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24226"/>
  <xr:revisionPtr revIDLastSave="0" documentId="13_ncr:1_{5845E3F3-5B58-4DB7-B806-B07809E66288}" xr6:coauthVersionLast="47" xr6:coauthVersionMax="47" xr10:uidLastSave="{00000000-0000-0000-0000-000000000000}"/>
  <bookViews>
    <workbookView xWindow="-120" yWindow="-120" windowWidth="29040" windowHeight="15840" tabRatio="913" activeTab="8" xr2:uid="{00000000-000D-0000-FFFF-FFFF00000000}"/>
  </bookViews>
  <sheets>
    <sheet name="节奏总纲" sheetId="1" r:id="rId1"/>
    <sheet name="其他调用" sheetId="9" r:id="rId2"/>
    <sheet name="设计思路" sheetId="45" r:id="rId3"/>
    <sheet name="基础状态预估" sheetId="31" r:id="rId4"/>
    <sheet name="血脉状态预估" sheetId="51" r:id="rId5"/>
    <sheet name="育马" sheetId="35" r:id="rId6"/>
    <sheet name="词条" sheetId="36" r:id="rId7"/>
    <sheet name="马场建筑" sheetId="32" r:id="rId8"/>
    <sheet name="商店" sheetId="34" r:id="rId9"/>
    <sheet name="赛马" sheetId="38" r:id="rId10"/>
    <sheet name="马场" sheetId="39" r:id="rId11"/>
    <sheet name="血脉" sheetId="47" r:id="rId12"/>
    <sheet name="血脉产出玩法" sheetId="48" r:id="rId13"/>
    <sheet name="付费投放" sheetId="42" r:id="rId14"/>
    <sheet name="资源-马匹" sheetId="37" r:id="rId15"/>
    <sheet name="资源-育马券" sheetId="33" r:id="rId16"/>
    <sheet name="资源-荣誉马徽" sheetId="46" r:id="rId17"/>
    <sheet name="资源-血石" sheetId="49" r:id="rId18"/>
    <sheet name="属性汇总" sheetId="43" r:id="rId19"/>
    <sheet name="马匹评分" sheetId="44" r:id="rId20"/>
    <sheet name="道具价值" sheetId="41" r:id="rId21"/>
    <sheet name="血脉演算" sheetId="50" r:id="rId22"/>
  </sheets>
  <functionGroups builtInGroupCount="19"/>
  <externalReferences>
    <externalReference r:id="rId23"/>
    <externalReference r:id="rId24"/>
    <externalReference r:id="rId25"/>
    <externalReference r:id="rId26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1" i="34" l="1"/>
  <c r="F42" i="34"/>
  <c r="J36" i="34"/>
  <c r="K36" i="34"/>
  <c r="L36" i="34"/>
  <c r="J37" i="34"/>
  <c r="K37" i="34"/>
  <c r="L37" i="34"/>
  <c r="F36" i="34"/>
  <c r="F37" i="34"/>
  <c r="K29" i="34"/>
  <c r="L29" i="34"/>
  <c r="K30" i="34"/>
  <c r="L30" i="34"/>
  <c r="K8" i="48"/>
  <c r="K9" i="48"/>
  <c r="K10" i="48"/>
  <c r="K11" i="48"/>
  <c r="K12" i="48"/>
  <c r="K13" i="48"/>
  <c r="K7" i="48"/>
  <c r="K6" i="48"/>
  <c r="L7" i="48"/>
  <c r="L8" i="48"/>
  <c r="L9" i="48"/>
  <c r="L10" i="48"/>
  <c r="L11" i="48"/>
  <c r="L12" i="48"/>
  <c r="L13" i="48"/>
  <c r="L6" i="48"/>
  <c r="M36" i="34" l="1"/>
  <c r="M37" i="34"/>
  <c r="AI17" i="47"/>
  <c r="AJ17" i="47"/>
  <c r="AI18" i="47"/>
  <c r="AJ18" i="47"/>
  <c r="AJ16" i="47"/>
  <c r="AI16" i="47"/>
  <c r="E10" i="48"/>
  <c r="E9" i="48"/>
  <c r="R7" i="47"/>
  <c r="R8" i="47"/>
  <c r="R9" i="47" s="1"/>
  <c r="R10" i="47" s="1"/>
  <c r="R11" i="47" s="1"/>
  <c r="R12" i="47" s="1"/>
  <c r="R13" i="47" s="1"/>
  <c r="R14" i="47" s="1"/>
  <c r="R6" i="47"/>
  <c r="R23" i="47"/>
  <c r="S24" i="47"/>
  <c r="S25" i="47" s="1"/>
  <c r="S26" i="47" s="1"/>
  <c r="S27" i="47" s="1"/>
  <c r="S28" i="47" s="1"/>
  <c r="S29" i="47" s="1"/>
  <c r="S30" i="47" s="1"/>
  <c r="S31" i="47" s="1"/>
  <c r="S32" i="47" s="1"/>
  <c r="R24" i="47"/>
  <c r="R25" i="47" l="1"/>
  <c r="R26" i="47" l="1"/>
  <c r="R27" i="47" l="1"/>
  <c r="R28" i="47" l="1"/>
  <c r="R29" i="47" l="1"/>
  <c r="R30" i="47" l="1"/>
  <c r="R32" i="47" l="1"/>
  <c r="R31" i="47"/>
  <c r="BA217" i="47" l="1"/>
  <c r="AU217" i="47"/>
  <c r="BA216" i="47"/>
  <c r="AU216" i="47"/>
  <c r="BA215" i="47"/>
  <c r="AU215" i="47"/>
  <c r="BA214" i="47"/>
  <c r="AU214" i="47"/>
  <c r="BA213" i="47"/>
  <c r="AU213" i="47"/>
  <c r="BA212" i="47"/>
  <c r="AU212" i="47"/>
  <c r="BA211" i="47"/>
  <c r="AU211" i="47"/>
  <c r="BA210" i="47"/>
  <c r="AU210" i="47"/>
  <c r="BA209" i="47"/>
  <c r="AU209" i="47"/>
  <c r="BA208" i="47"/>
  <c r="AU208" i="47"/>
  <c r="BA207" i="47"/>
  <c r="AU207" i="47"/>
  <c r="BA206" i="47"/>
  <c r="AU206" i="47"/>
  <c r="BA205" i="47"/>
  <c r="AU205" i="47"/>
  <c r="BA204" i="47"/>
  <c r="AU204" i="47"/>
  <c r="BA203" i="47"/>
  <c r="AU203" i="47"/>
  <c r="BA202" i="47"/>
  <c r="AU202" i="47"/>
  <c r="BA201" i="47"/>
  <c r="AU201" i="47"/>
  <c r="BA200" i="47"/>
  <c r="AU200" i="47"/>
  <c r="BA199" i="47"/>
  <c r="AU199" i="47"/>
  <c r="BB197" i="47"/>
  <c r="AV197" i="47"/>
  <c r="BB196" i="47"/>
  <c r="BA196" i="47"/>
  <c r="AV196" i="47"/>
  <c r="AU196" i="47"/>
  <c r="BB195" i="47"/>
  <c r="BA195" i="47"/>
  <c r="AV195" i="47"/>
  <c r="AU195" i="47"/>
  <c r="BB194" i="47"/>
  <c r="BA194" i="47"/>
  <c r="AV194" i="47"/>
  <c r="AU194" i="47"/>
  <c r="BB193" i="47"/>
  <c r="BA193" i="47"/>
  <c r="AV193" i="47"/>
  <c r="AU193" i="47"/>
  <c r="BB192" i="47"/>
  <c r="BA192" i="47"/>
  <c r="AV192" i="47"/>
  <c r="AU192" i="47"/>
  <c r="BB191" i="47"/>
  <c r="BA191" i="47"/>
  <c r="AV191" i="47"/>
  <c r="AU191" i="47"/>
  <c r="BB190" i="47"/>
  <c r="BA190" i="47"/>
  <c r="AV190" i="47"/>
  <c r="AU190" i="47"/>
  <c r="BB189" i="47"/>
  <c r="BA189" i="47"/>
  <c r="AV189" i="47"/>
  <c r="AU189" i="47"/>
  <c r="BB188" i="47"/>
  <c r="BA188" i="47"/>
  <c r="AV188" i="47"/>
  <c r="AU188" i="47"/>
  <c r="BB187" i="47"/>
  <c r="BA187" i="47"/>
  <c r="AV187" i="47"/>
  <c r="AU187" i="47"/>
  <c r="BB186" i="47"/>
  <c r="BA186" i="47"/>
  <c r="AV186" i="47"/>
  <c r="AU186" i="47"/>
  <c r="BA172" i="47"/>
  <c r="AU172" i="47"/>
  <c r="BA171" i="47"/>
  <c r="AU171" i="47"/>
  <c r="BA170" i="47"/>
  <c r="AU170" i="47"/>
  <c r="BA169" i="47"/>
  <c r="AU169" i="47"/>
  <c r="BA168" i="47"/>
  <c r="AU168" i="47"/>
  <c r="BA167" i="47"/>
  <c r="AU167" i="47"/>
  <c r="BA166" i="47"/>
  <c r="AU166" i="47"/>
  <c r="BA165" i="47"/>
  <c r="AU165" i="47"/>
  <c r="BA164" i="47"/>
  <c r="AU164" i="47"/>
  <c r="BA163" i="47"/>
  <c r="AU163" i="47"/>
  <c r="BA162" i="47"/>
  <c r="AU162" i="47"/>
  <c r="BA161" i="47"/>
  <c r="AU161" i="47"/>
  <c r="BA160" i="47"/>
  <c r="AU160" i="47"/>
  <c r="BA159" i="47"/>
  <c r="AU159" i="47"/>
  <c r="BA158" i="47"/>
  <c r="AU158" i="47"/>
  <c r="BA157" i="47"/>
  <c r="AU157" i="47"/>
  <c r="BA156" i="47"/>
  <c r="AU156" i="47"/>
  <c r="BA155" i="47"/>
  <c r="AU155" i="47"/>
  <c r="BA154" i="47"/>
  <c r="AU154" i="47"/>
  <c r="BB152" i="47"/>
  <c r="AV152" i="47"/>
  <c r="BB151" i="47"/>
  <c r="BA151" i="47"/>
  <c r="AV151" i="47"/>
  <c r="AU151" i="47"/>
  <c r="BB150" i="47"/>
  <c r="BA150" i="47"/>
  <c r="AV150" i="47"/>
  <c r="AU150" i="47"/>
  <c r="BB149" i="47"/>
  <c r="BA149" i="47"/>
  <c r="AV149" i="47"/>
  <c r="AU149" i="47"/>
  <c r="BB148" i="47"/>
  <c r="BA148" i="47"/>
  <c r="AV148" i="47"/>
  <c r="AU148" i="47"/>
  <c r="BB147" i="47"/>
  <c r="BA147" i="47"/>
  <c r="AV147" i="47"/>
  <c r="AU147" i="47"/>
  <c r="BB146" i="47"/>
  <c r="BA146" i="47"/>
  <c r="AV146" i="47"/>
  <c r="AU146" i="47"/>
  <c r="BB145" i="47"/>
  <c r="BA145" i="47"/>
  <c r="AV145" i="47"/>
  <c r="AU145" i="47"/>
  <c r="BB144" i="47"/>
  <c r="BA144" i="47"/>
  <c r="AV144" i="47"/>
  <c r="AU144" i="47"/>
  <c r="BB143" i="47"/>
  <c r="BA143" i="47"/>
  <c r="AV143" i="47"/>
  <c r="AU143" i="47"/>
  <c r="BB142" i="47"/>
  <c r="BA142" i="47"/>
  <c r="AV142" i="47"/>
  <c r="AU142" i="47"/>
  <c r="BB141" i="47"/>
  <c r="BA141" i="47"/>
  <c r="AV141" i="47"/>
  <c r="AU141" i="47"/>
  <c r="BA127" i="47"/>
  <c r="AU127" i="47"/>
  <c r="BA126" i="47"/>
  <c r="AU126" i="47"/>
  <c r="BA125" i="47"/>
  <c r="AU125" i="47"/>
  <c r="BA124" i="47"/>
  <c r="AU124" i="47"/>
  <c r="BA123" i="47"/>
  <c r="AU123" i="47"/>
  <c r="BA122" i="47"/>
  <c r="AU122" i="47"/>
  <c r="BA121" i="47"/>
  <c r="AU121" i="47"/>
  <c r="BA120" i="47"/>
  <c r="AU120" i="47"/>
  <c r="BA119" i="47"/>
  <c r="AU119" i="47"/>
  <c r="BA118" i="47"/>
  <c r="AU118" i="47"/>
  <c r="BA117" i="47"/>
  <c r="AU117" i="47"/>
  <c r="BA116" i="47"/>
  <c r="AU116" i="47"/>
  <c r="BA115" i="47"/>
  <c r="AU115" i="47"/>
  <c r="BA114" i="47"/>
  <c r="AU114" i="47"/>
  <c r="BA113" i="47"/>
  <c r="AU113" i="47"/>
  <c r="BA112" i="47"/>
  <c r="AU112" i="47"/>
  <c r="BA111" i="47"/>
  <c r="AU111" i="47"/>
  <c r="BA110" i="47"/>
  <c r="AU110" i="47"/>
  <c r="BA109" i="47"/>
  <c r="AU109" i="47"/>
  <c r="BB107" i="47"/>
  <c r="AV107" i="47"/>
  <c r="BB106" i="47"/>
  <c r="BA106" i="47"/>
  <c r="AV106" i="47"/>
  <c r="AU106" i="47"/>
  <c r="BB105" i="47"/>
  <c r="BA105" i="47"/>
  <c r="AV105" i="47"/>
  <c r="AU105" i="47"/>
  <c r="BB104" i="47"/>
  <c r="BA104" i="47"/>
  <c r="AV104" i="47"/>
  <c r="AU104" i="47"/>
  <c r="BB103" i="47"/>
  <c r="BA103" i="47"/>
  <c r="AV103" i="47"/>
  <c r="AU103" i="47"/>
  <c r="BB102" i="47"/>
  <c r="BA102" i="47"/>
  <c r="AV102" i="47"/>
  <c r="AU102" i="47"/>
  <c r="BB101" i="47"/>
  <c r="BA101" i="47"/>
  <c r="AV101" i="47"/>
  <c r="AU101" i="47"/>
  <c r="BB100" i="47"/>
  <c r="BA100" i="47"/>
  <c r="AV100" i="47"/>
  <c r="AU100" i="47"/>
  <c r="BB99" i="47"/>
  <c r="BA99" i="47"/>
  <c r="AV99" i="47"/>
  <c r="AU99" i="47"/>
  <c r="BB98" i="47"/>
  <c r="BA98" i="47"/>
  <c r="AV98" i="47"/>
  <c r="AU98" i="47"/>
  <c r="BB97" i="47"/>
  <c r="BA97" i="47"/>
  <c r="AV97" i="47"/>
  <c r="AU97" i="47"/>
  <c r="BB96" i="47"/>
  <c r="BA96" i="47"/>
  <c r="AV96" i="47"/>
  <c r="AU96" i="47"/>
  <c r="BA82" i="47"/>
  <c r="AU82" i="47"/>
  <c r="BA81" i="47"/>
  <c r="AU81" i="47"/>
  <c r="BA80" i="47"/>
  <c r="AU80" i="47"/>
  <c r="BA79" i="47"/>
  <c r="AU79" i="47"/>
  <c r="BA78" i="47"/>
  <c r="AU78" i="47"/>
  <c r="BA77" i="47"/>
  <c r="AU77" i="47"/>
  <c r="BA76" i="47"/>
  <c r="AU76" i="47"/>
  <c r="BA75" i="47"/>
  <c r="AU75" i="47"/>
  <c r="BA74" i="47"/>
  <c r="AU74" i="47"/>
  <c r="BA73" i="47"/>
  <c r="AU73" i="47"/>
  <c r="BA72" i="47"/>
  <c r="AU72" i="47"/>
  <c r="BA71" i="47"/>
  <c r="AU71" i="47"/>
  <c r="BA70" i="47"/>
  <c r="AU70" i="47"/>
  <c r="BA69" i="47"/>
  <c r="AU69" i="47"/>
  <c r="BA68" i="47"/>
  <c r="AU68" i="47"/>
  <c r="BA67" i="47"/>
  <c r="AU67" i="47"/>
  <c r="BA66" i="47"/>
  <c r="AU66" i="47"/>
  <c r="BA65" i="47"/>
  <c r="AU65" i="47"/>
  <c r="BA64" i="47"/>
  <c r="AU64" i="47"/>
  <c r="BB62" i="47"/>
  <c r="AV62" i="47"/>
  <c r="BB61" i="47"/>
  <c r="BA61" i="47"/>
  <c r="AV61" i="47"/>
  <c r="AU61" i="47"/>
  <c r="BB60" i="47"/>
  <c r="BA60" i="47"/>
  <c r="AV60" i="47"/>
  <c r="AU60" i="47"/>
  <c r="BB59" i="47"/>
  <c r="BA59" i="47"/>
  <c r="AV59" i="47"/>
  <c r="AU59" i="47"/>
  <c r="BB58" i="47"/>
  <c r="BA58" i="47"/>
  <c r="AV58" i="47"/>
  <c r="AU58" i="47"/>
  <c r="BB57" i="47"/>
  <c r="BA57" i="47"/>
  <c r="AV57" i="47"/>
  <c r="AU57" i="47"/>
  <c r="BB56" i="47"/>
  <c r="BA56" i="47"/>
  <c r="AV56" i="47"/>
  <c r="AU56" i="47"/>
  <c r="BB55" i="47"/>
  <c r="BA55" i="47"/>
  <c r="AV55" i="47"/>
  <c r="AU55" i="47"/>
  <c r="BB54" i="47"/>
  <c r="BA54" i="47"/>
  <c r="AV54" i="47"/>
  <c r="AU54" i="47"/>
  <c r="BB53" i="47"/>
  <c r="BA53" i="47"/>
  <c r="AV53" i="47"/>
  <c r="AU53" i="47"/>
  <c r="BB52" i="47"/>
  <c r="BA52" i="47"/>
  <c r="AV52" i="47"/>
  <c r="AU52" i="47"/>
  <c r="BB51" i="47"/>
  <c r="BA51" i="47"/>
  <c r="AV51" i="47"/>
  <c r="AU51" i="47"/>
  <c r="BA7" i="47"/>
  <c r="BB7" i="47"/>
  <c r="BA8" i="47"/>
  <c r="BB8" i="47"/>
  <c r="BA9" i="47"/>
  <c r="BB9" i="47"/>
  <c r="BA10" i="47"/>
  <c r="BB10" i="47"/>
  <c r="BA11" i="47"/>
  <c r="BB11" i="47"/>
  <c r="BA12" i="47"/>
  <c r="BB12" i="47"/>
  <c r="BA13" i="47"/>
  <c r="BB13" i="47"/>
  <c r="BA14" i="47"/>
  <c r="BB14" i="47"/>
  <c r="BA15" i="47"/>
  <c r="BB15" i="47"/>
  <c r="BA16" i="47"/>
  <c r="BB16" i="47"/>
  <c r="BB17" i="47"/>
  <c r="BA19" i="47"/>
  <c r="BA20" i="47"/>
  <c r="BA21" i="47"/>
  <c r="BA22" i="47"/>
  <c r="BA23" i="47"/>
  <c r="BA24" i="47"/>
  <c r="BA25" i="47"/>
  <c r="BA26" i="47"/>
  <c r="BA27" i="47"/>
  <c r="BA28" i="47"/>
  <c r="BA29" i="47"/>
  <c r="BA30" i="47"/>
  <c r="BA31" i="47"/>
  <c r="BA32" i="47"/>
  <c r="BA33" i="47"/>
  <c r="BA34" i="47"/>
  <c r="BA35" i="47"/>
  <c r="BA36" i="47"/>
  <c r="BA37" i="47"/>
  <c r="AU7" i="47"/>
  <c r="AV7" i="47"/>
  <c r="AU8" i="47"/>
  <c r="AV8" i="47"/>
  <c r="AU9" i="47"/>
  <c r="AV9" i="47"/>
  <c r="AU10" i="47"/>
  <c r="AV10" i="47"/>
  <c r="AU11" i="47"/>
  <c r="AV11" i="47"/>
  <c r="AU12" i="47"/>
  <c r="AV12" i="47"/>
  <c r="AU13" i="47"/>
  <c r="AV13" i="47"/>
  <c r="AU14" i="47"/>
  <c r="AV14" i="47"/>
  <c r="AU15" i="47"/>
  <c r="AV15" i="47"/>
  <c r="AU16" i="47"/>
  <c r="AV16" i="47"/>
  <c r="AV17" i="47"/>
  <c r="AU19" i="47"/>
  <c r="AU20" i="47"/>
  <c r="AU21" i="47"/>
  <c r="AU22" i="47"/>
  <c r="AU23" i="47"/>
  <c r="AU24" i="47"/>
  <c r="AU25" i="47"/>
  <c r="AU26" i="47"/>
  <c r="AU27" i="47"/>
  <c r="AU28" i="47"/>
  <c r="AU29" i="47"/>
  <c r="AU30" i="47"/>
  <c r="AU31" i="47"/>
  <c r="AU32" i="47"/>
  <c r="AU33" i="47"/>
  <c r="AU34" i="47"/>
  <c r="AU35" i="47"/>
  <c r="AU36" i="47"/>
  <c r="AU37" i="47"/>
  <c r="BB6" i="47"/>
  <c r="BA6" i="47"/>
  <c r="AU6" i="47"/>
  <c r="AV6" i="47"/>
  <c r="AO217" i="47"/>
  <c r="AO216" i="47"/>
  <c r="AO215" i="47"/>
  <c r="AO214" i="47"/>
  <c r="AO213" i="47"/>
  <c r="AO212" i="47"/>
  <c r="AO211" i="47"/>
  <c r="AO210" i="47"/>
  <c r="AO209" i="47"/>
  <c r="AO208" i="47"/>
  <c r="AO207" i="47"/>
  <c r="AO206" i="47"/>
  <c r="AO205" i="47"/>
  <c r="AO204" i="47"/>
  <c r="AO203" i="47"/>
  <c r="AO202" i="47"/>
  <c r="AO201" i="47"/>
  <c r="AO200" i="47"/>
  <c r="AO199" i="47"/>
  <c r="AO198" i="47"/>
  <c r="AO197" i="47"/>
  <c r="AO196" i="47"/>
  <c r="AO195" i="47"/>
  <c r="AO194" i="47"/>
  <c r="AO193" i="47"/>
  <c r="AO192" i="47"/>
  <c r="AO191" i="47"/>
  <c r="AO190" i="47"/>
  <c r="AO189" i="47"/>
  <c r="AO188" i="47"/>
  <c r="AO187" i="47"/>
  <c r="AO186" i="47"/>
  <c r="AO172" i="47"/>
  <c r="AO171" i="47"/>
  <c r="AO170" i="47"/>
  <c r="AO169" i="47"/>
  <c r="AO168" i="47"/>
  <c r="AO167" i="47"/>
  <c r="AO166" i="47"/>
  <c r="AO165" i="47"/>
  <c r="AO164" i="47"/>
  <c r="AO163" i="47"/>
  <c r="AO162" i="47"/>
  <c r="AO161" i="47"/>
  <c r="AO160" i="47"/>
  <c r="AO159" i="47"/>
  <c r="AO158" i="47"/>
  <c r="AO157" i="47"/>
  <c r="AO156" i="47"/>
  <c r="AO155" i="47"/>
  <c r="AO154" i="47"/>
  <c r="AO153" i="47"/>
  <c r="AO152" i="47"/>
  <c r="AO151" i="47"/>
  <c r="AO150" i="47"/>
  <c r="AO149" i="47"/>
  <c r="AO148" i="47"/>
  <c r="AO147" i="47"/>
  <c r="AO146" i="47"/>
  <c r="AO145" i="47"/>
  <c r="AO144" i="47"/>
  <c r="AO143" i="47"/>
  <c r="AO142" i="47"/>
  <c r="AO141" i="47"/>
  <c r="AO127" i="47"/>
  <c r="AO126" i="47"/>
  <c r="AO125" i="47"/>
  <c r="AO124" i="47"/>
  <c r="AO123" i="47"/>
  <c r="AO122" i="47"/>
  <c r="AO121" i="47"/>
  <c r="AO120" i="47"/>
  <c r="AO119" i="47"/>
  <c r="AO118" i="47"/>
  <c r="AO117" i="47"/>
  <c r="AO116" i="47"/>
  <c r="AO115" i="47"/>
  <c r="AO114" i="47"/>
  <c r="AO113" i="47"/>
  <c r="AO112" i="47"/>
  <c r="AO111" i="47"/>
  <c r="AO110" i="47"/>
  <c r="AO109" i="47"/>
  <c r="AO108" i="47"/>
  <c r="AO107" i="47"/>
  <c r="AO106" i="47"/>
  <c r="AO105" i="47"/>
  <c r="AO104" i="47"/>
  <c r="AO103" i="47"/>
  <c r="AO102" i="47"/>
  <c r="AO101" i="47"/>
  <c r="AO100" i="47"/>
  <c r="AO99" i="47"/>
  <c r="AO98" i="47"/>
  <c r="AO97" i="47"/>
  <c r="AO96" i="47"/>
  <c r="AO82" i="47"/>
  <c r="AO81" i="47"/>
  <c r="AO80" i="47"/>
  <c r="AO79" i="47"/>
  <c r="AO78" i="47"/>
  <c r="AO77" i="47"/>
  <c r="AO76" i="47"/>
  <c r="AO75" i="47"/>
  <c r="AO74" i="47"/>
  <c r="AO73" i="47"/>
  <c r="AO72" i="47"/>
  <c r="AO71" i="47"/>
  <c r="AO70" i="47"/>
  <c r="AO69" i="47"/>
  <c r="AO68" i="47"/>
  <c r="AO67" i="47"/>
  <c r="AO66" i="47"/>
  <c r="AO65" i="47"/>
  <c r="AO64" i="47"/>
  <c r="AO63" i="47"/>
  <c r="AO62" i="47"/>
  <c r="AO61" i="47"/>
  <c r="AO60" i="47"/>
  <c r="AO59" i="47"/>
  <c r="AO58" i="47"/>
  <c r="AO57" i="47"/>
  <c r="AO56" i="47"/>
  <c r="AO55" i="47"/>
  <c r="AO54" i="47"/>
  <c r="AO53" i="47"/>
  <c r="AO52" i="47"/>
  <c r="AO51" i="47"/>
  <c r="AO7" i="47"/>
  <c r="AO8" i="47"/>
  <c r="AO9" i="47"/>
  <c r="AO10" i="47"/>
  <c r="AO11" i="47"/>
  <c r="AO12" i="47"/>
  <c r="AO13" i="47"/>
  <c r="AO14" i="47"/>
  <c r="AO15" i="47"/>
  <c r="AO16" i="47"/>
  <c r="AO17" i="47"/>
  <c r="AO18" i="47"/>
  <c r="AO19" i="47"/>
  <c r="AO20" i="47"/>
  <c r="AO21" i="47"/>
  <c r="AO22" i="47"/>
  <c r="AO23" i="47"/>
  <c r="AO24" i="47"/>
  <c r="AO25" i="47"/>
  <c r="AO26" i="47"/>
  <c r="AO27" i="47"/>
  <c r="AO28" i="47"/>
  <c r="AO29" i="47"/>
  <c r="AO30" i="47"/>
  <c r="AO31" i="47"/>
  <c r="AO32" i="47"/>
  <c r="AO33" i="47"/>
  <c r="AO34" i="47"/>
  <c r="AO35" i="47"/>
  <c r="AO36" i="47"/>
  <c r="AO37" i="47"/>
  <c r="AO6" i="47"/>
  <c r="BP6" i="47"/>
  <c r="BK5" i="47"/>
  <c r="BM7" i="47"/>
  <c r="BL7" i="47"/>
  <c r="BQ7" i="47"/>
  <c r="BL6" i="47"/>
  <c r="BJ7" i="47"/>
  <c r="BH5" i="47"/>
  <c r="BP5" i="47"/>
  <c r="BJ5" i="47"/>
  <c r="BM8" i="47"/>
  <c r="BL5" i="47"/>
  <c r="BI5" i="47"/>
  <c r="BK6" i="47"/>
  <c r="BN7" i="47"/>
  <c r="BQ6" i="47"/>
  <c r="BH7" i="47"/>
  <c r="BN5" i="47"/>
  <c r="BQ5" i="47"/>
  <c r="BK8" i="47"/>
  <c r="BP7" i="47"/>
  <c r="BO8" i="47"/>
  <c r="BJ8" i="47"/>
  <c r="BI6" i="47"/>
  <c r="BK7" i="47"/>
  <c r="BH6" i="47"/>
  <c r="BQ8" i="47"/>
  <c r="BI8" i="47"/>
  <c r="BM5" i="47"/>
  <c r="BO7" i="47"/>
  <c r="BL8" i="47"/>
  <c r="BH8" i="47"/>
  <c r="BO6" i="47"/>
  <c r="BO5" i="47"/>
  <c r="BI7" i="47"/>
  <c r="BJ6" i="47"/>
  <c r="BN8" i="47"/>
  <c r="BM6" i="47"/>
  <c r="BP8" i="47"/>
  <c r="BN6" i="47"/>
  <c r="AW141" i="47" l="1"/>
  <c r="AW142" i="47" s="1"/>
  <c r="BC96" i="47"/>
  <c r="BC97" i="47" s="1"/>
  <c r="BC51" i="47"/>
  <c r="BC52" i="47" s="1"/>
  <c r="BC6" i="47"/>
  <c r="BC7" i="47" s="1"/>
  <c r="BC186" i="47"/>
  <c r="BC187" i="47" s="1"/>
  <c r="BC141" i="47"/>
  <c r="BC142" i="47" s="1"/>
  <c r="AW6" i="47"/>
  <c r="AW7" i="47" s="1"/>
  <c r="AW8" i="47" s="1"/>
  <c r="AW9" i="47" s="1"/>
  <c r="AW186" i="47"/>
  <c r="AW96" i="47"/>
  <c r="AW51" i="47"/>
  <c r="AW52" i="47" s="1"/>
  <c r="Y16" i="51"/>
  <c r="X16" i="51"/>
  <c r="V6" i="51"/>
  <c r="W6" i="51"/>
  <c r="X6" i="51"/>
  <c r="Y6" i="51"/>
  <c r="V7" i="51"/>
  <c r="W7" i="51"/>
  <c r="X7" i="51"/>
  <c r="Y7" i="51"/>
  <c r="V8" i="51"/>
  <c r="W8" i="51"/>
  <c r="X8" i="51"/>
  <c r="Y8" i="51"/>
  <c r="V9" i="51"/>
  <c r="W9" i="51"/>
  <c r="X9" i="51"/>
  <c r="Y9" i="51"/>
  <c r="V10" i="51"/>
  <c r="W10" i="51"/>
  <c r="X10" i="51"/>
  <c r="Y10" i="51"/>
  <c r="U7" i="51"/>
  <c r="U8" i="51"/>
  <c r="U9" i="51"/>
  <c r="U10" i="51"/>
  <c r="U6" i="51"/>
  <c r="AK187" i="51"/>
  <c r="AL187" i="51"/>
  <c r="AM187" i="51"/>
  <c r="AN187" i="51"/>
  <c r="AO187" i="51"/>
  <c r="AK188" i="51"/>
  <c r="AL188" i="51"/>
  <c r="AM188" i="51"/>
  <c r="AN188" i="51"/>
  <c r="AO188" i="51"/>
  <c r="AK189" i="51"/>
  <c r="AL189" i="51"/>
  <c r="AM189" i="51"/>
  <c r="AN189" i="51"/>
  <c r="AO189" i="51"/>
  <c r="AK190" i="51"/>
  <c r="AL190" i="51"/>
  <c r="AM190" i="51"/>
  <c r="AN190" i="51"/>
  <c r="AO190" i="51"/>
  <c r="AK191" i="51"/>
  <c r="AL191" i="51"/>
  <c r="AM191" i="51"/>
  <c r="AN191" i="51"/>
  <c r="AO191" i="51"/>
  <c r="AK192" i="51"/>
  <c r="AL192" i="51"/>
  <c r="AM192" i="51"/>
  <c r="AN192" i="51"/>
  <c r="AO192" i="51"/>
  <c r="AK193" i="51"/>
  <c r="AL193" i="51"/>
  <c r="AM193" i="51"/>
  <c r="AN193" i="51"/>
  <c r="AO193" i="51"/>
  <c r="AK194" i="51"/>
  <c r="AL194" i="51"/>
  <c r="AM194" i="51"/>
  <c r="AN194" i="51"/>
  <c r="AO194" i="51"/>
  <c r="AK195" i="51"/>
  <c r="AL195" i="51"/>
  <c r="AM195" i="51"/>
  <c r="AN195" i="51"/>
  <c r="AO195" i="51"/>
  <c r="AK196" i="51"/>
  <c r="AL196" i="51"/>
  <c r="AM196" i="51"/>
  <c r="AN196" i="51"/>
  <c r="AO196" i="51"/>
  <c r="AL186" i="51"/>
  <c r="AM186" i="51"/>
  <c r="AN186" i="51"/>
  <c r="AO186" i="51"/>
  <c r="AK186" i="51"/>
  <c r="AF187" i="51"/>
  <c r="AG187" i="51"/>
  <c r="AH187" i="51"/>
  <c r="AI187" i="51"/>
  <c r="AJ187" i="51"/>
  <c r="AF188" i="51"/>
  <c r="AG188" i="51"/>
  <c r="AH188" i="51"/>
  <c r="AI188" i="51"/>
  <c r="AJ188" i="51"/>
  <c r="AF189" i="51"/>
  <c r="AG189" i="51"/>
  <c r="AH189" i="51"/>
  <c r="AI189" i="51"/>
  <c r="AJ189" i="51"/>
  <c r="AF190" i="51"/>
  <c r="AG190" i="51"/>
  <c r="AH190" i="51"/>
  <c r="AI190" i="51"/>
  <c r="AJ190" i="51"/>
  <c r="AF191" i="51"/>
  <c r="AG191" i="51"/>
  <c r="AH191" i="51"/>
  <c r="AI191" i="51"/>
  <c r="AJ191" i="51"/>
  <c r="AF192" i="51"/>
  <c r="AG192" i="51"/>
  <c r="AH192" i="51"/>
  <c r="AI192" i="51"/>
  <c r="AJ192" i="51"/>
  <c r="AF193" i="51"/>
  <c r="AG193" i="51"/>
  <c r="AH193" i="51"/>
  <c r="AI193" i="51"/>
  <c r="AJ193" i="51"/>
  <c r="AF194" i="51"/>
  <c r="AG194" i="51"/>
  <c r="AH194" i="51"/>
  <c r="AI194" i="51"/>
  <c r="AJ194" i="51"/>
  <c r="AF195" i="51"/>
  <c r="AG195" i="51"/>
  <c r="AH195" i="51"/>
  <c r="AI195" i="51"/>
  <c r="AJ195" i="51"/>
  <c r="AF196" i="51"/>
  <c r="AG196" i="51"/>
  <c r="AH196" i="51"/>
  <c r="AI196" i="51"/>
  <c r="AJ196" i="51"/>
  <c r="AG186" i="51"/>
  <c r="AH186" i="51"/>
  <c r="AI186" i="51"/>
  <c r="AJ186" i="51"/>
  <c r="AF186" i="51"/>
  <c r="AK142" i="51"/>
  <c r="AL142" i="51"/>
  <c r="AM142" i="51"/>
  <c r="AN142" i="51"/>
  <c r="AO142" i="51"/>
  <c r="AK143" i="51"/>
  <c r="AL143" i="51"/>
  <c r="AM143" i="51"/>
  <c r="AN143" i="51"/>
  <c r="AO143" i="51"/>
  <c r="AK144" i="51"/>
  <c r="AL144" i="51"/>
  <c r="AM144" i="51"/>
  <c r="AN144" i="51"/>
  <c r="AO144" i="51"/>
  <c r="AK145" i="51"/>
  <c r="AL145" i="51"/>
  <c r="AM145" i="51"/>
  <c r="AN145" i="51"/>
  <c r="AO145" i="51"/>
  <c r="AK146" i="51"/>
  <c r="AL146" i="51"/>
  <c r="AM146" i="51"/>
  <c r="AN146" i="51"/>
  <c r="AO146" i="51"/>
  <c r="AK147" i="51"/>
  <c r="AL147" i="51"/>
  <c r="AM147" i="51"/>
  <c r="AN147" i="51"/>
  <c r="AO147" i="51"/>
  <c r="AK148" i="51"/>
  <c r="AL148" i="51"/>
  <c r="AM148" i="51"/>
  <c r="AN148" i="51"/>
  <c r="AO148" i="51"/>
  <c r="AK149" i="51"/>
  <c r="AL149" i="51"/>
  <c r="AM149" i="51"/>
  <c r="AN149" i="51"/>
  <c r="AO149" i="51"/>
  <c r="AK150" i="51"/>
  <c r="AL150" i="51"/>
  <c r="AM150" i="51"/>
  <c r="AN150" i="51"/>
  <c r="AO150" i="51"/>
  <c r="AK151" i="51"/>
  <c r="AL151" i="51"/>
  <c r="AM151" i="51"/>
  <c r="AN151" i="51"/>
  <c r="AO151" i="51"/>
  <c r="AL141" i="51"/>
  <c r="AM141" i="51"/>
  <c r="AN141" i="51"/>
  <c r="AO141" i="51"/>
  <c r="AK141" i="51"/>
  <c r="AF142" i="51"/>
  <c r="AG142" i="51"/>
  <c r="AH142" i="51"/>
  <c r="AI142" i="51"/>
  <c r="AJ142" i="51"/>
  <c r="AF143" i="51"/>
  <c r="AG143" i="51"/>
  <c r="AH143" i="51"/>
  <c r="AI143" i="51"/>
  <c r="AJ143" i="51"/>
  <c r="AF144" i="51"/>
  <c r="AG144" i="51"/>
  <c r="AH144" i="51"/>
  <c r="AI144" i="51"/>
  <c r="AJ144" i="51"/>
  <c r="AF145" i="51"/>
  <c r="AG145" i="51"/>
  <c r="AH145" i="51"/>
  <c r="AI145" i="51"/>
  <c r="AJ145" i="51"/>
  <c r="AF146" i="51"/>
  <c r="AG146" i="51"/>
  <c r="AH146" i="51"/>
  <c r="AI146" i="51"/>
  <c r="AJ146" i="51"/>
  <c r="AF147" i="51"/>
  <c r="AG147" i="51"/>
  <c r="AH147" i="51"/>
  <c r="AI147" i="51"/>
  <c r="AJ147" i="51"/>
  <c r="AF148" i="51"/>
  <c r="AG148" i="51"/>
  <c r="AH148" i="51"/>
  <c r="AI148" i="51"/>
  <c r="AJ148" i="51"/>
  <c r="AF149" i="51"/>
  <c r="AG149" i="51"/>
  <c r="AH149" i="51"/>
  <c r="AI149" i="51"/>
  <c r="AJ149" i="51"/>
  <c r="AF150" i="51"/>
  <c r="AG150" i="51"/>
  <c r="AH150" i="51"/>
  <c r="AI150" i="51"/>
  <c r="AJ150" i="51"/>
  <c r="AF151" i="51"/>
  <c r="AG151" i="51"/>
  <c r="AH151" i="51"/>
  <c r="AI151" i="51"/>
  <c r="AJ151" i="51"/>
  <c r="AG141" i="51"/>
  <c r="AH141" i="51"/>
  <c r="AI141" i="51"/>
  <c r="AJ141" i="51"/>
  <c r="AF141" i="51"/>
  <c r="AK97" i="51"/>
  <c r="AL97" i="51"/>
  <c r="AM97" i="51"/>
  <c r="AN97" i="51"/>
  <c r="AO97" i="51"/>
  <c r="AK98" i="51"/>
  <c r="AL98" i="51"/>
  <c r="AM98" i="51"/>
  <c r="AN98" i="51"/>
  <c r="AO98" i="51"/>
  <c r="AK99" i="51"/>
  <c r="AL99" i="51"/>
  <c r="AM99" i="51"/>
  <c r="AN99" i="51"/>
  <c r="AO99" i="51"/>
  <c r="AK100" i="51"/>
  <c r="AL100" i="51"/>
  <c r="AM100" i="51"/>
  <c r="AN100" i="51"/>
  <c r="AO100" i="51"/>
  <c r="AK101" i="51"/>
  <c r="AL101" i="51"/>
  <c r="AM101" i="51"/>
  <c r="AN101" i="51"/>
  <c r="AO101" i="51"/>
  <c r="AK102" i="51"/>
  <c r="AL102" i="51"/>
  <c r="AM102" i="51"/>
  <c r="AN102" i="51"/>
  <c r="AO102" i="51"/>
  <c r="AK103" i="51"/>
  <c r="AL103" i="51"/>
  <c r="AM103" i="51"/>
  <c r="AN103" i="51"/>
  <c r="AO103" i="51"/>
  <c r="AK104" i="51"/>
  <c r="AL104" i="51"/>
  <c r="AM104" i="51"/>
  <c r="AN104" i="51"/>
  <c r="AO104" i="51"/>
  <c r="AK105" i="51"/>
  <c r="AL105" i="51"/>
  <c r="AM105" i="51"/>
  <c r="AN105" i="51"/>
  <c r="AO105" i="51"/>
  <c r="AK106" i="51"/>
  <c r="AL106" i="51"/>
  <c r="AM106" i="51"/>
  <c r="AN106" i="51"/>
  <c r="AO106" i="51"/>
  <c r="AL96" i="51"/>
  <c r="AM96" i="51"/>
  <c r="AN96" i="51"/>
  <c r="AO96" i="51"/>
  <c r="AK96" i="51"/>
  <c r="AF97" i="51"/>
  <c r="AG97" i="51"/>
  <c r="AH97" i="51"/>
  <c r="AI97" i="51"/>
  <c r="AJ97" i="51"/>
  <c r="AF98" i="51"/>
  <c r="AG98" i="51"/>
  <c r="AH98" i="51"/>
  <c r="AI98" i="51"/>
  <c r="AJ98" i="51"/>
  <c r="AF99" i="51"/>
  <c r="AG99" i="51"/>
  <c r="AH99" i="51"/>
  <c r="AI99" i="51"/>
  <c r="AJ99" i="51"/>
  <c r="AF100" i="51"/>
  <c r="AG100" i="51"/>
  <c r="AH100" i="51"/>
  <c r="AI100" i="51"/>
  <c r="AJ100" i="51"/>
  <c r="AF101" i="51"/>
  <c r="AG101" i="51"/>
  <c r="AH101" i="51"/>
  <c r="AI101" i="51"/>
  <c r="AJ101" i="51"/>
  <c r="AF102" i="51"/>
  <c r="AG102" i="51"/>
  <c r="AH102" i="51"/>
  <c r="AI102" i="51"/>
  <c r="AJ102" i="51"/>
  <c r="AF103" i="51"/>
  <c r="AG103" i="51"/>
  <c r="AH103" i="51"/>
  <c r="AI103" i="51"/>
  <c r="AJ103" i="51"/>
  <c r="AF104" i="51"/>
  <c r="AG104" i="51"/>
  <c r="AH104" i="51"/>
  <c r="AI104" i="51"/>
  <c r="AJ104" i="51"/>
  <c r="AF105" i="51"/>
  <c r="AG105" i="51"/>
  <c r="AH105" i="51"/>
  <c r="AI105" i="51"/>
  <c r="AJ105" i="51"/>
  <c r="AF106" i="51"/>
  <c r="AG106" i="51"/>
  <c r="AH106" i="51"/>
  <c r="AI106" i="51"/>
  <c r="AJ106" i="51"/>
  <c r="AG96" i="51"/>
  <c r="AH96" i="51"/>
  <c r="AI96" i="51"/>
  <c r="AJ96" i="51"/>
  <c r="AF96" i="51"/>
  <c r="AF51" i="51"/>
  <c r="AK52" i="51"/>
  <c r="AL52" i="51"/>
  <c r="AM52" i="51"/>
  <c r="AN52" i="51"/>
  <c r="AO52" i="51"/>
  <c r="AK53" i="51"/>
  <c r="AL53" i="51"/>
  <c r="AM53" i="51"/>
  <c r="AN53" i="51"/>
  <c r="AO53" i="51"/>
  <c r="AK54" i="51"/>
  <c r="AL54" i="51"/>
  <c r="AM54" i="51"/>
  <c r="AN54" i="51"/>
  <c r="AO54" i="51"/>
  <c r="AK55" i="51"/>
  <c r="AL55" i="51"/>
  <c r="AM55" i="51"/>
  <c r="AN55" i="51"/>
  <c r="AO55" i="51"/>
  <c r="AK56" i="51"/>
  <c r="AL56" i="51"/>
  <c r="AM56" i="51"/>
  <c r="AN56" i="51"/>
  <c r="AO56" i="51"/>
  <c r="AK57" i="51"/>
  <c r="AL57" i="51"/>
  <c r="AM57" i="51"/>
  <c r="AN57" i="51"/>
  <c r="AO57" i="51"/>
  <c r="AK58" i="51"/>
  <c r="AL58" i="51"/>
  <c r="AM58" i="51"/>
  <c r="AN58" i="51"/>
  <c r="AO58" i="51"/>
  <c r="AK59" i="51"/>
  <c r="AL59" i="51"/>
  <c r="AM59" i="51"/>
  <c r="AN59" i="51"/>
  <c r="AO59" i="51"/>
  <c r="AK60" i="51"/>
  <c r="AL60" i="51"/>
  <c r="AM60" i="51"/>
  <c r="AN60" i="51"/>
  <c r="AO60" i="51"/>
  <c r="AK61" i="51"/>
  <c r="AL61" i="51"/>
  <c r="AM61" i="51"/>
  <c r="AN61" i="51"/>
  <c r="AO61" i="51"/>
  <c r="AL51" i="51"/>
  <c r="AM51" i="51"/>
  <c r="AN51" i="51"/>
  <c r="AO51" i="51"/>
  <c r="AK51" i="51"/>
  <c r="AK7" i="51"/>
  <c r="AL7" i="51"/>
  <c r="AM7" i="51"/>
  <c r="AN7" i="51"/>
  <c r="AO7" i="51"/>
  <c r="AK8" i="51"/>
  <c r="AL8" i="51"/>
  <c r="AM8" i="51"/>
  <c r="AN8" i="51"/>
  <c r="AO8" i="51"/>
  <c r="AK9" i="51"/>
  <c r="AL9" i="51"/>
  <c r="AM9" i="51"/>
  <c r="AN9" i="51"/>
  <c r="AO9" i="51"/>
  <c r="AK10" i="51"/>
  <c r="AL10" i="51"/>
  <c r="AM10" i="51"/>
  <c r="AN10" i="51"/>
  <c r="AO10" i="51"/>
  <c r="AK11" i="51"/>
  <c r="AL11" i="51"/>
  <c r="AM11" i="51"/>
  <c r="AN11" i="51"/>
  <c r="AO11" i="51"/>
  <c r="AK12" i="51"/>
  <c r="AL12" i="51"/>
  <c r="AM12" i="51"/>
  <c r="AN12" i="51"/>
  <c r="AO12" i="51"/>
  <c r="AK13" i="51"/>
  <c r="AL13" i="51"/>
  <c r="AM13" i="51"/>
  <c r="AN13" i="51"/>
  <c r="AO13" i="51"/>
  <c r="AK14" i="51"/>
  <c r="AL14" i="51"/>
  <c r="AM14" i="51"/>
  <c r="AN14" i="51"/>
  <c r="AO14" i="51"/>
  <c r="AK15" i="51"/>
  <c r="AL15" i="51"/>
  <c r="AM15" i="51"/>
  <c r="AN15" i="51"/>
  <c r="AO15" i="51"/>
  <c r="AK16" i="51"/>
  <c r="AL16" i="51"/>
  <c r="AM16" i="51"/>
  <c r="AN16" i="51"/>
  <c r="AO16" i="51"/>
  <c r="AL6" i="51"/>
  <c r="AM6" i="51"/>
  <c r="AN6" i="51"/>
  <c r="AO6" i="51"/>
  <c r="AK6" i="51"/>
  <c r="AF52" i="51"/>
  <c r="AG52" i="51"/>
  <c r="AH52" i="51"/>
  <c r="AI52" i="51"/>
  <c r="AJ52" i="51"/>
  <c r="AF53" i="51"/>
  <c r="AG53" i="51"/>
  <c r="AH53" i="51"/>
  <c r="AI53" i="51"/>
  <c r="AJ53" i="51"/>
  <c r="AF54" i="51"/>
  <c r="AG54" i="51"/>
  <c r="AH54" i="51"/>
  <c r="AI54" i="51"/>
  <c r="AJ54" i="51"/>
  <c r="AF55" i="51"/>
  <c r="AG55" i="51"/>
  <c r="AH55" i="51"/>
  <c r="AI55" i="51"/>
  <c r="AJ55" i="51"/>
  <c r="AF56" i="51"/>
  <c r="AG56" i="51"/>
  <c r="AH56" i="51"/>
  <c r="AI56" i="51"/>
  <c r="AJ56" i="51"/>
  <c r="AF57" i="51"/>
  <c r="AG57" i="51"/>
  <c r="AH57" i="51"/>
  <c r="AI57" i="51"/>
  <c r="AJ57" i="51"/>
  <c r="AF58" i="51"/>
  <c r="AG58" i="51"/>
  <c r="AH58" i="51"/>
  <c r="AI58" i="51"/>
  <c r="AJ58" i="51"/>
  <c r="AF59" i="51"/>
  <c r="AG59" i="51"/>
  <c r="AH59" i="51"/>
  <c r="AI59" i="51"/>
  <c r="AJ59" i="51"/>
  <c r="AF60" i="51"/>
  <c r="AG60" i="51"/>
  <c r="AH60" i="51"/>
  <c r="AI60" i="51"/>
  <c r="AJ60" i="51"/>
  <c r="AF61" i="51"/>
  <c r="AG61" i="51"/>
  <c r="AH61" i="51"/>
  <c r="AI61" i="51"/>
  <c r="AJ61" i="51"/>
  <c r="AG51" i="51"/>
  <c r="AH51" i="51"/>
  <c r="AI51" i="51"/>
  <c r="AJ51" i="51"/>
  <c r="AF7" i="51"/>
  <c r="AG7" i="51"/>
  <c r="AH7" i="51"/>
  <c r="AI7" i="51"/>
  <c r="AJ7" i="51"/>
  <c r="AF8" i="51"/>
  <c r="AG8" i="51"/>
  <c r="AH8" i="51"/>
  <c r="AI8" i="51"/>
  <c r="AJ8" i="51"/>
  <c r="AF9" i="51"/>
  <c r="AG9" i="51"/>
  <c r="AH9" i="51"/>
  <c r="AI9" i="51"/>
  <c r="AJ9" i="51"/>
  <c r="AF10" i="51"/>
  <c r="AG10" i="51"/>
  <c r="AH10" i="51"/>
  <c r="AI10" i="51"/>
  <c r="AJ10" i="51"/>
  <c r="AF11" i="51"/>
  <c r="AG11" i="51"/>
  <c r="AH11" i="51"/>
  <c r="AI11" i="51"/>
  <c r="AJ11" i="51"/>
  <c r="AF12" i="51"/>
  <c r="AG12" i="51"/>
  <c r="AH12" i="51"/>
  <c r="AI12" i="51"/>
  <c r="AJ12" i="51"/>
  <c r="AF13" i="51"/>
  <c r="AG13" i="51"/>
  <c r="AH13" i="51"/>
  <c r="AI13" i="51"/>
  <c r="AJ13" i="51"/>
  <c r="AF14" i="51"/>
  <c r="AG14" i="51"/>
  <c r="AH14" i="51"/>
  <c r="AI14" i="51"/>
  <c r="AJ14" i="51"/>
  <c r="AF15" i="51"/>
  <c r="AG15" i="51"/>
  <c r="AH15" i="51"/>
  <c r="AI15" i="51"/>
  <c r="AJ15" i="51"/>
  <c r="AF16" i="51"/>
  <c r="AG16" i="51"/>
  <c r="AH16" i="51"/>
  <c r="AI16" i="51"/>
  <c r="AJ16" i="51"/>
  <c r="AG6" i="51"/>
  <c r="AH6" i="51"/>
  <c r="AI6" i="51"/>
  <c r="AJ6" i="51"/>
  <c r="AF6" i="51"/>
  <c r="V24" i="39"/>
  <c r="W24" i="39"/>
  <c r="X24" i="39"/>
  <c r="Y24" i="39"/>
  <c r="Z24" i="39"/>
  <c r="V25" i="39"/>
  <c r="W25" i="39"/>
  <c r="X25" i="39"/>
  <c r="Y25" i="39"/>
  <c r="Z25" i="39"/>
  <c r="V26" i="39"/>
  <c r="W26" i="39"/>
  <c r="X26" i="39"/>
  <c r="Y26" i="39"/>
  <c r="Z26" i="39"/>
  <c r="V27" i="39"/>
  <c r="W27" i="39"/>
  <c r="X27" i="39"/>
  <c r="Y27" i="39"/>
  <c r="Z27" i="39"/>
  <c r="V28" i="39"/>
  <c r="W28" i="39"/>
  <c r="X28" i="39"/>
  <c r="Y28" i="39"/>
  <c r="Z28" i="39"/>
  <c r="V29" i="39"/>
  <c r="W29" i="39"/>
  <c r="X29" i="39"/>
  <c r="Y29" i="39"/>
  <c r="Z29" i="39"/>
  <c r="W23" i="39"/>
  <c r="X23" i="39"/>
  <c r="Y23" i="39"/>
  <c r="Z23" i="39"/>
  <c r="V23" i="39"/>
  <c r="C2" i="31"/>
  <c r="B184" i="51"/>
  <c r="B185" i="51" s="1"/>
  <c r="B186" i="51" s="1"/>
  <c r="B187" i="51" s="1"/>
  <c r="B188" i="51" s="1"/>
  <c r="B189" i="51" s="1"/>
  <c r="B190" i="51" s="1"/>
  <c r="B191" i="51" s="1"/>
  <c r="B192" i="51" s="1"/>
  <c r="B193" i="51" s="1"/>
  <c r="B194" i="51" s="1"/>
  <c r="B195" i="51" s="1"/>
  <c r="B196" i="51" s="1"/>
  <c r="B197" i="51" s="1"/>
  <c r="B198" i="51" s="1"/>
  <c r="B199" i="51" s="1"/>
  <c r="B200" i="51" s="1"/>
  <c r="B201" i="51" s="1"/>
  <c r="B202" i="51" s="1"/>
  <c r="B203" i="51" s="1"/>
  <c r="B204" i="51" s="1"/>
  <c r="B205" i="51" s="1"/>
  <c r="B206" i="51" s="1"/>
  <c r="B207" i="51" s="1"/>
  <c r="B208" i="51" s="1"/>
  <c r="B209" i="51" s="1"/>
  <c r="B210" i="51" s="1"/>
  <c r="B211" i="51" s="1"/>
  <c r="B212" i="51" s="1"/>
  <c r="B213" i="51" s="1"/>
  <c r="B214" i="51" s="1"/>
  <c r="B215" i="51" s="1"/>
  <c r="B216" i="51" s="1"/>
  <c r="B217" i="51" s="1"/>
  <c r="B218" i="51" s="1"/>
  <c r="B219" i="51" s="1"/>
  <c r="B220" i="51" s="1"/>
  <c r="B221" i="51" s="1"/>
  <c r="B222" i="51" s="1"/>
  <c r="B223" i="51" s="1"/>
  <c r="B224" i="51" s="1"/>
  <c r="B225" i="51" s="1"/>
  <c r="B226" i="51" s="1"/>
  <c r="B227" i="51" s="1"/>
  <c r="B139" i="51"/>
  <c r="B140" i="51" s="1"/>
  <c r="B141" i="51" s="1"/>
  <c r="B142" i="51" s="1"/>
  <c r="B143" i="51" s="1"/>
  <c r="B144" i="51" s="1"/>
  <c r="B145" i="51" s="1"/>
  <c r="B146" i="51" s="1"/>
  <c r="B147" i="51" s="1"/>
  <c r="B148" i="51" s="1"/>
  <c r="B149" i="51" s="1"/>
  <c r="B150" i="51" s="1"/>
  <c r="B151" i="51" s="1"/>
  <c r="B152" i="51" s="1"/>
  <c r="B153" i="51" s="1"/>
  <c r="B154" i="51" s="1"/>
  <c r="B155" i="51" s="1"/>
  <c r="B156" i="51" s="1"/>
  <c r="B157" i="51" s="1"/>
  <c r="B158" i="51" s="1"/>
  <c r="B159" i="51" s="1"/>
  <c r="B160" i="51" s="1"/>
  <c r="B161" i="51" s="1"/>
  <c r="B162" i="51" s="1"/>
  <c r="B163" i="51" s="1"/>
  <c r="B164" i="51" s="1"/>
  <c r="B165" i="51" s="1"/>
  <c r="B166" i="51" s="1"/>
  <c r="B167" i="51" s="1"/>
  <c r="B168" i="51" s="1"/>
  <c r="B169" i="51" s="1"/>
  <c r="B170" i="51" s="1"/>
  <c r="B171" i="51" s="1"/>
  <c r="B172" i="51" s="1"/>
  <c r="B173" i="51" s="1"/>
  <c r="B174" i="51" s="1"/>
  <c r="B175" i="51" s="1"/>
  <c r="B176" i="51" s="1"/>
  <c r="B177" i="51" s="1"/>
  <c r="B178" i="51" s="1"/>
  <c r="B179" i="51" s="1"/>
  <c r="B180" i="51" s="1"/>
  <c r="B181" i="51" s="1"/>
  <c r="B182" i="51" s="1"/>
  <c r="B94" i="51"/>
  <c r="B95" i="51" s="1"/>
  <c r="B96" i="51" s="1"/>
  <c r="B97" i="51" s="1"/>
  <c r="B98" i="51" s="1"/>
  <c r="B99" i="51" s="1"/>
  <c r="B100" i="51" s="1"/>
  <c r="B101" i="51" s="1"/>
  <c r="B102" i="51" s="1"/>
  <c r="B103" i="51" s="1"/>
  <c r="B104" i="51" s="1"/>
  <c r="B105" i="51" s="1"/>
  <c r="B106" i="51" s="1"/>
  <c r="B107" i="51" s="1"/>
  <c r="B108" i="51" s="1"/>
  <c r="B109" i="51" s="1"/>
  <c r="B110" i="51" s="1"/>
  <c r="B111" i="51" s="1"/>
  <c r="B112" i="51" s="1"/>
  <c r="B113" i="51" s="1"/>
  <c r="B114" i="51" s="1"/>
  <c r="B115" i="51" s="1"/>
  <c r="B116" i="51" s="1"/>
  <c r="B117" i="51" s="1"/>
  <c r="B118" i="51" s="1"/>
  <c r="B119" i="51" s="1"/>
  <c r="B120" i="51" s="1"/>
  <c r="B121" i="51" s="1"/>
  <c r="B122" i="51" s="1"/>
  <c r="B123" i="51" s="1"/>
  <c r="B124" i="51" s="1"/>
  <c r="B125" i="51" s="1"/>
  <c r="B126" i="51" s="1"/>
  <c r="B127" i="51" s="1"/>
  <c r="B128" i="51" s="1"/>
  <c r="B129" i="51" s="1"/>
  <c r="B130" i="51" s="1"/>
  <c r="B131" i="51" s="1"/>
  <c r="B132" i="51" s="1"/>
  <c r="B133" i="51" s="1"/>
  <c r="B134" i="51" s="1"/>
  <c r="B135" i="51" s="1"/>
  <c r="B136" i="51" s="1"/>
  <c r="B137" i="51" s="1"/>
  <c r="B49" i="51"/>
  <c r="B50" i="51" s="1"/>
  <c r="B51" i="51" s="1"/>
  <c r="B52" i="51" s="1"/>
  <c r="B53" i="51" s="1"/>
  <c r="B54" i="51" s="1"/>
  <c r="B55" i="51" s="1"/>
  <c r="B56" i="51" s="1"/>
  <c r="B57" i="51" s="1"/>
  <c r="B58" i="51" s="1"/>
  <c r="B59" i="51" s="1"/>
  <c r="B60" i="51" s="1"/>
  <c r="B61" i="51" s="1"/>
  <c r="B62" i="51" s="1"/>
  <c r="B63" i="51" s="1"/>
  <c r="B64" i="51" s="1"/>
  <c r="B65" i="51" s="1"/>
  <c r="B66" i="51" s="1"/>
  <c r="B67" i="51" s="1"/>
  <c r="B68" i="51" s="1"/>
  <c r="B69" i="51" s="1"/>
  <c r="B70" i="51" s="1"/>
  <c r="B71" i="51" s="1"/>
  <c r="B72" i="51" s="1"/>
  <c r="B73" i="51" s="1"/>
  <c r="B74" i="51" s="1"/>
  <c r="B75" i="51" s="1"/>
  <c r="B76" i="51" s="1"/>
  <c r="B77" i="51" s="1"/>
  <c r="B78" i="51" s="1"/>
  <c r="B79" i="51" s="1"/>
  <c r="B80" i="51" s="1"/>
  <c r="B81" i="51" s="1"/>
  <c r="B82" i="51" s="1"/>
  <c r="B83" i="51" s="1"/>
  <c r="B84" i="51" s="1"/>
  <c r="B85" i="51" s="1"/>
  <c r="B86" i="51" s="1"/>
  <c r="B87" i="51" s="1"/>
  <c r="B88" i="51" s="1"/>
  <c r="B89" i="51" s="1"/>
  <c r="B90" i="51" s="1"/>
  <c r="B91" i="51" s="1"/>
  <c r="B92" i="51" s="1"/>
  <c r="B4" i="51"/>
  <c r="B5" i="51" s="1"/>
  <c r="B6" i="51" s="1"/>
  <c r="B7" i="51" s="1"/>
  <c r="B8" i="51" s="1"/>
  <c r="B9" i="51" s="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B28" i="51" s="1"/>
  <c r="B29" i="51" s="1"/>
  <c r="B30" i="51" s="1"/>
  <c r="B31" i="51" s="1"/>
  <c r="B32" i="51" s="1"/>
  <c r="B33" i="51" s="1"/>
  <c r="B34" i="51" s="1"/>
  <c r="B35" i="51" s="1"/>
  <c r="B36" i="51" s="1"/>
  <c r="B37" i="51" s="1"/>
  <c r="B38" i="51" s="1"/>
  <c r="B39" i="51" s="1"/>
  <c r="B40" i="51" s="1"/>
  <c r="B41" i="51" s="1"/>
  <c r="B42" i="51" s="1"/>
  <c r="B43" i="51" s="1"/>
  <c r="B44" i="51" s="1"/>
  <c r="B45" i="51" s="1"/>
  <c r="B46" i="51" s="1"/>
  <c r="B47" i="51" s="1"/>
  <c r="BH15" i="47"/>
  <c r="BH20" i="47"/>
  <c r="BI11" i="47"/>
  <c r="BI10" i="47"/>
  <c r="BH18" i="47"/>
  <c r="BN11" i="47"/>
  <c r="BH21" i="47"/>
  <c r="BK13" i="47"/>
  <c r="BP11" i="47"/>
  <c r="BK10" i="47"/>
  <c r="BM10" i="47"/>
  <c r="BH13" i="47"/>
  <c r="BO13" i="47"/>
  <c r="BO10" i="47"/>
  <c r="BK12" i="47"/>
  <c r="BQ13" i="47"/>
  <c r="BH10" i="47"/>
  <c r="BO11" i="47"/>
  <c r="BH23" i="47"/>
  <c r="BI13" i="47"/>
  <c r="BQ9" i="47"/>
  <c r="BK9" i="47"/>
  <c r="BH9" i="47"/>
  <c r="BP10" i="47"/>
  <c r="BP13" i="47"/>
  <c r="BP12" i="47"/>
  <c r="BN9" i="47"/>
  <c r="BQ12" i="47"/>
  <c r="BN13" i="47"/>
  <c r="BN10" i="47"/>
  <c r="BO12" i="47"/>
  <c r="BI9" i="47"/>
  <c r="BM11" i="47"/>
  <c r="BH14" i="47"/>
  <c r="BH11" i="47"/>
  <c r="BP9" i="47"/>
  <c r="BH12" i="47"/>
  <c r="BQ11" i="47"/>
  <c r="BM9" i="47"/>
  <c r="BO9" i="47"/>
  <c r="BN12" i="47"/>
  <c r="BM13" i="47"/>
  <c r="BM12" i="47"/>
  <c r="BH16" i="47"/>
  <c r="BK11" i="47"/>
  <c r="BH19" i="47"/>
  <c r="BQ10" i="47"/>
  <c r="BI12" i="47"/>
  <c r="BH22" i="47"/>
  <c r="BH17" i="47"/>
  <c r="BC98" i="47" l="1"/>
  <c r="BC143" i="47"/>
  <c r="BC8" i="47"/>
  <c r="BC188" i="47"/>
  <c r="BC53" i="47"/>
  <c r="AW187" i="47"/>
  <c r="AW10" i="47"/>
  <c r="AW97" i="47"/>
  <c r="AW143" i="47"/>
  <c r="AW53" i="47"/>
  <c r="AC32" i="47"/>
  <c r="AE32" i="47" s="1"/>
  <c r="AC31" i="47"/>
  <c r="AE31" i="47" s="1"/>
  <c r="AC30" i="47"/>
  <c r="AE30" i="47" s="1"/>
  <c r="AC29" i="47"/>
  <c r="AE29" i="47" s="1"/>
  <c r="AC28" i="47"/>
  <c r="AD28" i="47" s="1"/>
  <c r="AF28" i="47" s="1"/>
  <c r="AC27" i="47"/>
  <c r="AD27" i="47" s="1"/>
  <c r="AF27" i="47" s="1"/>
  <c r="AC26" i="47"/>
  <c r="AE26" i="47" s="1"/>
  <c r="AC25" i="47"/>
  <c r="AD25" i="47" s="1"/>
  <c r="AF25" i="47" s="1"/>
  <c r="AC24" i="47"/>
  <c r="AE24" i="47" s="1"/>
  <c r="AC23" i="47"/>
  <c r="AE23" i="47" s="1"/>
  <c r="BM18" i="47"/>
  <c r="BN16" i="47"/>
  <c r="BH25" i="47"/>
  <c r="BH27" i="47"/>
  <c r="BH24" i="47"/>
  <c r="BI17" i="47"/>
  <c r="BP15" i="47"/>
  <c r="BL11" i="47"/>
  <c r="BH26" i="47"/>
  <c r="BP17" i="47"/>
  <c r="BJ9" i="47"/>
  <c r="BL10" i="47"/>
  <c r="BM16" i="47"/>
  <c r="BL12" i="47"/>
  <c r="BO14" i="47"/>
  <c r="BI18" i="47"/>
  <c r="BO17" i="47"/>
  <c r="BQ14" i="47"/>
  <c r="BJ11" i="47"/>
  <c r="BK18" i="47"/>
  <c r="BP18" i="47"/>
  <c r="BJ13" i="47"/>
  <c r="BM17" i="47"/>
  <c r="BI15" i="47"/>
  <c r="BO18" i="47"/>
  <c r="BQ18" i="47"/>
  <c r="BQ17" i="47"/>
  <c r="BN18" i="47"/>
  <c r="BO15" i="47"/>
  <c r="BQ15" i="47"/>
  <c r="BI14" i="47"/>
  <c r="BK16" i="47"/>
  <c r="BP16" i="47"/>
  <c r="BN17" i="47"/>
  <c r="BL9" i="47"/>
  <c r="BK17" i="47"/>
  <c r="BI16" i="47"/>
  <c r="BO16" i="47"/>
  <c r="BN14" i="47"/>
  <c r="BJ12" i="47"/>
  <c r="BK14" i="47"/>
  <c r="BK15" i="47"/>
  <c r="BM14" i="47"/>
  <c r="BJ10" i="47"/>
  <c r="BN15" i="47"/>
  <c r="BQ16" i="47"/>
  <c r="BM15" i="47"/>
  <c r="BL13" i="47"/>
  <c r="BH28" i="47"/>
  <c r="BP14" i="47"/>
  <c r="BC144" i="47" l="1"/>
  <c r="BC99" i="47"/>
  <c r="BC189" i="47"/>
  <c r="BC9" i="47"/>
  <c r="BC54" i="47"/>
  <c r="AW188" i="47"/>
  <c r="AW54" i="47"/>
  <c r="AW144" i="47"/>
  <c r="AW98" i="47"/>
  <c r="AW11" i="47"/>
  <c r="AE27" i="47"/>
  <c r="AE25" i="47"/>
  <c r="AD26" i="47"/>
  <c r="AF26" i="47" s="1"/>
  <c r="AD24" i="47"/>
  <c r="AF24" i="47" s="1"/>
  <c r="AD32" i="47"/>
  <c r="AF32" i="47" s="1"/>
  <c r="AE28" i="47"/>
  <c r="AD31" i="47"/>
  <c r="AF31" i="47" s="1"/>
  <c r="AD23" i="47"/>
  <c r="AF23" i="47" s="1"/>
  <c r="AD30" i="47"/>
  <c r="AF30" i="47" s="1"/>
  <c r="AD29" i="47"/>
  <c r="AF29" i="47" s="1"/>
  <c r="J6" i="47"/>
  <c r="J5" i="47"/>
  <c r="BJ16" i="47"/>
  <c r="BI19" i="47"/>
  <c r="BI23" i="47"/>
  <c r="BH30" i="47"/>
  <c r="BJ18" i="47"/>
  <c r="BN19" i="47"/>
  <c r="BQ19" i="47"/>
  <c r="BQ22" i="47"/>
  <c r="BI21" i="47"/>
  <c r="BO19" i="47"/>
  <c r="BM23" i="47"/>
  <c r="BQ21" i="47"/>
  <c r="BK21" i="47"/>
  <c r="BK22" i="47"/>
  <c r="BI22" i="47"/>
  <c r="BP21" i="47"/>
  <c r="BN23" i="47"/>
  <c r="BN20" i="47"/>
  <c r="BJ17" i="47"/>
  <c r="BN21" i="47"/>
  <c r="BH32" i="47"/>
  <c r="BL14" i="47"/>
  <c r="BK19" i="47"/>
  <c r="BO20" i="47"/>
  <c r="BK23" i="47"/>
  <c r="BN22" i="47"/>
  <c r="BH29" i="47"/>
  <c r="BJ15" i="47"/>
  <c r="BO21" i="47"/>
  <c r="BH31" i="47"/>
  <c r="BQ23" i="47"/>
  <c r="BK20" i="47"/>
  <c r="BM21" i="47"/>
  <c r="BI20" i="47"/>
  <c r="BO23" i="47"/>
  <c r="BP23" i="47"/>
  <c r="BP20" i="47"/>
  <c r="BM20" i="47"/>
  <c r="BL17" i="47"/>
  <c r="BM19" i="47"/>
  <c r="BP22" i="47"/>
  <c r="BL18" i="47"/>
  <c r="BQ20" i="47"/>
  <c r="BL16" i="47"/>
  <c r="BP19" i="47"/>
  <c r="BJ14" i="47"/>
  <c r="BM22" i="47"/>
  <c r="BO22" i="47"/>
  <c r="BL15" i="47"/>
  <c r="BH33" i="47"/>
  <c r="BC100" i="47" l="1"/>
  <c r="BC145" i="47"/>
  <c r="BC10" i="47"/>
  <c r="BC190" i="47"/>
  <c r="BC55" i="47"/>
  <c r="AW189" i="47"/>
  <c r="AW99" i="47"/>
  <c r="AW145" i="47"/>
  <c r="AW55" i="47"/>
  <c r="AW12" i="47"/>
  <c r="C2" i="48"/>
  <c r="Z31" i="48" s="1"/>
  <c r="R2" i="48"/>
  <c r="U2" i="48"/>
  <c r="V2" i="48"/>
  <c r="T2" i="48"/>
  <c r="S2" i="48"/>
  <c r="BN27" i="47"/>
  <c r="BQ28" i="47"/>
  <c r="BL21" i="47"/>
  <c r="BI26" i="47"/>
  <c r="BK27" i="47"/>
  <c r="BH38" i="47"/>
  <c r="BL19" i="47"/>
  <c r="BL23" i="47"/>
  <c r="BP27" i="47"/>
  <c r="BM25" i="47"/>
  <c r="BO28" i="47"/>
  <c r="BM24" i="47"/>
  <c r="BN26" i="47"/>
  <c r="BH36" i="47"/>
  <c r="BQ24" i="47"/>
  <c r="BM27" i="47"/>
  <c r="BM28" i="47"/>
  <c r="BJ21" i="47"/>
  <c r="BN24" i="47"/>
  <c r="BO24" i="47"/>
  <c r="BJ22" i="47"/>
  <c r="BI28" i="47"/>
  <c r="BI24" i="47"/>
  <c r="BJ19" i="47"/>
  <c r="BJ20" i="47"/>
  <c r="BL20" i="47"/>
  <c r="BP28" i="47"/>
  <c r="BP25" i="47"/>
  <c r="BO27" i="47"/>
  <c r="BQ27" i="47"/>
  <c r="BK24" i="47"/>
  <c r="BK26" i="47"/>
  <c r="BO25" i="47"/>
  <c r="BH37" i="47"/>
  <c r="BJ23" i="47"/>
  <c r="BL22" i="47"/>
  <c r="BH34" i="47"/>
  <c r="BM26" i="47"/>
  <c r="BI25" i="47"/>
  <c r="BI27" i="47"/>
  <c r="BQ25" i="47"/>
  <c r="BH35" i="47"/>
  <c r="BQ26" i="47"/>
  <c r="BK25" i="47"/>
  <c r="BK28" i="47"/>
  <c r="BN28" i="47"/>
  <c r="BN25" i="47"/>
  <c r="BP24" i="47"/>
  <c r="BP26" i="47"/>
  <c r="BO26" i="47"/>
  <c r="BC146" i="47" l="1"/>
  <c r="BC101" i="47"/>
  <c r="BC191" i="47"/>
  <c r="BC11" i="47"/>
  <c r="BC56" i="47"/>
  <c r="AW190" i="47"/>
  <c r="AW56" i="47"/>
  <c r="AW146" i="47"/>
  <c r="AW100" i="47"/>
  <c r="AW13" i="47"/>
  <c r="T34" i="48"/>
  <c r="AA50" i="48"/>
  <c r="S30" i="48"/>
  <c r="AA45" i="48"/>
  <c r="U19" i="48"/>
  <c r="T54" i="48"/>
  <c r="X25" i="48"/>
  <c r="S39" i="48"/>
  <c r="AA56" i="48"/>
  <c r="R35" i="48"/>
  <c r="W51" i="48"/>
  <c r="R59" i="48"/>
  <c r="Y31" i="48"/>
  <c r="S14" i="48"/>
  <c r="S54" i="48"/>
  <c r="U13" i="48"/>
  <c r="W25" i="48"/>
  <c r="U49" i="48"/>
  <c r="S8" i="48"/>
  <c r="Y18" i="48"/>
  <c r="T49" i="48"/>
  <c r="T29" i="48"/>
  <c r="R8" i="48"/>
  <c r="Z45" i="48"/>
  <c r="Z17" i="48"/>
  <c r="S64" i="48"/>
  <c r="U44" i="48"/>
  <c r="V24" i="48"/>
  <c r="W63" i="48"/>
  <c r="Y38" i="48"/>
  <c r="W11" i="48"/>
  <c r="V63" i="48"/>
  <c r="R44" i="48"/>
  <c r="U24" i="48"/>
  <c r="Y62" i="48"/>
  <c r="X38" i="48"/>
  <c r="AA10" i="48"/>
  <c r="S59" i="48"/>
  <c r="V39" i="48"/>
  <c r="V19" i="48"/>
  <c r="W57" i="48"/>
  <c r="W7" i="48"/>
  <c r="X10" i="48"/>
  <c r="AA11" i="48"/>
  <c r="Y13" i="48"/>
  <c r="W15" i="48"/>
  <c r="Z16" i="48"/>
  <c r="X18" i="48"/>
  <c r="AA19" i="48"/>
  <c r="W23" i="48"/>
  <c r="Z24" i="48"/>
  <c r="AA27" i="48"/>
  <c r="W31" i="48"/>
  <c r="X34" i="48"/>
  <c r="W39" i="48"/>
  <c r="AA43" i="48"/>
  <c r="X8" i="48"/>
  <c r="AA9" i="48"/>
  <c r="Y11" i="48"/>
  <c r="W13" i="48"/>
  <c r="Z14" i="48"/>
  <c r="X16" i="48"/>
  <c r="AA17" i="48"/>
  <c r="Y19" i="48"/>
  <c r="W21" i="48"/>
  <c r="Z22" i="48"/>
  <c r="X24" i="48"/>
  <c r="AA25" i="48"/>
  <c r="Y27" i="48"/>
  <c r="W29" i="48"/>
  <c r="Z30" i="48"/>
  <c r="X32" i="48"/>
  <c r="AA33" i="48"/>
  <c r="Y35" i="48"/>
  <c r="W37" i="48"/>
  <c r="Z38" i="48"/>
  <c r="X40" i="48"/>
  <c r="AA41" i="48"/>
  <c r="Y43" i="48"/>
  <c r="W45" i="48"/>
  <c r="Z46" i="48"/>
  <c r="X48" i="48"/>
  <c r="AA49" i="48"/>
  <c r="Y51" i="48"/>
  <c r="W53" i="48"/>
  <c r="Z54" i="48"/>
  <c r="X56" i="48"/>
  <c r="AA57" i="48"/>
  <c r="Y59" i="48"/>
  <c r="W61" i="48"/>
  <c r="Z62" i="48"/>
  <c r="X64" i="48"/>
  <c r="AA65" i="48"/>
  <c r="T7" i="48"/>
  <c r="R9" i="48"/>
  <c r="U10" i="48"/>
  <c r="S12" i="48"/>
  <c r="V13" i="48"/>
  <c r="T15" i="48"/>
  <c r="R17" i="48"/>
  <c r="U18" i="48"/>
  <c r="S20" i="48"/>
  <c r="V21" i="48"/>
  <c r="T23" i="48"/>
  <c r="R25" i="48"/>
  <c r="U26" i="48"/>
  <c r="S28" i="48"/>
  <c r="V29" i="48"/>
  <c r="T31" i="48"/>
  <c r="R33" i="48"/>
  <c r="U34" i="48"/>
  <c r="S36" i="48"/>
  <c r="V37" i="48"/>
  <c r="T39" i="48"/>
  <c r="R41" i="48"/>
  <c r="U42" i="48"/>
  <c r="S44" i="48"/>
  <c r="V45" i="48"/>
  <c r="T47" i="48"/>
  <c r="R49" i="48"/>
  <c r="U50" i="48"/>
  <c r="S52" i="48"/>
  <c r="V53" i="48"/>
  <c r="T55" i="48"/>
  <c r="R57" i="48"/>
  <c r="U58" i="48"/>
  <c r="S60" i="48"/>
  <c r="V61" i="48"/>
  <c r="T63" i="48"/>
  <c r="R65" i="48"/>
  <c r="Y8" i="48"/>
  <c r="W10" i="48"/>
  <c r="Z11" i="48"/>
  <c r="X13" i="48"/>
  <c r="AA14" i="48"/>
  <c r="Y16" i="48"/>
  <c r="W18" i="48"/>
  <c r="Z19" i="48"/>
  <c r="X21" i="48"/>
  <c r="AA22" i="48"/>
  <c r="Y24" i="48"/>
  <c r="W26" i="48"/>
  <c r="Z27" i="48"/>
  <c r="X29" i="48"/>
  <c r="AA30" i="48"/>
  <c r="Y32" i="48"/>
  <c r="W34" i="48"/>
  <c r="Z35" i="48"/>
  <c r="X37" i="48"/>
  <c r="AA38" i="48"/>
  <c r="Y40" i="48"/>
  <c r="W42" i="48"/>
  <c r="Z43" i="48"/>
  <c r="X45" i="48"/>
  <c r="AA46" i="48"/>
  <c r="Y48" i="48"/>
  <c r="W50" i="48"/>
  <c r="Z51" i="48"/>
  <c r="X53" i="48"/>
  <c r="AA54" i="48"/>
  <c r="Y56" i="48"/>
  <c r="W58" i="48"/>
  <c r="Z59" i="48"/>
  <c r="X61" i="48"/>
  <c r="AA62" i="48"/>
  <c r="Y64" i="48"/>
  <c r="X6" i="48"/>
  <c r="AJ6" i="48" s="1"/>
  <c r="CA5" i="47" s="1"/>
  <c r="CK5" i="47" s="1"/>
  <c r="CU5" i="47" s="1"/>
  <c r="U7" i="48"/>
  <c r="S9" i="48"/>
  <c r="V10" i="48"/>
  <c r="T12" i="48"/>
  <c r="R14" i="48"/>
  <c r="U15" i="48"/>
  <c r="S17" i="48"/>
  <c r="V18" i="48"/>
  <c r="T20" i="48"/>
  <c r="R22" i="48"/>
  <c r="U23" i="48"/>
  <c r="S25" i="48"/>
  <c r="V26" i="48"/>
  <c r="T28" i="48"/>
  <c r="R30" i="48"/>
  <c r="U31" i="48"/>
  <c r="S33" i="48"/>
  <c r="V34" i="48"/>
  <c r="T36" i="48"/>
  <c r="R38" i="48"/>
  <c r="U39" i="48"/>
  <c r="S41" i="48"/>
  <c r="V42" i="48"/>
  <c r="T44" i="48"/>
  <c r="R46" i="48"/>
  <c r="U47" i="48"/>
  <c r="S49" i="48"/>
  <c r="V50" i="48"/>
  <c r="T52" i="48"/>
  <c r="R54" i="48"/>
  <c r="U55" i="48"/>
  <c r="S57" i="48"/>
  <c r="V58" i="48"/>
  <c r="T60" i="48"/>
  <c r="R62" i="48"/>
  <c r="U63" i="48"/>
  <c r="S65" i="48"/>
  <c r="R6" i="48"/>
  <c r="Z8" i="48"/>
  <c r="Y21" i="48"/>
  <c r="X26" i="48"/>
  <c r="Y29" i="48"/>
  <c r="Z32" i="48"/>
  <c r="AA35" i="48"/>
  <c r="Y37" i="48"/>
  <c r="Z40" i="48"/>
  <c r="X42" i="48"/>
  <c r="Y45" i="48"/>
  <c r="W9" i="48"/>
  <c r="X11" i="48"/>
  <c r="W14" i="48"/>
  <c r="AA16" i="48"/>
  <c r="W19" i="48"/>
  <c r="AA21" i="48"/>
  <c r="W24" i="48"/>
  <c r="AA26" i="48"/>
  <c r="Z29" i="48"/>
  <c r="AA31" i="48"/>
  <c r="Z34" i="48"/>
  <c r="AA36" i="48"/>
  <c r="Z39" i="48"/>
  <c r="Y42" i="48"/>
  <c r="Z44" i="48"/>
  <c r="X47" i="48"/>
  <c r="X49" i="48"/>
  <c r="X51" i="48"/>
  <c r="Z53" i="48"/>
  <c r="Z55" i="48"/>
  <c r="Z57" i="48"/>
  <c r="W60" i="48"/>
  <c r="W62" i="48"/>
  <c r="W64" i="48"/>
  <c r="Z6" i="48"/>
  <c r="AL6" i="48" s="1"/>
  <c r="CC5" i="47" s="1"/>
  <c r="CM5" i="47" s="1"/>
  <c r="CW5" i="47" s="1"/>
  <c r="T8" i="48"/>
  <c r="T10" i="48"/>
  <c r="V12" i="48"/>
  <c r="V14" i="48"/>
  <c r="V16" i="48"/>
  <c r="S19" i="48"/>
  <c r="S21" i="48"/>
  <c r="S23" i="48"/>
  <c r="U25" i="48"/>
  <c r="U27" i="48"/>
  <c r="U29" i="48"/>
  <c r="R32" i="48"/>
  <c r="R34" i="48"/>
  <c r="R36" i="48"/>
  <c r="T38" i="48"/>
  <c r="T40" i="48"/>
  <c r="T42" i="48"/>
  <c r="V44" i="48"/>
  <c r="V46" i="48"/>
  <c r="V48" i="48"/>
  <c r="S51" i="48"/>
  <c r="S53" i="48"/>
  <c r="S55" i="48"/>
  <c r="U57" i="48"/>
  <c r="U59" i="48"/>
  <c r="U61" i="48"/>
  <c r="R64" i="48"/>
  <c r="S6" i="48"/>
  <c r="X9" i="48"/>
  <c r="W12" i="48"/>
  <c r="X14" i="48"/>
  <c r="W17" i="48"/>
  <c r="X19" i="48"/>
  <c r="W22" i="48"/>
  <c r="AA24" i="48"/>
  <c r="W27" i="48"/>
  <c r="AA29" i="48"/>
  <c r="W32" i="48"/>
  <c r="AA34" i="48"/>
  <c r="Z37" i="48"/>
  <c r="AA39" i="48"/>
  <c r="Z42" i="48"/>
  <c r="AA44" i="48"/>
  <c r="Y47" i="48"/>
  <c r="Y49" i="48"/>
  <c r="AA51" i="48"/>
  <c r="AA53" i="48"/>
  <c r="AA55" i="48"/>
  <c r="X58" i="48"/>
  <c r="X60" i="48"/>
  <c r="X62" i="48"/>
  <c r="Z64" i="48"/>
  <c r="AA6" i="48"/>
  <c r="U8" i="48"/>
  <c r="R11" i="48"/>
  <c r="R13" i="48"/>
  <c r="R15" i="48"/>
  <c r="T17" i="48"/>
  <c r="T19" i="48"/>
  <c r="T21" i="48"/>
  <c r="Y9" i="48"/>
  <c r="Z12" i="48"/>
  <c r="AA15" i="48"/>
  <c r="W20" i="48"/>
  <c r="X23" i="48"/>
  <c r="Y26" i="48"/>
  <c r="W30" i="48"/>
  <c r="X33" i="48"/>
  <c r="Y36" i="48"/>
  <c r="W40" i="48"/>
  <c r="X43" i="48"/>
  <c r="Y46" i="48"/>
  <c r="Z49" i="48"/>
  <c r="Y52" i="48"/>
  <c r="X55" i="48"/>
  <c r="Y58" i="48"/>
  <c r="AA60" i="48"/>
  <c r="Z63" i="48"/>
  <c r="W6" i="48"/>
  <c r="AI6" i="48" s="1"/>
  <c r="BZ5" i="47" s="1"/>
  <c r="CJ5" i="47" s="1"/>
  <c r="CT5" i="47" s="1"/>
  <c r="U9" i="48"/>
  <c r="R12" i="48"/>
  <c r="S15" i="48"/>
  <c r="R18" i="48"/>
  <c r="V20" i="48"/>
  <c r="V23" i="48"/>
  <c r="R26" i="48"/>
  <c r="U28" i="48"/>
  <c r="V30" i="48"/>
  <c r="T33" i="48"/>
  <c r="U35" i="48"/>
  <c r="S38" i="48"/>
  <c r="U40" i="48"/>
  <c r="S43" i="48"/>
  <c r="T45" i="48"/>
  <c r="R48" i="48"/>
  <c r="S50" i="48"/>
  <c r="V52" i="48"/>
  <c r="R55" i="48"/>
  <c r="V57" i="48"/>
  <c r="R60" i="48"/>
  <c r="U62" i="48"/>
  <c r="V64" i="48"/>
  <c r="Z9" i="48"/>
  <c r="AA12" i="48"/>
  <c r="W16" i="48"/>
  <c r="X20" i="48"/>
  <c r="Y23" i="48"/>
  <c r="Z26" i="48"/>
  <c r="X30" i="48"/>
  <c r="Y33" i="48"/>
  <c r="Z36" i="48"/>
  <c r="AA40" i="48"/>
  <c r="W44" i="48"/>
  <c r="W47" i="48"/>
  <c r="X50" i="48"/>
  <c r="Z52" i="48"/>
  <c r="Y55" i="48"/>
  <c r="Z58" i="48"/>
  <c r="Y61" i="48"/>
  <c r="AA63" i="48"/>
  <c r="R7" i="48"/>
  <c r="V9" i="48"/>
  <c r="U12" i="48"/>
  <c r="V15" i="48"/>
  <c r="S18" i="48"/>
  <c r="R21" i="48"/>
  <c r="R24" i="48"/>
  <c r="S26" i="48"/>
  <c r="V28" i="48"/>
  <c r="R31" i="48"/>
  <c r="U33" i="48"/>
  <c r="V35" i="48"/>
  <c r="U38" i="48"/>
  <c r="V40" i="48"/>
  <c r="T43" i="48"/>
  <c r="U45" i="48"/>
  <c r="S48" i="48"/>
  <c r="T50" i="48"/>
  <c r="R53" i="48"/>
  <c r="V55" i="48"/>
  <c r="R58" i="48"/>
  <c r="U60" i="48"/>
  <c r="V62" i="48"/>
  <c r="T65" i="48"/>
  <c r="X7" i="48"/>
  <c r="Y10" i="48"/>
  <c r="Z13" i="48"/>
  <c r="X17" i="48"/>
  <c r="Y20" i="48"/>
  <c r="Z23" i="48"/>
  <c r="X27" i="48"/>
  <c r="Y30" i="48"/>
  <c r="Z33" i="48"/>
  <c r="AA37" i="48"/>
  <c r="W41" i="48"/>
  <c r="X44" i="48"/>
  <c r="Z47" i="48"/>
  <c r="Y50" i="48"/>
  <c r="AA52" i="48"/>
  <c r="W56" i="48"/>
  <c r="AA58" i="48"/>
  <c r="Z61" i="48"/>
  <c r="AA64" i="48"/>
  <c r="S7" i="48"/>
  <c r="AE7" i="48" s="1"/>
  <c r="BV6" i="47" s="1"/>
  <c r="CF6" i="47" s="1"/>
  <c r="CP6" i="47" s="1"/>
  <c r="R10" i="48"/>
  <c r="S13" i="48"/>
  <c r="R16" i="48"/>
  <c r="T18" i="48"/>
  <c r="U21" i="48"/>
  <c r="S24" i="48"/>
  <c r="T26" i="48"/>
  <c r="R29" i="48"/>
  <c r="S31" i="48"/>
  <c r="V33" i="48"/>
  <c r="U36" i="48"/>
  <c r="V38" i="48"/>
  <c r="T41" i="48"/>
  <c r="U43" i="48"/>
  <c r="S46" i="48"/>
  <c r="T48" i="48"/>
  <c r="R51" i="48"/>
  <c r="T53" i="48"/>
  <c r="R56" i="48"/>
  <c r="S58" i="48"/>
  <c r="V60" i="48"/>
  <c r="R63" i="48"/>
  <c r="U65" i="48"/>
  <c r="Y7" i="48"/>
  <c r="Z10" i="48"/>
  <c r="AA13" i="48"/>
  <c r="Y17" i="48"/>
  <c r="Z20" i="48"/>
  <c r="AA23" i="48"/>
  <c r="W28" i="48"/>
  <c r="X31" i="48"/>
  <c r="Y34" i="48"/>
  <c r="W38" i="48"/>
  <c r="X41" i="48"/>
  <c r="Y44" i="48"/>
  <c r="AA47" i="48"/>
  <c r="Z50" i="48"/>
  <c r="Y53" i="48"/>
  <c r="Z56" i="48"/>
  <c r="W59" i="48"/>
  <c r="AA61" i="48"/>
  <c r="W65" i="48"/>
  <c r="V7" i="48"/>
  <c r="S10" i="48"/>
  <c r="T13" i="48"/>
  <c r="S16" i="48"/>
  <c r="R19" i="48"/>
  <c r="S22" i="48"/>
  <c r="T24" i="48"/>
  <c r="R27" i="48"/>
  <c r="S29" i="48"/>
  <c r="V31" i="48"/>
  <c r="S34" i="48"/>
  <c r="V36" i="48"/>
  <c r="R39" i="48"/>
  <c r="U41" i="48"/>
  <c r="V43" i="48"/>
  <c r="T46" i="48"/>
  <c r="U48" i="48"/>
  <c r="T51" i="48"/>
  <c r="U53" i="48"/>
  <c r="S56" i="48"/>
  <c r="T58" i="48"/>
  <c r="R61" i="48"/>
  <c r="S63" i="48"/>
  <c r="V65" i="48"/>
  <c r="T62" i="48"/>
  <c r="T57" i="48"/>
  <c r="U52" i="48"/>
  <c r="V47" i="48"/>
  <c r="R43" i="48"/>
  <c r="U37" i="48"/>
  <c r="V32" i="48"/>
  <c r="R28" i="48"/>
  <c r="R23" i="48"/>
  <c r="V17" i="48"/>
  <c r="V11" i="48"/>
  <c r="Y6" i="48"/>
  <c r="AK6" i="48" s="1"/>
  <c r="CB5" i="47" s="1"/>
  <c r="CL5" i="47" s="1"/>
  <c r="CV5" i="47" s="1"/>
  <c r="Z60" i="48"/>
  <c r="W55" i="48"/>
  <c r="W49" i="48"/>
  <c r="W43" i="48"/>
  <c r="X36" i="48"/>
  <c r="AA28" i="48"/>
  <c r="Y22" i="48"/>
  <c r="Z15" i="48"/>
  <c r="AA8" i="48"/>
  <c r="V6" i="48"/>
  <c r="AH6" i="48" s="1"/>
  <c r="BY5" i="47" s="1"/>
  <c r="CI5" i="47" s="1"/>
  <c r="CS5" i="47" s="1"/>
  <c r="S62" i="48"/>
  <c r="V56" i="48"/>
  <c r="R52" i="48"/>
  <c r="S47" i="48"/>
  <c r="S42" i="48"/>
  <c r="T37" i="48"/>
  <c r="U32" i="48"/>
  <c r="V27" i="48"/>
  <c r="V22" i="48"/>
  <c r="U17" i="48"/>
  <c r="U11" i="48"/>
  <c r="Z65" i="48"/>
  <c r="Y60" i="48"/>
  <c r="Y54" i="48"/>
  <c r="AA48" i="48"/>
  <c r="AA42" i="48"/>
  <c r="W36" i="48"/>
  <c r="Z28" i="48"/>
  <c r="X22" i="48"/>
  <c r="Y15" i="48"/>
  <c r="W8" i="48"/>
  <c r="U6" i="48"/>
  <c r="T61" i="48"/>
  <c r="U56" i="48"/>
  <c r="V51" i="48"/>
  <c r="R47" i="48"/>
  <c r="R42" i="48"/>
  <c r="S37" i="48"/>
  <c r="T32" i="48"/>
  <c r="T27" i="48"/>
  <c r="U22" i="48"/>
  <c r="U16" i="48"/>
  <c r="T11" i="48"/>
  <c r="Y65" i="48"/>
  <c r="AA59" i="48"/>
  <c r="X54" i="48"/>
  <c r="Z48" i="48"/>
  <c r="Z41" i="48"/>
  <c r="X35" i="48"/>
  <c r="Y28" i="48"/>
  <c r="Z21" i="48"/>
  <c r="X15" i="48"/>
  <c r="AA7" i="48"/>
  <c r="T6" i="48"/>
  <c r="AF6" i="48" s="1"/>
  <c r="BW5" i="47" s="1"/>
  <c r="CG5" i="47" s="1"/>
  <c r="CQ5" i="47" s="1"/>
  <c r="S61" i="48"/>
  <c r="T56" i="48"/>
  <c r="U51" i="48"/>
  <c r="U46" i="48"/>
  <c r="V41" i="48"/>
  <c r="R37" i="48"/>
  <c r="S32" i="48"/>
  <c r="S27" i="48"/>
  <c r="T22" i="48"/>
  <c r="T16" i="48"/>
  <c r="S11" i="48"/>
  <c r="X65" i="48"/>
  <c r="X59" i="48"/>
  <c r="W54" i="48"/>
  <c r="W48" i="48"/>
  <c r="Y41" i="48"/>
  <c r="W35" i="48"/>
  <c r="X28" i="48"/>
  <c r="AA20" i="48"/>
  <c r="Y14" i="48"/>
  <c r="Z7" i="48"/>
  <c r="U64" i="48"/>
  <c r="V59" i="48"/>
  <c r="V54" i="48"/>
  <c r="R50" i="48"/>
  <c r="S45" i="48"/>
  <c r="S40" i="48"/>
  <c r="T35" i="48"/>
  <c r="U30" i="48"/>
  <c r="V25" i="48"/>
  <c r="U20" i="48"/>
  <c r="U14" i="48"/>
  <c r="T9" i="48"/>
  <c r="Y63" i="48"/>
  <c r="Y57" i="48"/>
  <c r="X52" i="48"/>
  <c r="X46" i="48"/>
  <c r="Y39" i="48"/>
  <c r="W33" i="48"/>
  <c r="Z25" i="48"/>
  <c r="AA18" i="48"/>
  <c r="Y12" i="48"/>
  <c r="T64" i="48"/>
  <c r="T59" i="48"/>
  <c r="U54" i="48"/>
  <c r="V49" i="48"/>
  <c r="R45" i="48"/>
  <c r="R40" i="48"/>
  <c r="S35" i="48"/>
  <c r="T30" i="48"/>
  <c r="T25" i="48"/>
  <c r="R20" i="48"/>
  <c r="T14" i="48"/>
  <c r="V8" i="48"/>
  <c r="X63" i="48"/>
  <c r="X57" i="48"/>
  <c r="W52" i="48"/>
  <c r="W46" i="48"/>
  <c r="X39" i="48"/>
  <c r="AA32" i="48"/>
  <c r="Y25" i="48"/>
  <c r="Z18" i="48"/>
  <c r="X12" i="48"/>
  <c r="BP30" i="47"/>
  <c r="BQ30" i="47"/>
  <c r="BI31" i="47"/>
  <c r="BK33" i="47"/>
  <c r="BP31" i="47"/>
  <c r="BK29" i="47"/>
  <c r="BM32" i="47"/>
  <c r="BQ32" i="47"/>
  <c r="BO32" i="47"/>
  <c r="BK32" i="47"/>
  <c r="BN33" i="47"/>
  <c r="BJ27" i="47"/>
  <c r="BQ31" i="47"/>
  <c r="BI29" i="47"/>
  <c r="BH41" i="47"/>
  <c r="BJ25" i="47"/>
  <c r="BN30" i="47"/>
  <c r="BN32" i="47"/>
  <c r="BI33" i="47"/>
  <c r="BL27" i="47"/>
  <c r="BJ28" i="47"/>
  <c r="BH40" i="47"/>
  <c r="BQ29" i="47"/>
  <c r="BL25" i="47"/>
  <c r="BH39" i="47"/>
  <c r="BO29" i="47"/>
  <c r="BJ26" i="47"/>
  <c r="BI32" i="47"/>
  <c r="BO30" i="47"/>
  <c r="BL26" i="47"/>
  <c r="BM31" i="47"/>
  <c r="BI30" i="47"/>
  <c r="BM33" i="47"/>
  <c r="BM30" i="47"/>
  <c r="BP32" i="47"/>
  <c r="BN31" i="47"/>
  <c r="BK30" i="47"/>
  <c r="BL24" i="47"/>
  <c r="BO31" i="47"/>
  <c r="BH42" i="47"/>
  <c r="BL28" i="47"/>
  <c r="BM29" i="47"/>
  <c r="BN29" i="47"/>
  <c r="BQ33" i="47"/>
  <c r="BK31" i="47"/>
  <c r="BH43" i="47"/>
  <c r="BP29" i="47"/>
  <c r="BO33" i="47"/>
  <c r="BJ24" i="47"/>
  <c r="BP33" i="47"/>
  <c r="BC102" i="47" l="1"/>
  <c r="BC147" i="47"/>
  <c r="BC57" i="47"/>
  <c r="BC192" i="47"/>
  <c r="BC12" i="47"/>
  <c r="AW191" i="47"/>
  <c r="AW147" i="47"/>
  <c r="AW57" i="47"/>
  <c r="AW14" i="47"/>
  <c r="AW101" i="47"/>
  <c r="AI7" i="48"/>
  <c r="BZ6" i="47" s="1"/>
  <c r="CJ6" i="47" s="1"/>
  <c r="CT6" i="47" s="1"/>
  <c r="AL7" i="48"/>
  <c r="CC6" i="47" s="1"/>
  <c r="CM6" i="47" s="1"/>
  <c r="CW6" i="47" s="1"/>
  <c r="AL28" i="48"/>
  <c r="CC27" i="47" s="1"/>
  <c r="CM27" i="47" s="1"/>
  <c r="CW27" i="47" s="1"/>
  <c r="AK8" i="48"/>
  <c r="CB7" i="47" s="1"/>
  <c r="CL7" i="47" s="1"/>
  <c r="CV7" i="47" s="1"/>
  <c r="AE8" i="48"/>
  <c r="BV7" i="47" s="1"/>
  <c r="CF7" i="47" s="1"/>
  <c r="CP7" i="47" s="1"/>
  <c r="AK9" i="48"/>
  <c r="CB8" i="47" s="1"/>
  <c r="CL8" i="47" s="1"/>
  <c r="CV8" i="47" s="1"/>
  <c r="AI11" i="48"/>
  <c r="BZ10" i="47" s="1"/>
  <c r="CJ10" i="47" s="1"/>
  <c r="CT10" i="47" s="1"/>
  <c r="AE9" i="48"/>
  <c r="BV8" i="47" s="1"/>
  <c r="CF8" i="47" s="1"/>
  <c r="CP8" i="47" s="1"/>
  <c r="AK7" i="48"/>
  <c r="CB6" i="47" s="1"/>
  <c r="CL6" i="47" s="1"/>
  <c r="CV6" i="47" s="1"/>
  <c r="AF49" i="48"/>
  <c r="AK32" i="48"/>
  <c r="CB31" i="47" s="1"/>
  <c r="CL31" i="47" s="1"/>
  <c r="CV31" i="47" s="1"/>
  <c r="AH8" i="48"/>
  <c r="BY7" i="47" s="1"/>
  <c r="CI7" i="47" s="1"/>
  <c r="CS7" i="47" s="1"/>
  <c r="AK10" i="48"/>
  <c r="CB9" i="47" s="1"/>
  <c r="CL9" i="47" s="1"/>
  <c r="CV9" i="47" s="1"/>
  <c r="AM39" i="48"/>
  <c r="AJ11" i="48"/>
  <c r="CA10" i="47" s="1"/>
  <c r="CK10" i="47" s="1"/>
  <c r="CU10" i="47" s="1"/>
  <c r="AD11" i="48"/>
  <c r="BU10" i="47" s="1"/>
  <c r="CE10" i="47" s="1"/>
  <c r="CO10" i="47" s="1"/>
  <c r="AI40" i="48"/>
  <c r="AD6" i="48"/>
  <c r="BU5" i="47" s="1"/>
  <c r="AM64" i="48"/>
  <c r="AK49" i="48"/>
  <c r="AH47" i="48"/>
  <c r="AG58" i="48"/>
  <c r="AL55" i="48"/>
  <c r="AJ63" i="48"/>
  <c r="AD15" i="48"/>
  <c r="BU14" i="47" s="1"/>
  <c r="CE14" i="47" s="1"/>
  <c r="CO14" i="47" s="1"/>
  <c r="AF44" i="48"/>
  <c r="AE46" i="48"/>
  <c r="AK13" i="48"/>
  <c r="CB12" i="47" s="1"/>
  <c r="CL12" i="47" s="1"/>
  <c r="CV12" i="47" s="1"/>
  <c r="AK11" i="48"/>
  <c r="CB10" i="47" s="1"/>
  <c r="CL10" i="47" s="1"/>
  <c r="CV10" i="47" s="1"/>
  <c r="AL14" i="48"/>
  <c r="CC13" i="47" s="1"/>
  <c r="CM13" i="47" s="1"/>
  <c r="CW13" i="47" s="1"/>
  <c r="AK17" i="48"/>
  <c r="CB16" i="47" s="1"/>
  <c r="CL16" i="47" s="1"/>
  <c r="CV16" i="47" s="1"/>
  <c r="AM12" i="48"/>
  <c r="CD11" i="47" s="1"/>
  <c r="CN11" i="47" s="1"/>
  <c r="CX11" i="47" s="1"/>
  <c r="AG61" i="48"/>
  <c r="AH9" i="48"/>
  <c r="BY8" i="47" s="1"/>
  <c r="CI8" i="47" s="1"/>
  <c r="CS8" i="47" s="1"/>
  <c r="AK44" i="48"/>
  <c r="AD28" i="48"/>
  <c r="BU27" i="47" s="1"/>
  <c r="CE27" i="47" s="1"/>
  <c r="CO27" i="47" s="1"/>
  <c r="AM7" i="48"/>
  <c r="CD6" i="47" s="1"/>
  <c r="CN6" i="47" s="1"/>
  <c r="CX6" i="47" s="1"/>
  <c r="AL13" i="48"/>
  <c r="CC12" i="47" s="1"/>
  <c r="CM12" i="47" s="1"/>
  <c r="CW12" i="47" s="1"/>
  <c r="AL57" i="48"/>
  <c r="AL23" i="48"/>
  <c r="CC22" i="47" s="1"/>
  <c r="CM22" i="47" s="1"/>
  <c r="CW22" i="47" s="1"/>
  <c r="AK16" i="48"/>
  <c r="CB15" i="47" s="1"/>
  <c r="CL15" i="47" s="1"/>
  <c r="CV15" i="47" s="1"/>
  <c r="AK14" i="48"/>
  <c r="CB13" i="47" s="1"/>
  <c r="CL13" i="47" s="1"/>
  <c r="CV13" i="47" s="1"/>
  <c r="AK12" i="48"/>
  <c r="CB11" i="47" s="1"/>
  <c r="CL11" i="47" s="1"/>
  <c r="CV11" i="47" s="1"/>
  <c r="AM10" i="48"/>
  <c r="CD9" i="47" s="1"/>
  <c r="CN9" i="47" s="1"/>
  <c r="CX9" i="47" s="1"/>
  <c r="AI28" i="48"/>
  <c r="BZ27" i="47" s="1"/>
  <c r="CJ27" i="47" s="1"/>
  <c r="CT27" i="47" s="1"/>
  <c r="AI45" i="48"/>
  <c r="AJ7" i="48"/>
  <c r="CA6" i="47" s="1"/>
  <c r="CK6" i="47" s="1"/>
  <c r="CU6" i="47" s="1"/>
  <c r="AK26" i="48"/>
  <c r="CB25" i="47" s="1"/>
  <c r="CL25" i="47" s="1"/>
  <c r="CV25" i="47" s="1"/>
  <c r="AK22" i="48"/>
  <c r="CB21" i="47" s="1"/>
  <c r="CL21" i="47" s="1"/>
  <c r="CV21" i="47" s="1"/>
  <c r="AK28" i="48"/>
  <c r="CB27" i="47" s="1"/>
  <c r="CL27" i="47" s="1"/>
  <c r="CV27" i="47" s="1"/>
  <c r="AL60" i="48"/>
  <c r="AM8" i="48"/>
  <c r="CD7" i="47" s="1"/>
  <c r="CN7" i="47" s="1"/>
  <c r="CX7" i="47" s="1"/>
  <c r="AM11" i="48"/>
  <c r="CD10" i="47" s="1"/>
  <c r="CN10" i="47" s="1"/>
  <c r="CX10" i="47" s="1"/>
  <c r="AG26" i="48"/>
  <c r="BX25" i="47" s="1"/>
  <c r="CH25" i="47" s="1"/>
  <c r="CR25" i="47" s="1"/>
  <c r="AE32" i="48"/>
  <c r="BV31" i="47" s="1"/>
  <c r="CF31" i="47" s="1"/>
  <c r="CP31" i="47" s="1"/>
  <c r="AF9" i="48"/>
  <c r="BW8" i="47" s="1"/>
  <c r="CG8" i="47" s="1"/>
  <c r="CQ8" i="47" s="1"/>
  <c r="AH36" i="48"/>
  <c r="AD17" i="48"/>
  <c r="BU16" i="47" s="1"/>
  <c r="CE16" i="47" s="1"/>
  <c r="CO16" i="47" s="1"/>
  <c r="AD20" i="48"/>
  <c r="BU19" i="47" s="1"/>
  <c r="CE19" i="47" s="1"/>
  <c r="CO19" i="47" s="1"/>
  <c r="AD7" i="48"/>
  <c r="BU6" i="47" s="1"/>
  <c r="CE6" i="47" s="1"/>
  <c r="CO6" i="47" s="1"/>
  <c r="AJ36" i="48"/>
  <c r="AE10" i="48"/>
  <c r="BV9" i="47" s="1"/>
  <c r="CF9" i="47" s="1"/>
  <c r="CP9" i="47" s="1"/>
  <c r="AD16" i="48"/>
  <c r="BU15" i="47" s="1"/>
  <c r="CE15" i="47" s="1"/>
  <c r="CO15" i="47" s="1"/>
  <c r="AI58" i="48"/>
  <c r="AM46" i="48"/>
  <c r="AF31" i="48"/>
  <c r="AH7" i="48"/>
  <c r="BY6" i="47" s="1"/>
  <c r="CI6" i="47" s="1"/>
  <c r="CS6" i="47" s="1"/>
  <c r="AD53" i="48"/>
  <c r="AD12" i="48"/>
  <c r="BU11" i="47" s="1"/>
  <c r="CE11" i="47" s="1"/>
  <c r="CO11" i="47" s="1"/>
  <c r="AH62" i="48"/>
  <c r="AM55" i="48"/>
  <c r="AE55" i="48"/>
  <c r="AD43" i="48"/>
  <c r="BU42" i="47" s="1"/>
  <c r="CE42" i="47" s="1"/>
  <c r="CO42" i="47" s="1"/>
  <c r="AK60" i="48"/>
  <c r="AG10" i="48"/>
  <c r="BX9" i="47" s="1"/>
  <c r="CH9" i="47" s="1"/>
  <c r="CR9" i="47" s="1"/>
  <c r="AI29" i="48"/>
  <c r="BZ28" i="47" s="1"/>
  <c r="CJ28" i="47" s="1"/>
  <c r="CT28" i="47" s="1"/>
  <c r="AL44" i="48"/>
  <c r="AJ17" i="48"/>
  <c r="CA16" i="47" s="1"/>
  <c r="CK16" i="47" s="1"/>
  <c r="CU16" i="47" s="1"/>
  <c r="AF10" i="48"/>
  <c r="BW9" i="47" s="1"/>
  <c r="CG9" i="47" s="1"/>
  <c r="CQ9" i="47" s="1"/>
  <c r="AI13" i="48"/>
  <c r="BZ12" i="47" s="1"/>
  <c r="CJ12" i="47" s="1"/>
  <c r="CT12" i="47" s="1"/>
  <c r="AE58" i="48"/>
  <c r="AD10" i="48"/>
  <c r="BU9" i="47" s="1"/>
  <c r="CE9" i="47" s="1"/>
  <c r="CO9" i="47" s="1"/>
  <c r="AK29" i="48"/>
  <c r="CB28" i="47" s="1"/>
  <c r="CL28" i="47" s="1"/>
  <c r="CV28" i="47" s="1"/>
  <c r="AG11" i="48"/>
  <c r="BX10" i="47" s="1"/>
  <c r="CH10" i="47" s="1"/>
  <c r="CR10" i="47" s="1"/>
  <c r="AJ60" i="48"/>
  <c r="AK30" i="48"/>
  <c r="CB29" i="47" s="1"/>
  <c r="CL29" i="47" s="1"/>
  <c r="CV29" i="47" s="1"/>
  <c r="AM9" i="48"/>
  <c r="CD8" i="47" s="1"/>
  <c r="CN8" i="47" s="1"/>
  <c r="CX8" i="47" s="1"/>
  <c r="AG49" i="48"/>
  <c r="AE22" i="48"/>
  <c r="BV21" i="47" s="1"/>
  <c r="CF21" i="47" s="1"/>
  <c r="CP21" i="47" s="1"/>
  <c r="AE11" i="48"/>
  <c r="BV10" i="47" s="1"/>
  <c r="CF10" i="47" s="1"/>
  <c r="CP10" i="47" s="1"/>
  <c r="AF58" i="48"/>
  <c r="AH46" i="48"/>
  <c r="AD45" i="48"/>
  <c r="AD55" i="48"/>
  <c r="AL38" i="48"/>
  <c r="AM15" i="48"/>
  <c r="CD14" i="47" s="1"/>
  <c r="CN14" i="47" s="1"/>
  <c r="CX14" i="47" s="1"/>
  <c r="AD31" i="48"/>
  <c r="BU30" i="47" s="1"/>
  <c r="CE30" i="47" s="1"/>
  <c r="CO30" i="47" s="1"/>
  <c r="AJ33" i="48"/>
  <c r="CA32" i="47" s="1"/>
  <c r="CK32" i="47" s="1"/>
  <c r="CU32" i="47" s="1"/>
  <c r="AE34" i="48"/>
  <c r="BV33" i="47" s="1"/>
  <c r="CF33" i="47" s="1"/>
  <c r="CP33" i="47" s="1"/>
  <c r="AI47" i="48"/>
  <c r="AI10" i="48"/>
  <c r="BZ9" i="47" s="1"/>
  <c r="CJ9" i="47" s="1"/>
  <c r="CT9" i="47" s="1"/>
  <c r="AJ26" i="48"/>
  <c r="CA25" i="47" s="1"/>
  <c r="CK25" i="47" s="1"/>
  <c r="CU25" i="47" s="1"/>
  <c r="AJ28" i="48"/>
  <c r="CA27" i="47" s="1"/>
  <c r="CK27" i="47" s="1"/>
  <c r="CU27" i="47" s="1"/>
  <c r="AK23" i="48"/>
  <c r="CB22" i="47" s="1"/>
  <c r="CL22" i="47" s="1"/>
  <c r="CV22" i="47" s="1"/>
  <c r="AK25" i="48"/>
  <c r="CB24" i="47" s="1"/>
  <c r="CL24" i="47" s="1"/>
  <c r="CV24" i="47" s="1"/>
  <c r="AM48" i="48"/>
  <c r="AG39" i="48"/>
  <c r="AE29" i="48"/>
  <c r="BV28" i="47" s="1"/>
  <c r="CF28" i="47" s="1"/>
  <c r="CP28" i="47" s="1"/>
  <c r="AF26" i="48"/>
  <c r="BW25" i="47" s="1"/>
  <c r="CG25" i="47" s="1"/>
  <c r="CQ25" i="47" s="1"/>
  <c r="AH14" i="48"/>
  <c r="BY13" i="47" s="1"/>
  <c r="CI13" i="47" s="1"/>
  <c r="CS13" i="47" s="1"/>
  <c r="AD18" i="48"/>
  <c r="BU17" i="47" s="1"/>
  <c r="CE17" i="47" s="1"/>
  <c r="CO17" i="47" s="1"/>
  <c r="AD23" i="48"/>
  <c r="BU22" i="47" s="1"/>
  <c r="CE22" i="47" s="1"/>
  <c r="CO22" i="47" s="1"/>
  <c r="AD44" i="48"/>
  <c r="BU43" i="47" s="1"/>
  <c r="CE43" i="47" s="1"/>
  <c r="CO43" i="47" s="1"/>
  <c r="AH17" i="48"/>
  <c r="BY16" i="47" s="1"/>
  <c r="CI16" i="47" s="1"/>
  <c r="CS16" i="47" s="1"/>
  <c r="AE15" i="48"/>
  <c r="BV14" i="47" s="1"/>
  <c r="CF14" i="47" s="1"/>
  <c r="CP14" i="47" s="1"/>
  <c r="AI39" i="48"/>
  <c r="AJ13" i="48"/>
  <c r="CA12" i="47" s="1"/>
  <c r="CK12" i="47" s="1"/>
  <c r="CU12" i="47" s="1"/>
  <c r="AI9" i="48"/>
  <c r="BZ8" i="47" s="1"/>
  <c r="CJ8" i="47" s="1"/>
  <c r="CT8" i="47" s="1"/>
  <c r="AI16" i="48"/>
  <c r="BZ15" i="47" s="1"/>
  <c r="CJ15" i="47" s="1"/>
  <c r="CT15" i="47" s="1"/>
  <c r="AJ10" i="48"/>
  <c r="CA9" i="47" s="1"/>
  <c r="CK9" i="47" s="1"/>
  <c r="CU9" i="47" s="1"/>
  <c r="AJ12" i="48"/>
  <c r="CA11" i="47" s="1"/>
  <c r="CK11" i="47" s="1"/>
  <c r="CU11" i="47" s="1"/>
  <c r="AK21" i="48"/>
  <c r="CB20" i="47" s="1"/>
  <c r="CL20" i="47" s="1"/>
  <c r="CV20" i="47" s="1"/>
  <c r="AM18" i="48"/>
  <c r="CD17" i="47" s="1"/>
  <c r="CN17" i="47" s="1"/>
  <c r="CX17" i="47" s="1"/>
  <c r="AM17" i="48"/>
  <c r="CD16" i="47" s="1"/>
  <c r="CN16" i="47" s="1"/>
  <c r="CX16" i="47" s="1"/>
  <c r="AG48" i="48"/>
  <c r="AH41" i="48"/>
  <c r="AD13" i="48"/>
  <c r="BU12" i="47" s="1"/>
  <c r="CE12" i="47" s="1"/>
  <c r="CO12" i="47" s="1"/>
  <c r="AD19" i="48"/>
  <c r="BU18" i="47" s="1"/>
  <c r="CE18" i="47" s="1"/>
  <c r="CO18" i="47" s="1"/>
  <c r="AD39" i="48"/>
  <c r="BU38" i="47" s="1"/>
  <c r="CE38" i="47" s="1"/>
  <c r="CO38" i="47" s="1"/>
  <c r="AJ65" i="48"/>
  <c r="AF63" i="48"/>
  <c r="AE39" i="48"/>
  <c r="AM45" i="48"/>
  <c r="AH44" i="48"/>
  <c r="AD60" i="48"/>
  <c r="AG34" i="48"/>
  <c r="BX33" i="47" s="1"/>
  <c r="CH33" i="47" s="1"/>
  <c r="CR33" i="47" s="1"/>
  <c r="AK20" i="48"/>
  <c r="CB19" i="47" s="1"/>
  <c r="CL19" i="47" s="1"/>
  <c r="CV19" i="47" s="1"/>
  <c r="AI42" i="48"/>
  <c r="AJ61" i="48"/>
  <c r="AI35" i="48"/>
  <c r="AJ27" i="48"/>
  <c r="CA26" i="47" s="1"/>
  <c r="CK26" i="47" s="1"/>
  <c r="CU26" i="47" s="1"/>
  <c r="AJ57" i="48"/>
  <c r="AJ20" i="48"/>
  <c r="CA19" i="47" s="1"/>
  <c r="CK19" i="47" s="1"/>
  <c r="CU19" i="47" s="1"/>
  <c r="AI36" i="48"/>
  <c r="AI15" i="48"/>
  <c r="BZ14" i="47" s="1"/>
  <c r="CJ14" i="47" s="1"/>
  <c r="CT14" i="47" s="1"/>
  <c r="AJ51" i="48"/>
  <c r="AJ21" i="48"/>
  <c r="CA20" i="47" s="1"/>
  <c r="CK20" i="47" s="1"/>
  <c r="CU20" i="47" s="1"/>
  <c r="AK64" i="48"/>
  <c r="AL9" i="48"/>
  <c r="CC8" i="47" s="1"/>
  <c r="CM8" i="47" s="1"/>
  <c r="CW8" i="47" s="1"/>
  <c r="AM65" i="48"/>
  <c r="AM59" i="48"/>
  <c r="AE14" i="48"/>
  <c r="BV13" i="47" s="1"/>
  <c r="CF13" i="47" s="1"/>
  <c r="CP13" i="47" s="1"/>
  <c r="AI34" i="48"/>
  <c r="BZ33" i="47" s="1"/>
  <c r="CJ33" i="47" s="1"/>
  <c r="CT33" i="47" s="1"/>
  <c r="AI24" i="48"/>
  <c r="BZ23" i="47" s="1"/>
  <c r="CJ23" i="47" s="1"/>
  <c r="CT23" i="47" s="1"/>
  <c r="AI61" i="48"/>
  <c r="AJ18" i="48"/>
  <c r="CA17" i="47" s="1"/>
  <c r="CK17" i="47" s="1"/>
  <c r="CU17" i="47" s="1"/>
  <c r="AJ49" i="48"/>
  <c r="AK46" i="48"/>
  <c r="AL18" i="48"/>
  <c r="CC17" i="47" s="1"/>
  <c r="CM17" i="47" s="1"/>
  <c r="CW17" i="47" s="1"/>
  <c r="AF56" i="48"/>
  <c r="AI59" i="48"/>
  <c r="AI41" i="48"/>
  <c r="AJ29" i="48"/>
  <c r="CA28" i="47" s="1"/>
  <c r="CK28" i="47" s="1"/>
  <c r="CU28" i="47" s="1"/>
  <c r="AI44" i="48"/>
  <c r="AJ50" i="48"/>
  <c r="AJ25" i="48"/>
  <c r="CA24" i="47" s="1"/>
  <c r="CK24" i="47" s="1"/>
  <c r="CU24" i="47" s="1"/>
  <c r="AI22" i="48"/>
  <c r="BZ21" i="47" s="1"/>
  <c r="CJ21" i="47" s="1"/>
  <c r="CT21" i="47" s="1"/>
  <c r="AI65" i="48"/>
  <c r="AJ38" i="48"/>
  <c r="AK38" i="48"/>
  <c r="AK34" i="48"/>
  <c r="CB33" i="47" s="1"/>
  <c r="CL33" i="47" s="1"/>
  <c r="CV33" i="47" s="1"/>
  <c r="AL22" i="48"/>
  <c r="CC21" i="47" s="1"/>
  <c r="CM21" i="47" s="1"/>
  <c r="CW21" i="47" s="1"/>
  <c r="AL48" i="48"/>
  <c r="AL11" i="48"/>
  <c r="CC10" i="47" s="1"/>
  <c r="CM10" i="47" s="1"/>
  <c r="CW10" i="47" s="1"/>
  <c r="AM52" i="48"/>
  <c r="AE27" i="48"/>
  <c r="BV26" i="47" s="1"/>
  <c r="CF26" i="47" s="1"/>
  <c r="CP26" i="47" s="1"/>
  <c r="AI12" i="48"/>
  <c r="BZ11" i="47" s="1"/>
  <c r="CJ11" i="47" s="1"/>
  <c r="CT11" i="47" s="1"/>
  <c r="AJ46" i="48"/>
  <c r="AJ44" i="48"/>
  <c r="AK45" i="48"/>
  <c r="AL54" i="48"/>
  <c r="AL53" i="48"/>
  <c r="AL12" i="48"/>
  <c r="CC11" i="47" s="1"/>
  <c r="CM11" i="47" s="1"/>
  <c r="CW11" i="47" s="1"/>
  <c r="AL39" i="48"/>
  <c r="AM61" i="48"/>
  <c r="AM25" i="48"/>
  <c r="CD24" i="47" s="1"/>
  <c r="CN24" i="47" s="1"/>
  <c r="CX24" i="47" s="1"/>
  <c r="AM54" i="48"/>
  <c r="AM23" i="48"/>
  <c r="CD22" i="47" s="1"/>
  <c r="CN22" i="47" s="1"/>
  <c r="CX22" i="47" s="1"/>
  <c r="AG57" i="48"/>
  <c r="AG31" i="48"/>
  <c r="BX30" i="47" s="1"/>
  <c r="CH30" i="47" s="1"/>
  <c r="CR30" i="47" s="1"/>
  <c r="AG55" i="48"/>
  <c r="AG42" i="48"/>
  <c r="AE17" i="48"/>
  <c r="BV16" i="47" s="1"/>
  <c r="CF16" i="47" s="1"/>
  <c r="CP16" i="47" s="1"/>
  <c r="AE18" i="48"/>
  <c r="BV17" i="47" s="1"/>
  <c r="CF17" i="47" s="1"/>
  <c r="CP17" i="47" s="1"/>
  <c r="AE23" i="48"/>
  <c r="BV22" i="47" s="1"/>
  <c r="CF22" i="47" s="1"/>
  <c r="CP22" i="47" s="1"/>
  <c r="AF41" i="48"/>
  <c r="AF47" i="48"/>
  <c r="AF42" i="48"/>
  <c r="AH63" i="48"/>
  <c r="AH51" i="48"/>
  <c r="AH30" i="48"/>
  <c r="AH57" i="48"/>
  <c r="AH25" i="48"/>
  <c r="BY24" i="47" s="1"/>
  <c r="CI24" i="47" s="1"/>
  <c r="CS24" i="47" s="1"/>
  <c r="AD26" i="48"/>
  <c r="BU25" i="47" s="1"/>
  <c r="CE25" i="47" s="1"/>
  <c r="CO25" i="47" s="1"/>
  <c r="AD57" i="48"/>
  <c r="AD41" i="48"/>
  <c r="BU40" i="47" s="1"/>
  <c r="CE40" i="47" s="1"/>
  <c r="CO40" i="47" s="1"/>
  <c r="AI32" i="48"/>
  <c r="BZ31" i="47" s="1"/>
  <c r="CJ31" i="47" s="1"/>
  <c r="CT31" i="47" s="1"/>
  <c r="AI8" i="48"/>
  <c r="BZ7" i="47" s="1"/>
  <c r="CJ7" i="47" s="1"/>
  <c r="CT7" i="47" s="1"/>
  <c r="AI27" i="48"/>
  <c r="BZ26" i="47" s="1"/>
  <c r="CJ26" i="47" s="1"/>
  <c r="CT26" i="47" s="1"/>
  <c r="AI19" i="48"/>
  <c r="BZ18" i="47" s="1"/>
  <c r="CJ18" i="47" s="1"/>
  <c r="CT18" i="47" s="1"/>
  <c r="AI48" i="48"/>
  <c r="AI57" i="48"/>
  <c r="AI25" i="48"/>
  <c r="BZ24" i="47" s="1"/>
  <c r="CJ24" i="47" s="1"/>
  <c r="CT24" i="47" s="1"/>
  <c r="AJ42" i="48"/>
  <c r="AJ47" i="48"/>
  <c r="AJ54" i="48"/>
  <c r="AJ39" i="48"/>
  <c r="AJ45" i="48"/>
  <c r="AJ40" i="48"/>
  <c r="AJ8" i="48"/>
  <c r="CA7" i="47" s="1"/>
  <c r="CK7" i="47" s="1"/>
  <c r="CU7" i="47" s="1"/>
  <c r="AK55" i="48"/>
  <c r="AK43" i="48"/>
  <c r="AK19" i="48"/>
  <c r="CB18" i="47" s="1"/>
  <c r="CL18" i="47" s="1"/>
  <c r="CV18" i="47" s="1"/>
  <c r="AK41" i="48"/>
  <c r="AK62" i="48"/>
  <c r="AK56" i="48"/>
  <c r="AK24" i="48"/>
  <c r="CB23" i="47" s="1"/>
  <c r="CL23" i="47" s="1"/>
  <c r="CV23" i="47" s="1"/>
  <c r="AL65" i="48"/>
  <c r="AL33" i="48"/>
  <c r="CC32" i="47" s="1"/>
  <c r="CM32" i="47" s="1"/>
  <c r="CW32" i="47" s="1"/>
  <c r="AL29" i="48"/>
  <c r="CC28" i="47" s="1"/>
  <c r="CM28" i="47" s="1"/>
  <c r="CW28" i="47" s="1"/>
  <c r="AL26" i="48"/>
  <c r="CC25" i="47" s="1"/>
  <c r="CM25" i="47" s="1"/>
  <c r="CW25" i="47" s="1"/>
  <c r="AL40" i="48"/>
  <c r="AL8" i="48"/>
  <c r="CC7" i="47" s="1"/>
  <c r="CM7" i="47" s="1"/>
  <c r="CW7" i="47" s="1"/>
  <c r="AL35" i="48"/>
  <c r="AM6" i="48"/>
  <c r="CD5" i="47" s="1"/>
  <c r="CN5" i="47" s="1"/>
  <c r="CX5" i="47" s="1"/>
  <c r="AM28" i="48"/>
  <c r="CD27" i="47" s="1"/>
  <c r="CN27" i="47" s="1"/>
  <c r="CX27" i="47" s="1"/>
  <c r="AM41" i="48"/>
  <c r="AM13" i="48"/>
  <c r="CD12" i="47" s="1"/>
  <c r="CN12" i="47" s="1"/>
  <c r="CX12" i="47" s="1"/>
  <c r="AM38" i="48"/>
  <c r="AM49" i="48"/>
  <c r="AM51" i="48"/>
  <c r="AM19" i="48"/>
  <c r="CD18" i="47" s="1"/>
  <c r="CN18" i="47" s="1"/>
  <c r="CX18" i="47" s="1"/>
  <c r="AG6" i="48"/>
  <c r="BX5" i="47" s="1"/>
  <c r="CH5" i="47" s="1"/>
  <c r="CR5" i="47" s="1"/>
  <c r="AG32" i="48"/>
  <c r="BX31" i="47" s="1"/>
  <c r="CH31" i="47" s="1"/>
  <c r="CR31" i="47" s="1"/>
  <c r="AG45" i="48"/>
  <c r="AG21" i="48"/>
  <c r="BX20" i="47" s="1"/>
  <c r="CH20" i="47" s="1"/>
  <c r="CR20" i="47" s="1"/>
  <c r="AG33" i="48"/>
  <c r="BX32" i="47" s="1"/>
  <c r="CH32" i="47" s="1"/>
  <c r="CR32" i="47" s="1"/>
  <c r="AG19" i="48"/>
  <c r="BX18" i="47" s="1"/>
  <c r="CH18" i="47" s="1"/>
  <c r="CR18" i="47" s="1"/>
  <c r="AG38" i="48"/>
  <c r="AE6" i="48"/>
  <c r="BV5" i="47" s="1"/>
  <c r="CF5" i="47" s="1"/>
  <c r="CP5" i="47" s="1"/>
  <c r="AE52" i="48"/>
  <c r="AE61" i="48"/>
  <c r="AE49" i="48"/>
  <c r="AE26" i="48"/>
  <c r="BV25" i="47" s="1"/>
  <c r="CF25" i="47" s="1"/>
  <c r="CP25" i="47" s="1"/>
  <c r="AE64" i="48"/>
  <c r="AE51" i="48"/>
  <c r="AE19" i="48"/>
  <c r="BV18" i="47" s="1"/>
  <c r="CF18" i="47" s="1"/>
  <c r="CP18" i="47" s="1"/>
  <c r="AF52" i="48"/>
  <c r="AF57" i="48"/>
  <c r="AF29" i="48"/>
  <c r="BW28" i="47" s="1"/>
  <c r="CG28" i="47" s="1"/>
  <c r="CQ28" i="47" s="1"/>
  <c r="AF60" i="48"/>
  <c r="AF43" i="48"/>
  <c r="AF11" i="48"/>
  <c r="BW10" i="47" s="1"/>
  <c r="CG10" i="47" s="1"/>
  <c r="CQ10" i="47" s="1"/>
  <c r="AF38" i="48"/>
  <c r="AH23" i="48"/>
  <c r="BY22" i="47" s="1"/>
  <c r="CI22" i="47" s="1"/>
  <c r="CS22" i="47" s="1"/>
  <c r="AH28" i="48"/>
  <c r="BY27" i="47" s="1"/>
  <c r="CI27" i="47" s="1"/>
  <c r="CS27" i="47" s="1"/>
  <c r="AH27" i="48"/>
  <c r="BY26" i="47" s="1"/>
  <c r="CI26" i="47" s="1"/>
  <c r="CS26" i="47" s="1"/>
  <c r="AH24" i="48"/>
  <c r="BY23" i="47" s="1"/>
  <c r="CI23" i="47" s="1"/>
  <c r="CS23" i="47" s="1"/>
  <c r="AH58" i="48"/>
  <c r="AH26" i="48"/>
  <c r="BY25" i="47" s="1"/>
  <c r="CI25" i="47" s="1"/>
  <c r="CS25" i="47" s="1"/>
  <c r="AH53" i="48"/>
  <c r="AH21" i="48"/>
  <c r="BY20" i="47" s="1"/>
  <c r="CI20" i="47" s="1"/>
  <c r="CS20" i="47" s="1"/>
  <c r="AD21" i="48"/>
  <c r="BU20" i="47" s="1"/>
  <c r="CE20" i="47" s="1"/>
  <c r="CO20" i="47" s="1"/>
  <c r="AD61" i="48"/>
  <c r="AD38" i="48"/>
  <c r="BU37" i="47" s="1"/>
  <c r="CE37" i="47" s="1"/>
  <c r="CO37" i="47" s="1"/>
  <c r="AD14" i="48"/>
  <c r="BU13" i="47" s="1"/>
  <c r="CE13" i="47" s="1"/>
  <c r="CO13" i="47" s="1"/>
  <c r="AD40" i="48"/>
  <c r="BU39" i="47" s="1"/>
  <c r="CE39" i="47" s="1"/>
  <c r="CO39" i="47" s="1"/>
  <c r="AD8" i="48"/>
  <c r="BU7" i="47" s="1"/>
  <c r="CE7" i="47" s="1"/>
  <c r="CO7" i="47" s="1"/>
  <c r="AD35" i="48"/>
  <c r="BU34" i="47" s="1"/>
  <c r="CE34" i="47" s="1"/>
  <c r="CO34" i="47" s="1"/>
  <c r="AI54" i="48"/>
  <c r="AI63" i="48"/>
  <c r="AI55" i="48"/>
  <c r="AI62" i="48"/>
  <c r="AI14" i="48"/>
  <c r="BZ13" i="47" s="1"/>
  <c r="CJ13" i="47" s="1"/>
  <c r="CT13" i="47" s="1"/>
  <c r="AI43" i="48"/>
  <c r="AI53" i="48"/>
  <c r="AI21" i="48"/>
  <c r="BZ20" i="47" s="1"/>
  <c r="CJ20" i="47" s="1"/>
  <c r="CT20" i="47" s="1"/>
  <c r="AJ30" i="48"/>
  <c r="CA29" i="47" s="1"/>
  <c r="CK29" i="47" s="1"/>
  <c r="CU29" i="47" s="1"/>
  <c r="AJ35" i="48"/>
  <c r="AJ19" i="48"/>
  <c r="CA18" i="47" s="1"/>
  <c r="CK18" i="47" s="1"/>
  <c r="CU18" i="47" s="1"/>
  <c r="AJ34" i="48"/>
  <c r="CA33" i="47" s="1"/>
  <c r="CK33" i="47" s="1"/>
  <c r="CU33" i="47" s="1"/>
  <c r="AJ41" i="48"/>
  <c r="AJ9" i="48"/>
  <c r="CA8" i="47" s="1"/>
  <c r="CK8" i="47" s="1"/>
  <c r="CU8" i="47" s="1"/>
  <c r="AK42" i="48"/>
  <c r="AK18" i="48"/>
  <c r="CB17" i="47" s="1"/>
  <c r="CL17" i="47" s="1"/>
  <c r="CV17" i="47" s="1"/>
  <c r="AK31" i="48"/>
  <c r="CB30" i="47" s="1"/>
  <c r="CL30" i="47" s="1"/>
  <c r="CV30" i="47" s="1"/>
  <c r="AK15" i="48"/>
  <c r="CB14" i="47" s="1"/>
  <c r="CL14" i="47" s="1"/>
  <c r="CV14" i="47" s="1"/>
  <c r="AK27" i="48"/>
  <c r="CB26" i="47" s="1"/>
  <c r="CL26" i="47" s="1"/>
  <c r="CV26" i="47" s="1"/>
  <c r="AK57" i="48"/>
  <c r="AK52" i="48"/>
  <c r="AL61" i="48"/>
  <c r="AL50" i="48"/>
  <c r="AL10" i="48"/>
  <c r="CC9" i="47" s="1"/>
  <c r="CM9" i="47" s="1"/>
  <c r="CW9" i="47" s="1"/>
  <c r="AL21" i="48"/>
  <c r="CC20" i="47" s="1"/>
  <c r="CM20" i="47" s="1"/>
  <c r="CW20" i="47" s="1"/>
  <c r="AL36" i="48"/>
  <c r="AL63" i="48"/>
  <c r="AL31" i="48"/>
  <c r="CC30" i="47" s="1"/>
  <c r="CM30" i="47" s="1"/>
  <c r="CW30" i="47" s="1"/>
  <c r="AM36" i="48"/>
  <c r="AM14" i="48"/>
  <c r="CD13" i="47" s="1"/>
  <c r="CN13" i="47" s="1"/>
  <c r="CX13" i="47" s="1"/>
  <c r="AM37" i="48"/>
  <c r="AM60" i="48"/>
  <c r="AM58" i="48"/>
  <c r="AM44" i="48"/>
  <c r="AM47" i="48"/>
  <c r="AG27" i="48"/>
  <c r="BX26" i="47" s="1"/>
  <c r="CH26" i="47" s="1"/>
  <c r="CR26" i="47" s="1"/>
  <c r="AG20" i="48"/>
  <c r="BX19" i="47" s="1"/>
  <c r="CH19" i="47" s="1"/>
  <c r="CR19" i="47" s="1"/>
  <c r="AG41" i="48"/>
  <c r="AG17" i="48"/>
  <c r="BX16" i="47" s="1"/>
  <c r="CH16" i="47" s="1"/>
  <c r="CR16" i="47" s="1"/>
  <c r="AG28" i="48"/>
  <c r="BX27" i="47" s="1"/>
  <c r="CH27" i="47" s="1"/>
  <c r="CR27" i="47" s="1"/>
  <c r="AG7" i="48"/>
  <c r="BX6" i="47" s="1"/>
  <c r="CH6" i="47" s="1"/>
  <c r="CR6" i="47" s="1"/>
  <c r="AE62" i="48"/>
  <c r="AE48" i="48"/>
  <c r="AE28" i="48"/>
  <c r="BV27" i="47" s="1"/>
  <c r="CF27" i="47" s="1"/>
  <c r="CP27" i="47" s="1"/>
  <c r="AE12" i="48"/>
  <c r="BV11" i="47" s="1"/>
  <c r="CF11" i="47" s="1"/>
  <c r="CP11" i="47" s="1"/>
  <c r="AE21" i="48"/>
  <c r="BV20" i="47" s="1"/>
  <c r="CF20" i="47" s="1"/>
  <c r="CP20" i="47" s="1"/>
  <c r="AE42" i="48"/>
  <c r="AE47" i="48"/>
  <c r="AF48" i="48"/>
  <c r="AF53" i="48"/>
  <c r="AF8" i="48"/>
  <c r="BW7" i="47" s="1"/>
  <c r="CG7" i="47" s="1"/>
  <c r="CQ7" i="47" s="1"/>
  <c r="AF33" i="48"/>
  <c r="AF39" i="48"/>
  <c r="AF7" i="48"/>
  <c r="BW6" i="47" s="1"/>
  <c r="CG6" i="47" s="1"/>
  <c r="CQ6" i="47" s="1"/>
  <c r="AF34" i="48"/>
  <c r="AH48" i="48"/>
  <c r="AH16" i="48"/>
  <c r="BY15" i="47" s="1"/>
  <c r="CI15" i="47" s="1"/>
  <c r="CS15" i="47" s="1"/>
  <c r="AH60" i="48"/>
  <c r="AH19" i="48"/>
  <c r="BY18" i="47" s="1"/>
  <c r="CI18" i="47" s="1"/>
  <c r="CS18" i="47" s="1"/>
  <c r="AH54" i="48"/>
  <c r="AH22" i="48"/>
  <c r="BY21" i="47" s="1"/>
  <c r="CI21" i="47" s="1"/>
  <c r="CS21" i="47" s="1"/>
  <c r="AH49" i="48"/>
  <c r="AD54" i="48"/>
  <c r="AD22" i="48"/>
  <c r="BU21" i="47" s="1"/>
  <c r="CE21" i="47" s="1"/>
  <c r="CO21" i="47" s="1"/>
  <c r="AD33" i="48"/>
  <c r="BU32" i="47" s="1"/>
  <c r="CE32" i="47" s="1"/>
  <c r="CO32" i="47" s="1"/>
  <c r="AD9" i="48"/>
  <c r="BU8" i="47" s="1"/>
  <c r="CE8" i="47" s="1"/>
  <c r="CO8" i="47" s="1"/>
  <c r="AD36" i="48"/>
  <c r="BU35" i="47" s="1"/>
  <c r="CE35" i="47" s="1"/>
  <c r="CO35" i="47" s="1"/>
  <c r="AD63" i="48"/>
  <c r="AI30" i="48"/>
  <c r="BZ29" i="47" s="1"/>
  <c r="CJ29" i="47" s="1"/>
  <c r="CT29" i="47" s="1"/>
  <c r="AI51" i="48"/>
  <c r="AI60" i="48"/>
  <c r="AI52" i="48"/>
  <c r="AI38" i="48"/>
  <c r="AI49" i="48"/>
  <c r="AI17" i="48"/>
  <c r="BZ16" i="47" s="1"/>
  <c r="CJ16" i="47" s="1"/>
  <c r="CT16" i="47" s="1"/>
  <c r="AJ59" i="48"/>
  <c r="AJ14" i="48"/>
  <c r="CA13" i="47" s="1"/>
  <c r="CK13" i="47" s="1"/>
  <c r="CU13" i="47" s="1"/>
  <c r="AJ15" i="48"/>
  <c r="CA14" i="47" s="1"/>
  <c r="CK14" i="47" s="1"/>
  <c r="CU14" i="47" s="1"/>
  <c r="AJ37" i="48"/>
  <c r="AJ64" i="48"/>
  <c r="AJ32" i="48"/>
  <c r="CA31" i="47" s="1"/>
  <c r="CK31" i="47" s="1"/>
  <c r="CU31" i="47" s="1"/>
  <c r="AK53" i="48"/>
  <c r="AK37" i="48"/>
  <c r="AK50" i="48"/>
  <c r="AK35" i="48"/>
  <c r="AK48" i="48"/>
  <c r="AL49" i="48"/>
  <c r="AL17" i="48"/>
  <c r="CC16" i="47" s="1"/>
  <c r="CM16" i="47" s="1"/>
  <c r="CW16" i="47" s="1"/>
  <c r="AL62" i="48"/>
  <c r="AL64" i="48"/>
  <c r="AL32" i="48"/>
  <c r="CC31" i="47" s="1"/>
  <c r="CM31" i="47" s="1"/>
  <c r="CW31" i="47" s="1"/>
  <c r="AL59" i="48"/>
  <c r="AL27" i="48"/>
  <c r="CC26" i="47" s="1"/>
  <c r="CM26" i="47" s="1"/>
  <c r="CW26" i="47" s="1"/>
  <c r="AM34" i="48"/>
  <c r="CD33" i="47" s="1"/>
  <c r="CN33" i="47" s="1"/>
  <c r="CX33" i="47" s="1"/>
  <c r="AM57" i="48"/>
  <c r="AM33" i="48"/>
  <c r="CD32" i="47" s="1"/>
  <c r="CN32" i="47" s="1"/>
  <c r="CX32" i="47" s="1"/>
  <c r="AM56" i="48"/>
  <c r="AM53" i="48"/>
  <c r="AM22" i="48"/>
  <c r="CD21" i="47" s="1"/>
  <c r="CN21" i="47" s="1"/>
  <c r="CX21" i="47" s="1"/>
  <c r="AM43" i="48"/>
  <c r="AG44" i="48"/>
  <c r="AG63" i="48"/>
  <c r="AG8" i="48"/>
  <c r="BX7" i="47" s="1"/>
  <c r="CH7" i="47" s="1"/>
  <c r="CR7" i="47" s="1"/>
  <c r="AG53" i="48"/>
  <c r="AG23" i="48"/>
  <c r="BX22" i="47" s="1"/>
  <c r="CH22" i="47" s="1"/>
  <c r="CR22" i="47" s="1"/>
  <c r="AG62" i="48"/>
  <c r="AG30" i="48"/>
  <c r="BX29" i="47" s="1"/>
  <c r="CH29" i="47" s="1"/>
  <c r="CR29" i="47" s="1"/>
  <c r="AE60" i="48"/>
  <c r="AE38" i="48"/>
  <c r="AE24" i="48"/>
  <c r="BV23" i="47" s="1"/>
  <c r="CF23" i="47" s="1"/>
  <c r="CP23" i="47" s="1"/>
  <c r="AE33" i="48"/>
  <c r="BV32" i="47" s="1"/>
  <c r="CF32" i="47" s="1"/>
  <c r="CP32" i="47" s="1"/>
  <c r="AE16" i="48"/>
  <c r="BV15" i="47" s="1"/>
  <c r="CF15" i="47" s="1"/>
  <c r="CP15" i="47" s="1"/>
  <c r="AE37" i="48"/>
  <c r="AE43" i="48"/>
  <c r="AF13" i="48"/>
  <c r="BW12" i="47" s="1"/>
  <c r="CG12" i="47" s="1"/>
  <c r="CQ12" i="47" s="1"/>
  <c r="AF20" i="48"/>
  <c r="BW19" i="47" s="1"/>
  <c r="CG19" i="47" s="1"/>
  <c r="CQ19" i="47" s="1"/>
  <c r="AF25" i="48"/>
  <c r="BW24" i="47" s="1"/>
  <c r="CG24" i="47" s="1"/>
  <c r="CQ24" i="47" s="1"/>
  <c r="AF28" i="48"/>
  <c r="BW27" i="47" s="1"/>
  <c r="CG27" i="47" s="1"/>
  <c r="CQ27" i="47" s="1"/>
  <c r="AF35" i="48"/>
  <c r="AF62" i="48"/>
  <c r="AF30" i="48"/>
  <c r="AH59" i="48"/>
  <c r="AH55" i="48"/>
  <c r="AH52" i="48"/>
  <c r="AH50" i="48"/>
  <c r="AH18" i="48"/>
  <c r="BY17" i="47" s="1"/>
  <c r="CI17" i="47" s="1"/>
  <c r="CS17" i="47" s="1"/>
  <c r="AH45" i="48"/>
  <c r="AH13" i="48"/>
  <c r="BY12" i="47" s="1"/>
  <c r="CI12" i="47" s="1"/>
  <c r="CS12" i="47" s="1"/>
  <c r="AD42" i="48"/>
  <c r="BU41" i="47" s="1"/>
  <c r="CE41" i="47" s="1"/>
  <c r="CO41" i="47" s="1"/>
  <c r="AD50" i="48"/>
  <c r="AD64" i="48"/>
  <c r="AD32" i="48"/>
  <c r="BU31" i="47" s="1"/>
  <c r="CE31" i="47" s="1"/>
  <c r="CO31" i="47" s="1"/>
  <c r="AD59" i="48"/>
  <c r="AD27" i="48"/>
  <c r="BU26" i="47" s="1"/>
  <c r="CE26" i="47" s="1"/>
  <c r="CO26" i="47" s="1"/>
  <c r="AJ56" i="48"/>
  <c r="AJ24" i="48"/>
  <c r="CA23" i="47" s="1"/>
  <c r="CK23" i="47" s="1"/>
  <c r="CU23" i="47" s="1"/>
  <c r="AK63" i="48"/>
  <c r="AK47" i="48"/>
  <c r="AK58" i="48"/>
  <c r="AK61" i="48"/>
  <c r="AK40" i="48"/>
  <c r="AL45" i="48"/>
  <c r="AL46" i="48"/>
  <c r="AL30" i="48"/>
  <c r="CC29" i="47" s="1"/>
  <c r="CM29" i="47" s="1"/>
  <c r="CW29" i="47" s="1"/>
  <c r="AL56" i="48"/>
  <c r="AL24" i="48"/>
  <c r="CC23" i="47" s="1"/>
  <c r="CM23" i="47" s="1"/>
  <c r="CW23" i="47" s="1"/>
  <c r="AL51" i="48"/>
  <c r="AL19" i="48"/>
  <c r="CC18" i="47" s="1"/>
  <c r="CM18" i="47" s="1"/>
  <c r="CW18" i="47" s="1"/>
  <c r="AM32" i="48"/>
  <c r="CD31" i="47" s="1"/>
  <c r="CN31" i="47" s="1"/>
  <c r="CX31" i="47" s="1"/>
  <c r="AM24" i="48"/>
  <c r="CD23" i="47" s="1"/>
  <c r="CN23" i="47" s="1"/>
  <c r="CX23" i="47" s="1"/>
  <c r="AM62" i="48"/>
  <c r="AM42" i="48"/>
  <c r="AM26" i="48"/>
  <c r="CD25" i="47" s="1"/>
  <c r="CN25" i="47" s="1"/>
  <c r="CX25" i="47" s="1"/>
  <c r="AM35" i="48"/>
  <c r="AG52" i="48"/>
  <c r="AG9" i="48"/>
  <c r="BX8" i="47" s="1"/>
  <c r="CH8" i="47" s="1"/>
  <c r="CR8" i="47" s="1"/>
  <c r="AG16" i="48"/>
  <c r="BX15" i="47" s="1"/>
  <c r="CH15" i="47" s="1"/>
  <c r="CR15" i="47" s="1"/>
  <c r="AG37" i="48"/>
  <c r="AG43" i="48"/>
  <c r="AG56" i="48"/>
  <c r="AG54" i="48"/>
  <c r="AG22" i="48"/>
  <c r="BX21" i="47" s="1"/>
  <c r="CH21" i="47" s="1"/>
  <c r="CR21" i="47" s="1"/>
  <c r="AE25" i="48"/>
  <c r="BV24" i="47" s="1"/>
  <c r="CF24" i="47" s="1"/>
  <c r="CP24" i="47" s="1"/>
  <c r="AE13" i="48"/>
  <c r="BV12" i="47" s="1"/>
  <c r="CF12" i="47" s="1"/>
  <c r="CP12" i="47" s="1"/>
  <c r="AE57" i="48"/>
  <c r="AE41" i="48"/>
  <c r="AE35" i="48"/>
  <c r="AF21" i="48"/>
  <c r="BW20" i="47" s="1"/>
  <c r="CG20" i="47" s="1"/>
  <c r="CQ20" i="47" s="1"/>
  <c r="AF61" i="48"/>
  <c r="AF16" i="48"/>
  <c r="BW15" i="47" s="1"/>
  <c r="CG15" i="47" s="1"/>
  <c r="CQ15" i="47" s="1"/>
  <c r="AF64" i="48"/>
  <c r="AF59" i="48"/>
  <c r="AF27" i="48"/>
  <c r="BW26" i="47" s="1"/>
  <c r="CG26" i="47" s="1"/>
  <c r="CQ26" i="47" s="1"/>
  <c r="AF54" i="48"/>
  <c r="AF22" i="48"/>
  <c r="BW21" i="47" s="1"/>
  <c r="CG21" i="47" s="1"/>
  <c r="CQ21" i="47" s="1"/>
  <c r="AH11" i="48"/>
  <c r="BY10" i="47" s="1"/>
  <c r="CI10" i="47" s="1"/>
  <c r="CS10" i="47" s="1"/>
  <c r="AH43" i="48"/>
  <c r="AH31" i="48"/>
  <c r="AH20" i="48"/>
  <c r="BY19" i="47" s="1"/>
  <c r="CI19" i="47" s="1"/>
  <c r="CS19" i="47" s="1"/>
  <c r="AH42" i="48"/>
  <c r="AH10" i="48"/>
  <c r="BY9" i="47" s="1"/>
  <c r="CI9" i="47" s="1"/>
  <c r="CS9" i="47" s="1"/>
  <c r="AH37" i="48"/>
  <c r="AD34" i="48"/>
  <c r="BU33" i="47" s="1"/>
  <c r="CE33" i="47" s="1"/>
  <c r="CO33" i="47" s="1"/>
  <c r="AD49" i="48"/>
  <c r="AD56" i="48"/>
  <c r="AD24" i="48"/>
  <c r="BU23" i="47" s="1"/>
  <c r="CE23" i="47" s="1"/>
  <c r="CO23" i="47" s="1"/>
  <c r="AD51" i="48"/>
  <c r="AI50" i="48"/>
  <c r="AJ31" i="48"/>
  <c r="CA30" i="47" s="1"/>
  <c r="CK30" i="47" s="1"/>
  <c r="CU30" i="47" s="1"/>
  <c r="AI37" i="48"/>
  <c r="AJ52" i="48"/>
  <c r="AK65" i="48"/>
  <c r="AK39" i="48"/>
  <c r="AK36" i="48"/>
  <c r="AL41" i="48"/>
  <c r="AL42" i="48"/>
  <c r="AL25" i="48"/>
  <c r="CC24" i="47" s="1"/>
  <c r="CM24" i="47" s="1"/>
  <c r="CW24" i="47" s="1"/>
  <c r="AL52" i="48"/>
  <c r="AL20" i="48"/>
  <c r="CC19" i="47" s="1"/>
  <c r="CM19" i="47" s="1"/>
  <c r="CW19" i="47" s="1"/>
  <c r="AL47" i="48"/>
  <c r="AL15" i="48"/>
  <c r="CC14" i="47" s="1"/>
  <c r="CM14" i="47" s="1"/>
  <c r="CW14" i="47" s="1"/>
  <c r="AM30" i="48"/>
  <c r="CD29" i="47" s="1"/>
  <c r="CN29" i="47" s="1"/>
  <c r="CX29" i="47" s="1"/>
  <c r="AM20" i="48"/>
  <c r="CD19" i="47" s="1"/>
  <c r="CN19" i="47" s="1"/>
  <c r="CX19" i="47" s="1"/>
  <c r="AM50" i="48"/>
  <c r="AM21" i="48"/>
  <c r="CD20" i="47" s="1"/>
  <c r="CN20" i="47" s="1"/>
  <c r="CX20" i="47" s="1"/>
  <c r="AM63" i="48"/>
  <c r="AM31" i="48"/>
  <c r="CD30" i="47" s="1"/>
  <c r="CN30" i="47" s="1"/>
  <c r="CX30" i="47" s="1"/>
  <c r="AG64" i="48"/>
  <c r="AG40" i="48"/>
  <c r="AG12" i="48"/>
  <c r="BX11" i="47" s="1"/>
  <c r="CH11" i="47" s="1"/>
  <c r="CR11" i="47" s="1"/>
  <c r="AG25" i="48"/>
  <c r="BX24" i="47" s="1"/>
  <c r="CH24" i="47" s="1"/>
  <c r="CR24" i="47" s="1"/>
  <c r="AG65" i="48"/>
  <c r="AG51" i="48"/>
  <c r="AG50" i="48"/>
  <c r="AG18" i="48"/>
  <c r="BX17" i="47" s="1"/>
  <c r="CH17" i="47" s="1"/>
  <c r="CR17" i="47" s="1"/>
  <c r="AE56" i="48"/>
  <c r="AE65" i="48"/>
  <c r="AE53" i="48"/>
  <c r="AE50" i="48"/>
  <c r="AE36" i="48"/>
  <c r="AE63" i="48"/>
  <c r="AE31" i="48"/>
  <c r="BV30" i="47" s="1"/>
  <c r="CF30" i="47" s="1"/>
  <c r="CP30" i="47" s="1"/>
  <c r="AF17" i="48"/>
  <c r="BW16" i="47" s="1"/>
  <c r="CG16" i="47" s="1"/>
  <c r="CQ16" i="47" s="1"/>
  <c r="AF40" i="48"/>
  <c r="AF12" i="48"/>
  <c r="BW11" i="47" s="1"/>
  <c r="CG11" i="47" s="1"/>
  <c r="CQ11" i="47" s="1"/>
  <c r="AF37" i="48"/>
  <c r="AF55" i="48"/>
  <c r="AF23" i="48"/>
  <c r="BW22" i="47" s="1"/>
  <c r="CG22" i="47" s="1"/>
  <c r="CQ22" i="47" s="1"/>
  <c r="AF50" i="48"/>
  <c r="AF18" i="48"/>
  <c r="BW17" i="47" s="1"/>
  <c r="CG17" i="47" s="1"/>
  <c r="CQ17" i="47" s="1"/>
  <c r="AH40" i="48"/>
  <c r="AH39" i="48"/>
  <c r="AH12" i="48"/>
  <c r="BY11" i="47" s="1"/>
  <c r="CI11" i="47" s="1"/>
  <c r="CS11" i="47" s="1"/>
  <c r="AH15" i="48"/>
  <c r="BY14" i="47" s="1"/>
  <c r="CI14" i="47" s="1"/>
  <c r="CS14" i="47" s="1"/>
  <c r="AH38" i="48"/>
  <c r="AH65" i="48"/>
  <c r="AH33" i="48"/>
  <c r="AD29" i="48"/>
  <c r="BU28" i="47" s="1"/>
  <c r="CE28" i="47" s="1"/>
  <c r="CO28" i="47" s="1"/>
  <c r="AD65" i="48"/>
  <c r="AD37" i="48"/>
  <c r="BU36" i="47" s="1"/>
  <c r="CE36" i="47" s="1"/>
  <c r="CO36" i="47" s="1"/>
  <c r="AD52" i="48"/>
  <c r="AD47" i="48"/>
  <c r="AI56" i="48"/>
  <c r="AJ58" i="48"/>
  <c r="AI46" i="48"/>
  <c r="AI20" i="48"/>
  <c r="BZ19" i="47" s="1"/>
  <c r="CJ19" i="47" s="1"/>
  <c r="CT19" i="47" s="1"/>
  <c r="AJ43" i="48"/>
  <c r="AK59" i="48"/>
  <c r="AI23" i="48"/>
  <c r="BZ22" i="47" s="1"/>
  <c r="CJ22" i="47" s="1"/>
  <c r="CT22" i="47" s="1"/>
  <c r="AJ53" i="48"/>
  <c r="AJ16" i="48"/>
  <c r="CA15" i="47" s="1"/>
  <c r="CK15" i="47" s="1"/>
  <c r="CU15" i="47" s="1"/>
  <c r="AK51" i="48"/>
  <c r="AL37" i="48"/>
  <c r="AL16" i="48"/>
  <c r="CC15" i="47" s="1"/>
  <c r="CM15" i="47" s="1"/>
  <c r="CW15" i="47" s="1"/>
  <c r="AM29" i="48"/>
  <c r="CD28" i="47" s="1"/>
  <c r="CN28" i="47" s="1"/>
  <c r="CX28" i="47" s="1"/>
  <c r="AM27" i="48"/>
  <c r="CD26" i="47" s="1"/>
  <c r="CN26" i="47" s="1"/>
  <c r="CX26" i="47" s="1"/>
  <c r="AG15" i="48"/>
  <c r="BX14" i="47" s="1"/>
  <c r="CH14" i="47" s="1"/>
  <c r="CR14" i="47" s="1"/>
  <c r="AG36" i="48"/>
  <c r="AG59" i="48"/>
  <c r="AG35" i="48"/>
  <c r="AG60" i="48"/>
  <c r="AG29" i="48"/>
  <c r="BX28" i="47" s="1"/>
  <c r="CH28" i="47" s="1"/>
  <c r="CR28" i="47" s="1"/>
  <c r="AG46" i="48"/>
  <c r="AG14" i="48"/>
  <c r="BX13" i="47" s="1"/>
  <c r="CH13" i="47" s="1"/>
  <c r="CR13" i="47" s="1"/>
  <c r="AE54" i="48"/>
  <c r="AE44" i="48"/>
  <c r="AE20" i="48"/>
  <c r="BV19" i="47" s="1"/>
  <c r="CF19" i="47" s="1"/>
  <c r="CP19" i="47" s="1"/>
  <c r="AE45" i="48"/>
  <c r="AF36" i="48"/>
  <c r="AF45" i="48"/>
  <c r="AF32" i="48"/>
  <c r="AF51" i="48"/>
  <c r="AF19" i="48"/>
  <c r="BW18" i="47" s="1"/>
  <c r="CG18" i="47" s="1"/>
  <c r="CQ18" i="47" s="1"/>
  <c r="AF46" i="48"/>
  <c r="AF14" i="48"/>
  <c r="BW13" i="47" s="1"/>
  <c r="CG13" i="47" s="1"/>
  <c r="CQ13" i="47" s="1"/>
  <c r="AH32" i="48"/>
  <c r="AH35" i="48"/>
  <c r="AH56" i="48"/>
  <c r="AH34" i="48"/>
  <c r="AH61" i="48"/>
  <c r="AH29" i="48"/>
  <c r="BY28" i="47" s="1"/>
  <c r="CI28" i="47" s="1"/>
  <c r="CS28" i="47" s="1"/>
  <c r="AD58" i="48"/>
  <c r="AD30" i="48"/>
  <c r="BU29" i="47" s="1"/>
  <c r="CE29" i="47" s="1"/>
  <c r="CO29" i="47" s="1"/>
  <c r="AD62" i="48"/>
  <c r="AD46" i="48"/>
  <c r="AD48" i="48"/>
  <c r="AI18" i="48"/>
  <c r="BZ17" i="47" s="1"/>
  <c r="CJ17" i="47" s="1"/>
  <c r="CT17" i="47" s="1"/>
  <c r="AJ22" i="48"/>
  <c r="CA21" i="47" s="1"/>
  <c r="CK21" i="47" s="1"/>
  <c r="CU21" i="47" s="1"/>
  <c r="AI26" i="48"/>
  <c r="BZ25" i="47" s="1"/>
  <c r="CJ25" i="47" s="1"/>
  <c r="CT25" i="47" s="1"/>
  <c r="AJ55" i="48"/>
  <c r="AK54" i="48"/>
  <c r="AI64" i="48"/>
  <c r="AI33" i="48"/>
  <c r="BZ32" i="47" s="1"/>
  <c r="CJ32" i="47" s="1"/>
  <c r="CT32" i="47" s="1"/>
  <c r="AJ62" i="48"/>
  <c r="AJ48" i="48"/>
  <c r="AK33" i="48"/>
  <c r="CB32" i="47" s="1"/>
  <c r="CL32" i="47" s="1"/>
  <c r="CV32" i="47" s="1"/>
  <c r="AL58" i="48"/>
  <c r="AL43" i="48"/>
  <c r="AM16" i="48"/>
  <c r="CD15" i="47" s="1"/>
  <c r="CN15" i="47" s="1"/>
  <c r="CX15" i="47" s="1"/>
  <c r="AE59" i="48"/>
  <c r="AI31" i="48"/>
  <c r="BZ30" i="47" s="1"/>
  <c r="CJ30" i="47" s="1"/>
  <c r="CT30" i="47" s="1"/>
  <c r="AJ23" i="48"/>
  <c r="CA22" i="47" s="1"/>
  <c r="CK22" i="47" s="1"/>
  <c r="CU22" i="47" s="1"/>
  <c r="AL34" i="48"/>
  <c r="CC33" i="47" s="1"/>
  <c r="CM33" i="47" s="1"/>
  <c r="CW33" i="47" s="1"/>
  <c r="AM40" i="48"/>
  <c r="AG13" i="48"/>
  <c r="BX12" i="47" s="1"/>
  <c r="CH12" i="47" s="1"/>
  <c r="CR12" i="47" s="1"/>
  <c r="AG47" i="48"/>
  <c r="AG24" i="48"/>
  <c r="BX23" i="47" s="1"/>
  <c r="CH23" i="47" s="1"/>
  <c r="CR23" i="47" s="1"/>
  <c r="AE30" i="48"/>
  <c r="BV29" i="47" s="1"/>
  <c r="CF29" i="47" s="1"/>
  <c r="CP29" i="47" s="1"/>
  <c r="AE40" i="48"/>
  <c r="AF24" i="48"/>
  <c r="BW23" i="47" s="1"/>
  <c r="CG23" i="47" s="1"/>
  <c r="CQ23" i="47" s="1"/>
  <c r="AF65" i="48"/>
  <c r="AF15" i="48"/>
  <c r="BW14" i="47" s="1"/>
  <c r="CG14" i="47" s="1"/>
  <c r="CQ14" i="47" s="1"/>
  <c r="AH64" i="48"/>
  <c r="AD25" i="48"/>
  <c r="BU24" i="47" s="1"/>
  <c r="CE24" i="47" s="1"/>
  <c r="CO24" i="47" s="1"/>
  <c r="Q5" i="47"/>
  <c r="Q23" i="47" s="1"/>
  <c r="F10" i="48"/>
  <c r="F9" i="48"/>
  <c r="BO35" i="47"/>
  <c r="BO34" i="47"/>
  <c r="BP38" i="47"/>
  <c r="BJ32" i="47"/>
  <c r="BQ34" i="47"/>
  <c r="BL30" i="47"/>
  <c r="BI38" i="47"/>
  <c r="BH45" i="47"/>
  <c r="BM38" i="47"/>
  <c r="BQ38" i="47"/>
  <c r="BK37" i="47"/>
  <c r="BI35" i="47"/>
  <c r="BM37" i="47"/>
  <c r="BO38" i="47"/>
  <c r="BQ35" i="47"/>
  <c r="BK34" i="47"/>
  <c r="BQ36" i="47"/>
  <c r="BN38" i="47"/>
  <c r="BP37" i="47"/>
  <c r="BK38" i="47"/>
  <c r="BI37" i="47"/>
  <c r="BH46" i="47"/>
  <c r="BN34" i="47"/>
  <c r="BM35" i="47"/>
  <c r="BP36" i="47"/>
  <c r="BH48" i="47"/>
  <c r="BQ37" i="47"/>
  <c r="BJ30" i="47"/>
  <c r="BM36" i="47"/>
  <c r="BL31" i="47"/>
  <c r="BK35" i="47"/>
  <c r="BP35" i="47"/>
  <c r="BI36" i="47"/>
  <c r="BN37" i="47"/>
  <c r="BL33" i="47"/>
  <c r="BH44" i="47"/>
  <c r="BJ31" i="47"/>
  <c r="BJ29" i="47"/>
  <c r="BJ33" i="47"/>
  <c r="BH47" i="47"/>
  <c r="BP34" i="47"/>
  <c r="BI34" i="47"/>
  <c r="BO36" i="47"/>
  <c r="BN36" i="47"/>
  <c r="BK36" i="47"/>
  <c r="BO37" i="47"/>
  <c r="BL29" i="47"/>
  <c r="BN35" i="47"/>
  <c r="BM34" i="47"/>
  <c r="BL32" i="47"/>
  <c r="CE5" i="47" l="1"/>
  <c r="CO5" i="47" s="1"/>
  <c r="CC37" i="47"/>
  <c r="CM37" i="47" s="1"/>
  <c r="CW37" i="47" s="1"/>
  <c r="CC34" i="47"/>
  <c r="CM34" i="47" s="1"/>
  <c r="CW34" i="47" s="1"/>
  <c r="CC38" i="47"/>
  <c r="CM38" i="47" s="1"/>
  <c r="CW38" i="47" s="1"/>
  <c r="CC36" i="47"/>
  <c r="CM36" i="47" s="1"/>
  <c r="CW36" i="47" s="1"/>
  <c r="CC35" i="47"/>
  <c r="CM35" i="47" s="1"/>
  <c r="CW35" i="47" s="1"/>
  <c r="CB34" i="47"/>
  <c r="CL34" i="47" s="1"/>
  <c r="CV34" i="47" s="1"/>
  <c r="CB37" i="47"/>
  <c r="CL37" i="47" s="1"/>
  <c r="CV37" i="47" s="1"/>
  <c r="CB35" i="47"/>
  <c r="CL35" i="47" s="1"/>
  <c r="CV35" i="47" s="1"/>
  <c r="CB38" i="47"/>
  <c r="CL38" i="47" s="1"/>
  <c r="CV38" i="47" s="1"/>
  <c r="CB36" i="47"/>
  <c r="CL36" i="47" s="1"/>
  <c r="CV36" i="47" s="1"/>
  <c r="BC148" i="47"/>
  <c r="BC103" i="47"/>
  <c r="CD37" i="47"/>
  <c r="CN37" i="47" s="1"/>
  <c r="CX37" i="47" s="1"/>
  <c r="CD35" i="47"/>
  <c r="CN35" i="47" s="1"/>
  <c r="CX35" i="47" s="1"/>
  <c r="CD38" i="47"/>
  <c r="CN38" i="47" s="1"/>
  <c r="CX38" i="47" s="1"/>
  <c r="CD36" i="47"/>
  <c r="CN36" i="47" s="1"/>
  <c r="CX36" i="47" s="1"/>
  <c r="CD34" i="47"/>
  <c r="CN34" i="47" s="1"/>
  <c r="CX34" i="47" s="1"/>
  <c r="CA36" i="47"/>
  <c r="CK36" i="47" s="1"/>
  <c r="CU36" i="47" s="1"/>
  <c r="CA34" i="47"/>
  <c r="CK34" i="47" s="1"/>
  <c r="CU34" i="47" s="1"/>
  <c r="CA37" i="47"/>
  <c r="CK37" i="47" s="1"/>
  <c r="CU37" i="47" s="1"/>
  <c r="CA35" i="47"/>
  <c r="CK35" i="47" s="1"/>
  <c r="CU35" i="47" s="1"/>
  <c r="CA38" i="47"/>
  <c r="CK38" i="47" s="1"/>
  <c r="CU38" i="47" s="1"/>
  <c r="BZ36" i="47"/>
  <c r="CJ36" i="47" s="1"/>
  <c r="CT36" i="47" s="1"/>
  <c r="BZ37" i="47"/>
  <c r="CJ37" i="47" s="1"/>
  <c r="CT37" i="47" s="1"/>
  <c r="BZ34" i="47"/>
  <c r="CJ34" i="47" s="1"/>
  <c r="CT34" i="47" s="1"/>
  <c r="BZ35" i="47"/>
  <c r="CJ35" i="47" s="1"/>
  <c r="CT35" i="47" s="1"/>
  <c r="BZ38" i="47"/>
  <c r="CJ38" i="47" s="1"/>
  <c r="CT38" i="47" s="1"/>
  <c r="BC193" i="47"/>
  <c r="BC58" i="47"/>
  <c r="BC13" i="47"/>
  <c r="BY29" i="47"/>
  <c r="CI29" i="47" s="1"/>
  <c r="CS29" i="47" s="1"/>
  <c r="BY32" i="47"/>
  <c r="CI32" i="47" s="1"/>
  <c r="CS32" i="47" s="1"/>
  <c r="BY30" i="47"/>
  <c r="CI30" i="47" s="1"/>
  <c r="CS30" i="47" s="1"/>
  <c r="BY33" i="47"/>
  <c r="CI33" i="47" s="1"/>
  <c r="CS33" i="47" s="1"/>
  <c r="BY31" i="47"/>
  <c r="CI31" i="47" s="1"/>
  <c r="CS31" i="47" s="1"/>
  <c r="AW192" i="47"/>
  <c r="BU44" i="47"/>
  <c r="CE44" i="47" s="1"/>
  <c r="CO44" i="47" s="1"/>
  <c r="BU47" i="47"/>
  <c r="CE47" i="47" s="1"/>
  <c r="CO47" i="47" s="1"/>
  <c r="BU45" i="47"/>
  <c r="CE45" i="47" s="1"/>
  <c r="CO45" i="47" s="1"/>
  <c r="BU48" i="47"/>
  <c r="CE48" i="47" s="1"/>
  <c r="CO48" i="47" s="1"/>
  <c r="BU46" i="47"/>
  <c r="CE46" i="47" s="1"/>
  <c r="CO46" i="47" s="1"/>
  <c r="BV36" i="47"/>
  <c r="CF36" i="47" s="1"/>
  <c r="CP36" i="47" s="1"/>
  <c r="BV34" i="47"/>
  <c r="CF34" i="47" s="1"/>
  <c r="CP34" i="47" s="1"/>
  <c r="BV37" i="47"/>
  <c r="CF37" i="47" s="1"/>
  <c r="CP37" i="47" s="1"/>
  <c r="BV35" i="47"/>
  <c r="CF35" i="47" s="1"/>
  <c r="CP35" i="47" s="1"/>
  <c r="BV38" i="47"/>
  <c r="CF38" i="47" s="1"/>
  <c r="CP38" i="47" s="1"/>
  <c r="BX34" i="47"/>
  <c r="CH34" i="47" s="1"/>
  <c r="CR34" i="47" s="1"/>
  <c r="BX37" i="47"/>
  <c r="CH37" i="47" s="1"/>
  <c r="CR37" i="47" s="1"/>
  <c r="BX35" i="47"/>
  <c r="CH35" i="47" s="1"/>
  <c r="CR35" i="47" s="1"/>
  <c r="BX38" i="47"/>
  <c r="CH38" i="47" s="1"/>
  <c r="CR38" i="47" s="1"/>
  <c r="BX36" i="47"/>
  <c r="CH36" i="47" s="1"/>
  <c r="CR36" i="47" s="1"/>
  <c r="BW31" i="47"/>
  <c r="CG31" i="47" s="1"/>
  <c r="CQ31" i="47" s="1"/>
  <c r="BW29" i="47"/>
  <c r="CG29" i="47" s="1"/>
  <c r="CQ29" i="47" s="1"/>
  <c r="BW32" i="47"/>
  <c r="CG32" i="47" s="1"/>
  <c r="CQ32" i="47" s="1"/>
  <c r="BW30" i="47"/>
  <c r="CG30" i="47" s="1"/>
  <c r="CQ30" i="47" s="1"/>
  <c r="BW33" i="47"/>
  <c r="CG33" i="47" s="1"/>
  <c r="CQ33" i="47" s="1"/>
  <c r="AW15" i="47"/>
  <c r="AW58" i="47"/>
  <c r="AW148" i="47"/>
  <c r="AW102" i="47"/>
  <c r="Q6" i="47"/>
  <c r="Q24" i="47" s="1"/>
  <c r="AG23" i="47" s="1"/>
  <c r="AC8" i="47"/>
  <c r="AC6" i="47"/>
  <c r="AC14" i="47"/>
  <c r="AC13" i="47"/>
  <c r="AD13" i="47" s="1"/>
  <c r="AF13" i="47" s="1"/>
  <c r="AC12" i="47"/>
  <c r="AD12" i="47" s="1"/>
  <c r="AF12" i="47" s="1"/>
  <c r="AC11" i="47"/>
  <c r="AC10" i="47"/>
  <c r="AC9" i="47"/>
  <c r="AD9" i="47" s="1"/>
  <c r="AF9" i="47" s="1"/>
  <c r="AC7" i="47"/>
  <c r="AC5" i="47"/>
  <c r="AD5" i="47" s="1"/>
  <c r="AF5" i="47" s="1"/>
  <c r="BK39" i="47"/>
  <c r="BO41" i="47"/>
  <c r="BP43" i="47"/>
  <c r="BK40" i="47"/>
  <c r="BP42" i="47"/>
  <c r="BH51" i="47"/>
  <c r="BQ43" i="47"/>
  <c r="BN42" i="47"/>
  <c r="BK41" i="47"/>
  <c r="BP39" i="47"/>
  <c r="BM43" i="47"/>
  <c r="BJ37" i="47"/>
  <c r="BN43" i="47"/>
  <c r="BQ40" i="47"/>
  <c r="BJ35" i="47"/>
  <c r="BN40" i="47"/>
  <c r="BM41" i="47"/>
  <c r="BQ41" i="47"/>
  <c r="BI40" i="47"/>
  <c r="BM42" i="47"/>
  <c r="BM40" i="47"/>
  <c r="BI41" i="47"/>
  <c r="BQ39" i="47"/>
  <c r="BH53" i="47"/>
  <c r="BK43" i="47"/>
  <c r="BL37" i="47"/>
  <c r="BJ36" i="47"/>
  <c r="BH50" i="47"/>
  <c r="BP41" i="47"/>
  <c r="BO39" i="47"/>
  <c r="BI43" i="47"/>
  <c r="BL35" i="47"/>
  <c r="BI42" i="47"/>
  <c r="BL34" i="47"/>
  <c r="BO42" i="47"/>
  <c r="BL36" i="47"/>
  <c r="BN41" i="47"/>
  <c r="BJ38" i="47"/>
  <c r="BN39" i="47"/>
  <c r="BO40" i="47"/>
  <c r="BM39" i="47"/>
  <c r="BP40" i="47"/>
  <c r="BL38" i="47"/>
  <c r="BO43" i="47"/>
  <c r="BJ34" i="47"/>
  <c r="BI39" i="47"/>
  <c r="BQ42" i="47"/>
  <c r="BH52" i="47"/>
  <c r="BK42" i="47"/>
  <c r="BH49" i="47"/>
  <c r="AD10" i="47" l="1"/>
  <c r="AF10" i="47" s="1"/>
  <c r="CB42" i="47"/>
  <c r="CL42" i="47" s="1"/>
  <c r="CV42" i="47" s="1"/>
  <c r="CB40" i="47"/>
  <c r="CL40" i="47" s="1"/>
  <c r="CV40" i="47" s="1"/>
  <c r="CB39" i="47"/>
  <c r="CL39" i="47" s="1"/>
  <c r="CV39" i="47" s="1"/>
  <c r="CB43" i="47"/>
  <c r="CL43" i="47" s="1"/>
  <c r="CV43" i="47" s="1"/>
  <c r="CB41" i="47"/>
  <c r="CL41" i="47" s="1"/>
  <c r="CV41" i="47" s="1"/>
  <c r="CC42" i="47"/>
  <c r="CM42" i="47" s="1"/>
  <c r="CW42" i="47" s="1"/>
  <c r="CC40" i="47"/>
  <c r="CM40" i="47" s="1"/>
  <c r="CW40" i="47" s="1"/>
  <c r="CC41" i="47"/>
  <c r="CM41" i="47" s="1"/>
  <c r="CW41" i="47" s="1"/>
  <c r="CC43" i="47"/>
  <c r="CM43" i="47" s="1"/>
  <c r="CW43" i="47" s="1"/>
  <c r="CC39" i="47"/>
  <c r="CM39" i="47" s="1"/>
  <c r="CW39" i="47" s="1"/>
  <c r="BC104" i="47"/>
  <c r="BC149" i="47"/>
  <c r="CA39" i="47"/>
  <c r="CK39" i="47" s="1"/>
  <c r="CU39" i="47" s="1"/>
  <c r="CA42" i="47"/>
  <c r="CK42" i="47" s="1"/>
  <c r="CU42" i="47" s="1"/>
  <c r="CA40" i="47"/>
  <c r="CK40" i="47" s="1"/>
  <c r="CU40" i="47" s="1"/>
  <c r="CA43" i="47"/>
  <c r="CK43" i="47" s="1"/>
  <c r="CU43" i="47" s="1"/>
  <c r="CA41" i="47"/>
  <c r="CK41" i="47" s="1"/>
  <c r="CU41" i="47" s="1"/>
  <c r="CD40" i="47"/>
  <c r="CN40" i="47" s="1"/>
  <c r="CX40" i="47" s="1"/>
  <c r="CD43" i="47"/>
  <c r="CN43" i="47" s="1"/>
  <c r="CX43" i="47" s="1"/>
  <c r="CD41" i="47"/>
  <c r="CN41" i="47" s="1"/>
  <c r="CX41" i="47" s="1"/>
  <c r="CD39" i="47"/>
  <c r="CN39" i="47" s="1"/>
  <c r="CX39" i="47" s="1"/>
  <c r="CD42" i="47"/>
  <c r="CN42" i="47" s="1"/>
  <c r="CX42" i="47" s="1"/>
  <c r="BZ41" i="47"/>
  <c r="CJ41" i="47" s="1"/>
  <c r="CT41" i="47" s="1"/>
  <c r="BZ39" i="47"/>
  <c r="CJ39" i="47" s="1"/>
  <c r="CT39" i="47" s="1"/>
  <c r="BZ40" i="47"/>
  <c r="CJ40" i="47" s="1"/>
  <c r="CT40" i="47" s="1"/>
  <c r="BZ43" i="47"/>
  <c r="CJ43" i="47" s="1"/>
  <c r="CT43" i="47" s="1"/>
  <c r="BZ42" i="47"/>
  <c r="CJ42" i="47" s="1"/>
  <c r="CT42" i="47" s="1"/>
  <c r="BC59" i="47"/>
  <c r="BC194" i="47"/>
  <c r="BC14" i="47"/>
  <c r="BY37" i="47"/>
  <c r="CI37" i="47" s="1"/>
  <c r="CS37" i="47" s="1"/>
  <c r="BY35" i="47"/>
  <c r="CI35" i="47" s="1"/>
  <c r="CS35" i="47" s="1"/>
  <c r="BY38" i="47"/>
  <c r="CI38" i="47" s="1"/>
  <c r="CS38" i="47" s="1"/>
  <c r="BY36" i="47"/>
  <c r="CI36" i="47" s="1"/>
  <c r="CS36" i="47" s="1"/>
  <c r="BY34" i="47"/>
  <c r="CI34" i="47" s="1"/>
  <c r="CS34" i="47" s="1"/>
  <c r="AW193" i="47"/>
  <c r="BX42" i="47"/>
  <c r="CH42" i="47" s="1"/>
  <c r="CR42" i="47" s="1"/>
  <c r="BX40" i="47"/>
  <c r="CH40" i="47" s="1"/>
  <c r="CR40" i="47" s="1"/>
  <c r="BX43" i="47"/>
  <c r="CH43" i="47" s="1"/>
  <c r="CR43" i="47" s="1"/>
  <c r="BX41" i="47"/>
  <c r="CH41" i="47" s="1"/>
  <c r="CR41" i="47" s="1"/>
  <c r="BX39" i="47"/>
  <c r="CH39" i="47" s="1"/>
  <c r="CR39" i="47" s="1"/>
  <c r="BV39" i="47"/>
  <c r="CF39" i="47" s="1"/>
  <c r="CP39" i="47" s="1"/>
  <c r="BV42" i="47"/>
  <c r="CF42" i="47" s="1"/>
  <c r="CP42" i="47" s="1"/>
  <c r="BV40" i="47"/>
  <c r="CF40" i="47" s="1"/>
  <c r="CP40" i="47" s="1"/>
  <c r="BV43" i="47"/>
  <c r="CF43" i="47" s="1"/>
  <c r="CP43" i="47" s="1"/>
  <c r="BV41" i="47"/>
  <c r="CF41" i="47" s="1"/>
  <c r="CP41" i="47" s="1"/>
  <c r="BU49" i="47"/>
  <c r="CE49" i="47" s="1"/>
  <c r="CO49" i="47" s="1"/>
  <c r="BU52" i="47"/>
  <c r="CE52" i="47" s="1"/>
  <c r="CO52" i="47" s="1"/>
  <c r="BU50" i="47"/>
  <c r="CE50" i="47" s="1"/>
  <c r="CO50" i="47" s="1"/>
  <c r="BU53" i="47"/>
  <c r="CE53" i="47" s="1"/>
  <c r="CO53" i="47" s="1"/>
  <c r="BU51" i="47"/>
  <c r="CE51" i="47" s="1"/>
  <c r="CO51" i="47" s="1"/>
  <c r="BW34" i="47"/>
  <c r="CG34" i="47" s="1"/>
  <c r="CQ34" i="47" s="1"/>
  <c r="BW37" i="47"/>
  <c r="CG37" i="47" s="1"/>
  <c r="CQ37" i="47" s="1"/>
  <c r="BW35" i="47"/>
  <c r="CG35" i="47" s="1"/>
  <c r="CQ35" i="47" s="1"/>
  <c r="BW38" i="47"/>
  <c r="CG38" i="47" s="1"/>
  <c r="CQ38" i="47" s="1"/>
  <c r="BW36" i="47"/>
  <c r="CG36" i="47" s="1"/>
  <c r="CQ36" i="47" s="1"/>
  <c r="AW149" i="47"/>
  <c r="AW59" i="47"/>
  <c r="AW16" i="47"/>
  <c r="AW103" i="47"/>
  <c r="AJ23" i="47"/>
  <c r="AI23" i="47"/>
  <c r="AH23" i="47"/>
  <c r="AE14" i="47"/>
  <c r="AD14" i="47"/>
  <c r="AF14" i="47" s="1"/>
  <c r="AE11" i="47"/>
  <c r="AD11" i="47"/>
  <c r="AF11" i="47" s="1"/>
  <c r="AE8" i="47"/>
  <c r="AD8" i="47"/>
  <c r="AF8" i="47" s="1"/>
  <c r="AE7" i="47"/>
  <c r="AD7" i="47"/>
  <c r="AF7" i="47" s="1"/>
  <c r="AE6" i="47"/>
  <c r="AD6" i="47"/>
  <c r="AF6" i="47" s="1"/>
  <c r="Q7" i="47"/>
  <c r="AE10" i="47"/>
  <c r="AE12" i="47"/>
  <c r="AE9" i="47"/>
  <c r="AE13" i="47"/>
  <c r="BL42" i="47"/>
  <c r="BK48" i="47"/>
  <c r="BN44" i="47"/>
  <c r="BN48" i="47"/>
  <c r="BM47" i="47"/>
  <c r="BP44" i="47"/>
  <c r="BN45" i="47"/>
  <c r="BI45" i="47"/>
  <c r="BN46" i="47"/>
  <c r="BL40" i="47"/>
  <c r="BH57" i="47"/>
  <c r="BO47" i="47"/>
  <c r="BH56" i="47"/>
  <c r="BO46" i="47"/>
  <c r="BM45" i="47"/>
  <c r="BM44" i="47"/>
  <c r="BQ44" i="47"/>
  <c r="BP47" i="47"/>
  <c r="BK44" i="47"/>
  <c r="BM48" i="47"/>
  <c r="BL39" i="47"/>
  <c r="BJ43" i="47"/>
  <c r="BI48" i="47"/>
  <c r="BQ47" i="47"/>
  <c r="BI47" i="47"/>
  <c r="BQ46" i="47"/>
  <c r="BK47" i="47"/>
  <c r="BQ45" i="47"/>
  <c r="BJ42" i="47"/>
  <c r="BO48" i="47"/>
  <c r="BO44" i="47"/>
  <c r="BL41" i="47"/>
  <c r="BJ39" i="47"/>
  <c r="BO45" i="47"/>
  <c r="BQ48" i="47"/>
  <c r="BM46" i="47"/>
  <c r="BL43" i="47"/>
  <c r="BH58" i="47"/>
  <c r="BJ41" i="47"/>
  <c r="BP45" i="47"/>
  <c r="BH54" i="47"/>
  <c r="BH55" i="47"/>
  <c r="BP48" i="47"/>
  <c r="BP46" i="47"/>
  <c r="BI44" i="47"/>
  <c r="BN47" i="47"/>
  <c r="BJ40" i="47"/>
  <c r="BK46" i="47"/>
  <c r="BI46" i="47"/>
  <c r="BK45" i="47"/>
  <c r="CC45" i="47" l="1"/>
  <c r="CM45" i="47" s="1"/>
  <c r="CW45" i="47" s="1"/>
  <c r="CC48" i="47"/>
  <c r="CM48" i="47" s="1"/>
  <c r="CW48" i="47" s="1"/>
  <c r="CC46" i="47"/>
  <c r="CM46" i="47" s="1"/>
  <c r="CW46" i="47" s="1"/>
  <c r="CC44" i="47"/>
  <c r="CM44" i="47" s="1"/>
  <c r="CW44" i="47" s="1"/>
  <c r="CC47" i="47"/>
  <c r="CM47" i="47" s="1"/>
  <c r="CW47" i="47" s="1"/>
  <c r="CB48" i="47"/>
  <c r="CL48" i="47" s="1"/>
  <c r="CV48" i="47" s="1"/>
  <c r="CB47" i="47"/>
  <c r="CL47" i="47" s="1"/>
  <c r="CV47" i="47" s="1"/>
  <c r="CB45" i="47"/>
  <c r="CL45" i="47" s="1"/>
  <c r="CV45" i="47" s="1"/>
  <c r="CB46" i="47"/>
  <c r="CL46" i="47" s="1"/>
  <c r="CV46" i="47" s="1"/>
  <c r="CB44" i="47"/>
  <c r="CL44" i="47" s="1"/>
  <c r="CV44" i="47" s="1"/>
  <c r="BC150" i="47"/>
  <c r="BC105" i="47"/>
  <c r="CD48" i="47"/>
  <c r="CN48" i="47" s="1"/>
  <c r="CX48" i="47" s="1"/>
  <c r="CD45" i="47"/>
  <c r="CN45" i="47" s="1"/>
  <c r="CX45" i="47" s="1"/>
  <c r="CD46" i="47"/>
  <c r="CN46" i="47" s="1"/>
  <c r="CX46" i="47" s="1"/>
  <c r="CD44" i="47"/>
  <c r="CN44" i="47" s="1"/>
  <c r="CX44" i="47" s="1"/>
  <c r="CD47" i="47"/>
  <c r="CN47" i="47" s="1"/>
  <c r="CX47" i="47" s="1"/>
  <c r="CA47" i="47"/>
  <c r="CK47" i="47" s="1"/>
  <c r="CU47" i="47" s="1"/>
  <c r="CA44" i="47"/>
  <c r="CK44" i="47" s="1"/>
  <c r="CU44" i="47" s="1"/>
  <c r="CA45" i="47"/>
  <c r="CK45" i="47" s="1"/>
  <c r="CU45" i="47" s="1"/>
  <c r="CA48" i="47"/>
  <c r="CK48" i="47" s="1"/>
  <c r="CU48" i="47" s="1"/>
  <c r="CA46" i="47"/>
  <c r="CK46" i="47" s="1"/>
  <c r="CU46" i="47" s="1"/>
  <c r="BZ44" i="47"/>
  <c r="CJ44" i="47" s="1"/>
  <c r="CT44" i="47" s="1"/>
  <c r="BZ47" i="47"/>
  <c r="CJ47" i="47" s="1"/>
  <c r="CT47" i="47" s="1"/>
  <c r="BZ45" i="47"/>
  <c r="CJ45" i="47" s="1"/>
  <c r="CT45" i="47" s="1"/>
  <c r="BZ48" i="47"/>
  <c r="CJ48" i="47" s="1"/>
  <c r="CT48" i="47" s="1"/>
  <c r="BZ46" i="47"/>
  <c r="CJ46" i="47" s="1"/>
  <c r="CT46" i="47" s="1"/>
  <c r="BC195" i="47"/>
  <c r="BC60" i="47"/>
  <c r="BC15" i="47"/>
  <c r="BY40" i="47"/>
  <c r="CI40" i="47" s="1"/>
  <c r="CS40" i="47" s="1"/>
  <c r="BY43" i="47"/>
  <c r="CI43" i="47" s="1"/>
  <c r="CS43" i="47" s="1"/>
  <c r="BY41" i="47"/>
  <c r="CI41" i="47" s="1"/>
  <c r="CS41" i="47" s="1"/>
  <c r="BY39" i="47"/>
  <c r="CI39" i="47" s="1"/>
  <c r="CS39" i="47" s="1"/>
  <c r="BY42" i="47"/>
  <c r="CI42" i="47" s="1"/>
  <c r="CS42" i="47" s="1"/>
  <c r="AW194" i="47"/>
  <c r="BU57" i="47"/>
  <c r="CE57" i="47" s="1"/>
  <c r="CO57" i="47" s="1"/>
  <c r="BU55" i="47"/>
  <c r="CE55" i="47" s="1"/>
  <c r="CO55" i="47" s="1"/>
  <c r="BU58" i="47"/>
  <c r="CE58" i="47" s="1"/>
  <c r="CO58" i="47" s="1"/>
  <c r="BU56" i="47"/>
  <c r="CE56" i="47" s="1"/>
  <c r="CO56" i="47" s="1"/>
  <c r="BU54" i="47"/>
  <c r="CE54" i="47" s="1"/>
  <c r="CO54" i="47" s="1"/>
  <c r="BV44" i="47"/>
  <c r="CF44" i="47" s="1"/>
  <c r="CP44" i="47" s="1"/>
  <c r="BV47" i="47"/>
  <c r="CF47" i="47" s="1"/>
  <c r="CP47" i="47" s="1"/>
  <c r="BV45" i="47"/>
  <c r="CF45" i="47" s="1"/>
  <c r="CP45" i="47" s="1"/>
  <c r="BV48" i="47"/>
  <c r="CF48" i="47" s="1"/>
  <c r="CP48" i="47" s="1"/>
  <c r="BV46" i="47"/>
  <c r="CF46" i="47" s="1"/>
  <c r="CP46" i="47" s="1"/>
  <c r="BX45" i="47"/>
  <c r="CH45" i="47" s="1"/>
  <c r="CR45" i="47" s="1"/>
  <c r="BX48" i="47"/>
  <c r="CH48" i="47" s="1"/>
  <c r="CR48" i="47" s="1"/>
  <c r="BX46" i="47"/>
  <c r="CH46" i="47" s="1"/>
  <c r="CR46" i="47" s="1"/>
  <c r="BX44" i="47"/>
  <c r="CH44" i="47" s="1"/>
  <c r="CR44" i="47" s="1"/>
  <c r="BX47" i="47"/>
  <c r="CH47" i="47" s="1"/>
  <c r="CR47" i="47" s="1"/>
  <c r="BW39" i="47"/>
  <c r="CG39" i="47" s="1"/>
  <c r="CQ39" i="47" s="1"/>
  <c r="BW42" i="47"/>
  <c r="CG42" i="47" s="1"/>
  <c r="CQ42" i="47" s="1"/>
  <c r="BW40" i="47"/>
  <c r="CG40" i="47" s="1"/>
  <c r="CQ40" i="47" s="1"/>
  <c r="BW43" i="47"/>
  <c r="CG43" i="47" s="1"/>
  <c r="CQ43" i="47" s="1"/>
  <c r="BW41" i="47"/>
  <c r="CG41" i="47" s="1"/>
  <c r="CQ41" i="47" s="1"/>
  <c r="AW60" i="47"/>
  <c r="AW150" i="47"/>
  <c r="AW104" i="47"/>
  <c r="Q25" i="47"/>
  <c r="AG24" i="47" s="1"/>
  <c r="AG6" i="47"/>
  <c r="Q8" i="47"/>
  <c r="K6" i="47"/>
  <c r="K5" i="47"/>
  <c r="N6" i="47" s="1"/>
  <c r="L35" i="34"/>
  <c r="L34" i="34"/>
  <c r="L28" i="34"/>
  <c r="L21" i="34"/>
  <c r="BM51" i="47"/>
  <c r="BQ52" i="47"/>
  <c r="BL45" i="47"/>
  <c r="BL48" i="47"/>
  <c r="BL47" i="47"/>
  <c r="BK49" i="47"/>
  <c r="BK53" i="47"/>
  <c r="BP49" i="47"/>
  <c r="BI51" i="47"/>
  <c r="BK52" i="47"/>
  <c r="BQ50" i="47"/>
  <c r="BQ51" i="47"/>
  <c r="BM53" i="47"/>
  <c r="BJ47" i="47"/>
  <c r="BM49" i="47"/>
  <c r="BN51" i="47"/>
  <c r="BI53" i="47"/>
  <c r="BO50" i="47"/>
  <c r="BI52" i="47"/>
  <c r="BN49" i="47"/>
  <c r="BN52" i="47"/>
  <c r="BI49" i="47"/>
  <c r="BI50" i="47"/>
  <c r="BL46" i="47"/>
  <c r="BL44" i="47"/>
  <c r="BP53" i="47"/>
  <c r="BM50" i="47"/>
  <c r="BO52" i="47"/>
  <c r="BP50" i="47"/>
  <c r="BJ48" i="47"/>
  <c r="BK50" i="47"/>
  <c r="BN53" i="47"/>
  <c r="BP52" i="47"/>
  <c r="BO53" i="47"/>
  <c r="BJ46" i="47"/>
  <c r="BJ45" i="47"/>
  <c r="BK51" i="47"/>
  <c r="BO49" i="47"/>
  <c r="BO51" i="47"/>
  <c r="BP51" i="47"/>
  <c r="BN50" i="47"/>
  <c r="BQ49" i="47"/>
  <c r="BM52" i="47"/>
  <c r="BJ44" i="47"/>
  <c r="BQ53" i="47"/>
  <c r="CB50" i="47" l="1"/>
  <c r="CL50" i="47" s="1"/>
  <c r="CV50" i="47" s="1"/>
  <c r="CB51" i="47"/>
  <c r="CL51" i="47" s="1"/>
  <c r="CV51" i="47" s="1"/>
  <c r="CB49" i="47"/>
  <c r="CL49" i="47" s="1"/>
  <c r="CV49" i="47" s="1"/>
  <c r="CB53" i="47"/>
  <c r="CL53" i="47" s="1"/>
  <c r="CV53" i="47" s="1"/>
  <c r="CB52" i="47"/>
  <c r="CL52" i="47" s="1"/>
  <c r="CV52" i="47" s="1"/>
  <c r="CC53" i="47"/>
  <c r="CM53" i="47" s="1"/>
  <c r="CW53" i="47" s="1"/>
  <c r="CC50" i="47"/>
  <c r="CM50" i="47" s="1"/>
  <c r="CW50" i="47" s="1"/>
  <c r="CC51" i="47"/>
  <c r="CM51" i="47" s="1"/>
  <c r="CW51" i="47" s="1"/>
  <c r="CC49" i="47"/>
  <c r="CM49" i="47" s="1"/>
  <c r="CW49" i="47" s="1"/>
  <c r="CC52" i="47"/>
  <c r="CM52" i="47" s="1"/>
  <c r="CW52" i="47" s="1"/>
  <c r="BC106" i="47"/>
  <c r="BC151" i="47"/>
  <c r="CA52" i="47"/>
  <c r="CK52" i="47" s="1"/>
  <c r="CU52" i="47" s="1"/>
  <c r="CA51" i="47"/>
  <c r="CK51" i="47" s="1"/>
  <c r="CU51" i="47" s="1"/>
  <c r="CA50" i="47"/>
  <c r="CK50" i="47" s="1"/>
  <c r="CU50" i="47" s="1"/>
  <c r="CA53" i="47"/>
  <c r="CK53" i="47" s="1"/>
  <c r="CU53" i="47" s="1"/>
  <c r="CA49" i="47"/>
  <c r="CK49" i="47" s="1"/>
  <c r="CU49" i="47" s="1"/>
  <c r="CD51" i="47"/>
  <c r="CN51" i="47" s="1"/>
  <c r="CX51" i="47" s="1"/>
  <c r="CD53" i="47"/>
  <c r="CN53" i="47" s="1"/>
  <c r="CX53" i="47" s="1"/>
  <c r="CD49" i="47"/>
  <c r="CN49" i="47" s="1"/>
  <c r="CX49" i="47" s="1"/>
  <c r="CD52" i="47"/>
  <c r="CN52" i="47" s="1"/>
  <c r="CX52" i="47" s="1"/>
  <c r="CD50" i="47"/>
  <c r="CN50" i="47" s="1"/>
  <c r="CX50" i="47" s="1"/>
  <c r="BZ52" i="47"/>
  <c r="CJ52" i="47" s="1"/>
  <c r="CT52" i="47" s="1"/>
  <c r="BZ49" i="47"/>
  <c r="CJ49" i="47" s="1"/>
  <c r="CT49" i="47" s="1"/>
  <c r="BZ53" i="47"/>
  <c r="CJ53" i="47" s="1"/>
  <c r="CT53" i="47" s="1"/>
  <c r="BZ51" i="47"/>
  <c r="CJ51" i="47" s="1"/>
  <c r="CT51" i="47" s="1"/>
  <c r="BZ50" i="47"/>
  <c r="CJ50" i="47" s="1"/>
  <c r="CT50" i="47" s="1"/>
  <c r="BC61" i="47"/>
  <c r="BC196" i="47"/>
  <c r="BC16" i="47"/>
  <c r="BY45" i="47"/>
  <c r="CI45" i="47" s="1"/>
  <c r="CS45" i="47" s="1"/>
  <c r="BY48" i="47"/>
  <c r="CI48" i="47" s="1"/>
  <c r="CS48" i="47" s="1"/>
  <c r="BY46" i="47"/>
  <c r="CI46" i="47" s="1"/>
  <c r="CS46" i="47" s="1"/>
  <c r="BY44" i="47"/>
  <c r="CI44" i="47" s="1"/>
  <c r="CS44" i="47" s="1"/>
  <c r="BY47" i="47"/>
  <c r="CI47" i="47" s="1"/>
  <c r="CS47" i="47" s="1"/>
  <c r="AW195" i="47"/>
  <c r="BX50" i="47"/>
  <c r="CH50" i="47" s="1"/>
  <c r="CR50" i="47" s="1"/>
  <c r="BX53" i="47"/>
  <c r="CH53" i="47" s="1"/>
  <c r="CR53" i="47" s="1"/>
  <c r="BX51" i="47"/>
  <c r="CH51" i="47" s="1"/>
  <c r="CR51" i="47" s="1"/>
  <c r="BX49" i="47"/>
  <c r="CH49" i="47" s="1"/>
  <c r="CR49" i="47" s="1"/>
  <c r="BX52" i="47"/>
  <c r="CH52" i="47" s="1"/>
  <c r="CR52" i="47" s="1"/>
  <c r="BV52" i="47"/>
  <c r="CF52" i="47" s="1"/>
  <c r="CP52" i="47" s="1"/>
  <c r="BV50" i="47"/>
  <c r="CF50" i="47" s="1"/>
  <c r="CP50" i="47" s="1"/>
  <c r="BV53" i="47"/>
  <c r="CF53" i="47" s="1"/>
  <c r="CP53" i="47" s="1"/>
  <c r="BV51" i="47"/>
  <c r="CF51" i="47" s="1"/>
  <c r="CP51" i="47" s="1"/>
  <c r="BV49" i="47"/>
  <c r="CF49" i="47" s="1"/>
  <c r="CP49" i="47" s="1"/>
  <c r="BW47" i="47"/>
  <c r="CG47" i="47" s="1"/>
  <c r="CQ47" i="47" s="1"/>
  <c r="BW45" i="47"/>
  <c r="CG45" i="47" s="1"/>
  <c r="CQ45" i="47" s="1"/>
  <c r="BW48" i="47"/>
  <c r="CG48" i="47" s="1"/>
  <c r="CQ48" i="47" s="1"/>
  <c r="BW46" i="47"/>
  <c r="CG46" i="47" s="1"/>
  <c r="CQ46" i="47" s="1"/>
  <c r="BW44" i="47"/>
  <c r="CG44" i="47" s="1"/>
  <c r="CQ44" i="47" s="1"/>
  <c r="AW151" i="47"/>
  <c r="AW61" i="47"/>
  <c r="AW105" i="47"/>
  <c r="AI24" i="47"/>
  <c r="AJ24" i="47"/>
  <c r="Q26" i="47"/>
  <c r="AG25" i="47" s="1"/>
  <c r="AG7" i="47"/>
  <c r="AH24" i="47"/>
  <c r="Q9" i="47"/>
  <c r="N8" i="47"/>
  <c r="N7" i="47"/>
  <c r="E14" i="34"/>
  <c r="F14" i="34"/>
  <c r="G14" i="34"/>
  <c r="H14" i="34"/>
  <c r="K35" i="34"/>
  <c r="K34" i="34"/>
  <c r="K33" i="34"/>
  <c r="K28" i="34"/>
  <c r="K27" i="34"/>
  <c r="K21" i="34"/>
  <c r="E33" i="34"/>
  <c r="L33" i="34" s="1"/>
  <c r="BL53" i="47"/>
  <c r="BJ49" i="47"/>
  <c r="BM54" i="47"/>
  <c r="BM57" i="47"/>
  <c r="BJ50" i="47"/>
  <c r="BO56" i="47"/>
  <c r="BN56" i="47"/>
  <c r="BI56" i="47"/>
  <c r="BL49" i="47"/>
  <c r="BK57" i="47"/>
  <c r="BM55" i="47"/>
  <c r="BN55" i="47"/>
  <c r="BI58" i="47"/>
  <c r="BP54" i="47"/>
  <c r="BQ57" i="47"/>
  <c r="BQ58" i="47"/>
  <c r="BL52" i="47"/>
  <c r="BK58" i="47"/>
  <c r="BO54" i="47"/>
  <c r="BI54" i="47"/>
  <c r="BK55" i="47"/>
  <c r="BO57" i="47"/>
  <c r="BO55" i="47"/>
  <c r="BQ56" i="47"/>
  <c r="BJ52" i="47"/>
  <c r="BN57" i="47"/>
  <c r="BQ55" i="47"/>
  <c r="BI57" i="47"/>
  <c r="BL51" i="47"/>
  <c r="BJ51" i="47"/>
  <c r="BP58" i="47"/>
  <c r="BI55" i="47"/>
  <c r="BQ54" i="47"/>
  <c r="BN54" i="47"/>
  <c r="BO58" i="47"/>
  <c r="BL50" i="47"/>
  <c r="BM58" i="47"/>
  <c r="BK56" i="47"/>
  <c r="BM56" i="47"/>
  <c r="BK54" i="47"/>
  <c r="BP57" i="47"/>
  <c r="BP56" i="47"/>
  <c r="BP55" i="47"/>
  <c r="BJ53" i="47"/>
  <c r="BN58" i="47"/>
  <c r="CC58" i="47" l="1"/>
  <c r="CM58" i="47" s="1"/>
  <c r="CW58" i="47" s="1"/>
  <c r="CC54" i="47"/>
  <c r="CM54" i="47" s="1"/>
  <c r="CW54" i="47" s="1"/>
  <c r="CC57" i="47"/>
  <c r="CM57" i="47" s="1"/>
  <c r="CW57" i="47" s="1"/>
  <c r="CC56" i="47"/>
  <c r="CM56" i="47" s="1"/>
  <c r="CW56" i="47" s="1"/>
  <c r="CC55" i="47"/>
  <c r="CM55" i="47" s="1"/>
  <c r="CW55" i="47" s="1"/>
  <c r="CB58" i="47"/>
  <c r="CL58" i="47" s="1"/>
  <c r="CV58" i="47" s="1"/>
  <c r="CB56" i="47"/>
  <c r="CL56" i="47" s="1"/>
  <c r="CV56" i="47" s="1"/>
  <c r="CB55" i="47"/>
  <c r="CL55" i="47" s="1"/>
  <c r="CV55" i="47" s="1"/>
  <c r="CB54" i="47"/>
  <c r="CL54" i="47" s="1"/>
  <c r="CV54" i="47" s="1"/>
  <c r="CB57" i="47"/>
  <c r="CL57" i="47" s="1"/>
  <c r="CV57" i="47" s="1"/>
  <c r="CD56" i="47"/>
  <c r="CN56" i="47" s="1"/>
  <c r="CX56" i="47" s="1"/>
  <c r="CD57" i="47"/>
  <c r="CN57" i="47" s="1"/>
  <c r="CX57" i="47" s="1"/>
  <c r="CD54" i="47"/>
  <c r="CN54" i="47" s="1"/>
  <c r="CX54" i="47" s="1"/>
  <c r="CD55" i="47"/>
  <c r="CN55" i="47" s="1"/>
  <c r="CX55" i="47" s="1"/>
  <c r="CD58" i="47"/>
  <c r="CN58" i="47" s="1"/>
  <c r="CX58" i="47" s="1"/>
  <c r="CA55" i="47"/>
  <c r="CK55" i="47" s="1"/>
  <c r="CU55" i="47" s="1"/>
  <c r="CA58" i="47"/>
  <c r="CK58" i="47" s="1"/>
  <c r="CU58" i="47" s="1"/>
  <c r="CA56" i="47"/>
  <c r="CK56" i="47" s="1"/>
  <c r="CU56" i="47" s="1"/>
  <c r="CA54" i="47"/>
  <c r="CK54" i="47" s="1"/>
  <c r="CU54" i="47" s="1"/>
  <c r="CA57" i="47"/>
  <c r="CK57" i="47" s="1"/>
  <c r="CU57" i="47" s="1"/>
  <c r="BZ57" i="47"/>
  <c r="CJ57" i="47" s="1"/>
  <c r="CT57" i="47" s="1"/>
  <c r="BZ55" i="47"/>
  <c r="CJ55" i="47" s="1"/>
  <c r="CT55" i="47" s="1"/>
  <c r="BZ56" i="47"/>
  <c r="CJ56" i="47" s="1"/>
  <c r="CT56" i="47" s="1"/>
  <c r="BZ58" i="47"/>
  <c r="CJ58" i="47" s="1"/>
  <c r="CT58" i="47" s="1"/>
  <c r="BZ54" i="47"/>
  <c r="CJ54" i="47" s="1"/>
  <c r="CT54" i="47" s="1"/>
  <c r="BY53" i="47"/>
  <c r="CI53" i="47" s="1"/>
  <c r="CS53" i="47" s="1"/>
  <c r="BY51" i="47"/>
  <c r="CI51" i="47" s="1"/>
  <c r="CS51" i="47" s="1"/>
  <c r="BY49" i="47"/>
  <c r="CI49" i="47" s="1"/>
  <c r="CS49" i="47" s="1"/>
  <c r="BY52" i="47"/>
  <c r="CI52" i="47" s="1"/>
  <c r="CS52" i="47" s="1"/>
  <c r="BY50" i="47"/>
  <c r="CI50" i="47" s="1"/>
  <c r="CS50" i="47" s="1"/>
  <c r="AW196" i="47"/>
  <c r="BW50" i="47"/>
  <c r="CG50" i="47" s="1"/>
  <c r="CQ50" i="47" s="1"/>
  <c r="BW53" i="47"/>
  <c r="CG53" i="47" s="1"/>
  <c r="CQ53" i="47" s="1"/>
  <c r="BW51" i="47"/>
  <c r="CG51" i="47" s="1"/>
  <c r="CQ51" i="47" s="1"/>
  <c r="BW49" i="47"/>
  <c r="CG49" i="47" s="1"/>
  <c r="CQ49" i="47" s="1"/>
  <c r="BW52" i="47"/>
  <c r="CG52" i="47" s="1"/>
  <c r="CQ52" i="47" s="1"/>
  <c r="BV55" i="47"/>
  <c r="CF55" i="47" s="1"/>
  <c r="CP55" i="47" s="1"/>
  <c r="BV58" i="47"/>
  <c r="CF58" i="47" s="1"/>
  <c r="CP58" i="47" s="1"/>
  <c r="BV56" i="47"/>
  <c r="CF56" i="47" s="1"/>
  <c r="CP56" i="47" s="1"/>
  <c r="BV54" i="47"/>
  <c r="CF54" i="47" s="1"/>
  <c r="CP54" i="47" s="1"/>
  <c r="BV57" i="47"/>
  <c r="CF57" i="47" s="1"/>
  <c r="CP57" i="47" s="1"/>
  <c r="BX58" i="47"/>
  <c r="CH58" i="47" s="1"/>
  <c r="CR58" i="47" s="1"/>
  <c r="BX56" i="47"/>
  <c r="CH56" i="47" s="1"/>
  <c r="CR56" i="47" s="1"/>
  <c r="BX54" i="47"/>
  <c r="CH54" i="47" s="1"/>
  <c r="CR54" i="47" s="1"/>
  <c r="BX57" i="47"/>
  <c r="CH57" i="47" s="1"/>
  <c r="CR57" i="47" s="1"/>
  <c r="BX55" i="47"/>
  <c r="CH55" i="47" s="1"/>
  <c r="CR55" i="47" s="1"/>
  <c r="AW106" i="47"/>
  <c r="AJ25" i="47"/>
  <c r="AI25" i="47"/>
  <c r="AH25" i="47"/>
  <c r="Q27" i="47"/>
  <c r="AG26" i="47" s="1"/>
  <c r="AG8" i="47"/>
  <c r="N9" i="47"/>
  <c r="Q10" i="47"/>
  <c r="AE5" i="47"/>
  <c r="AG5" i="47" s="1"/>
  <c r="P36" i="34"/>
  <c r="Q36" i="34"/>
  <c r="R36" i="34"/>
  <c r="S36" i="34"/>
  <c r="O36" i="34"/>
  <c r="E2" i="37"/>
  <c r="F2" i="37"/>
  <c r="G2" i="37"/>
  <c r="D2" i="37"/>
  <c r="E27" i="34"/>
  <c r="L27" i="34" s="1"/>
  <c r="BJ54" i="47"/>
  <c r="BJ56" i="47"/>
  <c r="BJ55" i="47"/>
  <c r="BL55" i="47"/>
  <c r="BL56" i="47"/>
  <c r="BJ58" i="47"/>
  <c r="BJ57" i="47"/>
  <c r="BL54" i="47"/>
  <c r="BL57" i="47"/>
  <c r="BL58" i="47"/>
  <c r="BY56" i="47" l="1"/>
  <c r="CI56" i="47" s="1"/>
  <c r="CS56" i="47" s="1"/>
  <c r="BY54" i="47"/>
  <c r="CI54" i="47" s="1"/>
  <c r="CS54" i="47" s="1"/>
  <c r="BY57" i="47"/>
  <c r="CI57" i="47" s="1"/>
  <c r="CS57" i="47" s="1"/>
  <c r="BY55" i="47"/>
  <c r="CI55" i="47" s="1"/>
  <c r="CS55" i="47" s="1"/>
  <c r="BY58" i="47"/>
  <c r="CI58" i="47" s="1"/>
  <c r="CS58" i="47" s="1"/>
  <c r="BW55" i="47"/>
  <c r="CG55" i="47" s="1"/>
  <c r="CQ55" i="47" s="1"/>
  <c r="BW58" i="47"/>
  <c r="CG58" i="47" s="1"/>
  <c r="CQ58" i="47" s="1"/>
  <c r="BW56" i="47"/>
  <c r="CG56" i="47" s="1"/>
  <c r="CQ56" i="47" s="1"/>
  <c r="BW54" i="47"/>
  <c r="CG54" i="47" s="1"/>
  <c r="CQ54" i="47" s="1"/>
  <c r="BW57" i="47"/>
  <c r="CG57" i="47" s="1"/>
  <c r="CQ57" i="47" s="1"/>
  <c r="AI26" i="47"/>
  <c r="AJ6" i="47"/>
  <c r="AI6" i="47"/>
  <c r="AI7" i="47"/>
  <c r="AJ5" i="47"/>
  <c r="AI8" i="47"/>
  <c r="AJ8" i="47"/>
  <c r="AJ7" i="47"/>
  <c r="AI5" i="47"/>
  <c r="AJ26" i="47"/>
  <c r="AH6" i="47"/>
  <c r="AH7" i="47"/>
  <c r="AH5" i="47"/>
  <c r="AH8" i="47"/>
  <c r="Q28" i="47"/>
  <c r="AG9" i="47"/>
  <c r="AI9" i="47" s="1"/>
  <c r="AH26" i="47"/>
  <c r="Q11" i="47"/>
  <c r="N10" i="47"/>
  <c r="E13" i="34"/>
  <c r="F13" i="34"/>
  <c r="G13" i="34"/>
  <c r="D13" i="34"/>
  <c r="H13" i="34"/>
  <c r="AG27" i="47" l="1"/>
  <c r="AH27" i="47" s="1"/>
  <c r="AJ27" i="47"/>
  <c r="AI27" i="47"/>
  <c r="AJ9" i="47"/>
  <c r="Q29" i="47"/>
  <c r="AG28" i="47" s="1"/>
  <c r="AG10" i="47"/>
  <c r="AJ10" i="47" s="1"/>
  <c r="AH9" i="47"/>
  <c r="Q12" i="47"/>
  <c r="N11" i="47"/>
  <c r="D6" i="37"/>
  <c r="E6" i="37"/>
  <c r="F6" i="37"/>
  <c r="G6" i="37"/>
  <c r="C6" i="37"/>
  <c r="AI10" i="47" l="1"/>
  <c r="AH28" i="47"/>
  <c r="AI28" i="47"/>
  <c r="AJ28" i="47"/>
  <c r="Q30" i="47"/>
  <c r="AG29" i="47" s="1"/>
  <c r="AG11" i="47"/>
  <c r="AH11" i="47" s="1"/>
  <c r="AH10" i="47"/>
  <c r="Q13" i="47"/>
  <c r="N12" i="47"/>
  <c r="G9" i="35"/>
  <c r="B1" i="33"/>
  <c r="G8" i="35"/>
  <c r="D8" i="35"/>
  <c r="E8" i="35"/>
  <c r="F8" i="35"/>
  <c r="C8" i="35"/>
  <c r="G22" i="35"/>
  <c r="AH29" i="47" l="1"/>
  <c r="AI29" i="47"/>
  <c r="AI11" i="47"/>
  <c r="AJ11" i="47"/>
  <c r="AJ29" i="47"/>
  <c r="Q31" i="47"/>
  <c r="AG12" i="47"/>
  <c r="AJ12" i="47" s="1"/>
  <c r="Q14" i="47"/>
  <c r="N13" i="47"/>
  <c r="D30" i="35"/>
  <c r="H65" i="36"/>
  <c r="G65" i="36"/>
  <c r="F65" i="36"/>
  <c r="E65" i="36"/>
  <c r="D65" i="36"/>
  <c r="C65" i="36"/>
  <c r="H64" i="36"/>
  <c r="G64" i="36"/>
  <c r="F64" i="36"/>
  <c r="E64" i="36"/>
  <c r="D64" i="36"/>
  <c r="C64" i="36"/>
  <c r="C63" i="36"/>
  <c r="C62" i="36"/>
  <c r="C15" i="37"/>
  <c r="AG30" i="47" l="1"/>
  <c r="AI30" i="47" s="1"/>
  <c r="AH12" i="47"/>
  <c r="AI12" i="47"/>
  <c r="AI13" i="47"/>
  <c r="Q32" i="47"/>
  <c r="AG13" i="47"/>
  <c r="Q15" i="47"/>
  <c r="N14" i="47"/>
  <c r="DH6" i="35"/>
  <c r="DI6" i="35"/>
  <c r="DJ6" i="35"/>
  <c r="DH7" i="35"/>
  <c r="DI7" i="35"/>
  <c r="DJ7" i="35"/>
  <c r="DH8" i="35"/>
  <c r="DI8" i="35"/>
  <c r="DJ8" i="35"/>
  <c r="DH9" i="35"/>
  <c r="DI9" i="35"/>
  <c r="DJ9" i="35"/>
  <c r="DH10" i="35"/>
  <c r="DI10" i="35"/>
  <c r="DJ10" i="35"/>
  <c r="DH11" i="35"/>
  <c r="DI11" i="35"/>
  <c r="DJ11" i="35"/>
  <c r="DH12" i="35"/>
  <c r="DI12" i="35"/>
  <c r="DJ12" i="35"/>
  <c r="DH13" i="35"/>
  <c r="DI13" i="35"/>
  <c r="DJ13" i="35"/>
  <c r="DH14" i="35"/>
  <c r="DI14" i="35"/>
  <c r="DJ14" i="35"/>
  <c r="DH15" i="35"/>
  <c r="DI15" i="35"/>
  <c r="DJ15" i="35"/>
  <c r="DH16" i="35"/>
  <c r="DI16" i="35"/>
  <c r="DJ16" i="35"/>
  <c r="DH17" i="35"/>
  <c r="DI17" i="35"/>
  <c r="DJ17" i="35"/>
  <c r="DH18" i="35"/>
  <c r="DI18" i="35"/>
  <c r="DJ18" i="35"/>
  <c r="DH19" i="35"/>
  <c r="DI19" i="35"/>
  <c r="DJ19" i="35"/>
  <c r="DH20" i="35"/>
  <c r="DI20" i="35"/>
  <c r="DJ20" i="35"/>
  <c r="DH21" i="35"/>
  <c r="DI21" i="35"/>
  <c r="DJ21" i="35"/>
  <c r="DH22" i="35"/>
  <c r="DI22" i="35"/>
  <c r="DJ22" i="35"/>
  <c r="DH23" i="35"/>
  <c r="DI23" i="35"/>
  <c r="DJ23" i="35"/>
  <c r="DH24" i="35"/>
  <c r="DI24" i="35"/>
  <c r="DJ24" i="35"/>
  <c r="DH25" i="35"/>
  <c r="DI25" i="35"/>
  <c r="DJ25" i="35"/>
  <c r="DH26" i="35"/>
  <c r="DI26" i="35"/>
  <c r="DJ26" i="35"/>
  <c r="DH27" i="35"/>
  <c r="DI27" i="35"/>
  <c r="DJ27" i="35"/>
  <c r="DH28" i="35"/>
  <c r="DI28" i="35"/>
  <c r="DJ28" i="35"/>
  <c r="DH29" i="35"/>
  <c r="DI29" i="35"/>
  <c r="DJ29" i="35"/>
  <c r="DH30" i="35"/>
  <c r="DI30" i="35"/>
  <c r="DJ30" i="35"/>
  <c r="DH31" i="35"/>
  <c r="DI31" i="35"/>
  <c r="DJ31" i="35"/>
  <c r="DH32" i="35"/>
  <c r="DI32" i="35"/>
  <c r="DJ32" i="35"/>
  <c r="DH33" i="35"/>
  <c r="DI33" i="35"/>
  <c r="DJ33" i="35"/>
  <c r="DH34" i="35"/>
  <c r="DI34" i="35"/>
  <c r="DJ34" i="35"/>
  <c r="DH35" i="35"/>
  <c r="DI35" i="35"/>
  <c r="DJ35" i="35"/>
  <c r="DH36" i="35"/>
  <c r="DI36" i="35"/>
  <c r="DJ36" i="35"/>
  <c r="DH37" i="35"/>
  <c r="DI37" i="35"/>
  <c r="DJ37" i="35"/>
  <c r="DH38" i="35"/>
  <c r="DI38" i="35"/>
  <c r="DJ38" i="35"/>
  <c r="DH39" i="35"/>
  <c r="DI39" i="35"/>
  <c r="DJ39" i="35"/>
  <c r="DH40" i="35"/>
  <c r="DI40" i="35"/>
  <c r="DJ40" i="35"/>
  <c r="DH41" i="35"/>
  <c r="DI41" i="35"/>
  <c r="DJ41" i="35"/>
  <c r="DH42" i="35"/>
  <c r="DI42" i="35"/>
  <c r="DJ42" i="35"/>
  <c r="DH43" i="35"/>
  <c r="DI43" i="35"/>
  <c r="DJ43" i="35"/>
  <c r="DH44" i="35"/>
  <c r="DI44" i="35"/>
  <c r="DJ44" i="35"/>
  <c r="DH45" i="35"/>
  <c r="DI45" i="35"/>
  <c r="DJ45" i="35"/>
  <c r="DH46" i="35"/>
  <c r="DI46" i="35"/>
  <c r="DJ46" i="35"/>
  <c r="DH47" i="35"/>
  <c r="DI47" i="35"/>
  <c r="DJ47" i="35"/>
  <c r="DH48" i="35"/>
  <c r="DI48" i="35"/>
  <c r="DJ48" i="35"/>
  <c r="DH49" i="35"/>
  <c r="DI49" i="35"/>
  <c r="DJ49" i="35"/>
  <c r="DH50" i="35"/>
  <c r="DI50" i="35"/>
  <c r="DJ50" i="35"/>
  <c r="DH51" i="35"/>
  <c r="DI51" i="35"/>
  <c r="DJ51" i="35"/>
  <c r="DH52" i="35"/>
  <c r="DI52" i="35"/>
  <c r="DJ52" i="35"/>
  <c r="DH53" i="35"/>
  <c r="DI53" i="35"/>
  <c r="DJ53" i="35"/>
  <c r="DH54" i="35"/>
  <c r="DI54" i="35"/>
  <c r="DJ54" i="35"/>
  <c r="DH55" i="35"/>
  <c r="DI55" i="35"/>
  <c r="DJ55" i="35"/>
  <c r="DH56" i="35"/>
  <c r="DI56" i="35"/>
  <c r="DJ56" i="35"/>
  <c r="DH57" i="35"/>
  <c r="DI57" i="35"/>
  <c r="DJ57" i="35"/>
  <c r="DH58" i="35"/>
  <c r="DI58" i="35"/>
  <c r="DJ58" i="35"/>
  <c r="DH59" i="35"/>
  <c r="DI59" i="35"/>
  <c r="DJ59" i="35"/>
  <c r="DH60" i="35"/>
  <c r="DI60" i="35"/>
  <c r="DJ60" i="35"/>
  <c r="DH61" i="35"/>
  <c r="DI61" i="35"/>
  <c r="DJ61" i="35"/>
  <c r="DH62" i="35"/>
  <c r="DI62" i="35"/>
  <c r="DJ62" i="35"/>
  <c r="DH63" i="35"/>
  <c r="DI63" i="35"/>
  <c r="DJ63" i="35"/>
  <c r="DH64" i="35"/>
  <c r="DI64" i="35"/>
  <c r="DJ64" i="35"/>
  <c r="DH65" i="35"/>
  <c r="DI65" i="35"/>
  <c r="DJ65" i="35"/>
  <c r="DH66" i="35"/>
  <c r="DI66" i="35"/>
  <c r="DJ66" i="35"/>
  <c r="DH67" i="35"/>
  <c r="DI67" i="35"/>
  <c r="DJ67" i="35"/>
  <c r="DH68" i="35"/>
  <c r="DI68" i="35"/>
  <c r="DJ68" i="35"/>
  <c r="DH69" i="35"/>
  <c r="DI69" i="35"/>
  <c r="DJ69" i="35"/>
  <c r="DH70" i="35"/>
  <c r="DI70" i="35"/>
  <c r="DJ70" i="35"/>
  <c r="DH71" i="35"/>
  <c r="DI71" i="35"/>
  <c r="DJ71" i="35"/>
  <c r="DH72" i="35"/>
  <c r="DI72" i="35"/>
  <c r="DJ72" i="35"/>
  <c r="DH73" i="35"/>
  <c r="DI73" i="35"/>
  <c r="DJ73" i="35"/>
  <c r="DH74" i="35"/>
  <c r="DI74" i="35"/>
  <c r="DJ74" i="35"/>
  <c r="DH75" i="35"/>
  <c r="DI75" i="35"/>
  <c r="DJ75" i="35"/>
  <c r="DH76" i="35"/>
  <c r="DI76" i="35"/>
  <c r="DJ76" i="35"/>
  <c r="DH77" i="35"/>
  <c r="DI77" i="35"/>
  <c r="DJ77" i="35"/>
  <c r="DH78" i="35"/>
  <c r="DI78" i="35"/>
  <c r="DJ78" i="35"/>
  <c r="DH79" i="35"/>
  <c r="DI79" i="35"/>
  <c r="DJ79" i="35"/>
  <c r="DH80" i="35"/>
  <c r="DI80" i="35"/>
  <c r="DJ80" i="35"/>
  <c r="DH81" i="35"/>
  <c r="DI81" i="35"/>
  <c r="DJ81" i="35"/>
  <c r="DH82" i="35"/>
  <c r="DI82" i="35"/>
  <c r="DJ82" i="35"/>
  <c r="DH83" i="35"/>
  <c r="DI83" i="35"/>
  <c r="DJ83" i="35"/>
  <c r="DH84" i="35"/>
  <c r="DI84" i="35"/>
  <c r="DJ84" i="35"/>
  <c r="DH85" i="35"/>
  <c r="DI85" i="35"/>
  <c r="DJ85" i="35"/>
  <c r="DH86" i="35"/>
  <c r="DI86" i="35"/>
  <c r="DJ86" i="35"/>
  <c r="DH87" i="35"/>
  <c r="DI87" i="35"/>
  <c r="DJ87" i="35"/>
  <c r="DH88" i="35"/>
  <c r="DI88" i="35"/>
  <c r="DJ88" i="35"/>
  <c r="DH89" i="35"/>
  <c r="DI89" i="35"/>
  <c r="DJ89" i="35"/>
  <c r="DH90" i="35"/>
  <c r="DI90" i="35"/>
  <c r="DJ90" i="35"/>
  <c r="DH91" i="35"/>
  <c r="DI91" i="35"/>
  <c r="DJ91" i="35"/>
  <c r="DH92" i="35"/>
  <c r="DI92" i="35"/>
  <c r="DJ92" i="35"/>
  <c r="DH93" i="35"/>
  <c r="DI93" i="35"/>
  <c r="DJ93" i="35"/>
  <c r="DH94" i="35"/>
  <c r="DI94" i="35"/>
  <c r="DJ94" i="35"/>
  <c r="DH95" i="35"/>
  <c r="DI95" i="35"/>
  <c r="DJ95" i="35"/>
  <c r="DH96" i="35"/>
  <c r="DI96" i="35"/>
  <c r="DJ96" i="35"/>
  <c r="DH97" i="35"/>
  <c r="DI97" i="35"/>
  <c r="DJ97" i="35"/>
  <c r="DH98" i="35"/>
  <c r="DI98" i="35"/>
  <c r="DJ98" i="35"/>
  <c r="DH99" i="35"/>
  <c r="DI99" i="35"/>
  <c r="DJ99" i="35"/>
  <c r="DH100" i="35"/>
  <c r="DI100" i="35"/>
  <c r="DJ100" i="35"/>
  <c r="DH101" i="35"/>
  <c r="DI101" i="35"/>
  <c r="DJ101" i="35"/>
  <c r="DH102" i="35"/>
  <c r="DI102" i="35"/>
  <c r="DJ102" i="35"/>
  <c r="DH103" i="35"/>
  <c r="DI103" i="35"/>
  <c r="DJ103" i="35"/>
  <c r="DH104" i="35"/>
  <c r="DI104" i="35"/>
  <c r="DJ104" i="35"/>
  <c r="DH105" i="35"/>
  <c r="DI105" i="35"/>
  <c r="DJ105" i="35"/>
  <c r="DH106" i="35"/>
  <c r="DI106" i="35"/>
  <c r="DJ106" i="35"/>
  <c r="DH107" i="35"/>
  <c r="DI107" i="35"/>
  <c r="DJ107" i="35"/>
  <c r="DH108" i="35"/>
  <c r="DI108" i="35"/>
  <c r="DJ108" i="35"/>
  <c r="DH109" i="35"/>
  <c r="DI109" i="35"/>
  <c r="DJ109" i="35"/>
  <c r="DH110" i="35"/>
  <c r="DI110" i="35"/>
  <c r="DJ110" i="35"/>
  <c r="DH111" i="35"/>
  <c r="DI111" i="35"/>
  <c r="DJ111" i="35"/>
  <c r="DH112" i="35"/>
  <c r="DI112" i="35"/>
  <c r="DJ112" i="35"/>
  <c r="DH113" i="35"/>
  <c r="DI113" i="35"/>
  <c r="DJ113" i="35"/>
  <c r="DH114" i="35"/>
  <c r="DI114" i="35"/>
  <c r="DJ114" i="35"/>
  <c r="DH115" i="35"/>
  <c r="DI115" i="35"/>
  <c r="DJ115" i="35"/>
  <c r="DH116" i="35"/>
  <c r="DI116" i="35"/>
  <c r="DJ116" i="35"/>
  <c r="DH117" i="35"/>
  <c r="DI117" i="35"/>
  <c r="DJ117" i="35"/>
  <c r="DH118" i="35"/>
  <c r="DI118" i="35"/>
  <c r="DJ118" i="35"/>
  <c r="DH119" i="35"/>
  <c r="DI119" i="35"/>
  <c r="DJ119" i="35"/>
  <c r="DH120" i="35"/>
  <c r="DI120" i="35"/>
  <c r="DJ120" i="35"/>
  <c r="DH121" i="35"/>
  <c r="DI121" i="35"/>
  <c r="DJ121" i="35"/>
  <c r="DH122" i="35"/>
  <c r="DI122" i="35"/>
  <c r="DJ122" i="35"/>
  <c r="DH123" i="35"/>
  <c r="DI123" i="35"/>
  <c r="DJ123" i="35"/>
  <c r="DH124" i="35"/>
  <c r="DI124" i="35"/>
  <c r="DJ124" i="35"/>
  <c r="DH125" i="35"/>
  <c r="DI125" i="35"/>
  <c r="DJ125" i="35"/>
  <c r="DH126" i="35"/>
  <c r="DI126" i="35"/>
  <c r="DJ126" i="35"/>
  <c r="DH127" i="35"/>
  <c r="DI127" i="35"/>
  <c r="DJ127" i="35"/>
  <c r="DH128" i="35"/>
  <c r="DI128" i="35"/>
  <c r="DJ128" i="35"/>
  <c r="DH129" i="35"/>
  <c r="DI129" i="35"/>
  <c r="DJ129" i="35"/>
  <c r="DH130" i="35"/>
  <c r="DI130" i="35"/>
  <c r="DJ130" i="35"/>
  <c r="DH131" i="35"/>
  <c r="DI131" i="35"/>
  <c r="DJ131" i="35"/>
  <c r="DH132" i="35"/>
  <c r="DI132" i="35"/>
  <c r="DJ132" i="35"/>
  <c r="DH133" i="35"/>
  <c r="DI133" i="35"/>
  <c r="DJ133" i="35"/>
  <c r="DH134" i="35"/>
  <c r="DI134" i="35"/>
  <c r="DJ134" i="35"/>
  <c r="DH135" i="35"/>
  <c r="DI135" i="35"/>
  <c r="DJ135" i="35"/>
  <c r="DH136" i="35"/>
  <c r="DI136" i="35"/>
  <c r="DJ136" i="35"/>
  <c r="DH137" i="35"/>
  <c r="DI137" i="35"/>
  <c r="DJ137" i="35"/>
  <c r="DH138" i="35"/>
  <c r="DI138" i="35"/>
  <c r="DJ138" i="35"/>
  <c r="DH139" i="35"/>
  <c r="DI139" i="35"/>
  <c r="DJ139" i="35"/>
  <c r="DH140" i="35"/>
  <c r="DI140" i="35"/>
  <c r="DJ140" i="35"/>
  <c r="DH141" i="35"/>
  <c r="DI141" i="35"/>
  <c r="DJ141" i="35"/>
  <c r="DH142" i="35"/>
  <c r="DI142" i="35"/>
  <c r="DJ142" i="35"/>
  <c r="DH143" i="35"/>
  <c r="DI143" i="35"/>
  <c r="DJ143" i="35"/>
  <c r="DH144" i="35"/>
  <c r="DI144" i="35"/>
  <c r="DJ144" i="35"/>
  <c r="DH145" i="35"/>
  <c r="DI145" i="35"/>
  <c r="DJ145" i="35"/>
  <c r="DH146" i="35"/>
  <c r="DI146" i="35"/>
  <c r="DJ146" i="35"/>
  <c r="DH147" i="35"/>
  <c r="DI147" i="35"/>
  <c r="DJ147" i="35"/>
  <c r="DH148" i="35"/>
  <c r="DI148" i="35"/>
  <c r="DJ148" i="35"/>
  <c r="DH149" i="35"/>
  <c r="DI149" i="35"/>
  <c r="DJ149" i="35"/>
  <c r="DH150" i="35"/>
  <c r="DI150" i="35"/>
  <c r="DJ150" i="35"/>
  <c r="DH151" i="35"/>
  <c r="DI151" i="35"/>
  <c r="DJ151" i="35"/>
  <c r="DH152" i="35"/>
  <c r="DI152" i="35"/>
  <c r="DJ152" i="35"/>
  <c r="DH153" i="35"/>
  <c r="DI153" i="35"/>
  <c r="DJ153" i="35"/>
  <c r="DH154" i="35"/>
  <c r="DI154" i="35"/>
  <c r="DJ154" i="35"/>
  <c r="DH155" i="35"/>
  <c r="DI155" i="35"/>
  <c r="DJ155" i="35"/>
  <c r="DH156" i="35"/>
  <c r="DI156" i="35"/>
  <c r="DJ156" i="35"/>
  <c r="DH157" i="35"/>
  <c r="DI157" i="35"/>
  <c r="DJ157" i="35"/>
  <c r="DH158" i="35"/>
  <c r="DI158" i="35"/>
  <c r="DJ158" i="35"/>
  <c r="DH159" i="35"/>
  <c r="DI159" i="35"/>
  <c r="DJ159" i="35"/>
  <c r="DH160" i="35"/>
  <c r="DI160" i="35"/>
  <c r="DJ160" i="35"/>
  <c r="DH161" i="35"/>
  <c r="DI161" i="35"/>
  <c r="DJ161" i="35"/>
  <c r="DH162" i="35"/>
  <c r="DI162" i="35"/>
  <c r="DJ162" i="35"/>
  <c r="DH163" i="35"/>
  <c r="DI163" i="35"/>
  <c r="DJ163" i="35"/>
  <c r="DH164" i="35"/>
  <c r="DI164" i="35"/>
  <c r="DJ164" i="35"/>
  <c r="DH165" i="35"/>
  <c r="DI165" i="35"/>
  <c r="DJ165" i="35"/>
  <c r="DH166" i="35"/>
  <c r="DI166" i="35"/>
  <c r="DJ166" i="35"/>
  <c r="DH167" i="35"/>
  <c r="DI167" i="35"/>
  <c r="DJ167" i="35"/>
  <c r="DH168" i="35"/>
  <c r="DI168" i="35"/>
  <c r="DJ168" i="35"/>
  <c r="DH169" i="35"/>
  <c r="DI169" i="35"/>
  <c r="DJ169" i="35"/>
  <c r="DH170" i="35"/>
  <c r="DI170" i="35"/>
  <c r="DJ170" i="35"/>
  <c r="DH171" i="35"/>
  <c r="DI171" i="35"/>
  <c r="DJ171" i="35"/>
  <c r="DH172" i="35"/>
  <c r="DI172" i="35"/>
  <c r="DJ172" i="35"/>
  <c r="DH173" i="35"/>
  <c r="DI173" i="35"/>
  <c r="DJ173" i="35"/>
  <c r="DH174" i="35"/>
  <c r="DI174" i="35"/>
  <c r="DJ174" i="35"/>
  <c r="DH175" i="35"/>
  <c r="DI175" i="35"/>
  <c r="DJ175" i="35"/>
  <c r="DH176" i="35"/>
  <c r="DI176" i="35"/>
  <c r="DJ176" i="35"/>
  <c r="DH177" i="35"/>
  <c r="DI177" i="35"/>
  <c r="DJ177" i="35"/>
  <c r="DH178" i="35"/>
  <c r="DI178" i="35"/>
  <c r="DJ178" i="35"/>
  <c r="DH179" i="35"/>
  <c r="DI179" i="35"/>
  <c r="DJ179" i="35"/>
  <c r="DH180" i="35"/>
  <c r="DI180" i="35"/>
  <c r="DJ180" i="35"/>
  <c r="DH181" i="35"/>
  <c r="DI181" i="35"/>
  <c r="DJ181" i="35"/>
  <c r="DH182" i="35"/>
  <c r="DI182" i="35"/>
  <c r="DJ182" i="35"/>
  <c r="DH183" i="35"/>
  <c r="DI183" i="35"/>
  <c r="DJ183" i="35"/>
  <c r="DH184" i="35"/>
  <c r="DI184" i="35"/>
  <c r="DJ184" i="35"/>
  <c r="DH185" i="35"/>
  <c r="DI185" i="35"/>
  <c r="DJ185" i="35"/>
  <c r="DH186" i="35"/>
  <c r="DI186" i="35"/>
  <c r="DJ186" i="35"/>
  <c r="DH187" i="35"/>
  <c r="DI187" i="35"/>
  <c r="DJ187" i="35"/>
  <c r="DH188" i="35"/>
  <c r="DI188" i="35"/>
  <c r="DJ188" i="35"/>
  <c r="DH189" i="35"/>
  <c r="DI189" i="35"/>
  <c r="DJ189" i="35"/>
  <c r="DH190" i="35"/>
  <c r="DI190" i="35"/>
  <c r="DJ190" i="35"/>
  <c r="DH191" i="35"/>
  <c r="DI191" i="35"/>
  <c r="DJ191" i="35"/>
  <c r="DH192" i="35"/>
  <c r="DI192" i="35"/>
  <c r="DJ192" i="35"/>
  <c r="DH193" i="35"/>
  <c r="DI193" i="35"/>
  <c r="DJ193" i="35"/>
  <c r="DH194" i="35"/>
  <c r="DI194" i="35"/>
  <c r="DJ194" i="35"/>
  <c r="DH195" i="35"/>
  <c r="DI195" i="35"/>
  <c r="DJ195" i="35"/>
  <c r="DH196" i="35"/>
  <c r="DI196" i="35"/>
  <c r="DJ196" i="35"/>
  <c r="DH197" i="35"/>
  <c r="DI197" i="35"/>
  <c r="DJ197" i="35"/>
  <c r="DH198" i="35"/>
  <c r="DI198" i="35"/>
  <c r="DJ198" i="35"/>
  <c r="DH199" i="35"/>
  <c r="DI199" i="35"/>
  <c r="DJ199" i="35"/>
  <c r="DH200" i="35"/>
  <c r="DI200" i="35"/>
  <c r="DJ200" i="35"/>
  <c r="DH201" i="35"/>
  <c r="DI201" i="35"/>
  <c r="DJ201" i="35"/>
  <c r="DH202" i="35"/>
  <c r="DI202" i="35"/>
  <c r="DJ202" i="35"/>
  <c r="DH203" i="35"/>
  <c r="DI203" i="35"/>
  <c r="DJ203" i="35"/>
  <c r="DH204" i="35"/>
  <c r="DI204" i="35"/>
  <c r="DJ204" i="35"/>
  <c r="DH205" i="35"/>
  <c r="DI205" i="35"/>
  <c r="DJ205" i="35"/>
  <c r="DH206" i="35"/>
  <c r="DI206" i="35"/>
  <c r="DJ206" i="35"/>
  <c r="DH207" i="35"/>
  <c r="DI207" i="35"/>
  <c r="DJ207" i="35"/>
  <c r="DH208" i="35"/>
  <c r="DI208" i="35"/>
  <c r="DJ208" i="35"/>
  <c r="DH209" i="35"/>
  <c r="DI209" i="35"/>
  <c r="DJ209" i="35"/>
  <c r="DH210" i="35"/>
  <c r="DI210" i="35"/>
  <c r="DJ210" i="35"/>
  <c r="DH211" i="35"/>
  <c r="DI211" i="35"/>
  <c r="DJ211" i="35"/>
  <c r="DH212" i="35"/>
  <c r="DI212" i="35"/>
  <c r="DJ212" i="35"/>
  <c r="DH213" i="35"/>
  <c r="DI213" i="35"/>
  <c r="DJ213" i="35"/>
  <c r="DH214" i="35"/>
  <c r="DI214" i="35"/>
  <c r="DJ214" i="35"/>
  <c r="DH215" i="35"/>
  <c r="DI215" i="35"/>
  <c r="DJ215" i="35"/>
  <c r="DH216" i="35"/>
  <c r="DI216" i="35"/>
  <c r="DJ216" i="35"/>
  <c r="DH217" i="35"/>
  <c r="DI217" i="35"/>
  <c r="DJ217" i="35"/>
  <c r="DH218" i="35"/>
  <c r="DI218" i="35"/>
  <c r="DJ218" i="35"/>
  <c r="DH219" i="35"/>
  <c r="DI219" i="35"/>
  <c r="DJ219" i="35"/>
  <c r="DH220" i="35"/>
  <c r="DI220" i="35"/>
  <c r="DJ220" i="35"/>
  <c r="DH221" i="35"/>
  <c r="DI221" i="35"/>
  <c r="DJ221" i="35"/>
  <c r="DH222" i="35"/>
  <c r="DI222" i="35"/>
  <c r="DJ222" i="35"/>
  <c r="DH223" i="35"/>
  <c r="DI223" i="35"/>
  <c r="DJ223" i="35"/>
  <c r="DH224" i="35"/>
  <c r="DI224" i="35"/>
  <c r="DJ224" i="35"/>
  <c r="DH225" i="35"/>
  <c r="DI225" i="35"/>
  <c r="DJ225" i="35"/>
  <c r="DH226" i="35"/>
  <c r="DI226" i="35"/>
  <c r="DJ226" i="35"/>
  <c r="DH227" i="35"/>
  <c r="DI227" i="35"/>
  <c r="DJ227" i="35"/>
  <c r="DH228" i="35"/>
  <c r="DI228" i="35"/>
  <c r="DJ228" i="35"/>
  <c r="DH229" i="35"/>
  <c r="DI229" i="35"/>
  <c r="DJ229" i="35"/>
  <c r="DH230" i="35"/>
  <c r="DI230" i="35"/>
  <c r="DJ230" i="35"/>
  <c r="DH231" i="35"/>
  <c r="DI231" i="35"/>
  <c r="DJ231" i="35"/>
  <c r="DH232" i="35"/>
  <c r="DI232" i="35"/>
  <c r="DJ232" i="35"/>
  <c r="DH233" i="35"/>
  <c r="DI233" i="35"/>
  <c r="DJ233" i="35"/>
  <c r="DH234" i="35"/>
  <c r="DI234" i="35"/>
  <c r="DJ234" i="35"/>
  <c r="DH235" i="35"/>
  <c r="DI235" i="35"/>
  <c r="DJ235" i="35"/>
  <c r="DH236" i="35"/>
  <c r="DI236" i="35"/>
  <c r="DJ236" i="35"/>
  <c r="DH237" i="35"/>
  <c r="DI237" i="35"/>
  <c r="DJ237" i="35"/>
  <c r="DH238" i="35"/>
  <c r="DI238" i="35"/>
  <c r="DJ238" i="35"/>
  <c r="DH239" i="35"/>
  <c r="DI239" i="35"/>
  <c r="DJ239" i="35"/>
  <c r="DH240" i="35"/>
  <c r="DI240" i="35"/>
  <c r="DJ240" i="35"/>
  <c r="DH241" i="35"/>
  <c r="DI241" i="35"/>
  <c r="DJ241" i="35"/>
  <c r="DH242" i="35"/>
  <c r="DI242" i="35"/>
  <c r="DJ242" i="35"/>
  <c r="DH243" i="35"/>
  <c r="DI243" i="35"/>
  <c r="DJ243" i="35"/>
  <c r="DH244" i="35"/>
  <c r="DI244" i="35"/>
  <c r="DJ244" i="35"/>
  <c r="DH245" i="35"/>
  <c r="DI245" i="35"/>
  <c r="DJ245" i="35"/>
  <c r="DH246" i="35"/>
  <c r="DI246" i="35"/>
  <c r="DJ246" i="35"/>
  <c r="DH247" i="35"/>
  <c r="DI247" i="35"/>
  <c r="DJ247" i="35"/>
  <c r="DH248" i="35"/>
  <c r="DI248" i="35"/>
  <c r="DJ248" i="35"/>
  <c r="DH249" i="35"/>
  <c r="DI249" i="35"/>
  <c r="DJ249" i="35"/>
  <c r="DH250" i="35"/>
  <c r="DI250" i="35"/>
  <c r="DJ250" i="35"/>
  <c r="DH251" i="35"/>
  <c r="DI251" i="35"/>
  <c r="DJ251" i="35"/>
  <c r="DH252" i="35"/>
  <c r="DI252" i="35"/>
  <c r="DJ252" i="35"/>
  <c r="DH253" i="35"/>
  <c r="DI253" i="35"/>
  <c r="DJ253" i="35"/>
  <c r="DH254" i="35"/>
  <c r="DI254" i="35"/>
  <c r="DJ254" i="35"/>
  <c r="DH255" i="35"/>
  <c r="DI255" i="35"/>
  <c r="DJ255" i="35"/>
  <c r="DH256" i="35"/>
  <c r="DI256" i="35"/>
  <c r="DJ256" i="35"/>
  <c r="DH257" i="35"/>
  <c r="DI257" i="35"/>
  <c r="DJ257" i="35"/>
  <c r="DH258" i="35"/>
  <c r="DI258" i="35"/>
  <c r="DJ258" i="35"/>
  <c r="DH259" i="35"/>
  <c r="DI259" i="35"/>
  <c r="DJ259" i="35"/>
  <c r="DH260" i="35"/>
  <c r="DI260" i="35"/>
  <c r="DJ260" i="35"/>
  <c r="DH261" i="35"/>
  <c r="DI261" i="35"/>
  <c r="DJ261" i="35"/>
  <c r="DH262" i="35"/>
  <c r="DI262" i="35"/>
  <c r="DJ262" i="35"/>
  <c r="DH263" i="35"/>
  <c r="DI263" i="35"/>
  <c r="DJ263" i="35"/>
  <c r="DH264" i="35"/>
  <c r="DI264" i="35"/>
  <c r="DJ264" i="35"/>
  <c r="DH265" i="35"/>
  <c r="DI265" i="35"/>
  <c r="DJ265" i="35"/>
  <c r="DH266" i="35"/>
  <c r="DI266" i="35"/>
  <c r="DJ266" i="35"/>
  <c r="DH267" i="35"/>
  <c r="DI267" i="35"/>
  <c r="DJ267" i="35"/>
  <c r="DH268" i="35"/>
  <c r="DI268" i="35"/>
  <c r="DJ268" i="35"/>
  <c r="DH269" i="35"/>
  <c r="DI269" i="35"/>
  <c r="DJ269" i="35"/>
  <c r="DH270" i="35"/>
  <c r="DI270" i="35"/>
  <c r="DJ270" i="35"/>
  <c r="DH271" i="35"/>
  <c r="DI271" i="35"/>
  <c r="DJ271" i="35"/>
  <c r="DH272" i="35"/>
  <c r="DI272" i="35"/>
  <c r="DJ272" i="35"/>
  <c r="DH273" i="35"/>
  <c r="DI273" i="35"/>
  <c r="DJ273" i="35"/>
  <c r="DH274" i="35"/>
  <c r="DI274" i="35"/>
  <c r="DJ274" i="35"/>
  <c r="DH275" i="35"/>
  <c r="DI275" i="35"/>
  <c r="DJ275" i="35"/>
  <c r="DH276" i="35"/>
  <c r="DI276" i="35"/>
  <c r="DJ276" i="35"/>
  <c r="DH277" i="35"/>
  <c r="DI277" i="35"/>
  <c r="DJ277" i="35"/>
  <c r="DH278" i="35"/>
  <c r="DI278" i="35"/>
  <c r="DJ278" i="35"/>
  <c r="DH279" i="35"/>
  <c r="DI279" i="35"/>
  <c r="DJ279" i="35"/>
  <c r="DH280" i="35"/>
  <c r="DI280" i="35"/>
  <c r="DJ280" i="35"/>
  <c r="DH281" i="35"/>
  <c r="DI281" i="35"/>
  <c r="DJ281" i="35"/>
  <c r="DH282" i="35"/>
  <c r="DI282" i="35"/>
  <c r="DJ282" i="35"/>
  <c r="DH283" i="35"/>
  <c r="DI283" i="35"/>
  <c r="DJ283" i="35"/>
  <c r="DH284" i="35"/>
  <c r="DI284" i="35"/>
  <c r="DJ284" i="35"/>
  <c r="DH285" i="35"/>
  <c r="DI285" i="35"/>
  <c r="DJ285" i="35"/>
  <c r="DH286" i="35"/>
  <c r="DI286" i="35"/>
  <c r="DJ286" i="35"/>
  <c r="DH287" i="35"/>
  <c r="DI287" i="35"/>
  <c r="DJ287" i="35"/>
  <c r="DH288" i="35"/>
  <c r="DI288" i="35"/>
  <c r="DJ288" i="35"/>
  <c r="DH289" i="35"/>
  <c r="DI289" i="35"/>
  <c r="DJ289" i="35"/>
  <c r="DH290" i="35"/>
  <c r="DI290" i="35"/>
  <c r="DJ290" i="35"/>
  <c r="DH291" i="35"/>
  <c r="DI291" i="35"/>
  <c r="DJ291" i="35"/>
  <c r="DH292" i="35"/>
  <c r="DI292" i="35"/>
  <c r="DJ292" i="35"/>
  <c r="DH293" i="35"/>
  <c r="DI293" i="35"/>
  <c r="DJ293" i="35"/>
  <c r="DH294" i="35"/>
  <c r="DI294" i="35"/>
  <c r="DJ294" i="35"/>
  <c r="DH295" i="35"/>
  <c r="DI295" i="35"/>
  <c r="DJ295" i="35"/>
  <c r="DH296" i="35"/>
  <c r="DI296" i="35"/>
  <c r="DJ296" i="35"/>
  <c r="DH297" i="35"/>
  <c r="DI297" i="35"/>
  <c r="DJ297" i="35"/>
  <c r="DH298" i="35"/>
  <c r="DI298" i="35"/>
  <c r="DJ298" i="35"/>
  <c r="DH299" i="35"/>
  <c r="DI299" i="35"/>
  <c r="DJ299" i="35"/>
  <c r="DH300" i="35"/>
  <c r="DI300" i="35"/>
  <c r="DJ300" i="35"/>
  <c r="DH301" i="35"/>
  <c r="DI301" i="35"/>
  <c r="DJ301" i="35"/>
  <c r="DH302" i="35"/>
  <c r="DI302" i="35"/>
  <c r="DJ302" i="35"/>
  <c r="DH303" i="35"/>
  <c r="DI303" i="35"/>
  <c r="DJ303" i="35"/>
  <c r="DH304" i="35"/>
  <c r="DI304" i="35"/>
  <c r="DJ304" i="35"/>
  <c r="DH305" i="35"/>
  <c r="DI305" i="35"/>
  <c r="DJ305" i="35"/>
  <c r="DH306" i="35"/>
  <c r="DI306" i="35"/>
  <c r="DJ306" i="35"/>
  <c r="DH307" i="35"/>
  <c r="DI307" i="35"/>
  <c r="DJ307" i="35"/>
  <c r="DH308" i="35"/>
  <c r="DI308" i="35"/>
  <c r="DJ308" i="35"/>
  <c r="DH309" i="35"/>
  <c r="DI309" i="35"/>
  <c r="DJ309" i="35"/>
  <c r="DH310" i="35"/>
  <c r="DI310" i="35"/>
  <c r="DJ310" i="35"/>
  <c r="DH311" i="35"/>
  <c r="DI311" i="35"/>
  <c r="DJ311" i="35"/>
  <c r="DH312" i="35"/>
  <c r="DI312" i="35"/>
  <c r="DJ312" i="35"/>
  <c r="DH313" i="35"/>
  <c r="DI313" i="35"/>
  <c r="DJ313" i="35"/>
  <c r="DH314" i="35"/>
  <c r="DI314" i="35"/>
  <c r="DJ314" i="35"/>
  <c r="DH315" i="35"/>
  <c r="DI315" i="35"/>
  <c r="DJ315" i="35"/>
  <c r="DH316" i="35"/>
  <c r="DI316" i="35"/>
  <c r="DJ316" i="35"/>
  <c r="DH317" i="35"/>
  <c r="DI317" i="35"/>
  <c r="DJ317" i="35"/>
  <c r="DH318" i="35"/>
  <c r="DI318" i="35"/>
  <c r="DJ318" i="35"/>
  <c r="DH319" i="35"/>
  <c r="DI319" i="35"/>
  <c r="DJ319" i="35"/>
  <c r="DH320" i="35"/>
  <c r="DI320" i="35"/>
  <c r="DJ320" i="35"/>
  <c r="DH321" i="35"/>
  <c r="DI321" i="35"/>
  <c r="DJ321" i="35"/>
  <c r="DH322" i="35"/>
  <c r="DI322" i="35"/>
  <c r="DJ322" i="35"/>
  <c r="DH323" i="35"/>
  <c r="DI323" i="35"/>
  <c r="DJ323" i="35"/>
  <c r="DH324" i="35"/>
  <c r="DI324" i="35"/>
  <c r="DJ324" i="35"/>
  <c r="DH325" i="35"/>
  <c r="DI325" i="35"/>
  <c r="DJ325" i="35"/>
  <c r="DH326" i="35"/>
  <c r="DI326" i="35"/>
  <c r="DJ326" i="35"/>
  <c r="DH327" i="35"/>
  <c r="DI327" i="35"/>
  <c r="DJ327" i="35"/>
  <c r="DH328" i="35"/>
  <c r="DI328" i="35"/>
  <c r="DJ328" i="35"/>
  <c r="DH329" i="35"/>
  <c r="DI329" i="35"/>
  <c r="DJ329" i="35"/>
  <c r="DH330" i="35"/>
  <c r="DI330" i="35"/>
  <c r="DJ330" i="35"/>
  <c r="DH331" i="35"/>
  <c r="DI331" i="35"/>
  <c r="DJ331" i="35"/>
  <c r="DH332" i="35"/>
  <c r="DI332" i="35"/>
  <c r="DJ332" i="35"/>
  <c r="DH333" i="35"/>
  <c r="DI333" i="35"/>
  <c r="DJ333" i="35"/>
  <c r="DH334" i="35"/>
  <c r="DI334" i="35"/>
  <c r="DJ334" i="35"/>
  <c r="DH335" i="35"/>
  <c r="DI335" i="35"/>
  <c r="DJ335" i="35"/>
  <c r="DH336" i="35"/>
  <c r="DI336" i="35"/>
  <c r="DJ336" i="35"/>
  <c r="DH337" i="35"/>
  <c r="DI337" i="35"/>
  <c r="DJ337" i="35"/>
  <c r="DH338" i="35"/>
  <c r="DI338" i="35"/>
  <c r="DJ338" i="35"/>
  <c r="DH339" i="35"/>
  <c r="DI339" i="35"/>
  <c r="DJ339" i="35"/>
  <c r="DH340" i="35"/>
  <c r="DI340" i="35"/>
  <c r="DJ340" i="35"/>
  <c r="DH341" i="35"/>
  <c r="DI341" i="35"/>
  <c r="DJ341" i="35"/>
  <c r="DH342" i="35"/>
  <c r="DI342" i="35"/>
  <c r="DJ342" i="35"/>
  <c r="DH343" i="35"/>
  <c r="DI343" i="35"/>
  <c r="DJ343" i="35"/>
  <c r="DH344" i="35"/>
  <c r="DI344" i="35"/>
  <c r="DJ344" i="35"/>
  <c r="DH345" i="35"/>
  <c r="DI345" i="35"/>
  <c r="DJ345" i="35"/>
  <c r="DH346" i="35"/>
  <c r="DI346" i="35"/>
  <c r="DJ346" i="35"/>
  <c r="DH347" i="35"/>
  <c r="DI347" i="35"/>
  <c r="DJ347" i="35"/>
  <c r="DH348" i="35"/>
  <c r="DI348" i="35"/>
  <c r="DJ348" i="35"/>
  <c r="DH349" i="35"/>
  <c r="DI349" i="35"/>
  <c r="DJ349" i="35"/>
  <c r="DH350" i="35"/>
  <c r="DI350" i="35"/>
  <c r="DJ350" i="35"/>
  <c r="DH351" i="35"/>
  <c r="DI351" i="35"/>
  <c r="DJ351" i="35"/>
  <c r="DH352" i="35"/>
  <c r="DI352" i="35"/>
  <c r="DJ352" i="35"/>
  <c r="DH353" i="35"/>
  <c r="DI353" i="35"/>
  <c r="DJ353" i="35"/>
  <c r="DH354" i="35"/>
  <c r="DI354" i="35"/>
  <c r="DJ354" i="35"/>
  <c r="DH355" i="35"/>
  <c r="DI355" i="35"/>
  <c r="DJ355" i="35"/>
  <c r="DH356" i="35"/>
  <c r="DI356" i="35"/>
  <c r="DJ356" i="35"/>
  <c r="DH357" i="35"/>
  <c r="DI357" i="35"/>
  <c r="DJ357" i="35"/>
  <c r="DH358" i="35"/>
  <c r="DI358" i="35"/>
  <c r="DJ358" i="35"/>
  <c r="DH359" i="35"/>
  <c r="DI359" i="35"/>
  <c r="DJ359" i="35"/>
  <c r="DH360" i="35"/>
  <c r="DI360" i="35"/>
  <c r="DJ360" i="35"/>
  <c r="DH361" i="35"/>
  <c r="DI361" i="35"/>
  <c r="DJ361" i="35"/>
  <c r="DH362" i="35"/>
  <c r="DI362" i="35"/>
  <c r="DJ362" i="35"/>
  <c r="DH363" i="35"/>
  <c r="DI363" i="35"/>
  <c r="DJ363" i="35"/>
  <c r="DH364" i="35"/>
  <c r="DI364" i="35"/>
  <c r="DJ364" i="35"/>
  <c r="DH365" i="35"/>
  <c r="DI365" i="35"/>
  <c r="DJ365" i="35"/>
  <c r="DH366" i="35"/>
  <c r="DI366" i="35"/>
  <c r="DJ366" i="35"/>
  <c r="DH367" i="35"/>
  <c r="DI367" i="35"/>
  <c r="DJ367" i="35"/>
  <c r="DH368" i="35"/>
  <c r="DI368" i="35"/>
  <c r="DJ368" i="35"/>
  <c r="DH369" i="35"/>
  <c r="DI369" i="35"/>
  <c r="DJ369" i="35"/>
  <c r="DH370" i="35"/>
  <c r="DI370" i="35"/>
  <c r="DJ370" i="35"/>
  <c r="DH371" i="35"/>
  <c r="DI371" i="35"/>
  <c r="DJ371" i="35"/>
  <c r="DH372" i="35"/>
  <c r="DI372" i="35"/>
  <c r="DJ372" i="35"/>
  <c r="DH373" i="35"/>
  <c r="DI373" i="35"/>
  <c r="DJ373" i="35"/>
  <c r="DH374" i="35"/>
  <c r="DI374" i="35"/>
  <c r="DJ374" i="35"/>
  <c r="DH375" i="35"/>
  <c r="DI375" i="35"/>
  <c r="DJ375" i="35"/>
  <c r="DH376" i="35"/>
  <c r="DI376" i="35"/>
  <c r="DJ376" i="35"/>
  <c r="DH377" i="35"/>
  <c r="DI377" i="35"/>
  <c r="DJ377" i="35"/>
  <c r="DH378" i="35"/>
  <c r="DI378" i="35"/>
  <c r="DJ378" i="35"/>
  <c r="DH379" i="35"/>
  <c r="DI379" i="35"/>
  <c r="DJ379" i="35"/>
  <c r="DH380" i="35"/>
  <c r="DI380" i="35"/>
  <c r="DJ380" i="35"/>
  <c r="DH381" i="35"/>
  <c r="DI381" i="35"/>
  <c r="DJ381" i="35"/>
  <c r="DH382" i="35"/>
  <c r="DI382" i="35"/>
  <c r="DJ382" i="35"/>
  <c r="DH383" i="35"/>
  <c r="DI383" i="35"/>
  <c r="DJ383" i="35"/>
  <c r="DH384" i="35"/>
  <c r="DI384" i="35"/>
  <c r="DJ384" i="35"/>
  <c r="DH385" i="35"/>
  <c r="DI385" i="35"/>
  <c r="DJ385" i="35"/>
  <c r="DH386" i="35"/>
  <c r="DI386" i="35"/>
  <c r="DJ386" i="35"/>
  <c r="DH387" i="35"/>
  <c r="DI387" i="35"/>
  <c r="DJ387" i="35"/>
  <c r="DH388" i="35"/>
  <c r="DI388" i="35"/>
  <c r="DJ388" i="35"/>
  <c r="DH389" i="35"/>
  <c r="DI389" i="35"/>
  <c r="DJ389" i="35"/>
  <c r="DH390" i="35"/>
  <c r="DI390" i="35"/>
  <c r="DJ390" i="35"/>
  <c r="DH391" i="35"/>
  <c r="DI391" i="35"/>
  <c r="DJ391" i="35"/>
  <c r="DH392" i="35"/>
  <c r="DI392" i="35"/>
  <c r="DJ392" i="35"/>
  <c r="DH393" i="35"/>
  <c r="DI393" i="35"/>
  <c r="DJ393" i="35"/>
  <c r="DH394" i="35"/>
  <c r="DI394" i="35"/>
  <c r="DJ394" i="35"/>
  <c r="DH395" i="35"/>
  <c r="DI395" i="35"/>
  <c r="DJ395" i="35"/>
  <c r="DH396" i="35"/>
  <c r="DI396" i="35"/>
  <c r="DJ396" i="35"/>
  <c r="DH397" i="35"/>
  <c r="DI397" i="35"/>
  <c r="DJ397" i="35"/>
  <c r="DH398" i="35"/>
  <c r="DI398" i="35"/>
  <c r="DJ398" i="35"/>
  <c r="DH399" i="35"/>
  <c r="DI399" i="35"/>
  <c r="DJ399" i="35"/>
  <c r="DH400" i="35"/>
  <c r="DI400" i="35"/>
  <c r="DJ400" i="35"/>
  <c r="DH401" i="35"/>
  <c r="DI401" i="35"/>
  <c r="DJ401" i="35"/>
  <c r="DH402" i="35"/>
  <c r="DI402" i="35"/>
  <c r="DJ402" i="35"/>
  <c r="DH403" i="35"/>
  <c r="DI403" i="35"/>
  <c r="DJ403" i="35"/>
  <c r="DH404" i="35"/>
  <c r="DI404" i="35"/>
  <c r="DJ404" i="35"/>
  <c r="DH405" i="35"/>
  <c r="DI405" i="35"/>
  <c r="DJ405" i="35"/>
  <c r="DH406" i="35"/>
  <c r="DI406" i="35"/>
  <c r="DJ406" i="35"/>
  <c r="DH407" i="35"/>
  <c r="DI407" i="35"/>
  <c r="DJ407" i="35"/>
  <c r="DH408" i="35"/>
  <c r="DI408" i="35"/>
  <c r="DJ408" i="35"/>
  <c r="DH409" i="35"/>
  <c r="DI409" i="35"/>
  <c r="DJ409" i="35"/>
  <c r="DH410" i="35"/>
  <c r="DI410" i="35"/>
  <c r="DJ410" i="35"/>
  <c r="DH411" i="35"/>
  <c r="DI411" i="35"/>
  <c r="DJ411" i="35"/>
  <c r="DH412" i="35"/>
  <c r="DI412" i="35"/>
  <c r="DJ412" i="35"/>
  <c r="DH413" i="35"/>
  <c r="DI413" i="35"/>
  <c r="DJ413" i="35"/>
  <c r="DH414" i="35"/>
  <c r="DI414" i="35"/>
  <c r="DJ414" i="35"/>
  <c r="DH415" i="35"/>
  <c r="DI415" i="35"/>
  <c r="DJ415" i="35"/>
  <c r="DH416" i="35"/>
  <c r="DI416" i="35"/>
  <c r="DJ416" i="35"/>
  <c r="DH417" i="35"/>
  <c r="DI417" i="35"/>
  <c r="DJ417" i="35"/>
  <c r="DH418" i="35"/>
  <c r="DI418" i="35"/>
  <c r="DJ418" i="35"/>
  <c r="DH419" i="35"/>
  <c r="DI419" i="35"/>
  <c r="DJ419" i="35"/>
  <c r="DH420" i="35"/>
  <c r="DI420" i="35"/>
  <c r="DJ420" i="35"/>
  <c r="DH421" i="35"/>
  <c r="DI421" i="35"/>
  <c r="DJ421" i="35"/>
  <c r="DH422" i="35"/>
  <c r="DI422" i="35"/>
  <c r="DJ422" i="35"/>
  <c r="DH423" i="35"/>
  <c r="DI423" i="35"/>
  <c r="DJ423" i="35"/>
  <c r="DH424" i="35"/>
  <c r="DI424" i="35"/>
  <c r="DJ424" i="35"/>
  <c r="DH425" i="35"/>
  <c r="DI425" i="35"/>
  <c r="DJ425" i="35"/>
  <c r="DH426" i="35"/>
  <c r="DI426" i="35"/>
  <c r="DJ426" i="35"/>
  <c r="DH427" i="35"/>
  <c r="DI427" i="35"/>
  <c r="DJ427" i="35"/>
  <c r="DH428" i="35"/>
  <c r="DI428" i="35"/>
  <c r="DJ428" i="35"/>
  <c r="DH429" i="35"/>
  <c r="DI429" i="35"/>
  <c r="DJ429" i="35"/>
  <c r="DH430" i="35"/>
  <c r="DI430" i="35"/>
  <c r="DJ430" i="35"/>
  <c r="DH431" i="35"/>
  <c r="DI431" i="35"/>
  <c r="DJ431" i="35"/>
  <c r="DH432" i="35"/>
  <c r="DI432" i="35"/>
  <c r="DJ432" i="35"/>
  <c r="DH433" i="35"/>
  <c r="DI433" i="35"/>
  <c r="DJ433" i="35"/>
  <c r="DH434" i="35"/>
  <c r="DI434" i="35"/>
  <c r="DJ434" i="35"/>
  <c r="DH435" i="35"/>
  <c r="DI435" i="35"/>
  <c r="DJ435" i="35"/>
  <c r="DH436" i="35"/>
  <c r="DI436" i="35"/>
  <c r="DJ436" i="35"/>
  <c r="DH437" i="35"/>
  <c r="DI437" i="35"/>
  <c r="DJ437" i="35"/>
  <c r="DH438" i="35"/>
  <c r="DI438" i="35"/>
  <c r="DJ438" i="35"/>
  <c r="DH439" i="35"/>
  <c r="DI439" i="35"/>
  <c r="DJ439" i="35"/>
  <c r="DH440" i="35"/>
  <c r="DI440" i="35"/>
  <c r="DJ440" i="35"/>
  <c r="DH441" i="35"/>
  <c r="DI441" i="35"/>
  <c r="DJ441" i="35"/>
  <c r="DH442" i="35"/>
  <c r="DI442" i="35"/>
  <c r="DJ442" i="35"/>
  <c r="DH443" i="35"/>
  <c r="DI443" i="35"/>
  <c r="DJ443" i="35"/>
  <c r="DH444" i="35"/>
  <c r="DI444" i="35"/>
  <c r="DJ444" i="35"/>
  <c r="DH445" i="35"/>
  <c r="DI445" i="35"/>
  <c r="DJ445" i="35"/>
  <c r="DH446" i="35"/>
  <c r="DI446" i="35"/>
  <c r="DJ446" i="35"/>
  <c r="DH447" i="35"/>
  <c r="DI447" i="35"/>
  <c r="DJ447" i="35"/>
  <c r="DH448" i="35"/>
  <c r="DI448" i="35"/>
  <c r="DJ448" i="35"/>
  <c r="DH449" i="35"/>
  <c r="DI449" i="35"/>
  <c r="DJ449" i="35"/>
  <c r="DH450" i="35"/>
  <c r="DI450" i="35"/>
  <c r="DJ450" i="35"/>
  <c r="DH451" i="35"/>
  <c r="DI451" i="35"/>
  <c r="DJ451" i="35"/>
  <c r="DH452" i="35"/>
  <c r="DI452" i="35"/>
  <c r="DJ452" i="35"/>
  <c r="DH453" i="35"/>
  <c r="DI453" i="35"/>
  <c r="DJ453" i="35"/>
  <c r="DH454" i="35"/>
  <c r="DI454" i="35"/>
  <c r="DJ454" i="35"/>
  <c r="DH455" i="35"/>
  <c r="DI455" i="35"/>
  <c r="DJ455" i="35"/>
  <c r="DH456" i="35"/>
  <c r="DI456" i="35"/>
  <c r="DJ456" i="35"/>
  <c r="DH457" i="35"/>
  <c r="DI457" i="35"/>
  <c r="DJ457" i="35"/>
  <c r="DH458" i="35"/>
  <c r="DI458" i="35"/>
  <c r="DJ458" i="35"/>
  <c r="DH459" i="35"/>
  <c r="DI459" i="35"/>
  <c r="DJ459" i="35"/>
  <c r="DH460" i="35"/>
  <c r="DI460" i="35"/>
  <c r="DJ460" i="35"/>
  <c r="DH461" i="35"/>
  <c r="DI461" i="35"/>
  <c r="DJ461" i="35"/>
  <c r="DH462" i="35"/>
  <c r="DI462" i="35"/>
  <c r="DJ462" i="35"/>
  <c r="DH463" i="35"/>
  <c r="DI463" i="35"/>
  <c r="DJ463" i="35"/>
  <c r="DH464" i="35"/>
  <c r="DI464" i="35"/>
  <c r="DJ464" i="35"/>
  <c r="DH465" i="35"/>
  <c r="DI465" i="35"/>
  <c r="DJ465" i="35"/>
  <c r="DH466" i="35"/>
  <c r="DI466" i="35"/>
  <c r="DJ466" i="35"/>
  <c r="DH467" i="35"/>
  <c r="DI467" i="35"/>
  <c r="DJ467" i="35"/>
  <c r="DH468" i="35"/>
  <c r="DI468" i="35"/>
  <c r="DJ468" i="35"/>
  <c r="DH469" i="35"/>
  <c r="DI469" i="35"/>
  <c r="DJ469" i="35"/>
  <c r="DH470" i="35"/>
  <c r="DI470" i="35"/>
  <c r="DJ470" i="35"/>
  <c r="DH471" i="35"/>
  <c r="DI471" i="35"/>
  <c r="DJ471" i="35"/>
  <c r="DH472" i="35"/>
  <c r="DI472" i="35"/>
  <c r="DJ472" i="35"/>
  <c r="DH473" i="35"/>
  <c r="DI473" i="35"/>
  <c r="DJ473" i="35"/>
  <c r="DH474" i="35"/>
  <c r="DI474" i="35"/>
  <c r="DJ474" i="35"/>
  <c r="DH475" i="35"/>
  <c r="DI475" i="35"/>
  <c r="DJ475" i="35"/>
  <c r="DH476" i="35"/>
  <c r="DI476" i="35"/>
  <c r="DJ476" i="35"/>
  <c r="DH477" i="35"/>
  <c r="DI477" i="35"/>
  <c r="DJ477" i="35"/>
  <c r="DH478" i="35"/>
  <c r="DI478" i="35"/>
  <c r="DJ478" i="35"/>
  <c r="DH479" i="35"/>
  <c r="DI479" i="35"/>
  <c r="DJ479" i="35"/>
  <c r="DH480" i="35"/>
  <c r="DI480" i="35"/>
  <c r="DJ480" i="35"/>
  <c r="DH481" i="35"/>
  <c r="DI481" i="35"/>
  <c r="DJ481" i="35"/>
  <c r="DH482" i="35"/>
  <c r="DI482" i="35"/>
  <c r="DJ482" i="35"/>
  <c r="DH483" i="35"/>
  <c r="DI483" i="35"/>
  <c r="DJ483" i="35"/>
  <c r="DH484" i="35"/>
  <c r="DI484" i="35"/>
  <c r="DJ484" i="35"/>
  <c r="DH485" i="35"/>
  <c r="DI485" i="35"/>
  <c r="DJ485" i="35"/>
  <c r="DH486" i="35"/>
  <c r="DI486" i="35"/>
  <c r="DJ486" i="35"/>
  <c r="DH487" i="35"/>
  <c r="DI487" i="35"/>
  <c r="DJ487" i="35"/>
  <c r="DH488" i="35"/>
  <c r="DI488" i="35"/>
  <c r="DJ488" i="35"/>
  <c r="DH489" i="35"/>
  <c r="DI489" i="35"/>
  <c r="DJ489" i="35"/>
  <c r="DH490" i="35"/>
  <c r="DI490" i="35"/>
  <c r="DJ490" i="35"/>
  <c r="DH491" i="35"/>
  <c r="DI491" i="35"/>
  <c r="DJ491" i="35"/>
  <c r="DH492" i="35"/>
  <c r="DI492" i="35"/>
  <c r="DJ492" i="35"/>
  <c r="DH493" i="35"/>
  <c r="DI493" i="35"/>
  <c r="DJ493" i="35"/>
  <c r="DH494" i="35"/>
  <c r="DI494" i="35"/>
  <c r="DJ494" i="35"/>
  <c r="DH495" i="35"/>
  <c r="DI495" i="35"/>
  <c r="DJ495" i="35"/>
  <c r="DH496" i="35"/>
  <c r="DI496" i="35"/>
  <c r="DJ496" i="35"/>
  <c r="DH497" i="35"/>
  <c r="DI497" i="35"/>
  <c r="DJ497" i="35"/>
  <c r="DH498" i="35"/>
  <c r="DI498" i="35"/>
  <c r="DJ498" i="35"/>
  <c r="DH499" i="35"/>
  <c r="DI499" i="35"/>
  <c r="DJ499" i="35"/>
  <c r="DH500" i="35"/>
  <c r="DI500" i="35"/>
  <c r="DJ500" i="35"/>
  <c r="DH501" i="35"/>
  <c r="DI501" i="35"/>
  <c r="DJ501" i="35"/>
  <c r="DH502" i="35"/>
  <c r="DI502" i="35"/>
  <c r="DJ502" i="35"/>
  <c r="DH503" i="35"/>
  <c r="DI503" i="35"/>
  <c r="DJ503" i="35"/>
  <c r="DH504" i="35"/>
  <c r="DI504" i="35"/>
  <c r="DJ504" i="35"/>
  <c r="DH505" i="35"/>
  <c r="DI505" i="35"/>
  <c r="DJ505" i="35"/>
  <c r="DH506" i="35"/>
  <c r="DI506" i="35"/>
  <c r="DJ506" i="35"/>
  <c r="DH507" i="35"/>
  <c r="DI507" i="35"/>
  <c r="DJ507" i="35"/>
  <c r="DH508" i="35"/>
  <c r="DI508" i="35"/>
  <c r="DJ508" i="35"/>
  <c r="DH509" i="35"/>
  <c r="DI509" i="35"/>
  <c r="DJ509" i="35"/>
  <c r="DH510" i="35"/>
  <c r="DI510" i="35"/>
  <c r="DJ510" i="35"/>
  <c r="DH511" i="35"/>
  <c r="DI511" i="35"/>
  <c r="DJ511" i="35"/>
  <c r="DH512" i="35"/>
  <c r="DI512" i="35"/>
  <c r="DJ512" i="35"/>
  <c r="DH513" i="35"/>
  <c r="DI513" i="35"/>
  <c r="DJ513" i="35"/>
  <c r="DH514" i="35"/>
  <c r="DI514" i="35"/>
  <c r="DJ514" i="35"/>
  <c r="DH515" i="35"/>
  <c r="DI515" i="35"/>
  <c r="DJ515" i="35"/>
  <c r="DH516" i="35"/>
  <c r="DI516" i="35"/>
  <c r="DJ516" i="35"/>
  <c r="DH517" i="35"/>
  <c r="DI517" i="35"/>
  <c r="DJ517" i="35"/>
  <c r="DH518" i="35"/>
  <c r="DI518" i="35"/>
  <c r="DJ518" i="35"/>
  <c r="DH519" i="35"/>
  <c r="DI519" i="35"/>
  <c r="DJ519" i="35"/>
  <c r="DH520" i="35"/>
  <c r="DI520" i="35"/>
  <c r="DJ520" i="35"/>
  <c r="DH521" i="35"/>
  <c r="DI521" i="35"/>
  <c r="DJ521" i="35"/>
  <c r="DH522" i="35"/>
  <c r="DI522" i="35"/>
  <c r="DJ522" i="35"/>
  <c r="DH523" i="35"/>
  <c r="DI523" i="35"/>
  <c r="DJ523" i="35"/>
  <c r="DH524" i="35"/>
  <c r="DI524" i="35"/>
  <c r="DJ524" i="35"/>
  <c r="DH525" i="35"/>
  <c r="DI525" i="35"/>
  <c r="DJ525" i="35"/>
  <c r="DH526" i="35"/>
  <c r="DI526" i="35"/>
  <c r="DJ526" i="35"/>
  <c r="DH527" i="35"/>
  <c r="DI527" i="35"/>
  <c r="DJ527" i="35"/>
  <c r="DH528" i="35"/>
  <c r="DI528" i="35"/>
  <c r="DJ528" i="35"/>
  <c r="DH529" i="35"/>
  <c r="DI529" i="35"/>
  <c r="DJ529" i="35"/>
  <c r="DH530" i="35"/>
  <c r="DI530" i="35"/>
  <c r="DJ530" i="35"/>
  <c r="DH531" i="35"/>
  <c r="DI531" i="35"/>
  <c r="DJ531" i="35"/>
  <c r="DH532" i="35"/>
  <c r="DI532" i="35"/>
  <c r="DJ532" i="35"/>
  <c r="DH533" i="35"/>
  <c r="DI533" i="35"/>
  <c r="DJ533" i="35"/>
  <c r="DH534" i="35"/>
  <c r="DI534" i="35"/>
  <c r="DJ534" i="35"/>
  <c r="DH535" i="35"/>
  <c r="DI535" i="35"/>
  <c r="DJ535" i="35"/>
  <c r="DH536" i="35"/>
  <c r="DI536" i="35"/>
  <c r="DJ536" i="35"/>
  <c r="DH537" i="35"/>
  <c r="DI537" i="35"/>
  <c r="DJ537" i="35"/>
  <c r="DH538" i="35"/>
  <c r="DI538" i="35"/>
  <c r="DJ538" i="35"/>
  <c r="DH539" i="35"/>
  <c r="DI539" i="35"/>
  <c r="DJ539" i="35"/>
  <c r="DH540" i="35"/>
  <c r="DI540" i="35"/>
  <c r="DJ540" i="35"/>
  <c r="DH541" i="35"/>
  <c r="DI541" i="35"/>
  <c r="DJ541" i="35"/>
  <c r="DH542" i="35"/>
  <c r="DI542" i="35"/>
  <c r="DJ542" i="35"/>
  <c r="DH543" i="35"/>
  <c r="DI543" i="35"/>
  <c r="DJ543" i="35"/>
  <c r="DH544" i="35"/>
  <c r="DI544" i="35"/>
  <c r="DJ544" i="35"/>
  <c r="DH545" i="35"/>
  <c r="DI545" i="35"/>
  <c r="DJ545" i="35"/>
  <c r="DH546" i="35"/>
  <c r="DI546" i="35"/>
  <c r="DJ546" i="35"/>
  <c r="DH547" i="35"/>
  <c r="DI547" i="35"/>
  <c r="DJ547" i="35"/>
  <c r="DH548" i="35"/>
  <c r="DI548" i="35"/>
  <c r="DJ548" i="35"/>
  <c r="DH549" i="35"/>
  <c r="DI549" i="35"/>
  <c r="DJ549" i="35"/>
  <c r="DH550" i="35"/>
  <c r="DI550" i="35"/>
  <c r="DJ550" i="35"/>
  <c r="DH551" i="35"/>
  <c r="DI551" i="35"/>
  <c r="DJ551" i="35"/>
  <c r="DH552" i="35"/>
  <c r="DI552" i="35"/>
  <c r="DJ552" i="35"/>
  <c r="DH553" i="35"/>
  <c r="DI553" i="35"/>
  <c r="DJ553" i="35"/>
  <c r="DH554" i="35"/>
  <c r="DI554" i="35"/>
  <c r="DJ554" i="35"/>
  <c r="DH555" i="35"/>
  <c r="DI555" i="35"/>
  <c r="DJ555" i="35"/>
  <c r="DH556" i="35"/>
  <c r="DI556" i="35"/>
  <c r="DJ556" i="35"/>
  <c r="DH557" i="35"/>
  <c r="DI557" i="35"/>
  <c r="DJ557" i="35"/>
  <c r="DH558" i="35"/>
  <c r="DI558" i="35"/>
  <c r="DJ558" i="35"/>
  <c r="DH559" i="35"/>
  <c r="DI559" i="35"/>
  <c r="DJ559" i="35"/>
  <c r="DH560" i="35"/>
  <c r="DI560" i="35"/>
  <c r="DJ560" i="35"/>
  <c r="DH561" i="35"/>
  <c r="DI561" i="35"/>
  <c r="DJ561" i="35"/>
  <c r="DH562" i="35"/>
  <c r="DI562" i="35"/>
  <c r="DJ562" i="35"/>
  <c r="DH563" i="35"/>
  <c r="DI563" i="35"/>
  <c r="DJ563" i="35"/>
  <c r="DH564" i="35"/>
  <c r="DI564" i="35"/>
  <c r="DJ564" i="35"/>
  <c r="DH565" i="35"/>
  <c r="DI565" i="35"/>
  <c r="DJ565" i="35"/>
  <c r="DH566" i="35"/>
  <c r="DI566" i="35"/>
  <c r="DJ566" i="35"/>
  <c r="DH567" i="35"/>
  <c r="DI567" i="35"/>
  <c r="DJ567" i="35"/>
  <c r="DH568" i="35"/>
  <c r="DI568" i="35"/>
  <c r="DJ568" i="35"/>
  <c r="DH569" i="35"/>
  <c r="DI569" i="35"/>
  <c r="DJ569" i="35"/>
  <c r="DH570" i="35"/>
  <c r="DI570" i="35"/>
  <c r="DJ570" i="35"/>
  <c r="DH571" i="35"/>
  <c r="DI571" i="35"/>
  <c r="DJ571" i="35"/>
  <c r="DH572" i="35"/>
  <c r="DI572" i="35"/>
  <c r="DJ572" i="35"/>
  <c r="DH573" i="35"/>
  <c r="DI573" i="35"/>
  <c r="DJ573" i="35"/>
  <c r="DH574" i="35"/>
  <c r="DI574" i="35"/>
  <c r="DJ574" i="35"/>
  <c r="DH575" i="35"/>
  <c r="DI575" i="35"/>
  <c r="DJ575" i="35"/>
  <c r="DH576" i="35"/>
  <c r="DI576" i="35"/>
  <c r="DJ576" i="35"/>
  <c r="DH577" i="35"/>
  <c r="DI577" i="35"/>
  <c r="DJ577" i="35"/>
  <c r="DH578" i="35"/>
  <c r="DI578" i="35"/>
  <c r="DJ578" i="35"/>
  <c r="DH579" i="35"/>
  <c r="DI579" i="35"/>
  <c r="DJ579" i="35"/>
  <c r="DH580" i="35"/>
  <c r="DI580" i="35"/>
  <c r="DJ580" i="35"/>
  <c r="DH581" i="35"/>
  <c r="DI581" i="35"/>
  <c r="DJ581" i="35"/>
  <c r="DH582" i="35"/>
  <c r="DI582" i="35"/>
  <c r="DJ582" i="35"/>
  <c r="DH583" i="35"/>
  <c r="DI583" i="35"/>
  <c r="DJ583" i="35"/>
  <c r="DH584" i="35"/>
  <c r="DI584" i="35"/>
  <c r="DJ584" i="35"/>
  <c r="DH585" i="35"/>
  <c r="DI585" i="35"/>
  <c r="DJ585" i="35"/>
  <c r="DH586" i="35"/>
  <c r="DI586" i="35"/>
  <c r="DJ586" i="35"/>
  <c r="DH587" i="35"/>
  <c r="DI587" i="35"/>
  <c r="DJ587" i="35"/>
  <c r="DH588" i="35"/>
  <c r="DI588" i="35"/>
  <c r="DJ588" i="35"/>
  <c r="DH589" i="35"/>
  <c r="DI589" i="35"/>
  <c r="DJ589" i="35"/>
  <c r="DH590" i="35"/>
  <c r="DI590" i="35"/>
  <c r="DJ590" i="35"/>
  <c r="DH591" i="35"/>
  <c r="DI591" i="35"/>
  <c r="DJ591" i="35"/>
  <c r="DH592" i="35"/>
  <c r="DI592" i="35"/>
  <c r="DJ592" i="35"/>
  <c r="DH593" i="35"/>
  <c r="DI593" i="35"/>
  <c r="DJ593" i="35"/>
  <c r="DH594" i="35"/>
  <c r="DI594" i="35"/>
  <c r="DJ594" i="35"/>
  <c r="DH595" i="35"/>
  <c r="DI595" i="35"/>
  <c r="DJ595" i="35"/>
  <c r="DH596" i="35"/>
  <c r="DI596" i="35"/>
  <c r="DJ596" i="35"/>
  <c r="DH597" i="35"/>
  <c r="DI597" i="35"/>
  <c r="DJ597" i="35"/>
  <c r="DH598" i="35"/>
  <c r="DI598" i="35"/>
  <c r="DJ598" i="35"/>
  <c r="DH599" i="35"/>
  <c r="DI599" i="35"/>
  <c r="DJ599" i="35"/>
  <c r="DH600" i="35"/>
  <c r="DI600" i="35"/>
  <c r="DJ600" i="35"/>
  <c r="DH601" i="35"/>
  <c r="DI601" i="35"/>
  <c r="DJ601" i="35"/>
  <c r="DH602" i="35"/>
  <c r="DI602" i="35"/>
  <c r="DJ602" i="35"/>
  <c r="DH603" i="35"/>
  <c r="DI603" i="35"/>
  <c r="DJ603" i="35"/>
  <c r="DH604" i="35"/>
  <c r="DI604" i="35"/>
  <c r="DJ604" i="35"/>
  <c r="DH605" i="35"/>
  <c r="DI605" i="35"/>
  <c r="DJ605" i="35"/>
  <c r="DH606" i="35"/>
  <c r="DI606" i="35"/>
  <c r="DJ606" i="35"/>
  <c r="DH607" i="35"/>
  <c r="DI607" i="35"/>
  <c r="DJ607" i="35"/>
  <c r="DH608" i="35"/>
  <c r="DI608" i="35"/>
  <c r="DJ608" i="35"/>
  <c r="DH609" i="35"/>
  <c r="DI609" i="35"/>
  <c r="DJ609" i="35"/>
  <c r="DH610" i="35"/>
  <c r="DI610" i="35"/>
  <c r="DJ610" i="35"/>
  <c r="DH611" i="35"/>
  <c r="DI611" i="35"/>
  <c r="DJ611" i="35"/>
  <c r="DH612" i="35"/>
  <c r="DI612" i="35"/>
  <c r="DJ612" i="35"/>
  <c r="DH613" i="35"/>
  <c r="DI613" i="35"/>
  <c r="DJ613" i="35"/>
  <c r="DH614" i="35"/>
  <c r="DI614" i="35"/>
  <c r="DJ614" i="35"/>
  <c r="DH615" i="35"/>
  <c r="DI615" i="35"/>
  <c r="DJ615" i="35"/>
  <c r="DH616" i="35"/>
  <c r="DI616" i="35"/>
  <c r="DJ616" i="35"/>
  <c r="DH617" i="35"/>
  <c r="DI617" i="35"/>
  <c r="DJ617" i="35"/>
  <c r="DH618" i="35"/>
  <c r="DI618" i="35"/>
  <c r="DJ618" i="35"/>
  <c r="DH619" i="35"/>
  <c r="DI619" i="35"/>
  <c r="DJ619" i="35"/>
  <c r="DH620" i="35"/>
  <c r="DI620" i="35"/>
  <c r="DJ620" i="35"/>
  <c r="DH621" i="35"/>
  <c r="DI621" i="35"/>
  <c r="DJ621" i="35"/>
  <c r="DH622" i="35"/>
  <c r="DI622" i="35"/>
  <c r="DJ622" i="35"/>
  <c r="DH623" i="35"/>
  <c r="DI623" i="35"/>
  <c r="DJ623" i="35"/>
  <c r="DH624" i="35"/>
  <c r="DI624" i="35"/>
  <c r="DJ624" i="35"/>
  <c r="DH625" i="35"/>
  <c r="DI625" i="35"/>
  <c r="DJ625" i="35"/>
  <c r="DH626" i="35"/>
  <c r="DI626" i="35"/>
  <c r="DJ626" i="35"/>
  <c r="DH627" i="35"/>
  <c r="DI627" i="35"/>
  <c r="DJ627" i="35"/>
  <c r="DH628" i="35"/>
  <c r="DI628" i="35"/>
  <c r="DJ628" i="35"/>
  <c r="DH629" i="35"/>
  <c r="DI629" i="35"/>
  <c r="DJ629" i="35"/>
  <c r="DH630" i="35"/>
  <c r="DI630" i="35"/>
  <c r="DJ630" i="35"/>
  <c r="DH631" i="35"/>
  <c r="DI631" i="35"/>
  <c r="DJ631" i="35"/>
  <c r="DH632" i="35"/>
  <c r="DI632" i="35"/>
  <c r="DJ632" i="35"/>
  <c r="DH633" i="35"/>
  <c r="DI633" i="35"/>
  <c r="DJ633" i="35"/>
  <c r="DH634" i="35"/>
  <c r="DI634" i="35"/>
  <c r="DJ634" i="35"/>
  <c r="DH635" i="35"/>
  <c r="DI635" i="35"/>
  <c r="DJ635" i="35"/>
  <c r="DH636" i="35"/>
  <c r="DI636" i="35"/>
  <c r="DJ636" i="35"/>
  <c r="DH637" i="35"/>
  <c r="DI637" i="35"/>
  <c r="DJ637" i="35"/>
  <c r="DH638" i="35"/>
  <c r="DI638" i="35"/>
  <c r="DJ638" i="35"/>
  <c r="DH639" i="35"/>
  <c r="DI639" i="35"/>
  <c r="DJ639" i="35"/>
  <c r="DH640" i="35"/>
  <c r="DI640" i="35"/>
  <c r="DJ640" i="35"/>
  <c r="DH641" i="35"/>
  <c r="DI641" i="35"/>
  <c r="DJ641" i="35"/>
  <c r="DH642" i="35"/>
  <c r="DI642" i="35"/>
  <c r="DJ642" i="35"/>
  <c r="DH643" i="35"/>
  <c r="DI643" i="35"/>
  <c r="DJ643" i="35"/>
  <c r="DH644" i="35"/>
  <c r="DI644" i="35"/>
  <c r="DJ644" i="35"/>
  <c r="DH645" i="35"/>
  <c r="DI645" i="35"/>
  <c r="DJ645" i="35"/>
  <c r="DH646" i="35"/>
  <c r="DI646" i="35"/>
  <c r="DJ646" i="35"/>
  <c r="DH647" i="35"/>
  <c r="DI647" i="35"/>
  <c r="DJ647" i="35"/>
  <c r="DH648" i="35"/>
  <c r="DI648" i="35"/>
  <c r="DJ648" i="35"/>
  <c r="DH649" i="35"/>
  <c r="DI649" i="35"/>
  <c r="DJ649" i="35"/>
  <c r="DH650" i="35"/>
  <c r="DI650" i="35"/>
  <c r="DJ650" i="35"/>
  <c r="DH651" i="35"/>
  <c r="DI651" i="35"/>
  <c r="DJ651" i="35"/>
  <c r="DH652" i="35"/>
  <c r="DI652" i="35"/>
  <c r="DJ652" i="35"/>
  <c r="DH653" i="35"/>
  <c r="DI653" i="35"/>
  <c r="DJ653" i="35"/>
  <c r="DH654" i="35"/>
  <c r="DI654" i="35"/>
  <c r="DJ654" i="35"/>
  <c r="DH655" i="35"/>
  <c r="DI655" i="35"/>
  <c r="DJ655" i="35"/>
  <c r="DH656" i="35"/>
  <c r="DI656" i="35"/>
  <c r="DJ656" i="35"/>
  <c r="DH657" i="35"/>
  <c r="DI657" i="35"/>
  <c r="DJ657" i="35"/>
  <c r="DH658" i="35"/>
  <c r="DI658" i="35"/>
  <c r="DJ658" i="35"/>
  <c r="DH659" i="35"/>
  <c r="DI659" i="35"/>
  <c r="DJ659" i="35"/>
  <c r="DH660" i="35"/>
  <c r="DI660" i="35"/>
  <c r="DJ660" i="35"/>
  <c r="DH661" i="35"/>
  <c r="DI661" i="35"/>
  <c r="DJ661" i="35"/>
  <c r="DH662" i="35"/>
  <c r="DI662" i="35"/>
  <c r="DJ662" i="35"/>
  <c r="DH663" i="35"/>
  <c r="DI663" i="35"/>
  <c r="DJ663" i="35"/>
  <c r="DH664" i="35"/>
  <c r="DI664" i="35"/>
  <c r="DJ664" i="35"/>
  <c r="DH665" i="35"/>
  <c r="DI665" i="35"/>
  <c r="DJ665" i="35"/>
  <c r="DH666" i="35"/>
  <c r="DI666" i="35"/>
  <c r="DJ666" i="35"/>
  <c r="DH667" i="35"/>
  <c r="DI667" i="35"/>
  <c r="DJ667" i="35"/>
  <c r="DH668" i="35"/>
  <c r="DI668" i="35"/>
  <c r="DJ668" i="35"/>
  <c r="DH669" i="35"/>
  <c r="DI669" i="35"/>
  <c r="DJ669" i="35"/>
  <c r="DH670" i="35"/>
  <c r="DI670" i="35"/>
  <c r="DJ670" i="35"/>
  <c r="DH671" i="35"/>
  <c r="DI671" i="35"/>
  <c r="DJ671" i="35"/>
  <c r="DH672" i="35"/>
  <c r="DI672" i="35"/>
  <c r="DJ672" i="35"/>
  <c r="DH673" i="35"/>
  <c r="DI673" i="35"/>
  <c r="DJ673" i="35"/>
  <c r="DH674" i="35"/>
  <c r="DI674" i="35"/>
  <c r="DJ674" i="35"/>
  <c r="DH675" i="35"/>
  <c r="DI675" i="35"/>
  <c r="DJ675" i="35"/>
  <c r="DH676" i="35"/>
  <c r="DI676" i="35"/>
  <c r="DJ676" i="35"/>
  <c r="DH677" i="35"/>
  <c r="DI677" i="35"/>
  <c r="DJ677" i="35"/>
  <c r="DH678" i="35"/>
  <c r="DI678" i="35"/>
  <c r="DJ678" i="35"/>
  <c r="DH679" i="35"/>
  <c r="DI679" i="35"/>
  <c r="DJ679" i="35"/>
  <c r="DH680" i="35"/>
  <c r="DI680" i="35"/>
  <c r="DJ680" i="35"/>
  <c r="DH681" i="35"/>
  <c r="DI681" i="35"/>
  <c r="DJ681" i="35"/>
  <c r="DH682" i="35"/>
  <c r="DI682" i="35"/>
  <c r="DJ682" i="35"/>
  <c r="DH683" i="35"/>
  <c r="DI683" i="35"/>
  <c r="DJ683" i="35"/>
  <c r="DH684" i="35"/>
  <c r="DI684" i="35"/>
  <c r="DJ684" i="35"/>
  <c r="DH685" i="35"/>
  <c r="DI685" i="35"/>
  <c r="DJ685" i="35"/>
  <c r="DH686" i="35"/>
  <c r="DI686" i="35"/>
  <c r="DJ686" i="35"/>
  <c r="DH687" i="35"/>
  <c r="DI687" i="35"/>
  <c r="DJ687" i="35"/>
  <c r="DH688" i="35"/>
  <c r="DI688" i="35"/>
  <c r="DJ688" i="35"/>
  <c r="DH689" i="35"/>
  <c r="DI689" i="35"/>
  <c r="DJ689" i="35"/>
  <c r="DH690" i="35"/>
  <c r="DI690" i="35"/>
  <c r="DJ690" i="35"/>
  <c r="DH691" i="35"/>
  <c r="DI691" i="35"/>
  <c r="DJ691" i="35"/>
  <c r="DH692" i="35"/>
  <c r="DI692" i="35"/>
  <c r="DJ692" i="35"/>
  <c r="DH693" i="35"/>
  <c r="DI693" i="35"/>
  <c r="DJ693" i="35"/>
  <c r="DH694" i="35"/>
  <c r="DI694" i="35"/>
  <c r="DJ694" i="35"/>
  <c r="DH695" i="35"/>
  <c r="DI695" i="35"/>
  <c r="DJ695" i="35"/>
  <c r="DH696" i="35"/>
  <c r="DI696" i="35"/>
  <c r="DJ696" i="35"/>
  <c r="DH697" i="35"/>
  <c r="DI697" i="35"/>
  <c r="DJ697" i="35"/>
  <c r="DH698" i="35"/>
  <c r="DI698" i="35"/>
  <c r="DJ698" i="35"/>
  <c r="DH699" i="35"/>
  <c r="DI699" i="35"/>
  <c r="DJ699" i="35"/>
  <c r="DH700" i="35"/>
  <c r="DI700" i="35"/>
  <c r="DJ700" i="35"/>
  <c r="DH701" i="35"/>
  <c r="DI701" i="35"/>
  <c r="DJ701" i="35"/>
  <c r="DH702" i="35"/>
  <c r="DI702" i="35"/>
  <c r="DJ702" i="35"/>
  <c r="DH703" i="35"/>
  <c r="DI703" i="35"/>
  <c r="DJ703" i="35"/>
  <c r="DH704" i="35"/>
  <c r="DI704" i="35"/>
  <c r="DJ704" i="35"/>
  <c r="DH705" i="35"/>
  <c r="DI705" i="35"/>
  <c r="DJ705" i="35"/>
  <c r="DH706" i="35"/>
  <c r="DI706" i="35"/>
  <c r="DJ706" i="35"/>
  <c r="DH707" i="35"/>
  <c r="DI707" i="35"/>
  <c r="DJ707" i="35"/>
  <c r="DH708" i="35"/>
  <c r="DI708" i="35"/>
  <c r="DJ708" i="35"/>
  <c r="DH709" i="35"/>
  <c r="DI709" i="35"/>
  <c r="DJ709" i="35"/>
  <c r="DH710" i="35"/>
  <c r="DI710" i="35"/>
  <c r="DJ710" i="35"/>
  <c r="DH711" i="35"/>
  <c r="DI711" i="35"/>
  <c r="DJ711" i="35"/>
  <c r="DH712" i="35"/>
  <c r="DI712" i="35"/>
  <c r="DJ712" i="35"/>
  <c r="DH713" i="35"/>
  <c r="DI713" i="35"/>
  <c r="DJ713" i="35"/>
  <c r="DH714" i="35"/>
  <c r="DI714" i="35"/>
  <c r="DJ714" i="35"/>
  <c r="DH715" i="35"/>
  <c r="DI715" i="35"/>
  <c r="DJ715" i="35"/>
  <c r="DH716" i="35"/>
  <c r="DI716" i="35"/>
  <c r="DJ716" i="35"/>
  <c r="DH717" i="35"/>
  <c r="DI717" i="35"/>
  <c r="DJ717" i="35"/>
  <c r="DH718" i="35"/>
  <c r="DI718" i="35"/>
  <c r="DJ718" i="35"/>
  <c r="DH719" i="35"/>
  <c r="DI719" i="35"/>
  <c r="DJ719" i="35"/>
  <c r="DH720" i="35"/>
  <c r="DI720" i="35"/>
  <c r="DJ720" i="35"/>
  <c r="DH721" i="35"/>
  <c r="DI721" i="35"/>
  <c r="DJ721" i="35"/>
  <c r="DH722" i="35"/>
  <c r="DI722" i="35"/>
  <c r="DJ722" i="35"/>
  <c r="DH723" i="35"/>
  <c r="DI723" i="35"/>
  <c r="DJ723" i="35"/>
  <c r="DH724" i="35"/>
  <c r="DI724" i="35"/>
  <c r="DJ724" i="35"/>
  <c r="DH725" i="35"/>
  <c r="DI725" i="35"/>
  <c r="DJ725" i="35"/>
  <c r="DH726" i="35"/>
  <c r="DI726" i="35"/>
  <c r="DJ726" i="35"/>
  <c r="DH727" i="35"/>
  <c r="DI727" i="35"/>
  <c r="DJ727" i="35"/>
  <c r="DH728" i="35"/>
  <c r="DI728" i="35"/>
  <c r="DJ728" i="35"/>
  <c r="DH729" i="35"/>
  <c r="DI729" i="35"/>
  <c r="DJ729" i="35"/>
  <c r="DH730" i="35"/>
  <c r="DI730" i="35"/>
  <c r="DJ730" i="35"/>
  <c r="DH731" i="35"/>
  <c r="DI731" i="35"/>
  <c r="DJ731" i="35"/>
  <c r="DH732" i="35"/>
  <c r="DI732" i="35"/>
  <c r="DJ732" i="35"/>
  <c r="DH733" i="35"/>
  <c r="DI733" i="35"/>
  <c r="DJ733" i="35"/>
  <c r="DH734" i="35"/>
  <c r="DI734" i="35"/>
  <c r="DJ734" i="35"/>
  <c r="DH735" i="35"/>
  <c r="DI735" i="35"/>
  <c r="DJ735" i="35"/>
  <c r="DH736" i="35"/>
  <c r="DI736" i="35"/>
  <c r="DJ736" i="35"/>
  <c r="DH737" i="35"/>
  <c r="DI737" i="35"/>
  <c r="DJ737" i="35"/>
  <c r="DH738" i="35"/>
  <c r="DI738" i="35"/>
  <c r="DJ738" i="35"/>
  <c r="DH739" i="35"/>
  <c r="DI739" i="35"/>
  <c r="DJ739" i="35"/>
  <c r="DH740" i="35"/>
  <c r="DI740" i="35"/>
  <c r="DJ740" i="35"/>
  <c r="DH741" i="35"/>
  <c r="DI741" i="35"/>
  <c r="DJ741" i="35"/>
  <c r="DH742" i="35"/>
  <c r="DI742" i="35"/>
  <c r="DJ742" i="35"/>
  <c r="DH743" i="35"/>
  <c r="DI743" i="35"/>
  <c r="DJ743" i="35"/>
  <c r="DH744" i="35"/>
  <c r="DI744" i="35"/>
  <c r="DJ744" i="35"/>
  <c r="DH745" i="35"/>
  <c r="DI745" i="35"/>
  <c r="DJ745" i="35"/>
  <c r="DH746" i="35"/>
  <c r="DI746" i="35"/>
  <c r="DJ746" i="35"/>
  <c r="DH747" i="35"/>
  <c r="DI747" i="35"/>
  <c r="DJ747" i="35"/>
  <c r="DH748" i="35"/>
  <c r="DI748" i="35"/>
  <c r="DJ748" i="35"/>
  <c r="DH749" i="35"/>
  <c r="DI749" i="35"/>
  <c r="DJ749" i="35"/>
  <c r="DH750" i="35"/>
  <c r="DI750" i="35"/>
  <c r="DJ750" i="35"/>
  <c r="DH751" i="35"/>
  <c r="DI751" i="35"/>
  <c r="DJ751" i="35"/>
  <c r="DH752" i="35"/>
  <c r="DI752" i="35"/>
  <c r="DJ752" i="35"/>
  <c r="DH753" i="35"/>
  <c r="DI753" i="35"/>
  <c r="DJ753" i="35"/>
  <c r="DH754" i="35"/>
  <c r="DI754" i="35"/>
  <c r="DJ754" i="35"/>
  <c r="DH755" i="35"/>
  <c r="DI755" i="35"/>
  <c r="DJ755" i="35"/>
  <c r="DH756" i="35"/>
  <c r="DI756" i="35"/>
  <c r="DJ756" i="35"/>
  <c r="DH757" i="35"/>
  <c r="DI757" i="35"/>
  <c r="DJ757" i="35"/>
  <c r="DH758" i="35"/>
  <c r="DI758" i="35"/>
  <c r="DJ758" i="35"/>
  <c r="DH759" i="35"/>
  <c r="DI759" i="35"/>
  <c r="DJ759" i="35"/>
  <c r="DH760" i="35"/>
  <c r="DI760" i="35"/>
  <c r="DJ760" i="35"/>
  <c r="DH761" i="35"/>
  <c r="DI761" i="35"/>
  <c r="DJ761" i="35"/>
  <c r="DH762" i="35"/>
  <c r="DI762" i="35"/>
  <c r="DJ762" i="35"/>
  <c r="DH763" i="35"/>
  <c r="DI763" i="35"/>
  <c r="DJ763" i="35"/>
  <c r="DH764" i="35"/>
  <c r="DI764" i="35"/>
  <c r="DJ764" i="35"/>
  <c r="DH765" i="35"/>
  <c r="DI765" i="35"/>
  <c r="DJ765" i="35"/>
  <c r="DH766" i="35"/>
  <c r="DI766" i="35"/>
  <c r="DJ766" i="35"/>
  <c r="DH767" i="35"/>
  <c r="DI767" i="35"/>
  <c r="DJ767" i="35"/>
  <c r="DH768" i="35"/>
  <c r="DI768" i="35"/>
  <c r="DJ768" i="35"/>
  <c r="DH769" i="35"/>
  <c r="DI769" i="35"/>
  <c r="DJ769" i="35"/>
  <c r="DH770" i="35"/>
  <c r="DI770" i="35"/>
  <c r="DJ770" i="35"/>
  <c r="DH771" i="35"/>
  <c r="DI771" i="35"/>
  <c r="DJ771" i="35"/>
  <c r="DH772" i="35"/>
  <c r="DI772" i="35"/>
  <c r="DJ772" i="35"/>
  <c r="DH773" i="35"/>
  <c r="DI773" i="35"/>
  <c r="DJ773" i="35"/>
  <c r="DH774" i="35"/>
  <c r="DI774" i="35"/>
  <c r="DJ774" i="35"/>
  <c r="DH775" i="35"/>
  <c r="DI775" i="35"/>
  <c r="DJ775" i="35"/>
  <c r="DH776" i="35"/>
  <c r="DI776" i="35"/>
  <c r="DJ776" i="35"/>
  <c r="DH777" i="35"/>
  <c r="DI777" i="35"/>
  <c r="DJ777" i="35"/>
  <c r="DH778" i="35"/>
  <c r="DI778" i="35"/>
  <c r="DJ778" i="35"/>
  <c r="DH779" i="35"/>
  <c r="DI779" i="35"/>
  <c r="DJ779" i="35"/>
  <c r="DH780" i="35"/>
  <c r="DI780" i="35"/>
  <c r="DJ780" i="35"/>
  <c r="DH781" i="35"/>
  <c r="DI781" i="35"/>
  <c r="DJ781" i="35"/>
  <c r="DH782" i="35"/>
  <c r="DI782" i="35"/>
  <c r="DJ782" i="35"/>
  <c r="DH783" i="35"/>
  <c r="DI783" i="35"/>
  <c r="DJ783" i="35"/>
  <c r="DH784" i="35"/>
  <c r="DI784" i="35"/>
  <c r="DJ784" i="35"/>
  <c r="DH785" i="35"/>
  <c r="DI785" i="35"/>
  <c r="DJ785" i="35"/>
  <c r="DH786" i="35"/>
  <c r="DI786" i="35"/>
  <c r="DJ786" i="35"/>
  <c r="DH787" i="35"/>
  <c r="DI787" i="35"/>
  <c r="DJ787" i="35"/>
  <c r="DH788" i="35"/>
  <c r="DI788" i="35"/>
  <c r="DJ788" i="35"/>
  <c r="DH789" i="35"/>
  <c r="DI789" i="35"/>
  <c r="DJ789" i="35"/>
  <c r="DH790" i="35"/>
  <c r="DI790" i="35"/>
  <c r="DJ790" i="35"/>
  <c r="DH791" i="35"/>
  <c r="DI791" i="35"/>
  <c r="DJ791" i="35"/>
  <c r="DH792" i="35"/>
  <c r="DI792" i="35"/>
  <c r="DJ792" i="35"/>
  <c r="DH793" i="35"/>
  <c r="DI793" i="35"/>
  <c r="DJ793" i="35"/>
  <c r="DH794" i="35"/>
  <c r="DI794" i="35"/>
  <c r="DJ794" i="35"/>
  <c r="DH795" i="35"/>
  <c r="DI795" i="35"/>
  <c r="DJ795" i="35"/>
  <c r="DH796" i="35"/>
  <c r="DI796" i="35"/>
  <c r="DJ796" i="35"/>
  <c r="DH797" i="35"/>
  <c r="DI797" i="35"/>
  <c r="DJ797" i="35"/>
  <c r="DH798" i="35"/>
  <c r="DI798" i="35"/>
  <c r="DJ798" i="35"/>
  <c r="DH799" i="35"/>
  <c r="DI799" i="35"/>
  <c r="DJ799" i="35"/>
  <c r="DH800" i="35"/>
  <c r="DI800" i="35"/>
  <c r="DJ800" i="35"/>
  <c r="DH801" i="35"/>
  <c r="DI801" i="35"/>
  <c r="DJ801" i="35"/>
  <c r="DH802" i="35"/>
  <c r="DI802" i="35"/>
  <c r="DJ802" i="35"/>
  <c r="DH803" i="35"/>
  <c r="DI803" i="35"/>
  <c r="DJ803" i="35"/>
  <c r="DH804" i="35"/>
  <c r="DI804" i="35"/>
  <c r="DJ804" i="35"/>
  <c r="DH805" i="35"/>
  <c r="DI805" i="35"/>
  <c r="DJ805" i="35"/>
  <c r="DH806" i="35"/>
  <c r="DI806" i="35"/>
  <c r="DJ806" i="35"/>
  <c r="DH807" i="35"/>
  <c r="DI807" i="35"/>
  <c r="DJ807" i="35"/>
  <c r="DH808" i="35"/>
  <c r="DI808" i="35"/>
  <c r="DJ808" i="35"/>
  <c r="DH809" i="35"/>
  <c r="DI809" i="35"/>
  <c r="DJ809" i="35"/>
  <c r="DH810" i="35"/>
  <c r="DI810" i="35"/>
  <c r="DJ810" i="35"/>
  <c r="DH811" i="35"/>
  <c r="DI811" i="35"/>
  <c r="DJ811" i="35"/>
  <c r="DH812" i="35"/>
  <c r="DI812" i="35"/>
  <c r="DJ812" i="35"/>
  <c r="DH813" i="35"/>
  <c r="DI813" i="35"/>
  <c r="DJ813" i="35"/>
  <c r="DH814" i="35"/>
  <c r="DI814" i="35"/>
  <c r="DJ814" i="35"/>
  <c r="DH815" i="35"/>
  <c r="DI815" i="35"/>
  <c r="DJ815" i="35"/>
  <c r="DH816" i="35"/>
  <c r="DI816" i="35"/>
  <c r="DJ816" i="35"/>
  <c r="DH817" i="35"/>
  <c r="DI817" i="35"/>
  <c r="DJ817" i="35"/>
  <c r="DH818" i="35"/>
  <c r="DI818" i="35"/>
  <c r="DJ818" i="35"/>
  <c r="DH819" i="35"/>
  <c r="DI819" i="35"/>
  <c r="DJ819" i="35"/>
  <c r="DH820" i="35"/>
  <c r="DI820" i="35"/>
  <c r="DJ820" i="35"/>
  <c r="DH821" i="35"/>
  <c r="DI821" i="35"/>
  <c r="DJ821" i="35"/>
  <c r="DH822" i="35"/>
  <c r="DI822" i="35"/>
  <c r="DJ822" i="35"/>
  <c r="DH823" i="35"/>
  <c r="DI823" i="35"/>
  <c r="DJ823" i="35"/>
  <c r="DH824" i="35"/>
  <c r="DI824" i="35"/>
  <c r="DJ824" i="35"/>
  <c r="DH825" i="35"/>
  <c r="DI825" i="35"/>
  <c r="DJ825" i="35"/>
  <c r="DH826" i="35"/>
  <c r="DI826" i="35"/>
  <c r="DJ826" i="35"/>
  <c r="DH827" i="35"/>
  <c r="DI827" i="35"/>
  <c r="DJ827" i="35"/>
  <c r="DH828" i="35"/>
  <c r="DI828" i="35"/>
  <c r="DJ828" i="35"/>
  <c r="DH829" i="35"/>
  <c r="DI829" i="35"/>
  <c r="DJ829" i="35"/>
  <c r="DH830" i="35"/>
  <c r="DI830" i="35"/>
  <c r="DJ830" i="35"/>
  <c r="DH831" i="35"/>
  <c r="DI831" i="35"/>
  <c r="DJ831" i="35"/>
  <c r="DH832" i="35"/>
  <c r="DI832" i="35"/>
  <c r="DJ832" i="35"/>
  <c r="DH833" i="35"/>
  <c r="DI833" i="35"/>
  <c r="DJ833" i="35"/>
  <c r="DH834" i="35"/>
  <c r="DI834" i="35"/>
  <c r="DJ834" i="35"/>
  <c r="DH835" i="35"/>
  <c r="DI835" i="35"/>
  <c r="DJ835" i="35"/>
  <c r="DH836" i="35"/>
  <c r="DI836" i="35"/>
  <c r="DJ836" i="35"/>
  <c r="DH837" i="35"/>
  <c r="DI837" i="35"/>
  <c r="DJ837" i="35"/>
  <c r="DH838" i="35"/>
  <c r="DI838" i="35"/>
  <c r="DJ838" i="35"/>
  <c r="DH839" i="35"/>
  <c r="DI839" i="35"/>
  <c r="DJ839" i="35"/>
  <c r="DH840" i="35"/>
  <c r="DI840" i="35"/>
  <c r="DJ840" i="35"/>
  <c r="DH841" i="35"/>
  <c r="DI841" i="35"/>
  <c r="DJ841" i="35"/>
  <c r="DH842" i="35"/>
  <c r="DI842" i="35"/>
  <c r="DJ842" i="35"/>
  <c r="DH843" i="35"/>
  <c r="DI843" i="35"/>
  <c r="DJ843" i="35"/>
  <c r="DH844" i="35"/>
  <c r="DI844" i="35"/>
  <c r="DJ844" i="35"/>
  <c r="DH845" i="35"/>
  <c r="DI845" i="35"/>
  <c r="DJ845" i="35"/>
  <c r="DH846" i="35"/>
  <c r="DI846" i="35"/>
  <c r="DJ846" i="35"/>
  <c r="DH847" i="35"/>
  <c r="DI847" i="35"/>
  <c r="DJ847" i="35"/>
  <c r="DH848" i="35"/>
  <c r="DI848" i="35"/>
  <c r="DJ848" i="35"/>
  <c r="DH849" i="35"/>
  <c r="DI849" i="35"/>
  <c r="DJ849" i="35"/>
  <c r="DH850" i="35"/>
  <c r="DI850" i="35"/>
  <c r="DJ850" i="35"/>
  <c r="DH851" i="35"/>
  <c r="DI851" i="35"/>
  <c r="DJ851" i="35"/>
  <c r="DH852" i="35"/>
  <c r="DI852" i="35"/>
  <c r="DJ852" i="35"/>
  <c r="DH853" i="35"/>
  <c r="DI853" i="35"/>
  <c r="DJ853" i="35"/>
  <c r="DH854" i="35"/>
  <c r="DI854" i="35"/>
  <c r="DJ854" i="35"/>
  <c r="DH855" i="35"/>
  <c r="DI855" i="35"/>
  <c r="DJ855" i="35"/>
  <c r="DH856" i="35"/>
  <c r="DI856" i="35"/>
  <c r="DJ856" i="35"/>
  <c r="DH857" i="35"/>
  <c r="DI857" i="35"/>
  <c r="DJ857" i="35"/>
  <c r="DH858" i="35"/>
  <c r="DI858" i="35"/>
  <c r="DJ858" i="35"/>
  <c r="DH859" i="35"/>
  <c r="DI859" i="35"/>
  <c r="DJ859" i="35"/>
  <c r="DH860" i="35"/>
  <c r="DI860" i="35"/>
  <c r="DJ860" i="35"/>
  <c r="DH861" i="35"/>
  <c r="DI861" i="35"/>
  <c r="DJ861" i="35"/>
  <c r="DH862" i="35"/>
  <c r="DI862" i="35"/>
  <c r="DJ862" i="35"/>
  <c r="DH863" i="35"/>
  <c r="DI863" i="35"/>
  <c r="DJ863" i="35"/>
  <c r="DH864" i="35"/>
  <c r="DI864" i="35"/>
  <c r="DJ864" i="35"/>
  <c r="DH865" i="35"/>
  <c r="DI865" i="35"/>
  <c r="DJ865" i="35"/>
  <c r="DH866" i="35"/>
  <c r="DI866" i="35"/>
  <c r="DJ866" i="35"/>
  <c r="DH867" i="35"/>
  <c r="DI867" i="35"/>
  <c r="DJ867" i="35"/>
  <c r="DH868" i="35"/>
  <c r="DI868" i="35"/>
  <c r="DJ868" i="35"/>
  <c r="DH869" i="35"/>
  <c r="DI869" i="35"/>
  <c r="DJ869" i="35"/>
  <c r="DH870" i="35"/>
  <c r="DI870" i="35"/>
  <c r="DJ870" i="35"/>
  <c r="DH871" i="35"/>
  <c r="DI871" i="35"/>
  <c r="DJ871" i="35"/>
  <c r="DH872" i="35"/>
  <c r="DI872" i="35"/>
  <c r="DJ872" i="35"/>
  <c r="DH873" i="35"/>
  <c r="DI873" i="35"/>
  <c r="DJ873" i="35"/>
  <c r="DH874" i="35"/>
  <c r="DI874" i="35"/>
  <c r="DJ874" i="35"/>
  <c r="DH875" i="35"/>
  <c r="DI875" i="35"/>
  <c r="DJ875" i="35"/>
  <c r="DH876" i="35"/>
  <c r="DI876" i="35"/>
  <c r="DJ876" i="35"/>
  <c r="DH877" i="35"/>
  <c r="DI877" i="35"/>
  <c r="DJ877" i="35"/>
  <c r="DH878" i="35"/>
  <c r="DI878" i="35"/>
  <c r="DJ878" i="35"/>
  <c r="DH879" i="35"/>
  <c r="DI879" i="35"/>
  <c r="DJ879" i="35"/>
  <c r="DH880" i="35"/>
  <c r="DI880" i="35"/>
  <c r="DJ880" i="35"/>
  <c r="DH881" i="35"/>
  <c r="DI881" i="35"/>
  <c r="DJ881" i="35"/>
  <c r="DH882" i="35"/>
  <c r="DI882" i="35"/>
  <c r="DJ882" i="35"/>
  <c r="DH883" i="35"/>
  <c r="DI883" i="35"/>
  <c r="DJ883" i="35"/>
  <c r="DH884" i="35"/>
  <c r="DI884" i="35"/>
  <c r="DJ884" i="35"/>
  <c r="DH885" i="35"/>
  <c r="DI885" i="35"/>
  <c r="DJ885" i="35"/>
  <c r="DH886" i="35"/>
  <c r="DI886" i="35"/>
  <c r="DJ886" i="35"/>
  <c r="DH887" i="35"/>
  <c r="DI887" i="35"/>
  <c r="DJ887" i="35"/>
  <c r="DH888" i="35"/>
  <c r="DI888" i="35"/>
  <c r="DJ888" i="35"/>
  <c r="DH889" i="35"/>
  <c r="DI889" i="35"/>
  <c r="DJ889" i="35"/>
  <c r="DH890" i="35"/>
  <c r="DI890" i="35"/>
  <c r="DJ890" i="35"/>
  <c r="DH891" i="35"/>
  <c r="DI891" i="35"/>
  <c r="DJ891" i="35"/>
  <c r="DH892" i="35"/>
  <c r="DI892" i="35"/>
  <c r="DJ892" i="35"/>
  <c r="DH893" i="35"/>
  <c r="DI893" i="35"/>
  <c r="DJ893" i="35"/>
  <c r="DH894" i="35"/>
  <c r="DI894" i="35"/>
  <c r="DJ894" i="35"/>
  <c r="DH895" i="35"/>
  <c r="DI895" i="35"/>
  <c r="DJ895" i="35"/>
  <c r="DH896" i="35"/>
  <c r="DI896" i="35"/>
  <c r="DJ896" i="35"/>
  <c r="DH897" i="35"/>
  <c r="DI897" i="35"/>
  <c r="DJ897" i="35"/>
  <c r="DH898" i="35"/>
  <c r="DI898" i="35"/>
  <c r="DJ898" i="35"/>
  <c r="DH899" i="35"/>
  <c r="DI899" i="35"/>
  <c r="DJ899" i="35"/>
  <c r="DH900" i="35"/>
  <c r="DI900" i="35"/>
  <c r="DJ900" i="35"/>
  <c r="DH901" i="35"/>
  <c r="DI901" i="35"/>
  <c r="DJ901" i="35"/>
  <c r="DH902" i="35"/>
  <c r="DI902" i="35"/>
  <c r="DJ902" i="35"/>
  <c r="DH903" i="35"/>
  <c r="DI903" i="35"/>
  <c r="DJ903" i="35"/>
  <c r="DH904" i="35"/>
  <c r="DI904" i="35"/>
  <c r="DJ904" i="35"/>
  <c r="DH905" i="35"/>
  <c r="DI905" i="35"/>
  <c r="DJ905" i="35"/>
  <c r="DH906" i="35"/>
  <c r="DI906" i="35"/>
  <c r="DJ906" i="35"/>
  <c r="DH907" i="35"/>
  <c r="DI907" i="35"/>
  <c r="DJ907" i="35"/>
  <c r="DH908" i="35"/>
  <c r="DI908" i="35"/>
  <c r="DJ908" i="35"/>
  <c r="DH909" i="35"/>
  <c r="DI909" i="35"/>
  <c r="DJ909" i="35"/>
  <c r="DH910" i="35"/>
  <c r="DI910" i="35"/>
  <c r="DJ910" i="35"/>
  <c r="DH911" i="35"/>
  <c r="DI911" i="35"/>
  <c r="DJ911" i="35"/>
  <c r="DH912" i="35"/>
  <c r="DI912" i="35"/>
  <c r="DJ912" i="35"/>
  <c r="DH913" i="35"/>
  <c r="DI913" i="35"/>
  <c r="DJ913" i="35"/>
  <c r="DH914" i="35"/>
  <c r="DI914" i="35"/>
  <c r="DJ914" i="35"/>
  <c r="DH915" i="35"/>
  <c r="DI915" i="35"/>
  <c r="DJ915" i="35"/>
  <c r="DH916" i="35"/>
  <c r="DI916" i="35"/>
  <c r="DJ916" i="35"/>
  <c r="DH917" i="35"/>
  <c r="DI917" i="35"/>
  <c r="DJ917" i="35"/>
  <c r="DH918" i="35"/>
  <c r="DI918" i="35"/>
  <c r="DJ918" i="35"/>
  <c r="DH919" i="35"/>
  <c r="DI919" i="35"/>
  <c r="DJ919" i="35"/>
  <c r="DH920" i="35"/>
  <c r="DI920" i="35"/>
  <c r="DJ920" i="35"/>
  <c r="DH921" i="35"/>
  <c r="DI921" i="35"/>
  <c r="DJ921" i="35"/>
  <c r="DH922" i="35"/>
  <c r="DI922" i="35"/>
  <c r="DJ922" i="35"/>
  <c r="DH923" i="35"/>
  <c r="DI923" i="35"/>
  <c r="DJ923" i="35"/>
  <c r="DH924" i="35"/>
  <c r="DI924" i="35"/>
  <c r="DJ924" i="35"/>
  <c r="DH925" i="35"/>
  <c r="DI925" i="35"/>
  <c r="DJ925" i="35"/>
  <c r="DH926" i="35"/>
  <c r="DI926" i="35"/>
  <c r="DJ926" i="35"/>
  <c r="DH927" i="35"/>
  <c r="DI927" i="35"/>
  <c r="DJ927" i="35"/>
  <c r="DH928" i="35"/>
  <c r="DI928" i="35"/>
  <c r="DJ928" i="35"/>
  <c r="DH929" i="35"/>
  <c r="DI929" i="35"/>
  <c r="DJ929" i="35"/>
  <c r="DH930" i="35"/>
  <c r="DI930" i="35"/>
  <c r="DJ930" i="35"/>
  <c r="DH931" i="35"/>
  <c r="DI931" i="35"/>
  <c r="DJ931" i="35"/>
  <c r="DH932" i="35"/>
  <c r="DI932" i="35"/>
  <c r="DJ932" i="35"/>
  <c r="DH933" i="35"/>
  <c r="DI933" i="35"/>
  <c r="DJ933" i="35"/>
  <c r="DH934" i="35"/>
  <c r="DI934" i="35"/>
  <c r="DJ934" i="35"/>
  <c r="DH935" i="35"/>
  <c r="DI935" i="35"/>
  <c r="DJ935" i="35"/>
  <c r="DH936" i="35"/>
  <c r="DI936" i="35"/>
  <c r="DJ936" i="35"/>
  <c r="DH937" i="35"/>
  <c r="DI937" i="35"/>
  <c r="DJ937" i="35"/>
  <c r="DH938" i="35"/>
  <c r="DI938" i="35"/>
  <c r="DJ938" i="35"/>
  <c r="DH939" i="35"/>
  <c r="DI939" i="35"/>
  <c r="DJ939" i="35"/>
  <c r="DH940" i="35"/>
  <c r="DI940" i="35"/>
  <c r="DJ940" i="35"/>
  <c r="DH941" i="35"/>
  <c r="DI941" i="35"/>
  <c r="DJ941" i="35"/>
  <c r="DH942" i="35"/>
  <c r="DI942" i="35"/>
  <c r="DJ942" i="35"/>
  <c r="DH943" i="35"/>
  <c r="DI943" i="35"/>
  <c r="DJ943" i="35"/>
  <c r="DH944" i="35"/>
  <c r="DI944" i="35"/>
  <c r="DJ944" i="35"/>
  <c r="DH945" i="35"/>
  <c r="DI945" i="35"/>
  <c r="DJ945" i="35"/>
  <c r="DH946" i="35"/>
  <c r="DI946" i="35"/>
  <c r="DJ946" i="35"/>
  <c r="DH947" i="35"/>
  <c r="DI947" i="35"/>
  <c r="DJ947" i="35"/>
  <c r="DH948" i="35"/>
  <c r="DI948" i="35"/>
  <c r="DJ948" i="35"/>
  <c r="DH949" i="35"/>
  <c r="DI949" i="35"/>
  <c r="DJ949" i="35"/>
  <c r="DH950" i="35"/>
  <c r="DI950" i="35"/>
  <c r="DJ950" i="35"/>
  <c r="DH951" i="35"/>
  <c r="DI951" i="35"/>
  <c r="DJ951" i="35"/>
  <c r="DH952" i="35"/>
  <c r="DI952" i="35"/>
  <c r="DJ952" i="35"/>
  <c r="DH953" i="35"/>
  <c r="DI953" i="35"/>
  <c r="DJ953" i="35"/>
  <c r="DH954" i="35"/>
  <c r="DI954" i="35"/>
  <c r="DJ954" i="35"/>
  <c r="DH955" i="35"/>
  <c r="DI955" i="35"/>
  <c r="DJ955" i="35"/>
  <c r="DH956" i="35"/>
  <c r="DI956" i="35"/>
  <c r="DJ956" i="35"/>
  <c r="DH957" i="35"/>
  <c r="DI957" i="35"/>
  <c r="DJ957" i="35"/>
  <c r="DH958" i="35"/>
  <c r="DI958" i="35"/>
  <c r="DJ958" i="35"/>
  <c r="DH959" i="35"/>
  <c r="DI959" i="35"/>
  <c r="DJ959" i="35"/>
  <c r="DH960" i="35"/>
  <c r="DI960" i="35"/>
  <c r="DJ960" i="35"/>
  <c r="DH961" i="35"/>
  <c r="DI961" i="35"/>
  <c r="DJ961" i="35"/>
  <c r="DH962" i="35"/>
  <c r="DI962" i="35"/>
  <c r="DJ962" i="35"/>
  <c r="DH963" i="35"/>
  <c r="DI963" i="35"/>
  <c r="DJ963" i="35"/>
  <c r="DH964" i="35"/>
  <c r="DI964" i="35"/>
  <c r="DJ964" i="35"/>
  <c r="DH965" i="35"/>
  <c r="DI965" i="35"/>
  <c r="DJ965" i="35"/>
  <c r="DH966" i="35"/>
  <c r="DI966" i="35"/>
  <c r="DJ966" i="35"/>
  <c r="DH967" i="35"/>
  <c r="DI967" i="35"/>
  <c r="DJ967" i="35"/>
  <c r="DH968" i="35"/>
  <c r="DI968" i="35"/>
  <c r="DJ968" i="35"/>
  <c r="DH969" i="35"/>
  <c r="DI969" i="35"/>
  <c r="DJ969" i="35"/>
  <c r="DH970" i="35"/>
  <c r="DI970" i="35"/>
  <c r="DJ970" i="35"/>
  <c r="DH971" i="35"/>
  <c r="DI971" i="35"/>
  <c r="DJ971" i="35"/>
  <c r="DH972" i="35"/>
  <c r="DI972" i="35"/>
  <c r="DJ972" i="35"/>
  <c r="DH973" i="35"/>
  <c r="DI973" i="35"/>
  <c r="DJ973" i="35"/>
  <c r="DH974" i="35"/>
  <c r="DI974" i="35"/>
  <c r="DJ974" i="35"/>
  <c r="DH975" i="35"/>
  <c r="DI975" i="35"/>
  <c r="DJ975" i="35"/>
  <c r="DH976" i="35"/>
  <c r="DI976" i="35"/>
  <c r="DJ976" i="35"/>
  <c r="DH977" i="35"/>
  <c r="DI977" i="35"/>
  <c r="DJ977" i="35"/>
  <c r="DH978" i="35"/>
  <c r="DI978" i="35"/>
  <c r="DJ978" i="35"/>
  <c r="DH979" i="35"/>
  <c r="DI979" i="35"/>
  <c r="DJ979" i="35"/>
  <c r="DH980" i="35"/>
  <c r="DI980" i="35"/>
  <c r="DJ980" i="35"/>
  <c r="DH981" i="35"/>
  <c r="DI981" i="35"/>
  <c r="DJ981" i="35"/>
  <c r="DH982" i="35"/>
  <c r="DI982" i="35"/>
  <c r="DJ982" i="35"/>
  <c r="DH983" i="35"/>
  <c r="DI983" i="35"/>
  <c r="DJ983" i="35"/>
  <c r="DH984" i="35"/>
  <c r="DI984" i="35"/>
  <c r="DJ984" i="35"/>
  <c r="DH985" i="35"/>
  <c r="DI985" i="35"/>
  <c r="DJ985" i="35"/>
  <c r="DH986" i="35"/>
  <c r="DI986" i="35"/>
  <c r="DJ986" i="35"/>
  <c r="DH987" i="35"/>
  <c r="DI987" i="35"/>
  <c r="DJ987" i="35"/>
  <c r="DH988" i="35"/>
  <c r="DI988" i="35"/>
  <c r="DJ988" i="35"/>
  <c r="DH989" i="35"/>
  <c r="DI989" i="35"/>
  <c r="DJ989" i="35"/>
  <c r="DH990" i="35"/>
  <c r="DI990" i="35"/>
  <c r="DJ990" i="35"/>
  <c r="DH991" i="35"/>
  <c r="DI991" i="35"/>
  <c r="DJ991" i="35"/>
  <c r="DH992" i="35"/>
  <c r="DI992" i="35"/>
  <c r="DJ992" i="35"/>
  <c r="DH993" i="35"/>
  <c r="DI993" i="35"/>
  <c r="DJ993" i="35"/>
  <c r="DH994" i="35"/>
  <c r="DI994" i="35"/>
  <c r="DJ994" i="35"/>
  <c r="DH995" i="35"/>
  <c r="DI995" i="35"/>
  <c r="DJ995" i="35"/>
  <c r="DH996" i="35"/>
  <c r="DI996" i="35"/>
  <c r="DJ996" i="35"/>
  <c r="DH997" i="35"/>
  <c r="DI997" i="35"/>
  <c r="DJ997" i="35"/>
  <c r="DH998" i="35"/>
  <c r="DI998" i="35"/>
  <c r="DJ998" i="35"/>
  <c r="DH999" i="35"/>
  <c r="DI999" i="35"/>
  <c r="DJ999" i="35"/>
  <c r="DH1000" i="35"/>
  <c r="DI1000" i="35"/>
  <c r="DJ1000" i="35"/>
  <c r="DH1001" i="35"/>
  <c r="DI1001" i="35"/>
  <c r="DJ1001" i="35"/>
  <c r="DH1002" i="35"/>
  <c r="DI1002" i="35"/>
  <c r="DJ1002" i="35"/>
  <c r="DH1003" i="35"/>
  <c r="DI1003" i="35"/>
  <c r="DJ1003" i="35"/>
  <c r="DH1004" i="35"/>
  <c r="DI1004" i="35"/>
  <c r="DJ1004" i="35"/>
  <c r="DI5" i="35"/>
  <c r="DJ5" i="35"/>
  <c r="DH5" i="35"/>
  <c r="BH5" i="35"/>
  <c r="BH6" i="35"/>
  <c r="BL6" i="35" s="1"/>
  <c r="BH7" i="35"/>
  <c r="BH8" i="35"/>
  <c r="BH9" i="35"/>
  <c r="BN9" i="35" s="1"/>
  <c r="BR9" i="35" s="1"/>
  <c r="BH10" i="35"/>
  <c r="BM10" i="35" s="1"/>
  <c r="BH11" i="35"/>
  <c r="BH12" i="35"/>
  <c r="BH13" i="35"/>
  <c r="BH14" i="35"/>
  <c r="BH15" i="35"/>
  <c r="BH16" i="35"/>
  <c r="BH17" i="35"/>
  <c r="BH18" i="35"/>
  <c r="BH19" i="35"/>
  <c r="BH20" i="35"/>
  <c r="BH21" i="35"/>
  <c r="BH22" i="35"/>
  <c r="BH23" i="35"/>
  <c r="BH24" i="35"/>
  <c r="BH25" i="35"/>
  <c r="BH26" i="35"/>
  <c r="BH27" i="35"/>
  <c r="BH28" i="35"/>
  <c r="BH29" i="35"/>
  <c r="BH30" i="35"/>
  <c r="BH31" i="35"/>
  <c r="BH32" i="35"/>
  <c r="BH33" i="35"/>
  <c r="BH34" i="35"/>
  <c r="BH35" i="35"/>
  <c r="BH36" i="35"/>
  <c r="BH37" i="35"/>
  <c r="BH38" i="35"/>
  <c r="BH39" i="35"/>
  <c r="BH40" i="35"/>
  <c r="BH41" i="35"/>
  <c r="BH42" i="35"/>
  <c r="BH43" i="35"/>
  <c r="BH44" i="35"/>
  <c r="BH45" i="35"/>
  <c r="BH46" i="35"/>
  <c r="BH47" i="35"/>
  <c r="BH48" i="35"/>
  <c r="BH49" i="35"/>
  <c r="BH50" i="35"/>
  <c r="BH51" i="35"/>
  <c r="BH52" i="35"/>
  <c r="BH53" i="35"/>
  <c r="BH54" i="35"/>
  <c r="BH55" i="35"/>
  <c r="BH56" i="35"/>
  <c r="BH57" i="35"/>
  <c r="BH58" i="35"/>
  <c r="BH59" i="35"/>
  <c r="BH60" i="35"/>
  <c r="BH61" i="35"/>
  <c r="BH62" i="35"/>
  <c r="BH63" i="35"/>
  <c r="BH64" i="35"/>
  <c r="BH65" i="35"/>
  <c r="BH66" i="35"/>
  <c r="BH67" i="35"/>
  <c r="BH68" i="35"/>
  <c r="BH69" i="35"/>
  <c r="BH70" i="35"/>
  <c r="BH71" i="35"/>
  <c r="BH72" i="35"/>
  <c r="BH73" i="35"/>
  <c r="BH74" i="35"/>
  <c r="BH75" i="35"/>
  <c r="BH76" i="35"/>
  <c r="BH77" i="35"/>
  <c r="BH78" i="35"/>
  <c r="BH79" i="35"/>
  <c r="BH80" i="35"/>
  <c r="BH81" i="35"/>
  <c r="BH82" i="35"/>
  <c r="BH83" i="35"/>
  <c r="BH84" i="35"/>
  <c r="BH85" i="35"/>
  <c r="BH86" i="35"/>
  <c r="BH87" i="35"/>
  <c r="BH88" i="35"/>
  <c r="BH89" i="35"/>
  <c r="BH90" i="35"/>
  <c r="BH91" i="35"/>
  <c r="BH92" i="35"/>
  <c r="BH93" i="35"/>
  <c r="BH94" i="35"/>
  <c r="BH95" i="35"/>
  <c r="BH96" i="35"/>
  <c r="BH97" i="35"/>
  <c r="BH98" i="35"/>
  <c r="BH99" i="35"/>
  <c r="BH100" i="35"/>
  <c r="BH101" i="35"/>
  <c r="BH102" i="35"/>
  <c r="BH103" i="35"/>
  <c r="BH104" i="35"/>
  <c r="BH105" i="35"/>
  <c r="BH106" i="35"/>
  <c r="BH107" i="35"/>
  <c r="BH108" i="35"/>
  <c r="BH109" i="35"/>
  <c r="BH110" i="35"/>
  <c r="BH111" i="35"/>
  <c r="BH112" i="35"/>
  <c r="BH113" i="35"/>
  <c r="BH114" i="35"/>
  <c r="BH115" i="35"/>
  <c r="BH116" i="35"/>
  <c r="BH117" i="35"/>
  <c r="BH118" i="35"/>
  <c r="BH119" i="35"/>
  <c r="BH120" i="35"/>
  <c r="BH121" i="35"/>
  <c r="BH122" i="35"/>
  <c r="BH123" i="35"/>
  <c r="BH124" i="35"/>
  <c r="BH125" i="35"/>
  <c r="BH126" i="35"/>
  <c r="BH127" i="35"/>
  <c r="BH128" i="35"/>
  <c r="BH129" i="35"/>
  <c r="BH130" i="35"/>
  <c r="BH131" i="35"/>
  <c r="BH132" i="35"/>
  <c r="BH133" i="35"/>
  <c r="BH134" i="35"/>
  <c r="BH135" i="35"/>
  <c r="BH136" i="35"/>
  <c r="BH137" i="35"/>
  <c r="BH138" i="35"/>
  <c r="BH139" i="35"/>
  <c r="BH140" i="35"/>
  <c r="BH141" i="35"/>
  <c r="BH142" i="35"/>
  <c r="BH143" i="35"/>
  <c r="BH144" i="35"/>
  <c r="BH145" i="35"/>
  <c r="BH146" i="35"/>
  <c r="BH147" i="35"/>
  <c r="BH148" i="35"/>
  <c r="BH149" i="35"/>
  <c r="BH150" i="35"/>
  <c r="BH151" i="35"/>
  <c r="BH152" i="35"/>
  <c r="BH153" i="35"/>
  <c r="BH154" i="35"/>
  <c r="BH155" i="35"/>
  <c r="BH156" i="35"/>
  <c r="BH157" i="35"/>
  <c r="BH158" i="35"/>
  <c r="BH159" i="35"/>
  <c r="BH160" i="35"/>
  <c r="BH161" i="35"/>
  <c r="BH162" i="35"/>
  <c r="BH163" i="35"/>
  <c r="BH164" i="35"/>
  <c r="BH165" i="35"/>
  <c r="BH166" i="35"/>
  <c r="BH167" i="35"/>
  <c r="BH168" i="35"/>
  <c r="BH169" i="35"/>
  <c r="BH170" i="35"/>
  <c r="BH171" i="35"/>
  <c r="BH172" i="35"/>
  <c r="BH173" i="35"/>
  <c r="BH174" i="35"/>
  <c r="BH175" i="35"/>
  <c r="BH176" i="35"/>
  <c r="BH177" i="35"/>
  <c r="BH178" i="35"/>
  <c r="BH179" i="35"/>
  <c r="BH180" i="35"/>
  <c r="BH181" i="35"/>
  <c r="BH182" i="35"/>
  <c r="BH183" i="35"/>
  <c r="BH184" i="35"/>
  <c r="BH185" i="35"/>
  <c r="BH186" i="35"/>
  <c r="BH187" i="35"/>
  <c r="BH188" i="35"/>
  <c r="BH189" i="35"/>
  <c r="BH190" i="35"/>
  <c r="BH191" i="35"/>
  <c r="BH192" i="35"/>
  <c r="BH193" i="35"/>
  <c r="BH194" i="35"/>
  <c r="BH195" i="35"/>
  <c r="BH196" i="35"/>
  <c r="BH197" i="35"/>
  <c r="BH198" i="35"/>
  <c r="BH199" i="35"/>
  <c r="BH200" i="35"/>
  <c r="BH201" i="35"/>
  <c r="BH202" i="35"/>
  <c r="BH203" i="35"/>
  <c r="BH204" i="35"/>
  <c r="BH205" i="35"/>
  <c r="BH206" i="35"/>
  <c r="BH207" i="35"/>
  <c r="BH208" i="35"/>
  <c r="BH209" i="35"/>
  <c r="BH210" i="35"/>
  <c r="BH211" i="35"/>
  <c r="BH212" i="35"/>
  <c r="BH213" i="35"/>
  <c r="BH214" i="35"/>
  <c r="BH215" i="35"/>
  <c r="BH216" i="35"/>
  <c r="BH217" i="35"/>
  <c r="BH218" i="35"/>
  <c r="BH219" i="35"/>
  <c r="BH220" i="35"/>
  <c r="BH221" i="35"/>
  <c r="BH222" i="35"/>
  <c r="BH223" i="35"/>
  <c r="BH224" i="35"/>
  <c r="BH225" i="35"/>
  <c r="BH226" i="35"/>
  <c r="BH227" i="35"/>
  <c r="BH228" i="35"/>
  <c r="BH229" i="35"/>
  <c r="BH230" i="35"/>
  <c r="BH231" i="35"/>
  <c r="BH232" i="35"/>
  <c r="BH233" i="35"/>
  <c r="BH234" i="35"/>
  <c r="BH235" i="35"/>
  <c r="BH236" i="35"/>
  <c r="BH237" i="35"/>
  <c r="BH238" i="35"/>
  <c r="BH239" i="35"/>
  <c r="BH240" i="35"/>
  <c r="BH241" i="35"/>
  <c r="BH242" i="35"/>
  <c r="BH243" i="35"/>
  <c r="BH244" i="35"/>
  <c r="BH245" i="35"/>
  <c r="BH246" i="35"/>
  <c r="BH247" i="35"/>
  <c r="BH248" i="35"/>
  <c r="BH249" i="35"/>
  <c r="BH250" i="35"/>
  <c r="BH251" i="35"/>
  <c r="BH252" i="35"/>
  <c r="BH253" i="35"/>
  <c r="BH254" i="35"/>
  <c r="BH255" i="35"/>
  <c r="BH256" i="35"/>
  <c r="BH257" i="35"/>
  <c r="BH258" i="35"/>
  <c r="BH259" i="35"/>
  <c r="BH260" i="35"/>
  <c r="BH261" i="35"/>
  <c r="BH262" i="35"/>
  <c r="BH263" i="35"/>
  <c r="BH264" i="35"/>
  <c r="BH265" i="35"/>
  <c r="BH266" i="35"/>
  <c r="BH267" i="35"/>
  <c r="BH268" i="35"/>
  <c r="BH269" i="35"/>
  <c r="BH270" i="35"/>
  <c r="BH271" i="35"/>
  <c r="BH272" i="35"/>
  <c r="BH273" i="35"/>
  <c r="BH274" i="35"/>
  <c r="BH275" i="35"/>
  <c r="BH276" i="35"/>
  <c r="BH277" i="35"/>
  <c r="BH278" i="35"/>
  <c r="BH279" i="35"/>
  <c r="BH280" i="35"/>
  <c r="BH281" i="35"/>
  <c r="BH282" i="35"/>
  <c r="BH283" i="35"/>
  <c r="BH284" i="35"/>
  <c r="BH285" i="35"/>
  <c r="BH286" i="35"/>
  <c r="BH287" i="35"/>
  <c r="BH288" i="35"/>
  <c r="BH289" i="35"/>
  <c r="BH290" i="35"/>
  <c r="BH291" i="35"/>
  <c r="BH292" i="35"/>
  <c r="BH293" i="35"/>
  <c r="BH294" i="35"/>
  <c r="BH295" i="35"/>
  <c r="BH296" i="35"/>
  <c r="BH297" i="35"/>
  <c r="BH298" i="35"/>
  <c r="BH299" i="35"/>
  <c r="BH300" i="35"/>
  <c r="BH301" i="35"/>
  <c r="BH302" i="35"/>
  <c r="BH303" i="35"/>
  <c r="BH304" i="35"/>
  <c r="BH305" i="35"/>
  <c r="BH306" i="35"/>
  <c r="BH307" i="35"/>
  <c r="BH308" i="35"/>
  <c r="BH309" i="35"/>
  <c r="BH310" i="35"/>
  <c r="BH311" i="35"/>
  <c r="BH312" i="35"/>
  <c r="BH313" i="35"/>
  <c r="BH314" i="35"/>
  <c r="BH315" i="35"/>
  <c r="BH316" i="35"/>
  <c r="BH317" i="35"/>
  <c r="BH318" i="35"/>
  <c r="BH319" i="35"/>
  <c r="BH320" i="35"/>
  <c r="BH321" i="35"/>
  <c r="BH322" i="35"/>
  <c r="BH323" i="35"/>
  <c r="BH324" i="35"/>
  <c r="BH325" i="35"/>
  <c r="BH326" i="35"/>
  <c r="BH327" i="35"/>
  <c r="BH328" i="35"/>
  <c r="BH329" i="35"/>
  <c r="BH330" i="35"/>
  <c r="BH331" i="35"/>
  <c r="BH332" i="35"/>
  <c r="BH333" i="35"/>
  <c r="BH334" i="35"/>
  <c r="BH335" i="35"/>
  <c r="BH336" i="35"/>
  <c r="BH337" i="35"/>
  <c r="BH338" i="35"/>
  <c r="BH339" i="35"/>
  <c r="BH340" i="35"/>
  <c r="BH341" i="35"/>
  <c r="BH342" i="35"/>
  <c r="BH343" i="35"/>
  <c r="BH344" i="35"/>
  <c r="BH345" i="35"/>
  <c r="BH346" i="35"/>
  <c r="BH347" i="35"/>
  <c r="BH348" i="35"/>
  <c r="BH349" i="35"/>
  <c r="BH350" i="35"/>
  <c r="BH351" i="35"/>
  <c r="BH352" i="35"/>
  <c r="BH353" i="35"/>
  <c r="BH354" i="35"/>
  <c r="BH355" i="35"/>
  <c r="BH356" i="35"/>
  <c r="BH357" i="35"/>
  <c r="BH358" i="35"/>
  <c r="BH359" i="35"/>
  <c r="BH360" i="35"/>
  <c r="BH361" i="35"/>
  <c r="BH362" i="35"/>
  <c r="BH363" i="35"/>
  <c r="BH364" i="35"/>
  <c r="BH365" i="35"/>
  <c r="BH366" i="35"/>
  <c r="BH367" i="35"/>
  <c r="BH368" i="35"/>
  <c r="BH369" i="35"/>
  <c r="BH370" i="35"/>
  <c r="BH371" i="35"/>
  <c r="BH372" i="35"/>
  <c r="BH373" i="35"/>
  <c r="BH374" i="35"/>
  <c r="BH375" i="35"/>
  <c r="BH376" i="35"/>
  <c r="BH377" i="35"/>
  <c r="BH378" i="35"/>
  <c r="BH379" i="35"/>
  <c r="BH380" i="35"/>
  <c r="BH381" i="35"/>
  <c r="BH382" i="35"/>
  <c r="BH383" i="35"/>
  <c r="BH384" i="35"/>
  <c r="BH385" i="35"/>
  <c r="BH386" i="35"/>
  <c r="BH387" i="35"/>
  <c r="BH388" i="35"/>
  <c r="BH389" i="35"/>
  <c r="BH390" i="35"/>
  <c r="BH391" i="35"/>
  <c r="BH392" i="35"/>
  <c r="BH393" i="35"/>
  <c r="BH394" i="35"/>
  <c r="BH395" i="35"/>
  <c r="BH396" i="35"/>
  <c r="BH397" i="35"/>
  <c r="BH398" i="35"/>
  <c r="BH399" i="35"/>
  <c r="BH400" i="35"/>
  <c r="BH401" i="35"/>
  <c r="BH402" i="35"/>
  <c r="BH403" i="35"/>
  <c r="BH404" i="35"/>
  <c r="BH405" i="35"/>
  <c r="BH406" i="35"/>
  <c r="BH407" i="35"/>
  <c r="BH408" i="35"/>
  <c r="BH409" i="35"/>
  <c r="BH410" i="35"/>
  <c r="BH411" i="35"/>
  <c r="BH412" i="35"/>
  <c r="BH413" i="35"/>
  <c r="BH414" i="35"/>
  <c r="BH415" i="35"/>
  <c r="BH416" i="35"/>
  <c r="BH417" i="35"/>
  <c r="BH418" i="35"/>
  <c r="BH419" i="35"/>
  <c r="BH420" i="35"/>
  <c r="BH421" i="35"/>
  <c r="BH422" i="35"/>
  <c r="BH423" i="35"/>
  <c r="BH424" i="35"/>
  <c r="BH425" i="35"/>
  <c r="BH426" i="35"/>
  <c r="BH427" i="35"/>
  <c r="BH428" i="35"/>
  <c r="BH429" i="35"/>
  <c r="BH430" i="35"/>
  <c r="BH431" i="35"/>
  <c r="BH432" i="35"/>
  <c r="BH433" i="35"/>
  <c r="BH434" i="35"/>
  <c r="BH435" i="35"/>
  <c r="BH436" i="35"/>
  <c r="BH437" i="35"/>
  <c r="BH438" i="35"/>
  <c r="BH439" i="35"/>
  <c r="BH440" i="35"/>
  <c r="BH441" i="35"/>
  <c r="BH442" i="35"/>
  <c r="BH443" i="35"/>
  <c r="BH444" i="35"/>
  <c r="BH445" i="35"/>
  <c r="BH446" i="35"/>
  <c r="BH447" i="35"/>
  <c r="BH448" i="35"/>
  <c r="BH449" i="35"/>
  <c r="BH450" i="35"/>
  <c r="BH451" i="35"/>
  <c r="BH452" i="35"/>
  <c r="BH453" i="35"/>
  <c r="BH454" i="35"/>
  <c r="BH455" i="35"/>
  <c r="BH456" i="35"/>
  <c r="BH457" i="35"/>
  <c r="BH458" i="35"/>
  <c r="BH459" i="35"/>
  <c r="BH460" i="35"/>
  <c r="BH461" i="35"/>
  <c r="BH462" i="35"/>
  <c r="BH463" i="35"/>
  <c r="BH464" i="35"/>
  <c r="BH465" i="35"/>
  <c r="BH466" i="35"/>
  <c r="BH467" i="35"/>
  <c r="BH468" i="35"/>
  <c r="BH469" i="35"/>
  <c r="BH470" i="35"/>
  <c r="BH471" i="35"/>
  <c r="BH472" i="35"/>
  <c r="BH473" i="35"/>
  <c r="BH474" i="35"/>
  <c r="BH475" i="35"/>
  <c r="BH476" i="35"/>
  <c r="BH477" i="35"/>
  <c r="BH478" i="35"/>
  <c r="BH479" i="35"/>
  <c r="BH480" i="35"/>
  <c r="BH481" i="35"/>
  <c r="BH482" i="35"/>
  <c r="BH483" i="35"/>
  <c r="BH484" i="35"/>
  <c r="BH485" i="35"/>
  <c r="BH486" i="35"/>
  <c r="BH487" i="35"/>
  <c r="BH488" i="35"/>
  <c r="BH489" i="35"/>
  <c r="BH490" i="35"/>
  <c r="BH491" i="35"/>
  <c r="BH492" i="35"/>
  <c r="BH493" i="35"/>
  <c r="BH494" i="35"/>
  <c r="BH495" i="35"/>
  <c r="BH496" i="35"/>
  <c r="BH497" i="35"/>
  <c r="BH498" i="35"/>
  <c r="BH499" i="35"/>
  <c r="BH500" i="35"/>
  <c r="BH501" i="35"/>
  <c r="BH502" i="35"/>
  <c r="BH503" i="35"/>
  <c r="BH504" i="35"/>
  <c r="BH505" i="35"/>
  <c r="BH506" i="35"/>
  <c r="BH507" i="35"/>
  <c r="BH508" i="35"/>
  <c r="BH509" i="35"/>
  <c r="BH510" i="35"/>
  <c r="BH511" i="35"/>
  <c r="BH512" i="35"/>
  <c r="BH513" i="35"/>
  <c r="BH514" i="35"/>
  <c r="BH515" i="35"/>
  <c r="BH516" i="35"/>
  <c r="BH517" i="35"/>
  <c r="BH518" i="35"/>
  <c r="BH519" i="35"/>
  <c r="BH520" i="35"/>
  <c r="BH521" i="35"/>
  <c r="BH522" i="35"/>
  <c r="BH523" i="35"/>
  <c r="BH524" i="35"/>
  <c r="BH525" i="35"/>
  <c r="BH526" i="35"/>
  <c r="BH527" i="35"/>
  <c r="BH528" i="35"/>
  <c r="BH529" i="35"/>
  <c r="BH530" i="35"/>
  <c r="BH531" i="35"/>
  <c r="BH532" i="35"/>
  <c r="BH533" i="35"/>
  <c r="BH534" i="35"/>
  <c r="BH535" i="35"/>
  <c r="BH536" i="35"/>
  <c r="BH537" i="35"/>
  <c r="BH538" i="35"/>
  <c r="BH539" i="35"/>
  <c r="BH540" i="35"/>
  <c r="BH541" i="35"/>
  <c r="BH542" i="35"/>
  <c r="BH543" i="35"/>
  <c r="BH544" i="35"/>
  <c r="BH545" i="35"/>
  <c r="BH546" i="35"/>
  <c r="BH547" i="35"/>
  <c r="BH548" i="35"/>
  <c r="BH549" i="35"/>
  <c r="BH550" i="35"/>
  <c r="BH551" i="35"/>
  <c r="BH552" i="35"/>
  <c r="BH553" i="35"/>
  <c r="BH554" i="35"/>
  <c r="BH555" i="35"/>
  <c r="BH556" i="35"/>
  <c r="BH557" i="35"/>
  <c r="BH558" i="35"/>
  <c r="BH559" i="35"/>
  <c r="BH560" i="35"/>
  <c r="BH561" i="35"/>
  <c r="BH562" i="35"/>
  <c r="BH563" i="35"/>
  <c r="BH564" i="35"/>
  <c r="BH565" i="35"/>
  <c r="BH566" i="35"/>
  <c r="BH567" i="35"/>
  <c r="BH568" i="35"/>
  <c r="BH569" i="35"/>
  <c r="BH570" i="35"/>
  <c r="BH571" i="35"/>
  <c r="BH572" i="35"/>
  <c r="BH573" i="35"/>
  <c r="BH574" i="35"/>
  <c r="BH575" i="35"/>
  <c r="BH576" i="35"/>
  <c r="BH577" i="35"/>
  <c r="BH578" i="35"/>
  <c r="BH579" i="35"/>
  <c r="BH580" i="35"/>
  <c r="BH581" i="35"/>
  <c r="BH582" i="35"/>
  <c r="BH583" i="35"/>
  <c r="BH584" i="35"/>
  <c r="BH585" i="35"/>
  <c r="BH586" i="35"/>
  <c r="BH587" i="35"/>
  <c r="BH588" i="35"/>
  <c r="BH589" i="35"/>
  <c r="BH590" i="35"/>
  <c r="BH591" i="35"/>
  <c r="BH592" i="35"/>
  <c r="BH593" i="35"/>
  <c r="BH594" i="35"/>
  <c r="BH595" i="35"/>
  <c r="BH596" i="35"/>
  <c r="BH597" i="35"/>
  <c r="BH598" i="35"/>
  <c r="BH599" i="35"/>
  <c r="BH600" i="35"/>
  <c r="BH601" i="35"/>
  <c r="BH602" i="35"/>
  <c r="BH603" i="35"/>
  <c r="BH604" i="35"/>
  <c r="BH605" i="35"/>
  <c r="BH606" i="35"/>
  <c r="BH607" i="35"/>
  <c r="BH608" i="35"/>
  <c r="BH609" i="35"/>
  <c r="BH610" i="35"/>
  <c r="BH611" i="35"/>
  <c r="BH612" i="35"/>
  <c r="BH613" i="35"/>
  <c r="BH614" i="35"/>
  <c r="BH615" i="35"/>
  <c r="BH616" i="35"/>
  <c r="BH617" i="35"/>
  <c r="BH618" i="35"/>
  <c r="BH619" i="35"/>
  <c r="BH620" i="35"/>
  <c r="BH621" i="35"/>
  <c r="BH622" i="35"/>
  <c r="BH623" i="35"/>
  <c r="BH624" i="35"/>
  <c r="BH625" i="35"/>
  <c r="BH626" i="35"/>
  <c r="BH627" i="35"/>
  <c r="BH628" i="35"/>
  <c r="BH629" i="35"/>
  <c r="BH630" i="35"/>
  <c r="BH631" i="35"/>
  <c r="BH632" i="35"/>
  <c r="BH633" i="35"/>
  <c r="BH634" i="35"/>
  <c r="BH635" i="35"/>
  <c r="BH636" i="35"/>
  <c r="BH637" i="35"/>
  <c r="BH638" i="35"/>
  <c r="BH639" i="35"/>
  <c r="BH640" i="35"/>
  <c r="BH641" i="35"/>
  <c r="BH642" i="35"/>
  <c r="BH643" i="35"/>
  <c r="BH644" i="35"/>
  <c r="BH645" i="35"/>
  <c r="BH646" i="35"/>
  <c r="BH647" i="35"/>
  <c r="BH648" i="35"/>
  <c r="BH649" i="35"/>
  <c r="BH650" i="35"/>
  <c r="BH651" i="35"/>
  <c r="BH652" i="35"/>
  <c r="BH653" i="35"/>
  <c r="BH654" i="35"/>
  <c r="BH655" i="35"/>
  <c r="BH656" i="35"/>
  <c r="BH657" i="35"/>
  <c r="BH658" i="35"/>
  <c r="BH659" i="35"/>
  <c r="BH660" i="35"/>
  <c r="BH661" i="35"/>
  <c r="BH662" i="35"/>
  <c r="BH663" i="35"/>
  <c r="BH664" i="35"/>
  <c r="BH665" i="35"/>
  <c r="BH666" i="35"/>
  <c r="BH667" i="35"/>
  <c r="BH668" i="35"/>
  <c r="BH669" i="35"/>
  <c r="BH670" i="35"/>
  <c r="BH671" i="35"/>
  <c r="BH672" i="35"/>
  <c r="BH673" i="35"/>
  <c r="BH674" i="35"/>
  <c r="BH675" i="35"/>
  <c r="BH676" i="35"/>
  <c r="BH677" i="35"/>
  <c r="BH678" i="35"/>
  <c r="BH679" i="35"/>
  <c r="BH680" i="35"/>
  <c r="BH681" i="35"/>
  <c r="BH682" i="35"/>
  <c r="BH683" i="35"/>
  <c r="BH684" i="35"/>
  <c r="BH685" i="35"/>
  <c r="BH686" i="35"/>
  <c r="BH687" i="35"/>
  <c r="BH688" i="35"/>
  <c r="BH689" i="35"/>
  <c r="BH690" i="35"/>
  <c r="BH691" i="35"/>
  <c r="BH692" i="35"/>
  <c r="BH693" i="35"/>
  <c r="BH694" i="35"/>
  <c r="BH695" i="35"/>
  <c r="BH696" i="35"/>
  <c r="BH697" i="35"/>
  <c r="BH698" i="35"/>
  <c r="BH699" i="35"/>
  <c r="BH700" i="35"/>
  <c r="BH701" i="35"/>
  <c r="BH702" i="35"/>
  <c r="BH703" i="35"/>
  <c r="BH704" i="35"/>
  <c r="BH705" i="35"/>
  <c r="BH706" i="35"/>
  <c r="BH707" i="35"/>
  <c r="BH708" i="35"/>
  <c r="BH709" i="35"/>
  <c r="BH710" i="35"/>
  <c r="BH711" i="35"/>
  <c r="BH712" i="35"/>
  <c r="BH713" i="35"/>
  <c r="BH714" i="35"/>
  <c r="BH715" i="35"/>
  <c r="BH716" i="35"/>
  <c r="BH717" i="35"/>
  <c r="BH718" i="35"/>
  <c r="BH719" i="35"/>
  <c r="BH720" i="35"/>
  <c r="BH721" i="35"/>
  <c r="BH722" i="35"/>
  <c r="BH723" i="35"/>
  <c r="BH724" i="35"/>
  <c r="BH725" i="35"/>
  <c r="BH726" i="35"/>
  <c r="BH727" i="35"/>
  <c r="BH728" i="35"/>
  <c r="BH729" i="35"/>
  <c r="BH730" i="35"/>
  <c r="BH731" i="35"/>
  <c r="BH732" i="35"/>
  <c r="BH733" i="35"/>
  <c r="BH734" i="35"/>
  <c r="BH735" i="35"/>
  <c r="BH736" i="35"/>
  <c r="BH737" i="35"/>
  <c r="BH738" i="35"/>
  <c r="BH739" i="35"/>
  <c r="BH740" i="35"/>
  <c r="BH741" i="35"/>
  <c r="BH742" i="35"/>
  <c r="BH743" i="35"/>
  <c r="BH744" i="35"/>
  <c r="BH745" i="35"/>
  <c r="BH746" i="35"/>
  <c r="BH747" i="35"/>
  <c r="BH748" i="35"/>
  <c r="BH749" i="35"/>
  <c r="BH750" i="35"/>
  <c r="BH751" i="35"/>
  <c r="BH752" i="35"/>
  <c r="BH753" i="35"/>
  <c r="BH754" i="35"/>
  <c r="BH755" i="35"/>
  <c r="BH756" i="35"/>
  <c r="BH757" i="35"/>
  <c r="BH758" i="35"/>
  <c r="BH759" i="35"/>
  <c r="BH760" i="35"/>
  <c r="BH761" i="35"/>
  <c r="BH762" i="35"/>
  <c r="BH763" i="35"/>
  <c r="BH764" i="35"/>
  <c r="BH765" i="35"/>
  <c r="BH766" i="35"/>
  <c r="BH767" i="35"/>
  <c r="BH768" i="35"/>
  <c r="BH769" i="35"/>
  <c r="BH770" i="35"/>
  <c r="BH771" i="35"/>
  <c r="BH772" i="35"/>
  <c r="BH773" i="35"/>
  <c r="BH774" i="35"/>
  <c r="BH775" i="35"/>
  <c r="BH776" i="35"/>
  <c r="BH777" i="35"/>
  <c r="BH778" i="35"/>
  <c r="BH779" i="35"/>
  <c r="BH780" i="35"/>
  <c r="BH781" i="35"/>
  <c r="BH782" i="35"/>
  <c r="BH783" i="35"/>
  <c r="BH784" i="35"/>
  <c r="BH785" i="35"/>
  <c r="BH786" i="35"/>
  <c r="BH787" i="35"/>
  <c r="BH788" i="35"/>
  <c r="BH789" i="35"/>
  <c r="BH790" i="35"/>
  <c r="BH791" i="35"/>
  <c r="BH792" i="35"/>
  <c r="BH793" i="35"/>
  <c r="BH794" i="35"/>
  <c r="BH795" i="35"/>
  <c r="BH796" i="35"/>
  <c r="BH797" i="35"/>
  <c r="BH798" i="35"/>
  <c r="BH799" i="35"/>
  <c r="BH800" i="35"/>
  <c r="BH801" i="35"/>
  <c r="BH802" i="35"/>
  <c r="BH803" i="35"/>
  <c r="BH804" i="35"/>
  <c r="BH805" i="35"/>
  <c r="BH806" i="35"/>
  <c r="BH807" i="35"/>
  <c r="BH808" i="35"/>
  <c r="BH809" i="35"/>
  <c r="BH810" i="35"/>
  <c r="BH811" i="35"/>
  <c r="BH812" i="35"/>
  <c r="BH813" i="35"/>
  <c r="BH814" i="35"/>
  <c r="BH815" i="35"/>
  <c r="BH816" i="35"/>
  <c r="BH817" i="35"/>
  <c r="BH818" i="35"/>
  <c r="BH819" i="35"/>
  <c r="BH820" i="35"/>
  <c r="BH821" i="35"/>
  <c r="BH822" i="35"/>
  <c r="BH823" i="35"/>
  <c r="BH824" i="35"/>
  <c r="BH825" i="35"/>
  <c r="BH826" i="35"/>
  <c r="BH827" i="35"/>
  <c r="BH828" i="35"/>
  <c r="BH829" i="35"/>
  <c r="BH830" i="35"/>
  <c r="BH831" i="35"/>
  <c r="BH832" i="35"/>
  <c r="BH833" i="35"/>
  <c r="BH834" i="35"/>
  <c r="BH835" i="35"/>
  <c r="BH836" i="35"/>
  <c r="BH837" i="35"/>
  <c r="BH838" i="35"/>
  <c r="BH839" i="35"/>
  <c r="BH840" i="35"/>
  <c r="BH841" i="35"/>
  <c r="BH842" i="35"/>
  <c r="BH843" i="35"/>
  <c r="BH844" i="35"/>
  <c r="BH845" i="35"/>
  <c r="BH846" i="35"/>
  <c r="BH847" i="35"/>
  <c r="BH848" i="35"/>
  <c r="BH849" i="35"/>
  <c r="BH850" i="35"/>
  <c r="BH851" i="35"/>
  <c r="BH852" i="35"/>
  <c r="BH853" i="35"/>
  <c r="BH854" i="35"/>
  <c r="BH855" i="35"/>
  <c r="BH856" i="35"/>
  <c r="BH857" i="35"/>
  <c r="BH858" i="35"/>
  <c r="BH859" i="35"/>
  <c r="BH860" i="35"/>
  <c r="BH861" i="35"/>
  <c r="BH862" i="35"/>
  <c r="BH863" i="35"/>
  <c r="BH864" i="35"/>
  <c r="BH865" i="35"/>
  <c r="BH866" i="35"/>
  <c r="BH867" i="35"/>
  <c r="BH868" i="35"/>
  <c r="BH869" i="35"/>
  <c r="BH870" i="35"/>
  <c r="BH871" i="35"/>
  <c r="BH872" i="35"/>
  <c r="BH873" i="35"/>
  <c r="BH874" i="35"/>
  <c r="BH875" i="35"/>
  <c r="BH876" i="35"/>
  <c r="BH877" i="35"/>
  <c r="BH878" i="35"/>
  <c r="BH879" i="35"/>
  <c r="BH880" i="35"/>
  <c r="BH881" i="35"/>
  <c r="BH882" i="35"/>
  <c r="BH883" i="35"/>
  <c r="BH884" i="35"/>
  <c r="BH885" i="35"/>
  <c r="BH886" i="35"/>
  <c r="BH887" i="35"/>
  <c r="BH888" i="35"/>
  <c r="BH889" i="35"/>
  <c r="BH890" i="35"/>
  <c r="BH891" i="35"/>
  <c r="BH892" i="35"/>
  <c r="BH893" i="35"/>
  <c r="BH894" i="35"/>
  <c r="BH895" i="35"/>
  <c r="BH896" i="35"/>
  <c r="BH897" i="35"/>
  <c r="BH898" i="35"/>
  <c r="BH899" i="35"/>
  <c r="BH900" i="35"/>
  <c r="BH901" i="35"/>
  <c r="BH902" i="35"/>
  <c r="BH903" i="35"/>
  <c r="BH904" i="35"/>
  <c r="BH905" i="35"/>
  <c r="BH906" i="35"/>
  <c r="BH907" i="35"/>
  <c r="BH908" i="35"/>
  <c r="BH909" i="35"/>
  <c r="BH910" i="35"/>
  <c r="BH911" i="35"/>
  <c r="BH912" i="35"/>
  <c r="BH913" i="35"/>
  <c r="BH914" i="35"/>
  <c r="BH915" i="35"/>
  <c r="BH916" i="35"/>
  <c r="BH917" i="35"/>
  <c r="BH918" i="35"/>
  <c r="BH919" i="35"/>
  <c r="BH920" i="35"/>
  <c r="BH921" i="35"/>
  <c r="BH922" i="35"/>
  <c r="BH923" i="35"/>
  <c r="BH924" i="35"/>
  <c r="BH925" i="35"/>
  <c r="BH926" i="35"/>
  <c r="BH927" i="35"/>
  <c r="BH928" i="35"/>
  <c r="BH929" i="35"/>
  <c r="BH930" i="35"/>
  <c r="BH931" i="35"/>
  <c r="BH932" i="35"/>
  <c r="BH933" i="35"/>
  <c r="BH934" i="35"/>
  <c r="BH935" i="35"/>
  <c r="BH936" i="35"/>
  <c r="BH937" i="35"/>
  <c r="BH938" i="35"/>
  <c r="BH939" i="35"/>
  <c r="BH940" i="35"/>
  <c r="BH941" i="35"/>
  <c r="BH942" i="35"/>
  <c r="BH943" i="35"/>
  <c r="BH944" i="35"/>
  <c r="BH945" i="35"/>
  <c r="BH946" i="35"/>
  <c r="BH947" i="35"/>
  <c r="BH948" i="35"/>
  <c r="BH949" i="35"/>
  <c r="BH950" i="35"/>
  <c r="BH951" i="35"/>
  <c r="BH952" i="35"/>
  <c r="BH953" i="35"/>
  <c r="BH954" i="35"/>
  <c r="BH955" i="35"/>
  <c r="BH956" i="35"/>
  <c r="BH957" i="35"/>
  <c r="BH958" i="35"/>
  <c r="BH959" i="35"/>
  <c r="BH960" i="35"/>
  <c r="BH961" i="35"/>
  <c r="BH962" i="35"/>
  <c r="BH963" i="35"/>
  <c r="BH964" i="35"/>
  <c r="BH965" i="35"/>
  <c r="BH966" i="35"/>
  <c r="BH967" i="35"/>
  <c r="BH968" i="35"/>
  <c r="BH969" i="35"/>
  <c r="BH970" i="35"/>
  <c r="BH971" i="35"/>
  <c r="BH972" i="35"/>
  <c r="BH973" i="35"/>
  <c r="BH974" i="35"/>
  <c r="BH975" i="35"/>
  <c r="BH976" i="35"/>
  <c r="BH977" i="35"/>
  <c r="BH978" i="35"/>
  <c r="BH979" i="35"/>
  <c r="BH980" i="35"/>
  <c r="BH981" i="35"/>
  <c r="BH982" i="35"/>
  <c r="BH983" i="35"/>
  <c r="BH984" i="35"/>
  <c r="BH985" i="35"/>
  <c r="BH986" i="35"/>
  <c r="BH987" i="35"/>
  <c r="BH988" i="35"/>
  <c r="BH989" i="35"/>
  <c r="BH990" i="35"/>
  <c r="BH991" i="35"/>
  <c r="BH992" i="35"/>
  <c r="BH993" i="35"/>
  <c r="BH994" i="35"/>
  <c r="BH995" i="35"/>
  <c r="BH996" i="35"/>
  <c r="BH997" i="35"/>
  <c r="BH998" i="35"/>
  <c r="BH999" i="35"/>
  <c r="BH1000" i="35"/>
  <c r="BH1001" i="35"/>
  <c r="BH1002" i="35"/>
  <c r="BH1003" i="35"/>
  <c r="BH1004" i="35"/>
  <c r="BL8" i="35"/>
  <c r="BM6" i="35"/>
  <c r="BN6" i="35"/>
  <c r="BR6" i="35" s="1"/>
  <c r="AH30" i="47" l="1"/>
  <c r="AJ30" i="47"/>
  <c r="AG31" i="47"/>
  <c r="AH31" i="47" s="1"/>
  <c r="AJ13" i="47"/>
  <c r="Q33" i="47"/>
  <c r="AG14" i="47"/>
  <c r="AI14" i="47" s="1"/>
  <c r="AH13" i="47"/>
  <c r="N15" i="47"/>
  <c r="BN10" i="35"/>
  <c r="BS10" i="35" s="1"/>
  <c r="CQ9" i="35"/>
  <c r="CP6" i="35"/>
  <c r="CO9" i="35"/>
  <c r="CO6" i="35"/>
  <c r="CR7" i="35"/>
  <c r="CP9" i="35"/>
  <c r="CR6" i="35"/>
  <c r="CP8" i="35"/>
  <c r="CQ11" i="35"/>
  <c r="CQ12" i="35" s="1"/>
  <c r="CQ5" i="35"/>
  <c r="CO7" i="35"/>
  <c r="CQ8" i="35"/>
  <c r="CO10" i="35"/>
  <c r="CR11" i="35"/>
  <c r="CR5" i="35"/>
  <c r="CR8" i="35"/>
  <c r="CP10" i="35"/>
  <c r="BS6" i="35"/>
  <c r="CP5" i="35"/>
  <c r="CP11" i="35"/>
  <c r="CO8" i="35"/>
  <c r="CO5" i="35"/>
  <c r="CR10" i="35"/>
  <c r="CQ7" i="35"/>
  <c r="CO11" i="35"/>
  <c r="CO12" i="35" s="1"/>
  <c r="BL9" i="35"/>
  <c r="BM9" i="35"/>
  <c r="CQ10" i="35"/>
  <c r="CP7" i="35"/>
  <c r="BM8" i="35"/>
  <c r="BN8" i="35"/>
  <c r="BT8" i="35" s="1"/>
  <c r="CR9" i="35"/>
  <c r="CQ6" i="35"/>
  <c r="BL7" i="35"/>
  <c r="BT6" i="35"/>
  <c r="BM5" i="35"/>
  <c r="BN7" i="35"/>
  <c r="BM7" i="35"/>
  <c r="BL10" i="35"/>
  <c r="BN988" i="35"/>
  <c r="BN5" i="35"/>
  <c r="BS5" i="35" s="1"/>
  <c r="BL5" i="35"/>
  <c r="BT9" i="35"/>
  <c r="BS9" i="35"/>
  <c r="BL997" i="35"/>
  <c r="BN997" i="35"/>
  <c r="BL989" i="35"/>
  <c r="BN989" i="35"/>
  <c r="BN981" i="35"/>
  <c r="BL981" i="35"/>
  <c r="BL973" i="35"/>
  <c r="BN973" i="35"/>
  <c r="BL965" i="35"/>
  <c r="BN965" i="35"/>
  <c r="BL957" i="35"/>
  <c r="BN957" i="35"/>
  <c r="BN949" i="35"/>
  <c r="BL949" i="35"/>
  <c r="BL941" i="35"/>
  <c r="BN941" i="35"/>
  <c r="BL933" i="35"/>
  <c r="BN933" i="35"/>
  <c r="BL925" i="35"/>
  <c r="BN925" i="35"/>
  <c r="BL917" i="35"/>
  <c r="BN917" i="35"/>
  <c r="BL909" i="35"/>
  <c r="BN909" i="35"/>
  <c r="BL901" i="35"/>
  <c r="BN901" i="35"/>
  <c r="BN893" i="35"/>
  <c r="BL893" i="35"/>
  <c r="BL885" i="35"/>
  <c r="BN885" i="35"/>
  <c r="BL877" i="35"/>
  <c r="BN877" i="35"/>
  <c r="BL869" i="35"/>
  <c r="BN869" i="35"/>
  <c r="BL861" i="35"/>
  <c r="BN861" i="35"/>
  <c r="BL853" i="35"/>
  <c r="BN853" i="35"/>
  <c r="BL845" i="35"/>
  <c r="BN845" i="35"/>
  <c r="BL837" i="35"/>
  <c r="BN837" i="35"/>
  <c r="BL829" i="35"/>
  <c r="BN829" i="35"/>
  <c r="BL821" i="35"/>
  <c r="BN821" i="35"/>
  <c r="BL813" i="35"/>
  <c r="BN813" i="35"/>
  <c r="BN805" i="35"/>
  <c r="BL805" i="35"/>
  <c r="BL797" i="35"/>
  <c r="BN797" i="35"/>
  <c r="BL789" i="35"/>
  <c r="BN789" i="35"/>
  <c r="BL781" i="35"/>
  <c r="BN781" i="35"/>
  <c r="BL773" i="35"/>
  <c r="BN773" i="35"/>
  <c r="BL765" i="35"/>
  <c r="BN765" i="35"/>
  <c r="BL757" i="35"/>
  <c r="BN757" i="35"/>
  <c r="BL749" i="35"/>
  <c r="BN749" i="35"/>
  <c r="BN741" i="35"/>
  <c r="BL741" i="35"/>
  <c r="BL733" i="35"/>
  <c r="BN733" i="35"/>
  <c r="BL725" i="35"/>
  <c r="BN725" i="35"/>
  <c r="BL717" i="35"/>
  <c r="BN717" i="35"/>
  <c r="BL709" i="35"/>
  <c r="BN709" i="35"/>
  <c r="BL701" i="35"/>
  <c r="BN701" i="35"/>
  <c r="BL693" i="35"/>
  <c r="BN693" i="35"/>
  <c r="BL685" i="35"/>
  <c r="BN685" i="35"/>
  <c r="BL677" i="35"/>
  <c r="BN677" i="35"/>
  <c r="BL669" i="35"/>
  <c r="BN669" i="35"/>
  <c r="BL661" i="35"/>
  <c r="BN661" i="35"/>
  <c r="BL653" i="35"/>
  <c r="BN653" i="35"/>
  <c r="BL645" i="35"/>
  <c r="BN645" i="35"/>
  <c r="BL637" i="35"/>
  <c r="BN637" i="35"/>
  <c r="BL629" i="35"/>
  <c r="BN629" i="35"/>
  <c r="BL621" i="35"/>
  <c r="BN621" i="35"/>
  <c r="BL613" i="35"/>
  <c r="BN613" i="35"/>
  <c r="BL605" i="35"/>
  <c r="BN605" i="35"/>
  <c r="BL597" i="35"/>
  <c r="BN597" i="35"/>
  <c r="BL589" i="35"/>
  <c r="BN589" i="35"/>
  <c r="BL581" i="35"/>
  <c r="BN581" i="35"/>
  <c r="BL573" i="35"/>
  <c r="BN573" i="35"/>
  <c r="BL565" i="35"/>
  <c r="BN565" i="35"/>
  <c r="BL557" i="35"/>
  <c r="BN557" i="35"/>
  <c r="BL549" i="35"/>
  <c r="BN549" i="35"/>
  <c r="BL541" i="35"/>
  <c r="BN541" i="35"/>
  <c r="BL533" i="35"/>
  <c r="BN533" i="35"/>
  <c r="BL525" i="35"/>
  <c r="BN525" i="35"/>
  <c r="BL517" i="35"/>
  <c r="BN517" i="35"/>
  <c r="BL509" i="35"/>
  <c r="BN509" i="35"/>
  <c r="BL501" i="35"/>
  <c r="BN501" i="35"/>
  <c r="BL493" i="35"/>
  <c r="BN493" i="35"/>
  <c r="BL485" i="35"/>
  <c r="BN485" i="35"/>
  <c r="BL477" i="35"/>
  <c r="BN477" i="35"/>
  <c r="BL469" i="35"/>
  <c r="BN469" i="35"/>
  <c r="BL461" i="35"/>
  <c r="BN461" i="35"/>
  <c r="BL453" i="35"/>
  <c r="BN453" i="35"/>
  <c r="BL445" i="35"/>
  <c r="BN445" i="35"/>
  <c r="BL437" i="35"/>
  <c r="BN437" i="35"/>
  <c r="BL429" i="35"/>
  <c r="BN429" i="35"/>
  <c r="BL421" i="35"/>
  <c r="BN421" i="35"/>
  <c r="BL413" i="35"/>
  <c r="BN413" i="35"/>
  <c r="BL405" i="35"/>
  <c r="BN405" i="35"/>
  <c r="BL397" i="35"/>
  <c r="BN397" i="35"/>
  <c r="BL389" i="35"/>
  <c r="BN389" i="35"/>
  <c r="BL381" i="35"/>
  <c r="BN381" i="35"/>
  <c r="BL373" i="35"/>
  <c r="BN373" i="35"/>
  <c r="BL365" i="35"/>
  <c r="BN365" i="35"/>
  <c r="BL357" i="35"/>
  <c r="BN357" i="35"/>
  <c r="BL349" i="35"/>
  <c r="BN349" i="35"/>
  <c r="BL341" i="35"/>
  <c r="BN341" i="35"/>
  <c r="BL333" i="35"/>
  <c r="BN333" i="35"/>
  <c r="BL325" i="35"/>
  <c r="BN325" i="35"/>
  <c r="BL317" i="35"/>
  <c r="BN317" i="35"/>
  <c r="BL309" i="35"/>
  <c r="BN309" i="35"/>
  <c r="BL301" i="35"/>
  <c r="BN301" i="35"/>
  <c r="BL293" i="35"/>
  <c r="BN293" i="35"/>
  <c r="BL285" i="35"/>
  <c r="BN285" i="35"/>
  <c r="BL277" i="35"/>
  <c r="BN277" i="35"/>
  <c r="BL269" i="35"/>
  <c r="BN269" i="35"/>
  <c r="BL261" i="35"/>
  <c r="BN261" i="35"/>
  <c r="BL253" i="35"/>
  <c r="BN253" i="35"/>
  <c r="BL245" i="35"/>
  <c r="BN245" i="35"/>
  <c r="BL237" i="35"/>
  <c r="BN237" i="35"/>
  <c r="BL229" i="35"/>
  <c r="BN229" i="35"/>
  <c r="BL221" i="35"/>
  <c r="BN221" i="35"/>
  <c r="BL213" i="35"/>
  <c r="BN213" i="35"/>
  <c r="BL205" i="35"/>
  <c r="BN205" i="35"/>
  <c r="BL197" i="35"/>
  <c r="BN197" i="35"/>
  <c r="BL189" i="35"/>
  <c r="BN189" i="35"/>
  <c r="BL181" i="35"/>
  <c r="BN181" i="35"/>
  <c r="BL173" i="35"/>
  <c r="BN173" i="35"/>
  <c r="BL165" i="35"/>
  <c r="BN165" i="35"/>
  <c r="BL157" i="35"/>
  <c r="BN157" i="35"/>
  <c r="BL149" i="35"/>
  <c r="BN149" i="35"/>
  <c r="BL141" i="35"/>
  <c r="BN141" i="35"/>
  <c r="BL133" i="35"/>
  <c r="BN133" i="35"/>
  <c r="BL125" i="35"/>
  <c r="BN125" i="35"/>
  <c r="BL117" i="35"/>
  <c r="BN117" i="35"/>
  <c r="BL109" i="35"/>
  <c r="BN109" i="35"/>
  <c r="BL101" i="35"/>
  <c r="BN101" i="35"/>
  <c r="BL93" i="35"/>
  <c r="BN93" i="35"/>
  <c r="BL85" i="35"/>
  <c r="BN85" i="35"/>
  <c r="BL77" i="35"/>
  <c r="BN77" i="35"/>
  <c r="BL69" i="35"/>
  <c r="BN69" i="35"/>
  <c r="BL61" i="35"/>
  <c r="BN61" i="35"/>
  <c r="BL53" i="35"/>
  <c r="BN53" i="35"/>
  <c r="BL45" i="35"/>
  <c r="BN45" i="35"/>
  <c r="BL23" i="35"/>
  <c r="BL31" i="35"/>
  <c r="BL39" i="35"/>
  <c r="BL47" i="35"/>
  <c r="BL55" i="35"/>
  <c r="BL37" i="35"/>
  <c r="BL17" i="35"/>
  <c r="BL27" i="35"/>
  <c r="BL38" i="35"/>
  <c r="BL49" i="35"/>
  <c r="BL59" i="35"/>
  <c r="BL68" i="35"/>
  <c r="BL78" i="35"/>
  <c r="BL87" i="35"/>
  <c r="BL96" i="35"/>
  <c r="BL105" i="35"/>
  <c r="BL114" i="35"/>
  <c r="BL123" i="35"/>
  <c r="BL132" i="35"/>
  <c r="BL142" i="35"/>
  <c r="BL151" i="35"/>
  <c r="BL160" i="35"/>
  <c r="BL169" i="35"/>
  <c r="BL178" i="35"/>
  <c r="BL187" i="35"/>
  <c r="BL196" i="35"/>
  <c r="BL206" i="35"/>
  <c r="BL215" i="35"/>
  <c r="BL224" i="35"/>
  <c r="BL233" i="35"/>
  <c r="BL242" i="35"/>
  <c r="BL251" i="35"/>
  <c r="BL260" i="35"/>
  <c r="BL270" i="35"/>
  <c r="BL279" i="35"/>
  <c r="BL288" i="35"/>
  <c r="BL297" i="35"/>
  <c r="BL306" i="35"/>
  <c r="BL315" i="35"/>
  <c r="BL324" i="35"/>
  <c r="BL334" i="35"/>
  <c r="BL343" i="35"/>
  <c r="BL352" i="35"/>
  <c r="BL361" i="35"/>
  <c r="BL370" i="35"/>
  <c r="BL379" i="35"/>
  <c r="BL388" i="35"/>
  <c r="BL398" i="35"/>
  <c r="BL407" i="35"/>
  <c r="BL416" i="35"/>
  <c r="BL425" i="35"/>
  <c r="BL434" i="35"/>
  <c r="BL443" i="35"/>
  <c r="BL452" i="35"/>
  <c r="BL462" i="35"/>
  <c r="BL471" i="35"/>
  <c r="BL480" i="35"/>
  <c r="BL489" i="35"/>
  <c r="BL498" i="35"/>
  <c r="BL507" i="35"/>
  <c r="BL516" i="35"/>
  <c r="BL526" i="35"/>
  <c r="BL535" i="35"/>
  <c r="BL544" i="35"/>
  <c r="BL553" i="35"/>
  <c r="BL562" i="35"/>
  <c r="BL571" i="35"/>
  <c r="BL580" i="35"/>
  <c r="BL590" i="35"/>
  <c r="BL599" i="35"/>
  <c r="BL608" i="35"/>
  <c r="BL617" i="35"/>
  <c r="BL626" i="35"/>
  <c r="BL635" i="35"/>
  <c r="BL644" i="35"/>
  <c r="BL654" i="35"/>
  <c r="BL663" i="35"/>
  <c r="BL672" i="35"/>
  <c r="BL681" i="35"/>
  <c r="BL690" i="35"/>
  <c r="BL698" i="35"/>
  <c r="BL706" i="35"/>
  <c r="BL714" i="35"/>
  <c r="BL722" i="35"/>
  <c r="BL730" i="35"/>
  <c r="BL738" i="35"/>
  <c r="BL746" i="35"/>
  <c r="BL754" i="35"/>
  <c r="BL762" i="35"/>
  <c r="BL770" i="35"/>
  <c r="BL778" i="35"/>
  <c r="BL18" i="35"/>
  <c r="BL28" i="35"/>
  <c r="BL40" i="35"/>
  <c r="BL50" i="35"/>
  <c r="BL60" i="35"/>
  <c r="BL70" i="35"/>
  <c r="BL79" i="35"/>
  <c r="BL88" i="35"/>
  <c r="BL97" i="35"/>
  <c r="BL106" i="35"/>
  <c r="BL115" i="35"/>
  <c r="BL124" i="35"/>
  <c r="BL134" i="35"/>
  <c r="BL143" i="35"/>
  <c r="BL19" i="35"/>
  <c r="BL30" i="35"/>
  <c r="BL41" i="35"/>
  <c r="BL51" i="35"/>
  <c r="BL62" i="35"/>
  <c r="BL71" i="35"/>
  <c r="BL80" i="35"/>
  <c r="BL89" i="35"/>
  <c r="BL98" i="35"/>
  <c r="BL107" i="35"/>
  <c r="BL116" i="35"/>
  <c r="BL20" i="35"/>
  <c r="BL32" i="35"/>
  <c r="BL42" i="35"/>
  <c r="BL52" i="35"/>
  <c r="BL63" i="35"/>
  <c r="BL72" i="35"/>
  <c r="BL81" i="35"/>
  <c r="BL90" i="35"/>
  <c r="BL99" i="35"/>
  <c r="BL108" i="35"/>
  <c r="BL118" i="35"/>
  <c r="BL11" i="35"/>
  <c r="BL22" i="35"/>
  <c r="BL33" i="35"/>
  <c r="BL43" i="35"/>
  <c r="BL54" i="35"/>
  <c r="BL64" i="35"/>
  <c r="BL73" i="35"/>
  <c r="BL82" i="35"/>
  <c r="BL91" i="35"/>
  <c r="BL100" i="35"/>
  <c r="BL110" i="35"/>
  <c r="BL119" i="35"/>
  <c r="BL12" i="35"/>
  <c r="BL24" i="35"/>
  <c r="BL34" i="35"/>
  <c r="BL44" i="35"/>
  <c r="BL56" i="35"/>
  <c r="BL65" i="35"/>
  <c r="BL74" i="35"/>
  <c r="BL14" i="35"/>
  <c r="BL25" i="35"/>
  <c r="BL35" i="35"/>
  <c r="BL46" i="35"/>
  <c r="BL57" i="35"/>
  <c r="BL66" i="35"/>
  <c r="BL75" i="35"/>
  <c r="BL84" i="35"/>
  <c r="BL94" i="35"/>
  <c r="BL103" i="35"/>
  <c r="BL112" i="35"/>
  <c r="BL121" i="35"/>
  <c r="BL130" i="35"/>
  <c r="BL139" i="35"/>
  <c r="BL148" i="35"/>
  <c r="BL158" i="35"/>
  <c r="BL167" i="35"/>
  <c r="BL176" i="35"/>
  <c r="BL185" i="35"/>
  <c r="BL194" i="35"/>
  <c r="BL203" i="35"/>
  <c r="BL212" i="35"/>
  <c r="BL222" i="35"/>
  <c r="BL231" i="35"/>
  <c r="BL240" i="35"/>
  <c r="BL249" i="35"/>
  <c r="BL258" i="35"/>
  <c r="BL267" i="35"/>
  <c r="BL276" i="35"/>
  <c r="BL286" i="35"/>
  <c r="BL295" i="35"/>
  <c r="BL304" i="35"/>
  <c r="BL313" i="35"/>
  <c r="BL322" i="35"/>
  <c r="BL331" i="35"/>
  <c r="BL340" i="35"/>
  <c r="BL350" i="35"/>
  <c r="BL359" i="35"/>
  <c r="BL368" i="35"/>
  <c r="BL377" i="35"/>
  <c r="BL386" i="35"/>
  <c r="BL395" i="35"/>
  <c r="BL404" i="35"/>
  <c r="BL414" i="35"/>
  <c r="BL423" i="35"/>
  <c r="BL432" i="35"/>
  <c r="BL441" i="35"/>
  <c r="BL450" i="35"/>
  <c r="BL459" i="35"/>
  <c r="BL468" i="35"/>
  <c r="BL478" i="35"/>
  <c r="BL487" i="35"/>
  <c r="BL496" i="35"/>
  <c r="BL505" i="35"/>
  <c r="BL514" i="35"/>
  <c r="BL523" i="35"/>
  <c r="BL532" i="35"/>
  <c r="BL542" i="35"/>
  <c r="BL551" i="35"/>
  <c r="BL560" i="35"/>
  <c r="BL569" i="35"/>
  <c r="BL578" i="35"/>
  <c r="BL587" i="35"/>
  <c r="BL596" i="35"/>
  <c r="BL606" i="35"/>
  <c r="BL615" i="35"/>
  <c r="BL624" i="35"/>
  <c r="BL633" i="35"/>
  <c r="BL642" i="35"/>
  <c r="BL651" i="35"/>
  <c r="BL660" i="35"/>
  <c r="BL670" i="35"/>
  <c r="BL679" i="35"/>
  <c r="BL58" i="35"/>
  <c r="BL104" i="35"/>
  <c r="BL129" i="35"/>
  <c r="BL145" i="35"/>
  <c r="BL156" i="35"/>
  <c r="BL170" i="35"/>
  <c r="BL182" i="35"/>
  <c r="BL193" i="35"/>
  <c r="BL207" i="35"/>
  <c r="BL218" i="35"/>
  <c r="BL230" i="35"/>
  <c r="BL243" i="35"/>
  <c r="BL255" i="35"/>
  <c r="BL266" i="35"/>
  <c r="BL280" i="35"/>
  <c r="BL291" i="35"/>
  <c r="BL303" i="35"/>
  <c r="BL316" i="35"/>
  <c r="BL328" i="35"/>
  <c r="BL339" i="35"/>
  <c r="BL353" i="35"/>
  <c r="BL364" i="35"/>
  <c r="BL376" i="35"/>
  <c r="BL390" i="35"/>
  <c r="BL401" i="35"/>
  <c r="BL412" i="35"/>
  <c r="BL426" i="35"/>
  <c r="BL438" i="35"/>
  <c r="BL449" i="35"/>
  <c r="BL463" i="35"/>
  <c r="BL474" i="35"/>
  <c r="BL486" i="35"/>
  <c r="BL499" i="35"/>
  <c r="BL511" i="35"/>
  <c r="BL522" i="35"/>
  <c r="BL536" i="35"/>
  <c r="BL547" i="35"/>
  <c r="BL559" i="35"/>
  <c r="BL572" i="35"/>
  <c r="BL584" i="35"/>
  <c r="BL595" i="35"/>
  <c r="BL609" i="35"/>
  <c r="BL620" i="35"/>
  <c r="BL632" i="35"/>
  <c r="BL646" i="35"/>
  <c r="BL657" i="35"/>
  <c r="BL668" i="35"/>
  <c r="BL682" i="35"/>
  <c r="BL703" i="35"/>
  <c r="BL715" i="35"/>
  <c r="BL735" i="35"/>
  <c r="BL747" i="35"/>
  <c r="BL767" i="35"/>
  <c r="BL779" i="35"/>
  <c r="BL788" i="35"/>
  <c r="BL806" i="35"/>
  <c r="BL815" i="35"/>
  <c r="BL825" i="35"/>
  <c r="BL834" i="35"/>
  <c r="BL843" i="35"/>
  <c r="BL852" i="35"/>
  <c r="BL870" i="35"/>
  <c r="BL879" i="35"/>
  <c r="BL889" i="35"/>
  <c r="BL898" i="35"/>
  <c r="BL907" i="35"/>
  <c r="BL67" i="35"/>
  <c r="BL111" i="35"/>
  <c r="BL131" i="35"/>
  <c r="BL146" i="35"/>
  <c r="BL159" i="35"/>
  <c r="BL171" i="35"/>
  <c r="BL183" i="35"/>
  <c r="BL195" i="35"/>
  <c r="BL208" i="35"/>
  <c r="BL219" i="35"/>
  <c r="BL232" i="35"/>
  <c r="BL244" i="35"/>
  <c r="BL256" i="35"/>
  <c r="BL268" i="35"/>
  <c r="BL281" i="35"/>
  <c r="BL292" i="35"/>
  <c r="BL305" i="35"/>
  <c r="BL318" i="35"/>
  <c r="BL329" i="35"/>
  <c r="BL342" i="35"/>
  <c r="BL354" i="35"/>
  <c r="BL366" i="35"/>
  <c r="BL378" i="35"/>
  <c r="BL391" i="35"/>
  <c r="BL402" i="35"/>
  <c r="BL415" i="35"/>
  <c r="BL427" i="35"/>
  <c r="BL439" i="35"/>
  <c r="BL451" i="35"/>
  <c r="BL464" i="35"/>
  <c r="BL475" i="35"/>
  <c r="BL488" i="35"/>
  <c r="BL500" i="35"/>
  <c r="BL512" i="35"/>
  <c r="BL524" i="35"/>
  <c r="BL537" i="35"/>
  <c r="BL548" i="35"/>
  <c r="BL561" i="35"/>
  <c r="BL574" i="35"/>
  <c r="BL585" i="35"/>
  <c r="BL598" i="35"/>
  <c r="BL610" i="35"/>
  <c r="BL622" i="35"/>
  <c r="BL634" i="35"/>
  <c r="BL647" i="35"/>
  <c r="BL658" i="35"/>
  <c r="BL671" i="35"/>
  <c r="BL683" i="35"/>
  <c r="BL694" i="35"/>
  <c r="BL705" i="35"/>
  <c r="BL716" i="35"/>
  <c r="BL726" i="35"/>
  <c r="BL737" i="35"/>
  <c r="BL748" i="35"/>
  <c r="BL758" i="35"/>
  <c r="BL769" i="35"/>
  <c r="BL780" i="35"/>
  <c r="BL798" i="35"/>
  <c r="BL807" i="35"/>
  <c r="BL817" i="35"/>
  <c r="BL826" i="35"/>
  <c r="BL835" i="35"/>
  <c r="BL844" i="35"/>
  <c r="BL862" i="35"/>
  <c r="BL871" i="35"/>
  <c r="BL881" i="35"/>
  <c r="BL890" i="35"/>
  <c r="BL899" i="35"/>
  <c r="BL76" i="35"/>
  <c r="BL113" i="35"/>
  <c r="BL135" i="35"/>
  <c r="BL147" i="35"/>
  <c r="BL161" i="35"/>
  <c r="BL172" i="35"/>
  <c r="BL184" i="35"/>
  <c r="BL198" i="35"/>
  <c r="BL83" i="35"/>
  <c r="BL120" i="35"/>
  <c r="BL136" i="35"/>
  <c r="BL150" i="35"/>
  <c r="BL162" i="35"/>
  <c r="BL174" i="35"/>
  <c r="BL186" i="35"/>
  <c r="BL199" i="35"/>
  <c r="BL210" i="35"/>
  <c r="BL223" i="35"/>
  <c r="BL235" i="35"/>
  <c r="BL247" i="35"/>
  <c r="BL259" i="35"/>
  <c r="BL272" i="35"/>
  <c r="BL283" i="35"/>
  <c r="BL296" i="35"/>
  <c r="BL308" i="35"/>
  <c r="BL320" i="35"/>
  <c r="BL332" i="35"/>
  <c r="BL345" i="35"/>
  <c r="BL356" i="35"/>
  <c r="BL369" i="35"/>
  <c r="BL382" i="35"/>
  <c r="BL393" i="35"/>
  <c r="BL406" i="35"/>
  <c r="BL418" i="35"/>
  <c r="BL430" i="35"/>
  <c r="BL442" i="35"/>
  <c r="BL455" i="35"/>
  <c r="BL466" i="35"/>
  <c r="BL479" i="35"/>
  <c r="BL491" i="35"/>
  <c r="BL503" i="35"/>
  <c r="BL515" i="35"/>
  <c r="BL528" i="35"/>
  <c r="BL539" i="35"/>
  <c r="BL552" i="35"/>
  <c r="BL564" i="35"/>
  <c r="BL576" i="35"/>
  <c r="BL588" i="35"/>
  <c r="BL601" i="35"/>
  <c r="BL612" i="35"/>
  <c r="BL625" i="35"/>
  <c r="BL638" i="35"/>
  <c r="BL649" i="35"/>
  <c r="BL662" i="35"/>
  <c r="BL674" i="35"/>
  <c r="BL686" i="35"/>
  <c r="BL16" i="35"/>
  <c r="BL86" i="35"/>
  <c r="BL122" i="35"/>
  <c r="BL137" i="35"/>
  <c r="BL152" i="35"/>
  <c r="BL163" i="35"/>
  <c r="BL175" i="35"/>
  <c r="BL188" i="35"/>
  <c r="BL200" i="35"/>
  <c r="BL211" i="35"/>
  <c r="BL225" i="35"/>
  <c r="BL236" i="35"/>
  <c r="BL248" i="35"/>
  <c r="BL262" i="35"/>
  <c r="BL273" i="35"/>
  <c r="BL284" i="35"/>
  <c r="BL298" i="35"/>
  <c r="BL310" i="35"/>
  <c r="BL321" i="35"/>
  <c r="BL335" i="35"/>
  <c r="BL346" i="35"/>
  <c r="BL358" i="35"/>
  <c r="BL371" i="35"/>
  <c r="BL383" i="35"/>
  <c r="BL394" i="35"/>
  <c r="BL408" i="35"/>
  <c r="BL419" i="35"/>
  <c r="BL431" i="35"/>
  <c r="BL444" i="35"/>
  <c r="BL456" i="35"/>
  <c r="BL467" i="35"/>
  <c r="BL481" i="35"/>
  <c r="BL492" i="35"/>
  <c r="BL504" i="35"/>
  <c r="BL518" i="35"/>
  <c r="BL529" i="35"/>
  <c r="BL540" i="35"/>
  <c r="BL554" i="35"/>
  <c r="BL566" i="35"/>
  <c r="BL577" i="35"/>
  <c r="BL591" i="35"/>
  <c r="BL602" i="35"/>
  <c r="BL614" i="35"/>
  <c r="BL627" i="35"/>
  <c r="BL639" i="35"/>
  <c r="BL650" i="35"/>
  <c r="BL664" i="35"/>
  <c r="BL675" i="35"/>
  <c r="BL26" i="35"/>
  <c r="BL92" i="35"/>
  <c r="BL126" i="35"/>
  <c r="BL138" i="35"/>
  <c r="BL153" i="35"/>
  <c r="BL164" i="35"/>
  <c r="BL177" i="35"/>
  <c r="BL190" i="35"/>
  <c r="BL201" i="35"/>
  <c r="BL214" i="35"/>
  <c r="BL226" i="35"/>
  <c r="BL238" i="35"/>
  <c r="BL250" i="35"/>
  <c r="BL263" i="35"/>
  <c r="BL274" i="35"/>
  <c r="BL287" i="35"/>
  <c r="BL299" i="35"/>
  <c r="BL311" i="35"/>
  <c r="BL323" i="35"/>
  <c r="BL336" i="35"/>
  <c r="BL347" i="35"/>
  <c r="BL360" i="35"/>
  <c r="BL372" i="35"/>
  <c r="BL384" i="35"/>
  <c r="BL396" i="35"/>
  <c r="BL409" i="35"/>
  <c r="BL420" i="35"/>
  <c r="BL433" i="35"/>
  <c r="BL446" i="35"/>
  <c r="BL457" i="35"/>
  <c r="BL470" i="35"/>
  <c r="BL482" i="35"/>
  <c r="BL494" i="35"/>
  <c r="BL506" i="35"/>
  <c r="BL519" i="35"/>
  <c r="BL530" i="35"/>
  <c r="BL543" i="35"/>
  <c r="BL555" i="35"/>
  <c r="BL567" i="35"/>
  <c r="BL579" i="35"/>
  <c r="BL592" i="35"/>
  <c r="BL603" i="35"/>
  <c r="BL616" i="35"/>
  <c r="BL628" i="35"/>
  <c r="BL640" i="35"/>
  <c r="BL652" i="35"/>
  <c r="BL36" i="35"/>
  <c r="BL95" i="35"/>
  <c r="BL127" i="35"/>
  <c r="BL140" i="35"/>
  <c r="BL154" i="35"/>
  <c r="BL166" i="35"/>
  <c r="BL179" i="35"/>
  <c r="BL191" i="35"/>
  <c r="BL202" i="35"/>
  <c r="BL216" i="35"/>
  <c r="BL227" i="35"/>
  <c r="BL239" i="35"/>
  <c r="BL252" i="35"/>
  <c r="BL264" i="35"/>
  <c r="BL275" i="35"/>
  <c r="BL289" i="35"/>
  <c r="BL300" i="35"/>
  <c r="BL312" i="35"/>
  <c r="BL326" i="35"/>
  <c r="BL337" i="35"/>
  <c r="BL348" i="35"/>
  <c r="BL362" i="35"/>
  <c r="BL374" i="35"/>
  <c r="BL385" i="35"/>
  <c r="BL399" i="35"/>
  <c r="BL410" i="35"/>
  <c r="BL422" i="35"/>
  <c r="BL435" i="35"/>
  <c r="BL447" i="35"/>
  <c r="BL458" i="35"/>
  <c r="BL472" i="35"/>
  <c r="BL483" i="35"/>
  <c r="BL495" i="35"/>
  <c r="BL508" i="35"/>
  <c r="BL520" i="35"/>
  <c r="BL531" i="35"/>
  <c r="BL545" i="35"/>
  <c r="BL556" i="35"/>
  <c r="BL568" i="35"/>
  <c r="BL582" i="35"/>
  <c r="BL593" i="35"/>
  <c r="BL604" i="35"/>
  <c r="BL618" i="35"/>
  <c r="BL630" i="35"/>
  <c r="BL641" i="35"/>
  <c r="BL655" i="35"/>
  <c r="BL666" i="35"/>
  <c r="BL678" i="35"/>
  <c r="BL691" i="35"/>
  <c r="BL711" i="35"/>
  <c r="BL723" i="35"/>
  <c r="BL743" i="35"/>
  <c r="BL755" i="35"/>
  <c r="BL775" i="35"/>
  <c r="BL786" i="35"/>
  <c r="BL795" i="35"/>
  <c r="BL804" i="35"/>
  <c r="BL822" i="35"/>
  <c r="BL831" i="35"/>
  <c r="BL841" i="35"/>
  <c r="BL850" i="35"/>
  <c r="BL859" i="35"/>
  <c r="BL868" i="35"/>
  <c r="BL886" i="35"/>
  <c r="BL895" i="35"/>
  <c r="BL905" i="35"/>
  <c r="BL914" i="35"/>
  <c r="BL923" i="35"/>
  <c r="BL932" i="35"/>
  <c r="BL950" i="35"/>
  <c r="BL959" i="35"/>
  <c r="BL969" i="35"/>
  <c r="BL978" i="35"/>
  <c r="BL987" i="35"/>
  <c r="BL996" i="35"/>
  <c r="BN18" i="35"/>
  <c r="BN23" i="35"/>
  <c r="BN32" i="35"/>
  <c r="BN41" i="35"/>
  <c r="BN50" i="35"/>
  <c r="BN55" i="35"/>
  <c r="BN64" i="35"/>
  <c r="BN73" i="35"/>
  <c r="BN82" i="35"/>
  <c r="BN87" i="35"/>
  <c r="BN96" i="35"/>
  <c r="BN105" i="35"/>
  <c r="BN114" i="35"/>
  <c r="BN119" i="35"/>
  <c r="BN128" i="35"/>
  <c r="BN137" i="35"/>
  <c r="BN146" i="35"/>
  <c r="BN151" i="35"/>
  <c r="BN160" i="35"/>
  <c r="BN169" i="35"/>
  <c r="BN178" i="35"/>
  <c r="BL155" i="35"/>
  <c r="BL228" i="35"/>
  <c r="BL278" i="35"/>
  <c r="BL327" i="35"/>
  <c r="BL375" i="35"/>
  <c r="BL424" i="35"/>
  <c r="BL473" i="35"/>
  <c r="BL521" i="35"/>
  <c r="BL570" i="35"/>
  <c r="BL619" i="35"/>
  <c r="BL665" i="35"/>
  <c r="BL692" i="35"/>
  <c r="BL727" i="35"/>
  <c r="BL742" i="35"/>
  <c r="BL761" i="35"/>
  <c r="BL777" i="35"/>
  <c r="BL793" i="35"/>
  <c r="BL809" i="35"/>
  <c r="BL851" i="35"/>
  <c r="BL866" i="35"/>
  <c r="BL882" i="35"/>
  <c r="BL894" i="35"/>
  <c r="BL919" i="35"/>
  <c r="BL930" i="35"/>
  <c r="BL940" i="35"/>
  <c r="BL951" i="35"/>
  <c r="BL962" i="35"/>
  <c r="BL972" i="35"/>
  <c r="BL982" i="35"/>
  <c r="BL993" i="35"/>
  <c r="BL1003" i="35"/>
  <c r="BN12" i="35"/>
  <c r="BN17" i="35"/>
  <c r="BN22" i="35"/>
  <c r="BN28" i="35"/>
  <c r="BN33" i="35"/>
  <c r="BN38" i="35"/>
  <c r="BN59" i="35"/>
  <c r="BN75" i="35"/>
  <c r="BN80" i="35"/>
  <c r="BN90" i="35"/>
  <c r="BN106" i="35"/>
  <c r="BN127" i="35"/>
  <c r="BN132" i="35"/>
  <c r="BN143" i="35"/>
  <c r="BN148" i="35"/>
  <c r="BN153" i="35"/>
  <c r="BN158" i="35"/>
  <c r="BN174" i="35"/>
  <c r="BN184" i="35"/>
  <c r="BN193" i="35"/>
  <c r="BN202" i="35"/>
  <c r="BN207" i="35"/>
  <c r="BN216" i="35"/>
  <c r="BN225" i="35"/>
  <c r="BN234" i="35"/>
  <c r="BN239" i="35"/>
  <c r="BN248" i="35"/>
  <c r="BN257" i="35"/>
  <c r="BN266" i="35"/>
  <c r="BN271" i="35"/>
  <c r="BN280" i="35"/>
  <c r="BN289" i="35"/>
  <c r="BN298" i="35"/>
  <c r="BN303" i="35"/>
  <c r="BN312" i="35"/>
  <c r="BN321" i="35"/>
  <c r="BN330" i="35"/>
  <c r="BN335" i="35"/>
  <c r="BN344" i="35"/>
  <c r="BN353" i="35"/>
  <c r="BN362" i="35"/>
  <c r="BN366" i="35"/>
  <c r="BN370" i="35"/>
  <c r="BN374" i="35"/>
  <c r="BN378" i="35"/>
  <c r="BN382" i="35"/>
  <c r="BN386" i="35"/>
  <c r="BN390" i="35"/>
  <c r="BN394" i="35"/>
  <c r="BN398" i="35"/>
  <c r="BN402" i="35"/>
  <c r="BN406" i="35"/>
  <c r="BN410" i="35"/>
  <c r="BN414" i="35"/>
  <c r="BN418" i="35"/>
  <c r="BN422" i="35"/>
  <c r="BN426" i="35"/>
  <c r="BN430" i="35"/>
  <c r="BN434" i="35"/>
  <c r="BN438" i="35"/>
  <c r="BN442" i="35"/>
  <c r="BN446" i="35"/>
  <c r="BN450" i="35"/>
  <c r="BN454" i="35"/>
  <c r="BN458" i="35"/>
  <c r="BN462" i="35"/>
  <c r="BN466" i="35"/>
  <c r="BN470" i="35"/>
  <c r="BL168" i="35"/>
  <c r="BL234" i="35"/>
  <c r="BL282" i="35"/>
  <c r="BL330" i="35"/>
  <c r="BL380" i="35"/>
  <c r="BL428" i="35"/>
  <c r="BL476" i="35"/>
  <c r="BL527" i="35"/>
  <c r="BL575" i="35"/>
  <c r="BL623" i="35"/>
  <c r="BL667" i="35"/>
  <c r="BL695" i="35"/>
  <c r="BL710" i="35"/>
  <c r="BL729" i="35"/>
  <c r="BL745" i="35"/>
  <c r="BL763" i="35"/>
  <c r="BL794" i="35"/>
  <c r="BL810" i="35"/>
  <c r="BL823" i="35"/>
  <c r="BL838" i="35"/>
  <c r="BL854" i="35"/>
  <c r="BL867" i="35"/>
  <c r="BL883" i="35"/>
  <c r="BL897" i="35"/>
  <c r="BL910" i="35"/>
  <c r="BL921" i="35"/>
  <c r="BL931" i="35"/>
  <c r="BL942" i="35"/>
  <c r="BL953" i="35"/>
  <c r="BL963" i="35"/>
  <c r="BL983" i="35"/>
  <c r="BL994" i="35"/>
  <c r="BL1004" i="35"/>
  <c r="BN39" i="35"/>
  <c r="BN44" i="35"/>
  <c r="BN49" i="35"/>
  <c r="BN54" i="35"/>
  <c r="BN60" i="35"/>
  <c r="BN65" i="35"/>
  <c r="BN70" i="35"/>
  <c r="BN91" i="35"/>
  <c r="BN107" i="35"/>
  <c r="BN112" i="35"/>
  <c r="BN122" i="35"/>
  <c r="BN138" i="35"/>
  <c r="BN159" i="35"/>
  <c r="BN164" i="35"/>
  <c r="BN175" i="35"/>
  <c r="BN180" i="35"/>
  <c r="BN198" i="35"/>
  <c r="BN203" i="35"/>
  <c r="BN212" i="35"/>
  <c r="BL180" i="35"/>
  <c r="BL241" i="35"/>
  <c r="BL290" i="35"/>
  <c r="BL338" i="35"/>
  <c r="BL387" i="35"/>
  <c r="BL436" i="35"/>
  <c r="BL484" i="35"/>
  <c r="BL534" i="35"/>
  <c r="BL583" i="35"/>
  <c r="BL631" i="35"/>
  <c r="BL673" i="35"/>
  <c r="BL697" i="35"/>
  <c r="BL713" i="35"/>
  <c r="BL731" i="35"/>
  <c r="BL764" i="35"/>
  <c r="BL782" i="35"/>
  <c r="BL796" i="35"/>
  <c r="BL811" i="35"/>
  <c r="BL827" i="35"/>
  <c r="BL839" i="35"/>
  <c r="BL855" i="35"/>
  <c r="BL884" i="35"/>
  <c r="BL900" i="35"/>
  <c r="BL911" i="35"/>
  <c r="BL922" i="35"/>
  <c r="BL943" i="35"/>
  <c r="BL954" i="35"/>
  <c r="BL964" i="35"/>
  <c r="BL974" i="35"/>
  <c r="BL985" i="35"/>
  <c r="BL995" i="35"/>
  <c r="BN19" i="35"/>
  <c r="BN24" i="35"/>
  <c r="BN34" i="35"/>
  <c r="BN71" i="35"/>
  <c r="BN76" i="35"/>
  <c r="BN81" i="35"/>
  <c r="BN86" i="35"/>
  <c r="BN92" i="35"/>
  <c r="BN97" i="35"/>
  <c r="BN102" i="35"/>
  <c r="BN123" i="35"/>
  <c r="BN139" i="35"/>
  <c r="BN144" i="35"/>
  <c r="BN154" i="35"/>
  <c r="BN170" i="35"/>
  <c r="BN185" i="35"/>
  <c r="BN194" i="35"/>
  <c r="BN199" i="35"/>
  <c r="BN208" i="35"/>
  <c r="BN217" i="35"/>
  <c r="BN226" i="35"/>
  <c r="BN231" i="35"/>
  <c r="BL192" i="35"/>
  <c r="BL246" i="35"/>
  <c r="BL294" i="35"/>
  <c r="BL344" i="35"/>
  <c r="BL392" i="35"/>
  <c r="BL440" i="35"/>
  <c r="BL490" i="35"/>
  <c r="BL538" i="35"/>
  <c r="BL586" i="35"/>
  <c r="BL636" i="35"/>
  <c r="BL676" i="35"/>
  <c r="BL699" i="35"/>
  <c r="BL732" i="35"/>
  <c r="BL750" i="35"/>
  <c r="BL766" i="35"/>
  <c r="BL783" i="35"/>
  <c r="BL799" i="35"/>
  <c r="BL812" i="35"/>
  <c r="BL828" i="35"/>
  <c r="BL842" i="35"/>
  <c r="BL857" i="35"/>
  <c r="BL873" i="35"/>
  <c r="BL913" i="35"/>
  <c r="BL924" i="35"/>
  <c r="BL934" i="35"/>
  <c r="BL945" i="35"/>
  <c r="BL955" i="35"/>
  <c r="BL975" i="35"/>
  <c r="BL986" i="35"/>
  <c r="BN14" i="35"/>
  <c r="BN35" i="35"/>
  <c r="BN40" i="35"/>
  <c r="BN51" i="35"/>
  <c r="BN56" i="35"/>
  <c r="BN66" i="35"/>
  <c r="BN103" i="35"/>
  <c r="BN108" i="35"/>
  <c r="BN113" i="35"/>
  <c r="BN118" i="35"/>
  <c r="BN124" i="35"/>
  <c r="BN129" i="35"/>
  <c r="BN134" i="35"/>
  <c r="BN155" i="35"/>
  <c r="BN171" i="35"/>
  <c r="BN176" i="35"/>
  <c r="BN190" i="35"/>
  <c r="BN195" i="35"/>
  <c r="BN204" i="35"/>
  <c r="BN222" i="35"/>
  <c r="BN227" i="35"/>
  <c r="BL48" i="35"/>
  <c r="BL204" i="35"/>
  <c r="BL254" i="35"/>
  <c r="BL302" i="35"/>
  <c r="BL351" i="35"/>
  <c r="BL400" i="35"/>
  <c r="BL448" i="35"/>
  <c r="BL497" i="35"/>
  <c r="BL546" i="35"/>
  <c r="BL594" i="35"/>
  <c r="BL643" i="35"/>
  <c r="BL680" i="35"/>
  <c r="BL700" i="35"/>
  <c r="BL718" i="35"/>
  <c r="BL734" i="35"/>
  <c r="BL751" i="35"/>
  <c r="BL771" i="35"/>
  <c r="BL785" i="35"/>
  <c r="BL801" i="35"/>
  <c r="BL814" i="35"/>
  <c r="BL858" i="35"/>
  <c r="BL874" i="35"/>
  <c r="BL887" i="35"/>
  <c r="BL902" i="35"/>
  <c r="BL915" i="35"/>
  <c r="BL935" i="35"/>
  <c r="BL946" i="35"/>
  <c r="BL956" i="35"/>
  <c r="BL966" i="35"/>
  <c r="BL977" i="35"/>
  <c r="BL988" i="35"/>
  <c r="BL998" i="35"/>
  <c r="BN15" i="35"/>
  <c r="BN20" i="35"/>
  <c r="BN25" i="35"/>
  <c r="BN30" i="35"/>
  <c r="BN46" i="35"/>
  <c r="BN67" i="35"/>
  <c r="BN72" i="35"/>
  <c r="BN83" i="35"/>
  <c r="BN88" i="35"/>
  <c r="BN98" i="35"/>
  <c r="BN135" i="35"/>
  <c r="BN140" i="35"/>
  <c r="BN145" i="35"/>
  <c r="BN150" i="35"/>
  <c r="BN156" i="35"/>
  <c r="BN161" i="35"/>
  <c r="BN166" i="35"/>
  <c r="BN186" i="35"/>
  <c r="BN191" i="35"/>
  <c r="BN200" i="35"/>
  <c r="BN209" i="35"/>
  <c r="BL102" i="35"/>
  <c r="BL209" i="35"/>
  <c r="BL257" i="35"/>
  <c r="BL307" i="35"/>
  <c r="BL355" i="35"/>
  <c r="BL403" i="35"/>
  <c r="BL454" i="35"/>
  <c r="BL502" i="35"/>
  <c r="BL550" i="35"/>
  <c r="BL600" i="35"/>
  <c r="BL648" i="35"/>
  <c r="BL684" i="35"/>
  <c r="BL702" i="35"/>
  <c r="BL719" i="35"/>
  <c r="BL739" i="35"/>
  <c r="BL753" i="35"/>
  <c r="BL772" i="35"/>
  <c r="BL787" i="35"/>
  <c r="BL802" i="35"/>
  <c r="BL818" i="35"/>
  <c r="BL830" i="35"/>
  <c r="BL846" i="35"/>
  <c r="BL860" i="35"/>
  <c r="BL875" i="35"/>
  <c r="BL891" i="35"/>
  <c r="BL903" i="35"/>
  <c r="BL916" i="35"/>
  <c r="BL926" i="35"/>
  <c r="BL937" i="35"/>
  <c r="BL947" i="35"/>
  <c r="BL967" i="35"/>
  <c r="BL979" i="35"/>
  <c r="BL999" i="35"/>
  <c r="BN31" i="35"/>
  <c r="BN36" i="35"/>
  <c r="BN47" i="35"/>
  <c r="BN52" i="35"/>
  <c r="BN57" i="35"/>
  <c r="BN62" i="35"/>
  <c r="BN78" i="35"/>
  <c r="BN99" i="35"/>
  <c r="BN104" i="35"/>
  <c r="BN115" i="35"/>
  <c r="BN120" i="35"/>
  <c r="BN130" i="35"/>
  <c r="BN167" i="35"/>
  <c r="BN172" i="35"/>
  <c r="BN177" i="35"/>
  <c r="BN182" i="35"/>
  <c r="BN187" i="35"/>
  <c r="BN196" i="35"/>
  <c r="BN214" i="35"/>
  <c r="BN219" i="35"/>
  <c r="BL128" i="35"/>
  <c r="BL217" i="35"/>
  <c r="BL265" i="35"/>
  <c r="BL314" i="35"/>
  <c r="BL363" i="35"/>
  <c r="BL411" i="35"/>
  <c r="BL460" i="35"/>
  <c r="BL510" i="35"/>
  <c r="BL558" i="35"/>
  <c r="BL607" i="35"/>
  <c r="BL656" i="35"/>
  <c r="BL687" i="35"/>
  <c r="BL707" i="35"/>
  <c r="BL721" i="35"/>
  <c r="BL740" i="35"/>
  <c r="BL756" i="35"/>
  <c r="BL790" i="35"/>
  <c r="BL803" i="35"/>
  <c r="BL819" i="35"/>
  <c r="BL833" i="35"/>
  <c r="BL847" i="35"/>
  <c r="BL863" i="35"/>
  <c r="BL876" i="35"/>
  <c r="BL892" i="35"/>
  <c r="BL906" i="35"/>
  <c r="BL927" i="35"/>
  <c r="BL938" i="35"/>
  <c r="BL948" i="35"/>
  <c r="BL958" i="35"/>
  <c r="BL970" i="35"/>
  <c r="BL980" i="35"/>
  <c r="BL990" i="35"/>
  <c r="BL1001" i="35"/>
  <c r="BN11" i="35"/>
  <c r="BN16" i="35"/>
  <c r="BN26" i="35"/>
  <c r="BN37" i="35"/>
  <c r="BN42" i="35"/>
  <c r="BN63" i="35"/>
  <c r="BN68" i="35"/>
  <c r="BN79" i="35"/>
  <c r="BN84" i="35"/>
  <c r="BN89" i="35"/>
  <c r="BN94" i="35"/>
  <c r="BN110" i="35"/>
  <c r="BN131" i="35"/>
  <c r="BN136" i="35"/>
  <c r="BN147" i="35"/>
  <c r="BN152" i="35"/>
  <c r="BN162" i="35"/>
  <c r="BN183" i="35"/>
  <c r="BN192" i="35"/>
  <c r="BN201" i="35"/>
  <c r="BN210" i="35"/>
  <c r="BN215" i="35"/>
  <c r="BN224" i="35"/>
  <c r="BN233" i="35"/>
  <c r="BN242" i="35"/>
  <c r="BN247" i="35"/>
  <c r="BN256" i="35"/>
  <c r="BN265" i="35"/>
  <c r="BN274" i="35"/>
  <c r="BN279" i="35"/>
  <c r="BN288" i="35"/>
  <c r="BN297" i="35"/>
  <c r="BN306" i="35"/>
  <c r="BN311" i="35"/>
  <c r="BN320" i="35"/>
  <c r="BN329" i="35"/>
  <c r="BN338" i="35"/>
  <c r="BN343" i="35"/>
  <c r="BN352" i="35"/>
  <c r="BN361" i="35"/>
  <c r="BN369" i="35"/>
  <c r="BN377" i="35"/>
  <c r="BN385" i="35"/>
  <c r="BN393" i="35"/>
  <c r="BN401" i="35"/>
  <c r="BN409" i="35"/>
  <c r="BN417" i="35"/>
  <c r="BN425" i="35"/>
  <c r="BN433" i="35"/>
  <c r="BN441" i="35"/>
  <c r="BN449" i="35"/>
  <c r="BN457" i="35"/>
  <c r="BN465" i="35"/>
  <c r="BN473" i="35"/>
  <c r="BN481" i="35"/>
  <c r="BN489" i="35"/>
  <c r="BN497" i="35"/>
  <c r="BN505" i="35"/>
  <c r="BN513" i="35"/>
  <c r="BN521" i="35"/>
  <c r="BN529" i="35"/>
  <c r="BN537" i="35"/>
  <c r="BN545" i="35"/>
  <c r="BN553" i="35"/>
  <c r="BN561" i="35"/>
  <c r="BN569" i="35"/>
  <c r="BN577" i="35"/>
  <c r="BN585" i="35"/>
  <c r="BN593" i="35"/>
  <c r="BN601" i="35"/>
  <c r="BN609" i="35"/>
  <c r="BN617" i="35"/>
  <c r="BN625" i="35"/>
  <c r="BN633" i="35"/>
  <c r="BN641" i="35"/>
  <c r="BN649" i="35"/>
  <c r="BN657" i="35"/>
  <c r="BN665" i="35"/>
  <c r="BN673" i="35"/>
  <c r="BN681" i="35"/>
  <c r="BN689" i="35"/>
  <c r="BN697" i="35"/>
  <c r="BN705" i="35"/>
  <c r="BN713" i="35"/>
  <c r="BN721" i="35"/>
  <c r="BN729" i="35"/>
  <c r="BN737" i="35"/>
  <c r="BN745" i="35"/>
  <c r="BN753" i="35"/>
  <c r="BN761" i="35"/>
  <c r="BN769" i="35"/>
  <c r="BN777" i="35"/>
  <c r="BN785" i="35"/>
  <c r="BN793" i="35"/>
  <c r="BN801" i="35"/>
  <c r="BN809" i="35"/>
  <c r="BN817" i="35"/>
  <c r="BN825" i="35"/>
  <c r="BN833" i="35"/>
  <c r="BN841" i="35"/>
  <c r="BN849" i="35"/>
  <c r="BN857" i="35"/>
  <c r="BN865" i="35"/>
  <c r="BN873" i="35"/>
  <c r="BN881" i="35"/>
  <c r="BN889" i="35"/>
  <c r="BN897" i="35"/>
  <c r="BN905" i="35"/>
  <c r="BN913" i="35"/>
  <c r="BN921" i="35"/>
  <c r="BN929" i="35"/>
  <c r="BN937" i="35"/>
  <c r="BN945" i="35"/>
  <c r="BN953" i="35"/>
  <c r="BN961" i="35"/>
  <c r="BN969" i="35"/>
  <c r="BN977" i="35"/>
  <c r="BN985" i="35"/>
  <c r="BN993" i="35"/>
  <c r="BN1001" i="35"/>
  <c r="BL367" i="35"/>
  <c r="BL708" i="35"/>
  <c r="BL836" i="35"/>
  <c r="BL939" i="35"/>
  <c r="BN48" i="35"/>
  <c r="BN211" i="35"/>
  <c r="BN228" i="35"/>
  <c r="BN243" i="35"/>
  <c r="BN249" i="35"/>
  <c r="BN255" i="35"/>
  <c r="BN273" i="35"/>
  <c r="BN304" i="35"/>
  <c r="BN316" i="35"/>
  <c r="BN322" i="35"/>
  <c r="BN328" i="35"/>
  <c r="BN334" i="35"/>
  <c r="BN346" i="35"/>
  <c r="BN359" i="35"/>
  <c r="BN364" i="35"/>
  <c r="BN375" i="35"/>
  <c r="BN380" i="35"/>
  <c r="BN391" i="35"/>
  <c r="BN396" i="35"/>
  <c r="BN407" i="35"/>
  <c r="BN412" i="35"/>
  <c r="BN423" i="35"/>
  <c r="BN428" i="35"/>
  <c r="BN439" i="35"/>
  <c r="BN444" i="35"/>
  <c r="BN455" i="35"/>
  <c r="BN460" i="35"/>
  <c r="BN471" i="35"/>
  <c r="BN480" i="35"/>
  <c r="BN494" i="35"/>
  <c r="BN503" i="35"/>
  <c r="BN512" i="35"/>
  <c r="BN526" i="35"/>
  <c r="BN535" i="35"/>
  <c r="BN544" i="35"/>
  <c r="BN558" i="35"/>
  <c r="BN567" i="35"/>
  <c r="BN576" i="35"/>
  <c r="BN590" i="35"/>
  <c r="BN599" i="35"/>
  <c r="BN608" i="35"/>
  <c r="BN622" i="35"/>
  <c r="BN631" i="35"/>
  <c r="BN640" i="35"/>
  <c r="BN654" i="35"/>
  <c r="BN663" i="35"/>
  <c r="BN672" i="35"/>
  <c r="BN686" i="35"/>
  <c r="BN695" i="35"/>
  <c r="BN704" i="35"/>
  <c r="BN718" i="35"/>
  <c r="BN727" i="35"/>
  <c r="BN736" i="35"/>
  <c r="BN750" i="35"/>
  <c r="BN759" i="35"/>
  <c r="BN768" i="35"/>
  <c r="BL417" i="35"/>
  <c r="BL724" i="35"/>
  <c r="BL849" i="35"/>
  <c r="BN95" i="35"/>
  <c r="BN179" i="35"/>
  <c r="BN244" i="35"/>
  <c r="BN262" i="35"/>
  <c r="BN268" i="35"/>
  <c r="BN286" i="35"/>
  <c r="BN292" i="35"/>
  <c r="BN299" i="35"/>
  <c r="BN310" i="35"/>
  <c r="BN323" i="35"/>
  <c r="BN347" i="35"/>
  <c r="BN476" i="35"/>
  <c r="BN490" i="35"/>
  <c r="BN499" i="35"/>
  <c r="BN508" i="35"/>
  <c r="BN522" i="35"/>
  <c r="BN531" i="35"/>
  <c r="BN540" i="35"/>
  <c r="BN554" i="35"/>
  <c r="BN563" i="35"/>
  <c r="BN572" i="35"/>
  <c r="BN586" i="35"/>
  <c r="BN595" i="35"/>
  <c r="BN604" i="35"/>
  <c r="BL465" i="35"/>
  <c r="BL865" i="35"/>
  <c r="BL961" i="35"/>
  <c r="BN58" i="35"/>
  <c r="BN100" i="35"/>
  <c r="BN142" i="35"/>
  <c r="BN218" i="35"/>
  <c r="BN230" i="35"/>
  <c r="BN238" i="35"/>
  <c r="BN250" i="35"/>
  <c r="BN263" i="35"/>
  <c r="BN275" i="35"/>
  <c r="BN281" i="35"/>
  <c r="BN287" i="35"/>
  <c r="BN305" i="35"/>
  <c r="BN336" i="35"/>
  <c r="BN348" i="35"/>
  <c r="BN354" i="35"/>
  <c r="BN360" i="35"/>
  <c r="BN371" i="35"/>
  <c r="BN376" i="35"/>
  <c r="BN387" i="35"/>
  <c r="BN392" i="35"/>
  <c r="BN403" i="35"/>
  <c r="BN408" i="35"/>
  <c r="BN419" i="35"/>
  <c r="BN424" i="35"/>
  <c r="BN435" i="35"/>
  <c r="BN440" i="35"/>
  <c r="BN451" i="35"/>
  <c r="BN456" i="35"/>
  <c r="BN467" i="35"/>
  <c r="BN472" i="35"/>
  <c r="BN486" i="35"/>
  <c r="BN495" i="35"/>
  <c r="BN504" i="35"/>
  <c r="BN518" i="35"/>
  <c r="BN527" i="35"/>
  <c r="BN536" i="35"/>
  <c r="BN550" i="35"/>
  <c r="BN559" i="35"/>
  <c r="BN568" i="35"/>
  <c r="BL513" i="35"/>
  <c r="BL759" i="35"/>
  <c r="BL878" i="35"/>
  <c r="BL971" i="35"/>
  <c r="BN188" i="35"/>
  <c r="BN220" i="35"/>
  <c r="BN232" i="35"/>
  <c r="BN251" i="35"/>
  <c r="BN276" i="35"/>
  <c r="BN294" i="35"/>
  <c r="BN300" i="35"/>
  <c r="BN318" i="35"/>
  <c r="BN324" i="35"/>
  <c r="BN331" i="35"/>
  <c r="BN342" i="35"/>
  <c r="BN355" i="35"/>
  <c r="BN482" i="35"/>
  <c r="BN491" i="35"/>
  <c r="BN500" i="35"/>
  <c r="BN514" i="35"/>
  <c r="BN523" i="35"/>
  <c r="BN532" i="35"/>
  <c r="BN546" i="35"/>
  <c r="BN555" i="35"/>
  <c r="BN564" i="35"/>
  <c r="BL144" i="35"/>
  <c r="BL563" i="35"/>
  <c r="BL774" i="35"/>
  <c r="BN27" i="35"/>
  <c r="BN111" i="35"/>
  <c r="BN223" i="35"/>
  <c r="BN240" i="35"/>
  <c r="BN252" i="35"/>
  <c r="BN258" i="35"/>
  <c r="BN264" i="35"/>
  <c r="BN270" i="35"/>
  <c r="BN282" i="35"/>
  <c r="BN295" i="35"/>
  <c r="BN307" i="35"/>
  <c r="BN313" i="35"/>
  <c r="BN319" i="35"/>
  <c r="BN337" i="35"/>
  <c r="BN367" i="35"/>
  <c r="BN372" i="35"/>
  <c r="BN383" i="35"/>
  <c r="BN388" i="35"/>
  <c r="BN399" i="35"/>
  <c r="BN404" i="35"/>
  <c r="BN415" i="35"/>
  <c r="BN420" i="35"/>
  <c r="BN431" i="35"/>
  <c r="BN436" i="35"/>
  <c r="BN447" i="35"/>
  <c r="BN452" i="35"/>
  <c r="BN463" i="35"/>
  <c r="BN468" i="35"/>
  <c r="BN478" i="35"/>
  <c r="BN487" i="35"/>
  <c r="BN496" i="35"/>
  <c r="BN510" i="35"/>
  <c r="BN519" i="35"/>
  <c r="BN528" i="35"/>
  <c r="BN542" i="35"/>
  <c r="BN551" i="35"/>
  <c r="BN560" i="35"/>
  <c r="BL220" i="35"/>
  <c r="BL611" i="35"/>
  <c r="BL791" i="35"/>
  <c r="BL908" i="35"/>
  <c r="BL991" i="35"/>
  <c r="BN74" i="35"/>
  <c r="BN116" i="35"/>
  <c r="BN246" i="35"/>
  <c r="BN259" i="35"/>
  <c r="BN283" i="35"/>
  <c r="BN308" i="35"/>
  <c r="BN326" i="35"/>
  <c r="BN332" i="35"/>
  <c r="BN350" i="35"/>
  <c r="BN356" i="35"/>
  <c r="BN474" i="35"/>
  <c r="BN483" i="35"/>
  <c r="BN492" i="35"/>
  <c r="BN506" i="35"/>
  <c r="BN515" i="35"/>
  <c r="BN524" i="35"/>
  <c r="BN538" i="35"/>
  <c r="BN547" i="35"/>
  <c r="BN556" i="35"/>
  <c r="BN570" i="35"/>
  <c r="BN579" i="35"/>
  <c r="BL271" i="35"/>
  <c r="BL659" i="35"/>
  <c r="BL918" i="35"/>
  <c r="BL1002" i="35"/>
  <c r="BN121" i="35"/>
  <c r="BN163" i="35"/>
  <c r="BN235" i="35"/>
  <c r="BN241" i="35"/>
  <c r="BN272" i="35"/>
  <c r="BN284" i="35"/>
  <c r="BN290" i="35"/>
  <c r="BN296" i="35"/>
  <c r="BN302" i="35"/>
  <c r="BN314" i="35"/>
  <c r="BN327" i="35"/>
  <c r="BN339" i="35"/>
  <c r="BN345" i="35"/>
  <c r="BN351" i="35"/>
  <c r="BN363" i="35"/>
  <c r="BN368" i="35"/>
  <c r="BN379" i="35"/>
  <c r="BN384" i="35"/>
  <c r="BN395" i="35"/>
  <c r="BN400" i="35"/>
  <c r="BN411" i="35"/>
  <c r="BN416" i="35"/>
  <c r="BN427" i="35"/>
  <c r="BN432" i="35"/>
  <c r="BN443" i="35"/>
  <c r="BN448" i="35"/>
  <c r="BN459" i="35"/>
  <c r="BN464" i="35"/>
  <c r="BN479" i="35"/>
  <c r="BN488" i="35"/>
  <c r="BN502" i="35"/>
  <c r="BN511" i="35"/>
  <c r="BN520" i="35"/>
  <c r="BN534" i="35"/>
  <c r="BN543" i="35"/>
  <c r="BN552" i="35"/>
  <c r="BN566" i="35"/>
  <c r="BN575" i="35"/>
  <c r="BN584" i="35"/>
  <c r="BN598" i="35"/>
  <c r="BN607" i="35"/>
  <c r="BN616" i="35"/>
  <c r="BN630" i="35"/>
  <c r="BN639" i="35"/>
  <c r="BN648" i="35"/>
  <c r="BN662" i="35"/>
  <c r="BN671" i="35"/>
  <c r="BN680" i="35"/>
  <c r="BN694" i="35"/>
  <c r="BN703" i="35"/>
  <c r="BN712" i="35"/>
  <c r="BN726" i="35"/>
  <c r="BN735" i="35"/>
  <c r="BN744" i="35"/>
  <c r="BN758" i="35"/>
  <c r="BN767" i="35"/>
  <c r="BN776" i="35"/>
  <c r="BN790" i="35"/>
  <c r="BN799" i="35"/>
  <c r="BN808" i="35"/>
  <c r="BN822" i="35"/>
  <c r="BN831" i="35"/>
  <c r="BN840" i="35"/>
  <c r="BN854" i="35"/>
  <c r="BN863" i="35"/>
  <c r="BN872" i="35"/>
  <c r="BN886" i="35"/>
  <c r="BN895" i="35"/>
  <c r="BN904" i="35"/>
  <c r="BN918" i="35"/>
  <c r="BN927" i="35"/>
  <c r="BN936" i="35"/>
  <c r="BN950" i="35"/>
  <c r="BN959" i="35"/>
  <c r="BN968" i="35"/>
  <c r="BN982" i="35"/>
  <c r="BN991" i="35"/>
  <c r="BN1000" i="35"/>
  <c r="BN168" i="35"/>
  <c r="BN267" i="35"/>
  <c r="BN315" i="35"/>
  <c r="BN562" i="35"/>
  <c r="BN615" i="35"/>
  <c r="BN646" i="35"/>
  <c r="BN658" i="35"/>
  <c r="BN664" i="35"/>
  <c r="BN670" i="35"/>
  <c r="BN676" i="35"/>
  <c r="BN688" i="35"/>
  <c r="BN719" i="35"/>
  <c r="BN731" i="35"/>
  <c r="BN743" i="35"/>
  <c r="BN794" i="35"/>
  <c r="BN810" i="35"/>
  <c r="BN815" i="35"/>
  <c r="BN820" i="35"/>
  <c r="BN836" i="35"/>
  <c r="BN862" i="35"/>
  <c r="BN867" i="35"/>
  <c r="BN878" i="35"/>
  <c r="BN883" i="35"/>
  <c r="BN888" i="35"/>
  <c r="BN930" i="35"/>
  <c r="BN935" i="35"/>
  <c r="BN940" i="35"/>
  <c r="BN946" i="35"/>
  <c r="BN951" i="35"/>
  <c r="BN956" i="35"/>
  <c r="BN998" i="35"/>
  <c r="BN1003" i="35"/>
  <c r="BN206" i="35"/>
  <c r="BN530" i="35"/>
  <c r="BN578" i="35"/>
  <c r="BN587" i="35"/>
  <c r="BN594" i="35"/>
  <c r="BN628" i="35"/>
  <c r="BN634" i="35"/>
  <c r="BN652" i="35"/>
  <c r="BN659" i="35"/>
  <c r="BN683" i="35"/>
  <c r="BN707" i="35"/>
  <c r="BN714" i="35"/>
  <c r="BN732" i="35"/>
  <c r="BN738" i="35"/>
  <c r="BN756" i="35"/>
  <c r="BN762" i="35"/>
  <c r="BN774" i="35"/>
  <c r="BN779" i="35"/>
  <c r="BN784" i="35"/>
  <c r="BN795" i="35"/>
  <c r="BN800" i="35"/>
  <c r="BN826" i="35"/>
  <c r="BN842" i="35"/>
  <c r="BN847" i="35"/>
  <c r="BN852" i="35"/>
  <c r="BN868" i="35"/>
  <c r="BN278" i="35"/>
  <c r="BN498" i="35"/>
  <c r="BN602" i="35"/>
  <c r="BN610" i="35"/>
  <c r="BN623" i="35"/>
  <c r="BN635" i="35"/>
  <c r="BN647" i="35"/>
  <c r="BN678" i="35"/>
  <c r="BN690" i="35"/>
  <c r="BN696" i="35"/>
  <c r="BN702" i="35"/>
  <c r="BN708" i="35"/>
  <c r="BN720" i="35"/>
  <c r="BN751" i="35"/>
  <c r="BN763" i="35"/>
  <c r="BN806" i="35"/>
  <c r="BN811" i="35"/>
  <c r="BN816" i="35"/>
  <c r="BN827" i="35"/>
  <c r="BN832" i="35"/>
  <c r="BN858" i="35"/>
  <c r="BN874" i="35"/>
  <c r="BN879" i="35"/>
  <c r="BN236" i="35"/>
  <c r="BN539" i="35"/>
  <c r="BN571" i="35"/>
  <c r="BN580" i="35"/>
  <c r="BN588" i="35"/>
  <c r="BN596" i="35"/>
  <c r="BN603" i="35"/>
  <c r="BN618" i="35"/>
  <c r="BN636" i="35"/>
  <c r="BN642" i="35"/>
  <c r="BN660" i="35"/>
  <c r="BN666" i="35"/>
  <c r="BN684" i="35"/>
  <c r="BN691" i="35"/>
  <c r="BN715" i="35"/>
  <c r="BN739" i="35"/>
  <c r="BN746" i="35"/>
  <c r="BN764" i="35"/>
  <c r="BN770" i="35"/>
  <c r="BN775" i="35"/>
  <c r="BN780" i="35"/>
  <c r="BN786" i="35"/>
  <c r="BN791" i="35"/>
  <c r="BN796" i="35"/>
  <c r="BN838" i="35"/>
  <c r="BN843" i="35"/>
  <c r="BN848" i="35"/>
  <c r="BN859" i="35"/>
  <c r="BN864" i="35"/>
  <c r="BL319" i="35"/>
  <c r="BN291" i="35"/>
  <c r="BN340" i="35"/>
  <c r="BN507" i="35"/>
  <c r="BN582" i="35"/>
  <c r="BN611" i="35"/>
  <c r="BN624" i="35"/>
  <c r="BN655" i="35"/>
  <c r="BN667" i="35"/>
  <c r="BN679" i="35"/>
  <c r="BN710" i="35"/>
  <c r="BN722" i="35"/>
  <c r="BN728" i="35"/>
  <c r="BN734" i="35"/>
  <c r="BN740" i="35"/>
  <c r="BN752" i="35"/>
  <c r="BN802" i="35"/>
  <c r="BN807" i="35"/>
  <c r="BN812" i="35"/>
  <c r="BN818" i="35"/>
  <c r="BN823" i="35"/>
  <c r="BN828" i="35"/>
  <c r="BN870" i="35"/>
  <c r="BN875" i="35"/>
  <c r="BN880" i="35"/>
  <c r="BN891" i="35"/>
  <c r="BL689" i="35"/>
  <c r="BN43" i="35"/>
  <c r="BN475" i="35"/>
  <c r="BN548" i="35"/>
  <c r="BN591" i="35"/>
  <c r="BN612" i="35"/>
  <c r="BN619" i="35"/>
  <c r="BN643" i="35"/>
  <c r="BN650" i="35"/>
  <c r="BN668" i="35"/>
  <c r="BN674" i="35"/>
  <c r="BN692" i="35"/>
  <c r="BN698" i="35"/>
  <c r="BN716" i="35"/>
  <c r="BN723" i="35"/>
  <c r="BN747" i="35"/>
  <c r="BN771" i="35"/>
  <c r="BN782" i="35"/>
  <c r="BN787" i="35"/>
  <c r="BN792" i="35"/>
  <c r="BN834" i="35"/>
  <c r="BN839" i="35"/>
  <c r="BN844" i="35"/>
  <c r="BN850" i="35"/>
  <c r="BN855" i="35"/>
  <c r="BN860" i="35"/>
  <c r="BL820" i="35"/>
  <c r="BN254" i="35"/>
  <c r="BN516" i="35"/>
  <c r="BN574" i="35"/>
  <c r="BN583" i="35"/>
  <c r="BN606" i="35"/>
  <c r="BN614" i="35"/>
  <c r="BN626" i="35"/>
  <c r="BN632" i="35"/>
  <c r="BN638" i="35"/>
  <c r="BN644" i="35"/>
  <c r="BN656" i="35"/>
  <c r="BN687" i="35"/>
  <c r="BN699" i="35"/>
  <c r="BN711" i="35"/>
  <c r="BN742" i="35"/>
  <c r="BN754" i="35"/>
  <c r="BN760" i="35"/>
  <c r="BN766" i="35"/>
  <c r="BN772" i="35"/>
  <c r="BN798" i="35"/>
  <c r="BN803" i="35"/>
  <c r="BN814" i="35"/>
  <c r="BN819" i="35"/>
  <c r="BN824" i="35"/>
  <c r="BN866" i="35"/>
  <c r="BN871" i="35"/>
  <c r="BN876" i="35"/>
  <c r="BN882" i="35"/>
  <c r="BN887" i="35"/>
  <c r="BN892" i="35"/>
  <c r="BN934" i="35"/>
  <c r="BN939" i="35"/>
  <c r="BN944" i="35"/>
  <c r="BN955" i="35"/>
  <c r="BN960" i="35"/>
  <c r="BN986" i="35"/>
  <c r="BN1002" i="35"/>
  <c r="BN620" i="35"/>
  <c r="BN851" i="35"/>
  <c r="BN894" i="35"/>
  <c r="BN907" i="35"/>
  <c r="BN915" i="35"/>
  <c r="BN928" i="35"/>
  <c r="BN963" i="35"/>
  <c r="BN970" i="35"/>
  <c r="BN978" i="35"/>
  <c r="BN984" i="35"/>
  <c r="BN126" i="35"/>
  <c r="BN627" i="35"/>
  <c r="BN675" i="35"/>
  <c r="BN724" i="35"/>
  <c r="BN856" i="35"/>
  <c r="BN908" i="35"/>
  <c r="BN922" i="35"/>
  <c r="BN943" i="35"/>
  <c r="BN964" i="35"/>
  <c r="BN971" i="35"/>
  <c r="BN992" i="35"/>
  <c r="BN999" i="35"/>
  <c r="BN260" i="35"/>
  <c r="BN682" i="35"/>
  <c r="BN730" i="35"/>
  <c r="BN778" i="35"/>
  <c r="BN902" i="35"/>
  <c r="BN910" i="35"/>
  <c r="BN916" i="35"/>
  <c r="BN923" i="35"/>
  <c r="BN958" i="35"/>
  <c r="BN972" i="35"/>
  <c r="BN979" i="35"/>
  <c r="BN783" i="35"/>
  <c r="BN896" i="35"/>
  <c r="BN903" i="35"/>
  <c r="BN924" i="35"/>
  <c r="BN931" i="35"/>
  <c r="BN938" i="35"/>
  <c r="BN952" i="35"/>
  <c r="BN966" i="35"/>
  <c r="BN987" i="35"/>
  <c r="BN994" i="35"/>
  <c r="BL929" i="35"/>
  <c r="BN358" i="35"/>
  <c r="BN592" i="35"/>
  <c r="BN788" i="35"/>
  <c r="BN830" i="35"/>
  <c r="BN911" i="35"/>
  <c r="BN932" i="35"/>
  <c r="BN600" i="35"/>
  <c r="BN651" i="35"/>
  <c r="BN700" i="35"/>
  <c r="BN748" i="35"/>
  <c r="BN835" i="35"/>
  <c r="BN890" i="35"/>
  <c r="BN898" i="35"/>
  <c r="BN919" i="35"/>
  <c r="BN926" i="35"/>
  <c r="BN947" i="35"/>
  <c r="BN706" i="35"/>
  <c r="BN755" i="35"/>
  <c r="BN899" i="35"/>
  <c r="BN906" i="35"/>
  <c r="BN912" i="35"/>
  <c r="BN920" i="35"/>
  <c r="BN954" i="35"/>
  <c r="BN962" i="35"/>
  <c r="BN975" i="35"/>
  <c r="BN983" i="35"/>
  <c r="BN996" i="35"/>
  <c r="BN484" i="35"/>
  <c r="BN974" i="35"/>
  <c r="BN990" i="35"/>
  <c r="BN804" i="35"/>
  <c r="BN846" i="35"/>
  <c r="BN980" i="35"/>
  <c r="BN967" i="35"/>
  <c r="BN942" i="35"/>
  <c r="BN995" i="35"/>
  <c r="BN948" i="35"/>
  <c r="BN884" i="35"/>
  <c r="BN976" i="35"/>
  <c r="BN1004" i="35"/>
  <c r="BN900" i="35"/>
  <c r="BL29" i="35"/>
  <c r="BN29" i="35"/>
  <c r="BL21" i="35"/>
  <c r="BN21" i="35"/>
  <c r="BL13" i="35"/>
  <c r="BN13" i="35"/>
  <c r="BN914" i="35"/>
  <c r="BL1000" i="35"/>
  <c r="BL992" i="35"/>
  <c r="BL984" i="35"/>
  <c r="BL976" i="35"/>
  <c r="BL968" i="35"/>
  <c r="BL960" i="35"/>
  <c r="BL952" i="35"/>
  <c r="BL944" i="35"/>
  <c r="BL936" i="35"/>
  <c r="BL928" i="35"/>
  <c r="BL920" i="35"/>
  <c r="BL912" i="35"/>
  <c r="BL904" i="35"/>
  <c r="BL896" i="35"/>
  <c r="BL888" i="35"/>
  <c r="BL880" i="35"/>
  <c r="BL872" i="35"/>
  <c r="BL864" i="35"/>
  <c r="BL856" i="35"/>
  <c r="BL848" i="35"/>
  <c r="BL840" i="35"/>
  <c r="BL832" i="35"/>
  <c r="BL824" i="35"/>
  <c r="BL816" i="35"/>
  <c r="BL808" i="35"/>
  <c r="BL800" i="35"/>
  <c r="BL792" i="35"/>
  <c r="BL784" i="35"/>
  <c r="BL776" i="35"/>
  <c r="BL768" i="35"/>
  <c r="BL760" i="35"/>
  <c r="BL752" i="35"/>
  <c r="BL744" i="35"/>
  <c r="BL736" i="35"/>
  <c r="BL728" i="35"/>
  <c r="BL720" i="35"/>
  <c r="BL712" i="35"/>
  <c r="BL704" i="35"/>
  <c r="BL696" i="35"/>
  <c r="BL688" i="35"/>
  <c r="BL15" i="35"/>
  <c r="AJ31" i="47" l="1"/>
  <c r="AJ14" i="47"/>
  <c r="AI31" i="47"/>
  <c r="AG32" i="47"/>
  <c r="AI32" i="47" s="1"/>
  <c r="AH14" i="47"/>
  <c r="BT10" i="35"/>
  <c r="BR10" i="35"/>
  <c r="BT5" i="35"/>
  <c r="CZ5" i="35" s="1"/>
  <c r="BT501" i="35"/>
  <c r="BR750" i="35"/>
  <c r="BT718" i="35"/>
  <c r="BT437" i="35"/>
  <c r="BT245" i="35"/>
  <c r="BS8" i="35"/>
  <c r="BT798" i="35"/>
  <c r="CX5" i="35"/>
  <c r="BR5" i="35"/>
  <c r="CY5" i="35" s="1"/>
  <c r="CU7" i="35"/>
  <c r="CS9" i="35"/>
  <c r="CV10" i="35"/>
  <c r="CW13" i="35"/>
  <c r="CU15" i="35"/>
  <c r="CS17" i="35"/>
  <c r="CV18" i="35"/>
  <c r="CS6" i="35"/>
  <c r="CV7" i="35"/>
  <c r="CT9" i="35"/>
  <c r="CW10" i="35"/>
  <c r="CU12" i="35"/>
  <c r="CS14" i="35"/>
  <c r="CV15" i="35"/>
  <c r="CW18" i="35"/>
  <c r="CU20" i="35"/>
  <c r="CU21" i="35" s="1"/>
  <c r="CU22" i="35" s="1"/>
  <c r="CU23" i="35" s="1"/>
  <c r="CU24" i="35" s="1"/>
  <c r="CU25" i="35" s="1"/>
  <c r="CU26" i="35" s="1"/>
  <c r="CU27" i="35" s="1"/>
  <c r="CU28" i="35" s="1"/>
  <c r="CU29" i="35" s="1"/>
  <c r="CU30" i="35" s="1"/>
  <c r="CU31" i="35" s="1"/>
  <c r="CU32" i="35" s="1"/>
  <c r="CU33" i="35" s="1"/>
  <c r="CU34" i="35" s="1"/>
  <c r="CU35" i="35" s="1"/>
  <c r="CU36" i="35" s="1"/>
  <c r="CU37" i="35" s="1"/>
  <c r="CU38" i="35" s="1"/>
  <c r="CU39" i="35" s="1"/>
  <c r="CU40" i="35" s="1"/>
  <c r="CU41" i="35" s="1"/>
  <c r="CU42" i="35" s="1"/>
  <c r="CU43" i="35" s="1"/>
  <c r="CU44" i="35" s="1"/>
  <c r="CU45" i="35" s="1"/>
  <c r="CU46" i="35" s="1"/>
  <c r="CU47" i="35" s="1"/>
  <c r="CU48" i="35" s="1"/>
  <c r="CU49" i="35" s="1"/>
  <c r="CU50" i="35" s="1"/>
  <c r="CU51" i="35" s="1"/>
  <c r="CU52" i="35" s="1"/>
  <c r="CU53" i="35" s="1"/>
  <c r="CU54" i="35" s="1"/>
  <c r="CU55" i="35" s="1"/>
  <c r="CU56" i="35" s="1"/>
  <c r="CU57" i="35" s="1"/>
  <c r="CU58" i="35" s="1"/>
  <c r="CU59" i="35" s="1"/>
  <c r="CU60" i="35" s="1"/>
  <c r="CU61" i="35" s="1"/>
  <c r="CU62" i="35" s="1"/>
  <c r="CU63" i="35" s="1"/>
  <c r="CU64" i="35" s="1"/>
  <c r="CU65" i="35" s="1"/>
  <c r="CU66" i="35" s="1"/>
  <c r="CU67" i="35" s="1"/>
  <c r="CU68" i="35" s="1"/>
  <c r="CU69" i="35" s="1"/>
  <c r="CU70" i="35" s="1"/>
  <c r="CU71" i="35" s="1"/>
  <c r="CU72" i="35" s="1"/>
  <c r="CU73" i="35" s="1"/>
  <c r="CU74" i="35" s="1"/>
  <c r="CU75" i="35" s="1"/>
  <c r="CU76" i="35" s="1"/>
  <c r="CU77" i="35" s="1"/>
  <c r="CU78" i="35" s="1"/>
  <c r="CU79" i="35" s="1"/>
  <c r="CU80" i="35" s="1"/>
  <c r="CU81" i="35" s="1"/>
  <c r="CU82" i="35" s="1"/>
  <c r="CU83" i="35" s="1"/>
  <c r="CU84" i="35" s="1"/>
  <c r="CU85" i="35" s="1"/>
  <c r="CU86" i="35" s="1"/>
  <c r="CU87" i="35" s="1"/>
  <c r="CU88" i="35" s="1"/>
  <c r="CU89" i="35" s="1"/>
  <c r="CU90" i="35" s="1"/>
  <c r="CU91" i="35" s="1"/>
  <c r="CU92" i="35" s="1"/>
  <c r="CU93" i="35" s="1"/>
  <c r="CU94" i="35" s="1"/>
  <c r="CU95" i="35" s="1"/>
  <c r="CU96" i="35" s="1"/>
  <c r="CU97" i="35" s="1"/>
  <c r="CU98" i="35" s="1"/>
  <c r="CU99" i="35" s="1"/>
  <c r="CU100" i="35" s="1"/>
  <c r="CU101" i="35" s="1"/>
  <c r="CU102" i="35" s="1"/>
  <c r="CU103" i="35" s="1"/>
  <c r="CU104" i="35" s="1"/>
  <c r="CU105" i="35" s="1"/>
  <c r="CU106" i="35" s="1"/>
  <c r="CU107" i="35" s="1"/>
  <c r="CU108" i="35" s="1"/>
  <c r="CU109" i="35" s="1"/>
  <c r="CU110" i="35" s="1"/>
  <c r="CU111" i="35" s="1"/>
  <c r="CU112" i="35" s="1"/>
  <c r="CU113" i="35" s="1"/>
  <c r="CU114" i="35" s="1"/>
  <c r="CU115" i="35" s="1"/>
  <c r="CU116" i="35" s="1"/>
  <c r="CU117" i="35" s="1"/>
  <c r="CU118" i="35" s="1"/>
  <c r="CU119" i="35" s="1"/>
  <c r="CU120" i="35" s="1"/>
  <c r="CU121" i="35" s="1"/>
  <c r="CU122" i="35" s="1"/>
  <c r="CU123" i="35" s="1"/>
  <c r="CU124" i="35" s="1"/>
  <c r="CU125" i="35" s="1"/>
  <c r="CU126" i="35" s="1"/>
  <c r="CU127" i="35" s="1"/>
  <c r="CU128" i="35" s="1"/>
  <c r="CU129" i="35" s="1"/>
  <c r="CU130" i="35" s="1"/>
  <c r="CU131" i="35" s="1"/>
  <c r="CU132" i="35" s="1"/>
  <c r="CU133" i="35" s="1"/>
  <c r="CU134" i="35" s="1"/>
  <c r="CU135" i="35" s="1"/>
  <c r="CU136" i="35" s="1"/>
  <c r="CU137" i="35" s="1"/>
  <c r="CU138" i="35" s="1"/>
  <c r="CU139" i="35" s="1"/>
  <c r="CU140" i="35" s="1"/>
  <c r="CU141" i="35" s="1"/>
  <c r="CU142" i="35" s="1"/>
  <c r="CU143" i="35" s="1"/>
  <c r="CU144" i="35" s="1"/>
  <c r="CU145" i="35" s="1"/>
  <c r="CU146" i="35" s="1"/>
  <c r="CU147" i="35" s="1"/>
  <c r="CU148" i="35" s="1"/>
  <c r="CU149" i="35" s="1"/>
  <c r="CU150" i="35" s="1"/>
  <c r="CU151" i="35" s="1"/>
  <c r="CU152" i="35" s="1"/>
  <c r="CU153" i="35" s="1"/>
  <c r="CU154" i="35" s="1"/>
  <c r="CU155" i="35" s="1"/>
  <c r="CU156" i="35" s="1"/>
  <c r="CU157" i="35" s="1"/>
  <c r="CU158" i="35" s="1"/>
  <c r="CU159" i="35" s="1"/>
  <c r="CU160" i="35" s="1"/>
  <c r="CU161" i="35" s="1"/>
  <c r="CU162" i="35" s="1"/>
  <c r="CU163" i="35" s="1"/>
  <c r="CU164" i="35" s="1"/>
  <c r="CU165" i="35" s="1"/>
  <c r="CU166" i="35" s="1"/>
  <c r="CU167" i="35" s="1"/>
  <c r="CU168" i="35" s="1"/>
  <c r="CU169" i="35" s="1"/>
  <c r="CU170" i="35" s="1"/>
  <c r="CU171" i="35" s="1"/>
  <c r="CU172" i="35" s="1"/>
  <c r="CU173" i="35" s="1"/>
  <c r="CU174" i="35" s="1"/>
  <c r="CU175" i="35" s="1"/>
  <c r="CU176" i="35" s="1"/>
  <c r="CU177" i="35" s="1"/>
  <c r="CU178" i="35" s="1"/>
  <c r="CU179" i="35" s="1"/>
  <c r="CU180" i="35" s="1"/>
  <c r="CU181" i="35" s="1"/>
  <c r="CU182" i="35" s="1"/>
  <c r="CU183" i="35" s="1"/>
  <c r="CU184" i="35" s="1"/>
  <c r="CU185" i="35" s="1"/>
  <c r="CU186" i="35" s="1"/>
  <c r="CU187" i="35" s="1"/>
  <c r="CU188" i="35" s="1"/>
  <c r="CU189" i="35" s="1"/>
  <c r="CU190" i="35" s="1"/>
  <c r="CU191" i="35" s="1"/>
  <c r="CU192" i="35" s="1"/>
  <c r="CU193" i="35" s="1"/>
  <c r="CU194" i="35" s="1"/>
  <c r="CU195" i="35" s="1"/>
  <c r="CU196" i="35" s="1"/>
  <c r="CU197" i="35" s="1"/>
  <c r="CU198" i="35" s="1"/>
  <c r="CU199" i="35" s="1"/>
  <c r="CU200" i="35" s="1"/>
  <c r="CU201" i="35" s="1"/>
  <c r="CU202" i="35" s="1"/>
  <c r="CU203" i="35" s="1"/>
  <c r="CU204" i="35" s="1"/>
  <c r="CU205" i="35" s="1"/>
  <c r="CU206" i="35" s="1"/>
  <c r="CU207" i="35" s="1"/>
  <c r="CU208" i="35" s="1"/>
  <c r="CU209" i="35" s="1"/>
  <c r="CU210" i="35" s="1"/>
  <c r="CU211" i="35" s="1"/>
  <c r="CU212" i="35" s="1"/>
  <c r="CU213" i="35" s="1"/>
  <c r="CU214" i="35" s="1"/>
  <c r="CU215" i="35" s="1"/>
  <c r="CU216" i="35" s="1"/>
  <c r="CU217" i="35" s="1"/>
  <c r="CU218" i="35" s="1"/>
  <c r="CU219" i="35" s="1"/>
  <c r="CU220" i="35" s="1"/>
  <c r="CU221" i="35" s="1"/>
  <c r="CU222" i="35" s="1"/>
  <c r="CU223" i="35" s="1"/>
  <c r="CU224" i="35" s="1"/>
  <c r="CU225" i="35" s="1"/>
  <c r="CU226" i="35" s="1"/>
  <c r="CU227" i="35" s="1"/>
  <c r="CU228" i="35" s="1"/>
  <c r="CU229" i="35" s="1"/>
  <c r="CU230" i="35" s="1"/>
  <c r="CU231" i="35" s="1"/>
  <c r="CU232" i="35" s="1"/>
  <c r="CU233" i="35" s="1"/>
  <c r="CU234" i="35" s="1"/>
  <c r="CU235" i="35" s="1"/>
  <c r="CU236" i="35" s="1"/>
  <c r="CU237" i="35" s="1"/>
  <c r="CU238" i="35" s="1"/>
  <c r="CU239" i="35" s="1"/>
  <c r="CU240" i="35" s="1"/>
  <c r="CU241" i="35" s="1"/>
  <c r="CU242" i="35" s="1"/>
  <c r="CU243" i="35" s="1"/>
  <c r="CU244" i="35" s="1"/>
  <c r="CU245" i="35" s="1"/>
  <c r="CU246" i="35" s="1"/>
  <c r="CU247" i="35" s="1"/>
  <c r="CU248" i="35" s="1"/>
  <c r="CU249" i="35" s="1"/>
  <c r="CU250" i="35" s="1"/>
  <c r="CU251" i="35" s="1"/>
  <c r="CU252" i="35" s="1"/>
  <c r="CU253" i="35" s="1"/>
  <c r="CU254" i="35" s="1"/>
  <c r="CU255" i="35" s="1"/>
  <c r="CU256" i="35" s="1"/>
  <c r="CU257" i="35" s="1"/>
  <c r="CU258" i="35" s="1"/>
  <c r="CU259" i="35" s="1"/>
  <c r="CU260" i="35" s="1"/>
  <c r="CU261" i="35" s="1"/>
  <c r="CU262" i="35" s="1"/>
  <c r="CU263" i="35" s="1"/>
  <c r="CU264" i="35" s="1"/>
  <c r="CU265" i="35" s="1"/>
  <c r="CU266" i="35" s="1"/>
  <c r="CU267" i="35" s="1"/>
  <c r="CU268" i="35" s="1"/>
  <c r="CU269" i="35" s="1"/>
  <c r="CU270" i="35" s="1"/>
  <c r="CU271" i="35" s="1"/>
  <c r="CU272" i="35" s="1"/>
  <c r="CU273" i="35" s="1"/>
  <c r="CU274" i="35" s="1"/>
  <c r="CU275" i="35" s="1"/>
  <c r="CU276" i="35" s="1"/>
  <c r="CU277" i="35" s="1"/>
  <c r="CU278" i="35" s="1"/>
  <c r="CU279" i="35" s="1"/>
  <c r="CU280" i="35" s="1"/>
  <c r="CU281" i="35" s="1"/>
  <c r="CU282" i="35" s="1"/>
  <c r="CU283" i="35" s="1"/>
  <c r="CU284" i="35" s="1"/>
  <c r="CU285" i="35" s="1"/>
  <c r="CU286" i="35" s="1"/>
  <c r="CU287" i="35" s="1"/>
  <c r="CU288" i="35" s="1"/>
  <c r="CU289" i="35" s="1"/>
  <c r="CU290" i="35" s="1"/>
  <c r="CU291" i="35" s="1"/>
  <c r="CU292" i="35" s="1"/>
  <c r="CU293" i="35" s="1"/>
  <c r="CU294" i="35" s="1"/>
  <c r="CU295" i="35" s="1"/>
  <c r="CU296" i="35" s="1"/>
  <c r="CU297" i="35" s="1"/>
  <c r="CU298" i="35" s="1"/>
  <c r="CU299" i="35" s="1"/>
  <c r="CU300" i="35" s="1"/>
  <c r="CU301" i="35" s="1"/>
  <c r="CU302" i="35" s="1"/>
  <c r="CU303" i="35" s="1"/>
  <c r="CU304" i="35" s="1"/>
  <c r="CU305" i="35" s="1"/>
  <c r="CU306" i="35" s="1"/>
  <c r="CU307" i="35" s="1"/>
  <c r="CU308" i="35" s="1"/>
  <c r="CU309" i="35" s="1"/>
  <c r="CU310" i="35" s="1"/>
  <c r="CU311" i="35" s="1"/>
  <c r="CU312" i="35" s="1"/>
  <c r="CU313" i="35" s="1"/>
  <c r="CU314" i="35" s="1"/>
  <c r="CU315" i="35" s="1"/>
  <c r="CU316" i="35" s="1"/>
  <c r="CU317" i="35" s="1"/>
  <c r="CU318" i="35" s="1"/>
  <c r="CU319" i="35" s="1"/>
  <c r="CU320" i="35" s="1"/>
  <c r="CU321" i="35" s="1"/>
  <c r="CU322" i="35" s="1"/>
  <c r="CU323" i="35" s="1"/>
  <c r="CU324" i="35" s="1"/>
  <c r="CU325" i="35" s="1"/>
  <c r="CU326" i="35" s="1"/>
  <c r="CU327" i="35" s="1"/>
  <c r="CU328" i="35" s="1"/>
  <c r="CU329" i="35" s="1"/>
  <c r="CU330" i="35" s="1"/>
  <c r="CU331" i="35" s="1"/>
  <c r="CU332" i="35" s="1"/>
  <c r="CU333" i="35" s="1"/>
  <c r="CU334" i="35" s="1"/>
  <c r="CU335" i="35" s="1"/>
  <c r="CU336" i="35" s="1"/>
  <c r="CU337" i="35" s="1"/>
  <c r="CU338" i="35" s="1"/>
  <c r="CU339" i="35" s="1"/>
  <c r="CU340" i="35" s="1"/>
  <c r="CU341" i="35" s="1"/>
  <c r="CU342" i="35" s="1"/>
  <c r="CU343" i="35" s="1"/>
  <c r="CU344" i="35" s="1"/>
  <c r="CU345" i="35" s="1"/>
  <c r="CU346" i="35" s="1"/>
  <c r="CU347" i="35" s="1"/>
  <c r="CU348" i="35" s="1"/>
  <c r="CU349" i="35" s="1"/>
  <c r="CU350" i="35" s="1"/>
  <c r="CU351" i="35" s="1"/>
  <c r="CU352" i="35" s="1"/>
  <c r="CU353" i="35" s="1"/>
  <c r="CU354" i="35" s="1"/>
  <c r="CU355" i="35" s="1"/>
  <c r="CU356" i="35" s="1"/>
  <c r="CU357" i="35" s="1"/>
  <c r="CU358" i="35" s="1"/>
  <c r="CU359" i="35" s="1"/>
  <c r="CU360" i="35" s="1"/>
  <c r="CU361" i="35" s="1"/>
  <c r="CU362" i="35" s="1"/>
  <c r="CU363" i="35" s="1"/>
  <c r="CU364" i="35" s="1"/>
  <c r="CU365" i="35" s="1"/>
  <c r="CU366" i="35" s="1"/>
  <c r="CU367" i="35" s="1"/>
  <c r="CU368" i="35" s="1"/>
  <c r="CU369" i="35" s="1"/>
  <c r="CU370" i="35" s="1"/>
  <c r="CU371" i="35" s="1"/>
  <c r="CU372" i="35" s="1"/>
  <c r="CU373" i="35" s="1"/>
  <c r="CU374" i="35" s="1"/>
  <c r="CU375" i="35" s="1"/>
  <c r="CU376" i="35" s="1"/>
  <c r="CU377" i="35" s="1"/>
  <c r="CU378" i="35" s="1"/>
  <c r="CU379" i="35" s="1"/>
  <c r="CU380" i="35" s="1"/>
  <c r="CU381" i="35" s="1"/>
  <c r="CU382" i="35" s="1"/>
  <c r="CU383" i="35" s="1"/>
  <c r="CU384" i="35" s="1"/>
  <c r="CU385" i="35" s="1"/>
  <c r="CU386" i="35" s="1"/>
  <c r="CU387" i="35" s="1"/>
  <c r="CU388" i="35" s="1"/>
  <c r="CU389" i="35" s="1"/>
  <c r="CU390" i="35" s="1"/>
  <c r="CU391" i="35" s="1"/>
  <c r="CU392" i="35" s="1"/>
  <c r="CU393" i="35" s="1"/>
  <c r="CU394" i="35" s="1"/>
  <c r="CU395" i="35" s="1"/>
  <c r="CU396" i="35" s="1"/>
  <c r="CU397" i="35" s="1"/>
  <c r="CU398" i="35" s="1"/>
  <c r="CU399" i="35" s="1"/>
  <c r="CU400" i="35" s="1"/>
  <c r="CU401" i="35" s="1"/>
  <c r="CU402" i="35" s="1"/>
  <c r="CU403" i="35" s="1"/>
  <c r="CU404" i="35" s="1"/>
  <c r="CU405" i="35" s="1"/>
  <c r="CU406" i="35" s="1"/>
  <c r="CU407" i="35" s="1"/>
  <c r="CU408" i="35" s="1"/>
  <c r="CU409" i="35" s="1"/>
  <c r="CU410" i="35" s="1"/>
  <c r="CU411" i="35" s="1"/>
  <c r="CU412" i="35" s="1"/>
  <c r="CU413" i="35" s="1"/>
  <c r="CU414" i="35" s="1"/>
  <c r="CU415" i="35" s="1"/>
  <c r="CU416" i="35" s="1"/>
  <c r="CU417" i="35" s="1"/>
  <c r="CU418" i="35" s="1"/>
  <c r="CU419" i="35" s="1"/>
  <c r="CU420" i="35" s="1"/>
  <c r="CU421" i="35" s="1"/>
  <c r="CU422" i="35" s="1"/>
  <c r="CU423" i="35" s="1"/>
  <c r="CU424" i="35" s="1"/>
  <c r="CU425" i="35" s="1"/>
  <c r="CU426" i="35" s="1"/>
  <c r="CU427" i="35" s="1"/>
  <c r="CU428" i="35" s="1"/>
  <c r="CU429" i="35" s="1"/>
  <c r="CU430" i="35" s="1"/>
  <c r="CU431" i="35" s="1"/>
  <c r="CU432" i="35" s="1"/>
  <c r="CU433" i="35" s="1"/>
  <c r="CU434" i="35" s="1"/>
  <c r="CU435" i="35" s="1"/>
  <c r="CU436" i="35" s="1"/>
  <c r="CU437" i="35" s="1"/>
  <c r="CU438" i="35" s="1"/>
  <c r="CU439" i="35" s="1"/>
  <c r="CU440" i="35" s="1"/>
  <c r="CU441" i="35" s="1"/>
  <c r="CU442" i="35" s="1"/>
  <c r="CU443" i="35" s="1"/>
  <c r="CU444" i="35" s="1"/>
  <c r="CU445" i="35" s="1"/>
  <c r="CU446" i="35" s="1"/>
  <c r="CU447" i="35" s="1"/>
  <c r="CU448" i="35" s="1"/>
  <c r="CU449" i="35" s="1"/>
  <c r="CU450" i="35" s="1"/>
  <c r="CU451" i="35" s="1"/>
  <c r="CU452" i="35" s="1"/>
  <c r="CU453" i="35" s="1"/>
  <c r="CU454" i="35" s="1"/>
  <c r="CU455" i="35" s="1"/>
  <c r="CU456" i="35" s="1"/>
  <c r="CU457" i="35" s="1"/>
  <c r="CU458" i="35" s="1"/>
  <c r="CU459" i="35" s="1"/>
  <c r="CU460" i="35" s="1"/>
  <c r="CU461" i="35" s="1"/>
  <c r="CU462" i="35" s="1"/>
  <c r="CU463" i="35" s="1"/>
  <c r="CU464" i="35" s="1"/>
  <c r="CU465" i="35" s="1"/>
  <c r="CU466" i="35" s="1"/>
  <c r="CU467" i="35" s="1"/>
  <c r="CU468" i="35" s="1"/>
  <c r="CU469" i="35" s="1"/>
  <c r="CU470" i="35" s="1"/>
  <c r="CU471" i="35" s="1"/>
  <c r="CU472" i="35" s="1"/>
  <c r="CU473" i="35" s="1"/>
  <c r="CU474" i="35" s="1"/>
  <c r="CU475" i="35" s="1"/>
  <c r="CU476" i="35" s="1"/>
  <c r="CU477" i="35" s="1"/>
  <c r="CU478" i="35" s="1"/>
  <c r="CU479" i="35" s="1"/>
  <c r="CU480" i="35" s="1"/>
  <c r="CU481" i="35" s="1"/>
  <c r="CU482" i="35" s="1"/>
  <c r="CU483" i="35" s="1"/>
  <c r="CU484" i="35" s="1"/>
  <c r="CU485" i="35" s="1"/>
  <c r="CU486" i="35" s="1"/>
  <c r="CU487" i="35" s="1"/>
  <c r="CU488" i="35" s="1"/>
  <c r="CU489" i="35" s="1"/>
  <c r="CU490" i="35" s="1"/>
  <c r="CU491" i="35" s="1"/>
  <c r="CU492" i="35" s="1"/>
  <c r="CU493" i="35" s="1"/>
  <c r="CU494" i="35" s="1"/>
  <c r="CU495" i="35" s="1"/>
  <c r="CU496" i="35" s="1"/>
  <c r="CU497" i="35" s="1"/>
  <c r="CU498" i="35" s="1"/>
  <c r="CU499" i="35" s="1"/>
  <c r="CU500" i="35" s="1"/>
  <c r="CU501" i="35" s="1"/>
  <c r="CU502" i="35" s="1"/>
  <c r="CU503" i="35" s="1"/>
  <c r="CU504" i="35" s="1"/>
  <c r="CU505" i="35" s="1"/>
  <c r="CU506" i="35" s="1"/>
  <c r="CU507" i="35" s="1"/>
  <c r="CU508" i="35" s="1"/>
  <c r="CU509" i="35" s="1"/>
  <c r="CU510" i="35" s="1"/>
  <c r="CU511" i="35" s="1"/>
  <c r="CU512" i="35" s="1"/>
  <c r="CU513" i="35" s="1"/>
  <c r="CU514" i="35" s="1"/>
  <c r="CU515" i="35" s="1"/>
  <c r="CU516" i="35" s="1"/>
  <c r="CU517" i="35" s="1"/>
  <c r="CU518" i="35" s="1"/>
  <c r="CU519" i="35" s="1"/>
  <c r="CU520" i="35" s="1"/>
  <c r="CU521" i="35" s="1"/>
  <c r="CU522" i="35" s="1"/>
  <c r="CU523" i="35" s="1"/>
  <c r="CU524" i="35" s="1"/>
  <c r="CU525" i="35" s="1"/>
  <c r="CU526" i="35" s="1"/>
  <c r="CU527" i="35" s="1"/>
  <c r="CU528" i="35" s="1"/>
  <c r="CU529" i="35" s="1"/>
  <c r="CU530" i="35" s="1"/>
  <c r="CU531" i="35" s="1"/>
  <c r="CU532" i="35" s="1"/>
  <c r="CU533" i="35" s="1"/>
  <c r="CU534" i="35" s="1"/>
  <c r="CU535" i="35" s="1"/>
  <c r="CU536" i="35" s="1"/>
  <c r="CU537" i="35" s="1"/>
  <c r="CU538" i="35" s="1"/>
  <c r="CU539" i="35" s="1"/>
  <c r="CU540" i="35" s="1"/>
  <c r="CU541" i="35" s="1"/>
  <c r="CU542" i="35" s="1"/>
  <c r="CU543" i="35" s="1"/>
  <c r="CU544" i="35" s="1"/>
  <c r="CU545" i="35" s="1"/>
  <c r="CU546" i="35" s="1"/>
  <c r="CU547" i="35" s="1"/>
  <c r="CU548" i="35" s="1"/>
  <c r="CU549" i="35" s="1"/>
  <c r="CU550" i="35" s="1"/>
  <c r="CU551" i="35" s="1"/>
  <c r="CU552" i="35" s="1"/>
  <c r="CU553" i="35" s="1"/>
  <c r="CU554" i="35" s="1"/>
  <c r="CU555" i="35" s="1"/>
  <c r="CU556" i="35" s="1"/>
  <c r="CU557" i="35" s="1"/>
  <c r="CU558" i="35" s="1"/>
  <c r="CU559" i="35" s="1"/>
  <c r="CU560" i="35" s="1"/>
  <c r="CU561" i="35" s="1"/>
  <c r="CU562" i="35" s="1"/>
  <c r="CU563" i="35" s="1"/>
  <c r="CU564" i="35" s="1"/>
  <c r="CU565" i="35" s="1"/>
  <c r="CU566" i="35" s="1"/>
  <c r="CU567" i="35" s="1"/>
  <c r="CU568" i="35" s="1"/>
  <c r="CU569" i="35" s="1"/>
  <c r="CU570" i="35" s="1"/>
  <c r="CU571" i="35" s="1"/>
  <c r="CU572" i="35" s="1"/>
  <c r="CU573" i="35" s="1"/>
  <c r="CU574" i="35" s="1"/>
  <c r="CU575" i="35" s="1"/>
  <c r="CU576" i="35" s="1"/>
  <c r="CU577" i="35" s="1"/>
  <c r="CU578" i="35" s="1"/>
  <c r="CU579" i="35" s="1"/>
  <c r="CU580" i="35" s="1"/>
  <c r="CU581" i="35" s="1"/>
  <c r="CU582" i="35" s="1"/>
  <c r="CU583" i="35" s="1"/>
  <c r="CU584" i="35" s="1"/>
  <c r="CU585" i="35" s="1"/>
  <c r="CU586" i="35" s="1"/>
  <c r="CU587" i="35" s="1"/>
  <c r="CU588" i="35" s="1"/>
  <c r="CU589" i="35" s="1"/>
  <c r="CU590" i="35" s="1"/>
  <c r="CU591" i="35" s="1"/>
  <c r="CU592" i="35" s="1"/>
  <c r="CU593" i="35" s="1"/>
  <c r="CU594" i="35" s="1"/>
  <c r="CU595" i="35" s="1"/>
  <c r="CU596" i="35" s="1"/>
  <c r="CU597" i="35" s="1"/>
  <c r="CU598" i="35" s="1"/>
  <c r="CU599" i="35" s="1"/>
  <c r="CU600" i="35" s="1"/>
  <c r="CU601" i="35" s="1"/>
  <c r="CU602" i="35" s="1"/>
  <c r="CU603" i="35" s="1"/>
  <c r="CU604" i="35" s="1"/>
  <c r="CU605" i="35" s="1"/>
  <c r="CU606" i="35" s="1"/>
  <c r="CU607" i="35" s="1"/>
  <c r="CU608" i="35" s="1"/>
  <c r="CU609" i="35" s="1"/>
  <c r="CU610" i="35" s="1"/>
  <c r="CU611" i="35" s="1"/>
  <c r="CU612" i="35" s="1"/>
  <c r="CU613" i="35" s="1"/>
  <c r="CU614" i="35" s="1"/>
  <c r="CU615" i="35" s="1"/>
  <c r="CU616" i="35" s="1"/>
  <c r="CU617" i="35" s="1"/>
  <c r="CU618" i="35" s="1"/>
  <c r="CU619" i="35" s="1"/>
  <c r="CU620" i="35" s="1"/>
  <c r="CU621" i="35" s="1"/>
  <c r="CU622" i="35" s="1"/>
  <c r="CU623" i="35" s="1"/>
  <c r="CU624" i="35" s="1"/>
  <c r="CU625" i="35" s="1"/>
  <c r="CU626" i="35" s="1"/>
  <c r="CU627" i="35" s="1"/>
  <c r="CU628" i="35" s="1"/>
  <c r="CU629" i="35" s="1"/>
  <c r="CU630" i="35" s="1"/>
  <c r="CU631" i="35" s="1"/>
  <c r="CU632" i="35" s="1"/>
  <c r="CU633" i="35" s="1"/>
  <c r="CU634" i="35" s="1"/>
  <c r="CU635" i="35" s="1"/>
  <c r="CU636" i="35" s="1"/>
  <c r="CU637" i="35" s="1"/>
  <c r="CU638" i="35" s="1"/>
  <c r="CU639" i="35" s="1"/>
  <c r="CU640" i="35" s="1"/>
  <c r="CU641" i="35" s="1"/>
  <c r="CU642" i="35" s="1"/>
  <c r="CU643" i="35" s="1"/>
  <c r="CU644" i="35" s="1"/>
  <c r="CU645" i="35" s="1"/>
  <c r="CU646" i="35" s="1"/>
  <c r="CU647" i="35" s="1"/>
  <c r="CU648" i="35" s="1"/>
  <c r="CU649" i="35" s="1"/>
  <c r="CU650" i="35" s="1"/>
  <c r="CU651" i="35" s="1"/>
  <c r="CU652" i="35" s="1"/>
  <c r="CU653" i="35" s="1"/>
  <c r="CU654" i="35" s="1"/>
  <c r="CU655" i="35" s="1"/>
  <c r="CU656" i="35" s="1"/>
  <c r="CU657" i="35" s="1"/>
  <c r="CU658" i="35" s="1"/>
  <c r="CU659" i="35" s="1"/>
  <c r="CU660" i="35" s="1"/>
  <c r="CU661" i="35" s="1"/>
  <c r="CU662" i="35" s="1"/>
  <c r="CU663" i="35" s="1"/>
  <c r="CU664" i="35" s="1"/>
  <c r="CU665" i="35" s="1"/>
  <c r="CU666" i="35" s="1"/>
  <c r="CU667" i="35" s="1"/>
  <c r="CU668" i="35" s="1"/>
  <c r="CU669" i="35" s="1"/>
  <c r="CU670" i="35" s="1"/>
  <c r="CU671" i="35" s="1"/>
  <c r="CU672" i="35" s="1"/>
  <c r="CU673" i="35" s="1"/>
  <c r="CU674" i="35" s="1"/>
  <c r="CU675" i="35" s="1"/>
  <c r="CU676" i="35" s="1"/>
  <c r="CU677" i="35" s="1"/>
  <c r="CU678" i="35" s="1"/>
  <c r="CU679" i="35" s="1"/>
  <c r="CU680" i="35" s="1"/>
  <c r="CU681" i="35" s="1"/>
  <c r="CU682" i="35" s="1"/>
  <c r="CU683" i="35" s="1"/>
  <c r="CU684" i="35" s="1"/>
  <c r="CU685" i="35" s="1"/>
  <c r="CU686" i="35" s="1"/>
  <c r="CU687" i="35" s="1"/>
  <c r="CU688" i="35" s="1"/>
  <c r="CU689" i="35" s="1"/>
  <c r="CU690" i="35" s="1"/>
  <c r="CU691" i="35" s="1"/>
  <c r="CU692" i="35" s="1"/>
  <c r="CU693" i="35" s="1"/>
  <c r="CU694" i="35" s="1"/>
  <c r="CU695" i="35" s="1"/>
  <c r="CU696" i="35" s="1"/>
  <c r="CU697" i="35" s="1"/>
  <c r="CU698" i="35" s="1"/>
  <c r="CU699" i="35" s="1"/>
  <c r="CU700" i="35" s="1"/>
  <c r="CU701" i="35" s="1"/>
  <c r="CU702" i="35" s="1"/>
  <c r="CU703" i="35" s="1"/>
  <c r="CU704" i="35" s="1"/>
  <c r="CU705" i="35" s="1"/>
  <c r="CU706" i="35" s="1"/>
  <c r="CU707" i="35" s="1"/>
  <c r="CU708" i="35" s="1"/>
  <c r="CU709" i="35" s="1"/>
  <c r="CU710" i="35" s="1"/>
  <c r="CU711" i="35" s="1"/>
  <c r="CU712" i="35" s="1"/>
  <c r="CU713" i="35" s="1"/>
  <c r="CU714" i="35" s="1"/>
  <c r="CU715" i="35" s="1"/>
  <c r="CU716" i="35" s="1"/>
  <c r="CU717" i="35" s="1"/>
  <c r="CU718" i="35" s="1"/>
  <c r="CU719" i="35" s="1"/>
  <c r="CU720" i="35" s="1"/>
  <c r="CU721" i="35" s="1"/>
  <c r="CU722" i="35" s="1"/>
  <c r="CU723" i="35" s="1"/>
  <c r="CU724" i="35" s="1"/>
  <c r="CU725" i="35" s="1"/>
  <c r="CU726" i="35" s="1"/>
  <c r="CU727" i="35" s="1"/>
  <c r="CU728" i="35" s="1"/>
  <c r="CU729" i="35" s="1"/>
  <c r="CU730" i="35" s="1"/>
  <c r="CU731" i="35" s="1"/>
  <c r="CU732" i="35" s="1"/>
  <c r="CU733" i="35" s="1"/>
  <c r="CU734" i="35" s="1"/>
  <c r="CU735" i="35" s="1"/>
  <c r="CU736" i="35" s="1"/>
  <c r="CU737" i="35" s="1"/>
  <c r="CU738" i="35" s="1"/>
  <c r="CU739" i="35" s="1"/>
  <c r="CU740" i="35" s="1"/>
  <c r="CU741" i="35" s="1"/>
  <c r="CU742" i="35" s="1"/>
  <c r="CU743" i="35" s="1"/>
  <c r="CU744" i="35" s="1"/>
  <c r="CU745" i="35" s="1"/>
  <c r="CU746" i="35" s="1"/>
  <c r="CU747" i="35" s="1"/>
  <c r="CU748" i="35" s="1"/>
  <c r="CU749" i="35" s="1"/>
  <c r="CU750" i="35" s="1"/>
  <c r="CU751" i="35" s="1"/>
  <c r="CU752" i="35" s="1"/>
  <c r="CU753" i="35" s="1"/>
  <c r="CU754" i="35" s="1"/>
  <c r="CU755" i="35" s="1"/>
  <c r="CU756" i="35" s="1"/>
  <c r="CU757" i="35" s="1"/>
  <c r="CU758" i="35" s="1"/>
  <c r="CU759" i="35" s="1"/>
  <c r="CU760" i="35" s="1"/>
  <c r="CU761" i="35" s="1"/>
  <c r="CU762" i="35" s="1"/>
  <c r="CU763" i="35" s="1"/>
  <c r="CU764" i="35" s="1"/>
  <c r="CU765" i="35" s="1"/>
  <c r="CU766" i="35" s="1"/>
  <c r="CU767" i="35" s="1"/>
  <c r="CU768" i="35" s="1"/>
  <c r="CU769" i="35" s="1"/>
  <c r="CU770" i="35" s="1"/>
  <c r="CU771" i="35" s="1"/>
  <c r="CU772" i="35" s="1"/>
  <c r="CU773" i="35" s="1"/>
  <c r="CU774" i="35" s="1"/>
  <c r="CU775" i="35" s="1"/>
  <c r="CU776" i="35" s="1"/>
  <c r="CU777" i="35" s="1"/>
  <c r="CU778" i="35" s="1"/>
  <c r="CU779" i="35" s="1"/>
  <c r="CU780" i="35" s="1"/>
  <c r="CU781" i="35" s="1"/>
  <c r="CU782" i="35" s="1"/>
  <c r="CU783" i="35" s="1"/>
  <c r="CU784" i="35" s="1"/>
  <c r="CU785" i="35" s="1"/>
  <c r="CU786" i="35" s="1"/>
  <c r="CU787" i="35" s="1"/>
  <c r="CU788" i="35" s="1"/>
  <c r="CU789" i="35" s="1"/>
  <c r="CU790" i="35" s="1"/>
  <c r="CU791" i="35" s="1"/>
  <c r="CU792" i="35" s="1"/>
  <c r="CU793" i="35" s="1"/>
  <c r="CU794" i="35" s="1"/>
  <c r="CU795" i="35" s="1"/>
  <c r="CU796" i="35" s="1"/>
  <c r="CU797" i="35" s="1"/>
  <c r="CU798" i="35" s="1"/>
  <c r="CU799" i="35" s="1"/>
  <c r="CU800" i="35" s="1"/>
  <c r="CU801" i="35" s="1"/>
  <c r="CU802" i="35" s="1"/>
  <c r="CU803" i="35" s="1"/>
  <c r="CU804" i="35" s="1"/>
  <c r="CU805" i="35" s="1"/>
  <c r="CU806" i="35" s="1"/>
  <c r="CU807" i="35" s="1"/>
  <c r="CU808" i="35" s="1"/>
  <c r="CU809" i="35" s="1"/>
  <c r="CU810" i="35" s="1"/>
  <c r="CU811" i="35" s="1"/>
  <c r="CU812" i="35" s="1"/>
  <c r="CU813" i="35" s="1"/>
  <c r="CU814" i="35" s="1"/>
  <c r="CU815" i="35" s="1"/>
  <c r="CU816" i="35" s="1"/>
  <c r="CU817" i="35" s="1"/>
  <c r="CU818" i="35" s="1"/>
  <c r="CU819" i="35" s="1"/>
  <c r="CU820" i="35" s="1"/>
  <c r="CU821" i="35" s="1"/>
  <c r="CU822" i="35" s="1"/>
  <c r="CU823" i="35" s="1"/>
  <c r="CU824" i="35" s="1"/>
  <c r="CU825" i="35" s="1"/>
  <c r="CU826" i="35" s="1"/>
  <c r="CU827" i="35" s="1"/>
  <c r="CU828" i="35" s="1"/>
  <c r="CU829" i="35" s="1"/>
  <c r="CU830" i="35" s="1"/>
  <c r="CU831" i="35" s="1"/>
  <c r="CU832" i="35" s="1"/>
  <c r="CU833" i="35" s="1"/>
  <c r="CU834" i="35" s="1"/>
  <c r="CU835" i="35" s="1"/>
  <c r="CU836" i="35" s="1"/>
  <c r="CU837" i="35" s="1"/>
  <c r="CU838" i="35" s="1"/>
  <c r="CU839" i="35" s="1"/>
  <c r="CU840" i="35" s="1"/>
  <c r="CU841" i="35" s="1"/>
  <c r="CU842" i="35" s="1"/>
  <c r="CU843" i="35" s="1"/>
  <c r="CU844" i="35" s="1"/>
  <c r="CU845" i="35" s="1"/>
  <c r="CU846" i="35" s="1"/>
  <c r="CU847" i="35" s="1"/>
  <c r="CU848" i="35" s="1"/>
  <c r="CU849" i="35" s="1"/>
  <c r="CU850" i="35" s="1"/>
  <c r="CU851" i="35" s="1"/>
  <c r="CU852" i="35" s="1"/>
  <c r="CU853" i="35" s="1"/>
  <c r="CU854" i="35" s="1"/>
  <c r="CU855" i="35" s="1"/>
  <c r="CU856" i="35" s="1"/>
  <c r="CU857" i="35" s="1"/>
  <c r="CU858" i="35" s="1"/>
  <c r="CU859" i="35" s="1"/>
  <c r="CU860" i="35" s="1"/>
  <c r="CU861" i="35" s="1"/>
  <c r="CU862" i="35" s="1"/>
  <c r="CU863" i="35" s="1"/>
  <c r="CU864" i="35" s="1"/>
  <c r="CU865" i="35" s="1"/>
  <c r="CU866" i="35" s="1"/>
  <c r="CU867" i="35" s="1"/>
  <c r="CU868" i="35" s="1"/>
  <c r="CU869" i="35" s="1"/>
  <c r="CU870" i="35" s="1"/>
  <c r="CU871" i="35" s="1"/>
  <c r="CU872" i="35" s="1"/>
  <c r="CU873" i="35" s="1"/>
  <c r="CU874" i="35" s="1"/>
  <c r="CU875" i="35" s="1"/>
  <c r="CU876" i="35" s="1"/>
  <c r="CU877" i="35" s="1"/>
  <c r="CU878" i="35" s="1"/>
  <c r="CU879" i="35" s="1"/>
  <c r="CU880" i="35" s="1"/>
  <c r="CU881" i="35" s="1"/>
  <c r="CU882" i="35" s="1"/>
  <c r="CU883" i="35" s="1"/>
  <c r="CU884" i="35" s="1"/>
  <c r="CU885" i="35" s="1"/>
  <c r="CU886" i="35" s="1"/>
  <c r="CU887" i="35" s="1"/>
  <c r="CU888" i="35" s="1"/>
  <c r="CU889" i="35" s="1"/>
  <c r="CU890" i="35" s="1"/>
  <c r="CU891" i="35" s="1"/>
  <c r="CU892" i="35" s="1"/>
  <c r="CU893" i="35" s="1"/>
  <c r="CU894" i="35" s="1"/>
  <c r="CU895" i="35" s="1"/>
  <c r="CU896" i="35" s="1"/>
  <c r="CU897" i="35" s="1"/>
  <c r="CU898" i="35" s="1"/>
  <c r="CU899" i="35" s="1"/>
  <c r="CU900" i="35" s="1"/>
  <c r="CU901" i="35" s="1"/>
  <c r="CU902" i="35" s="1"/>
  <c r="CU903" i="35" s="1"/>
  <c r="CU904" i="35" s="1"/>
  <c r="CU905" i="35" s="1"/>
  <c r="CU906" i="35" s="1"/>
  <c r="CU907" i="35" s="1"/>
  <c r="CU908" i="35" s="1"/>
  <c r="CU909" i="35" s="1"/>
  <c r="CU910" i="35" s="1"/>
  <c r="CU911" i="35" s="1"/>
  <c r="CU912" i="35" s="1"/>
  <c r="CU913" i="35" s="1"/>
  <c r="CU914" i="35" s="1"/>
  <c r="CU915" i="35" s="1"/>
  <c r="CU916" i="35" s="1"/>
  <c r="CU917" i="35" s="1"/>
  <c r="CU918" i="35" s="1"/>
  <c r="CU919" i="35" s="1"/>
  <c r="CU920" i="35" s="1"/>
  <c r="CU921" i="35" s="1"/>
  <c r="CU922" i="35" s="1"/>
  <c r="CU923" i="35" s="1"/>
  <c r="CU924" i="35" s="1"/>
  <c r="CU925" i="35" s="1"/>
  <c r="CU926" i="35" s="1"/>
  <c r="CU927" i="35" s="1"/>
  <c r="CU928" i="35" s="1"/>
  <c r="CU929" i="35" s="1"/>
  <c r="CU930" i="35" s="1"/>
  <c r="CU931" i="35" s="1"/>
  <c r="CU932" i="35" s="1"/>
  <c r="CU933" i="35" s="1"/>
  <c r="CU934" i="35" s="1"/>
  <c r="CU935" i="35" s="1"/>
  <c r="CU936" i="35" s="1"/>
  <c r="CU937" i="35" s="1"/>
  <c r="CU938" i="35" s="1"/>
  <c r="CU939" i="35" s="1"/>
  <c r="CU940" i="35" s="1"/>
  <c r="CU941" i="35" s="1"/>
  <c r="CU942" i="35" s="1"/>
  <c r="CU943" i="35" s="1"/>
  <c r="CU944" i="35" s="1"/>
  <c r="CU945" i="35" s="1"/>
  <c r="CU946" i="35" s="1"/>
  <c r="CU947" i="35" s="1"/>
  <c r="CU948" i="35" s="1"/>
  <c r="CU949" i="35" s="1"/>
  <c r="CU950" i="35" s="1"/>
  <c r="CU951" i="35" s="1"/>
  <c r="CU952" i="35" s="1"/>
  <c r="CU953" i="35" s="1"/>
  <c r="CU954" i="35" s="1"/>
  <c r="CU955" i="35" s="1"/>
  <c r="CU956" i="35" s="1"/>
  <c r="CU957" i="35" s="1"/>
  <c r="CU958" i="35" s="1"/>
  <c r="CU959" i="35" s="1"/>
  <c r="CU960" i="35" s="1"/>
  <c r="CU961" i="35" s="1"/>
  <c r="CU962" i="35" s="1"/>
  <c r="CU963" i="35" s="1"/>
  <c r="CU964" i="35" s="1"/>
  <c r="CU965" i="35" s="1"/>
  <c r="CU966" i="35" s="1"/>
  <c r="CU967" i="35" s="1"/>
  <c r="CU968" i="35" s="1"/>
  <c r="CU969" i="35" s="1"/>
  <c r="CU970" i="35" s="1"/>
  <c r="CU971" i="35" s="1"/>
  <c r="CU972" i="35" s="1"/>
  <c r="CU973" i="35" s="1"/>
  <c r="CU974" i="35" s="1"/>
  <c r="CU975" i="35" s="1"/>
  <c r="CU976" i="35" s="1"/>
  <c r="CU977" i="35" s="1"/>
  <c r="CU978" i="35" s="1"/>
  <c r="CU979" i="35" s="1"/>
  <c r="CU980" i="35" s="1"/>
  <c r="CU981" i="35" s="1"/>
  <c r="CU982" i="35" s="1"/>
  <c r="CU983" i="35" s="1"/>
  <c r="CU984" i="35" s="1"/>
  <c r="CU985" i="35" s="1"/>
  <c r="CU986" i="35" s="1"/>
  <c r="CU987" i="35" s="1"/>
  <c r="CU988" i="35" s="1"/>
  <c r="CU989" i="35" s="1"/>
  <c r="CU990" i="35" s="1"/>
  <c r="CU991" i="35" s="1"/>
  <c r="CU992" i="35" s="1"/>
  <c r="CU993" i="35" s="1"/>
  <c r="CU994" i="35" s="1"/>
  <c r="CU995" i="35" s="1"/>
  <c r="CU996" i="35" s="1"/>
  <c r="CU997" i="35" s="1"/>
  <c r="CU998" i="35" s="1"/>
  <c r="CU999" i="35" s="1"/>
  <c r="CU1000" i="35" s="1"/>
  <c r="CU1001" i="35" s="1"/>
  <c r="CU1002" i="35" s="1"/>
  <c r="CU1003" i="35" s="1"/>
  <c r="CU1004" i="35" s="1"/>
  <c r="CV6" i="35"/>
  <c r="CT8" i="35"/>
  <c r="CW9" i="35"/>
  <c r="CU11" i="35"/>
  <c r="CS13" i="35"/>
  <c r="CV14" i="35"/>
  <c r="CW17" i="35"/>
  <c r="CU19" i="35"/>
  <c r="CU5" i="35"/>
  <c r="CV8" i="35"/>
  <c r="CW11" i="35"/>
  <c r="CV16" i="35"/>
  <c r="CW6" i="35"/>
  <c r="CU8" i="35"/>
  <c r="CS10" i="35"/>
  <c r="CV11" i="35"/>
  <c r="CW14" i="35"/>
  <c r="CU16" i="35"/>
  <c r="CS18" i="35"/>
  <c r="CV19" i="35"/>
  <c r="CV5" i="35"/>
  <c r="CT10" i="35"/>
  <c r="CS15" i="35"/>
  <c r="CW19" i="35"/>
  <c r="CW5" i="35"/>
  <c r="CS7" i="35"/>
  <c r="CU13" i="35"/>
  <c r="CU9" i="35"/>
  <c r="CV13" i="35"/>
  <c r="CV17" i="35"/>
  <c r="CV9" i="35"/>
  <c r="CU18" i="35"/>
  <c r="CS11" i="35"/>
  <c r="CS5" i="35"/>
  <c r="CS8" i="35"/>
  <c r="CT6" i="35"/>
  <c r="CU10" i="35"/>
  <c r="CU14" i="35"/>
  <c r="CS19" i="35"/>
  <c r="CU6" i="35"/>
  <c r="CV12" i="35"/>
  <c r="CW8" i="35"/>
  <c r="CT7" i="35"/>
  <c r="CW15" i="35"/>
  <c r="CS20" i="35"/>
  <c r="CS21" i="35" s="1"/>
  <c r="CS22" i="35" s="1"/>
  <c r="CS23" i="35" s="1"/>
  <c r="CS24" i="35" s="1"/>
  <c r="CT5" i="35"/>
  <c r="CW7" i="35"/>
  <c r="CS12" i="35"/>
  <c r="CS16" i="35"/>
  <c r="CV20" i="35"/>
  <c r="CV21" i="35" s="1"/>
  <c r="CV22" i="35" s="1"/>
  <c r="CV23" i="35" s="1"/>
  <c r="CV24" i="35" s="1"/>
  <c r="CV25" i="35" s="1"/>
  <c r="CV26" i="35" s="1"/>
  <c r="CV27" i="35" s="1"/>
  <c r="CV28" i="35" s="1"/>
  <c r="CV29" i="35" s="1"/>
  <c r="CV30" i="35" s="1"/>
  <c r="CV31" i="35" s="1"/>
  <c r="CV32" i="35" s="1"/>
  <c r="CV33" i="35" s="1"/>
  <c r="CV34" i="35" s="1"/>
  <c r="CV35" i="35" s="1"/>
  <c r="CV36" i="35" s="1"/>
  <c r="CV37" i="35" s="1"/>
  <c r="CV38" i="35" s="1"/>
  <c r="CV39" i="35" s="1"/>
  <c r="CV40" i="35" s="1"/>
  <c r="CV41" i="35" s="1"/>
  <c r="CV42" i="35" s="1"/>
  <c r="CV43" i="35" s="1"/>
  <c r="CV44" i="35" s="1"/>
  <c r="CV45" i="35" s="1"/>
  <c r="CV46" i="35" s="1"/>
  <c r="CV47" i="35" s="1"/>
  <c r="CV48" i="35" s="1"/>
  <c r="CV49" i="35" s="1"/>
  <c r="CV50" i="35" s="1"/>
  <c r="CV51" i="35" s="1"/>
  <c r="CV52" i="35" s="1"/>
  <c r="CV53" i="35" s="1"/>
  <c r="CV54" i="35" s="1"/>
  <c r="CV55" i="35" s="1"/>
  <c r="CV56" i="35" s="1"/>
  <c r="CV57" i="35" s="1"/>
  <c r="CV58" i="35" s="1"/>
  <c r="CV59" i="35" s="1"/>
  <c r="CV60" i="35" s="1"/>
  <c r="CV61" i="35" s="1"/>
  <c r="CV62" i="35" s="1"/>
  <c r="CV63" i="35" s="1"/>
  <c r="CV64" i="35" s="1"/>
  <c r="CV65" i="35" s="1"/>
  <c r="CV66" i="35" s="1"/>
  <c r="CV67" i="35" s="1"/>
  <c r="CV68" i="35" s="1"/>
  <c r="CV69" i="35" s="1"/>
  <c r="CV70" i="35" s="1"/>
  <c r="CV71" i="35" s="1"/>
  <c r="CV72" i="35" s="1"/>
  <c r="CV73" i="35" s="1"/>
  <c r="CV74" i="35" s="1"/>
  <c r="CV75" i="35" s="1"/>
  <c r="CV76" i="35" s="1"/>
  <c r="CV77" i="35" s="1"/>
  <c r="CV78" i="35" s="1"/>
  <c r="CV79" i="35" s="1"/>
  <c r="CV80" i="35" s="1"/>
  <c r="CV81" i="35" s="1"/>
  <c r="CV82" i="35" s="1"/>
  <c r="CV83" i="35" s="1"/>
  <c r="CV84" i="35" s="1"/>
  <c r="CV85" i="35" s="1"/>
  <c r="CV86" i="35" s="1"/>
  <c r="CV87" i="35" s="1"/>
  <c r="CV88" i="35" s="1"/>
  <c r="CV89" i="35" s="1"/>
  <c r="CV90" i="35" s="1"/>
  <c r="CV91" i="35" s="1"/>
  <c r="CV92" i="35" s="1"/>
  <c r="CV93" i="35" s="1"/>
  <c r="CV94" i="35" s="1"/>
  <c r="CV95" i="35" s="1"/>
  <c r="CV96" i="35" s="1"/>
  <c r="CV97" i="35" s="1"/>
  <c r="CV98" i="35" s="1"/>
  <c r="CV99" i="35" s="1"/>
  <c r="CV100" i="35" s="1"/>
  <c r="CV101" i="35" s="1"/>
  <c r="CV102" i="35" s="1"/>
  <c r="CV103" i="35" s="1"/>
  <c r="CV104" i="35" s="1"/>
  <c r="CV105" i="35" s="1"/>
  <c r="CV106" i="35" s="1"/>
  <c r="CV107" i="35" s="1"/>
  <c r="CV108" i="35" s="1"/>
  <c r="CV109" i="35" s="1"/>
  <c r="CV110" i="35" s="1"/>
  <c r="CV111" i="35" s="1"/>
  <c r="CV112" i="35" s="1"/>
  <c r="CV113" i="35" s="1"/>
  <c r="CV114" i="35" s="1"/>
  <c r="CV115" i="35" s="1"/>
  <c r="CV116" i="35" s="1"/>
  <c r="CV117" i="35" s="1"/>
  <c r="CV118" i="35" s="1"/>
  <c r="CV119" i="35" s="1"/>
  <c r="CV120" i="35" s="1"/>
  <c r="CV121" i="35" s="1"/>
  <c r="CV122" i="35" s="1"/>
  <c r="CV123" i="35" s="1"/>
  <c r="CV124" i="35" s="1"/>
  <c r="CV125" i="35" s="1"/>
  <c r="CV126" i="35" s="1"/>
  <c r="CV127" i="35" s="1"/>
  <c r="CV128" i="35" s="1"/>
  <c r="CV129" i="35" s="1"/>
  <c r="CV130" i="35" s="1"/>
  <c r="CV131" i="35" s="1"/>
  <c r="CV132" i="35" s="1"/>
  <c r="CV133" i="35" s="1"/>
  <c r="CV134" i="35" s="1"/>
  <c r="CV135" i="35" s="1"/>
  <c r="CV136" i="35" s="1"/>
  <c r="CV137" i="35" s="1"/>
  <c r="CV138" i="35" s="1"/>
  <c r="CV139" i="35" s="1"/>
  <c r="CV140" i="35" s="1"/>
  <c r="CV141" i="35" s="1"/>
  <c r="CV142" i="35" s="1"/>
  <c r="CV143" i="35" s="1"/>
  <c r="CV144" i="35" s="1"/>
  <c r="CV145" i="35" s="1"/>
  <c r="CV146" i="35" s="1"/>
  <c r="CV147" i="35" s="1"/>
  <c r="CV148" i="35" s="1"/>
  <c r="CV149" i="35" s="1"/>
  <c r="CV150" i="35" s="1"/>
  <c r="CV151" i="35" s="1"/>
  <c r="CV152" i="35" s="1"/>
  <c r="CV153" i="35" s="1"/>
  <c r="CV154" i="35" s="1"/>
  <c r="CV155" i="35" s="1"/>
  <c r="CV156" i="35" s="1"/>
  <c r="CV157" i="35" s="1"/>
  <c r="CV158" i="35" s="1"/>
  <c r="CV159" i="35" s="1"/>
  <c r="CV160" i="35" s="1"/>
  <c r="CV161" i="35" s="1"/>
  <c r="CV162" i="35" s="1"/>
  <c r="CV163" i="35" s="1"/>
  <c r="CV164" i="35" s="1"/>
  <c r="CV165" i="35" s="1"/>
  <c r="CV166" i="35" s="1"/>
  <c r="CV167" i="35" s="1"/>
  <c r="CV168" i="35" s="1"/>
  <c r="CV169" i="35" s="1"/>
  <c r="CV170" i="35" s="1"/>
  <c r="CV171" i="35" s="1"/>
  <c r="CV172" i="35" s="1"/>
  <c r="CV173" i="35" s="1"/>
  <c r="CV174" i="35" s="1"/>
  <c r="CV175" i="35" s="1"/>
  <c r="CV176" i="35" s="1"/>
  <c r="CV177" i="35" s="1"/>
  <c r="CV178" i="35" s="1"/>
  <c r="CV179" i="35" s="1"/>
  <c r="CV180" i="35" s="1"/>
  <c r="CV181" i="35" s="1"/>
  <c r="CV182" i="35" s="1"/>
  <c r="CV183" i="35" s="1"/>
  <c r="CV184" i="35" s="1"/>
  <c r="CV185" i="35" s="1"/>
  <c r="CV186" i="35" s="1"/>
  <c r="CV187" i="35" s="1"/>
  <c r="CV188" i="35" s="1"/>
  <c r="CV189" i="35" s="1"/>
  <c r="CV190" i="35" s="1"/>
  <c r="CV191" i="35" s="1"/>
  <c r="CV192" i="35" s="1"/>
  <c r="CV193" i="35" s="1"/>
  <c r="CV194" i="35" s="1"/>
  <c r="CV195" i="35" s="1"/>
  <c r="CV196" i="35" s="1"/>
  <c r="CV197" i="35" s="1"/>
  <c r="CV198" i="35" s="1"/>
  <c r="CV199" i="35" s="1"/>
  <c r="CV200" i="35" s="1"/>
  <c r="CV201" i="35" s="1"/>
  <c r="CV202" i="35" s="1"/>
  <c r="CV203" i="35" s="1"/>
  <c r="CV204" i="35" s="1"/>
  <c r="CV205" i="35" s="1"/>
  <c r="CV206" i="35" s="1"/>
  <c r="CV207" i="35" s="1"/>
  <c r="CV208" i="35" s="1"/>
  <c r="CV209" i="35" s="1"/>
  <c r="CV210" i="35" s="1"/>
  <c r="CV211" i="35" s="1"/>
  <c r="CV212" i="35" s="1"/>
  <c r="CV213" i="35" s="1"/>
  <c r="CV214" i="35" s="1"/>
  <c r="CV215" i="35" s="1"/>
  <c r="CV216" i="35" s="1"/>
  <c r="CV217" i="35" s="1"/>
  <c r="CV218" i="35" s="1"/>
  <c r="CV219" i="35" s="1"/>
  <c r="CV220" i="35" s="1"/>
  <c r="CV221" i="35" s="1"/>
  <c r="CV222" i="35" s="1"/>
  <c r="CV223" i="35" s="1"/>
  <c r="CV224" i="35" s="1"/>
  <c r="CV225" i="35" s="1"/>
  <c r="CV226" i="35" s="1"/>
  <c r="CV227" i="35" s="1"/>
  <c r="CV228" i="35" s="1"/>
  <c r="CV229" i="35" s="1"/>
  <c r="CV230" i="35" s="1"/>
  <c r="CV231" i="35" s="1"/>
  <c r="CV232" i="35" s="1"/>
  <c r="CV233" i="35" s="1"/>
  <c r="CV234" i="35" s="1"/>
  <c r="CV235" i="35" s="1"/>
  <c r="CV236" i="35" s="1"/>
  <c r="CV237" i="35" s="1"/>
  <c r="CV238" i="35" s="1"/>
  <c r="CV239" i="35" s="1"/>
  <c r="CV240" i="35" s="1"/>
  <c r="CV241" i="35" s="1"/>
  <c r="CV242" i="35" s="1"/>
  <c r="CV243" i="35" s="1"/>
  <c r="CV244" i="35" s="1"/>
  <c r="CV245" i="35" s="1"/>
  <c r="CV246" i="35" s="1"/>
  <c r="CV247" i="35" s="1"/>
  <c r="CV248" i="35" s="1"/>
  <c r="CV249" i="35" s="1"/>
  <c r="CV250" i="35" s="1"/>
  <c r="CV251" i="35" s="1"/>
  <c r="CV252" i="35" s="1"/>
  <c r="CV253" i="35" s="1"/>
  <c r="CV254" i="35" s="1"/>
  <c r="CV255" i="35" s="1"/>
  <c r="CV256" i="35" s="1"/>
  <c r="CV257" i="35" s="1"/>
  <c r="CV258" i="35" s="1"/>
  <c r="CV259" i="35" s="1"/>
  <c r="CV260" i="35" s="1"/>
  <c r="CV261" i="35" s="1"/>
  <c r="CV262" i="35" s="1"/>
  <c r="CV263" i="35" s="1"/>
  <c r="CV264" i="35" s="1"/>
  <c r="CV265" i="35" s="1"/>
  <c r="CV266" i="35" s="1"/>
  <c r="CV267" i="35" s="1"/>
  <c r="CV268" i="35" s="1"/>
  <c r="CV269" i="35" s="1"/>
  <c r="CV270" i="35" s="1"/>
  <c r="CV271" i="35" s="1"/>
  <c r="CV272" i="35" s="1"/>
  <c r="CV273" i="35" s="1"/>
  <c r="CV274" i="35" s="1"/>
  <c r="CV275" i="35" s="1"/>
  <c r="CV276" i="35" s="1"/>
  <c r="CV277" i="35" s="1"/>
  <c r="CV278" i="35" s="1"/>
  <c r="CV279" i="35" s="1"/>
  <c r="CV280" i="35" s="1"/>
  <c r="CV281" i="35" s="1"/>
  <c r="CV282" i="35" s="1"/>
  <c r="CV283" i="35" s="1"/>
  <c r="CV284" i="35" s="1"/>
  <c r="CV285" i="35" s="1"/>
  <c r="CV286" i="35" s="1"/>
  <c r="CV287" i="35" s="1"/>
  <c r="CV288" i="35" s="1"/>
  <c r="CV289" i="35" s="1"/>
  <c r="CV290" i="35" s="1"/>
  <c r="CV291" i="35" s="1"/>
  <c r="CV292" i="35" s="1"/>
  <c r="CV293" i="35" s="1"/>
  <c r="CV294" i="35" s="1"/>
  <c r="CV295" i="35" s="1"/>
  <c r="CV296" i="35" s="1"/>
  <c r="CV297" i="35" s="1"/>
  <c r="CV298" i="35" s="1"/>
  <c r="CV299" i="35" s="1"/>
  <c r="CV300" i="35" s="1"/>
  <c r="CV301" i="35" s="1"/>
  <c r="CV302" i="35" s="1"/>
  <c r="CV303" i="35" s="1"/>
  <c r="CV304" i="35" s="1"/>
  <c r="CV305" i="35" s="1"/>
  <c r="CV306" i="35" s="1"/>
  <c r="CV307" i="35" s="1"/>
  <c r="CV308" i="35" s="1"/>
  <c r="CV309" i="35" s="1"/>
  <c r="CV310" i="35" s="1"/>
  <c r="CV311" i="35" s="1"/>
  <c r="CV312" i="35" s="1"/>
  <c r="CV313" i="35" s="1"/>
  <c r="CV314" i="35" s="1"/>
  <c r="CV315" i="35" s="1"/>
  <c r="CV316" i="35" s="1"/>
  <c r="CV317" i="35" s="1"/>
  <c r="CV318" i="35" s="1"/>
  <c r="CV319" i="35" s="1"/>
  <c r="CV320" i="35" s="1"/>
  <c r="CV321" i="35" s="1"/>
  <c r="CV322" i="35" s="1"/>
  <c r="CV323" i="35" s="1"/>
  <c r="CV324" i="35" s="1"/>
  <c r="CV325" i="35" s="1"/>
  <c r="CV326" i="35" s="1"/>
  <c r="CV327" i="35" s="1"/>
  <c r="CV328" i="35" s="1"/>
  <c r="CV329" i="35" s="1"/>
  <c r="CV330" i="35" s="1"/>
  <c r="CV331" i="35" s="1"/>
  <c r="CV332" i="35" s="1"/>
  <c r="CV333" i="35" s="1"/>
  <c r="CV334" i="35" s="1"/>
  <c r="CV335" i="35" s="1"/>
  <c r="CV336" i="35" s="1"/>
  <c r="CV337" i="35" s="1"/>
  <c r="CV338" i="35" s="1"/>
  <c r="CV339" i="35" s="1"/>
  <c r="CV340" i="35" s="1"/>
  <c r="CV341" i="35" s="1"/>
  <c r="CV342" i="35" s="1"/>
  <c r="CV343" i="35" s="1"/>
  <c r="CV344" i="35" s="1"/>
  <c r="CV345" i="35" s="1"/>
  <c r="CV346" i="35" s="1"/>
  <c r="CV347" i="35" s="1"/>
  <c r="CV348" i="35" s="1"/>
  <c r="CV349" i="35" s="1"/>
  <c r="CV350" i="35" s="1"/>
  <c r="CV351" i="35" s="1"/>
  <c r="CV352" i="35" s="1"/>
  <c r="CV353" i="35" s="1"/>
  <c r="CV354" i="35" s="1"/>
  <c r="CV355" i="35" s="1"/>
  <c r="CV356" i="35" s="1"/>
  <c r="CV357" i="35" s="1"/>
  <c r="CV358" i="35" s="1"/>
  <c r="CV359" i="35" s="1"/>
  <c r="CV360" i="35" s="1"/>
  <c r="CV361" i="35" s="1"/>
  <c r="CV362" i="35" s="1"/>
  <c r="CV363" i="35" s="1"/>
  <c r="CV364" i="35" s="1"/>
  <c r="CV365" i="35" s="1"/>
  <c r="CV366" i="35" s="1"/>
  <c r="CV367" i="35" s="1"/>
  <c r="CV368" i="35" s="1"/>
  <c r="CV369" i="35" s="1"/>
  <c r="CV370" i="35" s="1"/>
  <c r="CV371" i="35" s="1"/>
  <c r="CV372" i="35" s="1"/>
  <c r="CV373" i="35" s="1"/>
  <c r="CV374" i="35" s="1"/>
  <c r="CV375" i="35" s="1"/>
  <c r="CV376" i="35" s="1"/>
  <c r="CV377" i="35" s="1"/>
  <c r="CV378" i="35" s="1"/>
  <c r="CV379" i="35" s="1"/>
  <c r="CV380" i="35" s="1"/>
  <c r="CV381" i="35" s="1"/>
  <c r="CV382" i="35" s="1"/>
  <c r="CV383" i="35" s="1"/>
  <c r="CV384" i="35" s="1"/>
  <c r="CV385" i="35" s="1"/>
  <c r="CV386" i="35" s="1"/>
  <c r="CV387" i="35" s="1"/>
  <c r="CV388" i="35" s="1"/>
  <c r="CV389" i="35" s="1"/>
  <c r="CV390" i="35" s="1"/>
  <c r="CV391" i="35" s="1"/>
  <c r="CV392" i="35" s="1"/>
  <c r="CV393" i="35" s="1"/>
  <c r="CV394" i="35" s="1"/>
  <c r="CV395" i="35" s="1"/>
  <c r="CV396" i="35" s="1"/>
  <c r="CV397" i="35" s="1"/>
  <c r="CV398" i="35" s="1"/>
  <c r="CV399" i="35" s="1"/>
  <c r="CV400" i="35" s="1"/>
  <c r="CV401" i="35" s="1"/>
  <c r="CV402" i="35" s="1"/>
  <c r="CV403" i="35" s="1"/>
  <c r="CV404" i="35" s="1"/>
  <c r="CV405" i="35" s="1"/>
  <c r="CV406" i="35" s="1"/>
  <c r="CV407" i="35" s="1"/>
  <c r="CV408" i="35" s="1"/>
  <c r="CV409" i="35" s="1"/>
  <c r="CV410" i="35" s="1"/>
  <c r="CV411" i="35" s="1"/>
  <c r="CV412" i="35" s="1"/>
  <c r="CV413" i="35" s="1"/>
  <c r="CV414" i="35" s="1"/>
  <c r="CV415" i="35" s="1"/>
  <c r="CV416" i="35" s="1"/>
  <c r="CV417" i="35" s="1"/>
  <c r="CV418" i="35" s="1"/>
  <c r="CV419" i="35" s="1"/>
  <c r="CV420" i="35" s="1"/>
  <c r="CV421" i="35" s="1"/>
  <c r="CV422" i="35" s="1"/>
  <c r="CV423" i="35" s="1"/>
  <c r="CV424" i="35" s="1"/>
  <c r="CV425" i="35" s="1"/>
  <c r="CV426" i="35" s="1"/>
  <c r="CV427" i="35" s="1"/>
  <c r="CV428" i="35" s="1"/>
  <c r="CV429" i="35" s="1"/>
  <c r="CV430" i="35" s="1"/>
  <c r="CV431" i="35" s="1"/>
  <c r="CV432" i="35" s="1"/>
  <c r="CV433" i="35" s="1"/>
  <c r="CV434" i="35" s="1"/>
  <c r="CV435" i="35" s="1"/>
  <c r="CV436" i="35" s="1"/>
  <c r="CV437" i="35" s="1"/>
  <c r="CV438" i="35" s="1"/>
  <c r="CV439" i="35" s="1"/>
  <c r="CV440" i="35" s="1"/>
  <c r="CV441" i="35" s="1"/>
  <c r="CV442" i="35" s="1"/>
  <c r="CV443" i="35" s="1"/>
  <c r="CV444" i="35" s="1"/>
  <c r="CV445" i="35" s="1"/>
  <c r="CV446" i="35" s="1"/>
  <c r="CV447" i="35" s="1"/>
  <c r="CV448" i="35" s="1"/>
  <c r="CV449" i="35" s="1"/>
  <c r="CV450" i="35" s="1"/>
  <c r="CV451" i="35" s="1"/>
  <c r="CV452" i="35" s="1"/>
  <c r="CV453" i="35" s="1"/>
  <c r="CV454" i="35" s="1"/>
  <c r="CV455" i="35" s="1"/>
  <c r="CV456" i="35" s="1"/>
  <c r="CV457" i="35" s="1"/>
  <c r="CV458" i="35" s="1"/>
  <c r="CV459" i="35" s="1"/>
  <c r="CV460" i="35" s="1"/>
  <c r="CV461" i="35" s="1"/>
  <c r="CV462" i="35" s="1"/>
  <c r="CV463" i="35" s="1"/>
  <c r="CV464" i="35" s="1"/>
  <c r="CV465" i="35" s="1"/>
  <c r="CV466" i="35" s="1"/>
  <c r="CV467" i="35" s="1"/>
  <c r="CV468" i="35" s="1"/>
  <c r="CV469" i="35" s="1"/>
  <c r="CV470" i="35" s="1"/>
  <c r="CV471" i="35" s="1"/>
  <c r="CV472" i="35" s="1"/>
  <c r="CV473" i="35" s="1"/>
  <c r="CV474" i="35" s="1"/>
  <c r="CV475" i="35" s="1"/>
  <c r="CV476" i="35" s="1"/>
  <c r="CV477" i="35" s="1"/>
  <c r="CV478" i="35" s="1"/>
  <c r="CV479" i="35" s="1"/>
  <c r="CV480" i="35" s="1"/>
  <c r="CV481" i="35" s="1"/>
  <c r="CV482" i="35" s="1"/>
  <c r="CV483" i="35" s="1"/>
  <c r="CV484" i="35" s="1"/>
  <c r="CV485" i="35" s="1"/>
  <c r="CV486" i="35" s="1"/>
  <c r="CV487" i="35" s="1"/>
  <c r="CV488" i="35" s="1"/>
  <c r="CV489" i="35" s="1"/>
  <c r="CV490" i="35" s="1"/>
  <c r="CV491" i="35" s="1"/>
  <c r="CV492" i="35" s="1"/>
  <c r="CV493" i="35" s="1"/>
  <c r="CV494" i="35" s="1"/>
  <c r="CV495" i="35" s="1"/>
  <c r="CV496" i="35" s="1"/>
  <c r="CV497" i="35" s="1"/>
  <c r="CV498" i="35" s="1"/>
  <c r="CV499" i="35" s="1"/>
  <c r="CV500" i="35" s="1"/>
  <c r="CV501" i="35" s="1"/>
  <c r="CV502" i="35" s="1"/>
  <c r="CV503" i="35" s="1"/>
  <c r="CV504" i="35" s="1"/>
  <c r="CV505" i="35" s="1"/>
  <c r="CV506" i="35" s="1"/>
  <c r="CV507" i="35" s="1"/>
  <c r="CV508" i="35" s="1"/>
  <c r="CV509" i="35" s="1"/>
  <c r="CV510" i="35" s="1"/>
  <c r="CV511" i="35" s="1"/>
  <c r="CV512" i="35" s="1"/>
  <c r="CV513" i="35" s="1"/>
  <c r="CV514" i="35" s="1"/>
  <c r="CV515" i="35" s="1"/>
  <c r="CV516" i="35" s="1"/>
  <c r="CV517" i="35" s="1"/>
  <c r="CV518" i="35" s="1"/>
  <c r="CV519" i="35" s="1"/>
  <c r="CV520" i="35" s="1"/>
  <c r="CV521" i="35" s="1"/>
  <c r="CV522" i="35" s="1"/>
  <c r="CV523" i="35" s="1"/>
  <c r="CV524" i="35" s="1"/>
  <c r="CV525" i="35" s="1"/>
  <c r="CV526" i="35" s="1"/>
  <c r="CV527" i="35" s="1"/>
  <c r="CV528" i="35" s="1"/>
  <c r="CV529" i="35" s="1"/>
  <c r="CV530" i="35" s="1"/>
  <c r="CV531" i="35" s="1"/>
  <c r="CV532" i="35" s="1"/>
  <c r="CV533" i="35" s="1"/>
  <c r="CV534" i="35" s="1"/>
  <c r="CV535" i="35" s="1"/>
  <c r="CV536" i="35" s="1"/>
  <c r="CV537" i="35" s="1"/>
  <c r="CV538" i="35" s="1"/>
  <c r="CV539" i="35" s="1"/>
  <c r="CV540" i="35" s="1"/>
  <c r="CV541" i="35" s="1"/>
  <c r="CV542" i="35" s="1"/>
  <c r="CV543" i="35" s="1"/>
  <c r="CV544" i="35" s="1"/>
  <c r="CV545" i="35" s="1"/>
  <c r="CV546" i="35" s="1"/>
  <c r="CV547" i="35" s="1"/>
  <c r="CV548" i="35" s="1"/>
  <c r="CV549" i="35" s="1"/>
  <c r="CV550" i="35" s="1"/>
  <c r="CV551" i="35" s="1"/>
  <c r="CV552" i="35" s="1"/>
  <c r="CV553" i="35" s="1"/>
  <c r="CV554" i="35" s="1"/>
  <c r="CV555" i="35" s="1"/>
  <c r="CV556" i="35" s="1"/>
  <c r="CV557" i="35" s="1"/>
  <c r="CV558" i="35" s="1"/>
  <c r="CV559" i="35" s="1"/>
  <c r="CV560" i="35" s="1"/>
  <c r="CV561" i="35" s="1"/>
  <c r="CV562" i="35" s="1"/>
  <c r="CV563" i="35" s="1"/>
  <c r="CV564" i="35" s="1"/>
  <c r="CV565" i="35" s="1"/>
  <c r="CV566" i="35" s="1"/>
  <c r="CV567" i="35" s="1"/>
  <c r="CV568" i="35" s="1"/>
  <c r="CV569" i="35" s="1"/>
  <c r="CV570" i="35" s="1"/>
  <c r="CV571" i="35" s="1"/>
  <c r="CV572" i="35" s="1"/>
  <c r="CV573" i="35" s="1"/>
  <c r="CV574" i="35" s="1"/>
  <c r="CV575" i="35" s="1"/>
  <c r="CV576" i="35" s="1"/>
  <c r="CV577" i="35" s="1"/>
  <c r="CV578" i="35" s="1"/>
  <c r="CV579" i="35" s="1"/>
  <c r="CV580" i="35" s="1"/>
  <c r="CV581" i="35" s="1"/>
  <c r="CV582" i="35" s="1"/>
  <c r="CV583" i="35" s="1"/>
  <c r="CV584" i="35" s="1"/>
  <c r="CV585" i="35" s="1"/>
  <c r="CV586" i="35" s="1"/>
  <c r="CV587" i="35" s="1"/>
  <c r="CV588" i="35" s="1"/>
  <c r="CV589" i="35" s="1"/>
  <c r="CV590" i="35" s="1"/>
  <c r="CV591" i="35" s="1"/>
  <c r="CV592" i="35" s="1"/>
  <c r="CV593" i="35" s="1"/>
  <c r="CV594" i="35" s="1"/>
  <c r="CV595" i="35" s="1"/>
  <c r="CV596" i="35" s="1"/>
  <c r="CV597" i="35" s="1"/>
  <c r="CV598" i="35" s="1"/>
  <c r="CV599" i="35" s="1"/>
  <c r="CV600" i="35" s="1"/>
  <c r="CV601" i="35" s="1"/>
  <c r="CV602" i="35" s="1"/>
  <c r="CV603" i="35" s="1"/>
  <c r="CV604" i="35" s="1"/>
  <c r="CV605" i="35" s="1"/>
  <c r="CV606" i="35" s="1"/>
  <c r="CV607" i="35" s="1"/>
  <c r="CV608" i="35" s="1"/>
  <c r="CV609" i="35" s="1"/>
  <c r="CV610" i="35" s="1"/>
  <c r="CV611" i="35" s="1"/>
  <c r="CV612" i="35" s="1"/>
  <c r="CV613" i="35" s="1"/>
  <c r="CV614" i="35" s="1"/>
  <c r="CV615" i="35" s="1"/>
  <c r="CV616" i="35" s="1"/>
  <c r="CV617" i="35" s="1"/>
  <c r="CV618" i="35" s="1"/>
  <c r="CV619" i="35" s="1"/>
  <c r="CV620" i="35" s="1"/>
  <c r="CV621" i="35" s="1"/>
  <c r="CV622" i="35" s="1"/>
  <c r="CV623" i="35" s="1"/>
  <c r="CV624" i="35" s="1"/>
  <c r="CV625" i="35" s="1"/>
  <c r="CV626" i="35" s="1"/>
  <c r="CV627" i="35" s="1"/>
  <c r="CV628" i="35" s="1"/>
  <c r="CV629" i="35" s="1"/>
  <c r="CV630" i="35" s="1"/>
  <c r="CV631" i="35" s="1"/>
  <c r="CV632" i="35" s="1"/>
  <c r="CV633" i="35" s="1"/>
  <c r="CV634" i="35" s="1"/>
  <c r="CV635" i="35" s="1"/>
  <c r="CV636" i="35" s="1"/>
  <c r="CV637" i="35" s="1"/>
  <c r="CV638" i="35" s="1"/>
  <c r="CV639" i="35" s="1"/>
  <c r="CV640" i="35" s="1"/>
  <c r="CV641" i="35" s="1"/>
  <c r="CV642" i="35" s="1"/>
  <c r="CV643" i="35" s="1"/>
  <c r="CV644" i="35" s="1"/>
  <c r="CV645" i="35" s="1"/>
  <c r="CV646" i="35" s="1"/>
  <c r="CV647" i="35" s="1"/>
  <c r="CV648" i="35" s="1"/>
  <c r="CV649" i="35" s="1"/>
  <c r="CV650" i="35" s="1"/>
  <c r="CV651" i="35" s="1"/>
  <c r="CV652" i="35" s="1"/>
  <c r="CV653" i="35" s="1"/>
  <c r="CV654" i="35" s="1"/>
  <c r="CV655" i="35" s="1"/>
  <c r="CV656" i="35" s="1"/>
  <c r="CV657" i="35" s="1"/>
  <c r="CV658" i="35" s="1"/>
  <c r="CV659" i="35" s="1"/>
  <c r="CV660" i="35" s="1"/>
  <c r="CV661" i="35" s="1"/>
  <c r="CV662" i="35" s="1"/>
  <c r="CV663" i="35" s="1"/>
  <c r="CV664" i="35" s="1"/>
  <c r="CV665" i="35" s="1"/>
  <c r="CV666" i="35" s="1"/>
  <c r="CV667" i="35" s="1"/>
  <c r="CV668" i="35" s="1"/>
  <c r="CV669" i="35" s="1"/>
  <c r="CV670" i="35" s="1"/>
  <c r="CV671" i="35" s="1"/>
  <c r="CV672" i="35" s="1"/>
  <c r="CV673" i="35" s="1"/>
  <c r="CV674" i="35" s="1"/>
  <c r="CV675" i="35" s="1"/>
  <c r="CV676" i="35" s="1"/>
  <c r="CV677" i="35" s="1"/>
  <c r="CV678" i="35" s="1"/>
  <c r="CV679" i="35" s="1"/>
  <c r="CV680" i="35" s="1"/>
  <c r="CV681" i="35" s="1"/>
  <c r="CV682" i="35" s="1"/>
  <c r="CV683" i="35" s="1"/>
  <c r="CV684" i="35" s="1"/>
  <c r="CV685" i="35" s="1"/>
  <c r="CV686" i="35" s="1"/>
  <c r="CV687" i="35" s="1"/>
  <c r="CV688" i="35" s="1"/>
  <c r="CV689" i="35" s="1"/>
  <c r="CV690" i="35" s="1"/>
  <c r="CV691" i="35" s="1"/>
  <c r="CV692" i="35" s="1"/>
  <c r="CV693" i="35" s="1"/>
  <c r="CV694" i="35" s="1"/>
  <c r="CV695" i="35" s="1"/>
  <c r="CV696" i="35" s="1"/>
  <c r="CV697" i="35" s="1"/>
  <c r="CV698" i="35" s="1"/>
  <c r="CV699" i="35" s="1"/>
  <c r="CV700" i="35" s="1"/>
  <c r="CV701" i="35" s="1"/>
  <c r="CV702" i="35" s="1"/>
  <c r="CV703" i="35" s="1"/>
  <c r="CV704" i="35" s="1"/>
  <c r="CV705" i="35" s="1"/>
  <c r="CV706" i="35" s="1"/>
  <c r="CV707" i="35" s="1"/>
  <c r="CV708" i="35" s="1"/>
  <c r="CV709" i="35" s="1"/>
  <c r="CV710" i="35" s="1"/>
  <c r="CV711" i="35" s="1"/>
  <c r="CV712" i="35" s="1"/>
  <c r="CV713" i="35" s="1"/>
  <c r="CV714" i="35" s="1"/>
  <c r="CV715" i="35" s="1"/>
  <c r="CV716" i="35" s="1"/>
  <c r="CV717" i="35" s="1"/>
  <c r="CV718" i="35" s="1"/>
  <c r="CV719" i="35" s="1"/>
  <c r="CV720" i="35" s="1"/>
  <c r="CV721" i="35" s="1"/>
  <c r="CV722" i="35" s="1"/>
  <c r="CV723" i="35" s="1"/>
  <c r="CV724" i="35" s="1"/>
  <c r="CV725" i="35" s="1"/>
  <c r="CV726" i="35" s="1"/>
  <c r="CV727" i="35" s="1"/>
  <c r="CV728" i="35" s="1"/>
  <c r="CV729" i="35" s="1"/>
  <c r="CV730" i="35" s="1"/>
  <c r="CV731" i="35" s="1"/>
  <c r="CV732" i="35" s="1"/>
  <c r="CV733" i="35" s="1"/>
  <c r="CV734" i="35" s="1"/>
  <c r="CV735" i="35" s="1"/>
  <c r="CV736" i="35" s="1"/>
  <c r="CV737" i="35" s="1"/>
  <c r="CV738" i="35" s="1"/>
  <c r="CV739" i="35" s="1"/>
  <c r="CV740" i="35" s="1"/>
  <c r="CV741" i="35" s="1"/>
  <c r="CV742" i="35" s="1"/>
  <c r="CV743" i="35" s="1"/>
  <c r="CV744" i="35" s="1"/>
  <c r="CV745" i="35" s="1"/>
  <c r="CV746" i="35" s="1"/>
  <c r="CV747" i="35" s="1"/>
  <c r="CV748" i="35" s="1"/>
  <c r="CV749" i="35" s="1"/>
  <c r="CV750" i="35" s="1"/>
  <c r="CV751" i="35" s="1"/>
  <c r="CV752" i="35" s="1"/>
  <c r="CV753" i="35" s="1"/>
  <c r="CV754" i="35" s="1"/>
  <c r="CV755" i="35" s="1"/>
  <c r="CV756" i="35" s="1"/>
  <c r="CV757" i="35" s="1"/>
  <c r="CV758" i="35" s="1"/>
  <c r="CV759" i="35" s="1"/>
  <c r="CV760" i="35" s="1"/>
  <c r="CV761" i="35" s="1"/>
  <c r="CV762" i="35" s="1"/>
  <c r="CV763" i="35" s="1"/>
  <c r="CV764" i="35" s="1"/>
  <c r="CV765" i="35" s="1"/>
  <c r="CV766" i="35" s="1"/>
  <c r="CV767" i="35" s="1"/>
  <c r="CV768" i="35" s="1"/>
  <c r="CV769" i="35" s="1"/>
  <c r="CV770" i="35" s="1"/>
  <c r="CV771" i="35" s="1"/>
  <c r="CV772" i="35" s="1"/>
  <c r="CV773" i="35" s="1"/>
  <c r="CV774" i="35" s="1"/>
  <c r="CV775" i="35" s="1"/>
  <c r="CV776" i="35" s="1"/>
  <c r="CV777" i="35" s="1"/>
  <c r="CV778" i="35" s="1"/>
  <c r="CV779" i="35" s="1"/>
  <c r="CV780" i="35" s="1"/>
  <c r="CV781" i="35" s="1"/>
  <c r="CV782" i="35" s="1"/>
  <c r="CV783" i="35" s="1"/>
  <c r="CV784" i="35" s="1"/>
  <c r="CV785" i="35" s="1"/>
  <c r="CV786" i="35" s="1"/>
  <c r="CV787" i="35" s="1"/>
  <c r="CV788" i="35" s="1"/>
  <c r="CV789" i="35" s="1"/>
  <c r="CV790" i="35" s="1"/>
  <c r="CV791" i="35" s="1"/>
  <c r="CV792" i="35" s="1"/>
  <c r="CV793" i="35" s="1"/>
  <c r="CV794" i="35" s="1"/>
  <c r="CV795" i="35" s="1"/>
  <c r="CV796" i="35" s="1"/>
  <c r="CV797" i="35" s="1"/>
  <c r="CV798" i="35" s="1"/>
  <c r="CV799" i="35" s="1"/>
  <c r="CV800" i="35" s="1"/>
  <c r="CV801" i="35" s="1"/>
  <c r="CV802" i="35" s="1"/>
  <c r="CV803" i="35" s="1"/>
  <c r="CV804" i="35" s="1"/>
  <c r="CV805" i="35" s="1"/>
  <c r="CV806" i="35" s="1"/>
  <c r="CV807" i="35" s="1"/>
  <c r="CV808" i="35" s="1"/>
  <c r="CV809" i="35" s="1"/>
  <c r="CV810" i="35" s="1"/>
  <c r="CV811" i="35" s="1"/>
  <c r="CV812" i="35" s="1"/>
  <c r="CV813" i="35" s="1"/>
  <c r="CV814" i="35" s="1"/>
  <c r="CV815" i="35" s="1"/>
  <c r="CV816" i="35" s="1"/>
  <c r="CV817" i="35" s="1"/>
  <c r="CV818" i="35" s="1"/>
  <c r="CV819" i="35" s="1"/>
  <c r="CV820" i="35" s="1"/>
  <c r="CV821" i="35" s="1"/>
  <c r="CV822" i="35" s="1"/>
  <c r="CV823" i="35" s="1"/>
  <c r="CV824" i="35" s="1"/>
  <c r="CV825" i="35" s="1"/>
  <c r="CV826" i="35" s="1"/>
  <c r="CV827" i="35" s="1"/>
  <c r="CV828" i="35" s="1"/>
  <c r="CV829" i="35" s="1"/>
  <c r="CV830" i="35" s="1"/>
  <c r="CV831" i="35" s="1"/>
  <c r="CV832" i="35" s="1"/>
  <c r="CV833" i="35" s="1"/>
  <c r="CV834" i="35" s="1"/>
  <c r="CV835" i="35" s="1"/>
  <c r="CV836" i="35" s="1"/>
  <c r="CV837" i="35" s="1"/>
  <c r="CV838" i="35" s="1"/>
  <c r="CV839" i="35" s="1"/>
  <c r="CV840" i="35" s="1"/>
  <c r="CV841" i="35" s="1"/>
  <c r="CV842" i="35" s="1"/>
  <c r="CV843" i="35" s="1"/>
  <c r="CV844" i="35" s="1"/>
  <c r="CV845" i="35" s="1"/>
  <c r="CV846" i="35" s="1"/>
  <c r="CV847" i="35" s="1"/>
  <c r="CV848" i="35" s="1"/>
  <c r="CV849" i="35" s="1"/>
  <c r="CV850" i="35" s="1"/>
  <c r="CV851" i="35" s="1"/>
  <c r="CV852" i="35" s="1"/>
  <c r="CV853" i="35" s="1"/>
  <c r="CV854" i="35" s="1"/>
  <c r="CV855" i="35" s="1"/>
  <c r="CV856" i="35" s="1"/>
  <c r="CV857" i="35" s="1"/>
  <c r="CV858" i="35" s="1"/>
  <c r="CV859" i="35" s="1"/>
  <c r="CV860" i="35" s="1"/>
  <c r="CV861" i="35" s="1"/>
  <c r="CV862" i="35" s="1"/>
  <c r="CV863" i="35" s="1"/>
  <c r="CV864" i="35" s="1"/>
  <c r="CV865" i="35" s="1"/>
  <c r="CV866" i="35" s="1"/>
  <c r="CV867" i="35" s="1"/>
  <c r="CV868" i="35" s="1"/>
  <c r="CV869" i="35" s="1"/>
  <c r="CV870" i="35" s="1"/>
  <c r="CV871" i="35" s="1"/>
  <c r="CV872" i="35" s="1"/>
  <c r="CV873" i="35" s="1"/>
  <c r="CV874" i="35" s="1"/>
  <c r="CV875" i="35" s="1"/>
  <c r="CV876" i="35" s="1"/>
  <c r="CV877" i="35" s="1"/>
  <c r="CV878" i="35" s="1"/>
  <c r="CV879" i="35" s="1"/>
  <c r="CV880" i="35" s="1"/>
  <c r="CV881" i="35" s="1"/>
  <c r="CV882" i="35" s="1"/>
  <c r="CV883" i="35" s="1"/>
  <c r="CV884" i="35" s="1"/>
  <c r="CV885" i="35" s="1"/>
  <c r="CV886" i="35" s="1"/>
  <c r="CV887" i="35" s="1"/>
  <c r="CV888" i="35" s="1"/>
  <c r="CV889" i="35" s="1"/>
  <c r="CV890" i="35" s="1"/>
  <c r="CV891" i="35" s="1"/>
  <c r="CV892" i="35" s="1"/>
  <c r="CV893" i="35" s="1"/>
  <c r="CV894" i="35" s="1"/>
  <c r="CV895" i="35" s="1"/>
  <c r="CV896" i="35" s="1"/>
  <c r="CV897" i="35" s="1"/>
  <c r="CV898" i="35" s="1"/>
  <c r="CV899" i="35" s="1"/>
  <c r="CV900" i="35" s="1"/>
  <c r="CV901" i="35" s="1"/>
  <c r="CV902" i="35" s="1"/>
  <c r="CV903" i="35" s="1"/>
  <c r="CV904" i="35" s="1"/>
  <c r="CV905" i="35" s="1"/>
  <c r="CV906" i="35" s="1"/>
  <c r="CV907" i="35" s="1"/>
  <c r="CV908" i="35" s="1"/>
  <c r="CV909" i="35" s="1"/>
  <c r="CV910" i="35" s="1"/>
  <c r="CV911" i="35" s="1"/>
  <c r="CV912" i="35" s="1"/>
  <c r="CV913" i="35" s="1"/>
  <c r="CV914" i="35" s="1"/>
  <c r="CV915" i="35" s="1"/>
  <c r="CV916" i="35" s="1"/>
  <c r="CV917" i="35" s="1"/>
  <c r="CV918" i="35" s="1"/>
  <c r="CV919" i="35" s="1"/>
  <c r="CV920" i="35" s="1"/>
  <c r="CV921" i="35" s="1"/>
  <c r="CV922" i="35" s="1"/>
  <c r="CV923" i="35" s="1"/>
  <c r="CV924" i="35" s="1"/>
  <c r="CV925" i="35" s="1"/>
  <c r="CV926" i="35" s="1"/>
  <c r="CV927" i="35" s="1"/>
  <c r="CV928" i="35" s="1"/>
  <c r="CV929" i="35" s="1"/>
  <c r="CV930" i="35" s="1"/>
  <c r="CV931" i="35" s="1"/>
  <c r="CV932" i="35" s="1"/>
  <c r="CV933" i="35" s="1"/>
  <c r="CV934" i="35" s="1"/>
  <c r="CV935" i="35" s="1"/>
  <c r="CV936" i="35" s="1"/>
  <c r="CV937" i="35" s="1"/>
  <c r="CV938" i="35" s="1"/>
  <c r="CV939" i="35" s="1"/>
  <c r="CV940" i="35" s="1"/>
  <c r="CV941" i="35" s="1"/>
  <c r="CV942" i="35" s="1"/>
  <c r="CV943" i="35" s="1"/>
  <c r="CV944" i="35" s="1"/>
  <c r="CV945" i="35" s="1"/>
  <c r="CV946" i="35" s="1"/>
  <c r="CV947" i="35" s="1"/>
  <c r="CV948" i="35" s="1"/>
  <c r="CV949" i="35" s="1"/>
  <c r="CV950" i="35" s="1"/>
  <c r="CV951" i="35" s="1"/>
  <c r="CV952" i="35" s="1"/>
  <c r="CV953" i="35" s="1"/>
  <c r="CV954" i="35" s="1"/>
  <c r="CV955" i="35" s="1"/>
  <c r="CV956" i="35" s="1"/>
  <c r="CV957" i="35" s="1"/>
  <c r="CV958" i="35" s="1"/>
  <c r="CV959" i="35" s="1"/>
  <c r="CV960" i="35" s="1"/>
  <c r="CV961" i="35" s="1"/>
  <c r="CV962" i="35" s="1"/>
  <c r="CV963" i="35" s="1"/>
  <c r="CV964" i="35" s="1"/>
  <c r="CV965" i="35" s="1"/>
  <c r="CV966" i="35" s="1"/>
  <c r="CV967" i="35" s="1"/>
  <c r="CV968" i="35" s="1"/>
  <c r="CV969" i="35" s="1"/>
  <c r="CV970" i="35" s="1"/>
  <c r="CV971" i="35" s="1"/>
  <c r="CV972" i="35" s="1"/>
  <c r="CV973" i="35" s="1"/>
  <c r="CV974" i="35" s="1"/>
  <c r="CV975" i="35" s="1"/>
  <c r="CV976" i="35" s="1"/>
  <c r="CV977" i="35" s="1"/>
  <c r="CV978" i="35" s="1"/>
  <c r="CV979" i="35" s="1"/>
  <c r="CV980" i="35" s="1"/>
  <c r="CV981" i="35" s="1"/>
  <c r="CV982" i="35" s="1"/>
  <c r="CV983" i="35" s="1"/>
  <c r="CV984" i="35" s="1"/>
  <c r="CV985" i="35" s="1"/>
  <c r="CV986" i="35" s="1"/>
  <c r="CV987" i="35" s="1"/>
  <c r="CV988" i="35" s="1"/>
  <c r="CV989" i="35" s="1"/>
  <c r="CV990" i="35" s="1"/>
  <c r="CV991" i="35" s="1"/>
  <c r="CV992" i="35" s="1"/>
  <c r="CV993" i="35" s="1"/>
  <c r="CV994" i="35" s="1"/>
  <c r="CV995" i="35" s="1"/>
  <c r="CV996" i="35" s="1"/>
  <c r="CV997" i="35" s="1"/>
  <c r="CV998" i="35" s="1"/>
  <c r="CV999" i="35" s="1"/>
  <c r="CV1000" i="35" s="1"/>
  <c r="CV1001" i="35" s="1"/>
  <c r="CV1002" i="35" s="1"/>
  <c r="CV1003" i="35" s="1"/>
  <c r="CV1004" i="35" s="1"/>
  <c r="CW20" i="35"/>
  <c r="CW21" i="35" s="1"/>
  <c r="CW22" i="35" s="1"/>
  <c r="CW23" i="35" s="1"/>
  <c r="CW24" i="35" s="1"/>
  <c r="CW25" i="35" s="1"/>
  <c r="CW26" i="35" s="1"/>
  <c r="CW27" i="35" s="1"/>
  <c r="CW28" i="35" s="1"/>
  <c r="CW29" i="35" s="1"/>
  <c r="CW30" i="35" s="1"/>
  <c r="CW31" i="35" s="1"/>
  <c r="CW32" i="35" s="1"/>
  <c r="CW33" i="35" s="1"/>
  <c r="CW34" i="35" s="1"/>
  <c r="CW35" i="35" s="1"/>
  <c r="CW36" i="35" s="1"/>
  <c r="CW37" i="35" s="1"/>
  <c r="CW38" i="35" s="1"/>
  <c r="CW39" i="35" s="1"/>
  <c r="CW40" i="35" s="1"/>
  <c r="CW41" i="35" s="1"/>
  <c r="CW42" i="35" s="1"/>
  <c r="CW43" i="35" s="1"/>
  <c r="CW44" i="35" s="1"/>
  <c r="CW45" i="35" s="1"/>
  <c r="CW46" i="35" s="1"/>
  <c r="CW47" i="35" s="1"/>
  <c r="CW48" i="35" s="1"/>
  <c r="CW49" i="35" s="1"/>
  <c r="CW50" i="35" s="1"/>
  <c r="CW51" i="35" s="1"/>
  <c r="CW52" i="35" s="1"/>
  <c r="CW53" i="35" s="1"/>
  <c r="CW54" i="35" s="1"/>
  <c r="CW55" i="35" s="1"/>
  <c r="CW56" i="35" s="1"/>
  <c r="CW57" i="35" s="1"/>
  <c r="CW58" i="35" s="1"/>
  <c r="CW59" i="35" s="1"/>
  <c r="CW60" i="35" s="1"/>
  <c r="CW61" i="35" s="1"/>
  <c r="CW62" i="35" s="1"/>
  <c r="CW63" i="35" s="1"/>
  <c r="CW64" i="35" s="1"/>
  <c r="CW65" i="35" s="1"/>
  <c r="CW66" i="35" s="1"/>
  <c r="CW67" i="35" s="1"/>
  <c r="CW68" i="35" s="1"/>
  <c r="CW69" i="35" s="1"/>
  <c r="CW70" i="35" s="1"/>
  <c r="CW71" i="35" s="1"/>
  <c r="CW72" i="35" s="1"/>
  <c r="CW73" i="35" s="1"/>
  <c r="CW74" i="35" s="1"/>
  <c r="CW75" i="35" s="1"/>
  <c r="CW76" i="35" s="1"/>
  <c r="CW77" i="35" s="1"/>
  <c r="CW78" i="35" s="1"/>
  <c r="CW79" i="35" s="1"/>
  <c r="CW80" i="35" s="1"/>
  <c r="CW81" i="35" s="1"/>
  <c r="CW82" i="35" s="1"/>
  <c r="CW83" i="35" s="1"/>
  <c r="CW84" i="35" s="1"/>
  <c r="CW85" i="35" s="1"/>
  <c r="CW86" i="35" s="1"/>
  <c r="CW87" i="35" s="1"/>
  <c r="CW88" i="35" s="1"/>
  <c r="CW89" i="35" s="1"/>
  <c r="CW90" i="35" s="1"/>
  <c r="CW91" i="35" s="1"/>
  <c r="CW92" i="35" s="1"/>
  <c r="CW93" i="35" s="1"/>
  <c r="CW94" i="35" s="1"/>
  <c r="CW95" i="35" s="1"/>
  <c r="CW96" i="35" s="1"/>
  <c r="CW97" i="35" s="1"/>
  <c r="CW98" i="35" s="1"/>
  <c r="CW99" i="35" s="1"/>
  <c r="CW100" i="35" s="1"/>
  <c r="CW101" i="35" s="1"/>
  <c r="CW102" i="35" s="1"/>
  <c r="CW103" i="35" s="1"/>
  <c r="CW104" i="35" s="1"/>
  <c r="CW105" i="35" s="1"/>
  <c r="CW106" i="35" s="1"/>
  <c r="CW107" i="35" s="1"/>
  <c r="CW108" i="35" s="1"/>
  <c r="CW109" i="35" s="1"/>
  <c r="CW110" i="35" s="1"/>
  <c r="CW111" i="35" s="1"/>
  <c r="CW112" i="35" s="1"/>
  <c r="CW113" i="35" s="1"/>
  <c r="CW114" i="35" s="1"/>
  <c r="CW115" i="35" s="1"/>
  <c r="CW116" i="35" s="1"/>
  <c r="CW117" i="35" s="1"/>
  <c r="CW118" i="35" s="1"/>
  <c r="CW119" i="35" s="1"/>
  <c r="CW120" i="35" s="1"/>
  <c r="CW121" i="35" s="1"/>
  <c r="CW122" i="35" s="1"/>
  <c r="CW123" i="35" s="1"/>
  <c r="CW124" i="35" s="1"/>
  <c r="CW125" i="35" s="1"/>
  <c r="CW126" i="35" s="1"/>
  <c r="CW127" i="35" s="1"/>
  <c r="CW128" i="35" s="1"/>
  <c r="CW129" i="35" s="1"/>
  <c r="CW130" i="35" s="1"/>
  <c r="CW131" i="35" s="1"/>
  <c r="CW132" i="35" s="1"/>
  <c r="CW133" i="35" s="1"/>
  <c r="CW134" i="35" s="1"/>
  <c r="CW135" i="35" s="1"/>
  <c r="CW136" i="35" s="1"/>
  <c r="CW137" i="35" s="1"/>
  <c r="CW138" i="35" s="1"/>
  <c r="CW139" i="35" s="1"/>
  <c r="CW140" i="35" s="1"/>
  <c r="CW141" i="35" s="1"/>
  <c r="CW142" i="35" s="1"/>
  <c r="CW143" i="35" s="1"/>
  <c r="CW144" i="35" s="1"/>
  <c r="CW145" i="35" s="1"/>
  <c r="CW146" i="35" s="1"/>
  <c r="CW147" i="35" s="1"/>
  <c r="CW148" i="35" s="1"/>
  <c r="CW149" i="35" s="1"/>
  <c r="CW150" i="35" s="1"/>
  <c r="CW151" i="35" s="1"/>
  <c r="CW152" i="35" s="1"/>
  <c r="CW153" i="35" s="1"/>
  <c r="CW154" i="35" s="1"/>
  <c r="CW155" i="35" s="1"/>
  <c r="CW156" i="35" s="1"/>
  <c r="CW157" i="35" s="1"/>
  <c r="CW158" i="35" s="1"/>
  <c r="CW159" i="35" s="1"/>
  <c r="CW160" i="35" s="1"/>
  <c r="CW161" i="35" s="1"/>
  <c r="CW162" i="35" s="1"/>
  <c r="CW163" i="35" s="1"/>
  <c r="CW164" i="35" s="1"/>
  <c r="CW165" i="35" s="1"/>
  <c r="CW166" i="35" s="1"/>
  <c r="CW167" i="35" s="1"/>
  <c r="CW168" i="35" s="1"/>
  <c r="CW169" i="35" s="1"/>
  <c r="CW170" i="35" s="1"/>
  <c r="CW171" i="35" s="1"/>
  <c r="CW172" i="35" s="1"/>
  <c r="CW173" i="35" s="1"/>
  <c r="CW174" i="35" s="1"/>
  <c r="CW175" i="35" s="1"/>
  <c r="CW176" i="35" s="1"/>
  <c r="CW177" i="35" s="1"/>
  <c r="CW178" i="35" s="1"/>
  <c r="CW179" i="35" s="1"/>
  <c r="CW180" i="35" s="1"/>
  <c r="CW181" i="35" s="1"/>
  <c r="CW182" i="35" s="1"/>
  <c r="CW183" i="35" s="1"/>
  <c r="CW184" i="35" s="1"/>
  <c r="CW185" i="35" s="1"/>
  <c r="CW186" i="35" s="1"/>
  <c r="CW187" i="35" s="1"/>
  <c r="CW188" i="35" s="1"/>
  <c r="CW189" i="35" s="1"/>
  <c r="CW190" i="35" s="1"/>
  <c r="CW191" i="35" s="1"/>
  <c r="CW192" i="35" s="1"/>
  <c r="CW193" i="35" s="1"/>
  <c r="CW194" i="35" s="1"/>
  <c r="CW195" i="35" s="1"/>
  <c r="CW196" i="35" s="1"/>
  <c r="CW197" i="35" s="1"/>
  <c r="CW198" i="35" s="1"/>
  <c r="CW199" i="35" s="1"/>
  <c r="CW200" i="35" s="1"/>
  <c r="CW201" i="35" s="1"/>
  <c r="CW202" i="35" s="1"/>
  <c r="CW203" i="35" s="1"/>
  <c r="CW204" i="35" s="1"/>
  <c r="CW205" i="35" s="1"/>
  <c r="CW206" i="35" s="1"/>
  <c r="CW207" i="35" s="1"/>
  <c r="CW208" i="35" s="1"/>
  <c r="CW209" i="35" s="1"/>
  <c r="CW210" i="35" s="1"/>
  <c r="CW211" i="35" s="1"/>
  <c r="CW212" i="35" s="1"/>
  <c r="CW213" i="35" s="1"/>
  <c r="CW214" i="35" s="1"/>
  <c r="CW215" i="35" s="1"/>
  <c r="CW216" i="35" s="1"/>
  <c r="CW217" i="35" s="1"/>
  <c r="CW218" i="35" s="1"/>
  <c r="CW219" i="35" s="1"/>
  <c r="CW220" i="35" s="1"/>
  <c r="CW221" i="35" s="1"/>
  <c r="CW222" i="35" s="1"/>
  <c r="CW223" i="35" s="1"/>
  <c r="CW224" i="35" s="1"/>
  <c r="CW225" i="35" s="1"/>
  <c r="CW226" i="35" s="1"/>
  <c r="CW227" i="35" s="1"/>
  <c r="CW228" i="35" s="1"/>
  <c r="CW229" i="35" s="1"/>
  <c r="CW230" i="35" s="1"/>
  <c r="CW231" i="35" s="1"/>
  <c r="CW232" i="35" s="1"/>
  <c r="CW233" i="35" s="1"/>
  <c r="CW234" i="35" s="1"/>
  <c r="CW235" i="35" s="1"/>
  <c r="CW236" i="35" s="1"/>
  <c r="CW237" i="35" s="1"/>
  <c r="CW238" i="35" s="1"/>
  <c r="CW239" i="35" s="1"/>
  <c r="CW240" i="35" s="1"/>
  <c r="CW241" i="35" s="1"/>
  <c r="CW242" i="35" s="1"/>
  <c r="CW243" i="35" s="1"/>
  <c r="CW244" i="35" s="1"/>
  <c r="CW245" i="35" s="1"/>
  <c r="CW246" i="35" s="1"/>
  <c r="CW247" i="35" s="1"/>
  <c r="CW248" i="35" s="1"/>
  <c r="CW249" i="35" s="1"/>
  <c r="CW250" i="35" s="1"/>
  <c r="CW251" i="35" s="1"/>
  <c r="CW252" i="35" s="1"/>
  <c r="CW253" i="35" s="1"/>
  <c r="CW254" i="35" s="1"/>
  <c r="CW255" i="35" s="1"/>
  <c r="CW256" i="35" s="1"/>
  <c r="CW257" i="35" s="1"/>
  <c r="CW258" i="35" s="1"/>
  <c r="CW259" i="35" s="1"/>
  <c r="CW260" i="35" s="1"/>
  <c r="CW261" i="35" s="1"/>
  <c r="CW262" i="35" s="1"/>
  <c r="CW263" i="35" s="1"/>
  <c r="CW264" i="35" s="1"/>
  <c r="CW265" i="35" s="1"/>
  <c r="CW266" i="35" s="1"/>
  <c r="CW267" i="35" s="1"/>
  <c r="CW268" i="35" s="1"/>
  <c r="CW269" i="35" s="1"/>
  <c r="CW270" i="35" s="1"/>
  <c r="CW271" i="35" s="1"/>
  <c r="CW272" i="35" s="1"/>
  <c r="CW273" i="35" s="1"/>
  <c r="CW274" i="35" s="1"/>
  <c r="CW275" i="35" s="1"/>
  <c r="CW276" i="35" s="1"/>
  <c r="CW277" i="35" s="1"/>
  <c r="CW278" i="35" s="1"/>
  <c r="CW279" i="35" s="1"/>
  <c r="CW280" i="35" s="1"/>
  <c r="CW281" i="35" s="1"/>
  <c r="CW282" i="35" s="1"/>
  <c r="CW283" i="35" s="1"/>
  <c r="CW284" i="35" s="1"/>
  <c r="CW285" i="35" s="1"/>
  <c r="CW286" i="35" s="1"/>
  <c r="CW287" i="35" s="1"/>
  <c r="CW288" i="35" s="1"/>
  <c r="CW289" i="35" s="1"/>
  <c r="CW290" i="35" s="1"/>
  <c r="CW291" i="35" s="1"/>
  <c r="CW292" i="35" s="1"/>
  <c r="CW293" i="35" s="1"/>
  <c r="CW294" i="35" s="1"/>
  <c r="CW295" i="35" s="1"/>
  <c r="CW296" i="35" s="1"/>
  <c r="CW297" i="35" s="1"/>
  <c r="CW298" i="35" s="1"/>
  <c r="CW299" i="35" s="1"/>
  <c r="CW300" i="35" s="1"/>
  <c r="CW301" i="35" s="1"/>
  <c r="CW302" i="35" s="1"/>
  <c r="CW303" i="35" s="1"/>
  <c r="CW304" i="35" s="1"/>
  <c r="CW305" i="35" s="1"/>
  <c r="CW306" i="35" s="1"/>
  <c r="CW307" i="35" s="1"/>
  <c r="CW308" i="35" s="1"/>
  <c r="CW309" i="35" s="1"/>
  <c r="CW310" i="35" s="1"/>
  <c r="CW311" i="35" s="1"/>
  <c r="CW312" i="35" s="1"/>
  <c r="CW313" i="35" s="1"/>
  <c r="CW314" i="35" s="1"/>
  <c r="CW315" i="35" s="1"/>
  <c r="CW316" i="35" s="1"/>
  <c r="CW317" i="35" s="1"/>
  <c r="CW318" i="35" s="1"/>
  <c r="CW319" i="35" s="1"/>
  <c r="CW320" i="35" s="1"/>
  <c r="CW321" i="35" s="1"/>
  <c r="CW322" i="35" s="1"/>
  <c r="CW323" i="35" s="1"/>
  <c r="CW324" i="35" s="1"/>
  <c r="CW325" i="35" s="1"/>
  <c r="CW326" i="35" s="1"/>
  <c r="CW327" i="35" s="1"/>
  <c r="CW328" i="35" s="1"/>
  <c r="CW329" i="35" s="1"/>
  <c r="CW330" i="35" s="1"/>
  <c r="CW331" i="35" s="1"/>
  <c r="CW332" i="35" s="1"/>
  <c r="CW333" i="35" s="1"/>
  <c r="CW334" i="35" s="1"/>
  <c r="CW335" i="35" s="1"/>
  <c r="CW336" i="35" s="1"/>
  <c r="CW337" i="35" s="1"/>
  <c r="CW338" i="35" s="1"/>
  <c r="CW339" i="35" s="1"/>
  <c r="CW340" i="35" s="1"/>
  <c r="CW341" i="35" s="1"/>
  <c r="CW342" i="35" s="1"/>
  <c r="CW343" i="35" s="1"/>
  <c r="CW344" i="35" s="1"/>
  <c r="CW345" i="35" s="1"/>
  <c r="CW346" i="35" s="1"/>
  <c r="CW347" i="35" s="1"/>
  <c r="CW348" i="35" s="1"/>
  <c r="CW349" i="35" s="1"/>
  <c r="CW350" i="35" s="1"/>
  <c r="CW351" i="35" s="1"/>
  <c r="CW352" i="35" s="1"/>
  <c r="CW353" i="35" s="1"/>
  <c r="CW354" i="35" s="1"/>
  <c r="CW355" i="35" s="1"/>
  <c r="CW356" i="35" s="1"/>
  <c r="CW357" i="35" s="1"/>
  <c r="CW358" i="35" s="1"/>
  <c r="CW359" i="35" s="1"/>
  <c r="CW360" i="35" s="1"/>
  <c r="CW361" i="35" s="1"/>
  <c r="CW362" i="35" s="1"/>
  <c r="CW363" i="35" s="1"/>
  <c r="CW364" i="35" s="1"/>
  <c r="CW365" i="35" s="1"/>
  <c r="CW366" i="35" s="1"/>
  <c r="CW367" i="35" s="1"/>
  <c r="CW368" i="35" s="1"/>
  <c r="CW369" i="35" s="1"/>
  <c r="CW370" i="35" s="1"/>
  <c r="CW371" i="35" s="1"/>
  <c r="CW372" i="35" s="1"/>
  <c r="CW373" i="35" s="1"/>
  <c r="CW374" i="35" s="1"/>
  <c r="CW375" i="35" s="1"/>
  <c r="CW376" i="35" s="1"/>
  <c r="CW377" i="35" s="1"/>
  <c r="CW378" i="35" s="1"/>
  <c r="CW379" i="35" s="1"/>
  <c r="CW380" i="35" s="1"/>
  <c r="CW381" i="35" s="1"/>
  <c r="CW382" i="35" s="1"/>
  <c r="CW383" i="35" s="1"/>
  <c r="CW384" i="35" s="1"/>
  <c r="CW385" i="35" s="1"/>
  <c r="CW386" i="35" s="1"/>
  <c r="CW387" i="35" s="1"/>
  <c r="CW388" i="35" s="1"/>
  <c r="CW389" i="35" s="1"/>
  <c r="CW390" i="35" s="1"/>
  <c r="CW391" i="35" s="1"/>
  <c r="CW392" i="35" s="1"/>
  <c r="CW393" i="35" s="1"/>
  <c r="CW394" i="35" s="1"/>
  <c r="CW395" i="35" s="1"/>
  <c r="CW396" i="35" s="1"/>
  <c r="CW397" i="35" s="1"/>
  <c r="CW398" i="35" s="1"/>
  <c r="CW399" i="35" s="1"/>
  <c r="CW400" i="35" s="1"/>
  <c r="CW401" i="35" s="1"/>
  <c r="CW402" i="35" s="1"/>
  <c r="CW403" i="35" s="1"/>
  <c r="CW404" i="35" s="1"/>
  <c r="CW405" i="35" s="1"/>
  <c r="CW406" i="35" s="1"/>
  <c r="CW407" i="35" s="1"/>
  <c r="CW408" i="35" s="1"/>
  <c r="CW409" i="35" s="1"/>
  <c r="CW410" i="35" s="1"/>
  <c r="CW411" i="35" s="1"/>
  <c r="CW412" i="35" s="1"/>
  <c r="CW413" i="35" s="1"/>
  <c r="CW414" i="35" s="1"/>
  <c r="CW415" i="35" s="1"/>
  <c r="CW416" i="35" s="1"/>
  <c r="CW417" i="35" s="1"/>
  <c r="CW418" i="35" s="1"/>
  <c r="CW419" i="35" s="1"/>
  <c r="CW420" i="35" s="1"/>
  <c r="CW421" i="35" s="1"/>
  <c r="CW422" i="35" s="1"/>
  <c r="CW423" i="35" s="1"/>
  <c r="CW424" i="35" s="1"/>
  <c r="CW425" i="35" s="1"/>
  <c r="CW426" i="35" s="1"/>
  <c r="CW427" i="35" s="1"/>
  <c r="CW428" i="35" s="1"/>
  <c r="CW429" i="35" s="1"/>
  <c r="CW430" i="35" s="1"/>
  <c r="CW431" i="35" s="1"/>
  <c r="CW432" i="35" s="1"/>
  <c r="CW433" i="35" s="1"/>
  <c r="CW434" i="35" s="1"/>
  <c r="CW435" i="35" s="1"/>
  <c r="CW436" i="35" s="1"/>
  <c r="CW437" i="35" s="1"/>
  <c r="CW438" i="35" s="1"/>
  <c r="CW439" i="35" s="1"/>
  <c r="CW440" i="35" s="1"/>
  <c r="CW441" i="35" s="1"/>
  <c r="CW442" i="35" s="1"/>
  <c r="CW443" i="35" s="1"/>
  <c r="CW444" i="35" s="1"/>
  <c r="CW445" i="35" s="1"/>
  <c r="CW446" i="35" s="1"/>
  <c r="CW447" i="35" s="1"/>
  <c r="CW448" i="35" s="1"/>
  <c r="CW449" i="35" s="1"/>
  <c r="CW450" i="35" s="1"/>
  <c r="CW451" i="35" s="1"/>
  <c r="CW452" i="35" s="1"/>
  <c r="CW453" i="35" s="1"/>
  <c r="CW454" i="35" s="1"/>
  <c r="CW455" i="35" s="1"/>
  <c r="CW456" i="35" s="1"/>
  <c r="CW457" i="35" s="1"/>
  <c r="CW458" i="35" s="1"/>
  <c r="CW459" i="35" s="1"/>
  <c r="CW460" i="35" s="1"/>
  <c r="CW461" i="35" s="1"/>
  <c r="CW462" i="35" s="1"/>
  <c r="CW463" i="35" s="1"/>
  <c r="CW464" i="35" s="1"/>
  <c r="CW465" i="35" s="1"/>
  <c r="CW466" i="35" s="1"/>
  <c r="CW467" i="35" s="1"/>
  <c r="CW468" i="35" s="1"/>
  <c r="CW469" i="35" s="1"/>
  <c r="CW470" i="35" s="1"/>
  <c r="CW471" i="35" s="1"/>
  <c r="CW472" i="35" s="1"/>
  <c r="CW473" i="35" s="1"/>
  <c r="CW474" i="35" s="1"/>
  <c r="CW475" i="35" s="1"/>
  <c r="CW476" i="35" s="1"/>
  <c r="CW477" i="35" s="1"/>
  <c r="CW478" i="35" s="1"/>
  <c r="CW479" i="35" s="1"/>
  <c r="CW480" i="35" s="1"/>
  <c r="CW481" i="35" s="1"/>
  <c r="CW482" i="35" s="1"/>
  <c r="CW483" i="35" s="1"/>
  <c r="CW484" i="35" s="1"/>
  <c r="CW485" i="35" s="1"/>
  <c r="CW486" i="35" s="1"/>
  <c r="CW487" i="35" s="1"/>
  <c r="CW488" i="35" s="1"/>
  <c r="CW489" i="35" s="1"/>
  <c r="CW490" i="35" s="1"/>
  <c r="CW491" i="35" s="1"/>
  <c r="CW492" i="35" s="1"/>
  <c r="CW493" i="35" s="1"/>
  <c r="CW494" i="35" s="1"/>
  <c r="CW495" i="35" s="1"/>
  <c r="CW496" i="35" s="1"/>
  <c r="CW497" i="35" s="1"/>
  <c r="CW498" i="35" s="1"/>
  <c r="CW499" i="35" s="1"/>
  <c r="CW500" i="35" s="1"/>
  <c r="CW501" i="35" s="1"/>
  <c r="CW502" i="35" s="1"/>
  <c r="CW503" i="35" s="1"/>
  <c r="CW504" i="35" s="1"/>
  <c r="CW505" i="35" s="1"/>
  <c r="CW506" i="35" s="1"/>
  <c r="CW507" i="35" s="1"/>
  <c r="CW508" i="35" s="1"/>
  <c r="CW509" i="35" s="1"/>
  <c r="CW510" i="35" s="1"/>
  <c r="CW511" i="35" s="1"/>
  <c r="CW512" i="35" s="1"/>
  <c r="CW513" i="35" s="1"/>
  <c r="CW514" i="35" s="1"/>
  <c r="CW515" i="35" s="1"/>
  <c r="CW516" i="35" s="1"/>
  <c r="CW517" i="35" s="1"/>
  <c r="CW518" i="35" s="1"/>
  <c r="CW519" i="35" s="1"/>
  <c r="CW520" i="35" s="1"/>
  <c r="CW521" i="35" s="1"/>
  <c r="CW522" i="35" s="1"/>
  <c r="CW523" i="35" s="1"/>
  <c r="CW524" i="35" s="1"/>
  <c r="CW525" i="35" s="1"/>
  <c r="CW526" i="35" s="1"/>
  <c r="CW527" i="35" s="1"/>
  <c r="CW528" i="35" s="1"/>
  <c r="CW529" i="35" s="1"/>
  <c r="CW530" i="35" s="1"/>
  <c r="CW531" i="35" s="1"/>
  <c r="CW532" i="35" s="1"/>
  <c r="CW533" i="35" s="1"/>
  <c r="CW534" i="35" s="1"/>
  <c r="CW535" i="35" s="1"/>
  <c r="CW536" i="35" s="1"/>
  <c r="CW537" i="35" s="1"/>
  <c r="CW538" i="35" s="1"/>
  <c r="CW539" i="35" s="1"/>
  <c r="CW540" i="35" s="1"/>
  <c r="CW541" i="35" s="1"/>
  <c r="CW542" i="35" s="1"/>
  <c r="CW543" i="35" s="1"/>
  <c r="CW544" i="35" s="1"/>
  <c r="CW545" i="35" s="1"/>
  <c r="CW546" i="35" s="1"/>
  <c r="CW547" i="35" s="1"/>
  <c r="CW548" i="35" s="1"/>
  <c r="CW549" i="35" s="1"/>
  <c r="CW550" i="35" s="1"/>
  <c r="CW551" i="35" s="1"/>
  <c r="CW552" i="35" s="1"/>
  <c r="CW553" i="35" s="1"/>
  <c r="CW554" i="35" s="1"/>
  <c r="CW555" i="35" s="1"/>
  <c r="CW556" i="35" s="1"/>
  <c r="CW557" i="35" s="1"/>
  <c r="CW558" i="35" s="1"/>
  <c r="CW559" i="35" s="1"/>
  <c r="CW560" i="35" s="1"/>
  <c r="CW561" i="35" s="1"/>
  <c r="CW562" i="35" s="1"/>
  <c r="CW563" i="35" s="1"/>
  <c r="CW564" i="35" s="1"/>
  <c r="CW565" i="35" s="1"/>
  <c r="CW566" i="35" s="1"/>
  <c r="CW567" i="35" s="1"/>
  <c r="CW568" i="35" s="1"/>
  <c r="CW569" i="35" s="1"/>
  <c r="CW570" i="35" s="1"/>
  <c r="CW571" i="35" s="1"/>
  <c r="CW572" i="35" s="1"/>
  <c r="CW573" i="35" s="1"/>
  <c r="CW574" i="35" s="1"/>
  <c r="CW575" i="35" s="1"/>
  <c r="CW576" i="35" s="1"/>
  <c r="CW577" i="35" s="1"/>
  <c r="CW578" i="35" s="1"/>
  <c r="CW579" i="35" s="1"/>
  <c r="CW580" i="35" s="1"/>
  <c r="CW581" i="35" s="1"/>
  <c r="CW582" i="35" s="1"/>
  <c r="CW583" i="35" s="1"/>
  <c r="CW584" i="35" s="1"/>
  <c r="CW585" i="35" s="1"/>
  <c r="CW586" i="35" s="1"/>
  <c r="CW587" i="35" s="1"/>
  <c r="CW588" i="35" s="1"/>
  <c r="CW589" i="35" s="1"/>
  <c r="CW590" i="35" s="1"/>
  <c r="CW591" i="35" s="1"/>
  <c r="CW592" i="35" s="1"/>
  <c r="CW593" i="35" s="1"/>
  <c r="CW594" i="35" s="1"/>
  <c r="CW595" i="35" s="1"/>
  <c r="CW596" i="35" s="1"/>
  <c r="CW597" i="35" s="1"/>
  <c r="CW598" i="35" s="1"/>
  <c r="CW599" i="35" s="1"/>
  <c r="CW600" i="35" s="1"/>
  <c r="CW601" i="35" s="1"/>
  <c r="CW602" i="35" s="1"/>
  <c r="CW603" i="35" s="1"/>
  <c r="CW604" i="35" s="1"/>
  <c r="CW605" i="35" s="1"/>
  <c r="CW606" i="35" s="1"/>
  <c r="CW607" i="35" s="1"/>
  <c r="CW608" i="35" s="1"/>
  <c r="CW609" i="35" s="1"/>
  <c r="CW610" i="35" s="1"/>
  <c r="CW611" i="35" s="1"/>
  <c r="CW612" i="35" s="1"/>
  <c r="CW613" i="35" s="1"/>
  <c r="CW614" i="35" s="1"/>
  <c r="CW615" i="35" s="1"/>
  <c r="CW616" i="35" s="1"/>
  <c r="CW617" i="35" s="1"/>
  <c r="CW618" i="35" s="1"/>
  <c r="CW619" i="35" s="1"/>
  <c r="CW620" i="35" s="1"/>
  <c r="CW621" i="35" s="1"/>
  <c r="CW622" i="35" s="1"/>
  <c r="CW623" i="35" s="1"/>
  <c r="CW624" i="35" s="1"/>
  <c r="CW625" i="35" s="1"/>
  <c r="CW626" i="35" s="1"/>
  <c r="CW627" i="35" s="1"/>
  <c r="CW628" i="35" s="1"/>
  <c r="CW629" i="35" s="1"/>
  <c r="CW630" i="35" s="1"/>
  <c r="CW631" i="35" s="1"/>
  <c r="CW632" i="35" s="1"/>
  <c r="CW633" i="35" s="1"/>
  <c r="CW634" i="35" s="1"/>
  <c r="CW635" i="35" s="1"/>
  <c r="CW636" i="35" s="1"/>
  <c r="CW637" i="35" s="1"/>
  <c r="CW638" i="35" s="1"/>
  <c r="CW639" i="35" s="1"/>
  <c r="CW640" i="35" s="1"/>
  <c r="CW641" i="35" s="1"/>
  <c r="CW642" i="35" s="1"/>
  <c r="CW643" i="35" s="1"/>
  <c r="CW644" i="35" s="1"/>
  <c r="CW645" i="35" s="1"/>
  <c r="CW646" i="35" s="1"/>
  <c r="CW647" i="35" s="1"/>
  <c r="CW648" i="35" s="1"/>
  <c r="CW649" i="35" s="1"/>
  <c r="CW650" i="35" s="1"/>
  <c r="CW651" i="35" s="1"/>
  <c r="CW652" i="35" s="1"/>
  <c r="CW653" i="35" s="1"/>
  <c r="CW654" i="35" s="1"/>
  <c r="CW655" i="35" s="1"/>
  <c r="CW656" i="35" s="1"/>
  <c r="CW657" i="35" s="1"/>
  <c r="CW658" i="35" s="1"/>
  <c r="CW659" i="35" s="1"/>
  <c r="CW660" i="35" s="1"/>
  <c r="CW661" i="35" s="1"/>
  <c r="CW662" i="35" s="1"/>
  <c r="CW663" i="35" s="1"/>
  <c r="CW664" i="35" s="1"/>
  <c r="CW665" i="35" s="1"/>
  <c r="CW666" i="35" s="1"/>
  <c r="CW667" i="35" s="1"/>
  <c r="CW668" i="35" s="1"/>
  <c r="CW669" i="35" s="1"/>
  <c r="CW670" i="35" s="1"/>
  <c r="CW671" i="35" s="1"/>
  <c r="CW672" i="35" s="1"/>
  <c r="CW673" i="35" s="1"/>
  <c r="CW674" i="35" s="1"/>
  <c r="CW675" i="35" s="1"/>
  <c r="CW676" i="35" s="1"/>
  <c r="CW677" i="35" s="1"/>
  <c r="CW678" i="35" s="1"/>
  <c r="CW679" i="35" s="1"/>
  <c r="CW680" i="35" s="1"/>
  <c r="CW681" i="35" s="1"/>
  <c r="CW682" i="35" s="1"/>
  <c r="CW683" i="35" s="1"/>
  <c r="CW684" i="35" s="1"/>
  <c r="CW685" i="35" s="1"/>
  <c r="CW686" i="35" s="1"/>
  <c r="CW687" i="35" s="1"/>
  <c r="CW688" i="35" s="1"/>
  <c r="CW689" i="35" s="1"/>
  <c r="CW690" i="35" s="1"/>
  <c r="CW691" i="35" s="1"/>
  <c r="CW692" i="35" s="1"/>
  <c r="CW693" i="35" s="1"/>
  <c r="CW694" i="35" s="1"/>
  <c r="CW695" i="35" s="1"/>
  <c r="CW696" i="35" s="1"/>
  <c r="CW697" i="35" s="1"/>
  <c r="CW698" i="35" s="1"/>
  <c r="CW699" i="35" s="1"/>
  <c r="CW700" i="35" s="1"/>
  <c r="CW701" i="35" s="1"/>
  <c r="CW702" i="35" s="1"/>
  <c r="CW703" i="35" s="1"/>
  <c r="CW704" i="35" s="1"/>
  <c r="CW705" i="35" s="1"/>
  <c r="CW706" i="35" s="1"/>
  <c r="CW707" i="35" s="1"/>
  <c r="CW708" i="35" s="1"/>
  <c r="CW709" i="35" s="1"/>
  <c r="CW710" i="35" s="1"/>
  <c r="CW711" i="35" s="1"/>
  <c r="CW712" i="35" s="1"/>
  <c r="CW713" i="35" s="1"/>
  <c r="CW714" i="35" s="1"/>
  <c r="CW715" i="35" s="1"/>
  <c r="CW716" i="35" s="1"/>
  <c r="CW717" i="35" s="1"/>
  <c r="CW718" i="35" s="1"/>
  <c r="CW719" i="35" s="1"/>
  <c r="CW720" i="35" s="1"/>
  <c r="CW721" i="35" s="1"/>
  <c r="CW722" i="35" s="1"/>
  <c r="CW723" i="35" s="1"/>
  <c r="CW724" i="35" s="1"/>
  <c r="CW725" i="35" s="1"/>
  <c r="CW726" i="35" s="1"/>
  <c r="CW727" i="35" s="1"/>
  <c r="CW728" i="35" s="1"/>
  <c r="CW729" i="35" s="1"/>
  <c r="CW730" i="35" s="1"/>
  <c r="CW731" i="35" s="1"/>
  <c r="CW732" i="35" s="1"/>
  <c r="CW733" i="35" s="1"/>
  <c r="CW734" i="35" s="1"/>
  <c r="CW735" i="35" s="1"/>
  <c r="CW736" i="35" s="1"/>
  <c r="CW737" i="35" s="1"/>
  <c r="CW738" i="35" s="1"/>
  <c r="CW739" i="35" s="1"/>
  <c r="CW740" i="35" s="1"/>
  <c r="CW741" i="35" s="1"/>
  <c r="CW742" i="35" s="1"/>
  <c r="CW743" i="35" s="1"/>
  <c r="CW744" i="35" s="1"/>
  <c r="CW745" i="35" s="1"/>
  <c r="CW746" i="35" s="1"/>
  <c r="CW747" i="35" s="1"/>
  <c r="CW748" i="35" s="1"/>
  <c r="CW749" i="35" s="1"/>
  <c r="CW750" i="35" s="1"/>
  <c r="CW751" i="35" s="1"/>
  <c r="CW752" i="35" s="1"/>
  <c r="CW753" i="35" s="1"/>
  <c r="CW754" i="35" s="1"/>
  <c r="CW755" i="35" s="1"/>
  <c r="CW756" i="35" s="1"/>
  <c r="CW757" i="35" s="1"/>
  <c r="CW758" i="35" s="1"/>
  <c r="CW759" i="35" s="1"/>
  <c r="CW760" i="35" s="1"/>
  <c r="CW761" i="35" s="1"/>
  <c r="CW762" i="35" s="1"/>
  <c r="CW763" i="35" s="1"/>
  <c r="CW764" i="35" s="1"/>
  <c r="CW765" i="35" s="1"/>
  <c r="CW766" i="35" s="1"/>
  <c r="CW767" i="35" s="1"/>
  <c r="CW768" i="35" s="1"/>
  <c r="CW769" i="35" s="1"/>
  <c r="CW770" i="35" s="1"/>
  <c r="CW771" i="35" s="1"/>
  <c r="CW772" i="35" s="1"/>
  <c r="CW773" i="35" s="1"/>
  <c r="CW774" i="35" s="1"/>
  <c r="CW775" i="35" s="1"/>
  <c r="CW776" i="35" s="1"/>
  <c r="CW777" i="35" s="1"/>
  <c r="CW778" i="35" s="1"/>
  <c r="CW779" i="35" s="1"/>
  <c r="CW780" i="35" s="1"/>
  <c r="CW781" i="35" s="1"/>
  <c r="CW782" i="35" s="1"/>
  <c r="CW783" i="35" s="1"/>
  <c r="CW784" i="35" s="1"/>
  <c r="CW785" i="35" s="1"/>
  <c r="CW786" i="35" s="1"/>
  <c r="CW787" i="35" s="1"/>
  <c r="CW788" i="35" s="1"/>
  <c r="CW789" i="35" s="1"/>
  <c r="CW790" i="35" s="1"/>
  <c r="CW791" i="35" s="1"/>
  <c r="CW792" i="35" s="1"/>
  <c r="CW793" i="35" s="1"/>
  <c r="CW794" i="35" s="1"/>
  <c r="CW795" i="35" s="1"/>
  <c r="CW796" i="35" s="1"/>
  <c r="CW797" i="35" s="1"/>
  <c r="CW798" i="35" s="1"/>
  <c r="CW799" i="35" s="1"/>
  <c r="CW800" i="35" s="1"/>
  <c r="CW801" i="35" s="1"/>
  <c r="CW802" i="35" s="1"/>
  <c r="CW803" i="35" s="1"/>
  <c r="CW804" i="35" s="1"/>
  <c r="CW805" i="35" s="1"/>
  <c r="CW806" i="35" s="1"/>
  <c r="CW807" i="35" s="1"/>
  <c r="CW808" i="35" s="1"/>
  <c r="CW809" i="35" s="1"/>
  <c r="CW810" i="35" s="1"/>
  <c r="CW811" i="35" s="1"/>
  <c r="CW812" i="35" s="1"/>
  <c r="CW813" i="35" s="1"/>
  <c r="CW814" i="35" s="1"/>
  <c r="CW815" i="35" s="1"/>
  <c r="CW816" i="35" s="1"/>
  <c r="CW817" i="35" s="1"/>
  <c r="CW818" i="35" s="1"/>
  <c r="CW819" i="35" s="1"/>
  <c r="CW820" i="35" s="1"/>
  <c r="CW821" i="35" s="1"/>
  <c r="CW822" i="35" s="1"/>
  <c r="CW823" i="35" s="1"/>
  <c r="CW824" i="35" s="1"/>
  <c r="CW825" i="35" s="1"/>
  <c r="CW826" i="35" s="1"/>
  <c r="CW827" i="35" s="1"/>
  <c r="CW828" i="35" s="1"/>
  <c r="CW829" i="35" s="1"/>
  <c r="CW830" i="35" s="1"/>
  <c r="CW831" i="35" s="1"/>
  <c r="CW832" i="35" s="1"/>
  <c r="CW833" i="35" s="1"/>
  <c r="CW834" i="35" s="1"/>
  <c r="CW835" i="35" s="1"/>
  <c r="CW836" i="35" s="1"/>
  <c r="CW837" i="35" s="1"/>
  <c r="CW838" i="35" s="1"/>
  <c r="CW839" i="35" s="1"/>
  <c r="CW840" i="35" s="1"/>
  <c r="CW841" i="35" s="1"/>
  <c r="CW842" i="35" s="1"/>
  <c r="CW843" i="35" s="1"/>
  <c r="CW844" i="35" s="1"/>
  <c r="CW845" i="35" s="1"/>
  <c r="CW846" i="35" s="1"/>
  <c r="CW847" i="35" s="1"/>
  <c r="CW848" i="35" s="1"/>
  <c r="CW849" i="35" s="1"/>
  <c r="CW850" i="35" s="1"/>
  <c r="CW851" i="35" s="1"/>
  <c r="CW852" i="35" s="1"/>
  <c r="CW853" i="35" s="1"/>
  <c r="CW854" i="35" s="1"/>
  <c r="CW855" i="35" s="1"/>
  <c r="CW856" i="35" s="1"/>
  <c r="CW857" i="35" s="1"/>
  <c r="CW858" i="35" s="1"/>
  <c r="CW859" i="35" s="1"/>
  <c r="CW860" i="35" s="1"/>
  <c r="CW861" i="35" s="1"/>
  <c r="CW862" i="35" s="1"/>
  <c r="CW863" i="35" s="1"/>
  <c r="CW864" i="35" s="1"/>
  <c r="CW865" i="35" s="1"/>
  <c r="CW866" i="35" s="1"/>
  <c r="CW867" i="35" s="1"/>
  <c r="CW868" i="35" s="1"/>
  <c r="CW869" i="35" s="1"/>
  <c r="CW870" i="35" s="1"/>
  <c r="CW871" i="35" s="1"/>
  <c r="CW872" i="35" s="1"/>
  <c r="CW873" i="35" s="1"/>
  <c r="CW874" i="35" s="1"/>
  <c r="CW875" i="35" s="1"/>
  <c r="CW876" i="35" s="1"/>
  <c r="CW877" i="35" s="1"/>
  <c r="CW878" i="35" s="1"/>
  <c r="CW879" i="35" s="1"/>
  <c r="CW880" i="35" s="1"/>
  <c r="CW881" i="35" s="1"/>
  <c r="CW882" i="35" s="1"/>
  <c r="CW883" i="35" s="1"/>
  <c r="CW884" i="35" s="1"/>
  <c r="CW885" i="35" s="1"/>
  <c r="CW886" i="35" s="1"/>
  <c r="CW887" i="35" s="1"/>
  <c r="CW888" i="35" s="1"/>
  <c r="CW889" i="35" s="1"/>
  <c r="CW890" i="35" s="1"/>
  <c r="CW891" i="35" s="1"/>
  <c r="CW892" i="35" s="1"/>
  <c r="CW893" i="35" s="1"/>
  <c r="CW894" i="35" s="1"/>
  <c r="CW895" i="35" s="1"/>
  <c r="CW896" i="35" s="1"/>
  <c r="CW897" i="35" s="1"/>
  <c r="CW898" i="35" s="1"/>
  <c r="CW899" i="35" s="1"/>
  <c r="CW900" i="35" s="1"/>
  <c r="CW901" i="35" s="1"/>
  <c r="CW902" i="35" s="1"/>
  <c r="CW903" i="35" s="1"/>
  <c r="CW904" i="35" s="1"/>
  <c r="CW905" i="35" s="1"/>
  <c r="CW906" i="35" s="1"/>
  <c r="CW907" i="35" s="1"/>
  <c r="CW908" i="35" s="1"/>
  <c r="CW909" i="35" s="1"/>
  <c r="CW910" i="35" s="1"/>
  <c r="CW911" i="35" s="1"/>
  <c r="CW912" i="35" s="1"/>
  <c r="CW913" i="35" s="1"/>
  <c r="CW914" i="35" s="1"/>
  <c r="CW915" i="35" s="1"/>
  <c r="CW916" i="35" s="1"/>
  <c r="CW917" i="35" s="1"/>
  <c r="CW918" i="35" s="1"/>
  <c r="CW919" i="35" s="1"/>
  <c r="CW920" i="35" s="1"/>
  <c r="CW921" i="35" s="1"/>
  <c r="CW922" i="35" s="1"/>
  <c r="CW923" i="35" s="1"/>
  <c r="CW924" i="35" s="1"/>
  <c r="CW925" i="35" s="1"/>
  <c r="CW926" i="35" s="1"/>
  <c r="CW927" i="35" s="1"/>
  <c r="CW928" i="35" s="1"/>
  <c r="CW929" i="35" s="1"/>
  <c r="CW930" i="35" s="1"/>
  <c r="CW931" i="35" s="1"/>
  <c r="CW932" i="35" s="1"/>
  <c r="CW933" i="35" s="1"/>
  <c r="CW934" i="35" s="1"/>
  <c r="CW935" i="35" s="1"/>
  <c r="CW936" i="35" s="1"/>
  <c r="CW937" i="35" s="1"/>
  <c r="CW938" i="35" s="1"/>
  <c r="CW939" i="35" s="1"/>
  <c r="CW940" i="35" s="1"/>
  <c r="CW941" i="35" s="1"/>
  <c r="CW942" i="35" s="1"/>
  <c r="CW943" i="35" s="1"/>
  <c r="CW944" i="35" s="1"/>
  <c r="CW945" i="35" s="1"/>
  <c r="CW946" i="35" s="1"/>
  <c r="CW947" i="35" s="1"/>
  <c r="CW948" i="35" s="1"/>
  <c r="CW949" i="35" s="1"/>
  <c r="CW950" i="35" s="1"/>
  <c r="CW951" i="35" s="1"/>
  <c r="CW952" i="35" s="1"/>
  <c r="CW953" i="35" s="1"/>
  <c r="CW954" i="35" s="1"/>
  <c r="CW955" i="35" s="1"/>
  <c r="CW956" i="35" s="1"/>
  <c r="CW957" i="35" s="1"/>
  <c r="CW958" i="35" s="1"/>
  <c r="CW959" i="35" s="1"/>
  <c r="CW960" i="35" s="1"/>
  <c r="CW961" i="35" s="1"/>
  <c r="CW962" i="35" s="1"/>
  <c r="CW963" i="35" s="1"/>
  <c r="CW964" i="35" s="1"/>
  <c r="CW965" i="35" s="1"/>
  <c r="CW966" i="35" s="1"/>
  <c r="CW967" i="35" s="1"/>
  <c r="CW968" i="35" s="1"/>
  <c r="CW969" i="35" s="1"/>
  <c r="CW970" i="35" s="1"/>
  <c r="CW971" i="35" s="1"/>
  <c r="CW972" i="35" s="1"/>
  <c r="CW973" i="35" s="1"/>
  <c r="CW974" i="35" s="1"/>
  <c r="CW975" i="35" s="1"/>
  <c r="CW976" i="35" s="1"/>
  <c r="CW977" i="35" s="1"/>
  <c r="CW978" i="35" s="1"/>
  <c r="CW979" i="35" s="1"/>
  <c r="CW980" i="35" s="1"/>
  <c r="CW981" i="35" s="1"/>
  <c r="CW982" i="35" s="1"/>
  <c r="CW983" i="35" s="1"/>
  <c r="CW984" i="35" s="1"/>
  <c r="CW985" i="35" s="1"/>
  <c r="CW986" i="35" s="1"/>
  <c r="CW987" i="35" s="1"/>
  <c r="CW988" i="35" s="1"/>
  <c r="CW989" i="35" s="1"/>
  <c r="CW990" i="35" s="1"/>
  <c r="CW991" i="35" s="1"/>
  <c r="CW992" i="35" s="1"/>
  <c r="CW993" i="35" s="1"/>
  <c r="CW994" i="35" s="1"/>
  <c r="CW995" i="35" s="1"/>
  <c r="CW996" i="35" s="1"/>
  <c r="CW997" i="35" s="1"/>
  <c r="CW998" i="35" s="1"/>
  <c r="CW999" i="35" s="1"/>
  <c r="CW1000" i="35" s="1"/>
  <c r="CW1001" i="35" s="1"/>
  <c r="CW1002" i="35" s="1"/>
  <c r="CW1003" i="35" s="1"/>
  <c r="CW1004" i="35" s="1"/>
  <c r="CW12" i="35"/>
  <c r="CW16" i="35"/>
  <c r="CU17" i="35"/>
  <c r="CR12" i="35"/>
  <c r="CO13" i="35"/>
  <c r="BR665" i="35"/>
  <c r="CP12" i="35"/>
  <c r="BR774" i="35"/>
  <c r="BR8" i="35"/>
  <c r="CQ13" i="35"/>
  <c r="BT758" i="35"/>
  <c r="BR734" i="35"/>
  <c r="BT621" i="35"/>
  <c r="BT373" i="35"/>
  <c r="BR668" i="35"/>
  <c r="BT790" i="35"/>
  <c r="BT628" i="35"/>
  <c r="BT734" i="35"/>
  <c r="BT7" i="35"/>
  <c r="BS7" i="35"/>
  <c r="BR7" i="35"/>
  <c r="BR710" i="35"/>
  <c r="BT710" i="35"/>
  <c r="BR758" i="35"/>
  <c r="BR766" i="35"/>
  <c r="BT766" i="35"/>
  <c r="BR245" i="35"/>
  <c r="BT668" i="35"/>
  <c r="BT814" i="35"/>
  <c r="BR814" i="35"/>
  <c r="BR694" i="35"/>
  <c r="BT694" i="35"/>
  <c r="BR686" i="35"/>
  <c r="BT686" i="35"/>
  <c r="BT655" i="35"/>
  <c r="BR655" i="35"/>
  <c r="BR671" i="35"/>
  <c r="BR918" i="35"/>
  <c r="BR718" i="35"/>
  <c r="BT782" i="35"/>
  <c r="BR628" i="35"/>
  <c r="BT181" i="35"/>
  <c r="BT726" i="35"/>
  <c r="BT53" i="35"/>
  <c r="BT988" i="35"/>
  <c r="BR798" i="35"/>
  <c r="BT918" i="35"/>
  <c r="BR790" i="35"/>
  <c r="BT309" i="35"/>
  <c r="BT742" i="35"/>
  <c r="BT982" i="35"/>
  <c r="BR742" i="35"/>
  <c r="BT774" i="35"/>
  <c r="BT665" i="35"/>
  <c r="BR782" i="35"/>
  <c r="BR726" i="35"/>
  <c r="BT854" i="35"/>
  <c r="BT750" i="35"/>
  <c r="BT565" i="35"/>
  <c r="BT117" i="35"/>
  <c r="BR806" i="35"/>
  <c r="BR702" i="35"/>
  <c r="BR982" i="35"/>
  <c r="BR854" i="35"/>
  <c r="BT806" i="35"/>
  <c r="BT702" i="35"/>
  <c r="BT671" i="35"/>
  <c r="BT914" i="35"/>
  <c r="BR914" i="35"/>
  <c r="BR29" i="35"/>
  <c r="BT29" i="35"/>
  <c r="BR900" i="35"/>
  <c r="BT900" i="35"/>
  <c r="BR948" i="35"/>
  <c r="BT948" i="35"/>
  <c r="BT980" i="35"/>
  <c r="BR980" i="35"/>
  <c r="BT996" i="35"/>
  <c r="BR996" i="35"/>
  <c r="BR890" i="35"/>
  <c r="BT890" i="35"/>
  <c r="BR600" i="35"/>
  <c r="BT600" i="35"/>
  <c r="BT924" i="35"/>
  <c r="BR924" i="35"/>
  <c r="BR783" i="35"/>
  <c r="BT783" i="35"/>
  <c r="BT923" i="35"/>
  <c r="BR923" i="35"/>
  <c r="BT992" i="35"/>
  <c r="BR992" i="35"/>
  <c r="BR851" i="35"/>
  <c r="BT851" i="35"/>
  <c r="BR882" i="35"/>
  <c r="BT882" i="35"/>
  <c r="BT699" i="35"/>
  <c r="BR699" i="35"/>
  <c r="BR638" i="35"/>
  <c r="BT638" i="35"/>
  <c r="BR583" i="35"/>
  <c r="BT583" i="35"/>
  <c r="BT834" i="35"/>
  <c r="BR834" i="35"/>
  <c r="BR787" i="35"/>
  <c r="BT787" i="35"/>
  <c r="BR692" i="35"/>
  <c r="BT692" i="35"/>
  <c r="BT643" i="35"/>
  <c r="BR643" i="35"/>
  <c r="BR591" i="35"/>
  <c r="BT591" i="35"/>
  <c r="BR875" i="35"/>
  <c r="BT875" i="35"/>
  <c r="BR624" i="35"/>
  <c r="BT624" i="35"/>
  <c r="BT859" i="35"/>
  <c r="BR859" i="35"/>
  <c r="BR775" i="35"/>
  <c r="BT775" i="35"/>
  <c r="BR571" i="35"/>
  <c r="BT571" i="35"/>
  <c r="BR874" i="35"/>
  <c r="BT874" i="35"/>
  <c r="BR720" i="35"/>
  <c r="BT720" i="35"/>
  <c r="BR498" i="35"/>
  <c r="BT498" i="35"/>
  <c r="BR868" i="35"/>
  <c r="BT868" i="35"/>
  <c r="BR206" i="35"/>
  <c r="BT206" i="35"/>
  <c r="BT940" i="35"/>
  <c r="BR940" i="35"/>
  <c r="BR810" i="35"/>
  <c r="BT810" i="35"/>
  <c r="BR646" i="35"/>
  <c r="BT646" i="35"/>
  <c r="BR968" i="35"/>
  <c r="BT968" i="35"/>
  <c r="BT927" i="35"/>
  <c r="BR927" i="35"/>
  <c r="BR886" i="35"/>
  <c r="BT886" i="35"/>
  <c r="BR840" i="35"/>
  <c r="BT840" i="35"/>
  <c r="BT799" i="35"/>
  <c r="BR799" i="35"/>
  <c r="BT712" i="35"/>
  <c r="BR712" i="35"/>
  <c r="BR630" i="35"/>
  <c r="BT630" i="35"/>
  <c r="BR584" i="35"/>
  <c r="BT584" i="35"/>
  <c r="BR543" i="35"/>
  <c r="BT543" i="35"/>
  <c r="BT502" i="35"/>
  <c r="BR502" i="35"/>
  <c r="BR459" i="35"/>
  <c r="BT459" i="35"/>
  <c r="BR416" i="35"/>
  <c r="BT416" i="35"/>
  <c r="BR314" i="35"/>
  <c r="BT314" i="35"/>
  <c r="BR121" i="35"/>
  <c r="BT121" i="35"/>
  <c r="BR579" i="35"/>
  <c r="BT579" i="35"/>
  <c r="BT506" i="35"/>
  <c r="BR506" i="35"/>
  <c r="BR452" i="35"/>
  <c r="BT452" i="35"/>
  <c r="BT367" i="35"/>
  <c r="BR367" i="35"/>
  <c r="BR313" i="35"/>
  <c r="BT313" i="35"/>
  <c r="BR252" i="35"/>
  <c r="BT252" i="35"/>
  <c r="BT27" i="35"/>
  <c r="BR27" i="35"/>
  <c r="BT514" i="35"/>
  <c r="BR514" i="35"/>
  <c r="BR342" i="35"/>
  <c r="BT342" i="35"/>
  <c r="BT294" i="35"/>
  <c r="BR294" i="35"/>
  <c r="BR232" i="35"/>
  <c r="BT232" i="35"/>
  <c r="BT550" i="35"/>
  <c r="BR550" i="35"/>
  <c r="BR504" i="35"/>
  <c r="BT504" i="35"/>
  <c r="BR419" i="35"/>
  <c r="BT419" i="35"/>
  <c r="BR376" i="35"/>
  <c r="BT376" i="35"/>
  <c r="BT275" i="35"/>
  <c r="BR275" i="35"/>
  <c r="BT142" i="35"/>
  <c r="BR142" i="35"/>
  <c r="BR540" i="35"/>
  <c r="BT540" i="35"/>
  <c r="BR179" i="35"/>
  <c r="BT179" i="35"/>
  <c r="BR768" i="35"/>
  <c r="BT768" i="35"/>
  <c r="BT727" i="35"/>
  <c r="BR727" i="35"/>
  <c r="BT640" i="35"/>
  <c r="BR640" i="35"/>
  <c r="BT599" i="35"/>
  <c r="BR599" i="35"/>
  <c r="BT558" i="35"/>
  <c r="BR558" i="35"/>
  <c r="BR512" i="35"/>
  <c r="BT512" i="35"/>
  <c r="BR471" i="35"/>
  <c r="BT471" i="35"/>
  <c r="BR428" i="35"/>
  <c r="BT428" i="35"/>
  <c r="BR334" i="35"/>
  <c r="BT334" i="35"/>
  <c r="BR211" i="35"/>
  <c r="BT211" i="35"/>
  <c r="BT985" i="35"/>
  <c r="BR985" i="35"/>
  <c r="BR921" i="35"/>
  <c r="BT921" i="35"/>
  <c r="BT857" i="35"/>
  <c r="BR857" i="35"/>
  <c r="BR793" i="35"/>
  <c r="BT793" i="35"/>
  <c r="BT729" i="35"/>
  <c r="BR729" i="35"/>
  <c r="BR601" i="35"/>
  <c r="BT601" i="35"/>
  <c r="BR537" i="35"/>
  <c r="BT537" i="35"/>
  <c r="BR473" i="35"/>
  <c r="BT473" i="35"/>
  <c r="BR409" i="35"/>
  <c r="BT409" i="35"/>
  <c r="BR306" i="35"/>
  <c r="BT306" i="35"/>
  <c r="BR265" i="35"/>
  <c r="BT265" i="35"/>
  <c r="BR79" i="35"/>
  <c r="BT79" i="35"/>
  <c r="BR182" i="35"/>
  <c r="BT182" i="35"/>
  <c r="BT130" i="35"/>
  <c r="BR130" i="35"/>
  <c r="BR78" i="35"/>
  <c r="BT78" i="35"/>
  <c r="BR36" i="35"/>
  <c r="BT36" i="35"/>
  <c r="BT186" i="35"/>
  <c r="BR186" i="35"/>
  <c r="BR145" i="35"/>
  <c r="BT145" i="35"/>
  <c r="BT88" i="35"/>
  <c r="BR88" i="35"/>
  <c r="BR155" i="35"/>
  <c r="BT155" i="35"/>
  <c r="BT113" i="35"/>
  <c r="BR113" i="35"/>
  <c r="BT56" i="35"/>
  <c r="BR56" i="35"/>
  <c r="BR208" i="35"/>
  <c r="BT208" i="35"/>
  <c r="BT71" i="35"/>
  <c r="BR71" i="35"/>
  <c r="BR203" i="35"/>
  <c r="BT203" i="35"/>
  <c r="BT159" i="35"/>
  <c r="BR159" i="35"/>
  <c r="BT60" i="35"/>
  <c r="BR60" i="35"/>
  <c r="BR466" i="35"/>
  <c r="BT466" i="35"/>
  <c r="BT434" i="35"/>
  <c r="BR434" i="35"/>
  <c r="BT402" i="35"/>
  <c r="BR402" i="35"/>
  <c r="BR370" i="35"/>
  <c r="BT370" i="35"/>
  <c r="BR330" i="35"/>
  <c r="BT330" i="35"/>
  <c r="BT289" i="35"/>
  <c r="BR289" i="35"/>
  <c r="BR202" i="35"/>
  <c r="BT202" i="35"/>
  <c r="BT158" i="35"/>
  <c r="BR158" i="35"/>
  <c r="BR59" i="35"/>
  <c r="BT59" i="35"/>
  <c r="BS17" i="35"/>
  <c r="BR17" i="35"/>
  <c r="BT17" i="35"/>
  <c r="BT146" i="35"/>
  <c r="BR146" i="35"/>
  <c r="BR105" i="35"/>
  <c r="BT105" i="35"/>
  <c r="BR23" i="35"/>
  <c r="BT23" i="35"/>
  <c r="BR93" i="35"/>
  <c r="BT93" i="35"/>
  <c r="BT157" i="35"/>
  <c r="BR157" i="35"/>
  <c r="BT221" i="35"/>
  <c r="BR221" i="35"/>
  <c r="BR285" i="35"/>
  <c r="BT285" i="35"/>
  <c r="BT349" i="35"/>
  <c r="BR349" i="35"/>
  <c r="BR389" i="35"/>
  <c r="BT389" i="35"/>
  <c r="BR453" i="35"/>
  <c r="BT453" i="35"/>
  <c r="BR517" i="35"/>
  <c r="BT517" i="35"/>
  <c r="BT581" i="35"/>
  <c r="BR581" i="35"/>
  <c r="BT645" i="35"/>
  <c r="BR645" i="35"/>
  <c r="BR709" i="35"/>
  <c r="BT709" i="35"/>
  <c r="BR773" i="35"/>
  <c r="BT773" i="35"/>
  <c r="BT837" i="35"/>
  <c r="BR837" i="35"/>
  <c r="BR901" i="35"/>
  <c r="BT901" i="35"/>
  <c r="BR965" i="35"/>
  <c r="BT965" i="35"/>
  <c r="BR976" i="35"/>
  <c r="BT976" i="35"/>
  <c r="BR967" i="35"/>
  <c r="BT967" i="35"/>
  <c r="BT990" i="35"/>
  <c r="BR990" i="35"/>
  <c r="BT947" i="35"/>
  <c r="BR947" i="35"/>
  <c r="BT979" i="35"/>
  <c r="BR979" i="35"/>
  <c r="BR916" i="35"/>
  <c r="BT916" i="35"/>
  <c r="BT778" i="35"/>
  <c r="BR778" i="35"/>
  <c r="BT856" i="35"/>
  <c r="BR856" i="35"/>
  <c r="BR960" i="35"/>
  <c r="BT960" i="35"/>
  <c r="BR876" i="35"/>
  <c r="BT876" i="35"/>
  <c r="BT687" i="35"/>
  <c r="BR687" i="35"/>
  <c r="BR632" i="35"/>
  <c r="BT632" i="35"/>
  <c r="BT574" i="35"/>
  <c r="BR574" i="35"/>
  <c r="BT254" i="35"/>
  <c r="BR254" i="35"/>
  <c r="BR870" i="35"/>
  <c r="BT870" i="35"/>
  <c r="BR828" i="35"/>
  <c r="BT828" i="35"/>
  <c r="BR728" i="35"/>
  <c r="BT728" i="35"/>
  <c r="BR679" i="35"/>
  <c r="BT679" i="35"/>
  <c r="BR770" i="35"/>
  <c r="BT770" i="35"/>
  <c r="BR539" i="35"/>
  <c r="BT539" i="35"/>
  <c r="BT816" i="35"/>
  <c r="BR816" i="35"/>
  <c r="BR610" i="35"/>
  <c r="BT610" i="35"/>
  <c r="BR530" i="35"/>
  <c r="BT530" i="35"/>
  <c r="BT935" i="35"/>
  <c r="BR935" i="35"/>
  <c r="BR888" i="35"/>
  <c r="BT888" i="35"/>
  <c r="BR688" i="35"/>
  <c r="BT688" i="35"/>
  <c r="BR315" i="35"/>
  <c r="BT315" i="35"/>
  <c r="BR411" i="35"/>
  <c r="BT411" i="35"/>
  <c r="BR368" i="35"/>
  <c r="BT368" i="35"/>
  <c r="BT302" i="35"/>
  <c r="BR302" i="35"/>
  <c r="BR538" i="35"/>
  <c r="BT538" i="35"/>
  <c r="BR283" i="35"/>
  <c r="BT283" i="35"/>
  <c r="BT528" i="35"/>
  <c r="BR528" i="35"/>
  <c r="BR487" i="35"/>
  <c r="BT487" i="35"/>
  <c r="BT447" i="35"/>
  <c r="BR447" i="35"/>
  <c r="BR404" i="35"/>
  <c r="BT404" i="35"/>
  <c r="BT307" i="35"/>
  <c r="BR307" i="35"/>
  <c r="BR546" i="35"/>
  <c r="BT546" i="35"/>
  <c r="BR220" i="35"/>
  <c r="BT220" i="35"/>
  <c r="BT456" i="35"/>
  <c r="BR456" i="35"/>
  <c r="BR371" i="35"/>
  <c r="BT371" i="35"/>
  <c r="BT263" i="35"/>
  <c r="BR263" i="35"/>
  <c r="BT100" i="35"/>
  <c r="BR100" i="35"/>
  <c r="BT572" i="35"/>
  <c r="BR572" i="35"/>
  <c r="BR499" i="35"/>
  <c r="BT499" i="35"/>
  <c r="BR423" i="35"/>
  <c r="BT423" i="35"/>
  <c r="BT380" i="35"/>
  <c r="BR380" i="35"/>
  <c r="BT328" i="35"/>
  <c r="BR328" i="35"/>
  <c r="BR977" i="35"/>
  <c r="BT977" i="35"/>
  <c r="BR913" i="35"/>
  <c r="BT913" i="35"/>
  <c r="BR849" i="35"/>
  <c r="BT849" i="35"/>
  <c r="BT785" i="35"/>
  <c r="BR785" i="35"/>
  <c r="BT721" i="35"/>
  <c r="BR721" i="35"/>
  <c r="BT657" i="35"/>
  <c r="BR657" i="35"/>
  <c r="BR593" i="35"/>
  <c r="BT593" i="35"/>
  <c r="BR529" i="35"/>
  <c r="BT529" i="35"/>
  <c r="BT465" i="35"/>
  <c r="BR465" i="35"/>
  <c r="BT401" i="35"/>
  <c r="BR401" i="35"/>
  <c r="BT343" i="35"/>
  <c r="BR343" i="35"/>
  <c r="BR256" i="35"/>
  <c r="BT256" i="35"/>
  <c r="BT215" i="35"/>
  <c r="BR215" i="35"/>
  <c r="BR26" i="35"/>
  <c r="BT26" i="35"/>
  <c r="BR219" i="35"/>
  <c r="BT219" i="35"/>
  <c r="BT177" i="35"/>
  <c r="BR177" i="35"/>
  <c r="BR120" i="35"/>
  <c r="BT120" i="35"/>
  <c r="BT31" i="35"/>
  <c r="BR31" i="35"/>
  <c r="BT140" i="35"/>
  <c r="BR140" i="35"/>
  <c r="BT83" i="35"/>
  <c r="BR83" i="35"/>
  <c r="BT195" i="35"/>
  <c r="BR195" i="35"/>
  <c r="BT108" i="35"/>
  <c r="BR108" i="35"/>
  <c r="BT51" i="35"/>
  <c r="BR51" i="35"/>
  <c r="BT154" i="35"/>
  <c r="BR154" i="35"/>
  <c r="BT198" i="35"/>
  <c r="BR198" i="35"/>
  <c r="BR54" i="35"/>
  <c r="BT54" i="35"/>
  <c r="BR462" i="35"/>
  <c r="BT462" i="35"/>
  <c r="BR430" i="35"/>
  <c r="BT430" i="35"/>
  <c r="BR398" i="35"/>
  <c r="BT398" i="35"/>
  <c r="BR366" i="35"/>
  <c r="BT366" i="35"/>
  <c r="BR280" i="35"/>
  <c r="BT280" i="35"/>
  <c r="BT239" i="35"/>
  <c r="BR239" i="35"/>
  <c r="BR153" i="35"/>
  <c r="BT153" i="35"/>
  <c r="BR106" i="35"/>
  <c r="BT106" i="35"/>
  <c r="BR12" i="35"/>
  <c r="BS12" i="35"/>
  <c r="BT12" i="35"/>
  <c r="BR96" i="35"/>
  <c r="BT96" i="35"/>
  <c r="BR55" i="35"/>
  <c r="BT55" i="35"/>
  <c r="BR18" i="35"/>
  <c r="BS18" i="35"/>
  <c r="BT18" i="35"/>
  <c r="BR53" i="35"/>
  <c r="BR117" i="35"/>
  <c r="BR181" i="35"/>
  <c r="BR309" i="35"/>
  <c r="BR413" i="35"/>
  <c r="BT413" i="35"/>
  <c r="BR477" i="35"/>
  <c r="BT477" i="35"/>
  <c r="BR541" i="35"/>
  <c r="BT541" i="35"/>
  <c r="BT605" i="35"/>
  <c r="BR605" i="35"/>
  <c r="BT669" i="35"/>
  <c r="BR669" i="35"/>
  <c r="BR733" i="35"/>
  <c r="BT733" i="35"/>
  <c r="BR797" i="35"/>
  <c r="BT797" i="35"/>
  <c r="BR861" i="35"/>
  <c r="BT861" i="35"/>
  <c r="BR925" i="35"/>
  <c r="BT925" i="35"/>
  <c r="BT989" i="35"/>
  <c r="BR989" i="35"/>
  <c r="BT13" i="35"/>
  <c r="BR13" i="35"/>
  <c r="BS13" i="35"/>
  <c r="BR974" i="35"/>
  <c r="BT974" i="35"/>
  <c r="BT983" i="35"/>
  <c r="BR983" i="35"/>
  <c r="BR592" i="35"/>
  <c r="BT592" i="35"/>
  <c r="BR966" i="35"/>
  <c r="BT966" i="35"/>
  <c r="BR903" i="35"/>
  <c r="BT903" i="35"/>
  <c r="BT972" i="35"/>
  <c r="BR972" i="35"/>
  <c r="BT910" i="35"/>
  <c r="BR910" i="35"/>
  <c r="BT730" i="35"/>
  <c r="BR730" i="35"/>
  <c r="BR922" i="35"/>
  <c r="BT922" i="35"/>
  <c r="BR928" i="35"/>
  <c r="BT928" i="35"/>
  <c r="BT955" i="35"/>
  <c r="BR955" i="35"/>
  <c r="BR871" i="35"/>
  <c r="BT871" i="35"/>
  <c r="BR824" i="35"/>
  <c r="BT824" i="35"/>
  <c r="BT626" i="35"/>
  <c r="BR626" i="35"/>
  <c r="BR823" i="35"/>
  <c r="BT823" i="35"/>
  <c r="BT722" i="35"/>
  <c r="BR722" i="35"/>
  <c r="BT611" i="35"/>
  <c r="BR611" i="35"/>
  <c r="BT340" i="35"/>
  <c r="BR340" i="35"/>
  <c r="BR848" i="35"/>
  <c r="BT848" i="35"/>
  <c r="BR764" i="35"/>
  <c r="BT764" i="35"/>
  <c r="BT715" i="35"/>
  <c r="BR715" i="35"/>
  <c r="BT666" i="35"/>
  <c r="BR666" i="35"/>
  <c r="BR618" i="35"/>
  <c r="BT618" i="35"/>
  <c r="BR858" i="35"/>
  <c r="BT858" i="35"/>
  <c r="BR811" i="35"/>
  <c r="BT811" i="35"/>
  <c r="BR708" i="35"/>
  <c r="BT708" i="35"/>
  <c r="BR602" i="35"/>
  <c r="BT602" i="35"/>
  <c r="BR762" i="35"/>
  <c r="BT762" i="35"/>
  <c r="BR714" i="35"/>
  <c r="BT714" i="35"/>
  <c r="BT930" i="35"/>
  <c r="BR930" i="35"/>
  <c r="BT883" i="35"/>
  <c r="BR883" i="35"/>
  <c r="BR794" i="35"/>
  <c r="BT794" i="35"/>
  <c r="BT743" i="35"/>
  <c r="BR743" i="35"/>
  <c r="BR267" i="35"/>
  <c r="BT267" i="35"/>
  <c r="BR1000" i="35"/>
  <c r="BT1000" i="35"/>
  <c r="BR959" i="35"/>
  <c r="BT959" i="35"/>
  <c r="BT872" i="35"/>
  <c r="BR872" i="35"/>
  <c r="BR831" i="35"/>
  <c r="BT831" i="35"/>
  <c r="BR744" i="35"/>
  <c r="BT744" i="35"/>
  <c r="BT703" i="35"/>
  <c r="BR703" i="35"/>
  <c r="BT662" i="35"/>
  <c r="BR662" i="35"/>
  <c r="BT616" i="35"/>
  <c r="BR616" i="35"/>
  <c r="BR575" i="35"/>
  <c r="BT575" i="35"/>
  <c r="BT534" i="35"/>
  <c r="BR534" i="35"/>
  <c r="BT488" i="35"/>
  <c r="BR488" i="35"/>
  <c r="BT448" i="35"/>
  <c r="BR448" i="35"/>
  <c r="BT363" i="35"/>
  <c r="BR363" i="35"/>
  <c r="BR296" i="35"/>
  <c r="BT296" i="35"/>
  <c r="BR570" i="35"/>
  <c r="BT570" i="35"/>
  <c r="BT332" i="35"/>
  <c r="BR332" i="35"/>
  <c r="BT116" i="35"/>
  <c r="BR116" i="35"/>
  <c r="BR399" i="35"/>
  <c r="BT399" i="35"/>
  <c r="BT295" i="35"/>
  <c r="BR295" i="35"/>
  <c r="BR240" i="35"/>
  <c r="BT240" i="35"/>
  <c r="BR331" i="35"/>
  <c r="BT331" i="35"/>
  <c r="BT188" i="35"/>
  <c r="BR188" i="35"/>
  <c r="BR536" i="35"/>
  <c r="BT536" i="35"/>
  <c r="BR988" i="35"/>
  <c r="BT495" i="35"/>
  <c r="BR495" i="35"/>
  <c r="BT451" i="35"/>
  <c r="BR451" i="35"/>
  <c r="BR408" i="35"/>
  <c r="BT408" i="35"/>
  <c r="BR58" i="35"/>
  <c r="BT58" i="35"/>
  <c r="BT604" i="35"/>
  <c r="BR604" i="35"/>
  <c r="BT531" i="35"/>
  <c r="BR531" i="35"/>
  <c r="BT323" i="35"/>
  <c r="BR323" i="35"/>
  <c r="BR268" i="35"/>
  <c r="BT268" i="35"/>
  <c r="BT95" i="35"/>
  <c r="BR95" i="35"/>
  <c r="BT759" i="35"/>
  <c r="BR759" i="35"/>
  <c r="BT672" i="35"/>
  <c r="BR672" i="35"/>
  <c r="BT631" i="35"/>
  <c r="BR631" i="35"/>
  <c r="BR590" i="35"/>
  <c r="BT590" i="35"/>
  <c r="BR544" i="35"/>
  <c r="BT544" i="35"/>
  <c r="BR503" i="35"/>
  <c r="BT503" i="35"/>
  <c r="BR460" i="35"/>
  <c r="BT460" i="35"/>
  <c r="BR375" i="35"/>
  <c r="BT375" i="35"/>
  <c r="BR322" i="35"/>
  <c r="BT322" i="35"/>
  <c r="BT273" i="35"/>
  <c r="BR273" i="35"/>
  <c r="BR969" i="35"/>
  <c r="BT969" i="35"/>
  <c r="BR905" i="35"/>
  <c r="BT905" i="35"/>
  <c r="BT841" i="35"/>
  <c r="BR841" i="35"/>
  <c r="BT777" i="35"/>
  <c r="BR777" i="35"/>
  <c r="BR713" i="35"/>
  <c r="BT713" i="35"/>
  <c r="BR649" i="35"/>
  <c r="BT649" i="35"/>
  <c r="BR585" i="35"/>
  <c r="BT585" i="35"/>
  <c r="BT521" i="35"/>
  <c r="BR521" i="35"/>
  <c r="BR457" i="35"/>
  <c r="BT457" i="35"/>
  <c r="BR393" i="35"/>
  <c r="BT393" i="35"/>
  <c r="BR338" i="35"/>
  <c r="BT338" i="35"/>
  <c r="BR297" i="35"/>
  <c r="BT297" i="35"/>
  <c r="BT210" i="35"/>
  <c r="BR210" i="35"/>
  <c r="BT162" i="35"/>
  <c r="BR162" i="35"/>
  <c r="BR110" i="35"/>
  <c r="BT110" i="35"/>
  <c r="BT68" i="35"/>
  <c r="BR68" i="35"/>
  <c r="BT16" i="35"/>
  <c r="BR16" i="35"/>
  <c r="BS16" i="35"/>
  <c r="BR214" i="35"/>
  <c r="BT214" i="35"/>
  <c r="BT172" i="35"/>
  <c r="BR172" i="35"/>
  <c r="BT115" i="35"/>
  <c r="BR115" i="35"/>
  <c r="BT135" i="35"/>
  <c r="BR135" i="35"/>
  <c r="BT72" i="35"/>
  <c r="BR72" i="35"/>
  <c r="BT30" i="35"/>
  <c r="BR30" i="35"/>
  <c r="BR190" i="35"/>
  <c r="BT190" i="35"/>
  <c r="BT103" i="35"/>
  <c r="BR103" i="35"/>
  <c r="BT40" i="35"/>
  <c r="BR40" i="35"/>
  <c r="BR199" i="35"/>
  <c r="BT199" i="35"/>
  <c r="BR144" i="35"/>
  <c r="BT144" i="35"/>
  <c r="BR102" i="35"/>
  <c r="BT102" i="35"/>
  <c r="BT91" i="35"/>
  <c r="BR91" i="35"/>
  <c r="BT49" i="35"/>
  <c r="BR49" i="35"/>
  <c r="BR458" i="35"/>
  <c r="BT458" i="35"/>
  <c r="BT426" i="35"/>
  <c r="BR426" i="35"/>
  <c r="BT394" i="35"/>
  <c r="BR394" i="35"/>
  <c r="BR362" i="35"/>
  <c r="BT362" i="35"/>
  <c r="BR321" i="35"/>
  <c r="BT321" i="35"/>
  <c r="BT234" i="35"/>
  <c r="BR234" i="35"/>
  <c r="BT193" i="35"/>
  <c r="BR193" i="35"/>
  <c r="BR148" i="35"/>
  <c r="BT148" i="35"/>
  <c r="BT178" i="35"/>
  <c r="BR178" i="35"/>
  <c r="BR137" i="35"/>
  <c r="BT137" i="35"/>
  <c r="BR50" i="35"/>
  <c r="BT50" i="35"/>
  <c r="BT77" i="35"/>
  <c r="BR77" i="35"/>
  <c r="BR141" i="35"/>
  <c r="BT141" i="35"/>
  <c r="BT205" i="35"/>
  <c r="BR205" i="35"/>
  <c r="BT269" i="35"/>
  <c r="BR269" i="35"/>
  <c r="BR333" i="35"/>
  <c r="BT333" i="35"/>
  <c r="BR373" i="35"/>
  <c r="BR437" i="35"/>
  <c r="BR501" i="35"/>
  <c r="BR565" i="35"/>
  <c r="BR629" i="35"/>
  <c r="BT629" i="35"/>
  <c r="BT693" i="35"/>
  <c r="BR693" i="35"/>
  <c r="BT757" i="35"/>
  <c r="BR757" i="35"/>
  <c r="BR821" i="35"/>
  <c r="BT821" i="35"/>
  <c r="BR885" i="35"/>
  <c r="BT885" i="35"/>
  <c r="BT1004" i="35"/>
  <c r="BR1004" i="35"/>
  <c r="BR884" i="35"/>
  <c r="BT884" i="35"/>
  <c r="BR846" i="35"/>
  <c r="BT846" i="35"/>
  <c r="BR975" i="35"/>
  <c r="BT975" i="35"/>
  <c r="BR920" i="35"/>
  <c r="BT920" i="35"/>
  <c r="BR926" i="35"/>
  <c r="BT926" i="35"/>
  <c r="BT835" i="35"/>
  <c r="BR835" i="35"/>
  <c r="BT358" i="35"/>
  <c r="BR358" i="35"/>
  <c r="BT896" i="35"/>
  <c r="BR896" i="35"/>
  <c r="BR958" i="35"/>
  <c r="BT958" i="35"/>
  <c r="BR902" i="35"/>
  <c r="BT902" i="35"/>
  <c r="BT682" i="35"/>
  <c r="BR682" i="35"/>
  <c r="BT971" i="35"/>
  <c r="BR971" i="35"/>
  <c r="BR724" i="35"/>
  <c r="BT724" i="35"/>
  <c r="BR1002" i="35"/>
  <c r="BT1002" i="35"/>
  <c r="BR866" i="35"/>
  <c r="BT866" i="35"/>
  <c r="BT819" i="35"/>
  <c r="BR819" i="35"/>
  <c r="BR516" i="35"/>
  <c r="BT516" i="35"/>
  <c r="BT860" i="35"/>
  <c r="BR860" i="35"/>
  <c r="BR771" i="35"/>
  <c r="BT771" i="35"/>
  <c r="BT723" i="35"/>
  <c r="BR723" i="35"/>
  <c r="BT674" i="35"/>
  <c r="BR674" i="35"/>
  <c r="BR548" i="35"/>
  <c r="BT548" i="35"/>
  <c r="BT43" i="35"/>
  <c r="BR43" i="35"/>
  <c r="BR818" i="35"/>
  <c r="BT818" i="35"/>
  <c r="BR667" i="35"/>
  <c r="BT667" i="35"/>
  <c r="BR291" i="35"/>
  <c r="BT291" i="35"/>
  <c r="BR843" i="35"/>
  <c r="BT843" i="35"/>
  <c r="BR660" i="35"/>
  <c r="BT660" i="35"/>
  <c r="BR763" i="35"/>
  <c r="BT763" i="35"/>
  <c r="BR852" i="35"/>
  <c r="BT852" i="35"/>
  <c r="BR800" i="35"/>
  <c r="BT800" i="35"/>
  <c r="BR756" i="35"/>
  <c r="BT756" i="35"/>
  <c r="BT707" i="35"/>
  <c r="BR707" i="35"/>
  <c r="BT659" i="35"/>
  <c r="BR659" i="35"/>
  <c r="BR878" i="35"/>
  <c r="BT878" i="35"/>
  <c r="BR836" i="35"/>
  <c r="BT836" i="35"/>
  <c r="BR676" i="35"/>
  <c r="BT676" i="35"/>
  <c r="BT562" i="35"/>
  <c r="BR562" i="35"/>
  <c r="BR168" i="35"/>
  <c r="BT168" i="35"/>
  <c r="BR443" i="35"/>
  <c r="BT443" i="35"/>
  <c r="BR400" i="35"/>
  <c r="BT400" i="35"/>
  <c r="BR351" i="35"/>
  <c r="BT351" i="35"/>
  <c r="BR290" i="35"/>
  <c r="BT290" i="35"/>
  <c r="BT241" i="35"/>
  <c r="BR241" i="35"/>
  <c r="BR492" i="35"/>
  <c r="BT492" i="35"/>
  <c r="BT326" i="35"/>
  <c r="BR326" i="35"/>
  <c r="BR74" i="35"/>
  <c r="BT74" i="35"/>
  <c r="BR560" i="35"/>
  <c r="BT560" i="35"/>
  <c r="BT519" i="35"/>
  <c r="BR519" i="35"/>
  <c r="BR478" i="35"/>
  <c r="BT478" i="35"/>
  <c r="BT436" i="35"/>
  <c r="BR436" i="35"/>
  <c r="BT500" i="35"/>
  <c r="BR500" i="35"/>
  <c r="BT324" i="35"/>
  <c r="BR324" i="35"/>
  <c r="BR276" i="35"/>
  <c r="BT276" i="35"/>
  <c r="BR403" i="35"/>
  <c r="BT403" i="35"/>
  <c r="BT360" i="35"/>
  <c r="BR360" i="35"/>
  <c r="BR250" i="35"/>
  <c r="BT250" i="35"/>
  <c r="BT563" i="35"/>
  <c r="BR563" i="35"/>
  <c r="BR490" i="35"/>
  <c r="BT490" i="35"/>
  <c r="BR310" i="35"/>
  <c r="BT310" i="35"/>
  <c r="BT262" i="35"/>
  <c r="BR262" i="35"/>
  <c r="BR455" i="35"/>
  <c r="BT455" i="35"/>
  <c r="BR412" i="35"/>
  <c r="BT412" i="35"/>
  <c r="BT316" i="35"/>
  <c r="BR316" i="35"/>
  <c r="BT48" i="35"/>
  <c r="BR48" i="35"/>
  <c r="BR961" i="35"/>
  <c r="BT961" i="35"/>
  <c r="BT897" i="35"/>
  <c r="BR897" i="35"/>
  <c r="BT833" i="35"/>
  <c r="BR833" i="35"/>
  <c r="BR769" i="35"/>
  <c r="BT769" i="35"/>
  <c r="BR705" i="35"/>
  <c r="BT705" i="35"/>
  <c r="BR641" i="35"/>
  <c r="BT641" i="35"/>
  <c r="BT577" i="35"/>
  <c r="BR577" i="35"/>
  <c r="BT513" i="35"/>
  <c r="BR513" i="35"/>
  <c r="BR449" i="35"/>
  <c r="BT449" i="35"/>
  <c r="BR385" i="35"/>
  <c r="BT385" i="35"/>
  <c r="BR288" i="35"/>
  <c r="BT288" i="35"/>
  <c r="BR247" i="35"/>
  <c r="BT247" i="35"/>
  <c r="BR152" i="35"/>
  <c r="BT152" i="35"/>
  <c r="BR63" i="35"/>
  <c r="BT63" i="35"/>
  <c r="BS11" i="35"/>
  <c r="BR11" i="35"/>
  <c r="BT11" i="35"/>
  <c r="BR167" i="35"/>
  <c r="BT167" i="35"/>
  <c r="BR104" i="35"/>
  <c r="BT104" i="35"/>
  <c r="BR62" i="35"/>
  <c r="BT62" i="35"/>
  <c r="BR67" i="35"/>
  <c r="BT67" i="35"/>
  <c r="BR25" i="35"/>
  <c r="BT25" i="35"/>
  <c r="BR227" i="35"/>
  <c r="BT227" i="35"/>
  <c r="BR35" i="35"/>
  <c r="BT35" i="35"/>
  <c r="BT194" i="35"/>
  <c r="BR194" i="35"/>
  <c r="BR139" i="35"/>
  <c r="BT139" i="35"/>
  <c r="BR97" i="35"/>
  <c r="BT97" i="35"/>
  <c r="BT138" i="35"/>
  <c r="BR138" i="35"/>
  <c r="BR44" i="35"/>
  <c r="BT44" i="35"/>
  <c r="BR454" i="35"/>
  <c r="BT454" i="35"/>
  <c r="BT422" i="35"/>
  <c r="BR422" i="35"/>
  <c r="BR390" i="35"/>
  <c r="BT390" i="35"/>
  <c r="BR312" i="35"/>
  <c r="BT312" i="35"/>
  <c r="BR271" i="35"/>
  <c r="BT271" i="35"/>
  <c r="BT184" i="35"/>
  <c r="BR184" i="35"/>
  <c r="BR143" i="35"/>
  <c r="BT143" i="35"/>
  <c r="BR90" i="35"/>
  <c r="BT90" i="35"/>
  <c r="BR128" i="35"/>
  <c r="BT128" i="35"/>
  <c r="BR87" i="35"/>
  <c r="BT87" i="35"/>
  <c r="BT101" i="35"/>
  <c r="BR101" i="35"/>
  <c r="BR165" i="35"/>
  <c r="BT165" i="35"/>
  <c r="BT229" i="35"/>
  <c r="BR229" i="35"/>
  <c r="BT293" i="35"/>
  <c r="BR293" i="35"/>
  <c r="BR357" i="35"/>
  <c r="BT357" i="35"/>
  <c r="BT397" i="35"/>
  <c r="BR397" i="35"/>
  <c r="BR461" i="35"/>
  <c r="BT461" i="35"/>
  <c r="BT525" i="35"/>
  <c r="BR525" i="35"/>
  <c r="BR589" i="35"/>
  <c r="BT589" i="35"/>
  <c r="BR653" i="35"/>
  <c r="BT653" i="35"/>
  <c r="BR717" i="35"/>
  <c r="BT717" i="35"/>
  <c r="BT781" i="35"/>
  <c r="BR781" i="35"/>
  <c r="BR845" i="35"/>
  <c r="BT845" i="35"/>
  <c r="BR909" i="35"/>
  <c r="BT909" i="35"/>
  <c r="BT949" i="35"/>
  <c r="BR949" i="35"/>
  <c r="BR973" i="35"/>
  <c r="BT973" i="35"/>
  <c r="BT995" i="35"/>
  <c r="BR995" i="35"/>
  <c r="BT804" i="35"/>
  <c r="BR804" i="35"/>
  <c r="BR912" i="35"/>
  <c r="BT912" i="35"/>
  <c r="BR755" i="35"/>
  <c r="BT755" i="35"/>
  <c r="BT919" i="35"/>
  <c r="BR919" i="35"/>
  <c r="BR932" i="35"/>
  <c r="BT932" i="35"/>
  <c r="BT952" i="35"/>
  <c r="BR952" i="35"/>
  <c r="BR964" i="35"/>
  <c r="BT964" i="35"/>
  <c r="BR908" i="35"/>
  <c r="BT908" i="35"/>
  <c r="BR675" i="35"/>
  <c r="BT675" i="35"/>
  <c r="BR984" i="35"/>
  <c r="BT984" i="35"/>
  <c r="BR915" i="35"/>
  <c r="BT915" i="35"/>
  <c r="BR944" i="35"/>
  <c r="BT944" i="35"/>
  <c r="BR772" i="35"/>
  <c r="BT772" i="35"/>
  <c r="BT614" i="35"/>
  <c r="BR614" i="35"/>
  <c r="BT855" i="35"/>
  <c r="BR855" i="35"/>
  <c r="BR716" i="35"/>
  <c r="BT716" i="35"/>
  <c r="BT619" i="35"/>
  <c r="BR619" i="35"/>
  <c r="BT812" i="35"/>
  <c r="BR812" i="35"/>
  <c r="BR582" i="35"/>
  <c r="BT582" i="35"/>
  <c r="BR838" i="35"/>
  <c r="BT838" i="35"/>
  <c r="BR796" i="35"/>
  <c r="BT796" i="35"/>
  <c r="BR603" i="35"/>
  <c r="BT603" i="35"/>
  <c r="BR751" i="35"/>
  <c r="BT751" i="35"/>
  <c r="BR696" i="35"/>
  <c r="BT696" i="35"/>
  <c r="BR647" i="35"/>
  <c r="BT647" i="35"/>
  <c r="BT847" i="35"/>
  <c r="BR847" i="35"/>
  <c r="BT795" i="35"/>
  <c r="BR795" i="35"/>
  <c r="BR652" i="35"/>
  <c r="BT652" i="35"/>
  <c r="BR1003" i="35"/>
  <c r="BT1003" i="35"/>
  <c r="BT731" i="35"/>
  <c r="BR731" i="35"/>
  <c r="BR670" i="35"/>
  <c r="BT670" i="35"/>
  <c r="BR991" i="35"/>
  <c r="BT991" i="35"/>
  <c r="BR950" i="35"/>
  <c r="BT950" i="35"/>
  <c r="BR904" i="35"/>
  <c r="BT904" i="35"/>
  <c r="BT863" i="35"/>
  <c r="BR863" i="35"/>
  <c r="BR822" i="35"/>
  <c r="BT822" i="35"/>
  <c r="BR776" i="35"/>
  <c r="BT776" i="35"/>
  <c r="BT735" i="35"/>
  <c r="BR735" i="35"/>
  <c r="BR648" i="35"/>
  <c r="BT648" i="35"/>
  <c r="BR607" i="35"/>
  <c r="BT607" i="35"/>
  <c r="BR566" i="35"/>
  <c r="BT566" i="35"/>
  <c r="BT520" i="35"/>
  <c r="BR520" i="35"/>
  <c r="BR479" i="35"/>
  <c r="BT479" i="35"/>
  <c r="BR395" i="35"/>
  <c r="BT395" i="35"/>
  <c r="BR345" i="35"/>
  <c r="BT345" i="35"/>
  <c r="BR284" i="35"/>
  <c r="BT284" i="35"/>
  <c r="BR235" i="35"/>
  <c r="BT235" i="35"/>
  <c r="BR524" i="35"/>
  <c r="BT524" i="35"/>
  <c r="BR259" i="35"/>
  <c r="BT259" i="35"/>
  <c r="BR431" i="35"/>
  <c r="BT431" i="35"/>
  <c r="BT388" i="35"/>
  <c r="BR388" i="35"/>
  <c r="BR282" i="35"/>
  <c r="BT282" i="35"/>
  <c r="BR223" i="35"/>
  <c r="BT223" i="35"/>
  <c r="BR532" i="35"/>
  <c r="BT532" i="35"/>
  <c r="BT318" i="35"/>
  <c r="BR318" i="35"/>
  <c r="BR568" i="35"/>
  <c r="BT568" i="35"/>
  <c r="BT527" i="35"/>
  <c r="BR527" i="35"/>
  <c r="BR486" i="35"/>
  <c r="BT486" i="35"/>
  <c r="BT440" i="35"/>
  <c r="BR440" i="35"/>
  <c r="BR354" i="35"/>
  <c r="BT354" i="35"/>
  <c r="BT305" i="35"/>
  <c r="BR305" i="35"/>
  <c r="BR238" i="35"/>
  <c r="BT238" i="35"/>
  <c r="BT595" i="35"/>
  <c r="BR595" i="35"/>
  <c r="BT522" i="35"/>
  <c r="BR522" i="35"/>
  <c r="BR704" i="35"/>
  <c r="BT704" i="35"/>
  <c r="BR663" i="35"/>
  <c r="BT663" i="35"/>
  <c r="BR622" i="35"/>
  <c r="BT622" i="35"/>
  <c r="BR576" i="35"/>
  <c r="BT576" i="35"/>
  <c r="BR535" i="35"/>
  <c r="BT535" i="35"/>
  <c r="BR494" i="35"/>
  <c r="BT494" i="35"/>
  <c r="BR407" i="35"/>
  <c r="BT407" i="35"/>
  <c r="BT364" i="35"/>
  <c r="BR364" i="35"/>
  <c r="BR255" i="35"/>
  <c r="BT255" i="35"/>
  <c r="BR953" i="35"/>
  <c r="BT953" i="35"/>
  <c r="BR889" i="35"/>
  <c r="BT889" i="35"/>
  <c r="BR825" i="35"/>
  <c r="BT825" i="35"/>
  <c r="BR761" i="35"/>
  <c r="BT761" i="35"/>
  <c r="BR697" i="35"/>
  <c r="BT697" i="35"/>
  <c r="BR633" i="35"/>
  <c r="BT633" i="35"/>
  <c r="BR569" i="35"/>
  <c r="BT569" i="35"/>
  <c r="BR505" i="35"/>
  <c r="BT505" i="35"/>
  <c r="BR441" i="35"/>
  <c r="BT441" i="35"/>
  <c r="BT377" i="35"/>
  <c r="BR377" i="35"/>
  <c r="BT329" i="35"/>
  <c r="BR329" i="35"/>
  <c r="BT242" i="35"/>
  <c r="BR242" i="35"/>
  <c r="BT201" i="35"/>
  <c r="BR201" i="35"/>
  <c r="BT147" i="35"/>
  <c r="BR147" i="35"/>
  <c r="BR99" i="35"/>
  <c r="BT99" i="35"/>
  <c r="BR57" i="35"/>
  <c r="BT57" i="35"/>
  <c r="BR209" i="35"/>
  <c r="BT209" i="35"/>
  <c r="BT166" i="35"/>
  <c r="BR166" i="35"/>
  <c r="BR20" i="35"/>
  <c r="BT20" i="35"/>
  <c r="BR222" i="35"/>
  <c r="BT222" i="35"/>
  <c r="BR176" i="35"/>
  <c r="BT176" i="35"/>
  <c r="BR134" i="35"/>
  <c r="BT134" i="35"/>
  <c r="BT231" i="35"/>
  <c r="BR231" i="35"/>
  <c r="BT92" i="35"/>
  <c r="BR92" i="35"/>
  <c r="BT180" i="35"/>
  <c r="BR180" i="35"/>
  <c r="BT39" i="35"/>
  <c r="BR39" i="35"/>
  <c r="BT450" i="35"/>
  <c r="BR450" i="35"/>
  <c r="BT418" i="35"/>
  <c r="BR418" i="35"/>
  <c r="BT386" i="35"/>
  <c r="BR386" i="35"/>
  <c r="BR353" i="35"/>
  <c r="BT353" i="35"/>
  <c r="BT266" i="35"/>
  <c r="BR266" i="35"/>
  <c r="BR225" i="35"/>
  <c r="BT225" i="35"/>
  <c r="BT80" i="35"/>
  <c r="BR80" i="35"/>
  <c r="BT38" i="35"/>
  <c r="BR38" i="35"/>
  <c r="BT169" i="35"/>
  <c r="BR169" i="35"/>
  <c r="BR82" i="35"/>
  <c r="BT82" i="35"/>
  <c r="BR41" i="35"/>
  <c r="BT41" i="35"/>
  <c r="BT61" i="35"/>
  <c r="BR61" i="35"/>
  <c r="BR125" i="35"/>
  <c r="BT125" i="35"/>
  <c r="BT189" i="35"/>
  <c r="BR189" i="35"/>
  <c r="BR253" i="35"/>
  <c r="BT253" i="35"/>
  <c r="BT317" i="35"/>
  <c r="BR317" i="35"/>
  <c r="BR421" i="35"/>
  <c r="BT421" i="35"/>
  <c r="BR485" i="35"/>
  <c r="BT485" i="35"/>
  <c r="BT549" i="35"/>
  <c r="BR549" i="35"/>
  <c r="BR613" i="35"/>
  <c r="BT613" i="35"/>
  <c r="BT677" i="35"/>
  <c r="BR677" i="35"/>
  <c r="BR869" i="35"/>
  <c r="BT869" i="35"/>
  <c r="BT933" i="35"/>
  <c r="BR933" i="35"/>
  <c r="BT997" i="35"/>
  <c r="BR997" i="35"/>
  <c r="BR21" i="35"/>
  <c r="BT21" i="35"/>
  <c r="BR962" i="35"/>
  <c r="BT962" i="35"/>
  <c r="BT906" i="35"/>
  <c r="BR906" i="35"/>
  <c r="BR706" i="35"/>
  <c r="BT706" i="35"/>
  <c r="BT748" i="35"/>
  <c r="BR748" i="35"/>
  <c r="BR830" i="35"/>
  <c r="BT830" i="35"/>
  <c r="BT627" i="35"/>
  <c r="BR627" i="35"/>
  <c r="BR978" i="35"/>
  <c r="BT978" i="35"/>
  <c r="BT907" i="35"/>
  <c r="BR907" i="35"/>
  <c r="BT620" i="35"/>
  <c r="BR620" i="35"/>
  <c r="BR986" i="35"/>
  <c r="BT986" i="35"/>
  <c r="BT939" i="35"/>
  <c r="BR939" i="35"/>
  <c r="BT656" i="35"/>
  <c r="BR656" i="35"/>
  <c r="BR606" i="35"/>
  <c r="BT606" i="35"/>
  <c r="BT850" i="35"/>
  <c r="BR850" i="35"/>
  <c r="BT612" i="35"/>
  <c r="BR612" i="35"/>
  <c r="BT475" i="35"/>
  <c r="BR475" i="35"/>
  <c r="BR891" i="35"/>
  <c r="BT891" i="35"/>
  <c r="BR807" i="35"/>
  <c r="BT807" i="35"/>
  <c r="BR752" i="35"/>
  <c r="BT752" i="35"/>
  <c r="BR791" i="35"/>
  <c r="BT791" i="35"/>
  <c r="BR746" i="35"/>
  <c r="BT746" i="35"/>
  <c r="BT596" i="35"/>
  <c r="BR596" i="35"/>
  <c r="BT690" i="35"/>
  <c r="BR690" i="35"/>
  <c r="BT278" i="35"/>
  <c r="BR278" i="35"/>
  <c r="BR842" i="35"/>
  <c r="BT842" i="35"/>
  <c r="BR594" i="35"/>
  <c r="BT594" i="35"/>
  <c r="BT998" i="35"/>
  <c r="BR998" i="35"/>
  <c r="BR956" i="35"/>
  <c r="BT956" i="35"/>
  <c r="BT867" i="35"/>
  <c r="BR867" i="35"/>
  <c r="BR719" i="35"/>
  <c r="BT719" i="35"/>
  <c r="BR664" i="35"/>
  <c r="BT664" i="35"/>
  <c r="BT615" i="35"/>
  <c r="BR615" i="35"/>
  <c r="BR432" i="35"/>
  <c r="BT432" i="35"/>
  <c r="BR339" i="35"/>
  <c r="BT339" i="35"/>
  <c r="BR556" i="35"/>
  <c r="BT556" i="35"/>
  <c r="BR483" i="35"/>
  <c r="BT483" i="35"/>
  <c r="BT246" i="35"/>
  <c r="BR246" i="35"/>
  <c r="BR551" i="35"/>
  <c r="BT551" i="35"/>
  <c r="BT510" i="35"/>
  <c r="BR510" i="35"/>
  <c r="BT468" i="35"/>
  <c r="BR468" i="35"/>
  <c r="BT383" i="35"/>
  <c r="BR383" i="35"/>
  <c r="BR337" i="35"/>
  <c r="BT337" i="35"/>
  <c r="BT270" i="35"/>
  <c r="BR270" i="35"/>
  <c r="BR564" i="35"/>
  <c r="BT564" i="35"/>
  <c r="BT491" i="35"/>
  <c r="BR491" i="35"/>
  <c r="BT435" i="35"/>
  <c r="BR435" i="35"/>
  <c r="BR392" i="35"/>
  <c r="BT392" i="35"/>
  <c r="BT348" i="35"/>
  <c r="BR348" i="35"/>
  <c r="BT230" i="35"/>
  <c r="BR230" i="35"/>
  <c r="BR554" i="35"/>
  <c r="BT554" i="35"/>
  <c r="BR299" i="35"/>
  <c r="BT299" i="35"/>
  <c r="BR444" i="35"/>
  <c r="BT444" i="35"/>
  <c r="BT359" i="35"/>
  <c r="BR359" i="35"/>
  <c r="BT304" i="35"/>
  <c r="BR304" i="35"/>
  <c r="BR249" i="35"/>
  <c r="BT249" i="35"/>
  <c r="BR945" i="35"/>
  <c r="BT945" i="35"/>
  <c r="BT881" i="35"/>
  <c r="BR881" i="35"/>
  <c r="BR817" i="35"/>
  <c r="BT817" i="35"/>
  <c r="BR753" i="35"/>
  <c r="BT753" i="35"/>
  <c r="BR689" i="35"/>
  <c r="BT689" i="35"/>
  <c r="BR625" i="35"/>
  <c r="BT625" i="35"/>
  <c r="BR561" i="35"/>
  <c r="BT561" i="35"/>
  <c r="BT497" i="35"/>
  <c r="BR497" i="35"/>
  <c r="BR433" i="35"/>
  <c r="BT433" i="35"/>
  <c r="BR369" i="35"/>
  <c r="BT369" i="35"/>
  <c r="BT320" i="35"/>
  <c r="BR320" i="35"/>
  <c r="BR279" i="35"/>
  <c r="BT279" i="35"/>
  <c r="BT192" i="35"/>
  <c r="BR192" i="35"/>
  <c r="BR136" i="35"/>
  <c r="BT136" i="35"/>
  <c r="BT94" i="35"/>
  <c r="BR94" i="35"/>
  <c r="BT196" i="35"/>
  <c r="BR196" i="35"/>
  <c r="BR52" i="35"/>
  <c r="BT52" i="35"/>
  <c r="BR200" i="35"/>
  <c r="BT200" i="35"/>
  <c r="BT161" i="35"/>
  <c r="BR161" i="35"/>
  <c r="BS15" i="35"/>
  <c r="BR15" i="35"/>
  <c r="BT15" i="35"/>
  <c r="BR171" i="35"/>
  <c r="BT171" i="35"/>
  <c r="BR129" i="35"/>
  <c r="BT129" i="35"/>
  <c r="BR226" i="35"/>
  <c r="BT226" i="35"/>
  <c r="BT185" i="35"/>
  <c r="BR185" i="35"/>
  <c r="BT86" i="35"/>
  <c r="BR86" i="35"/>
  <c r="BR34" i="35"/>
  <c r="BT34" i="35"/>
  <c r="BT175" i="35"/>
  <c r="BR175" i="35"/>
  <c r="BT122" i="35"/>
  <c r="BR122" i="35"/>
  <c r="BR446" i="35"/>
  <c r="BT446" i="35"/>
  <c r="BR414" i="35"/>
  <c r="BT414" i="35"/>
  <c r="BR382" i="35"/>
  <c r="BT382" i="35"/>
  <c r="BT344" i="35"/>
  <c r="BR344" i="35"/>
  <c r="BT303" i="35"/>
  <c r="BR303" i="35"/>
  <c r="BR216" i="35"/>
  <c r="BT216" i="35"/>
  <c r="BR174" i="35"/>
  <c r="BT174" i="35"/>
  <c r="BR132" i="35"/>
  <c r="BT132" i="35"/>
  <c r="BR75" i="35"/>
  <c r="BT75" i="35"/>
  <c r="BR33" i="35"/>
  <c r="BT33" i="35"/>
  <c r="BR160" i="35"/>
  <c r="BT160" i="35"/>
  <c r="BT119" i="35"/>
  <c r="BR119" i="35"/>
  <c r="BT149" i="35"/>
  <c r="BR149" i="35"/>
  <c r="BT213" i="35"/>
  <c r="BR213" i="35"/>
  <c r="BT277" i="35"/>
  <c r="BR277" i="35"/>
  <c r="BR341" i="35"/>
  <c r="BT341" i="35"/>
  <c r="BR381" i="35"/>
  <c r="BT381" i="35"/>
  <c r="BR445" i="35"/>
  <c r="BT445" i="35"/>
  <c r="BR509" i="35"/>
  <c r="BT509" i="35"/>
  <c r="BT573" i="35"/>
  <c r="BR573" i="35"/>
  <c r="BT637" i="35"/>
  <c r="BR637" i="35"/>
  <c r="BR701" i="35"/>
  <c r="BT701" i="35"/>
  <c r="BR741" i="35"/>
  <c r="BT741" i="35"/>
  <c r="BR765" i="35"/>
  <c r="BT765" i="35"/>
  <c r="BT805" i="35"/>
  <c r="BR805" i="35"/>
  <c r="BR829" i="35"/>
  <c r="BT829" i="35"/>
  <c r="BR957" i="35"/>
  <c r="BT957" i="35"/>
  <c r="BR942" i="35"/>
  <c r="BT942" i="35"/>
  <c r="BR484" i="35"/>
  <c r="BT484" i="35"/>
  <c r="BR954" i="35"/>
  <c r="BT954" i="35"/>
  <c r="BT899" i="35"/>
  <c r="BR899" i="35"/>
  <c r="BR700" i="35"/>
  <c r="BT700" i="35"/>
  <c r="BT788" i="35"/>
  <c r="BR788" i="35"/>
  <c r="BR994" i="35"/>
  <c r="BT994" i="35"/>
  <c r="BR938" i="35"/>
  <c r="BT938" i="35"/>
  <c r="BR260" i="35"/>
  <c r="BT260" i="35"/>
  <c r="BR970" i="35"/>
  <c r="BT970" i="35"/>
  <c r="BR894" i="35"/>
  <c r="BT894" i="35"/>
  <c r="BT934" i="35"/>
  <c r="BR934" i="35"/>
  <c r="BT892" i="35"/>
  <c r="BR892" i="35"/>
  <c r="BR803" i="35"/>
  <c r="BT803" i="35"/>
  <c r="BR760" i="35"/>
  <c r="BT760" i="35"/>
  <c r="BT711" i="35"/>
  <c r="BR711" i="35"/>
  <c r="BT844" i="35"/>
  <c r="BR844" i="35"/>
  <c r="BR802" i="35"/>
  <c r="BT802" i="35"/>
  <c r="BT507" i="35"/>
  <c r="BR507" i="35"/>
  <c r="BT786" i="35"/>
  <c r="BR786" i="35"/>
  <c r="BT739" i="35"/>
  <c r="BR739" i="35"/>
  <c r="BR691" i="35"/>
  <c r="BT691" i="35"/>
  <c r="BT642" i="35"/>
  <c r="BR642" i="35"/>
  <c r="BT588" i="35"/>
  <c r="BR588" i="35"/>
  <c r="BT236" i="35"/>
  <c r="BR236" i="35"/>
  <c r="BT832" i="35"/>
  <c r="BR832" i="35"/>
  <c r="BT635" i="35"/>
  <c r="BR635" i="35"/>
  <c r="BR784" i="35"/>
  <c r="BT784" i="35"/>
  <c r="BR738" i="35"/>
  <c r="BT738" i="35"/>
  <c r="BT587" i="35"/>
  <c r="BR587" i="35"/>
  <c r="BT951" i="35"/>
  <c r="BR951" i="35"/>
  <c r="BR862" i="35"/>
  <c r="BT862" i="35"/>
  <c r="BR820" i="35"/>
  <c r="BT820" i="35"/>
  <c r="BR658" i="35"/>
  <c r="BT658" i="35"/>
  <c r="BT936" i="35"/>
  <c r="BR936" i="35"/>
  <c r="BT895" i="35"/>
  <c r="BR895" i="35"/>
  <c r="BR808" i="35"/>
  <c r="BT808" i="35"/>
  <c r="BT767" i="35"/>
  <c r="BR767" i="35"/>
  <c r="BT680" i="35"/>
  <c r="BR680" i="35"/>
  <c r="BR639" i="35"/>
  <c r="BT639" i="35"/>
  <c r="BT598" i="35"/>
  <c r="BR598" i="35"/>
  <c r="BT552" i="35"/>
  <c r="BR552" i="35"/>
  <c r="BT511" i="35"/>
  <c r="BR511" i="35"/>
  <c r="BR427" i="35"/>
  <c r="BT427" i="35"/>
  <c r="BR384" i="35"/>
  <c r="BT384" i="35"/>
  <c r="BR327" i="35"/>
  <c r="BT327" i="35"/>
  <c r="BT272" i="35"/>
  <c r="BR272" i="35"/>
  <c r="BR515" i="35"/>
  <c r="BT515" i="35"/>
  <c r="BT356" i="35"/>
  <c r="BR356" i="35"/>
  <c r="BR308" i="35"/>
  <c r="BT308" i="35"/>
  <c r="BR463" i="35"/>
  <c r="BT463" i="35"/>
  <c r="BR420" i="35"/>
  <c r="BT420" i="35"/>
  <c r="BR264" i="35"/>
  <c r="BT264" i="35"/>
  <c r="BR523" i="35"/>
  <c r="BT523" i="35"/>
  <c r="BT251" i="35"/>
  <c r="BR251" i="35"/>
  <c r="BR559" i="35"/>
  <c r="BT559" i="35"/>
  <c r="BT518" i="35"/>
  <c r="BR518" i="35"/>
  <c r="BT472" i="35"/>
  <c r="BR472" i="35"/>
  <c r="BR387" i="35"/>
  <c r="BT387" i="35"/>
  <c r="BR287" i="35"/>
  <c r="BT287" i="35"/>
  <c r="BR218" i="35"/>
  <c r="BT218" i="35"/>
  <c r="BR586" i="35"/>
  <c r="BT586" i="35"/>
  <c r="BR476" i="35"/>
  <c r="BT476" i="35"/>
  <c r="BR292" i="35"/>
  <c r="BT292" i="35"/>
  <c r="BR244" i="35"/>
  <c r="BT244" i="35"/>
  <c r="BT736" i="35"/>
  <c r="BR736" i="35"/>
  <c r="BR695" i="35"/>
  <c r="BT695" i="35"/>
  <c r="BR654" i="35"/>
  <c r="BT654" i="35"/>
  <c r="BT608" i="35"/>
  <c r="BR608" i="35"/>
  <c r="BT567" i="35"/>
  <c r="BR567" i="35"/>
  <c r="BT526" i="35"/>
  <c r="BR526" i="35"/>
  <c r="BT480" i="35"/>
  <c r="BR480" i="35"/>
  <c r="BR439" i="35"/>
  <c r="BT439" i="35"/>
  <c r="BR396" i="35"/>
  <c r="BT396" i="35"/>
  <c r="BR243" i="35"/>
  <c r="BT243" i="35"/>
  <c r="BT1001" i="35"/>
  <c r="BR1001" i="35"/>
  <c r="BR937" i="35"/>
  <c r="BT937" i="35"/>
  <c r="BT873" i="35"/>
  <c r="BR873" i="35"/>
  <c r="BT809" i="35"/>
  <c r="BR809" i="35"/>
  <c r="BR745" i="35"/>
  <c r="BT745" i="35"/>
  <c r="BT681" i="35"/>
  <c r="BR681" i="35"/>
  <c r="BT617" i="35"/>
  <c r="BR617" i="35"/>
  <c r="BR553" i="35"/>
  <c r="BT553" i="35"/>
  <c r="BT489" i="35"/>
  <c r="BR489" i="35"/>
  <c r="BT425" i="35"/>
  <c r="BR425" i="35"/>
  <c r="BT361" i="35"/>
  <c r="BR361" i="35"/>
  <c r="BR274" i="35"/>
  <c r="BT274" i="35"/>
  <c r="BT233" i="35"/>
  <c r="BR233" i="35"/>
  <c r="BR131" i="35"/>
  <c r="BT131" i="35"/>
  <c r="BT89" i="35"/>
  <c r="BR89" i="35"/>
  <c r="BR42" i="35"/>
  <c r="BT42" i="35"/>
  <c r="BR47" i="35"/>
  <c r="BT47" i="35"/>
  <c r="BR156" i="35"/>
  <c r="BT156" i="35"/>
  <c r="BR124" i="35"/>
  <c r="BT124" i="35"/>
  <c r="BR123" i="35"/>
  <c r="BT123" i="35"/>
  <c r="BT81" i="35"/>
  <c r="BR81" i="35"/>
  <c r="BT24" i="35"/>
  <c r="BR24" i="35"/>
  <c r="BT212" i="35"/>
  <c r="BR212" i="35"/>
  <c r="BR112" i="35"/>
  <c r="BT112" i="35"/>
  <c r="BR70" i="35"/>
  <c r="BT70" i="35"/>
  <c r="BT442" i="35"/>
  <c r="BR442" i="35"/>
  <c r="BT410" i="35"/>
  <c r="BR410" i="35"/>
  <c r="BT378" i="35"/>
  <c r="BR378" i="35"/>
  <c r="BT298" i="35"/>
  <c r="BR298" i="35"/>
  <c r="BT257" i="35"/>
  <c r="BR257" i="35"/>
  <c r="BR127" i="35"/>
  <c r="BT127" i="35"/>
  <c r="BR28" i="35"/>
  <c r="BT28" i="35"/>
  <c r="BR114" i="35"/>
  <c r="BT114" i="35"/>
  <c r="BT73" i="35"/>
  <c r="BR73" i="35"/>
  <c r="BR32" i="35"/>
  <c r="BT32" i="35"/>
  <c r="BR45" i="35"/>
  <c r="BT45" i="35"/>
  <c r="BT85" i="35"/>
  <c r="BR85" i="35"/>
  <c r="BR109" i="35"/>
  <c r="BT109" i="35"/>
  <c r="BR173" i="35"/>
  <c r="BT173" i="35"/>
  <c r="BT237" i="35"/>
  <c r="BR237" i="35"/>
  <c r="BT301" i="35"/>
  <c r="BR301" i="35"/>
  <c r="BR405" i="35"/>
  <c r="BT405" i="35"/>
  <c r="BR469" i="35"/>
  <c r="BT469" i="35"/>
  <c r="BR533" i="35"/>
  <c r="BT533" i="35"/>
  <c r="BR597" i="35"/>
  <c r="BT597" i="35"/>
  <c r="BR661" i="35"/>
  <c r="BT661" i="35"/>
  <c r="BT725" i="35"/>
  <c r="BR725" i="35"/>
  <c r="BR789" i="35"/>
  <c r="BT789" i="35"/>
  <c r="BR853" i="35"/>
  <c r="BT853" i="35"/>
  <c r="BT893" i="35"/>
  <c r="BR893" i="35"/>
  <c r="BT917" i="35"/>
  <c r="BR917" i="35"/>
  <c r="BR898" i="35"/>
  <c r="BT898" i="35"/>
  <c r="BT651" i="35"/>
  <c r="BR651" i="35"/>
  <c r="BR911" i="35"/>
  <c r="BT911" i="35"/>
  <c r="BR987" i="35"/>
  <c r="BT987" i="35"/>
  <c r="BT931" i="35"/>
  <c r="BR931" i="35"/>
  <c r="BT999" i="35"/>
  <c r="BR999" i="35"/>
  <c r="BT943" i="35"/>
  <c r="BR943" i="35"/>
  <c r="BT126" i="35"/>
  <c r="BR126" i="35"/>
  <c r="BT963" i="35"/>
  <c r="BR963" i="35"/>
  <c r="BR887" i="35"/>
  <c r="BT887" i="35"/>
  <c r="BR754" i="35"/>
  <c r="BT754" i="35"/>
  <c r="BR644" i="35"/>
  <c r="BT644" i="35"/>
  <c r="BR839" i="35"/>
  <c r="BT839" i="35"/>
  <c r="BT792" i="35"/>
  <c r="BR792" i="35"/>
  <c r="BR747" i="35"/>
  <c r="BT747" i="35"/>
  <c r="BR698" i="35"/>
  <c r="BT698" i="35"/>
  <c r="BR650" i="35"/>
  <c r="BT650" i="35"/>
  <c r="BT880" i="35"/>
  <c r="BR880" i="35"/>
  <c r="BR740" i="35"/>
  <c r="BT740" i="35"/>
  <c r="BT864" i="35"/>
  <c r="BR864" i="35"/>
  <c r="BR780" i="35"/>
  <c r="BT780" i="35"/>
  <c r="BR684" i="35"/>
  <c r="BT684" i="35"/>
  <c r="BR636" i="35"/>
  <c r="BT636" i="35"/>
  <c r="BT580" i="35"/>
  <c r="BR580" i="35"/>
  <c r="BR879" i="35"/>
  <c r="BT879" i="35"/>
  <c r="BR827" i="35"/>
  <c r="BT827" i="35"/>
  <c r="BT678" i="35"/>
  <c r="BR678" i="35"/>
  <c r="BT623" i="35"/>
  <c r="BR623" i="35"/>
  <c r="BR826" i="35"/>
  <c r="BT826" i="35"/>
  <c r="BR779" i="35"/>
  <c r="BT779" i="35"/>
  <c r="BT732" i="35"/>
  <c r="BR732" i="35"/>
  <c r="BT683" i="35"/>
  <c r="BR683" i="35"/>
  <c r="BT634" i="35"/>
  <c r="BR634" i="35"/>
  <c r="BR578" i="35"/>
  <c r="BT578" i="35"/>
  <c r="BT946" i="35"/>
  <c r="BR946" i="35"/>
  <c r="BR815" i="35"/>
  <c r="BT815" i="35"/>
  <c r="BT464" i="35"/>
  <c r="BR464" i="35"/>
  <c r="BR379" i="35"/>
  <c r="BT379" i="35"/>
  <c r="BT163" i="35"/>
  <c r="BR163" i="35"/>
  <c r="BR547" i="35"/>
  <c r="BT547" i="35"/>
  <c r="BT474" i="35"/>
  <c r="BR474" i="35"/>
  <c r="BR350" i="35"/>
  <c r="BT350" i="35"/>
  <c r="BT542" i="35"/>
  <c r="BR542" i="35"/>
  <c r="BT496" i="35"/>
  <c r="BR496" i="35"/>
  <c r="BT415" i="35"/>
  <c r="BR415" i="35"/>
  <c r="BT372" i="35"/>
  <c r="BR372" i="35"/>
  <c r="BR319" i="35"/>
  <c r="BT319" i="35"/>
  <c r="BT258" i="35"/>
  <c r="BR258" i="35"/>
  <c r="BR111" i="35"/>
  <c r="BT111" i="35"/>
  <c r="BR555" i="35"/>
  <c r="BT555" i="35"/>
  <c r="BT482" i="35"/>
  <c r="BR482" i="35"/>
  <c r="BT355" i="35"/>
  <c r="BR355" i="35"/>
  <c r="BR300" i="35"/>
  <c r="BT300" i="35"/>
  <c r="BR467" i="35"/>
  <c r="BT467" i="35"/>
  <c r="BR424" i="35"/>
  <c r="BT424" i="35"/>
  <c r="BR336" i="35"/>
  <c r="BT336" i="35"/>
  <c r="BT281" i="35"/>
  <c r="BR281" i="35"/>
  <c r="BR508" i="35"/>
  <c r="BT508" i="35"/>
  <c r="BR347" i="35"/>
  <c r="BT347" i="35"/>
  <c r="BT286" i="35"/>
  <c r="BR286" i="35"/>
  <c r="BR391" i="35"/>
  <c r="BT391" i="35"/>
  <c r="BR346" i="35"/>
  <c r="BT346" i="35"/>
  <c r="BR228" i="35"/>
  <c r="BT228" i="35"/>
  <c r="BT993" i="35"/>
  <c r="BR993" i="35"/>
  <c r="BR929" i="35"/>
  <c r="BT929" i="35"/>
  <c r="BR865" i="35"/>
  <c r="BT865" i="35"/>
  <c r="BR801" i="35"/>
  <c r="BT801" i="35"/>
  <c r="BR737" i="35"/>
  <c r="BT737" i="35"/>
  <c r="BT673" i="35"/>
  <c r="BR673" i="35"/>
  <c r="BT609" i="35"/>
  <c r="BR609" i="35"/>
  <c r="BR545" i="35"/>
  <c r="BT545" i="35"/>
  <c r="BT481" i="35"/>
  <c r="BR481" i="35"/>
  <c r="BR417" i="35"/>
  <c r="BT417" i="35"/>
  <c r="BT352" i="35"/>
  <c r="BR352" i="35"/>
  <c r="BT311" i="35"/>
  <c r="BR311" i="35"/>
  <c r="BT224" i="35"/>
  <c r="BR224" i="35"/>
  <c r="BR183" i="35"/>
  <c r="BT183" i="35"/>
  <c r="BT84" i="35"/>
  <c r="BR84" i="35"/>
  <c r="BR37" i="35"/>
  <c r="BT37" i="35"/>
  <c r="BT187" i="35"/>
  <c r="BR187" i="35"/>
  <c r="BT191" i="35"/>
  <c r="BR191" i="35"/>
  <c r="BR150" i="35"/>
  <c r="BT150" i="35"/>
  <c r="BR98" i="35"/>
  <c r="BT98" i="35"/>
  <c r="BT46" i="35"/>
  <c r="BR46" i="35"/>
  <c r="BT204" i="35"/>
  <c r="BR204" i="35"/>
  <c r="BR118" i="35"/>
  <c r="BT118" i="35"/>
  <c r="BR66" i="35"/>
  <c r="BT66" i="35"/>
  <c r="BT14" i="35"/>
  <c r="BR14" i="35"/>
  <c r="BS14" i="35"/>
  <c r="BR217" i="35"/>
  <c r="BT217" i="35"/>
  <c r="BT170" i="35"/>
  <c r="BR170" i="35"/>
  <c r="BT76" i="35"/>
  <c r="BR76" i="35"/>
  <c r="BT19" i="35"/>
  <c r="BR19" i="35"/>
  <c r="BS19" i="35"/>
  <c r="BR164" i="35"/>
  <c r="BT164" i="35"/>
  <c r="BR107" i="35"/>
  <c r="BT107" i="35"/>
  <c r="BT65" i="35"/>
  <c r="BR65" i="35"/>
  <c r="BR470" i="35"/>
  <c r="BT470" i="35"/>
  <c r="BR438" i="35"/>
  <c r="BT438" i="35"/>
  <c r="BT406" i="35"/>
  <c r="BR406" i="35"/>
  <c r="BT374" i="35"/>
  <c r="BR374" i="35"/>
  <c r="BR335" i="35"/>
  <c r="BT335" i="35"/>
  <c r="BR248" i="35"/>
  <c r="BT248" i="35"/>
  <c r="BT207" i="35"/>
  <c r="BR207" i="35"/>
  <c r="BT22" i="35"/>
  <c r="BR22" i="35"/>
  <c r="BR151" i="35"/>
  <c r="BT151" i="35"/>
  <c r="BT64" i="35"/>
  <c r="BR64" i="35"/>
  <c r="BR69" i="35"/>
  <c r="BT69" i="35"/>
  <c r="BR133" i="35"/>
  <c r="BT133" i="35"/>
  <c r="BT197" i="35"/>
  <c r="BR197" i="35"/>
  <c r="BR261" i="35"/>
  <c r="BT261" i="35"/>
  <c r="BR325" i="35"/>
  <c r="BT325" i="35"/>
  <c r="BR365" i="35"/>
  <c r="BT365" i="35"/>
  <c r="BT429" i="35"/>
  <c r="BR429" i="35"/>
  <c r="BR493" i="35"/>
  <c r="BT493" i="35"/>
  <c r="BR557" i="35"/>
  <c r="BT557" i="35"/>
  <c r="BR621" i="35"/>
  <c r="BR685" i="35"/>
  <c r="BT685" i="35"/>
  <c r="BR749" i="35"/>
  <c r="BT749" i="35"/>
  <c r="BT813" i="35"/>
  <c r="BR813" i="35"/>
  <c r="BR877" i="35"/>
  <c r="BT877" i="35"/>
  <c r="BR941" i="35"/>
  <c r="BT941" i="35"/>
  <c r="BR981" i="35"/>
  <c r="BT981" i="35"/>
  <c r="AH32" i="47" l="1"/>
  <c r="AJ32" i="47"/>
  <c r="CX6" i="35"/>
  <c r="DA8" i="35"/>
  <c r="DB6" i="35"/>
  <c r="DA6" i="35"/>
  <c r="CZ6" i="35"/>
  <c r="CY6" i="35"/>
  <c r="DB5" i="35"/>
  <c r="DA5" i="35"/>
  <c r="DN5" i="35"/>
  <c r="DN7" i="35"/>
  <c r="DN10" i="35"/>
  <c r="DN6" i="35"/>
  <c r="DN9" i="35"/>
  <c r="CS25" i="35"/>
  <c r="DN8" i="35"/>
  <c r="CX8" i="35"/>
  <c r="DB10" i="35"/>
  <c r="CZ9" i="35"/>
  <c r="CY7" i="35"/>
  <c r="CY8" i="35"/>
  <c r="CX7" i="35"/>
  <c r="CX11" i="35"/>
  <c r="CY15" i="35"/>
  <c r="DB29" i="35"/>
  <c r="CZ16" i="35"/>
  <c r="DA15" i="35"/>
  <c r="DB18" i="35"/>
  <c r="CX14" i="35"/>
  <c r="DB13" i="35"/>
  <c r="CX29" i="35"/>
  <c r="CX32" i="35"/>
  <c r="CY19" i="35"/>
  <c r="CY22" i="35"/>
  <c r="DA13" i="35"/>
  <c r="CX31" i="35"/>
  <c r="CY18" i="35"/>
  <c r="DB20" i="35"/>
  <c r="DA32" i="35"/>
  <c r="CZ12" i="35"/>
  <c r="CY21" i="35"/>
  <c r="CY12" i="35"/>
  <c r="DA11" i="35"/>
  <c r="CX26" i="35"/>
  <c r="DB14" i="35"/>
  <c r="CX10" i="35"/>
  <c r="CY9" i="35"/>
  <c r="DB33" i="35"/>
  <c r="CY24" i="35"/>
  <c r="DA17" i="35"/>
  <c r="DA20" i="35"/>
  <c r="DB7" i="35"/>
  <c r="DB24" i="35"/>
  <c r="CX12" i="35"/>
  <c r="DA16" i="35"/>
  <c r="CY20" i="35"/>
  <c r="DA19" i="35"/>
  <c r="CX18" i="35"/>
  <c r="DB23" i="35"/>
  <c r="CR13" i="35"/>
  <c r="CZ8" i="35"/>
  <c r="DA7" i="35"/>
  <c r="CZ7" i="35"/>
  <c r="CX9" i="35"/>
  <c r="DA10" i="35"/>
  <c r="CY25" i="35"/>
  <c r="CZ19" i="35"/>
  <c r="DB28" i="35"/>
  <c r="CX16" i="35"/>
  <c r="DA30" i="35"/>
  <c r="DB31" i="35"/>
  <c r="CX19" i="35"/>
  <c r="CY23" i="35"/>
  <c r="CZ10" i="35"/>
  <c r="DB27" i="35"/>
  <c r="CX15" i="35"/>
  <c r="CQ14" i="35"/>
  <c r="DA18" i="35"/>
  <c r="DA36" i="35"/>
  <c r="DA37" i="35" s="1"/>
  <c r="DA38" i="35" s="1"/>
  <c r="DA39" i="35" s="1"/>
  <c r="DA40" i="35" s="1"/>
  <c r="DA41" i="35" s="1"/>
  <c r="DA42" i="35" s="1"/>
  <c r="DA43" i="35" s="1"/>
  <c r="DA44" i="35" s="1"/>
  <c r="DA45" i="35" s="1"/>
  <c r="DA46" i="35" s="1"/>
  <c r="DA47" i="35" s="1"/>
  <c r="DA48" i="35" s="1"/>
  <c r="DA49" i="35" s="1"/>
  <c r="DA50" i="35" s="1"/>
  <c r="DA51" i="35" s="1"/>
  <c r="DA52" i="35" s="1"/>
  <c r="DA53" i="35" s="1"/>
  <c r="DA54" i="35" s="1"/>
  <c r="DA55" i="35" s="1"/>
  <c r="DA56" i="35" s="1"/>
  <c r="DA57" i="35" s="1"/>
  <c r="DA58" i="35" s="1"/>
  <c r="DA59" i="35" s="1"/>
  <c r="DA60" i="35" s="1"/>
  <c r="DA61" i="35" s="1"/>
  <c r="DA62" i="35" s="1"/>
  <c r="DA63" i="35" s="1"/>
  <c r="DA64" i="35" s="1"/>
  <c r="DA65" i="35" s="1"/>
  <c r="DA66" i="35" s="1"/>
  <c r="DA67" i="35" s="1"/>
  <c r="DA68" i="35" s="1"/>
  <c r="DA69" i="35" s="1"/>
  <c r="DA70" i="35" s="1"/>
  <c r="DA71" i="35" s="1"/>
  <c r="DA72" i="35" s="1"/>
  <c r="DA73" i="35" s="1"/>
  <c r="DA74" i="35" s="1"/>
  <c r="DA75" i="35" s="1"/>
  <c r="DA76" i="35" s="1"/>
  <c r="DA77" i="35" s="1"/>
  <c r="DA78" i="35" s="1"/>
  <c r="DA79" i="35" s="1"/>
  <c r="DA80" i="35" s="1"/>
  <c r="DA81" i="35" s="1"/>
  <c r="DA82" i="35" s="1"/>
  <c r="DA83" i="35" s="1"/>
  <c r="DA84" i="35" s="1"/>
  <c r="DA85" i="35" s="1"/>
  <c r="DA86" i="35" s="1"/>
  <c r="DA87" i="35" s="1"/>
  <c r="DA88" i="35" s="1"/>
  <c r="DA89" i="35" s="1"/>
  <c r="DA90" i="35" s="1"/>
  <c r="DA91" i="35" s="1"/>
  <c r="DA92" i="35" s="1"/>
  <c r="DA93" i="35" s="1"/>
  <c r="DA94" i="35" s="1"/>
  <c r="DA95" i="35" s="1"/>
  <c r="DA96" i="35" s="1"/>
  <c r="DA97" i="35" s="1"/>
  <c r="DA98" i="35" s="1"/>
  <c r="DA99" i="35" s="1"/>
  <c r="DA100" i="35" s="1"/>
  <c r="DA101" i="35" s="1"/>
  <c r="DA102" i="35" s="1"/>
  <c r="DA103" i="35" s="1"/>
  <c r="DA104" i="35" s="1"/>
  <c r="DA105" i="35" s="1"/>
  <c r="DA106" i="35" s="1"/>
  <c r="DA107" i="35" s="1"/>
  <c r="DA108" i="35" s="1"/>
  <c r="DA109" i="35" s="1"/>
  <c r="DA110" i="35" s="1"/>
  <c r="DA111" i="35" s="1"/>
  <c r="DA112" i="35" s="1"/>
  <c r="DA113" i="35" s="1"/>
  <c r="DA114" i="35" s="1"/>
  <c r="DA115" i="35" s="1"/>
  <c r="DA116" i="35" s="1"/>
  <c r="DA117" i="35" s="1"/>
  <c r="DA118" i="35" s="1"/>
  <c r="DA119" i="35" s="1"/>
  <c r="DA120" i="35" s="1"/>
  <c r="DA121" i="35" s="1"/>
  <c r="DA122" i="35" s="1"/>
  <c r="DA123" i="35" s="1"/>
  <c r="DA124" i="35" s="1"/>
  <c r="DA125" i="35" s="1"/>
  <c r="DA126" i="35" s="1"/>
  <c r="DA127" i="35" s="1"/>
  <c r="DA128" i="35" s="1"/>
  <c r="DA129" i="35" s="1"/>
  <c r="DA130" i="35" s="1"/>
  <c r="DA131" i="35" s="1"/>
  <c r="DA132" i="35" s="1"/>
  <c r="DA133" i="35" s="1"/>
  <c r="DA134" i="35" s="1"/>
  <c r="DA135" i="35" s="1"/>
  <c r="DA136" i="35" s="1"/>
  <c r="DA137" i="35" s="1"/>
  <c r="DA138" i="35" s="1"/>
  <c r="DA139" i="35" s="1"/>
  <c r="DA140" i="35" s="1"/>
  <c r="DA141" i="35" s="1"/>
  <c r="DA142" i="35" s="1"/>
  <c r="DA143" i="35" s="1"/>
  <c r="DA144" i="35" s="1"/>
  <c r="DA145" i="35" s="1"/>
  <c r="DA146" i="35" s="1"/>
  <c r="DA147" i="35" s="1"/>
  <c r="DA148" i="35" s="1"/>
  <c r="DA149" i="35" s="1"/>
  <c r="DA150" i="35" s="1"/>
  <c r="DA151" i="35" s="1"/>
  <c r="DA152" i="35" s="1"/>
  <c r="DA153" i="35" s="1"/>
  <c r="DA154" i="35" s="1"/>
  <c r="DA155" i="35" s="1"/>
  <c r="DA156" i="35" s="1"/>
  <c r="DA157" i="35" s="1"/>
  <c r="DA158" i="35" s="1"/>
  <c r="DA159" i="35" s="1"/>
  <c r="DA160" i="35" s="1"/>
  <c r="DA161" i="35" s="1"/>
  <c r="DA162" i="35" s="1"/>
  <c r="DA163" i="35" s="1"/>
  <c r="DA164" i="35" s="1"/>
  <c r="DA165" i="35" s="1"/>
  <c r="DA166" i="35" s="1"/>
  <c r="DA167" i="35" s="1"/>
  <c r="DA168" i="35" s="1"/>
  <c r="DA169" i="35" s="1"/>
  <c r="DA170" i="35" s="1"/>
  <c r="DA171" i="35" s="1"/>
  <c r="DA172" i="35" s="1"/>
  <c r="DA173" i="35" s="1"/>
  <c r="DA174" i="35" s="1"/>
  <c r="DA175" i="35" s="1"/>
  <c r="DA176" i="35" s="1"/>
  <c r="DA177" i="35" s="1"/>
  <c r="DA178" i="35" s="1"/>
  <c r="DA179" i="35" s="1"/>
  <c r="DA180" i="35" s="1"/>
  <c r="DA181" i="35" s="1"/>
  <c r="DA182" i="35" s="1"/>
  <c r="DA183" i="35" s="1"/>
  <c r="DA184" i="35" s="1"/>
  <c r="DA185" i="35" s="1"/>
  <c r="DA186" i="35" s="1"/>
  <c r="DA187" i="35" s="1"/>
  <c r="DA188" i="35" s="1"/>
  <c r="DA189" i="35" s="1"/>
  <c r="DA190" i="35" s="1"/>
  <c r="DA191" i="35" s="1"/>
  <c r="DA192" i="35" s="1"/>
  <c r="DA193" i="35" s="1"/>
  <c r="DA194" i="35" s="1"/>
  <c r="DA195" i="35" s="1"/>
  <c r="DA196" i="35" s="1"/>
  <c r="DA197" i="35" s="1"/>
  <c r="DA198" i="35" s="1"/>
  <c r="DA199" i="35" s="1"/>
  <c r="DA200" i="35" s="1"/>
  <c r="DA201" i="35" s="1"/>
  <c r="DA202" i="35" s="1"/>
  <c r="DA203" i="35" s="1"/>
  <c r="DA204" i="35" s="1"/>
  <c r="DA205" i="35" s="1"/>
  <c r="DA206" i="35" s="1"/>
  <c r="DA207" i="35" s="1"/>
  <c r="DA208" i="35" s="1"/>
  <c r="DA209" i="35" s="1"/>
  <c r="DA210" i="35" s="1"/>
  <c r="DA211" i="35" s="1"/>
  <c r="DA212" i="35" s="1"/>
  <c r="DA213" i="35" s="1"/>
  <c r="DA214" i="35" s="1"/>
  <c r="DA215" i="35" s="1"/>
  <c r="DA216" i="35" s="1"/>
  <c r="DA217" i="35" s="1"/>
  <c r="DA218" i="35" s="1"/>
  <c r="DA219" i="35" s="1"/>
  <c r="DA220" i="35" s="1"/>
  <c r="DA221" i="35" s="1"/>
  <c r="DA222" i="35" s="1"/>
  <c r="DA223" i="35" s="1"/>
  <c r="DA224" i="35" s="1"/>
  <c r="DA225" i="35" s="1"/>
  <c r="DA226" i="35" s="1"/>
  <c r="DA227" i="35" s="1"/>
  <c r="DA228" i="35" s="1"/>
  <c r="DA229" i="35" s="1"/>
  <c r="DA230" i="35" s="1"/>
  <c r="DA231" i="35" s="1"/>
  <c r="DA232" i="35" s="1"/>
  <c r="DA233" i="35" s="1"/>
  <c r="DA234" i="35" s="1"/>
  <c r="DA235" i="35" s="1"/>
  <c r="DA236" i="35" s="1"/>
  <c r="DA237" i="35" s="1"/>
  <c r="DA238" i="35" s="1"/>
  <c r="DA239" i="35" s="1"/>
  <c r="DA240" i="35" s="1"/>
  <c r="DA241" i="35" s="1"/>
  <c r="DA242" i="35" s="1"/>
  <c r="DA243" i="35" s="1"/>
  <c r="DA244" i="35" s="1"/>
  <c r="DA245" i="35" s="1"/>
  <c r="DA246" i="35" s="1"/>
  <c r="DA247" i="35" s="1"/>
  <c r="DA248" i="35" s="1"/>
  <c r="DA249" i="35" s="1"/>
  <c r="DA250" i="35" s="1"/>
  <c r="DA251" i="35" s="1"/>
  <c r="DA252" i="35" s="1"/>
  <c r="DA253" i="35" s="1"/>
  <c r="DA254" i="35" s="1"/>
  <c r="DA255" i="35" s="1"/>
  <c r="DA256" i="35" s="1"/>
  <c r="DA257" i="35" s="1"/>
  <c r="DA258" i="35" s="1"/>
  <c r="DA259" i="35" s="1"/>
  <c r="DA260" i="35" s="1"/>
  <c r="DA261" i="35" s="1"/>
  <c r="DA262" i="35" s="1"/>
  <c r="DA263" i="35" s="1"/>
  <c r="DA264" i="35" s="1"/>
  <c r="DA265" i="35" s="1"/>
  <c r="DA266" i="35" s="1"/>
  <c r="DA267" i="35" s="1"/>
  <c r="DA268" i="35" s="1"/>
  <c r="DA269" i="35" s="1"/>
  <c r="DA270" i="35" s="1"/>
  <c r="DA271" i="35" s="1"/>
  <c r="DA272" i="35" s="1"/>
  <c r="DA273" i="35" s="1"/>
  <c r="DA274" i="35" s="1"/>
  <c r="DA275" i="35" s="1"/>
  <c r="DA276" i="35" s="1"/>
  <c r="DA277" i="35" s="1"/>
  <c r="DA278" i="35" s="1"/>
  <c r="DA279" i="35" s="1"/>
  <c r="DA280" i="35" s="1"/>
  <c r="DA281" i="35" s="1"/>
  <c r="DA282" i="35" s="1"/>
  <c r="DA283" i="35" s="1"/>
  <c r="DA284" i="35" s="1"/>
  <c r="DA285" i="35" s="1"/>
  <c r="DA286" i="35" s="1"/>
  <c r="DA287" i="35" s="1"/>
  <c r="DA288" i="35" s="1"/>
  <c r="DA289" i="35" s="1"/>
  <c r="DA290" i="35" s="1"/>
  <c r="DA291" i="35" s="1"/>
  <c r="DA292" i="35" s="1"/>
  <c r="DA293" i="35" s="1"/>
  <c r="DA294" i="35" s="1"/>
  <c r="DA295" i="35" s="1"/>
  <c r="DA296" i="35" s="1"/>
  <c r="DA297" i="35" s="1"/>
  <c r="DA298" i="35" s="1"/>
  <c r="DA299" i="35" s="1"/>
  <c r="DA300" i="35" s="1"/>
  <c r="DA301" i="35" s="1"/>
  <c r="DA302" i="35" s="1"/>
  <c r="DA303" i="35" s="1"/>
  <c r="DA304" i="35" s="1"/>
  <c r="DA305" i="35" s="1"/>
  <c r="DA306" i="35" s="1"/>
  <c r="DA307" i="35" s="1"/>
  <c r="DA308" i="35" s="1"/>
  <c r="DA309" i="35" s="1"/>
  <c r="DA310" i="35" s="1"/>
  <c r="DA311" i="35" s="1"/>
  <c r="DA312" i="35" s="1"/>
  <c r="DA313" i="35" s="1"/>
  <c r="DA314" i="35" s="1"/>
  <c r="DA315" i="35" s="1"/>
  <c r="DA316" i="35" s="1"/>
  <c r="DA317" i="35" s="1"/>
  <c r="DA318" i="35" s="1"/>
  <c r="DA319" i="35" s="1"/>
  <c r="DA320" i="35" s="1"/>
  <c r="DA321" i="35" s="1"/>
  <c r="DA322" i="35" s="1"/>
  <c r="DA323" i="35" s="1"/>
  <c r="DA324" i="35" s="1"/>
  <c r="DA325" i="35" s="1"/>
  <c r="DA326" i="35" s="1"/>
  <c r="DA327" i="35" s="1"/>
  <c r="DA328" i="35" s="1"/>
  <c r="DA329" i="35" s="1"/>
  <c r="DA330" i="35" s="1"/>
  <c r="DA331" i="35" s="1"/>
  <c r="DA332" i="35" s="1"/>
  <c r="DA333" i="35" s="1"/>
  <c r="DA334" i="35" s="1"/>
  <c r="DA335" i="35" s="1"/>
  <c r="DA336" i="35" s="1"/>
  <c r="DA337" i="35" s="1"/>
  <c r="DA338" i="35" s="1"/>
  <c r="DA339" i="35" s="1"/>
  <c r="DA340" i="35" s="1"/>
  <c r="DA341" i="35" s="1"/>
  <c r="DA342" i="35" s="1"/>
  <c r="DA343" i="35" s="1"/>
  <c r="DA344" i="35" s="1"/>
  <c r="DA345" i="35" s="1"/>
  <c r="DA346" i="35" s="1"/>
  <c r="DA347" i="35" s="1"/>
  <c r="DA348" i="35" s="1"/>
  <c r="DA349" i="35" s="1"/>
  <c r="DA350" i="35" s="1"/>
  <c r="DA351" i="35" s="1"/>
  <c r="DA352" i="35" s="1"/>
  <c r="DA353" i="35" s="1"/>
  <c r="DA354" i="35" s="1"/>
  <c r="DA355" i="35" s="1"/>
  <c r="DA356" i="35" s="1"/>
  <c r="DA357" i="35" s="1"/>
  <c r="DA358" i="35" s="1"/>
  <c r="DA359" i="35" s="1"/>
  <c r="DA360" i="35" s="1"/>
  <c r="DA361" i="35" s="1"/>
  <c r="DA362" i="35" s="1"/>
  <c r="DA363" i="35" s="1"/>
  <c r="DA364" i="35" s="1"/>
  <c r="DA365" i="35" s="1"/>
  <c r="DA366" i="35" s="1"/>
  <c r="DA367" i="35" s="1"/>
  <c r="DA368" i="35" s="1"/>
  <c r="DA369" i="35" s="1"/>
  <c r="DA370" i="35" s="1"/>
  <c r="DA371" i="35" s="1"/>
  <c r="DA372" i="35" s="1"/>
  <c r="DA373" i="35" s="1"/>
  <c r="DA374" i="35" s="1"/>
  <c r="DA375" i="35" s="1"/>
  <c r="DA376" i="35" s="1"/>
  <c r="DA377" i="35" s="1"/>
  <c r="DA378" i="35" s="1"/>
  <c r="DA379" i="35" s="1"/>
  <c r="DA380" i="35" s="1"/>
  <c r="DA381" i="35" s="1"/>
  <c r="DA382" i="35" s="1"/>
  <c r="DA383" i="35" s="1"/>
  <c r="DA384" i="35" s="1"/>
  <c r="DA385" i="35" s="1"/>
  <c r="DA386" i="35" s="1"/>
  <c r="DA387" i="35" s="1"/>
  <c r="DA388" i="35" s="1"/>
  <c r="DA389" i="35" s="1"/>
  <c r="DA390" i="35" s="1"/>
  <c r="DA391" i="35" s="1"/>
  <c r="DA392" i="35" s="1"/>
  <c r="DA393" i="35" s="1"/>
  <c r="DA394" i="35" s="1"/>
  <c r="DA395" i="35" s="1"/>
  <c r="DA396" i="35" s="1"/>
  <c r="DA397" i="35" s="1"/>
  <c r="DA398" i="35" s="1"/>
  <c r="DA399" i="35" s="1"/>
  <c r="DA400" i="35" s="1"/>
  <c r="DA401" i="35" s="1"/>
  <c r="DA402" i="35" s="1"/>
  <c r="DA403" i="35" s="1"/>
  <c r="DA404" i="35" s="1"/>
  <c r="DA405" i="35" s="1"/>
  <c r="DA406" i="35" s="1"/>
  <c r="DA407" i="35" s="1"/>
  <c r="DA408" i="35" s="1"/>
  <c r="DA409" i="35" s="1"/>
  <c r="DA410" i="35" s="1"/>
  <c r="DA411" i="35" s="1"/>
  <c r="DA412" i="35" s="1"/>
  <c r="DA413" i="35" s="1"/>
  <c r="DA414" i="35" s="1"/>
  <c r="DA415" i="35" s="1"/>
  <c r="DA416" i="35" s="1"/>
  <c r="DA417" i="35" s="1"/>
  <c r="DA418" i="35" s="1"/>
  <c r="DA419" i="35" s="1"/>
  <c r="DA420" i="35" s="1"/>
  <c r="DA421" i="35" s="1"/>
  <c r="DA422" i="35" s="1"/>
  <c r="DA423" i="35" s="1"/>
  <c r="DA424" i="35" s="1"/>
  <c r="DA425" i="35" s="1"/>
  <c r="DA426" i="35" s="1"/>
  <c r="DA427" i="35" s="1"/>
  <c r="DA428" i="35" s="1"/>
  <c r="DA429" i="35" s="1"/>
  <c r="DA430" i="35" s="1"/>
  <c r="DA431" i="35" s="1"/>
  <c r="DA432" i="35" s="1"/>
  <c r="DA433" i="35" s="1"/>
  <c r="DA434" i="35" s="1"/>
  <c r="DA435" i="35" s="1"/>
  <c r="DA436" i="35" s="1"/>
  <c r="DA437" i="35" s="1"/>
  <c r="DA438" i="35" s="1"/>
  <c r="DA439" i="35" s="1"/>
  <c r="DA440" i="35" s="1"/>
  <c r="DA441" i="35" s="1"/>
  <c r="DA442" i="35" s="1"/>
  <c r="DA443" i="35" s="1"/>
  <c r="DA444" i="35" s="1"/>
  <c r="DA445" i="35" s="1"/>
  <c r="DA446" i="35" s="1"/>
  <c r="DA447" i="35" s="1"/>
  <c r="DA448" i="35" s="1"/>
  <c r="DA449" i="35" s="1"/>
  <c r="DA450" i="35" s="1"/>
  <c r="DA451" i="35" s="1"/>
  <c r="DA452" i="35" s="1"/>
  <c r="DA453" i="35" s="1"/>
  <c r="DA454" i="35" s="1"/>
  <c r="DA455" i="35" s="1"/>
  <c r="DA456" i="35" s="1"/>
  <c r="DA457" i="35" s="1"/>
  <c r="DA458" i="35" s="1"/>
  <c r="DA459" i="35" s="1"/>
  <c r="DA460" i="35" s="1"/>
  <c r="DA461" i="35" s="1"/>
  <c r="DA462" i="35" s="1"/>
  <c r="DA463" i="35" s="1"/>
  <c r="DA464" i="35" s="1"/>
  <c r="DA465" i="35" s="1"/>
  <c r="DA466" i="35" s="1"/>
  <c r="DA467" i="35" s="1"/>
  <c r="DA468" i="35" s="1"/>
  <c r="DA469" i="35" s="1"/>
  <c r="DA470" i="35" s="1"/>
  <c r="DA471" i="35" s="1"/>
  <c r="DA472" i="35" s="1"/>
  <c r="DA473" i="35" s="1"/>
  <c r="DA474" i="35" s="1"/>
  <c r="DA475" i="35" s="1"/>
  <c r="DA476" i="35" s="1"/>
  <c r="DA477" i="35" s="1"/>
  <c r="DA478" i="35" s="1"/>
  <c r="DA479" i="35" s="1"/>
  <c r="DA480" i="35" s="1"/>
  <c r="DA481" i="35" s="1"/>
  <c r="DA482" i="35" s="1"/>
  <c r="DA483" i="35" s="1"/>
  <c r="DA484" i="35" s="1"/>
  <c r="DA485" i="35" s="1"/>
  <c r="DA486" i="35" s="1"/>
  <c r="DA487" i="35" s="1"/>
  <c r="DA488" i="35" s="1"/>
  <c r="DA489" i="35" s="1"/>
  <c r="DA490" i="35" s="1"/>
  <c r="DA491" i="35" s="1"/>
  <c r="DA492" i="35" s="1"/>
  <c r="DA493" i="35" s="1"/>
  <c r="DA494" i="35" s="1"/>
  <c r="DA495" i="35" s="1"/>
  <c r="DA496" i="35" s="1"/>
  <c r="DA497" i="35" s="1"/>
  <c r="DA498" i="35" s="1"/>
  <c r="DA499" i="35" s="1"/>
  <c r="DA500" i="35" s="1"/>
  <c r="DA501" i="35" s="1"/>
  <c r="DA502" i="35" s="1"/>
  <c r="DA503" i="35" s="1"/>
  <c r="DA504" i="35" s="1"/>
  <c r="DA505" i="35" s="1"/>
  <c r="DA506" i="35" s="1"/>
  <c r="DA507" i="35" s="1"/>
  <c r="DA508" i="35" s="1"/>
  <c r="DA509" i="35" s="1"/>
  <c r="DA510" i="35" s="1"/>
  <c r="DA511" i="35" s="1"/>
  <c r="DA512" i="35" s="1"/>
  <c r="DA513" i="35" s="1"/>
  <c r="DA514" i="35" s="1"/>
  <c r="DA515" i="35" s="1"/>
  <c r="DA516" i="35" s="1"/>
  <c r="DA517" i="35" s="1"/>
  <c r="DA518" i="35" s="1"/>
  <c r="DA519" i="35" s="1"/>
  <c r="DA520" i="35" s="1"/>
  <c r="DA521" i="35" s="1"/>
  <c r="DA522" i="35" s="1"/>
  <c r="DA523" i="35" s="1"/>
  <c r="DA524" i="35" s="1"/>
  <c r="DA525" i="35" s="1"/>
  <c r="DA526" i="35" s="1"/>
  <c r="DA527" i="35" s="1"/>
  <c r="DA528" i="35" s="1"/>
  <c r="DA529" i="35" s="1"/>
  <c r="DA530" i="35" s="1"/>
  <c r="DA531" i="35" s="1"/>
  <c r="DA532" i="35" s="1"/>
  <c r="DA533" i="35" s="1"/>
  <c r="DA534" i="35" s="1"/>
  <c r="DA535" i="35" s="1"/>
  <c r="DA536" i="35" s="1"/>
  <c r="DA537" i="35" s="1"/>
  <c r="DA538" i="35" s="1"/>
  <c r="DA539" i="35" s="1"/>
  <c r="DA540" i="35" s="1"/>
  <c r="DA541" i="35" s="1"/>
  <c r="DA542" i="35" s="1"/>
  <c r="DA543" i="35" s="1"/>
  <c r="DA544" i="35" s="1"/>
  <c r="DA545" i="35" s="1"/>
  <c r="DA546" i="35" s="1"/>
  <c r="DA547" i="35" s="1"/>
  <c r="DA548" i="35" s="1"/>
  <c r="DA549" i="35" s="1"/>
  <c r="DA550" i="35" s="1"/>
  <c r="DA551" i="35" s="1"/>
  <c r="DA552" i="35" s="1"/>
  <c r="DA553" i="35" s="1"/>
  <c r="DA554" i="35" s="1"/>
  <c r="DA555" i="35" s="1"/>
  <c r="DA556" i="35" s="1"/>
  <c r="DA557" i="35" s="1"/>
  <c r="DA558" i="35" s="1"/>
  <c r="DA559" i="35" s="1"/>
  <c r="DA560" i="35" s="1"/>
  <c r="DA561" i="35" s="1"/>
  <c r="DA562" i="35" s="1"/>
  <c r="DA563" i="35" s="1"/>
  <c r="DA564" i="35" s="1"/>
  <c r="DA565" i="35" s="1"/>
  <c r="DA566" i="35" s="1"/>
  <c r="DA567" i="35" s="1"/>
  <c r="DA568" i="35" s="1"/>
  <c r="DA569" i="35" s="1"/>
  <c r="DA570" i="35" s="1"/>
  <c r="DA571" i="35" s="1"/>
  <c r="DA572" i="35" s="1"/>
  <c r="DA573" i="35" s="1"/>
  <c r="DA574" i="35" s="1"/>
  <c r="DA575" i="35" s="1"/>
  <c r="DA576" i="35" s="1"/>
  <c r="DA577" i="35" s="1"/>
  <c r="DA578" i="35" s="1"/>
  <c r="DA579" i="35" s="1"/>
  <c r="DA580" i="35" s="1"/>
  <c r="DA581" i="35" s="1"/>
  <c r="DA582" i="35" s="1"/>
  <c r="DA583" i="35" s="1"/>
  <c r="DA584" i="35" s="1"/>
  <c r="DA585" i="35" s="1"/>
  <c r="DA586" i="35" s="1"/>
  <c r="DA587" i="35" s="1"/>
  <c r="DA588" i="35" s="1"/>
  <c r="DA589" i="35" s="1"/>
  <c r="DA590" i="35" s="1"/>
  <c r="DA591" i="35" s="1"/>
  <c r="DA592" i="35" s="1"/>
  <c r="DA593" i="35" s="1"/>
  <c r="DA594" i="35" s="1"/>
  <c r="DA595" i="35" s="1"/>
  <c r="DA596" i="35" s="1"/>
  <c r="DA597" i="35" s="1"/>
  <c r="DA598" i="35" s="1"/>
  <c r="DA599" i="35" s="1"/>
  <c r="DA600" i="35" s="1"/>
  <c r="DA601" i="35" s="1"/>
  <c r="DA602" i="35" s="1"/>
  <c r="DA603" i="35" s="1"/>
  <c r="DA604" i="35" s="1"/>
  <c r="DA605" i="35" s="1"/>
  <c r="DA606" i="35" s="1"/>
  <c r="DA607" i="35" s="1"/>
  <c r="DA608" i="35" s="1"/>
  <c r="DA609" i="35" s="1"/>
  <c r="DA610" i="35" s="1"/>
  <c r="DA611" i="35" s="1"/>
  <c r="DA612" i="35" s="1"/>
  <c r="DA613" i="35" s="1"/>
  <c r="DA614" i="35" s="1"/>
  <c r="DA615" i="35" s="1"/>
  <c r="DA616" i="35" s="1"/>
  <c r="DA617" i="35" s="1"/>
  <c r="DA618" i="35" s="1"/>
  <c r="DA619" i="35" s="1"/>
  <c r="DA620" i="35" s="1"/>
  <c r="DA621" i="35" s="1"/>
  <c r="DA622" i="35" s="1"/>
  <c r="DA623" i="35" s="1"/>
  <c r="DA624" i="35" s="1"/>
  <c r="DA625" i="35" s="1"/>
  <c r="DA626" i="35" s="1"/>
  <c r="DA627" i="35" s="1"/>
  <c r="DA628" i="35" s="1"/>
  <c r="DA629" i="35" s="1"/>
  <c r="DA630" i="35" s="1"/>
  <c r="DA631" i="35" s="1"/>
  <c r="DA632" i="35" s="1"/>
  <c r="DA633" i="35" s="1"/>
  <c r="DA634" i="35" s="1"/>
  <c r="DA635" i="35" s="1"/>
  <c r="DA636" i="35" s="1"/>
  <c r="DA637" i="35" s="1"/>
  <c r="DA638" i="35" s="1"/>
  <c r="DA639" i="35" s="1"/>
  <c r="DA640" i="35" s="1"/>
  <c r="DA641" i="35" s="1"/>
  <c r="DA642" i="35" s="1"/>
  <c r="DA643" i="35" s="1"/>
  <c r="DA644" i="35" s="1"/>
  <c r="DA645" i="35" s="1"/>
  <c r="DA646" i="35" s="1"/>
  <c r="DA647" i="35" s="1"/>
  <c r="DA648" i="35" s="1"/>
  <c r="DA649" i="35" s="1"/>
  <c r="DA650" i="35" s="1"/>
  <c r="DA651" i="35" s="1"/>
  <c r="DA652" i="35" s="1"/>
  <c r="DA653" i="35" s="1"/>
  <c r="DA654" i="35" s="1"/>
  <c r="DA655" i="35" s="1"/>
  <c r="DA656" i="35" s="1"/>
  <c r="DA657" i="35" s="1"/>
  <c r="DA658" i="35" s="1"/>
  <c r="DA659" i="35" s="1"/>
  <c r="DA660" i="35" s="1"/>
  <c r="DA661" i="35" s="1"/>
  <c r="DA662" i="35" s="1"/>
  <c r="DA663" i="35" s="1"/>
  <c r="DA664" i="35" s="1"/>
  <c r="DA665" i="35" s="1"/>
  <c r="DA666" i="35" s="1"/>
  <c r="DA667" i="35" s="1"/>
  <c r="DA668" i="35" s="1"/>
  <c r="DA669" i="35" s="1"/>
  <c r="DA670" i="35" s="1"/>
  <c r="DA671" i="35" s="1"/>
  <c r="DA672" i="35" s="1"/>
  <c r="DA673" i="35" s="1"/>
  <c r="DA674" i="35" s="1"/>
  <c r="DA675" i="35" s="1"/>
  <c r="DA676" i="35" s="1"/>
  <c r="DA677" i="35" s="1"/>
  <c r="DA678" i="35" s="1"/>
  <c r="DA679" i="35" s="1"/>
  <c r="DA680" i="35" s="1"/>
  <c r="DA681" i="35" s="1"/>
  <c r="DA682" i="35" s="1"/>
  <c r="DA683" i="35" s="1"/>
  <c r="DA684" i="35" s="1"/>
  <c r="DA685" i="35" s="1"/>
  <c r="DA686" i="35" s="1"/>
  <c r="DA687" i="35" s="1"/>
  <c r="DA688" i="35" s="1"/>
  <c r="DA689" i="35" s="1"/>
  <c r="DA690" i="35" s="1"/>
  <c r="DA691" i="35" s="1"/>
  <c r="DA692" i="35" s="1"/>
  <c r="DA693" i="35" s="1"/>
  <c r="DA694" i="35" s="1"/>
  <c r="DA695" i="35" s="1"/>
  <c r="DA696" i="35" s="1"/>
  <c r="DA697" i="35" s="1"/>
  <c r="DA698" i="35" s="1"/>
  <c r="DA699" i="35" s="1"/>
  <c r="DA700" i="35" s="1"/>
  <c r="DA701" i="35" s="1"/>
  <c r="DA702" i="35" s="1"/>
  <c r="DA703" i="35" s="1"/>
  <c r="DA704" i="35" s="1"/>
  <c r="DA705" i="35" s="1"/>
  <c r="DA706" i="35" s="1"/>
  <c r="DA707" i="35" s="1"/>
  <c r="DA708" i="35" s="1"/>
  <c r="DA709" i="35" s="1"/>
  <c r="DA710" i="35" s="1"/>
  <c r="DA711" i="35" s="1"/>
  <c r="DA712" i="35" s="1"/>
  <c r="DA713" i="35" s="1"/>
  <c r="DA714" i="35" s="1"/>
  <c r="DA715" i="35" s="1"/>
  <c r="DA716" i="35" s="1"/>
  <c r="DA717" i="35" s="1"/>
  <c r="DA718" i="35" s="1"/>
  <c r="DA719" i="35" s="1"/>
  <c r="DA720" i="35" s="1"/>
  <c r="DA721" i="35" s="1"/>
  <c r="DA722" i="35" s="1"/>
  <c r="DA723" i="35" s="1"/>
  <c r="DA724" i="35" s="1"/>
  <c r="DA725" i="35" s="1"/>
  <c r="DA726" i="35" s="1"/>
  <c r="DA727" i="35" s="1"/>
  <c r="DA728" i="35" s="1"/>
  <c r="DA729" i="35" s="1"/>
  <c r="DA730" i="35" s="1"/>
  <c r="DA731" i="35" s="1"/>
  <c r="DA732" i="35" s="1"/>
  <c r="DA733" i="35" s="1"/>
  <c r="DA734" i="35" s="1"/>
  <c r="DA735" i="35" s="1"/>
  <c r="DA736" i="35" s="1"/>
  <c r="DA737" i="35" s="1"/>
  <c r="DA738" i="35" s="1"/>
  <c r="DA739" i="35" s="1"/>
  <c r="DA740" i="35" s="1"/>
  <c r="DA741" i="35" s="1"/>
  <c r="DA742" i="35" s="1"/>
  <c r="DA743" i="35" s="1"/>
  <c r="DA744" i="35" s="1"/>
  <c r="DA745" i="35" s="1"/>
  <c r="DA746" i="35" s="1"/>
  <c r="DA747" i="35" s="1"/>
  <c r="DA748" i="35" s="1"/>
  <c r="DA749" i="35" s="1"/>
  <c r="DA750" i="35" s="1"/>
  <c r="DA751" i="35" s="1"/>
  <c r="DA752" i="35" s="1"/>
  <c r="DA753" i="35" s="1"/>
  <c r="DA754" i="35" s="1"/>
  <c r="DA755" i="35" s="1"/>
  <c r="DA756" i="35" s="1"/>
  <c r="DA757" i="35" s="1"/>
  <c r="DA758" i="35" s="1"/>
  <c r="DA759" i="35" s="1"/>
  <c r="DA760" i="35" s="1"/>
  <c r="DA761" i="35" s="1"/>
  <c r="DA762" i="35" s="1"/>
  <c r="DA763" i="35" s="1"/>
  <c r="DA764" i="35" s="1"/>
  <c r="DA765" i="35" s="1"/>
  <c r="DA766" i="35" s="1"/>
  <c r="DA767" i="35" s="1"/>
  <c r="DA768" i="35" s="1"/>
  <c r="DA769" i="35" s="1"/>
  <c r="DA770" i="35" s="1"/>
  <c r="DA771" i="35" s="1"/>
  <c r="DA772" i="35" s="1"/>
  <c r="DA773" i="35" s="1"/>
  <c r="DA774" i="35" s="1"/>
  <c r="DA775" i="35" s="1"/>
  <c r="DA776" i="35" s="1"/>
  <c r="DA777" i="35" s="1"/>
  <c r="DA778" i="35" s="1"/>
  <c r="DA779" i="35" s="1"/>
  <c r="DA780" i="35" s="1"/>
  <c r="DA781" i="35" s="1"/>
  <c r="DA782" i="35" s="1"/>
  <c r="DA783" i="35" s="1"/>
  <c r="DA784" i="35" s="1"/>
  <c r="DA785" i="35" s="1"/>
  <c r="DA786" i="35" s="1"/>
  <c r="DA787" i="35" s="1"/>
  <c r="DA788" i="35" s="1"/>
  <c r="DA789" i="35" s="1"/>
  <c r="DA790" i="35" s="1"/>
  <c r="DA791" i="35" s="1"/>
  <c r="DA792" i="35" s="1"/>
  <c r="DA793" i="35" s="1"/>
  <c r="DA794" i="35" s="1"/>
  <c r="DA795" i="35" s="1"/>
  <c r="DA796" i="35" s="1"/>
  <c r="DA797" i="35" s="1"/>
  <c r="DA798" i="35" s="1"/>
  <c r="DA799" i="35" s="1"/>
  <c r="DA800" i="35" s="1"/>
  <c r="DA801" i="35" s="1"/>
  <c r="DA802" i="35" s="1"/>
  <c r="DA803" i="35" s="1"/>
  <c r="DA804" i="35" s="1"/>
  <c r="DA805" i="35" s="1"/>
  <c r="DA806" i="35" s="1"/>
  <c r="DA807" i="35" s="1"/>
  <c r="DA808" i="35" s="1"/>
  <c r="DA809" i="35" s="1"/>
  <c r="DA810" i="35" s="1"/>
  <c r="DA811" i="35" s="1"/>
  <c r="DA812" i="35" s="1"/>
  <c r="DA813" i="35" s="1"/>
  <c r="DA814" i="35" s="1"/>
  <c r="DA815" i="35" s="1"/>
  <c r="DA816" i="35" s="1"/>
  <c r="DA817" i="35" s="1"/>
  <c r="DA818" i="35" s="1"/>
  <c r="DA819" i="35" s="1"/>
  <c r="DA820" i="35" s="1"/>
  <c r="DA821" i="35" s="1"/>
  <c r="DA822" i="35" s="1"/>
  <c r="DA823" i="35" s="1"/>
  <c r="DA824" i="35" s="1"/>
  <c r="DA825" i="35" s="1"/>
  <c r="DA826" i="35" s="1"/>
  <c r="DA827" i="35" s="1"/>
  <c r="DA828" i="35" s="1"/>
  <c r="DA829" i="35" s="1"/>
  <c r="DA830" i="35" s="1"/>
  <c r="DA831" i="35" s="1"/>
  <c r="DA832" i="35" s="1"/>
  <c r="DA833" i="35" s="1"/>
  <c r="DA834" i="35" s="1"/>
  <c r="DA835" i="35" s="1"/>
  <c r="DA836" i="35" s="1"/>
  <c r="DA837" i="35" s="1"/>
  <c r="DA838" i="35" s="1"/>
  <c r="DA839" i="35" s="1"/>
  <c r="DA840" i="35" s="1"/>
  <c r="DA841" i="35" s="1"/>
  <c r="DA842" i="35" s="1"/>
  <c r="DA843" i="35" s="1"/>
  <c r="DA844" i="35" s="1"/>
  <c r="DA845" i="35" s="1"/>
  <c r="DA846" i="35" s="1"/>
  <c r="DA847" i="35" s="1"/>
  <c r="DA848" i="35" s="1"/>
  <c r="DA849" i="35" s="1"/>
  <c r="DA850" i="35" s="1"/>
  <c r="DA851" i="35" s="1"/>
  <c r="DA852" i="35" s="1"/>
  <c r="DA853" i="35" s="1"/>
  <c r="DA854" i="35" s="1"/>
  <c r="DA855" i="35" s="1"/>
  <c r="DA856" i="35" s="1"/>
  <c r="DA857" i="35" s="1"/>
  <c r="DA858" i="35" s="1"/>
  <c r="DA859" i="35" s="1"/>
  <c r="DA860" i="35" s="1"/>
  <c r="DA861" i="35" s="1"/>
  <c r="DA862" i="35" s="1"/>
  <c r="DA863" i="35" s="1"/>
  <c r="DA864" i="35" s="1"/>
  <c r="DA865" i="35" s="1"/>
  <c r="DA866" i="35" s="1"/>
  <c r="DA867" i="35" s="1"/>
  <c r="DA868" i="35" s="1"/>
  <c r="DA869" i="35" s="1"/>
  <c r="DA870" i="35" s="1"/>
  <c r="DA871" i="35" s="1"/>
  <c r="DA872" i="35" s="1"/>
  <c r="DA873" i="35" s="1"/>
  <c r="DA874" i="35" s="1"/>
  <c r="DA875" i="35" s="1"/>
  <c r="DA876" i="35" s="1"/>
  <c r="DA877" i="35" s="1"/>
  <c r="DA878" i="35" s="1"/>
  <c r="DA879" i="35" s="1"/>
  <c r="DA880" i="35" s="1"/>
  <c r="DA881" i="35" s="1"/>
  <c r="DA882" i="35" s="1"/>
  <c r="DA883" i="35" s="1"/>
  <c r="DA884" i="35" s="1"/>
  <c r="DA885" i="35" s="1"/>
  <c r="DA886" i="35" s="1"/>
  <c r="DA887" i="35" s="1"/>
  <c r="DA888" i="35" s="1"/>
  <c r="DA889" i="35" s="1"/>
  <c r="DA890" i="35" s="1"/>
  <c r="DA891" i="35" s="1"/>
  <c r="DA892" i="35" s="1"/>
  <c r="DA893" i="35" s="1"/>
  <c r="DA894" i="35" s="1"/>
  <c r="DA895" i="35" s="1"/>
  <c r="DA896" i="35" s="1"/>
  <c r="DA897" i="35" s="1"/>
  <c r="DA898" i="35" s="1"/>
  <c r="DA899" i="35" s="1"/>
  <c r="DA900" i="35" s="1"/>
  <c r="DA901" i="35" s="1"/>
  <c r="DA902" i="35" s="1"/>
  <c r="DA903" i="35" s="1"/>
  <c r="DA904" i="35" s="1"/>
  <c r="DA905" i="35" s="1"/>
  <c r="DA906" i="35" s="1"/>
  <c r="DA907" i="35" s="1"/>
  <c r="DA908" i="35" s="1"/>
  <c r="DA909" i="35" s="1"/>
  <c r="DA910" i="35" s="1"/>
  <c r="DA911" i="35" s="1"/>
  <c r="DA912" i="35" s="1"/>
  <c r="DA913" i="35" s="1"/>
  <c r="DA914" i="35" s="1"/>
  <c r="DA915" i="35" s="1"/>
  <c r="DA916" i="35" s="1"/>
  <c r="DA917" i="35" s="1"/>
  <c r="DA918" i="35" s="1"/>
  <c r="DA919" i="35" s="1"/>
  <c r="DA920" i="35" s="1"/>
  <c r="DA921" i="35" s="1"/>
  <c r="DA922" i="35" s="1"/>
  <c r="DA923" i="35" s="1"/>
  <c r="DA924" i="35" s="1"/>
  <c r="DA925" i="35" s="1"/>
  <c r="DA926" i="35" s="1"/>
  <c r="DA927" i="35" s="1"/>
  <c r="DA928" i="35" s="1"/>
  <c r="DA929" i="35" s="1"/>
  <c r="DA930" i="35" s="1"/>
  <c r="DA931" i="35" s="1"/>
  <c r="DA932" i="35" s="1"/>
  <c r="DA933" i="35" s="1"/>
  <c r="DA934" i="35" s="1"/>
  <c r="DA935" i="35" s="1"/>
  <c r="DA936" i="35" s="1"/>
  <c r="DA937" i="35" s="1"/>
  <c r="DA938" i="35" s="1"/>
  <c r="DA939" i="35" s="1"/>
  <c r="DA940" i="35" s="1"/>
  <c r="DA941" i="35" s="1"/>
  <c r="DA942" i="35" s="1"/>
  <c r="DA943" i="35" s="1"/>
  <c r="DA944" i="35" s="1"/>
  <c r="DA945" i="35" s="1"/>
  <c r="DA946" i="35" s="1"/>
  <c r="DA947" i="35" s="1"/>
  <c r="DA948" i="35" s="1"/>
  <c r="DA949" i="35" s="1"/>
  <c r="DA950" i="35" s="1"/>
  <c r="DA951" i="35" s="1"/>
  <c r="DA952" i="35" s="1"/>
  <c r="DA953" i="35" s="1"/>
  <c r="DA954" i="35" s="1"/>
  <c r="DA955" i="35" s="1"/>
  <c r="DA956" i="35" s="1"/>
  <c r="DA957" i="35" s="1"/>
  <c r="DA958" i="35" s="1"/>
  <c r="DA959" i="35" s="1"/>
  <c r="DA960" i="35" s="1"/>
  <c r="DA961" i="35" s="1"/>
  <c r="DA962" i="35" s="1"/>
  <c r="DA963" i="35" s="1"/>
  <c r="DA964" i="35" s="1"/>
  <c r="DA965" i="35" s="1"/>
  <c r="DA966" i="35" s="1"/>
  <c r="DA967" i="35" s="1"/>
  <c r="DA968" i="35" s="1"/>
  <c r="DA969" i="35" s="1"/>
  <c r="DA970" i="35" s="1"/>
  <c r="DA971" i="35" s="1"/>
  <c r="DA972" i="35" s="1"/>
  <c r="DA973" i="35" s="1"/>
  <c r="DA974" i="35" s="1"/>
  <c r="DA975" i="35" s="1"/>
  <c r="DA976" i="35" s="1"/>
  <c r="DA977" i="35" s="1"/>
  <c r="DA978" i="35" s="1"/>
  <c r="DA979" i="35" s="1"/>
  <c r="DA980" i="35" s="1"/>
  <c r="DA981" i="35" s="1"/>
  <c r="DA982" i="35" s="1"/>
  <c r="DA983" i="35" s="1"/>
  <c r="DA984" i="35" s="1"/>
  <c r="DA985" i="35" s="1"/>
  <c r="DA986" i="35" s="1"/>
  <c r="DA987" i="35" s="1"/>
  <c r="DA988" i="35" s="1"/>
  <c r="DA989" i="35" s="1"/>
  <c r="DA990" i="35" s="1"/>
  <c r="DA991" i="35" s="1"/>
  <c r="DA992" i="35" s="1"/>
  <c r="DA993" i="35" s="1"/>
  <c r="DA994" i="35" s="1"/>
  <c r="DA995" i="35" s="1"/>
  <c r="DA996" i="35" s="1"/>
  <c r="DA997" i="35" s="1"/>
  <c r="DA998" i="35" s="1"/>
  <c r="DA999" i="35" s="1"/>
  <c r="DA1000" i="35" s="1"/>
  <c r="DA1001" i="35" s="1"/>
  <c r="DA1002" i="35" s="1"/>
  <c r="DA1003" i="35" s="1"/>
  <c r="DA1004" i="35" s="1"/>
  <c r="CP13" i="35"/>
  <c r="DA23" i="35"/>
  <c r="DA35" i="35"/>
  <c r="DB34" i="35"/>
  <c r="DA22" i="35"/>
  <c r="CY16" i="35"/>
  <c r="CY27" i="35"/>
  <c r="CZ14" i="35"/>
  <c r="DB25" i="35"/>
  <c r="CY30" i="35"/>
  <c r="CZ17" i="35"/>
  <c r="DA21" i="35"/>
  <c r="DB8" i="35"/>
  <c r="CY26" i="35"/>
  <c r="CZ13" i="35"/>
  <c r="CX28" i="35"/>
  <c r="DA34" i="35"/>
  <c r="CX30" i="35"/>
  <c r="CY33" i="35"/>
  <c r="CX33" i="35"/>
  <c r="CZ15" i="35"/>
  <c r="DB30" i="35"/>
  <c r="DA14" i="35"/>
  <c r="CX13" i="35"/>
  <c r="DA25" i="35"/>
  <c r="DB12" i="35"/>
  <c r="CX21" i="35"/>
  <c r="DA28" i="35"/>
  <c r="DB15" i="35"/>
  <c r="DB32" i="35"/>
  <c r="CX20" i="35"/>
  <c r="DA24" i="35"/>
  <c r="DB11" i="35"/>
  <c r="CY32" i="35"/>
  <c r="DB19" i="35"/>
  <c r="CY17" i="35"/>
  <c r="CY13" i="35"/>
  <c r="CY29" i="35"/>
  <c r="CY28" i="35"/>
  <c r="CX34" i="35"/>
  <c r="CX35" i="35" s="1"/>
  <c r="CX36" i="35" s="1"/>
  <c r="CX37" i="35" s="1"/>
  <c r="CX38" i="35" s="1"/>
  <c r="CX39" i="35" s="1"/>
  <c r="CX40" i="35" s="1"/>
  <c r="CX41" i="35" s="1"/>
  <c r="CX42" i="35" s="1"/>
  <c r="CX43" i="35" s="1"/>
  <c r="CX44" i="35" s="1"/>
  <c r="CX45" i="35" s="1"/>
  <c r="CX46" i="35" s="1"/>
  <c r="CX47" i="35" s="1"/>
  <c r="CX48" i="35" s="1"/>
  <c r="CX49" i="35" s="1"/>
  <c r="CX50" i="35" s="1"/>
  <c r="CX51" i="35" s="1"/>
  <c r="DA31" i="35"/>
  <c r="DB26" i="35"/>
  <c r="DA26" i="35"/>
  <c r="DB9" i="35"/>
  <c r="CX24" i="35"/>
  <c r="CY11" i="35"/>
  <c r="DB17" i="35"/>
  <c r="CX27" i="35"/>
  <c r="CY14" i="35"/>
  <c r="CY31" i="35"/>
  <c r="CZ18" i="35"/>
  <c r="DB35" i="35"/>
  <c r="DB36" i="35" s="1"/>
  <c r="DB37" i="35" s="1"/>
  <c r="DB38" i="35" s="1"/>
  <c r="DB39" i="35" s="1"/>
  <c r="DB40" i="35" s="1"/>
  <c r="DB41" i="35" s="1"/>
  <c r="DB42" i="35" s="1"/>
  <c r="DB43" i="35" s="1"/>
  <c r="DB44" i="35" s="1"/>
  <c r="DB45" i="35" s="1"/>
  <c r="DB46" i="35" s="1"/>
  <c r="DB47" i="35" s="1"/>
  <c r="DB48" i="35" s="1"/>
  <c r="DB49" i="35" s="1"/>
  <c r="DB50" i="35" s="1"/>
  <c r="DB51" i="35" s="1"/>
  <c r="DB52" i="35" s="1"/>
  <c r="DB53" i="35" s="1"/>
  <c r="DB54" i="35" s="1"/>
  <c r="DB55" i="35" s="1"/>
  <c r="DB56" i="35" s="1"/>
  <c r="DB57" i="35" s="1"/>
  <c r="DB58" i="35" s="1"/>
  <c r="DB59" i="35" s="1"/>
  <c r="DB60" i="35" s="1"/>
  <c r="DB61" i="35" s="1"/>
  <c r="DB62" i="35" s="1"/>
  <c r="DB63" i="35" s="1"/>
  <c r="DB64" i="35" s="1"/>
  <c r="DB65" i="35" s="1"/>
  <c r="DB66" i="35" s="1"/>
  <c r="DB67" i="35" s="1"/>
  <c r="DB68" i="35" s="1"/>
  <c r="DB69" i="35" s="1"/>
  <c r="DB70" i="35" s="1"/>
  <c r="DB71" i="35" s="1"/>
  <c r="DB72" i="35" s="1"/>
  <c r="DB73" i="35" s="1"/>
  <c r="DB74" i="35" s="1"/>
  <c r="DB75" i="35" s="1"/>
  <c r="DB76" i="35" s="1"/>
  <c r="DB77" i="35" s="1"/>
  <c r="DB78" i="35" s="1"/>
  <c r="DB79" i="35" s="1"/>
  <c r="DB80" i="35" s="1"/>
  <c r="DB81" i="35" s="1"/>
  <c r="DB82" i="35" s="1"/>
  <c r="DB83" i="35" s="1"/>
  <c r="DB84" i="35" s="1"/>
  <c r="DB85" i="35" s="1"/>
  <c r="DB86" i="35" s="1"/>
  <c r="DB87" i="35" s="1"/>
  <c r="DB88" i="35" s="1"/>
  <c r="DB89" i="35" s="1"/>
  <c r="DB90" i="35" s="1"/>
  <c r="DB91" i="35" s="1"/>
  <c r="DB92" i="35" s="1"/>
  <c r="DB93" i="35" s="1"/>
  <c r="DB94" i="35" s="1"/>
  <c r="DB95" i="35" s="1"/>
  <c r="DB96" i="35" s="1"/>
  <c r="DB97" i="35" s="1"/>
  <c r="DB98" i="35" s="1"/>
  <c r="DB99" i="35" s="1"/>
  <c r="DB100" i="35" s="1"/>
  <c r="DB101" i="35" s="1"/>
  <c r="DB102" i="35" s="1"/>
  <c r="DB103" i="35" s="1"/>
  <c r="DB104" i="35" s="1"/>
  <c r="DB105" i="35" s="1"/>
  <c r="DB106" i="35" s="1"/>
  <c r="DB107" i="35" s="1"/>
  <c r="DB108" i="35" s="1"/>
  <c r="DB109" i="35" s="1"/>
  <c r="DB110" i="35" s="1"/>
  <c r="DB111" i="35" s="1"/>
  <c r="DB112" i="35" s="1"/>
  <c r="DB113" i="35" s="1"/>
  <c r="DB114" i="35" s="1"/>
  <c r="DB115" i="35" s="1"/>
  <c r="DB116" i="35" s="1"/>
  <c r="DB117" i="35" s="1"/>
  <c r="DB118" i="35" s="1"/>
  <c r="DB119" i="35" s="1"/>
  <c r="DB120" i="35" s="1"/>
  <c r="DB121" i="35" s="1"/>
  <c r="DB122" i="35" s="1"/>
  <c r="DB123" i="35" s="1"/>
  <c r="DB124" i="35" s="1"/>
  <c r="DB125" i="35" s="1"/>
  <c r="DB126" i="35" s="1"/>
  <c r="DB127" i="35" s="1"/>
  <c r="DB128" i="35" s="1"/>
  <c r="DB129" i="35" s="1"/>
  <c r="DB130" i="35" s="1"/>
  <c r="DB131" i="35" s="1"/>
  <c r="DB132" i="35" s="1"/>
  <c r="DB133" i="35" s="1"/>
  <c r="DB134" i="35" s="1"/>
  <c r="DB135" i="35" s="1"/>
  <c r="DB136" i="35" s="1"/>
  <c r="DB137" i="35" s="1"/>
  <c r="DB138" i="35" s="1"/>
  <c r="DB139" i="35" s="1"/>
  <c r="DB140" i="35" s="1"/>
  <c r="DB141" i="35" s="1"/>
  <c r="DB142" i="35" s="1"/>
  <c r="DB143" i="35" s="1"/>
  <c r="DB144" i="35" s="1"/>
  <c r="DB145" i="35" s="1"/>
  <c r="DB146" i="35" s="1"/>
  <c r="DB147" i="35" s="1"/>
  <c r="DB148" i="35" s="1"/>
  <c r="DB149" i="35" s="1"/>
  <c r="DB150" i="35" s="1"/>
  <c r="DB151" i="35" s="1"/>
  <c r="DB152" i="35" s="1"/>
  <c r="DB153" i="35" s="1"/>
  <c r="DB154" i="35" s="1"/>
  <c r="DB155" i="35" s="1"/>
  <c r="DB156" i="35" s="1"/>
  <c r="DB157" i="35" s="1"/>
  <c r="DB158" i="35" s="1"/>
  <c r="DB159" i="35" s="1"/>
  <c r="DB160" i="35" s="1"/>
  <c r="DB161" i="35" s="1"/>
  <c r="DB162" i="35" s="1"/>
  <c r="DB163" i="35" s="1"/>
  <c r="DB164" i="35" s="1"/>
  <c r="DB165" i="35" s="1"/>
  <c r="DB166" i="35" s="1"/>
  <c r="DB167" i="35" s="1"/>
  <c r="DB168" i="35" s="1"/>
  <c r="DB169" i="35" s="1"/>
  <c r="DB170" i="35" s="1"/>
  <c r="DB171" i="35" s="1"/>
  <c r="DB172" i="35" s="1"/>
  <c r="DB173" i="35" s="1"/>
  <c r="DB174" i="35" s="1"/>
  <c r="DB175" i="35" s="1"/>
  <c r="DB176" i="35" s="1"/>
  <c r="DB177" i="35" s="1"/>
  <c r="DB178" i="35" s="1"/>
  <c r="DB179" i="35" s="1"/>
  <c r="DB180" i="35" s="1"/>
  <c r="DB181" i="35" s="1"/>
  <c r="DB182" i="35" s="1"/>
  <c r="DB183" i="35" s="1"/>
  <c r="DB184" i="35" s="1"/>
  <c r="DB185" i="35" s="1"/>
  <c r="DB186" i="35" s="1"/>
  <c r="DB187" i="35" s="1"/>
  <c r="DB188" i="35" s="1"/>
  <c r="DB189" i="35" s="1"/>
  <c r="DB190" i="35" s="1"/>
  <c r="DB191" i="35" s="1"/>
  <c r="DB192" i="35" s="1"/>
  <c r="DB193" i="35" s="1"/>
  <c r="DB194" i="35" s="1"/>
  <c r="DB195" i="35" s="1"/>
  <c r="DB196" i="35" s="1"/>
  <c r="DB197" i="35" s="1"/>
  <c r="DB198" i="35" s="1"/>
  <c r="DB199" i="35" s="1"/>
  <c r="DB200" i="35" s="1"/>
  <c r="DB201" i="35" s="1"/>
  <c r="DB202" i="35" s="1"/>
  <c r="DB203" i="35" s="1"/>
  <c r="DB204" i="35" s="1"/>
  <c r="DB205" i="35" s="1"/>
  <c r="DB206" i="35" s="1"/>
  <c r="DB207" i="35" s="1"/>
  <c r="DB208" i="35" s="1"/>
  <c r="DB209" i="35" s="1"/>
  <c r="DB210" i="35" s="1"/>
  <c r="DB211" i="35" s="1"/>
  <c r="DB212" i="35" s="1"/>
  <c r="DB213" i="35" s="1"/>
  <c r="DB214" i="35" s="1"/>
  <c r="DB215" i="35" s="1"/>
  <c r="DB216" i="35" s="1"/>
  <c r="DB217" i="35" s="1"/>
  <c r="DB218" i="35" s="1"/>
  <c r="DB219" i="35" s="1"/>
  <c r="DB220" i="35" s="1"/>
  <c r="DB221" i="35" s="1"/>
  <c r="DB222" i="35" s="1"/>
  <c r="DB223" i="35" s="1"/>
  <c r="DB224" i="35" s="1"/>
  <c r="DB225" i="35" s="1"/>
  <c r="DB226" i="35" s="1"/>
  <c r="DB227" i="35" s="1"/>
  <c r="DB228" i="35" s="1"/>
  <c r="DB229" i="35" s="1"/>
  <c r="DB230" i="35" s="1"/>
  <c r="DB231" i="35" s="1"/>
  <c r="DB232" i="35" s="1"/>
  <c r="DB233" i="35" s="1"/>
  <c r="DB234" i="35" s="1"/>
  <c r="DB235" i="35" s="1"/>
  <c r="DB236" i="35" s="1"/>
  <c r="DB237" i="35" s="1"/>
  <c r="DB238" i="35" s="1"/>
  <c r="DB239" i="35" s="1"/>
  <c r="DB240" i="35" s="1"/>
  <c r="DB241" i="35" s="1"/>
  <c r="DB242" i="35" s="1"/>
  <c r="DB243" i="35" s="1"/>
  <c r="DB244" i="35" s="1"/>
  <c r="DB245" i="35" s="1"/>
  <c r="DB246" i="35" s="1"/>
  <c r="DB247" i="35" s="1"/>
  <c r="DB248" i="35" s="1"/>
  <c r="DB249" i="35" s="1"/>
  <c r="DB250" i="35" s="1"/>
  <c r="DB251" i="35" s="1"/>
  <c r="DB252" i="35" s="1"/>
  <c r="DB253" i="35" s="1"/>
  <c r="DB254" i="35" s="1"/>
  <c r="DB255" i="35" s="1"/>
  <c r="DB256" i="35" s="1"/>
  <c r="DB257" i="35" s="1"/>
  <c r="DB258" i="35" s="1"/>
  <c r="DB259" i="35" s="1"/>
  <c r="DB260" i="35" s="1"/>
  <c r="DB261" i="35" s="1"/>
  <c r="DB262" i="35" s="1"/>
  <c r="DB263" i="35" s="1"/>
  <c r="DB264" i="35" s="1"/>
  <c r="DB265" i="35" s="1"/>
  <c r="DB266" i="35" s="1"/>
  <c r="DB267" i="35" s="1"/>
  <c r="DB268" i="35" s="1"/>
  <c r="DB269" i="35" s="1"/>
  <c r="DB270" i="35" s="1"/>
  <c r="DB271" i="35" s="1"/>
  <c r="DB272" i="35" s="1"/>
  <c r="DB273" i="35" s="1"/>
  <c r="DB274" i="35" s="1"/>
  <c r="DB275" i="35" s="1"/>
  <c r="DB276" i="35" s="1"/>
  <c r="DB277" i="35" s="1"/>
  <c r="DB278" i="35" s="1"/>
  <c r="DB279" i="35" s="1"/>
  <c r="DB280" i="35" s="1"/>
  <c r="DB281" i="35" s="1"/>
  <c r="DB282" i="35" s="1"/>
  <c r="DB283" i="35" s="1"/>
  <c r="DB284" i="35" s="1"/>
  <c r="DB285" i="35" s="1"/>
  <c r="DB286" i="35" s="1"/>
  <c r="DB287" i="35" s="1"/>
  <c r="DB288" i="35" s="1"/>
  <c r="DB289" i="35" s="1"/>
  <c r="DB290" i="35" s="1"/>
  <c r="DB291" i="35" s="1"/>
  <c r="DB292" i="35" s="1"/>
  <c r="DB293" i="35" s="1"/>
  <c r="DB294" i="35" s="1"/>
  <c r="DB295" i="35" s="1"/>
  <c r="DB296" i="35" s="1"/>
  <c r="DB297" i="35" s="1"/>
  <c r="DB298" i="35" s="1"/>
  <c r="DB299" i="35" s="1"/>
  <c r="DB300" i="35" s="1"/>
  <c r="DB301" i="35" s="1"/>
  <c r="DB302" i="35" s="1"/>
  <c r="DB303" i="35" s="1"/>
  <c r="DB304" i="35" s="1"/>
  <c r="DB305" i="35" s="1"/>
  <c r="DB306" i="35" s="1"/>
  <c r="DB307" i="35" s="1"/>
  <c r="DB308" i="35" s="1"/>
  <c r="DB309" i="35" s="1"/>
  <c r="DB310" i="35" s="1"/>
  <c r="DB311" i="35" s="1"/>
  <c r="DB312" i="35" s="1"/>
  <c r="DB313" i="35" s="1"/>
  <c r="DB314" i="35" s="1"/>
  <c r="DB315" i="35" s="1"/>
  <c r="DB316" i="35" s="1"/>
  <c r="DB317" i="35" s="1"/>
  <c r="DB318" i="35" s="1"/>
  <c r="DB319" i="35" s="1"/>
  <c r="DB320" i="35" s="1"/>
  <c r="DB321" i="35" s="1"/>
  <c r="DB322" i="35" s="1"/>
  <c r="DB323" i="35" s="1"/>
  <c r="DB324" i="35" s="1"/>
  <c r="DB325" i="35" s="1"/>
  <c r="DB326" i="35" s="1"/>
  <c r="DB327" i="35" s="1"/>
  <c r="DB328" i="35" s="1"/>
  <c r="DB329" i="35" s="1"/>
  <c r="DB330" i="35" s="1"/>
  <c r="DB331" i="35" s="1"/>
  <c r="DB332" i="35" s="1"/>
  <c r="DB333" i="35" s="1"/>
  <c r="DB334" i="35" s="1"/>
  <c r="DB335" i="35" s="1"/>
  <c r="DB336" i="35" s="1"/>
  <c r="DB337" i="35" s="1"/>
  <c r="DB338" i="35" s="1"/>
  <c r="DB339" i="35" s="1"/>
  <c r="DB340" i="35" s="1"/>
  <c r="DB341" i="35" s="1"/>
  <c r="DB342" i="35" s="1"/>
  <c r="DB343" i="35" s="1"/>
  <c r="DB344" i="35" s="1"/>
  <c r="DB345" i="35" s="1"/>
  <c r="DB346" i="35" s="1"/>
  <c r="DB347" i="35" s="1"/>
  <c r="DB348" i="35" s="1"/>
  <c r="DB349" i="35" s="1"/>
  <c r="DB350" i="35" s="1"/>
  <c r="DB351" i="35" s="1"/>
  <c r="DB352" i="35" s="1"/>
  <c r="DB353" i="35" s="1"/>
  <c r="DB354" i="35" s="1"/>
  <c r="DB355" i="35" s="1"/>
  <c r="DB356" i="35" s="1"/>
  <c r="DB357" i="35" s="1"/>
  <c r="DB358" i="35" s="1"/>
  <c r="DB359" i="35" s="1"/>
  <c r="DB360" i="35" s="1"/>
  <c r="DB361" i="35" s="1"/>
  <c r="DB362" i="35" s="1"/>
  <c r="DB363" i="35" s="1"/>
  <c r="DB364" i="35" s="1"/>
  <c r="DB365" i="35" s="1"/>
  <c r="DB366" i="35" s="1"/>
  <c r="DB367" i="35" s="1"/>
  <c r="DB368" i="35" s="1"/>
  <c r="DB369" i="35" s="1"/>
  <c r="DB370" i="35" s="1"/>
  <c r="DB371" i="35" s="1"/>
  <c r="DB372" i="35" s="1"/>
  <c r="DB373" i="35" s="1"/>
  <c r="DB374" i="35" s="1"/>
  <c r="DB375" i="35" s="1"/>
  <c r="DB376" i="35" s="1"/>
  <c r="DB377" i="35" s="1"/>
  <c r="DB378" i="35" s="1"/>
  <c r="DB379" i="35" s="1"/>
  <c r="DB380" i="35" s="1"/>
  <c r="DB381" i="35" s="1"/>
  <c r="DB382" i="35" s="1"/>
  <c r="DB383" i="35" s="1"/>
  <c r="DB384" i="35" s="1"/>
  <c r="DB385" i="35" s="1"/>
  <c r="DB386" i="35" s="1"/>
  <c r="DB387" i="35" s="1"/>
  <c r="DB388" i="35" s="1"/>
  <c r="DB389" i="35" s="1"/>
  <c r="DB390" i="35" s="1"/>
  <c r="DB391" i="35" s="1"/>
  <c r="DB392" i="35" s="1"/>
  <c r="DB393" i="35" s="1"/>
  <c r="DB394" i="35" s="1"/>
  <c r="DB395" i="35" s="1"/>
  <c r="DB396" i="35" s="1"/>
  <c r="DB397" i="35" s="1"/>
  <c r="DB398" i="35" s="1"/>
  <c r="DB399" i="35" s="1"/>
  <c r="DB400" i="35" s="1"/>
  <c r="DB401" i="35" s="1"/>
  <c r="DB402" i="35" s="1"/>
  <c r="DB403" i="35" s="1"/>
  <c r="DB404" i="35" s="1"/>
  <c r="DB405" i="35" s="1"/>
  <c r="DB406" i="35" s="1"/>
  <c r="DB407" i="35" s="1"/>
  <c r="DB408" i="35" s="1"/>
  <c r="DB409" i="35" s="1"/>
  <c r="DB410" i="35" s="1"/>
  <c r="DB411" i="35" s="1"/>
  <c r="DB412" i="35" s="1"/>
  <c r="DB413" i="35" s="1"/>
  <c r="DB414" i="35" s="1"/>
  <c r="DB415" i="35" s="1"/>
  <c r="DB416" i="35" s="1"/>
  <c r="DB417" i="35" s="1"/>
  <c r="DB418" i="35" s="1"/>
  <c r="DB419" i="35" s="1"/>
  <c r="DB420" i="35" s="1"/>
  <c r="DB421" i="35" s="1"/>
  <c r="DB422" i="35" s="1"/>
  <c r="DB423" i="35" s="1"/>
  <c r="DB424" i="35" s="1"/>
  <c r="DB425" i="35" s="1"/>
  <c r="DB426" i="35" s="1"/>
  <c r="DB427" i="35" s="1"/>
  <c r="DB428" i="35" s="1"/>
  <c r="DB429" i="35" s="1"/>
  <c r="DB430" i="35" s="1"/>
  <c r="DB431" i="35" s="1"/>
  <c r="DB432" i="35" s="1"/>
  <c r="DB433" i="35" s="1"/>
  <c r="DB434" i="35" s="1"/>
  <c r="DB435" i="35" s="1"/>
  <c r="DB436" i="35" s="1"/>
  <c r="DB437" i="35" s="1"/>
  <c r="DB438" i="35" s="1"/>
  <c r="DB439" i="35" s="1"/>
  <c r="DB440" i="35" s="1"/>
  <c r="DB441" i="35" s="1"/>
  <c r="DB442" i="35" s="1"/>
  <c r="DB443" i="35" s="1"/>
  <c r="DB444" i="35" s="1"/>
  <c r="DB445" i="35" s="1"/>
  <c r="DB446" i="35" s="1"/>
  <c r="DB447" i="35" s="1"/>
  <c r="DB448" i="35" s="1"/>
  <c r="DB449" i="35" s="1"/>
  <c r="DB450" i="35" s="1"/>
  <c r="DB451" i="35" s="1"/>
  <c r="DB452" i="35" s="1"/>
  <c r="DB453" i="35" s="1"/>
  <c r="DB454" i="35" s="1"/>
  <c r="DB455" i="35" s="1"/>
  <c r="DB456" i="35" s="1"/>
  <c r="DB457" i="35" s="1"/>
  <c r="DB458" i="35" s="1"/>
  <c r="DB459" i="35" s="1"/>
  <c r="DB460" i="35" s="1"/>
  <c r="DB461" i="35" s="1"/>
  <c r="DB462" i="35" s="1"/>
  <c r="DB463" i="35" s="1"/>
  <c r="DB464" i="35" s="1"/>
  <c r="DB465" i="35" s="1"/>
  <c r="DB466" i="35" s="1"/>
  <c r="DB467" i="35" s="1"/>
  <c r="DB468" i="35" s="1"/>
  <c r="DB469" i="35" s="1"/>
  <c r="DB470" i="35" s="1"/>
  <c r="DB471" i="35" s="1"/>
  <c r="DB472" i="35" s="1"/>
  <c r="DB473" i="35" s="1"/>
  <c r="DB474" i="35" s="1"/>
  <c r="DB475" i="35" s="1"/>
  <c r="DB476" i="35" s="1"/>
  <c r="DB477" i="35" s="1"/>
  <c r="DB478" i="35" s="1"/>
  <c r="DB479" i="35" s="1"/>
  <c r="DB480" i="35" s="1"/>
  <c r="DB481" i="35" s="1"/>
  <c r="DB482" i="35" s="1"/>
  <c r="DB483" i="35" s="1"/>
  <c r="DB484" i="35" s="1"/>
  <c r="DB485" i="35" s="1"/>
  <c r="DB486" i="35" s="1"/>
  <c r="DB487" i="35" s="1"/>
  <c r="DB488" i="35" s="1"/>
  <c r="DB489" i="35" s="1"/>
  <c r="DB490" i="35" s="1"/>
  <c r="DB491" i="35" s="1"/>
  <c r="DB492" i="35" s="1"/>
  <c r="DB493" i="35" s="1"/>
  <c r="DB494" i="35" s="1"/>
  <c r="DB495" i="35" s="1"/>
  <c r="DB496" i="35" s="1"/>
  <c r="DB497" i="35" s="1"/>
  <c r="DB498" i="35" s="1"/>
  <c r="DB499" i="35" s="1"/>
  <c r="DB500" i="35" s="1"/>
  <c r="DB501" i="35" s="1"/>
  <c r="DB502" i="35" s="1"/>
  <c r="DB503" i="35" s="1"/>
  <c r="DB504" i="35" s="1"/>
  <c r="DB505" i="35" s="1"/>
  <c r="DB506" i="35" s="1"/>
  <c r="DB507" i="35" s="1"/>
  <c r="DB508" i="35" s="1"/>
  <c r="DB509" i="35" s="1"/>
  <c r="DB510" i="35" s="1"/>
  <c r="DB511" i="35" s="1"/>
  <c r="DB512" i="35" s="1"/>
  <c r="DB513" i="35" s="1"/>
  <c r="DB514" i="35" s="1"/>
  <c r="DB515" i="35" s="1"/>
  <c r="DB516" i="35" s="1"/>
  <c r="DB517" i="35" s="1"/>
  <c r="DB518" i="35" s="1"/>
  <c r="DB519" i="35" s="1"/>
  <c r="DB520" i="35" s="1"/>
  <c r="DB521" i="35" s="1"/>
  <c r="DB522" i="35" s="1"/>
  <c r="DB523" i="35" s="1"/>
  <c r="DB524" i="35" s="1"/>
  <c r="DB525" i="35" s="1"/>
  <c r="DB526" i="35" s="1"/>
  <c r="DB527" i="35" s="1"/>
  <c r="DB528" i="35" s="1"/>
  <c r="DB529" i="35" s="1"/>
  <c r="DB530" i="35" s="1"/>
  <c r="DB531" i="35" s="1"/>
  <c r="DB532" i="35" s="1"/>
  <c r="DB533" i="35" s="1"/>
  <c r="DB534" i="35" s="1"/>
  <c r="DB535" i="35" s="1"/>
  <c r="DB536" i="35" s="1"/>
  <c r="DB537" i="35" s="1"/>
  <c r="DB538" i="35" s="1"/>
  <c r="DB539" i="35" s="1"/>
  <c r="DB540" i="35" s="1"/>
  <c r="DB541" i="35" s="1"/>
  <c r="DB542" i="35" s="1"/>
  <c r="DB543" i="35" s="1"/>
  <c r="DB544" i="35" s="1"/>
  <c r="DB545" i="35" s="1"/>
  <c r="DB546" i="35" s="1"/>
  <c r="DB547" i="35" s="1"/>
  <c r="DB548" i="35" s="1"/>
  <c r="DB549" i="35" s="1"/>
  <c r="DB550" i="35" s="1"/>
  <c r="DB551" i="35" s="1"/>
  <c r="DB552" i="35" s="1"/>
  <c r="DB553" i="35" s="1"/>
  <c r="DB554" i="35" s="1"/>
  <c r="DB555" i="35" s="1"/>
  <c r="DB556" i="35" s="1"/>
  <c r="DB557" i="35" s="1"/>
  <c r="DB558" i="35" s="1"/>
  <c r="DB559" i="35" s="1"/>
  <c r="DB560" i="35" s="1"/>
  <c r="DB561" i="35" s="1"/>
  <c r="DB562" i="35" s="1"/>
  <c r="DB563" i="35" s="1"/>
  <c r="DB564" i="35" s="1"/>
  <c r="DB565" i="35" s="1"/>
  <c r="DB566" i="35" s="1"/>
  <c r="DB567" i="35" s="1"/>
  <c r="DB568" i="35" s="1"/>
  <c r="DB569" i="35" s="1"/>
  <c r="DB570" i="35" s="1"/>
  <c r="DB571" i="35" s="1"/>
  <c r="DB572" i="35" s="1"/>
  <c r="DB573" i="35" s="1"/>
  <c r="DB574" i="35" s="1"/>
  <c r="DB575" i="35" s="1"/>
  <c r="DB576" i="35" s="1"/>
  <c r="DB577" i="35" s="1"/>
  <c r="DB578" i="35" s="1"/>
  <c r="DB579" i="35" s="1"/>
  <c r="DB580" i="35" s="1"/>
  <c r="DB581" i="35" s="1"/>
  <c r="DB582" i="35" s="1"/>
  <c r="DB583" i="35" s="1"/>
  <c r="DB584" i="35" s="1"/>
  <c r="DB585" i="35" s="1"/>
  <c r="DB586" i="35" s="1"/>
  <c r="DB587" i="35" s="1"/>
  <c r="DB588" i="35" s="1"/>
  <c r="DB589" i="35" s="1"/>
  <c r="DB590" i="35" s="1"/>
  <c r="DB591" i="35" s="1"/>
  <c r="DB592" i="35" s="1"/>
  <c r="DB593" i="35" s="1"/>
  <c r="DB594" i="35" s="1"/>
  <c r="DB595" i="35" s="1"/>
  <c r="DB596" i="35" s="1"/>
  <c r="DB597" i="35" s="1"/>
  <c r="DB598" i="35" s="1"/>
  <c r="DB599" i="35" s="1"/>
  <c r="DB600" i="35" s="1"/>
  <c r="DB601" i="35" s="1"/>
  <c r="DB602" i="35" s="1"/>
  <c r="DB603" i="35" s="1"/>
  <c r="DB604" i="35" s="1"/>
  <c r="DB605" i="35" s="1"/>
  <c r="DB606" i="35" s="1"/>
  <c r="DB607" i="35" s="1"/>
  <c r="DB608" i="35" s="1"/>
  <c r="DB609" i="35" s="1"/>
  <c r="DB610" i="35" s="1"/>
  <c r="DB611" i="35" s="1"/>
  <c r="DB612" i="35" s="1"/>
  <c r="DB613" i="35" s="1"/>
  <c r="DB614" i="35" s="1"/>
  <c r="DB615" i="35" s="1"/>
  <c r="DB616" i="35" s="1"/>
  <c r="DB617" i="35" s="1"/>
  <c r="DB618" i="35" s="1"/>
  <c r="DB619" i="35" s="1"/>
  <c r="DB620" i="35" s="1"/>
  <c r="DB621" i="35" s="1"/>
  <c r="DB622" i="35" s="1"/>
  <c r="DB623" i="35" s="1"/>
  <c r="DB624" i="35" s="1"/>
  <c r="DB625" i="35" s="1"/>
  <c r="DB626" i="35" s="1"/>
  <c r="DB627" i="35" s="1"/>
  <c r="DB628" i="35" s="1"/>
  <c r="DB629" i="35" s="1"/>
  <c r="DB630" i="35" s="1"/>
  <c r="DB631" i="35" s="1"/>
  <c r="DB632" i="35" s="1"/>
  <c r="DB633" i="35" s="1"/>
  <c r="DB634" i="35" s="1"/>
  <c r="DB635" i="35" s="1"/>
  <c r="DB636" i="35" s="1"/>
  <c r="DB637" i="35" s="1"/>
  <c r="DB638" i="35" s="1"/>
  <c r="DB639" i="35" s="1"/>
  <c r="DB640" i="35" s="1"/>
  <c r="DB641" i="35" s="1"/>
  <c r="DB642" i="35" s="1"/>
  <c r="DB643" i="35" s="1"/>
  <c r="DB644" i="35" s="1"/>
  <c r="DB645" i="35" s="1"/>
  <c r="DB646" i="35" s="1"/>
  <c r="DB647" i="35" s="1"/>
  <c r="DB648" i="35" s="1"/>
  <c r="DB649" i="35" s="1"/>
  <c r="DB650" i="35" s="1"/>
  <c r="DB651" i="35" s="1"/>
  <c r="DB652" i="35" s="1"/>
  <c r="DB653" i="35" s="1"/>
  <c r="DB654" i="35" s="1"/>
  <c r="DB655" i="35" s="1"/>
  <c r="DB656" i="35" s="1"/>
  <c r="DB657" i="35" s="1"/>
  <c r="DB658" i="35" s="1"/>
  <c r="DB659" i="35" s="1"/>
  <c r="DB660" i="35" s="1"/>
  <c r="DB661" i="35" s="1"/>
  <c r="DB662" i="35" s="1"/>
  <c r="DB663" i="35" s="1"/>
  <c r="DB664" i="35" s="1"/>
  <c r="DB665" i="35" s="1"/>
  <c r="DB666" i="35" s="1"/>
  <c r="DB667" i="35" s="1"/>
  <c r="DB668" i="35" s="1"/>
  <c r="DB669" i="35" s="1"/>
  <c r="DB670" i="35" s="1"/>
  <c r="DB671" i="35" s="1"/>
  <c r="DB672" i="35" s="1"/>
  <c r="DB673" i="35" s="1"/>
  <c r="DB674" i="35" s="1"/>
  <c r="DB675" i="35" s="1"/>
  <c r="DB676" i="35" s="1"/>
  <c r="DB677" i="35" s="1"/>
  <c r="DB678" i="35" s="1"/>
  <c r="DB679" i="35" s="1"/>
  <c r="DB680" i="35" s="1"/>
  <c r="DB681" i="35" s="1"/>
  <c r="DB682" i="35" s="1"/>
  <c r="DB683" i="35" s="1"/>
  <c r="DB684" i="35" s="1"/>
  <c r="DB685" i="35" s="1"/>
  <c r="DB686" i="35" s="1"/>
  <c r="DB687" i="35" s="1"/>
  <c r="DB688" i="35" s="1"/>
  <c r="DB689" i="35" s="1"/>
  <c r="DB690" i="35" s="1"/>
  <c r="DB691" i="35" s="1"/>
  <c r="DB692" i="35" s="1"/>
  <c r="DB693" i="35" s="1"/>
  <c r="DB694" i="35" s="1"/>
  <c r="DB695" i="35" s="1"/>
  <c r="DB696" i="35" s="1"/>
  <c r="DB697" i="35" s="1"/>
  <c r="DB698" i="35" s="1"/>
  <c r="DB699" i="35" s="1"/>
  <c r="DB700" i="35" s="1"/>
  <c r="DB701" i="35" s="1"/>
  <c r="DB702" i="35" s="1"/>
  <c r="DB703" i="35" s="1"/>
  <c r="DB704" i="35" s="1"/>
  <c r="DB705" i="35" s="1"/>
  <c r="DB706" i="35" s="1"/>
  <c r="DB707" i="35" s="1"/>
  <c r="DB708" i="35" s="1"/>
  <c r="DB709" i="35" s="1"/>
  <c r="DB710" i="35" s="1"/>
  <c r="DB711" i="35" s="1"/>
  <c r="DB712" i="35" s="1"/>
  <c r="DB713" i="35" s="1"/>
  <c r="DB714" i="35" s="1"/>
  <c r="DB715" i="35" s="1"/>
  <c r="DB716" i="35" s="1"/>
  <c r="DB717" i="35" s="1"/>
  <c r="DB718" i="35" s="1"/>
  <c r="DB719" i="35" s="1"/>
  <c r="DB720" i="35" s="1"/>
  <c r="DB721" i="35" s="1"/>
  <c r="DB722" i="35" s="1"/>
  <c r="DB723" i="35" s="1"/>
  <c r="DB724" i="35" s="1"/>
  <c r="DB725" i="35" s="1"/>
  <c r="DB726" i="35" s="1"/>
  <c r="DB727" i="35" s="1"/>
  <c r="DB728" i="35" s="1"/>
  <c r="DB729" i="35" s="1"/>
  <c r="DB730" i="35" s="1"/>
  <c r="DB731" i="35" s="1"/>
  <c r="DB732" i="35" s="1"/>
  <c r="DB733" i="35" s="1"/>
  <c r="DB734" i="35" s="1"/>
  <c r="DB735" i="35" s="1"/>
  <c r="DB736" i="35" s="1"/>
  <c r="DB737" i="35" s="1"/>
  <c r="DB738" i="35" s="1"/>
  <c r="DB739" i="35" s="1"/>
  <c r="DB740" i="35" s="1"/>
  <c r="DB741" i="35" s="1"/>
  <c r="DB742" i="35" s="1"/>
  <c r="DB743" i="35" s="1"/>
  <c r="DB744" i="35" s="1"/>
  <c r="DB745" i="35" s="1"/>
  <c r="DB746" i="35" s="1"/>
  <c r="DB747" i="35" s="1"/>
  <c r="DB748" i="35" s="1"/>
  <c r="DB749" i="35" s="1"/>
  <c r="DB750" i="35" s="1"/>
  <c r="DB751" i="35" s="1"/>
  <c r="DB752" i="35" s="1"/>
  <c r="DB753" i="35" s="1"/>
  <c r="DB754" i="35" s="1"/>
  <c r="DB755" i="35" s="1"/>
  <c r="DB756" i="35" s="1"/>
  <c r="DB757" i="35" s="1"/>
  <c r="DB758" i="35" s="1"/>
  <c r="DB759" i="35" s="1"/>
  <c r="DB760" i="35" s="1"/>
  <c r="DB761" i="35" s="1"/>
  <c r="DB762" i="35" s="1"/>
  <c r="DB763" i="35" s="1"/>
  <c r="DB764" i="35" s="1"/>
  <c r="DB765" i="35" s="1"/>
  <c r="DB766" i="35" s="1"/>
  <c r="DB767" i="35" s="1"/>
  <c r="DB768" i="35" s="1"/>
  <c r="DB769" i="35" s="1"/>
  <c r="DB770" i="35" s="1"/>
  <c r="DB771" i="35" s="1"/>
  <c r="DB772" i="35" s="1"/>
  <c r="DB773" i="35" s="1"/>
  <c r="DB774" i="35" s="1"/>
  <c r="DB775" i="35" s="1"/>
  <c r="DB776" i="35" s="1"/>
  <c r="DB777" i="35" s="1"/>
  <c r="DB778" i="35" s="1"/>
  <c r="DB779" i="35" s="1"/>
  <c r="DB780" i="35" s="1"/>
  <c r="DB781" i="35" s="1"/>
  <c r="DB782" i="35" s="1"/>
  <c r="DB783" i="35" s="1"/>
  <c r="DB784" i="35" s="1"/>
  <c r="DB785" i="35" s="1"/>
  <c r="DB786" i="35" s="1"/>
  <c r="DB787" i="35" s="1"/>
  <c r="DB788" i="35" s="1"/>
  <c r="DB789" i="35" s="1"/>
  <c r="DB790" i="35" s="1"/>
  <c r="DB791" i="35" s="1"/>
  <c r="DB792" i="35" s="1"/>
  <c r="DB793" i="35" s="1"/>
  <c r="DB794" i="35" s="1"/>
  <c r="DB795" i="35" s="1"/>
  <c r="DB796" i="35" s="1"/>
  <c r="DB797" i="35" s="1"/>
  <c r="DB798" i="35" s="1"/>
  <c r="DB799" i="35" s="1"/>
  <c r="DB800" i="35" s="1"/>
  <c r="DB801" i="35" s="1"/>
  <c r="DB802" i="35" s="1"/>
  <c r="DB803" i="35" s="1"/>
  <c r="DB804" i="35" s="1"/>
  <c r="DB805" i="35" s="1"/>
  <c r="DB806" i="35" s="1"/>
  <c r="DB807" i="35" s="1"/>
  <c r="DB808" i="35" s="1"/>
  <c r="DB809" i="35" s="1"/>
  <c r="DB810" i="35" s="1"/>
  <c r="DB811" i="35" s="1"/>
  <c r="DB812" i="35" s="1"/>
  <c r="DB813" i="35" s="1"/>
  <c r="DB814" i="35" s="1"/>
  <c r="DB815" i="35" s="1"/>
  <c r="DB816" i="35" s="1"/>
  <c r="DB817" i="35" s="1"/>
  <c r="DB818" i="35" s="1"/>
  <c r="DB819" i="35" s="1"/>
  <c r="DB820" i="35" s="1"/>
  <c r="DB821" i="35" s="1"/>
  <c r="DB822" i="35" s="1"/>
  <c r="DB823" i="35" s="1"/>
  <c r="DB824" i="35" s="1"/>
  <c r="DB825" i="35" s="1"/>
  <c r="DB826" i="35" s="1"/>
  <c r="DB827" i="35" s="1"/>
  <c r="DB828" i="35" s="1"/>
  <c r="DB829" i="35" s="1"/>
  <c r="DB830" i="35" s="1"/>
  <c r="DB831" i="35" s="1"/>
  <c r="DB832" i="35" s="1"/>
  <c r="DB833" i="35" s="1"/>
  <c r="DB834" i="35" s="1"/>
  <c r="DB835" i="35" s="1"/>
  <c r="DB836" i="35" s="1"/>
  <c r="DB837" i="35" s="1"/>
  <c r="DB838" i="35" s="1"/>
  <c r="DB839" i="35" s="1"/>
  <c r="DB840" i="35" s="1"/>
  <c r="DB841" i="35" s="1"/>
  <c r="DB842" i="35" s="1"/>
  <c r="DB843" i="35" s="1"/>
  <c r="DB844" i="35" s="1"/>
  <c r="DB845" i="35" s="1"/>
  <c r="DB846" i="35" s="1"/>
  <c r="DB847" i="35" s="1"/>
  <c r="DB848" i="35" s="1"/>
  <c r="DB849" i="35" s="1"/>
  <c r="DB850" i="35" s="1"/>
  <c r="DB851" i="35" s="1"/>
  <c r="DB852" i="35" s="1"/>
  <c r="DB853" i="35" s="1"/>
  <c r="DB854" i="35" s="1"/>
  <c r="DB855" i="35" s="1"/>
  <c r="DB856" i="35" s="1"/>
  <c r="DB857" i="35" s="1"/>
  <c r="DB858" i="35" s="1"/>
  <c r="DB859" i="35" s="1"/>
  <c r="DB860" i="35" s="1"/>
  <c r="DB861" i="35" s="1"/>
  <c r="DB862" i="35" s="1"/>
  <c r="DB863" i="35" s="1"/>
  <c r="DB864" i="35" s="1"/>
  <c r="DB865" i="35" s="1"/>
  <c r="DB866" i="35" s="1"/>
  <c r="DB867" i="35" s="1"/>
  <c r="DB868" i="35" s="1"/>
  <c r="DB869" i="35" s="1"/>
  <c r="DB870" i="35" s="1"/>
  <c r="DB871" i="35" s="1"/>
  <c r="DB872" i="35" s="1"/>
  <c r="DB873" i="35" s="1"/>
  <c r="DB874" i="35" s="1"/>
  <c r="DB875" i="35" s="1"/>
  <c r="DB876" i="35" s="1"/>
  <c r="DB877" i="35" s="1"/>
  <c r="DB878" i="35" s="1"/>
  <c r="DB879" i="35" s="1"/>
  <c r="DB880" i="35" s="1"/>
  <c r="DB881" i="35" s="1"/>
  <c r="DB882" i="35" s="1"/>
  <c r="DB883" i="35" s="1"/>
  <c r="DB884" i="35" s="1"/>
  <c r="DB885" i="35" s="1"/>
  <c r="DB886" i="35" s="1"/>
  <c r="DB887" i="35" s="1"/>
  <c r="DB888" i="35" s="1"/>
  <c r="DB889" i="35" s="1"/>
  <c r="DB890" i="35" s="1"/>
  <c r="DB891" i="35" s="1"/>
  <c r="DB892" i="35" s="1"/>
  <c r="DB893" i="35" s="1"/>
  <c r="DB894" i="35" s="1"/>
  <c r="DB895" i="35" s="1"/>
  <c r="DB896" i="35" s="1"/>
  <c r="DB897" i="35" s="1"/>
  <c r="DB898" i="35" s="1"/>
  <c r="DB899" i="35" s="1"/>
  <c r="DB900" i="35" s="1"/>
  <c r="DB901" i="35" s="1"/>
  <c r="DB902" i="35" s="1"/>
  <c r="DB903" i="35" s="1"/>
  <c r="DB904" i="35" s="1"/>
  <c r="DB905" i="35" s="1"/>
  <c r="DB906" i="35" s="1"/>
  <c r="DB907" i="35" s="1"/>
  <c r="DB908" i="35" s="1"/>
  <c r="DB909" i="35" s="1"/>
  <c r="DB910" i="35" s="1"/>
  <c r="DB911" i="35" s="1"/>
  <c r="DB912" i="35" s="1"/>
  <c r="DB913" i="35" s="1"/>
  <c r="DB914" i="35" s="1"/>
  <c r="DB915" i="35" s="1"/>
  <c r="DB916" i="35" s="1"/>
  <c r="DB917" i="35" s="1"/>
  <c r="DB918" i="35" s="1"/>
  <c r="DB919" i="35" s="1"/>
  <c r="DB920" i="35" s="1"/>
  <c r="DB921" i="35" s="1"/>
  <c r="DB922" i="35" s="1"/>
  <c r="DB923" i="35" s="1"/>
  <c r="DB924" i="35" s="1"/>
  <c r="DB925" i="35" s="1"/>
  <c r="DB926" i="35" s="1"/>
  <c r="DB927" i="35" s="1"/>
  <c r="DB928" i="35" s="1"/>
  <c r="DB929" i="35" s="1"/>
  <c r="DB930" i="35" s="1"/>
  <c r="DB931" i="35" s="1"/>
  <c r="DB932" i="35" s="1"/>
  <c r="DB933" i="35" s="1"/>
  <c r="DB934" i="35" s="1"/>
  <c r="DB935" i="35" s="1"/>
  <c r="DB936" i="35" s="1"/>
  <c r="DB937" i="35" s="1"/>
  <c r="DB938" i="35" s="1"/>
  <c r="DB939" i="35" s="1"/>
  <c r="DB940" i="35" s="1"/>
  <c r="DB941" i="35" s="1"/>
  <c r="DB942" i="35" s="1"/>
  <c r="DB943" i="35" s="1"/>
  <c r="DB944" i="35" s="1"/>
  <c r="DB945" i="35" s="1"/>
  <c r="DB946" i="35" s="1"/>
  <c r="DB947" i="35" s="1"/>
  <c r="DB948" i="35" s="1"/>
  <c r="DB949" i="35" s="1"/>
  <c r="DB950" i="35" s="1"/>
  <c r="DB951" i="35" s="1"/>
  <c r="DB952" i="35" s="1"/>
  <c r="DB953" i="35" s="1"/>
  <c r="DB954" i="35" s="1"/>
  <c r="DB955" i="35" s="1"/>
  <c r="DB956" i="35" s="1"/>
  <c r="DB957" i="35" s="1"/>
  <c r="DB958" i="35" s="1"/>
  <c r="DB959" i="35" s="1"/>
  <c r="DB960" i="35" s="1"/>
  <c r="DB961" i="35" s="1"/>
  <c r="DB962" i="35" s="1"/>
  <c r="DB963" i="35" s="1"/>
  <c r="DB964" i="35" s="1"/>
  <c r="DB965" i="35" s="1"/>
  <c r="DB966" i="35" s="1"/>
  <c r="DB967" i="35" s="1"/>
  <c r="DB968" i="35" s="1"/>
  <c r="DB969" i="35" s="1"/>
  <c r="DB970" i="35" s="1"/>
  <c r="DB971" i="35" s="1"/>
  <c r="DB972" i="35" s="1"/>
  <c r="DB973" i="35" s="1"/>
  <c r="DB974" i="35" s="1"/>
  <c r="DB975" i="35" s="1"/>
  <c r="DB976" i="35" s="1"/>
  <c r="DB977" i="35" s="1"/>
  <c r="DB978" i="35" s="1"/>
  <c r="DB979" i="35" s="1"/>
  <c r="DB980" i="35" s="1"/>
  <c r="DB981" i="35" s="1"/>
  <c r="DB982" i="35" s="1"/>
  <c r="DB983" i="35" s="1"/>
  <c r="DB984" i="35" s="1"/>
  <c r="DB985" i="35" s="1"/>
  <c r="DB986" i="35" s="1"/>
  <c r="DB987" i="35" s="1"/>
  <c r="DB988" i="35" s="1"/>
  <c r="DB989" i="35" s="1"/>
  <c r="DB990" i="35" s="1"/>
  <c r="DB991" i="35" s="1"/>
  <c r="DB992" i="35" s="1"/>
  <c r="DB993" i="35" s="1"/>
  <c r="DB994" i="35" s="1"/>
  <c r="DB995" i="35" s="1"/>
  <c r="DB996" i="35" s="1"/>
  <c r="DB997" i="35" s="1"/>
  <c r="DB998" i="35" s="1"/>
  <c r="DB999" i="35" s="1"/>
  <c r="DB1000" i="35" s="1"/>
  <c r="DB1001" i="35" s="1"/>
  <c r="DB1002" i="35" s="1"/>
  <c r="DB1003" i="35" s="1"/>
  <c r="DB1004" i="35" s="1"/>
  <c r="CX23" i="35"/>
  <c r="CY10" i="35"/>
  <c r="DB21" i="35"/>
  <c r="DA33" i="35"/>
  <c r="CO14" i="35"/>
  <c r="CX25" i="35"/>
  <c r="CX17" i="35"/>
  <c r="DA27" i="35"/>
  <c r="DB22" i="35"/>
  <c r="CX22" i="35"/>
  <c r="DA9" i="35"/>
  <c r="CZ11" i="35"/>
  <c r="DA12" i="35"/>
  <c r="DA29" i="35"/>
  <c r="DB16" i="35"/>
  <c r="CY34" i="35"/>
  <c r="CY35" i="35" s="1"/>
  <c r="CY36" i="35" s="1"/>
  <c r="CY37" i="35" s="1"/>
  <c r="CY38" i="35" s="1"/>
  <c r="CY39" i="35" s="1"/>
  <c r="CY40" i="35" s="1"/>
  <c r="CY41" i="35" s="1"/>
  <c r="CY42" i="35" s="1"/>
  <c r="CY43" i="35" s="1"/>
  <c r="CY44" i="35" s="1"/>
  <c r="CY45" i="35" s="1"/>
  <c r="CY46" i="35" s="1"/>
  <c r="CY47" i="35" s="1"/>
  <c r="CY48" i="35" s="1"/>
  <c r="CY49" i="35" s="1"/>
  <c r="CY50" i="35" s="1"/>
  <c r="CY51" i="35" s="1"/>
  <c r="CY52" i="35" s="1"/>
  <c r="CY53" i="35" s="1"/>
  <c r="CY54" i="35" s="1"/>
  <c r="CY55" i="35" s="1"/>
  <c r="CY56" i="35" s="1"/>
  <c r="CY57" i="35" s="1"/>
  <c r="CY58" i="35" s="1"/>
  <c r="CY59" i="35" s="1"/>
  <c r="CY60" i="35" s="1"/>
  <c r="CY61" i="35" s="1"/>
  <c r="CY62" i="35" s="1"/>
  <c r="CY63" i="35" s="1"/>
  <c r="CY64" i="35" s="1"/>
  <c r="CY65" i="35" s="1"/>
  <c r="CY66" i="35" s="1"/>
  <c r="CY67" i="35" s="1"/>
  <c r="CY68" i="35" s="1"/>
  <c r="CY69" i="35" s="1"/>
  <c r="CY70" i="35" s="1"/>
  <c r="CY71" i="35" s="1"/>
  <c r="CY72" i="35" s="1"/>
  <c r="CY73" i="35" s="1"/>
  <c r="CY74" i="35" s="1"/>
  <c r="CY75" i="35" s="1"/>
  <c r="CY76" i="35" s="1"/>
  <c r="CY77" i="35" s="1"/>
  <c r="CY78" i="35" s="1"/>
  <c r="CY79" i="35" s="1"/>
  <c r="CY80" i="35" s="1"/>
  <c r="CY81" i="35" s="1"/>
  <c r="CY82" i="35" s="1"/>
  <c r="CY83" i="35" s="1"/>
  <c r="CY84" i="35" s="1"/>
  <c r="CY85" i="35" s="1"/>
  <c r="CY86" i="35" s="1"/>
  <c r="CY87" i="35" s="1"/>
  <c r="CY88" i="35" s="1"/>
  <c r="CY89" i="35" s="1"/>
  <c r="CY90" i="35" s="1"/>
  <c r="CY91" i="35" s="1"/>
  <c r="CY92" i="35" s="1"/>
  <c r="CY93" i="35" s="1"/>
  <c r="CY94" i="35" s="1"/>
  <c r="CY95" i="35" s="1"/>
  <c r="CY96" i="35" s="1"/>
  <c r="CY97" i="35" s="1"/>
  <c r="CY98" i="35" s="1"/>
  <c r="CY99" i="35" s="1"/>
  <c r="CY100" i="35" s="1"/>
  <c r="CY101" i="35" s="1"/>
  <c r="CY102" i="35" s="1"/>
  <c r="CY103" i="35" s="1"/>
  <c r="CY104" i="35" s="1"/>
  <c r="CY105" i="35" s="1"/>
  <c r="CY106" i="35" s="1"/>
  <c r="CY107" i="35" s="1"/>
  <c r="CY108" i="35" s="1"/>
  <c r="CY109" i="35" s="1"/>
  <c r="CY110" i="35" s="1"/>
  <c r="CY111" i="35" s="1"/>
  <c r="CY112" i="35" s="1"/>
  <c r="CY113" i="35" s="1"/>
  <c r="CY114" i="35" s="1"/>
  <c r="CY115" i="35" s="1"/>
  <c r="CY116" i="35" s="1"/>
  <c r="CY117" i="35" s="1"/>
  <c r="CY118" i="35" s="1"/>
  <c r="CY119" i="35" s="1"/>
  <c r="CY120" i="35" s="1"/>
  <c r="CY121" i="35" s="1"/>
  <c r="CY122" i="35" s="1"/>
  <c r="CY123" i="35" s="1"/>
  <c r="CY124" i="35" s="1"/>
  <c r="CY125" i="35" s="1"/>
  <c r="CY126" i="35" s="1"/>
  <c r="CY127" i="35" s="1"/>
  <c r="CY128" i="35" s="1"/>
  <c r="CY129" i="35" s="1"/>
  <c r="CY130" i="35" s="1"/>
  <c r="CY131" i="35" s="1"/>
  <c r="CY132" i="35" s="1"/>
  <c r="CY133" i="35" s="1"/>
  <c r="CY134" i="35" s="1"/>
  <c r="CY135" i="35" s="1"/>
  <c r="CY136" i="35" s="1"/>
  <c r="CY137" i="35" s="1"/>
  <c r="CY138" i="35" s="1"/>
  <c r="CY139" i="35" s="1"/>
  <c r="CY140" i="35" s="1"/>
  <c r="CY141" i="35" s="1"/>
  <c r="CY142" i="35" s="1"/>
  <c r="CY143" i="35" s="1"/>
  <c r="CY144" i="35" s="1"/>
  <c r="CY145" i="35" s="1"/>
  <c r="CY146" i="35" s="1"/>
  <c r="CY147" i="35" s="1"/>
  <c r="CY148" i="35" s="1"/>
  <c r="CY149" i="35" s="1"/>
  <c r="CY150" i="35" s="1"/>
  <c r="CY151" i="35" s="1"/>
  <c r="CY152" i="35" s="1"/>
  <c r="CY153" i="35" s="1"/>
  <c r="CY154" i="35" s="1"/>
  <c r="CY155" i="35" s="1"/>
  <c r="CY156" i="35" s="1"/>
  <c r="CY157" i="35" s="1"/>
  <c r="CY158" i="35" s="1"/>
  <c r="CY159" i="35" s="1"/>
  <c r="CY160" i="35" s="1"/>
  <c r="CY161" i="35" s="1"/>
  <c r="CY162" i="35" s="1"/>
  <c r="CY163" i="35" s="1"/>
  <c r="CY164" i="35" s="1"/>
  <c r="CY165" i="35" s="1"/>
  <c r="CY166" i="35" s="1"/>
  <c r="CY167" i="35" s="1"/>
  <c r="CY168" i="35" s="1"/>
  <c r="CY169" i="35" s="1"/>
  <c r="CY170" i="35" s="1"/>
  <c r="CY171" i="35" s="1"/>
  <c r="CY172" i="35" s="1"/>
  <c r="CY173" i="35" s="1"/>
  <c r="CY174" i="35" s="1"/>
  <c r="CY175" i="35" s="1"/>
  <c r="CY176" i="35" s="1"/>
  <c r="CY177" i="35" s="1"/>
  <c r="CY178" i="35" s="1"/>
  <c r="CY179" i="35" s="1"/>
  <c r="CY180" i="35" s="1"/>
  <c r="CY181" i="35" s="1"/>
  <c r="CY182" i="35" s="1"/>
  <c r="CY183" i="35" s="1"/>
  <c r="CY184" i="35" s="1"/>
  <c r="CY185" i="35" s="1"/>
  <c r="CY186" i="35" s="1"/>
  <c r="CY187" i="35" s="1"/>
  <c r="CY188" i="35" s="1"/>
  <c r="CY189" i="35" s="1"/>
  <c r="CY190" i="35" s="1"/>
  <c r="CY191" i="35" s="1"/>
  <c r="CY192" i="35" s="1"/>
  <c r="CY193" i="35" s="1"/>
  <c r="CY194" i="35" s="1"/>
  <c r="CY195" i="35" s="1"/>
  <c r="CY196" i="35" s="1"/>
  <c r="CY197" i="35" s="1"/>
  <c r="CY198" i="35" s="1"/>
  <c r="CY199" i="35" s="1"/>
  <c r="CY200" i="35" s="1"/>
  <c r="CY201" i="35" s="1"/>
  <c r="CY202" i="35" s="1"/>
  <c r="CY203" i="35" s="1"/>
  <c r="CY204" i="35" s="1"/>
  <c r="CY205" i="35" s="1"/>
  <c r="CY206" i="35" s="1"/>
  <c r="CY207" i="35" s="1"/>
  <c r="CY208" i="35" s="1"/>
  <c r="CY209" i="35" s="1"/>
  <c r="CY210" i="35" s="1"/>
  <c r="CY211" i="35" s="1"/>
  <c r="CY212" i="35" s="1"/>
  <c r="CY213" i="35" s="1"/>
  <c r="CY214" i="35" s="1"/>
  <c r="CY215" i="35" s="1"/>
  <c r="CY216" i="35" s="1"/>
  <c r="CY217" i="35" s="1"/>
  <c r="CY218" i="35" s="1"/>
  <c r="CY219" i="35" s="1"/>
  <c r="CY220" i="35" s="1"/>
  <c r="CY221" i="35" s="1"/>
  <c r="CY222" i="35" s="1"/>
  <c r="CY223" i="35" s="1"/>
  <c r="CY224" i="35" s="1"/>
  <c r="CY225" i="35" s="1"/>
  <c r="CY226" i="35" s="1"/>
  <c r="CY227" i="35" s="1"/>
  <c r="CY228" i="35" s="1"/>
  <c r="CY229" i="35" s="1"/>
  <c r="CY230" i="35" s="1"/>
  <c r="CY231" i="35" s="1"/>
  <c r="CY232" i="35" s="1"/>
  <c r="CY233" i="35" s="1"/>
  <c r="CY234" i="35" s="1"/>
  <c r="CY235" i="35" s="1"/>
  <c r="CY236" i="35" s="1"/>
  <c r="CY237" i="35" s="1"/>
  <c r="CY238" i="35" s="1"/>
  <c r="CY239" i="35" s="1"/>
  <c r="CY240" i="35" s="1"/>
  <c r="CY241" i="35" s="1"/>
  <c r="CY242" i="35" s="1"/>
  <c r="CY243" i="35" s="1"/>
  <c r="CY244" i="35" s="1"/>
  <c r="CY245" i="35" s="1"/>
  <c r="CY246" i="35" s="1"/>
  <c r="CY247" i="35" s="1"/>
  <c r="CY248" i="35" s="1"/>
  <c r="CY249" i="35" s="1"/>
  <c r="CY250" i="35" s="1"/>
  <c r="CY251" i="35" s="1"/>
  <c r="CY252" i="35" s="1"/>
  <c r="CY253" i="35" s="1"/>
  <c r="CY254" i="35" s="1"/>
  <c r="CY255" i="35" s="1"/>
  <c r="CY256" i="35" s="1"/>
  <c r="CY257" i="35" s="1"/>
  <c r="CY258" i="35" s="1"/>
  <c r="CY259" i="35" s="1"/>
  <c r="CY260" i="35" s="1"/>
  <c r="CY261" i="35" s="1"/>
  <c r="CY262" i="35" s="1"/>
  <c r="CY263" i="35" s="1"/>
  <c r="CY264" i="35" s="1"/>
  <c r="CY265" i="35" s="1"/>
  <c r="CY266" i="35" s="1"/>
  <c r="CY267" i="35" s="1"/>
  <c r="CY268" i="35" s="1"/>
  <c r="CY269" i="35" s="1"/>
  <c r="CY270" i="35" s="1"/>
  <c r="CY271" i="35" s="1"/>
  <c r="CY272" i="35" s="1"/>
  <c r="CY273" i="35" s="1"/>
  <c r="CY274" i="35" s="1"/>
  <c r="CY275" i="35" s="1"/>
  <c r="CY276" i="35" s="1"/>
  <c r="CY277" i="35" s="1"/>
  <c r="CY278" i="35" s="1"/>
  <c r="CY279" i="35" s="1"/>
  <c r="CY280" i="35" s="1"/>
  <c r="CY281" i="35" s="1"/>
  <c r="CY282" i="35" s="1"/>
  <c r="CY283" i="35" s="1"/>
  <c r="CY284" i="35" s="1"/>
  <c r="CY285" i="35" s="1"/>
  <c r="CY286" i="35" s="1"/>
  <c r="CY287" i="35" s="1"/>
  <c r="CY288" i="35" s="1"/>
  <c r="CY289" i="35" s="1"/>
  <c r="CY290" i="35" s="1"/>
  <c r="CY291" i="35" s="1"/>
  <c r="CY292" i="35" s="1"/>
  <c r="CY293" i="35" s="1"/>
  <c r="CY294" i="35" s="1"/>
  <c r="CY295" i="35" s="1"/>
  <c r="CY296" i="35" s="1"/>
  <c r="CY297" i="35" s="1"/>
  <c r="CY298" i="35" s="1"/>
  <c r="CY299" i="35" s="1"/>
  <c r="CY300" i="35" s="1"/>
  <c r="CY301" i="35" s="1"/>
  <c r="CY302" i="35" s="1"/>
  <c r="CY303" i="35" s="1"/>
  <c r="CY304" i="35" s="1"/>
  <c r="CY305" i="35" s="1"/>
  <c r="CY306" i="35" s="1"/>
  <c r="CY307" i="35" s="1"/>
  <c r="CY308" i="35" s="1"/>
  <c r="CY309" i="35" s="1"/>
  <c r="CY310" i="35" s="1"/>
  <c r="CY311" i="35" s="1"/>
  <c r="CY312" i="35" s="1"/>
  <c r="CY313" i="35" s="1"/>
  <c r="CY314" i="35" s="1"/>
  <c r="CY315" i="35" s="1"/>
  <c r="CY316" i="35" s="1"/>
  <c r="CY317" i="35" s="1"/>
  <c r="CY318" i="35" s="1"/>
  <c r="CY319" i="35" s="1"/>
  <c r="CY320" i="35" s="1"/>
  <c r="CY321" i="35" s="1"/>
  <c r="CY322" i="35" s="1"/>
  <c r="CY323" i="35" s="1"/>
  <c r="CY324" i="35" s="1"/>
  <c r="CY325" i="35" s="1"/>
  <c r="CY326" i="35" s="1"/>
  <c r="CY327" i="35" s="1"/>
  <c r="CY328" i="35" s="1"/>
  <c r="CY329" i="35" s="1"/>
  <c r="CY330" i="35" s="1"/>
  <c r="CY331" i="35" s="1"/>
  <c r="CY332" i="35" s="1"/>
  <c r="CY333" i="35" s="1"/>
  <c r="CY334" i="35" s="1"/>
  <c r="CY335" i="35" s="1"/>
  <c r="CY336" i="35" s="1"/>
  <c r="CY337" i="35" s="1"/>
  <c r="CY338" i="35" s="1"/>
  <c r="CY339" i="35" s="1"/>
  <c r="CY340" i="35" s="1"/>
  <c r="CY341" i="35" s="1"/>
  <c r="CY342" i="35" s="1"/>
  <c r="CY343" i="35" s="1"/>
  <c r="CY344" i="35" s="1"/>
  <c r="CY345" i="35" s="1"/>
  <c r="CY346" i="35" s="1"/>
  <c r="CY347" i="35" s="1"/>
  <c r="CY348" i="35" s="1"/>
  <c r="CY349" i="35" s="1"/>
  <c r="CY350" i="35" s="1"/>
  <c r="CY351" i="35" s="1"/>
  <c r="CY352" i="35" s="1"/>
  <c r="CY353" i="35" s="1"/>
  <c r="CY354" i="35" s="1"/>
  <c r="CY355" i="35" s="1"/>
  <c r="CY356" i="35" s="1"/>
  <c r="CY357" i="35" s="1"/>
  <c r="CY358" i="35" s="1"/>
  <c r="CY359" i="35" s="1"/>
  <c r="CY360" i="35" s="1"/>
  <c r="CY361" i="35" s="1"/>
  <c r="CY362" i="35" s="1"/>
  <c r="CY363" i="35" s="1"/>
  <c r="CY364" i="35" s="1"/>
  <c r="CY365" i="35" s="1"/>
  <c r="CY366" i="35" s="1"/>
  <c r="CY367" i="35" s="1"/>
  <c r="CY368" i="35" s="1"/>
  <c r="CY369" i="35" s="1"/>
  <c r="CY370" i="35" s="1"/>
  <c r="CY371" i="35" s="1"/>
  <c r="CY372" i="35" s="1"/>
  <c r="CY373" i="35" s="1"/>
  <c r="CY374" i="35" s="1"/>
  <c r="CY375" i="35" s="1"/>
  <c r="CY376" i="35" s="1"/>
  <c r="CY377" i="35" s="1"/>
  <c r="CY378" i="35" s="1"/>
  <c r="CY379" i="35" s="1"/>
  <c r="CY380" i="35" s="1"/>
  <c r="CY381" i="35" s="1"/>
  <c r="CY382" i="35" s="1"/>
  <c r="CY383" i="35" s="1"/>
  <c r="CY384" i="35" s="1"/>
  <c r="CY385" i="35" s="1"/>
  <c r="CY386" i="35" s="1"/>
  <c r="CY387" i="35" s="1"/>
  <c r="CY388" i="35" s="1"/>
  <c r="CY389" i="35" s="1"/>
  <c r="CY390" i="35" s="1"/>
  <c r="CY391" i="35" s="1"/>
  <c r="CY392" i="35" s="1"/>
  <c r="CY393" i="35" s="1"/>
  <c r="CY394" i="35" s="1"/>
  <c r="CY395" i="35" s="1"/>
  <c r="CY396" i="35" s="1"/>
  <c r="CY397" i="35" s="1"/>
  <c r="CY398" i="35" s="1"/>
  <c r="CY399" i="35" s="1"/>
  <c r="CY400" i="35" s="1"/>
  <c r="CY401" i="35" s="1"/>
  <c r="CY402" i="35" s="1"/>
  <c r="CY403" i="35" s="1"/>
  <c r="CY404" i="35" s="1"/>
  <c r="CY405" i="35" s="1"/>
  <c r="CY406" i="35" s="1"/>
  <c r="CY407" i="35" s="1"/>
  <c r="CY408" i="35" s="1"/>
  <c r="CY409" i="35" s="1"/>
  <c r="CY410" i="35" s="1"/>
  <c r="CY411" i="35" s="1"/>
  <c r="CY412" i="35" s="1"/>
  <c r="CY413" i="35" s="1"/>
  <c r="CY414" i="35" s="1"/>
  <c r="CY415" i="35" s="1"/>
  <c r="CY416" i="35" s="1"/>
  <c r="CY417" i="35" s="1"/>
  <c r="CY418" i="35" s="1"/>
  <c r="CY419" i="35" s="1"/>
  <c r="CY420" i="35" s="1"/>
  <c r="CY421" i="35" s="1"/>
  <c r="CY422" i="35" s="1"/>
  <c r="CY423" i="35" s="1"/>
  <c r="CY424" i="35" s="1"/>
  <c r="CY425" i="35" s="1"/>
  <c r="CY426" i="35" s="1"/>
  <c r="CY427" i="35" s="1"/>
  <c r="CY428" i="35" s="1"/>
  <c r="CY429" i="35" s="1"/>
  <c r="CY430" i="35" s="1"/>
  <c r="CY431" i="35" s="1"/>
  <c r="CY432" i="35" s="1"/>
  <c r="CY433" i="35" s="1"/>
  <c r="CY434" i="35" s="1"/>
  <c r="CY435" i="35" s="1"/>
  <c r="CY436" i="35" s="1"/>
  <c r="CY437" i="35" s="1"/>
  <c r="CY438" i="35" s="1"/>
  <c r="CY439" i="35" s="1"/>
  <c r="CY440" i="35" s="1"/>
  <c r="CY441" i="35" s="1"/>
  <c r="CY442" i="35" s="1"/>
  <c r="CY443" i="35" s="1"/>
  <c r="CY444" i="35" s="1"/>
  <c r="CY445" i="35" s="1"/>
  <c r="CY446" i="35" s="1"/>
  <c r="CY447" i="35" s="1"/>
  <c r="CY448" i="35" s="1"/>
  <c r="CY449" i="35" s="1"/>
  <c r="CY450" i="35" s="1"/>
  <c r="CY451" i="35" s="1"/>
  <c r="CY452" i="35" s="1"/>
  <c r="CY453" i="35" s="1"/>
  <c r="CY454" i="35" s="1"/>
  <c r="CY455" i="35" s="1"/>
  <c r="CY456" i="35" s="1"/>
  <c r="CY457" i="35" s="1"/>
  <c r="CY458" i="35" s="1"/>
  <c r="CY459" i="35" s="1"/>
  <c r="CY460" i="35" s="1"/>
  <c r="CY461" i="35" s="1"/>
  <c r="CY462" i="35" s="1"/>
  <c r="CY463" i="35" s="1"/>
  <c r="CY464" i="35" s="1"/>
  <c r="CY465" i="35" s="1"/>
  <c r="CY466" i="35" s="1"/>
  <c r="CY467" i="35" s="1"/>
  <c r="CY468" i="35" s="1"/>
  <c r="CY469" i="35" s="1"/>
  <c r="CY470" i="35" s="1"/>
  <c r="CY471" i="35" s="1"/>
  <c r="CY472" i="35" s="1"/>
  <c r="CY473" i="35" s="1"/>
  <c r="CY474" i="35" s="1"/>
  <c r="CY475" i="35" s="1"/>
  <c r="CY476" i="35" s="1"/>
  <c r="CY477" i="35" s="1"/>
  <c r="CY478" i="35" s="1"/>
  <c r="CY479" i="35" s="1"/>
  <c r="CY480" i="35" s="1"/>
  <c r="CY481" i="35" s="1"/>
  <c r="CY482" i="35" s="1"/>
  <c r="CY483" i="35" s="1"/>
  <c r="CY484" i="35" s="1"/>
  <c r="CY485" i="35" s="1"/>
  <c r="CY486" i="35" s="1"/>
  <c r="CY487" i="35" s="1"/>
  <c r="CY488" i="35" s="1"/>
  <c r="CY489" i="35" s="1"/>
  <c r="CY490" i="35" s="1"/>
  <c r="CY491" i="35" s="1"/>
  <c r="CY492" i="35" s="1"/>
  <c r="CY493" i="35" s="1"/>
  <c r="CY494" i="35" s="1"/>
  <c r="CY495" i="35" s="1"/>
  <c r="CY496" i="35" s="1"/>
  <c r="CY497" i="35" s="1"/>
  <c r="CY498" i="35" s="1"/>
  <c r="CY499" i="35" s="1"/>
  <c r="CY500" i="35" s="1"/>
  <c r="CY501" i="35" s="1"/>
  <c r="CY502" i="35" s="1"/>
  <c r="CY503" i="35" s="1"/>
  <c r="CY504" i="35" s="1"/>
  <c r="CY505" i="35" s="1"/>
  <c r="CY506" i="35" s="1"/>
  <c r="CY507" i="35" s="1"/>
  <c r="CY508" i="35" s="1"/>
  <c r="CY509" i="35" s="1"/>
  <c r="CY510" i="35" s="1"/>
  <c r="CY511" i="35" s="1"/>
  <c r="CY512" i="35" s="1"/>
  <c r="CY513" i="35" s="1"/>
  <c r="CY514" i="35" s="1"/>
  <c r="CY515" i="35" s="1"/>
  <c r="CY516" i="35" s="1"/>
  <c r="CY517" i="35" s="1"/>
  <c r="CY518" i="35" s="1"/>
  <c r="CY519" i="35" s="1"/>
  <c r="CY520" i="35" s="1"/>
  <c r="CY521" i="35" s="1"/>
  <c r="CY522" i="35" s="1"/>
  <c r="CY523" i="35" s="1"/>
  <c r="CY524" i="35" s="1"/>
  <c r="CY525" i="35" s="1"/>
  <c r="CY526" i="35" s="1"/>
  <c r="CY527" i="35" s="1"/>
  <c r="CY528" i="35" s="1"/>
  <c r="CY529" i="35" s="1"/>
  <c r="CY530" i="35" s="1"/>
  <c r="CY531" i="35" s="1"/>
  <c r="CY532" i="35" s="1"/>
  <c r="CY533" i="35" s="1"/>
  <c r="CY534" i="35" s="1"/>
  <c r="CY535" i="35" s="1"/>
  <c r="CY536" i="35" s="1"/>
  <c r="CY537" i="35" s="1"/>
  <c r="CY538" i="35" s="1"/>
  <c r="CY539" i="35" s="1"/>
  <c r="CY540" i="35" s="1"/>
  <c r="CY541" i="35" s="1"/>
  <c r="CY542" i="35" s="1"/>
  <c r="CY543" i="35" s="1"/>
  <c r="CY544" i="35" s="1"/>
  <c r="CY545" i="35" s="1"/>
  <c r="CY546" i="35" s="1"/>
  <c r="CY547" i="35" s="1"/>
  <c r="CY548" i="35" s="1"/>
  <c r="CY549" i="35" s="1"/>
  <c r="CY550" i="35" s="1"/>
  <c r="CY551" i="35" s="1"/>
  <c r="CY552" i="35" s="1"/>
  <c r="CY553" i="35" s="1"/>
  <c r="CY554" i="35" s="1"/>
  <c r="CY555" i="35" s="1"/>
  <c r="CY556" i="35" s="1"/>
  <c r="CY557" i="35" s="1"/>
  <c r="CY558" i="35" s="1"/>
  <c r="CY559" i="35" s="1"/>
  <c r="CY560" i="35" s="1"/>
  <c r="CY561" i="35" s="1"/>
  <c r="CY562" i="35" s="1"/>
  <c r="CY563" i="35" s="1"/>
  <c r="CY564" i="35" s="1"/>
  <c r="CY565" i="35" s="1"/>
  <c r="CY566" i="35" s="1"/>
  <c r="CY567" i="35" s="1"/>
  <c r="CY568" i="35" s="1"/>
  <c r="CY569" i="35" s="1"/>
  <c r="CY570" i="35" s="1"/>
  <c r="CY571" i="35" s="1"/>
  <c r="CY572" i="35" s="1"/>
  <c r="CY573" i="35" s="1"/>
  <c r="CY574" i="35" s="1"/>
  <c r="CY575" i="35" s="1"/>
  <c r="CY576" i="35" s="1"/>
  <c r="CY577" i="35" s="1"/>
  <c r="CY578" i="35" s="1"/>
  <c r="CY579" i="35" s="1"/>
  <c r="CY580" i="35" s="1"/>
  <c r="CY581" i="35" s="1"/>
  <c r="CY582" i="35" s="1"/>
  <c r="CY583" i="35" s="1"/>
  <c r="CY584" i="35" s="1"/>
  <c r="CY585" i="35" s="1"/>
  <c r="CY586" i="35" s="1"/>
  <c r="CY587" i="35" s="1"/>
  <c r="CY588" i="35" s="1"/>
  <c r="CY589" i="35" s="1"/>
  <c r="CY590" i="35" s="1"/>
  <c r="CY591" i="35" s="1"/>
  <c r="CY592" i="35" s="1"/>
  <c r="CY593" i="35" s="1"/>
  <c r="CY594" i="35" s="1"/>
  <c r="CY595" i="35" s="1"/>
  <c r="CY596" i="35" s="1"/>
  <c r="CY597" i="35" s="1"/>
  <c r="CY598" i="35" s="1"/>
  <c r="CY599" i="35" s="1"/>
  <c r="CY600" i="35" s="1"/>
  <c r="CY601" i="35" s="1"/>
  <c r="CY602" i="35" s="1"/>
  <c r="CY603" i="35" s="1"/>
  <c r="CY604" i="35" s="1"/>
  <c r="CY605" i="35" s="1"/>
  <c r="CY606" i="35" s="1"/>
  <c r="CY607" i="35" s="1"/>
  <c r="CY608" i="35" s="1"/>
  <c r="CY609" i="35" s="1"/>
  <c r="CY610" i="35" s="1"/>
  <c r="CY611" i="35" s="1"/>
  <c r="CY612" i="35" s="1"/>
  <c r="CY613" i="35" s="1"/>
  <c r="CY614" i="35" s="1"/>
  <c r="CY615" i="35" s="1"/>
  <c r="CY616" i="35" s="1"/>
  <c r="CY617" i="35" s="1"/>
  <c r="CY618" i="35" s="1"/>
  <c r="CY619" i="35" s="1"/>
  <c r="CY620" i="35" s="1"/>
  <c r="CY621" i="35" s="1"/>
  <c r="CY622" i="35" s="1"/>
  <c r="CY623" i="35" s="1"/>
  <c r="CY624" i="35" s="1"/>
  <c r="CY625" i="35" s="1"/>
  <c r="CY626" i="35" s="1"/>
  <c r="CY627" i="35" s="1"/>
  <c r="CY628" i="35" s="1"/>
  <c r="CY629" i="35" s="1"/>
  <c r="CY630" i="35" s="1"/>
  <c r="CY631" i="35" s="1"/>
  <c r="CY632" i="35" s="1"/>
  <c r="CY633" i="35" s="1"/>
  <c r="CY634" i="35" s="1"/>
  <c r="CY635" i="35" s="1"/>
  <c r="CY636" i="35" s="1"/>
  <c r="CY637" i="35" s="1"/>
  <c r="CY638" i="35" s="1"/>
  <c r="CY639" i="35" s="1"/>
  <c r="CY640" i="35" s="1"/>
  <c r="CY641" i="35" s="1"/>
  <c r="CY642" i="35" s="1"/>
  <c r="CY643" i="35" s="1"/>
  <c r="CY644" i="35" s="1"/>
  <c r="CY645" i="35" s="1"/>
  <c r="CY646" i="35" s="1"/>
  <c r="CY647" i="35" s="1"/>
  <c r="CY648" i="35" s="1"/>
  <c r="CY649" i="35" s="1"/>
  <c r="CY650" i="35" s="1"/>
  <c r="CY651" i="35" s="1"/>
  <c r="CY652" i="35" s="1"/>
  <c r="CY653" i="35" s="1"/>
  <c r="CY654" i="35" s="1"/>
  <c r="CY655" i="35" s="1"/>
  <c r="CY656" i="35" s="1"/>
  <c r="CY657" i="35" s="1"/>
  <c r="CY658" i="35" s="1"/>
  <c r="CY659" i="35" s="1"/>
  <c r="CY660" i="35" s="1"/>
  <c r="CY661" i="35" s="1"/>
  <c r="CY662" i="35" s="1"/>
  <c r="CY663" i="35" s="1"/>
  <c r="CY664" i="35" s="1"/>
  <c r="CY665" i="35" s="1"/>
  <c r="CY666" i="35" s="1"/>
  <c r="CY667" i="35" s="1"/>
  <c r="CY668" i="35" s="1"/>
  <c r="CY669" i="35" s="1"/>
  <c r="CY670" i="35" s="1"/>
  <c r="CY671" i="35" s="1"/>
  <c r="CY672" i="35" s="1"/>
  <c r="CY673" i="35" s="1"/>
  <c r="CY674" i="35" s="1"/>
  <c r="CY675" i="35" s="1"/>
  <c r="CY676" i="35" s="1"/>
  <c r="CY677" i="35" s="1"/>
  <c r="CY678" i="35" s="1"/>
  <c r="CY679" i="35" s="1"/>
  <c r="CY680" i="35" s="1"/>
  <c r="CY681" i="35" s="1"/>
  <c r="CY682" i="35" s="1"/>
  <c r="CY683" i="35" s="1"/>
  <c r="CY684" i="35" s="1"/>
  <c r="CY685" i="35" s="1"/>
  <c r="CY686" i="35" s="1"/>
  <c r="CY687" i="35" s="1"/>
  <c r="CY688" i="35" s="1"/>
  <c r="CY689" i="35" s="1"/>
  <c r="CY690" i="35" s="1"/>
  <c r="CY691" i="35" s="1"/>
  <c r="CY692" i="35" s="1"/>
  <c r="CY693" i="35" s="1"/>
  <c r="CY694" i="35" s="1"/>
  <c r="CY695" i="35" s="1"/>
  <c r="CY696" i="35" s="1"/>
  <c r="CY697" i="35" s="1"/>
  <c r="CY698" i="35" s="1"/>
  <c r="CY699" i="35" s="1"/>
  <c r="CY700" i="35" s="1"/>
  <c r="CY701" i="35" s="1"/>
  <c r="CY702" i="35" s="1"/>
  <c r="CY703" i="35" s="1"/>
  <c r="CY704" i="35" s="1"/>
  <c r="CY705" i="35" s="1"/>
  <c r="CY706" i="35" s="1"/>
  <c r="CY707" i="35" s="1"/>
  <c r="CY708" i="35" s="1"/>
  <c r="CY709" i="35" s="1"/>
  <c r="CY710" i="35" s="1"/>
  <c r="CY711" i="35" s="1"/>
  <c r="CY712" i="35" s="1"/>
  <c r="CY713" i="35" s="1"/>
  <c r="CY714" i="35" s="1"/>
  <c r="CY715" i="35" s="1"/>
  <c r="CY716" i="35" s="1"/>
  <c r="CY717" i="35" s="1"/>
  <c r="CY718" i="35" s="1"/>
  <c r="CY719" i="35" s="1"/>
  <c r="CY720" i="35" s="1"/>
  <c r="CY721" i="35" s="1"/>
  <c r="CY722" i="35" s="1"/>
  <c r="CY723" i="35" s="1"/>
  <c r="CY724" i="35" s="1"/>
  <c r="CY725" i="35" s="1"/>
  <c r="CY726" i="35" s="1"/>
  <c r="CY727" i="35" s="1"/>
  <c r="CY728" i="35" s="1"/>
  <c r="CY729" i="35" s="1"/>
  <c r="CY730" i="35" s="1"/>
  <c r="CY731" i="35" s="1"/>
  <c r="CY732" i="35" s="1"/>
  <c r="CY733" i="35" s="1"/>
  <c r="CY734" i="35" s="1"/>
  <c r="CY735" i="35" s="1"/>
  <c r="CY736" i="35" s="1"/>
  <c r="CY737" i="35" s="1"/>
  <c r="CY738" i="35" s="1"/>
  <c r="CY739" i="35" s="1"/>
  <c r="CY740" i="35" s="1"/>
  <c r="CY741" i="35" s="1"/>
  <c r="CY742" i="35" s="1"/>
  <c r="CY743" i="35" s="1"/>
  <c r="CY744" i="35" s="1"/>
  <c r="CY745" i="35" s="1"/>
  <c r="CY746" i="35" s="1"/>
  <c r="CY747" i="35" s="1"/>
  <c r="CY748" i="35" s="1"/>
  <c r="CY749" i="35" s="1"/>
  <c r="CY750" i="35" s="1"/>
  <c r="CY751" i="35" s="1"/>
  <c r="CY752" i="35" s="1"/>
  <c r="CY753" i="35" s="1"/>
  <c r="CY754" i="35" s="1"/>
  <c r="CY755" i="35" s="1"/>
  <c r="CY756" i="35" s="1"/>
  <c r="CY757" i="35" s="1"/>
  <c r="CY758" i="35" s="1"/>
  <c r="CY759" i="35" s="1"/>
  <c r="CY760" i="35" s="1"/>
  <c r="CY761" i="35" s="1"/>
  <c r="CY762" i="35" s="1"/>
  <c r="CY763" i="35" s="1"/>
  <c r="CY764" i="35" s="1"/>
  <c r="CY765" i="35" s="1"/>
  <c r="CY766" i="35" s="1"/>
  <c r="CY767" i="35" s="1"/>
  <c r="CY768" i="35" s="1"/>
  <c r="CY769" i="35" s="1"/>
  <c r="CY770" i="35" s="1"/>
  <c r="CY771" i="35" s="1"/>
  <c r="CY772" i="35" s="1"/>
  <c r="CY773" i="35" s="1"/>
  <c r="CY774" i="35" s="1"/>
  <c r="CY775" i="35" s="1"/>
  <c r="CY776" i="35" s="1"/>
  <c r="CY777" i="35" s="1"/>
  <c r="CY778" i="35" s="1"/>
  <c r="CY779" i="35" s="1"/>
  <c r="CY780" i="35" s="1"/>
  <c r="CY781" i="35" s="1"/>
  <c r="CY782" i="35" s="1"/>
  <c r="CY783" i="35" s="1"/>
  <c r="CY784" i="35" s="1"/>
  <c r="CY785" i="35" s="1"/>
  <c r="CY786" i="35" s="1"/>
  <c r="CY787" i="35" s="1"/>
  <c r="CY788" i="35" s="1"/>
  <c r="CY789" i="35" s="1"/>
  <c r="CY790" i="35" s="1"/>
  <c r="CY791" i="35" s="1"/>
  <c r="CY792" i="35" s="1"/>
  <c r="CY793" i="35" s="1"/>
  <c r="CY794" i="35" s="1"/>
  <c r="CY795" i="35" s="1"/>
  <c r="CY796" i="35" s="1"/>
  <c r="CY797" i="35" s="1"/>
  <c r="CY798" i="35" s="1"/>
  <c r="CY799" i="35" s="1"/>
  <c r="CY800" i="35" s="1"/>
  <c r="CY801" i="35" s="1"/>
  <c r="CY802" i="35" s="1"/>
  <c r="CY803" i="35" s="1"/>
  <c r="CY804" i="35" s="1"/>
  <c r="CY805" i="35" s="1"/>
  <c r="CY806" i="35" s="1"/>
  <c r="CY807" i="35" s="1"/>
  <c r="CY808" i="35" s="1"/>
  <c r="CY809" i="35" s="1"/>
  <c r="CY810" i="35" s="1"/>
  <c r="CY811" i="35" s="1"/>
  <c r="CY812" i="35" s="1"/>
  <c r="CY813" i="35" s="1"/>
  <c r="CY814" i="35" s="1"/>
  <c r="CY815" i="35" s="1"/>
  <c r="CY816" i="35" s="1"/>
  <c r="CY817" i="35" s="1"/>
  <c r="CY818" i="35" s="1"/>
  <c r="CY819" i="35" s="1"/>
  <c r="CY820" i="35" s="1"/>
  <c r="CY821" i="35" s="1"/>
  <c r="CY822" i="35" s="1"/>
  <c r="CY823" i="35" s="1"/>
  <c r="CY824" i="35" s="1"/>
  <c r="CY825" i="35" s="1"/>
  <c r="CY826" i="35" s="1"/>
  <c r="CY827" i="35" s="1"/>
  <c r="CY828" i="35" s="1"/>
  <c r="CY829" i="35" s="1"/>
  <c r="CY830" i="35" s="1"/>
  <c r="CY831" i="35" s="1"/>
  <c r="CY832" i="35" s="1"/>
  <c r="CY833" i="35" s="1"/>
  <c r="CY834" i="35" s="1"/>
  <c r="CY835" i="35" s="1"/>
  <c r="CY836" i="35" s="1"/>
  <c r="CY837" i="35" s="1"/>
  <c r="CY838" i="35" s="1"/>
  <c r="CY839" i="35" s="1"/>
  <c r="CY840" i="35" s="1"/>
  <c r="CY841" i="35" s="1"/>
  <c r="CY842" i="35" s="1"/>
  <c r="CY843" i="35" s="1"/>
  <c r="CY844" i="35" s="1"/>
  <c r="CY845" i="35" s="1"/>
  <c r="CY846" i="35" s="1"/>
  <c r="CY847" i="35" s="1"/>
  <c r="CY848" i="35" s="1"/>
  <c r="CY849" i="35" s="1"/>
  <c r="CY850" i="35" s="1"/>
  <c r="CY851" i="35" s="1"/>
  <c r="CY852" i="35" s="1"/>
  <c r="CY853" i="35" s="1"/>
  <c r="CY854" i="35" s="1"/>
  <c r="CY855" i="35" s="1"/>
  <c r="CY856" i="35" s="1"/>
  <c r="CY857" i="35" s="1"/>
  <c r="CY858" i="35" s="1"/>
  <c r="CY859" i="35" s="1"/>
  <c r="CY860" i="35" s="1"/>
  <c r="CY861" i="35" s="1"/>
  <c r="CY862" i="35" s="1"/>
  <c r="CY863" i="35" s="1"/>
  <c r="CY864" i="35" s="1"/>
  <c r="CY865" i="35" s="1"/>
  <c r="CY866" i="35" s="1"/>
  <c r="CY867" i="35" s="1"/>
  <c r="CY868" i="35" s="1"/>
  <c r="CY869" i="35" s="1"/>
  <c r="CY870" i="35" s="1"/>
  <c r="CY871" i="35" s="1"/>
  <c r="CY872" i="35" s="1"/>
  <c r="CY873" i="35" s="1"/>
  <c r="CY874" i="35" s="1"/>
  <c r="CY875" i="35" s="1"/>
  <c r="CY876" i="35" s="1"/>
  <c r="CY877" i="35" s="1"/>
  <c r="CY878" i="35" s="1"/>
  <c r="CY879" i="35" s="1"/>
  <c r="CY880" i="35" s="1"/>
  <c r="CY881" i="35" s="1"/>
  <c r="CY882" i="35" s="1"/>
  <c r="CY883" i="35" s="1"/>
  <c r="CY884" i="35" s="1"/>
  <c r="CY885" i="35" s="1"/>
  <c r="CY886" i="35" s="1"/>
  <c r="CY887" i="35" s="1"/>
  <c r="CY888" i="35" s="1"/>
  <c r="CY889" i="35" s="1"/>
  <c r="CY890" i="35" s="1"/>
  <c r="CY891" i="35" s="1"/>
  <c r="CY892" i="35" s="1"/>
  <c r="CY893" i="35" s="1"/>
  <c r="CY894" i="35" s="1"/>
  <c r="CY895" i="35" s="1"/>
  <c r="CY896" i="35" s="1"/>
  <c r="CY897" i="35" s="1"/>
  <c r="CY898" i="35" s="1"/>
  <c r="CY899" i="35" s="1"/>
  <c r="CY900" i="35" s="1"/>
  <c r="CY901" i="35" s="1"/>
  <c r="CY902" i="35" s="1"/>
  <c r="CY903" i="35" s="1"/>
  <c r="CY904" i="35" s="1"/>
  <c r="CY905" i="35" s="1"/>
  <c r="CY906" i="35" s="1"/>
  <c r="CY907" i="35" s="1"/>
  <c r="CY908" i="35" s="1"/>
  <c r="CY909" i="35" s="1"/>
  <c r="CY910" i="35" s="1"/>
  <c r="CY911" i="35" s="1"/>
  <c r="CY912" i="35" s="1"/>
  <c r="CY913" i="35" s="1"/>
  <c r="CY914" i="35" s="1"/>
  <c r="CY915" i="35" s="1"/>
  <c r="CY916" i="35" s="1"/>
  <c r="CY917" i="35" s="1"/>
  <c r="CY918" i="35" s="1"/>
  <c r="CY919" i="35" s="1"/>
  <c r="CY920" i="35" s="1"/>
  <c r="CY921" i="35" s="1"/>
  <c r="CY922" i="35" s="1"/>
  <c r="CY923" i="35" s="1"/>
  <c r="CY924" i="35" s="1"/>
  <c r="CY925" i="35" s="1"/>
  <c r="CY926" i="35" s="1"/>
  <c r="CY927" i="35" s="1"/>
  <c r="CY928" i="35" s="1"/>
  <c r="CY929" i="35" s="1"/>
  <c r="CY930" i="35" s="1"/>
  <c r="CY931" i="35" s="1"/>
  <c r="CY932" i="35" s="1"/>
  <c r="CY933" i="35" s="1"/>
  <c r="CY934" i="35" s="1"/>
  <c r="CY935" i="35" s="1"/>
  <c r="CY936" i="35" s="1"/>
  <c r="CY937" i="35" s="1"/>
  <c r="CY938" i="35" s="1"/>
  <c r="CY939" i="35" s="1"/>
  <c r="CY940" i="35" s="1"/>
  <c r="CY941" i="35" s="1"/>
  <c r="CY942" i="35" s="1"/>
  <c r="CY943" i="35" s="1"/>
  <c r="CY944" i="35" s="1"/>
  <c r="CY945" i="35" s="1"/>
  <c r="CY946" i="35" s="1"/>
  <c r="CY947" i="35" s="1"/>
  <c r="CY948" i="35" s="1"/>
  <c r="CY949" i="35" s="1"/>
  <c r="CY950" i="35" s="1"/>
  <c r="CY951" i="35" s="1"/>
  <c r="CY952" i="35" s="1"/>
  <c r="CY953" i="35" s="1"/>
  <c r="CY954" i="35" s="1"/>
  <c r="CY955" i="35" s="1"/>
  <c r="CY956" i="35" s="1"/>
  <c r="CY957" i="35" s="1"/>
  <c r="CY958" i="35" s="1"/>
  <c r="CY959" i="35" s="1"/>
  <c r="CY960" i="35" s="1"/>
  <c r="CY961" i="35" s="1"/>
  <c r="CY962" i="35" s="1"/>
  <c r="CY963" i="35" s="1"/>
  <c r="CY964" i="35" s="1"/>
  <c r="CY965" i="35" s="1"/>
  <c r="CY966" i="35" s="1"/>
  <c r="CY967" i="35" s="1"/>
  <c r="CY968" i="35" s="1"/>
  <c r="CY969" i="35" s="1"/>
  <c r="CY970" i="35" s="1"/>
  <c r="CY971" i="35" s="1"/>
  <c r="CY972" i="35" s="1"/>
  <c r="CY973" i="35" s="1"/>
  <c r="CY974" i="35" s="1"/>
  <c r="CY975" i="35" s="1"/>
  <c r="CY976" i="35" s="1"/>
  <c r="CY977" i="35" s="1"/>
  <c r="CY978" i="35" s="1"/>
  <c r="CY979" i="35" s="1"/>
  <c r="CY980" i="35" s="1"/>
  <c r="CY981" i="35" s="1"/>
  <c r="CY982" i="35" s="1"/>
  <c r="CY983" i="35" s="1"/>
  <c r="CY984" i="35" s="1"/>
  <c r="CY985" i="35" s="1"/>
  <c r="CY986" i="35" s="1"/>
  <c r="CY987" i="35" s="1"/>
  <c r="CY988" i="35" s="1"/>
  <c r="CY989" i="35" s="1"/>
  <c r="CY990" i="35" s="1"/>
  <c r="CY991" i="35" s="1"/>
  <c r="CY992" i="35" s="1"/>
  <c r="CY993" i="35" s="1"/>
  <c r="CY994" i="35" s="1"/>
  <c r="CY995" i="35" s="1"/>
  <c r="CY996" i="35" s="1"/>
  <c r="CY997" i="35" s="1"/>
  <c r="CY998" i="35" s="1"/>
  <c r="CY999" i="35" s="1"/>
  <c r="CY1000" i="35" s="1"/>
  <c r="CY1001" i="35" s="1"/>
  <c r="CY1002" i="35" s="1"/>
  <c r="CY1003" i="35" s="1"/>
  <c r="CY1004" i="35" s="1"/>
  <c r="BZ6" i="35"/>
  <c r="BY6" i="35"/>
  <c r="BX6" i="35"/>
  <c r="BX5" i="35"/>
  <c r="BY5" i="35"/>
  <c r="BZ5" i="35"/>
  <c r="BY8" i="35"/>
  <c r="BX8" i="35"/>
  <c r="BZ8" i="35"/>
  <c r="BX7" i="35"/>
  <c r="BY7" i="35"/>
  <c r="BZ7" i="35"/>
  <c r="BY9" i="35"/>
  <c r="BZ9" i="35"/>
  <c r="BX9" i="35"/>
  <c r="DO5" i="35" l="1"/>
  <c r="DO6" i="35"/>
  <c r="DO16" i="35"/>
  <c r="DO13" i="35"/>
  <c r="CS26" i="35"/>
  <c r="DO9" i="35"/>
  <c r="DO17" i="35"/>
  <c r="DO7" i="35"/>
  <c r="CX52" i="35"/>
  <c r="DO14" i="35"/>
  <c r="DO15" i="35"/>
  <c r="DO8" i="35"/>
  <c r="DO19" i="35"/>
  <c r="DO11" i="35"/>
  <c r="DO18" i="35"/>
  <c r="DO12" i="35"/>
  <c r="DO10" i="35"/>
  <c r="CR14" i="35"/>
  <c r="CO15" i="35"/>
  <c r="DC6" i="35"/>
  <c r="DE6" i="35"/>
  <c r="EA6" i="35" s="1"/>
  <c r="DC8" i="35"/>
  <c r="DF9" i="35"/>
  <c r="DF7" i="35"/>
  <c r="DE9" i="35"/>
  <c r="EA9" i="35" s="1"/>
  <c r="DF5" i="35"/>
  <c r="DG7" i="35"/>
  <c r="DG9" i="35"/>
  <c r="DG5" i="35"/>
  <c r="DG6" i="35"/>
  <c r="DF8" i="35"/>
  <c r="DC7" i="35"/>
  <c r="DG8" i="35"/>
  <c r="DD5" i="35"/>
  <c r="DZ5" i="35" s="1"/>
  <c r="DD7" i="35"/>
  <c r="DZ7" i="35" s="1"/>
  <c r="DC9" i="35"/>
  <c r="DD8" i="35"/>
  <c r="DZ8" i="35" s="1"/>
  <c r="DE5" i="35"/>
  <c r="EA5" i="35" s="1"/>
  <c r="DE8" i="35"/>
  <c r="EA8" i="35" s="1"/>
  <c r="DC5" i="35"/>
  <c r="DD9" i="35"/>
  <c r="DZ9" i="35" s="1"/>
  <c r="DE7" i="35"/>
  <c r="EA7" i="35" s="1"/>
  <c r="DD6" i="35"/>
  <c r="DZ6" i="35" s="1"/>
  <c r="DF6" i="35"/>
  <c r="CP14" i="35"/>
  <c r="CQ15" i="35"/>
  <c r="CD5" i="35"/>
  <c r="CE5" i="35"/>
  <c r="DL5" i="35" s="1"/>
  <c r="CD9" i="35"/>
  <c r="DK9" i="35" s="1"/>
  <c r="CE9" i="35"/>
  <c r="DL9" i="35" s="1"/>
  <c r="CD8" i="35"/>
  <c r="DK8" i="35" s="1"/>
  <c r="CE8" i="35"/>
  <c r="DL8" i="35" s="1"/>
  <c r="CD7" i="35"/>
  <c r="DK7" i="35" s="1"/>
  <c r="CE7" i="35"/>
  <c r="DL7" i="35" s="1"/>
  <c r="CD6" i="35"/>
  <c r="CE6" i="35"/>
  <c r="DL6" i="35" s="1"/>
  <c r="CS27" i="35" l="1"/>
  <c r="CX53" i="35"/>
  <c r="DP5" i="35"/>
  <c r="DP7" i="35"/>
  <c r="DP8" i="35"/>
  <c r="DP9" i="35"/>
  <c r="DP6" i="35"/>
  <c r="DQ9" i="35"/>
  <c r="DQ8" i="35"/>
  <c r="EC7" i="35"/>
  <c r="DQ7" i="35"/>
  <c r="EC8" i="35"/>
  <c r="CQ16" i="35"/>
  <c r="EB9" i="35"/>
  <c r="CP15" i="35"/>
  <c r="DK5" i="35"/>
  <c r="EB5" i="35" s="1"/>
  <c r="EC9" i="35"/>
  <c r="DK6" i="35"/>
  <c r="EB6" i="35" s="1"/>
  <c r="CO16" i="35"/>
  <c r="EB8" i="35"/>
  <c r="EC6" i="35"/>
  <c r="EB7" i="35"/>
  <c r="EC5" i="35"/>
  <c r="CR15" i="35"/>
  <c r="BZ10" i="35"/>
  <c r="BY10" i="35"/>
  <c r="BX10" i="35"/>
  <c r="DQ5" i="35" l="1"/>
  <c r="CS28" i="35"/>
  <c r="CX54" i="35"/>
  <c r="DQ6" i="35"/>
  <c r="DG10" i="35"/>
  <c r="DE10" i="35"/>
  <c r="EA10" i="35" s="1"/>
  <c r="DF10" i="35"/>
  <c r="DD10" i="35"/>
  <c r="DZ10" i="35" s="1"/>
  <c r="DC10" i="35"/>
  <c r="CO17" i="35"/>
  <c r="CP16" i="35"/>
  <c r="CR16" i="35"/>
  <c r="CQ17" i="35"/>
  <c r="CE10" i="35"/>
  <c r="DL10" i="35" s="1"/>
  <c r="CD10" i="35"/>
  <c r="DK10" i="35" s="1"/>
  <c r="CS29" i="35" l="1"/>
  <c r="CX55" i="35"/>
  <c r="DP10" i="35"/>
  <c r="DQ10" i="35"/>
  <c r="EB10" i="35"/>
  <c r="CQ18" i="35"/>
  <c r="EC10" i="35"/>
  <c r="CP17" i="35"/>
  <c r="CR17" i="35"/>
  <c r="CO18" i="35"/>
  <c r="CS30" i="35" l="1"/>
  <c r="CX56" i="35"/>
  <c r="CO19" i="35"/>
  <c r="CR18" i="35"/>
  <c r="CQ19" i="35"/>
  <c r="CP18" i="35"/>
  <c r="CS31" i="35" l="1"/>
  <c r="CX57" i="35"/>
  <c r="CP19" i="35"/>
  <c r="CO20" i="35"/>
  <c r="CQ20" i="35"/>
  <c r="CR19" i="35"/>
  <c r="CS32" i="35" l="1"/>
  <c r="CX58" i="35"/>
  <c r="CR20" i="35"/>
  <c r="CP20" i="35"/>
  <c r="CQ21" i="35"/>
  <c r="CO21" i="35"/>
  <c r="CS33" i="35" l="1"/>
  <c r="CX59" i="35"/>
  <c r="CO22" i="35"/>
  <c r="CQ22" i="35"/>
  <c r="CP21" i="35"/>
  <c r="CR21" i="35"/>
  <c r="CS34" i="35" l="1"/>
  <c r="CX60" i="35"/>
  <c r="CR22" i="35"/>
  <c r="CQ23" i="35"/>
  <c r="CP22" i="35"/>
  <c r="CO23" i="35"/>
  <c r="CS35" i="35" l="1"/>
  <c r="CX61" i="35"/>
  <c r="CO24" i="35"/>
  <c r="CQ24" i="35"/>
  <c r="CP23" i="35"/>
  <c r="CR23" i="35"/>
  <c r="CS36" i="35" l="1"/>
  <c r="CX62" i="35"/>
  <c r="CR24" i="35"/>
  <c r="CP24" i="35"/>
  <c r="CQ25" i="35"/>
  <c r="CO25" i="35"/>
  <c r="CS37" i="35" l="1"/>
  <c r="CX63" i="35"/>
  <c r="CQ26" i="35"/>
  <c r="CP25" i="35"/>
  <c r="CO26" i="35"/>
  <c r="CR25" i="35"/>
  <c r="CS38" i="35" l="1"/>
  <c r="CX64" i="35"/>
  <c r="CR26" i="35"/>
  <c r="CO27" i="35"/>
  <c r="CP26" i="35"/>
  <c r="CQ27" i="35"/>
  <c r="CS39" i="35" l="1"/>
  <c r="CX65" i="35"/>
  <c r="CQ28" i="35"/>
  <c r="CP27" i="35"/>
  <c r="CO28" i="35"/>
  <c r="CR27" i="35"/>
  <c r="D9" i="35"/>
  <c r="E9" i="35"/>
  <c r="F9" i="35"/>
  <c r="C9" i="35"/>
  <c r="D5" i="35"/>
  <c r="E5" i="35"/>
  <c r="F5" i="35"/>
  <c r="G5" i="35"/>
  <c r="C5" i="35"/>
  <c r="CS40" i="35" l="1"/>
  <c r="CX66" i="35"/>
  <c r="CG5" i="35"/>
  <c r="CR28" i="35"/>
  <c r="CO29" i="35"/>
  <c r="CP28" i="35"/>
  <c r="CQ29" i="35"/>
  <c r="CJ6" i="35"/>
  <c r="CJ5" i="35"/>
  <c r="CJ8" i="35"/>
  <c r="CJ9" i="35"/>
  <c r="CJ7" i="35"/>
  <c r="CJ10" i="35"/>
  <c r="F8" i="37"/>
  <c r="CI7" i="35"/>
  <c r="CI5" i="35"/>
  <c r="CI8" i="35"/>
  <c r="CI9" i="35"/>
  <c r="CI10" i="35"/>
  <c r="CI6" i="35"/>
  <c r="CG7" i="35"/>
  <c r="CG10" i="35"/>
  <c r="CG9" i="35"/>
  <c r="CG6" i="35"/>
  <c r="CG8" i="35"/>
  <c r="E8" i="37"/>
  <c r="CH9" i="35"/>
  <c r="CH10" i="35"/>
  <c r="CH6" i="35"/>
  <c r="CH8" i="35"/>
  <c r="CH5" i="35"/>
  <c r="CH7" i="35"/>
  <c r="D8" i="37"/>
  <c r="G8" i="37"/>
  <c r="E25" i="35"/>
  <c r="C8" i="37"/>
  <c r="CS41" i="35" l="1"/>
  <c r="CX67" i="35"/>
  <c r="CQ30" i="35"/>
  <c r="CP29" i="35"/>
  <c r="CO30" i="35"/>
  <c r="CR29" i="35"/>
  <c r="CS42" i="35" l="1"/>
  <c r="CX68" i="35"/>
  <c r="CR30" i="35"/>
  <c r="CO31" i="35"/>
  <c r="CP30" i="35"/>
  <c r="CQ31" i="35"/>
  <c r="CS43" i="35" l="1"/>
  <c r="CX69" i="35"/>
  <c r="CQ32" i="35"/>
  <c r="CP31" i="35"/>
  <c r="CO32" i="35"/>
  <c r="CR31" i="35"/>
  <c r="CS44" i="35" l="1"/>
  <c r="CX70" i="35"/>
  <c r="CR32" i="35"/>
  <c r="CO33" i="35"/>
  <c r="CP32" i="35"/>
  <c r="CQ33" i="35"/>
  <c r="CS45" i="35" l="1"/>
  <c r="CX71" i="35"/>
  <c r="CQ34" i="35"/>
  <c r="CP33" i="35"/>
  <c r="CO34" i="35"/>
  <c r="CR33" i="35"/>
  <c r="CS46" i="35" l="1"/>
  <c r="CX72" i="35"/>
  <c r="CR34" i="35"/>
  <c r="CP34" i="35"/>
  <c r="CO35" i="35"/>
  <c r="CQ35" i="35"/>
  <c r="CS47" i="35" l="1"/>
  <c r="CX73" i="35"/>
  <c r="CQ36" i="35"/>
  <c r="CP35" i="35"/>
  <c r="CO36" i="35"/>
  <c r="CR35" i="35"/>
  <c r="CS48" i="35" l="1"/>
  <c r="CX74" i="35"/>
  <c r="CR36" i="35"/>
  <c r="CO37" i="35"/>
  <c r="CP36" i="35"/>
  <c r="CQ37" i="35"/>
  <c r="CS49" i="35" l="1"/>
  <c r="CX75" i="35"/>
  <c r="CQ38" i="35"/>
  <c r="CP37" i="35"/>
  <c r="CO38" i="35"/>
  <c r="CR37" i="35"/>
  <c r="CS50" i="35" l="1"/>
  <c r="CX76" i="35"/>
  <c r="CR38" i="35"/>
  <c r="CO39" i="35"/>
  <c r="CP38" i="35"/>
  <c r="CQ39" i="35"/>
  <c r="CS51" i="35" l="1"/>
  <c r="CX77" i="35"/>
  <c r="CQ40" i="35"/>
  <c r="CP39" i="35"/>
  <c r="CO40" i="35"/>
  <c r="CR39" i="35"/>
  <c r="CS52" i="35" l="1"/>
  <c r="CX78" i="35"/>
  <c r="CP40" i="35"/>
  <c r="CO41" i="35"/>
  <c r="CR40" i="35"/>
  <c r="CQ41" i="35"/>
  <c r="CS53" i="35" l="1"/>
  <c r="CX79" i="35"/>
  <c r="CO42" i="35"/>
  <c r="CR41" i="35"/>
  <c r="CQ42" i="35"/>
  <c r="CP41" i="35"/>
  <c r="CS54" i="35" l="1"/>
  <c r="CX80" i="35"/>
  <c r="CP42" i="35"/>
  <c r="CR42" i="35"/>
  <c r="CQ43" i="35"/>
  <c r="CO43" i="35"/>
  <c r="CS55" i="35" l="1"/>
  <c r="CX81" i="35"/>
  <c r="CO44" i="35"/>
  <c r="CR43" i="35"/>
  <c r="CQ44" i="35"/>
  <c r="CP43" i="35"/>
  <c r="CS56" i="35" l="1"/>
  <c r="CX82" i="35"/>
  <c r="CP44" i="35"/>
  <c r="CQ45" i="35"/>
  <c r="CR44" i="35"/>
  <c r="CO45" i="35"/>
  <c r="CS57" i="35" l="1"/>
  <c r="CX83" i="35"/>
  <c r="CO46" i="35"/>
  <c r="CR45" i="35"/>
  <c r="CQ46" i="35"/>
  <c r="CP45" i="35"/>
  <c r="CS58" i="35" l="1"/>
  <c r="CX84" i="35"/>
  <c r="CP46" i="35"/>
  <c r="CR46" i="35"/>
  <c r="CQ47" i="35"/>
  <c r="CO47" i="35"/>
  <c r="CS59" i="35" l="1"/>
  <c r="CX85" i="35"/>
  <c r="CO48" i="35"/>
  <c r="CR47" i="35"/>
  <c r="CQ48" i="35"/>
  <c r="CP47" i="35"/>
  <c r="CS60" i="35" l="1"/>
  <c r="CX86" i="35"/>
  <c r="CP48" i="35"/>
  <c r="CR48" i="35"/>
  <c r="CQ49" i="35"/>
  <c r="CO49" i="35"/>
  <c r="CS61" i="35" l="1"/>
  <c r="CX87" i="35"/>
  <c r="CO50" i="35"/>
  <c r="CR49" i="35"/>
  <c r="CQ50" i="35"/>
  <c r="CP49" i="35"/>
  <c r="CS62" i="35" l="1"/>
  <c r="CX88" i="35"/>
  <c r="CP50" i="35"/>
  <c r="CQ51" i="35"/>
  <c r="CR50" i="35"/>
  <c r="CO51" i="35"/>
  <c r="CS63" i="35" l="1"/>
  <c r="CX89" i="35"/>
  <c r="CR51" i="35"/>
  <c r="CO52" i="35"/>
  <c r="CQ52" i="35"/>
  <c r="CP51" i="35"/>
  <c r="T25" i="38"/>
  <c r="S25" i="38"/>
  <c r="D22" i="35"/>
  <c r="CS64" i="35" l="1"/>
  <c r="CX90" i="35"/>
  <c r="CP52" i="35"/>
  <c r="CO53" i="35"/>
  <c r="CQ53" i="35"/>
  <c r="CR52" i="35"/>
  <c r="BM963" i="35"/>
  <c r="BM941" i="35"/>
  <c r="BM877" i="35"/>
  <c r="BM813" i="35"/>
  <c r="BM749" i="35"/>
  <c r="BM685" i="35"/>
  <c r="BM621" i="35"/>
  <c r="BM557" i="35"/>
  <c r="BM493" i="35"/>
  <c r="BM429" i="35"/>
  <c r="BM365" i="35"/>
  <c r="BM341" i="35"/>
  <c r="BM277" i="35"/>
  <c r="BM213" i="35"/>
  <c r="BM149" i="35"/>
  <c r="BM27" i="35"/>
  <c r="BM59" i="35"/>
  <c r="BM91" i="35"/>
  <c r="BM123" i="35"/>
  <c r="BM155" i="35"/>
  <c r="BM156" i="35"/>
  <c r="BM195" i="35"/>
  <c r="BM227" i="35"/>
  <c r="BM259" i="35"/>
  <c r="BM291" i="35"/>
  <c r="BM323" i="35"/>
  <c r="BM355" i="35"/>
  <c r="BM70" i="35"/>
  <c r="BM169" i="35"/>
  <c r="BM212" i="35"/>
  <c r="BM340" i="35"/>
  <c r="BM24" i="35"/>
  <c r="BM170" i="35"/>
  <c r="BM176" i="35"/>
  <c r="BM222" i="35"/>
  <c r="BM20" i="35"/>
  <c r="BM72" i="35"/>
  <c r="BM166" i="35"/>
  <c r="BM209" i="35"/>
  <c r="BM52" i="35"/>
  <c r="BM104" i="35"/>
  <c r="BM196" i="35"/>
  <c r="BM89" i="35"/>
  <c r="BM146" i="35"/>
  <c r="BM192" i="35"/>
  <c r="BM188" i="35"/>
  <c r="BM316" i="35"/>
  <c r="BM298" i="35"/>
  <c r="BM353" i="35"/>
  <c r="BM354" i="35"/>
  <c r="BM419" i="35"/>
  <c r="BM513" i="35"/>
  <c r="BM550" i="35"/>
  <c r="BM342" i="35"/>
  <c r="BM430" i="35"/>
  <c r="BM22" i="35"/>
  <c r="BM306" i="35"/>
  <c r="BM361" i="35"/>
  <c r="BM404" i="35"/>
  <c r="BM447" i="35"/>
  <c r="BM487" i="35"/>
  <c r="BM560" i="35"/>
  <c r="BM153" i="35"/>
  <c r="BM332" i="35"/>
  <c r="BM378" i="35"/>
  <c r="BM506" i="35"/>
  <c r="BM547" i="35"/>
  <c r="BM241" i="35"/>
  <c r="BM416" i="35"/>
  <c r="BM479" i="35"/>
  <c r="BM552" i="35"/>
  <c r="BM202" i="35"/>
  <c r="BM470" i="35"/>
  <c r="BM449" i="35"/>
  <c r="BM608" i="35"/>
  <c r="BM981" i="35"/>
  <c r="BM917" i="35"/>
  <c r="BM853" i="35"/>
  <c r="BM789" i="35"/>
  <c r="BM725" i="35"/>
  <c r="BM661" i="35"/>
  <c r="BM597" i="35"/>
  <c r="BM533" i="35"/>
  <c r="BM469" i="35"/>
  <c r="BM405" i="35"/>
  <c r="BM317" i="35"/>
  <c r="BM253" i="35"/>
  <c r="BM189" i="35"/>
  <c r="BM125" i="35"/>
  <c r="BM85" i="35"/>
  <c r="BM61" i="35"/>
  <c r="BM31" i="35"/>
  <c r="BM63" i="35"/>
  <c r="BM95" i="35"/>
  <c r="BM127" i="35"/>
  <c r="BM159" i="35"/>
  <c r="BM957" i="35"/>
  <c r="BM893" i="35"/>
  <c r="BM829" i="35"/>
  <c r="BM765" i="35"/>
  <c r="BM741" i="35"/>
  <c r="BM701" i="35"/>
  <c r="BM637" i="35"/>
  <c r="BM573" i="35"/>
  <c r="BM509" i="35"/>
  <c r="BM445" i="35"/>
  <c r="BM381" i="35"/>
  <c r="BM357" i="35"/>
  <c r="BM293" i="35"/>
  <c r="BM229" i="35"/>
  <c r="BM165" i="35"/>
  <c r="BM101" i="35"/>
  <c r="BM35" i="35"/>
  <c r="BM67" i="35"/>
  <c r="BM99" i="35"/>
  <c r="BM131" i="35"/>
  <c r="BM163" i="35"/>
  <c r="BM124" i="35"/>
  <c r="BM203" i="35"/>
  <c r="BM235" i="35"/>
  <c r="BM267" i="35"/>
  <c r="BM299" i="35"/>
  <c r="BM331" i="35"/>
  <c r="BM138" i="35"/>
  <c r="BM180" i="35"/>
  <c r="BM308" i="35"/>
  <c r="BM81" i="35"/>
  <c r="BM128" i="35"/>
  <c r="BM226" i="35"/>
  <c r="BM40" i="35"/>
  <c r="BM134" i="35"/>
  <c r="BM190" i="35"/>
  <c r="BM30" i="35"/>
  <c r="BM88" i="35"/>
  <c r="BM62" i="35"/>
  <c r="BM120" i="35"/>
  <c r="BM162" i="35"/>
  <c r="BM201" i="35"/>
  <c r="BM58" i="35"/>
  <c r="BM100" i="35"/>
  <c r="BM284" i="35"/>
  <c r="BM310" i="35"/>
  <c r="BM450" i="35"/>
  <c r="BM256" i="35"/>
  <c r="BM305" i="35"/>
  <c r="BM371" i="35"/>
  <c r="BM435" i="35"/>
  <c r="BM486" i="35"/>
  <c r="BM559" i="35"/>
  <c r="BM398" i="35"/>
  <c r="BM106" i="35"/>
  <c r="BM264" i="35"/>
  <c r="BM372" i="35"/>
  <c r="BM415" i="35"/>
  <c r="BM457" i="35"/>
  <c r="BM496" i="35"/>
  <c r="BM344" i="35"/>
  <c r="BM474" i="35"/>
  <c r="BM515" i="35"/>
  <c r="BM556" i="35"/>
  <c r="BM33" i="35"/>
  <c r="BM320" i="35"/>
  <c r="BM368" i="35"/>
  <c r="BM432" i="35"/>
  <c r="BM488" i="35"/>
  <c r="BM561" i="35"/>
  <c r="BM997" i="35"/>
  <c r="BM933" i="35"/>
  <c r="BM869" i="35"/>
  <c r="BM805" i="35"/>
  <c r="BM677" i="35"/>
  <c r="BM613" i="35"/>
  <c r="BM549" i="35"/>
  <c r="BM485" i="35"/>
  <c r="BM421" i="35"/>
  <c r="BM333" i="35"/>
  <c r="BM269" i="35"/>
  <c r="BM205" i="35"/>
  <c r="BM141" i="35"/>
  <c r="BM77" i="35"/>
  <c r="BM39" i="35"/>
  <c r="BM71" i="35"/>
  <c r="BM103" i="35"/>
  <c r="BM135" i="35"/>
  <c r="BM167" i="35"/>
  <c r="BM46" i="35"/>
  <c r="BM174" i="35"/>
  <c r="BM207" i="35"/>
  <c r="BM239" i="35"/>
  <c r="BM271" i="35"/>
  <c r="BM303" i="35"/>
  <c r="BM335" i="35"/>
  <c r="BM44" i="35"/>
  <c r="BM230" i="35"/>
  <c r="BM358" i="35"/>
  <c r="BM86" i="35"/>
  <c r="BM185" i="35"/>
  <c r="BM50" i="35"/>
  <c r="BM236" i="35"/>
  <c r="BM98" i="35"/>
  <c r="BM140" i="35"/>
  <c r="BM186" i="35"/>
  <c r="BM130" i="35"/>
  <c r="BM172" i="35"/>
  <c r="BM214" i="35"/>
  <c r="BM16" i="35"/>
  <c r="BM210" i="35"/>
  <c r="BM105" i="35"/>
  <c r="BM206" i="35"/>
  <c r="BM334" i="35"/>
  <c r="BM268" i="35"/>
  <c r="BM370" i="35"/>
  <c r="BM499" i="35"/>
  <c r="BM540" i="35"/>
  <c r="BM586" i="35"/>
  <c r="BM627" i="35"/>
  <c r="BM668" i="35"/>
  <c r="BM714" i="35"/>
  <c r="BM755" i="35"/>
  <c r="BM12" i="35"/>
  <c r="BM376" i="35"/>
  <c r="BM440" i="35"/>
  <c r="BM527" i="35"/>
  <c r="BM600" i="35"/>
  <c r="BM17" i="35"/>
  <c r="BM312" i="35"/>
  <c r="BM446" i="35"/>
  <c r="BM491" i="35"/>
  <c r="BM532" i="35"/>
  <c r="BM148" i="35"/>
  <c r="BM377" i="35"/>
  <c r="BM420" i="35"/>
  <c r="BM463" i="35"/>
  <c r="BM537" i="35"/>
  <c r="BM233" i="35"/>
  <c r="BM289" i="35"/>
  <c r="BM350" i="35"/>
  <c r="BM394" i="35"/>
  <c r="BM265" i="35"/>
  <c r="BM379" i="35"/>
  <c r="BM443" i="35"/>
  <c r="BM529" i="35"/>
  <c r="BM566" i="35"/>
  <c r="BM484" i="35"/>
  <c r="BM530" i="35"/>
  <c r="BM571" i="35"/>
  <c r="BM612" i="35"/>
  <c r="BM658" i="35"/>
  <c r="BM699" i="35"/>
  <c r="BM740" i="35"/>
  <c r="BM786" i="35"/>
  <c r="BM973" i="35"/>
  <c r="BM909" i="35"/>
  <c r="BM845" i="35"/>
  <c r="BM781" i="35"/>
  <c r="BM717" i="35"/>
  <c r="BM653" i="35"/>
  <c r="BM589" i="35"/>
  <c r="BM525" i="35"/>
  <c r="BM461" i="35"/>
  <c r="BM397" i="35"/>
  <c r="BM309" i="35"/>
  <c r="BM245" i="35"/>
  <c r="BM181" i="35"/>
  <c r="BM117" i="35"/>
  <c r="BM53" i="35"/>
  <c r="BM11" i="35"/>
  <c r="BM43" i="35"/>
  <c r="BM75" i="35"/>
  <c r="BM107" i="35"/>
  <c r="BM139" i="35"/>
  <c r="BM171" i="35"/>
  <c r="BM14" i="35"/>
  <c r="BM92" i="35"/>
  <c r="BM211" i="35"/>
  <c r="BM243" i="35"/>
  <c r="BM275" i="35"/>
  <c r="BM307" i="35"/>
  <c r="BM339" i="35"/>
  <c r="BM49" i="35"/>
  <c r="BM96" i="35"/>
  <c r="BM276" i="35"/>
  <c r="BM144" i="35"/>
  <c r="BM194" i="35"/>
  <c r="BM56" i="35"/>
  <c r="BM145" i="35"/>
  <c r="BM232" i="35"/>
  <c r="BM177" i="35"/>
  <c r="BM26" i="35"/>
  <c r="BM68" i="35"/>
  <c r="BM949" i="35"/>
  <c r="BM885" i="35"/>
  <c r="BM821" i="35"/>
  <c r="BM757" i="35"/>
  <c r="BM693" i="35"/>
  <c r="BM629" i="35"/>
  <c r="BM565" i="35"/>
  <c r="BM501" i="35"/>
  <c r="BM437" i="35"/>
  <c r="BM373" i="35"/>
  <c r="BM349" i="35"/>
  <c r="BM285" i="35"/>
  <c r="BM221" i="35"/>
  <c r="BM157" i="35"/>
  <c r="BM93" i="35"/>
  <c r="BM15" i="35"/>
  <c r="BM47" i="35"/>
  <c r="BM79" i="35"/>
  <c r="BM111" i="35"/>
  <c r="BM143" i="35"/>
  <c r="BM175" i="35"/>
  <c r="BM142" i="35"/>
  <c r="BM183" i="35"/>
  <c r="BM215" i="35"/>
  <c r="BM247" i="35"/>
  <c r="BM279" i="35"/>
  <c r="BM311" i="35"/>
  <c r="BM343" i="35"/>
  <c r="BM54" i="35"/>
  <c r="BM198" i="35"/>
  <c r="BM326" i="35"/>
  <c r="BM97" i="35"/>
  <c r="BM154" i="35"/>
  <c r="BM66" i="35"/>
  <c r="BM108" i="35"/>
  <c r="BM204" i="35"/>
  <c r="BM150" i="35"/>
  <c r="BM36" i="35"/>
  <c r="BM182" i="35"/>
  <c r="BM73" i="35"/>
  <c r="BM74" i="35"/>
  <c r="BM116" i="35"/>
  <c r="BM168" i="35"/>
  <c r="BM302" i="35"/>
  <c r="BM989" i="35"/>
  <c r="BM733" i="35"/>
  <c r="BM477" i="35"/>
  <c r="BM301" i="35"/>
  <c r="BM45" i="35"/>
  <c r="BM55" i="35"/>
  <c r="BM78" i="35"/>
  <c r="BM191" i="35"/>
  <c r="BM283" i="35"/>
  <c r="BM359" i="35"/>
  <c r="BM112" i="35"/>
  <c r="BM164" i="35"/>
  <c r="BM129" i="35"/>
  <c r="BM161" i="35"/>
  <c r="BM178" i="35"/>
  <c r="BM90" i="35"/>
  <c r="BM280" i="35"/>
  <c r="BM402" i="35"/>
  <c r="BM595" i="35"/>
  <c r="BM691" i="35"/>
  <c r="BM408" i="35"/>
  <c r="BM536" i="35"/>
  <c r="BM582" i="35"/>
  <c r="BM300" i="35"/>
  <c r="BM462" i="35"/>
  <c r="BM514" i="35"/>
  <c r="BM64" i="35"/>
  <c r="BM282" i="35"/>
  <c r="BM337" i="35"/>
  <c r="BM409" i="35"/>
  <c r="BM478" i="35"/>
  <c r="BM395" i="35"/>
  <c r="BM266" i="35"/>
  <c r="BM321" i="35"/>
  <c r="BM422" i="35"/>
  <c r="BM516" i="35"/>
  <c r="BM667" i="35"/>
  <c r="BM763" i="35"/>
  <c r="BM526" i="35"/>
  <c r="BM628" i="35"/>
  <c r="BM738" i="35"/>
  <c r="BM784" i="35"/>
  <c r="BM920" i="35"/>
  <c r="BM967" i="35"/>
  <c r="BM455" i="35"/>
  <c r="BM610" i="35"/>
  <c r="BM375" i="35"/>
  <c r="BM596" i="35"/>
  <c r="BM654" i="35"/>
  <c r="BM848" i="35"/>
  <c r="BM465" i="35"/>
  <c r="BM611" i="35"/>
  <c r="BM710" i="35"/>
  <c r="BM758" i="35"/>
  <c r="BM802" i="35"/>
  <c r="BM590" i="35"/>
  <c r="BM716" i="35"/>
  <c r="BM771" i="35"/>
  <c r="BM860" i="35"/>
  <c r="BM625" i="35"/>
  <c r="BM814" i="35"/>
  <c r="BM620" i="35"/>
  <c r="BM675" i="35"/>
  <c r="BM730" i="35"/>
  <c r="BM778" i="35"/>
  <c r="BM908" i="35"/>
  <c r="BM950" i="35"/>
  <c r="BM719" i="35"/>
  <c r="BM922" i="35"/>
  <c r="BM991" i="35"/>
  <c r="BM916" i="35"/>
  <c r="BM639" i="35"/>
  <c r="BM959" i="35"/>
  <c r="BM881" i="35"/>
  <c r="BM939" i="35"/>
  <c r="BM799" i="35"/>
  <c r="BM954" i="35"/>
  <c r="BM615" i="35"/>
  <c r="BM995" i="35"/>
  <c r="BM13" i="35"/>
  <c r="BM572" i="35"/>
  <c r="BM609" i="35"/>
  <c r="BM570" i="35"/>
  <c r="BM511" i="35"/>
  <c r="BM901" i="35"/>
  <c r="BM645" i="35"/>
  <c r="BM389" i="35"/>
  <c r="BM325" i="35"/>
  <c r="BM69" i="35"/>
  <c r="BM83" i="35"/>
  <c r="BM37" i="35"/>
  <c r="BM199" i="35"/>
  <c r="BM287" i="35"/>
  <c r="BM122" i="35"/>
  <c r="BM102" i="35"/>
  <c r="BM25" i="35"/>
  <c r="BM48" i="35"/>
  <c r="BM121" i="35"/>
  <c r="BM238" i="35"/>
  <c r="BM132" i="35"/>
  <c r="BM286" i="35"/>
  <c r="BM554" i="35"/>
  <c r="BM650" i="35"/>
  <c r="BM746" i="35"/>
  <c r="BM329" i="35"/>
  <c r="BM424" i="35"/>
  <c r="BM495" i="35"/>
  <c r="BM366" i="35"/>
  <c r="BM414" i="35"/>
  <c r="BM564" i="35"/>
  <c r="BM288" i="35"/>
  <c r="BM425" i="35"/>
  <c r="BM528" i="35"/>
  <c r="BM246" i="35"/>
  <c r="BM483" i="35"/>
  <c r="BM538" i="35"/>
  <c r="BM400" i="35"/>
  <c r="BM534" i="35"/>
  <c r="BM584" i="35"/>
  <c r="BM475" i="35"/>
  <c r="BM626" i="35"/>
  <c r="BM722" i="35"/>
  <c r="BM818" i="35"/>
  <c r="BM859" i="35"/>
  <c r="BM900" i="35"/>
  <c r="BM946" i="35"/>
  <c r="BM987" i="35"/>
  <c r="BM634" i="35"/>
  <c r="BM683" i="35"/>
  <c r="BM842" i="35"/>
  <c r="BM972" i="35"/>
  <c r="BM494" i="35"/>
  <c r="BM616" i="35"/>
  <c r="BM665" i="35"/>
  <c r="BM806" i="35"/>
  <c r="BM858" i="35"/>
  <c r="BM417" i="35"/>
  <c r="BM660" i="35"/>
  <c r="BM770" i="35"/>
  <c r="BM503" i="35"/>
  <c r="BM807" i="35"/>
  <c r="BM674" i="35"/>
  <c r="BM776" i="35"/>
  <c r="BM865" i="35"/>
  <c r="BM249" i="35"/>
  <c r="BM574" i="35"/>
  <c r="BM632" i="35"/>
  <c r="BM680" i="35"/>
  <c r="BM729" i="35"/>
  <c r="BM777" i="35"/>
  <c r="BM819" i="35"/>
  <c r="BM553" i="35"/>
  <c r="BM681" i="35"/>
  <c r="BM736" i="35"/>
  <c r="BM783" i="35"/>
  <c r="BM913" i="35"/>
  <c r="BM767" i="35"/>
  <c r="BM999" i="35"/>
  <c r="BM815" i="35"/>
  <c r="BM979" i="35"/>
  <c r="BM688" i="35"/>
  <c r="BM890" i="35"/>
  <c r="BM947" i="35"/>
  <c r="BM871" i="35"/>
  <c r="BM940" i="35"/>
  <c r="BM841" i="35"/>
  <c r="BM927" i="35"/>
  <c r="BM928" i="35"/>
  <c r="BM921" i="35"/>
  <c r="BM953" i="35"/>
  <c r="BM304" i="35"/>
  <c r="BM748" i="35"/>
  <c r="BM937" i="35"/>
  <c r="BM820" i="35"/>
  <c r="BM986" i="35"/>
  <c r="BM694" i="35"/>
  <c r="BM942" i="35"/>
  <c r="BM1003" i="35"/>
  <c r="BM892" i="35"/>
  <c r="BM960" i="35"/>
  <c r="BM517" i="35"/>
  <c r="BM110" i="35"/>
  <c r="BM200" i="35"/>
  <c r="BM152" i="35"/>
  <c r="BM386" i="35"/>
  <c r="BM387" i="35"/>
  <c r="BM388" i="35"/>
  <c r="BM459" i="35"/>
  <c r="BM925" i="35"/>
  <c r="BM669" i="35"/>
  <c r="BM413" i="35"/>
  <c r="BM237" i="35"/>
  <c r="BM87" i="35"/>
  <c r="BM219" i="35"/>
  <c r="BM295" i="35"/>
  <c r="BM244" i="35"/>
  <c r="BM294" i="35"/>
  <c r="BM41" i="35"/>
  <c r="BM114" i="35"/>
  <c r="BM126" i="35"/>
  <c r="BM348" i="35"/>
  <c r="BM292" i="35"/>
  <c r="BM508" i="35"/>
  <c r="BM604" i="35"/>
  <c r="BM700" i="35"/>
  <c r="BM274" i="35"/>
  <c r="BM336" i="35"/>
  <c r="BM451" i="35"/>
  <c r="BM545" i="35"/>
  <c r="BM591" i="35"/>
  <c r="BM318" i="35"/>
  <c r="BM523" i="35"/>
  <c r="BM431" i="35"/>
  <c r="BM442" i="35"/>
  <c r="BM272" i="35"/>
  <c r="BM338" i="35"/>
  <c r="BM411" i="35"/>
  <c r="BM497" i="35"/>
  <c r="BM225" i="35"/>
  <c r="BM278" i="35"/>
  <c r="BM390" i="35"/>
  <c r="BM580" i="35"/>
  <c r="BM676" i="35"/>
  <c r="BM772" i="35"/>
  <c r="BM578" i="35"/>
  <c r="BM640" i="35"/>
  <c r="BM750" i="35"/>
  <c r="BM800" i="35"/>
  <c r="BM847" i="35"/>
  <c r="BM977" i="35"/>
  <c r="BM623" i="35"/>
  <c r="BM671" i="35"/>
  <c r="BM720" i="35"/>
  <c r="BM769" i="35"/>
  <c r="BM811" i="35"/>
  <c r="BM863" i="35"/>
  <c r="BM460" i="35"/>
  <c r="BM666" i="35"/>
  <c r="BM715" i="35"/>
  <c r="BM775" i="35"/>
  <c r="BM864" i="35"/>
  <c r="BM624" i="35"/>
  <c r="BM673" i="35"/>
  <c r="BM721" i="35"/>
  <c r="BM812" i="35"/>
  <c r="BM854" i="35"/>
  <c r="BM385" i="35"/>
  <c r="BM619" i="35"/>
  <c r="BM782" i="35"/>
  <c r="BM297" i="35"/>
  <c r="BM583" i="35"/>
  <c r="BM638" i="35"/>
  <c r="BM687" i="35"/>
  <c r="BM735" i="35"/>
  <c r="BM824" i="35"/>
  <c r="BM788" i="35"/>
  <c r="BM830" i="35"/>
  <c r="BM919" i="35"/>
  <c r="BM810" i="35"/>
  <c r="BM936" i="35"/>
  <c r="BM930" i="35"/>
  <c r="BM985" i="35"/>
  <c r="BM737" i="35"/>
  <c r="BM911" i="35"/>
  <c r="BM974" i="35"/>
  <c r="BM646" i="35"/>
  <c r="BM897" i="35"/>
  <c r="BM401" i="35"/>
  <c r="BM883" i="35"/>
  <c r="BM872" i="35"/>
  <c r="BM934" i="35"/>
  <c r="BM990" i="35"/>
  <c r="BM961" i="35"/>
  <c r="BM875" i="35"/>
  <c r="BM29" i="35"/>
  <c r="BM726" i="35"/>
  <c r="BM816" i="35"/>
  <c r="BM617" i="35"/>
  <c r="BM822" i="35"/>
  <c r="BM679" i="35"/>
  <c r="BM686" i="35"/>
  <c r="BM787" i="35"/>
  <c r="BM346" i="35"/>
  <c r="BM742" i="35"/>
  <c r="BM793" i="35"/>
  <c r="BM924" i="35"/>
  <c r="BM943" i="35"/>
  <c r="BM878" i="35"/>
  <c r="BM884" i="35"/>
  <c r="BM948" i="35"/>
  <c r="BM998" i="35"/>
  <c r="BM60" i="35"/>
  <c r="BM327" i="35"/>
  <c r="BM262" i="35"/>
  <c r="BM84" i="35"/>
  <c r="BM723" i="35"/>
  <c r="BM472" i="35"/>
  <c r="BM546" i="35"/>
  <c r="BM551" i="35"/>
  <c r="BM458" i="35"/>
  <c r="BM837" i="35"/>
  <c r="BM581" i="35"/>
  <c r="BM261" i="35"/>
  <c r="BM115" i="35"/>
  <c r="BM223" i="35"/>
  <c r="BM315" i="35"/>
  <c r="BM65" i="35"/>
  <c r="BM418" i="35"/>
  <c r="BM466" i="35"/>
  <c r="BM563" i="35"/>
  <c r="BM659" i="35"/>
  <c r="BM137" i="35"/>
  <c r="BM281" i="35"/>
  <c r="BM456" i="35"/>
  <c r="BM504" i="35"/>
  <c r="BM257" i="35"/>
  <c r="BM324" i="35"/>
  <c r="BM482" i="35"/>
  <c r="BM367" i="35"/>
  <c r="BM436" i="35"/>
  <c r="BM542" i="35"/>
  <c r="BM492" i="35"/>
  <c r="BM345" i="35"/>
  <c r="BM427" i="35"/>
  <c r="BM502" i="35"/>
  <c r="BM543" i="35"/>
  <c r="BM438" i="35"/>
  <c r="BM539" i="35"/>
  <c r="BM635" i="35"/>
  <c r="BM731" i="35"/>
  <c r="BM827" i="35"/>
  <c r="BM868" i="35"/>
  <c r="BM914" i="35"/>
  <c r="BM955" i="35"/>
  <c r="BM996" i="35"/>
  <c r="BM587" i="35"/>
  <c r="BM695" i="35"/>
  <c r="BM756" i="35"/>
  <c r="BM852" i="35"/>
  <c r="BM894" i="35"/>
  <c r="BM983" i="35"/>
  <c r="BM567" i="35"/>
  <c r="BM678" i="35"/>
  <c r="BM672" i="35"/>
  <c r="BM780" i="35"/>
  <c r="BM630" i="35"/>
  <c r="BM728" i="35"/>
  <c r="BM817" i="35"/>
  <c r="BM428" i="35"/>
  <c r="BM834" i="35"/>
  <c r="BM835" i="35"/>
  <c r="BM966" i="35"/>
  <c r="BM980" i="35"/>
  <c r="BM905" i="35"/>
  <c r="BM444" i="35"/>
  <c r="BM761" i="35"/>
  <c r="BM197" i="35"/>
  <c r="BM147" i="35"/>
  <c r="BM476" i="35"/>
  <c r="BM216" i="35"/>
  <c r="BM568" i="35"/>
  <c r="BM452" i="35"/>
  <c r="BM296" i="35"/>
  <c r="BM861" i="35"/>
  <c r="BM605" i="35"/>
  <c r="BM173" i="35"/>
  <c r="BM119" i="35"/>
  <c r="BM231" i="35"/>
  <c r="BM319" i="35"/>
  <c r="BM208" i="35"/>
  <c r="BM160" i="35"/>
  <c r="BM57" i="35"/>
  <c r="BM136" i="35"/>
  <c r="BM252" i="35"/>
  <c r="BM522" i="35"/>
  <c r="BM618" i="35"/>
  <c r="BM764" i="35"/>
  <c r="BM360" i="35"/>
  <c r="BM467" i="35"/>
  <c r="BM330" i="35"/>
  <c r="BM382" i="35"/>
  <c r="BM240" i="35"/>
  <c r="BM313" i="35"/>
  <c r="BM383" i="35"/>
  <c r="BM441" i="35"/>
  <c r="BM505" i="35"/>
  <c r="BM356" i="35"/>
  <c r="BM410" i="35"/>
  <c r="BM290" i="35"/>
  <c r="BM448" i="35"/>
  <c r="BM498" i="35"/>
  <c r="BM594" i="35"/>
  <c r="BM690" i="35"/>
  <c r="BM593" i="35"/>
  <c r="BM652" i="35"/>
  <c r="BM707" i="35"/>
  <c r="BM762" i="35"/>
  <c r="BM857" i="35"/>
  <c r="BM899" i="35"/>
  <c r="BM988" i="35"/>
  <c r="BM273" i="35"/>
  <c r="BM874" i="35"/>
  <c r="BM535" i="35"/>
  <c r="BM727" i="35"/>
  <c r="BM785" i="35"/>
  <c r="BM734" i="35"/>
  <c r="BM823" i="35"/>
  <c r="BM471" i="35"/>
  <c r="BM631" i="35"/>
  <c r="BM692" i="35"/>
  <c r="BM792" i="35"/>
  <c r="BM839" i="35"/>
  <c r="BM391" i="35"/>
  <c r="BM598" i="35"/>
  <c r="BM352" i="35"/>
  <c r="BM592" i="35"/>
  <c r="BM706" i="35"/>
  <c r="BM840" i="35"/>
  <c r="BM929" i="35"/>
  <c r="BM971" i="35"/>
  <c r="BM876" i="35"/>
  <c r="BM887" i="35"/>
  <c r="BM862" i="35"/>
  <c r="BM931" i="35"/>
  <c r="BM994" i="35"/>
  <c r="BM825" i="35"/>
  <c r="BM743" i="35"/>
  <c r="BM607" i="35"/>
  <c r="BM1004" i="35"/>
  <c r="BM975" i="35"/>
  <c r="BM773" i="35"/>
  <c r="BM19" i="35"/>
  <c r="BM251" i="35"/>
  <c r="BM113" i="35"/>
  <c r="BM518" i="35"/>
  <c r="BM510" i="35"/>
  <c r="BM362" i="35"/>
  <c r="BM158" i="35"/>
  <c r="BM541" i="35"/>
  <c r="BM82" i="35"/>
  <c r="BM434" i="35"/>
  <c r="BM403" i="35"/>
  <c r="BM614" i="35"/>
  <c r="BM184" i="35"/>
  <c r="BM258" i="35"/>
  <c r="BM314" i="35"/>
  <c r="BM254" i="35"/>
  <c r="BM507" i="35"/>
  <c r="BM708" i="35"/>
  <c r="BM836" i="35"/>
  <c r="BM891" i="35"/>
  <c r="BM601" i="35"/>
  <c r="BM790" i="35"/>
  <c r="BM423" i="35"/>
  <c r="BM697" i="35"/>
  <c r="BM662" i="35"/>
  <c r="BM724" i="35"/>
  <c r="BM809" i="35"/>
  <c r="BM521" i="35"/>
  <c r="BM902" i="35"/>
  <c r="BM896" i="35"/>
  <c r="BM984" i="35"/>
  <c r="BM651" i="35"/>
  <c r="BM576" i="35"/>
  <c r="BM970" i="35"/>
  <c r="BM804" i="35"/>
  <c r="BM364" i="35"/>
  <c r="BM870" i="35"/>
  <c r="BM849" i="35"/>
  <c r="BM766" i="35"/>
  <c r="BM846" i="35"/>
  <c r="BM867" i="35"/>
  <c r="BM968" i="35"/>
  <c r="BM709" i="35"/>
  <c r="BM151" i="35"/>
  <c r="BM347" i="35"/>
  <c r="BM193" i="35"/>
  <c r="BM904" i="35"/>
  <c r="BM641" i="35"/>
  <c r="BM752" i="35"/>
  <c r="BM705" i="35"/>
  <c r="BM439" i="35"/>
  <c r="BM898" i="35"/>
  <c r="BM938" i="35"/>
  <c r="BM945" i="35"/>
  <c r="BM794" i="35"/>
  <c r="BM797" i="35"/>
  <c r="BM179" i="35"/>
  <c r="BM351" i="35"/>
  <c r="BM500" i="35"/>
  <c r="BM524" i="35"/>
  <c r="BM489" i="35"/>
  <c r="BM962" i="35"/>
  <c r="BM745" i="35"/>
  <c r="BM242" i="35"/>
  <c r="BM903" i="35"/>
  <c r="BM944" i="35"/>
  <c r="BM657" i="35"/>
  <c r="BM453" i="35"/>
  <c r="BM392" i="35"/>
  <c r="BM684" i="35"/>
  <c r="BM888" i="35"/>
  <c r="BM969" i="35"/>
  <c r="BM94" i="35"/>
  <c r="BM393" i="35"/>
  <c r="BM519" i="35"/>
  <c r="BM38" i="35"/>
  <c r="BM260" i="35"/>
  <c r="BM644" i="35"/>
  <c r="BM713" i="35"/>
  <c r="BM873" i="35"/>
  <c r="BM744" i="35"/>
  <c r="BM228" i="35"/>
  <c r="BM791" i="35"/>
  <c r="BM838" i="35"/>
  <c r="BM703" i="35"/>
  <c r="BM886" i="35"/>
  <c r="BM798" i="35"/>
  <c r="BM906" i="35"/>
  <c r="BM603" i="35"/>
  <c r="BM923" i="35"/>
  <c r="BM826" i="35"/>
  <c r="BM832" i="35"/>
  <c r="BM704" i="35"/>
  <c r="BM396" i="35"/>
  <c r="BM951" i="35"/>
  <c r="BM18" i="35"/>
  <c r="BM520" i="35"/>
  <c r="BM754" i="35"/>
  <c r="BM407" i="35"/>
  <c r="BM831" i="35"/>
  <c r="BM569" i="35"/>
  <c r="BM855" i="35"/>
  <c r="BM958" i="35"/>
  <c r="BM866" i="35"/>
  <c r="BM109" i="35"/>
  <c r="BM34" i="35"/>
  <c r="BM250" i="35"/>
  <c r="BM910" i="35"/>
  <c r="BM647" i="35"/>
  <c r="BM856" i="35"/>
  <c r="BM879" i="35"/>
  <c r="BM133" i="35"/>
  <c r="BM490" i="35"/>
  <c r="BM248" i="35"/>
  <c r="BM915" i="35"/>
  <c r="BM588" i="35"/>
  <c r="BM649" i="35"/>
  <c r="BM889" i="35"/>
  <c r="BM21" i="35"/>
  <c r="BM187" i="35"/>
  <c r="BM118" i="35"/>
  <c r="BM270" i="35"/>
  <c r="BM732" i="35"/>
  <c r="BM481" i="35"/>
  <c r="BM399" i="35"/>
  <c r="BM426" i="35"/>
  <c r="BM224" i="35"/>
  <c r="BM80" i="35"/>
  <c r="BM454" i="35"/>
  <c r="BM795" i="35"/>
  <c r="BM850" i="35"/>
  <c r="BM964" i="35"/>
  <c r="BM622" i="35"/>
  <c r="BM602" i="35"/>
  <c r="BM689" i="35"/>
  <c r="BM751" i="35"/>
  <c r="BM796" i="35"/>
  <c r="BM843" i="35"/>
  <c r="BM648" i="35"/>
  <c r="BM544" i="35"/>
  <c r="BM747" i="35"/>
  <c r="BM606" i="35"/>
  <c r="BM753" i="35"/>
  <c r="BM803" i="35"/>
  <c r="BM599" i="35"/>
  <c r="BM670" i="35"/>
  <c r="BM558" i="35"/>
  <c r="BM633" i="35"/>
  <c r="BM1001" i="35"/>
  <c r="BM912" i="35"/>
  <c r="BM712" i="35"/>
  <c r="BM664" i="35"/>
  <c r="BM51" i="35"/>
  <c r="BM473" i="35"/>
  <c r="BM480" i="35"/>
  <c r="BM1002" i="35"/>
  <c r="BM464" i="35"/>
  <c r="BM562" i="35"/>
  <c r="BM993" i="35"/>
  <c r="BM656" i="35"/>
  <c r="BM952" i="35"/>
  <c r="BM926" i="35"/>
  <c r="BM965" i="35"/>
  <c r="BM23" i="35"/>
  <c r="BM255" i="35"/>
  <c r="BM217" i="35"/>
  <c r="BM42" i="35"/>
  <c r="BM220" i="35"/>
  <c r="BM468" i="35"/>
  <c r="BM234" i="35"/>
  <c r="BM575" i="35"/>
  <c r="BM406" i="35"/>
  <c r="BM322" i="35"/>
  <c r="BM696" i="35"/>
  <c r="BM328" i="35"/>
  <c r="BM801" i="35"/>
  <c r="BM655" i="35"/>
  <c r="BM698" i="35"/>
  <c r="BM844" i="35"/>
  <c r="BM760" i="35"/>
  <c r="BM808" i="35"/>
  <c r="BM663" i="35"/>
  <c r="BM1000" i="35"/>
  <c r="BM585" i="35"/>
  <c r="BM907" i="35"/>
  <c r="BM935" i="35"/>
  <c r="BM263" i="35"/>
  <c r="BM531" i="35"/>
  <c r="BM682" i="35"/>
  <c r="BM577" i="35"/>
  <c r="BM555" i="35"/>
  <c r="BM978" i="35"/>
  <c r="BM702" i="35"/>
  <c r="BM642" i="35"/>
  <c r="BM759" i="35"/>
  <c r="BM976" i="35"/>
  <c r="BM956" i="35"/>
  <c r="BM363" i="35"/>
  <c r="BM548" i="35"/>
  <c r="BM768" i="35"/>
  <c r="BM739" i="35"/>
  <c r="BM828" i="35"/>
  <c r="BM433" i="35"/>
  <c r="BM851" i="35"/>
  <c r="BM982" i="35"/>
  <c r="BM28" i="35"/>
  <c r="BM76" i="35"/>
  <c r="BM384" i="35"/>
  <c r="BM374" i="35"/>
  <c r="BM882" i="35"/>
  <c r="BM579" i="35"/>
  <c r="BM833" i="35"/>
  <c r="BM880" i="35"/>
  <c r="BM32" i="35"/>
  <c r="BM779" i="35"/>
  <c r="BM512" i="35"/>
  <c r="BM718" i="35"/>
  <c r="BM369" i="35"/>
  <c r="BM412" i="35"/>
  <c r="BM218" i="35"/>
  <c r="BM932" i="35"/>
  <c r="BM774" i="35"/>
  <c r="BM643" i="35"/>
  <c r="BM711" i="35"/>
  <c r="BM992" i="35"/>
  <c r="BM918" i="35"/>
  <c r="BM636" i="35"/>
  <c r="BM380" i="35"/>
  <c r="BM895" i="35"/>
  <c r="F30" i="35"/>
  <c r="C30" i="35"/>
  <c r="G15" i="37"/>
  <c r="CS65" i="35" l="1"/>
  <c r="CX91" i="35"/>
  <c r="CR53" i="35"/>
  <c r="CT19" i="35"/>
  <c r="DN19" i="35" s="1"/>
  <c r="CT13" i="35"/>
  <c r="DN13" i="35" s="1"/>
  <c r="CT16" i="35"/>
  <c r="DN16" i="35" s="1"/>
  <c r="CT18" i="35"/>
  <c r="DN18" i="35" s="1"/>
  <c r="CQ54" i="35"/>
  <c r="CT12" i="35"/>
  <c r="DN12" i="35" s="1"/>
  <c r="CT20" i="35"/>
  <c r="DN20" i="35" s="1"/>
  <c r="CT11" i="35"/>
  <c r="DN11" i="35" s="1"/>
  <c r="CO54" i="35"/>
  <c r="CT15" i="35"/>
  <c r="DN15" i="35" s="1"/>
  <c r="CT14" i="35"/>
  <c r="DN14" i="35" s="1"/>
  <c r="CT17" i="35"/>
  <c r="DN17" i="35" s="1"/>
  <c r="CP53" i="35"/>
  <c r="K22" i="38"/>
  <c r="K23" i="38"/>
  <c r="K24" i="38"/>
  <c r="K21" i="38"/>
  <c r="H15" i="38"/>
  <c r="H14" i="38"/>
  <c r="CT21" i="35" l="1"/>
  <c r="CS66" i="35"/>
  <c r="CX92" i="35"/>
  <c r="CP54" i="35"/>
  <c r="CR54" i="35"/>
  <c r="CQ55" i="35"/>
  <c r="CO55" i="35"/>
  <c r="E10" i="38"/>
  <c r="I15" i="38" s="1"/>
  <c r="H27" i="36"/>
  <c r="H63" i="36" s="1"/>
  <c r="G27" i="36"/>
  <c r="G63" i="36" s="1"/>
  <c r="F27" i="36"/>
  <c r="F63" i="36" s="1"/>
  <c r="E27" i="36"/>
  <c r="E63" i="36" s="1"/>
  <c r="D27" i="36"/>
  <c r="D63" i="36" s="1"/>
  <c r="H26" i="36"/>
  <c r="H62" i="36" s="1"/>
  <c r="G26" i="36"/>
  <c r="G62" i="36" s="1"/>
  <c r="F26" i="36"/>
  <c r="F62" i="36" s="1"/>
  <c r="E26" i="36"/>
  <c r="E62" i="36" s="1"/>
  <c r="D26" i="36"/>
  <c r="D62" i="36" s="1"/>
  <c r="E5" i="32"/>
  <c r="E6" i="32"/>
  <c r="E7" i="32"/>
  <c r="E8" i="32"/>
  <c r="E9" i="32"/>
  <c r="E10" i="32"/>
  <c r="E11" i="32"/>
  <c r="E12" i="32"/>
  <c r="E13" i="32"/>
  <c r="E14" i="32"/>
  <c r="E15" i="32"/>
  <c r="E16" i="32"/>
  <c r="E17" i="32"/>
  <c r="E18" i="32"/>
  <c r="E19" i="32"/>
  <c r="E20" i="32"/>
  <c r="E21" i="32"/>
  <c r="E22" i="32"/>
  <c r="E23" i="32"/>
  <c r="E24" i="32"/>
  <c r="E25" i="32"/>
  <c r="E26" i="32"/>
  <c r="E27" i="32"/>
  <c r="E28" i="32"/>
  <c r="E29" i="32"/>
  <c r="E30" i="32"/>
  <c r="E31" i="32"/>
  <c r="E32" i="32"/>
  <c r="E33" i="32"/>
  <c r="E34" i="32"/>
  <c r="E35" i="32"/>
  <c r="E36" i="32"/>
  <c r="E37" i="32"/>
  <c r="E38" i="32"/>
  <c r="E39" i="32"/>
  <c r="E4" i="32"/>
  <c r="DN21" i="35" l="1"/>
  <c r="CT22" i="35"/>
  <c r="CS67" i="35"/>
  <c r="CX93" i="35"/>
  <c r="CO56" i="35"/>
  <c r="CQ56" i="35"/>
  <c r="CP55" i="35"/>
  <c r="CR55" i="35"/>
  <c r="M6" i="44"/>
  <c r="M7" i="44"/>
  <c r="M8" i="44"/>
  <c r="M9" i="44"/>
  <c r="T8" i="44" s="1"/>
  <c r="M10" i="44"/>
  <c r="T9" i="44" s="1"/>
  <c r="M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25" i="44"/>
  <c r="I26" i="44"/>
  <c r="I27" i="44"/>
  <c r="I28" i="44"/>
  <c r="I29" i="44"/>
  <c r="I30" i="44"/>
  <c r="I31" i="44"/>
  <c r="I32" i="44"/>
  <c r="I33" i="44"/>
  <c r="I34" i="44"/>
  <c r="I35" i="44"/>
  <c r="I36" i="44"/>
  <c r="I37" i="44"/>
  <c r="I38" i="44"/>
  <c r="I39" i="44"/>
  <c r="I40" i="44"/>
  <c r="I5" i="44"/>
  <c r="DN22" i="35" l="1"/>
  <c r="CT23" i="35"/>
  <c r="CS68" i="35"/>
  <c r="CX94" i="35"/>
  <c r="CP56" i="35"/>
  <c r="CQ57" i="35"/>
  <c r="CR56" i="35"/>
  <c r="CO57" i="35"/>
  <c r="J31" i="44"/>
  <c r="J38" i="44"/>
  <c r="J6" i="44"/>
  <c r="J23" i="44"/>
  <c r="J13" i="44"/>
  <c r="J30" i="44"/>
  <c r="J12" i="44"/>
  <c r="J39" i="44"/>
  <c r="J15" i="44"/>
  <c r="J21" i="44"/>
  <c r="J35" i="44"/>
  <c r="J11" i="44"/>
  <c r="J14" i="44"/>
  <c r="J28" i="44"/>
  <c r="J19" i="44"/>
  <c r="J34" i="44"/>
  <c r="J26" i="44"/>
  <c r="J18" i="44"/>
  <c r="J10" i="44"/>
  <c r="J22" i="44"/>
  <c r="J37" i="44"/>
  <c r="J36" i="44"/>
  <c r="J27" i="44"/>
  <c r="J5" i="44"/>
  <c r="J33" i="44"/>
  <c r="J25" i="44"/>
  <c r="J17" i="44"/>
  <c r="J9" i="44"/>
  <c r="J7" i="44"/>
  <c r="J29" i="44"/>
  <c r="J20" i="44"/>
  <c r="J40" i="44"/>
  <c r="J32" i="44"/>
  <c r="J24" i="44"/>
  <c r="J16" i="44"/>
  <c r="J8" i="44"/>
  <c r="T6" i="44"/>
  <c r="T7" i="44"/>
  <c r="T5" i="44"/>
  <c r="DN23" i="35" l="1"/>
  <c r="CT24" i="35"/>
  <c r="CS69" i="35"/>
  <c r="CX95" i="35"/>
  <c r="CP57" i="35"/>
  <c r="CO58" i="35"/>
  <c r="CR57" i="35"/>
  <c r="CQ58" i="35"/>
  <c r="G17" i="37"/>
  <c r="F15" i="37"/>
  <c r="F17" i="37" s="1"/>
  <c r="E15" i="37"/>
  <c r="E17" i="37" s="1"/>
  <c r="D15" i="37"/>
  <c r="D17" i="37" s="1"/>
  <c r="C17" i="37"/>
  <c r="K7" i="43"/>
  <c r="M5" i="43"/>
  <c r="L13" i="43"/>
  <c r="G10" i="43"/>
  <c r="K13" i="43"/>
  <c r="M6" i="43"/>
  <c r="F13" i="43"/>
  <c r="I13" i="43"/>
  <c r="M12" i="43"/>
  <c r="J5" i="43"/>
  <c r="E10" i="43"/>
  <c r="I9" i="43"/>
  <c r="F9" i="43"/>
  <c r="E11" i="43"/>
  <c r="I12" i="43"/>
  <c r="K5" i="43"/>
  <c r="J10" i="43"/>
  <c r="H10" i="43"/>
  <c r="N11" i="43"/>
  <c r="N6" i="43"/>
  <c r="K9" i="43"/>
  <c r="G13" i="43"/>
  <c r="I6" i="43"/>
  <c r="K6" i="43"/>
  <c r="H8" i="43"/>
  <c r="M13" i="43"/>
  <c r="F11" i="43"/>
  <c r="L7" i="43"/>
  <c r="G5" i="43"/>
  <c r="E5" i="43"/>
  <c r="L5" i="43"/>
  <c r="J13" i="43"/>
  <c r="F6" i="43"/>
  <c r="J9" i="43"/>
  <c r="G8" i="43"/>
  <c r="M8" i="43"/>
  <c r="J7" i="43"/>
  <c r="G6" i="43"/>
  <c r="N7" i="43"/>
  <c r="G7" i="43"/>
  <c r="L12" i="43"/>
  <c r="I7" i="43"/>
  <c r="L10" i="43"/>
  <c r="L6" i="43"/>
  <c r="I11" i="43"/>
  <c r="K8" i="43"/>
  <c r="G12" i="43"/>
  <c r="E13" i="43"/>
  <c r="E12" i="43"/>
  <c r="E8" i="43"/>
  <c r="G11" i="43"/>
  <c r="E6" i="43"/>
  <c r="M11" i="43"/>
  <c r="J8" i="43"/>
  <c r="G9" i="43"/>
  <c r="H5" i="43"/>
  <c r="N10" i="43"/>
  <c r="N9" i="43"/>
  <c r="H13" i="43"/>
  <c r="L8" i="43"/>
  <c r="I8" i="43"/>
  <c r="N5" i="43"/>
  <c r="K12" i="43"/>
  <c r="H12" i="43"/>
  <c r="F12" i="43"/>
  <c r="H11" i="43"/>
  <c r="M10" i="43"/>
  <c r="F10" i="43"/>
  <c r="I5" i="43"/>
  <c r="H9" i="43"/>
  <c r="M9" i="43"/>
  <c r="L11" i="43"/>
  <c r="J12" i="43"/>
  <c r="H6" i="43"/>
  <c r="H7" i="43"/>
  <c r="J6" i="43"/>
  <c r="E7" i="43"/>
  <c r="N12" i="43"/>
  <c r="N8" i="43"/>
  <c r="J11" i="43"/>
  <c r="E9" i="43"/>
  <c r="F7" i="43"/>
  <c r="F8" i="43"/>
  <c r="F5" i="43"/>
  <c r="N13" i="43"/>
  <c r="I10" i="43"/>
  <c r="K10" i="43"/>
  <c r="M7" i="43"/>
  <c r="L9" i="43"/>
  <c r="K11" i="43"/>
  <c r="DN24" i="35" l="1"/>
  <c r="CT25" i="35"/>
  <c r="CS70" i="35"/>
  <c r="CX96" i="35"/>
  <c r="CR58" i="35"/>
  <c r="CQ59" i="35"/>
  <c r="CP58" i="35"/>
  <c r="CO59" i="35"/>
  <c r="D13" i="37"/>
  <c r="E13" i="37"/>
  <c r="F13" i="37"/>
  <c r="G13" i="37"/>
  <c r="C13" i="37"/>
  <c r="DN25" i="35" l="1"/>
  <c r="CT26" i="35"/>
  <c r="CS71" i="35"/>
  <c r="CX97" i="35"/>
  <c r="CQ60" i="35"/>
  <c r="CR59" i="35"/>
  <c r="CP59" i="35"/>
  <c r="CO60" i="35"/>
  <c r="AA5" i="9"/>
  <c r="AB5" i="9"/>
  <c r="AC5" i="9"/>
  <c r="AD5" i="9"/>
  <c r="AE5" i="9"/>
  <c r="AA6" i="9"/>
  <c r="AB6" i="9"/>
  <c r="AC6" i="9"/>
  <c r="AD6" i="9"/>
  <c r="AE6" i="9"/>
  <c r="AA7" i="9"/>
  <c r="AB7" i="9"/>
  <c r="AC7" i="9"/>
  <c r="AD7" i="9"/>
  <c r="AE7" i="9"/>
  <c r="AA8" i="9"/>
  <c r="AB8" i="9"/>
  <c r="AC8" i="9"/>
  <c r="AD8" i="9"/>
  <c r="AE8" i="9"/>
  <c r="AA9" i="9"/>
  <c r="AB9" i="9"/>
  <c r="AC9" i="9"/>
  <c r="AD9" i="9"/>
  <c r="AE9" i="9"/>
  <c r="AA10" i="9"/>
  <c r="AB10" i="9"/>
  <c r="AC10" i="9"/>
  <c r="AD10" i="9"/>
  <c r="AE10" i="9"/>
  <c r="AA11" i="9"/>
  <c r="AB11" i="9"/>
  <c r="AC11" i="9"/>
  <c r="AD11" i="9"/>
  <c r="AE11" i="9"/>
  <c r="AA12" i="9"/>
  <c r="AB12" i="9"/>
  <c r="AC12" i="9"/>
  <c r="AD12" i="9"/>
  <c r="AE12" i="9"/>
  <c r="AA13" i="9"/>
  <c r="AB13" i="9"/>
  <c r="AC13" i="9"/>
  <c r="AD13" i="9"/>
  <c r="AE13" i="9"/>
  <c r="AA14" i="9"/>
  <c r="AB14" i="9"/>
  <c r="AC14" i="9"/>
  <c r="AD14" i="9"/>
  <c r="AE14" i="9"/>
  <c r="AA15" i="9"/>
  <c r="AB15" i="9"/>
  <c r="AC15" i="9"/>
  <c r="AD15" i="9"/>
  <c r="AE15" i="9"/>
  <c r="AA16" i="9"/>
  <c r="AB16" i="9"/>
  <c r="AC16" i="9"/>
  <c r="AD16" i="9"/>
  <c r="AE16" i="9"/>
  <c r="AA17" i="9"/>
  <c r="AB17" i="9"/>
  <c r="AC17" i="9"/>
  <c r="AD17" i="9"/>
  <c r="AE17" i="9"/>
  <c r="AA18" i="9"/>
  <c r="AB18" i="9"/>
  <c r="AC18" i="9"/>
  <c r="AD18" i="9"/>
  <c r="AE18" i="9"/>
  <c r="AA19" i="9"/>
  <c r="AB19" i="9"/>
  <c r="AC19" i="9"/>
  <c r="AD19" i="9"/>
  <c r="AE19" i="9"/>
  <c r="AA20" i="9"/>
  <c r="AB20" i="9"/>
  <c r="AC20" i="9"/>
  <c r="AD20" i="9"/>
  <c r="AE20" i="9"/>
  <c r="AA21" i="9"/>
  <c r="AB21" i="9"/>
  <c r="AC21" i="9"/>
  <c r="AD21" i="9"/>
  <c r="AE21" i="9"/>
  <c r="AA22" i="9"/>
  <c r="AB22" i="9"/>
  <c r="AC22" i="9"/>
  <c r="AD22" i="9"/>
  <c r="AE22" i="9"/>
  <c r="AA23" i="9"/>
  <c r="AB23" i="9"/>
  <c r="AC23" i="9"/>
  <c r="AD23" i="9"/>
  <c r="AE23" i="9"/>
  <c r="AA24" i="9"/>
  <c r="AB24" i="9"/>
  <c r="AC24" i="9"/>
  <c r="AD24" i="9"/>
  <c r="AE24" i="9"/>
  <c r="AA25" i="9"/>
  <c r="AB25" i="9"/>
  <c r="AC25" i="9"/>
  <c r="AD25" i="9"/>
  <c r="AE25" i="9"/>
  <c r="AA26" i="9"/>
  <c r="AB26" i="9"/>
  <c r="AC26" i="9"/>
  <c r="AD26" i="9"/>
  <c r="AE26" i="9"/>
  <c r="AA27" i="9"/>
  <c r="AB27" i="9"/>
  <c r="AC27" i="9"/>
  <c r="AD27" i="9"/>
  <c r="AE27" i="9"/>
  <c r="AA28" i="9"/>
  <c r="AB28" i="9"/>
  <c r="AC28" i="9"/>
  <c r="AD28" i="9"/>
  <c r="AE28" i="9"/>
  <c r="AA29" i="9"/>
  <c r="AB29" i="9"/>
  <c r="AC29" i="9"/>
  <c r="AD29" i="9"/>
  <c r="AE29" i="9"/>
  <c r="AA30" i="9"/>
  <c r="AB30" i="9"/>
  <c r="AC30" i="9"/>
  <c r="AD30" i="9"/>
  <c r="AE30" i="9"/>
  <c r="AA31" i="9"/>
  <c r="AB31" i="9"/>
  <c r="AC31" i="9"/>
  <c r="AD31" i="9"/>
  <c r="AE31" i="9"/>
  <c r="AA32" i="9"/>
  <c r="AB32" i="9"/>
  <c r="AC32" i="9"/>
  <c r="AD32" i="9"/>
  <c r="AE32" i="9"/>
  <c r="AA33" i="9"/>
  <c r="AB33" i="9"/>
  <c r="AC33" i="9"/>
  <c r="AD33" i="9"/>
  <c r="AE33" i="9"/>
  <c r="AA34" i="9"/>
  <c r="AB34" i="9"/>
  <c r="AC34" i="9"/>
  <c r="AD34" i="9"/>
  <c r="AE34" i="9"/>
  <c r="AA35" i="9"/>
  <c r="AB35" i="9"/>
  <c r="AC35" i="9"/>
  <c r="AD35" i="9"/>
  <c r="AE35" i="9"/>
  <c r="AA36" i="9"/>
  <c r="AB36" i="9"/>
  <c r="AC36" i="9"/>
  <c r="AD36" i="9"/>
  <c r="AE36" i="9"/>
  <c r="AA37" i="9"/>
  <c r="AB37" i="9"/>
  <c r="AC37" i="9"/>
  <c r="AD37" i="9"/>
  <c r="AE37" i="9"/>
  <c r="AA38" i="9"/>
  <c r="AB38" i="9"/>
  <c r="AC38" i="9"/>
  <c r="AD38" i="9"/>
  <c r="AE38" i="9"/>
  <c r="AA39" i="9"/>
  <c r="AB39" i="9"/>
  <c r="AC39" i="9"/>
  <c r="AD39" i="9"/>
  <c r="AE39" i="9"/>
  <c r="AA40" i="9"/>
  <c r="AB40" i="9"/>
  <c r="AC40" i="9"/>
  <c r="AD40" i="9"/>
  <c r="AE40" i="9"/>
  <c r="AA41" i="9"/>
  <c r="AB41" i="9"/>
  <c r="AC41" i="9"/>
  <c r="AD41" i="9"/>
  <c r="AE41" i="9"/>
  <c r="AA42" i="9"/>
  <c r="AB42" i="9"/>
  <c r="AC42" i="9"/>
  <c r="AD42" i="9"/>
  <c r="AE42" i="9"/>
  <c r="AA43" i="9"/>
  <c r="AB43" i="9"/>
  <c r="AC43" i="9"/>
  <c r="AD43" i="9"/>
  <c r="AE43" i="9"/>
  <c r="AA44" i="9"/>
  <c r="AB44" i="9"/>
  <c r="AC44" i="9"/>
  <c r="AD44" i="9"/>
  <c r="AE44" i="9"/>
  <c r="AA45" i="9"/>
  <c r="AB45" i="9"/>
  <c r="AC45" i="9"/>
  <c r="AD45" i="9"/>
  <c r="AE45" i="9"/>
  <c r="AA46" i="9"/>
  <c r="AB46" i="9"/>
  <c r="AC46" i="9"/>
  <c r="AD46" i="9"/>
  <c r="AE46" i="9"/>
  <c r="AA47" i="9"/>
  <c r="AB47" i="9"/>
  <c r="AC47" i="9"/>
  <c r="AD47" i="9"/>
  <c r="AE47" i="9"/>
  <c r="AA48" i="9"/>
  <c r="AB48" i="9"/>
  <c r="AC48" i="9"/>
  <c r="AD48" i="9"/>
  <c r="AE48" i="9"/>
  <c r="AA49" i="9"/>
  <c r="AB49" i="9"/>
  <c r="AC49" i="9"/>
  <c r="AD49" i="9"/>
  <c r="AE49" i="9"/>
  <c r="AA50" i="9"/>
  <c r="AB50" i="9"/>
  <c r="AC50" i="9"/>
  <c r="AD50" i="9"/>
  <c r="AE50" i="9"/>
  <c r="AA51" i="9"/>
  <c r="AB51" i="9"/>
  <c r="AC51" i="9"/>
  <c r="AD51" i="9"/>
  <c r="AE51" i="9"/>
  <c r="AA52" i="9"/>
  <c r="AB52" i="9"/>
  <c r="AC52" i="9"/>
  <c r="AD52" i="9"/>
  <c r="AE52" i="9"/>
  <c r="AA53" i="9"/>
  <c r="AB53" i="9"/>
  <c r="AC53" i="9"/>
  <c r="AD53" i="9"/>
  <c r="AE53" i="9"/>
  <c r="AA54" i="9"/>
  <c r="AB54" i="9"/>
  <c r="AC54" i="9"/>
  <c r="AD54" i="9"/>
  <c r="AE54" i="9"/>
  <c r="AA55" i="9"/>
  <c r="AB55" i="9"/>
  <c r="AC55" i="9"/>
  <c r="AD55" i="9"/>
  <c r="AE55" i="9"/>
  <c r="AA56" i="9"/>
  <c r="AB56" i="9"/>
  <c r="AC56" i="9"/>
  <c r="AD56" i="9"/>
  <c r="AE56" i="9"/>
  <c r="AA57" i="9"/>
  <c r="AB57" i="9"/>
  <c r="AC57" i="9"/>
  <c r="AD57" i="9"/>
  <c r="AE57" i="9"/>
  <c r="AA58" i="9"/>
  <c r="AB58" i="9"/>
  <c r="AC58" i="9"/>
  <c r="AD58" i="9"/>
  <c r="AE58" i="9"/>
  <c r="AA59" i="9"/>
  <c r="AB59" i="9"/>
  <c r="AC59" i="9"/>
  <c r="AD59" i="9"/>
  <c r="AE59" i="9"/>
  <c r="AA60" i="9"/>
  <c r="AB60" i="9"/>
  <c r="AC60" i="9"/>
  <c r="AD60" i="9"/>
  <c r="AE60" i="9"/>
  <c r="AA61" i="9"/>
  <c r="AB61" i="9"/>
  <c r="AC61" i="9"/>
  <c r="AD61" i="9"/>
  <c r="AE61" i="9"/>
  <c r="AA62" i="9"/>
  <c r="AB62" i="9"/>
  <c r="AC62" i="9"/>
  <c r="AD62" i="9"/>
  <c r="AE62" i="9"/>
  <c r="AA63" i="9"/>
  <c r="AB63" i="9"/>
  <c r="AC63" i="9"/>
  <c r="AD63" i="9"/>
  <c r="AE63" i="9"/>
  <c r="AA64" i="9"/>
  <c r="AB64" i="9"/>
  <c r="AC64" i="9"/>
  <c r="AD64" i="9"/>
  <c r="AE64" i="9"/>
  <c r="AA65" i="9"/>
  <c r="AB65" i="9"/>
  <c r="AC65" i="9"/>
  <c r="AD65" i="9"/>
  <c r="AE65" i="9"/>
  <c r="AA66" i="9"/>
  <c r="AB66" i="9"/>
  <c r="AC66" i="9"/>
  <c r="AD66" i="9"/>
  <c r="AE66" i="9"/>
  <c r="AA67" i="9"/>
  <c r="AB67" i="9"/>
  <c r="AC67" i="9"/>
  <c r="AD67" i="9"/>
  <c r="AE67" i="9"/>
  <c r="AA68" i="9"/>
  <c r="AB68" i="9"/>
  <c r="AC68" i="9"/>
  <c r="AD68" i="9"/>
  <c r="AE68" i="9"/>
  <c r="AA69" i="9"/>
  <c r="AB69" i="9"/>
  <c r="AC69" i="9"/>
  <c r="AD69" i="9"/>
  <c r="AE69" i="9"/>
  <c r="AA70" i="9"/>
  <c r="AB70" i="9"/>
  <c r="AC70" i="9"/>
  <c r="AD70" i="9"/>
  <c r="AE70" i="9"/>
  <c r="AA71" i="9"/>
  <c r="AB71" i="9"/>
  <c r="AC71" i="9"/>
  <c r="AD71" i="9"/>
  <c r="AE71" i="9"/>
  <c r="AA72" i="9"/>
  <c r="AB72" i="9"/>
  <c r="AC72" i="9"/>
  <c r="AD72" i="9"/>
  <c r="AE72" i="9"/>
  <c r="AA73" i="9"/>
  <c r="AB73" i="9"/>
  <c r="AC73" i="9"/>
  <c r="AD73" i="9"/>
  <c r="AE73" i="9"/>
  <c r="AA74" i="9"/>
  <c r="AB74" i="9"/>
  <c r="AC74" i="9"/>
  <c r="AD74" i="9"/>
  <c r="AE74" i="9"/>
  <c r="AA75" i="9"/>
  <c r="AB75" i="9"/>
  <c r="AC75" i="9"/>
  <c r="AD75" i="9"/>
  <c r="AE75" i="9"/>
  <c r="AA76" i="9"/>
  <c r="AB76" i="9"/>
  <c r="AC76" i="9"/>
  <c r="AD76" i="9"/>
  <c r="AE76" i="9"/>
  <c r="AA77" i="9"/>
  <c r="AB77" i="9"/>
  <c r="AC77" i="9"/>
  <c r="AD77" i="9"/>
  <c r="AE77" i="9"/>
  <c r="AA78" i="9"/>
  <c r="AB78" i="9"/>
  <c r="AC78" i="9"/>
  <c r="AD78" i="9"/>
  <c r="AE78" i="9"/>
  <c r="AA79" i="9"/>
  <c r="AB79" i="9"/>
  <c r="AC79" i="9"/>
  <c r="AD79" i="9"/>
  <c r="AE79" i="9"/>
  <c r="AA80" i="9"/>
  <c r="AB80" i="9"/>
  <c r="AC80" i="9"/>
  <c r="AD80" i="9"/>
  <c r="AE80" i="9"/>
  <c r="AA81" i="9"/>
  <c r="AB81" i="9"/>
  <c r="AC81" i="9"/>
  <c r="AD81" i="9"/>
  <c r="AE81" i="9"/>
  <c r="AA82" i="9"/>
  <c r="AB82" i="9"/>
  <c r="AC82" i="9"/>
  <c r="AD82" i="9"/>
  <c r="AE82" i="9"/>
  <c r="AA83" i="9"/>
  <c r="AB83" i="9"/>
  <c r="AC83" i="9"/>
  <c r="AD83" i="9"/>
  <c r="AE83" i="9"/>
  <c r="AA84" i="9"/>
  <c r="AB84" i="9"/>
  <c r="AC84" i="9"/>
  <c r="AD84" i="9"/>
  <c r="AE84" i="9"/>
  <c r="AA85" i="9"/>
  <c r="AB85" i="9"/>
  <c r="AC85" i="9"/>
  <c r="AD85" i="9"/>
  <c r="AE85" i="9"/>
  <c r="AA86" i="9"/>
  <c r="AB86" i="9"/>
  <c r="AC86" i="9"/>
  <c r="AD86" i="9"/>
  <c r="AE86" i="9"/>
  <c r="AA87" i="9"/>
  <c r="AB87" i="9"/>
  <c r="AC87" i="9"/>
  <c r="AD87" i="9"/>
  <c r="AE87" i="9"/>
  <c r="AA88" i="9"/>
  <c r="AB88" i="9"/>
  <c r="AC88" i="9"/>
  <c r="AD88" i="9"/>
  <c r="AE88" i="9"/>
  <c r="AA89" i="9"/>
  <c r="AB89" i="9"/>
  <c r="AC89" i="9"/>
  <c r="AD89" i="9"/>
  <c r="AE89" i="9"/>
  <c r="AA90" i="9"/>
  <c r="AB90" i="9"/>
  <c r="AC90" i="9"/>
  <c r="AD90" i="9"/>
  <c r="AE90" i="9"/>
  <c r="AA91" i="9"/>
  <c r="AB91" i="9"/>
  <c r="AC91" i="9"/>
  <c r="AD91" i="9"/>
  <c r="AE91" i="9"/>
  <c r="AA92" i="9"/>
  <c r="AB92" i="9"/>
  <c r="AC92" i="9"/>
  <c r="AD92" i="9"/>
  <c r="AE92" i="9"/>
  <c r="AA93" i="9"/>
  <c r="AB93" i="9"/>
  <c r="AC93" i="9"/>
  <c r="AD93" i="9"/>
  <c r="AE93" i="9"/>
  <c r="AA94" i="9"/>
  <c r="AB94" i="9"/>
  <c r="AC94" i="9"/>
  <c r="AD94" i="9"/>
  <c r="AE94" i="9"/>
  <c r="AA95" i="9"/>
  <c r="AB95" i="9"/>
  <c r="AC95" i="9"/>
  <c r="AD95" i="9"/>
  <c r="AE95" i="9"/>
  <c r="AA96" i="9"/>
  <c r="AB96" i="9"/>
  <c r="AC96" i="9"/>
  <c r="AD96" i="9"/>
  <c r="AE96" i="9"/>
  <c r="AA97" i="9"/>
  <c r="AB97" i="9"/>
  <c r="AC97" i="9"/>
  <c r="AD97" i="9"/>
  <c r="AE97" i="9"/>
  <c r="AA98" i="9"/>
  <c r="AB98" i="9"/>
  <c r="AC98" i="9"/>
  <c r="AD98" i="9"/>
  <c r="AE98" i="9"/>
  <c r="AA99" i="9"/>
  <c r="AB99" i="9"/>
  <c r="AC99" i="9"/>
  <c r="AD99" i="9"/>
  <c r="AE99" i="9"/>
  <c r="AA100" i="9"/>
  <c r="AB100" i="9"/>
  <c r="AC100" i="9"/>
  <c r="AD100" i="9"/>
  <c r="AE100" i="9"/>
  <c r="AA101" i="9"/>
  <c r="AB101" i="9"/>
  <c r="AC101" i="9"/>
  <c r="AD101" i="9"/>
  <c r="AE101" i="9"/>
  <c r="AA102" i="9"/>
  <c r="AB102" i="9"/>
  <c r="AC102" i="9"/>
  <c r="AD102" i="9"/>
  <c r="AE102" i="9"/>
  <c r="AA103" i="9"/>
  <c r="AB103" i="9"/>
  <c r="AC103" i="9"/>
  <c r="AD103" i="9"/>
  <c r="AE103" i="9"/>
  <c r="AA104" i="9"/>
  <c r="AB104" i="9"/>
  <c r="AC104" i="9"/>
  <c r="AD104" i="9"/>
  <c r="AE104" i="9"/>
  <c r="AA105" i="9"/>
  <c r="AB105" i="9"/>
  <c r="AC105" i="9"/>
  <c r="AD105" i="9"/>
  <c r="AE105" i="9"/>
  <c r="AA106" i="9"/>
  <c r="AB106" i="9"/>
  <c r="AC106" i="9"/>
  <c r="AD106" i="9"/>
  <c r="AE106" i="9"/>
  <c r="AA107" i="9"/>
  <c r="AB107" i="9"/>
  <c r="AC107" i="9"/>
  <c r="AD107" i="9"/>
  <c r="AE107" i="9"/>
  <c r="AA108" i="9"/>
  <c r="AB108" i="9"/>
  <c r="AC108" i="9"/>
  <c r="AD108" i="9"/>
  <c r="AE108" i="9"/>
  <c r="AA109" i="9"/>
  <c r="AB109" i="9"/>
  <c r="AC109" i="9"/>
  <c r="AD109" i="9"/>
  <c r="AE109" i="9"/>
  <c r="AA110" i="9"/>
  <c r="AB110" i="9"/>
  <c r="AC110" i="9"/>
  <c r="AD110" i="9"/>
  <c r="AE110" i="9"/>
  <c r="AA111" i="9"/>
  <c r="AB111" i="9"/>
  <c r="AC111" i="9"/>
  <c r="AD111" i="9"/>
  <c r="AE111" i="9"/>
  <c r="AA112" i="9"/>
  <c r="AB112" i="9"/>
  <c r="AC112" i="9"/>
  <c r="AD112" i="9"/>
  <c r="AE112" i="9"/>
  <c r="AA113" i="9"/>
  <c r="AB113" i="9"/>
  <c r="AC113" i="9"/>
  <c r="AD113" i="9"/>
  <c r="AE113" i="9"/>
  <c r="AA114" i="9"/>
  <c r="AB114" i="9"/>
  <c r="AC114" i="9"/>
  <c r="AD114" i="9"/>
  <c r="AE114" i="9"/>
  <c r="AA115" i="9"/>
  <c r="AB115" i="9"/>
  <c r="AC115" i="9"/>
  <c r="AD115" i="9"/>
  <c r="AE115" i="9"/>
  <c r="AA116" i="9"/>
  <c r="AB116" i="9"/>
  <c r="AC116" i="9"/>
  <c r="AD116" i="9"/>
  <c r="AE116" i="9"/>
  <c r="AA117" i="9"/>
  <c r="AB117" i="9"/>
  <c r="AC117" i="9"/>
  <c r="AD117" i="9"/>
  <c r="AE117" i="9"/>
  <c r="AA118" i="9"/>
  <c r="AB118" i="9"/>
  <c r="AC118" i="9"/>
  <c r="AD118" i="9"/>
  <c r="AE118" i="9"/>
  <c r="AA119" i="9"/>
  <c r="AB119" i="9"/>
  <c r="AC119" i="9"/>
  <c r="AD119" i="9"/>
  <c r="AE119" i="9"/>
  <c r="AA120" i="9"/>
  <c r="AB120" i="9"/>
  <c r="AC120" i="9"/>
  <c r="AD120" i="9"/>
  <c r="AE120" i="9"/>
  <c r="AA121" i="9"/>
  <c r="AB121" i="9"/>
  <c r="AC121" i="9"/>
  <c r="AD121" i="9"/>
  <c r="AE121" i="9"/>
  <c r="AA122" i="9"/>
  <c r="AB122" i="9"/>
  <c r="AC122" i="9"/>
  <c r="AD122" i="9"/>
  <c r="AE122" i="9"/>
  <c r="AA123" i="9"/>
  <c r="AB123" i="9"/>
  <c r="AC123" i="9"/>
  <c r="AD123" i="9"/>
  <c r="AE123" i="9"/>
  <c r="AA124" i="9"/>
  <c r="AB124" i="9"/>
  <c r="AC124" i="9"/>
  <c r="AD124" i="9"/>
  <c r="AE124" i="9"/>
  <c r="AA125" i="9"/>
  <c r="AB125" i="9"/>
  <c r="AC125" i="9"/>
  <c r="AD125" i="9"/>
  <c r="AE125" i="9"/>
  <c r="AA126" i="9"/>
  <c r="AB126" i="9"/>
  <c r="AC126" i="9"/>
  <c r="AD126" i="9"/>
  <c r="AE126" i="9"/>
  <c r="AA127" i="9"/>
  <c r="AB127" i="9"/>
  <c r="AC127" i="9"/>
  <c r="AD127" i="9"/>
  <c r="AE127" i="9"/>
  <c r="AA128" i="9"/>
  <c r="AB128" i="9"/>
  <c r="AC128" i="9"/>
  <c r="AD128" i="9"/>
  <c r="AE128" i="9"/>
  <c r="AA129" i="9"/>
  <c r="AB129" i="9"/>
  <c r="AC129" i="9"/>
  <c r="AD129" i="9"/>
  <c r="AE129" i="9"/>
  <c r="AA130" i="9"/>
  <c r="AB130" i="9"/>
  <c r="AC130" i="9"/>
  <c r="AD130" i="9"/>
  <c r="AE130" i="9"/>
  <c r="AA131" i="9"/>
  <c r="AB131" i="9"/>
  <c r="AC131" i="9"/>
  <c r="AD131" i="9"/>
  <c r="AE131" i="9"/>
  <c r="AA132" i="9"/>
  <c r="AB132" i="9"/>
  <c r="AC132" i="9"/>
  <c r="AD132" i="9"/>
  <c r="AE132" i="9"/>
  <c r="AA133" i="9"/>
  <c r="AB133" i="9"/>
  <c r="AC133" i="9"/>
  <c r="AD133" i="9"/>
  <c r="AE133" i="9"/>
  <c r="AA134" i="9"/>
  <c r="AB134" i="9"/>
  <c r="AC134" i="9"/>
  <c r="AD134" i="9"/>
  <c r="AE134" i="9"/>
  <c r="AA135" i="9"/>
  <c r="AB135" i="9"/>
  <c r="AC135" i="9"/>
  <c r="AD135" i="9"/>
  <c r="AE135" i="9"/>
  <c r="AA136" i="9"/>
  <c r="AB136" i="9"/>
  <c r="AC136" i="9"/>
  <c r="AD136" i="9"/>
  <c r="AE136" i="9"/>
  <c r="AA137" i="9"/>
  <c r="AB137" i="9"/>
  <c r="AC137" i="9"/>
  <c r="AD137" i="9"/>
  <c r="AE137" i="9"/>
  <c r="AA138" i="9"/>
  <c r="AB138" i="9"/>
  <c r="AC138" i="9"/>
  <c r="AD138" i="9"/>
  <c r="AE138" i="9"/>
  <c r="AA139" i="9"/>
  <c r="AB139" i="9"/>
  <c r="AC139" i="9"/>
  <c r="AD139" i="9"/>
  <c r="AE139" i="9"/>
  <c r="AA140" i="9"/>
  <c r="AB140" i="9"/>
  <c r="AC140" i="9"/>
  <c r="AD140" i="9"/>
  <c r="AE140" i="9"/>
  <c r="AA141" i="9"/>
  <c r="AB141" i="9"/>
  <c r="AC141" i="9"/>
  <c r="AD141" i="9"/>
  <c r="AE141" i="9"/>
  <c r="AA142" i="9"/>
  <c r="AB142" i="9"/>
  <c r="AC142" i="9"/>
  <c r="AD142" i="9"/>
  <c r="AE142" i="9"/>
  <c r="AA143" i="9"/>
  <c r="AB143" i="9"/>
  <c r="AC143" i="9"/>
  <c r="AD143" i="9"/>
  <c r="AE143" i="9"/>
  <c r="AA144" i="9"/>
  <c r="AB144" i="9"/>
  <c r="AC144" i="9"/>
  <c r="AD144" i="9"/>
  <c r="AE144" i="9"/>
  <c r="AA145" i="9"/>
  <c r="AB145" i="9"/>
  <c r="AC145" i="9"/>
  <c r="AD145" i="9"/>
  <c r="AE145" i="9"/>
  <c r="AA146" i="9"/>
  <c r="AB146" i="9"/>
  <c r="AC146" i="9"/>
  <c r="AD146" i="9"/>
  <c r="AE146" i="9"/>
  <c r="AA147" i="9"/>
  <c r="AB147" i="9"/>
  <c r="AC147" i="9"/>
  <c r="AD147" i="9"/>
  <c r="AE147" i="9"/>
  <c r="AA148" i="9"/>
  <c r="AB148" i="9"/>
  <c r="AC148" i="9"/>
  <c r="AD148" i="9"/>
  <c r="AE148" i="9"/>
  <c r="AA149" i="9"/>
  <c r="AB149" i="9"/>
  <c r="AC149" i="9"/>
  <c r="AD149" i="9"/>
  <c r="AE149" i="9"/>
  <c r="AA150" i="9"/>
  <c r="AB150" i="9"/>
  <c r="AC150" i="9"/>
  <c r="AD150" i="9"/>
  <c r="AE150" i="9"/>
  <c r="AA151" i="9"/>
  <c r="AB151" i="9"/>
  <c r="AC151" i="9"/>
  <c r="AD151" i="9"/>
  <c r="AE151" i="9"/>
  <c r="AA152" i="9"/>
  <c r="AB152" i="9"/>
  <c r="AC152" i="9"/>
  <c r="AD152" i="9"/>
  <c r="AE152" i="9"/>
  <c r="AA153" i="9"/>
  <c r="AB153" i="9"/>
  <c r="AC153" i="9"/>
  <c r="AD153" i="9"/>
  <c r="AE153" i="9"/>
  <c r="AA154" i="9"/>
  <c r="AB154" i="9"/>
  <c r="AC154" i="9"/>
  <c r="AD154" i="9"/>
  <c r="AE154" i="9"/>
  <c r="AA155" i="9"/>
  <c r="AB155" i="9"/>
  <c r="AC155" i="9"/>
  <c r="AD155" i="9"/>
  <c r="AE155" i="9"/>
  <c r="AA156" i="9"/>
  <c r="AB156" i="9"/>
  <c r="AC156" i="9"/>
  <c r="AD156" i="9"/>
  <c r="AE156" i="9"/>
  <c r="AA157" i="9"/>
  <c r="AB157" i="9"/>
  <c r="AC157" i="9"/>
  <c r="AD157" i="9"/>
  <c r="AE157" i="9"/>
  <c r="AA158" i="9"/>
  <c r="AB158" i="9"/>
  <c r="AC158" i="9"/>
  <c r="AD158" i="9"/>
  <c r="AE158" i="9"/>
  <c r="AA159" i="9"/>
  <c r="AB159" i="9"/>
  <c r="AC159" i="9"/>
  <c r="AD159" i="9"/>
  <c r="AE159" i="9"/>
  <c r="AA160" i="9"/>
  <c r="AB160" i="9"/>
  <c r="AC160" i="9"/>
  <c r="AD160" i="9"/>
  <c r="AE160" i="9"/>
  <c r="AA161" i="9"/>
  <c r="AB161" i="9"/>
  <c r="AC161" i="9"/>
  <c r="AD161" i="9"/>
  <c r="AE161" i="9"/>
  <c r="AA162" i="9"/>
  <c r="AB162" i="9"/>
  <c r="AC162" i="9"/>
  <c r="AD162" i="9"/>
  <c r="AE162" i="9"/>
  <c r="AA163" i="9"/>
  <c r="AB163" i="9"/>
  <c r="AC163" i="9"/>
  <c r="AD163" i="9"/>
  <c r="AE163" i="9"/>
  <c r="AA164" i="9"/>
  <c r="AB164" i="9"/>
  <c r="AC164" i="9"/>
  <c r="AD164" i="9"/>
  <c r="AE164" i="9"/>
  <c r="AA165" i="9"/>
  <c r="AB165" i="9"/>
  <c r="AC165" i="9"/>
  <c r="AD165" i="9"/>
  <c r="AE165" i="9"/>
  <c r="AA166" i="9"/>
  <c r="AB166" i="9"/>
  <c r="AC166" i="9"/>
  <c r="AD166" i="9"/>
  <c r="AE166" i="9"/>
  <c r="AA167" i="9"/>
  <c r="AB167" i="9"/>
  <c r="AC167" i="9"/>
  <c r="AD167" i="9"/>
  <c r="AE167" i="9"/>
  <c r="AA168" i="9"/>
  <c r="AB168" i="9"/>
  <c r="AC168" i="9"/>
  <c r="AD168" i="9"/>
  <c r="AE168" i="9"/>
  <c r="AA169" i="9"/>
  <c r="AB169" i="9"/>
  <c r="AC169" i="9"/>
  <c r="AD169" i="9"/>
  <c r="AE169" i="9"/>
  <c r="AA170" i="9"/>
  <c r="AB170" i="9"/>
  <c r="AC170" i="9"/>
  <c r="AD170" i="9"/>
  <c r="AE170" i="9"/>
  <c r="AA171" i="9"/>
  <c r="AB171" i="9"/>
  <c r="AC171" i="9"/>
  <c r="AD171" i="9"/>
  <c r="AE171" i="9"/>
  <c r="AA172" i="9"/>
  <c r="AB172" i="9"/>
  <c r="AC172" i="9"/>
  <c r="AD172" i="9"/>
  <c r="AE172" i="9"/>
  <c r="AA173" i="9"/>
  <c r="AB173" i="9"/>
  <c r="AC173" i="9"/>
  <c r="AD173" i="9"/>
  <c r="AE173" i="9"/>
  <c r="AA174" i="9"/>
  <c r="AB174" i="9"/>
  <c r="AC174" i="9"/>
  <c r="AD174" i="9"/>
  <c r="AE174" i="9"/>
  <c r="AA175" i="9"/>
  <c r="AB175" i="9"/>
  <c r="AC175" i="9"/>
  <c r="AD175" i="9"/>
  <c r="AE175" i="9"/>
  <c r="AA176" i="9"/>
  <c r="AB176" i="9"/>
  <c r="AC176" i="9"/>
  <c r="AD176" i="9"/>
  <c r="AE176" i="9"/>
  <c r="AA177" i="9"/>
  <c r="AB177" i="9"/>
  <c r="AC177" i="9"/>
  <c r="AD177" i="9"/>
  <c r="AE177" i="9"/>
  <c r="AA178" i="9"/>
  <c r="AB178" i="9"/>
  <c r="AC178" i="9"/>
  <c r="AD178" i="9"/>
  <c r="AE178" i="9"/>
  <c r="AA179" i="9"/>
  <c r="AB179" i="9"/>
  <c r="AC179" i="9"/>
  <c r="AD179" i="9"/>
  <c r="AE179" i="9"/>
  <c r="AA180" i="9"/>
  <c r="AB180" i="9"/>
  <c r="AC180" i="9"/>
  <c r="AD180" i="9"/>
  <c r="AE180" i="9"/>
  <c r="AA181" i="9"/>
  <c r="AB181" i="9"/>
  <c r="AC181" i="9"/>
  <c r="AD181" i="9"/>
  <c r="AE181" i="9"/>
  <c r="AA182" i="9"/>
  <c r="AB182" i="9"/>
  <c r="AC182" i="9"/>
  <c r="AD182" i="9"/>
  <c r="AE182" i="9"/>
  <c r="AA183" i="9"/>
  <c r="AB183" i="9"/>
  <c r="AC183" i="9"/>
  <c r="AD183" i="9"/>
  <c r="AE183" i="9"/>
  <c r="AA184" i="9"/>
  <c r="AB184" i="9"/>
  <c r="AC184" i="9"/>
  <c r="AD184" i="9"/>
  <c r="AE184" i="9"/>
  <c r="AA185" i="9"/>
  <c r="AB185" i="9"/>
  <c r="AC185" i="9"/>
  <c r="AD185" i="9"/>
  <c r="AE185" i="9"/>
  <c r="AA186" i="9"/>
  <c r="AB186" i="9"/>
  <c r="AC186" i="9"/>
  <c r="AD186" i="9"/>
  <c r="AE186" i="9"/>
  <c r="AA187" i="9"/>
  <c r="AB187" i="9"/>
  <c r="AC187" i="9"/>
  <c r="AD187" i="9"/>
  <c r="AE187" i="9"/>
  <c r="AA188" i="9"/>
  <c r="AB188" i="9"/>
  <c r="AC188" i="9"/>
  <c r="AD188" i="9"/>
  <c r="AE188" i="9"/>
  <c r="AA189" i="9"/>
  <c r="AB189" i="9"/>
  <c r="AC189" i="9"/>
  <c r="AD189" i="9"/>
  <c r="AE189" i="9"/>
  <c r="AA190" i="9"/>
  <c r="AB190" i="9"/>
  <c r="AC190" i="9"/>
  <c r="AD190" i="9"/>
  <c r="AE190" i="9"/>
  <c r="AA191" i="9"/>
  <c r="AB191" i="9"/>
  <c r="AC191" i="9"/>
  <c r="AD191" i="9"/>
  <c r="AE191" i="9"/>
  <c r="AA192" i="9"/>
  <c r="AB192" i="9"/>
  <c r="AC192" i="9"/>
  <c r="AD192" i="9"/>
  <c r="AE192" i="9"/>
  <c r="AA193" i="9"/>
  <c r="AB193" i="9"/>
  <c r="AC193" i="9"/>
  <c r="AD193" i="9"/>
  <c r="AE193" i="9"/>
  <c r="AA194" i="9"/>
  <c r="AB194" i="9"/>
  <c r="AC194" i="9"/>
  <c r="AD194" i="9"/>
  <c r="AE194" i="9"/>
  <c r="AA195" i="9"/>
  <c r="AB195" i="9"/>
  <c r="AC195" i="9"/>
  <c r="AD195" i="9"/>
  <c r="AE195" i="9"/>
  <c r="AA196" i="9"/>
  <c r="AB196" i="9"/>
  <c r="AC196" i="9"/>
  <c r="AD196" i="9"/>
  <c r="AE196" i="9"/>
  <c r="AA197" i="9"/>
  <c r="AB197" i="9"/>
  <c r="AC197" i="9"/>
  <c r="AD197" i="9"/>
  <c r="AE197" i="9"/>
  <c r="AA198" i="9"/>
  <c r="AB198" i="9"/>
  <c r="AC198" i="9"/>
  <c r="AD198" i="9"/>
  <c r="AE198" i="9"/>
  <c r="AA199" i="9"/>
  <c r="AB199" i="9"/>
  <c r="AC199" i="9"/>
  <c r="AD199" i="9"/>
  <c r="AE199" i="9"/>
  <c r="AA200" i="9"/>
  <c r="AB200" i="9"/>
  <c r="AC200" i="9"/>
  <c r="AD200" i="9"/>
  <c r="AE200" i="9"/>
  <c r="AA201" i="9"/>
  <c r="AB201" i="9"/>
  <c r="AC201" i="9"/>
  <c r="AD201" i="9"/>
  <c r="AE201" i="9"/>
  <c r="AA202" i="9"/>
  <c r="AB202" i="9"/>
  <c r="AC202" i="9"/>
  <c r="AD202" i="9"/>
  <c r="AE202" i="9"/>
  <c r="AA203" i="9"/>
  <c r="AB203" i="9"/>
  <c r="AC203" i="9"/>
  <c r="AD203" i="9"/>
  <c r="AE203" i="9"/>
  <c r="AA204" i="9"/>
  <c r="AB204" i="9"/>
  <c r="AC204" i="9"/>
  <c r="AD204" i="9"/>
  <c r="AE204" i="9"/>
  <c r="AA205" i="9"/>
  <c r="AB205" i="9"/>
  <c r="AC205" i="9"/>
  <c r="AD205" i="9"/>
  <c r="AE205" i="9"/>
  <c r="AA206" i="9"/>
  <c r="AB206" i="9"/>
  <c r="AC206" i="9"/>
  <c r="AD206" i="9"/>
  <c r="AE206" i="9"/>
  <c r="AA207" i="9"/>
  <c r="AB207" i="9"/>
  <c r="AC207" i="9"/>
  <c r="AD207" i="9"/>
  <c r="AE207" i="9"/>
  <c r="AA208" i="9"/>
  <c r="AB208" i="9"/>
  <c r="AC208" i="9"/>
  <c r="AD208" i="9"/>
  <c r="AE208" i="9"/>
  <c r="AA209" i="9"/>
  <c r="AB209" i="9"/>
  <c r="AC209" i="9"/>
  <c r="AD209" i="9"/>
  <c r="AE209" i="9"/>
  <c r="AA210" i="9"/>
  <c r="AB210" i="9"/>
  <c r="AC210" i="9"/>
  <c r="AD210" i="9"/>
  <c r="AE210" i="9"/>
  <c r="AA211" i="9"/>
  <c r="AB211" i="9"/>
  <c r="AC211" i="9"/>
  <c r="AD211" i="9"/>
  <c r="AE211" i="9"/>
  <c r="AA212" i="9"/>
  <c r="AB212" i="9"/>
  <c r="AC212" i="9"/>
  <c r="AD212" i="9"/>
  <c r="AE212" i="9"/>
  <c r="AA213" i="9"/>
  <c r="AB213" i="9"/>
  <c r="AC213" i="9"/>
  <c r="AD213" i="9"/>
  <c r="AE213" i="9"/>
  <c r="AA214" i="9"/>
  <c r="AB214" i="9"/>
  <c r="AC214" i="9"/>
  <c r="AD214" i="9"/>
  <c r="AE214" i="9"/>
  <c r="AA215" i="9"/>
  <c r="AB215" i="9"/>
  <c r="AC215" i="9"/>
  <c r="AD215" i="9"/>
  <c r="AE215" i="9"/>
  <c r="AA216" i="9"/>
  <c r="AB216" i="9"/>
  <c r="AC216" i="9"/>
  <c r="AD216" i="9"/>
  <c r="AE216" i="9"/>
  <c r="AA217" i="9"/>
  <c r="AB217" i="9"/>
  <c r="AC217" i="9"/>
  <c r="AD217" i="9"/>
  <c r="AE217" i="9"/>
  <c r="AA218" i="9"/>
  <c r="AB218" i="9"/>
  <c r="AC218" i="9"/>
  <c r="AD218" i="9"/>
  <c r="AE218" i="9"/>
  <c r="AA219" i="9"/>
  <c r="AB219" i="9"/>
  <c r="AC219" i="9"/>
  <c r="AD219" i="9"/>
  <c r="AE219" i="9"/>
  <c r="AA220" i="9"/>
  <c r="AB220" i="9"/>
  <c r="AC220" i="9"/>
  <c r="AD220" i="9"/>
  <c r="AE220" i="9"/>
  <c r="AA221" i="9"/>
  <c r="AB221" i="9"/>
  <c r="AC221" i="9"/>
  <c r="AD221" i="9"/>
  <c r="AE221" i="9"/>
  <c r="AA222" i="9"/>
  <c r="AB222" i="9"/>
  <c r="AC222" i="9"/>
  <c r="AD222" i="9"/>
  <c r="AE222" i="9"/>
  <c r="AA223" i="9"/>
  <c r="AB223" i="9"/>
  <c r="AC223" i="9"/>
  <c r="AD223" i="9"/>
  <c r="AE223" i="9"/>
  <c r="AA224" i="9"/>
  <c r="AB224" i="9"/>
  <c r="AC224" i="9"/>
  <c r="AD224" i="9"/>
  <c r="AE224" i="9"/>
  <c r="AA225" i="9"/>
  <c r="AB225" i="9"/>
  <c r="AC225" i="9"/>
  <c r="AD225" i="9"/>
  <c r="AE225" i="9"/>
  <c r="AA226" i="9"/>
  <c r="AB226" i="9"/>
  <c r="AC226" i="9"/>
  <c r="AD226" i="9"/>
  <c r="AE226" i="9"/>
  <c r="AA227" i="9"/>
  <c r="AB227" i="9"/>
  <c r="AC227" i="9"/>
  <c r="AD227" i="9"/>
  <c r="AE227" i="9"/>
  <c r="AA228" i="9"/>
  <c r="AB228" i="9"/>
  <c r="AC228" i="9"/>
  <c r="AD228" i="9"/>
  <c r="AE228" i="9"/>
  <c r="AA229" i="9"/>
  <c r="AB229" i="9"/>
  <c r="AC229" i="9"/>
  <c r="AD229" i="9"/>
  <c r="AE229" i="9"/>
  <c r="AA230" i="9"/>
  <c r="AB230" i="9"/>
  <c r="AC230" i="9"/>
  <c r="AD230" i="9"/>
  <c r="AE230" i="9"/>
  <c r="AA231" i="9"/>
  <c r="AB231" i="9"/>
  <c r="AC231" i="9"/>
  <c r="AD231" i="9"/>
  <c r="AE231" i="9"/>
  <c r="AA232" i="9"/>
  <c r="AB232" i="9"/>
  <c r="AC232" i="9"/>
  <c r="AD232" i="9"/>
  <c r="AE232" i="9"/>
  <c r="AA233" i="9"/>
  <c r="AB233" i="9"/>
  <c r="AC233" i="9"/>
  <c r="AD233" i="9"/>
  <c r="AE233" i="9"/>
  <c r="AA234" i="9"/>
  <c r="AB234" i="9"/>
  <c r="AC234" i="9"/>
  <c r="AD234" i="9"/>
  <c r="AE234" i="9"/>
  <c r="AA235" i="9"/>
  <c r="AB235" i="9"/>
  <c r="AC235" i="9"/>
  <c r="AD235" i="9"/>
  <c r="AE235" i="9"/>
  <c r="AA236" i="9"/>
  <c r="AB236" i="9"/>
  <c r="AC236" i="9"/>
  <c r="AD236" i="9"/>
  <c r="AE236" i="9"/>
  <c r="AA237" i="9"/>
  <c r="AB237" i="9"/>
  <c r="AC237" i="9"/>
  <c r="AD237" i="9"/>
  <c r="AE237" i="9"/>
  <c r="AA238" i="9"/>
  <c r="AB238" i="9"/>
  <c r="AC238" i="9"/>
  <c r="AD238" i="9"/>
  <c r="AE238" i="9"/>
  <c r="AA239" i="9"/>
  <c r="AB239" i="9"/>
  <c r="AC239" i="9"/>
  <c r="AD239" i="9"/>
  <c r="AE239" i="9"/>
  <c r="AA240" i="9"/>
  <c r="AB240" i="9"/>
  <c r="AC240" i="9"/>
  <c r="AD240" i="9"/>
  <c r="AE240" i="9"/>
  <c r="AA241" i="9"/>
  <c r="AB241" i="9"/>
  <c r="AC241" i="9"/>
  <c r="AD241" i="9"/>
  <c r="AE241" i="9"/>
  <c r="AA242" i="9"/>
  <c r="AB242" i="9"/>
  <c r="AC242" i="9"/>
  <c r="AD242" i="9"/>
  <c r="AE242" i="9"/>
  <c r="AA243" i="9"/>
  <c r="AB243" i="9"/>
  <c r="AC243" i="9"/>
  <c r="AD243" i="9"/>
  <c r="AE243" i="9"/>
  <c r="AA244" i="9"/>
  <c r="AB244" i="9"/>
  <c r="AC244" i="9"/>
  <c r="AD244" i="9"/>
  <c r="AE244" i="9"/>
  <c r="AA245" i="9"/>
  <c r="AB245" i="9"/>
  <c r="AC245" i="9"/>
  <c r="AD245" i="9"/>
  <c r="AE245" i="9"/>
  <c r="AA246" i="9"/>
  <c r="AB246" i="9"/>
  <c r="AC246" i="9"/>
  <c r="AD246" i="9"/>
  <c r="AE246" i="9"/>
  <c r="AA247" i="9"/>
  <c r="AB247" i="9"/>
  <c r="AC247" i="9"/>
  <c r="AD247" i="9"/>
  <c r="AE247" i="9"/>
  <c r="AA248" i="9"/>
  <c r="AB248" i="9"/>
  <c r="AC248" i="9"/>
  <c r="AD248" i="9"/>
  <c r="AE248" i="9"/>
  <c r="AA249" i="9"/>
  <c r="AB249" i="9"/>
  <c r="AC249" i="9"/>
  <c r="AD249" i="9"/>
  <c r="AE249" i="9"/>
  <c r="AA250" i="9"/>
  <c r="AB250" i="9"/>
  <c r="AC250" i="9"/>
  <c r="AD250" i="9"/>
  <c r="AE250" i="9"/>
  <c r="AA251" i="9"/>
  <c r="AB251" i="9"/>
  <c r="AC251" i="9"/>
  <c r="AD251" i="9"/>
  <c r="AE251" i="9"/>
  <c r="AA252" i="9"/>
  <c r="AB252" i="9"/>
  <c r="AC252" i="9"/>
  <c r="AD252" i="9"/>
  <c r="AE252" i="9"/>
  <c r="AA253" i="9"/>
  <c r="AB253" i="9"/>
  <c r="AC253" i="9"/>
  <c r="AD253" i="9"/>
  <c r="AE253" i="9"/>
  <c r="AA254" i="9"/>
  <c r="AB254" i="9"/>
  <c r="AC254" i="9"/>
  <c r="AD254" i="9"/>
  <c r="AE254" i="9"/>
  <c r="AA255" i="9"/>
  <c r="AB255" i="9"/>
  <c r="AC255" i="9"/>
  <c r="AD255" i="9"/>
  <c r="AE255" i="9"/>
  <c r="AA256" i="9"/>
  <c r="AB256" i="9"/>
  <c r="AC256" i="9"/>
  <c r="AD256" i="9"/>
  <c r="AE256" i="9"/>
  <c r="AA257" i="9"/>
  <c r="AB257" i="9"/>
  <c r="AC257" i="9"/>
  <c r="AD257" i="9"/>
  <c r="AE257" i="9"/>
  <c r="AA258" i="9"/>
  <c r="AB258" i="9"/>
  <c r="AC258" i="9"/>
  <c r="AD258" i="9"/>
  <c r="AE258" i="9"/>
  <c r="AA259" i="9"/>
  <c r="AB259" i="9"/>
  <c r="AC259" i="9"/>
  <c r="AD259" i="9"/>
  <c r="AE259" i="9"/>
  <c r="AA260" i="9"/>
  <c r="AB260" i="9"/>
  <c r="AC260" i="9"/>
  <c r="AD260" i="9"/>
  <c r="AE260" i="9"/>
  <c r="AA261" i="9"/>
  <c r="AB261" i="9"/>
  <c r="AC261" i="9"/>
  <c r="AD261" i="9"/>
  <c r="AE261" i="9"/>
  <c r="AA262" i="9"/>
  <c r="AB262" i="9"/>
  <c r="AC262" i="9"/>
  <c r="AD262" i="9"/>
  <c r="AE262" i="9"/>
  <c r="AA263" i="9"/>
  <c r="AB263" i="9"/>
  <c r="AC263" i="9"/>
  <c r="AD263" i="9"/>
  <c r="AE263" i="9"/>
  <c r="AA264" i="9"/>
  <c r="AB264" i="9"/>
  <c r="AC264" i="9"/>
  <c r="AD264" i="9"/>
  <c r="AE264" i="9"/>
  <c r="AA265" i="9"/>
  <c r="AB265" i="9"/>
  <c r="AC265" i="9"/>
  <c r="AD265" i="9"/>
  <c r="AE265" i="9"/>
  <c r="AA266" i="9"/>
  <c r="AB266" i="9"/>
  <c r="AC266" i="9"/>
  <c r="AD266" i="9"/>
  <c r="AE266" i="9"/>
  <c r="AA267" i="9"/>
  <c r="AB267" i="9"/>
  <c r="AC267" i="9"/>
  <c r="AD267" i="9"/>
  <c r="AE267" i="9"/>
  <c r="AA268" i="9"/>
  <c r="AB268" i="9"/>
  <c r="AC268" i="9"/>
  <c r="AD268" i="9"/>
  <c r="AE268" i="9"/>
  <c r="AA269" i="9"/>
  <c r="AB269" i="9"/>
  <c r="AC269" i="9"/>
  <c r="AD269" i="9"/>
  <c r="AE269" i="9"/>
  <c r="AA270" i="9"/>
  <c r="AB270" i="9"/>
  <c r="AC270" i="9"/>
  <c r="AD270" i="9"/>
  <c r="AE270" i="9"/>
  <c r="AA271" i="9"/>
  <c r="AB271" i="9"/>
  <c r="AC271" i="9"/>
  <c r="AD271" i="9"/>
  <c r="AE271" i="9"/>
  <c r="AA272" i="9"/>
  <c r="AB272" i="9"/>
  <c r="AC272" i="9"/>
  <c r="AD272" i="9"/>
  <c r="AE272" i="9"/>
  <c r="AA273" i="9"/>
  <c r="AB273" i="9"/>
  <c r="AC273" i="9"/>
  <c r="AD273" i="9"/>
  <c r="AE273" i="9"/>
  <c r="AA274" i="9"/>
  <c r="AB274" i="9"/>
  <c r="AC274" i="9"/>
  <c r="AD274" i="9"/>
  <c r="AE274" i="9"/>
  <c r="AA275" i="9"/>
  <c r="AB275" i="9"/>
  <c r="AC275" i="9"/>
  <c r="AD275" i="9"/>
  <c r="AE275" i="9"/>
  <c r="AA276" i="9"/>
  <c r="AB276" i="9"/>
  <c r="AC276" i="9"/>
  <c r="AD276" i="9"/>
  <c r="AE276" i="9"/>
  <c r="AA277" i="9"/>
  <c r="AB277" i="9"/>
  <c r="AC277" i="9"/>
  <c r="AD277" i="9"/>
  <c r="AE277" i="9"/>
  <c r="AA278" i="9"/>
  <c r="AB278" i="9"/>
  <c r="AC278" i="9"/>
  <c r="AD278" i="9"/>
  <c r="AE278" i="9"/>
  <c r="AA279" i="9"/>
  <c r="AB279" i="9"/>
  <c r="AC279" i="9"/>
  <c r="AD279" i="9"/>
  <c r="AE279" i="9"/>
  <c r="AA280" i="9"/>
  <c r="AB280" i="9"/>
  <c r="AC280" i="9"/>
  <c r="AD280" i="9"/>
  <c r="AE280" i="9"/>
  <c r="AA281" i="9"/>
  <c r="AB281" i="9"/>
  <c r="AC281" i="9"/>
  <c r="AD281" i="9"/>
  <c r="AE281" i="9"/>
  <c r="AA282" i="9"/>
  <c r="AB282" i="9"/>
  <c r="AC282" i="9"/>
  <c r="AD282" i="9"/>
  <c r="AE282" i="9"/>
  <c r="AA283" i="9"/>
  <c r="AB283" i="9"/>
  <c r="AC283" i="9"/>
  <c r="AD283" i="9"/>
  <c r="AE283" i="9"/>
  <c r="AA284" i="9"/>
  <c r="AB284" i="9"/>
  <c r="AC284" i="9"/>
  <c r="AD284" i="9"/>
  <c r="AE284" i="9"/>
  <c r="AA285" i="9"/>
  <c r="AB285" i="9"/>
  <c r="AC285" i="9"/>
  <c r="AD285" i="9"/>
  <c r="AE285" i="9"/>
  <c r="AA286" i="9"/>
  <c r="AB286" i="9"/>
  <c r="AC286" i="9"/>
  <c r="AD286" i="9"/>
  <c r="AE286" i="9"/>
  <c r="AA287" i="9"/>
  <c r="AB287" i="9"/>
  <c r="AC287" i="9"/>
  <c r="AD287" i="9"/>
  <c r="AE287" i="9"/>
  <c r="AA288" i="9"/>
  <c r="AB288" i="9"/>
  <c r="AC288" i="9"/>
  <c r="AD288" i="9"/>
  <c r="AE288" i="9"/>
  <c r="AA289" i="9"/>
  <c r="AB289" i="9"/>
  <c r="AC289" i="9"/>
  <c r="AD289" i="9"/>
  <c r="AE289" i="9"/>
  <c r="AA290" i="9"/>
  <c r="AB290" i="9"/>
  <c r="AC290" i="9"/>
  <c r="AD290" i="9"/>
  <c r="AE290" i="9"/>
  <c r="AA291" i="9"/>
  <c r="AB291" i="9"/>
  <c r="AC291" i="9"/>
  <c r="AD291" i="9"/>
  <c r="AE291" i="9"/>
  <c r="AA292" i="9"/>
  <c r="AB292" i="9"/>
  <c r="AC292" i="9"/>
  <c r="AD292" i="9"/>
  <c r="AE292" i="9"/>
  <c r="AA293" i="9"/>
  <c r="AB293" i="9"/>
  <c r="AC293" i="9"/>
  <c r="AD293" i="9"/>
  <c r="AE293" i="9"/>
  <c r="AA294" i="9"/>
  <c r="AB294" i="9"/>
  <c r="AC294" i="9"/>
  <c r="AD294" i="9"/>
  <c r="AE294" i="9"/>
  <c r="AA295" i="9"/>
  <c r="AB295" i="9"/>
  <c r="AC295" i="9"/>
  <c r="AD295" i="9"/>
  <c r="AE295" i="9"/>
  <c r="AA296" i="9"/>
  <c r="AB296" i="9"/>
  <c r="AC296" i="9"/>
  <c r="AD296" i="9"/>
  <c r="AE296" i="9"/>
  <c r="AA297" i="9"/>
  <c r="AB297" i="9"/>
  <c r="AC297" i="9"/>
  <c r="AD297" i="9"/>
  <c r="AE297" i="9"/>
  <c r="AA298" i="9"/>
  <c r="AB298" i="9"/>
  <c r="AC298" i="9"/>
  <c r="AD298" i="9"/>
  <c r="AE298" i="9"/>
  <c r="AA299" i="9"/>
  <c r="AB299" i="9"/>
  <c r="AC299" i="9"/>
  <c r="AD299" i="9"/>
  <c r="AE299" i="9"/>
  <c r="AA300" i="9"/>
  <c r="AB300" i="9"/>
  <c r="AC300" i="9"/>
  <c r="AD300" i="9"/>
  <c r="AE300" i="9"/>
  <c r="AA301" i="9"/>
  <c r="AB301" i="9"/>
  <c r="AC301" i="9"/>
  <c r="AD301" i="9"/>
  <c r="AE301" i="9"/>
  <c r="AA302" i="9"/>
  <c r="AB302" i="9"/>
  <c r="AC302" i="9"/>
  <c r="AD302" i="9"/>
  <c r="AE302" i="9"/>
  <c r="AA303" i="9"/>
  <c r="AB303" i="9"/>
  <c r="AC303" i="9"/>
  <c r="AD303" i="9"/>
  <c r="AE303" i="9"/>
  <c r="AA304" i="9"/>
  <c r="AB304" i="9"/>
  <c r="AC304" i="9"/>
  <c r="AD304" i="9"/>
  <c r="AE304" i="9"/>
  <c r="AA305" i="9"/>
  <c r="AB305" i="9"/>
  <c r="AC305" i="9"/>
  <c r="AD305" i="9"/>
  <c r="AE305" i="9"/>
  <c r="AA306" i="9"/>
  <c r="AB306" i="9"/>
  <c r="AC306" i="9"/>
  <c r="AD306" i="9"/>
  <c r="AE306" i="9"/>
  <c r="AA307" i="9"/>
  <c r="AB307" i="9"/>
  <c r="AC307" i="9"/>
  <c r="AD307" i="9"/>
  <c r="AE307" i="9"/>
  <c r="AA308" i="9"/>
  <c r="AB308" i="9"/>
  <c r="AC308" i="9"/>
  <c r="AD308" i="9"/>
  <c r="AE308" i="9"/>
  <c r="AA309" i="9"/>
  <c r="AB309" i="9"/>
  <c r="AC309" i="9"/>
  <c r="AD309" i="9"/>
  <c r="AE309" i="9"/>
  <c r="AA310" i="9"/>
  <c r="AB310" i="9"/>
  <c r="AC310" i="9"/>
  <c r="AD310" i="9"/>
  <c r="AE310" i="9"/>
  <c r="AA311" i="9"/>
  <c r="AB311" i="9"/>
  <c r="AC311" i="9"/>
  <c r="AD311" i="9"/>
  <c r="AE311" i="9"/>
  <c r="AA312" i="9"/>
  <c r="AB312" i="9"/>
  <c r="AC312" i="9"/>
  <c r="AD312" i="9"/>
  <c r="AE312" i="9"/>
  <c r="AA313" i="9"/>
  <c r="AB313" i="9"/>
  <c r="AC313" i="9"/>
  <c r="AD313" i="9"/>
  <c r="AE313" i="9"/>
  <c r="AA314" i="9"/>
  <c r="AB314" i="9"/>
  <c r="AC314" i="9"/>
  <c r="AD314" i="9"/>
  <c r="AE314" i="9"/>
  <c r="AA315" i="9"/>
  <c r="AB315" i="9"/>
  <c r="AC315" i="9"/>
  <c r="AD315" i="9"/>
  <c r="AE315" i="9"/>
  <c r="AA316" i="9"/>
  <c r="AB316" i="9"/>
  <c r="AC316" i="9"/>
  <c r="AD316" i="9"/>
  <c r="AE316" i="9"/>
  <c r="AA317" i="9"/>
  <c r="AB317" i="9"/>
  <c r="AC317" i="9"/>
  <c r="AD317" i="9"/>
  <c r="AE317" i="9"/>
  <c r="AA318" i="9"/>
  <c r="AB318" i="9"/>
  <c r="AC318" i="9"/>
  <c r="AD318" i="9"/>
  <c r="AE318" i="9"/>
  <c r="AA319" i="9"/>
  <c r="AB319" i="9"/>
  <c r="AC319" i="9"/>
  <c r="AD319" i="9"/>
  <c r="AE319" i="9"/>
  <c r="AA320" i="9"/>
  <c r="AB320" i="9"/>
  <c r="AC320" i="9"/>
  <c r="AD320" i="9"/>
  <c r="AE320" i="9"/>
  <c r="AA321" i="9"/>
  <c r="AB321" i="9"/>
  <c r="AC321" i="9"/>
  <c r="AD321" i="9"/>
  <c r="AE321" i="9"/>
  <c r="AA322" i="9"/>
  <c r="AB322" i="9"/>
  <c r="AC322" i="9"/>
  <c r="AD322" i="9"/>
  <c r="AE322" i="9"/>
  <c r="AA323" i="9"/>
  <c r="AB323" i="9"/>
  <c r="AC323" i="9"/>
  <c r="AD323" i="9"/>
  <c r="AE323" i="9"/>
  <c r="AA324" i="9"/>
  <c r="AB324" i="9"/>
  <c r="AC324" i="9"/>
  <c r="AD324" i="9"/>
  <c r="AE324" i="9"/>
  <c r="AA325" i="9"/>
  <c r="AB325" i="9"/>
  <c r="AC325" i="9"/>
  <c r="AD325" i="9"/>
  <c r="AE325" i="9"/>
  <c r="AA326" i="9"/>
  <c r="AB326" i="9"/>
  <c r="AC326" i="9"/>
  <c r="AD326" i="9"/>
  <c r="AE326" i="9"/>
  <c r="AA327" i="9"/>
  <c r="AB327" i="9"/>
  <c r="AC327" i="9"/>
  <c r="AD327" i="9"/>
  <c r="AE327" i="9"/>
  <c r="AA328" i="9"/>
  <c r="AB328" i="9"/>
  <c r="AC328" i="9"/>
  <c r="AD328" i="9"/>
  <c r="AE328" i="9"/>
  <c r="AA329" i="9"/>
  <c r="AB329" i="9"/>
  <c r="AC329" i="9"/>
  <c r="AD329" i="9"/>
  <c r="AE329" i="9"/>
  <c r="AA330" i="9"/>
  <c r="AB330" i="9"/>
  <c r="AC330" i="9"/>
  <c r="AD330" i="9"/>
  <c r="AE330" i="9"/>
  <c r="AA331" i="9"/>
  <c r="AB331" i="9"/>
  <c r="AC331" i="9"/>
  <c r="AD331" i="9"/>
  <c r="AE331" i="9"/>
  <c r="AA332" i="9"/>
  <c r="AB332" i="9"/>
  <c r="AC332" i="9"/>
  <c r="AD332" i="9"/>
  <c r="AE332" i="9"/>
  <c r="AA333" i="9"/>
  <c r="AB333" i="9"/>
  <c r="AC333" i="9"/>
  <c r="AD333" i="9"/>
  <c r="AE333" i="9"/>
  <c r="AA334" i="9"/>
  <c r="AB334" i="9"/>
  <c r="AC334" i="9"/>
  <c r="AD334" i="9"/>
  <c r="AE334" i="9"/>
  <c r="AA335" i="9"/>
  <c r="AB335" i="9"/>
  <c r="AC335" i="9"/>
  <c r="AD335" i="9"/>
  <c r="AE335" i="9"/>
  <c r="AA336" i="9"/>
  <c r="AB336" i="9"/>
  <c r="AC336" i="9"/>
  <c r="AD336" i="9"/>
  <c r="AE336" i="9"/>
  <c r="AA337" i="9"/>
  <c r="AB337" i="9"/>
  <c r="AC337" i="9"/>
  <c r="AD337" i="9"/>
  <c r="AE337" i="9"/>
  <c r="AA338" i="9"/>
  <c r="AB338" i="9"/>
  <c r="AC338" i="9"/>
  <c r="AD338" i="9"/>
  <c r="AE338" i="9"/>
  <c r="AA339" i="9"/>
  <c r="AB339" i="9"/>
  <c r="AC339" i="9"/>
  <c r="AD339" i="9"/>
  <c r="AE339" i="9"/>
  <c r="AA340" i="9"/>
  <c r="AB340" i="9"/>
  <c r="AC340" i="9"/>
  <c r="AD340" i="9"/>
  <c r="AE340" i="9"/>
  <c r="AA341" i="9"/>
  <c r="AB341" i="9"/>
  <c r="AC341" i="9"/>
  <c r="AD341" i="9"/>
  <c r="AE341" i="9"/>
  <c r="AA342" i="9"/>
  <c r="AB342" i="9"/>
  <c r="AC342" i="9"/>
  <c r="AD342" i="9"/>
  <c r="AE342" i="9"/>
  <c r="AA343" i="9"/>
  <c r="AB343" i="9"/>
  <c r="AC343" i="9"/>
  <c r="AD343" i="9"/>
  <c r="AE343" i="9"/>
  <c r="AA344" i="9"/>
  <c r="AB344" i="9"/>
  <c r="AC344" i="9"/>
  <c r="AD344" i="9"/>
  <c r="AE344" i="9"/>
  <c r="AA345" i="9"/>
  <c r="AB345" i="9"/>
  <c r="AC345" i="9"/>
  <c r="AD345" i="9"/>
  <c r="AE345" i="9"/>
  <c r="AA346" i="9"/>
  <c r="AB346" i="9"/>
  <c r="AC346" i="9"/>
  <c r="AD346" i="9"/>
  <c r="AE346" i="9"/>
  <c r="AA347" i="9"/>
  <c r="AB347" i="9"/>
  <c r="AC347" i="9"/>
  <c r="AD347" i="9"/>
  <c r="AE347" i="9"/>
  <c r="AA348" i="9"/>
  <c r="AB348" i="9"/>
  <c r="AC348" i="9"/>
  <c r="AD348" i="9"/>
  <c r="AE348" i="9"/>
  <c r="AA349" i="9"/>
  <c r="AB349" i="9"/>
  <c r="AC349" i="9"/>
  <c r="AD349" i="9"/>
  <c r="AE349" i="9"/>
  <c r="AA350" i="9"/>
  <c r="AB350" i="9"/>
  <c r="AC350" i="9"/>
  <c r="AD350" i="9"/>
  <c r="AE350" i="9"/>
  <c r="AA351" i="9"/>
  <c r="AB351" i="9"/>
  <c r="AC351" i="9"/>
  <c r="AD351" i="9"/>
  <c r="AE351" i="9"/>
  <c r="AA352" i="9"/>
  <c r="AB352" i="9"/>
  <c r="AC352" i="9"/>
  <c r="AD352" i="9"/>
  <c r="AE352" i="9"/>
  <c r="AA353" i="9"/>
  <c r="AB353" i="9"/>
  <c r="AC353" i="9"/>
  <c r="AD353" i="9"/>
  <c r="AE353" i="9"/>
  <c r="AA354" i="9"/>
  <c r="AB354" i="9"/>
  <c r="AC354" i="9"/>
  <c r="AD354" i="9"/>
  <c r="AE354" i="9"/>
  <c r="AA355" i="9"/>
  <c r="AB355" i="9"/>
  <c r="AC355" i="9"/>
  <c r="AD355" i="9"/>
  <c r="AE355" i="9"/>
  <c r="AA356" i="9"/>
  <c r="AB356" i="9"/>
  <c r="AC356" i="9"/>
  <c r="AD356" i="9"/>
  <c r="AE356" i="9"/>
  <c r="AA357" i="9"/>
  <c r="AB357" i="9"/>
  <c r="AC357" i="9"/>
  <c r="AD357" i="9"/>
  <c r="AE357" i="9"/>
  <c r="AA358" i="9"/>
  <c r="AB358" i="9"/>
  <c r="AC358" i="9"/>
  <c r="AD358" i="9"/>
  <c r="AE358" i="9"/>
  <c r="AA359" i="9"/>
  <c r="AB359" i="9"/>
  <c r="AC359" i="9"/>
  <c r="AD359" i="9"/>
  <c r="AE359" i="9"/>
  <c r="AA360" i="9"/>
  <c r="AB360" i="9"/>
  <c r="AC360" i="9"/>
  <c r="AD360" i="9"/>
  <c r="AE360" i="9"/>
  <c r="AA361" i="9"/>
  <c r="AB361" i="9"/>
  <c r="AC361" i="9"/>
  <c r="AD361" i="9"/>
  <c r="AE361" i="9"/>
  <c r="AA362" i="9"/>
  <c r="AB362" i="9"/>
  <c r="AC362" i="9"/>
  <c r="AD362" i="9"/>
  <c r="AE362" i="9"/>
  <c r="AA363" i="9"/>
  <c r="AB363" i="9"/>
  <c r="AC363" i="9"/>
  <c r="AD363" i="9"/>
  <c r="AE363" i="9"/>
  <c r="AA364" i="9"/>
  <c r="AB364" i="9"/>
  <c r="AC364" i="9"/>
  <c r="AD364" i="9"/>
  <c r="AE364" i="9"/>
  <c r="AA365" i="9"/>
  <c r="AB365" i="9"/>
  <c r="AC365" i="9"/>
  <c r="AD365" i="9"/>
  <c r="AE365" i="9"/>
  <c r="AA366" i="9"/>
  <c r="AB366" i="9"/>
  <c r="AC366" i="9"/>
  <c r="AD366" i="9"/>
  <c r="AE366" i="9"/>
  <c r="AA367" i="9"/>
  <c r="AB367" i="9"/>
  <c r="AC367" i="9"/>
  <c r="AD367" i="9"/>
  <c r="AE367" i="9"/>
  <c r="AA368" i="9"/>
  <c r="AB368" i="9"/>
  <c r="AC368" i="9"/>
  <c r="AD368" i="9"/>
  <c r="AE368" i="9"/>
  <c r="AA369" i="9"/>
  <c r="AB369" i="9"/>
  <c r="AC369" i="9"/>
  <c r="AD369" i="9"/>
  <c r="AE369" i="9"/>
  <c r="AA370" i="9"/>
  <c r="AB370" i="9"/>
  <c r="AC370" i="9"/>
  <c r="AD370" i="9"/>
  <c r="AE370" i="9"/>
  <c r="AA371" i="9"/>
  <c r="AB371" i="9"/>
  <c r="AC371" i="9"/>
  <c r="AD371" i="9"/>
  <c r="AE371" i="9"/>
  <c r="AA372" i="9"/>
  <c r="AB372" i="9"/>
  <c r="AC372" i="9"/>
  <c r="AD372" i="9"/>
  <c r="AE372" i="9"/>
  <c r="AA373" i="9"/>
  <c r="AB373" i="9"/>
  <c r="AC373" i="9"/>
  <c r="AD373" i="9"/>
  <c r="AE373" i="9"/>
  <c r="AA374" i="9"/>
  <c r="AB374" i="9"/>
  <c r="AC374" i="9"/>
  <c r="AD374" i="9"/>
  <c r="AE374" i="9"/>
  <c r="AA375" i="9"/>
  <c r="AB375" i="9"/>
  <c r="AC375" i="9"/>
  <c r="AD375" i="9"/>
  <c r="AE375" i="9"/>
  <c r="AA376" i="9"/>
  <c r="AB376" i="9"/>
  <c r="AC376" i="9"/>
  <c r="AD376" i="9"/>
  <c r="AE376" i="9"/>
  <c r="AA377" i="9"/>
  <c r="AB377" i="9"/>
  <c r="AC377" i="9"/>
  <c r="AD377" i="9"/>
  <c r="AE377" i="9"/>
  <c r="AA378" i="9"/>
  <c r="AB378" i="9"/>
  <c r="AC378" i="9"/>
  <c r="AD378" i="9"/>
  <c r="AE378" i="9"/>
  <c r="AA379" i="9"/>
  <c r="AB379" i="9"/>
  <c r="AC379" i="9"/>
  <c r="AD379" i="9"/>
  <c r="AE379" i="9"/>
  <c r="AA380" i="9"/>
  <c r="AB380" i="9"/>
  <c r="AC380" i="9"/>
  <c r="AD380" i="9"/>
  <c r="AE380" i="9"/>
  <c r="AA381" i="9"/>
  <c r="AB381" i="9"/>
  <c r="AC381" i="9"/>
  <c r="AD381" i="9"/>
  <c r="AE381" i="9"/>
  <c r="AA382" i="9"/>
  <c r="AB382" i="9"/>
  <c r="AC382" i="9"/>
  <c r="AD382" i="9"/>
  <c r="AE382" i="9"/>
  <c r="AA383" i="9"/>
  <c r="AB383" i="9"/>
  <c r="AC383" i="9"/>
  <c r="AD383" i="9"/>
  <c r="AE383" i="9"/>
  <c r="AA384" i="9"/>
  <c r="AB384" i="9"/>
  <c r="AC384" i="9"/>
  <c r="AD384" i="9"/>
  <c r="AE384" i="9"/>
  <c r="AA385" i="9"/>
  <c r="AB385" i="9"/>
  <c r="AC385" i="9"/>
  <c r="AD385" i="9"/>
  <c r="AE385" i="9"/>
  <c r="AA386" i="9"/>
  <c r="AB386" i="9"/>
  <c r="AC386" i="9"/>
  <c r="AD386" i="9"/>
  <c r="AE386" i="9"/>
  <c r="AA387" i="9"/>
  <c r="AB387" i="9"/>
  <c r="AC387" i="9"/>
  <c r="AD387" i="9"/>
  <c r="AE387" i="9"/>
  <c r="AA388" i="9"/>
  <c r="AB388" i="9"/>
  <c r="AC388" i="9"/>
  <c r="AD388" i="9"/>
  <c r="AE388" i="9"/>
  <c r="AA389" i="9"/>
  <c r="AB389" i="9"/>
  <c r="AC389" i="9"/>
  <c r="AD389" i="9"/>
  <c r="AE389" i="9"/>
  <c r="AA390" i="9"/>
  <c r="AB390" i="9"/>
  <c r="AC390" i="9"/>
  <c r="AD390" i="9"/>
  <c r="AE390" i="9"/>
  <c r="AA391" i="9"/>
  <c r="AB391" i="9"/>
  <c r="AC391" i="9"/>
  <c r="AD391" i="9"/>
  <c r="AE391" i="9"/>
  <c r="AA392" i="9"/>
  <c r="AB392" i="9"/>
  <c r="AC392" i="9"/>
  <c r="AD392" i="9"/>
  <c r="AE392" i="9"/>
  <c r="AA393" i="9"/>
  <c r="AB393" i="9"/>
  <c r="AC393" i="9"/>
  <c r="AD393" i="9"/>
  <c r="AE393" i="9"/>
  <c r="AA394" i="9"/>
  <c r="AB394" i="9"/>
  <c r="AC394" i="9"/>
  <c r="AD394" i="9"/>
  <c r="AE394" i="9"/>
  <c r="AA395" i="9"/>
  <c r="AB395" i="9"/>
  <c r="AC395" i="9"/>
  <c r="AD395" i="9"/>
  <c r="AE395" i="9"/>
  <c r="AA396" i="9"/>
  <c r="AB396" i="9"/>
  <c r="AC396" i="9"/>
  <c r="AD396" i="9"/>
  <c r="AE396" i="9"/>
  <c r="AA397" i="9"/>
  <c r="AB397" i="9"/>
  <c r="AC397" i="9"/>
  <c r="AD397" i="9"/>
  <c r="AE397" i="9"/>
  <c r="AA398" i="9"/>
  <c r="AB398" i="9"/>
  <c r="AC398" i="9"/>
  <c r="AD398" i="9"/>
  <c r="AE398" i="9"/>
  <c r="AA399" i="9"/>
  <c r="AB399" i="9"/>
  <c r="AC399" i="9"/>
  <c r="AD399" i="9"/>
  <c r="AE399" i="9"/>
  <c r="AA400" i="9"/>
  <c r="AB400" i="9"/>
  <c r="AC400" i="9"/>
  <c r="AD400" i="9"/>
  <c r="AE400" i="9"/>
  <c r="AA401" i="9"/>
  <c r="AB401" i="9"/>
  <c r="AC401" i="9"/>
  <c r="AD401" i="9"/>
  <c r="AE401" i="9"/>
  <c r="AA402" i="9"/>
  <c r="AB402" i="9"/>
  <c r="AC402" i="9"/>
  <c r="AD402" i="9"/>
  <c r="AE402" i="9"/>
  <c r="AA403" i="9"/>
  <c r="AB403" i="9"/>
  <c r="AC403" i="9"/>
  <c r="AD403" i="9"/>
  <c r="AE403" i="9"/>
  <c r="AA404" i="9"/>
  <c r="AB404" i="9"/>
  <c r="AC404" i="9"/>
  <c r="AD404" i="9"/>
  <c r="AE404" i="9"/>
  <c r="AA405" i="9"/>
  <c r="AB405" i="9"/>
  <c r="AC405" i="9"/>
  <c r="AD405" i="9"/>
  <c r="AE405" i="9"/>
  <c r="AA406" i="9"/>
  <c r="AB406" i="9"/>
  <c r="AC406" i="9"/>
  <c r="AD406" i="9"/>
  <c r="AE406" i="9"/>
  <c r="AA407" i="9"/>
  <c r="AB407" i="9"/>
  <c r="AC407" i="9"/>
  <c r="AD407" i="9"/>
  <c r="AE407" i="9"/>
  <c r="AA408" i="9"/>
  <c r="AB408" i="9"/>
  <c r="AC408" i="9"/>
  <c r="AD408" i="9"/>
  <c r="AE408" i="9"/>
  <c r="AA409" i="9"/>
  <c r="AB409" i="9"/>
  <c r="AC409" i="9"/>
  <c r="AD409" i="9"/>
  <c r="AE409" i="9"/>
  <c r="AA410" i="9"/>
  <c r="AB410" i="9"/>
  <c r="AC410" i="9"/>
  <c r="AD410" i="9"/>
  <c r="AE410" i="9"/>
  <c r="AA411" i="9"/>
  <c r="AB411" i="9"/>
  <c r="AC411" i="9"/>
  <c r="AD411" i="9"/>
  <c r="AE411" i="9"/>
  <c r="AA412" i="9"/>
  <c r="AB412" i="9"/>
  <c r="AC412" i="9"/>
  <c r="AD412" i="9"/>
  <c r="AE412" i="9"/>
  <c r="AA413" i="9"/>
  <c r="AB413" i="9"/>
  <c r="AC413" i="9"/>
  <c r="AD413" i="9"/>
  <c r="AE413" i="9"/>
  <c r="AA414" i="9"/>
  <c r="AB414" i="9"/>
  <c r="AC414" i="9"/>
  <c r="AD414" i="9"/>
  <c r="AE414" i="9"/>
  <c r="AA415" i="9"/>
  <c r="AB415" i="9"/>
  <c r="AC415" i="9"/>
  <c r="AD415" i="9"/>
  <c r="AE415" i="9"/>
  <c r="AA416" i="9"/>
  <c r="AB416" i="9"/>
  <c r="AC416" i="9"/>
  <c r="AD416" i="9"/>
  <c r="AE416" i="9"/>
  <c r="AA417" i="9"/>
  <c r="AB417" i="9"/>
  <c r="AC417" i="9"/>
  <c r="AD417" i="9"/>
  <c r="AE417" i="9"/>
  <c r="AA418" i="9"/>
  <c r="AB418" i="9"/>
  <c r="AC418" i="9"/>
  <c r="AD418" i="9"/>
  <c r="AE418" i="9"/>
  <c r="AA419" i="9"/>
  <c r="AB419" i="9"/>
  <c r="AC419" i="9"/>
  <c r="AD419" i="9"/>
  <c r="AE419" i="9"/>
  <c r="AA420" i="9"/>
  <c r="AB420" i="9"/>
  <c r="AC420" i="9"/>
  <c r="AD420" i="9"/>
  <c r="AE420" i="9"/>
  <c r="AA421" i="9"/>
  <c r="AB421" i="9"/>
  <c r="AC421" i="9"/>
  <c r="AD421" i="9"/>
  <c r="AE421" i="9"/>
  <c r="AA422" i="9"/>
  <c r="AB422" i="9"/>
  <c r="AC422" i="9"/>
  <c r="AD422" i="9"/>
  <c r="AE422" i="9"/>
  <c r="AA423" i="9"/>
  <c r="AB423" i="9"/>
  <c r="AC423" i="9"/>
  <c r="AD423" i="9"/>
  <c r="AE423" i="9"/>
  <c r="AA424" i="9"/>
  <c r="AB424" i="9"/>
  <c r="AC424" i="9"/>
  <c r="AD424" i="9"/>
  <c r="AE424" i="9"/>
  <c r="AA425" i="9"/>
  <c r="AB425" i="9"/>
  <c r="AC425" i="9"/>
  <c r="AD425" i="9"/>
  <c r="AE425" i="9"/>
  <c r="AA426" i="9"/>
  <c r="AB426" i="9"/>
  <c r="AC426" i="9"/>
  <c r="AD426" i="9"/>
  <c r="AE426" i="9"/>
  <c r="AA427" i="9"/>
  <c r="AB427" i="9"/>
  <c r="AC427" i="9"/>
  <c r="AD427" i="9"/>
  <c r="AE427" i="9"/>
  <c r="AA428" i="9"/>
  <c r="AB428" i="9"/>
  <c r="AC428" i="9"/>
  <c r="AD428" i="9"/>
  <c r="AE428" i="9"/>
  <c r="AA429" i="9"/>
  <c r="AB429" i="9"/>
  <c r="AC429" i="9"/>
  <c r="AD429" i="9"/>
  <c r="AE429" i="9"/>
  <c r="AA430" i="9"/>
  <c r="AB430" i="9"/>
  <c r="AC430" i="9"/>
  <c r="AD430" i="9"/>
  <c r="AE430" i="9"/>
  <c r="AA431" i="9"/>
  <c r="AB431" i="9"/>
  <c r="AC431" i="9"/>
  <c r="AD431" i="9"/>
  <c r="AE431" i="9"/>
  <c r="AA432" i="9"/>
  <c r="AB432" i="9"/>
  <c r="AC432" i="9"/>
  <c r="AD432" i="9"/>
  <c r="AE432" i="9"/>
  <c r="AA433" i="9"/>
  <c r="AB433" i="9"/>
  <c r="AC433" i="9"/>
  <c r="AD433" i="9"/>
  <c r="AE433" i="9"/>
  <c r="AA434" i="9"/>
  <c r="AB434" i="9"/>
  <c r="AC434" i="9"/>
  <c r="AD434" i="9"/>
  <c r="AE434" i="9"/>
  <c r="AA435" i="9"/>
  <c r="AB435" i="9"/>
  <c r="AC435" i="9"/>
  <c r="AD435" i="9"/>
  <c r="AE435" i="9"/>
  <c r="AA436" i="9"/>
  <c r="AB436" i="9"/>
  <c r="AC436" i="9"/>
  <c r="AD436" i="9"/>
  <c r="AE436" i="9"/>
  <c r="AA437" i="9"/>
  <c r="AB437" i="9"/>
  <c r="AC437" i="9"/>
  <c r="AD437" i="9"/>
  <c r="AE437" i="9"/>
  <c r="AA438" i="9"/>
  <c r="AB438" i="9"/>
  <c r="AC438" i="9"/>
  <c r="AD438" i="9"/>
  <c r="AE438" i="9"/>
  <c r="AA439" i="9"/>
  <c r="AB439" i="9"/>
  <c r="AC439" i="9"/>
  <c r="AD439" i="9"/>
  <c r="AE439" i="9"/>
  <c r="AA440" i="9"/>
  <c r="AB440" i="9"/>
  <c r="AC440" i="9"/>
  <c r="AD440" i="9"/>
  <c r="AE440" i="9"/>
  <c r="AA441" i="9"/>
  <c r="AB441" i="9"/>
  <c r="AC441" i="9"/>
  <c r="AD441" i="9"/>
  <c r="AE441" i="9"/>
  <c r="AA442" i="9"/>
  <c r="AB442" i="9"/>
  <c r="AC442" i="9"/>
  <c r="AD442" i="9"/>
  <c r="AE442" i="9"/>
  <c r="AA443" i="9"/>
  <c r="AB443" i="9"/>
  <c r="AC443" i="9"/>
  <c r="AD443" i="9"/>
  <c r="AE443" i="9"/>
  <c r="AA444" i="9"/>
  <c r="AB444" i="9"/>
  <c r="AC444" i="9"/>
  <c r="AD444" i="9"/>
  <c r="AE444" i="9"/>
  <c r="AA445" i="9"/>
  <c r="AB445" i="9"/>
  <c r="AC445" i="9"/>
  <c r="AD445" i="9"/>
  <c r="AE445" i="9"/>
  <c r="AA446" i="9"/>
  <c r="AB446" i="9"/>
  <c r="AC446" i="9"/>
  <c r="AD446" i="9"/>
  <c r="AE446" i="9"/>
  <c r="AA447" i="9"/>
  <c r="AB447" i="9"/>
  <c r="AC447" i="9"/>
  <c r="AD447" i="9"/>
  <c r="AE447" i="9"/>
  <c r="AA448" i="9"/>
  <c r="AB448" i="9"/>
  <c r="AC448" i="9"/>
  <c r="AD448" i="9"/>
  <c r="AE448" i="9"/>
  <c r="AA449" i="9"/>
  <c r="AB449" i="9"/>
  <c r="AC449" i="9"/>
  <c r="AD449" i="9"/>
  <c r="AE449" i="9"/>
  <c r="AA450" i="9"/>
  <c r="AB450" i="9"/>
  <c r="AC450" i="9"/>
  <c r="AD450" i="9"/>
  <c r="AE450" i="9"/>
  <c r="AA451" i="9"/>
  <c r="AB451" i="9"/>
  <c r="AC451" i="9"/>
  <c r="AD451" i="9"/>
  <c r="AE451" i="9"/>
  <c r="AA452" i="9"/>
  <c r="AB452" i="9"/>
  <c r="AC452" i="9"/>
  <c r="AD452" i="9"/>
  <c r="AE452" i="9"/>
  <c r="AA453" i="9"/>
  <c r="AB453" i="9"/>
  <c r="AC453" i="9"/>
  <c r="AD453" i="9"/>
  <c r="AE453" i="9"/>
  <c r="AA454" i="9"/>
  <c r="AB454" i="9"/>
  <c r="AC454" i="9"/>
  <c r="AD454" i="9"/>
  <c r="AE454" i="9"/>
  <c r="AA455" i="9"/>
  <c r="AB455" i="9"/>
  <c r="AC455" i="9"/>
  <c r="AD455" i="9"/>
  <c r="AE455" i="9"/>
  <c r="AA456" i="9"/>
  <c r="AB456" i="9"/>
  <c r="AC456" i="9"/>
  <c r="AD456" i="9"/>
  <c r="AE456" i="9"/>
  <c r="AA457" i="9"/>
  <c r="AB457" i="9"/>
  <c r="AC457" i="9"/>
  <c r="AD457" i="9"/>
  <c r="AE457" i="9"/>
  <c r="AA458" i="9"/>
  <c r="AB458" i="9"/>
  <c r="AC458" i="9"/>
  <c r="AD458" i="9"/>
  <c r="AE458" i="9"/>
  <c r="AA459" i="9"/>
  <c r="AB459" i="9"/>
  <c r="AC459" i="9"/>
  <c r="AD459" i="9"/>
  <c r="AE459" i="9"/>
  <c r="AA460" i="9"/>
  <c r="AB460" i="9"/>
  <c r="AC460" i="9"/>
  <c r="AD460" i="9"/>
  <c r="AE460" i="9"/>
  <c r="AA461" i="9"/>
  <c r="AB461" i="9"/>
  <c r="AC461" i="9"/>
  <c r="AD461" i="9"/>
  <c r="AE461" i="9"/>
  <c r="AA462" i="9"/>
  <c r="AB462" i="9"/>
  <c r="AC462" i="9"/>
  <c r="AD462" i="9"/>
  <c r="AE462" i="9"/>
  <c r="AA463" i="9"/>
  <c r="AB463" i="9"/>
  <c r="AC463" i="9"/>
  <c r="AD463" i="9"/>
  <c r="AE463" i="9"/>
  <c r="AA464" i="9"/>
  <c r="AB464" i="9"/>
  <c r="AC464" i="9"/>
  <c r="AD464" i="9"/>
  <c r="AE464" i="9"/>
  <c r="AA465" i="9"/>
  <c r="AB465" i="9"/>
  <c r="AC465" i="9"/>
  <c r="AD465" i="9"/>
  <c r="AE465" i="9"/>
  <c r="AA466" i="9"/>
  <c r="AB466" i="9"/>
  <c r="AC466" i="9"/>
  <c r="AD466" i="9"/>
  <c r="AE466" i="9"/>
  <c r="AA467" i="9"/>
  <c r="AB467" i="9"/>
  <c r="AC467" i="9"/>
  <c r="AD467" i="9"/>
  <c r="AE467" i="9"/>
  <c r="AA468" i="9"/>
  <c r="AB468" i="9"/>
  <c r="AC468" i="9"/>
  <c r="AD468" i="9"/>
  <c r="AE468" i="9"/>
  <c r="AA469" i="9"/>
  <c r="AB469" i="9"/>
  <c r="AC469" i="9"/>
  <c r="AD469" i="9"/>
  <c r="AE469" i="9"/>
  <c r="AA470" i="9"/>
  <c r="AB470" i="9"/>
  <c r="AC470" i="9"/>
  <c r="AD470" i="9"/>
  <c r="AE470" i="9"/>
  <c r="AA471" i="9"/>
  <c r="AB471" i="9"/>
  <c r="AC471" i="9"/>
  <c r="AD471" i="9"/>
  <c r="AE471" i="9"/>
  <c r="AA472" i="9"/>
  <c r="AB472" i="9"/>
  <c r="AC472" i="9"/>
  <c r="AD472" i="9"/>
  <c r="AE472" i="9"/>
  <c r="AA473" i="9"/>
  <c r="AB473" i="9"/>
  <c r="AC473" i="9"/>
  <c r="AD473" i="9"/>
  <c r="AE473" i="9"/>
  <c r="AA474" i="9"/>
  <c r="AB474" i="9"/>
  <c r="AC474" i="9"/>
  <c r="AD474" i="9"/>
  <c r="AE474" i="9"/>
  <c r="AA475" i="9"/>
  <c r="AB475" i="9"/>
  <c r="AC475" i="9"/>
  <c r="AD475" i="9"/>
  <c r="AE475" i="9"/>
  <c r="AA476" i="9"/>
  <c r="AB476" i="9"/>
  <c r="AC476" i="9"/>
  <c r="AD476" i="9"/>
  <c r="AE476" i="9"/>
  <c r="AA477" i="9"/>
  <c r="AB477" i="9"/>
  <c r="AC477" i="9"/>
  <c r="AD477" i="9"/>
  <c r="AE477" i="9"/>
  <c r="AA478" i="9"/>
  <c r="AB478" i="9"/>
  <c r="AC478" i="9"/>
  <c r="AD478" i="9"/>
  <c r="AE478" i="9"/>
  <c r="AA479" i="9"/>
  <c r="AB479" i="9"/>
  <c r="AC479" i="9"/>
  <c r="AD479" i="9"/>
  <c r="AE479" i="9"/>
  <c r="AA480" i="9"/>
  <c r="AB480" i="9"/>
  <c r="AC480" i="9"/>
  <c r="AD480" i="9"/>
  <c r="AE480" i="9"/>
  <c r="AA481" i="9"/>
  <c r="AB481" i="9"/>
  <c r="AC481" i="9"/>
  <c r="AD481" i="9"/>
  <c r="AE481" i="9"/>
  <c r="AA482" i="9"/>
  <c r="AB482" i="9"/>
  <c r="AC482" i="9"/>
  <c r="AD482" i="9"/>
  <c r="AE482" i="9"/>
  <c r="AA483" i="9"/>
  <c r="AB483" i="9"/>
  <c r="AC483" i="9"/>
  <c r="AD483" i="9"/>
  <c r="AE483" i="9"/>
  <c r="AA484" i="9"/>
  <c r="AB484" i="9"/>
  <c r="AC484" i="9"/>
  <c r="AD484" i="9"/>
  <c r="AE484" i="9"/>
  <c r="AA485" i="9"/>
  <c r="AB485" i="9"/>
  <c r="AC485" i="9"/>
  <c r="AD485" i="9"/>
  <c r="AE485" i="9"/>
  <c r="AA486" i="9"/>
  <c r="AB486" i="9"/>
  <c r="AC486" i="9"/>
  <c r="AD486" i="9"/>
  <c r="AE486" i="9"/>
  <c r="AA487" i="9"/>
  <c r="AB487" i="9"/>
  <c r="AC487" i="9"/>
  <c r="AD487" i="9"/>
  <c r="AE487" i="9"/>
  <c r="AA488" i="9"/>
  <c r="AB488" i="9"/>
  <c r="AC488" i="9"/>
  <c r="AD488" i="9"/>
  <c r="AE488" i="9"/>
  <c r="AA489" i="9"/>
  <c r="AB489" i="9"/>
  <c r="AC489" i="9"/>
  <c r="AD489" i="9"/>
  <c r="AE489" i="9"/>
  <c r="AA490" i="9"/>
  <c r="AB490" i="9"/>
  <c r="AC490" i="9"/>
  <c r="AD490" i="9"/>
  <c r="AE490" i="9"/>
  <c r="AA491" i="9"/>
  <c r="AB491" i="9"/>
  <c r="AC491" i="9"/>
  <c r="AD491" i="9"/>
  <c r="AE491" i="9"/>
  <c r="AA492" i="9"/>
  <c r="AB492" i="9"/>
  <c r="AC492" i="9"/>
  <c r="AD492" i="9"/>
  <c r="AE492" i="9"/>
  <c r="AA493" i="9"/>
  <c r="AB493" i="9"/>
  <c r="AC493" i="9"/>
  <c r="AD493" i="9"/>
  <c r="AE493" i="9"/>
  <c r="AA494" i="9"/>
  <c r="AB494" i="9"/>
  <c r="AC494" i="9"/>
  <c r="AD494" i="9"/>
  <c r="AE494" i="9"/>
  <c r="AA495" i="9"/>
  <c r="AB495" i="9"/>
  <c r="AC495" i="9"/>
  <c r="AD495" i="9"/>
  <c r="AE495" i="9"/>
  <c r="AA496" i="9"/>
  <c r="AB496" i="9"/>
  <c r="AC496" i="9"/>
  <c r="AD496" i="9"/>
  <c r="AE496" i="9"/>
  <c r="AA497" i="9"/>
  <c r="AB497" i="9"/>
  <c r="AC497" i="9"/>
  <c r="AD497" i="9"/>
  <c r="AE497" i="9"/>
  <c r="AA498" i="9"/>
  <c r="AB498" i="9"/>
  <c r="AC498" i="9"/>
  <c r="AD498" i="9"/>
  <c r="AE498" i="9"/>
  <c r="AA499" i="9"/>
  <c r="AB499" i="9"/>
  <c r="AC499" i="9"/>
  <c r="AD499" i="9"/>
  <c r="AE499" i="9"/>
  <c r="AA500" i="9"/>
  <c r="AB500" i="9"/>
  <c r="AC500" i="9"/>
  <c r="AD500" i="9"/>
  <c r="AE500" i="9"/>
  <c r="AA501" i="9"/>
  <c r="AB501" i="9"/>
  <c r="AC501" i="9"/>
  <c r="AD501" i="9"/>
  <c r="AE501" i="9"/>
  <c r="AA502" i="9"/>
  <c r="AB502" i="9"/>
  <c r="AC502" i="9"/>
  <c r="AD502" i="9"/>
  <c r="AE502" i="9"/>
  <c r="AA503" i="9"/>
  <c r="AB503" i="9"/>
  <c r="AC503" i="9"/>
  <c r="AD503" i="9"/>
  <c r="AE503" i="9"/>
  <c r="AE4" i="9"/>
  <c r="AB4" i="9"/>
  <c r="AC4" i="9"/>
  <c r="AD4" i="9"/>
  <c r="AA4" i="9"/>
  <c r="T5" i="9"/>
  <c r="U5" i="9"/>
  <c r="V5" i="9"/>
  <c r="W5" i="9"/>
  <c r="X5" i="9"/>
  <c r="T6" i="9"/>
  <c r="U6" i="9"/>
  <c r="V6" i="9"/>
  <c r="W6" i="9"/>
  <c r="X6" i="9"/>
  <c r="T7" i="9"/>
  <c r="U7" i="9"/>
  <c r="V7" i="9"/>
  <c r="W7" i="9"/>
  <c r="X7" i="9"/>
  <c r="T8" i="9"/>
  <c r="U8" i="9"/>
  <c r="V8" i="9"/>
  <c r="W8" i="9"/>
  <c r="X8" i="9"/>
  <c r="T9" i="9"/>
  <c r="U9" i="9"/>
  <c r="V9" i="9"/>
  <c r="W9" i="9"/>
  <c r="X9" i="9"/>
  <c r="T10" i="9"/>
  <c r="U10" i="9"/>
  <c r="V10" i="9"/>
  <c r="W10" i="9"/>
  <c r="X10" i="9"/>
  <c r="T11" i="9"/>
  <c r="U11" i="9"/>
  <c r="V11" i="9"/>
  <c r="W11" i="9"/>
  <c r="X11" i="9"/>
  <c r="T12" i="9"/>
  <c r="U12" i="9"/>
  <c r="V12" i="9"/>
  <c r="W12" i="9"/>
  <c r="X12" i="9"/>
  <c r="T13" i="9"/>
  <c r="U13" i="9"/>
  <c r="V13" i="9"/>
  <c r="W13" i="9"/>
  <c r="X13" i="9"/>
  <c r="T14" i="9"/>
  <c r="U14" i="9"/>
  <c r="V14" i="9"/>
  <c r="W14" i="9"/>
  <c r="X14" i="9"/>
  <c r="T15" i="9"/>
  <c r="U15" i="9"/>
  <c r="V15" i="9"/>
  <c r="W15" i="9"/>
  <c r="X15" i="9"/>
  <c r="T16" i="9"/>
  <c r="U16" i="9"/>
  <c r="V16" i="9"/>
  <c r="W16" i="9"/>
  <c r="X16" i="9"/>
  <c r="T17" i="9"/>
  <c r="U17" i="9"/>
  <c r="V17" i="9"/>
  <c r="W17" i="9"/>
  <c r="X17" i="9"/>
  <c r="T18" i="9"/>
  <c r="U18" i="9"/>
  <c r="V18" i="9"/>
  <c r="W18" i="9"/>
  <c r="X18" i="9"/>
  <c r="T19" i="9"/>
  <c r="U19" i="9"/>
  <c r="V19" i="9"/>
  <c r="W19" i="9"/>
  <c r="X19" i="9"/>
  <c r="T20" i="9"/>
  <c r="U20" i="9"/>
  <c r="V20" i="9"/>
  <c r="W20" i="9"/>
  <c r="X20" i="9"/>
  <c r="T21" i="9"/>
  <c r="U21" i="9"/>
  <c r="V21" i="9"/>
  <c r="W21" i="9"/>
  <c r="X21" i="9"/>
  <c r="T22" i="9"/>
  <c r="U22" i="9"/>
  <c r="V22" i="9"/>
  <c r="W22" i="9"/>
  <c r="X22" i="9"/>
  <c r="T23" i="9"/>
  <c r="U23" i="9"/>
  <c r="V23" i="9"/>
  <c r="W23" i="9"/>
  <c r="X23" i="9"/>
  <c r="T24" i="9"/>
  <c r="U24" i="9"/>
  <c r="V24" i="9"/>
  <c r="W24" i="9"/>
  <c r="X24" i="9"/>
  <c r="T25" i="9"/>
  <c r="U25" i="9"/>
  <c r="V25" i="9"/>
  <c r="W25" i="9"/>
  <c r="X25" i="9"/>
  <c r="T26" i="9"/>
  <c r="U26" i="9"/>
  <c r="V26" i="9"/>
  <c r="W26" i="9"/>
  <c r="X26" i="9"/>
  <c r="T27" i="9"/>
  <c r="U27" i="9"/>
  <c r="V27" i="9"/>
  <c r="W27" i="9"/>
  <c r="X27" i="9"/>
  <c r="T28" i="9"/>
  <c r="U28" i="9"/>
  <c r="V28" i="9"/>
  <c r="W28" i="9"/>
  <c r="X28" i="9"/>
  <c r="T29" i="9"/>
  <c r="U29" i="9"/>
  <c r="V29" i="9"/>
  <c r="W29" i="9"/>
  <c r="X29" i="9"/>
  <c r="T30" i="9"/>
  <c r="U30" i="9"/>
  <c r="V30" i="9"/>
  <c r="W30" i="9"/>
  <c r="X30" i="9"/>
  <c r="T31" i="9"/>
  <c r="U31" i="9"/>
  <c r="V31" i="9"/>
  <c r="W31" i="9"/>
  <c r="X31" i="9"/>
  <c r="T32" i="9"/>
  <c r="U32" i="9"/>
  <c r="V32" i="9"/>
  <c r="W32" i="9"/>
  <c r="X32" i="9"/>
  <c r="T33" i="9"/>
  <c r="U33" i="9"/>
  <c r="V33" i="9"/>
  <c r="W33" i="9"/>
  <c r="X33" i="9"/>
  <c r="T34" i="9"/>
  <c r="U34" i="9"/>
  <c r="V34" i="9"/>
  <c r="W34" i="9"/>
  <c r="X34" i="9"/>
  <c r="T35" i="9"/>
  <c r="U35" i="9"/>
  <c r="V35" i="9"/>
  <c r="W35" i="9"/>
  <c r="X35" i="9"/>
  <c r="T36" i="9"/>
  <c r="U36" i="9"/>
  <c r="V36" i="9"/>
  <c r="W36" i="9"/>
  <c r="X36" i="9"/>
  <c r="T37" i="9"/>
  <c r="U37" i="9"/>
  <c r="V37" i="9"/>
  <c r="W37" i="9"/>
  <c r="X37" i="9"/>
  <c r="T38" i="9"/>
  <c r="U38" i="9"/>
  <c r="V38" i="9"/>
  <c r="W38" i="9"/>
  <c r="X38" i="9"/>
  <c r="T39" i="9"/>
  <c r="U39" i="9"/>
  <c r="V39" i="9"/>
  <c r="W39" i="9"/>
  <c r="X39" i="9"/>
  <c r="T40" i="9"/>
  <c r="U40" i="9"/>
  <c r="V40" i="9"/>
  <c r="W40" i="9"/>
  <c r="X40" i="9"/>
  <c r="T41" i="9"/>
  <c r="U41" i="9"/>
  <c r="V41" i="9"/>
  <c r="W41" i="9"/>
  <c r="X41" i="9"/>
  <c r="T42" i="9"/>
  <c r="U42" i="9"/>
  <c r="V42" i="9"/>
  <c r="W42" i="9"/>
  <c r="X42" i="9"/>
  <c r="T43" i="9"/>
  <c r="U43" i="9"/>
  <c r="V43" i="9"/>
  <c r="W43" i="9"/>
  <c r="X43" i="9"/>
  <c r="T44" i="9"/>
  <c r="U44" i="9"/>
  <c r="V44" i="9"/>
  <c r="W44" i="9"/>
  <c r="X44" i="9"/>
  <c r="T45" i="9"/>
  <c r="U45" i="9"/>
  <c r="V45" i="9"/>
  <c r="W45" i="9"/>
  <c r="X45" i="9"/>
  <c r="T46" i="9"/>
  <c r="U46" i="9"/>
  <c r="V46" i="9"/>
  <c r="W46" i="9"/>
  <c r="X46" i="9"/>
  <c r="T47" i="9"/>
  <c r="U47" i="9"/>
  <c r="V47" i="9"/>
  <c r="W47" i="9"/>
  <c r="X47" i="9"/>
  <c r="T48" i="9"/>
  <c r="U48" i="9"/>
  <c r="V48" i="9"/>
  <c r="W48" i="9"/>
  <c r="X48" i="9"/>
  <c r="T49" i="9"/>
  <c r="U49" i="9"/>
  <c r="V49" i="9"/>
  <c r="W49" i="9"/>
  <c r="X49" i="9"/>
  <c r="T50" i="9"/>
  <c r="U50" i="9"/>
  <c r="V50" i="9"/>
  <c r="W50" i="9"/>
  <c r="X50" i="9"/>
  <c r="T51" i="9"/>
  <c r="U51" i="9"/>
  <c r="V51" i="9"/>
  <c r="W51" i="9"/>
  <c r="X51" i="9"/>
  <c r="T52" i="9"/>
  <c r="U52" i="9"/>
  <c r="V52" i="9"/>
  <c r="W52" i="9"/>
  <c r="X52" i="9"/>
  <c r="T53" i="9"/>
  <c r="U53" i="9"/>
  <c r="V53" i="9"/>
  <c r="W53" i="9"/>
  <c r="X53" i="9"/>
  <c r="T54" i="9"/>
  <c r="U54" i="9"/>
  <c r="V54" i="9"/>
  <c r="W54" i="9"/>
  <c r="X54" i="9"/>
  <c r="T55" i="9"/>
  <c r="U55" i="9"/>
  <c r="V55" i="9"/>
  <c r="W55" i="9"/>
  <c r="X55" i="9"/>
  <c r="T56" i="9"/>
  <c r="U56" i="9"/>
  <c r="V56" i="9"/>
  <c r="W56" i="9"/>
  <c r="X56" i="9"/>
  <c r="T57" i="9"/>
  <c r="U57" i="9"/>
  <c r="V57" i="9"/>
  <c r="W57" i="9"/>
  <c r="X57" i="9"/>
  <c r="T58" i="9"/>
  <c r="U58" i="9"/>
  <c r="V58" i="9"/>
  <c r="W58" i="9"/>
  <c r="X58" i="9"/>
  <c r="T59" i="9"/>
  <c r="U59" i="9"/>
  <c r="V59" i="9"/>
  <c r="W59" i="9"/>
  <c r="X59" i="9"/>
  <c r="T60" i="9"/>
  <c r="U60" i="9"/>
  <c r="V60" i="9"/>
  <c r="W60" i="9"/>
  <c r="X60" i="9"/>
  <c r="T61" i="9"/>
  <c r="U61" i="9"/>
  <c r="V61" i="9"/>
  <c r="W61" i="9"/>
  <c r="X61" i="9"/>
  <c r="T62" i="9"/>
  <c r="U62" i="9"/>
  <c r="V62" i="9"/>
  <c r="W62" i="9"/>
  <c r="X62" i="9"/>
  <c r="T63" i="9"/>
  <c r="U63" i="9"/>
  <c r="V63" i="9"/>
  <c r="W63" i="9"/>
  <c r="X63" i="9"/>
  <c r="T64" i="9"/>
  <c r="U64" i="9"/>
  <c r="V64" i="9"/>
  <c r="W64" i="9"/>
  <c r="X64" i="9"/>
  <c r="T65" i="9"/>
  <c r="U65" i="9"/>
  <c r="V65" i="9"/>
  <c r="W65" i="9"/>
  <c r="X65" i="9"/>
  <c r="T66" i="9"/>
  <c r="U66" i="9"/>
  <c r="V66" i="9"/>
  <c r="W66" i="9"/>
  <c r="X66" i="9"/>
  <c r="T67" i="9"/>
  <c r="U67" i="9"/>
  <c r="V67" i="9"/>
  <c r="W67" i="9"/>
  <c r="X67" i="9"/>
  <c r="T68" i="9"/>
  <c r="U68" i="9"/>
  <c r="V68" i="9"/>
  <c r="W68" i="9"/>
  <c r="X68" i="9"/>
  <c r="T69" i="9"/>
  <c r="U69" i="9"/>
  <c r="V69" i="9"/>
  <c r="W69" i="9"/>
  <c r="X69" i="9"/>
  <c r="T70" i="9"/>
  <c r="U70" i="9"/>
  <c r="V70" i="9"/>
  <c r="W70" i="9"/>
  <c r="X70" i="9"/>
  <c r="T71" i="9"/>
  <c r="U71" i="9"/>
  <c r="V71" i="9"/>
  <c r="W71" i="9"/>
  <c r="X71" i="9"/>
  <c r="T72" i="9"/>
  <c r="U72" i="9"/>
  <c r="V72" i="9"/>
  <c r="W72" i="9"/>
  <c r="X72" i="9"/>
  <c r="T73" i="9"/>
  <c r="U73" i="9"/>
  <c r="V73" i="9"/>
  <c r="W73" i="9"/>
  <c r="X73" i="9"/>
  <c r="T74" i="9"/>
  <c r="U74" i="9"/>
  <c r="V74" i="9"/>
  <c r="W74" i="9"/>
  <c r="X74" i="9"/>
  <c r="T75" i="9"/>
  <c r="U75" i="9"/>
  <c r="V75" i="9"/>
  <c r="W75" i="9"/>
  <c r="X75" i="9"/>
  <c r="T76" i="9"/>
  <c r="U76" i="9"/>
  <c r="V76" i="9"/>
  <c r="W76" i="9"/>
  <c r="X76" i="9"/>
  <c r="T77" i="9"/>
  <c r="U77" i="9"/>
  <c r="V77" i="9"/>
  <c r="W77" i="9"/>
  <c r="X77" i="9"/>
  <c r="T78" i="9"/>
  <c r="U78" i="9"/>
  <c r="V78" i="9"/>
  <c r="W78" i="9"/>
  <c r="X78" i="9"/>
  <c r="T79" i="9"/>
  <c r="U79" i="9"/>
  <c r="V79" i="9"/>
  <c r="W79" i="9"/>
  <c r="X79" i="9"/>
  <c r="T80" i="9"/>
  <c r="U80" i="9"/>
  <c r="V80" i="9"/>
  <c r="W80" i="9"/>
  <c r="X80" i="9"/>
  <c r="T81" i="9"/>
  <c r="U81" i="9"/>
  <c r="V81" i="9"/>
  <c r="W81" i="9"/>
  <c r="X81" i="9"/>
  <c r="T82" i="9"/>
  <c r="U82" i="9"/>
  <c r="V82" i="9"/>
  <c r="W82" i="9"/>
  <c r="X82" i="9"/>
  <c r="T83" i="9"/>
  <c r="U83" i="9"/>
  <c r="V83" i="9"/>
  <c r="W83" i="9"/>
  <c r="X83" i="9"/>
  <c r="T84" i="9"/>
  <c r="U84" i="9"/>
  <c r="V84" i="9"/>
  <c r="W84" i="9"/>
  <c r="X84" i="9"/>
  <c r="T85" i="9"/>
  <c r="U85" i="9"/>
  <c r="V85" i="9"/>
  <c r="W85" i="9"/>
  <c r="X85" i="9"/>
  <c r="T86" i="9"/>
  <c r="U86" i="9"/>
  <c r="V86" i="9"/>
  <c r="W86" i="9"/>
  <c r="X86" i="9"/>
  <c r="T87" i="9"/>
  <c r="U87" i="9"/>
  <c r="V87" i="9"/>
  <c r="W87" i="9"/>
  <c r="X87" i="9"/>
  <c r="T88" i="9"/>
  <c r="U88" i="9"/>
  <c r="V88" i="9"/>
  <c r="W88" i="9"/>
  <c r="X88" i="9"/>
  <c r="T89" i="9"/>
  <c r="U89" i="9"/>
  <c r="V89" i="9"/>
  <c r="W89" i="9"/>
  <c r="X89" i="9"/>
  <c r="T90" i="9"/>
  <c r="U90" i="9"/>
  <c r="V90" i="9"/>
  <c r="W90" i="9"/>
  <c r="X90" i="9"/>
  <c r="T91" i="9"/>
  <c r="U91" i="9"/>
  <c r="V91" i="9"/>
  <c r="W91" i="9"/>
  <c r="X91" i="9"/>
  <c r="T92" i="9"/>
  <c r="U92" i="9"/>
  <c r="V92" i="9"/>
  <c r="W92" i="9"/>
  <c r="X92" i="9"/>
  <c r="T93" i="9"/>
  <c r="U93" i="9"/>
  <c r="V93" i="9"/>
  <c r="W93" i="9"/>
  <c r="X93" i="9"/>
  <c r="T94" i="9"/>
  <c r="U94" i="9"/>
  <c r="V94" i="9"/>
  <c r="W94" i="9"/>
  <c r="X94" i="9"/>
  <c r="T95" i="9"/>
  <c r="U95" i="9"/>
  <c r="V95" i="9"/>
  <c r="W95" i="9"/>
  <c r="X95" i="9"/>
  <c r="T96" i="9"/>
  <c r="U96" i="9"/>
  <c r="V96" i="9"/>
  <c r="W96" i="9"/>
  <c r="X96" i="9"/>
  <c r="T97" i="9"/>
  <c r="U97" i="9"/>
  <c r="V97" i="9"/>
  <c r="W97" i="9"/>
  <c r="X97" i="9"/>
  <c r="T98" i="9"/>
  <c r="U98" i="9"/>
  <c r="V98" i="9"/>
  <c r="W98" i="9"/>
  <c r="X98" i="9"/>
  <c r="T99" i="9"/>
  <c r="U99" i="9"/>
  <c r="V99" i="9"/>
  <c r="W99" i="9"/>
  <c r="X99" i="9"/>
  <c r="T100" i="9"/>
  <c r="U100" i="9"/>
  <c r="V100" i="9"/>
  <c r="W100" i="9"/>
  <c r="X100" i="9"/>
  <c r="T101" i="9"/>
  <c r="U101" i="9"/>
  <c r="V101" i="9"/>
  <c r="W101" i="9"/>
  <c r="X101" i="9"/>
  <c r="T102" i="9"/>
  <c r="U102" i="9"/>
  <c r="V102" i="9"/>
  <c r="W102" i="9"/>
  <c r="X102" i="9"/>
  <c r="T103" i="9"/>
  <c r="U103" i="9"/>
  <c r="V103" i="9"/>
  <c r="W103" i="9"/>
  <c r="X103" i="9"/>
  <c r="T104" i="9"/>
  <c r="U104" i="9"/>
  <c r="V104" i="9"/>
  <c r="W104" i="9"/>
  <c r="X104" i="9"/>
  <c r="T105" i="9"/>
  <c r="U105" i="9"/>
  <c r="V105" i="9"/>
  <c r="W105" i="9"/>
  <c r="X105" i="9"/>
  <c r="T106" i="9"/>
  <c r="U106" i="9"/>
  <c r="V106" i="9"/>
  <c r="W106" i="9"/>
  <c r="X106" i="9"/>
  <c r="T107" i="9"/>
  <c r="U107" i="9"/>
  <c r="V107" i="9"/>
  <c r="W107" i="9"/>
  <c r="X107" i="9"/>
  <c r="T108" i="9"/>
  <c r="U108" i="9"/>
  <c r="V108" i="9"/>
  <c r="W108" i="9"/>
  <c r="X108" i="9"/>
  <c r="T109" i="9"/>
  <c r="U109" i="9"/>
  <c r="V109" i="9"/>
  <c r="W109" i="9"/>
  <c r="X109" i="9"/>
  <c r="T110" i="9"/>
  <c r="U110" i="9"/>
  <c r="V110" i="9"/>
  <c r="W110" i="9"/>
  <c r="X110" i="9"/>
  <c r="T111" i="9"/>
  <c r="U111" i="9"/>
  <c r="V111" i="9"/>
  <c r="W111" i="9"/>
  <c r="X111" i="9"/>
  <c r="T112" i="9"/>
  <c r="U112" i="9"/>
  <c r="V112" i="9"/>
  <c r="W112" i="9"/>
  <c r="X112" i="9"/>
  <c r="T113" i="9"/>
  <c r="U113" i="9"/>
  <c r="V113" i="9"/>
  <c r="W113" i="9"/>
  <c r="X113" i="9"/>
  <c r="T114" i="9"/>
  <c r="U114" i="9"/>
  <c r="V114" i="9"/>
  <c r="W114" i="9"/>
  <c r="X114" i="9"/>
  <c r="T115" i="9"/>
  <c r="U115" i="9"/>
  <c r="V115" i="9"/>
  <c r="W115" i="9"/>
  <c r="X115" i="9"/>
  <c r="T116" i="9"/>
  <c r="U116" i="9"/>
  <c r="V116" i="9"/>
  <c r="W116" i="9"/>
  <c r="X116" i="9"/>
  <c r="T117" i="9"/>
  <c r="U117" i="9"/>
  <c r="V117" i="9"/>
  <c r="W117" i="9"/>
  <c r="X117" i="9"/>
  <c r="T118" i="9"/>
  <c r="U118" i="9"/>
  <c r="V118" i="9"/>
  <c r="W118" i="9"/>
  <c r="X118" i="9"/>
  <c r="T119" i="9"/>
  <c r="U119" i="9"/>
  <c r="V119" i="9"/>
  <c r="W119" i="9"/>
  <c r="X119" i="9"/>
  <c r="T120" i="9"/>
  <c r="U120" i="9"/>
  <c r="V120" i="9"/>
  <c r="W120" i="9"/>
  <c r="X120" i="9"/>
  <c r="T121" i="9"/>
  <c r="U121" i="9"/>
  <c r="V121" i="9"/>
  <c r="W121" i="9"/>
  <c r="X121" i="9"/>
  <c r="T122" i="9"/>
  <c r="U122" i="9"/>
  <c r="V122" i="9"/>
  <c r="W122" i="9"/>
  <c r="X122" i="9"/>
  <c r="T123" i="9"/>
  <c r="U123" i="9"/>
  <c r="V123" i="9"/>
  <c r="W123" i="9"/>
  <c r="X123" i="9"/>
  <c r="T124" i="9"/>
  <c r="U124" i="9"/>
  <c r="V124" i="9"/>
  <c r="W124" i="9"/>
  <c r="X124" i="9"/>
  <c r="T125" i="9"/>
  <c r="U125" i="9"/>
  <c r="V125" i="9"/>
  <c r="W125" i="9"/>
  <c r="X125" i="9"/>
  <c r="T126" i="9"/>
  <c r="U126" i="9"/>
  <c r="V126" i="9"/>
  <c r="W126" i="9"/>
  <c r="X126" i="9"/>
  <c r="T127" i="9"/>
  <c r="U127" i="9"/>
  <c r="V127" i="9"/>
  <c r="W127" i="9"/>
  <c r="X127" i="9"/>
  <c r="T128" i="9"/>
  <c r="U128" i="9"/>
  <c r="V128" i="9"/>
  <c r="W128" i="9"/>
  <c r="X128" i="9"/>
  <c r="T129" i="9"/>
  <c r="U129" i="9"/>
  <c r="V129" i="9"/>
  <c r="W129" i="9"/>
  <c r="X129" i="9"/>
  <c r="T130" i="9"/>
  <c r="U130" i="9"/>
  <c r="V130" i="9"/>
  <c r="W130" i="9"/>
  <c r="X130" i="9"/>
  <c r="T131" i="9"/>
  <c r="U131" i="9"/>
  <c r="V131" i="9"/>
  <c r="W131" i="9"/>
  <c r="X131" i="9"/>
  <c r="T132" i="9"/>
  <c r="U132" i="9"/>
  <c r="V132" i="9"/>
  <c r="W132" i="9"/>
  <c r="X132" i="9"/>
  <c r="T133" i="9"/>
  <c r="U133" i="9"/>
  <c r="V133" i="9"/>
  <c r="W133" i="9"/>
  <c r="X133" i="9"/>
  <c r="T134" i="9"/>
  <c r="U134" i="9"/>
  <c r="V134" i="9"/>
  <c r="W134" i="9"/>
  <c r="X134" i="9"/>
  <c r="T135" i="9"/>
  <c r="U135" i="9"/>
  <c r="V135" i="9"/>
  <c r="W135" i="9"/>
  <c r="X135" i="9"/>
  <c r="T136" i="9"/>
  <c r="U136" i="9"/>
  <c r="V136" i="9"/>
  <c r="W136" i="9"/>
  <c r="X136" i="9"/>
  <c r="T137" i="9"/>
  <c r="U137" i="9"/>
  <c r="V137" i="9"/>
  <c r="W137" i="9"/>
  <c r="X137" i="9"/>
  <c r="T138" i="9"/>
  <c r="U138" i="9"/>
  <c r="V138" i="9"/>
  <c r="W138" i="9"/>
  <c r="X138" i="9"/>
  <c r="T139" i="9"/>
  <c r="U139" i="9"/>
  <c r="V139" i="9"/>
  <c r="W139" i="9"/>
  <c r="X139" i="9"/>
  <c r="T140" i="9"/>
  <c r="U140" i="9"/>
  <c r="V140" i="9"/>
  <c r="W140" i="9"/>
  <c r="X140" i="9"/>
  <c r="T141" i="9"/>
  <c r="U141" i="9"/>
  <c r="V141" i="9"/>
  <c r="W141" i="9"/>
  <c r="X141" i="9"/>
  <c r="T142" i="9"/>
  <c r="U142" i="9"/>
  <c r="V142" i="9"/>
  <c r="W142" i="9"/>
  <c r="X142" i="9"/>
  <c r="T143" i="9"/>
  <c r="U143" i="9"/>
  <c r="V143" i="9"/>
  <c r="W143" i="9"/>
  <c r="X143" i="9"/>
  <c r="T144" i="9"/>
  <c r="U144" i="9"/>
  <c r="V144" i="9"/>
  <c r="W144" i="9"/>
  <c r="X144" i="9"/>
  <c r="T145" i="9"/>
  <c r="U145" i="9"/>
  <c r="V145" i="9"/>
  <c r="W145" i="9"/>
  <c r="X145" i="9"/>
  <c r="T146" i="9"/>
  <c r="U146" i="9"/>
  <c r="V146" i="9"/>
  <c r="W146" i="9"/>
  <c r="X146" i="9"/>
  <c r="T147" i="9"/>
  <c r="U147" i="9"/>
  <c r="V147" i="9"/>
  <c r="W147" i="9"/>
  <c r="X147" i="9"/>
  <c r="T148" i="9"/>
  <c r="U148" i="9"/>
  <c r="V148" i="9"/>
  <c r="W148" i="9"/>
  <c r="X148" i="9"/>
  <c r="T149" i="9"/>
  <c r="U149" i="9"/>
  <c r="V149" i="9"/>
  <c r="W149" i="9"/>
  <c r="X149" i="9"/>
  <c r="T150" i="9"/>
  <c r="U150" i="9"/>
  <c r="V150" i="9"/>
  <c r="W150" i="9"/>
  <c r="X150" i="9"/>
  <c r="T151" i="9"/>
  <c r="U151" i="9"/>
  <c r="V151" i="9"/>
  <c r="W151" i="9"/>
  <c r="X151" i="9"/>
  <c r="T152" i="9"/>
  <c r="U152" i="9"/>
  <c r="V152" i="9"/>
  <c r="W152" i="9"/>
  <c r="X152" i="9"/>
  <c r="T153" i="9"/>
  <c r="U153" i="9"/>
  <c r="V153" i="9"/>
  <c r="W153" i="9"/>
  <c r="X153" i="9"/>
  <c r="T154" i="9"/>
  <c r="U154" i="9"/>
  <c r="V154" i="9"/>
  <c r="W154" i="9"/>
  <c r="X154" i="9"/>
  <c r="T155" i="9"/>
  <c r="U155" i="9"/>
  <c r="V155" i="9"/>
  <c r="W155" i="9"/>
  <c r="X155" i="9"/>
  <c r="T156" i="9"/>
  <c r="U156" i="9"/>
  <c r="V156" i="9"/>
  <c r="W156" i="9"/>
  <c r="X156" i="9"/>
  <c r="T157" i="9"/>
  <c r="U157" i="9"/>
  <c r="V157" i="9"/>
  <c r="W157" i="9"/>
  <c r="X157" i="9"/>
  <c r="T158" i="9"/>
  <c r="U158" i="9"/>
  <c r="V158" i="9"/>
  <c r="W158" i="9"/>
  <c r="X158" i="9"/>
  <c r="T159" i="9"/>
  <c r="U159" i="9"/>
  <c r="V159" i="9"/>
  <c r="W159" i="9"/>
  <c r="X159" i="9"/>
  <c r="T160" i="9"/>
  <c r="U160" i="9"/>
  <c r="V160" i="9"/>
  <c r="W160" i="9"/>
  <c r="X160" i="9"/>
  <c r="T161" i="9"/>
  <c r="U161" i="9"/>
  <c r="V161" i="9"/>
  <c r="W161" i="9"/>
  <c r="X161" i="9"/>
  <c r="T162" i="9"/>
  <c r="U162" i="9"/>
  <c r="V162" i="9"/>
  <c r="W162" i="9"/>
  <c r="X162" i="9"/>
  <c r="T163" i="9"/>
  <c r="U163" i="9"/>
  <c r="V163" i="9"/>
  <c r="W163" i="9"/>
  <c r="X163" i="9"/>
  <c r="U4" i="9"/>
  <c r="V4" i="9"/>
  <c r="W4" i="9"/>
  <c r="X4" i="9"/>
  <c r="T4" i="9"/>
  <c r="DN26" i="35" l="1"/>
  <c r="CT27" i="35"/>
  <c r="CS72" i="35"/>
  <c r="CX98" i="35"/>
  <c r="CO61" i="35"/>
  <c r="CP60" i="35"/>
  <c r="CR60" i="35"/>
  <c r="CQ61" i="35"/>
  <c r="G7" i="42"/>
  <c r="F7" i="42"/>
  <c r="E7" i="42"/>
  <c r="D7" i="42"/>
  <c r="Y14" i="39"/>
  <c r="Y15" i="39"/>
  <c r="Y16" i="39"/>
  <c r="Y17" i="39"/>
  <c r="Y13" i="39"/>
  <c r="Z12" i="39"/>
  <c r="Y12" i="39"/>
  <c r="X12" i="39"/>
  <c r="W12" i="39"/>
  <c r="V12" i="39"/>
  <c r="Z11" i="39"/>
  <c r="Y11" i="39"/>
  <c r="X11" i="39"/>
  <c r="W11" i="39"/>
  <c r="Z14" i="39"/>
  <c r="Z15" i="39"/>
  <c r="Z16" i="39"/>
  <c r="Z17" i="39"/>
  <c r="Z13" i="39"/>
  <c r="W14" i="39"/>
  <c r="X14" i="39"/>
  <c r="W15" i="39"/>
  <c r="X15" i="39"/>
  <c r="W16" i="39"/>
  <c r="X16" i="39"/>
  <c r="W17" i="39"/>
  <c r="X17" i="39"/>
  <c r="X13" i="39"/>
  <c r="W13" i="39"/>
  <c r="V14" i="39"/>
  <c r="V15" i="39"/>
  <c r="V16" i="39"/>
  <c r="V17" i="39"/>
  <c r="V13" i="39"/>
  <c r="V11" i="39"/>
  <c r="H21" i="39"/>
  <c r="H22" i="39"/>
  <c r="H23" i="39"/>
  <c r="H24" i="39"/>
  <c r="H20" i="39"/>
  <c r="CT28" i="35" l="1"/>
  <c r="DN27" i="35"/>
  <c r="CS73" i="35"/>
  <c r="CX99" i="35"/>
  <c r="CR61" i="35"/>
  <c r="CP61" i="35"/>
  <c r="CQ62" i="35"/>
  <c r="CO62" i="35"/>
  <c r="H7" i="42"/>
  <c r="G8" i="42" s="1"/>
  <c r="DN28" i="35" l="1"/>
  <c r="CT29" i="35"/>
  <c r="CS74" i="35"/>
  <c r="CX100" i="35"/>
  <c r="CP62" i="35"/>
  <c r="CO63" i="35"/>
  <c r="CQ63" i="35"/>
  <c r="CR62" i="35"/>
  <c r="E8" i="42"/>
  <c r="F8" i="42"/>
  <c r="D8" i="42"/>
  <c r="I14" i="38"/>
  <c r="DN29" i="35" l="1"/>
  <c r="CT30" i="35"/>
  <c r="CS75" i="35"/>
  <c r="CX101" i="35"/>
  <c r="CO64" i="35"/>
  <c r="CR63" i="35"/>
  <c r="CQ64" i="35"/>
  <c r="CP63" i="35"/>
  <c r="DN30" i="35" l="1"/>
  <c r="CT31" i="35"/>
  <c r="CS76" i="35"/>
  <c r="CX102" i="35"/>
  <c r="CQ65" i="35"/>
  <c r="CR64" i="35"/>
  <c r="CP64" i="35"/>
  <c r="CO65" i="35"/>
  <c r="Z1753" i="41"/>
  <c r="Y1753" i="41"/>
  <c r="X1753" i="41"/>
  <c r="W1753" i="41"/>
  <c r="V1753" i="41"/>
  <c r="U1753" i="41"/>
  <c r="T1753" i="41"/>
  <c r="S1753" i="41"/>
  <c r="R1753" i="41"/>
  <c r="Q1753" i="41"/>
  <c r="P1753" i="41"/>
  <c r="O1753" i="41"/>
  <c r="N1753" i="41"/>
  <c r="M1753" i="41"/>
  <c r="L1753" i="41"/>
  <c r="K1753" i="41"/>
  <c r="J1753" i="41"/>
  <c r="I1753" i="41"/>
  <c r="H1753" i="41"/>
  <c r="G1753" i="41"/>
  <c r="F1753" i="41"/>
  <c r="E1753" i="41"/>
  <c r="D1753" i="41"/>
  <c r="C1753" i="41"/>
  <c r="B1753" i="41"/>
  <c r="A1753" i="41"/>
  <c r="Z1752" i="41"/>
  <c r="Y1752" i="41"/>
  <c r="X1752" i="41"/>
  <c r="W1752" i="41"/>
  <c r="V1752" i="41"/>
  <c r="U1752" i="41"/>
  <c r="T1752" i="41"/>
  <c r="S1752" i="41"/>
  <c r="R1752" i="41"/>
  <c r="Q1752" i="41"/>
  <c r="P1752" i="41"/>
  <c r="O1752" i="41"/>
  <c r="N1752" i="41"/>
  <c r="M1752" i="41"/>
  <c r="L1752" i="41"/>
  <c r="K1752" i="41"/>
  <c r="J1752" i="41"/>
  <c r="I1752" i="41"/>
  <c r="H1752" i="41"/>
  <c r="G1752" i="41"/>
  <c r="F1752" i="41"/>
  <c r="E1752" i="41"/>
  <c r="D1752" i="41"/>
  <c r="C1752" i="41"/>
  <c r="B1752" i="41"/>
  <c r="A1752" i="41"/>
  <c r="Z1751" i="41"/>
  <c r="Y1751" i="41"/>
  <c r="X1751" i="41"/>
  <c r="W1751" i="41"/>
  <c r="V1751" i="41"/>
  <c r="U1751" i="41"/>
  <c r="T1751" i="41"/>
  <c r="S1751" i="41"/>
  <c r="R1751" i="41"/>
  <c r="Q1751" i="41"/>
  <c r="P1751" i="41"/>
  <c r="O1751" i="41"/>
  <c r="N1751" i="41"/>
  <c r="M1751" i="41"/>
  <c r="L1751" i="41"/>
  <c r="K1751" i="41"/>
  <c r="J1751" i="41"/>
  <c r="I1751" i="41"/>
  <c r="H1751" i="41"/>
  <c r="G1751" i="41"/>
  <c r="F1751" i="41"/>
  <c r="E1751" i="41"/>
  <c r="D1751" i="41"/>
  <c r="C1751" i="41"/>
  <c r="B1751" i="41"/>
  <c r="A1751" i="41"/>
  <c r="Z1750" i="41"/>
  <c r="Y1750" i="41"/>
  <c r="X1750" i="41"/>
  <c r="W1750" i="41"/>
  <c r="V1750" i="41"/>
  <c r="U1750" i="41"/>
  <c r="T1750" i="41"/>
  <c r="S1750" i="41"/>
  <c r="R1750" i="41"/>
  <c r="Q1750" i="41"/>
  <c r="P1750" i="41"/>
  <c r="O1750" i="41"/>
  <c r="N1750" i="41"/>
  <c r="M1750" i="41"/>
  <c r="L1750" i="41"/>
  <c r="K1750" i="41"/>
  <c r="J1750" i="41"/>
  <c r="I1750" i="41"/>
  <c r="H1750" i="41"/>
  <c r="G1750" i="41"/>
  <c r="F1750" i="41"/>
  <c r="E1750" i="41"/>
  <c r="D1750" i="41"/>
  <c r="C1750" i="41"/>
  <c r="B1750" i="41"/>
  <c r="A1750" i="41"/>
  <c r="Z1749" i="41"/>
  <c r="Y1749" i="41"/>
  <c r="X1749" i="41"/>
  <c r="W1749" i="41"/>
  <c r="V1749" i="41"/>
  <c r="U1749" i="41"/>
  <c r="T1749" i="41"/>
  <c r="S1749" i="41"/>
  <c r="R1749" i="41"/>
  <c r="Q1749" i="41"/>
  <c r="P1749" i="41"/>
  <c r="O1749" i="41"/>
  <c r="N1749" i="41"/>
  <c r="M1749" i="41"/>
  <c r="L1749" i="41"/>
  <c r="K1749" i="41"/>
  <c r="J1749" i="41"/>
  <c r="I1749" i="41"/>
  <c r="H1749" i="41"/>
  <c r="G1749" i="41"/>
  <c r="F1749" i="41"/>
  <c r="E1749" i="41"/>
  <c r="D1749" i="41"/>
  <c r="C1749" i="41"/>
  <c r="B1749" i="41"/>
  <c r="A1749" i="41"/>
  <c r="Z1748" i="41"/>
  <c r="Y1748" i="41"/>
  <c r="X1748" i="41"/>
  <c r="W1748" i="41"/>
  <c r="V1748" i="41"/>
  <c r="U1748" i="41"/>
  <c r="T1748" i="41"/>
  <c r="S1748" i="41"/>
  <c r="R1748" i="41"/>
  <c r="Q1748" i="41"/>
  <c r="P1748" i="41"/>
  <c r="O1748" i="41"/>
  <c r="N1748" i="41"/>
  <c r="M1748" i="41"/>
  <c r="L1748" i="41"/>
  <c r="K1748" i="41"/>
  <c r="J1748" i="41"/>
  <c r="I1748" i="41"/>
  <c r="H1748" i="41"/>
  <c r="G1748" i="41"/>
  <c r="F1748" i="41"/>
  <c r="E1748" i="41"/>
  <c r="D1748" i="41"/>
  <c r="C1748" i="41"/>
  <c r="B1748" i="41"/>
  <c r="A1748" i="41"/>
  <c r="Z1747" i="41"/>
  <c r="Y1747" i="41"/>
  <c r="X1747" i="41"/>
  <c r="W1747" i="41"/>
  <c r="V1747" i="41"/>
  <c r="U1747" i="41"/>
  <c r="T1747" i="41"/>
  <c r="S1747" i="41"/>
  <c r="R1747" i="41"/>
  <c r="Q1747" i="41"/>
  <c r="P1747" i="41"/>
  <c r="O1747" i="41"/>
  <c r="N1747" i="41"/>
  <c r="M1747" i="41"/>
  <c r="L1747" i="41"/>
  <c r="K1747" i="41"/>
  <c r="J1747" i="41"/>
  <c r="I1747" i="41"/>
  <c r="H1747" i="41"/>
  <c r="G1747" i="41"/>
  <c r="F1747" i="41"/>
  <c r="E1747" i="41"/>
  <c r="D1747" i="41"/>
  <c r="C1747" i="41"/>
  <c r="B1747" i="41"/>
  <c r="A1747" i="41"/>
  <c r="Z1746" i="41"/>
  <c r="Y1746" i="41"/>
  <c r="X1746" i="41"/>
  <c r="W1746" i="41"/>
  <c r="V1746" i="41"/>
  <c r="U1746" i="41"/>
  <c r="T1746" i="41"/>
  <c r="S1746" i="41"/>
  <c r="R1746" i="41"/>
  <c r="Q1746" i="41"/>
  <c r="P1746" i="41"/>
  <c r="O1746" i="41"/>
  <c r="N1746" i="41"/>
  <c r="M1746" i="41"/>
  <c r="L1746" i="41"/>
  <c r="K1746" i="41"/>
  <c r="J1746" i="41"/>
  <c r="I1746" i="41"/>
  <c r="H1746" i="41"/>
  <c r="G1746" i="41"/>
  <c r="F1746" i="41"/>
  <c r="E1746" i="41"/>
  <c r="D1746" i="41"/>
  <c r="C1746" i="41"/>
  <c r="B1746" i="41"/>
  <c r="A1746" i="41"/>
  <c r="Z1745" i="41"/>
  <c r="Y1745" i="41"/>
  <c r="X1745" i="41"/>
  <c r="W1745" i="41"/>
  <c r="V1745" i="41"/>
  <c r="U1745" i="41"/>
  <c r="T1745" i="41"/>
  <c r="S1745" i="41"/>
  <c r="R1745" i="41"/>
  <c r="Q1745" i="41"/>
  <c r="P1745" i="41"/>
  <c r="O1745" i="41"/>
  <c r="N1745" i="41"/>
  <c r="M1745" i="41"/>
  <c r="L1745" i="41"/>
  <c r="K1745" i="41"/>
  <c r="J1745" i="41"/>
  <c r="I1745" i="41"/>
  <c r="H1745" i="41"/>
  <c r="G1745" i="41"/>
  <c r="F1745" i="41"/>
  <c r="E1745" i="41"/>
  <c r="D1745" i="41"/>
  <c r="C1745" i="41"/>
  <c r="B1745" i="41"/>
  <c r="A1745" i="41"/>
  <c r="Z1744" i="41"/>
  <c r="Y1744" i="41"/>
  <c r="X1744" i="41"/>
  <c r="W1744" i="41"/>
  <c r="V1744" i="41"/>
  <c r="U1744" i="41"/>
  <c r="T1744" i="41"/>
  <c r="S1744" i="41"/>
  <c r="R1744" i="41"/>
  <c r="Q1744" i="41"/>
  <c r="P1744" i="41"/>
  <c r="O1744" i="41"/>
  <c r="N1744" i="41"/>
  <c r="M1744" i="41"/>
  <c r="L1744" i="41"/>
  <c r="K1744" i="41"/>
  <c r="J1744" i="41"/>
  <c r="I1744" i="41"/>
  <c r="H1744" i="41"/>
  <c r="G1744" i="41"/>
  <c r="F1744" i="41"/>
  <c r="E1744" i="41"/>
  <c r="D1744" i="41"/>
  <c r="C1744" i="41"/>
  <c r="B1744" i="41"/>
  <c r="A1744" i="41"/>
  <c r="Z1743" i="41"/>
  <c r="Y1743" i="41"/>
  <c r="X1743" i="41"/>
  <c r="W1743" i="41"/>
  <c r="V1743" i="41"/>
  <c r="U1743" i="41"/>
  <c r="T1743" i="41"/>
  <c r="S1743" i="41"/>
  <c r="R1743" i="41"/>
  <c r="Q1743" i="41"/>
  <c r="P1743" i="41"/>
  <c r="O1743" i="41"/>
  <c r="N1743" i="41"/>
  <c r="M1743" i="41"/>
  <c r="L1743" i="41"/>
  <c r="K1743" i="41"/>
  <c r="J1743" i="41"/>
  <c r="I1743" i="41"/>
  <c r="H1743" i="41"/>
  <c r="G1743" i="41"/>
  <c r="F1743" i="41"/>
  <c r="E1743" i="41"/>
  <c r="D1743" i="41"/>
  <c r="C1743" i="41"/>
  <c r="B1743" i="41"/>
  <c r="A1743" i="41"/>
  <c r="Z1742" i="41"/>
  <c r="Y1742" i="41"/>
  <c r="X1742" i="41"/>
  <c r="W1742" i="41"/>
  <c r="V1742" i="41"/>
  <c r="U1742" i="41"/>
  <c r="T1742" i="41"/>
  <c r="S1742" i="41"/>
  <c r="R1742" i="41"/>
  <c r="Q1742" i="41"/>
  <c r="P1742" i="41"/>
  <c r="O1742" i="41"/>
  <c r="N1742" i="41"/>
  <c r="M1742" i="41"/>
  <c r="L1742" i="41"/>
  <c r="K1742" i="41"/>
  <c r="J1742" i="41"/>
  <c r="I1742" i="41"/>
  <c r="H1742" i="41"/>
  <c r="G1742" i="41"/>
  <c r="F1742" i="41"/>
  <c r="E1742" i="41"/>
  <c r="D1742" i="41"/>
  <c r="C1742" i="41"/>
  <c r="B1742" i="41"/>
  <c r="A1742" i="41"/>
  <c r="Z1741" i="41"/>
  <c r="Y1741" i="41"/>
  <c r="X1741" i="41"/>
  <c r="W1741" i="41"/>
  <c r="V1741" i="41"/>
  <c r="U1741" i="41"/>
  <c r="T1741" i="41"/>
  <c r="S1741" i="41"/>
  <c r="R1741" i="41"/>
  <c r="Q1741" i="41"/>
  <c r="P1741" i="41"/>
  <c r="O1741" i="41"/>
  <c r="N1741" i="41"/>
  <c r="M1741" i="41"/>
  <c r="L1741" i="41"/>
  <c r="K1741" i="41"/>
  <c r="J1741" i="41"/>
  <c r="I1741" i="41"/>
  <c r="H1741" i="41"/>
  <c r="G1741" i="41"/>
  <c r="F1741" i="41"/>
  <c r="E1741" i="41"/>
  <c r="D1741" i="41"/>
  <c r="C1741" i="41"/>
  <c r="B1741" i="41"/>
  <c r="A1741" i="41"/>
  <c r="Z1740" i="41"/>
  <c r="Y1740" i="41"/>
  <c r="X1740" i="41"/>
  <c r="W1740" i="41"/>
  <c r="V1740" i="41"/>
  <c r="U1740" i="41"/>
  <c r="T1740" i="41"/>
  <c r="S1740" i="41"/>
  <c r="R1740" i="41"/>
  <c r="Q1740" i="41"/>
  <c r="P1740" i="41"/>
  <c r="O1740" i="41"/>
  <c r="N1740" i="41"/>
  <c r="M1740" i="41"/>
  <c r="L1740" i="41"/>
  <c r="K1740" i="41"/>
  <c r="J1740" i="41"/>
  <c r="I1740" i="41"/>
  <c r="H1740" i="41"/>
  <c r="G1740" i="41"/>
  <c r="F1740" i="41"/>
  <c r="E1740" i="41"/>
  <c r="D1740" i="41"/>
  <c r="C1740" i="41"/>
  <c r="B1740" i="41"/>
  <c r="A1740" i="41"/>
  <c r="Z1739" i="41"/>
  <c r="Y1739" i="41"/>
  <c r="X1739" i="41"/>
  <c r="W1739" i="41"/>
  <c r="V1739" i="41"/>
  <c r="U1739" i="41"/>
  <c r="T1739" i="41"/>
  <c r="S1739" i="41"/>
  <c r="R1739" i="41"/>
  <c r="Q1739" i="41"/>
  <c r="P1739" i="41"/>
  <c r="O1739" i="41"/>
  <c r="N1739" i="41"/>
  <c r="M1739" i="41"/>
  <c r="L1739" i="41"/>
  <c r="K1739" i="41"/>
  <c r="J1739" i="41"/>
  <c r="I1739" i="41"/>
  <c r="H1739" i="41"/>
  <c r="G1739" i="41"/>
  <c r="F1739" i="41"/>
  <c r="E1739" i="41"/>
  <c r="D1739" i="41"/>
  <c r="C1739" i="41"/>
  <c r="B1739" i="41"/>
  <c r="A1739" i="41"/>
  <c r="Z1738" i="41"/>
  <c r="Y1738" i="41"/>
  <c r="X1738" i="41"/>
  <c r="W1738" i="41"/>
  <c r="V1738" i="41"/>
  <c r="U1738" i="41"/>
  <c r="T1738" i="41"/>
  <c r="S1738" i="41"/>
  <c r="R1738" i="41"/>
  <c r="Q1738" i="41"/>
  <c r="P1738" i="41"/>
  <c r="O1738" i="41"/>
  <c r="N1738" i="41"/>
  <c r="M1738" i="41"/>
  <c r="L1738" i="41"/>
  <c r="K1738" i="41"/>
  <c r="J1738" i="41"/>
  <c r="I1738" i="41"/>
  <c r="H1738" i="41"/>
  <c r="G1738" i="41"/>
  <c r="F1738" i="41"/>
  <c r="E1738" i="41"/>
  <c r="D1738" i="41"/>
  <c r="C1738" i="41"/>
  <c r="B1738" i="41"/>
  <c r="A1738" i="41"/>
  <c r="Z1737" i="41"/>
  <c r="Y1737" i="41"/>
  <c r="X1737" i="41"/>
  <c r="W1737" i="41"/>
  <c r="V1737" i="41"/>
  <c r="U1737" i="41"/>
  <c r="T1737" i="41"/>
  <c r="S1737" i="41"/>
  <c r="R1737" i="41"/>
  <c r="Q1737" i="41"/>
  <c r="P1737" i="41"/>
  <c r="O1737" i="41"/>
  <c r="N1737" i="41"/>
  <c r="M1737" i="41"/>
  <c r="L1737" i="41"/>
  <c r="K1737" i="41"/>
  <c r="J1737" i="41"/>
  <c r="I1737" i="41"/>
  <c r="H1737" i="41"/>
  <c r="G1737" i="41"/>
  <c r="F1737" i="41"/>
  <c r="E1737" i="41"/>
  <c r="D1737" i="41"/>
  <c r="C1737" i="41"/>
  <c r="B1737" i="41"/>
  <c r="A1737" i="41"/>
  <c r="Z1736" i="41"/>
  <c r="Y1736" i="41"/>
  <c r="X1736" i="41"/>
  <c r="W1736" i="41"/>
  <c r="V1736" i="41"/>
  <c r="U1736" i="41"/>
  <c r="T1736" i="41"/>
  <c r="S1736" i="41"/>
  <c r="R1736" i="41"/>
  <c r="Q1736" i="41"/>
  <c r="P1736" i="41"/>
  <c r="O1736" i="41"/>
  <c r="N1736" i="41"/>
  <c r="M1736" i="41"/>
  <c r="L1736" i="41"/>
  <c r="K1736" i="41"/>
  <c r="J1736" i="41"/>
  <c r="I1736" i="41"/>
  <c r="H1736" i="41"/>
  <c r="G1736" i="41"/>
  <c r="F1736" i="41"/>
  <c r="E1736" i="41"/>
  <c r="D1736" i="41"/>
  <c r="C1736" i="41"/>
  <c r="B1736" i="41"/>
  <c r="A1736" i="41"/>
  <c r="Z1735" i="41"/>
  <c r="Y1735" i="41"/>
  <c r="X1735" i="41"/>
  <c r="W1735" i="41"/>
  <c r="V1735" i="41"/>
  <c r="U1735" i="41"/>
  <c r="T1735" i="41"/>
  <c r="S1735" i="41"/>
  <c r="R1735" i="41"/>
  <c r="Q1735" i="41"/>
  <c r="P1735" i="41"/>
  <c r="O1735" i="41"/>
  <c r="N1735" i="41"/>
  <c r="M1735" i="41"/>
  <c r="L1735" i="41"/>
  <c r="K1735" i="41"/>
  <c r="J1735" i="41"/>
  <c r="I1735" i="41"/>
  <c r="H1735" i="41"/>
  <c r="G1735" i="41"/>
  <c r="F1735" i="41"/>
  <c r="E1735" i="41"/>
  <c r="D1735" i="41"/>
  <c r="C1735" i="41"/>
  <c r="B1735" i="41"/>
  <c r="A1735" i="41"/>
  <c r="Z1734" i="41"/>
  <c r="Y1734" i="41"/>
  <c r="X1734" i="41"/>
  <c r="W1734" i="41"/>
  <c r="V1734" i="41"/>
  <c r="U1734" i="41"/>
  <c r="T1734" i="41"/>
  <c r="S1734" i="41"/>
  <c r="R1734" i="41"/>
  <c r="Q1734" i="41"/>
  <c r="P1734" i="41"/>
  <c r="O1734" i="41"/>
  <c r="N1734" i="41"/>
  <c r="M1734" i="41"/>
  <c r="L1734" i="41"/>
  <c r="K1734" i="41"/>
  <c r="J1734" i="41"/>
  <c r="I1734" i="41"/>
  <c r="H1734" i="41"/>
  <c r="G1734" i="41"/>
  <c r="F1734" i="41"/>
  <c r="E1734" i="41"/>
  <c r="D1734" i="41"/>
  <c r="C1734" i="41"/>
  <c r="B1734" i="41"/>
  <c r="A1734" i="41"/>
  <c r="Z1733" i="41"/>
  <c r="Y1733" i="41"/>
  <c r="X1733" i="41"/>
  <c r="W1733" i="41"/>
  <c r="V1733" i="41"/>
  <c r="U1733" i="41"/>
  <c r="T1733" i="41"/>
  <c r="S1733" i="41"/>
  <c r="R1733" i="41"/>
  <c r="Q1733" i="41"/>
  <c r="P1733" i="41"/>
  <c r="O1733" i="41"/>
  <c r="N1733" i="41"/>
  <c r="M1733" i="41"/>
  <c r="L1733" i="41"/>
  <c r="K1733" i="41"/>
  <c r="J1733" i="41"/>
  <c r="I1733" i="41"/>
  <c r="H1733" i="41"/>
  <c r="G1733" i="41"/>
  <c r="F1733" i="41"/>
  <c r="E1733" i="41"/>
  <c r="D1733" i="41"/>
  <c r="C1733" i="41"/>
  <c r="B1733" i="41"/>
  <c r="A1733" i="41"/>
  <c r="Z1732" i="41"/>
  <c r="Y1732" i="41"/>
  <c r="X1732" i="41"/>
  <c r="W1732" i="41"/>
  <c r="V1732" i="41"/>
  <c r="U1732" i="41"/>
  <c r="T1732" i="41"/>
  <c r="S1732" i="41"/>
  <c r="R1732" i="41"/>
  <c r="Q1732" i="41"/>
  <c r="P1732" i="41"/>
  <c r="O1732" i="41"/>
  <c r="N1732" i="41"/>
  <c r="M1732" i="41"/>
  <c r="L1732" i="41"/>
  <c r="K1732" i="41"/>
  <c r="J1732" i="41"/>
  <c r="I1732" i="41"/>
  <c r="H1732" i="41"/>
  <c r="G1732" i="41"/>
  <c r="F1732" i="41"/>
  <c r="E1732" i="41"/>
  <c r="D1732" i="41"/>
  <c r="C1732" i="41"/>
  <c r="B1732" i="41"/>
  <c r="A1732" i="41"/>
  <c r="Z1731" i="41"/>
  <c r="Y1731" i="41"/>
  <c r="X1731" i="41"/>
  <c r="W1731" i="41"/>
  <c r="V1731" i="41"/>
  <c r="U1731" i="41"/>
  <c r="T1731" i="41"/>
  <c r="S1731" i="41"/>
  <c r="R1731" i="41"/>
  <c r="Q1731" i="41"/>
  <c r="P1731" i="41"/>
  <c r="O1731" i="41"/>
  <c r="N1731" i="41"/>
  <c r="M1731" i="41"/>
  <c r="L1731" i="41"/>
  <c r="K1731" i="41"/>
  <c r="J1731" i="41"/>
  <c r="I1731" i="41"/>
  <c r="H1731" i="41"/>
  <c r="G1731" i="41"/>
  <c r="F1731" i="41"/>
  <c r="E1731" i="41"/>
  <c r="D1731" i="41"/>
  <c r="C1731" i="41"/>
  <c r="B1731" i="41"/>
  <c r="A1731" i="41"/>
  <c r="Z1730" i="41"/>
  <c r="Y1730" i="41"/>
  <c r="X1730" i="41"/>
  <c r="W1730" i="41"/>
  <c r="V1730" i="41"/>
  <c r="U1730" i="41"/>
  <c r="T1730" i="41"/>
  <c r="S1730" i="41"/>
  <c r="R1730" i="41"/>
  <c r="Q1730" i="41"/>
  <c r="P1730" i="41"/>
  <c r="O1730" i="41"/>
  <c r="N1730" i="41"/>
  <c r="M1730" i="41"/>
  <c r="L1730" i="41"/>
  <c r="K1730" i="41"/>
  <c r="J1730" i="41"/>
  <c r="I1730" i="41"/>
  <c r="H1730" i="41"/>
  <c r="G1730" i="41"/>
  <c r="F1730" i="41"/>
  <c r="E1730" i="41"/>
  <c r="D1730" i="41"/>
  <c r="C1730" i="41"/>
  <c r="B1730" i="41"/>
  <c r="A1730" i="41"/>
  <c r="Z1729" i="41"/>
  <c r="Y1729" i="41"/>
  <c r="X1729" i="41"/>
  <c r="W1729" i="41"/>
  <c r="V1729" i="41"/>
  <c r="U1729" i="41"/>
  <c r="T1729" i="41"/>
  <c r="S1729" i="41"/>
  <c r="R1729" i="41"/>
  <c r="Q1729" i="41"/>
  <c r="P1729" i="41"/>
  <c r="O1729" i="41"/>
  <c r="N1729" i="41"/>
  <c r="M1729" i="41"/>
  <c r="L1729" i="41"/>
  <c r="K1729" i="41"/>
  <c r="J1729" i="41"/>
  <c r="I1729" i="41"/>
  <c r="H1729" i="41"/>
  <c r="G1729" i="41"/>
  <c r="F1729" i="41"/>
  <c r="E1729" i="41"/>
  <c r="D1729" i="41"/>
  <c r="C1729" i="41"/>
  <c r="B1729" i="41"/>
  <c r="A1729" i="41"/>
  <c r="Z1728" i="41"/>
  <c r="Y1728" i="41"/>
  <c r="X1728" i="41"/>
  <c r="W1728" i="41"/>
  <c r="V1728" i="41"/>
  <c r="U1728" i="41"/>
  <c r="T1728" i="41"/>
  <c r="S1728" i="41"/>
  <c r="R1728" i="41"/>
  <c r="Q1728" i="41"/>
  <c r="P1728" i="41"/>
  <c r="O1728" i="41"/>
  <c r="N1728" i="41"/>
  <c r="M1728" i="41"/>
  <c r="L1728" i="41"/>
  <c r="K1728" i="41"/>
  <c r="J1728" i="41"/>
  <c r="I1728" i="41"/>
  <c r="H1728" i="41"/>
  <c r="G1728" i="41"/>
  <c r="F1728" i="41"/>
  <c r="E1728" i="41"/>
  <c r="D1728" i="41"/>
  <c r="C1728" i="41"/>
  <c r="B1728" i="41"/>
  <c r="A1728" i="41"/>
  <c r="Z1727" i="41"/>
  <c r="Y1727" i="41"/>
  <c r="X1727" i="41"/>
  <c r="W1727" i="41"/>
  <c r="V1727" i="41"/>
  <c r="U1727" i="41"/>
  <c r="T1727" i="41"/>
  <c r="S1727" i="41"/>
  <c r="R1727" i="41"/>
  <c r="Q1727" i="41"/>
  <c r="P1727" i="41"/>
  <c r="O1727" i="41"/>
  <c r="N1727" i="41"/>
  <c r="M1727" i="41"/>
  <c r="L1727" i="41"/>
  <c r="K1727" i="41"/>
  <c r="J1727" i="41"/>
  <c r="I1727" i="41"/>
  <c r="H1727" i="41"/>
  <c r="G1727" i="41"/>
  <c r="F1727" i="41"/>
  <c r="E1727" i="41"/>
  <c r="D1727" i="41"/>
  <c r="C1727" i="41"/>
  <c r="B1727" i="41"/>
  <c r="A1727" i="41"/>
  <c r="Z1726" i="41"/>
  <c r="Y1726" i="41"/>
  <c r="X1726" i="41"/>
  <c r="W1726" i="41"/>
  <c r="V1726" i="41"/>
  <c r="U1726" i="41"/>
  <c r="T1726" i="41"/>
  <c r="S1726" i="41"/>
  <c r="R1726" i="41"/>
  <c r="Q1726" i="41"/>
  <c r="P1726" i="41"/>
  <c r="O1726" i="41"/>
  <c r="N1726" i="41"/>
  <c r="M1726" i="41"/>
  <c r="L1726" i="41"/>
  <c r="K1726" i="41"/>
  <c r="J1726" i="41"/>
  <c r="I1726" i="41"/>
  <c r="H1726" i="41"/>
  <c r="G1726" i="41"/>
  <c r="F1726" i="41"/>
  <c r="E1726" i="41"/>
  <c r="D1726" i="41"/>
  <c r="C1726" i="41"/>
  <c r="B1726" i="41"/>
  <c r="A1726" i="41"/>
  <c r="Z1725" i="41"/>
  <c r="Y1725" i="41"/>
  <c r="X1725" i="41"/>
  <c r="W1725" i="41"/>
  <c r="V1725" i="41"/>
  <c r="U1725" i="41"/>
  <c r="T1725" i="41"/>
  <c r="S1725" i="41"/>
  <c r="R1725" i="41"/>
  <c r="Q1725" i="41"/>
  <c r="P1725" i="41"/>
  <c r="O1725" i="41"/>
  <c r="N1725" i="41"/>
  <c r="M1725" i="41"/>
  <c r="L1725" i="41"/>
  <c r="K1725" i="41"/>
  <c r="J1725" i="41"/>
  <c r="I1725" i="41"/>
  <c r="H1725" i="41"/>
  <c r="G1725" i="41"/>
  <c r="F1725" i="41"/>
  <c r="E1725" i="41"/>
  <c r="D1725" i="41"/>
  <c r="C1725" i="41"/>
  <c r="B1725" i="41"/>
  <c r="A1725" i="41"/>
  <c r="Z1724" i="41"/>
  <c r="Y1724" i="41"/>
  <c r="X1724" i="41"/>
  <c r="W1724" i="41"/>
  <c r="V1724" i="41"/>
  <c r="U1724" i="41"/>
  <c r="T1724" i="41"/>
  <c r="S1724" i="41"/>
  <c r="R1724" i="41"/>
  <c r="Q1724" i="41"/>
  <c r="P1724" i="41"/>
  <c r="O1724" i="41"/>
  <c r="N1724" i="41"/>
  <c r="M1724" i="41"/>
  <c r="L1724" i="41"/>
  <c r="K1724" i="41"/>
  <c r="J1724" i="41"/>
  <c r="I1724" i="41"/>
  <c r="H1724" i="41"/>
  <c r="G1724" i="41"/>
  <c r="F1724" i="41"/>
  <c r="E1724" i="41"/>
  <c r="D1724" i="41"/>
  <c r="C1724" i="41"/>
  <c r="B1724" i="41"/>
  <c r="A1724" i="41"/>
  <c r="Z1723" i="41"/>
  <c r="Y1723" i="41"/>
  <c r="X1723" i="41"/>
  <c r="W1723" i="41"/>
  <c r="V1723" i="41"/>
  <c r="U1723" i="41"/>
  <c r="T1723" i="41"/>
  <c r="S1723" i="41"/>
  <c r="R1723" i="41"/>
  <c r="Q1723" i="41"/>
  <c r="P1723" i="41"/>
  <c r="O1723" i="41"/>
  <c r="N1723" i="41"/>
  <c r="M1723" i="41"/>
  <c r="L1723" i="41"/>
  <c r="K1723" i="41"/>
  <c r="J1723" i="41"/>
  <c r="I1723" i="41"/>
  <c r="H1723" i="41"/>
  <c r="G1723" i="41"/>
  <c r="F1723" i="41"/>
  <c r="E1723" i="41"/>
  <c r="D1723" i="41"/>
  <c r="C1723" i="41"/>
  <c r="B1723" i="41"/>
  <c r="A1723" i="41"/>
  <c r="Z1722" i="41"/>
  <c r="Y1722" i="41"/>
  <c r="X1722" i="41"/>
  <c r="W1722" i="41"/>
  <c r="V1722" i="41"/>
  <c r="U1722" i="41"/>
  <c r="T1722" i="41"/>
  <c r="S1722" i="41"/>
  <c r="R1722" i="41"/>
  <c r="Q1722" i="41"/>
  <c r="P1722" i="41"/>
  <c r="O1722" i="41"/>
  <c r="N1722" i="41"/>
  <c r="M1722" i="41"/>
  <c r="L1722" i="41"/>
  <c r="K1722" i="41"/>
  <c r="J1722" i="41"/>
  <c r="I1722" i="41"/>
  <c r="H1722" i="41"/>
  <c r="G1722" i="41"/>
  <c r="F1722" i="41"/>
  <c r="E1722" i="41"/>
  <c r="D1722" i="41"/>
  <c r="C1722" i="41"/>
  <c r="B1722" i="41"/>
  <c r="A1722" i="41"/>
  <c r="Z1721" i="41"/>
  <c r="Y1721" i="41"/>
  <c r="X1721" i="41"/>
  <c r="W1721" i="41"/>
  <c r="V1721" i="41"/>
  <c r="U1721" i="41"/>
  <c r="T1721" i="41"/>
  <c r="S1721" i="41"/>
  <c r="R1721" i="41"/>
  <c r="Q1721" i="41"/>
  <c r="P1721" i="41"/>
  <c r="O1721" i="41"/>
  <c r="N1721" i="41"/>
  <c r="M1721" i="41"/>
  <c r="L1721" i="41"/>
  <c r="K1721" i="41"/>
  <c r="J1721" i="41"/>
  <c r="I1721" i="41"/>
  <c r="H1721" i="41"/>
  <c r="G1721" i="41"/>
  <c r="F1721" i="41"/>
  <c r="E1721" i="41"/>
  <c r="D1721" i="41"/>
  <c r="C1721" i="41"/>
  <c r="B1721" i="41"/>
  <c r="A1721" i="41"/>
  <c r="Z1720" i="41"/>
  <c r="Y1720" i="41"/>
  <c r="X1720" i="41"/>
  <c r="W1720" i="41"/>
  <c r="V1720" i="41"/>
  <c r="U1720" i="41"/>
  <c r="T1720" i="41"/>
  <c r="S1720" i="41"/>
  <c r="R1720" i="41"/>
  <c r="Q1720" i="41"/>
  <c r="P1720" i="41"/>
  <c r="O1720" i="41"/>
  <c r="N1720" i="41"/>
  <c r="M1720" i="41"/>
  <c r="L1720" i="41"/>
  <c r="K1720" i="41"/>
  <c r="J1720" i="41"/>
  <c r="I1720" i="41"/>
  <c r="H1720" i="41"/>
  <c r="G1720" i="41"/>
  <c r="F1720" i="41"/>
  <c r="E1720" i="41"/>
  <c r="D1720" i="41"/>
  <c r="C1720" i="41"/>
  <c r="B1720" i="41"/>
  <c r="A1720" i="41"/>
  <c r="Z1719" i="41"/>
  <c r="Y1719" i="41"/>
  <c r="X1719" i="41"/>
  <c r="W1719" i="41"/>
  <c r="V1719" i="41"/>
  <c r="U1719" i="41"/>
  <c r="T1719" i="41"/>
  <c r="S1719" i="41"/>
  <c r="R1719" i="41"/>
  <c r="Q1719" i="41"/>
  <c r="P1719" i="41"/>
  <c r="O1719" i="41"/>
  <c r="N1719" i="41"/>
  <c r="M1719" i="41"/>
  <c r="L1719" i="41"/>
  <c r="K1719" i="41"/>
  <c r="J1719" i="41"/>
  <c r="I1719" i="41"/>
  <c r="H1719" i="41"/>
  <c r="G1719" i="41"/>
  <c r="F1719" i="41"/>
  <c r="E1719" i="41"/>
  <c r="D1719" i="41"/>
  <c r="C1719" i="41"/>
  <c r="B1719" i="41"/>
  <c r="A1719" i="41"/>
  <c r="Z1718" i="41"/>
  <c r="Y1718" i="41"/>
  <c r="X1718" i="41"/>
  <c r="W1718" i="41"/>
  <c r="V1718" i="41"/>
  <c r="U1718" i="41"/>
  <c r="T1718" i="41"/>
  <c r="S1718" i="41"/>
  <c r="R1718" i="41"/>
  <c r="Q1718" i="41"/>
  <c r="P1718" i="41"/>
  <c r="O1718" i="41"/>
  <c r="N1718" i="41"/>
  <c r="M1718" i="41"/>
  <c r="L1718" i="41"/>
  <c r="K1718" i="41"/>
  <c r="J1718" i="41"/>
  <c r="I1718" i="41"/>
  <c r="H1718" i="41"/>
  <c r="G1718" i="41"/>
  <c r="F1718" i="41"/>
  <c r="E1718" i="41"/>
  <c r="D1718" i="41"/>
  <c r="C1718" i="41"/>
  <c r="B1718" i="41"/>
  <c r="A1718" i="41"/>
  <c r="Z1717" i="41"/>
  <c r="Y1717" i="41"/>
  <c r="X1717" i="41"/>
  <c r="W1717" i="41"/>
  <c r="V1717" i="41"/>
  <c r="U1717" i="41"/>
  <c r="T1717" i="41"/>
  <c r="S1717" i="41"/>
  <c r="R1717" i="41"/>
  <c r="Q1717" i="41"/>
  <c r="P1717" i="41"/>
  <c r="O1717" i="41"/>
  <c r="N1717" i="41"/>
  <c r="M1717" i="41"/>
  <c r="L1717" i="41"/>
  <c r="K1717" i="41"/>
  <c r="J1717" i="41"/>
  <c r="I1717" i="41"/>
  <c r="H1717" i="41"/>
  <c r="G1717" i="41"/>
  <c r="F1717" i="41"/>
  <c r="E1717" i="41"/>
  <c r="D1717" i="41"/>
  <c r="C1717" i="41"/>
  <c r="B1717" i="41"/>
  <c r="A1717" i="41"/>
  <c r="Z1716" i="41"/>
  <c r="Y1716" i="41"/>
  <c r="X1716" i="41"/>
  <c r="W1716" i="41"/>
  <c r="V1716" i="41"/>
  <c r="U1716" i="41"/>
  <c r="T1716" i="41"/>
  <c r="S1716" i="41"/>
  <c r="R1716" i="41"/>
  <c r="Q1716" i="41"/>
  <c r="P1716" i="41"/>
  <c r="O1716" i="41"/>
  <c r="N1716" i="41"/>
  <c r="M1716" i="41"/>
  <c r="L1716" i="41"/>
  <c r="K1716" i="41"/>
  <c r="J1716" i="41"/>
  <c r="I1716" i="41"/>
  <c r="H1716" i="41"/>
  <c r="G1716" i="41"/>
  <c r="F1716" i="41"/>
  <c r="E1716" i="41"/>
  <c r="D1716" i="41"/>
  <c r="C1716" i="41"/>
  <c r="B1716" i="41"/>
  <c r="A1716" i="41"/>
  <c r="Z1715" i="41"/>
  <c r="Y1715" i="41"/>
  <c r="X1715" i="41"/>
  <c r="W1715" i="41"/>
  <c r="V1715" i="41"/>
  <c r="U1715" i="41"/>
  <c r="T1715" i="41"/>
  <c r="S1715" i="41"/>
  <c r="R1715" i="41"/>
  <c r="Q1715" i="41"/>
  <c r="P1715" i="41"/>
  <c r="O1715" i="41"/>
  <c r="N1715" i="41"/>
  <c r="M1715" i="41"/>
  <c r="L1715" i="41"/>
  <c r="K1715" i="41"/>
  <c r="J1715" i="41"/>
  <c r="I1715" i="41"/>
  <c r="H1715" i="41"/>
  <c r="G1715" i="41"/>
  <c r="F1715" i="41"/>
  <c r="E1715" i="41"/>
  <c r="D1715" i="41"/>
  <c r="C1715" i="41"/>
  <c r="B1715" i="41"/>
  <c r="A1715" i="41"/>
  <c r="Z1714" i="41"/>
  <c r="Y1714" i="41"/>
  <c r="X1714" i="41"/>
  <c r="W1714" i="41"/>
  <c r="V1714" i="41"/>
  <c r="U1714" i="41"/>
  <c r="T1714" i="41"/>
  <c r="S1714" i="41"/>
  <c r="R1714" i="41"/>
  <c r="Q1714" i="41"/>
  <c r="P1714" i="41"/>
  <c r="O1714" i="41"/>
  <c r="N1714" i="41"/>
  <c r="M1714" i="41"/>
  <c r="L1714" i="41"/>
  <c r="K1714" i="41"/>
  <c r="J1714" i="41"/>
  <c r="I1714" i="41"/>
  <c r="H1714" i="41"/>
  <c r="G1714" i="41"/>
  <c r="F1714" i="41"/>
  <c r="E1714" i="41"/>
  <c r="D1714" i="41"/>
  <c r="C1714" i="41"/>
  <c r="B1714" i="41"/>
  <c r="A1714" i="41"/>
  <c r="Z1713" i="41"/>
  <c r="Y1713" i="41"/>
  <c r="X1713" i="41"/>
  <c r="W1713" i="41"/>
  <c r="V1713" i="41"/>
  <c r="U1713" i="41"/>
  <c r="T1713" i="41"/>
  <c r="S1713" i="41"/>
  <c r="R1713" i="41"/>
  <c r="Q1713" i="41"/>
  <c r="P1713" i="41"/>
  <c r="O1713" i="41"/>
  <c r="N1713" i="41"/>
  <c r="M1713" i="41"/>
  <c r="L1713" i="41"/>
  <c r="K1713" i="41"/>
  <c r="J1713" i="41"/>
  <c r="I1713" i="41"/>
  <c r="H1713" i="41"/>
  <c r="G1713" i="41"/>
  <c r="F1713" i="41"/>
  <c r="E1713" i="41"/>
  <c r="D1713" i="41"/>
  <c r="C1713" i="41"/>
  <c r="B1713" i="41"/>
  <c r="A1713" i="41"/>
  <c r="Z1712" i="41"/>
  <c r="Y1712" i="41"/>
  <c r="X1712" i="41"/>
  <c r="W1712" i="41"/>
  <c r="V1712" i="41"/>
  <c r="U1712" i="41"/>
  <c r="T1712" i="41"/>
  <c r="S1712" i="41"/>
  <c r="R1712" i="41"/>
  <c r="Q1712" i="41"/>
  <c r="P1712" i="41"/>
  <c r="O1712" i="41"/>
  <c r="N1712" i="41"/>
  <c r="M1712" i="41"/>
  <c r="L1712" i="41"/>
  <c r="K1712" i="41"/>
  <c r="J1712" i="41"/>
  <c r="I1712" i="41"/>
  <c r="H1712" i="41"/>
  <c r="G1712" i="41"/>
  <c r="F1712" i="41"/>
  <c r="E1712" i="41"/>
  <c r="D1712" i="41"/>
  <c r="C1712" i="41"/>
  <c r="B1712" i="41"/>
  <c r="A1712" i="41"/>
  <c r="Z1711" i="41"/>
  <c r="Y1711" i="41"/>
  <c r="X1711" i="41"/>
  <c r="W1711" i="41"/>
  <c r="V1711" i="41"/>
  <c r="U1711" i="41"/>
  <c r="T1711" i="41"/>
  <c r="S1711" i="41"/>
  <c r="R1711" i="41"/>
  <c r="Q1711" i="41"/>
  <c r="P1711" i="41"/>
  <c r="O1711" i="41"/>
  <c r="N1711" i="41"/>
  <c r="M1711" i="41"/>
  <c r="L1711" i="41"/>
  <c r="K1711" i="41"/>
  <c r="J1711" i="41"/>
  <c r="I1711" i="41"/>
  <c r="H1711" i="41"/>
  <c r="G1711" i="41"/>
  <c r="F1711" i="41"/>
  <c r="E1711" i="41"/>
  <c r="D1711" i="41"/>
  <c r="C1711" i="41"/>
  <c r="B1711" i="41"/>
  <c r="A1711" i="41"/>
  <c r="Z1710" i="41"/>
  <c r="Y1710" i="41"/>
  <c r="X1710" i="41"/>
  <c r="W1710" i="41"/>
  <c r="V1710" i="41"/>
  <c r="U1710" i="41"/>
  <c r="T1710" i="41"/>
  <c r="S1710" i="41"/>
  <c r="R1710" i="41"/>
  <c r="Q1710" i="41"/>
  <c r="P1710" i="41"/>
  <c r="O1710" i="41"/>
  <c r="N1710" i="41"/>
  <c r="M1710" i="41"/>
  <c r="L1710" i="41"/>
  <c r="K1710" i="41"/>
  <c r="J1710" i="41"/>
  <c r="I1710" i="41"/>
  <c r="H1710" i="41"/>
  <c r="G1710" i="41"/>
  <c r="F1710" i="41"/>
  <c r="E1710" i="41"/>
  <c r="D1710" i="41"/>
  <c r="C1710" i="41"/>
  <c r="B1710" i="41"/>
  <c r="A1710" i="41"/>
  <c r="Z1709" i="41"/>
  <c r="Y1709" i="41"/>
  <c r="X1709" i="41"/>
  <c r="W1709" i="41"/>
  <c r="V1709" i="41"/>
  <c r="U1709" i="41"/>
  <c r="T1709" i="41"/>
  <c r="S1709" i="41"/>
  <c r="R1709" i="41"/>
  <c r="Q1709" i="41"/>
  <c r="P1709" i="41"/>
  <c r="O1709" i="41"/>
  <c r="N1709" i="41"/>
  <c r="M1709" i="41"/>
  <c r="L1709" i="41"/>
  <c r="K1709" i="41"/>
  <c r="J1709" i="41"/>
  <c r="I1709" i="41"/>
  <c r="H1709" i="41"/>
  <c r="G1709" i="41"/>
  <c r="F1709" i="41"/>
  <c r="E1709" i="41"/>
  <c r="D1709" i="41"/>
  <c r="C1709" i="41"/>
  <c r="B1709" i="41"/>
  <c r="A1709" i="41"/>
  <c r="Z1708" i="41"/>
  <c r="Y1708" i="41"/>
  <c r="X1708" i="41"/>
  <c r="W1708" i="41"/>
  <c r="V1708" i="41"/>
  <c r="U1708" i="41"/>
  <c r="T1708" i="41"/>
  <c r="S1708" i="41"/>
  <c r="R1708" i="41"/>
  <c r="Q1708" i="41"/>
  <c r="P1708" i="41"/>
  <c r="O1708" i="41"/>
  <c r="N1708" i="41"/>
  <c r="M1708" i="41"/>
  <c r="L1708" i="41"/>
  <c r="K1708" i="41"/>
  <c r="J1708" i="41"/>
  <c r="I1708" i="41"/>
  <c r="H1708" i="41"/>
  <c r="G1708" i="41"/>
  <c r="F1708" i="41"/>
  <c r="E1708" i="41"/>
  <c r="D1708" i="41"/>
  <c r="C1708" i="41"/>
  <c r="B1708" i="41"/>
  <c r="A1708" i="41"/>
  <c r="Z1707" i="41"/>
  <c r="Y1707" i="41"/>
  <c r="X1707" i="41"/>
  <c r="W1707" i="41"/>
  <c r="V1707" i="41"/>
  <c r="U1707" i="41"/>
  <c r="T1707" i="41"/>
  <c r="S1707" i="41"/>
  <c r="R1707" i="41"/>
  <c r="Q1707" i="41"/>
  <c r="P1707" i="41"/>
  <c r="O1707" i="41"/>
  <c r="N1707" i="41"/>
  <c r="M1707" i="41"/>
  <c r="L1707" i="41"/>
  <c r="K1707" i="41"/>
  <c r="J1707" i="41"/>
  <c r="I1707" i="41"/>
  <c r="H1707" i="41"/>
  <c r="G1707" i="41"/>
  <c r="F1707" i="41"/>
  <c r="E1707" i="41"/>
  <c r="D1707" i="41"/>
  <c r="C1707" i="41"/>
  <c r="B1707" i="41"/>
  <c r="A1707" i="41"/>
  <c r="Z1706" i="41"/>
  <c r="Y1706" i="41"/>
  <c r="X1706" i="41"/>
  <c r="W1706" i="41"/>
  <c r="V1706" i="41"/>
  <c r="U1706" i="41"/>
  <c r="T1706" i="41"/>
  <c r="S1706" i="41"/>
  <c r="R1706" i="41"/>
  <c r="Q1706" i="41"/>
  <c r="P1706" i="41"/>
  <c r="O1706" i="41"/>
  <c r="N1706" i="41"/>
  <c r="M1706" i="41"/>
  <c r="L1706" i="41"/>
  <c r="K1706" i="41"/>
  <c r="J1706" i="41"/>
  <c r="I1706" i="41"/>
  <c r="H1706" i="41"/>
  <c r="G1706" i="41"/>
  <c r="F1706" i="41"/>
  <c r="E1706" i="41"/>
  <c r="D1706" i="41"/>
  <c r="C1706" i="41"/>
  <c r="B1706" i="41"/>
  <c r="A1706" i="41"/>
  <c r="Z1705" i="41"/>
  <c r="Y1705" i="41"/>
  <c r="X1705" i="41"/>
  <c r="W1705" i="41"/>
  <c r="V1705" i="41"/>
  <c r="U1705" i="41"/>
  <c r="T1705" i="41"/>
  <c r="S1705" i="41"/>
  <c r="R1705" i="41"/>
  <c r="Q1705" i="41"/>
  <c r="P1705" i="41"/>
  <c r="O1705" i="41"/>
  <c r="N1705" i="41"/>
  <c r="M1705" i="41"/>
  <c r="L1705" i="41"/>
  <c r="K1705" i="41"/>
  <c r="J1705" i="41"/>
  <c r="I1705" i="41"/>
  <c r="H1705" i="41"/>
  <c r="G1705" i="41"/>
  <c r="F1705" i="41"/>
  <c r="E1705" i="41"/>
  <c r="D1705" i="41"/>
  <c r="C1705" i="41"/>
  <c r="B1705" i="41"/>
  <c r="A1705" i="41"/>
  <c r="Z1704" i="41"/>
  <c r="Y1704" i="41"/>
  <c r="X1704" i="41"/>
  <c r="W1704" i="41"/>
  <c r="V1704" i="41"/>
  <c r="U1704" i="41"/>
  <c r="T1704" i="41"/>
  <c r="S1704" i="41"/>
  <c r="R1704" i="41"/>
  <c r="Q1704" i="41"/>
  <c r="P1704" i="41"/>
  <c r="O1704" i="41"/>
  <c r="N1704" i="41"/>
  <c r="M1704" i="41"/>
  <c r="L1704" i="41"/>
  <c r="K1704" i="41"/>
  <c r="J1704" i="41"/>
  <c r="I1704" i="41"/>
  <c r="H1704" i="41"/>
  <c r="G1704" i="41"/>
  <c r="F1704" i="41"/>
  <c r="E1704" i="41"/>
  <c r="D1704" i="41"/>
  <c r="C1704" i="41"/>
  <c r="B1704" i="41"/>
  <c r="A1704" i="41"/>
  <c r="Z1703" i="41"/>
  <c r="Y1703" i="41"/>
  <c r="X1703" i="41"/>
  <c r="W1703" i="41"/>
  <c r="V1703" i="41"/>
  <c r="U1703" i="41"/>
  <c r="T1703" i="41"/>
  <c r="S1703" i="41"/>
  <c r="R1703" i="41"/>
  <c r="Q1703" i="41"/>
  <c r="P1703" i="41"/>
  <c r="O1703" i="41"/>
  <c r="N1703" i="41"/>
  <c r="M1703" i="41"/>
  <c r="L1703" i="41"/>
  <c r="K1703" i="41"/>
  <c r="J1703" i="41"/>
  <c r="I1703" i="41"/>
  <c r="H1703" i="41"/>
  <c r="G1703" i="41"/>
  <c r="F1703" i="41"/>
  <c r="E1703" i="41"/>
  <c r="D1703" i="41"/>
  <c r="C1703" i="41"/>
  <c r="B1703" i="41"/>
  <c r="A1703" i="41"/>
  <c r="Z1702" i="41"/>
  <c r="Y1702" i="41"/>
  <c r="X1702" i="41"/>
  <c r="W1702" i="41"/>
  <c r="V1702" i="41"/>
  <c r="U1702" i="41"/>
  <c r="T1702" i="41"/>
  <c r="S1702" i="41"/>
  <c r="R1702" i="41"/>
  <c r="Q1702" i="41"/>
  <c r="P1702" i="41"/>
  <c r="O1702" i="41"/>
  <c r="N1702" i="41"/>
  <c r="M1702" i="41"/>
  <c r="L1702" i="41"/>
  <c r="K1702" i="41"/>
  <c r="J1702" i="41"/>
  <c r="I1702" i="41"/>
  <c r="H1702" i="41"/>
  <c r="G1702" i="41"/>
  <c r="F1702" i="41"/>
  <c r="E1702" i="41"/>
  <c r="D1702" i="41"/>
  <c r="C1702" i="41"/>
  <c r="B1702" i="41"/>
  <c r="A1702" i="41"/>
  <c r="Z1701" i="41"/>
  <c r="Y1701" i="41"/>
  <c r="X1701" i="41"/>
  <c r="W1701" i="41"/>
  <c r="V1701" i="41"/>
  <c r="U1701" i="41"/>
  <c r="T1701" i="41"/>
  <c r="S1701" i="41"/>
  <c r="R1701" i="41"/>
  <c r="Q1701" i="41"/>
  <c r="P1701" i="41"/>
  <c r="O1701" i="41"/>
  <c r="N1701" i="41"/>
  <c r="M1701" i="41"/>
  <c r="L1701" i="41"/>
  <c r="K1701" i="41"/>
  <c r="J1701" i="41"/>
  <c r="I1701" i="41"/>
  <c r="H1701" i="41"/>
  <c r="G1701" i="41"/>
  <c r="F1701" i="41"/>
  <c r="E1701" i="41"/>
  <c r="D1701" i="41"/>
  <c r="C1701" i="41"/>
  <c r="B1701" i="41"/>
  <c r="A1701" i="41"/>
  <c r="Z1700" i="41"/>
  <c r="Y1700" i="41"/>
  <c r="X1700" i="41"/>
  <c r="W1700" i="41"/>
  <c r="V1700" i="41"/>
  <c r="U1700" i="41"/>
  <c r="T1700" i="41"/>
  <c r="S1700" i="41"/>
  <c r="R1700" i="41"/>
  <c r="Q1700" i="41"/>
  <c r="P1700" i="41"/>
  <c r="O1700" i="41"/>
  <c r="N1700" i="41"/>
  <c r="M1700" i="41"/>
  <c r="L1700" i="41"/>
  <c r="K1700" i="41"/>
  <c r="J1700" i="41"/>
  <c r="I1700" i="41"/>
  <c r="H1700" i="41"/>
  <c r="G1700" i="41"/>
  <c r="F1700" i="41"/>
  <c r="E1700" i="41"/>
  <c r="D1700" i="41"/>
  <c r="C1700" i="41"/>
  <c r="B1700" i="41"/>
  <c r="A1700" i="41"/>
  <c r="Z1699" i="41"/>
  <c r="Y1699" i="41"/>
  <c r="X1699" i="41"/>
  <c r="W1699" i="41"/>
  <c r="V1699" i="41"/>
  <c r="U1699" i="41"/>
  <c r="T1699" i="41"/>
  <c r="S1699" i="41"/>
  <c r="R1699" i="41"/>
  <c r="Q1699" i="41"/>
  <c r="P1699" i="41"/>
  <c r="O1699" i="41"/>
  <c r="N1699" i="41"/>
  <c r="M1699" i="41"/>
  <c r="L1699" i="41"/>
  <c r="K1699" i="41"/>
  <c r="J1699" i="41"/>
  <c r="I1699" i="41"/>
  <c r="H1699" i="41"/>
  <c r="G1699" i="41"/>
  <c r="F1699" i="41"/>
  <c r="E1699" i="41"/>
  <c r="D1699" i="41"/>
  <c r="C1699" i="41"/>
  <c r="B1699" i="41"/>
  <c r="A1699" i="41"/>
  <c r="Z1698" i="41"/>
  <c r="Y1698" i="41"/>
  <c r="X1698" i="41"/>
  <c r="W1698" i="41"/>
  <c r="V1698" i="41"/>
  <c r="U1698" i="41"/>
  <c r="T1698" i="41"/>
  <c r="S1698" i="41"/>
  <c r="R1698" i="41"/>
  <c r="Q1698" i="41"/>
  <c r="P1698" i="41"/>
  <c r="O1698" i="41"/>
  <c r="N1698" i="41"/>
  <c r="M1698" i="41"/>
  <c r="L1698" i="41"/>
  <c r="K1698" i="41"/>
  <c r="J1698" i="41"/>
  <c r="I1698" i="41"/>
  <c r="H1698" i="41"/>
  <c r="G1698" i="41"/>
  <c r="F1698" i="41"/>
  <c r="E1698" i="41"/>
  <c r="D1698" i="41"/>
  <c r="C1698" i="41"/>
  <c r="B1698" i="41"/>
  <c r="A1698" i="41"/>
  <c r="Z1697" i="41"/>
  <c r="Y1697" i="41"/>
  <c r="X1697" i="41"/>
  <c r="W1697" i="41"/>
  <c r="V1697" i="41"/>
  <c r="U1697" i="41"/>
  <c r="T1697" i="41"/>
  <c r="S1697" i="41"/>
  <c r="R1697" i="41"/>
  <c r="Q1697" i="41"/>
  <c r="P1697" i="41"/>
  <c r="O1697" i="41"/>
  <c r="N1697" i="41"/>
  <c r="M1697" i="41"/>
  <c r="L1697" i="41"/>
  <c r="K1697" i="41"/>
  <c r="J1697" i="41"/>
  <c r="I1697" i="41"/>
  <c r="H1697" i="41"/>
  <c r="G1697" i="41"/>
  <c r="F1697" i="41"/>
  <c r="E1697" i="41"/>
  <c r="D1697" i="41"/>
  <c r="C1697" i="41"/>
  <c r="B1697" i="41"/>
  <c r="A1697" i="41"/>
  <c r="Z1696" i="41"/>
  <c r="Y1696" i="41"/>
  <c r="X1696" i="41"/>
  <c r="W1696" i="41"/>
  <c r="V1696" i="41"/>
  <c r="U1696" i="41"/>
  <c r="T1696" i="41"/>
  <c r="S1696" i="41"/>
  <c r="R1696" i="41"/>
  <c r="Q1696" i="41"/>
  <c r="P1696" i="41"/>
  <c r="O1696" i="41"/>
  <c r="N1696" i="41"/>
  <c r="M1696" i="41"/>
  <c r="L1696" i="41"/>
  <c r="K1696" i="41"/>
  <c r="J1696" i="41"/>
  <c r="I1696" i="41"/>
  <c r="H1696" i="41"/>
  <c r="G1696" i="41"/>
  <c r="F1696" i="41"/>
  <c r="E1696" i="41"/>
  <c r="D1696" i="41"/>
  <c r="C1696" i="41"/>
  <c r="B1696" i="41"/>
  <c r="A1696" i="41"/>
  <c r="Z1695" i="41"/>
  <c r="Y1695" i="41"/>
  <c r="X1695" i="41"/>
  <c r="W1695" i="41"/>
  <c r="V1695" i="41"/>
  <c r="U1695" i="41"/>
  <c r="T1695" i="41"/>
  <c r="S1695" i="41"/>
  <c r="R1695" i="41"/>
  <c r="Q1695" i="41"/>
  <c r="P1695" i="41"/>
  <c r="O1695" i="41"/>
  <c r="N1695" i="41"/>
  <c r="M1695" i="41"/>
  <c r="L1695" i="41"/>
  <c r="K1695" i="41"/>
  <c r="J1695" i="41"/>
  <c r="I1695" i="41"/>
  <c r="H1695" i="41"/>
  <c r="G1695" i="41"/>
  <c r="F1695" i="41"/>
  <c r="E1695" i="41"/>
  <c r="D1695" i="41"/>
  <c r="C1695" i="41"/>
  <c r="B1695" i="41"/>
  <c r="A1695" i="41"/>
  <c r="Z1694" i="41"/>
  <c r="Y1694" i="41"/>
  <c r="X1694" i="41"/>
  <c r="W1694" i="41"/>
  <c r="V1694" i="41"/>
  <c r="U1694" i="41"/>
  <c r="T1694" i="41"/>
  <c r="S1694" i="41"/>
  <c r="R1694" i="41"/>
  <c r="Q1694" i="41"/>
  <c r="P1694" i="41"/>
  <c r="O1694" i="41"/>
  <c r="N1694" i="41"/>
  <c r="M1694" i="41"/>
  <c r="L1694" i="41"/>
  <c r="K1694" i="41"/>
  <c r="J1694" i="41"/>
  <c r="I1694" i="41"/>
  <c r="H1694" i="41"/>
  <c r="G1694" i="41"/>
  <c r="F1694" i="41"/>
  <c r="E1694" i="41"/>
  <c r="D1694" i="41"/>
  <c r="C1694" i="41"/>
  <c r="B1694" i="41"/>
  <c r="A1694" i="41"/>
  <c r="Z1693" i="41"/>
  <c r="Y1693" i="41"/>
  <c r="X1693" i="41"/>
  <c r="W1693" i="41"/>
  <c r="V1693" i="41"/>
  <c r="U1693" i="41"/>
  <c r="T1693" i="41"/>
  <c r="S1693" i="41"/>
  <c r="R1693" i="41"/>
  <c r="Q1693" i="41"/>
  <c r="P1693" i="41"/>
  <c r="O1693" i="41"/>
  <c r="N1693" i="41"/>
  <c r="M1693" i="41"/>
  <c r="L1693" i="41"/>
  <c r="K1693" i="41"/>
  <c r="J1693" i="41"/>
  <c r="I1693" i="41"/>
  <c r="H1693" i="41"/>
  <c r="G1693" i="41"/>
  <c r="F1693" i="41"/>
  <c r="E1693" i="41"/>
  <c r="D1693" i="41"/>
  <c r="C1693" i="41"/>
  <c r="B1693" i="41"/>
  <c r="A1693" i="41"/>
  <c r="Z1692" i="41"/>
  <c r="Y1692" i="41"/>
  <c r="X1692" i="41"/>
  <c r="W1692" i="41"/>
  <c r="V1692" i="41"/>
  <c r="U1692" i="41"/>
  <c r="T1692" i="41"/>
  <c r="S1692" i="41"/>
  <c r="R1692" i="41"/>
  <c r="Q1692" i="41"/>
  <c r="P1692" i="41"/>
  <c r="O1692" i="41"/>
  <c r="N1692" i="41"/>
  <c r="M1692" i="41"/>
  <c r="L1692" i="41"/>
  <c r="K1692" i="41"/>
  <c r="J1692" i="41"/>
  <c r="I1692" i="41"/>
  <c r="H1692" i="41"/>
  <c r="G1692" i="41"/>
  <c r="F1692" i="41"/>
  <c r="E1692" i="41"/>
  <c r="D1692" i="41"/>
  <c r="C1692" i="41"/>
  <c r="B1692" i="41"/>
  <c r="A1692" i="41"/>
  <c r="Z1691" i="41"/>
  <c r="Y1691" i="41"/>
  <c r="X1691" i="41"/>
  <c r="W1691" i="41"/>
  <c r="V1691" i="41"/>
  <c r="U1691" i="41"/>
  <c r="T1691" i="41"/>
  <c r="S1691" i="41"/>
  <c r="R1691" i="41"/>
  <c r="Q1691" i="41"/>
  <c r="P1691" i="41"/>
  <c r="O1691" i="41"/>
  <c r="N1691" i="41"/>
  <c r="M1691" i="41"/>
  <c r="L1691" i="41"/>
  <c r="K1691" i="41"/>
  <c r="J1691" i="41"/>
  <c r="I1691" i="41"/>
  <c r="H1691" i="41"/>
  <c r="G1691" i="41"/>
  <c r="F1691" i="41"/>
  <c r="E1691" i="41"/>
  <c r="D1691" i="41"/>
  <c r="C1691" i="41"/>
  <c r="B1691" i="41"/>
  <c r="A1691" i="41"/>
  <c r="Z1690" i="41"/>
  <c r="Y1690" i="41"/>
  <c r="X1690" i="41"/>
  <c r="W1690" i="41"/>
  <c r="V1690" i="41"/>
  <c r="U1690" i="41"/>
  <c r="T1690" i="41"/>
  <c r="S1690" i="41"/>
  <c r="R1690" i="41"/>
  <c r="Q1690" i="41"/>
  <c r="P1690" i="41"/>
  <c r="O1690" i="41"/>
  <c r="N1690" i="41"/>
  <c r="M1690" i="41"/>
  <c r="L1690" i="41"/>
  <c r="K1690" i="41"/>
  <c r="J1690" i="41"/>
  <c r="I1690" i="41"/>
  <c r="H1690" i="41"/>
  <c r="G1690" i="41"/>
  <c r="F1690" i="41"/>
  <c r="E1690" i="41"/>
  <c r="D1690" i="41"/>
  <c r="C1690" i="41"/>
  <c r="B1690" i="41"/>
  <c r="A1690" i="41"/>
  <c r="Z1689" i="41"/>
  <c r="Y1689" i="41"/>
  <c r="X1689" i="41"/>
  <c r="W1689" i="41"/>
  <c r="V1689" i="41"/>
  <c r="U1689" i="41"/>
  <c r="T1689" i="41"/>
  <c r="S1689" i="41"/>
  <c r="R1689" i="41"/>
  <c r="Q1689" i="41"/>
  <c r="P1689" i="41"/>
  <c r="O1689" i="41"/>
  <c r="N1689" i="41"/>
  <c r="M1689" i="41"/>
  <c r="L1689" i="41"/>
  <c r="K1689" i="41"/>
  <c r="J1689" i="41"/>
  <c r="I1689" i="41"/>
  <c r="H1689" i="41"/>
  <c r="G1689" i="41"/>
  <c r="F1689" i="41"/>
  <c r="E1689" i="41"/>
  <c r="D1689" i="41"/>
  <c r="C1689" i="41"/>
  <c r="B1689" i="41"/>
  <c r="A1689" i="41"/>
  <c r="Z1688" i="41"/>
  <c r="Y1688" i="41"/>
  <c r="X1688" i="41"/>
  <c r="W1688" i="41"/>
  <c r="V1688" i="41"/>
  <c r="U1688" i="41"/>
  <c r="T1688" i="41"/>
  <c r="S1688" i="41"/>
  <c r="R1688" i="41"/>
  <c r="Q1688" i="41"/>
  <c r="P1688" i="41"/>
  <c r="O1688" i="41"/>
  <c r="N1688" i="41"/>
  <c r="M1688" i="41"/>
  <c r="L1688" i="41"/>
  <c r="K1688" i="41"/>
  <c r="J1688" i="41"/>
  <c r="I1688" i="41"/>
  <c r="H1688" i="41"/>
  <c r="G1688" i="41"/>
  <c r="F1688" i="41"/>
  <c r="E1688" i="41"/>
  <c r="D1688" i="41"/>
  <c r="C1688" i="41"/>
  <c r="B1688" i="41"/>
  <c r="A1688" i="41"/>
  <c r="Z1687" i="41"/>
  <c r="Y1687" i="41"/>
  <c r="X1687" i="41"/>
  <c r="W1687" i="41"/>
  <c r="V1687" i="41"/>
  <c r="U1687" i="41"/>
  <c r="T1687" i="41"/>
  <c r="S1687" i="41"/>
  <c r="R1687" i="41"/>
  <c r="Q1687" i="41"/>
  <c r="P1687" i="41"/>
  <c r="O1687" i="41"/>
  <c r="N1687" i="41"/>
  <c r="M1687" i="41"/>
  <c r="L1687" i="41"/>
  <c r="K1687" i="41"/>
  <c r="J1687" i="41"/>
  <c r="I1687" i="41"/>
  <c r="H1687" i="41"/>
  <c r="G1687" i="41"/>
  <c r="F1687" i="41"/>
  <c r="E1687" i="41"/>
  <c r="D1687" i="41"/>
  <c r="C1687" i="41"/>
  <c r="B1687" i="41"/>
  <c r="A1687" i="41"/>
  <c r="Z1686" i="41"/>
  <c r="Y1686" i="41"/>
  <c r="X1686" i="41"/>
  <c r="W1686" i="41"/>
  <c r="V1686" i="41"/>
  <c r="U1686" i="41"/>
  <c r="T1686" i="41"/>
  <c r="S1686" i="41"/>
  <c r="R1686" i="41"/>
  <c r="Q1686" i="41"/>
  <c r="P1686" i="41"/>
  <c r="O1686" i="41"/>
  <c r="N1686" i="41"/>
  <c r="M1686" i="41"/>
  <c r="L1686" i="41"/>
  <c r="K1686" i="41"/>
  <c r="J1686" i="41"/>
  <c r="I1686" i="41"/>
  <c r="H1686" i="41"/>
  <c r="G1686" i="41"/>
  <c r="F1686" i="41"/>
  <c r="E1686" i="41"/>
  <c r="D1686" i="41"/>
  <c r="C1686" i="41"/>
  <c r="B1686" i="41"/>
  <c r="A1686" i="41"/>
  <c r="Z1685" i="41"/>
  <c r="Y1685" i="41"/>
  <c r="X1685" i="41"/>
  <c r="W1685" i="41"/>
  <c r="V1685" i="41"/>
  <c r="U1685" i="41"/>
  <c r="T1685" i="41"/>
  <c r="S1685" i="41"/>
  <c r="R1685" i="41"/>
  <c r="Q1685" i="41"/>
  <c r="P1685" i="41"/>
  <c r="O1685" i="41"/>
  <c r="N1685" i="41"/>
  <c r="M1685" i="41"/>
  <c r="L1685" i="41"/>
  <c r="K1685" i="41"/>
  <c r="J1685" i="41"/>
  <c r="I1685" i="41"/>
  <c r="H1685" i="41"/>
  <c r="G1685" i="41"/>
  <c r="F1685" i="41"/>
  <c r="E1685" i="41"/>
  <c r="D1685" i="41"/>
  <c r="C1685" i="41"/>
  <c r="B1685" i="41"/>
  <c r="A1685" i="41"/>
  <c r="Z1684" i="41"/>
  <c r="Y1684" i="41"/>
  <c r="X1684" i="41"/>
  <c r="W1684" i="41"/>
  <c r="V1684" i="41"/>
  <c r="U1684" i="41"/>
  <c r="T1684" i="41"/>
  <c r="S1684" i="41"/>
  <c r="R1684" i="41"/>
  <c r="Q1684" i="41"/>
  <c r="P1684" i="41"/>
  <c r="O1684" i="41"/>
  <c r="N1684" i="41"/>
  <c r="M1684" i="41"/>
  <c r="L1684" i="41"/>
  <c r="K1684" i="41"/>
  <c r="J1684" i="41"/>
  <c r="I1684" i="41"/>
  <c r="H1684" i="41"/>
  <c r="G1684" i="41"/>
  <c r="F1684" i="41"/>
  <c r="E1684" i="41"/>
  <c r="D1684" i="41"/>
  <c r="C1684" i="41"/>
  <c r="B1684" i="41"/>
  <c r="A1684" i="41"/>
  <c r="Z1683" i="41"/>
  <c r="Y1683" i="41"/>
  <c r="X1683" i="41"/>
  <c r="W1683" i="41"/>
  <c r="V1683" i="41"/>
  <c r="U1683" i="41"/>
  <c r="T1683" i="41"/>
  <c r="S1683" i="41"/>
  <c r="R1683" i="41"/>
  <c r="Q1683" i="41"/>
  <c r="P1683" i="41"/>
  <c r="O1683" i="41"/>
  <c r="N1683" i="41"/>
  <c r="M1683" i="41"/>
  <c r="L1683" i="41"/>
  <c r="K1683" i="41"/>
  <c r="J1683" i="41"/>
  <c r="I1683" i="41"/>
  <c r="H1683" i="41"/>
  <c r="G1683" i="41"/>
  <c r="F1683" i="41"/>
  <c r="E1683" i="41"/>
  <c r="D1683" i="41"/>
  <c r="C1683" i="41"/>
  <c r="B1683" i="41"/>
  <c r="A1683" i="41"/>
  <c r="Z1682" i="41"/>
  <c r="Y1682" i="41"/>
  <c r="X1682" i="41"/>
  <c r="W1682" i="41"/>
  <c r="V1682" i="41"/>
  <c r="U1682" i="41"/>
  <c r="T1682" i="41"/>
  <c r="S1682" i="41"/>
  <c r="R1682" i="41"/>
  <c r="Q1682" i="41"/>
  <c r="P1682" i="41"/>
  <c r="O1682" i="41"/>
  <c r="N1682" i="41"/>
  <c r="M1682" i="41"/>
  <c r="L1682" i="41"/>
  <c r="K1682" i="41"/>
  <c r="J1682" i="41"/>
  <c r="I1682" i="41"/>
  <c r="H1682" i="41"/>
  <c r="G1682" i="41"/>
  <c r="F1682" i="41"/>
  <c r="E1682" i="41"/>
  <c r="D1682" i="41"/>
  <c r="C1682" i="41"/>
  <c r="B1682" i="41"/>
  <c r="A1682" i="41"/>
  <c r="Z1681" i="41"/>
  <c r="Y1681" i="41"/>
  <c r="X1681" i="41"/>
  <c r="W1681" i="41"/>
  <c r="V1681" i="41"/>
  <c r="U1681" i="41"/>
  <c r="T1681" i="41"/>
  <c r="S1681" i="41"/>
  <c r="R1681" i="41"/>
  <c r="Q1681" i="41"/>
  <c r="P1681" i="41"/>
  <c r="O1681" i="41"/>
  <c r="N1681" i="41"/>
  <c r="M1681" i="41"/>
  <c r="L1681" i="41"/>
  <c r="K1681" i="41"/>
  <c r="J1681" i="41"/>
  <c r="I1681" i="41"/>
  <c r="H1681" i="41"/>
  <c r="G1681" i="41"/>
  <c r="F1681" i="41"/>
  <c r="E1681" i="41"/>
  <c r="D1681" i="41"/>
  <c r="C1681" i="41"/>
  <c r="B1681" i="41"/>
  <c r="A1681" i="41"/>
  <c r="Z1680" i="41"/>
  <c r="Y1680" i="41"/>
  <c r="X1680" i="41"/>
  <c r="W1680" i="41"/>
  <c r="V1680" i="41"/>
  <c r="U1680" i="41"/>
  <c r="T1680" i="41"/>
  <c r="S1680" i="41"/>
  <c r="R1680" i="41"/>
  <c r="Q1680" i="41"/>
  <c r="P1680" i="41"/>
  <c r="O1680" i="41"/>
  <c r="N1680" i="41"/>
  <c r="M1680" i="41"/>
  <c r="L1680" i="41"/>
  <c r="K1680" i="41"/>
  <c r="J1680" i="41"/>
  <c r="I1680" i="41"/>
  <c r="H1680" i="41"/>
  <c r="G1680" i="41"/>
  <c r="F1680" i="41"/>
  <c r="E1680" i="41"/>
  <c r="D1680" i="41"/>
  <c r="C1680" i="41"/>
  <c r="B1680" i="41"/>
  <c r="A1680" i="41"/>
  <c r="Z1679" i="41"/>
  <c r="Y1679" i="41"/>
  <c r="X1679" i="41"/>
  <c r="W1679" i="41"/>
  <c r="V1679" i="41"/>
  <c r="U1679" i="41"/>
  <c r="T1679" i="41"/>
  <c r="S1679" i="41"/>
  <c r="R1679" i="41"/>
  <c r="Q1679" i="41"/>
  <c r="P1679" i="41"/>
  <c r="O1679" i="41"/>
  <c r="N1679" i="41"/>
  <c r="M1679" i="41"/>
  <c r="L1679" i="41"/>
  <c r="K1679" i="41"/>
  <c r="J1679" i="41"/>
  <c r="I1679" i="41"/>
  <c r="H1679" i="41"/>
  <c r="G1679" i="41"/>
  <c r="F1679" i="41"/>
  <c r="E1679" i="41"/>
  <c r="D1679" i="41"/>
  <c r="C1679" i="41"/>
  <c r="B1679" i="41"/>
  <c r="A1679" i="41"/>
  <c r="Z1678" i="41"/>
  <c r="Y1678" i="41"/>
  <c r="X1678" i="41"/>
  <c r="W1678" i="41"/>
  <c r="V1678" i="41"/>
  <c r="U1678" i="41"/>
  <c r="T1678" i="41"/>
  <c r="S1678" i="41"/>
  <c r="R1678" i="41"/>
  <c r="Q1678" i="41"/>
  <c r="P1678" i="41"/>
  <c r="O1678" i="41"/>
  <c r="N1678" i="41"/>
  <c r="M1678" i="41"/>
  <c r="L1678" i="41"/>
  <c r="K1678" i="41"/>
  <c r="J1678" i="41"/>
  <c r="I1678" i="41"/>
  <c r="H1678" i="41"/>
  <c r="G1678" i="41"/>
  <c r="F1678" i="41"/>
  <c r="E1678" i="41"/>
  <c r="D1678" i="41"/>
  <c r="C1678" i="41"/>
  <c r="B1678" i="41"/>
  <c r="A1678" i="41"/>
  <c r="Z1677" i="41"/>
  <c r="Y1677" i="41"/>
  <c r="X1677" i="41"/>
  <c r="W1677" i="41"/>
  <c r="V1677" i="41"/>
  <c r="U1677" i="41"/>
  <c r="T1677" i="41"/>
  <c r="S1677" i="41"/>
  <c r="R1677" i="41"/>
  <c r="Q1677" i="41"/>
  <c r="P1677" i="41"/>
  <c r="O1677" i="41"/>
  <c r="N1677" i="41"/>
  <c r="M1677" i="41"/>
  <c r="L1677" i="41"/>
  <c r="K1677" i="41"/>
  <c r="J1677" i="41"/>
  <c r="I1677" i="41"/>
  <c r="H1677" i="41"/>
  <c r="G1677" i="41"/>
  <c r="F1677" i="41"/>
  <c r="E1677" i="41"/>
  <c r="D1677" i="41"/>
  <c r="C1677" i="41"/>
  <c r="B1677" i="41"/>
  <c r="A1677" i="41"/>
  <c r="Z1676" i="41"/>
  <c r="Y1676" i="41"/>
  <c r="X1676" i="41"/>
  <c r="W1676" i="41"/>
  <c r="V1676" i="41"/>
  <c r="U1676" i="41"/>
  <c r="T1676" i="41"/>
  <c r="S1676" i="41"/>
  <c r="R1676" i="41"/>
  <c r="Q1676" i="41"/>
  <c r="P1676" i="41"/>
  <c r="O1676" i="41"/>
  <c r="N1676" i="41"/>
  <c r="M1676" i="41"/>
  <c r="L1676" i="41"/>
  <c r="K1676" i="41"/>
  <c r="J1676" i="41"/>
  <c r="I1676" i="41"/>
  <c r="H1676" i="41"/>
  <c r="G1676" i="41"/>
  <c r="F1676" i="41"/>
  <c r="E1676" i="41"/>
  <c r="D1676" i="41"/>
  <c r="C1676" i="41"/>
  <c r="B1676" i="41"/>
  <c r="A1676" i="41"/>
  <c r="Z1675" i="41"/>
  <c r="Y1675" i="41"/>
  <c r="X1675" i="41"/>
  <c r="W1675" i="41"/>
  <c r="V1675" i="41"/>
  <c r="U1675" i="41"/>
  <c r="T1675" i="41"/>
  <c r="S1675" i="41"/>
  <c r="R1675" i="41"/>
  <c r="Q1675" i="41"/>
  <c r="P1675" i="41"/>
  <c r="O1675" i="41"/>
  <c r="N1675" i="41"/>
  <c r="M1675" i="41"/>
  <c r="L1675" i="41"/>
  <c r="K1675" i="41"/>
  <c r="J1675" i="41"/>
  <c r="I1675" i="41"/>
  <c r="H1675" i="41"/>
  <c r="G1675" i="41"/>
  <c r="F1675" i="41"/>
  <c r="E1675" i="41"/>
  <c r="D1675" i="41"/>
  <c r="C1675" i="41"/>
  <c r="B1675" i="41"/>
  <c r="A1675" i="41"/>
  <c r="Z1674" i="41"/>
  <c r="Y1674" i="41"/>
  <c r="X1674" i="41"/>
  <c r="W1674" i="41"/>
  <c r="V1674" i="41"/>
  <c r="U1674" i="41"/>
  <c r="T1674" i="41"/>
  <c r="S1674" i="41"/>
  <c r="R1674" i="41"/>
  <c r="Q1674" i="41"/>
  <c r="P1674" i="41"/>
  <c r="O1674" i="41"/>
  <c r="N1674" i="41"/>
  <c r="M1674" i="41"/>
  <c r="L1674" i="41"/>
  <c r="K1674" i="41"/>
  <c r="J1674" i="41"/>
  <c r="I1674" i="41"/>
  <c r="H1674" i="41"/>
  <c r="G1674" i="41"/>
  <c r="F1674" i="41"/>
  <c r="E1674" i="41"/>
  <c r="D1674" i="41"/>
  <c r="C1674" i="41"/>
  <c r="B1674" i="41"/>
  <c r="A1674" i="41"/>
  <c r="Z1673" i="41"/>
  <c r="Y1673" i="41"/>
  <c r="X1673" i="41"/>
  <c r="W1673" i="41"/>
  <c r="V1673" i="41"/>
  <c r="U1673" i="41"/>
  <c r="T1673" i="41"/>
  <c r="S1673" i="41"/>
  <c r="R1673" i="41"/>
  <c r="Q1673" i="41"/>
  <c r="P1673" i="41"/>
  <c r="O1673" i="41"/>
  <c r="N1673" i="41"/>
  <c r="M1673" i="41"/>
  <c r="L1673" i="41"/>
  <c r="K1673" i="41"/>
  <c r="J1673" i="41"/>
  <c r="I1673" i="41"/>
  <c r="H1673" i="41"/>
  <c r="G1673" i="41"/>
  <c r="F1673" i="41"/>
  <c r="E1673" i="41"/>
  <c r="D1673" i="41"/>
  <c r="C1673" i="41"/>
  <c r="B1673" i="41"/>
  <c r="A1673" i="41"/>
  <c r="Z1672" i="41"/>
  <c r="Y1672" i="41"/>
  <c r="X1672" i="41"/>
  <c r="W1672" i="41"/>
  <c r="V1672" i="41"/>
  <c r="U1672" i="41"/>
  <c r="T1672" i="41"/>
  <c r="S1672" i="41"/>
  <c r="R1672" i="41"/>
  <c r="Q1672" i="41"/>
  <c r="P1672" i="41"/>
  <c r="O1672" i="41"/>
  <c r="N1672" i="41"/>
  <c r="M1672" i="41"/>
  <c r="L1672" i="41"/>
  <c r="K1672" i="41"/>
  <c r="J1672" i="41"/>
  <c r="I1672" i="41"/>
  <c r="H1672" i="41"/>
  <c r="G1672" i="41"/>
  <c r="F1672" i="41"/>
  <c r="E1672" i="41"/>
  <c r="D1672" i="41"/>
  <c r="C1672" i="41"/>
  <c r="B1672" i="41"/>
  <c r="A1672" i="41"/>
  <c r="Z1671" i="41"/>
  <c r="Y1671" i="41"/>
  <c r="X1671" i="41"/>
  <c r="W1671" i="41"/>
  <c r="V1671" i="41"/>
  <c r="U1671" i="41"/>
  <c r="T1671" i="41"/>
  <c r="S1671" i="41"/>
  <c r="R1671" i="41"/>
  <c r="Q1671" i="41"/>
  <c r="P1671" i="41"/>
  <c r="O1671" i="41"/>
  <c r="N1671" i="41"/>
  <c r="M1671" i="41"/>
  <c r="L1671" i="41"/>
  <c r="K1671" i="41"/>
  <c r="J1671" i="41"/>
  <c r="I1671" i="41"/>
  <c r="H1671" i="41"/>
  <c r="G1671" i="41"/>
  <c r="F1671" i="41"/>
  <c r="E1671" i="41"/>
  <c r="D1671" i="41"/>
  <c r="C1671" i="41"/>
  <c r="B1671" i="41"/>
  <c r="A1671" i="41"/>
  <c r="Z1670" i="41"/>
  <c r="Y1670" i="41"/>
  <c r="X1670" i="41"/>
  <c r="W1670" i="41"/>
  <c r="V1670" i="41"/>
  <c r="U1670" i="41"/>
  <c r="T1670" i="41"/>
  <c r="S1670" i="41"/>
  <c r="R1670" i="41"/>
  <c r="Q1670" i="41"/>
  <c r="P1670" i="41"/>
  <c r="O1670" i="41"/>
  <c r="N1670" i="41"/>
  <c r="M1670" i="41"/>
  <c r="L1670" i="41"/>
  <c r="K1670" i="41"/>
  <c r="J1670" i="41"/>
  <c r="I1670" i="41"/>
  <c r="H1670" i="41"/>
  <c r="G1670" i="41"/>
  <c r="F1670" i="41"/>
  <c r="E1670" i="41"/>
  <c r="D1670" i="41"/>
  <c r="C1670" i="41"/>
  <c r="B1670" i="41"/>
  <c r="A1670" i="41"/>
  <c r="Z1669" i="41"/>
  <c r="Y1669" i="41"/>
  <c r="X1669" i="41"/>
  <c r="W1669" i="41"/>
  <c r="V1669" i="41"/>
  <c r="U1669" i="41"/>
  <c r="T1669" i="41"/>
  <c r="S1669" i="41"/>
  <c r="R1669" i="41"/>
  <c r="Q1669" i="41"/>
  <c r="P1669" i="41"/>
  <c r="O1669" i="41"/>
  <c r="N1669" i="41"/>
  <c r="M1669" i="41"/>
  <c r="L1669" i="41"/>
  <c r="K1669" i="41"/>
  <c r="J1669" i="41"/>
  <c r="I1669" i="41"/>
  <c r="H1669" i="41"/>
  <c r="G1669" i="41"/>
  <c r="F1669" i="41"/>
  <c r="E1669" i="41"/>
  <c r="D1669" i="41"/>
  <c r="C1669" i="41"/>
  <c r="B1669" i="41"/>
  <c r="A1669" i="41"/>
  <c r="Z1668" i="41"/>
  <c r="Y1668" i="41"/>
  <c r="X1668" i="41"/>
  <c r="W1668" i="41"/>
  <c r="V1668" i="41"/>
  <c r="U1668" i="41"/>
  <c r="T1668" i="41"/>
  <c r="S1668" i="41"/>
  <c r="R1668" i="41"/>
  <c r="Q1668" i="41"/>
  <c r="P1668" i="41"/>
  <c r="O1668" i="41"/>
  <c r="N1668" i="41"/>
  <c r="M1668" i="41"/>
  <c r="L1668" i="41"/>
  <c r="K1668" i="41"/>
  <c r="J1668" i="41"/>
  <c r="I1668" i="41"/>
  <c r="H1668" i="41"/>
  <c r="G1668" i="41"/>
  <c r="F1668" i="41"/>
  <c r="E1668" i="41"/>
  <c r="D1668" i="41"/>
  <c r="C1668" i="41"/>
  <c r="B1668" i="41"/>
  <c r="A1668" i="41"/>
  <c r="Z1667" i="41"/>
  <c r="Y1667" i="41"/>
  <c r="X1667" i="41"/>
  <c r="W1667" i="41"/>
  <c r="V1667" i="41"/>
  <c r="U1667" i="41"/>
  <c r="T1667" i="41"/>
  <c r="S1667" i="41"/>
  <c r="R1667" i="41"/>
  <c r="Q1667" i="41"/>
  <c r="P1667" i="41"/>
  <c r="O1667" i="41"/>
  <c r="N1667" i="41"/>
  <c r="M1667" i="41"/>
  <c r="L1667" i="41"/>
  <c r="K1667" i="41"/>
  <c r="J1667" i="41"/>
  <c r="I1667" i="41"/>
  <c r="H1667" i="41"/>
  <c r="G1667" i="41"/>
  <c r="F1667" i="41"/>
  <c r="E1667" i="41"/>
  <c r="D1667" i="41"/>
  <c r="C1667" i="41"/>
  <c r="B1667" i="41"/>
  <c r="A1667" i="41"/>
  <c r="Z1666" i="41"/>
  <c r="Y1666" i="41"/>
  <c r="X1666" i="41"/>
  <c r="W1666" i="41"/>
  <c r="V1666" i="41"/>
  <c r="U1666" i="41"/>
  <c r="T1666" i="41"/>
  <c r="S1666" i="41"/>
  <c r="R1666" i="41"/>
  <c r="Q1666" i="41"/>
  <c r="P1666" i="41"/>
  <c r="O1666" i="41"/>
  <c r="N1666" i="41"/>
  <c r="M1666" i="41"/>
  <c r="L1666" i="41"/>
  <c r="K1666" i="41"/>
  <c r="J1666" i="41"/>
  <c r="I1666" i="41"/>
  <c r="H1666" i="41"/>
  <c r="G1666" i="41"/>
  <c r="F1666" i="41"/>
  <c r="E1666" i="41"/>
  <c r="D1666" i="41"/>
  <c r="C1666" i="41"/>
  <c r="B1666" i="41"/>
  <c r="A1666" i="41"/>
  <c r="Z1665" i="41"/>
  <c r="Y1665" i="41"/>
  <c r="X1665" i="41"/>
  <c r="W1665" i="41"/>
  <c r="V1665" i="41"/>
  <c r="U1665" i="41"/>
  <c r="T1665" i="41"/>
  <c r="S1665" i="41"/>
  <c r="R1665" i="41"/>
  <c r="Q1665" i="41"/>
  <c r="P1665" i="41"/>
  <c r="O1665" i="41"/>
  <c r="N1665" i="41"/>
  <c r="M1665" i="41"/>
  <c r="L1665" i="41"/>
  <c r="K1665" i="41"/>
  <c r="J1665" i="41"/>
  <c r="I1665" i="41"/>
  <c r="H1665" i="41"/>
  <c r="G1665" i="41"/>
  <c r="F1665" i="41"/>
  <c r="E1665" i="41"/>
  <c r="D1665" i="41"/>
  <c r="C1665" i="41"/>
  <c r="B1665" i="41"/>
  <c r="A1665" i="41"/>
  <c r="Z1664" i="41"/>
  <c r="Y1664" i="41"/>
  <c r="X1664" i="41"/>
  <c r="W1664" i="41"/>
  <c r="V1664" i="41"/>
  <c r="U1664" i="41"/>
  <c r="T1664" i="41"/>
  <c r="S1664" i="41"/>
  <c r="R1664" i="41"/>
  <c r="Q1664" i="41"/>
  <c r="P1664" i="41"/>
  <c r="O1664" i="41"/>
  <c r="N1664" i="41"/>
  <c r="M1664" i="41"/>
  <c r="L1664" i="41"/>
  <c r="K1664" i="41"/>
  <c r="J1664" i="41"/>
  <c r="I1664" i="41"/>
  <c r="H1664" i="41"/>
  <c r="G1664" i="41"/>
  <c r="F1664" i="41"/>
  <c r="E1664" i="41"/>
  <c r="D1664" i="41"/>
  <c r="C1664" i="41"/>
  <c r="B1664" i="41"/>
  <c r="A1664" i="41"/>
  <c r="Z1663" i="41"/>
  <c r="Y1663" i="41"/>
  <c r="X1663" i="41"/>
  <c r="W1663" i="41"/>
  <c r="V1663" i="41"/>
  <c r="U1663" i="41"/>
  <c r="T1663" i="41"/>
  <c r="S1663" i="41"/>
  <c r="R1663" i="41"/>
  <c r="Q1663" i="41"/>
  <c r="P1663" i="41"/>
  <c r="O1663" i="41"/>
  <c r="N1663" i="41"/>
  <c r="M1663" i="41"/>
  <c r="L1663" i="41"/>
  <c r="K1663" i="41"/>
  <c r="J1663" i="41"/>
  <c r="I1663" i="41"/>
  <c r="H1663" i="41"/>
  <c r="G1663" i="41"/>
  <c r="F1663" i="41"/>
  <c r="E1663" i="41"/>
  <c r="D1663" i="41"/>
  <c r="C1663" i="41"/>
  <c r="B1663" i="41"/>
  <c r="A1663" i="41"/>
  <c r="Z1662" i="41"/>
  <c r="Y1662" i="41"/>
  <c r="X1662" i="41"/>
  <c r="W1662" i="41"/>
  <c r="V1662" i="41"/>
  <c r="U1662" i="41"/>
  <c r="T1662" i="41"/>
  <c r="S1662" i="41"/>
  <c r="R1662" i="41"/>
  <c r="Q1662" i="41"/>
  <c r="P1662" i="41"/>
  <c r="O1662" i="41"/>
  <c r="N1662" i="41"/>
  <c r="M1662" i="41"/>
  <c r="L1662" i="41"/>
  <c r="K1662" i="41"/>
  <c r="J1662" i="41"/>
  <c r="I1662" i="41"/>
  <c r="H1662" i="41"/>
  <c r="G1662" i="41"/>
  <c r="F1662" i="41"/>
  <c r="E1662" i="41"/>
  <c r="D1662" i="41"/>
  <c r="C1662" i="41"/>
  <c r="B1662" i="41"/>
  <c r="A1662" i="41"/>
  <c r="Z1661" i="41"/>
  <c r="Y1661" i="41"/>
  <c r="X1661" i="41"/>
  <c r="W1661" i="41"/>
  <c r="V1661" i="41"/>
  <c r="U1661" i="41"/>
  <c r="T1661" i="41"/>
  <c r="S1661" i="41"/>
  <c r="R1661" i="41"/>
  <c r="Q1661" i="41"/>
  <c r="P1661" i="41"/>
  <c r="O1661" i="41"/>
  <c r="N1661" i="41"/>
  <c r="M1661" i="41"/>
  <c r="L1661" i="41"/>
  <c r="K1661" i="41"/>
  <c r="J1661" i="41"/>
  <c r="I1661" i="41"/>
  <c r="H1661" i="41"/>
  <c r="G1661" i="41"/>
  <c r="F1661" i="41"/>
  <c r="E1661" i="41"/>
  <c r="D1661" i="41"/>
  <c r="C1661" i="41"/>
  <c r="B1661" i="41"/>
  <c r="A1661" i="41"/>
  <c r="Z1660" i="41"/>
  <c r="Y1660" i="41"/>
  <c r="X1660" i="41"/>
  <c r="W1660" i="41"/>
  <c r="V1660" i="41"/>
  <c r="U1660" i="41"/>
  <c r="T1660" i="41"/>
  <c r="S1660" i="41"/>
  <c r="R1660" i="41"/>
  <c r="Q1660" i="41"/>
  <c r="P1660" i="41"/>
  <c r="O1660" i="41"/>
  <c r="N1660" i="41"/>
  <c r="M1660" i="41"/>
  <c r="L1660" i="41"/>
  <c r="K1660" i="41"/>
  <c r="J1660" i="41"/>
  <c r="I1660" i="41"/>
  <c r="H1660" i="41"/>
  <c r="G1660" i="41"/>
  <c r="F1660" i="41"/>
  <c r="E1660" i="41"/>
  <c r="D1660" i="41"/>
  <c r="C1660" i="41"/>
  <c r="B1660" i="41"/>
  <c r="A1660" i="41"/>
  <c r="Z1659" i="41"/>
  <c r="Y1659" i="41"/>
  <c r="X1659" i="41"/>
  <c r="W1659" i="41"/>
  <c r="V1659" i="41"/>
  <c r="U1659" i="41"/>
  <c r="T1659" i="41"/>
  <c r="S1659" i="41"/>
  <c r="R1659" i="41"/>
  <c r="Q1659" i="41"/>
  <c r="P1659" i="41"/>
  <c r="O1659" i="41"/>
  <c r="N1659" i="41"/>
  <c r="M1659" i="41"/>
  <c r="L1659" i="41"/>
  <c r="K1659" i="41"/>
  <c r="J1659" i="41"/>
  <c r="I1659" i="41"/>
  <c r="H1659" i="41"/>
  <c r="G1659" i="41"/>
  <c r="F1659" i="41"/>
  <c r="E1659" i="41"/>
  <c r="D1659" i="41"/>
  <c r="C1659" i="41"/>
  <c r="B1659" i="41"/>
  <c r="A1659" i="41"/>
  <c r="Z1658" i="41"/>
  <c r="Y1658" i="41"/>
  <c r="X1658" i="41"/>
  <c r="W1658" i="41"/>
  <c r="V1658" i="41"/>
  <c r="U1658" i="41"/>
  <c r="T1658" i="41"/>
  <c r="S1658" i="41"/>
  <c r="R1658" i="41"/>
  <c r="Q1658" i="41"/>
  <c r="P1658" i="41"/>
  <c r="O1658" i="41"/>
  <c r="N1658" i="41"/>
  <c r="M1658" i="41"/>
  <c r="L1658" i="41"/>
  <c r="K1658" i="41"/>
  <c r="J1658" i="41"/>
  <c r="I1658" i="41"/>
  <c r="H1658" i="41"/>
  <c r="G1658" i="41"/>
  <c r="F1658" i="41"/>
  <c r="E1658" i="41"/>
  <c r="D1658" i="41"/>
  <c r="C1658" i="41"/>
  <c r="B1658" i="41"/>
  <c r="A1658" i="41"/>
  <c r="Z1657" i="41"/>
  <c r="Y1657" i="41"/>
  <c r="X1657" i="41"/>
  <c r="W1657" i="41"/>
  <c r="V1657" i="41"/>
  <c r="U1657" i="41"/>
  <c r="T1657" i="41"/>
  <c r="S1657" i="41"/>
  <c r="R1657" i="41"/>
  <c r="Q1657" i="41"/>
  <c r="P1657" i="41"/>
  <c r="O1657" i="41"/>
  <c r="N1657" i="41"/>
  <c r="M1657" i="41"/>
  <c r="L1657" i="41"/>
  <c r="K1657" i="41"/>
  <c r="J1657" i="41"/>
  <c r="I1657" i="41"/>
  <c r="H1657" i="41"/>
  <c r="G1657" i="41"/>
  <c r="F1657" i="41"/>
  <c r="E1657" i="41"/>
  <c r="D1657" i="41"/>
  <c r="C1657" i="41"/>
  <c r="B1657" i="41"/>
  <c r="A1657" i="41"/>
  <c r="Z1656" i="41"/>
  <c r="Y1656" i="41"/>
  <c r="X1656" i="41"/>
  <c r="W1656" i="41"/>
  <c r="V1656" i="41"/>
  <c r="U1656" i="41"/>
  <c r="T1656" i="41"/>
  <c r="S1656" i="41"/>
  <c r="R1656" i="41"/>
  <c r="Q1656" i="41"/>
  <c r="P1656" i="41"/>
  <c r="O1656" i="41"/>
  <c r="N1656" i="41"/>
  <c r="M1656" i="41"/>
  <c r="L1656" i="41"/>
  <c r="K1656" i="41"/>
  <c r="J1656" i="41"/>
  <c r="I1656" i="41"/>
  <c r="H1656" i="41"/>
  <c r="G1656" i="41"/>
  <c r="F1656" i="41"/>
  <c r="E1656" i="41"/>
  <c r="D1656" i="41"/>
  <c r="C1656" i="41"/>
  <c r="B1656" i="41"/>
  <c r="A1656" i="41"/>
  <c r="Z1655" i="41"/>
  <c r="Y1655" i="41"/>
  <c r="X1655" i="41"/>
  <c r="W1655" i="41"/>
  <c r="V1655" i="41"/>
  <c r="U1655" i="41"/>
  <c r="T1655" i="41"/>
  <c r="S1655" i="41"/>
  <c r="R1655" i="41"/>
  <c r="Q1655" i="41"/>
  <c r="P1655" i="41"/>
  <c r="O1655" i="41"/>
  <c r="N1655" i="41"/>
  <c r="M1655" i="41"/>
  <c r="L1655" i="41"/>
  <c r="K1655" i="41"/>
  <c r="J1655" i="41"/>
  <c r="I1655" i="41"/>
  <c r="H1655" i="41"/>
  <c r="G1655" i="41"/>
  <c r="F1655" i="41"/>
  <c r="E1655" i="41"/>
  <c r="D1655" i="41"/>
  <c r="C1655" i="41"/>
  <c r="B1655" i="41"/>
  <c r="A1655" i="41"/>
  <c r="Z1654" i="41"/>
  <c r="Y1654" i="41"/>
  <c r="X1654" i="41"/>
  <c r="W1654" i="41"/>
  <c r="V1654" i="41"/>
  <c r="U1654" i="41"/>
  <c r="T1654" i="41"/>
  <c r="S1654" i="41"/>
  <c r="R1654" i="41"/>
  <c r="Q1654" i="41"/>
  <c r="P1654" i="41"/>
  <c r="O1654" i="41"/>
  <c r="N1654" i="41"/>
  <c r="M1654" i="41"/>
  <c r="L1654" i="41"/>
  <c r="K1654" i="41"/>
  <c r="J1654" i="41"/>
  <c r="I1654" i="41"/>
  <c r="H1654" i="41"/>
  <c r="G1654" i="41"/>
  <c r="F1654" i="41"/>
  <c r="E1654" i="41"/>
  <c r="D1654" i="41"/>
  <c r="C1654" i="41"/>
  <c r="B1654" i="41"/>
  <c r="A1654" i="41"/>
  <c r="Z1653" i="41"/>
  <c r="Y1653" i="41"/>
  <c r="X1653" i="41"/>
  <c r="W1653" i="41"/>
  <c r="V1653" i="41"/>
  <c r="U1653" i="41"/>
  <c r="T1653" i="41"/>
  <c r="S1653" i="41"/>
  <c r="R1653" i="41"/>
  <c r="Q1653" i="41"/>
  <c r="P1653" i="41"/>
  <c r="O1653" i="41"/>
  <c r="N1653" i="41"/>
  <c r="M1653" i="41"/>
  <c r="L1653" i="41"/>
  <c r="K1653" i="41"/>
  <c r="J1653" i="41"/>
  <c r="I1653" i="41"/>
  <c r="H1653" i="41"/>
  <c r="G1653" i="41"/>
  <c r="F1653" i="41"/>
  <c r="E1653" i="41"/>
  <c r="D1653" i="41"/>
  <c r="C1653" i="41"/>
  <c r="B1653" i="41"/>
  <c r="A1653" i="41"/>
  <c r="Z1652" i="41"/>
  <c r="Y1652" i="41"/>
  <c r="X1652" i="41"/>
  <c r="W1652" i="41"/>
  <c r="V1652" i="41"/>
  <c r="U1652" i="41"/>
  <c r="T1652" i="41"/>
  <c r="S1652" i="41"/>
  <c r="R1652" i="41"/>
  <c r="Q1652" i="41"/>
  <c r="P1652" i="41"/>
  <c r="O1652" i="41"/>
  <c r="N1652" i="41"/>
  <c r="M1652" i="41"/>
  <c r="L1652" i="41"/>
  <c r="K1652" i="41"/>
  <c r="J1652" i="41"/>
  <c r="I1652" i="41"/>
  <c r="H1652" i="41"/>
  <c r="G1652" i="41"/>
  <c r="F1652" i="41"/>
  <c r="E1652" i="41"/>
  <c r="D1652" i="41"/>
  <c r="C1652" i="41"/>
  <c r="B1652" i="41"/>
  <c r="A1652" i="41"/>
  <c r="Z1651" i="41"/>
  <c r="Y1651" i="41"/>
  <c r="X1651" i="41"/>
  <c r="W1651" i="41"/>
  <c r="V1651" i="41"/>
  <c r="U1651" i="41"/>
  <c r="T1651" i="41"/>
  <c r="S1651" i="41"/>
  <c r="R1651" i="41"/>
  <c r="Q1651" i="41"/>
  <c r="P1651" i="41"/>
  <c r="O1651" i="41"/>
  <c r="N1651" i="41"/>
  <c r="M1651" i="41"/>
  <c r="L1651" i="41"/>
  <c r="K1651" i="41"/>
  <c r="J1651" i="41"/>
  <c r="I1651" i="41"/>
  <c r="H1651" i="41"/>
  <c r="G1651" i="41"/>
  <c r="F1651" i="41"/>
  <c r="E1651" i="41"/>
  <c r="D1651" i="41"/>
  <c r="C1651" i="41"/>
  <c r="B1651" i="41"/>
  <c r="A1651" i="41"/>
  <c r="Z1650" i="41"/>
  <c r="Y1650" i="41"/>
  <c r="X1650" i="41"/>
  <c r="W1650" i="41"/>
  <c r="V1650" i="41"/>
  <c r="U1650" i="41"/>
  <c r="T1650" i="41"/>
  <c r="S1650" i="41"/>
  <c r="R1650" i="41"/>
  <c r="Q1650" i="41"/>
  <c r="P1650" i="41"/>
  <c r="O1650" i="41"/>
  <c r="N1650" i="41"/>
  <c r="M1650" i="41"/>
  <c r="L1650" i="41"/>
  <c r="K1650" i="41"/>
  <c r="J1650" i="41"/>
  <c r="I1650" i="41"/>
  <c r="H1650" i="41"/>
  <c r="G1650" i="41"/>
  <c r="F1650" i="41"/>
  <c r="E1650" i="41"/>
  <c r="D1650" i="41"/>
  <c r="C1650" i="41"/>
  <c r="B1650" i="41"/>
  <c r="A1650" i="41"/>
  <c r="Z1649" i="41"/>
  <c r="Y1649" i="41"/>
  <c r="X1649" i="41"/>
  <c r="W1649" i="41"/>
  <c r="V1649" i="41"/>
  <c r="U1649" i="41"/>
  <c r="T1649" i="41"/>
  <c r="S1649" i="41"/>
  <c r="R1649" i="41"/>
  <c r="Q1649" i="41"/>
  <c r="P1649" i="41"/>
  <c r="O1649" i="41"/>
  <c r="N1649" i="41"/>
  <c r="M1649" i="41"/>
  <c r="L1649" i="41"/>
  <c r="K1649" i="41"/>
  <c r="J1649" i="41"/>
  <c r="I1649" i="41"/>
  <c r="H1649" i="41"/>
  <c r="G1649" i="41"/>
  <c r="F1649" i="41"/>
  <c r="E1649" i="41"/>
  <c r="D1649" i="41"/>
  <c r="C1649" i="41"/>
  <c r="B1649" i="41"/>
  <c r="A1649" i="41"/>
  <c r="Z1648" i="41"/>
  <c r="Y1648" i="41"/>
  <c r="X1648" i="41"/>
  <c r="W1648" i="41"/>
  <c r="V1648" i="41"/>
  <c r="U1648" i="41"/>
  <c r="T1648" i="41"/>
  <c r="S1648" i="41"/>
  <c r="R1648" i="41"/>
  <c r="Q1648" i="41"/>
  <c r="P1648" i="41"/>
  <c r="O1648" i="41"/>
  <c r="N1648" i="41"/>
  <c r="M1648" i="41"/>
  <c r="L1648" i="41"/>
  <c r="K1648" i="41"/>
  <c r="J1648" i="41"/>
  <c r="I1648" i="41"/>
  <c r="H1648" i="41"/>
  <c r="G1648" i="41"/>
  <c r="F1648" i="41"/>
  <c r="E1648" i="41"/>
  <c r="D1648" i="41"/>
  <c r="C1648" i="41"/>
  <c r="B1648" i="41"/>
  <c r="A1648" i="41"/>
  <c r="Z1647" i="41"/>
  <c r="Y1647" i="41"/>
  <c r="X1647" i="41"/>
  <c r="W1647" i="41"/>
  <c r="V1647" i="41"/>
  <c r="U1647" i="41"/>
  <c r="T1647" i="41"/>
  <c r="S1647" i="41"/>
  <c r="R1647" i="41"/>
  <c r="Q1647" i="41"/>
  <c r="P1647" i="41"/>
  <c r="O1647" i="41"/>
  <c r="N1647" i="41"/>
  <c r="M1647" i="41"/>
  <c r="L1647" i="41"/>
  <c r="K1647" i="41"/>
  <c r="J1647" i="41"/>
  <c r="I1647" i="41"/>
  <c r="H1647" i="41"/>
  <c r="G1647" i="41"/>
  <c r="F1647" i="41"/>
  <c r="E1647" i="41"/>
  <c r="D1647" i="41"/>
  <c r="C1647" i="41"/>
  <c r="B1647" i="41"/>
  <c r="A1647" i="41"/>
  <c r="Z1646" i="41"/>
  <c r="Y1646" i="41"/>
  <c r="X1646" i="41"/>
  <c r="W1646" i="41"/>
  <c r="V1646" i="41"/>
  <c r="U1646" i="41"/>
  <c r="T1646" i="41"/>
  <c r="S1646" i="41"/>
  <c r="R1646" i="41"/>
  <c r="Q1646" i="41"/>
  <c r="P1646" i="41"/>
  <c r="O1646" i="41"/>
  <c r="N1646" i="41"/>
  <c r="M1646" i="41"/>
  <c r="L1646" i="41"/>
  <c r="K1646" i="41"/>
  <c r="J1646" i="41"/>
  <c r="I1646" i="41"/>
  <c r="H1646" i="41"/>
  <c r="G1646" i="41"/>
  <c r="F1646" i="41"/>
  <c r="E1646" i="41"/>
  <c r="D1646" i="41"/>
  <c r="C1646" i="41"/>
  <c r="B1646" i="41"/>
  <c r="A1646" i="41"/>
  <c r="Z1645" i="41"/>
  <c r="Y1645" i="41"/>
  <c r="X1645" i="41"/>
  <c r="W1645" i="41"/>
  <c r="V1645" i="41"/>
  <c r="U1645" i="41"/>
  <c r="T1645" i="41"/>
  <c r="S1645" i="41"/>
  <c r="R1645" i="41"/>
  <c r="Q1645" i="41"/>
  <c r="P1645" i="41"/>
  <c r="O1645" i="41"/>
  <c r="N1645" i="41"/>
  <c r="M1645" i="41"/>
  <c r="L1645" i="41"/>
  <c r="K1645" i="41"/>
  <c r="J1645" i="41"/>
  <c r="I1645" i="41"/>
  <c r="H1645" i="41"/>
  <c r="G1645" i="41"/>
  <c r="F1645" i="41"/>
  <c r="E1645" i="41"/>
  <c r="D1645" i="41"/>
  <c r="C1645" i="41"/>
  <c r="B1645" i="41"/>
  <c r="A1645" i="41"/>
  <c r="Z1644" i="41"/>
  <c r="Y1644" i="41"/>
  <c r="X1644" i="41"/>
  <c r="W1644" i="41"/>
  <c r="V1644" i="41"/>
  <c r="U1644" i="41"/>
  <c r="T1644" i="41"/>
  <c r="S1644" i="41"/>
  <c r="R1644" i="41"/>
  <c r="Q1644" i="41"/>
  <c r="P1644" i="41"/>
  <c r="O1644" i="41"/>
  <c r="N1644" i="41"/>
  <c r="M1644" i="41"/>
  <c r="L1644" i="41"/>
  <c r="K1644" i="41"/>
  <c r="J1644" i="41"/>
  <c r="I1644" i="41"/>
  <c r="H1644" i="41"/>
  <c r="G1644" i="41"/>
  <c r="F1644" i="41"/>
  <c r="E1644" i="41"/>
  <c r="D1644" i="41"/>
  <c r="C1644" i="41"/>
  <c r="B1644" i="41"/>
  <c r="A1644" i="41"/>
  <c r="Z1643" i="41"/>
  <c r="Y1643" i="41"/>
  <c r="X1643" i="41"/>
  <c r="W1643" i="41"/>
  <c r="V1643" i="41"/>
  <c r="U1643" i="41"/>
  <c r="T1643" i="41"/>
  <c r="S1643" i="41"/>
  <c r="R1643" i="41"/>
  <c r="Q1643" i="41"/>
  <c r="P1643" i="41"/>
  <c r="O1643" i="41"/>
  <c r="N1643" i="41"/>
  <c r="M1643" i="41"/>
  <c r="L1643" i="41"/>
  <c r="K1643" i="41"/>
  <c r="J1643" i="41"/>
  <c r="I1643" i="41"/>
  <c r="H1643" i="41"/>
  <c r="G1643" i="41"/>
  <c r="F1643" i="41"/>
  <c r="E1643" i="41"/>
  <c r="D1643" i="41"/>
  <c r="C1643" i="41"/>
  <c r="B1643" i="41"/>
  <c r="A1643" i="41"/>
  <c r="Z1642" i="41"/>
  <c r="Y1642" i="41"/>
  <c r="X1642" i="41"/>
  <c r="W1642" i="41"/>
  <c r="V1642" i="41"/>
  <c r="U1642" i="41"/>
  <c r="T1642" i="41"/>
  <c r="S1642" i="41"/>
  <c r="R1642" i="41"/>
  <c r="Q1642" i="41"/>
  <c r="P1642" i="41"/>
  <c r="O1642" i="41"/>
  <c r="N1642" i="41"/>
  <c r="M1642" i="41"/>
  <c r="L1642" i="41"/>
  <c r="K1642" i="41"/>
  <c r="J1642" i="41"/>
  <c r="I1642" i="41"/>
  <c r="H1642" i="41"/>
  <c r="G1642" i="41"/>
  <c r="F1642" i="41"/>
  <c r="E1642" i="41"/>
  <c r="D1642" i="41"/>
  <c r="C1642" i="41"/>
  <c r="B1642" i="41"/>
  <c r="A1642" i="41"/>
  <c r="Z1641" i="41"/>
  <c r="Y1641" i="41"/>
  <c r="X1641" i="41"/>
  <c r="W1641" i="41"/>
  <c r="V1641" i="41"/>
  <c r="U1641" i="41"/>
  <c r="T1641" i="41"/>
  <c r="S1641" i="41"/>
  <c r="R1641" i="41"/>
  <c r="Q1641" i="41"/>
  <c r="P1641" i="41"/>
  <c r="O1641" i="41"/>
  <c r="N1641" i="41"/>
  <c r="M1641" i="41"/>
  <c r="L1641" i="41"/>
  <c r="K1641" i="41"/>
  <c r="J1641" i="41"/>
  <c r="I1641" i="41"/>
  <c r="H1641" i="41"/>
  <c r="G1641" i="41"/>
  <c r="F1641" i="41"/>
  <c r="E1641" i="41"/>
  <c r="D1641" i="41"/>
  <c r="C1641" i="41"/>
  <c r="B1641" i="41"/>
  <c r="A1641" i="41"/>
  <c r="Z1640" i="41"/>
  <c r="Y1640" i="41"/>
  <c r="X1640" i="41"/>
  <c r="W1640" i="41"/>
  <c r="V1640" i="41"/>
  <c r="U1640" i="41"/>
  <c r="T1640" i="41"/>
  <c r="S1640" i="41"/>
  <c r="R1640" i="41"/>
  <c r="Q1640" i="41"/>
  <c r="P1640" i="41"/>
  <c r="O1640" i="41"/>
  <c r="N1640" i="41"/>
  <c r="M1640" i="41"/>
  <c r="L1640" i="41"/>
  <c r="K1640" i="41"/>
  <c r="J1640" i="41"/>
  <c r="I1640" i="41"/>
  <c r="H1640" i="41"/>
  <c r="G1640" i="41"/>
  <c r="F1640" i="41"/>
  <c r="E1640" i="41"/>
  <c r="D1640" i="41"/>
  <c r="C1640" i="41"/>
  <c r="B1640" i="41"/>
  <c r="A1640" i="41"/>
  <c r="Z1639" i="41"/>
  <c r="Y1639" i="41"/>
  <c r="X1639" i="41"/>
  <c r="W1639" i="41"/>
  <c r="V1639" i="41"/>
  <c r="U1639" i="41"/>
  <c r="T1639" i="41"/>
  <c r="S1639" i="41"/>
  <c r="R1639" i="41"/>
  <c r="Q1639" i="41"/>
  <c r="P1639" i="41"/>
  <c r="O1639" i="41"/>
  <c r="N1639" i="41"/>
  <c r="M1639" i="41"/>
  <c r="L1639" i="41"/>
  <c r="K1639" i="41"/>
  <c r="J1639" i="41"/>
  <c r="I1639" i="41"/>
  <c r="H1639" i="41"/>
  <c r="G1639" i="41"/>
  <c r="F1639" i="41"/>
  <c r="E1639" i="41"/>
  <c r="D1639" i="41"/>
  <c r="C1639" i="41"/>
  <c r="B1639" i="41"/>
  <c r="A1639" i="41"/>
  <c r="Z1638" i="41"/>
  <c r="Y1638" i="41"/>
  <c r="X1638" i="41"/>
  <c r="W1638" i="41"/>
  <c r="V1638" i="41"/>
  <c r="U1638" i="41"/>
  <c r="T1638" i="41"/>
  <c r="S1638" i="41"/>
  <c r="R1638" i="41"/>
  <c r="Q1638" i="41"/>
  <c r="P1638" i="41"/>
  <c r="O1638" i="41"/>
  <c r="N1638" i="41"/>
  <c r="M1638" i="41"/>
  <c r="L1638" i="41"/>
  <c r="K1638" i="41"/>
  <c r="J1638" i="41"/>
  <c r="I1638" i="41"/>
  <c r="H1638" i="41"/>
  <c r="G1638" i="41"/>
  <c r="F1638" i="41"/>
  <c r="E1638" i="41"/>
  <c r="D1638" i="41"/>
  <c r="C1638" i="41"/>
  <c r="B1638" i="41"/>
  <c r="A1638" i="41"/>
  <c r="Z1637" i="41"/>
  <c r="Y1637" i="41"/>
  <c r="X1637" i="41"/>
  <c r="W1637" i="41"/>
  <c r="V1637" i="41"/>
  <c r="U1637" i="41"/>
  <c r="T1637" i="41"/>
  <c r="S1637" i="41"/>
  <c r="R1637" i="41"/>
  <c r="Q1637" i="41"/>
  <c r="P1637" i="41"/>
  <c r="O1637" i="41"/>
  <c r="N1637" i="41"/>
  <c r="M1637" i="41"/>
  <c r="L1637" i="41"/>
  <c r="K1637" i="41"/>
  <c r="J1637" i="41"/>
  <c r="I1637" i="41"/>
  <c r="H1637" i="41"/>
  <c r="G1637" i="41"/>
  <c r="F1637" i="41"/>
  <c r="E1637" i="41"/>
  <c r="D1637" i="41"/>
  <c r="C1637" i="41"/>
  <c r="B1637" i="41"/>
  <c r="A1637" i="41"/>
  <c r="Z1636" i="41"/>
  <c r="Y1636" i="41"/>
  <c r="X1636" i="41"/>
  <c r="W1636" i="41"/>
  <c r="V1636" i="41"/>
  <c r="U1636" i="41"/>
  <c r="T1636" i="41"/>
  <c r="S1636" i="41"/>
  <c r="R1636" i="41"/>
  <c r="Q1636" i="41"/>
  <c r="P1636" i="41"/>
  <c r="O1636" i="41"/>
  <c r="N1636" i="41"/>
  <c r="M1636" i="41"/>
  <c r="L1636" i="41"/>
  <c r="K1636" i="41"/>
  <c r="J1636" i="41"/>
  <c r="I1636" i="41"/>
  <c r="H1636" i="41"/>
  <c r="G1636" i="41"/>
  <c r="F1636" i="41"/>
  <c r="E1636" i="41"/>
  <c r="D1636" i="41"/>
  <c r="C1636" i="41"/>
  <c r="B1636" i="41"/>
  <c r="A1636" i="41"/>
  <c r="Z1635" i="41"/>
  <c r="Y1635" i="41"/>
  <c r="X1635" i="41"/>
  <c r="W1635" i="41"/>
  <c r="V1635" i="41"/>
  <c r="U1635" i="41"/>
  <c r="T1635" i="41"/>
  <c r="S1635" i="41"/>
  <c r="R1635" i="41"/>
  <c r="Q1635" i="41"/>
  <c r="P1635" i="41"/>
  <c r="O1635" i="41"/>
  <c r="N1635" i="41"/>
  <c r="M1635" i="41"/>
  <c r="L1635" i="41"/>
  <c r="K1635" i="41"/>
  <c r="J1635" i="41"/>
  <c r="I1635" i="41"/>
  <c r="H1635" i="41"/>
  <c r="G1635" i="41"/>
  <c r="F1635" i="41"/>
  <c r="E1635" i="41"/>
  <c r="D1635" i="41"/>
  <c r="C1635" i="41"/>
  <c r="B1635" i="41"/>
  <c r="A1635" i="41"/>
  <c r="Z1634" i="41"/>
  <c r="Y1634" i="41"/>
  <c r="X1634" i="41"/>
  <c r="W1634" i="41"/>
  <c r="V1634" i="41"/>
  <c r="U1634" i="41"/>
  <c r="T1634" i="41"/>
  <c r="S1634" i="41"/>
  <c r="R1634" i="41"/>
  <c r="Q1634" i="41"/>
  <c r="P1634" i="41"/>
  <c r="O1634" i="41"/>
  <c r="N1634" i="41"/>
  <c r="M1634" i="41"/>
  <c r="L1634" i="41"/>
  <c r="K1634" i="41"/>
  <c r="J1634" i="41"/>
  <c r="I1634" i="41"/>
  <c r="H1634" i="41"/>
  <c r="G1634" i="41"/>
  <c r="F1634" i="41"/>
  <c r="E1634" i="41"/>
  <c r="D1634" i="41"/>
  <c r="C1634" i="41"/>
  <c r="B1634" i="41"/>
  <c r="A1634" i="41"/>
  <c r="Z1633" i="41"/>
  <c r="Y1633" i="41"/>
  <c r="X1633" i="41"/>
  <c r="W1633" i="41"/>
  <c r="V1633" i="41"/>
  <c r="U1633" i="41"/>
  <c r="T1633" i="41"/>
  <c r="S1633" i="41"/>
  <c r="R1633" i="41"/>
  <c r="Q1633" i="41"/>
  <c r="P1633" i="41"/>
  <c r="O1633" i="41"/>
  <c r="N1633" i="41"/>
  <c r="M1633" i="41"/>
  <c r="L1633" i="41"/>
  <c r="K1633" i="41"/>
  <c r="J1633" i="41"/>
  <c r="I1633" i="41"/>
  <c r="H1633" i="41"/>
  <c r="G1633" i="41"/>
  <c r="F1633" i="41"/>
  <c r="E1633" i="41"/>
  <c r="D1633" i="41"/>
  <c r="C1633" i="41"/>
  <c r="B1633" i="41"/>
  <c r="A1633" i="41"/>
  <c r="Z1632" i="41"/>
  <c r="Y1632" i="41"/>
  <c r="X1632" i="41"/>
  <c r="W1632" i="41"/>
  <c r="V1632" i="41"/>
  <c r="U1632" i="41"/>
  <c r="T1632" i="41"/>
  <c r="S1632" i="41"/>
  <c r="R1632" i="41"/>
  <c r="Q1632" i="41"/>
  <c r="P1632" i="41"/>
  <c r="O1632" i="41"/>
  <c r="N1632" i="41"/>
  <c r="M1632" i="41"/>
  <c r="L1632" i="41"/>
  <c r="K1632" i="41"/>
  <c r="J1632" i="41"/>
  <c r="I1632" i="41"/>
  <c r="H1632" i="41"/>
  <c r="G1632" i="41"/>
  <c r="F1632" i="41"/>
  <c r="E1632" i="41"/>
  <c r="D1632" i="41"/>
  <c r="C1632" i="41"/>
  <c r="B1632" i="41"/>
  <c r="A1632" i="41"/>
  <c r="Z1631" i="41"/>
  <c r="Y1631" i="41"/>
  <c r="X1631" i="41"/>
  <c r="W1631" i="41"/>
  <c r="V1631" i="41"/>
  <c r="U1631" i="41"/>
  <c r="T1631" i="41"/>
  <c r="S1631" i="41"/>
  <c r="R1631" i="41"/>
  <c r="Q1631" i="41"/>
  <c r="P1631" i="41"/>
  <c r="O1631" i="41"/>
  <c r="N1631" i="41"/>
  <c r="M1631" i="41"/>
  <c r="L1631" i="41"/>
  <c r="K1631" i="41"/>
  <c r="J1631" i="41"/>
  <c r="I1631" i="41"/>
  <c r="H1631" i="41"/>
  <c r="G1631" i="41"/>
  <c r="F1631" i="41"/>
  <c r="E1631" i="41"/>
  <c r="D1631" i="41"/>
  <c r="C1631" i="41"/>
  <c r="B1631" i="41"/>
  <c r="A1631" i="41"/>
  <c r="Z1630" i="41"/>
  <c r="Y1630" i="41"/>
  <c r="X1630" i="41"/>
  <c r="W1630" i="41"/>
  <c r="V1630" i="41"/>
  <c r="U1630" i="41"/>
  <c r="T1630" i="41"/>
  <c r="S1630" i="41"/>
  <c r="R1630" i="41"/>
  <c r="Q1630" i="41"/>
  <c r="P1630" i="41"/>
  <c r="O1630" i="41"/>
  <c r="N1630" i="41"/>
  <c r="M1630" i="41"/>
  <c r="L1630" i="41"/>
  <c r="K1630" i="41"/>
  <c r="J1630" i="41"/>
  <c r="I1630" i="41"/>
  <c r="H1630" i="41"/>
  <c r="G1630" i="41"/>
  <c r="F1630" i="41"/>
  <c r="E1630" i="41"/>
  <c r="D1630" i="41"/>
  <c r="C1630" i="41"/>
  <c r="B1630" i="41"/>
  <c r="A1630" i="41"/>
  <c r="Z1629" i="41"/>
  <c r="Y1629" i="41"/>
  <c r="X1629" i="41"/>
  <c r="W1629" i="41"/>
  <c r="V1629" i="41"/>
  <c r="U1629" i="41"/>
  <c r="T1629" i="41"/>
  <c r="S1629" i="41"/>
  <c r="R1629" i="41"/>
  <c r="Q1629" i="41"/>
  <c r="P1629" i="41"/>
  <c r="O1629" i="41"/>
  <c r="N1629" i="41"/>
  <c r="M1629" i="41"/>
  <c r="L1629" i="41"/>
  <c r="K1629" i="41"/>
  <c r="J1629" i="41"/>
  <c r="I1629" i="41"/>
  <c r="H1629" i="41"/>
  <c r="G1629" i="41"/>
  <c r="F1629" i="41"/>
  <c r="E1629" i="41"/>
  <c r="D1629" i="41"/>
  <c r="C1629" i="41"/>
  <c r="B1629" i="41"/>
  <c r="A1629" i="41"/>
  <c r="Z1628" i="41"/>
  <c r="Y1628" i="41"/>
  <c r="X1628" i="41"/>
  <c r="W1628" i="41"/>
  <c r="V1628" i="41"/>
  <c r="U1628" i="41"/>
  <c r="T1628" i="41"/>
  <c r="S1628" i="41"/>
  <c r="R1628" i="41"/>
  <c r="Q1628" i="41"/>
  <c r="P1628" i="41"/>
  <c r="O1628" i="41"/>
  <c r="N1628" i="41"/>
  <c r="M1628" i="41"/>
  <c r="L1628" i="41"/>
  <c r="K1628" i="41"/>
  <c r="J1628" i="41"/>
  <c r="I1628" i="41"/>
  <c r="H1628" i="41"/>
  <c r="G1628" i="41"/>
  <c r="F1628" i="41"/>
  <c r="E1628" i="41"/>
  <c r="D1628" i="41"/>
  <c r="C1628" i="41"/>
  <c r="B1628" i="41"/>
  <c r="A1628" i="41"/>
  <c r="Z1627" i="41"/>
  <c r="Y1627" i="41"/>
  <c r="X1627" i="41"/>
  <c r="W1627" i="41"/>
  <c r="V1627" i="41"/>
  <c r="U1627" i="41"/>
  <c r="T1627" i="41"/>
  <c r="S1627" i="41"/>
  <c r="R1627" i="41"/>
  <c r="Q1627" i="41"/>
  <c r="P1627" i="41"/>
  <c r="O1627" i="41"/>
  <c r="N1627" i="41"/>
  <c r="M1627" i="41"/>
  <c r="L1627" i="41"/>
  <c r="K1627" i="41"/>
  <c r="J1627" i="41"/>
  <c r="I1627" i="41"/>
  <c r="H1627" i="41"/>
  <c r="G1627" i="41"/>
  <c r="F1627" i="41"/>
  <c r="E1627" i="41"/>
  <c r="D1627" i="41"/>
  <c r="C1627" i="41"/>
  <c r="B1627" i="41"/>
  <c r="A1627" i="41"/>
  <c r="Z1626" i="41"/>
  <c r="Y1626" i="41"/>
  <c r="X1626" i="41"/>
  <c r="W1626" i="41"/>
  <c r="V1626" i="41"/>
  <c r="U1626" i="41"/>
  <c r="T1626" i="41"/>
  <c r="S1626" i="41"/>
  <c r="R1626" i="41"/>
  <c r="Q1626" i="41"/>
  <c r="P1626" i="41"/>
  <c r="O1626" i="41"/>
  <c r="N1626" i="41"/>
  <c r="M1626" i="41"/>
  <c r="L1626" i="41"/>
  <c r="K1626" i="41"/>
  <c r="J1626" i="41"/>
  <c r="I1626" i="41"/>
  <c r="H1626" i="41"/>
  <c r="G1626" i="41"/>
  <c r="F1626" i="41"/>
  <c r="E1626" i="41"/>
  <c r="D1626" i="41"/>
  <c r="C1626" i="41"/>
  <c r="B1626" i="41"/>
  <c r="A1626" i="41"/>
  <c r="Z1625" i="41"/>
  <c r="Y1625" i="41"/>
  <c r="X1625" i="41"/>
  <c r="W1625" i="41"/>
  <c r="V1625" i="41"/>
  <c r="U1625" i="41"/>
  <c r="T1625" i="41"/>
  <c r="S1625" i="41"/>
  <c r="R1625" i="41"/>
  <c r="Q1625" i="41"/>
  <c r="P1625" i="41"/>
  <c r="O1625" i="41"/>
  <c r="N1625" i="41"/>
  <c r="M1625" i="41"/>
  <c r="L1625" i="41"/>
  <c r="K1625" i="41"/>
  <c r="J1625" i="41"/>
  <c r="I1625" i="41"/>
  <c r="H1625" i="41"/>
  <c r="G1625" i="41"/>
  <c r="F1625" i="41"/>
  <c r="E1625" i="41"/>
  <c r="D1625" i="41"/>
  <c r="C1625" i="41"/>
  <c r="B1625" i="41"/>
  <c r="A1625" i="41"/>
  <c r="Z1624" i="41"/>
  <c r="Y1624" i="41"/>
  <c r="X1624" i="41"/>
  <c r="W1624" i="41"/>
  <c r="V1624" i="41"/>
  <c r="U1624" i="41"/>
  <c r="T1624" i="41"/>
  <c r="S1624" i="41"/>
  <c r="R1624" i="41"/>
  <c r="Q1624" i="41"/>
  <c r="P1624" i="41"/>
  <c r="O1624" i="41"/>
  <c r="N1624" i="41"/>
  <c r="M1624" i="41"/>
  <c r="L1624" i="41"/>
  <c r="K1624" i="41"/>
  <c r="J1624" i="41"/>
  <c r="I1624" i="41"/>
  <c r="H1624" i="41"/>
  <c r="G1624" i="41"/>
  <c r="F1624" i="41"/>
  <c r="E1624" i="41"/>
  <c r="D1624" i="41"/>
  <c r="C1624" i="41"/>
  <c r="B1624" i="41"/>
  <c r="A1624" i="41"/>
  <c r="Z1623" i="41"/>
  <c r="Y1623" i="41"/>
  <c r="X1623" i="41"/>
  <c r="W1623" i="41"/>
  <c r="V1623" i="41"/>
  <c r="U1623" i="41"/>
  <c r="T1623" i="41"/>
  <c r="S1623" i="41"/>
  <c r="R1623" i="41"/>
  <c r="Q1623" i="41"/>
  <c r="P1623" i="41"/>
  <c r="O1623" i="41"/>
  <c r="N1623" i="41"/>
  <c r="M1623" i="41"/>
  <c r="L1623" i="41"/>
  <c r="K1623" i="41"/>
  <c r="J1623" i="41"/>
  <c r="I1623" i="41"/>
  <c r="H1623" i="41"/>
  <c r="G1623" i="41"/>
  <c r="F1623" i="41"/>
  <c r="E1623" i="41"/>
  <c r="D1623" i="41"/>
  <c r="C1623" i="41"/>
  <c r="B1623" i="41"/>
  <c r="A1623" i="41"/>
  <c r="Z1622" i="41"/>
  <c r="Y1622" i="41"/>
  <c r="X1622" i="41"/>
  <c r="W1622" i="41"/>
  <c r="V1622" i="41"/>
  <c r="U1622" i="41"/>
  <c r="T1622" i="41"/>
  <c r="S1622" i="41"/>
  <c r="R1622" i="41"/>
  <c r="Q1622" i="41"/>
  <c r="P1622" i="41"/>
  <c r="O1622" i="41"/>
  <c r="N1622" i="41"/>
  <c r="M1622" i="41"/>
  <c r="L1622" i="41"/>
  <c r="K1622" i="41"/>
  <c r="J1622" i="41"/>
  <c r="I1622" i="41"/>
  <c r="H1622" i="41"/>
  <c r="G1622" i="41"/>
  <c r="F1622" i="41"/>
  <c r="E1622" i="41"/>
  <c r="D1622" i="41"/>
  <c r="C1622" i="41"/>
  <c r="B1622" i="41"/>
  <c r="A1622" i="41"/>
  <c r="Z1621" i="41"/>
  <c r="Y1621" i="41"/>
  <c r="X1621" i="41"/>
  <c r="W1621" i="41"/>
  <c r="V1621" i="41"/>
  <c r="U1621" i="41"/>
  <c r="T1621" i="41"/>
  <c r="S1621" i="41"/>
  <c r="R1621" i="41"/>
  <c r="Q1621" i="41"/>
  <c r="P1621" i="41"/>
  <c r="O1621" i="41"/>
  <c r="N1621" i="41"/>
  <c r="M1621" i="41"/>
  <c r="L1621" i="41"/>
  <c r="K1621" i="41"/>
  <c r="J1621" i="41"/>
  <c r="I1621" i="41"/>
  <c r="H1621" i="41"/>
  <c r="G1621" i="41"/>
  <c r="F1621" i="41"/>
  <c r="E1621" i="41"/>
  <c r="D1621" i="41"/>
  <c r="C1621" i="41"/>
  <c r="B1621" i="41"/>
  <c r="A1621" i="41"/>
  <c r="Z1620" i="41"/>
  <c r="Y1620" i="41"/>
  <c r="X1620" i="41"/>
  <c r="W1620" i="41"/>
  <c r="V1620" i="41"/>
  <c r="U1620" i="41"/>
  <c r="T1620" i="41"/>
  <c r="S1620" i="41"/>
  <c r="R1620" i="41"/>
  <c r="Q1620" i="41"/>
  <c r="P1620" i="41"/>
  <c r="O1620" i="41"/>
  <c r="N1620" i="41"/>
  <c r="M1620" i="41"/>
  <c r="L1620" i="41"/>
  <c r="K1620" i="41"/>
  <c r="J1620" i="41"/>
  <c r="I1620" i="41"/>
  <c r="H1620" i="41"/>
  <c r="G1620" i="41"/>
  <c r="F1620" i="41"/>
  <c r="E1620" i="41"/>
  <c r="D1620" i="41"/>
  <c r="C1620" i="41"/>
  <c r="B1620" i="41"/>
  <c r="A1620" i="41"/>
  <c r="Z1619" i="41"/>
  <c r="Y1619" i="41"/>
  <c r="X1619" i="41"/>
  <c r="W1619" i="41"/>
  <c r="V1619" i="41"/>
  <c r="U1619" i="41"/>
  <c r="T1619" i="41"/>
  <c r="S1619" i="41"/>
  <c r="R1619" i="41"/>
  <c r="Q1619" i="41"/>
  <c r="P1619" i="41"/>
  <c r="O1619" i="41"/>
  <c r="N1619" i="41"/>
  <c r="M1619" i="41"/>
  <c r="L1619" i="41"/>
  <c r="K1619" i="41"/>
  <c r="J1619" i="41"/>
  <c r="I1619" i="41"/>
  <c r="H1619" i="41"/>
  <c r="G1619" i="41"/>
  <c r="F1619" i="41"/>
  <c r="E1619" i="41"/>
  <c r="D1619" i="41"/>
  <c r="C1619" i="41"/>
  <c r="B1619" i="41"/>
  <c r="A1619" i="41"/>
  <c r="Z1618" i="41"/>
  <c r="Y1618" i="41"/>
  <c r="X1618" i="41"/>
  <c r="W1618" i="41"/>
  <c r="V1618" i="41"/>
  <c r="U1618" i="41"/>
  <c r="T1618" i="41"/>
  <c r="S1618" i="41"/>
  <c r="R1618" i="41"/>
  <c r="Q1618" i="41"/>
  <c r="P1618" i="41"/>
  <c r="O1618" i="41"/>
  <c r="N1618" i="41"/>
  <c r="M1618" i="41"/>
  <c r="L1618" i="41"/>
  <c r="K1618" i="41"/>
  <c r="J1618" i="41"/>
  <c r="I1618" i="41"/>
  <c r="H1618" i="41"/>
  <c r="G1618" i="41"/>
  <c r="F1618" i="41"/>
  <c r="E1618" i="41"/>
  <c r="D1618" i="41"/>
  <c r="C1618" i="41"/>
  <c r="B1618" i="41"/>
  <c r="A1618" i="41"/>
  <c r="Z1617" i="41"/>
  <c r="Y1617" i="41"/>
  <c r="X1617" i="41"/>
  <c r="W1617" i="41"/>
  <c r="V1617" i="41"/>
  <c r="U1617" i="41"/>
  <c r="T1617" i="41"/>
  <c r="S1617" i="41"/>
  <c r="R1617" i="41"/>
  <c r="Q1617" i="41"/>
  <c r="P1617" i="41"/>
  <c r="O1617" i="41"/>
  <c r="N1617" i="41"/>
  <c r="M1617" i="41"/>
  <c r="L1617" i="41"/>
  <c r="K1617" i="41"/>
  <c r="J1617" i="41"/>
  <c r="I1617" i="41"/>
  <c r="H1617" i="41"/>
  <c r="G1617" i="41"/>
  <c r="F1617" i="41"/>
  <c r="E1617" i="41"/>
  <c r="D1617" i="41"/>
  <c r="C1617" i="41"/>
  <c r="B1617" i="41"/>
  <c r="A1617" i="41"/>
  <c r="Z1616" i="41"/>
  <c r="Y1616" i="41"/>
  <c r="X1616" i="41"/>
  <c r="W1616" i="41"/>
  <c r="V1616" i="41"/>
  <c r="U1616" i="41"/>
  <c r="T1616" i="41"/>
  <c r="S1616" i="41"/>
  <c r="R1616" i="41"/>
  <c r="Q1616" i="41"/>
  <c r="P1616" i="41"/>
  <c r="O1616" i="41"/>
  <c r="N1616" i="41"/>
  <c r="M1616" i="41"/>
  <c r="L1616" i="41"/>
  <c r="K1616" i="41"/>
  <c r="J1616" i="41"/>
  <c r="I1616" i="41"/>
  <c r="H1616" i="41"/>
  <c r="G1616" i="41"/>
  <c r="F1616" i="41"/>
  <c r="E1616" i="41"/>
  <c r="D1616" i="41"/>
  <c r="C1616" i="41"/>
  <c r="B1616" i="41"/>
  <c r="A1616" i="41"/>
  <c r="Z1615" i="41"/>
  <c r="Y1615" i="41"/>
  <c r="X1615" i="41"/>
  <c r="W1615" i="41"/>
  <c r="V1615" i="41"/>
  <c r="U1615" i="41"/>
  <c r="T1615" i="41"/>
  <c r="S1615" i="41"/>
  <c r="R1615" i="41"/>
  <c r="Q1615" i="41"/>
  <c r="P1615" i="41"/>
  <c r="O1615" i="41"/>
  <c r="N1615" i="41"/>
  <c r="M1615" i="41"/>
  <c r="L1615" i="41"/>
  <c r="K1615" i="41"/>
  <c r="J1615" i="41"/>
  <c r="I1615" i="41"/>
  <c r="H1615" i="41"/>
  <c r="G1615" i="41"/>
  <c r="F1615" i="41"/>
  <c r="E1615" i="41"/>
  <c r="D1615" i="41"/>
  <c r="C1615" i="41"/>
  <c r="B1615" i="41"/>
  <c r="A1615" i="41"/>
  <c r="Z1614" i="41"/>
  <c r="Y1614" i="41"/>
  <c r="X1614" i="41"/>
  <c r="W1614" i="41"/>
  <c r="V1614" i="41"/>
  <c r="U1614" i="41"/>
  <c r="T1614" i="41"/>
  <c r="S1614" i="41"/>
  <c r="R1614" i="41"/>
  <c r="Q1614" i="41"/>
  <c r="P1614" i="41"/>
  <c r="O1614" i="41"/>
  <c r="N1614" i="41"/>
  <c r="M1614" i="41"/>
  <c r="L1614" i="41"/>
  <c r="K1614" i="41"/>
  <c r="J1614" i="41"/>
  <c r="I1614" i="41"/>
  <c r="H1614" i="41"/>
  <c r="G1614" i="41"/>
  <c r="F1614" i="41"/>
  <c r="E1614" i="41"/>
  <c r="D1614" i="41"/>
  <c r="C1614" i="41"/>
  <c r="B1614" i="41"/>
  <c r="A1614" i="41"/>
  <c r="Z1613" i="41"/>
  <c r="Y1613" i="41"/>
  <c r="X1613" i="41"/>
  <c r="W1613" i="41"/>
  <c r="V1613" i="41"/>
  <c r="U1613" i="41"/>
  <c r="T1613" i="41"/>
  <c r="S1613" i="41"/>
  <c r="R1613" i="41"/>
  <c r="Q1613" i="41"/>
  <c r="P1613" i="41"/>
  <c r="O1613" i="41"/>
  <c r="N1613" i="41"/>
  <c r="M1613" i="41"/>
  <c r="L1613" i="41"/>
  <c r="K1613" i="41"/>
  <c r="J1613" i="41"/>
  <c r="I1613" i="41"/>
  <c r="H1613" i="41"/>
  <c r="G1613" i="41"/>
  <c r="F1613" i="41"/>
  <c r="E1613" i="41"/>
  <c r="D1613" i="41"/>
  <c r="C1613" i="41"/>
  <c r="B1613" i="41"/>
  <c r="A1613" i="41"/>
  <c r="Z1612" i="41"/>
  <c r="Y1612" i="41"/>
  <c r="X1612" i="41"/>
  <c r="W1612" i="41"/>
  <c r="V1612" i="41"/>
  <c r="U1612" i="41"/>
  <c r="T1612" i="41"/>
  <c r="S1612" i="41"/>
  <c r="R1612" i="41"/>
  <c r="Q1612" i="41"/>
  <c r="P1612" i="41"/>
  <c r="O1612" i="41"/>
  <c r="N1612" i="41"/>
  <c r="M1612" i="41"/>
  <c r="L1612" i="41"/>
  <c r="K1612" i="41"/>
  <c r="J1612" i="41"/>
  <c r="I1612" i="41"/>
  <c r="H1612" i="41"/>
  <c r="G1612" i="41"/>
  <c r="F1612" i="41"/>
  <c r="E1612" i="41"/>
  <c r="D1612" i="41"/>
  <c r="C1612" i="41"/>
  <c r="B1612" i="41"/>
  <c r="A1612" i="41"/>
  <c r="Z1611" i="41"/>
  <c r="Y1611" i="41"/>
  <c r="X1611" i="41"/>
  <c r="W1611" i="41"/>
  <c r="V1611" i="41"/>
  <c r="U1611" i="41"/>
  <c r="T1611" i="41"/>
  <c r="S1611" i="41"/>
  <c r="R1611" i="41"/>
  <c r="Q1611" i="41"/>
  <c r="P1611" i="41"/>
  <c r="O1611" i="41"/>
  <c r="N1611" i="41"/>
  <c r="M1611" i="41"/>
  <c r="L1611" i="41"/>
  <c r="K1611" i="41"/>
  <c r="J1611" i="41"/>
  <c r="I1611" i="41"/>
  <c r="H1611" i="41"/>
  <c r="G1611" i="41"/>
  <c r="F1611" i="41"/>
  <c r="E1611" i="41"/>
  <c r="D1611" i="41"/>
  <c r="C1611" i="41"/>
  <c r="B1611" i="41"/>
  <c r="A1611" i="41"/>
  <c r="Z1610" i="41"/>
  <c r="Y1610" i="41"/>
  <c r="X1610" i="41"/>
  <c r="W1610" i="41"/>
  <c r="V1610" i="41"/>
  <c r="U1610" i="41"/>
  <c r="T1610" i="41"/>
  <c r="S1610" i="41"/>
  <c r="R1610" i="41"/>
  <c r="Q1610" i="41"/>
  <c r="P1610" i="41"/>
  <c r="O1610" i="41"/>
  <c r="N1610" i="41"/>
  <c r="M1610" i="41"/>
  <c r="L1610" i="41"/>
  <c r="K1610" i="41"/>
  <c r="J1610" i="41"/>
  <c r="I1610" i="41"/>
  <c r="H1610" i="41"/>
  <c r="G1610" i="41"/>
  <c r="F1610" i="41"/>
  <c r="E1610" i="41"/>
  <c r="D1610" i="41"/>
  <c r="C1610" i="41"/>
  <c r="B1610" i="41"/>
  <c r="A1610" i="41"/>
  <c r="Z1609" i="41"/>
  <c r="Y1609" i="41"/>
  <c r="X1609" i="41"/>
  <c r="W1609" i="41"/>
  <c r="V1609" i="41"/>
  <c r="U1609" i="41"/>
  <c r="T1609" i="41"/>
  <c r="S1609" i="41"/>
  <c r="R1609" i="41"/>
  <c r="Q1609" i="41"/>
  <c r="P1609" i="41"/>
  <c r="O1609" i="41"/>
  <c r="N1609" i="41"/>
  <c r="M1609" i="41"/>
  <c r="L1609" i="41"/>
  <c r="K1609" i="41"/>
  <c r="J1609" i="41"/>
  <c r="I1609" i="41"/>
  <c r="H1609" i="41"/>
  <c r="G1609" i="41"/>
  <c r="F1609" i="41"/>
  <c r="E1609" i="41"/>
  <c r="D1609" i="41"/>
  <c r="C1609" i="41"/>
  <c r="B1609" i="41"/>
  <c r="A1609" i="41"/>
  <c r="Z1608" i="41"/>
  <c r="Y1608" i="41"/>
  <c r="X1608" i="41"/>
  <c r="W1608" i="41"/>
  <c r="V1608" i="41"/>
  <c r="U1608" i="41"/>
  <c r="T1608" i="41"/>
  <c r="S1608" i="41"/>
  <c r="R1608" i="41"/>
  <c r="Q1608" i="41"/>
  <c r="P1608" i="41"/>
  <c r="O1608" i="41"/>
  <c r="N1608" i="41"/>
  <c r="M1608" i="41"/>
  <c r="L1608" i="41"/>
  <c r="K1608" i="41"/>
  <c r="J1608" i="41"/>
  <c r="I1608" i="41"/>
  <c r="H1608" i="41"/>
  <c r="G1608" i="41"/>
  <c r="F1608" i="41"/>
  <c r="E1608" i="41"/>
  <c r="D1608" i="41"/>
  <c r="C1608" i="41"/>
  <c r="B1608" i="41"/>
  <c r="A1608" i="41"/>
  <c r="Z1607" i="41"/>
  <c r="Y1607" i="41"/>
  <c r="X1607" i="41"/>
  <c r="W1607" i="41"/>
  <c r="V1607" i="41"/>
  <c r="U1607" i="41"/>
  <c r="T1607" i="41"/>
  <c r="S1607" i="41"/>
  <c r="R1607" i="41"/>
  <c r="Q1607" i="41"/>
  <c r="P1607" i="41"/>
  <c r="O1607" i="41"/>
  <c r="N1607" i="41"/>
  <c r="M1607" i="41"/>
  <c r="L1607" i="41"/>
  <c r="K1607" i="41"/>
  <c r="J1607" i="41"/>
  <c r="I1607" i="41"/>
  <c r="H1607" i="41"/>
  <c r="G1607" i="41"/>
  <c r="F1607" i="41"/>
  <c r="E1607" i="41"/>
  <c r="D1607" i="41"/>
  <c r="C1607" i="41"/>
  <c r="B1607" i="41"/>
  <c r="A1607" i="41"/>
  <c r="Z1606" i="41"/>
  <c r="Y1606" i="41"/>
  <c r="X1606" i="41"/>
  <c r="W1606" i="41"/>
  <c r="V1606" i="41"/>
  <c r="U1606" i="41"/>
  <c r="T1606" i="41"/>
  <c r="S1606" i="41"/>
  <c r="R1606" i="41"/>
  <c r="Q1606" i="41"/>
  <c r="P1606" i="41"/>
  <c r="O1606" i="41"/>
  <c r="N1606" i="41"/>
  <c r="M1606" i="41"/>
  <c r="L1606" i="41"/>
  <c r="K1606" i="41"/>
  <c r="J1606" i="41"/>
  <c r="I1606" i="41"/>
  <c r="H1606" i="41"/>
  <c r="G1606" i="41"/>
  <c r="F1606" i="41"/>
  <c r="E1606" i="41"/>
  <c r="D1606" i="41"/>
  <c r="C1606" i="41"/>
  <c r="B1606" i="41"/>
  <c r="A1606" i="41"/>
  <c r="Z1605" i="41"/>
  <c r="Y1605" i="41"/>
  <c r="X1605" i="41"/>
  <c r="W1605" i="41"/>
  <c r="V1605" i="41"/>
  <c r="U1605" i="41"/>
  <c r="T1605" i="41"/>
  <c r="S1605" i="41"/>
  <c r="R1605" i="41"/>
  <c r="Q1605" i="41"/>
  <c r="P1605" i="41"/>
  <c r="O1605" i="41"/>
  <c r="N1605" i="41"/>
  <c r="M1605" i="41"/>
  <c r="L1605" i="41"/>
  <c r="K1605" i="41"/>
  <c r="J1605" i="41"/>
  <c r="I1605" i="41"/>
  <c r="H1605" i="41"/>
  <c r="G1605" i="41"/>
  <c r="F1605" i="41"/>
  <c r="E1605" i="41"/>
  <c r="D1605" i="41"/>
  <c r="C1605" i="41"/>
  <c r="B1605" i="41"/>
  <c r="A1605" i="41"/>
  <c r="Z1604" i="41"/>
  <c r="Y1604" i="41"/>
  <c r="X1604" i="41"/>
  <c r="W1604" i="41"/>
  <c r="V1604" i="41"/>
  <c r="U1604" i="41"/>
  <c r="T1604" i="41"/>
  <c r="S1604" i="41"/>
  <c r="R1604" i="41"/>
  <c r="Q1604" i="41"/>
  <c r="P1604" i="41"/>
  <c r="O1604" i="41"/>
  <c r="N1604" i="41"/>
  <c r="M1604" i="41"/>
  <c r="L1604" i="41"/>
  <c r="K1604" i="41"/>
  <c r="J1604" i="41"/>
  <c r="I1604" i="41"/>
  <c r="H1604" i="41"/>
  <c r="G1604" i="41"/>
  <c r="F1604" i="41"/>
  <c r="E1604" i="41"/>
  <c r="D1604" i="41"/>
  <c r="C1604" i="41"/>
  <c r="B1604" i="41"/>
  <c r="A1604" i="41"/>
  <c r="Z1603" i="41"/>
  <c r="Y1603" i="41"/>
  <c r="X1603" i="41"/>
  <c r="W1603" i="41"/>
  <c r="V1603" i="41"/>
  <c r="U1603" i="41"/>
  <c r="T1603" i="41"/>
  <c r="S1603" i="41"/>
  <c r="R1603" i="41"/>
  <c r="Q1603" i="41"/>
  <c r="P1603" i="41"/>
  <c r="O1603" i="41"/>
  <c r="N1603" i="41"/>
  <c r="M1603" i="41"/>
  <c r="L1603" i="41"/>
  <c r="K1603" i="41"/>
  <c r="J1603" i="41"/>
  <c r="I1603" i="41"/>
  <c r="H1603" i="41"/>
  <c r="G1603" i="41"/>
  <c r="F1603" i="41"/>
  <c r="E1603" i="41"/>
  <c r="D1603" i="41"/>
  <c r="C1603" i="41"/>
  <c r="B1603" i="41"/>
  <c r="A1603" i="41"/>
  <c r="Z1602" i="41"/>
  <c r="Y1602" i="41"/>
  <c r="X1602" i="41"/>
  <c r="W1602" i="41"/>
  <c r="V1602" i="41"/>
  <c r="U1602" i="41"/>
  <c r="T1602" i="41"/>
  <c r="S1602" i="41"/>
  <c r="R1602" i="41"/>
  <c r="Q1602" i="41"/>
  <c r="P1602" i="41"/>
  <c r="O1602" i="41"/>
  <c r="N1602" i="41"/>
  <c r="M1602" i="41"/>
  <c r="L1602" i="41"/>
  <c r="K1602" i="41"/>
  <c r="J1602" i="41"/>
  <c r="I1602" i="41"/>
  <c r="H1602" i="41"/>
  <c r="G1602" i="41"/>
  <c r="F1602" i="41"/>
  <c r="E1602" i="41"/>
  <c r="D1602" i="41"/>
  <c r="C1602" i="41"/>
  <c r="B1602" i="41"/>
  <c r="A1602" i="41"/>
  <c r="Z1601" i="41"/>
  <c r="Y1601" i="41"/>
  <c r="X1601" i="41"/>
  <c r="W1601" i="41"/>
  <c r="V1601" i="41"/>
  <c r="U1601" i="41"/>
  <c r="T1601" i="41"/>
  <c r="S1601" i="41"/>
  <c r="R1601" i="41"/>
  <c r="Q1601" i="41"/>
  <c r="P1601" i="41"/>
  <c r="O1601" i="41"/>
  <c r="N1601" i="41"/>
  <c r="M1601" i="41"/>
  <c r="L1601" i="41"/>
  <c r="K1601" i="41"/>
  <c r="J1601" i="41"/>
  <c r="I1601" i="41"/>
  <c r="H1601" i="41"/>
  <c r="G1601" i="41"/>
  <c r="F1601" i="41"/>
  <c r="E1601" i="41"/>
  <c r="D1601" i="41"/>
  <c r="C1601" i="41"/>
  <c r="B1601" i="41"/>
  <c r="A1601" i="41"/>
  <c r="Z1600" i="41"/>
  <c r="Y1600" i="41"/>
  <c r="X1600" i="41"/>
  <c r="W1600" i="41"/>
  <c r="V1600" i="41"/>
  <c r="U1600" i="41"/>
  <c r="T1600" i="41"/>
  <c r="S1600" i="41"/>
  <c r="R1600" i="41"/>
  <c r="Q1600" i="41"/>
  <c r="P1600" i="41"/>
  <c r="O1600" i="41"/>
  <c r="N1600" i="41"/>
  <c r="M1600" i="41"/>
  <c r="L1600" i="41"/>
  <c r="K1600" i="41"/>
  <c r="J1600" i="41"/>
  <c r="I1600" i="41"/>
  <c r="H1600" i="41"/>
  <c r="G1600" i="41"/>
  <c r="F1600" i="41"/>
  <c r="E1600" i="41"/>
  <c r="D1600" i="41"/>
  <c r="C1600" i="41"/>
  <c r="B1600" i="41"/>
  <c r="A1600" i="41"/>
  <c r="Z1599" i="41"/>
  <c r="Y1599" i="41"/>
  <c r="X1599" i="41"/>
  <c r="W1599" i="41"/>
  <c r="V1599" i="41"/>
  <c r="U1599" i="41"/>
  <c r="T1599" i="41"/>
  <c r="S1599" i="41"/>
  <c r="R1599" i="41"/>
  <c r="Q1599" i="41"/>
  <c r="P1599" i="41"/>
  <c r="O1599" i="41"/>
  <c r="N1599" i="41"/>
  <c r="M1599" i="41"/>
  <c r="L1599" i="41"/>
  <c r="K1599" i="41"/>
  <c r="J1599" i="41"/>
  <c r="I1599" i="41"/>
  <c r="H1599" i="41"/>
  <c r="G1599" i="41"/>
  <c r="F1599" i="41"/>
  <c r="E1599" i="41"/>
  <c r="D1599" i="41"/>
  <c r="C1599" i="41"/>
  <c r="B1599" i="41"/>
  <c r="A1599" i="41"/>
  <c r="Z1598" i="41"/>
  <c r="Y1598" i="41"/>
  <c r="X1598" i="41"/>
  <c r="W1598" i="41"/>
  <c r="V1598" i="41"/>
  <c r="U1598" i="41"/>
  <c r="T1598" i="41"/>
  <c r="S1598" i="41"/>
  <c r="R1598" i="41"/>
  <c r="Q1598" i="41"/>
  <c r="P1598" i="41"/>
  <c r="O1598" i="41"/>
  <c r="N1598" i="41"/>
  <c r="M1598" i="41"/>
  <c r="L1598" i="41"/>
  <c r="K1598" i="41"/>
  <c r="J1598" i="41"/>
  <c r="I1598" i="41"/>
  <c r="H1598" i="41"/>
  <c r="G1598" i="41"/>
  <c r="F1598" i="41"/>
  <c r="E1598" i="41"/>
  <c r="D1598" i="41"/>
  <c r="C1598" i="41"/>
  <c r="B1598" i="41"/>
  <c r="A1598" i="41"/>
  <c r="Z1597" i="41"/>
  <c r="Y1597" i="41"/>
  <c r="X1597" i="41"/>
  <c r="W1597" i="41"/>
  <c r="V1597" i="41"/>
  <c r="U1597" i="41"/>
  <c r="T1597" i="41"/>
  <c r="S1597" i="41"/>
  <c r="R1597" i="41"/>
  <c r="Q1597" i="41"/>
  <c r="P1597" i="41"/>
  <c r="O1597" i="41"/>
  <c r="N1597" i="41"/>
  <c r="M1597" i="41"/>
  <c r="L1597" i="41"/>
  <c r="K1597" i="41"/>
  <c r="J1597" i="41"/>
  <c r="I1597" i="41"/>
  <c r="H1597" i="41"/>
  <c r="G1597" i="41"/>
  <c r="F1597" i="41"/>
  <c r="E1597" i="41"/>
  <c r="D1597" i="41"/>
  <c r="C1597" i="41"/>
  <c r="B1597" i="41"/>
  <c r="A1597" i="41"/>
  <c r="Z1596" i="41"/>
  <c r="Y1596" i="41"/>
  <c r="X1596" i="41"/>
  <c r="W1596" i="41"/>
  <c r="V1596" i="41"/>
  <c r="U1596" i="41"/>
  <c r="T1596" i="41"/>
  <c r="S1596" i="41"/>
  <c r="R1596" i="41"/>
  <c r="Q1596" i="41"/>
  <c r="P1596" i="41"/>
  <c r="O1596" i="41"/>
  <c r="N1596" i="41"/>
  <c r="M1596" i="41"/>
  <c r="L1596" i="41"/>
  <c r="K1596" i="41"/>
  <c r="J1596" i="41"/>
  <c r="I1596" i="41"/>
  <c r="H1596" i="41"/>
  <c r="G1596" i="41"/>
  <c r="F1596" i="41"/>
  <c r="E1596" i="41"/>
  <c r="D1596" i="41"/>
  <c r="C1596" i="41"/>
  <c r="B1596" i="41"/>
  <c r="A1596" i="41"/>
  <c r="Z1595" i="41"/>
  <c r="Y1595" i="41"/>
  <c r="X1595" i="41"/>
  <c r="W1595" i="41"/>
  <c r="V1595" i="41"/>
  <c r="U1595" i="41"/>
  <c r="T1595" i="41"/>
  <c r="S1595" i="41"/>
  <c r="R1595" i="41"/>
  <c r="Q1595" i="41"/>
  <c r="P1595" i="41"/>
  <c r="O1595" i="41"/>
  <c r="N1595" i="41"/>
  <c r="M1595" i="41"/>
  <c r="L1595" i="41"/>
  <c r="K1595" i="41"/>
  <c r="J1595" i="41"/>
  <c r="I1595" i="41"/>
  <c r="H1595" i="41"/>
  <c r="G1595" i="41"/>
  <c r="F1595" i="41"/>
  <c r="E1595" i="41"/>
  <c r="D1595" i="41"/>
  <c r="C1595" i="41"/>
  <c r="B1595" i="41"/>
  <c r="A1595" i="41"/>
  <c r="Z1594" i="41"/>
  <c r="Y1594" i="41"/>
  <c r="X1594" i="41"/>
  <c r="W1594" i="41"/>
  <c r="V1594" i="41"/>
  <c r="U1594" i="41"/>
  <c r="T1594" i="41"/>
  <c r="S1594" i="41"/>
  <c r="R1594" i="41"/>
  <c r="Q1594" i="41"/>
  <c r="P1594" i="41"/>
  <c r="O1594" i="41"/>
  <c r="N1594" i="41"/>
  <c r="M1594" i="41"/>
  <c r="L1594" i="41"/>
  <c r="K1594" i="41"/>
  <c r="J1594" i="41"/>
  <c r="I1594" i="41"/>
  <c r="H1594" i="41"/>
  <c r="G1594" i="41"/>
  <c r="F1594" i="41"/>
  <c r="E1594" i="41"/>
  <c r="D1594" i="41"/>
  <c r="C1594" i="41"/>
  <c r="B1594" i="41"/>
  <c r="A1594" i="41"/>
  <c r="Z1593" i="41"/>
  <c r="Y1593" i="41"/>
  <c r="X1593" i="41"/>
  <c r="W1593" i="41"/>
  <c r="V1593" i="41"/>
  <c r="U1593" i="41"/>
  <c r="T1593" i="41"/>
  <c r="S1593" i="41"/>
  <c r="R1593" i="41"/>
  <c r="Q1593" i="41"/>
  <c r="P1593" i="41"/>
  <c r="O1593" i="41"/>
  <c r="N1593" i="41"/>
  <c r="M1593" i="41"/>
  <c r="L1593" i="41"/>
  <c r="K1593" i="41"/>
  <c r="J1593" i="41"/>
  <c r="I1593" i="41"/>
  <c r="H1593" i="41"/>
  <c r="G1593" i="41"/>
  <c r="F1593" i="41"/>
  <c r="E1593" i="41"/>
  <c r="D1593" i="41"/>
  <c r="C1593" i="41"/>
  <c r="B1593" i="41"/>
  <c r="A1593" i="41"/>
  <c r="Z1592" i="41"/>
  <c r="Y1592" i="41"/>
  <c r="X1592" i="41"/>
  <c r="W1592" i="41"/>
  <c r="V1592" i="41"/>
  <c r="U1592" i="41"/>
  <c r="T1592" i="41"/>
  <c r="S1592" i="41"/>
  <c r="R1592" i="41"/>
  <c r="Q1592" i="41"/>
  <c r="P1592" i="41"/>
  <c r="O1592" i="41"/>
  <c r="N1592" i="41"/>
  <c r="M1592" i="41"/>
  <c r="L1592" i="41"/>
  <c r="K1592" i="41"/>
  <c r="J1592" i="41"/>
  <c r="I1592" i="41"/>
  <c r="H1592" i="41"/>
  <c r="G1592" i="41"/>
  <c r="F1592" i="41"/>
  <c r="E1592" i="41"/>
  <c r="D1592" i="41"/>
  <c r="C1592" i="41"/>
  <c r="B1592" i="41"/>
  <c r="A1592" i="41"/>
  <c r="Z1591" i="41"/>
  <c r="Y1591" i="41"/>
  <c r="X1591" i="41"/>
  <c r="W1591" i="41"/>
  <c r="V1591" i="41"/>
  <c r="U1591" i="41"/>
  <c r="T1591" i="41"/>
  <c r="S1591" i="41"/>
  <c r="R1591" i="41"/>
  <c r="Q1591" i="41"/>
  <c r="P1591" i="41"/>
  <c r="O1591" i="41"/>
  <c r="N1591" i="41"/>
  <c r="M1591" i="41"/>
  <c r="L1591" i="41"/>
  <c r="K1591" i="41"/>
  <c r="J1591" i="41"/>
  <c r="I1591" i="41"/>
  <c r="H1591" i="41"/>
  <c r="G1591" i="41"/>
  <c r="F1591" i="41"/>
  <c r="E1591" i="41"/>
  <c r="D1591" i="41"/>
  <c r="C1591" i="41"/>
  <c r="B1591" i="41"/>
  <c r="A1591" i="41"/>
  <c r="Z1590" i="41"/>
  <c r="Y1590" i="41"/>
  <c r="X1590" i="41"/>
  <c r="W1590" i="41"/>
  <c r="V1590" i="41"/>
  <c r="U1590" i="41"/>
  <c r="T1590" i="41"/>
  <c r="S1590" i="41"/>
  <c r="R1590" i="41"/>
  <c r="Q1590" i="41"/>
  <c r="P1590" i="41"/>
  <c r="O1590" i="41"/>
  <c r="N1590" i="41"/>
  <c r="M1590" i="41"/>
  <c r="L1590" i="41"/>
  <c r="K1590" i="41"/>
  <c r="J1590" i="41"/>
  <c r="I1590" i="41"/>
  <c r="H1590" i="41"/>
  <c r="G1590" i="41"/>
  <c r="F1590" i="41"/>
  <c r="E1590" i="41"/>
  <c r="D1590" i="41"/>
  <c r="C1590" i="41"/>
  <c r="B1590" i="41"/>
  <c r="A1590" i="41"/>
  <c r="Z1589" i="41"/>
  <c r="Y1589" i="41"/>
  <c r="X1589" i="41"/>
  <c r="W1589" i="41"/>
  <c r="V1589" i="41"/>
  <c r="U1589" i="41"/>
  <c r="T1589" i="41"/>
  <c r="S1589" i="41"/>
  <c r="R1589" i="41"/>
  <c r="Q1589" i="41"/>
  <c r="P1589" i="41"/>
  <c r="O1589" i="41"/>
  <c r="N1589" i="41"/>
  <c r="M1589" i="41"/>
  <c r="L1589" i="41"/>
  <c r="K1589" i="41"/>
  <c r="J1589" i="41"/>
  <c r="I1589" i="41"/>
  <c r="H1589" i="41"/>
  <c r="G1589" i="41"/>
  <c r="F1589" i="41"/>
  <c r="E1589" i="41"/>
  <c r="D1589" i="41"/>
  <c r="C1589" i="41"/>
  <c r="B1589" i="41"/>
  <c r="A1589" i="41"/>
  <c r="Z1588" i="41"/>
  <c r="Y1588" i="41"/>
  <c r="X1588" i="41"/>
  <c r="W1588" i="41"/>
  <c r="V1588" i="41"/>
  <c r="U1588" i="41"/>
  <c r="T1588" i="41"/>
  <c r="S1588" i="41"/>
  <c r="R1588" i="41"/>
  <c r="Q1588" i="41"/>
  <c r="P1588" i="41"/>
  <c r="O1588" i="41"/>
  <c r="N1588" i="41"/>
  <c r="M1588" i="41"/>
  <c r="L1588" i="41"/>
  <c r="K1588" i="41"/>
  <c r="J1588" i="41"/>
  <c r="I1588" i="41"/>
  <c r="H1588" i="41"/>
  <c r="G1588" i="41"/>
  <c r="F1588" i="41"/>
  <c r="E1588" i="41"/>
  <c r="D1588" i="41"/>
  <c r="C1588" i="41"/>
  <c r="B1588" i="41"/>
  <c r="A1588" i="41"/>
  <c r="Z1587" i="41"/>
  <c r="Y1587" i="41"/>
  <c r="X1587" i="41"/>
  <c r="W1587" i="41"/>
  <c r="V1587" i="41"/>
  <c r="U1587" i="41"/>
  <c r="T1587" i="41"/>
  <c r="S1587" i="41"/>
  <c r="R1587" i="41"/>
  <c r="Q1587" i="41"/>
  <c r="P1587" i="41"/>
  <c r="O1587" i="41"/>
  <c r="N1587" i="41"/>
  <c r="M1587" i="41"/>
  <c r="L1587" i="41"/>
  <c r="K1587" i="41"/>
  <c r="J1587" i="41"/>
  <c r="I1587" i="41"/>
  <c r="H1587" i="41"/>
  <c r="G1587" i="41"/>
  <c r="F1587" i="41"/>
  <c r="E1587" i="41"/>
  <c r="D1587" i="41"/>
  <c r="C1587" i="41"/>
  <c r="B1587" i="41"/>
  <c r="A1587" i="41"/>
  <c r="Z1586" i="41"/>
  <c r="Y1586" i="41"/>
  <c r="X1586" i="41"/>
  <c r="W1586" i="41"/>
  <c r="V1586" i="41"/>
  <c r="U1586" i="41"/>
  <c r="T1586" i="41"/>
  <c r="S1586" i="41"/>
  <c r="R1586" i="41"/>
  <c r="Q1586" i="41"/>
  <c r="P1586" i="41"/>
  <c r="O1586" i="41"/>
  <c r="N1586" i="41"/>
  <c r="M1586" i="41"/>
  <c r="L1586" i="41"/>
  <c r="K1586" i="41"/>
  <c r="J1586" i="41"/>
  <c r="I1586" i="41"/>
  <c r="H1586" i="41"/>
  <c r="G1586" i="41"/>
  <c r="F1586" i="41"/>
  <c r="E1586" i="41"/>
  <c r="D1586" i="41"/>
  <c r="C1586" i="41"/>
  <c r="B1586" i="41"/>
  <c r="A1586" i="41"/>
  <c r="Z1585" i="41"/>
  <c r="Y1585" i="41"/>
  <c r="X1585" i="41"/>
  <c r="W1585" i="41"/>
  <c r="V1585" i="41"/>
  <c r="U1585" i="41"/>
  <c r="T1585" i="41"/>
  <c r="S1585" i="41"/>
  <c r="R1585" i="41"/>
  <c r="Q1585" i="41"/>
  <c r="P1585" i="41"/>
  <c r="O1585" i="41"/>
  <c r="N1585" i="41"/>
  <c r="M1585" i="41"/>
  <c r="L1585" i="41"/>
  <c r="K1585" i="41"/>
  <c r="J1585" i="41"/>
  <c r="I1585" i="41"/>
  <c r="H1585" i="41"/>
  <c r="G1585" i="41"/>
  <c r="F1585" i="41"/>
  <c r="E1585" i="41"/>
  <c r="D1585" i="41"/>
  <c r="C1585" i="41"/>
  <c r="B1585" i="41"/>
  <c r="A1585" i="41"/>
  <c r="Z1584" i="41"/>
  <c r="Y1584" i="41"/>
  <c r="X1584" i="41"/>
  <c r="W1584" i="41"/>
  <c r="V1584" i="41"/>
  <c r="U1584" i="41"/>
  <c r="T1584" i="41"/>
  <c r="S1584" i="41"/>
  <c r="R1584" i="41"/>
  <c r="Q1584" i="41"/>
  <c r="P1584" i="41"/>
  <c r="O1584" i="41"/>
  <c r="N1584" i="41"/>
  <c r="M1584" i="41"/>
  <c r="L1584" i="41"/>
  <c r="K1584" i="41"/>
  <c r="J1584" i="41"/>
  <c r="I1584" i="41"/>
  <c r="H1584" i="41"/>
  <c r="G1584" i="41"/>
  <c r="F1584" i="41"/>
  <c r="E1584" i="41"/>
  <c r="D1584" i="41"/>
  <c r="C1584" i="41"/>
  <c r="B1584" i="41"/>
  <c r="A1584" i="41"/>
  <c r="Z1583" i="41"/>
  <c r="Y1583" i="41"/>
  <c r="X1583" i="41"/>
  <c r="W1583" i="41"/>
  <c r="V1583" i="41"/>
  <c r="U1583" i="41"/>
  <c r="T1583" i="41"/>
  <c r="S1583" i="41"/>
  <c r="R1583" i="41"/>
  <c r="Q1583" i="41"/>
  <c r="P1583" i="41"/>
  <c r="O1583" i="41"/>
  <c r="N1583" i="41"/>
  <c r="M1583" i="41"/>
  <c r="L1583" i="41"/>
  <c r="K1583" i="41"/>
  <c r="J1583" i="41"/>
  <c r="I1583" i="41"/>
  <c r="H1583" i="41"/>
  <c r="G1583" i="41"/>
  <c r="F1583" i="41"/>
  <c r="E1583" i="41"/>
  <c r="D1583" i="41"/>
  <c r="C1583" i="41"/>
  <c r="B1583" i="41"/>
  <c r="A1583" i="41"/>
  <c r="Z1582" i="41"/>
  <c r="Y1582" i="41"/>
  <c r="X1582" i="41"/>
  <c r="W1582" i="41"/>
  <c r="V1582" i="41"/>
  <c r="U1582" i="41"/>
  <c r="T1582" i="41"/>
  <c r="S1582" i="41"/>
  <c r="R1582" i="41"/>
  <c r="Q1582" i="41"/>
  <c r="P1582" i="41"/>
  <c r="O1582" i="41"/>
  <c r="N1582" i="41"/>
  <c r="M1582" i="41"/>
  <c r="L1582" i="41"/>
  <c r="K1582" i="41"/>
  <c r="J1582" i="41"/>
  <c r="I1582" i="41"/>
  <c r="H1582" i="41"/>
  <c r="G1582" i="41"/>
  <c r="F1582" i="41"/>
  <c r="E1582" i="41"/>
  <c r="D1582" i="41"/>
  <c r="C1582" i="41"/>
  <c r="B1582" i="41"/>
  <c r="A1582" i="41"/>
  <c r="Z1581" i="41"/>
  <c r="Y1581" i="41"/>
  <c r="X1581" i="41"/>
  <c r="W1581" i="41"/>
  <c r="V1581" i="41"/>
  <c r="U1581" i="41"/>
  <c r="T1581" i="41"/>
  <c r="S1581" i="41"/>
  <c r="R1581" i="41"/>
  <c r="Q1581" i="41"/>
  <c r="P1581" i="41"/>
  <c r="O1581" i="41"/>
  <c r="N1581" i="41"/>
  <c r="M1581" i="41"/>
  <c r="L1581" i="41"/>
  <c r="K1581" i="41"/>
  <c r="J1581" i="41"/>
  <c r="I1581" i="41"/>
  <c r="H1581" i="41"/>
  <c r="G1581" i="41"/>
  <c r="F1581" i="41"/>
  <c r="E1581" i="41"/>
  <c r="D1581" i="41"/>
  <c r="C1581" i="41"/>
  <c r="B1581" i="41"/>
  <c r="A1581" i="41"/>
  <c r="Z1580" i="41"/>
  <c r="Y1580" i="41"/>
  <c r="X1580" i="41"/>
  <c r="W1580" i="41"/>
  <c r="V1580" i="41"/>
  <c r="U1580" i="41"/>
  <c r="T1580" i="41"/>
  <c r="S1580" i="41"/>
  <c r="R1580" i="41"/>
  <c r="Q1580" i="41"/>
  <c r="P1580" i="41"/>
  <c r="O1580" i="41"/>
  <c r="N1580" i="41"/>
  <c r="M1580" i="41"/>
  <c r="L1580" i="41"/>
  <c r="K1580" i="41"/>
  <c r="J1580" i="41"/>
  <c r="I1580" i="41"/>
  <c r="H1580" i="41"/>
  <c r="G1580" i="41"/>
  <c r="F1580" i="41"/>
  <c r="E1580" i="41"/>
  <c r="D1580" i="41"/>
  <c r="C1580" i="41"/>
  <c r="B1580" i="41"/>
  <c r="A1580" i="41"/>
  <c r="Z1579" i="41"/>
  <c r="Y1579" i="41"/>
  <c r="X1579" i="41"/>
  <c r="W1579" i="41"/>
  <c r="V1579" i="41"/>
  <c r="U1579" i="41"/>
  <c r="T1579" i="41"/>
  <c r="S1579" i="41"/>
  <c r="R1579" i="41"/>
  <c r="Q1579" i="41"/>
  <c r="P1579" i="41"/>
  <c r="O1579" i="41"/>
  <c r="N1579" i="41"/>
  <c r="M1579" i="41"/>
  <c r="L1579" i="41"/>
  <c r="K1579" i="41"/>
  <c r="J1579" i="41"/>
  <c r="I1579" i="41"/>
  <c r="H1579" i="41"/>
  <c r="G1579" i="41"/>
  <c r="F1579" i="41"/>
  <c r="E1579" i="41"/>
  <c r="D1579" i="41"/>
  <c r="C1579" i="41"/>
  <c r="B1579" i="41"/>
  <c r="A1579" i="41"/>
  <c r="Z1578" i="41"/>
  <c r="Y1578" i="41"/>
  <c r="X1578" i="41"/>
  <c r="W1578" i="41"/>
  <c r="V1578" i="41"/>
  <c r="U1578" i="41"/>
  <c r="T1578" i="41"/>
  <c r="S1578" i="41"/>
  <c r="R1578" i="41"/>
  <c r="Q1578" i="41"/>
  <c r="P1578" i="41"/>
  <c r="O1578" i="41"/>
  <c r="N1578" i="41"/>
  <c r="M1578" i="41"/>
  <c r="L1578" i="41"/>
  <c r="K1578" i="41"/>
  <c r="J1578" i="41"/>
  <c r="I1578" i="41"/>
  <c r="H1578" i="41"/>
  <c r="G1578" i="41"/>
  <c r="F1578" i="41"/>
  <c r="E1578" i="41"/>
  <c r="D1578" i="41"/>
  <c r="C1578" i="41"/>
  <c r="B1578" i="41"/>
  <c r="A1578" i="41"/>
  <c r="Z1577" i="41"/>
  <c r="Y1577" i="41"/>
  <c r="X1577" i="41"/>
  <c r="W1577" i="41"/>
  <c r="V1577" i="41"/>
  <c r="U1577" i="41"/>
  <c r="T1577" i="41"/>
  <c r="S1577" i="41"/>
  <c r="R1577" i="41"/>
  <c r="Q1577" i="41"/>
  <c r="P1577" i="41"/>
  <c r="O1577" i="41"/>
  <c r="N1577" i="41"/>
  <c r="M1577" i="41"/>
  <c r="L1577" i="41"/>
  <c r="K1577" i="41"/>
  <c r="J1577" i="41"/>
  <c r="I1577" i="41"/>
  <c r="H1577" i="41"/>
  <c r="G1577" i="41"/>
  <c r="F1577" i="41"/>
  <c r="E1577" i="41"/>
  <c r="D1577" i="41"/>
  <c r="C1577" i="41"/>
  <c r="B1577" i="41"/>
  <c r="A1577" i="41"/>
  <c r="Z1576" i="41"/>
  <c r="Y1576" i="41"/>
  <c r="X1576" i="41"/>
  <c r="W1576" i="41"/>
  <c r="V1576" i="41"/>
  <c r="U1576" i="41"/>
  <c r="T1576" i="41"/>
  <c r="S1576" i="41"/>
  <c r="R1576" i="41"/>
  <c r="Q1576" i="41"/>
  <c r="P1576" i="41"/>
  <c r="O1576" i="41"/>
  <c r="N1576" i="41"/>
  <c r="M1576" i="41"/>
  <c r="L1576" i="41"/>
  <c r="K1576" i="41"/>
  <c r="J1576" i="41"/>
  <c r="I1576" i="41"/>
  <c r="H1576" i="41"/>
  <c r="G1576" i="41"/>
  <c r="F1576" i="41"/>
  <c r="E1576" i="41"/>
  <c r="D1576" i="41"/>
  <c r="C1576" i="41"/>
  <c r="B1576" i="41"/>
  <c r="A1576" i="41"/>
  <c r="Z1575" i="41"/>
  <c r="Y1575" i="41"/>
  <c r="X1575" i="41"/>
  <c r="W1575" i="41"/>
  <c r="V1575" i="41"/>
  <c r="U1575" i="41"/>
  <c r="T1575" i="41"/>
  <c r="S1575" i="41"/>
  <c r="R1575" i="41"/>
  <c r="Q1575" i="41"/>
  <c r="P1575" i="41"/>
  <c r="O1575" i="41"/>
  <c r="N1575" i="41"/>
  <c r="M1575" i="41"/>
  <c r="L1575" i="41"/>
  <c r="K1575" i="41"/>
  <c r="J1575" i="41"/>
  <c r="I1575" i="41"/>
  <c r="H1575" i="41"/>
  <c r="G1575" i="41"/>
  <c r="F1575" i="41"/>
  <c r="E1575" i="41"/>
  <c r="D1575" i="41"/>
  <c r="C1575" i="41"/>
  <c r="B1575" i="41"/>
  <c r="A1575" i="41"/>
  <c r="Z1574" i="41"/>
  <c r="Y1574" i="41"/>
  <c r="X1574" i="41"/>
  <c r="W1574" i="41"/>
  <c r="V1574" i="41"/>
  <c r="U1574" i="41"/>
  <c r="T1574" i="41"/>
  <c r="S1574" i="41"/>
  <c r="R1574" i="41"/>
  <c r="Q1574" i="41"/>
  <c r="P1574" i="41"/>
  <c r="O1574" i="41"/>
  <c r="N1574" i="41"/>
  <c r="M1574" i="41"/>
  <c r="L1574" i="41"/>
  <c r="K1574" i="41"/>
  <c r="J1574" i="41"/>
  <c r="I1574" i="41"/>
  <c r="H1574" i="41"/>
  <c r="G1574" i="41"/>
  <c r="F1574" i="41"/>
  <c r="E1574" i="41"/>
  <c r="D1574" i="41"/>
  <c r="C1574" i="41"/>
  <c r="B1574" i="41"/>
  <c r="A1574" i="41"/>
  <c r="Z1573" i="41"/>
  <c r="Y1573" i="41"/>
  <c r="X1573" i="41"/>
  <c r="W1573" i="41"/>
  <c r="V1573" i="41"/>
  <c r="U1573" i="41"/>
  <c r="T1573" i="41"/>
  <c r="S1573" i="41"/>
  <c r="R1573" i="41"/>
  <c r="Q1573" i="41"/>
  <c r="P1573" i="41"/>
  <c r="O1573" i="41"/>
  <c r="N1573" i="41"/>
  <c r="M1573" i="41"/>
  <c r="L1573" i="41"/>
  <c r="K1573" i="41"/>
  <c r="J1573" i="41"/>
  <c r="I1573" i="41"/>
  <c r="H1573" i="41"/>
  <c r="G1573" i="41"/>
  <c r="F1573" i="41"/>
  <c r="E1573" i="41"/>
  <c r="D1573" i="41"/>
  <c r="C1573" i="41"/>
  <c r="B1573" i="41"/>
  <c r="A1573" i="41"/>
  <c r="Z1572" i="41"/>
  <c r="Y1572" i="41"/>
  <c r="X1572" i="41"/>
  <c r="W1572" i="41"/>
  <c r="V1572" i="41"/>
  <c r="U1572" i="41"/>
  <c r="T1572" i="41"/>
  <c r="S1572" i="41"/>
  <c r="R1572" i="41"/>
  <c r="Q1572" i="41"/>
  <c r="P1572" i="41"/>
  <c r="O1572" i="41"/>
  <c r="N1572" i="41"/>
  <c r="M1572" i="41"/>
  <c r="L1572" i="41"/>
  <c r="K1572" i="41"/>
  <c r="J1572" i="41"/>
  <c r="I1572" i="41"/>
  <c r="H1572" i="41"/>
  <c r="G1572" i="41"/>
  <c r="F1572" i="41"/>
  <c r="E1572" i="41"/>
  <c r="D1572" i="41"/>
  <c r="C1572" i="41"/>
  <c r="B1572" i="41"/>
  <c r="A1572" i="41"/>
  <c r="Z1571" i="41"/>
  <c r="Y1571" i="41"/>
  <c r="X1571" i="41"/>
  <c r="W1571" i="41"/>
  <c r="V1571" i="41"/>
  <c r="U1571" i="41"/>
  <c r="T1571" i="41"/>
  <c r="S1571" i="41"/>
  <c r="R1571" i="41"/>
  <c r="Q1571" i="41"/>
  <c r="P1571" i="41"/>
  <c r="O1571" i="41"/>
  <c r="N1571" i="41"/>
  <c r="M1571" i="41"/>
  <c r="L1571" i="41"/>
  <c r="K1571" i="41"/>
  <c r="J1571" i="41"/>
  <c r="I1571" i="41"/>
  <c r="H1571" i="41"/>
  <c r="G1571" i="41"/>
  <c r="F1571" i="41"/>
  <c r="E1571" i="41"/>
  <c r="D1571" i="41"/>
  <c r="C1571" i="41"/>
  <c r="B1571" i="41"/>
  <c r="A1571" i="41"/>
  <c r="Z1570" i="41"/>
  <c r="Y1570" i="41"/>
  <c r="X1570" i="41"/>
  <c r="W1570" i="41"/>
  <c r="V1570" i="41"/>
  <c r="U1570" i="41"/>
  <c r="T1570" i="41"/>
  <c r="S1570" i="41"/>
  <c r="R1570" i="41"/>
  <c r="Q1570" i="41"/>
  <c r="P1570" i="41"/>
  <c r="O1570" i="41"/>
  <c r="N1570" i="41"/>
  <c r="M1570" i="41"/>
  <c r="L1570" i="41"/>
  <c r="K1570" i="41"/>
  <c r="J1570" i="41"/>
  <c r="I1570" i="41"/>
  <c r="H1570" i="41"/>
  <c r="G1570" i="41"/>
  <c r="F1570" i="41"/>
  <c r="E1570" i="41"/>
  <c r="D1570" i="41"/>
  <c r="C1570" i="41"/>
  <c r="B1570" i="41"/>
  <c r="A1570" i="41"/>
  <c r="Z1569" i="41"/>
  <c r="Y1569" i="41"/>
  <c r="X1569" i="41"/>
  <c r="W1569" i="41"/>
  <c r="V1569" i="41"/>
  <c r="U1569" i="41"/>
  <c r="T1569" i="41"/>
  <c r="S1569" i="41"/>
  <c r="R1569" i="41"/>
  <c r="Q1569" i="41"/>
  <c r="P1569" i="41"/>
  <c r="O1569" i="41"/>
  <c r="N1569" i="41"/>
  <c r="M1569" i="41"/>
  <c r="L1569" i="41"/>
  <c r="K1569" i="41"/>
  <c r="J1569" i="41"/>
  <c r="I1569" i="41"/>
  <c r="H1569" i="41"/>
  <c r="G1569" i="41"/>
  <c r="F1569" i="41"/>
  <c r="E1569" i="41"/>
  <c r="D1569" i="41"/>
  <c r="C1569" i="41"/>
  <c r="B1569" i="41"/>
  <c r="A1569" i="41"/>
  <c r="Z1568" i="41"/>
  <c r="Y1568" i="41"/>
  <c r="X1568" i="41"/>
  <c r="W1568" i="41"/>
  <c r="V1568" i="41"/>
  <c r="U1568" i="41"/>
  <c r="T1568" i="41"/>
  <c r="S1568" i="41"/>
  <c r="R1568" i="41"/>
  <c r="Q1568" i="41"/>
  <c r="P1568" i="41"/>
  <c r="O1568" i="41"/>
  <c r="N1568" i="41"/>
  <c r="M1568" i="41"/>
  <c r="L1568" i="41"/>
  <c r="K1568" i="41"/>
  <c r="J1568" i="41"/>
  <c r="I1568" i="41"/>
  <c r="H1568" i="41"/>
  <c r="G1568" i="41"/>
  <c r="F1568" i="41"/>
  <c r="E1568" i="41"/>
  <c r="D1568" i="41"/>
  <c r="C1568" i="41"/>
  <c r="B1568" i="41"/>
  <c r="A1568" i="41"/>
  <c r="Z1567" i="41"/>
  <c r="Y1567" i="41"/>
  <c r="X1567" i="41"/>
  <c r="W1567" i="41"/>
  <c r="V1567" i="41"/>
  <c r="U1567" i="41"/>
  <c r="T1567" i="41"/>
  <c r="S1567" i="41"/>
  <c r="R1567" i="41"/>
  <c r="Q1567" i="41"/>
  <c r="P1567" i="41"/>
  <c r="O1567" i="41"/>
  <c r="N1567" i="41"/>
  <c r="M1567" i="41"/>
  <c r="L1567" i="41"/>
  <c r="K1567" i="41"/>
  <c r="J1567" i="41"/>
  <c r="I1567" i="41"/>
  <c r="H1567" i="41"/>
  <c r="G1567" i="41"/>
  <c r="F1567" i="41"/>
  <c r="E1567" i="41"/>
  <c r="D1567" i="41"/>
  <c r="C1567" i="41"/>
  <c r="B1567" i="41"/>
  <c r="A1567" i="41"/>
  <c r="Z1566" i="41"/>
  <c r="Y1566" i="41"/>
  <c r="X1566" i="41"/>
  <c r="W1566" i="41"/>
  <c r="V1566" i="41"/>
  <c r="U1566" i="41"/>
  <c r="T1566" i="41"/>
  <c r="S1566" i="41"/>
  <c r="R1566" i="41"/>
  <c r="Q1566" i="41"/>
  <c r="P1566" i="41"/>
  <c r="O1566" i="41"/>
  <c r="N1566" i="41"/>
  <c r="M1566" i="41"/>
  <c r="L1566" i="41"/>
  <c r="K1566" i="41"/>
  <c r="J1566" i="41"/>
  <c r="I1566" i="41"/>
  <c r="H1566" i="41"/>
  <c r="G1566" i="41"/>
  <c r="F1566" i="41"/>
  <c r="E1566" i="41"/>
  <c r="D1566" i="41"/>
  <c r="C1566" i="41"/>
  <c r="B1566" i="41"/>
  <c r="A1566" i="41"/>
  <c r="Z1565" i="41"/>
  <c r="Y1565" i="41"/>
  <c r="X1565" i="41"/>
  <c r="W1565" i="41"/>
  <c r="V1565" i="41"/>
  <c r="U1565" i="41"/>
  <c r="T1565" i="41"/>
  <c r="S1565" i="41"/>
  <c r="R1565" i="41"/>
  <c r="Q1565" i="41"/>
  <c r="P1565" i="41"/>
  <c r="O1565" i="41"/>
  <c r="N1565" i="41"/>
  <c r="M1565" i="41"/>
  <c r="L1565" i="41"/>
  <c r="K1565" i="41"/>
  <c r="J1565" i="41"/>
  <c r="I1565" i="41"/>
  <c r="H1565" i="41"/>
  <c r="G1565" i="41"/>
  <c r="F1565" i="41"/>
  <c r="E1565" i="41"/>
  <c r="D1565" i="41"/>
  <c r="C1565" i="41"/>
  <c r="B1565" i="41"/>
  <c r="A1565" i="41"/>
  <c r="Z1564" i="41"/>
  <c r="Y1564" i="41"/>
  <c r="X1564" i="41"/>
  <c r="W1564" i="41"/>
  <c r="V1564" i="41"/>
  <c r="U1564" i="41"/>
  <c r="T1564" i="41"/>
  <c r="S1564" i="41"/>
  <c r="R1564" i="41"/>
  <c r="Q1564" i="41"/>
  <c r="P1564" i="41"/>
  <c r="O1564" i="41"/>
  <c r="N1564" i="41"/>
  <c r="M1564" i="41"/>
  <c r="L1564" i="41"/>
  <c r="K1564" i="41"/>
  <c r="J1564" i="41"/>
  <c r="I1564" i="41"/>
  <c r="H1564" i="41"/>
  <c r="G1564" i="41"/>
  <c r="F1564" i="41"/>
  <c r="E1564" i="41"/>
  <c r="D1564" i="41"/>
  <c r="C1564" i="41"/>
  <c r="B1564" i="41"/>
  <c r="A1564" i="41"/>
  <c r="Z1563" i="41"/>
  <c r="Y1563" i="41"/>
  <c r="X1563" i="41"/>
  <c r="W1563" i="41"/>
  <c r="V1563" i="41"/>
  <c r="U1563" i="41"/>
  <c r="T1563" i="41"/>
  <c r="S1563" i="41"/>
  <c r="R1563" i="41"/>
  <c r="Q1563" i="41"/>
  <c r="P1563" i="41"/>
  <c r="O1563" i="41"/>
  <c r="N1563" i="41"/>
  <c r="M1563" i="41"/>
  <c r="L1563" i="41"/>
  <c r="K1563" i="41"/>
  <c r="J1563" i="41"/>
  <c r="I1563" i="41"/>
  <c r="H1563" i="41"/>
  <c r="G1563" i="41"/>
  <c r="F1563" i="41"/>
  <c r="E1563" i="41"/>
  <c r="D1563" i="41"/>
  <c r="C1563" i="41"/>
  <c r="B1563" i="41"/>
  <c r="A1563" i="41"/>
  <c r="Z1562" i="41"/>
  <c r="Y1562" i="41"/>
  <c r="X1562" i="41"/>
  <c r="W1562" i="41"/>
  <c r="V1562" i="41"/>
  <c r="U1562" i="41"/>
  <c r="T1562" i="41"/>
  <c r="S1562" i="41"/>
  <c r="R1562" i="41"/>
  <c r="Q1562" i="41"/>
  <c r="P1562" i="41"/>
  <c r="O1562" i="41"/>
  <c r="N1562" i="41"/>
  <c r="M1562" i="41"/>
  <c r="L1562" i="41"/>
  <c r="K1562" i="41"/>
  <c r="J1562" i="41"/>
  <c r="I1562" i="41"/>
  <c r="H1562" i="41"/>
  <c r="G1562" i="41"/>
  <c r="F1562" i="41"/>
  <c r="E1562" i="41"/>
  <c r="D1562" i="41"/>
  <c r="C1562" i="41"/>
  <c r="B1562" i="41"/>
  <c r="A1562" i="41"/>
  <c r="Z1561" i="41"/>
  <c r="Y1561" i="41"/>
  <c r="X1561" i="41"/>
  <c r="W1561" i="41"/>
  <c r="V1561" i="41"/>
  <c r="U1561" i="41"/>
  <c r="T1561" i="41"/>
  <c r="S1561" i="41"/>
  <c r="R1561" i="41"/>
  <c r="Q1561" i="41"/>
  <c r="P1561" i="41"/>
  <c r="O1561" i="41"/>
  <c r="N1561" i="41"/>
  <c r="M1561" i="41"/>
  <c r="L1561" i="41"/>
  <c r="K1561" i="41"/>
  <c r="J1561" i="41"/>
  <c r="I1561" i="41"/>
  <c r="H1561" i="41"/>
  <c r="G1561" i="41"/>
  <c r="F1561" i="41"/>
  <c r="E1561" i="41"/>
  <c r="D1561" i="41"/>
  <c r="C1561" i="41"/>
  <c r="B1561" i="41"/>
  <c r="A1561" i="41"/>
  <c r="Z1560" i="41"/>
  <c r="Y1560" i="41"/>
  <c r="X1560" i="41"/>
  <c r="W1560" i="41"/>
  <c r="V1560" i="41"/>
  <c r="U1560" i="41"/>
  <c r="T1560" i="41"/>
  <c r="S1560" i="41"/>
  <c r="R1560" i="41"/>
  <c r="Q1560" i="41"/>
  <c r="P1560" i="41"/>
  <c r="O1560" i="41"/>
  <c r="N1560" i="41"/>
  <c r="M1560" i="41"/>
  <c r="L1560" i="41"/>
  <c r="K1560" i="41"/>
  <c r="J1560" i="41"/>
  <c r="I1560" i="41"/>
  <c r="H1560" i="41"/>
  <c r="G1560" i="41"/>
  <c r="F1560" i="41"/>
  <c r="E1560" i="41"/>
  <c r="D1560" i="41"/>
  <c r="C1560" i="41"/>
  <c r="B1560" i="41"/>
  <c r="A1560" i="41"/>
  <c r="Z1559" i="41"/>
  <c r="Y1559" i="41"/>
  <c r="X1559" i="41"/>
  <c r="W1559" i="41"/>
  <c r="V1559" i="41"/>
  <c r="U1559" i="41"/>
  <c r="T1559" i="41"/>
  <c r="S1559" i="41"/>
  <c r="R1559" i="41"/>
  <c r="Q1559" i="41"/>
  <c r="P1559" i="41"/>
  <c r="O1559" i="41"/>
  <c r="N1559" i="41"/>
  <c r="M1559" i="41"/>
  <c r="L1559" i="41"/>
  <c r="K1559" i="41"/>
  <c r="J1559" i="41"/>
  <c r="I1559" i="41"/>
  <c r="H1559" i="41"/>
  <c r="G1559" i="41"/>
  <c r="F1559" i="41"/>
  <c r="E1559" i="41"/>
  <c r="D1559" i="41"/>
  <c r="C1559" i="41"/>
  <c r="B1559" i="41"/>
  <c r="A1559" i="41"/>
  <c r="Z1558" i="41"/>
  <c r="Y1558" i="41"/>
  <c r="X1558" i="41"/>
  <c r="W1558" i="41"/>
  <c r="V1558" i="41"/>
  <c r="U1558" i="41"/>
  <c r="T1558" i="41"/>
  <c r="S1558" i="41"/>
  <c r="R1558" i="41"/>
  <c r="Q1558" i="41"/>
  <c r="P1558" i="41"/>
  <c r="O1558" i="41"/>
  <c r="N1558" i="41"/>
  <c r="M1558" i="41"/>
  <c r="L1558" i="41"/>
  <c r="K1558" i="41"/>
  <c r="J1558" i="41"/>
  <c r="I1558" i="41"/>
  <c r="H1558" i="41"/>
  <c r="G1558" i="41"/>
  <c r="F1558" i="41"/>
  <c r="E1558" i="41"/>
  <c r="D1558" i="41"/>
  <c r="C1558" i="41"/>
  <c r="B1558" i="41"/>
  <c r="A1558" i="41"/>
  <c r="Z1557" i="41"/>
  <c r="Y1557" i="41"/>
  <c r="X1557" i="41"/>
  <c r="W1557" i="41"/>
  <c r="V1557" i="41"/>
  <c r="U1557" i="41"/>
  <c r="T1557" i="41"/>
  <c r="S1557" i="41"/>
  <c r="R1557" i="41"/>
  <c r="Q1557" i="41"/>
  <c r="P1557" i="41"/>
  <c r="O1557" i="41"/>
  <c r="N1557" i="41"/>
  <c r="M1557" i="41"/>
  <c r="L1557" i="41"/>
  <c r="K1557" i="41"/>
  <c r="J1557" i="41"/>
  <c r="I1557" i="41"/>
  <c r="H1557" i="41"/>
  <c r="G1557" i="41"/>
  <c r="F1557" i="41"/>
  <c r="E1557" i="41"/>
  <c r="D1557" i="41"/>
  <c r="C1557" i="41"/>
  <c r="B1557" i="41"/>
  <c r="A1557" i="41"/>
  <c r="Z1556" i="41"/>
  <c r="Y1556" i="41"/>
  <c r="X1556" i="41"/>
  <c r="W1556" i="41"/>
  <c r="V1556" i="41"/>
  <c r="U1556" i="41"/>
  <c r="T1556" i="41"/>
  <c r="S1556" i="41"/>
  <c r="R1556" i="41"/>
  <c r="Q1556" i="41"/>
  <c r="P1556" i="41"/>
  <c r="O1556" i="41"/>
  <c r="N1556" i="41"/>
  <c r="M1556" i="41"/>
  <c r="L1556" i="41"/>
  <c r="K1556" i="41"/>
  <c r="J1556" i="41"/>
  <c r="I1556" i="41"/>
  <c r="H1556" i="41"/>
  <c r="G1556" i="41"/>
  <c r="F1556" i="41"/>
  <c r="E1556" i="41"/>
  <c r="D1556" i="41"/>
  <c r="C1556" i="41"/>
  <c r="B1556" i="41"/>
  <c r="A1556" i="41"/>
  <c r="Z1555" i="41"/>
  <c r="Y1555" i="41"/>
  <c r="X1555" i="41"/>
  <c r="W1555" i="41"/>
  <c r="V1555" i="41"/>
  <c r="U1555" i="41"/>
  <c r="T1555" i="41"/>
  <c r="S1555" i="41"/>
  <c r="R1555" i="41"/>
  <c r="Q1555" i="41"/>
  <c r="P1555" i="41"/>
  <c r="O1555" i="41"/>
  <c r="N1555" i="41"/>
  <c r="M1555" i="41"/>
  <c r="L1555" i="41"/>
  <c r="K1555" i="41"/>
  <c r="J1555" i="41"/>
  <c r="I1555" i="41"/>
  <c r="H1555" i="41"/>
  <c r="G1555" i="41"/>
  <c r="F1555" i="41"/>
  <c r="E1555" i="41"/>
  <c r="D1555" i="41"/>
  <c r="C1555" i="41"/>
  <c r="B1555" i="41"/>
  <c r="A1555" i="41"/>
  <c r="Z1554" i="41"/>
  <c r="Y1554" i="41"/>
  <c r="X1554" i="41"/>
  <c r="W1554" i="41"/>
  <c r="V1554" i="41"/>
  <c r="U1554" i="41"/>
  <c r="T1554" i="41"/>
  <c r="S1554" i="41"/>
  <c r="R1554" i="41"/>
  <c r="Q1554" i="41"/>
  <c r="P1554" i="41"/>
  <c r="O1554" i="41"/>
  <c r="N1554" i="41"/>
  <c r="M1554" i="41"/>
  <c r="L1554" i="41"/>
  <c r="K1554" i="41"/>
  <c r="J1554" i="41"/>
  <c r="I1554" i="41"/>
  <c r="H1554" i="41"/>
  <c r="G1554" i="41"/>
  <c r="F1554" i="41"/>
  <c r="E1554" i="41"/>
  <c r="D1554" i="41"/>
  <c r="C1554" i="41"/>
  <c r="B1554" i="41"/>
  <c r="A1554" i="41"/>
  <c r="Z1553" i="41"/>
  <c r="Y1553" i="41"/>
  <c r="X1553" i="41"/>
  <c r="W1553" i="41"/>
  <c r="V1553" i="41"/>
  <c r="U1553" i="41"/>
  <c r="T1553" i="41"/>
  <c r="S1553" i="41"/>
  <c r="R1553" i="41"/>
  <c r="Q1553" i="41"/>
  <c r="P1553" i="41"/>
  <c r="O1553" i="41"/>
  <c r="N1553" i="41"/>
  <c r="M1553" i="41"/>
  <c r="L1553" i="41"/>
  <c r="K1553" i="41"/>
  <c r="J1553" i="41"/>
  <c r="I1553" i="41"/>
  <c r="H1553" i="41"/>
  <c r="G1553" i="41"/>
  <c r="F1553" i="41"/>
  <c r="E1553" i="41"/>
  <c r="D1553" i="41"/>
  <c r="C1553" i="41"/>
  <c r="B1553" i="41"/>
  <c r="A1553" i="41"/>
  <c r="Z1552" i="41"/>
  <c r="Y1552" i="41"/>
  <c r="X1552" i="41"/>
  <c r="W1552" i="41"/>
  <c r="V1552" i="41"/>
  <c r="U1552" i="41"/>
  <c r="T1552" i="41"/>
  <c r="S1552" i="41"/>
  <c r="R1552" i="41"/>
  <c r="Q1552" i="41"/>
  <c r="P1552" i="41"/>
  <c r="O1552" i="41"/>
  <c r="N1552" i="41"/>
  <c r="M1552" i="41"/>
  <c r="L1552" i="41"/>
  <c r="K1552" i="41"/>
  <c r="J1552" i="41"/>
  <c r="I1552" i="41"/>
  <c r="H1552" i="41"/>
  <c r="G1552" i="41"/>
  <c r="F1552" i="41"/>
  <c r="E1552" i="41"/>
  <c r="D1552" i="41"/>
  <c r="C1552" i="41"/>
  <c r="B1552" i="41"/>
  <c r="A1552" i="41"/>
  <c r="Z1551" i="41"/>
  <c r="Y1551" i="41"/>
  <c r="X1551" i="41"/>
  <c r="W1551" i="41"/>
  <c r="V1551" i="41"/>
  <c r="U1551" i="41"/>
  <c r="T1551" i="41"/>
  <c r="S1551" i="41"/>
  <c r="R1551" i="41"/>
  <c r="Q1551" i="41"/>
  <c r="P1551" i="41"/>
  <c r="O1551" i="41"/>
  <c r="N1551" i="41"/>
  <c r="M1551" i="41"/>
  <c r="L1551" i="41"/>
  <c r="K1551" i="41"/>
  <c r="J1551" i="41"/>
  <c r="I1551" i="41"/>
  <c r="H1551" i="41"/>
  <c r="G1551" i="41"/>
  <c r="F1551" i="41"/>
  <c r="E1551" i="41"/>
  <c r="D1551" i="41"/>
  <c r="C1551" i="41"/>
  <c r="B1551" i="41"/>
  <c r="A1551" i="41"/>
  <c r="Z1550" i="41"/>
  <c r="Y1550" i="41"/>
  <c r="X1550" i="41"/>
  <c r="W1550" i="41"/>
  <c r="V1550" i="41"/>
  <c r="U1550" i="41"/>
  <c r="T1550" i="41"/>
  <c r="S1550" i="41"/>
  <c r="R1550" i="41"/>
  <c r="Q1550" i="41"/>
  <c r="P1550" i="41"/>
  <c r="O1550" i="41"/>
  <c r="N1550" i="41"/>
  <c r="M1550" i="41"/>
  <c r="L1550" i="41"/>
  <c r="K1550" i="41"/>
  <c r="J1550" i="41"/>
  <c r="I1550" i="41"/>
  <c r="H1550" i="41"/>
  <c r="G1550" i="41"/>
  <c r="F1550" i="41"/>
  <c r="E1550" i="41"/>
  <c r="D1550" i="41"/>
  <c r="C1550" i="41"/>
  <c r="B1550" i="41"/>
  <c r="A1550" i="41"/>
  <c r="Z1549" i="41"/>
  <c r="Y1549" i="41"/>
  <c r="X1549" i="41"/>
  <c r="W1549" i="41"/>
  <c r="V1549" i="41"/>
  <c r="U1549" i="41"/>
  <c r="T1549" i="41"/>
  <c r="S1549" i="41"/>
  <c r="R1549" i="41"/>
  <c r="Q1549" i="41"/>
  <c r="P1549" i="41"/>
  <c r="O1549" i="41"/>
  <c r="N1549" i="41"/>
  <c r="M1549" i="41"/>
  <c r="L1549" i="41"/>
  <c r="K1549" i="41"/>
  <c r="J1549" i="41"/>
  <c r="I1549" i="41"/>
  <c r="H1549" i="41"/>
  <c r="G1549" i="41"/>
  <c r="F1549" i="41"/>
  <c r="E1549" i="41"/>
  <c r="D1549" i="41"/>
  <c r="C1549" i="41"/>
  <c r="B1549" i="41"/>
  <c r="A1549" i="41"/>
  <c r="Z1548" i="41"/>
  <c r="Y1548" i="41"/>
  <c r="X1548" i="41"/>
  <c r="W1548" i="41"/>
  <c r="V1548" i="41"/>
  <c r="U1548" i="41"/>
  <c r="T1548" i="41"/>
  <c r="S1548" i="41"/>
  <c r="R1548" i="41"/>
  <c r="Q1548" i="41"/>
  <c r="P1548" i="41"/>
  <c r="O1548" i="41"/>
  <c r="N1548" i="41"/>
  <c r="M1548" i="41"/>
  <c r="L1548" i="41"/>
  <c r="K1548" i="41"/>
  <c r="J1548" i="41"/>
  <c r="I1548" i="41"/>
  <c r="H1548" i="41"/>
  <c r="G1548" i="41"/>
  <c r="F1548" i="41"/>
  <c r="E1548" i="41"/>
  <c r="D1548" i="41"/>
  <c r="C1548" i="41"/>
  <c r="B1548" i="41"/>
  <c r="A1548" i="41"/>
  <c r="Z1547" i="41"/>
  <c r="Y1547" i="41"/>
  <c r="X1547" i="41"/>
  <c r="W1547" i="41"/>
  <c r="V1547" i="41"/>
  <c r="U1547" i="41"/>
  <c r="T1547" i="41"/>
  <c r="S1547" i="41"/>
  <c r="R1547" i="41"/>
  <c r="Q1547" i="41"/>
  <c r="P1547" i="41"/>
  <c r="O1547" i="41"/>
  <c r="N1547" i="41"/>
  <c r="M1547" i="41"/>
  <c r="L1547" i="41"/>
  <c r="K1547" i="41"/>
  <c r="J1547" i="41"/>
  <c r="I1547" i="41"/>
  <c r="H1547" i="41"/>
  <c r="G1547" i="41"/>
  <c r="F1547" i="41"/>
  <c r="E1547" i="41"/>
  <c r="D1547" i="41"/>
  <c r="C1547" i="41"/>
  <c r="B1547" i="41"/>
  <c r="A1547" i="41"/>
  <c r="Z1546" i="41"/>
  <c r="Y1546" i="41"/>
  <c r="X1546" i="41"/>
  <c r="W1546" i="41"/>
  <c r="V1546" i="41"/>
  <c r="U1546" i="41"/>
  <c r="T1546" i="41"/>
  <c r="S1546" i="41"/>
  <c r="R1546" i="41"/>
  <c r="Q1546" i="41"/>
  <c r="P1546" i="41"/>
  <c r="O1546" i="41"/>
  <c r="N1546" i="41"/>
  <c r="M1546" i="41"/>
  <c r="L1546" i="41"/>
  <c r="K1546" i="41"/>
  <c r="J1546" i="41"/>
  <c r="I1546" i="41"/>
  <c r="H1546" i="41"/>
  <c r="G1546" i="41"/>
  <c r="F1546" i="41"/>
  <c r="E1546" i="41"/>
  <c r="D1546" i="41"/>
  <c r="C1546" i="41"/>
  <c r="B1546" i="41"/>
  <c r="A1546" i="41"/>
  <c r="Z1545" i="41"/>
  <c r="Y1545" i="41"/>
  <c r="X1545" i="41"/>
  <c r="W1545" i="41"/>
  <c r="V1545" i="41"/>
  <c r="U1545" i="41"/>
  <c r="T1545" i="41"/>
  <c r="S1545" i="41"/>
  <c r="R1545" i="41"/>
  <c r="Q1545" i="41"/>
  <c r="P1545" i="41"/>
  <c r="O1545" i="41"/>
  <c r="N1545" i="41"/>
  <c r="M1545" i="41"/>
  <c r="L1545" i="41"/>
  <c r="K1545" i="41"/>
  <c r="J1545" i="41"/>
  <c r="I1545" i="41"/>
  <c r="H1545" i="41"/>
  <c r="G1545" i="41"/>
  <c r="F1545" i="41"/>
  <c r="E1545" i="41"/>
  <c r="D1545" i="41"/>
  <c r="C1545" i="41"/>
  <c r="B1545" i="41"/>
  <c r="A1545" i="41"/>
  <c r="Z1544" i="41"/>
  <c r="Y1544" i="41"/>
  <c r="X1544" i="41"/>
  <c r="W1544" i="41"/>
  <c r="V1544" i="41"/>
  <c r="U1544" i="41"/>
  <c r="T1544" i="41"/>
  <c r="S1544" i="41"/>
  <c r="R1544" i="41"/>
  <c r="Q1544" i="41"/>
  <c r="P1544" i="41"/>
  <c r="O1544" i="41"/>
  <c r="N1544" i="41"/>
  <c r="M1544" i="41"/>
  <c r="L1544" i="41"/>
  <c r="K1544" i="41"/>
  <c r="J1544" i="41"/>
  <c r="I1544" i="41"/>
  <c r="H1544" i="41"/>
  <c r="G1544" i="41"/>
  <c r="F1544" i="41"/>
  <c r="E1544" i="41"/>
  <c r="D1544" i="41"/>
  <c r="C1544" i="41"/>
  <c r="B1544" i="41"/>
  <c r="A1544" i="41"/>
  <c r="Z1543" i="41"/>
  <c r="Y1543" i="41"/>
  <c r="X1543" i="41"/>
  <c r="W1543" i="41"/>
  <c r="V1543" i="41"/>
  <c r="U1543" i="41"/>
  <c r="T1543" i="41"/>
  <c r="S1543" i="41"/>
  <c r="R1543" i="41"/>
  <c r="Q1543" i="41"/>
  <c r="P1543" i="41"/>
  <c r="O1543" i="41"/>
  <c r="N1543" i="41"/>
  <c r="M1543" i="41"/>
  <c r="L1543" i="41"/>
  <c r="K1543" i="41"/>
  <c r="J1543" i="41"/>
  <c r="I1543" i="41"/>
  <c r="H1543" i="41"/>
  <c r="G1543" i="41"/>
  <c r="F1543" i="41"/>
  <c r="E1543" i="41"/>
  <c r="D1543" i="41"/>
  <c r="C1543" i="41"/>
  <c r="B1543" i="41"/>
  <c r="A1543" i="41"/>
  <c r="Z1542" i="41"/>
  <c r="Y1542" i="41"/>
  <c r="X1542" i="41"/>
  <c r="W1542" i="41"/>
  <c r="V1542" i="41"/>
  <c r="U1542" i="41"/>
  <c r="T1542" i="41"/>
  <c r="S1542" i="41"/>
  <c r="R1542" i="41"/>
  <c r="Q1542" i="41"/>
  <c r="P1542" i="41"/>
  <c r="O1542" i="41"/>
  <c r="N1542" i="41"/>
  <c r="M1542" i="41"/>
  <c r="L1542" i="41"/>
  <c r="K1542" i="41"/>
  <c r="J1542" i="41"/>
  <c r="I1542" i="41"/>
  <c r="H1542" i="41"/>
  <c r="G1542" i="41"/>
  <c r="F1542" i="41"/>
  <c r="E1542" i="41"/>
  <c r="D1542" i="41"/>
  <c r="C1542" i="41"/>
  <c r="B1542" i="41"/>
  <c r="A1542" i="41"/>
  <c r="Z1541" i="41"/>
  <c r="Y1541" i="41"/>
  <c r="X1541" i="41"/>
  <c r="W1541" i="41"/>
  <c r="V1541" i="41"/>
  <c r="U1541" i="41"/>
  <c r="T1541" i="41"/>
  <c r="S1541" i="41"/>
  <c r="R1541" i="41"/>
  <c r="Q1541" i="41"/>
  <c r="P1541" i="41"/>
  <c r="O1541" i="41"/>
  <c r="N1541" i="41"/>
  <c r="M1541" i="41"/>
  <c r="L1541" i="41"/>
  <c r="K1541" i="41"/>
  <c r="J1541" i="41"/>
  <c r="I1541" i="41"/>
  <c r="H1541" i="41"/>
  <c r="G1541" i="41"/>
  <c r="F1541" i="41"/>
  <c r="E1541" i="41"/>
  <c r="D1541" i="41"/>
  <c r="C1541" i="41"/>
  <c r="B1541" i="41"/>
  <c r="A1541" i="41"/>
  <c r="Z1540" i="41"/>
  <c r="Y1540" i="41"/>
  <c r="X1540" i="41"/>
  <c r="W1540" i="41"/>
  <c r="V1540" i="41"/>
  <c r="U1540" i="41"/>
  <c r="T1540" i="41"/>
  <c r="S1540" i="41"/>
  <c r="R1540" i="41"/>
  <c r="Q1540" i="41"/>
  <c r="P1540" i="41"/>
  <c r="O1540" i="41"/>
  <c r="N1540" i="41"/>
  <c r="M1540" i="41"/>
  <c r="L1540" i="41"/>
  <c r="K1540" i="41"/>
  <c r="J1540" i="41"/>
  <c r="I1540" i="41"/>
  <c r="H1540" i="41"/>
  <c r="G1540" i="41"/>
  <c r="F1540" i="41"/>
  <c r="E1540" i="41"/>
  <c r="D1540" i="41"/>
  <c r="C1540" i="41"/>
  <c r="B1540" i="41"/>
  <c r="A1540" i="41"/>
  <c r="Z1539" i="41"/>
  <c r="Y1539" i="41"/>
  <c r="X1539" i="41"/>
  <c r="W1539" i="41"/>
  <c r="V1539" i="41"/>
  <c r="U1539" i="41"/>
  <c r="T1539" i="41"/>
  <c r="S1539" i="41"/>
  <c r="R1539" i="41"/>
  <c r="Q1539" i="41"/>
  <c r="P1539" i="41"/>
  <c r="O1539" i="41"/>
  <c r="N1539" i="41"/>
  <c r="M1539" i="41"/>
  <c r="L1539" i="41"/>
  <c r="K1539" i="41"/>
  <c r="J1539" i="41"/>
  <c r="I1539" i="41"/>
  <c r="H1539" i="41"/>
  <c r="G1539" i="41"/>
  <c r="F1539" i="41"/>
  <c r="E1539" i="41"/>
  <c r="D1539" i="41"/>
  <c r="C1539" i="41"/>
  <c r="B1539" i="41"/>
  <c r="A1539" i="41"/>
  <c r="Z1538" i="41"/>
  <c r="Y1538" i="41"/>
  <c r="X1538" i="41"/>
  <c r="W1538" i="41"/>
  <c r="V1538" i="41"/>
  <c r="U1538" i="41"/>
  <c r="T1538" i="41"/>
  <c r="S1538" i="41"/>
  <c r="R1538" i="41"/>
  <c r="Q1538" i="41"/>
  <c r="P1538" i="41"/>
  <c r="O1538" i="41"/>
  <c r="N1538" i="41"/>
  <c r="M1538" i="41"/>
  <c r="L1538" i="41"/>
  <c r="K1538" i="41"/>
  <c r="J1538" i="41"/>
  <c r="I1538" i="41"/>
  <c r="H1538" i="41"/>
  <c r="G1538" i="41"/>
  <c r="F1538" i="41"/>
  <c r="E1538" i="41"/>
  <c r="D1538" i="41"/>
  <c r="C1538" i="41"/>
  <c r="B1538" i="41"/>
  <c r="A1538" i="41"/>
  <c r="Z1537" i="41"/>
  <c r="Y1537" i="41"/>
  <c r="X1537" i="41"/>
  <c r="W1537" i="41"/>
  <c r="V1537" i="41"/>
  <c r="U1537" i="41"/>
  <c r="T1537" i="41"/>
  <c r="S1537" i="41"/>
  <c r="R1537" i="41"/>
  <c r="Q1537" i="41"/>
  <c r="P1537" i="41"/>
  <c r="O1537" i="41"/>
  <c r="N1537" i="41"/>
  <c r="M1537" i="41"/>
  <c r="L1537" i="41"/>
  <c r="K1537" i="41"/>
  <c r="J1537" i="41"/>
  <c r="I1537" i="41"/>
  <c r="H1537" i="41"/>
  <c r="G1537" i="41"/>
  <c r="F1537" i="41"/>
  <c r="E1537" i="41"/>
  <c r="D1537" i="41"/>
  <c r="C1537" i="41"/>
  <c r="B1537" i="41"/>
  <c r="A1537" i="41"/>
  <c r="Z1536" i="41"/>
  <c r="Y1536" i="41"/>
  <c r="X1536" i="41"/>
  <c r="W1536" i="41"/>
  <c r="V1536" i="41"/>
  <c r="U1536" i="41"/>
  <c r="T1536" i="41"/>
  <c r="S1536" i="41"/>
  <c r="R1536" i="41"/>
  <c r="Q1536" i="41"/>
  <c r="P1536" i="41"/>
  <c r="O1536" i="41"/>
  <c r="N1536" i="41"/>
  <c r="M1536" i="41"/>
  <c r="L1536" i="41"/>
  <c r="K1536" i="41"/>
  <c r="J1536" i="41"/>
  <c r="I1536" i="41"/>
  <c r="H1536" i="41"/>
  <c r="G1536" i="41"/>
  <c r="F1536" i="41"/>
  <c r="E1536" i="41"/>
  <c r="D1536" i="41"/>
  <c r="C1536" i="41"/>
  <c r="B1536" i="41"/>
  <c r="A1536" i="41"/>
  <c r="Z1535" i="41"/>
  <c r="Y1535" i="41"/>
  <c r="X1535" i="41"/>
  <c r="W1535" i="41"/>
  <c r="V1535" i="41"/>
  <c r="U1535" i="41"/>
  <c r="T1535" i="41"/>
  <c r="S1535" i="41"/>
  <c r="R1535" i="41"/>
  <c r="Q1535" i="41"/>
  <c r="P1535" i="41"/>
  <c r="O1535" i="41"/>
  <c r="N1535" i="41"/>
  <c r="M1535" i="41"/>
  <c r="L1535" i="41"/>
  <c r="K1535" i="41"/>
  <c r="J1535" i="41"/>
  <c r="I1535" i="41"/>
  <c r="H1535" i="41"/>
  <c r="G1535" i="41"/>
  <c r="F1535" i="41"/>
  <c r="E1535" i="41"/>
  <c r="D1535" i="41"/>
  <c r="C1535" i="41"/>
  <c r="B1535" i="41"/>
  <c r="A1535" i="41"/>
  <c r="Z1534" i="41"/>
  <c r="Y1534" i="41"/>
  <c r="X1534" i="41"/>
  <c r="W1534" i="41"/>
  <c r="V1534" i="41"/>
  <c r="U1534" i="41"/>
  <c r="T1534" i="41"/>
  <c r="S1534" i="41"/>
  <c r="R1534" i="41"/>
  <c r="Q1534" i="41"/>
  <c r="P1534" i="41"/>
  <c r="O1534" i="41"/>
  <c r="N1534" i="41"/>
  <c r="M1534" i="41"/>
  <c r="L1534" i="41"/>
  <c r="K1534" i="41"/>
  <c r="J1534" i="41"/>
  <c r="I1534" i="41"/>
  <c r="H1534" i="41"/>
  <c r="G1534" i="41"/>
  <c r="F1534" i="41"/>
  <c r="E1534" i="41"/>
  <c r="D1534" i="41"/>
  <c r="C1534" i="41"/>
  <c r="B1534" i="41"/>
  <c r="A1534" i="41"/>
  <c r="Z1533" i="41"/>
  <c r="Y1533" i="41"/>
  <c r="X1533" i="41"/>
  <c r="W1533" i="41"/>
  <c r="V1533" i="41"/>
  <c r="U1533" i="41"/>
  <c r="T1533" i="41"/>
  <c r="S1533" i="41"/>
  <c r="R1533" i="41"/>
  <c r="Q1533" i="41"/>
  <c r="P1533" i="41"/>
  <c r="O1533" i="41"/>
  <c r="N1533" i="41"/>
  <c r="M1533" i="41"/>
  <c r="L1533" i="41"/>
  <c r="K1533" i="41"/>
  <c r="J1533" i="41"/>
  <c r="I1533" i="41"/>
  <c r="H1533" i="41"/>
  <c r="G1533" i="41"/>
  <c r="F1533" i="41"/>
  <c r="E1533" i="41"/>
  <c r="D1533" i="41"/>
  <c r="C1533" i="41"/>
  <c r="B1533" i="41"/>
  <c r="A1533" i="41"/>
  <c r="Z1532" i="41"/>
  <c r="Y1532" i="41"/>
  <c r="X1532" i="41"/>
  <c r="W1532" i="41"/>
  <c r="V1532" i="41"/>
  <c r="U1532" i="41"/>
  <c r="T1532" i="41"/>
  <c r="S1532" i="41"/>
  <c r="R1532" i="41"/>
  <c r="Q1532" i="41"/>
  <c r="P1532" i="41"/>
  <c r="O1532" i="41"/>
  <c r="N1532" i="41"/>
  <c r="M1532" i="41"/>
  <c r="L1532" i="41"/>
  <c r="K1532" i="41"/>
  <c r="J1532" i="41"/>
  <c r="I1532" i="41"/>
  <c r="H1532" i="41"/>
  <c r="G1532" i="41"/>
  <c r="F1532" i="41"/>
  <c r="E1532" i="41"/>
  <c r="D1532" i="41"/>
  <c r="C1532" i="41"/>
  <c r="B1532" i="41"/>
  <c r="A1532" i="41"/>
  <c r="Z1531" i="41"/>
  <c r="Y1531" i="41"/>
  <c r="X1531" i="41"/>
  <c r="W1531" i="41"/>
  <c r="V1531" i="41"/>
  <c r="U1531" i="41"/>
  <c r="T1531" i="41"/>
  <c r="S1531" i="41"/>
  <c r="R1531" i="41"/>
  <c r="Q1531" i="41"/>
  <c r="P1531" i="41"/>
  <c r="O1531" i="41"/>
  <c r="N1531" i="41"/>
  <c r="M1531" i="41"/>
  <c r="L1531" i="41"/>
  <c r="K1531" i="41"/>
  <c r="J1531" i="41"/>
  <c r="I1531" i="41"/>
  <c r="H1531" i="41"/>
  <c r="G1531" i="41"/>
  <c r="F1531" i="41"/>
  <c r="E1531" i="41"/>
  <c r="D1531" i="41"/>
  <c r="C1531" i="41"/>
  <c r="B1531" i="41"/>
  <c r="A1531" i="41"/>
  <c r="Z1530" i="41"/>
  <c r="Y1530" i="41"/>
  <c r="X1530" i="41"/>
  <c r="W1530" i="41"/>
  <c r="V1530" i="41"/>
  <c r="U1530" i="41"/>
  <c r="T1530" i="41"/>
  <c r="S1530" i="41"/>
  <c r="R1530" i="41"/>
  <c r="Q1530" i="41"/>
  <c r="P1530" i="41"/>
  <c r="O1530" i="41"/>
  <c r="N1530" i="41"/>
  <c r="M1530" i="41"/>
  <c r="L1530" i="41"/>
  <c r="K1530" i="41"/>
  <c r="J1530" i="41"/>
  <c r="I1530" i="41"/>
  <c r="H1530" i="41"/>
  <c r="G1530" i="41"/>
  <c r="F1530" i="41"/>
  <c r="E1530" i="41"/>
  <c r="D1530" i="41"/>
  <c r="C1530" i="41"/>
  <c r="B1530" i="41"/>
  <c r="A1530" i="41"/>
  <c r="Z1529" i="41"/>
  <c r="Y1529" i="41"/>
  <c r="X1529" i="41"/>
  <c r="W1529" i="41"/>
  <c r="V1529" i="41"/>
  <c r="U1529" i="41"/>
  <c r="T1529" i="41"/>
  <c r="S1529" i="41"/>
  <c r="R1529" i="41"/>
  <c r="Q1529" i="41"/>
  <c r="P1529" i="41"/>
  <c r="O1529" i="41"/>
  <c r="N1529" i="41"/>
  <c r="M1529" i="41"/>
  <c r="L1529" i="41"/>
  <c r="K1529" i="41"/>
  <c r="J1529" i="41"/>
  <c r="I1529" i="41"/>
  <c r="H1529" i="41"/>
  <c r="G1529" i="41"/>
  <c r="F1529" i="41"/>
  <c r="E1529" i="41"/>
  <c r="D1529" i="41"/>
  <c r="C1529" i="41"/>
  <c r="B1529" i="41"/>
  <c r="A1529" i="41"/>
  <c r="Z1528" i="41"/>
  <c r="Y1528" i="41"/>
  <c r="X1528" i="41"/>
  <c r="W1528" i="41"/>
  <c r="V1528" i="41"/>
  <c r="U1528" i="41"/>
  <c r="T1528" i="41"/>
  <c r="S1528" i="41"/>
  <c r="R1528" i="41"/>
  <c r="Q1528" i="41"/>
  <c r="P1528" i="41"/>
  <c r="O1528" i="41"/>
  <c r="N1528" i="41"/>
  <c r="M1528" i="41"/>
  <c r="L1528" i="41"/>
  <c r="K1528" i="41"/>
  <c r="J1528" i="41"/>
  <c r="I1528" i="41"/>
  <c r="H1528" i="41"/>
  <c r="G1528" i="41"/>
  <c r="F1528" i="41"/>
  <c r="E1528" i="41"/>
  <c r="D1528" i="41"/>
  <c r="C1528" i="41"/>
  <c r="B1528" i="41"/>
  <c r="A1528" i="41"/>
  <c r="Z1527" i="41"/>
  <c r="Y1527" i="41"/>
  <c r="X1527" i="41"/>
  <c r="W1527" i="41"/>
  <c r="V1527" i="41"/>
  <c r="U1527" i="41"/>
  <c r="T1527" i="41"/>
  <c r="S1527" i="41"/>
  <c r="R1527" i="41"/>
  <c r="Q1527" i="41"/>
  <c r="P1527" i="41"/>
  <c r="O1527" i="41"/>
  <c r="N1527" i="41"/>
  <c r="M1527" i="41"/>
  <c r="L1527" i="41"/>
  <c r="K1527" i="41"/>
  <c r="J1527" i="41"/>
  <c r="I1527" i="41"/>
  <c r="H1527" i="41"/>
  <c r="G1527" i="41"/>
  <c r="F1527" i="41"/>
  <c r="E1527" i="41"/>
  <c r="D1527" i="41"/>
  <c r="C1527" i="41"/>
  <c r="B1527" i="41"/>
  <c r="A1527" i="41"/>
  <c r="Z1526" i="41"/>
  <c r="Y1526" i="41"/>
  <c r="X1526" i="41"/>
  <c r="W1526" i="41"/>
  <c r="V1526" i="41"/>
  <c r="U1526" i="41"/>
  <c r="T1526" i="41"/>
  <c r="S1526" i="41"/>
  <c r="R1526" i="41"/>
  <c r="Q1526" i="41"/>
  <c r="P1526" i="41"/>
  <c r="O1526" i="41"/>
  <c r="N1526" i="41"/>
  <c r="M1526" i="41"/>
  <c r="L1526" i="41"/>
  <c r="K1526" i="41"/>
  <c r="J1526" i="41"/>
  <c r="I1526" i="41"/>
  <c r="H1526" i="41"/>
  <c r="G1526" i="41"/>
  <c r="F1526" i="41"/>
  <c r="E1526" i="41"/>
  <c r="D1526" i="41"/>
  <c r="C1526" i="41"/>
  <c r="B1526" i="41"/>
  <c r="A1526" i="41"/>
  <c r="Z1525" i="41"/>
  <c r="Y1525" i="41"/>
  <c r="X1525" i="41"/>
  <c r="W1525" i="41"/>
  <c r="V1525" i="41"/>
  <c r="U1525" i="41"/>
  <c r="T1525" i="41"/>
  <c r="S1525" i="41"/>
  <c r="R1525" i="41"/>
  <c r="Q1525" i="41"/>
  <c r="P1525" i="41"/>
  <c r="O1525" i="41"/>
  <c r="N1525" i="41"/>
  <c r="M1525" i="41"/>
  <c r="L1525" i="41"/>
  <c r="K1525" i="41"/>
  <c r="J1525" i="41"/>
  <c r="I1525" i="41"/>
  <c r="H1525" i="41"/>
  <c r="G1525" i="41"/>
  <c r="F1525" i="41"/>
  <c r="E1525" i="41"/>
  <c r="D1525" i="41"/>
  <c r="C1525" i="41"/>
  <c r="B1525" i="41"/>
  <c r="A1525" i="41"/>
  <c r="Z1524" i="41"/>
  <c r="Y1524" i="41"/>
  <c r="X1524" i="41"/>
  <c r="W1524" i="41"/>
  <c r="V1524" i="41"/>
  <c r="U1524" i="41"/>
  <c r="T1524" i="41"/>
  <c r="S1524" i="41"/>
  <c r="R1524" i="41"/>
  <c r="Q1524" i="41"/>
  <c r="P1524" i="41"/>
  <c r="O1524" i="41"/>
  <c r="N1524" i="41"/>
  <c r="M1524" i="41"/>
  <c r="L1524" i="41"/>
  <c r="K1524" i="41"/>
  <c r="J1524" i="41"/>
  <c r="I1524" i="41"/>
  <c r="H1524" i="41"/>
  <c r="G1524" i="41"/>
  <c r="F1524" i="41"/>
  <c r="E1524" i="41"/>
  <c r="D1524" i="41"/>
  <c r="C1524" i="41"/>
  <c r="B1524" i="41"/>
  <c r="A1524" i="41"/>
  <c r="Z1523" i="41"/>
  <c r="Y1523" i="41"/>
  <c r="X1523" i="41"/>
  <c r="W1523" i="41"/>
  <c r="V1523" i="41"/>
  <c r="U1523" i="41"/>
  <c r="T1523" i="41"/>
  <c r="S1523" i="41"/>
  <c r="R1523" i="41"/>
  <c r="Q1523" i="41"/>
  <c r="P1523" i="41"/>
  <c r="O1523" i="41"/>
  <c r="N1523" i="41"/>
  <c r="M1523" i="41"/>
  <c r="L1523" i="41"/>
  <c r="K1523" i="41"/>
  <c r="J1523" i="41"/>
  <c r="I1523" i="41"/>
  <c r="H1523" i="41"/>
  <c r="G1523" i="41"/>
  <c r="F1523" i="41"/>
  <c r="E1523" i="41"/>
  <c r="D1523" i="41"/>
  <c r="C1523" i="41"/>
  <c r="B1523" i="41"/>
  <c r="A1523" i="41"/>
  <c r="Z1522" i="41"/>
  <c r="Y1522" i="41"/>
  <c r="X1522" i="41"/>
  <c r="W1522" i="41"/>
  <c r="V1522" i="41"/>
  <c r="U1522" i="41"/>
  <c r="T1522" i="41"/>
  <c r="S1522" i="41"/>
  <c r="R1522" i="41"/>
  <c r="Q1522" i="41"/>
  <c r="P1522" i="41"/>
  <c r="O1522" i="41"/>
  <c r="N1522" i="41"/>
  <c r="M1522" i="41"/>
  <c r="L1522" i="41"/>
  <c r="K1522" i="41"/>
  <c r="J1522" i="41"/>
  <c r="I1522" i="41"/>
  <c r="H1522" i="41"/>
  <c r="G1522" i="41"/>
  <c r="F1522" i="41"/>
  <c r="E1522" i="41"/>
  <c r="D1522" i="41"/>
  <c r="C1522" i="41"/>
  <c r="B1522" i="41"/>
  <c r="A1522" i="41"/>
  <c r="Z1521" i="41"/>
  <c r="Y1521" i="41"/>
  <c r="X1521" i="41"/>
  <c r="W1521" i="41"/>
  <c r="V1521" i="41"/>
  <c r="U1521" i="41"/>
  <c r="T1521" i="41"/>
  <c r="S1521" i="41"/>
  <c r="R1521" i="41"/>
  <c r="Q1521" i="41"/>
  <c r="P1521" i="41"/>
  <c r="O1521" i="41"/>
  <c r="N1521" i="41"/>
  <c r="M1521" i="41"/>
  <c r="L1521" i="41"/>
  <c r="K1521" i="41"/>
  <c r="J1521" i="41"/>
  <c r="I1521" i="41"/>
  <c r="H1521" i="41"/>
  <c r="G1521" i="41"/>
  <c r="F1521" i="41"/>
  <c r="E1521" i="41"/>
  <c r="D1521" i="41"/>
  <c r="C1521" i="41"/>
  <c r="B1521" i="41"/>
  <c r="A1521" i="41"/>
  <c r="Z1520" i="41"/>
  <c r="Y1520" i="41"/>
  <c r="X1520" i="41"/>
  <c r="W1520" i="41"/>
  <c r="V1520" i="41"/>
  <c r="U1520" i="41"/>
  <c r="T1520" i="41"/>
  <c r="S1520" i="41"/>
  <c r="R1520" i="41"/>
  <c r="Q1520" i="41"/>
  <c r="P1520" i="41"/>
  <c r="O1520" i="41"/>
  <c r="N1520" i="41"/>
  <c r="M1520" i="41"/>
  <c r="L1520" i="41"/>
  <c r="K1520" i="41"/>
  <c r="J1520" i="41"/>
  <c r="I1520" i="41"/>
  <c r="H1520" i="41"/>
  <c r="G1520" i="41"/>
  <c r="F1520" i="41"/>
  <c r="E1520" i="41"/>
  <c r="D1520" i="41"/>
  <c r="C1520" i="41"/>
  <c r="B1520" i="41"/>
  <c r="A1520" i="41"/>
  <c r="Z1519" i="41"/>
  <c r="Y1519" i="41"/>
  <c r="X1519" i="41"/>
  <c r="W1519" i="41"/>
  <c r="V1519" i="41"/>
  <c r="U1519" i="41"/>
  <c r="T1519" i="41"/>
  <c r="S1519" i="41"/>
  <c r="R1519" i="41"/>
  <c r="Q1519" i="41"/>
  <c r="P1519" i="41"/>
  <c r="O1519" i="41"/>
  <c r="N1519" i="41"/>
  <c r="M1519" i="41"/>
  <c r="L1519" i="41"/>
  <c r="K1519" i="41"/>
  <c r="J1519" i="41"/>
  <c r="I1519" i="41"/>
  <c r="H1519" i="41"/>
  <c r="G1519" i="41"/>
  <c r="F1519" i="41"/>
  <c r="E1519" i="41"/>
  <c r="D1519" i="41"/>
  <c r="C1519" i="41"/>
  <c r="B1519" i="41"/>
  <c r="A1519" i="41"/>
  <c r="Z1518" i="41"/>
  <c r="Y1518" i="41"/>
  <c r="X1518" i="41"/>
  <c r="W1518" i="41"/>
  <c r="V1518" i="41"/>
  <c r="U1518" i="41"/>
  <c r="T1518" i="41"/>
  <c r="S1518" i="41"/>
  <c r="R1518" i="41"/>
  <c r="Q1518" i="41"/>
  <c r="P1518" i="41"/>
  <c r="O1518" i="41"/>
  <c r="N1518" i="41"/>
  <c r="M1518" i="41"/>
  <c r="L1518" i="41"/>
  <c r="K1518" i="41"/>
  <c r="J1518" i="41"/>
  <c r="I1518" i="41"/>
  <c r="H1518" i="41"/>
  <c r="G1518" i="41"/>
  <c r="F1518" i="41"/>
  <c r="E1518" i="41"/>
  <c r="D1518" i="41"/>
  <c r="C1518" i="41"/>
  <c r="B1518" i="41"/>
  <c r="A1518" i="41"/>
  <c r="Z1517" i="41"/>
  <c r="Y1517" i="41"/>
  <c r="X1517" i="41"/>
  <c r="W1517" i="41"/>
  <c r="V1517" i="41"/>
  <c r="U1517" i="41"/>
  <c r="T1517" i="41"/>
  <c r="S1517" i="41"/>
  <c r="R1517" i="41"/>
  <c r="Q1517" i="41"/>
  <c r="P1517" i="41"/>
  <c r="O1517" i="41"/>
  <c r="N1517" i="41"/>
  <c r="M1517" i="41"/>
  <c r="L1517" i="41"/>
  <c r="K1517" i="41"/>
  <c r="J1517" i="41"/>
  <c r="I1517" i="41"/>
  <c r="H1517" i="41"/>
  <c r="G1517" i="41"/>
  <c r="F1517" i="41"/>
  <c r="E1517" i="41"/>
  <c r="D1517" i="41"/>
  <c r="C1517" i="41"/>
  <c r="B1517" i="41"/>
  <c r="A1517" i="41"/>
  <c r="Z1516" i="41"/>
  <c r="Y1516" i="41"/>
  <c r="X1516" i="41"/>
  <c r="W1516" i="41"/>
  <c r="V1516" i="41"/>
  <c r="U1516" i="41"/>
  <c r="T1516" i="41"/>
  <c r="S1516" i="41"/>
  <c r="R1516" i="41"/>
  <c r="Q1516" i="41"/>
  <c r="P1516" i="41"/>
  <c r="O1516" i="41"/>
  <c r="N1516" i="41"/>
  <c r="M1516" i="41"/>
  <c r="L1516" i="41"/>
  <c r="K1516" i="41"/>
  <c r="J1516" i="41"/>
  <c r="I1516" i="41"/>
  <c r="H1516" i="41"/>
  <c r="G1516" i="41"/>
  <c r="F1516" i="41"/>
  <c r="E1516" i="41"/>
  <c r="D1516" i="41"/>
  <c r="C1516" i="41"/>
  <c r="B1516" i="41"/>
  <c r="A1516" i="41"/>
  <c r="Z1515" i="41"/>
  <c r="Y1515" i="41"/>
  <c r="X1515" i="41"/>
  <c r="W1515" i="41"/>
  <c r="V1515" i="41"/>
  <c r="U1515" i="41"/>
  <c r="T1515" i="41"/>
  <c r="S1515" i="41"/>
  <c r="R1515" i="41"/>
  <c r="Q1515" i="41"/>
  <c r="P1515" i="41"/>
  <c r="O1515" i="41"/>
  <c r="N1515" i="41"/>
  <c r="M1515" i="41"/>
  <c r="L1515" i="41"/>
  <c r="K1515" i="41"/>
  <c r="J1515" i="41"/>
  <c r="I1515" i="41"/>
  <c r="H1515" i="41"/>
  <c r="G1515" i="41"/>
  <c r="F1515" i="41"/>
  <c r="E1515" i="41"/>
  <c r="D1515" i="41"/>
  <c r="C1515" i="41"/>
  <c r="B1515" i="41"/>
  <c r="A1515" i="41"/>
  <c r="Z1514" i="41"/>
  <c r="Y1514" i="41"/>
  <c r="X1514" i="41"/>
  <c r="W1514" i="41"/>
  <c r="V1514" i="41"/>
  <c r="U1514" i="41"/>
  <c r="T1514" i="41"/>
  <c r="S1514" i="41"/>
  <c r="R1514" i="41"/>
  <c r="Q1514" i="41"/>
  <c r="P1514" i="41"/>
  <c r="O1514" i="41"/>
  <c r="N1514" i="41"/>
  <c r="M1514" i="41"/>
  <c r="L1514" i="41"/>
  <c r="K1514" i="41"/>
  <c r="J1514" i="41"/>
  <c r="I1514" i="41"/>
  <c r="H1514" i="41"/>
  <c r="G1514" i="41"/>
  <c r="F1514" i="41"/>
  <c r="E1514" i="41"/>
  <c r="D1514" i="41"/>
  <c r="C1514" i="41"/>
  <c r="B1514" i="41"/>
  <c r="A1514" i="41"/>
  <c r="Z1513" i="41"/>
  <c r="Y1513" i="41"/>
  <c r="X1513" i="41"/>
  <c r="W1513" i="41"/>
  <c r="V1513" i="41"/>
  <c r="U1513" i="41"/>
  <c r="T1513" i="41"/>
  <c r="S1513" i="41"/>
  <c r="R1513" i="41"/>
  <c r="Q1513" i="41"/>
  <c r="P1513" i="41"/>
  <c r="O1513" i="41"/>
  <c r="N1513" i="41"/>
  <c r="M1513" i="41"/>
  <c r="L1513" i="41"/>
  <c r="K1513" i="41"/>
  <c r="J1513" i="41"/>
  <c r="I1513" i="41"/>
  <c r="H1513" i="41"/>
  <c r="G1513" i="41"/>
  <c r="F1513" i="41"/>
  <c r="E1513" i="41"/>
  <c r="D1513" i="41"/>
  <c r="C1513" i="41"/>
  <c r="B1513" i="41"/>
  <c r="A1513" i="41"/>
  <c r="Z1512" i="41"/>
  <c r="Y1512" i="41"/>
  <c r="X1512" i="41"/>
  <c r="W1512" i="41"/>
  <c r="V1512" i="41"/>
  <c r="U1512" i="41"/>
  <c r="T1512" i="41"/>
  <c r="S1512" i="41"/>
  <c r="R1512" i="41"/>
  <c r="Q1512" i="41"/>
  <c r="P1512" i="41"/>
  <c r="O1512" i="41"/>
  <c r="N1512" i="41"/>
  <c r="M1512" i="41"/>
  <c r="L1512" i="41"/>
  <c r="K1512" i="41"/>
  <c r="J1512" i="41"/>
  <c r="I1512" i="41"/>
  <c r="H1512" i="41"/>
  <c r="G1512" i="41"/>
  <c r="F1512" i="41"/>
  <c r="E1512" i="41"/>
  <c r="D1512" i="41"/>
  <c r="C1512" i="41"/>
  <c r="B1512" i="41"/>
  <c r="A1512" i="41"/>
  <c r="Z1511" i="41"/>
  <c r="Y1511" i="41"/>
  <c r="X1511" i="41"/>
  <c r="W1511" i="41"/>
  <c r="V1511" i="41"/>
  <c r="U1511" i="41"/>
  <c r="T1511" i="41"/>
  <c r="S1511" i="41"/>
  <c r="R1511" i="41"/>
  <c r="Q1511" i="41"/>
  <c r="P1511" i="41"/>
  <c r="O1511" i="41"/>
  <c r="N1511" i="41"/>
  <c r="M1511" i="41"/>
  <c r="L1511" i="41"/>
  <c r="K1511" i="41"/>
  <c r="J1511" i="41"/>
  <c r="I1511" i="41"/>
  <c r="H1511" i="41"/>
  <c r="G1511" i="41"/>
  <c r="F1511" i="41"/>
  <c r="E1511" i="41"/>
  <c r="D1511" i="41"/>
  <c r="C1511" i="41"/>
  <c r="B1511" i="41"/>
  <c r="A1511" i="41"/>
  <c r="Z1510" i="41"/>
  <c r="Y1510" i="41"/>
  <c r="X1510" i="41"/>
  <c r="W1510" i="41"/>
  <c r="V1510" i="41"/>
  <c r="U1510" i="41"/>
  <c r="T1510" i="41"/>
  <c r="S1510" i="41"/>
  <c r="R1510" i="41"/>
  <c r="Q1510" i="41"/>
  <c r="P1510" i="41"/>
  <c r="O1510" i="41"/>
  <c r="N1510" i="41"/>
  <c r="M1510" i="41"/>
  <c r="L1510" i="41"/>
  <c r="K1510" i="41"/>
  <c r="J1510" i="41"/>
  <c r="I1510" i="41"/>
  <c r="H1510" i="41"/>
  <c r="G1510" i="41"/>
  <c r="F1510" i="41"/>
  <c r="E1510" i="41"/>
  <c r="D1510" i="41"/>
  <c r="C1510" i="41"/>
  <c r="B1510" i="41"/>
  <c r="A1510" i="41"/>
  <c r="Z1509" i="41"/>
  <c r="Y1509" i="41"/>
  <c r="X1509" i="41"/>
  <c r="W1509" i="41"/>
  <c r="V1509" i="41"/>
  <c r="U1509" i="41"/>
  <c r="T1509" i="41"/>
  <c r="S1509" i="41"/>
  <c r="R1509" i="41"/>
  <c r="Q1509" i="41"/>
  <c r="P1509" i="41"/>
  <c r="O1509" i="41"/>
  <c r="N1509" i="41"/>
  <c r="M1509" i="41"/>
  <c r="L1509" i="41"/>
  <c r="K1509" i="41"/>
  <c r="J1509" i="41"/>
  <c r="I1509" i="41"/>
  <c r="H1509" i="41"/>
  <c r="G1509" i="41"/>
  <c r="F1509" i="41"/>
  <c r="E1509" i="41"/>
  <c r="D1509" i="41"/>
  <c r="C1509" i="41"/>
  <c r="B1509" i="41"/>
  <c r="A1509" i="41"/>
  <c r="Z1508" i="41"/>
  <c r="Y1508" i="41"/>
  <c r="X1508" i="41"/>
  <c r="W1508" i="41"/>
  <c r="V1508" i="41"/>
  <c r="U1508" i="41"/>
  <c r="T1508" i="41"/>
  <c r="S1508" i="41"/>
  <c r="R1508" i="41"/>
  <c r="Q1508" i="41"/>
  <c r="P1508" i="41"/>
  <c r="O1508" i="41"/>
  <c r="N1508" i="41"/>
  <c r="M1508" i="41"/>
  <c r="L1508" i="41"/>
  <c r="K1508" i="41"/>
  <c r="J1508" i="41"/>
  <c r="I1508" i="41"/>
  <c r="H1508" i="41"/>
  <c r="G1508" i="41"/>
  <c r="F1508" i="41"/>
  <c r="E1508" i="41"/>
  <c r="D1508" i="41"/>
  <c r="C1508" i="41"/>
  <c r="B1508" i="41"/>
  <c r="A1508" i="41"/>
  <c r="Z1507" i="41"/>
  <c r="Y1507" i="41"/>
  <c r="X1507" i="41"/>
  <c r="W1507" i="41"/>
  <c r="V1507" i="41"/>
  <c r="U1507" i="41"/>
  <c r="T1507" i="41"/>
  <c r="S1507" i="41"/>
  <c r="R1507" i="41"/>
  <c r="Q1507" i="41"/>
  <c r="P1507" i="41"/>
  <c r="O1507" i="41"/>
  <c r="N1507" i="41"/>
  <c r="M1507" i="41"/>
  <c r="L1507" i="41"/>
  <c r="K1507" i="41"/>
  <c r="J1507" i="41"/>
  <c r="I1507" i="41"/>
  <c r="H1507" i="41"/>
  <c r="G1507" i="41"/>
  <c r="F1507" i="41"/>
  <c r="E1507" i="41"/>
  <c r="D1507" i="41"/>
  <c r="C1507" i="41"/>
  <c r="B1507" i="41"/>
  <c r="A1507" i="41"/>
  <c r="Z1506" i="41"/>
  <c r="Y1506" i="41"/>
  <c r="X1506" i="41"/>
  <c r="W1506" i="41"/>
  <c r="V1506" i="41"/>
  <c r="U1506" i="41"/>
  <c r="T1506" i="41"/>
  <c r="S1506" i="41"/>
  <c r="R1506" i="41"/>
  <c r="Q1506" i="41"/>
  <c r="P1506" i="41"/>
  <c r="O1506" i="41"/>
  <c r="N1506" i="41"/>
  <c r="M1506" i="41"/>
  <c r="L1506" i="41"/>
  <c r="K1506" i="41"/>
  <c r="J1506" i="41"/>
  <c r="I1506" i="41"/>
  <c r="H1506" i="41"/>
  <c r="G1506" i="41"/>
  <c r="F1506" i="41"/>
  <c r="E1506" i="41"/>
  <c r="D1506" i="41"/>
  <c r="C1506" i="41"/>
  <c r="B1506" i="41"/>
  <c r="A1506" i="41"/>
  <c r="Z1505" i="41"/>
  <c r="Y1505" i="41"/>
  <c r="X1505" i="41"/>
  <c r="W1505" i="41"/>
  <c r="V1505" i="41"/>
  <c r="U1505" i="41"/>
  <c r="T1505" i="41"/>
  <c r="S1505" i="41"/>
  <c r="R1505" i="41"/>
  <c r="Q1505" i="41"/>
  <c r="P1505" i="41"/>
  <c r="O1505" i="41"/>
  <c r="N1505" i="41"/>
  <c r="M1505" i="41"/>
  <c r="L1505" i="41"/>
  <c r="K1505" i="41"/>
  <c r="J1505" i="41"/>
  <c r="I1505" i="41"/>
  <c r="H1505" i="41"/>
  <c r="G1505" i="41"/>
  <c r="F1505" i="41"/>
  <c r="E1505" i="41"/>
  <c r="D1505" i="41"/>
  <c r="C1505" i="41"/>
  <c r="B1505" i="41"/>
  <c r="A1505" i="41"/>
  <c r="Z1504" i="41"/>
  <c r="Y1504" i="41"/>
  <c r="X1504" i="41"/>
  <c r="W1504" i="41"/>
  <c r="V1504" i="41"/>
  <c r="U1504" i="41"/>
  <c r="T1504" i="41"/>
  <c r="S1504" i="41"/>
  <c r="R1504" i="41"/>
  <c r="Q1504" i="41"/>
  <c r="P1504" i="41"/>
  <c r="O1504" i="41"/>
  <c r="N1504" i="41"/>
  <c r="M1504" i="41"/>
  <c r="L1504" i="41"/>
  <c r="K1504" i="41"/>
  <c r="J1504" i="41"/>
  <c r="I1504" i="41"/>
  <c r="H1504" i="41"/>
  <c r="G1504" i="41"/>
  <c r="F1504" i="41"/>
  <c r="E1504" i="41"/>
  <c r="D1504" i="41"/>
  <c r="C1504" i="41"/>
  <c r="B1504" i="41"/>
  <c r="A1504" i="41"/>
  <c r="Z1503" i="41"/>
  <c r="Y1503" i="41"/>
  <c r="X1503" i="41"/>
  <c r="W1503" i="41"/>
  <c r="V1503" i="41"/>
  <c r="U1503" i="41"/>
  <c r="T1503" i="41"/>
  <c r="S1503" i="41"/>
  <c r="R1503" i="41"/>
  <c r="Q1503" i="41"/>
  <c r="P1503" i="41"/>
  <c r="O1503" i="41"/>
  <c r="N1503" i="41"/>
  <c r="M1503" i="41"/>
  <c r="L1503" i="41"/>
  <c r="K1503" i="41"/>
  <c r="J1503" i="41"/>
  <c r="I1503" i="41"/>
  <c r="H1503" i="41"/>
  <c r="G1503" i="41"/>
  <c r="F1503" i="41"/>
  <c r="E1503" i="41"/>
  <c r="D1503" i="41"/>
  <c r="C1503" i="41"/>
  <c r="B1503" i="41"/>
  <c r="A1503" i="41"/>
  <c r="Z1502" i="41"/>
  <c r="Y1502" i="41"/>
  <c r="X1502" i="41"/>
  <c r="W1502" i="41"/>
  <c r="V1502" i="41"/>
  <c r="U1502" i="41"/>
  <c r="T1502" i="41"/>
  <c r="S1502" i="41"/>
  <c r="R1502" i="41"/>
  <c r="Q1502" i="41"/>
  <c r="P1502" i="41"/>
  <c r="O1502" i="41"/>
  <c r="N1502" i="41"/>
  <c r="M1502" i="41"/>
  <c r="L1502" i="41"/>
  <c r="K1502" i="41"/>
  <c r="J1502" i="41"/>
  <c r="I1502" i="41"/>
  <c r="H1502" i="41"/>
  <c r="G1502" i="41"/>
  <c r="F1502" i="41"/>
  <c r="E1502" i="41"/>
  <c r="D1502" i="41"/>
  <c r="C1502" i="41"/>
  <c r="B1502" i="41"/>
  <c r="A1502" i="41"/>
  <c r="Z1501" i="41"/>
  <c r="Y1501" i="41"/>
  <c r="X1501" i="41"/>
  <c r="W1501" i="41"/>
  <c r="V1501" i="41"/>
  <c r="U1501" i="41"/>
  <c r="T1501" i="41"/>
  <c r="S1501" i="41"/>
  <c r="R1501" i="41"/>
  <c r="Q1501" i="41"/>
  <c r="P1501" i="41"/>
  <c r="O1501" i="41"/>
  <c r="N1501" i="41"/>
  <c r="M1501" i="41"/>
  <c r="L1501" i="41"/>
  <c r="K1501" i="41"/>
  <c r="J1501" i="41"/>
  <c r="I1501" i="41"/>
  <c r="H1501" i="41"/>
  <c r="G1501" i="41"/>
  <c r="F1501" i="41"/>
  <c r="E1501" i="41"/>
  <c r="D1501" i="41"/>
  <c r="C1501" i="41"/>
  <c r="B1501" i="41"/>
  <c r="A1501" i="41"/>
  <c r="Z1500" i="41"/>
  <c r="Y1500" i="41"/>
  <c r="X1500" i="41"/>
  <c r="W1500" i="41"/>
  <c r="V1500" i="41"/>
  <c r="U1500" i="41"/>
  <c r="T1500" i="41"/>
  <c r="S1500" i="41"/>
  <c r="R1500" i="41"/>
  <c r="Q1500" i="41"/>
  <c r="P1500" i="41"/>
  <c r="O1500" i="41"/>
  <c r="N1500" i="41"/>
  <c r="M1500" i="41"/>
  <c r="L1500" i="41"/>
  <c r="K1500" i="41"/>
  <c r="J1500" i="41"/>
  <c r="I1500" i="41"/>
  <c r="H1500" i="41"/>
  <c r="G1500" i="41"/>
  <c r="F1500" i="41"/>
  <c r="E1500" i="41"/>
  <c r="D1500" i="41"/>
  <c r="C1500" i="41"/>
  <c r="B1500" i="41"/>
  <c r="A1500" i="41"/>
  <c r="Z1499" i="41"/>
  <c r="Y1499" i="41"/>
  <c r="X1499" i="41"/>
  <c r="W1499" i="41"/>
  <c r="V1499" i="41"/>
  <c r="U1499" i="41"/>
  <c r="T1499" i="41"/>
  <c r="S1499" i="41"/>
  <c r="R1499" i="41"/>
  <c r="Q1499" i="41"/>
  <c r="P1499" i="41"/>
  <c r="O1499" i="41"/>
  <c r="N1499" i="41"/>
  <c r="M1499" i="41"/>
  <c r="L1499" i="41"/>
  <c r="K1499" i="41"/>
  <c r="J1499" i="41"/>
  <c r="I1499" i="41"/>
  <c r="H1499" i="41"/>
  <c r="G1499" i="41"/>
  <c r="F1499" i="41"/>
  <c r="E1499" i="41"/>
  <c r="D1499" i="41"/>
  <c r="C1499" i="41"/>
  <c r="B1499" i="41"/>
  <c r="A1499" i="41"/>
  <c r="Z1498" i="41"/>
  <c r="Y1498" i="41"/>
  <c r="X1498" i="41"/>
  <c r="W1498" i="41"/>
  <c r="V1498" i="41"/>
  <c r="U1498" i="41"/>
  <c r="T1498" i="41"/>
  <c r="S1498" i="41"/>
  <c r="R1498" i="41"/>
  <c r="Q1498" i="41"/>
  <c r="P1498" i="41"/>
  <c r="O1498" i="41"/>
  <c r="N1498" i="41"/>
  <c r="M1498" i="41"/>
  <c r="L1498" i="41"/>
  <c r="K1498" i="41"/>
  <c r="J1498" i="41"/>
  <c r="I1498" i="41"/>
  <c r="H1498" i="41"/>
  <c r="G1498" i="41"/>
  <c r="F1498" i="41"/>
  <c r="E1498" i="41"/>
  <c r="D1498" i="41"/>
  <c r="C1498" i="41"/>
  <c r="B1498" i="41"/>
  <c r="A1498" i="41"/>
  <c r="Z1497" i="41"/>
  <c r="Y1497" i="41"/>
  <c r="X1497" i="41"/>
  <c r="W1497" i="41"/>
  <c r="V1497" i="41"/>
  <c r="U1497" i="41"/>
  <c r="T1497" i="41"/>
  <c r="S1497" i="41"/>
  <c r="R1497" i="41"/>
  <c r="Q1497" i="41"/>
  <c r="P1497" i="41"/>
  <c r="O1497" i="41"/>
  <c r="N1497" i="41"/>
  <c r="M1497" i="41"/>
  <c r="L1497" i="41"/>
  <c r="K1497" i="41"/>
  <c r="J1497" i="41"/>
  <c r="I1497" i="41"/>
  <c r="H1497" i="41"/>
  <c r="G1497" i="41"/>
  <c r="F1497" i="41"/>
  <c r="E1497" i="41"/>
  <c r="D1497" i="41"/>
  <c r="C1497" i="41"/>
  <c r="B1497" i="41"/>
  <c r="A1497" i="41"/>
  <c r="Z1496" i="41"/>
  <c r="Y1496" i="41"/>
  <c r="X1496" i="41"/>
  <c r="W1496" i="41"/>
  <c r="V1496" i="41"/>
  <c r="U1496" i="41"/>
  <c r="T1496" i="41"/>
  <c r="S1496" i="41"/>
  <c r="R1496" i="41"/>
  <c r="Q1496" i="41"/>
  <c r="P1496" i="41"/>
  <c r="O1496" i="41"/>
  <c r="N1496" i="41"/>
  <c r="M1496" i="41"/>
  <c r="L1496" i="41"/>
  <c r="K1496" i="41"/>
  <c r="J1496" i="41"/>
  <c r="I1496" i="41"/>
  <c r="H1496" i="41"/>
  <c r="G1496" i="41"/>
  <c r="F1496" i="41"/>
  <c r="E1496" i="41"/>
  <c r="D1496" i="41"/>
  <c r="C1496" i="41"/>
  <c r="B1496" i="41"/>
  <c r="A1496" i="41"/>
  <c r="Z1495" i="41"/>
  <c r="Y1495" i="41"/>
  <c r="X1495" i="41"/>
  <c r="W1495" i="41"/>
  <c r="V1495" i="41"/>
  <c r="U1495" i="41"/>
  <c r="T1495" i="41"/>
  <c r="S1495" i="41"/>
  <c r="R1495" i="41"/>
  <c r="Q1495" i="41"/>
  <c r="P1495" i="41"/>
  <c r="O1495" i="41"/>
  <c r="N1495" i="41"/>
  <c r="M1495" i="41"/>
  <c r="L1495" i="41"/>
  <c r="K1495" i="41"/>
  <c r="J1495" i="41"/>
  <c r="I1495" i="41"/>
  <c r="H1495" i="41"/>
  <c r="G1495" i="41"/>
  <c r="F1495" i="41"/>
  <c r="E1495" i="41"/>
  <c r="D1495" i="41"/>
  <c r="C1495" i="41"/>
  <c r="B1495" i="41"/>
  <c r="A1495" i="41"/>
  <c r="Z1494" i="41"/>
  <c r="Y1494" i="41"/>
  <c r="X1494" i="41"/>
  <c r="W1494" i="41"/>
  <c r="V1494" i="41"/>
  <c r="U1494" i="41"/>
  <c r="T1494" i="41"/>
  <c r="S1494" i="41"/>
  <c r="R1494" i="41"/>
  <c r="Q1494" i="41"/>
  <c r="P1494" i="41"/>
  <c r="O1494" i="41"/>
  <c r="N1494" i="41"/>
  <c r="M1494" i="41"/>
  <c r="L1494" i="41"/>
  <c r="K1494" i="41"/>
  <c r="J1494" i="41"/>
  <c r="I1494" i="41"/>
  <c r="H1494" i="41"/>
  <c r="G1494" i="41"/>
  <c r="F1494" i="41"/>
  <c r="E1494" i="41"/>
  <c r="D1494" i="41"/>
  <c r="C1494" i="41"/>
  <c r="B1494" i="41"/>
  <c r="A1494" i="41"/>
  <c r="Z1493" i="41"/>
  <c r="Y1493" i="41"/>
  <c r="X1493" i="41"/>
  <c r="W1493" i="41"/>
  <c r="V1493" i="41"/>
  <c r="U1493" i="41"/>
  <c r="T1493" i="41"/>
  <c r="S1493" i="41"/>
  <c r="R1493" i="41"/>
  <c r="Q1493" i="41"/>
  <c r="P1493" i="41"/>
  <c r="O1493" i="41"/>
  <c r="N1493" i="41"/>
  <c r="M1493" i="41"/>
  <c r="L1493" i="41"/>
  <c r="K1493" i="41"/>
  <c r="J1493" i="41"/>
  <c r="I1493" i="41"/>
  <c r="H1493" i="41"/>
  <c r="G1493" i="41"/>
  <c r="F1493" i="41"/>
  <c r="E1493" i="41"/>
  <c r="D1493" i="41"/>
  <c r="C1493" i="41"/>
  <c r="B1493" i="41"/>
  <c r="A1493" i="41"/>
  <c r="Z1492" i="41"/>
  <c r="Y1492" i="41"/>
  <c r="X1492" i="41"/>
  <c r="W1492" i="41"/>
  <c r="V1492" i="41"/>
  <c r="U1492" i="41"/>
  <c r="T1492" i="41"/>
  <c r="S1492" i="41"/>
  <c r="R1492" i="41"/>
  <c r="Q1492" i="41"/>
  <c r="P1492" i="41"/>
  <c r="O1492" i="41"/>
  <c r="N1492" i="41"/>
  <c r="M1492" i="41"/>
  <c r="L1492" i="41"/>
  <c r="K1492" i="41"/>
  <c r="J1492" i="41"/>
  <c r="I1492" i="41"/>
  <c r="H1492" i="41"/>
  <c r="G1492" i="41"/>
  <c r="F1492" i="41"/>
  <c r="E1492" i="41"/>
  <c r="D1492" i="41"/>
  <c r="C1492" i="41"/>
  <c r="B1492" i="41"/>
  <c r="A1492" i="41"/>
  <c r="Z1491" i="41"/>
  <c r="Y1491" i="41"/>
  <c r="X1491" i="41"/>
  <c r="W1491" i="41"/>
  <c r="V1491" i="41"/>
  <c r="U1491" i="41"/>
  <c r="T1491" i="41"/>
  <c r="S1491" i="41"/>
  <c r="R1491" i="41"/>
  <c r="Q1491" i="41"/>
  <c r="P1491" i="41"/>
  <c r="O1491" i="41"/>
  <c r="N1491" i="41"/>
  <c r="M1491" i="41"/>
  <c r="L1491" i="41"/>
  <c r="K1491" i="41"/>
  <c r="J1491" i="41"/>
  <c r="I1491" i="41"/>
  <c r="H1491" i="41"/>
  <c r="G1491" i="41"/>
  <c r="F1491" i="41"/>
  <c r="E1491" i="41"/>
  <c r="D1491" i="41"/>
  <c r="C1491" i="41"/>
  <c r="B1491" i="41"/>
  <c r="A1491" i="41"/>
  <c r="Z1490" i="41"/>
  <c r="Y1490" i="41"/>
  <c r="X1490" i="41"/>
  <c r="W1490" i="41"/>
  <c r="V1490" i="41"/>
  <c r="U1490" i="41"/>
  <c r="T1490" i="41"/>
  <c r="S1490" i="41"/>
  <c r="R1490" i="41"/>
  <c r="Q1490" i="41"/>
  <c r="P1490" i="41"/>
  <c r="O1490" i="41"/>
  <c r="N1490" i="41"/>
  <c r="M1490" i="41"/>
  <c r="L1490" i="41"/>
  <c r="K1490" i="41"/>
  <c r="J1490" i="41"/>
  <c r="I1490" i="41"/>
  <c r="H1490" i="41"/>
  <c r="G1490" i="41"/>
  <c r="F1490" i="41"/>
  <c r="E1490" i="41"/>
  <c r="D1490" i="41"/>
  <c r="C1490" i="41"/>
  <c r="B1490" i="41"/>
  <c r="A1490" i="41"/>
  <c r="Z1489" i="41"/>
  <c r="Y1489" i="41"/>
  <c r="X1489" i="41"/>
  <c r="W1489" i="41"/>
  <c r="V1489" i="41"/>
  <c r="U1489" i="41"/>
  <c r="T1489" i="41"/>
  <c r="S1489" i="41"/>
  <c r="R1489" i="41"/>
  <c r="Q1489" i="41"/>
  <c r="P1489" i="41"/>
  <c r="O1489" i="41"/>
  <c r="N1489" i="41"/>
  <c r="M1489" i="41"/>
  <c r="L1489" i="41"/>
  <c r="K1489" i="41"/>
  <c r="J1489" i="41"/>
  <c r="I1489" i="41"/>
  <c r="H1489" i="41"/>
  <c r="G1489" i="41"/>
  <c r="F1489" i="41"/>
  <c r="E1489" i="41"/>
  <c r="D1489" i="41"/>
  <c r="C1489" i="41"/>
  <c r="B1489" i="41"/>
  <c r="A1489" i="41"/>
  <c r="Z1488" i="41"/>
  <c r="Y1488" i="41"/>
  <c r="X1488" i="41"/>
  <c r="W1488" i="41"/>
  <c r="V1488" i="41"/>
  <c r="U1488" i="41"/>
  <c r="T1488" i="41"/>
  <c r="S1488" i="41"/>
  <c r="R1488" i="41"/>
  <c r="Q1488" i="41"/>
  <c r="P1488" i="41"/>
  <c r="O1488" i="41"/>
  <c r="N1488" i="41"/>
  <c r="M1488" i="41"/>
  <c r="L1488" i="41"/>
  <c r="K1488" i="41"/>
  <c r="J1488" i="41"/>
  <c r="I1488" i="41"/>
  <c r="H1488" i="41"/>
  <c r="G1488" i="41"/>
  <c r="F1488" i="41"/>
  <c r="E1488" i="41"/>
  <c r="D1488" i="41"/>
  <c r="C1488" i="41"/>
  <c r="B1488" i="41"/>
  <c r="A1488" i="41"/>
  <c r="Z1487" i="41"/>
  <c r="Y1487" i="41"/>
  <c r="X1487" i="41"/>
  <c r="W1487" i="41"/>
  <c r="V1487" i="41"/>
  <c r="U1487" i="41"/>
  <c r="T1487" i="41"/>
  <c r="S1487" i="41"/>
  <c r="R1487" i="41"/>
  <c r="Q1487" i="41"/>
  <c r="P1487" i="41"/>
  <c r="O1487" i="41"/>
  <c r="N1487" i="41"/>
  <c r="M1487" i="41"/>
  <c r="L1487" i="41"/>
  <c r="K1487" i="41"/>
  <c r="J1487" i="41"/>
  <c r="I1487" i="41"/>
  <c r="H1487" i="41"/>
  <c r="G1487" i="41"/>
  <c r="F1487" i="41"/>
  <c r="E1487" i="41"/>
  <c r="D1487" i="41"/>
  <c r="C1487" i="41"/>
  <c r="B1487" i="41"/>
  <c r="A1487" i="41"/>
  <c r="Z1486" i="41"/>
  <c r="Y1486" i="41"/>
  <c r="X1486" i="41"/>
  <c r="W1486" i="41"/>
  <c r="V1486" i="41"/>
  <c r="U1486" i="41"/>
  <c r="T1486" i="41"/>
  <c r="S1486" i="41"/>
  <c r="R1486" i="41"/>
  <c r="Q1486" i="41"/>
  <c r="P1486" i="41"/>
  <c r="O1486" i="41"/>
  <c r="N1486" i="41"/>
  <c r="M1486" i="41"/>
  <c r="L1486" i="41"/>
  <c r="K1486" i="41"/>
  <c r="J1486" i="41"/>
  <c r="I1486" i="41"/>
  <c r="H1486" i="41"/>
  <c r="G1486" i="41"/>
  <c r="F1486" i="41"/>
  <c r="E1486" i="41"/>
  <c r="D1486" i="41"/>
  <c r="C1486" i="41"/>
  <c r="B1486" i="41"/>
  <c r="A1486" i="41"/>
  <c r="Z1485" i="41"/>
  <c r="Y1485" i="41"/>
  <c r="X1485" i="41"/>
  <c r="W1485" i="41"/>
  <c r="V1485" i="41"/>
  <c r="U1485" i="41"/>
  <c r="T1485" i="41"/>
  <c r="S1485" i="41"/>
  <c r="R1485" i="41"/>
  <c r="Q1485" i="41"/>
  <c r="P1485" i="41"/>
  <c r="O1485" i="41"/>
  <c r="N1485" i="41"/>
  <c r="M1485" i="41"/>
  <c r="L1485" i="41"/>
  <c r="K1485" i="41"/>
  <c r="J1485" i="41"/>
  <c r="I1485" i="41"/>
  <c r="H1485" i="41"/>
  <c r="G1485" i="41"/>
  <c r="F1485" i="41"/>
  <c r="E1485" i="41"/>
  <c r="D1485" i="41"/>
  <c r="C1485" i="41"/>
  <c r="B1485" i="41"/>
  <c r="A1485" i="41"/>
  <c r="Z1484" i="41"/>
  <c r="Y1484" i="41"/>
  <c r="X1484" i="41"/>
  <c r="W1484" i="41"/>
  <c r="V1484" i="41"/>
  <c r="U1484" i="41"/>
  <c r="T1484" i="41"/>
  <c r="S1484" i="41"/>
  <c r="R1484" i="41"/>
  <c r="Q1484" i="41"/>
  <c r="P1484" i="41"/>
  <c r="O1484" i="41"/>
  <c r="N1484" i="41"/>
  <c r="M1484" i="41"/>
  <c r="L1484" i="41"/>
  <c r="K1484" i="41"/>
  <c r="J1484" i="41"/>
  <c r="I1484" i="41"/>
  <c r="H1484" i="41"/>
  <c r="G1484" i="41"/>
  <c r="F1484" i="41"/>
  <c r="E1484" i="41"/>
  <c r="D1484" i="41"/>
  <c r="C1484" i="41"/>
  <c r="B1484" i="41"/>
  <c r="A1484" i="41"/>
  <c r="Z1483" i="41"/>
  <c r="Y1483" i="41"/>
  <c r="X1483" i="41"/>
  <c r="W1483" i="41"/>
  <c r="V1483" i="41"/>
  <c r="U1483" i="41"/>
  <c r="T1483" i="41"/>
  <c r="S1483" i="41"/>
  <c r="R1483" i="41"/>
  <c r="Q1483" i="41"/>
  <c r="P1483" i="41"/>
  <c r="O1483" i="41"/>
  <c r="N1483" i="41"/>
  <c r="M1483" i="41"/>
  <c r="L1483" i="41"/>
  <c r="K1483" i="41"/>
  <c r="J1483" i="41"/>
  <c r="I1483" i="41"/>
  <c r="H1483" i="41"/>
  <c r="G1483" i="41"/>
  <c r="F1483" i="41"/>
  <c r="E1483" i="41"/>
  <c r="D1483" i="41"/>
  <c r="C1483" i="41"/>
  <c r="B1483" i="41"/>
  <c r="A1483" i="41"/>
  <c r="Z1482" i="41"/>
  <c r="Y1482" i="41"/>
  <c r="X1482" i="41"/>
  <c r="W1482" i="41"/>
  <c r="V1482" i="41"/>
  <c r="U1482" i="41"/>
  <c r="T1482" i="41"/>
  <c r="S1482" i="41"/>
  <c r="R1482" i="41"/>
  <c r="Q1482" i="41"/>
  <c r="P1482" i="41"/>
  <c r="O1482" i="41"/>
  <c r="N1482" i="41"/>
  <c r="M1482" i="41"/>
  <c r="L1482" i="41"/>
  <c r="K1482" i="41"/>
  <c r="J1482" i="41"/>
  <c r="I1482" i="41"/>
  <c r="H1482" i="41"/>
  <c r="G1482" i="41"/>
  <c r="F1482" i="41"/>
  <c r="E1482" i="41"/>
  <c r="D1482" i="41"/>
  <c r="C1482" i="41"/>
  <c r="B1482" i="41"/>
  <c r="A1482" i="41"/>
  <c r="Z1481" i="41"/>
  <c r="Y1481" i="41"/>
  <c r="X1481" i="41"/>
  <c r="W1481" i="41"/>
  <c r="V1481" i="41"/>
  <c r="U1481" i="41"/>
  <c r="T1481" i="41"/>
  <c r="S1481" i="41"/>
  <c r="R1481" i="41"/>
  <c r="Q1481" i="41"/>
  <c r="P1481" i="41"/>
  <c r="O1481" i="41"/>
  <c r="N1481" i="41"/>
  <c r="M1481" i="41"/>
  <c r="L1481" i="41"/>
  <c r="K1481" i="41"/>
  <c r="J1481" i="41"/>
  <c r="I1481" i="41"/>
  <c r="H1481" i="41"/>
  <c r="G1481" i="41"/>
  <c r="F1481" i="41"/>
  <c r="E1481" i="41"/>
  <c r="D1481" i="41"/>
  <c r="C1481" i="41"/>
  <c r="B1481" i="41"/>
  <c r="A1481" i="41"/>
  <c r="Z1480" i="41"/>
  <c r="Y1480" i="41"/>
  <c r="X1480" i="41"/>
  <c r="W1480" i="41"/>
  <c r="V1480" i="41"/>
  <c r="U1480" i="41"/>
  <c r="T1480" i="41"/>
  <c r="S1480" i="41"/>
  <c r="R1480" i="41"/>
  <c r="Q1480" i="41"/>
  <c r="P1480" i="41"/>
  <c r="O1480" i="41"/>
  <c r="N1480" i="41"/>
  <c r="M1480" i="41"/>
  <c r="L1480" i="41"/>
  <c r="K1480" i="41"/>
  <c r="J1480" i="41"/>
  <c r="I1480" i="41"/>
  <c r="H1480" i="41"/>
  <c r="G1480" i="41"/>
  <c r="F1480" i="41"/>
  <c r="E1480" i="41"/>
  <c r="D1480" i="41"/>
  <c r="C1480" i="41"/>
  <c r="B1480" i="41"/>
  <c r="A1480" i="41"/>
  <c r="Z1479" i="41"/>
  <c r="Y1479" i="41"/>
  <c r="X1479" i="41"/>
  <c r="W1479" i="41"/>
  <c r="V1479" i="41"/>
  <c r="U1479" i="41"/>
  <c r="T1479" i="41"/>
  <c r="S1479" i="41"/>
  <c r="R1479" i="41"/>
  <c r="Q1479" i="41"/>
  <c r="P1479" i="41"/>
  <c r="O1479" i="41"/>
  <c r="N1479" i="41"/>
  <c r="M1479" i="41"/>
  <c r="L1479" i="41"/>
  <c r="K1479" i="41"/>
  <c r="J1479" i="41"/>
  <c r="I1479" i="41"/>
  <c r="H1479" i="41"/>
  <c r="G1479" i="41"/>
  <c r="F1479" i="41"/>
  <c r="E1479" i="41"/>
  <c r="D1479" i="41"/>
  <c r="C1479" i="41"/>
  <c r="B1479" i="41"/>
  <c r="A1479" i="41"/>
  <c r="Z1478" i="41"/>
  <c r="Y1478" i="41"/>
  <c r="X1478" i="41"/>
  <c r="W1478" i="41"/>
  <c r="V1478" i="41"/>
  <c r="U1478" i="41"/>
  <c r="T1478" i="41"/>
  <c r="S1478" i="41"/>
  <c r="R1478" i="41"/>
  <c r="Q1478" i="41"/>
  <c r="P1478" i="41"/>
  <c r="O1478" i="41"/>
  <c r="N1478" i="41"/>
  <c r="M1478" i="41"/>
  <c r="L1478" i="41"/>
  <c r="K1478" i="41"/>
  <c r="J1478" i="41"/>
  <c r="I1478" i="41"/>
  <c r="H1478" i="41"/>
  <c r="G1478" i="41"/>
  <c r="F1478" i="41"/>
  <c r="E1478" i="41"/>
  <c r="D1478" i="41"/>
  <c r="C1478" i="41"/>
  <c r="B1478" i="41"/>
  <c r="A1478" i="41"/>
  <c r="Z1477" i="41"/>
  <c r="Y1477" i="41"/>
  <c r="X1477" i="41"/>
  <c r="W1477" i="41"/>
  <c r="V1477" i="41"/>
  <c r="U1477" i="41"/>
  <c r="T1477" i="41"/>
  <c r="S1477" i="41"/>
  <c r="R1477" i="41"/>
  <c r="Q1477" i="41"/>
  <c r="P1477" i="41"/>
  <c r="O1477" i="41"/>
  <c r="N1477" i="41"/>
  <c r="M1477" i="41"/>
  <c r="L1477" i="41"/>
  <c r="K1477" i="41"/>
  <c r="J1477" i="41"/>
  <c r="I1477" i="41"/>
  <c r="H1477" i="41"/>
  <c r="G1477" i="41"/>
  <c r="F1477" i="41"/>
  <c r="E1477" i="41"/>
  <c r="D1477" i="41"/>
  <c r="C1477" i="41"/>
  <c r="B1477" i="41"/>
  <c r="A1477" i="41"/>
  <c r="Z1476" i="41"/>
  <c r="Y1476" i="41"/>
  <c r="X1476" i="41"/>
  <c r="W1476" i="41"/>
  <c r="V1476" i="41"/>
  <c r="U1476" i="41"/>
  <c r="T1476" i="41"/>
  <c r="S1476" i="41"/>
  <c r="R1476" i="41"/>
  <c r="Q1476" i="41"/>
  <c r="P1476" i="41"/>
  <c r="O1476" i="41"/>
  <c r="N1476" i="41"/>
  <c r="M1476" i="41"/>
  <c r="L1476" i="41"/>
  <c r="K1476" i="41"/>
  <c r="J1476" i="41"/>
  <c r="I1476" i="41"/>
  <c r="H1476" i="41"/>
  <c r="G1476" i="41"/>
  <c r="F1476" i="41"/>
  <c r="E1476" i="41"/>
  <c r="D1476" i="41"/>
  <c r="C1476" i="41"/>
  <c r="B1476" i="41"/>
  <c r="A1476" i="41"/>
  <c r="Z1475" i="41"/>
  <c r="Y1475" i="41"/>
  <c r="X1475" i="41"/>
  <c r="W1475" i="41"/>
  <c r="V1475" i="41"/>
  <c r="U1475" i="41"/>
  <c r="T1475" i="41"/>
  <c r="S1475" i="41"/>
  <c r="R1475" i="41"/>
  <c r="Q1475" i="41"/>
  <c r="P1475" i="41"/>
  <c r="O1475" i="41"/>
  <c r="N1475" i="41"/>
  <c r="M1475" i="41"/>
  <c r="L1475" i="41"/>
  <c r="K1475" i="41"/>
  <c r="J1475" i="41"/>
  <c r="I1475" i="41"/>
  <c r="H1475" i="41"/>
  <c r="G1475" i="41"/>
  <c r="F1475" i="41"/>
  <c r="E1475" i="41"/>
  <c r="D1475" i="41"/>
  <c r="C1475" i="41"/>
  <c r="B1475" i="41"/>
  <c r="A1475" i="41"/>
  <c r="Z1474" i="41"/>
  <c r="Y1474" i="41"/>
  <c r="X1474" i="41"/>
  <c r="W1474" i="41"/>
  <c r="V1474" i="41"/>
  <c r="U1474" i="41"/>
  <c r="T1474" i="41"/>
  <c r="S1474" i="41"/>
  <c r="R1474" i="41"/>
  <c r="Q1474" i="41"/>
  <c r="P1474" i="41"/>
  <c r="O1474" i="41"/>
  <c r="N1474" i="41"/>
  <c r="M1474" i="41"/>
  <c r="L1474" i="41"/>
  <c r="K1474" i="41"/>
  <c r="J1474" i="41"/>
  <c r="I1474" i="41"/>
  <c r="H1474" i="41"/>
  <c r="G1474" i="41"/>
  <c r="F1474" i="41"/>
  <c r="E1474" i="41"/>
  <c r="D1474" i="41"/>
  <c r="C1474" i="41"/>
  <c r="B1474" i="41"/>
  <c r="A1474" i="41"/>
  <c r="Z1473" i="41"/>
  <c r="Y1473" i="41"/>
  <c r="X1473" i="41"/>
  <c r="W1473" i="41"/>
  <c r="V1473" i="41"/>
  <c r="U1473" i="41"/>
  <c r="T1473" i="41"/>
  <c r="S1473" i="41"/>
  <c r="R1473" i="41"/>
  <c r="Q1473" i="41"/>
  <c r="P1473" i="41"/>
  <c r="O1473" i="41"/>
  <c r="N1473" i="41"/>
  <c r="M1473" i="41"/>
  <c r="L1473" i="41"/>
  <c r="K1473" i="41"/>
  <c r="J1473" i="41"/>
  <c r="I1473" i="41"/>
  <c r="H1473" i="41"/>
  <c r="G1473" i="41"/>
  <c r="F1473" i="41"/>
  <c r="E1473" i="41"/>
  <c r="D1473" i="41"/>
  <c r="C1473" i="41"/>
  <c r="B1473" i="41"/>
  <c r="A1473" i="41"/>
  <c r="Z1472" i="41"/>
  <c r="Y1472" i="41"/>
  <c r="X1472" i="41"/>
  <c r="W1472" i="41"/>
  <c r="V1472" i="41"/>
  <c r="U1472" i="41"/>
  <c r="T1472" i="41"/>
  <c r="S1472" i="41"/>
  <c r="R1472" i="41"/>
  <c r="Q1472" i="41"/>
  <c r="P1472" i="41"/>
  <c r="O1472" i="41"/>
  <c r="N1472" i="41"/>
  <c r="M1472" i="41"/>
  <c r="L1472" i="41"/>
  <c r="K1472" i="41"/>
  <c r="J1472" i="41"/>
  <c r="I1472" i="41"/>
  <c r="H1472" i="41"/>
  <c r="G1472" i="41"/>
  <c r="F1472" i="41"/>
  <c r="E1472" i="41"/>
  <c r="D1472" i="41"/>
  <c r="C1472" i="41"/>
  <c r="B1472" i="41"/>
  <c r="A1472" i="41"/>
  <c r="Z1471" i="41"/>
  <c r="Y1471" i="41"/>
  <c r="X1471" i="41"/>
  <c r="W1471" i="41"/>
  <c r="V1471" i="41"/>
  <c r="U1471" i="41"/>
  <c r="T1471" i="41"/>
  <c r="S1471" i="41"/>
  <c r="R1471" i="41"/>
  <c r="Q1471" i="41"/>
  <c r="P1471" i="41"/>
  <c r="O1471" i="41"/>
  <c r="N1471" i="41"/>
  <c r="M1471" i="41"/>
  <c r="L1471" i="41"/>
  <c r="K1471" i="41"/>
  <c r="J1471" i="41"/>
  <c r="I1471" i="41"/>
  <c r="H1471" i="41"/>
  <c r="G1471" i="41"/>
  <c r="F1471" i="41"/>
  <c r="E1471" i="41"/>
  <c r="D1471" i="41"/>
  <c r="C1471" i="41"/>
  <c r="B1471" i="41"/>
  <c r="A1471" i="41"/>
  <c r="Z1470" i="41"/>
  <c r="Y1470" i="41"/>
  <c r="X1470" i="41"/>
  <c r="W1470" i="41"/>
  <c r="V1470" i="41"/>
  <c r="U1470" i="41"/>
  <c r="T1470" i="41"/>
  <c r="S1470" i="41"/>
  <c r="R1470" i="41"/>
  <c r="Q1470" i="41"/>
  <c r="P1470" i="41"/>
  <c r="O1470" i="41"/>
  <c r="N1470" i="41"/>
  <c r="M1470" i="41"/>
  <c r="L1470" i="41"/>
  <c r="K1470" i="41"/>
  <c r="J1470" i="41"/>
  <c r="I1470" i="41"/>
  <c r="H1470" i="41"/>
  <c r="G1470" i="41"/>
  <c r="F1470" i="41"/>
  <c r="E1470" i="41"/>
  <c r="D1470" i="41"/>
  <c r="C1470" i="41"/>
  <c r="B1470" i="41"/>
  <c r="A1470" i="41"/>
  <c r="Z1469" i="41"/>
  <c r="Y1469" i="41"/>
  <c r="X1469" i="41"/>
  <c r="W1469" i="41"/>
  <c r="V1469" i="41"/>
  <c r="U1469" i="41"/>
  <c r="T1469" i="41"/>
  <c r="S1469" i="41"/>
  <c r="R1469" i="41"/>
  <c r="Q1469" i="41"/>
  <c r="P1469" i="41"/>
  <c r="O1469" i="41"/>
  <c r="N1469" i="41"/>
  <c r="M1469" i="41"/>
  <c r="L1469" i="41"/>
  <c r="K1469" i="41"/>
  <c r="J1469" i="41"/>
  <c r="I1469" i="41"/>
  <c r="H1469" i="41"/>
  <c r="G1469" i="41"/>
  <c r="F1469" i="41"/>
  <c r="E1469" i="41"/>
  <c r="D1469" i="41"/>
  <c r="C1469" i="41"/>
  <c r="B1469" i="41"/>
  <c r="A1469" i="41"/>
  <c r="Z1468" i="41"/>
  <c r="Y1468" i="41"/>
  <c r="X1468" i="41"/>
  <c r="W1468" i="41"/>
  <c r="V1468" i="41"/>
  <c r="U1468" i="41"/>
  <c r="T1468" i="41"/>
  <c r="S1468" i="41"/>
  <c r="R1468" i="41"/>
  <c r="Q1468" i="41"/>
  <c r="P1468" i="41"/>
  <c r="O1468" i="41"/>
  <c r="N1468" i="41"/>
  <c r="M1468" i="41"/>
  <c r="L1468" i="41"/>
  <c r="K1468" i="41"/>
  <c r="J1468" i="41"/>
  <c r="I1468" i="41"/>
  <c r="H1468" i="41"/>
  <c r="G1468" i="41"/>
  <c r="F1468" i="41"/>
  <c r="E1468" i="41"/>
  <c r="D1468" i="41"/>
  <c r="C1468" i="41"/>
  <c r="B1468" i="41"/>
  <c r="A1468" i="41"/>
  <c r="Z1467" i="41"/>
  <c r="Y1467" i="41"/>
  <c r="X1467" i="41"/>
  <c r="W1467" i="41"/>
  <c r="V1467" i="41"/>
  <c r="U1467" i="41"/>
  <c r="T1467" i="41"/>
  <c r="S1467" i="41"/>
  <c r="R1467" i="41"/>
  <c r="Q1467" i="41"/>
  <c r="P1467" i="41"/>
  <c r="O1467" i="41"/>
  <c r="N1467" i="41"/>
  <c r="M1467" i="41"/>
  <c r="L1467" i="41"/>
  <c r="K1467" i="41"/>
  <c r="J1467" i="41"/>
  <c r="I1467" i="41"/>
  <c r="H1467" i="41"/>
  <c r="G1467" i="41"/>
  <c r="F1467" i="41"/>
  <c r="E1467" i="41"/>
  <c r="D1467" i="41"/>
  <c r="C1467" i="41"/>
  <c r="B1467" i="41"/>
  <c r="A1467" i="41"/>
  <c r="Z1466" i="41"/>
  <c r="Y1466" i="41"/>
  <c r="X1466" i="41"/>
  <c r="W1466" i="41"/>
  <c r="V1466" i="41"/>
  <c r="U1466" i="41"/>
  <c r="T1466" i="41"/>
  <c r="S1466" i="41"/>
  <c r="R1466" i="41"/>
  <c r="Q1466" i="41"/>
  <c r="P1466" i="41"/>
  <c r="O1466" i="41"/>
  <c r="N1466" i="41"/>
  <c r="M1466" i="41"/>
  <c r="L1466" i="41"/>
  <c r="K1466" i="41"/>
  <c r="J1466" i="41"/>
  <c r="I1466" i="41"/>
  <c r="H1466" i="41"/>
  <c r="G1466" i="41"/>
  <c r="F1466" i="41"/>
  <c r="E1466" i="41"/>
  <c r="D1466" i="41"/>
  <c r="C1466" i="41"/>
  <c r="B1466" i="41"/>
  <c r="A1466" i="41"/>
  <c r="Z1465" i="41"/>
  <c r="Y1465" i="41"/>
  <c r="X1465" i="41"/>
  <c r="W1465" i="41"/>
  <c r="V1465" i="41"/>
  <c r="U1465" i="41"/>
  <c r="T1465" i="41"/>
  <c r="S1465" i="41"/>
  <c r="R1465" i="41"/>
  <c r="Q1465" i="41"/>
  <c r="P1465" i="41"/>
  <c r="O1465" i="41"/>
  <c r="N1465" i="41"/>
  <c r="M1465" i="41"/>
  <c r="L1465" i="41"/>
  <c r="K1465" i="41"/>
  <c r="J1465" i="41"/>
  <c r="I1465" i="41"/>
  <c r="H1465" i="41"/>
  <c r="G1465" i="41"/>
  <c r="F1465" i="41"/>
  <c r="E1465" i="41"/>
  <c r="D1465" i="41"/>
  <c r="C1465" i="41"/>
  <c r="B1465" i="41"/>
  <c r="A1465" i="41"/>
  <c r="Z1464" i="41"/>
  <c r="Y1464" i="41"/>
  <c r="X1464" i="41"/>
  <c r="W1464" i="41"/>
  <c r="V1464" i="41"/>
  <c r="U1464" i="41"/>
  <c r="T1464" i="41"/>
  <c r="S1464" i="41"/>
  <c r="R1464" i="41"/>
  <c r="Q1464" i="41"/>
  <c r="P1464" i="41"/>
  <c r="O1464" i="41"/>
  <c r="N1464" i="41"/>
  <c r="M1464" i="41"/>
  <c r="L1464" i="41"/>
  <c r="K1464" i="41"/>
  <c r="J1464" i="41"/>
  <c r="I1464" i="41"/>
  <c r="H1464" i="41"/>
  <c r="G1464" i="41"/>
  <c r="F1464" i="41"/>
  <c r="E1464" i="41"/>
  <c r="D1464" i="41"/>
  <c r="C1464" i="41"/>
  <c r="B1464" i="41"/>
  <c r="A1464" i="41"/>
  <c r="Z1463" i="41"/>
  <c r="Y1463" i="41"/>
  <c r="X1463" i="41"/>
  <c r="W1463" i="41"/>
  <c r="V1463" i="41"/>
  <c r="U1463" i="41"/>
  <c r="T1463" i="41"/>
  <c r="S1463" i="41"/>
  <c r="R1463" i="41"/>
  <c r="Q1463" i="41"/>
  <c r="P1463" i="41"/>
  <c r="O1463" i="41"/>
  <c r="N1463" i="41"/>
  <c r="M1463" i="41"/>
  <c r="L1463" i="41"/>
  <c r="K1463" i="41"/>
  <c r="J1463" i="41"/>
  <c r="I1463" i="41"/>
  <c r="H1463" i="41"/>
  <c r="G1463" i="41"/>
  <c r="F1463" i="41"/>
  <c r="E1463" i="41"/>
  <c r="D1463" i="41"/>
  <c r="C1463" i="41"/>
  <c r="B1463" i="41"/>
  <c r="A1463" i="41"/>
  <c r="Z1462" i="41"/>
  <c r="Y1462" i="41"/>
  <c r="X1462" i="41"/>
  <c r="W1462" i="41"/>
  <c r="V1462" i="41"/>
  <c r="U1462" i="41"/>
  <c r="T1462" i="41"/>
  <c r="S1462" i="41"/>
  <c r="R1462" i="41"/>
  <c r="Q1462" i="41"/>
  <c r="P1462" i="41"/>
  <c r="O1462" i="41"/>
  <c r="N1462" i="41"/>
  <c r="M1462" i="41"/>
  <c r="L1462" i="41"/>
  <c r="K1462" i="41"/>
  <c r="J1462" i="41"/>
  <c r="I1462" i="41"/>
  <c r="H1462" i="41"/>
  <c r="G1462" i="41"/>
  <c r="F1462" i="41"/>
  <c r="E1462" i="41"/>
  <c r="D1462" i="41"/>
  <c r="C1462" i="41"/>
  <c r="B1462" i="41"/>
  <c r="A1462" i="41"/>
  <c r="Z1461" i="41"/>
  <c r="Y1461" i="41"/>
  <c r="X1461" i="41"/>
  <c r="W1461" i="41"/>
  <c r="V1461" i="41"/>
  <c r="U1461" i="41"/>
  <c r="T1461" i="41"/>
  <c r="S1461" i="41"/>
  <c r="R1461" i="41"/>
  <c r="Q1461" i="41"/>
  <c r="P1461" i="41"/>
  <c r="O1461" i="41"/>
  <c r="N1461" i="41"/>
  <c r="M1461" i="41"/>
  <c r="L1461" i="41"/>
  <c r="K1461" i="41"/>
  <c r="J1461" i="41"/>
  <c r="I1461" i="41"/>
  <c r="H1461" i="41"/>
  <c r="G1461" i="41"/>
  <c r="F1461" i="41"/>
  <c r="E1461" i="41"/>
  <c r="D1461" i="41"/>
  <c r="C1461" i="41"/>
  <c r="B1461" i="41"/>
  <c r="A1461" i="41"/>
  <c r="Z1460" i="41"/>
  <c r="Y1460" i="41"/>
  <c r="X1460" i="41"/>
  <c r="W1460" i="41"/>
  <c r="V1460" i="41"/>
  <c r="U1460" i="41"/>
  <c r="T1460" i="41"/>
  <c r="S1460" i="41"/>
  <c r="R1460" i="41"/>
  <c r="Q1460" i="41"/>
  <c r="P1460" i="41"/>
  <c r="O1460" i="41"/>
  <c r="N1460" i="41"/>
  <c r="M1460" i="41"/>
  <c r="L1460" i="41"/>
  <c r="K1460" i="41"/>
  <c r="J1460" i="41"/>
  <c r="I1460" i="41"/>
  <c r="H1460" i="41"/>
  <c r="G1460" i="41"/>
  <c r="F1460" i="41"/>
  <c r="E1460" i="41"/>
  <c r="D1460" i="41"/>
  <c r="C1460" i="41"/>
  <c r="B1460" i="41"/>
  <c r="A1460" i="41"/>
  <c r="Z1459" i="41"/>
  <c r="Y1459" i="41"/>
  <c r="X1459" i="41"/>
  <c r="W1459" i="41"/>
  <c r="V1459" i="41"/>
  <c r="U1459" i="41"/>
  <c r="T1459" i="41"/>
  <c r="S1459" i="41"/>
  <c r="R1459" i="41"/>
  <c r="Q1459" i="41"/>
  <c r="P1459" i="41"/>
  <c r="O1459" i="41"/>
  <c r="N1459" i="41"/>
  <c r="M1459" i="41"/>
  <c r="L1459" i="41"/>
  <c r="K1459" i="41"/>
  <c r="J1459" i="41"/>
  <c r="I1459" i="41"/>
  <c r="H1459" i="41"/>
  <c r="G1459" i="41"/>
  <c r="F1459" i="41"/>
  <c r="E1459" i="41"/>
  <c r="D1459" i="41"/>
  <c r="C1459" i="41"/>
  <c r="B1459" i="41"/>
  <c r="A1459" i="41"/>
  <c r="Z1458" i="41"/>
  <c r="Y1458" i="41"/>
  <c r="X1458" i="41"/>
  <c r="W1458" i="41"/>
  <c r="V1458" i="41"/>
  <c r="U1458" i="41"/>
  <c r="T1458" i="41"/>
  <c r="S1458" i="41"/>
  <c r="R1458" i="41"/>
  <c r="Q1458" i="41"/>
  <c r="P1458" i="41"/>
  <c r="O1458" i="41"/>
  <c r="N1458" i="41"/>
  <c r="M1458" i="41"/>
  <c r="L1458" i="41"/>
  <c r="K1458" i="41"/>
  <c r="J1458" i="41"/>
  <c r="I1458" i="41"/>
  <c r="H1458" i="41"/>
  <c r="G1458" i="41"/>
  <c r="F1458" i="41"/>
  <c r="E1458" i="41"/>
  <c r="D1458" i="41"/>
  <c r="C1458" i="41"/>
  <c r="B1458" i="41"/>
  <c r="A1458" i="41"/>
  <c r="Z1457" i="41"/>
  <c r="Y1457" i="41"/>
  <c r="X1457" i="41"/>
  <c r="W1457" i="41"/>
  <c r="V1457" i="41"/>
  <c r="U1457" i="41"/>
  <c r="T1457" i="41"/>
  <c r="S1457" i="41"/>
  <c r="R1457" i="41"/>
  <c r="Q1457" i="41"/>
  <c r="P1457" i="41"/>
  <c r="O1457" i="41"/>
  <c r="N1457" i="41"/>
  <c r="M1457" i="41"/>
  <c r="L1457" i="41"/>
  <c r="K1457" i="41"/>
  <c r="J1457" i="41"/>
  <c r="I1457" i="41"/>
  <c r="H1457" i="41"/>
  <c r="G1457" i="41"/>
  <c r="F1457" i="41"/>
  <c r="E1457" i="41"/>
  <c r="D1457" i="41"/>
  <c r="C1457" i="41"/>
  <c r="B1457" i="41"/>
  <c r="A1457" i="41"/>
  <c r="Z1456" i="41"/>
  <c r="Y1456" i="41"/>
  <c r="X1456" i="41"/>
  <c r="W1456" i="41"/>
  <c r="V1456" i="41"/>
  <c r="U1456" i="41"/>
  <c r="T1456" i="41"/>
  <c r="S1456" i="41"/>
  <c r="R1456" i="41"/>
  <c r="Q1456" i="41"/>
  <c r="P1456" i="41"/>
  <c r="O1456" i="41"/>
  <c r="N1456" i="41"/>
  <c r="M1456" i="41"/>
  <c r="L1456" i="41"/>
  <c r="K1456" i="41"/>
  <c r="J1456" i="41"/>
  <c r="I1456" i="41"/>
  <c r="H1456" i="41"/>
  <c r="G1456" i="41"/>
  <c r="F1456" i="41"/>
  <c r="E1456" i="41"/>
  <c r="D1456" i="41"/>
  <c r="C1456" i="41"/>
  <c r="B1456" i="41"/>
  <c r="A1456" i="41"/>
  <c r="Z1455" i="41"/>
  <c r="Y1455" i="41"/>
  <c r="X1455" i="41"/>
  <c r="W1455" i="41"/>
  <c r="V1455" i="41"/>
  <c r="U1455" i="41"/>
  <c r="T1455" i="41"/>
  <c r="S1455" i="41"/>
  <c r="R1455" i="41"/>
  <c r="Q1455" i="41"/>
  <c r="P1455" i="41"/>
  <c r="O1455" i="41"/>
  <c r="N1455" i="41"/>
  <c r="M1455" i="41"/>
  <c r="L1455" i="41"/>
  <c r="K1455" i="41"/>
  <c r="J1455" i="41"/>
  <c r="I1455" i="41"/>
  <c r="H1455" i="41"/>
  <c r="G1455" i="41"/>
  <c r="F1455" i="41"/>
  <c r="E1455" i="41"/>
  <c r="D1455" i="41"/>
  <c r="C1455" i="41"/>
  <c r="B1455" i="41"/>
  <c r="A1455" i="41"/>
  <c r="Z1454" i="41"/>
  <c r="Y1454" i="41"/>
  <c r="X1454" i="41"/>
  <c r="W1454" i="41"/>
  <c r="V1454" i="41"/>
  <c r="U1454" i="41"/>
  <c r="T1454" i="41"/>
  <c r="S1454" i="41"/>
  <c r="R1454" i="41"/>
  <c r="Q1454" i="41"/>
  <c r="P1454" i="41"/>
  <c r="O1454" i="41"/>
  <c r="N1454" i="41"/>
  <c r="M1454" i="41"/>
  <c r="L1454" i="41"/>
  <c r="K1454" i="41"/>
  <c r="J1454" i="41"/>
  <c r="I1454" i="41"/>
  <c r="H1454" i="41"/>
  <c r="G1454" i="41"/>
  <c r="F1454" i="41"/>
  <c r="E1454" i="41"/>
  <c r="D1454" i="41"/>
  <c r="C1454" i="41"/>
  <c r="B1454" i="41"/>
  <c r="A1454" i="41"/>
  <c r="Z1453" i="41"/>
  <c r="Y1453" i="41"/>
  <c r="X1453" i="41"/>
  <c r="W1453" i="41"/>
  <c r="V1453" i="41"/>
  <c r="U1453" i="41"/>
  <c r="T1453" i="41"/>
  <c r="S1453" i="41"/>
  <c r="R1453" i="41"/>
  <c r="Q1453" i="41"/>
  <c r="P1453" i="41"/>
  <c r="O1453" i="41"/>
  <c r="N1453" i="41"/>
  <c r="M1453" i="41"/>
  <c r="L1453" i="41"/>
  <c r="K1453" i="41"/>
  <c r="J1453" i="41"/>
  <c r="I1453" i="41"/>
  <c r="H1453" i="41"/>
  <c r="G1453" i="41"/>
  <c r="F1453" i="41"/>
  <c r="E1453" i="41"/>
  <c r="D1453" i="41"/>
  <c r="C1453" i="41"/>
  <c r="B1453" i="41"/>
  <c r="A1453" i="41"/>
  <c r="Z1452" i="41"/>
  <c r="Y1452" i="41"/>
  <c r="X1452" i="41"/>
  <c r="W1452" i="41"/>
  <c r="V1452" i="41"/>
  <c r="U1452" i="41"/>
  <c r="T1452" i="41"/>
  <c r="S1452" i="41"/>
  <c r="R1452" i="41"/>
  <c r="Q1452" i="41"/>
  <c r="P1452" i="41"/>
  <c r="O1452" i="41"/>
  <c r="N1452" i="41"/>
  <c r="M1452" i="41"/>
  <c r="L1452" i="41"/>
  <c r="K1452" i="41"/>
  <c r="J1452" i="41"/>
  <c r="I1452" i="41"/>
  <c r="H1452" i="41"/>
  <c r="G1452" i="41"/>
  <c r="F1452" i="41"/>
  <c r="E1452" i="41"/>
  <c r="D1452" i="41"/>
  <c r="C1452" i="41"/>
  <c r="B1452" i="41"/>
  <c r="A1452" i="41"/>
  <c r="Z1451" i="41"/>
  <c r="Y1451" i="41"/>
  <c r="X1451" i="41"/>
  <c r="W1451" i="41"/>
  <c r="V1451" i="41"/>
  <c r="U1451" i="41"/>
  <c r="T1451" i="41"/>
  <c r="S1451" i="41"/>
  <c r="R1451" i="41"/>
  <c r="Q1451" i="41"/>
  <c r="P1451" i="41"/>
  <c r="O1451" i="41"/>
  <c r="N1451" i="41"/>
  <c r="M1451" i="41"/>
  <c r="L1451" i="41"/>
  <c r="K1451" i="41"/>
  <c r="J1451" i="41"/>
  <c r="I1451" i="41"/>
  <c r="H1451" i="41"/>
  <c r="G1451" i="41"/>
  <c r="F1451" i="41"/>
  <c r="E1451" i="41"/>
  <c r="D1451" i="41"/>
  <c r="C1451" i="41"/>
  <c r="B1451" i="41"/>
  <c r="A1451" i="41"/>
  <c r="Z1450" i="41"/>
  <c r="Y1450" i="41"/>
  <c r="X1450" i="41"/>
  <c r="W1450" i="41"/>
  <c r="V1450" i="41"/>
  <c r="U1450" i="41"/>
  <c r="T1450" i="41"/>
  <c r="S1450" i="41"/>
  <c r="R1450" i="41"/>
  <c r="Q1450" i="41"/>
  <c r="P1450" i="41"/>
  <c r="O1450" i="41"/>
  <c r="N1450" i="41"/>
  <c r="M1450" i="41"/>
  <c r="L1450" i="41"/>
  <c r="K1450" i="41"/>
  <c r="J1450" i="41"/>
  <c r="I1450" i="41"/>
  <c r="H1450" i="41"/>
  <c r="G1450" i="41"/>
  <c r="F1450" i="41"/>
  <c r="E1450" i="41"/>
  <c r="D1450" i="41"/>
  <c r="C1450" i="41"/>
  <c r="B1450" i="41"/>
  <c r="A1450" i="41"/>
  <c r="Z1449" i="41"/>
  <c r="Y1449" i="41"/>
  <c r="X1449" i="41"/>
  <c r="W1449" i="41"/>
  <c r="V1449" i="41"/>
  <c r="U1449" i="41"/>
  <c r="T1449" i="41"/>
  <c r="S1449" i="41"/>
  <c r="R1449" i="41"/>
  <c r="Q1449" i="41"/>
  <c r="P1449" i="41"/>
  <c r="O1449" i="41"/>
  <c r="N1449" i="41"/>
  <c r="M1449" i="41"/>
  <c r="L1449" i="41"/>
  <c r="K1449" i="41"/>
  <c r="J1449" i="41"/>
  <c r="I1449" i="41"/>
  <c r="H1449" i="41"/>
  <c r="G1449" i="41"/>
  <c r="F1449" i="41"/>
  <c r="E1449" i="41"/>
  <c r="D1449" i="41"/>
  <c r="C1449" i="41"/>
  <c r="B1449" i="41"/>
  <c r="A1449" i="41"/>
  <c r="Z1448" i="41"/>
  <c r="Y1448" i="41"/>
  <c r="X1448" i="41"/>
  <c r="W1448" i="41"/>
  <c r="V1448" i="41"/>
  <c r="U1448" i="41"/>
  <c r="T1448" i="41"/>
  <c r="S1448" i="41"/>
  <c r="R1448" i="41"/>
  <c r="Q1448" i="41"/>
  <c r="P1448" i="41"/>
  <c r="O1448" i="41"/>
  <c r="N1448" i="41"/>
  <c r="M1448" i="41"/>
  <c r="L1448" i="41"/>
  <c r="K1448" i="41"/>
  <c r="J1448" i="41"/>
  <c r="I1448" i="41"/>
  <c r="H1448" i="41"/>
  <c r="G1448" i="41"/>
  <c r="F1448" i="41"/>
  <c r="E1448" i="41"/>
  <c r="D1448" i="41"/>
  <c r="C1448" i="41"/>
  <c r="B1448" i="41"/>
  <c r="A1448" i="41"/>
  <c r="Z1447" i="41"/>
  <c r="Y1447" i="41"/>
  <c r="X1447" i="41"/>
  <c r="W1447" i="41"/>
  <c r="V1447" i="41"/>
  <c r="U1447" i="41"/>
  <c r="T1447" i="41"/>
  <c r="S1447" i="41"/>
  <c r="R1447" i="41"/>
  <c r="Q1447" i="41"/>
  <c r="P1447" i="41"/>
  <c r="O1447" i="41"/>
  <c r="N1447" i="41"/>
  <c r="M1447" i="41"/>
  <c r="L1447" i="41"/>
  <c r="K1447" i="41"/>
  <c r="J1447" i="41"/>
  <c r="I1447" i="41"/>
  <c r="H1447" i="41"/>
  <c r="G1447" i="41"/>
  <c r="F1447" i="41"/>
  <c r="E1447" i="41"/>
  <c r="D1447" i="41"/>
  <c r="C1447" i="41"/>
  <c r="B1447" i="41"/>
  <c r="A1447" i="41"/>
  <c r="Z1446" i="41"/>
  <c r="Y1446" i="41"/>
  <c r="X1446" i="41"/>
  <c r="W1446" i="41"/>
  <c r="V1446" i="41"/>
  <c r="U1446" i="41"/>
  <c r="T1446" i="41"/>
  <c r="S1446" i="41"/>
  <c r="R1446" i="41"/>
  <c r="Q1446" i="41"/>
  <c r="P1446" i="41"/>
  <c r="O1446" i="41"/>
  <c r="N1446" i="41"/>
  <c r="M1446" i="41"/>
  <c r="L1446" i="41"/>
  <c r="K1446" i="41"/>
  <c r="J1446" i="41"/>
  <c r="I1446" i="41"/>
  <c r="H1446" i="41"/>
  <c r="G1446" i="41"/>
  <c r="F1446" i="41"/>
  <c r="E1446" i="41"/>
  <c r="D1446" i="41"/>
  <c r="C1446" i="41"/>
  <c r="B1446" i="41"/>
  <c r="A1446" i="41"/>
  <c r="Z1445" i="41"/>
  <c r="Y1445" i="41"/>
  <c r="X1445" i="41"/>
  <c r="W1445" i="41"/>
  <c r="V1445" i="41"/>
  <c r="U1445" i="41"/>
  <c r="T1445" i="41"/>
  <c r="S1445" i="41"/>
  <c r="R1445" i="41"/>
  <c r="Q1445" i="41"/>
  <c r="P1445" i="41"/>
  <c r="O1445" i="41"/>
  <c r="N1445" i="41"/>
  <c r="M1445" i="41"/>
  <c r="L1445" i="41"/>
  <c r="K1445" i="41"/>
  <c r="J1445" i="41"/>
  <c r="I1445" i="41"/>
  <c r="H1445" i="41"/>
  <c r="G1445" i="41"/>
  <c r="F1445" i="41"/>
  <c r="E1445" i="41"/>
  <c r="D1445" i="41"/>
  <c r="C1445" i="41"/>
  <c r="B1445" i="41"/>
  <c r="A1445" i="41"/>
  <c r="Z1444" i="41"/>
  <c r="Y1444" i="41"/>
  <c r="X1444" i="41"/>
  <c r="W1444" i="41"/>
  <c r="V1444" i="41"/>
  <c r="U1444" i="41"/>
  <c r="T1444" i="41"/>
  <c r="S1444" i="41"/>
  <c r="R1444" i="41"/>
  <c r="Q1444" i="41"/>
  <c r="P1444" i="41"/>
  <c r="O1444" i="41"/>
  <c r="N1444" i="41"/>
  <c r="M1444" i="41"/>
  <c r="L1444" i="41"/>
  <c r="K1444" i="41"/>
  <c r="J1444" i="41"/>
  <c r="I1444" i="41"/>
  <c r="H1444" i="41"/>
  <c r="G1444" i="41"/>
  <c r="F1444" i="41"/>
  <c r="E1444" i="41"/>
  <c r="D1444" i="41"/>
  <c r="C1444" i="41"/>
  <c r="B1444" i="41"/>
  <c r="A1444" i="41"/>
  <c r="Z1443" i="41"/>
  <c r="Y1443" i="41"/>
  <c r="X1443" i="41"/>
  <c r="W1443" i="41"/>
  <c r="V1443" i="41"/>
  <c r="U1443" i="41"/>
  <c r="T1443" i="41"/>
  <c r="S1443" i="41"/>
  <c r="R1443" i="41"/>
  <c r="Q1443" i="41"/>
  <c r="P1443" i="41"/>
  <c r="O1443" i="41"/>
  <c r="N1443" i="41"/>
  <c r="M1443" i="41"/>
  <c r="L1443" i="41"/>
  <c r="K1443" i="41"/>
  <c r="J1443" i="41"/>
  <c r="I1443" i="41"/>
  <c r="H1443" i="41"/>
  <c r="G1443" i="41"/>
  <c r="F1443" i="41"/>
  <c r="E1443" i="41"/>
  <c r="D1443" i="41"/>
  <c r="C1443" i="41"/>
  <c r="B1443" i="41"/>
  <c r="A1443" i="41"/>
  <c r="Z1442" i="41"/>
  <c r="Y1442" i="41"/>
  <c r="X1442" i="41"/>
  <c r="W1442" i="41"/>
  <c r="V1442" i="41"/>
  <c r="U1442" i="41"/>
  <c r="T1442" i="41"/>
  <c r="S1442" i="41"/>
  <c r="R1442" i="41"/>
  <c r="Q1442" i="41"/>
  <c r="P1442" i="41"/>
  <c r="O1442" i="41"/>
  <c r="N1442" i="41"/>
  <c r="M1442" i="41"/>
  <c r="L1442" i="41"/>
  <c r="K1442" i="41"/>
  <c r="J1442" i="41"/>
  <c r="I1442" i="41"/>
  <c r="H1442" i="41"/>
  <c r="G1442" i="41"/>
  <c r="F1442" i="41"/>
  <c r="E1442" i="41"/>
  <c r="D1442" i="41"/>
  <c r="C1442" i="41"/>
  <c r="B1442" i="41"/>
  <c r="A1442" i="41"/>
  <c r="Z1441" i="41"/>
  <c r="Y1441" i="41"/>
  <c r="X1441" i="41"/>
  <c r="W1441" i="41"/>
  <c r="V1441" i="41"/>
  <c r="U1441" i="41"/>
  <c r="T1441" i="41"/>
  <c r="S1441" i="41"/>
  <c r="R1441" i="41"/>
  <c r="Q1441" i="41"/>
  <c r="P1441" i="41"/>
  <c r="O1441" i="41"/>
  <c r="N1441" i="41"/>
  <c r="M1441" i="41"/>
  <c r="L1441" i="41"/>
  <c r="K1441" i="41"/>
  <c r="J1441" i="41"/>
  <c r="I1441" i="41"/>
  <c r="H1441" i="41"/>
  <c r="G1441" i="41"/>
  <c r="F1441" i="41"/>
  <c r="E1441" i="41"/>
  <c r="D1441" i="41"/>
  <c r="C1441" i="41"/>
  <c r="B1441" i="41"/>
  <c r="A1441" i="41"/>
  <c r="Z1440" i="41"/>
  <c r="Y1440" i="41"/>
  <c r="X1440" i="41"/>
  <c r="W1440" i="41"/>
  <c r="V1440" i="41"/>
  <c r="U1440" i="41"/>
  <c r="T1440" i="41"/>
  <c r="S1440" i="41"/>
  <c r="R1440" i="41"/>
  <c r="Q1440" i="41"/>
  <c r="P1440" i="41"/>
  <c r="O1440" i="41"/>
  <c r="N1440" i="41"/>
  <c r="M1440" i="41"/>
  <c r="L1440" i="41"/>
  <c r="K1440" i="41"/>
  <c r="J1440" i="41"/>
  <c r="I1440" i="41"/>
  <c r="H1440" i="41"/>
  <c r="G1440" i="41"/>
  <c r="F1440" i="41"/>
  <c r="E1440" i="41"/>
  <c r="D1440" i="41"/>
  <c r="C1440" i="41"/>
  <c r="B1440" i="41"/>
  <c r="A1440" i="41"/>
  <c r="Z1439" i="41"/>
  <c r="Y1439" i="41"/>
  <c r="X1439" i="41"/>
  <c r="W1439" i="41"/>
  <c r="V1439" i="41"/>
  <c r="U1439" i="41"/>
  <c r="T1439" i="41"/>
  <c r="S1439" i="41"/>
  <c r="R1439" i="41"/>
  <c r="Q1439" i="41"/>
  <c r="P1439" i="41"/>
  <c r="O1439" i="41"/>
  <c r="N1439" i="41"/>
  <c r="M1439" i="41"/>
  <c r="L1439" i="41"/>
  <c r="K1439" i="41"/>
  <c r="J1439" i="41"/>
  <c r="I1439" i="41"/>
  <c r="H1439" i="41"/>
  <c r="G1439" i="41"/>
  <c r="F1439" i="41"/>
  <c r="E1439" i="41"/>
  <c r="D1439" i="41"/>
  <c r="C1439" i="41"/>
  <c r="B1439" i="41"/>
  <c r="A1439" i="41"/>
  <c r="Z1438" i="41"/>
  <c r="Y1438" i="41"/>
  <c r="X1438" i="41"/>
  <c r="W1438" i="41"/>
  <c r="V1438" i="41"/>
  <c r="U1438" i="41"/>
  <c r="T1438" i="41"/>
  <c r="S1438" i="41"/>
  <c r="R1438" i="41"/>
  <c r="Q1438" i="41"/>
  <c r="P1438" i="41"/>
  <c r="O1438" i="41"/>
  <c r="N1438" i="41"/>
  <c r="M1438" i="41"/>
  <c r="L1438" i="41"/>
  <c r="K1438" i="41"/>
  <c r="J1438" i="41"/>
  <c r="I1438" i="41"/>
  <c r="H1438" i="41"/>
  <c r="G1438" i="41"/>
  <c r="F1438" i="41"/>
  <c r="E1438" i="41"/>
  <c r="D1438" i="41"/>
  <c r="C1438" i="41"/>
  <c r="B1438" i="41"/>
  <c r="A1438" i="41"/>
  <c r="Z1437" i="41"/>
  <c r="Y1437" i="41"/>
  <c r="X1437" i="41"/>
  <c r="W1437" i="41"/>
  <c r="V1437" i="41"/>
  <c r="U1437" i="41"/>
  <c r="T1437" i="41"/>
  <c r="S1437" i="41"/>
  <c r="R1437" i="41"/>
  <c r="Q1437" i="41"/>
  <c r="P1437" i="41"/>
  <c r="O1437" i="41"/>
  <c r="N1437" i="41"/>
  <c r="M1437" i="41"/>
  <c r="L1437" i="41"/>
  <c r="K1437" i="41"/>
  <c r="J1437" i="41"/>
  <c r="I1437" i="41"/>
  <c r="H1437" i="41"/>
  <c r="G1437" i="41"/>
  <c r="F1437" i="41"/>
  <c r="E1437" i="41"/>
  <c r="D1437" i="41"/>
  <c r="C1437" i="41"/>
  <c r="B1437" i="41"/>
  <c r="A1437" i="41"/>
  <c r="Z1436" i="41"/>
  <c r="Y1436" i="41"/>
  <c r="X1436" i="41"/>
  <c r="W1436" i="41"/>
  <c r="V1436" i="41"/>
  <c r="U1436" i="41"/>
  <c r="T1436" i="41"/>
  <c r="S1436" i="41"/>
  <c r="R1436" i="41"/>
  <c r="Q1436" i="41"/>
  <c r="P1436" i="41"/>
  <c r="O1436" i="41"/>
  <c r="N1436" i="41"/>
  <c r="M1436" i="41"/>
  <c r="L1436" i="41"/>
  <c r="K1436" i="41"/>
  <c r="J1436" i="41"/>
  <c r="I1436" i="41"/>
  <c r="H1436" i="41"/>
  <c r="G1436" i="41"/>
  <c r="F1436" i="41"/>
  <c r="E1436" i="41"/>
  <c r="D1436" i="41"/>
  <c r="C1436" i="41"/>
  <c r="B1436" i="41"/>
  <c r="A1436" i="41"/>
  <c r="Z1435" i="41"/>
  <c r="Y1435" i="41"/>
  <c r="X1435" i="41"/>
  <c r="W1435" i="41"/>
  <c r="V1435" i="41"/>
  <c r="U1435" i="41"/>
  <c r="T1435" i="41"/>
  <c r="S1435" i="41"/>
  <c r="R1435" i="41"/>
  <c r="Q1435" i="41"/>
  <c r="P1435" i="41"/>
  <c r="O1435" i="41"/>
  <c r="N1435" i="41"/>
  <c r="M1435" i="41"/>
  <c r="L1435" i="41"/>
  <c r="K1435" i="41"/>
  <c r="J1435" i="41"/>
  <c r="I1435" i="41"/>
  <c r="H1435" i="41"/>
  <c r="G1435" i="41"/>
  <c r="F1435" i="41"/>
  <c r="E1435" i="41"/>
  <c r="D1435" i="41"/>
  <c r="C1435" i="41"/>
  <c r="B1435" i="41"/>
  <c r="A1435" i="41"/>
  <c r="Z1434" i="41"/>
  <c r="Y1434" i="41"/>
  <c r="X1434" i="41"/>
  <c r="W1434" i="41"/>
  <c r="V1434" i="41"/>
  <c r="U1434" i="41"/>
  <c r="T1434" i="41"/>
  <c r="S1434" i="41"/>
  <c r="R1434" i="41"/>
  <c r="Q1434" i="41"/>
  <c r="P1434" i="41"/>
  <c r="O1434" i="41"/>
  <c r="N1434" i="41"/>
  <c r="M1434" i="41"/>
  <c r="L1434" i="41"/>
  <c r="K1434" i="41"/>
  <c r="J1434" i="41"/>
  <c r="I1434" i="41"/>
  <c r="H1434" i="41"/>
  <c r="G1434" i="41"/>
  <c r="F1434" i="41"/>
  <c r="E1434" i="41"/>
  <c r="D1434" i="41"/>
  <c r="C1434" i="41"/>
  <c r="B1434" i="41"/>
  <c r="A1434" i="41"/>
  <c r="Z1433" i="41"/>
  <c r="Y1433" i="41"/>
  <c r="X1433" i="41"/>
  <c r="W1433" i="41"/>
  <c r="V1433" i="41"/>
  <c r="U1433" i="41"/>
  <c r="T1433" i="41"/>
  <c r="S1433" i="41"/>
  <c r="R1433" i="41"/>
  <c r="Q1433" i="41"/>
  <c r="P1433" i="41"/>
  <c r="O1433" i="41"/>
  <c r="N1433" i="41"/>
  <c r="M1433" i="41"/>
  <c r="L1433" i="41"/>
  <c r="K1433" i="41"/>
  <c r="J1433" i="41"/>
  <c r="I1433" i="41"/>
  <c r="H1433" i="41"/>
  <c r="G1433" i="41"/>
  <c r="F1433" i="41"/>
  <c r="E1433" i="41"/>
  <c r="D1433" i="41"/>
  <c r="C1433" i="41"/>
  <c r="B1433" i="41"/>
  <c r="A1433" i="41"/>
  <c r="Z1432" i="41"/>
  <c r="Y1432" i="41"/>
  <c r="X1432" i="41"/>
  <c r="W1432" i="41"/>
  <c r="V1432" i="41"/>
  <c r="U1432" i="41"/>
  <c r="T1432" i="41"/>
  <c r="S1432" i="41"/>
  <c r="R1432" i="41"/>
  <c r="Q1432" i="41"/>
  <c r="P1432" i="41"/>
  <c r="O1432" i="41"/>
  <c r="N1432" i="41"/>
  <c r="M1432" i="41"/>
  <c r="L1432" i="41"/>
  <c r="K1432" i="41"/>
  <c r="J1432" i="41"/>
  <c r="I1432" i="41"/>
  <c r="H1432" i="41"/>
  <c r="G1432" i="41"/>
  <c r="F1432" i="41"/>
  <c r="E1432" i="41"/>
  <c r="D1432" i="41"/>
  <c r="C1432" i="41"/>
  <c r="B1432" i="41"/>
  <c r="A1432" i="41"/>
  <c r="Z1431" i="41"/>
  <c r="Y1431" i="41"/>
  <c r="X1431" i="41"/>
  <c r="W1431" i="41"/>
  <c r="V1431" i="41"/>
  <c r="U1431" i="41"/>
  <c r="T1431" i="41"/>
  <c r="S1431" i="41"/>
  <c r="R1431" i="41"/>
  <c r="Q1431" i="41"/>
  <c r="P1431" i="41"/>
  <c r="O1431" i="41"/>
  <c r="N1431" i="41"/>
  <c r="M1431" i="41"/>
  <c r="L1431" i="41"/>
  <c r="K1431" i="41"/>
  <c r="J1431" i="41"/>
  <c r="I1431" i="41"/>
  <c r="H1431" i="41"/>
  <c r="G1431" i="41"/>
  <c r="F1431" i="41"/>
  <c r="E1431" i="41"/>
  <c r="D1431" i="41"/>
  <c r="C1431" i="41"/>
  <c r="B1431" i="41"/>
  <c r="A1431" i="41"/>
  <c r="Z1430" i="41"/>
  <c r="Y1430" i="41"/>
  <c r="X1430" i="41"/>
  <c r="W1430" i="41"/>
  <c r="V1430" i="41"/>
  <c r="U1430" i="41"/>
  <c r="T1430" i="41"/>
  <c r="S1430" i="41"/>
  <c r="R1430" i="41"/>
  <c r="Q1430" i="41"/>
  <c r="P1430" i="41"/>
  <c r="O1430" i="41"/>
  <c r="N1430" i="41"/>
  <c r="M1430" i="41"/>
  <c r="L1430" i="41"/>
  <c r="K1430" i="41"/>
  <c r="J1430" i="41"/>
  <c r="I1430" i="41"/>
  <c r="H1430" i="41"/>
  <c r="G1430" i="41"/>
  <c r="F1430" i="41"/>
  <c r="E1430" i="41"/>
  <c r="D1430" i="41"/>
  <c r="C1430" i="41"/>
  <c r="B1430" i="41"/>
  <c r="A1430" i="41"/>
  <c r="Z1429" i="41"/>
  <c r="Y1429" i="41"/>
  <c r="X1429" i="41"/>
  <c r="W1429" i="41"/>
  <c r="V1429" i="41"/>
  <c r="U1429" i="41"/>
  <c r="T1429" i="41"/>
  <c r="S1429" i="41"/>
  <c r="R1429" i="41"/>
  <c r="Q1429" i="41"/>
  <c r="P1429" i="41"/>
  <c r="O1429" i="41"/>
  <c r="N1429" i="41"/>
  <c r="M1429" i="41"/>
  <c r="L1429" i="41"/>
  <c r="K1429" i="41"/>
  <c r="J1429" i="41"/>
  <c r="I1429" i="41"/>
  <c r="H1429" i="41"/>
  <c r="G1429" i="41"/>
  <c r="F1429" i="41"/>
  <c r="E1429" i="41"/>
  <c r="D1429" i="41"/>
  <c r="C1429" i="41"/>
  <c r="B1429" i="41"/>
  <c r="A1429" i="41"/>
  <c r="Z1428" i="41"/>
  <c r="Y1428" i="41"/>
  <c r="X1428" i="41"/>
  <c r="W1428" i="41"/>
  <c r="V1428" i="41"/>
  <c r="U1428" i="41"/>
  <c r="T1428" i="41"/>
  <c r="S1428" i="41"/>
  <c r="R1428" i="41"/>
  <c r="Q1428" i="41"/>
  <c r="P1428" i="41"/>
  <c r="O1428" i="41"/>
  <c r="N1428" i="41"/>
  <c r="M1428" i="41"/>
  <c r="L1428" i="41"/>
  <c r="K1428" i="41"/>
  <c r="J1428" i="41"/>
  <c r="I1428" i="41"/>
  <c r="H1428" i="41"/>
  <c r="G1428" i="41"/>
  <c r="F1428" i="41"/>
  <c r="E1428" i="41"/>
  <c r="D1428" i="41"/>
  <c r="C1428" i="41"/>
  <c r="B1428" i="41"/>
  <c r="A1428" i="41"/>
  <c r="Z1427" i="41"/>
  <c r="Y1427" i="41"/>
  <c r="X1427" i="41"/>
  <c r="W1427" i="41"/>
  <c r="V1427" i="41"/>
  <c r="U1427" i="41"/>
  <c r="T1427" i="41"/>
  <c r="S1427" i="41"/>
  <c r="R1427" i="41"/>
  <c r="Q1427" i="41"/>
  <c r="P1427" i="41"/>
  <c r="O1427" i="41"/>
  <c r="N1427" i="41"/>
  <c r="M1427" i="41"/>
  <c r="L1427" i="41"/>
  <c r="K1427" i="41"/>
  <c r="J1427" i="41"/>
  <c r="I1427" i="41"/>
  <c r="H1427" i="41"/>
  <c r="G1427" i="41"/>
  <c r="F1427" i="41"/>
  <c r="E1427" i="41"/>
  <c r="D1427" i="41"/>
  <c r="C1427" i="41"/>
  <c r="B1427" i="41"/>
  <c r="A1427" i="41"/>
  <c r="Z1426" i="41"/>
  <c r="Y1426" i="41"/>
  <c r="X1426" i="41"/>
  <c r="W1426" i="41"/>
  <c r="V1426" i="41"/>
  <c r="U1426" i="41"/>
  <c r="T1426" i="41"/>
  <c r="S1426" i="41"/>
  <c r="R1426" i="41"/>
  <c r="Q1426" i="41"/>
  <c r="P1426" i="41"/>
  <c r="O1426" i="41"/>
  <c r="N1426" i="41"/>
  <c r="M1426" i="41"/>
  <c r="L1426" i="41"/>
  <c r="K1426" i="41"/>
  <c r="J1426" i="41"/>
  <c r="I1426" i="41"/>
  <c r="H1426" i="41"/>
  <c r="G1426" i="41"/>
  <c r="F1426" i="41"/>
  <c r="E1426" i="41"/>
  <c r="D1426" i="41"/>
  <c r="C1426" i="41"/>
  <c r="B1426" i="41"/>
  <c r="A1426" i="41"/>
  <c r="Z1425" i="41"/>
  <c r="Y1425" i="41"/>
  <c r="X1425" i="41"/>
  <c r="W1425" i="41"/>
  <c r="V1425" i="41"/>
  <c r="U1425" i="41"/>
  <c r="T1425" i="41"/>
  <c r="S1425" i="41"/>
  <c r="R1425" i="41"/>
  <c r="Q1425" i="41"/>
  <c r="P1425" i="41"/>
  <c r="O1425" i="41"/>
  <c r="N1425" i="41"/>
  <c r="M1425" i="41"/>
  <c r="L1425" i="41"/>
  <c r="K1425" i="41"/>
  <c r="J1425" i="41"/>
  <c r="I1425" i="41"/>
  <c r="H1425" i="41"/>
  <c r="G1425" i="41"/>
  <c r="F1425" i="41"/>
  <c r="E1425" i="41"/>
  <c r="D1425" i="41"/>
  <c r="C1425" i="41"/>
  <c r="B1425" i="41"/>
  <c r="A1425" i="41"/>
  <c r="Z1424" i="41"/>
  <c r="Y1424" i="41"/>
  <c r="X1424" i="41"/>
  <c r="W1424" i="41"/>
  <c r="V1424" i="41"/>
  <c r="U1424" i="41"/>
  <c r="T1424" i="41"/>
  <c r="S1424" i="41"/>
  <c r="R1424" i="41"/>
  <c r="Q1424" i="41"/>
  <c r="P1424" i="41"/>
  <c r="O1424" i="41"/>
  <c r="N1424" i="41"/>
  <c r="M1424" i="41"/>
  <c r="L1424" i="41"/>
  <c r="K1424" i="41"/>
  <c r="J1424" i="41"/>
  <c r="I1424" i="41"/>
  <c r="H1424" i="41"/>
  <c r="G1424" i="41"/>
  <c r="F1424" i="41"/>
  <c r="E1424" i="41"/>
  <c r="D1424" i="41"/>
  <c r="C1424" i="41"/>
  <c r="B1424" i="41"/>
  <c r="A1424" i="41"/>
  <c r="Z1423" i="41"/>
  <c r="Y1423" i="41"/>
  <c r="X1423" i="41"/>
  <c r="W1423" i="41"/>
  <c r="V1423" i="41"/>
  <c r="U1423" i="41"/>
  <c r="T1423" i="41"/>
  <c r="S1423" i="41"/>
  <c r="R1423" i="41"/>
  <c r="Q1423" i="41"/>
  <c r="P1423" i="41"/>
  <c r="O1423" i="41"/>
  <c r="N1423" i="41"/>
  <c r="M1423" i="41"/>
  <c r="L1423" i="41"/>
  <c r="K1423" i="41"/>
  <c r="J1423" i="41"/>
  <c r="I1423" i="41"/>
  <c r="H1423" i="41"/>
  <c r="G1423" i="41"/>
  <c r="F1423" i="41"/>
  <c r="E1423" i="41"/>
  <c r="D1423" i="41"/>
  <c r="C1423" i="41"/>
  <c r="B1423" i="41"/>
  <c r="A1423" i="41"/>
  <c r="Z1422" i="41"/>
  <c r="Y1422" i="41"/>
  <c r="X1422" i="41"/>
  <c r="W1422" i="41"/>
  <c r="V1422" i="41"/>
  <c r="U1422" i="41"/>
  <c r="T1422" i="41"/>
  <c r="S1422" i="41"/>
  <c r="R1422" i="41"/>
  <c r="Q1422" i="41"/>
  <c r="P1422" i="41"/>
  <c r="O1422" i="41"/>
  <c r="N1422" i="41"/>
  <c r="M1422" i="41"/>
  <c r="L1422" i="41"/>
  <c r="K1422" i="41"/>
  <c r="J1422" i="41"/>
  <c r="I1422" i="41"/>
  <c r="H1422" i="41"/>
  <c r="G1422" i="41"/>
  <c r="F1422" i="41"/>
  <c r="E1422" i="41"/>
  <c r="D1422" i="41"/>
  <c r="C1422" i="41"/>
  <c r="B1422" i="41"/>
  <c r="A1422" i="41"/>
  <c r="Z1421" i="41"/>
  <c r="Y1421" i="41"/>
  <c r="X1421" i="41"/>
  <c r="W1421" i="41"/>
  <c r="V1421" i="41"/>
  <c r="U1421" i="41"/>
  <c r="T1421" i="41"/>
  <c r="S1421" i="41"/>
  <c r="R1421" i="41"/>
  <c r="Q1421" i="41"/>
  <c r="P1421" i="41"/>
  <c r="O1421" i="41"/>
  <c r="N1421" i="41"/>
  <c r="M1421" i="41"/>
  <c r="L1421" i="41"/>
  <c r="K1421" i="41"/>
  <c r="J1421" i="41"/>
  <c r="I1421" i="41"/>
  <c r="H1421" i="41"/>
  <c r="G1421" i="41"/>
  <c r="F1421" i="41"/>
  <c r="E1421" i="41"/>
  <c r="D1421" i="41"/>
  <c r="C1421" i="41"/>
  <c r="B1421" i="41"/>
  <c r="A1421" i="41"/>
  <c r="Z1420" i="41"/>
  <c r="Y1420" i="41"/>
  <c r="X1420" i="41"/>
  <c r="W1420" i="41"/>
  <c r="V1420" i="41"/>
  <c r="U1420" i="41"/>
  <c r="T1420" i="41"/>
  <c r="S1420" i="41"/>
  <c r="R1420" i="41"/>
  <c r="Q1420" i="41"/>
  <c r="P1420" i="41"/>
  <c r="O1420" i="41"/>
  <c r="N1420" i="41"/>
  <c r="M1420" i="41"/>
  <c r="L1420" i="41"/>
  <c r="K1420" i="41"/>
  <c r="J1420" i="41"/>
  <c r="I1420" i="41"/>
  <c r="H1420" i="41"/>
  <c r="G1420" i="41"/>
  <c r="F1420" i="41"/>
  <c r="E1420" i="41"/>
  <c r="D1420" i="41"/>
  <c r="C1420" i="41"/>
  <c r="B1420" i="41"/>
  <c r="A1420" i="41"/>
  <c r="Z1419" i="41"/>
  <c r="Y1419" i="41"/>
  <c r="X1419" i="41"/>
  <c r="W1419" i="41"/>
  <c r="V1419" i="41"/>
  <c r="U1419" i="41"/>
  <c r="T1419" i="41"/>
  <c r="S1419" i="41"/>
  <c r="R1419" i="41"/>
  <c r="Q1419" i="41"/>
  <c r="P1419" i="41"/>
  <c r="O1419" i="41"/>
  <c r="N1419" i="41"/>
  <c r="M1419" i="41"/>
  <c r="L1419" i="41"/>
  <c r="K1419" i="41"/>
  <c r="J1419" i="41"/>
  <c r="I1419" i="41"/>
  <c r="H1419" i="41"/>
  <c r="G1419" i="41"/>
  <c r="F1419" i="41"/>
  <c r="E1419" i="41"/>
  <c r="D1419" i="41"/>
  <c r="C1419" i="41"/>
  <c r="B1419" i="41"/>
  <c r="A1419" i="41"/>
  <c r="Z1418" i="41"/>
  <c r="Y1418" i="41"/>
  <c r="X1418" i="41"/>
  <c r="W1418" i="41"/>
  <c r="V1418" i="41"/>
  <c r="U1418" i="41"/>
  <c r="T1418" i="41"/>
  <c r="S1418" i="41"/>
  <c r="R1418" i="41"/>
  <c r="Q1418" i="41"/>
  <c r="P1418" i="41"/>
  <c r="O1418" i="41"/>
  <c r="N1418" i="41"/>
  <c r="M1418" i="41"/>
  <c r="L1418" i="41"/>
  <c r="K1418" i="41"/>
  <c r="J1418" i="41"/>
  <c r="I1418" i="41"/>
  <c r="H1418" i="41"/>
  <c r="G1418" i="41"/>
  <c r="F1418" i="41"/>
  <c r="E1418" i="41"/>
  <c r="D1418" i="41"/>
  <c r="C1418" i="41"/>
  <c r="B1418" i="41"/>
  <c r="A1418" i="41"/>
  <c r="Z1417" i="41"/>
  <c r="Y1417" i="41"/>
  <c r="X1417" i="41"/>
  <c r="W1417" i="41"/>
  <c r="V1417" i="41"/>
  <c r="U1417" i="41"/>
  <c r="T1417" i="41"/>
  <c r="S1417" i="41"/>
  <c r="R1417" i="41"/>
  <c r="Q1417" i="41"/>
  <c r="P1417" i="41"/>
  <c r="O1417" i="41"/>
  <c r="N1417" i="41"/>
  <c r="M1417" i="41"/>
  <c r="L1417" i="41"/>
  <c r="K1417" i="41"/>
  <c r="J1417" i="41"/>
  <c r="I1417" i="41"/>
  <c r="H1417" i="41"/>
  <c r="G1417" i="41"/>
  <c r="F1417" i="41"/>
  <c r="E1417" i="41"/>
  <c r="D1417" i="41"/>
  <c r="C1417" i="41"/>
  <c r="B1417" i="41"/>
  <c r="A1417" i="41"/>
  <c r="Z1416" i="41"/>
  <c r="Y1416" i="41"/>
  <c r="X1416" i="41"/>
  <c r="W1416" i="41"/>
  <c r="V1416" i="41"/>
  <c r="U1416" i="41"/>
  <c r="T1416" i="41"/>
  <c r="S1416" i="41"/>
  <c r="R1416" i="41"/>
  <c r="Q1416" i="41"/>
  <c r="P1416" i="41"/>
  <c r="O1416" i="41"/>
  <c r="N1416" i="41"/>
  <c r="M1416" i="41"/>
  <c r="L1416" i="41"/>
  <c r="K1416" i="41"/>
  <c r="J1416" i="41"/>
  <c r="I1416" i="41"/>
  <c r="H1416" i="41"/>
  <c r="G1416" i="41"/>
  <c r="F1416" i="41"/>
  <c r="E1416" i="41"/>
  <c r="D1416" i="41"/>
  <c r="C1416" i="41"/>
  <c r="B1416" i="41"/>
  <c r="A1416" i="41"/>
  <c r="Z1415" i="41"/>
  <c r="Y1415" i="41"/>
  <c r="X1415" i="41"/>
  <c r="W1415" i="41"/>
  <c r="V1415" i="41"/>
  <c r="U1415" i="41"/>
  <c r="T1415" i="41"/>
  <c r="S1415" i="41"/>
  <c r="R1415" i="41"/>
  <c r="Q1415" i="41"/>
  <c r="P1415" i="41"/>
  <c r="O1415" i="41"/>
  <c r="N1415" i="41"/>
  <c r="M1415" i="41"/>
  <c r="L1415" i="41"/>
  <c r="K1415" i="41"/>
  <c r="J1415" i="41"/>
  <c r="I1415" i="41"/>
  <c r="H1415" i="41"/>
  <c r="G1415" i="41"/>
  <c r="F1415" i="41"/>
  <c r="E1415" i="41"/>
  <c r="D1415" i="41"/>
  <c r="C1415" i="41"/>
  <c r="B1415" i="41"/>
  <c r="A1415" i="41"/>
  <c r="Z1414" i="41"/>
  <c r="Y1414" i="41"/>
  <c r="X1414" i="41"/>
  <c r="W1414" i="41"/>
  <c r="V1414" i="41"/>
  <c r="U1414" i="41"/>
  <c r="T1414" i="41"/>
  <c r="S1414" i="41"/>
  <c r="R1414" i="41"/>
  <c r="Q1414" i="41"/>
  <c r="P1414" i="41"/>
  <c r="O1414" i="41"/>
  <c r="N1414" i="41"/>
  <c r="M1414" i="41"/>
  <c r="L1414" i="41"/>
  <c r="K1414" i="41"/>
  <c r="J1414" i="41"/>
  <c r="I1414" i="41"/>
  <c r="H1414" i="41"/>
  <c r="G1414" i="41"/>
  <c r="F1414" i="41"/>
  <c r="E1414" i="41"/>
  <c r="D1414" i="41"/>
  <c r="C1414" i="41"/>
  <c r="B1414" i="41"/>
  <c r="A1414" i="41"/>
  <c r="Z1413" i="41"/>
  <c r="Y1413" i="41"/>
  <c r="X1413" i="41"/>
  <c r="W1413" i="41"/>
  <c r="V1413" i="41"/>
  <c r="U1413" i="41"/>
  <c r="T1413" i="41"/>
  <c r="S1413" i="41"/>
  <c r="R1413" i="41"/>
  <c r="Q1413" i="41"/>
  <c r="P1413" i="41"/>
  <c r="O1413" i="41"/>
  <c r="N1413" i="41"/>
  <c r="M1413" i="41"/>
  <c r="L1413" i="41"/>
  <c r="K1413" i="41"/>
  <c r="J1413" i="41"/>
  <c r="I1413" i="41"/>
  <c r="H1413" i="41"/>
  <c r="G1413" i="41"/>
  <c r="F1413" i="41"/>
  <c r="E1413" i="41"/>
  <c r="D1413" i="41"/>
  <c r="C1413" i="41"/>
  <c r="B1413" i="41"/>
  <c r="A1413" i="41"/>
  <c r="Z1412" i="41"/>
  <c r="Y1412" i="41"/>
  <c r="X1412" i="41"/>
  <c r="W1412" i="41"/>
  <c r="V1412" i="41"/>
  <c r="U1412" i="41"/>
  <c r="T1412" i="41"/>
  <c r="S1412" i="41"/>
  <c r="R1412" i="41"/>
  <c r="Q1412" i="41"/>
  <c r="P1412" i="41"/>
  <c r="O1412" i="41"/>
  <c r="N1412" i="41"/>
  <c r="M1412" i="41"/>
  <c r="L1412" i="41"/>
  <c r="K1412" i="41"/>
  <c r="J1412" i="41"/>
  <c r="I1412" i="41"/>
  <c r="H1412" i="41"/>
  <c r="G1412" i="41"/>
  <c r="F1412" i="41"/>
  <c r="E1412" i="41"/>
  <c r="D1412" i="41"/>
  <c r="C1412" i="41"/>
  <c r="B1412" i="41"/>
  <c r="A1412" i="41"/>
  <c r="Z1411" i="41"/>
  <c r="Y1411" i="41"/>
  <c r="X1411" i="41"/>
  <c r="W1411" i="41"/>
  <c r="V1411" i="41"/>
  <c r="U1411" i="41"/>
  <c r="T1411" i="41"/>
  <c r="S1411" i="41"/>
  <c r="R1411" i="41"/>
  <c r="Q1411" i="41"/>
  <c r="P1411" i="41"/>
  <c r="O1411" i="41"/>
  <c r="N1411" i="41"/>
  <c r="M1411" i="41"/>
  <c r="L1411" i="41"/>
  <c r="K1411" i="41"/>
  <c r="J1411" i="41"/>
  <c r="I1411" i="41"/>
  <c r="H1411" i="41"/>
  <c r="G1411" i="41"/>
  <c r="F1411" i="41"/>
  <c r="E1411" i="41"/>
  <c r="D1411" i="41"/>
  <c r="C1411" i="41"/>
  <c r="B1411" i="41"/>
  <c r="A1411" i="41"/>
  <c r="Z1410" i="41"/>
  <c r="Y1410" i="41"/>
  <c r="X1410" i="41"/>
  <c r="W1410" i="41"/>
  <c r="V1410" i="41"/>
  <c r="U1410" i="41"/>
  <c r="T1410" i="41"/>
  <c r="S1410" i="41"/>
  <c r="R1410" i="41"/>
  <c r="Q1410" i="41"/>
  <c r="P1410" i="41"/>
  <c r="O1410" i="41"/>
  <c r="N1410" i="41"/>
  <c r="M1410" i="41"/>
  <c r="L1410" i="41"/>
  <c r="K1410" i="41"/>
  <c r="J1410" i="41"/>
  <c r="I1410" i="41"/>
  <c r="H1410" i="41"/>
  <c r="G1410" i="41"/>
  <c r="F1410" i="41"/>
  <c r="E1410" i="41"/>
  <c r="D1410" i="41"/>
  <c r="C1410" i="41"/>
  <c r="B1410" i="41"/>
  <c r="A1410" i="41"/>
  <c r="Z1409" i="41"/>
  <c r="Y1409" i="41"/>
  <c r="X1409" i="41"/>
  <c r="W1409" i="41"/>
  <c r="V1409" i="41"/>
  <c r="U1409" i="41"/>
  <c r="T1409" i="41"/>
  <c r="S1409" i="41"/>
  <c r="R1409" i="41"/>
  <c r="Q1409" i="41"/>
  <c r="P1409" i="41"/>
  <c r="O1409" i="41"/>
  <c r="N1409" i="41"/>
  <c r="M1409" i="41"/>
  <c r="L1409" i="41"/>
  <c r="K1409" i="41"/>
  <c r="J1409" i="41"/>
  <c r="I1409" i="41"/>
  <c r="H1409" i="41"/>
  <c r="G1409" i="41"/>
  <c r="F1409" i="41"/>
  <c r="E1409" i="41"/>
  <c r="D1409" i="41"/>
  <c r="C1409" i="41"/>
  <c r="B1409" i="41"/>
  <c r="A1409" i="41"/>
  <c r="Z1408" i="41"/>
  <c r="Y1408" i="41"/>
  <c r="X1408" i="41"/>
  <c r="W1408" i="41"/>
  <c r="V1408" i="41"/>
  <c r="U1408" i="41"/>
  <c r="T1408" i="41"/>
  <c r="S1408" i="41"/>
  <c r="R1408" i="41"/>
  <c r="Q1408" i="41"/>
  <c r="P1408" i="41"/>
  <c r="O1408" i="41"/>
  <c r="N1408" i="41"/>
  <c r="M1408" i="41"/>
  <c r="L1408" i="41"/>
  <c r="K1408" i="41"/>
  <c r="J1408" i="41"/>
  <c r="I1408" i="41"/>
  <c r="H1408" i="41"/>
  <c r="G1408" i="41"/>
  <c r="F1408" i="41"/>
  <c r="E1408" i="41"/>
  <c r="D1408" i="41"/>
  <c r="C1408" i="41"/>
  <c r="B1408" i="41"/>
  <c r="A1408" i="41"/>
  <c r="Z1407" i="41"/>
  <c r="Y1407" i="41"/>
  <c r="X1407" i="41"/>
  <c r="W1407" i="41"/>
  <c r="V1407" i="41"/>
  <c r="U1407" i="41"/>
  <c r="T1407" i="41"/>
  <c r="S1407" i="41"/>
  <c r="R1407" i="41"/>
  <c r="Q1407" i="41"/>
  <c r="P1407" i="41"/>
  <c r="O1407" i="41"/>
  <c r="N1407" i="41"/>
  <c r="M1407" i="41"/>
  <c r="L1407" i="41"/>
  <c r="K1407" i="41"/>
  <c r="J1407" i="41"/>
  <c r="I1407" i="41"/>
  <c r="H1407" i="41"/>
  <c r="G1407" i="41"/>
  <c r="F1407" i="41"/>
  <c r="E1407" i="41"/>
  <c r="D1407" i="41"/>
  <c r="C1407" i="41"/>
  <c r="B1407" i="41"/>
  <c r="A1407" i="41"/>
  <c r="Z1406" i="41"/>
  <c r="Y1406" i="41"/>
  <c r="X1406" i="41"/>
  <c r="W1406" i="41"/>
  <c r="V1406" i="41"/>
  <c r="U1406" i="41"/>
  <c r="T1406" i="41"/>
  <c r="S1406" i="41"/>
  <c r="R1406" i="41"/>
  <c r="Q1406" i="41"/>
  <c r="P1406" i="41"/>
  <c r="O1406" i="41"/>
  <c r="N1406" i="41"/>
  <c r="M1406" i="41"/>
  <c r="L1406" i="41"/>
  <c r="K1406" i="41"/>
  <c r="J1406" i="41"/>
  <c r="I1406" i="41"/>
  <c r="H1406" i="41"/>
  <c r="G1406" i="41"/>
  <c r="F1406" i="41"/>
  <c r="E1406" i="41"/>
  <c r="D1406" i="41"/>
  <c r="C1406" i="41"/>
  <c r="B1406" i="41"/>
  <c r="A1406" i="41"/>
  <c r="Z1405" i="41"/>
  <c r="Y1405" i="41"/>
  <c r="X1405" i="41"/>
  <c r="W1405" i="41"/>
  <c r="V1405" i="41"/>
  <c r="U1405" i="41"/>
  <c r="T1405" i="41"/>
  <c r="S1405" i="41"/>
  <c r="R1405" i="41"/>
  <c r="Q1405" i="41"/>
  <c r="P1405" i="41"/>
  <c r="O1405" i="41"/>
  <c r="N1405" i="41"/>
  <c r="M1405" i="41"/>
  <c r="L1405" i="41"/>
  <c r="K1405" i="41"/>
  <c r="J1405" i="41"/>
  <c r="I1405" i="41"/>
  <c r="H1405" i="41"/>
  <c r="G1405" i="41"/>
  <c r="F1405" i="41"/>
  <c r="E1405" i="41"/>
  <c r="D1405" i="41"/>
  <c r="C1405" i="41"/>
  <c r="B1405" i="41"/>
  <c r="A1405" i="41"/>
  <c r="Z1404" i="41"/>
  <c r="Y1404" i="41"/>
  <c r="X1404" i="41"/>
  <c r="W1404" i="41"/>
  <c r="V1404" i="41"/>
  <c r="U1404" i="41"/>
  <c r="T1404" i="41"/>
  <c r="S1404" i="41"/>
  <c r="R1404" i="41"/>
  <c r="Q1404" i="41"/>
  <c r="P1404" i="41"/>
  <c r="O1404" i="41"/>
  <c r="N1404" i="41"/>
  <c r="M1404" i="41"/>
  <c r="L1404" i="41"/>
  <c r="K1404" i="41"/>
  <c r="J1404" i="41"/>
  <c r="I1404" i="41"/>
  <c r="H1404" i="41"/>
  <c r="G1404" i="41"/>
  <c r="F1404" i="41"/>
  <c r="E1404" i="41"/>
  <c r="D1404" i="41"/>
  <c r="C1404" i="41"/>
  <c r="B1404" i="41"/>
  <c r="A1404" i="41"/>
  <c r="Z1403" i="41"/>
  <c r="Y1403" i="41"/>
  <c r="X1403" i="41"/>
  <c r="W1403" i="41"/>
  <c r="V1403" i="41"/>
  <c r="U1403" i="41"/>
  <c r="T1403" i="41"/>
  <c r="S1403" i="41"/>
  <c r="R1403" i="41"/>
  <c r="Q1403" i="41"/>
  <c r="P1403" i="41"/>
  <c r="O1403" i="41"/>
  <c r="N1403" i="41"/>
  <c r="M1403" i="41"/>
  <c r="L1403" i="41"/>
  <c r="K1403" i="41"/>
  <c r="J1403" i="41"/>
  <c r="I1403" i="41"/>
  <c r="H1403" i="41"/>
  <c r="G1403" i="41"/>
  <c r="F1403" i="41"/>
  <c r="E1403" i="41"/>
  <c r="D1403" i="41"/>
  <c r="C1403" i="41"/>
  <c r="B1403" i="41"/>
  <c r="A1403" i="41"/>
  <c r="Z1402" i="41"/>
  <c r="Y1402" i="41"/>
  <c r="X1402" i="41"/>
  <c r="W1402" i="41"/>
  <c r="V1402" i="41"/>
  <c r="U1402" i="41"/>
  <c r="T1402" i="41"/>
  <c r="S1402" i="41"/>
  <c r="R1402" i="41"/>
  <c r="Q1402" i="41"/>
  <c r="P1402" i="41"/>
  <c r="O1402" i="41"/>
  <c r="N1402" i="41"/>
  <c r="M1402" i="41"/>
  <c r="L1402" i="41"/>
  <c r="K1402" i="41"/>
  <c r="J1402" i="41"/>
  <c r="I1402" i="41"/>
  <c r="H1402" i="41"/>
  <c r="G1402" i="41"/>
  <c r="F1402" i="41"/>
  <c r="E1402" i="41"/>
  <c r="D1402" i="41"/>
  <c r="C1402" i="41"/>
  <c r="B1402" i="41"/>
  <c r="A1402" i="41"/>
  <c r="Z1401" i="41"/>
  <c r="Y1401" i="41"/>
  <c r="X1401" i="41"/>
  <c r="W1401" i="41"/>
  <c r="V1401" i="41"/>
  <c r="U1401" i="41"/>
  <c r="T1401" i="41"/>
  <c r="S1401" i="41"/>
  <c r="R1401" i="41"/>
  <c r="Q1401" i="41"/>
  <c r="P1401" i="41"/>
  <c r="O1401" i="41"/>
  <c r="N1401" i="41"/>
  <c r="M1401" i="41"/>
  <c r="L1401" i="41"/>
  <c r="K1401" i="41"/>
  <c r="J1401" i="41"/>
  <c r="I1401" i="41"/>
  <c r="H1401" i="41"/>
  <c r="G1401" i="41"/>
  <c r="F1401" i="41"/>
  <c r="E1401" i="41"/>
  <c r="D1401" i="41"/>
  <c r="C1401" i="41"/>
  <c r="B1401" i="41"/>
  <c r="A1401" i="41"/>
  <c r="Z1400" i="41"/>
  <c r="Y1400" i="41"/>
  <c r="X1400" i="41"/>
  <c r="W1400" i="41"/>
  <c r="V1400" i="41"/>
  <c r="U1400" i="41"/>
  <c r="T1400" i="41"/>
  <c r="S1400" i="41"/>
  <c r="R1400" i="41"/>
  <c r="Q1400" i="41"/>
  <c r="P1400" i="41"/>
  <c r="O1400" i="41"/>
  <c r="N1400" i="41"/>
  <c r="M1400" i="41"/>
  <c r="L1400" i="41"/>
  <c r="K1400" i="41"/>
  <c r="J1400" i="41"/>
  <c r="I1400" i="41"/>
  <c r="H1400" i="41"/>
  <c r="G1400" i="41"/>
  <c r="F1400" i="41"/>
  <c r="E1400" i="41"/>
  <c r="D1400" i="41"/>
  <c r="C1400" i="41"/>
  <c r="B1400" i="41"/>
  <c r="A1400" i="41"/>
  <c r="Z1399" i="41"/>
  <c r="Y1399" i="41"/>
  <c r="X1399" i="41"/>
  <c r="W1399" i="41"/>
  <c r="V1399" i="41"/>
  <c r="U1399" i="41"/>
  <c r="T1399" i="41"/>
  <c r="S1399" i="41"/>
  <c r="R1399" i="41"/>
  <c r="Q1399" i="41"/>
  <c r="P1399" i="41"/>
  <c r="O1399" i="41"/>
  <c r="N1399" i="41"/>
  <c r="M1399" i="41"/>
  <c r="L1399" i="41"/>
  <c r="K1399" i="41"/>
  <c r="J1399" i="41"/>
  <c r="I1399" i="41"/>
  <c r="H1399" i="41"/>
  <c r="G1399" i="41"/>
  <c r="F1399" i="41"/>
  <c r="E1399" i="41"/>
  <c r="D1399" i="41"/>
  <c r="C1399" i="41"/>
  <c r="B1399" i="41"/>
  <c r="A1399" i="41"/>
  <c r="Z1398" i="41"/>
  <c r="Y1398" i="41"/>
  <c r="X1398" i="41"/>
  <c r="W1398" i="41"/>
  <c r="V1398" i="41"/>
  <c r="U1398" i="41"/>
  <c r="T1398" i="41"/>
  <c r="S1398" i="41"/>
  <c r="R1398" i="41"/>
  <c r="Q1398" i="41"/>
  <c r="P1398" i="41"/>
  <c r="O1398" i="41"/>
  <c r="N1398" i="41"/>
  <c r="M1398" i="41"/>
  <c r="L1398" i="41"/>
  <c r="K1398" i="41"/>
  <c r="J1398" i="41"/>
  <c r="I1398" i="41"/>
  <c r="H1398" i="41"/>
  <c r="G1398" i="41"/>
  <c r="F1398" i="41"/>
  <c r="E1398" i="41"/>
  <c r="D1398" i="41"/>
  <c r="C1398" i="41"/>
  <c r="B1398" i="41"/>
  <c r="A1398" i="41"/>
  <c r="Z1397" i="41"/>
  <c r="Y1397" i="41"/>
  <c r="X1397" i="41"/>
  <c r="W1397" i="41"/>
  <c r="V1397" i="41"/>
  <c r="U1397" i="41"/>
  <c r="T1397" i="41"/>
  <c r="S1397" i="41"/>
  <c r="R1397" i="41"/>
  <c r="Q1397" i="41"/>
  <c r="P1397" i="41"/>
  <c r="O1397" i="41"/>
  <c r="N1397" i="41"/>
  <c r="M1397" i="41"/>
  <c r="L1397" i="41"/>
  <c r="K1397" i="41"/>
  <c r="J1397" i="41"/>
  <c r="I1397" i="41"/>
  <c r="H1397" i="41"/>
  <c r="G1397" i="41"/>
  <c r="F1397" i="41"/>
  <c r="E1397" i="41"/>
  <c r="D1397" i="41"/>
  <c r="C1397" i="41"/>
  <c r="B1397" i="41"/>
  <c r="A1397" i="41"/>
  <c r="Z1396" i="41"/>
  <c r="Y1396" i="41"/>
  <c r="X1396" i="41"/>
  <c r="W1396" i="41"/>
  <c r="V1396" i="41"/>
  <c r="U1396" i="41"/>
  <c r="T1396" i="41"/>
  <c r="S1396" i="41"/>
  <c r="R1396" i="41"/>
  <c r="Q1396" i="41"/>
  <c r="P1396" i="41"/>
  <c r="O1396" i="41"/>
  <c r="N1396" i="41"/>
  <c r="M1396" i="41"/>
  <c r="L1396" i="41"/>
  <c r="K1396" i="41"/>
  <c r="J1396" i="41"/>
  <c r="I1396" i="41"/>
  <c r="H1396" i="41"/>
  <c r="G1396" i="41"/>
  <c r="F1396" i="41"/>
  <c r="E1396" i="41"/>
  <c r="D1396" i="41"/>
  <c r="C1396" i="41"/>
  <c r="B1396" i="41"/>
  <c r="A1396" i="41"/>
  <c r="Z1395" i="41"/>
  <c r="Y1395" i="41"/>
  <c r="X1395" i="41"/>
  <c r="W1395" i="41"/>
  <c r="V1395" i="41"/>
  <c r="U1395" i="41"/>
  <c r="T1395" i="41"/>
  <c r="S1395" i="41"/>
  <c r="R1395" i="41"/>
  <c r="Q1395" i="41"/>
  <c r="P1395" i="41"/>
  <c r="O1395" i="41"/>
  <c r="N1395" i="41"/>
  <c r="M1395" i="41"/>
  <c r="L1395" i="41"/>
  <c r="K1395" i="41"/>
  <c r="J1395" i="41"/>
  <c r="I1395" i="41"/>
  <c r="H1395" i="41"/>
  <c r="G1395" i="41"/>
  <c r="F1395" i="41"/>
  <c r="E1395" i="41"/>
  <c r="D1395" i="41"/>
  <c r="C1395" i="41"/>
  <c r="B1395" i="41"/>
  <c r="A1395" i="41"/>
  <c r="Z1394" i="41"/>
  <c r="Y1394" i="41"/>
  <c r="X1394" i="41"/>
  <c r="W1394" i="41"/>
  <c r="V1394" i="41"/>
  <c r="U1394" i="41"/>
  <c r="T1394" i="41"/>
  <c r="S1394" i="41"/>
  <c r="R1394" i="41"/>
  <c r="Q1394" i="41"/>
  <c r="P1394" i="41"/>
  <c r="O1394" i="41"/>
  <c r="N1394" i="41"/>
  <c r="M1394" i="41"/>
  <c r="L1394" i="41"/>
  <c r="K1394" i="41"/>
  <c r="J1394" i="41"/>
  <c r="I1394" i="41"/>
  <c r="H1394" i="41"/>
  <c r="G1394" i="41"/>
  <c r="F1394" i="41"/>
  <c r="E1394" i="41"/>
  <c r="D1394" i="41"/>
  <c r="C1394" i="41"/>
  <c r="B1394" i="41"/>
  <c r="A1394" i="41"/>
  <c r="Z1393" i="41"/>
  <c r="Y1393" i="41"/>
  <c r="X1393" i="41"/>
  <c r="W1393" i="41"/>
  <c r="V1393" i="41"/>
  <c r="U1393" i="41"/>
  <c r="T1393" i="41"/>
  <c r="S1393" i="41"/>
  <c r="R1393" i="41"/>
  <c r="Q1393" i="41"/>
  <c r="P1393" i="41"/>
  <c r="O1393" i="41"/>
  <c r="N1393" i="41"/>
  <c r="M1393" i="41"/>
  <c r="L1393" i="41"/>
  <c r="K1393" i="41"/>
  <c r="J1393" i="41"/>
  <c r="I1393" i="41"/>
  <c r="H1393" i="41"/>
  <c r="G1393" i="41"/>
  <c r="F1393" i="41"/>
  <c r="E1393" i="41"/>
  <c r="D1393" i="41"/>
  <c r="C1393" i="41"/>
  <c r="B1393" i="41"/>
  <c r="A1393" i="41"/>
  <c r="Z1392" i="41"/>
  <c r="Y1392" i="41"/>
  <c r="X1392" i="41"/>
  <c r="W1392" i="41"/>
  <c r="V1392" i="41"/>
  <c r="U1392" i="41"/>
  <c r="T1392" i="41"/>
  <c r="S1392" i="41"/>
  <c r="R1392" i="41"/>
  <c r="Q1392" i="41"/>
  <c r="P1392" i="41"/>
  <c r="O1392" i="41"/>
  <c r="N1392" i="41"/>
  <c r="M1392" i="41"/>
  <c r="L1392" i="41"/>
  <c r="K1392" i="41"/>
  <c r="J1392" i="41"/>
  <c r="I1392" i="41"/>
  <c r="H1392" i="41"/>
  <c r="G1392" i="41"/>
  <c r="F1392" i="41"/>
  <c r="E1392" i="41"/>
  <c r="D1392" i="41"/>
  <c r="C1392" i="41"/>
  <c r="B1392" i="41"/>
  <c r="A1392" i="41"/>
  <c r="Z1391" i="41"/>
  <c r="Y1391" i="41"/>
  <c r="X1391" i="41"/>
  <c r="W1391" i="41"/>
  <c r="V1391" i="41"/>
  <c r="U1391" i="41"/>
  <c r="T1391" i="41"/>
  <c r="S1391" i="41"/>
  <c r="R1391" i="41"/>
  <c r="Q1391" i="41"/>
  <c r="P1391" i="41"/>
  <c r="O1391" i="41"/>
  <c r="N1391" i="41"/>
  <c r="M1391" i="41"/>
  <c r="L1391" i="41"/>
  <c r="K1391" i="41"/>
  <c r="J1391" i="41"/>
  <c r="I1391" i="41"/>
  <c r="H1391" i="41"/>
  <c r="G1391" i="41"/>
  <c r="F1391" i="41"/>
  <c r="E1391" i="41"/>
  <c r="D1391" i="41"/>
  <c r="C1391" i="41"/>
  <c r="B1391" i="41"/>
  <c r="A1391" i="41"/>
  <c r="Z1390" i="41"/>
  <c r="Y1390" i="41"/>
  <c r="X1390" i="41"/>
  <c r="W1390" i="41"/>
  <c r="V1390" i="41"/>
  <c r="U1390" i="41"/>
  <c r="T1390" i="41"/>
  <c r="S1390" i="41"/>
  <c r="R1390" i="41"/>
  <c r="Q1390" i="41"/>
  <c r="P1390" i="41"/>
  <c r="O1390" i="41"/>
  <c r="N1390" i="41"/>
  <c r="M1390" i="41"/>
  <c r="L1390" i="41"/>
  <c r="K1390" i="41"/>
  <c r="J1390" i="41"/>
  <c r="I1390" i="41"/>
  <c r="H1390" i="41"/>
  <c r="G1390" i="41"/>
  <c r="F1390" i="41"/>
  <c r="E1390" i="41"/>
  <c r="D1390" i="41"/>
  <c r="C1390" i="41"/>
  <c r="B1390" i="41"/>
  <c r="A1390" i="41"/>
  <c r="Z1389" i="41"/>
  <c r="Y1389" i="41"/>
  <c r="X1389" i="41"/>
  <c r="W1389" i="41"/>
  <c r="V1389" i="41"/>
  <c r="U1389" i="41"/>
  <c r="T1389" i="41"/>
  <c r="S1389" i="41"/>
  <c r="R1389" i="41"/>
  <c r="Q1389" i="41"/>
  <c r="P1389" i="41"/>
  <c r="O1389" i="41"/>
  <c r="N1389" i="41"/>
  <c r="M1389" i="41"/>
  <c r="L1389" i="41"/>
  <c r="K1389" i="41"/>
  <c r="J1389" i="41"/>
  <c r="I1389" i="41"/>
  <c r="H1389" i="41"/>
  <c r="G1389" i="41"/>
  <c r="F1389" i="41"/>
  <c r="E1389" i="41"/>
  <c r="D1389" i="41"/>
  <c r="C1389" i="41"/>
  <c r="B1389" i="41"/>
  <c r="A1389" i="41"/>
  <c r="Z1388" i="41"/>
  <c r="Y1388" i="41"/>
  <c r="X1388" i="41"/>
  <c r="W1388" i="41"/>
  <c r="V1388" i="41"/>
  <c r="U1388" i="41"/>
  <c r="T1388" i="41"/>
  <c r="S1388" i="41"/>
  <c r="R1388" i="41"/>
  <c r="Q1388" i="41"/>
  <c r="P1388" i="41"/>
  <c r="O1388" i="41"/>
  <c r="N1388" i="41"/>
  <c r="M1388" i="41"/>
  <c r="L1388" i="41"/>
  <c r="K1388" i="41"/>
  <c r="J1388" i="41"/>
  <c r="I1388" i="41"/>
  <c r="H1388" i="41"/>
  <c r="G1388" i="41"/>
  <c r="F1388" i="41"/>
  <c r="E1388" i="41"/>
  <c r="D1388" i="41"/>
  <c r="C1388" i="41"/>
  <c r="B1388" i="41"/>
  <c r="A1388" i="41"/>
  <c r="Z1387" i="41"/>
  <c r="Y1387" i="41"/>
  <c r="X1387" i="41"/>
  <c r="W1387" i="41"/>
  <c r="V1387" i="41"/>
  <c r="U1387" i="41"/>
  <c r="T1387" i="41"/>
  <c r="S1387" i="41"/>
  <c r="R1387" i="41"/>
  <c r="Q1387" i="41"/>
  <c r="P1387" i="41"/>
  <c r="O1387" i="41"/>
  <c r="N1387" i="41"/>
  <c r="M1387" i="41"/>
  <c r="L1387" i="41"/>
  <c r="K1387" i="41"/>
  <c r="J1387" i="41"/>
  <c r="I1387" i="41"/>
  <c r="H1387" i="41"/>
  <c r="G1387" i="41"/>
  <c r="F1387" i="41"/>
  <c r="E1387" i="41"/>
  <c r="D1387" i="41"/>
  <c r="C1387" i="41"/>
  <c r="B1387" i="41"/>
  <c r="A1387" i="41"/>
  <c r="Z1386" i="41"/>
  <c r="Y1386" i="41"/>
  <c r="X1386" i="41"/>
  <c r="W1386" i="41"/>
  <c r="V1386" i="41"/>
  <c r="U1386" i="41"/>
  <c r="T1386" i="41"/>
  <c r="S1386" i="41"/>
  <c r="R1386" i="41"/>
  <c r="Q1386" i="41"/>
  <c r="P1386" i="41"/>
  <c r="O1386" i="41"/>
  <c r="N1386" i="41"/>
  <c r="M1386" i="41"/>
  <c r="L1386" i="41"/>
  <c r="K1386" i="41"/>
  <c r="J1386" i="41"/>
  <c r="I1386" i="41"/>
  <c r="H1386" i="41"/>
  <c r="G1386" i="41"/>
  <c r="F1386" i="41"/>
  <c r="E1386" i="41"/>
  <c r="D1386" i="41"/>
  <c r="C1386" i="41"/>
  <c r="B1386" i="41"/>
  <c r="A1386" i="41"/>
  <c r="Z1385" i="41"/>
  <c r="Y1385" i="41"/>
  <c r="X1385" i="41"/>
  <c r="W1385" i="41"/>
  <c r="V1385" i="41"/>
  <c r="U1385" i="41"/>
  <c r="T1385" i="41"/>
  <c r="S1385" i="41"/>
  <c r="R1385" i="41"/>
  <c r="Q1385" i="41"/>
  <c r="P1385" i="41"/>
  <c r="O1385" i="41"/>
  <c r="N1385" i="41"/>
  <c r="M1385" i="41"/>
  <c r="L1385" i="41"/>
  <c r="K1385" i="41"/>
  <c r="J1385" i="41"/>
  <c r="I1385" i="41"/>
  <c r="H1385" i="41"/>
  <c r="G1385" i="41"/>
  <c r="F1385" i="41"/>
  <c r="E1385" i="41"/>
  <c r="D1385" i="41"/>
  <c r="C1385" i="41"/>
  <c r="B1385" i="41"/>
  <c r="A1385" i="41"/>
  <c r="Z1384" i="41"/>
  <c r="Y1384" i="41"/>
  <c r="X1384" i="41"/>
  <c r="W1384" i="41"/>
  <c r="V1384" i="41"/>
  <c r="U1384" i="41"/>
  <c r="T1384" i="41"/>
  <c r="S1384" i="41"/>
  <c r="R1384" i="41"/>
  <c r="Q1384" i="41"/>
  <c r="P1384" i="41"/>
  <c r="O1384" i="41"/>
  <c r="N1384" i="41"/>
  <c r="M1384" i="41"/>
  <c r="L1384" i="41"/>
  <c r="K1384" i="41"/>
  <c r="J1384" i="41"/>
  <c r="I1384" i="41"/>
  <c r="H1384" i="41"/>
  <c r="G1384" i="41"/>
  <c r="F1384" i="41"/>
  <c r="E1384" i="41"/>
  <c r="D1384" i="41"/>
  <c r="C1384" i="41"/>
  <c r="B1384" i="41"/>
  <c r="A1384" i="41"/>
  <c r="Z1383" i="41"/>
  <c r="Y1383" i="41"/>
  <c r="X1383" i="41"/>
  <c r="W1383" i="41"/>
  <c r="V1383" i="41"/>
  <c r="U1383" i="41"/>
  <c r="T1383" i="41"/>
  <c r="S1383" i="41"/>
  <c r="R1383" i="41"/>
  <c r="Q1383" i="41"/>
  <c r="P1383" i="41"/>
  <c r="O1383" i="41"/>
  <c r="N1383" i="41"/>
  <c r="M1383" i="41"/>
  <c r="L1383" i="41"/>
  <c r="K1383" i="41"/>
  <c r="J1383" i="41"/>
  <c r="I1383" i="41"/>
  <c r="H1383" i="41"/>
  <c r="G1383" i="41"/>
  <c r="F1383" i="41"/>
  <c r="E1383" i="41"/>
  <c r="D1383" i="41"/>
  <c r="C1383" i="41"/>
  <c r="B1383" i="41"/>
  <c r="A1383" i="41"/>
  <c r="Z1382" i="41"/>
  <c r="Y1382" i="41"/>
  <c r="X1382" i="41"/>
  <c r="W1382" i="41"/>
  <c r="V1382" i="41"/>
  <c r="U1382" i="41"/>
  <c r="T1382" i="41"/>
  <c r="S1382" i="41"/>
  <c r="R1382" i="41"/>
  <c r="Q1382" i="41"/>
  <c r="P1382" i="41"/>
  <c r="O1382" i="41"/>
  <c r="N1382" i="41"/>
  <c r="M1382" i="41"/>
  <c r="L1382" i="41"/>
  <c r="K1382" i="41"/>
  <c r="J1382" i="41"/>
  <c r="I1382" i="41"/>
  <c r="H1382" i="41"/>
  <c r="G1382" i="41"/>
  <c r="F1382" i="41"/>
  <c r="E1382" i="41"/>
  <c r="D1382" i="41"/>
  <c r="C1382" i="41"/>
  <c r="B1382" i="41"/>
  <c r="A1382" i="41"/>
  <c r="Z1381" i="41"/>
  <c r="Y1381" i="41"/>
  <c r="X1381" i="41"/>
  <c r="W1381" i="41"/>
  <c r="V1381" i="41"/>
  <c r="U1381" i="41"/>
  <c r="T1381" i="41"/>
  <c r="S1381" i="41"/>
  <c r="R1381" i="41"/>
  <c r="Q1381" i="41"/>
  <c r="P1381" i="41"/>
  <c r="O1381" i="41"/>
  <c r="N1381" i="41"/>
  <c r="M1381" i="41"/>
  <c r="L1381" i="41"/>
  <c r="K1381" i="41"/>
  <c r="J1381" i="41"/>
  <c r="I1381" i="41"/>
  <c r="H1381" i="41"/>
  <c r="G1381" i="41"/>
  <c r="F1381" i="41"/>
  <c r="E1381" i="41"/>
  <c r="D1381" i="41"/>
  <c r="C1381" i="41"/>
  <c r="B1381" i="41"/>
  <c r="A1381" i="41"/>
  <c r="Z1380" i="41"/>
  <c r="Y1380" i="41"/>
  <c r="X1380" i="41"/>
  <c r="W1380" i="41"/>
  <c r="V1380" i="41"/>
  <c r="U1380" i="41"/>
  <c r="T1380" i="41"/>
  <c r="S1380" i="41"/>
  <c r="R1380" i="41"/>
  <c r="Q1380" i="41"/>
  <c r="P1380" i="41"/>
  <c r="O1380" i="41"/>
  <c r="N1380" i="41"/>
  <c r="M1380" i="41"/>
  <c r="L1380" i="41"/>
  <c r="K1380" i="41"/>
  <c r="J1380" i="41"/>
  <c r="I1380" i="41"/>
  <c r="H1380" i="41"/>
  <c r="G1380" i="41"/>
  <c r="F1380" i="41"/>
  <c r="E1380" i="41"/>
  <c r="D1380" i="41"/>
  <c r="C1380" i="41"/>
  <c r="B1380" i="41"/>
  <c r="A1380" i="41"/>
  <c r="Z1379" i="41"/>
  <c r="Y1379" i="41"/>
  <c r="X1379" i="41"/>
  <c r="W1379" i="41"/>
  <c r="V1379" i="41"/>
  <c r="U1379" i="41"/>
  <c r="T1379" i="41"/>
  <c r="S1379" i="41"/>
  <c r="R1379" i="41"/>
  <c r="Q1379" i="41"/>
  <c r="P1379" i="41"/>
  <c r="O1379" i="41"/>
  <c r="N1379" i="41"/>
  <c r="M1379" i="41"/>
  <c r="L1379" i="41"/>
  <c r="K1379" i="41"/>
  <c r="J1379" i="41"/>
  <c r="I1379" i="41"/>
  <c r="H1379" i="41"/>
  <c r="G1379" i="41"/>
  <c r="F1379" i="41"/>
  <c r="E1379" i="41"/>
  <c r="D1379" i="41"/>
  <c r="C1379" i="41"/>
  <c r="B1379" i="41"/>
  <c r="A1379" i="41"/>
  <c r="Z1378" i="41"/>
  <c r="Y1378" i="41"/>
  <c r="X1378" i="41"/>
  <c r="W1378" i="41"/>
  <c r="V1378" i="41"/>
  <c r="U1378" i="41"/>
  <c r="T1378" i="41"/>
  <c r="S1378" i="41"/>
  <c r="R1378" i="41"/>
  <c r="Q1378" i="41"/>
  <c r="P1378" i="41"/>
  <c r="O1378" i="41"/>
  <c r="N1378" i="41"/>
  <c r="M1378" i="41"/>
  <c r="L1378" i="41"/>
  <c r="K1378" i="41"/>
  <c r="J1378" i="41"/>
  <c r="I1378" i="41"/>
  <c r="H1378" i="41"/>
  <c r="G1378" i="41"/>
  <c r="F1378" i="41"/>
  <c r="E1378" i="41"/>
  <c r="D1378" i="41"/>
  <c r="C1378" i="41"/>
  <c r="B1378" i="41"/>
  <c r="A1378" i="41"/>
  <c r="Z1377" i="41"/>
  <c r="Y1377" i="41"/>
  <c r="X1377" i="41"/>
  <c r="W1377" i="41"/>
  <c r="V1377" i="41"/>
  <c r="U1377" i="41"/>
  <c r="T1377" i="41"/>
  <c r="S1377" i="41"/>
  <c r="R1377" i="41"/>
  <c r="Q1377" i="41"/>
  <c r="P1377" i="41"/>
  <c r="O1377" i="41"/>
  <c r="N1377" i="41"/>
  <c r="M1377" i="41"/>
  <c r="L1377" i="41"/>
  <c r="K1377" i="41"/>
  <c r="J1377" i="41"/>
  <c r="I1377" i="41"/>
  <c r="H1377" i="41"/>
  <c r="G1377" i="41"/>
  <c r="F1377" i="41"/>
  <c r="E1377" i="41"/>
  <c r="D1377" i="41"/>
  <c r="C1377" i="41"/>
  <c r="B1377" i="41"/>
  <c r="A1377" i="41"/>
  <c r="Z1376" i="41"/>
  <c r="Y1376" i="41"/>
  <c r="X1376" i="41"/>
  <c r="W1376" i="41"/>
  <c r="V1376" i="41"/>
  <c r="U1376" i="41"/>
  <c r="T1376" i="41"/>
  <c r="S1376" i="41"/>
  <c r="R1376" i="41"/>
  <c r="Q1376" i="41"/>
  <c r="P1376" i="41"/>
  <c r="O1376" i="41"/>
  <c r="N1376" i="41"/>
  <c r="M1376" i="41"/>
  <c r="L1376" i="41"/>
  <c r="K1376" i="41"/>
  <c r="J1376" i="41"/>
  <c r="I1376" i="41"/>
  <c r="H1376" i="41"/>
  <c r="G1376" i="41"/>
  <c r="F1376" i="41"/>
  <c r="E1376" i="41"/>
  <c r="D1376" i="41"/>
  <c r="C1376" i="41"/>
  <c r="B1376" i="41"/>
  <c r="A1376" i="41"/>
  <c r="Z1375" i="41"/>
  <c r="Y1375" i="41"/>
  <c r="X1375" i="41"/>
  <c r="W1375" i="41"/>
  <c r="V1375" i="41"/>
  <c r="U1375" i="41"/>
  <c r="T1375" i="41"/>
  <c r="S1375" i="41"/>
  <c r="R1375" i="41"/>
  <c r="Q1375" i="41"/>
  <c r="P1375" i="41"/>
  <c r="O1375" i="41"/>
  <c r="N1375" i="41"/>
  <c r="M1375" i="41"/>
  <c r="L1375" i="41"/>
  <c r="K1375" i="41"/>
  <c r="J1375" i="41"/>
  <c r="I1375" i="41"/>
  <c r="H1375" i="41"/>
  <c r="G1375" i="41"/>
  <c r="F1375" i="41"/>
  <c r="E1375" i="41"/>
  <c r="D1375" i="41"/>
  <c r="C1375" i="41"/>
  <c r="B1375" i="41"/>
  <c r="A1375" i="41"/>
  <c r="Z1374" i="41"/>
  <c r="Y1374" i="41"/>
  <c r="X1374" i="41"/>
  <c r="W1374" i="41"/>
  <c r="V1374" i="41"/>
  <c r="U1374" i="41"/>
  <c r="T1374" i="41"/>
  <c r="S1374" i="41"/>
  <c r="R1374" i="41"/>
  <c r="Q1374" i="41"/>
  <c r="P1374" i="41"/>
  <c r="O1374" i="41"/>
  <c r="N1374" i="41"/>
  <c r="M1374" i="41"/>
  <c r="L1374" i="41"/>
  <c r="K1374" i="41"/>
  <c r="J1374" i="41"/>
  <c r="I1374" i="41"/>
  <c r="H1374" i="41"/>
  <c r="G1374" i="41"/>
  <c r="F1374" i="41"/>
  <c r="E1374" i="41"/>
  <c r="D1374" i="41"/>
  <c r="C1374" i="41"/>
  <c r="B1374" i="41"/>
  <c r="A1374" i="41"/>
  <c r="Z1373" i="41"/>
  <c r="Y1373" i="41"/>
  <c r="X1373" i="41"/>
  <c r="W1373" i="41"/>
  <c r="V1373" i="41"/>
  <c r="U1373" i="41"/>
  <c r="T1373" i="41"/>
  <c r="S1373" i="41"/>
  <c r="R1373" i="41"/>
  <c r="Q1373" i="41"/>
  <c r="P1373" i="41"/>
  <c r="O1373" i="41"/>
  <c r="N1373" i="41"/>
  <c r="M1373" i="41"/>
  <c r="L1373" i="41"/>
  <c r="K1373" i="41"/>
  <c r="J1373" i="41"/>
  <c r="I1373" i="41"/>
  <c r="H1373" i="41"/>
  <c r="G1373" i="41"/>
  <c r="F1373" i="41"/>
  <c r="E1373" i="41"/>
  <c r="D1373" i="41"/>
  <c r="C1373" i="41"/>
  <c r="B1373" i="41"/>
  <c r="A1373" i="41"/>
  <c r="Z1372" i="41"/>
  <c r="Y1372" i="41"/>
  <c r="X1372" i="41"/>
  <c r="W1372" i="41"/>
  <c r="V1372" i="41"/>
  <c r="U1372" i="41"/>
  <c r="T1372" i="41"/>
  <c r="S1372" i="41"/>
  <c r="R1372" i="41"/>
  <c r="Q1372" i="41"/>
  <c r="P1372" i="41"/>
  <c r="O1372" i="41"/>
  <c r="N1372" i="41"/>
  <c r="M1372" i="41"/>
  <c r="L1372" i="41"/>
  <c r="K1372" i="41"/>
  <c r="J1372" i="41"/>
  <c r="I1372" i="41"/>
  <c r="H1372" i="41"/>
  <c r="G1372" i="41"/>
  <c r="F1372" i="41"/>
  <c r="E1372" i="41"/>
  <c r="D1372" i="41"/>
  <c r="C1372" i="41"/>
  <c r="B1372" i="41"/>
  <c r="A1372" i="41"/>
  <c r="Z1371" i="41"/>
  <c r="Y1371" i="41"/>
  <c r="X1371" i="41"/>
  <c r="W1371" i="41"/>
  <c r="V1371" i="41"/>
  <c r="U1371" i="41"/>
  <c r="T1371" i="41"/>
  <c r="S1371" i="41"/>
  <c r="R1371" i="41"/>
  <c r="Q1371" i="41"/>
  <c r="P1371" i="41"/>
  <c r="O1371" i="41"/>
  <c r="N1371" i="41"/>
  <c r="M1371" i="41"/>
  <c r="L1371" i="41"/>
  <c r="K1371" i="41"/>
  <c r="J1371" i="41"/>
  <c r="I1371" i="41"/>
  <c r="H1371" i="41"/>
  <c r="G1371" i="41"/>
  <c r="F1371" i="41"/>
  <c r="E1371" i="41"/>
  <c r="D1371" i="41"/>
  <c r="C1371" i="41"/>
  <c r="B1371" i="41"/>
  <c r="A1371" i="41"/>
  <c r="Z1370" i="41"/>
  <c r="Y1370" i="41"/>
  <c r="X1370" i="41"/>
  <c r="W1370" i="41"/>
  <c r="V1370" i="41"/>
  <c r="U1370" i="41"/>
  <c r="T1370" i="41"/>
  <c r="S1370" i="41"/>
  <c r="R1370" i="41"/>
  <c r="Q1370" i="41"/>
  <c r="P1370" i="41"/>
  <c r="O1370" i="41"/>
  <c r="N1370" i="41"/>
  <c r="M1370" i="41"/>
  <c r="L1370" i="41"/>
  <c r="K1370" i="41"/>
  <c r="J1370" i="41"/>
  <c r="I1370" i="41"/>
  <c r="H1370" i="41"/>
  <c r="G1370" i="41"/>
  <c r="F1370" i="41"/>
  <c r="E1370" i="41"/>
  <c r="D1370" i="41"/>
  <c r="C1370" i="41"/>
  <c r="B1370" i="41"/>
  <c r="A1370" i="41"/>
  <c r="Z1369" i="41"/>
  <c r="Y1369" i="41"/>
  <c r="X1369" i="41"/>
  <c r="W1369" i="41"/>
  <c r="V1369" i="41"/>
  <c r="U1369" i="41"/>
  <c r="T1369" i="41"/>
  <c r="S1369" i="41"/>
  <c r="R1369" i="41"/>
  <c r="Q1369" i="41"/>
  <c r="P1369" i="41"/>
  <c r="O1369" i="41"/>
  <c r="N1369" i="41"/>
  <c r="M1369" i="41"/>
  <c r="L1369" i="41"/>
  <c r="K1369" i="41"/>
  <c r="J1369" i="41"/>
  <c r="I1369" i="41"/>
  <c r="H1369" i="41"/>
  <c r="G1369" i="41"/>
  <c r="F1369" i="41"/>
  <c r="E1369" i="41"/>
  <c r="D1369" i="41"/>
  <c r="C1369" i="41"/>
  <c r="B1369" i="41"/>
  <c r="A1369" i="41"/>
  <c r="Z1368" i="41"/>
  <c r="Y1368" i="41"/>
  <c r="X1368" i="41"/>
  <c r="W1368" i="41"/>
  <c r="V1368" i="41"/>
  <c r="U1368" i="41"/>
  <c r="T1368" i="41"/>
  <c r="S1368" i="41"/>
  <c r="R1368" i="41"/>
  <c r="Q1368" i="41"/>
  <c r="P1368" i="41"/>
  <c r="O1368" i="41"/>
  <c r="N1368" i="41"/>
  <c r="M1368" i="41"/>
  <c r="L1368" i="41"/>
  <c r="K1368" i="41"/>
  <c r="J1368" i="41"/>
  <c r="I1368" i="41"/>
  <c r="H1368" i="41"/>
  <c r="G1368" i="41"/>
  <c r="F1368" i="41"/>
  <c r="E1368" i="41"/>
  <c r="D1368" i="41"/>
  <c r="C1368" i="41"/>
  <c r="B1368" i="41"/>
  <c r="A1368" i="41"/>
  <c r="Z1367" i="41"/>
  <c r="Y1367" i="41"/>
  <c r="X1367" i="41"/>
  <c r="W1367" i="41"/>
  <c r="V1367" i="41"/>
  <c r="U1367" i="41"/>
  <c r="T1367" i="41"/>
  <c r="S1367" i="41"/>
  <c r="R1367" i="41"/>
  <c r="Q1367" i="41"/>
  <c r="P1367" i="41"/>
  <c r="O1367" i="41"/>
  <c r="N1367" i="41"/>
  <c r="M1367" i="41"/>
  <c r="L1367" i="41"/>
  <c r="K1367" i="41"/>
  <c r="J1367" i="41"/>
  <c r="I1367" i="41"/>
  <c r="H1367" i="41"/>
  <c r="G1367" i="41"/>
  <c r="F1367" i="41"/>
  <c r="E1367" i="41"/>
  <c r="D1367" i="41"/>
  <c r="C1367" i="41"/>
  <c r="B1367" i="41"/>
  <c r="A1367" i="41"/>
  <c r="Z1366" i="41"/>
  <c r="Y1366" i="41"/>
  <c r="X1366" i="41"/>
  <c r="W1366" i="41"/>
  <c r="V1366" i="41"/>
  <c r="U1366" i="41"/>
  <c r="T1366" i="41"/>
  <c r="S1366" i="41"/>
  <c r="R1366" i="41"/>
  <c r="Q1366" i="41"/>
  <c r="P1366" i="41"/>
  <c r="O1366" i="41"/>
  <c r="N1366" i="41"/>
  <c r="M1366" i="41"/>
  <c r="L1366" i="41"/>
  <c r="K1366" i="41"/>
  <c r="J1366" i="41"/>
  <c r="I1366" i="41"/>
  <c r="H1366" i="41"/>
  <c r="G1366" i="41"/>
  <c r="F1366" i="41"/>
  <c r="E1366" i="41"/>
  <c r="D1366" i="41"/>
  <c r="C1366" i="41"/>
  <c r="B1366" i="41"/>
  <c r="A1366" i="41"/>
  <c r="Z1365" i="41"/>
  <c r="Y1365" i="41"/>
  <c r="X1365" i="41"/>
  <c r="W1365" i="41"/>
  <c r="V1365" i="41"/>
  <c r="U1365" i="41"/>
  <c r="T1365" i="41"/>
  <c r="S1365" i="41"/>
  <c r="R1365" i="41"/>
  <c r="Q1365" i="41"/>
  <c r="P1365" i="41"/>
  <c r="O1365" i="41"/>
  <c r="N1365" i="41"/>
  <c r="M1365" i="41"/>
  <c r="L1365" i="41"/>
  <c r="K1365" i="41"/>
  <c r="J1365" i="41"/>
  <c r="I1365" i="41"/>
  <c r="H1365" i="41"/>
  <c r="G1365" i="41"/>
  <c r="F1365" i="41"/>
  <c r="E1365" i="41"/>
  <c r="D1365" i="41"/>
  <c r="C1365" i="41"/>
  <c r="B1365" i="41"/>
  <c r="A1365" i="41"/>
  <c r="Z1364" i="41"/>
  <c r="Y1364" i="41"/>
  <c r="X1364" i="41"/>
  <c r="W1364" i="41"/>
  <c r="V1364" i="41"/>
  <c r="U1364" i="41"/>
  <c r="T1364" i="41"/>
  <c r="S1364" i="41"/>
  <c r="R1364" i="41"/>
  <c r="Q1364" i="41"/>
  <c r="P1364" i="41"/>
  <c r="O1364" i="41"/>
  <c r="N1364" i="41"/>
  <c r="M1364" i="41"/>
  <c r="L1364" i="41"/>
  <c r="K1364" i="41"/>
  <c r="J1364" i="41"/>
  <c r="I1364" i="41"/>
  <c r="H1364" i="41"/>
  <c r="G1364" i="41"/>
  <c r="F1364" i="41"/>
  <c r="E1364" i="41"/>
  <c r="D1364" i="41"/>
  <c r="C1364" i="41"/>
  <c r="B1364" i="41"/>
  <c r="A1364" i="41"/>
  <c r="Z1363" i="41"/>
  <c r="Y1363" i="41"/>
  <c r="X1363" i="41"/>
  <c r="W1363" i="41"/>
  <c r="V1363" i="41"/>
  <c r="U1363" i="41"/>
  <c r="T1363" i="41"/>
  <c r="S1363" i="41"/>
  <c r="R1363" i="41"/>
  <c r="Q1363" i="41"/>
  <c r="P1363" i="41"/>
  <c r="O1363" i="41"/>
  <c r="N1363" i="41"/>
  <c r="M1363" i="41"/>
  <c r="L1363" i="41"/>
  <c r="K1363" i="41"/>
  <c r="J1363" i="41"/>
  <c r="I1363" i="41"/>
  <c r="H1363" i="41"/>
  <c r="G1363" i="41"/>
  <c r="F1363" i="41"/>
  <c r="E1363" i="41"/>
  <c r="D1363" i="41"/>
  <c r="C1363" i="41"/>
  <c r="B1363" i="41"/>
  <c r="A1363" i="41"/>
  <c r="Z1362" i="41"/>
  <c r="Y1362" i="41"/>
  <c r="X1362" i="41"/>
  <c r="W1362" i="41"/>
  <c r="V1362" i="41"/>
  <c r="U1362" i="41"/>
  <c r="T1362" i="41"/>
  <c r="S1362" i="41"/>
  <c r="R1362" i="41"/>
  <c r="Q1362" i="41"/>
  <c r="P1362" i="41"/>
  <c r="O1362" i="41"/>
  <c r="N1362" i="41"/>
  <c r="M1362" i="41"/>
  <c r="L1362" i="41"/>
  <c r="K1362" i="41"/>
  <c r="J1362" i="41"/>
  <c r="I1362" i="41"/>
  <c r="H1362" i="41"/>
  <c r="G1362" i="41"/>
  <c r="F1362" i="41"/>
  <c r="E1362" i="41"/>
  <c r="D1362" i="41"/>
  <c r="C1362" i="41"/>
  <c r="B1362" i="41"/>
  <c r="A1362" i="41"/>
  <c r="Z1361" i="41"/>
  <c r="Y1361" i="41"/>
  <c r="X1361" i="41"/>
  <c r="W1361" i="41"/>
  <c r="V1361" i="41"/>
  <c r="U1361" i="41"/>
  <c r="T1361" i="41"/>
  <c r="S1361" i="41"/>
  <c r="R1361" i="41"/>
  <c r="Q1361" i="41"/>
  <c r="P1361" i="41"/>
  <c r="O1361" i="41"/>
  <c r="N1361" i="41"/>
  <c r="M1361" i="41"/>
  <c r="L1361" i="41"/>
  <c r="K1361" i="41"/>
  <c r="J1361" i="41"/>
  <c r="I1361" i="41"/>
  <c r="H1361" i="41"/>
  <c r="G1361" i="41"/>
  <c r="F1361" i="41"/>
  <c r="E1361" i="41"/>
  <c r="D1361" i="41"/>
  <c r="C1361" i="41"/>
  <c r="B1361" i="41"/>
  <c r="A1361" i="41"/>
  <c r="Z1360" i="41"/>
  <c r="Y1360" i="41"/>
  <c r="X1360" i="41"/>
  <c r="W1360" i="41"/>
  <c r="V1360" i="41"/>
  <c r="U1360" i="41"/>
  <c r="T1360" i="41"/>
  <c r="S1360" i="41"/>
  <c r="R1360" i="41"/>
  <c r="Q1360" i="41"/>
  <c r="P1360" i="41"/>
  <c r="O1360" i="41"/>
  <c r="N1360" i="41"/>
  <c r="M1360" i="41"/>
  <c r="L1360" i="41"/>
  <c r="K1360" i="41"/>
  <c r="J1360" i="41"/>
  <c r="I1360" i="41"/>
  <c r="H1360" i="41"/>
  <c r="G1360" i="41"/>
  <c r="F1360" i="41"/>
  <c r="E1360" i="41"/>
  <c r="D1360" i="41"/>
  <c r="C1360" i="41"/>
  <c r="B1360" i="41"/>
  <c r="A1360" i="41"/>
  <c r="Z1359" i="41"/>
  <c r="Y1359" i="41"/>
  <c r="X1359" i="41"/>
  <c r="W1359" i="41"/>
  <c r="V1359" i="41"/>
  <c r="U1359" i="41"/>
  <c r="T1359" i="41"/>
  <c r="S1359" i="41"/>
  <c r="R1359" i="41"/>
  <c r="Q1359" i="41"/>
  <c r="P1359" i="41"/>
  <c r="O1359" i="41"/>
  <c r="N1359" i="41"/>
  <c r="M1359" i="41"/>
  <c r="L1359" i="41"/>
  <c r="K1359" i="41"/>
  <c r="J1359" i="41"/>
  <c r="I1359" i="41"/>
  <c r="H1359" i="41"/>
  <c r="G1359" i="41"/>
  <c r="F1359" i="41"/>
  <c r="E1359" i="41"/>
  <c r="D1359" i="41"/>
  <c r="C1359" i="41"/>
  <c r="B1359" i="41"/>
  <c r="A1359" i="41"/>
  <c r="Z1358" i="41"/>
  <c r="Y1358" i="41"/>
  <c r="X1358" i="41"/>
  <c r="W1358" i="41"/>
  <c r="V1358" i="41"/>
  <c r="U1358" i="41"/>
  <c r="T1358" i="41"/>
  <c r="S1358" i="41"/>
  <c r="R1358" i="41"/>
  <c r="Q1358" i="41"/>
  <c r="P1358" i="41"/>
  <c r="O1358" i="41"/>
  <c r="N1358" i="41"/>
  <c r="M1358" i="41"/>
  <c r="L1358" i="41"/>
  <c r="K1358" i="41"/>
  <c r="J1358" i="41"/>
  <c r="I1358" i="41"/>
  <c r="H1358" i="41"/>
  <c r="G1358" i="41"/>
  <c r="F1358" i="41"/>
  <c r="E1358" i="41"/>
  <c r="D1358" i="41"/>
  <c r="C1358" i="41"/>
  <c r="B1358" i="41"/>
  <c r="A1358" i="41"/>
  <c r="Z1357" i="41"/>
  <c r="Y1357" i="41"/>
  <c r="X1357" i="41"/>
  <c r="W1357" i="41"/>
  <c r="V1357" i="41"/>
  <c r="U1357" i="41"/>
  <c r="T1357" i="41"/>
  <c r="S1357" i="41"/>
  <c r="R1357" i="41"/>
  <c r="Q1357" i="41"/>
  <c r="P1357" i="41"/>
  <c r="O1357" i="41"/>
  <c r="N1357" i="41"/>
  <c r="M1357" i="41"/>
  <c r="L1357" i="41"/>
  <c r="K1357" i="41"/>
  <c r="J1357" i="41"/>
  <c r="I1357" i="41"/>
  <c r="H1357" i="41"/>
  <c r="G1357" i="41"/>
  <c r="F1357" i="41"/>
  <c r="E1357" i="41"/>
  <c r="D1357" i="41"/>
  <c r="C1357" i="41"/>
  <c r="B1357" i="41"/>
  <c r="A1357" i="41"/>
  <c r="Z1356" i="41"/>
  <c r="Y1356" i="41"/>
  <c r="X1356" i="41"/>
  <c r="W1356" i="41"/>
  <c r="V1356" i="41"/>
  <c r="U1356" i="41"/>
  <c r="T1356" i="41"/>
  <c r="S1356" i="41"/>
  <c r="R1356" i="41"/>
  <c r="Q1356" i="41"/>
  <c r="P1356" i="41"/>
  <c r="O1356" i="41"/>
  <c r="N1356" i="41"/>
  <c r="M1356" i="41"/>
  <c r="L1356" i="41"/>
  <c r="K1356" i="41"/>
  <c r="J1356" i="41"/>
  <c r="I1356" i="41"/>
  <c r="H1356" i="41"/>
  <c r="G1356" i="41"/>
  <c r="F1356" i="41"/>
  <c r="E1356" i="41"/>
  <c r="D1356" i="41"/>
  <c r="C1356" i="41"/>
  <c r="B1356" i="41"/>
  <c r="A1356" i="41"/>
  <c r="Z1355" i="41"/>
  <c r="Y1355" i="41"/>
  <c r="X1355" i="41"/>
  <c r="W1355" i="41"/>
  <c r="V1355" i="41"/>
  <c r="U1355" i="41"/>
  <c r="T1355" i="41"/>
  <c r="S1355" i="41"/>
  <c r="R1355" i="41"/>
  <c r="Q1355" i="41"/>
  <c r="P1355" i="41"/>
  <c r="O1355" i="41"/>
  <c r="N1355" i="41"/>
  <c r="M1355" i="41"/>
  <c r="L1355" i="41"/>
  <c r="K1355" i="41"/>
  <c r="J1355" i="41"/>
  <c r="I1355" i="41"/>
  <c r="H1355" i="41"/>
  <c r="G1355" i="41"/>
  <c r="F1355" i="41"/>
  <c r="E1355" i="41"/>
  <c r="D1355" i="41"/>
  <c r="C1355" i="41"/>
  <c r="B1355" i="41"/>
  <c r="A1355" i="41"/>
  <c r="Z1354" i="41"/>
  <c r="Y1354" i="41"/>
  <c r="X1354" i="41"/>
  <c r="W1354" i="41"/>
  <c r="V1354" i="41"/>
  <c r="U1354" i="41"/>
  <c r="T1354" i="41"/>
  <c r="S1354" i="41"/>
  <c r="R1354" i="41"/>
  <c r="Q1354" i="41"/>
  <c r="P1354" i="41"/>
  <c r="O1354" i="41"/>
  <c r="N1354" i="41"/>
  <c r="M1354" i="41"/>
  <c r="L1354" i="41"/>
  <c r="K1354" i="41"/>
  <c r="J1354" i="41"/>
  <c r="I1354" i="41"/>
  <c r="H1354" i="41"/>
  <c r="G1354" i="41"/>
  <c r="F1354" i="41"/>
  <c r="E1354" i="41"/>
  <c r="D1354" i="41"/>
  <c r="C1354" i="41"/>
  <c r="B1354" i="41"/>
  <c r="A1354" i="41"/>
  <c r="Z1353" i="41"/>
  <c r="Y1353" i="41"/>
  <c r="X1353" i="41"/>
  <c r="W1353" i="41"/>
  <c r="V1353" i="41"/>
  <c r="U1353" i="41"/>
  <c r="T1353" i="41"/>
  <c r="S1353" i="41"/>
  <c r="R1353" i="41"/>
  <c r="Q1353" i="41"/>
  <c r="P1353" i="41"/>
  <c r="O1353" i="41"/>
  <c r="N1353" i="41"/>
  <c r="M1353" i="41"/>
  <c r="L1353" i="41"/>
  <c r="K1353" i="41"/>
  <c r="J1353" i="41"/>
  <c r="I1353" i="41"/>
  <c r="H1353" i="41"/>
  <c r="G1353" i="41"/>
  <c r="F1353" i="41"/>
  <c r="E1353" i="41"/>
  <c r="D1353" i="41"/>
  <c r="C1353" i="41"/>
  <c r="B1353" i="41"/>
  <c r="A1353" i="41"/>
  <c r="Z1352" i="41"/>
  <c r="Y1352" i="41"/>
  <c r="X1352" i="41"/>
  <c r="W1352" i="41"/>
  <c r="V1352" i="41"/>
  <c r="U1352" i="41"/>
  <c r="T1352" i="41"/>
  <c r="S1352" i="41"/>
  <c r="R1352" i="41"/>
  <c r="Q1352" i="41"/>
  <c r="P1352" i="41"/>
  <c r="O1352" i="41"/>
  <c r="N1352" i="41"/>
  <c r="M1352" i="41"/>
  <c r="L1352" i="41"/>
  <c r="K1352" i="41"/>
  <c r="J1352" i="41"/>
  <c r="I1352" i="41"/>
  <c r="H1352" i="41"/>
  <c r="G1352" i="41"/>
  <c r="F1352" i="41"/>
  <c r="E1352" i="41"/>
  <c r="D1352" i="41"/>
  <c r="C1352" i="41"/>
  <c r="B1352" i="41"/>
  <c r="A1352" i="41"/>
  <c r="Z1351" i="41"/>
  <c r="Y1351" i="41"/>
  <c r="X1351" i="41"/>
  <c r="W1351" i="41"/>
  <c r="V1351" i="41"/>
  <c r="U1351" i="41"/>
  <c r="T1351" i="41"/>
  <c r="S1351" i="41"/>
  <c r="R1351" i="41"/>
  <c r="Q1351" i="41"/>
  <c r="P1351" i="41"/>
  <c r="O1351" i="41"/>
  <c r="N1351" i="41"/>
  <c r="M1351" i="41"/>
  <c r="L1351" i="41"/>
  <c r="K1351" i="41"/>
  <c r="J1351" i="41"/>
  <c r="I1351" i="41"/>
  <c r="H1351" i="41"/>
  <c r="G1351" i="41"/>
  <c r="F1351" i="41"/>
  <c r="E1351" i="41"/>
  <c r="D1351" i="41"/>
  <c r="C1351" i="41"/>
  <c r="B1351" i="41"/>
  <c r="A1351" i="41"/>
  <c r="Z1350" i="41"/>
  <c r="Y1350" i="41"/>
  <c r="X1350" i="41"/>
  <c r="W1350" i="41"/>
  <c r="V1350" i="41"/>
  <c r="U1350" i="41"/>
  <c r="T1350" i="41"/>
  <c r="S1350" i="41"/>
  <c r="R1350" i="41"/>
  <c r="Q1350" i="41"/>
  <c r="P1350" i="41"/>
  <c r="O1350" i="41"/>
  <c r="N1350" i="41"/>
  <c r="M1350" i="41"/>
  <c r="L1350" i="41"/>
  <c r="K1350" i="41"/>
  <c r="J1350" i="41"/>
  <c r="I1350" i="41"/>
  <c r="H1350" i="41"/>
  <c r="G1350" i="41"/>
  <c r="F1350" i="41"/>
  <c r="E1350" i="41"/>
  <c r="D1350" i="41"/>
  <c r="C1350" i="41"/>
  <c r="B1350" i="41"/>
  <c r="A1350" i="41"/>
  <c r="Z1349" i="41"/>
  <c r="Y1349" i="41"/>
  <c r="X1349" i="41"/>
  <c r="W1349" i="41"/>
  <c r="V1349" i="41"/>
  <c r="U1349" i="41"/>
  <c r="T1349" i="41"/>
  <c r="S1349" i="41"/>
  <c r="R1349" i="41"/>
  <c r="Q1349" i="41"/>
  <c r="P1349" i="41"/>
  <c r="O1349" i="41"/>
  <c r="N1349" i="41"/>
  <c r="M1349" i="41"/>
  <c r="L1349" i="41"/>
  <c r="K1349" i="41"/>
  <c r="J1349" i="41"/>
  <c r="I1349" i="41"/>
  <c r="H1349" i="41"/>
  <c r="G1349" i="41"/>
  <c r="F1349" i="41"/>
  <c r="E1349" i="41"/>
  <c r="D1349" i="41"/>
  <c r="C1349" i="41"/>
  <c r="B1349" i="41"/>
  <c r="A1349" i="41"/>
  <c r="Z1348" i="41"/>
  <c r="Y1348" i="41"/>
  <c r="X1348" i="41"/>
  <c r="W1348" i="41"/>
  <c r="V1348" i="41"/>
  <c r="U1348" i="41"/>
  <c r="T1348" i="41"/>
  <c r="S1348" i="41"/>
  <c r="R1348" i="41"/>
  <c r="Q1348" i="41"/>
  <c r="P1348" i="41"/>
  <c r="O1348" i="41"/>
  <c r="N1348" i="41"/>
  <c r="M1348" i="41"/>
  <c r="L1348" i="41"/>
  <c r="K1348" i="41"/>
  <c r="J1348" i="41"/>
  <c r="I1348" i="41"/>
  <c r="H1348" i="41"/>
  <c r="G1348" i="41"/>
  <c r="F1348" i="41"/>
  <c r="E1348" i="41"/>
  <c r="D1348" i="41"/>
  <c r="C1348" i="41"/>
  <c r="B1348" i="41"/>
  <c r="A1348" i="41"/>
  <c r="Z1347" i="41"/>
  <c r="Y1347" i="41"/>
  <c r="X1347" i="41"/>
  <c r="W1347" i="41"/>
  <c r="V1347" i="41"/>
  <c r="U1347" i="41"/>
  <c r="T1347" i="41"/>
  <c r="S1347" i="41"/>
  <c r="R1347" i="41"/>
  <c r="Q1347" i="41"/>
  <c r="P1347" i="41"/>
  <c r="O1347" i="41"/>
  <c r="N1347" i="41"/>
  <c r="M1347" i="41"/>
  <c r="L1347" i="41"/>
  <c r="K1347" i="41"/>
  <c r="J1347" i="41"/>
  <c r="I1347" i="41"/>
  <c r="H1347" i="41"/>
  <c r="G1347" i="41"/>
  <c r="F1347" i="41"/>
  <c r="E1347" i="41"/>
  <c r="D1347" i="41"/>
  <c r="C1347" i="41"/>
  <c r="B1347" i="41"/>
  <c r="A1347" i="41"/>
  <c r="Z1346" i="41"/>
  <c r="Y1346" i="41"/>
  <c r="X1346" i="41"/>
  <c r="W1346" i="41"/>
  <c r="V1346" i="41"/>
  <c r="U1346" i="41"/>
  <c r="T1346" i="41"/>
  <c r="S1346" i="41"/>
  <c r="R1346" i="41"/>
  <c r="Q1346" i="41"/>
  <c r="P1346" i="41"/>
  <c r="O1346" i="41"/>
  <c r="N1346" i="41"/>
  <c r="M1346" i="41"/>
  <c r="L1346" i="41"/>
  <c r="K1346" i="41"/>
  <c r="J1346" i="41"/>
  <c r="I1346" i="41"/>
  <c r="H1346" i="41"/>
  <c r="G1346" i="41"/>
  <c r="F1346" i="41"/>
  <c r="E1346" i="41"/>
  <c r="D1346" i="41"/>
  <c r="C1346" i="41"/>
  <c r="B1346" i="41"/>
  <c r="A1346" i="41"/>
  <c r="Z1345" i="41"/>
  <c r="Y1345" i="41"/>
  <c r="X1345" i="41"/>
  <c r="W1345" i="41"/>
  <c r="V1345" i="41"/>
  <c r="U1345" i="41"/>
  <c r="T1345" i="41"/>
  <c r="S1345" i="41"/>
  <c r="R1345" i="41"/>
  <c r="Q1345" i="41"/>
  <c r="P1345" i="41"/>
  <c r="O1345" i="41"/>
  <c r="N1345" i="41"/>
  <c r="M1345" i="41"/>
  <c r="L1345" i="41"/>
  <c r="K1345" i="41"/>
  <c r="J1345" i="41"/>
  <c r="I1345" i="41"/>
  <c r="H1345" i="41"/>
  <c r="G1345" i="41"/>
  <c r="F1345" i="41"/>
  <c r="E1345" i="41"/>
  <c r="D1345" i="41"/>
  <c r="C1345" i="41"/>
  <c r="B1345" i="41"/>
  <c r="A1345" i="41"/>
  <c r="Z1344" i="41"/>
  <c r="Y1344" i="41"/>
  <c r="X1344" i="41"/>
  <c r="W1344" i="41"/>
  <c r="V1344" i="41"/>
  <c r="U1344" i="41"/>
  <c r="T1344" i="41"/>
  <c r="S1344" i="41"/>
  <c r="R1344" i="41"/>
  <c r="Q1344" i="41"/>
  <c r="P1344" i="41"/>
  <c r="O1344" i="41"/>
  <c r="N1344" i="41"/>
  <c r="M1344" i="41"/>
  <c r="L1344" i="41"/>
  <c r="K1344" i="41"/>
  <c r="J1344" i="41"/>
  <c r="I1344" i="41"/>
  <c r="H1344" i="41"/>
  <c r="G1344" i="41"/>
  <c r="F1344" i="41"/>
  <c r="E1344" i="41"/>
  <c r="D1344" i="41"/>
  <c r="C1344" i="41"/>
  <c r="B1344" i="41"/>
  <c r="A1344" i="41"/>
  <c r="Z1343" i="41"/>
  <c r="Y1343" i="41"/>
  <c r="X1343" i="41"/>
  <c r="W1343" i="41"/>
  <c r="V1343" i="41"/>
  <c r="U1343" i="41"/>
  <c r="T1343" i="41"/>
  <c r="S1343" i="41"/>
  <c r="R1343" i="41"/>
  <c r="Q1343" i="41"/>
  <c r="P1343" i="41"/>
  <c r="O1343" i="41"/>
  <c r="N1343" i="41"/>
  <c r="M1343" i="41"/>
  <c r="L1343" i="41"/>
  <c r="K1343" i="41"/>
  <c r="J1343" i="41"/>
  <c r="I1343" i="41"/>
  <c r="H1343" i="41"/>
  <c r="G1343" i="41"/>
  <c r="F1343" i="41"/>
  <c r="E1343" i="41"/>
  <c r="D1343" i="41"/>
  <c r="C1343" i="41"/>
  <c r="B1343" i="41"/>
  <c r="A1343" i="41"/>
  <c r="Z1342" i="41"/>
  <c r="Y1342" i="41"/>
  <c r="X1342" i="41"/>
  <c r="W1342" i="41"/>
  <c r="V1342" i="41"/>
  <c r="U1342" i="41"/>
  <c r="T1342" i="41"/>
  <c r="S1342" i="41"/>
  <c r="R1342" i="41"/>
  <c r="Q1342" i="41"/>
  <c r="P1342" i="41"/>
  <c r="O1342" i="41"/>
  <c r="N1342" i="41"/>
  <c r="M1342" i="41"/>
  <c r="L1342" i="41"/>
  <c r="K1342" i="41"/>
  <c r="J1342" i="41"/>
  <c r="I1342" i="41"/>
  <c r="H1342" i="41"/>
  <c r="G1342" i="41"/>
  <c r="F1342" i="41"/>
  <c r="E1342" i="41"/>
  <c r="D1342" i="41"/>
  <c r="C1342" i="41"/>
  <c r="B1342" i="41"/>
  <c r="A1342" i="41"/>
  <c r="Z1341" i="41"/>
  <c r="Y1341" i="41"/>
  <c r="X1341" i="41"/>
  <c r="W1341" i="41"/>
  <c r="V1341" i="41"/>
  <c r="U1341" i="41"/>
  <c r="T1341" i="41"/>
  <c r="S1341" i="41"/>
  <c r="R1341" i="41"/>
  <c r="Q1341" i="41"/>
  <c r="P1341" i="41"/>
  <c r="O1341" i="41"/>
  <c r="N1341" i="41"/>
  <c r="M1341" i="41"/>
  <c r="L1341" i="41"/>
  <c r="K1341" i="41"/>
  <c r="J1341" i="41"/>
  <c r="I1341" i="41"/>
  <c r="H1341" i="41"/>
  <c r="G1341" i="41"/>
  <c r="F1341" i="41"/>
  <c r="E1341" i="41"/>
  <c r="D1341" i="41"/>
  <c r="C1341" i="41"/>
  <c r="B1341" i="41"/>
  <c r="A1341" i="41"/>
  <c r="Z1340" i="41"/>
  <c r="Y1340" i="41"/>
  <c r="X1340" i="41"/>
  <c r="W1340" i="41"/>
  <c r="V1340" i="41"/>
  <c r="U1340" i="41"/>
  <c r="T1340" i="41"/>
  <c r="S1340" i="41"/>
  <c r="R1340" i="41"/>
  <c r="Q1340" i="41"/>
  <c r="P1340" i="41"/>
  <c r="O1340" i="41"/>
  <c r="N1340" i="41"/>
  <c r="M1340" i="41"/>
  <c r="L1340" i="41"/>
  <c r="K1340" i="41"/>
  <c r="J1340" i="41"/>
  <c r="I1340" i="41"/>
  <c r="H1340" i="41"/>
  <c r="G1340" i="41"/>
  <c r="F1340" i="41"/>
  <c r="E1340" i="41"/>
  <c r="D1340" i="41"/>
  <c r="C1340" i="41"/>
  <c r="B1340" i="41"/>
  <c r="A1340" i="41"/>
  <c r="Z1339" i="41"/>
  <c r="Y1339" i="41"/>
  <c r="X1339" i="41"/>
  <c r="W1339" i="41"/>
  <c r="V1339" i="41"/>
  <c r="U1339" i="41"/>
  <c r="T1339" i="41"/>
  <c r="S1339" i="41"/>
  <c r="R1339" i="41"/>
  <c r="Q1339" i="41"/>
  <c r="P1339" i="41"/>
  <c r="O1339" i="41"/>
  <c r="N1339" i="41"/>
  <c r="M1339" i="41"/>
  <c r="L1339" i="41"/>
  <c r="K1339" i="41"/>
  <c r="J1339" i="41"/>
  <c r="I1339" i="41"/>
  <c r="H1339" i="41"/>
  <c r="G1339" i="41"/>
  <c r="F1339" i="41"/>
  <c r="E1339" i="41"/>
  <c r="D1339" i="41"/>
  <c r="C1339" i="41"/>
  <c r="B1339" i="41"/>
  <c r="A1339" i="41"/>
  <c r="Z1338" i="41"/>
  <c r="Y1338" i="41"/>
  <c r="X1338" i="41"/>
  <c r="W1338" i="41"/>
  <c r="V1338" i="41"/>
  <c r="U1338" i="41"/>
  <c r="T1338" i="41"/>
  <c r="S1338" i="41"/>
  <c r="R1338" i="41"/>
  <c r="Q1338" i="41"/>
  <c r="P1338" i="41"/>
  <c r="O1338" i="41"/>
  <c r="N1338" i="41"/>
  <c r="M1338" i="41"/>
  <c r="L1338" i="41"/>
  <c r="K1338" i="41"/>
  <c r="J1338" i="41"/>
  <c r="I1338" i="41"/>
  <c r="H1338" i="41"/>
  <c r="G1338" i="41"/>
  <c r="F1338" i="41"/>
  <c r="E1338" i="41"/>
  <c r="D1338" i="41"/>
  <c r="C1338" i="41"/>
  <c r="B1338" i="41"/>
  <c r="A1338" i="41"/>
  <c r="Z1337" i="41"/>
  <c r="Y1337" i="41"/>
  <c r="X1337" i="41"/>
  <c r="W1337" i="41"/>
  <c r="V1337" i="41"/>
  <c r="U1337" i="41"/>
  <c r="T1337" i="41"/>
  <c r="S1337" i="41"/>
  <c r="R1337" i="41"/>
  <c r="Q1337" i="41"/>
  <c r="P1337" i="41"/>
  <c r="O1337" i="41"/>
  <c r="N1337" i="41"/>
  <c r="M1337" i="41"/>
  <c r="L1337" i="41"/>
  <c r="K1337" i="41"/>
  <c r="J1337" i="41"/>
  <c r="I1337" i="41"/>
  <c r="H1337" i="41"/>
  <c r="G1337" i="41"/>
  <c r="F1337" i="41"/>
  <c r="E1337" i="41"/>
  <c r="D1337" i="41"/>
  <c r="C1337" i="41"/>
  <c r="B1337" i="41"/>
  <c r="A1337" i="41"/>
  <c r="Z1336" i="41"/>
  <c r="Y1336" i="41"/>
  <c r="X1336" i="41"/>
  <c r="W1336" i="41"/>
  <c r="V1336" i="41"/>
  <c r="U1336" i="41"/>
  <c r="T1336" i="41"/>
  <c r="S1336" i="41"/>
  <c r="R1336" i="41"/>
  <c r="Q1336" i="41"/>
  <c r="P1336" i="41"/>
  <c r="O1336" i="41"/>
  <c r="N1336" i="41"/>
  <c r="M1336" i="41"/>
  <c r="L1336" i="41"/>
  <c r="K1336" i="41"/>
  <c r="J1336" i="41"/>
  <c r="I1336" i="41"/>
  <c r="H1336" i="41"/>
  <c r="G1336" i="41"/>
  <c r="F1336" i="41"/>
  <c r="E1336" i="41"/>
  <c r="D1336" i="41"/>
  <c r="C1336" i="41"/>
  <c r="B1336" i="41"/>
  <c r="A1336" i="41"/>
  <c r="Z1335" i="41"/>
  <c r="Y1335" i="41"/>
  <c r="X1335" i="41"/>
  <c r="W1335" i="41"/>
  <c r="V1335" i="41"/>
  <c r="U1335" i="41"/>
  <c r="T1335" i="41"/>
  <c r="S1335" i="41"/>
  <c r="R1335" i="41"/>
  <c r="Q1335" i="41"/>
  <c r="P1335" i="41"/>
  <c r="O1335" i="41"/>
  <c r="N1335" i="41"/>
  <c r="M1335" i="41"/>
  <c r="L1335" i="41"/>
  <c r="K1335" i="41"/>
  <c r="J1335" i="41"/>
  <c r="I1335" i="41"/>
  <c r="H1335" i="41"/>
  <c r="G1335" i="41"/>
  <c r="F1335" i="41"/>
  <c r="E1335" i="41"/>
  <c r="D1335" i="41"/>
  <c r="C1335" i="41"/>
  <c r="B1335" i="41"/>
  <c r="A1335" i="41"/>
  <c r="Z1334" i="41"/>
  <c r="Y1334" i="41"/>
  <c r="X1334" i="41"/>
  <c r="W1334" i="41"/>
  <c r="V1334" i="41"/>
  <c r="U1334" i="41"/>
  <c r="T1334" i="41"/>
  <c r="S1334" i="41"/>
  <c r="R1334" i="41"/>
  <c r="Q1334" i="41"/>
  <c r="P1334" i="41"/>
  <c r="O1334" i="41"/>
  <c r="N1334" i="41"/>
  <c r="M1334" i="41"/>
  <c r="L1334" i="41"/>
  <c r="K1334" i="41"/>
  <c r="J1334" i="41"/>
  <c r="I1334" i="41"/>
  <c r="H1334" i="41"/>
  <c r="G1334" i="41"/>
  <c r="F1334" i="41"/>
  <c r="E1334" i="41"/>
  <c r="D1334" i="41"/>
  <c r="C1334" i="41"/>
  <c r="B1334" i="41"/>
  <c r="A1334" i="41"/>
  <c r="Z1333" i="41"/>
  <c r="Y1333" i="41"/>
  <c r="X1333" i="41"/>
  <c r="W1333" i="41"/>
  <c r="V1333" i="41"/>
  <c r="U1333" i="41"/>
  <c r="T1333" i="41"/>
  <c r="S1333" i="41"/>
  <c r="R1333" i="41"/>
  <c r="Q1333" i="41"/>
  <c r="P1333" i="41"/>
  <c r="O1333" i="41"/>
  <c r="N1333" i="41"/>
  <c r="M1333" i="41"/>
  <c r="L1333" i="41"/>
  <c r="K1333" i="41"/>
  <c r="J1333" i="41"/>
  <c r="I1333" i="41"/>
  <c r="H1333" i="41"/>
  <c r="G1333" i="41"/>
  <c r="F1333" i="41"/>
  <c r="E1333" i="41"/>
  <c r="D1333" i="41"/>
  <c r="C1333" i="41"/>
  <c r="B1333" i="41"/>
  <c r="A1333" i="41"/>
  <c r="Z1332" i="41"/>
  <c r="Y1332" i="41"/>
  <c r="X1332" i="41"/>
  <c r="W1332" i="41"/>
  <c r="V1332" i="41"/>
  <c r="U1332" i="41"/>
  <c r="T1332" i="41"/>
  <c r="S1332" i="41"/>
  <c r="R1332" i="41"/>
  <c r="Q1332" i="41"/>
  <c r="P1332" i="41"/>
  <c r="O1332" i="41"/>
  <c r="N1332" i="41"/>
  <c r="M1332" i="41"/>
  <c r="L1332" i="41"/>
  <c r="K1332" i="41"/>
  <c r="J1332" i="41"/>
  <c r="I1332" i="41"/>
  <c r="H1332" i="41"/>
  <c r="G1332" i="41"/>
  <c r="F1332" i="41"/>
  <c r="E1332" i="41"/>
  <c r="D1332" i="41"/>
  <c r="C1332" i="41"/>
  <c r="B1332" i="41"/>
  <c r="A1332" i="41"/>
  <c r="Z1331" i="41"/>
  <c r="Y1331" i="41"/>
  <c r="X1331" i="41"/>
  <c r="W1331" i="41"/>
  <c r="V1331" i="41"/>
  <c r="U1331" i="41"/>
  <c r="T1331" i="41"/>
  <c r="S1331" i="41"/>
  <c r="R1331" i="41"/>
  <c r="Q1331" i="41"/>
  <c r="P1331" i="41"/>
  <c r="O1331" i="41"/>
  <c r="N1331" i="41"/>
  <c r="M1331" i="41"/>
  <c r="L1331" i="41"/>
  <c r="K1331" i="41"/>
  <c r="J1331" i="41"/>
  <c r="I1331" i="41"/>
  <c r="H1331" i="41"/>
  <c r="G1331" i="41"/>
  <c r="F1331" i="41"/>
  <c r="E1331" i="41"/>
  <c r="D1331" i="41"/>
  <c r="C1331" i="41"/>
  <c r="B1331" i="41"/>
  <c r="A1331" i="41"/>
  <c r="Z1330" i="41"/>
  <c r="Y1330" i="41"/>
  <c r="X1330" i="41"/>
  <c r="W1330" i="41"/>
  <c r="V1330" i="41"/>
  <c r="U1330" i="41"/>
  <c r="T1330" i="41"/>
  <c r="S1330" i="41"/>
  <c r="R1330" i="41"/>
  <c r="Q1330" i="41"/>
  <c r="P1330" i="41"/>
  <c r="O1330" i="41"/>
  <c r="N1330" i="41"/>
  <c r="M1330" i="41"/>
  <c r="L1330" i="41"/>
  <c r="K1330" i="41"/>
  <c r="J1330" i="41"/>
  <c r="I1330" i="41"/>
  <c r="H1330" i="41"/>
  <c r="G1330" i="41"/>
  <c r="F1330" i="41"/>
  <c r="E1330" i="41"/>
  <c r="D1330" i="41"/>
  <c r="C1330" i="41"/>
  <c r="B1330" i="41"/>
  <c r="A1330" i="41"/>
  <c r="Z1329" i="41"/>
  <c r="Y1329" i="41"/>
  <c r="X1329" i="41"/>
  <c r="W1329" i="41"/>
  <c r="V1329" i="41"/>
  <c r="U1329" i="41"/>
  <c r="T1329" i="41"/>
  <c r="S1329" i="41"/>
  <c r="R1329" i="41"/>
  <c r="Q1329" i="41"/>
  <c r="P1329" i="41"/>
  <c r="O1329" i="41"/>
  <c r="N1329" i="41"/>
  <c r="M1329" i="41"/>
  <c r="L1329" i="41"/>
  <c r="K1329" i="41"/>
  <c r="J1329" i="41"/>
  <c r="I1329" i="41"/>
  <c r="H1329" i="41"/>
  <c r="G1329" i="41"/>
  <c r="F1329" i="41"/>
  <c r="E1329" i="41"/>
  <c r="D1329" i="41"/>
  <c r="C1329" i="41"/>
  <c r="B1329" i="41"/>
  <c r="A1329" i="41"/>
  <c r="Z1328" i="41"/>
  <c r="Y1328" i="41"/>
  <c r="X1328" i="41"/>
  <c r="W1328" i="41"/>
  <c r="V1328" i="41"/>
  <c r="U1328" i="41"/>
  <c r="T1328" i="41"/>
  <c r="S1328" i="41"/>
  <c r="R1328" i="41"/>
  <c r="Q1328" i="41"/>
  <c r="P1328" i="41"/>
  <c r="O1328" i="41"/>
  <c r="N1328" i="41"/>
  <c r="M1328" i="41"/>
  <c r="L1328" i="41"/>
  <c r="K1328" i="41"/>
  <c r="J1328" i="41"/>
  <c r="I1328" i="41"/>
  <c r="H1328" i="41"/>
  <c r="G1328" i="41"/>
  <c r="F1328" i="41"/>
  <c r="E1328" i="41"/>
  <c r="D1328" i="41"/>
  <c r="C1328" i="41"/>
  <c r="B1328" i="41"/>
  <c r="A1328" i="41"/>
  <c r="Z1327" i="41"/>
  <c r="Y1327" i="41"/>
  <c r="X1327" i="41"/>
  <c r="W1327" i="41"/>
  <c r="V1327" i="41"/>
  <c r="U1327" i="41"/>
  <c r="T1327" i="41"/>
  <c r="S1327" i="41"/>
  <c r="R1327" i="41"/>
  <c r="Q1327" i="41"/>
  <c r="P1327" i="41"/>
  <c r="O1327" i="41"/>
  <c r="N1327" i="41"/>
  <c r="M1327" i="41"/>
  <c r="L1327" i="41"/>
  <c r="K1327" i="41"/>
  <c r="J1327" i="41"/>
  <c r="I1327" i="41"/>
  <c r="H1327" i="41"/>
  <c r="G1327" i="41"/>
  <c r="F1327" i="41"/>
  <c r="E1327" i="41"/>
  <c r="D1327" i="41"/>
  <c r="C1327" i="41"/>
  <c r="B1327" i="41"/>
  <c r="A1327" i="41"/>
  <c r="Z1326" i="41"/>
  <c r="Y1326" i="41"/>
  <c r="X1326" i="41"/>
  <c r="W1326" i="41"/>
  <c r="V1326" i="41"/>
  <c r="U1326" i="41"/>
  <c r="T1326" i="41"/>
  <c r="S1326" i="41"/>
  <c r="R1326" i="41"/>
  <c r="Q1326" i="41"/>
  <c r="P1326" i="41"/>
  <c r="O1326" i="41"/>
  <c r="N1326" i="41"/>
  <c r="M1326" i="41"/>
  <c r="L1326" i="41"/>
  <c r="K1326" i="41"/>
  <c r="J1326" i="41"/>
  <c r="I1326" i="41"/>
  <c r="H1326" i="41"/>
  <c r="G1326" i="41"/>
  <c r="F1326" i="41"/>
  <c r="E1326" i="41"/>
  <c r="D1326" i="41"/>
  <c r="C1326" i="41"/>
  <c r="B1326" i="41"/>
  <c r="A1326" i="41"/>
  <c r="Z1325" i="41"/>
  <c r="Y1325" i="41"/>
  <c r="X1325" i="41"/>
  <c r="W1325" i="41"/>
  <c r="V1325" i="41"/>
  <c r="U1325" i="41"/>
  <c r="T1325" i="41"/>
  <c r="S1325" i="41"/>
  <c r="R1325" i="41"/>
  <c r="Q1325" i="41"/>
  <c r="P1325" i="41"/>
  <c r="O1325" i="41"/>
  <c r="N1325" i="41"/>
  <c r="M1325" i="41"/>
  <c r="L1325" i="41"/>
  <c r="K1325" i="41"/>
  <c r="J1325" i="41"/>
  <c r="I1325" i="41"/>
  <c r="H1325" i="41"/>
  <c r="G1325" i="41"/>
  <c r="F1325" i="41"/>
  <c r="E1325" i="41"/>
  <c r="D1325" i="41"/>
  <c r="C1325" i="41"/>
  <c r="B1325" i="41"/>
  <c r="A1325" i="41"/>
  <c r="Z1324" i="41"/>
  <c r="Y1324" i="41"/>
  <c r="X1324" i="41"/>
  <c r="W1324" i="41"/>
  <c r="V1324" i="41"/>
  <c r="U1324" i="41"/>
  <c r="T1324" i="41"/>
  <c r="S1324" i="41"/>
  <c r="R1324" i="41"/>
  <c r="Q1324" i="41"/>
  <c r="P1324" i="41"/>
  <c r="O1324" i="41"/>
  <c r="N1324" i="41"/>
  <c r="M1324" i="41"/>
  <c r="L1324" i="41"/>
  <c r="K1324" i="41"/>
  <c r="J1324" i="41"/>
  <c r="I1324" i="41"/>
  <c r="H1324" i="41"/>
  <c r="G1324" i="41"/>
  <c r="F1324" i="41"/>
  <c r="E1324" i="41"/>
  <c r="D1324" i="41"/>
  <c r="C1324" i="41"/>
  <c r="B1324" i="41"/>
  <c r="A1324" i="41"/>
  <c r="Z1323" i="41"/>
  <c r="Y1323" i="41"/>
  <c r="X1323" i="41"/>
  <c r="W1323" i="41"/>
  <c r="V1323" i="41"/>
  <c r="U1323" i="41"/>
  <c r="T1323" i="41"/>
  <c r="S1323" i="41"/>
  <c r="R1323" i="41"/>
  <c r="Q1323" i="41"/>
  <c r="P1323" i="41"/>
  <c r="O1323" i="41"/>
  <c r="N1323" i="41"/>
  <c r="M1323" i="41"/>
  <c r="L1323" i="41"/>
  <c r="K1323" i="41"/>
  <c r="J1323" i="41"/>
  <c r="I1323" i="41"/>
  <c r="H1323" i="41"/>
  <c r="G1323" i="41"/>
  <c r="F1323" i="41"/>
  <c r="E1323" i="41"/>
  <c r="D1323" i="41"/>
  <c r="C1323" i="41"/>
  <c r="B1323" i="41"/>
  <c r="A1323" i="41"/>
  <c r="Z1322" i="41"/>
  <c r="Y1322" i="41"/>
  <c r="X1322" i="41"/>
  <c r="W1322" i="41"/>
  <c r="V1322" i="41"/>
  <c r="U1322" i="41"/>
  <c r="T1322" i="41"/>
  <c r="S1322" i="41"/>
  <c r="R1322" i="41"/>
  <c r="Q1322" i="41"/>
  <c r="P1322" i="41"/>
  <c r="O1322" i="41"/>
  <c r="N1322" i="41"/>
  <c r="M1322" i="41"/>
  <c r="L1322" i="41"/>
  <c r="K1322" i="41"/>
  <c r="J1322" i="41"/>
  <c r="I1322" i="41"/>
  <c r="H1322" i="41"/>
  <c r="G1322" i="41"/>
  <c r="F1322" i="41"/>
  <c r="E1322" i="41"/>
  <c r="D1322" i="41"/>
  <c r="C1322" i="41"/>
  <c r="B1322" i="41"/>
  <c r="A1322" i="41"/>
  <c r="Z1321" i="41"/>
  <c r="Y1321" i="41"/>
  <c r="X1321" i="41"/>
  <c r="W1321" i="41"/>
  <c r="V1321" i="41"/>
  <c r="U1321" i="41"/>
  <c r="T1321" i="41"/>
  <c r="S1321" i="41"/>
  <c r="R1321" i="41"/>
  <c r="Q1321" i="41"/>
  <c r="P1321" i="41"/>
  <c r="O1321" i="41"/>
  <c r="N1321" i="41"/>
  <c r="M1321" i="41"/>
  <c r="L1321" i="41"/>
  <c r="K1321" i="41"/>
  <c r="J1321" i="41"/>
  <c r="I1321" i="41"/>
  <c r="H1321" i="41"/>
  <c r="G1321" i="41"/>
  <c r="F1321" i="41"/>
  <c r="E1321" i="41"/>
  <c r="D1321" i="41"/>
  <c r="C1321" i="41"/>
  <c r="B1321" i="41"/>
  <c r="A1321" i="41"/>
  <c r="Z1320" i="41"/>
  <c r="Y1320" i="41"/>
  <c r="X1320" i="41"/>
  <c r="W1320" i="41"/>
  <c r="V1320" i="41"/>
  <c r="U1320" i="41"/>
  <c r="T1320" i="41"/>
  <c r="S1320" i="41"/>
  <c r="R1320" i="41"/>
  <c r="Q1320" i="41"/>
  <c r="P1320" i="41"/>
  <c r="O1320" i="41"/>
  <c r="N1320" i="41"/>
  <c r="M1320" i="41"/>
  <c r="L1320" i="41"/>
  <c r="K1320" i="41"/>
  <c r="J1320" i="41"/>
  <c r="I1320" i="41"/>
  <c r="H1320" i="41"/>
  <c r="G1320" i="41"/>
  <c r="F1320" i="41"/>
  <c r="E1320" i="41"/>
  <c r="D1320" i="41"/>
  <c r="C1320" i="41"/>
  <c r="B1320" i="41"/>
  <c r="A1320" i="41"/>
  <c r="Z1319" i="41"/>
  <c r="Y1319" i="41"/>
  <c r="X1319" i="41"/>
  <c r="W1319" i="41"/>
  <c r="V1319" i="41"/>
  <c r="U1319" i="41"/>
  <c r="T1319" i="41"/>
  <c r="S1319" i="41"/>
  <c r="R1319" i="41"/>
  <c r="Q1319" i="41"/>
  <c r="P1319" i="41"/>
  <c r="O1319" i="41"/>
  <c r="N1319" i="41"/>
  <c r="M1319" i="41"/>
  <c r="L1319" i="41"/>
  <c r="K1319" i="41"/>
  <c r="J1319" i="41"/>
  <c r="I1319" i="41"/>
  <c r="H1319" i="41"/>
  <c r="G1319" i="41"/>
  <c r="F1319" i="41"/>
  <c r="E1319" i="41"/>
  <c r="D1319" i="41"/>
  <c r="C1319" i="41"/>
  <c r="B1319" i="41"/>
  <c r="A1319" i="41"/>
  <c r="Z1318" i="41"/>
  <c r="Y1318" i="41"/>
  <c r="X1318" i="41"/>
  <c r="W1318" i="41"/>
  <c r="V1318" i="41"/>
  <c r="U1318" i="41"/>
  <c r="T1318" i="41"/>
  <c r="S1318" i="41"/>
  <c r="R1318" i="41"/>
  <c r="Q1318" i="41"/>
  <c r="P1318" i="41"/>
  <c r="O1318" i="41"/>
  <c r="N1318" i="41"/>
  <c r="M1318" i="41"/>
  <c r="L1318" i="41"/>
  <c r="K1318" i="41"/>
  <c r="J1318" i="41"/>
  <c r="I1318" i="41"/>
  <c r="H1318" i="41"/>
  <c r="G1318" i="41"/>
  <c r="F1318" i="41"/>
  <c r="E1318" i="41"/>
  <c r="D1318" i="41"/>
  <c r="C1318" i="41"/>
  <c r="B1318" i="41"/>
  <c r="A1318" i="41"/>
  <c r="Z1317" i="41"/>
  <c r="Y1317" i="41"/>
  <c r="X1317" i="41"/>
  <c r="W1317" i="41"/>
  <c r="V1317" i="41"/>
  <c r="U1317" i="41"/>
  <c r="T1317" i="41"/>
  <c r="S1317" i="41"/>
  <c r="R1317" i="41"/>
  <c r="Q1317" i="41"/>
  <c r="P1317" i="41"/>
  <c r="O1317" i="41"/>
  <c r="N1317" i="41"/>
  <c r="M1317" i="41"/>
  <c r="L1317" i="41"/>
  <c r="K1317" i="41"/>
  <c r="J1317" i="41"/>
  <c r="I1317" i="41"/>
  <c r="H1317" i="41"/>
  <c r="G1317" i="41"/>
  <c r="F1317" i="41"/>
  <c r="E1317" i="41"/>
  <c r="D1317" i="41"/>
  <c r="C1317" i="41"/>
  <c r="B1317" i="41"/>
  <c r="A1317" i="41"/>
  <c r="Z1316" i="41"/>
  <c r="Y1316" i="41"/>
  <c r="X1316" i="41"/>
  <c r="W1316" i="41"/>
  <c r="V1316" i="41"/>
  <c r="U1316" i="41"/>
  <c r="T1316" i="41"/>
  <c r="S1316" i="41"/>
  <c r="R1316" i="41"/>
  <c r="Q1316" i="41"/>
  <c r="P1316" i="41"/>
  <c r="O1316" i="41"/>
  <c r="N1316" i="41"/>
  <c r="M1316" i="41"/>
  <c r="L1316" i="41"/>
  <c r="K1316" i="41"/>
  <c r="J1316" i="41"/>
  <c r="I1316" i="41"/>
  <c r="H1316" i="41"/>
  <c r="G1316" i="41"/>
  <c r="F1316" i="41"/>
  <c r="E1316" i="41"/>
  <c r="D1316" i="41"/>
  <c r="C1316" i="41"/>
  <c r="B1316" i="41"/>
  <c r="A1316" i="41"/>
  <c r="Z1315" i="41"/>
  <c r="Y1315" i="41"/>
  <c r="X1315" i="41"/>
  <c r="W1315" i="41"/>
  <c r="V1315" i="41"/>
  <c r="U1315" i="41"/>
  <c r="T1315" i="41"/>
  <c r="S1315" i="41"/>
  <c r="R1315" i="41"/>
  <c r="Q1315" i="41"/>
  <c r="P1315" i="41"/>
  <c r="O1315" i="41"/>
  <c r="N1315" i="41"/>
  <c r="M1315" i="41"/>
  <c r="L1315" i="41"/>
  <c r="K1315" i="41"/>
  <c r="J1315" i="41"/>
  <c r="I1315" i="41"/>
  <c r="H1315" i="41"/>
  <c r="G1315" i="41"/>
  <c r="F1315" i="41"/>
  <c r="E1315" i="41"/>
  <c r="D1315" i="41"/>
  <c r="C1315" i="41"/>
  <c r="B1315" i="41"/>
  <c r="A1315" i="41"/>
  <c r="Z1314" i="41"/>
  <c r="Y1314" i="41"/>
  <c r="X1314" i="41"/>
  <c r="W1314" i="41"/>
  <c r="V1314" i="41"/>
  <c r="U1314" i="41"/>
  <c r="T1314" i="41"/>
  <c r="S1314" i="41"/>
  <c r="R1314" i="41"/>
  <c r="Q1314" i="41"/>
  <c r="P1314" i="41"/>
  <c r="O1314" i="41"/>
  <c r="N1314" i="41"/>
  <c r="M1314" i="41"/>
  <c r="L1314" i="41"/>
  <c r="K1314" i="41"/>
  <c r="J1314" i="41"/>
  <c r="I1314" i="41"/>
  <c r="H1314" i="41"/>
  <c r="G1314" i="41"/>
  <c r="F1314" i="41"/>
  <c r="E1314" i="41"/>
  <c r="D1314" i="41"/>
  <c r="C1314" i="41"/>
  <c r="B1314" i="41"/>
  <c r="A1314" i="41"/>
  <c r="Z1313" i="41"/>
  <c r="Y1313" i="41"/>
  <c r="X1313" i="41"/>
  <c r="W1313" i="41"/>
  <c r="V1313" i="41"/>
  <c r="U1313" i="41"/>
  <c r="T1313" i="41"/>
  <c r="S1313" i="41"/>
  <c r="R1313" i="41"/>
  <c r="Q1313" i="41"/>
  <c r="P1313" i="41"/>
  <c r="O1313" i="41"/>
  <c r="N1313" i="41"/>
  <c r="M1313" i="41"/>
  <c r="L1313" i="41"/>
  <c r="K1313" i="41"/>
  <c r="J1313" i="41"/>
  <c r="I1313" i="41"/>
  <c r="H1313" i="41"/>
  <c r="G1313" i="41"/>
  <c r="F1313" i="41"/>
  <c r="E1313" i="41"/>
  <c r="D1313" i="41"/>
  <c r="C1313" i="41"/>
  <c r="B1313" i="41"/>
  <c r="A1313" i="41"/>
  <c r="Z1312" i="41"/>
  <c r="Y1312" i="41"/>
  <c r="X1312" i="41"/>
  <c r="W1312" i="41"/>
  <c r="V1312" i="41"/>
  <c r="U1312" i="41"/>
  <c r="T1312" i="41"/>
  <c r="S1312" i="41"/>
  <c r="R1312" i="41"/>
  <c r="Q1312" i="41"/>
  <c r="P1312" i="41"/>
  <c r="O1312" i="41"/>
  <c r="N1312" i="41"/>
  <c r="M1312" i="41"/>
  <c r="L1312" i="41"/>
  <c r="K1312" i="41"/>
  <c r="J1312" i="41"/>
  <c r="I1312" i="41"/>
  <c r="H1312" i="41"/>
  <c r="G1312" i="41"/>
  <c r="F1312" i="41"/>
  <c r="E1312" i="41"/>
  <c r="D1312" i="41"/>
  <c r="C1312" i="41"/>
  <c r="B1312" i="41"/>
  <c r="A1312" i="41"/>
  <c r="Z1311" i="41"/>
  <c r="Y1311" i="41"/>
  <c r="X1311" i="41"/>
  <c r="W1311" i="41"/>
  <c r="V1311" i="41"/>
  <c r="U1311" i="41"/>
  <c r="T1311" i="41"/>
  <c r="S1311" i="41"/>
  <c r="R1311" i="41"/>
  <c r="Q1311" i="41"/>
  <c r="P1311" i="41"/>
  <c r="O1311" i="41"/>
  <c r="N1311" i="41"/>
  <c r="M1311" i="41"/>
  <c r="L1311" i="41"/>
  <c r="K1311" i="41"/>
  <c r="J1311" i="41"/>
  <c r="I1311" i="41"/>
  <c r="H1311" i="41"/>
  <c r="G1311" i="41"/>
  <c r="F1311" i="41"/>
  <c r="E1311" i="41"/>
  <c r="D1311" i="41"/>
  <c r="C1311" i="41"/>
  <c r="B1311" i="41"/>
  <c r="A1311" i="41"/>
  <c r="Z1310" i="41"/>
  <c r="Y1310" i="41"/>
  <c r="X1310" i="41"/>
  <c r="W1310" i="41"/>
  <c r="V1310" i="41"/>
  <c r="U1310" i="41"/>
  <c r="T1310" i="41"/>
  <c r="S1310" i="41"/>
  <c r="R1310" i="41"/>
  <c r="Q1310" i="41"/>
  <c r="P1310" i="41"/>
  <c r="O1310" i="41"/>
  <c r="N1310" i="41"/>
  <c r="M1310" i="41"/>
  <c r="L1310" i="41"/>
  <c r="K1310" i="41"/>
  <c r="J1310" i="41"/>
  <c r="I1310" i="41"/>
  <c r="H1310" i="41"/>
  <c r="G1310" i="41"/>
  <c r="F1310" i="41"/>
  <c r="E1310" i="41"/>
  <c r="D1310" i="41"/>
  <c r="C1310" i="41"/>
  <c r="B1310" i="41"/>
  <c r="A1310" i="41"/>
  <c r="Z1309" i="41"/>
  <c r="Y1309" i="41"/>
  <c r="X1309" i="41"/>
  <c r="W1309" i="41"/>
  <c r="V1309" i="41"/>
  <c r="U1309" i="41"/>
  <c r="T1309" i="41"/>
  <c r="S1309" i="41"/>
  <c r="R1309" i="41"/>
  <c r="Q1309" i="41"/>
  <c r="P1309" i="41"/>
  <c r="O1309" i="41"/>
  <c r="N1309" i="41"/>
  <c r="M1309" i="41"/>
  <c r="L1309" i="41"/>
  <c r="K1309" i="41"/>
  <c r="J1309" i="41"/>
  <c r="I1309" i="41"/>
  <c r="H1309" i="41"/>
  <c r="G1309" i="41"/>
  <c r="F1309" i="41"/>
  <c r="E1309" i="41"/>
  <c r="D1309" i="41"/>
  <c r="C1309" i="41"/>
  <c r="B1309" i="41"/>
  <c r="A1309" i="41"/>
  <c r="Z1308" i="41"/>
  <c r="Y1308" i="41"/>
  <c r="X1308" i="41"/>
  <c r="W1308" i="41"/>
  <c r="V1308" i="41"/>
  <c r="U1308" i="41"/>
  <c r="T1308" i="41"/>
  <c r="S1308" i="41"/>
  <c r="R1308" i="41"/>
  <c r="Q1308" i="41"/>
  <c r="P1308" i="41"/>
  <c r="O1308" i="41"/>
  <c r="N1308" i="41"/>
  <c r="M1308" i="41"/>
  <c r="L1308" i="41"/>
  <c r="K1308" i="41"/>
  <c r="J1308" i="41"/>
  <c r="I1308" i="41"/>
  <c r="H1308" i="41"/>
  <c r="G1308" i="41"/>
  <c r="F1308" i="41"/>
  <c r="E1308" i="41"/>
  <c r="D1308" i="41"/>
  <c r="C1308" i="41"/>
  <c r="B1308" i="41"/>
  <c r="A1308" i="41"/>
  <c r="Z1307" i="41"/>
  <c r="Y1307" i="41"/>
  <c r="X1307" i="41"/>
  <c r="W1307" i="41"/>
  <c r="V1307" i="41"/>
  <c r="U1307" i="41"/>
  <c r="T1307" i="41"/>
  <c r="S1307" i="41"/>
  <c r="R1307" i="41"/>
  <c r="Q1307" i="41"/>
  <c r="P1307" i="41"/>
  <c r="O1307" i="41"/>
  <c r="N1307" i="41"/>
  <c r="M1307" i="41"/>
  <c r="L1307" i="41"/>
  <c r="K1307" i="41"/>
  <c r="J1307" i="41"/>
  <c r="I1307" i="41"/>
  <c r="H1307" i="41"/>
  <c r="G1307" i="41"/>
  <c r="F1307" i="41"/>
  <c r="E1307" i="41"/>
  <c r="D1307" i="41"/>
  <c r="C1307" i="41"/>
  <c r="B1307" i="41"/>
  <c r="A1307" i="41"/>
  <c r="Z1306" i="41"/>
  <c r="Y1306" i="41"/>
  <c r="X1306" i="41"/>
  <c r="W1306" i="41"/>
  <c r="V1306" i="41"/>
  <c r="U1306" i="41"/>
  <c r="T1306" i="41"/>
  <c r="S1306" i="41"/>
  <c r="R1306" i="41"/>
  <c r="Q1306" i="41"/>
  <c r="P1306" i="41"/>
  <c r="O1306" i="41"/>
  <c r="N1306" i="41"/>
  <c r="M1306" i="41"/>
  <c r="L1306" i="41"/>
  <c r="K1306" i="41"/>
  <c r="J1306" i="41"/>
  <c r="I1306" i="41"/>
  <c r="H1306" i="41"/>
  <c r="G1306" i="41"/>
  <c r="F1306" i="41"/>
  <c r="E1306" i="41"/>
  <c r="D1306" i="41"/>
  <c r="C1306" i="41"/>
  <c r="B1306" i="41"/>
  <c r="A1306" i="41"/>
  <c r="Z1305" i="41"/>
  <c r="Y1305" i="41"/>
  <c r="X1305" i="41"/>
  <c r="W1305" i="41"/>
  <c r="V1305" i="41"/>
  <c r="U1305" i="41"/>
  <c r="T1305" i="41"/>
  <c r="S1305" i="41"/>
  <c r="R1305" i="41"/>
  <c r="Q1305" i="41"/>
  <c r="P1305" i="41"/>
  <c r="O1305" i="41"/>
  <c r="N1305" i="41"/>
  <c r="M1305" i="41"/>
  <c r="L1305" i="41"/>
  <c r="K1305" i="41"/>
  <c r="J1305" i="41"/>
  <c r="I1305" i="41"/>
  <c r="H1305" i="41"/>
  <c r="G1305" i="41"/>
  <c r="F1305" i="41"/>
  <c r="E1305" i="41"/>
  <c r="D1305" i="41"/>
  <c r="C1305" i="41"/>
  <c r="B1305" i="41"/>
  <c r="A1305" i="41"/>
  <c r="Z1304" i="41"/>
  <c r="Y1304" i="41"/>
  <c r="X1304" i="41"/>
  <c r="W1304" i="41"/>
  <c r="V1304" i="41"/>
  <c r="U1304" i="41"/>
  <c r="T1304" i="41"/>
  <c r="S1304" i="41"/>
  <c r="R1304" i="41"/>
  <c r="Q1304" i="41"/>
  <c r="P1304" i="41"/>
  <c r="O1304" i="41"/>
  <c r="N1304" i="41"/>
  <c r="M1304" i="41"/>
  <c r="L1304" i="41"/>
  <c r="K1304" i="41"/>
  <c r="J1304" i="41"/>
  <c r="I1304" i="41"/>
  <c r="H1304" i="41"/>
  <c r="G1304" i="41"/>
  <c r="F1304" i="41"/>
  <c r="E1304" i="41"/>
  <c r="D1304" i="41"/>
  <c r="C1304" i="41"/>
  <c r="B1304" i="41"/>
  <c r="A1304" i="41"/>
  <c r="Z1303" i="41"/>
  <c r="Y1303" i="41"/>
  <c r="X1303" i="41"/>
  <c r="W1303" i="41"/>
  <c r="V1303" i="41"/>
  <c r="U1303" i="41"/>
  <c r="T1303" i="41"/>
  <c r="S1303" i="41"/>
  <c r="R1303" i="41"/>
  <c r="Q1303" i="41"/>
  <c r="P1303" i="41"/>
  <c r="O1303" i="41"/>
  <c r="N1303" i="41"/>
  <c r="M1303" i="41"/>
  <c r="L1303" i="41"/>
  <c r="K1303" i="41"/>
  <c r="J1303" i="41"/>
  <c r="I1303" i="41"/>
  <c r="H1303" i="41"/>
  <c r="G1303" i="41"/>
  <c r="F1303" i="41"/>
  <c r="E1303" i="41"/>
  <c r="D1303" i="41"/>
  <c r="C1303" i="41"/>
  <c r="B1303" i="41"/>
  <c r="A1303" i="41"/>
  <c r="Z1302" i="41"/>
  <c r="Y1302" i="41"/>
  <c r="X1302" i="41"/>
  <c r="W1302" i="41"/>
  <c r="V1302" i="41"/>
  <c r="U1302" i="41"/>
  <c r="T1302" i="41"/>
  <c r="S1302" i="41"/>
  <c r="R1302" i="41"/>
  <c r="Q1302" i="41"/>
  <c r="P1302" i="41"/>
  <c r="O1302" i="41"/>
  <c r="N1302" i="41"/>
  <c r="M1302" i="41"/>
  <c r="L1302" i="41"/>
  <c r="K1302" i="41"/>
  <c r="J1302" i="41"/>
  <c r="I1302" i="41"/>
  <c r="H1302" i="41"/>
  <c r="G1302" i="41"/>
  <c r="F1302" i="41"/>
  <c r="E1302" i="41"/>
  <c r="D1302" i="41"/>
  <c r="C1302" i="41"/>
  <c r="B1302" i="41"/>
  <c r="A1302" i="41"/>
  <c r="Z1301" i="41"/>
  <c r="Y1301" i="41"/>
  <c r="X1301" i="41"/>
  <c r="W1301" i="41"/>
  <c r="V1301" i="41"/>
  <c r="U1301" i="41"/>
  <c r="T1301" i="41"/>
  <c r="S1301" i="41"/>
  <c r="R1301" i="41"/>
  <c r="Q1301" i="41"/>
  <c r="P1301" i="41"/>
  <c r="O1301" i="41"/>
  <c r="N1301" i="41"/>
  <c r="M1301" i="41"/>
  <c r="L1301" i="41"/>
  <c r="K1301" i="41"/>
  <c r="J1301" i="41"/>
  <c r="I1301" i="41"/>
  <c r="H1301" i="41"/>
  <c r="G1301" i="41"/>
  <c r="F1301" i="41"/>
  <c r="E1301" i="41"/>
  <c r="D1301" i="41"/>
  <c r="C1301" i="41"/>
  <c r="B1301" i="41"/>
  <c r="A1301" i="41"/>
  <c r="Z1300" i="41"/>
  <c r="Y1300" i="41"/>
  <c r="X1300" i="41"/>
  <c r="W1300" i="41"/>
  <c r="V1300" i="41"/>
  <c r="U1300" i="41"/>
  <c r="T1300" i="41"/>
  <c r="S1300" i="41"/>
  <c r="R1300" i="41"/>
  <c r="Q1300" i="41"/>
  <c r="P1300" i="41"/>
  <c r="O1300" i="41"/>
  <c r="N1300" i="41"/>
  <c r="M1300" i="41"/>
  <c r="L1300" i="41"/>
  <c r="K1300" i="41"/>
  <c r="J1300" i="41"/>
  <c r="I1300" i="41"/>
  <c r="H1300" i="41"/>
  <c r="G1300" i="41"/>
  <c r="F1300" i="41"/>
  <c r="E1300" i="41"/>
  <c r="D1300" i="41"/>
  <c r="C1300" i="41"/>
  <c r="B1300" i="41"/>
  <c r="A1300" i="41"/>
  <c r="Z1299" i="41"/>
  <c r="Y1299" i="41"/>
  <c r="X1299" i="41"/>
  <c r="W1299" i="41"/>
  <c r="V1299" i="41"/>
  <c r="U1299" i="41"/>
  <c r="T1299" i="41"/>
  <c r="S1299" i="41"/>
  <c r="R1299" i="41"/>
  <c r="Q1299" i="41"/>
  <c r="P1299" i="41"/>
  <c r="O1299" i="41"/>
  <c r="N1299" i="41"/>
  <c r="M1299" i="41"/>
  <c r="L1299" i="41"/>
  <c r="K1299" i="41"/>
  <c r="J1299" i="41"/>
  <c r="I1299" i="41"/>
  <c r="H1299" i="41"/>
  <c r="G1299" i="41"/>
  <c r="F1299" i="41"/>
  <c r="E1299" i="41"/>
  <c r="D1299" i="41"/>
  <c r="C1299" i="41"/>
  <c r="B1299" i="41"/>
  <c r="A1299" i="41"/>
  <c r="Z1298" i="41"/>
  <c r="Y1298" i="41"/>
  <c r="X1298" i="41"/>
  <c r="W1298" i="41"/>
  <c r="V1298" i="41"/>
  <c r="U1298" i="41"/>
  <c r="T1298" i="41"/>
  <c r="S1298" i="41"/>
  <c r="R1298" i="41"/>
  <c r="Q1298" i="41"/>
  <c r="P1298" i="41"/>
  <c r="O1298" i="41"/>
  <c r="N1298" i="41"/>
  <c r="M1298" i="41"/>
  <c r="L1298" i="41"/>
  <c r="K1298" i="41"/>
  <c r="J1298" i="41"/>
  <c r="I1298" i="41"/>
  <c r="H1298" i="41"/>
  <c r="G1298" i="41"/>
  <c r="F1298" i="41"/>
  <c r="E1298" i="41"/>
  <c r="D1298" i="41"/>
  <c r="C1298" i="41"/>
  <c r="B1298" i="41"/>
  <c r="A1298" i="41"/>
  <c r="Z1297" i="41"/>
  <c r="Y1297" i="41"/>
  <c r="X1297" i="41"/>
  <c r="W1297" i="41"/>
  <c r="V1297" i="41"/>
  <c r="U1297" i="41"/>
  <c r="T1297" i="41"/>
  <c r="S1297" i="41"/>
  <c r="R1297" i="41"/>
  <c r="Q1297" i="41"/>
  <c r="P1297" i="41"/>
  <c r="O1297" i="41"/>
  <c r="N1297" i="41"/>
  <c r="M1297" i="41"/>
  <c r="L1297" i="41"/>
  <c r="K1297" i="41"/>
  <c r="J1297" i="41"/>
  <c r="I1297" i="41"/>
  <c r="H1297" i="41"/>
  <c r="G1297" i="41"/>
  <c r="F1297" i="41"/>
  <c r="E1297" i="41"/>
  <c r="D1297" i="41"/>
  <c r="C1297" i="41"/>
  <c r="B1297" i="41"/>
  <c r="A1297" i="41"/>
  <c r="Z1296" i="41"/>
  <c r="Y1296" i="41"/>
  <c r="X1296" i="41"/>
  <c r="W1296" i="41"/>
  <c r="V1296" i="41"/>
  <c r="U1296" i="41"/>
  <c r="T1296" i="41"/>
  <c r="S1296" i="41"/>
  <c r="R1296" i="41"/>
  <c r="Q1296" i="41"/>
  <c r="P1296" i="41"/>
  <c r="O1296" i="41"/>
  <c r="N1296" i="41"/>
  <c r="M1296" i="41"/>
  <c r="L1296" i="41"/>
  <c r="K1296" i="41"/>
  <c r="J1296" i="41"/>
  <c r="I1296" i="41"/>
  <c r="H1296" i="41"/>
  <c r="G1296" i="41"/>
  <c r="F1296" i="41"/>
  <c r="E1296" i="41"/>
  <c r="D1296" i="41"/>
  <c r="C1296" i="41"/>
  <c r="B1296" i="41"/>
  <c r="A1296" i="41"/>
  <c r="Z1295" i="41"/>
  <c r="Y1295" i="41"/>
  <c r="X1295" i="41"/>
  <c r="W1295" i="41"/>
  <c r="V1295" i="41"/>
  <c r="U1295" i="41"/>
  <c r="T1295" i="41"/>
  <c r="S1295" i="41"/>
  <c r="R1295" i="41"/>
  <c r="Q1295" i="41"/>
  <c r="P1295" i="41"/>
  <c r="O1295" i="41"/>
  <c r="N1295" i="41"/>
  <c r="M1295" i="41"/>
  <c r="L1295" i="41"/>
  <c r="K1295" i="41"/>
  <c r="J1295" i="41"/>
  <c r="I1295" i="41"/>
  <c r="H1295" i="41"/>
  <c r="G1295" i="41"/>
  <c r="F1295" i="41"/>
  <c r="E1295" i="41"/>
  <c r="D1295" i="41"/>
  <c r="C1295" i="41"/>
  <c r="B1295" i="41"/>
  <c r="A1295" i="41"/>
  <c r="Z1294" i="41"/>
  <c r="Y1294" i="41"/>
  <c r="X1294" i="41"/>
  <c r="W1294" i="41"/>
  <c r="V1294" i="41"/>
  <c r="U1294" i="41"/>
  <c r="T1294" i="41"/>
  <c r="S1294" i="41"/>
  <c r="R1294" i="41"/>
  <c r="Q1294" i="41"/>
  <c r="P1294" i="41"/>
  <c r="O1294" i="41"/>
  <c r="N1294" i="41"/>
  <c r="M1294" i="41"/>
  <c r="L1294" i="41"/>
  <c r="K1294" i="41"/>
  <c r="J1294" i="41"/>
  <c r="I1294" i="41"/>
  <c r="H1294" i="41"/>
  <c r="G1294" i="41"/>
  <c r="F1294" i="41"/>
  <c r="E1294" i="41"/>
  <c r="D1294" i="41"/>
  <c r="C1294" i="41"/>
  <c r="B1294" i="41"/>
  <c r="A1294" i="41"/>
  <c r="Z1293" i="41"/>
  <c r="Y1293" i="41"/>
  <c r="X1293" i="41"/>
  <c r="W1293" i="41"/>
  <c r="V1293" i="41"/>
  <c r="U1293" i="41"/>
  <c r="T1293" i="41"/>
  <c r="S1293" i="41"/>
  <c r="R1293" i="41"/>
  <c r="Q1293" i="41"/>
  <c r="P1293" i="41"/>
  <c r="O1293" i="41"/>
  <c r="N1293" i="41"/>
  <c r="M1293" i="41"/>
  <c r="L1293" i="41"/>
  <c r="K1293" i="41"/>
  <c r="J1293" i="41"/>
  <c r="I1293" i="41"/>
  <c r="H1293" i="41"/>
  <c r="G1293" i="41"/>
  <c r="F1293" i="41"/>
  <c r="E1293" i="41"/>
  <c r="D1293" i="41"/>
  <c r="C1293" i="41"/>
  <c r="B1293" i="41"/>
  <c r="A1293" i="41"/>
  <c r="Z1292" i="41"/>
  <c r="Y1292" i="41"/>
  <c r="X1292" i="41"/>
  <c r="W1292" i="41"/>
  <c r="V1292" i="41"/>
  <c r="U1292" i="41"/>
  <c r="T1292" i="41"/>
  <c r="S1292" i="41"/>
  <c r="R1292" i="41"/>
  <c r="Q1292" i="41"/>
  <c r="P1292" i="41"/>
  <c r="O1292" i="41"/>
  <c r="N1292" i="41"/>
  <c r="M1292" i="41"/>
  <c r="L1292" i="41"/>
  <c r="K1292" i="41"/>
  <c r="J1292" i="41"/>
  <c r="I1292" i="41"/>
  <c r="H1292" i="41"/>
  <c r="G1292" i="41"/>
  <c r="F1292" i="41"/>
  <c r="E1292" i="41"/>
  <c r="D1292" i="41"/>
  <c r="C1292" i="41"/>
  <c r="B1292" i="41"/>
  <c r="A1292" i="41"/>
  <c r="Z1291" i="41"/>
  <c r="Y1291" i="41"/>
  <c r="X1291" i="41"/>
  <c r="W1291" i="41"/>
  <c r="V1291" i="41"/>
  <c r="U1291" i="41"/>
  <c r="T1291" i="41"/>
  <c r="S1291" i="41"/>
  <c r="R1291" i="41"/>
  <c r="Q1291" i="41"/>
  <c r="P1291" i="41"/>
  <c r="O1291" i="41"/>
  <c r="N1291" i="41"/>
  <c r="M1291" i="41"/>
  <c r="L1291" i="41"/>
  <c r="K1291" i="41"/>
  <c r="J1291" i="41"/>
  <c r="I1291" i="41"/>
  <c r="H1291" i="41"/>
  <c r="G1291" i="41"/>
  <c r="F1291" i="41"/>
  <c r="E1291" i="41"/>
  <c r="D1291" i="41"/>
  <c r="C1291" i="41"/>
  <c r="B1291" i="41"/>
  <c r="A1291" i="41"/>
  <c r="Z1290" i="41"/>
  <c r="Y1290" i="41"/>
  <c r="X1290" i="41"/>
  <c r="W1290" i="41"/>
  <c r="V1290" i="41"/>
  <c r="U1290" i="41"/>
  <c r="T1290" i="41"/>
  <c r="S1290" i="41"/>
  <c r="R1290" i="41"/>
  <c r="Q1290" i="41"/>
  <c r="P1290" i="41"/>
  <c r="O1290" i="41"/>
  <c r="N1290" i="41"/>
  <c r="M1290" i="41"/>
  <c r="L1290" i="41"/>
  <c r="K1290" i="41"/>
  <c r="J1290" i="41"/>
  <c r="I1290" i="41"/>
  <c r="H1290" i="41"/>
  <c r="G1290" i="41"/>
  <c r="F1290" i="41"/>
  <c r="E1290" i="41"/>
  <c r="D1290" i="41"/>
  <c r="C1290" i="41"/>
  <c r="B1290" i="41"/>
  <c r="A1290" i="41"/>
  <c r="Z1289" i="41"/>
  <c r="Y1289" i="41"/>
  <c r="X1289" i="41"/>
  <c r="W1289" i="41"/>
  <c r="V1289" i="41"/>
  <c r="U1289" i="41"/>
  <c r="T1289" i="41"/>
  <c r="S1289" i="41"/>
  <c r="R1289" i="41"/>
  <c r="Q1289" i="41"/>
  <c r="P1289" i="41"/>
  <c r="O1289" i="41"/>
  <c r="N1289" i="41"/>
  <c r="M1289" i="41"/>
  <c r="L1289" i="41"/>
  <c r="K1289" i="41"/>
  <c r="J1289" i="41"/>
  <c r="I1289" i="41"/>
  <c r="H1289" i="41"/>
  <c r="G1289" i="41"/>
  <c r="F1289" i="41"/>
  <c r="E1289" i="41"/>
  <c r="D1289" i="41"/>
  <c r="C1289" i="41"/>
  <c r="B1289" i="41"/>
  <c r="A1289" i="41"/>
  <c r="Z1288" i="41"/>
  <c r="Y1288" i="41"/>
  <c r="X1288" i="41"/>
  <c r="W1288" i="41"/>
  <c r="V1288" i="41"/>
  <c r="U1288" i="41"/>
  <c r="T1288" i="41"/>
  <c r="S1288" i="41"/>
  <c r="R1288" i="41"/>
  <c r="Q1288" i="41"/>
  <c r="P1288" i="41"/>
  <c r="O1288" i="41"/>
  <c r="N1288" i="41"/>
  <c r="M1288" i="41"/>
  <c r="L1288" i="41"/>
  <c r="K1288" i="41"/>
  <c r="J1288" i="41"/>
  <c r="I1288" i="41"/>
  <c r="H1288" i="41"/>
  <c r="G1288" i="41"/>
  <c r="F1288" i="41"/>
  <c r="E1288" i="41"/>
  <c r="D1288" i="41"/>
  <c r="C1288" i="41"/>
  <c r="B1288" i="41"/>
  <c r="A1288" i="41"/>
  <c r="Z1287" i="41"/>
  <c r="Y1287" i="41"/>
  <c r="X1287" i="41"/>
  <c r="W1287" i="41"/>
  <c r="V1287" i="41"/>
  <c r="U1287" i="41"/>
  <c r="T1287" i="41"/>
  <c r="S1287" i="41"/>
  <c r="R1287" i="41"/>
  <c r="Q1287" i="41"/>
  <c r="P1287" i="41"/>
  <c r="O1287" i="41"/>
  <c r="N1287" i="41"/>
  <c r="M1287" i="41"/>
  <c r="L1287" i="41"/>
  <c r="K1287" i="41"/>
  <c r="J1287" i="41"/>
  <c r="I1287" i="41"/>
  <c r="H1287" i="41"/>
  <c r="G1287" i="41"/>
  <c r="F1287" i="41"/>
  <c r="E1287" i="41"/>
  <c r="D1287" i="41"/>
  <c r="C1287" i="41"/>
  <c r="B1287" i="41"/>
  <c r="A1287" i="41"/>
  <c r="Z1286" i="41"/>
  <c r="Y1286" i="41"/>
  <c r="X1286" i="41"/>
  <c r="W1286" i="41"/>
  <c r="V1286" i="41"/>
  <c r="U1286" i="41"/>
  <c r="T1286" i="41"/>
  <c r="S1286" i="41"/>
  <c r="R1286" i="41"/>
  <c r="Q1286" i="41"/>
  <c r="P1286" i="41"/>
  <c r="O1286" i="41"/>
  <c r="N1286" i="41"/>
  <c r="M1286" i="41"/>
  <c r="L1286" i="41"/>
  <c r="K1286" i="41"/>
  <c r="J1286" i="41"/>
  <c r="I1286" i="41"/>
  <c r="H1286" i="41"/>
  <c r="G1286" i="41"/>
  <c r="F1286" i="41"/>
  <c r="E1286" i="41"/>
  <c r="D1286" i="41"/>
  <c r="C1286" i="41"/>
  <c r="B1286" i="41"/>
  <c r="A1286" i="41"/>
  <c r="Z1285" i="41"/>
  <c r="Y1285" i="41"/>
  <c r="X1285" i="41"/>
  <c r="W1285" i="41"/>
  <c r="V1285" i="41"/>
  <c r="U1285" i="41"/>
  <c r="T1285" i="41"/>
  <c r="S1285" i="41"/>
  <c r="R1285" i="41"/>
  <c r="Q1285" i="41"/>
  <c r="P1285" i="41"/>
  <c r="O1285" i="41"/>
  <c r="N1285" i="41"/>
  <c r="M1285" i="41"/>
  <c r="L1285" i="41"/>
  <c r="K1285" i="41"/>
  <c r="J1285" i="41"/>
  <c r="I1285" i="41"/>
  <c r="H1285" i="41"/>
  <c r="G1285" i="41"/>
  <c r="F1285" i="41"/>
  <c r="E1285" i="41"/>
  <c r="D1285" i="41"/>
  <c r="C1285" i="41"/>
  <c r="B1285" i="41"/>
  <c r="A1285" i="41"/>
  <c r="Z1284" i="41"/>
  <c r="Y1284" i="41"/>
  <c r="X1284" i="41"/>
  <c r="W1284" i="41"/>
  <c r="V1284" i="41"/>
  <c r="U1284" i="41"/>
  <c r="T1284" i="41"/>
  <c r="S1284" i="41"/>
  <c r="R1284" i="41"/>
  <c r="Q1284" i="41"/>
  <c r="P1284" i="41"/>
  <c r="O1284" i="41"/>
  <c r="N1284" i="41"/>
  <c r="M1284" i="41"/>
  <c r="L1284" i="41"/>
  <c r="K1284" i="41"/>
  <c r="J1284" i="41"/>
  <c r="I1284" i="41"/>
  <c r="H1284" i="41"/>
  <c r="G1284" i="41"/>
  <c r="F1284" i="41"/>
  <c r="E1284" i="41"/>
  <c r="D1284" i="41"/>
  <c r="C1284" i="41"/>
  <c r="B1284" i="41"/>
  <c r="A1284" i="41"/>
  <c r="Z1283" i="41"/>
  <c r="Y1283" i="41"/>
  <c r="X1283" i="41"/>
  <c r="W1283" i="41"/>
  <c r="V1283" i="41"/>
  <c r="U1283" i="41"/>
  <c r="T1283" i="41"/>
  <c r="S1283" i="41"/>
  <c r="R1283" i="41"/>
  <c r="Q1283" i="41"/>
  <c r="P1283" i="41"/>
  <c r="O1283" i="41"/>
  <c r="N1283" i="41"/>
  <c r="M1283" i="41"/>
  <c r="L1283" i="41"/>
  <c r="K1283" i="41"/>
  <c r="J1283" i="41"/>
  <c r="I1283" i="41"/>
  <c r="H1283" i="41"/>
  <c r="G1283" i="41"/>
  <c r="F1283" i="41"/>
  <c r="E1283" i="41"/>
  <c r="D1283" i="41"/>
  <c r="C1283" i="41"/>
  <c r="B1283" i="41"/>
  <c r="A1283" i="41"/>
  <c r="Z1282" i="41"/>
  <c r="Y1282" i="41"/>
  <c r="X1282" i="41"/>
  <c r="W1282" i="41"/>
  <c r="V1282" i="41"/>
  <c r="U1282" i="41"/>
  <c r="T1282" i="41"/>
  <c r="S1282" i="41"/>
  <c r="R1282" i="41"/>
  <c r="Q1282" i="41"/>
  <c r="P1282" i="41"/>
  <c r="O1282" i="41"/>
  <c r="N1282" i="41"/>
  <c r="M1282" i="41"/>
  <c r="L1282" i="41"/>
  <c r="K1282" i="41"/>
  <c r="J1282" i="41"/>
  <c r="I1282" i="41"/>
  <c r="H1282" i="41"/>
  <c r="G1282" i="41"/>
  <c r="F1282" i="41"/>
  <c r="E1282" i="41"/>
  <c r="D1282" i="41"/>
  <c r="C1282" i="41"/>
  <c r="B1282" i="41"/>
  <c r="A1282" i="41"/>
  <c r="Z1281" i="41"/>
  <c r="Y1281" i="41"/>
  <c r="X1281" i="41"/>
  <c r="W1281" i="41"/>
  <c r="V1281" i="41"/>
  <c r="U1281" i="41"/>
  <c r="T1281" i="41"/>
  <c r="S1281" i="41"/>
  <c r="R1281" i="41"/>
  <c r="Q1281" i="41"/>
  <c r="P1281" i="41"/>
  <c r="O1281" i="41"/>
  <c r="N1281" i="41"/>
  <c r="M1281" i="41"/>
  <c r="L1281" i="41"/>
  <c r="K1281" i="41"/>
  <c r="J1281" i="41"/>
  <c r="I1281" i="41"/>
  <c r="H1281" i="41"/>
  <c r="G1281" i="41"/>
  <c r="F1281" i="41"/>
  <c r="E1281" i="41"/>
  <c r="D1281" i="41"/>
  <c r="C1281" i="41"/>
  <c r="B1281" i="41"/>
  <c r="A1281" i="41"/>
  <c r="Z1280" i="41"/>
  <c r="Y1280" i="41"/>
  <c r="X1280" i="41"/>
  <c r="W1280" i="41"/>
  <c r="V1280" i="41"/>
  <c r="U1280" i="41"/>
  <c r="T1280" i="41"/>
  <c r="S1280" i="41"/>
  <c r="R1280" i="41"/>
  <c r="Q1280" i="41"/>
  <c r="P1280" i="41"/>
  <c r="O1280" i="41"/>
  <c r="N1280" i="41"/>
  <c r="M1280" i="41"/>
  <c r="L1280" i="41"/>
  <c r="K1280" i="41"/>
  <c r="J1280" i="41"/>
  <c r="I1280" i="41"/>
  <c r="H1280" i="41"/>
  <c r="G1280" i="41"/>
  <c r="F1280" i="41"/>
  <c r="E1280" i="41"/>
  <c r="D1280" i="41"/>
  <c r="C1280" i="41"/>
  <c r="B1280" i="41"/>
  <c r="A1280" i="41"/>
  <c r="Z1279" i="41"/>
  <c r="Y1279" i="41"/>
  <c r="X1279" i="41"/>
  <c r="W1279" i="41"/>
  <c r="V1279" i="41"/>
  <c r="U1279" i="41"/>
  <c r="T1279" i="41"/>
  <c r="S1279" i="41"/>
  <c r="R1279" i="41"/>
  <c r="Q1279" i="41"/>
  <c r="P1279" i="41"/>
  <c r="O1279" i="41"/>
  <c r="N1279" i="41"/>
  <c r="M1279" i="41"/>
  <c r="L1279" i="41"/>
  <c r="K1279" i="41"/>
  <c r="J1279" i="41"/>
  <c r="I1279" i="41"/>
  <c r="H1279" i="41"/>
  <c r="G1279" i="41"/>
  <c r="F1279" i="41"/>
  <c r="E1279" i="41"/>
  <c r="D1279" i="41"/>
  <c r="C1279" i="41"/>
  <c r="B1279" i="41"/>
  <c r="A1279" i="41"/>
  <c r="Z1278" i="41"/>
  <c r="Y1278" i="41"/>
  <c r="X1278" i="41"/>
  <c r="W1278" i="41"/>
  <c r="V1278" i="41"/>
  <c r="U1278" i="41"/>
  <c r="T1278" i="41"/>
  <c r="S1278" i="41"/>
  <c r="R1278" i="41"/>
  <c r="Q1278" i="41"/>
  <c r="P1278" i="41"/>
  <c r="O1278" i="41"/>
  <c r="N1278" i="41"/>
  <c r="M1278" i="41"/>
  <c r="L1278" i="41"/>
  <c r="K1278" i="41"/>
  <c r="J1278" i="41"/>
  <c r="I1278" i="41"/>
  <c r="H1278" i="41"/>
  <c r="G1278" i="41"/>
  <c r="F1278" i="41"/>
  <c r="E1278" i="41"/>
  <c r="D1278" i="41"/>
  <c r="C1278" i="41"/>
  <c r="B1278" i="41"/>
  <c r="A1278" i="41"/>
  <c r="Z1277" i="41"/>
  <c r="Y1277" i="41"/>
  <c r="X1277" i="41"/>
  <c r="W1277" i="41"/>
  <c r="V1277" i="41"/>
  <c r="U1277" i="41"/>
  <c r="T1277" i="41"/>
  <c r="S1277" i="41"/>
  <c r="R1277" i="41"/>
  <c r="Q1277" i="41"/>
  <c r="P1277" i="41"/>
  <c r="O1277" i="41"/>
  <c r="N1277" i="41"/>
  <c r="M1277" i="41"/>
  <c r="L1277" i="41"/>
  <c r="K1277" i="41"/>
  <c r="J1277" i="41"/>
  <c r="I1277" i="41"/>
  <c r="H1277" i="41"/>
  <c r="G1277" i="41"/>
  <c r="F1277" i="41"/>
  <c r="E1277" i="41"/>
  <c r="D1277" i="41"/>
  <c r="C1277" i="41"/>
  <c r="B1277" i="41"/>
  <c r="A1277" i="41"/>
  <c r="Z1276" i="41"/>
  <c r="Y1276" i="41"/>
  <c r="X1276" i="41"/>
  <c r="W1276" i="41"/>
  <c r="V1276" i="41"/>
  <c r="U1276" i="41"/>
  <c r="T1276" i="41"/>
  <c r="S1276" i="41"/>
  <c r="R1276" i="41"/>
  <c r="Q1276" i="41"/>
  <c r="P1276" i="41"/>
  <c r="O1276" i="41"/>
  <c r="N1276" i="41"/>
  <c r="M1276" i="41"/>
  <c r="L1276" i="41"/>
  <c r="K1276" i="41"/>
  <c r="J1276" i="41"/>
  <c r="I1276" i="41"/>
  <c r="H1276" i="41"/>
  <c r="G1276" i="41"/>
  <c r="F1276" i="41"/>
  <c r="E1276" i="41"/>
  <c r="D1276" i="41"/>
  <c r="C1276" i="41"/>
  <c r="B1276" i="41"/>
  <c r="A1276" i="41"/>
  <c r="Z1275" i="41"/>
  <c r="Y1275" i="41"/>
  <c r="X1275" i="41"/>
  <c r="W1275" i="41"/>
  <c r="V1275" i="41"/>
  <c r="U1275" i="41"/>
  <c r="T1275" i="41"/>
  <c r="S1275" i="41"/>
  <c r="R1275" i="41"/>
  <c r="Q1275" i="41"/>
  <c r="P1275" i="41"/>
  <c r="O1275" i="41"/>
  <c r="N1275" i="41"/>
  <c r="M1275" i="41"/>
  <c r="L1275" i="41"/>
  <c r="K1275" i="41"/>
  <c r="J1275" i="41"/>
  <c r="I1275" i="41"/>
  <c r="H1275" i="41"/>
  <c r="G1275" i="41"/>
  <c r="F1275" i="41"/>
  <c r="E1275" i="41"/>
  <c r="D1275" i="41"/>
  <c r="C1275" i="41"/>
  <c r="B1275" i="41"/>
  <c r="A1275" i="41"/>
  <c r="Z1274" i="41"/>
  <c r="Y1274" i="41"/>
  <c r="X1274" i="41"/>
  <c r="W1274" i="41"/>
  <c r="V1274" i="41"/>
  <c r="U1274" i="41"/>
  <c r="T1274" i="41"/>
  <c r="S1274" i="41"/>
  <c r="R1274" i="41"/>
  <c r="Q1274" i="41"/>
  <c r="P1274" i="41"/>
  <c r="O1274" i="41"/>
  <c r="N1274" i="41"/>
  <c r="M1274" i="41"/>
  <c r="L1274" i="41"/>
  <c r="K1274" i="41"/>
  <c r="J1274" i="41"/>
  <c r="I1274" i="41"/>
  <c r="H1274" i="41"/>
  <c r="G1274" i="41"/>
  <c r="F1274" i="41"/>
  <c r="E1274" i="41"/>
  <c r="D1274" i="41"/>
  <c r="C1274" i="41"/>
  <c r="B1274" i="41"/>
  <c r="A1274" i="41"/>
  <c r="Z1273" i="41"/>
  <c r="Y1273" i="41"/>
  <c r="X1273" i="41"/>
  <c r="W1273" i="41"/>
  <c r="V1273" i="41"/>
  <c r="U1273" i="41"/>
  <c r="T1273" i="41"/>
  <c r="S1273" i="41"/>
  <c r="R1273" i="41"/>
  <c r="Q1273" i="41"/>
  <c r="P1273" i="41"/>
  <c r="O1273" i="41"/>
  <c r="N1273" i="41"/>
  <c r="M1273" i="41"/>
  <c r="L1273" i="41"/>
  <c r="K1273" i="41"/>
  <c r="J1273" i="41"/>
  <c r="I1273" i="41"/>
  <c r="H1273" i="41"/>
  <c r="G1273" i="41"/>
  <c r="F1273" i="41"/>
  <c r="E1273" i="41"/>
  <c r="D1273" i="41"/>
  <c r="C1273" i="41"/>
  <c r="B1273" i="41"/>
  <c r="A1273" i="41"/>
  <c r="Z1272" i="41"/>
  <c r="Y1272" i="41"/>
  <c r="X1272" i="41"/>
  <c r="W1272" i="41"/>
  <c r="V1272" i="41"/>
  <c r="U1272" i="41"/>
  <c r="T1272" i="41"/>
  <c r="S1272" i="41"/>
  <c r="R1272" i="41"/>
  <c r="Q1272" i="41"/>
  <c r="P1272" i="41"/>
  <c r="O1272" i="41"/>
  <c r="N1272" i="41"/>
  <c r="M1272" i="41"/>
  <c r="L1272" i="41"/>
  <c r="K1272" i="41"/>
  <c r="J1272" i="41"/>
  <c r="I1272" i="41"/>
  <c r="H1272" i="41"/>
  <c r="G1272" i="41"/>
  <c r="F1272" i="41"/>
  <c r="E1272" i="41"/>
  <c r="D1272" i="41"/>
  <c r="C1272" i="41"/>
  <c r="B1272" i="41"/>
  <c r="A1272" i="41"/>
  <c r="Z1271" i="41"/>
  <c r="Y1271" i="41"/>
  <c r="X1271" i="41"/>
  <c r="W1271" i="41"/>
  <c r="V1271" i="41"/>
  <c r="U1271" i="41"/>
  <c r="T1271" i="41"/>
  <c r="S1271" i="41"/>
  <c r="R1271" i="41"/>
  <c r="Q1271" i="41"/>
  <c r="P1271" i="41"/>
  <c r="O1271" i="41"/>
  <c r="N1271" i="41"/>
  <c r="M1271" i="41"/>
  <c r="L1271" i="41"/>
  <c r="K1271" i="41"/>
  <c r="J1271" i="41"/>
  <c r="I1271" i="41"/>
  <c r="H1271" i="41"/>
  <c r="G1271" i="41"/>
  <c r="F1271" i="41"/>
  <c r="E1271" i="41"/>
  <c r="D1271" i="41"/>
  <c r="C1271" i="41"/>
  <c r="B1271" i="41"/>
  <c r="A1271" i="41"/>
  <c r="Z1270" i="41"/>
  <c r="Y1270" i="41"/>
  <c r="X1270" i="41"/>
  <c r="W1270" i="41"/>
  <c r="V1270" i="41"/>
  <c r="U1270" i="41"/>
  <c r="T1270" i="41"/>
  <c r="S1270" i="41"/>
  <c r="R1270" i="41"/>
  <c r="Q1270" i="41"/>
  <c r="P1270" i="41"/>
  <c r="O1270" i="41"/>
  <c r="N1270" i="41"/>
  <c r="M1270" i="41"/>
  <c r="L1270" i="41"/>
  <c r="K1270" i="41"/>
  <c r="J1270" i="41"/>
  <c r="I1270" i="41"/>
  <c r="H1270" i="41"/>
  <c r="G1270" i="41"/>
  <c r="F1270" i="41"/>
  <c r="E1270" i="41"/>
  <c r="D1270" i="41"/>
  <c r="C1270" i="41"/>
  <c r="B1270" i="41"/>
  <c r="A1270" i="41"/>
  <c r="Z1269" i="41"/>
  <c r="Y1269" i="41"/>
  <c r="X1269" i="41"/>
  <c r="W1269" i="41"/>
  <c r="V1269" i="41"/>
  <c r="U1269" i="41"/>
  <c r="T1269" i="41"/>
  <c r="S1269" i="41"/>
  <c r="R1269" i="41"/>
  <c r="Q1269" i="41"/>
  <c r="P1269" i="41"/>
  <c r="O1269" i="41"/>
  <c r="N1269" i="41"/>
  <c r="M1269" i="41"/>
  <c r="L1269" i="41"/>
  <c r="K1269" i="41"/>
  <c r="J1269" i="41"/>
  <c r="I1269" i="41"/>
  <c r="H1269" i="41"/>
  <c r="G1269" i="41"/>
  <c r="F1269" i="41"/>
  <c r="E1269" i="41"/>
  <c r="D1269" i="41"/>
  <c r="C1269" i="41"/>
  <c r="B1269" i="41"/>
  <c r="A1269" i="41"/>
  <c r="Z1268" i="41"/>
  <c r="Y1268" i="41"/>
  <c r="X1268" i="41"/>
  <c r="W1268" i="41"/>
  <c r="V1268" i="41"/>
  <c r="U1268" i="41"/>
  <c r="T1268" i="41"/>
  <c r="S1268" i="41"/>
  <c r="R1268" i="41"/>
  <c r="Q1268" i="41"/>
  <c r="P1268" i="41"/>
  <c r="O1268" i="41"/>
  <c r="N1268" i="41"/>
  <c r="M1268" i="41"/>
  <c r="L1268" i="41"/>
  <c r="K1268" i="41"/>
  <c r="J1268" i="41"/>
  <c r="I1268" i="41"/>
  <c r="H1268" i="41"/>
  <c r="G1268" i="41"/>
  <c r="F1268" i="41"/>
  <c r="E1268" i="41"/>
  <c r="D1268" i="41"/>
  <c r="C1268" i="41"/>
  <c r="B1268" i="41"/>
  <c r="A1268" i="41"/>
  <c r="Z1267" i="41"/>
  <c r="Y1267" i="41"/>
  <c r="X1267" i="41"/>
  <c r="W1267" i="41"/>
  <c r="V1267" i="41"/>
  <c r="U1267" i="41"/>
  <c r="T1267" i="41"/>
  <c r="S1267" i="41"/>
  <c r="R1267" i="41"/>
  <c r="Q1267" i="41"/>
  <c r="P1267" i="41"/>
  <c r="O1267" i="41"/>
  <c r="N1267" i="41"/>
  <c r="M1267" i="41"/>
  <c r="L1267" i="41"/>
  <c r="K1267" i="41"/>
  <c r="J1267" i="41"/>
  <c r="I1267" i="41"/>
  <c r="H1267" i="41"/>
  <c r="G1267" i="41"/>
  <c r="F1267" i="41"/>
  <c r="E1267" i="41"/>
  <c r="D1267" i="41"/>
  <c r="C1267" i="41"/>
  <c r="B1267" i="41"/>
  <c r="A1267" i="41"/>
  <c r="Z1266" i="41"/>
  <c r="Y1266" i="41"/>
  <c r="X1266" i="41"/>
  <c r="W1266" i="41"/>
  <c r="V1266" i="41"/>
  <c r="U1266" i="41"/>
  <c r="T1266" i="41"/>
  <c r="S1266" i="41"/>
  <c r="R1266" i="41"/>
  <c r="Q1266" i="41"/>
  <c r="P1266" i="41"/>
  <c r="O1266" i="41"/>
  <c r="N1266" i="41"/>
  <c r="M1266" i="41"/>
  <c r="L1266" i="41"/>
  <c r="K1266" i="41"/>
  <c r="J1266" i="41"/>
  <c r="I1266" i="41"/>
  <c r="H1266" i="41"/>
  <c r="G1266" i="41"/>
  <c r="F1266" i="41"/>
  <c r="E1266" i="41"/>
  <c r="D1266" i="41"/>
  <c r="C1266" i="41"/>
  <c r="B1266" i="41"/>
  <c r="A1266" i="41"/>
  <c r="Z1265" i="41"/>
  <c r="Y1265" i="41"/>
  <c r="X1265" i="41"/>
  <c r="W1265" i="41"/>
  <c r="V1265" i="41"/>
  <c r="U1265" i="41"/>
  <c r="T1265" i="41"/>
  <c r="S1265" i="41"/>
  <c r="R1265" i="41"/>
  <c r="Q1265" i="41"/>
  <c r="P1265" i="41"/>
  <c r="O1265" i="41"/>
  <c r="N1265" i="41"/>
  <c r="M1265" i="41"/>
  <c r="L1265" i="41"/>
  <c r="K1265" i="41"/>
  <c r="J1265" i="41"/>
  <c r="I1265" i="41"/>
  <c r="H1265" i="41"/>
  <c r="G1265" i="41"/>
  <c r="F1265" i="41"/>
  <c r="E1265" i="41"/>
  <c r="D1265" i="41"/>
  <c r="C1265" i="41"/>
  <c r="B1265" i="41"/>
  <c r="A1265" i="41"/>
  <c r="Z1264" i="41"/>
  <c r="Y1264" i="41"/>
  <c r="X1264" i="41"/>
  <c r="W1264" i="41"/>
  <c r="V1264" i="41"/>
  <c r="U1264" i="41"/>
  <c r="T1264" i="41"/>
  <c r="S1264" i="41"/>
  <c r="R1264" i="41"/>
  <c r="Q1264" i="41"/>
  <c r="P1264" i="41"/>
  <c r="O1264" i="41"/>
  <c r="N1264" i="41"/>
  <c r="M1264" i="41"/>
  <c r="L1264" i="41"/>
  <c r="K1264" i="41"/>
  <c r="J1264" i="41"/>
  <c r="I1264" i="41"/>
  <c r="H1264" i="41"/>
  <c r="G1264" i="41"/>
  <c r="F1264" i="41"/>
  <c r="E1264" i="41"/>
  <c r="D1264" i="41"/>
  <c r="C1264" i="41"/>
  <c r="B1264" i="41"/>
  <c r="A1264" i="41"/>
  <c r="Z1263" i="41"/>
  <c r="Y1263" i="41"/>
  <c r="X1263" i="41"/>
  <c r="W1263" i="41"/>
  <c r="V1263" i="41"/>
  <c r="U1263" i="41"/>
  <c r="T1263" i="41"/>
  <c r="S1263" i="41"/>
  <c r="R1263" i="41"/>
  <c r="Q1263" i="41"/>
  <c r="P1263" i="41"/>
  <c r="O1263" i="41"/>
  <c r="N1263" i="41"/>
  <c r="M1263" i="41"/>
  <c r="L1263" i="41"/>
  <c r="K1263" i="41"/>
  <c r="J1263" i="41"/>
  <c r="I1263" i="41"/>
  <c r="H1263" i="41"/>
  <c r="G1263" i="41"/>
  <c r="F1263" i="41"/>
  <c r="E1263" i="41"/>
  <c r="D1263" i="41"/>
  <c r="C1263" i="41"/>
  <c r="B1263" i="41"/>
  <c r="A1263" i="41"/>
  <c r="Z1262" i="41"/>
  <c r="Y1262" i="41"/>
  <c r="X1262" i="41"/>
  <c r="W1262" i="41"/>
  <c r="V1262" i="41"/>
  <c r="U1262" i="41"/>
  <c r="T1262" i="41"/>
  <c r="S1262" i="41"/>
  <c r="R1262" i="41"/>
  <c r="Q1262" i="41"/>
  <c r="P1262" i="41"/>
  <c r="O1262" i="41"/>
  <c r="N1262" i="41"/>
  <c r="M1262" i="41"/>
  <c r="L1262" i="41"/>
  <c r="K1262" i="41"/>
  <c r="J1262" i="41"/>
  <c r="I1262" i="41"/>
  <c r="H1262" i="41"/>
  <c r="G1262" i="41"/>
  <c r="F1262" i="41"/>
  <c r="E1262" i="41"/>
  <c r="D1262" i="41"/>
  <c r="C1262" i="41"/>
  <c r="B1262" i="41"/>
  <c r="A1262" i="41"/>
  <c r="Z1261" i="41"/>
  <c r="Y1261" i="41"/>
  <c r="X1261" i="41"/>
  <c r="W1261" i="41"/>
  <c r="V1261" i="41"/>
  <c r="U1261" i="41"/>
  <c r="T1261" i="41"/>
  <c r="S1261" i="41"/>
  <c r="R1261" i="41"/>
  <c r="Q1261" i="41"/>
  <c r="P1261" i="41"/>
  <c r="O1261" i="41"/>
  <c r="N1261" i="41"/>
  <c r="M1261" i="41"/>
  <c r="L1261" i="41"/>
  <c r="K1261" i="41"/>
  <c r="J1261" i="41"/>
  <c r="I1261" i="41"/>
  <c r="H1261" i="41"/>
  <c r="G1261" i="41"/>
  <c r="F1261" i="41"/>
  <c r="E1261" i="41"/>
  <c r="D1261" i="41"/>
  <c r="C1261" i="41"/>
  <c r="B1261" i="41"/>
  <c r="A1261" i="41"/>
  <c r="Z1260" i="41"/>
  <c r="Y1260" i="41"/>
  <c r="X1260" i="41"/>
  <c r="W1260" i="41"/>
  <c r="V1260" i="41"/>
  <c r="U1260" i="41"/>
  <c r="T1260" i="41"/>
  <c r="S1260" i="41"/>
  <c r="R1260" i="41"/>
  <c r="Q1260" i="41"/>
  <c r="P1260" i="41"/>
  <c r="O1260" i="41"/>
  <c r="N1260" i="41"/>
  <c r="M1260" i="41"/>
  <c r="L1260" i="41"/>
  <c r="K1260" i="41"/>
  <c r="J1260" i="41"/>
  <c r="I1260" i="41"/>
  <c r="H1260" i="41"/>
  <c r="G1260" i="41"/>
  <c r="F1260" i="41"/>
  <c r="E1260" i="41"/>
  <c r="D1260" i="41"/>
  <c r="C1260" i="41"/>
  <c r="B1260" i="41"/>
  <c r="A1260" i="41"/>
  <c r="Z1259" i="41"/>
  <c r="Y1259" i="41"/>
  <c r="X1259" i="41"/>
  <c r="W1259" i="41"/>
  <c r="V1259" i="41"/>
  <c r="U1259" i="41"/>
  <c r="T1259" i="41"/>
  <c r="S1259" i="41"/>
  <c r="R1259" i="41"/>
  <c r="Q1259" i="41"/>
  <c r="P1259" i="41"/>
  <c r="O1259" i="41"/>
  <c r="N1259" i="41"/>
  <c r="M1259" i="41"/>
  <c r="L1259" i="41"/>
  <c r="K1259" i="41"/>
  <c r="J1259" i="41"/>
  <c r="I1259" i="41"/>
  <c r="H1259" i="41"/>
  <c r="G1259" i="41"/>
  <c r="F1259" i="41"/>
  <c r="E1259" i="41"/>
  <c r="D1259" i="41"/>
  <c r="C1259" i="41"/>
  <c r="B1259" i="41"/>
  <c r="A1259" i="41"/>
  <c r="Z1258" i="41"/>
  <c r="Y1258" i="41"/>
  <c r="X1258" i="41"/>
  <c r="W1258" i="41"/>
  <c r="V1258" i="41"/>
  <c r="U1258" i="41"/>
  <c r="T1258" i="41"/>
  <c r="S1258" i="41"/>
  <c r="R1258" i="41"/>
  <c r="Q1258" i="41"/>
  <c r="P1258" i="41"/>
  <c r="O1258" i="41"/>
  <c r="N1258" i="41"/>
  <c r="M1258" i="41"/>
  <c r="L1258" i="41"/>
  <c r="K1258" i="41"/>
  <c r="J1258" i="41"/>
  <c r="I1258" i="41"/>
  <c r="H1258" i="41"/>
  <c r="G1258" i="41"/>
  <c r="F1258" i="41"/>
  <c r="E1258" i="41"/>
  <c r="D1258" i="41"/>
  <c r="C1258" i="41"/>
  <c r="B1258" i="41"/>
  <c r="A1258" i="41"/>
  <c r="Z1257" i="41"/>
  <c r="Y1257" i="41"/>
  <c r="X1257" i="41"/>
  <c r="W1257" i="41"/>
  <c r="V1257" i="41"/>
  <c r="U1257" i="41"/>
  <c r="T1257" i="41"/>
  <c r="S1257" i="41"/>
  <c r="R1257" i="41"/>
  <c r="Q1257" i="41"/>
  <c r="P1257" i="41"/>
  <c r="O1257" i="41"/>
  <c r="N1257" i="41"/>
  <c r="M1257" i="41"/>
  <c r="L1257" i="41"/>
  <c r="K1257" i="41"/>
  <c r="J1257" i="41"/>
  <c r="I1257" i="41"/>
  <c r="H1257" i="41"/>
  <c r="G1257" i="41"/>
  <c r="F1257" i="41"/>
  <c r="E1257" i="41"/>
  <c r="D1257" i="41"/>
  <c r="C1257" i="41"/>
  <c r="B1257" i="41"/>
  <c r="A1257" i="41"/>
  <c r="Z1256" i="41"/>
  <c r="Y1256" i="41"/>
  <c r="X1256" i="41"/>
  <c r="W1256" i="41"/>
  <c r="V1256" i="41"/>
  <c r="U1256" i="41"/>
  <c r="T1256" i="41"/>
  <c r="S1256" i="41"/>
  <c r="R1256" i="41"/>
  <c r="Q1256" i="41"/>
  <c r="P1256" i="41"/>
  <c r="O1256" i="41"/>
  <c r="N1256" i="41"/>
  <c r="M1256" i="41"/>
  <c r="L1256" i="41"/>
  <c r="K1256" i="41"/>
  <c r="J1256" i="41"/>
  <c r="I1256" i="41"/>
  <c r="H1256" i="41"/>
  <c r="G1256" i="41"/>
  <c r="F1256" i="41"/>
  <c r="E1256" i="41"/>
  <c r="D1256" i="41"/>
  <c r="C1256" i="41"/>
  <c r="B1256" i="41"/>
  <c r="A1256" i="41"/>
  <c r="Z1255" i="41"/>
  <c r="Y1255" i="41"/>
  <c r="X1255" i="41"/>
  <c r="W1255" i="41"/>
  <c r="V1255" i="41"/>
  <c r="U1255" i="41"/>
  <c r="T1255" i="41"/>
  <c r="S1255" i="41"/>
  <c r="R1255" i="41"/>
  <c r="Q1255" i="41"/>
  <c r="P1255" i="41"/>
  <c r="O1255" i="41"/>
  <c r="N1255" i="41"/>
  <c r="M1255" i="41"/>
  <c r="L1255" i="41"/>
  <c r="K1255" i="41"/>
  <c r="J1255" i="41"/>
  <c r="I1255" i="41"/>
  <c r="H1255" i="41"/>
  <c r="G1255" i="41"/>
  <c r="F1255" i="41"/>
  <c r="E1255" i="41"/>
  <c r="D1255" i="41"/>
  <c r="C1255" i="41"/>
  <c r="B1255" i="41"/>
  <c r="A1255" i="41"/>
  <c r="Z1254" i="41"/>
  <c r="Y1254" i="41"/>
  <c r="X1254" i="41"/>
  <c r="W1254" i="41"/>
  <c r="V1254" i="41"/>
  <c r="U1254" i="41"/>
  <c r="T1254" i="41"/>
  <c r="S1254" i="41"/>
  <c r="R1254" i="41"/>
  <c r="Q1254" i="41"/>
  <c r="P1254" i="41"/>
  <c r="O1254" i="41"/>
  <c r="N1254" i="41"/>
  <c r="M1254" i="41"/>
  <c r="L1254" i="41"/>
  <c r="K1254" i="41"/>
  <c r="J1254" i="41"/>
  <c r="I1254" i="41"/>
  <c r="H1254" i="41"/>
  <c r="G1254" i="41"/>
  <c r="F1254" i="41"/>
  <c r="E1254" i="41"/>
  <c r="D1254" i="41"/>
  <c r="C1254" i="41"/>
  <c r="B1254" i="41"/>
  <c r="A1254" i="41"/>
  <c r="Z1253" i="41"/>
  <c r="Y1253" i="41"/>
  <c r="X1253" i="41"/>
  <c r="W1253" i="41"/>
  <c r="V1253" i="41"/>
  <c r="U1253" i="41"/>
  <c r="T1253" i="41"/>
  <c r="S1253" i="41"/>
  <c r="R1253" i="41"/>
  <c r="Q1253" i="41"/>
  <c r="P1253" i="41"/>
  <c r="O1253" i="41"/>
  <c r="N1253" i="41"/>
  <c r="M1253" i="41"/>
  <c r="L1253" i="41"/>
  <c r="K1253" i="41"/>
  <c r="J1253" i="41"/>
  <c r="I1253" i="41"/>
  <c r="H1253" i="41"/>
  <c r="G1253" i="41"/>
  <c r="F1253" i="41"/>
  <c r="E1253" i="41"/>
  <c r="D1253" i="41"/>
  <c r="C1253" i="41"/>
  <c r="B1253" i="41"/>
  <c r="A1253" i="41"/>
  <c r="Z1252" i="41"/>
  <c r="Y1252" i="41"/>
  <c r="X1252" i="41"/>
  <c r="W1252" i="41"/>
  <c r="V1252" i="41"/>
  <c r="U1252" i="41"/>
  <c r="T1252" i="41"/>
  <c r="S1252" i="41"/>
  <c r="R1252" i="41"/>
  <c r="Q1252" i="41"/>
  <c r="P1252" i="41"/>
  <c r="O1252" i="41"/>
  <c r="N1252" i="41"/>
  <c r="M1252" i="41"/>
  <c r="L1252" i="41"/>
  <c r="K1252" i="41"/>
  <c r="J1252" i="41"/>
  <c r="I1252" i="41"/>
  <c r="H1252" i="41"/>
  <c r="G1252" i="41"/>
  <c r="F1252" i="41"/>
  <c r="E1252" i="41"/>
  <c r="D1252" i="41"/>
  <c r="C1252" i="41"/>
  <c r="B1252" i="41"/>
  <c r="A1252" i="41"/>
  <c r="Z1251" i="41"/>
  <c r="Y1251" i="41"/>
  <c r="X1251" i="41"/>
  <c r="W1251" i="41"/>
  <c r="V1251" i="41"/>
  <c r="U1251" i="41"/>
  <c r="T1251" i="41"/>
  <c r="S1251" i="41"/>
  <c r="R1251" i="41"/>
  <c r="Q1251" i="41"/>
  <c r="P1251" i="41"/>
  <c r="O1251" i="41"/>
  <c r="N1251" i="41"/>
  <c r="M1251" i="41"/>
  <c r="L1251" i="41"/>
  <c r="K1251" i="41"/>
  <c r="J1251" i="41"/>
  <c r="I1251" i="41"/>
  <c r="H1251" i="41"/>
  <c r="G1251" i="41"/>
  <c r="F1251" i="41"/>
  <c r="E1251" i="41"/>
  <c r="D1251" i="41"/>
  <c r="C1251" i="41"/>
  <c r="B1251" i="41"/>
  <c r="A1251" i="41"/>
  <c r="Z1250" i="41"/>
  <c r="Y1250" i="41"/>
  <c r="X1250" i="41"/>
  <c r="W1250" i="41"/>
  <c r="V1250" i="41"/>
  <c r="U1250" i="41"/>
  <c r="T1250" i="41"/>
  <c r="S1250" i="41"/>
  <c r="R1250" i="41"/>
  <c r="Q1250" i="41"/>
  <c r="P1250" i="41"/>
  <c r="O1250" i="41"/>
  <c r="N1250" i="41"/>
  <c r="M1250" i="41"/>
  <c r="L1250" i="41"/>
  <c r="K1250" i="41"/>
  <c r="J1250" i="41"/>
  <c r="I1250" i="41"/>
  <c r="H1250" i="41"/>
  <c r="G1250" i="41"/>
  <c r="F1250" i="41"/>
  <c r="E1250" i="41"/>
  <c r="D1250" i="41"/>
  <c r="C1250" i="41"/>
  <c r="B1250" i="41"/>
  <c r="A1250" i="41"/>
  <c r="Z1249" i="41"/>
  <c r="Y1249" i="41"/>
  <c r="X1249" i="41"/>
  <c r="W1249" i="41"/>
  <c r="V1249" i="41"/>
  <c r="U1249" i="41"/>
  <c r="T1249" i="41"/>
  <c r="S1249" i="41"/>
  <c r="R1249" i="41"/>
  <c r="Q1249" i="41"/>
  <c r="P1249" i="41"/>
  <c r="O1249" i="41"/>
  <c r="N1249" i="41"/>
  <c r="M1249" i="41"/>
  <c r="L1249" i="41"/>
  <c r="K1249" i="41"/>
  <c r="J1249" i="41"/>
  <c r="I1249" i="41"/>
  <c r="H1249" i="41"/>
  <c r="G1249" i="41"/>
  <c r="F1249" i="41"/>
  <c r="E1249" i="41"/>
  <c r="D1249" i="41"/>
  <c r="C1249" i="41"/>
  <c r="B1249" i="41"/>
  <c r="A1249" i="41"/>
  <c r="Z1248" i="41"/>
  <c r="Y1248" i="41"/>
  <c r="X1248" i="41"/>
  <c r="W1248" i="41"/>
  <c r="V1248" i="41"/>
  <c r="U1248" i="41"/>
  <c r="T1248" i="41"/>
  <c r="S1248" i="41"/>
  <c r="R1248" i="41"/>
  <c r="Q1248" i="41"/>
  <c r="P1248" i="41"/>
  <c r="O1248" i="41"/>
  <c r="N1248" i="41"/>
  <c r="M1248" i="41"/>
  <c r="L1248" i="41"/>
  <c r="K1248" i="41"/>
  <c r="J1248" i="41"/>
  <c r="I1248" i="41"/>
  <c r="H1248" i="41"/>
  <c r="G1248" i="41"/>
  <c r="F1248" i="41"/>
  <c r="E1248" i="41"/>
  <c r="D1248" i="41"/>
  <c r="C1248" i="41"/>
  <c r="B1248" i="41"/>
  <c r="A1248" i="41"/>
  <c r="Z1247" i="41"/>
  <c r="Y1247" i="41"/>
  <c r="X1247" i="41"/>
  <c r="W1247" i="41"/>
  <c r="V1247" i="41"/>
  <c r="U1247" i="41"/>
  <c r="T1247" i="41"/>
  <c r="S1247" i="41"/>
  <c r="R1247" i="41"/>
  <c r="Q1247" i="41"/>
  <c r="P1247" i="41"/>
  <c r="O1247" i="41"/>
  <c r="N1247" i="41"/>
  <c r="M1247" i="41"/>
  <c r="L1247" i="41"/>
  <c r="K1247" i="41"/>
  <c r="J1247" i="41"/>
  <c r="I1247" i="41"/>
  <c r="H1247" i="41"/>
  <c r="G1247" i="41"/>
  <c r="F1247" i="41"/>
  <c r="E1247" i="41"/>
  <c r="D1247" i="41"/>
  <c r="C1247" i="41"/>
  <c r="B1247" i="41"/>
  <c r="A1247" i="41"/>
  <c r="Z1246" i="41"/>
  <c r="Y1246" i="41"/>
  <c r="X1246" i="41"/>
  <c r="W1246" i="41"/>
  <c r="V1246" i="41"/>
  <c r="U1246" i="41"/>
  <c r="T1246" i="41"/>
  <c r="S1246" i="41"/>
  <c r="R1246" i="41"/>
  <c r="Q1246" i="41"/>
  <c r="P1246" i="41"/>
  <c r="O1246" i="41"/>
  <c r="N1246" i="41"/>
  <c r="M1246" i="41"/>
  <c r="L1246" i="41"/>
  <c r="K1246" i="41"/>
  <c r="J1246" i="41"/>
  <c r="I1246" i="41"/>
  <c r="H1246" i="41"/>
  <c r="G1246" i="41"/>
  <c r="F1246" i="41"/>
  <c r="E1246" i="41"/>
  <c r="D1246" i="41"/>
  <c r="C1246" i="41"/>
  <c r="B1246" i="41"/>
  <c r="A1246" i="41"/>
  <c r="Z1245" i="41"/>
  <c r="Y1245" i="41"/>
  <c r="X1245" i="41"/>
  <c r="W1245" i="41"/>
  <c r="V1245" i="41"/>
  <c r="U1245" i="41"/>
  <c r="T1245" i="41"/>
  <c r="S1245" i="41"/>
  <c r="R1245" i="41"/>
  <c r="Q1245" i="41"/>
  <c r="P1245" i="41"/>
  <c r="O1245" i="41"/>
  <c r="N1245" i="41"/>
  <c r="M1245" i="41"/>
  <c r="L1245" i="41"/>
  <c r="K1245" i="41"/>
  <c r="J1245" i="41"/>
  <c r="I1245" i="41"/>
  <c r="H1245" i="41"/>
  <c r="G1245" i="41"/>
  <c r="F1245" i="41"/>
  <c r="E1245" i="41"/>
  <c r="D1245" i="41"/>
  <c r="C1245" i="41"/>
  <c r="B1245" i="41"/>
  <c r="A1245" i="41"/>
  <c r="Z1244" i="41"/>
  <c r="Y1244" i="41"/>
  <c r="X1244" i="41"/>
  <c r="W1244" i="41"/>
  <c r="V1244" i="41"/>
  <c r="U1244" i="41"/>
  <c r="T1244" i="41"/>
  <c r="S1244" i="41"/>
  <c r="R1244" i="41"/>
  <c r="Q1244" i="41"/>
  <c r="P1244" i="41"/>
  <c r="O1244" i="41"/>
  <c r="N1244" i="41"/>
  <c r="M1244" i="41"/>
  <c r="L1244" i="41"/>
  <c r="K1244" i="41"/>
  <c r="J1244" i="41"/>
  <c r="I1244" i="41"/>
  <c r="H1244" i="41"/>
  <c r="G1244" i="41"/>
  <c r="F1244" i="41"/>
  <c r="E1244" i="41"/>
  <c r="D1244" i="41"/>
  <c r="C1244" i="41"/>
  <c r="B1244" i="41"/>
  <c r="A1244" i="41"/>
  <c r="Z1243" i="41"/>
  <c r="Y1243" i="41"/>
  <c r="X1243" i="41"/>
  <c r="W1243" i="41"/>
  <c r="V1243" i="41"/>
  <c r="U1243" i="41"/>
  <c r="T1243" i="41"/>
  <c r="S1243" i="41"/>
  <c r="R1243" i="41"/>
  <c r="Q1243" i="41"/>
  <c r="P1243" i="41"/>
  <c r="O1243" i="41"/>
  <c r="N1243" i="41"/>
  <c r="M1243" i="41"/>
  <c r="L1243" i="41"/>
  <c r="K1243" i="41"/>
  <c r="J1243" i="41"/>
  <c r="I1243" i="41"/>
  <c r="H1243" i="41"/>
  <c r="G1243" i="41"/>
  <c r="F1243" i="41"/>
  <c r="E1243" i="41"/>
  <c r="D1243" i="41"/>
  <c r="C1243" i="41"/>
  <c r="B1243" i="41"/>
  <c r="A1243" i="41"/>
  <c r="Z1242" i="41"/>
  <c r="Y1242" i="41"/>
  <c r="X1242" i="41"/>
  <c r="W1242" i="41"/>
  <c r="V1242" i="41"/>
  <c r="U1242" i="41"/>
  <c r="T1242" i="41"/>
  <c r="S1242" i="41"/>
  <c r="R1242" i="41"/>
  <c r="Q1242" i="41"/>
  <c r="P1242" i="41"/>
  <c r="O1242" i="41"/>
  <c r="N1242" i="41"/>
  <c r="M1242" i="41"/>
  <c r="L1242" i="41"/>
  <c r="K1242" i="41"/>
  <c r="J1242" i="41"/>
  <c r="I1242" i="41"/>
  <c r="H1242" i="41"/>
  <c r="G1242" i="41"/>
  <c r="F1242" i="41"/>
  <c r="E1242" i="41"/>
  <c r="D1242" i="41"/>
  <c r="C1242" i="41"/>
  <c r="B1242" i="41"/>
  <c r="A1242" i="41"/>
  <c r="Z1241" i="41"/>
  <c r="Y1241" i="41"/>
  <c r="X1241" i="41"/>
  <c r="W1241" i="41"/>
  <c r="V1241" i="41"/>
  <c r="U1241" i="41"/>
  <c r="T1241" i="41"/>
  <c r="S1241" i="41"/>
  <c r="R1241" i="41"/>
  <c r="Q1241" i="41"/>
  <c r="P1241" i="41"/>
  <c r="O1241" i="41"/>
  <c r="N1241" i="41"/>
  <c r="M1241" i="41"/>
  <c r="L1241" i="41"/>
  <c r="K1241" i="41"/>
  <c r="J1241" i="41"/>
  <c r="I1241" i="41"/>
  <c r="H1241" i="41"/>
  <c r="G1241" i="41"/>
  <c r="F1241" i="41"/>
  <c r="E1241" i="41"/>
  <c r="D1241" i="41"/>
  <c r="C1241" i="41"/>
  <c r="B1241" i="41"/>
  <c r="A1241" i="41"/>
  <c r="Z1240" i="41"/>
  <c r="Y1240" i="41"/>
  <c r="X1240" i="41"/>
  <c r="W1240" i="41"/>
  <c r="V1240" i="41"/>
  <c r="U1240" i="41"/>
  <c r="T1240" i="41"/>
  <c r="S1240" i="41"/>
  <c r="R1240" i="41"/>
  <c r="Q1240" i="41"/>
  <c r="P1240" i="41"/>
  <c r="O1240" i="41"/>
  <c r="N1240" i="41"/>
  <c r="M1240" i="41"/>
  <c r="L1240" i="41"/>
  <c r="K1240" i="41"/>
  <c r="J1240" i="41"/>
  <c r="I1240" i="41"/>
  <c r="H1240" i="41"/>
  <c r="G1240" i="41"/>
  <c r="F1240" i="41"/>
  <c r="E1240" i="41"/>
  <c r="D1240" i="41"/>
  <c r="C1240" i="41"/>
  <c r="B1240" i="41"/>
  <c r="A1240" i="41"/>
  <c r="Z1239" i="41"/>
  <c r="Y1239" i="41"/>
  <c r="X1239" i="41"/>
  <c r="W1239" i="41"/>
  <c r="V1239" i="41"/>
  <c r="U1239" i="41"/>
  <c r="T1239" i="41"/>
  <c r="S1239" i="41"/>
  <c r="R1239" i="41"/>
  <c r="Q1239" i="41"/>
  <c r="P1239" i="41"/>
  <c r="O1239" i="41"/>
  <c r="N1239" i="41"/>
  <c r="M1239" i="41"/>
  <c r="L1239" i="41"/>
  <c r="K1239" i="41"/>
  <c r="J1239" i="41"/>
  <c r="I1239" i="41"/>
  <c r="H1239" i="41"/>
  <c r="G1239" i="41"/>
  <c r="F1239" i="41"/>
  <c r="E1239" i="41"/>
  <c r="D1239" i="41"/>
  <c r="C1239" i="41"/>
  <c r="B1239" i="41"/>
  <c r="A1239" i="41"/>
  <c r="Z1238" i="41"/>
  <c r="Y1238" i="41"/>
  <c r="X1238" i="41"/>
  <c r="W1238" i="41"/>
  <c r="V1238" i="41"/>
  <c r="U1238" i="41"/>
  <c r="T1238" i="41"/>
  <c r="S1238" i="41"/>
  <c r="R1238" i="41"/>
  <c r="Q1238" i="41"/>
  <c r="P1238" i="41"/>
  <c r="O1238" i="41"/>
  <c r="N1238" i="41"/>
  <c r="M1238" i="41"/>
  <c r="L1238" i="41"/>
  <c r="K1238" i="41"/>
  <c r="J1238" i="41"/>
  <c r="I1238" i="41"/>
  <c r="H1238" i="41"/>
  <c r="G1238" i="41"/>
  <c r="F1238" i="41"/>
  <c r="E1238" i="41"/>
  <c r="D1238" i="41"/>
  <c r="C1238" i="41"/>
  <c r="B1238" i="41"/>
  <c r="A1238" i="41"/>
  <c r="Z1237" i="41"/>
  <c r="Y1237" i="41"/>
  <c r="X1237" i="41"/>
  <c r="W1237" i="41"/>
  <c r="V1237" i="41"/>
  <c r="U1237" i="41"/>
  <c r="T1237" i="41"/>
  <c r="S1237" i="41"/>
  <c r="R1237" i="41"/>
  <c r="Q1237" i="41"/>
  <c r="P1237" i="41"/>
  <c r="O1237" i="41"/>
  <c r="N1237" i="41"/>
  <c r="M1237" i="41"/>
  <c r="L1237" i="41"/>
  <c r="K1237" i="41"/>
  <c r="J1237" i="41"/>
  <c r="I1237" i="41"/>
  <c r="H1237" i="41"/>
  <c r="G1237" i="41"/>
  <c r="F1237" i="41"/>
  <c r="E1237" i="41"/>
  <c r="D1237" i="41"/>
  <c r="C1237" i="41"/>
  <c r="B1237" i="41"/>
  <c r="A1237" i="41"/>
  <c r="Z1236" i="41"/>
  <c r="Y1236" i="41"/>
  <c r="X1236" i="41"/>
  <c r="W1236" i="41"/>
  <c r="V1236" i="41"/>
  <c r="U1236" i="41"/>
  <c r="T1236" i="41"/>
  <c r="S1236" i="41"/>
  <c r="R1236" i="41"/>
  <c r="Q1236" i="41"/>
  <c r="P1236" i="41"/>
  <c r="O1236" i="41"/>
  <c r="N1236" i="41"/>
  <c r="M1236" i="41"/>
  <c r="L1236" i="41"/>
  <c r="K1236" i="41"/>
  <c r="J1236" i="41"/>
  <c r="I1236" i="41"/>
  <c r="H1236" i="41"/>
  <c r="G1236" i="41"/>
  <c r="F1236" i="41"/>
  <c r="E1236" i="41"/>
  <c r="D1236" i="41"/>
  <c r="C1236" i="41"/>
  <c r="B1236" i="41"/>
  <c r="A1236" i="41"/>
  <c r="Z1235" i="41"/>
  <c r="Y1235" i="41"/>
  <c r="X1235" i="41"/>
  <c r="W1235" i="41"/>
  <c r="V1235" i="41"/>
  <c r="U1235" i="41"/>
  <c r="T1235" i="41"/>
  <c r="S1235" i="41"/>
  <c r="R1235" i="41"/>
  <c r="Q1235" i="41"/>
  <c r="P1235" i="41"/>
  <c r="O1235" i="41"/>
  <c r="N1235" i="41"/>
  <c r="M1235" i="41"/>
  <c r="L1235" i="41"/>
  <c r="K1235" i="41"/>
  <c r="J1235" i="41"/>
  <c r="I1235" i="41"/>
  <c r="H1235" i="41"/>
  <c r="G1235" i="41"/>
  <c r="F1235" i="41"/>
  <c r="E1235" i="41"/>
  <c r="D1235" i="41"/>
  <c r="C1235" i="41"/>
  <c r="B1235" i="41"/>
  <c r="A1235" i="41"/>
  <c r="Z1234" i="41"/>
  <c r="Y1234" i="41"/>
  <c r="X1234" i="41"/>
  <c r="W1234" i="41"/>
  <c r="V1234" i="41"/>
  <c r="U1234" i="41"/>
  <c r="T1234" i="41"/>
  <c r="S1234" i="41"/>
  <c r="R1234" i="41"/>
  <c r="Q1234" i="41"/>
  <c r="P1234" i="41"/>
  <c r="O1234" i="41"/>
  <c r="N1234" i="41"/>
  <c r="M1234" i="41"/>
  <c r="L1234" i="41"/>
  <c r="K1234" i="41"/>
  <c r="J1234" i="41"/>
  <c r="I1234" i="41"/>
  <c r="H1234" i="41"/>
  <c r="G1234" i="41"/>
  <c r="F1234" i="41"/>
  <c r="E1234" i="41"/>
  <c r="D1234" i="41"/>
  <c r="C1234" i="41"/>
  <c r="B1234" i="41"/>
  <c r="A1234" i="41"/>
  <c r="Z1233" i="41"/>
  <c r="Y1233" i="41"/>
  <c r="X1233" i="41"/>
  <c r="W1233" i="41"/>
  <c r="V1233" i="41"/>
  <c r="U1233" i="41"/>
  <c r="T1233" i="41"/>
  <c r="S1233" i="41"/>
  <c r="R1233" i="41"/>
  <c r="Q1233" i="41"/>
  <c r="P1233" i="41"/>
  <c r="O1233" i="41"/>
  <c r="N1233" i="41"/>
  <c r="M1233" i="41"/>
  <c r="L1233" i="41"/>
  <c r="K1233" i="41"/>
  <c r="J1233" i="41"/>
  <c r="I1233" i="41"/>
  <c r="H1233" i="41"/>
  <c r="G1233" i="41"/>
  <c r="F1233" i="41"/>
  <c r="E1233" i="41"/>
  <c r="D1233" i="41"/>
  <c r="C1233" i="41"/>
  <c r="B1233" i="41"/>
  <c r="A1233" i="41"/>
  <c r="Z1232" i="41"/>
  <c r="Y1232" i="41"/>
  <c r="X1232" i="41"/>
  <c r="W1232" i="41"/>
  <c r="V1232" i="41"/>
  <c r="U1232" i="41"/>
  <c r="T1232" i="41"/>
  <c r="S1232" i="41"/>
  <c r="R1232" i="41"/>
  <c r="Q1232" i="41"/>
  <c r="P1232" i="41"/>
  <c r="O1232" i="41"/>
  <c r="N1232" i="41"/>
  <c r="M1232" i="41"/>
  <c r="L1232" i="41"/>
  <c r="K1232" i="41"/>
  <c r="J1232" i="41"/>
  <c r="I1232" i="41"/>
  <c r="H1232" i="41"/>
  <c r="G1232" i="41"/>
  <c r="F1232" i="41"/>
  <c r="E1232" i="41"/>
  <c r="D1232" i="41"/>
  <c r="C1232" i="41"/>
  <c r="B1232" i="41"/>
  <c r="A1232" i="41"/>
  <c r="Z1231" i="41"/>
  <c r="Y1231" i="41"/>
  <c r="X1231" i="41"/>
  <c r="W1231" i="41"/>
  <c r="V1231" i="41"/>
  <c r="U1231" i="41"/>
  <c r="T1231" i="41"/>
  <c r="S1231" i="41"/>
  <c r="R1231" i="41"/>
  <c r="Q1231" i="41"/>
  <c r="P1231" i="41"/>
  <c r="O1231" i="41"/>
  <c r="N1231" i="41"/>
  <c r="M1231" i="41"/>
  <c r="L1231" i="41"/>
  <c r="K1231" i="41"/>
  <c r="J1231" i="41"/>
  <c r="I1231" i="41"/>
  <c r="H1231" i="41"/>
  <c r="G1231" i="41"/>
  <c r="F1231" i="41"/>
  <c r="E1231" i="41"/>
  <c r="D1231" i="41"/>
  <c r="C1231" i="41"/>
  <c r="B1231" i="41"/>
  <c r="A1231" i="41"/>
  <c r="Z1230" i="41"/>
  <c r="Y1230" i="41"/>
  <c r="X1230" i="41"/>
  <c r="W1230" i="41"/>
  <c r="V1230" i="41"/>
  <c r="U1230" i="41"/>
  <c r="T1230" i="41"/>
  <c r="S1230" i="41"/>
  <c r="R1230" i="41"/>
  <c r="Q1230" i="41"/>
  <c r="P1230" i="41"/>
  <c r="O1230" i="41"/>
  <c r="N1230" i="41"/>
  <c r="M1230" i="41"/>
  <c r="L1230" i="41"/>
  <c r="K1230" i="41"/>
  <c r="J1230" i="41"/>
  <c r="I1230" i="41"/>
  <c r="H1230" i="41"/>
  <c r="G1230" i="41"/>
  <c r="F1230" i="41"/>
  <c r="E1230" i="41"/>
  <c r="D1230" i="41"/>
  <c r="C1230" i="41"/>
  <c r="B1230" i="41"/>
  <c r="A1230" i="41"/>
  <c r="Z1229" i="41"/>
  <c r="Y1229" i="41"/>
  <c r="X1229" i="41"/>
  <c r="W1229" i="41"/>
  <c r="V1229" i="41"/>
  <c r="U1229" i="41"/>
  <c r="T1229" i="41"/>
  <c r="S1229" i="41"/>
  <c r="R1229" i="41"/>
  <c r="Q1229" i="41"/>
  <c r="P1229" i="41"/>
  <c r="O1229" i="41"/>
  <c r="N1229" i="41"/>
  <c r="M1229" i="41"/>
  <c r="L1229" i="41"/>
  <c r="K1229" i="41"/>
  <c r="J1229" i="41"/>
  <c r="I1229" i="41"/>
  <c r="H1229" i="41"/>
  <c r="G1229" i="41"/>
  <c r="F1229" i="41"/>
  <c r="E1229" i="41"/>
  <c r="D1229" i="41"/>
  <c r="C1229" i="41"/>
  <c r="B1229" i="41"/>
  <c r="A1229" i="41"/>
  <c r="Z1228" i="41"/>
  <c r="Y1228" i="41"/>
  <c r="X1228" i="41"/>
  <c r="W1228" i="41"/>
  <c r="V1228" i="41"/>
  <c r="U1228" i="41"/>
  <c r="T1228" i="41"/>
  <c r="S1228" i="41"/>
  <c r="R1228" i="41"/>
  <c r="Q1228" i="41"/>
  <c r="P1228" i="41"/>
  <c r="O1228" i="41"/>
  <c r="N1228" i="41"/>
  <c r="M1228" i="41"/>
  <c r="L1228" i="41"/>
  <c r="K1228" i="41"/>
  <c r="J1228" i="41"/>
  <c r="I1228" i="41"/>
  <c r="H1228" i="41"/>
  <c r="G1228" i="41"/>
  <c r="F1228" i="41"/>
  <c r="E1228" i="41"/>
  <c r="D1228" i="41"/>
  <c r="C1228" i="41"/>
  <c r="B1228" i="41"/>
  <c r="A1228" i="41"/>
  <c r="Z1227" i="41"/>
  <c r="Y1227" i="41"/>
  <c r="X1227" i="41"/>
  <c r="W1227" i="41"/>
  <c r="V1227" i="41"/>
  <c r="U1227" i="41"/>
  <c r="T1227" i="41"/>
  <c r="S1227" i="41"/>
  <c r="R1227" i="41"/>
  <c r="Q1227" i="41"/>
  <c r="P1227" i="41"/>
  <c r="O1227" i="41"/>
  <c r="N1227" i="41"/>
  <c r="M1227" i="41"/>
  <c r="L1227" i="41"/>
  <c r="K1227" i="41"/>
  <c r="J1227" i="41"/>
  <c r="I1227" i="41"/>
  <c r="H1227" i="41"/>
  <c r="G1227" i="41"/>
  <c r="F1227" i="41"/>
  <c r="E1227" i="41"/>
  <c r="D1227" i="41"/>
  <c r="C1227" i="41"/>
  <c r="B1227" i="41"/>
  <c r="A1227" i="41"/>
  <c r="Z1226" i="41"/>
  <c r="Y1226" i="41"/>
  <c r="X1226" i="41"/>
  <c r="W1226" i="41"/>
  <c r="V1226" i="41"/>
  <c r="U1226" i="41"/>
  <c r="T1226" i="41"/>
  <c r="S1226" i="41"/>
  <c r="R1226" i="41"/>
  <c r="Q1226" i="41"/>
  <c r="P1226" i="41"/>
  <c r="O1226" i="41"/>
  <c r="N1226" i="41"/>
  <c r="M1226" i="41"/>
  <c r="L1226" i="41"/>
  <c r="K1226" i="41"/>
  <c r="J1226" i="41"/>
  <c r="I1226" i="41"/>
  <c r="H1226" i="41"/>
  <c r="G1226" i="41"/>
  <c r="F1226" i="41"/>
  <c r="E1226" i="41"/>
  <c r="D1226" i="41"/>
  <c r="C1226" i="41"/>
  <c r="B1226" i="41"/>
  <c r="A1226" i="41"/>
  <c r="Z1225" i="41"/>
  <c r="Y1225" i="41"/>
  <c r="X1225" i="41"/>
  <c r="W1225" i="41"/>
  <c r="V1225" i="41"/>
  <c r="U1225" i="41"/>
  <c r="T1225" i="41"/>
  <c r="S1225" i="41"/>
  <c r="R1225" i="41"/>
  <c r="Q1225" i="41"/>
  <c r="P1225" i="41"/>
  <c r="O1225" i="41"/>
  <c r="N1225" i="41"/>
  <c r="M1225" i="41"/>
  <c r="L1225" i="41"/>
  <c r="K1225" i="41"/>
  <c r="J1225" i="41"/>
  <c r="I1225" i="41"/>
  <c r="H1225" i="41"/>
  <c r="G1225" i="41"/>
  <c r="F1225" i="41"/>
  <c r="E1225" i="41"/>
  <c r="D1225" i="41"/>
  <c r="C1225" i="41"/>
  <c r="B1225" i="41"/>
  <c r="A1225" i="41"/>
  <c r="Z1224" i="41"/>
  <c r="Y1224" i="41"/>
  <c r="X1224" i="41"/>
  <c r="W1224" i="41"/>
  <c r="V1224" i="41"/>
  <c r="U1224" i="41"/>
  <c r="T1224" i="41"/>
  <c r="S1224" i="41"/>
  <c r="R1224" i="41"/>
  <c r="Q1224" i="41"/>
  <c r="P1224" i="41"/>
  <c r="O1224" i="41"/>
  <c r="N1224" i="41"/>
  <c r="M1224" i="41"/>
  <c r="L1224" i="41"/>
  <c r="K1224" i="41"/>
  <c r="J1224" i="41"/>
  <c r="I1224" i="41"/>
  <c r="H1224" i="41"/>
  <c r="G1224" i="41"/>
  <c r="F1224" i="41"/>
  <c r="E1224" i="41"/>
  <c r="D1224" i="41"/>
  <c r="C1224" i="41"/>
  <c r="B1224" i="41"/>
  <c r="A1224" i="41"/>
  <c r="Z1223" i="41"/>
  <c r="Y1223" i="41"/>
  <c r="X1223" i="41"/>
  <c r="W1223" i="41"/>
  <c r="V1223" i="41"/>
  <c r="U1223" i="41"/>
  <c r="T1223" i="41"/>
  <c r="S1223" i="41"/>
  <c r="R1223" i="41"/>
  <c r="Q1223" i="41"/>
  <c r="P1223" i="41"/>
  <c r="O1223" i="41"/>
  <c r="N1223" i="41"/>
  <c r="M1223" i="41"/>
  <c r="L1223" i="41"/>
  <c r="K1223" i="41"/>
  <c r="J1223" i="41"/>
  <c r="I1223" i="41"/>
  <c r="H1223" i="41"/>
  <c r="G1223" i="41"/>
  <c r="F1223" i="41"/>
  <c r="E1223" i="41"/>
  <c r="D1223" i="41"/>
  <c r="C1223" i="41"/>
  <c r="B1223" i="41"/>
  <c r="A1223" i="41"/>
  <c r="Z1222" i="41"/>
  <c r="Y1222" i="41"/>
  <c r="X1222" i="41"/>
  <c r="W1222" i="41"/>
  <c r="V1222" i="41"/>
  <c r="U1222" i="41"/>
  <c r="T1222" i="41"/>
  <c r="S1222" i="41"/>
  <c r="R1222" i="41"/>
  <c r="Q1222" i="41"/>
  <c r="P1222" i="41"/>
  <c r="O1222" i="41"/>
  <c r="N1222" i="41"/>
  <c r="M1222" i="41"/>
  <c r="L1222" i="41"/>
  <c r="K1222" i="41"/>
  <c r="J1222" i="41"/>
  <c r="I1222" i="41"/>
  <c r="H1222" i="41"/>
  <c r="G1222" i="41"/>
  <c r="F1222" i="41"/>
  <c r="E1222" i="41"/>
  <c r="D1222" i="41"/>
  <c r="C1222" i="41"/>
  <c r="B1222" i="41"/>
  <c r="A1222" i="41"/>
  <c r="Z1221" i="41"/>
  <c r="Y1221" i="41"/>
  <c r="X1221" i="41"/>
  <c r="W1221" i="41"/>
  <c r="V1221" i="41"/>
  <c r="U1221" i="41"/>
  <c r="T1221" i="41"/>
  <c r="S1221" i="41"/>
  <c r="R1221" i="41"/>
  <c r="Q1221" i="41"/>
  <c r="P1221" i="41"/>
  <c r="O1221" i="41"/>
  <c r="N1221" i="41"/>
  <c r="M1221" i="41"/>
  <c r="L1221" i="41"/>
  <c r="K1221" i="41"/>
  <c r="J1221" i="41"/>
  <c r="I1221" i="41"/>
  <c r="H1221" i="41"/>
  <c r="G1221" i="41"/>
  <c r="F1221" i="41"/>
  <c r="E1221" i="41"/>
  <c r="D1221" i="41"/>
  <c r="C1221" i="41"/>
  <c r="B1221" i="41"/>
  <c r="A1221" i="41"/>
  <c r="Z1220" i="41"/>
  <c r="Y1220" i="41"/>
  <c r="X1220" i="41"/>
  <c r="W1220" i="41"/>
  <c r="V1220" i="41"/>
  <c r="U1220" i="41"/>
  <c r="T1220" i="41"/>
  <c r="S1220" i="41"/>
  <c r="R1220" i="41"/>
  <c r="Q1220" i="41"/>
  <c r="P1220" i="41"/>
  <c r="O1220" i="41"/>
  <c r="N1220" i="41"/>
  <c r="M1220" i="41"/>
  <c r="L1220" i="41"/>
  <c r="K1220" i="41"/>
  <c r="J1220" i="41"/>
  <c r="I1220" i="41"/>
  <c r="H1220" i="41"/>
  <c r="G1220" i="41"/>
  <c r="F1220" i="41"/>
  <c r="E1220" i="41"/>
  <c r="D1220" i="41"/>
  <c r="C1220" i="41"/>
  <c r="B1220" i="41"/>
  <c r="A1220" i="41"/>
  <c r="Z1219" i="41"/>
  <c r="Y1219" i="41"/>
  <c r="X1219" i="41"/>
  <c r="W1219" i="41"/>
  <c r="V1219" i="41"/>
  <c r="U1219" i="41"/>
  <c r="T1219" i="41"/>
  <c r="S1219" i="41"/>
  <c r="R1219" i="41"/>
  <c r="Q1219" i="41"/>
  <c r="P1219" i="41"/>
  <c r="O1219" i="41"/>
  <c r="N1219" i="41"/>
  <c r="M1219" i="41"/>
  <c r="L1219" i="41"/>
  <c r="K1219" i="41"/>
  <c r="J1219" i="41"/>
  <c r="I1219" i="41"/>
  <c r="H1219" i="41"/>
  <c r="G1219" i="41"/>
  <c r="F1219" i="41"/>
  <c r="E1219" i="41"/>
  <c r="D1219" i="41"/>
  <c r="C1219" i="41"/>
  <c r="B1219" i="41"/>
  <c r="A1219" i="41"/>
  <c r="Z1218" i="41"/>
  <c r="Y1218" i="41"/>
  <c r="X1218" i="41"/>
  <c r="W1218" i="41"/>
  <c r="V1218" i="41"/>
  <c r="U1218" i="41"/>
  <c r="T1218" i="41"/>
  <c r="S1218" i="41"/>
  <c r="R1218" i="41"/>
  <c r="Q1218" i="41"/>
  <c r="P1218" i="41"/>
  <c r="O1218" i="41"/>
  <c r="N1218" i="41"/>
  <c r="M1218" i="41"/>
  <c r="L1218" i="41"/>
  <c r="K1218" i="41"/>
  <c r="J1218" i="41"/>
  <c r="I1218" i="41"/>
  <c r="H1218" i="41"/>
  <c r="G1218" i="41"/>
  <c r="F1218" i="41"/>
  <c r="E1218" i="41"/>
  <c r="D1218" i="41"/>
  <c r="C1218" i="41"/>
  <c r="B1218" i="41"/>
  <c r="A1218" i="41"/>
  <c r="Z1217" i="41"/>
  <c r="Y1217" i="41"/>
  <c r="X1217" i="41"/>
  <c r="W1217" i="41"/>
  <c r="V1217" i="41"/>
  <c r="U1217" i="41"/>
  <c r="T1217" i="41"/>
  <c r="S1217" i="41"/>
  <c r="R1217" i="41"/>
  <c r="Q1217" i="41"/>
  <c r="P1217" i="41"/>
  <c r="O1217" i="41"/>
  <c r="N1217" i="41"/>
  <c r="M1217" i="41"/>
  <c r="L1217" i="41"/>
  <c r="K1217" i="41"/>
  <c r="J1217" i="41"/>
  <c r="I1217" i="41"/>
  <c r="H1217" i="41"/>
  <c r="G1217" i="41"/>
  <c r="F1217" i="41"/>
  <c r="E1217" i="41"/>
  <c r="D1217" i="41"/>
  <c r="C1217" i="41"/>
  <c r="B1217" i="41"/>
  <c r="A1217" i="41"/>
  <c r="Z1216" i="41"/>
  <c r="Y1216" i="41"/>
  <c r="X1216" i="41"/>
  <c r="W1216" i="41"/>
  <c r="V1216" i="41"/>
  <c r="U1216" i="41"/>
  <c r="T1216" i="41"/>
  <c r="S1216" i="41"/>
  <c r="R1216" i="41"/>
  <c r="Q1216" i="41"/>
  <c r="P1216" i="41"/>
  <c r="O1216" i="41"/>
  <c r="N1216" i="41"/>
  <c r="M1216" i="41"/>
  <c r="L1216" i="41"/>
  <c r="K1216" i="41"/>
  <c r="J1216" i="41"/>
  <c r="I1216" i="41"/>
  <c r="H1216" i="41"/>
  <c r="G1216" i="41"/>
  <c r="F1216" i="41"/>
  <c r="E1216" i="41"/>
  <c r="D1216" i="41"/>
  <c r="C1216" i="41"/>
  <c r="B1216" i="41"/>
  <c r="A1216" i="41"/>
  <c r="Z1215" i="41"/>
  <c r="Y1215" i="41"/>
  <c r="X1215" i="41"/>
  <c r="W1215" i="41"/>
  <c r="V1215" i="41"/>
  <c r="U1215" i="41"/>
  <c r="T1215" i="41"/>
  <c r="S1215" i="41"/>
  <c r="R1215" i="41"/>
  <c r="Q1215" i="41"/>
  <c r="P1215" i="41"/>
  <c r="O1215" i="41"/>
  <c r="N1215" i="41"/>
  <c r="M1215" i="41"/>
  <c r="L1215" i="41"/>
  <c r="K1215" i="41"/>
  <c r="J1215" i="41"/>
  <c r="I1215" i="41"/>
  <c r="H1215" i="41"/>
  <c r="G1215" i="41"/>
  <c r="F1215" i="41"/>
  <c r="E1215" i="41"/>
  <c r="D1215" i="41"/>
  <c r="C1215" i="41"/>
  <c r="B1215" i="41"/>
  <c r="A1215" i="41"/>
  <c r="Z1214" i="41"/>
  <c r="Y1214" i="41"/>
  <c r="X1214" i="41"/>
  <c r="W1214" i="41"/>
  <c r="V1214" i="41"/>
  <c r="U1214" i="41"/>
  <c r="T1214" i="41"/>
  <c r="S1214" i="41"/>
  <c r="R1214" i="41"/>
  <c r="Q1214" i="41"/>
  <c r="P1214" i="41"/>
  <c r="O1214" i="41"/>
  <c r="N1214" i="41"/>
  <c r="M1214" i="41"/>
  <c r="L1214" i="41"/>
  <c r="K1214" i="41"/>
  <c r="J1214" i="41"/>
  <c r="I1214" i="41"/>
  <c r="H1214" i="41"/>
  <c r="G1214" i="41"/>
  <c r="F1214" i="41"/>
  <c r="E1214" i="41"/>
  <c r="D1214" i="41"/>
  <c r="C1214" i="41"/>
  <c r="B1214" i="41"/>
  <c r="A1214" i="41"/>
  <c r="Z1213" i="41"/>
  <c r="Y1213" i="41"/>
  <c r="X1213" i="41"/>
  <c r="W1213" i="41"/>
  <c r="V1213" i="41"/>
  <c r="U1213" i="41"/>
  <c r="T1213" i="41"/>
  <c r="S1213" i="41"/>
  <c r="R1213" i="41"/>
  <c r="Q1213" i="41"/>
  <c r="P1213" i="41"/>
  <c r="O1213" i="41"/>
  <c r="N1213" i="41"/>
  <c r="M1213" i="41"/>
  <c r="L1213" i="41"/>
  <c r="K1213" i="41"/>
  <c r="J1213" i="41"/>
  <c r="I1213" i="41"/>
  <c r="H1213" i="41"/>
  <c r="G1213" i="41"/>
  <c r="F1213" i="41"/>
  <c r="E1213" i="41"/>
  <c r="D1213" i="41"/>
  <c r="C1213" i="41"/>
  <c r="B1213" i="41"/>
  <c r="A1213" i="41"/>
  <c r="Z1212" i="41"/>
  <c r="Y1212" i="41"/>
  <c r="X1212" i="41"/>
  <c r="W1212" i="41"/>
  <c r="V1212" i="41"/>
  <c r="U1212" i="41"/>
  <c r="T1212" i="41"/>
  <c r="S1212" i="41"/>
  <c r="R1212" i="41"/>
  <c r="Q1212" i="41"/>
  <c r="P1212" i="41"/>
  <c r="O1212" i="41"/>
  <c r="N1212" i="41"/>
  <c r="M1212" i="41"/>
  <c r="L1212" i="41"/>
  <c r="K1212" i="41"/>
  <c r="J1212" i="41"/>
  <c r="I1212" i="41"/>
  <c r="H1212" i="41"/>
  <c r="G1212" i="41"/>
  <c r="F1212" i="41"/>
  <c r="E1212" i="41"/>
  <c r="D1212" i="41"/>
  <c r="C1212" i="41"/>
  <c r="B1212" i="41"/>
  <c r="A1212" i="41"/>
  <c r="Z1211" i="41"/>
  <c r="Y1211" i="41"/>
  <c r="X1211" i="41"/>
  <c r="W1211" i="41"/>
  <c r="V1211" i="41"/>
  <c r="U1211" i="41"/>
  <c r="T1211" i="41"/>
  <c r="S1211" i="41"/>
  <c r="R1211" i="41"/>
  <c r="Q1211" i="41"/>
  <c r="P1211" i="41"/>
  <c r="O1211" i="41"/>
  <c r="N1211" i="41"/>
  <c r="M1211" i="41"/>
  <c r="L1211" i="41"/>
  <c r="K1211" i="41"/>
  <c r="J1211" i="41"/>
  <c r="I1211" i="41"/>
  <c r="H1211" i="41"/>
  <c r="G1211" i="41"/>
  <c r="F1211" i="41"/>
  <c r="E1211" i="41"/>
  <c r="D1211" i="41"/>
  <c r="C1211" i="41"/>
  <c r="B1211" i="41"/>
  <c r="A1211" i="41"/>
  <c r="Z1210" i="41"/>
  <c r="Y1210" i="41"/>
  <c r="X1210" i="41"/>
  <c r="W1210" i="41"/>
  <c r="V1210" i="41"/>
  <c r="U1210" i="41"/>
  <c r="T1210" i="41"/>
  <c r="S1210" i="41"/>
  <c r="R1210" i="41"/>
  <c r="Q1210" i="41"/>
  <c r="P1210" i="41"/>
  <c r="O1210" i="41"/>
  <c r="N1210" i="41"/>
  <c r="M1210" i="41"/>
  <c r="L1210" i="41"/>
  <c r="K1210" i="41"/>
  <c r="J1210" i="41"/>
  <c r="I1210" i="41"/>
  <c r="H1210" i="41"/>
  <c r="G1210" i="41"/>
  <c r="F1210" i="41"/>
  <c r="E1210" i="41"/>
  <c r="D1210" i="41"/>
  <c r="C1210" i="41"/>
  <c r="B1210" i="41"/>
  <c r="A1210" i="41"/>
  <c r="Z1209" i="41"/>
  <c r="Y1209" i="41"/>
  <c r="X1209" i="41"/>
  <c r="W1209" i="41"/>
  <c r="V1209" i="41"/>
  <c r="U1209" i="41"/>
  <c r="T1209" i="41"/>
  <c r="S1209" i="41"/>
  <c r="R1209" i="41"/>
  <c r="Q1209" i="41"/>
  <c r="P1209" i="41"/>
  <c r="O1209" i="41"/>
  <c r="N1209" i="41"/>
  <c r="M1209" i="41"/>
  <c r="L1209" i="41"/>
  <c r="K1209" i="41"/>
  <c r="J1209" i="41"/>
  <c r="I1209" i="41"/>
  <c r="H1209" i="41"/>
  <c r="G1209" i="41"/>
  <c r="F1209" i="41"/>
  <c r="E1209" i="41"/>
  <c r="D1209" i="41"/>
  <c r="C1209" i="41"/>
  <c r="B1209" i="41"/>
  <c r="A1209" i="41"/>
  <c r="Z1208" i="41"/>
  <c r="Y1208" i="41"/>
  <c r="X1208" i="41"/>
  <c r="W1208" i="41"/>
  <c r="V1208" i="41"/>
  <c r="U1208" i="41"/>
  <c r="T1208" i="41"/>
  <c r="S1208" i="41"/>
  <c r="R1208" i="41"/>
  <c r="Q1208" i="41"/>
  <c r="P1208" i="41"/>
  <c r="O1208" i="41"/>
  <c r="N1208" i="41"/>
  <c r="M1208" i="41"/>
  <c r="L1208" i="41"/>
  <c r="K1208" i="41"/>
  <c r="J1208" i="41"/>
  <c r="I1208" i="41"/>
  <c r="H1208" i="41"/>
  <c r="G1208" i="41"/>
  <c r="F1208" i="41"/>
  <c r="E1208" i="41"/>
  <c r="D1208" i="41"/>
  <c r="C1208" i="41"/>
  <c r="B1208" i="41"/>
  <c r="A1208" i="41"/>
  <c r="Z1207" i="41"/>
  <c r="Y1207" i="41"/>
  <c r="X1207" i="41"/>
  <c r="W1207" i="41"/>
  <c r="V1207" i="41"/>
  <c r="U1207" i="41"/>
  <c r="T1207" i="41"/>
  <c r="S1207" i="41"/>
  <c r="R1207" i="41"/>
  <c r="Q1207" i="41"/>
  <c r="P1207" i="41"/>
  <c r="O1207" i="41"/>
  <c r="N1207" i="41"/>
  <c r="M1207" i="41"/>
  <c r="L1207" i="41"/>
  <c r="K1207" i="41"/>
  <c r="J1207" i="41"/>
  <c r="I1207" i="41"/>
  <c r="H1207" i="41"/>
  <c r="G1207" i="41"/>
  <c r="F1207" i="41"/>
  <c r="E1207" i="41"/>
  <c r="D1207" i="41"/>
  <c r="C1207" i="41"/>
  <c r="B1207" i="41"/>
  <c r="A1207" i="41"/>
  <c r="Z1206" i="41"/>
  <c r="Y1206" i="41"/>
  <c r="X1206" i="41"/>
  <c r="W1206" i="41"/>
  <c r="V1206" i="41"/>
  <c r="U1206" i="41"/>
  <c r="T1206" i="41"/>
  <c r="S1206" i="41"/>
  <c r="R1206" i="41"/>
  <c r="Q1206" i="41"/>
  <c r="P1206" i="41"/>
  <c r="O1206" i="41"/>
  <c r="N1206" i="41"/>
  <c r="M1206" i="41"/>
  <c r="L1206" i="41"/>
  <c r="K1206" i="41"/>
  <c r="J1206" i="41"/>
  <c r="I1206" i="41"/>
  <c r="H1206" i="41"/>
  <c r="G1206" i="41"/>
  <c r="F1206" i="41"/>
  <c r="E1206" i="41"/>
  <c r="D1206" i="41"/>
  <c r="C1206" i="41"/>
  <c r="B1206" i="41"/>
  <c r="A1206" i="41"/>
  <c r="Z1205" i="41"/>
  <c r="Y1205" i="41"/>
  <c r="X1205" i="41"/>
  <c r="W1205" i="41"/>
  <c r="V1205" i="41"/>
  <c r="U1205" i="41"/>
  <c r="T1205" i="41"/>
  <c r="S1205" i="41"/>
  <c r="R1205" i="41"/>
  <c r="Q1205" i="41"/>
  <c r="P1205" i="41"/>
  <c r="O1205" i="41"/>
  <c r="N1205" i="41"/>
  <c r="M1205" i="41"/>
  <c r="L1205" i="41"/>
  <c r="K1205" i="41"/>
  <c r="J1205" i="41"/>
  <c r="I1205" i="41"/>
  <c r="H1205" i="41"/>
  <c r="G1205" i="41"/>
  <c r="F1205" i="41"/>
  <c r="E1205" i="41"/>
  <c r="D1205" i="41"/>
  <c r="C1205" i="41"/>
  <c r="B1205" i="41"/>
  <c r="A1205" i="41"/>
  <c r="Z1204" i="41"/>
  <c r="Y1204" i="41"/>
  <c r="X1204" i="41"/>
  <c r="W1204" i="41"/>
  <c r="V1204" i="41"/>
  <c r="U1204" i="41"/>
  <c r="T1204" i="41"/>
  <c r="S1204" i="41"/>
  <c r="R1204" i="41"/>
  <c r="Q1204" i="41"/>
  <c r="P1204" i="41"/>
  <c r="O1204" i="41"/>
  <c r="N1204" i="41"/>
  <c r="M1204" i="41"/>
  <c r="L1204" i="41"/>
  <c r="K1204" i="41"/>
  <c r="J1204" i="41"/>
  <c r="I1204" i="41"/>
  <c r="H1204" i="41"/>
  <c r="G1204" i="41"/>
  <c r="F1204" i="41"/>
  <c r="E1204" i="41"/>
  <c r="D1204" i="41"/>
  <c r="C1204" i="41"/>
  <c r="B1204" i="41"/>
  <c r="A1204" i="41"/>
  <c r="Z1203" i="41"/>
  <c r="Y1203" i="41"/>
  <c r="X1203" i="41"/>
  <c r="W1203" i="41"/>
  <c r="V1203" i="41"/>
  <c r="U1203" i="41"/>
  <c r="T1203" i="41"/>
  <c r="S1203" i="41"/>
  <c r="R1203" i="41"/>
  <c r="Q1203" i="41"/>
  <c r="P1203" i="41"/>
  <c r="O1203" i="41"/>
  <c r="N1203" i="41"/>
  <c r="M1203" i="41"/>
  <c r="L1203" i="41"/>
  <c r="K1203" i="41"/>
  <c r="J1203" i="41"/>
  <c r="I1203" i="41"/>
  <c r="H1203" i="41"/>
  <c r="G1203" i="41"/>
  <c r="F1203" i="41"/>
  <c r="E1203" i="41"/>
  <c r="D1203" i="41"/>
  <c r="C1203" i="41"/>
  <c r="B1203" i="41"/>
  <c r="A1203" i="41"/>
  <c r="Z1202" i="41"/>
  <c r="Y1202" i="41"/>
  <c r="X1202" i="41"/>
  <c r="W1202" i="41"/>
  <c r="V1202" i="41"/>
  <c r="U1202" i="41"/>
  <c r="T1202" i="41"/>
  <c r="S1202" i="41"/>
  <c r="R1202" i="41"/>
  <c r="Q1202" i="41"/>
  <c r="P1202" i="41"/>
  <c r="O1202" i="41"/>
  <c r="N1202" i="41"/>
  <c r="M1202" i="41"/>
  <c r="L1202" i="41"/>
  <c r="K1202" i="41"/>
  <c r="J1202" i="41"/>
  <c r="I1202" i="41"/>
  <c r="H1202" i="41"/>
  <c r="G1202" i="41"/>
  <c r="F1202" i="41"/>
  <c r="E1202" i="41"/>
  <c r="D1202" i="41"/>
  <c r="C1202" i="41"/>
  <c r="B1202" i="41"/>
  <c r="A1202" i="41"/>
  <c r="Z1201" i="41"/>
  <c r="Y1201" i="41"/>
  <c r="X1201" i="41"/>
  <c r="W1201" i="41"/>
  <c r="V1201" i="41"/>
  <c r="U1201" i="41"/>
  <c r="T1201" i="41"/>
  <c r="S1201" i="41"/>
  <c r="R1201" i="41"/>
  <c r="Q1201" i="41"/>
  <c r="P1201" i="41"/>
  <c r="O1201" i="41"/>
  <c r="N1201" i="41"/>
  <c r="M1201" i="41"/>
  <c r="L1201" i="41"/>
  <c r="K1201" i="41"/>
  <c r="J1201" i="41"/>
  <c r="I1201" i="41"/>
  <c r="H1201" i="41"/>
  <c r="G1201" i="41"/>
  <c r="F1201" i="41"/>
  <c r="E1201" i="41"/>
  <c r="D1201" i="41"/>
  <c r="C1201" i="41"/>
  <c r="B1201" i="41"/>
  <c r="A1201" i="41"/>
  <c r="Z1200" i="41"/>
  <c r="Y1200" i="41"/>
  <c r="X1200" i="41"/>
  <c r="W1200" i="41"/>
  <c r="V1200" i="41"/>
  <c r="U1200" i="41"/>
  <c r="T1200" i="41"/>
  <c r="S1200" i="41"/>
  <c r="R1200" i="41"/>
  <c r="Q1200" i="41"/>
  <c r="P1200" i="41"/>
  <c r="O1200" i="41"/>
  <c r="N1200" i="41"/>
  <c r="M1200" i="41"/>
  <c r="L1200" i="41"/>
  <c r="K1200" i="41"/>
  <c r="J1200" i="41"/>
  <c r="I1200" i="41"/>
  <c r="H1200" i="41"/>
  <c r="G1200" i="41"/>
  <c r="F1200" i="41"/>
  <c r="E1200" i="41"/>
  <c r="D1200" i="41"/>
  <c r="C1200" i="41"/>
  <c r="B1200" i="41"/>
  <c r="A1200" i="41"/>
  <c r="Z1199" i="41"/>
  <c r="Y1199" i="41"/>
  <c r="X1199" i="41"/>
  <c r="W1199" i="41"/>
  <c r="V1199" i="41"/>
  <c r="U1199" i="41"/>
  <c r="T1199" i="41"/>
  <c r="S1199" i="41"/>
  <c r="R1199" i="41"/>
  <c r="Q1199" i="41"/>
  <c r="P1199" i="41"/>
  <c r="O1199" i="41"/>
  <c r="N1199" i="41"/>
  <c r="M1199" i="41"/>
  <c r="L1199" i="41"/>
  <c r="K1199" i="41"/>
  <c r="J1199" i="41"/>
  <c r="I1199" i="41"/>
  <c r="H1199" i="41"/>
  <c r="G1199" i="41"/>
  <c r="F1199" i="41"/>
  <c r="E1199" i="41"/>
  <c r="D1199" i="41"/>
  <c r="C1199" i="41"/>
  <c r="B1199" i="41"/>
  <c r="A1199" i="41"/>
  <c r="Z1198" i="41"/>
  <c r="Y1198" i="41"/>
  <c r="X1198" i="41"/>
  <c r="W1198" i="41"/>
  <c r="V1198" i="41"/>
  <c r="U1198" i="41"/>
  <c r="T1198" i="41"/>
  <c r="S1198" i="41"/>
  <c r="R1198" i="41"/>
  <c r="Q1198" i="41"/>
  <c r="P1198" i="41"/>
  <c r="O1198" i="41"/>
  <c r="N1198" i="41"/>
  <c r="M1198" i="41"/>
  <c r="L1198" i="41"/>
  <c r="K1198" i="41"/>
  <c r="J1198" i="41"/>
  <c r="I1198" i="41"/>
  <c r="H1198" i="41"/>
  <c r="G1198" i="41"/>
  <c r="F1198" i="41"/>
  <c r="E1198" i="41"/>
  <c r="D1198" i="41"/>
  <c r="C1198" i="41"/>
  <c r="B1198" i="41"/>
  <c r="A1198" i="41"/>
  <c r="Z1197" i="41"/>
  <c r="Y1197" i="41"/>
  <c r="X1197" i="41"/>
  <c r="W1197" i="41"/>
  <c r="V1197" i="41"/>
  <c r="U1197" i="41"/>
  <c r="T1197" i="41"/>
  <c r="S1197" i="41"/>
  <c r="R1197" i="41"/>
  <c r="Q1197" i="41"/>
  <c r="P1197" i="41"/>
  <c r="O1197" i="41"/>
  <c r="N1197" i="41"/>
  <c r="M1197" i="41"/>
  <c r="L1197" i="41"/>
  <c r="K1197" i="41"/>
  <c r="J1197" i="41"/>
  <c r="I1197" i="41"/>
  <c r="H1197" i="41"/>
  <c r="G1197" i="41"/>
  <c r="F1197" i="41"/>
  <c r="E1197" i="41"/>
  <c r="D1197" i="41"/>
  <c r="C1197" i="41"/>
  <c r="B1197" i="41"/>
  <c r="A1197" i="41"/>
  <c r="Z1196" i="41"/>
  <c r="Y1196" i="41"/>
  <c r="X1196" i="41"/>
  <c r="W1196" i="41"/>
  <c r="V1196" i="41"/>
  <c r="U1196" i="41"/>
  <c r="T1196" i="41"/>
  <c r="S1196" i="41"/>
  <c r="R1196" i="41"/>
  <c r="Q1196" i="41"/>
  <c r="P1196" i="41"/>
  <c r="O1196" i="41"/>
  <c r="N1196" i="41"/>
  <c r="M1196" i="41"/>
  <c r="L1196" i="41"/>
  <c r="K1196" i="41"/>
  <c r="J1196" i="41"/>
  <c r="I1196" i="41"/>
  <c r="H1196" i="41"/>
  <c r="G1196" i="41"/>
  <c r="F1196" i="41"/>
  <c r="E1196" i="41"/>
  <c r="D1196" i="41"/>
  <c r="C1196" i="41"/>
  <c r="B1196" i="41"/>
  <c r="A1196" i="41"/>
  <c r="Z1195" i="41"/>
  <c r="Y1195" i="41"/>
  <c r="X1195" i="41"/>
  <c r="W1195" i="41"/>
  <c r="V1195" i="41"/>
  <c r="U1195" i="41"/>
  <c r="T1195" i="41"/>
  <c r="S1195" i="41"/>
  <c r="R1195" i="41"/>
  <c r="Q1195" i="41"/>
  <c r="P1195" i="41"/>
  <c r="O1195" i="41"/>
  <c r="N1195" i="41"/>
  <c r="M1195" i="41"/>
  <c r="L1195" i="41"/>
  <c r="K1195" i="41"/>
  <c r="J1195" i="41"/>
  <c r="I1195" i="41"/>
  <c r="H1195" i="41"/>
  <c r="G1195" i="41"/>
  <c r="F1195" i="41"/>
  <c r="E1195" i="41"/>
  <c r="D1195" i="41"/>
  <c r="C1195" i="41"/>
  <c r="B1195" i="41"/>
  <c r="A1195" i="41"/>
  <c r="Z1194" i="41"/>
  <c r="Y1194" i="41"/>
  <c r="X1194" i="41"/>
  <c r="W1194" i="41"/>
  <c r="V1194" i="41"/>
  <c r="U1194" i="41"/>
  <c r="T1194" i="41"/>
  <c r="S1194" i="41"/>
  <c r="R1194" i="41"/>
  <c r="Q1194" i="41"/>
  <c r="P1194" i="41"/>
  <c r="O1194" i="41"/>
  <c r="N1194" i="41"/>
  <c r="M1194" i="41"/>
  <c r="L1194" i="41"/>
  <c r="K1194" i="41"/>
  <c r="J1194" i="41"/>
  <c r="I1194" i="41"/>
  <c r="H1194" i="41"/>
  <c r="G1194" i="41"/>
  <c r="F1194" i="41"/>
  <c r="E1194" i="41"/>
  <c r="D1194" i="41"/>
  <c r="C1194" i="41"/>
  <c r="B1194" i="41"/>
  <c r="A1194" i="41"/>
  <c r="Z1193" i="41"/>
  <c r="Y1193" i="41"/>
  <c r="X1193" i="41"/>
  <c r="W1193" i="41"/>
  <c r="V1193" i="41"/>
  <c r="U1193" i="41"/>
  <c r="T1193" i="41"/>
  <c r="S1193" i="41"/>
  <c r="R1193" i="41"/>
  <c r="Q1193" i="41"/>
  <c r="P1193" i="41"/>
  <c r="O1193" i="41"/>
  <c r="N1193" i="41"/>
  <c r="M1193" i="41"/>
  <c r="L1193" i="41"/>
  <c r="K1193" i="41"/>
  <c r="J1193" i="41"/>
  <c r="I1193" i="41"/>
  <c r="H1193" i="41"/>
  <c r="G1193" i="41"/>
  <c r="F1193" i="41"/>
  <c r="E1193" i="41"/>
  <c r="D1193" i="41"/>
  <c r="C1193" i="41"/>
  <c r="B1193" i="41"/>
  <c r="A1193" i="41"/>
  <c r="Z1192" i="41"/>
  <c r="Y1192" i="41"/>
  <c r="X1192" i="41"/>
  <c r="W1192" i="41"/>
  <c r="V1192" i="41"/>
  <c r="U1192" i="41"/>
  <c r="T1192" i="41"/>
  <c r="S1192" i="41"/>
  <c r="R1192" i="41"/>
  <c r="Q1192" i="41"/>
  <c r="P1192" i="41"/>
  <c r="O1192" i="41"/>
  <c r="N1192" i="41"/>
  <c r="M1192" i="41"/>
  <c r="L1192" i="41"/>
  <c r="K1192" i="41"/>
  <c r="J1192" i="41"/>
  <c r="I1192" i="41"/>
  <c r="H1192" i="41"/>
  <c r="G1192" i="41"/>
  <c r="F1192" i="41"/>
  <c r="E1192" i="41"/>
  <c r="D1192" i="41"/>
  <c r="C1192" i="41"/>
  <c r="B1192" i="41"/>
  <c r="A1192" i="41"/>
  <c r="Z1191" i="41"/>
  <c r="Y1191" i="41"/>
  <c r="X1191" i="41"/>
  <c r="W1191" i="41"/>
  <c r="V1191" i="41"/>
  <c r="U1191" i="41"/>
  <c r="T1191" i="41"/>
  <c r="S1191" i="41"/>
  <c r="R1191" i="41"/>
  <c r="Q1191" i="41"/>
  <c r="P1191" i="41"/>
  <c r="O1191" i="41"/>
  <c r="N1191" i="41"/>
  <c r="M1191" i="41"/>
  <c r="L1191" i="41"/>
  <c r="K1191" i="41"/>
  <c r="J1191" i="41"/>
  <c r="I1191" i="41"/>
  <c r="H1191" i="41"/>
  <c r="G1191" i="41"/>
  <c r="F1191" i="41"/>
  <c r="E1191" i="41"/>
  <c r="D1191" i="41"/>
  <c r="C1191" i="41"/>
  <c r="B1191" i="41"/>
  <c r="A1191" i="41"/>
  <c r="Z1190" i="41"/>
  <c r="Y1190" i="41"/>
  <c r="X1190" i="41"/>
  <c r="W1190" i="41"/>
  <c r="V1190" i="41"/>
  <c r="U1190" i="41"/>
  <c r="T1190" i="41"/>
  <c r="S1190" i="41"/>
  <c r="R1190" i="41"/>
  <c r="Q1190" i="41"/>
  <c r="P1190" i="41"/>
  <c r="O1190" i="41"/>
  <c r="N1190" i="41"/>
  <c r="M1190" i="41"/>
  <c r="L1190" i="41"/>
  <c r="K1190" i="41"/>
  <c r="J1190" i="41"/>
  <c r="I1190" i="41"/>
  <c r="H1190" i="41"/>
  <c r="G1190" i="41"/>
  <c r="F1190" i="41"/>
  <c r="E1190" i="41"/>
  <c r="D1190" i="41"/>
  <c r="C1190" i="41"/>
  <c r="B1190" i="41"/>
  <c r="A1190" i="41"/>
  <c r="Z1189" i="41"/>
  <c r="Y1189" i="41"/>
  <c r="X1189" i="41"/>
  <c r="W1189" i="41"/>
  <c r="V1189" i="41"/>
  <c r="U1189" i="41"/>
  <c r="T1189" i="41"/>
  <c r="S1189" i="41"/>
  <c r="R1189" i="41"/>
  <c r="Q1189" i="41"/>
  <c r="P1189" i="41"/>
  <c r="O1189" i="41"/>
  <c r="N1189" i="41"/>
  <c r="M1189" i="41"/>
  <c r="L1189" i="41"/>
  <c r="K1189" i="41"/>
  <c r="J1189" i="41"/>
  <c r="I1189" i="41"/>
  <c r="H1189" i="41"/>
  <c r="G1189" i="41"/>
  <c r="F1189" i="41"/>
  <c r="E1189" i="41"/>
  <c r="D1189" i="41"/>
  <c r="C1189" i="41"/>
  <c r="B1189" i="41"/>
  <c r="A1189" i="41"/>
  <c r="Z1188" i="41"/>
  <c r="Y1188" i="41"/>
  <c r="X1188" i="41"/>
  <c r="W1188" i="41"/>
  <c r="V1188" i="41"/>
  <c r="U1188" i="41"/>
  <c r="T1188" i="41"/>
  <c r="S1188" i="41"/>
  <c r="R1188" i="41"/>
  <c r="Q1188" i="41"/>
  <c r="P1188" i="41"/>
  <c r="O1188" i="41"/>
  <c r="N1188" i="41"/>
  <c r="M1188" i="41"/>
  <c r="L1188" i="41"/>
  <c r="K1188" i="41"/>
  <c r="J1188" i="41"/>
  <c r="I1188" i="41"/>
  <c r="H1188" i="41"/>
  <c r="G1188" i="41"/>
  <c r="F1188" i="41"/>
  <c r="E1188" i="41"/>
  <c r="D1188" i="41"/>
  <c r="C1188" i="41"/>
  <c r="B1188" i="41"/>
  <c r="A1188" i="41"/>
  <c r="Z1187" i="41"/>
  <c r="Y1187" i="41"/>
  <c r="X1187" i="41"/>
  <c r="W1187" i="41"/>
  <c r="V1187" i="41"/>
  <c r="U1187" i="41"/>
  <c r="T1187" i="41"/>
  <c r="S1187" i="41"/>
  <c r="R1187" i="41"/>
  <c r="Q1187" i="41"/>
  <c r="P1187" i="41"/>
  <c r="O1187" i="41"/>
  <c r="N1187" i="41"/>
  <c r="M1187" i="41"/>
  <c r="L1187" i="41"/>
  <c r="K1187" i="41"/>
  <c r="J1187" i="41"/>
  <c r="I1187" i="41"/>
  <c r="H1187" i="41"/>
  <c r="G1187" i="41"/>
  <c r="F1187" i="41"/>
  <c r="E1187" i="41"/>
  <c r="D1187" i="41"/>
  <c r="C1187" i="41"/>
  <c r="B1187" i="41"/>
  <c r="A1187" i="41"/>
  <c r="Z1186" i="41"/>
  <c r="Y1186" i="41"/>
  <c r="X1186" i="41"/>
  <c r="W1186" i="41"/>
  <c r="V1186" i="41"/>
  <c r="U1186" i="41"/>
  <c r="T1186" i="41"/>
  <c r="S1186" i="41"/>
  <c r="R1186" i="41"/>
  <c r="Q1186" i="41"/>
  <c r="P1186" i="41"/>
  <c r="O1186" i="41"/>
  <c r="N1186" i="41"/>
  <c r="M1186" i="41"/>
  <c r="L1186" i="41"/>
  <c r="K1186" i="41"/>
  <c r="J1186" i="41"/>
  <c r="I1186" i="41"/>
  <c r="H1186" i="41"/>
  <c r="G1186" i="41"/>
  <c r="F1186" i="41"/>
  <c r="E1186" i="41"/>
  <c r="D1186" i="41"/>
  <c r="C1186" i="41"/>
  <c r="B1186" i="41"/>
  <c r="A1186" i="41"/>
  <c r="Z1185" i="41"/>
  <c r="Y1185" i="41"/>
  <c r="X1185" i="41"/>
  <c r="W1185" i="41"/>
  <c r="V1185" i="41"/>
  <c r="U1185" i="41"/>
  <c r="T1185" i="41"/>
  <c r="S1185" i="41"/>
  <c r="R1185" i="41"/>
  <c r="Q1185" i="41"/>
  <c r="P1185" i="41"/>
  <c r="O1185" i="41"/>
  <c r="N1185" i="41"/>
  <c r="M1185" i="41"/>
  <c r="L1185" i="41"/>
  <c r="K1185" i="41"/>
  <c r="J1185" i="41"/>
  <c r="I1185" i="41"/>
  <c r="H1185" i="41"/>
  <c r="G1185" i="41"/>
  <c r="F1185" i="41"/>
  <c r="E1185" i="41"/>
  <c r="D1185" i="41"/>
  <c r="C1185" i="41"/>
  <c r="B1185" i="41"/>
  <c r="A1185" i="41"/>
  <c r="Z1184" i="41"/>
  <c r="Y1184" i="41"/>
  <c r="X1184" i="41"/>
  <c r="W1184" i="41"/>
  <c r="V1184" i="41"/>
  <c r="U1184" i="41"/>
  <c r="T1184" i="41"/>
  <c r="S1184" i="41"/>
  <c r="R1184" i="41"/>
  <c r="Q1184" i="41"/>
  <c r="P1184" i="41"/>
  <c r="O1184" i="41"/>
  <c r="N1184" i="41"/>
  <c r="M1184" i="41"/>
  <c r="L1184" i="41"/>
  <c r="K1184" i="41"/>
  <c r="J1184" i="41"/>
  <c r="I1184" i="41"/>
  <c r="H1184" i="41"/>
  <c r="G1184" i="41"/>
  <c r="F1184" i="41"/>
  <c r="E1184" i="41"/>
  <c r="D1184" i="41"/>
  <c r="C1184" i="41"/>
  <c r="B1184" i="41"/>
  <c r="A1184" i="41"/>
  <c r="Z1183" i="41"/>
  <c r="Y1183" i="41"/>
  <c r="X1183" i="41"/>
  <c r="W1183" i="41"/>
  <c r="V1183" i="41"/>
  <c r="U1183" i="41"/>
  <c r="T1183" i="41"/>
  <c r="S1183" i="41"/>
  <c r="R1183" i="41"/>
  <c r="Q1183" i="41"/>
  <c r="P1183" i="41"/>
  <c r="O1183" i="41"/>
  <c r="N1183" i="41"/>
  <c r="M1183" i="41"/>
  <c r="L1183" i="41"/>
  <c r="K1183" i="41"/>
  <c r="J1183" i="41"/>
  <c r="I1183" i="41"/>
  <c r="H1183" i="41"/>
  <c r="G1183" i="41"/>
  <c r="F1183" i="41"/>
  <c r="E1183" i="41"/>
  <c r="D1183" i="41"/>
  <c r="C1183" i="41"/>
  <c r="B1183" i="41"/>
  <c r="A1183" i="41"/>
  <c r="Z1182" i="41"/>
  <c r="Y1182" i="41"/>
  <c r="X1182" i="41"/>
  <c r="W1182" i="41"/>
  <c r="V1182" i="41"/>
  <c r="U1182" i="41"/>
  <c r="T1182" i="41"/>
  <c r="S1182" i="41"/>
  <c r="R1182" i="41"/>
  <c r="Q1182" i="41"/>
  <c r="P1182" i="41"/>
  <c r="O1182" i="41"/>
  <c r="N1182" i="41"/>
  <c r="M1182" i="41"/>
  <c r="L1182" i="41"/>
  <c r="K1182" i="41"/>
  <c r="J1182" i="41"/>
  <c r="I1182" i="41"/>
  <c r="H1182" i="41"/>
  <c r="G1182" i="41"/>
  <c r="F1182" i="41"/>
  <c r="E1182" i="41"/>
  <c r="D1182" i="41"/>
  <c r="C1182" i="41"/>
  <c r="B1182" i="41"/>
  <c r="A1182" i="41"/>
  <c r="Z1181" i="41"/>
  <c r="Y1181" i="41"/>
  <c r="X1181" i="41"/>
  <c r="W1181" i="41"/>
  <c r="V1181" i="41"/>
  <c r="U1181" i="41"/>
  <c r="T1181" i="41"/>
  <c r="S1181" i="41"/>
  <c r="R1181" i="41"/>
  <c r="Q1181" i="41"/>
  <c r="P1181" i="41"/>
  <c r="O1181" i="41"/>
  <c r="N1181" i="41"/>
  <c r="M1181" i="41"/>
  <c r="L1181" i="41"/>
  <c r="K1181" i="41"/>
  <c r="J1181" i="41"/>
  <c r="I1181" i="41"/>
  <c r="H1181" i="41"/>
  <c r="G1181" i="41"/>
  <c r="F1181" i="41"/>
  <c r="E1181" i="41"/>
  <c r="D1181" i="41"/>
  <c r="C1181" i="41"/>
  <c r="B1181" i="41"/>
  <c r="A1181" i="41"/>
  <c r="Z1180" i="41"/>
  <c r="Y1180" i="41"/>
  <c r="X1180" i="41"/>
  <c r="W1180" i="41"/>
  <c r="V1180" i="41"/>
  <c r="U1180" i="41"/>
  <c r="T1180" i="41"/>
  <c r="S1180" i="41"/>
  <c r="R1180" i="41"/>
  <c r="Q1180" i="41"/>
  <c r="P1180" i="41"/>
  <c r="O1180" i="41"/>
  <c r="N1180" i="41"/>
  <c r="M1180" i="41"/>
  <c r="L1180" i="41"/>
  <c r="K1180" i="41"/>
  <c r="J1180" i="41"/>
  <c r="I1180" i="41"/>
  <c r="H1180" i="41"/>
  <c r="G1180" i="41"/>
  <c r="F1180" i="41"/>
  <c r="E1180" i="41"/>
  <c r="D1180" i="41"/>
  <c r="C1180" i="41"/>
  <c r="B1180" i="41"/>
  <c r="A1180" i="41"/>
  <c r="Z1179" i="41"/>
  <c r="Y1179" i="41"/>
  <c r="X1179" i="41"/>
  <c r="W1179" i="41"/>
  <c r="V1179" i="41"/>
  <c r="U1179" i="41"/>
  <c r="T1179" i="41"/>
  <c r="S1179" i="41"/>
  <c r="R1179" i="41"/>
  <c r="Q1179" i="41"/>
  <c r="P1179" i="41"/>
  <c r="O1179" i="41"/>
  <c r="N1179" i="41"/>
  <c r="M1179" i="41"/>
  <c r="L1179" i="41"/>
  <c r="K1179" i="41"/>
  <c r="J1179" i="41"/>
  <c r="I1179" i="41"/>
  <c r="H1179" i="41"/>
  <c r="G1179" i="41"/>
  <c r="F1179" i="41"/>
  <c r="E1179" i="41"/>
  <c r="D1179" i="41"/>
  <c r="C1179" i="41"/>
  <c r="B1179" i="41"/>
  <c r="A1179" i="41"/>
  <c r="Z1178" i="41"/>
  <c r="Y1178" i="41"/>
  <c r="X1178" i="41"/>
  <c r="W1178" i="41"/>
  <c r="V1178" i="41"/>
  <c r="U1178" i="41"/>
  <c r="T1178" i="41"/>
  <c r="S1178" i="41"/>
  <c r="R1178" i="41"/>
  <c r="Q1178" i="41"/>
  <c r="P1178" i="41"/>
  <c r="O1178" i="41"/>
  <c r="N1178" i="41"/>
  <c r="M1178" i="41"/>
  <c r="L1178" i="41"/>
  <c r="K1178" i="41"/>
  <c r="J1178" i="41"/>
  <c r="I1178" i="41"/>
  <c r="H1178" i="41"/>
  <c r="G1178" i="41"/>
  <c r="F1178" i="41"/>
  <c r="E1178" i="41"/>
  <c r="D1178" i="41"/>
  <c r="C1178" i="41"/>
  <c r="B1178" i="41"/>
  <c r="A1178" i="41"/>
  <c r="Z1177" i="41"/>
  <c r="Y1177" i="41"/>
  <c r="X1177" i="41"/>
  <c r="W1177" i="41"/>
  <c r="V1177" i="41"/>
  <c r="U1177" i="41"/>
  <c r="T1177" i="41"/>
  <c r="S1177" i="41"/>
  <c r="R1177" i="41"/>
  <c r="Q1177" i="41"/>
  <c r="P1177" i="41"/>
  <c r="O1177" i="41"/>
  <c r="N1177" i="41"/>
  <c r="M1177" i="41"/>
  <c r="L1177" i="41"/>
  <c r="K1177" i="41"/>
  <c r="J1177" i="41"/>
  <c r="I1177" i="41"/>
  <c r="H1177" i="41"/>
  <c r="G1177" i="41"/>
  <c r="F1177" i="41"/>
  <c r="E1177" i="41"/>
  <c r="D1177" i="41"/>
  <c r="C1177" i="41"/>
  <c r="B1177" i="41"/>
  <c r="A1177" i="41"/>
  <c r="Z1176" i="41"/>
  <c r="Y1176" i="41"/>
  <c r="X1176" i="41"/>
  <c r="W1176" i="41"/>
  <c r="V1176" i="41"/>
  <c r="U1176" i="41"/>
  <c r="T1176" i="41"/>
  <c r="S1176" i="41"/>
  <c r="R1176" i="41"/>
  <c r="Q1176" i="41"/>
  <c r="P1176" i="41"/>
  <c r="O1176" i="41"/>
  <c r="N1176" i="41"/>
  <c r="M1176" i="41"/>
  <c r="L1176" i="41"/>
  <c r="K1176" i="41"/>
  <c r="J1176" i="41"/>
  <c r="I1176" i="41"/>
  <c r="H1176" i="41"/>
  <c r="G1176" i="41"/>
  <c r="F1176" i="41"/>
  <c r="E1176" i="41"/>
  <c r="D1176" i="41"/>
  <c r="C1176" i="41"/>
  <c r="B1176" i="41"/>
  <c r="A1176" i="41"/>
  <c r="Z1175" i="41"/>
  <c r="Y1175" i="41"/>
  <c r="X1175" i="41"/>
  <c r="W1175" i="41"/>
  <c r="V1175" i="41"/>
  <c r="U1175" i="41"/>
  <c r="T1175" i="41"/>
  <c r="S1175" i="41"/>
  <c r="R1175" i="41"/>
  <c r="Q1175" i="41"/>
  <c r="P1175" i="41"/>
  <c r="O1175" i="41"/>
  <c r="N1175" i="41"/>
  <c r="M1175" i="41"/>
  <c r="L1175" i="41"/>
  <c r="K1175" i="41"/>
  <c r="J1175" i="41"/>
  <c r="I1175" i="41"/>
  <c r="H1175" i="41"/>
  <c r="G1175" i="41"/>
  <c r="F1175" i="41"/>
  <c r="E1175" i="41"/>
  <c r="D1175" i="41"/>
  <c r="C1175" i="41"/>
  <c r="B1175" i="41"/>
  <c r="A1175" i="41"/>
  <c r="Z1174" i="41"/>
  <c r="Y1174" i="41"/>
  <c r="X1174" i="41"/>
  <c r="W1174" i="41"/>
  <c r="V1174" i="41"/>
  <c r="U1174" i="41"/>
  <c r="T1174" i="41"/>
  <c r="S1174" i="41"/>
  <c r="R1174" i="41"/>
  <c r="Q1174" i="41"/>
  <c r="P1174" i="41"/>
  <c r="O1174" i="41"/>
  <c r="N1174" i="41"/>
  <c r="M1174" i="41"/>
  <c r="L1174" i="41"/>
  <c r="K1174" i="41"/>
  <c r="J1174" i="41"/>
  <c r="I1174" i="41"/>
  <c r="H1174" i="41"/>
  <c r="G1174" i="41"/>
  <c r="F1174" i="41"/>
  <c r="E1174" i="41"/>
  <c r="D1174" i="41"/>
  <c r="C1174" i="41"/>
  <c r="B1174" i="41"/>
  <c r="A1174" i="41"/>
  <c r="Z1173" i="41"/>
  <c r="Y1173" i="41"/>
  <c r="X1173" i="41"/>
  <c r="W1173" i="41"/>
  <c r="V1173" i="41"/>
  <c r="U1173" i="41"/>
  <c r="T1173" i="41"/>
  <c r="S1173" i="41"/>
  <c r="R1173" i="41"/>
  <c r="Q1173" i="41"/>
  <c r="P1173" i="41"/>
  <c r="O1173" i="41"/>
  <c r="N1173" i="41"/>
  <c r="M1173" i="41"/>
  <c r="L1173" i="41"/>
  <c r="K1173" i="41"/>
  <c r="J1173" i="41"/>
  <c r="I1173" i="41"/>
  <c r="H1173" i="41"/>
  <c r="G1173" i="41"/>
  <c r="F1173" i="41"/>
  <c r="E1173" i="41"/>
  <c r="D1173" i="41"/>
  <c r="C1173" i="41"/>
  <c r="B1173" i="41"/>
  <c r="A1173" i="41"/>
  <c r="Z1172" i="41"/>
  <c r="Y1172" i="41"/>
  <c r="X1172" i="41"/>
  <c r="W1172" i="41"/>
  <c r="V1172" i="41"/>
  <c r="U1172" i="41"/>
  <c r="T1172" i="41"/>
  <c r="S1172" i="41"/>
  <c r="R1172" i="41"/>
  <c r="Q1172" i="41"/>
  <c r="P1172" i="41"/>
  <c r="O1172" i="41"/>
  <c r="N1172" i="41"/>
  <c r="M1172" i="41"/>
  <c r="L1172" i="41"/>
  <c r="K1172" i="41"/>
  <c r="J1172" i="41"/>
  <c r="I1172" i="41"/>
  <c r="H1172" i="41"/>
  <c r="G1172" i="41"/>
  <c r="F1172" i="41"/>
  <c r="E1172" i="41"/>
  <c r="D1172" i="41"/>
  <c r="C1172" i="41"/>
  <c r="B1172" i="41"/>
  <c r="A1172" i="41"/>
  <c r="Z1171" i="41"/>
  <c r="Y1171" i="41"/>
  <c r="X1171" i="41"/>
  <c r="W1171" i="41"/>
  <c r="V1171" i="41"/>
  <c r="U1171" i="41"/>
  <c r="T1171" i="41"/>
  <c r="S1171" i="41"/>
  <c r="R1171" i="41"/>
  <c r="Q1171" i="41"/>
  <c r="P1171" i="41"/>
  <c r="O1171" i="41"/>
  <c r="N1171" i="41"/>
  <c r="M1171" i="41"/>
  <c r="L1171" i="41"/>
  <c r="K1171" i="41"/>
  <c r="J1171" i="41"/>
  <c r="I1171" i="41"/>
  <c r="H1171" i="41"/>
  <c r="G1171" i="41"/>
  <c r="F1171" i="41"/>
  <c r="E1171" i="41"/>
  <c r="D1171" i="41"/>
  <c r="C1171" i="41"/>
  <c r="B1171" i="41"/>
  <c r="A1171" i="41"/>
  <c r="Z1170" i="41"/>
  <c r="Y1170" i="41"/>
  <c r="X1170" i="41"/>
  <c r="W1170" i="41"/>
  <c r="V1170" i="41"/>
  <c r="U1170" i="41"/>
  <c r="T1170" i="41"/>
  <c r="S1170" i="41"/>
  <c r="R1170" i="41"/>
  <c r="Q1170" i="41"/>
  <c r="P1170" i="41"/>
  <c r="O1170" i="41"/>
  <c r="N1170" i="41"/>
  <c r="M1170" i="41"/>
  <c r="L1170" i="41"/>
  <c r="K1170" i="41"/>
  <c r="J1170" i="41"/>
  <c r="I1170" i="41"/>
  <c r="H1170" i="41"/>
  <c r="G1170" i="41"/>
  <c r="F1170" i="41"/>
  <c r="E1170" i="41"/>
  <c r="D1170" i="41"/>
  <c r="C1170" i="41"/>
  <c r="B1170" i="41"/>
  <c r="A1170" i="41"/>
  <c r="Z1169" i="41"/>
  <c r="Y1169" i="41"/>
  <c r="X1169" i="41"/>
  <c r="W1169" i="41"/>
  <c r="V1169" i="41"/>
  <c r="U1169" i="41"/>
  <c r="T1169" i="41"/>
  <c r="S1169" i="41"/>
  <c r="R1169" i="41"/>
  <c r="Q1169" i="41"/>
  <c r="P1169" i="41"/>
  <c r="O1169" i="41"/>
  <c r="N1169" i="41"/>
  <c r="M1169" i="41"/>
  <c r="L1169" i="41"/>
  <c r="K1169" i="41"/>
  <c r="J1169" i="41"/>
  <c r="I1169" i="41"/>
  <c r="H1169" i="41"/>
  <c r="G1169" i="41"/>
  <c r="F1169" i="41"/>
  <c r="E1169" i="41"/>
  <c r="D1169" i="41"/>
  <c r="C1169" i="41"/>
  <c r="B1169" i="41"/>
  <c r="A1169" i="41"/>
  <c r="Z1168" i="41"/>
  <c r="Y1168" i="41"/>
  <c r="X1168" i="41"/>
  <c r="W1168" i="41"/>
  <c r="V1168" i="41"/>
  <c r="U1168" i="41"/>
  <c r="T1168" i="41"/>
  <c r="S1168" i="41"/>
  <c r="R1168" i="41"/>
  <c r="Q1168" i="41"/>
  <c r="P1168" i="41"/>
  <c r="O1168" i="41"/>
  <c r="N1168" i="41"/>
  <c r="M1168" i="41"/>
  <c r="L1168" i="41"/>
  <c r="K1168" i="41"/>
  <c r="J1168" i="41"/>
  <c r="I1168" i="41"/>
  <c r="H1168" i="41"/>
  <c r="G1168" i="41"/>
  <c r="F1168" i="41"/>
  <c r="E1168" i="41"/>
  <c r="D1168" i="41"/>
  <c r="C1168" i="41"/>
  <c r="B1168" i="41"/>
  <c r="A1168" i="41"/>
  <c r="Z1167" i="41"/>
  <c r="Y1167" i="41"/>
  <c r="X1167" i="41"/>
  <c r="W1167" i="41"/>
  <c r="V1167" i="41"/>
  <c r="U1167" i="41"/>
  <c r="T1167" i="41"/>
  <c r="S1167" i="41"/>
  <c r="R1167" i="41"/>
  <c r="Q1167" i="41"/>
  <c r="P1167" i="41"/>
  <c r="O1167" i="41"/>
  <c r="N1167" i="41"/>
  <c r="M1167" i="41"/>
  <c r="L1167" i="41"/>
  <c r="K1167" i="41"/>
  <c r="J1167" i="41"/>
  <c r="I1167" i="41"/>
  <c r="H1167" i="41"/>
  <c r="G1167" i="41"/>
  <c r="F1167" i="41"/>
  <c r="E1167" i="41"/>
  <c r="D1167" i="41"/>
  <c r="C1167" i="41"/>
  <c r="B1167" i="41"/>
  <c r="A1167" i="41"/>
  <c r="Z1166" i="41"/>
  <c r="Y1166" i="41"/>
  <c r="X1166" i="41"/>
  <c r="W1166" i="41"/>
  <c r="V1166" i="41"/>
  <c r="U1166" i="41"/>
  <c r="T1166" i="41"/>
  <c r="S1166" i="41"/>
  <c r="R1166" i="41"/>
  <c r="Q1166" i="41"/>
  <c r="P1166" i="41"/>
  <c r="O1166" i="41"/>
  <c r="N1166" i="41"/>
  <c r="M1166" i="41"/>
  <c r="L1166" i="41"/>
  <c r="K1166" i="41"/>
  <c r="J1166" i="41"/>
  <c r="I1166" i="41"/>
  <c r="H1166" i="41"/>
  <c r="G1166" i="41"/>
  <c r="F1166" i="41"/>
  <c r="E1166" i="41"/>
  <c r="D1166" i="41"/>
  <c r="C1166" i="41"/>
  <c r="B1166" i="41"/>
  <c r="A1166" i="41"/>
  <c r="Z1165" i="41"/>
  <c r="Y1165" i="41"/>
  <c r="X1165" i="41"/>
  <c r="W1165" i="41"/>
  <c r="V1165" i="41"/>
  <c r="U1165" i="41"/>
  <c r="T1165" i="41"/>
  <c r="S1165" i="41"/>
  <c r="R1165" i="41"/>
  <c r="Q1165" i="41"/>
  <c r="P1165" i="41"/>
  <c r="O1165" i="41"/>
  <c r="N1165" i="41"/>
  <c r="M1165" i="41"/>
  <c r="L1165" i="41"/>
  <c r="K1165" i="41"/>
  <c r="J1165" i="41"/>
  <c r="I1165" i="41"/>
  <c r="H1165" i="41"/>
  <c r="G1165" i="41"/>
  <c r="F1165" i="41"/>
  <c r="E1165" i="41"/>
  <c r="D1165" i="41"/>
  <c r="C1165" i="41"/>
  <c r="B1165" i="41"/>
  <c r="A1165" i="41"/>
  <c r="Z1164" i="41"/>
  <c r="Y1164" i="41"/>
  <c r="X1164" i="41"/>
  <c r="W1164" i="41"/>
  <c r="V1164" i="41"/>
  <c r="U1164" i="41"/>
  <c r="T1164" i="41"/>
  <c r="S1164" i="41"/>
  <c r="R1164" i="41"/>
  <c r="Q1164" i="41"/>
  <c r="P1164" i="41"/>
  <c r="O1164" i="41"/>
  <c r="N1164" i="41"/>
  <c r="M1164" i="41"/>
  <c r="L1164" i="41"/>
  <c r="K1164" i="41"/>
  <c r="J1164" i="41"/>
  <c r="I1164" i="41"/>
  <c r="H1164" i="41"/>
  <c r="G1164" i="41"/>
  <c r="F1164" i="41"/>
  <c r="E1164" i="41"/>
  <c r="D1164" i="41"/>
  <c r="C1164" i="41"/>
  <c r="B1164" i="41"/>
  <c r="A1164" i="41"/>
  <c r="Z1163" i="41"/>
  <c r="Y1163" i="41"/>
  <c r="X1163" i="41"/>
  <c r="W1163" i="41"/>
  <c r="V1163" i="41"/>
  <c r="U1163" i="41"/>
  <c r="T1163" i="41"/>
  <c r="S1163" i="41"/>
  <c r="R1163" i="41"/>
  <c r="Q1163" i="41"/>
  <c r="P1163" i="41"/>
  <c r="O1163" i="41"/>
  <c r="N1163" i="41"/>
  <c r="M1163" i="41"/>
  <c r="L1163" i="41"/>
  <c r="K1163" i="41"/>
  <c r="J1163" i="41"/>
  <c r="I1163" i="41"/>
  <c r="H1163" i="41"/>
  <c r="G1163" i="41"/>
  <c r="F1163" i="41"/>
  <c r="E1163" i="41"/>
  <c r="D1163" i="41"/>
  <c r="C1163" i="41"/>
  <c r="B1163" i="41"/>
  <c r="A1163" i="41"/>
  <c r="Z1162" i="41"/>
  <c r="Y1162" i="41"/>
  <c r="X1162" i="41"/>
  <c r="W1162" i="41"/>
  <c r="V1162" i="41"/>
  <c r="U1162" i="41"/>
  <c r="T1162" i="41"/>
  <c r="S1162" i="41"/>
  <c r="R1162" i="41"/>
  <c r="Q1162" i="41"/>
  <c r="P1162" i="41"/>
  <c r="O1162" i="41"/>
  <c r="N1162" i="41"/>
  <c r="M1162" i="41"/>
  <c r="L1162" i="41"/>
  <c r="K1162" i="41"/>
  <c r="J1162" i="41"/>
  <c r="I1162" i="41"/>
  <c r="H1162" i="41"/>
  <c r="G1162" i="41"/>
  <c r="F1162" i="41"/>
  <c r="E1162" i="41"/>
  <c r="D1162" i="41"/>
  <c r="C1162" i="41"/>
  <c r="B1162" i="41"/>
  <c r="A1162" i="41"/>
  <c r="Z1161" i="41"/>
  <c r="Y1161" i="41"/>
  <c r="X1161" i="41"/>
  <c r="W1161" i="41"/>
  <c r="V1161" i="41"/>
  <c r="U1161" i="41"/>
  <c r="T1161" i="41"/>
  <c r="S1161" i="41"/>
  <c r="R1161" i="41"/>
  <c r="Q1161" i="41"/>
  <c r="P1161" i="41"/>
  <c r="O1161" i="41"/>
  <c r="N1161" i="41"/>
  <c r="M1161" i="41"/>
  <c r="L1161" i="41"/>
  <c r="K1161" i="41"/>
  <c r="J1161" i="41"/>
  <c r="I1161" i="41"/>
  <c r="H1161" i="41"/>
  <c r="G1161" i="41"/>
  <c r="F1161" i="41"/>
  <c r="E1161" i="41"/>
  <c r="D1161" i="41"/>
  <c r="C1161" i="41"/>
  <c r="B1161" i="41"/>
  <c r="A1161" i="41"/>
  <c r="Z1160" i="41"/>
  <c r="Y1160" i="41"/>
  <c r="X1160" i="41"/>
  <c r="W1160" i="41"/>
  <c r="V1160" i="41"/>
  <c r="U1160" i="41"/>
  <c r="T1160" i="41"/>
  <c r="S1160" i="41"/>
  <c r="R1160" i="41"/>
  <c r="Q1160" i="41"/>
  <c r="P1160" i="41"/>
  <c r="O1160" i="41"/>
  <c r="N1160" i="41"/>
  <c r="M1160" i="41"/>
  <c r="L1160" i="41"/>
  <c r="K1160" i="41"/>
  <c r="J1160" i="41"/>
  <c r="I1160" i="41"/>
  <c r="H1160" i="41"/>
  <c r="G1160" i="41"/>
  <c r="F1160" i="41"/>
  <c r="E1160" i="41"/>
  <c r="D1160" i="41"/>
  <c r="C1160" i="41"/>
  <c r="B1160" i="41"/>
  <c r="A1160" i="41"/>
  <c r="Z1159" i="41"/>
  <c r="Y1159" i="41"/>
  <c r="X1159" i="41"/>
  <c r="W1159" i="41"/>
  <c r="V1159" i="41"/>
  <c r="U1159" i="41"/>
  <c r="T1159" i="41"/>
  <c r="S1159" i="41"/>
  <c r="R1159" i="41"/>
  <c r="Q1159" i="41"/>
  <c r="P1159" i="41"/>
  <c r="O1159" i="41"/>
  <c r="N1159" i="41"/>
  <c r="M1159" i="41"/>
  <c r="L1159" i="41"/>
  <c r="K1159" i="41"/>
  <c r="J1159" i="41"/>
  <c r="I1159" i="41"/>
  <c r="H1159" i="41"/>
  <c r="G1159" i="41"/>
  <c r="F1159" i="41"/>
  <c r="E1159" i="41"/>
  <c r="D1159" i="41"/>
  <c r="C1159" i="41"/>
  <c r="B1159" i="41"/>
  <c r="A1159" i="41"/>
  <c r="Z1158" i="41"/>
  <c r="Y1158" i="41"/>
  <c r="X1158" i="41"/>
  <c r="W1158" i="41"/>
  <c r="V1158" i="41"/>
  <c r="U1158" i="41"/>
  <c r="T1158" i="41"/>
  <c r="S1158" i="41"/>
  <c r="R1158" i="41"/>
  <c r="Q1158" i="41"/>
  <c r="P1158" i="41"/>
  <c r="O1158" i="41"/>
  <c r="N1158" i="41"/>
  <c r="M1158" i="41"/>
  <c r="L1158" i="41"/>
  <c r="K1158" i="41"/>
  <c r="J1158" i="41"/>
  <c r="I1158" i="41"/>
  <c r="H1158" i="41"/>
  <c r="G1158" i="41"/>
  <c r="F1158" i="41"/>
  <c r="E1158" i="41"/>
  <c r="D1158" i="41"/>
  <c r="C1158" i="41"/>
  <c r="B1158" i="41"/>
  <c r="A1158" i="41"/>
  <c r="Z1157" i="41"/>
  <c r="Y1157" i="41"/>
  <c r="X1157" i="41"/>
  <c r="W1157" i="41"/>
  <c r="V1157" i="41"/>
  <c r="U1157" i="41"/>
  <c r="T1157" i="41"/>
  <c r="S1157" i="41"/>
  <c r="R1157" i="41"/>
  <c r="Q1157" i="41"/>
  <c r="P1157" i="41"/>
  <c r="O1157" i="41"/>
  <c r="N1157" i="41"/>
  <c r="M1157" i="41"/>
  <c r="L1157" i="41"/>
  <c r="K1157" i="41"/>
  <c r="J1157" i="41"/>
  <c r="I1157" i="41"/>
  <c r="H1157" i="41"/>
  <c r="G1157" i="41"/>
  <c r="F1157" i="41"/>
  <c r="E1157" i="41"/>
  <c r="D1157" i="41"/>
  <c r="C1157" i="41"/>
  <c r="B1157" i="41"/>
  <c r="A1157" i="41"/>
  <c r="Z1156" i="41"/>
  <c r="Y1156" i="41"/>
  <c r="X1156" i="41"/>
  <c r="W1156" i="41"/>
  <c r="V1156" i="41"/>
  <c r="U1156" i="41"/>
  <c r="T1156" i="41"/>
  <c r="S1156" i="41"/>
  <c r="R1156" i="41"/>
  <c r="Q1156" i="41"/>
  <c r="P1156" i="41"/>
  <c r="O1156" i="41"/>
  <c r="N1156" i="41"/>
  <c r="M1156" i="41"/>
  <c r="L1156" i="41"/>
  <c r="K1156" i="41"/>
  <c r="J1156" i="41"/>
  <c r="I1156" i="41"/>
  <c r="H1156" i="41"/>
  <c r="G1156" i="41"/>
  <c r="F1156" i="41"/>
  <c r="E1156" i="41"/>
  <c r="D1156" i="41"/>
  <c r="C1156" i="41"/>
  <c r="B1156" i="41"/>
  <c r="A1156" i="41"/>
  <c r="Z1155" i="41"/>
  <c r="Y1155" i="41"/>
  <c r="X1155" i="41"/>
  <c r="W1155" i="41"/>
  <c r="V1155" i="41"/>
  <c r="U1155" i="41"/>
  <c r="T1155" i="41"/>
  <c r="S1155" i="41"/>
  <c r="R1155" i="41"/>
  <c r="Q1155" i="41"/>
  <c r="P1155" i="41"/>
  <c r="O1155" i="41"/>
  <c r="N1155" i="41"/>
  <c r="M1155" i="41"/>
  <c r="L1155" i="41"/>
  <c r="K1155" i="41"/>
  <c r="J1155" i="41"/>
  <c r="I1155" i="41"/>
  <c r="H1155" i="41"/>
  <c r="G1155" i="41"/>
  <c r="F1155" i="41"/>
  <c r="E1155" i="41"/>
  <c r="D1155" i="41"/>
  <c r="C1155" i="41"/>
  <c r="B1155" i="41"/>
  <c r="A1155" i="41"/>
  <c r="Z1154" i="41"/>
  <c r="Y1154" i="41"/>
  <c r="X1154" i="41"/>
  <c r="W1154" i="41"/>
  <c r="V1154" i="41"/>
  <c r="U1154" i="41"/>
  <c r="T1154" i="41"/>
  <c r="S1154" i="41"/>
  <c r="R1154" i="41"/>
  <c r="Q1154" i="41"/>
  <c r="P1154" i="41"/>
  <c r="O1154" i="41"/>
  <c r="N1154" i="41"/>
  <c r="M1154" i="41"/>
  <c r="L1154" i="41"/>
  <c r="K1154" i="41"/>
  <c r="J1154" i="41"/>
  <c r="I1154" i="41"/>
  <c r="H1154" i="41"/>
  <c r="G1154" i="41"/>
  <c r="F1154" i="41"/>
  <c r="E1154" i="41"/>
  <c r="D1154" i="41"/>
  <c r="C1154" i="41"/>
  <c r="B1154" i="41"/>
  <c r="A1154" i="41"/>
  <c r="Z1153" i="41"/>
  <c r="Y1153" i="41"/>
  <c r="X1153" i="41"/>
  <c r="W1153" i="41"/>
  <c r="V1153" i="41"/>
  <c r="U1153" i="41"/>
  <c r="T1153" i="41"/>
  <c r="S1153" i="41"/>
  <c r="R1153" i="41"/>
  <c r="Q1153" i="41"/>
  <c r="P1153" i="41"/>
  <c r="O1153" i="41"/>
  <c r="N1153" i="41"/>
  <c r="M1153" i="41"/>
  <c r="L1153" i="41"/>
  <c r="K1153" i="41"/>
  <c r="J1153" i="41"/>
  <c r="I1153" i="41"/>
  <c r="H1153" i="41"/>
  <c r="G1153" i="41"/>
  <c r="F1153" i="41"/>
  <c r="E1153" i="41"/>
  <c r="D1153" i="41"/>
  <c r="C1153" i="41"/>
  <c r="B1153" i="41"/>
  <c r="A1153" i="41"/>
  <c r="Z1152" i="41"/>
  <c r="Y1152" i="41"/>
  <c r="X1152" i="41"/>
  <c r="W1152" i="41"/>
  <c r="V1152" i="41"/>
  <c r="U1152" i="41"/>
  <c r="T1152" i="41"/>
  <c r="S1152" i="41"/>
  <c r="R1152" i="41"/>
  <c r="Q1152" i="41"/>
  <c r="P1152" i="41"/>
  <c r="O1152" i="41"/>
  <c r="N1152" i="41"/>
  <c r="M1152" i="41"/>
  <c r="L1152" i="41"/>
  <c r="K1152" i="41"/>
  <c r="J1152" i="41"/>
  <c r="I1152" i="41"/>
  <c r="H1152" i="41"/>
  <c r="G1152" i="41"/>
  <c r="F1152" i="41"/>
  <c r="E1152" i="41"/>
  <c r="D1152" i="41"/>
  <c r="C1152" i="41"/>
  <c r="B1152" i="41"/>
  <c r="A1152" i="41"/>
  <c r="Z1151" i="41"/>
  <c r="Y1151" i="41"/>
  <c r="X1151" i="41"/>
  <c r="W1151" i="41"/>
  <c r="V1151" i="41"/>
  <c r="U1151" i="41"/>
  <c r="T1151" i="41"/>
  <c r="S1151" i="41"/>
  <c r="R1151" i="41"/>
  <c r="Q1151" i="41"/>
  <c r="P1151" i="41"/>
  <c r="O1151" i="41"/>
  <c r="N1151" i="41"/>
  <c r="M1151" i="41"/>
  <c r="L1151" i="41"/>
  <c r="K1151" i="41"/>
  <c r="J1151" i="41"/>
  <c r="I1151" i="41"/>
  <c r="H1151" i="41"/>
  <c r="G1151" i="41"/>
  <c r="F1151" i="41"/>
  <c r="E1151" i="41"/>
  <c r="D1151" i="41"/>
  <c r="C1151" i="41"/>
  <c r="B1151" i="41"/>
  <c r="A1151" i="41"/>
  <c r="Z1150" i="41"/>
  <c r="Y1150" i="41"/>
  <c r="X1150" i="41"/>
  <c r="W1150" i="41"/>
  <c r="V1150" i="41"/>
  <c r="U1150" i="41"/>
  <c r="T1150" i="41"/>
  <c r="S1150" i="41"/>
  <c r="R1150" i="41"/>
  <c r="Q1150" i="41"/>
  <c r="P1150" i="41"/>
  <c r="O1150" i="41"/>
  <c r="N1150" i="41"/>
  <c r="M1150" i="41"/>
  <c r="L1150" i="41"/>
  <c r="K1150" i="41"/>
  <c r="J1150" i="41"/>
  <c r="I1150" i="41"/>
  <c r="H1150" i="41"/>
  <c r="G1150" i="41"/>
  <c r="F1150" i="41"/>
  <c r="E1150" i="41"/>
  <c r="D1150" i="41"/>
  <c r="C1150" i="41"/>
  <c r="B1150" i="41"/>
  <c r="A1150" i="41"/>
  <c r="Z1149" i="41"/>
  <c r="Y1149" i="41"/>
  <c r="X1149" i="41"/>
  <c r="W1149" i="41"/>
  <c r="V1149" i="41"/>
  <c r="U1149" i="41"/>
  <c r="T1149" i="41"/>
  <c r="S1149" i="41"/>
  <c r="R1149" i="41"/>
  <c r="Q1149" i="41"/>
  <c r="P1149" i="41"/>
  <c r="O1149" i="41"/>
  <c r="N1149" i="41"/>
  <c r="M1149" i="41"/>
  <c r="L1149" i="41"/>
  <c r="K1149" i="41"/>
  <c r="J1149" i="41"/>
  <c r="I1149" i="41"/>
  <c r="H1149" i="41"/>
  <c r="G1149" i="41"/>
  <c r="F1149" i="41"/>
  <c r="E1149" i="41"/>
  <c r="D1149" i="41"/>
  <c r="C1149" i="41"/>
  <c r="B1149" i="41"/>
  <c r="A1149" i="41"/>
  <c r="Z1148" i="41"/>
  <c r="Y1148" i="41"/>
  <c r="X1148" i="41"/>
  <c r="W1148" i="41"/>
  <c r="V1148" i="41"/>
  <c r="U1148" i="41"/>
  <c r="T1148" i="41"/>
  <c r="S1148" i="41"/>
  <c r="R1148" i="41"/>
  <c r="Q1148" i="41"/>
  <c r="P1148" i="41"/>
  <c r="O1148" i="41"/>
  <c r="N1148" i="41"/>
  <c r="M1148" i="41"/>
  <c r="L1148" i="41"/>
  <c r="K1148" i="41"/>
  <c r="J1148" i="41"/>
  <c r="I1148" i="41"/>
  <c r="H1148" i="41"/>
  <c r="G1148" i="41"/>
  <c r="F1148" i="41"/>
  <c r="E1148" i="41"/>
  <c r="D1148" i="41"/>
  <c r="C1148" i="41"/>
  <c r="B1148" i="41"/>
  <c r="A1148" i="41"/>
  <c r="Z1147" i="41"/>
  <c r="Y1147" i="41"/>
  <c r="X1147" i="41"/>
  <c r="W1147" i="41"/>
  <c r="V1147" i="41"/>
  <c r="U1147" i="41"/>
  <c r="T1147" i="41"/>
  <c r="S1147" i="41"/>
  <c r="R1147" i="41"/>
  <c r="Q1147" i="41"/>
  <c r="P1147" i="41"/>
  <c r="O1147" i="41"/>
  <c r="N1147" i="41"/>
  <c r="M1147" i="41"/>
  <c r="L1147" i="41"/>
  <c r="K1147" i="41"/>
  <c r="J1147" i="41"/>
  <c r="I1147" i="41"/>
  <c r="H1147" i="41"/>
  <c r="G1147" i="41"/>
  <c r="F1147" i="41"/>
  <c r="E1147" i="41"/>
  <c r="D1147" i="41"/>
  <c r="C1147" i="41"/>
  <c r="B1147" i="41"/>
  <c r="A1147" i="41"/>
  <c r="Z1146" i="41"/>
  <c r="Y1146" i="41"/>
  <c r="X1146" i="41"/>
  <c r="W1146" i="41"/>
  <c r="V1146" i="41"/>
  <c r="U1146" i="41"/>
  <c r="T1146" i="41"/>
  <c r="S1146" i="41"/>
  <c r="R1146" i="41"/>
  <c r="Q1146" i="41"/>
  <c r="P1146" i="41"/>
  <c r="O1146" i="41"/>
  <c r="N1146" i="41"/>
  <c r="M1146" i="41"/>
  <c r="L1146" i="41"/>
  <c r="K1146" i="41"/>
  <c r="J1146" i="41"/>
  <c r="I1146" i="41"/>
  <c r="H1146" i="41"/>
  <c r="G1146" i="41"/>
  <c r="F1146" i="41"/>
  <c r="E1146" i="41"/>
  <c r="D1146" i="41"/>
  <c r="C1146" i="41"/>
  <c r="B1146" i="41"/>
  <c r="A1146" i="41"/>
  <c r="Z1145" i="41"/>
  <c r="Y1145" i="41"/>
  <c r="X1145" i="41"/>
  <c r="W1145" i="41"/>
  <c r="V1145" i="41"/>
  <c r="U1145" i="41"/>
  <c r="T1145" i="41"/>
  <c r="S1145" i="41"/>
  <c r="R1145" i="41"/>
  <c r="Q1145" i="41"/>
  <c r="P1145" i="41"/>
  <c r="O1145" i="41"/>
  <c r="N1145" i="41"/>
  <c r="M1145" i="41"/>
  <c r="L1145" i="41"/>
  <c r="K1145" i="41"/>
  <c r="J1145" i="41"/>
  <c r="I1145" i="41"/>
  <c r="H1145" i="41"/>
  <c r="G1145" i="41"/>
  <c r="F1145" i="41"/>
  <c r="E1145" i="41"/>
  <c r="D1145" i="41"/>
  <c r="C1145" i="41"/>
  <c r="B1145" i="41"/>
  <c r="A1145" i="41"/>
  <c r="Z1144" i="41"/>
  <c r="Y1144" i="41"/>
  <c r="X1144" i="41"/>
  <c r="W1144" i="41"/>
  <c r="V1144" i="41"/>
  <c r="U1144" i="41"/>
  <c r="T1144" i="41"/>
  <c r="S1144" i="41"/>
  <c r="R1144" i="41"/>
  <c r="Q1144" i="41"/>
  <c r="P1144" i="41"/>
  <c r="O1144" i="41"/>
  <c r="N1144" i="41"/>
  <c r="M1144" i="41"/>
  <c r="L1144" i="41"/>
  <c r="K1144" i="41"/>
  <c r="J1144" i="41"/>
  <c r="I1144" i="41"/>
  <c r="H1144" i="41"/>
  <c r="G1144" i="41"/>
  <c r="F1144" i="41"/>
  <c r="E1144" i="41"/>
  <c r="D1144" i="41"/>
  <c r="C1144" i="41"/>
  <c r="B1144" i="41"/>
  <c r="A1144" i="41"/>
  <c r="Z1143" i="41"/>
  <c r="Y1143" i="41"/>
  <c r="X1143" i="41"/>
  <c r="W1143" i="41"/>
  <c r="V1143" i="41"/>
  <c r="U1143" i="41"/>
  <c r="T1143" i="41"/>
  <c r="S1143" i="41"/>
  <c r="R1143" i="41"/>
  <c r="Q1143" i="41"/>
  <c r="P1143" i="41"/>
  <c r="O1143" i="41"/>
  <c r="N1143" i="41"/>
  <c r="M1143" i="41"/>
  <c r="L1143" i="41"/>
  <c r="K1143" i="41"/>
  <c r="J1143" i="41"/>
  <c r="I1143" i="41"/>
  <c r="H1143" i="41"/>
  <c r="G1143" i="41"/>
  <c r="F1143" i="41"/>
  <c r="E1143" i="41"/>
  <c r="D1143" i="41"/>
  <c r="C1143" i="41"/>
  <c r="B1143" i="41"/>
  <c r="A1143" i="41"/>
  <c r="Z1142" i="41"/>
  <c r="Y1142" i="41"/>
  <c r="X1142" i="41"/>
  <c r="W1142" i="41"/>
  <c r="V1142" i="41"/>
  <c r="U1142" i="41"/>
  <c r="T1142" i="41"/>
  <c r="S1142" i="41"/>
  <c r="R1142" i="41"/>
  <c r="Q1142" i="41"/>
  <c r="P1142" i="41"/>
  <c r="O1142" i="41"/>
  <c r="N1142" i="41"/>
  <c r="M1142" i="41"/>
  <c r="L1142" i="41"/>
  <c r="K1142" i="41"/>
  <c r="J1142" i="41"/>
  <c r="I1142" i="41"/>
  <c r="H1142" i="41"/>
  <c r="G1142" i="41"/>
  <c r="F1142" i="41"/>
  <c r="E1142" i="41"/>
  <c r="D1142" i="41"/>
  <c r="C1142" i="41"/>
  <c r="B1142" i="41"/>
  <c r="A1142" i="41"/>
  <c r="Z1141" i="41"/>
  <c r="Y1141" i="41"/>
  <c r="X1141" i="41"/>
  <c r="W1141" i="41"/>
  <c r="V1141" i="41"/>
  <c r="U1141" i="41"/>
  <c r="T1141" i="41"/>
  <c r="S1141" i="41"/>
  <c r="R1141" i="41"/>
  <c r="Q1141" i="41"/>
  <c r="P1141" i="41"/>
  <c r="O1141" i="41"/>
  <c r="N1141" i="41"/>
  <c r="M1141" i="41"/>
  <c r="L1141" i="41"/>
  <c r="K1141" i="41"/>
  <c r="J1141" i="41"/>
  <c r="I1141" i="41"/>
  <c r="H1141" i="41"/>
  <c r="G1141" i="41"/>
  <c r="F1141" i="41"/>
  <c r="E1141" i="41"/>
  <c r="D1141" i="41"/>
  <c r="C1141" i="41"/>
  <c r="B1141" i="41"/>
  <c r="A1141" i="41"/>
  <c r="Z1140" i="41"/>
  <c r="Y1140" i="41"/>
  <c r="X1140" i="41"/>
  <c r="W1140" i="41"/>
  <c r="V1140" i="41"/>
  <c r="U1140" i="41"/>
  <c r="T1140" i="41"/>
  <c r="S1140" i="41"/>
  <c r="R1140" i="41"/>
  <c r="Q1140" i="41"/>
  <c r="P1140" i="41"/>
  <c r="O1140" i="41"/>
  <c r="N1140" i="41"/>
  <c r="M1140" i="41"/>
  <c r="L1140" i="41"/>
  <c r="K1140" i="41"/>
  <c r="J1140" i="41"/>
  <c r="I1140" i="41"/>
  <c r="H1140" i="41"/>
  <c r="G1140" i="41"/>
  <c r="F1140" i="41"/>
  <c r="E1140" i="41"/>
  <c r="D1140" i="41"/>
  <c r="C1140" i="41"/>
  <c r="B1140" i="41"/>
  <c r="A1140" i="41"/>
  <c r="Z1139" i="41"/>
  <c r="Y1139" i="41"/>
  <c r="X1139" i="41"/>
  <c r="W1139" i="41"/>
  <c r="V1139" i="41"/>
  <c r="U1139" i="41"/>
  <c r="T1139" i="41"/>
  <c r="S1139" i="41"/>
  <c r="R1139" i="41"/>
  <c r="Q1139" i="41"/>
  <c r="P1139" i="41"/>
  <c r="O1139" i="41"/>
  <c r="N1139" i="41"/>
  <c r="M1139" i="41"/>
  <c r="L1139" i="41"/>
  <c r="K1139" i="41"/>
  <c r="J1139" i="41"/>
  <c r="I1139" i="41"/>
  <c r="H1139" i="41"/>
  <c r="G1139" i="41"/>
  <c r="F1139" i="41"/>
  <c r="E1139" i="41"/>
  <c r="D1139" i="41"/>
  <c r="C1139" i="41"/>
  <c r="B1139" i="41"/>
  <c r="A1139" i="41"/>
  <c r="Z1138" i="41"/>
  <c r="Y1138" i="41"/>
  <c r="X1138" i="41"/>
  <c r="W1138" i="41"/>
  <c r="V1138" i="41"/>
  <c r="U1138" i="41"/>
  <c r="T1138" i="41"/>
  <c r="S1138" i="41"/>
  <c r="R1138" i="41"/>
  <c r="Q1138" i="41"/>
  <c r="P1138" i="41"/>
  <c r="O1138" i="41"/>
  <c r="N1138" i="41"/>
  <c r="M1138" i="41"/>
  <c r="L1138" i="41"/>
  <c r="K1138" i="41"/>
  <c r="J1138" i="41"/>
  <c r="I1138" i="41"/>
  <c r="H1138" i="41"/>
  <c r="G1138" i="41"/>
  <c r="F1138" i="41"/>
  <c r="E1138" i="41"/>
  <c r="D1138" i="41"/>
  <c r="C1138" i="41"/>
  <c r="B1138" i="41"/>
  <c r="A1138" i="41"/>
  <c r="Z1137" i="41"/>
  <c r="Y1137" i="41"/>
  <c r="X1137" i="41"/>
  <c r="W1137" i="41"/>
  <c r="V1137" i="41"/>
  <c r="U1137" i="41"/>
  <c r="T1137" i="41"/>
  <c r="S1137" i="41"/>
  <c r="R1137" i="41"/>
  <c r="Q1137" i="41"/>
  <c r="P1137" i="41"/>
  <c r="O1137" i="41"/>
  <c r="N1137" i="41"/>
  <c r="M1137" i="41"/>
  <c r="L1137" i="41"/>
  <c r="K1137" i="41"/>
  <c r="J1137" i="41"/>
  <c r="I1137" i="41"/>
  <c r="H1137" i="41"/>
  <c r="G1137" i="41"/>
  <c r="F1137" i="41"/>
  <c r="E1137" i="41"/>
  <c r="D1137" i="41"/>
  <c r="C1137" i="41"/>
  <c r="B1137" i="41"/>
  <c r="A1137" i="41"/>
  <c r="Z1136" i="41"/>
  <c r="Y1136" i="41"/>
  <c r="X1136" i="41"/>
  <c r="W1136" i="41"/>
  <c r="V1136" i="41"/>
  <c r="U1136" i="41"/>
  <c r="T1136" i="41"/>
  <c r="S1136" i="41"/>
  <c r="R1136" i="41"/>
  <c r="Q1136" i="41"/>
  <c r="P1136" i="41"/>
  <c r="O1136" i="41"/>
  <c r="N1136" i="41"/>
  <c r="M1136" i="41"/>
  <c r="L1136" i="41"/>
  <c r="K1136" i="41"/>
  <c r="J1136" i="41"/>
  <c r="I1136" i="41"/>
  <c r="H1136" i="41"/>
  <c r="G1136" i="41"/>
  <c r="F1136" i="41"/>
  <c r="E1136" i="41"/>
  <c r="D1136" i="41"/>
  <c r="C1136" i="41"/>
  <c r="B1136" i="41"/>
  <c r="A1136" i="41"/>
  <c r="Z1135" i="41"/>
  <c r="Y1135" i="41"/>
  <c r="X1135" i="41"/>
  <c r="W1135" i="41"/>
  <c r="V1135" i="41"/>
  <c r="U1135" i="41"/>
  <c r="T1135" i="41"/>
  <c r="S1135" i="41"/>
  <c r="R1135" i="41"/>
  <c r="Q1135" i="41"/>
  <c r="P1135" i="41"/>
  <c r="O1135" i="41"/>
  <c r="N1135" i="41"/>
  <c r="M1135" i="41"/>
  <c r="L1135" i="41"/>
  <c r="K1135" i="41"/>
  <c r="J1135" i="41"/>
  <c r="I1135" i="41"/>
  <c r="H1135" i="41"/>
  <c r="G1135" i="41"/>
  <c r="F1135" i="41"/>
  <c r="E1135" i="41"/>
  <c r="D1135" i="41"/>
  <c r="C1135" i="41"/>
  <c r="B1135" i="41"/>
  <c r="A1135" i="41"/>
  <c r="Z1134" i="41"/>
  <c r="Y1134" i="41"/>
  <c r="X1134" i="41"/>
  <c r="W1134" i="41"/>
  <c r="V1134" i="41"/>
  <c r="U1134" i="41"/>
  <c r="T1134" i="41"/>
  <c r="S1134" i="41"/>
  <c r="R1134" i="41"/>
  <c r="Q1134" i="41"/>
  <c r="P1134" i="41"/>
  <c r="O1134" i="41"/>
  <c r="N1134" i="41"/>
  <c r="M1134" i="41"/>
  <c r="L1134" i="41"/>
  <c r="K1134" i="41"/>
  <c r="J1134" i="41"/>
  <c r="I1134" i="41"/>
  <c r="H1134" i="41"/>
  <c r="G1134" i="41"/>
  <c r="F1134" i="41"/>
  <c r="E1134" i="41"/>
  <c r="D1134" i="41"/>
  <c r="C1134" i="41"/>
  <c r="B1134" i="41"/>
  <c r="A1134" i="41"/>
  <c r="Z1133" i="41"/>
  <c r="Y1133" i="41"/>
  <c r="X1133" i="41"/>
  <c r="W1133" i="41"/>
  <c r="V1133" i="41"/>
  <c r="U1133" i="41"/>
  <c r="T1133" i="41"/>
  <c r="S1133" i="41"/>
  <c r="R1133" i="41"/>
  <c r="Q1133" i="41"/>
  <c r="P1133" i="41"/>
  <c r="O1133" i="41"/>
  <c r="N1133" i="41"/>
  <c r="M1133" i="41"/>
  <c r="L1133" i="41"/>
  <c r="K1133" i="41"/>
  <c r="J1133" i="41"/>
  <c r="I1133" i="41"/>
  <c r="H1133" i="41"/>
  <c r="G1133" i="41"/>
  <c r="F1133" i="41"/>
  <c r="E1133" i="41"/>
  <c r="D1133" i="41"/>
  <c r="C1133" i="41"/>
  <c r="B1133" i="41"/>
  <c r="A1133" i="41"/>
  <c r="Z1132" i="41"/>
  <c r="Y1132" i="41"/>
  <c r="X1132" i="41"/>
  <c r="W1132" i="41"/>
  <c r="V1132" i="41"/>
  <c r="U1132" i="41"/>
  <c r="T1132" i="41"/>
  <c r="S1132" i="41"/>
  <c r="R1132" i="41"/>
  <c r="Q1132" i="41"/>
  <c r="P1132" i="41"/>
  <c r="O1132" i="41"/>
  <c r="N1132" i="41"/>
  <c r="M1132" i="41"/>
  <c r="L1132" i="41"/>
  <c r="K1132" i="41"/>
  <c r="J1132" i="41"/>
  <c r="I1132" i="41"/>
  <c r="H1132" i="41"/>
  <c r="G1132" i="41"/>
  <c r="F1132" i="41"/>
  <c r="E1132" i="41"/>
  <c r="D1132" i="41"/>
  <c r="C1132" i="41"/>
  <c r="B1132" i="41"/>
  <c r="A1132" i="41"/>
  <c r="Z1131" i="41"/>
  <c r="Y1131" i="41"/>
  <c r="X1131" i="41"/>
  <c r="W1131" i="41"/>
  <c r="V1131" i="41"/>
  <c r="U1131" i="41"/>
  <c r="T1131" i="41"/>
  <c r="S1131" i="41"/>
  <c r="R1131" i="41"/>
  <c r="Q1131" i="41"/>
  <c r="P1131" i="41"/>
  <c r="O1131" i="41"/>
  <c r="N1131" i="41"/>
  <c r="M1131" i="41"/>
  <c r="L1131" i="41"/>
  <c r="K1131" i="41"/>
  <c r="J1131" i="41"/>
  <c r="I1131" i="41"/>
  <c r="H1131" i="41"/>
  <c r="G1131" i="41"/>
  <c r="F1131" i="41"/>
  <c r="E1131" i="41"/>
  <c r="D1131" i="41"/>
  <c r="C1131" i="41"/>
  <c r="B1131" i="41"/>
  <c r="A1131" i="41"/>
  <c r="Z1130" i="41"/>
  <c r="Y1130" i="41"/>
  <c r="X1130" i="41"/>
  <c r="W1130" i="41"/>
  <c r="V1130" i="41"/>
  <c r="U1130" i="41"/>
  <c r="T1130" i="41"/>
  <c r="S1130" i="41"/>
  <c r="R1130" i="41"/>
  <c r="Q1130" i="41"/>
  <c r="P1130" i="41"/>
  <c r="O1130" i="41"/>
  <c r="N1130" i="41"/>
  <c r="M1130" i="41"/>
  <c r="L1130" i="41"/>
  <c r="K1130" i="41"/>
  <c r="J1130" i="41"/>
  <c r="I1130" i="41"/>
  <c r="H1130" i="41"/>
  <c r="G1130" i="41"/>
  <c r="F1130" i="41"/>
  <c r="E1130" i="41"/>
  <c r="D1130" i="41"/>
  <c r="C1130" i="41"/>
  <c r="B1130" i="41"/>
  <c r="A1130" i="41"/>
  <c r="Z1129" i="41"/>
  <c r="Y1129" i="41"/>
  <c r="X1129" i="41"/>
  <c r="W1129" i="41"/>
  <c r="V1129" i="41"/>
  <c r="U1129" i="41"/>
  <c r="T1129" i="41"/>
  <c r="S1129" i="41"/>
  <c r="R1129" i="41"/>
  <c r="Q1129" i="41"/>
  <c r="P1129" i="41"/>
  <c r="O1129" i="41"/>
  <c r="N1129" i="41"/>
  <c r="M1129" i="41"/>
  <c r="L1129" i="41"/>
  <c r="K1129" i="41"/>
  <c r="J1129" i="41"/>
  <c r="I1129" i="41"/>
  <c r="H1129" i="41"/>
  <c r="G1129" i="41"/>
  <c r="F1129" i="41"/>
  <c r="E1129" i="41"/>
  <c r="D1129" i="41"/>
  <c r="C1129" i="41"/>
  <c r="B1129" i="41"/>
  <c r="A1129" i="41"/>
  <c r="Z1128" i="41"/>
  <c r="Y1128" i="41"/>
  <c r="X1128" i="41"/>
  <c r="W1128" i="41"/>
  <c r="V1128" i="41"/>
  <c r="U1128" i="41"/>
  <c r="T1128" i="41"/>
  <c r="S1128" i="41"/>
  <c r="R1128" i="41"/>
  <c r="Q1128" i="41"/>
  <c r="P1128" i="41"/>
  <c r="O1128" i="41"/>
  <c r="N1128" i="41"/>
  <c r="M1128" i="41"/>
  <c r="L1128" i="41"/>
  <c r="K1128" i="41"/>
  <c r="J1128" i="41"/>
  <c r="I1128" i="41"/>
  <c r="H1128" i="41"/>
  <c r="G1128" i="41"/>
  <c r="F1128" i="41"/>
  <c r="E1128" i="41"/>
  <c r="D1128" i="41"/>
  <c r="C1128" i="41"/>
  <c r="B1128" i="41"/>
  <c r="A1128" i="41"/>
  <c r="Z1127" i="41"/>
  <c r="Y1127" i="41"/>
  <c r="X1127" i="41"/>
  <c r="W1127" i="41"/>
  <c r="V1127" i="41"/>
  <c r="U1127" i="41"/>
  <c r="T1127" i="41"/>
  <c r="S1127" i="41"/>
  <c r="R1127" i="41"/>
  <c r="Q1127" i="41"/>
  <c r="P1127" i="41"/>
  <c r="O1127" i="41"/>
  <c r="N1127" i="41"/>
  <c r="M1127" i="41"/>
  <c r="L1127" i="41"/>
  <c r="K1127" i="41"/>
  <c r="J1127" i="41"/>
  <c r="I1127" i="41"/>
  <c r="H1127" i="41"/>
  <c r="G1127" i="41"/>
  <c r="F1127" i="41"/>
  <c r="E1127" i="41"/>
  <c r="D1127" i="41"/>
  <c r="C1127" i="41"/>
  <c r="B1127" i="41"/>
  <c r="A1127" i="41"/>
  <c r="Z1126" i="41"/>
  <c r="Y1126" i="41"/>
  <c r="X1126" i="41"/>
  <c r="W1126" i="41"/>
  <c r="V1126" i="41"/>
  <c r="U1126" i="41"/>
  <c r="T1126" i="41"/>
  <c r="S1126" i="41"/>
  <c r="R1126" i="41"/>
  <c r="Q1126" i="41"/>
  <c r="P1126" i="41"/>
  <c r="O1126" i="41"/>
  <c r="N1126" i="41"/>
  <c r="M1126" i="41"/>
  <c r="L1126" i="41"/>
  <c r="K1126" i="41"/>
  <c r="J1126" i="41"/>
  <c r="I1126" i="41"/>
  <c r="H1126" i="41"/>
  <c r="G1126" i="41"/>
  <c r="F1126" i="41"/>
  <c r="E1126" i="41"/>
  <c r="D1126" i="41"/>
  <c r="C1126" i="41"/>
  <c r="B1126" i="41"/>
  <c r="A1126" i="41"/>
  <c r="Z1125" i="41"/>
  <c r="Y1125" i="41"/>
  <c r="X1125" i="41"/>
  <c r="W1125" i="41"/>
  <c r="V1125" i="41"/>
  <c r="U1125" i="41"/>
  <c r="T1125" i="41"/>
  <c r="S1125" i="41"/>
  <c r="R1125" i="41"/>
  <c r="Q1125" i="41"/>
  <c r="P1125" i="41"/>
  <c r="O1125" i="41"/>
  <c r="N1125" i="41"/>
  <c r="M1125" i="41"/>
  <c r="L1125" i="41"/>
  <c r="K1125" i="41"/>
  <c r="J1125" i="41"/>
  <c r="I1125" i="41"/>
  <c r="H1125" i="41"/>
  <c r="G1125" i="41"/>
  <c r="F1125" i="41"/>
  <c r="E1125" i="41"/>
  <c r="D1125" i="41"/>
  <c r="C1125" i="41"/>
  <c r="B1125" i="41"/>
  <c r="A1125" i="41"/>
  <c r="Z1124" i="41"/>
  <c r="Y1124" i="41"/>
  <c r="X1124" i="41"/>
  <c r="W1124" i="41"/>
  <c r="V1124" i="41"/>
  <c r="U1124" i="41"/>
  <c r="T1124" i="41"/>
  <c r="S1124" i="41"/>
  <c r="R1124" i="41"/>
  <c r="Q1124" i="41"/>
  <c r="P1124" i="41"/>
  <c r="O1124" i="41"/>
  <c r="N1124" i="41"/>
  <c r="M1124" i="41"/>
  <c r="L1124" i="41"/>
  <c r="K1124" i="41"/>
  <c r="J1124" i="41"/>
  <c r="I1124" i="41"/>
  <c r="H1124" i="41"/>
  <c r="G1124" i="41"/>
  <c r="F1124" i="41"/>
  <c r="E1124" i="41"/>
  <c r="D1124" i="41"/>
  <c r="C1124" i="41"/>
  <c r="B1124" i="41"/>
  <c r="A1124" i="41"/>
  <c r="Z1123" i="41"/>
  <c r="Y1123" i="41"/>
  <c r="X1123" i="41"/>
  <c r="W1123" i="41"/>
  <c r="V1123" i="41"/>
  <c r="U1123" i="41"/>
  <c r="T1123" i="41"/>
  <c r="S1123" i="41"/>
  <c r="R1123" i="41"/>
  <c r="Q1123" i="41"/>
  <c r="P1123" i="41"/>
  <c r="O1123" i="41"/>
  <c r="N1123" i="41"/>
  <c r="M1123" i="41"/>
  <c r="L1123" i="41"/>
  <c r="K1123" i="41"/>
  <c r="J1123" i="41"/>
  <c r="I1123" i="41"/>
  <c r="H1123" i="41"/>
  <c r="G1123" i="41"/>
  <c r="F1123" i="41"/>
  <c r="E1123" i="41"/>
  <c r="D1123" i="41"/>
  <c r="C1123" i="41"/>
  <c r="B1123" i="41"/>
  <c r="A1123" i="41"/>
  <c r="Z1122" i="41"/>
  <c r="Y1122" i="41"/>
  <c r="X1122" i="41"/>
  <c r="W1122" i="41"/>
  <c r="V1122" i="41"/>
  <c r="U1122" i="41"/>
  <c r="T1122" i="41"/>
  <c r="S1122" i="41"/>
  <c r="R1122" i="41"/>
  <c r="Q1122" i="41"/>
  <c r="P1122" i="41"/>
  <c r="O1122" i="41"/>
  <c r="N1122" i="41"/>
  <c r="M1122" i="41"/>
  <c r="L1122" i="41"/>
  <c r="K1122" i="41"/>
  <c r="J1122" i="41"/>
  <c r="I1122" i="41"/>
  <c r="H1122" i="41"/>
  <c r="G1122" i="41"/>
  <c r="F1122" i="41"/>
  <c r="E1122" i="41"/>
  <c r="D1122" i="41"/>
  <c r="C1122" i="41"/>
  <c r="B1122" i="41"/>
  <c r="A1122" i="41"/>
  <c r="Z1121" i="41"/>
  <c r="Y1121" i="41"/>
  <c r="X1121" i="41"/>
  <c r="W1121" i="41"/>
  <c r="V1121" i="41"/>
  <c r="U1121" i="41"/>
  <c r="T1121" i="41"/>
  <c r="S1121" i="41"/>
  <c r="R1121" i="41"/>
  <c r="Q1121" i="41"/>
  <c r="P1121" i="41"/>
  <c r="O1121" i="41"/>
  <c r="N1121" i="41"/>
  <c r="M1121" i="41"/>
  <c r="L1121" i="41"/>
  <c r="K1121" i="41"/>
  <c r="J1121" i="41"/>
  <c r="I1121" i="41"/>
  <c r="H1121" i="41"/>
  <c r="G1121" i="41"/>
  <c r="F1121" i="41"/>
  <c r="E1121" i="41"/>
  <c r="D1121" i="41"/>
  <c r="C1121" i="41"/>
  <c r="B1121" i="41"/>
  <c r="A1121" i="41"/>
  <c r="Z1120" i="41"/>
  <c r="Y1120" i="41"/>
  <c r="X1120" i="41"/>
  <c r="W1120" i="41"/>
  <c r="V1120" i="41"/>
  <c r="U1120" i="41"/>
  <c r="T1120" i="41"/>
  <c r="S1120" i="41"/>
  <c r="R1120" i="41"/>
  <c r="Q1120" i="41"/>
  <c r="P1120" i="41"/>
  <c r="O1120" i="41"/>
  <c r="N1120" i="41"/>
  <c r="M1120" i="41"/>
  <c r="L1120" i="41"/>
  <c r="K1120" i="41"/>
  <c r="J1120" i="41"/>
  <c r="I1120" i="41"/>
  <c r="H1120" i="41"/>
  <c r="G1120" i="41"/>
  <c r="F1120" i="41"/>
  <c r="E1120" i="41"/>
  <c r="D1120" i="41"/>
  <c r="C1120" i="41"/>
  <c r="B1120" i="41"/>
  <c r="A1120" i="41"/>
  <c r="Z1119" i="41"/>
  <c r="Y1119" i="41"/>
  <c r="X1119" i="41"/>
  <c r="W1119" i="41"/>
  <c r="V1119" i="41"/>
  <c r="U1119" i="41"/>
  <c r="T1119" i="41"/>
  <c r="S1119" i="41"/>
  <c r="R1119" i="41"/>
  <c r="Q1119" i="41"/>
  <c r="P1119" i="41"/>
  <c r="O1119" i="41"/>
  <c r="N1119" i="41"/>
  <c r="M1119" i="41"/>
  <c r="L1119" i="41"/>
  <c r="K1119" i="41"/>
  <c r="J1119" i="41"/>
  <c r="I1119" i="41"/>
  <c r="H1119" i="41"/>
  <c r="G1119" i="41"/>
  <c r="F1119" i="41"/>
  <c r="E1119" i="41"/>
  <c r="D1119" i="41"/>
  <c r="C1119" i="41"/>
  <c r="B1119" i="41"/>
  <c r="A1119" i="41"/>
  <c r="Z1118" i="41"/>
  <c r="Y1118" i="41"/>
  <c r="X1118" i="41"/>
  <c r="W1118" i="41"/>
  <c r="V1118" i="41"/>
  <c r="U1118" i="41"/>
  <c r="T1118" i="41"/>
  <c r="S1118" i="41"/>
  <c r="R1118" i="41"/>
  <c r="Q1118" i="41"/>
  <c r="P1118" i="41"/>
  <c r="O1118" i="41"/>
  <c r="N1118" i="41"/>
  <c r="M1118" i="41"/>
  <c r="L1118" i="41"/>
  <c r="K1118" i="41"/>
  <c r="J1118" i="41"/>
  <c r="I1118" i="41"/>
  <c r="H1118" i="41"/>
  <c r="G1118" i="41"/>
  <c r="F1118" i="41"/>
  <c r="E1118" i="41"/>
  <c r="D1118" i="41"/>
  <c r="C1118" i="41"/>
  <c r="B1118" i="41"/>
  <c r="A1118" i="41"/>
  <c r="Z1117" i="41"/>
  <c r="Y1117" i="41"/>
  <c r="X1117" i="41"/>
  <c r="W1117" i="41"/>
  <c r="V1117" i="41"/>
  <c r="U1117" i="41"/>
  <c r="T1117" i="41"/>
  <c r="S1117" i="41"/>
  <c r="R1117" i="41"/>
  <c r="Q1117" i="41"/>
  <c r="P1117" i="41"/>
  <c r="O1117" i="41"/>
  <c r="N1117" i="41"/>
  <c r="M1117" i="41"/>
  <c r="L1117" i="41"/>
  <c r="K1117" i="41"/>
  <c r="J1117" i="41"/>
  <c r="I1117" i="41"/>
  <c r="H1117" i="41"/>
  <c r="G1117" i="41"/>
  <c r="F1117" i="41"/>
  <c r="E1117" i="41"/>
  <c r="D1117" i="41"/>
  <c r="C1117" i="41"/>
  <c r="B1117" i="41"/>
  <c r="A1117" i="41"/>
  <c r="Z1116" i="41"/>
  <c r="Y1116" i="41"/>
  <c r="X1116" i="41"/>
  <c r="W1116" i="41"/>
  <c r="V1116" i="41"/>
  <c r="U1116" i="41"/>
  <c r="T1116" i="41"/>
  <c r="S1116" i="41"/>
  <c r="R1116" i="41"/>
  <c r="Q1116" i="41"/>
  <c r="P1116" i="41"/>
  <c r="O1116" i="41"/>
  <c r="N1116" i="41"/>
  <c r="M1116" i="41"/>
  <c r="L1116" i="41"/>
  <c r="K1116" i="41"/>
  <c r="J1116" i="41"/>
  <c r="I1116" i="41"/>
  <c r="H1116" i="41"/>
  <c r="G1116" i="41"/>
  <c r="F1116" i="41"/>
  <c r="E1116" i="41"/>
  <c r="D1116" i="41"/>
  <c r="C1116" i="41"/>
  <c r="B1116" i="41"/>
  <c r="A1116" i="41"/>
  <c r="Z1115" i="41"/>
  <c r="Y1115" i="41"/>
  <c r="X1115" i="41"/>
  <c r="W1115" i="41"/>
  <c r="V1115" i="41"/>
  <c r="U1115" i="41"/>
  <c r="T1115" i="41"/>
  <c r="S1115" i="41"/>
  <c r="R1115" i="41"/>
  <c r="Q1115" i="41"/>
  <c r="P1115" i="41"/>
  <c r="O1115" i="41"/>
  <c r="N1115" i="41"/>
  <c r="M1115" i="41"/>
  <c r="L1115" i="41"/>
  <c r="K1115" i="41"/>
  <c r="J1115" i="41"/>
  <c r="I1115" i="41"/>
  <c r="H1115" i="41"/>
  <c r="G1115" i="41"/>
  <c r="F1115" i="41"/>
  <c r="E1115" i="41"/>
  <c r="D1115" i="41"/>
  <c r="C1115" i="41"/>
  <c r="B1115" i="41"/>
  <c r="A1115" i="41"/>
  <c r="Z1114" i="41"/>
  <c r="Y1114" i="41"/>
  <c r="X1114" i="41"/>
  <c r="W1114" i="41"/>
  <c r="V1114" i="41"/>
  <c r="U1114" i="41"/>
  <c r="T1114" i="41"/>
  <c r="S1114" i="41"/>
  <c r="R1114" i="41"/>
  <c r="Q1114" i="41"/>
  <c r="P1114" i="41"/>
  <c r="O1114" i="41"/>
  <c r="N1114" i="41"/>
  <c r="M1114" i="41"/>
  <c r="L1114" i="41"/>
  <c r="K1114" i="41"/>
  <c r="J1114" i="41"/>
  <c r="I1114" i="41"/>
  <c r="H1114" i="41"/>
  <c r="G1114" i="41"/>
  <c r="F1114" i="41"/>
  <c r="E1114" i="41"/>
  <c r="D1114" i="41"/>
  <c r="C1114" i="41"/>
  <c r="B1114" i="41"/>
  <c r="A1114" i="41"/>
  <c r="Z1113" i="41"/>
  <c r="Y1113" i="41"/>
  <c r="X1113" i="41"/>
  <c r="W1113" i="41"/>
  <c r="V1113" i="41"/>
  <c r="U1113" i="41"/>
  <c r="T1113" i="41"/>
  <c r="S1113" i="41"/>
  <c r="R1113" i="41"/>
  <c r="Q1113" i="41"/>
  <c r="P1113" i="41"/>
  <c r="O1113" i="41"/>
  <c r="N1113" i="41"/>
  <c r="M1113" i="41"/>
  <c r="L1113" i="41"/>
  <c r="K1113" i="41"/>
  <c r="J1113" i="41"/>
  <c r="I1113" i="41"/>
  <c r="H1113" i="41"/>
  <c r="G1113" i="41"/>
  <c r="F1113" i="41"/>
  <c r="E1113" i="41"/>
  <c r="D1113" i="41"/>
  <c r="C1113" i="41"/>
  <c r="B1113" i="41"/>
  <c r="A1113" i="41"/>
  <c r="Z1112" i="41"/>
  <c r="Y1112" i="41"/>
  <c r="X1112" i="41"/>
  <c r="W1112" i="41"/>
  <c r="V1112" i="41"/>
  <c r="U1112" i="41"/>
  <c r="T1112" i="41"/>
  <c r="S1112" i="41"/>
  <c r="R1112" i="41"/>
  <c r="Q1112" i="41"/>
  <c r="P1112" i="41"/>
  <c r="O1112" i="41"/>
  <c r="N1112" i="41"/>
  <c r="M1112" i="41"/>
  <c r="L1112" i="41"/>
  <c r="K1112" i="41"/>
  <c r="J1112" i="41"/>
  <c r="I1112" i="41"/>
  <c r="H1112" i="41"/>
  <c r="G1112" i="41"/>
  <c r="F1112" i="41"/>
  <c r="E1112" i="41"/>
  <c r="D1112" i="41"/>
  <c r="C1112" i="41"/>
  <c r="B1112" i="41"/>
  <c r="A1112" i="41"/>
  <c r="Z1111" i="41"/>
  <c r="Y1111" i="41"/>
  <c r="X1111" i="41"/>
  <c r="W1111" i="41"/>
  <c r="V1111" i="41"/>
  <c r="U1111" i="41"/>
  <c r="T1111" i="41"/>
  <c r="S1111" i="41"/>
  <c r="R1111" i="41"/>
  <c r="Q1111" i="41"/>
  <c r="P1111" i="41"/>
  <c r="O1111" i="41"/>
  <c r="N1111" i="41"/>
  <c r="M1111" i="41"/>
  <c r="L1111" i="41"/>
  <c r="K1111" i="41"/>
  <c r="J1111" i="41"/>
  <c r="I1111" i="41"/>
  <c r="H1111" i="41"/>
  <c r="G1111" i="41"/>
  <c r="F1111" i="41"/>
  <c r="E1111" i="41"/>
  <c r="D1111" i="41"/>
  <c r="C1111" i="41"/>
  <c r="B1111" i="41"/>
  <c r="A1111" i="41"/>
  <c r="Z1110" i="41"/>
  <c r="Y1110" i="41"/>
  <c r="X1110" i="41"/>
  <c r="W1110" i="41"/>
  <c r="V1110" i="41"/>
  <c r="U1110" i="41"/>
  <c r="T1110" i="41"/>
  <c r="S1110" i="41"/>
  <c r="R1110" i="41"/>
  <c r="Q1110" i="41"/>
  <c r="P1110" i="41"/>
  <c r="O1110" i="41"/>
  <c r="N1110" i="41"/>
  <c r="M1110" i="41"/>
  <c r="L1110" i="41"/>
  <c r="K1110" i="41"/>
  <c r="J1110" i="41"/>
  <c r="I1110" i="41"/>
  <c r="H1110" i="41"/>
  <c r="G1110" i="41"/>
  <c r="F1110" i="41"/>
  <c r="E1110" i="41"/>
  <c r="D1110" i="41"/>
  <c r="C1110" i="41"/>
  <c r="B1110" i="41"/>
  <c r="A1110" i="41"/>
  <c r="Z1109" i="41"/>
  <c r="Y1109" i="41"/>
  <c r="X1109" i="41"/>
  <c r="W1109" i="41"/>
  <c r="V1109" i="41"/>
  <c r="U1109" i="41"/>
  <c r="T1109" i="41"/>
  <c r="S1109" i="41"/>
  <c r="R1109" i="41"/>
  <c r="Q1109" i="41"/>
  <c r="P1109" i="41"/>
  <c r="O1109" i="41"/>
  <c r="N1109" i="41"/>
  <c r="M1109" i="41"/>
  <c r="L1109" i="41"/>
  <c r="K1109" i="41"/>
  <c r="J1109" i="41"/>
  <c r="I1109" i="41"/>
  <c r="H1109" i="41"/>
  <c r="G1109" i="41"/>
  <c r="F1109" i="41"/>
  <c r="E1109" i="41"/>
  <c r="D1109" i="41"/>
  <c r="C1109" i="41"/>
  <c r="B1109" i="41"/>
  <c r="A1109" i="41"/>
  <c r="Z1108" i="41"/>
  <c r="Y1108" i="41"/>
  <c r="X1108" i="41"/>
  <c r="W1108" i="41"/>
  <c r="V1108" i="41"/>
  <c r="U1108" i="41"/>
  <c r="T1108" i="41"/>
  <c r="S1108" i="41"/>
  <c r="R1108" i="41"/>
  <c r="Q1108" i="41"/>
  <c r="P1108" i="41"/>
  <c r="O1108" i="41"/>
  <c r="N1108" i="41"/>
  <c r="M1108" i="41"/>
  <c r="L1108" i="41"/>
  <c r="K1108" i="41"/>
  <c r="J1108" i="41"/>
  <c r="I1108" i="41"/>
  <c r="H1108" i="41"/>
  <c r="G1108" i="41"/>
  <c r="F1108" i="41"/>
  <c r="E1108" i="41"/>
  <c r="D1108" i="41"/>
  <c r="C1108" i="41"/>
  <c r="B1108" i="41"/>
  <c r="A1108" i="41"/>
  <c r="Z1107" i="41"/>
  <c r="Y1107" i="41"/>
  <c r="X1107" i="41"/>
  <c r="W1107" i="41"/>
  <c r="V1107" i="41"/>
  <c r="U1107" i="41"/>
  <c r="T1107" i="41"/>
  <c r="S1107" i="41"/>
  <c r="R1107" i="41"/>
  <c r="Q1107" i="41"/>
  <c r="P1107" i="41"/>
  <c r="O1107" i="41"/>
  <c r="N1107" i="41"/>
  <c r="M1107" i="41"/>
  <c r="L1107" i="41"/>
  <c r="K1107" i="41"/>
  <c r="J1107" i="41"/>
  <c r="I1107" i="41"/>
  <c r="H1107" i="41"/>
  <c r="G1107" i="41"/>
  <c r="F1107" i="41"/>
  <c r="E1107" i="41"/>
  <c r="D1107" i="41"/>
  <c r="C1107" i="41"/>
  <c r="B1107" i="41"/>
  <c r="A1107" i="41"/>
  <c r="Z1106" i="41"/>
  <c r="Y1106" i="41"/>
  <c r="X1106" i="41"/>
  <c r="W1106" i="41"/>
  <c r="V1106" i="41"/>
  <c r="U1106" i="41"/>
  <c r="T1106" i="41"/>
  <c r="S1106" i="41"/>
  <c r="R1106" i="41"/>
  <c r="Q1106" i="41"/>
  <c r="P1106" i="41"/>
  <c r="O1106" i="41"/>
  <c r="N1106" i="41"/>
  <c r="M1106" i="41"/>
  <c r="L1106" i="41"/>
  <c r="K1106" i="41"/>
  <c r="J1106" i="41"/>
  <c r="I1106" i="41"/>
  <c r="H1106" i="41"/>
  <c r="G1106" i="41"/>
  <c r="F1106" i="41"/>
  <c r="E1106" i="41"/>
  <c r="D1106" i="41"/>
  <c r="C1106" i="41"/>
  <c r="B1106" i="41"/>
  <c r="A1106" i="41"/>
  <c r="Z1105" i="41"/>
  <c r="Y1105" i="41"/>
  <c r="X1105" i="41"/>
  <c r="W1105" i="41"/>
  <c r="V1105" i="41"/>
  <c r="U1105" i="41"/>
  <c r="T1105" i="41"/>
  <c r="S1105" i="41"/>
  <c r="R1105" i="41"/>
  <c r="Q1105" i="41"/>
  <c r="P1105" i="41"/>
  <c r="O1105" i="41"/>
  <c r="N1105" i="41"/>
  <c r="M1105" i="41"/>
  <c r="L1105" i="41"/>
  <c r="K1105" i="41"/>
  <c r="J1105" i="41"/>
  <c r="I1105" i="41"/>
  <c r="H1105" i="41"/>
  <c r="G1105" i="41"/>
  <c r="F1105" i="41"/>
  <c r="E1105" i="41"/>
  <c r="D1105" i="41"/>
  <c r="C1105" i="41"/>
  <c r="B1105" i="41"/>
  <c r="A1105" i="41"/>
  <c r="Z1104" i="41"/>
  <c r="Y1104" i="41"/>
  <c r="X1104" i="41"/>
  <c r="W1104" i="41"/>
  <c r="V1104" i="41"/>
  <c r="U1104" i="41"/>
  <c r="T1104" i="41"/>
  <c r="S1104" i="41"/>
  <c r="R1104" i="41"/>
  <c r="Q1104" i="41"/>
  <c r="P1104" i="41"/>
  <c r="O1104" i="41"/>
  <c r="N1104" i="41"/>
  <c r="M1104" i="41"/>
  <c r="L1104" i="41"/>
  <c r="K1104" i="41"/>
  <c r="J1104" i="41"/>
  <c r="I1104" i="41"/>
  <c r="H1104" i="41"/>
  <c r="G1104" i="41"/>
  <c r="F1104" i="41"/>
  <c r="E1104" i="41"/>
  <c r="D1104" i="41"/>
  <c r="C1104" i="41"/>
  <c r="B1104" i="41"/>
  <c r="A1104" i="41"/>
  <c r="Z1103" i="41"/>
  <c r="Y1103" i="41"/>
  <c r="X1103" i="41"/>
  <c r="W1103" i="41"/>
  <c r="V1103" i="41"/>
  <c r="U1103" i="41"/>
  <c r="T1103" i="41"/>
  <c r="S1103" i="41"/>
  <c r="R1103" i="41"/>
  <c r="Q1103" i="41"/>
  <c r="P1103" i="41"/>
  <c r="O1103" i="41"/>
  <c r="N1103" i="41"/>
  <c r="M1103" i="41"/>
  <c r="L1103" i="41"/>
  <c r="K1103" i="41"/>
  <c r="J1103" i="41"/>
  <c r="I1103" i="41"/>
  <c r="H1103" i="41"/>
  <c r="G1103" i="41"/>
  <c r="F1103" i="41"/>
  <c r="E1103" i="41"/>
  <c r="D1103" i="41"/>
  <c r="C1103" i="41"/>
  <c r="B1103" i="41"/>
  <c r="A1103" i="41"/>
  <c r="Z1102" i="41"/>
  <c r="Y1102" i="41"/>
  <c r="X1102" i="41"/>
  <c r="W1102" i="41"/>
  <c r="V1102" i="41"/>
  <c r="U1102" i="41"/>
  <c r="T1102" i="41"/>
  <c r="S1102" i="41"/>
  <c r="R1102" i="41"/>
  <c r="Q1102" i="41"/>
  <c r="P1102" i="41"/>
  <c r="O1102" i="41"/>
  <c r="N1102" i="41"/>
  <c r="M1102" i="41"/>
  <c r="L1102" i="41"/>
  <c r="K1102" i="41"/>
  <c r="J1102" i="41"/>
  <c r="I1102" i="41"/>
  <c r="H1102" i="41"/>
  <c r="G1102" i="41"/>
  <c r="F1102" i="41"/>
  <c r="E1102" i="41"/>
  <c r="D1102" i="41"/>
  <c r="C1102" i="41"/>
  <c r="B1102" i="41"/>
  <c r="A1102" i="41"/>
  <c r="Z1101" i="41"/>
  <c r="Y1101" i="41"/>
  <c r="X1101" i="41"/>
  <c r="W1101" i="41"/>
  <c r="V1101" i="41"/>
  <c r="U1101" i="41"/>
  <c r="T1101" i="41"/>
  <c r="S1101" i="41"/>
  <c r="R1101" i="41"/>
  <c r="Q1101" i="41"/>
  <c r="P1101" i="41"/>
  <c r="O1101" i="41"/>
  <c r="N1101" i="41"/>
  <c r="M1101" i="41"/>
  <c r="L1101" i="41"/>
  <c r="K1101" i="41"/>
  <c r="J1101" i="41"/>
  <c r="I1101" i="41"/>
  <c r="H1101" i="41"/>
  <c r="G1101" i="41"/>
  <c r="F1101" i="41"/>
  <c r="E1101" i="41"/>
  <c r="D1101" i="41"/>
  <c r="C1101" i="41"/>
  <c r="B1101" i="41"/>
  <c r="A1101" i="41"/>
  <c r="Z1100" i="41"/>
  <c r="Y1100" i="41"/>
  <c r="X1100" i="41"/>
  <c r="W1100" i="41"/>
  <c r="V1100" i="41"/>
  <c r="U1100" i="41"/>
  <c r="T1100" i="41"/>
  <c r="S1100" i="41"/>
  <c r="R1100" i="41"/>
  <c r="Q1100" i="41"/>
  <c r="P1100" i="41"/>
  <c r="O1100" i="41"/>
  <c r="N1100" i="41"/>
  <c r="M1100" i="41"/>
  <c r="L1100" i="41"/>
  <c r="K1100" i="41"/>
  <c r="J1100" i="41"/>
  <c r="I1100" i="41"/>
  <c r="H1100" i="41"/>
  <c r="G1100" i="41"/>
  <c r="F1100" i="41"/>
  <c r="E1100" i="41"/>
  <c r="D1100" i="41"/>
  <c r="C1100" i="41"/>
  <c r="B1100" i="41"/>
  <c r="A1100" i="41"/>
  <c r="Z1099" i="41"/>
  <c r="Y1099" i="41"/>
  <c r="X1099" i="41"/>
  <c r="W1099" i="41"/>
  <c r="V1099" i="41"/>
  <c r="U1099" i="41"/>
  <c r="T1099" i="41"/>
  <c r="S1099" i="41"/>
  <c r="R1099" i="41"/>
  <c r="Q1099" i="41"/>
  <c r="P1099" i="41"/>
  <c r="O1099" i="41"/>
  <c r="N1099" i="41"/>
  <c r="M1099" i="41"/>
  <c r="L1099" i="41"/>
  <c r="K1099" i="41"/>
  <c r="J1099" i="41"/>
  <c r="I1099" i="41"/>
  <c r="H1099" i="41"/>
  <c r="G1099" i="41"/>
  <c r="F1099" i="41"/>
  <c r="E1099" i="41"/>
  <c r="D1099" i="41"/>
  <c r="C1099" i="41"/>
  <c r="B1099" i="41"/>
  <c r="A1099" i="41"/>
  <c r="Z1098" i="41"/>
  <c r="Y1098" i="41"/>
  <c r="X1098" i="41"/>
  <c r="W1098" i="41"/>
  <c r="V1098" i="41"/>
  <c r="U1098" i="41"/>
  <c r="T1098" i="41"/>
  <c r="S1098" i="41"/>
  <c r="R1098" i="41"/>
  <c r="Q1098" i="41"/>
  <c r="P1098" i="41"/>
  <c r="O1098" i="41"/>
  <c r="N1098" i="41"/>
  <c r="M1098" i="41"/>
  <c r="L1098" i="41"/>
  <c r="K1098" i="41"/>
  <c r="J1098" i="41"/>
  <c r="I1098" i="41"/>
  <c r="H1098" i="41"/>
  <c r="G1098" i="41"/>
  <c r="F1098" i="41"/>
  <c r="E1098" i="41"/>
  <c r="D1098" i="41"/>
  <c r="C1098" i="41"/>
  <c r="B1098" i="41"/>
  <c r="A1098" i="41"/>
  <c r="Z1097" i="41"/>
  <c r="Y1097" i="41"/>
  <c r="X1097" i="41"/>
  <c r="W1097" i="41"/>
  <c r="V1097" i="41"/>
  <c r="U1097" i="41"/>
  <c r="T1097" i="41"/>
  <c r="S1097" i="41"/>
  <c r="R1097" i="41"/>
  <c r="Q1097" i="41"/>
  <c r="P1097" i="41"/>
  <c r="O1097" i="41"/>
  <c r="N1097" i="41"/>
  <c r="M1097" i="41"/>
  <c r="L1097" i="41"/>
  <c r="K1097" i="41"/>
  <c r="J1097" i="41"/>
  <c r="I1097" i="41"/>
  <c r="H1097" i="41"/>
  <c r="G1097" i="41"/>
  <c r="F1097" i="41"/>
  <c r="E1097" i="41"/>
  <c r="D1097" i="41"/>
  <c r="C1097" i="41"/>
  <c r="B1097" i="41"/>
  <c r="A1097" i="41"/>
  <c r="Z1096" i="41"/>
  <c r="Y1096" i="41"/>
  <c r="X1096" i="41"/>
  <c r="W1096" i="41"/>
  <c r="V1096" i="41"/>
  <c r="U1096" i="41"/>
  <c r="T1096" i="41"/>
  <c r="S1096" i="41"/>
  <c r="R1096" i="41"/>
  <c r="Q1096" i="41"/>
  <c r="P1096" i="41"/>
  <c r="O1096" i="41"/>
  <c r="N1096" i="41"/>
  <c r="M1096" i="41"/>
  <c r="L1096" i="41"/>
  <c r="K1096" i="41"/>
  <c r="J1096" i="41"/>
  <c r="I1096" i="41"/>
  <c r="H1096" i="41"/>
  <c r="G1096" i="41"/>
  <c r="F1096" i="41"/>
  <c r="E1096" i="41"/>
  <c r="D1096" i="41"/>
  <c r="C1096" i="41"/>
  <c r="B1096" i="41"/>
  <c r="A1096" i="41"/>
  <c r="Z1095" i="41"/>
  <c r="Y1095" i="41"/>
  <c r="X1095" i="41"/>
  <c r="W1095" i="41"/>
  <c r="V1095" i="41"/>
  <c r="U1095" i="41"/>
  <c r="T1095" i="41"/>
  <c r="S1095" i="41"/>
  <c r="R1095" i="41"/>
  <c r="Q1095" i="41"/>
  <c r="P1095" i="41"/>
  <c r="O1095" i="41"/>
  <c r="N1095" i="41"/>
  <c r="M1095" i="41"/>
  <c r="L1095" i="41"/>
  <c r="K1095" i="41"/>
  <c r="J1095" i="41"/>
  <c r="I1095" i="41"/>
  <c r="H1095" i="41"/>
  <c r="G1095" i="41"/>
  <c r="F1095" i="41"/>
  <c r="E1095" i="41"/>
  <c r="D1095" i="41"/>
  <c r="C1095" i="41"/>
  <c r="B1095" i="41"/>
  <c r="A1095" i="41"/>
  <c r="Z1094" i="41"/>
  <c r="Y1094" i="41"/>
  <c r="X1094" i="41"/>
  <c r="W1094" i="41"/>
  <c r="V1094" i="41"/>
  <c r="U1094" i="41"/>
  <c r="T1094" i="41"/>
  <c r="S1094" i="41"/>
  <c r="R1094" i="41"/>
  <c r="Q1094" i="41"/>
  <c r="P1094" i="41"/>
  <c r="O1094" i="41"/>
  <c r="N1094" i="41"/>
  <c r="M1094" i="41"/>
  <c r="L1094" i="41"/>
  <c r="K1094" i="41"/>
  <c r="J1094" i="41"/>
  <c r="I1094" i="41"/>
  <c r="H1094" i="41"/>
  <c r="G1094" i="41"/>
  <c r="F1094" i="41"/>
  <c r="E1094" i="41"/>
  <c r="D1094" i="41"/>
  <c r="C1094" i="41"/>
  <c r="B1094" i="41"/>
  <c r="A1094" i="41"/>
  <c r="Z1093" i="41"/>
  <c r="Y1093" i="41"/>
  <c r="X1093" i="41"/>
  <c r="W1093" i="41"/>
  <c r="V1093" i="41"/>
  <c r="U1093" i="41"/>
  <c r="T1093" i="41"/>
  <c r="S1093" i="41"/>
  <c r="R1093" i="41"/>
  <c r="Q1093" i="41"/>
  <c r="P1093" i="41"/>
  <c r="O1093" i="41"/>
  <c r="N1093" i="41"/>
  <c r="M1093" i="41"/>
  <c r="L1093" i="41"/>
  <c r="K1093" i="41"/>
  <c r="J1093" i="41"/>
  <c r="I1093" i="41"/>
  <c r="H1093" i="41"/>
  <c r="G1093" i="41"/>
  <c r="F1093" i="41"/>
  <c r="E1093" i="41"/>
  <c r="D1093" i="41"/>
  <c r="C1093" i="41"/>
  <c r="B1093" i="41"/>
  <c r="A1093" i="41"/>
  <c r="Z1092" i="41"/>
  <c r="Y1092" i="41"/>
  <c r="X1092" i="41"/>
  <c r="W1092" i="41"/>
  <c r="V1092" i="41"/>
  <c r="U1092" i="41"/>
  <c r="T1092" i="41"/>
  <c r="S1092" i="41"/>
  <c r="R1092" i="41"/>
  <c r="Q1092" i="41"/>
  <c r="P1092" i="41"/>
  <c r="O1092" i="41"/>
  <c r="N1092" i="41"/>
  <c r="M1092" i="41"/>
  <c r="L1092" i="41"/>
  <c r="K1092" i="41"/>
  <c r="J1092" i="41"/>
  <c r="I1092" i="41"/>
  <c r="H1092" i="41"/>
  <c r="G1092" i="41"/>
  <c r="F1092" i="41"/>
  <c r="E1092" i="41"/>
  <c r="D1092" i="41"/>
  <c r="C1092" i="41"/>
  <c r="B1092" i="41"/>
  <c r="A1092" i="41"/>
  <c r="Z1091" i="41"/>
  <c r="Y1091" i="41"/>
  <c r="X1091" i="41"/>
  <c r="W1091" i="41"/>
  <c r="V1091" i="41"/>
  <c r="U1091" i="41"/>
  <c r="T1091" i="41"/>
  <c r="S1091" i="41"/>
  <c r="R1091" i="41"/>
  <c r="Q1091" i="41"/>
  <c r="P1091" i="41"/>
  <c r="O1091" i="41"/>
  <c r="N1091" i="41"/>
  <c r="M1091" i="41"/>
  <c r="L1091" i="41"/>
  <c r="K1091" i="41"/>
  <c r="J1091" i="41"/>
  <c r="I1091" i="41"/>
  <c r="H1091" i="41"/>
  <c r="G1091" i="41"/>
  <c r="F1091" i="41"/>
  <c r="E1091" i="41"/>
  <c r="D1091" i="41"/>
  <c r="C1091" i="41"/>
  <c r="B1091" i="41"/>
  <c r="A1091" i="41"/>
  <c r="Z1090" i="41"/>
  <c r="Y1090" i="41"/>
  <c r="X1090" i="41"/>
  <c r="W1090" i="41"/>
  <c r="V1090" i="41"/>
  <c r="U1090" i="41"/>
  <c r="T1090" i="41"/>
  <c r="S1090" i="41"/>
  <c r="R1090" i="41"/>
  <c r="Q1090" i="41"/>
  <c r="P1090" i="41"/>
  <c r="O1090" i="41"/>
  <c r="N1090" i="41"/>
  <c r="M1090" i="41"/>
  <c r="L1090" i="41"/>
  <c r="K1090" i="41"/>
  <c r="J1090" i="41"/>
  <c r="I1090" i="41"/>
  <c r="H1090" i="41"/>
  <c r="G1090" i="41"/>
  <c r="F1090" i="41"/>
  <c r="E1090" i="41"/>
  <c r="D1090" i="41"/>
  <c r="C1090" i="41"/>
  <c r="B1090" i="41"/>
  <c r="A1090" i="41"/>
  <c r="Z1089" i="41"/>
  <c r="Y1089" i="41"/>
  <c r="X1089" i="41"/>
  <c r="W1089" i="41"/>
  <c r="V1089" i="41"/>
  <c r="U1089" i="41"/>
  <c r="T1089" i="41"/>
  <c r="S1089" i="41"/>
  <c r="R1089" i="41"/>
  <c r="Q1089" i="41"/>
  <c r="P1089" i="41"/>
  <c r="O1089" i="41"/>
  <c r="N1089" i="41"/>
  <c r="M1089" i="41"/>
  <c r="L1089" i="41"/>
  <c r="K1089" i="41"/>
  <c r="J1089" i="41"/>
  <c r="I1089" i="41"/>
  <c r="H1089" i="41"/>
  <c r="G1089" i="41"/>
  <c r="F1089" i="41"/>
  <c r="E1089" i="41"/>
  <c r="D1089" i="41"/>
  <c r="C1089" i="41"/>
  <c r="B1089" i="41"/>
  <c r="A1089" i="41"/>
  <c r="Z1088" i="41"/>
  <c r="Y1088" i="41"/>
  <c r="X1088" i="41"/>
  <c r="W1088" i="41"/>
  <c r="V1088" i="41"/>
  <c r="U1088" i="41"/>
  <c r="T1088" i="41"/>
  <c r="S1088" i="41"/>
  <c r="R1088" i="41"/>
  <c r="Q1088" i="41"/>
  <c r="P1088" i="41"/>
  <c r="O1088" i="41"/>
  <c r="N1088" i="41"/>
  <c r="M1088" i="41"/>
  <c r="L1088" i="41"/>
  <c r="K1088" i="41"/>
  <c r="J1088" i="41"/>
  <c r="I1088" i="41"/>
  <c r="H1088" i="41"/>
  <c r="G1088" i="41"/>
  <c r="F1088" i="41"/>
  <c r="E1088" i="41"/>
  <c r="D1088" i="41"/>
  <c r="C1088" i="41"/>
  <c r="B1088" i="41"/>
  <c r="A1088" i="41"/>
  <c r="Z1087" i="41"/>
  <c r="Y1087" i="41"/>
  <c r="X1087" i="41"/>
  <c r="W1087" i="41"/>
  <c r="V1087" i="41"/>
  <c r="U1087" i="41"/>
  <c r="T1087" i="41"/>
  <c r="S1087" i="41"/>
  <c r="R1087" i="41"/>
  <c r="Q1087" i="41"/>
  <c r="P1087" i="41"/>
  <c r="O1087" i="41"/>
  <c r="N1087" i="41"/>
  <c r="M1087" i="41"/>
  <c r="L1087" i="41"/>
  <c r="K1087" i="41"/>
  <c r="J1087" i="41"/>
  <c r="I1087" i="41"/>
  <c r="H1087" i="41"/>
  <c r="G1087" i="41"/>
  <c r="F1087" i="41"/>
  <c r="E1087" i="41"/>
  <c r="D1087" i="41"/>
  <c r="C1087" i="41"/>
  <c r="B1087" i="41"/>
  <c r="A1087" i="41"/>
  <c r="Z1086" i="41"/>
  <c r="Y1086" i="41"/>
  <c r="X1086" i="41"/>
  <c r="W1086" i="41"/>
  <c r="V1086" i="41"/>
  <c r="U1086" i="41"/>
  <c r="T1086" i="41"/>
  <c r="S1086" i="41"/>
  <c r="R1086" i="41"/>
  <c r="Q1086" i="41"/>
  <c r="P1086" i="41"/>
  <c r="O1086" i="41"/>
  <c r="N1086" i="41"/>
  <c r="M1086" i="41"/>
  <c r="L1086" i="41"/>
  <c r="K1086" i="41"/>
  <c r="J1086" i="41"/>
  <c r="I1086" i="41"/>
  <c r="H1086" i="41"/>
  <c r="G1086" i="41"/>
  <c r="F1086" i="41"/>
  <c r="E1086" i="41"/>
  <c r="D1086" i="41"/>
  <c r="C1086" i="41"/>
  <c r="B1086" i="41"/>
  <c r="A1086" i="41"/>
  <c r="Z1085" i="41"/>
  <c r="Y1085" i="41"/>
  <c r="X1085" i="41"/>
  <c r="W1085" i="41"/>
  <c r="V1085" i="41"/>
  <c r="U1085" i="41"/>
  <c r="T1085" i="41"/>
  <c r="S1085" i="41"/>
  <c r="R1085" i="41"/>
  <c r="Q1085" i="41"/>
  <c r="P1085" i="41"/>
  <c r="O1085" i="41"/>
  <c r="N1085" i="41"/>
  <c r="M1085" i="41"/>
  <c r="L1085" i="41"/>
  <c r="K1085" i="41"/>
  <c r="J1085" i="41"/>
  <c r="I1085" i="41"/>
  <c r="H1085" i="41"/>
  <c r="G1085" i="41"/>
  <c r="F1085" i="41"/>
  <c r="E1085" i="41"/>
  <c r="D1085" i="41"/>
  <c r="C1085" i="41"/>
  <c r="B1085" i="41"/>
  <c r="A1085" i="41"/>
  <c r="Z1084" i="41"/>
  <c r="Y1084" i="41"/>
  <c r="X1084" i="41"/>
  <c r="W1084" i="41"/>
  <c r="V1084" i="41"/>
  <c r="U1084" i="41"/>
  <c r="T1084" i="41"/>
  <c r="S1084" i="41"/>
  <c r="R1084" i="41"/>
  <c r="Q1084" i="41"/>
  <c r="P1084" i="41"/>
  <c r="O1084" i="41"/>
  <c r="N1084" i="41"/>
  <c r="M1084" i="41"/>
  <c r="L1084" i="41"/>
  <c r="K1084" i="41"/>
  <c r="J1084" i="41"/>
  <c r="I1084" i="41"/>
  <c r="H1084" i="41"/>
  <c r="G1084" i="41"/>
  <c r="F1084" i="41"/>
  <c r="E1084" i="41"/>
  <c r="D1084" i="41"/>
  <c r="C1084" i="41"/>
  <c r="B1084" i="41"/>
  <c r="A1084" i="41"/>
  <c r="Z1083" i="41"/>
  <c r="Y1083" i="41"/>
  <c r="X1083" i="41"/>
  <c r="W1083" i="41"/>
  <c r="V1083" i="41"/>
  <c r="U1083" i="41"/>
  <c r="T1083" i="41"/>
  <c r="S1083" i="41"/>
  <c r="R1083" i="41"/>
  <c r="Q1083" i="41"/>
  <c r="P1083" i="41"/>
  <c r="O1083" i="41"/>
  <c r="N1083" i="41"/>
  <c r="M1083" i="41"/>
  <c r="L1083" i="41"/>
  <c r="K1083" i="41"/>
  <c r="J1083" i="41"/>
  <c r="I1083" i="41"/>
  <c r="H1083" i="41"/>
  <c r="G1083" i="41"/>
  <c r="F1083" i="41"/>
  <c r="E1083" i="41"/>
  <c r="D1083" i="41"/>
  <c r="C1083" i="41"/>
  <c r="B1083" i="41"/>
  <c r="A1083" i="41"/>
  <c r="Z1082" i="41"/>
  <c r="Y1082" i="41"/>
  <c r="X1082" i="41"/>
  <c r="W1082" i="41"/>
  <c r="V1082" i="41"/>
  <c r="U1082" i="41"/>
  <c r="T1082" i="41"/>
  <c r="S1082" i="41"/>
  <c r="R1082" i="41"/>
  <c r="Q1082" i="41"/>
  <c r="P1082" i="41"/>
  <c r="O1082" i="41"/>
  <c r="N1082" i="41"/>
  <c r="M1082" i="41"/>
  <c r="L1082" i="41"/>
  <c r="K1082" i="41"/>
  <c r="J1082" i="41"/>
  <c r="I1082" i="41"/>
  <c r="H1082" i="41"/>
  <c r="G1082" i="41"/>
  <c r="F1082" i="41"/>
  <c r="E1082" i="41"/>
  <c r="D1082" i="41"/>
  <c r="C1082" i="41"/>
  <c r="B1082" i="41"/>
  <c r="A1082" i="41"/>
  <c r="Z1081" i="41"/>
  <c r="Y1081" i="41"/>
  <c r="X1081" i="41"/>
  <c r="W1081" i="41"/>
  <c r="V1081" i="41"/>
  <c r="U1081" i="41"/>
  <c r="T1081" i="41"/>
  <c r="S1081" i="41"/>
  <c r="R1081" i="41"/>
  <c r="Q1081" i="41"/>
  <c r="P1081" i="41"/>
  <c r="O1081" i="41"/>
  <c r="N1081" i="41"/>
  <c r="M1081" i="41"/>
  <c r="L1081" i="41"/>
  <c r="K1081" i="41"/>
  <c r="J1081" i="41"/>
  <c r="I1081" i="41"/>
  <c r="H1081" i="41"/>
  <c r="G1081" i="41"/>
  <c r="F1081" i="41"/>
  <c r="E1081" i="41"/>
  <c r="D1081" i="41"/>
  <c r="C1081" i="41"/>
  <c r="B1081" i="41"/>
  <c r="A1081" i="41"/>
  <c r="Z1080" i="41"/>
  <c r="Y1080" i="41"/>
  <c r="X1080" i="41"/>
  <c r="W1080" i="41"/>
  <c r="V1080" i="41"/>
  <c r="U1080" i="41"/>
  <c r="T1080" i="41"/>
  <c r="S1080" i="41"/>
  <c r="R1080" i="41"/>
  <c r="Q1080" i="41"/>
  <c r="P1080" i="41"/>
  <c r="O1080" i="41"/>
  <c r="N1080" i="41"/>
  <c r="M1080" i="41"/>
  <c r="L1080" i="41"/>
  <c r="K1080" i="41"/>
  <c r="J1080" i="41"/>
  <c r="I1080" i="41"/>
  <c r="H1080" i="41"/>
  <c r="G1080" i="41"/>
  <c r="F1080" i="41"/>
  <c r="E1080" i="41"/>
  <c r="D1080" i="41"/>
  <c r="C1080" i="41"/>
  <c r="B1080" i="41"/>
  <c r="A1080" i="41"/>
  <c r="Z1079" i="41"/>
  <c r="Y1079" i="41"/>
  <c r="X1079" i="41"/>
  <c r="W1079" i="41"/>
  <c r="V1079" i="41"/>
  <c r="U1079" i="41"/>
  <c r="T1079" i="41"/>
  <c r="S1079" i="41"/>
  <c r="R1079" i="41"/>
  <c r="Q1079" i="41"/>
  <c r="P1079" i="41"/>
  <c r="O1079" i="41"/>
  <c r="N1079" i="41"/>
  <c r="M1079" i="41"/>
  <c r="L1079" i="41"/>
  <c r="K1079" i="41"/>
  <c r="J1079" i="41"/>
  <c r="I1079" i="41"/>
  <c r="H1079" i="41"/>
  <c r="G1079" i="41"/>
  <c r="F1079" i="41"/>
  <c r="E1079" i="41"/>
  <c r="D1079" i="41"/>
  <c r="C1079" i="41"/>
  <c r="B1079" i="41"/>
  <c r="A1079" i="41"/>
  <c r="Z1078" i="41"/>
  <c r="Y1078" i="41"/>
  <c r="X1078" i="41"/>
  <c r="W1078" i="41"/>
  <c r="V1078" i="41"/>
  <c r="U1078" i="41"/>
  <c r="T1078" i="41"/>
  <c r="S1078" i="41"/>
  <c r="R1078" i="41"/>
  <c r="Q1078" i="41"/>
  <c r="P1078" i="41"/>
  <c r="O1078" i="41"/>
  <c r="N1078" i="41"/>
  <c r="M1078" i="41"/>
  <c r="L1078" i="41"/>
  <c r="K1078" i="41"/>
  <c r="J1078" i="41"/>
  <c r="I1078" i="41"/>
  <c r="H1078" i="41"/>
  <c r="G1078" i="41"/>
  <c r="F1078" i="41"/>
  <c r="E1078" i="41"/>
  <c r="D1078" i="41"/>
  <c r="C1078" i="41"/>
  <c r="B1078" i="41"/>
  <c r="A1078" i="41"/>
  <c r="Z1077" i="41"/>
  <c r="Y1077" i="41"/>
  <c r="X1077" i="41"/>
  <c r="W1077" i="41"/>
  <c r="V1077" i="41"/>
  <c r="U1077" i="41"/>
  <c r="T1077" i="41"/>
  <c r="S1077" i="41"/>
  <c r="R1077" i="41"/>
  <c r="Q1077" i="41"/>
  <c r="P1077" i="41"/>
  <c r="O1077" i="41"/>
  <c r="N1077" i="41"/>
  <c r="M1077" i="41"/>
  <c r="L1077" i="41"/>
  <c r="K1077" i="41"/>
  <c r="J1077" i="41"/>
  <c r="I1077" i="41"/>
  <c r="H1077" i="41"/>
  <c r="G1077" i="41"/>
  <c r="F1077" i="41"/>
  <c r="E1077" i="41"/>
  <c r="D1077" i="41"/>
  <c r="C1077" i="41"/>
  <c r="B1077" i="41"/>
  <c r="A1077" i="41"/>
  <c r="Z1076" i="41"/>
  <c r="Y1076" i="41"/>
  <c r="X1076" i="41"/>
  <c r="W1076" i="41"/>
  <c r="V1076" i="41"/>
  <c r="U1076" i="41"/>
  <c r="T1076" i="41"/>
  <c r="S1076" i="41"/>
  <c r="R1076" i="41"/>
  <c r="Q1076" i="41"/>
  <c r="P1076" i="41"/>
  <c r="O1076" i="41"/>
  <c r="N1076" i="41"/>
  <c r="M1076" i="41"/>
  <c r="L1076" i="41"/>
  <c r="K1076" i="41"/>
  <c r="J1076" i="41"/>
  <c r="I1076" i="41"/>
  <c r="H1076" i="41"/>
  <c r="G1076" i="41"/>
  <c r="F1076" i="41"/>
  <c r="E1076" i="41"/>
  <c r="D1076" i="41"/>
  <c r="C1076" i="41"/>
  <c r="B1076" i="41"/>
  <c r="A1076" i="41"/>
  <c r="Z1075" i="41"/>
  <c r="Y1075" i="41"/>
  <c r="X1075" i="41"/>
  <c r="W1075" i="41"/>
  <c r="V1075" i="41"/>
  <c r="U1075" i="41"/>
  <c r="T1075" i="41"/>
  <c r="S1075" i="41"/>
  <c r="R1075" i="41"/>
  <c r="Q1075" i="41"/>
  <c r="P1075" i="41"/>
  <c r="O1075" i="41"/>
  <c r="N1075" i="41"/>
  <c r="M1075" i="41"/>
  <c r="L1075" i="41"/>
  <c r="K1075" i="41"/>
  <c r="J1075" i="41"/>
  <c r="I1075" i="41"/>
  <c r="H1075" i="41"/>
  <c r="G1075" i="41"/>
  <c r="F1075" i="41"/>
  <c r="E1075" i="41"/>
  <c r="D1075" i="41"/>
  <c r="C1075" i="41"/>
  <c r="B1075" i="41"/>
  <c r="A1075" i="41"/>
  <c r="Z1074" i="41"/>
  <c r="Y1074" i="41"/>
  <c r="X1074" i="41"/>
  <c r="W1074" i="41"/>
  <c r="V1074" i="41"/>
  <c r="U1074" i="41"/>
  <c r="T1074" i="41"/>
  <c r="S1074" i="41"/>
  <c r="R1074" i="41"/>
  <c r="Q1074" i="41"/>
  <c r="P1074" i="41"/>
  <c r="O1074" i="41"/>
  <c r="N1074" i="41"/>
  <c r="M1074" i="41"/>
  <c r="L1074" i="41"/>
  <c r="K1074" i="41"/>
  <c r="J1074" i="41"/>
  <c r="I1074" i="41"/>
  <c r="H1074" i="41"/>
  <c r="G1074" i="41"/>
  <c r="F1074" i="41"/>
  <c r="E1074" i="41"/>
  <c r="D1074" i="41"/>
  <c r="C1074" i="41"/>
  <c r="B1074" i="41"/>
  <c r="A1074" i="41"/>
  <c r="Z1073" i="41"/>
  <c r="Y1073" i="41"/>
  <c r="X1073" i="41"/>
  <c r="W1073" i="41"/>
  <c r="V1073" i="41"/>
  <c r="U1073" i="41"/>
  <c r="T1073" i="41"/>
  <c r="S1073" i="41"/>
  <c r="R1073" i="41"/>
  <c r="Q1073" i="41"/>
  <c r="P1073" i="41"/>
  <c r="O1073" i="41"/>
  <c r="N1073" i="41"/>
  <c r="M1073" i="41"/>
  <c r="L1073" i="41"/>
  <c r="K1073" i="41"/>
  <c r="J1073" i="41"/>
  <c r="I1073" i="41"/>
  <c r="H1073" i="41"/>
  <c r="G1073" i="41"/>
  <c r="F1073" i="41"/>
  <c r="E1073" i="41"/>
  <c r="D1073" i="41"/>
  <c r="C1073" i="41"/>
  <c r="B1073" i="41"/>
  <c r="A1073" i="41"/>
  <c r="Z1072" i="41"/>
  <c r="Y1072" i="41"/>
  <c r="X1072" i="41"/>
  <c r="W1072" i="41"/>
  <c r="V1072" i="41"/>
  <c r="U1072" i="41"/>
  <c r="T1072" i="41"/>
  <c r="S1072" i="41"/>
  <c r="R1072" i="41"/>
  <c r="Q1072" i="41"/>
  <c r="P1072" i="41"/>
  <c r="O1072" i="41"/>
  <c r="N1072" i="41"/>
  <c r="M1072" i="41"/>
  <c r="L1072" i="41"/>
  <c r="K1072" i="41"/>
  <c r="J1072" i="41"/>
  <c r="I1072" i="41"/>
  <c r="H1072" i="41"/>
  <c r="G1072" i="41"/>
  <c r="F1072" i="41"/>
  <c r="E1072" i="41"/>
  <c r="D1072" i="41"/>
  <c r="C1072" i="41"/>
  <c r="B1072" i="41"/>
  <c r="A1072" i="41"/>
  <c r="Z1071" i="41"/>
  <c r="Y1071" i="41"/>
  <c r="X1071" i="41"/>
  <c r="W1071" i="41"/>
  <c r="V1071" i="41"/>
  <c r="U1071" i="41"/>
  <c r="T1071" i="41"/>
  <c r="S1071" i="41"/>
  <c r="R1071" i="41"/>
  <c r="Q1071" i="41"/>
  <c r="P1071" i="41"/>
  <c r="O1071" i="41"/>
  <c r="N1071" i="41"/>
  <c r="M1071" i="41"/>
  <c r="L1071" i="41"/>
  <c r="K1071" i="41"/>
  <c r="J1071" i="41"/>
  <c r="I1071" i="41"/>
  <c r="H1071" i="41"/>
  <c r="G1071" i="41"/>
  <c r="F1071" i="41"/>
  <c r="E1071" i="41"/>
  <c r="D1071" i="41"/>
  <c r="C1071" i="41"/>
  <c r="B1071" i="41"/>
  <c r="A1071" i="41"/>
  <c r="Z1070" i="41"/>
  <c r="Y1070" i="41"/>
  <c r="X1070" i="41"/>
  <c r="W1070" i="41"/>
  <c r="V1070" i="41"/>
  <c r="U1070" i="41"/>
  <c r="T1070" i="41"/>
  <c r="S1070" i="41"/>
  <c r="R1070" i="41"/>
  <c r="Q1070" i="41"/>
  <c r="P1070" i="41"/>
  <c r="O1070" i="41"/>
  <c r="N1070" i="41"/>
  <c r="M1070" i="41"/>
  <c r="L1070" i="41"/>
  <c r="K1070" i="41"/>
  <c r="J1070" i="41"/>
  <c r="I1070" i="41"/>
  <c r="H1070" i="41"/>
  <c r="G1070" i="41"/>
  <c r="F1070" i="41"/>
  <c r="E1070" i="41"/>
  <c r="D1070" i="41"/>
  <c r="C1070" i="41"/>
  <c r="B1070" i="41"/>
  <c r="A1070" i="41"/>
  <c r="Z1069" i="41"/>
  <c r="Y1069" i="41"/>
  <c r="X1069" i="41"/>
  <c r="W1069" i="41"/>
  <c r="V1069" i="41"/>
  <c r="U1069" i="41"/>
  <c r="T1069" i="41"/>
  <c r="S1069" i="41"/>
  <c r="R1069" i="41"/>
  <c r="Q1069" i="41"/>
  <c r="P1069" i="41"/>
  <c r="O1069" i="41"/>
  <c r="N1069" i="41"/>
  <c r="M1069" i="41"/>
  <c r="L1069" i="41"/>
  <c r="K1069" i="41"/>
  <c r="J1069" i="41"/>
  <c r="I1069" i="41"/>
  <c r="H1069" i="41"/>
  <c r="G1069" i="41"/>
  <c r="F1069" i="41"/>
  <c r="E1069" i="41"/>
  <c r="D1069" i="41"/>
  <c r="C1069" i="41"/>
  <c r="B1069" i="41"/>
  <c r="A1069" i="41"/>
  <c r="Z1068" i="41"/>
  <c r="Y1068" i="41"/>
  <c r="X1068" i="41"/>
  <c r="W1068" i="41"/>
  <c r="V1068" i="41"/>
  <c r="U1068" i="41"/>
  <c r="T1068" i="41"/>
  <c r="S1068" i="41"/>
  <c r="R1068" i="41"/>
  <c r="Q1068" i="41"/>
  <c r="P1068" i="41"/>
  <c r="O1068" i="41"/>
  <c r="N1068" i="41"/>
  <c r="M1068" i="41"/>
  <c r="L1068" i="41"/>
  <c r="K1068" i="41"/>
  <c r="J1068" i="41"/>
  <c r="I1068" i="41"/>
  <c r="H1068" i="41"/>
  <c r="G1068" i="41"/>
  <c r="F1068" i="41"/>
  <c r="E1068" i="41"/>
  <c r="D1068" i="41"/>
  <c r="C1068" i="41"/>
  <c r="B1068" i="41"/>
  <c r="A1068" i="41"/>
  <c r="Z1067" i="41"/>
  <c r="Y1067" i="41"/>
  <c r="X1067" i="41"/>
  <c r="W1067" i="41"/>
  <c r="V1067" i="41"/>
  <c r="U1067" i="41"/>
  <c r="T1067" i="41"/>
  <c r="S1067" i="41"/>
  <c r="R1067" i="41"/>
  <c r="Q1067" i="41"/>
  <c r="P1067" i="41"/>
  <c r="O1067" i="41"/>
  <c r="N1067" i="41"/>
  <c r="M1067" i="41"/>
  <c r="L1067" i="41"/>
  <c r="K1067" i="41"/>
  <c r="J1067" i="41"/>
  <c r="I1067" i="41"/>
  <c r="H1067" i="41"/>
  <c r="G1067" i="41"/>
  <c r="F1067" i="41"/>
  <c r="E1067" i="41"/>
  <c r="D1067" i="41"/>
  <c r="C1067" i="41"/>
  <c r="B1067" i="41"/>
  <c r="A1067" i="41"/>
  <c r="Z1066" i="41"/>
  <c r="Y1066" i="41"/>
  <c r="X1066" i="41"/>
  <c r="W1066" i="41"/>
  <c r="V1066" i="41"/>
  <c r="U1066" i="41"/>
  <c r="T1066" i="41"/>
  <c r="S1066" i="41"/>
  <c r="R1066" i="41"/>
  <c r="Q1066" i="41"/>
  <c r="P1066" i="41"/>
  <c r="O1066" i="41"/>
  <c r="N1066" i="41"/>
  <c r="M1066" i="41"/>
  <c r="L1066" i="41"/>
  <c r="K1066" i="41"/>
  <c r="J1066" i="41"/>
  <c r="I1066" i="41"/>
  <c r="H1066" i="41"/>
  <c r="G1066" i="41"/>
  <c r="F1066" i="41"/>
  <c r="E1066" i="41"/>
  <c r="D1066" i="41"/>
  <c r="C1066" i="41"/>
  <c r="B1066" i="41"/>
  <c r="A1066" i="41"/>
  <c r="Z1065" i="41"/>
  <c r="Y1065" i="41"/>
  <c r="X1065" i="41"/>
  <c r="W1065" i="41"/>
  <c r="V1065" i="41"/>
  <c r="U1065" i="41"/>
  <c r="T1065" i="41"/>
  <c r="S1065" i="41"/>
  <c r="R1065" i="41"/>
  <c r="Q1065" i="41"/>
  <c r="P1065" i="41"/>
  <c r="O1065" i="41"/>
  <c r="N1065" i="41"/>
  <c r="M1065" i="41"/>
  <c r="L1065" i="41"/>
  <c r="K1065" i="41"/>
  <c r="J1065" i="41"/>
  <c r="I1065" i="41"/>
  <c r="H1065" i="41"/>
  <c r="G1065" i="41"/>
  <c r="F1065" i="41"/>
  <c r="E1065" i="41"/>
  <c r="D1065" i="41"/>
  <c r="C1065" i="41"/>
  <c r="B1065" i="41"/>
  <c r="A1065" i="41"/>
  <c r="Z1064" i="41"/>
  <c r="Y1064" i="41"/>
  <c r="X1064" i="41"/>
  <c r="W1064" i="41"/>
  <c r="V1064" i="41"/>
  <c r="U1064" i="41"/>
  <c r="T1064" i="41"/>
  <c r="S1064" i="41"/>
  <c r="R1064" i="41"/>
  <c r="Q1064" i="41"/>
  <c r="P1064" i="41"/>
  <c r="O1064" i="41"/>
  <c r="N1064" i="41"/>
  <c r="M1064" i="41"/>
  <c r="L1064" i="41"/>
  <c r="K1064" i="41"/>
  <c r="J1064" i="41"/>
  <c r="I1064" i="41"/>
  <c r="H1064" i="41"/>
  <c r="G1064" i="41"/>
  <c r="F1064" i="41"/>
  <c r="E1064" i="41"/>
  <c r="D1064" i="41"/>
  <c r="C1064" i="41"/>
  <c r="B1064" i="41"/>
  <c r="A1064" i="41"/>
  <c r="Z1063" i="41"/>
  <c r="Y1063" i="41"/>
  <c r="X1063" i="41"/>
  <c r="W1063" i="41"/>
  <c r="V1063" i="41"/>
  <c r="U1063" i="41"/>
  <c r="T1063" i="41"/>
  <c r="S1063" i="41"/>
  <c r="R1063" i="41"/>
  <c r="Q1063" i="41"/>
  <c r="P1063" i="41"/>
  <c r="O1063" i="41"/>
  <c r="N1063" i="41"/>
  <c r="M1063" i="41"/>
  <c r="L1063" i="41"/>
  <c r="K1063" i="41"/>
  <c r="J1063" i="41"/>
  <c r="I1063" i="41"/>
  <c r="H1063" i="41"/>
  <c r="G1063" i="41"/>
  <c r="F1063" i="41"/>
  <c r="E1063" i="41"/>
  <c r="D1063" i="41"/>
  <c r="C1063" i="41"/>
  <c r="B1063" i="41"/>
  <c r="A1063" i="41"/>
  <c r="Z1062" i="41"/>
  <c r="Y1062" i="41"/>
  <c r="X1062" i="41"/>
  <c r="W1062" i="41"/>
  <c r="V1062" i="41"/>
  <c r="U1062" i="41"/>
  <c r="T1062" i="41"/>
  <c r="S1062" i="41"/>
  <c r="R1062" i="41"/>
  <c r="Q1062" i="41"/>
  <c r="P1062" i="41"/>
  <c r="O1062" i="41"/>
  <c r="N1062" i="41"/>
  <c r="M1062" i="41"/>
  <c r="L1062" i="41"/>
  <c r="K1062" i="41"/>
  <c r="J1062" i="41"/>
  <c r="I1062" i="41"/>
  <c r="H1062" i="41"/>
  <c r="G1062" i="41"/>
  <c r="F1062" i="41"/>
  <c r="E1062" i="41"/>
  <c r="D1062" i="41"/>
  <c r="C1062" i="41"/>
  <c r="B1062" i="41"/>
  <c r="A1062" i="41"/>
  <c r="Z1061" i="41"/>
  <c r="Y1061" i="41"/>
  <c r="X1061" i="41"/>
  <c r="W1061" i="41"/>
  <c r="V1061" i="41"/>
  <c r="U1061" i="41"/>
  <c r="T1061" i="41"/>
  <c r="S1061" i="41"/>
  <c r="R1061" i="41"/>
  <c r="Q1061" i="41"/>
  <c r="P1061" i="41"/>
  <c r="O1061" i="41"/>
  <c r="N1061" i="41"/>
  <c r="M1061" i="41"/>
  <c r="L1061" i="41"/>
  <c r="K1061" i="41"/>
  <c r="J1061" i="41"/>
  <c r="I1061" i="41"/>
  <c r="H1061" i="41"/>
  <c r="G1061" i="41"/>
  <c r="F1061" i="41"/>
  <c r="E1061" i="41"/>
  <c r="D1061" i="41"/>
  <c r="C1061" i="41"/>
  <c r="B1061" i="41"/>
  <c r="A1061" i="41"/>
  <c r="Z1060" i="41"/>
  <c r="Y1060" i="41"/>
  <c r="X1060" i="41"/>
  <c r="W1060" i="41"/>
  <c r="V1060" i="41"/>
  <c r="U1060" i="41"/>
  <c r="T1060" i="41"/>
  <c r="S1060" i="41"/>
  <c r="R1060" i="41"/>
  <c r="Q1060" i="41"/>
  <c r="P1060" i="41"/>
  <c r="O1060" i="41"/>
  <c r="N1060" i="41"/>
  <c r="M1060" i="41"/>
  <c r="L1060" i="41"/>
  <c r="K1060" i="41"/>
  <c r="J1060" i="41"/>
  <c r="I1060" i="41"/>
  <c r="H1060" i="41"/>
  <c r="G1060" i="41"/>
  <c r="F1060" i="41"/>
  <c r="E1060" i="41"/>
  <c r="D1060" i="41"/>
  <c r="C1060" i="41"/>
  <c r="B1060" i="41"/>
  <c r="A1060" i="41"/>
  <c r="Z1059" i="41"/>
  <c r="Y1059" i="41"/>
  <c r="X1059" i="41"/>
  <c r="W1059" i="41"/>
  <c r="V1059" i="41"/>
  <c r="U1059" i="41"/>
  <c r="T1059" i="41"/>
  <c r="S1059" i="41"/>
  <c r="R1059" i="41"/>
  <c r="Q1059" i="41"/>
  <c r="P1059" i="41"/>
  <c r="O1059" i="41"/>
  <c r="N1059" i="41"/>
  <c r="M1059" i="41"/>
  <c r="L1059" i="41"/>
  <c r="K1059" i="41"/>
  <c r="J1059" i="41"/>
  <c r="I1059" i="41"/>
  <c r="H1059" i="41"/>
  <c r="G1059" i="41"/>
  <c r="F1059" i="41"/>
  <c r="E1059" i="41"/>
  <c r="D1059" i="41"/>
  <c r="C1059" i="41"/>
  <c r="B1059" i="41"/>
  <c r="A1059" i="41"/>
  <c r="Z1058" i="41"/>
  <c r="Y1058" i="41"/>
  <c r="X1058" i="41"/>
  <c r="W1058" i="41"/>
  <c r="V1058" i="41"/>
  <c r="U1058" i="41"/>
  <c r="T1058" i="41"/>
  <c r="S1058" i="41"/>
  <c r="R1058" i="41"/>
  <c r="Q1058" i="41"/>
  <c r="P1058" i="41"/>
  <c r="O1058" i="41"/>
  <c r="N1058" i="41"/>
  <c r="M1058" i="41"/>
  <c r="L1058" i="41"/>
  <c r="K1058" i="41"/>
  <c r="J1058" i="41"/>
  <c r="I1058" i="41"/>
  <c r="H1058" i="41"/>
  <c r="G1058" i="41"/>
  <c r="F1058" i="41"/>
  <c r="E1058" i="41"/>
  <c r="D1058" i="41"/>
  <c r="C1058" i="41"/>
  <c r="B1058" i="41"/>
  <c r="A1058" i="41"/>
  <c r="Z1057" i="41"/>
  <c r="Y1057" i="41"/>
  <c r="X1057" i="41"/>
  <c r="W1057" i="41"/>
  <c r="V1057" i="41"/>
  <c r="U1057" i="41"/>
  <c r="T1057" i="41"/>
  <c r="S1057" i="41"/>
  <c r="R1057" i="41"/>
  <c r="Q1057" i="41"/>
  <c r="P1057" i="41"/>
  <c r="O1057" i="41"/>
  <c r="N1057" i="41"/>
  <c r="M1057" i="41"/>
  <c r="L1057" i="41"/>
  <c r="K1057" i="41"/>
  <c r="J1057" i="41"/>
  <c r="I1057" i="41"/>
  <c r="H1057" i="41"/>
  <c r="G1057" i="41"/>
  <c r="F1057" i="41"/>
  <c r="E1057" i="41"/>
  <c r="D1057" i="41"/>
  <c r="C1057" i="41"/>
  <c r="B1057" i="41"/>
  <c r="A1057" i="41"/>
  <c r="Z1056" i="41"/>
  <c r="Y1056" i="41"/>
  <c r="X1056" i="41"/>
  <c r="W1056" i="41"/>
  <c r="V1056" i="41"/>
  <c r="U1056" i="41"/>
  <c r="T1056" i="41"/>
  <c r="S1056" i="41"/>
  <c r="R1056" i="41"/>
  <c r="Q1056" i="41"/>
  <c r="P1056" i="41"/>
  <c r="O1056" i="41"/>
  <c r="N1056" i="41"/>
  <c r="M1056" i="41"/>
  <c r="L1056" i="41"/>
  <c r="K1056" i="41"/>
  <c r="J1056" i="41"/>
  <c r="I1056" i="41"/>
  <c r="H1056" i="41"/>
  <c r="G1056" i="41"/>
  <c r="F1056" i="41"/>
  <c r="E1056" i="41"/>
  <c r="D1056" i="41"/>
  <c r="C1056" i="41"/>
  <c r="B1056" i="41"/>
  <c r="A1056" i="41"/>
  <c r="Z1055" i="41"/>
  <c r="Y1055" i="41"/>
  <c r="X1055" i="41"/>
  <c r="W1055" i="41"/>
  <c r="V1055" i="41"/>
  <c r="U1055" i="41"/>
  <c r="T1055" i="41"/>
  <c r="S1055" i="41"/>
  <c r="R1055" i="41"/>
  <c r="Q1055" i="41"/>
  <c r="P1055" i="41"/>
  <c r="O1055" i="41"/>
  <c r="N1055" i="41"/>
  <c r="M1055" i="41"/>
  <c r="L1055" i="41"/>
  <c r="K1055" i="41"/>
  <c r="J1055" i="41"/>
  <c r="I1055" i="41"/>
  <c r="H1055" i="41"/>
  <c r="G1055" i="41"/>
  <c r="F1055" i="41"/>
  <c r="E1055" i="41"/>
  <c r="D1055" i="41"/>
  <c r="C1055" i="41"/>
  <c r="B1055" i="41"/>
  <c r="A1055" i="41"/>
  <c r="Z1054" i="41"/>
  <c r="Y1054" i="41"/>
  <c r="X1054" i="41"/>
  <c r="W1054" i="41"/>
  <c r="V1054" i="41"/>
  <c r="U1054" i="41"/>
  <c r="T1054" i="41"/>
  <c r="S1054" i="41"/>
  <c r="R1054" i="41"/>
  <c r="Q1054" i="41"/>
  <c r="P1054" i="41"/>
  <c r="O1054" i="41"/>
  <c r="N1054" i="41"/>
  <c r="M1054" i="41"/>
  <c r="L1054" i="41"/>
  <c r="K1054" i="41"/>
  <c r="J1054" i="41"/>
  <c r="I1054" i="41"/>
  <c r="H1054" i="41"/>
  <c r="G1054" i="41"/>
  <c r="F1054" i="41"/>
  <c r="E1054" i="41"/>
  <c r="D1054" i="41"/>
  <c r="C1054" i="41"/>
  <c r="B1054" i="41"/>
  <c r="A1054" i="41"/>
  <c r="Z1053" i="41"/>
  <c r="Y1053" i="41"/>
  <c r="X1053" i="41"/>
  <c r="W1053" i="41"/>
  <c r="V1053" i="41"/>
  <c r="U1053" i="41"/>
  <c r="T1053" i="41"/>
  <c r="S1053" i="41"/>
  <c r="R1053" i="41"/>
  <c r="Q1053" i="41"/>
  <c r="P1053" i="41"/>
  <c r="O1053" i="41"/>
  <c r="N1053" i="41"/>
  <c r="M1053" i="41"/>
  <c r="L1053" i="41"/>
  <c r="K1053" i="41"/>
  <c r="J1053" i="41"/>
  <c r="I1053" i="41"/>
  <c r="H1053" i="41"/>
  <c r="G1053" i="41"/>
  <c r="F1053" i="41"/>
  <c r="E1053" i="41"/>
  <c r="D1053" i="41"/>
  <c r="C1053" i="41"/>
  <c r="B1053" i="41"/>
  <c r="A1053" i="41"/>
  <c r="Z1052" i="41"/>
  <c r="Y1052" i="41"/>
  <c r="X1052" i="41"/>
  <c r="W1052" i="41"/>
  <c r="V1052" i="41"/>
  <c r="U1052" i="41"/>
  <c r="T1052" i="41"/>
  <c r="S1052" i="41"/>
  <c r="R1052" i="41"/>
  <c r="Q1052" i="41"/>
  <c r="P1052" i="41"/>
  <c r="O1052" i="41"/>
  <c r="N1052" i="41"/>
  <c r="M1052" i="41"/>
  <c r="L1052" i="41"/>
  <c r="K1052" i="41"/>
  <c r="J1052" i="41"/>
  <c r="I1052" i="41"/>
  <c r="H1052" i="41"/>
  <c r="G1052" i="41"/>
  <c r="F1052" i="41"/>
  <c r="E1052" i="41"/>
  <c r="D1052" i="41"/>
  <c r="C1052" i="41"/>
  <c r="B1052" i="41"/>
  <c r="A1052" i="41"/>
  <c r="Z1051" i="41"/>
  <c r="Y1051" i="41"/>
  <c r="X1051" i="41"/>
  <c r="W1051" i="41"/>
  <c r="V1051" i="41"/>
  <c r="U1051" i="41"/>
  <c r="T1051" i="41"/>
  <c r="S1051" i="41"/>
  <c r="R1051" i="41"/>
  <c r="Q1051" i="41"/>
  <c r="P1051" i="41"/>
  <c r="O1051" i="41"/>
  <c r="N1051" i="41"/>
  <c r="M1051" i="41"/>
  <c r="L1051" i="41"/>
  <c r="K1051" i="41"/>
  <c r="J1051" i="41"/>
  <c r="I1051" i="41"/>
  <c r="H1051" i="41"/>
  <c r="G1051" i="41"/>
  <c r="F1051" i="41"/>
  <c r="E1051" i="41"/>
  <c r="D1051" i="41"/>
  <c r="C1051" i="41"/>
  <c r="B1051" i="41"/>
  <c r="A1051" i="41"/>
  <c r="Z1050" i="41"/>
  <c r="Y1050" i="41"/>
  <c r="X1050" i="41"/>
  <c r="W1050" i="41"/>
  <c r="V1050" i="41"/>
  <c r="U1050" i="41"/>
  <c r="T1050" i="41"/>
  <c r="S1050" i="41"/>
  <c r="R1050" i="41"/>
  <c r="Q1050" i="41"/>
  <c r="P1050" i="41"/>
  <c r="O1050" i="41"/>
  <c r="N1050" i="41"/>
  <c r="M1050" i="41"/>
  <c r="L1050" i="41"/>
  <c r="K1050" i="41"/>
  <c r="J1050" i="41"/>
  <c r="I1050" i="41"/>
  <c r="H1050" i="41"/>
  <c r="G1050" i="41"/>
  <c r="F1050" i="41"/>
  <c r="E1050" i="41"/>
  <c r="D1050" i="41"/>
  <c r="C1050" i="41"/>
  <c r="B1050" i="41"/>
  <c r="A1050" i="41"/>
  <c r="Z1049" i="41"/>
  <c r="Y1049" i="41"/>
  <c r="X1049" i="41"/>
  <c r="W1049" i="41"/>
  <c r="V1049" i="41"/>
  <c r="U1049" i="41"/>
  <c r="T1049" i="41"/>
  <c r="S1049" i="41"/>
  <c r="R1049" i="41"/>
  <c r="Q1049" i="41"/>
  <c r="P1049" i="41"/>
  <c r="O1049" i="41"/>
  <c r="N1049" i="41"/>
  <c r="M1049" i="41"/>
  <c r="L1049" i="41"/>
  <c r="K1049" i="41"/>
  <c r="J1049" i="41"/>
  <c r="I1049" i="41"/>
  <c r="H1049" i="41"/>
  <c r="G1049" i="41"/>
  <c r="F1049" i="41"/>
  <c r="E1049" i="41"/>
  <c r="D1049" i="41"/>
  <c r="C1049" i="41"/>
  <c r="B1049" i="41"/>
  <c r="A1049" i="41"/>
  <c r="Z1048" i="41"/>
  <c r="Y1048" i="41"/>
  <c r="X1048" i="41"/>
  <c r="W1048" i="41"/>
  <c r="V1048" i="41"/>
  <c r="U1048" i="41"/>
  <c r="T1048" i="41"/>
  <c r="S1048" i="41"/>
  <c r="R1048" i="41"/>
  <c r="Q1048" i="41"/>
  <c r="P1048" i="41"/>
  <c r="O1048" i="41"/>
  <c r="N1048" i="41"/>
  <c r="M1048" i="41"/>
  <c r="L1048" i="41"/>
  <c r="K1048" i="41"/>
  <c r="J1048" i="41"/>
  <c r="I1048" i="41"/>
  <c r="H1048" i="41"/>
  <c r="G1048" i="41"/>
  <c r="F1048" i="41"/>
  <c r="E1048" i="41"/>
  <c r="D1048" i="41"/>
  <c r="C1048" i="41"/>
  <c r="B1048" i="41"/>
  <c r="A1048" i="41"/>
  <c r="Z1047" i="41"/>
  <c r="Y1047" i="41"/>
  <c r="X1047" i="41"/>
  <c r="W1047" i="41"/>
  <c r="V1047" i="41"/>
  <c r="U1047" i="41"/>
  <c r="T1047" i="41"/>
  <c r="S1047" i="41"/>
  <c r="R1047" i="41"/>
  <c r="Q1047" i="41"/>
  <c r="P1047" i="41"/>
  <c r="O1047" i="41"/>
  <c r="N1047" i="41"/>
  <c r="M1047" i="41"/>
  <c r="L1047" i="41"/>
  <c r="K1047" i="41"/>
  <c r="J1047" i="41"/>
  <c r="I1047" i="41"/>
  <c r="H1047" i="41"/>
  <c r="G1047" i="41"/>
  <c r="F1047" i="41"/>
  <c r="E1047" i="41"/>
  <c r="D1047" i="41"/>
  <c r="C1047" i="41"/>
  <c r="B1047" i="41"/>
  <c r="A1047" i="41"/>
  <c r="Z1046" i="41"/>
  <c r="Y1046" i="41"/>
  <c r="X1046" i="41"/>
  <c r="W1046" i="41"/>
  <c r="V1046" i="41"/>
  <c r="U1046" i="41"/>
  <c r="T1046" i="41"/>
  <c r="S1046" i="41"/>
  <c r="R1046" i="41"/>
  <c r="Q1046" i="41"/>
  <c r="P1046" i="41"/>
  <c r="O1046" i="41"/>
  <c r="N1046" i="41"/>
  <c r="M1046" i="41"/>
  <c r="L1046" i="41"/>
  <c r="K1046" i="41"/>
  <c r="J1046" i="41"/>
  <c r="I1046" i="41"/>
  <c r="H1046" i="41"/>
  <c r="G1046" i="41"/>
  <c r="F1046" i="41"/>
  <c r="E1046" i="41"/>
  <c r="D1046" i="41"/>
  <c r="C1046" i="41"/>
  <c r="B1046" i="41"/>
  <c r="A1046" i="41"/>
  <c r="Z1045" i="41"/>
  <c r="Y1045" i="41"/>
  <c r="X1045" i="41"/>
  <c r="W1045" i="41"/>
  <c r="V1045" i="41"/>
  <c r="U1045" i="41"/>
  <c r="T1045" i="41"/>
  <c r="S1045" i="41"/>
  <c r="R1045" i="41"/>
  <c r="Q1045" i="41"/>
  <c r="P1045" i="41"/>
  <c r="O1045" i="41"/>
  <c r="N1045" i="41"/>
  <c r="M1045" i="41"/>
  <c r="L1045" i="41"/>
  <c r="K1045" i="41"/>
  <c r="J1045" i="41"/>
  <c r="I1045" i="41"/>
  <c r="H1045" i="41"/>
  <c r="G1045" i="41"/>
  <c r="F1045" i="41"/>
  <c r="E1045" i="41"/>
  <c r="D1045" i="41"/>
  <c r="C1045" i="41"/>
  <c r="B1045" i="41"/>
  <c r="A1045" i="41"/>
  <c r="Z1044" i="41"/>
  <c r="Y1044" i="41"/>
  <c r="X1044" i="41"/>
  <c r="W1044" i="41"/>
  <c r="V1044" i="41"/>
  <c r="U1044" i="41"/>
  <c r="T1044" i="41"/>
  <c r="S1044" i="41"/>
  <c r="R1044" i="41"/>
  <c r="Q1044" i="41"/>
  <c r="P1044" i="41"/>
  <c r="O1044" i="41"/>
  <c r="N1044" i="41"/>
  <c r="M1044" i="41"/>
  <c r="L1044" i="41"/>
  <c r="K1044" i="41"/>
  <c r="J1044" i="41"/>
  <c r="I1044" i="41"/>
  <c r="H1044" i="41"/>
  <c r="G1044" i="41"/>
  <c r="F1044" i="41"/>
  <c r="E1044" i="41"/>
  <c r="D1044" i="41"/>
  <c r="C1044" i="41"/>
  <c r="B1044" i="41"/>
  <c r="A1044" i="41"/>
  <c r="Z1043" i="41"/>
  <c r="Y1043" i="41"/>
  <c r="X1043" i="41"/>
  <c r="W1043" i="41"/>
  <c r="V1043" i="41"/>
  <c r="U1043" i="41"/>
  <c r="T1043" i="41"/>
  <c r="S1043" i="41"/>
  <c r="R1043" i="41"/>
  <c r="Q1043" i="41"/>
  <c r="P1043" i="41"/>
  <c r="O1043" i="41"/>
  <c r="N1043" i="41"/>
  <c r="M1043" i="41"/>
  <c r="L1043" i="41"/>
  <c r="K1043" i="41"/>
  <c r="J1043" i="41"/>
  <c r="I1043" i="41"/>
  <c r="H1043" i="41"/>
  <c r="G1043" i="41"/>
  <c r="F1043" i="41"/>
  <c r="E1043" i="41"/>
  <c r="D1043" i="41"/>
  <c r="C1043" i="41"/>
  <c r="B1043" i="41"/>
  <c r="A1043" i="41"/>
  <c r="Z1042" i="41"/>
  <c r="Y1042" i="41"/>
  <c r="X1042" i="41"/>
  <c r="W1042" i="41"/>
  <c r="V1042" i="41"/>
  <c r="U1042" i="41"/>
  <c r="T1042" i="41"/>
  <c r="S1042" i="41"/>
  <c r="R1042" i="41"/>
  <c r="Q1042" i="41"/>
  <c r="P1042" i="41"/>
  <c r="O1042" i="41"/>
  <c r="N1042" i="41"/>
  <c r="M1042" i="41"/>
  <c r="L1042" i="41"/>
  <c r="K1042" i="41"/>
  <c r="J1042" i="41"/>
  <c r="I1042" i="41"/>
  <c r="H1042" i="41"/>
  <c r="G1042" i="41"/>
  <c r="F1042" i="41"/>
  <c r="E1042" i="41"/>
  <c r="D1042" i="41"/>
  <c r="C1042" i="41"/>
  <c r="B1042" i="41"/>
  <c r="A1042" i="41"/>
  <c r="Z1041" i="41"/>
  <c r="Y1041" i="41"/>
  <c r="X1041" i="41"/>
  <c r="W1041" i="41"/>
  <c r="V1041" i="41"/>
  <c r="U1041" i="41"/>
  <c r="T1041" i="41"/>
  <c r="S1041" i="41"/>
  <c r="R1041" i="41"/>
  <c r="Q1041" i="41"/>
  <c r="P1041" i="41"/>
  <c r="O1041" i="41"/>
  <c r="N1041" i="41"/>
  <c r="M1041" i="41"/>
  <c r="L1041" i="41"/>
  <c r="K1041" i="41"/>
  <c r="J1041" i="41"/>
  <c r="I1041" i="41"/>
  <c r="H1041" i="41"/>
  <c r="G1041" i="41"/>
  <c r="F1041" i="41"/>
  <c r="E1041" i="41"/>
  <c r="D1041" i="41"/>
  <c r="C1041" i="41"/>
  <c r="B1041" i="41"/>
  <c r="A1041" i="41"/>
  <c r="Z1040" i="41"/>
  <c r="Y1040" i="41"/>
  <c r="X1040" i="41"/>
  <c r="W1040" i="41"/>
  <c r="V1040" i="41"/>
  <c r="U1040" i="41"/>
  <c r="T1040" i="41"/>
  <c r="S1040" i="41"/>
  <c r="R1040" i="41"/>
  <c r="Q1040" i="41"/>
  <c r="P1040" i="41"/>
  <c r="O1040" i="41"/>
  <c r="N1040" i="41"/>
  <c r="M1040" i="41"/>
  <c r="L1040" i="41"/>
  <c r="K1040" i="41"/>
  <c r="J1040" i="41"/>
  <c r="I1040" i="41"/>
  <c r="H1040" i="41"/>
  <c r="G1040" i="41"/>
  <c r="F1040" i="41"/>
  <c r="E1040" i="41"/>
  <c r="D1040" i="41"/>
  <c r="C1040" i="41"/>
  <c r="B1040" i="41"/>
  <c r="A1040" i="41"/>
  <c r="Z1039" i="41"/>
  <c r="Y1039" i="41"/>
  <c r="X1039" i="41"/>
  <c r="W1039" i="41"/>
  <c r="V1039" i="41"/>
  <c r="U1039" i="41"/>
  <c r="T1039" i="41"/>
  <c r="S1039" i="41"/>
  <c r="R1039" i="41"/>
  <c r="Q1039" i="41"/>
  <c r="P1039" i="41"/>
  <c r="O1039" i="41"/>
  <c r="N1039" i="41"/>
  <c r="M1039" i="41"/>
  <c r="L1039" i="41"/>
  <c r="K1039" i="41"/>
  <c r="J1039" i="41"/>
  <c r="I1039" i="41"/>
  <c r="H1039" i="41"/>
  <c r="G1039" i="41"/>
  <c r="F1039" i="41"/>
  <c r="E1039" i="41"/>
  <c r="D1039" i="41"/>
  <c r="C1039" i="41"/>
  <c r="B1039" i="41"/>
  <c r="A1039" i="41"/>
  <c r="Z1038" i="41"/>
  <c r="Y1038" i="41"/>
  <c r="X1038" i="41"/>
  <c r="W1038" i="41"/>
  <c r="V1038" i="41"/>
  <c r="U1038" i="41"/>
  <c r="T1038" i="41"/>
  <c r="S1038" i="41"/>
  <c r="R1038" i="41"/>
  <c r="Q1038" i="41"/>
  <c r="P1038" i="41"/>
  <c r="O1038" i="41"/>
  <c r="N1038" i="41"/>
  <c r="M1038" i="41"/>
  <c r="L1038" i="41"/>
  <c r="K1038" i="41"/>
  <c r="J1038" i="41"/>
  <c r="I1038" i="41"/>
  <c r="H1038" i="41"/>
  <c r="G1038" i="41"/>
  <c r="F1038" i="41"/>
  <c r="E1038" i="41"/>
  <c r="D1038" i="41"/>
  <c r="C1038" i="41"/>
  <c r="B1038" i="41"/>
  <c r="A1038" i="41"/>
  <c r="Z1037" i="41"/>
  <c r="Y1037" i="41"/>
  <c r="X1037" i="41"/>
  <c r="W1037" i="41"/>
  <c r="V1037" i="41"/>
  <c r="U1037" i="41"/>
  <c r="T1037" i="41"/>
  <c r="S1037" i="41"/>
  <c r="R1037" i="41"/>
  <c r="Q1037" i="41"/>
  <c r="P1037" i="41"/>
  <c r="O1037" i="41"/>
  <c r="N1037" i="41"/>
  <c r="M1037" i="41"/>
  <c r="L1037" i="41"/>
  <c r="K1037" i="41"/>
  <c r="J1037" i="41"/>
  <c r="I1037" i="41"/>
  <c r="H1037" i="41"/>
  <c r="G1037" i="41"/>
  <c r="F1037" i="41"/>
  <c r="E1037" i="41"/>
  <c r="D1037" i="41"/>
  <c r="C1037" i="41"/>
  <c r="B1037" i="41"/>
  <c r="A1037" i="41"/>
  <c r="Z1036" i="41"/>
  <c r="Y1036" i="41"/>
  <c r="X1036" i="41"/>
  <c r="W1036" i="41"/>
  <c r="V1036" i="41"/>
  <c r="U1036" i="41"/>
  <c r="T1036" i="41"/>
  <c r="S1036" i="41"/>
  <c r="R1036" i="41"/>
  <c r="Q1036" i="41"/>
  <c r="P1036" i="41"/>
  <c r="O1036" i="41"/>
  <c r="N1036" i="41"/>
  <c r="M1036" i="41"/>
  <c r="L1036" i="41"/>
  <c r="K1036" i="41"/>
  <c r="J1036" i="41"/>
  <c r="I1036" i="41"/>
  <c r="H1036" i="41"/>
  <c r="G1036" i="41"/>
  <c r="F1036" i="41"/>
  <c r="E1036" i="41"/>
  <c r="D1036" i="41"/>
  <c r="C1036" i="41"/>
  <c r="B1036" i="41"/>
  <c r="A1036" i="41"/>
  <c r="Z1035" i="41"/>
  <c r="Y1035" i="41"/>
  <c r="X1035" i="41"/>
  <c r="W1035" i="41"/>
  <c r="V1035" i="41"/>
  <c r="U1035" i="41"/>
  <c r="T1035" i="41"/>
  <c r="S1035" i="41"/>
  <c r="R1035" i="41"/>
  <c r="Q1035" i="41"/>
  <c r="P1035" i="41"/>
  <c r="O1035" i="41"/>
  <c r="N1035" i="41"/>
  <c r="M1035" i="41"/>
  <c r="L1035" i="41"/>
  <c r="K1035" i="41"/>
  <c r="J1035" i="41"/>
  <c r="I1035" i="41"/>
  <c r="H1035" i="41"/>
  <c r="G1035" i="41"/>
  <c r="F1035" i="41"/>
  <c r="E1035" i="41"/>
  <c r="D1035" i="41"/>
  <c r="C1035" i="41"/>
  <c r="B1035" i="41"/>
  <c r="A1035" i="41"/>
  <c r="Z1034" i="41"/>
  <c r="Y1034" i="41"/>
  <c r="X1034" i="41"/>
  <c r="W1034" i="41"/>
  <c r="V1034" i="41"/>
  <c r="U1034" i="41"/>
  <c r="T1034" i="41"/>
  <c r="S1034" i="41"/>
  <c r="R1034" i="41"/>
  <c r="Q1034" i="41"/>
  <c r="P1034" i="41"/>
  <c r="O1034" i="41"/>
  <c r="N1034" i="41"/>
  <c r="M1034" i="41"/>
  <c r="L1034" i="41"/>
  <c r="K1034" i="41"/>
  <c r="J1034" i="41"/>
  <c r="I1034" i="41"/>
  <c r="H1034" i="41"/>
  <c r="G1034" i="41"/>
  <c r="F1034" i="41"/>
  <c r="E1034" i="41"/>
  <c r="D1034" i="41"/>
  <c r="C1034" i="41"/>
  <c r="B1034" i="41"/>
  <c r="A1034" i="41"/>
  <c r="Z1033" i="41"/>
  <c r="Y1033" i="41"/>
  <c r="X1033" i="41"/>
  <c r="W1033" i="41"/>
  <c r="V1033" i="41"/>
  <c r="U1033" i="41"/>
  <c r="T1033" i="41"/>
  <c r="S1033" i="41"/>
  <c r="R1033" i="41"/>
  <c r="Q1033" i="41"/>
  <c r="P1033" i="41"/>
  <c r="O1033" i="41"/>
  <c r="N1033" i="41"/>
  <c r="M1033" i="41"/>
  <c r="L1033" i="41"/>
  <c r="K1033" i="41"/>
  <c r="J1033" i="41"/>
  <c r="I1033" i="41"/>
  <c r="H1033" i="41"/>
  <c r="G1033" i="41"/>
  <c r="F1033" i="41"/>
  <c r="E1033" i="41"/>
  <c r="D1033" i="41"/>
  <c r="C1033" i="41"/>
  <c r="B1033" i="41"/>
  <c r="A1033" i="41"/>
  <c r="Z1032" i="41"/>
  <c r="Y1032" i="41"/>
  <c r="X1032" i="41"/>
  <c r="W1032" i="41"/>
  <c r="V1032" i="41"/>
  <c r="U1032" i="41"/>
  <c r="T1032" i="41"/>
  <c r="S1032" i="41"/>
  <c r="R1032" i="41"/>
  <c r="Q1032" i="41"/>
  <c r="P1032" i="41"/>
  <c r="O1032" i="41"/>
  <c r="N1032" i="41"/>
  <c r="M1032" i="41"/>
  <c r="L1032" i="41"/>
  <c r="K1032" i="41"/>
  <c r="J1032" i="41"/>
  <c r="I1032" i="41"/>
  <c r="H1032" i="41"/>
  <c r="G1032" i="41"/>
  <c r="F1032" i="41"/>
  <c r="E1032" i="41"/>
  <c r="D1032" i="41"/>
  <c r="C1032" i="41"/>
  <c r="B1032" i="41"/>
  <c r="A1032" i="41"/>
  <c r="Z1031" i="41"/>
  <c r="Y1031" i="41"/>
  <c r="X1031" i="41"/>
  <c r="W1031" i="41"/>
  <c r="V1031" i="41"/>
  <c r="U1031" i="41"/>
  <c r="T1031" i="41"/>
  <c r="S1031" i="41"/>
  <c r="R1031" i="41"/>
  <c r="Q1031" i="41"/>
  <c r="P1031" i="41"/>
  <c r="O1031" i="41"/>
  <c r="N1031" i="41"/>
  <c r="M1031" i="41"/>
  <c r="L1031" i="41"/>
  <c r="K1031" i="41"/>
  <c r="J1031" i="41"/>
  <c r="I1031" i="41"/>
  <c r="H1031" i="41"/>
  <c r="G1031" i="41"/>
  <c r="F1031" i="41"/>
  <c r="E1031" i="41"/>
  <c r="D1031" i="41"/>
  <c r="C1031" i="41"/>
  <c r="B1031" i="41"/>
  <c r="A1031" i="41"/>
  <c r="Z1030" i="41"/>
  <c r="Y1030" i="41"/>
  <c r="X1030" i="41"/>
  <c r="W1030" i="41"/>
  <c r="V1030" i="41"/>
  <c r="U1030" i="41"/>
  <c r="T1030" i="41"/>
  <c r="S1030" i="41"/>
  <c r="R1030" i="41"/>
  <c r="Q1030" i="41"/>
  <c r="P1030" i="41"/>
  <c r="O1030" i="41"/>
  <c r="N1030" i="41"/>
  <c r="M1030" i="41"/>
  <c r="L1030" i="41"/>
  <c r="K1030" i="41"/>
  <c r="J1030" i="41"/>
  <c r="I1030" i="41"/>
  <c r="H1030" i="41"/>
  <c r="G1030" i="41"/>
  <c r="F1030" i="41"/>
  <c r="E1030" i="41"/>
  <c r="D1030" i="41"/>
  <c r="C1030" i="41"/>
  <c r="B1030" i="41"/>
  <c r="A1030" i="41"/>
  <c r="Z1029" i="41"/>
  <c r="Y1029" i="41"/>
  <c r="X1029" i="41"/>
  <c r="W1029" i="41"/>
  <c r="V1029" i="41"/>
  <c r="U1029" i="41"/>
  <c r="T1029" i="41"/>
  <c r="S1029" i="41"/>
  <c r="R1029" i="41"/>
  <c r="Q1029" i="41"/>
  <c r="P1029" i="41"/>
  <c r="O1029" i="41"/>
  <c r="N1029" i="41"/>
  <c r="M1029" i="41"/>
  <c r="L1029" i="41"/>
  <c r="K1029" i="41"/>
  <c r="J1029" i="41"/>
  <c r="I1029" i="41"/>
  <c r="H1029" i="41"/>
  <c r="G1029" i="41"/>
  <c r="F1029" i="41"/>
  <c r="E1029" i="41"/>
  <c r="D1029" i="41"/>
  <c r="C1029" i="41"/>
  <c r="B1029" i="41"/>
  <c r="A1029" i="41"/>
  <c r="Z1028" i="41"/>
  <c r="Y1028" i="41"/>
  <c r="X1028" i="41"/>
  <c r="W1028" i="41"/>
  <c r="V1028" i="41"/>
  <c r="U1028" i="41"/>
  <c r="T1028" i="41"/>
  <c r="S1028" i="41"/>
  <c r="R1028" i="41"/>
  <c r="Q1028" i="41"/>
  <c r="P1028" i="41"/>
  <c r="O1028" i="41"/>
  <c r="N1028" i="41"/>
  <c r="M1028" i="41"/>
  <c r="L1028" i="41"/>
  <c r="K1028" i="41"/>
  <c r="J1028" i="41"/>
  <c r="I1028" i="41"/>
  <c r="H1028" i="41"/>
  <c r="G1028" i="41"/>
  <c r="F1028" i="41"/>
  <c r="E1028" i="41"/>
  <c r="D1028" i="41"/>
  <c r="C1028" i="41"/>
  <c r="B1028" i="41"/>
  <c r="A1028" i="41"/>
  <c r="Z1027" i="41"/>
  <c r="Y1027" i="41"/>
  <c r="X1027" i="41"/>
  <c r="W1027" i="41"/>
  <c r="V1027" i="41"/>
  <c r="U1027" i="41"/>
  <c r="T1027" i="41"/>
  <c r="S1027" i="41"/>
  <c r="R1027" i="41"/>
  <c r="Q1027" i="41"/>
  <c r="P1027" i="41"/>
  <c r="O1027" i="41"/>
  <c r="N1027" i="41"/>
  <c r="M1027" i="41"/>
  <c r="L1027" i="41"/>
  <c r="K1027" i="41"/>
  <c r="J1027" i="41"/>
  <c r="I1027" i="41"/>
  <c r="H1027" i="41"/>
  <c r="G1027" i="41"/>
  <c r="F1027" i="41"/>
  <c r="E1027" i="41"/>
  <c r="D1027" i="41"/>
  <c r="C1027" i="41"/>
  <c r="B1027" i="41"/>
  <c r="A1027" i="41"/>
  <c r="Z1026" i="41"/>
  <c r="Y1026" i="41"/>
  <c r="X1026" i="41"/>
  <c r="W1026" i="41"/>
  <c r="V1026" i="41"/>
  <c r="U1026" i="41"/>
  <c r="T1026" i="41"/>
  <c r="S1026" i="41"/>
  <c r="R1026" i="41"/>
  <c r="Q1026" i="41"/>
  <c r="P1026" i="41"/>
  <c r="O1026" i="41"/>
  <c r="N1026" i="41"/>
  <c r="M1026" i="41"/>
  <c r="L1026" i="41"/>
  <c r="K1026" i="41"/>
  <c r="J1026" i="41"/>
  <c r="I1026" i="41"/>
  <c r="H1026" i="41"/>
  <c r="G1026" i="41"/>
  <c r="F1026" i="41"/>
  <c r="E1026" i="41"/>
  <c r="D1026" i="41"/>
  <c r="C1026" i="41"/>
  <c r="B1026" i="41"/>
  <c r="A1026" i="41"/>
  <c r="Z1025" i="41"/>
  <c r="Y1025" i="41"/>
  <c r="X1025" i="41"/>
  <c r="W1025" i="41"/>
  <c r="V1025" i="41"/>
  <c r="U1025" i="41"/>
  <c r="T1025" i="41"/>
  <c r="S1025" i="41"/>
  <c r="R1025" i="41"/>
  <c r="Q1025" i="41"/>
  <c r="P1025" i="41"/>
  <c r="O1025" i="41"/>
  <c r="N1025" i="41"/>
  <c r="M1025" i="41"/>
  <c r="L1025" i="41"/>
  <c r="K1025" i="41"/>
  <c r="J1025" i="41"/>
  <c r="I1025" i="41"/>
  <c r="H1025" i="41"/>
  <c r="G1025" i="41"/>
  <c r="F1025" i="41"/>
  <c r="E1025" i="41"/>
  <c r="D1025" i="41"/>
  <c r="C1025" i="41"/>
  <c r="B1025" i="41"/>
  <c r="A1025" i="41"/>
  <c r="Z1024" i="41"/>
  <c r="Y1024" i="41"/>
  <c r="X1024" i="41"/>
  <c r="W1024" i="41"/>
  <c r="V1024" i="41"/>
  <c r="U1024" i="41"/>
  <c r="T1024" i="41"/>
  <c r="S1024" i="41"/>
  <c r="R1024" i="41"/>
  <c r="Q1024" i="41"/>
  <c r="P1024" i="41"/>
  <c r="O1024" i="41"/>
  <c r="N1024" i="41"/>
  <c r="M1024" i="41"/>
  <c r="L1024" i="41"/>
  <c r="K1024" i="41"/>
  <c r="J1024" i="41"/>
  <c r="I1024" i="41"/>
  <c r="H1024" i="41"/>
  <c r="G1024" i="41"/>
  <c r="F1024" i="41"/>
  <c r="E1024" i="41"/>
  <c r="D1024" i="41"/>
  <c r="C1024" i="41"/>
  <c r="B1024" i="41"/>
  <c r="A1024" i="41"/>
  <c r="Z1023" i="41"/>
  <c r="Y1023" i="41"/>
  <c r="X1023" i="41"/>
  <c r="W1023" i="41"/>
  <c r="V1023" i="41"/>
  <c r="U1023" i="41"/>
  <c r="T1023" i="41"/>
  <c r="S1023" i="41"/>
  <c r="R1023" i="41"/>
  <c r="Q1023" i="41"/>
  <c r="P1023" i="41"/>
  <c r="O1023" i="41"/>
  <c r="N1023" i="41"/>
  <c r="M1023" i="41"/>
  <c r="L1023" i="41"/>
  <c r="K1023" i="41"/>
  <c r="J1023" i="41"/>
  <c r="I1023" i="41"/>
  <c r="H1023" i="41"/>
  <c r="G1023" i="41"/>
  <c r="F1023" i="41"/>
  <c r="E1023" i="41"/>
  <c r="D1023" i="41"/>
  <c r="C1023" i="41"/>
  <c r="B1023" i="41"/>
  <c r="A1023" i="41"/>
  <c r="Z1022" i="41"/>
  <c r="Y1022" i="41"/>
  <c r="X1022" i="41"/>
  <c r="W1022" i="41"/>
  <c r="V1022" i="41"/>
  <c r="U1022" i="41"/>
  <c r="T1022" i="41"/>
  <c r="S1022" i="41"/>
  <c r="R1022" i="41"/>
  <c r="Q1022" i="41"/>
  <c r="P1022" i="41"/>
  <c r="O1022" i="41"/>
  <c r="N1022" i="41"/>
  <c r="M1022" i="41"/>
  <c r="L1022" i="41"/>
  <c r="K1022" i="41"/>
  <c r="J1022" i="41"/>
  <c r="I1022" i="41"/>
  <c r="H1022" i="41"/>
  <c r="G1022" i="41"/>
  <c r="F1022" i="41"/>
  <c r="E1022" i="41"/>
  <c r="D1022" i="41"/>
  <c r="C1022" i="41"/>
  <c r="B1022" i="41"/>
  <c r="A1022" i="41"/>
  <c r="Z1021" i="41"/>
  <c r="Y1021" i="41"/>
  <c r="X1021" i="41"/>
  <c r="W1021" i="41"/>
  <c r="V1021" i="41"/>
  <c r="U1021" i="41"/>
  <c r="T1021" i="41"/>
  <c r="S1021" i="41"/>
  <c r="R1021" i="41"/>
  <c r="Q1021" i="41"/>
  <c r="P1021" i="41"/>
  <c r="O1021" i="41"/>
  <c r="N1021" i="41"/>
  <c r="M1021" i="41"/>
  <c r="L1021" i="41"/>
  <c r="K1021" i="41"/>
  <c r="J1021" i="41"/>
  <c r="I1021" i="41"/>
  <c r="H1021" i="41"/>
  <c r="G1021" i="41"/>
  <c r="F1021" i="41"/>
  <c r="E1021" i="41"/>
  <c r="D1021" i="41"/>
  <c r="C1021" i="41"/>
  <c r="B1021" i="41"/>
  <c r="A1021" i="41"/>
  <c r="Z1020" i="41"/>
  <c r="Y1020" i="41"/>
  <c r="X1020" i="41"/>
  <c r="W1020" i="41"/>
  <c r="V1020" i="41"/>
  <c r="U1020" i="41"/>
  <c r="T1020" i="41"/>
  <c r="S1020" i="41"/>
  <c r="R1020" i="41"/>
  <c r="Q1020" i="41"/>
  <c r="P1020" i="41"/>
  <c r="O1020" i="41"/>
  <c r="N1020" i="41"/>
  <c r="M1020" i="41"/>
  <c r="L1020" i="41"/>
  <c r="K1020" i="41"/>
  <c r="J1020" i="41"/>
  <c r="I1020" i="41"/>
  <c r="H1020" i="41"/>
  <c r="G1020" i="41"/>
  <c r="F1020" i="41"/>
  <c r="E1020" i="41"/>
  <c r="D1020" i="41"/>
  <c r="C1020" i="41"/>
  <c r="B1020" i="41"/>
  <c r="A1020" i="41"/>
  <c r="Z1019" i="41"/>
  <c r="Y1019" i="41"/>
  <c r="X1019" i="41"/>
  <c r="W1019" i="41"/>
  <c r="V1019" i="41"/>
  <c r="U1019" i="41"/>
  <c r="T1019" i="41"/>
  <c r="S1019" i="41"/>
  <c r="R1019" i="41"/>
  <c r="Q1019" i="41"/>
  <c r="P1019" i="41"/>
  <c r="O1019" i="41"/>
  <c r="N1019" i="41"/>
  <c r="M1019" i="41"/>
  <c r="L1019" i="41"/>
  <c r="K1019" i="41"/>
  <c r="J1019" i="41"/>
  <c r="I1019" i="41"/>
  <c r="H1019" i="41"/>
  <c r="G1019" i="41"/>
  <c r="F1019" i="41"/>
  <c r="E1019" i="41"/>
  <c r="D1019" i="41"/>
  <c r="C1019" i="41"/>
  <c r="B1019" i="41"/>
  <c r="A1019" i="41"/>
  <c r="Z1018" i="41"/>
  <c r="Y1018" i="41"/>
  <c r="X1018" i="41"/>
  <c r="W1018" i="41"/>
  <c r="V1018" i="41"/>
  <c r="U1018" i="41"/>
  <c r="T1018" i="41"/>
  <c r="S1018" i="41"/>
  <c r="R1018" i="41"/>
  <c r="Q1018" i="41"/>
  <c r="P1018" i="41"/>
  <c r="O1018" i="41"/>
  <c r="N1018" i="41"/>
  <c r="M1018" i="41"/>
  <c r="L1018" i="41"/>
  <c r="K1018" i="41"/>
  <c r="J1018" i="41"/>
  <c r="I1018" i="41"/>
  <c r="H1018" i="41"/>
  <c r="G1018" i="41"/>
  <c r="F1018" i="41"/>
  <c r="E1018" i="41"/>
  <c r="D1018" i="41"/>
  <c r="C1018" i="41"/>
  <c r="B1018" i="41"/>
  <c r="A1018" i="41"/>
  <c r="Z1017" i="41"/>
  <c r="Y1017" i="41"/>
  <c r="X1017" i="41"/>
  <c r="W1017" i="41"/>
  <c r="V1017" i="41"/>
  <c r="U1017" i="41"/>
  <c r="T1017" i="41"/>
  <c r="S1017" i="41"/>
  <c r="R1017" i="41"/>
  <c r="Q1017" i="41"/>
  <c r="P1017" i="41"/>
  <c r="O1017" i="41"/>
  <c r="N1017" i="41"/>
  <c r="M1017" i="41"/>
  <c r="L1017" i="41"/>
  <c r="K1017" i="41"/>
  <c r="J1017" i="41"/>
  <c r="I1017" i="41"/>
  <c r="H1017" i="41"/>
  <c r="G1017" i="41"/>
  <c r="F1017" i="41"/>
  <c r="E1017" i="41"/>
  <c r="D1017" i="41"/>
  <c r="C1017" i="41"/>
  <c r="B1017" i="41"/>
  <c r="A1017" i="41"/>
  <c r="Z1016" i="41"/>
  <c r="Y1016" i="41"/>
  <c r="X1016" i="41"/>
  <c r="W1016" i="41"/>
  <c r="V1016" i="41"/>
  <c r="U1016" i="41"/>
  <c r="T1016" i="41"/>
  <c r="S1016" i="41"/>
  <c r="R1016" i="41"/>
  <c r="Q1016" i="41"/>
  <c r="P1016" i="41"/>
  <c r="O1016" i="41"/>
  <c r="N1016" i="41"/>
  <c r="M1016" i="41"/>
  <c r="L1016" i="41"/>
  <c r="K1016" i="41"/>
  <c r="J1016" i="41"/>
  <c r="I1016" i="41"/>
  <c r="H1016" i="41"/>
  <c r="G1016" i="41"/>
  <c r="F1016" i="41"/>
  <c r="E1016" i="41"/>
  <c r="D1016" i="41"/>
  <c r="C1016" i="41"/>
  <c r="B1016" i="41"/>
  <c r="A1016" i="41"/>
  <c r="Z1015" i="41"/>
  <c r="Y1015" i="41"/>
  <c r="X1015" i="41"/>
  <c r="W1015" i="41"/>
  <c r="V1015" i="41"/>
  <c r="U1015" i="41"/>
  <c r="T1015" i="41"/>
  <c r="S1015" i="41"/>
  <c r="R1015" i="41"/>
  <c r="Q1015" i="41"/>
  <c r="P1015" i="41"/>
  <c r="O1015" i="41"/>
  <c r="N1015" i="41"/>
  <c r="M1015" i="41"/>
  <c r="L1015" i="41"/>
  <c r="K1015" i="41"/>
  <c r="J1015" i="41"/>
  <c r="I1015" i="41"/>
  <c r="H1015" i="41"/>
  <c r="G1015" i="41"/>
  <c r="F1015" i="41"/>
  <c r="E1015" i="41"/>
  <c r="D1015" i="41"/>
  <c r="C1015" i="41"/>
  <c r="B1015" i="41"/>
  <c r="A1015" i="41"/>
  <c r="Z1014" i="41"/>
  <c r="Y1014" i="41"/>
  <c r="X1014" i="41"/>
  <c r="W1014" i="41"/>
  <c r="V1014" i="41"/>
  <c r="U1014" i="41"/>
  <c r="T1014" i="41"/>
  <c r="S1014" i="41"/>
  <c r="R1014" i="41"/>
  <c r="Q1014" i="41"/>
  <c r="P1014" i="41"/>
  <c r="O1014" i="41"/>
  <c r="N1014" i="41"/>
  <c r="M1014" i="41"/>
  <c r="L1014" i="41"/>
  <c r="K1014" i="41"/>
  <c r="J1014" i="41"/>
  <c r="I1014" i="41"/>
  <c r="H1014" i="41"/>
  <c r="G1014" i="41"/>
  <c r="F1014" i="41"/>
  <c r="E1014" i="41"/>
  <c r="D1014" i="41"/>
  <c r="C1014" i="41"/>
  <c r="B1014" i="41"/>
  <c r="A1014" i="41"/>
  <c r="Z1013" i="41"/>
  <c r="Y1013" i="41"/>
  <c r="X1013" i="41"/>
  <c r="W1013" i="41"/>
  <c r="V1013" i="41"/>
  <c r="U1013" i="41"/>
  <c r="T1013" i="41"/>
  <c r="S1013" i="41"/>
  <c r="R1013" i="41"/>
  <c r="Q1013" i="41"/>
  <c r="P1013" i="41"/>
  <c r="O1013" i="41"/>
  <c r="N1013" i="41"/>
  <c r="M1013" i="41"/>
  <c r="L1013" i="41"/>
  <c r="K1013" i="41"/>
  <c r="J1013" i="41"/>
  <c r="I1013" i="41"/>
  <c r="H1013" i="41"/>
  <c r="G1013" i="41"/>
  <c r="F1013" i="41"/>
  <c r="E1013" i="41"/>
  <c r="D1013" i="41"/>
  <c r="C1013" i="41"/>
  <c r="B1013" i="41"/>
  <c r="A1013" i="41"/>
  <c r="Z1012" i="41"/>
  <c r="Y1012" i="41"/>
  <c r="X1012" i="41"/>
  <c r="W1012" i="41"/>
  <c r="V1012" i="41"/>
  <c r="U1012" i="41"/>
  <c r="T1012" i="41"/>
  <c r="S1012" i="41"/>
  <c r="R1012" i="41"/>
  <c r="Q1012" i="41"/>
  <c r="P1012" i="41"/>
  <c r="O1012" i="41"/>
  <c r="N1012" i="41"/>
  <c r="M1012" i="41"/>
  <c r="L1012" i="41"/>
  <c r="K1012" i="41"/>
  <c r="J1012" i="41"/>
  <c r="I1012" i="41"/>
  <c r="H1012" i="41"/>
  <c r="G1012" i="41"/>
  <c r="F1012" i="41"/>
  <c r="E1012" i="41"/>
  <c r="D1012" i="41"/>
  <c r="C1012" i="41"/>
  <c r="B1012" i="41"/>
  <c r="A1012" i="41"/>
  <c r="Z1011" i="41"/>
  <c r="Y1011" i="41"/>
  <c r="X1011" i="41"/>
  <c r="W1011" i="41"/>
  <c r="V1011" i="41"/>
  <c r="U1011" i="41"/>
  <c r="T1011" i="41"/>
  <c r="S1011" i="41"/>
  <c r="R1011" i="41"/>
  <c r="Q1011" i="41"/>
  <c r="P1011" i="41"/>
  <c r="O1011" i="41"/>
  <c r="N1011" i="41"/>
  <c r="M1011" i="41"/>
  <c r="L1011" i="41"/>
  <c r="K1011" i="41"/>
  <c r="J1011" i="41"/>
  <c r="I1011" i="41"/>
  <c r="H1011" i="41"/>
  <c r="G1011" i="41"/>
  <c r="F1011" i="41"/>
  <c r="E1011" i="41"/>
  <c r="D1011" i="41"/>
  <c r="C1011" i="41"/>
  <c r="B1011" i="41"/>
  <c r="A1011" i="41"/>
  <c r="Z1010" i="41"/>
  <c r="Y1010" i="41"/>
  <c r="X1010" i="41"/>
  <c r="W1010" i="41"/>
  <c r="V1010" i="41"/>
  <c r="U1010" i="41"/>
  <c r="T1010" i="41"/>
  <c r="S1010" i="41"/>
  <c r="R1010" i="41"/>
  <c r="Q1010" i="41"/>
  <c r="P1010" i="41"/>
  <c r="O1010" i="41"/>
  <c r="N1010" i="41"/>
  <c r="M1010" i="41"/>
  <c r="L1010" i="41"/>
  <c r="K1010" i="41"/>
  <c r="J1010" i="41"/>
  <c r="I1010" i="41"/>
  <c r="H1010" i="41"/>
  <c r="G1010" i="41"/>
  <c r="F1010" i="41"/>
  <c r="E1010" i="41"/>
  <c r="D1010" i="41"/>
  <c r="C1010" i="41"/>
  <c r="B1010" i="41"/>
  <c r="A1010" i="41"/>
  <c r="Z1009" i="41"/>
  <c r="Y1009" i="41"/>
  <c r="X1009" i="41"/>
  <c r="W1009" i="41"/>
  <c r="V1009" i="41"/>
  <c r="U1009" i="41"/>
  <c r="T1009" i="41"/>
  <c r="S1009" i="41"/>
  <c r="R1009" i="41"/>
  <c r="Q1009" i="41"/>
  <c r="P1009" i="41"/>
  <c r="O1009" i="41"/>
  <c r="N1009" i="41"/>
  <c r="M1009" i="41"/>
  <c r="L1009" i="41"/>
  <c r="K1009" i="41"/>
  <c r="J1009" i="41"/>
  <c r="I1009" i="41"/>
  <c r="H1009" i="41"/>
  <c r="G1009" i="41"/>
  <c r="F1009" i="41"/>
  <c r="E1009" i="41"/>
  <c r="D1009" i="41"/>
  <c r="C1009" i="41"/>
  <c r="B1009" i="41"/>
  <c r="A1009" i="41"/>
  <c r="Z1008" i="41"/>
  <c r="Y1008" i="41"/>
  <c r="X1008" i="41"/>
  <c r="W1008" i="41"/>
  <c r="V1008" i="41"/>
  <c r="U1008" i="41"/>
  <c r="T1008" i="41"/>
  <c r="S1008" i="41"/>
  <c r="R1008" i="41"/>
  <c r="Q1008" i="41"/>
  <c r="P1008" i="41"/>
  <c r="O1008" i="41"/>
  <c r="N1008" i="41"/>
  <c r="M1008" i="41"/>
  <c r="L1008" i="41"/>
  <c r="K1008" i="41"/>
  <c r="J1008" i="41"/>
  <c r="I1008" i="41"/>
  <c r="H1008" i="41"/>
  <c r="G1008" i="41"/>
  <c r="F1008" i="41"/>
  <c r="E1008" i="41"/>
  <c r="D1008" i="41"/>
  <c r="C1008" i="41"/>
  <c r="B1008" i="41"/>
  <c r="A1008" i="41"/>
  <c r="Z1007" i="41"/>
  <c r="Y1007" i="41"/>
  <c r="X1007" i="41"/>
  <c r="W1007" i="41"/>
  <c r="V1007" i="41"/>
  <c r="U1007" i="41"/>
  <c r="T1007" i="41"/>
  <c r="S1007" i="41"/>
  <c r="R1007" i="41"/>
  <c r="Q1007" i="41"/>
  <c r="P1007" i="41"/>
  <c r="O1007" i="41"/>
  <c r="N1007" i="41"/>
  <c r="M1007" i="41"/>
  <c r="L1007" i="41"/>
  <c r="K1007" i="41"/>
  <c r="J1007" i="41"/>
  <c r="I1007" i="41"/>
  <c r="H1007" i="41"/>
  <c r="G1007" i="41"/>
  <c r="F1007" i="41"/>
  <c r="E1007" i="41"/>
  <c r="D1007" i="41"/>
  <c r="C1007" i="41"/>
  <c r="B1007" i="41"/>
  <c r="A1007" i="41"/>
  <c r="Z1006" i="41"/>
  <c r="Y1006" i="41"/>
  <c r="X1006" i="41"/>
  <c r="W1006" i="41"/>
  <c r="V1006" i="41"/>
  <c r="U1006" i="41"/>
  <c r="T1006" i="41"/>
  <c r="S1006" i="41"/>
  <c r="R1006" i="41"/>
  <c r="Q1006" i="41"/>
  <c r="P1006" i="41"/>
  <c r="O1006" i="41"/>
  <c r="N1006" i="41"/>
  <c r="M1006" i="41"/>
  <c r="L1006" i="41"/>
  <c r="K1006" i="41"/>
  <c r="J1006" i="41"/>
  <c r="I1006" i="41"/>
  <c r="H1006" i="41"/>
  <c r="G1006" i="41"/>
  <c r="F1006" i="41"/>
  <c r="E1006" i="41"/>
  <c r="D1006" i="41"/>
  <c r="C1006" i="41"/>
  <c r="B1006" i="41"/>
  <c r="A1006" i="41"/>
  <c r="Z1005" i="41"/>
  <c r="Y1005" i="41"/>
  <c r="X1005" i="41"/>
  <c r="W1005" i="41"/>
  <c r="V1005" i="41"/>
  <c r="U1005" i="41"/>
  <c r="T1005" i="41"/>
  <c r="S1005" i="41"/>
  <c r="R1005" i="41"/>
  <c r="Q1005" i="41"/>
  <c r="P1005" i="41"/>
  <c r="O1005" i="41"/>
  <c r="N1005" i="41"/>
  <c r="M1005" i="41"/>
  <c r="L1005" i="41"/>
  <c r="K1005" i="41"/>
  <c r="J1005" i="41"/>
  <c r="I1005" i="41"/>
  <c r="H1005" i="41"/>
  <c r="G1005" i="41"/>
  <c r="F1005" i="41"/>
  <c r="E1005" i="41"/>
  <c r="D1005" i="41"/>
  <c r="C1005" i="41"/>
  <c r="B1005" i="41"/>
  <c r="A1005" i="41"/>
  <c r="Z1004" i="41"/>
  <c r="Y1004" i="41"/>
  <c r="X1004" i="41"/>
  <c r="W1004" i="41"/>
  <c r="V1004" i="41"/>
  <c r="U1004" i="41"/>
  <c r="T1004" i="41"/>
  <c r="S1004" i="41"/>
  <c r="R1004" i="41"/>
  <c r="Q1004" i="41"/>
  <c r="P1004" i="41"/>
  <c r="O1004" i="41"/>
  <c r="N1004" i="41"/>
  <c r="M1004" i="41"/>
  <c r="L1004" i="41"/>
  <c r="K1004" i="41"/>
  <c r="J1004" i="41"/>
  <c r="I1004" i="41"/>
  <c r="H1004" i="41"/>
  <c r="G1004" i="41"/>
  <c r="F1004" i="41"/>
  <c r="E1004" i="41"/>
  <c r="D1004" i="41"/>
  <c r="C1004" i="41"/>
  <c r="B1004" i="41"/>
  <c r="A1004" i="41"/>
  <c r="Z1003" i="41"/>
  <c r="Y1003" i="41"/>
  <c r="X1003" i="41"/>
  <c r="W1003" i="41"/>
  <c r="V1003" i="41"/>
  <c r="U1003" i="41"/>
  <c r="T1003" i="41"/>
  <c r="S1003" i="41"/>
  <c r="R1003" i="41"/>
  <c r="Q1003" i="41"/>
  <c r="P1003" i="41"/>
  <c r="O1003" i="41"/>
  <c r="N1003" i="41"/>
  <c r="M1003" i="41"/>
  <c r="L1003" i="41"/>
  <c r="K1003" i="41"/>
  <c r="J1003" i="41"/>
  <c r="I1003" i="41"/>
  <c r="H1003" i="41"/>
  <c r="G1003" i="41"/>
  <c r="F1003" i="41"/>
  <c r="E1003" i="41"/>
  <c r="D1003" i="41"/>
  <c r="C1003" i="41"/>
  <c r="B1003" i="41"/>
  <c r="A1003" i="41"/>
  <c r="Z1002" i="41"/>
  <c r="Y1002" i="41"/>
  <c r="X1002" i="41"/>
  <c r="W1002" i="41"/>
  <c r="V1002" i="41"/>
  <c r="U1002" i="41"/>
  <c r="T1002" i="41"/>
  <c r="S1002" i="41"/>
  <c r="R1002" i="41"/>
  <c r="Q1002" i="41"/>
  <c r="P1002" i="41"/>
  <c r="O1002" i="41"/>
  <c r="N1002" i="41"/>
  <c r="M1002" i="41"/>
  <c r="L1002" i="41"/>
  <c r="K1002" i="41"/>
  <c r="J1002" i="41"/>
  <c r="I1002" i="41"/>
  <c r="H1002" i="41"/>
  <c r="G1002" i="41"/>
  <c r="F1002" i="41"/>
  <c r="E1002" i="41"/>
  <c r="D1002" i="41"/>
  <c r="C1002" i="41"/>
  <c r="B1002" i="41"/>
  <c r="A1002" i="41"/>
  <c r="Z1001" i="41"/>
  <c r="Y1001" i="41"/>
  <c r="X1001" i="41"/>
  <c r="W1001" i="41"/>
  <c r="V1001" i="41"/>
  <c r="U1001" i="41"/>
  <c r="T1001" i="41"/>
  <c r="S1001" i="41"/>
  <c r="R1001" i="41"/>
  <c r="Q1001" i="41"/>
  <c r="P1001" i="41"/>
  <c r="O1001" i="41"/>
  <c r="N1001" i="41"/>
  <c r="M1001" i="41"/>
  <c r="L1001" i="41"/>
  <c r="K1001" i="41"/>
  <c r="J1001" i="41"/>
  <c r="I1001" i="41"/>
  <c r="H1001" i="41"/>
  <c r="G1001" i="41"/>
  <c r="F1001" i="41"/>
  <c r="E1001" i="41"/>
  <c r="D1001" i="41"/>
  <c r="C1001" i="41"/>
  <c r="B1001" i="41"/>
  <c r="A1001" i="41"/>
  <c r="Z1000" i="41"/>
  <c r="Y1000" i="41"/>
  <c r="X1000" i="41"/>
  <c r="W1000" i="41"/>
  <c r="V1000" i="41"/>
  <c r="U1000" i="41"/>
  <c r="T1000" i="41"/>
  <c r="S1000" i="41"/>
  <c r="R1000" i="41"/>
  <c r="Q1000" i="41"/>
  <c r="P1000" i="41"/>
  <c r="O1000" i="41"/>
  <c r="N1000" i="41"/>
  <c r="M1000" i="41"/>
  <c r="L1000" i="41"/>
  <c r="K1000" i="41"/>
  <c r="J1000" i="41"/>
  <c r="I1000" i="41"/>
  <c r="H1000" i="41"/>
  <c r="G1000" i="41"/>
  <c r="F1000" i="41"/>
  <c r="E1000" i="41"/>
  <c r="D1000" i="41"/>
  <c r="C1000" i="41"/>
  <c r="B1000" i="41"/>
  <c r="A1000" i="41"/>
  <c r="Z999" i="41"/>
  <c r="Y999" i="41"/>
  <c r="X999" i="41"/>
  <c r="W999" i="41"/>
  <c r="V999" i="41"/>
  <c r="U999" i="41"/>
  <c r="T999" i="41"/>
  <c r="S999" i="41"/>
  <c r="R999" i="41"/>
  <c r="Q999" i="41"/>
  <c r="P999" i="41"/>
  <c r="O999" i="41"/>
  <c r="N999" i="41"/>
  <c r="M999" i="41"/>
  <c r="L999" i="41"/>
  <c r="K999" i="41"/>
  <c r="J999" i="41"/>
  <c r="I999" i="41"/>
  <c r="H999" i="41"/>
  <c r="G999" i="41"/>
  <c r="F999" i="41"/>
  <c r="E999" i="41"/>
  <c r="D999" i="41"/>
  <c r="C999" i="41"/>
  <c r="B999" i="41"/>
  <c r="A999" i="41"/>
  <c r="Z998" i="41"/>
  <c r="Y998" i="41"/>
  <c r="X998" i="41"/>
  <c r="W998" i="41"/>
  <c r="V998" i="41"/>
  <c r="U998" i="41"/>
  <c r="T998" i="41"/>
  <c r="S998" i="41"/>
  <c r="R998" i="41"/>
  <c r="Q998" i="41"/>
  <c r="P998" i="41"/>
  <c r="O998" i="41"/>
  <c r="N998" i="41"/>
  <c r="M998" i="41"/>
  <c r="L998" i="41"/>
  <c r="K998" i="41"/>
  <c r="J998" i="41"/>
  <c r="I998" i="41"/>
  <c r="H998" i="41"/>
  <c r="G998" i="41"/>
  <c r="F998" i="41"/>
  <c r="E998" i="41"/>
  <c r="D998" i="41"/>
  <c r="C998" i="41"/>
  <c r="B998" i="41"/>
  <c r="A998" i="41"/>
  <c r="Z997" i="41"/>
  <c r="Y997" i="41"/>
  <c r="X997" i="41"/>
  <c r="W997" i="41"/>
  <c r="V997" i="41"/>
  <c r="U997" i="41"/>
  <c r="T997" i="41"/>
  <c r="S997" i="41"/>
  <c r="R997" i="41"/>
  <c r="Q997" i="41"/>
  <c r="P997" i="41"/>
  <c r="O997" i="41"/>
  <c r="N997" i="41"/>
  <c r="M997" i="41"/>
  <c r="L997" i="41"/>
  <c r="K997" i="41"/>
  <c r="J997" i="41"/>
  <c r="I997" i="41"/>
  <c r="H997" i="41"/>
  <c r="G997" i="41"/>
  <c r="F997" i="41"/>
  <c r="E997" i="41"/>
  <c r="D997" i="41"/>
  <c r="C997" i="41"/>
  <c r="B997" i="41"/>
  <c r="A997" i="41"/>
  <c r="Z996" i="41"/>
  <c r="Y996" i="41"/>
  <c r="X996" i="41"/>
  <c r="W996" i="41"/>
  <c r="V996" i="41"/>
  <c r="U996" i="41"/>
  <c r="T996" i="41"/>
  <c r="S996" i="41"/>
  <c r="R996" i="41"/>
  <c r="Q996" i="41"/>
  <c r="P996" i="41"/>
  <c r="O996" i="41"/>
  <c r="N996" i="41"/>
  <c r="M996" i="41"/>
  <c r="L996" i="41"/>
  <c r="K996" i="41"/>
  <c r="J996" i="41"/>
  <c r="I996" i="41"/>
  <c r="H996" i="41"/>
  <c r="G996" i="41"/>
  <c r="F996" i="41"/>
  <c r="E996" i="41"/>
  <c r="D996" i="41"/>
  <c r="C996" i="41"/>
  <c r="B996" i="41"/>
  <c r="A996" i="41"/>
  <c r="Z995" i="41"/>
  <c r="Y995" i="41"/>
  <c r="X995" i="41"/>
  <c r="W995" i="41"/>
  <c r="V995" i="41"/>
  <c r="U995" i="41"/>
  <c r="T995" i="41"/>
  <c r="S995" i="41"/>
  <c r="R995" i="41"/>
  <c r="Q995" i="41"/>
  <c r="P995" i="41"/>
  <c r="O995" i="41"/>
  <c r="N995" i="41"/>
  <c r="M995" i="41"/>
  <c r="L995" i="41"/>
  <c r="K995" i="41"/>
  <c r="J995" i="41"/>
  <c r="I995" i="41"/>
  <c r="H995" i="41"/>
  <c r="G995" i="41"/>
  <c r="F995" i="41"/>
  <c r="E995" i="41"/>
  <c r="D995" i="41"/>
  <c r="C995" i="41"/>
  <c r="B995" i="41"/>
  <c r="A995" i="41"/>
  <c r="Z994" i="41"/>
  <c r="Y994" i="41"/>
  <c r="X994" i="41"/>
  <c r="W994" i="41"/>
  <c r="V994" i="41"/>
  <c r="U994" i="41"/>
  <c r="T994" i="41"/>
  <c r="S994" i="41"/>
  <c r="R994" i="41"/>
  <c r="Q994" i="41"/>
  <c r="P994" i="41"/>
  <c r="O994" i="41"/>
  <c r="N994" i="41"/>
  <c r="M994" i="41"/>
  <c r="L994" i="41"/>
  <c r="K994" i="41"/>
  <c r="J994" i="41"/>
  <c r="I994" i="41"/>
  <c r="H994" i="41"/>
  <c r="G994" i="41"/>
  <c r="F994" i="41"/>
  <c r="E994" i="41"/>
  <c r="D994" i="41"/>
  <c r="C994" i="41"/>
  <c r="B994" i="41"/>
  <c r="A994" i="41"/>
  <c r="Z993" i="41"/>
  <c r="Y993" i="41"/>
  <c r="X993" i="41"/>
  <c r="W993" i="41"/>
  <c r="V993" i="41"/>
  <c r="U993" i="41"/>
  <c r="T993" i="41"/>
  <c r="S993" i="41"/>
  <c r="R993" i="41"/>
  <c r="Q993" i="41"/>
  <c r="P993" i="41"/>
  <c r="O993" i="41"/>
  <c r="N993" i="41"/>
  <c r="M993" i="41"/>
  <c r="L993" i="41"/>
  <c r="K993" i="41"/>
  <c r="J993" i="41"/>
  <c r="I993" i="41"/>
  <c r="H993" i="41"/>
  <c r="G993" i="41"/>
  <c r="F993" i="41"/>
  <c r="E993" i="41"/>
  <c r="D993" i="41"/>
  <c r="C993" i="41"/>
  <c r="B993" i="41"/>
  <c r="A993" i="41"/>
  <c r="Z992" i="41"/>
  <c r="Y992" i="41"/>
  <c r="X992" i="41"/>
  <c r="W992" i="41"/>
  <c r="V992" i="41"/>
  <c r="U992" i="41"/>
  <c r="T992" i="41"/>
  <c r="S992" i="41"/>
  <c r="R992" i="41"/>
  <c r="Q992" i="41"/>
  <c r="P992" i="41"/>
  <c r="O992" i="41"/>
  <c r="N992" i="41"/>
  <c r="M992" i="41"/>
  <c r="L992" i="41"/>
  <c r="K992" i="41"/>
  <c r="J992" i="41"/>
  <c r="I992" i="41"/>
  <c r="H992" i="41"/>
  <c r="G992" i="41"/>
  <c r="F992" i="41"/>
  <c r="E992" i="41"/>
  <c r="D992" i="41"/>
  <c r="C992" i="41"/>
  <c r="B992" i="41"/>
  <c r="A992" i="41"/>
  <c r="Z991" i="41"/>
  <c r="Y991" i="41"/>
  <c r="X991" i="41"/>
  <c r="W991" i="41"/>
  <c r="V991" i="41"/>
  <c r="U991" i="41"/>
  <c r="T991" i="41"/>
  <c r="S991" i="41"/>
  <c r="R991" i="41"/>
  <c r="Q991" i="41"/>
  <c r="P991" i="41"/>
  <c r="O991" i="41"/>
  <c r="N991" i="41"/>
  <c r="M991" i="41"/>
  <c r="L991" i="41"/>
  <c r="K991" i="41"/>
  <c r="J991" i="41"/>
  <c r="I991" i="41"/>
  <c r="H991" i="41"/>
  <c r="G991" i="41"/>
  <c r="F991" i="41"/>
  <c r="E991" i="41"/>
  <c r="D991" i="41"/>
  <c r="C991" i="41"/>
  <c r="B991" i="41"/>
  <c r="A991" i="41"/>
  <c r="Z990" i="41"/>
  <c r="Y990" i="41"/>
  <c r="X990" i="41"/>
  <c r="W990" i="41"/>
  <c r="V990" i="41"/>
  <c r="U990" i="41"/>
  <c r="T990" i="41"/>
  <c r="S990" i="41"/>
  <c r="R990" i="41"/>
  <c r="Q990" i="41"/>
  <c r="P990" i="41"/>
  <c r="O990" i="41"/>
  <c r="N990" i="41"/>
  <c r="M990" i="41"/>
  <c r="L990" i="41"/>
  <c r="K990" i="41"/>
  <c r="J990" i="41"/>
  <c r="I990" i="41"/>
  <c r="H990" i="41"/>
  <c r="G990" i="41"/>
  <c r="F990" i="41"/>
  <c r="E990" i="41"/>
  <c r="D990" i="41"/>
  <c r="C990" i="41"/>
  <c r="B990" i="41"/>
  <c r="A990" i="41"/>
  <c r="Z989" i="41"/>
  <c r="Y989" i="41"/>
  <c r="X989" i="41"/>
  <c r="W989" i="41"/>
  <c r="V989" i="41"/>
  <c r="U989" i="41"/>
  <c r="T989" i="41"/>
  <c r="S989" i="41"/>
  <c r="R989" i="41"/>
  <c r="Q989" i="41"/>
  <c r="P989" i="41"/>
  <c r="O989" i="41"/>
  <c r="N989" i="41"/>
  <c r="M989" i="41"/>
  <c r="L989" i="41"/>
  <c r="K989" i="41"/>
  <c r="J989" i="41"/>
  <c r="I989" i="41"/>
  <c r="H989" i="41"/>
  <c r="G989" i="41"/>
  <c r="F989" i="41"/>
  <c r="E989" i="41"/>
  <c r="D989" i="41"/>
  <c r="C989" i="41"/>
  <c r="B989" i="41"/>
  <c r="A989" i="41"/>
  <c r="Z988" i="41"/>
  <c r="Y988" i="41"/>
  <c r="X988" i="41"/>
  <c r="W988" i="41"/>
  <c r="V988" i="41"/>
  <c r="U988" i="41"/>
  <c r="T988" i="41"/>
  <c r="S988" i="41"/>
  <c r="R988" i="41"/>
  <c r="Q988" i="41"/>
  <c r="P988" i="41"/>
  <c r="O988" i="41"/>
  <c r="N988" i="41"/>
  <c r="M988" i="41"/>
  <c r="L988" i="41"/>
  <c r="K988" i="41"/>
  <c r="J988" i="41"/>
  <c r="I988" i="41"/>
  <c r="H988" i="41"/>
  <c r="G988" i="41"/>
  <c r="F988" i="41"/>
  <c r="E988" i="41"/>
  <c r="D988" i="41"/>
  <c r="C988" i="41"/>
  <c r="B988" i="41"/>
  <c r="A988" i="41"/>
  <c r="Z987" i="41"/>
  <c r="Y987" i="41"/>
  <c r="X987" i="41"/>
  <c r="W987" i="41"/>
  <c r="V987" i="41"/>
  <c r="U987" i="41"/>
  <c r="T987" i="41"/>
  <c r="S987" i="41"/>
  <c r="R987" i="41"/>
  <c r="Q987" i="41"/>
  <c r="P987" i="41"/>
  <c r="O987" i="41"/>
  <c r="N987" i="41"/>
  <c r="M987" i="41"/>
  <c r="L987" i="41"/>
  <c r="K987" i="41"/>
  <c r="J987" i="41"/>
  <c r="I987" i="41"/>
  <c r="H987" i="41"/>
  <c r="G987" i="41"/>
  <c r="F987" i="41"/>
  <c r="E987" i="41"/>
  <c r="D987" i="41"/>
  <c r="C987" i="41"/>
  <c r="B987" i="41"/>
  <c r="A987" i="41"/>
  <c r="Z986" i="41"/>
  <c r="Y986" i="41"/>
  <c r="X986" i="41"/>
  <c r="W986" i="41"/>
  <c r="V986" i="41"/>
  <c r="U986" i="41"/>
  <c r="T986" i="41"/>
  <c r="S986" i="41"/>
  <c r="R986" i="41"/>
  <c r="Q986" i="41"/>
  <c r="P986" i="41"/>
  <c r="O986" i="41"/>
  <c r="N986" i="41"/>
  <c r="M986" i="41"/>
  <c r="L986" i="41"/>
  <c r="K986" i="41"/>
  <c r="J986" i="41"/>
  <c r="I986" i="41"/>
  <c r="H986" i="41"/>
  <c r="G986" i="41"/>
  <c r="F986" i="41"/>
  <c r="E986" i="41"/>
  <c r="D986" i="41"/>
  <c r="C986" i="41"/>
  <c r="B986" i="41"/>
  <c r="A986" i="41"/>
  <c r="Z985" i="41"/>
  <c r="Y985" i="41"/>
  <c r="X985" i="41"/>
  <c r="W985" i="41"/>
  <c r="V985" i="41"/>
  <c r="U985" i="41"/>
  <c r="T985" i="41"/>
  <c r="S985" i="41"/>
  <c r="R985" i="41"/>
  <c r="Q985" i="41"/>
  <c r="P985" i="41"/>
  <c r="O985" i="41"/>
  <c r="N985" i="41"/>
  <c r="M985" i="41"/>
  <c r="L985" i="41"/>
  <c r="K985" i="41"/>
  <c r="J985" i="41"/>
  <c r="I985" i="41"/>
  <c r="H985" i="41"/>
  <c r="G985" i="41"/>
  <c r="F985" i="41"/>
  <c r="E985" i="41"/>
  <c r="D985" i="41"/>
  <c r="C985" i="41"/>
  <c r="B985" i="41"/>
  <c r="A985" i="41"/>
  <c r="Z984" i="41"/>
  <c r="Y984" i="41"/>
  <c r="X984" i="41"/>
  <c r="W984" i="41"/>
  <c r="V984" i="41"/>
  <c r="U984" i="41"/>
  <c r="T984" i="41"/>
  <c r="S984" i="41"/>
  <c r="R984" i="41"/>
  <c r="Q984" i="41"/>
  <c r="P984" i="41"/>
  <c r="O984" i="41"/>
  <c r="N984" i="41"/>
  <c r="M984" i="41"/>
  <c r="L984" i="41"/>
  <c r="K984" i="41"/>
  <c r="J984" i="41"/>
  <c r="I984" i="41"/>
  <c r="H984" i="41"/>
  <c r="G984" i="41"/>
  <c r="F984" i="41"/>
  <c r="E984" i="41"/>
  <c r="D984" i="41"/>
  <c r="C984" i="41"/>
  <c r="B984" i="41"/>
  <c r="A984" i="41"/>
  <c r="Z983" i="41"/>
  <c r="Y983" i="41"/>
  <c r="X983" i="41"/>
  <c r="W983" i="41"/>
  <c r="V983" i="41"/>
  <c r="U983" i="41"/>
  <c r="T983" i="41"/>
  <c r="S983" i="41"/>
  <c r="R983" i="41"/>
  <c r="Q983" i="41"/>
  <c r="P983" i="41"/>
  <c r="O983" i="41"/>
  <c r="N983" i="41"/>
  <c r="M983" i="41"/>
  <c r="L983" i="41"/>
  <c r="K983" i="41"/>
  <c r="J983" i="41"/>
  <c r="I983" i="41"/>
  <c r="H983" i="41"/>
  <c r="G983" i="41"/>
  <c r="F983" i="41"/>
  <c r="E983" i="41"/>
  <c r="D983" i="41"/>
  <c r="C983" i="41"/>
  <c r="B983" i="41"/>
  <c r="A983" i="41"/>
  <c r="Z982" i="41"/>
  <c r="Y982" i="41"/>
  <c r="X982" i="41"/>
  <c r="W982" i="41"/>
  <c r="V982" i="41"/>
  <c r="U982" i="41"/>
  <c r="T982" i="41"/>
  <c r="S982" i="41"/>
  <c r="R982" i="41"/>
  <c r="Q982" i="41"/>
  <c r="P982" i="41"/>
  <c r="O982" i="41"/>
  <c r="N982" i="41"/>
  <c r="M982" i="41"/>
  <c r="L982" i="41"/>
  <c r="K982" i="41"/>
  <c r="J982" i="41"/>
  <c r="I982" i="41"/>
  <c r="H982" i="41"/>
  <c r="G982" i="41"/>
  <c r="F982" i="41"/>
  <c r="E982" i="41"/>
  <c r="D982" i="41"/>
  <c r="C982" i="41"/>
  <c r="B982" i="41"/>
  <c r="A982" i="41"/>
  <c r="Z981" i="41"/>
  <c r="Y981" i="41"/>
  <c r="X981" i="41"/>
  <c r="W981" i="41"/>
  <c r="V981" i="41"/>
  <c r="U981" i="41"/>
  <c r="T981" i="41"/>
  <c r="S981" i="41"/>
  <c r="R981" i="41"/>
  <c r="Q981" i="41"/>
  <c r="P981" i="41"/>
  <c r="O981" i="41"/>
  <c r="N981" i="41"/>
  <c r="M981" i="41"/>
  <c r="L981" i="41"/>
  <c r="K981" i="41"/>
  <c r="J981" i="41"/>
  <c r="I981" i="41"/>
  <c r="H981" i="41"/>
  <c r="G981" i="41"/>
  <c r="F981" i="41"/>
  <c r="E981" i="41"/>
  <c r="D981" i="41"/>
  <c r="C981" i="41"/>
  <c r="B981" i="41"/>
  <c r="A981" i="41"/>
  <c r="Z980" i="41"/>
  <c r="Y980" i="41"/>
  <c r="X980" i="41"/>
  <c r="W980" i="41"/>
  <c r="V980" i="41"/>
  <c r="U980" i="41"/>
  <c r="T980" i="41"/>
  <c r="S980" i="41"/>
  <c r="R980" i="41"/>
  <c r="Q980" i="41"/>
  <c r="P980" i="41"/>
  <c r="O980" i="41"/>
  <c r="N980" i="41"/>
  <c r="M980" i="41"/>
  <c r="L980" i="41"/>
  <c r="K980" i="41"/>
  <c r="J980" i="41"/>
  <c r="I980" i="41"/>
  <c r="H980" i="41"/>
  <c r="G980" i="41"/>
  <c r="F980" i="41"/>
  <c r="E980" i="41"/>
  <c r="D980" i="41"/>
  <c r="C980" i="41"/>
  <c r="B980" i="41"/>
  <c r="A980" i="41"/>
  <c r="Z979" i="41"/>
  <c r="Y979" i="41"/>
  <c r="X979" i="41"/>
  <c r="W979" i="41"/>
  <c r="V979" i="41"/>
  <c r="U979" i="41"/>
  <c r="T979" i="41"/>
  <c r="S979" i="41"/>
  <c r="R979" i="41"/>
  <c r="Q979" i="41"/>
  <c r="P979" i="41"/>
  <c r="O979" i="41"/>
  <c r="N979" i="41"/>
  <c r="M979" i="41"/>
  <c r="L979" i="41"/>
  <c r="K979" i="41"/>
  <c r="J979" i="41"/>
  <c r="I979" i="41"/>
  <c r="H979" i="41"/>
  <c r="G979" i="41"/>
  <c r="F979" i="41"/>
  <c r="E979" i="41"/>
  <c r="D979" i="41"/>
  <c r="C979" i="41"/>
  <c r="B979" i="41"/>
  <c r="A979" i="41"/>
  <c r="Z978" i="41"/>
  <c r="Y978" i="41"/>
  <c r="X978" i="41"/>
  <c r="W978" i="41"/>
  <c r="V978" i="41"/>
  <c r="U978" i="41"/>
  <c r="T978" i="41"/>
  <c r="S978" i="41"/>
  <c r="R978" i="41"/>
  <c r="Q978" i="41"/>
  <c r="P978" i="41"/>
  <c r="O978" i="41"/>
  <c r="N978" i="41"/>
  <c r="M978" i="41"/>
  <c r="L978" i="41"/>
  <c r="K978" i="41"/>
  <c r="J978" i="41"/>
  <c r="I978" i="41"/>
  <c r="H978" i="41"/>
  <c r="G978" i="41"/>
  <c r="F978" i="41"/>
  <c r="E978" i="41"/>
  <c r="D978" i="41"/>
  <c r="C978" i="41"/>
  <c r="B978" i="41"/>
  <c r="A978" i="41"/>
  <c r="Z977" i="41"/>
  <c r="Y977" i="41"/>
  <c r="X977" i="41"/>
  <c r="W977" i="41"/>
  <c r="V977" i="41"/>
  <c r="U977" i="41"/>
  <c r="T977" i="41"/>
  <c r="S977" i="41"/>
  <c r="R977" i="41"/>
  <c r="Q977" i="41"/>
  <c r="P977" i="41"/>
  <c r="O977" i="41"/>
  <c r="N977" i="41"/>
  <c r="M977" i="41"/>
  <c r="L977" i="41"/>
  <c r="K977" i="41"/>
  <c r="J977" i="41"/>
  <c r="I977" i="41"/>
  <c r="H977" i="41"/>
  <c r="G977" i="41"/>
  <c r="F977" i="41"/>
  <c r="E977" i="41"/>
  <c r="D977" i="41"/>
  <c r="C977" i="41"/>
  <c r="B977" i="41"/>
  <c r="A977" i="41"/>
  <c r="Z976" i="41"/>
  <c r="Y976" i="41"/>
  <c r="X976" i="41"/>
  <c r="W976" i="41"/>
  <c r="V976" i="41"/>
  <c r="U976" i="41"/>
  <c r="T976" i="41"/>
  <c r="S976" i="41"/>
  <c r="R976" i="41"/>
  <c r="Q976" i="41"/>
  <c r="P976" i="41"/>
  <c r="O976" i="41"/>
  <c r="N976" i="41"/>
  <c r="M976" i="41"/>
  <c r="L976" i="41"/>
  <c r="K976" i="41"/>
  <c r="J976" i="41"/>
  <c r="I976" i="41"/>
  <c r="H976" i="41"/>
  <c r="G976" i="41"/>
  <c r="F976" i="41"/>
  <c r="E976" i="41"/>
  <c r="D976" i="41"/>
  <c r="C976" i="41"/>
  <c r="B976" i="41"/>
  <c r="A976" i="41"/>
  <c r="Z975" i="41"/>
  <c r="Y975" i="41"/>
  <c r="X975" i="41"/>
  <c r="W975" i="41"/>
  <c r="V975" i="41"/>
  <c r="U975" i="41"/>
  <c r="T975" i="41"/>
  <c r="S975" i="41"/>
  <c r="R975" i="41"/>
  <c r="Q975" i="41"/>
  <c r="P975" i="41"/>
  <c r="O975" i="41"/>
  <c r="N975" i="41"/>
  <c r="M975" i="41"/>
  <c r="L975" i="41"/>
  <c r="K975" i="41"/>
  <c r="J975" i="41"/>
  <c r="I975" i="41"/>
  <c r="H975" i="41"/>
  <c r="G975" i="41"/>
  <c r="F975" i="41"/>
  <c r="E975" i="41"/>
  <c r="D975" i="41"/>
  <c r="C975" i="41"/>
  <c r="B975" i="41"/>
  <c r="A975" i="41"/>
  <c r="Z974" i="41"/>
  <c r="Y974" i="41"/>
  <c r="X974" i="41"/>
  <c r="W974" i="41"/>
  <c r="V974" i="41"/>
  <c r="U974" i="41"/>
  <c r="T974" i="41"/>
  <c r="S974" i="41"/>
  <c r="R974" i="41"/>
  <c r="Q974" i="41"/>
  <c r="P974" i="41"/>
  <c r="O974" i="41"/>
  <c r="N974" i="41"/>
  <c r="M974" i="41"/>
  <c r="L974" i="41"/>
  <c r="K974" i="41"/>
  <c r="J974" i="41"/>
  <c r="I974" i="41"/>
  <c r="H974" i="41"/>
  <c r="G974" i="41"/>
  <c r="F974" i="41"/>
  <c r="E974" i="41"/>
  <c r="D974" i="41"/>
  <c r="C974" i="41"/>
  <c r="B974" i="41"/>
  <c r="A974" i="41"/>
  <c r="Z973" i="41"/>
  <c r="Y973" i="41"/>
  <c r="X973" i="41"/>
  <c r="W973" i="41"/>
  <c r="V973" i="41"/>
  <c r="U973" i="41"/>
  <c r="T973" i="41"/>
  <c r="S973" i="41"/>
  <c r="R973" i="41"/>
  <c r="Q973" i="41"/>
  <c r="P973" i="41"/>
  <c r="O973" i="41"/>
  <c r="N973" i="41"/>
  <c r="M973" i="41"/>
  <c r="L973" i="41"/>
  <c r="K973" i="41"/>
  <c r="J973" i="41"/>
  <c r="I973" i="41"/>
  <c r="H973" i="41"/>
  <c r="G973" i="41"/>
  <c r="F973" i="41"/>
  <c r="E973" i="41"/>
  <c r="D973" i="41"/>
  <c r="C973" i="41"/>
  <c r="B973" i="41"/>
  <c r="A973" i="41"/>
  <c r="Z972" i="41"/>
  <c r="Y972" i="41"/>
  <c r="X972" i="41"/>
  <c r="W972" i="41"/>
  <c r="V972" i="41"/>
  <c r="U972" i="41"/>
  <c r="T972" i="41"/>
  <c r="S972" i="41"/>
  <c r="R972" i="41"/>
  <c r="Q972" i="41"/>
  <c r="P972" i="41"/>
  <c r="O972" i="41"/>
  <c r="N972" i="41"/>
  <c r="M972" i="41"/>
  <c r="L972" i="41"/>
  <c r="K972" i="41"/>
  <c r="J972" i="41"/>
  <c r="I972" i="41"/>
  <c r="H972" i="41"/>
  <c r="G972" i="41"/>
  <c r="F972" i="41"/>
  <c r="E972" i="41"/>
  <c r="D972" i="41"/>
  <c r="C972" i="41"/>
  <c r="B972" i="41"/>
  <c r="A972" i="41"/>
  <c r="Z971" i="41"/>
  <c r="Y971" i="41"/>
  <c r="X971" i="41"/>
  <c r="W971" i="41"/>
  <c r="V971" i="41"/>
  <c r="U971" i="41"/>
  <c r="T971" i="41"/>
  <c r="S971" i="41"/>
  <c r="R971" i="41"/>
  <c r="Q971" i="41"/>
  <c r="P971" i="41"/>
  <c r="O971" i="41"/>
  <c r="N971" i="41"/>
  <c r="M971" i="41"/>
  <c r="L971" i="41"/>
  <c r="K971" i="41"/>
  <c r="J971" i="41"/>
  <c r="I971" i="41"/>
  <c r="H971" i="41"/>
  <c r="G971" i="41"/>
  <c r="F971" i="41"/>
  <c r="E971" i="41"/>
  <c r="D971" i="41"/>
  <c r="C971" i="41"/>
  <c r="B971" i="41"/>
  <c r="A971" i="41"/>
  <c r="Z970" i="41"/>
  <c r="Y970" i="41"/>
  <c r="X970" i="41"/>
  <c r="W970" i="41"/>
  <c r="V970" i="41"/>
  <c r="U970" i="41"/>
  <c r="T970" i="41"/>
  <c r="S970" i="41"/>
  <c r="R970" i="41"/>
  <c r="Q970" i="41"/>
  <c r="P970" i="41"/>
  <c r="O970" i="41"/>
  <c r="N970" i="41"/>
  <c r="M970" i="41"/>
  <c r="L970" i="41"/>
  <c r="K970" i="41"/>
  <c r="J970" i="41"/>
  <c r="I970" i="41"/>
  <c r="H970" i="41"/>
  <c r="G970" i="41"/>
  <c r="F970" i="41"/>
  <c r="E970" i="41"/>
  <c r="D970" i="41"/>
  <c r="C970" i="41"/>
  <c r="B970" i="41"/>
  <c r="A970" i="41"/>
  <c r="Z969" i="41"/>
  <c r="Y969" i="41"/>
  <c r="X969" i="41"/>
  <c r="W969" i="41"/>
  <c r="V969" i="41"/>
  <c r="U969" i="41"/>
  <c r="T969" i="41"/>
  <c r="S969" i="41"/>
  <c r="R969" i="41"/>
  <c r="Q969" i="41"/>
  <c r="P969" i="41"/>
  <c r="O969" i="41"/>
  <c r="N969" i="41"/>
  <c r="M969" i="41"/>
  <c r="L969" i="41"/>
  <c r="K969" i="41"/>
  <c r="J969" i="41"/>
  <c r="I969" i="41"/>
  <c r="H969" i="41"/>
  <c r="G969" i="41"/>
  <c r="F969" i="41"/>
  <c r="E969" i="41"/>
  <c r="D969" i="41"/>
  <c r="C969" i="41"/>
  <c r="B969" i="41"/>
  <c r="A969" i="41"/>
  <c r="Z968" i="41"/>
  <c r="Y968" i="41"/>
  <c r="X968" i="41"/>
  <c r="W968" i="41"/>
  <c r="V968" i="41"/>
  <c r="U968" i="41"/>
  <c r="T968" i="41"/>
  <c r="S968" i="41"/>
  <c r="R968" i="41"/>
  <c r="Q968" i="41"/>
  <c r="P968" i="41"/>
  <c r="O968" i="41"/>
  <c r="N968" i="41"/>
  <c r="M968" i="41"/>
  <c r="L968" i="41"/>
  <c r="K968" i="41"/>
  <c r="J968" i="41"/>
  <c r="I968" i="41"/>
  <c r="H968" i="41"/>
  <c r="G968" i="41"/>
  <c r="F968" i="41"/>
  <c r="E968" i="41"/>
  <c r="D968" i="41"/>
  <c r="C968" i="41"/>
  <c r="B968" i="41"/>
  <c r="A968" i="41"/>
  <c r="Z967" i="41"/>
  <c r="Y967" i="41"/>
  <c r="X967" i="41"/>
  <c r="W967" i="41"/>
  <c r="V967" i="41"/>
  <c r="U967" i="41"/>
  <c r="T967" i="41"/>
  <c r="S967" i="41"/>
  <c r="R967" i="41"/>
  <c r="Q967" i="41"/>
  <c r="P967" i="41"/>
  <c r="O967" i="41"/>
  <c r="N967" i="41"/>
  <c r="M967" i="41"/>
  <c r="L967" i="41"/>
  <c r="K967" i="41"/>
  <c r="J967" i="41"/>
  <c r="I967" i="41"/>
  <c r="H967" i="41"/>
  <c r="G967" i="41"/>
  <c r="F967" i="41"/>
  <c r="E967" i="41"/>
  <c r="D967" i="41"/>
  <c r="C967" i="41"/>
  <c r="B967" i="41"/>
  <c r="A967" i="41"/>
  <c r="Z966" i="41"/>
  <c r="Y966" i="41"/>
  <c r="X966" i="41"/>
  <c r="W966" i="41"/>
  <c r="V966" i="41"/>
  <c r="U966" i="41"/>
  <c r="T966" i="41"/>
  <c r="S966" i="41"/>
  <c r="R966" i="41"/>
  <c r="Q966" i="41"/>
  <c r="P966" i="41"/>
  <c r="O966" i="41"/>
  <c r="N966" i="41"/>
  <c r="M966" i="41"/>
  <c r="L966" i="41"/>
  <c r="K966" i="41"/>
  <c r="J966" i="41"/>
  <c r="I966" i="41"/>
  <c r="H966" i="41"/>
  <c r="G966" i="41"/>
  <c r="F966" i="41"/>
  <c r="E966" i="41"/>
  <c r="D966" i="41"/>
  <c r="C966" i="41"/>
  <c r="B966" i="41"/>
  <c r="A966" i="41"/>
  <c r="Z965" i="41"/>
  <c r="Y965" i="41"/>
  <c r="X965" i="41"/>
  <c r="W965" i="41"/>
  <c r="V965" i="41"/>
  <c r="U965" i="41"/>
  <c r="T965" i="41"/>
  <c r="S965" i="41"/>
  <c r="R965" i="41"/>
  <c r="Q965" i="41"/>
  <c r="P965" i="41"/>
  <c r="O965" i="41"/>
  <c r="N965" i="41"/>
  <c r="M965" i="41"/>
  <c r="L965" i="41"/>
  <c r="K965" i="41"/>
  <c r="J965" i="41"/>
  <c r="I965" i="41"/>
  <c r="H965" i="41"/>
  <c r="G965" i="41"/>
  <c r="F965" i="41"/>
  <c r="E965" i="41"/>
  <c r="D965" i="41"/>
  <c r="C965" i="41"/>
  <c r="B965" i="41"/>
  <c r="A965" i="41"/>
  <c r="Z964" i="41"/>
  <c r="Y964" i="41"/>
  <c r="X964" i="41"/>
  <c r="W964" i="41"/>
  <c r="V964" i="41"/>
  <c r="U964" i="41"/>
  <c r="T964" i="41"/>
  <c r="S964" i="41"/>
  <c r="R964" i="41"/>
  <c r="Q964" i="41"/>
  <c r="P964" i="41"/>
  <c r="O964" i="41"/>
  <c r="N964" i="41"/>
  <c r="M964" i="41"/>
  <c r="L964" i="41"/>
  <c r="K964" i="41"/>
  <c r="J964" i="41"/>
  <c r="I964" i="41"/>
  <c r="H964" i="41"/>
  <c r="G964" i="41"/>
  <c r="F964" i="41"/>
  <c r="E964" i="41"/>
  <c r="D964" i="41"/>
  <c r="C964" i="41"/>
  <c r="B964" i="41"/>
  <c r="A964" i="41"/>
  <c r="Z963" i="41"/>
  <c r="Y963" i="41"/>
  <c r="X963" i="41"/>
  <c r="W963" i="41"/>
  <c r="V963" i="41"/>
  <c r="U963" i="41"/>
  <c r="T963" i="41"/>
  <c r="S963" i="41"/>
  <c r="R963" i="41"/>
  <c r="Q963" i="41"/>
  <c r="P963" i="41"/>
  <c r="O963" i="41"/>
  <c r="N963" i="41"/>
  <c r="M963" i="41"/>
  <c r="L963" i="41"/>
  <c r="K963" i="41"/>
  <c r="J963" i="41"/>
  <c r="I963" i="41"/>
  <c r="H963" i="41"/>
  <c r="G963" i="41"/>
  <c r="F963" i="41"/>
  <c r="E963" i="41"/>
  <c r="D963" i="41"/>
  <c r="C963" i="41"/>
  <c r="B963" i="41"/>
  <c r="A963" i="41"/>
  <c r="Z962" i="41"/>
  <c r="Y962" i="41"/>
  <c r="X962" i="41"/>
  <c r="W962" i="41"/>
  <c r="V962" i="41"/>
  <c r="U962" i="41"/>
  <c r="T962" i="41"/>
  <c r="S962" i="41"/>
  <c r="R962" i="41"/>
  <c r="Q962" i="41"/>
  <c r="P962" i="41"/>
  <c r="O962" i="41"/>
  <c r="N962" i="41"/>
  <c r="M962" i="41"/>
  <c r="L962" i="41"/>
  <c r="K962" i="41"/>
  <c r="J962" i="41"/>
  <c r="I962" i="41"/>
  <c r="H962" i="41"/>
  <c r="G962" i="41"/>
  <c r="F962" i="41"/>
  <c r="E962" i="41"/>
  <c r="D962" i="41"/>
  <c r="C962" i="41"/>
  <c r="B962" i="41"/>
  <c r="A962" i="41"/>
  <c r="Z961" i="41"/>
  <c r="Y961" i="41"/>
  <c r="X961" i="41"/>
  <c r="W961" i="41"/>
  <c r="V961" i="41"/>
  <c r="U961" i="41"/>
  <c r="T961" i="41"/>
  <c r="S961" i="41"/>
  <c r="R961" i="41"/>
  <c r="Q961" i="41"/>
  <c r="P961" i="41"/>
  <c r="O961" i="41"/>
  <c r="N961" i="41"/>
  <c r="M961" i="41"/>
  <c r="L961" i="41"/>
  <c r="K961" i="41"/>
  <c r="J961" i="41"/>
  <c r="I961" i="41"/>
  <c r="H961" i="41"/>
  <c r="G961" i="41"/>
  <c r="F961" i="41"/>
  <c r="E961" i="41"/>
  <c r="D961" i="41"/>
  <c r="C961" i="41"/>
  <c r="B961" i="41"/>
  <c r="A961" i="41"/>
  <c r="Z960" i="41"/>
  <c r="Y960" i="41"/>
  <c r="X960" i="41"/>
  <c r="W960" i="41"/>
  <c r="V960" i="41"/>
  <c r="U960" i="41"/>
  <c r="T960" i="41"/>
  <c r="S960" i="41"/>
  <c r="R960" i="41"/>
  <c r="Q960" i="41"/>
  <c r="P960" i="41"/>
  <c r="O960" i="41"/>
  <c r="N960" i="41"/>
  <c r="M960" i="41"/>
  <c r="L960" i="41"/>
  <c r="K960" i="41"/>
  <c r="J960" i="41"/>
  <c r="I960" i="41"/>
  <c r="H960" i="41"/>
  <c r="G960" i="41"/>
  <c r="F960" i="41"/>
  <c r="E960" i="41"/>
  <c r="D960" i="41"/>
  <c r="C960" i="41"/>
  <c r="B960" i="41"/>
  <c r="A960" i="41"/>
  <c r="Z959" i="41"/>
  <c r="Y959" i="41"/>
  <c r="X959" i="41"/>
  <c r="W959" i="41"/>
  <c r="V959" i="41"/>
  <c r="U959" i="41"/>
  <c r="T959" i="41"/>
  <c r="S959" i="41"/>
  <c r="R959" i="41"/>
  <c r="Q959" i="41"/>
  <c r="P959" i="41"/>
  <c r="O959" i="41"/>
  <c r="N959" i="41"/>
  <c r="M959" i="41"/>
  <c r="L959" i="41"/>
  <c r="K959" i="41"/>
  <c r="J959" i="41"/>
  <c r="I959" i="41"/>
  <c r="H959" i="41"/>
  <c r="G959" i="41"/>
  <c r="F959" i="41"/>
  <c r="E959" i="41"/>
  <c r="D959" i="41"/>
  <c r="C959" i="41"/>
  <c r="B959" i="41"/>
  <c r="A959" i="41"/>
  <c r="Z958" i="41"/>
  <c r="Y958" i="41"/>
  <c r="X958" i="41"/>
  <c r="W958" i="41"/>
  <c r="V958" i="41"/>
  <c r="U958" i="41"/>
  <c r="T958" i="41"/>
  <c r="S958" i="41"/>
  <c r="R958" i="41"/>
  <c r="Q958" i="41"/>
  <c r="P958" i="41"/>
  <c r="O958" i="41"/>
  <c r="N958" i="41"/>
  <c r="M958" i="41"/>
  <c r="L958" i="41"/>
  <c r="K958" i="41"/>
  <c r="J958" i="41"/>
  <c r="I958" i="41"/>
  <c r="H958" i="41"/>
  <c r="G958" i="41"/>
  <c r="F958" i="41"/>
  <c r="E958" i="41"/>
  <c r="D958" i="41"/>
  <c r="C958" i="41"/>
  <c r="B958" i="41"/>
  <c r="A958" i="41"/>
  <c r="Z957" i="41"/>
  <c r="Y957" i="41"/>
  <c r="X957" i="41"/>
  <c r="W957" i="41"/>
  <c r="V957" i="41"/>
  <c r="U957" i="41"/>
  <c r="T957" i="41"/>
  <c r="S957" i="41"/>
  <c r="R957" i="41"/>
  <c r="Q957" i="41"/>
  <c r="P957" i="41"/>
  <c r="O957" i="41"/>
  <c r="N957" i="41"/>
  <c r="M957" i="41"/>
  <c r="L957" i="41"/>
  <c r="K957" i="41"/>
  <c r="J957" i="41"/>
  <c r="I957" i="41"/>
  <c r="H957" i="41"/>
  <c r="G957" i="41"/>
  <c r="F957" i="41"/>
  <c r="E957" i="41"/>
  <c r="D957" i="41"/>
  <c r="C957" i="41"/>
  <c r="B957" i="41"/>
  <c r="A957" i="41"/>
  <c r="Z956" i="41"/>
  <c r="Y956" i="41"/>
  <c r="X956" i="41"/>
  <c r="W956" i="41"/>
  <c r="V956" i="41"/>
  <c r="U956" i="41"/>
  <c r="T956" i="41"/>
  <c r="S956" i="41"/>
  <c r="R956" i="41"/>
  <c r="Q956" i="41"/>
  <c r="P956" i="41"/>
  <c r="O956" i="41"/>
  <c r="N956" i="41"/>
  <c r="M956" i="41"/>
  <c r="L956" i="41"/>
  <c r="K956" i="41"/>
  <c r="J956" i="41"/>
  <c r="I956" i="41"/>
  <c r="H956" i="41"/>
  <c r="G956" i="41"/>
  <c r="F956" i="41"/>
  <c r="E956" i="41"/>
  <c r="D956" i="41"/>
  <c r="C956" i="41"/>
  <c r="B956" i="41"/>
  <c r="A956" i="41"/>
  <c r="Z955" i="41"/>
  <c r="Y955" i="41"/>
  <c r="X955" i="41"/>
  <c r="W955" i="41"/>
  <c r="V955" i="41"/>
  <c r="U955" i="41"/>
  <c r="T955" i="41"/>
  <c r="S955" i="41"/>
  <c r="R955" i="41"/>
  <c r="Q955" i="41"/>
  <c r="P955" i="41"/>
  <c r="O955" i="41"/>
  <c r="N955" i="41"/>
  <c r="M955" i="41"/>
  <c r="L955" i="41"/>
  <c r="K955" i="41"/>
  <c r="J955" i="41"/>
  <c r="I955" i="41"/>
  <c r="H955" i="41"/>
  <c r="G955" i="41"/>
  <c r="F955" i="41"/>
  <c r="E955" i="41"/>
  <c r="D955" i="41"/>
  <c r="C955" i="41"/>
  <c r="B955" i="41"/>
  <c r="A955" i="41"/>
  <c r="Z954" i="41"/>
  <c r="Y954" i="41"/>
  <c r="X954" i="41"/>
  <c r="W954" i="41"/>
  <c r="V954" i="41"/>
  <c r="U954" i="41"/>
  <c r="T954" i="41"/>
  <c r="S954" i="41"/>
  <c r="R954" i="41"/>
  <c r="Q954" i="41"/>
  <c r="P954" i="41"/>
  <c r="O954" i="41"/>
  <c r="N954" i="41"/>
  <c r="M954" i="41"/>
  <c r="L954" i="41"/>
  <c r="K954" i="41"/>
  <c r="J954" i="41"/>
  <c r="I954" i="41"/>
  <c r="H954" i="41"/>
  <c r="G954" i="41"/>
  <c r="F954" i="41"/>
  <c r="E954" i="41"/>
  <c r="D954" i="41"/>
  <c r="C954" i="41"/>
  <c r="B954" i="41"/>
  <c r="A954" i="41"/>
  <c r="Z953" i="41"/>
  <c r="Y953" i="41"/>
  <c r="X953" i="41"/>
  <c r="W953" i="41"/>
  <c r="V953" i="41"/>
  <c r="U953" i="41"/>
  <c r="T953" i="41"/>
  <c r="S953" i="41"/>
  <c r="R953" i="41"/>
  <c r="Q953" i="41"/>
  <c r="P953" i="41"/>
  <c r="O953" i="41"/>
  <c r="N953" i="41"/>
  <c r="M953" i="41"/>
  <c r="L953" i="41"/>
  <c r="K953" i="41"/>
  <c r="J953" i="41"/>
  <c r="I953" i="41"/>
  <c r="H953" i="41"/>
  <c r="G953" i="41"/>
  <c r="F953" i="41"/>
  <c r="E953" i="41"/>
  <c r="D953" i="41"/>
  <c r="C953" i="41"/>
  <c r="B953" i="41"/>
  <c r="A953" i="41"/>
  <c r="Z952" i="41"/>
  <c r="Y952" i="41"/>
  <c r="X952" i="41"/>
  <c r="W952" i="41"/>
  <c r="V952" i="41"/>
  <c r="U952" i="41"/>
  <c r="T952" i="41"/>
  <c r="S952" i="41"/>
  <c r="R952" i="41"/>
  <c r="Q952" i="41"/>
  <c r="P952" i="41"/>
  <c r="O952" i="41"/>
  <c r="N952" i="41"/>
  <c r="M952" i="41"/>
  <c r="L952" i="41"/>
  <c r="K952" i="41"/>
  <c r="J952" i="41"/>
  <c r="I952" i="41"/>
  <c r="H952" i="41"/>
  <c r="G952" i="41"/>
  <c r="F952" i="41"/>
  <c r="E952" i="41"/>
  <c r="D952" i="41"/>
  <c r="C952" i="41"/>
  <c r="B952" i="41"/>
  <c r="A952" i="41"/>
  <c r="Z951" i="41"/>
  <c r="Y951" i="41"/>
  <c r="X951" i="41"/>
  <c r="W951" i="41"/>
  <c r="V951" i="41"/>
  <c r="U951" i="41"/>
  <c r="T951" i="41"/>
  <c r="S951" i="41"/>
  <c r="R951" i="41"/>
  <c r="Q951" i="41"/>
  <c r="P951" i="41"/>
  <c r="O951" i="41"/>
  <c r="N951" i="41"/>
  <c r="M951" i="41"/>
  <c r="L951" i="41"/>
  <c r="K951" i="41"/>
  <c r="J951" i="41"/>
  <c r="I951" i="41"/>
  <c r="H951" i="41"/>
  <c r="G951" i="41"/>
  <c r="F951" i="41"/>
  <c r="E951" i="41"/>
  <c r="D951" i="41"/>
  <c r="C951" i="41"/>
  <c r="B951" i="41"/>
  <c r="A951" i="41"/>
  <c r="Z950" i="41"/>
  <c r="Y950" i="41"/>
  <c r="X950" i="41"/>
  <c r="W950" i="41"/>
  <c r="V950" i="41"/>
  <c r="U950" i="41"/>
  <c r="T950" i="41"/>
  <c r="S950" i="41"/>
  <c r="R950" i="41"/>
  <c r="Q950" i="41"/>
  <c r="P950" i="41"/>
  <c r="O950" i="41"/>
  <c r="N950" i="41"/>
  <c r="M950" i="41"/>
  <c r="L950" i="41"/>
  <c r="K950" i="41"/>
  <c r="J950" i="41"/>
  <c r="I950" i="41"/>
  <c r="H950" i="41"/>
  <c r="G950" i="41"/>
  <c r="F950" i="41"/>
  <c r="E950" i="41"/>
  <c r="D950" i="41"/>
  <c r="C950" i="41"/>
  <c r="B950" i="41"/>
  <c r="A950" i="41"/>
  <c r="Z949" i="41"/>
  <c r="Y949" i="41"/>
  <c r="X949" i="41"/>
  <c r="W949" i="41"/>
  <c r="V949" i="41"/>
  <c r="U949" i="41"/>
  <c r="T949" i="41"/>
  <c r="S949" i="41"/>
  <c r="R949" i="41"/>
  <c r="Q949" i="41"/>
  <c r="P949" i="41"/>
  <c r="O949" i="41"/>
  <c r="N949" i="41"/>
  <c r="M949" i="41"/>
  <c r="L949" i="41"/>
  <c r="K949" i="41"/>
  <c r="J949" i="41"/>
  <c r="I949" i="41"/>
  <c r="H949" i="41"/>
  <c r="G949" i="41"/>
  <c r="F949" i="41"/>
  <c r="E949" i="41"/>
  <c r="D949" i="41"/>
  <c r="C949" i="41"/>
  <c r="B949" i="41"/>
  <c r="A949" i="41"/>
  <c r="Z948" i="41"/>
  <c r="Y948" i="41"/>
  <c r="X948" i="41"/>
  <c r="W948" i="41"/>
  <c r="V948" i="41"/>
  <c r="U948" i="41"/>
  <c r="T948" i="41"/>
  <c r="S948" i="41"/>
  <c r="R948" i="41"/>
  <c r="Q948" i="41"/>
  <c r="P948" i="41"/>
  <c r="O948" i="41"/>
  <c r="N948" i="41"/>
  <c r="M948" i="41"/>
  <c r="L948" i="41"/>
  <c r="K948" i="41"/>
  <c r="J948" i="41"/>
  <c r="I948" i="41"/>
  <c r="H948" i="41"/>
  <c r="G948" i="41"/>
  <c r="F948" i="41"/>
  <c r="E948" i="41"/>
  <c r="D948" i="41"/>
  <c r="C948" i="41"/>
  <c r="B948" i="41"/>
  <c r="A948" i="41"/>
  <c r="Z947" i="41"/>
  <c r="Y947" i="41"/>
  <c r="X947" i="41"/>
  <c r="W947" i="41"/>
  <c r="V947" i="41"/>
  <c r="U947" i="41"/>
  <c r="T947" i="41"/>
  <c r="S947" i="41"/>
  <c r="R947" i="41"/>
  <c r="Q947" i="41"/>
  <c r="P947" i="41"/>
  <c r="O947" i="41"/>
  <c r="N947" i="41"/>
  <c r="M947" i="41"/>
  <c r="L947" i="41"/>
  <c r="K947" i="41"/>
  <c r="J947" i="41"/>
  <c r="I947" i="41"/>
  <c r="H947" i="41"/>
  <c r="G947" i="41"/>
  <c r="F947" i="41"/>
  <c r="E947" i="41"/>
  <c r="D947" i="41"/>
  <c r="C947" i="41"/>
  <c r="B947" i="41"/>
  <c r="A947" i="41"/>
  <c r="Z946" i="41"/>
  <c r="Y946" i="41"/>
  <c r="X946" i="41"/>
  <c r="W946" i="41"/>
  <c r="V946" i="41"/>
  <c r="U946" i="41"/>
  <c r="T946" i="41"/>
  <c r="S946" i="41"/>
  <c r="R946" i="41"/>
  <c r="Q946" i="41"/>
  <c r="P946" i="41"/>
  <c r="O946" i="41"/>
  <c r="N946" i="41"/>
  <c r="M946" i="41"/>
  <c r="L946" i="41"/>
  <c r="K946" i="41"/>
  <c r="J946" i="41"/>
  <c r="I946" i="41"/>
  <c r="H946" i="41"/>
  <c r="G946" i="41"/>
  <c r="F946" i="41"/>
  <c r="E946" i="41"/>
  <c r="D946" i="41"/>
  <c r="C946" i="41"/>
  <c r="B946" i="41"/>
  <c r="A946" i="41"/>
  <c r="Z945" i="41"/>
  <c r="Y945" i="41"/>
  <c r="X945" i="41"/>
  <c r="W945" i="41"/>
  <c r="V945" i="41"/>
  <c r="U945" i="41"/>
  <c r="T945" i="41"/>
  <c r="S945" i="41"/>
  <c r="R945" i="41"/>
  <c r="Q945" i="41"/>
  <c r="P945" i="41"/>
  <c r="O945" i="41"/>
  <c r="N945" i="41"/>
  <c r="M945" i="41"/>
  <c r="L945" i="41"/>
  <c r="K945" i="41"/>
  <c r="J945" i="41"/>
  <c r="I945" i="41"/>
  <c r="H945" i="41"/>
  <c r="G945" i="41"/>
  <c r="F945" i="41"/>
  <c r="E945" i="41"/>
  <c r="D945" i="41"/>
  <c r="C945" i="41"/>
  <c r="B945" i="41"/>
  <c r="A945" i="41"/>
  <c r="Z944" i="41"/>
  <c r="Y944" i="41"/>
  <c r="X944" i="41"/>
  <c r="W944" i="41"/>
  <c r="V944" i="41"/>
  <c r="U944" i="41"/>
  <c r="T944" i="41"/>
  <c r="S944" i="41"/>
  <c r="R944" i="41"/>
  <c r="Q944" i="41"/>
  <c r="P944" i="41"/>
  <c r="O944" i="41"/>
  <c r="N944" i="41"/>
  <c r="M944" i="41"/>
  <c r="L944" i="41"/>
  <c r="K944" i="41"/>
  <c r="J944" i="41"/>
  <c r="I944" i="41"/>
  <c r="H944" i="41"/>
  <c r="G944" i="41"/>
  <c r="F944" i="41"/>
  <c r="E944" i="41"/>
  <c r="D944" i="41"/>
  <c r="C944" i="41"/>
  <c r="B944" i="41"/>
  <c r="A944" i="41"/>
  <c r="Z943" i="41"/>
  <c r="Y943" i="41"/>
  <c r="X943" i="41"/>
  <c r="W943" i="41"/>
  <c r="V943" i="41"/>
  <c r="U943" i="41"/>
  <c r="T943" i="41"/>
  <c r="S943" i="41"/>
  <c r="R943" i="41"/>
  <c r="Q943" i="41"/>
  <c r="P943" i="41"/>
  <c r="O943" i="41"/>
  <c r="N943" i="41"/>
  <c r="M943" i="41"/>
  <c r="L943" i="41"/>
  <c r="K943" i="41"/>
  <c r="J943" i="41"/>
  <c r="I943" i="41"/>
  <c r="H943" i="41"/>
  <c r="G943" i="41"/>
  <c r="F943" i="41"/>
  <c r="E943" i="41"/>
  <c r="D943" i="41"/>
  <c r="C943" i="41"/>
  <c r="B943" i="41"/>
  <c r="A943" i="41"/>
  <c r="Z942" i="41"/>
  <c r="Y942" i="41"/>
  <c r="X942" i="41"/>
  <c r="W942" i="41"/>
  <c r="V942" i="41"/>
  <c r="U942" i="41"/>
  <c r="T942" i="41"/>
  <c r="S942" i="41"/>
  <c r="R942" i="41"/>
  <c r="Q942" i="41"/>
  <c r="P942" i="41"/>
  <c r="O942" i="41"/>
  <c r="N942" i="41"/>
  <c r="M942" i="41"/>
  <c r="L942" i="41"/>
  <c r="K942" i="41"/>
  <c r="J942" i="41"/>
  <c r="I942" i="41"/>
  <c r="H942" i="41"/>
  <c r="G942" i="41"/>
  <c r="F942" i="41"/>
  <c r="E942" i="41"/>
  <c r="D942" i="41"/>
  <c r="C942" i="41"/>
  <c r="B942" i="41"/>
  <c r="A942" i="41"/>
  <c r="Z941" i="41"/>
  <c r="Y941" i="41"/>
  <c r="X941" i="41"/>
  <c r="W941" i="41"/>
  <c r="V941" i="41"/>
  <c r="U941" i="41"/>
  <c r="T941" i="41"/>
  <c r="S941" i="41"/>
  <c r="R941" i="41"/>
  <c r="Q941" i="41"/>
  <c r="P941" i="41"/>
  <c r="O941" i="41"/>
  <c r="N941" i="41"/>
  <c r="M941" i="41"/>
  <c r="L941" i="41"/>
  <c r="K941" i="41"/>
  <c r="J941" i="41"/>
  <c r="I941" i="41"/>
  <c r="H941" i="41"/>
  <c r="G941" i="41"/>
  <c r="F941" i="41"/>
  <c r="E941" i="41"/>
  <c r="D941" i="41"/>
  <c r="C941" i="41"/>
  <c r="B941" i="41"/>
  <c r="A941" i="41"/>
  <c r="Z940" i="41"/>
  <c r="Y940" i="41"/>
  <c r="X940" i="41"/>
  <c r="W940" i="41"/>
  <c r="V940" i="41"/>
  <c r="U940" i="41"/>
  <c r="T940" i="41"/>
  <c r="S940" i="41"/>
  <c r="R940" i="41"/>
  <c r="Q940" i="41"/>
  <c r="P940" i="41"/>
  <c r="O940" i="41"/>
  <c r="N940" i="41"/>
  <c r="M940" i="41"/>
  <c r="L940" i="41"/>
  <c r="K940" i="41"/>
  <c r="J940" i="41"/>
  <c r="I940" i="41"/>
  <c r="H940" i="41"/>
  <c r="G940" i="41"/>
  <c r="F940" i="41"/>
  <c r="E940" i="41"/>
  <c r="D940" i="41"/>
  <c r="C940" i="41"/>
  <c r="B940" i="41"/>
  <c r="A940" i="41"/>
  <c r="Z939" i="41"/>
  <c r="Y939" i="41"/>
  <c r="X939" i="41"/>
  <c r="W939" i="41"/>
  <c r="V939" i="41"/>
  <c r="U939" i="41"/>
  <c r="T939" i="41"/>
  <c r="S939" i="41"/>
  <c r="R939" i="41"/>
  <c r="Q939" i="41"/>
  <c r="P939" i="41"/>
  <c r="O939" i="41"/>
  <c r="N939" i="41"/>
  <c r="M939" i="41"/>
  <c r="L939" i="41"/>
  <c r="K939" i="41"/>
  <c r="J939" i="41"/>
  <c r="I939" i="41"/>
  <c r="H939" i="41"/>
  <c r="G939" i="41"/>
  <c r="F939" i="41"/>
  <c r="E939" i="41"/>
  <c r="D939" i="41"/>
  <c r="C939" i="41"/>
  <c r="B939" i="41"/>
  <c r="A939" i="41"/>
  <c r="Z938" i="41"/>
  <c r="Y938" i="41"/>
  <c r="X938" i="41"/>
  <c r="W938" i="41"/>
  <c r="V938" i="41"/>
  <c r="U938" i="41"/>
  <c r="T938" i="41"/>
  <c r="S938" i="41"/>
  <c r="R938" i="41"/>
  <c r="Q938" i="41"/>
  <c r="P938" i="41"/>
  <c r="O938" i="41"/>
  <c r="N938" i="41"/>
  <c r="M938" i="41"/>
  <c r="L938" i="41"/>
  <c r="K938" i="41"/>
  <c r="J938" i="41"/>
  <c r="I938" i="41"/>
  <c r="H938" i="41"/>
  <c r="G938" i="41"/>
  <c r="F938" i="41"/>
  <c r="E938" i="41"/>
  <c r="D938" i="41"/>
  <c r="C938" i="41"/>
  <c r="B938" i="41"/>
  <c r="A938" i="41"/>
  <c r="Z937" i="41"/>
  <c r="Y937" i="41"/>
  <c r="X937" i="41"/>
  <c r="W937" i="41"/>
  <c r="V937" i="41"/>
  <c r="U937" i="41"/>
  <c r="T937" i="41"/>
  <c r="S937" i="41"/>
  <c r="R937" i="41"/>
  <c r="Q937" i="41"/>
  <c r="P937" i="41"/>
  <c r="O937" i="41"/>
  <c r="N937" i="41"/>
  <c r="M937" i="41"/>
  <c r="L937" i="41"/>
  <c r="K937" i="41"/>
  <c r="J937" i="41"/>
  <c r="I937" i="41"/>
  <c r="H937" i="41"/>
  <c r="G937" i="41"/>
  <c r="F937" i="41"/>
  <c r="E937" i="41"/>
  <c r="D937" i="41"/>
  <c r="C937" i="41"/>
  <c r="B937" i="41"/>
  <c r="A937" i="41"/>
  <c r="Z936" i="41"/>
  <c r="Y936" i="41"/>
  <c r="X936" i="41"/>
  <c r="W936" i="41"/>
  <c r="V936" i="41"/>
  <c r="U936" i="41"/>
  <c r="T936" i="41"/>
  <c r="S936" i="41"/>
  <c r="R936" i="41"/>
  <c r="Q936" i="41"/>
  <c r="P936" i="41"/>
  <c r="O936" i="41"/>
  <c r="N936" i="41"/>
  <c r="M936" i="41"/>
  <c r="L936" i="41"/>
  <c r="K936" i="41"/>
  <c r="J936" i="41"/>
  <c r="I936" i="41"/>
  <c r="H936" i="41"/>
  <c r="G936" i="41"/>
  <c r="F936" i="41"/>
  <c r="E936" i="41"/>
  <c r="D936" i="41"/>
  <c r="C936" i="41"/>
  <c r="B936" i="41"/>
  <c r="A936" i="41"/>
  <c r="Z935" i="41"/>
  <c r="Y935" i="41"/>
  <c r="X935" i="41"/>
  <c r="W935" i="41"/>
  <c r="V935" i="41"/>
  <c r="U935" i="41"/>
  <c r="T935" i="41"/>
  <c r="S935" i="41"/>
  <c r="R935" i="41"/>
  <c r="Q935" i="41"/>
  <c r="P935" i="41"/>
  <c r="O935" i="41"/>
  <c r="N935" i="41"/>
  <c r="M935" i="41"/>
  <c r="L935" i="41"/>
  <c r="K935" i="41"/>
  <c r="J935" i="41"/>
  <c r="I935" i="41"/>
  <c r="H935" i="41"/>
  <c r="G935" i="41"/>
  <c r="F935" i="41"/>
  <c r="E935" i="41"/>
  <c r="D935" i="41"/>
  <c r="C935" i="41"/>
  <c r="B935" i="41"/>
  <c r="A935" i="41"/>
  <c r="Z934" i="41"/>
  <c r="Y934" i="41"/>
  <c r="X934" i="41"/>
  <c r="W934" i="41"/>
  <c r="V934" i="41"/>
  <c r="U934" i="41"/>
  <c r="T934" i="41"/>
  <c r="S934" i="41"/>
  <c r="R934" i="41"/>
  <c r="Q934" i="41"/>
  <c r="P934" i="41"/>
  <c r="O934" i="41"/>
  <c r="N934" i="41"/>
  <c r="M934" i="41"/>
  <c r="L934" i="41"/>
  <c r="K934" i="41"/>
  <c r="J934" i="41"/>
  <c r="I934" i="41"/>
  <c r="H934" i="41"/>
  <c r="G934" i="41"/>
  <c r="F934" i="41"/>
  <c r="E934" i="41"/>
  <c r="D934" i="41"/>
  <c r="C934" i="41"/>
  <c r="B934" i="41"/>
  <c r="A934" i="41"/>
  <c r="Z933" i="41"/>
  <c r="Y933" i="41"/>
  <c r="X933" i="41"/>
  <c r="W933" i="41"/>
  <c r="V933" i="41"/>
  <c r="U933" i="41"/>
  <c r="T933" i="41"/>
  <c r="S933" i="41"/>
  <c r="R933" i="41"/>
  <c r="Q933" i="41"/>
  <c r="P933" i="41"/>
  <c r="O933" i="41"/>
  <c r="N933" i="41"/>
  <c r="M933" i="41"/>
  <c r="L933" i="41"/>
  <c r="K933" i="41"/>
  <c r="J933" i="41"/>
  <c r="I933" i="41"/>
  <c r="H933" i="41"/>
  <c r="G933" i="41"/>
  <c r="F933" i="41"/>
  <c r="E933" i="41"/>
  <c r="D933" i="41"/>
  <c r="C933" i="41"/>
  <c r="B933" i="41"/>
  <c r="A933" i="41"/>
  <c r="Z932" i="41"/>
  <c r="Y932" i="41"/>
  <c r="X932" i="41"/>
  <c r="W932" i="41"/>
  <c r="V932" i="41"/>
  <c r="U932" i="41"/>
  <c r="T932" i="41"/>
  <c r="S932" i="41"/>
  <c r="R932" i="41"/>
  <c r="Q932" i="41"/>
  <c r="P932" i="41"/>
  <c r="O932" i="41"/>
  <c r="N932" i="41"/>
  <c r="M932" i="41"/>
  <c r="L932" i="41"/>
  <c r="K932" i="41"/>
  <c r="J932" i="41"/>
  <c r="I932" i="41"/>
  <c r="H932" i="41"/>
  <c r="G932" i="41"/>
  <c r="F932" i="41"/>
  <c r="E932" i="41"/>
  <c r="D932" i="41"/>
  <c r="C932" i="41"/>
  <c r="B932" i="41"/>
  <c r="A932" i="41"/>
  <c r="Z931" i="41"/>
  <c r="Y931" i="41"/>
  <c r="X931" i="41"/>
  <c r="W931" i="41"/>
  <c r="V931" i="41"/>
  <c r="U931" i="41"/>
  <c r="T931" i="41"/>
  <c r="S931" i="41"/>
  <c r="R931" i="41"/>
  <c r="Q931" i="41"/>
  <c r="P931" i="41"/>
  <c r="O931" i="41"/>
  <c r="N931" i="41"/>
  <c r="M931" i="41"/>
  <c r="L931" i="41"/>
  <c r="K931" i="41"/>
  <c r="J931" i="41"/>
  <c r="I931" i="41"/>
  <c r="H931" i="41"/>
  <c r="G931" i="41"/>
  <c r="F931" i="41"/>
  <c r="E931" i="41"/>
  <c r="D931" i="41"/>
  <c r="C931" i="41"/>
  <c r="B931" i="41"/>
  <c r="A931" i="41"/>
  <c r="Z930" i="41"/>
  <c r="Y930" i="41"/>
  <c r="X930" i="41"/>
  <c r="W930" i="41"/>
  <c r="V930" i="41"/>
  <c r="U930" i="41"/>
  <c r="T930" i="41"/>
  <c r="S930" i="41"/>
  <c r="R930" i="41"/>
  <c r="Q930" i="41"/>
  <c r="P930" i="41"/>
  <c r="O930" i="41"/>
  <c r="N930" i="41"/>
  <c r="M930" i="41"/>
  <c r="L930" i="41"/>
  <c r="K930" i="41"/>
  <c r="J930" i="41"/>
  <c r="I930" i="41"/>
  <c r="H930" i="41"/>
  <c r="G930" i="41"/>
  <c r="F930" i="41"/>
  <c r="E930" i="41"/>
  <c r="D930" i="41"/>
  <c r="C930" i="41"/>
  <c r="B930" i="41"/>
  <c r="A930" i="41"/>
  <c r="Z929" i="41"/>
  <c r="Y929" i="41"/>
  <c r="X929" i="41"/>
  <c r="W929" i="41"/>
  <c r="V929" i="41"/>
  <c r="U929" i="41"/>
  <c r="T929" i="41"/>
  <c r="S929" i="41"/>
  <c r="R929" i="41"/>
  <c r="Q929" i="41"/>
  <c r="P929" i="41"/>
  <c r="O929" i="41"/>
  <c r="N929" i="41"/>
  <c r="M929" i="41"/>
  <c r="L929" i="41"/>
  <c r="K929" i="41"/>
  <c r="J929" i="41"/>
  <c r="I929" i="41"/>
  <c r="H929" i="41"/>
  <c r="G929" i="41"/>
  <c r="F929" i="41"/>
  <c r="E929" i="41"/>
  <c r="D929" i="41"/>
  <c r="C929" i="41"/>
  <c r="B929" i="41"/>
  <c r="A929" i="41"/>
  <c r="Z928" i="41"/>
  <c r="Y928" i="41"/>
  <c r="X928" i="41"/>
  <c r="W928" i="41"/>
  <c r="V928" i="41"/>
  <c r="U928" i="41"/>
  <c r="T928" i="41"/>
  <c r="S928" i="41"/>
  <c r="R928" i="41"/>
  <c r="Q928" i="41"/>
  <c r="P928" i="41"/>
  <c r="O928" i="41"/>
  <c r="N928" i="41"/>
  <c r="M928" i="41"/>
  <c r="L928" i="41"/>
  <c r="K928" i="41"/>
  <c r="J928" i="41"/>
  <c r="I928" i="41"/>
  <c r="H928" i="41"/>
  <c r="G928" i="41"/>
  <c r="F928" i="41"/>
  <c r="E928" i="41"/>
  <c r="D928" i="41"/>
  <c r="C928" i="41"/>
  <c r="B928" i="41"/>
  <c r="A928" i="41"/>
  <c r="Z927" i="41"/>
  <c r="Y927" i="41"/>
  <c r="X927" i="41"/>
  <c r="W927" i="41"/>
  <c r="V927" i="41"/>
  <c r="U927" i="41"/>
  <c r="T927" i="41"/>
  <c r="S927" i="41"/>
  <c r="R927" i="41"/>
  <c r="Q927" i="41"/>
  <c r="P927" i="41"/>
  <c r="O927" i="41"/>
  <c r="N927" i="41"/>
  <c r="M927" i="41"/>
  <c r="L927" i="41"/>
  <c r="K927" i="41"/>
  <c r="J927" i="41"/>
  <c r="I927" i="41"/>
  <c r="H927" i="41"/>
  <c r="G927" i="41"/>
  <c r="F927" i="41"/>
  <c r="E927" i="41"/>
  <c r="D927" i="41"/>
  <c r="C927" i="41"/>
  <c r="B927" i="41"/>
  <c r="A927" i="41"/>
  <c r="Z926" i="41"/>
  <c r="Y926" i="41"/>
  <c r="X926" i="41"/>
  <c r="W926" i="41"/>
  <c r="V926" i="41"/>
  <c r="U926" i="41"/>
  <c r="T926" i="41"/>
  <c r="S926" i="41"/>
  <c r="R926" i="41"/>
  <c r="Q926" i="41"/>
  <c r="P926" i="41"/>
  <c r="O926" i="41"/>
  <c r="N926" i="41"/>
  <c r="M926" i="41"/>
  <c r="L926" i="41"/>
  <c r="K926" i="41"/>
  <c r="J926" i="41"/>
  <c r="I926" i="41"/>
  <c r="H926" i="41"/>
  <c r="G926" i="41"/>
  <c r="F926" i="41"/>
  <c r="E926" i="41"/>
  <c r="D926" i="41"/>
  <c r="C926" i="41"/>
  <c r="B926" i="41"/>
  <c r="A926" i="41"/>
  <c r="Z925" i="41"/>
  <c r="Y925" i="41"/>
  <c r="X925" i="41"/>
  <c r="W925" i="41"/>
  <c r="V925" i="41"/>
  <c r="U925" i="41"/>
  <c r="T925" i="41"/>
  <c r="S925" i="41"/>
  <c r="R925" i="41"/>
  <c r="Q925" i="41"/>
  <c r="P925" i="41"/>
  <c r="O925" i="41"/>
  <c r="N925" i="41"/>
  <c r="M925" i="41"/>
  <c r="L925" i="41"/>
  <c r="K925" i="41"/>
  <c r="J925" i="41"/>
  <c r="I925" i="41"/>
  <c r="H925" i="41"/>
  <c r="G925" i="41"/>
  <c r="F925" i="41"/>
  <c r="E925" i="41"/>
  <c r="D925" i="41"/>
  <c r="C925" i="41"/>
  <c r="B925" i="41"/>
  <c r="A925" i="41"/>
  <c r="Z924" i="41"/>
  <c r="Y924" i="41"/>
  <c r="X924" i="41"/>
  <c r="W924" i="41"/>
  <c r="V924" i="41"/>
  <c r="U924" i="41"/>
  <c r="T924" i="41"/>
  <c r="S924" i="41"/>
  <c r="R924" i="41"/>
  <c r="Q924" i="41"/>
  <c r="P924" i="41"/>
  <c r="O924" i="41"/>
  <c r="N924" i="41"/>
  <c r="M924" i="41"/>
  <c r="L924" i="41"/>
  <c r="K924" i="41"/>
  <c r="J924" i="41"/>
  <c r="I924" i="41"/>
  <c r="H924" i="41"/>
  <c r="G924" i="41"/>
  <c r="F924" i="41"/>
  <c r="E924" i="41"/>
  <c r="D924" i="41"/>
  <c r="C924" i="41"/>
  <c r="B924" i="41"/>
  <c r="A924" i="41"/>
  <c r="Z923" i="41"/>
  <c r="Y923" i="41"/>
  <c r="X923" i="41"/>
  <c r="W923" i="41"/>
  <c r="V923" i="41"/>
  <c r="U923" i="41"/>
  <c r="T923" i="41"/>
  <c r="S923" i="41"/>
  <c r="R923" i="41"/>
  <c r="Q923" i="41"/>
  <c r="P923" i="41"/>
  <c r="O923" i="41"/>
  <c r="N923" i="41"/>
  <c r="M923" i="41"/>
  <c r="L923" i="41"/>
  <c r="K923" i="41"/>
  <c r="J923" i="41"/>
  <c r="I923" i="41"/>
  <c r="H923" i="41"/>
  <c r="G923" i="41"/>
  <c r="F923" i="41"/>
  <c r="E923" i="41"/>
  <c r="D923" i="41"/>
  <c r="C923" i="41"/>
  <c r="B923" i="41"/>
  <c r="A923" i="41"/>
  <c r="Z922" i="41"/>
  <c r="Y922" i="41"/>
  <c r="X922" i="41"/>
  <c r="W922" i="41"/>
  <c r="V922" i="41"/>
  <c r="U922" i="41"/>
  <c r="T922" i="41"/>
  <c r="S922" i="41"/>
  <c r="R922" i="41"/>
  <c r="Q922" i="41"/>
  <c r="P922" i="41"/>
  <c r="O922" i="41"/>
  <c r="N922" i="41"/>
  <c r="M922" i="41"/>
  <c r="L922" i="41"/>
  <c r="K922" i="41"/>
  <c r="J922" i="41"/>
  <c r="I922" i="41"/>
  <c r="H922" i="41"/>
  <c r="G922" i="41"/>
  <c r="F922" i="41"/>
  <c r="E922" i="41"/>
  <c r="D922" i="41"/>
  <c r="C922" i="41"/>
  <c r="B922" i="41"/>
  <c r="A922" i="41"/>
  <c r="Z921" i="41"/>
  <c r="Y921" i="41"/>
  <c r="X921" i="41"/>
  <c r="W921" i="41"/>
  <c r="V921" i="41"/>
  <c r="U921" i="41"/>
  <c r="T921" i="41"/>
  <c r="S921" i="41"/>
  <c r="R921" i="41"/>
  <c r="Q921" i="41"/>
  <c r="P921" i="41"/>
  <c r="O921" i="41"/>
  <c r="N921" i="41"/>
  <c r="M921" i="41"/>
  <c r="L921" i="41"/>
  <c r="K921" i="41"/>
  <c r="J921" i="41"/>
  <c r="I921" i="41"/>
  <c r="H921" i="41"/>
  <c r="G921" i="41"/>
  <c r="F921" i="41"/>
  <c r="E921" i="41"/>
  <c r="D921" i="41"/>
  <c r="C921" i="41"/>
  <c r="B921" i="41"/>
  <c r="A921" i="41"/>
  <c r="Z920" i="41"/>
  <c r="Y920" i="41"/>
  <c r="X920" i="41"/>
  <c r="W920" i="41"/>
  <c r="V920" i="41"/>
  <c r="U920" i="41"/>
  <c r="T920" i="41"/>
  <c r="S920" i="41"/>
  <c r="R920" i="41"/>
  <c r="Q920" i="41"/>
  <c r="P920" i="41"/>
  <c r="O920" i="41"/>
  <c r="N920" i="41"/>
  <c r="M920" i="41"/>
  <c r="L920" i="41"/>
  <c r="K920" i="41"/>
  <c r="J920" i="41"/>
  <c r="I920" i="41"/>
  <c r="H920" i="41"/>
  <c r="G920" i="41"/>
  <c r="F920" i="41"/>
  <c r="E920" i="41"/>
  <c r="D920" i="41"/>
  <c r="C920" i="41"/>
  <c r="B920" i="41"/>
  <c r="A920" i="41"/>
  <c r="Z919" i="41"/>
  <c r="Y919" i="41"/>
  <c r="X919" i="41"/>
  <c r="W919" i="41"/>
  <c r="V919" i="41"/>
  <c r="U919" i="41"/>
  <c r="T919" i="41"/>
  <c r="S919" i="41"/>
  <c r="R919" i="41"/>
  <c r="Q919" i="41"/>
  <c r="P919" i="41"/>
  <c r="O919" i="41"/>
  <c r="N919" i="41"/>
  <c r="M919" i="41"/>
  <c r="L919" i="41"/>
  <c r="K919" i="41"/>
  <c r="J919" i="41"/>
  <c r="I919" i="41"/>
  <c r="H919" i="41"/>
  <c r="G919" i="41"/>
  <c r="F919" i="41"/>
  <c r="E919" i="41"/>
  <c r="D919" i="41"/>
  <c r="C919" i="41"/>
  <c r="B919" i="41"/>
  <c r="A919" i="41"/>
  <c r="Z918" i="41"/>
  <c r="Y918" i="41"/>
  <c r="X918" i="41"/>
  <c r="W918" i="41"/>
  <c r="V918" i="41"/>
  <c r="U918" i="41"/>
  <c r="T918" i="41"/>
  <c r="S918" i="41"/>
  <c r="R918" i="41"/>
  <c r="Q918" i="41"/>
  <c r="P918" i="41"/>
  <c r="O918" i="41"/>
  <c r="N918" i="41"/>
  <c r="M918" i="41"/>
  <c r="L918" i="41"/>
  <c r="K918" i="41"/>
  <c r="J918" i="41"/>
  <c r="I918" i="41"/>
  <c r="H918" i="41"/>
  <c r="G918" i="41"/>
  <c r="F918" i="41"/>
  <c r="E918" i="41"/>
  <c r="D918" i="41"/>
  <c r="C918" i="41"/>
  <c r="B918" i="41"/>
  <c r="A918" i="41"/>
  <c r="Z917" i="41"/>
  <c r="Y917" i="41"/>
  <c r="X917" i="41"/>
  <c r="W917" i="41"/>
  <c r="V917" i="41"/>
  <c r="U917" i="41"/>
  <c r="T917" i="41"/>
  <c r="S917" i="41"/>
  <c r="R917" i="41"/>
  <c r="Q917" i="41"/>
  <c r="P917" i="41"/>
  <c r="O917" i="41"/>
  <c r="N917" i="41"/>
  <c r="M917" i="41"/>
  <c r="L917" i="41"/>
  <c r="K917" i="41"/>
  <c r="J917" i="41"/>
  <c r="I917" i="41"/>
  <c r="H917" i="41"/>
  <c r="G917" i="41"/>
  <c r="F917" i="41"/>
  <c r="E917" i="41"/>
  <c r="D917" i="41"/>
  <c r="C917" i="41"/>
  <c r="B917" i="41"/>
  <c r="A917" i="41"/>
  <c r="Z916" i="41"/>
  <c r="Y916" i="41"/>
  <c r="X916" i="41"/>
  <c r="W916" i="41"/>
  <c r="V916" i="41"/>
  <c r="U916" i="41"/>
  <c r="T916" i="41"/>
  <c r="S916" i="41"/>
  <c r="R916" i="41"/>
  <c r="Q916" i="41"/>
  <c r="P916" i="41"/>
  <c r="O916" i="41"/>
  <c r="N916" i="41"/>
  <c r="M916" i="41"/>
  <c r="L916" i="41"/>
  <c r="K916" i="41"/>
  <c r="J916" i="41"/>
  <c r="I916" i="41"/>
  <c r="H916" i="41"/>
  <c r="G916" i="41"/>
  <c r="F916" i="41"/>
  <c r="E916" i="41"/>
  <c r="D916" i="41"/>
  <c r="C916" i="41"/>
  <c r="B916" i="41"/>
  <c r="A916" i="41"/>
  <c r="Z915" i="41"/>
  <c r="Y915" i="41"/>
  <c r="X915" i="41"/>
  <c r="W915" i="41"/>
  <c r="V915" i="41"/>
  <c r="U915" i="41"/>
  <c r="T915" i="41"/>
  <c r="S915" i="41"/>
  <c r="R915" i="41"/>
  <c r="Q915" i="41"/>
  <c r="P915" i="41"/>
  <c r="O915" i="41"/>
  <c r="N915" i="41"/>
  <c r="M915" i="41"/>
  <c r="L915" i="41"/>
  <c r="K915" i="41"/>
  <c r="J915" i="41"/>
  <c r="I915" i="41"/>
  <c r="H915" i="41"/>
  <c r="G915" i="41"/>
  <c r="F915" i="41"/>
  <c r="E915" i="41"/>
  <c r="D915" i="41"/>
  <c r="C915" i="41"/>
  <c r="B915" i="41"/>
  <c r="A915" i="41"/>
  <c r="Z914" i="41"/>
  <c r="Y914" i="41"/>
  <c r="X914" i="41"/>
  <c r="W914" i="41"/>
  <c r="V914" i="41"/>
  <c r="U914" i="41"/>
  <c r="T914" i="41"/>
  <c r="S914" i="41"/>
  <c r="R914" i="41"/>
  <c r="Q914" i="41"/>
  <c r="P914" i="41"/>
  <c r="O914" i="41"/>
  <c r="N914" i="41"/>
  <c r="M914" i="41"/>
  <c r="L914" i="41"/>
  <c r="K914" i="41"/>
  <c r="J914" i="41"/>
  <c r="I914" i="41"/>
  <c r="H914" i="41"/>
  <c r="G914" i="41"/>
  <c r="F914" i="41"/>
  <c r="E914" i="41"/>
  <c r="D914" i="41"/>
  <c r="C914" i="41"/>
  <c r="B914" i="41"/>
  <c r="A914" i="41"/>
  <c r="Z913" i="41"/>
  <c r="Y913" i="41"/>
  <c r="X913" i="41"/>
  <c r="W913" i="41"/>
  <c r="V913" i="41"/>
  <c r="U913" i="41"/>
  <c r="T913" i="41"/>
  <c r="S913" i="41"/>
  <c r="R913" i="41"/>
  <c r="Q913" i="41"/>
  <c r="P913" i="41"/>
  <c r="O913" i="41"/>
  <c r="N913" i="41"/>
  <c r="M913" i="41"/>
  <c r="L913" i="41"/>
  <c r="K913" i="41"/>
  <c r="J913" i="41"/>
  <c r="I913" i="41"/>
  <c r="H913" i="41"/>
  <c r="G913" i="41"/>
  <c r="F913" i="41"/>
  <c r="E913" i="41"/>
  <c r="D913" i="41"/>
  <c r="C913" i="41"/>
  <c r="B913" i="41"/>
  <c r="A913" i="41"/>
  <c r="Z912" i="41"/>
  <c r="Y912" i="41"/>
  <c r="X912" i="41"/>
  <c r="W912" i="41"/>
  <c r="V912" i="41"/>
  <c r="U912" i="41"/>
  <c r="T912" i="41"/>
  <c r="S912" i="41"/>
  <c r="R912" i="41"/>
  <c r="Q912" i="41"/>
  <c r="P912" i="41"/>
  <c r="O912" i="41"/>
  <c r="N912" i="41"/>
  <c r="M912" i="41"/>
  <c r="L912" i="41"/>
  <c r="K912" i="41"/>
  <c r="J912" i="41"/>
  <c r="I912" i="41"/>
  <c r="H912" i="41"/>
  <c r="G912" i="41"/>
  <c r="F912" i="41"/>
  <c r="E912" i="41"/>
  <c r="D912" i="41"/>
  <c r="C912" i="41"/>
  <c r="B912" i="41"/>
  <c r="A912" i="41"/>
  <c r="Z911" i="41"/>
  <c r="Y911" i="41"/>
  <c r="X911" i="41"/>
  <c r="W911" i="41"/>
  <c r="V911" i="41"/>
  <c r="U911" i="41"/>
  <c r="T911" i="41"/>
  <c r="S911" i="41"/>
  <c r="R911" i="41"/>
  <c r="Q911" i="41"/>
  <c r="P911" i="41"/>
  <c r="O911" i="41"/>
  <c r="N911" i="41"/>
  <c r="M911" i="41"/>
  <c r="L911" i="41"/>
  <c r="K911" i="41"/>
  <c r="J911" i="41"/>
  <c r="I911" i="41"/>
  <c r="H911" i="41"/>
  <c r="G911" i="41"/>
  <c r="F911" i="41"/>
  <c r="E911" i="41"/>
  <c r="D911" i="41"/>
  <c r="C911" i="41"/>
  <c r="B911" i="41"/>
  <c r="A911" i="41"/>
  <c r="Z910" i="41"/>
  <c r="Y910" i="41"/>
  <c r="X910" i="41"/>
  <c r="W910" i="41"/>
  <c r="V910" i="41"/>
  <c r="U910" i="41"/>
  <c r="T910" i="41"/>
  <c r="S910" i="41"/>
  <c r="R910" i="41"/>
  <c r="Q910" i="41"/>
  <c r="P910" i="41"/>
  <c r="O910" i="41"/>
  <c r="N910" i="41"/>
  <c r="M910" i="41"/>
  <c r="L910" i="41"/>
  <c r="K910" i="41"/>
  <c r="J910" i="41"/>
  <c r="I910" i="41"/>
  <c r="H910" i="41"/>
  <c r="G910" i="41"/>
  <c r="F910" i="41"/>
  <c r="E910" i="41"/>
  <c r="D910" i="41"/>
  <c r="C910" i="41"/>
  <c r="B910" i="41"/>
  <c r="A910" i="41"/>
  <c r="Z909" i="41"/>
  <c r="Y909" i="41"/>
  <c r="X909" i="41"/>
  <c r="W909" i="41"/>
  <c r="V909" i="41"/>
  <c r="U909" i="41"/>
  <c r="T909" i="41"/>
  <c r="S909" i="41"/>
  <c r="R909" i="41"/>
  <c r="Q909" i="41"/>
  <c r="P909" i="41"/>
  <c r="O909" i="41"/>
  <c r="N909" i="41"/>
  <c r="M909" i="41"/>
  <c r="L909" i="41"/>
  <c r="K909" i="41"/>
  <c r="J909" i="41"/>
  <c r="I909" i="41"/>
  <c r="H909" i="41"/>
  <c r="G909" i="41"/>
  <c r="F909" i="41"/>
  <c r="E909" i="41"/>
  <c r="D909" i="41"/>
  <c r="C909" i="41"/>
  <c r="B909" i="41"/>
  <c r="A909" i="41"/>
  <c r="Z908" i="41"/>
  <c r="Y908" i="41"/>
  <c r="X908" i="41"/>
  <c r="W908" i="41"/>
  <c r="V908" i="41"/>
  <c r="U908" i="41"/>
  <c r="T908" i="41"/>
  <c r="S908" i="41"/>
  <c r="R908" i="41"/>
  <c r="Q908" i="41"/>
  <c r="P908" i="41"/>
  <c r="O908" i="41"/>
  <c r="N908" i="41"/>
  <c r="M908" i="41"/>
  <c r="L908" i="41"/>
  <c r="K908" i="41"/>
  <c r="J908" i="41"/>
  <c r="I908" i="41"/>
  <c r="H908" i="41"/>
  <c r="G908" i="41"/>
  <c r="F908" i="41"/>
  <c r="E908" i="41"/>
  <c r="D908" i="41"/>
  <c r="C908" i="41"/>
  <c r="B908" i="41"/>
  <c r="A908" i="41"/>
  <c r="Z907" i="41"/>
  <c r="Y907" i="41"/>
  <c r="X907" i="41"/>
  <c r="W907" i="41"/>
  <c r="V907" i="41"/>
  <c r="U907" i="41"/>
  <c r="T907" i="41"/>
  <c r="S907" i="41"/>
  <c r="R907" i="41"/>
  <c r="Q907" i="41"/>
  <c r="P907" i="41"/>
  <c r="O907" i="41"/>
  <c r="N907" i="41"/>
  <c r="M907" i="41"/>
  <c r="L907" i="41"/>
  <c r="K907" i="41"/>
  <c r="J907" i="41"/>
  <c r="I907" i="41"/>
  <c r="H907" i="41"/>
  <c r="G907" i="41"/>
  <c r="F907" i="41"/>
  <c r="E907" i="41"/>
  <c r="D907" i="41"/>
  <c r="C907" i="41"/>
  <c r="B907" i="41"/>
  <c r="A907" i="41"/>
  <c r="Z906" i="41"/>
  <c r="Y906" i="41"/>
  <c r="X906" i="41"/>
  <c r="W906" i="41"/>
  <c r="V906" i="41"/>
  <c r="U906" i="41"/>
  <c r="T906" i="41"/>
  <c r="S906" i="41"/>
  <c r="R906" i="41"/>
  <c r="Q906" i="41"/>
  <c r="P906" i="41"/>
  <c r="O906" i="41"/>
  <c r="N906" i="41"/>
  <c r="M906" i="41"/>
  <c r="L906" i="41"/>
  <c r="K906" i="41"/>
  <c r="J906" i="41"/>
  <c r="I906" i="41"/>
  <c r="H906" i="41"/>
  <c r="G906" i="41"/>
  <c r="F906" i="41"/>
  <c r="E906" i="41"/>
  <c r="D906" i="41"/>
  <c r="C906" i="41"/>
  <c r="B906" i="41"/>
  <c r="A906" i="41"/>
  <c r="Z905" i="41"/>
  <c r="Y905" i="41"/>
  <c r="X905" i="41"/>
  <c r="W905" i="41"/>
  <c r="V905" i="41"/>
  <c r="U905" i="41"/>
  <c r="T905" i="41"/>
  <c r="S905" i="41"/>
  <c r="R905" i="41"/>
  <c r="Q905" i="41"/>
  <c r="P905" i="41"/>
  <c r="O905" i="41"/>
  <c r="N905" i="41"/>
  <c r="M905" i="41"/>
  <c r="L905" i="41"/>
  <c r="K905" i="41"/>
  <c r="J905" i="41"/>
  <c r="I905" i="41"/>
  <c r="H905" i="41"/>
  <c r="G905" i="41"/>
  <c r="F905" i="41"/>
  <c r="E905" i="41"/>
  <c r="D905" i="41"/>
  <c r="C905" i="41"/>
  <c r="B905" i="41"/>
  <c r="A905" i="41"/>
  <c r="Z904" i="41"/>
  <c r="Y904" i="41"/>
  <c r="X904" i="41"/>
  <c r="W904" i="41"/>
  <c r="V904" i="41"/>
  <c r="U904" i="41"/>
  <c r="T904" i="41"/>
  <c r="S904" i="41"/>
  <c r="R904" i="41"/>
  <c r="Q904" i="41"/>
  <c r="P904" i="41"/>
  <c r="O904" i="41"/>
  <c r="N904" i="41"/>
  <c r="M904" i="41"/>
  <c r="L904" i="41"/>
  <c r="K904" i="41"/>
  <c r="J904" i="41"/>
  <c r="I904" i="41"/>
  <c r="H904" i="41"/>
  <c r="G904" i="41"/>
  <c r="F904" i="41"/>
  <c r="E904" i="41"/>
  <c r="D904" i="41"/>
  <c r="C904" i="41"/>
  <c r="B904" i="41"/>
  <c r="A904" i="41"/>
  <c r="Z903" i="41"/>
  <c r="Y903" i="41"/>
  <c r="X903" i="41"/>
  <c r="W903" i="41"/>
  <c r="V903" i="41"/>
  <c r="U903" i="41"/>
  <c r="T903" i="41"/>
  <c r="S903" i="41"/>
  <c r="R903" i="41"/>
  <c r="Q903" i="41"/>
  <c r="P903" i="41"/>
  <c r="O903" i="41"/>
  <c r="N903" i="41"/>
  <c r="M903" i="41"/>
  <c r="L903" i="41"/>
  <c r="K903" i="41"/>
  <c r="J903" i="41"/>
  <c r="I903" i="41"/>
  <c r="H903" i="41"/>
  <c r="G903" i="41"/>
  <c r="F903" i="41"/>
  <c r="E903" i="41"/>
  <c r="D903" i="41"/>
  <c r="C903" i="41"/>
  <c r="B903" i="41"/>
  <c r="A903" i="41"/>
  <c r="Z902" i="41"/>
  <c r="Y902" i="41"/>
  <c r="X902" i="41"/>
  <c r="W902" i="41"/>
  <c r="V902" i="41"/>
  <c r="U902" i="41"/>
  <c r="T902" i="41"/>
  <c r="S902" i="41"/>
  <c r="R902" i="41"/>
  <c r="Q902" i="41"/>
  <c r="P902" i="41"/>
  <c r="O902" i="41"/>
  <c r="N902" i="41"/>
  <c r="M902" i="41"/>
  <c r="L902" i="41"/>
  <c r="K902" i="41"/>
  <c r="J902" i="41"/>
  <c r="I902" i="41"/>
  <c r="H902" i="41"/>
  <c r="G902" i="41"/>
  <c r="F902" i="41"/>
  <c r="E902" i="41"/>
  <c r="D902" i="41"/>
  <c r="C902" i="41"/>
  <c r="B902" i="41"/>
  <c r="A902" i="41"/>
  <c r="Z901" i="41"/>
  <c r="Y901" i="41"/>
  <c r="X901" i="41"/>
  <c r="W901" i="41"/>
  <c r="V901" i="41"/>
  <c r="U901" i="41"/>
  <c r="T901" i="41"/>
  <c r="S901" i="41"/>
  <c r="R901" i="41"/>
  <c r="Q901" i="41"/>
  <c r="P901" i="41"/>
  <c r="O901" i="41"/>
  <c r="N901" i="41"/>
  <c r="M901" i="41"/>
  <c r="L901" i="41"/>
  <c r="K901" i="41"/>
  <c r="J901" i="41"/>
  <c r="I901" i="41"/>
  <c r="H901" i="41"/>
  <c r="G901" i="41"/>
  <c r="F901" i="41"/>
  <c r="E901" i="41"/>
  <c r="D901" i="41"/>
  <c r="C901" i="41"/>
  <c r="B901" i="41"/>
  <c r="A901" i="41"/>
  <c r="Z900" i="41"/>
  <c r="Y900" i="41"/>
  <c r="X900" i="41"/>
  <c r="W900" i="41"/>
  <c r="V900" i="41"/>
  <c r="U900" i="41"/>
  <c r="T900" i="41"/>
  <c r="S900" i="41"/>
  <c r="R900" i="41"/>
  <c r="Q900" i="41"/>
  <c r="P900" i="41"/>
  <c r="O900" i="41"/>
  <c r="N900" i="41"/>
  <c r="M900" i="41"/>
  <c r="L900" i="41"/>
  <c r="K900" i="41"/>
  <c r="J900" i="41"/>
  <c r="I900" i="41"/>
  <c r="H900" i="41"/>
  <c r="G900" i="41"/>
  <c r="F900" i="41"/>
  <c r="E900" i="41"/>
  <c r="D900" i="41"/>
  <c r="C900" i="41"/>
  <c r="B900" i="41"/>
  <c r="A900" i="41"/>
  <c r="Z899" i="41"/>
  <c r="Y899" i="41"/>
  <c r="X899" i="41"/>
  <c r="W899" i="41"/>
  <c r="V899" i="41"/>
  <c r="U899" i="41"/>
  <c r="T899" i="41"/>
  <c r="S899" i="41"/>
  <c r="R899" i="41"/>
  <c r="Q899" i="41"/>
  <c r="P899" i="41"/>
  <c r="O899" i="41"/>
  <c r="N899" i="41"/>
  <c r="M899" i="41"/>
  <c r="L899" i="41"/>
  <c r="K899" i="41"/>
  <c r="J899" i="41"/>
  <c r="I899" i="41"/>
  <c r="H899" i="41"/>
  <c r="G899" i="41"/>
  <c r="F899" i="41"/>
  <c r="E899" i="41"/>
  <c r="D899" i="41"/>
  <c r="C899" i="41"/>
  <c r="B899" i="41"/>
  <c r="A899" i="41"/>
  <c r="Z898" i="41"/>
  <c r="Y898" i="41"/>
  <c r="X898" i="41"/>
  <c r="W898" i="41"/>
  <c r="V898" i="41"/>
  <c r="U898" i="41"/>
  <c r="T898" i="41"/>
  <c r="S898" i="41"/>
  <c r="R898" i="41"/>
  <c r="Q898" i="41"/>
  <c r="P898" i="41"/>
  <c r="O898" i="41"/>
  <c r="N898" i="41"/>
  <c r="M898" i="41"/>
  <c r="L898" i="41"/>
  <c r="K898" i="41"/>
  <c r="J898" i="41"/>
  <c r="I898" i="41"/>
  <c r="H898" i="41"/>
  <c r="G898" i="41"/>
  <c r="F898" i="41"/>
  <c r="E898" i="41"/>
  <c r="D898" i="41"/>
  <c r="C898" i="41"/>
  <c r="B898" i="41"/>
  <c r="A898" i="41"/>
  <c r="Z897" i="41"/>
  <c r="Y897" i="41"/>
  <c r="X897" i="41"/>
  <c r="W897" i="41"/>
  <c r="V897" i="41"/>
  <c r="U897" i="41"/>
  <c r="T897" i="41"/>
  <c r="S897" i="41"/>
  <c r="R897" i="41"/>
  <c r="Q897" i="41"/>
  <c r="P897" i="41"/>
  <c r="O897" i="41"/>
  <c r="N897" i="41"/>
  <c r="M897" i="41"/>
  <c r="L897" i="41"/>
  <c r="K897" i="41"/>
  <c r="J897" i="41"/>
  <c r="I897" i="41"/>
  <c r="H897" i="41"/>
  <c r="G897" i="41"/>
  <c r="F897" i="41"/>
  <c r="E897" i="41"/>
  <c r="D897" i="41"/>
  <c r="C897" i="41"/>
  <c r="B897" i="41"/>
  <c r="A897" i="41"/>
  <c r="Z896" i="41"/>
  <c r="Y896" i="41"/>
  <c r="X896" i="41"/>
  <c r="W896" i="41"/>
  <c r="V896" i="41"/>
  <c r="U896" i="41"/>
  <c r="T896" i="41"/>
  <c r="S896" i="41"/>
  <c r="R896" i="41"/>
  <c r="Q896" i="41"/>
  <c r="P896" i="41"/>
  <c r="O896" i="41"/>
  <c r="N896" i="41"/>
  <c r="M896" i="41"/>
  <c r="L896" i="41"/>
  <c r="K896" i="41"/>
  <c r="J896" i="41"/>
  <c r="I896" i="41"/>
  <c r="H896" i="41"/>
  <c r="G896" i="41"/>
  <c r="F896" i="41"/>
  <c r="E896" i="41"/>
  <c r="D896" i="41"/>
  <c r="C896" i="41"/>
  <c r="B896" i="41"/>
  <c r="A896" i="41"/>
  <c r="Z895" i="41"/>
  <c r="Y895" i="41"/>
  <c r="X895" i="41"/>
  <c r="W895" i="41"/>
  <c r="V895" i="41"/>
  <c r="U895" i="41"/>
  <c r="T895" i="41"/>
  <c r="S895" i="41"/>
  <c r="R895" i="41"/>
  <c r="Q895" i="41"/>
  <c r="P895" i="41"/>
  <c r="O895" i="41"/>
  <c r="N895" i="41"/>
  <c r="M895" i="41"/>
  <c r="L895" i="41"/>
  <c r="K895" i="41"/>
  <c r="J895" i="41"/>
  <c r="I895" i="41"/>
  <c r="H895" i="41"/>
  <c r="G895" i="41"/>
  <c r="F895" i="41"/>
  <c r="E895" i="41"/>
  <c r="D895" i="41"/>
  <c r="C895" i="41"/>
  <c r="B895" i="41"/>
  <c r="A895" i="41"/>
  <c r="Z894" i="41"/>
  <c r="Y894" i="41"/>
  <c r="X894" i="41"/>
  <c r="W894" i="41"/>
  <c r="V894" i="41"/>
  <c r="U894" i="41"/>
  <c r="T894" i="41"/>
  <c r="S894" i="41"/>
  <c r="R894" i="41"/>
  <c r="Q894" i="41"/>
  <c r="P894" i="41"/>
  <c r="O894" i="41"/>
  <c r="N894" i="41"/>
  <c r="M894" i="41"/>
  <c r="L894" i="41"/>
  <c r="K894" i="41"/>
  <c r="J894" i="41"/>
  <c r="I894" i="41"/>
  <c r="H894" i="41"/>
  <c r="G894" i="41"/>
  <c r="F894" i="41"/>
  <c r="E894" i="41"/>
  <c r="D894" i="41"/>
  <c r="C894" i="41"/>
  <c r="B894" i="41"/>
  <c r="A894" i="41"/>
  <c r="Z893" i="41"/>
  <c r="Y893" i="41"/>
  <c r="X893" i="41"/>
  <c r="W893" i="41"/>
  <c r="V893" i="41"/>
  <c r="U893" i="41"/>
  <c r="T893" i="41"/>
  <c r="S893" i="41"/>
  <c r="R893" i="41"/>
  <c r="Q893" i="41"/>
  <c r="P893" i="41"/>
  <c r="O893" i="41"/>
  <c r="N893" i="41"/>
  <c r="M893" i="41"/>
  <c r="L893" i="41"/>
  <c r="K893" i="41"/>
  <c r="J893" i="41"/>
  <c r="I893" i="41"/>
  <c r="H893" i="41"/>
  <c r="G893" i="41"/>
  <c r="F893" i="41"/>
  <c r="E893" i="41"/>
  <c r="D893" i="41"/>
  <c r="C893" i="41"/>
  <c r="B893" i="41"/>
  <c r="A893" i="41"/>
  <c r="Z892" i="41"/>
  <c r="Y892" i="41"/>
  <c r="X892" i="41"/>
  <c r="W892" i="41"/>
  <c r="V892" i="41"/>
  <c r="U892" i="41"/>
  <c r="T892" i="41"/>
  <c r="S892" i="41"/>
  <c r="R892" i="41"/>
  <c r="Q892" i="41"/>
  <c r="P892" i="41"/>
  <c r="O892" i="41"/>
  <c r="N892" i="41"/>
  <c r="M892" i="41"/>
  <c r="L892" i="41"/>
  <c r="K892" i="41"/>
  <c r="J892" i="41"/>
  <c r="I892" i="41"/>
  <c r="H892" i="41"/>
  <c r="G892" i="41"/>
  <c r="F892" i="41"/>
  <c r="E892" i="41"/>
  <c r="D892" i="41"/>
  <c r="C892" i="41"/>
  <c r="B892" i="41"/>
  <c r="A892" i="41"/>
  <c r="Z891" i="41"/>
  <c r="Y891" i="41"/>
  <c r="X891" i="41"/>
  <c r="W891" i="41"/>
  <c r="V891" i="41"/>
  <c r="U891" i="41"/>
  <c r="T891" i="41"/>
  <c r="S891" i="41"/>
  <c r="R891" i="41"/>
  <c r="Q891" i="41"/>
  <c r="P891" i="41"/>
  <c r="O891" i="41"/>
  <c r="N891" i="41"/>
  <c r="M891" i="41"/>
  <c r="L891" i="41"/>
  <c r="K891" i="41"/>
  <c r="J891" i="41"/>
  <c r="I891" i="41"/>
  <c r="H891" i="41"/>
  <c r="G891" i="41"/>
  <c r="F891" i="41"/>
  <c r="E891" i="41"/>
  <c r="D891" i="41"/>
  <c r="C891" i="41"/>
  <c r="B891" i="41"/>
  <c r="A891" i="41"/>
  <c r="Z890" i="41"/>
  <c r="Y890" i="41"/>
  <c r="X890" i="41"/>
  <c r="W890" i="41"/>
  <c r="V890" i="41"/>
  <c r="U890" i="41"/>
  <c r="T890" i="41"/>
  <c r="S890" i="41"/>
  <c r="R890" i="41"/>
  <c r="Q890" i="41"/>
  <c r="P890" i="41"/>
  <c r="O890" i="41"/>
  <c r="N890" i="41"/>
  <c r="M890" i="41"/>
  <c r="L890" i="41"/>
  <c r="K890" i="41"/>
  <c r="J890" i="41"/>
  <c r="I890" i="41"/>
  <c r="H890" i="41"/>
  <c r="G890" i="41"/>
  <c r="F890" i="41"/>
  <c r="E890" i="41"/>
  <c r="D890" i="41"/>
  <c r="C890" i="41"/>
  <c r="B890" i="41"/>
  <c r="A890" i="41"/>
  <c r="Z889" i="41"/>
  <c r="Y889" i="41"/>
  <c r="X889" i="41"/>
  <c r="W889" i="41"/>
  <c r="V889" i="41"/>
  <c r="U889" i="41"/>
  <c r="T889" i="41"/>
  <c r="S889" i="41"/>
  <c r="R889" i="41"/>
  <c r="Q889" i="41"/>
  <c r="P889" i="41"/>
  <c r="O889" i="41"/>
  <c r="N889" i="41"/>
  <c r="M889" i="41"/>
  <c r="L889" i="41"/>
  <c r="K889" i="41"/>
  <c r="J889" i="41"/>
  <c r="I889" i="41"/>
  <c r="H889" i="41"/>
  <c r="G889" i="41"/>
  <c r="F889" i="41"/>
  <c r="E889" i="41"/>
  <c r="D889" i="41"/>
  <c r="C889" i="41"/>
  <c r="B889" i="41"/>
  <c r="A889" i="41"/>
  <c r="Z888" i="41"/>
  <c r="Y888" i="41"/>
  <c r="X888" i="41"/>
  <c r="W888" i="41"/>
  <c r="V888" i="41"/>
  <c r="U888" i="41"/>
  <c r="T888" i="41"/>
  <c r="S888" i="41"/>
  <c r="R888" i="41"/>
  <c r="Q888" i="41"/>
  <c r="P888" i="41"/>
  <c r="O888" i="41"/>
  <c r="N888" i="41"/>
  <c r="M888" i="41"/>
  <c r="L888" i="41"/>
  <c r="K888" i="41"/>
  <c r="J888" i="41"/>
  <c r="I888" i="41"/>
  <c r="H888" i="41"/>
  <c r="G888" i="41"/>
  <c r="F888" i="41"/>
  <c r="E888" i="41"/>
  <c r="D888" i="41"/>
  <c r="C888" i="41"/>
  <c r="B888" i="41"/>
  <c r="A888" i="41"/>
  <c r="Z887" i="41"/>
  <c r="Y887" i="41"/>
  <c r="X887" i="41"/>
  <c r="W887" i="41"/>
  <c r="V887" i="41"/>
  <c r="U887" i="41"/>
  <c r="T887" i="41"/>
  <c r="S887" i="41"/>
  <c r="R887" i="41"/>
  <c r="Q887" i="41"/>
  <c r="P887" i="41"/>
  <c r="O887" i="41"/>
  <c r="N887" i="41"/>
  <c r="M887" i="41"/>
  <c r="L887" i="41"/>
  <c r="K887" i="41"/>
  <c r="J887" i="41"/>
  <c r="I887" i="41"/>
  <c r="H887" i="41"/>
  <c r="G887" i="41"/>
  <c r="F887" i="41"/>
  <c r="E887" i="41"/>
  <c r="D887" i="41"/>
  <c r="C887" i="41"/>
  <c r="B887" i="41"/>
  <c r="A887" i="41"/>
  <c r="Z886" i="41"/>
  <c r="Y886" i="41"/>
  <c r="X886" i="41"/>
  <c r="W886" i="41"/>
  <c r="V886" i="41"/>
  <c r="U886" i="41"/>
  <c r="T886" i="41"/>
  <c r="S886" i="41"/>
  <c r="R886" i="41"/>
  <c r="Q886" i="41"/>
  <c r="P886" i="41"/>
  <c r="O886" i="41"/>
  <c r="N886" i="41"/>
  <c r="M886" i="41"/>
  <c r="L886" i="41"/>
  <c r="K886" i="41"/>
  <c r="J886" i="41"/>
  <c r="I886" i="41"/>
  <c r="H886" i="41"/>
  <c r="G886" i="41"/>
  <c r="F886" i="41"/>
  <c r="E886" i="41"/>
  <c r="D886" i="41"/>
  <c r="C886" i="41"/>
  <c r="B886" i="41"/>
  <c r="A886" i="41"/>
  <c r="Z885" i="41"/>
  <c r="Y885" i="41"/>
  <c r="X885" i="41"/>
  <c r="W885" i="41"/>
  <c r="V885" i="41"/>
  <c r="U885" i="41"/>
  <c r="T885" i="41"/>
  <c r="S885" i="41"/>
  <c r="R885" i="41"/>
  <c r="Q885" i="41"/>
  <c r="P885" i="41"/>
  <c r="O885" i="41"/>
  <c r="N885" i="41"/>
  <c r="M885" i="41"/>
  <c r="L885" i="41"/>
  <c r="K885" i="41"/>
  <c r="J885" i="41"/>
  <c r="I885" i="41"/>
  <c r="H885" i="41"/>
  <c r="G885" i="41"/>
  <c r="F885" i="41"/>
  <c r="E885" i="41"/>
  <c r="D885" i="41"/>
  <c r="C885" i="41"/>
  <c r="B885" i="41"/>
  <c r="A885" i="41"/>
  <c r="Z884" i="41"/>
  <c r="Y884" i="41"/>
  <c r="X884" i="41"/>
  <c r="W884" i="41"/>
  <c r="V884" i="41"/>
  <c r="U884" i="41"/>
  <c r="T884" i="41"/>
  <c r="S884" i="41"/>
  <c r="R884" i="41"/>
  <c r="Q884" i="41"/>
  <c r="P884" i="41"/>
  <c r="O884" i="41"/>
  <c r="N884" i="41"/>
  <c r="M884" i="41"/>
  <c r="L884" i="41"/>
  <c r="K884" i="41"/>
  <c r="J884" i="41"/>
  <c r="I884" i="41"/>
  <c r="H884" i="41"/>
  <c r="G884" i="41"/>
  <c r="F884" i="41"/>
  <c r="E884" i="41"/>
  <c r="D884" i="41"/>
  <c r="C884" i="41"/>
  <c r="B884" i="41"/>
  <c r="A884" i="41"/>
  <c r="Z883" i="41"/>
  <c r="Y883" i="41"/>
  <c r="X883" i="41"/>
  <c r="W883" i="41"/>
  <c r="V883" i="41"/>
  <c r="U883" i="41"/>
  <c r="T883" i="41"/>
  <c r="S883" i="41"/>
  <c r="R883" i="41"/>
  <c r="Q883" i="41"/>
  <c r="P883" i="41"/>
  <c r="O883" i="41"/>
  <c r="N883" i="41"/>
  <c r="M883" i="41"/>
  <c r="L883" i="41"/>
  <c r="K883" i="41"/>
  <c r="J883" i="41"/>
  <c r="I883" i="41"/>
  <c r="H883" i="41"/>
  <c r="G883" i="41"/>
  <c r="F883" i="41"/>
  <c r="E883" i="41"/>
  <c r="D883" i="41"/>
  <c r="C883" i="41"/>
  <c r="B883" i="41"/>
  <c r="A883" i="41"/>
  <c r="Z882" i="41"/>
  <c r="Y882" i="41"/>
  <c r="X882" i="41"/>
  <c r="W882" i="41"/>
  <c r="V882" i="41"/>
  <c r="U882" i="41"/>
  <c r="T882" i="41"/>
  <c r="S882" i="41"/>
  <c r="R882" i="41"/>
  <c r="Q882" i="41"/>
  <c r="P882" i="41"/>
  <c r="O882" i="41"/>
  <c r="N882" i="41"/>
  <c r="M882" i="41"/>
  <c r="L882" i="41"/>
  <c r="K882" i="41"/>
  <c r="J882" i="41"/>
  <c r="I882" i="41"/>
  <c r="H882" i="41"/>
  <c r="G882" i="41"/>
  <c r="F882" i="41"/>
  <c r="E882" i="41"/>
  <c r="D882" i="41"/>
  <c r="C882" i="41"/>
  <c r="B882" i="41"/>
  <c r="A882" i="41"/>
  <c r="Z881" i="41"/>
  <c r="Y881" i="41"/>
  <c r="X881" i="41"/>
  <c r="W881" i="41"/>
  <c r="V881" i="41"/>
  <c r="U881" i="41"/>
  <c r="T881" i="41"/>
  <c r="S881" i="41"/>
  <c r="R881" i="41"/>
  <c r="Q881" i="41"/>
  <c r="P881" i="41"/>
  <c r="O881" i="41"/>
  <c r="N881" i="41"/>
  <c r="M881" i="41"/>
  <c r="L881" i="41"/>
  <c r="K881" i="41"/>
  <c r="J881" i="41"/>
  <c r="I881" i="41"/>
  <c r="H881" i="41"/>
  <c r="G881" i="41"/>
  <c r="F881" i="41"/>
  <c r="E881" i="41"/>
  <c r="D881" i="41"/>
  <c r="C881" i="41"/>
  <c r="B881" i="41"/>
  <c r="A881" i="41"/>
  <c r="Z880" i="41"/>
  <c r="Y880" i="41"/>
  <c r="X880" i="41"/>
  <c r="W880" i="41"/>
  <c r="V880" i="41"/>
  <c r="U880" i="41"/>
  <c r="T880" i="41"/>
  <c r="S880" i="41"/>
  <c r="R880" i="41"/>
  <c r="Q880" i="41"/>
  <c r="P880" i="41"/>
  <c r="O880" i="41"/>
  <c r="N880" i="41"/>
  <c r="M880" i="41"/>
  <c r="L880" i="41"/>
  <c r="K880" i="41"/>
  <c r="J880" i="41"/>
  <c r="I880" i="41"/>
  <c r="H880" i="41"/>
  <c r="G880" i="41"/>
  <c r="F880" i="41"/>
  <c r="E880" i="41"/>
  <c r="D880" i="41"/>
  <c r="C880" i="41"/>
  <c r="B880" i="41"/>
  <c r="A880" i="41"/>
  <c r="Z879" i="41"/>
  <c r="Y879" i="41"/>
  <c r="X879" i="41"/>
  <c r="W879" i="41"/>
  <c r="V879" i="41"/>
  <c r="U879" i="41"/>
  <c r="T879" i="41"/>
  <c r="S879" i="41"/>
  <c r="R879" i="41"/>
  <c r="Q879" i="41"/>
  <c r="P879" i="41"/>
  <c r="O879" i="41"/>
  <c r="N879" i="41"/>
  <c r="M879" i="41"/>
  <c r="L879" i="41"/>
  <c r="K879" i="41"/>
  <c r="J879" i="41"/>
  <c r="I879" i="41"/>
  <c r="H879" i="41"/>
  <c r="G879" i="41"/>
  <c r="F879" i="41"/>
  <c r="E879" i="41"/>
  <c r="D879" i="41"/>
  <c r="C879" i="41"/>
  <c r="B879" i="41"/>
  <c r="A879" i="41"/>
  <c r="Z878" i="41"/>
  <c r="Y878" i="41"/>
  <c r="X878" i="41"/>
  <c r="W878" i="41"/>
  <c r="V878" i="41"/>
  <c r="U878" i="41"/>
  <c r="T878" i="41"/>
  <c r="S878" i="41"/>
  <c r="R878" i="41"/>
  <c r="Q878" i="41"/>
  <c r="P878" i="41"/>
  <c r="O878" i="41"/>
  <c r="N878" i="41"/>
  <c r="M878" i="41"/>
  <c r="L878" i="41"/>
  <c r="K878" i="41"/>
  <c r="J878" i="41"/>
  <c r="I878" i="41"/>
  <c r="H878" i="41"/>
  <c r="G878" i="41"/>
  <c r="F878" i="41"/>
  <c r="E878" i="41"/>
  <c r="D878" i="41"/>
  <c r="C878" i="41"/>
  <c r="B878" i="41"/>
  <c r="A878" i="41"/>
  <c r="Z877" i="41"/>
  <c r="Y877" i="41"/>
  <c r="X877" i="41"/>
  <c r="W877" i="41"/>
  <c r="V877" i="41"/>
  <c r="U877" i="41"/>
  <c r="T877" i="41"/>
  <c r="S877" i="41"/>
  <c r="R877" i="41"/>
  <c r="Q877" i="41"/>
  <c r="P877" i="41"/>
  <c r="O877" i="41"/>
  <c r="N877" i="41"/>
  <c r="M877" i="41"/>
  <c r="L877" i="41"/>
  <c r="K877" i="41"/>
  <c r="J877" i="41"/>
  <c r="I877" i="41"/>
  <c r="H877" i="41"/>
  <c r="G877" i="41"/>
  <c r="F877" i="41"/>
  <c r="E877" i="41"/>
  <c r="D877" i="41"/>
  <c r="C877" i="41"/>
  <c r="B877" i="41"/>
  <c r="A877" i="41"/>
  <c r="Z876" i="41"/>
  <c r="Y876" i="41"/>
  <c r="X876" i="41"/>
  <c r="W876" i="41"/>
  <c r="V876" i="41"/>
  <c r="U876" i="41"/>
  <c r="T876" i="41"/>
  <c r="S876" i="41"/>
  <c r="R876" i="41"/>
  <c r="Q876" i="41"/>
  <c r="P876" i="41"/>
  <c r="O876" i="41"/>
  <c r="N876" i="41"/>
  <c r="M876" i="41"/>
  <c r="L876" i="41"/>
  <c r="K876" i="41"/>
  <c r="J876" i="41"/>
  <c r="I876" i="41"/>
  <c r="H876" i="41"/>
  <c r="G876" i="41"/>
  <c r="F876" i="41"/>
  <c r="E876" i="41"/>
  <c r="D876" i="41"/>
  <c r="C876" i="41"/>
  <c r="B876" i="41"/>
  <c r="A876" i="41"/>
  <c r="Z875" i="41"/>
  <c r="Y875" i="41"/>
  <c r="X875" i="41"/>
  <c r="W875" i="41"/>
  <c r="V875" i="41"/>
  <c r="U875" i="41"/>
  <c r="T875" i="41"/>
  <c r="S875" i="41"/>
  <c r="R875" i="41"/>
  <c r="Q875" i="41"/>
  <c r="P875" i="41"/>
  <c r="O875" i="41"/>
  <c r="N875" i="41"/>
  <c r="M875" i="41"/>
  <c r="L875" i="41"/>
  <c r="K875" i="41"/>
  <c r="J875" i="41"/>
  <c r="I875" i="41"/>
  <c r="H875" i="41"/>
  <c r="G875" i="41"/>
  <c r="F875" i="41"/>
  <c r="E875" i="41"/>
  <c r="D875" i="41"/>
  <c r="C875" i="41"/>
  <c r="B875" i="41"/>
  <c r="A875" i="41"/>
  <c r="Z874" i="41"/>
  <c r="Y874" i="41"/>
  <c r="X874" i="41"/>
  <c r="W874" i="41"/>
  <c r="V874" i="41"/>
  <c r="U874" i="41"/>
  <c r="T874" i="41"/>
  <c r="S874" i="41"/>
  <c r="R874" i="41"/>
  <c r="Q874" i="41"/>
  <c r="P874" i="41"/>
  <c r="O874" i="41"/>
  <c r="N874" i="41"/>
  <c r="M874" i="41"/>
  <c r="L874" i="41"/>
  <c r="K874" i="41"/>
  <c r="J874" i="41"/>
  <c r="I874" i="41"/>
  <c r="H874" i="41"/>
  <c r="G874" i="41"/>
  <c r="F874" i="41"/>
  <c r="E874" i="41"/>
  <c r="D874" i="41"/>
  <c r="C874" i="41"/>
  <c r="B874" i="41"/>
  <c r="A874" i="41"/>
  <c r="Z873" i="41"/>
  <c r="Y873" i="41"/>
  <c r="X873" i="41"/>
  <c r="W873" i="41"/>
  <c r="V873" i="41"/>
  <c r="U873" i="41"/>
  <c r="T873" i="41"/>
  <c r="S873" i="41"/>
  <c r="R873" i="41"/>
  <c r="Q873" i="41"/>
  <c r="P873" i="41"/>
  <c r="O873" i="41"/>
  <c r="N873" i="41"/>
  <c r="M873" i="41"/>
  <c r="L873" i="41"/>
  <c r="K873" i="41"/>
  <c r="J873" i="41"/>
  <c r="I873" i="41"/>
  <c r="H873" i="41"/>
  <c r="G873" i="41"/>
  <c r="F873" i="41"/>
  <c r="E873" i="41"/>
  <c r="D873" i="41"/>
  <c r="C873" i="41"/>
  <c r="B873" i="41"/>
  <c r="A873" i="41"/>
  <c r="Z872" i="41"/>
  <c r="Y872" i="41"/>
  <c r="X872" i="41"/>
  <c r="W872" i="41"/>
  <c r="V872" i="41"/>
  <c r="U872" i="41"/>
  <c r="T872" i="41"/>
  <c r="S872" i="41"/>
  <c r="R872" i="41"/>
  <c r="Q872" i="41"/>
  <c r="P872" i="41"/>
  <c r="O872" i="41"/>
  <c r="N872" i="41"/>
  <c r="M872" i="41"/>
  <c r="L872" i="41"/>
  <c r="K872" i="41"/>
  <c r="J872" i="41"/>
  <c r="I872" i="41"/>
  <c r="H872" i="41"/>
  <c r="G872" i="41"/>
  <c r="F872" i="41"/>
  <c r="E872" i="41"/>
  <c r="D872" i="41"/>
  <c r="C872" i="41"/>
  <c r="B872" i="41"/>
  <c r="A872" i="41"/>
  <c r="Z871" i="41"/>
  <c r="Y871" i="41"/>
  <c r="X871" i="41"/>
  <c r="W871" i="41"/>
  <c r="V871" i="41"/>
  <c r="U871" i="41"/>
  <c r="T871" i="41"/>
  <c r="S871" i="41"/>
  <c r="R871" i="41"/>
  <c r="Q871" i="41"/>
  <c r="P871" i="41"/>
  <c r="O871" i="41"/>
  <c r="N871" i="41"/>
  <c r="M871" i="41"/>
  <c r="L871" i="41"/>
  <c r="K871" i="41"/>
  <c r="J871" i="41"/>
  <c r="I871" i="41"/>
  <c r="H871" i="41"/>
  <c r="G871" i="41"/>
  <c r="F871" i="41"/>
  <c r="E871" i="41"/>
  <c r="D871" i="41"/>
  <c r="C871" i="41"/>
  <c r="B871" i="41"/>
  <c r="A871" i="41"/>
  <c r="Z870" i="41"/>
  <c r="Y870" i="41"/>
  <c r="X870" i="41"/>
  <c r="W870" i="41"/>
  <c r="V870" i="41"/>
  <c r="U870" i="41"/>
  <c r="T870" i="41"/>
  <c r="S870" i="41"/>
  <c r="R870" i="41"/>
  <c r="Q870" i="41"/>
  <c r="P870" i="41"/>
  <c r="O870" i="41"/>
  <c r="N870" i="41"/>
  <c r="M870" i="41"/>
  <c r="L870" i="41"/>
  <c r="K870" i="41"/>
  <c r="J870" i="41"/>
  <c r="I870" i="41"/>
  <c r="H870" i="41"/>
  <c r="G870" i="41"/>
  <c r="F870" i="41"/>
  <c r="E870" i="41"/>
  <c r="D870" i="41"/>
  <c r="C870" i="41"/>
  <c r="B870" i="41"/>
  <c r="A870" i="41"/>
  <c r="Z869" i="41"/>
  <c r="Y869" i="41"/>
  <c r="X869" i="41"/>
  <c r="W869" i="41"/>
  <c r="V869" i="41"/>
  <c r="U869" i="41"/>
  <c r="T869" i="41"/>
  <c r="S869" i="41"/>
  <c r="R869" i="41"/>
  <c r="Q869" i="41"/>
  <c r="P869" i="41"/>
  <c r="O869" i="41"/>
  <c r="N869" i="41"/>
  <c r="M869" i="41"/>
  <c r="L869" i="41"/>
  <c r="K869" i="41"/>
  <c r="J869" i="41"/>
  <c r="I869" i="41"/>
  <c r="H869" i="41"/>
  <c r="G869" i="41"/>
  <c r="F869" i="41"/>
  <c r="E869" i="41"/>
  <c r="D869" i="41"/>
  <c r="C869" i="41"/>
  <c r="B869" i="41"/>
  <c r="A869" i="41"/>
  <c r="Z868" i="41"/>
  <c r="Y868" i="41"/>
  <c r="X868" i="41"/>
  <c r="W868" i="41"/>
  <c r="V868" i="41"/>
  <c r="U868" i="41"/>
  <c r="T868" i="41"/>
  <c r="S868" i="41"/>
  <c r="R868" i="41"/>
  <c r="Q868" i="41"/>
  <c r="P868" i="41"/>
  <c r="O868" i="41"/>
  <c r="N868" i="41"/>
  <c r="M868" i="41"/>
  <c r="L868" i="41"/>
  <c r="K868" i="41"/>
  <c r="J868" i="41"/>
  <c r="I868" i="41"/>
  <c r="H868" i="41"/>
  <c r="G868" i="41"/>
  <c r="F868" i="41"/>
  <c r="E868" i="41"/>
  <c r="D868" i="41"/>
  <c r="C868" i="41"/>
  <c r="B868" i="41"/>
  <c r="A868" i="41"/>
  <c r="Z867" i="41"/>
  <c r="Y867" i="41"/>
  <c r="X867" i="41"/>
  <c r="W867" i="41"/>
  <c r="V867" i="41"/>
  <c r="U867" i="41"/>
  <c r="T867" i="41"/>
  <c r="S867" i="41"/>
  <c r="R867" i="41"/>
  <c r="Q867" i="41"/>
  <c r="P867" i="41"/>
  <c r="O867" i="41"/>
  <c r="N867" i="41"/>
  <c r="M867" i="41"/>
  <c r="L867" i="41"/>
  <c r="K867" i="41"/>
  <c r="J867" i="41"/>
  <c r="I867" i="41"/>
  <c r="H867" i="41"/>
  <c r="G867" i="41"/>
  <c r="F867" i="41"/>
  <c r="E867" i="41"/>
  <c r="D867" i="41"/>
  <c r="C867" i="41"/>
  <c r="B867" i="41"/>
  <c r="A867" i="41"/>
  <c r="Z866" i="41"/>
  <c r="Y866" i="41"/>
  <c r="X866" i="41"/>
  <c r="W866" i="41"/>
  <c r="V866" i="41"/>
  <c r="U866" i="41"/>
  <c r="T866" i="41"/>
  <c r="S866" i="41"/>
  <c r="R866" i="41"/>
  <c r="Q866" i="41"/>
  <c r="P866" i="41"/>
  <c r="O866" i="41"/>
  <c r="N866" i="41"/>
  <c r="M866" i="41"/>
  <c r="L866" i="41"/>
  <c r="K866" i="41"/>
  <c r="J866" i="41"/>
  <c r="I866" i="41"/>
  <c r="H866" i="41"/>
  <c r="G866" i="41"/>
  <c r="F866" i="41"/>
  <c r="E866" i="41"/>
  <c r="D866" i="41"/>
  <c r="C866" i="41"/>
  <c r="B866" i="41"/>
  <c r="A866" i="41"/>
  <c r="Z865" i="41"/>
  <c r="Y865" i="41"/>
  <c r="X865" i="41"/>
  <c r="W865" i="41"/>
  <c r="V865" i="41"/>
  <c r="U865" i="41"/>
  <c r="T865" i="41"/>
  <c r="S865" i="41"/>
  <c r="R865" i="41"/>
  <c r="Q865" i="41"/>
  <c r="P865" i="41"/>
  <c r="O865" i="41"/>
  <c r="N865" i="41"/>
  <c r="M865" i="41"/>
  <c r="L865" i="41"/>
  <c r="K865" i="41"/>
  <c r="J865" i="41"/>
  <c r="I865" i="41"/>
  <c r="H865" i="41"/>
  <c r="G865" i="41"/>
  <c r="F865" i="41"/>
  <c r="E865" i="41"/>
  <c r="D865" i="41"/>
  <c r="C865" i="41"/>
  <c r="B865" i="41"/>
  <c r="A865" i="41"/>
  <c r="Z864" i="41"/>
  <c r="Y864" i="41"/>
  <c r="X864" i="41"/>
  <c r="W864" i="41"/>
  <c r="V864" i="41"/>
  <c r="U864" i="41"/>
  <c r="T864" i="41"/>
  <c r="S864" i="41"/>
  <c r="R864" i="41"/>
  <c r="Q864" i="41"/>
  <c r="P864" i="41"/>
  <c r="O864" i="41"/>
  <c r="N864" i="41"/>
  <c r="M864" i="41"/>
  <c r="L864" i="41"/>
  <c r="K864" i="41"/>
  <c r="J864" i="41"/>
  <c r="I864" i="41"/>
  <c r="H864" i="41"/>
  <c r="G864" i="41"/>
  <c r="F864" i="41"/>
  <c r="E864" i="41"/>
  <c r="D864" i="41"/>
  <c r="C864" i="41"/>
  <c r="B864" i="41"/>
  <c r="A864" i="41"/>
  <c r="Z863" i="41"/>
  <c r="Y863" i="41"/>
  <c r="X863" i="41"/>
  <c r="W863" i="41"/>
  <c r="V863" i="41"/>
  <c r="U863" i="41"/>
  <c r="T863" i="41"/>
  <c r="S863" i="41"/>
  <c r="R863" i="41"/>
  <c r="Q863" i="41"/>
  <c r="P863" i="41"/>
  <c r="O863" i="41"/>
  <c r="N863" i="41"/>
  <c r="M863" i="41"/>
  <c r="L863" i="41"/>
  <c r="K863" i="41"/>
  <c r="J863" i="41"/>
  <c r="I863" i="41"/>
  <c r="H863" i="41"/>
  <c r="G863" i="41"/>
  <c r="F863" i="41"/>
  <c r="E863" i="41"/>
  <c r="D863" i="41"/>
  <c r="C863" i="41"/>
  <c r="B863" i="41"/>
  <c r="A863" i="41"/>
  <c r="Z862" i="41"/>
  <c r="Y862" i="41"/>
  <c r="X862" i="41"/>
  <c r="W862" i="41"/>
  <c r="V862" i="41"/>
  <c r="U862" i="41"/>
  <c r="T862" i="41"/>
  <c r="S862" i="41"/>
  <c r="R862" i="41"/>
  <c r="Q862" i="41"/>
  <c r="P862" i="41"/>
  <c r="O862" i="41"/>
  <c r="N862" i="41"/>
  <c r="M862" i="41"/>
  <c r="L862" i="41"/>
  <c r="K862" i="41"/>
  <c r="J862" i="41"/>
  <c r="I862" i="41"/>
  <c r="H862" i="41"/>
  <c r="G862" i="41"/>
  <c r="F862" i="41"/>
  <c r="E862" i="41"/>
  <c r="D862" i="41"/>
  <c r="C862" i="41"/>
  <c r="B862" i="41"/>
  <c r="A862" i="41"/>
  <c r="Z861" i="41"/>
  <c r="Y861" i="41"/>
  <c r="X861" i="41"/>
  <c r="W861" i="41"/>
  <c r="V861" i="41"/>
  <c r="U861" i="41"/>
  <c r="T861" i="41"/>
  <c r="S861" i="41"/>
  <c r="R861" i="41"/>
  <c r="Q861" i="41"/>
  <c r="P861" i="41"/>
  <c r="O861" i="41"/>
  <c r="N861" i="41"/>
  <c r="M861" i="41"/>
  <c r="L861" i="41"/>
  <c r="K861" i="41"/>
  <c r="J861" i="41"/>
  <c r="I861" i="41"/>
  <c r="H861" i="41"/>
  <c r="G861" i="41"/>
  <c r="F861" i="41"/>
  <c r="E861" i="41"/>
  <c r="D861" i="41"/>
  <c r="C861" i="41"/>
  <c r="B861" i="41"/>
  <c r="A861" i="41"/>
  <c r="Z860" i="41"/>
  <c r="Y860" i="41"/>
  <c r="X860" i="41"/>
  <c r="W860" i="41"/>
  <c r="V860" i="41"/>
  <c r="U860" i="41"/>
  <c r="T860" i="41"/>
  <c r="S860" i="41"/>
  <c r="R860" i="41"/>
  <c r="Q860" i="41"/>
  <c r="P860" i="41"/>
  <c r="O860" i="41"/>
  <c r="N860" i="41"/>
  <c r="M860" i="41"/>
  <c r="L860" i="41"/>
  <c r="K860" i="41"/>
  <c r="J860" i="41"/>
  <c r="I860" i="41"/>
  <c r="H860" i="41"/>
  <c r="G860" i="41"/>
  <c r="F860" i="41"/>
  <c r="E860" i="41"/>
  <c r="D860" i="41"/>
  <c r="C860" i="41"/>
  <c r="B860" i="41"/>
  <c r="A860" i="41"/>
  <c r="Z859" i="41"/>
  <c r="Y859" i="41"/>
  <c r="X859" i="41"/>
  <c r="W859" i="41"/>
  <c r="V859" i="41"/>
  <c r="U859" i="41"/>
  <c r="T859" i="41"/>
  <c r="S859" i="41"/>
  <c r="R859" i="41"/>
  <c r="Q859" i="41"/>
  <c r="P859" i="41"/>
  <c r="O859" i="41"/>
  <c r="N859" i="41"/>
  <c r="M859" i="41"/>
  <c r="L859" i="41"/>
  <c r="K859" i="41"/>
  <c r="J859" i="41"/>
  <c r="I859" i="41"/>
  <c r="H859" i="41"/>
  <c r="G859" i="41"/>
  <c r="F859" i="41"/>
  <c r="E859" i="41"/>
  <c r="D859" i="41"/>
  <c r="C859" i="41"/>
  <c r="B859" i="41"/>
  <c r="A859" i="41"/>
  <c r="Z858" i="41"/>
  <c r="Y858" i="41"/>
  <c r="X858" i="41"/>
  <c r="W858" i="41"/>
  <c r="V858" i="41"/>
  <c r="U858" i="41"/>
  <c r="T858" i="41"/>
  <c r="S858" i="41"/>
  <c r="R858" i="41"/>
  <c r="Q858" i="41"/>
  <c r="P858" i="41"/>
  <c r="O858" i="41"/>
  <c r="N858" i="41"/>
  <c r="M858" i="41"/>
  <c r="L858" i="41"/>
  <c r="K858" i="41"/>
  <c r="J858" i="41"/>
  <c r="I858" i="41"/>
  <c r="H858" i="41"/>
  <c r="G858" i="41"/>
  <c r="F858" i="41"/>
  <c r="E858" i="41"/>
  <c r="D858" i="41"/>
  <c r="C858" i="41"/>
  <c r="B858" i="41"/>
  <c r="A858" i="41"/>
  <c r="Z857" i="41"/>
  <c r="Y857" i="41"/>
  <c r="X857" i="41"/>
  <c r="W857" i="41"/>
  <c r="V857" i="41"/>
  <c r="U857" i="41"/>
  <c r="T857" i="41"/>
  <c r="S857" i="41"/>
  <c r="R857" i="41"/>
  <c r="Q857" i="41"/>
  <c r="P857" i="41"/>
  <c r="O857" i="41"/>
  <c r="N857" i="41"/>
  <c r="M857" i="41"/>
  <c r="L857" i="41"/>
  <c r="K857" i="41"/>
  <c r="J857" i="41"/>
  <c r="I857" i="41"/>
  <c r="H857" i="41"/>
  <c r="G857" i="41"/>
  <c r="F857" i="41"/>
  <c r="E857" i="41"/>
  <c r="D857" i="41"/>
  <c r="C857" i="41"/>
  <c r="B857" i="41"/>
  <c r="A857" i="41"/>
  <c r="Z856" i="41"/>
  <c r="Y856" i="41"/>
  <c r="X856" i="41"/>
  <c r="W856" i="41"/>
  <c r="V856" i="41"/>
  <c r="U856" i="41"/>
  <c r="T856" i="41"/>
  <c r="S856" i="41"/>
  <c r="R856" i="41"/>
  <c r="Q856" i="41"/>
  <c r="P856" i="41"/>
  <c r="O856" i="41"/>
  <c r="N856" i="41"/>
  <c r="M856" i="41"/>
  <c r="L856" i="41"/>
  <c r="K856" i="41"/>
  <c r="J856" i="41"/>
  <c r="I856" i="41"/>
  <c r="H856" i="41"/>
  <c r="G856" i="41"/>
  <c r="F856" i="41"/>
  <c r="E856" i="41"/>
  <c r="D856" i="41"/>
  <c r="C856" i="41"/>
  <c r="B856" i="41"/>
  <c r="A856" i="41"/>
  <c r="Z855" i="41"/>
  <c r="Y855" i="41"/>
  <c r="X855" i="41"/>
  <c r="W855" i="41"/>
  <c r="V855" i="41"/>
  <c r="U855" i="41"/>
  <c r="T855" i="41"/>
  <c r="S855" i="41"/>
  <c r="R855" i="41"/>
  <c r="Q855" i="41"/>
  <c r="P855" i="41"/>
  <c r="O855" i="41"/>
  <c r="N855" i="41"/>
  <c r="M855" i="41"/>
  <c r="L855" i="41"/>
  <c r="K855" i="41"/>
  <c r="J855" i="41"/>
  <c r="I855" i="41"/>
  <c r="H855" i="41"/>
  <c r="G855" i="41"/>
  <c r="F855" i="41"/>
  <c r="E855" i="41"/>
  <c r="D855" i="41"/>
  <c r="C855" i="41"/>
  <c r="B855" i="41"/>
  <c r="A855" i="41"/>
  <c r="Z854" i="41"/>
  <c r="Y854" i="41"/>
  <c r="X854" i="41"/>
  <c r="W854" i="41"/>
  <c r="V854" i="41"/>
  <c r="U854" i="41"/>
  <c r="T854" i="41"/>
  <c r="S854" i="41"/>
  <c r="R854" i="41"/>
  <c r="Q854" i="41"/>
  <c r="P854" i="41"/>
  <c r="O854" i="41"/>
  <c r="N854" i="41"/>
  <c r="M854" i="41"/>
  <c r="L854" i="41"/>
  <c r="K854" i="41"/>
  <c r="J854" i="41"/>
  <c r="I854" i="41"/>
  <c r="H854" i="41"/>
  <c r="G854" i="41"/>
  <c r="F854" i="41"/>
  <c r="E854" i="41"/>
  <c r="D854" i="41"/>
  <c r="C854" i="41"/>
  <c r="B854" i="41"/>
  <c r="A854" i="41"/>
  <c r="Z853" i="41"/>
  <c r="Y853" i="41"/>
  <c r="X853" i="41"/>
  <c r="W853" i="41"/>
  <c r="V853" i="41"/>
  <c r="U853" i="41"/>
  <c r="T853" i="41"/>
  <c r="S853" i="41"/>
  <c r="R853" i="41"/>
  <c r="Q853" i="41"/>
  <c r="P853" i="41"/>
  <c r="O853" i="41"/>
  <c r="N853" i="41"/>
  <c r="M853" i="41"/>
  <c r="L853" i="41"/>
  <c r="K853" i="41"/>
  <c r="J853" i="41"/>
  <c r="I853" i="41"/>
  <c r="H853" i="41"/>
  <c r="G853" i="41"/>
  <c r="F853" i="41"/>
  <c r="E853" i="41"/>
  <c r="D853" i="41"/>
  <c r="C853" i="41"/>
  <c r="B853" i="41"/>
  <c r="A853" i="41"/>
  <c r="Z852" i="41"/>
  <c r="Y852" i="41"/>
  <c r="X852" i="41"/>
  <c r="W852" i="41"/>
  <c r="V852" i="41"/>
  <c r="U852" i="41"/>
  <c r="T852" i="41"/>
  <c r="S852" i="41"/>
  <c r="R852" i="41"/>
  <c r="Q852" i="41"/>
  <c r="P852" i="41"/>
  <c r="O852" i="41"/>
  <c r="N852" i="41"/>
  <c r="M852" i="41"/>
  <c r="L852" i="41"/>
  <c r="K852" i="41"/>
  <c r="J852" i="41"/>
  <c r="I852" i="41"/>
  <c r="H852" i="41"/>
  <c r="G852" i="41"/>
  <c r="F852" i="41"/>
  <c r="E852" i="41"/>
  <c r="D852" i="41"/>
  <c r="C852" i="41"/>
  <c r="B852" i="41"/>
  <c r="A852" i="41"/>
  <c r="Z851" i="41"/>
  <c r="Y851" i="41"/>
  <c r="X851" i="41"/>
  <c r="W851" i="41"/>
  <c r="V851" i="41"/>
  <c r="U851" i="41"/>
  <c r="T851" i="41"/>
  <c r="S851" i="41"/>
  <c r="R851" i="41"/>
  <c r="Q851" i="41"/>
  <c r="P851" i="41"/>
  <c r="O851" i="41"/>
  <c r="N851" i="41"/>
  <c r="M851" i="41"/>
  <c r="L851" i="41"/>
  <c r="K851" i="41"/>
  <c r="J851" i="41"/>
  <c r="I851" i="41"/>
  <c r="H851" i="41"/>
  <c r="G851" i="41"/>
  <c r="F851" i="41"/>
  <c r="E851" i="41"/>
  <c r="D851" i="41"/>
  <c r="C851" i="41"/>
  <c r="B851" i="41"/>
  <c r="A851" i="41"/>
  <c r="Z850" i="41"/>
  <c r="Y850" i="41"/>
  <c r="X850" i="41"/>
  <c r="W850" i="41"/>
  <c r="V850" i="41"/>
  <c r="U850" i="41"/>
  <c r="T850" i="41"/>
  <c r="S850" i="41"/>
  <c r="R850" i="41"/>
  <c r="Q850" i="41"/>
  <c r="P850" i="41"/>
  <c r="O850" i="41"/>
  <c r="N850" i="41"/>
  <c r="M850" i="41"/>
  <c r="L850" i="41"/>
  <c r="K850" i="41"/>
  <c r="J850" i="41"/>
  <c r="I850" i="41"/>
  <c r="H850" i="41"/>
  <c r="G850" i="41"/>
  <c r="F850" i="41"/>
  <c r="E850" i="41"/>
  <c r="D850" i="41"/>
  <c r="C850" i="41"/>
  <c r="B850" i="41"/>
  <c r="A850" i="41"/>
  <c r="Z849" i="41"/>
  <c r="Y849" i="41"/>
  <c r="X849" i="41"/>
  <c r="W849" i="41"/>
  <c r="V849" i="41"/>
  <c r="U849" i="41"/>
  <c r="T849" i="41"/>
  <c r="S849" i="41"/>
  <c r="R849" i="41"/>
  <c r="Q849" i="41"/>
  <c r="P849" i="41"/>
  <c r="O849" i="41"/>
  <c r="N849" i="41"/>
  <c r="M849" i="41"/>
  <c r="L849" i="41"/>
  <c r="K849" i="41"/>
  <c r="J849" i="41"/>
  <c r="I849" i="41"/>
  <c r="H849" i="41"/>
  <c r="G849" i="41"/>
  <c r="F849" i="41"/>
  <c r="E849" i="41"/>
  <c r="D849" i="41"/>
  <c r="C849" i="41"/>
  <c r="B849" i="41"/>
  <c r="A849" i="41"/>
  <c r="Z848" i="41"/>
  <c r="Y848" i="41"/>
  <c r="X848" i="41"/>
  <c r="W848" i="41"/>
  <c r="V848" i="41"/>
  <c r="U848" i="41"/>
  <c r="T848" i="41"/>
  <c r="S848" i="41"/>
  <c r="R848" i="41"/>
  <c r="Q848" i="41"/>
  <c r="P848" i="41"/>
  <c r="O848" i="41"/>
  <c r="N848" i="41"/>
  <c r="M848" i="41"/>
  <c r="L848" i="41"/>
  <c r="K848" i="41"/>
  <c r="J848" i="41"/>
  <c r="I848" i="41"/>
  <c r="H848" i="41"/>
  <c r="G848" i="41"/>
  <c r="F848" i="41"/>
  <c r="E848" i="41"/>
  <c r="D848" i="41"/>
  <c r="C848" i="41"/>
  <c r="B848" i="41"/>
  <c r="A848" i="41"/>
  <c r="Z847" i="41"/>
  <c r="Y847" i="41"/>
  <c r="X847" i="41"/>
  <c r="W847" i="41"/>
  <c r="V847" i="41"/>
  <c r="U847" i="41"/>
  <c r="T847" i="41"/>
  <c r="S847" i="41"/>
  <c r="R847" i="41"/>
  <c r="Q847" i="41"/>
  <c r="P847" i="41"/>
  <c r="O847" i="41"/>
  <c r="N847" i="41"/>
  <c r="M847" i="41"/>
  <c r="L847" i="41"/>
  <c r="K847" i="41"/>
  <c r="J847" i="41"/>
  <c r="I847" i="41"/>
  <c r="H847" i="41"/>
  <c r="G847" i="41"/>
  <c r="F847" i="41"/>
  <c r="E847" i="41"/>
  <c r="D847" i="41"/>
  <c r="C847" i="41"/>
  <c r="B847" i="41"/>
  <c r="A847" i="41"/>
  <c r="Z846" i="41"/>
  <c r="Y846" i="41"/>
  <c r="X846" i="41"/>
  <c r="W846" i="41"/>
  <c r="V846" i="41"/>
  <c r="U846" i="41"/>
  <c r="T846" i="41"/>
  <c r="S846" i="41"/>
  <c r="R846" i="41"/>
  <c r="Q846" i="41"/>
  <c r="P846" i="41"/>
  <c r="O846" i="41"/>
  <c r="N846" i="41"/>
  <c r="M846" i="41"/>
  <c r="L846" i="41"/>
  <c r="K846" i="41"/>
  <c r="J846" i="41"/>
  <c r="I846" i="41"/>
  <c r="H846" i="41"/>
  <c r="G846" i="41"/>
  <c r="F846" i="41"/>
  <c r="E846" i="41"/>
  <c r="D846" i="41"/>
  <c r="C846" i="41"/>
  <c r="B846" i="41"/>
  <c r="A846" i="41"/>
  <c r="Z845" i="41"/>
  <c r="Y845" i="41"/>
  <c r="X845" i="41"/>
  <c r="W845" i="41"/>
  <c r="V845" i="41"/>
  <c r="U845" i="41"/>
  <c r="T845" i="41"/>
  <c r="S845" i="41"/>
  <c r="R845" i="41"/>
  <c r="Q845" i="41"/>
  <c r="P845" i="41"/>
  <c r="O845" i="41"/>
  <c r="N845" i="41"/>
  <c r="M845" i="41"/>
  <c r="L845" i="41"/>
  <c r="K845" i="41"/>
  <c r="J845" i="41"/>
  <c r="I845" i="41"/>
  <c r="H845" i="41"/>
  <c r="G845" i="41"/>
  <c r="F845" i="41"/>
  <c r="E845" i="41"/>
  <c r="D845" i="41"/>
  <c r="C845" i="41"/>
  <c r="B845" i="41"/>
  <c r="A845" i="41"/>
  <c r="Z844" i="41"/>
  <c r="Y844" i="41"/>
  <c r="X844" i="41"/>
  <c r="W844" i="41"/>
  <c r="V844" i="41"/>
  <c r="U844" i="41"/>
  <c r="T844" i="41"/>
  <c r="S844" i="41"/>
  <c r="R844" i="41"/>
  <c r="Q844" i="41"/>
  <c r="P844" i="41"/>
  <c r="O844" i="41"/>
  <c r="N844" i="41"/>
  <c r="M844" i="41"/>
  <c r="L844" i="41"/>
  <c r="K844" i="41"/>
  <c r="J844" i="41"/>
  <c r="I844" i="41"/>
  <c r="H844" i="41"/>
  <c r="G844" i="41"/>
  <c r="F844" i="41"/>
  <c r="E844" i="41"/>
  <c r="D844" i="41"/>
  <c r="C844" i="41"/>
  <c r="B844" i="41"/>
  <c r="A844" i="41"/>
  <c r="Z843" i="41"/>
  <c r="Y843" i="41"/>
  <c r="X843" i="41"/>
  <c r="W843" i="41"/>
  <c r="V843" i="41"/>
  <c r="U843" i="41"/>
  <c r="T843" i="41"/>
  <c r="S843" i="41"/>
  <c r="R843" i="41"/>
  <c r="Q843" i="41"/>
  <c r="P843" i="41"/>
  <c r="O843" i="41"/>
  <c r="N843" i="41"/>
  <c r="M843" i="41"/>
  <c r="L843" i="41"/>
  <c r="K843" i="41"/>
  <c r="J843" i="41"/>
  <c r="I843" i="41"/>
  <c r="H843" i="41"/>
  <c r="G843" i="41"/>
  <c r="F843" i="41"/>
  <c r="E843" i="41"/>
  <c r="D843" i="41"/>
  <c r="C843" i="41"/>
  <c r="B843" i="41"/>
  <c r="A843" i="41"/>
  <c r="Z842" i="41"/>
  <c r="Y842" i="41"/>
  <c r="X842" i="41"/>
  <c r="W842" i="41"/>
  <c r="V842" i="41"/>
  <c r="U842" i="41"/>
  <c r="T842" i="41"/>
  <c r="S842" i="41"/>
  <c r="R842" i="41"/>
  <c r="Q842" i="41"/>
  <c r="P842" i="41"/>
  <c r="O842" i="41"/>
  <c r="N842" i="41"/>
  <c r="M842" i="41"/>
  <c r="L842" i="41"/>
  <c r="K842" i="41"/>
  <c r="J842" i="41"/>
  <c r="I842" i="41"/>
  <c r="H842" i="41"/>
  <c r="G842" i="41"/>
  <c r="F842" i="41"/>
  <c r="E842" i="41"/>
  <c r="D842" i="41"/>
  <c r="C842" i="41"/>
  <c r="B842" i="41"/>
  <c r="A842" i="41"/>
  <c r="Z841" i="41"/>
  <c r="Y841" i="41"/>
  <c r="X841" i="41"/>
  <c r="W841" i="41"/>
  <c r="V841" i="41"/>
  <c r="U841" i="41"/>
  <c r="T841" i="41"/>
  <c r="S841" i="41"/>
  <c r="R841" i="41"/>
  <c r="Q841" i="41"/>
  <c r="P841" i="41"/>
  <c r="O841" i="41"/>
  <c r="N841" i="41"/>
  <c r="M841" i="41"/>
  <c r="L841" i="41"/>
  <c r="K841" i="41"/>
  <c r="J841" i="41"/>
  <c r="I841" i="41"/>
  <c r="H841" i="41"/>
  <c r="G841" i="41"/>
  <c r="F841" i="41"/>
  <c r="E841" i="41"/>
  <c r="D841" i="41"/>
  <c r="C841" i="41"/>
  <c r="B841" i="41"/>
  <c r="A841" i="41"/>
  <c r="Z840" i="41"/>
  <c r="Y840" i="41"/>
  <c r="X840" i="41"/>
  <c r="W840" i="41"/>
  <c r="V840" i="41"/>
  <c r="U840" i="41"/>
  <c r="T840" i="41"/>
  <c r="S840" i="41"/>
  <c r="R840" i="41"/>
  <c r="Q840" i="41"/>
  <c r="P840" i="41"/>
  <c r="O840" i="41"/>
  <c r="N840" i="41"/>
  <c r="M840" i="41"/>
  <c r="L840" i="41"/>
  <c r="K840" i="41"/>
  <c r="J840" i="41"/>
  <c r="I840" i="41"/>
  <c r="H840" i="41"/>
  <c r="G840" i="41"/>
  <c r="F840" i="41"/>
  <c r="E840" i="41"/>
  <c r="D840" i="41"/>
  <c r="C840" i="41"/>
  <c r="B840" i="41"/>
  <c r="A840" i="41"/>
  <c r="Z839" i="41"/>
  <c r="Y839" i="41"/>
  <c r="X839" i="41"/>
  <c r="W839" i="41"/>
  <c r="V839" i="41"/>
  <c r="U839" i="41"/>
  <c r="T839" i="41"/>
  <c r="S839" i="41"/>
  <c r="R839" i="41"/>
  <c r="Q839" i="41"/>
  <c r="P839" i="41"/>
  <c r="O839" i="41"/>
  <c r="N839" i="41"/>
  <c r="M839" i="41"/>
  <c r="L839" i="41"/>
  <c r="K839" i="41"/>
  <c r="J839" i="41"/>
  <c r="I839" i="41"/>
  <c r="H839" i="41"/>
  <c r="G839" i="41"/>
  <c r="F839" i="41"/>
  <c r="E839" i="41"/>
  <c r="D839" i="41"/>
  <c r="C839" i="41"/>
  <c r="B839" i="41"/>
  <c r="A839" i="41"/>
  <c r="Z838" i="41"/>
  <c r="Y838" i="41"/>
  <c r="X838" i="41"/>
  <c r="W838" i="41"/>
  <c r="V838" i="41"/>
  <c r="U838" i="41"/>
  <c r="T838" i="41"/>
  <c r="S838" i="41"/>
  <c r="R838" i="41"/>
  <c r="Q838" i="41"/>
  <c r="P838" i="41"/>
  <c r="O838" i="41"/>
  <c r="N838" i="41"/>
  <c r="M838" i="41"/>
  <c r="L838" i="41"/>
  <c r="K838" i="41"/>
  <c r="J838" i="41"/>
  <c r="I838" i="41"/>
  <c r="H838" i="41"/>
  <c r="G838" i="41"/>
  <c r="F838" i="41"/>
  <c r="E838" i="41"/>
  <c r="D838" i="41"/>
  <c r="C838" i="41"/>
  <c r="B838" i="41"/>
  <c r="A838" i="41"/>
  <c r="Z837" i="41"/>
  <c r="Y837" i="41"/>
  <c r="X837" i="41"/>
  <c r="W837" i="41"/>
  <c r="V837" i="41"/>
  <c r="U837" i="41"/>
  <c r="T837" i="41"/>
  <c r="S837" i="41"/>
  <c r="R837" i="41"/>
  <c r="Q837" i="41"/>
  <c r="P837" i="41"/>
  <c r="O837" i="41"/>
  <c r="N837" i="41"/>
  <c r="M837" i="41"/>
  <c r="L837" i="41"/>
  <c r="K837" i="41"/>
  <c r="J837" i="41"/>
  <c r="I837" i="41"/>
  <c r="H837" i="41"/>
  <c r="G837" i="41"/>
  <c r="F837" i="41"/>
  <c r="E837" i="41"/>
  <c r="D837" i="41"/>
  <c r="C837" i="41"/>
  <c r="B837" i="41"/>
  <c r="A837" i="41"/>
  <c r="Z836" i="41"/>
  <c r="Y836" i="41"/>
  <c r="X836" i="41"/>
  <c r="W836" i="41"/>
  <c r="V836" i="41"/>
  <c r="U836" i="41"/>
  <c r="T836" i="41"/>
  <c r="S836" i="41"/>
  <c r="R836" i="41"/>
  <c r="Q836" i="41"/>
  <c r="P836" i="41"/>
  <c r="O836" i="41"/>
  <c r="N836" i="41"/>
  <c r="M836" i="41"/>
  <c r="L836" i="41"/>
  <c r="K836" i="41"/>
  <c r="J836" i="41"/>
  <c r="I836" i="41"/>
  <c r="H836" i="41"/>
  <c r="G836" i="41"/>
  <c r="F836" i="41"/>
  <c r="E836" i="41"/>
  <c r="D836" i="41"/>
  <c r="C836" i="41"/>
  <c r="B836" i="41"/>
  <c r="A836" i="41"/>
  <c r="Z835" i="41"/>
  <c r="Y835" i="41"/>
  <c r="X835" i="41"/>
  <c r="W835" i="41"/>
  <c r="V835" i="41"/>
  <c r="U835" i="41"/>
  <c r="T835" i="41"/>
  <c r="S835" i="41"/>
  <c r="R835" i="41"/>
  <c r="Q835" i="41"/>
  <c r="P835" i="41"/>
  <c r="O835" i="41"/>
  <c r="N835" i="41"/>
  <c r="M835" i="41"/>
  <c r="L835" i="41"/>
  <c r="K835" i="41"/>
  <c r="J835" i="41"/>
  <c r="I835" i="41"/>
  <c r="H835" i="41"/>
  <c r="G835" i="41"/>
  <c r="F835" i="41"/>
  <c r="E835" i="41"/>
  <c r="D835" i="41"/>
  <c r="C835" i="41"/>
  <c r="B835" i="41"/>
  <c r="A835" i="41"/>
  <c r="Z834" i="41"/>
  <c r="Y834" i="41"/>
  <c r="X834" i="41"/>
  <c r="W834" i="41"/>
  <c r="V834" i="41"/>
  <c r="U834" i="41"/>
  <c r="T834" i="41"/>
  <c r="S834" i="41"/>
  <c r="R834" i="41"/>
  <c r="Q834" i="41"/>
  <c r="P834" i="41"/>
  <c r="O834" i="41"/>
  <c r="N834" i="41"/>
  <c r="M834" i="41"/>
  <c r="L834" i="41"/>
  <c r="K834" i="41"/>
  <c r="J834" i="41"/>
  <c r="I834" i="41"/>
  <c r="H834" i="41"/>
  <c r="G834" i="41"/>
  <c r="F834" i="41"/>
  <c r="E834" i="41"/>
  <c r="D834" i="41"/>
  <c r="C834" i="41"/>
  <c r="B834" i="41"/>
  <c r="A834" i="41"/>
  <c r="Z833" i="41"/>
  <c r="Y833" i="41"/>
  <c r="X833" i="41"/>
  <c r="W833" i="41"/>
  <c r="V833" i="41"/>
  <c r="U833" i="41"/>
  <c r="T833" i="41"/>
  <c r="S833" i="41"/>
  <c r="R833" i="41"/>
  <c r="Q833" i="41"/>
  <c r="P833" i="41"/>
  <c r="O833" i="41"/>
  <c r="N833" i="41"/>
  <c r="M833" i="41"/>
  <c r="L833" i="41"/>
  <c r="K833" i="41"/>
  <c r="J833" i="41"/>
  <c r="I833" i="41"/>
  <c r="H833" i="41"/>
  <c r="G833" i="41"/>
  <c r="F833" i="41"/>
  <c r="E833" i="41"/>
  <c r="D833" i="41"/>
  <c r="C833" i="41"/>
  <c r="B833" i="41"/>
  <c r="A833" i="41"/>
  <c r="Z832" i="41"/>
  <c r="Y832" i="41"/>
  <c r="X832" i="41"/>
  <c r="W832" i="41"/>
  <c r="V832" i="41"/>
  <c r="U832" i="41"/>
  <c r="T832" i="41"/>
  <c r="S832" i="41"/>
  <c r="R832" i="41"/>
  <c r="Q832" i="41"/>
  <c r="P832" i="41"/>
  <c r="O832" i="41"/>
  <c r="N832" i="41"/>
  <c r="M832" i="41"/>
  <c r="L832" i="41"/>
  <c r="K832" i="41"/>
  <c r="J832" i="41"/>
  <c r="I832" i="41"/>
  <c r="H832" i="41"/>
  <c r="G832" i="41"/>
  <c r="F832" i="41"/>
  <c r="E832" i="41"/>
  <c r="D832" i="41"/>
  <c r="C832" i="41"/>
  <c r="B832" i="41"/>
  <c r="A832" i="41"/>
  <c r="Z831" i="41"/>
  <c r="Y831" i="41"/>
  <c r="X831" i="41"/>
  <c r="W831" i="41"/>
  <c r="V831" i="41"/>
  <c r="U831" i="41"/>
  <c r="T831" i="41"/>
  <c r="S831" i="41"/>
  <c r="R831" i="41"/>
  <c r="Q831" i="41"/>
  <c r="P831" i="41"/>
  <c r="O831" i="41"/>
  <c r="N831" i="41"/>
  <c r="M831" i="41"/>
  <c r="L831" i="41"/>
  <c r="K831" i="41"/>
  <c r="J831" i="41"/>
  <c r="I831" i="41"/>
  <c r="H831" i="41"/>
  <c r="G831" i="41"/>
  <c r="F831" i="41"/>
  <c r="E831" i="41"/>
  <c r="D831" i="41"/>
  <c r="C831" i="41"/>
  <c r="B831" i="41"/>
  <c r="A831" i="41"/>
  <c r="Z830" i="41"/>
  <c r="Y830" i="41"/>
  <c r="X830" i="41"/>
  <c r="W830" i="41"/>
  <c r="V830" i="41"/>
  <c r="U830" i="41"/>
  <c r="T830" i="41"/>
  <c r="S830" i="41"/>
  <c r="R830" i="41"/>
  <c r="Q830" i="41"/>
  <c r="P830" i="41"/>
  <c r="O830" i="41"/>
  <c r="N830" i="41"/>
  <c r="M830" i="41"/>
  <c r="L830" i="41"/>
  <c r="K830" i="41"/>
  <c r="J830" i="41"/>
  <c r="I830" i="41"/>
  <c r="H830" i="41"/>
  <c r="G830" i="41"/>
  <c r="F830" i="41"/>
  <c r="E830" i="41"/>
  <c r="D830" i="41"/>
  <c r="C830" i="41"/>
  <c r="B830" i="41"/>
  <c r="A830" i="41"/>
  <c r="Z829" i="41"/>
  <c r="Y829" i="41"/>
  <c r="X829" i="41"/>
  <c r="W829" i="41"/>
  <c r="V829" i="41"/>
  <c r="U829" i="41"/>
  <c r="T829" i="41"/>
  <c r="S829" i="41"/>
  <c r="R829" i="41"/>
  <c r="Q829" i="41"/>
  <c r="P829" i="41"/>
  <c r="O829" i="41"/>
  <c r="N829" i="41"/>
  <c r="M829" i="41"/>
  <c r="L829" i="41"/>
  <c r="K829" i="41"/>
  <c r="J829" i="41"/>
  <c r="I829" i="41"/>
  <c r="H829" i="41"/>
  <c r="G829" i="41"/>
  <c r="F829" i="41"/>
  <c r="E829" i="41"/>
  <c r="D829" i="41"/>
  <c r="C829" i="41"/>
  <c r="B829" i="41"/>
  <c r="A829" i="41"/>
  <c r="Z828" i="41"/>
  <c r="Y828" i="41"/>
  <c r="X828" i="41"/>
  <c r="W828" i="41"/>
  <c r="V828" i="41"/>
  <c r="U828" i="41"/>
  <c r="T828" i="41"/>
  <c r="S828" i="41"/>
  <c r="R828" i="41"/>
  <c r="Q828" i="41"/>
  <c r="P828" i="41"/>
  <c r="O828" i="41"/>
  <c r="N828" i="41"/>
  <c r="M828" i="41"/>
  <c r="L828" i="41"/>
  <c r="K828" i="41"/>
  <c r="J828" i="41"/>
  <c r="I828" i="41"/>
  <c r="H828" i="41"/>
  <c r="G828" i="41"/>
  <c r="F828" i="41"/>
  <c r="E828" i="41"/>
  <c r="D828" i="41"/>
  <c r="C828" i="41"/>
  <c r="B828" i="41"/>
  <c r="A828" i="41"/>
  <c r="Z827" i="41"/>
  <c r="Y827" i="41"/>
  <c r="X827" i="41"/>
  <c r="W827" i="41"/>
  <c r="V827" i="41"/>
  <c r="U827" i="41"/>
  <c r="T827" i="41"/>
  <c r="S827" i="41"/>
  <c r="R827" i="41"/>
  <c r="Q827" i="41"/>
  <c r="P827" i="41"/>
  <c r="O827" i="41"/>
  <c r="N827" i="41"/>
  <c r="M827" i="41"/>
  <c r="L827" i="41"/>
  <c r="K827" i="41"/>
  <c r="J827" i="41"/>
  <c r="I827" i="41"/>
  <c r="H827" i="41"/>
  <c r="G827" i="41"/>
  <c r="F827" i="41"/>
  <c r="E827" i="41"/>
  <c r="D827" i="41"/>
  <c r="C827" i="41"/>
  <c r="B827" i="41"/>
  <c r="A827" i="41"/>
  <c r="Z826" i="41"/>
  <c r="Y826" i="41"/>
  <c r="X826" i="41"/>
  <c r="W826" i="41"/>
  <c r="V826" i="41"/>
  <c r="U826" i="41"/>
  <c r="T826" i="41"/>
  <c r="S826" i="41"/>
  <c r="R826" i="41"/>
  <c r="Q826" i="41"/>
  <c r="P826" i="41"/>
  <c r="O826" i="41"/>
  <c r="N826" i="41"/>
  <c r="M826" i="41"/>
  <c r="L826" i="41"/>
  <c r="K826" i="41"/>
  <c r="J826" i="41"/>
  <c r="I826" i="41"/>
  <c r="H826" i="41"/>
  <c r="G826" i="41"/>
  <c r="F826" i="41"/>
  <c r="E826" i="41"/>
  <c r="D826" i="41"/>
  <c r="C826" i="41"/>
  <c r="B826" i="41"/>
  <c r="A826" i="41"/>
  <c r="Z825" i="41"/>
  <c r="Y825" i="41"/>
  <c r="X825" i="41"/>
  <c r="W825" i="41"/>
  <c r="V825" i="41"/>
  <c r="U825" i="41"/>
  <c r="T825" i="41"/>
  <c r="S825" i="41"/>
  <c r="R825" i="41"/>
  <c r="Q825" i="41"/>
  <c r="P825" i="41"/>
  <c r="O825" i="41"/>
  <c r="N825" i="41"/>
  <c r="M825" i="41"/>
  <c r="L825" i="41"/>
  <c r="K825" i="41"/>
  <c r="J825" i="41"/>
  <c r="I825" i="41"/>
  <c r="H825" i="41"/>
  <c r="G825" i="41"/>
  <c r="F825" i="41"/>
  <c r="E825" i="41"/>
  <c r="D825" i="41"/>
  <c r="C825" i="41"/>
  <c r="B825" i="41"/>
  <c r="A825" i="41"/>
  <c r="Z824" i="41"/>
  <c r="Y824" i="41"/>
  <c r="X824" i="41"/>
  <c r="W824" i="41"/>
  <c r="V824" i="41"/>
  <c r="U824" i="41"/>
  <c r="T824" i="41"/>
  <c r="S824" i="41"/>
  <c r="R824" i="41"/>
  <c r="Q824" i="41"/>
  <c r="P824" i="41"/>
  <c r="O824" i="41"/>
  <c r="N824" i="41"/>
  <c r="M824" i="41"/>
  <c r="L824" i="41"/>
  <c r="K824" i="41"/>
  <c r="J824" i="41"/>
  <c r="I824" i="41"/>
  <c r="H824" i="41"/>
  <c r="G824" i="41"/>
  <c r="F824" i="41"/>
  <c r="E824" i="41"/>
  <c r="D824" i="41"/>
  <c r="C824" i="41"/>
  <c r="B824" i="41"/>
  <c r="A824" i="41"/>
  <c r="Z823" i="41"/>
  <c r="Y823" i="41"/>
  <c r="X823" i="41"/>
  <c r="W823" i="41"/>
  <c r="V823" i="41"/>
  <c r="U823" i="41"/>
  <c r="T823" i="41"/>
  <c r="S823" i="41"/>
  <c r="R823" i="41"/>
  <c r="Q823" i="41"/>
  <c r="P823" i="41"/>
  <c r="O823" i="41"/>
  <c r="N823" i="41"/>
  <c r="M823" i="41"/>
  <c r="L823" i="41"/>
  <c r="K823" i="41"/>
  <c r="J823" i="41"/>
  <c r="I823" i="41"/>
  <c r="H823" i="41"/>
  <c r="G823" i="41"/>
  <c r="F823" i="41"/>
  <c r="E823" i="41"/>
  <c r="D823" i="41"/>
  <c r="C823" i="41"/>
  <c r="B823" i="41"/>
  <c r="A823" i="41"/>
  <c r="Z822" i="41"/>
  <c r="Y822" i="41"/>
  <c r="X822" i="41"/>
  <c r="W822" i="41"/>
  <c r="V822" i="41"/>
  <c r="U822" i="41"/>
  <c r="T822" i="41"/>
  <c r="S822" i="41"/>
  <c r="R822" i="41"/>
  <c r="Q822" i="41"/>
  <c r="P822" i="41"/>
  <c r="O822" i="41"/>
  <c r="N822" i="41"/>
  <c r="M822" i="41"/>
  <c r="L822" i="41"/>
  <c r="K822" i="41"/>
  <c r="J822" i="41"/>
  <c r="I822" i="41"/>
  <c r="H822" i="41"/>
  <c r="G822" i="41"/>
  <c r="F822" i="41"/>
  <c r="E822" i="41"/>
  <c r="D822" i="41"/>
  <c r="C822" i="41"/>
  <c r="B822" i="41"/>
  <c r="A822" i="41"/>
  <c r="Z821" i="41"/>
  <c r="Y821" i="41"/>
  <c r="X821" i="41"/>
  <c r="W821" i="41"/>
  <c r="V821" i="41"/>
  <c r="U821" i="41"/>
  <c r="T821" i="41"/>
  <c r="S821" i="41"/>
  <c r="R821" i="41"/>
  <c r="Q821" i="41"/>
  <c r="P821" i="41"/>
  <c r="O821" i="41"/>
  <c r="N821" i="41"/>
  <c r="M821" i="41"/>
  <c r="L821" i="41"/>
  <c r="K821" i="41"/>
  <c r="J821" i="41"/>
  <c r="I821" i="41"/>
  <c r="H821" i="41"/>
  <c r="G821" i="41"/>
  <c r="F821" i="41"/>
  <c r="E821" i="41"/>
  <c r="D821" i="41"/>
  <c r="C821" i="41"/>
  <c r="B821" i="41"/>
  <c r="A821" i="41"/>
  <c r="Z820" i="41"/>
  <c r="Y820" i="41"/>
  <c r="X820" i="41"/>
  <c r="W820" i="41"/>
  <c r="V820" i="41"/>
  <c r="U820" i="41"/>
  <c r="T820" i="41"/>
  <c r="S820" i="41"/>
  <c r="R820" i="41"/>
  <c r="Q820" i="41"/>
  <c r="P820" i="41"/>
  <c r="O820" i="41"/>
  <c r="N820" i="41"/>
  <c r="M820" i="41"/>
  <c r="L820" i="41"/>
  <c r="K820" i="41"/>
  <c r="J820" i="41"/>
  <c r="I820" i="41"/>
  <c r="H820" i="41"/>
  <c r="G820" i="41"/>
  <c r="F820" i="41"/>
  <c r="E820" i="41"/>
  <c r="D820" i="41"/>
  <c r="C820" i="41"/>
  <c r="B820" i="41"/>
  <c r="A820" i="41"/>
  <c r="Z819" i="41"/>
  <c r="Y819" i="41"/>
  <c r="X819" i="41"/>
  <c r="W819" i="41"/>
  <c r="V819" i="41"/>
  <c r="U819" i="41"/>
  <c r="T819" i="41"/>
  <c r="S819" i="41"/>
  <c r="R819" i="41"/>
  <c r="Q819" i="41"/>
  <c r="P819" i="41"/>
  <c r="O819" i="41"/>
  <c r="N819" i="41"/>
  <c r="M819" i="41"/>
  <c r="L819" i="41"/>
  <c r="K819" i="41"/>
  <c r="J819" i="41"/>
  <c r="I819" i="41"/>
  <c r="H819" i="41"/>
  <c r="G819" i="41"/>
  <c r="F819" i="41"/>
  <c r="E819" i="41"/>
  <c r="D819" i="41"/>
  <c r="C819" i="41"/>
  <c r="B819" i="41"/>
  <c r="A819" i="41"/>
  <c r="Z818" i="41"/>
  <c r="Y818" i="41"/>
  <c r="X818" i="41"/>
  <c r="W818" i="41"/>
  <c r="V818" i="41"/>
  <c r="U818" i="41"/>
  <c r="T818" i="41"/>
  <c r="S818" i="41"/>
  <c r="R818" i="41"/>
  <c r="Q818" i="41"/>
  <c r="P818" i="41"/>
  <c r="O818" i="41"/>
  <c r="N818" i="41"/>
  <c r="M818" i="41"/>
  <c r="L818" i="41"/>
  <c r="K818" i="41"/>
  <c r="J818" i="41"/>
  <c r="I818" i="41"/>
  <c r="H818" i="41"/>
  <c r="G818" i="41"/>
  <c r="F818" i="41"/>
  <c r="E818" i="41"/>
  <c r="D818" i="41"/>
  <c r="C818" i="41"/>
  <c r="B818" i="41"/>
  <c r="A818" i="41"/>
  <c r="Z817" i="41"/>
  <c r="Y817" i="41"/>
  <c r="X817" i="41"/>
  <c r="W817" i="41"/>
  <c r="V817" i="41"/>
  <c r="U817" i="41"/>
  <c r="T817" i="41"/>
  <c r="S817" i="41"/>
  <c r="R817" i="41"/>
  <c r="Q817" i="41"/>
  <c r="P817" i="41"/>
  <c r="O817" i="41"/>
  <c r="N817" i="41"/>
  <c r="M817" i="41"/>
  <c r="L817" i="41"/>
  <c r="K817" i="41"/>
  <c r="J817" i="41"/>
  <c r="I817" i="41"/>
  <c r="H817" i="41"/>
  <c r="G817" i="41"/>
  <c r="F817" i="41"/>
  <c r="E817" i="41"/>
  <c r="D817" i="41"/>
  <c r="C817" i="41"/>
  <c r="B817" i="41"/>
  <c r="A817" i="41"/>
  <c r="Z816" i="41"/>
  <c r="Y816" i="41"/>
  <c r="X816" i="41"/>
  <c r="W816" i="41"/>
  <c r="V816" i="41"/>
  <c r="U816" i="41"/>
  <c r="T816" i="41"/>
  <c r="S816" i="41"/>
  <c r="R816" i="41"/>
  <c r="Q816" i="41"/>
  <c r="P816" i="41"/>
  <c r="O816" i="41"/>
  <c r="N816" i="41"/>
  <c r="M816" i="41"/>
  <c r="L816" i="41"/>
  <c r="K816" i="41"/>
  <c r="J816" i="41"/>
  <c r="I816" i="41"/>
  <c r="H816" i="41"/>
  <c r="G816" i="41"/>
  <c r="F816" i="41"/>
  <c r="E816" i="41"/>
  <c r="D816" i="41"/>
  <c r="C816" i="41"/>
  <c r="B816" i="41"/>
  <c r="A816" i="41"/>
  <c r="Z815" i="41"/>
  <c r="Y815" i="41"/>
  <c r="X815" i="41"/>
  <c r="W815" i="41"/>
  <c r="V815" i="41"/>
  <c r="U815" i="41"/>
  <c r="T815" i="41"/>
  <c r="S815" i="41"/>
  <c r="R815" i="41"/>
  <c r="Q815" i="41"/>
  <c r="P815" i="41"/>
  <c r="O815" i="41"/>
  <c r="N815" i="41"/>
  <c r="M815" i="41"/>
  <c r="L815" i="41"/>
  <c r="K815" i="41"/>
  <c r="J815" i="41"/>
  <c r="I815" i="41"/>
  <c r="H815" i="41"/>
  <c r="G815" i="41"/>
  <c r="F815" i="41"/>
  <c r="E815" i="41"/>
  <c r="D815" i="41"/>
  <c r="C815" i="41"/>
  <c r="B815" i="41"/>
  <c r="A815" i="41"/>
  <c r="Z814" i="41"/>
  <c r="Y814" i="41"/>
  <c r="X814" i="41"/>
  <c r="W814" i="41"/>
  <c r="V814" i="41"/>
  <c r="U814" i="41"/>
  <c r="T814" i="41"/>
  <c r="S814" i="41"/>
  <c r="R814" i="41"/>
  <c r="Q814" i="41"/>
  <c r="P814" i="41"/>
  <c r="O814" i="41"/>
  <c r="N814" i="41"/>
  <c r="M814" i="41"/>
  <c r="L814" i="41"/>
  <c r="K814" i="41"/>
  <c r="J814" i="41"/>
  <c r="I814" i="41"/>
  <c r="H814" i="41"/>
  <c r="G814" i="41"/>
  <c r="F814" i="41"/>
  <c r="E814" i="41"/>
  <c r="D814" i="41"/>
  <c r="C814" i="41"/>
  <c r="B814" i="41"/>
  <c r="A814" i="41"/>
  <c r="Z813" i="41"/>
  <c r="Y813" i="41"/>
  <c r="X813" i="41"/>
  <c r="W813" i="41"/>
  <c r="V813" i="41"/>
  <c r="U813" i="41"/>
  <c r="T813" i="41"/>
  <c r="S813" i="41"/>
  <c r="R813" i="41"/>
  <c r="Q813" i="41"/>
  <c r="P813" i="41"/>
  <c r="O813" i="41"/>
  <c r="N813" i="41"/>
  <c r="M813" i="41"/>
  <c r="L813" i="41"/>
  <c r="K813" i="41"/>
  <c r="J813" i="41"/>
  <c r="I813" i="41"/>
  <c r="H813" i="41"/>
  <c r="G813" i="41"/>
  <c r="F813" i="41"/>
  <c r="E813" i="41"/>
  <c r="D813" i="41"/>
  <c r="C813" i="41"/>
  <c r="B813" i="41"/>
  <c r="A813" i="41"/>
  <c r="Z812" i="41"/>
  <c r="Y812" i="41"/>
  <c r="X812" i="41"/>
  <c r="W812" i="41"/>
  <c r="V812" i="41"/>
  <c r="U812" i="41"/>
  <c r="T812" i="41"/>
  <c r="S812" i="41"/>
  <c r="R812" i="41"/>
  <c r="Q812" i="41"/>
  <c r="P812" i="41"/>
  <c r="O812" i="41"/>
  <c r="N812" i="41"/>
  <c r="M812" i="41"/>
  <c r="L812" i="41"/>
  <c r="K812" i="41"/>
  <c r="J812" i="41"/>
  <c r="I812" i="41"/>
  <c r="H812" i="41"/>
  <c r="G812" i="41"/>
  <c r="F812" i="41"/>
  <c r="E812" i="41"/>
  <c r="D812" i="41"/>
  <c r="C812" i="41"/>
  <c r="B812" i="41"/>
  <c r="A812" i="41"/>
  <c r="Z811" i="41"/>
  <c r="Y811" i="41"/>
  <c r="X811" i="41"/>
  <c r="W811" i="41"/>
  <c r="V811" i="41"/>
  <c r="U811" i="41"/>
  <c r="T811" i="41"/>
  <c r="S811" i="41"/>
  <c r="R811" i="41"/>
  <c r="Q811" i="41"/>
  <c r="P811" i="41"/>
  <c r="O811" i="41"/>
  <c r="N811" i="41"/>
  <c r="M811" i="41"/>
  <c r="L811" i="41"/>
  <c r="K811" i="41"/>
  <c r="J811" i="41"/>
  <c r="I811" i="41"/>
  <c r="H811" i="41"/>
  <c r="G811" i="41"/>
  <c r="F811" i="41"/>
  <c r="E811" i="41"/>
  <c r="D811" i="41"/>
  <c r="C811" i="41"/>
  <c r="B811" i="41"/>
  <c r="A811" i="41"/>
  <c r="Z810" i="41"/>
  <c r="Y810" i="41"/>
  <c r="X810" i="41"/>
  <c r="W810" i="41"/>
  <c r="V810" i="41"/>
  <c r="U810" i="41"/>
  <c r="T810" i="41"/>
  <c r="S810" i="41"/>
  <c r="R810" i="41"/>
  <c r="Q810" i="41"/>
  <c r="P810" i="41"/>
  <c r="O810" i="41"/>
  <c r="N810" i="41"/>
  <c r="M810" i="41"/>
  <c r="L810" i="41"/>
  <c r="K810" i="41"/>
  <c r="J810" i="41"/>
  <c r="I810" i="41"/>
  <c r="H810" i="41"/>
  <c r="G810" i="41"/>
  <c r="F810" i="41"/>
  <c r="E810" i="41"/>
  <c r="D810" i="41"/>
  <c r="C810" i="41"/>
  <c r="B810" i="41"/>
  <c r="A810" i="41"/>
  <c r="Z809" i="41"/>
  <c r="Y809" i="41"/>
  <c r="X809" i="41"/>
  <c r="W809" i="41"/>
  <c r="V809" i="41"/>
  <c r="U809" i="41"/>
  <c r="T809" i="41"/>
  <c r="S809" i="41"/>
  <c r="R809" i="41"/>
  <c r="Q809" i="41"/>
  <c r="P809" i="41"/>
  <c r="O809" i="41"/>
  <c r="N809" i="41"/>
  <c r="M809" i="41"/>
  <c r="L809" i="41"/>
  <c r="K809" i="41"/>
  <c r="J809" i="41"/>
  <c r="I809" i="41"/>
  <c r="H809" i="41"/>
  <c r="G809" i="41"/>
  <c r="F809" i="41"/>
  <c r="E809" i="41"/>
  <c r="D809" i="41"/>
  <c r="C809" i="41"/>
  <c r="B809" i="41"/>
  <c r="A809" i="41"/>
  <c r="Z808" i="41"/>
  <c r="Y808" i="41"/>
  <c r="X808" i="41"/>
  <c r="W808" i="41"/>
  <c r="V808" i="41"/>
  <c r="U808" i="41"/>
  <c r="T808" i="41"/>
  <c r="S808" i="41"/>
  <c r="R808" i="41"/>
  <c r="Q808" i="41"/>
  <c r="P808" i="41"/>
  <c r="O808" i="41"/>
  <c r="N808" i="41"/>
  <c r="M808" i="41"/>
  <c r="L808" i="41"/>
  <c r="K808" i="41"/>
  <c r="J808" i="41"/>
  <c r="I808" i="41"/>
  <c r="H808" i="41"/>
  <c r="G808" i="41"/>
  <c r="F808" i="41"/>
  <c r="E808" i="41"/>
  <c r="D808" i="41"/>
  <c r="C808" i="41"/>
  <c r="B808" i="41"/>
  <c r="A808" i="41"/>
  <c r="Z807" i="41"/>
  <c r="Y807" i="41"/>
  <c r="X807" i="41"/>
  <c r="W807" i="41"/>
  <c r="V807" i="41"/>
  <c r="U807" i="41"/>
  <c r="T807" i="41"/>
  <c r="S807" i="41"/>
  <c r="R807" i="41"/>
  <c r="Q807" i="41"/>
  <c r="P807" i="41"/>
  <c r="O807" i="41"/>
  <c r="N807" i="41"/>
  <c r="M807" i="41"/>
  <c r="L807" i="41"/>
  <c r="K807" i="41"/>
  <c r="J807" i="41"/>
  <c r="I807" i="41"/>
  <c r="H807" i="41"/>
  <c r="G807" i="41"/>
  <c r="F807" i="41"/>
  <c r="E807" i="41"/>
  <c r="D807" i="41"/>
  <c r="C807" i="41"/>
  <c r="B807" i="41"/>
  <c r="A807" i="41"/>
  <c r="Z806" i="41"/>
  <c r="Y806" i="41"/>
  <c r="X806" i="41"/>
  <c r="W806" i="41"/>
  <c r="V806" i="41"/>
  <c r="U806" i="41"/>
  <c r="T806" i="41"/>
  <c r="S806" i="41"/>
  <c r="R806" i="41"/>
  <c r="Q806" i="41"/>
  <c r="P806" i="41"/>
  <c r="O806" i="41"/>
  <c r="N806" i="41"/>
  <c r="M806" i="41"/>
  <c r="L806" i="41"/>
  <c r="K806" i="41"/>
  <c r="J806" i="41"/>
  <c r="I806" i="41"/>
  <c r="H806" i="41"/>
  <c r="G806" i="41"/>
  <c r="F806" i="41"/>
  <c r="E806" i="41"/>
  <c r="D806" i="41"/>
  <c r="C806" i="41"/>
  <c r="B806" i="41"/>
  <c r="A806" i="41"/>
  <c r="Z805" i="41"/>
  <c r="Y805" i="41"/>
  <c r="X805" i="41"/>
  <c r="W805" i="41"/>
  <c r="V805" i="41"/>
  <c r="U805" i="41"/>
  <c r="T805" i="41"/>
  <c r="S805" i="41"/>
  <c r="R805" i="41"/>
  <c r="Q805" i="41"/>
  <c r="P805" i="41"/>
  <c r="O805" i="41"/>
  <c r="N805" i="41"/>
  <c r="M805" i="41"/>
  <c r="L805" i="41"/>
  <c r="K805" i="41"/>
  <c r="J805" i="41"/>
  <c r="I805" i="41"/>
  <c r="H805" i="41"/>
  <c r="G805" i="41"/>
  <c r="F805" i="41"/>
  <c r="E805" i="41"/>
  <c r="D805" i="41"/>
  <c r="C805" i="41"/>
  <c r="B805" i="41"/>
  <c r="A805" i="41"/>
  <c r="Z804" i="41"/>
  <c r="Y804" i="41"/>
  <c r="X804" i="41"/>
  <c r="W804" i="41"/>
  <c r="V804" i="41"/>
  <c r="U804" i="41"/>
  <c r="T804" i="41"/>
  <c r="S804" i="41"/>
  <c r="R804" i="41"/>
  <c r="Q804" i="41"/>
  <c r="P804" i="41"/>
  <c r="O804" i="41"/>
  <c r="N804" i="41"/>
  <c r="M804" i="41"/>
  <c r="L804" i="41"/>
  <c r="K804" i="41"/>
  <c r="J804" i="41"/>
  <c r="I804" i="41"/>
  <c r="H804" i="41"/>
  <c r="G804" i="41"/>
  <c r="F804" i="41"/>
  <c r="E804" i="41"/>
  <c r="D804" i="41"/>
  <c r="C804" i="41"/>
  <c r="B804" i="41"/>
  <c r="A804" i="41"/>
  <c r="Z803" i="41"/>
  <c r="Y803" i="41"/>
  <c r="X803" i="41"/>
  <c r="W803" i="41"/>
  <c r="V803" i="41"/>
  <c r="U803" i="41"/>
  <c r="T803" i="41"/>
  <c r="S803" i="41"/>
  <c r="R803" i="41"/>
  <c r="Q803" i="41"/>
  <c r="P803" i="41"/>
  <c r="O803" i="41"/>
  <c r="N803" i="41"/>
  <c r="M803" i="41"/>
  <c r="L803" i="41"/>
  <c r="K803" i="41"/>
  <c r="J803" i="41"/>
  <c r="I803" i="41"/>
  <c r="H803" i="41"/>
  <c r="G803" i="41"/>
  <c r="F803" i="41"/>
  <c r="E803" i="41"/>
  <c r="D803" i="41"/>
  <c r="C803" i="41"/>
  <c r="B803" i="41"/>
  <c r="A803" i="41"/>
  <c r="Z802" i="41"/>
  <c r="Y802" i="41"/>
  <c r="X802" i="41"/>
  <c r="W802" i="41"/>
  <c r="V802" i="41"/>
  <c r="U802" i="41"/>
  <c r="T802" i="41"/>
  <c r="S802" i="41"/>
  <c r="R802" i="41"/>
  <c r="Q802" i="41"/>
  <c r="P802" i="41"/>
  <c r="O802" i="41"/>
  <c r="N802" i="41"/>
  <c r="M802" i="41"/>
  <c r="L802" i="41"/>
  <c r="K802" i="41"/>
  <c r="J802" i="41"/>
  <c r="I802" i="41"/>
  <c r="H802" i="41"/>
  <c r="G802" i="41"/>
  <c r="F802" i="41"/>
  <c r="E802" i="41"/>
  <c r="D802" i="41"/>
  <c r="C802" i="41"/>
  <c r="B802" i="41"/>
  <c r="A802" i="41"/>
  <c r="Z801" i="41"/>
  <c r="Y801" i="41"/>
  <c r="X801" i="41"/>
  <c r="W801" i="41"/>
  <c r="V801" i="41"/>
  <c r="U801" i="41"/>
  <c r="T801" i="41"/>
  <c r="S801" i="41"/>
  <c r="R801" i="41"/>
  <c r="Q801" i="41"/>
  <c r="P801" i="41"/>
  <c r="O801" i="41"/>
  <c r="N801" i="41"/>
  <c r="M801" i="41"/>
  <c r="L801" i="41"/>
  <c r="K801" i="41"/>
  <c r="J801" i="41"/>
  <c r="I801" i="41"/>
  <c r="H801" i="41"/>
  <c r="G801" i="41"/>
  <c r="F801" i="41"/>
  <c r="E801" i="41"/>
  <c r="D801" i="41"/>
  <c r="C801" i="41"/>
  <c r="B801" i="41"/>
  <c r="A801" i="41"/>
  <c r="Z800" i="41"/>
  <c r="Y800" i="41"/>
  <c r="X800" i="41"/>
  <c r="W800" i="41"/>
  <c r="V800" i="41"/>
  <c r="U800" i="41"/>
  <c r="T800" i="41"/>
  <c r="S800" i="41"/>
  <c r="R800" i="41"/>
  <c r="Q800" i="41"/>
  <c r="P800" i="41"/>
  <c r="O800" i="41"/>
  <c r="N800" i="41"/>
  <c r="M800" i="41"/>
  <c r="L800" i="41"/>
  <c r="K800" i="41"/>
  <c r="J800" i="41"/>
  <c r="I800" i="41"/>
  <c r="H800" i="41"/>
  <c r="G800" i="41"/>
  <c r="F800" i="41"/>
  <c r="E800" i="41"/>
  <c r="D800" i="41"/>
  <c r="C800" i="41"/>
  <c r="B800" i="41"/>
  <c r="A800" i="41"/>
  <c r="Z799" i="41"/>
  <c r="Y799" i="41"/>
  <c r="X799" i="41"/>
  <c r="W799" i="41"/>
  <c r="V799" i="41"/>
  <c r="U799" i="41"/>
  <c r="T799" i="41"/>
  <c r="S799" i="41"/>
  <c r="R799" i="41"/>
  <c r="Q799" i="41"/>
  <c r="P799" i="41"/>
  <c r="O799" i="41"/>
  <c r="N799" i="41"/>
  <c r="M799" i="41"/>
  <c r="L799" i="41"/>
  <c r="K799" i="41"/>
  <c r="J799" i="41"/>
  <c r="I799" i="41"/>
  <c r="H799" i="41"/>
  <c r="G799" i="41"/>
  <c r="F799" i="41"/>
  <c r="E799" i="41"/>
  <c r="D799" i="41"/>
  <c r="C799" i="41"/>
  <c r="B799" i="41"/>
  <c r="A799" i="41"/>
  <c r="Z798" i="41"/>
  <c r="Y798" i="41"/>
  <c r="X798" i="41"/>
  <c r="W798" i="41"/>
  <c r="V798" i="41"/>
  <c r="U798" i="41"/>
  <c r="T798" i="41"/>
  <c r="S798" i="41"/>
  <c r="R798" i="41"/>
  <c r="Q798" i="41"/>
  <c r="P798" i="41"/>
  <c r="O798" i="41"/>
  <c r="N798" i="41"/>
  <c r="M798" i="41"/>
  <c r="L798" i="41"/>
  <c r="K798" i="41"/>
  <c r="J798" i="41"/>
  <c r="I798" i="41"/>
  <c r="H798" i="41"/>
  <c r="G798" i="41"/>
  <c r="F798" i="41"/>
  <c r="E798" i="41"/>
  <c r="D798" i="41"/>
  <c r="C798" i="41"/>
  <c r="B798" i="41"/>
  <c r="A798" i="41"/>
  <c r="Z797" i="41"/>
  <c r="Y797" i="41"/>
  <c r="X797" i="41"/>
  <c r="W797" i="41"/>
  <c r="V797" i="41"/>
  <c r="U797" i="41"/>
  <c r="T797" i="41"/>
  <c r="S797" i="41"/>
  <c r="R797" i="41"/>
  <c r="Q797" i="41"/>
  <c r="P797" i="41"/>
  <c r="O797" i="41"/>
  <c r="N797" i="41"/>
  <c r="M797" i="41"/>
  <c r="L797" i="41"/>
  <c r="K797" i="41"/>
  <c r="J797" i="41"/>
  <c r="I797" i="41"/>
  <c r="H797" i="41"/>
  <c r="G797" i="41"/>
  <c r="F797" i="41"/>
  <c r="E797" i="41"/>
  <c r="D797" i="41"/>
  <c r="C797" i="41"/>
  <c r="B797" i="41"/>
  <c r="A797" i="41"/>
  <c r="Z796" i="41"/>
  <c r="Y796" i="41"/>
  <c r="X796" i="41"/>
  <c r="W796" i="41"/>
  <c r="V796" i="41"/>
  <c r="U796" i="41"/>
  <c r="T796" i="41"/>
  <c r="S796" i="41"/>
  <c r="R796" i="41"/>
  <c r="Q796" i="41"/>
  <c r="P796" i="41"/>
  <c r="O796" i="41"/>
  <c r="N796" i="41"/>
  <c r="M796" i="41"/>
  <c r="L796" i="41"/>
  <c r="K796" i="41"/>
  <c r="J796" i="41"/>
  <c r="I796" i="41"/>
  <c r="H796" i="41"/>
  <c r="G796" i="41"/>
  <c r="F796" i="41"/>
  <c r="E796" i="41"/>
  <c r="D796" i="41"/>
  <c r="C796" i="41"/>
  <c r="B796" i="41"/>
  <c r="A796" i="41"/>
  <c r="Z795" i="41"/>
  <c r="Y795" i="41"/>
  <c r="X795" i="41"/>
  <c r="W795" i="41"/>
  <c r="V795" i="41"/>
  <c r="U795" i="41"/>
  <c r="T795" i="41"/>
  <c r="S795" i="41"/>
  <c r="R795" i="41"/>
  <c r="Q795" i="41"/>
  <c r="P795" i="41"/>
  <c r="O795" i="41"/>
  <c r="N795" i="41"/>
  <c r="M795" i="41"/>
  <c r="L795" i="41"/>
  <c r="K795" i="41"/>
  <c r="J795" i="41"/>
  <c r="I795" i="41"/>
  <c r="H795" i="41"/>
  <c r="G795" i="41"/>
  <c r="F795" i="41"/>
  <c r="E795" i="41"/>
  <c r="D795" i="41"/>
  <c r="C795" i="41"/>
  <c r="B795" i="41"/>
  <c r="A795" i="41"/>
  <c r="Z794" i="41"/>
  <c r="Y794" i="41"/>
  <c r="X794" i="41"/>
  <c r="W794" i="41"/>
  <c r="V794" i="41"/>
  <c r="U794" i="41"/>
  <c r="T794" i="41"/>
  <c r="S794" i="41"/>
  <c r="R794" i="41"/>
  <c r="Q794" i="41"/>
  <c r="P794" i="41"/>
  <c r="O794" i="41"/>
  <c r="N794" i="41"/>
  <c r="M794" i="41"/>
  <c r="L794" i="41"/>
  <c r="K794" i="41"/>
  <c r="J794" i="41"/>
  <c r="I794" i="41"/>
  <c r="H794" i="41"/>
  <c r="G794" i="41"/>
  <c r="F794" i="41"/>
  <c r="E794" i="41"/>
  <c r="D794" i="41"/>
  <c r="C794" i="41"/>
  <c r="B794" i="41"/>
  <c r="A794" i="41"/>
  <c r="Z793" i="41"/>
  <c r="Y793" i="41"/>
  <c r="X793" i="41"/>
  <c r="W793" i="41"/>
  <c r="V793" i="41"/>
  <c r="U793" i="41"/>
  <c r="T793" i="41"/>
  <c r="S793" i="41"/>
  <c r="R793" i="41"/>
  <c r="Q793" i="41"/>
  <c r="P793" i="41"/>
  <c r="O793" i="41"/>
  <c r="N793" i="41"/>
  <c r="M793" i="41"/>
  <c r="L793" i="41"/>
  <c r="K793" i="41"/>
  <c r="J793" i="41"/>
  <c r="I793" i="41"/>
  <c r="H793" i="41"/>
  <c r="G793" i="41"/>
  <c r="F793" i="41"/>
  <c r="E793" i="41"/>
  <c r="D793" i="41"/>
  <c r="C793" i="41"/>
  <c r="B793" i="41"/>
  <c r="A793" i="41"/>
  <c r="Z792" i="41"/>
  <c r="Y792" i="41"/>
  <c r="X792" i="41"/>
  <c r="W792" i="41"/>
  <c r="V792" i="41"/>
  <c r="U792" i="41"/>
  <c r="T792" i="41"/>
  <c r="S792" i="41"/>
  <c r="R792" i="41"/>
  <c r="Q792" i="41"/>
  <c r="P792" i="41"/>
  <c r="O792" i="41"/>
  <c r="N792" i="41"/>
  <c r="M792" i="41"/>
  <c r="L792" i="41"/>
  <c r="K792" i="41"/>
  <c r="J792" i="41"/>
  <c r="I792" i="41"/>
  <c r="H792" i="41"/>
  <c r="G792" i="41"/>
  <c r="F792" i="41"/>
  <c r="E792" i="41"/>
  <c r="D792" i="41"/>
  <c r="C792" i="41"/>
  <c r="B792" i="41"/>
  <c r="A792" i="41"/>
  <c r="Z791" i="41"/>
  <c r="Y791" i="41"/>
  <c r="X791" i="41"/>
  <c r="W791" i="41"/>
  <c r="V791" i="41"/>
  <c r="U791" i="41"/>
  <c r="T791" i="41"/>
  <c r="S791" i="41"/>
  <c r="R791" i="41"/>
  <c r="Q791" i="41"/>
  <c r="P791" i="41"/>
  <c r="O791" i="41"/>
  <c r="N791" i="41"/>
  <c r="M791" i="41"/>
  <c r="L791" i="41"/>
  <c r="K791" i="41"/>
  <c r="J791" i="41"/>
  <c r="I791" i="41"/>
  <c r="H791" i="41"/>
  <c r="G791" i="41"/>
  <c r="F791" i="41"/>
  <c r="E791" i="41"/>
  <c r="D791" i="41"/>
  <c r="C791" i="41"/>
  <c r="B791" i="41"/>
  <c r="A791" i="41"/>
  <c r="Z790" i="41"/>
  <c r="Y790" i="41"/>
  <c r="X790" i="41"/>
  <c r="W790" i="41"/>
  <c r="V790" i="41"/>
  <c r="U790" i="41"/>
  <c r="T790" i="41"/>
  <c r="S790" i="41"/>
  <c r="R790" i="41"/>
  <c r="Q790" i="41"/>
  <c r="P790" i="41"/>
  <c r="O790" i="41"/>
  <c r="N790" i="41"/>
  <c r="M790" i="41"/>
  <c r="L790" i="41"/>
  <c r="K790" i="41"/>
  <c r="J790" i="41"/>
  <c r="I790" i="41"/>
  <c r="H790" i="41"/>
  <c r="G790" i="41"/>
  <c r="F790" i="41"/>
  <c r="E790" i="41"/>
  <c r="D790" i="41"/>
  <c r="C790" i="41"/>
  <c r="B790" i="41"/>
  <c r="A790" i="41"/>
  <c r="Z789" i="41"/>
  <c r="Y789" i="41"/>
  <c r="X789" i="41"/>
  <c r="W789" i="41"/>
  <c r="V789" i="41"/>
  <c r="U789" i="41"/>
  <c r="T789" i="41"/>
  <c r="S789" i="41"/>
  <c r="R789" i="41"/>
  <c r="Q789" i="41"/>
  <c r="P789" i="41"/>
  <c r="O789" i="41"/>
  <c r="N789" i="41"/>
  <c r="M789" i="41"/>
  <c r="L789" i="41"/>
  <c r="K789" i="41"/>
  <c r="J789" i="41"/>
  <c r="I789" i="41"/>
  <c r="H789" i="41"/>
  <c r="G789" i="41"/>
  <c r="F789" i="41"/>
  <c r="E789" i="41"/>
  <c r="D789" i="41"/>
  <c r="C789" i="41"/>
  <c r="B789" i="41"/>
  <c r="A789" i="41"/>
  <c r="Z788" i="41"/>
  <c r="Y788" i="41"/>
  <c r="X788" i="41"/>
  <c r="W788" i="41"/>
  <c r="V788" i="41"/>
  <c r="U788" i="41"/>
  <c r="T788" i="41"/>
  <c r="S788" i="41"/>
  <c r="R788" i="41"/>
  <c r="Q788" i="41"/>
  <c r="P788" i="41"/>
  <c r="O788" i="41"/>
  <c r="N788" i="41"/>
  <c r="M788" i="41"/>
  <c r="L788" i="41"/>
  <c r="K788" i="41"/>
  <c r="J788" i="41"/>
  <c r="I788" i="41"/>
  <c r="H788" i="41"/>
  <c r="G788" i="41"/>
  <c r="F788" i="41"/>
  <c r="E788" i="41"/>
  <c r="D788" i="41"/>
  <c r="C788" i="41"/>
  <c r="B788" i="41"/>
  <c r="A788" i="41"/>
  <c r="Z787" i="41"/>
  <c r="Y787" i="41"/>
  <c r="X787" i="41"/>
  <c r="W787" i="41"/>
  <c r="V787" i="41"/>
  <c r="U787" i="41"/>
  <c r="T787" i="41"/>
  <c r="S787" i="41"/>
  <c r="R787" i="41"/>
  <c r="Q787" i="41"/>
  <c r="P787" i="41"/>
  <c r="O787" i="41"/>
  <c r="N787" i="41"/>
  <c r="M787" i="41"/>
  <c r="L787" i="41"/>
  <c r="K787" i="41"/>
  <c r="J787" i="41"/>
  <c r="I787" i="41"/>
  <c r="H787" i="41"/>
  <c r="G787" i="41"/>
  <c r="F787" i="41"/>
  <c r="E787" i="41"/>
  <c r="D787" i="41"/>
  <c r="C787" i="41"/>
  <c r="B787" i="41"/>
  <c r="A787" i="41"/>
  <c r="Z786" i="41"/>
  <c r="Y786" i="41"/>
  <c r="X786" i="41"/>
  <c r="W786" i="41"/>
  <c r="V786" i="41"/>
  <c r="U786" i="41"/>
  <c r="T786" i="41"/>
  <c r="S786" i="41"/>
  <c r="R786" i="41"/>
  <c r="Q786" i="41"/>
  <c r="P786" i="41"/>
  <c r="O786" i="41"/>
  <c r="N786" i="41"/>
  <c r="M786" i="41"/>
  <c r="L786" i="41"/>
  <c r="K786" i="41"/>
  <c r="J786" i="41"/>
  <c r="I786" i="41"/>
  <c r="H786" i="41"/>
  <c r="G786" i="41"/>
  <c r="F786" i="41"/>
  <c r="E786" i="41"/>
  <c r="D786" i="41"/>
  <c r="C786" i="41"/>
  <c r="B786" i="41"/>
  <c r="A786" i="41"/>
  <c r="Z785" i="41"/>
  <c r="Y785" i="41"/>
  <c r="X785" i="41"/>
  <c r="W785" i="41"/>
  <c r="V785" i="41"/>
  <c r="U785" i="41"/>
  <c r="T785" i="41"/>
  <c r="S785" i="41"/>
  <c r="R785" i="41"/>
  <c r="Q785" i="41"/>
  <c r="P785" i="41"/>
  <c r="O785" i="41"/>
  <c r="N785" i="41"/>
  <c r="M785" i="41"/>
  <c r="L785" i="41"/>
  <c r="K785" i="41"/>
  <c r="J785" i="41"/>
  <c r="I785" i="41"/>
  <c r="H785" i="41"/>
  <c r="G785" i="41"/>
  <c r="F785" i="41"/>
  <c r="E785" i="41"/>
  <c r="D785" i="41"/>
  <c r="C785" i="41"/>
  <c r="B785" i="41"/>
  <c r="A785" i="41"/>
  <c r="Z784" i="41"/>
  <c r="Y784" i="41"/>
  <c r="X784" i="41"/>
  <c r="W784" i="41"/>
  <c r="V784" i="41"/>
  <c r="U784" i="41"/>
  <c r="T784" i="41"/>
  <c r="S784" i="41"/>
  <c r="R784" i="41"/>
  <c r="Q784" i="41"/>
  <c r="P784" i="41"/>
  <c r="O784" i="41"/>
  <c r="N784" i="41"/>
  <c r="M784" i="41"/>
  <c r="L784" i="41"/>
  <c r="K784" i="41"/>
  <c r="J784" i="41"/>
  <c r="I784" i="41"/>
  <c r="H784" i="41"/>
  <c r="G784" i="41"/>
  <c r="F784" i="41"/>
  <c r="E784" i="41"/>
  <c r="D784" i="41"/>
  <c r="C784" i="41"/>
  <c r="B784" i="41"/>
  <c r="A784" i="41"/>
  <c r="Z783" i="41"/>
  <c r="Y783" i="41"/>
  <c r="X783" i="41"/>
  <c r="W783" i="41"/>
  <c r="V783" i="41"/>
  <c r="U783" i="41"/>
  <c r="T783" i="41"/>
  <c r="S783" i="41"/>
  <c r="R783" i="41"/>
  <c r="Q783" i="41"/>
  <c r="P783" i="41"/>
  <c r="O783" i="41"/>
  <c r="N783" i="41"/>
  <c r="M783" i="41"/>
  <c r="L783" i="41"/>
  <c r="K783" i="41"/>
  <c r="J783" i="41"/>
  <c r="I783" i="41"/>
  <c r="H783" i="41"/>
  <c r="G783" i="41"/>
  <c r="F783" i="41"/>
  <c r="E783" i="41"/>
  <c r="D783" i="41"/>
  <c r="C783" i="41"/>
  <c r="B783" i="41"/>
  <c r="A783" i="41"/>
  <c r="Z782" i="41"/>
  <c r="Y782" i="41"/>
  <c r="X782" i="41"/>
  <c r="W782" i="41"/>
  <c r="V782" i="41"/>
  <c r="U782" i="41"/>
  <c r="T782" i="41"/>
  <c r="S782" i="41"/>
  <c r="R782" i="41"/>
  <c r="Q782" i="41"/>
  <c r="P782" i="41"/>
  <c r="O782" i="41"/>
  <c r="N782" i="41"/>
  <c r="M782" i="41"/>
  <c r="L782" i="41"/>
  <c r="K782" i="41"/>
  <c r="J782" i="41"/>
  <c r="I782" i="41"/>
  <c r="H782" i="41"/>
  <c r="G782" i="41"/>
  <c r="F782" i="41"/>
  <c r="E782" i="41"/>
  <c r="D782" i="41"/>
  <c r="C782" i="41"/>
  <c r="B782" i="41"/>
  <c r="A782" i="41"/>
  <c r="Z781" i="41"/>
  <c r="Y781" i="41"/>
  <c r="X781" i="41"/>
  <c r="W781" i="41"/>
  <c r="V781" i="41"/>
  <c r="U781" i="41"/>
  <c r="T781" i="41"/>
  <c r="S781" i="41"/>
  <c r="R781" i="41"/>
  <c r="Q781" i="41"/>
  <c r="P781" i="41"/>
  <c r="O781" i="41"/>
  <c r="N781" i="41"/>
  <c r="M781" i="41"/>
  <c r="L781" i="41"/>
  <c r="K781" i="41"/>
  <c r="J781" i="41"/>
  <c r="I781" i="41"/>
  <c r="H781" i="41"/>
  <c r="G781" i="41"/>
  <c r="F781" i="41"/>
  <c r="E781" i="41"/>
  <c r="D781" i="41"/>
  <c r="C781" i="41"/>
  <c r="B781" i="41"/>
  <c r="A781" i="41"/>
  <c r="Z780" i="41"/>
  <c r="Y780" i="41"/>
  <c r="X780" i="41"/>
  <c r="W780" i="41"/>
  <c r="V780" i="41"/>
  <c r="U780" i="41"/>
  <c r="T780" i="41"/>
  <c r="S780" i="41"/>
  <c r="R780" i="41"/>
  <c r="Q780" i="41"/>
  <c r="P780" i="41"/>
  <c r="O780" i="41"/>
  <c r="N780" i="41"/>
  <c r="M780" i="41"/>
  <c r="L780" i="41"/>
  <c r="K780" i="41"/>
  <c r="J780" i="41"/>
  <c r="I780" i="41"/>
  <c r="H780" i="41"/>
  <c r="G780" i="41"/>
  <c r="F780" i="41"/>
  <c r="E780" i="41"/>
  <c r="D780" i="41"/>
  <c r="C780" i="41"/>
  <c r="B780" i="41"/>
  <c r="A780" i="41"/>
  <c r="Z779" i="41"/>
  <c r="Y779" i="41"/>
  <c r="X779" i="41"/>
  <c r="W779" i="41"/>
  <c r="V779" i="41"/>
  <c r="U779" i="41"/>
  <c r="T779" i="41"/>
  <c r="S779" i="41"/>
  <c r="R779" i="41"/>
  <c r="Q779" i="41"/>
  <c r="P779" i="41"/>
  <c r="O779" i="41"/>
  <c r="N779" i="41"/>
  <c r="M779" i="41"/>
  <c r="L779" i="41"/>
  <c r="K779" i="41"/>
  <c r="J779" i="41"/>
  <c r="I779" i="41"/>
  <c r="H779" i="41"/>
  <c r="G779" i="41"/>
  <c r="F779" i="41"/>
  <c r="E779" i="41"/>
  <c r="D779" i="41"/>
  <c r="C779" i="41"/>
  <c r="B779" i="41"/>
  <c r="A779" i="41"/>
  <c r="Z778" i="41"/>
  <c r="Y778" i="41"/>
  <c r="X778" i="41"/>
  <c r="W778" i="41"/>
  <c r="V778" i="41"/>
  <c r="U778" i="41"/>
  <c r="T778" i="41"/>
  <c r="S778" i="41"/>
  <c r="R778" i="41"/>
  <c r="Q778" i="41"/>
  <c r="P778" i="41"/>
  <c r="O778" i="41"/>
  <c r="N778" i="41"/>
  <c r="M778" i="41"/>
  <c r="L778" i="41"/>
  <c r="K778" i="41"/>
  <c r="J778" i="41"/>
  <c r="I778" i="41"/>
  <c r="H778" i="41"/>
  <c r="G778" i="41"/>
  <c r="F778" i="41"/>
  <c r="E778" i="41"/>
  <c r="D778" i="41"/>
  <c r="C778" i="41"/>
  <c r="B778" i="41"/>
  <c r="A778" i="41"/>
  <c r="Z777" i="41"/>
  <c r="Y777" i="41"/>
  <c r="X777" i="41"/>
  <c r="W777" i="41"/>
  <c r="V777" i="41"/>
  <c r="U777" i="41"/>
  <c r="T777" i="41"/>
  <c r="S777" i="41"/>
  <c r="R777" i="41"/>
  <c r="Q777" i="41"/>
  <c r="P777" i="41"/>
  <c r="O777" i="41"/>
  <c r="N777" i="41"/>
  <c r="M777" i="41"/>
  <c r="L777" i="41"/>
  <c r="K777" i="41"/>
  <c r="J777" i="41"/>
  <c r="I777" i="41"/>
  <c r="H777" i="41"/>
  <c r="G777" i="41"/>
  <c r="F777" i="41"/>
  <c r="E777" i="41"/>
  <c r="D777" i="41"/>
  <c r="C777" i="41"/>
  <c r="B777" i="41"/>
  <c r="A777" i="41"/>
  <c r="Z776" i="41"/>
  <c r="Y776" i="41"/>
  <c r="X776" i="41"/>
  <c r="W776" i="41"/>
  <c r="V776" i="41"/>
  <c r="U776" i="41"/>
  <c r="T776" i="41"/>
  <c r="S776" i="41"/>
  <c r="R776" i="41"/>
  <c r="Q776" i="41"/>
  <c r="P776" i="41"/>
  <c r="O776" i="41"/>
  <c r="N776" i="41"/>
  <c r="M776" i="41"/>
  <c r="L776" i="41"/>
  <c r="K776" i="41"/>
  <c r="J776" i="41"/>
  <c r="I776" i="41"/>
  <c r="H776" i="41"/>
  <c r="G776" i="41"/>
  <c r="F776" i="41"/>
  <c r="E776" i="41"/>
  <c r="D776" i="41"/>
  <c r="C776" i="41"/>
  <c r="B776" i="41"/>
  <c r="A776" i="41"/>
  <c r="Z775" i="41"/>
  <c r="Y775" i="41"/>
  <c r="X775" i="41"/>
  <c r="W775" i="41"/>
  <c r="V775" i="41"/>
  <c r="U775" i="41"/>
  <c r="T775" i="41"/>
  <c r="S775" i="41"/>
  <c r="R775" i="41"/>
  <c r="Q775" i="41"/>
  <c r="P775" i="41"/>
  <c r="O775" i="41"/>
  <c r="N775" i="41"/>
  <c r="M775" i="41"/>
  <c r="L775" i="41"/>
  <c r="K775" i="41"/>
  <c r="J775" i="41"/>
  <c r="I775" i="41"/>
  <c r="H775" i="41"/>
  <c r="G775" i="41"/>
  <c r="F775" i="41"/>
  <c r="E775" i="41"/>
  <c r="D775" i="41"/>
  <c r="C775" i="41"/>
  <c r="B775" i="41"/>
  <c r="A775" i="41"/>
  <c r="Z774" i="41"/>
  <c r="Y774" i="41"/>
  <c r="X774" i="41"/>
  <c r="W774" i="41"/>
  <c r="V774" i="41"/>
  <c r="U774" i="41"/>
  <c r="T774" i="41"/>
  <c r="S774" i="41"/>
  <c r="R774" i="41"/>
  <c r="Q774" i="41"/>
  <c r="P774" i="41"/>
  <c r="O774" i="41"/>
  <c r="N774" i="41"/>
  <c r="M774" i="41"/>
  <c r="L774" i="41"/>
  <c r="K774" i="41"/>
  <c r="J774" i="41"/>
  <c r="I774" i="41"/>
  <c r="H774" i="41"/>
  <c r="G774" i="41"/>
  <c r="F774" i="41"/>
  <c r="E774" i="41"/>
  <c r="D774" i="41"/>
  <c r="C774" i="41"/>
  <c r="B774" i="41"/>
  <c r="A774" i="41"/>
  <c r="Z773" i="41"/>
  <c r="Y773" i="41"/>
  <c r="X773" i="41"/>
  <c r="W773" i="41"/>
  <c r="V773" i="41"/>
  <c r="U773" i="41"/>
  <c r="T773" i="41"/>
  <c r="S773" i="41"/>
  <c r="R773" i="41"/>
  <c r="Q773" i="41"/>
  <c r="P773" i="41"/>
  <c r="O773" i="41"/>
  <c r="N773" i="41"/>
  <c r="M773" i="41"/>
  <c r="L773" i="41"/>
  <c r="K773" i="41"/>
  <c r="J773" i="41"/>
  <c r="I773" i="41"/>
  <c r="H773" i="41"/>
  <c r="G773" i="41"/>
  <c r="F773" i="41"/>
  <c r="E773" i="41"/>
  <c r="D773" i="41"/>
  <c r="C773" i="41"/>
  <c r="B773" i="41"/>
  <c r="A773" i="41"/>
  <c r="Z772" i="41"/>
  <c r="Y772" i="41"/>
  <c r="X772" i="41"/>
  <c r="W772" i="41"/>
  <c r="V772" i="41"/>
  <c r="U772" i="41"/>
  <c r="T772" i="41"/>
  <c r="S772" i="41"/>
  <c r="R772" i="41"/>
  <c r="Q772" i="41"/>
  <c r="P772" i="41"/>
  <c r="O772" i="41"/>
  <c r="N772" i="41"/>
  <c r="M772" i="41"/>
  <c r="L772" i="41"/>
  <c r="K772" i="41"/>
  <c r="J772" i="41"/>
  <c r="I772" i="41"/>
  <c r="H772" i="41"/>
  <c r="G772" i="41"/>
  <c r="F772" i="41"/>
  <c r="E772" i="41"/>
  <c r="D772" i="41"/>
  <c r="C772" i="41"/>
  <c r="B772" i="41"/>
  <c r="A772" i="41"/>
  <c r="Z771" i="41"/>
  <c r="Y771" i="41"/>
  <c r="X771" i="41"/>
  <c r="W771" i="41"/>
  <c r="V771" i="41"/>
  <c r="U771" i="41"/>
  <c r="T771" i="41"/>
  <c r="S771" i="41"/>
  <c r="R771" i="41"/>
  <c r="Q771" i="41"/>
  <c r="P771" i="41"/>
  <c r="O771" i="41"/>
  <c r="N771" i="41"/>
  <c r="M771" i="41"/>
  <c r="L771" i="41"/>
  <c r="K771" i="41"/>
  <c r="J771" i="41"/>
  <c r="I771" i="41"/>
  <c r="H771" i="41"/>
  <c r="G771" i="41"/>
  <c r="F771" i="41"/>
  <c r="E771" i="41"/>
  <c r="D771" i="41"/>
  <c r="C771" i="41"/>
  <c r="B771" i="41"/>
  <c r="A771" i="41"/>
  <c r="Z770" i="41"/>
  <c r="Y770" i="41"/>
  <c r="X770" i="41"/>
  <c r="W770" i="41"/>
  <c r="V770" i="41"/>
  <c r="U770" i="41"/>
  <c r="T770" i="41"/>
  <c r="S770" i="41"/>
  <c r="R770" i="41"/>
  <c r="Q770" i="41"/>
  <c r="P770" i="41"/>
  <c r="O770" i="41"/>
  <c r="N770" i="41"/>
  <c r="M770" i="41"/>
  <c r="L770" i="41"/>
  <c r="K770" i="41"/>
  <c r="J770" i="41"/>
  <c r="I770" i="41"/>
  <c r="H770" i="41"/>
  <c r="G770" i="41"/>
  <c r="F770" i="41"/>
  <c r="E770" i="41"/>
  <c r="D770" i="41"/>
  <c r="C770" i="41"/>
  <c r="B770" i="41"/>
  <c r="A770" i="41"/>
  <c r="Z769" i="41"/>
  <c r="Y769" i="41"/>
  <c r="X769" i="41"/>
  <c r="W769" i="41"/>
  <c r="V769" i="41"/>
  <c r="U769" i="41"/>
  <c r="T769" i="41"/>
  <c r="S769" i="41"/>
  <c r="R769" i="41"/>
  <c r="Q769" i="41"/>
  <c r="P769" i="41"/>
  <c r="O769" i="41"/>
  <c r="N769" i="41"/>
  <c r="M769" i="41"/>
  <c r="L769" i="41"/>
  <c r="K769" i="41"/>
  <c r="J769" i="41"/>
  <c r="I769" i="41"/>
  <c r="H769" i="41"/>
  <c r="G769" i="41"/>
  <c r="F769" i="41"/>
  <c r="E769" i="41"/>
  <c r="D769" i="41"/>
  <c r="C769" i="41"/>
  <c r="B769" i="41"/>
  <c r="A769" i="41"/>
  <c r="Z768" i="41"/>
  <c r="Y768" i="41"/>
  <c r="X768" i="41"/>
  <c r="W768" i="41"/>
  <c r="V768" i="41"/>
  <c r="U768" i="41"/>
  <c r="T768" i="41"/>
  <c r="S768" i="41"/>
  <c r="R768" i="41"/>
  <c r="Q768" i="41"/>
  <c r="P768" i="41"/>
  <c r="O768" i="41"/>
  <c r="N768" i="41"/>
  <c r="M768" i="41"/>
  <c r="L768" i="41"/>
  <c r="K768" i="41"/>
  <c r="J768" i="41"/>
  <c r="I768" i="41"/>
  <c r="H768" i="41"/>
  <c r="G768" i="41"/>
  <c r="F768" i="41"/>
  <c r="E768" i="41"/>
  <c r="D768" i="41"/>
  <c r="C768" i="41"/>
  <c r="B768" i="41"/>
  <c r="A768" i="41"/>
  <c r="Z767" i="41"/>
  <c r="Y767" i="41"/>
  <c r="X767" i="41"/>
  <c r="W767" i="41"/>
  <c r="V767" i="41"/>
  <c r="U767" i="41"/>
  <c r="T767" i="41"/>
  <c r="S767" i="41"/>
  <c r="R767" i="41"/>
  <c r="Q767" i="41"/>
  <c r="P767" i="41"/>
  <c r="O767" i="41"/>
  <c r="N767" i="41"/>
  <c r="M767" i="41"/>
  <c r="L767" i="41"/>
  <c r="K767" i="41"/>
  <c r="J767" i="41"/>
  <c r="I767" i="41"/>
  <c r="H767" i="41"/>
  <c r="G767" i="41"/>
  <c r="F767" i="41"/>
  <c r="E767" i="41"/>
  <c r="D767" i="41"/>
  <c r="C767" i="41"/>
  <c r="B767" i="41"/>
  <c r="A767" i="41"/>
  <c r="Z766" i="41"/>
  <c r="Y766" i="41"/>
  <c r="X766" i="41"/>
  <c r="W766" i="41"/>
  <c r="V766" i="41"/>
  <c r="U766" i="41"/>
  <c r="T766" i="41"/>
  <c r="S766" i="41"/>
  <c r="R766" i="41"/>
  <c r="Q766" i="41"/>
  <c r="P766" i="41"/>
  <c r="O766" i="41"/>
  <c r="N766" i="41"/>
  <c r="M766" i="41"/>
  <c r="L766" i="41"/>
  <c r="K766" i="41"/>
  <c r="J766" i="41"/>
  <c r="I766" i="41"/>
  <c r="H766" i="41"/>
  <c r="G766" i="41"/>
  <c r="F766" i="41"/>
  <c r="E766" i="41"/>
  <c r="D766" i="41"/>
  <c r="C766" i="41"/>
  <c r="B766" i="41"/>
  <c r="A766" i="41"/>
  <c r="Z765" i="41"/>
  <c r="Y765" i="41"/>
  <c r="X765" i="41"/>
  <c r="W765" i="41"/>
  <c r="V765" i="41"/>
  <c r="U765" i="41"/>
  <c r="T765" i="41"/>
  <c r="S765" i="41"/>
  <c r="R765" i="41"/>
  <c r="Q765" i="41"/>
  <c r="P765" i="41"/>
  <c r="O765" i="41"/>
  <c r="N765" i="41"/>
  <c r="M765" i="41"/>
  <c r="L765" i="41"/>
  <c r="K765" i="41"/>
  <c r="J765" i="41"/>
  <c r="I765" i="41"/>
  <c r="H765" i="41"/>
  <c r="G765" i="41"/>
  <c r="F765" i="41"/>
  <c r="E765" i="41"/>
  <c r="D765" i="41"/>
  <c r="C765" i="41"/>
  <c r="B765" i="41"/>
  <c r="A765" i="41"/>
  <c r="Z764" i="41"/>
  <c r="Y764" i="41"/>
  <c r="X764" i="41"/>
  <c r="W764" i="41"/>
  <c r="V764" i="41"/>
  <c r="U764" i="41"/>
  <c r="T764" i="41"/>
  <c r="S764" i="41"/>
  <c r="R764" i="41"/>
  <c r="Q764" i="41"/>
  <c r="P764" i="41"/>
  <c r="O764" i="41"/>
  <c r="N764" i="41"/>
  <c r="M764" i="41"/>
  <c r="L764" i="41"/>
  <c r="K764" i="41"/>
  <c r="J764" i="41"/>
  <c r="I764" i="41"/>
  <c r="H764" i="41"/>
  <c r="G764" i="41"/>
  <c r="F764" i="41"/>
  <c r="E764" i="41"/>
  <c r="D764" i="41"/>
  <c r="C764" i="41"/>
  <c r="B764" i="41"/>
  <c r="A764" i="41"/>
  <c r="Z763" i="41"/>
  <c r="Y763" i="41"/>
  <c r="X763" i="41"/>
  <c r="W763" i="41"/>
  <c r="V763" i="41"/>
  <c r="U763" i="41"/>
  <c r="T763" i="41"/>
  <c r="S763" i="41"/>
  <c r="R763" i="41"/>
  <c r="Q763" i="41"/>
  <c r="P763" i="41"/>
  <c r="O763" i="41"/>
  <c r="N763" i="41"/>
  <c r="M763" i="41"/>
  <c r="L763" i="41"/>
  <c r="K763" i="41"/>
  <c r="J763" i="41"/>
  <c r="I763" i="41"/>
  <c r="H763" i="41"/>
  <c r="G763" i="41"/>
  <c r="F763" i="41"/>
  <c r="E763" i="41"/>
  <c r="D763" i="41"/>
  <c r="C763" i="41"/>
  <c r="B763" i="41"/>
  <c r="A763" i="41"/>
  <c r="Z762" i="41"/>
  <c r="Y762" i="41"/>
  <c r="X762" i="41"/>
  <c r="W762" i="41"/>
  <c r="V762" i="41"/>
  <c r="U762" i="41"/>
  <c r="T762" i="41"/>
  <c r="S762" i="41"/>
  <c r="R762" i="41"/>
  <c r="Q762" i="41"/>
  <c r="P762" i="41"/>
  <c r="O762" i="41"/>
  <c r="N762" i="41"/>
  <c r="M762" i="41"/>
  <c r="L762" i="41"/>
  <c r="K762" i="41"/>
  <c r="J762" i="41"/>
  <c r="I762" i="41"/>
  <c r="H762" i="41"/>
  <c r="G762" i="41"/>
  <c r="F762" i="41"/>
  <c r="E762" i="41"/>
  <c r="D762" i="41"/>
  <c r="C762" i="41"/>
  <c r="B762" i="41"/>
  <c r="A762" i="41"/>
  <c r="Z761" i="41"/>
  <c r="Y761" i="41"/>
  <c r="X761" i="41"/>
  <c r="W761" i="41"/>
  <c r="V761" i="41"/>
  <c r="U761" i="41"/>
  <c r="T761" i="41"/>
  <c r="S761" i="41"/>
  <c r="R761" i="41"/>
  <c r="Q761" i="41"/>
  <c r="P761" i="41"/>
  <c r="O761" i="41"/>
  <c r="N761" i="41"/>
  <c r="M761" i="41"/>
  <c r="L761" i="41"/>
  <c r="K761" i="41"/>
  <c r="J761" i="41"/>
  <c r="I761" i="41"/>
  <c r="H761" i="41"/>
  <c r="G761" i="41"/>
  <c r="F761" i="41"/>
  <c r="E761" i="41"/>
  <c r="D761" i="41"/>
  <c r="C761" i="41"/>
  <c r="B761" i="41"/>
  <c r="A761" i="41"/>
  <c r="Z760" i="41"/>
  <c r="Y760" i="41"/>
  <c r="X760" i="41"/>
  <c r="W760" i="41"/>
  <c r="V760" i="41"/>
  <c r="U760" i="41"/>
  <c r="T760" i="41"/>
  <c r="S760" i="41"/>
  <c r="R760" i="41"/>
  <c r="Q760" i="41"/>
  <c r="P760" i="41"/>
  <c r="O760" i="41"/>
  <c r="N760" i="41"/>
  <c r="M760" i="41"/>
  <c r="L760" i="41"/>
  <c r="K760" i="41"/>
  <c r="J760" i="41"/>
  <c r="I760" i="41"/>
  <c r="H760" i="41"/>
  <c r="G760" i="41"/>
  <c r="F760" i="41"/>
  <c r="E760" i="41"/>
  <c r="D760" i="41"/>
  <c r="C760" i="41"/>
  <c r="B760" i="41"/>
  <c r="A760" i="41"/>
  <c r="Z759" i="41"/>
  <c r="Y759" i="41"/>
  <c r="X759" i="41"/>
  <c r="W759" i="41"/>
  <c r="V759" i="41"/>
  <c r="U759" i="41"/>
  <c r="T759" i="41"/>
  <c r="S759" i="41"/>
  <c r="R759" i="41"/>
  <c r="Q759" i="41"/>
  <c r="P759" i="41"/>
  <c r="O759" i="41"/>
  <c r="N759" i="41"/>
  <c r="M759" i="41"/>
  <c r="L759" i="41"/>
  <c r="K759" i="41"/>
  <c r="J759" i="41"/>
  <c r="I759" i="41"/>
  <c r="H759" i="41"/>
  <c r="G759" i="41"/>
  <c r="F759" i="41"/>
  <c r="E759" i="41"/>
  <c r="D759" i="41"/>
  <c r="C759" i="41"/>
  <c r="B759" i="41"/>
  <c r="A759" i="41"/>
  <c r="Z758" i="41"/>
  <c r="Y758" i="41"/>
  <c r="X758" i="41"/>
  <c r="W758" i="41"/>
  <c r="V758" i="41"/>
  <c r="U758" i="41"/>
  <c r="T758" i="41"/>
  <c r="S758" i="41"/>
  <c r="R758" i="41"/>
  <c r="Q758" i="41"/>
  <c r="P758" i="41"/>
  <c r="O758" i="41"/>
  <c r="N758" i="41"/>
  <c r="M758" i="41"/>
  <c r="L758" i="41"/>
  <c r="K758" i="41"/>
  <c r="J758" i="41"/>
  <c r="I758" i="41"/>
  <c r="H758" i="41"/>
  <c r="G758" i="41"/>
  <c r="F758" i="41"/>
  <c r="E758" i="41"/>
  <c r="D758" i="41"/>
  <c r="C758" i="41"/>
  <c r="B758" i="41"/>
  <c r="A758" i="41"/>
  <c r="Z757" i="41"/>
  <c r="Y757" i="41"/>
  <c r="X757" i="41"/>
  <c r="W757" i="41"/>
  <c r="V757" i="41"/>
  <c r="U757" i="41"/>
  <c r="T757" i="41"/>
  <c r="S757" i="41"/>
  <c r="R757" i="41"/>
  <c r="Q757" i="41"/>
  <c r="P757" i="41"/>
  <c r="O757" i="41"/>
  <c r="N757" i="41"/>
  <c r="M757" i="41"/>
  <c r="L757" i="41"/>
  <c r="K757" i="41"/>
  <c r="J757" i="41"/>
  <c r="I757" i="41"/>
  <c r="H757" i="41"/>
  <c r="G757" i="41"/>
  <c r="F757" i="41"/>
  <c r="E757" i="41"/>
  <c r="D757" i="41"/>
  <c r="C757" i="41"/>
  <c r="B757" i="41"/>
  <c r="A757" i="41"/>
  <c r="Z756" i="41"/>
  <c r="Y756" i="41"/>
  <c r="X756" i="41"/>
  <c r="W756" i="41"/>
  <c r="V756" i="41"/>
  <c r="U756" i="41"/>
  <c r="T756" i="41"/>
  <c r="S756" i="41"/>
  <c r="R756" i="41"/>
  <c r="Q756" i="41"/>
  <c r="P756" i="41"/>
  <c r="O756" i="41"/>
  <c r="N756" i="41"/>
  <c r="M756" i="41"/>
  <c r="L756" i="41"/>
  <c r="K756" i="41"/>
  <c r="J756" i="41"/>
  <c r="I756" i="41"/>
  <c r="H756" i="41"/>
  <c r="G756" i="41"/>
  <c r="F756" i="41"/>
  <c r="E756" i="41"/>
  <c r="D756" i="41"/>
  <c r="C756" i="41"/>
  <c r="B756" i="41"/>
  <c r="A756" i="41"/>
  <c r="Z755" i="41"/>
  <c r="Y755" i="41"/>
  <c r="X755" i="41"/>
  <c r="W755" i="41"/>
  <c r="V755" i="41"/>
  <c r="U755" i="41"/>
  <c r="T755" i="41"/>
  <c r="S755" i="41"/>
  <c r="R755" i="41"/>
  <c r="Q755" i="41"/>
  <c r="P755" i="41"/>
  <c r="O755" i="41"/>
  <c r="N755" i="41"/>
  <c r="M755" i="41"/>
  <c r="L755" i="41"/>
  <c r="K755" i="41"/>
  <c r="J755" i="41"/>
  <c r="I755" i="41"/>
  <c r="H755" i="41"/>
  <c r="G755" i="41"/>
  <c r="F755" i="41"/>
  <c r="E755" i="41"/>
  <c r="D755" i="41"/>
  <c r="C755" i="41"/>
  <c r="B755" i="41"/>
  <c r="A755" i="41"/>
  <c r="Z754" i="41"/>
  <c r="Y754" i="41"/>
  <c r="X754" i="41"/>
  <c r="W754" i="41"/>
  <c r="V754" i="41"/>
  <c r="U754" i="41"/>
  <c r="T754" i="41"/>
  <c r="S754" i="41"/>
  <c r="R754" i="41"/>
  <c r="Q754" i="41"/>
  <c r="P754" i="41"/>
  <c r="O754" i="41"/>
  <c r="N754" i="41"/>
  <c r="M754" i="41"/>
  <c r="L754" i="41"/>
  <c r="K754" i="41"/>
  <c r="J754" i="41"/>
  <c r="I754" i="41"/>
  <c r="H754" i="41"/>
  <c r="G754" i="41"/>
  <c r="F754" i="41"/>
  <c r="E754" i="41"/>
  <c r="D754" i="41"/>
  <c r="C754" i="41"/>
  <c r="B754" i="41"/>
  <c r="A754" i="41"/>
  <c r="Z753" i="41"/>
  <c r="Y753" i="41"/>
  <c r="X753" i="41"/>
  <c r="W753" i="41"/>
  <c r="V753" i="41"/>
  <c r="U753" i="41"/>
  <c r="T753" i="41"/>
  <c r="S753" i="41"/>
  <c r="R753" i="41"/>
  <c r="Q753" i="41"/>
  <c r="P753" i="41"/>
  <c r="O753" i="41"/>
  <c r="N753" i="41"/>
  <c r="M753" i="41"/>
  <c r="L753" i="41"/>
  <c r="K753" i="41"/>
  <c r="J753" i="41"/>
  <c r="I753" i="41"/>
  <c r="H753" i="41"/>
  <c r="G753" i="41"/>
  <c r="F753" i="41"/>
  <c r="E753" i="41"/>
  <c r="D753" i="41"/>
  <c r="C753" i="41"/>
  <c r="B753" i="41"/>
  <c r="A753" i="41"/>
  <c r="Z752" i="41"/>
  <c r="Y752" i="41"/>
  <c r="X752" i="41"/>
  <c r="W752" i="41"/>
  <c r="V752" i="41"/>
  <c r="U752" i="41"/>
  <c r="T752" i="41"/>
  <c r="S752" i="41"/>
  <c r="R752" i="41"/>
  <c r="Q752" i="41"/>
  <c r="P752" i="41"/>
  <c r="O752" i="41"/>
  <c r="N752" i="41"/>
  <c r="M752" i="41"/>
  <c r="L752" i="41"/>
  <c r="K752" i="41"/>
  <c r="J752" i="41"/>
  <c r="I752" i="41"/>
  <c r="H752" i="41"/>
  <c r="G752" i="41"/>
  <c r="F752" i="41"/>
  <c r="E752" i="41"/>
  <c r="D752" i="41"/>
  <c r="C752" i="41"/>
  <c r="B752" i="41"/>
  <c r="A752" i="41"/>
  <c r="Z751" i="41"/>
  <c r="Y751" i="41"/>
  <c r="X751" i="41"/>
  <c r="W751" i="41"/>
  <c r="V751" i="41"/>
  <c r="U751" i="41"/>
  <c r="T751" i="41"/>
  <c r="S751" i="41"/>
  <c r="R751" i="41"/>
  <c r="Q751" i="41"/>
  <c r="P751" i="41"/>
  <c r="O751" i="41"/>
  <c r="N751" i="41"/>
  <c r="M751" i="41"/>
  <c r="L751" i="41"/>
  <c r="K751" i="41"/>
  <c r="J751" i="41"/>
  <c r="I751" i="41"/>
  <c r="H751" i="41"/>
  <c r="G751" i="41"/>
  <c r="F751" i="41"/>
  <c r="E751" i="41"/>
  <c r="D751" i="41"/>
  <c r="C751" i="41"/>
  <c r="B751" i="41"/>
  <c r="A751" i="41"/>
  <c r="Z750" i="41"/>
  <c r="Y750" i="41"/>
  <c r="X750" i="41"/>
  <c r="W750" i="41"/>
  <c r="V750" i="41"/>
  <c r="U750" i="41"/>
  <c r="T750" i="41"/>
  <c r="S750" i="41"/>
  <c r="R750" i="41"/>
  <c r="Q750" i="41"/>
  <c r="P750" i="41"/>
  <c r="O750" i="41"/>
  <c r="N750" i="41"/>
  <c r="M750" i="41"/>
  <c r="L750" i="41"/>
  <c r="K750" i="41"/>
  <c r="J750" i="41"/>
  <c r="I750" i="41"/>
  <c r="H750" i="41"/>
  <c r="G750" i="41"/>
  <c r="F750" i="41"/>
  <c r="E750" i="41"/>
  <c r="D750" i="41"/>
  <c r="C750" i="41"/>
  <c r="B750" i="41"/>
  <c r="A750" i="41"/>
  <c r="Z749" i="41"/>
  <c r="Y749" i="41"/>
  <c r="X749" i="41"/>
  <c r="W749" i="41"/>
  <c r="V749" i="41"/>
  <c r="U749" i="41"/>
  <c r="T749" i="41"/>
  <c r="S749" i="41"/>
  <c r="R749" i="41"/>
  <c r="Q749" i="41"/>
  <c r="P749" i="41"/>
  <c r="O749" i="41"/>
  <c r="N749" i="41"/>
  <c r="M749" i="41"/>
  <c r="L749" i="41"/>
  <c r="K749" i="41"/>
  <c r="J749" i="41"/>
  <c r="I749" i="41"/>
  <c r="H749" i="41"/>
  <c r="G749" i="41"/>
  <c r="F749" i="41"/>
  <c r="E749" i="41"/>
  <c r="D749" i="41"/>
  <c r="C749" i="41"/>
  <c r="B749" i="41"/>
  <c r="A749" i="41"/>
  <c r="Z748" i="41"/>
  <c r="Y748" i="41"/>
  <c r="X748" i="41"/>
  <c r="W748" i="41"/>
  <c r="V748" i="41"/>
  <c r="U748" i="41"/>
  <c r="T748" i="41"/>
  <c r="S748" i="41"/>
  <c r="R748" i="41"/>
  <c r="Q748" i="41"/>
  <c r="P748" i="41"/>
  <c r="O748" i="41"/>
  <c r="N748" i="41"/>
  <c r="M748" i="41"/>
  <c r="L748" i="41"/>
  <c r="K748" i="41"/>
  <c r="J748" i="41"/>
  <c r="I748" i="41"/>
  <c r="H748" i="41"/>
  <c r="G748" i="41"/>
  <c r="F748" i="41"/>
  <c r="E748" i="41"/>
  <c r="D748" i="41"/>
  <c r="C748" i="41"/>
  <c r="B748" i="41"/>
  <c r="A748" i="41"/>
  <c r="Z747" i="41"/>
  <c r="Y747" i="41"/>
  <c r="X747" i="41"/>
  <c r="W747" i="41"/>
  <c r="V747" i="41"/>
  <c r="U747" i="41"/>
  <c r="T747" i="41"/>
  <c r="S747" i="41"/>
  <c r="R747" i="41"/>
  <c r="Q747" i="41"/>
  <c r="P747" i="41"/>
  <c r="O747" i="41"/>
  <c r="N747" i="41"/>
  <c r="M747" i="41"/>
  <c r="L747" i="41"/>
  <c r="K747" i="41"/>
  <c r="J747" i="41"/>
  <c r="I747" i="41"/>
  <c r="H747" i="41"/>
  <c r="G747" i="41"/>
  <c r="F747" i="41"/>
  <c r="E747" i="41"/>
  <c r="D747" i="41"/>
  <c r="C747" i="41"/>
  <c r="B747" i="41"/>
  <c r="A747" i="41"/>
  <c r="Z746" i="41"/>
  <c r="Y746" i="41"/>
  <c r="X746" i="41"/>
  <c r="W746" i="41"/>
  <c r="V746" i="41"/>
  <c r="U746" i="41"/>
  <c r="T746" i="41"/>
  <c r="S746" i="41"/>
  <c r="R746" i="41"/>
  <c r="Q746" i="41"/>
  <c r="P746" i="41"/>
  <c r="O746" i="41"/>
  <c r="N746" i="41"/>
  <c r="M746" i="41"/>
  <c r="L746" i="41"/>
  <c r="K746" i="41"/>
  <c r="J746" i="41"/>
  <c r="I746" i="41"/>
  <c r="H746" i="41"/>
  <c r="G746" i="41"/>
  <c r="F746" i="41"/>
  <c r="E746" i="41"/>
  <c r="D746" i="41"/>
  <c r="C746" i="41"/>
  <c r="B746" i="41"/>
  <c r="A746" i="41"/>
  <c r="Z745" i="41"/>
  <c r="Y745" i="41"/>
  <c r="X745" i="41"/>
  <c r="W745" i="41"/>
  <c r="V745" i="41"/>
  <c r="U745" i="41"/>
  <c r="T745" i="41"/>
  <c r="S745" i="41"/>
  <c r="R745" i="41"/>
  <c r="Q745" i="41"/>
  <c r="P745" i="41"/>
  <c r="O745" i="41"/>
  <c r="N745" i="41"/>
  <c r="M745" i="41"/>
  <c r="L745" i="41"/>
  <c r="K745" i="41"/>
  <c r="J745" i="41"/>
  <c r="I745" i="41"/>
  <c r="H745" i="41"/>
  <c r="G745" i="41"/>
  <c r="F745" i="41"/>
  <c r="E745" i="41"/>
  <c r="D745" i="41"/>
  <c r="C745" i="41"/>
  <c r="B745" i="41"/>
  <c r="A745" i="41"/>
  <c r="Z744" i="41"/>
  <c r="Y744" i="41"/>
  <c r="X744" i="41"/>
  <c r="W744" i="41"/>
  <c r="V744" i="41"/>
  <c r="U744" i="41"/>
  <c r="T744" i="41"/>
  <c r="S744" i="41"/>
  <c r="R744" i="41"/>
  <c r="Q744" i="41"/>
  <c r="P744" i="41"/>
  <c r="O744" i="41"/>
  <c r="N744" i="41"/>
  <c r="M744" i="41"/>
  <c r="L744" i="41"/>
  <c r="K744" i="41"/>
  <c r="J744" i="41"/>
  <c r="I744" i="41"/>
  <c r="H744" i="41"/>
  <c r="G744" i="41"/>
  <c r="F744" i="41"/>
  <c r="E744" i="41"/>
  <c r="D744" i="41"/>
  <c r="C744" i="41"/>
  <c r="B744" i="41"/>
  <c r="A744" i="41"/>
  <c r="Z743" i="41"/>
  <c r="Y743" i="41"/>
  <c r="X743" i="41"/>
  <c r="W743" i="41"/>
  <c r="V743" i="41"/>
  <c r="U743" i="41"/>
  <c r="T743" i="41"/>
  <c r="S743" i="41"/>
  <c r="R743" i="41"/>
  <c r="Q743" i="41"/>
  <c r="P743" i="41"/>
  <c r="O743" i="41"/>
  <c r="N743" i="41"/>
  <c r="M743" i="41"/>
  <c r="L743" i="41"/>
  <c r="K743" i="41"/>
  <c r="J743" i="41"/>
  <c r="I743" i="41"/>
  <c r="H743" i="41"/>
  <c r="G743" i="41"/>
  <c r="F743" i="41"/>
  <c r="E743" i="41"/>
  <c r="D743" i="41"/>
  <c r="C743" i="41"/>
  <c r="B743" i="41"/>
  <c r="A743" i="41"/>
  <c r="Z742" i="41"/>
  <c r="Y742" i="41"/>
  <c r="X742" i="41"/>
  <c r="W742" i="41"/>
  <c r="V742" i="41"/>
  <c r="U742" i="41"/>
  <c r="T742" i="41"/>
  <c r="S742" i="41"/>
  <c r="R742" i="41"/>
  <c r="Q742" i="41"/>
  <c r="P742" i="41"/>
  <c r="O742" i="41"/>
  <c r="N742" i="41"/>
  <c r="M742" i="41"/>
  <c r="L742" i="41"/>
  <c r="K742" i="41"/>
  <c r="J742" i="41"/>
  <c r="I742" i="41"/>
  <c r="H742" i="41"/>
  <c r="G742" i="41"/>
  <c r="F742" i="41"/>
  <c r="E742" i="41"/>
  <c r="D742" i="41"/>
  <c r="C742" i="41"/>
  <c r="B742" i="41"/>
  <c r="A742" i="41"/>
  <c r="Z741" i="41"/>
  <c r="Y741" i="41"/>
  <c r="X741" i="41"/>
  <c r="W741" i="41"/>
  <c r="V741" i="41"/>
  <c r="U741" i="41"/>
  <c r="T741" i="41"/>
  <c r="S741" i="41"/>
  <c r="R741" i="41"/>
  <c r="Q741" i="41"/>
  <c r="P741" i="41"/>
  <c r="O741" i="41"/>
  <c r="N741" i="41"/>
  <c r="M741" i="41"/>
  <c r="L741" i="41"/>
  <c r="K741" i="41"/>
  <c r="J741" i="41"/>
  <c r="I741" i="41"/>
  <c r="H741" i="41"/>
  <c r="G741" i="41"/>
  <c r="F741" i="41"/>
  <c r="E741" i="41"/>
  <c r="D741" i="41"/>
  <c r="C741" i="41"/>
  <c r="B741" i="41"/>
  <c r="A741" i="41"/>
  <c r="Z740" i="41"/>
  <c r="Y740" i="41"/>
  <c r="X740" i="41"/>
  <c r="W740" i="41"/>
  <c r="V740" i="41"/>
  <c r="U740" i="41"/>
  <c r="T740" i="41"/>
  <c r="S740" i="41"/>
  <c r="R740" i="41"/>
  <c r="Q740" i="41"/>
  <c r="P740" i="41"/>
  <c r="O740" i="41"/>
  <c r="N740" i="41"/>
  <c r="M740" i="41"/>
  <c r="L740" i="41"/>
  <c r="K740" i="41"/>
  <c r="J740" i="41"/>
  <c r="I740" i="41"/>
  <c r="H740" i="41"/>
  <c r="G740" i="41"/>
  <c r="F740" i="41"/>
  <c r="E740" i="41"/>
  <c r="D740" i="41"/>
  <c r="C740" i="41"/>
  <c r="B740" i="41"/>
  <c r="A740" i="41"/>
  <c r="Z739" i="41"/>
  <c r="Y739" i="41"/>
  <c r="X739" i="41"/>
  <c r="W739" i="41"/>
  <c r="V739" i="41"/>
  <c r="U739" i="41"/>
  <c r="T739" i="41"/>
  <c r="S739" i="41"/>
  <c r="R739" i="41"/>
  <c r="Q739" i="41"/>
  <c r="P739" i="41"/>
  <c r="O739" i="41"/>
  <c r="N739" i="41"/>
  <c r="M739" i="41"/>
  <c r="L739" i="41"/>
  <c r="K739" i="41"/>
  <c r="J739" i="41"/>
  <c r="I739" i="41"/>
  <c r="H739" i="41"/>
  <c r="G739" i="41"/>
  <c r="F739" i="41"/>
  <c r="E739" i="41"/>
  <c r="D739" i="41"/>
  <c r="C739" i="41"/>
  <c r="B739" i="41"/>
  <c r="A739" i="41"/>
  <c r="Z738" i="41"/>
  <c r="Y738" i="41"/>
  <c r="X738" i="41"/>
  <c r="W738" i="41"/>
  <c r="V738" i="41"/>
  <c r="U738" i="41"/>
  <c r="T738" i="41"/>
  <c r="S738" i="41"/>
  <c r="R738" i="41"/>
  <c r="Q738" i="41"/>
  <c r="P738" i="41"/>
  <c r="O738" i="41"/>
  <c r="N738" i="41"/>
  <c r="M738" i="41"/>
  <c r="L738" i="41"/>
  <c r="K738" i="41"/>
  <c r="J738" i="41"/>
  <c r="I738" i="41"/>
  <c r="H738" i="41"/>
  <c r="G738" i="41"/>
  <c r="F738" i="41"/>
  <c r="E738" i="41"/>
  <c r="D738" i="41"/>
  <c r="C738" i="41"/>
  <c r="B738" i="41"/>
  <c r="A738" i="41"/>
  <c r="Z737" i="41"/>
  <c r="Y737" i="41"/>
  <c r="X737" i="41"/>
  <c r="W737" i="41"/>
  <c r="V737" i="41"/>
  <c r="U737" i="41"/>
  <c r="T737" i="41"/>
  <c r="S737" i="41"/>
  <c r="R737" i="41"/>
  <c r="Q737" i="41"/>
  <c r="P737" i="41"/>
  <c r="O737" i="41"/>
  <c r="N737" i="41"/>
  <c r="M737" i="41"/>
  <c r="L737" i="41"/>
  <c r="K737" i="41"/>
  <c r="J737" i="41"/>
  <c r="I737" i="41"/>
  <c r="H737" i="41"/>
  <c r="G737" i="41"/>
  <c r="F737" i="41"/>
  <c r="E737" i="41"/>
  <c r="D737" i="41"/>
  <c r="C737" i="41"/>
  <c r="B737" i="41"/>
  <c r="A737" i="41"/>
  <c r="Z736" i="41"/>
  <c r="Y736" i="41"/>
  <c r="X736" i="41"/>
  <c r="W736" i="41"/>
  <c r="V736" i="41"/>
  <c r="U736" i="41"/>
  <c r="T736" i="41"/>
  <c r="S736" i="41"/>
  <c r="R736" i="41"/>
  <c r="Q736" i="41"/>
  <c r="P736" i="41"/>
  <c r="O736" i="41"/>
  <c r="N736" i="41"/>
  <c r="M736" i="41"/>
  <c r="L736" i="41"/>
  <c r="K736" i="41"/>
  <c r="J736" i="41"/>
  <c r="I736" i="41"/>
  <c r="H736" i="41"/>
  <c r="G736" i="41"/>
  <c r="F736" i="41"/>
  <c r="E736" i="41"/>
  <c r="D736" i="41"/>
  <c r="C736" i="41"/>
  <c r="B736" i="41"/>
  <c r="A736" i="41"/>
  <c r="Z735" i="41"/>
  <c r="Y735" i="41"/>
  <c r="X735" i="41"/>
  <c r="W735" i="41"/>
  <c r="V735" i="41"/>
  <c r="U735" i="41"/>
  <c r="T735" i="41"/>
  <c r="S735" i="41"/>
  <c r="R735" i="41"/>
  <c r="Q735" i="41"/>
  <c r="P735" i="41"/>
  <c r="O735" i="41"/>
  <c r="N735" i="41"/>
  <c r="M735" i="41"/>
  <c r="L735" i="41"/>
  <c r="K735" i="41"/>
  <c r="J735" i="41"/>
  <c r="I735" i="41"/>
  <c r="H735" i="41"/>
  <c r="G735" i="41"/>
  <c r="F735" i="41"/>
  <c r="E735" i="41"/>
  <c r="D735" i="41"/>
  <c r="C735" i="41"/>
  <c r="B735" i="41"/>
  <c r="A735" i="41"/>
  <c r="Z734" i="41"/>
  <c r="Y734" i="41"/>
  <c r="X734" i="41"/>
  <c r="W734" i="41"/>
  <c r="V734" i="41"/>
  <c r="U734" i="41"/>
  <c r="T734" i="41"/>
  <c r="S734" i="41"/>
  <c r="R734" i="41"/>
  <c r="Q734" i="41"/>
  <c r="P734" i="41"/>
  <c r="O734" i="41"/>
  <c r="N734" i="41"/>
  <c r="M734" i="41"/>
  <c r="L734" i="41"/>
  <c r="K734" i="41"/>
  <c r="J734" i="41"/>
  <c r="I734" i="41"/>
  <c r="H734" i="41"/>
  <c r="G734" i="41"/>
  <c r="F734" i="41"/>
  <c r="E734" i="41"/>
  <c r="D734" i="41"/>
  <c r="C734" i="41"/>
  <c r="B734" i="41"/>
  <c r="A734" i="41"/>
  <c r="Z733" i="41"/>
  <c r="Y733" i="41"/>
  <c r="X733" i="41"/>
  <c r="W733" i="41"/>
  <c r="V733" i="41"/>
  <c r="U733" i="41"/>
  <c r="T733" i="41"/>
  <c r="S733" i="41"/>
  <c r="R733" i="41"/>
  <c r="Q733" i="41"/>
  <c r="P733" i="41"/>
  <c r="O733" i="41"/>
  <c r="N733" i="41"/>
  <c r="M733" i="41"/>
  <c r="L733" i="41"/>
  <c r="K733" i="41"/>
  <c r="J733" i="41"/>
  <c r="I733" i="41"/>
  <c r="H733" i="41"/>
  <c r="G733" i="41"/>
  <c r="F733" i="41"/>
  <c r="E733" i="41"/>
  <c r="D733" i="41"/>
  <c r="C733" i="41"/>
  <c r="B733" i="41"/>
  <c r="A733" i="41"/>
  <c r="Z732" i="41"/>
  <c r="Y732" i="41"/>
  <c r="X732" i="41"/>
  <c r="W732" i="41"/>
  <c r="V732" i="41"/>
  <c r="U732" i="41"/>
  <c r="T732" i="41"/>
  <c r="S732" i="41"/>
  <c r="R732" i="41"/>
  <c r="Q732" i="41"/>
  <c r="P732" i="41"/>
  <c r="O732" i="41"/>
  <c r="N732" i="41"/>
  <c r="M732" i="41"/>
  <c r="L732" i="41"/>
  <c r="K732" i="41"/>
  <c r="J732" i="41"/>
  <c r="I732" i="41"/>
  <c r="H732" i="41"/>
  <c r="G732" i="41"/>
  <c r="F732" i="41"/>
  <c r="E732" i="41"/>
  <c r="D732" i="41"/>
  <c r="C732" i="41"/>
  <c r="B732" i="41"/>
  <c r="A732" i="41"/>
  <c r="Z731" i="41"/>
  <c r="Y731" i="41"/>
  <c r="X731" i="41"/>
  <c r="W731" i="41"/>
  <c r="V731" i="41"/>
  <c r="U731" i="41"/>
  <c r="T731" i="41"/>
  <c r="S731" i="41"/>
  <c r="R731" i="41"/>
  <c r="Q731" i="41"/>
  <c r="P731" i="41"/>
  <c r="O731" i="41"/>
  <c r="N731" i="41"/>
  <c r="M731" i="41"/>
  <c r="L731" i="41"/>
  <c r="K731" i="41"/>
  <c r="J731" i="41"/>
  <c r="I731" i="41"/>
  <c r="H731" i="41"/>
  <c r="G731" i="41"/>
  <c r="F731" i="41"/>
  <c r="E731" i="41"/>
  <c r="D731" i="41"/>
  <c r="C731" i="41"/>
  <c r="B731" i="41"/>
  <c r="A731" i="41"/>
  <c r="Z730" i="41"/>
  <c r="Y730" i="41"/>
  <c r="X730" i="41"/>
  <c r="W730" i="41"/>
  <c r="V730" i="41"/>
  <c r="U730" i="41"/>
  <c r="T730" i="41"/>
  <c r="S730" i="41"/>
  <c r="R730" i="41"/>
  <c r="Q730" i="41"/>
  <c r="P730" i="41"/>
  <c r="O730" i="41"/>
  <c r="N730" i="41"/>
  <c r="M730" i="41"/>
  <c r="L730" i="41"/>
  <c r="K730" i="41"/>
  <c r="J730" i="41"/>
  <c r="I730" i="41"/>
  <c r="H730" i="41"/>
  <c r="G730" i="41"/>
  <c r="F730" i="41"/>
  <c r="E730" i="41"/>
  <c r="D730" i="41"/>
  <c r="C730" i="41"/>
  <c r="B730" i="41"/>
  <c r="A730" i="41"/>
  <c r="Z729" i="41"/>
  <c r="Y729" i="41"/>
  <c r="X729" i="41"/>
  <c r="W729" i="41"/>
  <c r="V729" i="41"/>
  <c r="U729" i="41"/>
  <c r="T729" i="41"/>
  <c r="S729" i="41"/>
  <c r="R729" i="41"/>
  <c r="Q729" i="41"/>
  <c r="P729" i="41"/>
  <c r="O729" i="41"/>
  <c r="N729" i="41"/>
  <c r="M729" i="41"/>
  <c r="L729" i="41"/>
  <c r="K729" i="41"/>
  <c r="J729" i="41"/>
  <c r="I729" i="41"/>
  <c r="H729" i="41"/>
  <c r="G729" i="41"/>
  <c r="F729" i="41"/>
  <c r="E729" i="41"/>
  <c r="D729" i="41"/>
  <c r="C729" i="41"/>
  <c r="B729" i="41"/>
  <c r="A729" i="41"/>
  <c r="Z728" i="41"/>
  <c r="Y728" i="41"/>
  <c r="X728" i="41"/>
  <c r="W728" i="41"/>
  <c r="V728" i="41"/>
  <c r="U728" i="41"/>
  <c r="T728" i="41"/>
  <c r="S728" i="41"/>
  <c r="R728" i="41"/>
  <c r="Q728" i="41"/>
  <c r="P728" i="41"/>
  <c r="O728" i="41"/>
  <c r="N728" i="41"/>
  <c r="M728" i="41"/>
  <c r="L728" i="41"/>
  <c r="K728" i="41"/>
  <c r="J728" i="41"/>
  <c r="I728" i="41"/>
  <c r="H728" i="41"/>
  <c r="G728" i="41"/>
  <c r="F728" i="41"/>
  <c r="E728" i="41"/>
  <c r="D728" i="41"/>
  <c r="C728" i="41"/>
  <c r="B728" i="41"/>
  <c r="A728" i="41"/>
  <c r="Z727" i="41"/>
  <c r="Y727" i="41"/>
  <c r="X727" i="41"/>
  <c r="W727" i="41"/>
  <c r="V727" i="41"/>
  <c r="U727" i="41"/>
  <c r="T727" i="41"/>
  <c r="S727" i="41"/>
  <c r="R727" i="41"/>
  <c r="Q727" i="41"/>
  <c r="P727" i="41"/>
  <c r="O727" i="41"/>
  <c r="N727" i="41"/>
  <c r="M727" i="41"/>
  <c r="L727" i="41"/>
  <c r="K727" i="41"/>
  <c r="J727" i="41"/>
  <c r="I727" i="41"/>
  <c r="H727" i="41"/>
  <c r="G727" i="41"/>
  <c r="F727" i="41"/>
  <c r="E727" i="41"/>
  <c r="D727" i="41"/>
  <c r="C727" i="41"/>
  <c r="B727" i="41"/>
  <c r="A727" i="41"/>
  <c r="Z726" i="41"/>
  <c r="Y726" i="41"/>
  <c r="X726" i="41"/>
  <c r="W726" i="41"/>
  <c r="V726" i="41"/>
  <c r="U726" i="41"/>
  <c r="T726" i="41"/>
  <c r="S726" i="41"/>
  <c r="R726" i="41"/>
  <c r="Q726" i="41"/>
  <c r="P726" i="41"/>
  <c r="O726" i="41"/>
  <c r="N726" i="41"/>
  <c r="M726" i="41"/>
  <c r="L726" i="41"/>
  <c r="K726" i="41"/>
  <c r="J726" i="41"/>
  <c r="I726" i="41"/>
  <c r="H726" i="41"/>
  <c r="G726" i="41"/>
  <c r="F726" i="41"/>
  <c r="E726" i="41"/>
  <c r="D726" i="41"/>
  <c r="C726" i="41"/>
  <c r="B726" i="41"/>
  <c r="A726" i="41"/>
  <c r="Z725" i="41"/>
  <c r="Y725" i="41"/>
  <c r="X725" i="41"/>
  <c r="W725" i="41"/>
  <c r="V725" i="41"/>
  <c r="U725" i="41"/>
  <c r="T725" i="41"/>
  <c r="S725" i="41"/>
  <c r="R725" i="41"/>
  <c r="Q725" i="41"/>
  <c r="P725" i="41"/>
  <c r="O725" i="41"/>
  <c r="N725" i="41"/>
  <c r="M725" i="41"/>
  <c r="L725" i="41"/>
  <c r="K725" i="41"/>
  <c r="J725" i="41"/>
  <c r="I725" i="41"/>
  <c r="H725" i="41"/>
  <c r="G725" i="41"/>
  <c r="F725" i="41"/>
  <c r="E725" i="41"/>
  <c r="D725" i="41"/>
  <c r="C725" i="41"/>
  <c r="B725" i="41"/>
  <c r="A725" i="41"/>
  <c r="Z724" i="41"/>
  <c r="Y724" i="41"/>
  <c r="X724" i="41"/>
  <c r="W724" i="41"/>
  <c r="V724" i="41"/>
  <c r="U724" i="41"/>
  <c r="T724" i="41"/>
  <c r="S724" i="41"/>
  <c r="R724" i="41"/>
  <c r="Q724" i="41"/>
  <c r="P724" i="41"/>
  <c r="O724" i="41"/>
  <c r="N724" i="41"/>
  <c r="M724" i="41"/>
  <c r="L724" i="41"/>
  <c r="K724" i="41"/>
  <c r="J724" i="41"/>
  <c r="I724" i="41"/>
  <c r="H724" i="41"/>
  <c r="G724" i="41"/>
  <c r="F724" i="41"/>
  <c r="E724" i="41"/>
  <c r="D724" i="41"/>
  <c r="C724" i="41"/>
  <c r="B724" i="41"/>
  <c r="A724" i="41"/>
  <c r="Z723" i="41"/>
  <c r="Y723" i="41"/>
  <c r="X723" i="41"/>
  <c r="W723" i="41"/>
  <c r="V723" i="41"/>
  <c r="U723" i="41"/>
  <c r="T723" i="41"/>
  <c r="S723" i="41"/>
  <c r="R723" i="41"/>
  <c r="Q723" i="41"/>
  <c r="P723" i="41"/>
  <c r="O723" i="41"/>
  <c r="N723" i="41"/>
  <c r="M723" i="41"/>
  <c r="L723" i="41"/>
  <c r="K723" i="41"/>
  <c r="J723" i="41"/>
  <c r="I723" i="41"/>
  <c r="H723" i="41"/>
  <c r="G723" i="41"/>
  <c r="F723" i="41"/>
  <c r="E723" i="41"/>
  <c r="D723" i="41"/>
  <c r="C723" i="41"/>
  <c r="B723" i="41"/>
  <c r="A723" i="41"/>
  <c r="Z722" i="41"/>
  <c r="Y722" i="41"/>
  <c r="X722" i="41"/>
  <c r="W722" i="41"/>
  <c r="V722" i="41"/>
  <c r="U722" i="41"/>
  <c r="T722" i="41"/>
  <c r="S722" i="41"/>
  <c r="R722" i="41"/>
  <c r="Q722" i="41"/>
  <c r="P722" i="41"/>
  <c r="O722" i="41"/>
  <c r="N722" i="41"/>
  <c r="M722" i="41"/>
  <c r="L722" i="41"/>
  <c r="K722" i="41"/>
  <c r="J722" i="41"/>
  <c r="I722" i="41"/>
  <c r="H722" i="41"/>
  <c r="G722" i="41"/>
  <c r="F722" i="41"/>
  <c r="E722" i="41"/>
  <c r="D722" i="41"/>
  <c r="C722" i="41"/>
  <c r="B722" i="41"/>
  <c r="A722" i="41"/>
  <c r="Z721" i="41"/>
  <c r="Y721" i="41"/>
  <c r="X721" i="41"/>
  <c r="W721" i="41"/>
  <c r="V721" i="41"/>
  <c r="U721" i="41"/>
  <c r="T721" i="41"/>
  <c r="S721" i="41"/>
  <c r="R721" i="41"/>
  <c r="Q721" i="41"/>
  <c r="P721" i="41"/>
  <c r="O721" i="41"/>
  <c r="N721" i="41"/>
  <c r="M721" i="41"/>
  <c r="L721" i="41"/>
  <c r="K721" i="41"/>
  <c r="J721" i="41"/>
  <c r="I721" i="41"/>
  <c r="H721" i="41"/>
  <c r="G721" i="41"/>
  <c r="F721" i="41"/>
  <c r="E721" i="41"/>
  <c r="D721" i="41"/>
  <c r="C721" i="41"/>
  <c r="B721" i="41"/>
  <c r="A721" i="41"/>
  <c r="Z720" i="41"/>
  <c r="Y720" i="41"/>
  <c r="X720" i="41"/>
  <c r="W720" i="41"/>
  <c r="V720" i="41"/>
  <c r="U720" i="41"/>
  <c r="T720" i="41"/>
  <c r="S720" i="41"/>
  <c r="R720" i="41"/>
  <c r="Q720" i="41"/>
  <c r="P720" i="41"/>
  <c r="O720" i="41"/>
  <c r="N720" i="41"/>
  <c r="M720" i="41"/>
  <c r="L720" i="41"/>
  <c r="K720" i="41"/>
  <c r="J720" i="41"/>
  <c r="I720" i="41"/>
  <c r="H720" i="41"/>
  <c r="G720" i="41"/>
  <c r="F720" i="41"/>
  <c r="E720" i="41"/>
  <c r="D720" i="41"/>
  <c r="C720" i="41"/>
  <c r="B720" i="41"/>
  <c r="A720" i="41"/>
  <c r="Z719" i="41"/>
  <c r="Y719" i="41"/>
  <c r="X719" i="41"/>
  <c r="W719" i="41"/>
  <c r="V719" i="41"/>
  <c r="U719" i="41"/>
  <c r="T719" i="41"/>
  <c r="S719" i="41"/>
  <c r="R719" i="41"/>
  <c r="Q719" i="41"/>
  <c r="P719" i="41"/>
  <c r="O719" i="41"/>
  <c r="N719" i="41"/>
  <c r="M719" i="41"/>
  <c r="L719" i="41"/>
  <c r="K719" i="41"/>
  <c r="J719" i="41"/>
  <c r="I719" i="41"/>
  <c r="H719" i="41"/>
  <c r="G719" i="41"/>
  <c r="F719" i="41"/>
  <c r="E719" i="41"/>
  <c r="D719" i="41"/>
  <c r="C719" i="41"/>
  <c r="B719" i="41"/>
  <c r="A719" i="41"/>
  <c r="Z718" i="41"/>
  <c r="Y718" i="41"/>
  <c r="X718" i="41"/>
  <c r="W718" i="41"/>
  <c r="V718" i="41"/>
  <c r="U718" i="41"/>
  <c r="T718" i="41"/>
  <c r="S718" i="41"/>
  <c r="R718" i="41"/>
  <c r="Q718" i="41"/>
  <c r="P718" i="41"/>
  <c r="O718" i="41"/>
  <c r="N718" i="41"/>
  <c r="M718" i="41"/>
  <c r="L718" i="41"/>
  <c r="K718" i="41"/>
  <c r="J718" i="41"/>
  <c r="I718" i="41"/>
  <c r="H718" i="41"/>
  <c r="G718" i="41"/>
  <c r="F718" i="41"/>
  <c r="E718" i="41"/>
  <c r="D718" i="41"/>
  <c r="C718" i="41"/>
  <c r="B718" i="41"/>
  <c r="A718" i="41"/>
  <c r="Z717" i="41"/>
  <c r="Y717" i="41"/>
  <c r="X717" i="41"/>
  <c r="W717" i="41"/>
  <c r="V717" i="41"/>
  <c r="U717" i="41"/>
  <c r="T717" i="41"/>
  <c r="S717" i="41"/>
  <c r="R717" i="41"/>
  <c r="Q717" i="41"/>
  <c r="P717" i="41"/>
  <c r="O717" i="41"/>
  <c r="N717" i="41"/>
  <c r="M717" i="41"/>
  <c r="L717" i="41"/>
  <c r="K717" i="41"/>
  <c r="J717" i="41"/>
  <c r="I717" i="41"/>
  <c r="H717" i="41"/>
  <c r="G717" i="41"/>
  <c r="F717" i="41"/>
  <c r="E717" i="41"/>
  <c r="D717" i="41"/>
  <c r="C717" i="41"/>
  <c r="B717" i="41"/>
  <c r="A717" i="41"/>
  <c r="Z716" i="41"/>
  <c r="Y716" i="41"/>
  <c r="X716" i="41"/>
  <c r="W716" i="41"/>
  <c r="V716" i="41"/>
  <c r="U716" i="41"/>
  <c r="T716" i="41"/>
  <c r="S716" i="41"/>
  <c r="R716" i="41"/>
  <c r="Q716" i="41"/>
  <c r="P716" i="41"/>
  <c r="O716" i="41"/>
  <c r="N716" i="41"/>
  <c r="M716" i="41"/>
  <c r="L716" i="41"/>
  <c r="K716" i="41"/>
  <c r="J716" i="41"/>
  <c r="I716" i="41"/>
  <c r="H716" i="41"/>
  <c r="G716" i="41"/>
  <c r="F716" i="41"/>
  <c r="E716" i="41"/>
  <c r="D716" i="41"/>
  <c r="C716" i="41"/>
  <c r="B716" i="41"/>
  <c r="A716" i="41"/>
  <c r="Z715" i="41"/>
  <c r="Y715" i="41"/>
  <c r="X715" i="41"/>
  <c r="W715" i="41"/>
  <c r="V715" i="41"/>
  <c r="U715" i="41"/>
  <c r="T715" i="41"/>
  <c r="S715" i="41"/>
  <c r="R715" i="41"/>
  <c r="Q715" i="41"/>
  <c r="P715" i="41"/>
  <c r="O715" i="41"/>
  <c r="N715" i="41"/>
  <c r="M715" i="41"/>
  <c r="L715" i="41"/>
  <c r="K715" i="41"/>
  <c r="J715" i="41"/>
  <c r="I715" i="41"/>
  <c r="H715" i="41"/>
  <c r="G715" i="41"/>
  <c r="F715" i="41"/>
  <c r="E715" i="41"/>
  <c r="D715" i="41"/>
  <c r="C715" i="41"/>
  <c r="B715" i="41"/>
  <c r="A715" i="41"/>
  <c r="Z714" i="41"/>
  <c r="Y714" i="41"/>
  <c r="X714" i="41"/>
  <c r="W714" i="41"/>
  <c r="V714" i="41"/>
  <c r="U714" i="41"/>
  <c r="T714" i="41"/>
  <c r="S714" i="41"/>
  <c r="R714" i="41"/>
  <c r="Q714" i="41"/>
  <c r="P714" i="41"/>
  <c r="O714" i="41"/>
  <c r="N714" i="41"/>
  <c r="M714" i="41"/>
  <c r="L714" i="41"/>
  <c r="K714" i="41"/>
  <c r="J714" i="41"/>
  <c r="I714" i="41"/>
  <c r="H714" i="41"/>
  <c r="G714" i="41"/>
  <c r="F714" i="41"/>
  <c r="E714" i="41"/>
  <c r="D714" i="41"/>
  <c r="C714" i="41"/>
  <c r="B714" i="41"/>
  <c r="A714" i="41"/>
  <c r="Z713" i="41"/>
  <c r="Y713" i="41"/>
  <c r="X713" i="41"/>
  <c r="W713" i="41"/>
  <c r="V713" i="41"/>
  <c r="U713" i="41"/>
  <c r="T713" i="41"/>
  <c r="S713" i="41"/>
  <c r="R713" i="41"/>
  <c r="Q713" i="41"/>
  <c r="P713" i="41"/>
  <c r="O713" i="41"/>
  <c r="N713" i="41"/>
  <c r="M713" i="41"/>
  <c r="L713" i="41"/>
  <c r="K713" i="41"/>
  <c r="J713" i="41"/>
  <c r="I713" i="41"/>
  <c r="H713" i="41"/>
  <c r="G713" i="41"/>
  <c r="F713" i="41"/>
  <c r="E713" i="41"/>
  <c r="D713" i="41"/>
  <c r="C713" i="41"/>
  <c r="B713" i="41"/>
  <c r="A713" i="41"/>
  <c r="Z712" i="41"/>
  <c r="Y712" i="41"/>
  <c r="X712" i="41"/>
  <c r="W712" i="41"/>
  <c r="V712" i="41"/>
  <c r="U712" i="41"/>
  <c r="T712" i="41"/>
  <c r="S712" i="41"/>
  <c r="R712" i="41"/>
  <c r="Q712" i="41"/>
  <c r="P712" i="41"/>
  <c r="O712" i="41"/>
  <c r="N712" i="41"/>
  <c r="M712" i="41"/>
  <c r="L712" i="41"/>
  <c r="K712" i="41"/>
  <c r="J712" i="41"/>
  <c r="I712" i="41"/>
  <c r="H712" i="41"/>
  <c r="G712" i="41"/>
  <c r="F712" i="41"/>
  <c r="E712" i="41"/>
  <c r="D712" i="41"/>
  <c r="C712" i="41"/>
  <c r="B712" i="41"/>
  <c r="A712" i="41"/>
  <c r="Z711" i="41"/>
  <c r="Y711" i="41"/>
  <c r="X711" i="41"/>
  <c r="W711" i="41"/>
  <c r="V711" i="41"/>
  <c r="U711" i="41"/>
  <c r="T711" i="41"/>
  <c r="S711" i="41"/>
  <c r="R711" i="41"/>
  <c r="Q711" i="41"/>
  <c r="P711" i="41"/>
  <c r="O711" i="41"/>
  <c r="N711" i="41"/>
  <c r="M711" i="41"/>
  <c r="L711" i="41"/>
  <c r="K711" i="41"/>
  <c r="J711" i="41"/>
  <c r="I711" i="41"/>
  <c r="H711" i="41"/>
  <c r="G711" i="41"/>
  <c r="F711" i="41"/>
  <c r="E711" i="41"/>
  <c r="D711" i="41"/>
  <c r="C711" i="41"/>
  <c r="B711" i="41"/>
  <c r="A711" i="41"/>
  <c r="Z710" i="41"/>
  <c r="Y710" i="41"/>
  <c r="X710" i="41"/>
  <c r="W710" i="41"/>
  <c r="V710" i="41"/>
  <c r="U710" i="41"/>
  <c r="T710" i="41"/>
  <c r="S710" i="41"/>
  <c r="R710" i="41"/>
  <c r="Q710" i="41"/>
  <c r="P710" i="41"/>
  <c r="O710" i="41"/>
  <c r="N710" i="41"/>
  <c r="M710" i="41"/>
  <c r="L710" i="41"/>
  <c r="K710" i="41"/>
  <c r="J710" i="41"/>
  <c r="I710" i="41"/>
  <c r="H710" i="41"/>
  <c r="G710" i="41"/>
  <c r="F710" i="41"/>
  <c r="E710" i="41"/>
  <c r="D710" i="41"/>
  <c r="C710" i="41"/>
  <c r="B710" i="41"/>
  <c r="A710" i="41"/>
  <c r="Z709" i="41"/>
  <c r="Y709" i="41"/>
  <c r="X709" i="41"/>
  <c r="W709" i="41"/>
  <c r="V709" i="41"/>
  <c r="U709" i="41"/>
  <c r="T709" i="41"/>
  <c r="S709" i="41"/>
  <c r="R709" i="41"/>
  <c r="Q709" i="41"/>
  <c r="P709" i="41"/>
  <c r="O709" i="41"/>
  <c r="N709" i="41"/>
  <c r="M709" i="41"/>
  <c r="L709" i="41"/>
  <c r="K709" i="41"/>
  <c r="J709" i="41"/>
  <c r="I709" i="41"/>
  <c r="H709" i="41"/>
  <c r="G709" i="41"/>
  <c r="F709" i="41"/>
  <c r="E709" i="41"/>
  <c r="D709" i="41"/>
  <c r="C709" i="41"/>
  <c r="B709" i="41"/>
  <c r="A709" i="41"/>
  <c r="Z708" i="41"/>
  <c r="Y708" i="41"/>
  <c r="X708" i="41"/>
  <c r="W708" i="41"/>
  <c r="V708" i="41"/>
  <c r="U708" i="41"/>
  <c r="T708" i="41"/>
  <c r="S708" i="41"/>
  <c r="R708" i="41"/>
  <c r="Q708" i="41"/>
  <c r="P708" i="41"/>
  <c r="O708" i="41"/>
  <c r="N708" i="41"/>
  <c r="M708" i="41"/>
  <c r="L708" i="41"/>
  <c r="K708" i="41"/>
  <c r="J708" i="41"/>
  <c r="I708" i="41"/>
  <c r="H708" i="41"/>
  <c r="G708" i="41"/>
  <c r="F708" i="41"/>
  <c r="E708" i="41"/>
  <c r="D708" i="41"/>
  <c r="C708" i="41"/>
  <c r="B708" i="41"/>
  <c r="A708" i="41"/>
  <c r="Z707" i="41"/>
  <c r="Y707" i="41"/>
  <c r="X707" i="41"/>
  <c r="W707" i="41"/>
  <c r="V707" i="41"/>
  <c r="U707" i="41"/>
  <c r="T707" i="41"/>
  <c r="S707" i="41"/>
  <c r="R707" i="41"/>
  <c r="Q707" i="41"/>
  <c r="P707" i="41"/>
  <c r="O707" i="41"/>
  <c r="N707" i="41"/>
  <c r="M707" i="41"/>
  <c r="L707" i="41"/>
  <c r="K707" i="41"/>
  <c r="J707" i="41"/>
  <c r="I707" i="41"/>
  <c r="H707" i="41"/>
  <c r="G707" i="41"/>
  <c r="F707" i="41"/>
  <c r="E707" i="41"/>
  <c r="D707" i="41"/>
  <c r="C707" i="41"/>
  <c r="B707" i="41"/>
  <c r="A707" i="41"/>
  <c r="Z706" i="41"/>
  <c r="Y706" i="41"/>
  <c r="X706" i="41"/>
  <c r="W706" i="41"/>
  <c r="V706" i="41"/>
  <c r="U706" i="41"/>
  <c r="T706" i="41"/>
  <c r="S706" i="41"/>
  <c r="R706" i="41"/>
  <c r="Q706" i="41"/>
  <c r="P706" i="41"/>
  <c r="O706" i="41"/>
  <c r="N706" i="41"/>
  <c r="M706" i="41"/>
  <c r="L706" i="41"/>
  <c r="K706" i="41"/>
  <c r="J706" i="41"/>
  <c r="I706" i="41"/>
  <c r="H706" i="41"/>
  <c r="G706" i="41"/>
  <c r="F706" i="41"/>
  <c r="E706" i="41"/>
  <c r="D706" i="41"/>
  <c r="C706" i="41"/>
  <c r="B706" i="41"/>
  <c r="A706" i="41"/>
  <c r="Z705" i="41"/>
  <c r="Y705" i="41"/>
  <c r="X705" i="41"/>
  <c r="W705" i="41"/>
  <c r="V705" i="41"/>
  <c r="U705" i="41"/>
  <c r="T705" i="41"/>
  <c r="S705" i="41"/>
  <c r="R705" i="41"/>
  <c r="Q705" i="41"/>
  <c r="P705" i="41"/>
  <c r="O705" i="41"/>
  <c r="N705" i="41"/>
  <c r="M705" i="41"/>
  <c r="L705" i="41"/>
  <c r="K705" i="41"/>
  <c r="J705" i="41"/>
  <c r="I705" i="41"/>
  <c r="H705" i="41"/>
  <c r="G705" i="41"/>
  <c r="F705" i="41"/>
  <c r="E705" i="41"/>
  <c r="D705" i="41"/>
  <c r="C705" i="41"/>
  <c r="B705" i="41"/>
  <c r="A705" i="41"/>
  <c r="Z704" i="41"/>
  <c r="Y704" i="41"/>
  <c r="X704" i="41"/>
  <c r="W704" i="41"/>
  <c r="V704" i="41"/>
  <c r="U704" i="41"/>
  <c r="T704" i="41"/>
  <c r="S704" i="41"/>
  <c r="R704" i="41"/>
  <c r="Q704" i="41"/>
  <c r="P704" i="41"/>
  <c r="O704" i="41"/>
  <c r="N704" i="41"/>
  <c r="M704" i="41"/>
  <c r="L704" i="41"/>
  <c r="K704" i="41"/>
  <c r="J704" i="41"/>
  <c r="I704" i="41"/>
  <c r="H704" i="41"/>
  <c r="G704" i="41"/>
  <c r="F704" i="41"/>
  <c r="E704" i="41"/>
  <c r="D704" i="41"/>
  <c r="C704" i="41"/>
  <c r="B704" i="41"/>
  <c r="A704" i="41"/>
  <c r="Z703" i="41"/>
  <c r="Y703" i="41"/>
  <c r="X703" i="41"/>
  <c r="W703" i="41"/>
  <c r="V703" i="41"/>
  <c r="U703" i="41"/>
  <c r="T703" i="41"/>
  <c r="S703" i="41"/>
  <c r="R703" i="41"/>
  <c r="Q703" i="41"/>
  <c r="P703" i="41"/>
  <c r="O703" i="41"/>
  <c r="N703" i="41"/>
  <c r="M703" i="41"/>
  <c r="L703" i="41"/>
  <c r="K703" i="41"/>
  <c r="J703" i="41"/>
  <c r="I703" i="41"/>
  <c r="H703" i="41"/>
  <c r="G703" i="41"/>
  <c r="F703" i="41"/>
  <c r="E703" i="41"/>
  <c r="D703" i="41"/>
  <c r="C703" i="41"/>
  <c r="B703" i="41"/>
  <c r="A703" i="41"/>
  <c r="Z702" i="41"/>
  <c r="Y702" i="41"/>
  <c r="X702" i="41"/>
  <c r="W702" i="41"/>
  <c r="V702" i="41"/>
  <c r="U702" i="41"/>
  <c r="T702" i="41"/>
  <c r="S702" i="41"/>
  <c r="R702" i="41"/>
  <c r="Q702" i="41"/>
  <c r="P702" i="41"/>
  <c r="O702" i="41"/>
  <c r="N702" i="41"/>
  <c r="M702" i="41"/>
  <c r="L702" i="41"/>
  <c r="K702" i="41"/>
  <c r="J702" i="41"/>
  <c r="I702" i="41"/>
  <c r="H702" i="41"/>
  <c r="G702" i="41"/>
  <c r="F702" i="41"/>
  <c r="E702" i="41"/>
  <c r="D702" i="41"/>
  <c r="C702" i="41"/>
  <c r="B702" i="41"/>
  <c r="A702" i="41"/>
  <c r="Z701" i="41"/>
  <c r="Y701" i="41"/>
  <c r="X701" i="41"/>
  <c r="W701" i="41"/>
  <c r="V701" i="41"/>
  <c r="U701" i="41"/>
  <c r="T701" i="41"/>
  <c r="S701" i="41"/>
  <c r="R701" i="41"/>
  <c r="Q701" i="41"/>
  <c r="P701" i="41"/>
  <c r="O701" i="41"/>
  <c r="N701" i="41"/>
  <c r="M701" i="41"/>
  <c r="L701" i="41"/>
  <c r="K701" i="41"/>
  <c r="J701" i="41"/>
  <c r="I701" i="41"/>
  <c r="H701" i="41"/>
  <c r="G701" i="41"/>
  <c r="F701" i="41"/>
  <c r="E701" i="41"/>
  <c r="D701" i="41"/>
  <c r="C701" i="41"/>
  <c r="B701" i="41"/>
  <c r="A701" i="41"/>
  <c r="Z700" i="41"/>
  <c r="Y700" i="41"/>
  <c r="X700" i="41"/>
  <c r="W700" i="41"/>
  <c r="V700" i="41"/>
  <c r="U700" i="41"/>
  <c r="T700" i="41"/>
  <c r="S700" i="41"/>
  <c r="R700" i="41"/>
  <c r="Q700" i="41"/>
  <c r="P700" i="41"/>
  <c r="O700" i="41"/>
  <c r="N700" i="41"/>
  <c r="M700" i="41"/>
  <c r="L700" i="41"/>
  <c r="K700" i="41"/>
  <c r="J700" i="41"/>
  <c r="I700" i="41"/>
  <c r="H700" i="41"/>
  <c r="G700" i="41"/>
  <c r="F700" i="41"/>
  <c r="E700" i="41"/>
  <c r="D700" i="41"/>
  <c r="C700" i="41"/>
  <c r="B700" i="41"/>
  <c r="A700" i="41"/>
  <c r="Z699" i="41"/>
  <c r="Y699" i="41"/>
  <c r="X699" i="41"/>
  <c r="W699" i="41"/>
  <c r="V699" i="41"/>
  <c r="U699" i="41"/>
  <c r="T699" i="41"/>
  <c r="S699" i="41"/>
  <c r="R699" i="41"/>
  <c r="Q699" i="41"/>
  <c r="P699" i="41"/>
  <c r="O699" i="41"/>
  <c r="N699" i="41"/>
  <c r="M699" i="41"/>
  <c r="L699" i="41"/>
  <c r="K699" i="41"/>
  <c r="J699" i="41"/>
  <c r="I699" i="41"/>
  <c r="H699" i="41"/>
  <c r="G699" i="41"/>
  <c r="F699" i="41"/>
  <c r="E699" i="41"/>
  <c r="D699" i="41"/>
  <c r="C699" i="41"/>
  <c r="B699" i="41"/>
  <c r="A699" i="41"/>
  <c r="Z698" i="41"/>
  <c r="Y698" i="41"/>
  <c r="X698" i="41"/>
  <c r="W698" i="41"/>
  <c r="V698" i="41"/>
  <c r="U698" i="41"/>
  <c r="T698" i="41"/>
  <c r="S698" i="41"/>
  <c r="R698" i="41"/>
  <c r="Q698" i="41"/>
  <c r="P698" i="41"/>
  <c r="O698" i="41"/>
  <c r="N698" i="41"/>
  <c r="M698" i="41"/>
  <c r="L698" i="41"/>
  <c r="K698" i="41"/>
  <c r="J698" i="41"/>
  <c r="I698" i="41"/>
  <c r="H698" i="41"/>
  <c r="G698" i="41"/>
  <c r="F698" i="41"/>
  <c r="E698" i="41"/>
  <c r="D698" i="41"/>
  <c r="C698" i="41"/>
  <c r="B698" i="41"/>
  <c r="A698" i="41"/>
  <c r="Z697" i="41"/>
  <c r="Y697" i="41"/>
  <c r="X697" i="41"/>
  <c r="W697" i="41"/>
  <c r="V697" i="41"/>
  <c r="U697" i="41"/>
  <c r="T697" i="41"/>
  <c r="S697" i="41"/>
  <c r="R697" i="41"/>
  <c r="Q697" i="41"/>
  <c r="P697" i="41"/>
  <c r="O697" i="41"/>
  <c r="N697" i="41"/>
  <c r="M697" i="41"/>
  <c r="L697" i="41"/>
  <c r="K697" i="41"/>
  <c r="J697" i="41"/>
  <c r="I697" i="41"/>
  <c r="H697" i="41"/>
  <c r="G697" i="41"/>
  <c r="F697" i="41"/>
  <c r="E697" i="41"/>
  <c r="D697" i="41"/>
  <c r="C697" i="41"/>
  <c r="B697" i="41"/>
  <c r="A697" i="41"/>
  <c r="Z696" i="41"/>
  <c r="Y696" i="41"/>
  <c r="X696" i="41"/>
  <c r="W696" i="41"/>
  <c r="V696" i="41"/>
  <c r="U696" i="41"/>
  <c r="T696" i="41"/>
  <c r="S696" i="41"/>
  <c r="R696" i="41"/>
  <c r="Q696" i="41"/>
  <c r="P696" i="41"/>
  <c r="O696" i="41"/>
  <c r="N696" i="41"/>
  <c r="M696" i="41"/>
  <c r="L696" i="41"/>
  <c r="K696" i="41"/>
  <c r="J696" i="41"/>
  <c r="I696" i="41"/>
  <c r="H696" i="41"/>
  <c r="G696" i="41"/>
  <c r="F696" i="41"/>
  <c r="E696" i="41"/>
  <c r="D696" i="41"/>
  <c r="C696" i="41"/>
  <c r="B696" i="41"/>
  <c r="A696" i="41"/>
  <c r="Z695" i="41"/>
  <c r="Y695" i="41"/>
  <c r="X695" i="41"/>
  <c r="W695" i="41"/>
  <c r="V695" i="41"/>
  <c r="U695" i="41"/>
  <c r="T695" i="41"/>
  <c r="S695" i="41"/>
  <c r="R695" i="41"/>
  <c r="Q695" i="41"/>
  <c r="P695" i="41"/>
  <c r="O695" i="41"/>
  <c r="N695" i="41"/>
  <c r="M695" i="41"/>
  <c r="L695" i="41"/>
  <c r="K695" i="41"/>
  <c r="J695" i="41"/>
  <c r="I695" i="41"/>
  <c r="H695" i="41"/>
  <c r="G695" i="41"/>
  <c r="F695" i="41"/>
  <c r="E695" i="41"/>
  <c r="D695" i="41"/>
  <c r="C695" i="41"/>
  <c r="B695" i="41"/>
  <c r="A695" i="41"/>
  <c r="Z694" i="41"/>
  <c r="Y694" i="41"/>
  <c r="X694" i="41"/>
  <c r="W694" i="41"/>
  <c r="V694" i="41"/>
  <c r="U694" i="41"/>
  <c r="T694" i="41"/>
  <c r="S694" i="41"/>
  <c r="R694" i="41"/>
  <c r="Q694" i="41"/>
  <c r="P694" i="41"/>
  <c r="O694" i="41"/>
  <c r="N694" i="41"/>
  <c r="M694" i="41"/>
  <c r="L694" i="41"/>
  <c r="K694" i="41"/>
  <c r="J694" i="41"/>
  <c r="I694" i="41"/>
  <c r="H694" i="41"/>
  <c r="G694" i="41"/>
  <c r="F694" i="41"/>
  <c r="E694" i="41"/>
  <c r="D694" i="41"/>
  <c r="C694" i="41"/>
  <c r="B694" i="41"/>
  <c r="A694" i="41"/>
  <c r="Z693" i="41"/>
  <c r="Y693" i="41"/>
  <c r="X693" i="41"/>
  <c r="W693" i="41"/>
  <c r="V693" i="41"/>
  <c r="U693" i="41"/>
  <c r="T693" i="41"/>
  <c r="S693" i="41"/>
  <c r="R693" i="41"/>
  <c r="Q693" i="41"/>
  <c r="P693" i="41"/>
  <c r="O693" i="41"/>
  <c r="N693" i="41"/>
  <c r="M693" i="41"/>
  <c r="L693" i="41"/>
  <c r="K693" i="41"/>
  <c r="J693" i="41"/>
  <c r="I693" i="41"/>
  <c r="H693" i="41"/>
  <c r="G693" i="41"/>
  <c r="F693" i="41"/>
  <c r="E693" i="41"/>
  <c r="D693" i="41"/>
  <c r="C693" i="41"/>
  <c r="B693" i="41"/>
  <c r="A693" i="41"/>
  <c r="Z692" i="41"/>
  <c r="Y692" i="41"/>
  <c r="X692" i="41"/>
  <c r="W692" i="41"/>
  <c r="V692" i="41"/>
  <c r="U692" i="41"/>
  <c r="T692" i="41"/>
  <c r="S692" i="41"/>
  <c r="R692" i="41"/>
  <c r="Q692" i="41"/>
  <c r="P692" i="41"/>
  <c r="O692" i="41"/>
  <c r="N692" i="41"/>
  <c r="M692" i="41"/>
  <c r="L692" i="41"/>
  <c r="K692" i="41"/>
  <c r="J692" i="41"/>
  <c r="I692" i="41"/>
  <c r="H692" i="41"/>
  <c r="G692" i="41"/>
  <c r="F692" i="41"/>
  <c r="E692" i="41"/>
  <c r="D692" i="41"/>
  <c r="C692" i="41"/>
  <c r="B692" i="41"/>
  <c r="A692" i="41"/>
  <c r="Z691" i="41"/>
  <c r="Y691" i="41"/>
  <c r="X691" i="41"/>
  <c r="W691" i="41"/>
  <c r="V691" i="41"/>
  <c r="U691" i="41"/>
  <c r="T691" i="41"/>
  <c r="S691" i="41"/>
  <c r="R691" i="41"/>
  <c r="Q691" i="41"/>
  <c r="P691" i="41"/>
  <c r="O691" i="41"/>
  <c r="N691" i="41"/>
  <c r="M691" i="41"/>
  <c r="L691" i="41"/>
  <c r="K691" i="41"/>
  <c r="J691" i="41"/>
  <c r="I691" i="41"/>
  <c r="H691" i="41"/>
  <c r="G691" i="41"/>
  <c r="F691" i="41"/>
  <c r="E691" i="41"/>
  <c r="D691" i="41"/>
  <c r="C691" i="41"/>
  <c r="B691" i="41"/>
  <c r="A691" i="41"/>
  <c r="Z690" i="41"/>
  <c r="Y690" i="41"/>
  <c r="X690" i="41"/>
  <c r="W690" i="41"/>
  <c r="V690" i="41"/>
  <c r="U690" i="41"/>
  <c r="T690" i="41"/>
  <c r="S690" i="41"/>
  <c r="R690" i="41"/>
  <c r="Q690" i="41"/>
  <c r="P690" i="41"/>
  <c r="O690" i="41"/>
  <c r="N690" i="41"/>
  <c r="M690" i="41"/>
  <c r="L690" i="41"/>
  <c r="K690" i="41"/>
  <c r="J690" i="41"/>
  <c r="I690" i="41"/>
  <c r="H690" i="41"/>
  <c r="G690" i="41"/>
  <c r="F690" i="41"/>
  <c r="E690" i="41"/>
  <c r="D690" i="41"/>
  <c r="C690" i="41"/>
  <c r="B690" i="41"/>
  <c r="A690" i="41"/>
  <c r="Z689" i="41"/>
  <c r="Y689" i="41"/>
  <c r="X689" i="41"/>
  <c r="W689" i="41"/>
  <c r="V689" i="41"/>
  <c r="U689" i="41"/>
  <c r="T689" i="41"/>
  <c r="S689" i="41"/>
  <c r="R689" i="41"/>
  <c r="Q689" i="41"/>
  <c r="P689" i="41"/>
  <c r="O689" i="41"/>
  <c r="N689" i="41"/>
  <c r="M689" i="41"/>
  <c r="L689" i="41"/>
  <c r="K689" i="41"/>
  <c r="J689" i="41"/>
  <c r="I689" i="41"/>
  <c r="H689" i="41"/>
  <c r="G689" i="41"/>
  <c r="F689" i="41"/>
  <c r="E689" i="41"/>
  <c r="D689" i="41"/>
  <c r="C689" i="41"/>
  <c r="B689" i="41"/>
  <c r="A689" i="41"/>
  <c r="Z688" i="41"/>
  <c r="Y688" i="41"/>
  <c r="X688" i="41"/>
  <c r="W688" i="41"/>
  <c r="V688" i="41"/>
  <c r="U688" i="41"/>
  <c r="T688" i="41"/>
  <c r="S688" i="41"/>
  <c r="R688" i="41"/>
  <c r="Q688" i="41"/>
  <c r="P688" i="41"/>
  <c r="O688" i="41"/>
  <c r="N688" i="41"/>
  <c r="M688" i="41"/>
  <c r="L688" i="41"/>
  <c r="K688" i="41"/>
  <c r="J688" i="41"/>
  <c r="I688" i="41"/>
  <c r="H688" i="41"/>
  <c r="G688" i="41"/>
  <c r="F688" i="41"/>
  <c r="E688" i="41"/>
  <c r="D688" i="41"/>
  <c r="C688" i="41"/>
  <c r="B688" i="41"/>
  <c r="A688" i="41"/>
  <c r="Z687" i="41"/>
  <c r="Y687" i="41"/>
  <c r="X687" i="41"/>
  <c r="W687" i="41"/>
  <c r="V687" i="41"/>
  <c r="U687" i="41"/>
  <c r="T687" i="41"/>
  <c r="S687" i="41"/>
  <c r="R687" i="41"/>
  <c r="Q687" i="41"/>
  <c r="P687" i="41"/>
  <c r="O687" i="41"/>
  <c r="N687" i="41"/>
  <c r="M687" i="41"/>
  <c r="L687" i="41"/>
  <c r="K687" i="41"/>
  <c r="J687" i="41"/>
  <c r="I687" i="41"/>
  <c r="H687" i="41"/>
  <c r="G687" i="41"/>
  <c r="F687" i="41"/>
  <c r="E687" i="41"/>
  <c r="D687" i="41"/>
  <c r="C687" i="41"/>
  <c r="B687" i="41"/>
  <c r="A687" i="41"/>
  <c r="Z686" i="41"/>
  <c r="Y686" i="41"/>
  <c r="X686" i="41"/>
  <c r="W686" i="41"/>
  <c r="V686" i="41"/>
  <c r="U686" i="41"/>
  <c r="T686" i="41"/>
  <c r="S686" i="41"/>
  <c r="R686" i="41"/>
  <c r="Q686" i="41"/>
  <c r="P686" i="41"/>
  <c r="O686" i="41"/>
  <c r="N686" i="41"/>
  <c r="M686" i="41"/>
  <c r="L686" i="41"/>
  <c r="K686" i="41"/>
  <c r="J686" i="41"/>
  <c r="I686" i="41"/>
  <c r="H686" i="41"/>
  <c r="G686" i="41"/>
  <c r="F686" i="41"/>
  <c r="E686" i="41"/>
  <c r="D686" i="41"/>
  <c r="C686" i="41"/>
  <c r="B686" i="41"/>
  <c r="A686" i="41"/>
  <c r="Z685" i="41"/>
  <c r="Y685" i="41"/>
  <c r="X685" i="41"/>
  <c r="W685" i="41"/>
  <c r="V685" i="41"/>
  <c r="U685" i="41"/>
  <c r="T685" i="41"/>
  <c r="S685" i="41"/>
  <c r="R685" i="41"/>
  <c r="Q685" i="41"/>
  <c r="P685" i="41"/>
  <c r="O685" i="41"/>
  <c r="N685" i="41"/>
  <c r="M685" i="41"/>
  <c r="L685" i="41"/>
  <c r="K685" i="41"/>
  <c r="J685" i="41"/>
  <c r="I685" i="41"/>
  <c r="H685" i="41"/>
  <c r="G685" i="41"/>
  <c r="F685" i="41"/>
  <c r="E685" i="41"/>
  <c r="D685" i="41"/>
  <c r="C685" i="41"/>
  <c r="B685" i="41"/>
  <c r="A685" i="41"/>
  <c r="Z684" i="41"/>
  <c r="Y684" i="41"/>
  <c r="X684" i="41"/>
  <c r="W684" i="41"/>
  <c r="V684" i="41"/>
  <c r="U684" i="41"/>
  <c r="T684" i="41"/>
  <c r="S684" i="41"/>
  <c r="R684" i="41"/>
  <c r="Q684" i="41"/>
  <c r="P684" i="41"/>
  <c r="O684" i="41"/>
  <c r="N684" i="41"/>
  <c r="M684" i="41"/>
  <c r="L684" i="41"/>
  <c r="K684" i="41"/>
  <c r="J684" i="41"/>
  <c r="I684" i="41"/>
  <c r="H684" i="41"/>
  <c r="G684" i="41"/>
  <c r="F684" i="41"/>
  <c r="E684" i="41"/>
  <c r="D684" i="41"/>
  <c r="C684" i="41"/>
  <c r="B684" i="41"/>
  <c r="A684" i="41"/>
  <c r="Z683" i="41"/>
  <c r="Y683" i="41"/>
  <c r="X683" i="41"/>
  <c r="W683" i="41"/>
  <c r="V683" i="41"/>
  <c r="U683" i="41"/>
  <c r="T683" i="41"/>
  <c r="S683" i="41"/>
  <c r="R683" i="41"/>
  <c r="Q683" i="41"/>
  <c r="P683" i="41"/>
  <c r="O683" i="41"/>
  <c r="N683" i="41"/>
  <c r="M683" i="41"/>
  <c r="L683" i="41"/>
  <c r="K683" i="41"/>
  <c r="J683" i="41"/>
  <c r="I683" i="41"/>
  <c r="H683" i="41"/>
  <c r="G683" i="41"/>
  <c r="F683" i="41"/>
  <c r="E683" i="41"/>
  <c r="D683" i="41"/>
  <c r="C683" i="41"/>
  <c r="B683" i="41"/>
  <c r="A683" i="41"/>
  <c r="Z682" i="41"/>
  <c r="Y682" i="41"/>
  <c r="X682" i="41"/>
  <c r="W682" i="41"/>
  <c r="V682" i="41"/>
  <c r="U682" i="41"/>
  <c r="T682" i="41"/>
  <c r="S682" i="41"/>
  <c r="R682" i="41"/>
  <c r="Q682" i="41"/>
  <c r="P682" i="41"/>
  <c r="O682" i="41"/>
  <c r="N682" i="41"/>
  <c r="M682" i="41"/>
  <c r="L682" i="41"/>
  <c r="K682" i="41"/>
  <c r="J682" i="41"/>
  <c r="I682" i="41"/>
  <c r="H682" i="41"/>
  <c r="G682" i="41"/>
  <c r="F682" i="41"/>
  <c r="E682" i="41"/>
  <c r="D682" i="41"/>
  <c r="C682" i="41"/>
  <c r="B682" i="41"/>
  <c r="A682" i="41"/>
  <c r="Z681" i="41"/>
  <c r="Y681" i="41"/>
  <c r="X681" i="41"/>
  <c r="W681" i="41"/>
  <c r="V681" i="41"/>
  <c r="U681" i="41"/>
  <c r="T681" i="41"/>
  <c r="S681" i="41"/>
  <c r="R681" i="41"/>
  <c r="Q681" i="41"/>
  <c r="P681" i="41"/>
  <c r="O681" i="41"/>
  <c r="N681" i="41"/>
  <c r="M681" i="41"/>
  <c r="L681" i="41"/>
  <c r="K681" i="41"/>
  <c r="J681" i="41"/>
  <c r="I681" i="41"/>
  <c r="H681" i="41"/>
  <c r="G681" i="41"/>
  <c r="F681" i="41"/>
  <c r="E681" i="41"/>
  <c r="D681" i="41"/>
  <c r="C681" i="41"/>
  <c r="B681" i="41"/>
  <c r="A681" i="41"/>
  <c r="Z680" i="41"/>
  <c r="Y680" i="41"/>
  <c r="X680" i="41"/>
  <c r="W680" i="41"/>
  <c r="V680" i="41"/>
  <c r="U680" i="41"/>
  <c r="T680" i="41"/>
  <c r="S680" i="41"/>
  <c r="R680" i="41"/>
  <c r="Q680" i="41"/>
  <c r="P680" i="41"/>
  <c r="O680" i="41"/>
  <c r="N680" i="41"/>
  <c r="M680" i="41"/>
  <c r="L680" i="41"/>
  <c r="K680" i="41"/>
  <c r="J680" i="41"/>
  <c r="I680" i="41"/>
  <c r="H680" i="41"/>
  <c r="G680" i="41"/>
  <c r="F680" i="41"/>
  <c r="E680" i="41"/>
  <c r="D680" i="41"/>
  <c r="C680" i="41"/>
  <c r="B680" i="41"/>
  <c r="A680" i="41"/>
  <c r="Z679" i="41"/>
  <c r="Y679" i="41"/>
  <c r="X679" i="41"/>
  <c r="W679" i="41"/>
  <c r="V679" i="41"/>
  <c r="U679" i="41"/>
  <c r="T679" i="41"/>
  <c r="S679" i="41"/>
  <c r="R679" i="41"/>
  <c r="Q679" i="41"/>
  <c r="P679" i="41"/>
  <c r="O679" i="41"/>
  <c r="N679" i="41"/>
  <c r="M679" i="41"/>
  <c r="L679" i="41"/>
  <c r="K679" i="41"/>
  <c r="J679" i="41"/>
  <c r="I679" i="41"/>
  <c r="H679" i="41"/>
  <c r="G679" i="41"/>
  <c r="F679" i="41"/>
  <c r="E679" i="41"/>
  <c r="D679" i="41"/>
  <c r="C679" i="41"/>
  <c r="B679" i="41"/>
  <c r="A679" i="41"/>
  <c r="Z678" i="41"/>
  <c r="Y678" i="41"/>
  <c r="X678" i="41"/>
  <c r="W678" i="41"/>
  <c r="V678" i="41"/>
  <c r="U678" i="41"/>
  <c r="T678" i="41"/>
  <c r="S678" i="41"/>
  <c r="R678" i="41"/>
  <c r="Q678" i="41"/>
  <c r="P678" i="41"/>
  <c r="O678" i="41"/>
  <c r="N678" i="41"/>
  <c r="M678" i="41"/>
  <c r="L678" i="41"/>
  <c r="K678" i="41"/>
  <c r="J678" i="41"/>
  <c r="I678" i="41"/>
  <c r="H678" i="41"/>
  <c r="G678" i="41"/>
  <c r="F678" i="41"/>
  <c r="E678" i="41"/>
  <c r="D678" i="41"/>
  <c r="C678" i="41"/>
  <c r="B678" i="41"/>
  <c r="A678" i="41"/>
  <c r="Z677" i="41"/>
  <c r="Y677" i="41"/>
  <c r="X677" i="41"/>
  <c r="W677" i="41"/>
  <c r="V677" i="41"/>
  <c r="U677" i="41"/>
  <c r="T677" i="41"/>
  <c r="S677" i="41"/>
  <c r="R677" i="41"/>
  <c r="Q677" i="41"/>
  <c r="P677" i="41"/>
  <c r="O677" i="41"/>
  <c r="N677" i="41"/>
  <c r="M677" i="41"/>
  <c r="L677" i="41"/>
  <c r="K677" i="41"/>
  <c r="J677" i="41"/>
  <c r="I677" i="41"/>
  <c r="H677" i="41"/>
  <c r="G677" i="41"/>
  <c r="F677" i="41"/>
  <c r="E677" i="41"/>
  <c r="D677" i="41"/>
  <c r="C677" i="41"/>
  <c r="B677" i="41"/>
  <c r="A677" i="41"/>
  <c r="Z676" i="41"/>
  <c r="Y676" i="41"/>
  <c r="X676" i="41"/>
  <c r="W676" i="41"/>
  <c r="V676" i="41"/>
  <c r="U676" i="41"/>
  <c r="T676" i="41"/>
  <c r="S676" i="41"/>
  <c r="R676" i="41"/>
  <c r="Q676" i="41"/>
  <c r="P676" i="41"/>
  <c r="O676" i="41"/>
  <c r="N676" i="41"/>
  <c r="M676" i="41"/>
  <c r="L676" i="41"/>
  <c r="K676" i="41"/>
  <c r="J676" i="41"/>
  <c r="I676" i="41"/>
  <c r="H676" i="41"/>
  <c r="G676" i="41"/>
  <c r="F676" i="41"/>
  <c r="E676" i="41"/>
  <c r="D676" i="41"/>
  <c r="C676" i="41"/>
  <c r="B676" i="41"/>
  <c r="A676" i="41"/>
  <c r="Z675" i="41"/>
  <c r="Y675" i="41"/>
  <c r="X675" i="41"/>
  <c r="W675" i="41"/>
  <c r="V675" i="41"/>
  <c r="U675" i="41"/>
  <c r="T675" i="41"/>
  <c r="S675" i="41"/>
  <c r="R675" i="41"/>
  <c r="Q675" i="41"/>
  <c r="P675" i="41"/>
  <c r="O675" i="41"/>
  <c r="N675" i="41"/>
  <c r="M675" i="41"/>
  <c r="L675" i="41"/>
  <c r="K675" i="41"/>
  <c r="J675" i="41"/>
  <c r="I675" i="41"/>
  <c r="H675" i="41"/>
  <c r="G675" i="41"/>
  <c r="F675" i="41"/>
  <c r="E675" i="41"/>
  <c r="D675" i="41"/>
  <c r="C675" i="41"/>
  <c r="B675" i="41"/>
  <c r="A675" i="41"/>
  <c r="Z674" i="41"/>
  <c r="Y674" i="41"/>
  <c r="X674" i="41"/>
  <c r="W674" i="41"/>
  <c r="V674" i="41"/>
  <c r="U674" i="41"/>
  <c r="T674" i="41"/>
  <c r="S674" i="41"/>
  <c r="R674" i="41"/>
  <c r="Q674" i="41"/>
  <c r="P674" i="41"/>
  <c r="O674" i="41"/>
  <c r="N674" i="41"/>
  <c r="M674" i="41"/>
  <c r="L674" i="41"/>
  <c r="K674" i="41"/>
  <c r="J674" i="41"/>
  <c r="I674" i="41"/>
  <c r="H674" i="41"/>
  <c r="G674" i="41"/>
  <c r="F674" i="41"/>
  <c r="E674" i="41"/>
  <c r="D674" i="41"/>
  <c r="C674" i="41"/>
  <c r="B674" i="41"/>
  <c r="A674" i="41"/>
  <c r="Z673" i="41"/>
  <c r="Y673" i="41"/>
  <c r="X673" i="41"/>
  <c r="W673" i="41"/>
  <c r="V673" i="41"/>
  <c r="U673" i="41"/>
  <c r="T673" i="41"/>
  <c r="S673" i="41"/>
  <c r="R673" i="41"/>
  <c r="Q673" i="41"/>
  <c r="P673" i="41"/>
  <c r="O673" i="41"/>
  <c r="N673" i="41"/>
  <c r="M673" i="41"/>
  <c r="L673" i="41"/>
  <c r="K673" i="41"/>
  <c r="J673" i="41"/>
  <c r="I673" i="41"/>
  <c r="H673" i="41"/>
  <c r="G673" i="41"/>
  <c r="F673" i="41"/>
  <c r="E673" i="41"/>
  <c r="D673" i="41"/>
  <c r="C673" i="41"/>
  <c r="B673" i="41"/>
  <c r="A673" i="41"/>
  <c r="Z672" i="41"/>
  <c r="Y672" i="41"/>
  <c r="X672" i="41"/>
  <c r="W672" i="41"/>
  <c r="V672" i="41"/>
  <c r="U672" i="41"/>
  <c r="T672" i="41"/>
  <c r="S672" i="41"/>
  <c r="R672" i="41"/>
  <c r="Q672" i="41"/>
  <c r="P672" i="41"/>
  <c r="O672" i="41"/>
  <c r="N672" i="41"/>
  <c r="M672" i="41"/>
  <c r="L672" i="41"/>
  <c r="K672" i="41"/>
  <c r="J672" i="41"/>
  <c r="I672" i="41"/>
  <c r="H672" i="41"/>
  <c r="G672" i="41"/>
  <c r="F672" i="41"/>
  <c r="E672" i="41"/>
  <c r="D672" i="41"/>
  <c r="C672" i="41"/>
  <c r="B672" i="41"/>
  <c r="A672" i="41"/>
  <c r="Z671" i="41"/>
  <c r="Y671" i="41"/>
  <c r="X671" i="41"/>
  <c r="W671" i="41"/>
  <c r="V671" i="41"/>
  <c r="U671" i="41"/>
  <c r="T671" i="41"/>
  <c r="S671" i="41"/>
  <c r="R671" i="41"/>
  <c r="Q671" i="41"/>
  <c r="P671" i="41"/>
  <c r="O671" i="41"/>
  <c r="N671" i="41"/>
  <c r="M671" i="41"/>
  <c r="L671" i="41"/>
  <c r="K671" i="41"/>
  <c r="J671" i="41"/>
  <c r="I671" i="41"/>
  <c r="H671" i="41"/>
  <c r="G671" i="41"/>
  <c r="F671" i="41"/>
  <c r="E671" i="41"/>
  <c r="D671" i="41"/>
  <c r="C671" i="41"/>
  <c r="B671" i="41"/>
  <c r="A671" i="41"/>
  <c r="Z670" i="41"/>
  <c r="Y670" i="41"/>
  <c r="X670" i="41"/>
  <c r="W670" i="41"/>
  <c r="V670" i="41"/>
  <c r="U670" i="41"/>
  <c r="T670" i="41"/>
  <c r="S670" i="41"/>
  <c r="R670" i="41"/>
  <c r="Q670" i="41"/>
  <c r="P670" i="41"/>
  <c r="O670" i="41"/>
  <c r="N670" i="41"/>
  <c r="M670" i="41"/>
  <c r="L670" i="41"/>
  <c r="K670" i="41"/>
  <c r="J670" i="41"/>
  <c r="I670" i="41"/>
  <c r="H670" i="41"/>
  <c r="G670" i="41"/>
  <c r="F670" i="41"/>
  <c r="E670" i="41"/>
  <c r="D670" i="41"/>
  <c r="C670" i="41"/>
  <c r="B670" i="41"/>
  <c r="A670" i="41"/>
  <c r="Z669" i="41"/>
  <c r="Y669" i="41"/>
  <c r="X669" i="41"/>
  <c r="W669" i="41"/>
  <c r="V669" i="41"/>
  <c r="U669" i="41"/>
  <c r="T669" i="41"/>
  <c r="S669" i="41"/>
  <c r="R669" i="41"/>
  <c r="Q669" i="41"/>
  <c r="P669" i="41"/>
  <c r="O669" i="41"/>
  <c r="N669" i="41"/>
  <c r="M669" i="41"/>
  <c r="L669" i="41"/>
  <c r="K669" i="41"/>
  <c r="J669" i="41"/>
  <c r="I669" i="41"/>
  <c r="H669" i="41"/>
  <c r="G669" i="41"/>
  <c r="F669" i="41"/>
  <c r="E669" i="41"/>
  <c r="D669" i="41"/>
  <c r="C669" i="41"/>
  <c r="B669" i="41"/>
  <c r="A669" i="41"/>
  <c r="Z668" i="41"/>
  <c r="Y668" i="41"/>
  <c r="X668" i="41"/>
  <c r="W668" i="41"/>
  <c r="V668" i="41"/>
  <c r="U668" i="41"/>
  <c r="T668" i="41"/>
  <c r="S668" i="41"/>
  <c r="R668" i="41"/>
  <c r="Q668" i="41"/>
  <c r="P668" i="41"/>
  <c r="O668" i="41"/>
  <c r="N668" i="41"/>
  <c r="M668" i="41"/>
  <c r="L668" i="41"/>
  <c r="K668" i="41"/>
  <c r="J668" i="41"/>
  <c r="I668" i="41"/>
  <c r="H668" i="41"/>
  <c r="G668" i="41"/>
  <c r="F668" i="41"/>
  <c r="E668" i="41"/>
  <c r="D668" i="41"/>
  <c r="C668" i="41"/>
  <c r="B668" i="41"/>
  <c r="A668" i="41"/>
  <c r="Z667" i="41"/>
  <c r="Y667" i="41"/>
  <c r="X667" i="41"/>
  <c r="W667" i="41"/>
  <c r="V667" i="41"/>
  <c r="U667" i="41"/>
  <c r="T667" i="41"/>
  <c r="S667" i="41"/>
  <c r="R667" i="41"/>
  <c r="Q667" i="41"/>
  <c r="P667" i="41"/>
  <c r="O667" i="41"/>
  <c r="N667" i="41"/>
  <c r="M667" i="41"/>
  <c r="L667" i="41"/>
  <c r="K667" i="41"/>
  <c r="J667" i="41"/>
  <c r="I667" i="41"/>
  <c r="H667" i="41"/>
  <c r="G667" i="41"/>
  <c r="F667" i="41"/>
  <c r="E667" i="41"/>
  <c r="D667" i="41"/>
  <c r="C667" i="41"/>
  <c r="B667" i="41"/>
  <c r="A667" i="41"/>
  <c r="Z666" i="41"/>
  <c r="Y666" i="41"/>
  <c r="X666" i="41"/>
  <c r="W666" i="41"/>
  <c r="V666" i="41"/>
  <c r="U666" i="41"/>
  <c r="T666" i="41"/>
  <c r="S666" i="41"/>
  <c r="R666" i="41"/>
  <c r="Q666" i="41"/>
  <c r="P666" i="41"/>
  <c r="O666" i="41"/>
  <c r="N666" i="41"/>
  <c r="M666" i="41"/>
  <c r="L666" i="41"/>
  <c r="K666" i="41"/>
  <c r="J666" i="41"/>
  <c r="I666" i="41"/>
  <c r="H666" i="41"/>
  <c r="G666" i="41"/>
  <c r="F666" i="41"/>
  <c r="E666" i="41"/>
  <c r="D666" i="41"/>
  <c r="C666" i="41"/>
  <c r="B666" i="41"/>
  <c r="A666" i="41"/>
  <c r="Z665" i="41"/>
  <c r="Y665" i="41"/>
  <c r="X665" i="41"/>
  <c r="W665" i="41"/>
  <c r="V665" i="41"/>
  <c r="U665" i="41"/>
  <c r="T665" i="41"/>
  <c r="S665" i="41"/>
  <c r="R665" i="41"/>
  <c r="Q665" i="41"/>
  <c r="P665" i="41"/>
  <c r="O665" i="41"/>
  <c r="N665" i="41"/>
  <c r="M665" i="41"/>
  <c r="L665" i="41"/>
  <c r="K665" i="41"/>
  <c r="J665" i="41"/>
  <c r="I665" i="41"/>
  <c r="H665" i="41"/>
  <c r="G665" i="41"/>
  <c r="F665" i="41"/>
  <c r="E665" i="41"/>
  <c r="D665" i="41"/>
  <c r="C665" i="41"/>
  <c r="B665" i="41"/>
  <c r="A665" i="41"/>
  <c r="Z664" i="41"/>
  <c r="Y664" i="41"/>
  <c r="X664" i="41"/>
  <c r="W664" i="41"/>
  <c r="V664" i="41"/>
  <c r="U664" i="41"/>
  <c r="T664" i="41"/>
  <c r="S664" i="41"/>
  <c r="R664" i="41"/>
  <c r="Q664" i="41"/>
  <c r="P664" i="41"/>
  <c r="O664" i="41"/>
  <c r="N664" i="41"/>
  <c r="M664" i="41"/>
  <c r="L664" i="41"/>
  <c r="K664" i="41"/>
  <c r="J664" i="41"/>
  <c r="I664" i="41"/>
  <c r="H664" i="41"/>
  <c r="G664" i="41"/>
  <c r="F664" i="41"/>
  <c r="E664" i="41"/>
  <c r="D664" i="41"/>
  <c r="C664" i="41"/>
  <c r="B664" i="41"/>
  <c r="A664" i="41"/>
  <c r="Z663" i="41"/>
  <c r="Y663" i="41"/>
  <c r="X663" i="41"/>
  <c r="W663" i="41"/>
  <c r="V663" i="41"/>
  <c r="U663" i="41"/>
  <c r="T663" i="41"/>
  <c r="S663" i="41"/>
  <c r="R663" i="41"/>
  <c r="Q663" i="41"/>
  <c r="P663" i="41"/>
  <c r="O663" i="41"/>
  <c r="N663" i="41"/>
  <c r="M663" i="41"/>
  <c r="L663" i="41"/>
  <c r="K663" i="41"/>
  <c r="J663" i="41"/>
  <c r="I663" i="41"/>
  <c r="H663" i="41"/>
  <c r="G663" i="41"/>
  <c r="F663" i="41"/>
  <c r="E663" i="41"/>
  <c r="D663" i="41"/>
  <c r="C663" i="41"/>
  <c r="B663" i="41"/>
  <c r="A663" i="41"/>
  <c r="Z662" i="41"/>
  <c r="Y662" i="41"/>
  <c r="X662" i="41"/>
  <c r="W662" i="41"/>
  <c r="V662" i="41"/>
  <c r="U662" i="41"/>
  <c r="T662" i="41"/>
  <c r="S662" i="41"/>
  <c r="R662" i="41"/>
  <c r="Q662" i="41"/>
  <c r="P662" i="41"/>
  <c r="O662" i="41"/>
  <c r="N662" i="41"/>
  <c r="M662" i="41"/>
  <c r="L662" i="41"/>
  <c r="K662" i="41"/>
  <c r="J662" i="41"/>
  <c r="I662" i="41"/>
  <c r="H662" i="41"/>
  <c r="G662" i="41"/>
  <c r="F662" i="41"/>
  <c r="E662" i="41"/>
  <c r="D662" i="41"/>
  <c r="C662" i="41"/>
  <c r="B662" i="41"/>
  <c r="A662" i="41"/>
  <c r="Z661" i="41"/>
  <c r="Y661" i="41"/>
  <c r="X661" i="41"/>
  <c r="W661" i="41"/>
  <c r="V661" i="41"/>
  <c r="U661" i="41"/>
  <c r="T661" i="41"/>
  <c r="S661" i="41"/>
  <c r="R661" i="41"/>
  <c r="Q661" i="41"/>
  <c r="P661" i="41"/>
  <c r="O661" i="41"/>
  <c r="N661" i="41"/>
  <c r="M661" i="41"/>
  <c r="L661" i="41"/>
  <c r="K661" i="41"/>
  <c r="J661" i="41"/>
  <c r="I661" i="41"/>
  <c r="H661" i="41"/>
  <c r="G661" i="41"/>
  <c r="F661" i="41"/>
  <c r="E661" i="41"/>
  <c r="D661" i="41"/>
  <c r="C661" i="41"/>
  <c r="B661" i="41"/>
  <c r="A661" i="41"/>
  <c r="Z660" i="41"/>
  <c r="Y660" i="41"/>
  <c r="X660" i="41"/>
  <c r="W660" i="41"/>
  <c r="V660" i="41"/>
  <c r="U660" i="41"/>
  <c r="T660" i="41"/>
  <c r="S660" i="41"/>
  <c r="R660" i="41"/>
  <c r="Q660" i="41"/>
  <c r="P660" i="41"/>
  <c r="O660" i="41"/>
  <c r="N660" i="41"/>
  <c r="M660" i="41"/>
  <c r="L660" i="41"/>
  <c r="K660" i="41"/>
  <c r="J660" i="41"/>
  <c r="I660" i="41"/>
  <c r="H660" i="41"/>
  <c r="G660" i="41"/>
  <c r="F660" i="41"/>
  <c r="E660" i="41"/>
  <c r="D660" i="41"/>
  <c r="C660" i="41"/>
  <c r="B660" i="41"/>
  <c r="A660" i="41"/>
  <c r="Z659" i="41"/>
  <c r="Y659" i="41"/>
  <c r="X659" i="41"/>
  <c r="W659" i="41"/>
  <c r="V659" i="41"/>
  <c r="U659" i="41"/>
  <c r="T659" i="41"/>
  <c r="S659" i="41"/>
  <c r="R659" i="41"/>
  <c r="Q659" i="41"/>
  <c r="P659" i="41"/>
  <c r="O659" i="41"/>
  <c r="N659" i="41"/>
  <c r="M659" i="41"/>
  <c r="L659" i="41"/>
  <c r="K659" i="41"/>
  <c r="J659" i="41"/>
  <c r="I659" i="41"/>
  <c r="H659" i="41"/>
  <c r="G659" i="41"/>
  <c r="F659" i="41"/>
  <c r="E659" i="41"/>
  <c r="D659" i="41"/>
  <c r="C659" i="41"/>
  <c r="B659" i="41"/>
  <c r="A659" i="41"/>
  <c r="Z658" i="41"/>
  <c r="Y658" i="41"/>
  <c r="X658" i="41"/>
  <c r="W658" i="41"/>
  <c r="V658" i="41"/>
  <c r="U658" i="41"/>
  <c r="T658" i="41"/>
  <c r="S658" i="41"/>
  <c r="R658" i="41"/>
  <c r="Q658" i="41"/>
  <c r="P658" i="41"/>
  <c r="O658" i="41"/>
  <c r="N658" i="41"/>
  <c r="M658" i="41"/>
  <c r="L658" i="41"/>
  <c r="K658" i="41"/>
  <c r="J658" i="41"/>
  <c r="I658" i="41"/>
  <c r="H658" i="41"/>
  <c r="G658" i="41"/>
  <c r="F658" i="41"/>
  <c r="E658" i="41"/>
  <c r="D658" i="41"/>
  <c r="C658" i="41"/>
  <c r="B658" i="41"/>
  <c r="A658" i="41"/>
  <c r="Z657" i="41"/>
  <c r="Y657" i="41"/>
  <c r="X657" i="41"/>
  <c r="W657" i="41"/>
  <c r="V657" i="41"/>
  <c r="U657" i="41"/>
  <c r="T657" i="41"/>
  <c r="S657" i="41"/>
  <c r="R657" i="41"/>
  <c r="Q657" i="41"/>
  <c r="P657" i="41"/>
  <c r="O657" i="41"/>
  <c r="N657" i="41"/>
  <c r="M657" i="41"/>
  <c r="L657" i="41"/>
  <c r="K657" i="41"/>
  <c r="J657" i="41"/>
  <c r="I657" i="41"/>
  <c r="H657" i="41"/>
  <c r="G657" i="41"/>
  <c r="F657" i="41"/>
  <c r="E657" i="41"/>
  <c r="D657" i="41"/>
  <c r="C657" i="41"/>
  <c r="B657" i="41"/>
  <c r="A657" i="41"/>
  <c r="Z656" i="41"/>
  <c r="Y656" i="41"/>
  <c r="X656" i="41"/>
  <c r="W656" i="41"/>
  <c r="V656" i="41"/>
  <c r="U656" i="41"/>
  <c r="T656" i="41"/>
  <c r="S656" i="41"/>
  <c r="R656" i="41"/>
  <c r="Q656" i="41"/>
  <c r="P656" i="41"/>
  <c r="O656" i="41"/>
  <c r="N656" i="41"/>
  <c r="M656" i="41"/>
  <c r="L656" i="41"/>
  <c r="K656" i="41"/>
  <c r="J656" i="41"/>
  <c r="I656" i="41"/>
  <c r="H656" i="41"/>
  <c r="G656" i="41"/>
  <c r="F656" i="41"/>
  <c r="E656" i="41"/>
  <c r="D656" i="41"/>
  <c r="C656" i="41"/>
  <c r="B656" i="41"/>
  <c r="A656" i="41"/>
  <c r="Z655" i="41"/>
  <c r="Y655" i="41"/>
  <c r="X655" i="41"/>
  <c r="W655" i="41"/>
  <c r="V655" i="41"/>
  <c r="U655" i="41"/>
  <c r="T655" i="41"/>
  <c r="S655" i="41"/>
  <c r="R655" i="41"/>
  <c r="Q655" i="41"/>
  <c r="P655" i="41"/>
  <c r="O655" i="41"/>
  <c r="N655" i="41"/>
  <c r="M655" i="41"/>
  <c r="L655" i="41"/>
  <c r="K655" i="41"/>
  <c r="J655" i="41"/>
  <c r="I655" i="41"/>
  <c r="H655" i="41"/>
  <c r="G655" i="41"/>
  <c r="F655" i="41"/>
  <c r="E655" i="41"/>
  <c r="D655" i="41"/>
  <c r="C655" i="41"/>
  <c r="B655" i="41"/>
  <c r="A655" i="41"/>
  <c r="Z654" i="41"/>
  <c r="Y654" i="41"/>
  <c r="X654" i="41"/>
  <c r="W654" i="41"/>
  <c r="V654" i="41"/>
  <c r="U654" i="41"/>
  <c r="T654" i="41"/>
  <c r="S654" i="41"/>
  <c r="R654" i="41"/>
  <c r="Q654" i="41"/>
  <c r="P654" i="41"/>
  <c r="O654" i="41"/>
  <c r="N654" i="41"/>
  <c r="M654" i="41"/>
  <c r="L654" i="41"/>
  <c r="K654" i="41"/>
  <c r="J654" i="41"/>
  <c r="I654" i="41"/>
  <c r="H654" i="41"/>
  <c r="G654" i="41"/>
  <c r="F654" i="41"/>
  <c r="E654" i="41"/>
  <c r="D654" i="41"/>
  <c r="C654" i="41"/>
  <c r="B654" i="41"/>
  <c r="A654" i="41"/>
  <c r="Z653" i="41"/>
  <c r="Y653" i="41"/>
  <c r="X653" i="41"/>
  <c r="W653" i="41"/>
  <c r="V653" i="41"/>
  <c r="U653" i="41"/>
  <c r="T653" i="41"/>
  <c r="S653" i="41"/>
  <c r="R653" i="41"/>
  <c r="Q653" i="41"/>
  <c r="P653" i="41"/>
  <c r="O653" i="41"/>
  <c r="N653" i="41"/>
  <c r="M653" i="41"/>
  <c r="L653" i="41"/>
  <c r="K653" i="41"/>
  <c r="J653" i="41"/>
  <c r="I653" i="41"/>
  <c r="H653" i="41"/>
  <c r="G653" i="41"/>
  <c r="F653" i="41"/>
  <c r="E653" i="41"/>
  <c r="D653" i="41"/>
  <c r="C653" i="41"/>
  <c r="B653" i="41"/>
  <c r="A653" i="41"/>
  <c r="Z652" i="41"/>
  <c r="Y652" i="41"/>
  <c r="X652" i="41"/>
  <c r="W652" i="41"/>
  <c r="V652" i="41"/>
  <c r="U652" i="41"/>
  <c r="T652" i="41"/>
  <c r="S652" i="41"/>
  <c r="R652" i="41"/>
  <c r="Q652" i="41"/>
  <c r="P652" i="41"/>
  <c r="O652" i="41"/>
  <c r="N652" i="41"/>
  <c r="M652" i="41"/>
  <c r="L652" i="41"/>
  <c r="K652" i="41"/>
  <c r="J652" i="41"/>
  <c r="I652" i="41"/>
  <c r="H652" i="41"/>
  <c r="G652" i="41"/>
  <c r="F652" i="41"/>
  <c r="E652" i="41"/>
  <c r="D652" i="41"/>
  <c r="C652" i="41"/>
  <c r="B652" i="41"/>
  <c r="A652" i="41"/>
  <c r="Z651" i="41"/>
  <c r="Y651" i="41"/>
  <c r="X651" i="41"/>
  <c r="W651" i="41"/>
  <c r="V651" i="41"/>
  <c r="U651" i="41"/>
  <c r="T651" i="41"/>
  <c r="S651" i="41"/>
  <c r="R651" i="41"/>
  <c r="Q651" i="41"/>
  <c r="P651" i="41"/>
  <c r="O651" i="41"/>
  <c r="N651" i="41"/>
  <c r="M651" i="41"/>
  <c r="L651" i="41"/>
  <c r="K651" i="41"/>
  <c r="J651" i="41"/>
  <c r="I651" i="41"/>
  <c r="H651" i="41"/>
  <c r="G651" i="41"/>
  <c r="F651" i="41"/>
  <c r="E651" i="41"/>
  <c r="D651" i="41"/>
  <c r="C651" i="41"/>
  <c r="B651" i="41"/>
  <c r="A651" i="41"/>
  <c r="Z650" i="41"/>
  <c r="Y650" i="41"/>
  <c r="X650" i="41"/>
  <c r="W650" i="41"/>
  <c r="V650" i="41"/>
  <c r="U650" i="41"/>
  <c r="T650" i="41"/>
  <c r="S650" i="41"/>
  <c r="R650" i="41"/>
  <c r="Q650" i="41"/>
  <c r="P650" i="41"/>
  <c r="O650" i="41"/>
  <c r="N650" i="41"/>
  <c r="M650" i="41"/>
  <c r="L650" i="41"/>
  <c r="K650" i="41"/>
  <c r="J650" i="41"/>
  <c r="I650" i="41"/>
  <c r="H650" i="41"/>
  <c r="G650" i="41"/>
  <c r="F650" i="41"/>
  <c r="E650" i="41"/>
  <c r="D650" i="41"/>
  <c r="C650" i="41"/>
  <c r="B650" i="41"/>
  <c r="A650" i="41"/>
  <c r="Z649" i="41"/>
  <c r="Y649" i="41"/>
  <c r="X649" i="41"/>
  <c r="W649" i="41"/>
  <c r="V649" i="41"/>
  <c r="U649" i="41"/>
  <c r="T649" i="41"/>
  <c r="S649" i="41"/>
  <c r="R649" i="41"/>
  <c r="Q649" i="41"/>
  <c r="P649" i="41"/>
  <c r="O649" i="41"/>
  <c r="N649" i="41"/>
  <c r="M649" i="41"/>
  <c r="L649" i="41"/>
  <c r="K649" i="41"/>
  <c r="J649" i="41"/>
  <c r="I649" i="41"/>
  <c r="H649" i="41"/>
  <c r="G649" i="41"/>
  <c r="F649" i="41"/>
  <c r="E649" i="41"/>
  <c r="D649" i="41"/>
  <c r="C649" i="41"/>
  <c r="B649" i="41"/>
  <c r="A649" i="41"/>
  <c r="Z648" i="41"/>
  <c r="Y648" i="41"/>
  <c r="X648" i="41"/>
  <c r="W648" i="41"/>
  <c r="V648" i="41"/>
  <c r="U648" i="41"/>
  <c r="T648" i="41"/>
  <c r="S648" i="41"/>
  <c r="R648" i="41"/>
  <c r="Q648" i="41"/>
  <c r="P648" i="41"/>
  <c r="O648" i="41"/>
  <c r="N648" i="41"/>
  <c r="M648" i="41"/>
  <c r="L648" i="41"/>
  <c r="K648" i="41"/>
  <c r="J648" i="41"/>
  <c r="I648" i="41"/>
  <c r="H648" i="41"/>
  <c r="G648" i="41"/>
  <c r="F648" i="41"/>
  <c r="E648" i="41"/>
  <c r="D648" i="41"/>
  <c r="C648" i="41"/>
  <c r="B648" i="41"/>
  <c r="A648" i="41"/>
  <c r="Z647" i="41"/>
  <c r="Y647" i="41"/>
  <c r="X647" i="41"/>
  <c r="W647" i="41"/>
  <c r="V647" i="41"/>
  <c r="U647" i="41"/>
  <c r="T647" i="41"/>
  <c r="S647" i="41"/>
  <c r="R647" i="41"/>
  <c r="Q647" i="41"/>
  <c r="P647" i="41"/>
  <c r="O647" i="41"/>
  <c r="N647" i="41"/>
  <c r="M647" i="41"/>
  <c r="L647" i="41"/>
  <c r="K647" i="41"/>
  <c r="J647" i="41"/>
  <c r="I647" i="41"/>
  <c r="H647" i="41"/>
  <c r="G647" i="41"/>
  <c r="F647" i="41"/>
  <c r="E647" i="41"/>
  <c r="D647" i="41"/>
  <c r="C647" i="41"/>
  <c r="B647" i="41"/>
  <c r="A647" i="41"/>
  <c r="Z646" i="41"/>
  <c r="Y646" i="41"/>
  <c r="X646" i="41"/>
  <c r="W646" i="41"/>
  <c r="V646" i="41"/>
  <c r="U646" i="41"/>
  <c r="T646" i="41"/>
  <c r="S646" i="41"/>
  <c r="R646" i="41"/>
  <c r="Q646" i="41"/>
  <c r="P646" i="41"/>
  <c r="O646" i="41"/>
  <c r="N646" i="41"/>
  <c r="M646" i="41"/>
  <c r="L646" i="41"/>
  <c r="K646" i="41"/>
  <c r="J646" i="41"/>
  <c r="I646" i="41"/>
  <c r="H646" i="41"/>
  <c r="G646" i="41"/>
  <c r="F646" i="41"/>
  <c r="E646" i="41"/>
  <c r="D646" i="41"/>
  <c r="C646" i="41"/>
  <c r="B646" i="41"/>
  <c r="A646" i="41"/>
  <c r="Z645" i="41"/>
  <c r="Y645" i="41"/>
  <c r="X645" i="41"/>
  <c r="W645" i="41"/>
  <c r="V645" i="41"/>
  <c r="U645" i="41"/>
  <c r="T645" i="41"/>
  <c r="S645" i="41"/>
  <c r="R645" i="41"/>
  <c r="Q645" i="41"/>
  <c r="P645" i="41"/>
  <c r="O645" i="41"/>
  <c r="N645" i="41"/>
  <c r="M645" i="41"/>
  <c r="L645" i="41"/>
  <c r="K645" i="41"/>
  <c r="J645" i="41"/>
  <c r="I645" i="41"/>
  <c r="H645" i="41"/>
  <c r="G645" i="41"/>
  <c r="F645" i="41"/>
  <c r="E645" i="41"/>
  <c r="D645" i="41"/>
  <c r="C645" i="41"/>
  <c r="B645" i="41"/>
  <c r="A645" i="41"/>
  <c r="Z644" i="41"/>
  <c r="Y644" i="41"/>
  <c r="X644" i="41"/>
  <c r="W644" i="41"/>
  <c r="V644" i="41"/>
  <c r="U644" i="41"/>
  <c r="T644" i="41"/>
  <c r="S644" i="41"/>
  <c r="R644" i="41"/>
  <c r="Q644" i="41"/>
  <c r="P644" i="41"/>
  <c r="O644" i="41"/>
  <c r="N644" i="41"/>
  <c r="M644" i="41"/>
  <c r="L644" i="41"/>
  <c r="K644" i="41"/>
  <c r="J644" i="41"/>
  <c r="I644" i="41"/>
  <c r="H644" i="41"/>
  <c r="G644" i="41"/>
  <c r="F644" i="41"/>
  <c r="E644" i="41"/>
  <c r="D644" i="41"/>
  <c r="C644" i="41"/>
  <c r="B644" i="41"/>
  <c r="A644" i="41"/>
  <c r="Z643" i="41"/>
  <c r="Y643" i="41"/>
  <c r="X643" i="41"/>
  <c r="W643" i="41"/>
  <c r="V643" i="41"/>
  <c r="U643" i="41"/>
  <c r="T643" i="41"/>
  <c r="S643" i="41"/>
  <c r="R643" i="41"/>
  <c r="Q643" i="41"/>
  <c r="P643" i="41"/>
  <c r="O643" i="41"/>
  <c r="N643" i="41"/>
  <c r="M643" i="41"/>
  <c r="L643" i="41"/>
  <c r="K643" i="41"/>
  <c r="J643" i="41"/>
  <c r="I643" i="41"/>
  <c r="H643" i="41"/>
  <c r="G643" i="41"/>
  <c r="F643" i="41"/>
  <c r="E643" i="41"/>
  <c r="D643" i="41"/>
  <c r="C643" i="41"/>
  <c r="B643" i="41"/>
  <c r="A643" i="41"/>
  <c r="Z642" i="41"/>
  <c r="Y642" i="41"/>
  <c r="X642" i="41"/>
  <c r="W642" i="41"/>
  <c r="V642" i="41"/>
  <c r="U642" i="41"/>
  <c r="T642" i="41"/>
  <c r="S642" i="41"/>
  <c r="R642" i="41"/>
  <c r="Q642" i="41"/>
  <c r="P642" i="41"/>
  <c r="O642" i="41"/>
  <c r="N642" i="41"/>
  <c r="M642" i="41"/>
  <c r="L642" i="41"/>
  <c r="K642" i="41"/>
  <c r="J642" i="41"/>
  <c r="I642" i="41"/>
  <c r="H642" i="41"/>
  <c r="G642" i="41"/>
  <c r="F642" i="41"/>
  <c r="E642" i="41"/>
  <c r="D642" i="41"/>
  <c r="C642" i="41"/>
  <c r="B642" i="41"/>
  <c r="A642" i="41"/>
  <c r="Z641" i="41"/>
  <c r="Y641" i="41"/>
  <c r="X641" i="41"/>
  <c r="W641" i="41"/>
  <c r="V641" i="41"/>
  <c r="U641" i="41"/>
  <c r="T641" i="41"/>
  <c r="S641" i="41"/>
  <c r="R641" i="41"/>
  <c r="Q641" i="41"/>
  <c r="P641" i="41"/>
  <c r="O641" i="41"/>
  <c r="N641" i="41"/>
  <c r="M641" i="41"/>
  <c r="L641" i="41"/>
  <c r="K641" i="41"/>
  <c r="J641" i="41"/>
  <c r="I641" i="41"/>
  <c r="H641" i="41"/>
  <c r="G641" i="41"/>
  <c r="F641" i="41"/>
  <c r="E641" i="41"/>
  <c r="D641" i="41"/>
  <c r="C641" i="41"/>
  <c r="B641" i="41"/>
  <c r="A641" i="41"/>
  <c r="Z640" i="41"/>
  <c r="Y640" i="41"/>
  <c r="X640" i="41"/>
  <c r="W640" i="41"/>
  <c r="V640" i="41"/>
  <c r="U640" i="41"/>
  <c r="T640" i="41"/>
  <c r="S640" i="41"/>
  <c r="R640" i="41"/>
  <c r="Q640" i="41"/>
  <c r="P640" i="41"/>
  <c r="O640" i="41"/>
  <c r="N640" i="41"/>
  <c r="M640" i="41"/>
  <c r="L640" i="41"/>
  <c r="K640" i="41"/>
  <c r="J640" i="41"/>
  <c r="I640" i="41"/>
  <c r="H640" i="41"/>
  <c r="G640" i="41"/>
  <c r="F640" i="41"/>
  <c r="E640" i="41"/>
  <c r="D640" i="41"/>
  <c r="C640" i="41"/>
  <c r="B640" i="41"/>
  <c r="A640" i="41"/>
  <c r="Z639" i="41"/>
  <c r="Y639" i="41"/>
  <c r="X639" i="41"/>
  <c r="W639" i="41"/>
  <c r="V639" i="41"/>
  <c r="U639" i="41"/>
  <c r="T639" i="41"/>
  <c r="S639" i="41"/>
  <c r="R639" i="41"/>
  <c r="Q639" i="41"/>
  <c r="P639" i="41"/>
  <c r="O639" i="41"/>
  <c r="N639" i="41"/>
  <c r="M639" i="41"/>
  <c r="L639" i="41"/>
  <c r="K639" i="41"/>
  <c r="J639" i="41"/>
  <c r="I639" i="41"/>
  <c r="H639" i="41"/>
  <c r="G639" i="41"/>
  <c r="F639" i="41"/>
  <c r="E639" i="41"/>
  <c r="D639" i="41"/>
  <c r="C639" i="41"/>
  <c r="B639" i="41"/>
  <c r="A639" i="41"/>
  <c r="Z638" i="41"/>
  <c r="Y638" i="41"/>
  <c r="X638" i="41"/>
  <c r="W638" i="41"/>
  <c r="V638" i="41"/>
  <c r="U638" i="41"/>
  <c r="T638" i="41"/>
  <c r="S638" i="41"/>
  <c r="R638" i="41"/>
  <c r="Q638" i="41"/>
  <c r="P638" i="41"/>
  <c r="O638" i="41"/>
  <c r="N638" i="41"/>
  <c r="M638" i="41"/>
  <c r="L638" i="41"/>
  <c r="K638" i="41"/>
  <c r="J638" i="41"/>
  <c r="I638" i="41"/>
  <c r="H638" i="41"/>
  <c r="G638" i="41"/>
  <c r="F638" i="41"/>
  <c r="E638" i="41"/>
  <c r="D638" i="41"/>
  <c r="C638" i="41"/>
  <c r="B638" i="41"/>
  <c r="A638" i="41"/>
  <c r="Z637" i="41"/>
  <c r="Y637" i="41"/>
  <c r="X637" i="41"/>
  <c r="W637" i="41"/>
  <c r="V637" i="41"/>
  <c r="U637" i="41"/>
  <c r="T637" i="41"/>
  <c r="S637" i="41"/>
  <c r="R637" i="41"/>
  <c r="Q637" i="41"/>
  <c r="P637" i="41"/>
  <c r="O637" i="41"/>
  <c r="N637" i="41"/>
  <c r="M637" i="41"/>
  <c r="L637" i="41"/>
  <c r="K637" i="41"/>
  <c r="J637" i="41"/>
  <c r="I637" i="41"/>
  <c r="H637" i="41"/>
  <c r="G637" i="41"/>
  <c r="F637" i="41"/>
  <c r="E637" i="41"/>
  <c r="D637" i="41"/>
  <c r="C637" i="41"/>
  <c r="B637" i="41"/>
  <c r="A637" i="41"/>
  <c r="Z636" i="41"/>
  <c r="Y636" i="41"/>
  <c r="X636" i="41"/>
  <c r="W636" i="41"/>
  <c r="V636" i="41"/>
  <c r="U636" i="41"/>
  <c r="T636" i="41"/>
  <c r="S636" i="41"/>
  <c r="R636" i="41"/>
  <c r="Q636" i="41"/>
  <c r="P636" i="41"/>
  <c r="O636" i="41"/>
  <c r="N636" i="41"/>
  <c r="M636" i="41"/>
  <c r="L636" i="41"/>
  <c r="K636" i="41"/>
  <c r="J636" i="41"/>
  <c r="I636" i="41"/>
  <c r="H636" i="41"/>
  <c r="G636" i="41"/>
  <c r="F636" i="41"/>
  <c r="E636" i="41"/>
  <c r="D636" i="41"/>
  <c r="C636" i="41"/>
  <c r="B636" i="41"/>
  <c r="A636" i="41"/>
  <c r="Z635" i="41"/>
  <c r="Y635" i="41"/>
  <c r="X635" i="41"/>
  <c r="W635" i="41"/>
  <c r="V635" i="41"/>
  <c r="U635" i="41"/>
  <c r="T635" i="41"/>
  <c r="S635" i="41"/>
  <c r="R635" i="41"/>
  <c r="Q635" i="41"/>
  <c r="P635" i="41"/>
  <c r="O635" i="41"/>
  <c r="N635" i="41"/>
  <c r="M635" i="41"/>
  <c r="L635" i="41"/>
  <c r="K635" i="41"/>
  <c r="J635" i="41"/>
  <c r="I635" i="41"/>
  <c r="H635" i="41"/>
  <c r="G635" i="41"/>
  <c r="F635" i="41"/>
  <c r="E635" i="41"/>
  <c r="D635" i="41"/>
  <c r="C635" i="41"/>
  <c r="B635" i="41"/>
  <c r="A635" i="41"/>
  <c r="Z634" i="41"/>
  <c r="Y634" i="41"/>
  <c r="X634" i="41"/>
  <c r="W634" i="41"/>
  <c r="V634" i="41"/>
  <c r="U634" i="41"/>
  <c r="T634" i="41"/>
  <c r="S634" i="41"/>
  <c r="R634" i="41"/>
  <c r="Q634" i="41"/>
  <c r="P634" i="41"/>
  <c r="O634" i="41"/>
  <c r="N634" i="41"/>
  <c r="M634" i="41"/>
  <c r="L634" i="41"/>
  <c r="K634" i="41"/>
  <c r="J634" i="41"/>
  <c r="I634" i="41"/>
  <c r="H634" i="41"/>
  <c r="G634" i="41"/>
  <c r="F634" i="41"/>
  <c r="E634" i="41"/>
  <c r="D634" i="41"/>
  <c r="C634" i="41"/>
  <c r="B634" i="41"/>
  <c r="A634" i="41"/>
  <c r="Z633" i="41"/>
  <c r="Y633" i="41"/>
  <c r="X633" i="41"/>
  <c r="W633" i="41"/>
  <c r="V633" i="41"/>
  <c r="U633" i="41"/>
  <c r="T633" i="41"/>
  <c r="S633" i="41"/>
  <c r="R633" i="41"/>
  <c r="Q633" i="41"/>
  <c r="P633" i="41"/>
  <c r="O633" i="41"/>
  <c r="N633" i="41"/>
  <c r="M633" i="41"/>
  <c r="L633" i="41"/>
  <c r="K633" i="41"/>
  <c r="J633" i="41"/>
  <c r="I633" i="41"/>
  <c r="H633" i="41"/>
  <c r="G633" i="41"/>
  <c r="F633" i="41"/>
  <c r="E633" i="41"/>
  <c r="D633" i="41"/>
  <c r="C633" i="41"/>
  <c r="B633" i="41"/>
  <c r="A633" i="41"/>
  <c r="Z632" i="41"/>
  <c r="Y632" i="41"/>
  <c r="X632" i="41"/>
  <c r="W632" i="41"/>
  <c r="V632" i="41"/>
  <c r="U632" i="41"/>
  <c r="T632" i="41"/>
  <c r="S632" i="41"/>
  <c r="R632" i="41"/>
  <c r="Q632" i="41"/>
  <c r="P632" i="41"/>
  <c r="O632" i="41"/>
  <c r="N632" i="41"/>
  <c r="M632" i="41"/>
  <c r="L632" i="41"/>
  <c r="K632" i="41"/>
  <c r="J632" i="41"/>
  <c r="I632" i="41"/>
  <c r="H632" i="41"/>
  <c r="G632" i="41"/>
  <c r="F632" i="41"/>
  <c r="E632" i="41"/>
  <c r="D632" i="41"/>
  <c r="C632" i="41"/>
  <c r="B632" i="41"/>
  <c r="A632" i="41"/>
  <c r="Z631" i="41"/>
  <c r="Y631" i="41"/>
  <c r="X631" i="41"/>
  <c r="W631" i="41"/>
  <c r="V631" i="41"/>
  <c r="U631" i="41"/>
  <c r="T631" i="41"/>
  <c r="S631" i="41"/>
  <c r="R631" i="41"/>
  <c r="Q631" i="41"/>
  <c r="P631" i="41"/>
  <c r="O631" i="41"/>
  <c r="N631" i="41"/>
  <c r="M631" i="41"/>
  <c r="L631" i="41"/>
  <c r="K631" i="41"/>
  <c r="J631" i="41"/>
  <c r="I631" i="41"/>
  <c r="H631" i="41"/>
  <c r="G631" i="41"/>
  <c r="F631" i="41"/>
  <c r="E631" i="41"/>
  <c r="D631" i="41"/>
  <c r="C631" i="41"/>
  <c r="B631" i="41"/>
  <c r="A631" i="41"/>
  <c r="Z630" i="41"/>
  <c r="Y630" i="41"/>
  <c r="X630" i="41"/>
  <c r="W630" i="41"/>
  <c r="V630" i="41"/>
  <c r="U630" i="41"/>
  <c r="T630" i="41"/>
  <c r="S630" i="41"/>
  <c r="R630" i="41"/>
  <c r="Q630" i="41"/>
  <c r="P630" i="41"/>
  <c r="O630" i="41"/>
  <c r="N630" i="41"/>
  <c r="M630" i="41"/>
  <c r="L630" i="41"/>
  <c r="K630" i="41"/>
  <c r="J630" i="41"/>
  <c r="I630" i="41"/>
  <c r="H630" i="41"/>
  <c r="G630" i="41"/>
  <c r="F630" i="41"/>
  <c r="E630" i="41"/>
  <c r="D630" i="41"/>
  <c r="C630" i="41"/>
  <c r="B630" i="41"/>
  <c r="A630" i="41"/>
  <c r="Z629" i="41"/>
  <c r="Y629" i="41"/>
  <c r="X629" i="41"/>
  <c r="W629" i="41"/>
  <c r="V629" i="41"/>
  <c r="U629" i="41"/>
  <c r="T629" i="41"/>
  <c r="S629" i="41"/>
  <c r="R629" i="41"/>
  <c r="Q629" i="41"/>
  <c r="P629" i="41"/>
  <c r="O629" i="41"/>
  <c r="N629" i="41"/>
  <c r="M629" i="41"/>
  <c r="L629" i="41"/>
  <c r="K629" i="41"/>
  <c r="J629" i="41"/>
  <c r="I629" i="41"/>
  <c r="H629" i="41"/>
  <c r="G629" i="41"/>
  <c r="F629" i="41"/>
  <c r="E629" i="41"/>
  <c r="D629" i="41"/>
  <c r="C629" i="41"/>
  <c r="B629" i="41"/>
  <c r="A629" i="41"/>
  <c r="Z628" i="41"/>
  <c r="Y628" i="41"/>
  <c r="X628" i="41"/>
  <c r="W628" i="41"/>
  <c r="V628" i="41"/>
  <c r="U628" i="41"/>
  <c r="T628" i="41"/>
  <c r="S628" i="41"/>
  <c r="R628" i="41"/>
  <c r="Q628" i="41"/>
  <c r="P628" i="41"/>
  <c r="O628" i="41"/>
  <c r="N628" i="41"/>
  <c r="M628" i="41"/>
  <c r="L628" i="41"/>
  <c r="K628" i="41"/>
  <c r="J628" i="41"/>
  <c r="I628" i="41"/>
  <c r="H628" i="41"/>
  <c r="G628" i="41"/>
  <c r="F628" i="41"/>
  <c r="E628" i="41"/>
  <c r="D628" i="41"/>
  <c r="C628" i="41"/>
  <c r="B628" i="41"/>
  <c r="A628" i="41"/>
  <c r="Z627" i="41"/>
  <c r="Y627" i="41"/>
  <c r="X627" i="41"/>
  <c r="W627" i="41"/>
  <c r="V627" i="41"/>
  <c r="U627" i="41"/>
  <c r="T627" i="41"/>
  <c r="S627" i="41"/>
  <c r="R627" i="41"/>
  <c r="Q627" i="41"/>
  <c r="P627" i="41"/>
  <c r="O627" i="41"/>
  <c r="N627" i="41"/>
  <c r="M627" i="41"/>
  <c r="L627" i="41"/>
  <c r="K627" i="41"/>
  <c r="J627" i="41"/>
  <c r="I627" i="41"/>
  <c r="H627" i="41"/>
  <c r="G627" i="41"/>
  <c r="F627" i="41"/>
  <c r="E627" i="41"/>
  <c r="D627" i="41"/>
  <c r="C627" i="41"/>
  <c r="B627" i="41"/>
  <c r="A627" i="41"/>
  <c r="Z626" i="41"/>
  <c r="Y626" i="41"/>
  <c r="X626" i="41"/>
  <c r="W626" i="41"/>
  <c r="V626" i="41"/>
  <c r="U626" i="41"/>
  <c r="T626" i="41"/>
  <c r="S626" i="41"/>
  <c r="R626" i="41"/>
  <c r="Q626" i="41"/>
  <c r="P626" i="41"/>
  <c r="O626" i="41"/>
  <c r="N626" i="41"/>
  <c r="M626" i="41"/>
  <c r="L626" i="41"/>
  <c r="K626" i="41"/>
  <c r="J626" i="41"/>
  <c r="I626" i="41"/>
  <c r="H626" i="41"/>
  <c r="G626" i="41"/>
  <c r="F626" i="41"/>
  <c r="E626" i="41"/>
  <c r="D626" i="41"/>
  <c r="C626" i="41"/>
  <c r="B626" i="41"/>
  <c r="A626" i="41"/>
  <c r="Z625" i="41"/>
  <c r="Y625" i="41"/>
  <c r="X625" i="41"/>
  <c r="W625" i="41"/>
  <c r="V625" i="41"/>
  <c r="U625" i="41"/>
  <c r="T625" i="41"/>
  <c r="S625" i="41"/>
  <c r="R625" i="41"/>
  <c r="Q625" i="41"/>
  <c r="P625" i="41"/>
  <c r="O625" i="41"/>
  <c r="N625" i="41"/>
  <c r="M625" i="41"/>
  <c r="L625" i="41"/>
  <c r="K625" i="41"/>
  <c r="J625" i="41"/>
  <c r="I625" i="41"/>
  <c r="H625" i="41"/>
  <c r="G625" i="41"/>
  <c r="F625" i="41"/>
  <c r="E625" i="41"/>
  <c r="D625" i="41"/>
  <c r="C625" i="41"/>
  <c r="B625" i="41"/>
  <c r="A625" i="41"/>
  <c r="Z624" i="41"/>
  <c r="Y624" i="41"/>
  <c r="X624" i="41"/>
  <c r="W624" i="41"/>
  <c r="V624" i="41"/>
  <c r="U624" i="41"/>
  <c r="T624" i="41"/>
  <c r="S624" i="41"/>
  <c r="R624" i="41"/>
  <c r="Q624" i="41"/>
  <c r="P624" i="41"/>
  <c r="O624" i="41"/>
  <c r="N624" i="41"/>
  <c r="M624" i="41"/>
  <c r="L624" i="41"/>
  <c r="K624" i="41"/>
  <c r="J624" i="41"/>
  <c r="I624" i="41"/>
  <c r="H624" i="41"/>
  <c r="G624" i="41"/>
  <c r="F624" i="41"/>
  <c r="E624" i="41"/>
  <c r="D624" i="41"/>
  <c r="C624" i="41"/>
  <c r="B624" i="41"/>
  <c r="A624" i="41"/>
  <c r="Z623" i="41"/>
  <c r="Y623" i="41"/>
  <c r="X623" i="41"/>
  <c r="W623" i="41"/>
  <c r="V623" i="41"/>
  <c r="U623" i="41"/>
  <c r="T623" i="41"/>
  <c r="S623" i="41"/>
  <c r="R623" i="41"/>
  <c r="Q623" i="41"/>
  <c r="P623" i="41"/>
  <c r="O623" i="41"/>
  <c r="N623" i="41"/>
  <c r="M623" i="41"/>
  <c r="L623" i="41"/>
  <c r="K623" i="41"/>
  <c r="J623" i="41"/>
  <c r="I623" i="41"/>
  <c r="H623" i="41"/>
  <c r="G623" i="41"/>
  <c r="F623" i="41"/>
  <c r="E623" i="41"/>
  <c r="D623" i="41"/>
  <c r="C623" i="41"/>
  <c r="B623" i="41"/>
  <c r="A623" i="41"/>
  <c r="Z622" i="41"/>
  <c r="Y622" i="41"/>
  <c r="X622" i="41"/>
  <c r="W622" i="41"/>
  <c r="V622" i="41"/>
  <c r="U622" i="41"/>
  <c r="T622" i="41"/>
  <c r="S622" i="41"/>
  <c r="R622" i="41"/>
  <c r="Q622" i="41"/>
  <c r="P622" i="41"/>
  <c r="O622" i="41"/>
  <c r="N622" i="41"/>
  <c r="M622" i="41"/>
  <c r="L622" i="41"/>
  <c r="K622" i="41"/>
  <c r="J622" i="41"/>
  <c r="I622" i="41"/>
  <c r="H622" i="41"/>
  <c r="G622" i="41"/>
  <c r="F622" i="41"/>
  <c r="E622" i="41"/>
  <c r="D622" i="41"/>
  <c r="C622" i="41"/>
  <c r="B622" i="41"/>
  <c r="A622" i="41"/>
  <c r="Z621" i="41"/>
  <c r="Y621" i="41"/>
  <c r="X621" i="41"/>
  <c r="W621" i="41"/>
  <c r="V621" i="41"/>
  <c r="U621" i="41"/>
  <c r="T621" i="41"/>
  <c r="S621" i="41"/>
  <c r="R621" i="41"/>
  <c r="Q621" i="41"/>
  <c r="P621" i="41"/>
  <c r="O621" i="41"/>
  <c r="N621" i="41"/>
  <c r="M621" i="41"/>
  <c r="L621" i="41"/>
  <c r="K621" i="41"/>
  <c r="J621" i="41"/>
  <c r="I621" i="41"/>
  <c r="H621" i="41"/>
  <c r="G621" i="41"/>
  <c r="F621" i="41"/>
  <c r="E621" i="41"/>
  <c r="D621" i="41"/>
  <c r="C621" i="41"/>
  <c r="B621" i="41"/>
  <c r="A621" i="41"/>
  <c r="Z620" i="41"/>
  <c r="Y620" i="41"/>
  <c r="X620" i="41"/>
  <c r="W620" i="41"/>
  <c r="V620" i="41"/>
  <c r="U620" i="41"/>
  <c r="T620" i="41"/>
  <c r="S620" i="41"/>
  <c r="R620" i="41"/>
  <c r="Q620" i="41"/>
  <c r="P620" i="41"/>
  <c r="O620" i="41"/>
  <c r="N620" i="41"/>
  <c r="M620" i="41"/>
  <c r="L620" i="41"/>
  <c r="K620" i="41"/>
  <c r="J620" i="41"/>
  <c r="I620" i="41"/>
  <c r="H620" i="41"/>
  <c r="G620" i="41"/>
  <c r="F620" i="41"/>
  <c r="E620" i="41"/>
  <c r="D620" i="41"/>
  <c r="C620" i="41"/>
  <c r="B620" i="41"/>
  <c r="A620" i="41"/>
  <c r="Z619" i="41"/>
  <c r="Y619" i="41"/>
  <c r="X619" i="41"/>
  <c r="W619" i="41"/>
  <c r="V619" i="41"/>
  <c r="U619" i="41"/>
  <c r="T619" i="41"/>
  <c r="S619" i="41"/>
  <c r="R619" i="41"/>
  <c r="Q619" i="41"/>
  <c r="P619" i="41"/>
  <c r="O619" i="41"/>
  <c r="N619" i="41"/>
  <c r="M619" i="41"/>
  <c r="L619" i="41"/>
  <c r="K619" i="41"/>
  <c r="J619" i="41"/>
  <c r="I619" i="41"/>
  <c r="H619" i="41"/>
  <c r="G619" i="41"/>
  <c r="F619" i="41"/>
  <c r="E619" i="41"/>
  <c r="D619" i="41"/>
  <c r="C619" i="41"/>
  <c r="B619" i="41"/>
  <c r="A619" i="41"/>
  <c r="Z618" i="41"/>
  <c r="Y618" i="41"/>
  <c r="X618" i="41"/>
  <c r="W618" i="41"/>
  <c r="V618" i="41"/>
  <c r="U618" i="41"/>
  <c r="T618" i="41"/>
  <c r="S618" i="41"/>
  <c r="R618" i="41"/>
  <c r="Q618" i="41"/>
  <c r="P618" i="41"/>
  <c r="O618" i="41"/>
  <c r="N618" i="41"/>
  <c r="M618" i="41"/>
  <c r="L618" i="41"/>
  <c r="K618" i="41"/>
  <c r="J618" i="41"/>
  <c r="I618" i="41"/>
  <c r="H618" i="41"/>
  <c r="G618" i="41"/>
  <c r="F618" i="41"/>
  <c r="E618" i="41"/>
  <c r="D618" i="41"/>
  <c r="C618" i="41"/>
  <c r="B618" i="41"/>
  <c r="A618" i="41"/>
  <c r="Z617" i="41"/>
  <c r="Y617" i="41"/>
  <c r="X617" i="41"/>
  <c r="W617" i="41"/>
  <c r="V617" i="41"/>
  <c r="U617" i="41"/>
  <c r="T617" i="41"/>
  <c r="S617" i="41"/>
  <c r="R617" i="41"/>
  <c r="Q617" i="41"/>
  <c r="P617" i="41"/>
  <c r="O617" i="41"/>
  <c r="N617" i="41"/>
  <c r="M617" i="41"/>
  <c r="L617" i="41"/>
  <c r="K617" i="41"/>
  <c r="J617" i="41"/>
  <c r="I617" i="41"/>
  <c r="H617" i="41"/>
  <c r="G617" i="41"/>
  <c r="F617" i="41"/>
  <c r="E617" i="41"/>
  <c r="D617" i="41"/>
  <c r="C617" i="41"/>
  <c r="B617" i="41"/>
  <c r="A617" i="41"/>
  <c r="Z616" i="41"/>
  <c r="Y616" i="41"/>
  <c r="X616" i="41"/>
  <c r="W616" i="41"/>
  <c r="V616" i="41"/>
  <c r="U616" i="41"/>
  <c r="T616" i="41"/>
  <c r="S616" i="41"/>
  <c r="R616" i="41"/>
  <c r="Q616" i="41"/>
  <c r="P616" i="41"/>
  <c r="O616" i="41"/>
  <c r="N616" i="41"/>
  <c r="M616" i="41"/>
  <c r="L616" i="41"/>
  <c r="K616" i="41"/>
  <c r="J616" i="41"/>
  <c r="I616" i="41"/>
  <c r="H616" i="41"/>
  <c r="G616" i="41"/>
  <c r="F616" i="41"/>
  <c r="E616" i="41"/>
  <c r="D616" i="41"/>
  <c r="C616" i="41"/>
  <c r="B616" i="41"/>
  <c r="A616" i="41"/>
  <c r="Z615" i="41"/>
  <c r="Y615" i="41"/>
  <c r="X615" i="41"/>
  <c r="W615" i="41"/>
  <c r="V615" i="41"/>
  <c r="U615" i="41"/>
  <c r="T615" i="41"/>
  <c r="S615" i="41"/>
  <c r="R615" i="41"/>
  <c r="Q615" i="41"/>
  <c r="P615" i="41"/>
  <c r="O615" i="41"/>
  <c r="N615" i="41"/>
  <c r="M615" i="41"/>
  <c r="L615" i="41"/>
  <c r="K615" i="41"/>
  <c r="J615" i="41"/>
  <c r="I615" i="41"/>
  <c r="H615" i="41"/>
  <c r="G615" i="41"/>
  <c r="F615" i="41"/>
  <c r="E615" i="41"/>
  <c r="D615" i="41"/>
  <c r="C615" i="41"/>
  <c r="B615" i="41"/>
  <c r="A615" i="41"/>
  <c r="Z614" i="41"/>
  <c r="Y614" i="41"/>
  <c r="X614" i="41"/>
  <c r="W614" i="41"/>
  <c r="V614" i="41"/>
  <c r="U614" i="41"/>
  <c r="T614" i="41"/>
  <c r="S614" i="41"/>
  <c r="R614" i="41"/>
  <c r="Q614" i="41"/>
  <c r="P614" i="41"/>
  <c r="O614" i="41"/>
  <c r="N614" i="41"/>
  <c r="M614" i="41"/>
  <c r="L614" i="41"/>
  <c r="K614" i="41"/>
  <c r="J614" i="41"/>
  <c r="I614" i="41"/>
  <c r="H614" i="41"/>
  <c r="G614" i="41"/>
  <c r="F614" i="41"/>
  <c r="E614" i="41"/>
  <c r="D614" i="41"/>
  <c r="C614" i="41"/>
  <c r="B614" i="41"/>
  <c r="A614" i="41"/>
  <c r="Z613" i="41"/>
  <c r="Y613" i="41"/>
  <c r="X613" i="41"/>
  <c r="W613" i="41"/>
  <c r="V613" i="41"/>
  <c r="U613" i="41"/>
  <c r="T613" i="41"/>
  <c r="S613" i="41"/>
  <c r="R613" i="41"/>
  <c r="Q613" i="41"/>
  <c r="P613" i="41"/>
  <c r="O613" i="41"/>
  <c r="N613" i="41"/>
  <c r="M613" i="41"/>
  <c r="L613" i="41"/>
  <c r="K613" i="41"/>
  <c r="J613" i="41"/>
  <c r="I613" i="41"/>
  <c r="H613" i="41"/>
  <c r="G613" i="41"/>
  <c r="F613" i="41"/>
  <c r="E613" i="41"/>
  <c r="D613" i="41"/>
  <c r="C613" i="41"/>
  <c r="B613" i="41"/>
  <c r="A613" i="41"/>
  <c r="Z612" i="41"/>
  <c r="Y612" i="41"/>
  <c r="X612" i="41"/>
  <c r="W612" i="41"/>
  <c r="V612" i="41"/>
  <c r="U612" i="41"/>
  <c r="T612" i="41"/>
  <c r="S612" i="41"/>
  <c r="R612" i="41"/>
  <c r="Q612" i="41"/>
  <c r="P612" i="41"/>
  <c r="O612" i="41"/>
  <c r="N612" i="41"/>
  <c r="M612" i="41"/>
  <c r="L612" i="41"/>
  <c r="K612" i="41"/>
  <c r="J612" i="41"/>
  <c r="I612" i="41"/>
  <c r="H612" i="41"/>
  <c r="G612" i="41"/>
  <c r="F612" i="41"/>
  <c r="E612" i="41"/>
  <c r="D612" i="41"/>
  <c r="C612" i="41"/>
  <c r="B612" i="41"/>
  <c r="A612" i="41"/>
  <c r="Z611" i="41"/>
  <c r="Y611" i="41"/>
  <c r="X611" i="41"/>
  <c r="W611" i="41"/>
  <c r="V611" i="41"/>
  <c r="U611" i="41"/>
  <c r="T611" i="41"/>
  <c r="S611" i="41"/>
  <c r="R611" i="41"/>
  <c r="Q611" i="41"/>
  <c r="P611" i="41"/>
  <c r="O611" i="41"/>
  <c r="N611" i="41"/>
  <c r="M611" i="41"/>
  <c r="L611" i="41"/>
  <c r="K611" i="41"/>
  <c r="J611" i="41"/>
  <c r="I611" i="41"/>
  <c r="H611" i="41"/>
  <c r="G611" i="41"/>
  <c r="F611" i="41"/>
  <c r="E611" i="41"/>
  <c r="D611" i="41"/>
  <c r="C611" i="41"/>
  <c r="B611" i="41"/>
  <c r="A611" i="41"/>
  <c r="Z610" i="41"/>
  <c r="Y610" i="41"/>
  <c r="X610" i="41"/>
  <c r="W610" i="41"/>
  <c r="V610" i="41"/>
  <c r="U610" i="41"/>
  <c r="T610" i="41"/>
  <c r="S610" i="41"/>
  <c r="R610" i="41"/>
  <c r="Q610" i="41"/>
  <c r="P610" i="41"/>
  <c r="O610" i="41"/>
  <c r="N610" i="41"/>
  <c r="M610" i="41"/>
  <c r="L610" i="41"/>
  <c r="K610" i="41"/>
  <c r="J610" i="41"/>
  <c r="I610" i="41"/>
  <c r="H610" i="41"/>
  <c r="G610" i="41"/>
  <c r="F610" i="41"/>
  <c r="E610" i="41"/>
  <c r="D610" i="41"/>
  <c r="C610" i="41"/>
  <c r="B610" i="41"/>
  <c r="A610" i="41"/>
  <c r="Z609" i="41"/>
  <c r="Y609" i="41"/>
  <c r="X609" i="41"/>
  <c r="W609" i="41"/>
  <c r="V609" i="41"/>
  <c r="U609" i="41"/>
  <c r="T609" i="41"/>
  <c r="S609" i="41"/>
  <c r="R609" i="41"/>
  <c r="Q609" i="41"/>
  <c r="P609" i="41"/>
  <c r="O609" i="41"/>
  <c r="N609" i="41"/>
  <c r="M609" i="41"/>
  <c r="L609" i="41"/>
  <c r="K609" i="41"/>
  <c r="J609" i="41"/>
  <c r="I609" i="41"/>
  <c r="H609" i="41"/>
  <c r="G609" i="41"/>
  <c r="F609" i="41"/>
  <c r="E609" i="41"/>
  <c r="D609" i="41"/>
  <c r="C609" i="41"/>
  <c r="B609" i="41"/>
  <c r="A609" i="41"/>
  <c r="Z608" i="41"/>
  <c r="Y608" i="41"/>
  <c r="X608" i="41"/>
  <c r="W608" i="41"/>
  <c r="V608" i="41"/>
  <c r="U608" i="41"/>
  <c r="T608" i="41"/>
  <c r="S608" i="41"/>
  <c r="R608" i="41"/>
  <c r="Q608" i="41"/>
  <c r="P608" i="41"/>
  <c r="O608" i="41"/>
  <c r="N608" i="41"/>
  <c r="M608" i="41"/>
  <c r="L608" i="41"/>
  <c r="K608" i="41"/>
  <c r="J608" i="41"/>
  <c r="I608" i="41"/>
  <c r="H608" i="41"/>
  <c r="G608" i="41"/>
  <c r="F608" i="41"/>
  <c r="E608" i="41"/>
  <c r="D608" i="41"/>
  <c r="C608" i="41"/>
  <c r="B608" i="41"/>
  <c r="A608" i="41"/>
  <c r="Z607" i="41"/>
  <c r="Y607" i="41"/>
  <c r="X607" i="41"/>
  <c r="W607" i="41"/>
  <c r="V607" i="41"/>
  <c r="U607" i="41"/>
  <c r="T607" i="41"/>
  <c r="S607" i="41"/>
  <c r="R607" i="41"/>
  <c r="Q607" i="41"/>
  <c r="P607" i="41"/>
  <c r="O607" i="41"/>
  <c r="N607" i="41"/>
  <c r="M607" i="41"/>
  <c r="L607" i="41"/>
  <c r="K607" i="41"/>
  <c r="J607" i="41"/>
  <c r="I607" i="41"/>
  <c r="H607" i="41"/>
  <c r="G607" i="41"/>
  <c r="F607" i="41"/>
  <c r="E607" i="41"/>
  <c r="D607" i="41"/>
  <c r="C607" i="41"/>
  <c r="B607" i="41"/>
  <c r="A607" i="41"/>
  <c r="Z606" i="41"/>
  <c r="Y606" i="41"/>
  <c r="X606" i="41"/>
  <c r="W606" i="41"/>
  <c r="V606" i="41"/>
  <c r="U606" i="41"/>
  <c r="T606" i="41"/>
  <c r="S606" i="41"/>
  <c r="R606" i="41"/>
  <c r="Q606" i="41"/>
  <c r="P606" i="41"/>
  <c r="O606" i="41"/>
  <c r="N606" i="41"/>
  <c r="M606" i="41"/>
  <c r="L606" i="41"/>
  <c r="K606" i="41"/>
  <c r="J606" i="41"/>
  <c r="I606" i="41"/>
  <c r="H606" i="41"/>
  <c r="G606" i="41"/>
  <c r="F606" i="41"/>
  <c r="E606" i="41"/>
  <c r="D606" i="41"/>
  <c r="C606" i="41"/>
  <c r="B606" i="41"/>
  <c r="A606" i="41"/>
  <c r="Z605" i="41"/>
  <c r="Y605" i="41"/>
  <c r="X605" i="41"/>
  <c r="W605" i="41"/>
  <c r="V605" i="41"/>
  <c r="U605" i="41"/>
  <c r="T605" i="41"/>
  <c r="S605" i="41"/>
  <c r="R605" i="41"/>
  <c r="Q605" i="41"/>
  <c r="P605" i="41"/>
  <c r="O605" i="41"/>
  <c r="N605" i="41"/>
  <c r="M605" i="41"/>
  <c r="L605" i="41"/>
  <c r="K605" i="41"/>
  <c r="J605" i="41"/>
  <c r="I605" i="41"/>
  <c r="H605" i="41"/>
  <c r="G605" i="41"/>
  <c r="F605" i="41"/>
  <c r="E605" i="41"/>
  <c r="D605" i="41"/>
  <c r="C605" i="41"/>
  <c r="B605" i="41"/>
  <c r="A605" i="41"/>
  <c r="Z604" i="41"/>
  <c r="Y604" i="41"/>
  <c r="X604" i="41"/>
  <c r="W604" i="41"/>
  <c r="V604" i="41"/>
  <c r="U604" i="41"/>
  <c r="T604" i="41"/>
  <c r="S604" i="41"/>
  <c r="R604" i="41"/>
  <c r="Q604" i="41"/>
  <c r="P604" i="41"/>
  <c r="O604" i="41"/>
  <c r="N604" i="41"/>
  <c r="M604" i="41"/>
  <c r="L604" i="41"/>
  <c r="K604" i="41"/>
  <c r="J604" i="41"/>
  <c r="I604" i="41"/>
  <c r="H604" i="41"/>
  <c r="G604" i="41"/>
  <c r="F604" i="41"/>
  <c r="E604" i="41"/>
  <c r="D604" i="41"/>
  <c r="C604" i="41"/>
  <c r="B604" i="41"/>
  <c r="A604" i="41"/>
  <c r="Z603" i="41"/>
  <c r="Y603" i="41"/>
  <c r="X603" i="41"/>
  <c r="W603" i="41"/>
  <c r="V603" i="41"/>
  <c r="U603" i="41"/>
  <c r="T603" i="41"/>
  <c r="S603" i="41"/>
  <c r="R603" i="41"/>
  <c r="Q603" i="41"/>
  <c r="P603" i="41"/>
  <c r="O603" i="41"/>
  <c r="N603" i="41"/>
  <c r="M603" i="41"/>
  <c r="L603" i="41"/>
  <c r="K603" i="41"/>
  <c r="J603" i="41"/>
  <c r="I603" i="41"/>
  <c r="H603" i="41"/>
  <c r="G603" i="41"/>
  <c r="F603" i="41"/>
  <c r="E603" i="41"/>
  <c r="D603" i="41"/>
  <c r="C603" i="41"/>
  <c r="B603" i="41"/>
  <c r="A603" i="41"/>
  <c r="Z602" i="41"/>
  <c r="Y602" i="41"/>
  <c r="X602" i="41"/>
  <c r="W602" i="41"/>
  <c r="V602" i="41"/>
  <c r="U602" i="41"/>
  <c r="T602" i="41"/>
  <c r="S602" i="41"/>
  <c r="R602" i="41"/>
  <c r="Q602" i="41"/>
  <c r="P602" i="41"/>
  <c r="O602" i="41"/>
  <c r="N602" i="41"/>
  <c r="M602" i="41"/>
  <c r="L602" i="41"/>
  <c r="K602" i="41"/>
  <c r="J602" i="41"/>
  <c r="I602" i="41"/>
  <c r="H602" i="41"/>
  <c r="G602" i="41"/>
  <c r="F602" i="41"/>
  <c r="E602" i="41"/>
  <c r="D602" i="41"/>
  <c r="C602" i="41"/>
  <c r="B602" i="41"/>
  <c r="A602" i="41"/>
  <c r="Z601" i="41"/>
  <c r="Y601" i="41"/>
  <c r="X601" i="41"/>
  <c r="W601" i="41"/>
  <c r="V601" i="41"/>
  <c r="U601" i="41"/>
  <c r="T601" i="41"/>
  <c r="S601" i="41"/>
  <c r="R601" i="41"/>
  <c r="Q601" i="41"/>
  <c r="P601" i="41"/>
  <c r="O601" i="41"/>
  <c r="N601" i="41"/>
  <c r="M601" i="41"/>
  <c r="L601" i="41"/>
  <c r="K601" i="41"/>
  <c r="J601" i="41"/>
  <c r="I601" i="41"/>
  <c r="H601" i="41"/>
  <c r="G601" i="41"/>
  <c r="F601" i="41"/>
  <c r="E601" i="41"/>
  <c r="D601" i="41"/>
  <c r="C601" i="41"/>
  <c r="B601" i="41"/>
  <c r="A601" i="41"/>
  <c r="Z600" i="41"/>
  <c r="Y600" i="41"/>
  <c r="X600" i="41"/>
  <c r="W600" i="41"/>
  <c r="V600" i="41"/>
  <c r="U600" i="41"/>
  <c r="T600" i="41"/>
  <c r="S600" i="41"/>
  <c r="R600" i="41"/>
  <c r="Q600" i="41"/>
  <c r="P600" i="41"/>
  <c r="O600" i="41"/>
  <c r="N600" i="41"/>
  <c r="M600" i="41"/>
  <c r="L600" i="41"/>
  <c r="K600" i="41"/>
  <c r="J600" i="41"/>
  <c r="I600" i="41"/>
  <c r="H600" i="41"/>
  <c r="G600" i="41"/>
  <c r="F600" i="41"/>
  <c r="E600" i="41"/>
  <c r="D600" i="41"/>
  <c r="C600" i="41"/>
  <c r="B600" i="41"/>
  <c r="A600" i="41"/>
  <c r="Z599" i="41"/>
  <c r="Y599" i="41"/>
  <c r="X599" i="41"/>
  <c r="W599" i="41"/>
  <c r="V599" i="41"/>
  <c r="U599" i="41"/>
  <c r="T599" i="41"/>
  <c r="S599" i="41"/>
  <c r="R599" i="41"/>
  <c r="Q599" i="41"/>
  <c r="P599" i="41"/>
  <c r="O599" i="41"/>
  <c r="N599" i="41"/>
  <c r="M599" i="41"/>
  <c r="L599" i="41"/>
  <c r="K599" i="41"/>
  <c r="J599" i="41"/>
  <c r="I599" i="41"/>
  <c r="H599" i="41"/>
  <c r="G599" i="41"/>
  <c r="F599" i="41"/>
  <c r="E599" i="41"/>
  <c r="D599" i="41"/>
  <c r="C599" i="41"/>
  <c r="B599" i="41"/>
  <c r="A599" i="41"/>
  <c r="Z598" i="41"/>
  <c r="Y598" i="41"/>
  <c r="X598" i="41"/>
  <c r="W598" i="41"/>
  <c r="V598" i="41"/>
  <c r="U598" i="41"/>
  <c r="T598" i="41"/>
  <c r="S598" i="41"/>
  <c r="R598" i="41"/>
  <c r="Q598" i="41"/>
  <c r="P598" i="41"/>
  <c r="O598" i="41"/>
  <c r="N598" i="41"/>
  <c r="M598" i="41"/>
  <c r="L598" i="41"/>
  <c r="K598" i="41"/>
  <c r="J598" i="41"/>
  <c r="I598" i="41"/>
  <c r="H598" i="41"/>
  <c r="G598" i="41"/>
  <c r="F598" i="41"/>
  <c r="E598" i="41"/>
  <c r="D598" i="41"/>
  <c r="C598" i="41"/>
  <c r="B598" i="41"/>
  <c r="A598" i="41"/>
  <c r="Z597" i="41"/>
  <c r="Y597" i="41"/>
  <c r="X597" i="41"/>
  <c r="W597" i="41"/>
  <c r="V597" i="41"/>
  <c r="U597" i="41"/>
  <c r="T597" i="41"/>
  <c r="S597" i="41"/>
  <c r="R597" i="41"/>
  <c r="Q597" i="41"/>
  <c r="P597" i="41"/>
  <c r="O597" i="41"/>
  <c r="N597" i="41"/>
  <c r="M597" i="41"/>
  <c r="L597" i="41"/>
  <c r="K597" i="41"/>
  <c r="J597" i="41"/>
  <c r="I597" i="41"/>
  <c r="H597" i="41"/>
  <c r="G597" i="41"/>
  <c r="F597" i="41"/>
  <c r="E597" i="41"/>
  <c r="D597" i="41"/>
  <c r="C597" i="41"/>
  <c r="B597" i="41"/>
  <c r="A597" i="41"/>
  <c r="Z596" i="41"/>
  <c r="Y596" i="41"/>
  <c r="X596" i="41"/>
  <c r="W596" i="41"/>
  <c r="V596" i="41"/>
  <c r="U596" i="41"/>
  <c r="T596" i="41"/>
  <c r="S596" i="41"/>
  <c r="R596" i="41"/>
  <c r="Q596" i="41"/>
  <c r="P596" i="41"/>
  <c r="O596" i="41"/>
  <c r="N596" i="41"/>
  <c r="M596" i="41"/>
  <c r="L596" i="41"/>
  <c r="K596" i="41"/>
  <c r="J596" i="41"/>
  <c r="I596" i="41"/>
  <c r="H596" i="41"/>
  <c r="G596" i="41"/>
  <c r="F596" i="41"/>
  <c r="E596" i="41"/>
  <c r="D596" i="41"/>
  <c r="C596" i="41"/>
  <c r="B596" i="41"/>
  <c r="A596" i="41"/>
  <c r="Z595" i="41"/>
  <c r="Y595" i="41"/>
  <c r="X595" i="41"/>
  <c r="W595" i="41"/>
  <c r="V595" i="41"/>
  <c r="U595" i="41"/>
  <c r="T595" i="41"/>
  <c r="S595" i="41"/>
  <c r="R595" i="41"/>
  <c r="Q595" i="41"/>
  <c r="P595" i="41"/>
  <c r="O595" i="41"/>
  <c r="N595" i="41"/>
  <c r="M595" i="41"/>
  <c r="L595" i="41"/>
  <c r="K595" i="41"/>
  <c r="J595" i="41"/>
  <c r="I595" i="41"/>
  <c r="H595" i="41"/>
  <c r="G595" i="41"/>
  <c r="F595" i="41"/>
  <c r="E595" i="41"/>
  <c r="D595" i="41"/>
  <c r="C595" i="41"/>
  <c r="B595" i="41"/>
  <c r="A595" i="41"/>
  <c r="Z594" i="41"/>
  <c r="Y594" i="41"/>
  <c r="X594" i="41"/>
  <c r="W594" i="41"/>
  <c r="V594" i="41"/>
  <c r="U594" i="41"/>
  <c r="T594" i="41"/>
  <c r="S594" i="41"/>
  <c r="R594" i="41"/>
  <c r="Q594" i="41"/>
  <c r="P594" i="41"/>
  <c r="O594" i="41"/>
  <c r="N594" i="41"/>
  <c r="M594" i="41"/>
  <c r="L594" i="41"/>
  <c r="K594" i="41"/>
  <c r="J594" i="41"/>
  <c r="I594" i="41"/>
  <c r="H594" i="41"/>
  <c r="G594" i="41"/>
  <c r="F594" i="41"/>
  <c r="E594" i="41"/>
  <c r="D594" i="41"/>
  <c r="C594" i="41"/>
  <c r="B594" i="41"/>
  <c r="A594" i="41"/>
  <c r="Z593" i="41"/>
  <c r="Y593" i="41"/>
  <c r="X593" i="41"/>
  <c r="W593" i="41"/>
  <c r="V593" i="41"/>
  <c r="U593" i="41"/>
  <c r="T593" i="41"/>
  <c r="S593" i="41"/>
  <c r="R593" i="41"/>
  <c r="Q593" i="41"/>
  <c r="P593" i="41"/>
  <c r="O593" i="41"/>
  <c r="N593" i="41"/>
  <c r="M593" i="41"/>
  <c r="L593" i="41"/>
  <c r="K593" i="41"/>
  <c r="J593" i="41"/>
  <c r="I593" i="41"/>
  <c r="H593" i="41"/>
  <c r="G593" i="41"/>
  <c r="F593" i="41"/>
  <c r="E593" i="41"/>
  <c r="D593" i="41"/>
  <c r="C593" i="41"/>
  <c r="B593" i="41"/>
  <c r="A593" i="41"/>
  <c r="Z592" i="41"/>
  <c r="Y592" i="41"/>
  <c r="X592" i="41"/>
  <c r="W592" i="41"/>
  <c r="V592" i="41"/>
  <c r="U592" i="41"/>
  <c r="T592" i="41"/>
  <c r="S592" i="41"/>
  <c r="R592" i="41"/>
  <c r="Q592" i="41"/>
  <c r="P592" i="41"/>
  <c r="O592" i="41"/>
  <c r="N592" i="41"/>
  <c r="M592" i="41"/>
  <c r="L592" i="41"/>
  <c r="K592" i="41"/>
  <c r="J592" i="41"/>
  <c r="I592" i="41"/>
  <c r="H592" i="41"/>
  <c r="G592" i="41"/>
  <c r="F592" i="41"/>
  <c r="E592" i="41"/>
  <c r="D592" i="41"/>
  <c r="C592" i="41"/>
  <c r="B592" i="41"/>
  <c r="A592" i="41"/>
  <c r="Z591" i="41"/>
  <c r="Y591" i="41"/>
  <c r="X591" i="41"/>
  <c r="W591" i="41"/>
  <c r="V591" i="41"/>
  <c r="U591" i="41"/>
  <c r="T591" i="41"/>
  <c r="S591" i="41"/>
  <c r="R591" i="41"/>
  <c r="Q591" i="41"/>
  <c r="P591" i="41"/>
  <c r="O591" i="41"/>
  <c r="N591" i="41"/>
  <c r="M591" i="41"/>
  <c r="L591" i="41"/>
  <c r="K591" i="41"/>
  <c r="J591" i="41"/>
  <c r="I591" i="41"/>
  <c r="H591" i="41"/>
  <c r="G591" i="41"/>
  <c r="F591" i="41"/>
  <c r="E591" i="41"/>
  <c r="D591" i="41"/>
  <c r="C591" i="41"/>
  <c r="B591" i="41"/>
  <c r="A591" i="41"/>
  <c r="Z590" i="41"/>
  <c r="Y590" i="41"/>
  <c r="X590" i="41"/>
  <c r="W590" i="41"/>
  <c r="V590" i="41"/>
  <c r="U590" i="41"/>
  <c r="T590" i="41"/>
  <c r="S590" i="41"/>
  <c r="R590" i="41"/>
  <c r="Q590" i="41"/>
  <c r="P590" i="41"/>
  <c r="O590" i="41"/>
  <c r="N590" i="41"/>
  <c r="M590" i="41"/>
  <c r="L590" i="41"/>
  <c r="K590" i="41"/>
  <c r="J590" i="41"/>
  <c r="I590" i="41"/>
  <c r="H590" i="41"/>
  <c r="G590" i="41"/>
  <c r="F590" i="41"/>
  <c r="E590" i="41"/>
  <c r="D590" i="41"/>
  <c r="C590" i="41"/>
  <c r="B590" i="41"/>
  <c r="A590" i="41"/>
  <c r="Z589" i="41"/>
  <c r="Y589" i="41"/>
  <c r="X589" i="41"/>
  <c r="W589" i="41"/>
  <c r="V589" i="41"/>
  <c r="U589" i="41"/>
  <c r="T589" i="41"/>
  <c r="S589" i="41"/>
  <c r="R589" i="41"/>
  <c r="Q589" i="41"/>
  <c r="P589" i="41"/>
  <c r="O589" i="41"/>
  <c r="N589" i="41"/>
  <c r="M589" i="41"/>
  <c r="L589" i="41"/>
  <c r="K589" i="41"/>
  <c r="J589" i="41"/>
  <c r="I589" i="41"/>
  <c r="H589" i="41"/>
  <c r="G589" i="41"/>
  <c r="F589" i="41"/>
  <c r="E589" i="41"/>
  <c r="D589" i="41"/>
  <c r="C589" i="41"/>
  <c r="B589" i="41"/>
  <c r="A589" i="41"/>
  <c r="Z588" i="41"/>
  <c r="Y588" i="41"/>
  <c r="X588" i="41"/>
  <c r="W588" i="41"/>
  <c r="V588" i="41"/>
  <c r="U588" i="41"/>
  <c r="T588" i="41"/>
  <c r="S588" i="41"/>
  <c r="R588" i="41"/>
  <c r="Q588" i="41"/>
  <c r="P588" i="41"/>
  <c r="O588" i="41"/>
  <c r="N588" i="41"/>
  <c r="M588" i="41"/>
  <c r="L588" i="41"/>
  <c r="K588" i="41"/>
  <c r="J588" i="41"/>
  <c r="I588" i="41"/>
  <c r="H588" i="41"/>
  <c r="G588" i="41"/>
  <c r="F588" i="41"/>
  <c r="E588" i="41"/>
  <c r="D588" i="41"/>
  <c r="C588" i="41"/>
  <c r="B588" i="41"/>
  <c r="A588" i="41"/>
  <c r="Z587" i="41"/>
  <c r="Y587" i="41"/>
  <c r="X587" i="41"/>
  <c r="W587" i="41"/>
  <c r="V587" i="41"/>
  <c r="U587" i="41"/>
  <c r="T587" i="41"/>
  <c r="S587" i="41"/>
  <c r="R587" i="41"/>
  <c r="Q587" i="41"/>
  <c r="P587" i="41"/>
  <c r="O587" i="41"/>
  <c r="N587" i="41"/>
  <c r="M587" i="41"/>
  <c r="L587" i="41"/>
  <c r="K587" i="41"/>
  <c r="J587" i="41"/>
  <c r="I587" i="41"/>
  <c r="H587" i="41"/>
  <c r="G587" i="41"/>
  <c r="F587" i="41"/>
  <c r="E587" i="41"/>
  <c r="D587" i="41"/>
  <c r="C587" i="41"/>
  <c r="B587" i="41"/>
  <c r="A587" i="41"/>
  <c r="Z586" i="41"/>
  <c r="Y586" i="41"/>
  <c r="X586" i="41"/>
  <c r="W586" i="41"/>
  <c r="V586" i="41"/>
  <c r="U586" i="41"/>
  <c r="T586" i="41"/>
  <c r="S586" i="41"/>
  <c r="R586" i="41"/>
  <c r="Q586" i="41"/>
  <c r="P586" i="41"/>
  <c r="O586" i="41"/>
  <c r="N586" i="41"/>
  <c r="M586" i="41"/>
  <c r="L586" i="41"/>
  <c r="K586" i="41"/>
  <c r="J586" i="41"/>
  <c r="I586" i="41"/>
  <c r="H586" i="41"/>
  <c r="G586" i="41"/>
  <c r="F586" i="41"/>
  <c r="E586" i="41"/>
  <c r="D586" i="41"/>
  <c r="C586" i="41"/>
  <c r="B586" i="41"/>
  <c r="A586" i="41"/>
  <c r="Z585" i="41"/>
  <c r="Y585" i="41"/>
  <c r="X585" i="41"/>
  <c r="W585" i="41"/>
  <c r="V585" i="41"/>
  <c r="U585" i="41"/>
  <c r="T585" i="41"/>
  <c r="S585" i="41"/>
  <c r="R585" i="41"/>
  <c r="Q585" i="41"/>
  <c r="P585" i="41"/>
  <c r="O585" i="41"/>
  <c r="N585" i="41"/>
  <c r="M585" i="41"/>
  <c r="L585" i="41"/>
  <c r="K585" i="41"/>
  <c r="J585" i="41"/>
  <c r="I585" i="41"/>
  <c r="H585" i="41"/>
  <c r="G585" i="41"/>
  <c r="F585" i="41"/>
  <c r="E585" i="41"/>
  <c r="D585" i="41"/>
  <c r="C585" i="41"/>
  <c r="B585" i="41"/>
  <c r="A585" i="41"/>
  <c r="Z584" i="41"/>
  <c r="Y584" i="41"/>
  <c r="X584" i="41"/>
  <c r="W584" i="41"/>
  <c r="V584" i="41"/>
  <c r="U584" i="41"/>
  <c r="T584" i="41"/>
  <c r="S584" i="41"/>
  <c r="R584" i="41"/>
  <c r="Q584" i="41"/>
  <c r="P584" i="41"/>
  <c r="O584" i="41"/>
  <c r="N584" i="41"/>
  <c r="M584" i="41"/>
  <c r="L584" i="41"/>
  <c r="K584" i="41"/>
  <c r="J584" i="41"/>
  <c r="I584" i="41"/>
  <c r="H584" i="41"/>
  <c r="G584" i="41"/>
  <c r="F584" i="41"/>
  <c r="E584" i="41"/>
  <c r="D584" i="41"/>
  <c r="C584" i="41"/>
  <c r="B584" i="41"/>
  <c r="A584" i="41"/>
  <c r="Z583" i="41"/>
  <c r="Y583" i="41"/>
  <c r="X583" i="41"/>
  <c r="W583" i="41"/>
  <c r="V583" i="41"/>
  <c r="U583" i="41"/>
  <c r="T583" i="41"/>
  <c r="S583" i="41"/>
  <c r="R583" i="41"/>
  <c r="Q583" i="41"/>
  <c r="P583" i="41"/>
  <c r="O583" i="41"/>
  <c r="N583" i="41"/>
  <c r="M583" i="41"/>
  <c r="L583" i="41"/>
  <c r="K583" i="41"/>
  <c r="J583" i="41"/>
  <c r="I583" i="41"/>
  <c r="H583" i="41"/>
  <c r="G583" i="41"/>
  <c r="F583" i="41"/>
  <c r="E583" i="41"/>
  <c r="D583" i="41"/>
  <c r="C583" i="41"/>
  <c r="B583" i="41"/>
  <c r="A583" i="41"/>
  <c r="Z582" i="41"/>
  <c r="Y582" i="41"/>
  <c r="X582" i="41"/>
  <c r="W582" i="41"/>
  <c r="V582" i="41"/>
  <c r="U582" i="41"/>
  <c r="T582" i="41"/>
  <c r="S582" i="41"/>
  <c r="R582" i="41"/>
  <c r="Q582" i="41"/>
  <c r="P582" i="41"/>
  <c r="O582" i="41"/>
  <c r="N582" i="41"/>
  <c r="M582" i="41"/>
  <c r="L582" i="41"/>
  <c r="K582" i="41"/>
  <c r="J582" i="41"/>
  <c r="I582" i="41"/>
  <c r="H582" i="41"/>
  <c r="G582" i="41"/>
  <c r="F582" i="41"/>
  <c r="E582" i="41"/>
  <c r="D582" i="41"/>
  <c r="C582" i="41"/>
  <c r="B582" i="41"/>
  <c r="A582" i="41"/>
  <c r="Z581" i="41"/>
  <c r="Y581" i="41"/>
  <c r="X581" i="41"/>
  <c r="W581" i="41"/>
  <c r="V581" i="41"/>
  <c r="U581" i="41"/>
  <c r="T581" i="41"/>
  <c r="S581" i="41"/>
  <c r="R581" i="41"/>
  <c r="Q581" i="41"/>
  <c r="P581" i="41"/>
  <c r="O581" i="41"/>
  <c r="N581" i="41"/>
  <c r="M581" i="41"/>
  <c r="L581" i="41"/>
  <c r="K581" i="41"/>
  <c r="J581" i="41"/>
  <c r="I581" i="41"/>
  <c r="H581" i="41"/>
  <c r="G581" i="41"/>
  <c r="F581" i="41"/>
  <c r="E581" i="41"/>
  <c r="D581" i="41"/>
  <c r="C581" i="41"/>
  <c r="B581" i="41"/>
  <c r="A581" i="41"/>
  <c r="Z580" i="41"/>
  <c r="Y580" i="41"/>
  <c r="X580" i="41"/>
  <c r="W580" i="41"/>
  <c r="V580" i="41"/>
  <c r="U580" i="41"/>
  <c r="T580" i="41"/>
  <c r="S580" i="41"/>
  <c r="R580" i="41"/>
  <c r="Q580" i="41"/>
  <c r="P580" i="41"/>
  <c r="O580" i="41"/>
  <c r="N580" i="41"/>
  <c r="M580" i="41"/>
  <c r="L580" i="41"/>
  <c r="K580" i="41"/>
  <c r="J580" i="41"/>
  <c r="I580" i="41"/>
  <c r="H580" i="41"/>
  <c r="G580" i="41"/>
  <c r="F580" i="41"/>
  <c r="E580" i="41"/>
  <c r="D580" i="41"/>
  <c r="C580" i="41"/>
  <c r="B580" i="41"/>
  <c r="A580" i="41"/>
  <c r="Z579" i="41"/>
  <c r="Y579" i="41"/>
  <c r="X579" i="41"/>
  <c r="W579" i="41"/>
  <c r="V579" i="41"/>
  <c r="U579" i="41"/>
  <c r="T579" i="41"/>
  <c r="S579" i="41"/>
  <c r="R579" i="41"/>
  <c r="Q579" i="41"/>
  <c r="P579" i="41"/>
  <c r="O579" i="41"/>
  <c r="N579" i="41"/>
  <c r="M579" i="41"/>
  <c r="L579" i="41"/>
  <c r="K579" i="41"/>
  <c r="J579" i="41"/>
  <c r="I579" i="41"/>
  <c r="H579" i="41"/>
  <c r="G579" i="41"/>
  <c r="F579" i="41"/>
  <c r="E579" i="41"/>
  <c r="D579" i="41"/>
  <c r="C579" i="41"/>
  <c r="B579" i="41"/>
  <c r="A579" i="41"/>
  <c r="Z578" i="41"/>
  <c r="Y578" i="41"/>
  <c r="X578" i="41"/>
  <c r="W578" i="41"/>
  <c r="V578" i="41"/>
  <c r="U578" i="41"/>
  <c r="T578" i="41"/>
  <c r="S578" i="41"/>
  <c r="R578" i="41"/>
  <c r="Q578" i="41"/>
  <c r="P578" i="41"/>
  <c r="O578" i="41"/>
  <c r="N578" i="41"/>
  <c r="M578" i="41"/>
  <c r="L578" i="41"/>
  <c r="K578" i="41"/>
  <c r="J578" i="41"/>
  <c r="I578" i="41"/>
  <c r="H578" i="41"/>
  <c r="G578" i="41"/>
  <c r="F578" i="41"/>
  <c r="E578" i="41"/>
  <c r="D578" i="41"/>
  <c r="C578" i="41"/>
  <c r="B578" i="41"/>
  <c r="A578" i="41"/>
  <c r="Z577" i="41"/>
  <c r="Y577" i="41"/>
  <c r="X577" i="41"/>
  <c r="W577" i="41"/>
  <c r="V577" i="41"/>
  <c r="U577" i="41"/>
  <c r="T577" i="41"/>
  <c r="S577" i="41"/>
  <c r="R577" i="41"/>
  <c r="Q577" i="41"/>
  <c r="P577" i="41"/>
  <c r="O577" i="41"/>
  <c r="N577" i="41"/>
  <c r="M577" i="41"/>
  <c r="L577" i="41"/>
  <c r="K577" i="41"/>
  <c r="J577" i="41"/>
  <c r="I577" i="41"/>
  <c r="H577" i="41"/>
  <c r="G577" i="41"/>
  <c r="F577" i="41"/>
  <c r="E577" i="41"/>
  <c r="D577" i="41"/>
  <c r="C577" i="41"/>
  <c r="B577" i="41"/>
  <c r="A577" i="41"/>
  <c r="Z576" i="41"/>
  <c r="Y576" i="41"/>
  <c r="X576" i="41"/>
  <c r="W576" i="41"/>
  <c r="V576" i="41"/>
  <c r="U576" i="41"/>
  <c r="T576" i="41"/>
  <c r="S576" i="41"/>
  <c r="R576" i="41"/>
  <c r="Q576" i="41"/>
  <c r="P576" i="41"/>
  <c r="O576" i="41"/>
  <c r="N576" i="41"/>
  <c r="M576" i="41"/>
  <c r="L576" i="41"/>
  <c r="K576" i="41"/>
  <c r="J576" i="41"/>
  <c r="I576" i="41"/>
  <c r="H576" i="41"/>
  <c r="G576" i="41"/>
  <c r="F576" i="41"/>
  <c r="E576" i="41"/>
  <c r="D576" i="41"/>
  <c r="C576" i="41"/>
  <c r="B576" i="41"/>
  <c r="A576" i="41"/>
  <c r="Z575" i="41"/>
  <c r="Y575" i="41"/>
  <c r="X575" i="41"/>
  <c r="W575" i="41"/>
  <c r="V575" i="41"/>
  <c r="U575" i="41"/>
  <c r="T575" i="41"/>
  <c r="S575" i="41"/>
  <c r="R575" i="41"/>
  <c r="Q575" i="41"/>
  <c r="P575" i="41"/>
  <c r="O575" i="41"/>
  <c r="N575" i="41"/>
  <c r="M575" i="41"/>
  <c r="L575" i="41"/>
  <c r="K575" i="41"/>
  <c r="J575" i="41"/>
  <c r="I575" i="41"/>
  <c r="H575" i="41"/>
  <c r="G575" i="41"/>
  <c r="F575" i="41"/>
  <c r="E575" i="41"/>
  <c r="D575" i="41"/>
  <c r="C575" i="41"/>
  <c r="B575" i="41"/>
  <c r="A575" i="41"/>
  <c r="Z574" i="41"/>
  <c r="Y574" i="41"/>
  <c r="X574" i="41"/>
  <c r="W574" i="41"/>
  <c r="V574" i="41"/>
  <c r="U574" i="41"/>
  <c r="T574" i="41"/>
  <c r="S574" i="41"/>
  <c r="R574" i="41"/>
  <c r="Q574" i="41"/>
  <c r="P574" i="41"/>
  <c r="O574" i="41"/>
  <c r="N574" i="41"/>
  <c r="M574" i="41"/>
  <c r="L574" i="41"/>
  <c r="K574" i="41"/>
  <c r="J574" i="41"/>
  <c r="I574" i="41"/>
  <c r="H574" i="41"/>
  <c r="G574" i="41"/>
  <c r="F574" i="41"/>
  <c r="E574" i="41"/>
  <c r="D574" i="41"/>
  <c r="C574" i="41"/>
  <c r="B574" i="41"/>
  <c r="A574" i="41"/>
  <c r="Z573" i="41"/>
  <c r="Y573" i="41"/>
  <c r="X573" i="41"/>
  <c r="W573" i="41"/>
  <c r="V573" i="41"/>
  <c r="U573" i="41"/>
  <c r="T573" i="41"/>
  <c r="S573" i="41"/>
  <c r="R573" i="41"/>
  <c r="Q573" i="41"/>
  <c r="P573" i="41"/>
  <c r="O573" i="41"/>
  <c r="N573" i="41"/>
  <c r="M573" i="41"/>
  <c r="L573" i="41"/>
  <c r="K573" i="41"/>
  <c r="J573" i="41"/>
  <c r="I573" i="41"/>
  <c r="H573" i="41"/>
  <c r="G573" i="41"/>
  <c r="F573" i="41"/>
  <c r="E573" i="41"/>
  <c r="D573" i="41"/>
  <c r="C573" i="41"/>
  <c r="B573" i="41"/>
  <c r="A573" i="41"/>
  <c r="Z572" i="41"/>
  <c r="Y572" i="41"/>
  <c r="X572" i="41"/>
  <c r="W572" i="41"/>
  <c r="V572" i="41"/>
  <c r="U572" i="41"/>
  <c r="T572" i="41"/>
  <c r="S572" i="41"/>
  <c r="R572" i="41"/>
  <c r="Q572" i="41"/>
  <c r="P572" i="41"/>
  <c r="O572" i="41"/>
  <c r="N572" i="41"/>
  <c r="M572" i="41"/>
  <c r="L572" i="41"/>
  <c r="K572" i="41"/>
  <c r="J572" i="41"/>
  <c r="I572" i="41"/>
  <c r="H572" i="41"/>
  <c r="G572" i="41"/>
  <c r="F572" i="41"/>
  <c r="E572" i="41"/>
  <c r="D572" i="41"/>
  <c r="C572" i="41"/>
  <c r="B572" i="41"/>
  <c r="A572" i="41"/>
  <c r="Z571" i="41"/>
  <c r="Y571" i="41"/>
  <c r="X571" i="41"/>
  <c r="W571" i="41"/>
  <c r="V571" i="41"/>
  <c r="U571" i="41"/>
  <c r="T571" i="41"/>
  <c r="S571" i="41"/>
  <c r="R571" i="41"/>
  <c r="Q571" i="41"/>
  <c r="P571" i="41"/>
  <c r="O571" i="41"/>
  <c r="N571" i="41"/>
  <c r="M571" i="41"/>
  <c r="L571" i="41"/>
  <c r="K571" i="41"/>
  <c r="J571" i="41"/>
  <c r="I571" i="41"/>
  <c r="H571" i="41"/>
  <c r="G571" i="41"/>
  <c r="F571" i="41"/>
  <c r="E571" i="41"/>
  <c r="D571" i="41"/>
  <c r="C571" i="41"/>
  <c r="B571" i="41"/>
  <c r="A571" i="41"/>
  <c r="Z570" i="41"/>
  <c r="Y570" i="41"/>
  <c r="X570" i="41"/>
  <c r="W570" i="41"/>
  <c r="V570" i="41"/>
  <c r="U570" i="41"/>
  <c r="T570" i="41"/>
  <c r="S570" i="41"/>
  <c r="R570" i="41"/>
  <c r="Q570" i="41"/>
  <c r="P570" i="41"/>
  <c r="O570" i="41"/>
  <c r="N570" i="41"/>
  <c r="M570" i="41"/>
  <c r="L570" i="41"/>
  <c r="K570" i="41"/>
  <c r="J570" i="41"/>
  <c r="I570" i="41"/>
  <c r="H570" i="41"/>
  <c r="G570" i="41"/>
  <c r="F570" i="41"/>
  <c r="E570" i="41"/>
  <c r="D570" i="41"/>
  <c r="C570" i="41"/>
  <c r="B570" i="41"/>
  <c r="A570" i="41"/>
  <c r="Z569" i="41"/>
  <c r="Y569" i="41"/>
  <c r="X569" i="41"/>
  <c r="W569" i="41"/>
  <c r="V569" i="41"/>
  <c r="U569" i="41"/>
  <c r="T569" i="41"/>
  <c r="S569" i="41"/>
  <c r="R569" i="41"/>
  <c r="Q569" i="41"/>
  <c r="P569" i="41"/>
  <c r="O569" i="41"/>
  <c r="N569" i="41"/>
  <c r="M569" i="41"/>
  <c r="L569" i="41"/>
  <c r="K569" i="41"/>
  <c r="J569" i="41"/>
  <c r="I569" i="41"/>
  <c r="H569" i="41"/>
  <c r="G569" i="41"/>
  <c r="F569" i="41"/>
  <c r="E569" i="41"/>
  <c r="D569" i="41"/>
  <c r="C569" i="41"/>
  <c r="B569" i="41"/>
  <c r="A569" i="41"/>
  <c r="Z568" i="41"/>
  <c r="Y568" i="41"/>
  <c r="X568" i="41"/>
  <c r="W568" i="41"/>
  <c r="V568" i="41"/>
  <c r="U568" i="41"/>
  <c r="T568" i="41"/>
  <c r="S568" i="41"/>
  <c r="R568" i="41"/>
  <c r="Q568" i="41"/>
  <c r="P568" i="41"/>
  <c r="O568" i="41"/>
  <c r="N568" i="41"/>
  <c r="M568" i="41"/>
  <c r="L568" i="41"/>
  <c r="K568" i="41"/>
  <c r="J568" i="41"/>
  <c r="I568" i="41"/>
  <c r="H568" i="41"/>
  <c r="G568" i="41"/>
  <c r="F568" i="41"/>
  <c r="E568" i="41"/>
  <c r="D568" i="41"/>
  <c r="C568" i="41"/>
  <c r="B568" i="41"/>
  <c r="A568" i="41"/>
  <c r="Z567" i="41"/>
  <c r="Y567" i="41"/>
  <c r="X567" i="41"/>
  <c r="W567" i="41"/>
  <c r="V567" i="41"/>
  <c r="U567" i="41"/>
  <c r="T567" i="41"/>
  <c r="S567" i="41"/>
  <c r="R567" i="41"/>
  <c r="Q567" i="41"/>
  <c r="P567" i="41"/>
  <c r="O567" i="41"/>
  <c r="N567" i="41"/>
  <c r="M567" i="41"/>
  <c r="L567" i="41"/>
  <c r="K567" i="41"/>
  <c r="J567" i="41"/>
  <c r="I567" i="41"/>
  <c r="H567" i="41"/>
  <c r="G567" i="41"/>
  <c r="F567" i="41"/>
  <c r="E567" i="41"/>
  <c r="D567" i="41"/>
  <c r="C567" i="41"/>
  <c r="B567" i="41"/>
  <c r="A567" i="41"/>
  <c r="Z566" i="41"/>
  <c r="Y566" i="41"/>
  <c r="X566" i="41"/>
  <c r="W566" i="41"/>
  <c r="V566" i="41"/>
  <c r="U566" i="41"/>
  <c r="T566" i="41"/>
  <c r="S566" i="41"/>
  <c r="R566" i="41"/>
  <c r="Q566" i="41"/>
  <c r="P566" i="41"/>
  <c r="O566" i="41"/>
  <c r="N566" i="41"/>
  <c r="M566" i="41"/>
  <c r="L566" i="41"/>
  <c r="K566" i="41"/>
  <c r="J566" i="41"/>
  <c r="I566" i="41"/>
  <c r="H566" i="41"/>
  <c r="G566" i="41"/>
  <c r="F566" i="41"/>
  <c r="E566" i="41"/>
  <c r="D566" i="41"/>
  <c r="C566" i="41"/>
  <c r="B566" i="41"/>
  <c r="A566" i="41"/>
  <c r="Z565" i="41"/>
  <c r="Y565" i="41"/>
  <c r="X565" i="41"/>
  <c r="W565" i="41"/>
  <c r="V565" i="41"/>
  <c r="U565" i="41"/>
  <c r="T565" i="41"/>
  <c r="S565" i="41"/>
  <c r="R565" i="41"/>
  <c r="Q565" i="41"/>
  <c r="P565" i="41"/>
  <c r="O565" i="41"/>
  <c r="N565" i="41"/>
  <c r="M565" i="41"/>
  <c r="L565" i="41"/>
  <c r="K565" i="41"/>
  <c r="J565" i="41"/>
  <c r="I565" i="41"/>
  <c r="H565" i="41"/>
  <c r="G565" i="41"/>
  <c r="F565" i="41"/>
  <c r="E565" i="41"/>
  <c r="D565" i="41"/>
  <c r="C565" i="41"/>
  <c r="B565" i="41"/>
  <c r="A565" i="41"/>
  <c r="Z564" i="41"/>
  <c r="Y564" i="41"/>
  <c r="X564" i="41"/>
  <c r="W564" i="41"/>
  <c r="V564" i="41"/>
  <c r="U564" i="41"/>
  <c r="T564" i="41"/>
  <c r="S564" i="41"/>
  <c r="R564" i="41"/>
  <c r="Q564" i="41"/>
  <c r="P564" i="41"/>
  <c r="O564" i="41"/>
  <c r="N564" i="41"/>
  <c r="M564" i="41"/>
  <c r="L564" i="41"/>
  <c r="K564" i="41"/>
  <c r="J564" i="41"/>
  <c r="I564" i="41"/>
  <c r="H564" i="41"/>
  <c r="G564" i="41"/>
  <c r="F564" i="41"/>
  <c r="E564" i="41"/>
  <c r="D564" i="41"/>
  <c r="C564" i="41"/>
  <c r="B564" i="41"/>
  <c r="A564" i="41"/>
  <c r="Z563" i="41"/>
  <c r="Y563" i="41"/>
  <c r="X563" i="41"/>
  <c r="W563" i="41"/>
  <c r="V563" i="41"/>
  <c r="U563" i="41"/>
  <c r="T563" i="41"/>
  <c r="S563" i="41"/>
  <c r="R563" i="41"/>
  <c r="Q563" i="41"/>
  <c r="P563" i="41"/>
  <c r="O563" i="41"/>
  <c r="N563" i="41"/>
  <c r="M563" i="41"/>
  <c r="L563" i="41"/>
  <c r="K563" i="41"/>
  <c r="J563" i="41"/>
  <c r="I563" i="41"/>
  <c r="H563" i="41"/>
  <c r="G563" i="41"/>
  <c r="F563" i="41"/>
  <c r="E563" i="41"/>
  <c r="D563" i="41"/>
  <c r="C563" i="41"/>
  <c r="B563" i="41"/>
  <c r="A563" i="41"/>
  <c r="Z562" i="41"/>
  <c r="Y562" i="41"/>
  <c r="X562" i="41"/>
  <c r="W562" i="41"/>
  <c r="V562" i="41"/>
  <c r="U562" i="41"/>
  <c r="T562" i="41"/>
  <c r="S562" i="41"/>
  <c r="R562" i="41"/>
  <c r="Q562" i="41"/>
  <c r="P562" i="41"/>
  <c r="O562" i="41"/>
  <c r="N562" i="41"/>
  <c r="M562" i="41"/>
  <c r="L562" i="41"/>
  <c r="K562" i="41"/>
  <c r="J562" i="41"/>
  <c r="I562" i="41"/>
  <c r="H562" i="41"/>
  <c r="G562" i="41"/>
  <c r="F562" i="41"/>
  <c r="E562" i="41"/>
  <c r="D562" i="41"/>
  <c r="C562" i="41"/>
  <c r="B562" i="41"/>
  <c r="A562" i="41"/>
  <c r="Z561" i="41"/>
  <c r="Y561" i="41"/>
  <c r="X561" i="41"/>
  <c r="W561" i="41"/>
  <c r="V561" i="41"/>
  <c r="U561" i="41"/>
  <c r="T561" i="41"/>
  <c r="S561" i="41"/>
  <c r="R561" i="41"/>
  <c r="Q561" i="41"/>
  <c r="P561" i="41"/>
  <c r="O561" i="41"/>
  <c r="N561" i="41"/>
  <c r="M561" i="41"/>
  <c r="L561" i="41"/>
  <c r="K561" i="41"/>
  <c r="J561" i="41"/>
  <c r="I561" i="41"/>
  <c r="H561" i="41"/>
  <c r="G561" i="41"/>
  <c r="F561" i="41"/>
  <c r="E561" i="41"/>
  <c r="D561" i="41"/>
  <c r="C561" i="41"/>
  <c r="B561" i="41"/>
  <c r="A561" i="41"/>
  <c r="Z560" i="41"/>
  <c r="Y560" i="41"/>
  <c r="X560" i="41"/>
  <c r="W560" i="41"/>
  <c r="V560" i="41"/>
  <c r="U560" i="41"/>
  <c r="T560" i="41"/>
  <c r="S560" i="41"/>
  <c r="R560" i="41"/>
  <c r="Q560" i="41"/>
  <c r="P560" i="41"/>
  <c r="O560" i="41"/>
  <c r="N560" i="41"/>
  <c r="M560" i="41"/>
  <c r="L560" i="41"/>
  <c r="K560" i="41"/>
  <c r="J560" i="41"/>
  <c r="I560" i="41"/>
  <c r="H560" i="41"/>
  <c r="G560" i="41"/>
  <c r="F560" i="41"/>
  <c r="E560" i="41"/>
  <c r="D560" i="41"/>
  <c r="C560" i="41"/>
  <c r="B560" i="41"/>
  <c r="A560" i="41"/>
  <c r="Z559" i="41"/>
  <c r="Y559" i="41"/>
  <c r="X559" i="41"/>
  <c r="W559" i="41"/>
  <c r="V559" i="41"/>
  <c r="U559" i="41"/>
  <c r="T559" i="41"/>
  <c r="S559" i="41"/>
  <c r="R559" i="41"/>
  <c r="Q559" i="41"/>
  <c r="P559" i="41"/>
  <c r="O559" i="41"/>
  <c r="N559" i="41"/>
  <c r="M559" i="41"/>
  <c r="L559" i="41"/>
  <c r="K559" i="41"/>
  <c r="J559" i="41"/>
  <c r="I559" i="41"/>
  <c r="H559" i="41"/>
  <c r="G559" i="41"/>
  <c r="F559" i="41"/>
  <c r="E559" i="41"/>
  <c r="D559" i="41"/>
  <c r="C559" i="41"/>
  <c r="B559" i="41"/>
  <c r="A559" i="41"/>
  <c r="Z558" i="41"/>
  <c r="Y558" i="41"/>
  <c r="X558" i="41"/>
  <c r="W558" i="41"/>
  <c r="V558" i="41"/>
  <c r="U558" i="41"/>
  <c r="T558" i="41"/>
  <c r="S558" i="41"/>
  <c r="R558" i="41"/>
  <c r="Q558" i="41"/>
  <c r="P558" i="41"/>
  <c r="O558" i="41"/>
  <c r="N558" i="41"/>
  <c r="M558" i="41"/>
  <c r="L558" i="41"/>
  <c r="K558" i="41"/>
  <c r="J558" i="41"/>
  <c r="I558" i="41"/>
  <c r="H558" i="41"/>
  <c r="G558" i="41"/>
  <c r="F558" i="41"/>
  <c r="E558" i="41"/>
  <c r="D558" i="41"/>
  <c r="C558" i="41"/>
  <c r="B558" i="41"/>
  <c r="A558" i="41"/>
  <c r="Z557" i="41"/>
  <c r="Y557" i="41"/>
  <c r="X557" i="41"/>
  <c r="W557" i="41"/>
  <c r="V557" i="41"/>
  <c r="U557" i="41"/>
  <c r="T557" i="41"/>
  <c r="S557" i="41"/>
  <c r="R557" i="41"/>
  <c r="Q557" i="41"/>
  <c r="P557" i="41"/>
  <c r="O557" i="41"/>
  <c r="N557" i="41"/>
  <c r="M557" i="41"/>
  <c r="L557" i="41"/>
  <c r="K557" i="41"/>
  <c r="J557" i="41"/>
  <c r="I557" i="41"/>
  <c r="H557" i="41"/>
  <c r="G557" i="41"/>
  <c r="F557" i="41"/>
  <c r="E557" i="41"/>
  <c r="D557" i="41"/>
  <c r="C557" i="41"/>
  <c r="B557" i="41"/>
  <c r="A557" i="41"/>
  <c r="Z556" i="41"/>
  <c r="Y556" i="41"/>
  <c r="X556" i="41"/>
  <c r="W556" i="41"/>
  <c r="V556" i="41"/>
  <c r="U556" i="41"/>
  <c r="T556" i="41"/>
  <c r="S556" i="41"/>
  <c r="R556" i="41"/>
  <c r="Q556" i="41"/>
  <c r="P556" i="41"/>
  <c r="O556" i="41"/>
  <c r="N556" i="41"/>
  <c r="M556" i="41"/>
  <c r="L556" i="41"/>
  <c r="K556" i="41"/>
  <c r="J556" i="41"/>
  <c r="I556" i="41"/>
  <c r="H556" i="41"/>
  <c r="G556" i="41"/>
  <c r="F556" i="41"/>
  <c r="E556" i="41"/>
  <c r="D556" i="41"/>
  <c r="C556" i="41"/>
  <c r="B556" i="41"/>
  <c r="A556" i="41"/>
  <c r="Z555" i="41"/>
  <c r="Y555" i="41"/>
  <c r="X555" i="41"/>
  <c r="W555" i="41"/>
  <c r="V555" i="41"/>
  <c r="U555" i="41"/>
  <c r="T555" i="41"/>
  <c r="S555" i="41"/>
  <c r="R555" i="41"/>
  <c r="Q555" i="41"/>
  <c r="P555" i="41"/>
  <c r="O555" i="41"/>
  <c r="N555" i="41"/>
  <c r="M555" i="41"/>
  <c r="L555" i="41"/>
  <c r="K555" i="41"/>
  <c r="J555" i="41"/>
  <c r="I555" i="41"/>
  <c r="H555" i="41"/>
  <c r="G555" i="41"/>
  <c r="F555" i="41"/>
  <c r="E555" i="41"/>
  <c r="D555" i="41"/>
  <c r="C555" i="41"/>
  <c r="B555" i="41"/>
  <c r="A555" i="41"/>
  <c r="Z554" i="41"/>
  <c r="Y554" i="41"/>
  <c r="X554" i="41"/>
  <c r="W554" i="41"/>
  <c r="V554" i="41"/>
  <c r="U554" i="41"/>
  <c r="T554" i="41"/>
  <c r="S554" i="41"/>
  <c r="R554" i="41"/>
  <c r="Q554" i="41"/>
  <c r="P554" i="41"/>
  <c r="O554" i="41"/>
  <c r="N554" i="41"/>
  <c r="M554" i="41"/>
  <c r="L554" i="41"/>
  <c r="K554" i="41"/>
  <c r="J554" i="41"/>
  <c r="I554" i="41"/>
  <c r="H554" i="41"/>
  <c r="G554" i="41"/>
  <c r="F554" i="41"/>
  <c r="E554" i="41"/>
  <c r="D554" i="41"/>
  <c r="C554" i="41"/>
  <c r="B554" i="41"/>
  <c r="A554" i="41"/>
  <c r="Z553" i="41"/>
  <c r="Y553" i="41"/>
  <c r="X553" i="41"/>
  <c r="W553" i="41"/>
  <c r="V553" i="41"/>
  <c r="U553" i="41"/>
  <c r="T553" i="41"/>
  <c r="S553" i="41"/>
  <c r="R553" i="41"/>
  <c r="Q553" i="41"/>
  <c r="P553" i="41"/>
  <c r="O553" i="41"/>
  <c r="N553" i="41"/>
  <c r="M553" i="41"/>
  <c r="L553" i="41"/>
  <c r="K553" i="41"/>
  <c r="J553" i="41"/>
  <c r="I553" i="41"/>
  <c r="H553" i="41"/>
  <c r="G553" i="41"/>
  <c r="F553" i="41"/>
  <c r="E553" i="41"/>
  <c r="D553" i="41"/>
  <c r="C553" i="41"/>
  <c r="B553" i="41"/>
  <c r="A553" i="41"/>
  <c r="Z552" i="41"/>
  <c r="Y552" i="41"/>
  <c r="X552" i="41"/>
  <c r="W552" i="41"/>
  <c r="V552" i="41"/>
  <c r="U552" i="41"/>
  <c r="T552" i="41"/>
  <c r="S552" i="41"/>
  <c r="R552" i="41"/>
  <c r="Q552" i="41"/>
  <c r="P552" i="41"/>
  <c r="O552" i="41"/>
  <c r="N552" i="41"/>
  <c r="M552" i="41"/>
  <c r="L552" i="41"/>
  <c r="K552" i="41"/>
  <c r="J552" i="41"/>
  <c r="I552" i="41"/>
  <c r="H552" i="41"/>
  <c r="G552" i="41"/>
  <c r="F552" i="41"/>
  <c r="E552" i="41"/>
  <c r="D552" i="41"/>
  <c r="C552" i="41"/>
  <c r="B552" i="41"/>
  <c r="A552" i="41"/>
  <c r="Z551" i="41"/>
  <c r="Y551" i="41"/>
  <c r="X551" i="41"/>
  <c r="W551" i="41"/>
  <c r="V551" i="41"/>
  <c r="U551" i="41"/>
  <c r="T551" i="41"/>
  <c r="S551" i="41"/>
  <c r="R551" i="41"/>
  <c r="Q551" i="41"/>
  <c r="P551" i="41"/>
  <c r="O551" i="41"/>
  <c r="N551" i="41"/>
  <c r="M551" i="41"/>
  <c r="L551" i="41"/>
  <c r="K551" i="41"/>
  <c r="J551" i="41"/>
  <c r="I551" i="41"/>
  <c r="H551" i="41"/>
  <c r="G551" i="41"/>
  <c r="F551" i="41"/>
  <c r="E551" i="41"/>
  <c r="D551" i="41"/>
  <c r="C551" i="41"/>
  <c r="B551" i="41"/>
  <c r="A551" i="41"/>
  <c r="Z550" i="41"/>
  <c r="Y550" i="41"/>
  <c r="X550" i="41"/>
  <c r="W550" i="41"/>
  <c r="V550" i="41"/>
  <c r="U550" i="41"/>
  <c r="T550" i="41"/>
  <c r="S550" i="41"/>
  <c r="R550" i="41"/>
  <c r="Q550" i="41"/>
  <c r="P550" i="41"/>
  <c r="O550" i="41"/>
  <c r="N550" i="41"/>
  <c r="M550" i="41"/>
  <c r="L550" i="41"/>
  <c r="K550" i="41"/>
  <c r="J550" i="41"/>
  <c r="I550" i="41"/>
  <c r="H550" i="41"/>
  <c r="G550" i="41"/>
  <c r="F550" i="41"/>
  <c r="E550" i="41"/>
  <c r="D550" i="41"/>
  <c r="C550" i="41"/>
  <c r="B550" i="41"/>
  <c r="A550" i="41"/>
  <c r="Z549" i="41"/>
  <c r="Y549" i="41"/>
  <c r="X549" i="41"/>
  <c r="W549" i="41"/>
  <c r="V549" i="41"/>
  <c r="U549" i="41"/>
  <c r="T549" i="41"/>
  <c r="S549" i="41"/>
  <c r="R549" i="41"/>
  <c r="Q549" i="41"/>
  <c r="P549" i="41"/>
  <c r="O549" i="41"/>
  <c r="N549" i="41"/>
  <c r="M549" i="41"/>
  <c r="L549" i="41"/>
  <c r="K549" i="41"/>
  <c r="J549" i="41"/>
  <c r="I549" i="41"/>
  <c r="H549" i="41"/>
  <c r="G549" i="41"/>
  <c r="F549" i="41"/>
  <c r="E549" i="41"/>
  <c r="D549" i="41"/>
  <c r="C549" i="41"/>
  <c r="B549" i="41"/>
  <c r="A549" i="41"/>
  <c r="Z548" i="41"/>
  <c r="Y548" i="41"/>
  <c r="X548" i="41"/>
  <c r="W548" i="41"/>
  <c r="V548" i="41"/>
  <c r="U548" i="41"/>
  <c r="T548" i="41"/>
  <c r="S548" i="41"/>
  <c r="R548" i="41"/>
  <c r="Q548" i="41"/>
  <c r="P548" i="41"/>
  <c r="O548" i="41"/>
  <c r="N548" i="41"/>
  <c r="M548" i="41"/>
  <c r="L548" i="41"/>
  <c r="K548" i="41"/>
  <c r="J548" i="41"/>
  <c r="I548" i="41"/>
  <c r="H548" i="41"/>
  <c r="G548" i="41"/>
  <c r="F548" i="41"/>
  <c r="E548" i="41"/>
  <c r="D548" i="41"/>
  <c r="C548" i="41"/>
  <c r="B548" i="41"/>
  <c r="A548" i="41"/>
  <c r="Z547" i="41"/>
  <c r="Y547" i="41"/>
  <c r="X547" i="41"/>
  <c r="W547" i="41"/>
  <c r="V547" i="41"/>
  <c r="U547" i="41"/>
  <c r="T547" i="41"/>
  <c r="S547" i="41"/>
  <c r="R547" i="41"/>
  <c r="Q547" i="41"/>
  <c r="P547" i="41"/>
  <c r="O547" i="41"/>
  <c r="N547" i="41"/>
  <c r="M547" i="41"/>
  <c r="L547" i="41"/>
  <c r="K547" i="41"/>
  <c r="J547" i="41"/>
  <c r="I547" i="41"/>
  <c r="H547" i="41"/>
  <c r="G547" i="41"/>
  <c r="F547" i="41"/>
  <c r="E547" i="41"/>
  <c r="D547" i="41"/>
  <c r="C547" i="41"/>
  <c r="B547" i="41"/>
  <c r="A547" i="41"/>
  <c r="Z546" i="41"/>
  <c r="Y546" i="41"/>
  <c r="X546" i="41"/>
  <c r="W546" i="41"/>
  <c r="V546" i="41"/>
  <c r="U546" i="41"/>
  <c r="T546" i="41"/>
  <c r="S546" i="41"/>
  <c r="R546" i="41"/>
  <c r="Q546" i="41"/>
  <c r="P546" i="41"/>
  <c r="O546" i="41"/>
  <c r="N546" i="41"/>
  <c r="M546" i="41"/>
  <c r="L546" i="41"/>
  <c r="K546" i="41"/>
  <c r="J546" i="41"/>
  <c r="I546" i="41"/>
  <c r="H546" i="41"/>
  <c r="G546" i="41"/>
  <c r="F546" i="41"/>
  <c r="E546" i="41"/>
  <c r="D546" i="41"/>
  <c r="C546" i="41"/>
  <c r="B546" i="41"/>
  <c r="A546" i="41"/>
  <c r="Z545" i="41"/>
  <c r="Y545" i="41"/>
  <c r="X545" i="41"/>
  <c r="W545" i="41"/>
  <c r="V545" i="41"/>
  <c r="U545" i="41"/>
  <c r="T545" i="41"/>
  <c r="S545" i="41"/>
  <c r="R545" i="41"/>
  <c r="Q545" i="41"/>
  <c r="P545" i="41"/>
  <c r="O545" i="41"/>
  <c r="N545" i="41"/>
  <c r="M545" i="41"/>
  <c r="L545" i="41"/>
  <c r="K545" i="41"/>
  <c r="J545" i="41"/>
  <c r="I545" i="41"/>
  <c r="H545" i="41"/>
  <c r="G545" i="41"/>
  <c r="F545" i="41"/>
  <c r="E545" i="41"/>
  <c r="D545" i="41"/>
  <c r="C545" i="41"/>
  <c r="B545" i="41"/>
  <c r="A545" i="41"/>
  <c r="Z544" i="41"/>
  <c r="Y544" i="41"/>
  <c r="X544" i="41"/>
  <c r="W544" i="41"/>
  <c r="V544" i="41"/>
  <c r="U544" i="41"/>
  <c r="T544" i="41"/>
  <c r="S544" i="41"/>
  <c r="R544" i="41"/>
  <c r="Q544" i="41"/>
  <c r="P544" i="41"/>
  <c r="O544" i="41"/>
  <c r="N544" i="41"/>
  <c r="M544" i="41"/>
  <c r="L544" i="41"/>
  <c r="K544" i="41"/>
  <c r="J544" i="41"/>
  <c r="I544" i="41"/>
  <c r="H544" i="41"/>
  <c r="G544" i="41"/>
  <c r="F544" i="41"/>
  <c r="E544" i="41"/>
  <c r="D544" i="41"/>
  <c r="C544" i="41"/>
  <c r="B544" i="41"/>
  <c r="A544" i="41"/>
  <c r="Z543" i="41"/>
  <c r="Y543" i="41"/>
  <c r="X543" i="41"/>
  <c r="W543" i="41"/>
  <c r="V543" i="41"/>
  <c r="U543" i="41"/>
  <c r="T543" i="41"/>
  <c r="S543" i="41"/>
  <c r="R543" i="41"/>
  <c r="Q543" i="41"/>
  <c r="P543" i="41"/>
  <c r="O543" i="41"/>
  <c r="N543" i="41"/>
  <c r="M543" i="41"/>
  <c r="L543" i="41"/>
  <c r="K543" i="41"/>
  <c r="J543" i="41"/>
  <c r="I543" i="41"/>
  <c r="H543" i="41"/>
  <c r="G543" i="41"/>
  <c r="F543" i="41"/>
  <c r="E543" i="41"/>
  <c r="D543" i="41"/>
  <c r="C543" i="41"/>
  <c r="B543" i="41"/>
  <c r="A543" i="41"/>
  <c r="Z542" i="41"/>
  <c r="Y542" i="41"/>
  <c r="X542" i="41"/>
  <c r="W542" i="41"/>
  <c r="V542" i="41"/>
  <c r="U542" i="41"/>
  <c r="T542" i="41"/>
  <c r="S542" i="41"/>
  <c r="R542" i="41"/>
  <c r="Q542" i="41"/>
  <c r="P542" i="41"/>
  <c r="O542" i="41"/>
  <c r="N542" i="41"/>
  <c r="M542" i="41"/>
  <c r="L542" i="41"/>
  <c r="K542" i="41"/>
  <c r="J542" i="41"/>
  <c r="I542" i="41"/>
  <c r="H542" i="41"/>
  <c r="G542" i="41"/>
  <c r="F542" i="41"/>
  <c r="E542" i="41"/>
  <c r="D542" i="41"/>
  <c r="C542" i="41"/>
  <c r="B542" i="41"/>
  <c r="A542" i="41"/>
  <c r="Z541" i="41"/>
  <c r="Y541" i="41"/>
  <c r="X541" i="41"/>
  <c r="W541" i="41"/>
  <c r="V541" i="41"/>
  <c r="U541" i="41"/>
  <c r="T541" i="41"/>
  <c r="S541" i="41"/>
  <c r="R541" i="41"/>
  <c r="Q541" i="41"/>
  <c r="P541" i="41"/>
  <c r="O541" i="41"/>
  <c r="N541" i="41"/>
  <c r="M541" i="41"/>
  <c r="L541" i="41"/>
  <c r="K541" i="41"/>
  <c r="J541" i="41"/>
  <c r="I541" i="41"/>
  <c r="H541" i="41"/>
  <c r="G541" i="41"/>
  <c r="F541" i="41"/>
  <c r="E541" i="41"/>
  <c r="D541" i="41"/>
  <c r="C541" i="41"/>
  <c r="B541" i="41"/>
  <c r="A541" i="41"/>
  <c r="Z540" i="41"/>
  <c r="Y540" i="41"/>
  <c r="X540" i="41"/>
  <c r="W540" i="41"/>
  <c r="V540" i="41"/>
  <c r="U540" i="41"/>
  <c r="T540" i="41"/>
  <c r="S540" i="41"/>
  <c r="R540" i="41"/>
  <c r="Q540" i="41"/>
  <c r="P540" i="41"/>
  <c r="O540" i="41"/>
  <c r="N540" i="41"/>
  <c r="M540" i="41"/>
  <c r="L540" i="41"/>
  <c r="K540" i="41"/>
  <c r="J540" i="41"/>
  <c r="I540" i="41"/>
  <c r="H540" i="41"/>
  <c r="G540" i="41"/>
  <c r="F540" i="41"/>
  <c r="E540" i="41"/>
  <c r="D540" i="41"/>
  <c r="C540" i="41"/>
  <c r="B540" i="41"/>
  <c r="A540" i="41"/>
  <c r="Z539" i="41"/>
  <c r="Y539" i="41"/>
  <c r="X539" i="41"/>
  <c r="W539" i="41"/>
  <c r="V539" i="41"/>
  <c r="U539" i="41"/>
  <c r="T539" i="41"/>
  <c r="S539" i="41"/>
  <c r="R539" i="41"/>
  <c r="Q539" i="41"/>
  <c r="P539" i="41"/>
  <c r="O539" i="41"/>
  <c r="N539" i="41"/>
  <c r="M539" i="41"/>
  <c r="L539" i="41"/>
  <c r="K539" i="41"/>
  <c r="J539" i="41"/>
  <c r="I539" i="41"/>
  <c r="H539" i="41"/>
  <c r="G539" i="41"/>
  <c r="F539" i="41"/>
  <c r="E539" i="41"/>
  <c r="D539" i="41"/>
  <c r="C539" i="41"/>
  <c r="B539" i="41"/>
  <c r="A539" i="41"/>
  <c r="Z538" i="41"/>
  <c r="Y538" i="41"/>
  <c r="X538" i="41"/>
  <c r="W538" i="41"/>
  <c r="V538" i="41"/>
  <c r="U538" i="41"/>
  <c r="T538" i="41"/>
  <c r="S538" i="41"/>
  <c r="R538" i="41"/>
  <c r="Q538" i="41"/>
  <c r="P538" i="41"/>
  <c r="O538" i="41"/>
  <c r="N538" i="41"/>
  <c r="M538" i="41"/>
  <c r="L538" i="41"/>
  <c r="K538" i="41"/>
  <c r="J538" i="41"/>
  <c r="I538" i="41"/>
  <c r="H538" i="41"/>
  <c r="G538" i="41"/>
  <c r="F538" i="41"/>
  <c r="E538" i="41"/>
  <c r="D538" i="41"/>
  <c r="C538" i="41"/>
  <c r="B538" i="41"/>
  <c r="A538" i="41"/>
  <c r="Z537" i="41"/>
  <c r="Y537" i="41"/>
  <c r="X537" i="41"/>
  <c r="W537" i="41"/>
  <c r="V537" i="41"/>
  <c r="U537" i="41"/>
  <c r="T537" i="41"/>
  <c r="S537" i="41"/>
  <c r="R537" i="41"/>
  <c r="Q537" i="41"/>
  <c r="P537" i="41"/>
  <c r="O537" i="41"/>
  <c r="N537" i="41"/>
  <c r="M537" i="41"/>
  <c r="L537" i="41"/>
  <c r="K537" i="41"/>
  <c r="J537" i="41"/>
  <c r="I537" i="41"/>
  <c r="H537" i="41"/>
  <c r="G537" i="41"/>
  <c r="F537" i="41"/>
  <c r="E537" i="41"/>
  <c r="D537" i="41"/>
  <c r="C537" i="41"/>
  <c r="B537" i="41"/>
  <c r="A537" i="41"/>
  <c r="Z536" i="41"/>
  <c r="Y536" i="41"/>
  <c r="X536" i="41"/>
  <c r="W536" i="41"/>
  <c r="V536" i="41"/>
  <c r="U536" i="41"/>
  <c r="T536" i="41"/>
  <c r="S536" i="41"/>
  <c r="R536" i="41"/>
  <c r="Q536" i="41"/>
  <c r="P536" i="41"/>
  <c r="O536" i="41"/>
  <c r="N536" i="41"/>
  <c r="M536" i="41"/>
  <c r="L536" i="41"/>
  <c r="K536" i="41"/>
  <c r="J536" i="41"/>
  <c r="I536" i="41"/>
  <c r="H536" i="41"/>
  <c r="G536" i="41"/>
  <c r="F536" i="41"/>
  <c r="E536" i="41"/>
  <c r="D536" i="41"/>
  <c r="C536" i="41"/>
  <c r="B536" i="41"/>
  <c r="A536" i="41"/>
  <c r="Z535" i="41"/>
  <c r="Y535" i="41"/>
  <c r="X535" i="41"/>
  <c r="W535" i="41"/>
  <c r="V535" i="41"/>
  <c r="U535" i="41"/>
  <c r="T535" i="41"/>
  <c r="S535" i="41"/>
  <c r="R535" i="41"/>
  <c r="Q535" i="41"/>
  <c r="P535" i="41"/>
  <c r="O535" i="41"/>
  <c r="N535" i="41"/>
  <c r="M535" i="41"/>
  <c r="L535" i="41"/>
  <c r="K535" i="41"/>
  <c r="J535" i="41"/>
  <c r="I535" i="41"/>
  <c r="H535" i="41"/>
  <c r="G535" i="41"/>
  <c r="F535" i="41"/>
  <c r="E535" i="41"/>
  <c r="D535" i="41"/>
  <c r="C535" i="41"/>
  <c r="B535" i="41"/>
  <c r="A535" i="41"/>
  <c r="Z534" i="41"/>
  <c r="Y534" i="41"/>
  <c r="X534" i="41"/>
  <c r="W534" i="41"/>
  <c r="V534" i="41"/>
  <c r="U534" i="41"/>
  <c r="T534" i="41"/>
  <c r="S534" i="41"/>
  <c r="R534" i="41"/>
  <c r="Q534" i="41"/>
  <c r="P534" i="41"/>
  <c r="O534" i="41"/>
  <c r="N534" i="41"/>
  <c r="M534" i="41"/>
  <c r="L534" i="41"/>
  <c r="K534" i="41"/>
  <c r="J534" i="41"/>
  <c r="I534" i="41"/>
  <c r="H534" i="41"/>
  <c r="G534" i="41"/>
  <c r="F534" i="41"/>
  <c r="E534" i="41"/>
  <c r="D534" i="41"/>
  <c r="C534" i="41"/>
  <c r="B534" i="41"/>
  <c r="A534" i="41"/>
  <c r="Z533" i="41"/>
  <c r="Y533" i="41"/>
  <c r="X533" i="41"/>
  <c r="W533" i="41"/>
  <c r="V533" i="41"/>
  <c r="U533" i="41"/>
  <c r="T533" i="41"/>
  <c r="S533" i="41"/>
  <c r="R533" i="41"/>
  <c r="Q533" i="41"/>
  <c r="P533" i="41"/>
  <c r="O533" i="41"/>
  <c r="N533" i="41"/>
  <c r="M533" i="41"/>
  <c r="L533" i="41"/>
  <c r="K533" i="41"/>
  <c r="J533" i="41"/>
  <c r="I533" i="41"/>
  <c r="H533" i="41"/>
  <c r="G533" i="41"/>
  <c r="F533" i="41"/>
  <c r="E533" i="41"/>
  <c r="D533" i="41"/>
  <c r="C533" i="41"/>
  <c r="B533" i="41"/>
  <c r="A533" i="41"/>
  <c r="Z532" i="41"/>
  <c r="Y532" i="41"/>
  <c r="X532" i="41"/>
  <c r="W532" i="41"/>
  <c r="V532" i="41"/>
  <c r="U532" i="41"/>
  <c r="T532" i="41"/>
  <c r="S532" i="41"/>
  <c r="R532" i="41"/>
  <c r="Q532" i="41"/>
  <c r="P532" i="41"/>
  <c r="O532" i="41"/>
  <c r="N532" i="41"/>
  <c r="M532" i="41"/>
  <c r="L532" i="41"/>
  <c r="K532" i="41"/>
  <c r="J532" i="41"/>
  <c r="I532" i="41"/>
  <c r="H532" i="41"/>
  <c r="G532" i="41"/>
  <c r="F532" i="41"/>
  <c r="E532" i="41"/>
  <c r="D532" i="41"/>
  <c r="C532" i="41"/>
  <c r="B532" i="41"/>
  <c r="A532" i="41"/>
  <c r="Z531" i="41"/>
  <c r="Y531" i="41"/>
  <c r="X531" i="41"/>
  <c r="W531" i="41"/>
  <c r="V531" i="41"/>
  <c r="U531" i="41"/>
  <c r="T531" i="41"/>
  <c r="S531" i="41"/>
  <c r="R531" i="41"/>
  <c r="Q531" i="41"/>
  <c r="P531" i="41"/>
  <c r="O531" i="41"/>
  <c r="N531" i="41"/>
  <c r="M531" i="41"/>
  <c r="L531" i="41"/>
  <c r="K531" i="41"/>
  <c r="J531" i="41"/>
  <c r="I531" i="41"/>
  <c r="H531" i="41"/>
  <c r="G531" i="41"/>
  <c r="F531" i="41"/>
  <c r="E531" i="41"/>
  <c r="D531" i="41"/>
  <c r="C531" i="41"/>
  <c r="B531" i="41"/>
  <c r="A531" i="41"/>
  <c r="Z530" i="41"/>
  <c r="Y530" i="41"/>
  <c r="X530" i="41"/>
  <c r="W530" i="41"/>
  <c r="V530" i="41"/>
  <c r="U530" i="41"/>
  <c r="T530" i="41"/>
  <c r="S530" i="41"/>
  <c r="R530" i="41"/>
  <c r="Q530" i="41"/>
  <c r="P530" i="41"/>
  <c r="O530" i="41"/>
  <c r="N530" i="41"/>
  <c r="M530" i="41"/>
  <c r="L530" i="41"/>
  <c r="K530" i="41"/>
  <c r="J530" i="41"/>
  <c r="I530" i="41"/>
  <c r="H530" i="41"/>
  <c r="G530" i="41"/>
  <c r="F530" i="41"/>
  <c r="E530" i="41"/>
  <c r="D530" i="41"/>
  <c r="C530" i="41"/>
  <c r="B530" i="41"/>
  <c r="A530" i="41"/>
  <c r="Z529" i="41"/>
  <c r="Y529" i="41"/>
  <c r="X529" i="41"/>
  <c r="W529" i="41"/>
  <c r="V529" i="41"/>
  <c r="U529" i="41"/>
  <c r="T529" i="41"/>
  <c r="S529" i="41"/>
  <c r="R529" i="41"/>
  <c r="Q529" i="41"/>
  <c r="P529" i="41"/>
  <c r="O529" i="41"/>
  <c r="N529" i="41"/>
  <c r="M529" i="41"/>
  <c r="L529" i="41"/>
  <c r="K529" i="41"/>
  <c r="J529" i="41"/>
  <c r="I529" i="41"/>
  <c r="H529" i="41"/>
  <c r="G529" i="41"/>
  <c r="F529" i="41"/>
  <c r="E529" i="41"/>
  <c r="D529" i="41"/>
  <c r="C529" i="41"/>
  <c r="B529" i="41"/>
  <c r="A529" i="41"/>
  <c r="Z528" i="41"/>
  <c r="Y528" i="41"/>
  <c r="X528" i="41"/>
  <c r="W528" i="41"/>
  <c r="V528" i="41"/>
  <c r="U528" i="41"/>
  <c r="T528" i="41"/>
  <c r="S528" i="41"/>
  <c r="R528" i="41"/>
  <c r="Q528" i="41"/>
  <c r="P528" i="41"/>
  <c r="O528" i="41"/>
  <c r="N528" i="41"/>
  <c r="M528" i="41"/>
  <c r="L528" i="41"/>
  <c r="K528" i="41"/>
  <c r="J528" i="41"/>
  <c r="I528" i="41"/>
  <c r="H528" i="41"/>
  <c r="G528" i="41"/>
  <c r="F528" i="41"/>
  <c r="E528" i="41"/>
  <c r="D528" i="41"/>
  <c r="C528" i="41"/>
  <c r="B528" i="41"/>
  <c r="A528" i="41"/>
  <c r="Z527" i="41"/>
  <c r="Y527" i="41"/>
  <c r="X527" i="41"/>
  <c r="W527" i="41"/>
  <c r="V527" i="41"/>
  <c r="U527" i="41"/>
  <c r="T527" i="41"/>
  <c r="S527" i="41"/>
  <c r="R527" i="41"/>
  <c r="Q527" i="41"/>
  <c r="P527" i="41"/>
  <c r="O527" i="41"/>
  <c r="N527" i="41"/>
  <c r="M527" i="41"/>
  <c r="L527" i="41"/>
  <c r="K527" i="41"/>
  <c r="J527" i="41"/>
  <c r="I527" i="41"/>
  <c r="H527" i="41"/>
  <c r="G527" i="41"/>
  <c r="F527" i="41"/>
  <c r="E527" i="41"/>
  <c r="D527" i="41"/>
  <c r="C527" i="41"/>
  <c r="B527" i="41"/>
  <c r="A527" i="41"/>
  <c r="Z526" i="41"/>
  <c r="Y526" i="41"/>
  <c r="X526" i="41"/>
  <c r="W526" i="41"/>
  <c r="V526" i="41"/>
  <c r="U526" i="41"/>
  <c r="T526" i="41"/>
  <c r="S526" i="41"/>
  <c r="R526" i="41"/>
  <c r="Q526" i="41"/>
  <c r="P526" i="41"/>
  <c r="O526" i="41"/>
  <c r="N526" i="41"/>
  <c r="M526" i="41"/>
  <c r="L526" i="41"/>
  <c r="K526" i="41"/>
  <c r="J526" i="41"/>
  <c r="I526" i="41"/>
  <c r="H526" i="41"/>
  <c r="G526" i="41"/>
  <c r="F526" i="41"/>
  <c r="E526" i="41"/>
  <c r="D526" i="41"/>
  <c r="C526" i="41"/>
  <c r="B526" i="41"/>
  <c r="A526" i="41"/>
  <c r="Z525" i="41"/>
  <c r="Y525" i="41"/>
  <c r="X525" i="41"/>
  <c r="W525" i="41"/>
  <c r="V525" i="41"/>
  <c r="U525" i="41"/>
  <c r="T525" i="41"/>
  <c r="S525" i="41"/>
  <c r="R525" i="41"/>
  <c r="Q525" i="41"/>
  <c r="P525" i="41"/>
  <c r="O525" i="41"/>
  <c r="N525" i="41"/>
  <c r="M525" i="41"/>
  <c r="L525" i="41"/>
  <c r="K525" i="41"/>
  <c r="J525" i="41"/>
  <c r="I525" i="41"/>
  <c r="H525" i="41"/>
  <c r="G525" i="41"/>
  <c r="F525" i="41"/>
  <c r="E525" i="41"/>
  <c r="D525" i="41"/>
  <c r="C525" i="41"/>
  <c r="B525" i="41"/>
  <c r="A525" i="41"/>
  <c r="Z524" i="41"/>
  <c r="Y524" i="41"/>
  <c r="X524" i="41"/>
  <c r="W524" i="41"/>
  <c r="V524" i="41"/>
  <c r="U524" i="41"/>
  <c r="T524" i="41"/>
  <c r="S524" i="41"/>
  <c r="R524" i="41"/>
  <c r="Q524" i="41"/>
  <c r="P524" i="41"/>
  <c r="O524" i="41"/>
  <c r="N524" i="41"/>
  <c r="M524" i="41"/>
  <c r="L524" i="41"/>
  <c r="K524" i="41"/>
  <c r="J524" i="41"/>
  <c r="I524" i="41"/>
  <c r="H524" i="41"/>
  <c r="G524" i="41"/>
  <c r="F524" i="41"/>
  <c r="E524" i="41"/>
  <c r="D524" i="41"/>
  <c r="C524" i="41"/>
  <c r="B524" i="41"/>
  <c r="A524" i="41"/>
  <c r="Z523" i="41"/>
  <c r="Y523" i="41"/>
  <c r="X523" i="41"/>
  <c r="W523" i="41"/>
  <c r="V523" i="41"/>
  <c r="U523" i="41"/>
  <c r="T523" i="41"/>
  <c r="S523" i="41"/>
  <c r="R523" i="41"/>
  <c r="Q523" i="41"/>
  <c r="P523" i="41"/>
  <c r="O523" i="41"/>
  <c r="N523" i="41"/>
  <c r="M523" i="41"/>
  <c r="L523" i="41"/>
  <c r="K523" i="41"/>
  <c r="J523" i="41"/>
  <c r="I523" i="41"/>
  <c r="H523" i="41"/>
  <c r="G523" i="41"/>
  <c r="F523" i="41"/>
  <c r="E523" i="41"/>
  <c r="D523" i="41"/>
  <c r="C523" i="41"/>
  <c r="B523" i="41"/>
  <c r="A523" i="41"/>
  <c r="Z522" i="41"/>
  <c r="Y522" i="41"/>
  <c r="X522" i="41"/>
  <c r="W522" i="41"/>
  <c r="V522" i="41"/>
  <c r="U522" i="41"/>
  <c r="T522" i="41"/>
  <c r="S522" i="41"/>
  <c r="R522" i="41"/>
  <c r="Q522" i="41"/>
  <c r="P522" i="41"/>
  <c r="O522" i="41"/>
  <c r="N522" i="41"/>
  <c r="M522" i="41"/>
  <c r="L522" i="41"/>
  <c r="K522" i="41"/>
  <c r="J522" i="41"/>
  <c r="I522" i="41"/>
  <c r="H522" i="41"/>
  <c r="G522" i="41"/>
  <c r="F522" i="41"/>
  <c r="E522" i="41"/>
  <c r="D522" i="41"/>
  <c r="C522" i="41"/>
  <c r="B522" i="41"/>
  <c r="A522" i="41"/>
  <c r="Z521" i="41"/>
  <c r="Y521" i="41"/>
  <c r="X521" i="41"/>
  <c r="W521" i="41"/>
  <c r="V521" i="41"/>
  <c r="U521" i="41"/>
  <c r="T521" i="41"/>
  <c r="S521" i="41"/>
  <c r="R521" i="41"/>
  <c r="Q521" i="41"/>
  <c r="P521" i="41"/>
  <c r="O521" i="41"/>
  <c r="N521" i="41"/>
  <c r="M521" i="41"/>
  <c r="L521" i="41"/>
  <c r="K521" i="41"/>
  <c r="J521" i="41"/>
  <c r="I521" i="41"/>
  <c r="H521" i="41"/>
  <c r="G521" i="41"/>
  <c r="F521" i="41"/>
  <c r="E521" i="41"/>
  <c r="D521" i="41"/>
  <c r="C521" i="41"/>
  <c r="B521" i="41"/>
  <c r="A521" i="41"/>
  <c r="Z520" i="41"/>
  <c r="Y520" i="41"/>
  <c r="X520" i="41"/>
  <c r="W520" i="41"/>
  <c r="V520" i="41"/>
  <c r="U520" i="41"/>
  <c r="T520" i="41"/>
  <c r="S520" i="41"/>
  <c r="R520" i="41"/>
  <c r="Q520" i="41"/>
  <c r="P520" i="41"/>
  <c r="O520" i="41"/>
  <c r="N520" i="41"/>
  <c r="M520" i="41"/>
  <c r="L520" i="41"/>
  <c r="K520" i="41"/>
  <c r="J520" i="41"/>
  <c r="I520" i="41"/>
  <c r="H520" i="41"/>
  <c r="G520" i="41"/>
  <c r="F520" i="41"/>
  <c r="E520" i="41"/>
  <c r="D520" i="41"/>
  <c r="C520" i="41"/>
  <c r="B520" i="41"/>
  <c r="A520" i="41"/>
  <c r="Z519" i="41"/>
  <c r="Y519" i="41"/>
  <c r="X519" i="41"/>
  <c r="W519" i="41"/>
  <c r="V519" i="41"/>
  <c r="U519" i="41"/>
  <c r="T519" i="41"/>
  <c r="S519" i="41"/>
  <c r="R519" i="41"/>
  <c r="Q519" i="41"/>
  <c r="P519" i="41"/>
  <c r="O519" i="41"/>
  <c r="N519" i="41"/>
  <c r="M519" i="41"/>
  <c r="L519" i="41"/>
  <c r="K519" i="41"/>
  <c r="J519" i="41"/>
  <c r="I519" i="41"/>
  <c r="H519" i="41"/>
  <c r="G519" i="41"/>
  <c r="F519" i="41"/>
  <c r="E519" i="41"/>
  <c r="D519" i="41"/>
  <c r="C519" i="41"/>
  <c r="B519" i="41"/>
  <c r="A519" i="41"/>
  <c r="Z518" i="41"/>
  <c r="Y518" i="41"/>
  <c r="X518" i="41"/>
  <c r="W518" i="41"/>
  <c r="V518" i="41"/>
  <c r="U518" i="41"/>
  <c r="T518" i="41"/>
  <c r="S518" i="41"/>
  <c r="R518" i="41"/>
  <c r="Q518" i="41"/>
  <c r="P518" i="41"/>
  <c r="O518" i="41"/>
  <c r="N518" i="41"/>
  <c r="M518" i="41"/>
  <c r="L518" i="41"/>
  <c r="K518" i="41"/>
  <c r="J518" i="41"/>
  <c r="I518" i="41"/>
  <c r="H518" i="41"/>
  <c r="G518" i="41"/>
  <c r="F518" i="41"/>
  <c r="E518" i="41"/>
  <c r="D518" i="41"/>
  <c r="C518" i="41"/>
  <c r="B518" i="41"/>
  <c r="A518" i="41"/>
  <c r="Z517" i="41"/>
  <c r="Y517" i="41"/>
  <c r="X517" i="41"/>
  <c r="W517" i="41"/>
  <c r="V517" i="41"/>
  <c r="U517" i="41"/>
  <c r="T517" i="41"/>
  <c r="S517" i="41"/>
  <c r="R517" i="41"/>
  <c r="Q517" i="41"/>
  <c r="P517" i="41"/>
  <c r="O517" i="41"/>
  <c r="N517" i="41"/>
  <c r="M517" i="41"/>
  <c r="L517" i="41"/>
  <c r="K517" i="41"/>
  <c r="J517" i="41"/>
  <c r="I517" i="41"/>
  <c r="H517" i="41"/>
  <c r="G517" i="41"/>
  <c r="F517" i="41"/>
  <c r="E517" i="41"/>
  <c r="D517" i="41"/>
  <c r="C517" i="41"/>
  <c r="B517" i="41"/>
  <c r="A517" i="41"/>
  <c r="Z516" i="41"/>
  <c r="Y516" i="41"/>
  <c r="X516" i="41"/>
  <c r="W516" i="41"/>
  <c r="V516" i="41"/>
  <c r="U516" i="41"/>
  <c r="T516" i="41"/>
  <c r="S516" i="41"/>
  <c r="R516" i="41"/>
  <c r="Q516" i="41"/>
  <c r="P516" i="41"/>
  <c r="O516" i="41"/>
  <c r="N516" i="41"/>
  <c r="M516" i="41"/>
  <c r="L516" i="41"/>
  <c r="K516" i="41"/>
  <c r="J516" i="41"/>
  <c r="I516" i="41"/>
  <c r="H516" i="41"/>
  <c r="G516" i="41"/>
  <c r="F516" i="41"/>
  <c r="E516" i="41"/>
  <c r="D516" i="41"/>
  <c r="C516" i="41"/>
  <c r="B516" i="41"/>
  <c r="A516" i="41"/>
  <c r="Z515" i="41"/>
  <c r="Y515" i="41"/>
  <c r="X515" i="41"/>
  <c r="W515" i="41"/>
  <c r="V515" i="41"/>
  <c r="U515" i="41"/>
  <c r="T515" i="41"/>
  <c r="S515" i="41"/>
  <c r="R515" i="41"/>
  <c r="Q515" i="41"/>
  <c r="P515" i="41"/>
  <c r="O515" i="41"/>
  <c r="N515" i="41"/>
  <c r="M515" i="41"/>
  <c r="L515" i="41"/>
  <c r="K515" i="41"/>
  <c r="J515" i="41"/>
  <c r="I515" i="41"/>
  <c r="H515" i="41"/>
  <c r="G515" i="41"/>
  <c r="F515" i="41"/>
  <c r="E515" i="41"/>
  <c r="D515" i="41"/>
  <c r="C515" i="41"/>
  <c r="B515" i="41"/>
  <c r="A515" i="41"/>
  <c r="Z514" i="41"/>
  <c r="Y514" i="41"/>
  <c r="X514" i="41"/>
  <c r="W514" i="41"/>
  <c r="V514" i="41"/>
  <c r="U514" i="41"/>
  <c r="T514" i="41"/>
  <c r="S514" i="41"/>
  <c r="R514" i="41"/>
  <c r="Q514" i="41"/>
  <c r="P514" i="41"/>
  <c r="O514" i="41"/>
  <c r="N514" i="41"/>
  <c r="M514" i="41"/>
  <c r="L514" i="41"/>
  <c r="K514" i="41"/>
  <c r="J514" i="41"/>
  <c r="I514" i="41"/>
  <c r="H514" i="41"/>
  <c r="G514" i="41"/>
  <c r="F514" i="41"/>
  <c r="E514" i="41"/>
  <c r="D514" i="41"/>
  <c r="C514" i="41"/>
  <c r="B514" i="41"/>
  <c r="A514" i="41"/>
  <c r="Z513" i="41"/>
  <c r="Y513" i="41"/>
  <c r="X513" i="41"/>
  <c r="W513" i="41"/>
  <c r="V513" i="41"/>
  <c r="U513" i="41"/>
  <c r="T513" i="41"/>
  <c r="S513" i="41"/>
  <c r="R513" i="41"/>
  <c r="Q513" i="41"/>
  <c r="P513" i="41"/>
  <c r="O513" i="41"/>
  <c r="N513" i="41"/>
  <c r="M513" i="41"/>
  <c r="L513" i="41"/>
  <c r="K513" i="41"/>
  <c r="J513" i="41"/>
  <c r="I513" i="41"/>
  <c r="H513" i="41"/>
  <c r="G513" i="41"/>
  <c r="F513" i="41"/>
  <c r="E513" i="41"/>
  <c r="D513" i="41"/>
  <c r="C513" i="41"/>
  <c r="B513" i="41"/>
  <c r="A513" i="41"/>
  <c r="Z512" i="41"/>
  <c r="Y512" i="41"/>
  <c r="X512" i="41"/>
  <c r="W512" i="41"/>
  <c r="V512" i="41"/>
  <c r="U512" i="41"/>
  <c r="T512" i="41"/>
  <c r="S512" i="41"/>
  <c r="R512" i="41"/>
  <c r="Q512" i="41"/>
  <c r="P512" i="41"/>
  <c r="O512" i="41"/>
  <c r="N512" i="41"/>
  <c r="M512" i="41"/>
  <c r="L512" i="41"/>
  <c r="K512" i="41"/>
  <c r="J512" i="41"/>
  <c r="I512" i="41"/>
  <c r="H512" i="41"/>
  <c r="G512" i="41"/>
  <c r="F512" i="41"/>
  <c r="E512" i="41"/>
  <c r="D512" i="41"/>
  <c r="C512" i="41"/>
  <c r="B512" i="41"/>
  <c r="A512" i="41"/>
  <c r="Z511" i="41"/>
  <c r="Y511" i="41"/>
  <c r="X511" i="41"/>
  <c r="W511" i="41"/>
  <c r="V511" i="41"/>
  <c r="U511" i="41"/>
  <c r="T511" i="41"/>
  <c r="S511" i="41"/>
  <c r="R511" i="41"/>
  <c r="Q511" i="41"/>
  <c r="P511" i="41"/>
  <c r="O511" i="41"/>
  <c r="N511" i="41"/>
  <c r="M511" i="41"/>
  <c r="L511" i="41"/>
  <c r="K511" i="41"/>
  <c r="J511" i="41"/>
  <c r="I511" i="41"/>
  <c r="H511" i="41"/>
  <c r="G511" i="41"/>
  <c r="F511" i="41"/>
  <c r="E511" i="41"/>
  <c r="D511" i="41"/>
  <c r="C511" i="41"/>
  <c r="B511" i="41"/>
  <c r="A511" i="41"/>
  <c r="Z510" i="41"/>
  <c r="Y510" i="41"/>
  <c r="X510" i="41"/>
  <c r="W510" i="41"/>
  <c r="V510" i="41"/>
  <c r="U510" i="41"/>
  <c r="T510" i="41"/>
  <c r="S510" i="41"/>
  <c r="R510" i="41"/>
  <c r="Q510" i="41"/>
  <c r="P510" i="41"/>
  <c r="O510" i="41"/>
  <c r="N510" i="41"/>
  <c r="M510" i="41"/>
  <c r="L510" i="41"/>
  <c r="K510" i="41"/>
  <c r="J510" i="41"/>
  <c r="I510" i="41"/>
  <c r="H510" i="41"/>
  <c r="G510" i="41"/>
  <c r="F510" i="41"/>
  <c r="E510" i="41"/>
  <c r="D510" i="41"/>
  <c r="C510" i="41"/>
  <c r="B510" i="41"/>
  <c r="A510" i="41"/>
  <c r="Z509" i="41"/>
  <c r="Y509" i="41"/>
  <c r="X509" i="41"/>
  <c r="W509" i="41"/>
  <c r="V509" i="41"/>
  <c r="U509" i="41"/>
  <c r="T509" i="41"/>
  <c r="S509" i="41"/>
  <c r="R509" i="41"/>
  <c r="Q509" i="41"/>
  <c r="P509" i="41"/>
  <c r="O509" i="41"/>
  <c r="N509" i="41"/>
  <c r="M509" i="41"/>
  <c r="L509" i="41"/>
  <c r="K509" i="41"/>
  <c r="J509" i="41"/>
  <c r="I509" i="41"/>
  <c r="H509" i="41"/>
  <c r="G509" i="41"/>
  <c r="F509" i="41"/>
  <c r="E509" i="41"/>
  <c r="D509" i="41"/>
  <c r="C509" i="41"/>
  <c r="B509" i="41"/>
  <c r="A509" i="41"/>
  <c r="Z508" i="41"/>
  <c r="Y508" i="41"/>
  <c r="X508" i="41"/>
  <c r="W508" i="41"/>
  <c r="V508" i="41"/>
  <c r="U508" i="41"/>
  <c r="T508" i="41"/>
  <c r="S508" i="41"/>
  <c r="R508" i="41"/>
  <c r="Q508" i="41"/>
  <c r="P508" i="41"/>
  <c r="O508" i="41"/>
  <c r="N508" i="41"/>
  <c r="M508" i="41"/>
  <c r="L508" i="41"/>
  <c r="K508" i="41"/>
  <c r="J508" i="41"/>
  <c r="I508" i="41"/>
  <c r="H508" i="41"/>
  <c r="G508" i="41"/>
  <c r="F508" i="41"/>
  <c r="E508" i="41"/>
  <c r="D508" i="41"/>
  <c r="C508" i="41"/>
  <c r="B508" i="41"/>
  <c r="A508" i="41"/>
  <c r="Z507" i="41"/>
  <c r="Y507" i="41"/>
  <c r="X507" i="41"/>
  <c r="W507" i="41"/>
  <c r="V507" i="41"/>
  <c r="U507" i="41"/>
  <c r="T507" i="41"/>
  <c r="S507" i="41"/>
  <c r="R507" i="41"/>
  <c r="Q507" i="41"/>
  <c r="P507" i="41"/>
  <c r="O507" i="41"/>
  <c r="N507" i="41"/>
  <c r="M507" i="41"/>
  <c r="L507" i="41"/>
  <c r="K507" i="41"/>
  <c r="J507" i="41"/>
  <c r="I507" i="41"/>
  <c r="H507" i="41"/>
  <c r="G507" i="41"/>
  <c r="F507" i="41"/>
  <c r="E507" i="41"/>
  <c r="D507" i="41"/>
  <c r="C507" i="41"/>
  <c r="B507" i="41"/>
  <c r="A507" i="41"/>
  <c r="Z506" i="41"/>
  <c r="Y506" i="41"/>
  <c r="X506" i="41"/>
  <c r="W506" i="41"/>
  <c r="V506" i="41"/>
  <c r="U506" i="41"/>
  <c r="T506" i="41"/>
  <c r="S506" i="41"/>
  <c r="R506" i="41"/>
  <c r="Q506" i="41"/>
  <c r="P506" i="41"/>
  <c r="O506" i="41"/>
  <c r="N506" i="41"/>
  <c r="M506" i="41"/>
  <c r="L506" i="41"/>
  <c r="K506" i="41"/>
  <c r="J506" i="41"/>
  <c r="I506" i="41"/>
  <c r="H506" i="41"/>
  <c r="G506" i="41"/>
  <c r="F506" i="41"/>
  <c r="E506" i="41"/>
  <c r="D506" i="41"/>
  <c r="C506" i="41"/>
  <c r="B506" i="41"/>
  <c r="A506" i="41"/>
  <c r="Z505" i="41"/>
  <c r="Y505" i="41"/>
  <c r="X505" i="41"/>
  <c r="W505" i="41"/>
  <c r="V505" i="41"/>
  <c r="U505" i="41"/>
  <c r="T505" i="41"/>
  <c r="S505" i="41"/>
  <c r="R505" i="41"/>
  <c r="Q505" i="41"/>
  <c r="P505" i="41"/>
  <c r="O505" i="41"/>
  <c r="N505" i="41"/>
  <c r="M505" i="41"/>
  <c r="L505" i="41"/>
  <c r="K505" i="41"/>
  <c r="J505" i="41"/>
  <c r="I505" i="41"/>
  <c r="H505" i="41"/>
  <c r="G505" i="41"/>
  <c r="F505" i="41"/>
  <c r="E505" i="41"/>
  <c r="D505" i="41"/>
  <c r="C505" i="41"/>
  <c r="B505" i="41"/>
  <c r="A505" i="41"/>
  <c r="Z504" i="41"/>
  <c r="Y504" i="41"/>
  <c r="X504" i="41"/>
  <c r="W504" i="41"/>
  <c r="V504" i="41"/>
  <c r="U504" i="41"/>
  <c r="T504" i="41"/>
  <c r="S504" i="41"/>
  <c r="R504" i="41"/>
  <c r="Q504" i="41"/>
  <c r="P504" i="41"/>
  <c r="O504" i="41"/>
  <c r="N504" i="41"/>
  <c r="M504" i="41"/>
  <c r="L504" i="41"/>
  <c r="K504" i="41"/>
  <c r="J504" i="41"/>
  <c r="I504" i="41"/>
  <c r="H504" i="41"/>
  <c r="G504" i="41"/>
  <c r="F504" i="41"/>
  <c r="E504" i="41"/>
  <c r="D504" i="41"/>
  <c r="C504" i="41"/>
  <c r="B504" i="41"/>
  <c r="A504" i="41"/>
  <c r="Z503" i="41"/>
  <c r="Y503" i="41"/>
  <c r="X503" i="41"/>
  <c r="W503" i="41"/>
  <c r="V503" i="41"/>
  <c r="U503" i="41"/>
  <c r="T503" i="41"/>
  <c r="S503" i="41"/>
  <c r="R503" i="41"/>
  <c r="Q503" i="41"/>
  <c r="P503" i="41"/>
  <c r="O503" i="41"/>
  <c r="N503" i="41"/>
  <c r="M503" i="41"/>
  <c r="L503" i="41"/>
  <c r="K503" i="41"/>
  <c r="J503" i="41"/>
  <c r="I503" i="41"/>
  <c r="H503" i="41"/>
  <c r="G503" i="41"/>
  <c r="F503" i="41"/>
  <c r="E503" i="41"/>
  <c r="D503" i="41"/>
  <c r="C503" i="41"/>
  <c r="B503" i="41"/>
  <c r="A503" i="41"/>
  <c r="Z502" i="41"/>
  <c r="Y502" i="41"/>
  <c r="X502" i="41"/>
  <c r="W502" i="41"/>
  <c r="V502" i="41"/>
  <c r="U502" i="41"/>
  <c r="T502" i="41"/>
  <c r="S502" i="41"/>
  <c r="R502" i="41"/>
  <c r="Q502" i="41"/>
  <c r="P502" i="41"/>
  <c r="O502" i="41"/>
  <c r="N502" i="41"/>
  <c r="M502" i="41"/>
  <c r="L502" i="41"/>
  <c r="K502" i="41"/>
  <c r="J502" i="41"/>
  <c r="I502" i="41"/>
  <c r="H502" i="41"/>
  <c r="G502" i="41"/>
  <c r="F502" i="41"/>
  <c r="E502" i="41"/>
  <c r="D502" i="41"/>
  <c r="C502" i="41"/>
  <c r="B502" i="41"/>
  <c r="A502" i="41"/>
  <c r="Z501" i="41"/>
  <c r="Y501" i="41"/>
  <c r="X501" i="41"/>
  <c r="W501" i="41"/>
  <c r="V501" i="41"/>
  <c r="U501" i="41"/>
  <c r="T501" i="41"/>
  <c r="S501" i="41"/>
  <c r="R501" i="41"/>
  <c r="Q501" i="41"/>
  <c r="P501" i="41"/>
  <c r="O501" i="41"/>
  <c r="N501" i="41"/>
  <c r="M501" i="41"/>
  <c r="L501" i="41"/>
  <c r="K501" i="41"/>
  <c r="J501" i="41"/>
  <c r="I501" i="41"/>
  <c r="H501" i="41"/>
  <c r="G501" i="41"/>
  <c r="F501" i="41"/>
  <c r="E501" i="41"/>
  <c r="D501" i="41"/>
  <c r="C501" i="41"/>
  <c r="B501" i="41"/>
  <c r="A501" i="41"/>
  <c r="Z500" i="41"/>
  <c r="Y500" i="41"/>
  <c r="X500" i="41"/>
  <c r="W500" i="41"/>
  <c r="V500" i="41"/>
  <c r="U500" i="41"/>
  <c r="T500" i="41"/>
  <c r="S500" i="41"/>
  <c r="R500" i="41"/>
  <c r="Q500" i="41"/>
  <c r="P500" i="41"/>
  <c r="O500" i="41"/>
  <c r="N500" i="41"/>
  <c r="M500" i="41"/>
  <c r="L500" i="41"/>
  <c r="K500" i="41"/>
  <c r="J500" i="41"/>
  <c r="I500" i="41"/>
  <c r="H500" i="41"/>
  <c r="G500" i="41"/>
  <c r="F500" i="41"/>
  <c r="E500" i="41"/>
  <c r="D500" i="41"/>
  <c r="C500" i="41"/>
  <c r="B500" i="41"/>
  <c r="A500" i="41"/>
  <c r="Z499" i="41"/>
  <c r="Y499" i="41"/>
  <c r="X499" i="41"/>
  <c r="W499" i="41"/>
  <c r="V499" i="41"/>
  <c r="U499" i="41"/>
  <c r="T499" i="41"/>
  <c r="S499" i="41"/>
  <c r="R499" i="41"/>
  <c r="Q499" i="41"/>
  <c r="P499" i="41"/>
  <c r="O499" i="41"/>
  <c r="N499" i="41"/>
  <c r="M499" i="41"/>
  <c r="L499" i="41"/>
  <c r="K499" i="41"/>
  <c r="J499" i="41"/>
  <c r="I499" i="41"/>
  <c r="H499" i="41"/>
  <c r="G499" i="41"/>
  <c r="F499" i="41"/>
  <c r="E499" i="41"/>
  <c r="D499" i="41"/>
  <c r="C499" i="41"/>
  <c r="B499" i="41"/>
  <c r="A499" i="41"/>
  <c r="Z498" i="41"/>
  <c r="Y498" i="41"/>
  <c r="X498" i="41"/>
  <c r="W498" i="41"/>
  <c r="V498" i="41"/>
  <c r="U498" i="41"/>
  <c r="T498" i="41"/>
  <c r="S498" i="41"/>
  <c r="R498" i="41"/>
  <c r="Q498" i="41"/>
  <c r="P498" i="41"/>
  <c r="O498" i="41"/>
  <c r="N498" i="41"/>
  <c r="M498" i="41"/>
  <c r="L498" i="41"/>
  <c r="K498" i="41"/>
  <c r="J498" i="41"/>
  <c r="I498" i="41"/>
  <c r="H498" i="41"/>
  <c r="G498" i="41"/>
  <c r="F498" i="41"/>
  <c r="E498" i="41"/>
  <c r="D498" i="41"/>
  <c r="C498" i="41"/>
  <c r="B498" i="41"/>
  <c r="A498" i="41"/>
  <c r="Z497" i="41"/>
  <c r="Y497" i="41"/>
  <c r="X497" i="41"/>
  <c r="W497" i="41"/>
  <c r="V497" i="41"/>
  <c r="U497" i="41"/>
  <c r="T497" i="41"/>
  <c r="S497" i="41"/>
  <c r="R497" i="41"/>
  <c r="Q497" i="41"/>
  <c r="P497" i="41"/>
  <c r="O497" i="41"/>
  <c r="N497" i="41"/>
  <c r="M497" i="41"/>
  <c r="L497" i="41"/>
  <c r="K497" i="41"/>
  <c r="J497" i="41"/>
  <c r="I497" i="41"/>
  <c r="H497" i="41"/>
  <c r="G497" i="41"/>
  <c r="F497" i="41"/>
  <c r="E497" i="41"/>
  <c r="D497" i="41"/>
  <c r="C497" i="41"/>
  <c r="B497" i="41"/>
  <c r="A497" i="41"/>
  <c r="Z496" i="41"/>
  <c r="Y496" i="41"/>
  <c r="X496" i="41"/>
  <c r="W496" i="41"/>
  <c r="V496" i="41"/>
  <c r="U496" i="41"/>
  <c r="T496" i="41"/>
  <c r="S496" i="41"/>
  <c r="R496" i="41"/>
  <c r="Q496" i="41"/>
  <c r="P496" i="41"/>
  <c r="O496" i="41"/>
  <c r="N496" i="41"/>
  <c r="M496" i="41"/>
  <c r="L496" i="41"/>
  <c r="K496" i="41"/>
  <c r="J496" i="41"/>
  <c r="I496" i="41"/>
  <c r="H496" i="41"/>
  <c r="G496" i="41"/>
  <c r="F496" i="41"/>
  <c r="E496" i="41"/>
  <c r="D496" i="41"/>
  <c r="C496" i="41"/>
  <c r="B496" i="41"/>
  <c r="A496" i="41"/>
  <c r="Z495" i="41"/>
  <c r="Y495" i="41"/>
  <c r="X495" i="41"/>
  <c r="W495" i="41"/>
  <c r="V495" i="41"/>
  <c r="U495" i="41"/>
  <c r="T495" i="41"/>
  <c r="S495" i="41"/>
  <c r="R495" i="41"/>
  <c r="Q495" i="41"/>
  <c r="P495" i="41"/>
  <c r="O495" i="41"/>
  <c r="N495" i="41"/>
  <c r="M495" i="41"/>
  <c r="L495" i="41"/>
  <c r="K495" i="41"/>
  <c r="J495" i="41"/>
  <c r="I495" i="41"/>
  <c r="H495" i="41"/>
  <c r="G495" i="41"/>
  <c r="F495" i="41"/>
  <c r="E495" i="41"/>
  <c r="D495" i="41"/>
  <c r="C495" i="41"/>
  <c r="B495" i="41"/>
  <c r="A495" i="41"/>
  <c r="Z494" i="41"/>
  <c r="Y494" i="41"/>
  <c r="X494" i="41"/>
  <c r="W494" i="41"/>
  <c r="V494" i="41"/>
  <c r="U494" i="41"/>
  <c r="T494" i="41"/>
  <c r="S494" i="41"/>
  <c r="R494" i="41"/>
  <c r="Q494" i="41"/>
  <c r="P494" i="41"/>
  <c r="O494" i="41"/>
  <c r="N494" i="41"/>
  <c r="M494" i="41"/>
  <c r="L494" i="41"/>
  <c r="K494" i="41"/>
  <c r="J494" i="41"/>
  <c r="I494" i="41"/>
  <c r="H494" i="41"/>
  <c r="G494" i="41"/>
  <c r="F494" i="41"/>
  <c r="E494" i="41"/>
  <c r="D494" i="41"/>
  <c r="C494" i="41"/>
  <c r="B494" i="41"/>
  <c r="A494" i="41"/>
  <c r="Z493" i="41"/>
  <c r="Y493" i="41"/>
  <c r="X493" i="41"/>
  <c r="W493" i="41"/>
  <c r="V493" i="41"/>
  <c r="U493" i="41"/>
  <c r="T493" i="41"/>
  <c r="S493" i="41"/>
  <c r="R493" i="41"/>
  <c r="Q493" i="41"/>
  <c r="P493" i="41"/>
  <c r="O493" i="41"/>
  <c r="N493" i="41"/>
  <c r="M493" i="41"/>
  <c r="L493" i="41"/>
  <c r="K493" i="41"/>
  <c r="J493" i="41"/>
  <c r="I493" i="41"/>
  <c r="H493" i="41"/>
  <c r="G493" i="41"/>
  <c r="F493" i="41"/>
  <c r="E493" i="41"/>
  <c r="D493" i="41"/>
  <c r="C493" i="41"/>
  <c r="B493" i="41"/>
  <c r="A493" i="41"/>
  <c r="Z492" i="41"/>
  <c r="Y492" i="41"/>
  <c r="X492" i="41"/>
  <c r="W492" i="41"/>
  <c r="V492" i="41"/>
  <c r="U492" i="41"/>
  <c r="T492" i="41"/>
  <c r="S492" i="41"/>
  <c r="R492" i="41"/>
  <c r="Q492" i="41"/>
  <c r="P492" i="41"/>
  <c r="O492" i="41"/>
  <c r="N492" i="41"/>
  <c r="M492" i="41"/>
  <c r="L492" i="41"/>
  <c r="K492" i="41"/>
  <c r="J492" i="41"/>
  <c r="I492" i="41"/>
  <c r="H492" i="41"/>
  <c r="G492" i="41"/>
  <c r="F492" i="41"/>
  <c r="E492" i="41"/>
  <c r="D492" i="41"/>
  <c r="C492" i="41"/>
  <c r="B492" i="41"/>
  <c r="A492" i="41"/>
  <c r="Z491" i="41"/>
  <c r="Y491" i="41"/>
  <c r="X491" i="41"/>
  <c r="W491" i="41"/>
  <c r="V491" i="41"/>
  <c r="U491" i="41"/>
  <c r="T491" i="41"/>
  <c r="S491" i="41"/>
  <c r="R491" i="41"/>
  <c r="Q491" i="41"/>
  <c r="P491" i="41"/>
  <c r="O491" i="41"/>
  <c r="N491" i="41"/>
  <c r="M491" i="41"/>
  <c r="L491" i="41"/>
  <c r="K491" i="41"/>
  <c r="J491" i="41"/>
  <c r="I491" i="41"/>
  <c r="H491" i="41"/>
  <c r="G491" i="41"/>
  <c r="F491" i="41"/>
  <c r="E491" i="41"/>
  <c r="D491" i="41"/>
  <c r="C491" i="41"/>
  <c r="B491" i="41"/>
  <c r="A491" i="41"/>
  <c r="Z490" i="41"/>
  <c r="Y490" i="41"/>
  <c r="X490" i="41"/>
  <c r="W490" i="41"/>
  <c r="V490" i="41"/>
  <c r="U490" i="41"/>
  <c r="T490" i="41"/>
  <c r="S490" i="41"/>
  <c r="R490" i="41"/>
  <c r="Q490" i="41"/>
  <c r="P490" i="41"/>
  <c r="O490" i="41"/>
  <c r="N490" i="41"/>
  <c r="M490" i="41"/>
  <c r="L490" i="41"/>
  <c r="K490" i="41"/>
  <c r="J490" i="41"/>
  <c r="I490" i="41"/>
  <c r="H490" i="41"/>
  <c r="G490" i="41"/>
  <c r="F490" i="41"/>
  <c r="E490" i="41"/>
  <c r="D490" i="41"/>
  <c r="C490" i="41"/>
  <c r="B490" i="41"/>
  <c r="A490" i="41"/>
  <c r="Z489" i="41"/>
  <c r="Y489" i="41"/>
  <c r="X489" i="41"/>
  <c r="W489" i="41"/>
  <c r="V489" i="41"/>
  <c r="U489" i="41"/>
  <c r="T489" i="41"/>
  <c r="S489" i="41"/>
  <c r="R489" i="41"/>
  <c r="Q489" i="41"/>
  <c r="P489" i="41"/>
  <c r="O489" i="41"/>
  <c r="N489" i="41"/>
  <c r="M489" i="41"/>
  <c r="L489" i="41"/>
  <c r="K489" i="41"/>
  <c r="J489" i="41"/>
  <c r="I489" i="41"/>
  <c r="H489" i="41"/>
  <c r="G489" i="41"/>
  <c r="F489" i="41"/>
  <c r="E489" i="41"/>
  <c r="D489" i="41"/>
  <c r="C489" i="41"/>
  <c r="B489" i="41"/>
  <c r="A489" i="41"/>
  <c r="Z488" i="41"/>
  <c r="Y488" i="41"/>
  <c r="X488" i="41"/>
  <c r="W488" i="41"/>
  <c r="V488" i="41"/>
  <c r="U488" i="41"/>
  <c r="T488" i="41"/>
  <c r="S488" i="41"/>
  <c r="R488" i="41"/>
  <c r="Q488" i="41"/>
  <c r="P488" i="41"/>
  <c r="O488" i="41"/>
  <c r="N488" i="41"/>
  <c r="M488" i="41"/>
  <c r="L488" i="41"/>
  <c r="K488" i="41"/>
  <c r="J488" i="41"/>
  <c r="I488" i="41"/>
  <c r="H488" i="41"/>
  <c r="G488" i="41"/>
  <c r="F488" i="41"/>
  <c r="E488" i="41"/>
  <c r="D488" i="41"/>
  <c r="C488" i="41"/>
  <c r="B488" i="41"/>
  <c r="A488" i="41"/>
  <c r="Z487" i="41"/>
  <c r="Y487" i="41"/>
  <c r="X487" i="41"/>
  <c r="W487" i="41"/>
  <c r="V487" i="41"/>
  <c r="U487" i="41"/>
  <c r="T487" i="41"/>
  <c r="S487" i="41"/>
  <c r="R487" i="41"/>
  <c r="Q487" i="41"/>
  <c r="P487" i="41"/>
  <c r="O487" i="41"/>
  <c r="N487" i="41"/>
  <c r="M487" i="41"/>
  <c r="L487" i="41"/>
  <c r="K487" i="41"/>
  <c r="J487" i="41"/>
  <c r="I487" i="41"/>
  <c r="H487" i="41"/>
  <c r="G487" i="41"/>
  <c r="F487" i="41"/>
  <c r="E487" i="41"/>
  <c r="D487" i="41"/>
  <c r="C487" i="41"/>
  <c r="B487" i="41"/>
  <c r="A487" i="41"/>
  <c r="Z486" i="41"/>
  <c r="Y486" i="41"/>
  <c r="X486" i="41"/>
  <c r="W486" i="41"/>
  <c r="V486" i="41"/>
  <c r="U486" i="41"/>
  <c r="T486" i="41"/>
  <c r="S486" i="41"/>
  <c r="R486" i="41"/>
  <c r="Q486" i="41"/>
  <c r="P486" i="41"/>
  <c r="O486" i="41"/>
  <c r="N486" i="41"/>
  <c r="M486" i="41"/>
  <c r="L486" i="41"/>
  <c r="K486" i="41"/>
  <c r="J486" i="41"/>
  <c r="I486" i="41"/>
  <c r="H486" i="41"/>
  <c r="G486" i="41"/>
  <c r="F486" i="41"/>
  <c r="E486" i="41"/>
  <c r="D486" i="41"/>
  <c r="C486" i="41"/>
  <c r="B486" i="41"/>
  <c r="A486" i="41"/>
  <c r="Z485" i="41"/>
  <c r="Y485" i="41"/>
  <c r="X485" i="41"/>
  <c r="W485" i="41"/>
  <c r="V485" i="41"/>
  <c r="U485" i="41"/>
  <c r="T485" i="41"/>
  <c r="S485" i="41"/>
  <c r="R485" i="41"/>
  <c r="Q485" i="41"/>
  <c r="P485" i="41"/>
  <c r="O485" i="41"/>
  <c r="N485" i="41"/>
  <c r="M485" i="41"/>
  <c r="L485" i="41"/>
  <c r="K485" i="41"/>
  <c r="J485" i="41"/>
  <c r="I485" i="41"/>
  <c r="H485" i="41"/>
  <c r="G485" i="41"/>
  <c r="F485" i="41"/>
  <c r="E485" i="41"/>
  <c r="D485" i="41"/>
  <c r="C485" i="41"/>
  <c r="B485" i="41"/>
  <c r="A485" i="41"/>
  <c r="Z484" i="41"/>
  <c r="Y484" i="41"/>
  <c r="X484" i="41"/>
  <c r="W484" i="41"/>
  <c r="V484" i="41"/>
  <c r="U484" i="41"/>
  <c r="T484" i="41"/>
  <c r="S484" i="41"/>
  <c r="R484" i="41"/>
  <c r="Q484" i="41"/>
  <c r="P484" i="41"/>
  <c r="O484" i="41"/>
  <c r="N484" i="41"/>
  <c r="M484" i="41"/>
  <c r="L484" i="41"/>
  <c r="K484" i="41"/>
  <c r="J484" i="41"/>
  <c r="I484" i="41"/>
  <c r="H484" i="41"/>
  <c r="G484" i="41"/>
  <c r="F484" i="41"/>
  <c r="E484" i="41"/>
  <c r="D484" i="41"/>
  <c r="C484" i="41"/>
  <c r="B484" i="41"/>
  <c r="A484" i="41"/>
  <c r="Z483" i="41"/>
  <c r="Y483" i="41"/>
  <c r="X483" i="41"/>
  <c r="W483" i="41"/>
  <c r="V483" i="41"/>
  <c r="U483" i="41"/>
  <c r="T483" i="41"/>
  <c r="S483" i="41"/>
  <c r="R483" i="41"/>
  <c r="Q483" i="41"/>
  <c r="P483" i="41"/>
  <c r="O483" i="41"/>
  <c r="N483" i="41"/>
  <c r="M483" i="41"/>
  <c r="L483" i="41"/>
  <c r="K483" i="41"/>
  <c r="J483" i="41"/>
  <c r="I483" i="41"/>
  <c r="H483" i="41"/>
  <c r="G483" i="41"/>
  <c r="F483" i="41"/>
  <c r="E483" i="41"/>
  <c r="D483" i="41"/>
  <c r="C483" i="41"/>
  <c r="B483" i="41"/>
  <c r="A483" i="41"/>
  <c r="Z482" i="41"/>
  <c r="Y482" i="41"/>
  <c r="X482" i="41"/>
  <c r="W482" i="41"/>
  <c r="V482" i="41"/>
  <c r="U482" i="41"/>
  <c r="T482" i="41"/>
  <c r="S482" i="41"/>
  <c r="R482" i="41"/>
  <c r="Q482" i="41"/>
  <c r="P482" i="41"/>
  <c r="O482" i="41"/>
  <c r="N482" i="41"/>
  <c r="M482" i="41"/>
  <c r="L482" i="41"/>
  <c r="K482" i="41"/>
  <c r="J482" i="41"/>
  <c r="I482" i="41"/>
  <c r="H482" i="41"/>
  <c r="G482" i="41"/>
  <c r="F482" i="41"/>
  <c r="E482" i="41"/>
  <c r="D482" i="41"/>
  <c r="C482" i="41"/>
  <c r="B482" i="41"/>
  <c r="A482" i="41"/>
  <c r="Z481" i="41"/>
  <c r="Y481" i="41"/>
  <c r="X481" i="41"/>
  <c r="W481" i="41"/>
  <c r="V481" i="41"/>
  <c r="U481" i="41"/>
  <c r="T481" i="41"/>
  <c r="S481" i="41"/>
  <c r="R481" i="41"/>
  <c r="Q481" i="41"/>
  <c r="P481" i="41"/>
  <c r="O481" i="41"/>
  <c r="N481" i="41"/>
  <c r="M481" i="41"/>
  <c r="L481" i="41"/>
  <c r="K481" i="41"/>
  <c r="J481" i="41"/>
  <c r="I481" i="41"/>
  <c r="H481" i="41"/>
  <c r="G481" i="41"/>
  <c r="F481" i="41"/>
  <c r="E481" i="41"/>
  <c r="D481" i="41"/>
  <c r="C481" i="41"/>
  <c r="B481" i="41"/>
  <c r="A481" i="41"/>
  <c r="Z480" i="41"/>
  <c r="Y480" i="41"/>
  <c r="X480" i="41"/>
  <c r="W480" i="41"/>
  <c r="V480" i="41"/>
  <c r="U480" i="41"/>
  <c r="T480" i="41"/>
  <c r="S480" i="41"/>
  <c r="R480" i="41"/>
  <c r="Q480" i="41"/>
  <c r="P480" i="41"/>
  <c r="O480" i="41"/>
  <c r="N480" i="41"/>
  <c r="M480" i="41"/>
  <c r="L480" i="41"/>
  <c r="K480" i="41"/>
  <c r="J480" i="41"/>
  <c r="I480" i="41"/>
  <c r="H480" i="41"/>
  <c r="G480" i="41"/>
  <c r="F480" i="41"/>
  <c r="E480" i="41"/>
  <c r="D480" i="41"/>
  <c r="C480" i="41"/>
  <c r="B480" i="41"/>
  <c r="A480" i="41"/>
  <c r="Z479" i="41"/>
  <c r="Y479" i="41"/>
  <c r="X479" i="41"/>
  <c r="W479" i="41"/>
  <c r="V479" i="41"/>
  <c r="U479" i="41"/>
  <c r="T479" i="41"/>
  <c r="S479" i="41"/>
  <c r="R479" i="41"/>
  <c r="Q479" i="41"/>
  <c r="P479" i="41"/>
  <c r="O479" i="41"/>
  <c r="N479" i="41"/>
  <c r="M479" i="41"/>
  <c r="L479" i="41"/>
  <c r="K479" i="41"/>
  <c r="J479" i="41"/>
  <c r="I479" i="41"/>
  <c r="H479" i="41"/>
  <c r="G479" i="41"/>
  <c r="F479" i="41"/>
  <c r="E479" i="41"/>
  <c r="D479" i="41"/>
  <c r="C479" i="41"/>
  <c r="B479" i="41"/>
  <c r="A479" i="41"/>
  <c r="Z478" i="41"/>
  <c r="Y478" i="41"/>
  <c r="X478" i="41"/>
  <c r="W478" i="41"/>
  <c r="V478" i="41"/>
  <c r="U478" i="41"/>
  <c r="T478" i="41"/>
  <c r="S478" i="41"/>
  <c r="R478" i="41"/>
  <c r="Q478" i="41"/>
  <c r="P478" i="41"/>
  <c r="O478" i="41"/>
  <c r="N478" i="41"/>
  <c r="M478" i="41"/>
  <c r="L478" i="41"/>
  <c r="K478" i="41"/>
  <c r="J478" i="41"/>
  <c r="I478" i="41"/>
  <c r="H478" i="41"/>
  <c r="G478" i="41"/>
  <c r="F478" i="41"/>
  <c r="E478" i="41"/>
  <c r="D478" i="41"/>
  <c r="C478" i="41"/>
  <c r="B478" i="41"/>
  <c r="A478" i="41"/>
  <c r="Z477" i="41"/>
  <c r="Y477" i="41"/>
  <c r="X477" i="41"/>
  <c r="W477" i="41"/>
  <c r="V477" i="41"/>
  <c r="U477" i="41"/>
  <c r="T477" i="41"/>
  <c r="S477" i="41"/>
  <c r="R477" i="41"/>
  <c r="Q477" i="41"/>
  <c r="P477" i="41"/>
  <c r="O477" i="41"/>
  <c r="N477" i="41"/>
  <c r="M477" i="41"/>
  <c r="L477" i="41"/>
  <c r="K477" i="41"/>
  <c r="J477" i="41"/>
  <c r="I477" i="41"/>
  <c r="H477" i="41"/>
  <c r="G477" i="41"/>
  <c r="F477" i="41"/>
  <c r="E477" i="41"/>
  <c r="D477" i="41"/>
  <c r="C477" i="41"/>
  <c r="B477" i="41"/>
  <c r="A477" i="41"/>
  <c r="Z476" i="41"/>
  <c r="Y476" i="41"/>
  <c r="X476" i="41"/>
  <c r="W476" i="41"/>
  <c r="V476" i="41"/>
  <c r="U476" i="41"/>
  <c r="T476" i="41"/>
  <c r="S476" i="41"/>
  <c r="R476" i="41"/>
  <c r="Q476" i="41"/>
  <c r="P476" i="41"/>
  <c r="O476" i="41"/>
  <c r="N476" i="41"/>
  <c r="M476" i="41"/>
  <c r="L476" i="41"/>
  <c r="K476" i="41"/>
  <c r="J476" i="41"/>
  <c r="I476" i="41"/>
  <c r="H476" i="41"/>
  <c r="G476" i="41"/>
  <c r="F476" i="41"/>
  <c r="E476" i="41"/>
  <c r="D476" i="41"/>
  <c r="C476" i="41"/>
  <c r="B476" i="41"/>
  <c r="A476" i="41"/>
  <c r="Z475" i="41"/>
  <c r="Y475" i="41"/>
  <c r="X475" i="41"/>
  <c r="W475" i="41"/>
  <c r="V475" i="41"/>
  <c r="U475" i="41"/>
  <c r="T475" i="41"/>
  <c r="S475" i="41"/>
  <c r="R475" i="41"/>
  <c r="Q475" i="41"/>
  <c r="P475" i="41"/>
  <c r="O475" i="41"/>
  <c r="N475" i="41"/>
  <c r="M475" i="41"/>
  <c r="L475" i="41"/>
  <c r="K475" i="41"/>
  <c r="J475" i="41"/>
  <c r="I475" i="41"/>
  <c r="H475" i="41"/>
  <c r="G475" i="41"/>
  <c r="F475" i="41"/>
  <c r="E475" i="41"/>
  <c r="D475" i="41"/>
  <c r="C475" i="41"/>
  <c r="B475" i="41"/>
  <c r="A475" i="41"/>
  <c r="Z474" i="41"/>
  <c r="Y474" i="41"/>
  <c r="X474" i="41"/>
  <c r="W474" i="41"/>
  <c r="V474" i="41"/>
  <c r="U474" i="41"/>
  <c r="T474" i="41"/>
  <c r="S474" i="41"/>
  <c r="R474" i="41"/>
  <c r="Q474" i="41"/>
  <c r="P474" i="41"/>
  <c r="O474" i="41"/>
  <c r="N474" i="41"/>
  <c r="M474" i="41"/>
  <c r="L474" i="41"/>
  <c r="K474" i="41"/>
  <c r="J474" i="41"/>
  <c r="I474" i="41"/>
  <c r="H474" i="41"/>
  <c r="G474" i="41"/>
  <c r="F474" i="41"/>
  <c r="E474" i="41"/>
  <c r="D474" i="41"/>
  <c r="C474" i="41"/>
  <c r="B474" i="41"/>
  <c r="A474" i="41"/>
  <c r="Z473" i="41"/>
  <c r="Y473" i="41"/>
  <c r="X473" i="41"/>
  <c r="W473" i="41"/>
  <c r="V473" i="41"/>
  <c r="U473" i="41"/>
  <c r="T473" i="41"/>
  <c r="S473" i="41"/>
  <c r="R473" i="41"/>
  <c r="Q473" i="41"/>
  <c r="P473" i="41"/>
  <c r="O473" i="41"/>
  <c r="N473" i="41"/>
  <c r="M473" i="41"/>
  <c r="L473" i="41"/>
  <c r="K473" i="41"/>
  <c r="J473" i="41"/>
  <c r="I473" i="41"/>
  <c r="H473" i="41"/>
  <c r="G473" i="41"/>
  <c r="F473" i="41"/>
  <c r="E473" i="41"/>
  <c r="D473" i="41"/>
  <c r="C473" i="41"/>
  <c r="B473" i="41"/>
  <c r="A473" i="41"/>
  <c r="Z472" i="41"/>
  <c r="Y472" i="41"/>
  <c r="X472" i="41"/>
  <c r="W472" i="41"/>
  <c r="V472" i="41"/>
  <c r="U472" i="41"/>
  <c r="T472" i="41"/>
  <c r="S472" i="41"/>
  <c r="R472" i="41"/>
  <c r="Q472" i="41"/>
  <c r="P472" i="41"/>
  <c r="O472" i="41"/>
  <c r="N472" i="41"/>
  <c r="M472" i="41"/>
  <c r="L472" i="41"/>
  <c r="K472" i="41"/>
  <c r="J472" i="41"/>
  <c r="I472" i="41"/>
  <c r="H472" i="41"/>
  <c r="G472" i="41"/>
  <c r="F472" i="41"/>
  <c r="E472" i="41"/>
  <c r="D472" i="41"/>
  <c r="C472" i="41"/>
  <c r="B472" i="41"/>
  <c r="A472" i="41"/>
  <c r="Z471" i="41"/>
  <c r="Y471" i="41"/>
  <c r="X471" i="41"/>
  <c r="W471" i="41"/>
  <c r="V471" i="41"/>
  <c r="U471" i="41"/>
  <c r="T471" i="41"/>
  <c r="S471" i="41"/>
  <c r="R471" i="41"/>
  <c r="Q471" i="41"/>
  <c r="P471" i="41"/>
  <c r="O471" i="41"/>
  <c r="N471" i="41"/>
  <c r="M471" i="41"/>
  <c r="L471" i="41"/>
  <c r="K471" i="41"/>
  <c r="J471" i="41"/>
  <c r="I471" i="41"/>
  <c r="H471" i="41"/>
  <c r="G471" i="41"/>
  <c r="F471" i="41"/>
  <c r="E471" i="41"/>
  <c r="D471" i="41"/>
  <c r="C471" i="41"/>
  <c r="B471" i="41"/>
  <c r="A471" i="41"/>
  <c r="Z470" i="41"/>
  <c r="Y470" i="41"/>
  <c r="X470" i="41"/>
  <c r="W470" i="41"/>
  <c r="V470" i="41"/>
  <c r="U470" i="41"/>
  <c r="T470" i="41"/>
  <c r="S470" i="41"/>
  <c r="R470" i="41"/>
  <c r="Q470" i="41"/>
  <c r="P470" i="41"/>
  <c r="O470" i="41"/>
  <c r="N470" i="41"/>
  <c r="M470" i="41"/>
  <c r="L470" i="41"/>
  <c r="K470" i="41"/>
  <c r="J470" i="41"/>
  <c r="I470" i="41"/>
  <c r="H470" i="41"/>
  <c r="G470" i="41"/>
  <c r="F470" i="41"/>
  <c r="E470" i="41"/>
  <c r="D470" i="41"/>
  <c r="C470" i="41"/>
  <c r="B470" i="41"/>
  <c r="A470" i="41"/>
  <c r="Z469" i="41"/>
  <c r="Y469" i="41"/>
  <c r="X469" i="41"/>
  <c r="W469" i="41"/>
  <c r="V469" i="41"/>
  <c r="U469" i="41"/>
  <c r="T469" i="41"/>
  <c r="S469" i="41"/>
  <c r="R469" i="41"/>
  <c r="Q469" i="41"/>
  <c r="P469" i="41"/>
  <c r="O469" i="41"/>
  <c r="N469" i="41"/>
  <c r="M469" i="41"/>
  <c r="L469" i="41"/>
  <c r="K469" i="41"/>
  <c r="J469" i="41"/>
  <c r="I469" i="41"/>
  <c r="H469" i="41"/>
  <c r="G469" i="41"/>
  <c r="F469" i="41"/>
  <c r="E469" i="41"/>
  <c r="D469" i="41"/>
  <c r="C469" i="41"/>
  <c r="B469" i="41"/>
  <c r="A469" i="41"/>
  <c r="Z468" i="41"/>
  <c r="Y468" i="41"/>
  <c r="X468" i="41"/>
  <c r="W468" i="41"/>
  <c r="V468" i="41"/>
  <c r="U468" i="41"/>
  <c r="T468" i="41"/>
  <c r="S468" i="41"/>
  <c r="R468" i="41"/>
  <c r="Q468" i="41"/>
  <c r="P468" i="41"/>
  <c r="O468" i="41"/>
  <c r="N468" i="41"/>
  <c r="M468" i="41"/>
  <c r="L468" i="41"/>
  <c r="K468" i="41"/>
  <c r="J468" i="41"/>
  <c r="I468" i="41"/>
  <c r="H468" i="41"/>
  <c r="G468" i="41"/>
  <c r="F468" i="41"/>
  <c r="E468" i="41"/>
  <c r="D468" i="41"/>
  <c r="C468" i="41"/>
  <c r="B468" i="41"/>
  <c r="A468" i="41"/>
  <c r="Z467" i="41"/>
  <c r="Y467" i="41"/>
  <c r="X467" i="41"/>
  <c r="W467" i="41"/>
  <c r="V467" i="41"/>
  <c r="U467" i="41"/>
  <c r="T467" i="41"/>
  <c r="S467" i="41"/>
  <c r="R467" i="41"/>
  <c r="Q467" i="41"/>
  <c r="P467" i="41"/>
  <c r="O467" i="41"/>
  <c r="N467" i="41"/>
  <c r="M467" i="41"/>
  <c r="L467" i="41"/>
  <c r="K467" i="41"/>
  <c r="J467" i="41"/>
  <c r="I467" i="41"/>
  <c r="H467" i="41"/>
  <c r="G467" i="41"/>
  <c r="F467" i="41"/>
  <c r="E467" i="41"/>
  <c r="D467" i="41"/>
  <c r="C467" i="41"/>
  <c r="B467" i="41"/>
  <c r="A467" i="41"/>
  <c r="Z466" i="41"/>
  <c r="Y466" i="41"/>
  <c r="X466" i="41"/>
  <c r="W466" i="41"/>
  <c r="V466" i="41"/>
  <c r="U466" i="41"/>
  <c r="T466" i="41"/>
  <c r="S466" i="41"/>
  <c r="R466" i="41"/>
  <c r="Q466" i="41"/>
  <c r="P466" i="41"/>
  <c r="O466" i="41"/>
  <c r="N466" i="41"/>
  <c r="M466" i="41"/>
  <c r="L466" i="41"/>
  <c r="K466" i="41"/>
  <c r="J466" i="41"/>
  <c r="I466" i="41"/>
  <c r="H466" i="41"/>
  <c r="G466" i="41"/>
  <c r="F466" i="41"/>
  <c r="E466" i="41"/>
  <c r="D466" i="41"/>
  <c r="C466" i="41"/>
  <c r="B466" i="41"/>
  <c r="A466" i="41"/>
  <c r="Z465" i="41"/>
  <c r="Y465" i="41"/>
  <c r="X465" i="41"/>
  <c r="W465" i="41"/>
  <c r="V465" i="41"/>
  <c r="U465" i="41"/>
  <c r="T465" i="41"/>
  <c r="S465" i="41"/>
  <c r="R465" i="41"/>
  <c r="Q465" i="41"/>
  <c r="P465" i="41"/>
  <c r="O465" i="41"/>
  <c r="N465" i="41"/>
  <c r="M465" i="41"/>
  <c r="L465" i="41"/>
  <c r="K465" i="41"/>
  <c r="J465" i="41"/>
  <c r="I465" i="41"/>
  <c r="H465" i="41"/>
  <c r="G465" i="41"/>
  <c r="F465" i="41"/>
  <c r="E465" i="41"/>
  <c r="D465" i="41"/>
  <c r="C465" i="41"/>
  <c r="B465" i="41"/>
  <c r="A465" i="41"/>
  <c r="Z464" i="41"/>
  <c r="Y464" i="41"/>
  <c r="X464" i="41"/>
  <c r="W464" i="41"/>
  <c r="V464" i="41"/>
  <c r="U464" i="41"/>
  <c r="T464" i="41"/>
  <c r="S464" i="41"/>
  <c r="R464" i="41"/>
  <c r="Q464" i="41"/>
  <c r="P464" i="41"/>
  <c r="O464" i="41"/>
  <c r="N464" i="41"/>
  <c r="M464" i="41"/>
  <c r="L464" i="41"/>
  <c r="K464" i="41"/>
  <c r="J464" i="41"/>
  <c r="I464" i="41"/>
  <c r="H464" i="41"/>
  <c r="G464" i="41"/>
  <c r="F464" i="41"/>
  <c r="E464" i="41"/>
  <c r="D464" i="41"/>
  <c r="C464" i="41"/>
  <c r="B464" i="41"/>
  <c r="A464" i="41"/>
  <c r="Z463" i="41"/>
  <c r="Y463" i="41"/>
  <c r="X463" i="41"/>
  <c r="W463" i="41"/>
  <c r="V463" i="41"/>
  <c r="U463" i="41"/>
  <c r="T463" i="41"/>
  <c r="S463" i="41"/>
  <c r="R463" i="41"/>
  <c r="Q463" i="41"/>
  <c r="P463" i="41"/>
  <c r="O463" i="41"/>
  <c r="N463" i="41"/>
  <c r="M463" i="41"/>
  <c r="L463" i="41"/>
  <c r="K463" i="41"/>
  <c r="J463" i="41"/>
  <c r="I463" i="41"/>
  <c r="H463" i="41"/>
  <c r="G463" i="41"/>
  <c r="F463" i="41"/>
  <c r="E463" i="41"/>
  <c r="D463" i="41"/>
  <c r="C463" i="41"/>
  <c r="B463" i="41"/>
  <c r="A463" i="41"/>
  <c r="Z462" i="41"/>
  <c r="Y462" i="41"/>
  <c r="X462" i="41"/>
  <c r="W462" i="41"/>
  <c r="V462" i="41"/>
  <c r="U462" i="41"/>
  <c r="T462" i="41"/>
  <c r="S462" i="41"/>
  <c r="R462" i="41"/>
  <c r="Q462" i="41"/>
  <c r="P462" i="41"/>
  <c r="O462" i="41"/>
  <c r="N462" i="41"/>
  <c r="M462" i="41"/>
  <c r="L462" i="41"/>
  <c r="K462" i="41"/>
  <c r="J462" i="41"/>
  <c r="I462" i="41"/>
  <c r="H462" i="41"/>
  <c r="G462" i="41"/>
  <c r="F462" i="41"/>
  <c r="E462" i="41"/>
  <c r="D462" i="41"/>
  <c r="C462" i="41"/>
  <c r="B462" i="41"/>
  <c r="A462" i="41"/>
  <c r="Z461" i="41"/>
  <c r="Y461" i="41"/>
  <c r="X461" i="41"/>
  <c r="W461" i="41"/>
  <c r="V461" i="41"/>
  <c r="U461" i="41"/>
  <c r="T461" i="41"/>
  <c r="S461" i="41"/>
  <c r="R461" i="41"/>
  <c r="Q461" i="41"/>
  <c r="P461" i="41"/>
  <c r="O461" i="41"/>
  <c r="N461" i="41"/>
  <c r="M461" i="41"/>
  <c r="L461" i="41"/>
  <c r="K461" i="41"/>
  <c r="J461" i="41"/>
  <c r="I461" i="41"/>
  <c r="H461" i="41"/>
  <c r="G461" i="41"/>
  <c r="F461" i="41"/>
  <c r="E461" i="41"/>
  <c r="D461" i="41"/>
  <c r="C461" i="41"/>
  <c r="B461" i="41"/>
  <c r="A461" i="41"/>
  <c r="Z460" i="41"/>
  <c r="Y460" i="41"/>
  <c r="X460" i="41"/>
  <c r="W460" i="41"/>
  <c r="V460" i="41"/>
  <c r="U460" i="41"/>
  <c r="T460" i="41"/>
  <c r="S460" i="41"/>
  <c r="R460" i="41"/>
  <c r="Q460" i="41"/>
  <c r="P460" i="41"/>
  <c r="O460" i="41"/>
  <c r="N460" i="41"/>
  <c r="M460" i="41"/>
  <c r="L460" i="41"/>
  <c r="K460" i="41"/>
  <c r="J460" i="41"/>
  <c r="I460" i="41"/>
  <c r="H460" i="41"/>
  <c r="G460" i="41"/>
  <c r="F460" i="41"/>
  <c r="E460" i="41"/>
  <c r="D460" i="41"/>
  <c r="C460" i="41"/>
  <c r="B460" i="41"/>
  <c r="A460" i="41"/>
  <c r="Z459" i="41"/>
  <c r="Y459" i="41"/>
  <c r="X459" i="41"/>
  <c r="W459" i="41"/>
  <c r="V459" i="41"/>
  <c r="U459" i="41"/>
  <c r="T459" i="41"/>
  <c r="S459" i="41"/>
  <c r="R459" i="41"/>
  <c r="Q459" i="41"/>
  <c r="P459" i="41"/>
  <c r="O459" i="41"/>
  <c r="N459" i="41"/>
  <c r="M459" i="41"/>
  <c r="L459" i="41"/>
  <c r="K459" i="41"/>
  <c r="J459" i="41"/>
  <c r="I459" i="41"/>
  <c r="H459" i="41"/>
  <c r="G459" i="41"/>
  <c r="F459" i="41"/>
  <c r="E459" i="41"/>
  <c r="D459" i="41"/>
  <c r="C459" i="41"/>
  <c r="B459" i="41"/>
  <c r="A459" i="41"/>
  <c r="Z458" i="41"/>
  <c r="Y458" i="41"/>
  <c r="X458" i="41"/>
  <c r="W458" i="41"/>
  <c r="V458" i="41"/>
  <c r="U458" i="41"/>
  <c r="T458" i="41"/>
  <c r="S458" i="41"/>
  <c r="R458" i="41"/>
  <c r="Q458" i="41"/>
  <c r="P458" i="41"/>
  <c r="O458" i="41"/>
  <c r="N458" i="41"/>
  <c r="M458" i="41"/>
  <c r="L458" i="41"/>
  <c r="K458" i="41"/>
  <c r="J458" i="41"/>
  <c r="I458" i="41"/>
  <c r="H458" i="41"/>
  <c r="G458" i="41"/>
  <c r="F458" i="41"/>
  <c r="E458" i="41"/>
  <c r="D458" i="41"/>
  <c r="C458" i="41"/>
  <c r="B458" i="41"/>
  <c r="A458" i="41"/>
  <c r="Z457" i="41"/>
  <c r="Y457" i="41"/>
  <c r="X457" i="41"/>
  <c r="W457" i="41"/>
  <c r="V457" i="41"/>
  <c r="U457" i="41"/>
  <c r="T457" i="41"/>
  <c r="S457" i="41"/>
  <c r="R457" i="41"/>
  <c r="Q457" i="41"/>
  <c r="P457" i="41"/>
  <c r="O457" i="41"/>
  <c r="N457" i="41"/>
  <c r="M457" i="41"/>
  <c r="L457" i="41"/>
  <c r="K457" i="41"/>
  <c r="J457" i="41"/>
  <c r="I457" i="41"/>
  <c r="H457" i="41"/>
  <c r="G457" i="41"/>
  <c r="F457" i="41"/>
  <c r="E457" i="41"/>
  <c r="D457" i="41"/>
  <c r="C457" i="41"/>
  <c r="B457" i="41"/>
  <c r="A457" i="41"/>
  <c r="Z456" i="41"/>
  <c r="Y456" i="41"/>
  <c r="X456" i="41"/>
  <c r="W456" i="41"/>
  <c r="V456" i="41"/>
  <c r="U456" i="41"/>
  <c r="T456" i="41"/>
  <c r="S456" i="41"/>
  <c r="R456" i="41"/>
  <c r="Q456" i="41"/>
  <c r="P456" i="41"/>
  <c r="O456" i="41"/>
  <c r="N456" i="41"/>
  <c r="M456" i="41"/>
  <c r="L456" i="41"/>
  <c r="K456" i="41"/>
  <c r="J456" i="41"/>
  <c r="I456" i="41"/>
  <c r="H456" i="41"/>
  <c r="G456" i="41"/>
  <c r="F456" i="41"/>
  <c r="E456" i="41"/>
  <c r="D456" i="41"/>
  <c r="C456" i="41"/>
  <c r="B456" i="41"/>
  <c r="A456" i="41"/>
  <c r="Z455" i="41"/>
  <c r="Y455" i="41"/>
  <c r="X455" i="41"/>
  <c r="W455" i="41"/>
  <c r="V455" i="41"/>
  <c r="U455" i="41"/>
  <c r="T455" i="41"/>
  <c r="S455" i="41"/>
  <c r="R455" i="41"/>
  <c r="Q455" i="41"/>
  <c r="P455" i="41"/>
  <c r="O455" i="41"/>
  <c r="N455" i="41"/>
  <c r="M455" i="41"/>
  <c r="L455" i="41"/>
  <c r="K455" i="41"/>
  <c r="J455" i="41"/>
  <c r="I455" i="41"/>
  <c r="H455" i="41"/>
  <c r="G455" i="41"/>
  <c r="F455" i="41"/>
  <c r="E455" i="41"/>
  <c r="D455" i="41"/>
  <c r="C455" i="41"/>
  <c r="B455" i="41"/>
  <c r="A455" i="41"/>
  <c r="Z454" i="41"/>
  <c r="Y454" i="41"/>
  <c r="X454" i="41"/>
  <c r="W454" i="41"/>
  <c r="V454" i="41"/>
  <c r="U454" i="41"/>
  <c r="T454" i="41"/>
  <c r="S454" i="41"/>
  <c r="R454" i="41"/>
  <c r="Q454" i="41"/>
  <c r="P454" i="41"/>
  <c r="O454" i="41"/>
  <c r="N454" i="41"/>
  <c r="M454" i="41"/>
  <c r="L454" i="41"/>
  <c r="K454" i="41"/>
  <c r="J454" i="41"/>
  <c r="I454" i="41"/>
  <c r="H454" i="41"/>
  <c r="G454" i="41"/>
  <c r="F454" i="41"/>
  <c r="E454" i="41"/>
  <c r="D454" i="41"/>
  <c r="C454" i="41"/>
  <c r="B454" i="41"/>
  <c r="A454" i="41"/>
  <c r="Z453" i="41"/>
  <c r="Y453" i="41"/>
  <c r="X453" i="41"/>
  <c r="W453" i="41"/>
  <c r="V453" i="41"/>
  <c r="U453" i="41"/>
  <c r="T453" i="41"/>
  <c r="S453" i="41"/>
  <c r="R453" i="41"/>
  <c r="Q453" i="41"/>
  <c r="P453" i="41"/>
  <c r="O453" i="41"/>
  <c r="N453" i="41"/>
  <c r="M453" i="41"/>
  <c r="L453" i="41"/>
  <c r="K453" i="41"/>
  <c r="J453" i="41"/>
  <c r="I453" i="41"/>
  <c r="H453" i="41"/>
  <c r="G453" i="41"/>
  <c r="F453" i="41"/>
  <c r="E453" i="41"/>
  <c r="D453" i="41"/>
  <c r="C453" i="41"/>
  <c r="B453" i="41"/>
  <c r="A453" i="41"/>
  <c r="Z452" i="41"/>
  <c r="Y452" i="41"/>
  <c r="X452" i="41"/>
  <c r="W452" i="41"/>
  <c r="V452" i="41"/>
  <c r="U452" i="41"/>
  <c r="T452" i="41"/>
  <c r="S452" i="41"/>
  <c r="R452" i="41"/>
  <c r="Q452" i="41"/>
  <c r="P452" i="41"/>
  <c r="O452" i="41"/>
  <c r="N452" i="41"/>
  <c r="M452" i="41"/>
  <c r="L452" i="41"/>
  <c r="K452" i="41"/>
  <c r="J452" i="41"/>
  <c r="I452" i="41"/>
  <c r="H452" i="41"/>
  <c r="G452" i="41"/>
  <c r="F452" i="41"/>
  <c r="E452" i="41"/>
  <c r="D452" i="41"/>
  <c r="C452" i="41"/>
  <c r="B452" i="41"/>
  <c r="A452" i="41"/>
  <c r="Z451" i="41"/>
  <c r="Y451" i="41"/>
  <c r="X451" i="41"/>
  <c r="W451" i="41"/>
  <c r="V451" i="41"/>
  <c r="U451" i="41"/>
  <c r="T451" i="41"/>
  <c r="S451" i="41"/>
  <c r="R451" i="41"/>
  <c r="Q451" i="41"/>
  <c r="P451" i="41"/>
  <c r="O451" i="41"/>
  <c r="N451" i="41"/>
  <c r="M451" i="41"/>
  <c r="L451" i="41"/>
  <c r="K451" i="41"/>
  <c r="J451" i="41"/>
  <c r="I451" i="41"/>
  <c r="H451" i="41"/>
  <c r="G451" i="41"/>
  <c r="F451" i="41"/>
  <c r="E451" i="41"/>
  <c r="D451" i="41"/>
  <c r="C451" i="41"/>
  <c r="B451" i="41"/>
  <c r="A451" i="41"/>
  <c r="Z450" i="41"/>
  <c r="Y450" i="41"/>
  <c r="X450" i="41"/>
  <c r="W450" i="41"/>
  <c r="V450" i="41"/>
  <c r="U450" i="41"/>
  <c r="T450" i="41"/>
  <c r="S450" i="41"/>
  <c r="R450" i="41"/>
  <c r="Q450" i="41"/>
  <c r="P450" i="41"/>
  <c r="O450" i="41"/>
  <c r="N450" i="41"/>
  <c r="M450" i="41"/>
  <c r="L450" i="41"/>
  <c r="K450" i="41"/>
  <c r="J450" i="41"/>
  <c r="I450" i="41"/>
  <c r="H450" i="41"/>
  <c r="G450" i="41"/>
  <c r="F450" i="41"/>
  <c r="E450" i="41"/>
  <c r="D450" i="41"/>
  <c r="C450" i="41"/>
  <c r="B450" i="41"/>
  <c r="A450" i="41"/>
  <c r="Z449" i="41"/>
  <c r="Y449" i="41"/>
  <c r="X449" i="41"/>
  <c r="W449" i="41"/>
  <c r="V449" i="41"/>
  <c r="U449" i="41"/>
  <c r="T449" i="41"/>
  <c r="S449" i="41"/>
  <c r="R449" i="41"/>
  <c r="Q449" i="41"/>
  <c r="P449" i="41"/>
  <c r="O449" i="41"/>
  <c r="N449" i="41"/>
  <c r="M449" i="41"/>
  <c r="L449" i="41"/>
  <c r="K449" i="41"/>
  <c r="J449" i="41"/>
  <c r="I449" i="41"/>
  <c r="H449" i="41"/>
  <c r="G449" i="41"/>
  <c r="F449" i="41"/>
  <c r="E449" i="41"/>
  <c r="D449" i="41"/>
  <c r="C449" i="41"/>
  <c r="B449" i="41"/>
  <c r="A449" i="41"/>
  <c r="Z448" i="41"/>
  <c r="Y448" i="41"/>
  <c r="X448" i="41"/>
  <c r="W448" i="41"/>
  <c r="V448" i="41"/>
  <c r="U448" i="41"/>
  <c r="T448" i="41"/>
  <c r="S448" i="41"/>
  <c r="R448" i="41"/>
  <c r="Q448" i="41"/>
  <c r="P448" i="41"/>
  <c r="O448" i="41"/>
  <c r="N448" i="41"/>
  <c r="M448" i="41"/>
  <c r="L448" i="41"/>
  <c r="K448" i="41"/>
  <c r="J448" i="41"/>
  <c r="I448" i="41"/>
  <c r="H448" i="41"/>
  <c r="G448" i="41"/>
  <c r="F448" i="41"/>
  <c r="E448" i="41"/>
  <c r="D448" i="41"/>
  <c r="C448" i="41"/>
  <c r="B448" i="41"/>
  <c r="A448" i="41"/>
  <c r="Z447" i="41"/>
  <c r="Y447" i="41"/>
  <c r="X447" i="41"/>
  <c r="W447" i="41"/>
  <c r="V447" i="41"/>
  <c r="U447" i="41"/>
  <c r="T447" i="41"/>
  <c r="S447" i="41"/>
  <c r="R447" i="41"/>
  <c r="Q447" i="41"/>
  <c r="P447" i="41"/>
  <c r="O447" i="41"/>
  <c r="N447" i="41"/>
  <c r="M447" i="41"/>
  <c r="L447" i="41"/>
  <c r="K447" i="41"/>
  <c r="J447" i="41"/>
  <c r="I447" i="41"/>
  <c r="H447" i="41"/>
  <c r="G447" i="41"/>
  <c r="F447" i="41"/>
  <c r="E447" i="41"/>
  <c r="D447" i="41"/>
  <c r="C447" i="41"/>
  <c r="B447" i="41"/>
  <c r="A447" i="41"/>
  <c r="Z446" i="41"/>
  <c r="Y446" i="41"/>
  <c r="X446" i="41"/>
  <c r="W446" i="41"/>
  <c r="V446" i="41"/>
  <c r="U446" i="41"/>
  <c r="T446" i="41"/>
  <c r="S446" i="41"/>
  <c r="R446" i="41"/>
  <c r="Q446" i="41"/>
  <c r="P446" i="41"/>
  <c r="O446" i="41"/>
  <c r="N446" i="41"/>
  <c r="M446" i="41"/>
  <c r="L446" i="41"/>
  <c r="K446" i="41"/>
  <c r="J446" i="41"/>
  <c r="I446" i="41"/>
  <c r="H446" i="41"/>
  <c r="G446" i="41"/>
  <c r="F446" i="41"/>
  <c r="E446" i="41"/>
  <c r="D446" i="41"/>
  <c r="C446" i="41"/>
  <c r="B446" i="41"/>
  <c r="A446" i="41"/>
  <c r="Z445" i="41"/>
  <c r="Y445" i="41"/>
  <c r="X445" i="41"/>
  <c r="W445" i="41"/>
  <c r="V445" i="41"/>
  <c r="U445" i="41"/>
  <c r="T445" i="41"/>
  <c r="S445" i="41"/>
  <c r="R445" i="41"/>
  <c r="Q445" i="41"/>
  <c r="P445" i="41"/>
  <c r="O445" i="41"/>
  <c r="N445" i="41"/>
  <c r="M445" i="41"/>
  <c r="L445" i="41"/>
  <c r="K445" i="41"/>
  <c r="J445" i="41"/>
  <c r="I445" i="41"/>
  <c r="H445" i="41"/>
  <c r="G445" i="41"/>
  <c r="F445" i="41"/>
  <c r="E445" i="41"/>
  <c r="D445" i="41"/>
  <c r="C445" i="41"/>
  <c r="B445" i="41"/>
  <c r="A445" i="41"/>
  <c r="Z444" i="41"/>
  <c r="Y444" i="41"/>
  <c r="X444" i="41"/>
  <c r="W444" i="41"/>
  <c r="V444" i="41"/>
  <c r="U444" i="41"/>
  <c r="T444" i="41"/>
  <c r="S444" i="41"/>
  <c r="R444" i="41"/>
  <c r="Q444" i="41"/>
  <c r="P444" i="41"/>
  <c r="O444" i="41"/>
  <c r="N444" i="41"/>
  <c r="M444" i="41"/>
  <c r="L444" i="41"/>
  <c r="K444" i="41"/>
  <c r="J444" i="41"/>
  <c r="I444" i="41"/>
  <c r="H444" i="41"/>
  <c r="G444" i="41"/>
  <c r="F444" i="41"/>
  <c r="E444" i="41"/>
  <c r="D444" i="41"/>
  <c r="C444" i="41"/>
  <c r="B444" i="41"/>
  <c r="A444" i="41"/>
  <c r="Z443" i="41"/>
  <c r="Y443" i="41"/>
  <c r="X443" i="41"/>
  <c r="W443" i="41"/>
  <c r="V443" i="41"/>
  <c r="U443" i="41"/>
  <c r="T443" i="41"/>
  <c r="S443" i="41"/>
  <c r="R443" i="41"/>
  <c r="Q443" i="41"/>
  <c r="P443" i="41"/>
  <c r="O443" i="41"/>
  <c r="N443" i="41"/>
  <c r="M443" i="41"/>
  <c r="L443" i="41"/>
  <c r="K443" i="41"/>
  <c r="J443" i="41"/>
  <c r="I443" i="41"/>
  <c r="H443" i="41"/>
  <c r="G443" i="41"/>
  <c r="F443" i="41"/>
  <c r="E443" i="41"/>
  <c r="D443" i="41"/>
  <c r="C443" i="41"/>
  <c r="B443" i="41"/>
  <c r="A443" i="41"/>
  <c r="Z442" i="41"/>
  <c r="Y442" i="41"/>
  <c r="X442" i="41"/>
  <c r="W442" i="41"/>
  <c r="V442" i="41"/>
  <c r="U442" i="41"/>
  <c r="T442" i="41"/>
  <c r="S442" i="41"/>
  <c r="R442" i="41"/>
  <c r="Q442" i="41"/>
  <c r="P442" i="41"/>
  <c r="O442" i="41"/>
  <c r="N442" i="41"/>
  <c r="M442" i="41"/>
  <c r="L442" i="41"/>
  <c r="K442" i="41"/>
  <c r="J442" i="41"/>
  <c r="I442" i="41"/>
  <c r="H442" i="41"/>
  <c r="G442" i="41"/>
  <c r="F442" i="41"/>
  <c r="E442" i="41"/>
  <c r="D442" i="41"/>
  <c r="C442" i="41"/>
  <c r="B442" i="41"/>
  <c r="A442" i="41"/>
  <c r="Z441" i="41"/>
  <c r="Y441" i="41"/>
  <c r="X441" i="41"/>
  <c r="W441" i="41"/>
  <c r="V441" i="41"/>
  <c r="U441" i="41"/>
  <c r="T441" i="41"/>
  <c r="S441" i="41"/>
  <c r="R441" i="41"/>
  <c r="Q441" i="41"/>
  <c r="P441" i="41"/>
  <c r="O441" i="41"/>
  <c r="N441" i="41"/>
  <c r="M441" i="41"/>
  <c r="L441" i="41"/>
  <c r="K441" i="41"/>
  <c r="J441" i="41"/>
  <c r="I441" i="41"/>
  <c r="H441" i="41"/>
  <c r="G441" i="41"/>
  <c r="F441" i="41"/>
  <c r="E441" i="41"/>
  <c r="D441" i="41"/>
  <c r="C441" i="41"/>
  <c r="B441" i="41"/>
  <c r="A441" i="41"/>
  <c r="Z440" i="41"/>
  <c r="Y440" i="41"/>
  <c r="X440" i="41"/>
  <c r="W440" i="41"/>
  <c r="V440" i="41"/>
  <c r="U440" i="41"/>
  <c r="T440" i="41"/>
  <c r="S440" i="41"/>
  <c r="R440" i="41"/>
  <c r="Q440" i="41"/>
  <c r="P440" i="41"/>
  <c r="O440" i="41"/>
  <c r="N440" i="41"/>
  <c r="M440" i="41"/>
  <c r="L440" i="41"/>
  <c r="K440" i="41"/>
  <c r="J440" i="41"/>
  <c r="I440" i="41"/>
  <c r="H440" i="41"/>
  <c r="G440" i="41"/>
  <c r="F440" i="41"/>
  <c r="E440" i="41"/>
  <c r="D440" i="41"/>
  <c r="C440" i="41"/>
  <c r="B440" i="41"/>
  <c r="A440" i="41"/>
  <c r="Z439" i="41"/>
  <c r="Y439" i="41"/>
  <c r="X439" i="41"/>
  <c r="W439" i="41"/>
  <c r="V439" i="41"/>
  <c r="U439" i="41"/>
  <c r="T439" i="41"/>
  <c r="S439" i="41"/>
  <c r="R439" i="41"/>
  <c r="Q439" i="41"/>
  <c r="P439" i="41"/>
  <c r="O439" i="41"/>
  <c r="N439" i="41"/>
  <c r="M439" i="41"/>
  <c r="L439" i="41"/>
  <c r="K439" i="41"/>
  <c r="J439" i="41"/>
  <c r="I439" i="41"/>
  <c r="H439" i="41"/>
  <c r="G439" i="41"/>
  <c r="F439" i="41"/>
  <c r="E439" i="41"/>
  <c r="D439" i="41"/>
  <c r="C439" i="41"/>
  <c r="B439" i="41"/>
  <c r="A439" i="41"/>
  <c r="Z438" i="41"/>
  <c r="Y438" i="41"/>
  <c r="X438" i="41"/>
  <c r="W438" i="41"/>
  <c r="V438" i="41"/>
  <c r="U438" i="41"/>
  <c r="T438" i="41"/>
  <c r="S438" i="41"/>
  <c r="R438" i="41"/>
  <c r="Q438" i="41"/>
  <c r="P438" i="41"/>
  <c r="O438" i="41"/>
  <c r="N438" i="41"/>
  <c r="M438" i="41"/>
  <c r="L438" i="41"/>
  <c r="K438" i="41"/>
  <c r="J438" i="41"/>
  <c r="I438" i="41"/>
  <c r="H438" i="41"/>
  <c r="G438" i="41"/>
  <c r="F438" i="41"/>
  <c r="E438" i="41"/>
  <c r="D438" i="41"/>
  <c r="C438" i="41"/>
  <c r="B438" i="41"/>
  <c r="A438" i="41"/>
  <c r="Z437" i="41"/>
  <c r="Y437" i="41"/>
  <c r="X437" i="41"/>
  <c r="W437" i="41"/>
  <c r="V437" i="41"/>
  <c r="U437" i="41"/>
  <c r="T437" i="41"/>
  <c r="S437" i="41"/>
  <c r="R437" i="41"/>
  <c r="Q437" i="41"/>
  <c r="P437" i="41"/>
  <c r="O437" i="41"/>
  <c r="N437" i="41"/>
  <c r="M437" i="41"/>
  <c r="L437" i="41"/>
  <c r="K437" i="41"/>
  <c r="J437" i="41"/>
  <c r="I437" i="41"/>
  <c r="H437" i="41"/>
  <c r="G437" i="41"/>
  <c r="F437" i="41"/>
  <c r="E437" i="41"/>
  <c r="D437" i="41"/>
  <c r="C437" i="41"/>
  <c r="B437" i="41"/>
  <c r="A437" i="41"/>
  <c r="Z436" i="41"/>
  <c r="Y436" i="41"/>
  <c r="X436" i="41"/>
  <c r="W436" i="41"/>
  <c r="V436" i="41"/>
  <c r="U436" i="41"/>
  <c r="T436" i="41"/>
  <c r="S436" i="41"/>
  <c r="R436" i="41"/>
  <c r="Q436" i="41"/>
  <c r="P436" i="41"/>
  <c r="O436" i="41"/>
  <c r="N436" i="41"/>
  <c r="M436" i="41"/>
  <c r="L436" i="41"/>
  <c r="K436" i="41"/>
  <c r="J436" i="41"/>
  <c r="I436" i="41"/>
  <c r="H436" i="41"/>
  <c r="G436" i="41"/>
  <c r="F436" i="41"/>
  <c r="E436" i="41"/>
  <c r="D436" i="41"/>
  <c r="C436" i="41"/>
  <c r="B436" i="41"/>
  <c r="A436" i="41"/>
  <c r="Z435" i="41"/>
  <c r="Y435" i="41"/>
  <c r="X435" i="41"/>
  <c r="W435" i="41"/>
  <c r="V435" i="41"/>
  <c r="U435" i="41"/>
  <c r="T435" i="41"/>
  <c r="S435" i="41"/>
  <c r="R435" i="41"/>
  <c r="Q435" i="41"/>
  <c r="P435" i="41"/>
  <c r="O435" i="41"/>
  <c r="N435" i="41"/>
  <c r="M435" i="41"/>
  <c r="L435" i="41"/>
  <c r="K435" i="41"/>
  <c r="J435" i="41"/>
  <c r="I435" i="41"/>
  <c r="H435" i="41"/>
  <c r="G435" i="41"/>
  <c r="F435" i="41"/>
  <c r="E435" i="41"/>
  <c r="D435" i="41"/>
  <c r="C435" i="41"/>
  <c r="B435" i="41"/>
  <c r="A435" i="41"/>
  <c r="Z434" i="41"/>
  <c r="Y434" i="41"/>
  <c r="X434" i="41"/>
  <c r="W434" i="41"/>
  <c r="V434" i="41"/>
  <c r="U434" i="41"/>
  <c r="T434" i="41"/>
  <c r="S434" i="41"/>
  <c r="R434" i="41"/>
  <c r="Q434" i="41"/>
  <c r="P434" i="41"/>
  <c r="O434" i="41"/>
  <c r="N434" i="41"/>
  <c r="M434" i="41"/>
  <c r="L434" i="41"/>
  <c r="K434" i="41"/>
  <c r="J434" i="41"/>
  <c r="I434" i="41"/>
  <c r="H434" i="41"/>
  <c r="G434" i="41"/>
  <c r="F434" i="41"/>
  <c r="E434" i="41"/>
  <c r="D434" i="41"/>
  <c r="C434" i="41"/>
  <c r="B434" i="41"/>
  <c r="A434" i="41"/>
  <c r="Z433" i="41"/>
  <c r="Y433" i="41"/>
  <c r="X433" i="41"/>
  <c r="W433" i="41"/>
  <c r="V433" i="41"/>
  <c r="U433" i="41"/>
  <c r="T433" i="41"/>
  <c r="S433" i="41"/>
  <c r="R433" i="41"/>
  <c r="Q433" i="41"/>
  <c r="P433" i="41"/>
  <c r="O433" i="41"/>
  <c r="N433" i="41"/>
  <c r="M433" i="41"/>
  <c r="L433" i="41"/>
  <c r="K433" i="41"/>
  <c r="J433" i="41"/>
  <c r="I433" i="41"/>
  <c r="H433" i="41"/>
  <c r="G433" i="41"/>
  <c r="F433" i="41"/>
  <c r="E433" i="41"/>
  <c r="D433" i="41"/>
  <c r="C433" i="41"/>
  <c r="B433" i="41"/>
  <c r="A433" i="41"/>
  <c r="Z432" i="41"/>
  <c r="Y432" i="41"/>
  <c r="X432" i="41"/>
  <c r="W432" i="41"/>
  <c r="V432" i="41"/>
  <c r="U432" i="41"/>
  <c r="T432" i="41"/>
  <c r="S432" i="41"/>
  <c r="R432" i="41"/>
  <c r="Q432" i="41"/>
  <c r="P432" i="41"/>
  <c r="O432" i="41"/>
  <c r="N432" i="41"/>
  <c r="M432" i="41"/>
  <c r="L432" i="41"/>
  <c r="K432" i="41"/>
  <c r="J432" i="41"/>
  <c r="I432" i="41"/>
  <c r="H432" i="41"/>
  <c r="G432" i="41"/>
  <c r="F432" i="41"/>
  <c r="E432" i="41"/>
  <c r="D432" i="41"/>
  <c r="C432" i="41"/>
  <c r="B432" i="41"/>
  <c r="A432" i="41"/>
  <c r="Z431" i="41"/>
  <c r="Y431" i="41"/>
  <c r="X431" i="41"/>
  <c r="W431" i="41"/>
  <c r="V431" i="41"/>
  <c r="U431" i="41"/>
  <c r="T431" i="41"/>
  <c r="S431" i="41"/>
  <c r="R431" i="41"/>
  <c r="Q431" i="41"/>
  <c r="P431" i="41"/>
  <c r="O431" i="41"/>
  <c r="N431" i="41"/>
  <c r="M431" i="41"/>
  <c r="L431" i="41"/>
  <c r="K431" i="41"/>
  <c r="J431" i="41"/>
  <c r="I431" i="41"/>
  <c r="H431" i="41"/>
  <c r="G431" i="41"/>
  <c r="F431" i="41"/>
  <c r="E431" i="41"/>
  <c r="D431" i="41"/>
  <c r="C431" i="41"/>
  <c r="B431" i="41"/>
  <c r="A431" i="41"/>
  <c r="Z430" i="41"/>
  <c r="Y430" i="41"/>
  <c r="X430" i="41"/>
  <c r="W430" i="41"/>
  <c r="V430" i="41"/>
  <c r="U430" i="41"/>
  <c r="T430" i="41"/>
  <c r="S430" i="41"/>
  <c r="R430" i="41"/>
  <c r="Q430" i="41"/>
  <c r="P430" i="41"/>
  <c r="O430" i="41"/>
  <c r="N430" i="41"/>
  <c r="M430" i="41"/>
  <c r="L430" i="41"/>
  <c r="K430" i="41"/>
  <c r="J430" i="41"/>
  <c r="I430" i="41"/>
  <c r="H430" i="41"/>
  <c r="G430" i="41"/>
  <c r="F430" i="41"/>
  <c r="E430" i="41"/>
  <c r="D430" i="41"/>
  <c r="C430" i="41"/>
  <c r="B430" i="41"/>
  <c r="A430" i="41"/>
  <c r="Z429" i="41"/>
  <c r="Y429" i="41"/>
  <c r="X429" i="41"/>
  <c r="W429" i="41"/>
  <c r="V429" i="41"/>
  <c r="U429" i="41"/>
  <c r="T429" i="41"/>
  <c r="S429" i="41"/>
  <c r="R429" i="41"/>
  <c r="Q429" i="41"/>
  <c r="P429" i="41"/>
  <c r="O429" i="41"/>
  <c r="N429" i="41"/>
  <c r="M429" i="41"/>
  <c r="L429" i="41"/>
  <c r="K429" i="41"/>
  <c r="J429" i="41"/>
  <c r="I429" i="41"/>
  <c r="H429" i="41"/>
  <c r="G429" i="41"/>
  <c r="F429" i="41"/>
  <c r="E429" i="41"/>
  <c r="D429" i="41"/>
  <c r="C429" i="41"/>
  <c r="B429" i="41"/>
  <c r="A429" i="41"/>
  <c r="Z428" i="41"/>
  <c r="Y428" i="41"/>
  <c r="X428" i="41"/>
  <c r="W428" i="41"/>
  <c r="V428" i="41"/>
  <c r="U428" i="41"/>
  <c r="T428" i="41"/>
  <c r="S428" i="41"/>
  <c r="R428" i="41"/>
  <c r="Q428" i="41"/>
  <c r="P428" i="41"/>
  <c r="O428" i="41"/>
  <c r="N428" i="41"/>
  <c r="M428" i="41"/>
  <c r="L428" i="41"/>
  <c r="K428" i="41"/>
  <c r="J428" i="41"/>
  <c r="I428" i="41"/>
  <c r="H428" i="41"/>
  <c r="G428" i="41"/>
  <c r="F428" i="41"/>
  <c r="E428" i="41"/>
  <c r="D428" i="41"/>
  <c r="C428" i="41"/>
  <c r="B428" i="41"/>
  <c r="A428" i="41"/>
  <c r="Z427" i="41"/>
  <c r="Y427" i="41"/>
  <c r="X427" i="41"/>
  <c r="W427" i="41"/>
  <c r="V427" i="41"/>
  <c r="U427" i="41"/>
  <c r="T427" i="41"/>
  <c r="S427" i="41"/>
  <c r="R427" i="41"/>
  <c r="Q427" i="41"/>
  <c r="P427" i="41"/>
  <c r="O427" i="41"/>
  <c r="N427" i="41"/>
  <c r="M427" i="41"/>
  <c r="L427" i="41"/>
  <c r="K427" i="41"/>
  <c r="J427" i="41"/>
  <c r="I427" i="41"/>
  <c r="H427" i="41"/>
  <c r="G427" i="41"/>
  <c r="F427" i="41"/>
  <c r="E427" i="41"/>
  <c r="D427" i="41"/>
  <c r="C427" i="41"/>
  <c r="B427" i="41"/>
  <c r="A427" i="41"/>
  <c r="Z426" i="41"/>
  <c r="Y426" i="41"/>
  <c r="X426" i="41"/>
  <c r="W426" i="41"/>
  <c r="V426" i="41"/>
  <c r="U426" i="41"/>
  <c r="T426" i="41"/>
  <c r="S426" i="41"/>
  <c r="R426" i="41"/>
  <c r="Q426" i="41"/>
  <c r="P426" i="41"/>
  <c r="O426" i="41"/>
  <c r="N426" i="41"/>
  <c r="M426" i="41"/>
  <c r="L426" i="41"/>
  <c r="K426" i="41"/>
  <c r="J426" i="41"/>
  <c r="I426" i="41"/>
  <c r="H426" i="41"/>
  <c r="G426" i="41"/>
  <c r="F426" i="41"/>
  <c r="E426" i="41"/>
  <c r="D426" i="41"/>
  <c r="C426" i="41"/>
  <c r="B426" i="41"/>
  <c r="A426" i="41"/>
  <c r="Z425" i="41"/>
  <c r="Y425" i="41"/>
  <c r="X425" i="41"/>
  <c r="W425" i="41"/>
  <c r="V425" i="41"/>
  <c r="U425" i="41"/>
  <c r="T425" i="41"/>
  <c r="S425" i="41"/>
  <c r="R425" i="41"/>
  <c r="Q425" i="41"/>
  <c r="P425" i="41"/>
  <c r="O425" i="41"/>
  <c r="N425" i="41"/>
  <c r="M425" i="41"/>
  <c r="L425" i="41"/>
  <c r="K425" i="41"/>
  <c r="J425" i="41"/>
  <c r="I425" i="41"/>
  <c r="H425" i="41"/>
  <c r="G425" i="41"/>
  <c r="F425" i="41"/>
  <c r="E425" i="41"/>
  <c r="D425" i="41"/>
  <c r="C425" i="41"/>
  <c r="B425" i="41"/>
  <c r="A425" i="41"/>
  <c r="Z424" i="41"/>
  <c r="Y424" i="41"/>
  <c r="X424" i="41"/>
  <c r="W424" i="41"/>
  <c r="V424" i="41"/>
  <c r="U424" i="41"/>
  <c r="T424" i="41"/>
  <c r="S424" i="41"/>
  <c r="R424" i="41"/>
  <c r="Q424" i="41"/>
  <c r="P424" i="41"/>
  <c r="O424" i="41"/>
  <c r="N424" i="41"/>
  <c r="M424" i="41"/>
  <c r="L424" i="41"/>
  <c r="K424" i="41"/>
  <c r="J424" i="41"/>
  <c r="I424" i="41"/>
  <c r="H424" i="41"/>
  <c r="G424" i="41"/>
  <c r="F424" i="41"/>
  <c r="E424" i="41"/>
  <c r="D424" i="41"/>
  <c r="C424" i="41"/>
  <c r="B424" i="41"/>
  <c r="A424" i="41"/>
  <c r="Z423" i="41"/>
  <c r="Y423" i="41"/>
  <c r="X423" i="41"/>
  <c r="W423" i="41"/>
  <c r="V423" i="41"/>
  <c r="U423" i="41"/>
  <c r="T423" i="41"/>
  <c r="S423" i="41"/>
  <c r="R423" i="41"/>
  <c r="Q423" i="41"/>
  <c r="P423" i="41"/>
  <c r="O423" i="41"/>
  <c r="N423" i="41"/>
  <c r="M423" i="41"/>
  <c r="L423" i="41"/>
  <c r="K423" i="41"/>
  <c r="J423" i="41"/>
  <c r="I423" i="41"/>
  <c r="H423" i="41"/>
  <c r="G423" i="41"/>
  <c r="F423" i="41"/>
  <c r="E423" i="41"/>
  <c r="D423" i="41"/>
  <c r="C423" i="41"/>
  <c r="B423" i="41"/>
  <c r="A423" i="41"/>
  <c r="Z422" i="41"/>
  <c r="Y422" i="41"/>
  <c r="X422" i="41"/>
  <c r="W422" i="41"/>
  <c r="V422" i="41"/>
  <c r="U422" i="41"/>
  <c r="T422" i="41"/>
  <c r="S422" i="41"/>
  <c r="R422" i="41"/>
  <c r="Q422" i="41"/>
  <c r="P422" i="41"/>
  <c r="O422" i="41"/>
  <c r="N422" i="41"/>
  <c r="M422" i="41"/>
  <c r="L422" i="41"/>
  <c r="K422" i="41"/>
  <c r="J422" i="41"/>
  <c r="I422" i="41"/>
  <c r="H422" i="41"/>
  <c r="G422" i="41"/>
  <c r="F422" i="41"/>
  <c r="E422" i="41"/>
  <c r="D422" i="41"/>
  <c r="C422" i="41"/>
  <c r="B422" i="41"/>
  <c r="A422" i="41"/>
  <c r="Z421" i="41"/>
  <c r="Y421" i="41"/>
  <c r="X421" i="41"/>
  <c r="W421" i="41"/>
  <c r="V421" i="41"/>
  <c r="U421" i="41"/>
  <c r="T421" i="41"/>
  <c r="S421" i="41"/>
  <c r="R421" i="41"/>
  <c r="Q421" i="41"/>
  <c r="P421" i="41"/>
  <c r="O421" i="41"/>
  <c r="N421" i="41"/>
  <c r="M421" i="41"/>
  <c r="L421" i="41"/>
  <c r="K421" i="41"/>
  <c r="J421" i="41"/>
  <c r="I421" i="41"/>
  <c r="H421" i="41"/>
  <c r="G421" i="41"/>
  <c r="F421" i="41"/>
  <c r="E421" i="41"/>
  <c r="D421" i="41"/>
  <c r="C421" i="41"/>
  <c r="B421" i="41"/>
  <c r="A421" i="41"/>
  <c r="Z420" i="41"/>
  <c r="Y420" i="41"/>
  <c r="X420" i="41"/>
  <c r="W420" i="41"/>
  <c r="V420" i="41"/>
  <c r="U420" i="41"/>
  <c r="T420" i="41"/>
  <c r="S420" i="41"/>
  <c r="R420" i="41"/>
  <c r="Q420" i="41"/>
  <c r="P420" i="41"/>
  <c r="O420" i="41"/>
  <c r="N420" i="41"/>
  <c r="M420" i="41"/>
  <c r="L420" i="41"/>
  <c r="K420" i="41"/>
  <c r="J420" i="41"/>
  <c r="I420" i="41"/>
  <c r="H420" i="41"/>
  <c r="G420" i="41"/>
  <c r="F420" i="41"/>
  <c r="E420" i="41"/>
  <c r="D420" i="41"/>
  <c r="C420" i="41"/>
  <c r="B420" i="41"/>
  <c r="A420" i="41"/>
  <c r="Z419" i="41"/>
  <c r="Y419" i="41"/>
  <c r="X419" i="41"/>
  <c r="W419" i="41"/>
  <c r="V419" i="41"/>
  <c r="U419" i="41"/>
  <c r="T419" i="41"/>
  <c r="S419" i="41"/>
  <c r="R419" i="41"/>
  <c r="Q419" i="41"/>
  <c r="P419" i="41"/>
  <c r="O419" i="41"/>
  <c r="N419" i="41"/>
  <c r="M419" i="41"/>
  <c r="L419" i="41"/>
  <c r="K419" i="41"/>
  <c r="J419" i="41"/>
  <c r="I419" i="41"/>
  <c r="H419" i="41"/>
  <c r="G419" i="41"/>
  <c r="F419" i="41"/>
  <c r="E419" i="41"/>
  <c r="D419" i="41"/>
  <c r="C419" i="41"/>
  <c r="B419" i="41"/>
  <c r="A419" i="41"/>
  <c r="Z418" i="41"/>
  <c r="Y418" i="41"/>
  <c r="X418" i="41"/>
  <c r="W418" i="41"/>
  <c r="V418" i="41"/>
  <c r="U418" i="41"/>
  <c r="T418" i="41"/>
  <c r="S418" i="41"/>
  <c r="R418" i="41"/>
  <c r="Q418" i="41"/>
  <c r="P418" i="41"/>
  <c r="O418" i="41"/>
  <c r="N418" i="41"/>
  <c r="M418" i="41"/>
  <c r="L418" i="41"/>
  <c r="K418" i="41"/>
  <c r="J418" i="41"/>
  <c r="I418" i="41"/>
  <c r="H418" i="41"/>
  <c r="G418" i="41"/>
  <c r="F418" i="41"/>
  <c r="E418" i="41"/>
  <c r="D418" i="41"/>
  <c r="C418" i="41"/>
  <c r="B418" i="41"/>
  <c r="A418" i="41"/>
  <c r="Z417" i="41"/>
  <c r="Y417" i="41"/>
  <c r="X417" i="41"/>
  <c r="W417" i="41"/>
  <c r="V417" i="41"/>
  <c r="U417" i="41"/>
  <c r="T417" i="41"/>
  <c r="S417" i="41"/>
  <c r="R417" i="41"/>
  <c r="Q417" i="41"/>
  <c r="P417" i="41"/>
  <c r="O417" i="41"/>
  <c r="N417" i="41"/>
  <c r="M417" i="41"/>
  <c r="L417" i="41"/>
  <c r="K417" i="41"/>
  <c r="J417" i="41"/>
  <c r="I417" i="41"/>
  <c r="H417" i="41"/>
  <c r="G417" i="41"/>
  <c r="F417" i="41"/>
  <c r="E417" i="41"/>
  <c r="D417" i="41"/>
  <c r="C417" i="41"/>
  <c r="B417" i="41"/>
  <c r="A417" i="41"/>
  <c r="Z416" i="41"/>
  <c r="Y416" i="41"/>
  <c r="X416" i="41"/>
  <c r="W416" i="41"/>
  <c r="V416" i="41"/>
  <c r="U416" i="41"/>
  <c r="T416" i="41"/>
  <c r="S416" i="41"/>
  <c r="R416" i="41"/>
  <c r="Q416" i="41"/>
  <c r="P416" i="41"/>
  <c r="O416" i="41"/>
  <c r="N416" i="41"/>
  <c r="M416" i="41"/>
  <c r="L416" i="41"/>
  <c r="K416" i="41"/>
  <c r="J416" i="41"/>
  <c r="I416" i="41"/>
  <c r="H416" i="41"/>
  <c r="G416" i="41"/>
  <c r="F416" i="41"/>
  <c r="E416" i="41"/>
  <c r="D416" i="41"/>
  <c r="C416" i="41"/>
  <c r="B416" i="41"/>
  <c r="A416" i="41"/>
  <c r="Z415" i="41"/>
  <c r="Y415" i="41"/>
  <c r="X415" i="41"/>
  <c r="W415" i="41"/>
  <c r="V415" i="41"/>
  <c r="U415" i="41"/>
  <c r="T415" i="41"/>
  <c r="S415" i="41"/>
  <c r="R415" i="41"/>
  <c r="Q415" i="41"/>
  <c r="P415" i="41"/>
  <c r="O415" i="41"/>
  <c r="N415" i="41"/>
  <c r="M415" i="41"/>
  <c r="L415" i="41"/>
  <c r="K415" i="41"/>
  <c r="J415" i="41"/>
  <c r="I415" i="41"/>
  <c r="H415" i="41"/>
  <c r="G415" i="41"/>
  <c r="F415" i="41"/>
  <c r="E415" i="41"/>
  <c r="D415" i="41"/>
  <c r="C415" i="41"/>
  <c r="B415" i="41"/>
  <c r="A415" i="41"/>
  <c r="Z414" i="41"/>
  <c r="Y414" i="41"/>
  <c r="X414" i="41"/>
  <c r="W414" i="41"/>
  <c r="V414" i="41"/>
  <c r="U414" i="41"/>
  <c r="T414" i="41"/>
  <c r="S414" i="41"/>
  <c r="R414" i="41"/>
  <c r="Q414" i="41"/>
  <c r="P414" i="41"/>
  <c r="O414" i="41"/>
  <c r="N414" i="41"/>
  <c r="M414" i="41"/>
  <c r="L414" i="41"/>
  <c r="K414" i="41"/>
  <c r="J414" i="41"/>
  <c r="I414" i="41"/>
  <c r="H414" i="41"/>
  <c r="G414" i="41"/>
  <c r="F414" i="41"/>
  <c r="E414" i="41"/>
  <c r="D414" i="41"/>
  <c r="C414" i="41"/>
  <c r="B414" i="41"/>
  <c r="A414" i="41"/>
  <c r="Z413" i="41"/>
  <c r="Y413" i="41"/>
  <c r="X413" i="41"/>
  <c r="W413" i="41"/>
  <c r="V413" i="41"/>
  <c r="U413" i="41"/>
  <c r="T413" i="41"/>
  <c r="S413" i="41"/>
  <c r="R413" i="41"/>
  <c r="Q413" i="41"/>
  <c r="P413" i="41"/>
  <c r="O413" i="41"/>
  <c r="N413" i="41"/>
  <c r="M413" i="41"/>
  <c r="L413" i="41"/>
  <c r="K413" i="41"/>
  <c r="J413" i="41"/>
  <c r="I413" i="41"/>
  <c r="H413" i="41"/>
  <c r="G413" i="41"/>
  <c r="F413" i="41"/>
  <c r="E413" i="41"/>
  <c r="D413" i="41"/>
  <c r="C413" i="41"/>
  <c r="B413" i="41"/>
  <c r="A413" i="41"/>
  <c r="Z412" i="41"/>
  <c r="Y412" i="41"/>
  <c r="X412" i="41"/>
  <c r="W412" i="41"/>
  <c r="V412" i="41"/>
  <c r="U412" i="41"/>
  <c r="T412" i="41"/>
  <c r="S412" i="41"/>
  <c r="R412" i="41"/>
  <c r="Q412" i="41"/>
  <c r="P412" i="41"/>
  <c r="O412" i="41"/>
  <c r="N412" i="41"/>
  <c r="M412" i="41"/>
  <c r="L412" i="41"/>
  <c r="K412" i="41"/>
  <c r="J412" i="41"/>
  <c r="I412" i="41"/>
  <c r="H412" i="41"/>
  <c r="G412" i="41"/>
  <c r="F412" i="41"/>
  <c r="E412" i="41"/>
  <c r="D412" i="41"/>
  <c r="C412" i="41"/>
  <c r="B412" i="41"/>
  <c r="A412" i="41"/>
  <c r="Z411" i="41"/>
  <c r="Y411" i="41"/>
  <c r="X411" i="41"/>
  <c r="W411" i="41"/>
  <c r="V411" i="41"/>
  <c r="U411" i="41"/>
  <c r="T411" i="41"/>
  <c r="S411" i="41"/>
  <c r="R411" i="41"/>
  <c r="Q411" i="41"/>
  <c r="P411" i="41"/>
  <c r="O411" i="41"/>
  <c r="N411" i="41"/>
  <c r="M411" i="41"/>
  <c r="L411" i="41"/>
  <c r="K411" i="41"/>
  <c r="J411" i="41"/>
  <c r="I411" i="41"/>
  <c r="H411" i="41"/>
  <c r="G411" i="41"/>
  <c r="F411" i="41"/>
  <c r="E411" i="41"/>
  <c r="D411" i="41"/>
  <c r="C411" i="41"/>
  <c r="B411" i="41"/>
  <c r="A411" i="41"/>
  <c r="Z410" i="41"/>
  <c r="Y410" i="41"/>
  <c r="X410" i="41"/>
  <c r="W410" i="41"/>
  <c r="V410" i="41"/>
  <c r="U410" i="41"/>
  <c r="T410" i="41"/>
  <c r="S410" i="41"/>
  <c r="R410" i="41"/>
  <c r="Q410" i="41"/>
  <c r="P410" i="41"/>
  <c r="O410" i="41"/>
  <c r="N410" i="41"/>
  <c r="M410" i="41"/>
  <c r="L410" i="41"/>
  <c r="K410" i="41"/>
  <c r="J410" i="41"/>
  <c r="I410" i="41"/>
  <c r="H410" i="41"/>
  <c r="G410" i="41"/>
  <c r="F410" i="41"/>
  <c r="E410" i="41"/>
  <c r="D410" i="41"/>
  <c r="C410" i="41"/>
  <c r="B410" i="41"/>
  <c r="A410" i="41"/>
  <c r="Z409" i="41"/>
  <c r="Y409" i="41"/>
  <c r="X409" i="41"/>
  <c r="W409" i="41"/>
  <c r="V409" i="41"/>
  <c r="U409" i="41"/>
  <c r="T409" i="41"/>
  <c r="S409" i="41"/>
  <c r="R409" i="41"/>
  <c r="Q409" i="41"/>
  <c r="P409" i="41"/>
  <c r="O409" i="41"/>
  <c r="N409" i="41"/>
  <c r="M409" i="41"/>
  <c r="L409" i="41"/>
  <c r="K409" i="41"/>
  <c r="J409" i="41"/>
  <c r="I409" i="41"/>
  <c r="H409" i="41"/>
  <c r="G409" i="41"/>
  <c r="F409" i="41"/>
  <c r="E409" i="41"/>
  <c r="D409" i="41"/>
  <c r="C409" i="41"/>
  <c r="B409" i="41"/>
  <c r="A409" i="41"/>
  <c r="Z408" i="41"/>
  <c r="Y408" i="41"/>
  <c r="X408" i="41"/>
  <c r="W408" i="41"/>
  <c r="V408" i="41"/>
  <c r="U408" i="41"/>
  <c r="T408" i="41"/>
  <c r="S408" i="41"/>
  <c r="R408" i="41"/>
  <c r="Q408" i="41"/>
  <c r="P408" i="41"/>
  <c r="O408" i="41"/>
  <c r="N408" i="41"/>
  <c r="M408" i="41"/>
  <c r="L408" i="41"/>
  <c r="K408" i="41"/>
  <c r="J408" i="41"/>
  <c r="I408" i="41"/>
  <c r="H408" i="41"/>
  <c r="G408" i="41"/>
  <c r="F408" i="41"/>
  <c r="E408" i="41"/>
  <c r="D408" i="41"/>
  <c r="C408" i="41"/>
  <c r="B408" i="41"/>
  <c r="A408" i="41"/>
  <c r="Z407" i="41"/>
  <c r="Y407" i="41"/>
  <c r="X407" i="41"/>
  <c r="W407" i="41"/>
  <c r="V407" i="41"/>
  <c r="U407" i="41"/>
  <c r="T407" i="41"/>
  <c r="S407" i="41"/>
  <c r="R407" i="41"/>
  <c r="Q407" i="41"/>
  <c r="P407" i="41"/>
  <c r="O407" i="41"/>
  <c r="N407" i="41"/>
  <c r="M407" i="41"/>
  <c r="L407" i="41"/>
  <c r="K407" i="41"/>
  <c r="J407" i="41"/>
  <c r="I407" i="41"/>
  <c r="H407" i="41"/>
  <c r="G407" i="41"/>
  <c r="F407" i="41"/>
  <c r="E407" i="41"/>
  <c r="D407" i="41"/>
  <c r="C407" i="41"/>
  <c r="B407" i="41"/>
  <c r="A407" i="41"/>
  <c r="Z406" i="41"/>
  <c r="Y406" i="41"/>
  <c r="X406" i="41"/>
  <c r="W406" i="41"/>
  <c r="V406" i="41"/>
  <c r="U406" i="41"/>
  <c r="T406" i="41"/>
  <c r="S406" i="41"/>
  <c r="R406" i="41"/>
  <c r="Q406" i="41"/>
  <c r="P406" i="41"/>
  <c r="O406" i="41"/>
  <c r="N406" i="41"/>
  <c r="M406" i="41"/>
  <c r="L406" i="41"/>
  <c r="K406" i="41"/>
  <c r="J406" i="41"/>
  <c r="I406" i="41"/>
  <c r="H406" i="41"/>
  <c r="G406" i="41"/>
  <c r="F406" i="41"/>
  <c r="E406" i="41"/>
  <c r="D406" i="41"/>
  <c r="C406" i="41"/>
  <c r="B406" i="41"/>
  <c r="A406" i="41"/>
  <c r="Z405" i="41"/>
  <c r="Y405" i="41"/>
  <c r="X405" i="41"/>
  <c r="W405" i="41"/>
  <c r="V405" i="41"/>
  <c r="U405" i="41"/>
  <c r="T405" i="41"/>
  <c r="S405" i="41"/>
  <c r="R405" i="41"/>
  <c r="Q405" i="41"/>
  <c r="P405" i="41"/>
  <c r="O405" i="41"/>
  <c r="N405" i="41"/>
  <c r="M405" i="41"/>
  <c r="L405" i="41"/>
  <c r="K405" i="41"/>
  <c r="J405" i="41"/>
  <c r="I405" i="41"/>
  <c r="H405" i="41"/>
  <c r="G405" i="41"/>
  <c r="F405" i="41"/>
  <c r="E405" i="41"/>
  <c r="D405" i="41"/>
  <c r="C405" i="41"/>
  <c r="B405" i="41"/>
  <c r="A405" i="41"/>
  <c r="Z404" i="41"/>
  <c r="Y404" i="41"/>
  <c r="X404" i="41"/>
  <c r="W404" i="41"/>
  <c r="V404" i="41"/>
  <c r="U404" i="41"/>
  <c r="T404" i="41"/>
  <c r="S404" i="41"/>
  <c r="R404" i="41"/>
  <c r="Q404" i="41"/>
  <c r="P404" i="41"/>
  <c r="O404" i="41"/>
  <c r="N404" i="41"/>
  <c r="M404" i="41"/>
  <c r="L404" i="41"/>
  <c r="K404" i="41"/>
  <c r="J404" i="41"/>
  <c r="I404" i="41"/>
  <c r="H404" i="41"/>
  <c r="G404" i="41"/>
  <c r="F404" i="41"/>
  <c r="E404" i="41"/>
  <c r="D404" i="41"/>
  <c r="C404" i="41"/>
  <c r="B404" i="41"/>
  <c r="A404" i="41"/>
  <c r="Z403" i="41"/>
  <c r="Y403" i="41"/>
  <c r="X403" i="41"/>
  <c r="W403" i="41"/>
  <c r="V403" i="41"/>
  <c r="U403" i="41"/>
  <c r="T403" i="41"/>
  <c r="S403" i="41"/>
  <c r="R403" i="41"/>
  <c r="Q403" i="41"/>
  <c r="P403" i="41"/>
  <c r="O403" i="41"/>
  <c r="N403" i="41"/>
  <c r="M403" i="41"/>
  <c r="L403" i="41"/>
  <c r="K403" i="41"/>
  <c r="J403" i="41"/>
  <c r="I403" i="41"/>
  <c r="H403" i="41"/>
  <c r="G403" i="41"/>
  <c r="F403" i="41"/>
  <c r="E403" i="41"/>
  <c r="D403" i="41"/>
  <c r="C403" i="41"/>
  <c r="B403" i="41"/>
  <c r="A403" i="41"/>
  <c r="Z402" i="41"/>
  <c r="Y402" i="41"/>
  <c r="X402" i="41"/>
  <c r="W402" i="41"/>
  <c r="V402" i="41"/>
  <c r="U402" i="41"/>
  <c r="T402" i="41"/>
  <c r="S402" i="41"/>
  <c r="R402" i="41"/>
  <c r="Q402" i="41"/>
  <c r="P402" i="41"/>
  <c r="O402" i="41"/>
  <c r="N402" i="41"/>
  <c r="M402" i="41"/>
  <c r="L402" i="41"/>
  <c r="K402" i="41"/>
  <c r="J402" i="41"/>
  <c r="I402" i="41"/>
  <c r="H402" i="41"/>
  <c r="G402" i="41"/>
  <c r="F402" i="41"/>
  <c r="E402" i="41"/>
  <c r="D402" i="41"/>
  <c r="C402" i="41"/>
  <c r="B402" i="41"/>
  <c r="A402" i="41"/>
  <c r="Z401" i="41"/>
  <c r="Y401" i="41"/>
  <c r="X401" i="41"/>
  <c r="W401" i="41"/>
  <c r="V401" i="41"/>
  <c r="U401" i="41"/>
  <c r="T401" i="41"/>
  <c r="S401" i="41"/>
  <c r="R401" i="41"/>
  <c r="Q401" i="41"/>
  <c r="P401" i="41"/>
  <c r="O401" i="41"/>
  <c r="N401" i="41"/>
  <c r="M401" i="41"/>
  <c r="L401" i="41"/>
  <c r="K401" i="41"/>
  <c r="J401" i="41"/>
  <c r="I401" i="41"/>
  <c r="H401" i="41"/>
  <c r="G401" i="41"/>
  <c r="F401" i="41"/>
  <c r="E401" i="41"/>
  <c r="D401" i="41"/>
  <c r="C401" i="41"/>
  <c r="B401" i="41"/>
  <c r="A401" i="41"/>
  <c r="Z400" i="41"/>
  <c r="Y400" i="41"/>
  <c r="X400" i="41"/>
  <c r="W400" i="41"/>
  <c r="V400" i="41"/>
  <c r="U400" i="41"/>
  <c r="T400" i="41"/>
  <c r="S400" i="41"/>
  <c r="R400" i="41"/>
  <c r="Q400" i="41"/>
  <c r="P400" i="41"/>
  <c r="O400" i="41"/>
  <c r="N400" i="41"/>
  <c r="M400" i="41"/>
  <c r="L400" i="41"/>
  <c r="K400" i="41"/>
  <c r="J400" i="41"/>
  <c r="I400" i="41"/>
  <c r="H400" i="41"/>
  <c r="G400" i="41"/>
  <c r="F400" i="41"/>
  <c r="E400" i="41"/>
  <c r="D400" i="41"/>
  <c r="C400" i="41"/>
  <c r="B400" i="41"/>
  <c r="A400" i="41"/>
  <c r="Z399" i="41"/>
  <c r="Y399" i="41"/>
  <c r="X399" i="41"/>
  <c r="W399" i="41"/>
  <c r="V399" i="41"/>
  <c r="U399" i="41"/>
  <c r="T399" i="41"/>
  <c r="S399" i="41"/>
  <c r="R399" i="41"/>
  <c r="Q399" i="41"/>
  <c r="P399" i="41"/>
  <c r="O399" i="41"/>
  <c r="N399" i="41"/>
  <c r="M399" i="41"/>
  <c r="L399" i="41"/>
  <c r="K399" i="41"/>
  <c r="J399" i="41"/>
  <c r="I399" i="41"/>
  <c r="H399" i="41"/>
  <c r="G399" i="41"/>
  <c r="F399" i="41"/>
  <c r="E399" i="41"/>
  <c r="D399" i="41"/>
  <c r="C399" i="41"/>
  <c r="B399" i="41"/>
  <c r="A399" i="41"/>
  <c r="Z398" i="41"/>
  <c r="Y398" i="41"/>
  <c r="X398" i="41"/>
  <c r="W398" i="41"/>
  <c r="V398" i="41"/>
  <c r="U398" i="41"/>
  <c r="T398" i="41"/>
  <c r="S398" i="41"/>
  <c r="R398" i="41"/>
  <c r="Q398" i="41"/>
  <c r="P398" i="41"/>
  <c r="O398" i="41"/>
  <c r="N398" i="41"/>
  <c r="M398" i="41"/>
  <c r="L398" i="41"/>
  <c r="K398" i="41"/>
  <c r="J398" i="41"/>
  <c r="I398" i="41"/>
  <c r="H398" i="41"/>
  <c r="G398" i="41"/>
  <c r="F398" i="41"/>
  <c r="E398" i="41"/>
  <c r="D398" i="41"/>
  <c r="C398" i="41"/>
  <c r="B398" i="41"/>
  <c r="A398" i="41"/>
  <c r="Z397" i="41"/>
  <c r="Y397" i="41"/>
  <c r="X397" i="41"/>
  <c r="W397" i="41"/>
  <c r="V397" i="41"/>
  <c r="U397" i="41"/>
  <c r="T397" i="41"/>
  <c r="S397" i="41"/>
  <c r="R397" i="41"/>
  <c r="Q397" i="41"/>
  <c r="P397" i="41"/>
  <c r="O397" i="41"/>
  <c r="N397" i="41"/>
  <c r="M397" i="41"/>
  <c r="L397" i="41"/>
  <c r="K397" i="41"/>
  <c r="J397" i="41"/>
  <c r="I397" i="41"/>
  <c r="H397" i="41"/>
  <c r="G397" i="41"/>
  <c r="F397" i="41"/>
  <c r="E397" i="41"/>
  <c r="D397" i="41"/>
  <c r="C397" i="41"/>
  <c r="B397" i="41"/>
  <c r="A397" i="41"/>
  <c r="Z396" i="41"/>
  <c r="Y396" i="41"/>
  <c r="X396" i="41"/>
  <c r="W396" i="41"/>
  <c r="V396" i="41"/>
  <c r="U396" i="41"/>
  <c r="T396" i="41"/>
  <c r="S396" i="41"/>
  <c r="R396" i="41"/>
  <c r="Q396" i="41"/>
  <c r="P396" i="41"/>
  <c r="O396" i="41"/>
  <c r="N396" i="41"/>
  <c r="M396" i="41"/>
  <c r="L396" i="41"/>
  <c r="K396" i="41"/>
  <c r="J396" i="41"/>
  <c r="I396" i="41"/>
  <c r="H396" i="41"/>
  <c r="G396" i="41"/>
  <c r="F396" i="41"/>
  <c r="E396" i="41"/>
  <c r="D396" i="41"/>
  <c r="C396" i="41"/>
  <c r="B396" i="41"/>
  <c r="A396" i="41"/>
  <c r="Z395" i="41"/>
  <c r="Y395" i="41"/>
  <c r="X395" i="41"/>
  <c r="W395" i="41"/>
  <c r="V395" i="41"/>
  <c r="U395" i="41"/>
  <c r="T395" i="41"/>
  <c r="S395" i="41"/>
  <c r="R395" i="41"/>
  <c r="Q395" i="41"/>
  <c r="P395" i="41"/>
  <c r="O395" i="41"/>
  <c r="N395" i="41"/>
  <c r="M395" i="41"/>
  <c r="L395" i="41"/>
  <c r="K395" i="41"/>
  <c r="J395" i="41"/>
  <c r="I395" i="41"/>
  <c r="H395" i="41"/>
  <c r="G395" i="41"/>
  <c r="F395" i="41"/>
  <c r="E395" i="41"/>
  <c r="D395" i="41"/>
  <c r="C395" i="41"/>
  <c r="B395" i="41"/>
  <c r="A395" i="41"/>
  <c r="Z394" i="41"/>
  <c r="Y394" i="41"/>
  <c r="X394" i="41"/>
  <c r="W394" i="41"/>
  <c r="V394" i="41"/>
  <c r="U394" i="41"/>
  <c r="T394" i="41"/>
  <c r="S394" i="41"/>
  <c r="R394" i="41"/>
  <c r="Q394" i="41"/>
  <c r="P394" i="41"/>
  <c r="O394" i="41"/>
  <c r="N394" i="41"/>
  <c r="M394" i="41"/>
  <c r="L394" i="41"/>
  <c r="K394" i="41"/>
  <c r="J394" i="41"/>
  <c r="I394" i="41"/>
  <c r="H394" i="41"/>
  <c r="G394" i="41"/>
  <c r="F394" i="41"/>
  <c r="E394" i="41"/>
  <c r="D394" i="41"/>
  <c r="C394" i="41"/>
  <c r="B394" i="41"/>
  <c r="A394" i="41"/>
  <c r="Z393" i="41"/>
  <c r="Y393" i="41"/>
  <c r="X393" i="41"/>
  <c r="W393" i="41"/>
  <c r="V393" i="41"/>
  <c r="U393" i="41"/>
  <c r="T393" i="41"/>
  <c r="S393" i="41"/>
  <c r="R393" i="41"/>
  <c r="Q393" i="41"/>
  <c r="P393" i="41"/>
  <c r="O393" i="41"/>
  <c r="N393" i="41"/>
  <c r="M393" i="41"/>
  <c r="L393" i="41"/>
  <c r="K393" i="41"/>
  <c r="J393" i="41"/>
  <c r="I393" i="41"/>
  <c r="H393" i="41"/>
  <c r="G393" i="41"/>
  <c r="F393" i="41"/>
  <c r="E393" i="41"/>
  <c r="D393" i="41"/>
  <c r="C393" i="41"/>
  <c r="B393" i="41"/>
  <c r="A393" i="41"/>
  <c r="Z392" i="41"/>
  <c r="Y392" i="41"/>
  <c r="X392" i="41"/>
  <c r="W392" i="41"/>
  <c r="V392" i="41"/>
  <c r="U392" i="41"/>
  <c r="T392" i="41"/>
  <c r="S392" i="41"/>
  <c r="R392" i="41"/>
  <c r="Q392" i="41"/>
  <c r="P392" i="41"/>
  <c r="O392" i="41"/>
  <c r="N392" i="41"/>
  <c r="M392" i="41"/>
  <c r="L392" i="41"/>
  <c r="K392" i="41"/>
  <c r="J392" i="41"/>
  <c r="I392" i="41"/>
  <c r="H392" i="41"/>
  <c r="G392" i="41"/>
  <c r="F392" i="41"/>
  <c r="E392" i="41"/>
  <c r="D392" i="41"/>
  <c r="C392" i="41"/>
  <c r="B392" i="41"/>
  <c r="A392" i="41"/>
  <c r="Z391" i="41"/>
  <c r="Y391" i="41"/>
  <c r="X391" i="41"/>
  <c r="W391" i="41"/>
  <c r="V391" i="41"/>
  <c r="U391" i="41"/>
  <c r="T391" i="41"/>
  <c r="S391" i="41"/>
  <c r="R391" i="41"/>
  <c r="Q391" i="41"/>
  <c r="P391" i="41"/>
  <c r="O391" i="41"/>
  <c r="N391" i="41"/>
  <c r="M391" i="41"/>
  <c r="L391" i="41"/>
  <c r="K391" i="41"/>
  <c r="J391" i="41"/>
  <c r="I391" i="41"/>
  <c r="H391" i="41"/>
  <c r="G391" i="41"/>
  <c r="F391" i="41"/>
  <c r="E391" i="41"/>
  <c r="D391" i="41"/>
  <c r="C391" i="41"/>
  <c r="B391" i="41"/>
  <c r="A391" i="41"/>
  <c r="Z390" i="41"/>
  <c r="Y390" i="41"/>
  <c r="X390" i="41"/>
  <c r="W390" i="41"/>
  <c r="V390" i="41"/>
  <c r="U390" i="41"/>
  <c r="T390" i="41"/>
  <c r="S390" i="41"/>
  <c r="R390" i="41"/>
  <c r="Q390" i="41"/>
  <c r="P390" i="41"/>
  <c r="O390" i="41"/>
  <c r="N390" i="41"/>
  <c r="M390" i="41"/>
  <c r="L390" i="41"/>
  <c r="K390" i="41"/>
  <c r="J390" i="41"/>
  <c r="I390" i="41"/>
  <c r="H390" i="41"/>
  <c r="G390" i="41"/>
  <c r="F390" i="41"/>
  <c r="E390" i="41"/>
  <c r="D390" i="41"/>
  <c r="C390" i="41"/>
  <c r="B390" i="41"/>
  <c r="A390" i="41"/>
  <c r="Z389" i="41"/>
  <c r="Y389" i="41"/>
  <c r="X389" i="41"/>
  <c r="W389" i="41"/>
  <c r="V389" i="41"/>
  <c r="U389" i="41"/>
  <c r="T389" i="41"/>
  <c r="S389" i="41"/>
  <c r="R389" i="41"/>
  <c r="Q389" i="41"/>
  <c r="P389" i="41"/>
  <c r="O389" i="41"/>
  <c r="N389" i="41"/>
  <c r="M389" i="41"/>
  <c r="L389" i="41"/>
  <c r="K389" i="41"/>
  <c r="J389" i="41"/>
  <c r="I389" i="41"/>
  <c r="H389" i="41"/>
  <c r="G389" i="41"/>
  <c r="F389" i="41"/>
  <c r="E389" i="41"/>
  <c r="D389" i="41"/>
  <c r="C389" i="41"/>
  <c r="B389" i="41"/>
  <c r="A389" i="41"/>
  <c r="Z388" i="41"/>
  <c r="Y388" i="41"/>
  <c r="X388" i="41"/>
  <c r="W388" i="41"/>
  <c r="V388" i="41"/>
  <c r="U388" i="41"/>
  <c r="T388" i="41"/>
  <c r="S388" i="41"/>
  <c r="R388" i="41"/>
  <c r="Q388" i="41"/>
  <c r="P388" i="41"/>
  <c r="O388" i="41"/>
  <c r="N388" i="41"/>
  <c r="M388" i="41"/>
  <c r="L388" i="41"/>
  <c r="K388" i="41"/>
  <c r="J388" i="41"/>
  <c r="I388" i="41"/>
  <c r="H388" i="41"/>
  <c r="G388" i="41"/>
  <c r="F388" i="41"/>
  <c r="E388" i="41"/>
  <c r="D388" i="41"/>
  <c r="C388" i="41"/>
  <c r="B388" i="41"/>
  <c r="A388" i="41"/>
  <c r="Z387" i="41"/>
  <c r="Y387" i="41"/>
  <c r="X387" i="41"/>
  <c r="W387" i="41"/>
  <c r="V387" i="41"/>
  <c r="U387" i="41"/>
  <c r="T387" i="41"/>
  <c r="S387" i="41"/>
  <c r="R387" i="41"/>
  <c r="Q387" i="41"/>
  <c r="P387" i="41"/>
  <c r="O387" i="41"/>
  <c r="N387" i="41"/>
  <c r="M387" i="41"/>
  <c r="L387" i="41"/>
  <c r="K387" i="41"/>
  <c r="J387" i="41"/>
  <c r="I387" i="41"/>
  <c r="H387" i="41"/>
  <c r="G387" i="41"/>
  <c r="F387" i="41"/>
  <c r="E387" i="41"/>
  <c r="D387" i="41"/>
  <c r="C387" i="41"/>
  <c r="B387" i="41"/>
  <c r="A387" i="41"/>
  <c r="Z386" i="41"/>
  <c r="Y386" i="41"/>
  <c r="X386" i="41"/>
  <c r="W386" i="41"/>
  <c r="V386" i="41"/>
  <c r="U386" i="41"/>
  <c r="T386" i="41"/>
  <c r="S386" i="41"/>
  <c r="R386" i="41"/>
  <c r="Q386" i="41"/>
  <c r="P386" i="41"/>
  <c r="O386" i="41"/>
  <c r="N386" i="41"/>
  <c r="M386" i="41"/>
  <c r="L386" i="41"/>
  <c r="K386" i="41"/>
  <c r="J386" i="41"/>
  <c r="I386" i="41"/>
  <c r="H386" i="41"/>
  <c r="G386" i="41"/>
  <c r="F386" i="41"/>
  <c r="E386" i="41"/>
  <c r="D386" i="41"/>
  <c r="C386" i="41"/>
  <c r="B386" i="41"/>
  <c r="A386" i="41"/>
  <c r="Z385" i="41"/>
  <c r="Y385" i="41"/>
  <c r="X385" i="41"/>
  <c r="W385" i="41"/>
  <c r="V385" i="41"/>
  <c r="U385" i="41"/>
  <c r="T385" i="41"/>
  <c r="S385" i="41"/>
  <c r="R385" i="41"/>
  <c r="Q385" i="41"/>
  <c r="P385" i="41"/>
  <c r="O385" i="41"/>
  <c r="N385" i="41"/>
  <c r="M385" i="41"/>
  <c r="L385" i="41"/>
  <c r="K385" i="41"/>
  <c r="J385" i="41"/>
  <c r="I385" i="41"/>
  <c r="H385" i="41"/>
  <c r="G385" i="41"/>
  <c r="F385" i="41"/>
  <c r="E385" i="41"/>
  <c r="D385" i="41"/>
  <c r="C385" i="41"/>
  <c r="B385" i="41"/>
  <c r="A385" i="41"/>
  <c r="Z384" i="41"/>
  <c r="Y384" i="41"/>
  <c r="X384" i="41"/>
  <c r="W384" i="41"/>
  <c r="V384" i="41"/>
  <c r="U384" i="41"/>
  <c r="T384" i="41"/>
  <c r="S384" i="41"/>
  <c r="R384" i="41"/>
  <c r="Q384" i="41"/>
  <c r="P384" i="41"/>
  <c r="O384" i="41"/>
  <c r="N384" i="41"/>
  <c r="M384" i="41"/>
  <c r="L384" i="41"/>
  <c r="K384" i="41"/>
  <c r="J384" i="41"/>
  <c r="I384" i="41"/>
  <c r="H384" i="41"/>
  <c r="G384" i="41"/>
  <c r="F384" i="41"/>
  <c r="E384" i="41"/>
  <c r="D384" i="41"/>
  <c r="C384" i="41"/>
  <c r="B384" i="41"/>
  <c r="A384" i="41"/>
  <c r="Z383" i="41"/>
  <c r="Y383" i="41"/>
  <c r="X383" i="41"/>
  <c r="W383" i="41"/>
  <c r="V383" i="41"/>
  <c r="U383" i="41"/>
  <c r="T383" i="41"/>
  <c r="S383" i="41"/>
  <c r="R383" i="41"/>
  <c r="Q383" i="41"/>
  <c r="P383" i="41"/>
  <c r="O383" i="41"/>
  <c r="N383" i="41"/>
  <c r="M383" i="41"/>
  <c r="L383" i="41"/>
  <c r="K383" i="41"/>
  <c r="J383" i="41"/>
  <c r="I383" i="41"/>
  <c r="H383" i="41"/>
  <c r="G383" i="41"/>
  <c r="F383" i="41"/>
  <c r="E383" i="41"/>
  <c r="D383" i="41"/>
  <c r="C383" i="41"/>
  <c r="B383" i="41"/>
  <c r="A383" i="41"/>
  <c r="Z382" i="41"/>
  <c r="Y382" i="41"/>
  <c r="X382" i="41"/>
  <c r="W382" i="41"/>
  <c r="V382" i="41"/>
  <c r="U382" i="41"/>
  <c r="T382" i="41"/>
  <c r="S382" i="41"/>
  <c r="R382" i="41"/>
  <c r="Q382" i="41"/>
  <c r="P382" i="41"/>
  <c r="O382" i="41"/>
  <c r="N382" i="41"/>
  <c r="M382" i="41"/>
  <c r="L382" i="41"/>
  <c r="K382" i="41"/>
  <c r="J382" i="41"/>
  <c r="I382" i="41"/>
  <c r="H382" i="41"/>
  <c r="G382" i="41"/>
  <c r="F382" i="41"/>
  <c r="E382" i="41"/>
  <c r="D382" i="41"/>
  <c r="C382" i="41"/>
  <c r="B382" i="41"/>
  <c r="A382" i="41"/>
  <c r="Z381" i="41"/>
  <c r="Y381" i="41"/>
  <c r="X381" i="41"/>
  <c r="W381" i="41"/>
  <c r="V381" i="41"/>
  <c r="U381" i="41"/>
  <c r="T381" i="41"/>
  <c r="S381" i="41"/>
  <c r="R381" i="41"/>
  <c r="Q381" i="41"/>
  <c r="P381" i="41"/>
  <c r="O381" i="41"/>
  <c r="N381" i="41"/>
  <c r="M381" i="41"/>
  <c r="L381" i="41"/>
  <c r="K381" i="41"/>
  <c r="J381" i="41"/>
  <c r="I381" i="41"/>
  <c r="H381" i="41"/>
  <c r="G381" i="41"/>
  <c r="F381" i="41"/>
  <c r="E381" i="41"/>
  <c r="D381" i="41"/>
  <c r="C381" i="41"/>
  <c r="B381" i="41"/>
  <c r="A381" i="41"/>
  <c r="Z380" i="41"/>
  <c r="Y380" i="41"/>
  <c r="X380" i="41"/>
  <c r="W380" i="41"/>
  <c r="V380" i="41"/>
  <c r="U380" i="41"/>
  <c r="T380" i="41"/>
  <c r="S380" i="41"/>
  <c r="R380" i="41"/>
  <c r="Q380" i="41"/>
  <c r="P380" i="41"/>
  <c r="O380" i="41"/>
  <c r="N380" i="41"/>
  <c r="M380" i="41"/>
  <c r="L380" i="41"/>
  <c r="K380" i="41"/>
  <c r="J380" i="41"/>
  <c r="I380" i="41"/>
  <c r="H380" i="41"/>
  <c r="G380" i="41"/>
  <c r="F380" i="41"/>
  <c r="E380" i="41"/>
  <c r="D380" i="41"/>
  <c r="C380" i="41"/>
  <c r="B380" i="41"/>
  <c r="A380" i="41"/>
  <c r="Z379" i="41"/>
  <c r="Y379" i="41"/>
  <c r="X379" i="41"/>
  <c r="W379" i="41"/>
  <c r="V379" i="41"/>
  <c r="U379" i="41"/>
  <c r="T379" i="41"/>
  <c r="S379" i="41"/>
  <c r="R379" i="41"/>
  <c r="Q379" i="41"/>
  <c r="P379" i="41"/>
  <c r="O379" i="41"/>
  <c r="N379" i="41"/>
  <c r="M379" i="41"/>
  <c r="L379" i="41"/>
  <c r="K379" i="41"/>
  <c r="J379" i="41"/>
  <c r="I379" i="41"/>
  <c r="H379" i="41"/>
  <c r="G379" i="41"/>
  <c r="F379" i="41"/>
  <c r="E379" i="41"/>
  <c r="D379" i="41"/>
  <c r="C379" i="41"/>
  <c r="B379" i="41"/>
  <c r="A379" i="41"/>
  <c r="Z378" i="41"/>
  <c r="Y378" i="41"/>
  <c r="X378" i="41"/>
  <c r="W378" i="41"/>
  <c r="V378" i="41"/>
  <c r="U378" i="41"/>
  <c r="T378" i="41"/>
  <c r="S378" i="41"/>
  <c r="R378" i="41"/>
  <c r="Q378" i="41"/>
  <c r="P378" i="41"/>
  <c r="O378" i="41"/>
  <c r="N378" i="41"/>
  <c r="M378" i="41"/>
  <c r="L378" i="41"/>
  <c r="K378" i="41"/>
  <c r="J378" i="41"/>
  <c r="I378" i="41"/>
  <c r="H378" i="41"/>
  <c r="G378" i="41"/>
  <c r="F378" i="41"/>
  <c r="E378" i="41"/>
  <c r="D378" i="41"/>
  <c r="C378" i="41"/>
  <c r="B378" i="41"/>
  <c r="A378" i="41"/>
  <c r="Z377" i="41"/>
  <c r="Y377" i="41"/>
  <c r="X377" i="41"/>
  <c r="W377" i="41"/>
  <c r="V377" i="41"/>
  <c r="U377" i="41"/>
  <c r="T377" i="41"/>
  <c r="S377" i="41"/>
  <c r="R377" i="41"/>
  <c r="Q377" i="41"/>
  <c r="P377" i="41"/>
  <c r="O377" i="41"/>
  <c r="N377" i="41"/>
  <c r="M377" i="41"/>
  <c r="L377" i="41"/>
  <c r="K377" i="41"/>
  <c r="J377" i="41"/>
  <c r="I377" i="41"/>
  <c r="H377" i="41"/>
  <c r="G377" i="41"/>
  <c r="F377" i="41"/>
  <c r="E377" i="41"/>
  <c r="D377" i="41"/>
  <c r="C377" i="41"/>
  <c r="B377" i="41"/>
  <c r="A377" i="41"/>
  <c r="Z376" i="41"/>
  <c r="Y376" i="41"/>
  <c r="X376" i="41"/>
  <c r="W376" i="41"/>
  <c r="V376" i="41"/>
  <c r="U376" i="41"/>
  <c r="T376" i="41"/>
  <c r="S376" i="41"/>
  <c r="R376" i="41"/>
  <c r="Q376" i="41"/>
  <c r="P376" i="41"/>
  <c r="O376" i="41"/>
  <c r="N376" i="41"/>
  <c r="M376" i="41"/>
  <c r="L376" i="41"/>
  <c r="K376" i="41"/>
  <c r="J376" i="41"/>
  <c r="I376" i="41"/>
  <c r="H376" i="41"/>
  <c r="G376" i="41"/>
  <c r="F376" i="41"/>
  <c r="E376" i="41"/>
  <c r="D376" i="41"/>
  <c r="C376" i="41"/>
  <c r="B376" i="41"/>
  <c r="A376" i="41"/>
  <c r="Z375" i="41"/>
  <c r="Y375" i="41"/>
  <c r="X375" i="41"/>
  <c r="W375" i="41"/>
  <c r="V375" i="41"/>
  <c r="U375" i="41"/>
  <c r="T375" i="41"/>
  <c r="S375" i="41"/>
  <c r="R375" i="41"/>
  <c r="Q375" i="41"/>
  <c r="P375" i="41"/>
  <c r="O375" i="41"/>
  <c r="N375" i="41"/>
  <c r="M375" i="41"/>
  <c r="L375" i="41"/>
  <c r="K375" i="41"/>
  <c r="J375" i="41"/>
  <c r="I375" i="41"/>
  <c r="H375" i="41"/>
  <c r="G375" i="41"/>
  <c r="F375" i="41"/>
  <c r="E375" i="41"/>
  <c r="D375" i="41"/>
  <c r="C375" i="41"/>
  <c r="B375" i="41"/>
  <c r="A375" i="41"/>
  <c r="Z374" i="41"/>
  <c r="Y374" i="41"/>
  <c r="X374" i="41"/>
  <c r="W374" i="41"/>
  <c r="V374" i="41"/>
  <c r="U374" i="41"/>
  <c r="T374" i="41"/>
  <c r="S374" i="41"/>
  <c r="R374" i="41"/>
  <c r="Q374" i="41"/>
  <c r="P374" i="41"/>
  <c r="O374" i="41"/>
  <c r="N374" i="41"/>
  <c r="M374" i="41"/>
  <c r="L374" i="41"/>
  <c r="K374" i="41"/>
  <c r="J374" i="41"/>
  <c r="I374" i="41"/>
  <c r="H374" i="41"/>
  <c r="G374" i="41"/>
  <c r="F374" i="41"/>
  <c r="E374" i="41"/>
  <c r="D374" i="41"/>
  <c r="C374" i="41"/>
  <c r="B374" i="41"/>
  <c r="A374" i="41"/>
  <c r="Z373" i="41"/>
  <c r="Y373" i="41"/>
  <c r="X373" i="41"/>
  <c r="W373" i="41"/>
  <c r="V373" i="41"/>
  <c r="U373" i="41"/>
  <c r="T373" i="41"/>
  <c r="S373" i="41"/>
  <c r="R373" i="41"/>
  <c r="Q373" i="41"/>
  <c r="P373" i="41"/>
  <c r="O373" i="41"/>
  <c r="N373" i="41"/>
  <c r="M373" i="41"/>
  <c r="L373" i="41"/>
  <c r="K373" i="41"/>
  <c r="J373" i="41"/>
  <c r="I373" i="41"/>
  <c r="H373" i="41"/>
  <c r="G373" i="41"/>
  <c r="F373" i="41"/>
  <c r="E373" i="41"/>
  <c r="D373" i="41"/>
  <c r="C373" i="41"/>
  <c r="B373" i="41"/>
  <c r="A373" i="41"/>
  <c r="Z372" i="41"/>
  <c r="Y372" i="41"/>
  <c r="X372" i="41"/>
  <c r="W372" i="41"/>
  <c r="V372" i="41"/>
  <c r="U372" i="41"/>
  <c r="T372" i="41"/>
  <c r="S372" i="41"/>
  <c r="R372" i="41"/>
  <c r="Q372" i="41"/>
  <c r="P372" i="41"/>
  <c r="O372" i="41"/>
  <c r="N372" i="41"/>
  <c r="M372" i="41"/>
  <c r="L372" i="41"/>
  <c r="K372" i="41"/>
  <c r="J372" i="41"/>
  <c r="I372" i="41"/>
  <c r="H372" i="41"/>
  <c r="G372" i="41"/>
  <c r="F372" i="41"/>
  <c r="E372" i="41"/>
  <c r="D372" i="41"/>
  <c r="C372" i="41"/>
  <c r="B372" i="41"/>
  <c r="A372" i="41"/>
  <c r="Z371" i="41"/>
  <c r="Y371" i="41"/>
  <c r="X371" i="41"/>
  <c r="W371" i="41"/>
  <c r="V371" i="41"/>
  <c r="U371" i="41"/>
  <c r="T371" i="41"/>
  <c r="S371" i="41"/>
  <c r="R371" i="41"/>
  <c r="Q371" i="41"/>
  <c r="P371" i="41"/>
  <c r="O371" i="41"/>
  <c r="N371" i="41"/>
  <c r="M371" i="41"/>
  <c r="L371" i="41"/>
  <c r="K371" i="41"/>
  <c r="J371" i="41"/>
  <c r="I371" i="41"/>
  <c r="H371" i="41"/>
  <c r="G371" i="41"/>
  <c r="F371" i="41"/>
  <c r="E371" i="41"/>
  <c r="D371" i="41"/>
  <c r="C371" i="41"/>
  <c r="B371" i="41"/>
  <c r="A371" i="41"/>
  <c r="Z370" i="41"/>
  <c r="Y370" i="41"/>
  <c r="X370" i="41"/>
  <c r="W370" i="41"/>
  <c r="V370" i="41"/>
  <c r="U370" i="41"/>
  <c r="T370" i="41"/>
  <c r="S370" i="41"/>
  <c r="R370" i="41"/>
  <c r="Q370" i="41"/>
  <c r="P370" i="41"/>
  <c r="O370" i="41"/>
  <c r="N370" i="41"/>
  <c r="M370" i="41"/>
  <c r="L370" i="41"/>
  <c r="K370" i="41"/>
  <c r="J370" i="41"/>
  <c r="I370" i="41"/>
  <c r="H370" i="41"/>
  <c r="G370" i="41"/>
  <c r="F370" i="41"/>
  <c r="E370" i="41"/>
  <c r="D370" i="41"/>
  <c r="C370" i="41"/>
  <c r="B370" i="41"/>
  <c r="A370" i="41"/>
  <c r="Z369" i="41"/>
  <c r="Y369" i="41"/>
  <c r="X369" i="41"/>
  <c r="W369" i="41"/>
  <c r="V369" i="41"/>
  <c r="U369" i="41"/>
  <c r="T369" i="41"/>
  <c r="S369" i="41"/>
  <c r="R369" i="41"/>
  <c r="Q369" i="41"/>
  <c r="P369" i="41"/>
  <c r="O369" i="41"/>
  <c r="N369" i="41"/>
  <c r="M369" i="41"/>
  <c r="L369" i="41"/>
  <c r="K369" i="41"/>
  <c r="J369" i="41"/>
  <c r="I369" i="41"/>
  <c r="H369" i="41"/>
  <c r="G369" i="41"/>
  <c r="F369" i="41"/>
  <c r="E369" i="41"/>
  <c r="D369" i="41"/>
  <c r="C369" i="41"/>
  <c r="B369" i="41"/>
  <c r="A369" i="41"/>
  <c r="Z368" i="41"/>
  <c r="Y368" i="41"/>
  <c r="X368" i="41"/>
  <c r="W368" i="41"/>
  <c r="V368" i="41"/>
  <c r="U368" i="41"/>
  <c r="T368" i="41"/>
  <c r="S368" i="41"/>
  <c r="R368" i="41"/>
  <c r="Q368" i="41"/>
  <c r="P368" i="41"/>
  <c r="O368" i="41"/>
  <c r="N368" i="41"/>
  <c r="M368" i="41"/>
  <c r="L368" i="41"/>
  <c r="K368" i="41"/>
  <c r="J368" i="41"/>
  <c r="I368" i="41"/>
  <c r="H368" i="41"/>
  <c r="G368" i="41"/>
  <c r="F368" i="41"/>
  <c r="E368" i="41"/>
  <c r="D368" i="41"/>
  <c r="C368" i="41"/>
  <c r="B368" i="41"/>
  <c r="A368" i="41"/>
  <c r="Z367" i="41"/>
  <c r="Y367" i="41"/>
  <c r="X367" i="41"/>
  <c r="W367" i="41"/>
  <c r="V367" i="41"/>
  <c r="U367" i="41"/>
  <c r="T367" i="41"/>
  <c r="S367" i="41"/>
  <c r="R367" i="41"/>
  <c r="Q367" i="41"/>
  <c r="P367" i="41"/>
  <c r="O367" i="41"/>
  <c r="N367" i="41"/>
  <c r="M367" i="41"/>
  <c r="L367" i="41"/>
  <c r="K367" i="41"/>
  <c r="J367" i="41"/>
  <c r="I367" i="41"/>
  <c r="H367" i="41"/>
  <c r="G367" i="41"/>
  <c r="F367" i="41"/>
  <c r="E367" i="41"/>
  <c r="D367" i="41"/>
  <c r="C367" i="41"/>
  <c r="B367" i="41"/>
  <c r="A367" i="41"/>
  <c r="Z366" i="41"/>
  <c r="Y366" i="41"/>
  <c r="X366" i="41"/>
  <c r="W366" i="41"/>
  <c r="V366" i="41"/>
  <c r="U366" i="41"/>
  <c r="T366" i="41"/>
  <c r="S366" i="41"/>
  <c r="R366" i="41"/>
  <c r="Q366" i="41"/>
  <c r="P366" i="41"/>
  <c r="O366" i="41"/>
  <c r="N366" i="41"/>
  <c r="M366" i="41"/>
  <c r="L366" i="41"/>
  <c r="K366" i="41"/>
  <c r="J366" i="41"/>
  <c r="I366" i="41"/>
  <c r="H366" i="41"/>
  <c r="G366" i="41"/>
  <c r="F366" i="41"/>
  <c r="E366" i="41"/>
  <c r="D366" i="41"/>
  <c r="C366" i="41"/>
  <c r="B366" i="41"/>
  <c r="A366" i="41"/>
  <c r="Z365" i="41"/>
  <c r="Y365" i="41"/>
  <c r="X365" i="41"/>
  <c r="W365" i="41"/>
  <c r="V365" i="41"/>
  <c r="U365" i="41"/>
  <c r="T365" i="41"/>
  <c r="S365" i="41"/>
  <c r="R365" i="41"/>
  <c r="Q365" i="41"/>
  <c r="P365" i="41"/>
  <c r="O365" i="41"/>
  <c r="N365" i="41"/>
  <c r="M365" i="41"/>
  <c r="L365" i="41"/>
  <c r="K365" i="41"/>
  <c r="J365" i="41"/>
  <c r="I365" i="41"/>
  <c r="H365" i="41"/>
  <c r="G365" i="41"/>
  <c r="F365" i="41"/>
  <c r="E365" i="41"/>
  <c r="D365" i="41"/>
  <c r="C365" i="41"/>
  <c r="B365" i="41"/>
  <c r="A365" i="41"/>
  <c r="Z364" i="41"/>
  <c r="Y364" i="41"/>
  <c r="X364" i="41"/>
  <c r="W364" i="41"/>
  <c r="V364" i="41"/>
  <c r="U364" i="41"/>
  <c r="T364" i="41"/>
  <c r="S364" i="41"/>
  <c r="R364" i="41"/>
  <c r="Q364" i="41"/>
  <c r="P364" i="41"/>
  <c r="O364" i="41"/>
  <c r="N364" i="41"/>
  <c r="M364" i="41"/>
  <c r="L364" i="41"/>
  <c r="K364" i="41"/>
  <c r="J364" i="41"/>
  <c r="I364" i="41"/>
  <c r="H364" i="41"/>
  <c r="G364" i="41"/>
  <c r="F364" i="41"/>
  <c r="E364" i="41"/>
  <c r="D364" i="41"/>
  <c r="C364" i="41"/>
  <c r="B364" i="41"/>
  <c r="A364" i="41"/>
  <c r="Z363" i="41"/>
  <c r="Y363" i="41"/>
  <c r="X363" i="41"/>
  <c r="W363" i="41"/>
  <c r="V363" i="41"/>
  <c r="U363" i="41"/>
  <c r="T363" i="41"/>
  <c r="S363" i="41"/>
  <c r="R363" i="41"/>
  <c r="Q363" i="41"/>
  <c r="P363" i="41"/>
  <c r="O363" i="41"/>
  <c r="N363" i="41"/>
  <c r="M363" i="41"/>
  <c r="L363" i="41"/>
  <c r="K363" i="41"/>
  <c r="J363" i="41"/>
  <c r="I363" i="41"/>
  <c r="H363" i="41"/>
  <c r="G363" i="41"/>
  <c r="F363" i="41"/>
  <c r="E363" i="41"/>
  <c r="D363" i="41"/>
  <c r="C363" i="41"/>
  <c r="B363" i="41"/>
  <c r="A363" i="41"/>
  <c r="Z362" i="41"/>
  <c r="Y362" i="41"/>
  <c r="X362" i="41"/>
  <c r="W362" i="41"/>
  <c r="V362" i="41"/>
  <c r="U362" i="41"/>
  <c r="T362" i="41"/>
  <c r="S362" i="41"/>
  <c r="R362" i="41"/>
  <c r="Q362" i="41"/>
  <c r="P362" i="41"/>
  <c r="O362" i="41"/>
  <c r="N362" i="41"/>
  <c r="M362" i="41"/>
  <c r="L362" i="41"/>
  <c r="K362" i="41"/>
  <c r="J362" i="41"/>
  <c r="I362" i="41"/>
  <c r="H362" i="41"/>
  <c r="G362" i="41"/>
  <c r="F362" i="41"/>
  <c r="E362" i="41"/>
  <c r="D362" i="41"/>
  <c r="C362" i="41"/>
  <c r="B362" i="41"/>
  <c r="A362" i="41"/>
  <c r="Z361" i="41"/>
  <c r="Y361" i="41"/>
  <c r="X361" i="41"/>
  <c r="W361" i="41"/>
  <c r="V361" i="41"/>
  <c r="U361" i="41"/>
  <c r="T361" i="41"/>
  <c r="S361" i="41"/>
  <c r="R361" i="41"/>
  <c r="Q361" i="41"/>
  <c r="P361" i="41"/>
  <c r="O361" i="41"/>
  <c r="N361" i="41"/>
  <c r="M361" i="41"/>
  <c r="L361" i="41"/>
  <c r="K361" i="41"/>
  <c r="J361" i="41"/>
  <c r="I361" i="41"/>
  <c r="H361" i="41"/>
  <c r="G361" i="41"/>
  <c r="F361" i="41"/>
  <c r="E361" i="41"/>
  <c r="D361" i="41"/>
  <c r="C361" i="41"/>
  <c r="B361" i="41"/>
  <c r="A361" i="41"/>
  <c r="Z360" i="41"/>
  <c r="Y360" i="41"/>
  <c r="X360" i="41"/>
  <c r="W360" i="41"/>
  <c r="V360" i="41"/>
  <c r="U360" i="41"/>
  <c r="T360" i="41"/>
  <c r="S360" i="41"/>
  <c r="R360" i="41"/>
  <c r="Q360" i="41"/>
  <c r="P360" i="41"/>
  <c r="O360" i="41"/>
  <c r="N360" i="41"/>
  <c r="M360" i="41"/>
  <c r="L360" i="41"/>
  <c r="K360" i="41"/>
  <c r="J360" i="41"/>
  <c r="I360" i="41"/>
  <c r="H360" i="41"/>
  <c r="G360" i="41"/>
  <c r="F360" i="41"/>
  <c r="E360" i="41"/>
  <c r="D360" i="41"/>
  <c r="C360" i="41"/>
  <c r="B360" i="41"/>
  <c r="A360" i="41"/>
  <c r="Z359" i="41"/>
  <c r="Y359" i="41"/>
  <c r="X359" i="41"/>
  <c r="W359" i="41"/>
  <c r="V359" i="41"/>
  <c r="U359" i="41"/>
  <c r="T359" i="41"/>
  <c r="S359" i="41"/>
  <c r="R359" i="41"/>
  <c r="Q359" i="41"/>
  <c r="P359" i="41"/>
  <c r="O359" i="41"/>
  <c r="N359" i="41"/>
  <c r="M359" i="41"/>
  <c r="L359" i="41"/>
  <c r="K359" i="41"/>
  <c r="J359" i="41"/>
  <c r="I359" i="41"/>
  <c r="H359" i="41"/>
  <c r="G359" i="41"/>
  <c r="F359" i="41"/>
  <c r="E359" i="41"/>
  <c r="D359" i="41"/>
  <c r="C359" i="41"/>
  <c r="B359" i="41"/>
  <c r="A359" i="41"/>
  <c r="Z358" i="41"/>
  <c r="Y358" i="41"/>
  <c r="X358" i="41"/>
  <c r="W358" i="41"/>
  <c r="V358" i="41"/>
  <c r="U358" i="41"/>
  <c r="T358" i="41"/>
  <c r="S358" i="41"/>
  <c r="R358" i="41"/>
  <c r="Q358" i="41"/>
  <c r="P358" i="41"/>
  <c r="O358" i="41"/>
  <c r="N358" i="41"/>
  <c r="M358" i="41"/>
  <c r="L358" i="41"/>
  <c r="K358" i="41"/>
  <c r="J358" i="41"/>
  <c r="I358" i="41"/>
  <c r="H358" i="41"/>
  <c r="G358" i="41"/>
  <c r="F358" i="41"/>
  <c r="E358" i="41"/>
  <c r="D358" i="41"/>
  <c r="C358" i="41"/>
  <c r="B358" i="41"/>
  <c r="A358" i="41"/>
  <c r="Z357" i="41"/>
  <c r="Y357" i="41"/>
  <c r="X357" i="41"/>
  <c r="W357" i="41"/>
  <c r="V357" i="41"/>
  <c r="U357" i="41"/>
  <c r="T357" i="41"/>
  <c r="S357" i="41"/>
  <c r="R357" i="41"/>
  <c r="Q357" i="41"/>
  <c r="P357" i="41"/>
  <c r="O357" i="41"/>
  <c r="N357" i="41"/>
  <c r="M357" i="41"/>
  <c r="L357" i="41"/>
  <c r="K357" i="41"/>
  <c r="J357" i="41"/>
  <c r="I357" i="41"/>
  <c r="H357" i="41"/>
  <c r="G357" i="41"/>
  <c r="F357" i="41"/>
  <c r="E357" i="41"/>
  <c r="D357" i="41"/>
  <c r="C357" i="41"/>
  <c r="B357" i="41"/>
  <c r="A357" i="41"/>
  <c r="Z356" i="41"/>
  <c r="Y356" i="41"/>
  <c r="X356" i="41"/>
  <c r="W356" i="41"/>
  <c r="V356" i="41"/>
  <c r="U356" i="41"/>
  <c r="T356" i="41"/>
  <c r="S356" i="41"/>
  <c r="R356" i="41"/>
  <c r="Q356" i="41"/>
  <c r="P356" i="41"/>
  <c r="O356" i="41"/>
  <c r="N356" i="41"/>
  <c r="M356" i="41"/>
  <c r="L356" i="41"/>
  <c r="K356" i="41"/>
  <c r="J356" i="41"/>
  <c r="I356" i="41"/>
  <c r="H356" i="41"/>
  <c r="G356" i="41"/>
  <c r="F356" i="41"/>
  <c r="E356" i="41"/>
  <c r="D356" i="41"/>
  <c r="C356" i="41"/>
  <c r="B356" i="41"/>
  <c r="A356" i="41"/>
  <c r="Z355" i="41"/>
  <c r="Y355" i="41"/>
  <c r="X355" i="41"/>
  <c r="W355" i="41"/>
  <c r="V355" i="41"/>
  <c r="U355" i="41"/>
  <c r="T355" i="41"/>
  <c r="S355" i="41"/>
  <c r="R355" i="41"/>
  <c r="Q355" i="41"/>
  <c r="P355" i="41"/>
  <c r="O355" i="41"/>
  <c r="N355" i="41"/>
  <c r="M355" i="41"/>
  <c r="L355" i="41"/>
  <c r="K355" i="41"/>
  <c r="J355" i="41"/>
  <c r="I355" i="41"/>
  <c r="H355" i="41"/>
  <c r="G355" i="41"/>
  <c r="F355" i="41"/>
  <c r="E355" i="41"/>
  <c r="D355" i="41"/>
  <c r="C355" i="41"/>
  <c r="B355" i="41"/>
  <c r="A355" i="41"/>
  <c r="Z354" i="41"/>
  <c r="Y354" i="41"/>
  <c r="X354" i="41"/>
  <c r="W354" i="41"/>
  <c r="V354" i="41"/>
  <c r="U354" i="41"/>
  <c r="T354" i="41"/>
  <c r="S354" i="41"/>
  <c r="R354" i="41"/>
  <c r="Q354" i="41"/>
  <c r="P354" i="41"/>
  <c r="O354" i="41"/>
  <c r="N354" i="41"/>
  <c r="M354" i="41"/>
  <c r="L354" i="41"/>
  <c r="K354" i="41"/>
  <c r="J354" i="41"/>
  <c r="I354" i="41"/>
  <c r="H354" i="41"/>
  <c r="G354" i="41"/>
  <c r="F354" i="41"/>
  <c r="E354" i="41"/>
  <c r="D354" i="41"/>
  <c r="C354" i="41"/>
  <c r="B354" i="41"/>
  <c r="A354" i="41"/>
  <c r="Z353" i="41"/>
  <c r="Y353" i="41"/>
  <c r="X353" i="41"/>
  <c r="W353" i="41"/>
  <c r="V353" i="41"/>
  <c r="U353" i="41"/>
  <c r="T353" i="41"/>
  <c r="S353" i="41"/>
  <c r="R353" i="41"/>
  <c r="Q353" i="41"/>
  <c r="P353" i="41"/>
  <c r="O353" i="41"/>
  <c r="N353" i="41"/>
  <c r="M353" i="41"/>
  <c r="L353" i="41"/>
  <c r="K353" i="41"/>
  <c r="J353" i="41"/>
  <c r="I353" i="41"/>
  <c r="H353" i="41"/>
  <c r="G353" i="41"/>
  <c r="F353" i="41"/>
  <c r="E353" i="41"/>
  <c r="D353" i="41"/>
  <c r="C353" i="41"/>
  <c r="B353" i="41"/>
  <c r="A353" i="41"/>
  <c r="Z352" i="41"/>
  <c r="Y352" i="41"/>
  <c r="X352" i="41"/>
  <c r="W352" i="41"/>
  <c r="V352" i="41"/>
  <c r="U352" i="41"/>
  <c r="T352" i="41"/>
  <c r="S352" i="41"/>
  <c r="R352" i="41"/>
  <c r="Q352" i="41"/>
  <c r="P352" i="41"/>
  <c r="O352" i="41"/>
  <c r="N352" i="41"/>
  <c r="M352" i="41"/>
  <c r="L352" i="41"/>
  <c r="K352" i="41"/>
  <c r="J352" i="41"/>
  <c r="I352" i="41"/>
  <c r="H352" i="41"/>
  <c r="G352" i="41"/>
  <c r="F352" i="41"/>
  <c r="E352" i="41"/>
  <c r="D352" i="41"/>
  <c r="C352" i="41"/>
  <c r="B352" i="41"/>
  <c r="A352" i="41"/>
  <c r="Z351" i="41"/>
  <c r="Y351" i="41"/>
  <c r="X351" i="41"/>
  <c r="W351" i="41"/>
  <c r="V351" i="41"/>
  <c r="U351" i="41"/>
  <c r="T351" i="41"/>
  <c r="S351" i="41"/>
  <c r="R351" i="41"/>
  <c r="Q351" i="41"/>
  <c r="P351" i="41"/>
  <c r="O351" i="41"/>
  <c r="N351" i="41"/>
  <c r="M351" i="41"/>
  <c r="L351" i="41"/>
  <c r="K351" i="41"/>
  <c r="J351" i="41"/>
  <c r="I351" i="41"/>
  <c r="H351" i="41"/>
  <c r="G351" i="41"/>
  <c r="F351" i="41"/>
  <c r="E351" i="41"/>
  <c r="D351" i="41"/>
  <c r="C351" i="41"/>
  <c r="B351" i="41"/>
  <c r="A351" i="41"/>
  <c r="Z350" i="41"/>
  <c r="Y350" i="41"/>
  <c r="X350" i="41"/>
  <c r="W350" i="41"/>
  <c r="V350" i="41"/>
  <c r="U350" i="41"/>
  <c r="T350" i="41"/>
  <c r="S350" i="41"/>
  <c r="R350" i="41"/>
  <c r="Q350" i="41"/>
  <c r="P350" i="41"/>
  <c r="O350" i="41"/>
  <c r="N350" i="41"/>
  <c r="M350" i="41"/>
  <c r="L350" i="41"/>
  <c r="K350" i="41"/>
  <c r="J350" i="41"/>
  <c r="I350" i="41"/>
  <c r="H350" i="41"/>
  <c r="G350" i="41"/>
  <c r="F350" i="41"/>
  <c r="E350" i="41"/>
  <c r="D350" i="41"/>
  <c r="C350" i="41"/>
  <c r="B350" i="41"/>
  <c r="A350" i="41"/>
  <c r="Z349" i="41"/>
  <c r="Y349" i="41"/>
  <c r="X349" i="41"/>
  <c r="W349" i="41"/>
  <c r="V349" i="41"/>
  <c r="U349" i="41"/>
  <c r="T349" i="41"/>
  <c r="S349" i="41"/>
  <c r="R349" i="41"/>
  <c r="Q349" i="41"/>
  <c r="P349" i="41"/>
  <c r="O349" i="41"/>
  <c r="N349" i="41"/>
  <c r="M349" i="41"/>
  <c r="L349" i="41"/>
  <c r="K349" i="41"/>
  <c r="J349" i="41"/>
  <c r="I349" i="41"/>
  <c r="H349" i="41"/>
  <c r="G349" i="41"/>
  <c r="F349" i="41"/>
  <c r="E349" i="41"/>
  <c r="D349" i="41"/>
  <c r="C349" i="41"/>
  <c r="B349" i="41"/>
  <c r="A349" i="41"/>
  <c r="Z348" i="41"/>
  <c r="Y348" i="41"/>
  <c r="X348" i="41"/>
  <c r="W348" i="41"/>
  <c r="V348" i="41"/>
  <c r="U348" i="41"/>
  <c r="T348" i="41"/>
  <c r="S348" i="41"/>
  <c r="R348" i="41"/>
  <c r="Q348" i="41"/>
  <c r="P348" i="41"/>
  <c r="O348" i="41"/>
  <c r="N348" i="41"/>
  <c r="M348" i="41"/>
  <c r="L348" i="41"/>
  <c r="K348" i="41"/>
  <c r="J348" i="41"/>
  <c r="I348" i="41"/>
  <c r="H348" i="41"/>
  <c r="G348" i="41"/>
  <c r="F348" i="41"/>
  <c r="E348" i="41"/>
  <c r="D348" i="41"/>
  <c r="C348" i="41"/>
  <c r="B348" i="41"/>
  <c r="A348" i="41"/>
  <c r="Z347" i="41"/>
  <c r="Y347" i="41"/>
  <c r="X347" i="41"/>
  <c r="W347" i="41"/>
  <c r="V347" i="41"/>
  <c r="U347" i="41"/>
  <c r="T347" i="41"/>
  <c r="S347" i="41"/>
  <c r="R347" i="41"/>
  <c r="Q347" i="41"/>
  <c r="P347" i="41"/>
  <c r="O347" i="41"/>
  <c r="N347" i="41"/>
  <c r="M347" i="41"/>
  <c r="L347" i="41"/>
  <c r="K347" i="41"/>
  <c r="J347" i="41"/>
  <c r="I347" i="41"/>
  <c r="H347" i="41"/>
  <c r="G347" i="41"/>
  <c r="F347" i="41"/>
  <c r="E347" i="41"/>
  <c r="D347" i="41"/>
  <c r="C347" i="41"/>
  <c r="B347" i="41"/>
  <c r="A347" i="41"/>
  <c r="Z346" i="41"/>
  <c r="Y346" i="41"/>
  <c r="X346" i="41"/>
  <c r="W346" i="41"/>
  <c r="V346" i="41"/>
  <c r="U346" i="41"/>
  <c r="T346" i="41"/>
  <c r="S346" i="41"/>
  <c r="R346" i="41"/>
  <c r="Q346" i="41"/>
  <c r="P346" i="41"/>
  <c r="O346" i="41"/>
  <c r="N346" i="41"/>
  <c r="M346" i="41"/>
  <c r="L346" i="41"/>
  <c r="K346" i="41"/>
  <c r="J346" i="41"/>
  <c r="I346" i="41"/>
  <c r="H346" i="41"/>
  <c r="G346" i="41"/>
  <c r="F346" i="41"/>
  <c r="E346" i="41"/>
  <c r="D346" i="41"/>
  <c r="C346" i="41"/>
  <c r="B346" i="41"/>
  <c r="A346" i="41"/>
  <c r="Z345" i="41"/>
  <c r="Y345" i="41"/>
  <c r="X345" i="41"/>
  <c r="W345" i="41"/>
  <c r="V345" i="41"/>
  <c r="U345" i="41"/>
  <c r="T345" i="41"/>
  <c r="S345" i="41"/>
  <c r="R345" i="41"/>
  <c r="Q345" i="41"/>
  <c r="P345" i="41"/>
  <c r="O345" i="41"/>
  <c r="N345" i="41"/>
  <c r="M345" i="41"/>
  <c r="L345" i="41"/>
  <c r="K345" i="41"/>
  <c r="J345" i="41"/>
  <c r="I345" i="41"/>
  <c r="H345" i="41"/>
  <c r="G345" i="41"/>
  <c r="F345" i="41"/>
  <c r="E345" i="41"/>
  <c r="D345" i="41"/>
  <c r="C345" i="41"/>
  <c r="B345" i="41"/>
  <c r="A345" i="41"/>
  <c r="Z344" i="41"/>
  <c r="Y344" i="41"/>
  <c r="X344" i="41"/>
  <c r="W344" i="41"/>
  <c r="V344" i="41"/>
  <c r="U344" i="41"/>
  <c r="T344" i="41"/>
  <c r="S344" i="41"/>
  <c r="R344" i="41"/>
  <c r="Q344" i="41"/>
  <c r="P344" i="41"/>
  <c r="O344" i="41"/>
  <c r="N344" i="41"/>
  <c r="M344" i="41"/>
  <c r="L344" i="41"/>
  <c r="K344" i="41"/>
  <c r="J344" i="41"/>
  <c r="I344" i="41"/>
  <c r="H344" i="41"/>
  <c r="G344" i="41"/>
  <c r="F344" i="41"/>
  <c r="E344" i="41"/>
  <c r="D344" i="41"/>
  <c r="C344" i="41"/>
  <c r="B344" i="41"/>
  <c r="A344" i="41"/>
  <c r="Z343" i="41"/>
  <c r="Y343" i="41"/>
  <c r="X343" i="41"/>
  <c r="W343" i="41"/>
  <c r="V343" i="41"/>
  <c r="U343" i="41"/>
  <c r="T343" i="41"/>
  <c r="S343" i="41"/>
  <c r="R343" i="41"/>
  <c r="Q343" i="41"/>
  <c r="P343" i="41"/>
  <c r="O343" i="41"/>
  <c r="N343" i="41"/>
  <c r="M343" i="41"/>
  <c r="L343" i="41"/>
  <c r="K343" i="41"/>
  <c r="J343" i="41"/>
  <c r="I343" i="41"/>
  <c r="H343" i="41"/>
  <c r="G343" i="41"/>
  <c r="F343" i="41"/>
  <c r="E343" i="41"/>
  <c r="D343" i="41"/>
  <c r="C343" i="41"/>
  <c r="B343" i="41"/>
  <c r="A343" i="41"/>
  <c r="Z342" i="41"/>
  <c r="Y342" i="41"/>
  <c r="X342" i="41"/>
  <c r="W342" i="41"/>
  <c r="V342" i="41"/>
  <c r="U342" i="41"/>
  <c r="T342" i="41"/>
  <c r="S342" i="41"/>
  <c r="R342" i="41"/>
  <c r="Q342" i="41"/>
  <c r="P342" i="41"/>
  <c r="O342" i="41"/>
  <c r="N342" i="41"/>
  <c r="M342" i="41"/>
  <c r="L342" i="41"/>
  <c r="K342" i="41"/>
  <c r="J342" i="41"/>
  <c r="I342" i="41"/>
  <c r="H342" i="41"/>
  <c r="G342" i="41"/>
  <c r="F342" i="41"/>
  <c r="E342" i="41"/>
  <c r="D342" i="41"/>
  <c r="C342" i="41"/>
  <c r="B342" i="41"/>
  <c r="A342" i="41"/>
  <c r="Z341" i="41"/>
  <c r="Y341" i="41"/>
  <c r="X341" i="41"/>
  <c r="W341" i="41"/>
  <c r="V341" i="41"/>
  <c r="U341" i="41"/>
  <c r="T341" i="41"/>
  <c r="S341" i="41"/>
  <c r="R341" i="41"/>
  <c r="Q341" i="41"/>
  <c r="P341" i="41"/>
  <c r="O341" i="41"/>
  <c r="N341" i="41"/>
  <c r="M341" i="41"/>
  <c r="L341" i="41"/>
  <c r="K341" i="41"/>
  <c r="J341" i="41"/>
  <c r="I341" i="41"/>
  <c r="H341" i="41"/>
  <c r="G341" i="41"/>
  <c r="F341" i="41"/>
  <c r="E341" i="41"/>
  <c r="D341" i="41"/>
  <c r="C341" i="41"/>
  <c r="B341" i="41"/>
  <c r="A341" i="41"/>
  <c r="Z340" i="41"/>
  <c r="Y340" i="41"/>
  <c r="X340" i="41"/>
  <c r="W340" i="41"/>
  <c r="V340" i="41"/>
  <c r="U340" i="41"/>
  <c r="T340" i="41"/>
  <c r="S340" i="41"/>
  <c r="R340" i="41"/>
  <c r="Q340" i="41"/>
  <c r="P340" i="41"/>
  <c r="O340" i="41"/>
  <c r="N340" i="41"/>
  <c r="M340" i="41"/>
  <c r="L340" i="41"/>
  <c r="K340" i="41"/>
  <c r="J340" i="41"/>
  <c r="I340" i="41"/>
  <c r="H340" i="41"/>
  <c r="G340" i="41"/>
  <c r="F340" i="41"/>
  <c r="E340" i="41"/>
  <c r="D340" i="41"/>
  <c r="C340" i="41"/>
  <c r="B340" i="41"/>
  <c r="A340" i="41"/>
  <c r="Z339" i="41"/>
  <c r="Y339" i="41"/>
  <c r="X339" i="41"/>
  <c r="W339" i="41"/>
  <c r="V339" i="41"/>
  <c r="U339" i="41"/>
  <c r="T339" i="41"/>
  <c r="S339" i="41"/>
  <c r="R339" i="41"/>
  <c r="Q339" i="41"/>
  <c r="P339" i="41"/>
  <c r="O339" i="41"/>
  <c r="N339" i="41"/>
  <c r="M339" i="41"/>
  <c r="L339" i="41"/>
  <c r="K339" i="41"/>
  <c r="J339" i="41"/>
  <c r="I339" i="41"/>
  <c r="H339" i="41"/>
  <c r="G339" i="41"/>
  <c r="F339" i="41"/>
  <c r="E339" i="41"/>
  <c r="D339" i="41"/>
  <c r="C339" i="41"/>
  <c r="B339" i="41"/>
  <c r="A339" i="41"/>
  <c r="Z338" i="41"/>
  <c r="Y338" i="41"/>
  <c r="X338" i="41"/>
  <c r="W338" i="41"/>
  <c r="V338" i="41"/>
  <c r="U338" i="41"/>
  <c r="T338" i="41"/>
  <c r="S338" i="41"/>
  <c r="R338" i="41"/>
  <c r="Q338" i="41"/>
  <c r="P338" i="41"/>
  <c r="O338" i="41"/>
  <c r="N338" i="41"/>
  <c r="M338" i="41"/>
  <c r="L338" i="41"/>
  <c r="K338" i="41"/>
  <c r="J338" i="41"/>
  <c r="I338" i="41"/>
  <c r="H338" i="41"/>
  <c r="G338" i="41"/>
  <c r="F338" i="41"/>
  <c r="E338" i="41"/>
  <c r="D338" i="41"/>
  <c r="C338" i="41"/>
  <c r="B338" i="41"/>
  <c r="A338" i="41"/>
  <c r="Z337" i="41"/>
  <c r="Y337" i="41"/>
  <c r="X337" i="41"/>
  <c r="W337" i="41"/>
  <c r="V337" i="41"/>
  <c r="U337" i="41"/>
  <c r="T337" i="41"/>
  <c r="S337" i="41"/>
  <c r="R337" i="41"/>
  <c r="Q337" i="41"/>
  <c r="P337" i="41"/>
  <c r="O337" i="41"/>
  <c r="N337" i="41"/>
  <c r="M337" i="41"/>
  <c r="L337" i="41"/>
  <c r="K337" i="41"/>
  <c r="J337" i="41"/>
  <c r="I337" i="41"/>
  <c r="H337" i="41"/>
  <c r="G337" i="41"/>
  <c r="F337" i="41"/>
  <c r="E337" i="41"/>
  <c r="D337" i="41"/>
  <c r="C337" i="41"/>
  <c r="B337" i="41"/>
  <c r="A337" i="41"/>
  <c r="Z336" i="41"/>
  <c r="Y336" i="41"/>
  <c r="X336" i="41"/>
  <c r="W336" i="41"/>
  <c r="V336" i="41"/>
  <c r="U336" i="41"/>
  <c r="T336" i="41"/>
  <c r="S336" i="41"/>
  <c r="R336" i="41"/>
  <c r="Q336" i="41"/>
  <c r="P336" i="41"/>
  <c r="O336" i="41"/>
  <c r="N336" i="41"/>
  <c r="M336" i="41"/>
  <c r="L336" i="41"/>
  <c r="K336" i="41"/>
  <c r="J336" i="41"/>
  <c r="I336" i="41"/>
  <c r="H336" i="41"/>
  <c r="G336" i="41"/>
  <c r="F336" i="41"/>
  <c r="E336" i="41"/>
  <c r="D336" i="41"/>
  <c r="C336" i="41"/>
  <c r="B336" i="41"/>
  <c r="A336" i="41"/>
  <c r="Z335" i="41"/>
  <c r="Y335" i="41"/>
  <c r="X335" i="41"/>
  <c r="W335" i="41"/>
  <c r="V335" i="41"/>
  <c r="U335" i="41"/>
  <c r="T335" i="41"/>
  <c r="S335" i="41"/>
  <c r="R335" i="41"/>
  <c r="Q335" i="41"/>
  <c r="P335" i="41"/>
  <c r="O335" i="41"/>
  <c r="N335" i="41"/>
  <c r="M335" i="41"/>
  <c r="L335" i="41"/>
  <c r="K335" i="41"/>
  <c r="J335" i="41"/>
  <c r="I335" i="41"/>
  <c r="H335" i="41"/>
  <c r="G335" i="41"/>
  <c r="F335" i="41"/>
  <c r="E335" i="41"/>
  <c r="D335" i="41"/>
  <c r="C335" i="41"/>
  <c r="B335" i="41"/>
  <c r="A335" i="41"/>
  <c r="Z334" i="41"/>
  <c r="Y334" i="41"/>
  <c r="X334" i="41"/>
  <c r="W334" i="41"/>
  <c r="V334" i="41"/>
  <c r="U334" i="41"/>
  <c r="T334" i="41"/>
  <c r="S334" i="41"/>
  <c r="R334" i="41"/>
  <c r="Q334" i="41"/>
  <c r="P334" i="41"/>
  <c r="O334" i="41"/>
  <c r="N334" i="41"/>
  <c r="M334" i="41"/>
  <c r="L334" i="41"/>
  <c r="K334" i="41"/>
  <c r="J334" i="41"/>
  <c r="I334" i="41"/>
  <c r="H334" i="41"/>
  <c r="G334" i="41"/>
  <c r="F334" i="41"/>
  <c r="E334" i="41"/>
  <c r="D334" i="41"/>
  <c r="C334" i="41"/>
  <c r="B334" i="41"/>
  <c r="A334" i="41"/>
  <c r="Z333" i="41"/>
  <c r="Y333" i="41"/>
  <c r="X333" i="41"/>
  <c r="W333" i="41"/>
  <c r="V333" i="41"/>
  <c r="U333" i="41"/>
  <c r="T333" i="41"/>
  <c r="S333" i="41"/>
  <c r="R333" i="41"/>
  <c r="Q333" i="41"/>
  <c r="P333" i="41"/>
  <c r="O333" i="41"/>
  <c r="N333" i="41"/>
  <c r="M333" i="41"/>
  <c r="L333" i="41"/>
  <c r="K333" i="41"/>
  <c r="J333" i="41"/>
  <c r="I333" i="41"/>
  <c r="H333" i="41"/>
  <c r="G333" i="41"/>
  <c r="F333" i="41"/>
  <c r="E333" i="41"/>
  <c r="D333" i="41"/>
  <c r="C333" i="41"/>
  <c r="B333" i="41"/>
  <c r="A333" i="41"/>
  <c r="Z332" i="41"/>
  <c r="Y332" i="41"/>
  <c r="X332" i="41"/>
  <c r="W332" i="41"/>
  <c r="V332" i="41"/>
  <c r="U332" i="41"/>
  <c r="T332" i="41"/>
  <c r="S332" i="41"/>
  <c r="R332" i="41"/>
  <c r="Q332" i="41"/>
  <c r="P332" i="41"/>
  <c r="O332" i="41"/>
  <c r="N332" i="41"/>
  <c r="M332" i="41"/>
  <c r="L332" i="41"/>
  <c r="K332" i="41"/>
  <c r="J332" i="41"/>
  <c r="I332" i="41"/>
  <c r="H332" i="41"/>
  <c r="G332" i="41"/>
  <c r="F332" i="41"/>
  <c r="E332" i="41"/>
  <c r="D332" i="41"/>
  <c r="C332" i="41"/>
  <c r="B332" i="41"/>
  <c r="A332" i="41"/>
  <c r="Z331" i="41"/>
  <c r="Y331" i="41"/>
  <c r="X331" i="41"/>
  <c r="W331" i="41"/>
  <c r="V331" i="41"/>
  <c r="U331" i="41"/>
  <c r="T331" i="41"/>
  <c r="S331" i="41"/>
  <c r="R331" i="41"/>
  <c r="Q331" i="41"/>
  <c r="P331" i="41"/>
  <c r="O331" i="41"/>
  <c r="N331" i="41"/>
  <c r="M331" i="41"/>
  <c r="L331" i="41"/>
  <c r="K331" i="41"/>
  <c r="J331" i="41"/>
  <c r="I331" i="41"/>
  <c r="H331" i="41"/>
  <c r="G331" i="41"/>
  <c r="F331" i="41"/>
  <c r="E331" i="41"/>
  <c r="D331" i="41"/>
  <c r="C331" i="41"/>
  <c r="B331" i="41"/>
  <c r="A331" i="41"/>
  <c r="Z330" i="41"/>
  <c r="Y330" i="41"/>
  <c r="X330" i="41"/>
  <c r="W330" i="41"/>
  <c r="V330" i="41"/>
  <c r="U330" i="41"/>
  <c r="T330" i="41"/>
  <c r="S330" i="41"/>
  <c r="R330" i="41"/>
  <c r="Q330" i="41"/>
  <c r="P330" i="41"/>
  <c r="O330" i="41"/>
  <c r="N330" i="41"/>
  <c r="M330" i="41"/>
  <c r="L330" i="41"/>
  <c r="K330" i="41"/>
  <c r="J330" i="41"/>
  <c r="I330" i="41"/>
  <c r="H330" i="41"/>
  <c r="G330" i="41"/>
  <c r="F330" i="41"/>
  <c r="E330" i="41"/>
  <c r="D330" i="41"/>
  <c r="C330" i="41"/>
  <c r="B330" i="41"/>
  <c r="A330" i="41"/>
  <c r="Z329" i="41"/>
  <c r="Y329" i="41"/>
  <c r="X329" i="41"/>
  <c r="W329" i="41"/>
  <c r="V329" i="41"/>
  <c r="U329" i="41"/>
  <c r="T329" i="41"/>
  <c r="S329" i="41"/>
  <c r="R329" i="41"/>
  <c r="Q329" i="41"/>
  <c r="P329" i="41"/>
  <c r="O329" i="41"/>
  <c r="N329" i="41"/>
  <c r="M329" i="41"/>
  <c r="L329" i="41"/>
  <c r="K329" i="41"/>
  <c r="J329" i="41"/>
  <c r="I329" i="41"/>
  <c r="H329" i="41"/>
  <c r="G329" i="41"/>
  <c r="F329" i="41"/>
  <c r="E329" i="41"/>
  <c r="D329" i="41"/>
  <c r="C329" i="41"/>
  <c r="B329" i="41"/>
  <c r="A329" i="41"/>
  <c r="Z328" i="41"/>
  <c r="Y328" i="41"/>
  <c r="X328" i="41"/>
  <c r="W328" i="41"/>
  <c r="V328" i="41"/>
  <c r="U328" i="41"/>
  <c r="T328" i="41"/>
  <c r="S328" i="41"/>
  <c r="R328" i="41"/>
  <c r="Q328" i="41"/>
  <c r="P328" i="41"/>
  <c r="O328" i="41"/>
  <c r="N328" i="41"/>
  <c r="M328" i="41"/>
  <c r="L328" i="41"/>
  <c r="K328" i="41"/>
  <c r="J328" i="41"/>
  <c r="I328" i="41"/>
  <c r="H328" i="41"/>
  <c r="G328" i="41"/>
  <c r="F328" i="41"/>
  <c r="E328" i="41"/>
  <c r="D328" i="41"/>
  <c r="C328" i="41"/>
  <c r="B328" i="41"/>
  <c r="A328" i="41"/>
  <c r="Z327" i="41"/>
  <c r="Y327" i="41"/>
  <c r="X327" i="41"/>
  <c r="W327" i="41"/>
  <c r="V327" i="41"/>
  <c r="U327" i="41"/>
  <c r="T327" i="41"/>
  <c r="S327" i="41"/>
  <c r="R327" i="41"/>
  <c r="Q327" i="41"/>
  <c r="P327" i="41"/>
  <c r="O327" i="41"/>
  <c r="N327" i="41"/>
  <c r="M327" i="41"/>
  <c r="L327" i="41"/>
  <c r="K327" i="41"/>
  <c r="J327" i="41"/>
  <c r="I327" i="41"/>
  <c r="H327" i="41"/>
  <c r="G327" i="41"/>
  <c r="F327" i="41"/>
  <c r="E327" i="41"/>
  <c r="D327" i="41"/>
  <c r="C327" i="41"/>
  <c r="B327" i="41"/>
  <c r="A327" i="41"/>
  <c r="Z326" i="41"/>
  <c r="Y326" i="41"/>
  <c r="X326" i="41"/>
  <c r="W326" i="41"/>
  <c r="V326" i="41"/>
  <c r="U326" i="41"/>
  <c r="T326" i="41"/>
  <c r="S326" i="41"/>
  <c r="R326" i="41"/>
  <c r="Q326" i="41"/>
  <c r="P326" i="41"/>
  <c r="O326" i="41"/>
  <c r="N326" i="41"/>
  <c r="M326" i="41"/>
  <c r="L326" i="41"/>
  <c r="K326" i="41"/>
  <c r="J326" i="41"/>
  <c r="I326" i="41"/>
  <c r="H326" i="41"/>
  <c r="G326" i="41"/>
  <c r="F326" i="41"/>
  <c r="E326" i="41"/>
  <c r="D326" i="41"/>
  <c r="C326" i="41"/>
  <c r="B326" i="41"/>
  <c r="A326" i="41"/>
  <c r="Z325" i="41"/>
  <c r="Y325" i="41"/>
  <c r="X325" i="41"/>
  <c r="W325" i="41"/>
  <c r="V325" i="41"/>
  <c r="U325" i="41"/>
  <c r="T325" i="41"/>
  <c r="S325" i="41"/>
  <c r="R325" i="41"/>
  <c r="Q325" i="41"/>
  <c r="P325" i="41"/>
  <c r="O325" i="41"/>
  <c r="N325" i="41"/>
  <c r="M325" i="41"/>
  <c r="L325" i="41"/>
  <c r="K325" i="41"/>
  <c r="J325" i="41"/>
  <c r="I325" i="41"/>
  <c r="H325" i="41"/>
  <c r="G325" i="41"/>
  <c r="F325" i="41"/>
  <c r="E325" i="41"/>
  <c r="D325" i="41"/>
  <c r="C325" i="41"/>
  <c r="B325" i="41"/>
  <c r="A325" i="41"/>
  <c r="Z324" i="41"/>
  <c r="Y324" i="41"/>
  <c r="X324" i="41"/>
  <c r="W324" i="41"/>
  <c r="V324" i="41"/>
  <c r="U324" i="41"/>
  <c r="T324" i="41"/>
  <c r="S324" i="41"/>
  <c r="R324" i="41"/>
  <c r="Q324" i="41"/>
  <c r="P324" i="41"/>
  <c r="O324" i="41"/>
  <c r="N324" i="41"/>
  <c r="M324" i="41"/>
  <c r="L324" i="41"/>
  <c r="K324" i="41"/>
  <c r="J324" i="41"/>
  <c r="I324" i="41"/>
  <c r="H324" i="41"/>
  <c r="G324" i="41"/>
  <c r="F324" i="41"/>
  <c r="E324" i="41"/>
  <c r="D324" i="41"/>
  <c r="C324" i="41"/>
  <c r="B324" i="41"/>
  <c r="A324" i="41"/>
  <c r="Z323" i="41"/>
  <c r="Y323" i="41"/>
  <c r="X323" i="41"/>
  <c r="W323" i="41"/>
  <c r="V323" i="41"/>
  <c r="U323" i="41"/>
  <c r="T323" i="41"/>
  <c r="S323" i="41"/>
  <c r="R323" i="41"/>
  <c r="Q323" i="41"/>
  <c r="P323" i="41"/>
  <c r="O323" i="41"/>
  <c r="N323" i="41"/>
  <c r="M323" i="41"/>
  <c r="L323" i="41"/>
  <c r="K323" i="41"/>
  <c r="J323" i="41"/>
  <c r="I323" i="41"/>
  <c r="H323" i="41"/>
  <c r="G323" i="41"/>
  <c r="F323" i="41"/>
  <c r="E323" i="41"/>
  <c r="D323" i="41"/>
  <c r="C323" i="41"/>
  <c r="B323" i="41"/>
  <c r="A323" i="41"/>
  <c r="Z322" i="41"/>
  <c r="Y322" i="41"/>
  <c r="X322" i="41"/>
  <c r="W322" i="41"/>
  <c r="V322" i="41"/>
  <c r="U322" i="41"/>
  <c r="T322" i="41"/>
  <c r="S322" i="41"/>
  <c r="R322" i="41"/>
  <c r="Q322" i="41"/>
  <c r="P322" i="41"/>
  <c r="O322" i="41"/>
  <c r="N322" i="41"/>
  <c r="M322" i="41"/>
  <c r="L322" i="41"/>
  <c r="K322" i="41"/>
  <c r="J322" i="41"/>
  <c r="I322" i="41"/>
  <c r="H322" i="41"/>
  <c r="G322" i="41"/>
  <c r="F322" i="41"/>
  <c r="E322" i="41"/>
  <c r="D322" i="41"/>
  <c r="C322" i="41"/>
  <c r="B322" i="41"/>
  <c r="A322" i="41"/>
  <c r="Z321" i="41"/>
  <c r="Y321" i="41"/>
  <c r="X321" i="41"/>
  <c r="W321" i="41"/>
  <c r="V321" i="41"/>
  <c r="U321" i="41"/>
  <c r="T321" i="41"/>
  <c r="S321" i="41"/>
  <c r="R321" i="41"/>
  <c r="Q321" i="41"/>
  <c r="P321" i="41"/>
  <c r="O321" i="41"/>
  <c r="N321" i="41"/>
  <c r="M321" i="41"/>
  <c r="L321" i="41"/>
  <c r="K321" i="41"/>
  <c r="J321" i="41"/>
  <c r="I321" i="41"/>
  <c r="H321" i="41"/>
  <c r="G321" i="41"/>
  <c r="F321" i="41"/>
  <c r="E321" i="41"/>
  <c r="D321" i="41"/>
  <c r="C321" i="41"/>
  <c r="B321" i="41"/>
  <c r="A321" i="41"/>
  <c r="Z320" i="41"/>
  <c r="Y320" i="41"/>
  <c r="X320" i="41"/>
  <c r="W320" i="41"/>
  <c r="V320" i="41"/>
  <c r="U320" i="41"/>
  <c r="T320" i="41"/>
  <c r="S320" i="41"/>
  <c r="R320" i="41"/>
  <c r="Q320" i="41"/>
  <c r="P320" i="41"/>
  <c r="O320" i="41"/>
  <c r="N320" i="41"/>
  <c r="M320" i="41"/>
  <c r="L320" i="41"/>
  <c r="K320" i="41"/>
  <c r="J320" i="41"/>
  <c r="I320" i="41"/>
  <c r="H320" i="41"/>
  <c r="G320" i="41"/>
  <c r="F320" i="41"/>
  <c r="E320" i="41"/>
  <c r="D320" i="41"/>
  <c r="C320" i="41"/>
  <c r="B320" i="41"/>
  <c r="A320" i="41"/>
  <c r="Z319" i="41"/>
  <c r="Y319" i="41"/>
  <c r="X319" i="41"/>
  <c r="W319" i="41"/>
  <c r="V319" i="41"/>
  <c r="U319" i="41"/>
  <c r="T319" i="41"/>
  <c r="S319" i="41"/>
  <c r="R319" i="41"/>
  <c r="Q319" i="41"/>
  <c r="P319" i="41"/>
  <c r="O319" i="41"/>
  <c r="N319" i="41"/>
  <c r="M319" i="41"/>
  <c r="L319" i="41"/>
  <c r="K319" i="41"/>
  <c r="J319" i="41"/>
  <c r="I319" i="41"/>
  <c r="H319" i="41"/>
  <c r="G319" i="41"/>
  <c r="F319" i="41"/>
  <c r="E319" i="41"/>
  <c r="D319" i="41"/>
  <c r="C319" i="41"/>
  <c r="B319" i="41"/>
  <c r="A319" i="41"/>
  <c r="Z318" i="41"/>
  <c r="Y318" i="41"/>
  <c r="X318" i="41"/>
  <c r="W318" i="41"/>
  <c r="V318" i="41"/>
  <c r="U318" i="41"/>
  <c r="T318" i="41"/>
  <c r="S318" i="41"/>
  <c r="R318" i="41"/>
  <c r="Q318" i="41"/>
  <c r="P318" i="41"/>
  <c r="O318" i="41"/>
  <c r="N318" i="41"/>
  <c r="M318" i="41"/>
  <c r="L318" i="41"/>
  <c r="K318" i="41"/>
  <c r="J318" i="41"/>
  <c r="I318" i="41"/>
  <c r="H318" i="41"/>
  <c r="G318" i="41"/>
  <c r="F318" i="41"/>
  <c r="E318" i="41"/>
  <c r="D318" i="41"/>
  <c r="C318" i="41"/>
  <c r="B318" i="41"/>
  <c r="A318" i="41"/>
  <c r="Z317" i="41"/>
  <c r="Y317" i="41"/>
  <c r="X317" i="41"/>
  <c r="W317" i="41"/>
  <c r="V317" i="41"/>
  <c r="U317" i="41"/>
  <c r="T317" i="41"/>
  <c r="S317" i="41"/>
  <c r="R317" i="41"/>
  <c r="Q317" i="41"/>
  <c r="P317" i="41"/>
  <c r="O317" i="41"/>
  <c r="N317" i="41"/>
  <c r="M317" i="41"/>
  <c r="L317" i="41"/>
  <c r="K317" i="41"/>
  <c r="J317" i="41"/>
  <c r="I317" i="41"/>
  <c r="H317" i="41"/>
  <c r="G317" i="41"/>
  <c r="F317" i="41"/>
  <c r="E317" i="41"/>
  <c r="D317" i="41"/>
  <c r="C317" i="41"/>
  <c r="B317" i="41"/>
  <c r="A317" i="41"/>
  <c r="Z316" i="41"/>
  <c r="Y316" i="41"/>
  <c r="X316" i="41"/>
  <c r="W316" i="41"/>
  <c r="V316" i="41"/>
  <c r="U316" i="41"/>
  <c r="T316" i="41"/>
  <c r="S316" i="41"/>
  <c r="R316" i="41"/>
  <c r="Q316" i="41"/>
  <c r="P316" i="41"/>
  <c r="O316" i="41"/>
  <c r="N316" i="41"/>
  <c r="M316" i="41"/>
  <c r="L316" i="41"/>
  <c r="K316" i="41"/>
  <c r="J316" i="41"/>
  <c r="I316" i="41"/>
  <c r="H316" i="41"/>
  <c r="G316" i="41"/>
  <c r="F316" i="41"/>
  <c r="E316" i="41"/>
  <c r="D316" i="41"/>
  <c r="C316" i="41"/>
  <c r="B316" i="41"/>
  <c r="A316" i="41"/>
  <c r="Z315" i="41"/>
  <c r="Y315" i="41"/>
  <c r="X315" i="41"/>
  <c r="W315" i="41"/>
  <c r="V315" i="41"/>
  <c r="U315" i="41"/>
  <c r="T315" i="41"/>
  <c r="S315" i="41"/>
  <c r="R315" i="41"/>
  <c r="Q315" i="41"/>
  <c r="P315" i="41"/>
  <c r="O315" i="41"/>
  <c r="N315" i="41"/>
  <c r="M315" i="41"/>
  <c r="L315" i="41"/>
  <c r="K315" i="41"/>
  <c r="J315" i="41"/>
  <c r="I315" i="41"/>
  <c r="H315" i="41"/>
  <c r="G315" i="41"/>
  <c r="F315" i="41"/>
  <c r="E315" i="41"/>
  <c r="D315" i="41"/>
  <c r="C315" i="41"/>
  <c r="B315" i="41"/>
  <c r="A315" i="41"/>
  <c r="Z314" i="41"/>
  <c r="Y314" i="41"/>
  <c r="X314" i="41"/>
  <c r="W314" i="41"/>
  <c r="V314" i="41"/>
  <c r="U314" i="41"/>
  <c r="T314" i="41"/>
  <c r="S314" i="41"/>
  <c r="R314" i="41"/>
  <c r="Q314" i="41"/>
  <c r="P314" i="41"/>
  <c r="O314" i="41"/>
  <c r="N314" i="41"/>
  <c r="M314" i="41"/>
  <c r="L314" i="41"/>
  <c r="K314" i="41"/>
  <c r="J314" i="41"/>
  <c r="I314" i="41"/>
  <c r="H314" i="41"/>
  <c r="G314" i="41"/>
  <c r="F314" i="41"/>
  <c r="E314" i="41"/>
  <c r="D314" i="41"/>
  <c r="C314" i="41"/>
  <c r="B314" i="41"/>
  <c r="A314" i="41"/>
  <c r="Z313" i="41"/>
  <c r="Y313" i="41"/>
  <c r="X313" i="41"/>
  <c r="W313" i="41"/>
  <c r="V313" i="41"/>
  <c r="U313" i="41"/>
  <c r="T313" i="41"/>
  <c r="S313" i="41"/>
  <c r="R313" i="41"/>
  <c r="Q313" i="41"/>
  <c r="P313" i="41"/>
  <c r="O313" i="41"/>
  <c r="N313" i="41"/>
  <c r="M313" i="41"/>
  <c r="L313" i="41"/>
  <c r="K313" i="41"/>
  <c r="J313" i="41"/>
  <c r="I313" i="41"/>
  <c r="H313" i="41"/>
  <c r="G313" i="41"/>
  <c r="F313" i="41"/>
  <c r="E313" i="41"/>
  <c r="D313" i="41"/>
  <c r="C313" i="41"/>
  <c r="B313" i="41"/>
  <c r="A313" i="41"/>
  <c r="Z312" i="41"/>
  <c r="Y312" i="41"/>
  <c r="X312" i="41"/>
  <c r="W312" i="41"/>
  <c r="V312" i="41"/>
  <c r="U312" i="41"/>
  <c r="T312" i="41"/>
  <c r="S312" i="41"/>
  <c r="R312" i="41"/>
  <c r="Q312" i="41"/>
  <c r="P312" i="41"/>
  <c r="O312" i="41"/>
  <c r="N312" i="41"/>
  <c r="M312" i="41"/>
  <c r="L312" i="41"/>
  <c r="K312" i="41"/>
  <c r="J312" i="41"/>
  <c r="I312" i="41"/>
  <c r="H312" i="41"/>
  <c r="G312" i="41"/>
  <c r="F312" i="41"/>
  <c r="E312" i="41"/>
  <c r="D312" i="41"/>
  <c r="C312" i="41"/>
  <c r="B312" i="41"/>
  <c r="A312" i="41"/>
  <c r="Z311" i="41"/>
  <c r="Y311" i="41"/>
  <c r="X311" i="41"/>
  <c r="W311" i="41"/>
  <c r="V311" i="41"/>
  <c r="U311" i="41"/>
  <c r="T311" i="41"/>
  <c r="S311" i="41"/>
  <c r="R311" i="41"/>
  <c r="Q311" i="41"/>
  <c r="P311" i="41"/>
  <c r="O311" i="41"/>
  <c r="N311" i="41"/>
  <c r="M311" i="41"/>
  <c r="L311" i="41"/>
  <c r="K311" i="41"/>
  <c r="J311" i="41"/>
  <c r="I311" i="41"/>
  <c r="H311" i="41"/>
  <c r="G311" i="41"/>
  <c r="F311" i="41"/>
  <c r="E311" i="41"/>
  <c r="D311" i="41"/>
  <c r="C311" i="41"/>
  <c r="B311" i="41"/>
  <c r="A311" i="41"/>
  <c r="Z310" i="41"/>
  <c r="Y310" i="41"/>
  <c r="X310" i="41"/>
  <c r="W310" i="41"/>
  <c r="V310" i="41"/>
  <c r="U310" i="41"/>
  <c r="T310" i="41"/>
  <c r="S310" i="41"/>
  <c r="R310" i="41"/>
  <c r="Q310" i="41"/>
  <c r="P310" i="41"/>
  <c r="O310" i="41"/>
  <c r="N310" i="41"/>
  <c r="M310" i="41"/>
  <c r="L310" i="41"/>
  <c r="K310" i="41"/>
  <c r="J310" i="41"/>
  <c r="I310" i="41"/>
  <c r="H310" i="41"/>
  <c r="G310" i="41"/>
  <c r="F310" i="41"/>
  <c r="E310" i="41"/>
  <c r="D310" i="41"/>
  <c r="C310" i="41"/>
  <c r="B310" i="41"/>
  <c r="A310" i="41"/>
  <c r="Z309" i="41"/>
  <c r="Y309" i="41"/>
  <c r="X309" i="41"/>
  <c r="W309" i="41"/>
  <c r="V309" i="41"/>
  <c r="U309" i="41"/>
  <c r="T309" i="41"/>
  <c r="S309" i="41"/>
  <c r="R309" i="41"/>
  <c r="Q309" i="41"/>
  <c r="P309" i="41"/>
  <c r="O309" i="41"/>
  <c r="N309" i="41"/>
  <c r="M309" i="41"/>
  <c r="L309" i="41"/>
  <c r="K309" i="41"/>
  <c r="J309" i="41"/>
  <c r="I309" i="41"/>
  <c r="H309" i="41"/>
  <c r="G309" i="41"/>
  <c r="F309" i="41"/>
  <c r="E309" i="41"/>
  <c r="D309" i="41"/>
  <c r="C309" i="41"/>
  <c r="B309" i="41"/>
  <c r="A309" i="41"/>
  <c r="Z308" i="41"/>
  <c r="Y308" i="41"/>
  <c r="X308" i="41"/>
  <c r="W308" i="41"/>
  <c r="V308" i="41"/>
  <c r="U308" i="41"/>
  <c r="T308" i="41"/>
  <c r="S308" i="41"/>
  <c r="R308" i="41"/>
  <c r="Q308" i="41"/>
  <c r="P308" i="41"/>
  <c r="O308" i="41"/>
  <c r="N308" i="41"/>
  <c r="M308" i="41"/>
  <c r="L308" i="41"/>
  <c r="K308" i="41"/>
  <c r="J308" i="41"/>
  <c r="I308" i="41"/>
  <c r="H308" i="41"/>
  <c r="G308" i="41"/>
  <c r="F308" i="41"/>
  <c r="E308" i="41"/>
  <c r="D308" i="41"/>
  <c r="C308" i="41"/>
  <c r="B308" i="41"/>
  <c r="A308" i="41"/>
  <c r="Z307" i="41"/>
  <c r="Y307" i="41"/>
  <c r="X307" i="41"/>
  <c r="W307" i="41"/>
  <c r="V307" i="41"/>
  <c r="U307" i="41"/>
  <c r="T307" i="41"/>
  <c r="S307" i="41"/>
  <c r="R307" i="41"/>
  <c r="Q307" i="41"/>
  <c r="P307" i="41"/>
  <c r="O307" i="41"/>
  <c r="N307" i="41"/>
  <c r="M307" i="41"/>
  <c r="L307" i="41"/>
  <c r="K307" i="41"/>
  <c r="J307" i="41"/>
  <c r="I307" i="41"/>
  <c r="H307" i="41"/>
  <c r="G307" i="41"/>
  <c r="F307" i="41"/>
  <c r="E307" i="41"/>
  <c r="D307" i="41"/>
  <c r="C307" i="41"/>
  <c r="B307" i="41"/>
  <c r="A307" i="41"/>
  <c r="Z306" i="41"/>
  <c r="Y306" i="41"/>
  <c r="X306" i="41"/>
  <c r="W306" i="41"/>
  <c r="V306" i="41"/>
  <c r="U306" i="41"/>
  <c r="T306" i="41"/>
  <c r="S306" i="41"/>
  <c r="R306" i="41"/>
  <c r="Q306" i="41"/>
  <c r="P306" i="41"/>
  <c r="O306" i="41"/>
  <c r="N306" i="41"/>
  <c r="M306" i="41"/>
  <c r="L306" i="41"/>
  <c r="K306" i="41"/>
  <c r="J306" i="41"/>
  <c r="I306" i="41"/>
  <c r="H306" i="41"/>
  <c r="G306" i="41"/>
  <c r="F306" i="41"/>
  <c r="E306" i="41"/>
  <c r="D306" i="41"/>
  <c r="C306" i="41"/>
  <c r="B306" i="41"/>
  <c r="A306" i="41"/>
  <c r="Z305" i="41"/>
  <c r="Y305" i="41"/>
  <c r="X305" i="41"/>
  <c r="W305" i="41"/>
  <c r="V305" i="41"/>
  <c r="U305" i="41"/>
  <c r="T305" i="41"/>
  <c r="S305" i="41"/>
  <c r="R305" i="41"/>
  <c r="Q305" i="41"/>
  <c r="P305" i="41"/>
  <c r="O305" i="41"/>
  <c r="N305" i="41"/>
  <c r="M305" i="41"/>
  <c r="L305" i="41"/>
  <c r="K305" i="41"/>
  <c r="J305" i="41"/>
  <c r="I305" i="41"/>
  <c r="H305" i="41"/>
  <c r="G305" i="41"/>
  <c r="F305" i="41"/>
  <c r="E305" i="41"/>
  <c r="D305" i="41"/>
  <c r="C305" i="41"/>
  <c r="B305" i="41"/>
  <c r="A305" i="41"/>
  <c r="Z304" i="41"/>
  <c r="Y304" i="41"/>
  <c r="X304" i="41"/>
  <c r="W304" i="41"/>
  <c r="V304" i="41"/>
  <c r="U304" i="41"/>
  <c r="T304" i="41"/>
  <c r="S304" i="41"/>
  <c r="R304" i="41"/>
  <c r="Q304" i="41"/>
  <c r="P304" i="41"/>
  <c r="O304" i="41"/>
  <c r="N304" i="41"/>
  <c r="M304" i="41"/>
  <c r="L304" i="41"/>
  <c r="K304" i="41"/>
  <c r="J304" i="41"/>
  <c r="I304" i="41"/>
  <c r="H304" i="41"/>
  <c r="G304" i="41"/>
  <c r="F304" i="41"/>
  <c r="E304" i="41"/>
  <c r="D304" i="41"/>
  <c r="C304" i="41"/>
  <c r="B304" i="41"/>
  <c r="A304" i="41"/>
  <c r="Z303" i="41"/>
  <c r="Y303" i="41"/>
  <c r="X303" i="41"/>
  <c r="W303" i="41"/>
  <c r="V303" i="41"/>
  <c r="U303" i="41"/>
  <c r="T303" i="41"/>
  <c r="S303" i="41"/>
  <c r="R303" i="41"/>
  <c r="Q303" i="41"/>
  <c r="P303" i="41"/>
  <c r="O303" i="41"/>
  <c r="N303" i="41"/>
  <c r="M303" i="41"/>
  <c r="L303" i="41"/>
  <c r="K303" i="41"/>
  <c r="J303" i="41"/>
  <c r="I303" i="41"/>
  <c r="H303" i="41"/>
  <c r="G303" i="41"/>
  <c r="F303" i="41"/>
  <c r="E303" i="41"/>
  <c r="D303" i="41"/>
  <c r="C303" i="41"/>
  <c r="B303" i="41"/>
  <c r="A303" i="41"/>
  <c r="Z302" i="41"/>
  <c r="Y302" i="41"/>
  <c r="X302" i="41"/>
  <c r="W302" i="41"/>
  <c r="V302" i="41"/>
  <c r="U302" i="41"/>
  <c r="T302" i="41"/>
  <c r="S302" i="41"/>
  <c r="R302" i="41"/>
  <c r="Q302" i="41"/>
  <c r="P302" i="41"/>
  <c r="O302" i="41"/>
  <c r="N302" i="41"/>
  <c r="M302" i="41"/>
  <c r="L302" i="41"/>
  <c r="K302" i="41"/>
  <c r="J302" i="41"/>
  <c r="I302" i="41"/>
  <c r="H302" i="41"/>
  <c r="G302" i="41"/>
  <c r="F302" i="41"/>
  <c r="E302" i="41"/>
  <c r="D302" i="41"/>
  <c r="C302" i="41"/>
  <c r="B302" i="41"/>
  <c r="A302" i="41"/>
  <c r="Z301" i="41"/>
  <c r="Y301" i="41"/>
  <c r="X301" i="41"/>
  <c r="W301" i="41"/>
  <c r="V301" i="41"/>
  <c r="U301" i="41"/>
  <c r="T301" i="41"/>
  <c r="S301" i="41"/>
  <c r="R301" i="41"/>
  <c r="Q301" i="41"/>
  <c r="P301" i="41"/>
  <c r="O301" i="41"/>
  <c r="N301" i="41"/>
  <c r="M301" i="41"/>
  <c r="L301" i="41"/>
  <c r="K301" i="41"/>
  <c r="J301" i="41"/>
  <c r="I301" i="41"/>
  <c r="H301" i="41"/>
  <c r="G301" i="41"/>
  <c r="F301" i="41"/>
  <c r="E301" i="41"/>
  <c r="D301" i="41"/>
  <c r="C301" i="41"/>
  <c r="B301" i="41"/>
  <c r="A301" i="41"/>
  <c r="Z300" i="41"/>
  <c r="Y300" i="41"/>
  <c r="X300" i="41"/>
  <c r="W300" i="41"/>
  <c r="V300" i="41"/>
  <c r="U300" i="41"/>
  <c r="T300" i="41"/>
  <c r="S300" i="41"/>
  <c r="R300" i="41"/>
  <c r="Q300" i="41"/>
  <c r="P300" i="41"/>
  <c r="O300" i="41"/>
  <c r="N300" i="41"/>
  <c r="M300" i="41"/>
  <c r="L300" i="41"/>
  <c r="K300" i="41"/>
  <c r="J300" i="41"/>
  <c r="I300" i="41"/>
  <c r="H300" i="41"/>
  <c r="G300" i="41"/>
  <c r="F300" i="41"/>
  <c r="E300" i="41"/>
  <c r="D300" i="41"/>
  <c r="C300" i="41"/>
  <c r="B300" i="41"/>
  <c r="A300" i="41"/>
  <c r="Z299" i="41"/>
  <c r="Y299" i="41"/>
  <c r="X299" i="41"/>
  <c r="W299" i="41"/>
  <c r="V299" i="41"/>
  <c r="U299" i="41"/>
  <c r="T299" i="41"/>
  <c r="S299" i="41"/>
  <c r="R299" i="41"/>
  <c r="Q299" i="41"/>
  <c r="P299" i="41"/>
  <c r="O299" i="41"/>
  <c r="N299" i="41"/>
  <c r="M299" i="41"/>
  <c r="L299" i="41"/>
  <c r="K299" i="41"/>
  <c r="J299" i="41"/>
  <c r="I299" i="41"/>
  <c r="H299" i="41"/>
  <c r="G299" i="41"/>
  <c r="F299" i="41"/>
  <c r="E299" i="41"/>
  <c r="D299" i="41"/>
  <c r="C299" i="41"/>
  <c r="B299" i="41"/>
  <c r="A299" i="41"/>
  <c r="Z298" i="41"/>
  <c r="Y298" i="41"/>
  <c r="X298" i="41"/>
  <c r="W298" i="41"/>
  <c r="V298" i="41"/>
  <c r="U298" i="41"/>
  <c r="T298" i="41"/>
  <c r="S298" i="41"/>
  <c r="R298" i="41"/>
  <c r="Q298" i="41"/>
  <c r="P298" i="41"/>
  <c r="O298" i="41"/>
  <c r="N298" i="41"/>
  <c r="M298" i="41"/>
  <c r="L298" i="41"/>
  <c r="K298" i="41"/>
  <c r="J298" i="41"/>
  <c r="I298" i="41"/>
  <c r="H298" i="41"/>
  <c r="G298" i="41"/>
  <c r="F298" i="41"/>
  <c r="E298" i="41"/>
  <c r="D298" i="41"/>
  <c r="C298" i="41"/>
  <c r="B298" i="41"/>
  <c r="A298" i="41"/>
  <c r="Z297" i="41"/>
  <c r="Y297" i="41"/>
  <c r="X297" i="41"/>
  <c r="W297" i="41"/>
  <c r="V297" i="41"/>
  <c r="U297" i="41"/>
  <c r="T297" i="41"/>
  <c r="S297" i="41"/>
  <c r="R297" i="41"/>
  <c r="Q297" i="41"/>
  <c r="P297" i="41"/>
  <c r="O297" i="41"/>
  <c r="N297" i="41"/>
  <c r="M297" i="41"/>
  <c r="L297" i="41"/>
  <c r="K297" i="41"/>
  <c r="J297" i="41"/>
  <c r="I297" i="41"/>
  <c r="H297" i="41"/>
  <c r="G297" i="41"/>
  <c r="F297" i="41"/>
  <c r="E297" i="41"/>
  <c r="D297" i="41"/>
  <c r="C297" i="41"/>
  <c r="B297" i="41"/>
  <c r="A297" i="41"/>
  <c r="Z296" i="41"/>
  <c r="Y296" i="41"/>
  <c r="X296" i="41"/>
  <c r="W296" i="41"/>
  <c r="V296" i="41"/>
  <c r="U296" i="41"/>
  <c r="T296" i="41"/>
  <c r="S296" i="41"/>
  <c r="R296" i="41"/>
  <c r="Q296" i="41"/>
  <c r="P296" i="41"/>
  <c r="O296" i="41"/>
  <c r="N296" i="41"/>
  <c r="M296" i="41"/>
  <c r="L296" i="41"/>
  <c r="K296" i="41"/>
  <c r="J296" i="41"/>
  <c r="I296" i="41"/>
  <c r="H296" i="41"/>
  <c r="G296" i="41"/>
  <c r="F296" i="41"/>
  <c r="E296" i="41"/>
  <c r="D296" i="41"/>
  <c r="C296" i="41"/>
  <c r="B296" i="41"/>
  <c r="A296" i="41"/>
  <c r="Z295" i="41"/>
  <c r="Y295" i="41"/>
  <c r="X295" i="41"/>
  <c r="W295" i="41"/>
  <c r="V295" i="41"/>
  <c r="U295" i="41"/>
  <c r="T295" i="41"/>
  <c r="S295" i="41"/>
  <c r="R295" i="41"/>
  <c r="Q295" i="41"/>
  <c r="P295" i="41"/>
  <c r="O295" i="41"/>
  <c r="N295" i="41"/>
  <c r="M295" i="41"/>
  <c r="L295" i="41"/>
  <c r="K295" i="41"/>
  <c r="J295" i="41"/>
  <c r="I295" i="41"/>
  <c r="H295" i="41"/>
  <c r="G295" i="41"/>
  <c r="F295" i="41"/>
  <c r="E295" i="41"/>
  <c r="D295" i="41"/>
  <c r="C295" i="41"/>
  <c r="B295" i="41"/>
  <c r="A295" i="41"/>
  <c r="Z294" i="41"/>
  <c r="Y294" i="41"/>
  <c r="X294" i="41"/>
  <c r="W294" i="41"/>
  <c r="V294" i="41"/>
  <c r="U294" i="41"/>
  <c r="T294" i="41"/>
  <c r="S294" i="41"/>
  <c r="R294" i="41"/>
  <c r="Q294" i="41"/>
  <c r="P294" i="41"/>
  <c r="O294" i="41"/>
  <c r="N294" i="41"/>
  <c r="M294" i="41"/>
  <c r="L294" i="41"/>
  <c r="K294" i="41"/>
  <c r="J294" i="41"/>
  <c r="I294" i="41"/>
  <c r="H294" i="41"/>
  <c r="G294" i="41"/>
  <c r="F294" i="41"/>
  <c r="E294" i="41"/>
  <c r="D294" i="41"/>
  <c r="C294" i="41"/>
  <c r="B294" i="41"/>
  <c r="A294" i="41"/>
  <c r="Z293" i="41"/>
  <c r="Y293" i="41"/>
  <c r="X293" i="41"/>
  <c r="W293" i="41"/>
  <c r="V293" i="41"/>
  <c r="U293" i="41"/>
  <c r="T293" i="41"/>
  <c r="S293" i="41"/>
  <c r="R293" i="41"/>
  <c r="Q293" i="41"/>
  <c r="P293" i="41"/>
  <c r="O293" i="41"/>
  <c r="N293" i="41"/>
  <c r="M293" i="41"/>
  <c r="L293" i="41"/>
  <c r="K293" i="41"/>
  <c r="J293" i="41"/>
  <c r="I293" i="41"/>
  <c r="H293" i="41"/>
  <c r="G293" i="41"/>
  <c r="F293" i="41"/>
  <c r="E293" i="41"/>
  <c r="D293" i="41"/>
  <c r="C293" i="41"/>
  <c r="B293" i="41"/>
  <c r="A293" i="41"/>
  <c r="Z292" i="41"/>
  <c r="Y292" i="41"/>
  <c r="X292" i="41"/>
  <c r="W292" i="41"/>
  <c r="V292" i="41"/>
  <c r="U292" i="41"/>
  <c r="T292" i="41"/>
  <c r="S292" i="41"/>
  <c r="R292" i="41"/>
  <c r="Q292" i="41"/>
  <c r="P292" i="41"/>
  <c r="O292" i="41"/>
  <c r="N292" i="41"/>
  <c r="M292" i="41"/>
  <c r="L292" i="41"/>
  <c r="K292" i="41"/>
  <c r="J292" i="41"/>
  <c r="I292" i="41"/>
  <c r="H292" i="41"/>
  <c r="G292" i="41"/>
  <c r="F292" i="41"/>
  <c r="E292" i="41"/>
  <c r="D292" i="41"/>
  <c r="C292" i="41"/>
  <c r="B292" i="41"/>
  <c r="A292" i="41"/>
  <c r="Z291" i="41"/>
  <c r="Y291" i="41"/>
  <c r="X291" i="41"/>
  <c r="W291" i="41"/>
  <c r="V291" i="41"/>
  <c r="U291" i="41"/>
  <c r="T291" i="41"/>
  <c r="S291" i="41"/>
  <c r="R291" i="41"/>
  <c r="Q291" i="41"/>
  <c r="P291" i="41"/>
  <c r="O291" i="41"/>
  <c r="N291" i="41"/>
  <c r="M291" i="41"/>
  <c r="L291" i="41"/>
  <c r="K291" i="41"/>
  <c r="J291" i="41"/>
  <c r="I291" i="41"/>
  <c r="H291" i="41"/>
  <c r="G291" i="41"/>
  <c r="F291" i="41"/>
  <c r="E291" i="41"/>
  <c r="D291" i="41"/>
  <c r="C291" i="41"/>
  <c r="B291" i="41"/>
  <c r="A291" i="41"/>
  <c r="Z290" i="41"/>
  <c r="Y290" i="41"/>
  <c r="X290" i="41"/>
  <c r="W290" i="41"/>
  <c r="V290" i="41"/>
  <c r="U290" i="41"/>
  <c r="T290" i="41"/>
  <c r="S290" i="41"/>
  <c r="R290" i="41"/>
  <c r="Q290" i="41"/>
  <c r="P290" i="41"/>
  <c r="O290" i="41"/>
  <c r="N290" i="41"/>
  <c r="M290" i="41"/>
  <c r="L290" i="41"/>
  <c r="K290" i="41"/>
  <c r="J290" i="41"/>
  <c r="I290" i="41"/>
  <c r="H290" i="41"/>
  <c r="G290" i="41"/>
  <c r="F290" i="41"/>
  <c r="E290" i="41"/>
  <c r="D290" i="41"/>
  <c r="C290" i="41"/>
  <c r="B290" i="41"/>
  <c r="A290" i="41"/>
  <c r="Z289" i="41"/>
  <c r="Y289" i="41"/>
  <c r="X289" i="41"/>
  <c r="W289" i="41"/>
  <c r="V289" i="41"/>
  <c r="U289" i="41"/>
  <c r="T289" i="41"/>
  <c r="S289" i="41"/>
  <c r="R289" i="41"/>
  <c r="Q289" i="41"/>
  <c r="P289" i="41"/>
  <c r="O289" i="41"/>
  <c r="N289" i="41"/>
  <c r="M289" i="41"/>
  <c r="L289" i="41"/>
  <c r="K289" i="41"/>
  <c r="J289" i="41"/>
  <c r="I289" i="41"/>
  <c r="H289" i="41"/>
  <c r="G289" i="41"/>
  <c r="F289" i="41"/>
  <c r="E289" i="41"/>
  <c r="D289" i="41"/>
  <c r="C289" i="41"/>
  <c r="B289" i="41"/>
  <c r="A289" i="41"/>
  <c r="Z288" i="41"/>
  <c r="Y288" i="41"/>
  <c r="X288" i="41"/>
  <c r="W288" i="41"/>
  <c r="V288" i="41"/>
  <c r="U288" i="41"/>
  <c r="T288" i="41"/>
  <c r="S288" i="41"/>
  <c r="R288" i="41"/>
  <c r="Q288" i="41"/>
  <c r="P288" i="41"/>
  <c r="O288" i="41"/>
  <c r="N288" i="41"/>
  <c r="M288" i="41"/>
  <c r="L288" i="41"/>
  <c r="K288" i="41"/>
  <c r="J288" i="41"/>
  <c r="I288" i="41"/>
  <c r="H288" i="41"/>
  <c r="G288" i="41"/>
  <c r="F288" i="41"/>
  <c r="E288" i="41"/>
  <c r="D288" i="41"/>
  <c r="C288" i="41"/>
  <c r="B288" i="41"/>
  <c r="A288" i="41"/>
  <c r="Z287" i="41"/>
  <c r="Y287" i="41"/>
  <c r="X287" i="41"/>
  <c r="W287" i="41"/>
  <c r="V287" i="41"/>
  <c r="U287" i="41"/>
  <c r="T287" i="41"/>
  <c r="S287" i="41"/>
  <c r="R287" i="41"/>
  <c r="Q287" i="41"/>
  <c r="P287" i="41"/>
  <c r="O287" i="41"/>
  <c r="N287" i="41"/>
  <c r="M287" i="41"/>
  <c r="L287" i="41"/>
  <c r="K287" i="41"/>
  <c r="J287" i="41"/>
  <c r="I287" i="41"/>
  <c r="H287" i="41"/>
  <c r="G287" i="41"/>
  <c r="F287" i="41"/>
  <c r="E287" i="41"/>
  <c r="D287" i="41"/>
  <c r="C287" i="41"/>
  <c r="B287" i="41"/>
  <c r="A287" i="41"/>
  <c r="Z286" i="41"/>
  <c r="Y286" i="41"/>
  <c r="X286" i="41"/>
  <c r="W286" i="41"/>
  <c r="V286" i="41"/>
  <c r="U286" i="41"/>
  <c r="T286" i="41"/>
  <c r="S286" i="41"/>
  <c r="R286" i="41"/>
  <c r="Q286" i="41"/>
  <c r="P286" i="41"/>
  <c r="O286" i="41"/>
  <c r="N286" i="41"/>
  <c r="M286" i="41"/>
  <c r="L286" i="41"/>
  <c r="K286" i="41"/>
  <c r="J286" i="41"/>
  <c r="I286" i="41"/>
  <c r="H286" i="41"/>
  <c r="G286" i="41"/>
  <c r="F286" i="41"/>
  <c r="E286" i="41"/>
  <c r="D286" i="41"/>
  <c r="C286" i="41"/>
  <c r="B286" i="41"/>
  <c r="A286" i="41"/>
  <c r="Z285" i="41"/>
  <c r="Y285" i="41"/>
  <c r="X285" i="41"/>
  <c r="W285" i="41"/>
  <c r="V285" i="41"/>
  <c r="U285" i="41"/>
  <c r="T285" i="41"/>
  <c r="S285" i="41"/>
  <c r="R285" i="41"/>
  <c r="Q285" i="41"/>
  <c r="P285" i="41"/>
  <c r="O285" i="41"/>
  <c r="N285" i="41"/>
  <c r="M285" i="41"/>
  <c r="L285" i="41"/>
  <c r="K285" i="41"/>
  <c r="J285" i="41"/>
  <c r="I285" i="41"/>
  <c r="H285" i="41"/>
  <c r="G285" i="41"/>
  <c r="F285" i="41"/>
  <c r="E285" i="41"/>
  <c r="D285" i="41"/>
  <c r="C285" i="41"/>
  <c r="B285" i="41"/>
  <c r="A285" i="41"/>
  <c r="Z284" i="41"/>
  <c r="Y284" i="41"/>
  <c r="X284" i="41"/>
  <c r="W284" i="41"/>
  <c r="V284" i="41"/>
  <c r="U284" i="41"/>
  <c r="T284" i="41"/>
  <c r="S284" i="41"/>
  <c r="R284" i="41"/>
  <c r="Q284" i="41"/>
  <c r="P284" i="41"/>
  <c r="O284" i="41"/>
  <c r="N284" i="41"/>
  <c r="M284" i="41"/>
  <c r="L284" i="41"/>
  <c r="K284" i="41"/>
  <c r="J284" i="41"/>
  <c r="I284" i="41"/>
  <c r="H284" i="41"/>
  <c r="G284" i="41"/>
  <c r="F284" i="41"/>
  <c r="E284" i="41"/>
  <c r="D284" i="41"/>
  <c r="C284" i="41"/>
  <c r="B284" i="41"/>
  <c r="A284" i="41"/>
  <c r="Z283" i="41"/>
  <c r="Y283" i="41"/>
  <c r="X283" i="41"/>
  <c r="W283" i="41"/>
  <c r="V283" i="41"/>
  <c r="U283" i="41"/>
  <c r="T283" i="41"/>
  <c r="S283" i="41"/>
  <c r="R283" i="41"/>
  <c r="Q283" i="41"/>
  <c r="P283" i="41"/>
  <c r="O283" i="41"/>
  <c r="N283" i="41"/>
  <c r="M283" i="41"/>
  <c r="L283" i="41"/>
  <c r="K283" i="41"/>
  <c r="J283" i="41"/>
  <c r="I283" i="41"/>
  <c r="H283" i="41"/>
  <c r="G283" i="41"/>
  <c r="F283" i="41"/>
  <c r="E283" i="41"/>
  <c r="D283" i="41"/>
  <c r="C283" i="41"/>
  <c r="B283" i="41"/>
  <c r="A283" i="41"/>
  <c r="Z282" i="41"/>
  <c r="Y282" i="41"/>
  <c r="X282" i="41"/>
  <c r="W282" i="41"/>
  <c r="V282" i="41"/>
  <c r="U282" i="41"/>
  <c r="T282" i="41"/>
  <c r="S282" i="41"/>
  <c r="R282" i="41"/>
  <c r="Q282" i="41"/>
  <c r="P282" i="41"/>
  <c r="O282" i="41"/>
  <c r="N282" i="41"/>
  <c r="M282" i="41"/>
  <c r="L282" i="41"/>
  <c r="K282" i="41"/>
  <c r="J282" i="41"/>
  <c r="I282" i="41"/>
  <c r="H282" i="41"/>
  <c r="G282" i="41"/>
  <c r="F282" i="41"/>
  <c r="E282" i="41"/>
  <c r="D282" i="41"/>
  <c r="C282" i="41"/>
  <c r="B282" i="41"/>
  <c r="A282" i="41"/>
  <c r="Z281" i="41"/>
  <c r="Y281" i="41"/>
  <c r="X281" i="41"/>
  <c r="W281" i="41"/>
  <c r="V281" i="41"/>
  <c r="U281" i="41"/>
  <c r="T281" i="41"/>
  <c r="S281" i="41"/>
  <c r="R281" i="41"/>
  <c r="Q281" i="41"/>
  <c r="P281" i="41"/>
  <c r="O281" i="41"/>
  <c r="N281" i="41"/>
  <c r="M281" i="41"/>
  <c r="L281" i="41"/>
  <c r="K281" i="41"/>
  <c r="J281" i="41"/>
  <c r="I281" i="41"/>
  <c r="H281" i="41"/>
  <c r="G281" i="41"/>
  <c r="F281" i="41"/>
  <c r="E281" i="41"/>
  <c r="D281" i="41"/>
  <c r="C281" i="41"/>
  <c r="B281" i="41"/>
  <c r="A281" i="41"/>
  <c r="Z280" i="41"/>
  <c r="Y280" i="41"/>
  <c r="X280" i="41"/>
  <c r="W280" i="41"/>
  <c r="V280" i="41"/>
  <c r="U280" i="41"/>
  <c r="T280" i="41"/>
  <c r="S280" i="41"/>
  <c r="R280" i="41"/>
  <c r="Q280" i="41"/>
  <c r="P280" i="41"/>
  <c r="O280" i="41"/>
  <c r="N280" i="41"/>
  <c r="M280" i="41"/>
  <c r="L280" i="41"/>
  <c r="K280" i="41"/>
  <c r="J280" i="41"/>
  <c r="I280" i="41"/>
  <c r="H280" i="41"/>
  <c r="G280" i="41"/>
  <c r="F280" i="41"/>
  <c r="E280" i="41"/>
  <c r="D280" i="41"/>
  <c r="C280" i="41"/>
  <c r="B280" i="41"/>
  <c r="A280" i="41"/>
  <c r="Z279" i="41"/>
  <c r="Y279" i="41"/>
  <c r="X279" i="41"/>
  <c r="W279" i="41"/>
  <c r="V279" i="41"/>
  <c r="U279" i="41"/>
  <c r="T279" i="41"/>
  <c r="S279" i="41"/>
  <c r="R279" i="41"/>
  <c r="Q279" i="41"/>
  <c r="P279" i="41"/>
  <c r="O279" i="41"/>
  <c r="N279" i="41"/>
  <c r="M279" i="41"/>
  <c r="L279" i="41"/>
  <c r="K279" i="41"/>
  <c r="J279" i="41"/>
  <c r="I279" i="41"/>
  <c r="H279" i="41"/>
  <c r="G279" i="41"/>
  <c r="F279" i="41"/>
  <c r="E279" i="41"/>
  <c r="D279" i="41"/>
  <c r="C279" i="41"/>
  <c r="B279" i="41"/>
  <c r="A279" i="41"/>
  <c r="Z278" i="41"/>
  <c r="Y278" i="41"/>
  <c r="X278" i="41"/>
  <c r="W278" i="41"/>
  <c r="V278" i="41"/>
  <c r="U278" i="41"/>
  <c r="T278" i="41"/>
  <c r="S278" i="41"/>
  <c r="R278" i="41"/>
  <c r="Q278" i="41"/>
  <c r="P278" i="41"/>
  <c r="O278" i="41"/>
  <c r="N278" i="41"/>
  <c r="M278" i="41"/>
  <c r="L278" i="41"/>
  <c r="K278" i="41"/>
  <c r="J278" i="41"/>
  <c r="I278" i="41"/>
  <c r="H278" i="41"/>
  <c r="G278" i="41"/>
  <c r="F278" i="41"/>
  <c r="E278" i="41"/>
  <c r="D278" i="41"/>
  <c r="C278" i="41"/>
  <c r="B278" i="41"/>
  <c r="A278" i="41"/>
  <c r="Z277" i="41"/>
  <c r="Y277" i="41"/>
  <c r="X277" i="41"/>
  <c r="W277" i="41"/>
  <c r="V277" i="41"/>
  <c r="U277" i="41"/>
  <c r="T277" i="41"/>
  <c r="S277" i="41"/>
  <c r="R277" i="41"/>
  <c r="Q277" i="41"/>
  <c r="P277" i="41"/>
  <c r="O277" i="41"/>
  <c r="N277" i="41"/>
  <c r="M277" i="41"/>
  <c r="L277" i="41"/>
  <c r="K277" i="41"/>
  <c r="J277" i="41"/>
  <c r="I277" i="41"/>
  <c r="H277" i="41"/>
  <c r="G277" i="41"/>
  <c r="F277" i="41"/>
  <c r="E277" i="41"/>
  <c r="D277" i="41"/>
  <c r="C277" i="41"/>
  <c r="B277" i="41"/>
  <c r="A277" i="41"/>
  <c r="Z276" i="41"/>
  <c r="Y276" i="41"/>
  <c r="X276" i="41"/>
  <c r="W276" i="41"/>
  <c r="V276" i="41"/>
  <c r="U276" i="41"/>
  <c r="T276" i="41"/>
  <c r="S276" i="41"/>
  <c r="R276" i="41"/>
  <c r="Q276" i="41"/>
  <c r="P276" i="41"/>
  <c r="O276" i="41"/>
  <c r="N276" i="41"/>
  <c r="M276" i="41"/>
  <c r="L276" i="41"/>
  <c r="K276" i="41"/>
  <c r="J276" i="41"/>
  <c r="I276" i="41"/>
  <c r="H276" i="41"/>
  <c r="G276" i="41"/>
  <c r="F276" i="41"/>
  <c r="E276" i="41"/>
  <c r="D276" i="41"/>
  <c r="C276" i="41"/>
  <c r="B276" i="41"/>
  <c r="A276" i="41"/>
  <c r="Z275" i="41"/>
  <c r="Y275" i="41"/>
  <c r="X275" i="41"/>
  <c r="W275" i="41"/>
  <c r="V275" i="41"/>
  <c r="U275" i="41"/>
  <c r="T275" i="41"/>
  <c r="S275" i="41"/>
  <c r="R275" i="41"/>
  <c r="Q275" i="41"/>
  <c r="P275" i="41"/>
  <c r="O275" i="41"/>
  <c r="N275" i="41"/>
  <c r="M275" i="41"/>
  <c r="L275" i="41"/>
  <c r="K275" i="41"/>
  <c r="J275" i="41"/>
  <c r="I275" i="41"/>
  <c r="H275" i="41"/>
  <c r="G275" i="41"/>
  <c r="F275" i="41"/>
  <c r="E275" i="41"/>
  <c r="D275" i="41"/>
  <c r="C275" i="41"/>
  <c r="B275" i="41"/>
  <c r="A275" i="41"/>
  <c r="Z274" i="41"/>
  <c r="Y274" i="41"/>
  <c r="X274" i="41"/>
  <c r="W274" i="41"/>
  <c r="V274" i="41"/>
  <c r="U274" i="41"/>
  <c r="T274" i="41"/>
  <c r="S274" i="41"/>
  <c r="R274" i="41"/>
  <c r="Q274" i="41"/>
  <c r="P274" i="41"/>
  <c r="O274" i="41"/>
  <c r="N274" i="41"/>
  <c r="M274" i="41"/>
  <c r="L274" i="41"/>
  <c r="K274" i="41"/>
  <c r="J274" i="41"/>
  <c r="I274" i="41"/>
  <c r="H274" i="41"/>
  <c r="G274" i="41"/>
  <c r="F274" i="41"/>
  <c r="E274" i="41"/>
  <c r="D274" i="41"/>
  <c r="C274" i="41"/>
  <c r="B274" i="41"/>
  <c r="A274" i="41"/>
  <c r="Z273" i="41"/>
  <c r="Y273" i="41"/>
  <c r="X273" i="41"/>
  <c r="W273" i="41"/>
  <c r="V273" i="41"/>
  <c r="U273" i="41"/>
  <c r="T273" i="41"/>
  <c r="S273" i="41"/>
  <c r="R273" i="41"/>
  <c r="Q273" i="41"/>
  <c r="P273" i="41"/>
  <c r="O273" i="41"/>
  <c r="N273" i="41"/>
  <c r="M273" i="41"/>
  <c r="L273" i="41"/>
  <c r="K273" i="41"/>
  <c r="J273" i="41"/>
  <c r="I273" i="41"/>
  <c r="H273" i="41"/>
  <c r="G273" i="41"/>
  <c r="F273" i="41"/>
  <c r="E273" i="41"/>
  <c r="D273" i="41"/>
  <c r="C273" i="41"/>
  <c r="B273" i="41"/>
  <c r="A273" i="41"/>
  <c r="Z272" i="41"/>
  <c r="Y272" i="41"/>
  <c r="X272" i="41"/>
  <c r="W272" i="41"/>
  <c r="V272" i="41"/>
  <c r="U272" i="41"/>
  <c r="T272" i="41"/>
  <c r="S272" i="41"/>
  <c r="R272" i="41"/>
  <c r="Q272" i="41"/>
  <c r="P272" i="41"/>
  <c r="O272" i="41"/>
  <c r="N272" i="41"/>
  <c r="M272" i="41"/>
  <c r="L272" i="41"/>
  <c r="K272" i="41"/>
  <c r="J272" i="41"/>
  <c r="I272" i="41"/>
  <c r="H272" i="41"/>
  <c r="G272" i="41"/>
  <c r="F272" i="41"/>
  <c r="E272" i="41"/>
  <c r="D272" i="41"/>
  <c r="C272" i="41"/>
  <c r="B272" i="41"/>
  <c r="A272" i="41"/>
  <c r="Z271" i="41"/>
  <c r="Y271" i="41"/>
  <c r="X271" i="41"/>
  <c r="W271" i="41"/>
  <c r="V271" i="41"/>
  <c r="U271" i="41"/>
  <c r="T271" i="41"/>
  <c r="S271" i="41"/>
  <c r="R271" i="41"/>
  <c r="Q271" i="41"/>
  <c r="P271" i="41"/>
  <c r="O271" i="41"/>
  <c r="N271" i="41"/>
  <c r="M271" i="41"/>
  <c r="L271" i="41"/>
  <c r="K271" i="41"/>
  <c r="J271" i="41"/>
  <c r="I271" i="41"/>
  <c r="H271" i="41"/>
  <c r="G271" i="41"/>
  <c r="F271" i="41"/>
  <c r="E271" i="41"/>
  <c r="D271" i="41"/>
  <c r="C271" i="41"/>
  <c r="B271" i="41"/>
  <c r="A271" i="41"/>
  <c r="Z270" i="41"/>
  <c r="Y270" i="41"/>
  <c r="X270" i="41"/>
  <c r="W270" i="41"/>
  <c r="V270" i="41"/>
  <c r="U270" i="41"/>
  <c r="T270" i="41"/>
  <c r="S270" i="41"/>
  <c r="R270" i="41"/>
  <c r="Q270" i="41"/>
  <c r="P270" i="41"/>
  <c r="O270" i="41"/>
  <c r="N270" i="41"/>
  <c r="M270" i="41"/>
  <c r="L270" i="41"/>
  <c r="K270" i="41"/>
  <c r="J270" i="41"/>
  <c r="I270" i="41"/>
  <c r="H270" i="41"/>
  <c r="G270" i="41"/>
  <c r="F270" i="41"/>
  <c r="E270" i="41"/>
  <c r="D270" i="41"/>
  <c r="C270" i="41"/>
  <c r="B270" i="41"/>
  <c r="A270" i="41"/>
  <c r="Z269" i="41"/>
  <c r="Y269" i="41"/>
  <c r="X269" i="41"/>
  <c r="W269" i="41"/>
  <c r="V269" i="41"/>
  <c r="U269" i="41"/>
  <c r="T269" i="41"/>
  <c r="S269" i="41"/>
  <c r="R269" i="41"/>
  <c r="Q269" i="41"/>
  <c r="P269" i="41"/>
  <c r="O269" i="41"/>
  <c r="N269" i="41"/>
  <c r="M269" i="41"/>
  <c r="L269" i="41"/>
  <c r="K269" i="41"/>
  <c r="J269" i="41"/>
  <c r="I269" i="41"/>
  <c r="H269" i="41"/>
  <c r="G269" i="41"/>
  <c r="F269" i="41"/>
  <c r="E269" i="41"/>
  <c r="D269" i="41"/>
  <c r="C269" i="41"/>
  <c r="B269" i="41"/>
  <c r="A269" i="41"/>
  <c r="Z268" i="41"/>
  <c r="Y268" i="41"/>
  <c r="X268" i="41"/>
  <c r="W268" i="41"/>
  <c r="V268" i="41"/>
  <c r="U268" i="41"/>
  <c r="T268" i="41"/>
  <c r="S268" i="41"/>
  <c r="R268" i="41"/>
  <c r="Q268" i="41"/>
  <c r="P268" i="41"/>
  <c r="O268" i="41"/>
  <c r="N268" i="41"/>
  <c r="M268" i="41"/>
  <c r="L268" i="41"/>
  <c r="K268" i="41"/>
  <c r="J268" i="41"/>
  <c r="I268" i="41"/>
  <c r="H268" i="41"/>
  <c r="G268" i="41"/>
  <c r="F268" i="41"/>
  <c r="E268" i="41"/>
  <c r="D268" i="41"/>
  <c r="C268" i="41"/>
  <c r="B268" i="41"/>
  <c r="A268" i="41"/>
  <c r="Z267" i="41"/>
  <c r="Y267" i="41"/>
  <c r="X267" i="41"/>
  <c r="W267" i="41"/>
  <c r="V267" i="41"/>
  <c r="U267" i="41"/>
  <c r="T267" i="41"/>
  <c r="S267" i="41"/>
  <c r="R267" i="41"/>
  <c r="Q267" i="41"/>
  <c r="P267" i="41"/>
  <c r="O267" i="41"/>
  <c r="N267" i="41"/>
  <c r="M267" i="41"/>
  <c r="L267" i="41"/>
  <c r="K267" i="41"/>
  <c r="J267" i="41"/>
  <c r="I267" i="41"/>
  <c r="H267" i="41"/>
  <c r="G267" i="41"/>
  <c r="F267" i="41"/>
  <c r="E267" i="41"/>
  <c r="D267" i="41"/>
  <c r="C267" i="41"/>
  <c r="B267" i="41"/>
  <c r="A267" i="41"/>
  <c r="Z266" i="41"/>
  <c r="Y266" i="41"/>
  <c r="X266" i="41"/>
  <c r="W266" i="41"/>
  <c r="V266" i="41"/>
  <c r="U266" i="41"/>
  <c r="T266" i="41"/>
  <c r="S266" i="41"/>
  <c r="R266" i="41"/>
  <c r="Q266" i="41"/>
  <c r="P266" i="41"/>
  <c r="O266" i="41"/>
  <c r="N266" i="41"/>
  <c r="M266" i="41"/>
  <c r="L266" i="41"/>
  <c r="K266" i="41"/>
  <c r="J266" i="41"/>
  <c r="I266" i="41"/>
  <c r="H266" i="41"/>
  <c r="G266" i="41"/>
  <c r="F266" i="41"/>
  <c r="E266" i="41"/>
  <c r="D266" i="41"/>
  <c r="C266" i="41"/>
  <c r="B266" i="41"/>
  <c r="A266" i="41"/>
  <c r="Z265" i="41"/>
  <c r="Y265" i="41"/>
  <c r="X265" i="41"/>
  <c r="W265" i="41"/>
  <c r="V265" i="41"/>
  <c r="U265" i="41"/>
  <c r="T265" i="41"/>
  <c r="S265" i="41"/>
  <c r="R265" i="41"/>
  <c r="Q265" i="41"/>
  <c r="P265" i="41"/>
  <c r="O265" i="41"/>
  <c r="N265" i="41"/>
  <c r="M265" i="41"/>
  <c r="L265" i="41"/>
  <c r="K265" i="41"/>
  <c r="J265" i="41"/>
  <c r="I265" i="41"/>
  <c r="H265" i="41"/>
  <c r="G265" i="41"/>
  <c r="F265" i="41"/>
  <c r="E265" i="41"/>
  <c r="D265" i="41"/>
  <c r="C265" i="41"/>
  <c r="B265" i="41"/>
  <c r="A265" i="41"/>
  <c r="Z264" i="41"/>
  <c r="Y264" i="41"/>
  <c r="X264" i="41"/>
  <c r="W264" i="41"/>
  <c r="V264" i="41"/>
  <c r="U264" i="41"/>
  <c r="T264" i="41"/>
  <c r="S264" i="41"/>
  <c r="R264" i="41"/>
  <c r="Q264" i="41"/>
  <c r="P264" i="41"/>
  <c r="O264" i="41"/>
  <c r="N264" i="41"/>
  <c r="M264" i="41"/>
  <c r="L264" i="41"/>
  <c r="K264" i="41"/>
  <c r="J264" i="41"/>
  <c r="I264" i="41"/>
  <c r="H264" i="41"/>
  <c r="G264" i="41"/>
  <c r="F264" i="41"/>
  <c r="E264" i="41"/>
  <c r="D264" i="41"/>
  <c r="C264" i="41"/>
  <c r="B264" i="41"/>
  <c r="A264" i="41"/>
  <c r="Z263" i="41"/>
  <c r="Y263" i="41"/>
  <c r="X263" i="41"/>
  <c r="W263" i="41"/>
  <c r="V263" i="41"/>
  <c r="U263" i="41"/>
  <c r="T263" i="41"/>
  <c r="S263" i="41"/>
  <c r="R263" i="41"/>
  <c r="Q263" i="41"/>
  <c r="P263" i="41"/>
  <c r="O263" i="41"/>
  <c r="N263" i="41"/>
  <c r="M263" i="41"/>
  <c r="L263" i="41"/>
  <c r="K263" i="41"/>
  <c r="J263" i="41"/>
  <c r="I263" i="41"/>
  <c r="H263" i="41"/>
  <c r="G263" i="41"/>
  <c r="F263" i="41"/>
  <c r="E263" i="41"/>
  <c r="D263" i="41"/>
  <c r="C263" i="41"/>
  <c r="B263" i="41"/>
  <c r="A263" i="41"/>
  <c r="Z262" i="41"/>
  <c r="Y262" i="41"/>
  <c r="X262" i="41"/>
  <c r="W262" i="41"/>
  <c r="V262" i="41"/>
  <c r="U262" i="41"/>
  <c r="T262" i="41"/>
  <c r="S262" i="41"/>
  <c r="R262" i="41"/>
  <c r="Q262" i="41"/>
  <c r="P262" i="41"/>
  <c r="O262" i="41"/>
  <c r="N262" i="41"/>
  <c r="M262" i="41"/>
  <c r="L262" i="41"/>
  <c r="K262" i="41"/>
  <c r="J262" i="41"/>
  <c r="I262" i="41"/>
  <c r="H262" i="41"/>
  <c r="G262" i="41"/>
  <c r="F262" i="41"/>
  <c r="E262" i="41"/>
  <c r="D262" i="41"/>
  <c r="C262" i="41"/>
  <c r="B262" i="41"/>
  <c r="A262" i="41"/>
  <c r="Z261" i="41"/>
  <c r="Y261" i="41"/>
  <c r="X261" i="41"/>
  <c r="W261" i="41"/>
  <c r="V261" i="41"/>
  <c r="U261" i="41"/>
  <c r="T261" i="41"/>
  <c r="S261" i="41"/>
  <c r="R261" i="41"/>
  <c r="Q261" i="41"/>
  <c r="P261" i="41"/>
  <c r="O261" i="41"/>
  <c r="N261" i="41"/>
  <c r="M261" i="41"/>
  <c r="L261" i="41"/>
  <c r="K261" i="41"/>
  <c r="J261" i="41"/>
  <c r="I261" i="41"/>
  <c r="H261" i="41"/>
  <c r="G261" i="41"/>
  <c r="F261" i="41"/>
  <c r="E261" i="41"/>
  <c r="D261" i="41"/>
  <c r="C261" i="41"/>
  <c r="B261" i="41"/>
  <c r="A261" i="41"/>
  <c r="Z260" i="41"/>
  <c r="Y260" i="41"/>
  <c r="X260" i="41"/>
  <c r="W260" i="41"/>
  <c r="V260" i="41"/>
  <c r="U260" i="41"/>
  <c r="T260" i="41"/>
  <c r="S260" i="41"/>
  <c r="R260" i="41"/>
  <c r="Q260" i="41"/>
  <c r="P260" i="41"/>
  <c r="O260" i="41"/>
  <c r="N260" i="41"/>
  <c r="M260" i="41"/>
  <c r="L260" i="41"/>
  <c r="K260" i="41"/>
  <c r="J260" i="41"/>
  <c r="I260" i="41"/>
  <c r="H260" i="41"/>
  <c r="G260" i="41"/>
  <c r="F260" i="41"/>
  <c r="E260" i="41"/>
  <c r="D260" i="41"/>
  <c r="C260" i="41"/>
  <c r="B260" i="41"/>
  <c r="A260" i="41"/>
  <c r="Z259" i="41"/>
  <c r="Y259" i="41"/>
  <c r="X259" i="41"/>
  <c r="W259" i="41"/>
  <c r="V259" i="41"/>
  <c r="U259" i="41"/>
  <c r="T259" i="41"/>
  <c r="S259" i="41"/>
  <c r="R259" i="41"/>
  <c r="Q259" i="41"/>
  <c r="P259" i="41"/>
  <c r="O259" i="41"/>
  <c r="N259" i="41"/>
  <c r="M259" i="41"/>
  <c r="L259" i="41"/>
  <c r="K259" i="41"/>
  <c r="J259" i="41"/>
  <c r="I259" i="41"/>
  <c r="H259" i="41"/>
  <c r="G259" i="41"/>
  <c r="F259" i="41"/>
  <c r="E259" i="41"/>
  <c r="D259" i="41"/>
  <c r="C259" i="41"/>
  <c r="B259" i="41"/>
  <c r="A259" i="41"/>
  <c r="Z258" i="41"/>
  <c r="Y258" i="41"/>
  <c r="X258" i="41"/>
  <c r="W258" i="41"/>
  <c r="V258" i="41"/>
  <c r="U258" i="41"/>
  <c r="T258" i="41"/>
  <c r="S258" i="41"/>
  <c r="R258" i="41"/>
  <c r="Q258" i="41"/>
  <c r="P258" i="41"/>
  <c r="O258" i="41"/>
  <c r="N258" i="41"/>
  <c r="M258" i="41"/>
  <c r="L258" i="41"/>
  <c r="K258" i="41"/>
  <c r="J258" i="41"/>
  <c r="I258" i="41"/>
  <c r="H258" i="41"/>
  <c r="G258" i="41"/>
  <c r="F258" i="41"/>
  <c r="E258" i="41"/>
  <c r="D258" i="41"/>
  <c r="C258" i="41"/>
  <c r="B258" i="41"/>
  <c r="A258" i="41"/>
  <c r="Z257" i="41"/>
  <c r="Y257" i="41"/>
  <c r="X257" i="41"/>
  <c r="W257" i="41"/>
  <c r="V257" i="41"/>
  <c r="U257" i="41"/>
  <c r="T257" i="41"/>
  <c r="S257" i="41"/>
  <c r="R257" i="41"/>
  <c r="Q257" i="41"/>
  <c r="P257" i="41"/>
  <c r="O257" i="41"/>
  <c r="N257" i="41"/>
  <c r="M257" i="41"/>
  <c r="L257" i="41"/>
  <c r="K257" i="41"/>
  <c r="J257" i="41"/>
  <c r="I257" i="41"/>
  <c r="H257" i="41"/>
  <c r="G257" i="41"/>
  <c r="F257" i="41"/>
  <c r="E257" i="41"/>
  <c r="D257" i="41"/>
  <c r="C257" i="41"/>
  <c r="B257" i="41"/>
  <c r="A257" i="41"/>
  <c r="Z256" i="41"/>
  <c r="Y256" i="41"/>
  <c r="X256" i="41"/>
  <c r="W256" i="41"/>
  <c r="V256" i="41"/>
  <c r="U256" i="41"/>
  <c r="T256" i="41"/>
  <c r="S256" i="41"/>
  <c r="R256" i="41"/>
  <c r="Q256" i="41"/>
  <c r="P256" i="41"/>
  <c r="O256" i="41"/>
  <c r="N256" i="41"/>
  <c r="M256" i="41"/>
  <c r="L256" i="41"/>
  <c r="K256" i="41"/>
  <c r="J256" i="41"/>
  <c r="I256" i="41"/>
  <c r="H256" i="41"/>
  <c r="G256" i="41"/>
  <c r="F256" i="41"/>
  <c r="E256" i="41"/>
  <c r="D256" i="41"/>
  <c r="C256" i="41"/>
  <c r="B256" i="41"/>
  <c r="A256" i="41"/>
  <c r="Z255" i="41"/>
  <c r="Y255" i="41"/>
  <c r="X255" i="41"/>
  <c r="W255" i="41"/>
  <c r="V255" i="41"/>
  <c r="U255" i="41"/>
  <c r="T255" i="41"/>
  <c r="S255" i="41"/>
  <c r="R255" i="41"/>
  <c r="Q255" i="41"/>
  <c r="P255" i="41"/>
  <c r="O255" i="41"/>
  <c r="N255" i="41"/>
  <c r="M255" i="41"/>
  <c r="L255" i="41"/>
  <c r="K255" i="41"/>
  <c r="J255" i="41"/>
  <c r="I255" i="41"/>
  <c r="H255" i="41"/>
  <c r="G255" i="41"/>
  <c r="F255" i="41"/>
  <c r="E255" i="41"/>
  <c r="D255" i="41"/>
  <c r="C255" i="41"/>
  <c r="B255" i="41"/>
  <c r="A255" i="41"/>
  <c r="Z254" i="41"/>
  <c r="Y254" i="41"/>
  <c r="X254" i="41"/>
  <c r="W254" i="41"/>
  <c r="V254" i="41"/>
  <c r="U254" i="41"/>
  <c r="T254" i="41"/>
  <c r="S254" i="41"/>
  <c r="R254" i="41"/>
  <c r="Q254" i="41"/>
  <c r="P254" i="41"/>
  <c r="O254" i="41"/>
  <c r="N254" i="41"/>
  <c r="M254" i="41"/>
  <c r="L254" i="41"/>
  <c r="K254" i="41"/>
  <c r="J254" i="41"/>
  <c r="I254" i="41"/>
  <c r="H254" i="41"/>
  <c r="G254" i="41"/>
  <c r="F254" i="41"/>
  <c r="E254" i="41"/>
  <c r="D254" i="41"/>
  <c r="C254" i="41"/>
  <c r="B254" i="41"/>
  <c r="A254" i="41"/>
  <c r="Z253" i="41"/>
  <c r="Y253" i="41"/>
  <c r="X253" i="41"/>
  <c r="W253" i="41"/>
  <c r="V253" i="41"/>
  <c r="U253" i="41"/>
  <c r="T253" i="41"/>
  <c r="S253" i="41"/>
  <c r="R253" i="41"/>
  <c r="Q253" i="41"/>
  <c r="P253" i="41"/>
  <c r="O253" i="41"/>
  <c r="N253" i="41"/>
  <c r="M253" i="41"/>
  <c r="L253" i="41"/>
  <c r="K253" i="41"/>
  <c r="J253" i="41"/>
  <c r="I253" i="41"/>
  <c r="H253" i="41"/>
  <c r="G253" i="41"/>
  <c r="F253" i="41"/>
  <c r="E253" i="41"/>
  <c r="D253" i="41"/>
  <c r="C253" i="41"/>
  <c r="B253" i="41"/>
  <c r="A253" i="41"/>
  <c r="Z252" i="41"/>
  <c r="Y252" i="41"/>
  <c r="X252" i="41"/>
  <c r="W252" i="41"/>
  <c r="V252" i="41"/>
  <c r="U252" i="41"/>
  <c r="T252" i="41"/>
  <c r="S252" i="41"/>
  <c r="R252" i="41"/>
  <c r="Q252" i="41"/>
  <c r="P252" i="41"/>
  <c r="O252" i="41"/>
  <c r="N252" i="41"/>
  <c r="M252" i="41"/>
  <c r="L252" i="41"/>
  <c r="K252" i="41"/>
  <c r="J252" i="41"/>
  <c r="I252" i="41"/>
  <c r="H252" i="41"/>
  <c r="G252" i="41"/>
  <c r="F252" i="41"/>
  <c r="E252" i="41"/>
  <c r="D252" i="41"/>
  <c r="C252" i="41"/>
  <c r="B252" i="41"/>
  <c r="A252" i="41"/>
  <c r="Z251" i="41"/>
  <c r="Y251" i="41"/>
  <c r="X251" i="41"/>
  <c r="W251" i="41"/>
  <c r="V251" i="41"/>
  <c r="U251" i="41"/>
  <c r="T251" i="41"/>
  <c r="S251" i="41"/>
  <c r="R251" i="41"/>
  <c r="Q251" i="41"/>
  <c r="P251" i="41"/>
  <c r="O251" i="41"/>
  <c r="N251" i="41"/>
  <c r="M251" i="41"/>
  <c r="L251" i="41"/>
  <c r="K251" i="41"/>
  <c r="J251" i="41"/>
  <c r="I251" i="41"/>
  <c r="H251" i="41"/>
  <c r="G251" i="41"/>
  <c r="F251" i="41"/>
  <c r="E251" i="41"/>
  <c r="D251" i="41"/>
  <c r="C251" i="41"/>
  <c r="B251" i="41"/>
  <c r="A251" i="41"/>
  <c r="Z250" i="41"/>
  <c r="Y250" i="41"/>
  <c r="X250" i="41"/>
  <c r="W250" i="41"/>
  <c r="V250" i="41"/>
  <c r="U250" i="41"/>
  <c r="T250" i="41"/>
  <c r="S250" i="41"/>
  <c r="R250" i="41"/>
  <c r="Q250" i="41"/>
  <c r="P250" i="41"/>
  <c r="O250" i="41"/>
  <c r="N250" i="41"/>
  <c r="M250" i="41"/>
  <c r="L250" i="41"/>
  <c r="K250" i="41"/>
  <c r="J250" i="41"/>
  <c r="I250" i="41"/>
  <c r="H250" i="41"/>
  <c r="G250" i="41"/>
  <c r="F250" i="41"/>
  <c r="E250" i="41"/>
  <c r="D250" i="41"/>
  <c r="C250" i="41"/>
  <c r="B250" i="41"/>
  <c r="A250" i="41"/>
  <c r="Z249" i="41"/>
  <c r="Y249" i="41"/>
  <c r="X249" i="41"/>
  <c r="W249" i="41"/>
  <c r="V249" i="41"/>
  <c r="U249" i="41"/>
  <c r="T249" i="41"/>
  <c r="S249" i="41"/>
  <c r="R249" i="41"/>
  <c r="Q249" i="41"/>
  <c r="P249" i="41"/>
  <c r="O249" i="41"/>
  <c r="N249" i="41"/>
  <c r="M249" i="41"/>
  <c r="L249" i="41"/>
  <c r="K249" i="41"/>
  <c r="J249" i="41"/>
  <c r="I249" i="41"/>
  <c r="H249" i="41"/>
  <c r="G249" i="41"/>
  <c r="F249" i="41"/>
  <c r="E249" i="41"/>
  <c r="D249" i="41"/>
  <c r="C249" i="41"/>
  <c r="B249" i="41"/>
  <c r="A249" i="41"/>
  <c r="Z248" i="41"/>
  <c r="Y248" i="41"/>
  <c r="X248" i="41"/>
  <c r="W248" i="41"/>
  <c r="V248" i="41"/>
  <c r="U248" i="41"/>
  <c r="T248" i="41"/>
  <c r="S248" i="41"/>
  <c r="R248" i="41"/>
  <c r="Q248" i="41"/>
  <c r="P248" i="41"/>
  <c r="O248" i="41"/>
  <c r="N248" i="41"/>
  <c r="M248" i="41"/>
  <c r="L248" i="41"/>
  <c r="K248" i="41"/>
  <c r="J248" i="41"/>
  <c r="I248" i="41"/>
  <c r="H248" i="41"/>
  <c r="G248" i="41"/>
  <c r="F248" i="41"/>
  <c r="E248" i="41"/>
  <c r="D248" i="41"/>
  <c r="C248" i="41"/>
  <c r="B248" i="41"/>
  <c r="A248" i="41"/>
  <c r="Z247" i="41"/>
  <c r="Y247" i="41"/>
  <c r="X247" i="41"/>
  <c r="W247" i="41"/>
  <c r="V247" i="41"/>
  <c r="U247" i="41"/>
  <c r="T247" i="41"/>
  <c r="S247" i="41"/>
  <c r="R247" i="41"/>
  <c r="Q247" i="41"/>
  <c r="P247" i="41"/>
  <c r="O247" i="41"/>
  <c r="N247" i="41"/>
  <c r="M247" i="41"/>
  <c r="L247" i="41"/>
  <c r="K247" i="41"/>
  <c r="J247" i="41"/>
  <c r="I247" i="41"/>
  <c r="H247" i="41"/>
  <c r="G247" i="41"/>
  <c r="F247" i="41"/>
  <c r="E247" i="41"/>
  <c r="D247" i="41"/>
  <c r="C247" i="41"/>
  <c r="B247" i="41"/>
  <c r="A247" i="41"/>
  <c r="Z246" i="41"/>
  <c r="Y246" i="41"/>
  <c r="X246" i="41"/>
  <c r="W246" i="41"/>
  <c r="V246" i="41"/>
  <c r="U246" i="41"/>
  <c r="T246" i="41"/>
  <c r="S246" i="41"/>
  <c r="R246" i="41"/>
  <c r="Q246" i="41"/>
  <c r="P246" i="41"/>
  <c r="O246" i="41"/>
  <c r="N246" i="41"/>
  <c r="M246" i="41"/>
  <c r="L246" i="41"/>
  <c r="K246" i="41"/>
  <c r="J246" i="41"/>
  <c r="I246" i="41"/>
  <c r="H246" i="41"/>
  <c r="G246" i="41"/>
  <c r="F246" i="41"/>
  <c r="E246" i="41"/>
  <c r="D246" i="41"/>
  <c r="C246" i="41"/>
  <c r="B246" i="41"/>
  <c r="A246" i="41"/>
  <c r="Z245" i="41"/>
  <c r="Y245" i="41"/>
  <c r="X245" i="41"/>
  <c r="W245" i="41"/>
  <c r="V245" i="41"/>
  <c r="U245" i="41"/>
  <c r="T245" i="41"/>
  <c r="S245" i="41"/>
  <c r="R245" i="41"/>
  <c r="Q245" i="41"/>
  <c r="P245" i="41"/>
  <c r="O245" i="41"/>
  <c r="N245" i="41"/>
  <c r="M245" i="41"/>
  <c r="L245" i="41"/>
  <c r="K245" i="41"/>
  <c r="J245" i="41"/>
  <c r="I245" i="41"/>
  <c r="H245" i="41"/>
  <c r="G245" i="41"/>
  <c r="F245" i="41"/>
  <c r="E245" i="41"/>
  <c r="D245" i="41"/>
  <c r="C245" i="41"/>
  <c r="B245" i="41"/>
  <c r="A245" i="41"/>
  <c r="Z244" i="41"/>
  <c r="Y244" i="41"/>
  <c r="X244" i="41"/>
  <c r="W244" i="41"/>
  <c r="V244" i="41"/>
  <c r="U244" i="41"/>
  <c r="T244" i="41"/>
  <c r="S244" i="41"/>
  <c r="R244" i="41"/>
  <c r="Q244" i="41"/>
  <c r="P244" i="41"/>
  <c r="O244" i="41"/>
  <c r="N244" i="41"/>
  <c r="M244" i="41"/>
  <c r="L244" i="41"/>
  <c r="K244" i="41"/>
  <c r="J244" i="41"/>
  <c r="I244" i="41"/>
  <c r="H244" i="41"/>
  <c r="G244" i="41"/>
  <c r="F244" i="41"/>
  <c r="E244" i="41"/>
  <c r="D244" i="41"/>
  <c r="C244" i="41"/>
  <c r="B244" i="41"/>
  <c r="A244" i="41"/>
  <c r="Z243" i="41"/>
  <c r="Y243" i="41"/>
  <c r="X243" i="41"/>
  <c r="W243" i="41"/>
  <c r="V243" i="41"/>
  <c r="U243" i="41"/>
  <c r="T243" i="41"/>
  <c r="S243" i="41"/>
  <c r="R243" i="41"/>
  <c r="Q243" i="41"/>
  <c r="P243" i="41"/>
  <c r="O243" i="41"/>
  <c r="N243" i="41"/>
  <c r="M243" i="41"/>
  <c r="L243" i="41"/>
  <c r="K243" i="41"/>
  <c r="J243" i="41"/>
  <c r="I243" i="41"/>
  <c r="H243" i="41"/>
  <c r="G243" i="41"/>
  <c r="F243" i="41"/>
  <c r="E243" i="41"/>
  <c r="D243" i="41"/>
  <c r="C243" i="41"/>
  <c r="B243" i="41"/>
  <c r="A243" i="41"/>
  <c r="Z242" i="41"/>
  <c r="Y242" i="41"/>
  <c r="X242" i="41"/>
  <c r="W242" i="41"/>
  <c r="V242" i="41"/>
  <c r="U242" i="41"/>
  <c r="T242" i="41"/>
  <c r="S242" i="41"/>
  <c r="R242" i="41"/>
  <c r="Q242" i="41"/>
  <c r="P242" i="41"/>
  <c r="O242" i="41"/>
  <c r="N242" i="41"/>
  <c r="M242" i="41"/>
  <c r="L242" i="41"/>
  <c r="K242" i="41"/>
  <c r="J242" i="41"/>
  <c r="I242" i="41"/>
  <c r="H242" i="41"/>
  <c r="G242" i="41"/>
  <c r="F242" i="41"/>
  <c r="E242" i="41"/>
  <c r="D242" i="41"/>
  <c r="C242" i="41"/>
  <c r="B242" i="41"/>
  <c r="A242" i="41"/>
  <c r="Z241" i="41"/>
  <c r="Y241" i="41"/>
  <c r="X241" i="41"/>
  <c r="W241" i="41"/>
  <c r="V241" i="41"/>
  <c r="U241" i="41"/>
  <c r="T241" i="41"/>
  <c r="S241" i="41"/>
  <c r="R241" i="41"/>
  <c r="Q241" i="41"/>
  <c r="P241" i="41"/>
  <c r="O241" i="41"/>
  <c r="N241" i="41"/>
  <c r="M241" i="41"/>
  <c r="L241" i="41"/>
  <c r="K241" i="41"/>
  <c r="J241" i="41"/>
  <c r="I241" i="41"/>
  <c r="H241" i="41"/>
  <c r="G241" i="41"/>
  <c r="F241" i="41"/>
  <c r="E241" i="41"/>
  <c r="D241" i="41"/>
  <c r="C241" i="41"/>
  <c r="B241" i="41"/>
  <c r="A241" i="41"/>
  <c r="Z240" i="41"/>
  <c r="Y240" i="41"/>
  <c r="X240" i="41"/>
  <c r="W240" i="41"/>
  <c r="V240" i="41"/>
  <c r="U240" i="41"/>
  <c r="T240" i="41"/>
  <c r="S240" i="41"/>
  <c r="R240" i="41"/>
  <c r="Q240" i="41"/>
  <c r="P240" i="41"/>
  <c r="O240" i="41"/>
  <c r="N240" i="41"/>
  <c r="M240" i="41"/>
  <c r="L240" i="41"/>
  <c r="K240" i="41"/>
  <c r="J240" i="41"/>
  <c r="I240" i="41"/>
  <c r="H240" i="41"/>
  <c r="G240" i="41"/>
  <c r="F240" i="41"/>
  <c r="E240" i="41"/>
  <c r="D240" i="41"/>
  <c r="C240" i="41"/>
  <c r="B240" i="41"/>
  <c r="A240" i="41"/>
  <c r="Z239" i="41"/>
  <c r="Y239" i="41"/>
  <c r="X239" i="41"/>
  <c r="W239" i="41"/>
  <c r="V239" i="41"/>
  <c r="U239" i="41"/>
  <c r="T239" i="41"/>
  <c r="S239" i="41"/>
  <c r="R239" i="41"/>
  <c r="Q239" i="41"/>
  <c r="P239" i="41"/>
  <c r="O239" i="41"/>
  <c r="N239" i="41"/>
  <c r="M239" i="41"/>
  <c r="L239" i="41"/>
  <c r="K239" i="41"/>
  <c r="J239" i="41"/>
  <c r="I239" i="41"/>
  <c r="H239" i="41"/>
  <c r="G239" i="41"/>
  <c r="F239" i="41"/>
  <c r="E239" i="41"/>
  <c r="D239" i="41"/>
  <c r="C239" i="41"/>
  <c r="B239" i="41"/>
  <c r="A239" i="41"/>
  <c r="Z238" i="41"/>
  <c r="Y238" i="41"/>
  <c r="X238" i="41"/>
  <c r="W238" i="41"/>
  <c r="V238" i="41"/>
  <c r="U238" i="41"/>
  <c r="T238" i="41"/>
  <c r="S238" i="41"/>
  <c r="R238" i="41"/>
  <c r="Q238" i="41"/>
  <c r="P238" i="41"/>
  <c r="O238" i="41"/>
  <c r="N238" i="41"/>
  <c r="M238" i="41"/>
  <c r="L238" i="41"/>
  <c r="K238" i="41"/>
  <c r="J238" i="41"/>
  <c r="I238" i="41"/>
  <c r="H238" i="41"/>
  <c r="G238" i="41"/>
  <c r="F238" i="41"/>
  <c r="E238" i="41"/>
  <c r="D238" i="41"/>
  <c r="C238" i="41"/>
  <c r="B238" i="41"/>
  <c r="A238" i="41"/>
  <c r="Z237" i="41"/>
  <c r="Y237" i="41"/>
  <c r="X237" i="41"/>
  <c r="W237" i="41"/>
  <c r="V237" i="41"/>
  <c r="U237" i="41"/>
  <c r="T237" i="41"/>
  <c r="S237" i="41"/>
  <c r="R237" i="41"/>
  <c r="Q237" i="41"/>
  <c r="P237" i="41"/>
  <c r="O237" i="41"/>
  <c r="N237" i="41"/>
  <c r="M237" i="41"/>
  <c r="L237" i="41"/>
  <c r="K237" i="41"/>
  <c r="J237" i="41"/>
  <c r="I237" i="41"/>
  <c r="H237" i="41"/>
  <c r="G237" i="41"/>
  <c r="F237" i="41"/>
  <c r="E237" i="41"/>
  <c r="D237" i="41"/>
  <c r="C237" i="41"/>
  <c r="B237" i="41"/>
  <c r="A237" i="41"/>
  <c r="Z236" i="41"/>
  <c r="Y236" i="41"/>
  <c r="X236" i="41"/>
  <c r="W236" i="41"/>
  <c r="V236" i="41"/>
  <c r="U236" i="41"/>
  <c r="T236" i="41"/>
  <c r="S236" i="41"/>
  <c r="R236" i="41"/>
  <c r="Q236" i="41"/>
  <c r="P236" i="41"/>
  <c r="O236" i="41"/>
  <c r="N236" i="41"/>
  <c r="M236" i="41"/>
  <c r="L236" i="41"/>
  <c r="K236" i="41"/>
  <c r="J236" i="41"/>
  <c r="I236" i="41"/>
  <c r="H236" i="41"/>
  <c r="G236" i="41"/>
  <c r="F236" i="41"/>
  <c r="E236" i="41"/>
  <c r="D236" i="41"/>
  <c r="C236" i="41"/>
  <c r="B236" i="41"/>
  <c r="A236" i="41"/>
  <c r="Z235" i="41"/>
  <c r="Y235" i="41"/>
  <c r="X235" i="41"/>
  <c r="W235" i="41"/>
  <c r="V235" i="41"/>
  <c r="U235" i="41"/>
  <c r="T235" i="41"/>
  <c r="S235" i="41"/>
  <c r="R235" i="41"/>
  <c r="Q235" i="41"/>
  <c r="P235" i="41"/>
  <c r="O235" i="41"/>
  <c r="N235" i="41"/>
  <c r="M235" i="41"/>
  <c r="L235" i="41"/>
  <c r="K235" i="41"/>
  <c r="J235" i="41"/>
  <c r="I235" i="41"/>
  <c r="H235" i="41"/>
  <c r="G235" i="41"/>
  <c r="F235" i="41"/>
  <c r="E235" i="41"/>
  <c r="D235" i="41"/>
  <c r="C235" i="41"/>
  <c r="B235" i="41"/>
  <c r="A235" i="41"/>
  <c r="Z234" i="41"/>
  <c r="Y234" i="41"/>
  <c r="X234" i="41"/>
  <c r="W234" i="41"/>
  <c r="V234" i="41"/>
  <c r="U234" i="41"/>
  <c r="T234" i="41"/>
  <c r="S234" i="41"/>
  <c r="R234" i="41"/>
  <c r="Q234" i="41"/>
  <c r="P234" i="41"/>
  <c r="O234" i="41"/>
  <c r="N234" i="41"/>
  <c r="M234" i="41"/>
  <c r="L234" i="41"/>
  <c r="K234" i="41"/>
  <c r="J234" i="41"/>
  <c r="I234" i="41"/>
  <c r="H234" i="41"/>
  <c r="G234" i="41"/>
  <c r="F234" i="41"/>
  <c r="E234" i="41"/>
  <c r="D234" i="41"/>
  <c r="C234" i="41"/>
  <c r="B234" i="41"/>
  <c r="A234" i="41"/>
  <c r="Z233" i="41"/>
  <c r="Y233" i="41"/>
  <c r="X233" i="41"/>
  <c r="W233" i="41"/>
  <c r="V233" i="41"/>
  <c r="U233" i="41"/>
  <c r="T233" i="41"/>
  <c r="S233" i="41"/>
  <c r="R233" i="41"/>
  <c r="Q233" i="41"/>
  <c r="P233" i="41"/>
  <c r="O233" i="41"/>
  <c r="N233" i="41"/>
  <c r="M233" i="41"/>
  <c r="L233" i="41"/>
  <c r="K233" i="41"/>
  <c r="J233" i="41"/>
  <c r="I233" i="41"/>
  <c r="H233" i="41"/>
  <c r="G233" i="41"/>
  <c r="F233" i="41"/>
  <c r="E233" i="41"/>
  <c r="D233" i="41"/>
  <c r="C233" i="41"/>
  <c r="B233" i="41"/>
  <c r="A233" i="41"/>
  <c r="Z232" i="41"/>
  <c r="Y232" i="41"/>
  <c r="X232" i="41"/>
  <c r="W232" i="41"/>
  <c r="V232" i="41"/>
  <c r="U232" i="41"/>
  <c r="T232" i="41"/>
  <c r="S232" i="41"/>
  <c r="R232" i="41"/>
  <c r="Q232" i="41"/>
  <c r="P232" i="41"/>
  <c r="O232" i="41"/>
  <c r="N232" i="41"/>
  <c r="M232" i="41"/>
  <c r="L232" i="41"/>
  <c r="K232" i="41"/>
  <c r="J232" i="41"/>
  <c r="I232" i="41"/>
  <c r="H232" i="41"/>
  <c r="G232" i="41"/>
  <c r="F232" i="41"/>
  <c r="E232" i="41"/>
  <c r="D232" i="41"/>
  <c r="C232" i="41"/>
  <c r="B232" i="41"/>
  <c r="A232" i="41"/>
  <c r="Z231" i="41"/>
  <c r="Y231" i="41"/>
  <c r="X231" i="41"/>
  <c r="W231" i="41"/>
  <c r="V231" i="41"/>
  <c r="U231" i="41"/>
  <c r="T231" i="41"/>
  <c r="S231" i="41"/>
  <c r="R231" i="41"/>
  <c r="Q231" i="41"/>
  <c r="P231" i="41"/>
  <c r="O231" i="41"/>
  <c r="N231" i="41"/>
  <c r="M231" i="41"/>
  <c r="L231" i="41"/>
  <c r="K231" i="41"/>
  <c r="J231" i="41"/>
  <c r="I231" i="41"/>
  <c r="H231" i="41"/>
  <c r="G231" i="41"/>
  <c r="F231" i="41"/>
  <c r="E231" i="41"/>
  <c r="D231" i="41"/>
  <c r="C231" i="41"/>
  <c r="B231" i="41"/>
  <c r="A231" i="41"/>
  <c r="Z230" i="41"/>
  <c r="Y230" i="41"/>
  <c r="X230" i="41"/>
  <c r="W230" i="41"/>
  <c r="V230" i="41"/>
  <c r="U230" i="41"/>
  <c r="T230" i="41"/>
  <c r="S230" i="41"/>
  <c r="R230" i="41"/>
  <c r="Q230" i="41"/>
  <c r="P230" i="41"/>
  <c r="O230" i="41"/>
  <c r="N230" i="41"/>
  <c r="M230" i="41"/>
  <c r="L230" i="41"/>
  <c r="K230" i="41"/>
  <c r="J230" i="41"/>
  <c r="I230" i="41"/>
  <c r="H230" i="41"/>
  <c r="G230" i="41"/>
  <c r="F230" i="41"/>
  <c r="E230" i="41"/>
  <c r="D230" i="41"/>
  <c r="C230" i="41"/>
  <c r="B230" i="41"/>
  <c r="A230" i="41"/>
  <c r="Z229" i="41"/>
  <c r="Y229" i="41"/>
  <c r="X229" i="41"/>
  <c r="W229" i="41"/>
  <c r="V229" i="41"/>
  <c r="U229" i="41"/>
  <c r="T229" i="41"/>
  <c r="S229" i="41"/>
  <c r="R229" i="41"/>
  <c r="Q229" i="41"/>
  <c r="P229" i="41"/>
  <c r="O229" i="41"/>
  <c r="N229" i="41"/>
  <c r="M229" i="41"/>
  <c r="L229" i="41"/>
  <c r="K229" i="41"/>
  <c r="J229" i="41"/>
  <c r="I229" i="41"/>
  <c r="H229" i="41"/>
  <c r="G229" i="41"/>
  <c r="F229" i="41"/>
  <c r="E229" i="41"/>
  <c r="D229" i="41"/>
  <c r="C229" i="41"/>
  <c r="B229" i="41"/>
  <c r="A229" i="41"/>
  <c r="Z228" i="41"/>
  <c r="Y228" i="41"/>
  <c r="X228" i="41"/>
  <c r="W228" i="41"/>
  <c r="V228" i="41"/>
  <c r="U228" i="41"/>
  <c r="T228" i="41"/>
  <c r="S228" i="41"/>
  <c r="R228" i="41"/>
  <c r="Q228" i="41"/>
  <c r="P228" i="41"/>
  <c r="O228" i="41"/>
  <c r="N228" i="41"/>
  <c r="M228" i="41"/>
  <c r="L228" i="41"/>
  <c r="K228" i="41"/>
  <c r="J228" i="41"/>
  <c r="I228" i="41"/>
  <c r="H228" i="41"/>
  <c r="G228" i="41"/>
  <c r="F228" i="41"/>
  <c r="E228" i="41"/>
  <c r="D228" i="41"/>
  <c r="C228" i="41"/>
  <c r="B228" i="41"/>
  <c r="A228" i="41"/>
  <c r="Z227" i="41"/>
  <c r="Y227" i="41"/>
  <c r="X227" i="41"/>
  <c r="W227" i="41"/>
  <c r="V227" i="41"/>
  <c r="U227" i="41"/>
  <c r="T227" i="41"/>
  <c r="S227" i="41"/>
  <c r="R227" i="41"/>
  <c r="Q227" i="41"/>
  <c r="P227" i="41"/>
  <c r="O227" i="41"/>
  <c r="N227" i="41"/>
  <c r="M227" i="41"/>
  <c r="L227" i="41"/>
  <c r="K227" i="41"/>
  <c r="J227" i="41"/>
  <c r="I227" i="41"/>
  <c r="H227" i="41"/>
  <c r="G227" i="41"/>
  <c r="F227" i="41"/>
  <c r="E227" i="41"/>
  <c r="D227" i="41"/>
  <c r="C227" i="41"/>
  <c r="B227" i="41"/>
  <c r="A227" i="41"/>
  <c r="Z226" i="41"/>
  <c r="Y226" i="41"/>
  <c r="X226" i="41"/>
  <c r="W226" i="41"/>
  <c r="V226" i="41"/>
  <c r="U226" i="41"/>
  <c r="T226" i="41"/>
  <c r="S226" i="41"/>
  <c r="R226" i="41"/>
  <c r="Q226" i="41"/>
  <c r="P226" i="41"/>
  <c r="O226" i="41"/>
  <c r="N226" i="41"/>
  <c r="M226" i="41"/>
  <c r="L226" i="41"/>
  <c r="K226" i="41"/>
  <c r="J226" i="41"/>
  <c r="I226" i="41"/>
  <c r="H226" i="41"/>
  <c r="G226" i="41"/>
  <c r="F226" i="41"/>
  <c r="E226" i="41"/>
  <c r="D226" i="41"/>
  <c r="C226" i="41"/>
  <c r="B226" i="41"/>
  <c r="A226" i="41"/>
  <c r="Z225" i="41"/>
  <c r="Y225" i="41"/>
  <c r="X225" i="41"/>
  <c r="W225" i="41"/>
  <c r="V225" i="41"/>
  <c r="U225" i="41"/>
  <c r="T225" i="41"/>
  <c r="S225" i="41"/>
  <c r="R225" i="41"/>
  <c r="Q225" i="41"/>
  <c r="P225" i="41"/>
  <c r="O225" i="41"/>
  <c r="N225" i="41"/>
  <c r="M225" i="41"/>
  <c r="L225" i="41"/>
  <c r="K225" i="41"/>
  <c r="J225" i="41"/>
  <c r="I225" i="41"/>
  <c r="H225" i="41"/>
  <c r="G225" i="41"/>
  <c r="F225" i="41"/>
  <c r="E225" i="41"/>
  <c r="D225" i="41"/>
  <c r="C225" i="41"/>
  <c r="B225" i="41"/>
  <c r="A225" i="41"/>
  <c r="Z224" i="41"/>
  <c r="Y224" i="41"/>
  <c r="X224" i="41"/>
  <c r="W224" i="41"/>
  <c r="V224" i="41"/>
  <c r="U224" i="41"/>
  <c r="T224" i="41"/>
  <c r="S224" i="41"/>
  <c r="R224" i="41"/>
  <c r="Q224" i="41"/>
  <c r="P224" i="41"/>
  <c r="O224" i="41"/>
  <c r="N224" i="41"/>
  <c r="M224" i="41"/>
  <c r="L224" i="41"/>
  <c r="K224" i="41"/>
  <c r="J224" i="41"/>
  <c r="I224" i="41"/>
  <c r="H224" i="41"/>
  <c r="G224" i="41"/>
  <c r="F224" i="41"/>
  <c r="E224" i="41"/>
  <c r="D224" i="41"/>
  <c r="C224" i="41"/>
  <c r="B224" i="41"/>
  <c r="A224" i="41"/>
  <c r="Z223" i="41"/>
  <c r="Y223" i="41"/>
  <c r="X223" i="41"/>
  <c r="W223" i="41"/>
  <c r="V223" i="41"/>
  <c r="U223" i="41"/>
  <c r="T223" i="41"/>
  <c r="S223" i="41"/>
  <c r="R223" i="41"/>
  <c r="Q223" i="41"/>
  <c r="P223" i="41"/>
  <c r="O223" i="41"/>
  <c r="N223" i="41"/>
  <c r="M223" i="41"/>
  <c r="L223" i="41"/>
  <c r="K223" i="41"/>
  <c r="J223" i="41"/>
  <c r="I223" i="41"/>
  <c r="H223" i="41"/>
  <c r="G223" i="41"/>
  <c r="F223" i="41"/>
  <c r="E223" i="41"/>
  <c r="D223" i="41"/>
  <c r="C223" i="41"/>
  <c r="B223" i="41"/>
  <c r="A223" i="41"/>
  <c r="Z222" i="41"/>
  <c r="Y222" i="41"/>
  <c r="X222" i="41"/>
  <c r="W222" i="41"/>
  <c r="V222" i="41"/>
  <c r="U222" i="41"/>
  <c r="T222" i="41"/>
  <c r="S222" i="41"/>
  <c r="R222" i="41"/>
  <c r="Q222" i="41"/>
  <c r="P222" i="41"/>
  <c r="O222" i="41"/>
  <c r="N222" i="41"/>
  <c r="M222" i="41"/>
  <c r="L222" i="41"/>
  <c r="K222" i="41"/>
  <c r="J222" i="41"/>
  <c r="I222" i="41"/>
  <c r="H222" i="41"/>
  <c r="G222" i="41"/>
  <c r="F222" i="41"/>
  <c r="E222" i="41"/>
  <c r="D222" i="41"/>
  <c r="C222" i="41"/>
  <c r="B222" i="41"/>
  <c r="A222" i="41"/>
  <c r="Z221" i="41"/>
  <c r="Y221" i="41"/>
  <c r="X221" i="41"/>
  <c r="W221" i="41"/>
  <c r="V221" i="41"/>
  <c r="U221" i="41"/>
  <c r="T221" i="41"/>
  <c r="S221" i="41"/>
  <c r="R221" i="41"/>
  <c r="Q221" i="41"/>
  <c r="P221" i="41"/>
  <c r="O221" i="41"/>
  <c r="N221" i="41"/>
  <c r="M221" i="41"/>
  <c r="L221" i="41"/>
  <c r="K221" i="41"/>
  <c r="J221" i="41"/>
  <c r="I221" i="41"/>
  <c r="H221" i="41"/>
  <c r="G221" i="41"/>
  <c r="F221" i="41"/>
  <c r="E221" i="41"/>
  <c r="D221" i="41"/>
  <c r="C221" i="41"/>
  <c r="B221" i="41"/>
  <c r="A221" i="41"/>
  <c r="Z220" i="41"/>
  <c r="Y220" i="41"/>
  <c r="X220" i="41"/>
  <c r="W220" i="41"/>
  <c r="V220" i="41"/>
  <c r="U220" i="41"/>
  <c r="T220" i="41"/>
  <c r="S220" i="41"/>
  <c r="R220" i="41"/>
  <c r="Q220" i="41"/>
  <c r="P220" i="41"/>
  <c r="O220" i="41"/>
  <c r="N220" i="41"/>
  <c r="M220" i="41"/>
  <c r="L220" i="41"/>
  <c r="K220" i="41"/>
  <c r="J220" i="41"/>
  <c r="I220" i="41"/>
  <c r="H220" i="41"/>
  <c r="G220" i="41"/>
  <c r="F220" i="41"/>
  <c r="E220" i="41"/>
  <c r="D220" i="41"/>
  <c r="C220" i="41"/>
  <c r="B220" i="41"/>
  <c r="A220" i="41"/>
  <c r="Z219" i="41"/>
  <c r="Y219" i="41"/>
  <c r="X219" i="41"/>
  <c r="W219" i="41"/>
  <c r="V219" i="41"/>
  <c r="U219" i="41"/>
  <c r="T219" i="41"/>
  <c r="S219" i="41"/>
  <c r="R219" i="41"/>
  <c r="Q219" i="41"/>
  <c r="P219" i="41"/>
  <c r="O219" i="41"/>
  <c r="N219" i="41"/>
  <c r="M219" i="41"/>
  <c r="L219" i="41"/>
  <c r="K219" i="41"/>
  <c r="J219" i="41"/>
  <c r="I219" i="41"/>
  <c r="H219" i="41"/>
  <c r="G219" i="41"/>
  <c r="F219" i="41"/>
  <c r="E219" i="41"/>
  <c r="D219" i="41"/>
  <c r="C219" i="41"/>
  <c r="B219" i="41"/>
  <c r="A219" i="41"/>
  <c r="Z218" i="41"/>
  <c r="Y218" i="41"/>
  <c r="X218" i="41"/>
  <c r="W218" i="41"/>
  <c r="V218" i="41"/>
  <c r="U218" i="41"/>
  <c r="T218" i="41"/>
  <c r="S218" i="41"/>
  <c r="R218" i="41"/>
  <c r="Q218" i="41"/>
  <c r="P218" i="41"/>
  <c r="O218" i="41"/>
  <c r="N218" i="41"/>
  <c r="M218" i="41"/>
  <c r="L218" i="41"/>
  <c r="K218" i="41"/>
  <c r="J218" i="41"/>
  <c r="I218" i="41"/>
  <c r="H218" i="41"/>
  <c r="G218" i="41"/>
  <c r="F218" i="41"/>
  <c r="E218" i="41"/>
  <c r="D218" i="41"/>
  <c r="C218" i="41"/>
  <c r="B218" i="41"/>
  <c r="A218" i="41"/>
  <c r="Z217" i="41"/>
  <c r="Y217" i="41"/>
  <c r="X217" i="41"/>
  <c r="W217" i="41"/>
  <c r="V217" i="41"/>
  <c r="U217" i="41"/>
  <c r="T217" i="41"/>
  <c r="S217" i="41"/>
  <c r="R217" i="41"/>
  <c r="Q217" i="41"/>
  <c r="P217" i="41"/>
  <c r="O217" i="41"/>
  <c r="N217" i="41"/>
  <c r="M217" i="41"/>
  <c r="L217" i="41"/>
  <c r="K217" i="41"/>
  <c r="J217" i="41"/>
  <c r="I217" i="41"/>
  <c r="H217" i="41"/>
  <c r="G217" i="41"/>
  <c r="F217" i="41"/>
  <c r="E217" i="41"/>
  <c r="D217" i="41"/>
  <c r="C217" i="41"/>
  <c r="B217" i="41"/>
  <c r="A217" i="41"/>
  <c r="Z216" i="41"/>
  <c r="Y216" i="41"/>
  <c r="X216" i="41"/>
  <c r="W216" i="41"/>
  <c r="V216" i="41"/>
  <c r="U216" i="41"/>
  <c r="T216" i="41"/>
  <c r="S216" i="41"/>
  <c r="R216" i="41"/>
  <c r="Q216" i="41"/>
  <c r="P216" i="41"/>
  <c r="O216" i="41"/>
  <c r="N216" i="41"/>
  <c r="M216" i="41"/>
  <c r="L216" i="41"/>
  <c r="K216" i="41"/>
  <c r="J216" i="41"/>
  <c r="I216" i="41"/>
  <c r="H216" i="41"/>
  <c r="G216" i="41"/>
  <c r="F216" i="41"/>
  <c r="E216" i="41"/>
  <c r="D216" i="41"/>
  <c r="C216" i="41"/>
  <c r="B216" i="41"/>
  <c r="A216" i="41"/>
  <c r="Z215" i="41"/>
  <c r="Y215" i="41"/>
  <c r="X215" i="41"/>
  <c r="W215" i="41"/>
  <c r="V215" i="41"/>
  <c r="U215" i="41"/>
  <c r="T215" i="41"/>
  <c r="S215" i="41"/>
  <c r="R215" i="41"/>
  <c r="Q215" i="41"/>
  <c r="P215" i="41"/>
  <c r="O215" i="41"/>
  <c r="N215" i="41"/>
  <c r="M215" i="41"/>
  <c r="L215" i="41"/>
  <c r="K215" i="41"/>
  <c r="J215" i="41"/>
  <c r="I215" i="41"/>
  <c r="H215" i="41"/>
  <c r="G215" i="41"/>
  <c r="F215" i="41"/>
  <c r="E215" i="41"/>
  <c r="D215" i="41"/>
  <c r="C215" i="41"/>
  <c r="B215" i="41"/>
  <c r="A215" i="41"/>
  <c r="Z214" i="41"/>
  <c r="Y214" i="41"/>
  <c r="X214" i="41"/>
  <c r="W214" i="41"/>
  <c r="V214" i="41"/>
  <c r="U214" i="41"/>
  <c r="T214" i="41"/>
  <c r="S214" i="41"/>
  <c r="R214" i="41"/>
  <c r="Q214" i="41"/>
  <c r="P214" i="41"/>
  <c r="O214" i="41"/>
  <c r="N214" i="41"/>
  <c r="M214" i="41"/>
  <c r="L214" i="41"/>
  <c r="K214" i="41"/>
  <c r="J214" i="41"/>
  <c r="I214" i="41"/>
  <c r="H214" i="41"/>
  <c r="G214" i="41"/>
  <c r="F214" i="41"/>
  <c r="E214" i="41"/>
  <c r="D214" i="41"/>
  <c r="C214" i="41"/>
  <c r="B214" i="41"/>
  <c r="A214" i="41"/>
  <c r="Z213" i="41"/>
  <c r="Y213" i="41"/>
  <c r="X213" i="41"/>
  <c r="W213" i="41"/>
  <c r="V213" i="41"/>
  <c r="U213" i="41"/>
  <c r="T213" i="41"/>
  <c r="S213" i="41"/>
  <c r="R213" i="41"/>
  <c r="Q213" i="41"/>
  <c r="P213" i="41"/>
  <c r="O213" i="41"/>
  <c r="N213" i="41"/>
  <c r="M213" i="41"/>
  <c r="L213" i="41"/>
  <c r="K213" i="41"/>
  <c r="J213" i="41"/>
  <c r="I213" i="41"/>
  <c r="H213" i="41"/>
  <c r="G213" i="41"/>
  <c r="F213" i="41"/>
  <c r="E213" i="41"/>
  <c r="D213" i="41"/>
  <c r="C213" i="41"/>
  <c r="B213" i="41"/>
  <c r="A213" i="41"/>
  <c r="Z212" i="41"/>
  <c r="Y212" i="41"/>
  <c r="X212" i="41"/>
  <c r="W212" i="41"/>
  <c r="V212" i="41"/>
  <c r="U212" i="41"/>
  <c r="T212" i="41"/>
  <c r="S212" i="41"/>
  <c r="R212" i="41"/>
  <c r="Q212" i="41"/>
  <c r="P212" i="41"/>
  <c r="O212" i="41"/>
  <c r="N212" i="41"/>
  <c r="M212" i="41"/>
  <c r="L212" i="41"/>
  <c r="K212" i="41"/>
  <c r="J212" i="41"/>
  <c r="I212" i="41"/>
  <c r="H212" i="41"/>
  <c r="G212" i="41"/>
  <c r="F212" i="41"/>
  <c r="E212" i="41"/>
  <c r="D212" i="41"/>
  <c r="C212" i="41"/>
  <c r="B212" i="41"/>
  <c r="A212" i="41"/>
  <c r="Z211" i="41"/>
  <c r="Y211" i="41"/>
  <c r="X211" i="41"/>
  <c r="W211" i="41"/>
  <c r="V211" i="41"/>
  <c r="U211" i="41"/>
  <c r="T211" i="41"/>
  <c r="S211" i="41"/>
  <c r="R211" i="41"/>
  <c r="Q211" i="41"/>
  <c r="P211" i="41"/>
  <c r="O211" i="41"/>
  <c r="N211" i="41"/>
  <c r="M211" i="41"/>
  <c r="L211" i="41"/>
  <c r="K211" i="41"/>
  <c r="J211" i="41"/>
  <c r="I211" i="41"/>
  <c r="H211" i="41"/>
  <c r="G211" i="41"/>
  <c r="F211" i="41"/>
  <c r="E211" i="41"/>
  <c r="D211" i="41"/>
  <c r="C211" i="41"/>
  <c r="B211" i="41"/>
  <c r="A211" i="41"/>
  <c r="Z210" i="41"/>
  <c r="Y210" i="41"/>
  <c r="X210" i="41"/>
  <c r="W210" i="41"/>
  <c r="V210" i="41"/>
  <c r="U210" i="41"/>
  <c r="T210" i="41"/>
  <c r="S210" i="41"/>
  <c r="R210" i="41"/>
  <c r="Q210" i="41"/>
  <c r="P210" i="41"/>
  <c r="O210" i="41"/>
  <c r="N210" i="41"/>
  <c r="M210" i="41"/>
  <c r="L210" i="41"/>
  <c r="K210" i="41"/>
  <c r="J210" i="41"/>
  <c r="I210" i="41"/>
  <c r="H210" i="41"/>
  <c r="G210" i="41"/>
  <c r="F210" i="41"/>
  <c r="E210" i="41"/>
  <c r="D210" i="41"/>
  <c r="C210" i="41"/>
  <c r="B210" i="41"/>
  <c r="A210" i="41"/>
  <c r="Z209" i="41"/>
  <c r="Y209" i="41"/>
  <c r="X209" i="41"/>
  <c r="W209" i="41"/>
  <c r="V209" i="41"/>
  <c r="U209" i="41"/>
  <c r="T209" i="41"/>
  <c r="S209" i="41"/>
  <c r="R209" i="41"/>
  <c r="Q209" i="41"/>
  <c r="P209" i="41"/>
  <c r="O209" i="41"/>
  <c r="N209" i="41"/>
  <c r="M209" i="41"/>
  <c r="L209" i="41"/>
  <c r="K209" i="41"/>
  <c r="J209" i="41"/>
  <c r="I209" i="41"/>
  <c r="H209" i="41"/>
  <c r="G209" i="41"/>
  <c r="F209" i="41"/>
  <c r="E209" i="41"/>
  <c r="D209" i="41"/>
  <c r="C209" i="41"/>
  <c r="B209" i="41"/>
  <c r="A209" i="41"/>
  <c r="Z208" i="41"/>
  <c r="Y208" i="41"/>
  <c r="X208" i="41"/>
  <c r="W208" i="41"/>
  <c r="V208" i="41"/>
  <c r="U208" i="41"/>
  <c r="T208" i="41"/>
  <c r="S208" i="41"/>
  <c r="R208" i="41"/>
  <c r="Q208" i="41"/>
  <c r="P208" i="41"/>
  <c r="O208" i="41"/>
  <c r="N208" i="41"/>
  <c r="M208" i="41"/>
  <c r="L208" i="41"/>
  <c r="K208" i="41"/>
  <c r="J208" i="41"/>
  <c r="I208" i="41"/>
  <c r="H208" i="41"/>
  <c r="G208" i="41"/>
  <c r="F208" i="41"/>
  <c r="E208" i="41"/>
  <c r="D208" i="41"/>
  <c r="C208" i="41"/>
  <c r="B208" i="41"/>
  <c r="A208" i="41"/>
  <c r="Z207" i="41"/>
  <c r="Y207" i="41"/>
  <c r="X207" i="41"/>
  <c r="W207" i="41"/>
  <c r="V207" i="41"/>
  <c r="U207" i="41"/>
  <c r="T207" i="41"/>
  <c r="S207" i="41"/>
  <c r="R207" i="41"/>
  <c r="Q207" i="41"/>
  <c r="P207" i="41"/>
  <c r="O207" i="41"/>
  <c r="N207" i="41"/>
  <c r="M207" i="41"/>
  <c r="L207" i="41"/>
  <c r="K207" i="41"/>
  <c r="J207" i="41"/>
  <c r="I207" i="41"/>
  <c r="H207" i="41"/>
  <c r="G207" i="41"/>
  <c r="F207" i="41"/>
  <c r="E207" i="41"/>
  <c r="D207" i="41"/>
  <c r="C207" i="41"/>
  <c r="B207" i="41"/>
  <c r="A207" i="41"/>
  <c r="Z206" i="41"/>
  <c r="Y206" i="41"/>
  <c r="X206" i="41"/>
  <c r="W206" i="41"/>
  <c r="V206" i="41"/>
  <c r="U206" i="41"/>
  <c r="T206" i="41"/>
  <c r="S206" i="41"/>
  <c r="R206" i="41"/>
  <c r="Q206" i="41"/>
  <c r="P206" i="41"/>
  <c r="O206" i="41"/>
  <c r="N206" i="41"/>
  <c r="M206" i="41"/>
  <c r="L206" i="41"/>
  <c r="K206" i="41"/>
  <c r="J206" i="41"/>
  <c r="I206" i="41"/>
  <c r="H206" i="41"/>
  <c r="G206" i="41"/>
  <c r="F206" i="41"/>
  <c r="E206" i="41"/>
  <c r="D206" i="41"/>
  <c r="C206" i="41"/>
  <c r="B206" i="41"/>
  <c r="A206" i="41"/>
  <c r="Z205" i="41"/>
  <c r="Y205" i="41"/>
  <c r="X205" i="41"/>
  <c r="W205" i="41"/>
  <c r="V205" i="41"/>
  <c r="U205" i="41"/>
  <c r="T205" i="41"/>
  <c r="S205" i="41"/>
  <c r="R205" i="41"/>
  <c r="Q205" i="41"/>
  <c r="P205" i="41"/>
  <c r="O205" i="41"/>
  <c r="N205" i="41"/>
  <c r="M205" i="41"/>
  <c r="L205" i="41"/>
  <c r="K205" i="41"/>
  <c r="J205" i="41"/>
  <c r="I205" i="41"/>
  <c r="H205" i="41"/>
  <c r="G205" i="41"/>
  <c r="F205" i="41"/>
  <c r="E205" i="41"/>
  <c r="D205" i="41"/>
  <c r="C205" i="41"/>
  <c r="B205" i="41"/>
  <c r="A205" i="41"/>
  <c r="Z204" i="41"/>
  <c r="Y204" i="41"/>
  <c r="X204" i="41"/>
  <c r="W204" i="41"/>
  <c r="V204" i="41"/>
  <c r="U204" i="41"/>
  <c r="T204" i="41"/>
  <c r="S204" i="41"/>
  <c r="R204" i="41"/>
  <c r="Q204" i="41"/>
  <c r="P204" i="41"/>
  <c r="O204" i="41"/>
  <c r="N204" i="41"/>
  <c r="M204" i="41"/>
  <c r="L204" i="41"/>
  <c r="K204" i="41"/>
  <c r="J204" i="41"/>
  <c r="I204" i="41"/>
  <c r="H204" i="41"/>
  <c r="G204" i="41"/>
  <c r="F204" i="41"/>
  <c r="E204" i="41"/>
  <c r="D204" i="41"/>
  <c r="C204" i="41"/>
  <c r="B204" i="41"/>
  <c r="A204" i="41"/>
  <c r="Z203" i="41"/>
  <c r="Y203" i="41"/>
  <c r="X203" i="41"/>
  <c r="W203" i="41"/>
  <c r="V203" i="41"/>
  <c r="U203" i="41"/>
  <c r="T203" i="41"/>
  <c r="S203" i="41"/>
  <c r="R203" i="41"/>
  <c r="Q203" i="41"/>
  <c r="P203" i="41"/>
  <c r="O203" i="41"/>
  <c r="N203" i="41"/>
  <c r="M203" i="41"/>
  <c r="L203" i="41"/>
  <c r="K203" i="41"/>
  <c r="J203" i="41"/>
  <c r="I203" i="41"/>
  <c r="H203" i="41"/>
  <c r="G203" i="41"/>
  <c r="F203" i="41"/>
  <c r="E203" i="41"/>
  <c r="D203" i="41"/>
  <c r="C203" i="41"/>
  <c r="B203" i="41"/>
  <c r="A203" i="41"/>
  <c r="Z202" i="41"/>
  <c r="Y202" i="41"/>
  <c r="X202" i="41"/>
  <c r="W202" i="41"/>
  <c r="V202" i="41"/>
  <c r="U202" i="41"/>
  <c r="T202" i="41"/>
  <c r="S202" i="41"/>
  <c r="R202" i="41"/>
  <c r="Q202" i="41"/>
  <c r="P202" i="41"/>
  <c r="O202" i="41"/>
  <c r="N202" i="41"/>
  <c r="M202" i="41"/>
  <c r="L202" i="41"/>
  <c r="K202" i="41"/>
  <c r="J202" i="41"/>
  <c r="I202" i="41"/>
  <c r="H202" i="41"/>
  <c r="G202" i="41"/>
  <c r="F202" i="41"/>
  <c r="E202" i="41"/>
  <c r="D202" i="41"/>
  <c r="C202" i="41"/>
  <c r="B202" i="41"/>
  <c r="A202" i="41"/>
  <c r="Z201" i="41"/>
  <c r="Y201" i="41"/>
  <c r="X201" i="41"/>
  <c r="W201" i="41"/>
  <c r="V201" i="41"/>
  <c r="U201" i="41"/>
  <c r="T201" i="41"/>
  <c r="S201" i="41"/>
  <c r="R201" i="41"/>
  <c r="Q201" i="41"/>
  <c r="P201" i="41"/>
  <c r="O201" i="41"/>
  <c r="N201" i="41"/>
  <c r="M201" i="41"/>
  <c r="L201" i="41"/>
  <c r="K201" i="41"/>
  <c r="J201" i="41"/>
  <c r="I201" i="41"/>
  <c r="H201" i="41"/>
  <c r="G201" i="41"/>
  <c r="F201" i="41"/>
  <c r="E201" i="41"/>
  <c r="D201" i="41"/>
  <c r="C201" i="41"/>
  <c r="B201" i="41"/>
  <c r="A201" i="41"/>
  <c r="Z200" i="41"/>
  <c r="Y200" i="41"/>
  <c r="X200" i="41"/>
  <c r="W200" i="41"/>
  <c r="V200" i="41"/>
  <c r="U200" i="41"/>
  <c r="T200" i="41"/>
  <c r="S200" i="41"/>
  <c r="R200" i="41"/>
  <c r="Q200" i="41"/>
  <c r="P200" i="41"/>
  <c r="O200" i="41"/>
  <c r="N200" i="41"/>
  <c r="M200" i="41"/>
  <c r="L200" i="41"/>
  <c r="K200" i="41"/>
  <c r="J200" i="41"/>
  <c r="I200" i="41"/>
  <c r="H200" i="41"/>
  <c r="G200" i="41"/>
  <c r="F200" i="41"/>
  <c r="E200" i="41"/>
  <c r="D200" i="41"/>
  <c r="C200" i="41"/>
  <c r="B200" i="41"/>
  <c r="A200" i="41"/>
  <c r="Z199" i="41"/>
  <c r="Y199" i="41"/>
  <c r="X199" i="41"/>
  <c r="W199" i="41"/>
  <c r="V199" i="41"/>
  <c r="U199" i="41"/>
  <c r="T199" i="41"/>
  <c r="S199" i="41"/>
  <c r="R199" i="41"/>
  <c r="Q199" i="41"/>
  <c r="P199" i="41"/>
  <c r="O199" i="41"/>
  <c r="N199" i="41"/>
  <c r="M199" i="41"/>
  <c r="L199" i="41"/>
  <c r="K199" i="41"/>
  <c r="J199" i="41"/>
  <c r="I199" i="41"/>
  <c r="H199" i="41"/>
  <c r="G199" i="41"/>
  <c r="F199" i="41"/>
  <c r="E199" i="41"/>
  <c r="D199" i="41"/>
  <c r="C199" i="41"/>
  <c r="B199" i="41"/>
  <c r="A199" i="41"/>
  <c r="Z198" i="41"/>
  <c r="Y198" i="41"/>
  <c r="X198" i="41"/>
  <c r="W198" i="41"/>
  <c r="V198" i="41"/>
  <c r="U198" i="41"/>
  <c r="T198" i="41"/>
  <c r="S198" i="41"/>
  <c r="R198" i="41"/>
  <c r="Q198" i="41"/>
  <c r="P198" i="41"/>
  <c r="O198" i="41"/>
  <c r="N198" i="41"/>
  <c r="M198" i="41"/>
  <c r="L198" i="41"/>
  <c r="K198" i="41"/>
  <c r="J198" i="41"/>
  <c r="I198" i="41"/>
  <c r="H198" i="41"/>
  <c r="G198" i="41"/>
  <c r="F198" i="41"/>
  <c r="E198" i="41"/>
  <c r="D198" i="41"/>
  <c r="C198" i="41"/>
  <c r="B198" i="41"/>
  <c r="A198" i="41"/>
  <c r="Z197" i="41"/>
  <c r="Y197" i="41"/>
  <c r="X197" i="41"/>
  <c r="W197" i="41"/>
  <c r="V197" i="41"/>
  <c r="U197" i="41"/>
  <c r="T197" i="41"/>
  <c r="S197" i="41"/>
  <c r="R197" i="41"/>
  <c r="Q197" i="41"/>
  <c r="P197" i="41"/>
  <c r="O197" i="41"/>
  <c r="N197" i="41"/>
  <c r="M197" i="41"/>
  <c r="L197" i="41"/>
  <c r="K197" i="41"/>
  <c r="J197" i="41"/>
  <c r="I197" i="41"/>
  <c r="H197" i="41"/>
  <c r="G197" i="41"/>
  <c r="F197" i="41"/>
  <c r="E197" i="41"/>
  <c r="D197" i="41"/>
  <c r="C197" i="41"/>
  <c r="B197" i="41"/>
  <c r="A197" i="41"/>
  <c r="Z196" i="41"/>
  <c r="Y196" i="41"/>
  <c r="X196" i="41"/>
  <c r="W196" i="41"/>
  <c r="V196" i="41"/>
  <c r="U196" i="41"/>
  <c r="T196" i="41"/>
  <c r="S196" i="41"/>
  <c r="R196" i="41"/>
  <c r="Q196" i="41"/>
  <c r="P196" i="41"/>
  <c r="O196" i="41"/>
  <c r="N196" i="41"/>
  <c r="M196" i="41"/>
  <c r="L196" i="41"/>
  <c r="K196" i="41"/>
  <c r="J196" i="41"/>
  <c r="I196" i="41"/>
  <c r="H196" i="41"/>
  <c r="G196" i="41"/>
  <c r="F196" i="41"/>
  <c r="E196" i="41"/>
  <c r="D196" i="41"/>
  <c r="C196" i="41"/>
  <c r="B196" i="41"/>
  <c r="A196" i="41"/>
  <c r="Z195" i="41"/>
  <c r="Y195" i="41"/>
  <c r="X195" i="41"/>
  <c r="W195" i="41"/>
  <c r="V195" i="41"/>
  <c r="U195" i="41"/>
  <c r="T195" i="41"/>
  <c r="S195" i="41"/>
  <c r="R195" i="41"/>
  <c r="Q195" i="41"/>
  <c r="P195" i="41"/>
  <c r="O195" i="41"/>
  <c r="N195" i="41"/>
  <c r="M195" i="41"/>
  <c r="L195" i="41"/>
  <c r="K195" i="41"/>
  <c r="J195" i="41"/>
  <c r="I195" i="41"/>
  <c r="H195" i="41"/>
  <c r="G195" i="41"/>
  <c r="F195" i="41"/>
  <c r="E195" i="41"/>
  <c r="D195" i="41"/>
  <c r="C195" i="41"/>
  <c r="B195" i="41"/>
  <c r="A195" i="41"/>
  <c r="Z194" i="41"/>
  <c r="Y194" i="41"/>
  <c r="X194" i="41"/>
  <c r="W194" i="41"/>
  <c r="V194" i="41"/>
  <c r="U194" i="41"/>
  <c r="T194" i="41"/>
  <c r="S194" i="41"/>
  <c r="R194" i="41"/>
  <c r="Q194" i="41"/>
  <c r="P194" i="41"/>
  <c r="O194" i="41"/>
  <c r="N194" i="41"/>
  <c r="M194" i="41"/>
  <c r="L194" i="41"/>
  <c r="K194" i="41"/>
  <c r="J194" i="41"/>
  <c r="I194" i="41"/>
  <c r="H194" i="41"/>
  <c r="G194" i="41"/>
  <c r="F194" i="41"/>
  <c r="E194" i="41"/>
  <c r="D194" i="41"/>
  <c r="C194" i="41"/>
  <c r="B194" i="41"/>
  <c r="A194" i="41"/>
  <c r="Z193" i="41"/>
  <c r="Y193" i="41"/>
  <c r="X193" i="41"/>
  <c r="W193" i="41"/>
  <c r="V193" i="41"/>
  <c r="U193" i="41"/>
  <c r="T193" i="41"/>
  <c r="S193" i="41"/>
  <c r="R193" i="41"/>
  <c r="Q193" i="41"/>
  <c r="P193" i="41"/>
  <c r="O193" i="41"/>
  <c r="N193" i="41"/>
  <c r="M193" i="41"/>
  <c r="L193" i="41"/>
  <c r="K193" i="41"/>
  <c r="J193" i="41"/>
  <c r="I193" i="41"/>
  <c r="H193" i="41"/>
  <c r="G193" i="41"/>
  <c r="F193" i="41"/>
  <c r="E193" i="41"/>
  <c r="D193" i="41"/>
  <c r="C193" i="41"/>
  <c r="B193" i="41"/>
  <c r="A193" i="41"/>
  <c r="Z192" i="41"/>
  <c r="Y192" i="41"/>
  <c r="X192" i="41"/>
  <c r="W192" i="41"/>
  <c r="V192" i="41"/>
  <c r="U192" i="41"/>
  <c r="T192" i="41"/>
  <c r="S192" i="41"/>
  <c r="R192" i="41"/>
  <c r="Q192" i="41"/>
  <c r="P192" i="41"/>
  <c r="O192" i="41"/>
  <c r="N192" i="41"/>
  <c r="M192" i="41"/>
  <c r="L192" i="41"/>
  <c r="K192" i="41"/>
  <c r="J192" i="41"/>
  <c r="I192" i="41"/>
  <c r="H192" i="41"/>
  <c r="G192" i="41"/>
  <c r="F192" i="41"/>
  <c r="E192" i="41"/>
  <c r="D192" i="41"/>
  <c r="C192" i="41"/>
  <c r="B192" i="41"/>
  <c r="A192" i="41"/>
  <c r="Z191" i="41"/>
  <c r="Y191" i="41"/>
  <c r="X191" i="41"/>
  <c r="W191" i="41"/>
  <c r="V191" i="41"/>
  <c r="U191" i="41"/>
  <c r="T191" i="41"/>
  <c r="S191" i="41"/>
  <c r="R191" i="41"/>
  <c r="Q191" i="41"/>
  <c r="P191" i="41"/>
  <c r="O191" i="41"/>
  <c r="N191" i="41"/>
  <c r="M191" i="41"/>
  <c r="L191" i="41"/>
  <c r="K191" i="41"/>
  <c r="J191" i="41"/>
  <c r="I191" i="41"/>
  <c r="H191" i="41"/>
  <c r="G191" i="41"/>
  <c r="F191" i="41"/>
  <c r="E191" i="41"/>
  <c r="D191" i="41"/>
  <c r="C191" i="41"/>
  <c r="B191" i="41"/>
  <c r="A191" i="41"/>
  <c r="Z190" i="41"/>
  <c r="Y190" i="41"/>
  <c r="X190" i="41"/>
  <c r="W190" i="41"/>
  <c r="V190" i="41"/>
  <c r="U190" i="41"/>
  <c r="T190" i="41"/>
  <c r="S190" i="41"/>
  <c r="R190" i="41"/>
  <c r="Q190" i="41"/>
  <c r="P190" i="41"/>
  <c r="O190" i="41"/>
  <c r="N190" i="41"/>
  <c r="M190" i="41"/>
  <c r="L190" i="41"/>
  <c r="K190" i="41"/>
  <c r="J190" i="41"/>
  <c r="I190" i="41"/>
  <c r="H190" i="41"/>
  <c r="G190" i="41"/>
  <c r="F190" i="41"/>
  <c r="E190" i="41"/>
  <c r="D190" i="41"/>
  <c r="C190" i="41"/>
  <c r="B190" i="41"/>
  <c r="A190" i="41"/>
  <c r="Z189" i="41"/>
  <c r="Y189" i="41"/>
  <c r="X189" i="41"/>
  <c r="W189" i="41"/>
  <c r="V189" i="41"/>
  <c r="U189" i="41"/>
  <c r="T189" i="41"/>
  <c r="S189" i="41"/>
  <c r="R189" i="41"/>
  <c r="Q189" i="41"/>
  <c r="P189" i="41"/>
  <c r="O189" i="41"/>
  <c r="N189" i="41"/>
  <c r="M189" i="41"/>
  <c r="L189" i="41"/>
  <c r="K189" i="41"/>
  <c r="J189" i="41"/>
  <c r="I189" i="41"/>
  <c r="H189" i="41"/>
  <c r="G189" i="41"/>
  <c r="F189" i="41"/>
  <c r="E189" i="41"/>
  <c r="D189" i="41"/>
  <c r="C189" i="41"/>
  <c r="B189" i="41"/>
  <c r="A189" i="41"/>
  <c r="Z188" i="41"/>
  <c r="Y188" i="41"/>
  <c r="X188" i="41"/>
  <c r="W188" i="41"/>
  <c r="V188" i="41"/>
  <c r="U188" i="41"/>
  <c r="T188" i="41"/>
  <c r="S188" i="41"/>
  <c r="R188" i="41"/>
  <c r="Q188" i="41"/>
  <c r="P188" i="41"/>
  <c r="O188" i="41"/>
  <c r="N188" i="41"/>
  <c r="M188" i="41"/>
  <c r="L188" i="41"/>
  <c r="K188" i="41"/>
  <c r="J188" i="41"/>
  <c r="I188" i="41"/>
  <c r="H188" i="41"/>
  <c r="G188" i="41"/>
  <c r="F188" i="41"/>
  <c r="E188" i="41"/>
  <c r="D188" i="41"/>
  <c r="C188" i="41"/>
  <c r="B188" i="41"/>
  <c r="A188" i="41"/>
  <c r="Z187" i="41"/>
  <c r="Y187" i="41"/>
  <c r="X187" i="41"/>
  <c r="W187" i="41"/>
  <c r="V187" i="41"/>
  <c r="U187" i="41"/>
  <c r="T187" i="41"/>
  <c r="S187" i="41"/>
  <c r="R187" i="41"/>
  <c r="Q187" i="41"/>
  <c r="P187" i="41"/>
  <c r="O187" i="41"/>
  <c r="N187" i="41"/>
  <c r="M187" i="41"/>
  <c r="L187" i="41"/>
  <c r="H187" i="41"/>
  <c r="G187" i="41"/>
  <c r="F187" i="41"/>
  <c r="D187" i="41"/>
  <c r="C187" i="41"/>
  <c r="B187" i="41"/>
  <c r="A187" i="41"/>
  <c r="Z186" i="41"/>
  <c r="Y186" i="41"/>
  <c r="X186" i="41"/>
  <c r="W186" i="41"/>
  <c r="V186" i="41"/>
  <c r="U186" i="41"/>
  <c r="T186" i="41"/>
  <c r="S186" i="41"/>
  <c r="R186" i="41"/>
  <c r="Q186" i="41"/>
  <c r="P186" i="41"/>
  <c r="O186" i="41"/>
  <c r="N186" i="41"/>
  <c r="M186" i="41"/>
  <c r="L186" i="41"/>
  <c r="H186" i="41"/>
  <c r="G186" i="41"/>
  <c r="F186" i="41"/>
  <c r="D186" i="41"/>
  <c r="C186" i="41"/>
  <c r="B186" i="41"/>
  <c r="A186" i="41"/>
  <c r="Z185" i="41"/>
  <c r="Y185" i="41"/>
  <c r="X185" i="41"/>
  <c r="W185" i="41"/>
  <c r="V185" i="41"/>
  <c r="U185" i="41"/>
  <c r="T185" i="41"/>
  <c r="S185" i="41"/>
  <c r="R185" i="41"/>
  <c r="Q185" i="41"/>
  <c r="P185" i="41"/>
  <c r="O185" i="41"/>
  <c r="N185" i="41"/>
  <c r="M185" i="41"/>
  <c r="L185" i="41"/>
  <c r="H185" i="41"/>
  <c r="G185" i="41"/>
  <c r="F185" i="41"/>
  <c r="D185" i="41"/>
  <c r="C185" i="41"/>
  <c r="B185" i="41"/>
  <c r="A185" i="41"/>
  <c r="Z184" i="41"/>
  <c r="Y184" i="41"/>
  <c r="X184" i="41"/>
  <c r="W184" i="41"/>
  <c r="V184" i="41"/>
  <c r="U184" i="41"/>
  <c r="T184" i="41"/>
  <c r="S184" i="41"/>
  <c r="R184" i="41"/>
  <c r="Q184" i="41"/>
  <c r="P184" i="41"/>
  <c r="O184" i="41"/>
  <c r="N184" i="41"/>
  <c r="M184" i="41"/>
  <c r="L184" i="41"/>
  <c r="H184" i="41"/>
  <c r="G184" i="41"/>
  <c r="F184" i="41"/>
  <c r="D184" i="41"/>
  <c r="C184" i="41"/>
  <c r="B184" i="41"/>
  <c r="A184" i="41"/>
  <c r="Z183" i="41"/>
  <c r="Y183" i="41"/>
  <c r="X183" i="41"/>
  <c r="W183" i="41"/>
  <c r="V183" i="41"/>
  <c r="U183" i="41"/>
  <c r="T183" i="41"/>
  <c r="S183" i="41"/>
  <c r="R183" i="41"/>
  <c r="Q183" i="41"/>
  <c r="P183" i="41"/>
  <c r="O183" i="41"/>
  <c r="N183" i="41"/>
  <c r="M183" i="41"/>
  <c r="L183" i="41"/>
  <c r="H183" i="41"/>
  <c r="G183" i="41"/>
  <c r="F183" i="41"/>
  <c r="D183" i="41"/>
  <c r="C183" i="41"/>
  <c r="B183" i="41"/>
  <c r="A183" i="41"/>
  <c r="Z182" i="41"/>
  <c r="Y182" i="41"/>
  <c r="X182" i="41"/>
  <c r="W182" i="41"/>
  <c r="V182" i="41"/>
  <c r="U182" i="41"/>
  <c r="T182" i="41"/>
  <c r="S182" i="41"/>
  <c r="R182" i="41"/>
  <c r="Q182" i="41"/>
  <c r="P182" i="41"/>
  <c r="O182" i="41"/>
  <c r="N182" i="41"/>
  <c r="M182" i="41"/>
  <c r="L182" i="41"/>
  <c r="H182" i="41"/>
  <c r="G182" i="41"/>
  <c r="F182" i="41"/>
  <c r="D182" i="41"/>
  <c r="C182" i="41"/>
  <c r="B182" i="41"/>
  <c r="A182" i="41"/>
  <c r="Z181" i="41"/>
  <c r="Y181" i="41"/>
  <c r="X181" i="41"/>
  <c r="W181" i="41"/>
  <c r="V181" i="41"/>
  <c r="U181" i="41"/>
  <c r="T181" i="41"/>
  <c r="S181" i="41"/>
  <c r="R181" i="41"/>
  <c r="Q181" i="41"/>
  <c r="P181" i="41"/>
  <c r="O181" i="41"/>
  <c r="N181" i="41"/>
  <c r="M181" i="41"/>
  <c r="L181" i="41"/>
  <c r="H181" i="41"/>
  <c r="G181" i="41"/>
  <c r="F181" i="41"/>
  <c r="D181" i="41"/>
  <c r="C181" i="41"/>
  <c r="B181" i="41"/>
  <c r="A181" i="41"/>
  <c r="Z180" i="41"/>
  <c r="Y180" i="41"/>
  <c r="X180" i="41"/>
  <c r="W180" i="41"/>
  <c r="V180" i="41"/>
  <c r="U180" i="41"/>
  <c r="T180" i="41"/>
  <c r="S180" i="41"/>
  <c r="R180" i="41"/>
  <c r="Q180" i="41"/>
  <c r="P180" i="41"/>
  <c r="O180" i="41"/>
  <c r="N180" i="41"/>
  <c r="M180" i="41"/>
  <c r="L180" i="41"/>
  <c r="H180" i="41"/>
  <c r="G180" i="41"/>
  <c r="F180" i="41"/>
  <c r="D180" i="41"/>
  <c r="C180" i="41"/>
  <c r="B180" i="41"/>
  <c r="A180" i="41"/>
  <c r="Z179" i="41"/>
  <c r="Y179" i="41"/>
  <c r="X179" i="41"/>
  <c r="W179" i="41"/>
  <c r="V179" i="41"/>
  <c r="U179" i="41"/>
  <c r="T179" i="41"/>
  <c r="S179" i="41"/>
  <c r="R179" i="41"/>
  <c r="Q179" i="41"/>
  <c r="P179" i="41"/>
  <c r="O179" i="41"/>
  <c r="N179" i="41"/>
  <c r="M179" i="41"/>
  <c r="L179" i="41"/>
  <c r="H179" i="41"/>
  <c r="G179" i="41"/>
  <c r="F179" i="41"/>
  <c r="D179" i="41"/>
  <c r="C179" i="41"/>
  <c r="B179" i="41"/>
  <c r="A179" i="41"/>
  <c r="Z178" i="41"/>
  <c r="Y178" i="41"/>
  <c r="X178" i="41"/>
  <c r="W178" i="41"/>
  <c r="V178" i="41"/>
  <c r="U178" i="41"/>
  <c r="T178" i="41"/>
  <c r="S178" i="41"/>
  <c r="R178" i="41"/>
  <c r="Q178" i="41"/>
  <c r="P178" i="41"/>
  <c r="O178" i="41"/>
  <c r="N178" i="41"/>
  <c r="M178" i="41"/>
  <c r="L178" i="41"/>
  <c r="H178" i="41"/>
  <c r="G178" i="41"/>
  <c r="F178" i="41"/>
  <c r="D178" i="41"/>
  <c r="C178" i="41"/>
  <c r="B178" i="41"/>
  <c r="A178" i="41"/>
  <c r="Z177" i="41"/>
  <c r="Y177" i="41"/>
  <c r="X177" i="41"/>
  <c r="W177" i="41"/>
  <c r="V177" i="41"/>
  <c r="U177" i="41"/>
  <c r="T177" i="41"/>
  <c r="S177" i="41"/>
  <c r="R177" i="41"/>
  <c r="Q177" i="41"/>
  <c r="P177" i="41"/>
  <c r="O177" i="41"/>
  <c r="N177" i="41"/>
  <c r="M177" i="41"/>
  <c r="L177" i="41"/>
  <c r="K177" i="41"/>
  <c r="J177" i="41"/>
  <c r="I177" i="41"/>
  <c r="H177" i="41"/>
  <c r="G177" i="41"/>
  <c r="F177" i="41"/>
  <c r="E177" i="41"/>
  <c r="D177" i="41"/>
  <c r="C177" i="41"/>
  <c r="B177" i="41"/>
  <c r="A177" i="41"/>
  <c r="Z176" i="41"/>
  <c r="Y176" i="41"/>
  <c r="X176" i="41"/>
  <c r="W176" i="41"/>
  <c r="V176" i="41"/>
  <c r="U176" i="41"/>
  <c r="T176" i="41"/>
  <c r="S176" i="41"/>
  <c r="R176" i="41"/>
  <c r="Q176" i="41"/>
  <c r="P176" i="41"/>
  <c r="O176" i="41"/>
  <c r="N176" i="41"/>
  <c r="M176" i="41"/>
  <c r="L176" i="41"/>
  <c r="K176" i="41"/>
  <c r="J176" i="41"/>
  <c r="I176" i="41"/>
  <c r="H176" i="41"/>
  <c r="G176" i="41"/>
  <c r="F176" i="41"/>
  <c r="E176" i="41"/>
  <c r="D176" i="41"/>
  <c r="C176" i="41"/>
  <c r="B176" i="41"/>
  <c r="A176" i="41"/>
  <c r="Z175" i="41"/>
  <c r="Y175" i="41"/>
  <c r="X175" i="41"/>
  <c r="W175" i="41"/>
  <c r="V175" i="41"/>
  <c r="U175" i="41"/>
  <c r="T175" i="41"/>
  <c r="S175" i="41"/>
  <c r="R175" i="41"/>
  <c r="Q175" i="41"/>
  <c r="P175" i="41"/>
  <c r="O175" i="41"/>
  <c r="N175" i="41"/>
  <c r="M175" i="41"/>
  <c r="L175" i="41"/>
  <c r="K175" i="41"/>
  <c r="J175" i="41"/>
  <c r="I175" i="41"/>
  <c r="H175" i="41"/>
  <c r="G175" i="41"/>
  <c r="F175" i="41"/>
  <c r="E175" i="41"/>
  <c r="D175" i="41"/>
  <c r="C175" i="41"/>
  <c r="B175" i="41"/>
  <c r="A175" i="41"/>
  <c r="Z174" i="41"/>
  <c r="Y174" i="41"/>
  <c r="X174" i="41"/>
  <c r="W174" i="41"/>
  <c r="V174" i="41"/>
  <c r="U174" i="41"/>
  <c r="T174" i="41"/>
  <c r="S174" i="41"/>
  <c r="R174" i="41"/>
  <c r="Q174" i="41"/>
  <c r="P174" i="41"/>
  <c r="O174" i="41"/>
  <c r="N174" i="41"/>
  <c r="M174" i="41"/>
  <c r="L174" i="41"/>
  <c r="K174" i="41"/>
  <c r="J174" i="41"/>
  <c r="I174" i="41"/>
  <c r="H174" i="41"/>
  <c r="G174" i="41"/>
  <c r="F174" i="41"/>
  <c r="E174" i="41"/>
  <c r="D174" i="41"/>
  <c r="C174" i="41"/>
  <c r="B174" i="41"/>
  <c r="A174" i="41"/>
  <c r="Z173" i="41"/>
  <c r="Y173" i="41"/>
  <c r="X173" i="41"/>
  <c r="W173" i="41"/>
  <c r="V173" i="41"/>
  <c r="U173" i="41"/>
  <c r="T173" i="41"/>
  <c r="S173" i="41"/>
  <c r="R173" i="41"/>
  <c r="Q173" i="41"/>
  <c r="P173" i="41"/>
  <c r="O173" i="41"/>
  <c r="N173" i="41"/>
  <c r="M173" i="41"/>
  <c r="L173" i="41"/>
  <c r="K173" i="41"/>
  <c r="J173" i="41"/>
  <c r="I173" i="41"/>
  <c r="H173" i="41"/>
  <c r="G173" i="41"/>
  <c r="F173" i="41"/>
  <c r="E173" i="41"/>
  <c r="D173" i="41"/>
  <c r="C173" i="41"/>
  <c r="B173" i="41"/>
  <c r="A173" i="41"/>
  <c r="Z172" i="41"/>
  <c r="Y172" i="41"/>
  <c r="X172" i="41"/>
  <c r="W172" i="41"/>
  <c r="V172" i="41"/>
  <c r="U172" i="41"/>
  <c r="T172" i="41"/>
  <c r="S172" i="41"/>
  <c r="R172" i="41"/>
  <c r="Q172" i="41"/>
  <c r="P172" i="41"/>
  <c r="O172" i="41"/>
  <c r="N172" i="41"/>
  <c r="M172" i="41"/>
  <c r="L172" i="41"/>
  <c r="K172" i="41"/>
  <c r="J172" i="41"/>
  <c r="I172" i="41"/>
  <c r="H172" i="41"/>
  <c r="G172" i="41"/>
  <c r="F172" i="41"/>
  <c r="E172" i="41"/>
  <c r="D172" i="41"/>
  <c r="C172" i="41"/>
  <c r="B172" i="41"/>
  <c r="A172" i="41"/>
  <c r="Z171" i="41"/>
  <c r="Y171" i="41"/>
  <c r="X171" i="41"/>
  <c r="W171" i="41"/>
  <c r="V171" i="41"/>
  <c r="U171" i="41"/>
  <c r="T171" i="41"/>
  <c r="S171" i="41"/>
  <c r="R171" i="41"/>
  <c r="Q171" i="41"/>
  <c r="P171" i="41"/>
  <c r="O171" i="41"/>
  <c r="N171" i="41"/>
  <c r="M171" i="41"/>
  <c r="L171" i="41"/>
  <c r="K171" i="41"/>
  <c r="J171" i="41"/>
  <c r="I171" i="41"/>
  <c r="H171" i="41"/>
  <c r="G171" i="41"/>
  <c r="F171" i="41"/>
  <c r="E171" i="41"/>
  <c r="D171" i="41"/>
  <c r="C171" i="41"/>
  <c r="B171" i="41"/>
  <c r="A171" i="41"/>
  <c r="Z170" i="41"/>
  <c r="Y170" i="41"/>
  <c r="X170" i="41"/>
  <c r="W170" i="41"/>
  <c r="V170" i="41"/>
  <c r="U170" i="41"/>
  <c r="T170" i="41"/>
  <c r="S170" i="41"/>
  <c r="R170" i="41"/>
  <c r="Q170" i="41"/>
  <c r="P170" i="41"/>
  <c r="O170" i="41"/>
  <c r="N170" i="41"/>
  <c r="M170" i="41"/>
  <c r="L170" i="41"/>
  <c r="K170" i="41"/>
  <c r="J170" i="41"/>
  <c r="I170" i="41"/>
  <c r="H170" i="41"/>
  <c r="G170" i="41"/>
  <c r="F170" i="41"/>
  <c r="E170" i="41"/>
  <c r="D170" i="41"/>
  <c r="C170" i="41"/>
  <c r="B170" i="41"/>
  <c r="A170" i="41"/>
  <c r="Z169" i="41"/>
  <c r="Y169" i="41"/>
  <c r="X169" i="41"/>
  <c r="W169" i="41"/>
  <c r="V169" i="41"/>
  <c r="U169" i="41"/>
  <c r="T169" i="41"/>
  <c r="S169" i="41"/>
  <c r="R169" i="41"/>
  <c r="Q169" i="41"/>
  <c r="P169" i="41"/>
  <c r="O169" i="41"/>
  <c r="N169" i="41"/>
  <c r="M169" i="41"/>
  <c r="L169" i="41"/>
  <c r="K169" i="41"/>
  <c r="J169" i="41"/>
  <c r="I169" i="41"/>
  <c r="H169" i="41"/>
  <c r="G169" i="41"/>
  <c r="F169" i="41"/>
  <c r="E169" i="41"/>
  <c r="D169" i="41"/>
  <c r="C169" i="41"/>
  <c r="B169" i="41"/>
  <c r="A169" i="41"/>
  <c r="Z168" i="41"/>
  <c r="Y168" i="41"/>
  <c r="X168" i="41"/>
  <c r="W168" i="41"/>
  <c r="V168" i="41"/>
  <c r="U168" i="41"/>
  <c r="T168" i="41"/>
  <c r="S168" i="41"/>
  <c r="R168" i="41"/>
  <c r="Q168" i="41"/>
  <c r="P168" i="41"/>
  <c r="O168" i="41"/>
  <c r="N168" i="41"/>
  <c r="M168" i="41"/>
  <c r="L168" i="41"/>
  <c r="K168" i="41"/>
  <c r="J168" i="41"/>
  <c r="I168" i="41"/>
  <c r="H168" i="41"/>
  <c r="G168" i="41"/>
  <c r="F168" i="41"/>
  <c r="E168" i="41"/>
  <c r="D168" i="41"/>
  <c r="C168" i="41"/>
  <c r="B168" i="41"/>
  <c r="A168" i="41"/>
  <c r="Z167" i="41"/>
  <c r="Y167" i="41"/>
  <c r="X167" i="41"/>
  <c r="W167" i="41"/>
  <c r="V167" i="41"/>
  <c r="U167" i="41"/>
  <c r="T167" i="41"/>
  <c r="S167" i="41"/>
  <c r="R167" i="41"/>
  <c r="Q167" i="41"/>
  <c r="P167" i="41"/>
  <c r="O167" i="41"/>
  <c r="N167" i="41"/>
  <c r="M167" i="41"/>
  <c r="L167" i="41"/>
  <c r="K167" i="41"/>
  <c r="J167" i="41"/>
  <c r="I167" i="41"/>
  <c r="H167" i="41"/>
  <c r="G167" i="41"/>
  <c r="F167" i="41"/>
  <c r="E167" i="41"/>
  <c r="D167" i="41"/>
  <c r="C167" i="41"/>
  <c r="B167" i="41"/>
  <c r="A167" i="41"/>
  <c r="Z166" i="41"/>
  <c r="Y166" i="41"/>
  <c r="X166" i="41"/>
  <c r="W166" i="41"/>
  <c r="V166" i="41"/>
  <c r="U166" i="41"/>
  <c r="T166" i="41"/>
  <c r="S166" i="41"/>
  <c r="R166" i="41"/>
  <c r="Q166" i="41"/>
  <c r="P166" i="41"/>
  <c r="O166" i="41"/>
  <c r="N166" i="41"/>
  <c r="M166" i="41"/>
  <c r="L166" i="41"/>
  <c r="K166" i="41"/>
  <c r="J166" i="41"/>
  <c r="I166" i="41"/>
  <c r="H166" i="41"/>
  <c r="G166" i="41"/>
  <c r="F166" i="41"/>
  <c r="E166" i="41"/>
  <c r="D166" i="41"/>
  <c r="C166" i="41"/>
  <c r="B166" i="41"/>
  <c r="A166" i="41"/>
  <c r="Z165" i="41"/>
  <c r="Y165" i="41"/>
  <c r="X165" i="41"/>
  <c r="W165" i="41"/>
  <c r="V165" i="41"/>
  <c r="U165" i="41"/>
  <c r="T165" i="41"/>
  <c r="S165" i="41"/>
  <c r="R165" i="41"/>
  <c r="Q165" i="41"/>
  <c r="P165" i="41"/>
  <c r="O165" i="41"/>
  <c r="N165" i="41"/>
  <c r="M165" i="41"/>
  <c r="L165" i="41"/>
  <c r="K165" i="41"/>
  <c r="J165" i="41"/>
  <c r="I165" i="41"/>
  <c r="H165" i="41"/>
  <c r="G165" i="41"/>
  <c r="F165" i="41"/>
  <c r="E165" i="41"/>
  <c r="D165" i="41"/>
  <c r="C165" i="41"/>
  <c r="B165" i="41"/>
  <c r="A165" i="41"/>
  <c r="Z164" i="41"/>
  <c r="Y164" i="41"/>
  <c r="X164" i="41"/>
  <c r="W164" i="41"/>
  <c r="V164" i="41"/>
  <c r="U164" i="41"/>
  <c r="T164" i="41"/>
  <c r="S164" i="41"/>
  <c r="R164" i="41"/>
  <c r="Q164" i="41"/>
  <c r="P164" i="41"/>
  <c r="O164" i="41"/>
  <c r="N164" i="41"/>
  <c r="M164" i="41"/>
  <c r="L164" i="41"/>
  <c r="K164" i="41"/>
  <c r="J164" i="41"/>
  <c r="I164" i="41"/>
  <c r="H164" i="41"/>
  <c r="G164" i="41"/>
  <c r="F164" i="41"/>
  <c r="E164" i="41"/>
  <c r="D164" i="41"/>
  <c r="C164" i="41"/>
  <c r="B164" i="41"/>
  <c r="A164" i="41"/>
  <c r="Z163" i="41"/>
  <c r="Y163" i="41"/>
  <c r="X163" i="41"/>
  <c r="W163" i="41"/>
  <c r="V163" i="41"/>
  <c r="U163" i="41"/>
  <c r="T163" i="41"/>
  <c r="S163" i="41"/>
  <c r="R163" i="41"/>
  <c r="Q163" i="41"/>
  <c r="P163" i="41"/>
  <c r="O163" i="41"/>
  <c r="N163" i="41"/>
  <c r="M163" i="41"/>
  <c r="L163" i="41"/>
  <c r="K163" i="41"/>
  <c r="J163" i="41"/>
  <c r="I163" i="41"/>
  <c r="H163" i="41"/>
  <c r="G163" i="41"/>
  <c r="F163" i="41"/>
  <c r="E163" i="41"/>
  <c r="D163" i="41"/>
  <c r="C163" i="41"/>
  <c r="B163" i="41"/>
  <c r="A163" i="41"/>
  <c r="Z162" i="41"/>
  <c r="Y162" i="41"/>
  <c r="X162" i="41"/>
  <c r="W162" i="41"/>
  <c r="V162" i="41"/>
  <c r="U162" i="41"/>
  <c r="T162" i="41"/>
  <c r="S162" i="41"/>
  <c r="R162" i="41"/>
  <c r="Q162" i="41"/>
  <c r="P162" i="41"/>
  <c r="O162" i="41"/>
  <c r="N162" i="41"/>
  <c r="M162" i="41"/>
  <c r="L162" i="41"/>
  <c r="K162" i="41"/>
  <c r="J162" i="41"/>
  <c r="I162" i="41"/>
  <c r="H162" i="41"/>
  <c r="G162" i="41"/>
  <c r="F162" i="41"/>
  <c r="E162" i="41"/>
  <c r="D162" i="41"/>
  <c r="C162" i="41"/>
  <c r="B162" i="41"/>
  <c r="A162" i="41"/>
  <c r="Z161" i="41"/>
  <c r="Y161" i="41"/>
  <c r="X161" i="41"/>
  <c r="W161" i="41"/>
  <c r="V161" i="41"/>
  <c r="U161" i="41"/>
  <c r="T161" i="41"/>
  <c r="S161" i="41"/>
  <c r="R161" i="41"/>
  <c r="Q161" i="41"/>
  <c r="P161" i="41"/>
  <c r="O161" i="41"/>
  <c r="N161" i="41"/>
  <c r="M161" i="41"/>
  <c r="L161" i="41"/>
  <c r="K161" i="41"/>
  <c r="J161" i="41"/>
  <c r="I161" i="41"/>
  <c r="H161" i="41"/>
  <c r="G161" i="41"/>
  <c r="F161" i="41"/>
  <c r="E161" i="41"/>
  <c r="D161" i="41"/>
  <c r="C161" i="41"/>
  <c r="B161" i="41"/>
  <c r="A161" i="41"/>
  <c r="Z160" i="41"/>
  <c r="Y160" i="41"/>
  <c r="X160" i="41"/>
  <c r="W160" i="41"/>
  <c r="V160" i="41"/>
  <c r="U160" i="41"/>
  <c r="T160" i="41"/>
  <c r="S160" i="41"/>
  <c r="R160" i="41"/>
  <c r="Q160" i="41"/>
  <c r="P160" i="41"/>
  <c r="O160" i="41"/>
  <c r="N160" i="41"/>
  <c r="M160" i="41"/>
  <c r="L160" i="41"/>
  <c r="K160" i="41"/>
  <c r="J160" i="41"/>
  <c r="I160" i="41"/>
  <c r="H160" i="41"/>
  <c r="G160" i="41"/>
  <c r="F160" i="41"/>
  <c r="E160" i="41"/>
  <c r="D160" i="41"/>
  <c r="C160" i="41"/>
  <c r="B160" i="41"/>
  <c r="A160" i="41"/>
  <c r="Z159" i="41"/>
  <c r="Y159" i="41"/>
  <c r="X159" i="41"/>
  <c r="W159" i="41"/>
  <c r="V159" i="41"/>
  <c r="U159" i="41"/>
  <c r="T159" i="41"/>
  <c r="S159" i="41"/>
  <c r="R159" i="41"/>
  <c r="Q159" i="41"/>
  <c r="P159" i="41"/>
  <c r="O159" i="41"/>
  <c r="N159" i="41"/>
  <c r="M159" i="41"/>
  <c r="L159" i="41"/>
  <c r="K159" i="41"/>
  <c r="J159" i="41"/>
  <c r="I159" i="41"/>
  <c r="H159" i="41"/>
  <c r="G159" i="41"/>
  <c r="F159" i="41"/>
  <c r="E159" i="41"/>
  <c r="D159" i="41"/>
  <c r="C159" i="41"/>
  <c r="B159" i="41"/>
  <c r="A159" i="41"/>
  <c r="Z158" i="41"/>
  <c r="Y158" i="41"/>
  <c r="X158" i="41"/>
  <c r="W158" i="41"/>
  <c r="V158" i="41"/>
  <c r="U158" i="41"/>
  <c r="T158" i="41"/>
  <c r="S158" i="41"/>
  <c r="R158" i="41"/>
  <c r="Q158" i="41"/>
  <c r="P158" i="41"/>
  <c r="O158" i="41"/>
  <c r="N158" i="41"/>
  <c r="M158" i="41"/>
  <c r="L158" i="41"/>
  <c r="K158" i="41"/>
  <c r="J158" i="41"/>
  <c r="I158" i="41"/>
  <c r="H158" i="41"/>
  <c r="G158" i="41"/>
  <c r="F158" i="41"/>
  <c r="E158" i="41"/>
  <c r="D158" i="41"/>
  <c r="C158" i="41"/>
  <c r="B158" i="41"/>
  <c r="A158" i="41"/>
  <c r="Z157" i="41"/>
  <c r="Y157" i="41"/>
  <c r="X157" i="41"/>
  <c r="W157" i="41"/>
  <c r="V157" i="41"/>
  <c r="U157" i="41"/>
  <c r="T157" i="41"/>
  <c r="S157" i="41"/>
  <c r="R157" i="41"/>
  <c r="Q157" i="41"/>
  <c r="P157" i="41"/>
  <c r="O157" i="41"/>
  <c r="N157" i="41"/>
  <c r="M157" i="41"/>
  <c r="L157" i="41"/>
  <c r="K157" i="41"/>
  <c r="J157" i="41"/>
  <c r="I157" i="41"/>
  <c r="H157" i="41"/>
  <c r="G157" i="41"/>
  <c r="F157" i="41"/>
  <c r="E157" i="41"/>
  <c r="D157" i="41"/>
  <c r="C157" i="41"/>
  <c r="B157" i="41"/>
  <c r="A157" i="41"/>
  <c r="Z156" i="41"/>
  <c r="Y156" i="41"/>
  <c r="X156" i="41"/>
  <c r="W156" i="41"/>
  <c r="V156" i="41"/>
  <c r="U156" i="41"/>
  <c r="T156" i="41"/>
  <c r="S156" i="41"/>
  <c r="R156" i="41"/>
  <c r="Q156" i="41"/>
  <c r="P156" i="41"/>
  <c r="O156" i="41"/>
  <c r="N156" i="41"/>
  <c r="M156" i="41"/>
  <c r="L156" i="41"/>
  <c r="K156" i="41"/>
  <c r="J156" i="41"/>
  <c r="I156" i="41"/>
  <c r="H156" i="41"/>
  <c r="G156" i="41"/>
  <c r="F156" i="41"/>
  <c r="E156" i="41"/>
  <c r="D156" i="41"/>
  <c r="C156" i="41"/>
  <c r="B156" i="41"/>
  <c r="A156" i="41"/>
  <c r="Z155" i="41"/>
  <c r="Y155" i="41"/>
  <c r="X155" i="41"/>
  <c r="W155" i="41"/>
  <c r="V155" i="41"/>
  <c r="U155" i="41"/>
  <c r="T155" i="41"/>
  <c r="S155" i="41"/>
  <c r="R155" i="41"/>
  <c r="Q155" i="41"/>
  <c r="P155" i="41"/>
  <c r="O155" i="41"/>
  <c r="N155" i="41"/>
  <c r="M155" i="41"/>
  <c r="L155" i="41"/>
  <c r="K155" i="41"/>
  <c r="J155" i="41"/>
  <c r="I155" i="41"/>
  <c r="H155" i="41"/>
  <c r="G155" i="41"/>
  <c r="F155" i="41"/>
  <c r="E155" i="41"/>
  <c r="D155" i="41"/>
  <c r="C155" i="41"/>
  <c r="B155" i="41"/>
  <c r="A155" i="41"/>
  <c r="Z154" i="41"/>
  <c r="Y154" i="41"/>
  <c r="X154" i="41"/>
  <c r="W154" i="41"/>
  <c r="V154" i="41"/>
  <c r="U154" i="41"/>
  <c r="T154" i="41"/>
  <c r="S154" i="41"/>
  <c r="R154" i="41"/>
  <c r="Q154" i="41"/>
  <c r="P154" i="41"/>
  <c r="O154" i="41"/>
  <c r="N154" i="41"/>
  <c r="M154" i="41"/>
  <c r="L154" i="41"/>
  <c r="K154" i="41"/>
  <c r="J154" i="41"/>
  <c r="I154" i="41"/>
  <c r="H154" i="41"/>
  <c r="G154" i="41"/>
  <c r="F154" i="41"/>
  <c r="E154" i="41"/>
  <c r="D154" i="41"/>
  <c r="C154" i="41"/>
  <c r="B154" i="41"/>
  <c r="A154" i="41"/>
  <c r="Z153" i="41"/>
  <c r="Y153" i="41"/>
  <c r="X153" i="41"/>
  <c r="W153" i="41"/>
  <c r="V153" i="41"/>
  <c r="U153" i="41"/>
  <c r="T153" i="41"/>
  <c r="S153" i="41"/>
  <c r="R153" i="41"/>
  <c r="Q153" i="41"/>
  <c r="P153" i="41"/>
  <c r="O153" i="41"/>
  <c r="N153" i="41"/>
  <c r="M153" i="41"/>
  <c r="L153" i="41"/>
  <c r="K153" i="41"/>
  <c r="J153" i="41"/>
  <c r="I153" i="41"/>
  <c r="H153" i="41"/>
  <c r="G153" i="41"/>
  <c r="F153" i="41"/>
  <c r="E153" i="41"/>
  <c r="D153" i="41"/>
  <c r="C153" i="41"/>
  <c r="B153" i="41"/>
  <c r="A153" i="41"/>
  <c r="Z152" i="41"/>
  <c r="Y152" i="41"/>
  <c r="X152" i="41"/>
  <c r="W152" i="41"/>
  <c r="V152" i="41"/>
  <c r="U152" i="41"/>
  <c r="T152" i="41"/>
  <c r="S152" i="41"/>
  <c r="R152" i="41"/>
  <c r="Q152" i="41"/>
  <c r="P152" i="41"/>
  <c r="O152" i="41"/>
  <c r="N152" i="41"/>
  <c r="M152" i="41"/>
  <c r="L152" i="41"/>
  <c r="K152" i="41"/>
  <c r="J152" i="41"/>
  <c r="I152" i="41"/>
  <c r="H152" i="41"/>
  <c r="G152" i="41"/>
  <c r="F152" i="41"/>
  <c r="E152" i="41"/>
  <c r="D152" i="41"/>
  <c r="C152" i="41"/>
  <c r="B152" i="41"/>
  <c r="A152" i="41"/>
  <c r="Z151" i="41"/>
  <c r="Y151" i="41"/>
  <c r="X151" i="41"/>
  <c r="W151" i="41"/>
  <c r="V151" i="41"/>
  <c r="U151" i="41"/>
  <c r="T151" i="41"/>
  <c r="S151" i="41"/>
  <c r="R151" i="41"/>
  <c r="Q151" i="41"/>
  <c r="P151" i="41"/>
  <c r="O151" i="41"/>
  <c r="N151" i="41"/>
  <c r="M151" i="41"/>
  <c r="L151" i="41"/>
  <c r="K151" i="41"/>
  <c r="J151" i="41"/>
  <c r="I151" i="41"/>
  <c r="H151" i="41"/>
  <c r="G151" i="41"/>
  <c r="F151" i="41"/>
  <c r="E151" i="41"/>
  <c r="D151" i="41"/>
  <c r="C151" i="41"/>
  <c r="B151" i="41"/>
  <c r="A151" i="41"/>
  <c r="Z150" i="41"/>
  <c r="Y150" i="41"/>
  <c r="X150" i="41"/>
  <c r="W150" i="41"/>
  <c r="V150" i="41"/>
  <c r="U150" i="41"/>
  <c r="T150" i="41"/>
  <c r="S150" i="41"/>
  <c r="R150" i="41"/>
  <c r="Q150" i="41"/>
  <c r="P150" i="41"/>
  <c r="O150" i="41"/>
  <c r="N150" i="41"/>
  <c r="M150" i="41"/>
  <c r="L150" i="41"/>
  <c r="K150" i="41"/>
  <c r="J150" i="41"/>
  <c r="I150" i="41"/>
  <c r="H150" i="41"/>
  <c r="G150" i="41"/>
  <c r="F150" i="41"/>
  <c r="E150" i="41"/>
  <c r="D150" i="41"/>
  <c r="C150" i="41"/>
  <c r="B150" i="41"/>
  <c r="A150" i="41"/>
  <c r="Z149" i="41"/>
  <c r="Y149" i="41"/>
  <c r="X149" i="41"/>
  <c r="W149" i="41"/>
  <c r="V149" i="41"/>
  <c r="U149" i="41"/>
  <c r="T149" i="41"/>
  <c r="S149" i="41"/>
  <c r="R149" i="41"/>
  <c r="Q149" i="41"/>
  <c r="P149" i="41"/>
  <c r="O149" i="41"/>
  <c r="N149" i="41"/>
  <c r="M149" i="41"/>
  <c r="L149" i="41"/>
  <c r="K149" i="41"/>
  <c r="J149" i="41"/>
  <c r="I149" i="41"/>
  <c r="H149" i="41"/>
  <c r="G149" i="41"/>
  <c r="F149" i="41"/>
  <c r="E149" i="41"/>
  <c r="D149" i="41"/>
  <c r="C149" i="41"/>
  <c r="B149" i="41"/>
  <c r="A149" i="41"/>
  <c r="Z148" i="41"/>
  <c r="Y148" i="41"/>
  <c r="X148" i="41"/>
  <c r="W148" i="41"/>
  <c r="V148" i="41"/>
  <c r="U148" i="41"/>
  <c r="T148" i="41"/>
  <c r="S148" i="41"/>
  <c r="R148" i="41"/>
  <c r="Q148" i="41"/>
  <c r="P148" i="41"/>
  <c r="O148" i="41"/>
  <c r="N148" i="41"/>
  <c r="M148" i="41"/>
  <c r="L148" i="41"/>
  <c r="K148" i="41"/>
  <c r="J148" i="41"/>
  <c r="I148" i="41"/>
  <c r="H148" i="41"/>
  <c r="G148" i="41"/>
  <c r="F148" i="41"/>
  <c r="E148" i="41"/>
  <c r="D148" i="41"/>
  <c r="C148" i="41"/>
  <c r="B148" i="41"/>
  <c r="A148" i="41"/>
  <c r="Z147" i="41"/>
  <c r="Y147" i="41"/>
  <c r="X147" i="41"/>
  <c r="W147" i="41"/>
  <c r="V147" i="41"/>
  <c r="U147" i="41"/>
  <c r="T147" i="41"/>
  <c r="S147" i="41"/>
  <c r="R147" i="41"/>
  <c r="Q147" i="41"/>
  <c r="P147" i="41"/>
  <c r="O147" i="41"/>
  <c r="N147" i="41"/>
  <c r="M147" i="41"/>
  <c r="L147" i="41"/>
  <c r="K147" i="41"/>
  <c r="J147" i="41"/>
  <c r="I147" i="41"/>
  <c r="H147" i="41"/>
  <c r="G147" i="41"/>
  <c r="F147" i="41"/>
  <c r="E147" i="41"/>
  <c r="D147" i="41"/>
  <c r="C147" i="41"/>
  <c r="B147" i="41"/>
  <c r="A147" i="41"/>
  <c r="Z146" i="41"/>
  <c r="Y146" i="41"/>
  <c r="X146" i="41"/>
  <c r="W146" i="41"/>
  <c r="V146" i="41"/>
  <c r="U146" i="41"/>
  <c r="T146" i="41"/>
  <c r="S146" i="41"/>
  <c r="R146" i="41"/>
  <c r="Q146" i="41"/>
  <c r="P146" i="41"/>
  <c r="O146" i="41"/>
  <c r="N146" i="41"/>
  <c r="M146" i="41"/>
  <c r="L146" i="41"/>
  <c r="K146" i="41"/>
  <c r="J146" i="41"/>
  <c r="I146" i="41"/>
  <c r="H146" i="41"/>
  <c r="G146" i="41"/>
  <c r="F146" i="41"/>
  <c r="E146" i="41"/>
  <c r="D146" i="41"/>
  <c r="C146" i="41"/>
  <c r="B146" i="41"/>
  <c r="A146" i="41"/>
  <c r="Z145" i="41"/>
  <c r="Y145" i="41"/>
  <c r="X145" i="41"/>
  <c r="W145" i="41"/>
  <c r="V145" i="41"/>
  <c r="U145" i="41"/>
  <c r="T145" i="41"/>
  <c r="S145" i="41"/>
  <c r="R145" i="41"/>
  <c r="Q145" i="41"/>
  <c r="P145" i="41"/>
  <c r="O145" i="41"/>
  <c r="N145" i="41"/>
  <c r="M145" i="41"/>
  <c r="L145" i="41"/>
  <c r="K145" i="41"/>
  <c r="J145" i="41"/>
  <c r="I145" i="41"/>
  <c r="H145" i="41"/>
  <c r="G145" i="41"/>
  <c r="F145" i="41"/>
  <c r="E145" i="41"/>
  <c r="D145" i="41"/>
  <c r="C145" i="41"/>
  <c r="B145" i="41"/>
  <c r="A145" i="41"/>
  <c r="Z144" i="41"/>
  <c r="Y144" i="41"/>
  <c r="X144" i="41"/>
  <c r="W144" i="41"/>
  <c r="V144" i="41"/>
  <c r="U144" i="41"/>
  <c r="T144" i="41"/>
  <c r="S144" i="41"/>
  <c r="R144" i="41"/>
  <c r="Q144" i="41"/>
  <c r="P144" i="41"/>
  <c r="O144" i="41"/>
  <c r="N144" i="41"/>
  <c r="M144" i="41"/>
  <c r="L144" i="41"/>
  <c r="K144" i="41"/>
  <c r="J144" i="41"/>
  <c r="I144" i="41"/>
  <c r="H144" i="41"/>
  <c r="G144" i="41"/>
  <c r="F144" i="41"/>
  <c r="E144" i="41"/>
  <c r="D144" i="41"/>
  <c r="C144" i="41"/>
  <c r="B144" i="41"/>
  <c r="A144" i="41"/>
  <c r="Z143" i="41"/>
  <c r="Y143" i="41"/>
  <c r="X143" i="41"/>
  <c r="W143" i="41"/>
  <c r="V143" i="41"/>
  <c r="U143" i="41"/>
  <c r="T143" i="41"/>
  <c r="S143" i="41"/>
  <c r="R143" i="41"/>
  <c r="Q143" i="41"/>
  <c r="P143" i="41"/>
  <c r="O143" i="41"/>
  <c r="N143" i="41"/>
  <c r="M143" i="41"/>
  <c r="L143" i="41"/>
  <c r="K143" i="41"/>
  <c r="J143" i="41"/>
  <c r="I143" i="41"/>
  <c r="H143" i="41"/>
  <c r="G143" i="41"/>
  <c r="F143" i="41"/>
  <c r="E143" i="41"/>
  <c r="D143" i="41"/>
  <c r="C143" i="41"/>
  <c r="B143" i="41"/>
  <c r="A143" i="41"/>
  <c r="Z142" i="41"/>
  <c r="Y142" i="41"/>
  <c r="X142" i="41"/>
  <c r="W142" i="41"/>
  <c r="V142" i="41"/>
  <c r="U142" i="41"/>
  <c r="T142" i="41"/>
  <c r="S142" i="41"/>
  <c r="R142" i="41"/>
  <c r="Q142" i="41"/>
  <c r="P142" i="41"/>
  <c r="O142" i="41"/>
  <c r="N142" i="41"/>
  <c r="M142" i="41"/>
  <c r="L142" i="41"/>
  <c r="K142" i="41"/>
  <c r="J142" i="41"/>
  <c r="I142" i="41"/>
  <c r="H142" i="41"/>
  <c r="G142" i="41"/>
  <c r="F142" i="41"/>
  <c r="E142" i="41"/>
  <c r="D142" i="41"/>
  <c r="C142" i="41"/>
  <c r="B142" i="41"/>
  <c r="A142" i="41"/>
  <c r="Z141" i="41"/>
  <c r="Y141" i="41"/>
  <c r="X141" i="41"/>
  <c r="W141" i="41"/>
  <c r="V141" i="41"/>
  <c r="U141" i="41"/>
  <c r="T141" i="41"/>
  <c r="S141" i="41"/>
  <c r="R141" i="41"/>
  <c r="Q141" i="41"/>
  <c r="P141" i="41"/>
  <c r="O141" i="41"/>
  <c r="N141" i="41"/>
  <c r="M141" i="41"/>
  <c r="L141" i="41"/>
  <c r="K141" i="41"/>
  <c r="J141" i="41"/>
  <c r="I141" i="41"/>
  <c r="H141" i="41"/>
  <c r="G141" i="41"/>
  <c r="F141" i="41"/>
  <c r="E141" i="41"/>
  <c r="D141" i="41"/>
  <c r="C141" i="41"/>
  <c r="B141" i="41"/>
  <c r="A141" i="41"/>
  <c r="Z140" i="41"/>
  <c r="Y140" i="41"/>
  <c r="X140" i="41"/>
  <c r="W140" i="41"/>
  <c r="V140" i="41"/>
  <c r="U140" i="41"/>
  <c r="T140" i="41"/>
  <c r="S140" i="41"/>
  <c r="R140" i="41"/>
  <c r="Q140" i="41"/>
  <c r="P140" i="41"/>
  <c r="O140" i="41"/>
  <c r="N140" i="41"/>
  <c r="M140" i="41"/>
  <c r="L140" i="41"/>
  <c r="K140" i="41"/>
  <c r="J140" i="41"/>
  <c r="I140" i="41"/>
  <c r="H140" i="41"/>
  <c r="G140" i="41"/>
  <c r="F140" i="41"/>
  <c r="E140" i="41"/>
  <c r="D140" i="41"/>
  <c r="C140" i="41"/>
  <c r="B140" i="41"/>
  <c r="A140" i="41"/>
  <c r="Z139" i="41"/>
  <c r="Y139" i="41"/>
  <c r="X139" i="41"/>
  <c r="W139" i="41"/>
  <c r="V139" i="41"/>
  <c r="U139" i="41"/>
  <c r="T139" i="41"/>
  <c r="S139" i="41"/>
  <c r="R139" i="41"/>
  <c r="Q139" i="41"/>
  <c r="P139" i="41"/>
  <c r="O139" i="41"/>
  <c r="N139" i="41"/>
  <c r="M139" i="41"/>
  <c r="L139" i="41"/>
  <c r="K139" i="41"/>
  <c r="J139" i="41"/>
  <c r="I139" i="41"/>
  <c r="H139" i="41"/>
  <c r="G139" i="41"/>
  <c r="F139" i="41"/>
  <c r="E139" i="41"/>
  <c r="D139" i="41"/>
  <c r="C139" i="41"/>
  <c r="B139" i="41"/>
  <c r="A139" i="41"/>
  <c r="Z138" i="41"/>
  <c r="Y138" i="41"/>
  <c r="X138" i="41"/>
  <c r="W138" i="41"/>
  <c r="V138" i="41"/>
  <c r="U138" i="41"/>
  <c r="T138" i="41"/>
  <c r="S138" i="41"/>
  <c r="R138" i="41"/>
  <c r="Q138" i="41"/>
  <c r="P138" i="41"/>
  <c r="O138" i="41"/>
  <c r="N138" i="41"/>
  <c r="M138" i="41"/>
  <c r="L138" i="41"/>
  <c r="K138" i="41"/>
  <c r="J138" i="41"/>
  <c r="I138" i="41"/>
  <c r="H138" i="41"/>
  <c r="G138" i="41"/>
  <c r="F138" i="41"/>
  <c r="E138" i="41"/>
  <c r="D138" i="41"/>
  <c r="C138" i="41"/>
  <c r="B138" i="41"/>
  <c r="A138" i="41"/>
  <c r="Z137" i="41"/>
  <c r="Y137" i="41"/>
  <c r="X137" i="41"/>
  <c r="W137" i="41"/>
  <c r="V137" i="41"/>
  <c r="U137" i="41"/>
  <c r="T137" i="41"/>
  <c r="S137" i="41"/>
  <c r="R137" i="41"/>
  <c r="Q137" i="41"/>
  <c r="P137" i="41"/>
  <c r="O137" i="41"/>
  <c r="N137" i="41"/>
  <c r="M137" i="41"/>
  <c r="L137" i="41"/>
  <c r="K137" i="41"/>
  <c r="J137" i="41"/>
  <c r="I137" i="41"/>
  <c r="H137" i="41"/>
  <c r="G137" i="41"/>
  <c r="F137" i="41"/>
  <c r="E137" i="41"/>
  <c r="D137" i="41"/>
  <c r="C137" i="41"/>
  <c r="B137" i="41"/>
  <c r="A137" i="41"/>
  <c r="Z136" i="41"/>
  <c r="Y136" i="41"/>
  <c r="X136" i="41"/>
  <c r="W136" i="41"/>
  <c r="V136" i="41"/>
  <c r="U136" i="41"/>
  <c r="T136" i="41"/>
  <c r="S136" i="41"/>
  <c r="R136" i="41"/>
  <c r="Q136" i="41"/>
  <c r="P136" i="41"/>
  <c r="O136" i="41"/>
  <c r="N136" i="41"/>
  <c r="M136" i="41"/>
  <c r="L136" i="41"/>
  <c r="K136" i="41"/>
  <c r="J136" i="41"/>
  <c r="I136" i="41"/>
  <c r="H136" i="41"/>
  <c r="G136" i="41"/>
  <c r="F136" i="41"/>
  <c r="E136" i="41"/>
  <c r="D136" i="41"/>
  <c r="C136" i="41"/>
  <c r="B136" i="41"/>
  <c r="A136" i="41"/>
  <c r="Z135" i="41"/>
  <c r="Y135" i="41"/>
  <c r="X135" i="41"/>
  <c r="W135" i="41"/>
  <c r="V135" i="41"/>
  <c r="U135" i="41"/>
  <c r="T135" i="41"/>
  <c r="S135" i="41"/>
  <c r="R135" i="41"/>
  <c r="Q135" i="41"/>
  <c r="P135" i="41"/>
  <c r="O135" i="41"/>
  <c r="N135" i="41"/>
  <c r="M135" i="41"/>
  <c r="L135" i="41"/>
  <c r="K135" i="41"/>
  <c r="J135" i="41"/>
  <c r="I135" i="41"/>
  <c r="H135" i="41"/>
  <c r="G135" i="41"/>
  <c r="F135" i="41"/>
  <c r="E135" i="41"/>
  <c r="D135" i="41"/>
  <c r="C135" i="41"/>
  <c r="B135" i="41"/>
  <c r="A135" i="41"/>
  <c r="Z134" i="41"/>
  <c r="Y134" i="41"/>
  <c r="X134" i="41"/>
  <c r="W134" i="41"/>
  <c r="V134" i="41"/>
  <c r="U134" i="41"/>
  <c r="T134" i="41"/>
  <c r="S134" i="41"/>
  <c r="R134" i="41"/>
  <c r="Q134" i="41"/>
  <c r="P134" i="41"/>
  <c r="O134" i="41"/>
  <c r="N134" i="41"/>
  <c r="M134" i="41"/>
  <c r="L134" i="41"/>
  <c r="K134" i="41"/>
  <c r="J134" i="41"/>
  <c r="I134" i="41"/>
  <c r="H134" i="41"/>
  <c r="G134" i="41"/>
  <c r="F134" i="41"/>
  <c r="E134" i="41"/>
  <c r="D134" i="41"/>
  <c r="C134" i="41"/>
  <c r="B134" i="41"/>
  <c r="A134" i="41"/>
  <c r="Z133" i="41"/>
  <c r="Y133" i="41"/>
  <c r="X133" i="41"/>
  <c r="W133" i="41"/>
  <c r="V133" i="41"/>
  <c r="U133" i="41"/>
  <c r="T133" i="41"/>
  <c r="S133" i="41"/>
  <c r="R133" i="41"/>
  <c r="Q133" i="41"/>
  <c r="P133" i="41"/>
  <c r="O133" i="41"/>
  <c r="N133" i="41"/>
  <c r="M133" i="41"/>
  <c r="L133" i="41"/>
  <c r="K133" i="41"/>
  <c r="J133" i="41"/>
  <c r="I133" i="41"/>
  <c r="H133" i="41"/>
  <c r="G133" i="41"/>
  <c r="F133" i="41"/>
  <c r="E133" i="41"/>
  <c r="D133" i="41"/>
  <c r="C133" i="41"/>
  <c r="B133" i="41"/>
  <c r="A133" i="41"/>
  <c r="Z132" i="41"/>
  <c r="Y132" i="41"/>
  <c r="X132" i="41"/>
  <c r="W132" i="41"/>
  <c r="V132" i="41"/>
  <c r="U132" i="41"/>
  <c r="T132" i="41"/>
  <c r="S132" i="41"/>
  <c r="R132" i="41"/>
  <c r="Q132" i="41"/>
  <c r="P132" i="41"/>
  <c r="O132" i="41"/>
  <c r="N132" i="41"/>
  <c r="M132" i="41"/>
  <c r="L132" i="41"/>
  <c r="K132" i="41"/>
  <c r="J132" i="41"/>
  <c r="I132" i="41"/>
  <c r="H132" i="41"/>
  <c r="G132" i="41"/>
  <c r="F132" i="41"/>
  <c r="E132" i="41"/>
  <c r="D132" i="41"/>
  <c r="C132" i="41"/>
  <c r="B132" i="41"/>
  <c r="A132" i="41"/>
  <c r="Z131" i="41"/>
  <c r="Y131" i="41"/>
  <c r="X131" i="41"/>
  <c r="W131" i="41"/>
  <c r="V131" i="41"/>
  <c r="U131" i="41"/>
  <c r="T131" i="41"/>
  <c r="S131" i="41"/>
  <c r="R131" i="41"/>
  <c r="Q131" i="41"/>
  <c r="P131" i="41"/>
  <c r="O131" i="41"/>
  <c r="N131" i="41"/>
  <c r="M131" i="41"/>
  <c r="L131" i="41"/>
  <c r="K131" i="41"/>
  <c r="J131" i="41"/>
  <c r="I131" i="41"/>
  <c r="H131" i="41"/>
  <c r="G131" i="41"/>
  <c r="F131" i="41"/>
  <c r="E131" i="41"/>
  <c r="D131" i="41"/>
  <c r="C131" i="41"/>
  <c r="B131" i="41"/>
  <c r="A131" i="41"/>
  <c r="Z130" i="41"/>
  <c r="Y130" i="41"/>
  <c r="X130" i="41"/>
  <c r="W130" i="41"/>
  <c r="V130" i="41"/>
  <c r="U130" i="41"/>
  <c r="T130" i="41"/>
  <c r="S130" i="41"/>
  <c r="R130" i="41"/>
  <c r="Q130" i="41"/>
  <c r="P130" i="41"/>
  <c r="O130" i="41"/>
  <c r="N130" i="41"/>
  <c r="M130" i="41"/>
  <c r="L130" i="41"/>
  <c r="K130" i="41"/>
  <c r="J130" i="41"/>
  <c r="I130" i="41"/>
  <c r="H130" i="41"/>
  <c r="G130" i="41"/>
  <c r="F130" i="41"/>
  <c r="E130" i="41"/>
  <c r="D130" i="41"/>
  <c r="C130" i="41"/>
  <c r="B130" i="41"/>
  <c r="A130" i="41"/>
  <c r="Z129" i="41"/>
  <c r="Y129" i="41"/>
  <c r="X129" i="41"/>
  <c r="W129" i="41"/>
  <c r="V129" i="41"/>
  <c r="U129" i="41"/>
  <c r="T129" i="41"/>
  <c r="S129" i="41"/>
  <c r="R129" i="41"/>
  <c r="Q129" i="41"/>
  <c r="P129" i="41"/>
  <c r="O129" i="41"/>
  <c r="N129" i="41"/>
  <c r="M129" i="41"/>
  <c r="L129" i="41"/>
  <c r="K129" i="41"/>
  <c r="J129" i="41"/>
  <c r="I129" i="41"/>
  <c r="H129" i="41"/>
  <c r="G129" i="41"/>
  <c r="F129" i="41"/>
  <c r="E129" i="41"/>
  <c r="D129" i="41"/>
  <c r="C129" i="41"/>
  <c r="B129" i="41"/>
  <c r="A129" i="41"/>
  <c r="Z128" i="41"/>
  <c r="Y128" i="41"/>
  <c r="X128" i="41"/>
  <c r="W128" i="41"/>
  <c r="V128" i="41"/>
  <c r="U128" i="41"/>
  <c r="T128" i="41"/>
  <c r="S128" i="41"/>
  <c r="R128" i="41"/>
  <c r="Q128" i="41"/>
  <c r="P128" i="41"/>
  <c r="O128" i="41"/>
  <c r="N128" i="41"/>
  <c r="M128" i="41"/>
  <c r="L128" i="41"/>
  <c r="K128" i="41"/>
  <c r="J128" i="41"/>
  <c r="I128" i="41"/>
  <c r="H128" i="41"/>
  <c r="G128" i="41"/>
  <c r="F128" i="41"/>
  <c r="E128" i="41"/>
  <c r="D128" i="41"/>
  <c r="C128" i="41"/>
  <c r="B128" i="41"/>
  <c r="A128" i="41"/>
  <c r="Z127" i="41"/>
  <c r="Y127" i="41"/>
  <c r="X127" i="41"/>
  <c r="W127" i="41"/>
  <c r="V127" i="41"/>
  <c r="U127" i="41"/>
  <c r="T127" i="41"/>
  <c r="S127" i="41"/>
  <c r="R127" i="41"/>
  <c r="Q127" i="41"/>
  <c r="P127" i="41"/>
  <c r="O127" i="41"/>
  <c r="N127" i="41"/>
  <c r="M127" i="41"/>
  <c r="L127" i="41"/>
  <c r="K127" i="41"/>
  <c r="J127" i="41"/>
  <c r="I127" i="41"/>
  <c r="H127" i="41"/>
  <c r="G127" i="41"/>
  <c r="F127" i="41"/>
  <c r="E127" i="41"/>
  <c r="D127" i="41"/>
  <c r="C127" i="41"/>
  <c r="B127" i="41"/>
  <c r="A127" i="41"/>
  <c r="Z126" i="41"/>
  <c r="Y126" i="41"/>
  <c r="X126" i="41"/>
  <c r="W126" i="41"/>
  <c r="V126" i="41"/>
  <c r="U126" i="41"/>
  <c r="T126" i="41"/>
  <c r="S126" i="41"/>
  <c r="R126" i="41"/>
  <c r="Q126" i="41"/>
  <c r="P126" i="41"/>
  <c r="O126" i="41"/>
  <c r="N126" i="41"/>
  <c r="M126" i="41"/>
  <c r="L126" i="41"/>
  <c r="K126" i="41"/>
  <c r="J126" i="41"/>
  <c r="I126" i="41"/>
  <c r="H126" i="41"/>
  <c r="G126" i="41"/>
  <c r="F126" i="41"/>
  <c r="E126" i="41"/>
  <c r="D126" i="41"/>
  <c r="C126" i="41"/>
  <c r="B126" i="41"/>
  <c r="A126" i="41"/>
  <c r="Z125" i="41"/>
  <c r="Y125" i="41"/>
  <c r="X125" i="41"/>
  <c r="W125" i="41"/>
  <c r="V125" i="41"/>
  <c r="U125" i="41"/>
  <c r="T125" i="41"/>
  <c r="S125" i="41"/>
  <c r="R125" i="41"/>
  <c r="Q125" i="41"/>
  <c r="P125" i="41"/>
  <c r="O125" i="41"/>
  <c r="N125" i="41"/>
  <c r="M125" i="41"/>
  <c r="L125" i="41"/>
  <c r="K125" i="41"/>
  <c r="J125" i="41"/>
  <c r="I125" i="41"/>
  <c r="H125" i="41"/>
  <c r="G125" i="41"/>
  <c r="F125" i="41"/>
  <c r="E125" i="41"/>
  <c r="D125" i="41"/>
  <c r="C125" i="41"/>
  <c r="B125" i="41"/>
  <c r="A125" i="41"/>
  <c r="Z124" i="41"/>
  <c r="Y124" i="41"/>
  <c r="X124" i="41"/>
  <c r="W124" i="41"/>
  <c r="V124" i="41"/>
  <c r="U124" i="41"/>
  <c r="T124" i="41"/>
  <c r="S124" i="41"/>
  <c r="R124" i="41"/>
  <c r="Q124" i="41"/>
  <c r="P124" i="41"/>
  <c r="O124" i="41"/>
  <c r="N124" i="41"/>
  <c r="M124" i="41"/>
  <c r="L124" i="41"/>
  <c r="K124" i="41"/>
  <c r="J124" i="41"/>
  <c r="I124" i="41"/>
  <c r="H124" i="41"/>
  <c r="G124" i="41"/>
  <c r="F124" i="41"/>
  <c r="E124" i="41"/>
  <c r="D124" i="41"/>
  <c r="C124" i="41"/>
  <c r="B124" i="41"/>
  <c r="A124" i="41"/>
  <c r="Z123" i="41"/>
  <c r="Y123" i="41"/>
  <c r="X123" i="41"/>
  <c r="W123" i="41"/>
  <c r="V123" i="41"/>
  <c r="U123" i="41"/>
  <c r="T123" i="41"/>
  <c r="S123" i="41"/>
  <c r="R123" i="41"/>
  <c r="Q123" i="41"/>
  <c r="P123" i="41"/>
  <c r="O123" i="41"/>
  <c r="N123" i="41"/>
  <c r="M123" i="41"/>
  <c r="L123" i="41"/>
  <c r="K123" i="41"/>
  <c r="J123" i="41"/>
  <c r="I123" i="41"/>
  <c r="H123" i="41"/>
  <c r="G123" i="41"/>
  <c r="F123" i="41"/>
  <c r="E123" i="41"/>
  <c r="D123" i="41"/>
  <c r="C123" i="41"/>
  <c r="B123" i="41"/>
  <c r="A123" i="41"/>
  <c r="Z122" i="41"/>
  <c r="Y122" i="41"/>
  <c r="X122" i="41"/>
  <c r="W122" i="41"/>
  <c r="V122" i="41"/>
  <c r="U122" i="41"/>
  <c r="T122" i="41"/>
  <c r="S122" i="41"/>
  <c r="R122" i="41"/>
  <c r="Q122" i="41"/>
  <c r="P122" i="41"/>
  <c r="O122" i="41"/>
  <c r="N122" i="41"/>
  <c r="M122" i="41"/>
  <c r="L122" i="41"/>
  <c r="K122" i="41"/>
  <c r="J122" i="41"/>
  <c r="I122" i="41"/>
  <c r="H122" i="41"/>
  <c r="G122" i="41"/>
  <c r="F122" i="41"/>
  <c r="E122" i="41"/>
  <c r="D122" i="41"/>
  <c r="C122" i="41"/>
  <c r="B122" i="41"/>
  <c r="A122" i="41"/>
  <c r="Z121" i="41"/>
  <c r="Y121" i="41"/>
  <c r="X121" i="41"/>
  <c r="W121" i="41"/>
  <c r="V121" i="41"/>
  <c r="U121" i="41"/>
  <c r="T121" i="41"/>
  <c r="S121" i="41"/>
  <c r="R121" i="41"/>
  <c r="Q121" i="41"/>
  <c r="P121" i="41"/>
  <c r="O121" i="41"/>
  <c r="N121" i="41"/>
  <c r="M121" i="41"/>
  <c r="L121" i="41"/>
  <c r="K121" i="41"/>
  <c r="J121" i="41"/>
  <c r="I121" i="41"/>
  <c r="H121" i="41"/>
  <c r="G121" i="41"/>
  <c r="F121" i="41"/>
  <c r="E121" i="41"/>
  <c r="D121" i="41"/>
  <c r="C121" i="41"/>
  <c r="B121" i="41"/>
  <c r="A121" i="41"/>
  <c r="Z120" i="41"/>
  <c r="Y120" i="41"/>
  <c r="X120" i="41"/>
  <c r="W120" i="41"/>
  <c r="V120" i="41"/>
  <c r="U120" i="41"/>
  <c r="T120" i="41"/>
  <c r="S120" i="41"/>
  <c r="R120" i="41"/>
  <c r="Q120" i="41"/>
  <c r="P120" i="41"/>
  <c r="O120" i="41"/>
  <c r="N120" i="41"/>
  <c r="M120" i="41"/>
  <c r="L120" i="41"/>
  <c r="K120" i="41"/>
  <c r="J120" i="41"/>
  <c r="I120" i="41"/>
  <c r="H120" i="41"/>
  <c r="G120" i="41"/>
  <c r="F120" i="41"/>
  <c r="E120" i="41"/>
  <c r="D120" i="41"/>
  <c r="C120" i="41"/>
  <c r="B120" i="41"/>
  <c r="A120" i="41"/>
  <c r="Z119" i="41"/>
  <c r="Y119" i="41"/>
  <c r="X119" i="41"/>
  <c r="W119" i="41"/>
  <c r="V119" i="41"/>
  <c r="U119" i="41"/>
  <c r="T119" i="41"/>
  <c r="S119" i="41"/>
  <c r="R119" i="41"/>
  <c r="Q119" i="41"/>
  <c r="P119" i="41"/>
  <c r="O119" i="41"/>
  <c r="N119" i="41"/>
  <c r="M119" i="41"/>
  <c r="L119" i="41"/>
  <c r="K119" i="41"/>
  <c r="J119" i="41"/>
  <c r="I119" i="41"/>
  <c r="H119" i="41"/>
  <c r="G119" i="41"/>
  <c r="F119" i="41"/>
  <c r="E119" i="41"/>
  <c r="D119" i="41"/>
  <c r="C119" i="41"/>
  <c r="B119" i="41"/>
  <c r="A119" i="41"/>
  <c r="Z118" i="41"/>
  <c r="Y118" i="41"/>
  <c r="X118" i="41"/>
  <c r="W118" i="41"/>
  <c r="V118" i="41"/>
  <c r="U118" i="41"/>
  <c r="T118" i="41"/>
  <c r="S118" i="41"/>
  <c r="R118" i="41"/>
  <c r="Q118" i="41"/>
  <c r="P118" i="41"/>
  <c r="O118" i="41"/>
  <c r="N118" i="41"/>
  <c r="M118" i="41"/>
  <c r="L118" i="41"/>
  <c r="K118" i="41"/>
  <c r="J118" i="41"/>
  <c r="I118" i="41"/>
  <c r="H118" i="41"/>
  <c r="G118" i="41"/>
  <c r="F118" i="41"/>
  <c r="E118" i="41"/>
  <c r="D118" i="41"/>
  <c r="C118" i="41"/>
  <c r="B118" i="41"/>
  <c r="A118" i="41"/>
  <c r="Z117" i="41"/>
  <c r="Y117" i="41"/>
  <c r="X117" i="41"/>
  <c r="W117" i="41"/>
  <c r="V117" i="41"/>
  <c r="U117" i="41"/>
  <c r="T117" i="41"/>
  <c r="S117" i="41"/>
  <c r="R117" i="41"/>
  <c r="Q117" i="41"/>
  <c r="P117" i="41"/>
  <c r="O117" i="41"/>
  <c r="N117" i="41"/>
  <c r="M117" i="41"/>
  <c r="L117" i="41"/>
  <c r="K117" i="41"/>
  <c r="J117" i="41"/>
  <c r="I117" i="41"/>
  <c r="H117" i="41"/>
  <c r="G117" i="41"/>
  <c r="F117" i="41"/>
  <c r="E117" i="41"/>
  <c r="D117" i="41"/>
  <c r="C117" i="41"/>
  <c r="B117" i="41"/>
  <c r="A117" i="41"/>
  <c r="Z116" i="41"/>
  <c r="Y116" i="41"/>
  <c r="X116" i="41"/>
  <c r="W116" i="41"/>
  <c r="V116" i="41"/>
  <c r="U116" i="41"/>
  <c r="T116" i="41"/>
  <c r="S116" i="41"/>
  <c r="R116" i="41"/>
  <c r="Q116" i="41"/>
  <c r="P116" i="41"/>
  <c r="O116" i="41"/>
  <c r="N116" i="41"/>
  <c r="M116" i="41"/>
  <c r="L116" i="41"/>
  <c r="K116" i="41"/>
  <c r="J116" i="41"/>
  <c r="I116" i="41"/>
  <c r="H116" i="41"/>
  <c r="G116" i="41"/>
  <c r="F116" i="41"/>
  <c r="E116" i="41"/>
  <c r="D116" i="41"/>
  <c r="C116" i="41"/>
  <c r="B116" i="41"/>
  <c r="A116" i="41"/>
  <c r="Z115" i="41"/>
  <c r="Y115" i="41"/>
  <c r="X115" i="41"/>
  <c r="W115" i="41"/>
  <c r="V115" i="41"/>
  <c r="U115" i="41"/>
  <c r="T115" i="41"/>
  <c r="S115" i="41"/>
  <c r="R115" i="41"/>
  <c r="Q115" i="41"/>
  <c r="P115" i="41"/>
  <c r="O115" i="41"/>
  <c r="N115" i="41"/>
  <c r="M115" i="41"/>
  <c r="L115" i="41"/>
  <c r="K115" i="41"/>
  <c r="J115" i="41"/>
  <c r="I115" i="41"/>
  <c r="H115" i="41"/>
  <c r="G115" i="41"/>
  <c r="F115" i="41"/>
  <c r="E115" i="41"/>
  <c r="D115" i="41"/>
  <c r="C115" i="41"/>
  <c r="B115" i="41"/>
  <c r="A115" i="41"/>
  <c r="Z114" i="41"/>
  <c r="Y114" i="41"/>
  <c r="X114" i="41"/>
  <c r="W114" i="41"/>
  <c r="V114" i="41"/>
  <c r="U114" i="41"/>
  <c r="T114" i="41"/>
  <c r="S114" i="41"/>
  <c r="R114" i="41"/>
  <c r="Q114" i="41"/>
  <c r="P114" i="41"/>
  <c r="O114" i="41"/>
  <c r="N114" i="41"/>
  <c r="M114" i="41"/>
  <c r="L114" i="41"/>
  <c r="K114" i="41"/>
  <c r="J114" i="41"/>
  <c r="I114" i="41"/>
  <c r="H114" i="41"/>
  <c r="G114" i="41"/>
  <c r="F114" i="41"/>
  <c r="E114" i="41"/>
  <c r="D114" i="41"/>
  <c r="C114" i="41"/>
  <c r="B114" i="41"/>
  <c r="A114" i="41"/>
  <c r="Z113" i="41"/>
  <c r="Y113" i="41"/>
  <c r="X113" i="41"/>
  <c r="W113" i="41"/>
  <c r="V113" i="41"/>
  <c r="U113" i="41"/>
  <c r="T113" i="41"/>
  <c r="S113" i="41"/>
  <c r="R113" i="41"/>
  <c r="Q113" i="41"/>
  <c r="P113" i="41"/>
  <c r="O113" i="41"/>
  <c r="N113" i="41"/>
  <c r="M113" i="41"/>
  <c r="L113" i="41"/>
  <c r="K113" i="41"/>
  <c r="J113" i="41"/>
  <c r="I113" i="41"/>
  <c r="H113" i="41"/>
  <c r="G113" i="41"/>
  <c r="F113" i="41"/>
  <c r="E113" i="41"/>
  <c r="D113" i="41"/>
  <c r="C113" i="41"/>
  <c r="B113" i="41"/>
  <c r="A113" i="41"/>
  <c r="Z112" i="41"/>
  <c r="Y112" i="41"/>
  <c r="X112" i="41"/>
  <c r="W112" i="41"/>
  <c r="V112" i="41"/>
  <c r="U112" i="41"/>
  <c r="T112" i="41"/>
  <c r="S112" i="41"/>
  <c r="R112" i="41"/>
  <c r="Q112" i="41"/>
  <c r="P112" i="41"/>
  <c r="O112" i="41"/>
  <c r="N112" i="41"/>
  <c r="M112" i="41"/>
  <c r="L112" i="41"/>
  <c r="K112" i="41"/>
  <c r="J112" i="41"/>
  <c r="I112" i="41"/>
  <c r="H112" i="41"/>
  <c r="G112" i="41"/>
  <c r="F112" i="41"/>
  <c r="E112" i="41"/>
  <c r="D112" i="41"/>
  <c r="C112" i="41"/>
  <c r="B112" i="41"/>
  <c r="A112" i="41"/>
  <c r="Z111" i="41"/>
  <c r="Y111" i="41"/>
  <c r="X111" i="41"/>
  <c r="W111" i="41"/>
  <c r="V111" i="41"/>
  <c r="U111" i="41"/>
  <c r="T111" i="41"/>
  <c r="S111" i="41"/>
  <c r="R111" i="41"/>
  <c r="Q111" i="41"/>
  <c r="P111" i="41"/>
  <c r="O111" i="41"/>
  <c r="N111" i="41"/>
  <c r="M111" i="41"/>
  <c r="L111" i="41"/>
  <c r="K111" i="41"/>
  <c r="J111" i="41"/>
  <c r="I111" i="41"/>
  <c r="H111" i="41"/>
  <c r="G111" i="41"/>
  <c r="F111" i="41"/>
  <c r="E111" i="41"/>
  <c r="D111" i="41"/>
  <c r="C111" i="41"/>
  <c r="B111" i="41"/>
  <c r="A111" i="41"/>
  <c r="Z110" i="41"/>
  <c r="Y110" i="41"/>
  <c r="X110" i="41"/>
  <c r="W110" i="41"/>
  <c r="V110" i="41"/>
  <c r="U110" i="41"/>
  <c r="T110" i="41"/>
  <c r="S110" i="41"/>
  <c r="R110" i="41"/>
  <c r="Q110" i="41"/>
  <c r="P110" i="41"/>
  <c r="O110" i="41"/>
  <c r="N110" i="41"/>
  <c r="M110" i="41"/>
  <c r="L110" i="41"/>
  <c r="K110" i="41"/>
  <c r="J110" i="41"/>
  <c r="I110" i="41"/>
  <c r="H110" i="41"/>
  <c r="G110" i="41"/>
  <c r="F110" i="41"/>
  <c r="E110" i="41"/>
  <c r="D110" i="41"/>
  <c r="C110" i="41"/>
  <c r="B110" i="41"/>
  <c r="A110" i="41"/>
  <c r="Z109" i="41"/>
  <c r="Y109" i="41"/>
  <c r="X109" i="41"/>
  <c r="W109" i="41"/>
  <c r="V109" i="41"/>
  <c r="U109" i="41"/>
  <c r="T109" i="41"/>
  <c r="S109" i="41"/>
  <c r="R109" i="41"/>
  <c r="Q109" i="41"/>
  <c r="P109" i="41"/>
  <c r="O109" i="41"/>
  <c r="N109" i="41"/>
  <c r="M109" i="41"/>
  <c r="L109" i="41"/>
  <c r="K109" i="41"/>
  <c r="J109" i="41"/>
  <c r="I109" i="41"/>
  <c r="H109" i="41"/>
  <c r="G109" i="41"/>
  <c r="F109" i="41"/>
  <c r="E109" i="41"/>
  <c r="D109" i="41"/>
  <c r="C109" i="41"/>
  <c r="B109" i="41"/>
  <c r="A109" i="41"/>
  <c r="Z108" i="41"/>
  <c r="Y108" i="41"/>
  <c r="X108" i="41"/>
  <c r="W108" i="41"/>
  <c r="V108" i="41"/>
  <c r="U108" i="41"/>
  <c r="T108" i="41"/>
  <c r="S108" i="41"/>
  <c r="R108" i="41"/>
  <c r="Q108" i="41"/>
  <c r="P108" i="41"/>
  <c r="O108" i="41"/>
  <c r="N108" i="41"/>
  <c r="M108" i="41"/>
  <c r="L108" i="41"/>
  <c r="K108" i="41"/>
  <c r="J108" i="41"/>
  <c r="I108" i="41"/>
  <c r="H108" i="41"/>
  <c r="G108" i="41"/>
  <c r="F108" i="41"/>
  <c r="E108" i="41"/>
  <c r="D108" i="41"/>
  <c r="C108" i="41"/>
  <c r="B108" i="41"/>
  <c r="A108" i="41"/>
  <c r="Z107" i="41"/>
  <c r="Y107" i="41"/>
  <c r="X107" i="41"/>
  <c r="W107" i="41"/>
  <c r="V107" i="41"/>
  <c r="U107" i="41"/>
  <c r="T107" i="41"/>
  <c r="S107" i="41"/>
  <c r="R107" i="41"/>
  <c r="Q107" i="41"/>
  <c r="P107" i="41"/>
  <c r="O107" i="41"/>
  <c r="N107" i="41"/>
  <c r="M107" i="41"/>
  <c r="L107" i="41"/>
  <c r="K107" i="41"/>
  <c r="J107" i="41"/>
  <c r="I107" i="41"/>
  <c r="H107" i="41"/>
  <c r="G107" i="41"/>
  <c r="F107" i="41"/>
  <c r="E107" i="41"/>
  <c r="D107" i="41"/>
  <c r="C107" i="41"/>
  <c r="B107" i="41"/>
  <c r="A107" i="41"/>
  <c r="Z106" i="41"/>
  <c r="Y106" i="41"/>
  <c r="X106" i="41"/>
  <c r="W106" i="41"/>
  <c r="V106" i="41"/>
  <c r="U106" i="41"/>
  <c r="T106" i="41"/>
  <c r="S106" i="41"/>
  <c r="R106" i="41"/>
  <c r="Q106" i="41"/>
  <c r="P106" i="41"/>
  <c r="O106" i="41"/>
  <c r="N106" i="41"/>
  <c r="M106" i="41"/>
  <c r="L106" i="41"/>
  <c r="K106" i="41"/>
  <c r="J106" i="41"/>
  <c r="I106" i="41"/>
  <c r="H106" i="41"/>
  <c r="G106" i="41"/>
  <c r="F106" i="41"/>
  <c r="E106" i="41"/>
  <c r="D106" i="41"/>
  <c r="C106" i="41"/>
  <c r="B106" i="41"/>
  <c r="A106" i="41"/>
  <c r="Z105" i="41"/>
  <c r="Y105" i="41"/>
  <c r="X105" i="41"/>
  <c r="W105" i="41"/>
  <c r="V105" i="41"/>
  <c r="U105" i="41"/>
  <c r="T105" i="41"/>
  <c r="S105" i="41"/>
  <c r="R105" i="41"/>
  <c r="Q105" i="41"/>
  <c r="P105" i="41"/>
  <c r="O105" i="41"/>
  <c r="N105" i="41"/>
  <c r="M105" i="41"/>
  <c r="L105" i="41"/>
  <c r="K105" i="41"/>
  <c r="J105" i="41"/>
  <c r="I105" i="41"/>
  <c r="H105" i="41"/>
  <c r="G105" i="41"/>
  <c r="F105" i="41"/>
  <c r="E105" i="41"/>
  <c r="D105" i="41"/>
  <c r="C105" i="41"/>
  <c r="B105" i="41"/>
  <c r="A105" i="41"/>
  <c r="Z104" i="41"/>
  <c r="Y104" i="41"/>
  <c r="X104" i="41"/>
  <c r="W104" i="41"/>
  <c r="V104" i="41"/>
  <c r="U104" i="41"/>
  <c r="T104" i="41"/>
  <c r="S104" i="41"/>
  <c r="R104" i="41"/>
  <c r="Q104" i="41"/>
  <c r="P104" i="41"/>
  <c r="O104" i="41"/>
  <c r="N104" i="41"/>
  <c r="M104" i="41"/>
  <c r="L104" i="41"/>
  <c r="K104" i="41"/>
  <c r="J104" i="41"/>
  <c r="I104" i="41"/>
  <c r="H104" i="41"/>
  <c r="G104" i="41"/>
  <c r="F104" i="41"/>
  <c r="E104" i="41"/>
  <c r="D104" i="41"/>
  <c r="C104" i="41"/>
  <c r="B104" i="41"/>
  <c r="A104" i="41"/>
  <c r="Z103" i="41"/>
  <c r="Y103" i="41"/>
  <c r="X103" i="41"/>
  <c r="W103" i="41"/>
  <c r="V103" i="41"/>
  <c r="U103" i="41"/>
  <c r="T103" i="41"/>
  <c r="S103" i="41"/>
  <c r="R103" i="41"/>
  <c r="Q103" i="41"/>
  <c r="P103" i="41"/>
  <c r="O103" i="41"/>
  <c r="N103" i="41"/>
  <c r="M103" i="41"/>
  <c r="L103" i="41"/>
  <c r="K103" i="41"/>
  <c r="J103" i="41"/>
  <c r="I103" i="41"/>
  <c r="H103" i="41"/>
  <c r="G103" i="41"/>
  <c r="F103" i="41"/>
  <c r="E103" i="41"/>
  <c r="D103" i="41"/>
  <c r="C103" i="41"/>
  <c r="B103" i="41"/>
  <c r="A103" i="41"/>
  <c r="Z102" i="41"/>
  <c r="Y102" i="41"/>
  <c r="X102" i="41"/>
  <c r="W102" i="41"/>
  <c r="V102" i="41"/>
  <c r="U102" i="41"/>
  <c r="T102" i="41"/>
  <c r="S102" i="41"/>
  <c r="R102" i="41"/>
  <c r="Q102" i="41"/>
  <c r="P102" i="41"/>
  <c r="O102" i="41"/>
  <c r="N102" i="41"/>
  <c r="M102" i="41"/>
  <c r="L102" i="41"/>
  <c r="K102" i="41"/>
  <c r="J102" i="41"/>
  <c r="I102" i="41"/>
  <c r="H102" i="41"/>
  <c r="G102" i="41"/>
  <c r="F102" i="41"/>
  <c r="E102" i="41"/>
  <c r="D102" i="41"/>
  <c r="C102" i="41"/>
  <c r="B102" i="41"/>
  <c r="A102" i="41"/>
  <c r="Z101" i="41"/>
  <c r="Y101" i="41"/>
  <c r="X101" i="41"/>
  <c r="W101" i="41"/>
  <c r="V101" i="41"/>
  <c r="U101" i="41"/>
  <c r="T101" i="41"/>
  <c r="S101" i="41"/>
  <c r="R101" i="41"/>
  <c r="Q101" i="41"/>
  <c r="P101" i="41"/>
  <c r="O101" i="41"/>
  <c r="N101" i="41"/>
  <c r="M101" i="41"/>
  <c r="L101" i="41"/>
  <c r="K101" i="41"/>
  <c r="J101" i="41"/>
  <c r="I101" i="41"/>
  <c r="H101" i="41"/>
  <c r="G101" i="41"/>
  <c r="F101" i="41"/>
  <c r="E101" i="41"/>
  <c r="D101" i="41"/>
  <c r="C101" i="41"/>
  <c r="B101" i="41"/>
  <c r="A101" i="41"/>
  <c r="Z100" i="41"/>
  <c r="Y100" i="41"/>
  <c r="X100" i="41"/>
  <c r="W100" i="41"/>
  <c r="V100" i="41"/>
  <c r="U100" i="41"/>
  <c r="T100" i="41"/>
  <c r="S100" i="41"/>
  <c r="R100" i="41"/>
  <c r="Q100" i="41"/>
  <c r="P100" i="41"/>
  <c r="O100" i="41"/>
  <c r="N100" i="41"/>
  <c r="M100" i="41"/>
  <c r="L100" i="41"/>
  <c r="K100" i="41"/>
  <c r="J100" i="41"/>
  <c r="I100" i="41"/>
  <c r="H100" i="41"/>
  <c r="G100" i="41"/>
  <c r="F100" i="41"/>
  <c r="E100" i="41"/>
  <c r="D100" i="41"/>
  <c r="C100" i="41"/>
  <c r="B100" i="41"/>
  <c r="A100" i="41"/>
  <c r="Z99" i="41"/>
  <c r="Y99" i="41"/>
  <c r="X99" i="41"/>
  <c r="W99" i="41"/>
  <c r="V99" i="41"/>
  <c r="U99" i="41"/>
  <c r="T99" i="41"/>
  <c r="S99" i="41"/>
  <c r="R99" i="41"/>
  <c r="Q99" i="41"/>
  <c r="P99" i="41"/>
  <c r="O99" i="41"/>
  <c r="N99" i="41"/>
  <c r="M99" i="41"/>
  <c r="L99" i="41"/>
  <c r="K99" i="41"/>
  <c r="J99" i="41"/>
  <c r="I99" i="41"/>
  <c r="H99" i="41"/>
  <c r="G99" i="41"/>
  <c r="F99" i="41"/>
  <c r="E99" i="41"/>
  <c r="D99" i="41"/>
  <c r="C99" i="41"/>
  <c r="B99" i="41"/>
  <c r="A99" i="41"/>
  <c r="Z98" i="41"/>
  <c r="Y98" i="41"/>
  <c r="X98" i="41"/>
  <c r="W98" i="41"/>
  <c r="V98" i="41"/>
  <c r="U98" i="41"/>
  <c r="T98" i="41"/>
  <c r="S98" i="41"/>
  <c r="R98" i="41"/>
  <c r="Q98" i="41"/>
  <c r="P98" i="41"/>
  <c r="O98" i="41"/>
  <c r="N98" i="41"/>
  <c r="M98" i="41"/>
  <c r="L98" i="41"/>
  <c r="K98" i="41"/>
  <c r="J98" i="41"/>
  <c r="I98" i="41"/>
  <c r="H98" i="41"/>
  <c r="G98" i="41"/>
  <c r="F98" i="41"/>
  <c r="E98" i="41"/>
  <c r="D98" i="41"/>
  <c r="C98" i="41"/>
  <c r="B98" i="41"/>
  <c r="A98" i="41"/>
  <c r="Z97" i="41"/>
  <c r="Y97" i="41"/>
  <c r="X97" i="41"/>
  <c r="W97" i="41"/>
  <c r="V97" i="41"/>
  <c r="U97" i="41"/>
  <c r="T97" i="41"/>
  <c r="S97" i="41"/>
  <c r="R97" i="41"/>
  <c r="Q97" i="41"/>
  <c r="P97" i="41"/>
  <c r="O97" i="41"/>
  <c r="N97" i="41"/>
  <c r="M97" i="41"/>
  <c r="L97" i="41"/>
  <c r="K97" i="41"/>
  <c r="J97" i="41"/>
  <c r="I97" i="41"/>
  <c r="H97" i="41"/>
  <c r="G97" i="41"/>
  <c r="F97" i="41"/>
  <c r="E97" i="41"/>
  <c r="D97" i="41"/>
  <c r="C97" i="41"/>
  <c r="B97" i="41"/>
  <c r="A97" i="41"/>
  <c r="Z96" i="41"/>
  <c r="Y96" i="41"/>
  <c r="X96" i="41"/>
  <c r="W96" i="41"/>
  <c r="V96" i="41"/>
  <c r="U96" i="41"/>
  <c r="T96" i="41"/>
  <c r="S96" i="41"/>
  <c r="R96" i="41"/>
  <c r="Q96" i="41"/>
  <c r="P96" i="41"/>
  <c r="O96" i="41"/>
  <c r="N96" i="41"/>
  <c r="M96" i="41"/>
  <c r="L96" i="41"/>
  <c r="K96" i="41"/>
  <c r="J96" i="41"/>
  <c r="I96" i="41"/>
  <c r="H96" i="41"/>
  <c r="G96" i="41"/>
  <c r="F96" i="41"/>
  <c r="E96" i="41"/>
  <c r="D96" i="41"/>
  <c r="C96" i="41"/>
  <c r="B96" i="41"/>
  <c r="A96" i="41"/>
  <c r="Z95" i="41"/>
  <c r="Y95" i="41"/>
  <c r="X95" i="41"/>
  <c r="W95" i="41"/>
  <c r="V95" i="41"/>
  <c r="U95" i="41"/>
  <c r="T95" i="41"/>
  <c r="S95" i="41"/>
  <c r="R95" i="41"/>
  <c r="Q95" i="41"/>
  <c r="P95" i="41"/>
  <c r="O95" i="41"/>
  <c r="N95" i="41"/>
  <c r="M95" i="41"/>
  <c r="L95" i="41"/>
  <c r="K95" i="41"/>
  <c r="J95" i="41"/>
  <c r="I95" i="41"/>
  <c r="H95" i="41"/>
  <c r="G95" i="41"/>
  <c r="F95" i="41"/>
  <c r="E95" i="41"/>
  <c r="D95" i="41"/>
  <c r="C95" i="41"/>
  <c r="B95" i="41"/>
  <c r="A95" i="41"/>
  <c r="Z94" i="41"/>
  <c r="Y94" i="41"/>
  <c r="X94" i="41"/>
  <c r="W94" i="41"/>
  <c r="V94" i="41"/>
  <c r="U94" i="41"/>
  <c r="T94" i="41"/>
  <c r="S94" i="41"/>
  <c r="R94" i="41"/>
  <c r="Q94" i="41"/>
  <c r="P94" i="41"/>
  <c r="O94" i="41"/>
  <c r="N94" i="41"/>
  <c r="M94" i="41"/>
  <c r="L94" i="41"/>
  <c r="K94" i="41"/>
  <c r="J94" i="41"/>
  <c r="I94" i="41"/>
  <c r="H94" i="41"/>
  <c r="G94" i="41"/>
  <c r="F94" i="41"/>
  <c r="E94" i="41"/>
  <c r="D94" i="41"/>
  <c r="C94" i="41"/>
  <c r="B94" i="41"/>
  <c r="A94" i="41"/>
  <c r="Z93" i="41"/>
  <c r="Y93" i="41"/>
  <c r="X93" i="41"/>
  <c r="W93" i="41"/>
  <c r="V93" i="41"/>
  <c r="U93" i="41"/>
  <c r="T93" i="41"/>
  <c r="S93" i="41"/>
  <c r="R93" i="41"/>
  <c r="Q93" i="41"/>
  <c r="P93" i="41"/>
  <c r="O93" i="41"/>
  <c r="N93" i="41"/>
  <c r="M93" i="41"/>
  <c r="L93" i="41"/>
  <c r="K93" i="41"/>
  <c r="J93" i="41"/>
  <c r="I93" i="41"/>
  <c r="H93" i="41"/>
  <c r="G93" i="41"/>
  <c r="F93" i="41"/>
  <c r="E93" i="41"/>
  <c r="D93" i="41"/>
  <c r="C93" i="41"/>
  <c r="B93" i="41"/>
  <c r="A93" i="41"/>
  <c r="Z92" i="41"/>
  <c r="Y92" i="41"/>
  <c r="X92" i="41"/>
  <c r="W92" i="41"/>
  <c r="V92" i="41"/>
  <c r="U92" i="41"/>
  <c r="T92" i="41"/>
  <c r="S92" i="41"/>
  <c r="R92" i="41"/>
  <c r="Q92" i="41"/>
  <c r="P92" i="41"/>
  <c r="O92" i="41"/>
  <c r="N92" i="41"/>
  <c r="M92" i="41"/>
  <c r="L92" i="41"/>
  <c r="K92" i="41"/>
  <c r="J92" i="41"/>
  <c r="I92" i="41"/>
  <c r="H92" i="41"/>
  <c r="G92" i="41"/>
  <c r="F92" i="41"/>
  <c r="E92" i="41"/>
  <c r="D92" i="41"/>
  <c r="C92" i="41"/>
  <c r="B92" i="41"/>
  <c r="A92" i="41"/>
  <c r="Z91" i="41"/>
  <c r="Y91" i="41"/>
  <c r="X91" i="41"/>
  <c r="W91" i="41"/>
  <c r="V91" i="41"/>
  <c r="U91" i="41"/>
  <c r="T91" i="41"/>
  <c r="S91" i="41"/>
  <c r="R91" i="41"/>
  <c r="Q91" i="41"/>
  <c r="P91" i="41"/>
  <c r="O91" i="41"/>
  <c r="N91" i="41"/>
  <c r="M91" i="41"/>
  <c r="L91" i="41"/>
  <c r="K91" i="41"/>
  <c r="J91" i="41"/>
  <c r="I91" i="41"/>
  <c r="H91" i="41"/>
  <c r="G91" i="41"/>
  <c r="F91" i="41"/>
  <c r="E91" i="41"/>
  <c r="D91" i="41"/>
  <c r="C91" i="41"/>
  <c r="B91" i="41"/>
  <c r="A91" i="41"/>
  <c r="Z90" i="41"/>
  <c r="Y90" i="41"/>
  <c r="X90" i="41"/>
  <c r="W90" i="41"/>
  <c r="V90" i="41"/>
  <c r="U90" i="41"/>
  <c r="T90" i="41"/>
  <c r="S90" i="41"/>
  <c r="R90" i="41"/>
  <c r="Q90" i="41"/>
  <c r="P90" i="41"/>
  <c r="O90" i="41"/>
  <c r="N90" i="41"/>
  <c r="M90" i="41"/>
  <c r="L90" i="41"/>
  <c r="K90" i="41"/>
  <c r="J90" i="41"/>
  <c r="I90" i="41"/>
  <c r="H90" i="41"/>
  <c r="G90" i="41"/>
  <c r="F90" i="41"/>
  <c r="E90" i="41"/>
  <c r="D90" i="41"/>
  <c r="C90" i="41"/>
  <c r="B90" i="41"/>
  <c r="A90" i="41"/>
  <c r="Z89" i="41"/>
  <c r="Y89" i="41"/>
  <c r="X89" i="41"/>
  <c r="W89" i="41"/>
  <c r="V89" i="41"/>
  <c r="U89" i="41"/>
  <c r="T89" i="41"/>
  <c r="S89" i="41"/>
  <c r="R89" i="41"/>
  <c r="Q89" i="41"/>
  <c r="P89" i="41"/>
  <c r="O89" i="41"/>
  <c r="N89" i="41"/>
  <c r="M89" i="41"/>
  <c r="L89" i="41"/>
  <c r="K89" i="41"/>
  <c r="J89" i="41"/>
  <c r="I89" i="41"/>
  <c r="H89" i="41"/>
  <c r="G89" i="41"/>
  <c r="F89" i="41"/>
  <c r="E89" i="41"/>
  <c r="D89" i="41"/>
  <c r="C89" i="41"/>
  <c r="B89" i="41"/>
  <c r="A89" i="41"/>
  <c r="Z88" i="41"/>
  <c r="Y88" i="41"/>
  <c r="X88" i="41"/>
  <c r="W88" i="41"/>
  <c r="V88" i="41"/>
  <c r="U88" i="41"/>
  <c r="T88" i="41"/>
  <c r="S88" i="41"/>
  <c r="R88" i="41"/>
  <c r="Q88" i="41"/>
  <c r="P88" i="41"/>
  <c r="O88" i="41"/>
  <c r="N88" i="41"/>
  <c r="M88" i="41"/>
  <c r="L88" i="41"/>
  <c r="K88" i="41"/>
  <c r="J88" i="41"/>
  <c r="I88" i="41"/>
  <c r="H88" i="41"/>
  <c r="G88" i="41"/>
  <c r="F88" i="41"/>
  <c r="E88" i="41"/>
  <c r="D88" i="41"/>
  <c r="C88" i="41"/>
  <c r="B88" i="41"/>
  <c r="A88" i="41"/>
  <c r="Z87" i="41"/>
  <c r="Y87" i="41"/>
  <c r="X87" i="41"/>
  <c r="W87" i="41"/>
  <c r="V87" i="41"/>
  <c r="U87" i="41"/>
  <c r="T87" i="41"/>
  <c r="S87" i="41"/>
  <c r="R87" i="41"/>
  <c r="Q87" i="41"/>
  <c r="P87" i="41"/>
  <c r="O87" i="41"/>
  <c r="N87" i="41"/>
  <c r="M87" i="41"/>
  <c r="L87" i="41"/>
  <c r="K87" i="41"/>
  <c r="J87" i="41"/>
  <c r="I87" i="41"/>
  <c r="H87" i="41"/>
  <c r="G87" i="41"/>
  <c r="F87" i="41"/>
  <c r="E87" i="41"/>
  <c r="D87" i="41"/>
  <c r="C87" i="41"/>
  <c r="B87" i="41"/>
  <c r="A87" i="41"/>
  <c r="Z86" i="41"/>
  <c r="Y86" i="41"/>
  <c r="X86" i="41"/>
  <c r="W86" i="41"/>
  <c r="V86" i="41"/>
  <c r="U86" i="41"/>
  <c r="T86" i="41"/>
  <c r="S86" i="41"/>
  <c r="R86" i="41"/>
  <c r="Q86" i="41"/>
  <c r="P86" i="41"/>
  <c r="O86" i="41"/>
  <c r="N86" i="41"/>
  <c r="M86" i="41"/>
  <c r="L86" i="41"/>
  <c r="K86" i="41"/>
  <c r="J86" i="41"/>
  <c r="I86" i="41"/>
  <c r="H86" i="41"/>
  <c r="G86" i="41"/>
  <c r="F86" i="41"/>
  <c r="E86" i="41"/>
  <c r="D86" i="41"/>
  <c r="C86" i="41"/>
  <c r="B86" i="41"/>
  <c r="A86" i="41"/>
  <c r="Z85" i="41"/>
  <c r="Y85" i="41"/>
  <c r="X85" i="41"/>
  <c r="W85" i="41"/>
  <c r="V85" i="41"/>
  <c r="U85" i="41"/>
  <c r="T85" i="41"/>
  <c r="S85" i="41"/>
  <c r="R85" i="41"/>
  <c r="Q85" i="41"/>
  <c r="P85" i="41"/>
  <c r="O85" i="41"/>
  <c r="N85" i="41"/>
  <c r="M85" i="41"/>
  <c r="L85" i="41"/>
  <c r="K85" i="41"/>
  <c r="J85" i="41"/>
  <c r="I85" i="41"/>
  <c r="H85" i="41"/>
  <c r="G85" i="41"/>
  <c r="F85" i="41"/>
  <c r="E85" i="41"/>
  <c r="D85" i="41"/>
  <c r="C85" i="41"/>
  <c r="B85" i="41"/>
  <c r="A85" i="41"/>
  <c r="Z84" i="41"/>
  <c r="Y84" i="41"/>
  <c r="X84" i="41"/>
  <c r="W84" i="41"/>
  <c r="V84" i="41"/>
  <c r="U84" i="41"/>
  <c r="T84" i="41"/>
  <c r="S84" i="41"/>
  <c r="R84" i="41"/>
  <c r="Q84" i="41"/>
  <c r="P84" i="41"/>
  <c r="O84" i="41"/>
  <c r="N84" i="41"/>
  <c r="M84" i="41"/>
  <c r="L84" i="41"/>
  <c r="K84" i="41"/>
  <c r="J84" i="41"/>
  <c r="I84" i="41"/>
  <c r="H84" i="41"/>
  <c r="G84" i="41"/>
  <c r="F84" i="41"/>
  <c r="E84" i="41"/>
  <c r="D84" i="41"/>
  <c r="C84" i="41"/>
  <c r="B84" i="41"/>
  <c r="A84" i="41"/>
  <c r="Z83" i="41"/>
  <c r="Y83" i="41"/>
  <c r="X83" i="41"/>
  <c r="W83" i="41"/>
  <c r="V83" i="41"/>
  <c r="U83" i="41"/>
  <c r="T83" i="41"/>
  <c r="S83" i="41"/>
  <c r="R83" i="41"/>
  <c r="Q83" i="41"/>
  <c r="P83" i="41"/>
  <c r="O83" i="41"/>
  <c r="N83" i="41"/>
  <c r="M83" i="41"/>
  <c r="L83" i="41"/>
  <c r="K83" i="41"/>
  <c r="J83" i="41"/>
  <c r="I83" i="41"/>
  <c r="H83" i="41"/>
  <c r="G83" i="41"/>
  <c r="F83" i="41"/>
  <c r="E83" i="41"/>
  <c r="D83" i="41"/>
  <c r="C83" i="41"/>
  <c r="B83" i="41"/>
  <c r="A83" i="41"/>
  <c r="Z82" i="41"/>
  <c r="Y82" i="41"/>
  <c r="X82" i="41"/>
  <c r="W82" i="41"/>
  <c r="V82" i="41"/>
  <c r="U82" i="41"/>
  <c r="T82" i="41"/>
  <c r="S82" i="41"/>
  <c r="R82" i="41"/>
  <c r="Q82" i="41"/>
  <c r="P82" i="41"/>
  <c r="O82" i="41"/>
  <c r="N82" i="41"/>
  <c r="M82" i="41"/>
  <c r="L82" i="41"/>
  <c r="K82" i="41"/>
  <c r="J82" i="41"/>
  <c r="I82" i="41"/>
  <c r="H82" i="41"/>
  <c r="G82" i="41"/>
  <c r="F82" i="41"/>
  <c r="E82" i="41"/>
  <c r="D82" i="41"/>
  <c r="C82" i="41"/>
  <c r="B82" i="41"/>
  <c r="A82" i="41"/>
  <c r="Z81" i="41"/>
  <c r="Y81" i="41"/>
  <c r="X81" i="41"/>
  <c r="W81" i="41"/>
  <c r="V81" i="41"/>
  <c r="U81" i="41"/>
  <c r="T81" i="41"/>
  <c r="S81" i="41"/>
  <c r="R81" i="41"/>
  <c r="Q81" i="41"/>
  <c r="P81" i="41"/>
  <c r="O81" i="41"/>
  <c r="N81" i="41"/>
  <c r="M81" i="41"/>
  <c r="L81" i="41"/>
  <c r="K81" i="41"/>
  <c r="J81" i="41"/>
  <c r="I81" i="41"/>
  <c r="H81" i="41"/>
  <c r="G81" i="41"/>
  <c r="F81" i="41"/>
  <c r="E81" i="41"/>
  <c r="D81" i="41"/>
  <c r="C81" i="41"/>
  <c r="B81" i="41"/>
  <c r="A81" i="41"/>
  <c r="Z80" i="41"/>
  <c r="Y80" i="41"/>
  <c r="X80" i="41"/>
  <c r="W80" i="41"/>
  <c r="V80" i="41"/>
  <c r="U80" i="41"/>
  <c r="T80" i="41"/>
  <c r="S80" i="41"/>
  <c r="R80" i="41"/>
  <c r="Q80" i="41"/>
  <c r="P80" i="41"/>
  <c r="O80" i="41"/>
  <c r="N80" i="41"/>
  <c r="M80" i="41"/>
  <c r="L80" i="41"/>
  <c r="K80" i="41"/>
  <c r="J80" i="41"/>
  <c r="I80" i="41"/>
  <c r="H80" i="41"/>
  <c r="G80" i="41"/>
  <c r="F80" i="41"/>
  <c r="E80" i="41"/>
  <c r="D80" i="41"/>
  <c r="C80" i="41"/>
  <c r="B80" i="41"/>
  <c r="A80" i="41"/>
  <c r="Z79" i="41"/>
  <c r="Y79" i="41"/>
  <c r="X79" i="41"/>
  <c r="W79" i="41"/>
  <c r="V79" i="41"/>
  <c r="U79" i="41"/>
  <c r="T79" i="41"/>
  <c r="S79" i="41"/>
  <c r="R79" i="41"/>
  <c r="Q79" i="41"/>
  <c r="P79" i="41"/>
  <c r="O79" i="41"/>
  <c r="N79" i="41"/>
  <c r="M79" i="41"/>
  <c r="L79" i="41"/>
  <c r="K79" i="41"/>
  <c r="J79" i="41"/>
  <c r="I79" i="41"/>
  <c r="H79" i="41"/>
  <c r="G79" i="41"/>
  <c r="F79" i="41"/>
  <c r="E79" i="41"/>
  <c r="D79" i="41"/>
  <c r="C79" i="41"/>
  <c r="B79" i="41"/>
  <c r="A79" i="41"/>
  <c r="Z78" i="41"/>
  <c r="Y78" i="41"/>
  <c r="X78" i="41"/>
  <c r="W78" i="41"/>
  <c r="V78" i="41"/>
  <c r="U78" i="41"/>
  <c r="T78" i="41"/>
  <c r="S78" i="41"/>
  <c r="R78" i="41"/>
  <c r="Q78" i="41"/>
  <c r="P78" i="41"/>
  <c r="O78" i="41"/>
  <c r="N78" i="41"/>
  <c r="M78" i="41"/>
  <c r="L78" i="41"/>
  <c r="K78" i="41"/>
  <c r="J78" i="41"/>
  <c r="I78" i="41"/>
  <c r="H78" i="41"/>
  <c r="G78" i="41"/>
  <c r="F78" i="41"/>
  <c r="E78" i="41"/>
  <c r="D78" i="41"/>
  <c r="C78" i="41"/>
  <c r="B78" i="41"/>
  <c r="A78" i="41"/>
  <c r="Z77" i="41"/>
  <c r="Y77" i="41"/>
  <c r="X77" i="41"/>
  <c r="W77" i="41"/>
  <c r="V77" i="41"/>
  <c r="U77" i="41"/>
  <c r="T77" i="41"/>
  <c r="S77" i="41"/>
  <c r="R77" i="41"/>
  <c r="Q77" i="41"/>
  <c r="P77" i="41"/>
  <c r="O77" i="41"/>
  <c r="N77" i="41"/>
  <c r="M77" i="41"/>
  <c r="L77" i="41"/>
  <c r="K77" i="41"/>
  <c r="J77" i="41"/>
  <c r="I77" i="41"/>
  <c r="H77" i="41"/>
  <c r="G77" i="41"/>
  <c r="F77" i="41"/>
  <c r="E77" i="41"/>
  <c r="D77" i="41"/>
  <c r="C77" i="41"/>
  <c r="B77" i="41"/>
  <c r="A77" i="41"/>
  <c r="Z76" i="41"/>
  <c r="Y76" i="41"/>
  <c r="X76" i="41"/>
  <c r="W76" i="41"/>
  <c r="V76" i="41"/>
  <c r="U76" i="41"/>
  <c r="T76" i="41"/>
  <c r="S76" i="41"/>
  <c r="R76" i="41"/>
  <c r="Q76" i="41"/>
  <c r="P76" i="41"/>
  <c r="O76" i="41"/>
  <c r="N76" i="41"/>
  <c r="M76" i="41"/>
  <c r="L76" i="41"/>
  <c r="K76" i="41"/>
  <c r="J76" i="41"/>
  <c r="I76" i="41"/>
  <c r="H76" i="41"/>
  <c r="G76" i="41"/>
  <c r="F76" i="41"/>
  <c r="E76" i="41"/>
  <c r="D76" i="41"/>
  <c r="C76" i="41"/>
  <c r="B76" i="41"/>
  <c r="A76" i="41"/>
  <c r="Z75" i="41"/>
  <c r="Y75" i="41"/>
  <c r="X75" i="41"/>
  <c r="W75" i="41"/>
  <c r="V75" i="41"/>
  <c r="U75" i="41"/>
  <c r="T75" i="41"/>
  <c r="S75" i="41"/>
  <c r="R75" i="41"/>
  <c r="Q75" i="41"/>
  <c r="P75" i="41"/>
  <c r="O75" i="41"/>
  <c r="N75" i="41"/>
  <c r="M75" i="41"/>
  <c r="L75" i="41"/>
  <c r="K75" i="41"/>
  <c r="J75" i="41"/>
  <c r="I75" i="41"/>
  <c r="H75" i="41"/>
  <c r="G75" i="41"/>
  <c r="F75" i="41"/>
  <c r="E75" i="41"/>
  <c r="D75" i="41"/>
  <c r="C75" i="41"/>
  <c r="B75" i="41"/>
  <c r="A75" i="41"/>
  <c r="Z74" i="41"/>
  <c r="Y74" i="41"/>
  <c r="X74" i="41"/>
  <c r="W74" i="41"/>
  <c r="V74" i="41"/>
  <c r="U74" i="41"/>
  <c r="T74" i="41"/>
  <c r="S74" i="41"/>
  <c r="R74" i="41"/>
  <c r="Q74" i="41"/>
  <c r="P74" i="41"/>
  <c r="O74" i="41"/>
  <c r="N74" i="41"/>
  <c r="M74" i="41"/>
  <c r="L74" i="41"/>
  <c r="K74" i="41"/>
  <c r="J74" i="41"/>
  <c r="I74" i="41"/>
  <c r="H74" i="41"/>
  <c r="G74" i="41"/>
  <c r="F74" i="41"/>
  <c r="E74" i="41"/>
  <c r="D74" i="41"/>
  <c r="C74" i="41"/>
  <c r="B74" i="41"/>
  <c r="A74" i="41"/>
  <c r="Z73" i="41"/>
  <c r="Y73" i="41"/>
  <c r="X73" i="41"/>
  <c r="W73" i="41"/>
  <c r="V73" i="41"/>
  <c r="U73" i="41"/>
  <c r="T73" i="41"/>
  <c r="S73" i="41"/>
  <c r="R73" i="41"/>
  <c r="Q73" i="41"/>
  <c r="P73" i="41"/>
  <c r="O73" i="41"/>
  <c r="N73" i="41"/>
  <c r="M73" i="41"/>
  <c r="L73" i="41"/>
  <c r="K73" i="41"/>
  <c r="J73" i="41"/>
  <c r="I73" i="41"/>
  <c r="H73" i="41"/>
  <c r="G73" i="41"/>
  <c r="F73" i="41"/>
  <c r="E73" i="41"/>
  <c r="D73" i="41"/>
  <c r="C73" i="41"/>
  <c r="B73" i="41"/>
  <c r="A73" i="41"/>
  <c r="Z72" i="41"/>
  <c r="Y72" i="41"/>
  <c r="X72" i="41"/>
  <c r="W72" i="41"/>
  <c r="V72" i="41"/>
  <c r="U72" i="41"/>
  <c r="T72" i="41"/>
  <c r="S72" i="41"/>
  <c r="R72" i="41"/>
  <c r="Q72" i="41"/>
  <c r="P72" i="41"/>
  <c r="O72" i="41"/>
  <c r="N72" i="41"/>
  <c r="M72" i="41"/>
  <c r="L72" i="41"/>
  <c r="K72" i="41"/>
  <c r="J72" i="41"/>
  <c r="I72" i="41"/>
  <c r="H72" i="41"/>
  <c r="G72" i="41"/>
  <c r="F72" i="41"/>
  <c r="E72" i="41"/>
  <c r="D72" i="41"/>
  <c r="C72" i="41"/>
  <c r="B72" i="41"/>
  <c r="A72" i="41"/>
  <c r="Z71" i="41"/>
  <c r="Y71" i="41"/>
  <c r="X71" i="41"/>
  <c r="W71" i="41"/>
  <c r="V71" i="41"/>
  <c r="U71" i="41"/>
  <c r="T71" i="41"/>
  <c r="S71" i="41"/>
  <c r="R71" i="41"/>
  <c r="Q71" i="41"/>
  <c r="P71" i="41"/>
  <c r="O71" i="41"/>
  <c r="N71" i="41"/>
  <c r="M71" i="41"/>
  <c r="L71" i="41"/>
  <c r="K71" i="41"/>
  <c r="J71" i="41"/>
  <c r="I71" i="41"/>
  <c r="H71" i="41"/>
  <c r="G71" i="41"/>
  <c r="F71" i="41"/>
  <c r="E71" i="41"/>
  <c r="D71" i="41"/>
  <c r="C71" i="41"/>
  <c r="B71" i="41"/>
  <c r="A71" i="41"/>
  <c r="Z70" i="41"/>
  <c r="Y70" i="41"/>
  <c r="X70" i="41"/>
  <c r="W70" i="41"/>
  <c r="V70" i="41"/>
  <c r="U70" i="41"/>
  <c r="T70" i="41"/>
  <c r="S70" i="41"/>
  <c r="R70" i="41"/>
  <c r="Q70" i="41"/>
  <c r="P70" i="41"/>
  <c r="O70" i="41"/>
  <c r="N70" i="41"/>
  <c r="M70" i="41"/>
  <c r="L70" i="41"/>
  <c r="K70" i="41"/>
  <c r="J70" i="41"/>
  <c r="I70" i="41"/>
  <c r="H70" i="41"/>
  <c r="G70" i="41"/>
  <c r="F70" i="41"/>
  <c r="E70" i="41"/>
  <c r="D70" i="41"/>
  <c r="C70" i="41"/>
  <c r="B70" i="41"/>
  <c r="A70" i="41"/>
  <c r="Z69" i="41"/>
  <c r="Y69" i="41"/>
  <c r="X69" i="41"/>
  <c r="W69" i="41"/>
  <c r="V69" i="41"/>
  <c r="U69" i="41"/>
  <c r="T69" i="41"/>
  <c r="S69" i="41"/>
  <c r="R69" i="41"/>
  <c r="Q69" i="41"/>
  <c r="P69" i="41"/>
  <c r="O69" i="41"/>
  <c r="N69" i="41"/>
  <c r="M69" i="41"/>
  <c r="L69" i="41"/>
  <c r="K69" i="41"/>
  <c r="J69" i="41"/>
  <c r="I69" i="41"/>
  <c r="H69" i="41"/>
  <c r="G69" i="41"/>
  <c r="F69" i="41"/>
  <c r="E69" i="41"/>
  <c r="D69" i="41"/>
  <c r="C69" i="41"/>
  <c r="B69" i="41"/>
  <c r="A69" i="41"/>
  <c r="Z68" i="41"/>
  <c r="Y68" i="41"/>
  <c r="X68" i="41"/>
  <c r="W68" i="41"/>
  <c r="V68" i="41"/>
  <c r="U68" i="41"/>
  <c r="T68" i="41"/>
  <c r="S68" i="41"/>
  <c r="R68" i="41"/>
  <c r="Q68" i="41"/>
  <c r="P68" i="41"/>
  <c r="O68" i="41"/>
  <c r="N68" i="41"/>
  <c r="M68" i="41"/>
  <c r="L68" i="41"/>
  <c r="K68" i="41"/>
  <c r="J68" i="41"/>
  <c r="I68" i="41"/>
  <c r="H68" i="41"/>
  <c r="G68" i="41"/>
  <c r="F68" i="41"/>
  <c r="E68" i="41"/>
  <c r="D68" i="41"/>
  <c r="C68" i="41"/>
  <c r="B68" i="41"/>
  <c r="A68" i="41"/>
  <c r="Z67" i="41"/>
  <c r="Y67" i="41"/>
  <c r="X67" i="41"/>
  <c r="W67" i="41"/>
  <c r="V67" i="41"/>
  <c r="U67" i="41"/>
  <c r="T67" i="41"/>
  <c r="S67" i="41"/>
  <c r="R67" i="41"/>
  <c r="Q67" i="41"/>
  <c r="P67" i="41"/>
  <c r="O67" i="41"/>
  <c r="N67" i="41"/>
  <c r="M67" i="41"/>
  <c r="L67" i="41"/>
  <c r="K67" i="41"/>
  <c r="J67" i="41"/>
  <c r="I67" i="41"/>
  <c r="H67" i="41"/>
  <c r="G67" i="41"/>
  <c r="F67" i="41"/>
  <c r="E67" i="41"/>
  <c r="D67" i="41"/>
  <c r="C67" i="41"/>
  <c r="B67" i="41"/>
  <c r="A67" i="41"/>
  <c r="Z66" i="41"/>
  <c r="Y66" i="41"/>
  <c r="X66" i="41"/>
  <c r="W66" i="41"/>
  <c r="V66" i="41"/>
  <c r="U66" i="41"/>
  <c r="T66" i="41"/>
  <c r="S66" i="41"/>
  <c r="R66" i="41"/>
  <c r="Q66" i="41"/>
  <c r="P66" i="41"/>
  <c r="O66" i="41"/>
  <c r="N66" i="41"/>
  <c r="M66" i="41"/>
  <c r="L66" i="41"/>
  <c r="K66" i="41"/>
  <c r="J66" i="41"/>
  <c r="I66" i="41"/>
  <c r="H66" i="41"/>
  <c r="G66" i="41"/>
  <c r="F66" i="41"/>
  <c r="E66" i="41"/>
  <c r="D66" i="41"/>
  <c r="C66" i="41"/>
  <c r="B66" i="41"/>
  <c r="A66" i="41"/>
  <c r="Z65" i="41"/>
  <c r="Y65" i="41"/>
  <c r="X65" i="41"/>
  <c r="W65" i="41"/>
  <c r="V65" i="41"/>
  <c r="U65" i="41"/>
  <c r="T65" i="41"/>
  <c r="S65" i="41"/>
  <c r="R65" i="41"/>
  <c r="Q65" i="41"/>
  <c r="P65" i="41"/>
  <c r="O65" i="41"/>
  <c r="N65" i="41"/>
  <c r="M65" i="41"/>
  <c r="L65" i="41"/>
  <c r="K65" i="41"/>
  <c r="J65" i="41"/>
  <c r="I65" i="41"/>
  <c r="H65" i="41"/>
  <c r="G65" i="41"/>
  <c r="F65" i="41"/>
  <c r="E65" i="41"/>
  <c r="D65" i="41"/>
  <c r="C65" i="41"/>
  <c r="B65" i="41"/>
  <c r="A65" i="41"/>
  <c r="Z64" i="41"/>
  <c r="Y64" i="41"/>
  <c r="X64" i="41"/>
  <c r="W64" i="41"/>
  <c r="V64" i="41"/>
  <c r="U64" i="41"/>
  <c r="T64" i="41"/>
  <c r="S64" i="41"/>
  <c r="R64" i="41"/>
  <c r="Q64" i="41"/>
  <c r="P64" i="41"/>
  <c r="O64" i="41"/>
  <c r="N64" i="41"/>
  <c r="M64" i="41"/>
  <c r="L64" i="41"/>
  <c r="K64" i="41"/>
  <c r="J64" i="41"/>
  <c r="I64" i="41"/>
  <c r="H64" i="41"/>
  <c r="G64" i="41"/>
  <c r="F64" i="41"/>
  <c r="E64" i="41"/>
  <c r="D64" i="41"/>
  <c r="C64" i="41"/>
  <c r="B64" i="41"/>
  <c r="A64" i="41"/>
  <c r="Z63" i="41"/>
  <c r="Y63" i="41"/>
  <c r="X63" i="41"/>
  <c r="W63" i="41"/>
  <c r="V63" i="41"/>
  <c r="U63" i="41"/>
  <c r="T63" i="41"/>
  <c r="S63" i="41"/>
  <c r="R63" i="41"/>
  <c r="Q63" i="41"/>
  <c r="P63" i="41"/>
  <c r="O63" i="41"/>
  <c r="N63" i="41"/>
  <c r="M63" i="41"/>
  <c r="L63" i="41"/>
  <c r="K63" i="41"/>
  <c r="J63" i="41"/>
  <c r="I63" i="41"/>
  <c r="H63" i="41"/>
  <c r="G63" i="41"/>
  <c r="F63" i="41"/>
  <c r="E63" i="41"/>
  <c r="D63" i="41"/>
  <c r="C63" i="41"/>
  <c r="B63" i="41"/>
  <c r="A63" i="41"/>
  <c r="Z62" i="41"/>
  <c r="Y62" i="41"/>
  <c r="X62" i="41"/>
  <c r="W62" i="41"/>
  <c r="V62" i="41"/>
  <c r="U62" i="41"/>
  <c r="T62" i="41"/>
  <c r="S62" i="41"/>
  <c r="R62" i="41"/>
  <c r="Q62" i="41"/>
  <c r="P62" i="41"/>
  <c r="O62" i="41"/>
  <c r="N62" i="41"/>
  <c r="M62" i="41"/>
  <c r="L62" i="41"/>
  <c r="K62" i="41"/>
  <c r="J62" i="41"/>
  <c r="I62" i="41"/>
  <c r="H62" i="41"/>
  <c r="G62" i="41"/>
  <c r="F62" i="41"/>
  <c r="E62" i="41"/>
  <c r="D62" i="41"/>
  <c r="C62" i="41"/>
  <c r="B62" i="41"/>
  <c r="A62" i="41"/>
  <c r="Z61" i="41"/>
  <c r="Y61" i="41"/>
  <c r="X61" i="41"/>
  <c r="W61" i="41"/>
  <c r="V61" i="41"/>
  <c r="U61" i="41"/>
  <c r="T61" i="41"/>
  <c r="S61" i="41"/>
  <c r="R61" i="41"/>
  <c r="Q61" i="41"/>
  <c r="P61" i="41"/>
  <c r="O61" i="41"/>
  <c r="N61" i="41"/>
  <c r="M61" i="41"/>
  <c r="L61" i="41"/>
  <c r="K61" i="41"/>
  <c r="J61" i="41"/>
  <c r="I61" i="41"/>
  <c r="H61" i="41"/>
  <c r="G61" i="41"/>
  <c r="F61" i="41"/>
  <c r="E61" i="41"/>
  <c r="D61" i="41"/>
  <c r="C61" i="41"/>
  <c r="B61" i="41"/>
  <c r="A61" i="41"/>
  <c r="Z60" i="41"/>
  <c r="Y60" i="41"/>
  <c r="X60" i="41"/>
  <c r="W60" i="41"/>
  <c r="V60" i="41"/>
  <c r="U60" i="41"/>
  <c r="T60" i="41"/>
  <c r="S60" i="41"/>
  <c r="R60" i="41"/>
  <c r="Q60" i="41"/>
  <c r="P60" i="41"/>
  <c r="O60" i="41"/>
  <c r="N60" i="41"/>
  <c r="M60" i="41"/>
  <c r="L60" i="41"/>
  <c r="K60" i="41"/>
  <c r="J60" i="41"/>
  <c r="I60" i="41"/>
  <c r="H60" i="41"/>
  <c r="G60" i="41"/>
  <c r="F60" i="41"/>
  <c r="E60" i="41"/>
  <c r="D60" i="41"/>
  <c r="C60" i="41"/>
  <c r="B60" i="41"/>
  <c r="A60" i="41"/>
  <c r="Z59" i="41"/>
  <c r="Y59" i="41"/>
  <c r="X59" i="41"/>
  <c r="W59" i="41"/>
  <c r="V59" i="41"/>
  <c r="U59" i="41"/>
  <c r="T59" i="41"/>
  <c r="S59" i="41"/>
  <c r="R59" i="41"/>
  <c r="Q59" i="41"/>
  <c r="P59" i="41"/>
  <c r="O59" i="41"/>
  <c r="N59" i="41"/>
  <c r="M59" i="41"/>
  <c r="L59" i="41"/>
  <c r="K59" i="41"/>
  <c r="J59" i="41"/>
  <c r="I59" i="41"/>
  <c r="H59" i="41"/>
  <c r="G59" i="41"/>
  <c r="F59" i="41"/>
  <c r="E59" i="41"/>
  <c r="D59" i="41"/>
  <c r="C59" i="41"/>
  <c r="B59" i="41"/>
  <c r="A59" i="41"/>
  <c r="Z58" i="41"/>
  <c r="Y58" i="41"/>
  <c r="X58" i="41"/>
  <c r="W58" i="41"/>
  <c r="V58" i="41"/>
  <c r="U58" i="41"/>
  <c r="T58" i="41"/>
  <c r="S58" i="41"/>
  <c r="R58" i="41"/>
  <c r="Q58" i="41"/>
  <c r="P58" i="41"/>
  <c r="O58" i="41"/>
  <c r="N58" i="41"/>
  <c r="M58" i="41"/>
  <c r="L58" i="41"/>
  <c r="K58" i="41"/>
  <c r="J58" i="41"/>
  <c r="I58" i="41"/>
  <c r="H58" i="41"/>
  <c r="G58" i="41"/>
  <c r="F58" i="41"/>
  <c r="E58" i="41"/>
  <c r="D58" i="41"/>
  <c r="C58" i="41"/>
  <c r="B58" i="41"/>
  <c r="A58" i="41"/>
  <c r="Z57" i="41"/>
  <c r="Y57" i="41"/>
  <c r="X57" i="41"/>
  <c r="W57" i="41"/>
  <c r="V57" i="41"/>
  <c r="U57" i="41"/>
  <c r="T57" i="41"/>
  <c r="S57" i="41"/>
  <c r="R57" i="41"/>
  <c r="Q57" i="41"/>
  <c r="P57" i="41"/>
  <c r="O57" i="41"/>
  <c r="N57" i="41"/>
  <c r="M57" i="41"/>
  <c r="L57" i="41"/>
  <c r="K57" i="41"/>
  <c r="J57" i="41"/>
  <c r="I57" i="41"/>
  <c r="H57" i="41"/>
  <c r="G57" i="41"/>
  <c r="F57" i="41"/>
  <c r="E57" i="41"/>
  <c r="D57" i="41"/>
  <c r="C57" i="41"/>
  <c r="B57" i="41"/>
  <c r="A57" i="41"/>
  <c r="Z56" i="41"/>
  <c r="Y56" i="41"/>
  <c r="X56" i="41"/>
  <c r="W56" i="41"/>
  <c r="V56" i="41"/>
  <c r="U56" i="41"/>
  <c r="T56" i="41"/>
  <c r="S56" i="41"/>
  <c r="R56" i="41"/>
  <c r="Q56" i="41"/>
  <c r="P56" i="41"/>
  <c r="O56" i="41"/>
  <c r="N56" i="41"/>
  <c r="M56" i="41"/>
  <c r="L56" i="41"/>
  <c r="K56" i="41"/>
  <c r="J56" i="41"/>
  <c r="I56" i="41"/>
  <c r="H56" i="41"/>
  <c r="G56" i="41"/>
  <c r="F56" i="41"/>
  <c r="E56" i="41"/>
  <c r="D56" i="41"/>
  <c r="C56" i="41"/>
  <c r="B56" i="41"/>
  <c r="A56" i="41"/>
  <c r="Z55" i="41"/>
  <c r="Y55" i="41"/>
  <c r="X55" i="41"/>
  <c r="W55" i="41"/>
  <c r="V55" i="41"/>
  <c r="U55" i="41"/>
  <c r="T55" i="41"/>
  <c r="S55" i="41"/>
  <c r="R55" i="41"/>
  <c r="Q55" i="41"/>
  <c r="P55" i="41"/>
  <c r="O55" i="41"/>
  <c r="N55" i="41"/>
  <c r="M55" i="41"/>
  <c r="L55" i="41"/>
  <c r="K55" i="41"/>
  <c r="J55" i="41"/>
  <c r="I55" i="41"/>
  <c r="H55" i="41"/>
  <c r="G55" i="41"/>
  <c r="F55" i="41"/>
  <c r="E55" i="41"/>
  <c r="D55" i="41"/>
  <c r="C55" i="41"/>
  <c r="B55" i="41"/>
  <c r="A55" i="41"/>
  <c r="Z54" i="41"/>
  <c r="Y54" i="41"/>
  <c r="X54" i="41"/>
  <c r="W54" i="41"/>
  <c r="V54" i="41"/>
  <c r="U54" i="41"/>
  <c r="T54" i="41"/>
  <c r="S54" i="41"/>
  <c r="R54" i="41"/>
  <c r="Q54" i="41"/>
  <c r="P54" i="41"/>
  <c r="O54" i="41"/>
  <c r="N54" i="41"/>
  <c r="M54" i="41"/>
  <c r="L54" i="41"/>
  <c r="K54" i="41"/>
  <c r="J54" i="41"/>
  <c r="I54" i="41"/>
  <c r="H54" i="41"/>
  <c r="G54" i="41"/>
  <c r="F54" i="41"/>
  <c r="E54" i="41"/>
  <c r="D54" i="41"/>
  <c r="C54" i="41"/>
  <c r="B54" i="41"/>
  <c r="A54" i="41"/>
  <c r="Z53" i="41"/>
  <c r="Y53" i="41"/>
  <c r="X53" i="41"/>
  <c r="W53" i="41"/>
  <c r="V53" i="41"/>
  <c r="U53" i="41"/>
  <c r="T53" i="41"/>
  <c r="S53" i="41"/>
  <c r="R53" i="41"/>
  <c r="Q53" i="41"/>
  <c r="P53" i="41"/>
  <c r="O53" i="41"/>
  <c r="N53" i="41"/>
  <c r="M53" i="41"/>
  <c r="L53" i="41"/>
  <c r="K53" i="41"/>
  <c r="J53" i="41"/>
  <c r="I53" i="41"/>
  <c r="H53" i="41"/>
  <c r="G53" i="41"/>
  <c r="F53" i="41"/>
  <c r="E53" i="41"/>
  <c r="D53" i="41"/>
  <c r="C53" i="41"/>
  <c r="B53" i="41"/>
  <c r="A53" i="41"/>
  <c r="Z52" i="41"/>
  <c r="Y52" i="41"/>
  <c r="X52" i="41"/>
  <c r="W52" i="41"/>
  <c r="V52" i="41"/>
  <c r="U52" i="41"/>
  <c r="T52" i="41"/>
  <c r="S52" i="41"/>
  <c r="R52" i="41"/>
  <c r="Q52" i="41"/>
  <c r="P52" i="41"/>
  <c r="O52" i="41"/>
  <c r="N52" i="41"/>
  <c r="M52" i="41"/>
  <c r="L52" i="41"/>
  <c r="K52" i="41"/>
  <c r="J52" i="41"/>
  <c r="I52" i="41"/>
  <c r="H52" i="41"/>
  <c r="G52" i="41"/>
  <c r="F52" i="41"/>
  <c r="E52" i="41"/>
  <c r="D52" i="41"/>
  <c r="C52" i="41"/>
  <c r="B52" i="41"/>
  <c r="A52" i="41"/>
  <c r="Z51" i="41"/>
  <c r="Y51" i="41"/>
  <c r="X51" i="41"/>
  <c r="W51" i="41"/>
  <c r="V51" i="41"/>
  <c r="U51" i="41"/>
  <c r="T51" i="41"/>
  <c r="S51" i="41"/>
  <c r="R51" i="41"/>
  <c r="Q51" i="41"/>
  <c r="P51" i="41"/>
  <c r="O51" i="41"/>
  <c r="N51" i="41"/>
  <c r="M51" i="41"/>
  <c r="L51" i="41"/>
  <c r="K51" i="41"/>
  <c r="J51" i="41"/>
  <c r="I51" i="41"/>
  <c r="H51" i="41"/>
  <c r="G51" i="41"/>
  <c r="F51" i="41"/>
  <c r="E51" i="41"/>
  <c r="D51" i="41"/>
  <c r="C51" i="41"/>
  <c r="B51" i="41"/>
  <c r="A51" i="41"/>
  <c r="Z50" i="41"/>
  <c r="Y50" i="41"/>
  <c r="X50" i="41"/>
  <c r="W50" i="41"/>
  <c r="V50" i="41"/>
  <c r="U50" i="41"/>
  <c r="T50" i="41"/>
  <c r="S50" i="41"/>
  <c r="R50" i="41"/>
  <c r="Q50" i="41"/>
  <c r="P50" i="41"/>
  <c r="O50" i="41"/>
  <c r="N50" i="41"/>
  <c r="M50" i="41"/>
  <c r="L50" i="41"/>
  <c r="K50" i="41"/>
  <c r="J50" i="41"/>
  <c r="I50" i="41"/>
  <c r="H50" i="41"/>
  <c r="G50" i="41"/>
  <c r="F50" i="41"/>
  <c r="E50" i="41"/>
  <c r="D50" i="41"/>
  <c r="C50" i="41"/>
  <c r="B50" i="41"/>
  <c r="A50" i="41"/>
  <c r="Z49" i="41"/>
  <c r="Y49" i="41"/>
  <c r="X49" i="41"/>
  <c r="W49" i="41"/>
  <c r="V49" i="41"/>
  <c r="U49" i="41"/>
  <c r="T49" i="41"/>
  <c r="S49" i="41"/>
  <c r="R49" i="41"/>
  <c r="Q49" i="41"/>
  <c r="P49" i="41"/>
  <c r="O49" i="41"/>
  <c r="N49" i="41"/>
  <c r="M49" i="41"/>
  <c r="L49" i="41"/>
  <c r="K49" i="41"/>
  <c r="J49" i="41"/>
  <c r="I49" i="41"/>
  <c r="H49" i="41"/>
  <c r="G49" i="41"/>
  <c r="F49" i="41"/>
  <c r="E49" i="41"/>
  <c r="D49" i="41"/>
  <c r="C49" i="41"/>
  <c r="B49" i="41"/>
  <c r="A49" i="41"/>
  <c r="Z48" i="41"/>
  <c r="Y48" i="41"/>
  <c r="X48" i="41"/>
  <c r="W48" i="41"/>
  <c r="V48" i="41"/>
  <c r="U48" i="41"/>
  <c r="T48" i="41"/>
  <c r="S48" i="41"/>
  <c r="R48" i="41"/>
  <c r="Q48" i="41"/>
  <c r="P48" i="41"/>
  <c r="O48" i="41"/>
  <c r="N48" i="41"/>
  <c r="M48" i="41"/>
  <c r="L48" i="41"/>
  <c r="K48" i="41"/>
  <c r="J48" i="41"/>
  <c r="I48" i="41"/>
  <c r="H48" i="41"/>
  <c r="G48" i="41"/>
  <c r="F48" i="41"/>
  <c r="E48" i="41"/>
  <c r="D48" i="41"/>
  <c r="C48" i="41"/>
  <c r="B48" i="41"/>
  <c r="A48" i="41"/>
  <c r="Z47" i="41"/>
  <c r="Y47" i="41"/>
  <c r="X47" i="41"/>
  <c r="W47" i="41"/>
  <c r="V47" i="41"/>
  <c r="U47" i="41"/>
  <c r="T47" i="41"/>
  <c r="S47" i="41"/>
  <c r="R47" i="41"/>
  <c r="Q47" i="41"/>
  <c r="P47" i="41"/>
  <c r="O47" i="41"/>
  <c r="N47" i="41"/>
  <c r="M47" i="41"/>
  <c r="L47" i="41"/>
  <c r="K47" i="41"/>
  <c r="J47" i="41"/>
  <c r="I47" i="41"/>
  <c r="H47" i="41"/>
  <c r="G47" i="41"/>
  <c r="F47" i="41"/>
  <c r="E47" i="41"/>
  <c r="D47" i="41"/>
  <c r="C47" i="41"/>
  <c r="B47" i="41"/>
  <c r="A47" i="41"/>
  <c r="Z46" i="41"/>
  <c r="Y46" i="41"/>
  <c r="X46" i="41"/>
  <c r="W46" i="41"/>
  <c r="V46" i="41"/>
  <c r="U46" i="41"/>
  <c r="T46" i="41"/>
  <c r="S46" i="41"/>
  <c r="R46" i="41"/>
  <c r="Q46" i="41"/>
  <c r="P46" i="41"/>
  <c r="O46" i="41"/>
  <c r="N46" i="41"/>
  <c r="M46" i="41"/>
  <c r="L46" i="41"/>
  <c r="K46" i="41"/>
  <c r="J46" i="41"/>
  <c r="I46" i="41"/>
  <c r="H46" i="41"/>
  <c r="G46" i="41"/>
  <c r="F46" i="41"/>
  <c r="E46" i="41"/>
  <c r="D46" i="41"/>
  <c r="C46" i="41"/>
  <c r="B46" i="41"/>
  <c r="A46" i="41"/>
  <c r="Z45" i="41"/>
  <c r="Y45" i="41"/>
  <c r="X45" i="41"/>
  <c r="W45" i="41"/>
  <c r="V45" i="41"/>
  <c r="U45" i="41"/>
  <c r="T45" i="41"/>
  <c r="S45" i="41"/>
  <c r="R45" i="41"/>
  <c r="Q45" i="41"/>
  <c r="P45" i="41"/>
  <c r="O45" i="41"/>
  <c r="N45" i="41"/>
  <c r="M45" i="41"/>
  <c r="L45" i="41"/>
  <c r="K45" i="41"/>
  <c r="J45" i="41"/>
  <c r="I45" i="41"/>
  <c r="H45" i="41"/>
  <c r="G45" i="41"/>
  <c r="F45" i="41"/>
  <c r="E45" i="41"/>
  <c r="D45" i="41"/>
  <c r="C45" i="41"/>
  <c r="B45" i="41"/>
  <c r="A45" i="41"/>
  <c r="Z44" i="41"/>
  <c r="Y44" i="41"/>
  <c r="X44" i="41"/>
  <c r="W44" i="41"/>
  <c r="V44" i="41"/>
  <c r="U44" i="41"/>
  <c r="T44" i="41"/>
  <c r="S44" i="41"/>
  <c r="R44" i="41"/>
  <c r="Q44" i="41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A44" i="41"/>
  <c r="Z43" i="41"/>
  <c r="Y43" i="41"/>
  <c r="X43" i="41"/>
  <c r="W43" i="41"/>
  <c r="V43" i="41"/>
  <c r="U43" i="41"/>
  <c r="T43" i="41"/>
  <c r="S43" i="41"/>
  <c r="R43" i="41"/>
  <c r="Q43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A43" i="41"/>
  <c r="Z42" i="41"/>
  <c r="Y42" i="41"/>
  <c r="X42" i="41"/>
  <c r="W42" i="41"/>
  <c r="V42" i="41"/>
  <c r="U42" i="41"/>
  <c r="T42" i="41"/>
  <c r="S42" i="41"/>
  <c r="R42" i="41"/>
  <c r="Q42" i="41"/>
  <c r="P42" i="41"/>
  <c r="O42" i="41"/>
  <c r="N42" i="41"/>
  <c r="M42" i="41"/>
  <c r="L42" i="41"/>
  <c r="K42" i="41"/>
  <c r="J42" i="41"/>
  <c r="I42" i="41"/>
  <c r="H42" i="41"/>
  <c r="G42" i="41"/>
  <c r="F42" i="41"/>
  <c r="E42" i="41"/>
  <c r="D42" i="41"/>
  <c r="C42" i="41"/>
  <c r="B42" i="41"/>
  <c r="A42" i="41"/>
  <c r="Z41" i="41"/>
  <c r="Y41" i="41"/>
  <c r="X41" i="41"/>
  <c r="W41" i="41"/>
  <c r="V41" i="41"/>
  <c r="U41" i="41"/>
  <c r="T41" i="41"/>
  <c r="S41" i="41"/>
  <c r="R41" i="41"/>
  <c r="Q41" i="41"/>
  <c r="P41" i="41"/>
  <c r="O41" i="41"/>
  <c r="N41" i="41"/>
  <c r="M41" i="41"/>
  <c r="L41" i="41"/>
  <c r="K41" i="41"/>
  <c r="J41" i="41"/>
  <c r="I41" i="41"/>
  <c r="H41" i="41"/>
  <c r="G41" i="41"/>
  <c r="F41" i="41"/>
  <c r="E41" i="41"/>
  <c r="D41" i="41"/>
  <c r="C41" i="41"/>
  <c r="B41" i="41"/>
  <c r="A41" i="41"/>
  <c r="Z40" i="41"/>
  <c r="Y40" i="41"/>
  <c r="X40" i="41"/>
  <c r="W40" i="41"/>
  <c r="V40" i="41"/>
  <c r="U40" i="41"/>
  <c r="T40" i="41"/>
  <c r="S40" i="41"/>
  <c r="R40" i="41"/>
  <c r="Q40" i="41"/>
  <c r="P40" i="41"/>
  <c r="O40" i="41"/>
  <c r="N40" i="41"/>
  <c r="M40" i="41"/>
  <c r="L40" i="41"/>
  <c r="K40" i="41"/>
  <c r="J40" i="41"/>
  <c r="I40" i="41"/>
  <c r="H40" i="41"/>
  <c r="G40" i="41"/>
  <c r="F40" i="41"/>
  <c r="E40" i="41"/>
  <c r="D40" i="41"/>
  <c r="C40" i="41"/>
  <c r="B40" i="41"/>
  <c r="A40" i="41"/>
  <c r="Z39" i="41"/>
  <c r="Y39" i="41"/>
  <c r="X39" i="41"/>
  <c r="W39" i="41"/>
  <c r="V39" i="41"/>
  <c r="U39" i="41"/>
  <c r="T39" i="41"/>
  <c r="S39" i="41"/>
  <c r="R39" i="41"/>
  <c r="Q39" i="41"/>
  <c r="P39" i="41"/>
  <c r="O39" i="41"/>
  <c r="N39" i="41"/>
  <c r="M39" i="41"/>
  <c r="L39" i="41"/>
  <c r="K39" i="41"/>
  <c r="J39" i="41"/>
  <c r="I39" i="41"/>
  <c r="H39" i="41"/>
  <c r="G39" i="41"/>
  <c r="F39" i="41"/>
  <c r="E39" i="41"/>
  <c r="D39" i="41"/>
  <c r="C39" i="41"/>
  <c r="B39" i="41"/>
  <c r="A39" i="41"/>
  <c r="Z38" i="41"/>
  <c r="Y38" i="41"/>
  <c r="X38" i="41"/>
  <c r="W38" i="41"/>
  <c r="V38" i="41"/>
  <c r="U38" i="41"/>
  <c r="T38" i="41"/>
  <c r="S38" i="41"/>
  <c r="R38" i="41"/>
  <c r="Q38" i="41"/>
  <c r="P38" i="41"/>
  <c r="O38" i="41"/>
  <c r="N38" i="41"/>
  <c r="M38" i="41"/>
  <c r="L38" i="41"/>
  <c r="K38" i="41"/>
  <c r="J38" i="41"/>
  <c r="I38" i="41"/>
  <c r="H38" i="41"/>
  <c r="G38" i="41"/>
  <c r="F38" i="41"/>
  <c r="E38" i="41"/>
  <c r="D38" i="41"/>
  <c r="C38" i="41"/>
  <c r="B38" i="41"/>
  <c r="A38" i="41"/>
  <c r="Z37" i="41"/>
  <c r="Y37" i="41"/>
  <c r="X37" i="41"/>
  <c r="W37" i="41"/>
  <c r="V37" i="41"/>
  <c r="U37" i="41"/>
  <c r="T37" i="41"/>
  <c r="S37" i="41"/>
  <c r="R37" i="41"/>
  <c r="Q37" i="41"/>
  <c r="P37" i="41"/>
  <c r="O37" i="41"/>
  <c r="N37" i="41"/>
  <c r="M37" i="41"/>
  <c r="L37" i="41"/>
  <c r="K37" i="41"/>
  <c r="J37" i="41"/>
  <c r="I37" i="41"/>
  <c r="H37" i="41"/>
  <c r="G37" i="41"/>
  <c r="F37" i="41"/>
  <c r="E37" i="41"/>
  <c r="D37" i="41"/>
  <c r="C37" i="41"/>
  <c r="B37" i="41"/>
  <c r="A37" i="41"/>
  <c r="Z36" i="41"/>
  <c r="Y36" i="41"/>
  <c r="X36" i="41"/>
  <c r="W36" i="41"/>
  <c r="V36" i="41"/>
  <c r="U36" i="41"/>
  <c r="T36" i="41"/>
  <c r="S36" i="41"/>
  <c r="R36" i="41"/>
  <c r="Q36" i="41"/>
  <c r="P36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A36" i="41"/>
  <c r="Z35" i="41"/>
  <c r="Y35" i="41"/>
  <c r="X35" i="41"/>
  <c r="W35" i="41"/>
  <c r="V35" i="41"/>
  <c r="U35" i="41"/>
  <c r="T35" i="41"/>
  <c r="S35" i="41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A35" i="41"/>
  <c r="Z34" i="41"/>
  <c r="Y34" i="41"/>
  <c r="X34" i="41"/>
  <c r="W34" i="41"/>
  <c r="V34" i="41"/>
  <c r="U34" i="41"/>
  <c r="T34" i="41"/>
  <c r="S34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A34" i="41"/>
  <c r="Z33" i="41"/>
  <c r="Y33" i="41"/>
  <c r="X33" i="41"/>
  <c r="W33" i="41"/>
  <c r="V33" i="41"/>
  <c r="U33" i="41"/>
  <c r="T33" i="41"/>
  <c r="S33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A33" i="41"/>
  <c r="Z32" i="41"/>
  <c r="Y32" i="41"/>
  <c r="X32" i="41"/>
  <c r="W32" i="41"/>
  <c r="V32" i="41"/>
  <c r="U32" i="41"/>
  <c r="T32" i="41"/>
  <c r="S32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A32" i="41"/>
  <c r="Z31" i="41"/>
  <c r="Y31" i="41"/>
  <c r="X31" i="41"/>
  <c r="W31" i="41"/>
  <c r="V31" i="41"/>
  <c r="U31" i="41"/>
  <c r="T31" i="41"/>
  <c r="S31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A31" i="41"/>
  <c r="Z30" i="41"/>
  <c r="Y30" i="41"/>
  <c r="X30" i="41"/>
  <c r="W30" i="41"/>
  <c r="V30" i="41"/>
  <c r="U30" i="41"/>
  <c r="T30" i="41"/>
  <c r="S30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A30" i="41"/>
  <c r="Z29" i="41"/>
  <c r="Y29" i="41"/>
  <c r="X29" i="41"/>
  <c r="W29" i="41"/>
  <c r="V29" i="41"/>
  <c r="U29" i="41"/>
  <c r="T29" i="41"/>
  <c r="S29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A29" i="41"/>
  <c r="Z28" i="41"/>
  <c r="Y28" i="41"/>
  <c r="X28" i="41"/>
  <c r="W28" i="41"/>
  <c r="V28" i="41"/>
  <c r="U28" i="41"/>
  <c r="T28" i="41"/>
  <c r="S28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A28" i="41"/>
  <c r="Z27" i="41"/>
  <c r="Y27" i="41"/>
  <c r="X27" i="41"/>
  <c r="W27" i="41"/>
  <c r="V27" i="41"/>
  <c r="U27" i="41"/>
  <c r="T27" i="41"/>
  <c r="S27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A27" i="41"/>
  <c r="Z26" i="41"/>
  <c r="Y26" i="41"/>
  <c r="X26" i="41"/>
  <c r="W26" i="41"/>
  <c r="V26" i="41"/>
  <c r="U26" i="41"/>
  <c r="T26" i="41"/>
  <c r="S26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A26" i="41"/>
  <c r="Z25" i="41"/>
  <c r="Y25" i="41"/>
  <c r="X25" i="41"/>
  <c r="W25" i="41"/>
  <c r="V25" i="41"/>
  <c r="U25" i="41"/>
  <c r="T25" i="41"/>
  <c r="S25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A25" i="41"/>
  <c r="Z24" i="41"/>
  <c r="Y24" i="41"/>
  <c r="X24" i="41"/>
  <c r="W24" i="41"/>
  <c r="V24" i="41"/>
  <c r="U24" i="41"/>
  <c r="T24" i="41"/>
  <c r="S24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A24" i="41"/>
  <c r="Z23" i="41"/>
  <c r="Y23" i="41"/>
  <c r="X23" i="41"/>
  <c r="W23" i="41"/>
  <c r="V23" i="41"/>
  <c r="U23" i="41"/>
  <c r="T23" i="41"/>
  <c r="S23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A23" i="41"/>
  <c r="Z22" i="41"/>
  <c r="Y22" i="41"/>
  <c r="X22" i="41"/>
  <c r="W22" i="41"/>
  <c r="V22" i="41"/>
  <c r="U22" i="41"/>
  <c r="T22" i="41"/>
  <c r="S22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A22" i="41"/>
  <c r="Z21" i="41"/>
  <c r="Y21" i="41"/>
  <c r="X21" i="41"/>
  <c r="W21" i="41"/>
  <c r="V21" i="41"/>
  <c r="U21" i="41"/>
  <c r="T21" i="41"/>
  <c r="S21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A21" i="41"/>
  <c r="Z20" i="41"/>
  <c r="Y20" i="41"/>
  <c r="X20" i="41"/>
  <c r="W20" i="41"/>
  <c r="V20" i="41"/>
  <c r="U20" i="41"/>
  <c r="T20" i="41"/>
  <c r="S20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A20" i="41"/>
  <c r="Z19" i="41"/>
  <c r="Y19" i="41"/>
  <c r="X19" i="41"/>
  <c r="W19" i="41"/>
  <c r="V19" i="41"/>
  <c r="U19" i="41"/>
  <c r="T19" i="41"/>
  <c r="S19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A19" i="41"/>
  <c r="Z18" i="41"/>
  <c r="Y18" i="41"/>
  <c r="X18" i="41"/>
  <c r="W18" i="41"/>
  <c r="V18" i="41"/>
  <c r="U18" i="41"/>
  <c r="T18" i="41"/>
  <c r="S18" i="41"/>
  <c r="R18" i="41"/>
  <c r="Q18" i="41"/>
  <c r="P18" i="41"/>
  <c r="O18" i="41"/>
  <c r="N18" i="41"/>
  <c r="M18" i="41"/>
  <c r="L18" i="41"/>
  <c r="H18" i="41"/>
  <c r="G18" i="41"/>
  <c r="F18" i="41"/>
  <c r="D18" i="41"/>
  <c r="C18" i="41"/>
  <c r="B18" i="41"/>
  <c r="A18" i="41"/>
  <c r="Z17" i="41"/>
  <c r="Y17" i="41"/>
  <c r="X17" i="41"/>
  <c r="W17" i="41"/>
  <c r="V17" i="41"/>
  <c r="U17" i="41"/>
  <c r="T17" i="41"/>
  <c r="S17" i="41"/>
  <c r="R17" i="41"/>
  <c r="Q17" i="41"/>
  <c r="P17" i="41"/>
  <c r="O17" i="41"/>
  <c r="N17" i="41"/>
  <c r="M17" i="41"/>
  <c r="L17" i="41"/>
  <c r="H17" i="41"/>
  <c r="G17" i="41"/>
  <c r="F17" i="41"/>
  <c r="D17" i="41"/>
  <c r="C17" i="41"/>
  <c r="B17" i="41"/>
  <c r="A17" i="41"/>
  <c r="Z16" i="41"/>
  <c r="Y16" i="41"/>
  <c r="X16" i="41"/>
  <c r="W16" i="41"/>
  <c r="V16" i="41"/>
  <c r="U16" i="41"/>
  <c r="T16" i="41"/>
  <c r="S16" i="41"/>
  <c r="R16" i="41"/>
  <c r="Q16" i="41"/>
  <c r="P16" i="41"/>
  <c r="O16" i="41"/>
  <c r="N16" i="41"/>
  <c r="M16" i="41"/>
  <c r="L16" i="41"/>
  <c r="H16" i="41"/>
  <c r="G16" i="41"/>
  <c r="F16" i="41"/>
  <c r="D16" i="41"/>
  <c r="C16" i="41"/>
  <c r="B16" i="41"/>
  <c r="A16" i="41"/>
  <c r="Z15" i="41"/>
  <c r="Y15" i="41"/>
  <c r="X15" i="41"/>
  <c r="W15" i="41"/>
  <c r="V15" i="41"/>
  <c r="U15" i="41"/>
  <c r="T15" i="41"/>
  <c r="S15" i="41"/>
  <c r="R15" i="41"/>
  <c r="Q15" i="41"/>
  <c r="P15" i="41"/>
  <c r="O15" i="41"/>
  <c r="N15" i="41"/>
  <c r="M15" i="41"/>
  <c r="L15" i="41"/>
  <c r="H15" i="41"/>
  <c r="G15" i="41"/>
  <c r="F15" i="41"/>
  <c r="D15" i="41"/>
  <c r="C15" i="41"/>
  <c r="B15" i="41"/>
  <c r="A15" i="41"/>
  <c r="Z14" i="41"/>
  <c r="Y14" i="41"/>
  <c r="X14" i="41"/>
  <c r="W14" i="41"/>
  <c r="V14" i="41"/>
  <c r="U14" i="41"/>
  <c r="T14" i="41"/>
  <c r="S14" i="41"/>
  <c r="R14" i="41"/>
  <c r="Q14" i="41"/>
  <c r="P14" i="41"/>
  <c r="O14" i="41"/>
  <c r="N14" i="41"/>
  <c r="M14" i="41"/>
  <c r="L14" i="41"/>
  <c r="H14" i="41"/>
  <c r="G14" i="41"/>
  <c r="F14" i="41"/>
  <c r="D14" i="41"/>
  <c r="C14" i="41"/>
  <c r="B14" i="41"/>
  <c r="A14" i="41"/>
  <c r="Z13" i="41"/>
  <c r="Y13" i="41"/>
  <c r="X13" i="41"/>
  <c r="W13" i="41"/>
  <c r="V13" i="41"/>
  <c r="U13" i="41"/>
  <c r="T13" i="41"/>
  <c r="S13" i="41"/>
  <c r="R13" i="41"/>
  <c r="Q13" i="41"/>
  <c r="P13" i="41"/>
  <c r="O13" i="41"/>
  <c r="N13" i="41"/>
  <c r="M13" i="41"/>
  <c r="L13" i="41"/>
  <c r="H13" i="41"/>
  <c r="G13" i="41"/>
  <c r="F13" i="41"/>
  <c r="D13" i="41"/>
  <c r="C13" i="41"/>
  <c r="B13" i="41"/>
  <c r="A13" i="41"/>
  <c r="Z12" i="41"/>
  <c r="Y12" i="41"/>
  <c r="X12" i="41"/>
  <c r="W12" i="41"/>
  <c r="V12" i="41"/>
  <c r="U12" i="41"/>
  <c r="T12" i="41"/>
  <c r="S12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A12" i="41"/>
  <c r="Z11" i="41"/>
  <c r="Y11" i="41"/>
  <c r="X11" i="41"/>
  <c r="W11" i="41"/>
  <c r="V11" i="41"/>
  <c r="U11" i="41"/>
  <c r="T11" i="41"/>
  <c r="S11" i="41"/>
  <c r="R11" i="41"/>
  <c r="Q11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A11" i="41"/>
  <c r="Z10" i="41"/>
  <c r="Y10" i="41"/>
  <c r="X10" i="41"/>
  <c r="W10" i="41"/>
  <c r="V10" i="41"/>
  <c r="U10" i="41"/>
  <c r="T10" i="41"/>
  <c r="S10" i="41"/>
  <c r="R10" i="41"/>
  <c r="Q10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A10" i="41"/>
  <c r="Z9" i="41"/>
  <c r="Y9" i="41"/>
  <c r="X9" i="41"/>
  <c r="W9" i="41"/>
  <c r="V9" i="41"/>
  <c r="U9" i="41"/>
  <c r="T9" i="41"/>
  <c r="S9" i="41"/>
  <c r="R9" i="41"/>
  <c r="Q9" i="41"/>
  <c r="P9" i="41"/>
  <c r="O9" i="41"/>
  <c r="N9" i="41"/>
  <c r="M9" i="41"/>
  <c r="L9" i="41"/>
  <c r="K9" i="41"/>
  <c r="J9" i="41"/>
  <c r="I9" i="41"/>
  <c r="H9" i="41"/>
  <c r="G9" i="41"/>
  <c r="F9" i="41"/>
  <c r="E9" i="41"/>
  <c r="D9" i="41"/>
  <c r="C9" i="41"/>
  <c r="B9" i="41"/>
  <c r="A9" i="41"/>
  <c r="Z8" i="41"/>
  <c r="Y8" i="41"/>
  <c r="X8" i="41"/>
  <c r="W8" i="41"/>
  <c r="V8" i="41"/>
  <c r="U8" i="41"/>
  <c r="T8" i="41"/>
  <c r="S8" i="41"/>
  <c r="R8" i="41"/>
  <c r="Q8" i="41"/>
  <c r="P8" i="41"/>
  <c r="O8" i="41"/>
  <c r="N8" i="41"/>
  <c r="M8" i="41"/>
  <c r="L8" i="41"/>
  <c r="K8" i="41"/>
  <c r="J8" i="41"/>
  <c r="I8" i="41"/>
  <c r="H8" i="41"/>
  <c r="G8" i="41"/>
  <c r="F8" i="41"/>
  <c r="E8" i="41"/>
  <c r="D8" i="41"/>
  <c r="C8" i="41"/>
  <c r="B8" i="41"/>
  <c r="A8" i="41"/>
  <c r="Z7" i="41"/>
  <c r="Y7" i="41"/>
  <c r="X7" i="41"/>
  <c r="W7" i="41"/>
  <c r="V7" i="41"/>
  <c r="U7" i="41"/>
  <c r="T7" i="41"/>
  <c r="S7" i="41"/>
  <c r="R7" i="41"/>
  <c r="Q7" i="41"/>
  <c r="P7" i="41"/>
  <c r="O7" i="41"/>
  <c r="N7" i="41"/>
  <c r="M7" i="41"/>
  <c r="L7" i="41"/>
  <c r="K7" i="41"/>
  <c r="J7" i="41"/>
  <c r="I7" i="41"/>
  <c r="H7" i="41"/>
  <c r="G7" i="41"/>
  <c r="F7" i="41"/>
  <c r="E7" i="41"/>
  <c r="D7" i="41"/>
  <c r="C7" i="41"/>
  <c r="B7" i="41"/>
  <c r="A7" i="41"/>
  <c r="Z6" i="41"/>
  <c r="Y6" i="41"/>
  <c r="X6" i="41"/>
  <c r="W6" i="41"/>
  <c r="V6" i="41"/>
  <c r="U6" i="41"/>
  <c r="T6" i="41"/>
  <c r="S6" i="41"/>
  <c r="R6" i="41"/>
  <c r="Q6" i="41"/>
  <c r="P6" i="41"/>
  <c r="O6" i="41"/>
  <c r="N6" i="41"/>
  <c r="M6" i="41"/>
  <c r="L6" i="41"/>
  <c r="K6" i="41"/>
  <c r="J6" i="41"/>
  <c r="I6" i="41"/>
  <c r="H6" i="41"/>
  <c r="G6" i="41"/>
  <c r="F6" i="41"/>
  <c r="E6" i="41"/>
  <c r="D6" i="41"/>
  <c r="C6" i="41"/>
  <c r="B6" i="41"/>
  <c r="A6" i="41"/>
  <c r="Z5" i="41"/>
  <c r="Y5" i="41"/>
  <c r="X5" i="41"/>
  <c r="W5" i="41"/>
  <c r="V5" i="41"/>
  <c r="U5" i="41"/>
  <c r="T5" i="41"/>
  <c r="S5" i="41"/>
  <c r="R5" i="41"/>
  <c r="Q5" i="41"/>
  <c r="P5" i="41"/>
  <c r="O5" i="41"/>
  <c r="N5" i="41"/>
  <c r="M5" i="41"/>
  <c r="L5" i="41"/>
  <c r="K5" i="41"/>
  <c r="J5" i="41"/>
  <c r="I5" i="41"/>
  <c r="H5" i="41"/>
  <c r="G5" i="41"/>
  <c r="F5" i="41"/>
  <c r="E5" i="41"/>
  <c r="D5" i="41"/>
  <c r="C5" i="41"/>
  <c r="B5" i="41"/>
  <c r="A5" i="41"/>
  <c r="Z4" i="41"/>
  <c r="Y4" i="41"/>
  <c r="X4" i="41"/>
  <c r="W4" i="41"/>
  <c r="V4" i="41"/>
  <c r="U4" i="41"/>
  <c r="T4" i="41"/>
  <c r="S4" i="41"/>
  <c r="R4" i="41"/>
  <c r="Q4" i="41"/>
  <c r="P4" i="41"/>
  <c r="O4" i="41"/>
  <c r="N4" i="41"/>
  <c r="M4" i="41"/>
  <c r="L4" i="41"/>
  <c r="K4" i="41"/>
  <c r="J4" i="41"/>
  <c r="I4" i="41"/>
  <c r="H4" i="41"/>
  <c r="G4" i="41"/>
  <c r="F4" i="41"/>
  <c r="E4" i="41"/>
  <c r="D4" i="41"/>
  <c r="C4" i="41"/>
  <c r="B4" i="41"/>
  <c r="A4" i="41"/>
  <c r="Z3" i="41"/>
  <c r="Y3" i="41"/>
  <c r="X3" i="41"/>
  <c r="W3" i="41"/>
  <c r="V3" i="41"/>
  <c r="U3" i="41"/>
  <c r="T3" i="41"/>
  <c r="S3" i="41"/>
  <c r="R3" i="41"/>
  <c r="Q3" i="41"/>
  <c r="P3" i="41"/>
  <c r="O3" i="41"/>
  <c r="N3" i="41"/>
  <c r="M3" i="41"/>
  <c r="L3" i="41"/>
  <c r="K3" i="41"/>
  <c r="J3" i="41"/>
  <c r="I3" i="41"/>
  <c r="H3" i="41"/>
  <c r="G3" i="41"/>
  <c r="F3" i="41"/>
  <c r="E3" i="41"/>
  <c r="D3" i="41"/>
  <c r="C3" i="41"/>
  <c r="B3" i="41"/>
  <c r="A3" i="41"/>
  <c r="Z2" i="41"/>
  <c r="Y2" i="41"/>
  <c r="X2" i="41"/>
  <c r="W2" i="41"/>
  <c r="V2" i="41"/>
  <c r="U2" i="41"/>
  <c r="T2" i="41"/>
  <c r="S2" i="41"/>
  <c r="R2" i="41"/>
  <c r="Q2" i="41"/>
  <c r="P2" i="41"/>
  <c r="O2" i="41"/>
  <c r="N2" i="41"/>
  <c r="M2" i="41"/>
  <c r="L2" i="41"/>
  <c r="K2" i="41"/>
  <c r="J2" i="41"/>
  <c r="I2" i="41"/>
  <c r="H2" i="41"/>
  <c r="G2" i="41"/>
  <c r="F2" i="41"/>
  <c r="E2" i="41"/>
  <c r="D2" i="41"/>
  <c r="C2" i="41"/>
  <c r="B2" i="41"/>
  <c r="A2" i="41"/>
  <c r="Z1" i="41"/>
  <c r="Y1" i="41"/>
  <c r="X1" i="41"/>
  <c r="W1" i="41"/>
  <c r="V1" i="41"/>
  <c r="U1" i="41"/>
  <c r="T1" i="41"/>
  <c r="S1" i="41"/>
  <c r="R1" i="41"/>
  <c r="Q1" i="41"/>
  <c r="P1" i="41"/>
  <c r="O1" i="41"/>
  <c r="N1" i="41"/>
  <c r="M1" i="41"/>
  <c r="L1" i="41"/>
  <c r="K1" i="41"/>
  <c r="J1" i="41"/>
  <c r="I1" i="41"/>
  <c r="H1" i="41"/>
  <c r="G1" i="41"/>
  <c r="F1" i="41"/>
  <c r="E1" i="41"/>
  <c r="D1" i="41"/>
  <c r="C1" i="41"/>
  <c r="B1" i="41"/>
  <c r="A1" i="41"/>
  <c r="O41" i="36"/>
  <c r="O82" i="36" s="1"/>
  <c r="AU82" i="36" s="1"/>
  <c r="O40" i="36"/>
  <c r="O81" i="36" s="1"/>
  <c r="O39" i="36"/>
  <c r="O80" i="36" s="1"/>
  <c r="O38" i="36"/>
  <c r="AU38" i="36" s="1"/>
  <c r="O37" i="36"/>
  <c r="AV37" i="36" s="1"/>
  <c r="O36" i="36"/>
  <c r="P36" i="36" s="1"/>
  <c r="P77" i="36" s="1"/>
  <c r="P118" i="36" s="1"/>
  <c r="P159" i="36" s="1"/>
  <c r="P200" i="36" s="1"/>
  <c r="O35" i="36"/>
  <c r="AU35" i="36" s="1"/>
  <c r="O34" i="36"/>
  <c r="AU34" i="36" s="1"/>
  <c r="O33" i="36"/>
  <c r="O74" i="36" s="1"/>
  <c r="O32" i="36"/>
  <c r="AU32" i="36" s="1"/>
  <c r="O31" i="36"/>
  <c r="P31" i="36" s="1"/>
  <c r="P72" i="36" s="1"/>
  <c r="P113" i="36" s="1"/>
  <c r="P154" i="36" s="1"/>
  <c r="P195" i="36" s="1"/>
  <c r="O30" i="36"/>
  <c r="P30" i="36" s="1"/>
  <c r="P71" i="36" s="1"/>
  <c r="P112" i="36" s="1"/>
  <c r="P153" i="36" s="1"/>
  <c r="P194" i="36" s="1"/>
  <c r="O29" i="36"/>
  <c r="H29" i="36"/>
  <c r="G29" i="36"/>
  <c r="F29" i="36"/>
  <c r="E29" i="36"/>
  <c r="D29" i="36"/>
  <c r="O28" i="36"/>
  <c r="O69" i="36" s="1"/>
  <c r="O110" i="36" s="1"/>
  <c r="H28" i="36"/>
  <c r="G28" i="36"/>
  <c r="F28" i="36"/>
  <c r="E28" i="36"/>
  <c r="D28" i="36"/>
  <c r="O27" i="36"/>
  <c r="P27" i="36" s="1"/>
  <c r="P68" i="36" s="1"/>
  <c r="P109" i="36" s="1"/>
  <c r="P150" i="36" s="1"/>
  <c r="P191" i="36" s="1"/>
  <c r="O26" i="36"/>
  <c r="O67" i="36" s="1"/>
  <c r="O108" i="36" s="1"/>
  <c r="O25" i="36"/>
  <c r="P25" i="36" s="1"/>
  <c r="P66" i="36" s="1"/>
  <c r="P107" i="36" s="1"/>
  <c r="P148" i="36" s="1"/>
  <c r="P189" i="36" s="1"/>
  <c r="H25" i="36"/>
  <c r="G25" i="36"/>
  <c r="F25" i="36"/>
  <c r="E25" i="36"/>
  <c r="D25" i="36"/>
  <c r="O24" i="36"/>
  <c r="P24" i="36" s="1"/>
  <c r="P65" i="36" s="1"/>
  <c r="P106" i="36" s="1"/>
  <c r="P147" i="36" s="1"/>
  <c r="P188" i="36" s="1"/>
  <c r="H24" i="36"/>
  <c r="G24" i="36"/>
  <c r="F24" i="36"/>
  <c r="E24" i="36"/>
  <c r="D24" i="36"/>
  <c r="O23" i="36"/>
  <c r="AU23" i="36" s="1"/>
  <c r="H23" i="36"/>
  <c r="G23" i="36"/>
  <c r="F23" i="36"/>
  <c r="E23" i="36"/>
  <c r="D23" i="36"/>
  <c r="O22" i="36"/>
  <c r="AW22" i="36" s="1"/>
  <c r="H22" i="36"/>
  <c r="G22" i="36"/>
  <c r="F22" i="36"/>
  <c r="E22" i="36"/>
  <c r="D22" i="36"/>
  <c r="O21" i="36"/>
  <c r="O62" i="36" s="1"/>
  <c r="AW62" i="36" s="1"/>
  <c r="O20" i="36"/>
  <c r="O61" i="36" s="1"/>
  <c r="O102" i="36" s="1"/>
  <c r="O143" i="36" s="1"/>
  <c r="O184" i="36" s="1"/>
  <c r="O19" i="36"/>
  <c r="AW19" i="36" s="1"/>
  <c r="O18" i="36"/>
  <c r="O17" i="36"/>
  <c r="O58" i="36" s="1"/>
  <c r="O16" i="36"/>
  <c r="O57" i="36" s="1"/>
  <c r="O15" i="36"/>
  <c r="O56" i="36" s="1"/>
  <c r="AW56" i="36" s="1"/>
  <c r="O14" i="36"/>
  <c r="AW14" i="36" s="1"/>
  <c r="O13" i="36"/>
  <c r="O54" i="36" s="1"/>
  <c r="AW54" i="36" s="1"/>
  <c r="O12" i="36"/>
  <c r="AV12" i="36" s="1"/>
  <c r="O11" i="36"/>
  <c r="AW11" i="36" s="1"/>
  <c r="O10" i="36"/>
  <c r="AW10" i="36" s="1"/>
  <c r="O9" i="36"/>
  <c r="AU9" i="36" s="1"/>
  <c r="O8" i="36"/>
  <c r="P8" i="36" s="1"/>
  <c r="P49" i="36" s="1"/>
  <c r="P90" i="36" s="1"/>
  <c r="P131" i="36" s="1"/>
  <c r="P172" i="36" s="1"/>
  <c r="O7" i="36"/>
  <c r="O48" i="36" s="1"/>
  <c r="O6" i="36"/>
  <c r="P6" i="36" s="1"/>
  <c r="P47" i="36" s="1"/>
  <c r="P88" i="36" s="1"/>
  <c r="P129" i="36" s="1"/>
  <c r="P170" i="36" s="1"/>
  <c r="C34" i="35"/>
  <c r="C32" i="35"/>
  <c r="F31" i="35"/>
  <c r="E30" i="35"/>
  <c r="C31" i="35"/>
  <c r="F28" i="35"/>
  <c r="E27" i="35"/>
  <c r="D26" i="35"/>
  <c r="D25" i="35"/>
  <c r="C25" i="35"/>
  <c r="D24" i="35"/>
  <c r="G17" i="35"/>
  <c r="F17" i="35"/>
  <c r="E17" i="35"/>
  <c r="D17" i="35"/>
  <c r="C17" i="35"/>
  <c r="AO6" i="35"/>
  <c r="H12" i="34"/>
  <c r="J32" i="34"/>
  <c r="M32" i="34" s="1"/>
  <c r="F32" i="34"/>
  <c r="J31" i="34"/>
  <c r="M31" i="34" s="1"/>
  <c r="F31" i="34"/>
  <c r="J30" i="34"/>
  <c r="F30" i="34"/>
  <c r="J29" i="34"/>
  <c r="F29" i="34"/>
  <c r="J26" i="34"/>
  <c r="M26" i="34" s="1"/>
  <c r="F26" i="34"/>
  <c r="J25" i="34"/>
  <c r="M25" i="34" s="1"/>
  <c r="F25" i="34"/>
  <c r="J24" i="34"/>
  <c r="M24" i="34" s="1"/>
  <c r="F24" i="34"/>
  <c r="J23" i="34"/>
  <c r="M23" i="34" s="1"/>
  <c r="F23" i="34"/>
  <c r="J22" i="34"/>
  <c r="M22" i="34" s="1"/>
  <c r="F22" i="34"/>
  <c r="J39" i="32"/>
  <c r="H39" i="32"/>
  <c r="J38" i="32"/>
  <c r="H38" i="32"/>
  <c r="J37" i="32"/>
  <c r="H37" i="32"/>
  <c r="J36" i="32"/>
  <c r="H36" i="32"/>
  <c r="J35" i="32"/>
  <c r="H35" i="32"/>
  <c r="J34" i="32"/>
  <c r="H34" i="32"/>
  <c r="J33" i="32"/>
  <c r="H33" i="32"/>
  <c r="J32" i="32"/>
  <c r="H32" i="32"/>
  <c r="J31" i="32"/>
  <c r="H31" i="32"/>
  <c r="J30" i="32"/>
  <c r="H30" i="32"/>
  <c r="J29" i="32"/>
  <c r="H29" i="32"/>
  <c r="J28" i="32"/>
  <c r="H28" i="32"/>
  <c r="J27" i="32"/>
  <c r="H27" i="32"/>
  <c r="J26" i="32"/>
  <c r="H26" i="32"/>
  <c r="J25" i="32"/>
  <c r="H25" i="32"/>
  <c r="J24" i="32"/>
  <c r="H24" i="32"/>
  <c r="J23" i="32"/>
  <c r="H23" i="32"/>
  <c r="J22" i="32"/>
  <c r="H22" i="32"/>
  <c r="J21" i="32"/>
  <c r="H21" i="32"/>
  <c r="J20" i="32"/>
  <c r="H20" i="32"/>
  <c r="J19" i="32"/>
  <c r="H19" i="32"/>
  <c r="J18" i="32"/>
  <c r="H18" i="32"/>
  <c r="J17" i="32"/>
  <c r="H17" i="32"/>
  <c r="J16" i="32"/>
  <c r="H16" i="32"/>
  <c r="J15" i="32"/>
  <c r="H15" i="32"/>
  <c r="J14" i="32"/>
  <c r="H14" i="32"/>
  <c r="J13" i="32"/>
  <c r="H13" i="32"/>
  <c r="J12" i="32"/>
  <c r="H12" i="32"/>
  <c r="J11" i="32"/>
  <c r="H11" i="32"/>
  <c r="J10" i="32"/>
  <c r="H10" i="32"/>
  <c r="J9" i="32"/>
  <c r="H9" i="32"/>
  <c r="J8" i="32"/>
  <c r="H8" i="32"/>
  <c r="J7" i="32"/>
  <c r="H7" i="32"/>
  <c r="J6" i="32"/>
  <c r="H6" i="32"/>
  <c r="J5" i="32"/>
  <c r="H5" i="32"/>
  <c r="J4" i="32"/>
  <c r="H4" i="32"/>
  <c r="G42" i="31"/>
  <c r="F42" i="31"/>
  <c r="E42" i="31"/>
  <c r="D42" i="31"/>
  <c r="G41" i="31"/>
  <c r="F41" i="31"/>
  <c r="E41" i="31"/>
  <c r="D41" i="31"/>
  <c r="G40" i="31"/>
  <c r="F40" i="31"/>
  <c r="E40" i="31"/>
  <c r="D40" i="31"/>
  <c r="G39" i="31"/>
  <c r="F39" i="31"/>
  <c r="E39" i="31"/>
  <c r="D39" i="31"/>
  <c r="G38" i="31"/>
  <c r="F38" i="31"/>
  <c r="E38" i="31"/>
  <c r="D38" i="31"/>
  <c r="G37" i="31"/>
  <c r="F37" i="31"/>
  <c r="E37" i="31"/>
  <c r="D37" i="31"/>
  <c r="G36" i="31"/>
  <c r="F36" i="31"/>
  <c r="E36" i="31"/>
  <c r="D36" i="31"/>
  <c r="G35" i="31"/>
  <c r="F35" i="31"/>
  <c r="E35" i="31"/>
  <c r="D35" i="31"/>
  <c r="G34" i="31"/>
  <c r="F34" i="31"/>
  <c r="E34" i="31"/>
  <c r="D34" i="31"/>
  <c r="G33" i="31"/>
  <c r="F33" i="31"/>
  <c r="E33" i="31"/>
  <c r="D33" i="31"/>
  <c r="G32" i="31"/>
  <c r="F32" i="31"/>
  <c r="E32" i="31"/>
  <c r="D32" i="31"/>
  <c r="G31" i="31"/>
  <c r="F31" i="31"/>
  <c r="E31" i="31"/>
  <c r="D31" i="31"/>
  <c r="G30" i="31"/>
  <c r="F30" i="31"/>
  <c r="E30" i="31"/>
  <c r="D30" i="31"/>
  <c r="G29" i="31"/>
  <c r="F29" i="31"/>
  <c r="E29" i="31"/>
  <c r="D29" i="31"/>
  <c r="G28" i="31"/>
  <c r="F28" i="31"/>
  <c r="E28" i="31"/>
  <c r="D28" i="31"/>
  <c r="G27" i="31"/>
  <c r="F27" i="31"/>
  <c r="E27" i="31"/>
  <c r="D27" i="31"/>
  <c r="G26" i="31"/>
  <c r="F26" i="31"/>
  <c r="E26" i="31"/>
  <c r="D26" i="31"/>
  <c r="G25" i="31"/>
  <c r="F25" i="31"/>
  <c r="E25" i="31"/>
  <c r="D25" i="31"/>
  <c r="G24" i="31"/>
  <c r="F24" i="31"/>
  <c r="E24" i="31"/>
  <c r="D24" i="31"/>
  <c r="G23" i="31"/>
  <c r="F23" i="31"/>
  <c r="E23" i="31"/>
  <c r="D23" i="31"/>
  <c r="G22" i="31"/>
  <c r="F22" i="31"/>
  <c r="E22" i="31"/>
  <c r="D22" i="31"/>
  <c r="G21" i="31"/>
  <c r="F21" i="31"/>
  <c r="E21" i="31"/>
  <c r="D21" i="31"/>
  <c r="G20" i="31"/>
  <c r="F20" i="31"/>
  <c r="E20" i="31"/>
  <c r="D20" i="31"/>
  <c r="G19" i="31"/>
  <c r="F19" i="31"/>
  <c r="E19" i="31"/>
  <c r="D19" i="31"/>
  <c r="G18" i="31"/>
  <c r="F18" i="31"/>
  <c r="E18" i="31"/>
  <c r="D18" i="31"/>
  <c r="G17" i="31"/>
  <c r="F17" i="31"/>
  <c r="E17" i="31"/>
  <c r="D17" i="31"/>
  <c r="G16" i="31"/>
  <c r="F16" i="31"/>
  <c r="E16" i="31"/>
  <c r="D16" i="31"/>
  <c r="G15" i="31"/>
  <c r="F15" i="31"/>
  <c r="E15" i="31"/>
  <c r="D15" i="31"/>
  <c r="G14" i="31"/>
  <c r="F14" i="31"/>
  <c r="E14" i="31"/>
  <c r="D14" i="31"/>
  <c r="G13" i="31"/>
  <c r="F13" i="31"/>
  <c r="E13" i="31"/>
  <c r="D13" i="31"/>
  <c r="G12" i="31"/>
  <c r="F12" i="31"/>
  <c r="E12" i="31"/>
  <c r="D12" i="31"/>
  <c r="G11" i="31"/>
  <c r="F11" i="31"/>
  <c r="E11" i="31"/>
  <c r="D11" i="31"/>
  <c r="W10" i="31"/>
  <c r="G10" i="31"/>
  <c r="F10" i="31"/>
  <c r="E10" i="31"/>
  <c r="D10" i="31"/>
  <c r="G9" i="31"/>
  <c r="F9" i="31"/>
  <c r="E9" i="31"/>
  <c r="D9" i="31"/>
  <c r="G8" i="31"/>
  <c r="F8" i="31"/>
  <c r="E8" i="31"/>
  <c r="D8" i="31"/>
  <c r="G7" i="31"/>
  <c r="F7" i="31"/>
  <c r="E7" i="31"/>
  <c r="D7" i="31"/>
  <c r="H163" i="9"/>
  <c r="G163" i="9"/>
  <c r="F163" i="9"/>
  <c r="E163" i="9"/>
  <c r="D163" i="9"/>
  <c r="H162" i="9"/>
  <c r="G162" i="9"/>
  <c r="F162" i="9"/>
  <c r="E162" i="9"/>
  <c r="D162" i="9"/>
  <c r="H161" i="9"/>
  <c r="G161" i="9"/>
  <c r="F161" i="9"/>
  <c r="E161" i="9"/>
  <c r="D161" i="9"/>
  <c r="H160" i="9"/>
  <c r="G160" i="9"/>
  <c r="F160" i="9"/>
  <c r="E160" i="9"/>
  <c r="D160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3" i="9"/>
  <c r="G153" i="9"/>
  <c r="F153" i="9"/>
  <c r="E153" i="9"/>
  <c r="D153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6" i="9"/>
  <c r="G136" i="9"/>
  <c r="F136" i="9"/>
  <c r="E136" i="9"/>
  <c r="D136" i="9"/>
  <c r="H135" i="9"/>
  <c r="G135" i="9"/>
  <c r="F135" i="9"/>
  <c r="E135" i="9"/>
  <c r="D135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9" i="9"/>
  <c r="G129" i="9"/>
  <c r="F129" i="9"/>
  <c r="E129" i="9"/>
  <c r="D129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8" i="9"/>
  <c r="G118" i="9"/>
  <c r="F118" i="9"/>
  <c r="E118" i="9"/>
  <c r="D118" i="9"/>
  <c r="H117" i="9"/>
  <c r="G117" i="9"/>
  <c r="F117" i="9"/>
  <c r="E117" i="9"/>
  <c r="D117" i="9"/>
  <c r="H116" i="9"/>
  <c r="G116" i="9"/>
  <c r="F116" i="9"/>
  <c r="E116" i="9"/>
  <c r="D116" i="9"/>
  <c r="H115" i="9"/>
  <c r="G115" i="9"/>
  <c r="F115" i="9"/>
  <c r="E115" i="9"/>
  <c r="D115" i="9"/>
  <c r="H114" i="9"/>
  <c r="G114" i="9"/>
  <c r="F114" i="9"/>
  <c r="E114" i="9"/>
  <c r="D114" i="9"/>
  <c r="H113" i="9"/>
  <c r="G113" i="9"/>
  <c r="F113" i="9"/>
  <c r="E113" i="9"/>
  <c r="D113" i="9"/>
  <c r="H112" i="9"/>
  <c r="G112" i="9"/>
  <c r="F112" i="9"/>
  <c r="E112" i="9"/>
  <c r="D112" i="9"/>
  <c r="H111" i="9"/>
  <c r="G111" i="9"/>
  <c r="F111" i="9"/>
  <c r="E111" i="9"/>
  <c r="D111" i="9"/>
  <c r="H110" i="9"/>
  <c r="G110" i="9"/>
  <c r="F110" i="9"/>
  <c r="E110" i="9"/>
  <c r="D110" i="9"/>
  <c r="H109" i="9"/>
  <c r="G109" i="9"/>
  <c r="F109" i="9"/>
  <c r="E109" i="9"/>
  <c r="D109" i="9"/>
  <c r="H108" i="9"/>
  <c r="G108" i="9"/>
  <c r="F108" i="9"/>
  <c r="E108" i="9"/>
  <c r="D108" i="9"/>
  <c r="H107" i="9"/>
  <c r="G107" i="9"/>
  <c r="F107" i="9"/>
  <c r="E107" i="9"/>
  <c r="D107" i="9"/>
  <c r="H106" i="9"/>
  <c r="G106" i="9"/>
  <c r="F106" i="9"/>
  <c r="E106" i="9"/>
  <c r="D106" i="9"/>
  <c r="H105" i="9"/>
  <c r="G105" i="9"/>
  <c r="F105" i="9"/>
  <c r="E105" i="9"/>
  <c r="D105" i="9"/>
  <c r="H104" i="9"/>
  <c r="G104" i="9"/>
  <c r="F104" i="9"/>
  <c r="E104" i="9"/>
  <c r="D104" i="9"/>
  <c r="H103" i="9"/>
  <c r="G103" i="9"/>
  <c r="F103" i="9"/>
  <c r="E103" i="9"/>
  <c r="D103" i="9"/>
  <c r="H102" i="9"/>
  <c r="G102" i="9"/>
  <c r="F102" i="9"/>
  <c r="E102" i="9"/>
  <c r="D102" i="9"/>
  <c r="H101" i="9"/>
  <c r="G101" i="9"/>
  <c r="F101" i="9"/>
  <c r="E101" i="9"/>
  <c r="D101" i="9"/>
  <c r="H100" i="9"/>
  <c r="G100" i="9"/>
  <c r="F100" i="9"/>
  <c r="E100" i="9"/>
  <c r="D100" i="9"/>
  <c r="H99" i="9"/>
  <c r="G99" i="9"/>
  <c r="F99" i="9"/>
  <c r="E99" i="9"/>
  <c r="D99" i="9"/>
  <c r="H98" i="9"/>
  <c r="G98" i="9"/>
  <c r="F98" i="9"/>
  <c r="E98" i="9"/>
  <c r="D98" i="9"/>
  <c r="H97" i="9"/>
  <c r="G97" i="9"/>
  <c r="F97" i="9"/>
  <c r="E97" i="9"/>
  <c r="D97" i="9"/>
  <c r="H96" i="9"/>
  <c r="G96" i="9"/>
  <c r="F96" i="9"/>
  <c r="E96" i="9"/>
  <c r="D96" i="9"/>
  <c r="H95" i="9"/>
  <c r="G95" i="9"/>
  <c r="F95" i="9"/>
  <c r="E95" i="9"/>
  <c r="D95" i="9"/>
  <c r="H94" i="9"/>
  <c r="G94" i="9"/>
  <c r="F94" i="9"/>
  <c r="E94" i="9"/>
  <c r="D94" i="9"/>
  <c r="H93" i="9"/>
  <c r="G93" i="9"/>
  <c r="F93" i="9"/>
  <c r="E93" i="9"/>
  <c r="D93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9" i="9"/>
  <c r="G89" i="9"/>
  <c r="F89" i="9"/>
  <c r="E89" i="9"/>
  <c r="D89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5" i="9"/>
  <c r="G85" i="9"/>
  <c r="F85" i="9"/>
  <c r="E85" i="9"/>
  <c r="D85" i="9"/>
  <c r="H84" i="9"/>
  <c r="G84" i="9"/>
  <c r="F84" i="9"/>
  <c r="E84" i="9"/>
  <c r="D84" i="9"/>
  <c r="H83" i="9"/>
  <c r="G83" i="9"/>
  <c r="F83" i="9"/>
  <c r="E83" i="9"/>
  <c r="D83" i="9"/>
  <c r="H82" i="9"/>
  <c r="G82" i="9"/>
  <c r="F82" i="9"/>
  <c r="E82" i="9"/>
  <c r="D82" i="9"/>
  <c r="H81" i="9"/>
  <c r="G81" i="9"/>
  <c r="F81" i="9"/>
  <c r="E81" i="9"/>
  <c r="D81" i="9"/>
  <c r="H80" i="9"/>
  <c r="G80" i="9"/>
  <c r="F80" i="9"/>
  <c r="E80" i="9"/>
  <c r="D80" i="9"/>
  <c r="H79" i="9"/>
  <c r="G79" i="9"/>
  <c r="F79" i="9"/>
  <c r="E79" i="9"/>
  <c r="D79" i="9"/>
  <c r="H78" i="9"/>
  <c r="G78" i="9"/>
  <c r="F78" i="9"/>
  <c r="E78" i="9"/>
  <c r="D78" i="9"/>
  <c r="H77" i="9"/>
  <c r="G77" i="9"/>
  <c r="F77" i="9"/>
  <c r="E77" i="9"/>
  <c r="D77" i="9"/>
  <c r="H76" i="9"/>
  <c r="G76" i="9"/>
  <c r="F76" i="9"/>
  <c r="E76" i="9"/>
  <c r="D76" i="9"/>
  <c r="H75" i="9"/>
  <c r="G75" i="9"/>
  <c r="F75" i="9"/>
  <c r="E75" i="9"/>
  <c r="D75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6" i="9"/>
  <c r="G66" i="9"/>
  <c r="F66" i="9"/>
  <c r="E66" i="9"/>
  <c r="D66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2" i="9"/>
  <c r="G62" i="9"/>
  <c r="F62" i="9"/>
  <c r="E62" i="9"/>
  <c r="D62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8" i="9"/>
  <c r="G58" i="9"/>
  <c r="F58" i="9"/>
  <c r="E58" i="9"/>
  <c r="D58" i="9"/>
  <c r="H57" i="9"/>
  <c r="G57" i="9"/>
  <c r="F57" i="9"/>
  <c r="E57" i="9"/>
  <c r="D57" i="9"/>
  <c r="H56" i="9"/>
  <c r="G56" i="9"/>
  <c r="F56" i="9"/>
  <c r="E56" i="9"/>
  <c r="D56" i="9"/>
  <c r="H55" i="9"/>
  <c r="G55" i="9"/>
  <c r="F55" i="9"/>
  <c r="E55" i="9"/>
  <c r="D55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6" i="9"/>
  <c r="G36" i="9"/>
  <c r="F36" i="9"/>
  <c r="E36" i="9"/>
  <c r="D36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2" i="9"/>
  <c r="G32" i="9"/>
  <c r="F32" i="9"/>
  <c r="E32" i="9"/>
  <c r="D32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7" i="9"/>
  <c r="G17" i="9"/>
  <c r="F17" i="9"/>
  <c r="E17" i="9"/>
  <c r="D17" i="9"/>
  <c r="H16" i="9"/>
  <c r="G16" i="9"/>
  <c r="F16" i="9"/>
  <c r="E16" i="9"/>
  <c r="D16" i="9"/>
  <c r="P15" i="9"/>
  <c r="O15" i="9"/>
  <c r="N15" i="9"/>
  <c r="M15" i="9"/>
  <c r="L15" i="9"/>
  <c r="H15" i="9"/>
  <c r="G15" i="9"/>
  <c r="F15" i="9"/>
  <c r="E15" i="9"/>
  <c r="D15" i="9"/>
  <c r="P14" i="9"/>
  <c r="O14" i="9"/>
  <c r="N14" i="9"/>
  <c r="M14" i="9"/>
  <c r="L14" i="9"/>
  <c r="H14" i="9"/>
  <c r="G14" i="9"/>
  <c r="F14" i="9"/>
  <c r="E14" i="9"/>
  <c r="D14" i="9"/>
  <c r="P13" i="9"/>
  <c r="O13" i="9"/>
  <c r="N13" i="9"/>
  <c r="M13" i="9"/>
  <c r="L13" i="9"/>
  <c r="H13" i="9"/>
  <c r="G13" i="9"/>
  <c r="F13" i="9"/>
  <c r="E13" i="9"/>
  <c r="D13" i="9"/>
  <c r="P12" i="9"/>
  <c r="O12" i="9"/>
  <c r="N12" i="9"/>
  <c r="M12" i="9"/>
  <c r="L12" i="9"/>
  <c r="H12" i="9"/>
  <c r="G12" i="9"/>
  <c r="F12" i="9"/>
  <c r="E12" i="9"/>
  <c r="D12" i="9"/>
  <c r="P11" i="9"/>
  <c r="O11" i="9"/>
  <c r="N11" i="9"/>
  <c r="M11" i="9"/>
  <c r="L11" i="9"/>
  <c r="H11" i="9"/>
  <c r="G11" i="9"/>
  <c r="F11" i="9"/>
  <c r="E11" i="9"/>
  <c r="D11" i="9"/>
  <c r="P10" i="9"/>
  <c r="O10" i="9"/>
  <c r="N10" i="9"/>
  <c r="M10" i="9"/>
  <c r="L10" i="9"/>
  <c r="H10" i="9"/>
  <c r="G10" i="9"/>
  <c r="F10" i="9"/>
  <c r="E10" i="9"/>
  <c r="D10" i="9"/>
  <c r="P9" i="9"/>
  <c r="O9" i="9"/>
  <c r="N9" i="9"/>
  <c r="M9" i="9"/>
  <c r="L9" i="9"/>
  <c r="H9" i="9"/>
  <c r="G9" i="9"/>
  <c r="F9" i="9"/>
  <c r="E9" i="9"/>
  <c r="D9" i="9"/>
  <c r="P8" i="9"/>
  <c r="O8" i="9"/>
  <c r="N8" i="9"/>
  <c r="M8" i="9"/>
  <c r="L8" i="9"/>
  <c r="H8" i="9"/>
  <c r="G8" i="9"/>
  <c r="F8" i="9"/>
  <c r="E8" i="9"/>
  <c r="D8" i="9"/>
  <c r="P7" i="9"/>
  <c r="O7" i="9"/>
  <c r="N7" i="9"/>
  <c r="M7" i="9"/>
  <c r="L7" i="9"/>
  <c r="H7" i="9"/>
  <c r="G7" i="9"/>
  <c r="F7" i="9"/>
  <c r="E7" i="9"/>
  <c r="D7" i="9"/>
  <c r="P6" i="9"/>
  <c r="O6" i="9"/>
  <c r="N6" i="9"/>
  <c r="M6" i="9"/>
  <c r="L6" i="9"/>
  <c r="H6" i="9"/>
  <c r="G6" i="9"/>
  <c r="F6" i="9"/>
  <c r="E6" i="9"/>
  <c r="D6" i="9"/>
  <c r="P5" i="9"/>
  <c r="O5" i="9"/>
  <c r="N5" i="9"/>
  <c r="M5" i="9"/>
  <c r="L5" i="9"/>
  <c r="H5" i="9"/>
  <c r="G5" i="9"/>
  <c r="F5" i="9"/>
  <c r="E5" i="9"/>
  <c r="D5" i="9"/>
  <c r="P4" i="9"/>
  <c r="O4" i="9"/>
  <c r="N4" i="9"/>
  <c r="M4" i="9"/>
  <c r="L4" i="9"/>
  <c r="H4" i="9"/>
  <c r="G4" i="9"/>
  <c r="F4" i="9"/>
  <c r="E4" i="9"/>
  <c r="D4" i="9"/>
  <c r="AS363" i="1"/>
  <c r="AR363" i="1"/>
  <c r="AQ363" i="1"/>
  <c r="AP363" i="1"/>
  <c r="AO363" i="1"/>
  <c r="V363" i="1"/>
  <c r="U363" i="1"/>
  <c r="T363" i="1"/>
  <c r="S363" i="1"/>
  <c r="R363" i="1"/>
  <c r="AS362" i="1"/>
  <c r="AR362" i="1"/>
  <c r="AQ362" i="1"/>
  <c r="AP362" i="1"/>
  <c r="AO362" i="1"/>
  <c r="V362" i="1"/>
  <c r="U362" i="1"/>
  <c r="T362" i="1"/>
  <c r="S362" i="1"/>
  <c r="R362" i="1"/>
  <c r="AS361" i="1"/>
  <c r="AR361" i="1"/>
  <c r="AQ361" i="1"/>
  <c r="AP361" i="1"/>
  <c r="AO361" i="1"/>
  <c r="V361" i="1"/>
  <c r="U361" i="1"/>
  <c r="T361" i="1"/>
  <c r="S361" i="1"/>
  <c r="R361" i="1"/>
  <c r="AS360" i="1"/>
  <c r="AR360" i="1"/>
  <c r="AQ360" i="1"/>
  <c r="AP360" i="1"/>
  <c r="AO360" i="1"/>
  <c r="V360" i="1"/>
  <c r="U360" i="1"/>
  <c r="T360" i="1"/>
  <c r="S360" i="1"/>
  <c r="R360" i="1"/>
  <c r="AS359" i="1"/>
  <c r="AR359" i="1"/>
  <c r="AQ359" i="1"/>
  <c r="AP359" i="1"/>
  <c r="AO359" i="1"/>
  <c r="V359" i="1"/>
  <c r="U359" i="1"/>
  <c r="T359" i="1"/>
  <c r="S359" i="1"/>
  <c r="R359" i="1"/>
  <c r="AS358" i="1"/>
  <c r="AR358" i="1"/>
  <c r="AQ358" i="1"/>
  <c r="AP358" i="1"/>
  <c r="AO358" i="1"/>
  <c r="V358" i="1"/>
  <c r="U358" i="1"/>
  <c r="T358" i="1"/>
  <c r="S358" i="1"/>
  <c r="R358" i="1"/>
  <c r="AS357" i="1"/>
  <c r="AR357" i="1"/>
  <c r="AQ357" i="1"/>
  <c r="AP357" i="1"/>
  <c r="AO357" i="1"/>
  <c r="V357" i="1"/>
  <c r="U357" i="1"/>
  <c r="T357" i="1"/>
  <c r="S357" i="1"/>
  <c r="R357" i="1"/>
  <c r="AS356" i="1"/>
  <c r="AR356" i="1"/>
  <c r="AQ356" i="1"/>
  <c r="AP356" i="1"/>
  <c r="AO356" i="1"/>
  <c r="V356" i="1"/>
  <c r="U356" i="1"/>
  <c r="T356" i="1"/>
  <c r="S356" i="1"/>
  <c r="R356" i="1"/>
  <c r="AS355" i="1"/>
  <c r="AR355" i="1"/>
  <c r="AQ355" i="1"/>
  <c r="AP355" i="1"/>
  <c r="AO355" i="1"/>
  <c r="V355" i="1"/>
  <c r="U355" i="1"/>
  <c r="T355" i="1"/>
  <c r="S355" i="1"/>
  <c r="R355" i="1"/>
  <c r="AS354" i="1"/>
  <c r="AR354" i="1"/>
  <c r="AQ354" i="1"/>
  <c r="AP354" i="1"/>
  <c r="AO354" i="1"/>
  <c r="V354" i="1"/>
  <c r="U354" i="1"/>
  <c r="T354" i="1"/>
  <c r="S354" i="1"/>
  <c r="R354" i="1"/>
  <c r="AS353" i="1"/>
  <c r="AR353" i="1"/>
  <c r="AQ353" i="1"/>
  <c r="AP353" i="1"/>
  <c r="AO353" i="1"/>
  <c r="V353" i="1"/>
  <c r="U353" i="1"/>
  <c r="T353" i="1"/>
  <c r="S353" i="1"/>
  <c r="R353" i="1"/>
  <c r="AS352" i="1"/>
  <c r="AR352" i="1"/>
  <c r="AQ352" i="1"/>
  <c r="AP352" i="1"/>
  <c r="AO352" i="1"/>
  <c r="V352" i="1"/>
  <c r="U352" i="1"/>
  <c r="T352" i="1"/>
  <c r="S352" i="1"/>
  <c r="R352" i="1"/>
  <c r="AS351" i="1"/>
  <c r="AR351" i="1"/>
  <c r="AQ351" i="1"/>
  <c r="AP351" i="1"/>
  <c r="AO351" i="1"/>
  <c r="V351" i="1"/>
  <c r="U351" i="1"/>
  <c r="T351" i="1"/>
  <c r="S351" i="1"/>
  <c r="R351" i="1"/>
  <c r="AS350" i="1"/>
  <c r="AR350" i="1"/>
  <c r="AQ350" i="1"/>
  <c r="AP350" i="1"/>
  <c r="AO350" i="1"/>
  <c r="V350" i="1"/>
  <c r="U350" i="1"/>
  <c r="T350" i="1"/>
  <c r="S350" i="1"/>
  <c r="R350" i="1"/>
  <c r="AS349" i="1"/>
  <c r="AR349" i="1"/>
  <c r="AQ349" i="1"/>
  <c r="AP349" i="1"/>
  <c r="AO349" i="1"/>
  <c r="V349" i="1"/>
  <c r="U349" i="1"/>
  <c r="T349" i="1"/>
  <c r="S349" i="1"/>
  <c r="R349" i="1"/>
  <c r="AS348" i="1"/>
  <c r="AR348" i="1"/>
  <c r="AQ348" i="1"/>
  <c r="AP348" i="1"/>
  <c r="AO348" i="1"/>
  <c r="V348" i="1"/>
  <c r="U348" i="1"/>
  <c r="T348" i="1"/>
  <c r="S348" i="1"/>
  <c r="R348" i="1"/>
  <c r="AS347" i="1"/>
  <c r="AR347" i="1"/>
  <c r="AQ347" i="1"/>
  <c r="AP347" i="1"/>
  <c r="AO347" i="1"/>
  <c r="V347" i="1"/>
  <c r="U347" i="1"/>
  <c r="T347" i="1"/>
  <c r="S347" i="1"/>
  <c r="R347" i="1"/>
  <c r="AS346" i="1"/>
  <c r="AR346" i="1"/>
  <c r="AQ346" i="1"/>
  <c r="AP346" i="1"/>
  <c r="AO346" i="1"/>
  <c r="V346" i="1"/>
  <c r="U346" i="1"/>
  <c r="T346" i="1"/>
  <c r="S346" i="1"/>
  <c r="R346" i="1"/>
  <c r="AS345" i="1"/>
  <c r="AR345" i="1"/>
  <c r="AQ345" i="1"/>
  <c r="AP345" i="1"/>
  <c r="AO345" i="1"/>
  <c r="V345" i="1"/>
  <c r="U345" i="1"/>
  <c r="T345" i="1"/>
  <c r="S345" i="1"/>
  <c r="R345" i="1"/>
  <c r="AS344" i="1"/>
  <c r="AR344" i="1"/>
  <c r="AQ344" i="1"/>
  <c r="AP344" i="1"/>
  <c r="AO344" i="1"/>
  <c r="V344" i="1"/>
  <c r="U344" i="1"/>
  <c r="T344" i="1"/>
  <c r="S344" i="1"/>
  <c r="R344" i="1"/>
  <c r="AS343" i="1"/>
  <c r="AR343" i="1"/>
  <c r="AQ343" i="1"/>
  <c r="AP343" i="1"/>
  <c r="AO343" i="1"/>
  <c r="V343" i="1"/>
  <c r="U343" i="1"/>
  <c r="T343" i="1"/>
  <c r="S343" i="1"/>
  <c r="R343" i="1"/>
  <c r="AS342" i="1"/>
  <c r="AR342" i="1"/>
  <c r="AQ342" i="1"/>
  <c r="AP342" i="1"/>
  <c r="AO342" i="1"/>
  <c r="V342" i="1"/>
  <c r="U342" i="1"/>
  <c r="T342" i="1"/>
  <c r="S342" i="1"/>
  <c r="R342" i="1"/>
  <c r="AS341" i="1"/>
  <c r="AR341" i="1"/>
  <c r="AQ341" i="1"/>
  <c r="AP341" i="1"/>
  <c r="AO341" i="1"/>
  <c r="V341" i="1"/>
  <c r="U341" i="1"/>
  <c r="T341" i="1"/>
  <c r="S341" i="1"/>
  <c r="R341" i="1"/>
  <c r="AS340" i="1"/>
  <c r="AR340" i="1"/>
  <c r="AQ340" i="1"/>
  <c r="AP340" i="1"/>
  <c r="AO340" i="1"/>
  <c r="V340" i="1"/>
  <c r="U340" i="1"/>
  <c r="T340" i="1"/>
  <c r="S340" i="1"/>
  <c r="R340" i="1"/>
  <c r="AS339" i="1"/>
  <c r="AR339" i="1"/>
  <c r="AQ339" i="1"/>
  <c r="AP339" i="1"/>
  <c r="AO339" i="1"/>
  <c r="V339" i="1"/>
  <c r="U339" i="1"/>
  <c r="T339" i="1"/>
  <c r="S339" i="1"/>
  <c r="R339" i="1"/>
  <c r="AS338" i="1"/>
  <c r="AR338" i="1"/>
  <c r="AQ338" i="1"/>
  <c r="AP338" i="1"/>
  <c r="AO338" i="1"/>
  <c r="V338" i="1"/>
  <c r="U338" i="1"/>
  <c r="T338" i="1"/>
  <c r="S338" i="1"/>
  <c r="R338" i="1"/>
  <c r="AS337" i="1"/>
  <c r="AR337" i="1"/>
  <c r="AQ337" i="1"/>
  <c r="AP337" i="1"/>
  <c r="AO337" i="1"/>
  <c r="V337" i="1"/>
  <c r="U337" i="1"/>
  <c r="T337" i="1"/>
  <c r="S337" i="1"/>
  <c r="R337" i="1"/>
  <c r="AS336" i="1"/>
  <c r="AR336" i="1"/>
  <c r="AQ336" i="1"/>
  <c r="AP336" i="1"/>
  <c r="AO336" i="1"/>
  <c r="V336" i="1"/>
  <c r="U336" i="1"/>
  <c r="T336" i="1"/>
  <c r="S336" i="1"/>
  <c r="R336" i="1"/>
  <c r="AS335" i="1"/>
  <c r="AR335" i="1"/>
  <c r="AQ335" i="1"/>
  <c r="AP335" i="1"/>
  <c r="AO335" i="1"/>
  <c r="V335" i="1"/>
  <c r="U335" i="1"/>
  <c r="T335" i="1"/>
  <c r="S335" i="1"/>
  <c r="R335" i="1"/>
  <c r="AS334" i="1"/>
  <c r="AR334" i="1"/>
  <c r="AQ334" i="1"/>
  <c r="AP334" i="1"/>
  <c r="AO334" i="1"/>
  <c r="V334" i="1"/>
  <c r="U334" i="1"/>
  <c r="T334" i="1"/>
  <c r="S334" i="1"/>
  <c r="R334" i="1"/>
  <c r="AS333" i="1"/>
  <c r="AR333" i="1"/>
  <c r="AQ333" i="1"/>
  <c r="AP333" i="1"/>
  <c r="AO333" i="1"/>
  <c r="V333" i="1"/>
  <c r="U333" i="1"/>
  <c r="T333" i="1"/>
  <c r="S333" i="1"/>
  <c r="R333" i="1"/>
  <c r="AS332" i="1"/>
  <c r="AR332" i="1"/>
  <c r="AQ332" i="1"/>
  <c r="AP332" i="1"/>
  <c r="AO332" i="1"/>
  <c r="V332" i="1"/>
  <c r="U332" i="1"/>
  <c r="T332" i="1"/>
  <c r="S332" i="1"/>
  <c r="R332" i="1"/>
  <c r="AS331" i="1"/>
  <c r="AR331" i="1"/>
  <c r="AQ331" i="1"/>
  <c r="AP331" i="1"/>
  <c r="AO331" i="1"/>
  <c r="V331" i="1"/>
  <c r="U331" i="1"/>
  <c r="T331" i="1"/>
  <c r="S331" i="1"/>
  <c r="R331" i="1"/>
  <c r="AS330" i="1"/>
  <c r="AR330" i="1"/>
  <c r="AQ330" i="1"/>
  <c r="AP330" i="1"/>
  <c r="AO330" i="1"/>
  <c r="V330" i="1"/>
  <c r="U330" i="1"/>
  <c r="T330" i="1"/>
  <c r="S330" i="1"/>
  <c r="R330" i="1"/>
  <c r="AS329" i="1"/>
  <c r="AR329" i="1"/>
  <c r="AQ329" i="1"/>
  <c r="AP329" i="1"/>
  <c r="AO329" i="1"/>
  <c r="V329" i="1"/>
  <c r="U329" i="1"/>
  <c r="T329" i="1"/>
  <c r="S329" i="1"/>
  <c r="R329" i="1"/>
  <c r="AS328" i="1"/>
  <c r="AR328" i="1"/>
  <c r="AQ328" i="1"/>
  <c r="AP328" i="1"/>
  <c r="AO328" i="1"/>
  <c r="V328" i="1"/>
  <c r="U328" i="1"/>
  <c r="T328" i="1"/>
  <c r="S328" i="1"/>
  <c r="R328" i="1"/>
  <c r="AS327" i="1"/>
  <c r="AR327" i="1"/>
  <c r="AQ327" i="1"/>
  <c r="AP327" i="1"/>
  <c r="AO327" i="1"/>
  <c r="V327" i="1"/>
  <c r="U327" i="1"/>
  <c r="T327" i="1"/>
  <c r="S327" i="1"/>
  <c r="R327" i="1"/>
  <c r="AS326" i="1"/>
  <c r="AR326" i="1"/>
  <c r="AQ326" i="1"/>
  <c r="AP326" i="1"/>
  <c r="AO326" i="1"/>
  <c r="V326" i="1"/>
  <c r="U326" i="1"/>
  <c r="T326" i="1"/>
  <c r="S326" i="1"/>
  <c r="R326" i="1"/>
  <c r="AS325" i="1"/>
  <c r="AR325" i="1"/>
  <c r="AQ325" i="1"/>
  <c r="AP325" i="1"/>
  <c r="AO325" i="1"/>
  <c r="V325" i="1"/>
  <c r="U325" i="1"/>
  <c r="T325" i="1"/>
  <c r="S325" i="1"/>
  <c r="R325" i="1"/>
  <c r="AS324" i="1"/>
  <c r="AR324" i="1"/>
  <c r="AQ324" i="1"/>
  <c r="AP324" i="1"/>
  <c r="AO324" i="1"/>
  <c r="V324" i="1"/>
  <c r="U324" i="1"/>
  <c r="T324" i="1"/>
  <c r="S324" i="1"/>
  <c r="R324" i="1"/>
  <c r="AS323" i="1"/>
  <c r="AR323" i="1"/>
  <c r="AQ323" i="1"/>
  <c r="AP323" i="1"/>
  <c r="AO323" i="1"/>
  <c r="V323" i="1"/>
  <c r="U323" i="1"/>
  <c r="T323" i="1"/>
  <c r="S323" i="1"/>
  <c r="R323" i="1"/>
  <c r="AS322" i="1"/>
  <c r="AR322" i="1"/>
  <c r="AQ322" i="1"/>
  <c r="AP322" i="1"/>
  <c r="AO322" i="1"/>
  <c r="V322" i="1"/>
  <c r="U322" i="1"/>
  <c r="T322" i="1"/>
  <c r="S322" i="1"/>
  <c r="R322" i="1"/>
  <c r="AS321" i="1"/>
  <c r="AR321" i="1"/>
  <c r="AQ321" i="1"/>
  <c r="AP321" i="1"/>
  <c r="AO321" i="1"/>
  <c r="V321" i="1"/>
  <c r="U321" i="1"/>
  <c r="T321" i="1"/>
  <c r="S321" i="1"/>
  <c r="R321" i="1"/>
  <c r="AS320" i="1"/>
  <c r="AR320" i="1"/>
  <c r="AQ320" i="1"/>
  <c r="AP320" i="1"/>
  <c r="AO320" i="1"/>
  <c r="V320" i="1"/>
  <c r="U320" i="1"/>
  <c r="T320" i="1"/>
  <c r="S320" i="1"/>
  <c r="R320" i="1"/>
  <c r="AS319" i="1"/>
  <c r="AR319" i="1"/>
  <c r="AQ319" i="1"/>
  <c r="AP319" i="1"/>
  <c r="AO319" i="1"/>
  <c r="V319" i="1"/>
  <c r="U319" i="1"/>
  <c r="T319" i="1"/>
  <c r="S319" i="1"/>
  <c r="R319" i="1"/>
  <c r="AS318" i="1"/>
  <c r="AR318" i="1"/>
  <c r="AQ318" i="1"/>
  <c r="AP318" i="1"/>
  <c r="AO318" i="1"/>
  <c r="V318" i="1"/>
  <c r="U318" i="1"/>
  <c r="T318" i="1"/>
  <c r="S318" i="1"/>
  <c r="R318" i="1"/>
  <c r="AS317" i="1"/>
  <c r="AR317" i="1"/>
  <c r="AQ317" i="1"/>
  <c r="AP317" i="1"/>
  <c r="AO317" i="1"/>
  <c r="V317" i="1"/>
  <c r="U317" i="1"/>
  <c r="T317" i="1"/>
  <c r="S317" i="1"/>
  <c r="R317" i="1"/>
  <c r="AS316" i="1"/>
  <c r="AR316" i="1"/>
  <c r="AQ316" i="1"/>
  <c r="AP316" i="1"/>
  <c r="AO316" i="1"/>
  <c r="V316" i="1"/>
  <c r="U316" i="1"/>
  <c r="T316" i="1"/>
  <c r="S316" i="1"/>
  <c r="R316" i="1"/>
  <c r="AS315" i="1"/>
  <c r="AR315" i="1"/>
  <c r="AQ315" i="1"/>
  <c r="AP315" i="1"/>
  <c r="AO315" i="1"/>
  <c r="V315" i="1"/>
  <c r="U315" i="1"/>
  <c r="T315" i="1"/>
  <c r="S315" i="1"/>
  <c r="R315" i="1"/>
  <c r="AS314" i="1"/>
  <c r="AR314" i="1"/>
  <c r="AQ314" i="1"/>
  <c r="AP314" i="1"/>
  <c r="AO314" i="1"/>
  <c r="V314" i="1"/>
  <c r="U314" i="1"/>
  <c r="T314" i="1"/>
  <c r="S314" i="1"/>
  <c r="R314" i="1"/>
  <c r="AS313" i="1"/>
  <c r="AR313" i="1"/>
  <c r="AQ313" i="1"/>
  <c r="AP313" i="1"/>
  <c r="AO313" i="1"/>
  <c r="V313" i="1"/>
  <c r="U313" i="1"/>
  <c r="T313" i="1"/>
  <c r="S313" i="1"/>
  <c r="R313" i="1"/>
  <c r="AS312" i="1"/>
  <c r="AR312" i="1"/>
  <c r="AQ312" i="1"/>
  <c r="AP312" i="1"/>
  <c r="AO312" i="1"/>
  <c r="V312" i="1"/>
  <c r="U312" i="1"/>
  <c r="T312" i="1"/>
  <c r="S312" i="1"/>
  <c r="R312" i="1"/>
  <c r="AS311" i="1"/>
  <c r="AR311" i="1"/>
  <c r="AQ311" i="1"/>
  <c r="AP311" i="1"/>
  <c r="AO311" i="1"/>
  <c r="V311" i="1"/>
  <c r="U311" i="1"/>
  <c r="T311" i="1"/>
  <c r="S311" i="1"/>
  <c r="R311" i="1"/>
  <c r="AS310" i="1"/>
  <c r="AR310" i="1"/>
  <c r="AQ310" i="1"/>
  <c r="AP310" i="1"/>
  <c r="AO310" i="1"/>
  <c r="V310" i="1"/>
  <c r="U310" i="1"/>
  <c r="T310" i="1"/>
  <c r="S310" i="1"/>
  <c r="R310" i="1"/>
  <c r="AS309" i="1"/>
  <c r="AR309" i="1"/>
  <c r="AQ309" i="1"/>
  <c r="AP309" i="1"/>
  <c r="AO309" i="1"/>
  <c r="V309" i="1"/>
  <c r="U309" i="1"/>
  <c r="T309" i="1"/>
  <c r="S309" i="1"/>
  <c r="R309" i="1"/>
  <c r="AS308" i="1"/>
  <c r="AR308" i="1"/>
  <c r="AQ308" i="1"/>
  <c r="AP308" i="1"/>
  <c r="AO308" i="1"/>
  <c r="V308" i="1"/>
  <c r="U308" i="1"/>
  <c r="T308" i="1"/>
  <c r="S308" i="1"/>
  <c r="R308" i="1"/>
  <c r="AS307" i="1"/>
  <c r="AR307" i="1"/>
  <c r="AQ307" i="1"/>
  <c r="AP307" i="1"/>
  <c r="AO307" i="1"/>
  <c r="V307" i="1"/>
  <c r="U307" i="1"/>
  <c r="T307" i="1"/>
  <c r="S307" i="1"/>
  <c r="R307" i="1"/>
  <c r="AS306" i="1"/>
  <c r="AR306" i="1"/>
  <c r="AQ306" i="1"/>
  <c r="AP306" i="1"/>
  <c r="AO306" i="1"/>
  <c r="V306" i="1"/>
  <c r="U306" i="1"/>
  <c r="T306" i="1"/>
  <c r="S306" i="1"/>
  <c r="R306" i="1"/>
  <c r="AS305" i="1"/>
  <c r="AR305" i="1"/>
  <c r="AQ305" i="1"/>
  <c r="AP305" i="1"/>
  <c r="AO305" i="1"/>
  <c r="V305" i="1"/>
  <c r="U305" i="1"/>
  <c r="T305" i="1"/>
  <c r="S305" i="1"/>
  <c r="R305" i="1"/>
  <c r="AS304" i="1"/>
  <c r="AR304" i="1"/>
  <c r="AQ304" i="1"/>
  <c r="AP304" i="1"/>
  <c r="AO304" i="1"/>
  <c r="V304" i="1"/>
  <c r="U304" i="1"/>
  <c r="T304" i="1"/>
  <c r="S304" i="1"/>
  <c r="R304" i="1"/>
  <c r="AS303" i="1"/>
  <c r="AR303" i="1"/>
  <c r="AQ303" i="1"/>
  <c r="AP303" i="1"/>
  <c r="AO303" i="1"/>
  <c r="V303" i="1"/>
  <c r="U303" i="1"/>
  <c r="T303" i="1"/>
  <c r="S303" i="1"/>
  <c r="R303" i="1"/>
  <c r="AS302" i="1"/>
  <c r="AR302" i="1"/>
  <c r="AQ302" i="1"/>
  <c r="AP302" i="1"/>
  <c r="AO302" i="1"/>
  <c r="V302" i="1"/>
  <c r="U302" i="1"/>
  <c r="T302" i="1"/>
  <c r="S302" i="1"/>
  <c r="R302" i="1"/>
  <c r="AS301" i="1"/>
  <c r="AR301" i="1"/>
  <c r="AQ301" i="1"/>
  <c r="AP301" i="1"/>
  <c r="AO301" i="1"/>
  <c r="V301" i="1"/>
  <c r="U301" i="1"/>
  <c r="T301" i="1"/>
  <c r="S301" i="1"/>
  <c r="R301" i="1"/>
  <c r="AS300" i="1"/>
  <c r="AR300" i="1"/>
  <c r="AQ300" i="1"/>
  <c r="AP300" i="1"/>
  <c r="AO300" i="1"/>
  <c r="V300" i="1"/>
  <c r="U300" i="1"/>
  <c r="T300" i="1"/>
  <c r="S300" i="1"/>
  <c r="R300" i="1"/>
  <c r="AS299" i="1"/>
  <c r="AR299" i="1"/>
  <c r="AQ299" i="1"/>
  <c r="AP299" i="1"/>
  <c r="AO299" i="1"/>
  <c r="V299" i="1"/>
  <c r="U299" i="1"/>
  <c r="T299" i="1"/>
  <c r="S299" i="1"/>
  <c r="R299" i="1"/>
  <c r="AS298" i="1"/>
  <c r="AR298" i="1"/>
  <c r="AQ298" i="1"/>
  <c r="AP298" i="1"/>
  <c r="AO298" i="1"/>
  <c r="V298" i="1"/>
  <c r="U298" i="1"/>
  <c r="T298" i="1"/>
  <c r="S298" i="1"/>
  <c r="R298" i="1"/>
  <c r="AS297" i="1"/>
  <c r="AR297" i="1"/>
  <c r="AQ297" i="1"/>
  <c r="AP297" i="1"/>
  <c r="AO297" i="1"/>
  <c r="V297" i="1"/>
  <c r="U297" i="1"/>
  <c r="T297" i="1"/>
  <c r="S297" i="1"/>
  <c r="R297" i="1"/>
  <c r="AS296" i="1"/>
  <c r="AR296" i="1"/>
  <c r="AQ296" i="1"/>
  <c r="AP296" i="1"/>
  <c r="AO296" i="1"/>
  <c r="V296" i="1"/>
  <c r="U296" i="1"/>
  <c r="T296" i="1"/>
  <c r="S296" i="1"/>
  <c r="R296" i="1"/>
  <c r="AS295" i="1"/>
  <c r="AR295" i="1"/>
  <c r="AQ295" i="1"/>
  <c r="AP295" i="1"/>
  <c r="AO295" i="1"/>
  <c r="V295" i="1"/>
  <c r="U295" i="1"/>
  <c r="T295" i="1"/>
  <c r="S295" i="1"/>
  <c r="R295" i="1"/>
  <c r="AS294" i="1"/>
  <c r="AR294" i="1"/>
  <c r="AQ294" i="1"/>
  <c r="AP294" i="1"/>
  <c r="AO294" i="1"/>
  <c r="V294" i="1"/>
  <c r="U294" i="1"/>
  <c r="T294" i="1"/>
  <c r="S294" i="1"/>
  <c r="R294" i="1"/>
  <c r="AS293" i="1"/>
  <c r="AR293" i="1"/>
  <c r="AQ293" i="1"/>
  <c r="AP293" i="1"/>
  <c r="AO293" i="1"/>
  <c r="V293" i="1"/>
  <c r="U293" i="1"/>
  <c r="T293" i="1"/>
  <c r="S293" i="1"/>
  <c r="R293" i="1"/>
  <c r="AS292" i="1"/>
  <c r="AR292" i="1"/>
  <c r="AQ292" i="1"/>
  <c r="AP292" i="1"/>
  <c r="AO292" i="1"/>
  <c r="V292" i="1"/>
  <c r="U292" i="1"/>
  <c r="T292" i="1"/>
  <c r="S292" i="1"/>
  <c r="R292" i="1"/>
  <c r="AS291" i="1"/>
  <c r="AR291" i="1"/>
  <c r="AQ291" i="1"/>
  <c r="AP291" i="1"/>
  <c r="AO291" i="1"/>
  <c r="V291" i="1"/>
  <c r="U291" i="1"/>
  <c r="T291" i="1"/>
  <c r="S291" i="1"/>
  <c r="R291" i="1"/>
  <c r="AS290" i="1"/>
  <c r="AR290" i="1"/>
  <c r="AQ290" i="1"/>
  <c r="AP290" i="1"/>
  <c r="AO290" i="1"/>
  <c r="V290" i="1"/>
  <c r="U290" i="1"/>
  <c r="T290" i="1"/>
  <c r="S290" i="1"/>
  <c r="R290" i="1"/>
  <c r="AS289" i="1"/>
  <c r="AR289" i="1"/>
  <c r="AQ289" i="1"/>
  <c r="AP289" i="1"/>
  <c r="AO289" i="1"/>
  <c r="V289" i="1"/>
  <c r="U289" i="1"/>
  <c r="T289" i="1"/>
  <c r="S289" i="1"/>
  <c r="R289" i="1"/>
  <c r="AS288" i="1"/>
  <c r="AR288" i="1"/>
  <c r="AQ288" i="1"/>
  <c r="AP288" i="1"/>
  <c r="AO288" i="1"/>
  <c r="V288" i="1"/>
  <c r="U288" i="1"/>
  <c r="T288" i="1"/>
  <c r="S288" i="1"/>
  <c r="R288" i="1"/>
  <c r="AS287" i="1"/>
  <c r="AR287" i="1"/>
  <c r="AQ287" i="1"/>
  <c r="AP287" i="1"/>
  <c r="AO287" i="1"/>
  <c r="V287" i="1"/>
  <c r="U287" i="1"/>
  <c r="T287" i="1"/>
  <c r="S287" i="1"/>
  <c r="R287" i="1"/>
  <c r="AS286" i="1"/>
  <c r="AR286" i="1"/>
  <c r="AQ286" i="1"/>
  <c r="AP286" i="1"/>
  <c r="AO286" i="1"/>
  <c r="V286" i="1"/>
  <c r="U286" i="1"/>
  <c r="T286" i="1"/>
  <c r="S286" i="1"/>
  <c r="R286" i="1"/>
  <c r="AS285" i="1"/>
  <c r="AR285" i="1"/>
  <c r="AQ285" i="1"/>
  <c r="AP285" i="1"/>
  <c r="AO285" i="1"/>
  <c r="V285" i="1"/>
  <c r="U285" i="1"/>
  <c r="T285" i="1"/>
  <c r="S285" i="1"/>
  <c r="R285" i="1"/>
  <c r="AS284" i="1"/>
  <c r="AR284" i="1"/>
  <c r="AQ284" i="1"/>
  <c r="AP284" i="1"/>
  <c r="AO284" i="1"/>
  <c r="V284" i="1"/>
  <c r="U284" i="1"/>
  <c r="T284" i="1"/>
  <c r="S284" i="1"/>
  <c r="R284" i="1"/>
  <c r="AS283" i="1"/>
  <c r="AR283" i="1"/>
  <c r="AQ283" i="1"/>
  <c r="AP283" i="1"/>
  <c r="AO283" i="1"/>
  <c r="V283" i="1"/>
  <c r="U283" i="1"/>
  <c r="T283" i="1"/>
  <c r="S283" i="1"/>
  <c r="R283" i="1"/>
  <c r="AS282" i="1"/>
  <c r="AR282" i="1"/>
  <c r="AQ282" i="1"/>
  <c r="AP282" i="1"/>
  <c r="AO282" i="1"/>
  <c r="V282" i="1"/>
  <c r="U282" i="1"/>
  <c r="T282" i="1"/>
  <c r="S282" i="1"/>
  <c r="R282" i="1"/>
  <c r="AS281" i="1"/>
  <c r="AR281" i="1"/>
  <c r="AQ281" i="1"/>
  <c r="AP281" i="1"/>
  <c r="AO281" i="1"/>
  <c r="V281" i="1"/>
  <c r="U281" i="1"/>
  <c r="T281" i="1"/>
  <c r="S281" i="1"/>
  <c r="R281" i="1"/>
  <c r="AS280" i="1"/>
  <c r="AR280" i="1"/>
  <c r="AQ280" i="1"/>
  <c r="AP280" i="1"/>
  <c r="AO280" i="1"/>
  <c r="V280" i="1"/>
  <c r="U280" i="1"/>
  <c r="T280" i="1"/>
  <c r="S280" i="1"/>
  <c r="R280" i="1"/>
  <c r="AS279" i="1"/>
  <c r="AR279" i="1"/>
  <c r="AQ279" i="1"/>
  <c r="AP279" i="1"/>
  <c r="AO279" i="1"/>
  <c r="V279" i="1"/>
  <c r="U279" i="1"/>
  <c r="T279" i="1"/>
  <c r="S279" i="1"/>
  <c r="R279" i="1"/>
  <c r="AS278" i="1"/>
  <c r="AR278" i="1"/>
  <c r="AQ278" i="1"/>
  <c r="AP278" i="1"/>
  <c r="AO278" i="1"/>
  <c r="V278" i="1"/>
  <c r="U278" i="1"/>
  <c r="T278" i="1"/>
  <c r="S278" i="1"/>
  <c r="R278" i="1"/>
  <c r="AS277" i="1"/>
  <c r="AR277" i="1"/>
  <c r="AQ277" i="1"/>
  <c r="AP277" i="1"/>
  <c r="AO277" i="1"/>
  <c r="V277" i="1"/>
  <c r="U277" i="1"/>
  <c r="T277" i="1"/>
  <c r="S277" i="1"/>
  <c r="R277" i="1"/>
  <c r="AS276" i="1"/>
  <c r="AR276" i="1"/>
  <c r="AQ276" i="1"/>
  <c r="AP276" i="1"/>
  <c r="AO276" i="1"/>
  <c r="V276" i="1"/>
  <c r="U276" i="1"/>
  <c r="T276" i="1"/>
  <c r="S276" i="1"/>
  <c r="R276" i="1"/>
  <c r="AS275" i="1"/>
  <c r="AR275" i="1"/>
  <c r="AQ275" i="1"/>
  <c r="AP275" i="1"/>
  <c r="AO275" i="1"/>
  <c r="V275" i="1"/>
  <c r="U275" i="1"/>
  <c r="T275" i="1"/>
  <c r="S275" i="1"/>
  <c r="R275" i="1"/>
  <c r="AS274" i="1"/>
  <c r="AR274" i="1"/>
  <c r="AQ274" i="1"/>
  <c r="AP274" i="1"/>
  <c r="AO274" i="1"/>
  <c r="V274" i="1"/>
  <c r="U274" i="1"/>
  <c r="T274" i="1"/>
  <c r="S274" i="1"/>
  <c r="R274" i="1"/>
  <c r="AS273" i="1"/>
  <c r="AR273" i="1"/>
  <c r="AQ273" i="1"/>
  <c r="AP273" i="1"/>
  <c r="AO273" i="1"/>
  <c r="V273" i="1"/>
  <c r="U273" i="1"/>
  <c r="T273" i="1"/>
  <c r="S273" i="1"/>
  <c r="R273" i="1"/>
  <c r="AS272" i="1"/>
  <c r="AR272" i="1"/>
  <c r="AQ272" i="1"/>
  <c r="AP272" i="1"/>
  <c r="AO272" i="1"/>
  <c r="V272" i="1"/>
  <c r="U272" i="1"/>
  <c r="T272" i="1"/>
  <c r="S272" i="1"/>
  <c r="R272" i="1"/>
  <c r="AS271" i="1"/>
  <c r="AR271" i="1"/>
  <c r="AQ271" i="1"/>
  <c r="AP271" i="1"/>
  <c r="AO271" i="1"/>
  <c r="V271" i="1"/>
  <c r="U271" i="1"/>
  <c r="T271" i="1"/>
  <c r="S271" i="1"/>
  <c r="R271" i="1"/>
  <c r="AS270" i="1"/>
  <c r="AR270" i="1"/>
  <c r="AQ270" i="1"/>
  <c r="AP270" i="1"/>
  <c r="AO270" i="1"/>
  <c r="V270" i="1"/>
  <c r="U270" i="1"/>
  <c r="T270" i="1"/>
  <c r="S270" i="1"/>
  <c r="R270" i="1"/>
  <c r="AS269" i="1"/>
  <c r="AR269" i="1"/>
  <c r="AQ269" i="1"/>
  <c r="AP269" i="1"/>
  <c r="AO269" i="1"/>
  <c r="V269" i="1"/>
  <c r="U269" i="1"/>
  <c r="T269" i="1"/>
  <c r="S269" i="1"/>
  <c r="R269" i="1"/>
  <c r="AS268" i="1"/>
  <c r="AR268" i="1"/>
  <c r="AQ268" i="1"/>
  <c r="AP268" i="1"/>
  <c r="AO268" i="1"/>
  <c r="V268" i="1"/>
  <c r="U268" i="1"/>
  <c r="T268" i="1"/>
  <c r="S268" i="1"/>
  <c r="R268" i="1"/>
  <c r="AS267" i="1"/>
  <c r="AR267" i="1"/>
  <c r="AQ267" i="1"/>
  <c r="AP267" i="1"/>
  <c r="AO267" i="1"/>
  <c r="V267" i="1"/>
  <c r="U267" i="1"/>
  <c r="T267" i="1"/>
  <c r="S267" i="1"/>
  <c r="R267" i="1"/>
  <c r="AS266" i="1"/>
  <c r="AR266" i="1"/>
  <c r="AQ266" i="1"/>
  <c r="AP266" i="1"/>
  <c r="AO266" i="1"/>
  <c r="V266" i="1"/>
  <c r="U266" i="1"/>
  <c r="T266" i="1"/>
  <c r="S266" i="1"/>
  <c r="R266" i="1"/>
  <c r="AS265" i="1"/>
  <c r="AR265" i="1"/>
  <c r="AQ265" i="1"/>
  <c r="AP265" i="1"/>
  <c r="AO265" i="1"/>
  <c r="V265" i="1"/>
  <c r="U265" i="1"/>
  <c r="T265" i="1"/>
  <c r="S265" i="1"/>
  <c r="R265" i="1"/>
  <c r="AS264" i="1"/>
  <c r="AR264" i="1"/>
  <c r="AQ264" i="1"/>
  <c r="AP264" i="1"/>
  <c r="AO264" i="1"/>
  <c r="V264" i="1"/>
  <c r="U264" i="1"/>
  <c r="T264" i="1"/>
  <c r="S264" i="1"/>
  <c r="R264" i="1"/>
  <c r="AS263" i="1"/>
  <c r="AR263" i="1"/>
  <c r="AQ263" i="1"/>
  <c r="AP263" i="1"/>
  <c r="AO263" i="1"/>
  <c r="V263" i="1"/>
  <c r="U263" i="1"/>
  <c r="T263" i="1"/>
  <c r="S263" i="1"/>
  <c r="R263" i="1"/>
  <c r="AS262" i="1"/>
  <c r="AR262" i="1"/>
  <c r="AQ262" i="1"/>
  <c r="AP262" i="1"/>
  <c r="AO262" i="1"/>
  <c r="V262" i="1"/>
  <c r="U262" i="1"/>
  <c r="T262" i="1"/>
  <c r="S262" i="1"/>
  <c r="R262" i="1"/>
  <c r="AS261" i="1"/>
  <c r="AR261" i="1"/>
  <c r="AQ261" i="1"/>
  <c r="AP261" i="1"/>
  <c r="AO261" i="1"/>
  <c r="V261" i="1"/>
  <c r="U261" i="1"/>
  <c r="T261" i="1"/>
  <c r="S261" i="1"/>
  <c r="R261" i="1"/>
  <c r="AS260" i="1"/>
  <c r="AR260" i="1"/>
  <c r="AQ260" i="1"/>
  <c r="AP260" i="1"/>
  <c r="AO260" i="1"/>
  <c r="V260" i="1"/>
  <c r="U260" i="1"/>
  <c r="T260" i="1"/>
  <c r="S260" i="1"/>
  <c r="R260" i="1"/>
  <c r="AS259" i="1"/>
  <c r="AR259" i="1"/>
  <c r="AQ259" i="1"/>
  <c r="AP259" i="1"/>
  <c r="AO259" i="1"/>
  <c r="V259" i="1"/>
  <c r="U259" i="1"/>
  <c r="T259" i="1"/>
  <c r="S259" i="1"/>
  <c r="R259" i="1"/>
  <c r="AS258" i="1"/>
  <c r="AR258" i="1"/>
  <c r="AQ258" i="1"/>
  <c r="AP258" i="1"/>
  <c r="AO258" i="1"/>
  <c r="V258" i="1"/>
  <c r="U258" i="1"/>
  <c r="T258" i="1"/>
  <c r="S258" i="1"/>
  <c r="R258" i="1"/>
  <c r="AS257" i="1"/>
  <c r="AR257" i="1"/>
  <c r="AQ257" i="1"/>
  <c r="AP257" i="1"/>
  <c r="AO257" i="1"/>
  <c r="V257" i="1"/>
  <c r="U257" i="1"/>
  <c r="T257" i="1"/>
  <c r="S257" i="1"/>
  <c r="R257" i="1"/>
  <c r="AS256" i="1"/>
  <c r="AR256" i="1"/>
  <c r="AQ256" i="1"/>
  <c r="AP256" i="1"/>
  <c r="AO256" i="1"/>
  <c r="V256" i="1"/>
  <c r="U256" i="1"/>
  <c r="T256" i="1"/>
  <c r="S256" i="1"/>
  <c r="R256" i="1"/>
  <c r="AS255" i="1"/>
  <c r="AR255" i="1"/>
  <c r="AQ255" i="1"/>
  <c r="AP255" i="1"/>
  <c r="AO255" i="1"/>
  <c r="V255" i="1"/>
  <c r="U255" i="1"/>
  <c r="T255" i="1"/>
  <c r="S255" i="1"/>
  <c r="R255" i="1"/>
  <c r="AS254" i="1"/>
  <c r="AR254" i="1"/>
  <c r="AQ254" i="1"/>
  <c r="AP254" i="1"/>
  <c r="AO254" i="1"/>
  <c r="V254" i="1"/>
  <c r="U254" i="1"/>
  <c r="T254" i="1"/>
  <c r="S254" i="1"/>
  <c r="R254" i="1"/>
  <c r="AS253" i="1"/>
  <c r="AR253" i="1"/>
  <c r="AQ253" i="1"/>
  <c r="AP253" i="1"/>
  <c r="AO253" i="1"/>
  <c r="V253" i="1"/>
  <c r="U253" i="1"/>
  <c r="T253" i="1"/>
  <c r="S253" i="1"/>
  <c r="R253" i="1"/>
  <c r="AS252" i="1"/>
  <c r="AR252" i="1"/>
  <c r="AQ252" i="1"/>
  <c r="AP252" i="1"/>
  <c r="AO252" i="1"/>
  <c r="V252" i="1"/>
  <c r="U252" i="1"/>
  <c r="T252" i="1"/>
  <c r="S252" i="1"/>
  <c r="R252" i="1"/>
  <c r="AS251" i="1"/>
  <c r="AR251" i="1"/>
  <c r="AQ251" i="1"/>
  <c r="AP251" i="1"/>
  <c r="AO251" i="1"/>
  <c r="V251" i="1"/>
  <c r="U251" i="1"/>
  <c r="T251" i="1"/>
  <c r="S251" i="1"/>
  <c r="R251" i="1"/>
  <c r="AS250" i="1"/>
  <c r="AR250" i="1"/>
  <c r="AQ250" i="1"/>
  <c r="AP250" i="1"/>
  <c r="AO250" i="1"/>
  <c r="V250" i="1"/>
  <c r="U250" i="1"/>
  <c r="T250" i="1"/>
  <c r="S250" i="1"/>
  <c r="R250" i="1"/>
  <c r="AS249" i="1"/>
  <c r="AR249" i="1"/>
  <c r="AQ249" i="1"/>
  <c r="AP249" i="1"/>
  <c r="AO249" i="1"/>
  <c r="V249" i="1"/>
  <c r="U249" i="1"/>
  <c r="T249" i="1"/>
  <c r="S249" i="1"/>
  <c r="R249" i="1"/>
  <c r="AS248" i="1"/>
  <c r="AR248" i="1"/>
  <c r="AQ248" i="1"/>
  <c r="AP248" i="1"/>
  <c r="AO248" i="1"/>
  <c r="V248" i="1"/>
  <c r="U248" i="1"/>
  <c r="T248" i="1"/>
  <c r="S248" i="1"/>
  <c r="R248" i="1"/>
  <c r="AS247" i="1"/>
  <c r="AR247" i="1"/>
  <c r="AQ247" i="1"/>
  <c r="AP247" i="1"/>
  <c r="AO247" i="1"/>
  <c r="V247" i="1"/>
  <c r="U247" i="1"/>
  <c r="T247" i="1"/>
  <c r="S247" i="1"/>
  <c r="R247" i="1"/>
  <c r="AS246" i="1"/>
  <c r="AR246" i="1"/>
  <c r="AQ246" i="1"/>
  <c r="AP246" i="1"/>
  <c r="AO246" i="1"/>
  <c r="V246" i="1"/>
  <c r="U246" i="1"/>
  <c r="T246" i="1"/>
  <c r="S246" i="1"/>
  <c r="R246" i="1"/>
  <c r="AS245" i="1"/>
  <c r="AR245" i="1"/>
  <c r="AQ245" i="1"/>
  <c r="AP245" i="1"/>
  <c r="AO245" i="1"/>
  <c r="V245" i="1"/>
  <c r="U245" i="1"/>
  <c r="T245" i="1"/>
  <c r="S245" i="1"/>
  <c r="R245" i="1"/>
  <c r="AS244" i="1"/>
  <c r="AR244" i="1"/>
  <c r="AQ244" i="1"/>
  <c r="AP244" i="1"/>
  <c r="AO244" i="1"/>
  <c r="V244" i="1"/>
  <c r="U244" i="1"/>
  <c r="T244" i="1"/>
  <c r="S244" i="1"/>
  <c r="R244" i="1"/>
  <c r="AS243" i="1"/>
  <c r="AR243" i="1"/>
  <c r="AQ243" i="1"/>
  <c r="AP243" i="1"/>
  <c r="AO243" i="1"/>
  <c r="V243" i="1"/>
  <c r="U243" i="1"/>
  <c r="T243" i="1"/>
  <c r="S243" i="1"/>
  <c r="R243" i="1"/>
  <c r="AS242" i="1"/>
  <c r="AR242" i="1"/>
  <c r="AQ242" i="1"/>
  <c r="AP242" i="1"/>
  <c r="AO242" i="1"/>
  <c r="V242" i="1"/>
  <c r="U242" i="1"/>
  <c r="T242" i="1"/>
  <c r="S242" i="1"/>
  <c r="R242" i="1"/>
  <c r="AS241" i="1"/>
  <c r="AR241" i="1"/>
  <c r="AQ241" i="1"/>
  <c r="AP241" i="1"/>
  <c r="AO241" i="1"/>
  <c r="V241" i="1"/>
  <c r="U241" i="1"/>
  <c r="T241" i="1"/>
  <c r="S241" i="1"/>
  <c r="R241" i="1"/>
  <c r="AS240" i="1"/>
  <c r="AR240" i="1"/>
  <c r="AQ240" i="1"/>
  <c r="AP240" i="1"/>
  <c r="AO240" i="1"/>
  <c r="V240" i="1"/>
  <c r="U240" i="1"/>
  <c r="T240" i="1"/>
  <c r="S240" i="1"/>
  <c r="R240" i="1"/>
  <c r="AS239" i="1"/>
  <c r="AR239" i="1"/>
  <c r="AQ239" i="1"/>
  <c r="AP239" i="1"/>
  <c r="AO239" i="1"/>
  <c r="V239" i="1"/>
  <c r="U239" i="1"/>
  <c r="T239" i="1"/>
  <c r="S239" i="1"/>
  <c r="R239" i="1"/>
  <c r="AS238" i="1"/>
  <c r="AR238" i="1"/>
  <c r="AQ238" i="1"/>
  <c r="AP238" i="1"/>
  <c r="AO238" i="1"/>
  <c r="V238" i="1"/>
  <c r="U238" i="1"/>
  <c r="T238" i="1"/>
  <c r="S238" i="1"/>
  <c r="R238" i="1"/>
  <c r="AS237" i="1"/>
  <c r="AR237" i="1"/>
  <c r="AQ237" i="1"/>
  <c r="AP237" i="1"/>
  <c r="AO237" i="1"/>
  <c r="V237" i="1"/>
  <c r="U237" i="1"/>
  <c r="T237" i="1"/>
  <c r="S237" i="1"/>
  <c r="R237" i="1"/>
  <c r="AS236" i="1"/>
  <c r="AR236" i="1"/>
  <c r="AQ236" i="1"/>
  <c r="AP236" i="1"/>
  <c r="AO236" i="1"/>
  <c r="V236" i="1"/>
  <c r="U236" i="1"/>
  <c r="T236" i="1"/>
  <c r="S236" i="1"/>
  <c r="R236" i="1"/>
  <c r="AS235" i="1"/>
  <c r="AR235" i="1"/>
  <c r="AQ235" i="1"/>
  <c r="AP235" i="1"/>
  <c r="AO235" i="1"/>
  <c r="V235" i="1"/>
  <c r="U235" i="1"/>
  <c r="T235" i="1"/>
  <c r="S235" i="1"/>
  <c r="R235" i="1"/>
  <c r="AS234" i="1"/>
  <c r="AR234" i="1"/>
  <c r="AQ234" i="1"/>
  <c r="AP234" i="1"/>
  <c r="AO234" i="1"/>
  <c r="V234" i="1"/>
  <c r="U234" i="1"/>
  <c r="T234" i="1"/>
  <c r="S234" i="1"/>
  <c r="R234" i="1"/>
  <c r="AS233" i="1"/>
  <c r="AR233" i="1"/>
  <c r="AQ233" i="1"/>
  <c r="AP233" i="1"/>
  <c r="AO233" i="1"/>
  <c r="V233" i="1"/>
  <c r="U233" i="1"/>
  <c r="T233" i="1"/>
  <c r="S233" i="1"/>
  <c r="R233" i="1"/>
  <c r="AS232" i="1"/>
  <c r="AR232" i="1"/>
  <c r="AQ232" i="1"/>
  <c r="AP232" i="1"/>
  <c r="AO232" i="1"/>
  <c r="V232" i="1"/>
  <c r="U232" i="1"/>
  <c r="T232" i="1"/>
  <c r="S232" i="1"/>
  <c r="R232" i="1"/>
  <c r="AS231" i="1"/>
  <c r="AR231" i="1"/>
  <c r="AQ231" i="1"/>
  <c r="AP231" i="1"/>
  <c r="AO231" i="1"/>
  <c r="V231" i="1"/>
  <c r="U231" i="1"/>
  <c r="T231" i="1"/>
  <c r="S231" i="1"/>
  <c r="R231" i="1"/>
  <c r="AS230" i="1"/>
  <c r="AR230" i="1"/>
  <c r="AQ230" i="1"/>
  <c r="AP230" i="1"/>
  <c r="AO230" i="1"/>
  <c r="V230" i="1"/>
  <c r="U230" i="1"/>
  <c r="T230" i="1"/>
  <c r="S230" i="1"/>
  <c r="R230" i="1"/>
  <c r="AS229" i="1"/>
  <c r="AR229" i="1"/>
  <c r="AQ229" i="1"/>
  <c r="AP229" i="1"/>
  <c r="AO229" i="1"/>
  <c r="V229" i="1"/>
  <c r="U229" i="1"/>
  <c r="T229" i="1"/>
  <c r="S229" i="1"/>
  <c r="R229" i="1"/>
  <c r="AS228" i="1"/>
  <c r="AR228" i="1"/>
  <c r="AQ228" i="1"/>
  <c r="AP228" i="1"/>
  <c r="AO228" i="1"/>
  <c r="V228" i="1"/>
  <c r="U228" i="1"/>
  <c r="T228" i="1"/>
  <c r="S228" i="1"/>
  <c r="R228" i="1"/>
  <c r="AS227" i="1"/>
  <c r="AR227" i="1"/>
  <c r="AQ227" i="1"/>
  <c r="AP227" i="1"/>
  <c r="AO227" i="1"/>
  <c r="V227" i="1"/>
  <c r="U227" i="1"/>
  <c r="T227" i="1"/>
  <c r="S227" i="1"/>
  <c r="R227" i="1"/>
  <c r="AS226" i="1"/>
  <c r="AR226" i="1"/>
  <c r="AQ226" i="1"/>
  <c r="AP226" i="1"/>
  <c r="AO226" i="1"/>
  <c r="V226" i="1"/>
  <c r="U226" i="1"/>
  <c r="T226" i="1"/>
  <c r="S226" i="1"/>
  <c r="R226" i="1"/>
  <c r="AS225" i="1"/>
  <c r="AR225" i="1"/>
  <c r="AQ225" i="1"/>
  <c r="AP225" i="1"/>
  <c r="AO225" i="1"/>
  <c r="V225" i="1"/>
  <c r="U225" i="1"/>
  <c r="T225" i="1"/>
  <c r="S225" i="1"/>
  <c r="R225" i="1"/>
  <c r="AS224" i="1"/>
  <c r="AR224" i="1"/>
  <c r="AQ224" i="1"/>
  <c r="AP224" i="1"/>
  <c r="AO224" i="1"/>
  <c r="V224" i="1"/>
  <c r="U224" i="1"/>
  <c r="T224" i="1"/>
  <c r="S224" i="1"/>
  <c r="R224" i="1"/>
  <c r="AS223" i="1"/>
  <c r="AR223" i="1"/>
  <c r="AQ223" i="1"/>
  <c r="AP223" i="1"/>
  <c r="AO223" i="1"/>
  <c r="V223" i="1"/>
  <c r="U223" i="1"/>
  <c r="T223" i="1"/>
  <c r="S223" i="1"/>
  <c r="R223" i="1"/>
  <c r="AS222" i="1"/>
  <c r="AR222" i="1"/>
  <c r="AQ222" i="1"/>
  <c r="AP222" i="1"/>
  <c r="AO222" i="1"/>
  <c r="V222" i="1"/>
  <c r="U222" i="1"/>
  <c r="T222" i="1"/>
  <c r="S222" i="1"/>
  <c r="R222" i="1"/>
  <c r="AS221" i="1"/>
  <c r="AR221" i="1"/>
  <c r="AQ221" i="1"/>
  <c r="AP221" i="1"/>
  <c r="AO221" i="1"/>
  <c r="V221" i="1"/>
  <c r="U221" i="1"/>
  <c r="T221" i="1"/>
  <c r="S221" i="1"/>
  <c r="R221" i="1"/>
  <c r="AS220" i="1"/>
  <c r="AR220" i="1"/>
  <c r="AQ220" i="1"/>
  <c r="AP220" i="1"/>
  <c r="AO220" i="1"/>
  <c r="V220" i="1"/>
  <c r="U220" i="1"/>
  <c r="T220" i="1"/>
  <c r="S220" i="1"/>
  <c r="R220" i="1"/>
  <c r="AS219" i="1"/>
  <c r="AR219" i="1"/>
  <c r="AQ219" i="1"/>
  <c r="AP219" i="1"/>
  <c r="AO219" i="1"/>
  <c r="V219" i="1"/>
  <c r="U219" i="1"/>
  <c r="T219" i="1"/>
  <c r="S219" i="1"/>
  <c r="R219" i="1"/>
  <c r="AS218" i="1"/>
  <c r="AR218" i="1"/>
  <c r="AQ218" i="1"/>
  <c r="AP218" i="1"/>
  <c r="AO218" i="1"/>
  <c r="V218" i="1"/>
  <c r="U218" i="1"/>
  <c r="T218" i="1"/>
  <c r="S218" i="1"/>
  <c r="R218" i="1"/>
  <c r="AS217" i="1"/>
  <c r="AR217" i="1"/>
  <c r="AQ217" i="1"/>
  <c r="AP217" i="1"/>
  <c r="AO217" i="1"/>
  <c r="V217" i="1"/>
  <c r="U217" i="1"/>
  <c r="T217" i="1"/>
  <c r="S217" i="1"/>
  <c r="R217" i="1"/>
  <c r="AS216" i="1"/>
  <c r="AR216" i="1"/>
  <c r="AQ216" i="1"/>
  <c r="AP216" i="1"/>
  <c r="AO216" i="1"/>
  <c r="V216" i="1"/>
  <c r="U216" i="1"/>
  <c r="T216" i="1"/>
  <c r="S216" i="1"/>
  <c r="R216" i="1"/>
  <c r="AS215" i="1"/>
  <c r="AR215" i="1"/>
  <c r="AQ215" i="1"/>
  <c r="AP215" i="1"/>
  <c r="AO215" i="1"/>
  <c r="V215" i="1"/>
  <c r="U215" i="1"/>
  <c r="T215" i="1"/>
  <c r="S215" i="1"/>
  <c r="R215" i="1"/>
  <c r="AS214" i="1"/>
  <c r="AR214" i="1"/>
  <c r="AQ214" i="1"/>
  <c r="AP214" i="1"/>
  <c r="AO214" i="1"/>
  <c r="V214" i="1"/>
  <c r="U214" i="1"/>
  <c r="T214" i="1"/>
  <c r="S214" i="1"/>
  <c r="R214" i="1"/>
  <c r="AS213" i="1"/>
  <c r="AR213" i="1"/>
  <c r="AQ213" i="1"/>
  <c r="AP213" i="1"/>
  <c r="AO213" i="1"/>
  <c r="V213" i="1"/>
  <c r="U213" i="1"/>
  <c r="T213" i="1"/>
  <c r="S213" i="1"/>
  <c r="R213" i="1"/>
  <c r="AS212" i="1"/>
  <c r="AR212" i="1"/>
  <c r="AQ212" i="1"/>
  <c r="AP212" i="1"/>
  <c r="AO212" i="1"/>
  <c r="V212" i="1"/>
  <c r="U212" i="1"/>
  <c r="T212" i="1"/>
  <c r="S212" i="1"/>
  <c r="R212" i="1"/>
  <c r="AS211" i="1"/>
  <c r="AR211" i="1"/>
  <c r="AQ211" i="1"/>
  <c r="AP211" i="1"/>
  <c r="AO211" i="1"/>
  <c r="V211" i="1"/>
  <c r="U211" i="1"/>
  <c r="T211" i="1"/>
  <c r="S211" i="1"/>
  <c r="R211" i="1"/>
  <c r="AS210" i="1"/>
  <c r="AR210" i="1"/>
  <c r="AQ210" i="1"/>
  <c r="AP210" i="1"/>
  <c r="AO210" i="1"/>
  <c r="V210" i="1"/>
  <c r="U210" i="1"/>
  <c r="T210" i="1"/>
  <c r="S210" i="1"/>
  <c r="R210" i="1"/>
  <c r="AS209" i="1"/>
  <c r="AR209" i="1"/>
  <c r="AQ209" i="1"/>
  <c r="AP209" i="1"/>
  <c r="AO209" i="1"/>
  <c r="V209" i="1"/>
  <c r="U209" i="1"/>
  <c r="T209" i="1"/>
  <c r="S209" i="1"/>
  <c r="R209" i="1"/>
  <c r="AS208" i="1"/>
  <c r="AR208" i="1"/>
  <c r="AQ208" i="1"/>
  <c r="AP208" i="1"/>
  <c r="AO208" i="1"/>
  <c r="V208" i="1"/>
  <c r="U208" i="1"/>
  <c r="T208" i="1"/>
  <c r="S208" i="1"/>
  <c r="R208" i="1"/>
  <c r="AS207" i="1"/>
  <c r="AR207" i="1"/>
  <c r="AQ207" i="1"/>
  <c r="AP207" i="1"/>
  <c r="AO207" i="1"/>
  <c r="V207" i="1"/>
  <c r="U207" i="1"/>
  <c r="T207" i="1"/>
  <c r="S207" i="1"/>
  <c r="R207" i="1"/>
  <c r="AS206" i="1"/>
  <c r="AR206" i="1"/>
  <c r="AQ206" i="1"/>
  <c r="AP206" i="1"/>
  <c r="AO206" i="1"/>
  <c r="V206" i="1"/>
  <c r="U206" i="1"/>
  <c r="T206" i="1"/>
  <c r="S206" i="1"/>
  <c r="R206" i="1"/>
  <c r="AS205" i="1"/>
  <c r="AR205" i="1"/>
  <c r="AQ205" i="1"/>
  <c r="AP205" i="1"/>
  <c r="AO205" i="1"/>
  <c r="V205" i="1"/>
  <c r="U205" i="1"/>
  <c r="T205" i="1"/>
  <c r="S205" i="1"/>
  <c r="R205" i="1"/>
  <c r="AS204" i="1"/>
  <c r="AR204" i="1"/>
  <c r="AQ204" i="1"/>
  <c r="AP204" i="1"/>
  <c r="AO204" i="1"/>
  <c r="V204" i="1"/>
  <c r="U204" i="1"/>
  <c r="T204" i="1"/>
  <c r="S204" i="1"/>
  <c r="R204" i="1"/>
  <c r="AS203" i="1"/>
  <c r="AR203" i="1"/>
  <c r="AQ203" i="1"/>
  <c r="AP203" i="1"/>
  <c r="AO203" i="1"/>
  <c r="V203" i="1"/>
  <c r="U203" i="1"/>
  <c r="T203" i="1"/>
  <c r="S203" i="1"/>
  <c r="R203" i="1"/>
  <c r="AS202" i="1"/>
  <c r="AR202" i="1"/>
  <c r="AQ202" i="1"/>
  <c r="AP202" i="1"/>
  <c r="AO202" i="1"/>
  <c r="V202" i="1"/>
  <c r="U202" i="1"/>
  <c r="T202" i="1"/>
  <c r="S202" i="1"/>
  <c r="R202" i="1"/>
  <c r="AS201" i="1"/>
  <c r="AR201" i="1"/>
  <c r="AQ201" i="1"/>
  <c r="AP201" i="1"/>
  <c r="AO201" i="1"/>
  <c r="V201" i="1"/>
  <c r="U201" i="1"/>
  <c r="T201" i="1"/>
  <c r="S201" i="1"/>
  <c r="R201" i="1"/>
  <c r="AS200" i="1"/>
  <c r="AR200" i="1"/>
  <c r="AQ200" i="1"/>
  <c r="AP200" i="1"/>
  <c r="AO200" i="1"/>
  <c r="V200" i="1"/>
  <c r="U200" i="1"/>
  <c r="T200" i="1"/>
  <c r="S200" i="1"/>
  <c r="R200" i="1"/>
  <c r="AS199" i="1"/>
  <c r="AR199" i="1"/>
  <c r="AQ199" i="1"/>
  <c r="AP199" i="1"/>
  <c r="AO199" i="1"/>
  <c r="V199" i="1"/>
  <c r="U199" i="1"/>
  <c r="T199" i="1"/>
  <c r="S199" i="1"/>
  <c r="R199" i="1"/>
  <c r="AS198" i="1"/>
  <c r="AR198" i="1"/>
  <c r="AQ198" i="1"/>
  <c r="AP198" i="1"/>
  <c r="AO198" i="1"/>
  <c r="V198" i="1"/>
  <c r="U198" i="1"/>
  <c r="T198" i="1"/>
  <c r="S198" i="1"/>
  <c r="R198" i="1"/>
  <c r="AS197" i="1"/>
  <c r="AR197" i="1"/>
  <c r="AQ197" i="1"/>
  <c r="AP197" i="1"/>
  <c r="AO197" i="1"/>
  <c r="V197" i="1"/>
  <c r="U197" i="1"/>
  <c r="T197" i="1"/>
  <c r="S197" i="1"/>
  <c r="R197" i="1"/>
  <c r="AS196" i="1"/>
  <c r="AR196" i="1"/>
  <c r="AQ196" i="1"/>
  <c r="AP196" i="1"/>
  <c r="AO196" i="1"/>
  <c r="V196" i="1"/>
  <c r="U196" i="1"/>
  <c r="T196" i="1"/>
  <c r="S196" i="1"/>
  <c r="R196" i="1"/>
  <c r="AS195" i="1"/>
  <c r="AR195" i="1"/>
  <c r="AQ195" i="1"/>
  <c r="AP195" i="1"/>
  <c r="AO195" i="1"/>
  <c r="V195" i="1"/>
  <c r="U195" i="1"/>
  <c r="T195" i="1"/>
  <c r="S195" i="1"/>
  <c r="R195" i="1"/>
  <c r="AS194" i="1"/>
  <c r="AR194" i="1"/>
  <c r="AQ194" i="1"/>
  <c r="AP194" i="1"/>
  <c r="AO194" i="1"/>
  <c r="V194" i="1"/>
  <c r="U194" i="1"/>
  <c r="T194" i="1"/>
  <c r="S194" i="1"/>
  <c r="R194" i="1"/>
  <c r="AS193" i="1"/>
  <c r="AR193" i="1"/>
  <c r="AQ193" i="1"/>
  <c r="AP193" i="1"/>
  <c r="AO193" i="1"/>
  <c r="V193" i="1"/>
  <c r="U193" i="1"/>
  <c r="T193" i="1"/>
  <c r="S193" i="1"/>
  <c r="R193" i="1"/>
  <c r="AS192" i="1"/>
  <c r="AR192" i="1"/>
  <c r="AQ192" i="1"/>
  <c r="AP192" i="1"/>
  <c r="AO192" i="1"/>
  <c r="V192" i="1"/>
  <c r="U192" i="1"/>
  <c r="T192" i="1"/>
  <c r="S192" i="1"/>
  <c r="R192" i="1"/>
  <c r="AS191" i="1"/>
  <c r="AR191" i="1"/>
  <c r="AQ191" i="1"/>
  <c r="AP191" i="1"/>
  <c r="AO191" i="1"/>
  <c r="V191" i="1"/>
  <c r="U191" i="1"/>
  <c r="T191" i="1"/>
  <c r="S191" i="1"/>
  <c r="R191" i="1"/>
  <c r="AS190" i="1"/>
  <c r="AR190" i="1"/>
  <c r="AQ190" i="1"/>
  <c r="AP190" i="1"/>
  <c r="AO190" i="1"/>
  <c r="V190" i="1"/>
  <c r="U190" i="1"/>
  <c r="T190" i="1"/>
  <c r="S190" i="1"/>
  <c r="R190" i="1"/>
  <c r="AS189" i="1"/>
  <c r="AR189" i="1"/>
  <c r="AQ189" i="1"/>
  <c r="AP189" i="1"/>
  <c r="AO189" i="1"/>
  <c r="V189" i="1"/>
  <c r="U189" i="1"/>
  <c r="T189" i="1"/>
  <c r="S189" i="1"/>
  <c r="R189" i="1"/>
  <c r="AS188" i="1"/>
  <c r="AR188" i="1"/>
  <c r="AQ188" i="1"/>
  <c r="AP188" i="1"/>
  <c r="AO188" i="1"/>
  <c r="V188" i="1"/>
  <c r="U188" i="1"/>
  <c r="T188" i="1"/>
  <c r="S188" i="1"/>
  <c r="R188" i="1"/>
  <c r="AS187" i="1"/>
  <c r="AR187" i="1"/>
  <c r="AQ187" i="1"/>
  <c r="AP187" i="1"/>
  <c r="AO187" i="1"/>
  <c r="V187" i="1"/>
  <c r="U187" i="1"/>
  <c r="T187" i="1"/>
  <c r="S187" i="1"/>
  <c r="R187" i="1"/>
  <c r="AS186" i="1"/>
  <c r="AR186" i="1"/>
  <c r="AQ186" i="1"/>
  <c r="AP186" i="1"/>
  <c r="AO186" i="1"/>
  <c r="V186" i="1"/>
  <c r="U186" i="1"/>
  <c r="T186" i="1"/>
  <c r="S186" i="1"/>
  <c r="R186" i="1"/>
  <c r="AS185" i="1"/>
  <c r="AR185" i="1"/>
  <c r="AQ185" i="1"/>
  <c r="AP185" i="1"/>
  <c r="AO185" i="1"/>
  <c r="V185" i="1"/>
  <c r="U185" i="1"/>
  <c r="T185" i="1"/>
  <c r="S185" i="1"/>
  <c r="R185" i="1"/>
  <c r="AS184" i="1"/>
  <c r="AR184" i="1"/>
  <c r="AQ184" i="1"/>
  <c r="AP184" i="1"/>
  <c r="AO184" i="1"/>
  <c r="V184" i="1"/>
  <c r="U184" i="1"/>
  <c r="T184" i="1"/>
  <c r="S184" i="1"/>
  <c r="R184" i="1"/>
  <c r="AS183" i="1"/>
  <c r="AR183" i="1"/>
  <c r="AQ183" i="1"/>
  <c r="AP183" i="1"/>
  <c r="AO183" i="1"/>
  <c r="V183" i="1"/>
  <c r="U183" i="1"/>
  <c r="T183" i="1"/>
  <c r="S183" i="1"/>
  <c r="R183" i="1"/>
  <c r="AS182" i="1"/>
  <c r="AR182" i="1"/>
  <c r="AQ182" i="1"/>
  <c r="AP182" i="1"/>
  <c r="AO182" i="1"/>
  <c r="V182" i="1"/>
  <c r="U182" i="1"/>
  <c r="T182" i="1"/>
  <c r="S182" i="1"/>
  <c r="R182" i="1"/>
  <c r="AS181" i="1"/>
  <c r="AR181" i="1"/>
  <c r="AQ181" i="1"/>
  <c r="AP181" i="1"/>
  <c r="AO181" i="1"/>
  <c r="V181" i="1"/>
  <c r="U181" i="1"/>
  <c r="T181" i="1"/>
  <c r="S181" i="1"/>
  <c r="R181" i="1"/>
  <c r="AS180" i="1"/>
  <c r="AR180" i="1"/>
  <c r="AQ180" i="1"/>
  <c r="AP180" i="1"/>
  <c r="AO180" i="1"/>
  <c r="V180" i="1"/>
  <c r="U180" i="1"/>
  <c r="T180" i="1"/>
  <c r="S180" i="1"/>
  <c r="R180" i="1"/>
  <c r="AS179" i="1"/>
  <c r="AR179" i="1"/>
  <c r="AQ179" i="1"/>
  <c r="AP179" i="1"/>
  <c r="AO179" i="1"/>
  <c r="V179" i="1"/>
  <c r="U179" i="1"/>
  <c r="T179" i="1"/>
  <c r="S179" i="1"/>
  <c r="R179" i="1"/>
  <c r="AS178" i="1"/>
  <c r="AR178" i="1"/>
  <c r="AQ178" i="1"/>
  <c r="AP178" i="1"/>
  <c r="AO178" i="1"/>
  <c r="V178" i="1"/>
  <c r="U178" i="1"/>
  <c r="T178" i="1"/>
  <c r="S178" i="1"/>
  <c r="R178" i="1"/>
  <c r="AS177" i="1"/>
  <c r="AR177" i="1"/>
  <c r="AQ177" i="1"/>
  <c r="AP177" i="1"/>
  <c r="AO177" i="1"/>
  <c r="V177" i="1"/>
  <c r="U177" i="1"/>
  <c r="T177" i="1"/>
  <c r="S177" i="1"/>
  <c r="R177" i="1"/>
  <c r="AS176" i="1"/>
  <c r="AR176" i="1"/>
  <c r="AQ176" i="1"/>
  <c r="AP176" i="1"/>
  <c r="AO176" i="1"/>
  <c r="V176" i="1"/>
  <c r="U176" i="1"/>
  <c r="T176" i="1"/>
  <c r="S176" i="1"/>
  <c r="R176" i="1"/>
  <c r="AS175" i="1"/>
  <c r="AR175" i="1"/>
  <c r="AQ175" i="1"/>
  <c r="AP175" i="1"/>
  <c r="AO175" i="1"/>
  <c r="V175" i="1"/>
  <c r="U175" i="1"/>
  <c r="T175" i="1"/>
  <c r="S175" i="1"/>
  <c r="R175" i="1"/>
  <c r="AS174" i="1"/>
  <c r="AR174" i="1"/>
  <c r="AQ174" i="1"/>
  <c r="AP174" i="1"/>
  <c r="AO174" i="1"/>
  <c r="V174" i="1"/>
  <c r="U174" i="1"/>
  <c r="T174" i="1"/>
  <c r="S174" i="1"/>
  <c r="R174" i="1"/>
  <c r="AS173" i="1"/>
  <c r="AR173" i="1"/>
  <c r="AQ173" i="1"/>
  <c r="AP173" i="1"/>
  <c r="AO173" i="1"/>
  <c r="V173" i="1"/>
  <c r="U173" i="1"/>
  <c r="T173" i="1"/>
  <c r="S173" i="1"/>
  <c r="R173" i="1"/>
  <c r="AS172" i="1"/>
  <c r="AR172" i="1"/>
  <c r="AQ172" i="1"/>
  <c r="AP172" i="1"/>
  <c r="AO172" i="1"/>
  <c r="V172" i="1"/>
  <c r="U172" i="1"/>
  <c r="T172" i="1"/>
  <c r="S172" i="1"/>
  <c r="R172" i="1"/>
  <c r="AS171" i="1"/>
  <c r="AR171" i="1"/>
  <c r="AQ171" i="1"/>
  <c r="AP171" i="1"/>
  <c r="AO171" i="1"/>
  <c r="V171" i="1"/>
  <c r="U171" i="1"/>
  <c r="T171" i="1"/>
  <c r="S171" i="1"/>
  <c r="R171" i="1"/>
  <c r="AS170" i="1"/>
  <c r="AR170" i="1"/>
  <c r="AQ170" i="1"/>
  <c r="AP170" i="1"/>
  <c r="AO170" i="1"/>
  <c r="V170" i="1"/>
  <c r="U170" i="1"/>
  <c r="T170" i="1"/>
  <c r="S170" i="1"/>
  <c r="R170" i="1"/>
  <c r="AS169" i="1"/>
  <c r="AR169" i="1"/>
  <c r="AQ169" i="1"/>
  <c r="AP169" i="1"/>
  <c r="AO169" i="1"/>
  <c r="V169" i="1"/>
  <c r="U169" i="1"/>
  <c r="T169" i="1"/>
  <c r="S169" i="1"/>
  <c r="R169" i="1"/>
  <c r="AS168" i="1"/>
  <c r="AR168" i="1"/>
  <c r="AQ168" i="1"/>
  <c r="AP168" i="1"/>
  <c r="AO168" i="1"/>
  <c r="V168" i="1"/>
  <c r="U168" i="1"/>
  <c r="T168" i="1"/>
  <c r="S168" i="1"/>
  <c r="R168" i="1"/>
  <c r="AS167" i="1"/>
  <c r="AR167" i="1"/>
  <c r="AQ167" i="1"/>
  <c r="AP167" i="1"/>
  <c r="AO167" i="1"/>
  <c r="V167" i="1"/>
  <c r="U167" i="1"/>
  <c r="T167" i="1"/>
  <c r="S167" i="1"/>
  <c r="R167" i="1"/>
  <c r="AS166" i="1"/>
  <c r="AR166" i="1"/>
  <c r="AQ166" i="1"/>
  <c r="AP166" i="1"/>
  <c r="AO166" i="1"/>
  <c r="V166" i="1"/>
  <c r="U166" i="1"/>
  <c r="T166" i="1"/>
  <c r="S166" i="1"/>
  <c r="R166" i="1"/>
  <c r="AS165" i="1"/>
  <c r="AR165" i="1"/>
  <c r="AQ165" i="1"/>
  <c r="AP165" i="1"/>
  <c r="AO165" i="1"/>
  <c r="V165" i="1"/>
  <c r="U165" i="1"/>
  <c r="T165" i="1"/>
  <c r="S165" i="1"/>
  <c r="R165" i="1"/>
  <c r="AS164" i="1"/>
  <c r="AR164" i="1"/>
  <c r="AQ164" i="1"/>
  <c r="AP164" i="1"/>
  <c r="AO164" i="1"/>
  <c r="V164" i="1"/>
  <c r="U164" i="1"/>
  <c r="T164" i="1"/>
  <c r="S164" i="1"/>
  <c r="R164" i="1"/>
  <c r="AS163" i="1"/>
  <c r="AR163" i="1"/>
  <c r="AQ163" i="1"/>
  <c r="AP163" i="1"/>
  <c r="AO163" i="1"/>
  <c r="V163" i="1"/>
  <c r="U163" i="1"/>
  <c r="T163" i="1"/>
  <c r="S163" i="1"/>
  <c r="R163" i="1"/>
  <c r="O163" i="1"/>
  <c r="N163" i="1"/>
  <c r="M163" i="1"/>
  <c r="L163" i="1"/>
  <c r="K163" i="1"/>
  <c r="H163" i="1"/>
  <c r="G163" i="1"/>
  <c r="F163" i="1"/>
  <c r="E163" i="1"/>
  <c r="D163" i="1"/>
  <c r="B163" i="1"/>
  <c r="AS162" i="1"/>
  <c r="AR162" i="1"/>
  <c r="AQ162" i="1"/>
  <c r="AP162" i="1"/>
  <c r="AO162" i="1"/>
  <c r="V162" i="1"/>
  <c r="U162" i="1"/>
  <c r="T162" i="1"/>
  <c r="S162" i="1"/>
  <c r="R162" i="1"/>
  <c r="O162" i="1"/>
  <c r="N162" i="1"/>
  <c r="M162" i="1"/>
  <c r="L162" i="1"/>
  <c r="K162" i="1"/>
  <c r="H162" i="1"/>
  <c r="G162" i="1"/>
  <c r="F162" i="1"/>
  <c r="E162" i="1"/>
  <c r="D162" i="1"/>
  <c r="B162" i="1"/>
  <c r="AS161" i="1"/>
  <c r="AR161" i="1"/>
  <c r="AQ161" i="1"/>
  <c r="AP161" i="1"/>
  <c r="AO161" i="1"/>
  <c r="V161" i="1"/>
  <c r="U161" i="1"/>
  <c r="T161" i="1"/>
  <c r="S161" i="1"/>
  <c r="R161" i="1"/>
  <c r="O161" i="1"/>
  <c r="N161" i="1"/>
  <c r="M161" i="1"/>
  <c r="L161" i="1"/>
  <c r="K161" i="1"/>
  <c r="H161" i="1"/>
  <c r="G161" i="1"/>
  <c r="F161" i="1"/>
  <c r="E161" i="1"/>
  <c r="D161" i="1"/>
  <c r="B161" i="1"/>
  <c r="AS160" i="1"/>
  <c r="AR160" i="1"/>
  <c r="AQ160" i="1"/>
  <c r="AP160" i="1"/>
  <c r="AO160" i="1"/>
  <c r="V160" i="1"/>
  <c r="U160" i="1"/>
  <c r="T160" i="1"/>
  <c r="S160" i="1"/>
  <c r="R160" i="1"/>
  <c r="O160" i="1"/>
  <c r="N160" i="1"/>
  <c r="M160" i="1"/>
  <c r="L160" i="1"/>
  <c r="K160" i="1"/>
  <c r="H160" i="1"/>
  <c r="G160" i="1"/>
  <c r="F160" i="1"/>
  <c r="E160" i="1"/>
  <c r="D160" i="1"/>
  <c r="B160" i="1"/>
  <c r="AS159" i="1"/>
  <c r="AR159" i="1"/>
  <c r="AQ159" i="1"/>
  <c r="AP159" i="1"/>
  <c r="AO159" i="1"/>
  <c r="V159" i="1"/>
  <c r="U159" i="1"/>
  <c r="T159" i="1"/>
  <c r="S159" i="1"/>
  <c r="R159" i="1"/>
  <c r="O159" i="1"/>
  <c r="N159" i="1"/>
  <c r="M159" i="1"/>
  <c r="L159" i="1"/>
  <c r="K159" i="1"/>
  <c r="H159" i="1"/>
  <c r="G159" i="1"/>
  <c r="F159" i="1"/>
  <c r="E159" i="1"/>
  <c r="D159" i="1"/>
  <c r="B159" i="1"/>
  <c r="AS158" i="1"/>
  <c r="AR158" i="1"/>
  <c r="AQ158" i="1"/>
  <c r="AP158" i="1"/>
  <c r="AO158" i="1"/>
  <c r="V158" i="1"/>
  <c r="U158" i="1"/>
  <c r="T158" i="1"/>
  <c r="S158" i="1"/>
  <c r="R158" i="1"/>
  <c r="O158" i="1"/>
  <c r="N158" i="1"/>
  <c r="M158" i="1"/>
  <c r="L158" i="1"/>
  <c r="K158" i="1"/>
  <c r="H158" i="1"/>
  <c r="G158" i="1"/>
  <c r="F158" i="1"/>
  <c r="E158" i="1"/>
  <c r="D158" i="1"/>
  <c r="B158" i="1"/>
  <c r="AS157" i="1"/>
  <c r="AR157" i="1"/>
  <c r="AQ157" i="1"/>
  <c r="AP157" i="1"/>
  <c r="AO157" i="1"/>
  <c r="V157" i="1"/>
  <c r="U157" i="1"/>
  <c r="T157" i="1"/>
  <c r="S157" i="1"/>
  <c r="R157" i="1"/>
  <c r="O157" i="1"/>
  <c r="N157" i="1"/>
  <c r="M157" i="1"/>
  <c r="L157" i="1"/>
  <c r="K157" i="1"/>
  <c r="H157" i="1"/>
  <c r="G157" i="1"/>
  <c r="F157" i="1"/>
  <c r="E157" i="1"/>
  <c r="D157" i="1"/>
  <c r="B157" i="1"/>
  <c r="AS156" i="1"/>
  <c r="AR156" i="1"/>
  <c r="AQ156" i="1"/>
  <c r="AP156" i="1"/>
  <c r="AO156" i="1"/>
  <c r="V156" i="1"/>
  <c r="U156" i="1"/>
  <c r="T156" i="1"/>
  <c r="S156" i="1"/>
  <c r="R156" i="1"/>
  <c r="O156" i="1"/>
  <c r="N156" i="1"/>
  <c r="M156" i="1"/>
  <c r="L156" i="1"/>
  <c r="K156" i="1"/>
  <c r="H156" i="1"/>
  <c r="G156" i="1"/>
  <c r="F156" i="1"/>
  <c r="E156" i="1"/>
  <c r="D156" i="1"/>
  <c r="B156" i="1"/>
  <c r="AS155" i="1"/>
  <c r="AR155" i="1"/>
  <c r="AQ155" i="1"/>
  <c r="AP155" i="1"/>
  <c r="AO155" i="1"/>
  <c r="V155" i="1"/>
  <c r="U155" i="1"/>
  <c r="T155" i="1"/>
  <c r="S155" i="1"/>
  <c r="R155" i="1"/>
  <c r="O155" i="1"/>
  <c r="N155" i="1"/>
  <c r="M155" i="1"/>
  <c r="L155" i="1"/>
  <c r="K155" i="1"/>
  <c r="H155" i="1"/>
  <c r="G155" i="1"/>
  <c r="F155" i="1"/>
  <c r="E155" i="1"/>
  <c r="D155" i="1"/>
  <c r="B155" i="1"/>
  <c r="AS154" i="1"/>
  <c r="AR154" i="1"/>
  <c r="AQ154" i="1"/>
  <c r="AP154" i="1"/>
  <c r="AO154" i="1"/>
  <c r="V154" i="1"/>
  <c r="U154" i="1"/>
  <c r="T154" i="1"/>
  <c r="S154" i="1"/>
  <c r="R154" i="1"/>
  <c r="O154" i="1"/>
  <c r="N154" i="1"/>
  <c r="M154" i="1"/>
  <c r="L154" i="1"/>
  <c r="K154" i="1"/>
  <c r="H154" i="1"/>
  <c r="G154" i="1"/>
  <c r="F154" i="1"/>
  <c r="E154" i="1"/>
  <c r="D154" i="1"/>
  <c r="B154" i="1"/>
  <c r="AS153" i="1"/>
  <c r="AR153" i="1"/>
  <c r="AQ153" i="1"/>
  <c r="AP153" i="1"/>
  <c r="AO153" i="1"/>
  <c r="V153" i="1"/>
  <c r="U153" i="1"/>
  <c r="T153" i="1"/>
  <c r="S153" i="1"/>
  <c r="R153" i="1"/>
  <c r="O153" i="1"/>
  <c r="N153" i="1"/>
  <c r="M153" i="1"/>
  <c r="L153" i="1"/>
  <c r="K153" i="1"/>
  <c r="H153" i="1"/>
  <c r="G153" i="1"/>
  <c r="F153" i="1"/>
  <c r="E153" i="1"/>
  <c r="D153" i="1"/>
  <c r="B153" i="1"/>
  <c r="AS152" i="1"/>
  <c r="AR152" i="1"/>
  <c r="AQ152" i="1"/>
  <c r="AP152" i="1"/>
  <c r="AO152" i="1"/>
  <c r="V152" i="1"/>
  <c r="U152" i="1"/>
  <c r="T152" i="1"/>
  <c r="S152" i="1"/>
  <c r="R152" i="1"/>
  <c r="O152" i="1"/>
  <c r="N152" i="1"/>
  <c r="M152" i="1"/>
  <c r="L152" i="1"/>
  <c r="K152" i="1"/>
  <c r="H152" i="1"/>
  <c r="G152" i="1"/>
  <c r="F152" i="1"/>
  <c r="E152" i="1"/>
  <c r="D152" i="1"/>
  <c r="B152" i="1"/>
  <c r="AS151" i="1"/>
  <c r="AR151" i="1"/>
  <c r="AQ151" i="1"/>
  <c r="AP151" i="1"/>
  <c r="AO151" i="1"/>
  <c r="V151" i="1"/>
  <c r="U151" i="1"/>
  <c r="T151" i="1"/>
  <c r="S151" i="1"/>
  <c r="R151" i="1"/>
  <c r="O151" i="1"/>
  <c r="N151" i="1"/>
  <c r="M151" i="1"/>
  <c r="L151" i="1"/>
  <c r="K151" i="1"/>
  <c r="H151" i="1"/>
  <c r="G151" i="1"/>
  <c r="F151" i="1"/>
  <c r="E151" i="1"/>
  <c r="D151" i="1"/>
  <c r="B151" i="1"/>
  <c r="AS150" i="1"/>
  <c r="AR150" i="1"/>
  <c r="AQ150" i="1"/>
  <c r="AP150" i="1"/>
  <c r="AO150" i="1"/>
  <c r="V150" i="1"/>
  <c r="U150" i="1"/>
  <c r="T150" i="1"/>
  <c r="S150" i="1"/>
  <c r="R150" i="1"/>
  <c r="O150" i="1"/>
  <c r="N150" i="1"/>
  <c r="M150" i="1"/>
  <c r="L150" i="1"/>
  <c r="K150" i="1"/>
  <c r="H150" i="1"/>
  <c r="G150" i="1"/>
  <c r="F150" i="1"/>
  <c r="E150" i="1"/>
  <c r="D150" i="1"/>
  <c r="B150" i="1"/>
  <c r="AS149" i="1"/>
  <c r="AR149" i="1"/>
  <c r="AQ149" i="1"/>
  <c r="AP149" i="1"/>
  <c r="AO149" i="1"/>
  <c r="V149" i="1"/>
  <c r="U149" i="1"/>
  <c r="T149" i="1"/>
  <c r="S149" i="1"/>
  <c r="R149" i="1"/>
  <c r="O149" i="1"/>
  <c r="N149" i="1"/>
  <c r="M149" i="1"/>
  <c r="L149" i="1"/>
  <c r="K149" i="1"/>
  <c r="H149" i="1"/>
  <c r="G149" i="1"/>
  <c r="F149" i="1"/>
  <c r="E149" i="1"/>
  <c r="D149" i="1"/>
  <c r="B149" i="1"/>
  <c r="AS148" i="1"/>
  <c r="AR148" i="1"/>
  <c r="AQ148" i="1"/>
  <c r="AP148" i="1"/>
  <c r="AO148" i="1"/>
  <c r="V148" i="1"/>
  <c r="U148" i="1"/>
  <c r="T148" i="1"/>
  <c r="S148" i="1"/>
  <c r="R148" i="1"/>
  <c r="O148" i="1"/>
  <c r="N148" i="1"/>
  <c r="M148" i="1"/>
  <c r="L148" i="1"/>
  <c r="K148" i="1"/>
  <c r="H148" i="1"/>
  <c r="G148" i="1"/>
  <c r="F148" i="1"/>
  <c r="E148" i="1"/>
  <c r="D148" i="1"/>
  <c r="B148" i="1"/>
  <c r="AS147" i="1"/>
  <c r="AR147" i="1"/>
  <c r="AQ147" i="1"/>
  <c r="AP147" i="1"/>
  <c r="AO147" i="1"/>
  <c r="V147" i="1"/>
  <c r="U147" i="1"/>
  <c r="T147" i="1"/>
  <c r="S147" i="1"/>
  <c r="R147" i="1"/>
  <c r="O147" i="1"/>
  <c r="N147" i="1"/>
  <c r="M147" i="1"/>
  <c r="L147" i="1"/>
  <c r="K147" i="1"/>
  <c r="H147" i="1"/>
  <c r="G147" i="1"/>
  <c r="F147" i="1"/>
  <c r="E147" i="1"/>
  <c r="D147" i="1"/>
  <c r="B147" i="1"/>
  <c r="AS146" i="1"/>
  <c r="AR146" i="1"/>
  <c r="AQ146" i="1"/>
  <c r="AP146" i="1"/>
  <c r="AO146" i="1"/>
  <c r="V146" i="1"/>
  <c r="U146" i="1"/>
  <c r="T146" i="1"/>
  <c r="S146" i="1"/>
  <c r="R146" i="1"/>
  <c r="O146" i="1"/>
  <c r="N146" i="1"/>
  <c r="M146" i="1"/>
  <c r="L146" i="1"/>
  <c r="K146" i="1"/>
  <c r="H146" i="1"/>
  <c r="G146" i="1"/>
  <c r="F146" i="1"/>
  <c r="E146" i="1"/>
  <c r="D146" i="1"/>
  <c r="B146" i="1"/>
  <c r="AS145" i="1"/>
  <c r="AR145" i="1"/>
  <c r="AQ145" i="1"/>
  <c r="AP145" i="1"/>
  <c r="AO145" i="1"/>
  <c r="V145" i="1"/>
  <c r="U145" i="1"/>
  <c r="T145" i="1"/>
  <c r="S145" i="1"/>
  <c r="R145" i="1"/>
  <c r="O145" i="1"/>
  <c r="N145" i="1"/>
  <c r="M145" i="1"/>
  <c r="L145" i="1"/>
  <c r="K145" i="1"/>
  <c r="H145" i="1"/>
  <c r="G145" i="1"/>
  <c r="F145" i="1"/>
  <c r="E145" i="1"/>
  <c r="D145" i="1"/>
  <c r="B145" i="1"/>
  <c r="AS144" i="1"/>
  <c r="AR144" i="1"/>
  <c r="AQ144" i="1"/>
  <c r="AP144" i="1"/>
  <c r="AO144" i="1"/>
  <c r="V144" i="1"/>
  <c r="U144" i="1"/>
  <c r="T144" i="1"/>
  <c r="S144" i="1"/>
  <c r="R144" i="1"/>
  <c r="O144" i="1"/>
  <c r="N144" i="1"/>
  <c r="M144" i="1"/>
  <c r="L144" i="1"/>
  <c r="K144" i="1"/>
  <c r="H144" i="1"/>
  <c r="G144" i="1"/>
  <c r="F144" i="1"/>
  <c r="E144" i="1"/>
  <c r="D144" i="1"/>
  <c r="B144" i="1"/>
  <c r="AS143" i="1"/>
  <c r="AR143" i="1"/>
  <c r="AQ143" i="1"/>
  <c r="AP143" i="1"/>
  <c r="AO143" i="1"/>
  <c r="V143" i="1"/>
  <c r="U143" i="1"/>
  <c r="T143" i="1"/>
  <c r="S143" i="1"/>
  <c r="R143" i="1"/>
  <c r="O143" i="1"/>
  <c r="N143" i="1"/>
  <c r="M143" i="1"/>
  <c r="L143" i="1"/>
  <c r="K143" i="1"/>
  <c r="H143" i="1"/>
  <c r="G143" i="1"/>
  <c r="F143" i="1"/>
  <c r="E143" i="1"/>
  <c r="D143" i="1"/>
  <c r="B143" i="1"/>
  <c r="AS142" i="1"/>
  <c r="AR142" i="1"/>
  <c r="AQ142" i="1"/>
  <c r="AP142" i="1"/>
  <c r="AO142" i="1"/>
  <c r="V142" i="1"/>
  <c r="U142" i="1"/>
  <c r="T142" i="1"/>
  <c r="S142" i="1"/>
  <c r="R142" i="1"/>
  <c r="O142" i="1"/>
  <c r="N142" i="1"/>
  <c r="M142" i="1"/>
  <c r="L142" i="1"/>
  <c r="K142" i="1"/>
  <c r="H142" i="1"/>
  <c r="G142" i="1"/>
  <c r="F142" i="1"/>
  <c r="E142" i="1"/>
  <c r="D142" i="1"/>
  <c r="B142" i="1"/>
  <c r="AS141" i="1"/>
  <c r="AR141" i="1"/>
  <c r="AQ141" i="1"/>
  <c r="AP141" i="1"/>
  <c r="AO141" i="1"/>
  <c r="V141" i="1"/>
  <c r="U141" i="1"/>
  <c r="T141" i="1"/>
  <c r="S141" i="1"/>
  <c r="R141" i="1"/>
  <c r="O141" i="1"/>
  <c r="N141" i="1"/>
  <c r="M141" i="1"/>
  <c r="L141" i="1"/>
  <c r="K141" i="1"/>
  <c r="H141" i="1"/>
  <c r="G141" i="1"/>
  <c r="F141" i="1"/>
  <c r="E141" i="1"/>
  <c r="D141" i="1"/>
  <c r="B141" i="1"/>
  <c r="AS140" i="1"/>
  <c r="AR140" i="1"/>
  <c r="AQ140" i="1"/>
  <c r="AP140" i="1"/>
  <c r="AO140" i="1"/>
  <c r="V140" i="1"/>
  <c r="U140" i="1"/>
  <c r="T140" i="1"/>
  <c r="S140" i="1"/>
  <c r="R140" i="1"/>
  <c r="O140" i="1"/>
  <c r="N140" i="1"/>
  <c r="M140" i="1"/>
  <c r="L140" i="1"/>
  <c r="K140" i="1"/>
  <c r="H140" i="1"/>
  <c r="G140" i="1"/>
  <c r="F140" i="1"/>
  <c r="E140" i="1"/>
  <c r="D140" i="1"/>
  <c r="B140" i="1"/>
  <c r="AS139" i="1"/>
  <c r="AR139" i="1"/>
  <c r="AQ139" i="1"/>
  <c r="AP139" i="1"/>
  <c r="AO139" i="1"/>
  <c r="V139" i="1"/>
  <c r="U139" i="1"/>
  <c r="T139" i="1"/>
  <c r="S139" i="1"/>
  <c r="R139" i="1"/>
  <c r="O139" i="1"/>
  <c r="N139" i="1"/>
  <c r="M139" i="1"/>
  <c r="L139" i="1"/>
  <c r="K139" i="1"/>
  <c r="H139" i="1"/>
  <c r="G139" i="1"/>
  <c r="F139" i="1"/>
  <c r="E139" i="1"/>
  <c r="D139" i="1"/>
  <c r="B139" i="1"/>
  <c r="AS138" i="1"/>
  <c r="AR138" i="1"/>
  <c r="AQ138" i="1"/>
  <c r="AP138" i="1"/>
  <c r="AO138" i="1"/>
  <c r="V138" i="1"/>
  <c r="U138" i="1"/>
  <c r="T138" i="1"/>
  <c r="S138" i="1"/>
  <c r="R138" i="1"/>
  <c r="O138" i="1"/>
  <c r="N138" i="1"/>
  <c r="M138" i="1"/>
  <c r="L138" i="1"/>
  <c r="K138" i="1"/>
  <c r="H138" i="1"/>
  <c r="G138" i="1"/>
  <c r="F138" i="1"/>
  <c r="E138" i="1"/>
  <c r="D138" i="1"/>
  <c r="B138" i="1"/>
  <c r="AS137" i="1"/>
  <c r="AR137" i="1"/>
  <c r="AQ137" i="1"/>
  <c r="AP137" i="1"/>
  <c r="AO137" i="1"/>
  <c r="V137" i="1"/>
  <c r="U137" i="1"/>
  <c r="T137" i="1"/>
  <c r="S137" i="1"/>
  <c r="R137" i="1"/>
  <c r="O137" i="1"/>
  <c r="N137" i="1"/>
  <c r="M137" i="1"/>
  <c r="L137" i="1"/>
  <c r="K137" i="1"/>
  <c r="H137" i="1"/>
  <c r="G137" i="1"/>
  <c r="F137" i="1"/>
  <c r="E137" i="1"/>
  <c r="D137" i="1"/>
  <c r="B137" i="1"/>
  <c r="AS136" i="1"/>
  <c r="AR136" i="1"/>
  <c r="AQ136" i="1"/>
  <c r="AP136" i="1"/>
  <c r="AO136" i="1"/>
  <c r="V136" i="1"/>
  <c r="U136" i="1"/>
  <c r="T136" i="1"/>
  <c r="S136" i="1"/>
  <c r="R136" i="1"/>
  <c r="O136" i="1"/>
  <c r="N136" i="1"/>
  <c r="M136" i="1"/>
  <c r="L136" i="1"/>
  <c r="K136" i="1"/>
  <c r="H136" i="1"/>
  <c r="G136" i="1"/>
  <c r="F136" i="1"/>
  <c r="E136" i="1"/>
  <c r="D136" i="1"/>
  <c r="B136" i="1"/>
  <c r="AS135" i="1"/>
  <c r="AR135" i="1"/>
  <c r="AQ135" i="1"/>
  <c r="AP135" i="1"/>
  <c r="AO135" i="1"/>
  <c r="V135" i="1"/>
  <c r="U135" i="1"/>
  <c r="T135" i="1"/>
  <c r="S135" i="1"/>
  <c r="R135" i="1"/>
  <c r="O135" i="1"/>
  <c r="N135" i="1"/>
  <c r="M135" i="1"/>
  <c r="L135" i="1"/>
  <c r="K135" i="1"/>
  <c r="H135" i="1"/>
  <c r="G135" i="1"/>
  <c r="F135" i="1"/>
  <c r="E135" i="1"/>
  <c r="D135" i="1"/>
  <c r="B135" i="1"/>
  <c r="AS134" i="1"/>
  <c r="AR134" i="1"/>
  <c r="AQ134" i="1"/>
  <c r="AP134" i="1"/>
  <c r="AO134" i="1"/>
  <c r="V134" i="1"/>
  <c r="U134" i="1"/>
  <c r="T134" i="1"/>
  <c r="S134" i="1"/>
  <c r="R134" i="1"/>
  <c r="O134" i="1"/>
  <c r="N134" i="1"/>
  <c r="M134" i="1"/>
  <c r="L134" i="1"/>
  <c r="K134" i="1"/>
  <c r="H134" i="1"/>
  <c r="G134" i="1"/>
  <c r="F134" i="1"/>
  <c r="E134" i="1"/>
  <c r="D134" i="1"/>
  <c r="B134" i="1"/>
  <c r="AS133" i="1"/>
  <c r="AR133" i="1"/>
  <c r="AQ133" i="1"/>
  <c r="AP133" i="1"/>
  <c r="AO133" i="1"/>
  <c r="V133" i="1"/>
  <c r="U133" i="1"/>
  <c r="T133" i="1"/>
  <c r="S133" i="1"/>
  <c r="R133" i="1"/>
  <c r="O133" i="1"/>
  <c r="N133" i="1"/>
  <c r="M133" i="1"/>
  <c r="L133" i="1"/>
  <c r="K133" i="1"/>
  <c r="H133" i="1"/>
  <c r="G133" i="1"/>
  <c r="F133" i="1"/>
  <c r="E133" i="1"/>
  <c r="D133" i="1"/>
  <c r="B133" i="1"/>
  <c r="AS132" i="1"/>
  <c r="AR132" i="1"/>
  <c r="AQ132" i="1"/>
  <c r="AP132" i="1"/>
  <c r="AO132" i="1"/>
  <c r="V132" i="1"/>
  <c r="U132" i="1"/>
  <c r="T132" i="1"/>
  <c r="S132" i="1"/>
  <c r="R132" i="1"/>
  <c r="O132" i="1"/>
  <c r="N132" i="1"/>
  <c r="M132" i="1"/>
  <c r="L132" i="1"/>
  <c r="K132" i="1"/>
  <c r="H132" i="1"/>
  <c r="G132" i="1"/>
  <c r="F132" i="1"/>
  <c r="E132" i="1"/>
  <c r="D132" i="1"/>
  <c r="B132" i="1"/>
  <c r="AS131" i="1"/>
  <c r="AR131" i="1"/>
  <c r="AQ131" i="1"/>
  <c r="AP131" i="1"/>
  <c r="AO131" i="1"/>
  <c r="V131" i="1"/>
  <c r="U131" i="1"/>
  <c r="T131" i="1"/>
  <c r="S131" i="1"/>
  <c r="R131" i="1"/>
  <c r="O131" i="1"/>
  <c r="N131" i="1"/>
  <c r="M131" i="1"/>
  <c r="L131" i="1"/>
  <c r="K131" i="1"/>
  <c r="H131" i="1"/>
  <c r="G131" i="1"/>
  <c r="F131" i="1"/>
  <c r="E131" i="1"/>
  <c r="D131" i="1"/>
  <c r="B131" i="1"/>
  <c r="AS130" i="1"/>
  <c r="AR130" i="1"/>
  <c r="AQ130" i="1"/>
  <c r="AP130" i="1"/>
  <c r="AO130" i="1"/>
  <c r="V130" i="1"/>
  <c r="U130" i="1"/>
  <c r="T130" i="1"/>
  <c r="S130" i="1"/>
  <c r="R130" i="1"/>
  <c r="O130" i="1"/>
  <c r="N130" i="1"/>
  <c r="M130" i="1"/>
  <c r="L130" i="1"/>
  <c r="K130" i="1"/>
  <c r="H130" i="1"/>
  <c r="G130" i="1"/>
  <c r="F130" i="1"/>
  <c r="E130" i="1"/>
  <c r="D130" i="1"/>
  <c r="B130" i="1"/>
  <c r="AS129" i="1"/>
  <c r="AR129" i="1"/>
  <c r="AQ129" i="1"/>
  <c r="AP129" i="1"/>
  <c r="AO129" i="1"/>
  <c r="V129" i="1"/>
  <c r="U129" i="1"/>
  <c r="T129" i="1"/>
  <c r="S129" i="1"/>
  <c r="R129" i="1"/>
  <c r="O129" i="1"/>
  <c r="N129" i="1"/>
  <c r="M129" i="1"/>
  <c r="L129" i="1"/>
  <c r="K129" i="1"/>
  <c r="H129" i="1"/>
  <c r="G129" i="1"/>
  <c r="F129" i="1"/>
  <c r="E129" i="1"/>
  <c r="D129" i="1"/>
  <c r="B129" i="1"/>
  <c r="AS128" i="1"/>
  <c r="AR128" i="1"/>
  <c r="AQ128" i="1"/>
  <c r="AP128" i="1"/>
  <c r="AO128" i="1"/>
  <c r="V128" i="1"/>
  <c r="U128" i="1"/>
  <c r="T128" i="1"/>
  <c r="S128" i="1"/>
  <c r="R128" i="1"/>
  <c r="O128" i="1"/>
  <c r="N128" i="1"/>
  <c r="M128" i="1"/>
  <c r="L128" i="1"/>
  <c r="K128" i="1"/>
  <c r="H128" i="1"/>
  <c r="G128" i="1"/>
  <c r="F128" i="1"/>
  <c r="E128" i="1"/>
  <c r="D128" i="1"/>
  <c r="B128" i="1"/>
  <c r="AS127" i="1"/>
  <c r="AR127" i="1"/>
  <c r="AQ127" i="1"/>
  <c r="AP127" i="1"/>
  <c r="AO127" i="1"/>
  <c r="V127" i="1"/>
  <c r="U127" i="1"/>
  <c r="T127" i="1"/>
  <c r="S127" i="1"/>
  <c r="R127" i="1"/>
  <c r="O127" i="1"/>
  <c r="N127" i="1"/>
  <c r="M127" i="1"/>
  <c r="L127" i="1"/>
  <c r="K127" i="1"/>
  <c r="H127" i="1"/>
  <c r="G127" i="1"/>
  <c r="F127" i="1"/>
  <c r="E127" i="1"/>
  <c r="D127" i="1"/>
  <c r="B127" i="1"/>
  <c r="AS126" i="1"/>
  <c r="AR126" i="1"/>
  <c r="AQ126" i="1"/>
  <c r="AP126" i="1"/>
  <c r="AO126" i="1"/>
  <c r="V126" i="1"/>
  <c r="U126" i="1"/>
  <c r="T126" i="1"/>
  <c r="S126" i="1"/>
  <c r="R126" i="1"/>
  <c r="O126" i="1"/>
  <c r="N126" i="1"/>
  <c r="M126" i="1"/>
  <c r="L126" i="1"/>
  <c r="K126" i="1"/>
  <c r="H126" i="1"/>
  <c r="G126" i="1"/>
  <c r="F126" i="1"/>
  <c r="E126" i="1"/>
  <c r="D126" i="1"/>
  <c r="B126" i="1"/>
  <c r="AS125" i="1"/>
  <c r="AR125" i="1"/>
  <c r="AQ125" i="1"/>
  <c r="AP125" i="1"/>
  <c r="AO125" i="1"/>
  <c r="V125" i="1"/>
  <c r="U125" i="1"/>
  <c r="T125" i="1"/>
  <c r="S125" i="1"/>
  <c r="R125" i="1"/>
  <c r="O125" i="1"/>
  <c r="N125" i="1"/>
  <c r="M125" i="1"/>
  <c r="L125" i="1"/>
  <c r="K125" i="1"/>
  <c r="H125" i="1"/>
  <c r="G125" i="1"/>
  <c r="F125" i="1"/>
  <c r="E125" i="1"/>
  <c r="D125" i="1"/>
  <c r="B125" i="1"/>
  <c r="AS124" i="1"/>
  <c r="AR124" i="1"/>
  <c r="AQ124" i="1"/>
  <c r="AP124" i="1"/>
  <c r="AO124" i="1"/>
  <c r="V124" i="1"/>
  <c r="U124" i="1"/>
  <c r="T124" i="1"/>
  <c r="S124" i="1"/>
  <c r="R124" i="1"/>
  <c r="O124" i="1"/>
  <c r="N124" i="1"/>
  <c r="M124" i="1"/>
  <c r="L124" i="1"/>
  <c r="K124" i="1"/>
  <c r="H124" i="1"/>
  <c r="G124" i="1"/>
  <c r="F124" i="1"/>
  <c r="E124" i="1"/>
  <c r="D124" i="1"/>
  <c r="B124" i="1"/>
  <c r="AS123" i="1"/>
  <c r="AR123" i="1"/>
  <c r="AQ123" i="1"/>
  <c r="AP123" i="1"/>
  <c r="AO123" i="1"/>
  <c r="V123" i="1"/>
  <c r="U123" i="1"/>
  <c r="T123" i="1"/>
  <c r="S123" i="1"/>
  <c r="R123" i="1"/>
  <c r="O123" i="1"/>
  <c r="N123" i="1"/>
  <c r="M123" i="1"/>
  <c r="L123" i="1"/>
  <c r="K123" i="1"/>
  <c r="H123" i="1"/>
  <c r="G123" i="1"/>
  <c r="F123" i="1"/>
  <c r="E123" i="1"/>
  <c r="D123" i="1"/>
  <c r="B123" i="1"/>
  <c r="AS122" i="1"/>
  <c r="AR122" i="1"/>
  <c r="AQ122" i="1"/>
  <c r="AP122" i="1"/>
  <c r="AO122" i="1"/>
  <c r="V122" i="1"/>
  <c r="U122" i="1"/>
  <c r="T122" i="1"/>
  <c r="S122" i="1"/>
  <c r="R122" i="1"/>
  <c r="O122" i="1"/>
  <c r="N122" i="1"/>
  <c r="M122" i="1"/>
  <c r="L122" i="1"/>
  <c r="K122" i="1"/>
  <c r="H122" i="1"/>
  <c r="G122" i="1"/>
  <c r="F122" i="1"/>
  <c r="E122" i="1"/>
  <c r="D122" i="1"/>
  <c r="B122" i="1"/>
  <c r="AS121" i="1"/>
  <c r="AR121" i="1"/>
  <c r="AQ121" i="1"/>
  <c r="AP121" i="1"/>
  <c r="AO121" i="1"/>
  <c r="V121" i="1"/>
  <c r="U121" i="1"/>
  <c r="T121" i="1"/>
  <c r="S121" i="1"/>
  <c r="R121" i="1"/>
  <c r="O121" i="1"/>
  <c r="N121" i="1"/>
  <c r="M121" i="1"/>
  <c r="L121" i="1"/>
  <c r="K121" i="1"/>
  <c r="H121" i="1"/>
  <c r="G121" i="1"/>
  <c r="F121" i="1"/>
  <c r="E121" i="1"/>
  <c r="D121" i="1"/>
  <c r="B121" i="1"/>
  <c r="AS120" i="1"/>
  <c r="AR120" i="1"/>
  <c r="AQ120" i="1"/>
  <c r="AP120" i="1"/>
  <c r="AO120" i="1"/>
  <c r="V120" i="1"/>
  <c r="U120" i="1"/>
  <c r="T120" i="1"/>
  <c r="S120" i="1"/>
  <c r="R120" i="1"/>
  <c r="O120" i="1"/>
  <c r="N120" i="1"/>
  <c r="M120" i="1"/>
  <c r="L120" i="1"/>
  <c r="K120" i="1"/>
  <c r="H120" i="1"/>
  <c r="G120" i="1"/>
  <c r="F120" i="1"/>
  <c r="E120" i="1"/>
  <c r="D120" i="1"/>
  <c r="B120" i="1"/>
  <c r="AS119" i="1"/>
  <c r="AR119" i="1"/>
  <c r="AQ119" i="1"/>
  <c r="AP119" i="1"/>
  <c r="AO119" i="1"/>
  <c r="V119" i="1"/>
  <c r="U119" i="1"/>
  <c r="T119" i="1"/>
  <c r="S119" i="1"/>
  <c r="R119" i="1"/>
  <c r="O119" i="1"/>
  <c r="N119" i="1"/>
  <c r="M119" i="1"/>
  <c r="L119" i="1"/>
  <c r="K119" i="1"/>
  <c r="H119" i="1"/>
  <c r="G119" i="1"/>
  <c r="F119" i="1"/>
  <c r="E119" i="1"/>
  <c r="D119" i="1"/>
  <c r="B119" i="1"/>
  <c r="AS118" i="1"/>
  <c r="AR118" i="1"/>
  <c r="AQ118" i="1"/>
  <c r="AP118" i="1"/>
  <c r="AO118" i="1"/>
  <c r="V118" i="1"/>
  <c r="U118" i="1"/>
  <c r="T118" i="1"/>
  <c r="S118" i="1"/>
  <c r="R118" i="1"/>
  <c r="O118" i="1"/>
  <c r="N118" i="1"/>
  <c r="M118" i="1"/>
  <c r="L118" i="1"/>
  <c r="K118" i="1"/>
  <c r="H118" i="1"/>
  <c r="G118" i="1"/>
  <c r="F118" i="1"/>
  <c r="E118" i="1"/>
  <c r="D118" i="1"/>
  <c r="B118" i="1"/>
  <c r="AS117" i="1"/>
  <c r="AR117" i="1"/>
  <c r="AQ117" i="1"/>
  <c r="AP117" i="1"/>
  <c r="AO117" i="1"/>
  <c r="V117" i="1"/>
  <c r="U117" i="1"/>
  <c r="T117" i="1"/>
  <c r="S117" i="1"/>
  <c r="R117" i="1"/>
  <c r="O117" i="1"/>
  <c r="N117" i="1"/>
  <c r="M117" i="1"/>
  <c r="L117" i="1"/>
  <c r="K117" i="1"/>
  <c r="H117" i="1"/>
  <c r="G117" i="1"/>
  <c r="F117" i="1"/>
  <c r="E117" i="1"/>
  <c r="D117" i="1"/>
  <c r="B117" i="1"/>
  <c r="AS116" i="1"/>
  <c r="AR116" i="1"/>
  <c r="AQ116" i="1"/>
  <c r="AP116" i="1"/>
  <c r="AO116" i="1"/>
  <c r="V116" i="1"/>
  <c r="U116" i="1"/>
  <c r="T116" i="1"/>
  <c r="S116" i="1"/>
  <c r="R116" i="1"/>
  <c r="O116" i="1"/>
  <c r="N116" i="1"/>
  <c r="M116" i="1"/>
  <c r="L116" i="1"/>
  <c r="K116" i="1"/>
  <c r="H116" i="1"/>
  <c r="G116" i="1"/>
  <c r="F116" i="1"/>
  <c r="E116" i="1"/>
  <c r="D116" i="1"/>
  <c r="B116" i="1"/>
  <c r="AS115" i="1"/>
  <c r="AR115" i="1"/>
  <c r="AQ115" i="1"/>
  <c r="AP115" i="1"/>
  <c r="AO115" i="1"/>
  <c r="V115" i="1"/>
  <c r="U115" i="1"/>
  <c r="T115" i="1"/>
  <c r="S115" i="1"/>
  <c r="R115" i="1"/>
  <c r="O115" i="1"/>
  <c r="N115" i="1"/>
  <c r="M115" i="1"/>
  <c r="L115" i="1"/>
  <c r="K115" i="1"/>
  <c r="H115" i="1"/>
  <c r="G115" i="1"/>
  <c r="F115" i="1"/>
  <c r="E115" i="1"/>
  <c r="D115" i="1"/>
  <c r="B115" i="1"/>
  <c r="AS114" i="1"/>
  <c r="AR114" i="1"/>
  <c r="AQ114" i="1"/>
  <c r="AP114" i="1"/>
  <c r="AO114" i="1"/>
  <c r="V114" i="1"/>
  <c r="U114" i="1"/>
  <c r="T114" i="1"/>
  <c r="S114" i="1"/>
  <c r="R114" i="1"/>
  <c r="O114" i="1"/>
  <c r="N114" i="1"/>
  <c r="M114" i="1"/>
  <c r="L114" i="1"/>
  <c r="K114" i="1"/>
  <c r="H114" i="1"/>
  <c r="G114" i="1"/>
  <c r="F114" i="1"/>
  <c r="E114" i="1"/>
  <c r="D114" i="1"/>
  <c r="B114" i="1"/>
  <c r="AS113" i="1"/>
  <c r="AR113" i="1"/>
  <c r="AQ113" i="1"/>
  <c r="AP113" i="1"/>
  <c r="AO113" i="1"/>
  <c r="V113" i="1"/>
  <c r="U113" i="1"/>
  <c r="T113" i="1"/>
  <c r="S113" i="1"/>
  <c r="R113" i="1"/>
  <c r="O113" i="1"/>
  <c r="N113" i="1"/>
  <c r="M113" i="1"/>
  <c r="L113" i="1"/>
  <c r="K113" i="1"/>
  <c r="H113" i="1"/>
  <c r="G113" i="1"/>
  <c r="F113" i="1"/>
  <c r="E113" i="1"/>
  <c r="D113" i="1"/>
  <c r="B113" i="1"/>
  <c r="AS112" i="1"/>
  <c r="AR112" i="1"/>
  <c r="AQ112" i="1"/>
  <c r="AP112" i="1"/>
  <c r="AO112" i="1"/>
  <c r="V112" i="1"/>
  <c r="U112" i="1"/>
  <c r="T112" i="1"/>
  <c r="S112" i="1"/>
  <c r="R112" i="1"/>
  <c r="O112" i="1"/>
  <c r="N112" i="1"/>
  <c r="M112" i="1"/>
  <c r="L112" i="1"/>
  <c r="K112" i="1"/>
  <c r="H112" i="1"/>
  <c r="G112" i="1"/>
  <c r="F112" i="1"/>
  <c r="E112" i="1"/>
  <c r="D112" i="1"/>
  <c r="B112" i="1"/>
  <c r="AS111" i="1"/>
  <c r="AR111" i="1"/>
  <c r="AQ111" i="1"/>
  <c r="AP111" i="1"/>
  <c r="AO111" i="1"/>
  <c r="V111" i="1"/>
  <c r="U111" i="1"/>
  <c r="T111" i="1"/>
  <c r="S111" i="1"/>
  <c r="R111" i="1"/>
  <c r="O111" i="1"/>
  <c r="N111" i="1"/>
  <c r="M111" i="1"/>
  <c r="L111" i="1"/>
  <c r="K111" i="1"/>
  <c r="H111" i="1"/>
  <c r="G111" i="1"/>
  <c r="F111" i="1"/>
  <c r="E111" i="1"/>
  <c r="D111" i="1"/>
  <c r="B111" i="1"/>
  <c r="AS110" i="1"/>
  <c r="AR110" i="1"/>
  <c r="AQ110" i="1"/>
  <c r="AP110" i="1"/>
  <c r="AO110" i="1"/>
  <c r="V110" i="1"/>
  <c r="U110" i="1"/>
  <c r="T110" i="1"/>
  <c r="S110" i="1"/>
  <c r="R110" i="1"/>
  <c r="O110" i="1"/>
  <c r="N110" i="1"/>
  <c r="M110" i="1"/>
  <c r="L110" i="1"/>
  <c r="K110" i="1"/>
  <c r="H110" i="1"/>
  <c r="G110" i="1"/>
  <c r="F110" i="1"/>
  <c r="E110" i="1"/>
  <c r="D110" i="1"/>
  <c r="B110" i="1"/>
  <c r="AS109" i="1"/>
  <c r="AR109" i="1"/>
  <c r="AQ109" i="1"/>
  <c r="AP109" i="1"/>
  <c r="AO109" i="1"/>
  <c r="V109" i="1"/>
  <c r="U109" i="1"/>
  <c r="T109" i="1"/>
  <c r="S109" i="1"/>
  <c r="R109" i="1"/>
  <c r="O109" i="1"/>
  <c r="N109" i="1"/>
  <c r="M109" i="1"/>
  <c r="L109" i="1"/>
  <c r="K109" i="1"/>
  <c r="H109" i="1"/>
  <c r="G109" i="1"/>
  <c r="F109" i="1"/>
  <c r="E109" i="1"/>
  <c r="D109" i="1"/>
  <c r="B109" i="1"/>
  <c r="AS108" i="1"/>
  <c r="AR108" i="1"/>
  <c r="AQ108" i="1"/>
  <c r="AP108" i="1"/>
  <c r="AO108" i="1"/>
  <c r="V108" i="1"/>
  <c r="U108" i="1"/>
  <c r="T108" i="1"/>
  <c r="S108" i="1"/>
  <c r="R108" i="1"/>
  <c r="O108" i="1"/>
  <c r="N108" i="1"/>
  <c r="M108" i="1"/>
  <c r="L108" i="1"/>
  <c r="K108" i="1"/>
  <c r="H108" i="1"/>
  <c r="G108" i="1"/>
  <c r="F108" i="1"/>
  <c r="E108" i="1"/>
  <c r="D108" i="1"/>
  <c r="B108" i="1"/>
  <c r="AS107" i="1"/>
  <c r="AR107" i="1"/>
  <c r="AQ107" i="1"/>
  <c r="AP107" i="1"/>
  <c r="AO107" i="1"/>
  <c r="V107" i="1"/>
  <c r="U107" i="1"/>
  <c r="T107" i="1"/>
  <c r="S107" i="1"/>
  <c r="R107" i="1"/>
  <c r="O107" i="1"/>
  <c r="N107" i="1"/>
  <c r="M107" i="1"/>
  <c r="L107" i="1"/>
  <c r="K107" i="1"/>
  <c r="H107" i="1"/>
  <c r="G107" i="1"/>
  <c r="F107" i="1"/>
  <c r="E107" i="1"/>
  <c r="D107" i="1"/>
  <c r="B107" i="1"/>
  <c r="AS106" i="1"/>
  <c r="AR106" i="1"/>
  <c r="AQ106" i="1"/>
  <c r="AP106" i="1"/>
  <c r="AO106" i="1"/>
  <c r="V106" i="1"/>
  <c r="U106" i="1"/>
  <c r="T106" i="1"/>
  <c r="S106" i="1"/>
  <c r="R106" i="1"/>
  <c r="O106" i="1"/>
  <c r="N106" i="1"/>
  <c r="M106" i="1"/>
  <c r="L106" i="1"/>
  <c r="K106" i="1"/>
  <c r="H106" i="1"/>
  <c r="G106" i="1"/>
  <c r="F106" i="1"/>
  <c r="E106" i="1"/>
  <c r="D106" i="1"/>
  <c r="B106" i="1"/>
  <c r="AS105" i="1"/>
  <c r="AR105" i="1"/>
  <c r="AQ105" i="1"/>
  <c r="AP105" i="1"/>
  <c r="AO105" i="1"/>
  <c r="V105" i="1"/>
  <c r="U105" i="1"/>
  <c r="T105" i="1"/>
  <c r="S105" i="1"/>
  <c r="R105" i="1"/>
  <c r="O105" i="1"/>
  <c r="N105" i="1"/>
  <c r="M105" i="1"/>
  <c r="L105" i="1"/>
  <c r="K105" i="1"/>
  <c r="H105" i="1"/>
  <c r="G105" i="1"/>
  <c r="F105" i="1"/>
  <c r="E105" i="1"/>
  <c r="D105" i="1"/>
  <c r="B105" i="1"/>
  <c r="AS104" i="1"/>
  <c r="AR104" i="1"/>
  <c r="AQ104" i="1"/>
  <c r="AP104" i="1"/>
  <c r="AO104" i="1"/>
  <c r="V104" i="1"/>
  <c r="U104" i="1"/>
  <c r="T104" i="1"/>
  <c r="S104" i="1"/>
  <c r="R104" i="1"/>
  <c r="O104" i="1"/>
  <c r="N104" i="1"/>
  <c r="M104" i="1"/>
  <c r="L104" i="1"/>
  <c r="K104" i="1"/>
  <c r="H104" i="1"/>
  <c r="G104" i="1"/>
  <c r="F104" i="1"/>
  <c r="E104" i="1"/>
  <c r="D104" i="1"/>
  <c r="B104" i="1"/>
  <c r="AS103" i="1"/>
  <c r="AR103" i="1"/>
  <c r="AQ103" i="1"/>
  <c r="AP103" i="1"/>
  <c r="AO103" i="1"/>
  <c r="V103" i="1"/>
  <c r="U103" i="1"/>
  <c r="T103" i="1"/>
  <c r="S103" i="1"/>
  <c r="R103" i="1"/>
  <c r="O103" i="1"/>
  <c r="N103" i="1"/>
  <c r="M103" i="1"/>
  <c r="L103" i="1"/>
  <c r="K103" i="1"/>
  <c r="H103" i="1"/>
  <c r="G103" i="1"/>
  <c r="F103" i="1"/>
  <c r="E103" i="1"/>
  <c r="D103" i="1"/>
  <c r="B103" i="1"/>
  <c r="AS102" i="1"/>
  <c r="AR102" i="1"/>
  <c r="AQ102" i="1"/>
  <c r="AP102" i="1"/>
  <c r="AO102" i="1"/>
  <c r="V102" i="1"/>
  <c r="U102" i="1"/>
  <c r="T102" i="1"/>
  <c r="S102" i="1"/>
  <c r="R102" i="1"/>
  <c r="O102" i="1"/>
  <c r="N102" i="1"/>
  <c r="M102" i="1"/>
  <c r="L102" i="1"/>
  <c r="K102" i="1"/>
  <c r="H102" i="1"/>
  <c r="G102" i="1"/>
  <c r="F102" i="1"/>
  <c r="E102" i="1"/>
  <c r="D102" i="1"/>
  <c r="B102" i="1"/>
  <c r="AS101" i="1"/>
  <c r="AR101" i="1"/>
  <c r="AQ101" i="1"/>
  <c r="AP101" i="1"/>
  <c r="AO101" i="1"/>
  <c r="V101" i="1"/>
  <c r="U101" i="1"/>
  <c r="T101" i="1"/>
  <c r="S101" i="1"/>
  <c r="R101" i="1"/>
  <c r="O101" i="1"/>
  <c r="N101" i="1"/>
  <c r="M101" i="1"/>
  <c r="L101" i="1"/>
  <c r="K101" i="1"/>
  <c r="H101" i="1"/>
  <c r="G101" i="1"/>
  <c r="F101" i="1"/>
  <c r="E101" i="1"/>
  <c r="D101" i="1"/>
  <c r="B101" i="1"/>
  <c r="AS100" i="1"/>
  <c r="AR100" i="1"/>
  <c r="AQ100" i="1"/>
  <c r="AP100" i="1"/>
  <c r="AO100" i="1"/>
  <c r="V100" i="1"/>
  <c r="U100" i="1"/>
  <c r="T100" i="1"/>
  <c r="S100" i="1"/>
  <c r="R100" i="1"/>
  <c r="O100" i="1"/>
  <c r="N100" i="1"/>
  <c r="M100" i="1"/>
  <c r="L100" i="1"/>
  <c r="K100" i="1"/>
  <c r="H100" i="1"/>
  <c r="G100" i="1"/>
  <c r="F100" i="1"/>
  <c r="E100" i="1"/>
  <c r="D100" i="1"/>
  <c r="B100" i="1"/>
  <c r="AS99" i="1"/>
  <c r="AR99" i="1"/>
  <c r="AQ99" i="1"/>
  <c r="AP99" i="1"/>
  <c r="AO99" i="1"/>
  <c r="V99" i="1"/>
  <c r="U99" i="1"/>
  <c r="T99" i="1"/>
  <c r="S99" i="1"/>
  <c r="R99" i="1"/>
  <c r="O99" i="1"/>
  <c r="N99" i="1"/>
  <c r="M99" i="1"/>
  <c r="L99" i="1"/>
  <c r="K99" i="1"/>
  <c r="H99" i="1"/>
  <c r="G99" i="1"/>
  <c r="F99" i="1"/>
  <c r="E99" i="1"/>
  <c r="D99" i="1"/>
  <c r="B99" i="1"/>
  <c r="AS98" i="1"/>
  <c r="AR98" i="1"/>
  <c r="AQ98" i="1"/>
  <c r="AP98" i="1"/>
  <c r="AO98" i="1"/>
  <c r="V98" i="1"/>
  <c r="U98" i="1"/>
  <c r="T98" i="1"/>
  <c r="S98" i="1"/>
  <c r="R98" i="1"/>
  <c r="O98" i="1"/>
  <c r="N98" i="1"/>
  <c r="M98" i="1"/>
  <c r="L98" i="1"/>
  <c r="K98" i="1"/>
  <c r="H98" i="1"/>
  <c r="G98" i="1"/>
  <c r="F98" i="1"/>
  <c r="E98" i="1"/>
  <c r="D98" i="1"/>
  <c r="B98" i="1"/>
  <c r="AS97" i="1"/>
  <c r="AR97" i="1"/>
  <c r="AQ97" i="1"/>
  <c r="AP97" i="1"/>
  <c r="AO97" i="1"/>
  <c r="V97" i="1"/>
  <c r="U97" i="1"/>
  <c r="T97" i="1"/>
  <c r="S97" i="1"/>
  <c r="R97" i="1"/>
  <c r="O97" i="1"/>
  <c r="N97" i="1"/>
  <c r="M97" i="1"/>
  <c r="L97" i="1"/>
  <c r="K97" i="1"/>
  <c r="H97" i="1"/>
  <c r="G97" i="1"/>
  <c r="F97" i="1"/>
  <c r="E97" i="1"/>
  <c r="D97" i="1"/>
  <c r="B97" i="1"/>
  <c r="AS96" i="1"/>
  <c r="AR96" i="1"/>
  <c r="AQ96" i="1"/>
  <c r="AP96" i="1"/>
  <c r="AO96" i="1"/>
  <c r="V96" i="1"/>
  <c r="U96" i="1"/>
  <c r="T96" i="1"/>
  <c r="S96" i="1"/>
  <c r="R96" i="1"/>
  <c r="O96" i="1"/>
  <c r="N96" i="1"/>
  <c r="M96" i="1"/>
  <c r="L96" i="1"/>
  <c r="K96" i="1"/>
  <c r="H96" i="1"/>
  <c r="G96" i="1"/>
  <c r="F96" i="1"/>
  <c r="E96" i="1"/>
  <c r="D96" i="1"/>
  <c r="B96" i="1"/>
  <c r="AS95" i="1"/>
  <c r="AR95" i="1"/>
  <c r="AQ95" i="1"/>
  <c r="AP95" i="1"/>
  <c r="AO95" i="1"/>
  <c r="V95" i="1"/>
  <c r="U95" i="1"/>
  <c r="T95" i="1"/>
  <c r="S95" i="1"/>
  <c r="R95" i="1"/>
  <c r="O95" i="1"/>
  <c r="N95" i="1"/>
  <c r="M95" i="1"/>
  <c r="L95" i="1"/>
  <c r="K95" i="1"/>
  <c r="H95" i="1"/>
  <c r="G95" i="1"/>
  <c r="F95" i="1"/>
  <c r="E95" i="1"/>
  <c r="D95" i="1"/>
  <c r="B95" i="1"/>
  <c r="AS94" i="1"/>
  <c r="AR94" i="1"/>
  <c r="AQ94" i="1"/>
  <c r="AP94" i="1"/>
  <c r="AO94" i="1"/>
  <c r="V94" i="1"/>
  <c r="U94" i="1"/>
  <c r="T94" i="1"/>
  <c r="S94" i="1"/>
  <c r="R94" i="1"/>
  <c r="O94" i="1"/>
  <c r="N94" i="1"/>
  <c r="M94" i="1"/>
  <c r="L94" i="1"/>
  <c r="K94" i="1"/>
  <c r="H94" i="1"/>
  <c r="G94" i="1"/>
  <c r="F94" i="1"/>
  <c r="E94" i="1"/>
  <c r="D94" i="1"/>
  <c r="B94" i="1"/>
  <c r="AS93" i="1"/>
  <c r="AR93" i="1"/>
  <c r="AQ93" i="1"/>
  <c r="AP93" i="1"/>
  <c r="AO93" i="1"/>
  <c r="V93" i="1"/>
  <c r="U93" i="1"/>
  <c r="T93" i="1"/>
  <c r="S93" i="1"/>
  <c r="R93" i="1"/>
  <c r="O93" i="1"/>
  <c r="N93" i="1"/>
  <c r="M93" i="1"/>
  <c r="L93" i="1"/>
  <c r="K93" i="1"/>
  <c r="H93" i="1"/>
  <c r="G93" i="1"/>
  <c r="F93" i="1"/>
  <c r="E93" i="1"/>
  <c r="D93" i="1"/>
  <c r="B93" i="1"/>
  <c r="AS92" i="1"/>
  <c r="AR92" i="1"/>
  <c r="AQ92" i="1"/>
  <c r="AP92" i="1"/>
  <c r="AO92" i="1"/>
  <c r="V92" i="1"/>
  <c r="U92" i="1"/>
  <c r="T92" i="1"/>
  <c r="S92" i="1"/>
  <c r="R92" i="1"/>
  <c r="O92" i="1"/>
  <c r="N92" i="1"/>
  <c r="M92" i="1"/>
  <c r="L92" i="1"/>
  <c r="K92" i="1"/>
  <c r="H92" i="1"/>
  <c r="G92" i="1"/>
  <c r="F92" i="1"/>
  <c r="E92" i="1"/>
  <c r="D92" i="1"/>
  <c r="B92" i="1"/>
  <c r="AS91" i="1"/>
  <c r="AR91" i="1"/>
  <c r="AQ91" i="1"/>
  <c r="AP91" i="1"/>
  <c r="AO91" i="1"/>
  <c r="V91" i="1"/>
  <c r="U91" i="1"/>
  <c r="T91" i="1"/>
  <c r="S91" i="1"/>
  <c r="R91" i="1"/>
  <c r="O91" i="1"/>
  <c r="N91" i="1"/>
  <c r="M91" i="1"/>
  <c r="L91" i="1"/>
  <c r="K91" i="1"/>
  <c r="H91" i="1"/>
  <c r="G91" i="1"/>
  <c r="F91" i="1"/>
  <c r="E91" i="1"/>
  <c r="D91" i="1"/>
  <c r="B91" i="1"/>
  <c r="AS90" i="1"/>
  <c r="AR90" i="1"/>
  <c r="AQ90" i="1"/>
  <c r="AP90" i="1"/>
  <c r="AO90" i="1"/>
  <c r="V90" i="1"/>
  <c r="U90" i="1"/>
  <c r="T90" i="1"/>
  <c r="S90" i="1"/>
  <c r="R90" i="1"/>
  <c r="O90" i="1"/>
  <c r="N90" i="1"/>
  <c r="M90" i="1"/>
  <c r="L90" i="1"/>
  <c r="K90" i="1"/>
  <c r="H90" i="1"/>
  <c r="G90" i="1"/>
  <c r="F90" i="1"/>
  <c r="E90" i="1"/>
  <c r="D90" i="1"/>
  <c r="B90" i="1"/>
  <c r="AS89" i="1"/>
  <c r="AR89" i="1"/>
  <c r="AQ89" i="1"/>
  <c r="AP89" i="1"/>
  <c r="AO89" i="1"/>
  <c r="V89" i="1"/>
  <c r="U89" i="1"/>
  <c r="T89" i="1"/>
  <c r="S89" i="1"/>
  <c r="R89" i="1"/>
  <c r="O89" i="1"/>
  <c r="N89" i="1"/>
  <c r="M89" i="1"/>
  <c r="L89" i="1"/>
  <c r="K89" i="1"/>
  <c r="H89" i="1"/>
  <c r="G89" i="1"/>
  <c r="F89" i="1"/>
  <c r="E89" i="1"/>
  <c r="D89" i="1"/>
  <c r="B89" i="1"/>
  <c r="AS88" i="1"/>
  <c r="AR88" i="1"/>
  <c r="AQ88" i="1"/>
  <c r="AP88" i="1"/>
  <c r="AO88" i="1"/>
  <c r="V88" i="1"/>
  <c r="U88" i="1"/>
  <c r="T88" i="1"/>
  <c r="S88" i="1"/>
  <c r="R88" i="1"/>
  <c r="O88" i="1"/>
  <c r="N88" i="1"/>
  <c r="M88" i="1"/>
  <c r="L88" i="1"/>
  <c r="K88" i="1"/>
  <c r="H88" i="1"/>
  <c r="G88" i="1"/>
  <c r="F88" i="1"/>
  <c r="E88" i="1"/>
  <c r="D88" i="1"/>
  <c r="B88" i="1"/>
  <c r="AS87" i="1"/>
  <c r="AR87" i="1"/>
  <c r="AQ87" i="1"/>
  <c r="AP87" i="1"/>
  <c r="AO87" i="1"/>
  <c r="V87" i="1"/>
  <c r="U87" i="1"/>
  <c r="T87" i="1"/>
  <c r="S87" i="1"/>
  <c r="R87" i="1"/>
  <c r="O87" i="1"/>
  <c r="N87" i="1"/>
  <c r="M87" i="1"/>
  <c r="L87" i="1"/>
  <c r="K87" i="1"/>
  <c r="H87" i="1"/>
  <c r="G87" i="1"/>
  <c r="F87" i="1"/>
  <c r="E87" i="1"/>
  <c r="D87" i="1"/>
  <c r="B87" i="1"/>
  <c r="AS86" i="1"/>
  <c r="AR86" i="1"/>
  <c r="AQ86" i="1"/>
  <c r="AP86" i="1"/>
  <c r="AO86" i="1"/>
  <c r="V86" i="1"/>
  <c r="U86" i="1"/>
  <c r="T86" i="1"/>
  <c r="S86" i="1"/>
  <c r="R86" i="1"/>
  <c r="O86" i="1"/>
  <c r="N86" i="1"/>
  <c r="M86" i="1"/>
  <c r="L86" i="1"/>
  <c r="K86" i="1"/>
  <c r="H86" i="1"/>
  <c r="G86" i="1"/>
  <c r="F86" i="1"/>
  <c r="E86" i="1"/>
  <c r="D86" i="1"/>
  <c r="B86" i="1"/>
  <c r="AS85" i="1"/>
  <c r="AR85" i="1"/>
  <c r="AQ85" i="1"/>
  <c r="AP85" i="1"/>
  <c r="AO85" i="1"/>
  <c r="V85" i="1"/>
  <c r="U85" i="1"/>
  <c r="T85" i="1"/>
  <c r="S85" i="1"/>
  <c r="R85" i="1"/>
  <c r="O85" i="1"/>
  <c r="N85" i="1"/>
  <c r="M85" i="1"/>
  <c r="L85" i="1"/>
  <c r="K85" i="1"/>
  <c r="H85" i="1"/>
  <c r="G85" i="1"/>
  <c r="F85" i="1"/>
  <c r="E85" i="1"/>
  <c r="D85" i="1"/>
  <c r="B85" i="1"/>
  <c r="AS84" i="1"/>
  <c r="AR84" i="1"/>
  <c r="AQ84" i="1"/>
  <c r="AP84" i="1"/>
  <c r="AO84" i="1"/>
  <c r="V84" i="1"/>
  <c r="U84" i="1"/>
  <c r="T84" i="1"/>
  <c r="S84" i="1"/>
  <c r="R84" i="1"/>
  <c r="O84" i="1"/>
  <c r="N84" i="1"/>
  <c r="M84" i="1"/>
  <c r="L84" i="1"/>
  <c r="K84" i="1"/>
  <c r="H84" i="1"/>
  <c r="G84" i="1"/>
  <c r="F84" i="1"/>
  <c r="E84" i="1"/>
  <c r="D84" i="1"/>
  <c r="B84" i="1"/>
  <c r="AS83" i="1"/>
  <c r="AR83" i="1"/>
  <c r="AQ83" i="1"/>
  <c r="AP83" i="1"/>
  <c r="AO83" i="1"/>
  <c r="AL83" i="1"/>
  <c r="AK83" i="1"/>
  <c r="AJ83" i="1"/>
  <c r="AI83" i="1"/>
  <c r="AH83" i="1"/>
  <c r="AE83" i="1"/>
  <c r="AD83" i="1"/>
  <c r="AC83" i="1"/>
  <c r="AB83" i="1"/>
  <c r="AA83" i="1"/>
  <c r="V83" i="1"/>
  <c r="U83" i="1"/>
  <c r="T83" i="1"/>
  <c r="S83" i="1"/>
  <c r="R83" i="1"/>
  <c r="O83" i="1"/>
  <c r="N83" i="1"/>
  <c r="M83" i="1"/>
  <c r="L83" i="1"/>
  <c r="K83" i="1"/>
  <c r="H83" i="1"/>
  <c r="G83" i="1"/>
  <c r="F83" i="1"/>
  <c r="E83" i="1"/>
  <c r="D83" i="1"/>
  <c r="B83" i="1"/>
  <c r="AS82" i="1"/>
  <c r="AR82" i="1"/>
  <c r="AQ82" i="1"/>
  <c r="AP82" i="1"/>
  <c r="AO82" i="1"/>
  <c r="AL82" i="1"/>
  <c r="AK82" i="1"/>
  <c r="AJ82" i="1"/>
  <c r="AI82" i="1"/>
  <c r="AH82" i="1"/>
  <c r="AE82" i="1"/>
  <c r="AD82" i="1"/>
  <c r="AC82" i="1"/>
  <c r="AB82" i="1"/>
  <c r="AA82" i="1"/>
  <c r="V82" i="1"/>
  <c r="U82" i="1"/>
  <c r="T82" i="1"/>
  <c r="S82" i="1"/>
  <c r="R82" i="1"/>
  <c r="O82" i="1"/>
  <c r="N82" i="1"/>
  <c r="M82" i="1"/>
  <c r="L82" i="1"/>
  <c r="K82" i="1"/>
  <c r="H82" i="1"/>
  <c r="G82" i="1"/>
  <c r="F82" i="1"/>
  <c r="E82" i="1"/>
  <c r="D82" i="1"/>
  <c r="B82" i="1"/>
  <c r="AS81" i="1"/>
  <c r="AR81" i="1"/>
  <c r="AQ81" i="1"/>
  <c r="AP81" i="1"/>
  <c r="AO81" i="1"/>
  <c r="AL81" i="1"/>
  <c r="AK81" i="1"/>
  <c r="AJ81" i="1"/>
  <c r="AI81" i="1"/>
  <c r="AH81" i="1"/>
  <c r="AE81" i="1"/>
  <c r="AD81" i="1"/>
  <c r="AC81" i="1"/>
  <c r="AB81" i="1"/>
  <c r="AA81" i="1"/>
  <c r="V81" i="1"/>
  <c r="U81" i="1"/>
  <c r="T81" i="1"/>
  <c r="S81" i="1"/>
  <c r="R81" i="1"/>
  <c r="O81" i="1"/>
  <c r="N81" i="1"/>
  <c r="M81" i="1"/>
  <c r="L81" i="1"/>
  <c r="K81" i="1"/>
  <c r="H81" i="1"/>
  <c r="G81" i="1"/>
  <c r="F81" i="1"/>
  <c r="E81" i="1"/>
  <c r="D81" i="1"/>
  <c r="B81" i="1"/>
  <c r="AS80" i="1"/>
  <c r="AR80" i="1"/>
  <c r="AQ80" i="1"/>
  <c r="AP80" i="1"/>
  <c r="AO80" i="1"/>
  <c r="AL80" i="1"/>
  <c r="AK80" i="1"/>
  <c r="AJ80" i="1"/>
  <c r="AI80" i="1"/>
  <c r="AH80" i="1"/>
  <c r="AE80" i="1"/>
  <c r="AD80" i="1"/>
  <c r="AC80" i="1"/>
  <c r="AB80" i="1"/>
  <c r="AA80" i="1"/>
  <c r="V80" i="1"/>
  <c r="U80" i="1"/>
  <c r="T80" i="1"/>
  <c r="S80" i="1"/>
  <c r="R80" i="1"/>
  <c r="O80" i="1"/>
  <c r="N80" i="1"/>
  <c r="M80" i="1"/>
  <c r="L80" i="1"/>
  <c r="K80" i="1"/>
  <c r="H80" i="1"/>
  <c r="G80" i="1"/>
  <c r="F80" i="1"/>
  <c r="E80" i="1"/>
  <c r="D80" i="1"/>
  <c r="B80" i="1"/>
  <c r="AS79" i="1"/>
  <c r="AR79" i="1"/>
  <c r="AQ79" i="1"/>
  <c r="AP79" i="1"/>
  <c r="AO79" i="1"/>
  <c r="AL79" i="1"/>
  <c r="AK79" i="1"/>
  <c r="AJ79" i="1"/>
  <c r="AI79" i="1"/>
  <c r="AH79" i="1"/>
  <c r="AE79" i="1"/>
  <c r="AD79" i="1"/>
  <c r="AC79" i="1"/>
  <c r="AB79" i="1"/>
  <c r="AA79" i="1"/>
  <c r="V79" i="1"/>
  <c r="U79" i="1"/>
  <c r="T79" i="1"/>
  <c r="S79" i="1"/>
  <c r="R79" i="1"/>
  <c r="O79" i="1"/>
  <c r="N79" i="1"/>
  <c r="M79" i="1"/>
  <c r="L79" i="1"/>
  <c r="K79" i="1"/>
  <c r="H79" i="1"/>
  <c r="G79" i="1"/>
  <c r="F79" i="1"/>
  <c r="E79" i="1"/>
  <c r="D79" i="1"/>
  <c r="B79" i="1"/>
  <c r="AS78" i="1"/>
  <c r="AR78" i="1"/>
  <c r="AQ78" i="1"/>
  <c r="AP78" i="1"/>
  <c r="AO78" i="1"/>
  <c r="AL78" i="1"/>
  <c r="AK78" i="1"/>
  <c r="AJ78" i="1"/>
  <c r="AI78" i="1"/>
  <c r="AH78" i="1"/>
  <c r="AE78" i="1"/>
  <c r="AD78" i="1"/>
  <c r="AC78" i="1"/>
  <c r="AB78" i="1"/>
  <c r="AA78" i="1"/>
  <c r="V78" i="1"/>
  <c r="U78" i="1"/>
  <c r="T78" i="1"/>
  <c r="S78" i="1"/>
  <c r="R78" i="1"/>
  <c r="O78" i="1"/>
  <c r="N78" i="1"/>
  <c r="M78" i="1"/>
  <c r="L78" i="1"/>
  <c r="K78" i="1"/>
  <c r="H78" i="1"/>
  <c r="G78" i="1"/>
  <c r="F78" i="1"/>
  <c r="E78" i="1"/>
  <c r="D78" i="1"/>
  <c r="B78" i="1"/>
  <c r="AS77" i="1"/>
  <c r="AR77" i="1"/>
  <c r="AQ77" i="1"/>
  <c r="AP77" i="1"/>
  <c r="AO77" i="1"/>
  <c r="AL77" i="1"/>
  <c r="AK77" i="1"/>
  <c r="AJ77" i="1"/>
  <c r="AI77" i="1"/>
  <c r="AH77" i="1"/>
  <c r="AE77" i="1"/>
  <c r="AD77" i="1"/>
  <c r="AC77" i="1"/>
  <c r="AB77" i="1"/>
  <c r="AA77" i="1"/>
  <c r="V77" i="1"/>
  <c r="U77" i="1"/>
  <c r="T77" i="1"/>
  <c r="S77" i="1"/>
  <c r="R77" i="1"/>
  <c r="O77" i="1"/>
  <c r="N77" i="1"/>
  <c r="M77" i="1"/>
  <c r="L77" i="1"/>
  <c r="K77" i="1"/>
  <c r="H77" i="1"/>
  <c r="G77" i="1"/>
  <c r="F77" i="1"/>
  <c r="E77" i="1"/>
  <c r="D77" i="1"/>
  <c r="B77" i="1"/>
  <c r="AS76" i="1"/>
  <c r="AR76" i="1"/>
  <c r="AQ76" i="1"/>
  <c r="AP76" i="1"/>
  <c r="AO76" i="1"/>
  <c r="AL76" i="1"/>
  <c r="AK76" i="1"/>
  <c r="AJ76" i="1"/>
  <c r="AI76" i="1"/>
  <c r="AH76" i="1"/>
  <c r="AE76" i="1"/>
  <c r="AD76" i="1"/>
  <c r="AC76" i="1"/>
  <c r="AB76" i="1"/>
  <c r="AA76" i="1"/>
  <c r="V76" i="1"/>
  <c r="U76" i="1"/>
  <c r="T76" i="1"/>
  <c r="S76" i="1"/>
  <c r="R76" i="1"/>
  <c r="O76" i="1"/>
  <c r="N76" i="1"/>
  <c r="M76" i="1"/>
  <c r="L76" i="1"/>
  <c r="K76" i="1"/>
  <c r="H76" i="1"/>
  <c r="G76" i="1"/>
  <c r="F76" i="1"/>
  <c r="E76" i="1"/>
  <c r="D76" i="1"/>
  <c r="B76" i="1"/>
  <c r="AS75" i="1"/>
  <c r="AR75" i="1"/>
  <c r="AQ75" i="1"/>
  <c r="AP75" i="1"/>
  <c r="AO75" i="1"/>
  <c r="AL75" i="1"/>
  <c r="AK75" i="1"/>
  <c r="AJ75" i="1"/>
  <c r="AI75" i="1"/>
  <c r="AH75" i="1"/>
  <c r="AE75" i="1"/>
  <c r="AD75" i="1"/>
  <c r="AC75" i="1"/>
  <c r="AB75" i="1"/>
  <c r="AA75" i="1"/>
  <c r="V75" i="1"/>
  <c r="U75" i="1"/>
  <c r="T75" i="1"/>
  <c r="S75" i="1"/>
  <c r="R75" i="1"/>
  <c r="O75" i="1"/>
  <c r="N75" i="1"/>
  <c r="M75" i="1"/>
  <c r="L75" i="1"/>
  <c r="K75" i="1"/>
  <c r="H75" i="1"/>
  <c r="G75" i="1"/>
  <c r="F75" i="1"/>
  <c r="E75" i="1"/>
  <c r="D75" i="1"/>
  <c r="B75" i="1"/>
  <c r="AS74" i="1"/>
  <c r="AR74" i="1"/>
  <c r="AQ74" i="1"/>
  <c r="AP74" i="1"/>
  <c r="AO74" i="1"/>
  <c r="AL74" i="1"/>
  <c r="AK74" i="1"/>
  <c r="AJ74" i="1"/>
  <c r="AI74" i="1"/>
  <c r="AH74" i="1"/>
  <c r="AE74" i="1"/>
  <c r="AD74" i="1"/>
  <c r="AC74" i="1"/>
  <c r="AB74" i="1"/>
  <c r="AA74" i="1"/>
  <c r="V74" i="1"/>
  <c r="U74" i="1"/>
  <c r="T74" i="1"/>
  <c r="S74" i="1"/>
  <c r="R74" i="1"/>
  <c r="O74" i="1"/>
  <c r="N74" i="1"/>
  <c r="M74" i="1"/>
  <c r="L74" i="1"/>
  <c r="K74" i="1"/>
  <c r="H74" i="1"/>
  <c r="G74" i="1"/>
  <c r="F74" i="1"/>
  <c r="E74" i="1"/>
  <c r="D74" i="1"/>
  <c r="B74" i="1"/>
  <c r="AS73" i="1"/>
  <c r="AR73" i="1"/>
  <c r="AQ73" i="1"/>
  <c r="AP73" i="1"/>
  <c r="AO73" i="1"/>
  <c r="AL73" i="1"/>
  <c r="AK73" i="1"/>
  <c r="AJ73" i="1"/>
  <c r="AI73" i="1"/>
  <c r="AH73" i="1"/>
  <c r="AE73" i="1"/>
  <c r="AD73" i="1"/>
  <c r="AC73" i="1"/>
  <c r="AB73" i="1"/>
  <c r="AA73" i="1"/>
  <c r="V73" i="1"/>
  <c r="U73" i="1"/>
  <c r="T73" i="1"/>
  <c r="S73" i="1"/>
  <c r="R73" i="1"/>
  <c r="O73" i="1"/>
  <c r="N73" i="1"/>
  <c r="M73" i="1"/>
  <c r="L73" i="1"/>
  <c r="K73" i="1"/>
  <c r="H73" i="1"/>
  <c r="G73" i="1"/>
  <c r="F73" i="1"/>
  <c r="E73" i="1"/>
  <c r="D73" i="1"/>
  <c r="B73" i="1"/>
  <c r="AS72" i="1"/>
  <c r="AR72" i="1"/>
  <c r="AQ72" i="1"/>
  <c r="AP72" i="1"/>
  <c r="AO72" i="1"/>
  <c r="AL72" i="1"/>
  <c r="AK72" i="1"/>
  <c r="AJ72" i="1"/>
  <c r="AI72" i="1"/>
  <c r="AH72" i="1"/>
  <c r="AE72" i="1"/>
  <c r="AD72" i="1"/>
  <c r="AC72" i="1"/>
  <c r="AB72" i="1"/>
  <c r="AA72" i="1"/>
  <c r="V72" i="1"/>
  <c r="U72" i="1"/>
  <c r="T72" i="1"/>
  <c r="S72" i="1"/>
  <c r="R72" i="1"/>
  <c r="O72" i="1"/>
  <c r="N72" i="1"/>
  <c r="M72" i="1"/>
  <c r="L72" i="1"/>
  <c r="K72" i="1"/>
  <c r="H72" i="1"/>
  <c r="G72" i="1"/>
  <c r="F72" i="1"/>
  <c r="E72" i="1"/>
  <c r="D72" i="1"/>
  <c r="B72" i="1"/>
  <c r="AS71" i="1"/>
  <c r="AR71" i="1"/>
  <c r="AQ71" i="1"/>
  <c r="AP71" i="1"/>
  <c r="AO71" i="1"/>
  <c r="AL71" i="1"/>
  <c r="AK71" i="1"/>
  <c r="AJ71" i="1"/>
  <c r="AI71" i="1"/>
  <c r="AH71" i="1"/>
  <c r="AE71" i="1"/>
  <c r="AD71" i="1"/>
  <c r="AC71" i="1"/>
  <c r="AB71" i="1"/>
  <c r="AA71" i="1"/>
  <c r="V71" i="1"/>
  <c r="U71" i="1"/>
  <c r="T71" i="1"/>
  <c r="S71" i="1"/>
  <c r="R71" i="1"/>
  <c r="O71" i="1"/>
  <c r="N71" i="1"/>
  <c r="M71" i="1"/>
  <c r="L71" i="1"/>
  <c r="K71" i="1"/>
  <c r="H71" i="1"/>
  <c r="G71" i="1"/>
  <c r="F71" i="1"/>
  <c r="E71" i="1"/>
  <c r="D71" i="1"/>
  <c r="B71" i="1"/>
  <c r="AS70" i="1"/>
  <c r="AR70" i="1"/>
  <c r="AQ70" i="1"/>
  <c r="AP70" i="1"/>
  <c r="AO70" i="1"/>
  <c r="AL70" i="1"/>
  <c r="AK70" i="1"/>
  <c r="AJ70" i="1"/>
  <c r="AI70" i="1"/>
  <c r="AH70" i="1"/>
  <c r="AE70" i="1"/>
  <c r="AD70" i="1"/>
  <c r="AC70" i="1"/>
  <c r="AB70" i="1"/>
  <c r="AA70" i="1"/>
  <c r="V70" i="1"/>
  <c r="U70" i="1"/>
  <c r="T70" i="1"/>
  <c r="S70" i="1"/>
  <c r="R70" i="1"/>
  <c r="O70" i="1"/>
  <c r="N70" i="1"/>
  <c r="M70" i="1"/>
  <c r="L70" i="1"/>
  <c r="K70" i="1"/>
  <c r="H70" i="1"/>
  <c r="G70" i="1"/>
  <c r="F70" i="1"/>
  <c r="E70" i="1"/>
  <c r="D70" i="1"/>
  <c r="B70" i="1"/>
  <c r="AS69" i="1"/>
  <c r="AR69" i="1"/>
  <c r="AQ69" i="1"/>
  <c r="AP69" i="1"/>
  <c r="AO69" i="1"/>
  <c r="AL69" i="1"/>
  <c r="AK69" i="1"/>
  <c r="AJ69" i="1"/>
  <c r="AI69" i="1"/>
  <c r="AH69" i="1"/>
  <c r="AE69" i="1"/>
  <c r="AD69" i="1"/>
  <c r="AC69" i="1"/>
  <c r="AB69" i="1"/>
  <c r="AA69" i="1"/>
  <c r="V69" i="1"/>
  <c r="U69" i="1"/>
  <c r="T69" i="1"/>
  <c r="S69" i="1"/>
  <c r="R69" i="1"/>
  <c r="O69" i="1"/>
  <c r="N69" i="1"/>
  <c r="M69" i="1"/>
  <c r="L69" i="1"/>
  <c r="K69" i="1"/>
  <c r="H69" i="1"/>
  <c r="G69" i="1"/>
  <c r="F69" i="1"/>
  <c r="E69" i="1"/>
  <c r="D69" i="1"/>
  <c r="B69" i="1"/>
  <c r="AS68" i="1"/>
  <c r="AR68" i="1"/>
  <c r="AQ68" i="1"/>
  <c r="AP68" i="1"/>
  <c r="AO68" i="1"/>
  <c r="AL68" i="1"/>
  <c r="AK68" i="1"/>
  <c r="AJ68" i="1"/>
  <c r="AI68" i="1"/>
  <c r="AH68" i="1"/>
  <c r="AE68" i="1"/>
  <c r="AD68" i="1"/>
  <c r="AC68" i="1"/>
  <c r="AB68" i="1"/>
  <c r="AA68" i="1"/>
  <c r="V68" i="1"/>
  <c r="U68" i="1"/>
  <c r="T68" i="1"/>
  <c r="S68" i="1"/>
  <c r="R68" i="1"/>
  <c r="O68" i="1"/>
  <c r="N68" i="1"/>
  <c r="M68" i="1"/>
  <c r="L68" i="1"/>
  <c r="K68" i="1"/>
  <c r="H68" i="1"/>
  <c r="G68" i="1"/>
  <c r="F68" i="1"/>
  <c r="E68" i="1"/>
  <c r="D68" i="1"/>
  <c r="B68" i="1"/>
  <c r="AS67" i="1"/>
  <c r="AR67" i="1"/>
  <c r="AQ67" i="1"/>
  <c r="AP67" i="1"/>
  <c r="AO67" i="1"/>
  <c r="AL67" i="1"/>
  <c r="AK67" i="1"/>
  <c r="AJ67" i="1"/>
  <c r="AI67" i="1"/>
  <c r="AH67" i="1"/>
  <c r="AE67" i="1"/>
  <c r="AD67" i="1"/>
  <c r="AC67" i="1"/>
  <c r="AB67" i="1"/>
  <c r="AA67" i="1"/>
  <c r="V67" i="1"/>
  <c r="U67" i="1"/>
  <c r="T67" i="1"/>
  <c r="S67" i="1"/>
  <c r="R67" i="1"/>
  <c r="O67" i="1"/>
  <c r="N67" i="1"/>
  <c r="M67" i="1"/>
  <c r="L67" i="1"/>
  <c r="K67" i="1"/>
  <c r="H67" i="1"/>
  <c r="G67" i="1"/>
  <c r="F67" i="1"/>
  <c r="E67" i="1"/>
  <c r="D67" i="1"/>
  <c r="B67" i="1"/>
  <c r="AS66" i="1"/>
  <c r="AR66" i="1"/>
  <c r="AQ66" i="1"/>
  <c r="AP66" i="1"/>
  <c r="AO66" i="1"/>
  <c r="AL66" i="1"/>
  <c r="AK66" i="1"/>
  <c r="AJ66" i="1"/>
  <c r="AI66" i="1"/>
  <c r="AH66" i="1"/>
  <c r="AE66" i="1"/>
  <c r="AD66" i="1"/>
  <c r="AC66" i="1"/>
  <c r="AB66" i="1"/>
  <c r="AA66" i="1"/>
  <c r="V66" i="1"/>
  <c r="U66" i="1"/>
  <c r="T66" i="1"/>
  <c r="S66" i="1"/>
  <c r="R66" i="1"/>
  <c r="O66" i="1"/>
  <c r="N66" i="1"/>
  <c r="M66" i="1"/>
  <c r="L66" i="1"/>
  <c r="K66" i="1"/>
  <c r="H66" i="1"/>
  <c r="G66" i="1"/>
  <c r="F66" i="1"/>
  <c r="E66" i="1"/>
  <c r="D66" i="1"/>
  <c r="B66" i="1"/>
  <c r="AS65" i="1"/>
  <c r="AR65" i="1"/>
  <c r="AQ65" i="1"/>
  <c r="AP65" i="1"/>
  <c r="AO65" i="1"/>
  <c r="AL65" i="1"/>
  <c r="AK65" i="1"/>
  <c r="AJ65" i="1"/>
  <c r="AI65" i="1"/>
  <c r="AH65" i="1"/>
  <c r="AE65" i="1"/>
  <c r="AD65" i="1"/>
  <c r="AC65" i="1"/>
  <c r="AB65" i="1"/>
  <c r="AA65" i="1"/>
  <c r="V65" i="1"/>
  <c r="U65" i="1"/>
  <c r="T65" i="1"/>
  <c r="S65" i="1"/>
  <c r="R65" i="1"/>
  <c r="O65" i="1"/>
  <c r="N65" i="1"/>
  <c r="M65" i="1"/>
  <c r="L65" i="1"/>
  <c r="K65" i="1"/>
  <c r="H65" i="1"/>
  <c r="G65" i="1"/>
  <c r="F65" i="1"/>
  <c r="E65" i="1"/>
  <c r="D65" i="1"/>
  <c r="B65" i="1"/>
  <c r="AS64" i="1"/>
  <c r="AR64" i="1"/>
  <c r="AQ64" i="1"/>
  <c r="AP64" i="1"/>
  <c r="AO64" i="1"/>
  <c r="AL64" i="1"/>
  <c r="AK64" i="1"/>
  <c r="AJ64" i="1"/>
  <c r="AI64" i="1"/>
  <c r="AH64" i="1"/>
  <c r="AE64" i="1"/>
  <c r="AD64" i="1"/>
  <c r="AC64" i="1"/>
  <c r="AB64" i="1"/>
  <c r="AA64" i="1"/>
  <c r="V64" i="1"/>
  <c r="U64" i="1"/>
  <c r="T64" i="1"/>
  <c r="S64" i="1"/>
  <c r="R64" i="1"/>
  <c r="O64" i="1"/>
  <c r="N64" i="1"/>
  <c r="M64" i="1"/>
  <c r="L64" i="1"/>
  <c r="K64" i="1"/>
  <c r="H64" i="1"/>
  <c r="G64" i="1"/>
  <c r="F64" i="1"/>
  <c r="E64" i="1"/>
  <c r="D64" i="1"/>
  <c r="B64" i="1"/>
  <c r="AS63" i="1"/>
  <c r="AR63" i="1"/>
  <c r="AQ63" i="1"/>
  <c r="AP63" i="1"/>
  <c r="AO63" i="1"/>
  <c r="AL63" i="1"/>
  <c r="AK63" i="1"/>
  <c r="AJ63" i="1"/>
  <c r="AI63" i="1"/>
  <c r="AH63" i="1"/>
  <c r="AE63" i="1"/>
  <c r="AD63" i="1"/>
  <c r="AC63" i="1"/>
  <c r="AB63" i="1"/>
  <c r="AA63" i="1"/>
  <c r="V63" i="1"/>
  <c r="U63" i="1"/>
  <c r="T63" i="1"/>
  <c r="S63" i="1"/>
  <c r="R63" i="1"/>
  <c r="O63" i="1"/>
  <c r="N63" i="1"/>
  <c r="M63" i="1"/>
  <c r="L63" i="1"/>
  <c r="K63" i="1"/>
  <c r="H63" i="1"/>
  <c r="G63" i="1"/>
  <c r="F63" i="1"/>
  <c r="E63" i="1"/>
  <c r="D63" i="1"/>
  <c r="B63" i="1"/>
  <c r="AS62" i="1"/>
  <c r="AR62" i="1"/>
  <c r="AQ62" i="1"/>
  <c r="AP62" i="1"/>
  <c r="AO62" i="1"/>
  <c r="AL62" i="1"/>
  <c r="AK62" i="1"/>
  <c r="AJ62" i="1"/>
  <c r="AI62" i="1"/>
  <c r="AH62" i="1"/>
  <c r="AE62" i="1"/>
  <c r="AD62" i="1"/>
  <c r="AC62" i="1"/>
  <c r="AB62" i="1"/>
  <c r="AA62" i="1"/>
  <c r="V62" i="1"/>
  <c r="U62" i="1"/>
  <c r="T62" i="1"/>
  <c r="S62" i="1"/>
  <c r="R62" i="1"/>
  <c r="O62" i="1"/>
  <c r="N62" i="1"/>
  <c r="M62" i="1"/>
  <c r="L62" i="1"/>
  <c r="K62" i="1"/>
  <c r="H62" i="1"/>
  <c r="G62" i="1"/>
  <c r="F62" i="1"/>
  <c r="E62" i="1"/>
  <c r="D62" i="1"/>
  <c r="B62" i="1"/>
  <c r="AS61" i="1"/>
  <c r="AR61" i="1"/>
  <c r="AQ61" i="1"/>
  <c r="AP61" i="1"/>
  <c r="AO61" i="1"/>
  <c r="AL61" i="1"/>
  <c r="AK61" i="1"/>
  <c r="AJ61" i="1"/>
  <c r="AI61" i="1"/>
  <c r="AH61" i="1"/>
  <c r="AE61" i="1"/>
  <c r="AD61" i="1"/>
  <c r="AC61" i="1"/>
  <c r="AB61" i="1"/>
  <c r="AA61" i="1"/>
  <c r="V61" i="1"/>
  <c r="U61" i="1"/>
  <c r="T61" i="1"/>
  <c r="S61" i="1"/>
  <c r="R61" i="1"/>
  <c r="O61" i="1"/>
  <c r="N61" i="1"/>
  <c r="M61" i="1"/>
  <c r="L61" i="1"/>
  <c r="K61" i="1"/>
  <c r="H61" i="1"/>
  <c r="G61" i="1"/>
  <c r="F61" i="1"/>
  <c r="E61" i="1"/>
  <c r="D61" i="1"/>
  <c r="B61" i="1"/>
  <c r="AS60" i="1"/>
  <c r="AR60" i="1"/>
  <c r="AQ60" i="1"/>
  <c r="AP60" i="1"/>
  <c r="AO60" i="1"/>
  <c r="AL60" i="1"/>
  <c r="AK60" i="1"/>
  <c r="AJ60" i="1"/>
  <c r="AI60" i="1"/>
  <c r="AH60" i="1"/>
  <c r="AE60" i="1"/>
  <c r="AD60" i="1"/>
  <c r="AC60" i="1"/>
  <c r="AB60" i="1"/>
  <c r="AA60" i="1"/>
  <c r="V60" i="1"/>
  <c r="U60" i="1"/>
  <c r="T60" i="1"/>
  <c r="S60" i="1"/>
  <c r="R60" i="1"/>
  <c r="O60" i="1"/>
  <c r="N60" i="1"/>
  <c r="M60" i="1"/>
  <c r="L60" i="1"/>
  <c r="K60" i="1"/>
  <c r="H60" i="1"/>
  <c r="G60" i="1"/>
  <c r="F60" i="1"/>
  <c r="E60" i="1"/>
  <c r="D60" i="1"/>
  <c r="B60" i="1"/>
  <c r="AS59" i="1"/>
  <c r="AR59" i="1"/>
  <c r="AQ59" i="1"/>
  <c r="AP59" i="1"/>
  <c r="AO59" i="1"/>
  <c r="AL59" i="1"/>
  <c r="AK59" i="1"/>
  <c r="AJ59" i="1"/>
  <c r="AI59" i="1"/>
  <c r="AH59" i="1"/>
  <c r="AE59" i="1"/>
  <c r="AD59" i="1"/>
  <c r="AC59" i="1"/>
  <c r="AB59" i="1"/>
  <c r="AA59" i="1"/>
  <c r="V59" i="1"/>
  <c r="U59" i="1"/>
  <c r="T59" i="1"/>
  <c r="S59" i="1"/>
  <c r="R59" i="1"/>
  <c r="O59" i="1"/>
  <c r="N59" i="1"/>
  <c r="M59" i="1"/>
  <c r="L59" i="1"/>
  <c r="K59" i="1"/>
  <c r="H59" i="1"/>
  <c r="G59" i="1"/>
  <c r="F59" i="1"/>
  <c r="E59" i="1"/>
  <c r="D59" i="1"/>
  <c r="B59" i="1"/>
  <c r="AS58" i="1"/>
  <c r="AR58" i="1"/>
  <c r="AQ58" i="1"/>
  <c r="AP58" i="1"/>
  <c r="AO58" i="1"/>
  <c r="AL58" i="1"/>
  <c r="AK58" i="1"/>
  <c r="AJ58" i="1"/>
  <c r="AI58" i="1"/>
  <c r="AH58" i="1"/>
  <c r="AE58" i="1"/>
  <c r="AD58" i="1"/>
  <c r="AC58" i="1"/>
  <c r="AB58" i="1"/>
  <c r="AA58" i="1"/>
  <c r="V58" i="1"/>
  <c r="U58" i="1"/>
  <c r="T58" i="1"/>
  <c r="S58" i="1"/>
  <c r="R58" i="1"/>
  <c r="O58" i="1"/>
  <c r="N58" i="1"/>
  <c r="M58" i="1"/>
  <c r="L58" i="1"/>
  <c r="K58" i="1"/>
  <c r="H58" i="1"/>
  <c r="G58" i="1"/>
  <c r="F58" i="1"/>
  <c r="E58" i="1"/>
  <c r="D58" i="1"/>
  <c r="B58" i="1"/>
  <c r="AS57" i="1"/>
  <c r="AR57" i="1"/>
  <c r="AQ57" i="1"/>
  <c r="AP57" i="1"/>
  <c r="AO57" i="1"/>
  <c r="AL57" i="1"/>
  <c r="AK57" i="1"/>
  <c r="AJ57" i="1"/>
  <c r="AI57" i="1"/>
  <c r="AH57" i="1"/>
  <c r="AE57" i="1"/>
  <c r="AD57" i="1"/>
  <c r="AC57" i="1"/>
  <c r="AB57" i="1"/>
  <c r="AA57" i="1"/>
  <c r="V57" i="1"/>
  <c r="U57" i="1"/>
  <c r="T57" i="1"/>
  <c r="S57" i="1"/>
  <c r="R57" i="1"/>
  <c r="O57" i="1"/>
  <c r="N57" i="1"/>
  <c r="M57" i="1"/>
  <c r="L57" i="1"/>
  <c r="K57" i="1"/>
  <c r="H57" i="1"/>
  <c r="G57" i="1"/>
  <c r="F57" i="1"/>
  <c r="E57" i="1"/>
  <c r="D57" i="1"/>
  <c r="B57" i="1"/>
  <c r="AS56" i="1"/>
  <c r="AR56" i="1"/>
  <c r="AQ56" i="1"/>
  <c r="AP56" i="1"/>
  <c r="AO56" i="1"/>
  <c r="AL56" i="1"/>
  <c r="AK56" i="1"/>
  <c r="AJ56" i="1"/>
  <c r="AI56" i="1"/>
  <c r="AH56" i="1"/>
  <c r="AE56" i="1"/>
  <c r="AD56" i="1"/>
  <c r="AC56" i="1"/>
  <c r="AB56" i="1"/>
  <c r="AA56" i="1"/>
  <c r="V56" i="1"/>
  <c r="U56" i="1"/>
  <c r="T56" i="1"/>
  <c r="S56" i="1"/>
  <c r="R56" i="1"/>
  <c r="O56" i="1"/>
  <c r="N56" i="1"/>
  <c r="M56" i="1"/>
  <c r="L56" i="1"/>
  <c r="K56" i="1"/>
  <c r="H56" i="1"/>
  <c r="G56" i="1"/>
  <c r="F56" i="1"/>
  <c r="E56" i="1"/>
  <c r="D56" i="1"/>
  <c r="B56" i="1"/>
  <c r="AS55" i="1"/>
  <c r="AR55" i="1"/>
  <c r="AQ55" i="1"/>
  <c r="AP55" i="1"/>
  <c r="AO55" i="1"/>
  <c r="AL55" i="1"/>
  <c r="AK55" i="1"/>
  <c r="AJ55" i="1"/>
  <c r="AI55" i="1"/>
  <c r="AH55" i="1"/>
  <c r="AE55" i="1"/>
  <c r="AD55" i="1"/>
  <c r="AC55" i="1"/>
  <c r="AB55" i="1"/>
  <c r="AA55" i="1"/>
  <c r="V55" i="1"/>
  <c r="U55" i="1"/>
  <c r="T55" i="1"/>
  <c r="S55" i="1"/>
  <c r="R55" i="1"/>
  <c r="O55" i="1"/>
  <c r="N55" i="1"/>
  <c r="M55" i="1"/>
  <c r="L55" i="1"/>
  <c r="K55" i="1"/>
  <c r="H55" i="1"/>
  <c r="G55" i="1"/>
  <c r="F55" i="1"/>
  <c r="E55" i="1"/>
  <c r="D55" i="1"/>
  <c r="B55" i="1"/>
  <c r="AS54" i="1"/>
  <c r="AR54" i="1"/>
  <c r="AQ54" i="1"/>
  <c r="AP54" i="1"/>
  <c r="AO54" i="1"/>
  <c r="AL54" i="1"/>
  <c r="AK54" i="1"/>
  <c r="AJ54" i="1"/>
  <c r="AI54" i="1"/>
  <c r="AH54" i="1"/>
  <c r="AE54" i="1"/>
  <c r="AD54" i="1"/>
  <c r="AC54" i="1"/>
  <c r="AB54" i="1"/>
  <c r="AA54" i="1"/>
  <c r="V54" i="1"/>
  <c r="U54" i="1"/>
  <c r="T54" i="1"/>
  <c r="S54" i="1"/>
  <c r="R54" i="1"/>
  <c r="O54" i="1"/>
  <c r="N54" i="1"/>
  <c r="M54" i="1"/>
  <c r="L54" i="1"/>
  <c r="K54" i="1"/>
  <c r="H54" i="1"/>
  <c r="G54" i="1"/>
  <c r="F54" i="1"/>
  <c r="E54" i="1"/>
  <c r="D54" i="1"/>
  <c r="B54" i="1"/>
  <c r="AS53" i="1"/>
  <c r="AR53" i="1"/>
  <c r="AQ53" i="1"/>
  <c r="AP53" i="1"/>
  <c r="AO53" i="1"/>
  <c r="AL53" i="1"/>
  <c r="AK53" i="1"/>
  <c r="AJ53" i="1"/>
  <c r="AI53" i="1"/>
  <c r="AH53" i="1"/>
  <c r="AE53" i="1"/>
  <c r="AD53" i="1"/>
  <c r="AC53" i="1"/>
  <c r="AB53" i="1"/>
  <c r="AA53" i="1"/>
  <c r="V53" i="1"/>
  <c r="U53" i="1"/>
  <c r="T53" i="1"/>
  <c r="S53" i="1"/>
  <c r="R53" i="1"/>
  <c r="O53" i="1"/>
  <c r="N53" i="1"/>
  <c r="M53" i="1"/>
  <c r="L53" i="1"/>
  <c r="K53" i="1"/>
  <c r="H53" i="1"/>
  <c r="G53" i="1"/>
  <c r="F53" i="1"/>
  <c r="E53" i="1"/>
  <c r="D53" i="1"/>
  <c r="B53" i="1"/>
  <c r="AS52" i="1"/>
  <c r="AR52" i="1"/>
  <c r="AQ52" i="1"/>
  <c r="AP52" i="1"/>
  <c r="AO52" i="1"/>
  <c r="AL52" i="1"/>
  <c r="AK52" i="1"/>
  <c r="AJ52" i="1"/>
  <c r="AI52" i="1"/>
  <c r="AH52" i="1"/>
  <c r="AE52" i="1"/>
  <c r="AD52" i="1"/>
  <c r="AC52" i="1"/>
  <c r="AB52" i="1"/>
  <c r="AA52" i="1"/>
  <c r="V52" i="1"/>
  <c r="U52" i="1"/>
  <c r="T52" i="1"/>
  <c r="S52" i="1"/>
  <c r="R52" i="1"/>
  <c r="O52" i="1"/>
  <c r="N52" i="1"/>
  <c r="M52" i="1"/>
  <c r="L52" i="1"/>
  <c r="K52" i="1"/>
  <c r="H52" i="1"/>
  <c r="G52" i="1"/>
  <c r="F52" i="1"/>
  <c r="E52" i="1"/>
  <c r="D52" i="1"/>
  <c r="B52" i="1"/>
  <c r="AS51" i="1"/>
  <c r="AR51" i="1"/>
  <c r="AQ51" i="1"/>
  <c r="AP51" i="1"/>
  <c r="AO51" i="1"/>
  <c r="AL51" i="1"/>
  <c r="AK51" i="1"/>
  <c r="AJ51" i="1"/>
  <c r="AI51" i="1"/>
  <c r="AH51" i="1"/>
  <c r="AE51" i="1"/>
  <c r="AD51" i="1"/>
  <c r="AC51" i="1"/>
  <c r="AB51" i="1"/>
  <c r="AA51" i="1"/>
  <c r="V51" i="1"/>
  <c r="U51" i="1"/>
  <c r="T51" i="1"/>
  <c r="S51" i="1"/>
  <c r="R51" i="1"/>
  <c r="O51" i="1"/>
  <c r="N51" i="1"/>
  <c r="M51" i="1"/>
  <c r="L51" i="1"/>
  <c r="K51" i="1"/>
  <c r="H51" i="1"/>
  <c r="G51" i="1"/>
  <c r="F51" i="1"/>
  <c r="E51" i="1"/>
  <c r="D51" i="1"/>
  <c r="B51" i="1"/>
  <c r="AS50" i="1"/>
  <c r="AR50" i="1"/>
  <c r="AQ50" i="1"/>
  <c r="AP50" i="1"/>
  <c r="AO50" i="1"/>
  <c r="AL50" i="1"/>
  <c r="AK50" i="1"/>
  <c r="AJ50" i="1"/>
  <c r="AI50" i="1"/>
  <c r="AH50" i="1"/>
  <c r="AE50" i="1"/>
  <c r="AD50" i="1"/>
  <c r="AC50" i="1"/>
  <c r="AB50" i="1"/>
  <c r="AA50" i="1"/>
  <c r="V50" i="1"/>
  <c r="U50" i="1"/>
  <c r="T50" i="1"/>
  <c r="S50" i="1"/>
  <c r="R50" i="1"/>
  <c r="O50" i="1"/>
  <c r="N50" i="1"/>
  <c r="M50" i="1"/>
  <c r="L50" i="1"/>
  <c r="K50" i="1"/>
  <c r="H50" i="1"/>
  <c r="G50" i="1"/>
  <c r="F50" i="1"/>
  <c r="E50" i="1"/>
  <c r="D50" i="1"/>
  <c r="B50" i="1"/>
  <c r="AS49" i="1"/>
  <c r="AR49" i="1"/>
  <c r="AQ49" i="1"/>
  <c r="AP49" i="1"/>
  <c r="AO49" i="1"/>
  <c r="AL49" i="1"/>
  <c r="AK49" i="1"/>
  <c r="AJ49" i="1"/>
  <c r="AI49" i="1"/>
  <c r="AH49" i="1"/>
  <c r="AE49" i="1"/>
  <c r="AD49" i="1"/>
  <c r="AC49" i="1"/>
  <c r="AB49" i="1"/>
  <c r="AA49" i="1"/>
  <c r="V49" i="1"/>
  <c r="U49" i="1"/>
  <c r="T49" i="1"/>
  <c r="S49" i="1"/>
  <c r="R49" i="1"/>
  <c r="O49" i="1"/>
  <c r="N49" i="1"/>
  <c r="M49" i="1"/>
  <c r="L49" i="1"/>
  <c r="K49" i="1"/>
  <c r="H49" i="1"/>
  <c r="G49" i="1"/>
  <c r="F49" i="1"/>
  <c r="E49" i="1"/>
  <c r="D49" i="1"/>
  <c r="B49" i="1"/>
  <c r="AS48" i="1"/>
  <c r="AR48" i="1"/>
  <c r="AQ48" i="1"/>
  <c r="AP48" i="1"/>
  <c r="AO48" i="1"/>
  <c r="AL48" i="1"/>
  <c r="AK48" i="1"/>
  <c r="AJ48" i="1"/>
  <c r="AI48" i="1"/>
  <c r="AH48" i="1"/>
  <c r="AE48" i="1"/>
  <c r="AD48" i="1"/>
  <c r="AC48" i="1"/>
  <c r="AB48" i="1"/>
  <c r="AA48" i="1"/>
  <c r="V48" i="1"/>
  <c r="U48" i="1"/>
  <c r="T48" i="1"/>
  <c r="S48" i="1"/>
  <c r="R48" i="1"/>
  <c r="O48" i="1"/>
  <c r="N48" i="1"/>
  <c r="M48" i="1"/>
  <c r="L48" i="1"/>
  <c r="K48" i="1"/>
  <c r="H48" i="1"/>
  <c r="G48" i="1"/>
  <c r="F48" i="1"/>
  <c r="E48" i="1"/>
  <c r="D48" i="1"/>
  <c r="B48" i="1"/>
  <c r="AS47" i="1"/>
  <c r="AR47" i="1"/>
  <c r="AQ47" i="1"/>
  <c r="AP47" i="1"/>
  <c r="AO47" i="1"/>
  <c r="AL47" i="1"/>
  <c r="AK47" i="1"/>
  <c r="AJ47" i="1"/>
  <c r="AI47" i="1"/>
  <c r="AH47" i="1"/>
  <c r="AE47" i="1"/>
  <c r="AD47" i="1"/>
  <c r="AC47" i="1"/>
  <c r="AB47" i="1"/>
  <c r="AA47" i="1"/>
  <c r="V47" i="1"/>
  <c r="U47" i="1"/>
  <c r="T47" i="1"/>
  <c r="S47" i="1"/>
  <c r="R47" i="1"/>
  <c r="O47" i="1"/>
  <c r="N47" i="1"/>
  <c r="M47" i="1"/>
  <c r="L47" i="1"/>
  <c r="K47" i="1"/>
  <c r="H47" i="1"/>
  <c r="G47" i="1"/>
  <c r="F47" i="1"/>
  <c r="E47" i="1"/>
  <c r="D47" i="1"/>
  <c r="B47" i="1"/>
  <c r="AS46" i="1"/>
  <c r="AR46" i="1"/>
  <c r="AQ46" i="1"/>
  <c r="AP46" i="1"/>
  <c r="AO46" i="1"/>
  <c r="AL46" i="1"/>
  <c r="AK46" i="1"/>
  <c r="AJ46" i="1"/>
  <c r="AI46" i="1"/>
  <c r="AH46" i="1"/>
  <c r="AE46" i="1"/>
  <c r="AD46" i="1"/>
  <c r="AC46" i="1"/>
  <c r="AB46" i="1"/>
  <c r="AA46" i="1"/>
  <c r="V46" i="1"/>
  <c r="U46" i="1"/>
  <c r="T46" i="1"/>
  <c r="S46" i="1"/>
  <c r="R46" i="1"/>
  <c r="O46" i="1"/>
  <c r="N46" i="1"/>
  <c r="M46" i="1"/>
  <c r="L46" i="1"/>
  <c r="K46" i="1"/>
  <c r="H46" i="1"/>
  <c r="G46" i="1"/>
  <c r="F46" i="1"/>
  <c r="E46" i="1"/>
  <c r="D46" i="1"/>
  <c r="B46" i="1"/>
  <c r="AS45" i="1"/>
  <c r="AR45" i="1"/>
  <c r="AQ45" i="1"/>
  <c r="AP45" i="1"/>
  <c r="AO45" i="1"/>
  <c r="AL45" i="1"/>
  <c r="AK45" i="1"/>
  <c r="AJ45" i="1"/>
  <c r="AI45" i="1"/>
  <c r="AH45" i="1"/>
  <c r="AE45" i="1"/>
  <c r="AD45" i="1"/>
  <c r="AC45" i="1"/>
  <c r="AB45" i="1"/>
  <c r="AA45" i="1"/>
  <c r="V45" i="1"/>
  <c r="U45" i="1"/>
  <c r="T45" i="1"/>
  <c r="S45" i="1"/>
  <c r="R45" i="1"/>
  <c r="O45" i="1"/>
  <c r="N45" i="1"/>
  <c r="M45" i="1"/>
  <c r="L45" i="1"/>
  <c r="K45" i="1"/>
  <c r="H45" i="1"/>
  <c r="G45" i="1"/>
  <c r="F45" i="1"/>
  <c r="E45" i="1"/>
  <c r="D45" i="1"/>
  <c r="B45" i="1"/>
  <c r="AS44" i="1"/>
  <c r="AR44" i="1"/>
  <c r="AQ44" i="1"/>
  <c r="AP44" i="1"/>
  <c r="AO44" i="1"/>
  <c r="AL44" i="1"/>
  <c r="AK44" i="1"/>
  <c r="AJ44" i="1"/>
  <c r="AI44" i="1"/>
  <c r="AH44" i="1"/>
  <c r="AE44" i="1"/>
  <c r="AD44" i="1"/>
  <c r="AC44" i="1"/>
  <c r="AB44" i="1"/>
  <c r="AA44" i="1"/>
  <c r="V44" i="1"/>
  <c r="U44" i="1"/>
  <c r="T44" i="1"/>
  <c r="S44" i="1"/>
  <c r="R44" i="1"/>
  <c r="O44" i="1"/>
  <c r="N44" i="1"/>
  <c r="M44" i="1"/>
  <c r="L44" i="1"/>
  <c r="K44" i="1"/>
  <c r="H44" i="1"/>
  <c r="G44" i="1"/>
  <c r="F44" i="1"/>
  <c r="E44" i="1"/>
  <c r="D44" i="1"/>
  <c r="B44" i="1"/>
  <c r="AS43" i="1"/>
  <c r="AR43" i="1"/>
  <c r="AQ43" i="1"/>
  <c r="AP43" i="1"/>
  <c r="AO43" i="1"/>
  <c r="AL43" i="1"/>
  <c r="AK43" i="1"/>
  <c r="AJ43" i="1"/>
  <c r="AI43" i="1"/>
  <c r="AH43" i="1"/>
  <c r="AE43" i="1"/>
  <c r="AD43" i="1"/>
  <c r="AC43" i="1"/>
  <c r="AB43" i="1"/>
  <c r="AA43" i="1"/>
  <c r="V43" i="1"/>
  <c r="U43" i="1"/>
  <c r="T43" i="1"/>
  <c r="S43" i="1"/>
  <c r="R43" i="1"/>
  <c r="O43" i="1"/>
  <c r="N43" i="1"/>
  <c r="M43" i="1"/>
  <c r="L43" i="1"/>
  <c r="K43" i="1"/>
  <c r="H43" i="1"/>
  <c r="G43" i="1"/>
  <c r="F43" i="1"/>
  <c r="E43" i="1"/>
  <c r="D43" i="1"/>
  <c r="B43" i="1"/>
  <c r="AS42" i="1"/>
  <c r="AR42" i="1"/>
  <c r="AQ42" i="1"/>
  <c r="AP42" i="1"/>
  <c r="AO42" i="1"/>
  <c r="AL42" i="1"/>
  <c r="AK42" i="1"/>
  <c r="AJ42" i="1"/>
  <c r="AI42" i="1"/>
  <c r="AH42" i="1"/>
  <c r="AE42" i="1"/>
  <c r="AD42" i="1"/>
  <c r="AC42" i="1"/>
  <c r="AB42" i="1"/>
  <c r="AA42" i="1"/>
  <c r="V42" i="1"/>
  <c r="U42" i="1"/>
  <c r="T42" i="1"/>
  <c r="S42" i="1"/>
  <c r="R42" i="1"/>
  <c r="O42" i="1"/>
  <c r="N42" i="1"/>
  <c r="M42" i="1"/>
  <c r="L42" i="1"/>
  <c r="K42" i="1"/>
  <c r="H42" i="1"/>
  <c r="G42" i="1"/>
  <c r="F42" i="1"/>
  <c r="E42" i="1"/>
  <c r="D42" i="1"/>
  <c r="B42" i="1"/>
  <c r="AS41" i="1"/>
  <c r="AR41" i="1"/>
  <c r="AQ41" i="1"/>
  <c r="AP41" i="1"/>
  <c r="AO41" i="1"/>
  <c r="AL41" i="1"/>
  <c r="AK41" i="1"/>
  <c r="AJ41" i="1"/>
  <c r="AI41" i="1"/>
  <c r="AH41" i="1"/>
  <c r="AE41" i="1"/>
  <c r="AD41" i="1"/>
  <c r="AC41" i="1"/>
  <c r="AB41" i="1"/>
  <c r="AA41" i="1"/>
  <c r="V41" i="1"/>
  <c r="U41" i="1"/>
  <c r="T41" i="1"/>
  <c r="S41" i="1"/>
  <c r="R41" i="1"/>
  <c r="O41" i="1"/>
  <c r="N41" i="1"/>
  <c r="M41" i="1"/>
  <c r="L41" i="1"/>
  <c r="K41" i="1"/>
  <c r="H41" i="1"/>
  <c r="G41" i="1"/>
  <c r="F41" i="1"/>
  <c r="E41" i="1"/>
  <c r="D41" i="1"/>
  <c r="B41" i="1"/>
  <c r="AS40" i="1"/>
  <c r="AR40" i="1"/>
  <c r="AQ40" i="1"/>
  <c r="AP40" i="1"/>
  <c r="AO40" i="1"/>
  <c r="AL40" i="1"/>
  <c r="AK40" i="1"/>
  <c r="AJ40" i="1"/>
  <c r="AI40" i="1"/>
  <c r="AH40" i="1"/>
  <c r="AE40" i="1"/>
  <c r="AD40" i="1"/>
  <c r="AC40" i="1"/>
  <c r="AB40" i="1"/>
  <c r="AA40" i="1"/>
  <c r="V40" i="1"/>
  <c r="U40" i="1"/>
  <c r="T40" i="1"/>
  <c r="S40" i="1"/>
  <c r="R40" i="1"/>
  <c r="O40" i="1"/>
  <c r="N40" i="1"/>
  <c r="M40" i="1"/>
  <c r="L40" i="1"/>
  <c r="K40" i="1"/>
  <c r="H40" i="1"/>
  <c r="G40" i="1"/>
  <c r="F40" i="1"/>
  <c r="E40" i="1"/>
  <c r="D40" i="1"/>
  <c r="B40" i="1"/>
  <c r="AS39" i="1"/>
  <c r="AR39" i="1"/>
  <c r="AQ39" i="1"/>
  <c r="AP39" i="1"/>
  <c r="AO39" i="1"/>
  <c r="AL39" i="1"/>
  <c r="AK39" i="1"/>
  <c r="AJ39" i="1"/>
  <c r="AI39" i="1"/>
  <c r="AH39" i="1"/>
  <c r="AE39" i="1"/>
  <c r="AD39" i="1"/>
  <c r="AC39" i="1"/>
  <c r="AB39" i="1"/>
  <c r="AA39" i="1"/>
  <c r="V39" i="1"/>
  <c r="U39" i="1"/>
  <c r="T39" i="1"/>
  <c r="S39" i="1"/>
  <c r="R39" i="1"/>
  <c r="O39" i="1"/>
  <c r="N39" i="1"/>
  <c r="M39" i="1"/>
  <c r="L39" i="1"/>
  <c r="K39" i="1"/>
  <c r="H39" i="1"/>
  <c r="G39" i="1"/>
  <c r="F39" i="1"/>
  <c r="E39" i="1"/>
  <c r="D39" i="1"/>
  <c r="B39" i="1"/>
  <c r="AS38" i="1"/>
  <c r="AR38" i="1"/>
  <c r="AQ38" i="1"/>
  <c r="AP38" i="1"/>
  <c r="AO38" i="1"/>
  <c r="AL38" i="1"/>
  <c r="AK38" i="1"/>
  <c r="AJ38" i="1"/>
  <c r="AI38" i="1"/>
  <c r="AH38" i="1"/>
  <c r="AE38" i="1"/>
  <c r="AD38" i="1"/>
  <c r="AC38" i="1"/>
  <c r="AB38" i="1"/>
  <c r="AA38" i="1"/>
  <c r="V38" i="1"/>
  <c r="U38" i="1"/>
  <c r="T38" i="1"/>
  <c r="S38" i="1"/>
  <c r="R38" i="1"/>
  <c r="O38" i="1"/>
  <c r="N38" i="1"/>
  <c r="M38" i="1"/>
  <c r="L38" i="1"/>
  <c r="K38" i="1"/>
  <c r="H38" i="1"/>
  <c r="G38" i="1"/>
  <c r="F38" i="1"/>
  <c r="E38" i="1"/>
  <c r="D38" i="1"/>
  <c r="B38" i="1"/>
  <c r="AS37" i="1"/>
  <c r="AR37" i="1"/>
  <c r="AQ37" i="1"/>
  <c r="AP37" i="1"/>
  <c r="AO37" i="1"/>
  <c r="AL37" i="1"/>
  <c r="AK37" i="1"/>
  <c r="AJ37" i="1"/>
  <c r="AI37" i="1"/>
  <c r="AH37" i="1"/>
  <c r="AE37" i="1"/>
  <c r="AD37" i="1"/>
  <c r="AC37" i="1"/>
  <c r="AB37" i="1"/>
  <c r="AA37" i="1"/>
  <c r="V37" i="1"/>
  <c r="U37" i="1"/>
  <c r="T37" i="1"/>
  <c r="S37" i="1"/>
  <c r="R37" i="1"/>
  <c r="O37" i="1"/>
  <c r="N37" i="1"/>
  <c r="M37" i="1"/>
  <c r="L37" i="1"/>
  <c r="K37" i="1"/>
  <c r="H37" i="1"/>
  <c r="G37" i="1"/>
  <c r="F37" i="1"/>
  <c r="E37" i="1"/>
  <c r="D37" i="1"/>
  <c r="B37" i="1"/>
  <c r="AS36" i="1"/>
  <c r="AR36" i="1"/>
  <c r="AQ36" i="1"/>
  <c r="AP36" i="1"/>
  <c r="AO36" i="1"/>
  <c r="AL36" i="1"/>
  <c r="AK36" i="1"/>
  <c r="AJ36" i="1"/>
  <c r="AI36" i="1"/>
  <c r="AH36" i="1"/>
  <c r="AE36" i="1"/>
  <c r="AD36" i="1"/>
  <c r="AC36" i="1"/>
  <c r="AB36" i="1"/>
  <c r="AA36" i="1"/>
  <c r="V36" i="1"/>
  <c r="U36" i="1"/>
  <c r="T36" i="1"/>
  <c r="S36" i="1"/>
  <c r="R36" i="1"/>
  <c r="O36" i="1"/>
  <c r="N36" i="1"/>
  <c r="M36" i="1"/>
  <c r="L36" i="1"/>
  <c r="K36" i="1"/>
  <c r="H36" i="1"/>
  <c r="G36" i="1"/>
  <c r="F36" i="1"/>
  <c r="E36" i="1"/>
  <c r="D36" i="1"/>
  <c r="B36" i="1"/>
  <c r="AS35" i="1"/>
  <c r="AR35" i="1"/>
  <c r="AQ35" i="1"/>
  <c r="AP35" i="1"/>
  <c r="AO35" i="1"/>
  <c r="AL35" i="1"/>
  <c r="AK35" i="1"/>
  <c r="AJ35" i="1"/>
  <c r="AI35" i="1"/>
  <c r="AH35" i="1"/>
  <c r="AE35" i="1"/>
  <c r="AD35" i="1"/>
  <c r="AC35" i="1"/>
  <c r="AB35" i="1"/>
  <c r="AA35" i="1"/>
  <c r="V35" i="1"/>
  <c r="U35" i="1"/>
  <c r="T35" i="1"/>
  <c r="S35" i="1"/>
  <c r="R35" i="1"/>
  <c r="O35" i="1"/>
  <c r="N35" i="1"/>
  <c r="M35" i="1"/>
  <c r="L35" i="1"/>
  <c r="K35" i="1"/>
  <c r="H35" i="1"/>
  <c r="G35" i="1"/>
  <c r="F35" i="1"/>
  <c r="E35" i="1"/>
  <c r="D35" i="1"/>
  <c r="B35" i="1"/>
  <c r="AS34" i="1"/>
  <c r="AR34" i="1"/>
  <c r="AQ34" i="1"/>
  <c r="AP34" i="1"/>
  <c r="AO34" i="1"/>
  <c r="AL34" i="1"/>
  <c r="AK34" i="1"/>
  <c r="AJ34" i="1"/>
  <c r="AI34" i="1"/>
  <c r="AH34" i="1"/>
  <c r="AE34" i="1"/>
  <c r="AD34" i="1"/>
  <c r="AC34" i="1"/>
  <c r="AB34" i="1"/>
  <c r="AA34" i="1"/>
  <c r="V34" i="1"/>
  <c r="U34" i="1"/>
  <c r="T34" i="1"/>
  <c r="S34" i="1"/>
  <c r="R34" i="1"/>
  <c r="O34" i="1"/>
  <c r="N34" i="1"/>
  <c r="M34" i="1"/>
  <c r="L34" i="1"/>
  <c r="K34" i="1"/>
  <c r="H34" i="1"/>
  <c r="G34" i="1"/>
  <c r="F34" i="1"/>
  <c r="E34" i="1"/>
  <c r="D34" i="1"/>
  <c r="B34" i="1"/>
  <c r="AS33" i="1"/>
  <c r="AR33" i="1"/>
  <c r="AQ33" i="1"/>
  <c r="AP33" i="1"/>
  <c r="AO33" i="1"/>
  <c r="AL33" i="1"/>
  <c r="AK33" i="1"/>
  <c r="AJ33" i="1"/>
  <c r="AI33" i="1"/>
  <c r="AH33" i="1"/>
  <c r="AE33" i="1"/>
  <c r="AD33" i="1"/>
  <c r="AC33" i="1"/>
  <c r="AB33" i="1"/>
  <c r="AA33" i="1"/>
  <c r="V33" i="1"/>
  <c r="U33" i="1"/>
  <c r="T33" i="1"/>
  <c r="S33" i="1"/>
  <c r="R33" i="1"/>
  <c r="O33" i="1"/>
  <c r="N33" i="1"/>
  <c r="M33" i="1"/>
  <c r="L33" i="1"/>
  <c r="K33" i="1"/>
  <c r="H33" i="1"/>
  <c r="G33" i="1"/>
  <c r="F33" i="1"/>
  <c r="E33" i="1"/>
  <c r="D33" i="1"/>
  <c r="B33" i="1"/>
  <c r="AS32" i="1"/>
  <c r="AR32" i="1"/>
  <c r="AQ32" i="1"/>
  <c r="AP32" i="1"/>
  <c r="AO32" i="1"/>
  <c r="AL32" i="1"/>
  <c r="AK32" i="1"/>
  <c r="AJ32" i="1"/>
  <c r="AI32" i="1"/>
  <c r="AH32" i="1"/>
  <c r="AE32" i="1"/>
  <c r="AD32" i="1"/>
  <c r="AC32" i="1"/>
  <c r="AB32" i="1"/>
  <c r="AA32" i="1"/>
  <c r="V32" i="1"/>
  <c r="U32" i="1"/>
  <c r="T32" i="1"/>
  <c r="S32" i="1"/>
  <c r="R32" i="1"/>
  <c r="O32" i="1"/>
  <c r="N32" i="1"/>
  <c r="M32" i="1"/>
  <c r="L32" i="1"/>
  <c r="K32" i="1"/>
  <c r="H32" i="1"/>
  <c r="G32" i="1"/>
  <c r="F32" i="1"/>
  <c r="E32" i="1"/>
  <c r="D32" i="1"/>
  <c r="B32" i="1"/>
  <c r="AS31" i="1"/>
  <c r="AR31" i="1"/>
  <c r="AQ31" i="1"/>
  <c r="AP31" i="1"/>
  <c r="AO31" i="1"/>
  <c r="AL31" i="1"/>
  <c r="AK31" i="1"/>
  <c r="AJ31" i="1"/>
  <c r="AI31" i="1"/>
  <c r="AH31" i="1"/>
  <c r="AE31" i="1"/>
  <c r="AD31" i="1"/>
  <c r="AC31" i="1"/>
  <c r="AB31" i="1"/>
  <c r="AA31" i="1"/>
  <c r="V31" i="1"/>
  <c r="U31" i="1"/>
  <c r="T31" i="1"/>
  <c r="S31" i="1"/>
  <c r="R31" i="1"/>
  <c r="O31" i="1"/>
  <c r="N31" i="1"/>
  <c r="M31" i="1"/>
  <c r="L31" i="1"/>
  <c r="K31" i="1"/>
  <c r="H31" i="1"/>
  <c r="G31" i="1"/>
  <c r="F31" i="1"/>
  <c r="E31" i="1"/>
  <c r="D31" i="1"/>
  <c r="B31" i="1"/>
  <c r="AS30" i="1"/>
  <c r="AR30" i="1"/>
  <c r="AQ30" i="1"/>
  <c r="AP30" i="1"/>
  <c r="AO30" i="1"/>
  <c r="AL30" i="1"/>
  <c r="AK30" i="1"/>
  <c r="AJ30" i="1"/>
  <c r="AI30" i="1"/>
  <c r="AH30" i="1"/>
  <c r="AE30" i="1"/>
  <c r="AD30" i="1"/>
  <c r="AC30" i="1"/>
  <c r="AB30" i="1"/>
  <c r="AA30" i="1"/>
  <c r="V30" i="1"/>
  <c r="U30" i="1"/>
  <c r="T30" i="1"/>
  <c r="S30" i="1"/>
  <c r="R30" i="1"/>
  <c r="O30" i="1"/>
  <c r="N30" i="1"/>
  <c r="M30" i="1"/>
  <c r="L30" i="1"/>
  <c r="K30" i="1"/>
  <c r="H30" i="1"/>
  <c r="G30" i="1"/>
  <c r="F30" i="1"/>
  <c r="E30" i="1"/>
  <c r="D30" i="1"/>
  <c r="B30" i="1"/>
  <c r="AS29" i="1"/>
  <c r="AR29" i="1"/>
  <c r="AQ29" i="1"/>
  <c r="AP29" i="1"/>
  <c r="AO29" i="1"/>
  <c r="AL29" i="1"/>
  <c r="AK29" i="1"/>
  <c r="AJ29" i="1"/>
  <c r="AI29" i="1"/>
  <c r="AH29" i="1"/>
  <c r="AE29" i="1"/>
  <c r="AD29" i="1"/>
  <c r="AC29" i="1"/>
  <c r="AB29" i="1"/>
  <c r="AA29" i="1"/>
  <c r="V29" i="1"/>
  <c r="U29" i="1"/>
  <c r="T29" i="1"/>
  <c r="S29" i="1"/>
  <c r="R29" i="1"/>
  <c r="O29" i="1"/>
  <c r="N29" i="1"/>
  <c r="M29" i="1"/>
  <c r="L29" i="1"/>
  <c r="K29" i="1"/>
  <c r="H29" i="1"/>
  <c r="G29" i="1"/>
  <c r="F29" i="1"/>
  <c r="E29" i="1"/>
  <c r="D29" i="1"/>
  <c r="B29" i="1"/>
  <c r="AS28" i="1"/>
  <c r="AR28" i="1"/>
  <c r="AQ28" i="1"/>
  <c r="AP28" i="1"/>
  <c r="AO28" i="1"/>
  <c r="AL28" i="1"/>
  <c r="AK28" i="1"/>
  <c r="AJ28" i="1"/>
  <c r="AI28" i="1"/>
  <c r="AH28" i="1"/>
  <c r="AE28" i="1"/>
  <c r="AD28" i="1"/>
  <c r="AC28" i="1"/>
  <c r="AB28" i="1"/>
  <c r="AA28" i="1"/>
  <c r="V28" i="1"/>
  <c r="U28" i="1"/>
  <c r="T28" i="1"/>
  <c r="S28" i="1"/>
  <c r="R28" i="1"/>
  <c r="O28" i="1"/>
  <c r="N28" i="1"/>
  <c r="M28" i="1"/>
  <c r="L28" i="1"/>
  <c r="K28" i="1"/>
  <c r="H28" i="1"/>
  <c r="G28" i="1"/>
  <c r="F28" i="1"/>
  <c r="E28" i="1"/>
  <c r="D28" i="1"/>
  <c r="B28" i="1"/>
  <c r="AS27" i="1"/>
  <c r="AR27" i="1"/>
  <c r="AQ27" i="1"/>
  <c r="AP27" i="1"/>
  <c r="AO27" i="1"/>
  <c r="AL27" i="1"/>
  <c r="AK27" i="1"/>
  <c r="AJ27" i="1"/>
  <c r="AI27" i="1"/>
  <c r="AH27" i="1"/>
  <c r="AE27" i="1"/>
  <c r="AD27" i="1"/>
  <c r="AC27" i="1"/>
  <c r="AB27" i="1"/>
  <c r="AA27" i="1"/>
  <c r="V27" i="1"/>
  <c r="U27" i="1"/>
  <c r="T27" i="1"/>
  <c r="S27" i="1"/>
  <c r="R27" i="1"/>
  <c r="O27" i="1"/>
  <c r="N27" i="1"/>
  <c r="M27" i="1"/>
  <c r="L27" i="1"/>
  <c r="K27" i="1"/>
  <c r="H27" i="1"/>
  <c r="G27" i="1"/>
  <c r="F27" i="1"/>
  <c r="E27" i="1"/>
  <c r="D27" i="1"/>
  <c r="B27" i="1"/>
  <c r="AS26" i="1"/>
  <c r="AR26" i="1"/>
  <c r="AQ26" i="1"/>
  <c r="AP26" i="1"/>
  <c r="AO26" i="1"/>
  <c r="AL26" i="1"/>
  <c r="AK26" i="1"/>
  <c r="AJ26" i="1"/>
  <c r="AI26" i="1"/>
  <c r="AH26" i="1"/>
  <c r="AE26" i="1"/>
  <c r="AD26" i="1"/>
  <c r="AC26" i="1"/>
  <c r="AB26" i="1"/>
  <c r="AA26" i="1"/>
  <c r="V26" i="1"/>
  <c r="U26" i="1"/>
  <c r="T26" i="1"/>
  <c r="S26" i="1"/>
  <c r="R26" i="1"/>
  <c r="O26" i="1"/>
  <c r="N26" i="1"/>
  <c r="M26" i="1"/>
  <c r="L26" i="1"/>
  <c r="K26" i="1"/>
  <c r="H26" i="1"/>
  <c r="G26" i="1"/>
  <c r="F26" i="1"/>
  <c r="E26" i="1"/>
  <c r="D26" i="1"/>
  <c r="B26" i="1"/>
  <c r="AS25" i="1"/>
  <c r="AR25" i="1"/>
  <c r="AQ25" i="1"/>
  <c r="AP25" i="1"/>
  <c r="AO25" i="1"/>
  <c r="AL25" i="1"/>
  <c r="AK25" i="1"/>
  <c r="AJ25" i="1"/>
  <c r="AI25" i="1"/>
  <c r="AH25" i="1"/>
  <c r="AE25" i="1"/>
  <c r="AD25" i="1"/>
  <c r="AC25" i="1"/>
  <c r="AB25" i="1"/>
  <c r="AA25" i="1"/>
  <c r="V25" i="1"/>
  <c r="U25" i="1"/>
  <c r="T25" i="1"/>
  <c r="S25" i="1"/>
  <c r="R25" i="1"/>
  <c r="O25" i="1"/>
  <c r="N25" i="1"/>
  <c r="M25" i="1"/>
  <c r="L25" i="1"/>
  <c r="K25" i="1"/>
  <c r="H25" i="1"/>
  <c r="G25" i="1"/>
  <c r="F25" i="1"/>
  <c r="E25" i="1"/>
  <c r="D25" i="1"/>
  <c r="B25" i="1"/>
  <c r="AS24" i="1"/>
  <c r="AR24" i="1"/>
  <c r="AQ24" i="1"/>
  <c r="AP24" i="1"/>
  <c r="AO24" i="1"/>
  <c r="AL24" i="1"/>
  <c r="AK24" i="1"/>
  <c r="AJ24" i="1"/>
  <c r="AI24" i="1"/>
  <c r="AH24" i="1"/>
  <c r="AE24" i="1"/>
  <c r="AD24" i="1"/>
  <c r="AC24" i="1"/>
  <c r="AB24" i="1"/>
  <c r="AA24" i="1"/>
  <c r="V24" i="1"/>
  <c r="U24" i="1"/>
  <c r="T24" i="1"/>
  <c r="S24" i="1"/>
  <c r="R24" i="1"/>
  <c r="O24" i="1"/>
  <c r="N24" i="1"/>
  <c r="M24" i="1"/>
  <c r="L24" i="1"/>
  <c r="K24" i="1"/>
  <c r="H24" i="1"/>
  <c r="G24" i="1"/>
  <c r="F24" i="1"/>
  <c r="E24" i="1"/>
  <c r="D24" i="1"/>
  <c r="B24" i="1"/>
  <c r="AS23" i="1"/>
  <c r="AR23" i="1"/>
  <c r="AQ23" i="1"/>
  <c r="AP23" i="1"/>
  <c r="AO23" i="1"/>
  <c r="AL23" i="1"/>
  <c r="AK23" i="1"/>
  <c r="AJ23" i="1"/>
  <c r="AI23" i="1"/>
  <c r="AH23" i="1"/>
  <c r="AE23" i="1"/>
  <c r="AD23" i="1"/>
  <c r="AC23" i="1"/>
  <c r="AB23" i="1"/>
  <c r="AA23" i="1"/>
  <c r="V23" i="1"/>
  <c r="U23" i="1"/>
  <c r="T23" i="1"/>
  <c r="S23" i="1"/>
  <c r="R23" i="1"/>
  <c r="O23" i="1"/>
  <c r="N23" i="1"/>
  <c r="M23" i="1"/>
  <c r="L23" i="1"/>
  <c r="K23" i="1"/>
  <c r="H23" i="1"/>
  <c r="G23" i="1"/>
  <c r="F23" i="1"/>
  <c r="E23" i="1"/>
  <c r="D23" i="1"/>
  <c r="B23" i="1"/>
  <c r="AS22" i="1"/>
  <c r="AR22" i="1"/>
  <c r="AQ22" i="1"/>
  <c r="AP22" i="1"/>
  <c r="AO22" i="1"/>
  <c r="AL22" i="1"/>
  <c r="AK22" i="1"/>
  <c r="AJ22" i="1"/>
  <c r="AI22" i="1"/>
  <c r="AH22" i="1"/>
  <c r="AE22" i="1"/>
  <c r="AD22" i="1"/>
  <c r="AC22" i="1"/>
  <c r="AB22" i="1"/>
  <c r="AA22" i="1"/>
  <c r="V22" i="1"/>
  <c r="U22" i="1"/>
  <c r="T22" i="1"/>
  <c r="S22" i="1"/>
  <c r="R22" i="1"/>
  <c r="O22" i="1"/>
  <c r="N22" i="1"/>
  <c r="M22" i="1"/>
  <c r="L22" i="1"/>
  <c r="K22" i="1"/>
  <c r="H22" i="1"/>
  <c r="G22" i="1"/>
  <c r="F22" i="1"/>
  <c r="E22" i="1"/>
  <c r="D22" i="1"/>
  <c r="B22" i="1"/>
  <c r="AS21" i="1"/>
  <c r="AR21" i="1"/>
  <c r="AQ21" i="1"/>
  <c r="AP21" i="1"/>
  <c r="AO21" i="1"/>
  <c r="AL21" i="1"/>
  <c r="AK21" i="1"/>
  <c r="AJ21" i="1"/>
  <c r="AI21" i="1"/>
  <c r="AH21" i="1"/>
  <c r="AE21" i="1"/>
  <c r="AD21" i="1"/>
  <c r="AC21" i="1"/>
  <c r="AB21" i="1"/>
  <c r="AA21" i="1"/>
  <c r="V21" i="1"/>
  <c r="U21" i="1"/>
  <c r="T21" i="1"/>
  <c r="S21" i="1"/>
  <c r="R21" i="1"/>
  <c r="O21" i="1"/>
  <c r="N21" i="1"/>
  <c r="M21" i="1"/>
  <c r="L21" i="1"/>
  <c r="K21" i="1"/>
  <c r="H21" i="1"/>
  <c r="G21" i="1"/>
  <c r="F21" i="1"/>
  <c r="E21" i="1"/>
  <c r="D21" i="1"/>
  <c r="B21" i="1"/>
  <c r="AS20" i="1"/>
  <c r="AR20" i="1"/>
  <c r="AQ20" i="1"/>
  <c r="AP20" i="1"/>
  <c r="AO20" i="1"/>
  <c r="AL20" i="1"/>
  <c r="AK20" i="1"/>
  <c r="AJ20" i="1"/>
  <c r="AI20" i="1"/>
  <c r="AH20" i="1"/>
  <c r="AE20" i="1"/>
  <c r="AD20" i="1"/>
  <c r="AC20" i="1"/>
  <c r="AB20" i="1"/>
  <c r="AA20" i="1"/>
  <c r="V20" i="1"/>
  <c r="U20" i="1"/>
  <c r="T20" i="1"/>
  <c r="S20" i="1"/>
  <c r="R20" i="1"/>
  <c r="O20" i="1"/>
  <c r="N20" i="1"/>
  <c r="M20" i="1"/>
  <c r="L20" i="1"/>
  <c r="K20" i="1"/>
  <c r="H20" i="1"/>
  <c r="G20" i="1"/>
  <c r="F20" i="1"/>
  <c r="E20" i="1"/>
  <c r="D20" i="1"/>
  <c r="B20" i="1"/>
  <c r="AS19" i="1"/>
  <c r="AR19" i="1"/>
  <c r="AQ19" i="1"/>
  <c r="AP19" i="1"/>
  <c r="AO19" i="1"/>
  <c r="AL19" i="1"/>
  <c r="AK19" i="1"/>
  <c r="AJ19" i="1"/>
  <c r="AI19" i="1"/>
  <c r="AH19" i="1"/>
  <c r="AE19" i="1"/>
  <c r="AD19" i="1"/>
  <c r="AC19" i="1"/>
  <c r="AB19" i="1"/>
  <c r="AA19" i="1"/>
  <c r="V19" i="1"/>
  <c r="U19" i="1"/>
  <c r="T19" i="1"/>
  <c r="S19" i="1"/>
  <c r="R19" i="1"/>
  <c r="O19" i="1"/>
  <c r="N19" i="1"/>
  <c r="M19" i="1"/>
  <c r="L19" i="1"/>
  <c r="K19" i="1"/>
  <c r="H19" i="1"/>
  <c r="G19" i="1"/>
  <c r="F19" i="1"/>
  <c r="E19" i="1"/>
  <c r="D19" i="1"/>
  <c r="B19" i="1"/>
  <c r="AS18" i="1"/>
  <c r="AR18" i="1"/>
  <c r="AQ18" i="1"/>
  <c r="AP18" i="1"/>
  <c r="AO18" i="1"/>
  <c r="AL18" i="1"/>
  <c r="AK18" i="1"/>
  <c r="AJ18" i="1"/>
  <c r="AI18" i="1"/>
  <c r="AH18" i="1"/>
  <c r="AE18" i="1"/>
  <c r="AD18" i="1"/>
  <c r="AC18" i="1"/>
  <c r="AB18" i="1"/>
  <c r="AA18" i="1"/>
  <c r="V18" i="1"/>
  <c r="U18" i="1"/>
  <c r="T18" i="1"/>
  <c r="S18" i="1"/>
  <c r="R18" i="1"/>
  <c r="O18" i="1"/>
  <c r="N18" i="1"/>
  <c r="M18" i="1"/>
  <c r="L18" i="1"/>
  <c r="K18" i="1"/>
  <c r="H18" i="1"/>
  <c r="G18" i="1"/>
  <c r="F18" i="1"/>
  <c r="E18" i="1"/>
  <c r="D18" i="1"/>
  <c r="B18" i="1"/>
  <c r="AS17" i="1"/>
  <c r="AR17" i="1"/>
  <c r="AQ17" i="1"/>
  <c r="AP17" i="1"/>
  <c r="AO17" i="1"/>
  <c r="AL17" i="1"/>
  <c r="AK17" i="1"/>
  <c r="AJ17" i="1"/>
  <c r="AI17" i="1"/>
  <c r="AH17" i="1"/>
  <c r="AE17" i="1"/>
  <c r="AD17" i="1"/>
  <c r="AC17" i="1"/>
  <c r="AB17" i="1"/>
  <c r="AA17" i="1"/>
  <c r="V17" i="1"/>
  <c r="U17" i="1"/>
  <c r="T17" i="1"/>
  <c r="S17" i="1"/>
  <c r="R17" i="1"/>
  <c r="O17" i="1"/>
  <c r="N17" i="1"/>
  <c r="M17" i="1"/>
  <c r="L17" i="1"/>
  <c r="K17" i="1"/>
  <c r="H17" i="1"/>
  <c r="G17" i="1"/>
  <c r="F17" i="1"/>
  <c r="E17" i="1"/>
  <c r="D17" i="1"/>
  <c r="B17" i="1"/>
  <c r="AS16" i="1"/>
  <c r="AR16" i="1"/>
  <c r="AQ16" i="1"/>
  <c r="AP16" i="1"/>
  <c r="AO16" i="1"/>
  <c r="AL16" i="1"/>
  <c r="AK16" i="1"/>
  <c r="AJ16" i="1"/>
  <c r="AI16" i="1"/>
  <c r="AH16" i="1"/>
  <c r="AE16" i="1"/>
  <c r="AD16" i="1"/>
  <c r="AC16" i="1"/>
  <c r="AB16" i="1"/>
  <c r="AA16" i="1"/>
  <c r="V16" i="1"/>
  <c r="U16" i="1"/>
  <c r="T16" i="1"/>
  <c r="S16" i="1"/>
  <c r="R16" i="1"/>
  <c r="O16" i="1"/>
  <c r="N16" i="1"/>
  <c r="M16" i="1"/>
  <c r="L16" i="1"/>
  <c r="K16" i="1"/>
  <c r="H16" i="1"/>
  <c r="G16" i="1"/>
  <c r="F16" i="1"/>
  <c r="E16" i="1"/>
  <c r="D16" i="1"/>
  <c r="B16" i="1"/>
  <c r="AS15" i="1"/>
  <c r="AR15" i="1"/>
  <c r="AQ15" i="1"/>
  <c r="AP15" i="1"/>
  <c r="AO15" i="1"/>
  <c r="AL15" i="1"/>
  <c r="AK15" i="1"/>
  <c r="AJ15" i="1"/>
  <c r="AI15" i="1"/>
  <c r="AH15" i="1"/>
  <c r="AE15" i="1"/>
  <c r="AD15" i="1"/>
  <c r="AC15" i="1"/>
  <c r="AB15" i="1"/>
  <c r="AA15" i="1"/>
  <c r="V15" i="1"/>
  <c r="U15" i="1"/>
  <c r="T15" i="1"/>
  <c r="S15" i="1"/>
  <c r="R15" i="1"/>
  <c r="O15" i="1"/>
  <c r="N15" i="1"/>
  <c r="M15" i="1"/>
  <c r="L15" i="1"/>
  <c r="K15" i="1"/>
  <c r="H15" i="1"/>
  <c r="G15" i="1"/>
  <c r="F15" i="1"/>
  <c r="E15" i="1"/>
  <c r="D15" i="1"/>
  <c r="B15" i="1"/>
  <c r="AS14" i="1"/>
  <c r="AR14" i="1"/>
  <c r="AQ14" i="1"/>
  <c r="AP14" i="1"/>
  <c r="AO14" i="1"/>
  <c r="AL14" i="1"/>
  <c r="AK14" i="1"/>
  <c r="AJ14" i="1"/>
  <c r="AI14" i="1"/>
  <c r="AH14" i="1"/>
  <c r="AE14" i="1"/>
  <c r="AD14" i="1"/>
  <c r="AC14" i="1"/>
  <c r="AB14" i="1"/>
  <c r="AA14" i="1"/>
  <c r="V14" i="1"/>
  <c r="U14" i="1"/>
  <c r="T14" i="1"/>
  <c r="S14" i="1"/>
  <c r="R14" i="1"/>
  <c r="O14" i="1"/>
  <c r="N14" i="1"/>
  <c r="M14" i="1"/>
  <c r="L14" i="1"/>
  <c r="K14" i="1"/>
  <c r="H14" i="1"/>
  <c r="G14" i="1"/>
  <c r="F14" i="1"/>
  <c r="E14" i="1"/>
  <c r="D14" i="1"/>
  <c r="B14" i="1"/>
  <c r="AS13" i="1"/>
  <c r="AR13" i="1"/>
  <c r="AQ13" i="1"/>
  <c r="AP13" i="1"/>
  <c r="AO13" i="1"/>
  <c r="AL13" i="1"/>
  <c r="AK13" i="1"/>
  <c r="AJ13" i="1"/>
  <c r="AI13" i="1"/>
  <c r="AH13" i="1"/>
  <c r="AE13" i="1"/>
  <c r="AD13" i="1"/>
  <c r="AC13" i="1"/>
  <c r="AB13" i="1"/>
  <c r="AA13" i="1"/>
  <c r="V13" i="1"/>
  <c r="U13" i="1"/>
  <c r="T13" i="1"/>
  <c r="S13" i="1"/>
  <c r="R13" i="1"/>
  <c r="O13" i="1"/>
  <c r="N13" i="1"/>
  <c r="M13" i="1"/>
  <c r="L13" i="1"/>
  <c r="K13" i="1"/>
  <c r="H13" i="1"/>
  <c r="G13" i="1"/>
  <c r="F13" i="1"/>
  <c r="E13" i="1"/>
  <c r="D13" i="1"/>
  <c r="B13" i="1"/>
  <c r="AS12" i="1"/>
  <c r="AR12" i="1"/>
  <c r="AQ12" i="1"/>
  <c r="AP12" i="1"/>
  <c r="AO12" i="1"/>
  <c r="AL12" i="1"/>
  <c r="AK12" i="1"/>
  <c r="AJ12" i="1"/>
  <c r="AI12" i="1"/>
  <c r="AH12" i="1"/>
  <c r="AE12" i="1"/>
  <c r="AD12" i="1"/>
  <c r="AC12" i="1"/>
  <c r="AB12" i="1"/>
  <c r="AA12" i="1"/>
  <c r="V12" i="1"/>
  <c r="U12" i="1"/>
  <c r="T12" i="1"/>
  <c r="S12" i="1"/>
  <c r="R12" i="1"/>
  <c r="O12" i="1"/>
  <c r="N12" i="1"/>
  <c r="M12" i="1"/>
  <c r="L12" i="1"/>
  <c r="K12" i="1"/>
  <c r="H12" i="1"/>
  <c r="G12" i="1"/>
  <c r="F12" i="1"/>
  <c r="E12" i="1"/>
  <c r="D12" i="1"/>
  <c r="B12" i="1"/>
  <c r="AS11" i="1"/>
  <c r="AR11" i="1"/>
  <c r="AQ11" i="1"/>
  <c r="AP11" i="1"/>
  <c r="AO11" i="1"/>
  <c r="AL11" i="1"/>
  <c r="AK11" i="1"/>
  <c r="AJ11" i="1"/>
  <c r="AI11" i="1"/>
  <c r="AH11" i="1"/>
  <c r="AE11" i="1"/>
  <c r="AD11" i="1"/>
  <c r="AC11" i="1"/>
  <c r="AB11" i="1"/>
  <c r="AA11" i="1"/>
  <c r="V11" i="1"/>
  <c r="U11" i="1"/>
  <c r="T11" i="1"/>
  <c r="S11" i="1"/>
  <c r="R11" i="1"/>
  <c r="O11" i="1"/>
  <c r="N11" i="1"/>
  <c r="M11" i="1"/>
  <c r="L11" i="1"/>
  <c r="K11" i="1"/>
  <c r="H11" i="1"/>
  <c r="G11" i="1"/>
  <c r="F11" i="1"/>
  <c r="E11" i="1"/>
  <c r="D11" i="1"/>
  <c r="B11" i="1"/>
  <c r="AS10" i="1"/>
  <c r="AR10" i="1"/>
  <c r="AQ10" i="1"/>
  <c r="AP10" i="1"/>
  <c r="AO10" i="1"/>
  <c r="AL10" i="1"/>
  <c r="AK10" i="1"/>
  <c r="AJ10" i="1"/>
  <c r="AI10" i="1"/>
  <c r="AH10" i="1"/>
  <c r="AE10" i="1"/>
  <c r="AD10" i="1"/>
  <c r="AC10" i="1"/>
  <c r="AB10" i="1"/>
  <c r="AA10" i="1"/>
  <c r="V10" i="1"/>
  <c r="U10" i="1"/>
  <c r="T10" i="1"/>
  <c r="S10" i="1"/>
  <c r="R10" i="1"/>
  <c r="O10" i="1"/>
  <c r="N10" i="1"/>
  <c r="M10" i="1"/>
  <c r="L10" i="1"/>
  <c r="K10" i="1"/>
  <c r="H10" i="1"/>
  <c r="G10" i="1"/>
  <c r="F10" i="1"/>
  <c r="E10" i="1"/>
  <c r="D10" i="1"/>
  <c r="B10" i="1"/>
  <c r="AS9" i="1"/>
  <c r="AR9" i="1"/>
  <c r="AQ9" i="1"/>
  <c r="AP9" i="1"/>
  <c r="AO9" i="1"/>
  <c r="AL9" i="1"/>
  <c r="AK9" i="1"/>
  <c r="AJ9" i="1"/>
  <c r="AI9" i="1"/>
  <c r="AH9" i="1"/>
  <c r="AE9" i="1"/>
  <c r="AD9" i="1"/>
  <c r="AC9" i="1"/>
  <c r="AB9" i="1"/>
  <c r="AA9" i="1"/>
  <c r="V9" i="1"/>
  <c r="U9" i="1"/>
  <c r="T9" i="1"/>
  <c r="S9" i="1"/>
  <c r="R9" i="1"/>
  <c r="O9" i="1"/>
  <c r="N9" i="1"/>
  <c r="M9" i="1"/>
  <c r="L9" i="1"/>
  <c r="K9" i="1"/>
  <c r="H9" i="1"/>
  <c r="G9" i="1"/>
  <c r="F9" i="1"/>
  <c r="E9" i="1"/>
  <c r="D9" i="1"/>
  <c r="B9" i="1"/>
  <c r="AS8" i="1"/>
  <c r="AR8" i="1"/>
  <c r="AQ8" i="1"/>
  <c r="AP8" i="1"/>
  <c r="AO8" i="1"/>
  <c r="AL8" i="1"/>
  <c r="AK8" i="1"/>
  <c r="AJ8" i="1"/>
  <c r="AI8" i="1"/>
  <c r="AH8" i="1"/>
  <c r="AE8" i="1"/>
  <c r="AD8" i="1"/>
  <c r="AC8" i="1"/>
  <c r="AB8" i="1"/>
  <c r="AA8" i="1"/>
  <c r="V8" i="1"/>
  <c r="U8" i="1"/>
  <c r="T8" i="1"/>
  <c r="S8" i="1"/>
  <c r="R8" i="1"/>
  <c r="O8" i="1"/>
  <c r="N8" i="1"/>
  <c r="M8" i="1"/>
  <c r="L8" i="1"/>
  <c r="K8" i="1"/>
  <c r="H8" i="1"/>
  <c r="G8" i="1"/>
  <c r="F8" i="1"/>
  <c r="E8" i="1"/>
  <c r="D8" i="1"/>
  <c r="B8" i="1"/>
  <c r="AS7" i="1"/>
  <c r="AR7" i="1"/>
  <c r="AQ7" i="1"/>
  <c r="AP7" i="1"/>
  <c r="AO7" i="1"/>
  <c r="AL7" i="1"/>
  <c r="AK7" i="1"/>
  <c r="AJ7" i="1"/>
  <c r="AI7" i="1"/>
  <c r="AH7" i="1"/>
  <c r="AE7" i="1"/>
  <c r="AD7" i="1"/>
  <c r="AC7" i="1"/>
  <c r="AB7" i="1"/>
  <c r="AA7" i="1"/>
  <c r="V7" i="1"/>
  <c r="U7" i="1"/>
  <c r="T7" i="1"/>
  <c r="S7" i="1"/>
  <c r="R7" i="1"/>
  <c r="O7" i="1"/>
  <c r="N7" i="1"/>
  <c r="M7" i="1"/>
  <c r="L7" i="1"/>
  <c r="K7" i="1"/>
  <c r="H7" i="1"/>
  <c r="G7" i="1"/>
  <c r="F7" i="1"/>
  <c r="E7" i="1"/>
  <c r="D7" i="1"/>
  <c r="B7" i="1"/>
  <c r="AS6" i="1"/>
  <c r="AR6" i="1"/>
  <c r="AQ6" i="1"/>
  <c r="AP6" i="1"/>
  <c r="AO6" i="1"/>
  <c r="AL6" i="1"/>
  <c r="AK6" i="1"/>
  <c r="AJ6" i="1"/>
  <c r="AI6" i="1"/>
  <c r="AH6" i="1"/>
  <c r="AE6" i="1"/>
  <c r="AD6" i="1"/>
  <c r="AC6" i="1"/>
  <c r="AB6" i="1"/>
  <c r="AA6" i="1"/>
  <c r="V6" i="1"/>
  <c r="U6" i="1"/>
  <c r="T6" i="1"/>
  <c r="S6" i="1"/>
  <c r="R6" i="1"/>
  <c r="O6" i="1"/>
  <c r="N6" i="1"/>
  <c r="M6" i="1"/>
  <c r="L6" i="1"/>
  <c r="K6" i="1"/>
  <c r="H6" i="1"/>
  <c r="G6" i="1"/>
  <c r="F6" i="1"/>
  <c r="E6" i="1"/>
  <c r="D6" i="1"/>
  <c r="B6" i="1"/>
  <c r="AS5" i="1"/>
  <c r="AR5" i="1"/>
  <c r="AQ5" i="1"/>
  <c r="AP5" i="1"/>
  <c r="AO5" i="1"/>
  <c r="AL5" i="1"/>
  <c r="AK5" i="1"/>
  <c r="AJ5" i="1"/>
  <c r="AI5" i="1"/>
  <c r="AH5" i="1"/>
  <c r="AE5" i="1"/>
  <c r="AD5" i="1"/>
  <c r="AC5" i="1"/>
  <c r="AB5" i="1"/>
  <c r="AA5" i="1"/>
  <c r="V5" i="1"/>
  <c r="U5" i="1"/>
  <c r="T5" i="1"/>
  <c r="S5" i="1"/>
  <c r="R5" i="1"/>
  <c r="O5" i="1"/>
  <c r="N5" i="1"/>
  <c r="M5" i="1"/>
  <c r="L5" i="1"/>
  <c r="K5" i="1"/>
  <c r="H5" i="1"/>
  <c r="G5" i="1"/>
  <c r="F5" i="1"/>
  <c r="E5" i="1"/>
  <c r="D5" i="1"/>
  <c r="B5" i="1"/>
  <c r="AS4" i="1"/>
  <c r="AR4" i="1"/>
  <c r="AQ4" i="1"/>
  <c r="AP4" i="1"/>
  <c r="AO4" i="1"/>
  <c r="AL4" i="1"/>
  <c r="AK4" i="1"/>
  <c r="AJ4" i="1"/>
  <c r="AI4" i="1"/>
  <c r="AH4" i="1"/>
  <c r="AE4" i="1"/>
  <c r="AD4" i="1"/>
  <c r="AC4" i="1"/>
  <c r="AB4" i="1"/>
  <c r="AA4" i="1"/>
  <c r="V4" i="1"/>
  <c r="U4" i="1"/>
  <c r="T4" i="1"/>
  <c r="S4" i="1"/>
  <c r="R4" i="1"/>
  <c r="O4" i="1"/>
  <c r="N4" i="1"/>
  <c r="M4" i="1"/>
  <c r="L4" i="1"/>
  <c r="K4" i="1"/>
  <c r="H4" i="1"/>
  <c r="G4" i="1"/>
  <c r="F4" i="1"/>
  <c r="E4" i="1"/>
  <c r="D4" i="1"/>
  <c r="B4" i="1"/>
  <c r="B3" i="1"/>
  <c r="D186" i="51"/>
  <c r="D59" i="51"/>
  <c r="L26" i="31"/>
  <c r="J17" i="31"/>
  <c r="D159" i="51"/>
  <c r="D10" i="51"/>
  <c r="J20" i="31"/>
  <c r="K19" i="31"/>
  <c r="D167" i="51"/>
  <c r="L16" i="31"/>
  <c r="L10" i="31"/>
  <c r="D143" i="51"/>
  <c r="J38" i="31"/>
  <c r="J33" i="31"/>
  <c r="D19" i="51"/>
  <c r="I38" i="31"/>
  <c r="D96" i="51"/>
  <c r="D162" i="51"/>
  <c r="D28" i="51"/>
  <c r="J18" i="31"/>
  <c r="D56" i="51"/>
  <c r="H26" i="31"/>
  <c r="L28" i="31"/>
  <c r="I39" i="31"/>
  <c r="D81" i="51"/>
  <c r="H36" i="31"/>
  <c r="D62" i="51"/>
  <c r="D210" i="51"/>
  <c r="D34" i="51"/>
  <c r="L23" i="31"/>
  <c r="D141" i="51"/>
  <c r="K18" i="31"/>
  <c r="D33" i="51"/>
  <c r="D165" i="51"/>
  <c r="H40" i="31"/>
  <c r="H35" i="31"/>
  <c r="D23" i="51"/>
  <c r="L27" i="31"/>
  <c r="D152" i="51"/>
  <c r="D106" i="51"/>
  <c r="D120" i="51"/>
  <c r="D113" i="51"/>
  <c r="K35" i="31"/>
  <c r="D9" i="51"/>
  <c r="I13" i="31"/>
  <c r="H38" i="31"/>
  <c r="I28" i="31"/>
  <c r="J40" i="31"/>
  <c r="H11" i="31"/>
  <c r="D123" i="51"/>
  <c r="L31" i="31"/>
  <c r="D14" i="51"/>
  <c r="L25" i="31"/>
  <c r="J25" i="31"/>
  <c r="D25" i="51"/>
  <c r="D8" i="51"/>
  <c r="K13" i="31"/>
  <c r="L29" i="31"/>
  <c r="D22" i="51"/>
  <c r="D149" i="51"/>
  <c r="D164" i="51"/>
  <c r="D65" i="51"/>
  <c r="L21" i="31"/>
  <c r="I34" i="31"/>
  <c r="J19" i="31"/>
  <c r="K36" i="31"/>
  <c r="D117" i="51"/>
  <c r="J37" i="31"/>
  <c r="L9" i="31"/>
  <c r="H32" i="31"/>
  <c r="I11" i="31"/>
  <c r="K14" i="31"/>
  <c r="J23" i="31"/>
  <c r="K12" i="31"/>
  <c r="L30" i="31"/>
  <c r="L15" i="31"/>
  <c r="D27" i="51"/>
  <c r="D146" i="51"/>
  <c r="J26" i="31"/>
  <c r="L17" i="31"/>
  <c r="D209" i="51"/>
  <c r="H19" i="31"/>
  <c r="L19" i="31"/>
  <c r="D168" i="51"/>
  <c r="J8" i="31"/>
  <c r="D16" i="51"/>
  <c r="J12" i="31"/>
  <c r="D195" i="51"/>
  <c r="K40" i="31"/>
  <c r="J14" i="31"/>
  <c r="I29" i="31"/>
  <c r="D112" i="51"/>
  <c r="D77" i="51"/>
  <c r="H20" i="31"/>
  <c r="D205" i="51"/>
  <c r="K10" i="31"/>
  <c r="D214" i="51"/>
  <c r="L40" i="31"/>
  <c r="H21" i="31"/>
  <c r="I33" i="31"/>
  <c r="L24" i="31"/>
  <c r="I15" i="31"/>
  <c r="K31" i="31"/>
  <c r="D58" i="51"/>
  <c r="L11" i="31"/>
  <c r="K21" i="31"/>
  <c r="H23" i="31"/>
  <c r="J13" i="31"/>
  <c r="J24" i="31"/>
  <c r="D166" i="51"/>
  <c r="D29" i="51"/>
  <c r="D104" i="51"/>
  <c r="D57" i="51"/>
  <c r="D216" i="51"/>
  <c r="L37" i="31"/>
  <c r="H14" i="31"/>
  <c r="J35" i="31"/>
  <c r="H15" i="31"/>
  <c r="L38" i="31"/>
  <c r="D171" i="51"/>
  <c r="I7" i="31"/>
  <c r="D211" i="51"/>
  <c r="D119" i="51"/>
  <c r="H18" i="31"/>
  <c r="J31" i="31"/>
  <c r="D201" i="51"/>
  <c r="D217" i="51"/>
  <c r="L14" i="31"/>
  <c r="D98" i="51"/>
  <c r="K30" i="31"/>
  <c r="H9" i="31"/>
  <c r="D103" i="51"/>
  <c r="D60" i="51"/>
  <c r="D17" i="51"/>
  <c r="D109" i="51"/>
  <c r="D108" i="51"/>
  <c r="D145" i="51"/>
  <c r="K39" i="31"/>
  <c r="H12" i="31"/>
  <c r="L36" i="31"/>
  <c r="H13" i="31"/>
  <c r="L42" i="31"/>
  <c r="D75" i="51"/>
  <c r="D99" i="51"/>
  <c r="I14" i="31"/>
  <c r="D37" i="51"/>
  <c r="L22" i="31"/>
  <c r="J15" i="31"/>
  <c r="I22" i="31"/>
  <c r="D80" i="51"/>
  <c r="I20" i="31"/>
  <c r="I36" i="31"/>
  <c r="K38" i="31"/>
  <c r="L34" i="31"/>
  <c r="L41" i="31"/>
  <c r="D69" i="51"/>
  <c r="H22" i="31"/>
  <c r="H34" i="31"/>
  <c r="H25" i="31"/>
  <c r="H17" i="31"/>
  <c r="J42" i="31"/>
  <c r="L33" i="31"/>
  <c r="D157" i="51"/>
  <c r="D63" i="51"/>
  <c r="D20" i="51"/>
  <c r="D207" i="51"/>
  <c r="D193" i="51"/>
  <c r="D206" i="51"/>
  <c r="D55" i="51"/>
  <c r="K28" i="31"/>
  <c r="D32" i="51"/>
  <c r="H8" i="31"/>
  <c r="I24" i="31"/>
  <c r="K8" i="31"/>
  <c r="D192" i="51"/>
  <c r="D155" i="51"/>
  <c r="D121" i="51"/>
  <c r="H30" i="31"/>
  <c r="D64" i="51"/>
  <c r="D31" i="51"/>
  <c r="J21" i="31"/>
  <c r="K17" i="31"/>
  <c r="D100" i="51"/>
  <c r="D151" i="51"/>
  <c r="D26" i="51"/>
  <c r="D70" i="51"/>
  <c r="K7" i="31"/>
  <c r="H41" i="31"/>
  <c r="D53" i="51"/>
  <c r="D79" i="51"/>
  <c r="D36" i="51"/>
  <c r="D51" i="51"/>
  <c r="D197" i="51"/>
  <c r="L7" i="31"/>
  <c r="D199" i="51"/>
  <c r="K41" i="31"/>
  <c r="D150" i="51"/>
  <c r="I19" i="31"/>
  <c r="L32" i="31"/>
  <c r="D208" i="51"/>
  <c r="D61" i="51"/>
  <c r="I26" i="31"/>
  <c r="D191" i="51"/>
  <c r="K34" i="31"/>
  <c r="H42" i="31"/>
  <c r="K42" i="31"/>
  <c r="D30" i="51"/>
  <c r="H16" i="31"/>
  <c r="L35" i="31"/>
  <c r="L39" i="31"/>
  <c r="D67" i="51"/>
  <c r="I8" i="31"/>
  <c r="D156" i="51"/>
  <c r="I23" i="31"/>
  <c r="I35" i="31"/>
  <c r="D97" i="51"/>
  <c r="J9" i="31"/>
  <c r="D68" i="51"/>
  <c r="D203" i="51"/>
  <c r="D73" i="51"/>
  <c r="D163" i="51"/>
  <c r="D172" i="51"/>
  <c r="D111" i="51"/>
  <c r="K24" i="31"/>
  <c r="J32" i="31"/>
  <c r="D161" i="51"/>
  <c r="I12" i="31"/>
  <c r="H10" i="31"/>
  <c r="D82" i="51"/>
  <c r="D54" i="51"/>
  <c r="D35" i="51"/>
  <c r="I40" i="31"/>
  <c r="D160" i="51"/>
  <c r="J10" i="31"/>
  <c r="I21" i="31"/>
  <c r="D102" i="51"/>
  <c r="J27" i="31"/>
  <c r="D116" i="51"/>
  <c r="D7" i="51"/>
  <c r="D66" i="51"/>
  <c r="H39" i="31"/>
  <c r="J28" i="31"/>
  <c r="J34" i="31"/>
  <c r="J36" i="31"/>
  <c r="D154" i="51"/>
  <c r="I37" i="31"/>
  <c r="J22" i="31"/>
  <c r="H28" i="31"/>
  <c r="K29" i="31"/>
  <c r="D71" i="51"/>
  <c r="D158" i="51"/>
  <c r="L8" i="31"/>
  <c r="D153" i="51"/>
  <c r="J16" i="31"/>
  <c r="L20" i="31"/>
  <c r="H33" i="31"/>
  <c r="J11" i="31"/>
  <c r="K33" i="31"/>
  <c r="D21" i="51"/>
  <c r="K23" i="31"/>
  <c r="L13" i="31"/>
  <c r="I16" i="31"/>
  <c r="D114" i="51"/>
  <c r="D72" i="51"/>
  <c r="I25" i="31"/>
  <c r="H31" i="31"/>
  <c r="J7" i="31"/>
  <c r="L12" i="31"/>
  <c r="I30" i="31"/>
  <c r="D213" i="51"/>
  <c r="D118" i="51"/>
  <c r="D115" i="51"/>
  <c r="K16" i="31"/>
  <c r="D190" i="51"/>
  <c r="I10" i="31"/>
  <c r="D110" i="51"/>
  <c r="D124" i="51"/>
  <c r="D126" i="51"/>
  <c r="I27" i="31"/>
  <c r="H7" i="31"/>
  <c r="K11" i="31"/>
  <c r="D204" i="51"/>
  <c r="D107" i="51"/>
  <c r="K26" i="31"/>
  <c r="D101" i="51"/>
  <c r="D105" i="51"/>
  <c r="D170" i="51"/>
  <c r="K15" i="31"/>
  <c r="D188" i="51"/>
  <c r="K27" i="31"/>
  <c r="D200" i="51"/>
  <c r="D122" i="51"/>
  <c r="H29" i="31"/>
  <c r="D202" i="51"/>
  <c r="K37" i="31"/>
  <c r="D148" i="51"/>
  <c r="J29" i="31"/>
  <c r="H24" i="31"/>
  <c r="D13" i="51"/>
  <c r="D169" i="51"/>
  <c r="I18" i="31"/>
  <c r="D6" i="51"/>
  <c r="D52" i="51"/>
  <c r="K20" i="31"/>
  <c r="D196" i="51"/>
  <c r="D74" i="51"/>
  <c r="D215" i="51"/>
  <c r="D127" i="51"/>
  <c r="I9" i="31"/>
  <c r="D147" i="51"/>
  <c r="J39" i="31"/>
  <c r="I41" i="31"/>
  <c r="H37" i="31"/>
  <c r="D187" i="51"/>
  <c r="K25" i="31"/>
  <c r="D24" i="51"/>
  <c r="I32" i="31"/>
  <c r="K22" i="31"/>
  <c r="D212" i="51"/>
  <c r="K32" i="31"/>
  <c r="D12" i="51"/>
  <c r="H27" i="31"/>
  <c r="D18" i="51"/>
  <c r="D194" i="51"/>
  <c r="D125" i="51"/>
  <c r="D11" i="51"/>
  <c r="D198" i="51"/>
  <c r="I17" i="31"/>
  <c r="D76" i="51"/>
  <c r="D78" i="51"/>
  <c r="J30" i="31"/>
  <c r="J41" i="31"/>
  <c r="D189" i="51"/>
  <c r="L18" i="31"/>
  <c r="D142" i="51"/>
  <c r="D144" i="51"/>
  <c r="D15" i="51"/>
  <c r="I42" i="31"/>
  <c r="I31" i="31"/>
  <c r="K9" i="31"/>
  <c r="M30" i="34" l="1"/>
  <c r="M29" i="34"/>
  <c r="AP34" i="47"/>
  <c r="AP213" i="47"/>
  <c r="AP68" i="47"/>
  <c r="AP144" i="47"/>
  <c r="AP202" i="47"/>
  <c r="AP78" i="47"/>
  <c r="AP197" i="47"/>
  <c r="AP27" i="47"/>
  <c r="AP100" i="47"/>
  <c r="AP204" i="47"/>
  <c r="AP80" i="47"/>
  <c r="AP61" i="47"/>
  <c r="AP29" i="47"/>
  <c r="AP190" i="47"/>
  <c r="AP22" i="47"/>
  <c r="AP126" i="47"/>
  <c r="AP151" i="47"/>
  <c r="AP119" i="47"/>
  <c r="AP54" i="47"/>
  <c r="AP112" i="47"/>
  <c r="AP216" i="47"/>
  <c r="AP15" i="47"/>
  <c r="AP209" i="47"/>
  <c r="AP10" i="47"/>
  <c r="AP36" i="47"/>
  <c r="AP75" i="47"/>
  <c r="AP102" i="47"/>
  <c r="AP114" i="47"/>
  <c r="AP97" i="47"/>
  <c r="AP155" i="47"/>
  <c r="AP167" i="47"/>
  <c r="AP58" i="47"/>
  <c r="AP116" i="47"/>
  <c r="AP187" i="47"/>
  <c r="AP19" i="47"/>
  <c r="AP169" i="47"/>
  <c r="AP148" i="47"/>
  <c r="AP162" i="47"/>
  <c r="AP51" i="47"/>
  <c r="AP109" i="47"/>
  <c r="AP31" i="47"/>
  <c r="AP12" i="47"/>
  <c r="AP24" i="47"/>
  <c r="AP141" i="47"/>
  <c r="AP199" i="47"/>
  <c r="AP121" i="47"/>
  <c r="AP158" i="47"/>
  <c r="AP153" i="47"/>
  <c r="AP146" i="47"/>
  <c r="AP194" i="47"/>
  <c r="AP70" i="47"/>
  <c r="AP189" i="47"/>
  <c r="AP21" i="47"/>
  <c r="AP123" i="47"/>
  <c r="AP150" i="47"/>
  <c r="AP72" i="47"/>
  <c r="AP53" i="47"/>
  <c r="AP111" i="47"/>
  <c r="AP125" i="47"/>
  <c r="AP14" i="47"/>
  <c r="AP118" i="47"/>
  <c r="AP143" i="47"/>
  <c r="AP201" i="47"/>
  <c r="AP215" i="47"/>
  <c r="AP104" i="47"/>
  <c r="AP208" i="47"/>
  <c r="AP7" i="47"/>
  <c r="AP65" i="47"/>
  <c r="AP77" i="47"/>
  <c r="AP211" i="47"/>
  <c r="AP82" i="47"/>
  <c r="AP165" i="47"/>
  <c r="AP60" i="47"/>
  <c r="AP26" i="47"/>
  <c r="AP55" i="47"/>
  <c r="AP203" i="47"/>
  <c r="AP79" i="47"/>
  <c r="AP16" i="47"/>
  <c r="AP28" i="47"/>
  <c r="AP145" i="47"/>
  <c r="AP205" i="47"/>
  <c r="AP81" i="47"/>
  <c r="AP106" i="47"/>
  <c r="AP74" i="47"/>
  <c r="AP9" i="47"/>
  <c r="AP67" i="47"/>
  <c r="AP171" i="47"/>
  <c r="AP196" i="47"/>
  <c r="AP164" i="47"/>
  <c r="AP99" i="47"/>
  <c r="AP157" i="47"/>
  <c r="AP33" i="47"/>
  <c r="AP63" i="47"/>
  <c r="AP56" i="47"/>
  <c r="AP107" i="47"/>
  <c r="AP152" i="47"/>
  <c r="AP210" i="47"/>
  <c r="AP147" i="47"/>
  <c r="AP159" i="47"/>
  <c r="AP35" i="47"/>
  <c r="AP108" i="47"/>
  <c r="AP212" i="47"/>
  <c r="AP11" i="47"/>
  <c r="AP161" i="47"/>
  <c r="AP37" i="47"/>
  <c r="AP198" i="47"/>
  <c r="AP30" i="47"/>
  <c r="AP101" i="47"/>
  <c r="AP23" i="47"/>
  <c r="AP127" i="47"/>
  <c r="AP62" i="47"/>
  <c r="AP120" i="47"/>
  <c r="AP191" i="47"/>
  <c r="AP113" i="47"/>
  <c r="AP217" i="47"/>
  <c r="AP160" i="47"/>
  <c r="AP17" i="47"/>
  <c r="AP186" i="47"/>
  <c r="AP18" i="47"/>
  <c r="AP166" i="47"/>
  <c r="AP13" i="47"/>
  <c r="AP115" i="47"/>
  <c r="AP142" i="47"/>
  <c r="AP200" i="47"/>
  <c r="AP168" i="47"/>
  <c r="AP103" i="47"/>
  <c r="AP117" i="47"/>
  <c r="AP6" i="47"/>
  <c r="AP64" i="47"/>
  <c r="AP214" i="47"/>
  <c r="AP193" i="47"/>
  <c r="AP207" i="47"/>
  <c r="AP96" i="47"/>
  <c r="AP154" i="47"/>
  <c r="AP76" i="47"/>
  <c r="AP57" i="47"/>
  <c r="AP69" i="47"/>
  <c r="AP192" i="47"/>
  <c r="AP206" i="47"/>
  <c r="AP172" i="47"/>
  <c r="AP52" i="47"/>
  <c r="AP110" i="47"/>
  <c r="AP122" i="47"/>
  <c r="AP105" i="47"/>
  <c r="AP71" i="47"/>
  <c r="AP8" i="47"/>
  <c r="AP66" i="47"/>
  <c r="AP124" i="47"/>
  <c r="AP195" i="47"/>
  <c r="AP73" i="47"/>
  <c r="AP98" i="47"/>
  <c r="AP156" i="47"/>
  <c r="AP170" i="47"/>
  <c r="AP59" i="47"/>
  <c r="AP163" i="47"/>
  <c r="AP188" i="47"/>
  <c r="AP20" i="47"/>
  <c r="AP32" i="47"/>
  <c r="AP149" i="47"/>
  <c r="AP25" i="47"/>
  <c r="AF152" i="51"/>
  <c r="AH152" i="51"/>
  <c r="AI152" i="51"/>
  <c r="AL152" i="51"/>
  <c r="AM152" i="51"/>
  <c r="AO152" i="51"/>
  <c r="AJ152" i="51"/>
  <c r="AN152" i="51"/>
  <c r="AG152" i="51"/>
  <c r="AK152" i="51"/>
  <c r="AM18" i="51"/>
  <c r="AK18" i="51"/>
  <c r="AL18" i="51"/>
  <c r="AN18" i="51"/>
  <c r="AO18" i="51"/>
  <c r="AJ18" i="51"/>
  <c r="AF18" i="51"/>
  <c r="AG18" i="51"/>
  <c r="AH18" i="51"/>
  <c r="AI18" i="51"/>
  <c r="AN110" i="51"/>
  <c r="AM110" i="51"/>
  <c r="AJ110" i="51"/>
  <c r="AF110" i="51"/>
  <c r="AG110" i="51"/>
  <c r="AL110" i="51"/>
  <c r="AI110" i="51"/>
  <c r="AO110" i="51"/>
  <c r="AK110" i="51"/>
  <c r="AH110" i="51"/>
  <c r="AO202" i="51"/>
  <c r="AK202" i="51"/>
  <c r="AJ202" i="51"/>
  <c r="AF202" i="51"/>
  <c r="AG202" i="51"/>
  <c r="AM202" i="51"/>
  <c r="AL202" i="51"/>
  <c r="AH202" i="51"/>
  <c r="AN202" i="51"/>
  <c r="AI202" i="51"/>
  <c r="AF158" i="51"/>
  <c r="AG158" i="51"/>
  <c r="AK158" i="51"/>
  <c r="AJ158" i="51"/>
  <c r="AM158" i="51"/>
  <c r="AH158" i="51"/>
  <c r="AL158" i="51"/>
  <c r="AO158" i="51"/>
  <c r="AN158" i="51"/>
  <c r="AI158" i="51"/>
  <c r="AJ114" i="51"/>
  <c r="AL114" i="51"/>
  <c r="AN114" i="51"/>
  <c r="AG114" i="51"/>
  <c r="AF114" i="51"/>
  <c r="AO114" i="51"/>
  <c r="AK114" i="51"/>
  <c r="AM114" i="51"/>
  <c r="AI114" i="51"/>
  <c r="AH114" i="51"/>
  <c r="AO70" i="51"/>
  <c r="AK70" i="51"/>
  <c r="AL70" i="51"/>
  <c r="AM70" i="51"/>
  <c r="AJ70" i="51"/>
  <c r="AN70" i="51"/>
  <c r="AF70" i="51"/>
  <c r="AG70" i="51"/>
  <c r="AH70" i="51"/>
  <c r="AI70" i="51"/>
  <c r="AM26" i="51"/>
  <c r="AK26" i="51"/>
  <c r="AO26" i="51"/>
  <c r="AL26" i="51"/>
  <c r="AI26" i="51"/>
  <c r="AN26" i="51"/>
  <c r="AG26" i="51"/>
  <c r="AH26" i="51"/>
  <c r="AF26" i="51"/>
  <c r="AJ26" i="51"/>
  <c r="AI210" i="51"/>
  <c r="AO210" i="51"/>
  <c r="AJ210" i="51"/>
  <c r="AH210" i="51"/>
  <c r="AN210" i="51"/>
  <c r="AL210" i="51"/>
  <c r="AF210" i="51"/>
  <c r="AM210" i="51"/>
  <c r="AG210" i="51"/>
  <c r="AK210" i="51"/>
  <c r="AF166" i="51"/>
  <c r="AK166" i="51"/>
  <c r="AJ166" i="51"/>
  <c r="AM166" i="51"/>
  <c r="AL166" i="51"/>
  <c r="AG166" i="51"/>
  <c r="AI166" i="51"/>
  <c r="AN166" i="51"/>
  <c r="AH166" i="51"/>
  <c r="AO166" i="51"/>
  <c r="AM122" i="51"/>
  <c r="AL122" i="51"/>
  <c r="AJ122" i="51"/>
  <c r="AG122" i="51"/>
  <c r="AO122" i="51"/>
  <c r="AF122" i="51"/>
  <c r="AI122" i="51"/>
  <c r="AN122" i="51"/>
  <c r="AH122" i="51"/>
  <c r="AK122" i="51"/>
  <c r="AL78" i="51"/>
  <c r="AO78" i="51"/>
  <c r="AM78" i="51"/>
  <c r="AN78" i="51"/>
  <c r="AK78" i="51"/>
  <c r="AG78" i="51"/>
  <c r="AH78" i="51"/>
  <c r="AI78" i="51"/>
  <c r="AF78" i="51"/>
  <c r="AJ78" i="51"/>
  <c r="AL34" i="51"/>
  <c r="AN34" i="51"/>
  <c r="AO34" i="51"/>
  <c r="AF34" i="51"/>
  <c r="AG34" i="51"/>
  <c r="AH34" i="51"/>
  <c r="AM34" i="51"/>
  <c r="AJ34" i="51"/>
  <c r="AK34" i="51"/>
  <c r="AI34" i="51"/>
  <c r="AO197" i="51"/>
  <c r="AK197" i="51"/>
  <c r="AJ197" i="51"/>
  <c r="AF197" i="51"/>
  <c r="AH197" i="51"/>
  <c r="AL197" i="51"/>
  <c r="AG197" i="51"/>
  <c r="AN197" i="51"/>
  <c r="AM197" i="51"/>
  <c r="AI197" i="51"/>
  <c r="AL63" i="51"/>
  <c r="AM63" i="51"/>
  <c r="AN63" i="51"/>
  <c r="AK63" i="51"/>
  <c r="AO63" i="51"/>
  <c r="AG63" i="51"/>
  <c r="AH63" i="51"/>
  <c r="AJ63" i="51"/>
  <c r="AI63" i="51"/>
  <c r="AF63" i="51"/>
  <c r="AH155" i="51"/>
  <c r="AJ155" i="51"/>
  <c r="AM155" i="51"/>
  <c r="AL155" i="51"/>
  <c r="AN155" i="51"/>
  <c r="AG155" i="51"/>
  <c r="AF155" i="51"/>
  <c r="AK155" i="51"/>
  <c r="AO155" i="51"/>
  <c r="AI155" i="51"/>
  <c r="AN21" i="51"/>
  <c r="AL21" i="51"/>
  <c r="AO21" i="51"/>
  <c r="AM21" i="51"/>
  <c r="AH21" i="51"/>
  <c r="AG21" i="51"/>
  <c r="AK21" i="51"/>
  <c r="AI21" i="51"/>
  <c r="AJ21" i="51"/>
  <c r="AF21" i="51"/>
  <c r="AF203" i="51"/>
  <c r="AL203" i="51"/>
  <c r="AJ203" i="51"/>
  <c r="AG203" i="51"/>
  <c r="AK203" i="51"/>
  <c r="AM203" i="51"/>
  <c r="AH203" i="51"/>
  <c r="AN203" i="51"/>
  <c r="AI203" i="51"/>
  <c r="AO203" i="51"/>
  <c r="AK159" i="51"/>
  <c r="AL159" i="51"/>
  <c r="AN159" i="51"/>
  <c r="AG159" i="51"/>
  <c r="AO159" i="51"/>
  <c r="AF159" i="51"/>
  <c r="AH159" i="51"/>
  <c r="AI159" i="51"/>
  <c r="AJ159" i="51"/>
  <c r="AM159" i="51"/>
  <c r="AG115" i="51"/>
  <c r="AJ115" i="51"/>
  <c r="AL115" i="51"/>
  <c r="AM115" i="51"/>
  <c r="AK115" i="51"/>
  <c r="AO115" i="51"/>
  <c r="AN115" i="51"/>
  <c r="AI115" i="51"/>
  <c r="AF115" i="51"/>
  <c r="AH115" i="51"/>
  <c r="AN71" i="51"/>
  <c r="AK71" i="51"/>
  <c r="AL71" i="51"/>
  <c r="AI71" i="51"/>
  <c r="AM71" i="51"/>
  <c r="AJ71" i="51"/>
  <c r="AO71" i="51"/>
  <c r="AH71" i="51"/>
  <c r="AG71" i="51"/>
  <c r="AF71" i="51"/>
  <c r="AM27" i="51"/>
  <c r="AL27" i="51"/>
  <c r="AO27" i="51"/>
  <c r="AK27" i="51"/>
  <c r="AI27" i="51"/>
  <c r="AN27" i="51"/>
  <c r="AJ27" i="51"/>
  <c r="AH27" i="51"/>
  <c r="AF27" i="51"/>
  <c r="AG27" i="51"/>
  <c r="AG211" i="51"/>
  <c r="AO211" i="51"/>
  <c r="AM211" i="51"/>
  <c r="AH211" i="51"/>
  <c r="AK211" i="51"/>
  <c r="AF211" i="51"/>
  <c r="AJ211" i="51"/>
  <c r="AN211" i="51"/>
  <c r="AI211" i="51"/>
  <c r="AL211" i="51"/>
  <c r="AO167" i="51"/>
  <c r="AI167" i="51"/>
  <c r="AK167" i="51"/>
  <c r="AJ167" i="51"/>
  <c r="AF167" i="51"/>
  <c r="AH167" i="51"/>
  <c r="AL167" i="51"/>
  <c r="AG167" i="51"/>
  <c r="AM167" i="51"/>
  <c r="AN167" i="51"/>
  <c r="AO123" i="51"/>
  <c r="AG123" i="51"/>
  <c r="AH123" i="51"/>
  <c r="AN123" i="51"/>
  <c r="AI123" i="51"/>
  <c r="AM123" i="51"/>
  <c r="AL123" i="51"/>
  <c r="AF123" i="51"/>
  <c r="AK123" i="51"/>
  <c r="AJ123" i="51"/>
  <c r="AK79" i="51"/>
  <c r="AN79" i="51"/>
  <c r="AO79" i="51"/>
  <c r="AL79" i="51"/>
  <c r="AM79" i="51"/>
  <c r="AG79" i="51"/>
  <c r="AH79" i="51"/>
  <c r="AI79" i="51"/>
  <c r="AJ79" i="51"/>
  <c r="AF79" i="51"/>
  <c r="AO35" i="51"/>
  <c r="AL35" i="51"/>
  <c r="AM35" i="51"/>
  <c r="AN35" i="51"/>
  <c r="AK35" i="51"/>
  <c r="AH35" i="51"/>
  <c r="AF35" i="51"/>
  <c r="AG35" i="51"/>
  <c r="AJ35" i="51"/>
  <c r="AI35" i="51"/>
  <c r="AO108" i="51"/>
  <c r="AK108" i="51"/>
  <c r="AL108" i="51"/>
  <c r="AN108" i="51"/>
  <c r="AH108" i="51"/>
  <c r="AF108" i="51"/>
  <c r="AG108" i="51"/>
  <c r="AI108" i="51"/>
  <c r="AM108" i="51"/>
  <c r="AJ108" i="51"/>
  <c r="AF200" i="51"/>
  <c r="AI200" i="51"/>
  <c r="AL200" i="51"/>
  <c r="AG200" i="51"/>
  <c r="AH200" i="51"/>
  <c r="AN200" i="51"/>
  <c r="AO200" i="51"/>
  <c r="AM200" i="51"/>
  <c r="AJ200" i="51"/>
  <c r="AK200" i="51"/>
  <c r="AN66" i="51"/>
  <c r="AL66" i="51"/>
  <c r="AM66" i="51"/>
  <c r="AJ66" i="51"/>
  <c r="AF66" i="51"/>
  <c r="AG66" i="51"/>
  <c r="AH66" i="51"/>
  <c r="AI66" i="51"/>
  <c r="AO66" i="51"/>
  <c r="AK66" i="51"/>
  <c r="AF204" i="51"/>
  <c r="AL204" i="51"/>
  <c r="AG204" i="51"/>
  <c r="AK204" i="51"/>
  <c r="AM204" i="51"/>
  <c r="AH204" i="51"/>
  <c r="AO204" i="51"/>
  <c r="AI204" i="51"/>
  <c r="AJ204" i="51"/>
  <c r="AN204" i="51"/>
  <c r="AJ160" i="51"/>
  <c r="AG160" i="51"/>
  <c r="AH160" i="51"/>
  <c r="AK160" i="51"/>
  <c r="AI160" i="51"/>
  <c r="AF160" i="51"/>
  <c r="AN160" i="51"/>
  <c r="AL160" i="51"/>
  <c r="AO160" i="51"/>
  <c r="AM160" i="51"/>
  <c r="AG116" i="51"/>
  <c r="AF116" i="51"/>
  <c r="AJ116" i="51"/>
  <c r="AK116" i="51"/>
  <c r="AL116" i="51"/>
  <c r="AH116" i="51"/>
  <c r="AI116" i="51"/>
  <c r="AM116" i="51"/>
  <c r="AO116" i="51"/>
  <c r="AN116" i="51"/>
  <c r="AK72" i="51"/>
  <c r="AN72" i="51"/>
  <c r="AO72" i="51"/>
  <c r="AL72" i="51"/>
  <c r="AF72" i="51"/>
  <c r="AG72" i="51"/>
  <c r="AH72" i="51"/>
  <c r="AJ72" i="51"/>
  <c r="AI72" i="51"/>
  <c r="AM72" i="51"/>
  <c r="AK28" i="51"/>
  <c r="AN28" i="51"/>
  <c r="AO28" i="51"/>
  <c r="AL28" i="51"/>
  <c r="AH28" i="51"/>
  <c r="AJ28" i="51"/>
  <c r="AM28" i="51"/>
  <c r="AG28" i="51"/>
  <c r="AF28" i="51"/>
  <c r="AI28" i="51"/>
  <c r="AM212" i="51"/>
  <c r="AH212" i="51"/>
  <c r="AI212" i="51"/>
  <c r="AK212" i="51"/>
  <c r="AF212" i="51"/>
  <c r="AL212" i="51"/>
  <c r="AG212" i="51"/>
  <c r="AJ212" i="51"/>
  <c r="AN212" i="51"/>
  <c r="AO212" i="51"/>
  <c r="AH168" i="51"/>
  <c r="AK168" i="51"/>
  <c r="AM168" i="51"/>
  <c r="AF168" i="51"/>
  <c r="AN168" i="51"/>
  <c r="AO168" i="51"/>
  <c r="AI168" i="51"/>
  <c r="AL168" i="51"/>
  <c r="AJ168" i="51"/>
  <c r="AG168" i="51"/>
  <c r="AM124" i="51"/>
  <c r="AN124" i="51"/>
  <c r="AI124" i="51"/>
  <c r="AK124" i="51"/>
  <c r="AJ124" i="51"/>
  <c r="AF124" i="51"/>
  <c r="AL124" i="51"/>
  <c r="AG124" i="51"/>
  <c r="AH124" i="51"/>
  <c r="AO124" i="51"/>
  <c r="AO80" i="51"/>
  <c r="AK80" i="51"/>
  <c r="AL80" i="51"/>
  <c r="AN80" i="51"/>
  <c r="AM80" i="51"/>
  <c r="AJ80" i="51"/>
  <c r="AG80" i="51"/>
  <c r="AF80" i="51"/>
  <c r="AI80" i="51"/>
  <c r="AH80" i="51"/>
  <c r="AM36" i="51"/>
  <c r="AK36" i="51"/>
  <c r="AO36" i="51"/>
  <c r="AL36" i="51"/>
  <c r="AN36" i="51"/>
  <c r="AF36" i="51"/>
  <c r="AG36" i="51"/>
  <c r="AH36" i="51"/>
  <c r="AI36" i="51"/>
  <c r="AJ36" i="51"/>
  <c r="AL153" i="51"/>
  <c r="AF153" i="51"/>
  <c r="AG153" i="51"/>
  <c r="AH153" i="51"/>
  <c r="AN153" i="51"/>
  <c r="AI153" i="51"/>
  <c r="AK153" i="51"/>
  <c r="AO153" i="51"/>
  <c r="AJ153" i="51"/>
  <c r="AM153" i="51"/>
  <c r="AO19" i="51"/>
  <c r="AK19" i="51"/>
  <c r="AM19" i="51"/>
  <c r="AL19" i="51"/>
  <c r="AJ19" i="51"/>
  <c r="AN19" i="51"/>
  <c r="AH19" i="51"/>
  <c r="AG19" i="51"/>
  <c r="AI19" i="51"/>
  <c r="AF19" i="51"/>
  <c r="AM111" i="51"/>
  <c r="AO111" i="51"/>
  <c r="AI111" i="51"/>
  <c r="AK111" i="51"/>
  <c r="AJ111" i="51"/>
  <c r="AF111" i="51"/>
  <c r="AL111" i="51"/>
  <c r="AG111" i="51"/>
  <c r="AH111" i="51"/>
  <c r="AN111" i="51"/>
  <c r="AF205" i="51"/>
  <c r="AH205" i="51"/>
  <c r="AL205" i="51"/>
  <c r="AG205" i="51"/>
  <c r="AO205" i="51"/>
  <c r="AJ205" i="51"/>
  <c r="AM205" i="51"/>
  <c r="AN205" i="51"/>
  <c r="AI205" i="51"/>
  <c r="AK205" i="51"/>
  <c r="AI161" i="51"/>
  <c r="AF161" i="51"/>
  <c r="AK161" i="51"/>
  <c r="AJ161" i="51"/>
  <c r="AL161" i="51"/>
  <c r="AN161" i="51"/>
  <c r="AG161" i="51"/>
  <c r="AH161" i="51"/>
  <c r="AM161" i="51"/>
  <c r="AO161" i="51"/>
  <c r="AH117" i="51"/>
  <c r="AJ117" i="51"/>
  <c r="AN117" i="51"/>
  <c r="AO117" i="51"/>
  <c r="AF117" i="51"/>
  <c r="AK117" i="51"/>
  <c r="AL117" i="51"/>
  <c r="AG117" i="51"/>
  <c r="AI117" i="51"/>
  <c r="AM117" i="51"/>
  <c r="AK73" i="51"/>
  <c r="AN73" i="51"/>
  <c r="AO73" i="51"/>
  <c r="AL73" i="51"/>
  <c r="AM73" i="51"/>
  <c r="AF73" i="51"/>
  <c r="AG73" i="51"/>
  <c r="AH73" i="51"/>
  <c r="AI73" i="51"/>
  <c r="AJ73" i="51"/>
  <c r="AO29" i="51"/>
  <c r="AK29" i="51"/>
  <c r="AL29" i="51"/>
  <c r="AJ29" i="51"/>
  <c r="AN29" i="51"/>
  <c r="AF29" i="51"/>
  <c r="AM29" i="51"/>
  <c r="AG29" i="51"/>
  <c r="AH29" i="51"/>
  <c r="AI29" i="51"/>
  <c r="AF213" i="51"/>
  <c r="AI213" i="51"/>
  <c r="AL213" i="51"/>
  <c r="AG213" i="51"/>
  <c r="AK213" i="51"/>
  <c r="AN213" i="51"/>
  <c r="AM213" i="51"/>
  <c r="AO213" i="51"/>
  <c r="AJ213" i="51"/>
  <c r="AH213" i="51"/>
  <c r="AJ169" i="51"/>
  <c r="AO169" i="51"/>
  <c r="AF169" i="51"/>
  <c r="AN169" i="51"/>
  <c r="AG169" i="51"/>
  <c r="AL169" i="51"/>
  <c r="AM169" i="51"/>
  <c r="AH169" i="51"/>
  <c r="AK169" i="51"/>
  <c r="AI169" i="51"/>
  <c r="AG125" i="51"/>
  <c r="AJ125" i="51"/>
  <c r="AF125" i="51"/>
  <c r="AM125" i="51"/>
  <c r="AK125" i="51"/>
  <c r="AO125" i="51"/>
  <c r="AI125" i="51"/>
  <c r="AL125" i="51"/>
  <c r="AH125" i="51"/>
  <c r="AN125" i="51"/>
  <c r="AK81" i="51"/>
  <c r="AL81" i="51"/>
  <c r="AM81" i="51"/>
  <c r="AO81" i="51"/>
  <c r="AN81" i="51"/>
  <c r="AF81" i="51"/>
  <c r="AI81" i="51"/>
  <c r="AJ81" i="51"/>
  <c r="AG81" i="51"/>
  <c r="AH81" i="51"/>
  <c r="AL37" i="51"/>
  <c r="AM37" i="51"/>
  <c r="AN37" i="51"/>
  <c r="AK37" i="51"/>
  <c r="AO37" i="51"/>
  <c r="AH37" i="51"/>
  <c r="AI37" i="51"/>
  <c r="AG37" i="51"/>
  <c r="AJ37" i="51"/>
  <c r="AF37" i="51"/>
  <c r="AI198" i="51"/>
  <c r="AO198" i="51"/>
  <c r="AJ198" i="51"/>
  <c r="AL198" i="51"/>
  <c r="AG198" i="51"/>
  <c r="AM198" i="51"/>
  <c r="AK198" i="51"/>
  <c r="AF198" i="51"/>
  <c r="AH198" i="51"/>
  <c r="AN198" i="51"/>
  <c r="AN64" i="51"/>
  <c r="AO64" i="51"/>
  <c r="AK64" i="51"/>
  <c r="AG64" i="51"/>
  <c r="AM64" i="51"/>
  <c r="AJ64" i="51"/>
  <c r="AI64" i="51"/>
  <c r="AF64" i="51"/>
  <c r="AH64" i="51"/>
  <c r="AL64" i="51"/>
  <c r="AF156" i="51"/>
  <c r="AL156" i="51"/>
  <c r="AM156" i="51"/>
  <c r="AI156" i="51"/>
  <c r="AO156" i="51"/>
  <c r="AH156" i="51"/>
  <c r="AJ156" i="51"/>
  <c r="AK156" i="51"/>
  <c r="AN156" i="51"/>
  <c r="AG156" i="51"/>
  <c r="AM22" i="51"/>
  <c r="AK22" i="51"/>
  <c r="AL22" i="51"/>
  <c r="AN22" i="51"/>
  <c r="AO22" i="51"/>
  <c r="AJ22" i="51"/>
  <c r="AG22" i="51"/>
  <c r="AF22" i="51"/>
  <c r="AH22" i="51"/>
  <c r="AI22" i="51"/>
  <c r="AI206" i="51"/>
  <c r="AO206" i="51"/>
  <c r="AJ206" i="51"/>
  <c r="AK206" i="51"/>
  <c r="AF206" i="51"/>
  <c r="AG206" i="51"/>
  <c r="AM206" i="51"/>
  <c r="AN206" i="51"/>
  <c r="AH206" i="51"/>
  <c r="AL206" i="51"/>
  <c r="AJ162" i="51"/>
  <c r="AN162" i="51"/>
  <c r="AO162" i="51"/>
  <c r="AF162" i="51"/>
  <c r="AK162" i="51"/>
  <c r="AL162" i="51"/>
  <c r="AM162" i="51"/>
  <c r="AH162" i="51"/>
  <c r="AG162" i="51"/>
  <c r="AI162" i="51"/>
  <c r="AH118" i="51"/>
  <c r="AJ118" i="51"/>
  <c r="AM118" i="51"/>
  <c r="AL118" i="51"/>
  <c r="AN118" i="51"/>
  <c r="AI118" i="51"/>
  <c r="AK118" i="51"/>
  <c r="AO118" i="51"/>
  <c r="AF118" i="51"/>
  <c r="AG118" i="51"/>
  <c r="AN74" i="51"/>
  <c r="AO74" i="51"/>
  <c r="AK74" i="51"/>
  <c r="AL74" i="51"/>
  <c r="AM74" i="51"/>
  <c r="AH74" i="51"/>
  <c r="AI74" i="51"/>
  <c r="AJ74" i="51"/>
  <c r="AF74" i="51"/>
  <c r="AG74" i="51"/>
  <c r="AO30" i="51"/>
  <c r="AK30" i="51"/>
  <c r="AL30" i="51"/>
  <c r="AN30" i="51"/>
  <c r="AG30" i="51"/>
  <c r="AH30" i="51"/>
  <c r="AI30" i="51"/>
  <c r="AF30" i="51"/>
  <c r="AJ30" i="51"/>
  <c r="AM30" i="51"/>
  <c r="AF214" i="51"/>
  <c r="AL214" i="51"/>
  <c r="AG214" i="51"/>
  <c r="AK214" i="51"/>
  <c r="AH214" i="51"/>
  <c r="AJ214" i="51"/>
  <c r="AN214" i="51"/>
  <c r="AI214" i="51"/>
  <c r="AO214" i="51"/>
  <c r="AM214" i="51"/>
  <c r="AH170" i="51"/>
  <c r="AO170" i="51"/>
  <c r="AI170" i="51"/>
  <c r="AK170" i="51"/>
  <c r="AJ170" i="51"/>
  <c r="AF170" i="51"/>
  <c r="AG170" i="51"/>
  <c r="AL170" i="51"/>
  <c r="AN170" i="51"/>
  <c r="AM170" i="51"/>
  <c r="AG126" i="51"/>
  <c r="AL126" i="51"/>
  <c r="AI126" i="51"/>
  <c r="AK126" i="51"/>
  <c r="AJ126" i="51"/>
  <c r="AM126" i="51"/>
  <c r="AF126" i="51"/>
  <c r="AN126" i="51"/>
  <c r="AO126" i="51"/>
  <c r="AH126" i="51"/>
  <c r="AK82" i="51"/>
  <c r="AL82" i="51"/>
  <c r="AM82" i="51"/>
  <c r="AN82" i="51"/>
  <c r="AO82" i="51"/>
  <c r="AG82" i="51"/>
  <c r="AH82" i="51"/>
  <c r="AI82" i="51"/>
  <c r="AF82" i="51"/>
  <c r="AJ82" i="51"/>
  <c r="AL17" i="51"/>
  <c r="AO17" i="51"/>
  <c r="AK17" i="51"/>
  <c r="AF17" i="51"/>
  <c r="AM17" i="51"/>
  <c r="AJ17" i="51"/>
  <c r="AI17" i="51"/>
  <c r="AH17" i="51"/>
  <c r="AN17" i="51"/>
  <c r="AG17" i="51"/>
  <c r="AN109" i="51"/>
  <c r="AF109" i="51"/>
  <c r="AK109" i="51"/>
  <c r="AG109" i="51"/>
  <c r="AJ109" i="51"/>
  <c r="AO109" i="51"/>
  <c r="AI109" i="51"/>
  <c r="AH109" i="51"/>
  <c r="AL109" i="51"/>
  <c r="AM109" i="51"/>
  <c r="AG201" i="51"/>
  <c r="AN201" i="51"/>
  <c r="AH201" i="51"/>
  <c r="AI201" i="51"/>
  <c r="AM201" i="51"/>
  <c r="AO201" i="51"/>
  <c r="AJ201" i="51"/>
  <c r="AK201" i="51"/>
  <c r="AF201" i="51"/>
  <c r="AL201" i="51"/>
  <c r="AK67" i="51"/>
  <c r="AN67" i="51"/>
  <c r="AF67" i="51"/>
  <c r="AG67" i="51"/>
  <c r="AO67" i="51"/>
  <c r="AH67" i="51"/>
  <c r="AL67" i="51"/>
  <c r="AJ67" i="51"/>
  <c r="AI67" i="51"/>
  <c r="AM67" i="51"/>
  <c r="AO23" i="51"/>
  <c r="AM23" i="51"/>
  <c r="AL23" i="51"/>
  <c r="AF23" i="51"/>
  <c r="AJ23" i="51"/>
  <c r="AG23" i="51"/>
  <c r="AH23" i="51"/>
  <c r="AI23" i="51"/>
  <c r="AK23" i="51"/>
  <c r="AN23" i="51"/>
  <c r="AN207" i="51"/>
  <c r="AI207" i="51"/>
  <c r="AF207" i="51"/>
  <c r="AG207" i="51"/>
  <c r="AM207" i="51"/>
  <c r="AH207" i="51"/>
  <c r="AL207" i="51"/>
  <c r="AO207" i="51"/>
  <c r="AJ207" i="51"/>
  <c r="AK207" i="51"/>
  <c r="AJ163" i="51"/>
  <c r="AL163" i="51"/>
  <c r="AO163" i="51"/>
  <c r="AG163" i="51"/>
  <c r="AF163" i="51"/>
  <c r="AH163" i="51"/>
  <c r="AM163" i="51"/>
  <c r="AN163" i="51"/>
  <c r="AI163" i="51"/>
  <c r="AK163" i="51"/>
  <c r="AG119" i="51"/>
  <c r="AF119" i="51"/>
  <c r="AL119" i="51"/>
  <c r="AJ119" i="51"/>
  <c r="AH119" i="51"/>
  <c r="AI119" i="51"/>
  <c r="AM119" i="51"/>
  <c r="AN119" i="51"/>
  <c r="AK119" i="51"/>
  <c r="AO119" i="51"/>
  <c r="AK75" i="51"/>
  <c r="AL75" i="51"/>
  <c r="AM75" i="51"/>
  <c r="AO75" i="51"/>
  <c r="AN75" i="51"/>
  <c r="AF75" i="51"/>
  <c r="AH75" i="51"/>
  <c r="AG75" i="51"/>
  <c r="AI75" i="51"/>
  <c r="AJ75" i="51"/>
  <c r="AN31" i="51"/>
  <c r="AK31" i="51"/>
  <c r="AO31" i="51"/>
  <c r="AH31" i="51"/>
  <c r="AJ31" i="51"/>
  <c r="AI31" i="51"/>
  <c r="AF31" i="51"/>
  <c r="AG31" i="51"/>
  <c r="AL31" i="51"/>
  <c r="AM31" i="51"/>
  <c r="AM215" i="51"/>
  <c r="AF215" i="51"/>
  <c r="AH215" i="51"/>
  <c r="AN215" i="51"/>
  <c r="AL215" i="51"/>
  <c r="AG215" i="51"/>
  <c r="AI215" i="51"/>
  <c r="AK215" i="51"/>
  <c r="AJ215" i="51"/>
  <c r="AO215" i="51"/>
  <c r="AF171" i="51"/>
  <c r="AK171" i="51"/>
  <c r="AJ171" i="51"/>
  <c r="AM171" i="51"/>
  <c r="AL171" i="51"/>
  <c r="AG171" i="51"/>
  <c r="AN171" i="51"/>
  <c r="AH171" i="51"/>
  <c r="AO171" i="51"/>
  <c r="AI171" i="51"/>
  <c r="AK127" i="51"/>
  <c r="AM127" i="51"/>
  <c r="AG127" i="51"/>
  <c r="AH127" i="51"/>
  <c r="AI127" i="51"/>
  <c r="AF127" i="51"/>
  <c r="AN127" i="51"/>
  <c r="AJ127" i="51"/>
  <c r="AL127" i="51"/>
  <c r="AO127" i="51"/>
  <c r="AM62" i="51"/>
  <c r="AN62" i="51"/>
  <c r="AO62" i="51"/>
  <c r="AF62" i="51"/>
  <c r="AG62" i="51"/>
  <c r="AL62" i="51"/>
  <c r="AI62" i="51"/>
  <c r="AJ62" i="51"/>
  <c r="AK62" i="51"/>
  <c r="AH62" i="51"/>
  <c r="AN154" i="51"/>
  <c r="AM154" i="51"/>
  <c r="AG154" i="51"/>
  <c r="AH154" i="51"/>
  <c r="AI154" i="51"/>
  <c r="AK154" i="51"/>
  <c r="AJ154" i="51"/>
  <c r="AL154" i="51"/>
  <c r="AO154" i="51"/>
  <c r="AF154" i="51"/>
  <c r="AM20" i="51"/>
  <c r="AO20" i="51"/>
  <c r="AK20" i="51"/>
  <c r="AF20" i="51"/>
  <c r="AJ20" i="51"/>
  <c r="AL20" i="51"/>
  <c r="AN20" i="51"/>
  <c r="AG20" i="51"/>
  <c r="AH20" i="51"/>
  <c r="AI20" i="51"/>
  <c r="AF112" i="51"/>
  <c r="AO112" i="51"/>
  <c r="AH112" i="51"/>
  <c r="AJ112" i="51"/>
  <c r="AG112" i="51"/>
  <c r="AL112" i="51"/>
  <c r="AI112" i="51"/>
  <c r="AK112" i="51"/>
  <c r="AM112" i="51"/>
  <c r="AN112" i="51"/>
  <c r="AN68" i="51"/>
  <c r="AK68" i="51"/>
  <c r="AO68" i="51"/>
  <c r="AL68" i="51"/>
  <c r="AI68" i="51"/>
  <c r="AM68" i="51"/>
  <c r="AJ68" i="51"/>
  <c r="AF68" i="51"/>
  <c r="AG68" i="51"/>
  <c r="AH68" i="51"/>
  <c r="AL24" i="51"/>
  <c r="AM24" i="51"/>
  <c r="AN24" i="51"/>
  <c r="AO24" i="51"/>
  <c r="AK24" i="51"/>
  <c r="AH24" i="51"/>
  <c r="AJ24" i="51"/>
  <c r="AF24" i="51"/>
  <c r="AI24" i="51"/>
  <c r="AG24" i="51"/>
  <c r="AG208" i="51"/>
  <c r="AM208" i="51"/>
  <c r="AH208" i="51"/>
  <c r="AF208" i="51"/>
  <c r="AL208" i="51"/>
  <c r="AN208" i="51"/>
  <c r="AK208" i="51"/>
  <c r="AO208" i="51"/>
  <c r="AJ208" i="51"/>
  <c r="AI208" i="51"/>
  <c r="AG164" i="51"/>
  <c r="AH164" i="51"/>
  <c r="AI164" i="51"/>
  <c r="AL164" i="51"/>
  <c r="AM164" i="51"/>
  <c r="AJ164" i="51"/>
  <c r="AN164" i="51"/>
  <c r="AK164" i="51"/>
  <c r="AF164" i="51"/>
  <c r="AO164" i="51"/>
  <c r="AI120" i="51"/>
  <c r="AO120" i="51"/>
  <c r="AK120" i="51"/>
  <c r="AH120" i="51"/>
  <c r="AL120" i="51"/>
  <c r="AF120" i="51"/>
  <c r="AG120" i="51"/>
  <c r="AJ120" i="51"/>
  <c r="AN120" i="51"/>
  <c r="AM120" i="51"/>
  <c r="AK76" i="51"/>
  <c r="AN76" i="51"/>
  <c r="AO76" i="51"/>
  <c r="AL76" i="51"/>
  <c r="AM76" i="51"/>
  <c r="AF76" i="51"/>
  <c r="AG76" i="51"/>
  <c r="AH76" i="51"/>
  <c r="AJ76" i="51"/>
  <c r="AI76" i="51"/>
  <c r="AN32" i="51"/>
  <c r="AO32" i="51"/>
  <c r="AK32" i="51"/>
  <c r="AM32" i="51"/>
  <c r="AJ32" i="51"/>
  <c r="AG32" i="51"/>
  <c r="AF32" i="51"/>
  <c r="AH32" i="51"/>
  <c r="AI32" i="51"/>
  <c r="AL32" i="51"/>
  <c r="AF216" i="51"/>
  <c r="AN216" i="51"/>
  <c r="AH216" i="51"/>
  <c r="AK216" i="51"/>
  <c r="AL216" i="51"/>
  <c r="AG216" i="51"/>
  <c r="AO216" i="51"/>
  <c r="AI216" i="51"/>
  <c r="AJ216" i="51"/>
  <c r="AM216" i="51"/>
  <c r="AL172" i="51"/>
  <c r="AO172" i="51"/>
  <c r="AM172" i="51"/>
  <c r="AJ172" i="51"/>
  <c r="AN172" i="51"/>
  <c r="AG172" i="51"/>
  <c r="AH172" i="51"/>
  <c r="AI172" i="51"/>
  <c r="AK172" i="51"/>
  <c r="AF172" i="51"/>
  <c r="AI107" i="51"/>
  <c r="AJ107" i="51"/>
  <c r="AF107" i="51"/>
  <c r="AG107" i="51"/>
  <c r="AK107" i="51"/>
  <c r="AO107" i="51"/>
  <c r="AH107" i="51"/>
  <c r="AN107" i="51"/>
  <c r="AL107" i="51"/>
  <c r="AM107" i="51"/>
  <c r="AJ199" i="51"/>
  <c r="AK199" i="51"/>
  <c r="AO199" i="51"/>
  <c r="AL199" i="51"/>
  <c r="AF199" i="51"/>
  <c r="AM199" i="51"/>
  <c r="AH199" i="51"/>
  <c r="AN199" i="51"/>
  <c r="AG199" i="51"/>
  <c r="AI199" i="51"/>
  <c r="AN65" i="51"/>
  <c r="AK65" i="51"/>
  <c r="AL65" i="51"/>
  <c r="AO65" i="51"/>
  <c r="AI65" i="51"/>
  <c r="AM65" i="51"/>
  <c r="AJ65" i="51"/>
  <c r="AF65" i="51"/>
  <c r="AG65" i="51"/>
  <c r="AH65" i="51"/>
  <c r="AI157" i="51"/>
  <c r="AO157" i="51"/>
  <c r="AF157" i="51"/>
  <c r="AG157" i="51"/>
  <c r="AN157" i="51"/>
  <c r="AH157" i="51"/>
  <c r="AK157" i="51"/>
  <c r="AJ157" i="51"/>
  <c r="AL157" i="51"/>
  <c r="AM157" i="51"/>
  <c r="AF113" i="51"/>
  <c r="AO113" i="51"/>
  <c r="AH113" i="51"/>
  <c r="AM113" i="51"/>
  <c r="AI113" i="51"/>
  <c r="AK113" i="51"/>
  <c r="AL113" i="51"/>
  <c r="AN113" i="51"/>
  <c r="AG113" i="51"/>
  <c r="AJ113" i="51"/>
  <c r="AM69" i="51"/>
  <c r="AN69" i="51"/>
  <c r="AO69" i="51"/>
  <c r="AK69" i="51"/>
  <c r="AL69" i="51"/>
  <c r="AI69" i="51"/>
  <c r="AJ69" i="51"/>
  <c r="AH69" i="51"/>
  <c r="AG69" i="51"/>
  <c r="AF69" i="51"/>
  <c r="AK25" i="51"/>
  <c r="AN25" i="51"/>
  <c r="AL25" i="51"/>
  <c r="AO25" i="51"/>
  <c r="AM25" i="51"/>
  <c r="AI25" i="51"/>
  <c r="AH25" i="51"/>
  <c r="AJ25" i="51"/>
  <c r="AF25" i="51"/>
  <c r="AG25" i="51"/>
  <c r="AI209" i="51"/>
  <c r="AH209" i="51"/>
  <c r="AO209" i="51"/>
  <c r="AJ209" i="51"/>
  <c r="AM209" i="51"/>
  <c r="AK209" i="51"/>
  <c r="AF209" i="51"/>
  <c r="AG209" i="51"/>
  <c r="AL209" i="51"/>
  <c r="AN209" i="51"/>
  <c r="AK165" i="51"/>
  <c r="AJ165" i="51"/>
  <c r="AL165" i="51"/>
  <c r="AN165" i="51"/>
  <c r="AI165" i="51"/>
  <c r="AF165" i="51"/>
  <c r="AG165" i="51"/>
  <c r="AO165" i="51"/>
  <c r="AM165" i="51"/>
  <c r="AH165" i="51"/>
  <c r="AN121" i="51"/>
  <c r="AF121" i="51"/>
  <c r="AK121" i="51"/>
  <c r="AM121" i="51"/>
  <c r="AG121" i="51"/>
  <c r="AL121" i="51"/>
  <c r="AI121" i="51"/>
  <c r="AJ121" i="51"/>
  <c r="AO121" i="51"/>
  <c r="AH121" i="51"/>
  <c r="AO77" i="51"/>
  <c r="AK77" i="51"/>
  <c r="AL77" i="51"/>
  <c r="AF77" i="51"/>
  <c r="AG77" i="51"/>
  <c r="AH77" i="51"/>
  <c r="AM77" i="51"/>
  <c r="AI77" i="51"/>
  <c r="AN77" i="51"/>
  <c r="AJ77" i="51"/>
  <c r="AO33" i="51"/>
  <c r="AL33" i="51"/>
  <c r="AK33" i="51"/>
  <c r="AM33" i="51"/>
  <c r="AF33" i="51"/>
  <c r="AN33" i="51"/>
  <c r="AH33" i="51"/>
  <c r="AG33" i="51"/>
  <c r="AJ33" i="51"/>
  <c r="AI33" i="51"/>
  <c r="AK217" i="51"/>
  <c r="AF217" i="51"/>
  <c r="AL217" i="51"/>
  <c r="AI217" i="51"/>
  <c r="AM217" i="51"/>
  <c r="AG217" i="51"/>
  <c r="AN217" i="51"/>
  <c r="AJ217" i="51"/>
  <c r="AH217" i="51"/>
  <c r="AO217" i="51"/>
  <c r="EG50" i="35"/>
  <c r="EG141" i="35"/>
  <c r="EG54" i="35"/>
  <c r="EG145" i="35"/>
  <c r="EG148" i="35"/>
  <c r="EG59" i="35"/>
  <c r="EG152" i="35"/>
  <c r="EG63" i="35"/>
  <c r="EG95" i="35"/>
  <c r="EG186" i="35"/>
  <c r="EG8" i="35"/>
  <c r="EG99" i="35"/>
  <c r="EG190" i="35"/>
  <c r="EG193" i="35"/>
  <c r="EG104" i="35"/>
  <c r="EG15" i="35"/>
  <c r="EG197" i="35"/>
  <c r="EG108" i="35"/>
  <c r="EG19" i="35"/>
  <c r="EG140" i="35"/>
  <c r="EG53" i="35"/>
  <c r="EG144" i="35"/>
  <c r="EG149" i="35"/>
  <c r="EG60" i="35"/>
  <c r="EG153" i="35"/>
  <c r="EG64" i="35"/>
  <c r="EG185" i="35"/>
  <c r="EG7" i="35"/>
  <c r="EG98" i="35"/>
  <c r="EG189" i="35"/>
  <c r="EG11" i="35"/>
  <c r="EG194" i="35"/>
  <c r="EG105" i="35"/>
  <c r="EG16" i="35"/>
  <c r="EG198" i="35"/>
  <c r="EG109" i="35"/>
  <c r="EG20" i="35"/>
  <c r="EG52" i="35"/>
  <c r="EG143" i="35"/>
  <c r="EG56" i="35"/>
  <c r="EG150" i="35"/>
  <c r="EG61" i="35"/>
  <c r="EG154" i="35"/>
  <c r="EG65" i="35"/>
  <c r="EG6" i="35"/>
  <c r="EG97" i="35"/>
  <c r="EG188" i="35"/>
  <c r="EG10" i="35"/>
  <c r="EG101" i="35"/>
  <c r="EG13" i="35"/>
  <c r="EG195" i="35"/>
  <c r="EG106" i="35"/>
  <c r="EG17" i="35"/>
  <c r="EG199" i="35"/>
  <c r="EG110" i="35"/>
  <c r="EG51" i="35"/>
  <c r="EG142" i="35"/>
  <c r="EG55" i="35"/>
  <c r="EG146" i="35"/>
  <c r="EG58" i="35"/>
  <c r="EG151" i="35"/>
  <c r="EG62" i="35"/>
  <c r="EG155" i="35"/>
  <c r="EG5" i="35"/>
  <c r="EG96" i="35"/>
  <c r="EG187" i="35"/>
  <c r="EG9" i="35"/>
  <c r="EG100" i="35"/>
  <c r="EG191" i="35"/>
  <c r="EG103" i="35"/>
  <c r="EG14" i="35"/>
  <c r="EG196" i="35"/>
  <c r="EG107" i="35"/>
  <c r="EG18" i="35"/>
  <c r="EG200" i="35"/>
  <c r="EG12" i="35"/>
  <c r="EG57" i="35"/>
  <c r="EG102" i="35"/>
  <c r="EG147" i="35"/>
  <c r="EG192" i="35"/>
  <c r="W11" i="31"/>
  <c r="R66" i="48"/>
  <c r="W66" i="48"/>
  <c r="X67" i="48"/>
  <c r="S67" i="48"/>
  <c r="T68" i="48"/>
  <c r="Y68" i="48"/>
  <c r="Z69" i="48"/>
  <c r="U69" i="48"/>
  <c r="AA70" i="48"/>
  <c r="V70" i="48"/>
  <c r="W74" i="48"/>
  <c r="R74" i="48"/>
  <c r="X75" i="48"/>
  <c r="S75" i="48"/>
  <c r="W69" i="48"/>
  <c r="R69" i="48"/>
  <c r="S66" i="48"/>
  <c r="X66" i="48"/>
  <c r="Y67" i="48"/>
  <c r="T67" i="48"/>
  <c r="U68" i="48"/>
  <c r="Z68" i="48"/>
  <c r="AA69" i="48"/>
  <c r="V69" i="48"/>
  <c r="W73" i="48"/>
  <c r="R73" i="48"/>
  <c r="S74" i="48"/>
  <c r="X74" i="48"/>
  <c r="Y75" i="48"/>
  <c r="T75" i="48"/>
  <c r="AA73" i="48"/>
  <c r="V73" i="48"/>
  <c r="Y66" i="48"/>
  <c r="T66" i="48"/>
  <c r="Z67" i="48"/>
  <c r="U67" i="48"/>
  <c r="AA68" i="48"/>
  <c r="V68" i="48"/>
  <c r="W72" i="48"/>
  <c r="R72" i="48"/>
  <c r="X73" i="48"/>
  <c r="S73" i="48"/>
  <c r="Y74" i="48"/>
  <c r="T74" i="48"/>
  <c r="Z75" i="48"/>
  <c r="U75" i="48"/>
  <c r="X72" i="48"/>
  <c r="S72" i="48"/>
  <c r="U66" i="48"/>
  <c r="Z66" i="48"/>
  <c r="AA67" i="48"/>
  <c r="V67" i="48"/>
  <c r="R71" i="48"/>
  <c r="W71" i="48"/>
  <c r="T73" i="48"/>
  <c r="Y73" i="48"/>
  <c r="Z74" i="48"/>
  <c r="U74" i="48"/>
  <c r="AA75" i="48"/>
  <c r="V75" i="48"/>
  <c r="V66" i="48"/>
  <c r="AA66" i="48"/>
  <c r="W70" i="48"/>
  <c r="R70" i="48"/>
  <c r="S71" i="48"/>
  <c r="X71" i="48"/>
  <c r="Y72" i="48"/>
  <c r="T72" i="48"/>
  <c r="Z73" i="48"/>
  <c r="U73" i="48"/>
  <c r="AA74" i="48"/>
  <c r="V74" i="48"/>
  <c r="S70" i="48"/>
  <c r="X70" i="48"/>
  <c r="T71" i="48"/>
  <c r="Y71" i="48"/>
  <c r="W68" i="48"/>
  <c r="R68" i="48"/>
  <c r="X69" i="48"/>
  <c r="S69" i="48"/>
  <c r="Y70" i="48"/>
  <c r="T70" i="48"/>
  <c r="Z71" i="48"/>
  <c r="U71" i="48"/>
  <c r="AA72" i="48"/>
  <c r="V72" i="48"/>
  <c r="Z72" i="48"/>
  <c r="U72" i="48"/>
  <c r="W67" i="48"/>
  <c r="R67" i="48"/>
  <c r="X68" i="48"/>
  <c r="S68" i="48"/>
  <c r="Y69" i="48"/>
  <c r="T69" i="48"/>
  <c r="Z70" i="48"/>
  <c r="U70" i="48"/>
  <c r="V71" i="48"/>
  <c r="AA71" i="48"/>
  <c r="R75" i="48"/>
  <c r="W75" i="48"/>
  <c r="AW7" i="36"/>
  <c r="AU16" i="36"/>
  <c r="P17" i="36"/>
  <c r="P58" i="36" s="1"/>
  <c r="P99" i="36" s="1"/>
  <c r="P140" i="36" s="1"/>
  <c r="P181" i="36" s="1"/>
  <c r="AV6" i="36"/>
  <c r="AV14" i="36"/>
  <c r="AU31" i="36"/>
  <c r="AV11" i="36"/>
  <c r="AV13" i="36"/>
  <c r="AW17" i="36"/>
  <c r="P23" i="36"/>
  <c r="P64" i="36" s="1"/>
  <c r="P105" i="36" s="1"/>
  <c r="P146" i="36" s="1"/>
  <c r="P187" i="36" s="1"/>
  <c r="AV40" i="36"/>
  <c r="AU6" i="36"/>
  <c r="P11" i="36"/>
  <c r="P52" i="36" s="1"/>
  <c r="P93" i="36" s="1"/>
  <c r="P134" i="36" s="1"/>
  <c r="P175" i="36" s="1"/>
  <c r="AV35" i="36"/>
  <c r="AU41" i="36"/>
  <c r="AU25" i="36"/>
  <c r="AU15" i="36"/>
  <c r="P33" i="36"/>
  <c r="P74" i="36" s="1"/>
  <c r="P115" i="36" s="1"/>
  <c r="P156" i="36" s="1"/>
  <c r="P197" i="36" s="1"/>
  <c r="O55" i="36"/>
  <c r="AV55" i="36" s="1"/>
  <c r="AU8" i="36"/>
  <c r="P20" i="36"/>
  <c r="P61" i="36" s="1"/>
  <c r="P102" i="36" s="1"/>
  <c r="P143" i="36" s="1"/>
  <c r="P184" i="36" s="1"/>
  <c r="AU33" i="36"/>
  <c r="P38" i="36"/>
  <c r="P79" i="36" s="1"/>
  <c r="P120" i="36" s="1"/>
  <c r="P161" i="36" s="1"/>
  <c r="P202" i="36" s="1"/>
  <c r="AW57" i="36"/>
  <c r="P13" i="36"/>
  <c r="P54" i="36" s="1"/>
  <c r="P95" i="36" s="1"/>
  <c r="P136" i="36" s="1"/>
  <c r="P177" i="36" s="1"/>
  <c r="AV33" i="36"/>
  <c r="AV38" i="36"/>
  <c r="O64" i="36"/>
  <c r="O105" i="36" s="1"/>
  <c r="O66" i="36"/>
  <c r="O79" i="36"/>
  <c r="AV79" i="36" s="1"/>
  <c r="N5" i="35"/>
  <c r="Q6" i="35"/>
  <c r="O8" i="35"/>
  <c r="R9" i="35"/>
  <c r="P11" i="35"/>
  <c r="N13" i="35"/>
  <c r="Q14" i="35"/>
  <c r="O16" i="35"/>
  <c r="R17" i="35"/>
  <c r="P19" i="35"/>
  <c r="N21" i="35"/>
  <c r="Q22" i="35"/>
  <c r="O24" i="35"/>
  <c r="R25" i="35"/>
  <c r="P27" i="35"/>
  <c r="N29" i="35"/>
  <c r="Q30" i="35"/>
  <c r="O32" i="35"/>
  <c r="R33" i="35"/>
  <c r="P35" i="35"/>
  <c r="N37" i="35"/>
  <c r="Q38" i="35"/>
  <c r="O40" i="35"/>
  <c r="O5" i="35"/>
  <c r="R6" i="35"/>
  <c r="P8" i="35"/>
  <c r="N10" i="35"/>
  <c r="Q11" i="35"/>
  <c r="O13" i="35"/>
  <c r="R14" i="35"/>
  <c r="P16" i="35"/>
  <c r="N18" i="35"/>
  <c r="Q19" i="35"/>
  <c r="O21" i="35"/>
  <c r="R22" i="35"/>
  <c r="P24" i="35"/>
  <c r="N26" i="35"/>
  <c r="Q27" i="35"/>
  <c r="O29" i="35"/>
  <c r="R30" i="35"/>
  <c r="P32" i="35"/>
  <c r="N34" i="35"/>
  <c r="Q35" i="35"/>
  <c r="O37" i="35"/>
  <c r="R38" i="35"/>
  <c r="P40" i="35"/>
  <c r="P5" i="35"/>
  <c r="N7" i="35"/>
  <c r="Q8" i="35"/>
  <c r="O10" i="35"/>
  <c r="R11" i="35"/>
  <c r="P13" i="35"/>
  <c r="N15" i="35"/>
  <c r="Q16" i="35"/>
  <c r="O18" i="35"/>
  <c r="R19" i="35"/>
  <c r="P21" i="35"/>
  <c r="N23" i="35"/>
  <c r="Q24" i="35"/>
  <c r="O26" i="35"/>
  <c r="R27" i="35"/>
  <c r="P29" i="35"/>
  <c r="N31" i="35"/>
  <c r="Q32" i="35"/>
  <c r="O34" i="35"/>
  <c r="R35" i="35"/>
  <c r="P37" i="35"/>
  <c r="N39" i="35"/>
  <c r="Q40" i="35"/>
  <c r="Q5" i="35"/>
  <c r="O7" i="35"/>
  <c r="R8" i="35"/>
  <c r="P10" i="35"/>
  <c r="N12" i="35"/>
  <c r="Q13" i="35"/>
  <c r="O15" i="35"/>
  <c r="R16" i="35"/>
  <c r="P18" i="35"/>
  <c r="N20" i="35"/>
  <c r="Q21" i="35"/>
  <c r="O23" i="35"/>
  <c r="R24" i="35"/>
  <c r="P26" i="35"/>
  <c r="N28" i="35"/>
  <c r="Q29" i="35"/>
  <c r="R5" i="35"/>
  <c r="N9" i="35"/>
  <c r="O12" i="35"/>
  <c r="P15" i="35"/>
  <c r="Q18" i="35"/>
  <c r="R21" i="35"/>
  <c r="N25" i="35"/>
  <c r="O28" i="35"/>
  <c r="O31" i="35"/>
  <c r="P33" i="35"/>
  <c r="O36" i="35"/>
  <c r="P38" i="35"/>
  <c r="O39" i="35"/>
  <c r="O6" i="35"/>
  <c r="N19" i="35"/>
  <c r="Q28" i="35"/>
  <c r="P34" i="35"/>
  <c r="Q9" i="35"/>
  <c r="R12" i="35"/>
  <c r="N16" i="35"/>
  <c r="P22" i="35"/>
  <c r="Q25" i="35"/>
  <c r="R31" i="35"/>
  <c r="R36" i="35"/>
  <c r="P7" i="35"/>
  <c r="N17" i="35"/>
  <c r="P23" i="35"/>
  <c r="R29" i="35"/>
  <c r="R34" i="35"/>
  <c r="R39" i="35"/>
  <c r="R10" i="35"/>
  <c r="N14" i="35"/>
  <c r="P20" i="35"/>
  <c r="R26" i="35"/>
  <c r="R32" i="35"/>
  <c r="R37" i="35"/>
  <c r="P30" i="35"/>
  <c r="N36" i="35"/>
  <c r="N6" i="35"/>
  <c r="O9" i="35"/>
  <c r="P12" i="35"/>
  <c r="Q15" i="35"/>
  <c r="R18" i="35"/>
  <c r="N22" i="35"/>
  <c r="O25" i="35"/>
  <c r="P28" i="35"/>
  <c r="P31" i="35"/>
  <c r="Q33" i="35"/>
  <c r="P36" i="35"/>
  <c r="P9" i="35"/>
  <c r="Q12" i="35"/>
  <c r="R15" i="35"/>
  <c r="O22" i="35"/>
  <c r="P25" i="35"/>
  <c r="Q31" i="35"/>
  <c r="Q36" i="35"/>
  <c r="P39" i="35"/>
  <c r="P6" i="35"/>
  <c r="O19" i="35"/>
  <c r="R28" i="35"/>
  <c r="Q34" i="35"/>
  <c r="Q39" i="35"/>
  <c r="Q10" i="35"/>
  <c r="R13" i="35"/>
  <c r="O20" i="35"/>
  <c r="Q26" i="35"/>
  <c r="N32" i="35"/>
  <c r="Q37" i="35"/>
  <c r="Q7" i="35"/>
  <c r="O17" i="35"/>
  <c r="Q23" i="35"/>
  <c r="N30" i="35"/>
  <c r="N35" i="35"/>
  <c r="N40" i="35"/>
  <c r="R7" i="35"/>
  <c r="N11" i="35"/>
  <c r="O14" i="35"/>
  <c r="P17" i="35"/>
  <c r="Q20" i="35"/>
  <c r="R23" i="35"/>
  <c r="N27" i="35"/>
  <c r="O30" i="35"/>
  <c r="N33" i="35"/>
  <c r="O35" i="35"/>
  <c r="N38" i="35"/>
  <c r="R40" i="35"/>
  <c r="N8" i="35"/>
  <c r="O11" i="35"/>
  <c r="P14" i="35"/>
  <c r="Q17" i="35"/>
  <c r="R20" i="35"/>
  <c r="N24" i="35"/>
  <c r="O27" i="35"/>
  <c r="O33" i="35"/>
  <c r="O38" i="35"/>
  <c r="AO129" i="35"/>
  <c r="AO130" i="35" s="1"/>
  <c r="AO47" i="35"/>
  <c r="AO48" i="35" s="1"/>
  <c r="AO88" i="35"/>
  <c r="AO89" i="35" s="1"/>
  <c r="DN31" i="35"/>
  <c r="CT32" i="35"/>
  <c r="CS77" i="35"/>
  <c r="CX103" i="35"/>
  <c r="AO170" i="35"/>
  <c r="AO171" i="35" s="1"/>
  <c r="CP65" i="35"/>
  <c r="CR65" i="35"/>
  <c r="CQ66" i="35"/>
  <c r="CO66" i="35"/>
  <c r="E31" i="35"/>
  <c r="C35" i="35"/>
  <c r="D31" i="35"/>
  <c r="C33" i="35"/>
  <c r="AU74" i="36"/>
  <c r="O115" i="36"/>
  <c r="O156" i="36" s="1"/>
  <c r="AV74" i="36"/>
  <c r="AW20" i="36"/>
  <c r="AU27" i="36"/>
  <c r="AU30" i="36"/>
  <c r="AU56" i="36"/>
  <c r="O65" i="36"/>
  <c r="O106" i="36" s="1"/>
  <c r="O72" i="36"/>
  <c r="AU72" i="36" s="1"/>
  <c r="O76" i="36"/>
  <c r="AV76" i="36" s="1"/>
  <c r="AV27" i="36"/>
  <c r="AV30" i="36"/>
  <c r="P35" i="36"/>
  <c r="P76" i="36" s="1"/>
  <c r="P117" i="36" s="1"/>
  <c r="P158" i="36" s="1"/>
  <c r="P199" i="36" s="1"/>
  <c r="O52" i="36"/>
  <c r="AV52" i="36" s="1"/>
  <c r="O68" i="36"/>
  <c r="O71" i="36"/>
  <c r="O112" i="36" s="1"/>
  <c r="O75" i="36"/>
  <c r="AU75" i="36" s="1"/>
  <c r="AU39" i="36"/>
  <c r="AV41" i="36"/>
  <c r="O49" i="36"/>
  <c r="AU49" i="36" s="1"/>
  <c r="O149" i="36"/>
  <c r="AU149" i="36" s="1"/>
  <c r="AW9" i="36"/>
  <c r="AU24" i="36"/>
  <c r="AU69" i="36"/>
  <c r="AW6" i="36"/>
  <c r="P16" i="36"/>
  <c r="P57" i="36" s="1"/>
  <c r="P98" i="36" s="1"/>
  <c r="P139" i="36" s="1"/>
  <c r="P180" i="36" s="1"/>
  <c r="AU28" i="36"/>
  <c r="P41" i="36"/>
  <c r="P82" i="36" s="1"/>
  <c r="P123" i="36" s="1"/>
  <c r="P164" i="36" s="1"/>
  <c r="P205" i="36" s="1"/>
  <c r="O47" i="36"/>
  <c r="AW47" i="36" s="1"/>
  <c r="O63" i="36"/>
  <c r="AU63" i="36" s="1"/>
  <c r="AV69" i="36"/>
  <c r="O73" i="36"/>
  <c r="AV73" i="36" s="1"/>
  <c r="AU108" i="36"/>
  <c r="P9" i="36"/>
  <c r="P50" i="36" s="1"/>
  <c r="P91" i="36" s="1"/>
  <c r="P132" i="36" s="1"/>
  <c r="P173" i="36" s="1"/>
  <c r="AW23" i="36"/>
  <c r="AV32" i="36"/>
  <c r="AO7" i="35"/>
  <c r="AO8" i="35" s="1"/>
  <c r="AV10" i="36"/>
  <c r="P14" i="36"/>
  <c r="P55" i="36" s="1"/>
  <c r="P96" i="36" s="1"/>
  <c r="P137" i="36" s="1"/>
  <c r="P178" i="36" s="1"/>
  <c r="O99" i="36"/>
  <c r="AW58" i="36"/>
  <c r="O59" i="36"/>
  <c r="AW18" i="36"/>
  <c r="AU67" i="36"/>
  <c r="AW102" i="36"/>
  <c r="O70" i="36"/>
  <c r="P29" i="36"/>
  <c r="P70" i="36" s="1"/>
  <c r="P111" i="36" s="1"/>
  <c r="P152" i="36" s="1"/>
  <c r="P193" i="36" s="1"/>
  <c r="AU29" i="36"/>
  <c r="P10" i="36"/>
  <c r="P51" i="36" s="1"/>
  <c r="P92" i="36" s="1"/>
  <c r="P133" i="36" s="1"/>
  <c r="P174" i="36" s="1"/>
  <c r="P18" i="36"/>
  <c r="P59" i="36" s="1"/>
  <c r="P100" i="36" s="1"/>
  <c r="P141" i="36" s="1"/>
  <c r="P182" i="36" s="1"/>
  <c r="AW184" i="36"/>
  <c r="P22" i="36"/>
  <c r="P63" i="36" s="1"/>
  <c r="P104" i="36" s="1"/>
  <c r="P145" i="36" s="1"/>
  <c r="P186" i="36" s="1"/>
  <c r="AU22" i="36"/>
  <c r="AV81" i="36"/>
  <c r="O122" i="36"/>
  <c r="AU81" i="36"/>
  <c r="AW143" i="36"/>
  <c r="O151" i="36"/>
  <c r="AV110" i="36"/>
  <c r="AU110" i="36"/>
  <c r="O78" i="36"/>
  <c r="P37" i="36"/>
  <c r="P78" i="36" s="1"/>
  <c r="P119" i="36" s="1"/>
  <c r="P160" i="36" s="1"/>
  <c r="P201" i="36" s="1"/>
  <c r="AU37" i="36"/>
  <c r="AU80" i="36"/>
  <c r="AV80" i="36"/>
  <c r="O121" i="36"/>
  <c r="AV75" i="36"/>
  <c r="O89" i="36"/>
  <c r="AU48" i="36"/>
  <c r="AW48" i="36"/>
  <c r="AV48" i="36"/>
  <c r="AW8" i="36"/>
  <c r="AV8" i="36"/>
  <c r="AU57" i="36"/>
  <c r="O98" i="36"/>
  <c r="P19" i="36"/>
  <c r="P60" i="36" s="1"/>
  <c r="P101" i="36" s="1"/>
  <c r="P142" i="36" s="1"/>
  <c r="P183" i="36" s="1"/>
  <c r="O60" i="36"/>
  <c r="AV29" i="36"/>
  <c r="O77" i="36"/>
  <c r="AV36" i="36"/>
  <c r="AU36" i="36"/>
  <c r="O51" i="36"/>
  <c r="AV7" i="36"/>
  <c r="AV9" i="36"/>
  <c r="P12" i="36"/>
  <c r="P53" i="36" s="1"/>
  <c r="P94" i="36" s="1"/>
  <c r="P135" i="36" s="1"/>
  <c r="P176" i="36" s="1"/>
  <c r="AW12" i="36"/>
  <c r="AW16" i="36"/>
  <c r="P26" i="36"/>
  <c r="P67" i="36" s="1"/>
  <c r="P108" i="36" s="1"/>
  <c r="P149" i="36" s="1"/>
  <c r="P190" i="36" s="1"/>
  <c r="P32" i="36"/>
  <c r="P73" i="36" s="1"/>
  <c r="P114" i="36" s="1"/>
  <c r="P155" i="36" s="1"/>
  <c r="P196" i="36" s="1"/>
  <c r="AV34" i="36"/>
  <c r="P40" i="36"/>
  <c r="P81" i="36" s="1"/>
  <c r="P122" i="36" s="1"/>
  <c r="P163" i="36" s="1"/>
  <c r="P204" i="36" s="1"/>
  <c r="O50" i="36"/>
  <c r="O53" i="36"/>
  <c r="O97" i="36"/>
  <c r="O95" i="36"/>
  <c r="AV54" i="36"/>
  <c r="AW13" i="36"/>
  <c r="P34" i="36"/>
  <c r="P75" i="36" s="1"/>
  <c r="P116" i="36" s="1"/>
  <c r="P157" i="36" s="1"/>
  <c r="P198" i="36" s="1"/>
  <c r="AW21" i="36"/>
  <c r="AU26" i="36"/>
  <c r="AV28" i="36"/>
  <c r="AV31" i="36"/>
  <c r="AV39" i="36"/>
  <c r="AU40" i="36"/>
  <c r="AW61" i="36"/>
  <c r="AV82" i="36"/>
  <c r="O123" i="36"/>
  <c r="AW15" i="36"/>
  <c r="O103" i="36"/>
  <c r="P7" i="36"/>
  <c r="P48" i="36" s="1"/>
  <c r="P89" i="36" s="1"/>
  <c r="P130" i="36" s="1"/>
  <c r="P171" i="36" s="1"/>
  <c r="AU7" i="36"/>
  <c r="P15" i="36"/>
  <c r="P56" i="36" s="1"/>
  <c r="P97" i="36" s="1"/>
  <c r="P138" i="36" s="1"/>
  <c r="P179" i="36" s="1"/>
  <c r="P21" i="36"/>
  <c r="P62" i="36" s="1"/>
  <c r="P103" i="36" s="1"/>
  <c r="P144" i="36" s="1"/>
  <c r="P185" i="36" s="1"/>
  <c r="P28" i="36"/>
  <c r="P69" i="36" s="1"/>
  <c r="P110" i="36" s="1"/>
  <c r="P151" i="36" s="1"/>
  <c r="P192" i="36" s="1"/>
  <c r="P39" i="36"/>
  <c r="P80" i="36" s="1"/>
  <c r="P121" i="36" s="1"/>
  <c r="P162" i="36" s="1"/>
  <c r="P203" i="36" s="1"/>
  <c r="K130" i="42"/>
  <c r="N130" i="32"/>
  <c r="AC130" i="39"/>
  <c r="K47" i="42"/>
  <c r="N47" i="32"/>
  <c r="AC47" i="39"/>
  <c r="K76" i="42"/>
  <c r="N76" i="32"/>
  <c r="AC76" i="39"/>
  <c r="K56" i="42"/>
  <c r="N56" i="32"/>
  <c r="AC56" i="39"/>
  <c r="K121" i="42"/>
  <c r="N121" i="32"/>
  <c r="AC121" i="39"/>
  <c r="K68" i="42"/>
  <c r="N68" i="32"/>
  <c r="AC68" i="39"/>
  <c r="K174" i="42"/>
  <c r="N174" i="32"/>
  <c r="AC174" i="39"/>
  <c r="K21" i="42"/>
  <c r="N21" i="32"/>
  <c r="AC21" i="39"/>
  <c r="K38" i="42"/>
  <c r="N38" i="32"/>
  <c r="AC38" i="39"/>
  <c r="K194" i="42"/>
  <c r="N194" i="32"/>
  <c r="AC194" i="39"/>
  <c r="K191" i="42"/>
  <c r="N191" i="32"/>
  <c r="AC191" i="39"/>
  <c r="K24" i="42"/>
  <c r="N24" i="32"/>
  <c r="AC24" i="39"/>
  <c r="K25" i="42"/>
  <c r="N25" i="32"/>
  <c r="AC25" i="39"/>
  <c r="K119" i="42"/>
  <c r="N119" i="32"/>
  <c r="AC119" i="39"/>
  <c r="K51" i="42"/>
  <c r="N51" i="32"/>
  <c r="AC51" i="39"/>
  <c r="K29" i="42"/>
  <c r="N29" i="32"/>
  <c r="AC29" i="39"/>
  <c r="K188" i="42"/>
  <c r="N188" i="32"/>
  <c r="AC188" i="39"/>
  <c r="K184" i="42"/>
  <c r="N184" i="32"/>
  <c r="AC184" i="39"/>
  <c r="K70" i="42"/>
  <c r="N70" i="32"/>
  <c r="AC70" i="39"/>
  <c r="K169" i="42"/>
  <c r="N169" i="32"/>
  <c r="AC169" i="39"/>
  <c r="K64" i="42"/>
  <c r="N64" i="32"/>
  <c r="AC64" i="39"/>
  <c r="K180" i="42"/>
  <c r="N180" i="32"/>
  <c r="AC180" i="39"/>
  <c r="K31" i="42"/>
  <c r="N31" i="32"/>
  <c r="AC31" i="39"/>
  <c r="K46" i="42"/>
  <c r="N46" i="32"/>
  <c r="AC46" i="39"/>
  <c r="K48" i="42"/>
  <c r="N48" i="32"/>
  <c r="AC48" i="39"/>
  <c r="K8" i="42"/>
  <c r="N8" i="32"/>
  <c r="AC8" i="39"/>
  <c r="K97" i="42"/>
  <c r="N97" i="32"/>
  <c r="AC97" i="39"/>
  <c r="K55" i="42"/>
  <c r="N55" i="32"/>
  <c r="AC55" i="39"/>
  <c r="K136" i="42"/>
  <c r="N136" i="32"/>
  <c r="AC136" i="39"/>
  <c r="K35" i="42"/>
  <c r="N35" i="32"/>
  <c r="AC35" i="39"/>
  <c r="K66" i="42"/>
  <c r="N66" i="32"/>
  <c r="AC66" i="39"/>
  <c r="K117" i="42"/>
  <c r="N117" i="32"/>
  <c r="AC117" i="39"/>
  <c r="K159" i="42"/>
  <c r="N159" i="32"/>
  <c r="AC159" i="39"/>
  <c r="K195" i="42"/>
  <c r="N195" i="32"/>
  <c r="AC195" i="39"/>
  <c r="K19" i="42"/>
  <c r="N19" i="32"/>
  <c r="AC19" i="39"/>
  <c r="K26" i="42"/>
  <c r="N26" i="32"/>
  <c r="AC26" i="39"/>
  <c r="K155" i="42"/>
  <c r="N155" i="32"/>
  <c r="AC155" i="39"/>
  <c r="K161" i="42"/>
  <c r="N161" i="32"/>
  <c r="AC161" i="39"/>
  <c r="K59" i="42"/>
  <c r="N59" i="32"/>
  <c r="AC59" i="39"/>
  <c r="K96" i="42"/>
  <c r="N96" i="32"/>
  <c r="AC96" i="39"/>
  <c r="K146" i="42"/>
  <c r="N146" i="32"/>
  <c r="AC146" i="39"/>
  <c r="K182" i="42"/>
  <c r="N182" i="32"/>
  <c r="AC182" i="39"/>
  <c r="K90" i="42"/>
  <c r="N90" i="32"/>
  <c r="AC90" i="39"/>
  <c r="K193" i="42"/>
  <c r="N193" i="32"/>
  <c r="AC193" i="39"/>
  <c r="K69" i="42"/>
  <c r="N69" i="32"/>
  <c r="AC69" i="39"/>
  <c r="K106" i="42"/>
  <c r="N106" i="32"/>
  <c r="AC106" i="39"/>
  <c r="K138" i="42"/>
  <c r="N138" i="32"/>
  <c r="AC138" i="39"/>
  <c r="K145" i="42"/>
  <c r="N145" i="32"/>
  <c r="AC145" i="39"/>
  <c r="K176" i="42"/>
  <c r="N176" i="32"/>
  <c r="AC176" i="39"/>
  <c r="K172" i="42"/>
  <c r="N172" i="32"/>
  <c r="AC172" i="39"/>
  <c r="K77" i="42"/>
  <c r="N77" i="32"/>
  <c r="AC77" i="39"/>
  <c r="K40" i="42"/>
  <c r="N40" i="32"/>
  <c r="AC40" i="39"/>
  <c r="K175" i="42"/>
  <c r="N175" i="32"/>
  <c r="AC175" i="39"/>
  <c r="K112" i="42"/>
  <c r="N112" i="32"/>
  <c r="AC112" i="39"/>
  <c r="K198" i="42"/>
  <c r="N198" i="32"/>
  <c r="AC198" i="39"/>
  <c r="K87" i="42"/>
  <c r="N87" i="32"/>
  <c r="AC87" i="39"/>
  <c r="K141" i="42"/>
  <c r="N141" i="32"/>
  <c r="AC141" i="39"/>
  <c r="K61" i="42"/>
  <c r="N61" i="32"/>
  <c r="AC61" i="39"/>
  <c r="K99" i="42"/>
  <c r="N99" i="32"/>
  <c r="AC99" i="39"/>
  <c r="K185" i="42"/>
  <c r="N185" i="32"/>
  <c r="AC185" i="39"/>
  <c r="K10" i="42"/>
  <c r="N10" i="32"/>
  <c r="AC10" i="39"/>
  <c r="K128" i="42"/>
  <c r="N128" i="32"/>
  <c r="AC128" i="39"/>
  <c r="K15" i="42"/>
  <c r="N15" i="32"/>
  <c r="AC15" i="39"/>
  <c r="K78" i="42"/>
  <c r="N78" i="32"/>
  <c r="AC78" i="39"/>
  <c r="K94" i="42"/>
  <c r="N94" i="32"/>
  <c r="AC94" i="39"/>
  <c r="K105" i="42"/>
  <c r="N105" i="32"/>
  <c r="AC105" i="39"/>
  <c r="K28" i="42"/>
  <c r="N28" i="32"/>
  <c r="AC28" i="39"/>
  <c r="K33" i="42"/>
  <c r="N33" i="32"/>
  <c r="AC33" i="39"/>
  <c r="K22" i="42"/>
  <c r="N22" i="32"/>
  <c r="AC22" i="39"/>
  <c r="K153" i="42"/>
  <c r="N153" i="32"/>
  <c r="AC153" i="39"/>
  <c r="K7" i="42"/>
  <c r="N7" i="32"/>
  <c r="AC7" i="39"/>
  <c r="K151" i="42"/>
  <c r="N151" i="32"/>
  <c r="AC151" i="39"/>
  <c r="K113" i="42"/>
  <c r="N113" i="32"/>
  <c r="AC113" i="39"/>
  <c r="K36" i="42"/>
  <c r="N36" i="32"/>
  <c r="AC36" i="39"/>
  <c r="K72" i="42"/>
  <c r="N72" i="32"/>
  <c r="AC72" i="39"/>
  <c r="K81" i="42"/>
  <c r="N81" i="32"/>
  <c r="AC81" i="39"/>
  <c r="K133" i="42"/>
  <c r="N133" i="32"/>
  <c r="AC133" i="39"/>
  <c r="K142" i="42"/>
  <c r="N142" i="32"/>
  <c r="AC142" i="39"/>
  <c r="K170" i="42"/>
  <c r="N170" i="32"/>
  <c r="AC170" i="39"/>
  <c r="K152" i="42"/>
  <c r="N152" i="32"/>
  <c r="AC152" i="39"/>
  <c r="K110" i="42"/>
  <c r="N110" i="32"/>
  <c r="AC110" i="39"/>
  <c r="K158" i="42"/>
  <c r="N158" i="32"/>
  <c r="AC158" i="39"/>
  <c r="K162" i="42"/>
  <c r="N162" i="32"/>
  <c r="AC162" i="39"/>
  <c r="K179" i="42"/>
  <c r="N179" i="32"/>
  <c r="AC179" i="39"/>
  <c r="K129" i="42"/>
  <c r="N129" i="32"/>
  <c r="AC129" i="39"/>
  <c r="K131" i="42"/>
  <c r="N131" i="32"/>
  <c r="AC131" i="39"/>
  <c r="K202" i="42"/>
  <c r="N202" i="32"/>
  <c r="AC202" i="39"/>
  <c r="K92" i="42"/>
  <c r="N92" i="32"/>
  <c r="AC92" i="39"/>
  <c r="K115" i="42"/>
  <c r="N115" i="32"/>
  <c r="AC115" i="39"/>
  <c r="K20" i="42"/>
  <c r="N20" i="32"/>
  <c r="AC20" i="39"/>
  <c r="K196" i="42"/>
  <c r="N196" i="32"/>
  <c r="AC196" i="39"/>
  <c r="K140" i="42"/>
  <c r="N140" i="32"/>
  <c r="AC140" i="39"/>
  <c r="K156" i="42"/>
  <c r="N156" i="32"/>
  <c r="AC156" i="39"/>
  <c r="K100" i="42"/>
  <c r="N100" i="32"/>
  <c r="AC100" i="39"/>
  <c r="K111" i="42"/>
  <c r="N111" i="32"/>
  <c r="AC111" i="39"/>
  <c r="K137" i="42"/>
  <c r="N137" i="32"/>
  <c r="AC137" i="39"/>
  <c r="K74" i="42"/>
  <c r="N74" i="32"/>
  <c r="AC74" i="39"/>
  <c r="K93" i="42"/>
  <c r="N93" i="32"/>
  <c r="AC93" i="39"/>
  <c r="K181" i="42"/>
  <c r="N181" i="32"/>
  <c r="AC181" i="39"/>
  <c r="K197" i="42"/>
  <c r="N197" i="32"/>
  <c r="AC197" i="39"/>
  <c r="K54" i="42"/>
  <c r="N54" i="32"/>
  <c r="AC54" i="39"/>
  <c r="K52" i="42"/>
  <c r="N52" i="32"/>
  <c r="AC52" i="39"/>
  <c r="K60" i="42"/>
  <c r="N60" i="32"/>
  <c r="AC60" i="39"/>
  <c r="K200" i="42"/>
  <c r="N200" i="32"/>
  <c r="AC200" i="39"/>
  <c r="K173" i="42"/>
  <c r="N173" i="32"/>
  <c r="AC173" i="39"/>
  <c r="K79" i="42"/>
  <c r="N79" i="32"/>
  <c r="AC79" i="39"/>
  <c r="K163" i="42"/>
  <c r="N163" i="32"/>
  <c r="AC163" i="39"/>
  <c r="K147" i="42"/>
  <c r="N147" i="32"/>
  <c r="AC147" i="39"/>
  <c r="K17" i="42"/>
  <c r="N17" i="32"/>
  <c r="AC17" i="39"/>
  <c r="K186" i="42"/>
  <c r="N186" i="32"/>
  <c r="AC186" i="39"/>
  <c r="K49" i="42"/>
  <c r="N49" i="32"/>
  <c r="AC49" i="39"/>
  <c r="K75" i="42"/>
  <c r="N75" i="32"/>
  <c r="AC75" i="39"/>
  <c r="K16" i="42"/>
  <c r="N16" i="32"/>
  <c r="AC16" i="39"/>
  <c r="K71" i="42"/>
  <c r="N71" i="32"/>
  <c r="AC71" i="39"/>
  <c r="K192" i="42"/>
  <c r="N192" i="32"/>
  <c r="AC192" i="39"/>
  <c r="K11" i="42"/>
  <c r="N11" i="32"/>
  <c r="AC11" i="39"/>
  <c r="K190" i="42"/>
  <c r="N190" i="32"/>
  <c r="AC190" i="39"/>
  <c r="K187" i="42"/>
  <c r="N187" i="32"/>
  <c r="AC187" i="39"/>
  <c r="K144" i="42"/>
  <c r="N144" i="32"/>
  <c r="AC144" i="39"/>
  <c r="K88" i="42"/>
  <c r="N88" i="32"/>
  <c r="AC88" i="39"/>
  <c r="K132" i="42"/>
  <c r="N132" i="32"/>
  <c r="AC132" i="39"/>
  <c r="K116" i="42"/>
  <c r="N116" i="32"/>
  <c r="AC116" i="39"/>
  <c r="K118" i="42"/>
  <c r="N118" i="32"/>
  <c r="AC118" i="39"/>
  <c r="K149" i="42"/>
  <c r="N149" i="32"/>
  <c r="AC149" i="39"/>
  <c r="K18" i="42"/>
  <c r="N18" i="32"/>
  <c r="AC18" i="39"/>
  <c r="K58" i="42"/>
  <c r="N58" i="32"/>
  <c r="AC58" i="39"/>
  <c r="K50" i="42"/>
  <c r="N50" i="32"/>
  <c r="AC50" i="39"/>
  <c r="K65" i="42"/>
  <c r="N65" i="32"/>
  <c r="AC65" i="39"/>
  <c r="K34" i="42"/>
  <c r="N34" i="32"/>
  <c r="AC34" i="39"/>
  <c r="K12" i="42"/>
  <c r="N12" i="32"/>
  <c r="AC12" i="39"/>
  <c r="K204" i="42"/>
  <c r="N204" i="32"/>
  <c r="AC204" i="39"/>
  <c r="K134" i="42"/>
  <c r="N134" i="32"/>
  <c r="AC134" i="39"/>
  <c r="K183" i="42"/>
  <c r="N183" i="32"/>
  <c r="AC183" i="39"/>
  <c r="K101" i="42"/>
  <c r="N101" i="32"/>
  <c r="AC101" i="39"/>
  <c r="K157" i="42"/>
  <c r="N157" i="32"/>
  <c r="AC157" i="39"/>
  <c r="K62" i="42"/>
  <c r="N62" i="32"/>
  <c r="AC62" i="39"/>
  <c r="K109" i="42"/>
  <c r="N109" i="32"/>
  <c r="AC109" i="39"/>
  <c r="K98" i="42"/>
  <c r="N98" i="32"/>
  <c r="AC98" i="39"/>
  <c r="K95" i="42"/>
  <c r="N95" i="32"/>
  <c r="AC95" i="39"/>
  <c r="K9" i="42"/>
  <c r="N9" i="32"/>
  <c r="AC9" i="39"/>
  <c r="K135" i="42"/>
  <c r="N135" i="32"/>
  <c r="AC135" i="39"/>
  <c r="K139" i="42"/>
  <c r="N139" i="32"/>
  <c r="AC139" i="39"/>
  <c r="K39" i="42"/>
  <c r="N39" i="32"/>
  <c r="AC39" i="39"/>
  <c r="K37" i="42"/>
  <c r="N37" i="32"/>
  <c r="AC37" i="39"/>
  <c r="K178" i="42"/>
  <c r="N178" i="32"/>
  <c r="AC178" i="39"/>
  <c r="K63" i="42"/>
  <c r="N63" i="32"/>
  <c r="AC63" i="39"/>
  <c r="K177" i="42"/>
  <c r="N177" i="32"/>
  <c r="AC177" i="39"/>
  <c r="K120" i="42"/>
  <c r="N120" i="32"/>
  <c r="AC120" i="39"/>
  <c r="K160" i="42"/>
  <c r="N160" i="32"/>
  <c r="AC160" i="39"/>
  <c r="K6" i="42"/>
  <c r="N6" i="32"/>
  <c r="AC6" i="39"/>
  <c r="K171" i="42"/>
  <c r="N171" i="32"/>
  <c r="AC171" i="39"/>
  <c r="K27" i="42"/>
  <c r="N27" i="32"/>
  <c r="AC27" i="39"/>
  <c r="K30" i="42"/>
  <c r="N30" i="32"/>
  <c r="AC30" i="39"/>
  <c r="K91" i="42"/>
  <c r="N91" i="32"/>
  <c r="AC91" i="39"/>
  <c r="K150" i="42"/>
  <c r="N150" i="32"/>
  <c r="AC150" i="39"/>
  <c r="K67" i="42"/>
  <c r="N67" i="32"/>
  <c r="AC67" i="39"/>
  <c r="K203" i="42"/>
  <c r="N203" i="32"/>
  <c r="AC203" i="39"/>
  <c r="K104" i="42"/>
  <c r="N104" i="32"/>
  <c r="AC104" i="39"/>
  <c r="K89" i="42"/>
  <c r="N89" i="32"/>
  <c r="AC89" i="39"/>
  <c r="K122" i="42"/>
  <c r="N122" i="32"/>
  <c r="AC122" i="39"/>
  <c r="K103" i="42"/>
  <c r="N103" i="32"/>
  <c r="AC103" i="39"/>
  <c r="K201" i="42"/>
  <c r="N201" i="32"/>
  <c r="AC201" i="39"/>
  <c r="K5" i="42"/>
  <c r="N5" i="32"/>
  <c r="AC5" i="39"/>
  <c r="K189" i="42"/>
  <c r="N189" i="32"/>
  <c r="AC189" i="39"/>
  <c r="K57" i="42"/>
  <c r="N57" i="32"/>
  <c r="AC57" i="39"/>
  <c r="K13" i="42"/>
  <c r="N13" i="32"/>
  <c r="AC13" i="39"/>
  <c r="K107" i="42"/>
  <c r="N107" i="32"/>
  <c r="AC107" i="39"/>
  <c r="K154" i="42"/>
  <c r="N154" i="32"/>
  <c r="AC154" i="39"/>
  <c r="K23" i="42"/>
  <c r="N23" i="32"/>
  <c r="AC23" i="39"/>
  <c r="K102" i="42"/>
  <c r="N102" i="32"/>
  <c r="AC102" i="39"/>
  <c r="K73" i="42"/>
  <c r="N73" i="32"/>
  <c r="AC73" i="39"/>
  <c r="K80" i="42"/>
  <c r="N80" i="32"/>
  <c r="AC80" i="39"/>
  <c r="K14" i="42"/>
  <c r="N14" i="32"/>
  <c r="AC14" i="39"/>
  <c r="K143" i="42"/>
  <c r="N143" i="32"/>
  <c r="AC143" i="39"/>
  <c r="K199" i="42"/>
  <c r="N199" i="32"/>
  <c r="AC199" i="39"/>
  <c r="K53" i="42"/>
  <c r="N53" i="32"/>
  <c r="AC53" i="39"/>
  <c r="K108" i="42"/>
  <c r="N108" i="32"/>
  <c r="AC108" i="39"/>
  <c r="K148" i="42"/>
  <c r="N148" i="32"/>
  <c r="AC148" i="39"/>
  <c r="K114" i="42"/>
  <c r="N114" i="32"/>
  <c r="AC114" i="39"/>
  <c r="K32" i="42"/>
  <c r="N32" i="32"/>
  <c r="AC32" i="39"/>
  <c r="P202" i="32"/>
  <c r="S202" i="33" s="1"/>
  <c r="P161" i="32"/>
  <c r="S161" i="33" s="1"/>
  <c r="P120" i="32"/>
  <c r="S120" i="33" s="1"/>
  <c r="P79" i="32"/>
  <c r="S79" i="33" s="1"/>
  <c r="P38" i="32"/>
  <c r="S38" i="33" s="1"/>
  <c r="P195" i="32"/>
  <c r="S195" i="33" s="1"/>
  <c r="P154" i="32"/>
  <c r="S154" i="33" s="1"/>
  <c r="P113" i="32"/>
  <c r="S113" i="33" s="1"/>
  <c r="P72" i="32"/>
  <c r="S72" i="33" s="1"/>
  <c r="P31" i="32"/>
  <c r="S31" i="33" s="1"/>
  <c r="P171" i="32"/>
  <c r="S171" i="33" s="1"/>
  <c r="P130" i="32"/>
  <c r="S130" i="33" s="1"/>
  <c r="P89" i="32"/>
  <c r="S89" i="33" s="1"/>
  <c r="P48" i="32"/>
  <c r="S48" i="33" s="1"/>
  <c r="P7" i="32"/>
  <c r="S7" i="33" s="1"/>
  <c r="P51" i="32"/>
  <c r="S51" i="33" s="1"/>
  <c r="P133" i="32"/>
  <c r="S133" i="33" s="1"/>
  <c r="P174" i="32"/>
  <c r="S174" i="33" s="1"/>
  <c r="P92" i="32"/>
  <c r="S92" i="33" s="1"/>
  <c r="P10" i="32"/>
  <c r="S10" i="33" s="1"/>
  <c r="P177" i="32"/>
  <c r="S177" i="33" s="1"/>
  <c r="P136" i="32"/>
  <c r="S136" i="33" s="1"/>
  <c r="P95" i="32"/>
  <c r="S95" i="33" s="1"/>
  <c r="P54" i="32"/>
  <c r="S54" i="33" s="1"/>
  <c r="P13" i="32"/>
  <c r="S13" i="33" s="1"/>
  <c r="P180" i="32"/>
  <c r="S180" i="33" s="1"/>
  <c r="P139" i="32"/>
  <c r="S139" i="33" s="1"/>
  <c r="P98" i="32"/>
  <c r="S98" i="33" s="1"/>
  <c r="P57" i="32"/>
  <c r="S57" i="33" s="1"/>
  <c r="P16" i="32"/>
  <c r="S16" i="33" s="1"/>
  <c r="P183" i="32"/>
  <c r="S183" i="33" s="1"/>
  <c r="P142" i="32"/>
  <c r="S142" i="33" s="1"/>
  <c r="P101" i="32"/>
  <c r="S101" i="33" s="1"/>
  <c r="P60" i="32"/>
  <c r="S60" i="33" s="1"/>
  <c r="P19" i="32"/>
  <c r="S19" i="33" s="1"/>
  <c r="P169" i="32"/>
  <c r="S169" i="33" s="1"/>
  <c r="P128" i="32"/>
  <c r="S128" i="33" s="1"/>
  <c r="P87" i="32"/>
  <c r="S87" i="33" s="1"/>
  <c r="P46" i="32"/>
  <c r="S46" i="33" s="1"/>
  <c r="P5" i="32"/>
  <c r="S5" i="33" s="1"/>
  <c r="AG31" i="35"/>
  <c r="EP31" i="35" s="1"/>
  <c r="W10" i="34"/>
  <c r="W118" i="34"/>
  <c r="W152" i="34"/>
  <c r="W158" i="34"/>
  <c r="W200" i="34"/>
  <c r="W50" i="34"/>
  <c r="W57" i="34"/>
  <c r="W13" i="34"/>
  <c r="W187" i="34"/>
  <c r="W99" i="34"/>
  <c r="W121" i="34"/>
  <c r="W31" i="34"/>
  <c r="W5" i="34"/>
  <c r="W54" i="34"/>
  <c r="W60" i="34"/>
  <c r="W162" i="34"/>
  <c r="W173" i="34"/>
  <c r="W65" i="34"/>
  <c r="W63" i="34"/>
  <c r="W107" i="34"/>
  <c r="W130" i="34"/>
  <c r="W81" i="34"/>
  <c r="W68" i="34"/>
  <c r="W46" i="34"/>
  <c r="W37" i="34"/>
  <c r="W170" i="34"/>
  <c r="W78" i="34"/>
  <c r="W179" i="34"/>
  <c r="W58" i="34"/>
  <c r="W34" i="34"/>
  <c r="W177" i="34"/>
  <c r="W154" i="34"/>
  <c r="W74" i="34"/>
  <c r="W103" i="34"/>
  <c r="W174" i="34"/>
  <c r="W48" i="34"/>
  <c r="W197" i="34"/>
  <c r="W15" i="34"/>
  <c r="W110" i="34"/>
  <c r="W129" i="34"/>
  <c r="W79" i="34"/>
  <c r="W12" i="34"/>
  <c r="W120" i="34"/>
  <c r="W23" i="34"/>
  <c r="W169" i="34"/>
  <c r="W76" i="34"/>
  <c r="W21" i="34"/>
  <c r="W8" i="34"/>
  <c r="W116" i="34"/>
  <c r="W145" i="34"/>
  <c r="W18" i="34"/>
  <c r="W131" i="34"/>
  <c r="W163" i="34"/>
  <c r="W204" i="34"/>
  <c r="W160" i="34"/>
  <c r="W102" i="34"/>
  <c r="W141" i="34"/>
  <c r="W88" i="34"/>
  <c r="W38" i="34"/>
  <c r="W97" i="34"/>
  <c r="W138" i="34"/>
  <c r="W149" i="34"/>
  <c r="W94" i="34"/>
  <c r="W202" i="34"/>
  <c r="W147" i="34"/>
  <c r="W134" i="34"/>
  <c r="W6" i="34"/>
  <c r="W73" i="34"/>
  <c r="W144" i="34"/>
  <c r="W59" i="34"/>
  <c r="W194" i="34"/>
  <c r="W55" i="34"/>
  <c r="W96" i="34"/>
  <c r="W52" i="34"/>
  <c r="W105" i="34"/>
  <c r="W92" i="34"/>
  <c r="W17" i="34"/>
  <c r="W183" i="34"/>
  <c r="W171" i="34"/>
  <c r="W80" i="34"/>
  <c r="W139" i="34"/>
  <c r="W180" i="34"/>
  <c r="W191" i="34"/>
  <c r="W136" i="34"/>
  <c r="W189" i="34"/>
  <c r="W176" i="34"/>
  <c r="W28" i="34"/>
  <c r="W115" i="34"/>
  <c r="W186" i="34"/>
  <c r="W101" i="34"/>
  <c r="W27" i="34"/>
  <c r="W14" i="34"/>
  <c r="W122" i="34"/>
  <c r="W181" i="34"/>
  <c r="W24" i="34"/>
  <c r="W35" i="34"/>
  <c r="W178" i="34"/>
  <c r="W172" i="34"/>
  <c r="W33" i="34"/>
  <c r="W20" i="34"/>
  <c r="W49" i="34"/>
  <c r="W157" i="34"/>
  <c r="W30" i="34"/>
  <c r="W143" i="34"/>
  <c r="W69" i="34"/>
  <c r="W56" i="34"/>
  <c r="W25" i="34"/>
  <c r="W66" i="34"/>
  <c r="W128" i="34"/>
  <c r="W77" i="34"/>
  <c r="W22" i="34"/>
  <c r="W196" i="34"/>
  <c r="W75" i="34"/>
  <c r="W62" i="34"/>
  <c r="W91" i="34"/>
  <c r="W199" i="34"/>
  <c r="W72" i="34"/>
  <c r="W185" i="34"/>
  <c r="W119" i="34"/>
  <c r="W117" i="34"/>
  <c r="W142" i="34"/>
  <c r="W40" i="34"/>
  <c r="W153" i="34"/>
  <c r="W140" i="34"/>
  <c r="W16" i="34"/>
  <c r="W109" i="34"/>
  <c r="W150" i="34"/>
  <c r="W53" i="34"/>
  <c r="W161" i="34"/>
  <c r="W106" i="34"/>
  <c r="W51" i="34"/>
  <c r="W159" i="34"/>
  <c r="W146" i="34"/>
  <c r="W175" i="34"/>
  <c r="W7" i="34"/>
  <c r="W156" i="34"/>
  <c r="W71" i="34"/>
  <c r="W98" i="34"/>
  <c r="W67" i="34"/>
  <c r="W108" i="34"/>
  <c r="W64" i="34"/>
  <c r="W133" i="34"/>
  <c r="W29" i="34"/>
  <c r="W195" i="34"/>
  <c r="W182" i="34"/>
  <c r="W112" i="34"/>
  <c r="W151" i="34"/>
  <c r="W100" i="34"/>
  <c r="W192" i="34"/>
  <c r="W95" i="34"/>
  <c r="W203" i="34"/>
  <c r="W148" i="34"/>
  <c r="W93" i="34"/>
  <c r="W201" i="34"/>
  <c r="W188" i="34"/>
  <c r="W19" i="34"/>
  <c r="W90" i="34"/>
  <c r="W198" i="34"/>
  <c r="W113" i="34"/>
  <c r="W111" i="34"/>
  <c r="W11" i="34"/>
  <c r="W9" i="34"/>
  <c r="W104" i="34"/>
  <c r="W114" i="34"/>
  <c r="W47" i="34"/>
  <c r="W39" i="34"/>
  <c r="W184" i="34"/>
  <c r="W26" i="34"/>
  <c r="W193" i="34"/>
  <c r="W87" i="34"/>
  <c r="W36" i="34"/>
  <c r="W137" i="34"/>
  <c r="W190" i="34"/>
  <c r="W135" i="34"/>
  <c r="W89" i="34"/>
  <c r="W32" i="34"/>
  <c r="W61" i="34"/>
  <c r="W132" i="34"/>
  <c r="W70" i="34"/>
  <c r="W155" i="34"/>
  <c r="D12" i="34"/>
  <c r="E12" i="34"/>
  <c r="F12" i="34"/>
  <c r="G12" i="34"/>
  <c r="L41" i="36"/>
  <c r="AG40" i="35"/>
  <c r="EP40" i="35" s="1"/>
  <c r="D40" i="33"/>
  <c r="C40" i="46" s="1"/>
  <c r="J40" i="37"/>
  <c r="L48" i="36"/>
  <c r="AG47" i="35"/>
  <c r="EP47" i="35" s="1"/>
  <c r="D47" i="33"/>
  <c r="C47" i="46" s="1"/>
  <c r="J47" i="37"/>
  <c r="L131" i="36"/>
  <c r="AG130" i="35"/>
  <c r="EP130" i="35" s="1"/>
  <c r="D130" i="33"/>
  <c r="C130" i="46" s="1"/>
  <c r="J130" i="37"/>
  <c r="L16" i="36"/>
  <c r="AG15" i="35"/>
  <c r="EP15" i="35" s="1"/>
  <c r="D15" i="33"/>
  <c r="C15" i="46" s="1"/>
  <c r="J15" i="37"/>
  <c r="L58" i="36"/>
  <c r="AG57" i="35"/>
  <c r="EP57" i="35" s="1"/>
  <c r="D57" i="33"/>
  <c r="C57" i="46" s="1"/>
  <c r="J57" i="37"/>
  <c r="L100" i="36"/>
  <c r="AG99" i="35"/>
  <c r="EP99" i="35" s="1"/>
  <c r="J99" i="37"/>
  <c r="D99" i="33"/>
  <c r="C99" i="46" s="1"/>
  <c r="L142" i="36"/>
  <c r="D141" i="33"/>
  <c r="C141" i="46" s="1"/>
  <c r="AG141" i="35"/>
  <c r="EP141" i="35" s="1"/>
  <c r="J141" i="37"/>
  <c r="AG183" i="35"/>
  <c r="EP183" i="35" s="1"/>
  <c r="L184" i="36"/>
  <c r="D183" i="33"/>
  <c r="C183" i="46" s="1"/>
  <c r="J183" i="37"/>
  <c r="L28" i="36"/>
  <c r="AG27" i="35"/>
  <c r="EP27" i="35" s="1"/>
  <c r="D27" i="33"/>
  <c r="C27" i="46" s="1"/>
  <c r="J27" i="37"/>
  <c r="AG69" i="35"/>
  <c r="EP69" i="35" s="1"/>
  <c r="L70" i="36"/>
  <c r="D69" i="33"/>
  <c r="C69" i="46" s="1"/>
  <c r="J69" i="37"/>
  <c r="L112" i="36"/>
  <c r="AG111" i="35"/>
  <c r="EP111" i="35" s="1"/>
  <c r="J111" i="37"/>
  <c r="D111" i="33"/>
  <c r="C111" i="46" s="1"/>
  <c r="L154" i="36"/>
  <c r="AG153" i="35"/>
  <c r="EP153" i="35" s="1"/>
  <c r="D153" i="33"/>
  <c r="C153" i="46" s="1"/>
  <c r="J153" i="37"/>
  <c r="AG195" i="35"/>
  <c r="EP195" i="35" s="1"/>
  <c r="L196" i="36"/>
  <c r="D195" i="33"/>
  <c r="C195" i="46" s="1"/>
  <c r="J195" i="37"/>
  <c r="L40" i="36"/>
  <c r="AG39" i="35"/>
  <c r="EP39" i="35" s="1"/>
  <c r="D39" i="33"/>
  <c r="C39" i="46" s="1"/>
  <c r="J39" i="37"/>
  <c r="L82" i="36"/>
  <c r="AG81" i="35"/>
  <c r="EP81" i="35" s="1"/>
  <c r="D81" i="33"/>
  <c r="C81" i="46" s="1"/>
  <c r="J81" i="37"/>
  <c r="L185" i="36"/>
  <c r="AG184" i="35"/>
  <c r="EP184" i="35" s="1"/>
  <c r="D184" i="33"/>
  <c r="C184" i="46" s="1"/>
  <c r="J184" i="37"/>
  <c r="L6" i="36"/>
  <c r="AG5" i="35"/>
  <c r="EP5" i="35" s="1"/>
  <c r="J5" i="37"/>
  <c r="D5" i="33"/>
  <c r="C5" i="46" s="1"/>
  <c r="AG88" i="35"/>
  <c r="EP88" i="35" s="1"/>
  <c r="L89" i="36"/>
  <c r="D88" i="33"/>
  <c r="C88" i="46" s="1"/>
  <c r="J88" i="37"/>
  <c r="AG171" i="35"/>
  <c r="EP171" i="35" s="1"/>
  <c r="L172" i="36"/>
  <c r="D171" i="33"/>
  <c r="C171" i="46" s="1"/>
  <c r="J171" i="37"/>
  <c r="L15" i="36"/>
  <c r="AG14" i="35"/>
  <c r="EP14" i="35" s="1"/>
  <c r="D14" i="33"/>
  <c r="C14" i="46" s="1"/>
  <c r="J14" i="37"/>
  <c r="L57" i="36"/>
  <c r="AG56" i="35"/>
  <c r="EP56" i="35" s="1"/>
  <c r="D56" i="33"/>
  <c r="C56" i="46" s="1"/>
  <c r="J56" i="37"/>
  <c r="AG98" i="35"/>
  <c r="EP98" i="35" s="1"/>
  <c r="L99" i="36"/>
  <c r="D98" i="33"/>
  <c r="C98" i="46" s="1"/>
  <c r="J98" i="37"/>
  <c r="L141" i="36"/>
  <c r="AG140" i="35"/>
  <c r="EP140" i="35" s="1"/>
  <c r="D140" i="33"/>
  <c r="C140" i="46" s="1"/>
  <c r="J140" i="37"/>
  <c r="L183" i="36"/>
  <c r="AG182" i="35"/>
  <c r="EP182" i="35" s="1"/>
  <c r="D182" i="33"/>
  <c r="C182" i="46" s="1"/>
  <c r="J182" i="37"/>
  <c r="L27" i="36"/>
  <c r="AG26" i="35"/>
  <c r="EP26" i="35" s="1"/>
  <c r="D26" i="33"/>
  <c r="C26" i="46" s="1"/>
  <c r="J26" i="37"/>
  <c r="L69" i="36"/>
  <c r="AG68" i="35"/>
  <c r="EP68" i="35" s="1"/>
  <c r="D68" i="33"/>
  <c r="C68" i="46" s="1"/>
  <c r="J68" i="37"/>
  <c r="AG110" i="35"/>
  <c r="EP110" i="35" s="1"/>
  <c r="L111" i="36"/>
  <c r="J110" i="37"/>
  <c r="D110" i="33"/>
  <c r="C110" i="46" s="1"/>
  <c r="AG152" i="35"/>
  <c r="EP152" i="35" s="1"/>
  <c r="L153" i="36"/>
  <c r="D152" i="33"/>
  <c r="C152" i="46" s="1"/>
  <c r="J152" i="37"/>
  <c r="L195" i="36"/>
  <c r="AG194" i="35"/>
  <c r="EP194" i="35" s="1"/>
  <c r="D194" i="33"/>
  <c r="C194" i="46" s="1"/>
  <c r="J194" i="37"/>
  <c r="L39" i="36"/>
  <c r="AG38" i="35"/>
  <c r="EP38" i="35" s="1"/>
  <c r="D38" i="33"/>
  <c r="C38" i="46" s="1"/>
  <c r="J38" i="37"/>
  <c r="AG80" i="35"/>
  <c r="EP80" i="35" s="1"/>
  <c r="L81" i="36"/>
  <c r="D80" i="33"/>
  <c r="C80" i="46" s="1"/>
  <c r="J80" i="37"/>
  <c r="L123" i="36"/>
  <c r="AG122" i="35"/>
  <c r="EP122" i="35" s="1"/>
  <c r="D122" i="33"/>
  <c r="C122" i="46" s="1"/>
  <c r="J122" i="37"/>
  <c r="L17" i="36"/>
  <c r="AG16" i="35"/>
  <c r="EP16" i="35" s="1"/>
  <c r="D16" i="33"/>
  <c r="C16" i="46" s="1"/>
  <c r="J16" i="37"/>
  <c r="L113" i="36"/>
  <c r="D112" i="33"/>
  <c r="C112" i="46" s="1"/>
  <c r="AG112" i="35"/>
  <c r="EP112" i="35" s="1"/>
  <c r="J112" i="37"/>
  <c r="L47" i="36"/>
  <c r="AG46" i="35"/>
  <c r="EP46" i="35" s="1"/>
  <c r="D46" i="33"/>
  <c r="C46" i="46" s="1"/>
  <c r="J46" i="37"/>
  <c r="L130" i="36"/>
  <c r="AG129" i="35"/>
  <c r="EP129" i="35" s="1"/>
  <c r="D129" i="33"/>
  <c r="C129" i="46" s="1"/>
  <c r="J129" i="37"/>
  <c r="L14" i="36"/>
  <c r="AG13" i="35"/>
  <c r="EP13" i="35" s="1"/>
  <c r="D13" i="33"/>
  <c r="C13" i="46" s="1"/>
  <c r="J13" i="37"/>
  <c r="L56" i="36"/>
  <c r="AG55" i="35"/>
  <c r="EP55" i="35" s="1"/>
  <c r="J55" i="37"/>
  <c r="D55" i="33"/>
  <c r="C55" i="46" s="1"/>
  <c r="L98" i="36"/>
  <c r="AG97" i="35"/>
  <c r="EP97" i="35" s="1"/>
  <c r="D97" i="33"/>
  <c r="C97" i="46" s="1"/>
  <c r="J97" i="37"/>
  <c r="AG139" i="35"/>
  <c r="EP139" i="35" s="1"/>
  <c r="L140" i="36"/>
  <c r="D139" i="33"/>
  <c r="C139" i="46" s="1"/>
  <c r="J139" i="37"/>
  <c r="AG181" i="35"/>
  <c r="EP181" i="35" s="1"/>
  <c r="L182" i="36"/>
  <c r="J181" i="37"/>
  <c r="D181" i="33"/>
  <c r="C181" i="46" s="1"/>
  <c r="L26" i="36"/>
  <c r="AG25" i="35"/>
  <c r="EP25" i="35" s="1"/>
  <c r="D25" i="33"/>
  <c r="C25" i="46" s="1"/>
  <c r="J25" i="37"/>
  <c r="AG67" i="35"/>
  <c r="EP67" i="35" s="1"/>
  <c r="L68" i="36"/>
  <c r="J67" i="37"/>
  <c r="D67" i="33"/>
  <c r="C67" i="46" s="1"/>
  <c r="L110" i="36"/>
  <c r="AG109" i="35"/>
  <c r="EP109" i="35" s="1"/>
  <c r="D109" i="33"/>
  <c r="C109" i="46" s="1"/>
  <c r="J109" i="37"/>
  <c r="AG151" i="35"/>
  <c r="EP151" i="35" s="1"/>
  <c r="L152" i="36"/>
  <c r="D151" i="33"/>
  <c r="C151" i="46" s="1"/>
  <c r="J151" i="37"/>
  <c r="AG193" i="35"/>
  <c r="EP193" i="35" s="1"/>
  <c r="L194" i="36"/>
  <c r="D193" i="33"/>
  <c r="C193" i="46" s="1"/>
  <c r="J193" i="37"/>
  <c r="L38" i="36"/>
  <c r="AG37" i="35"/>
  <c r="EP37" i="35" s="1"/>
  <c r="D37" i="33"/>
  <c r="C37" i="46" s="1"/>
  <c r="J37" i="37"/>
  <c r="L80" i="36"/>
  <c r="AG79" i="35"/>
  <c r="EP79" i="35" s="1"/>
  <c r="J79" i="37"/>
  <c r="D79" i="33"/>
  <c r="C79" i="46" s="1"/>
  <c r="AG121" i="35"/>
  <c r="EP121" i="35" s="1"/>
  <c r="D121" i="33"/>
  <c r="C121" i="46" s="1"/>
  <c r="L122" i="36"/>
  <c r="J121" i="37"/>
  <c r="AG163" i="35"/>
  <c r="EP163" i="35" s="1"/>
  <c r="L164" i="36"/>
  <c r="D163" i="33"/>
  <c r="C163" i="46" s="1"/>
  <c r="J163" i="37"/>
  <c r="L101" i="36"/>
  <c r="AG100" i="35"/>
  <c r="EP100" i="35" s="1"/>
  <c r="D100" i="33"/>
  <c r="C100" i="46" s="1"/>
  <c r="J100" i="37"/>
  <c r="L88" i="36"/>
  <c r="AG87" i="35"/>
  <c r="EP87" i="35" s="1"/>
  <c r="D87" i="33"/>
  <c r="C87" i="46" s="1"/>
  <c r="J87" i="37"/>
  <c r="L171" i="36"/>
  <c r="AG170" i="35"/>
  <c r="EP170" i="35" s="1"/>
  <c r="D170" i="33"/>
  <c r="C170" i="46" s="1"/>
  <c r="J170" i="37"/>
  <c r="L13" i="36"/>
  <c r="AG12" i="35"/>
  <c r="EP12" i="35" s="1"/>
  <c r="D12" i="33"/>
  <c r="C12" i="46" s="1"/>
  <c r="J12" i="37"/>
  <c r="L55" i="36"/>
  <c r="AG54" i="35"/>
  <c r="EP54" i="35" s="1"/>
  <c r="D54" i="33"/>
  <c r="C54" i="46" s="1"/>
  <c r="J54" i="37"/>
  <c r="L97" i="36"/>
  <c r="AG96" i="35"/>
  <c r="EP96" i="35" s="1"/>
  <c r="D96" i="33"/>
  <c r="C96" i="46" s="1"/>
  <c r="J96" i="37"/>
  <c r="L139" i="36"/>
  <c r="AG138" i="35"/>
  <c r="EP138" i="35" s="1"/>
  <c r="D138" i="33"/>
  <c r="C138" i="46" s="1"/>
  <c r="J138" i="37"/>
  <c r="L181" i="36"/>
  <c r="AG180" i="35"/>
  <c r="EP180" i="35" s="1"/>
  <c r="D180" i="33"/>
  <c r="C180" i="46" s="1"/>
  <c r="J180" i="37"/>
  <c r="L25" i="36"/>
  <c r="AG24" i="35"/>
  <c r="EP24" i="35" s="1"/>
  <c r="D24" i="33"/>
  <c r="C24" i="46" s="1"/>
  <c r="J24" i="37"/>
  <c r="L67" i="36"/>
  <c r="AG66" i="35"/>
  <c r="EP66" i="35" s="1"/>
  <c r="D66" i="33"/>
  <c r="C66" i="46" s="1"/>
  <c r="J66" i="37"/>
  <c r="AG108" i="35"/>
  <c r="EP108" i="35" s="1"/>
  <c r="L109" i="36"/>
  <c r="D108" i="33"/>
  <c r="C108" i="46" s="1"/>
  <c r="J108" i="37"/>
  <c r="L151" i="36"/>
  <c r="AG150" i="35"/>
  <c r="EP150" i="35" s="1"/>
  <c r="D150" i="33"/>
  <c r="C150" i="46" s="1"/>
  <c r="J150" i="37"/>
  <c r="AG192" i="35"/>
  <c r="EP192" i="35" s="1"/>
  <c r="L193" i="36"/>
  <c r="D192" i="33"/>
  <c r="C192" i="46" s="1"/>
  <c r="J192" i="37"/>
  <c r="L37" i="36"/>
  <c r="AG36" i="35"/>
  <c r="EP36" i="35" s="1"/>
  <c r="D36" i="33"/>
  <c r="C36" i="46" s="1"/>
  <c r="J36" i="37"/>
  <c r="L79" i="36"/>
  <c r="AG78" i="35"/>
  <c r="EP78" i="35" s="1"/>
  <c r="D78" i="33"/>
  <c r="J78" i="37"/>
  <c r="AG120" i="35"/>
  <c r="EP120" i="35" s="1"/>
  <c r="L121" i="36"/>
  <c r="D120" i="33"/>
  <c r="C120" i="46" s="1"/>
  <c r="J120" i="37"/>
  <c r="L163" i="36"/>
  <c r="AG162" i="35"/>
  <c r="EP162" i="35" s="1"/>
  <c r="D162" i="33"/>
  <c r="C162" i="46" s="1"/>
  <c r="J162" i="37"/>
  <c r="L205" i="36"/>
  <c r="D204" i="33"/>
  <c r="C204" i="46" s="1"/>
  <c r="AG204" i="35"/>
  <c r="EP204" i="35" s="1"/>
  <c r="J204" i="37"/>
  <c r="L129" i="36"/>
  <c r="AG128" i="35"/>
  <c r="EP128" i="35" s="1"/>
  <c r="D128" i="33"/>
  <c r="C128" i="46" s="1"/>
  <c r="J128" i="37"/>
  <c r="L12" i="36"/>
  <c r="D11" i="33"/>
  <c r="C11" i="46" s="1"/>
  <c r="AG11" i="35"/>
  <c r="EP11" i="35" s="1"/>
  <c r="J11" i="37"/>
  <c r="L54" i="36"/>
  <c r="AG53" i="35"/>
  <c r="EP53" i="35" s="1"/>
  <c r="D53" i="33"/>
  <c r="J53" i="37"/>
  <c r="AG95" i="35"/>
  <c r="EP95" i="35" s="1"/>
  <c r="L96" i="36"/>
  <c r="D95" i="33"/>
  <c r="C95" i="46" s="1"/>
  <c r="J95" i="37"/>
  <c r="AG137" i="35"/>
  <c r="EP137" i="35" s="1"/>
  <c r="L138" i="36"/>
  <c r="D137" i="33"/>
  <c r="C137" i="46" s="1"/>
  <c r="J137" i="37"/>
  <c r="L180" i="36"/>
  <c r="AG179" i="35"/>
  <c r="EP179" i="35" s="1"/>
  <c r="D179" i="33"/>
  <c r="C179" i="46" s="1"/>
  <c r="J179" i="37"/>
  <c r="L24" i="36"/>
  <c r="AG23" i="35"/>
  <c r="EP23" i="35" s="1"/>
  <c r="D23" i="33"/>
  <c r="C23" i="46" s="1"/>
  <c r="J23" i="37"/>
  <c r="L66" i="36"/>
  <c r="AG65" i="35"/>
  <c r="EP65" i="35" s="1"/>
  <c r="D65" i="33"/>
  <c r="C65" i="46" s="1"/>
  <c r="J65" i="37"/>
  <c r="L108" i="36"/>
  <c r="AG107" i="35"/>
  <c r="EP107" i="35" s="1"/>
  <c r="D107" i="33"/>
  <c r="C107" i="46" s="1"/>
  <c r="J107" i="37"/>
  <c r="L150" i="36"/>
  <c r="AG149" i="35"/>
  <c r="EP149" i="35" s="1"/>
  <c r="J149" i="37"/>
  <c r="D149" i="33"/>
  <c r="C149" i="46" s="1"/>
  <c r="L192" i="36"/>
  <c r="AG191" i="35"/>
  <c r="EP191" i="35" s="1"/>
  <c r="J191" i="37"/>
  <c r="D191" i="33"/>
  <c r="C191" i="46" s="1"/>
  <c r="L36" i="36"/>
  <c r="AG35" i="35"/>
  <c r="EP35" i="35" s="1"/>
  <c r="D35" i="33"/>
  <c r="C35" i="46" s="1"/>
  <c r="J35" i="37"/>
  <c r="L78" i="36"/>
  <c r="AG77" i="35"/>
  <c r="EP77" i="35" s="1"/>
  <c r="D77" i="33"/>
  <c r="C77" i="46" s="1"/>
  <c r="J77" i="37"/>
  <c r="L120" i="36"/>
  <c r="AG119" i="35"/>
  <c r="EP119" i="35" s="1"/>
  <c r="D119" i="33"/>
  <c r="J119" i="37"/>
  <c r="L162" i="36"/>
  <c r="AG161" i="35"/>
  <c r="EP161" i="35" s="1"/>
  <c r="J161" i="37"/>
  <c r="D161" i="33"/>
  <c r="C161" i="46" s="1"/>
  <c r="L204" i="36"/>
  <c r="AG203" i="35"/>
  <c r="EP203" i="35" s="1"/>
  <c r="D203" i="33"/>
  <c r="C203" i="46" s="1"/>
  <c r="J203" i="37"/>
  <c r="L59" i="36"/>
  <c r="AG58" i="35"/>
  <c r="EP58" i="35" s="1"/>
  <c r="D58" i="33"/>
  <c r="C58" i="46" s="1"/>
  <c r="J58" i="37"/>
  <c r="L170" i="36"/>
  <c r="AG169" i="35"/>
  <c r="EP169" i="35" s="1"/>
  <c r="D169" i="33"/>
  <c r="C169" i="46" s="1"/>
  <c r="J169" i="37"/>
  <c r="L11" i="36"/>
  <c r="AG10" i="35"/>
  <c r="EP10" i="35" s="1"/>
  <c r="D10" i="33"/>
  <c r="C10" i="46" s="1"/>
  <c r="J10" i="37"/>
  <c r="L53" i="36"/>
  <c r="D52" i="33"/>
  <c r="C52" i="46" s="1"/>
  <c r="AG52" i="35"/>
  <c r="EP52" i="35" s="1"/>
  <c r="J52" i="37"/>
  <c r="L95" i="36"/>
  <c r="D94" i="33"/>
  <c r="C94" i="46" s="1"/>
  <c r="AG94" i="35"/>
  <c r="EP94" i="35" s="1"/>
  <c r="J94" i="37"/>
  <c r="L137" i="36"/>
  <c r="AG136" i="35"/>
  <c r="EP136" i="35" s="1"/>
  <c r="D136" i="33"/>
  <c r="C136" i="46" s="1"/>
  <c r="J136" i="37"/>
  <c r="L179" i="36"/>
  <c r="AG178" i="35"/>
  <c r="EP178" i="35" s="1"/>
  <c r="D178" i="33"/>
  <c r="C178" i="46" s="1"/>
  <c r="J178" i="37"/>
  <c r="L23" i="36"/>
  <c r="AG22" i="35"/>
  <c r="EP22" i="35" s="1"/>
  <c r="D22" i="33"/>
  <c r="C22" i="46" s="1"/>
  <c r="J22" i="37"/>
  <c r="L65" i="36"/>
  <c r="AG64" i="35"/>
  <c r="EP64" i="35" s="1"/>
  <c r="D64" i="33"/>
  <c r="C64" i="46" s="1"/>
  <c r="J64" i="37"/>
  <c r="L107" i="36"/>
  <c r="AG106" i="35"/>
  <c r="EP106" i="35" s="1"/>
  <c r="D106" i="33"/>
  <c r="J106" i="37"/>
  <c r="L149" i="36"/>
  <c r="AG148" i="35"/>
  <c r="EP148" i="35" s="1"/>
  <c r="D148" i="33"/>
  <c r="C148" i="46" s="1"/>
  <c r="J148" i="37"/>
  <c r="L191" i="36"/>
  <c r="AG190" i="35"/>
  <c r="EP190" i="35" s="1"/>
  <c r="D190" i="33"/>
  <c r="C190" i="46" s="1"/>
  <c r="J190" i="37"/>
  <c r="L35" i="36"/>
  <c r="AG34" i="35"/>
  <c r="EP34" i="35" s="1"/>
  <c r="D34" i="33"/>
  <c r="C34" i="46" s="1"/>
  <c r="J34" i="37"/>
  <c r="L77" i="36"/>
  <c r="AG76" i="35"/>
  <c r="EP76" i="35" s="1"/>
  <c r="D76" i="33"/>
  <c r="C76" i="46" s="1"/>
  <c r="J76" i="37"/>
  <c r="L119" i="36"/>
  <c r="AG118" i="35"/>
  <c r="EP118" i="35" s="1"/>
  <c r="D118" i="33"/>
  <c r="C118" i="46" s="1"/>
  <c r="J118" i="37"/>
  <c r="L161" i="36"/>
  <c r="AG160" i="35"/>
  <c r="EP160" i="35" s="1"/>
  <c r="J160" i="37"/>
  <c r="D160" i="33"/>
  <c r="C160" i="46" s="1"/>
  <c r="AG202" i="35"/>
  <c r="EP202" i="35" s="1"/>
  <c r="L203" i="36"/>
  <c r="D202" i="33"/>
  <c r="C202" i="46" s="1"/>
  <c r="J202" i="37"/>
  <c r="L173" i="36"/>
  <c r="AG172" i="35"/>
  <c r="EP172" i="35" s="1"/>
  <c r="D172" i="33"/>
  <c r="C172" i="46" s="1"/>
  <c r="J172" i="37"/>
  <c r="AG196" i="35"/>
  <c r="EP196" i="35" s="1"/>
  <c r="L197" i="36"/>
  <c r="D196" i="33"/>
  <c r="C196" i="46" s="1"/>
  <c r="J196" i="37"/>
  <c r="L10" i="36"/>
  <c r="AG9" i="35"/>
  <c r="EP9" i="35" s="1"/>
  <c r="D9" i="33"/>
  <c r="C9" i="46" s="1"/>
  <c r="J9" i="37"/>
  <c r="AG51" i="35"/>
  <c r="EP51" i="35" s="1"/>
  <c r="L52" i="36"/>
  <c r="D51" i="33"/>
  <c r="J51" i="37"/>
  <c r="L94" i="36"/>
  <c r="AG93" i="35"/>
  <c r="EP93" i="35" s="1"/>
  <c r="D93" i="33"/>
  <c r="J93" i="37"/>
  <c r="L136" i="36"/>
  <c r="AG135" i="35"/>
  <c r="EP135" i="35" s="1"/>
  <c r="D135" i="33"/>
  <c r="C135" i="46" s="1"/>
  <c r="J135" i="37"/>
  <c r="AG177" i="35"/>
  <c r="EP177" i="35" s="1"/>
  <c r="L178" i="36"/>
  <c r="D177" i="33"/>
  <c r="C177" i="46" s="1"/>
  <c r="J177" i="37"/>
  <c r="AG21" i="35"/>
  <c r="EP21" i="35" s="1"/>
  <c r="L22" i="36"/>
  <c r="D21" i="33"/>
  <c r="C21" i="46" s="1"/>
  <c r="J21" i="37"/>
  <c r="L64" i="36"/>
  <c r="AG63" i="35"/>
  <c r="EP63" i="35" s="1"/>
  <c r="D63" i="33"/>
  <c r="C63" i="46" s="1"/>
  <c r="J63" i="37"/>
  <c r="AG105" i="35"/>
  <c r="EP105" i="35" s="1"/>
  <c r="L106" i="36"/>
  <c r="D105" i="33"/>
  <c r="C105" i="46" s="1"/>
  <c r="J105" i="37"/>
  <c r="L148" i="36"/>
  <c r="AG147" i="35"/>
  <c r="EP147" i="35" s="1"/>
  <c r="D147" i="33"/>
  <c r="C147" i="46" s="1"/>
  <c r="J147" i="37"/>
  <c r="AG189" i="35"/>
  <c r="EP189" i="35" s="1"/>
  <c r="L190" i="36"/>
  <c r="D189" i="33"/>
  <c r="C189" i="46" s="1"/>
  <c r="J189" i="37"/>
  <c r="L34" i="36"/>
  <c r="AG33" i="35"/>
  <c r="EP33" i="35" s="1"/>
  <c r="D33" i="33"/>
  <c r="C33" i="46" s="1"/>
  <c r="J33" i="37"/>
  <c r="AG75" i="35"/>
  <c r="EP75" i="35" s="1"/>
  <c r="L76" i="36"/>
  <c r="D75" i="33"/>
  <c r="C75" i="46" s="1"/>
  <c r="J75" i="37"/>
  <c r="L118" i="36"/>
  <c r="AG117" i="35"/>
  <c r="EP117" i="35" s="1"/>
  <c r="J117" i="37"/>
  <c r="D117" i="33"/>
  <c r="C117" i="46" s="1"/>
  <c r="L160" i="36"/>
  <c r="AG159" i="35"/>
  <c r="EP159" i="35" s="1"/>
  <c r="D159" i="33"/>
  <c r="J159" i="37"/>
  <c r="AG201" i="35"/>
  <c r="EP201" i="35" s="1"/>
  <c r="L202" i="36"/>
  <c r="D201" i="33"/>
  <c r="C201" i="46" s="1"/>
  <c r="J201" i="37"/>
  <c r="L90" i="36"/>
  <c r="AG89" i="35"/>
  <c r="EP89" i="35" s="1"/>
  <c r="J89" i="37"/>
  <c r="D89" i="33"/>
  <c r="C89" i="46" s="1"/>
  <c r="L155" i="36"/>
  <c r="AG154" i="35"/>
  <c r="EP154" i="35" s="1"/>
  <c r="D154" i="33"/>
  <c r="C154" i="46" s="1"/>
  <c r="J154" i="37"/>
  <c r="L9" i="36"/>
  <c r="AG8" i="35"/>
  <c r="EP8" i="35" s="1"/>
  <c r="D8" i="33"/>
  <c r="C8" i="46" s="1"/>
  <c r="J8" i="37"/>
  <c r="L51" i="36"/>
  <c r="AG50" i="35"/>
  <c r="EP50" i="35" s="1"/>
  <c r="D50" i="33"/>
  <c r="C50" i="46" s="1"/>
  <c r="J50" i="37"/>
  <c r="AG92" i="35"/>
  <c r="EP92" i="35" s="1"/>
  <c r="L93" i="36"/>
  <c r="D92" i="33"/>
  <c r="C92" i="46" s="1"/>
  <c r="J92" i="37"/>
  <c r="L135" i="36"/>
  <c r="AG134" i="35"/>
  <c r="EP134" i="35" s="1"/>
  <c r="J134" i="37"/>
  <c r="D134" i="33"/>
  <c r="C134" i="46" s="1"/>
  <c r="AG176" i="35"/>
  <c r="EP176" i="35" s="1"/>
  <c r="D176" i="33"/>
  <c r="C176" i="46" s="1"/>
  <c r="L177" i="36"/>
  <c r="J176" i="37"/>
  <c r="L21" i="36"/>
  <c r="AG20" i="35"/>
  <c r="EP20" i="35" s="1"/>
  <c r="D20" i="33"/>
  <c r="C20" i="46" s="1"/>
  <c r="J20" i="37"/>
  <c r="L63" i="36"/>
  <c r="AG62" i="35"/>
  <c r="EP62" i="35" s="1"/>
  <c r="D62" i="33"/>
  <c r="C62" i="46" s="1"/>
  <c r="J62" i="37"/>
  <c r="AG104" i="35"/>
  <c r="EP104" i="35" s="1"/>
  <c r="L105" i="36"/>
  <c r="D104" i="33"/>
  <c r="C104" i="46" s="1"/>
  <c r="J104" i="37"/>
  <c r="AG146" i="35"/>
  <c r="EP146" i="35" s="1"/>
  <c r="L147" i="36"/>
  <c r="D146" i="33"/>
  <c r="J146" i="37"/>
  <c r="L189" i="36"/>
  <c r="AG188" i="35"/>
  <c r="EP188" i="35" s="1"/>
  <c r="D188" i="33"/>
  <c r="C188" i="46" s="1"/>
  <c r="J188" i="37"/>
  <c r="L33" i="36"/>
  <c r="D32" i="33"/>
  <c r="C32" i="46" s="1"/>
  <c r="AG32" i="35"/>
  <c r="EP32" i="35" s="1"/>
  <c r="J32" i="37"/>
  <c r="L75" i="36"/>
  <c r="AG74" i="35"/>
  <c r="EP74" i="35" s="1"/>
  <c r="D74" i="33"/>
  <c r="C74" i="46" s="1"/>
  <c r="J74" i="37"/>
  <c r="AG116" i="35"/>
  <c r="EP116" i="35" s="1"/>
  <c r="L117" i="36"/>
  <c r="D116" i="33"/>
  <c r="C116" i="46" s="1"/>
  <c r="J116" i="37"/>
  <c r="L159" i="36"/>
  <c r="AG158" i="35"/>
  <c r="EP158" i="35" s="1"/>
  <c r="J158" i="37"/>
  <c r="D158" i="33"/>
  <c r="C158" i="46" s="1"/>
  <c r="L201" i="36"/>
  <c r="AG200" i="35"/>
  <c r="EP200" i="35" s="1"/>
  <c r="D200" i="33"/>
  <c r="C200" i="46" s="1"/>
  <c r="J200" i="37"/>
  <c r="AG6" i="35"/>
  <c r="EP6" i="35" s="1"/>
  <c r="L7" i="36"/>
  <c r="D6" i="33"/>
  <c r="C6" i="46" s="1"/>
  <c r="J6" i="37"/>
  <c r="AG28" i="35"/>
  <c r="EP28" i="35" s="1"/>
  <c r="L29" i="36"/>
  <c r="D28" i="33"/>
  <c r="C28" i="46" s="1"/>
  <c r="J28" i="37"/>
  <c r="L50" i="36"/>
  <c r="AG49" i="35"/>
  <c r="EP49" i="35" s="1"/>
  <c r="D49" i="33"/>
  <c r="C49" i="46" s="1"/>
  <c r="J49" i="37"/>
  <c r="L92" i="36"/>
  <c r="AG91" i="35"/>
  <c r="EP91" i="35" s="1"/>
  <c r="D91" i="33"/>
  <c r="C91" i="46" s="1"/>
  <c r="J91" i="37"/>
  <c r="AG133" i="35"/>
  <c r="EP133" i="35" s="1"/>
  <c r="L134" i="36"/>
  <c r="J133" i="37"/>
  <c r="D133" i="33"/>
  <c r="C133" i="46" s="1"/>
  <c r="L176" i="36"/>
  <c r="AG175" i="35"/>
  <c r="EP175" i="35" s="1"/>
  <c r="J175" i="37"/>
  <c r="D175" i="33"/>
  <c r="C175" i="46" s="1"/>
  <c r="L20" i="36"/>
  <c r="AG19" i="35"/>
  <c r="EP19" i="35" s="1"/>
  <c r="D19" i="33"/>
  <c r="C19" i="46" s="1"/>
  <c r="J19" i="37"/>
  <c r="L62" i="36"/>
  <c r="AG61" i="35"/>
  <c r="EP61" i="35" s="1"/>
  <c r="D61" i="33"/>
  <c r="J61" i="37"/>
  <c r="L104" i="36"/>
  <c r="AG103" i="35"/>
  <c r="EP103" i="35" s="1"/>
  <c r="D103" i="33"/>
  <c r="C103" i="46" s="1"/>
  <c r="J103" i="37"/>
  <c r="AG145" i="35"/>
  <c r="EP145" i="35" s="1"/>
  <c r="L146" i="36"/>
  <c r="D145" i="33"/>
  <c r="C145" i="46" s="1"/>
  <c r="J145" i="37"/>
  <c r="AG187" i="35"/>
  <c r="EP187" i="35" s="1"/>
  <c r="L188" i="36"/>
  <c r="D187" i="33"/>
  <c r="J187" i="37"/>
  <c r="L32" i="36"/>
  <c r="D31" i="33"/>
  <c r="C31" i="46" s="1"/>
  <c r="J31" i="37"/>
  <c r="L74" i="36"/>
  <c r="AG73" i="35"/>
  <c r="EP73" i="35" s="1"/>
  <c r="D73" i="33"/>
  <c r="C73" i="46" s="1"/>
  <c r="J73" i="37"/>
  <c r="AG115" i="35"/>
  <c r="EP115" i="35" s="1"/>
  <c r="L116" i="36"/>
  <c r="D115" i="33"/>
  <c r="C115" i="46" s="1"/>
  <c r="J115" i="37"/>
  <c r="AG157" i="35"/>
  <c r="EP157" i="35" s="1"/>
  <c r="L158" i="36"/>
  <c r="D157" i="33"/>
  <c r="C157" i="46" s="1"/>
  <c r="J157" i="37"/>
  <c r="AG199" i="35"/>
  <c r="EP199" i="35" s="1"/>
  <c r="L200" i="36"/>
  <c r="D199" i="33"/>
  <c r="C199" i="46" s="1"/>
  <c r="J199" i="37"/>
  <c r="AG142" i="35"/>
  <c r="EP142" i="35" s="1"/>
  <c r="L143" i="36"/>
  <c r="J142" i="37"/>
  <c r="D142" i="33"/>
  <c r="C142" i="46" s="1"/>
  <c r="L8" i="36"/>
  <c r="AG7" i="35"/>
  <c r="EP7" i="35" s="1"/>
  <c r="D7" i="33"/>
  <c r="C7" i="46" s="1"/>
  <c r="J7" i="37"/>
  <c r="L91" i="36"/>
  <c r="AG90" i="35"/>
  <c r="EP90" i="35" s="1"/>
  <c r="D90" i="33"/>
  <c r="C90" i="46" s="1"/>
  <c r="J90" i="37"/>
  <c r="AG132" i="35"/>
  <c r="EP132" i="35" s="1"/>
  <c r="L133" i="36"/>
  <c r="D132" i="33"/>
  <c r="C132" i="46" s="1"/>
  <c r="J132" i="37"/>
  <c r="AG174" i="35"/>
  <c r="EP174" i="35" s="1"/>
  <c r="L175" i="36"/>
  <c r="J174" i="37"/>
  <c r="D174" i="33"/>
  <c r="L19" i="36"/>
  <c r="AG18" i="35"/>
  <c r="EP18" i="35" s="1"/>
  <c r="D18" i="33"/>
  <c r="C18" i="46" s="1"/>
  <c r="J18" i="37"/>
  <c r="AG60" i="35"/>
  <c r="EP60" i="35" s="1"/>
  <c r="L61" i="36"/>
  <c r="J60" i="37"/>
  <c r="D60" i="33"/>
  <c r="C60" i="46" s="1"/>
  <c r="AG102" i="35"/>
  <c r="EP102" i="35" s="1"/>
  <c r="L103" i="36"/>
  <c r="J102" i="37"/>
  <c r="D102" i="33"/>
  <c r="C102" i="46" s="1"/>
  <c r="L145" i="36"/>
  <c r="AG144" i="35"/>
  <c r="EP144" i="35" s="1"/>
  <c r="D144" i="33"/>
  <c r="C144" i="46" s="1"/>
  <c r="J144" i="37"/>
  <c r="D186" i="33"/>
  <c r="C186" i="46" s="1"/>
  <c r="AG186" i="35"/>
  <c r="EP186" i="35" s="1"/>
  <c r="L187" i="36"/>
  <c r="J186" i="37"/>
  <c r="L31" i="36"/>
  <c r="AG30" i="35"/>
  <c r="EP30" i="35" s="1"/>
  <c r="D30" i="33"/>
  <c r="C30" i="46" s="1"/>
  <c r="J30" i="37"/>
  <c r="L73" i="36"/>
  <c r="AG72" i="35"/>
  <c r="EP72" i="35" s="1"/>
  <c r="J72" i="37"/>
  <c r="D72" i="33"/>
  <c r="C72" i="46" s="1"/>
  <c r="L115" i="36"/>
  <c r="AG114" i="35"/>
  <c r="EP114" i="35" s="1"/>
  <c r="D114" i="33"/>
  <c r="C114" i="46" s="1"/>
  <c r="J114" i="37"/>
  <c r="L157" i="36"/>
  <c r="AG156" i="35"/>
  <c r="EP156" i="35" s="1"/>
  <c r="D156" i="33"/>
  <c r="C156" i="46" s="1"/>
  <c r="J156" i="37"/>
  <c r="L199" i="36"/>
  <c r="AG198" i="35"/>
  <c r="EP198" i="35" s="1"/>
  <c r="D198" i="33"/>
  <c r="C198" i="46" s="1"/>
  <c r="J198" i="37"/>
  <c r="L71" i="36"/>
  <c r="D70" i="33"/>
  <c r="C70" i="46" s="1"/>
  <c r="AG70" i="35"/>
  <c r="EP70" i="35" s="1"/>
  <c r="J70" i="37"/>
  <c r="L49" i="36"/>
  <c r="AG48" i="35"/>
  <c r="EP48" i="35" s="1"/>
  <c r="D48" i="33"/>
  <c r="C48" i="46" s="1"/>
  <c r="J48" i="37"/>
  <c r="L132" i="36"/>
  <c r="AG131" i="35"/>
  <c r="EP131" i="35" s="1"/>
  <c r="J131" i="37"/>
  <c r="D131" i="33"/>
  <c r="C131" i="46" s="1"/>
  <c r="L174" i="36"/>
  <c r="AG173" i="35"/>
  <c r="EP173" i="35" s="1"/>
  <c r="D173" i="33"/>
  <c r="C173" i="46" s="1"/>
  <c r="J173" i="37"/>
  <c r="L18" i="36"/>
  <c r="D17" i="33"/>
  <c r="C17" i="46" s="1"/>
  <c r="AG17" i="35"/>
  <c r="EP17" i="35" s="1"/>
  <c r="J17" i="37"/>
  <c r="L60" i="36"/>
  <c r="AG59" i="35"/>
  <c r="EP59" i="35" s="1"/>
  <c r="D59" i="33"/>
  <c r="C59" i="46" s="1"/>
  <c r="J59" i="37"/>
  <c r="L102" i="36"/>
  <c r="AG101" i="35"/>
  <c r="EP101" i="35" s="1"/>
  <c r="J101" i="37"/>
  <c r="D101" i="33"/>
  <c r="C101" i="46" s="1"/>
  <c r="L144" i="36"/>
  <c r="AG143" i="35"/>
  <c r="EP143" i="35" s="1"/>
  <c r="J143" i="37"/>
  <c r="D143" i="33"/>
  <c r="C143" i="46" s="1"/>
  <c r="L186" i="36"/>
  <c r="D185" i="33"/>
  <c r="C185" i="46" s="1"/>
  <c r="AG185" i="35"/>
  <c r="EP185" i="35" s="1"/>
  <c r="J185" i="37"/>
  <c r="L30" i="36"/>
  <c r="AG29" i="35"/>
  <c r="EP29" i="35" s="1"/>
  <c r="D29" i="33"/>
  <c r="C29" i="46" s="1"/>
  <c r="J29" i="37"/>
  <c r="L72" i="36"/>
  <c r="AG71" i="35"/>
  <c r="EP71" i="35" s="1"/>
  <c r="D71" i="33"/>
  <c r="C71" i="46" s="1"/>
  <c r="J71" i="37"/>
  <c r="L114" i="36"/>
  <c r="AG113" i="35"/>
  <c r="EP113" i="35" s="1"/>
  <c r="D113" i="33"/>
  <c r="C113" i="46" s="1"/>
  <c r="J113" i="37"/>
  <c r="L156" i="36"/>
  <c r="AG155" i="35"/>
  <c r="EP155" i="35" s="1"/>
  <c r="D155" i="33"/>
  <c r="C155" i="46" s="1"/>
  <c r="J155" i="37"/>
  <c r="L198" i="36"/>
  <c r="AG197" i="35"/>
  <c r="EP197" i="35" s="1"/>
  <c r="D197" i="33"/>
  <c r="C197" i="46" s="1"/>
  <c r="J197" i="37"/>
  <c r="N28" i="31"/>
  <c r="O9" i="31"/>
  <c r="N27" i="31"/>
  <c r="N25" i="31"/>
  <c r="O11" i="31"/>
  <c r="N39" i="31"/>
  <c r="P18" i="31"/>
  <c r="M18" i="31"/>
  <c r="Q10" i="31"/>
  <c r="M14" i="31"/>
  <c r="Q14" i="31"/>
  <c r="N8" i="31"/>
  <c r="O26" i="31"/>
  <c r="P10" i="31"/>
  <c r="N36" i="31"/>
  <c r="P39" i="31"/>
  <c r="O8" i="31"/>
  <c r="Q35" i="31"/>
  <c r="N23" i="31"/>
  <c r="N40" i="31"/>
  <c r="P41" i="31"/>
  <c r="Q26" i="31"/>
  <c r="Q32" i="31"/>
  <c r="O17" i="31"/>
  <c r="P34" i="31"/>
  <c r="O36" i="31"/>
  <c r="M39" i="31"/>
  <c r="Q42" i="31"/>
  <c r="M31" i="31"/>
  <c r="P20" i="31"/>
  <c r="P19" i="31"/>
  <c r="O32" i="31"/>
  <c r="N19" i="31"/>
  <c r="O13" i="31"/>
  <c r="Q15" i="31"/>
  <c r="N38" i="31"/>
  <c r="N18" i="31"/>
  <c r="M33" i="31"/>
  <c r="N7" i="31"/>
  <c r="M19" i="31"/>
  <c r="N41" i="31"/>
  <c r="P38" i="31"/>
  <c r="Q23" i="31"/>
  <c r="Q19" i="31"/>
  <c r="O39" i="31"/>
  <c r="Q34" i="31"/>
  <c r="N24" i="31"/>
  <c r="M21" i="31"/>
  <c r="Q11" i="31"/>
  <c r="M38" i="31"/>
  <c r="Q9" i="31"/>
  <c r="O34" i="31"/>
  <c r="P15" i="31"/>
  <c r="N20" i="31"/>
  <c r="P9" i="31"/>
  <c r="O35" i="31"/>
  <c r="Q25" i="31"/>
  <c r="Q20" i="31"/>
  <c r="N42" i="31"/>
  <c r="P42" i="31"/>
  <c r="M26" i="31"/>
  <c r="O21" i="31"/>
  <c r="Q17" i="31"/>
  <c r="O16" i="31"/>
  <c r="O14" i="31"/>
  <c r="M27" i="31"/>
  <c r="O12" i="31"/>
  <c r="P26" i="31"/>
  <c r="O29" i="31"/>
  <c r="N9" i="31"/>
  <c r="P16" i="31"/>
  <c r="Q33" i="31"/>
  <c r="Q29" i="31"/>
  <c r="Q28" i="31"/>
  <c r="O30" i="31"/>
  <c r="Q13" i="31"/>
  <c r="Q30" i="31"/>
  <c r="M42" i="31"/>
  <c r="Q39" i="31"/>
  <c r="P12" i="31"/>
  <c r="O18" i="31"/>
  <c r="P25" i="31"/>
  <c r="P30" i="31"/>
  <c r="P21" i="31"/>
  <c r="Q22" i="31"/>
  <c r="N12" i="31"/>
  <c r="Q37" i="31"/>
  <c r="M37" i="31"/>
  <c r="N10" i="31"/>
  <c r="O33" i="31"/>
  <c r="O28" i="31"/>
  <c r="M29" i="31"/>
  <c r="N32" i="31"/>
  <c r="N31" i="31"/>
  <c r="P24" i="31"/>
  <c r="M16" i="31"/>
  <c r="M41" i="31"/>
  <c r="N14" i="31"/>
  <c r="P22" i="31"/>
  <c r="N16" i="31"/>
  <c r="Q36" i="31"/>
  <c r="O27" i="31"/>
  <c r="Q27" i="31"/>
  <c r="O7" i="31"/>
  <c r="N33" i="31"/>
  <c r="P35" i="31"/>
  <c r="P13" i="31"/>
  <c r="M24" i="31"/>
  <c r="P32" i="31"/>
  <c r="N11" i="31"/>
  <c r="P31" i="31"/>
  <c r="O10" i="31"/>
  <c r="Q38" i="31"/>
  <c r="P23" i="31"/>
  <c r="P37" i="31"/>
  <c r="Q21" i="31"/>
  <c r="O42" i="31"/>
  <c r="M23" i="31"/>
  <c r="N21" i="31"/>
  <c r="N13" i="31"/>
  <c r="P11" i="31"/>
  <c r="N34" i="31"/>
  <c r="P14" i="31"/>
  <c r="O38" i="31"/>
  <c r="N17" i="31"/>
  <c r="M9" i="31"/>
  <c r="Q40" i="31"/>
  <c r="N26" i="31"/>
  <c r="Q8" i="31"/>
  <c r="P36" i="31"/>
  <c r="M17" i="31"/>
  <c r="Q41" i="31"/>
  <c r="O15" i="31"/>
  <c r="M30" i="31"/>
  <c r="M12" i="31"/>
  <c r="O25" i="31"/>
  <c r="N30" i="31"/>
  <c r="M25" i="31"/>
  <c r="O20" i="31"/>
  <c r="M11" i="31"/>
  <c r="N22" i="31"/>
  <c r="P40" i="31"/>
  <c r="M28" i="31"/>
  <c r="Q16" i="31"/>
  <c r="Q7" i="31"/>
  <c r="O31" i="31"/>
  <c r="M8" i="31"/>
  <c r="N15" i="31"/>
  <c r="M15" i="31"/>
  <c r="P33" i="31"/>
  <c r="Q31" i="31"/>
  <c r="M7" i="31"/>
  <c r="P7" i="31"/>
  <c r="O19" i="31"/>
  <c r="N35" i="31"/>
  <c r="M32" i="31"/>
  <c r="M20" i="31"/>
  <c r="M40" i="31"/>
  <c r="M22" i="31"/>
  <c r="P8" i="31"/>
  <c r="M10" i="31"/>
  <c r="Q12" i="31"/>
  <c r="N29" i="31"/>
  <c r="M34" i="31"/>
  <c r="Q18" i="31"/>
  <c r="O41" i="31"/>
  <c r="M35" i="31"/>
  <c r="O40" i="31"/>
  <c r="M13" i="31"/>
  <c r="M36" i="31"/>
  <c r="Q24" i="31"/>
  <c r="O23" i="31"/>
  <c r="P17" i="31"/>
  <c r="O22" i="31"/>
  <c r="O37" i="31"/>
  <c r="P28" i="31"/>
  <c r="O24" i="31"/>
  <c r="P27" i="31"/>
  <c r="N37" i="31"/>
  <c r="P29" i="31"/>
  <c r="W12" i="31" l="1"/>
  <c r="AJ71" i="48"/>
  <c r="AJ74" i="48"/>
  <c r="AJ66" i="48"/>
  <c r="AJ68" i="48"/>
  <c r="AJ69" i="48"/>
  <c r="AJ73" i="48"/>
  <c r="AJ75" i="48"/>
  <c r="AJ72" i="48"/>
  <c r="AJ70" i="48"/>
  <c r="AJ67" i="48"/>
  <c r="AE70" i="48"/>
  <c r="AE67" i="48"/>
  <c r="AE66" i="48"/>
  <c r="AE68" i="48"/>
  <c r="AE74" i="48"/>
  <c r="AE71" i="48"/>
  <c r="AE75" i="48"/>
  <c r="AE72" i="48"/>
  <c r="AE73" i="48"/>
  <c r="AE69" i="48"/>
  <c r="AL73" i="48"/>
  <c r="AL75" i="48"/>
  <c r="AL66" i="48"/>
  <c r="AL71" i="48"/>
  <c r="AL67" i="48"/>
  <c r="AL68" i="48"/>
  <c r="AL70" i="48"/>
  <c r="AL72" i="48"/>
  <c r="AL74" i="48"/>
  <c r="AL69" i="48"/>
  <c r="AG67" i="48"/>
  <c r="AG68" i="48"/>
  <c r="AG66" i="48"/>
  <c r="AG70" i="48"/>
  <c r="AG73" i="48"/>
  <c r="AG71" i="48"/>
  <c r="AG72" i="48"/>
  <c r="AG75" i="48"/>
  <c r="AG74" i="48"/>
  <c r="AG69" i="48"/>
  <c r="AM73" i="48"/>
  <c r="AM66" i="48"/>
  <c r="AM68" i="48"/>
  <c r="AM75" i="48"/>
  <c r="AM70" i="48"/>
  <c r="AM71" i="48"/>
  <c r="AM74" i="48"/>
  <c r="AM67" i="48"/>
  <c r="AM72" i="48"/>
  <c r="AM69" i="48"/>
  <c r="AI69" i="48"/>
  <c r="AI73" i="48"/>
  <c r="AI75" i="48"/>
  <c r="AI71" i="48"/>
  <c r="AI68" i="48"/>
  <c r="AI70" i="48"/>
  <c r="AI74" i="48"/>
  <c r="AI72" i="48"/>
  <c r="AI67" i="48"/>
  <c r="AI66" i="48"/>
  <c r="AH74" i="48"/>
  <c r="AH75" i="48"/>
  <c r="AH72" i="48"/>
  <c r="AH68" i="48"/>
  <c r="AH66" i="48"/>
  <c r="AH67" i="48"/>
  <c r="AH70" i="48"/>
  <c r="AH69" i="48"/>
  <c r="AH71" i="48"/>
  <c r="AH73" i="48"/>
  <c r="AD72" i="48"/>
  <c r="AD73" i="48"/>
  <c r="AD70" i="48"/>
  <c r="AD69" i="48"/>
  <c r="AD75" i="48"/>
  <c r="AD71" i="48"/>
  <c r="AD74" i="48"/>
  <c r="AD66" i="48"/>
  <c r="AD67" i="48"/>
  <c r="AD68" i="48"/>
  <c r="AF71" i="48"/>
  <c r="AF69" i="48"/>
  <c r="AF72" i="48"/>
  <c r="AF70" i="48"/>
  <c r="AF74" i="48"/>
  <c r="AF68" i="48"/>
  <c r="AF73" i="48"/>
  <c r="AF75" i="48"/>
  <c r="AF66" i="48"/>
  <c r="AF67" i="48"/>
  <c r="AK72" i="48"/>
  <c r="AK71" i="48"/>
  <c r="AK70" i="48"/>
  <c r="AK67" i="48"/>
  <c r="AK75" i="48"/>
  <c r="AK69" i="48"/>
  <c r="AK68" i="48"/>
  <c r="AK74" i="48"/>
  <c r="AK73" i="48"/>
  <c r="AK66" i="48"/>
  <c r="AU71" i="36"/>
  <c r="AW63" i="36"/>
  <c r="AV72" i="36"/>
  <c r="AV115" i="36"/>
  <c r="AW52" i="36"/>
  <c r="O93" i="36"/>
  <c r="AW93" i="36" s="1"/>
  <c r="AU64" i="36"/>
  <c r="O190" i="36"/>
  <c r="AU115" i="36"/>
  <c r="O120" i="36"/>
  <c r="AW64" i="36"/>
  <c r="AU66" i="36"/>
  <c r="O90" i="36"/>
  <c r="O113" i="36"/>
  <c r="AV113" i="36" s="1"/>
  <c r="O107" i="36"/>
  <c r="O148" i="36" s="1"/>
  <c r="AV71" i="36"/>
  <c r="AU79" i="36"/>
  <c r="AW55" i="36"/>
  <c r="AU76" i="36"/>
  <c r="O96" i="36"/>
  <c r="O137" i="36" s="1"/>
  <c r="O117" i="36"/>
  <c r="AG119" i="34"/>
  <c r="W119" i="46" s="1"/>
  <c r="AG100" i="34"/>
  <c r="W100" i="46" s="1"/>
  <c r="AG108" i="34"/>
  <c r="W108" i="46" s="1"/>
  <c r="AG136" i="34"/>
  <c r="W136" i="46" s="1"/>
  <c r="AG92" i="34"/>
  <c r="W92" i="46" s="1"/>
  <c r="AG97" i="34"/>
  <c r="W97" i="46" s="1"/>
  <c r="AG131" i="34"/>
  <c r="W131" i="46" s="1"/>
  <c r="AG179" i="34"/>
  <c r="W179" i="46" s="1"/>
  <c r="AG94" i="34"/>
  <c r="W94" i="46" s="1"/>
  <c r="AG160" i="34"/>
  <c r="W160" i="46" s="1"/>
  <c r="AG110" i="34"/>
  <c r="W110" i="46" s="1"/>
  <c r="AG177" i="34"/>
  <c r="W177" i="46" s="1"/>
  <c r="AD26" i="34"/>
  <c r="F26" i="33" s="1"/>
  <c r="AG26" i="34"/>
  <c r="W26" i="46" s="1"/>
  <c r="AD53" i="34"/>
  <c r="F53" i="33" s="1"/>
  <c r="AG53" i="34"/>
  <c r="W53" i="46" s="1"/>
  <c r="AD143" i="34"/>
  <c r="F143" i="33" s="1"/>
  <c r="AG143" i="34"/>
  <c r="W143" i="46" s="1"/>
  <c r="AD102" i="34"/>
  <c r="F102" i="33" s="1"/>
  <c r="AG102" i="34"/>
  <c r="W102" i="46" s="1"/>
  <c r="AD13" i="34"/>
  <c r="F13" i="33" s="1"/>
  <c r="AG13" i="34"/>
  <c r="W13" i="46" s="1"/>
  <c r="AD89" i="34"/>
  <c r="F89" i="33" s="1"/>
  <c r="AG89" i="34"/>
  <c r="W89" i="46" s="1"/>
  <c r="AD184" i="34"/>
  <c r="F184" i="33" s="1"/>
  <c r="AG184" i="34"/>
  <c r="W184" i="46" s="1"/>
  <c r="AD113" i="34"/>
  <c r="F113" i="33" s="1"/>
  <c r="AG113" i="34"/>
  <c r="W113" i="46" s="1"/>
  <c r="AD203" i="34"/>
  <c r="F203" i="33" s="1"/>
  <c r="AG203" i="34"/>
  <c r="W203" i="46" s="1"/>
  <c r="AD29" i="34"/>
  <c r="F29" i="33" s="1"/>
  <c r="AG29" i="34"/>
  <c r="W29" i="46" s="1"/>
  <c r="AD7" i="34"/>
  <c r="F7" i="33" s="1"/>
  <c r="AG7" i="34"/>
  <c r="W7" i="46" s="1"/>
  <c r="AD150" i="34"/>
  <c r="F150" i="33" s="1"/>
  <c r="AG150" i="34"/>
  <c r="W150" i="46" s="1"/>
  <c r="AD22" i="34"/>
  <c r="F22" i="33" s="1"/>
  <c r="AG22" i="34"/>
  <c r="W22" i="46" s="1"/>
  <c r="AD24" i="34"/>
  <c r="F24" i="33" s="1"/>
  <c r="AG24" i="34"/>
  <c r="W24" i="46" s="1"/>
  <c r="AD194" i="34"/>
  <c r="F194" i="33" s="1"/>
  <c r="AG194" i="34"/>
  <c r="W194" i="46" s="1"/>
  <c r="AG68" i="34"/>
  <c r="W68" i="46" s="1"/>
  <c r="AG61" i="34"/>
  <c r="W61" i="46" s="1"/>
  <c r="AD193" i="34"/>
  <c r="F193" i="33" s="1"/>
  <c r="AG193" i="34"/>
  <c r="W193" i="46" s="1"/>
  <c r="AD11" i="34"/>
  <c r="F11" i="33" s="1"/>
  <c r="AG11" i="34"/>
  <c r="W11" i="46" s="1"/>
  <c r="AG93" i="34"/>
  <c r="W93" i="46" s="1"/>
  <c r="AD182" i="34"/>
  <c r="F182" i="33" s="1"/>
  <c r="AG182" i="34"/>
  <c r="W182" i="46" s="1"/>
  <c r="AG71" i="34"/>
  <c r="W71" i="46" s="1"/>
  <c r="AD161" i="34"/>
  <c r="F161" i="33" s="1"/>
  <c r="AG161" i="34"/>
  <c r="W161" i="46" s="1"/>
  <c r="AD142" i="34"/>
  <c r="F142" i="33" s="1"/>
  <c r="AG142" i="34"/>
  <c r="W142" i="46" s="1"/>
  <c r="AG75" i="34"/>
  <c r="W75" i="46" s="1"/>
  <c r="AG69" i="34"/>
  <c r="W69" i="46" s="1"/>
  <c r="AD178" i="34"/>
  <c r="F178" i="33" s="1"/>
  <c r="AG178" i="34"/>
  <c r="W178" i="46" s="1"/>
  <c r="AD186" i="34"/>
  <c r="F186" i="33" s="1"/>
  <c r="AG186" i="34"/>
  <c r="W186" i="46" s="1"/>
  <c r="AG139" i="34"/>
  <c r="W139" i="46" s="1"/>
  <c r="AG96" i="34"/>
  <c r="W96" i="46" s="1"/>
  <c r="AG147" i="34"/>
  <c r="W147" i="46" s="1"/>
  <c r="AG141" i="34"/>
  <c r="W141" i="46" s="1"/>
  <c r="AG116" i="34"/>
  <c r="W116" i="46" s="1"/>
  <c r="AG79" i="34"/>
  <c r="W79" i="46" s="1"/>
  <c r="AG74" i="34"/>
  <c r="W74" i="46" s="1"/>
  <c r="AD37" i="34"/>
  <c r="F37" i="33" s="1"/>
  <c r="AG37" i="34"/>
  <c r="W37" i="46" s="1"/>
  <c r="AG173" i="34"/>
  <c r="W173" i="46" s="1"/>
  <c r="AG187" i="34"/>
  <c r="W187" i="46" s="1"/>
  <c r="AG10" i="34"/>
  <c r="W10" i="46" s="1"/>
  <c r="AD32" i="34"/>
  <c r="F32" i="33" s="1"/>
  <c r="AG32" i="34"/>
  <c r="W32" i="46" s="1"/>
  <c r="AD117" i="34"/>
  <c r="F117" i="33" s="1"/>
  <c r="AG117" i="34"/>
  <c r="W117" i="46" s="1"/>
  <c r="AD55" i="34"/>
  <c r="F55" i="33" s="1"/>
  <c r="AG55" i="34"/>
  <c r="W55" i="46" s="1"/>
  <c r="AD154" i="34"/>
  <c r="F154" i="33" s="1"/>
  <c r="AG154" i="34"/>
  <c r="W154" i="46" s="1"/>
  <c r="AD30" i="34"/>
  <c r="F30" i="33" s="1"/>
  <c r="AG30" i="34"/>
  <c r="W30" i="46" s="1"/>
  <c r="AD28" i="34"/>
  <c r="F28" i="33" s="1"/>
  <c r="AG28" i="34"/>
  <c r="W28" i="46" s="1"/>
  <c r="AD171" i="34"/>
  <c r="F171" i="33" s="1"/>
  <c r="AG171" i="34"/>
  <c r="W171" i="46" s="1"/>
  <c r="AD21" i="34"/>
  <c r="F21" i="33" s="1"/>
  <c r="AG21" i="34"/>
  <c r="W21" i="46" s="1"/>
  <c r="AD135" i="34"/>
  <c r="F135" i="33" s="1"/>
  <c r="AG135" i="34"/>
  <c r="W135" i="46" s="1"/>
  <c r="AD39" i="34"/>
  <c r="F39" i="33" s="1"/>
  <c r="AG39" i="34"/>
  <c r="W39" i="46" s="1"/>
  <c r="AD198" i="34"/>
  <c r="F198" i="33" s="1"/>
  <c r="AG198" i="34"/>
  <c r="W198" i="46" s="1"/>
  <c r="AD95" i="34"/>
  <c r="F95" i="33" s="1"/>
  <c r="AG95" i="34"/>
  <c r="W95" i="46" s="1"/>
  <c r="AD133" i="34"/>
  <c r="F133" i="33" s="1"/>
  <c r="AG133" i="34"/>
  <c r="W133" i="46" s="1"/>
  <c r="AD175" i="34"/>
  <c r="F175" i="33" s="1"/>
  <c r="AG175" i="34"/>
  <c r="W175" i="46" s="1"/>
  <c r="AG109" i="34"/>
  <c r="W109" i="46" s="1"/>
  <c r="AD185" i="34"/>
  <c r="F185" i="33" s="1"/>
  <c r="AG185" i="34"/>
  <c r="W185" i="46" s="1"/>
  <c r="AG77" i="34"/>
  <c r="W77" i="46" s="1"/>
  <c r="AD157" i="34"/>
  <c r="F157" i="33" s="1"/>
  <c r="AG157" i="34"/>
  <c r="W157" i="46" s="1"/>
  <c r="AD181" i="34"/>
  <c r="F181" i="33" s="1"/>
  <c r="AG181" i="34"/>
  <c r="W181" i="46" s="1"/>
  <c r="AD176" i="34"/>
  <c r="F176" i="33" s="1"/>
  <c r="AG176" i="34"/>
  <c r="W176" i="46" s="1"/>
  <c r="AD183" i="34"/>
  <c r="F183" i="33" s="1"/>
  <c r="AG183" i="34"/>
  <c r="W183" i="46" s="1"/>
  <c r="AG59" i="34"/>
  <c r="W59" i="46" s="1"/>
  <c r="AG149" i="34"/>
  <c r="W149" i="46" s="1"/>
  <c r="AD204" i="34"/>
  <c r="F204" i="33" s="1"/>
  <c r="AG204" i="34"/>
  <c r="W204" i="46" s="1"/>
  <c r="AG76" i="34"/>
  <c r="W76" i="46" s="1"/>
  <c r="AD15" i="34"/>
  <c r="F15" i="33" s="1"/>
  <c r="AG15" i="34"/>
  <c r="W15" i="46" s="1"/>
  <c r="AD34" i="34"/>
  <c r="F34" i="33" s="1"/>
  <c r="AG34" i="34"/>
  <c r="W34" i="46" s="1"/>
  <c r="AG81" i="34"/>
  <c r="W81" i="46" s="1"/>
  <c r="AG54" i="34"/>
  <c r="W54" i="46" s="1"/>
  <c r="AG50" i="34"/>
  <c r="W50" i="46" s="1"/>
  <c r="AD195" i="34"/>
  <c r="F195" i="33" s="1"/>
  <c r="AG195" i="34"/>
  <c r="W195" i="46" s="1"/>
  <c r="AD115" i="34"/>
  <c r="F115" i="33" s="1"/>
  <c r="AG115" i="34"/>
  <c r="W115" i="46" s="1"/>
  <c r="AD46" i="34"/>
  <c r="F46" i="33" s="1"/>
  <c r="AG46" i="34"/>
  <c r="W46" i="46" s="1"/>
  <c r="AD190" i="34"/>
  <c r="F190" i="33" s="1"/>
  <c r="AG190" i="34"/>
  <c r="W190" i="46" s="1"/>
  <c r="AG47" i="34"/>
  <c r="W47" i="46" s="1"/>
  <c r="AD90" i="34"/>
  <c r="F90" i="33" s="1"/>
  <c r="AG90" i="34"/>
  <c r="W90" i="46" s="1"/>
  <c r="AD192" i="34"/>
  <c r="F192" i="33" s="1"/>
  <c r="AG192" i="34"/>
  <c r="W192" i="46" s="1"/>
  <c r="AG64" i="34"/>
  <c r="W64" i="46" s="1"/>
  <c r="AD146" i="34"/>
  <c r="F146" i="33" s="1"/>
  <c r="AG146" i="34"/>
  <c r="W146" i="46" s="1"/>
  <c r="AD16" i="34"/>
  <c r="F16" i="33" s="1"/>
  <c r="AG16" i="34"/>
  <c r="W16" i="46" s="1"/>
  <c r="AG72" i="34"/>
  <c r="W72" i="46" s="1"/>
  <c r="AD128" i="34"/>
  <c r="F128" i="33" s="1"/>
  <c r="AG128" i="34"/>
  <c r="W128" i="46" s="1"/>
  <c r="AG49" i="34"/>
  <c r="W49" i="46" s="1"/>
  <c r="AG122" i="34"/>
  <c r="W122" i="46" s="1"/>
  <c r="AD189" i="34"/>
  <c r="F189" i="33" s="1"/>
  <c r="AG189" i="34"/>
  <c r="W189" i="46" s="1"/>
  <c r="AD17" i="34"/>
  <c r="F17" i="33" s="1"/>
  <c r="AG17" i="34"/>
  <c r="W17" i="46" s="1"/>
  <c r="AG144" i="34"/>
  <c r="W144" i="46" s="1"/>
  <c r="AG138" i="34"/>
  <c r="W138" i="46" s="1"/>
  <c r="AG163" i="34"/>
  <c r="W163" i="46" s="1"/>
  <c r="AD169" i="34"/>
  <c r="F169" i="33" s="1"/>
  <c r="AG169" i="34"/>
  <c r="W169" i="46" s="1"/>
  <c r="AG197" i="34"/>
  <c r="W197" i="46" s="1"/>
  <c r="AG58" i="34"/>
  <c r="W58" i="46" s="1"/>
  <c r="AG130" i="34"/>
  <c r="W130" i="46" s="1"/>
  <c r="AD5" i="34"/>
  <c r="F5" i="33" s="1"/>
  <c r="AG5" i="34"/>
  <c r="W5" i="46" s="1"/>
  <c r="AG200" i="34"/>
  <c r="W200" i="46" s="1"/>
  <c r="AD111" i="34"/>
  <c r="F111" i="33" s="1"/>
  <c r="AG111" i="34"/>
  <c r="W111" i="46" s="1"/>
  <c r="AD196" i="34"/>
  <c r="F196" i="33" s="1"/>
  <c r="AG196" i="34"/>
  <c r="W196" i="46" s="1"/>
  <c r="AD80" i="34"/>
  <c r="F80" i="33" s="1"/>
  <c r="AG80" i="34"/>
  <c r="W80" i="46" s="1"/>
  <c r="AD8" i="34"/>
  <c r="F8" i="33" s="1"/>
  <c r="AG8" i="34"/>
  <c r="W8" i="46" s="1"/>
  <c r="AD162" i="34"/>
  <c r="F162" i="33" s="1"/>
  <c r="AG162" i="34"/>
  <c r="W162" i="46" s="1"/>
  <c r="AG57" i="34"/>
  <c r="W57" i="46" s="1"/>
  <c r="AD155" i="34"/>
  <c r="F155" i="33" s="1"/>
  <c r="AG155" i="34"/>
  <c r="W155" i="46" s="1"/>
  <c r="AD137" i="34"/>
  <c r="F137" i="33" s="1"/>
  <c r="AG137" i="34"/>
  <c r="W137" i="46" s="1"/>
  <c r="AD114" i="34"/>
  <c r="F114" i="33" s="1"/>
  <c r="AG114" i="34"/>
  <c r="W114" i="46" s="1"/>
  <c r="AD19" i="34"/>
  <c r="F19" i="33" s="1"/>
  <c r="AG19" i="34"/>
  <c r="W19" i="46" s="1"/>
  <c r="AD159" i="34"/>
  <c r="F159" i="33" s="1"/>
  <c r="AG159" i="34"/>
  <c r="W159" i="46" s="1"/>
  <c r="AD140" i="34"/>
  <c r="F140" i="33" s="1"/>
  <c r="AG140" i="34"/>
  <c r="W140" i="46" s="1"/>
  <c r="AD199" i="34"/>
  <c r="F199" i="33" s="1"/>
  <c r="AG199" i="34"/>
  <c r="W199" i="46" s="1"/>
  <c r="AG66" i="34"/>
  <c r="W66" i="46" s="1"/>
  <c r="AD20" i="34"/>
  <c r="F20" i="33" s="1"/>
  <c r="AG20" i="34"/>
  <c r="W20" i="46" s="1"/>
  <c r="AD14" i="34"/>
  <c r="F14" i="33" s="1"/>
  <c r="AG14" i="34"/>
  <c r="W14" i="46" s="1"/>
  <c r="AG73" i="34"/>
  <c r="W73" i="46" s="1"/>
  <c r="AD23" i="34"/>
  <c r="F23" i="33" s="1"/>
  <c r="AG23" i="34"/>
  <c r="W23" i="46" s="1"/>
  <c r="AG48" i="34"/>
  <c r="W48" i="46" s="1"/>
  <c r="AG107" i="34"/>
  <c r="W107" i="46" s="1"/>
  <c r="AD31" i="34"/>
  <c r="F31" i="33" s="1"/>
  <c r="AG31" i="34"/>
  <c r="W31" i="46" s="1"/>
  <c r="AG158" i="34"/>
  <c r="W158" i="46" s="1"/>
  <c r="AD148" i="34"/>
  <c r="F148" i="33" s="1"/>
  <c r="AG148" i="34"/>
  <c r="W148" i="46" s="1"/>
  <c r="AD35" i="34"/>
  <c r="F35" i="33" s="1"/>
  <c r="AG35" i="34"/>
  <c r="W35" i="46" s="1"/>
  <c r="AD129" i="34"/>
  <c r="F129" i="33" s="1"/>
  <c r="AG129" i="34"/>
  <c r="W129" i="46" s="1"/>
  <c r="AG70" i="34"/>
  <c r="W70" i="46" s="1"/>
  <c r="AD36" i="34"/>
  <c r="F36" i="33" s="1"/>
  <c r="AG36" i="34"/>
  <c r="W36" i="46" s="1"/>
  <c r="AD104" i="34"/>
  <c r="F104" i="33" s="1"/>
  <c r="AG104" i="34"/>
  <c r="W104" i="46" s="1"/>
  <c r="AD188" i="34"/>
  <c r="F188" i="33" s="1"/>
  <c r="AG188" i="34"/>
  <c r="W188" i="46" s="1"/>
  <c r="AD151" i="34"/>
  <c r="F151" i="33" s="1"/>
  <c r="AG151" i="34"/>
  <c r="W151" i="46" s="1"/>
  <c r="AG67" i="34"/>
  <c r="W67" i="46" s="1"/>
  <c r="AG51" i="34"/>
  <c r="W51" i="46" s="1"/>
  <c r="AD153" i="34"/>
  <c r="F153" i="33" s="1"/>
  <c r="AG153" i="34"/>
  <c r="W153" i="46" s="1"/>
  <c r="AG91" i="34"/>
  <c r="W91" i="46" s="1"/>
  <c r="AD25" i="34"/>
  <c r="F25" i="33" s="1"/>
  <c r="AG25" i="34"/>
  <c r="W25" i="46" s="1"/>
  <c r="AD33" i="34"/>
  <c r="F33" i="33" s="1"/>
  <c r="AG33" i="34"/>
  <c r="W33" i="46" s="1"/>
  <c r="AD27" i="34"/>
  <c r="F27" i="33" s="1"/>
  <c r="AG27" i="34"/>
  <c r="W27" i="46" s="1"/>
  <c r="AD191" i="34"/>
  <c r="F191" i="33" s="1"/>
  <c r="AG191" i="34"/>
  <c r="W191" i="46" s="1"/>
  <c r="AG105" i="34"/>
  <c r="W105" i="46" s="1"/>
  <c r="AD6" i="34"/>
  <c r="F6" i="33" s="1"/>
  <c r="AG6" i="34"/>
  <c r="W6" i="46" s="1"/>
  <c r="AD38" i="34"/>
  <c r="F38" i="33" s="1"/>
  <c r="AG38" i="34"/>
  <c r="W38" i="46" s="1"/>
  <c r="AD18" i="34"/>
  <c r="F18" i="33" s="1"/>
  <c r="AG18" i="34"/>
  <c r="W18" i="46" s="1"/>
  <c r="AG120" i="34"/>
  <c r="W120" i="46" s="1"/>
  <c r="AG174" i="34"/>
  <c r="W174" i="46" s="1"/>
  <c r="AG78" i="34"/>
  <c r="W78" i="46" s="1"/>
  <c r="AG63" i="34"/>
  <c r="W63" i="46" s="1"/>
  <c r="AG121" i="34"/>
  <c r="W121" i="46" s="1"/>
  <c r="AG152" i="34"/>
  <c r="W152" i="46" s="1"/>
  <c r="AD156" i="34"/>
  <c r="F156" i="33" s="1"/>
  <c r="AG156" i="34"/>
  <c r="W156" i="46" s="1"/>
  <c r="AD202" i="34"/>
  <c r="F202" i="33" s="1"/>
  <c r="AG202" i="34"/>
  <c r="W202" i="46" s="1"/>
  <c r="AG60" i="34"/>
  <c r="W60" i="46" s="1"/>
  <c r="AD132" i="34"/>
  <c r="F132" i="33" s="1"/>
  <c r="AG132" i="34"/>
  <c r="W132" i="46" s="1"/>
  <c r="AD87" i="34"/>
  <c r="F87" i="33" s="1"/>
  <c r="AG87" i="34"/>
  <c r="W87" i="46" s="1"/>
  <c r="AD9" i="34"/>
  <c r="F9" i="33" s="1"/>
  <c r="AG9" i="34"/>
  <c r="W9" i="46" s="1"/>
  <c r="AD201" i="34"/>
  <c r="F201" i="33" s="1"/>
  <c r="AG201" i="34"/>
  <c r="W201" i="46" s="1"/>
  <c r="AG112" i="34"/>
  <c r="W112" i="46" s="1"/>
  <c r="AG98" i="34"/>
  <c r="W98" i="46" s="1"/>
  <c r="AG106" i="34"/>
  <c r="W106" i="46" s="1"/>
  <c r="AD40" i="34"/>
  <c r="F40" i="33" s="1"/>
  <c r="AG40" i="34"/>
  <c r="W40" i="46" s="1"/>
  <c r="AG62" i="34"/>
  <c r="W62" i="46" s="1"/>
  <c r="AG56" i="34"/>
  <c r="W56" i="46" s="1"/>
  <c r="AD172" i="34"/>
  <c r="F172" i="33" s="1"/>
  <c r="AG172" i="34"/>
  <c r="W172" i="46" s="1"/>
  <c r="AG101" i="34"/>
  <c r="W101" i="46" s="1"/>
  <c r="AD180" i="34"/>
  <c r="F180" i="33" s="1"/>
  <c r="AG180" i="34"/>
  <c r="W180" i="46" s="1"/>
  <c r="AG52" i="34"/>
  <c r="W52" i="46" s="1"/>
  <c r="AG134" i="34"/>
  <c r="W134" i="46" s="1"/>
  <c r="AG88" i="34"/>
  <c r="W88" i="46" s="1"/>
  <c r="AG145" i="34"/>
  <c r="W145" i="46" s="1"/>
  <c r="AD12" i="34"/>
  <c r="F12" i="33" s="1"/>
  <c r="AG12" i="34"/>
  <c r="W12" i="46" s="1"/>
  <c r="AG103" i="34"/>
  <c r="W103" i="46" s="1"/>
  <c r="AG170" i="34"/>
  <c r="W170" i="46" s="1"/>
  <c r="AG65" i="34"/>
  <c r="W65" i="46" s="1"/>
  <c r="AG99" i="34"/>
  <c r="W99" i="46" s="1"/>
  <c r="AG118" i="34"/>
  <c r="W118" i="46" s="1"/>
  <c r="AD61" i="34"/>
  <c r="F61" i="33" s="1"/>
  <c r="AD93" i="34"/>
  <c r="F93" i="33" s="1"/>
  <c r="AD71" i="34"/>
  <c r="F71" i="33" s="1"/>
  <c r="AD75" i="34"/>
  <c r="F75" i="33" s="1"/>
  <c r="AD69" i="34"/>
  <c r="F69" i="33" s="1"/>
  <c r="AD139" i="34"/>
  <c r="F139" i="33" s="1"/>
  <c r="AD96" i="34"/>
  <c r="F96" i="33" s="1"/>
  <c r="AD147" i="34"/>
  <c r="F147" i="33" s="1"/>
  <c r="AD141" i="34"/>
  <c r="F141" i="33" s="1"/>
  <c r="AD116" i="34"/>
  <c r="F116" i="33" s="1"/>
  <c r="AD79" i="34"/>
  <c r="F79" i="33" s="1"/>
  <c r="AD74" i="34"/>
  <c r="F74" i="33" s="1"/>
  <c r="AD173" i="34"/>
  <c r="F173" i="33" s="1"/>
  <c r="AD187" i="34"/>
  <c r="F187" i="33" s="1"/>
  <c r="AD10" i="34"/>
  <c r="F10" i="33" s="1"/>
  <c r="AD119" i="34"/>
  <c r="F119" i="33" s="1"/>
  <c r="AD94" i="34"/>
  <c r="F94" i="33" s="1"/>
  <c r="AD160" i="34"/>
  <c r="F160" i="33" s="1"/>
  <c r="AD110" i="34"/>
  <c r="F110" i="33" s="1"/>
  <c r="AD177" i="34"/>
  <c r="F177" i="33" s="1"/>
  <c r="AD68" i="34"/>
  <c r="F68" i="33" s="1"/>
  <c r="AD60" i="34"/>
  <c r="F60" i="33" s="1"/>
  <c r="AD57" i="34"/>
  <c r="F57" i="33" s="1"/>
  <c r="AD109" i="34"/>
  <c r="F109" i="33" s="1"/>
  <c r="AD77" i="34"/>
  <c r="F77" i="33" s="1"/>
  <c r="AD59" i="34"/>
  <c r="F59" i="33" s="1"/>
  <c r="AD149" i="34"/>
  <c r="F149" i="33" s="1"/>
  <c r="AD76" i="34"/>
  <c r="F76" i="33" s="1"/>
  <c r="AD81" i="34"/>
  <c r="F81" i="33" s="1"/>
  <c r="AD54" i="34"/>
  <c r="F54" i="33" s="1"/>
  <c r="AD50" i="34"/>
  <c r="F50" i="33" s="1"/>
  <c r="AD47" i="34"/>
  <c r="F47" i="33" s="1"/>
  <c r="AD64" i="34"/>
  <c r="F64" i="33" s="1"/>
  <c r="AD72" i="34"/>
  <c r="F72" i="33" s="1"/>
  <c r="AD49" i="34"/>
  <c r="F49" i="33" s="1"/>
  <c r="AD122" i="34"/>
  <c r="F122" i="33" s="1"/>
  <c r="AD144" i="34"/>
  <c r="F144" i="33" s="1"/>
  <c r="AD138" i="34"/>
  <c r="F138" i="33" s="1"/>
  <c r="AD163" i="34"/>
  <c r="F163" i="33" s="1"/>
  <c r="AD197" i="34"/>
  <c r="F197" i="33" s="1"/>
  <c r="AD58" i="34"/>
  <c r="F58" i="33" s="1"/>
  <c r="AD130" i="34"/>
  <c r="F130" i="33" s="1"/>
  <c r="AD200" i="34"/>
  <c r="F200" i="33" s="1"/>
  <c r="AD100" i="34"/>
  <c r="F100" i="33" s="1"/>
  <c r="AD108" i="34"/>
  <c r="F108" i="33" s="1"/>
  <c r="AD66" i="34"/>
  <c r="F66" i="33" s="1"/>
  <c r="AD136" i="34"/>
  <c r="F136" i="33" s="1"/>
  <c r="AD92" i="34"/>
  <c r="F92" i="33" s="1"/>
  <c r="AD73" i="34"/>
  <c r="F73" i="33" s="1"/>
  <c r="AD97" i="34"/>
  <c r="F97" i="33" s="1"/>
  <c r="AD131" i="34"/>
  <c r="F131" i="33" s="1"/>
  <c r="AD48" i="34"/>
  <c r="F48" i="33" s="1"/>
  <c r="AD179" i="34"/>
  <c r="F179" i="33" s="1"/>
  <c r="AD107" i="34"/>
  <c r="F107" i="33" s="1"/>
  <c r="AD158" i="34"/>
  <c r="F158" i="33" s="1"/>
  <c r="AD70" i="34"/>
  <c r="F70" i="33" s="1"/>
  <c r="AD67" i="34"/>
  <c r="F67" i="33" s="1"/>
  <c r="AD51" i="34"/>
  <c r="F51" i="33" s="1"/>
  <c r="AD91" i="34"/>
  <c r="F91" i="33" s="1"/>
  <c r="AD105" i="34"/>
  <c r="F105" i="33" s="1"/>
  <c r="AD120" i="34"/>
  <c r="F120" i="33" s="1"/>
  <c r="AD174" i="34"/>
  <c r="F174" i="33" s="1"/>
  <c r="AD78" i="34"/>
  <c r="F78" i="33" s="1"/>
  <c r="AD63" i="34"/>
  <c r="F63" i="33" s="1"/>
  <c r="AD121" i="34"/>
  <c r="F121" i="33" s="1"/>
  <c r="AD152" i="34"/>
  <c r="F152" i="33" s="1"/>
  <c r="AD112" i="34"/>
  <c r="F112" i="33" s="1"/>
  <c r="AD98" i="34"/>
  <c r="F98" i="33" s="1"/>
  <c r="AD106" i="34"/>
  <c r="F106" i="33" s="1"/>
  <c r="AD62" i="34"/>
  <c r="F62" i="33" s="1"/>
  <c r="AD56" i="34"/>
  <c r="F56" i="33" s="1"/>
  <c r="AD101" i="34"/>
  <c r="F101" i="33" s="1"/>
  <c r="AD52" i="34"/>
  <c r="F52" i="33" s="1"/>
  <c r="AD134" i="34"/>
  <c r="F134" i="33" s="1"/>
  <c r="AD88" i="34"/>
  <c r="F88" i="33" s="1"/>
  <c r="AD145" i="34"/>
  <c r="F145" i="33" s="1"/>
  <c r="AD103" i="34"/>
  <c r="F103" i="33" s="1"/>
  <c r="AD170" i="34"/>
  <c r="F170" i="33" s="1"/>
  <c r="AD65" i="34"/>
  <c r="F65" i="33" s="1"/>
  <c r="AD99" i="34"/>
  <c r="F99" i="33" s="1"/>
  <c r="AD118" i="34"/>
  <c r="F118" i="33" s="1"/>
  <c r="AA111" i="34"/>
  <c r="AB111" i="34"/>
  <c r="AC111" i="34"/>
  <c r="Y111" i="34"/>
  <c r="Z111" i="34"/>
  <c r="AB196" i="34"/>
  <c r="AC196" i="34"/>
  <c r="Z196" i="34"/>
  <c r="Y196" i="34"/>
  <c r="AA196" i="34"/>
  <c r="Y129" i="34"/>
  <c r="Z129" i="34"/>
  <c r="AB129" i="34"/>
  <c r="AA129" i="34"/>
  <c r="AC129" i="34"/>
  <c r="AB61" i="34"/>
  <c r="AC61" i="34"/>
  <c r="AA61" i="34"/>
  <c r="Y61" i="34"/>
  <c r="Z61" i="34"/>
  <c r="AA193" i="34"/>
  <c r="AB193" i="34"/>
  <c r="AC193" i="34"/>
  <c r="Y193" i="34"/>
  <c r="Z193" i="34"/>
  <c r="AA11" i="34"/>
  <c r="Y11" i="34"/>
  <c r="Z11" i="34"/>
  <c r="AB11" i="34"/>
  <c r="AC11" i="34"/>
  <c r="AC93" i="34"/>
  <c r="Y93" i="34"/>
  <c r="Z93" i="34"/>
  <c r="AA93" i="34"/>
  <c r="AB93" i="34"/>
  <c r="Z182" i="34"/>
  <c r="AA182" i="34"/>
  <c r="AB182" i="34"/>
  <c r="AC182" i="34"/>
  <c r="Y182" i="34"/>
  <c r="Z71" i="34"/>
  <c r="AA71" i="34"/>
  <c r="AB71" i="34"/>
  <c r="AC71" i="34"/>
  <c r="Y71" i="34"/>
  <c r="Z161" i="34"/>
  <c r="AA161" i="34"/>
  <c r="AB161" i="34"/>
  <c r="AC161" i="34"/>
  <c r="Y161" i="34"/>
  <c r="Y142" i="34"/>
  <c r="Z142" i="34"/>
  <c r="AA142" i="34"/>
  <c r="AB142" i="34"/>
  <c r="AC142" i="34"/>
  <c r="AB75" i="34"/>
  <c r="AC75" i="34"/>
  <c r="Y75" i="34"/>
  <c r="Z75" i="34"/>
  <c r="AA75" i="34"/>
  <c r="AB69" i="34"/>
  <c r="AC69" i="34"/>
  <c r="Y69" i="34"/>
  <c r="Z69" i="34"/>
  <c r="AA69" i="34"/>
  <c r="Y178" i="34"/>
  <c r="Z178" i="34"/>
  <c r="AB178" i="34"/>
  <c r="AA178" i="34"/>
  <c r="AC178" i="34"/>
  <c r="Y186" i="34"/>
  <c r="Z186" i="34"/>
  <c r="AB186" i="34"/>
  <c r="AA186" i="34"/>
  <c r="AC186" i="34"/>
  <c r="Y139" i="34"/>
  <c r="Z139" i="34"/>
  <c r="AA139" i="34"/>
  <c r="AB139" i="34"/>
  <c r="AC139" i="34"/>
  <c r="Y96" i="34"/>
  <c r="Z96" i="34"/>
  <c r="AA96" i="34"/>
  <c r="AB96" i="34"/>
  <c r="AC96" i="34"/>
  <c r="Y147" i="34"/>
  <c r="Z147" i="34"/>
  <c r="AA147" i="34"/>
  <c r="AB147" i="34"/>
  <c r="AC147" i="34"/>
  <c r="Y141" i="34"/>
  <c r="Z141" i="34"/>
  <c r="AB141" i="34"/>
  <c r="AA141" i="34"/>
  <c r="AC141" i="34"/>
  <c r="Z116" i="34"/>
  <c r="AA116" i="34"/>
  <c r="AB116" i="34"/>
  <c r="AC116" i="34"/>
  <c r="Y116" i="34"/>
  <c r="Y79" i="34"/>
  <c r="AA79" i="34"/>
  <c r="AB79" i="34"/>
  <c r="AC79" i="34"/>
  <c r="Z79" i="34"/>
  <c r="AA74" i="34"/>
  <c r="AC74" i="34"/>
  <c r="Y74" i="34"/>
  <c r="Z74" i="34"/>
  <c r="AB74" i="34"/>
  <c r="Y37" i="34"/>
  <c r="AC37" i="34"/>
  <c r="AB37" i="34"/>
  <c r="Z37" i="34"/>
  <c r="AA37" i="34"/>
  <c r="Y173" i="34"/>
  <c r="Z173" i="34"/>
  <c r="AA173" i="34"/>
  <c r="AC173" i="34"/>
  <c r="AB173" i="34"/>
  <c r="Y187" i="34"/>
  <c r="Z187" i="34"/>
  <c r="AA187" i="34"/>
  <c r="AB187" i="34"/>
  <c r="AC187" i="34"/>
  <c r="AA10" i="34"/>
  <c r="AB10" i="34"/>
  <c r="AC10" i="34"/>
  <c r="Y10" i="34"/>
  <c r="Z10" i="34"/>
  <c r="Z32" i="34"/>
  <c r="AA32" i="34"/>
  <c r="AB32" i="34"/>
  <c r="AC32" i="34"/>
  <c r="Y32" i="34"/>
  <c r="AB143" i="34"/>
  <c r="AC143" i="34"/>
  <c r="Z143" i="34"/>
  <c r="Y143" i="34"/>
  <c r="AA143" i="34"/>
  <c r="Y13" i="34"/>
  <c r="Z13" i="34"/>
  <c r="AA13" i="34"/>
  <c r="AB13" i="34"/>
  <c r="AC13" i="34"/>
  <c r="Y89" i="34"/>
  <c r="Z89" i="34"/>
  <c r="AA89" i="34"/>
  <c r="AB89" i="34"/>
  <c r="AC89" i="34"/>
  <c r="Y184" i="34"/>
  <c r="Z184" i="34"/>
  <c r="AA184" i="34"/>
  <c r="AB184" i="34"/>
  <c r="AC184" i="34"/>
  <c r="Y113" i="34"/>
  <c r="Z113" i="34"/>
  <c r="AA113" i="34"/>
  <c r="AB113" i="34"/>
  <c r="AC113" i="34"/>
  <c r="Y203" i="34"/>
  <c r="Z203" i="34"/>
  <c r="AA203" i="34"/>
  <c r="AB203" i="34"/>
  <c r="AC203" i="34"/>
  <c r="Y29" i="34"/>
  <c r="AA29" i="34"/>
  <c r="Z29" i="34"/>
  <c r="AB29" i="34"/>
  <c r="AC29" i="34"/>
  <c r="Y7" i="34"/>
  <c r="Z7" i="34"/>
  <c r="AA7" i="34"/>
  <c r="AB7" i="34"/>
  <c r="AC7" i="34"/>
  <c r="Y150" i="34"/>
  <c r="Z150" i="34"/>
  <c r="AA150" i="34"/>
  <c r="AB150" i="34"/>
  <c r="AC150" i="34"/>
  <c r="AA119" i="34"/>
  <c r="AB119" i="34"/>
  <c r="AC119" i="34"/>
  <c r="Y119" i="34"/>
  <c r="Z119" i="34"/>
  <c r="AB22" i="34"/>
  <c r="Y22" i="34"/>
  <c r="Z22" i="34"/>
  <c r="AA22" i="34"/>
  <c r="AC22" i="34"/>
  <c r="AB30" i="34"/>
  <c r="AA30" i="34"/>
  <c r="AC30" i="34"/>
  <c r="Z30" i="34"/>
  <c r="Y30" i="34"/>
  <c r="Z24" i="34"/>
  <c r="Y24" i="34"/>
  <c r="AA24" i="34"/>
  <c r="AB24" i="34"/>
  <c r="AC24" i="34"/>
  <c r="AB28" i="34"/>
  <c r="AC28" i="34"/>
  <c r="Y28" i="34"/>
  <c r="Z28" i="34"/>
  <c r="AA28" i="34"/>
  <c r="Y171" i="34"/>
  <c r="Z171" i="34"/>
  <c r="AA171" i="34"/>
  <c r="AB171" i="34"/>
  <c r="AC171" i="34"/>
  <c r="Y194" i="34"/>
  <c r="Z194" i="34"/>
  <c r="AB194" i="34"/>
  <c r="AA194" i="34"/>
  <c r="AC194" i="34"/>
  <c r="Y94" i="34"/>
  <c r="Z94" i="34"/>
  <c r="AA94" i="34"/>
  <c r="AB94" i="34"/>
  <c r="AC94" i="34"/>
  <c r="Y160" i="34"/>
  <c r="Z160" i="34"/>
  <c r="AA160" i="34"/>
  <c r="AC160" i="34"/>
  <c r="AB160" i="34"/>
  <c r="Y21" i="34"/>
  <c r="AA21" i="34"/>
  <c r="AB21" i="34"/>
  <c r="AC21" i="34"/>
  <c r="Z21" i="34"/>
  <c r="Y110" i="34"/>
  <c r="Z110" i="34"/>
  <c r="AA110" i="34"/>
  <c r="AB110" i="34"/>
  <c r="AC110" i="34"/>
  <c r="AA177" i="34"/>
  <c r="AB177" i="34"/>
  <c r="AC177" i="34"/>
  <c r="Y177" i="34"/>
  <c r="Z177" i="34"/>
  <c r="Y68" i="34"/>
  <c r="Z68" i="34"/>
  <c r="AA68" i="34"/>
  <c r="AB68" i="34"/>
  <c r="AC68" i="34"/>
  <c r="Y60" i="34"/>
  <c r="Z60" i="34"/>
  <c r="AA60" i="34"/>
  <c r="AB60" i="34"/>
  <c r="AC60" i="34"/>
  <c r="Y57" i="34"/>
  <c r="Z57" i="34"/>
  <c r="AA57" i="34"/>
  <c r="AB57" i="34"/>
  <c r="AC57" i="34"/>
  <c r="Y195" i="34"/>
  <c r="Z195" i="34"/>
  <c r="AA195" i="34"/>
  <c r="AB195" i="34"/>
  <c r="AC195" i="34"/>
  <c r="AA35" i="34"/>
  <c r="Y35" i="34"/>
  <c r="Z35" i="34"/>
  <c r="AB35" i="34"/>
  <c r="AC35" i="34"/>
  <c r="Y102" i="34"/>
  <c r="Z102" i="34"/>
  <c r="AA102" i="34"/>
  <c r="AB102" i="34"/>
  <c r="AC102" i="34"/>
  <c r="AB135" i="34"/>
  <c r="AC135" i="34"/>
  <c r="Z135" i="34"/>
  <c r="Y135" i="34"/>
  <c r="AA135" i="34"/>
  <c r="AB39" i="34"/>
  <c r="AC39" i="34"/>
  <c r="Y39" i="34"/>
  <c r="Z39" i="34"/>
  <c r="AA39" i="34"/>
  <c r="Z198" i="34"/>
  <c r="AA198" i="34"/>
  <c r="AB198" i="34"/>
  <c r="AC198" i="34"/>
  <c r="Y198" i="34"/>
  <c r="AA95" i="34"/>
  <c r="AB95" i="34"/>
  <c r="AC95" i="34"/>
  <c r="Y95" i="34"/>
  <c r="Z95" i="34"/>
  <c r="Y133" i="34"/>
  <c r="Z133" i="34"/>
  <c r="AB133" i="34"/>
  <c r="AA133" i="34"/>
  <c r="AC133" i="34"/>
  <c r="AC175" i="34"/>
  <c r="Y175" i="34"/>
  <c r="AA175" i="34"/>
  <c r="Z175" i="34"/>
  <c r="AB175" i="34"/>
  <c r="AC109" i="34"/>
  <c r="Y109" i="34"/>
  <c r="Z109" i="34"/>
  <c r="AA109" i="34"/>
  <c r="AB109" i="34"/>
  <c r="AA185" i="34"/>
  <c r="AB185" i="34"/>
  <c r="AC185" i="34"/>
  <c r="Y185" i="34"/>
  <c r="Z185" i="34"/>
  <c r="Z77" i="34"/>
  <c r="AA77" i="34"/>
  <c r="Y77" i="34"/>
  <c r="AB77" i="34"/>
  <c r="AC77" i="34"/>
  <c r="Y157" i="34"/>
  <c r="Z157" i="34"/>
  <c r="AB157" i="34"/>
  <c r="AA157" i="34"/>
  <c r="AC157" i="34"/>
  <c r="Y181" i="34"/>
  <c r="Z181" i="34"/>
  <c r="AA181" i="34"/>
  <c r="AC181" i="34"/>
  <c r="AB181" i="34"/>
  <c r="Y176" i="34"/>
  <c r="Z176" i="34"/>
  <c r="AA176" i="34"/>
  <c r="AB176" i="34"/>
  <c r="AC176" i="34"/>
  <c r="AC183" i="34"/>
  <c r="Y183" i="34"/>
  <c r="AA183" i="34"/>
  <c r="Z183" i="34"/>
  <c r="AB183" i="34"/>
  <c r="Y59" i="34"/>
  <c r="Z59" i="34"/>
  <c r="AC59" i="34"/>
  <c r="AB59" i="34"/>
  <c r="AA59" i="34"/>
  <c r="Y149" i="34"/>
  <c r="Z149" i="34"/>
  <c r="AB149" i="34"/>
  <c r="AA149" i="34"/>
  <c r="AC149" i="34"/>
  <c r="AB204" i="34"/>
  <c r="AC204" i="34"/>
  <c r="Z204" i="34"/>
  <c r="Y204" i="34"/>
  <c r="AA204" i="34"/>
  <c r="Y76" i="34"/>
  <c r="AC76" i="34"/>
  <c r="Z76" i="34"/>
  <c r="AA76" i="34"/>
  <c r="AB76" i="34"/>
  <c r="AC15" i="34"/>
  <c r="AB15" i="34"/>
  <c r="Y15" i="34"/>
  <c r="Z15" i="34"/>
  <c r="AA15" i="34"/>
  <c r="Z34" i="34"/>
  <c r="AA34" i="34"/>
  <c r="AB34" i="34"/>
  <c r="AC34" i="34"/>
  <c r="Y34" i="34"/>
  <c r="AA81" i="34"/>
  <c r="AB81" i="34"/>
  <c r="AC81" i="34"/>
  <c r="Z81" i="34"/>
  <c r="Y81" i="34"/>
  <c r="Y54" i="34"/>
  <c r="Z54" i="34"/>
  <c r="AA54" i="34"/>
  <c r="AC54" i="34"/>
  <c r="AB54" i="34"/>
  <c r="AA50" i="34"/>
  <c r="AB50" i="34"/>
  <c r="AC50" i="34"/>
  <c r="Y50" i="34"/>
  <c r="Z50" i="34"/>
  <c r="AA156" i="34"/>
  <c r="AB156" i="34"/>
  <c r="AC156" i="34"/>
  <c r="Y156" i="34"/>
  <c r="Z156" i="34"/>
  <c r="AA80" i="34"/>
  <c r="AB80" i="34"/>
  <c r="Y80" i="34"/>
  <c r="Z80" i="34"/>
  <c r="AC80" i="34"/>
  <c r="Z8" i="34"/>
  <c r="AB8" i="34"/>
  <c r="AC8" i="34"/>
  <c r="AA8" i="34"/>
  <c r="Y8" i="34"/>
  <c r="Z190" i="34"/>
  <c r="AA190" i="34"/>
  <c r="AB190" i="34"/>
  <c r="AC190" i="34"/>
  <c r="Y190" i="34"/>
  <c r="AC47" i="34"/>
  <c r="AB47" i="34"/>
  <c r="Y47" i="34"/>
  <c r="Z47" i="34"/>
  <c r="AA47" i="34"/>
  <c r="AB90" i="34"/>
  <c r="AC90" i="34"/>
  <c r="Y90" i="34"/>
  <c r="Z90" i="34"/>
  <c r="AA90" i="34"/>
  <c r="Y192" i="34"/>
  <c r="Z192" i="34"/>
  <c r="AA192" i="34"/>
  <c r="AB192" i="34"/>
  <c r="AC192" i="34"/>
  <c r="AC64" i="34"/>
  <c r="Y64" i="34"/>
  <c r="Z64" i="34"/>
  <c r="AA64" i="34"/>
  <c r="AB64" i="34"/>
  <c r="AC146" i="34"/>
  <c r="Y146" i="34"/>
  <c r="AA146" i="34"/>
  <c r="Z146" i="34"/>
  <c r="AB146" i="34"/>
  <c r="Z16" i="34"/>
  <c r="Y16" i="34"/>
  <c r="AA16" i="34"/>
  <c r="AB16" i="34"/>
  <c r="AC16" i="34"/>
  <c r="AC72" i="34"/>
  <c r="Y72" i="34"/>
  <c r="Z72" i="34"/>
  <c r="AA72" i="34"/>
  <c r="AB72" i="34"/>
  <c r="AA128" i="34"/>
  <c r="AB128" i="34"/>
  <c r="AC128" i="34"/>
  <c r="Y128" i="34"/>
  <c r="Z128" i="34"/>
  <c r="Y49" i="34"/>
  <c r="Z49" i="34"/>
  <c r="AA49" i="34"/>
  <c r="AB49" i="34"/>
  <c r="AC49" i="34"/>
  <c r="AB122" i="34"/>
  <c r="AC122" i="34"/>
  <c r="Y122" i="34"/>
  <c r="Z122" i="34"/>
  <c r="AA122" i="34"/>
  <c r="Y189" i="34"/>
  <c r="Z189" i="34"/>
  <c r="AA189" i="34"/>
  <c r="AC189" i="34"/>
  <c r="AB189" i="34"/>
  <c r="AC17" i="34"/>
  <c r="AB17" i="34"/>
  <c r="Y17" i="34"/>
  <c r="Z17" i="34"/>
  <c r="AA17" i="34"/>
  <c r="Y144" i="34"/>
  <c r="Z144" i="34"/>
  <c r="AA144" i="34"/>
  <c r="AC144" i="34"/>
  <c r="AB144" i="34"/>
  <c r="AC138" i="34"/>
  <c r="Y138" i="34"/>
  <c r="AA138" i="34"/>
  <c r="Z138" i="34"/>
  <c r="AB138" i="34"/>
  <c r="Y163" i="34"/>
  <c r="Z163" i="34"/>
  <c r="AA163" i="34"/>
  <c r="AB163" i="34"/>
  <c r="AC163" i="34"/>
  <c r="Y169" i="34"/>
  <c r="AC169" i="34"/>
  <c r="Z169" i="34"/>
  <c r="AA169" i="34"/>
  <c r="AB169" i="34"/>
  <c r="Y197" i="34"/>
  <c r="Z197" i="34"/>
  <c r="AA197" i="34"/>
  <c r="AC197" i="34"/>
  <c r="AB197" i="34"/>
  <c r="AA58" i="34"/>
  <c r="AB58" i="34"/>
  <c r="AC58" i="34"/>
  <c r="Y58" i="34"/>
  <c r="Z58" i="34"/>
  <c r="AC130" i="34"/>
  <c r="Y130" i="34"/>
  <c r="AA130" i="34"/>
  <c r="Z130" i="34"/>
  <c r="AB130" i="34"/>
  <c r="AC5" i="34"/>
  <c r="AA5" i="34"/>
  <c r="AB5" i="34"/>
  <c r="Z5" i="34"/>
  <c r="Y5" i="34"/>
  <c r="Y200" i="34"/>
  <c r="Z200" i="34"/>
  <c r="AA200" i="34"/>
  <c r="AB200" i="34"/>
  <c r="AC200" i="34"/>
  <c r="AB53" i="34"/>
  <c r="AC53" i="34"/>
  <c r="Z53" i="34"/>
  <c r="AA53" i="34"/>
  <c r="Y53" i="34"/>
  <c r="Z55" i="34"/>
  <c r="AA55" i="34"/>
  <c r="AB55" i="34"/>
  <c r="AC55" i="34"/>
  <c r="Y55" i="34"/>
  <c r="Y46" i="34"/>
  <c r="AC46" i="34"/>
  <c r="Z46" i="34"/>
  <c r="AA46" i="34"/>
  <c r="AB46" i="34"/>
  <c r="Y155" i="34"/>
  <c r="Z155" i="34"/>
  <c r="AA155" i="34"/>
  <c r="AB155" i="34"/>
  <c r="AC155" i="34"/>
  <c r="Z137" i="34"/>
  <c r="AA137" i="34"/>
  <c r="AB137" i="34"/>
  <c r="AC137" i="34"/>
  <c r="Y137" i="34"/>
  <c r="AB114" i="34"/>
  <c r="AC114" i="34"/>
  <c r="Y114" i="34"/>
  <c r="AA114" i="34"/>
  <c r="Z114" i="34"/>
  <c r="AA19" i="34"/>
  <c r="AB19" i="34"/>
  <c r="AC19" i="34"/>
  <c r="Z19" i="34"/>
  <c r="Y19" i="34"/>
  <c r="Z100" i="34"/>
  <c r="AA100" i="34"/>
  <c r="AB100" i="34"/>
  <c r="AC100" i="34"/>
  <c r="Y100" i="34"/>
  <c r="Z108" i="34"/>
  <c r="AA108" i="34"/>
  <c r="AB108" i="34"/>
  <c r="AC108" i="34"/>
  <c r="Y108" i="34"/>
  <c r="AB159" i="34"/>
  <c r="AC159" i="34"/>
  <c r="Z159" i="34"/>
  <c r="Y159" i="34"/>
  <c r="AA159" i="34"/>
  <c r="AA140" i="34"/>
  <c r="AB140" i="34"/>
  <c r="AC140" i="34"/>
  <c r="Y140" i="34"/>
  <c r="Z140" i="34"/>
  <c r="AC199" i="34"/>
  <c r="Y199" i="34"/>
  <c r="AA199" i="34"/>
  <c r="Z199" i="34"/>
  <c r="AB199" i="34"/>
  <c r="AA66" i="34"/>
  <c r="AB66" i="34"/>
  <c r="AC66" i="34"/>
  <c r="Y66" i="34"/>
  <c r="Z66" i="34"/>
  <c r="Z20" i="34"/>
  <c r="Y20" i="34"/>
  <c r="AA20" i="34"/>
  <c r="AB20" i="34"/>
  <c r="AC20" i="34"/>
  <c r="AB14" i="34"/>
  <c r="Y14" i="34"/>
  <c r="Z14" i="34"/>
  <c r="AA14" i="34"/>
  <c r="AC14" i="34"/>
  <c r="Y136" i="34"/>
  <c r="Z136" i="34"/>
  <c r="AA136" i="34"/>
  <c r="AC136" i="34"/>
  <c r="AB136" i="34"/>
  <c r="Z92" i="34"/>
  <c r="AA92" i="34"/>
  <c r="AB92" i="34"/>
  <c r="AC92" i="34"/>
  <c r="Y92" i="34"/>
  <c r="Y73" i="34"/>
  <c r="Z73" i="34"/>
  <c r="AB73" i="34"/>
  <c r="AC73" i="34"/>
  <c r="AA73" i="34"/>
  <c r="Y97" i="34"/>
  <c r="Z97" i="34"/>
  <c r="AA97" i="34"/>
  <c r="AB97" i="34"/>
  <c r="AC97" i="34"/>
  <c r="Y131" i="34"/>
  <c r="Z131" i="34"/>
  <c r="AA131" i="34"/>
  <c r="AB131" i="34"/>
  <c r="AC131" i="34"/>
  <c r="Z23" i="34"/>
  <c r="AA23" i="34"/>
  <c r="AB23" i="34"/>
  <c r="AC23" i="34"/>
  <c r="Y23" i="34"/>
  <c r="AC48" i="34"/>
  <c r="Y48" i="34"/>
  <c r="AB48" i="34"/>
  <c r="AA48" i="34"/>
  <c r="Z48" i="34"/>
  <c r="Y179" i="34"/>
  <c r="Z179" i="34"/>
  <c r="AA179" i="34"/>
  <c r="AB179" i="34"/>
  <c r="AC179" i="34"/>
  <c r="Y107" i="34"/>
  <c r="Z107" i="34"/>
  <c r="AA107" i="34"/>
  <c r="AB107" i="34"/>
  <c r="AC107" i="34"/>
  <c r="Y31" i="34"/>
  <c r="Z31" i="34"/>
  <c r="AA31" i="34"/>
  <c r="AB31" i="34"/>
  <c r="AC31" i="34"/>
  <c r="Y158" i="34"/>
  <c r="Z158" i="34"/>
  <c r="AA158" i="34"/>
  <c r="AB158" i="34"/>
  <c r="AC158" i="34"/>
  <c r="AA148" i="34"/>
  <c r="AB148" i="34"/>
  <c r="AC148" i="34"/>
  <c r="Y148" i="34"/>
  <c r="Z148" i="34"/>
  <c r="Y115" i="34"/>
  <c r="Z115" i="34"/>
  <c r="AA115" i="34"/>
  <c r="AB115" i="34"/>
  <c r="AC115" i="34"/>
  <c r="AC154" i="34"/>
  <c r="Y154" i="34"/>
  <c r="AA154" i="34"/>
  <c r="Z154" i="34"/>
  <c r="AB154" i="34"/>
  <c r="Y70" i="34"/>
  <c r="Z70" i="34"/>
  <c r="AA70" i="34"/>
  <c r="AB70" i="34"/>
  <c r="AC70" i="34"/>
  <c r="Y36" i="34"/>
  <c r="Z36" i="34"/>
  <c r="AA36" i="34"/>
  <c r="AB36" i="34"/>
  <c r="AC36" i="34"/>
  <c r="Y104" i="34"/>
  <c r="Z104" i="34"/>
  <c r="AB104" i="34"/>
  <c r="AC104" i="34"/>
  <c r="AA104" i="34"/>
  <c r="AB188" i="34"/>
  <c r="AC188" i="34"/>
  <c r="Z188" i="34"/>
  <c r="Y188" i="34"/>
  <c r="AA188" i="34"/>
  <c r="AB151" i="34"/>
  <c r="AC151" i="34"/>
  <c r="Z151" i="34"/>
  <c r="Y151" i="34"/>
  <c r="AA151" i="34"/>
  <c r="Y67" i="34"/>
  <c r="Z67" i="34"/>
  <c r="AC67" i="34"/>
  <c r="AA67" i="34"/>
  <c r="AB67" i="34"/>
  <c r="Y51" i="34"/>
  <c r="Z51" i="34"/>
  <c r="AA51" i="34"/>
  <c r="AB51" i="34"/>
  <c r="AC51" i="34"/>
  <c r="Z153" i="34"/>
  <c r="AA153" i="34"/>
  <c r="AB153" i="34"/>
  <c r="AC153" i="34"/>
  <c r="Y153" i="34"/>
  <c r="Y91" i="34"/>
  <c r="Z91" i="34"/>
  <c r="AA91" i="34"/>
  <c r="AC91" i="34"/>
  <c r="AB91" i="34"/>
  <c r="AC25" i="34"/>
  <c r="AB25" i="34"/>
  <c r="Y25" i="34"/>
  <c r="Z25" i="34"/>
  <c r="AA25" i="34"/>
  <c r="AC33" i="34"/>
  <c r="Y33" i="34"/>
  <c r="Z33" i="34"/>
  <c r="AA33" i="34"/>
  <c r="AB33" i="34"/>
  <c r="AA27" i="34"/>
  <c r="Y27" i="34"/>
  <c r="Z27" i="34"/>
  <c r="AB27" i="34"/>
  <c r="AC27" i="34"/>
  <c r="AC191" i="34"/>
  <c r="Y191" i="34"/>
  <c r="AA191" i="34"/>
  <c r="Z191" i="34"/>
  <c r="AB191" i="34"/>
  <c r="Y105" i="34"/>
  <c r="Z105" i="34"/>
  <c r="AA105" i="34"/>
  <c r="AB105" i="34"/>
  <c r="AC105" i="34"/>
  <c r="Y6" i="34"/>
  <c r="Z6" i="34"/>
  <c r="AA6" i="34"/>
  <c r="AB38" i="34"/>
  <c r="AA38" i="34"/>
  <c r="Y38" i="34"/>
  <c r="Z38" i="34"/>
  <c r="AC38" i="34"/>
  <c r="Y18" i="34"/>
  <c r="Z18" i="34"/>
  <c r="AA18" i="34"/>
  <c r="AB18" i="34"/>
  <c r="AC18" i="34"/>
  <c r="Y120" i="34"/>
  <c r="Z120" i="34"/>
  <c r="AB120" i="34"/>
  <c r="AC120" i="34"/>
  <c r="AA120" i="34"/>
  <c r="Z174" i="34"/>
  <c r="AA174" i="34"/>
  <c r="AB174" i="34"/>
  <c r="AC174" i="34"/>
  <c r="Y174" i="34"/>
  <c r="AC78" i="34"/>
  <c r="Y78" i="34"/>
  <c r="Z78" i="34"/>
  <c r="AA78" i="34"/>
  <c r="AB78" i="34"/>
  <c r="Z63" i="34"/>
  <c r="AA63" i="34"/>
  <c r="AB63" i="34"/>
  <c r="AC63" i="34"/>
  <c r="Y63" i="34"/>
  <c r="Y121" i="34"/>
  <c r="Z121" i="34"/>
  <c r="AA121" i="34"/>
  <c r="AB121" i="34"/>
  <c r="AC121" i="34"/>
  <c r="Y152" i="34"/>
  <c r="Z152" i="34"/>
  <c r="AA152" i="34"/>
  <c r="AC152" i="34"/>
  <c r="AB152" i="34"/>
  <c r="AC26" i="34"/>
  <c r="AB26" i="34"/>
  <c r="Y26" i="34"/>
  <c r="Z26" i="34"/>
  <c r="AA26" i="34"/>
  <c r="AC117" i="34"/>
  <c r="Y117" i="34"/>
  <c r="AA117" i="34"/>
  <c r="AB117" i="34"/>
  <c r="Z117" i="34"/>
  <c r="Y202" i="34"/>
  <c r="Z202" i="34"/>
  <c r="AB202" i="34"/>
  <c r="AA202" i="34"/>
  <c r="AC202" i="34"/>
  <c r="AC162" i="34"/>
  <c r="Y162" i="34"/>
  <c r="AA162" i="34"/>
  <c r="Z162" i="34"/>
  <c r="AB162" i="34"/>
  <c r="AA132" i="34"/>
  <c r="AB132" i="34"/>
  <c r="AC132" i="34"/>
  <c r="Y132" i="34"/>
  <c r="Z132" i="34"/>
  <c r="Y87" i="34"/>
  <c r="AC87" i="34"/>
  <c r="Z87" i="34"/>
  <c r="AA87" i="34"/>
  <c r="AB87" i="34"/>
  <c r="AC9" i="34"/>
  <c r="Y9" i="34"/>
  <c r="Z9" i="34"/>
  <c r="AA9" i="34"/>
  <c r="AB9" i="34"/>
  <c r="AA201" i="34"/>
  <c r="AB201" i="34"/>
  <c r="AC201" i="34"/>
  <c r="Y201" i="34"/>
  <c r="Z201" i="34"/>
  <c r="Y112" i="34"/>
  <c r="Z112" i="34"/>
  <c r="AC112" i="34"/>
  <c r="AA112" i="34"/>
  <c r="AB112" i="34"/>
  <c r="AB98" i="34"/>
  <c r="AC98" i="34"/>
  <c r="Z98" i="34"/>
  <c r="AA98" i="34"/>
  <c r="Y98" i="34"/>
  <c r="AB106" i="34"/>
  <c r="AC106" i="34"/>
  <c r="Y106" i="34"/>
  <c r="Z106" i="34"/>
  <c r="AA106" i="34"/>
  <c r="Z40" i="34"/>
  <c r="Y40" i="34"/>
  <c r="AA40" i="34"/>
  <c r="AB40" i="34"/>
  <c r="AC40" i="34"/>
  <c r="Y62" i="34"/>
  <c r="Z62" i="34"/>
  <c r="AA62" i="34"/>
  <c r="AB62" i="34"/>
  <c r="AC62" i="34"/>
  <c r="AC56" i="34"/>
  <c r="Y56" i="34"/>
  <c r="Z56" i="34"/>
  <c r="AA56" i="34"/>
  <c r="AB56" i="34"/>
  <c r="AB172" i="34"/>
  <c r="AC172" i="34"/>
  <c r="Z172" i="34"/>
  <c r="Y172" i="34"/>
  <c r="AA172" i="34"/>
  <c r="AC101" i="34"/>
  <c r="Y101" i="34"/>
  <c r="Z101" i="34"/>
  <c r="AA101" i="34"/>
  <c r="AB101" i="34"/>
  <c r="AB180" i="34"/>
  <c r="AC180" i="34"/>
  <c r="Z180" i="34"/>
  <c r="Y180" i="34"/>
  <c r="AA180" i="34"/>
  <c r="Y52" i="34"/>
  <c r="Z52" i="34"/>
  <c r="AA52" i="34"/>
  <c r="AB52" i="34"/>
  <c r="AC52" i="34"/>
  <c r="Y134" i="34"/>
  <c r="Z134" i="34"/>
  <c r="AA134" i="34"/>
  <c r="AB134" i="34"/>
  <c r="AC134" i="34"/>
  <c r="AA88" i="34"/>
  <c r="AB88" i="34"/>
  <c r="AC88" i="34"/>
  <c r="Y88" i="34"/>
  <c r="Z88" i="34"/>
  <c r="Z145" i="34"/>
  <c r="AA145" i="34"/>
  <c r="AB145" i="34"/>
  <c r="AC145" i="34"/>
  <c r="Y145" i="34"/>
  <c r="Z12" i="34"/>
  <c r="AA12" i="34"/>
  <c r="AB12" i="34"/>
  <c r="AC12" i="34"/>
  <c r="Y12" i="34"/>
  <c r="AA103" i="34"/>
  <c r="AB103" i="34"/>
  <c r="AC103" i="34"/>
  <c r="Z103" i="34"/>
  <c r="Y103" i="34"/>
  <c r="AA170" i="34"/>
  <c r="AB170" i="34"/>
  <c r="AC170" i="34"/>
  <c r="Y170" i="34"/>
  <c r="Z170" i="34"/>
  <c r="Y65" i="34"/>
  <c r="Z65" i="34"/>
  <c r="AA65" i="34"/>
  <c r="AB65" i="34"/>
  <c r="AC65" i="34"/>
  <c r="Y99" i="34"/>
  <c r="Z99" i="34"/>
  <c r="AA99" i="34"/>
  <c r="AB99" i="34"/>
  <c r="AC99" i="34"/>
  <c r="Y118" i="34"/>
  <c r="Z118" i="34"/>
  <c r="AA118" i="34"/>
  <c r="AB118" i="34"/>
  <c r="AC118" i="34"/>
  <c r="K175" i="46"/>
  <c r="J175" i="46"/>
  <c r="K89" i="46"/>
  <c r="J89" i="46"/>
  <c r="K161" i="46"/>
  <c r="J161" i="46"/>
  <c r="K191" i="46"/>
  <c r="J191" i="46"/>
  <c r="K67" i="46"/>
  <c r="J67" i="46"/>
  <c r="K181" i="46"/>
  <c r="J181" i="46"/>
  <c r="K110" i="46"/>
  <c r="J110" i="46"/>
  <c r="K5" i="46"/>
  <c r="J5" i="46"/>
  <c r="K111" i="46"/>
  <c r="J111" i="46"/>
  <c r="K17" i="46"/>
  <c r="J17" i="46"/>
  <c r="K131" i="46"/>
  <c r="J131" i="46"/>
  <c r="K72" i="46"/>
  <c r="J72" i="46"/>
  <c r="K102" i="46"/>
  <c r="J102" i="46"/>
  <c r="K145" i="46"/>
  <c r="J145" i="46"/>
  <c r="G61" i="33"/>
  <c r="C61" i="46"/>
  <c r="K91" i="46"/>
  <c r="J91" i="46"/>
  <c r="K28" i="46"/>
  <c r="J28" i="46"/>
  <c r="K200" i="46"/>
  <c r="J200" i="46"/>
  <c r="K116" i="46"/>
  <c r="J116" i="46"/>
  <c r="G146" i="33"/>
  <c r="C146" i="46"/>
  <c r="K62" i="46"/>
  <c r="J62" i="46"/>
  <c r="K92" i="46"/>
  <c r="J92" i="46"/>
  <c r="K8" i="46"/>
  <c r="J8" i="46"/>
  <c r="G159" i="33"/>
  <c r="C159" i="46"/>
  <c r="K75" i="46"/>
  <c r="J75" i="46"/>
  <c r="K189" i="46"/>
  <c r="J189" i="46"/>
  <c r="K105" i="46"/>
  <c r="J105" i="46"/>
  <c r="K21" i="46"/>
  <c r="J21" i="46"/>
  <c r="K135" i="46"/>
  <c r="J135" i="46"/>
  <c r="G51" i="33"/>
  <c r="C51" i="46"/>
  <c r="K196" i="46"/>
  <c r="J196" i="46"/>
  <c r="K202" i="46"/>
  <c r="J202" i="46"/>
  <c r="K118" i="46"/>
  <c r="J118" i="46"/>
  <c r="K34" i="46"/>
  <c r="J34" i="46"/>
  <c r="K148" i="46"/>
  <c r="J148" i="46"/>
  <c r="K64" i="46"/>
  <c r="J64" i="46"/>
  <c r="K178" i="46"/>
  <c r="J178" i="46"/>
  <c r="K10" i="46"/>
  <c r="J10" i="46"/>
  <c r="K58" i="46"/>
  <c r="J58" i="46"/>
  <c r="K77" i="46"/>
  <c r="J77" i="46"/>
  <c r="K107" i="46"/>
  <c r="J107" i="46"/>
  <c r="K23" i="46"/>
  <c r="J23" i="46"/>
  <c r="K137" i="46"/>
  <c r="J137" i="46"/>
  <c r="G53" i="33"/>
  <c r="C53" i="46"/>
  <c r="K128" i="46"/>
  <c r="J128" i="46"/>
  <c r="K162" i="46"/>
  <c r="J162" i="46"/>
  <c r="G78" i="33"/>
  <c r="C78" i="46"/>
  <c r="K192" i="46"/>
  <c r="J192" i="46"/>
  <c r="K108" i="46"/>
  <c r="J108" i="46"/>
  <c r="K24" i="46"/>
  <c r="J24" i="46"/>
  <c r="K138" i="46"/>
  <c r="J138" i="46"/>
  <c r="K54" i="46"/>
  <c r="J54" i="46"/>
  <c r="K170" i="46"/>
  <c r="J170" i="46"/>
  <c r="K100" i="46"/>
  <c r="J100" i="46"/>
  <c r="K37" i="46"/>
  <c r="J37" i="46"/>
  <c r="K151" i="46"/>
  <c r="J151" i="46"/>
  <c r="K97" i="46"/>
  <c r="J97" i="46"/>
  <c r="K13" i="46"/>
  <c r="J13" i="46"/>
  <c r="K46" i="46"/>
  <c r="J46" i="46"/>
  <c r="K16" i="46"/>
  <c r="J16" i="46"/>
  <c r="K80" i="46"/>
  <c r="J80" i="46"/>
  <c r="K194" i="46"/>
  <c r="J194" i="46"/>
  <c r="K26" i="46"/>
  <c r="J26" i="46"/>
  <c r="K140" i="46"/>
  <c r="J140" i="46"/>
  <c r="K56" i="46"/>
  <c r="J56" i="46"/>
  <c r="K171" i="46"/>
  <c r="J171" i="46"/>
  <c r="K81" i="46"/>
  <c r="J81" i="46"/>
  <c r="K195" i="46"/>
  <c r="J195" i="46"/>
  <c r="K27" i="46"/>
  <c r="J27" i="46"/>
  <c r="K57" i="46"/>
  <c r="J57" i="46"/>
  <c r="K130" i="46"/>
  <c r="J130" i="46"/>
  <c r="K40" i="46"/>
  <c r="J40" i="46"/>
  <c r="K70" i="46"/>
  <c r="J70" i="46"/>
  <c r="K101" i="46"/>
  <c r="J101" i="46"/>
  <c r="K155" i="46"/>
  <c r="J155" i="46"/>
  <c r="K71" i="46"/>
  <c r="J71" i="46"/>
  <c r="K156" i="46"/>
  <c r="J156" i="46"/>
  <c r="K18" i="46"/>
  <c r="J18" i="46"/>
  <c r="K132" i="46"/>
  <c r="J132" i="46"/>
  <c r="K7" i="46"/>
  <c r="J7" i="46"/>
  <c r="K199" i="46"/>
  <c r="J199" i="46"/>
  <c r="K115" i="46"/>
  <c r="J115" i="46"/>
  <c r="K31" i="46"/>
  <c r="J31" i="46"/>
  <c r="K32" i="46"/>
  <c r="J32" i="46"/>
  <c r="K176" i="46"/>
  <c r="J176" i="46"/>
  <c r="K94" i="46"/>
  <c r="J94" i="46"/>
  <c r="K121" i="46"/>
  <c r="J121" i="46"/>
  <c r="K141" i="46"/>
  <c r="J141" i="46"/>
  <c r="K185" i="46"/>
  <c r="J185" i="46"/>
  <c r="K186" i="46"/>
  <c r="J186" i="46"/>
  <c r="K133" i="46"/>
  <c r="J133" i="46"/>
  <c r="K158" i="46"/>
  <c r="J158" i="46"/>
  <c r="K134" i="46"/>
  <c r="J134" i="46"/>
  <c r="K117" i="46"/>
  <c r="J117" i="46"/>
  <c r="K160" i="46"/>
  <c r="J160" i="46"/>
  <c r="K149" i="46"/>
  <c r="J149" i="46"/>
  <c r="K79" i="46"/>
  <c r="J79" i="46"/>
  <c r="K55" i="46"/>
  <c r="J55" i="46"/>
  <c r="K99" i="46"/>
  <c r="J99" i="46"/>
  <c r="K143" i="46"/>
  <c r="J143" i="46"/>
  <c r="K60" i="46"/>
  <c r="J60" i="46"/>
  <c r="G174" i="33"/>
  <c r="C174" i="46"/>
  <c r="K142" i="46"/>
  <c r="J142" i="46"/>
  <c r="G187" i="33"/>
  <c r="C187" i="46"/>
  <c r="K103" i="46"/>
  <c r="J103" i="46"/>
  <c r="K19" i="46"/>
  <c r="J19" i="46"/>
  <c r="K49" i="46"/>
  <c r="J49" i="46"/>
  <c r="K6" i="46"/>
  <c r="J6" i="46"/>
  <c r="K74" i="46"/>
  <c r="J74" i="46"/>
  <c r="K188" i="46"/>
  <c r="J188" i="46"/>
  <c r="K104" i="46"/>
  <c r="J104" i="46"/>
  <c r="K20" i="46"/>
  <c r="J20" i="46"/>
  <c r="K50" i="46"/>
  <c r="J50" i="46"/>
  <c r="K154" i="46"/>
  <c r="J154" i="46"/>
  <c r="K201" i="46"/>
  <c r="J201" i="46"/>
  <c r="K33" i="46"/>
  <c r="J33" i="46"/>
  <c r="K147" i="46"/>
  <c r="J147" i="46"/>
  <c r="K63" i="46"/>
  <c r="J63" i="46"/>
  <c r="K177" i="46"/>
  <c r="J177" i="46"/>
  <c r="G93" i="33"/>
  <c r="C93" i="46"/>
  <c r="K9" i="46"/>
  <c r="J9" i="46"/>
  <c r="K172" i="46"/>
  <c r="J172" i="46"/>
  <c r="K76" i="46"/>
  <c r="J76" i="46"/>
  <c r="K190" i="46"/>
  <c r="J190" i="46"/>
  <c r="G106" i="33"/>
  <c r="C106" i="46"/>
  <c r="K22" i="46"/>
  <c r="J22" i="46"/>
  <c r="K136" i="46"/>
  <c r="J136" i="46"/>
  <c r="K169" i="46"/>
  <c r="J169" i="46"/>
  <c r="K203" i="46"/>
  <c r="J203" i="46"/>
  <c r="G119" i="33"/>
  <c r="C119" i="46"/>
  <c r="K35" i="46"/>
  <c r="J35" i="46"/>
  <c r="K65" i="46"/>
  <c r="J65" i="46"/>
  <c r="K179" i="46"/>
  <c r="J179" i="46"/>
  <c r="K95" i="46"/>
  <c r="J95" i="46"/>
  <c r="K120" i="46"/>
  <c r="J120" i="46"/>
  <c r="K36" i="46"/>
  <c r="J36" i="46"/>
  <c r="K150" i="46"/>
  <c r="J150" i="46"/>
  <c r="K66" i="46"/>
  <c r="J66" i="46"/>
  <c r="K180" i="46"/>
  <c r="J180" i="46"/>
  <c r="K96" i="46"/>
  <c r="J96" i="46"/>
  <c r="K12" i="46"/>
  <c r="J12" i="46"/>
  <c r="K87" i="46"/>
  <c r="J87" i="46"/>
  <c r="K163" i="46"/>
  <c r="J163" i="46"/>
  <c r="K193" i="46"/>
  <c r="J193" i="46"/>
  <c r="K109" i="46"/>
  <c r="J109" i="46"/>
  <c r="K25" i="46"/>
  <c r="J25" i="46"/>
  <c r="K139" i="46"/>
  <c r="J139" i="46"/>
  <c r="K129" i="46"/>
  <c r="J129" i="46"/>
  <c r="K122" i="46"/>
  <c r="J122" i="46"/>
  <c r="K38" i="46"/>
  <c r="J38" i="46"/>
  <c r="K152" i="46"/>
  <c r="J152" i="46"/>
  <c r="K68" i="46"/>
  <c r="J68" i="46"/>
  <c r="K182" i="46"/>
  <c r="J182" i="46"/>
  <c r="K98" i="46"/>
  <c r="J98" i="46"/>
  <c r="K14" i="46"/>
  <c r="J14" i="46"/>
  <c r="K88" i="46"/>
  <c r="J88" i="46"/>
  <c r="K184" i="46"/>
  <c r="J184" i="46"/>
  <c r="K39" i="46"/>
  <c r="J39" i="46"/>
  <c r="K153" i="46"/>
  <c r="J153" i="46"/>
  <c r="K69" i="46"/>
  <c r="J69" i="46"/>
  <c r="K183" i="46"/>
  <c r="J183" i="46"/>
  <c r="K15" i="46"/>
  <c r="J15" i="46"/>
  <c r="K47" i="46"/>
  <c r="J47" i="46"/>
  <c r="K197" i="46"/>
  <c r="J197" i="46"/>
  <c r="K113" i="46"/>
  <c r="J113" i="46"/>
  <c r="K29" i="46"/>
  <c r="J29" i="46"/>
  <c r="K59" i="46"/>
  <c r="J59" i="46"/>
  <c r="K173" i="46"/>
  <c r="J173" i="46"/>
  <c r="K48" i="46"/>
  <c r="J48" i="46"/>
  <c r="K198" i="46"/>
  <c r="J198" i="46"/>
  <c r="K114" i="46"/>
  <c r="J114" i="46"/>
  <c r="K30" i="46"/>
  <c r="J30" i="46"/>
  <c r="K144" i="46"/>
  <c r="J144" i="46"/>
  <c r="K90" i="46"/>
  <c r="J90" i="46"/>
  <c r="K157" i="46"/>
  <c r="J157" i="46"/>
  <c r="K73" i="46"/>
  <c r="J73" i="46"/>
  <c r="K52" i="46"/>
  <c r="J52" i="46"/>
  <c r="K11" i="46"/>
  <c r="J11" i="46"/>
  <c r="K204" i="46"/>
  <c r="J204" i="46"/>
  <c r="K112" i="46"/>
  <c r="J112" i="46"/>
  <c r="DN32" i="35"/>
  <c r="CT33" i="35"/>
  <c r="CS78" i="35"/>
  <c r="CX104" i="35"/>
  <c r="CO67" i="35"/>
  <c r="CQ67" i="35"/>
  <c r="CR66" i="35"/>
  <c r="CP66" i="35"/>
  <c r="C36" i="35"/>
  <c r="G71" i="33"/>
  <c r="G48" i="33"/>
  <c r="G143" i="33"/>
  <c r="G60" i="33"/>
  <c r="G49" i="33"/>
  <c r="G74" i="33"/>
  <c r="G50" i="33"/>
  <c r="G154" i="33"/>
  <c r="G63" i="33"/>
  <c r="G76" i="33"/>
  <c r="G197" i="33"/>
  <c r="O116" i="36"/>
  <c r="O157" i="36" s="1"/>
  <c r="O104" i="36"/>
  <c r="AU104" i="36" s="1"/>
  <c r="AW49" i="36"/>
  <c r="O88" i="36"/>
  <c r="AV47" i="36"/>
  <c r="AU47" i="36"/>
  <c r="AU65" i="36"/>
  <c r="G91" i="33"/>
  <c r="G200" i="33"/>
  <c r="G116" i="33"/>
  <c r="G189" i="33"/>
  <c r="G202" i="33"/>
  <c r="O109" i="36"/>
  <c r="AV68" i="36"/>
  <c r="AU68" i="36"/>
  <c r="AU73" i="36"/>
  <c r="O114" i="36"/>
  <c r="AV49" i="36"/>
  <c r="G136" i="33"/>
  <c r="AW51" i="36"/>
  <c r="O92" i="36"/>
  <c r="AV51" i="36"/>
  <c r="AW60" i="36"/>
  <c r="O101" i="36"/>
  <c r="AU123" i="36"/>
  <c r="AV123" i="36"/>
  <c r="O164" i="36"/>
  <c r="AV120" i="36"/>
  <c r="AU120" i="36"/>
  <c r="O161" i="36"/>
  <c r="O154" i="36"/>
  <c r="AV95" i="36"/>
  <c r="O136" i="36"/>
  <c r="AW95" i="36"/>
  <c r="O130" i="36"/>
  <c r="AV89" i="36"/>
  <c r="AU89" i="36"/>
  <c r="AW89" i="36"/>
  <c r="O144" i="36"/>
  <c r="AW103" i="36"/>
  <c r="O94" i="36"/>
  <c r="AW53" i="36"/>
  <c r="AV53" i="36"/>
  <c r="O139" i="36"/>
  <c r="AW98" i="36"/>
  <c r="AU98" i="36"/>
  <c r="AU106" i="36"/>
  <c r="O147" i="36"/>
  <c r="AV78" i="36"/>
  <c r="AU78" i="36"/>
  <c r="O119" i="36"/>
  <c r="AU190" i="36"/>
  <c r="O111" i="36"/>
  <c r="AV70" i="36"/>
  <c r="AU70" i="36"/>
  <c r="O100" i="36"/>
  <c r="AW59" i="36"/>
  <c r="AV112" i="36"/>
  <c r="AU112" i="36"/>
  <c r="O153" i="36"/>
  <c r="O91" i="36"/>
  <c r="AU50" i="36"/>
  <c r="AW50" i="36"/>
  <c r="AV50" i="36"/>
  <c r="AW105" i="36"/>
  <c r="O146" i="36"/>
  <c r="AU105" i="36"/>
  <c r="AW99" i="36"/>
  <c r="O140" i="36"/>
  <c r="AV93" i="36"/>
  <c r="O138" i="36"/>
  <c r="AU97" i="36"/>
  <c r="AW97" i="36"/>
  <c r="O118" i="36"/>
  <c r="AV77" i="36"/>
  <c r="AU77" i="36"/>
  <c r="AV121" i="36"/>
  <c r="AU121" i="36"/>
  <c r="O162" i="36"/>
  <c r="AV151" i="36"/>
  <c r="O192" i="36"/>
  <c r="AU151" i="36"/>
  <c r="AU122" i="36"/>
  <c r="AV122" i="36"/>
  <c r="O163" i="36"/>
  <c r="AU156" i="36"/>
  <c r="O197" i="36"/>
  <c r="AV156" i="36"/>
  <c r="O158" i="36"/>
  <c r="AV117" i="36"/>
  <c r="AU117" i="36"/>
  <c r="O131" i="36"/>
  <c r="AW90" i="36"/>
  <c r="AV90" i="36"/>
  <c r="AU90" i="36"/>
  <c r="G70" i="33"/>
  <c r="G72" i="33"/>
  <c r="G59" i="33"/>
  <c r="AC6" i="34"/>
  <c r="G188" i="33"/>
  <c r="G62" i="33"/>
  <c r="G75" i="33"/>
  <c r="G144" i="33"/>
  <c r="G73" i="33"/>
  <c r="G177" i="33"/>
  <c r="G172" i="33"/>
  <c r="G190" i="33"/>
  <c r="G64" i="33"/>
  <c r="G77" i="33"/>
  <c r="G66" i="33"/>
  <c r="G198" i="33"/>
  <c r="G199" i="33"/>
  <c r="G81" i="33"/>
  <c r="G18" i="33"/>
  <c r="G20" i="33"/>
  <c r="G33" i="33"/>
  <c r="G10" i="33"/>
  <c r="G23" i="33"/>
  <c r="G17" i="33"/>
  <c r="AO172" i="35"/>
  <c r="AO90" i="35"/>
  <c r="AO131" i="35"/>
  <c r="AO49" i="35"/>
  <c r="AO9" i="35"/>
  <c r="G191" i="33"/>
  <c r="G27" i="33"/>
  <c r="G133" i="33"/>
  <c r="G22" i="33"/>
  <c r="G29" i="33"/>
  <c r="G173" i="33"/>
  <c r="G132" i="33"/>
  <c r="G32" i="33"/>
  <c r="G176" i="33"/>
  <c r="G155" i="33"/>
  <c r="G131" i="33"/>
  <c r="G145" i="33"/>
  <c r="G19" i="33"/>
  <c r="G8" i="33"/>
  <c r="G201" i="33"/>
  <c r="G147" i="33"/>
  <c r="G21" i="33"/>
  <c r="G34" i="33"/>
  <c r="G58" i="33"/>
  <c r="G65" i="33"/>
  <c r="G185" i="33"/>
  <c r="G175" i="33"/>
  <c r="G79" i="33"/>
  <c r="G156" i="33"/>
  <c r="G30" i="33"/>
  <c r="G7" i="33"/>
  <c r="G157" i="33"/>
  <c r="G31" i="33"/>
  <c r="G158" i="33"/>
  <c r="G142" i="33"/>
  <c r="G28" i="33"/>
  <c r="G135" i="33"/>
  <c r="G9" i="33"/>
  <c r="G35" i="33"/>
  <c r="G14" i="33"/>
  <c r="I178" i="33"/>
  <c r="G178" i="33"/>
  <c r="I137" i="33"/>
  <c r="G137" i="33"/>
  <c r="I162" i="33"/>
  <c r="G162" i="33"/>
  <c r="I36" i="33"/>
  <c r="G36" i="33"/>
  <c r="I108" i="33"/>
  <c r="G108" i="33"/>
  <c r="I180" i="33"/>
  <c r="G180" i="33"/>
  <c r="I54" i="33"/>
  <c r="G54" i="33"/>
  <c r="I193" i="33"/>
  <c r="G193" i="33"/>
  <c r="I139" i="33"/>
  <c r="G139" i="33"/>
  <c r="I13" i="33"/>
  <c r="G13" i="33"/>
  <c r="I80" i="33"/>
  <c r="G80" i="33"/>
  <c r="I152" i="33"/>
  <c r="G152" i="33"/>
  <c r="I26" i="33"/>
  <c r="G26" i="33"/>
  <c r="G98" i="33"/>
  <c r="I171" i="33"/>
  <c r="G171" i="33"/>
  <c r="I184" i="33"/>
  <c r="G184" i="33"/>
  <c r="I195" i="33"/>
  <c r="G195" i="33"/>
  <c r="I69" i="33"/>
  <c r="G69" i="33"/>
  <c r="I15" i="33"/>
  <c r="G15" i="33"/>
  <c r="I40" i="33"/>
  <c r="G40" i="33"/>
  <c r="G6" i="33"/>
  <c r="I196" i="33"/>
  <c r="G196" i="33"/>
  <c r="AE32" i="39"/>
  <c r="AF32" i="39"/>
  <c r="AG32" i="39"/>
  <c r="AH32" i="39"/>
  <c r="AI32" i="39"/>
  <c r="AG53" i="39"/>
  <c r="AH53" i="39"/>
  <c r="AI53" i="39"/>
  <c r="AF53" i="39"/>
  <c r="AE53" i="39"/>
  <c r="AE80" i="39"/>
  <c r="AF80" i="39"/>
  <c r="AG80" i="39"/>
  <c r="AH80" i="39"/>
  <c r="AI80" i="39"/>
  <c r="AE154" i="39"/>
  <c r="AF154" i="39"/>
  <c r="AG154" i="39"/>
  <c r="AH154" i="39"/>
  <c r="AI154" i="39"/>
  <c r="AG189" i="39"/>
  <c r="AH189" i="39"/>
  <c r="AI189" i="39"/>
  <c r="AE189" i="39"/>
  <c r="AF189" i="39"/>
  <c r="AE122" i="39"/>
  <c r="AF122" i="39"/>
  <c r="AG122" i="39"/>
  <c r="AH122" i="39"/>
  <c r="AI122" i="39"/>
  <c r="AI67" i="39"/>
  <c r="AE67" i="39"/>
  <c r="AH67" i="39"/>
  <c r="AF67" i="39"/>
  <c r="AG67" i="39"/>
  <c r="AE27" i="39"/>
  <c r="AF27" i="39"/>
  <c r="AG27" i="39"/>
  <c r="AH27" i="39"/>
  <c r="AI27" i="39"/>
  <c r="AE120" i="39"/>
  <c r="AI120" i="39"/>
  <c r="AF120" i="39"/>
  <c r="AG120" i="39"/>
  <c r="AH120" i="39"/>
  <c r="AE37" i="39"/>
  <c r="AF37" i="39"/>
  <c r="AG37" i="39"/>
  <c r="AH37" i="39"/>
  <c r="AI37" i="39"/>
  <c r="AI9" i="39"/>
  <c r="AE9" i="39"/>
  <c r="AF9" i="39"/>
  <c r="AG9" i="39"/>
  <c r="AH9" i="39"/>
  <c r="AE62" i="39"/>
  <c r="AF62" i="39"/>
  <c r="AG62" i="39"/>
  <c r="AH62" i="39"/>
  <c r="AI62" i="39"/>
  <c r="AE134" i="39"/>
  <c r="AF134" i="39"/>
  <c r="AG134" i="39"/>
  <c r="AH134" i="39"/>
  <c r="AI134" i="39"/>
  <c r="AG65" i="39"/>
  <c r="AH65" i="39"/>
  <c r="AF65" i="39"/>
  <c r="AI65" i="39"/>
  <c r="AE65" i="39"/>
  <c r="AE149" i="39"/>
  <c r="AF149" i="39"/>
  <c r="AG149" i="39"/>
  <c r="AH149" i="39"/>
  <c r="AI149" i="39"/>
  <c r="AF88" i="39"/>
  <c r="AG88" i="39"/>
  <c r="AH88" i="39"/>
  <c r="AI88" i="39"/>
  <c r="AE88" i="39"/>
  <c r="AE11" i="39"/>
  <c r="AF11" i="39"/>
  <c r="AG11" i="39"/>
  <c r="AH11" i="39"/>
  <c r="AI11" i="39"/>
  <c r="AE75" i="39"/>
  <c r="AF75" i="39"/>
  <c r="AG75" i="39"/>
  <c r="AH75" i="39"/>
  <c r="AI75" i="39"/>
  <c r="AF147" i="39"/>
  <c r="AI147" i="39"/>
  <c r="AE147" i="39"/>
  <c r="AG147" i="39"/>
  <c r="AH147" i="39"/>
  <c r="AE200" i="39"/>
  <c r="AF200" i="39"/>
  <c r="AG200" i="39"/>
  <c r="AH200" i="39"/>
  <c r="AI200" i="39"/>
  <c r="AE197" i="39"/>
  <c r="AF197" i="39"/>
  <c r="AG197" i="39"/>
  <c r="AH197" i="39"/>
  <c r="AI197" i="39"/>
  <c r="AE137" i="39"/>
  <c r="AF137" i="39"/>
  <c r="AH137" i="39"/>
  <c r="AI137" i="39"/>
  <c r="AG137" i="39"/>
  <c r="AE140" i="39"/>
  <c r="AF140" i="39"/>
  <c r="AG140" i="39"/>
  <c r="AH140" i="39"/>
  <c r="AI140" i="39"/>
  <c r="AE92" i="39"/>
  <c r="AF92" i="39"/>
  <c r="AG92" i="39"/>
  <c r="AH92" i="39"/>
  <c r="AI92" i="39"/>
  <c r="AI179" i="39"/>
  <c r="AE179" i="39"/>
  <c r="AF179" i="39"/>
  <c r="AG179" i="39"/>
  <c r="AH179" i="39"/>
  <c r="AG152" i="39"/>
  <c r="AH152" i="39"/>
  <c r="AI152" i="39"/>
  <c r="AF152" i="39"/>
  <c r="AE152" i="39"/>
  <c r="AE81" i="39"/>
  <c r="AF81" i="39"/>
  <c r="AG81" i="39"/>
  <c r="AH81" i="39"/>
  <c r="AI81" i="39"/>
  <c r="AE151" i="39"/>
  <c r="AF151" i="39"/>
  <c r="AG151" i="39"/>
  <c r="AH151" i="39"/>
  <c r="AI151" i="39"/>
  <c r="AI33" i="39"/>
  <c r="AE33" i="39"/>
  <c r="AF33" i="39"/>
  <c r="AG33" i="39"/>
  <c r="AH33" i="39"/>
  <c r="AE78" i="39"/>
  <c r="AF78" i="39"/>
  <c r="AG78" i="39"/>
  <c r="AH78" i="39"/>
  <c r="AI78" i="39"/>
  <c r="AE185" i="39"/>
  <c r="AF185" i="39"/>
  <c r="AG185" i="39"/>
  <c r="AH185" i="39"/>
  <c r="AI185" i="39"/>
  <c r="AF87" i="39"/>
  <c r="AG87" i="39"/>
  <c r="AH87" i="39"/>
  <c r="AI87" i="39"/>
  <c r="AE87" i="39"/>
  <c r="AE40" i="39"/>
  <c r="AF40" i="39"/>
  <c r="AG40" i="39"/>
  <c r="AH40" i="39"/>
  <c r="AI40" i="39"/>
  <c r="AE145" i="39"/>
  <c r="AF145" i="39"/>
  <c r="AG145" i="39"/>
  <c r="AH145" i="39"/>
  <c r="AI145" i="39"/>
  <c r="AE193" i="39"/>
  <c r="AF193" i="39"/>
  <c r="AG193" i="39"/>
  <c r="AH193" i="39"/>
  <c r="AI193" i="39"/>
  <c r="AE96" i="39"/>
  <c r="AF96" i="39"/>
  <c r="AG96" i="39"/>
  <c r="AH96" i="39"/>
  <c r="AI96" i="39"/>
  <c r="AI26" i="39"/>
  <c r="AH26" i="39"/>
  <c r="AE26" i="39"/>
  <c r="AF26" i="39"/>
  <c r="AG26" i="39"/>
  <c r="AE117" i="39"/>
  <c r="AF117" i="39"/>
  <c r="AG117" i="39"/>
  <c r="AH117" i="39"/>
  <c r="AI117" i="39"/>
  <c r="AI55" i="39"/>
  <c r="AH55" i="39"/>
  <c r="AE55" i="39"/>
  <c r="AF55" i="39"/>
  <c r="AG55" i="39"/>
  <c r="AG46" i="39"/>
  <c r="AH46" i="39"/>
  <c r="AI46" i="39"/>
  <c r="AE46" i="39"/>
  <c r="AF46" i="39"/>
  <c r="AF169" i="39"/>
  <c r="AG169" i="39"/>
  <c r="AH169" i="39"/>
  <c r="AI169" i="39"/>
  <c r="AE169" i="39"/>
  <c r="AF29" i="39"/>
  <c r="AG29" i="39"/>
  <c r="AE29" i="39"/>
  <c r="AH29" i="39"/>
  <c r="AI29" i="39"/>
  <c r="AG24" i="39"/>
  <c r="AH24" i="39"/>
  <c r="AI24" i="39"/>
  <c r="AF24" i="39"/>
  <c r="AE24" i="39"/>
  <c r="AE21" i="39"/>
  <c r="AF21" i="39"/>
  <c r="AG21" i="39"/>
  <c r="AH21" i="39"/>
  <c r="AI21" i="39"/>
  <c r="AE56" i="39"/>
  <c r="AF56" i="39"/>
  <c r="AG56" i="39"/>
  <c r="AH56" i="39"/>
  <c r="AI56" i="39"/>
  <c r="I186" i="33"/>
  <c r="G186" i="33"/>
  <c r="I134" i="33"/>
  <c r="G134" i="33"/>
  <c r="I160" i="33"/>
  <c r="G160" i="33"/>
  <c r="I67" i="33"/>
  <c r="G67" i="33"/>
  <c r="G113" i="33"/>
  <c r="G90" i="33"/>
  <c r="I52" i="33"/>
  <c r="G52" i="33"/>
  <c r="I11" i="33"/>
  <c r="G11" i="33"/>
  <c r="G121" i="33"/>
  <c r="G112" i="33"/>
  <c r="G141" i="33"/>
  <c r="AH114" i="39"/>
  <c r="AI114" i="39"/>
  <c r="AE114" i="39"/>
  <c r="AF114" i="39"/>
  <c r="AG114" i="39"/>
  <c r="AE199" i="39"/>
  <c r="AF199" i="39"/>
  <c r="AG199" i="39"/>
  <c r="AH199" i="39"/>
  <c r="AI199" i="39"/>
  <c r="AE73" i="39"/>
  <c r="AF73" i="39"/>
  <c r="AG73" i="39"/>
  <c r="AH73" i="39"/>
  <c r="AI73" i="39"/>
  <c r="AG107" i="39"/>
  <c r="AH107" i="39"/>
  <c r="AI107" i="39"/>
  <c r="AE107" i="39"/>
  <c r="AF107" i="39"/>
  <c r="AG5" i="39"/>
  <c r="AH5" i="39"/>
  <c r="AI5" i="39"/>
  <c r="AF5" i="39"/>
  <c r="AE5" i="39"/>
  <c r="AE89" i="39"/>
  <c r="AF89" i="39"/>
  <c r="AG89" i="39"/>
  <c r="AH89" i="39"/>
  <c r="AI89" i="39"/>
  <c r="AI150" i="39"/>
  <c r="AE150" i="39"/>
  <c r="AF150" i="39"/>
  <c r="AG150" i="39"/>
  <c r="AH150" i="39"/>
  <c r="AE171" i="39"/>
  <c r="AF171" i="39"/>
  <c r="AG171" i="39"/>
  <c r="AH171" i="39"/>
  <c r="AI171" i="39"/>
  <c r="AG177" i="39"/>
  <c r="AH177" i="39"/>
  <c r="AI177" i="39"/>
  <c r="AE177" i="39"/>
  <c r="AF177" i="39"/>
  <c r="AE39" i="39"/>
  <c r="AF39" i="39"/>
  <c r="AG39" i="39"/>
  <c r="AH39" i="39"/>
  <c r="AI39" i="39"/>
  <c r="AG95" i="39"/>
  <c r="AH95" i="39"/>
  <c r="AI95" i="39"/>
  <c r="AF95" i="39"/>
  <c r="AE95" i="39"/>
  <c r="AE157" i="39"/>
  <c r="AF157" i="39"/>
  <c r="AG157" i="39"/>
  <c r="AH157" i="39"/>
  <c r="AI157" i="39"/>
  <c r="AE204" i="39"/>
  <c r="AF204" i="39"/>
  <c r="AG204" i="39"/>
  <c r="AH204" i="39"/>
  <c r="AI204" i="39"/>
  <c r="AF50" i="39"/>
  <c r="AH50" i="39"/>
  <c r="AI50" i="39"/>
  <c r="AG50" i="39"/>
  <c r="AE50" i="39"/>
  <c r="AE118" i="39"/>
  <c r="AF118" i="39"/>
  <c r="AG118" i="39"/>
  <c r="AH118" i="39"/>
  <c r="AI118" i="39"/>
  <c r="AE144" i="39"/>
  <c r="AF144" i="39"/>
  <c r="AG144" i="39"/>
  <c r="AI144" i="39"/>
  <c r="AH144" i="39"/>
  <c r="AE192" i="39"/>
  <c r="AF192" i="39"/>
  <c r="AG192" i="39"/>
  <c r="AH192" i="39"/>
  <c r="AI192" i="39"/>
  <c r="AH49" i="39"/>
  <c r="AE49" i="39"/>
  <c r="AF49" i="39"/>
  <c r="AG49" i="39"/>
  <c r="AI49" i="39"/>
  <c r="AE163" i="39"/>
  <c r="AF163" i="39"/>
  <c r="AG163" i="39"/>
  <c r="AH163" i="39"/>
  <c r="AI163" i="39"/>
  <c r="AH60" i="39"/>
  <c r="AI60" i="39"/>
  <c r="AG60" i="39"/>
  <c r="AE60" i="39"/>
  <c r="AF60" i="39"/>
  <c r="AE181" i="39"/>
  <c r="AF181" i="39"/>
  <c r="AG181" i="39"/>
  <c r="AH181" i="39"/>
  <c r="AI181" i="39"/>
  <c r="AE111" i="39"/>
  <c r="AF111" i="39"/>
  <c r="AG111" i="39"/>
  <c r="AH111" i="39"/>
  <c r="AI111" i="39"/>
  <c r="AH196" i="39"/>
  <c r="AI196" i="39"/>
  <c r="AG196" i="39"/>
  <c r="AE196" i="39"/>
  <c r="AF196" i="39"/>
  <c r="AE202" i="39"/>
  <c r="AF202" i="39"/>
  <c r="AG202" i="39"/>
  <c r="AH202" i="39"/>
  <c r="AI202" i="39"/>
  <c r="AI162" i="39"/>
  <c r="AE162" i="39"/>
  <c r="AF162" i="39"/>
  <c r="AG162" i="39"/>
  <c r="AH162" i="39"/>
  <c r="AF170" i="39"/>
  <c r="AG170" i="39"/>
  <c r="AH170" i="39"/>
  <c r="AI170" i="39"/>
  <c r="AE170" i="39"/>
  <c r="AH72" i="39"/>
  <c r="AI72" i="39"/>
  <c r="AG72" i="39"/>
  <c r="AE72" i="39"/>
  <c r="AF72" i="39"/>
  <c r="AH7" i="39"/>
  <c r="AI7" i="39"/>
  <c r="AG7" i="39"/>
  <c r="AE7" i="39"/>
  <c r="AF7" i="39"/>
  <c r="AE28" i="39"/>
  <c r="AF28" i="39"/>
  <c r="AG28" i="39"/>
  <c r="AH28" i="39"/>
  <c r="AI28" i="39"/>
  <c r="AE15" i="39"/>
  <c r="AF15" i="39"/>
  <c r="AG15" i="39"/>
  <c r="AH15" i="39"/>
  <c r="AI15" i="39"/>
  <c r="AG99" i="39"/>
  <c r="AH99" i="39"/>
  <c r="AI99" i="39"/>
  <c r="AF99" i="39"/>
  <c r="AE99" i="39"/>
  <c r="AE198" i="39"/>
  <c r="AF198" i="39"/>
  <c r="AG198" i="39"/>
  <c r="AH198" i="39"/>
  <c r="AI198" i="39"/>
  <c r="AG77" i="39"/>
  <c r="AH77" i="39"/>
  <c r="AI77" i="39"/>
  <c r="AF77" i="39"/>
  <c r="AE77" i="39"/>
  <c r="AI138" i="39"/>
  <c r="AE138" i="39"/>
  <c r="AF138" i="39"/>
  <c r="AG138" i="39"/>
  <c r="AH138" i="39"/>
  <c r="AH90" i="39"/>
  <c r="AI90" i="39"/>
  <c r="AE90" i="39"/>
  <c r="AF90" i="39"/>
  <c r="AG90" i="39"/>
  <c r="AE59" i="39"/>
  <c r="AF59" i="39"/>
  <c r="AG59" i="39"/>
  <c r="AH59" i="39"/>
  <c r="AI59" i="39"/>
  <c r="AH19" i="39"/>
  <c r="AI19" i="39"/>
  <c r="AG19" i="39"/>
  <c r="AE19" i="39"/>
  <c r="AF19" i="39"/>
  <c r="AE66" i="39"/>
  <c r="AF66" i="39"/>
  <c r="AG66" i="39"/>
  <c r="AH66" i="39"/>
  <c r="AI66" i="39"/>
  <c r="AI97" i="39"/>
  <c r="AE97" i="39"/>
  <c r="AF97" i="39"/>
  <c r="AG97" i="39"/>
  <c r="AH97" i="39"/>
  <c r="AH31" i="39"/>
  <c r="AI31" i="39"/>
  <c r="AG31" i="39"/>
  <c r="AE31" i="39"/>
  <c r="AF31" i="39"/>
  <c r="AF70" i="39"/>
  <c r="AE70" i="39"/>
  <c r="AG70" i="39"/>
  <c r="AH70" i="39"/>
  <c r="AI70" i="39"/>
  <c r="AE51" i="39"/>
  <c r="AF51" i="39"/>
  <c r="AG51" i="39"/>
  <c r="AH51" i="39"/>
  <c r="AI51" i="39"/>
  <c r="AI191" i="39"/>
  <c r="AE191" i="39"/>
  <c r="AF191" i="39"/>
  <c r="AG191" i="39"/>
  <c r="AH191" i="39"/>
  <c r="AE174" i="39"/>
  <c r="AF174" i="39"/>
  <c r="AG174" i="39"/>
  <c r="AH174" i="39"/>
  <c r="AI174" i="39"/>
  <c r="AE76" i="39"/>
  <c r="AF76" i="39"/>
  <c r="AG76" i="39"/>
  <c r="AH76" i="39"/>
  <c r="AI76" i="39"/>
  <c r="G149" i="33"/>
  <c r="G110" i="33"/>
  <c r="G99" i="33"/>
  <c r="G102" i="33"/>
  <c r="G103" i="33"/>
  <c r="G92" i="33"/>
  <c r="G105" i="33"/>
  <c r="G118" i="33"/>
  <c r="I203" i="33"/>
  <c r="G203" i="33"/>
  <c r="G95" i="33"/>
  <c r="G120" i="33"/>
  <c r="I192" i="33"/>
  <c r="G192" i="33"/>
  <c r="G138" i="33"/>
  <c r="I12" i="33"/>
  <c r="G12" i="33"/>
  <c r="G100" i="33"/>
  <c r="G151" i="33"/>
  <c r="I25" i="33"/>
  <c r="G25" i="33"/>
  <c r="G97" i="33"/>
  <c r="G129" i="33"/>
  <c r="I16" i="33"/>
  <c r="G16" i="33"/>
  <c r="I38" i="33"/>
  <c r="G38" i="33"/>
  <c r="G182" i="33"/>
  <c r="I56" i="33"/>
  <c r="G56" i="33"/>
  <c r="G88" i="33"/>
  <c r="G153" i="33"/>
  <c r="G130" i="33"/>
  <c r="AG148" i="39"/>
  <c r="AH148" i="39"/>
  <c r="AI148" i="39"/>
  <c r="AE148" i="39"/>
  <c r="AF148" i="39"/>
  <c r="AH143" i="39"/>
  <c r="AI143" i="39"/>
  <c r="AE143" i="39"/>
  <c r="AF143" i="39"/>
  <c r="AG143" i="39"/>
  <c r="AH102" i="39"/>
  <c r="AI102" i="39"/>
  <c r="AG102" i="39"/>
  <c r="AE102" i="39"/>
  <c r="AF102" i="39"/>
  <c r="AE13" i="39"/>
  <c r="AF13" i="39"/>
  <c r="AG13" i="39"/>
  <c r="AH13" i="39"/>
  <c r="AI13" i="39"/>
  <c r="AG201" i="39"/>
  <c r="AH201" i="39"/>
  <c r="AI201" i="39"/>
  <c r="AE201" i="39"/>
  <c r="AF201" i="39"/>
  <c r="AE104" i="39"/>
  <c r="AF104" i="39"/>
  <c r="AG104" i="39"/>
  <c r="AH104" i="39"/>
  <c r="AI104" i="39"/>
  <c r="AE91" i="39"/>
  <c r="AF91" i="39"/>
  <c r="AG91" i="39"/>
  <c r="AI91" i="39"/>
  <c r="AH91" i="39"/>
  <c r="AE6" i="39"/>
  <c r="AF6" i="39"/>
  <c r="AG6" i="39"/>
  <c r="AH6" i="39"/>
  <c r="AI6" i="39"/>
  <c r="AE63" i="39"/>
  <c r="AF63" i="39"/>
  <c r="AG63" i="39"/>
  <c r="AH63" i="39"/>
  <c r="AI63" i="39"/>
  <c r="AE139" i="39"/>
  <c r="AF139" i="39"/>
  <c r="AG139" i="39"/>
  <c r="AH139" i="39"/>
  <c r="AI139" i="39"/>
  <c r="AE98" i="39"/>
  <c r="AF98" i="39"/>
  <c r="AG98" i="39"/>
  <c r="AH98" i="39"/>
  <c r="AI98" i="39"/>
  <c r="AE101" i="39"/>
  <c r="AF101" i="39"/>
  <c r="AG101" i="39"/>
  <c r="AH101" i="39"/>
  <c r="AI101" i="39"/>
  <c r="AG12" i="39"/>
  <c r="AH12" i="39"/>
  <c r="AI12" i="39"/>
  <c r="AF12" i="39"/>
  <c r="AE12" i="39"/>
  <c r="AF58" i="39"/>
  <c r="AG58" i="39"/>
  <c r="AH58" i="39"/>
  <c r="AI58" i="39"/>
  <c r="AE58" i="39"/>
  <c r="AI116" i="39"/>
  <c r="AE116" i="39"/>
  <c r="AF116" i="39"/>
  <c r="AG116" i="39"/>
  <c r="AH116" i="39"/>
  <c r="AE187" i="39"/>
  <c r="AF187" i="39"/>
  <c r="AG187" i="39"/>
  <c r="AH187" i="39"/>
  <c r="AI187" i="39"/>
  <c r="AE71" i="39"/>
  <c r="AF71" i="39"/>
  <c r="AG71" i="39"/>
  <c r="AH71" i="39"/>
  <c r="AI71" i="39"/>
  <c r="AE186" i="39"/>
  <c r="AF186" i="39"/>
  <c r="AG186" i="39"/>
  <c r="AH186" i="39"/>
  <c r="AI186" i="39"/>
  <c r="AI79" i="39"/>
  <c r="AH79" i="39"/>
  <c r="AE79" i="39"/>
  <c r="AF79" i="39"/>
  <c r="AG79" i="39"/>
  <c r="AE52" i="39"/>
  <c r="AH52" i="39"/>
  <c r="AF52" i="39"/>
  <c r="AG52" i="39"/>
  <c r="AI52" i="39"/>
  <c r="AE93" i="39"/>
  <c r="AF93" i="39"/>
  <c r="AG93" i="39"/>
  <c r="AH93" i="39"/>
  <c r="AI93" i="39"/>
  <c r="AF100" i="39"/>
  <c r="AG100" i="39"/>
  <c r="AH100" i="39"/>
  <c r="AI100" i="39"/>
  <c r="AE100" i="39"/>
  <c r="AE20" i="39"/>
  <c r="AF20" i="39"/>
  <c r="AG20" i="39"/>
  <c r="AH20" i="39"/>
  <c r="AI20" i="39"/>
  <c r="AH131" i="39"/>
  <c r="AI131" i="39"/>
  <c r="AE131" i="39"/>
  <c r="AF131" i="39"/>
  <c r="AG131" i="39"/>
  <c r="AE158" i="39"/>
  <c r="AF158" i="39"/>
  <c r="AG158" i="39"/>
  <c r="AH158" i="39"/>
  <c r="AI158" i="39"/>
  <c r="AE142" i="39"/>
  <c r="AG142" i="39"/>
  <c r="AH142" i="39"/>
  <c r="AI142" i="39"/>
  <c r="AF142" i="39"/>
  <c r="AG36" i="39"/>
  <c r="AH36" i="39"/>
  <c r="AI36" i="39"/>
  <c r="AF36" i="39"/>
  <c r="AE36" i="39"/>
  <c r="AF153" i="39"/>
  <c r="AG153" i="39"/>
  <c r="AH153" i="39"/>
  <c r="AI153" i="39"/>
  <c r="AE153" i="39"/>
  <c r="AE105" i="39"/>
  <c r="AF105" i="39"/>
  <c r="AG105" i="39"/>
  <c r="AH105" i="39"/>
  <c r="AI105" i="39"/>
  <c r="AI128" i="39"/>
  <c r="AE128" i="39"/>
  <c r="AH128" i="39"/>
  <c r="AF128" i="39"/>
  <c r="AG128" i="39"/>
  <c r="AE61" i="39"/>
  <c r="AF61" i="39"/>
  <c r="AG61" i="39"/>
  <c r="AH61" i="39"/>
  <c r="AI61" i="39"/>
  <c r="AF112" i="39"/>
  <c r="AG112" i="39"/>
  <c r="AH112" i="39"/>
  <c r="AI112" i="39"/>
  <c r="AE112" i="39"/>
  <c r="AH172" i="39"/>
  <c r="AI172" i="39"/>
  <c r="AE172" i="39"/>
  <c r="AF172" i="39"/>
  <c r="AG172" i="39"/>
  <c r="AH106" i="39"/>
  <c r="AI106" i="39"/>
  <c r="AE106" i="39"/>
  <c r="AG106" i="39"/>
  <c r="AF106" i="39"/>
  <c r="AF182" i="39"/>
  <c r="AG182" i="39"/>
  <c r="AH182" i="39"/>
  <c r="AI182" i="39"/>
  <c r="AE182" i="39"/>
  <c r="AE161" i="39"/>
  <c r="AF161" i="39"/>
  <c r="AG161" i="39"/>
  <c r="AH161" i="39"/>
  <c r="AI161" i="39"/>
  <c r="AE195" i="39"/>
  <c r="AF195" i="39"/>
  <c r="AG195" i="39"/>
  <c r="AH195" i="39"/>
  <c r="AI195" i="39"/>
  <c r="AE35" i="39"/>
  <c r="AF35" i="39"/>
  <c r="AG35" i="39"/>
  <c r="AH35" i="39"/>
  <c r="AI35" i="39"/>
  <c r="AE8" i="39"/>
  <c r="AF8" i="39"/>
  <c r="AG8" i="39"/>
  <c r="AH8" i="39"/>
  <c r="AI8" i="39"/>
  <c r="AE180" i="39"/>
  <c r="AF180" i="39"/>
  <c r="AG180" i="39"/>
  <c r="AH180" i="39"/>
  <c r="AI180" i="39"/>
  <c r="AH184" i="39"/>
  <c r="AI184" i="39"/>
  <c r="AE184" i="39"/>
  <c r="AF184" i="39"/>
  <c r="AG184" i="39"/>
  <c r="AG119" i="39"/>
  <c r="AH119" i="39"/>
  <c r="AI119" i="39"/>
  <c r="AE119" i="39"/>
  <c r="AF119" i="39"/>
  <c r="AF194" i="39"/>
  <c r="AG194" i="39"/>
  <c r="AH194" i="39"/>
  <c r="AI194" i="39"/>
  <c r="AE194" i="39"/>
  <c r="AE68" i="39"/>
  <c r="AF68" i="39"/>
  <c r="AG68" i="39"/>
  <c r="AH68" i="39"/>
  <c r="AI68" i="39"/>
  <c r="AF47" i="39"/>
  <c r="AH47" i="39"/>
  <c r="AI47" i="39"/>
  <c r="AG47" i="39"/>
  <c r="AE47" i="39"/>
  <c r="G89" i="33"/>
  <c r="G117" i="33"/>
  <c r="G161" i="33"/>
  <c r="G181" i="33"/>
  <c r="G55" i="33"/>
  <c r="G111" i="33"/>
  <c r="AE108" i="39"/>
  <c r="AF108" i="39"/>
  <c r="AG108" i="39"/>
  <c r="AH108" i="39"/>
  <c r="AI108" i="39"/>
  <c r="AI14" i="39"/>
  <c r="AH14" i="39"/>
  <c r="AE14" i="39"/>
  <c r="AF14" i="39"/>
  <c r="AG14" i="39"/>
  <c r="AE23" i="39"/>
  <c r="AF23" i="39"/>
  <c r="AG23" i="39"/>
  <c r="AH23" i="39"/>
  <c r="AI23" i="39"/>
  <c r="AE57" i="39"/>
  <c r="AF57" i="39"/>
  <c r="AG57" i="39"/>
  <c r="AH57" i="39"/>
  <c r="AI57" i="39"/>
  <c r="AE103" i="39"/>
  <c r="AF103" i="39"/>
  <c r="AG103" i="39"/>
  <c r="AH103" i="39"/>
  <c r="AI103" i="39"/>
  <c r="AI203" i="39"/>
  <c r="AE203" i="39"/>
  <c r="AF203" i="39"/>
  <c r="AG203" i="39"/>
  <c r="AH203" i="39"/>
  <c r="AE30" i="39"/>
  <c r="AF30" i="39"/>
  <c r="AG30" i="39"/>
  <c r="AH30" i="39"/>
  <c r="AI30" i="39"/>
  <c r="AG160" i="39"/>
  <c r="AH160" i="39"/>
  <c r="AI160" i="39"/>
  <c r="AF160" i="39"/>
  <c r="AE160" i="39"/>
  <c r="AE178" i="39"/>
  <c r="AF178" i="39"/>
  <c r="AG178" i="39"/>
  <c r="AH178" i="39"/>
  <c r="AI178" i="39"/>
  <c r="AF135" i="39"/>
  <c r="AG135" i="39"/>
  <c r="AE135" i="39"/>
  <c r="AH135" i="39"/>
  <c r="AI135" i="39"/>
  <c r="AI109" i="39"/>
  <c r="AE109" i="39"/>
  <c r="AH109" i="39"/>
  <c r="AF109" i="39"/>
  <c r="AG109" i="39"/>
  <c r="AE183" i="39"/>
  <c r="AF183" i="39"/>
  <c r="AG183" i="39"/>
  <c r="AH183" i="39"/>
  <c r="AI183" i="39"/>
  <c r="AE34" i="39"/>
  <c r="AF34" i="39"/>
  <c r="AG34" i="39"/>
  <c r="AH34" i="39"/>
  <c r="AI34" i="39"/>
  <c r="AE18" i="39"/>
  <c r="AF18" i="39"/>
  <c r="AG18" i="39"/>
  <c r="AH18" i="39"/>
  <c r="AI18" i="39"/>
  <c r="AE132" i="39"/>
  <c r="AF132" i="39"/>
  <c r="AG132" i="39"/>
  <c r="AI132" i="39"/>
  <c r="AH132" i="39"/>
  <c r="AE190" i="39"/>
  <c r="AF190" i="39"/>
  <c r="AG190" i="39"/>
  <c r="AH190" i="39"/>
  <c r="AI190" i="39"/>
  <c r="AE16" i="39"/>
  <c r="AF16" i="39"/>
  <c r="AG16" i="39"/>
  <c r="AH16" i="39"/>
  <c r="AI16" i="39"/>
  <c r="AF17" i="39"/>
  <c r="AG17" i="39"/>
  <c r="AH17" i="39"/>
  <c r="AI17" i="39"/>
  <c r="AE17" i="39"/>
  <c r="AE173" i="39"/>
  <c r="AF173" i="39"/>
  <c r="AG173" i="39"/>
  <c r="AH173" i="39"/>
  <c r="AI173" i="39"/>
  <c r="AE54" i="39"/>
  <c r="AF54" i="39"/>
  <c r="AG54" i="39"/>
  <c r="AH54" i="39"/>
  <c r="AI54" i="39"/>
  <c r="AE74" i="39"/>
  <c r="AF74" i="39"/>
  <c r="AG74" i="39"/>
  <c r="AH74" i="39"/>
  <c r="AI74" i="39"/>
  <c r="AE156" i="39"/>
  <c r="AF156" i="39"/>
  <c r="AG156" i="39"/>
  <c r="AI156" i="39"/>
  <c r="AH156" i="39"/>
  <c r="AE115" i="39"/>
  <c r="AF115" i="39"/>
  <c r="AG115" i="39"/>
  <c r="AH115" i="39"/>
  <c r="AI115" i="39"/>
  <c r="AF129" i="39"/>
  <c r="AG129" i="39"/>
  <c r="AH129" i="39"/>
  <c r="AI129" i="39"/>
  <c r="AE129" i="39"/>
  <c r="AE110" i="39"/>
  <c r="AF110" i="39"/>
  <c r="AG110" i="39"/>
  <c r="AH110" i="39"/>
  <c r="AI110" i="39"/>
  <c r="AE133" i="39"/>
  <c r="AF133" i="39"/>
  <c r="AG133" i="39"/>
  <c r="AH133" i="39"/>
  <c r="AI133" i="39"/>
  <c r="AI113" i="39"/>
  <c r="AE113" i="39"/>
  <c r="AF113" i="39"/>
  <c r="AG113" i="39"/>
  <c r="AH113" i="39"/>
  <c r="AE22" i="39"/>
  <c r="AF22" i="39"/>
  <c r="AG22" i="39"/>
  <c r="AH22" i="39"/>
  <c r="AI22" i="39"/>
  <c r="AE94" i="39"/>
  <c r="AF94" i="39"/>
  <c r="AG94" i="39"/>
  <c r="AH94" i="39"/>
  <c r="AI94" i="39"/>
  <c r="AE10" i="39"/>
  <c r="AF10" i="39"/>
  <c r="AG10" i="39"/>
  <c r="AH10" i="39"/>
  <c r="AI10" i="39"/>
  <c r="AF141" i="39"/>
  <c r="AG141" i="39"/>
  <c r="AH141" i="39"/>
  <c r="AI141" i="39"/>
  <c r="AE141" i="39"/>
  <c r="AE175" i="39"/>
  <c r="AF175" i="39"/>
  <c r="AG175" i="39"/>
  <c r="AH175" i="39"/>
  <c r="AI175" i="39"/>
  <c r="AE176" i="39"/>
  <c r="AF176" i="39"/>
  <c r="AG176" i="39"/>
  <c r="AH176" i="39"/>
  <c r="AI176" i="39"/>
  <c r="AE69" i="39"/>
  <c r="AF69" i="39"/>
  <c r="AG69" i="39"/>
  <c r="AH69" i="39"/>
  <c r="AI69" i="39"/>
  <c r="AE146" i="39"/>
  <c r="AF146" i="39"/>
  <c r="AG146" i="39"/>
  <c r="AH146" i="39"/>
  <c r="AI146" i="39"/>
  <c r="AH155" i="39"/>
  <c r="AI155" i="39"/>
  <c r="AE155" i="39"/>
  <c r="AF155" i="39"/>
  <c r="AG155" i="39"/>
  <c r="AE159" i="39"/>
  <c r="AF159" i="39"/>
  <c r="AG159" i="39"/>
  <c r="AH159" i="39"/>
  <c r="AI159" i="39"/>
  <c r="AG136" i="39"/>
  <c r="AH136" i="39"/>
  <c r="AI136" i="39"/>
  <c r="AF136" i="39"/>
  <c r="AE136" i="39"/>
  <c r="AE48" i="39"/>
  <c r="AF48" i="39"/>
  <c r="AG48" i="39"/>
  <c r="AH48" i="39"/>
  <c r="AI48" i="39"/>
  <c r="AE64" i="39"/>
  <c r="AF64" i="39"/>
  <c r="AG64" i="39"/>
  <c r="AH64" i="39"/>
  <c r="AI64" i="39"/>
  <c r="AE188" i="39"/>
  <c r="AF188" i="39"/>
  <c r="AG188" i="39"/>
  <c r="AH188" i="39"/>
  <c r="AI188" i="39"/>
  <c r="AE25" i="39"/>
  <c r="AF25" i="39"/>
  <c r="AG25" i="39"/>
  <c r="AH25" i="39"/>
  <c r="AI25" i="39"/>
  <c r="AI38" i="39"/>
  <c r="AE38" i="39"/>
  <c r="AF38" i="39"/>
  <c r="AH38" i="39"/>
  <c r="AG38" i="39"/>
  <c r="AI121" i="39"/>
  <c r="AE121" i="39"/>
  <c r="AF121" i="39"/>
  <c r="AG121" i="39"/>
  <c r="AH121" i="39"/>
  <c r="AE130" i="39"/>
  <c r="AF130" i="39"/>
  <c r="AG130" i="39"/>
  <c r="AH130" i="39"/>
  <c r="AI130" i="39"/>
  <c r="G101" i="33"/>
  <c r="G104" i="33"/>
  <c r="G148" i="33"/>
  <c r="G107" i="33"/>
  <c r="G179" i="33"/>
  <c r="G150" i="33"/>
  <c r="I24" i="33"/>
  <c r="G24" i="33"/>
  <c r="G96" i="33"/>
  <c r="G170" i="33"/>
  <c r="G163" i="33"/>
  <c r="I37" i="33"/>
  <c r="G37" i="33"/>
  <c r="G109" i="33"/>
  <c r="G122" i="33"/>
  <c r="G194" i="33"/>
  <c r="G68" i="33"/>
  <c r="G140" i="33"/>
  <c r="G39" i="33"/>
  <c r="G183" i="33"/>
  <c r="G57" i="33"/>
  <c r="G47" i="33"/>
  <c r="G114" i="33"/>
  <c r="G115" i="33"/>
  <c r="G94" i="33"/>
  <c r="G204" i="33"/>
  <c r="P190" i="32"/>
  <c r="S190" i="33" s="1"/>
  <c r="P149" i="32"/>
  <c r="S149" i="33" s="1"/>
  <c r="P108" i="32"/>
  <c r="S108" i="33" s="1"/>
  <c r="P67" i="32"/>
  <c r="S67" i="33" s="1"/>
  <c r="P26" i="32"/>
  <c r="S26" i="33" s="1"/>
  <c r="P104" i="32"/>
  <c r="S104" i="33" s="1"/>
  <c r="P145" i="32"/>
  <c r="S145" i="33" s="1"/>
  <c r="P186" i="32"/>
  <c r="S186" i="33" s="1"/>
  <c r="P63" i="32"/>
  <c r="S63" i="33" s="1"/>
  <c r="P22" i="32"/>
  <c r="S22" i="33" s="1"/>
  <c r="P173" i="32"/>
  <c r="S173" i="33" s="1"/>
  <c r="P132" i="32"/>
  <c r="S132" i="33" s="1"/>
  <c r="P91" i="32"/>
  <c r="S91" i="33" s="1"/>
  <c r="P50" i="32"/>
  <c r="S50" i="33" s="1"/>
  <c r="P9" i="32"/>
  <c r="S9" i="33" s="1"/>
  <c r="P187" i="32"/>
  <c r="S187" i="33" s="1"/>
  <c r="P146" i="32"/>
  <c r="S146" i="33" s="1"/>
  <c r="P105" i="32"/>
  <c r="S105" i="33" s="1"/>
  <c r="P64" i="32"/>
  <c r="S64" i="33" s="1"/>
  <c r="P23" i="32"/>
  <c r="S23" i="33" s="1"/>
  <c r="P170" i="32"/>
  <c r="S170" i="33" s="1"/>
  <c r="P129" i="32"/>
  <c r="S129" i="33" s="1"/>
  <c r="P88" i="32"/>
  <c r="S88" i="33" s="1"/>
  <c r="P47" i="32"/>
  <c r="S47" i="33" s="1"/>
  <c r="P6" i="32"/>
  <c r="S6" i="33" s="1"/>
  <c r="P184" i="32"/>
  <c r="S184" i="33" s="1"/>
  <c r="P102" i="32"/>
  <c r="S102" i="33" s="1"/>
  <c r="P61" i="32"/>
  <c r="S61" i="33" s="1"/>
  <c r="P143" i="32"/>
  <c r="S143" i="33" s="1"/>
  <c r="P20" i="32"/>
  <c r="S20" i="33" s="1"/>
  <c r="P203" i="32"/>
  <c r="S203" i="33" s="1"/>
  <c r="P162" i="32"/>
  <c r="S162" i="33" s="1"/>
  <c r="P121" i="32"/>
  <c r="S121" i="33" s="1"/>
  <c r="P80" i="32"/>
  <c r="S80" i="33" s="1"/>
  <c r="P39" i="32"/>
  <c r="S39" i="33" s="1"/>
  <c r="P181" i="32"/>
  <c r="S181" i="33" s="1"/>
  <c r="P140" i="32"/>
  <c r="S140" i="33" s="1"/>
  <c r="P99" i="32"/>
  <c r="S99" i="33" s="1"/>
  <c r="P58" i="32"/>
  <c r="S58" i="33" s="1"/>
  <c r="P17" i="32"/>
  <c r="S17" i="33" s="1"/>
  <c r="P200" i="32"/>
  <c r="S200" i="33" s="1"/>
  <c r="P159" i="32"/>
  <c r="S159" i="33" s="1"/>
  <c r="P118" i="32"/>
  <c r="S118" i="33" s="1"/>
  <c r="P77" i="32"/>
  <c r="S77" i="33" s="1"/>
  <c r="P36" i="32"/>
  <c r="S36" i="33" s="1"/>
  <c r="P178" i="32"/>
  <c r="S178" i="33" s="1"/>
  <c r="P137" i="32"/>
  <c r="S137" i="33" s="1"/>
  <c r="P96" i="32"/>
  <c r="S96" i="33" s="1"/>
  <c r="P55" i="32"/>
  <c r="S55" i="33" s="1"/>
  <c r="P14" i="32"/>
  <c r="S14" i="33" s="1"/>
  <c r="P197" i="32"/>
  <c r="S197" i="33" s="1"/>
  <c r="P156" i="32"/>
  <c r="S156" i="33" s="1"/>
  <c r="P115" i="32"/>
  <c r="S115" i="33" s="1"/>
  <c r="P74" i="32"/>
  <c r="S74" i="33" s="1"/>
  <c r="P33" i="32"/>
  <c r="S33" i="33" s="1"/>
  <c r="P175" i="32"/>
  <c r="S175" i="33" s="1"/>
  <c r="P134" i="32"/>
  <c r="S134" i="33" s="1"/>
  <c r="P93" i="32"/>
  <c r="S93" i="33" s="1"/>
  <c r="P52" i="32"/>
  <c r="S52" i="33" s="1"/>
  <c r="P11" i="32"/>
  <c r="S11" i="33" s="1"/>
  <c r="P194" i="32"/>
  <c r="S194" i="33" s="1"/>
  <c r="P153" i="32"/>
  <c r="S153" i="33" s="1"/>
  <c r="P112" i="32"/>
  <c r="S112" i="33" s="1"/>
  <c r="P71" i="32"/>
  <c r="S71" i="33" s="1"/>
  <c r="P30" i="32"/>
  <c r="S30" i="33" s="1"/>
  <c r="P90" i="32"/>
  <c r="S90" i="33" s="1"/>
  <c r="P131" i="32"/>
  <c r="S131" i="33" s="1"/>
  <c r="P172" i="32"/>
  <c r="S172" i="33" s="1"/>
  <c r="P8" i="32"/>
  <c r="S8" i="33" s="1"/>
  <c r="P49" i="32"/>
  <c r="S49" i="33" s="1"/>
  <c r="P191" i="32"/>
  <c r="S191" i="33" s="1"/>
  <c r="P150" i="32"/>
  <c r="S150" i="33" s="1"/>
  <c r="P109" i="32"/>
  <c r="S109" i="33" s="1"/>
  <c r="P68" i="32"/>
  <c r="S68" i="33" s="1"/>
  <c r="P27" i="32"/>
  <c r="S27" i="33" s="1"/>
  <c r="P204" i="32"/>
  <c r="S204" i="33" s="1"/>
  <c r="P163" i="32"/>
  <c r="S163" i="33" s="1"/>
  <c r="P122" i="32"/>
  <c r="S122" i="33" s="1"/>
  <c r="P81" i="32"/>
  <c r="S81" i="33" s="1"/>
  <c r="P40" i="32"/>
  <c r="S40" i="33" s="1"/>
  <c r="P188" i="32"/>
  <c r="S188" i="33" s="1"/>
  <c r="P147" i="32"/>
  <c r="S147" i="33" s="1"/>
  <c r="P106" i="32"/>
  <c r="S106" i="33" s="1"/>
  <c r="P65" i="32"/>
  <c r="S65" i="33" s="1"/>
  <c r="P24" i="32"/>
  <c r="S24" i="33" s="1"/>
  <c r="P201" i="32"/>
  <c r="S201" i="33" s="1"/>
  <c r="P160" i="32"/>
  <c r="S160" i="33" s="1"/>
  <c r="P119" i="32"/>
  <c r="S119" i="33" s="1"/>
  <c r="P78" i="32"/>
  <c r="S78" i="33" s="1"/>
  <c r="P37" i="32"/>
  <c r="S37" i="33" s="1"/>
  <c r="P185" i="32"/>
  <c r="S185" i="33" s="1"/>
  <c r="P144" i="32"/>
  <c r="S144" i="33" s="1"/>
  <c r="P103" i="32"/>
  <c r="S103" i="33" s="1"/>
  <c r="P62" i="32"/>
  <c r="S62" i="33" s="1"/>
  <c r="P21" i="32"/>
  <c r="S21" i="33" s="1"/>
  <c r="P199" i="32"/>
  <c r="S199" i="33" s="1"/>
  <c r="P158" i="32"/>
  <c r="S158" i="33" s="1"/>
  <c r="P117" i="32"/>
  <c r="S117" i="33" s="1"/>
  <c r="P76" i="32"/>
  <c r="S76" i="33" s="1"/>
  <c r="P35" i="32"/>
  <c r="S35" i="33" s="1"/>
  <c r="P75" i="32"/>
  <c r="S75" i="33" s="1"/>
  <c r="P34" i="32"/>
  <c r="S34" i="33" s="1"/>
  <c r="P198" i="32"/>
  <c r="S198" i="33" s="1"/>
  <c r="P157" i="32"/>
  <c r="S157" i="33" s="1"/>
  <c r="P116" i="32"/>
  <c r="S116" i="33" s="1"/>
  <c r="P182" i="32"/>
  <c r="S182" i="33" s="1"/>
  <c r="P141" i="32"/>
  <c r="S141" i="33" s="1"/>
  <c r="P100" i="32"/>
  <c r="S100" i="33" s="1"/>
  <c r="P59" i="32"/>
  <c r="S59" i="33" s="1"/>
  <c r="P18" i="32"/>
  <c r="S18" i="33" s="1"/>
  <c r="P155" i="32"/>
  <c r="S155" i="33" s="1"/>
  <c r="P73" i="32"/>
  <c r="S73" i="33" s="1"/>
  <c r="P32" i="32"/>
  <c r="S32" i="33" s="1"/>
  <c r="P114" i="32"/>
  <c r="S114" i="33" s="1"/>
  <c r="P196" i="32"/>
  <c r="S196" i="33" s="1"/>
  <c r="P192" i="32"/>
  <c r="S192" i="33" s="1"/>
  <c r="P151" i="32"/>
  <c r="S151" i="33" s="1"/>
  <c r="P110" i="32"/>
  <c r="S110" i="33" s="1"/>
  <c r="P69" i="32"/>
  <c r="S69" i="33" s="1"/>
  <c r="P28" i="32"/>
  <c r="S28" i="33" s="1"/>
  <c r="P179" i="32"/>
  <c r="S179" i="33" s="1"/>
  <c r="P138" i="32"/>
  <c r="S138" i="33" s="1"/>
  <c r="P97" i="32"/>
  <c r="S97" i="33" s="1"/>
  <c r="P56" i="32"/>
  <c r="S56" i="33" s="1"/>
  <c r="P15" i="32"/>
  <c r="S15" i="33" s="1"/>
  <c r="P193" i="32"/>
  <c r="S193" i="33" s="1"/>
  <c r="P152" i="32"/>
  <c r="S152" i="33" s="1"/>
  <c r="P111" i="32"/>
  <c r="S111" i="33" s="1"/>
  <c r="P70" i="32"/>
  <c r="S70" i="33" s="1"/>
  <c r="P29" i="32"/>
  <c r="S29" i="33" s="1"/>
  <c r="P189" i="32"/>
  <c r="S189" i="33" s="1"/>
  <c r="P148" i="32"/>
  <c r="S148" i="33" s="1"/>
  <c r="P107" i="32"/>
  <c r="S107" i="33" s="1"/>
  <c r="P66" i="32"/>
  <c r="S66" i="33" s="1"/>
  <c r="P25" i="32"/>
  <c r="S25" i="33" s="1"/>
  <c r="P176" i="32"/>
  <c r="S176" i="33" s="1"/>
  <c r="P135" i="32"/>
  <c r="S135" i="33" s="1"/>
  <c r="P94" i="32"/>
  <c r="S94" i="33" s="1"/>
  <c r="P53" i="32"/>
  <c r="S53" i="33" s="1"/>
  <c r="P12" i="32"/>
  <c r="S12" i="33" s="1"/>
  <c r="I191" i="33"/>
  <c r="I141" i="33"/>
  <c r="I182" i="33"/>
  <c r="I81" i="33"/>
  <c r="I27" i="33"/>
  <c r="I19" i="33"/>
  <c r="I116" i="33"/>
  <c r="I201" i="33"/>
  <c r="I147" i="33"/>
  <c r="I34" i="33"/>
  <c r="I113" i="33"/>
  <c r="I18" i="33"/>
  <c r="I90" i="33"/>
  <c r="I199" i="33"/>
  <c r="I73" i="33"/>
  <c r="I121" i="33"/>
  <c r="I112" i="33"/>
  <c r="I185" i="33"/>
  <c r="I144" i="33"/>
  <c r="I175" i="33"/>
  <c r="I149" i="33"/>
  <c r="I79" i="33"/>
  <c r="I110" i="33"/>
  <c r="I99" i="33"/>
  <c r="I62" i="33"/>
  <c r="I93" i="33"/>
  <c r="I119" i="33"/>
  <c r="I59" i="33"/>
  <c r="I143" i="33"/>
  <c r="I102" i="33"/>
  <c r="I174" i="33"/>
  <c r="I103" i="33"/>
  <c r="I49" i="33"/>
  <c r="I200" i="33"/>
  <c r="I74" i="33"/>
  <c r="I146" i="33"/>
  <c r="I20" i="33"/>
  <c r="I92" i="33"/>
  <c r="I154" i="33"/>
  <c r="I159" i="33"/>
  <c r="I33" i="33"/>
  <c r="I105" i="33"/>
  <c r="I177" i="33"/>
  <c r="I51" i="33"/>
  <c r="I172" i="33"/>
  <c r="I118" i="33"/>
  <c r="I190" i="33"/>
  <c r="I64" i="33"/>
  <c r="I136" i="33"/>
  <c r="I10" i="33"/>
  <c r="I77" i="33"/>
  <c r="I23" i="33"/>
  <c r="I95" i="33"/>
  <c r="I120" i="33"/>
  <c r="I66" i="33"/>
  <c r="I138" i="33"/>
  <c r="I100" i="33"/>
  <c r="I151" i="33"/>
  <c r="I97" i="33"/>
  <c r="I129" i="33"/>
  <c r="I88" i="33"/>
  <c r="I153" i="33"/>
  <c r="I130" i="33"/>
  <c r="I197" i="33"/>
  <c r="I71" i="33"/>
  <c r="I48" i="33"/>
  <c r="I156" i="33"/>
  <c r="I30" i="33"/>
  <c r="I7" i="33"/>
  <c r="I157" i="33"/>
  <c r="I31" i="33"/>
  <c r="I17" i="33"/>
  <c r="I131" i="33"/>
  <c r="I145" i="33"/>
  <c r="I188" i="33"/>
  <c r="I75" i="33"/>
  <c r="I133" i="33"/>
  <c r="I158" i="33"/>
  <c r="I89" i="33"/>
  <c r="I117" i="33"/>
  <c r="I161" i="33"/>
  <c r="I181" i="33"/>
  <c r="I55" i="33"/>
  <c r="I111" i="33"/>
  <c r="I72" i="33"/>
  <c r="I6" i="33"/>
  <c r="I8" i="33"/>
  <c r="I21" i="33"/>
  <c r="I106" i="33"/>
  <c r="I65" i="33"/>
  <c r="I98" i="33"/>
  <c r="I101" i="33"/>
  <c r="I60" i="33"/>
  <c r="I142" i="33"/>
  <c r="I187" i="33"/>
  <c r="I61" i="33"/>
  <c r="I28" i="33"/>
  <c r="I104" i="33"/>
  <c r="I50" i="33"/>
  <c r="I189" i="33"/>
  <c r="I63" i="33"/>
  <c r="I135" i="33"/>
  <c r="I9" i="33"/>
  <c r="I202" i="33"/>
  <c r="I76" i="33"/>
  <c r="I148" i="33"/>
  <c r="I22" i="33"/>
  <c r="I35" i="33"/>
  <c r="I107" i="33"/>
  <c r="I179" i="33"/>
  <c r="I53" i="33"/>
  <c r="I78" i="33"/>
  <c r="I150" i="33"/>
  <c r="I96" i="33"/>
  <c r="I170" i="33"/>
  <c r="I163" i="33"/>
  <c r="I109" i="33"/>
  <c r="I122" i="33"/>
  <c r="I194" i="33"/>
  <c r="I68" i="33"/>
  <c r="I140" i="33"/>
  <c r="I14" i="33"/>
  <c r="I39" i="33"/>
  <c r="I183" i="33"/>
  <c r="I57" i="33"/>
  <c r="I47" i="33"/>
  <c r="I91" i="33"/>
  <c r="I58" i="33"/>
  <c r="I198" i="33"/>
  <c r="I155" i="33"/>
  <c r="I29" i="33"/>
  <c r="I173" i="33"/>
  <c r="I114" i="33"/>
  <c r="I132" i="33"/>
  <c r="I115" i="33"/>
  <c r="I32" i="33"/>
  <c r="I176" i="33"/>
  <c r="I94" i="33"/>
  <c r="I204" i="33"/>
  <c r="I70" i="33"/>
  <c r="AB6" i="34"/>
  <c r="AU107" i="36" l="1"/>
  <c r="O134" i="36"/>
  <c r="AU113" i="36"/>
  <c r="W13" i="31"/>
  <c r="AV96" i="36"/>
  <c r="AW96" i="36"/>
  <c r="AV116" i="36"/>
  <c r="AU116" i="36"/>
  <c r="O145" i="36"/>
  <c r="AW145" i="36" s="1"/>
  <c r="AW104" i="36"/>
  <c r="K93" i="46"/>
  <c r="J93" i="46"/>
  <c r="K187" i="46"/>
  <c r="J187" i="46"/>
  <c r="K53" i="46"/>
  <c r="J53" i="46"/>
  <c r="K159" i="46"/>
  <c r="J159" i="46"/>
  <c r="K146" i="46"/>
  <c r="J146" i="46"/>
  <c r="K78" i="46"/>
  <c r="J78" i="46"/>
  <c r="K61" i="46"/>
  <c r="J61" i="46"/>
  <c r="K119" i="46"/>
  <c r="J119" i="46"/>
  <c r="K174" i="46"/>
  <c r="J174" i="46"/>
  <c r="K51" i="46"/>
  <c r="J51" i="46"/>
  <c r="K106" i="46"/>
  <c r="J106" i="46"/>
  <c r="DN33" i="35"/>
  <c r="CT34" i="35"/>
  <c r="CS79" i="35"/>
  <c r="CX105" i="35"/>
  <c r="CR67" i="35"/>
  <c r="CQ68" i="35"/>
  <c r="CP67" i="35"/>
  <c r="CO68" i="35"/>
  <c r="O155" i="36"/>
  <c r="AU114" i="36"/>
  <c r="AV114" i="36"/>
  <c r="O150" i="36"/>
  <c r="AV109" i="36"/>
  <c r="AU109" i="36"/>
  <c r="O129" i="36"/>
  <c r="AW88" i="36"/>
  <c r="AV88" i="36"/>
  <c r="AU88" i="36"/>
  <c r="AV197" i="36"/>
  <c r="AU197" i="36"/>
  <c r="O203" i="36"/>
  <c r="AU162" i="36"/>
  <c r="AV162" i="36"/>
  <c r="O188" i="36"/>
  <c r="AU147" i="36"/>
  <c r="AV164" i="36"/>
  <c r="AU164" i="36"/>
  <c r="O205" i="36"/>
  <c r="AV157" i="36"/>
  <c r="AU157" i="36"/>
  <c r="O198" i="36"/>
  <c r="AU138" i="36"/>
  <c r="O179" i="36"/>
  <c r="AW138" i="36"/>
  <c r="AV111" i="36"/>
  <c r="O152" i="36"/>
  <c r="AU111" i="36"/>
  <c r="AW94" i="36"/>
  <c r="AV94" i="36"/>
  <c r="O135" i="36"/>
  <c r="O195" i="36"/>
  <c r="AV154" i="36"/>
  <c r="AU154" i="36"/>
  <c r="O189" i="36"/>
  <c r="AU148" i="36"/>
  <c r="AV158" i="36"/>
  <c r="AU158" i="36"/>
  <c r="O199" i="36"/>
  <c r="O204" i="36"/>
  <c r="AV163" i="36"/>
  <c r="AU163" i="36"/>
  <c r="AW91" i="36"/>
  <c r="AV91" i="36"/>
  <c r="AU91" i="36"/>
  <c r="O132" i="36"/>
  <c r="O142" i="36"/>
  <c r="AW101" i="36"/>
  <c r="O187" i="36"/>
  <c r="AW146" i="36"/>
  <c r="AU146" i="36"/>
  <c r="AV119" i="36"/>
  <c r="AU119" i="36"/>
  <c r="O160" i="36"/>
  <c r="AW139" i="36"/>
  <c r="AU139" i="36"/>
  <c r="O180" i="36"/>
  <c r="AW144" i="36"/>
  <c r="O185" i="36"/>
  <c r="O171" i="36"/>
  <c r="AU130" i="36"/>
  <c r="AW130" i="36"/>
  <c r="AV130" i="36"/>
  <c r="O159" i="36"/>
  <c r="AV118" i="36"/>
  <c r="AU118" i="36"/>
  <c r="AU161" i="36"/>
  <c r="AV161" i="36"/>
  <c r="O202" i="36"/>
  <c r="AV192" i="36"/>
  <c r="AU192" i="36"/>
  <c r="AV134" i="36"/>
  <c r="O175" i="36"/>
  <c r="AW134" i="36"/>
  <c r="O181" i="36"/>
  <c r="AW140" i="36"/>
  <c r="AU153" i="36"/>
  <c r="AV153" i="36"/>
  <c r="O194" i="36"/>
  <c r="AW100" i="36"/>
  <c r="O141" i="36"/>
  <c r="O133" i="36"/>
  <c r="AW92" i="36"/>
  <c r="AV92" i="36"/>
  <c r="AU131" i="36"/>
  <c r="O172" i="36"/>
  <c r="AW131" i="36"/>
  <c r="AV131" i="36"/>
  <c r="AW137" i="36"/>
  <c r="AV137" i="36"/>
  <c r="O178" i="36"/>
  <c r="O177" i="36"/>
  <c r="AW136" i="36"/>
  <c r="AV136" i="36"/>
  <c r="AO50" i="35"/>
  <c r="AO91" i="35"/>
  <c r="AO10" i="35"/>
  <c r="AO132" i="35"/>
  <c r="AO173" i="35"/>
  <c r="W14" i="31" l="1"/>
  <c r="AU145" i="36"/>
  <c r="O186" i="36"/>
  <c r="AW186" i="36" s="1"/>
  <c r="DN34" i="35"/>
  <c r="CT35" i="35"/>
  <c r="CS80" i="35"/>
  <c r="CX106" i="35"/>
  <c r="CQ69" i="35"/>
  <c r="CO69" i="35"/>
  <c r="CR68" i="35"/>
  <c r="CP68" i="35"/>
  <c r="AU129" i="36"/>
  <c r="AW129" i="36"/>
  <c r="AV129" i="36"/>
  <c r="O170" i="36"/>
  <c r="O191" i="36"/>
  <c r="AV150" i="36"/>
  <c r="AU150" i="36"/>
  <c r="AV155" i="36"/>
  <c r="O196" i="36"/>
  <c r="AU155" i="36"/>
  <c r="O174" i="36"/>
  <c r="AW133" i="36"/>
  <c r="AV133" i="36"/>
  <c r="AW181" i="36"/>
  <c r="AV159" i="36"/>
  <c r="AU159" i="36"/>
  <c r="O200" i="36"/>
  <c r="AW180" i="36"/>
  <c r="AU180" i="36"/>
  <c r="O182" i="36"/>
  <c r="AW141" i="36"/>
  <c r="AW187" i="36"/>
  <c r="AU187" i="36"/>
  <c r="AU198" i="36"/>
  <c r="AV198" i="36"/>
  <c r="AU188" i="36"/>
  <c r="AW175" i="36"/>
  <c r="AV175" i="36"/>
  <c r="AW172" i="36"/>
  <c r="AV172" i="36"/>
  <c r="AU172" i="36"/>
  <c r="AV202" i="36"/>
  <c r="AU202" i="36"/>
  <c r="AU189" i="36"/>
  <c r="AW177" i="36"/>
  <c r="AV177" i="36"/>
  <c r="AV194" i="36"/>
  <c r="AU194" i="36"/>
  <c r="AW171" i="36"/>
  <c r="AV171" i="36"/>
  <c r="AU171" i="36"/>
  <c r="AV160" i="36"/>
  <c r="AU160" i="36"/>
  <c r="O201" i="36"/>
  <c r="AV152" i="36"/>
  <c r="AU152" i="36"/>
  <c r="O193" i="36"/>
  <c r="AW185" i="36"/>
  <c r="AV204" i="36"/>
  <c r="AU204" i="36"/>
  <c r="AV205" i="36"/>
  <c r="AU205" i="36"/>
  <c r="AV203" i="36"/>
  <c r="AU203" i="36"/>
  <c r="AV178" i="36"/>
  <c r="AW178" i="36"/>
  <c r="O183" i="36"/>
  <c r="AW142" i="36"/>
  <c r="AV199" i="36"/>
  <c r="AU199" i="36"/>
  <c r="AV195" i="36"/>
  <c r="AU195" i="36"/>
  <c r="O173" i="36"/>
  <c r="AV132" i="36"/>
  <c r="AU132" i="36"/>
  <c r="AW132" i="36"/>
  <c r="AV135" i="36"/>
  <c r="AW135" i="36"/>
  <c r="O176" i="36"/>
  <c r="AW179" i="36"/>
  <c r="AU179" i="36"/>
  <c r="AO133" i="35"/>
  <c r="AO92" i="35"/>
  <c r="AO174" i="35"/>
  <c r="AO11" i="35"/>
  <c r="AO51" i="35"/>
  <c r="AU186" i="36" l="1"/>
  <c r="W15" i="31"/>
  <c r="DN35" i="35"/>
  <c r="CT36" i="35"/>
  <c r="CS81" i="35"/>
  <c r="CX107" i="35"/>
  <c r="CR69" i="35"/>
  <c r="CO70" i="35"/>
  <c r="CP69" i="35"/>
  <c r="CQ70" i="35"/>
  <c r="AV191" i="36"/>
  <c r="AU191" i="36"/>
  <c r="AU170" i="36"/>
  <c r="AV170" i="36"/>
  <c r="AW170" i="36"/>
  <c r="AV196" i="36"/>
  <c r="AU196" i="36"/>
  <c r="AV193" i="36"/>
  <c r="AU193" i="36"/>
  <c r="AW182" i="36"/>
  <c r="AU201" i="36"/>
  <c r="AV201" i="36"/>
  <c r="AW183" i="36"/>
  <c r="AU200" i="36"/>
  <c r="AV200" i="36"/>
  <c r="AU173" i="36"/>
  <c r="AW173" i="36"/>
  <c r="AV173" i="36"/>
  <c r="AW176" i="36"/>
  <c r="AV176" i="36"/>
  <c r="AW174" i="36"/>
  <c r="AV174" i="36"/>
  <c r="AO52" i="35"/>
  <c r="AO134" i="35"/>
  <c r="AO175" i="35"/>
  <c r="AO12" i="35"/>
  <c r="AO93" i="35"/>
  <c r="W16" i="31" l="1"/>
  <c r="DN36" i="35"/>
  <c r="CT37" i="35"/>
  <c r="CS82" i="35"/>
  <c r="CX108" i="35"/>
  <c r="CP70" i="35"/>
  <c r="CO71" i="35"/>
  <c r="CR70" i="35"/>
  <c r="CQ71" i="35"/>
  <c r="AO13" i="35"/>
  <c r="AO94" i="35"/>
  <c r="AO53" i="35"/>
  <c r="AO176" i="35"/>
  <c r="AO135" i="35"/>
  <c r="W17" i="31" l="1"/>
  <c r="DN37" i="35"/>
  <c r="CT38" i="35"/>
  <c r="CS83" i="35"/>
  <c r="CX109" i="35"/>
  <c r="CR71" i="35"/>
  <c r="CQ72" i="35"/>
  <c r="CO72" i="35"/>
  <c r="CP71" i="35"/>
  <c r="AO54" i="35"/>
  <c r="AO14" i="35"/>
  <c r="AO136" i="35"/>
  <c r="AO95" i="35"/>
  <c r="AO177" i="35"/>
  <c r="W18" i="31" l="1"/>
  <c r="DN38" i="35"/>
  <c r="CT39" i="35"/>
  <c r="CS84" i="35"/>
  <c r="CX110" i="35"/>
  <c r="CP72" i="35"/>
  <c r="CO73" i="35"/>
  <c r="CQ73" i="35"/>
  <c r="CR72" i="35"/>
  <c r="AO96" i="35"/>
  <c r="AO137" i="35"/>
  <c r="AO178" i="35"/>
  <c r="AO55" i="35"/>
  <c r="AO15" i="35"/>
  <c r="W19" i="31" l="1"/>
  <c r="DN39" i="35"/>
  <c r="CT40" i="35"/>
  <c r="CS85" i="35"/>
  <c r="CX111" i="35"/>
  <c r="CQ74" i="35"/>
  <c r="CO74" i="35"/>
  <c r="CR73" i="35"/>
  <c r="CP73" i="35"/>
  <c r="AO179" i="35"/>
  <c r="AO97" i="35"/>
  <c r="AO16" i="35"/>
  <c r="AO56" i="35"/>
  <c r="AO138" i="35"/>
  <c r="W20" i="31" l="1"/>
  <c r="DN40" i="35"/>
  <c r="CT41" i="35"/>
  <c r="CS86" i="35"/>
  <c r="CX112" i="35"/>
  <c r="CR74" i="35"/>
  <c r="CO75" i="35"/>
  <c r="CP74" i="35"/>
  <c r="CQ75" i="35"/>
  <c r="AO98" i="35"/>
  <c r="AO139" i="35"/>
  <c r="AO17" i="35"/>
  <c r="AO180" i="35"/>
  <c r="AO57" i="35"/>
  <c r="W21" i="31" l="1"/>
  <c r="DN41" i="35"/>
  <c r="CT42" i="35"/>
  <c r="CS87" i="35"/>
  <c r="CX113" i="35"/>
  <c r="CP75" i="35"/>
  <c r="CO76" i="35"/>
  <c r="CQ76" i="35"/>
  <c r="CR75" i="35"/>
  <c r="AO99" i="35"/>
  <c r="AO18" i="35"/>
  <c r="AO140" i="35"/>
  <c r="AO58" i="35"/>
  <c r="AO181" i="35"/>
  <c r="W22" i="31" l="1"/>
  <c r="DN42" i="35"/>
  <c r="CT43" i="35"/>
  <c r="CS88" i="35"/>
  <c r="CX114" i="35"/>
  <c r="CQ77" i="35"/>
  <c r="CO77" i="35"/>
  <c r="CR76" i="35"/>
  <c r="CP76" i="35"/>
  <c r="AO141" i="35"/>
  <c r="AO19" i="35"/>
  <c r="AO182" i="35"/>
  <c r="AO59" i="35"/>
  <c r="AO100" i="35"/>
  <c r="W23" i="31" l="1"/>
  <c r="DN43" i="35"/>
  <c r="CT44" i="35"/>
  <c r="CS89" i="35"/>
  <c r="CX115" i="35"/>
  <c r="CR77" i="35"/>
  <c r="CO78" i="35"/>
  <c r="CP77" i="35"/>
  <c r="CQ78" i="35"/>
  <c r="AO20" i="35"/>
  <c r="AO101" i="35"/>
  <c r="AO60" i="35"/>
  <c r="AO142" i="35"/>
  <c r="AO183" i="35"/>
  <c r="W24" i="31" l="1"/>
  <c r="DN44" i="35"/>
  <c r="CT45" i="35"/>
  <c r="CS90" i="35"/>
  <c r="CX116" i="35"/>
  <c r="CP78" i="35"/>
  <c r="CO79" i="35"/>
  <c r="CQ79" i="35"/>
  <c r="CR78" i="35"/>
  <c r="AO184" i="35"/>
  <c r="AO102" i="35"/>
  <c r="AO143" i="35"/>
  <c r="AO61" i="35"/>
  <c r="AO21" i="35"/>
  <c r="W25" i="31" l="1"/>
  <c r="CT46" i="35"/>
  <c r="DN45" i="35"/>
  <c r="CS91" i="35"/>
  <c r="CX117" i="35"/>
  <c r="CQ80" i="35"/>
  <c r="CO80" i="35"/>
  <c r="CR79" i="35"/>
  <c r="CP79" i="35"/>
  <c r="AO103" i="35"/>
  <c r="AO22" i="35"/>
  <c r="AO185" i="35"/>
  <c r="AO62" i="35"/>
  <c r="AO144" i="35"/>
  <c r="W26" i="31" l="1"/>
  <c r="DN46" i="35"/>
  <c r="CT47" i="35"/>
  <c r="CS92" i="35"/>
  <c r="CX118" i="35"/>
  <c r="CR80" i="35"/>
  <c r="CO81" i="35"/>
  <c r="CP80" i="35"/>
  <c r="CQ81" i="35"/>
  <c r="AO145" i="35"/>
  <c r="AO186" i="35"/>
  <c r="AO104" i="35"/>
  <c r="AO23" i="35"/>
  <c r="AO63" i="35"/>
  <c r="W27" i="31" l="1"/>
  <c r="DN47" i="35"/>
  <c r="CT48" i="35"/>
  <c r="CS93" i="35"/>
  <c r="CX119" i="35"/>
  <c r="CP81" i="35"/>
  <c r="CO82" i="35"/>
  <c r="CQ82" i="35"/>
  <c r="CR81" i="35"/>
  <c r="AO64" i="35"/>
  <c r="AO105" i="35"/>
  <c r="AO187" i="35"/>
  <c r="AO146" i="35"/>
  <c r="AO24" i="35"/>
  <c r="W28" i="31" l="1"/>
  <c r="DN48" i="35"/>
  <c r="CT49" i="35"/>
  <c r="CS94" i="35"/>
  <c r="CX120" i="35"/>
  <c r="CQ83" i="35"/>
  <c r="CO83" i="35"/>
  <c r="CR82" i="35"/>
  <c r="CP82" i="35"/>
  <c r="AO25" i="35"/>
  <c r="AO147" i="35"/>
  <c r="AO188" i="35"/>
  <c r="AO65" i="35"/>
  <c r="AO106" i="35"/>
  <c r="W29" i="31" l="1"/>
  <c r="DN49" i="35"/>
  <c r="CT50" i="35"/>
  <c r="CS95" i="35"/>
  <c r="CX121" i="35"/>
  <c r="CR83" i="35"/>
  <c r="CO84" i="35"/>
  <c r="CP83" i="35"/>
  <c r="CQ84" i="35"/>
  <c r="AO26" i="35"/>
  <c r="AO66" i="35"/>
  <c r="AO107" i="35"/>
  <c r="AO148" i="35"/>
  <c r="AO189" i="35"/>
  <c r="W30" i="31" l="1"/>
  <c r="DN50" i="35"/>
  <c r="CT51" i="35"/>
  <c r="CS96" i="35"/>
  <c r="CX122" i="35"/>
  <c r="CP84" i="35"/>
  <c r="CO85" i="35"/>
  <c r="CQ85" i="35"/>
  <c r="CR84" i="35"/>
  <c r="AO149" i="35"/>
  <c r="AO190" i="35"/>
  <c r="AO108" i="35"/>
  <c r="AO67" i="35"/>
  <c r="AO27" i="35"/>
  <c r="W31" i="31" l="1"/>
  <c r="DN51" i="35"/>
  <c r="CT52" i="35"/>
  <c r="CS97" i="35"/>
  <c r="CX123" i="35"/>
  <c r="CQ86" i="35"/>
  <c r="CO86" i="35"/>
  <c r="CR85" i="35"/>
  <c r="CP85" i="35"/>
  <c r="AO109" i="35"/>
  <c r="AO28" i="35"/>
  <c r="AO191" i="35"/>
  <c r="AO150" i="35"/>
  <c r="AO68" i="35"/>
  <c r="W32" i="31" l="1"/>
  <c r="CT53" i="35"/>
  <c r="DN52" i="35"/>
  <c r="CS98" i="35"/>
  <c r="CX124" i="35"/>
  <c r="CR86" i="35"/>
  <c r="CO87" i="35"/>
  <c r="CP86" i="35"/>
  <c r="CQ87" i="35"/>
  <c r="AO151" i="35"/>
  <c r="AO110" i="35"/>
  <c r="AO69" i="35"/>
  <c r="AO29" i="35"/>
  <c r="AO192" i="35"/>
  <c r="W33" i="31" l="1"/>
  <c r="E14" i="37"/>
  <c r="F14" i="37"/>
  <c r="D14" i="37"/>
  <c r="C14" i="37"/>
  <c r="G14" i="37"/>
  <c r="DN53" i="35"/>
  <c r="CT54" i="35"/>
  <c r="CS99" i="35"/>
  <c r="CX125" i="35"/>
  <c r="CP87" i="35"/>
  <c r="CO88" i="35"/>
  <c r="CQ88" i="35"/>
  <c r="CR87" i="35"/>
  <c r="AO193" i="35"/>
  <c r="AO30" i="35"/>
  <c r="AO111" i="35"/>
  <c r="AO152" i="35"/>
  <c r="AO70" i="35"/>
  <c r="W34" i="31" l="1"/>
  <c r="DN54" i="35"/>
  <c r="CT55" i="35"/>
  <c r="CS100" i="35"/>
  <c r="CX126" i="35"/>
  <c r="CQ89" i="35"/>
  <c r="CO89" i="35"/>
  <c r="CR88" i="35"/>
  <c r="CP88" i="35"/>
  <c r="AO112" i="35"/>
  <c r="AO194" i="35"/>
  <c r="AO71" i="35"/>
  <c r="AO153" i="35"/>
  <c r="AO31" i="35"/>
  <c r="W35" i="31" l="1"/>
  <c r="DN55" i="35"/>
  <c r="CT56" i="35"/>
  <c r="CS101" i="35"/>
  <c r="CX127" i="35"/>
  <c r="CR89" i="35"/>
  <c r="CO90" i="35"/>
  <c r="CP89" i="35"/>
  <c r="CQ90" i="35"/>
  <c r="AO32" i="35"/>
  <c r="AO154" i="35"/>
  <c r="AO195" i="35"/>
  <c r="AO72" i="35"/>
  <c r="AO113" i="35"/>
  <c r="W36" i="31" l="1"/>
  <c r="DN56" i="35"/>
  <c r="CT57" i="35"/>
  <c r="CS102" i="35"/>
  <c r="CX128" i="35"/>
  <c r="CP90" i="35"/>
  <c r="CO91" i="35"/>
  <c r="CQ91" i="35"/>
  <c r="CR90" i="35"/>
  <c r="AO73" i="35"/>
  <c r="AO155" i="35"/>
  <c r="AO33" i="35"/>
  <c r="AO196" i="35"/>
  <c r="AO114" i="35"/>
  <c r="W37" i="31" l="1"/>
  <c r="DN57" i="35"/>
  <c r="CT58" i="35"/>
  <c r="CS103" i="35"/>
  <c r="CX129" i="35"/>
  <c r="CQ92" i="35"/>
  <c r="CO92" i="35"/>
  <c r="CR91" i="35"/>
  <c r="CP91" i="35"/>
  <c r="AO156" i="35"/>
  <c r="AO197" i="35"/>
  <c r="AO74" i="35"/>
  <c r="AO115" i="35"/>
  <c r="AO34" i="35"/>
  <c r="W38" i="31" l="1"/>
  <c r="DN58" i="35"/>
  <c r="CT59" i="35"/>
  <c r="CS104" i="35"/>
  <c r="CX130" i="35"/>
  <c r="CR92" i="35"/>
  <c r="CO93" i="35"/>
  <c r="CP92" i="35"/>
  <c r="CQ93" i="35"/>
  <c r="AO35" i="35"/>
  <c r="AO75" i="35"/>
  <c r="AO198" i="35"/>
  <c r="AO116" i="35"/>
  <c r="AO157" i="35"/>
  <c r="W39" i="31" l="1"/>
  <c r="CT60" i="35"/>
  <c r="DN59" i="35"/>
  <c r="CS105" i="35"/>
  <c r="CX131" i="35"/>
  <c r="CP93" i="35"/>
  <c r="CO94" i="35"/>
  <c r="CQ94" i="35"/>
  <c r="CR93" i="35"/>
  <c r="AO199" i="35"/>
  <c r="AO76" i="35"/>
  <c r="AO117" i="35"/>
  <c r="AO36" i="35"/>
  <c r="AO158" i="35"/>
  <c r="L203" i="42"/>
  <c r="O187" i="32"/>
  <c r="E114" i="33"/>
  <c r="L99" i="42"/>
  <c r="L189" i="42"/>
  <c r="O79" i="32"/>
  <c r="M20" i="36"/>
  <c r="AD120" i="39"/>
  <c r="X78" i="34"/>
  <c r="M122" i="42"/>
  <c r="O61" i="32"/>
  <c r="M90" i="36"/>
  <c r="M71" i="42"/>
  <c r="X185" i="34"/>
  <c r="X89" i="34"/>
  <c r="AH55" i="35"/>
  <c r="M95" i="42"/>
  <c r="M47" i="42"/>
  <c r="K40" i="37"/>
  <c r="O8" i="32"/>
  <c r="M111" i="36"/>
  <c r="O135" i="32"/>
  <c r="K52" i="37"/>
  <c r="AD53" i="39"/>
  <c r="O184" i="32"/>
  <c r="O161" i="32"/>
  <c r="M203" i="42"/>
  <c r="AH143" i="35"/>
  <c r="M155" i="42"/>
  <c r="E132" i="33"/>
  <c r="E14" i="33"/>
  <c r="O152" i="32"/>
  <c r="M74" i="42"/>
  <c r="L141" i="42"/>
  <c r="E88" i="33"/>
  <c r="O39" i="32"/>
  <c r="X76" i="34"/>
  <c r="O87" i="32"/>
  <c r="E145" i="33"/>
  <c r="E81" i="33"/>
  <c r="AH163" i="35"/>
  <c r="AD171" i="39"/>
  <c r="K196" i="37"/>
  <c r="M33" i="36"/>
  <c r="M30" i="36"/>
  <c r="E169" i="33"/>
  <c r="L90" i="42"/>
  <c r="M145" i="36"/>
  <c r="AD67" i="39"/>
  <c r="O170" i="32"/>
  <c r="AD98" i="39"/>
  <c r="K170" i="37"/>
  <c r="O110" i="32"/>
  <c r="AH63" i="35"/>
  <c r="O66" i="32"/>
  <c r="E196" i="33"/>
  <c r="L39" i="42"/>
  <c r="AH24" i="35"/>
  <c r="M66" i="42"/>
  <c r="O32" i="32"/>
  <c r="M56" i="36"/>
  <c r="M117" i="36"/>
  <c r="M147" i="42"/>
  <c r="M181" i="36"/>
  <c r="K176" i="37"/>
  <c r="O157" i="32"/>
  <c r="L104" i="42"/>
  <c r="E50" i="33"/>
  <c r="AH129" i="35"/>
  <c r="E136" i="33"/>
  <c r="M68" i="36"/>
  <c r="X133" i="34"/>
  <c r="X138" i="34"/>
  <c r="K16" i="37"/>
  <c r="AD31" i="39"/>
  <c r="M129" i="42"/>
  <c r="M80" i="36"/>
  <c r="M96" i="42"/>
  <c r="L88" i="42"/>
  <c r="O173" i="32"/>
  <c r="X128" i="34"/>
  <c r="AD48" i="39"/>
  <c r="K28" i="37"/>
  <c r="M78" i="36"/>
  <c r="K76" i="37"/>
  <c r="AH111" i="35"/>
  <c r="X171" i="34"/>
  <c r="X192" i="34"/>
  <c r="K22" i="37"/>
  <c r="K162" i="37"/>
  <c r="E65" i="33"/>
  <c r="X5" i="34"/>
  <c r="M96" i="36"/>
  <c r="K188" i="37"/>
  <c r="X65" i="34"/>
  <c r="AH30" i="35"/>
  <c r="AD170" i="39"/>
  <c r="AH160" i="35"/>
  <c r="AD72" i="39"/>
  <c r="K69" i="37"/>
  <c r="X54" i="34"/>
  <c r="E93" i="33"/>
  <c r="K112" i="37"/>
  <c r="O150" i="32"/>
  <c r="AD151" i="39"/>
  <c r="M59" i="36"/>
  <c r="X112" i="34"/>
  <c r="E186" i="33"/>
  <c r="X18" i="34"/>
  <c r="AH76" i="35"/>
  <c r="E189" i="33"/>
  <c r="M10" i="42"/>
  <c r="O54" i="32"/>
  <c r="M32" i="36"/>
  <c r="M183" i="42"/>
  <c r="K27" i="37"/>
  <c r="K95" i="37"/>
  <c r="O182" i="32"/>
  <c r="L34" i="42"/>
  <c r="AH152" i="35"/>
  <c r="E138" i="33"/>
  <c r="X17" i="34"/>
  <c r="O24" i="32"/>
  <c r="M98" i="42"/>
  <c r="L202" i="42"/>
  <c r="L89" i="42"/>
  <c r="AD111" i="39"/>
  <c r="X109" i="34"/>
  <c r="M152" i="42"/>
  <c r="O199" i="32"/>
  <c r="E190" i="33"/>
  <c r="M132" i="36"/>
  <c r="M18" i="36"/>
  <c r="M60" i="42"/>
  <c r="AH108" i="35"/>
  <c r="L72" i="42"/>
  <c r="L195" i="42"/>
  <c r="M19" i="36"/>
  <c r="X61" i="34"/>
  <c r="AD9" i="39"/>
  <c r="M24" i="36"/>
  <c r="L33" i="42"/>
  <c r="L192" i="42"/>
  <c r="M193" i="36"/>
  <c r="M50" i="42"/>
  <c r="M179" i="36"/>
  <c r="K63" i="37"/>
  <c r="X196" i="34"/>
  <c r="K182" i="37"/>
  <c r="M113" i="36"/>
  <c r="E55" i="33"/>
  <c r="AH93" i="35"/>
  <c r="L87" i="42"/>
  <c r="O196" i="32"/>
  <c r="M112" i="36"/>
  <c r="M88" i="36"/>
  <c r="M7" i="36"/>
  <c r="K53" i="37"/>
  <c r="O70" i="32"/>
  <c r="M41" i="36"/>
  <c r="K156" i="37"/>
  <c r="L10" i="42"/>
  <c r="O97" i="32"/>
  <c r="M160" i="42"/>
  <c r="AD38" i="39"/>
  <c r="O160" i="32"/>
  <c r="AD182" i="39"/>
  <c r="L175" i="42"/>
  <c r="K103" i="37"/>
  <c r="M177" i="42"/>
  <c r="AH61" i="35"/>
  <c r="M154" i="42"/>
  <c r="M108" i="42"/>
  <c r="M8" i="36"/>
  <c r="E175" i="33"/>
  <c r="K10" i="37"/>
  <c r="K128" i="37"/>
  <c r="K143" i="37"/>
  <c r="AH97" i="35"/>
  <c r="E48" i="33"/>
  <c r="E134" i="33"/>
  <c r="K74" i="37"/>
  <c r="M76" i="36"/>
  <c r="X176" i="34"/>
  <c r="O59" i="32"/>
  <c r="AH51" i="35"/>
  <c r="M58" i="36"/>
  <c r="L133" i="42"/>
  <c r="AH34" i="35"/>
  <c r="M101" i="36"/>
  <c r="M137" i="42"/>
  <c r="L188" i="42"/>
  <c r="K62" i="37"/>
  <c r="AD139" i="39"/>
  <c r="M73" i="42"/>
  <c r="X180" i="34"/>
  <c r="E133" i="33"/>
  <c r="O116" i="32"/>
  <c r="X15" i="34"/>
  <c r="AD156" i="39"/>
  <c r="O181" i="32"/>
  <c r="L5" i="42"/>
  <c r="X190" i="34"/>
  <c r="AH196" i="35"/>
  <c r="K107" i="37"/>
  <c r="M111" i="42"/>
  <c r="AD145" i="39"/>
  <c r="K133" i="37"/>
  <c r="M196" i="36"/>
  <c r="M97" i="36"/>
  <c r="E117" i="33"/>
  <c r="X155" i="34"/>
  <c r="AH141" i="35"/>
  <c r="L94" i="42"/>
  <c r="E199" i="33"/>
  <c r="X115" i="34"/>
  <c r="AD106" i="39"/>
  <c r="X66" i="34"/>
  <c r="AD55" i="39"/>
  <c r="X55" i="34"/>
  <c r="M98" i="36"/>
  <c r="X74" i="34"/>
  <c r="AD95" i="39"/>
  <c r="O48" i="32"/>
  <c r="M107" i="42"/>
  <c r="X24" i="34"/>
  <c r="M40" i="36"/>
  <c r="E30" i="33"/>
  <c r="AH150" i="35"/>
  <c r="O56" i="32"/>
  <c r="E46" i="33"/>
  <c r="AD28" i="39"/>
  <c r="E22" i="33"/>
  <c r="E174" i="33"/>
  <c r="O104" i="32"/>
  <c r="O80" i="32"/>
  <c r="K173" i="37"/>
  <c r="E178" i="33"/>
  <c r="X88" i="34"/>
  <c r="E35" i="33"/>
  <c r="O13" i="32"/>
  <c r="M64" i="42"/>
  <c r="X202" i="34"/>
  <c r="K150" i="37"/>
  <c r="X46" i="34"/>
  <c r="M69" i="42"/>
  <c r="X203" i="34"/>
  <c r="O26" i="32"/>
  <c r="E61" i="33"/>
  <c r="AH31" i="35"/>
  <c r="M144" i="36"/>
  <c r="K80" i="37"/>
  <c r="M115" i="42"/>
  <c r="AH89" i="35"/>
  <c r="K24" i="37"/>
  <c r="M90" i="42"/>
  <c r="E148" i="33"/>
  <c r="O76" i="32"/>
  <c r="AH62" i="35"/>
  <c r="AH145" i="35"/>
  <c r="M173" i="36"/>
  <c r="X26" i="34"/>
  <c r="AH25" i="35"/>
  <c r="AH131" i="35"/>
  <c r="AH186" i="35"/>
  <c r="M159" i="42"/>
  <c r="K78" i="37"/>
  <c r="M95" i="36"/>
  <c r="E11" i="33"/>
  <c r="X140" i="34"/>
  <c r="AH104" i="35"/>
  <c r="E54" i="33"/>
  <c r="AH154" i="35"/>
  <c r="M119" i="36"/>
  <c r="K67" i="37"/>
  <c r="AH28" i="35"/>
  <c r="M39" i="36"/>
  <c r="K153" i="37"/>
  <c r="AH46" i="35"/>
  <c r="AD46" i="39"/>
  <c r="E28" i="33"/>
  <c r="AH59" i="35"/>
  <c r="AH117" i="35"/>
  <c r="E27" i="33"/>
  <c r="L159" i="42"/>
  <c r="X186" i="34"/>
  <c r="O148" i="32"/>
  <c r="M148" i="42"/>
  <c r="O105" i="32"/>
  <c r="M116" i="36"/>
  <c r="M101" i="42"/>
  <c r="X110" i="34"/>
  <c r="M30" i="42"/>
  <c r="M88" i="42"/>
  <c r="L131" i="42"/>
  <c r="O100" i="32"/>
  <c r="AD101" i="39"/>
  <c r="O36" i="32"/>
  <c r="O202" i="32"/>
  <c r="AD81" i="39"/>
  <c r="O57" i="32"/>
  <c r="M69" i="36"/>
  <c r="X194" i="34"/>
  <c r="M121" i="36"/>
  <c r="E172" i="33"/>
  <c r="AH74" i="35"/>
  <c r="K26" i="37"/>
  <c r="O63" i="32"/>
  <c r="O47" i="32"/>
  <c r="K203" i="37"/>
  <c r="L128" i="42"/>
  <c r="L187" i="42"/>
  <c r="K98" i="37"/>
  <c r="K87" i="37"/>
  <c r="M34" i="42"/>
  <c r="M74" i="36"/>
  <c r="M97" i="42"/>
  <c r="L161" i="42"/>
  <c r="M91" i="36"/>
  <c r="L179" i="42"/>
  <c r="L150" i="42"/>
  <c r="AH103" i="35"/>
  <c r="E25" i="33"/>
  <c r="AH171" i="35"/>
  <c r="K108" i="37"/>
  <c r="O131" i="32"/>
  <c r="M26" i="36"/>
  <c r="X95" i="34"/>
  <c r="AD174" i="39"/>
  <c r="E24" i="33"/>
  <c r="M191" i="36"/>
  <c r="AD16" i="39"/>
  <c r="O141" i="32"/>
  <c r="AD57" i="39"/>
  <c r="K114" i="37"/>
  <c r="O145" i="32"/>
  <c r="K58" i="37"/>
  <c r="M176" i="42"/>
  <c r="E13" i="33"/>
  <c r="AH155" i="35"/>
  <c r="X40" i="34"/>
  <c r="E7" i="33"/>
  <c r="M186" i="36"/>
  <c r="M158" i="36"/>
  <c r="K110" i="37"/>
  <c r="AH91" i="35"/>
  <c r="L184" i="42"/>
  <c r="L173" i="42"/>
  <c r="O101" i="32"/>
  <c r="X200" i="34"/>
  <c r="AD47" i="39"/>
  <c r="M75" i="42"/>
  <c r="E149" i="33"/>
  <c r="AD135" i="39"/>
  <c r="X191" i="34"/>
  <c r="AD140" i="39"/>
  <c r="M170" i="42"/>
  <c r="M171" i="36"/>
  <c r="X179" i="34"/>
  <c r="E47" i="33"/>
  <c r="X75" i="34"/>
  <c r="M35" i="36"/>
  <c r="L93" i="42"/>
  <c r="M130" i="42"/>
  <c r="M47" i="36"/>
  <c r="M82" i="36"/>
  <c r="L112" i="42"/>
  <c r="AH118" i="35"/>
  <c r="K172" i="37"/>
  <c r="O159" i="32"/>
  <c r="M130" i="36"/>
  <c r="AD202" i="39"/>
  <c r="L132" i="42"/>
  <c r="AD192" i="39"/>
  <c r="X161" i="34"/>
  <c r="M57" i="36"/>
  <c r="L143" i="42"/>
  <c r="M187" i="42"/>
  <c r="L32" i="42"/>
  <c r="L114" i="42"/>
  <c r="O35" i="32"/>
  <c r="O68" i="32"/>
  <c r="AH110" i="35"/>
  <c r="X122" i="34"/>
  <c r="L49" i="42"/>
  <c r="M23" i="42"/>
  <c r="AD185" i="39"/>
  <c r="K160" i="37"/>
  <c r="O73" i="32"/>
  <c r="L30" i="42"/>
  <c r="AD118" i="39"/>
  <c r="AD64" i="39"/>
  <c r="AH7" i="35"/>
  <c r="AD8" i="39"/>
  <c r="L182" i="42"/>
  <c r="L185" i="42"/>
  <c r="L198" i="42"/>
  <c r="M104" i="42"/>
  <c r="X53" i="34"/>
  <c r="X96" i="34"/>
  <c r="AH183" i="35"/>
  <c r="O9" i="32"/>
  <c r="K109" i="37"/>
  <c r="O74" i="32"/>
  <c r="X193" i="34"/>
  <c r="E188" i="33"/>
  <c r="E16" i="33"/>
  <c r="AD199" i="39"/>
  <c r="L79" i="42"/>
  <c r="O6" i="32"/>
  <c r="AH181" i="35"/>
  <c r="AH95" i="35"/>
  <c r="E8" i="33"/>
  <c r="X132" i="34"/>
  <c r="E112" i="33"/>
  <c r="X144" i="34"/>
  <c r="O30" i="32"/>
  <c r="X175" i="34"/>
  <c r="AH39" i="35"/>
  <c r="AH175" i="35"/>
  <c r="AD25" i="39"/>
  <c r="E181" i="33"/>
  <c r="M51" i="42"/>
  <c r="AH197" i="35"/>
  <c r="M115" i="36"/>
  <c r="M204" i="36"/>
  <c r="M27" i="42"/>
  <c r="AD71" i="39"/>
  <c r="M15" i="42"/>
  <c r="O115" i="32"/>
  <c r="E194" i="33"/>
  <c r="AH100" i="35"/>
  <c r="K65" i="37"/>
  <c r="AH37" i="35"/>
  <c r="AH40" i="35"/>
  <c r="AD40" i="39"/>
  <c r="K31" i="37"/>
  <c r="K139" i="37"/>
  <c r="X13" i="34"/>
  <c r="E184" i="33"/>
  <c r="K71" i="37"/>
  <c r="AH134" i="35"/>
  <c r="M55" i="36"/>
  <c r="M186" i="42"/>
  <c r="X181" i="34"/>
  <c r="AD17" i="39"/>
  <c r="M178" i="42"/>
  <c r="X177" i="34"/>
  <c r="X113" i="34"/>
  <c r="AH68" i="35"/>
  <c r="E36" i="33"/>
  <c r="M189" i="42"/>
  <c r="K12" i="37"/>
  <c r="E51" i="33"/>
  <c r="AD189" i="39"/>
  <c r="AH80" i="35"/>
  <c r="X148" i="34"/>
  <c r="M38" i="36"/>
  <c r="X80" i="34"/>
  <c r="K106" i="37"/>
  <c r="L163" i="42"/>
  <c r="K155" i="37"/>
  <c r="AH156" i="35"/>
  <c r="E19" i="33"/>
  <c r="AD130" i="39"/>
  <c r="M56" i="42"/>
  <c r="X97" i="34"/>
  <c r="M89" i="36"/>
  <c r="AD12" i="39"/>
  <c r="E49" i="33"/>
  <c r="K61" i="37"/>
  <c r="O186" i="32"/>
  <c r="M77" i="36"/>
  <c r="K189" i="37"/>
  <c r="AD162" i="39"/>
  <c r="E115" i="33"/>
  <c r="X146" i="34"/>
  <c r="K185" i="37"/>
  <c r="X72" i="34"/>
  <c r="K48" i="37"/>
  <c r="K34" i="37"/>
  <c r="M135" i="36"/>
  <c r="M52" i="42"/>
  <c r="K101" i="37"/>
  <c r="AD159" i="39"/>
  <c r="AD133" i="39"/>
  <c r="M129" i="36"/>
  <c r="M146" i="42"/>
  <c r="AH9" i="35"/>
  <c r="X189" i="34"/>
  <c r="AD79" i="39"/>
  <c r="E98" i="33"/>
  <c r="K121" i="37"/>
  <c r="E34" i="33"/>
  <c r="M14" i="36"/>
  <c r="E187" i="33"/>
  <c r="M108" i="36"/>
  <c r="M198" i="36"/>
  <c r="L120" i="42"/>
  <c r="X104" i="34"/>
  <c r="AH48" i="35"/>
  <c r="E177" i="33"/>
  <c r="AD24" i="39"/>
  <c r="AH90" i="35"/>
  <c r="AD121" i="39"/>
  <c r="AH159" i="35"/>
  <c r="E118" i="33"/>
  <c r="E110" i="33"/>
  <c r="AD181" i="39"/>
  <c r="E198" i="33"/>
  <c r="K181" i="37"/>
  <c r="M175" i="42"/>
  <c r="AH201" i="35"/>
  <c r="M136" i="36"/>
  <c r="AH69" i="35"/>
  <c r="AD163" i="39"/>
  <c r="L144" i="42"/>
  <c r="AD138" i="39"/>
  <c r="E191" i="33"/>
  <c r="M57" i="42"/>
  <c r="L102" i="42"/>
  <c r="L177" i="42"/>
  <c r="AD186" i="39"/>
  <c r="M190" i="42"/>
  <c r="L204" i="42"/>
  <c r="AH149" i="35"/>
  <c r="M160" i="36"/>
  <c r="E121" i="33"/>
  <c r="L193" i="42"/>
  <c r="M48" i="42"/>
  <c r="M46" i="42"/>
  <c r="AD59" i="39"/>
  <c r="M80" i="42"/>
  <c r="AH32" i="35"/>
  <c r="O203" i="32"/>
  <c r="E56" i="33"/>
  <c r="L186" i="42"/>
  <c r="L51" i="42"/>
  <c r="K202" i="37"/>
  <c r="O58" i="32"/>
  <c r="M156" i="36"/>
  <c r="M73" i="36"/>
  <c r="O16" i="32"/>
  <c r="M65" i="42"/>
  <c r="K25" i="37"/>
  <c r="AH144" i="35"/>
  <c r="L151" i="42"/>
  <c r="M148" i="36"/>
  <c r="M100" i="42"/>
  <c r="E109" i="33"/>
  <c r="K163" i="37"/>
  <c r="L11" i="42"/>
  <c r="O103" i="32"/>
  <c r="O10" i="32"/>
  <c r="AH16" i="35"/>
  <c r="AD87" i="39"/>
  <c r="O23" i="32"/>
  <c r="M7" i="42"/>
  <c r="M180" i="36"/>
  <c r="AD161" i="39"/>
  <c r="AD195" i="39"/>
  <c r="M193" i="42"/>
  <c r="O183" i="32"/>
  <c r="O90" i="32"/>
  <c r="K151" i="37"/>
  <c r="AD110" i="39"/>
  <c r="K60" i="37"/>
  <c r="M203" i="36"/>
  <c r="L12" i="42"/>
  <c r="AH148" i="35"/>
  <c r="L55" i="42"/>
  <c r="L174" i="42"/>
  <c r="M9" i="36"/>
  <c r="AD109" i="39"/>
  <c r="O29" i="32"/>
  <c r="M170" i="36"/>
  <c r="O19" i="32"/>
  <c r="M78" i="42"/>
  <c r="X79" i="34"/>
  <c r="M22" i="36"/>
  <c r="K55" i="37"/>
  <c r="L136" i="42"/>
  <c r="AH23" i="35"/>
  <c r="M61" i="42"/>
  <c r="E73" i="33"/>
  <c r="E107" i="33"/>
  <c r="K190" i="37"/>
  <c r="L140" i="42"/>
  <c r="K158" i="37"/>
  <c r="AD150" i="39"/>
  <c r="O107" i="32"/>
  <c r="E160" i="33"/>
  <c r="M120" i="42"/>
  <c r="X199" i="34"/>
  <c r="AD94" i="39"/>
  <c r="L37" i="42"/>
  <c r="AD51" i="39"/>
  <c r="AD119" i="39"/>
  <c r="L201" i="42"/>
  <c r="X20" i="34"/>
  <c r="K134" i="37"/>
  <c r="X90" i="34"/>
  <c r="O144" i="32"/>
  <c r="AH54" i="35"/>
  <c r="O179" i="32"/>
  <c r="M190" i="36"/>
  <c r="K118" i="37"/>
  <c r="K81" i="37"/>
  <c r="AH75" i="35"/>
  <c r="E40" i="33"/>
  <c r="M53" i="42"/>
  <c r="X99" i="34"/>
  <c r="AD196" i="39"/>
  <c r="L197" i="42"/>
  <c r="L71" i="42"/>
  <c r="K193" i="37"/>
  <c r="M29" i="42"/>
  <c r="AD68" i="39"/>
  <c r="O151" i="32"/>
  <c r="O69" i="32"/>
  <c r="AD152" i="39"/>
  <c r="L106" i="42"/>
  <c r="E202" i="33"/>
  <c r="M134" i="42"/>
  <c r="M179" i="42"/>
  <c r="L25" i="42"/>
  <c r="X56" i="34"/>
  <c r="M114" i="36"/>
  <c r="AH180" i="35"/>
  <c r="M143" i="42"/>
  <c r="K169" i="37"/>
  <c r="X60" i="34"/>
  <c r="E79" i="33"/>
  <c r="O156" i="32"/>
  <c r="O176" i="32"/>
  <c r="E137" i="33"/>
  <c r="M21" i="36"/>
  <c r="E101" i="33"/>
  <c r="M155" i="36"/>
  <c r="K201" i="37"/>
  <c r="O89" i="32"/>
  <c r="X23" i="34"/>
  <c r="O109" i="32"/>
  <c r="E26" i="33"/>
  <c r="L53" i="42"/>
  <c r="M177" i="36"/>
  <c r="M183" i="36"/>
  <c r="X31" i="34"/>
  <c r="AD117" i="39"/>
  <c r="AD176" i="39"/>
  <c r="L115" i="42"/>
  <c r="M59" i="42"/>
  <c r="X58" i="34"/>
  <c r="AD104" i="39"/>
  <c r="L117" i="42"/>
  <c r="M144" i="42"/>
  <c r="M201" i="36"/>
  <c r="M161" i="42"/>
  <c r="K68" i="37"/>
  <c r="O28" i="32"/>
  <c r="M22" i="42"/>
  <c r="AD89" i="39"/>
  <c r="AH179" i="35"/>
  <c r="M173" i="42"/>
  <c r="AH78" i="35"/>
  <c r="L14" i="42"/>
  <c r="E57" i="33"/>
  <c r="O96" i="32"/>
  <c r="AD26" i="39"/>
  <c r="K6" i="37"/>
  <c r="K136" i="37"/>
  <c r="AD180" i="39"/>
  <c r="E105" i="33"/>
  <c r="M145" i="42"/>
  <c r="M136" i="42"/>
  <c r="AD103" i="39"/>
  <c r="X52" i="34"/>
  <c r="M117" i="42"/>
  <c r="M142" i="36"/>
  <c r="E131" i="33"/>
  <c r="M174" i="36"/>
  <c r="AD99" i="39"/>
  <c r="AD37" i="39"/>
  <c r="K18" i="37"/>
  <c r="O99" i="32"/>
  <c r="E100" i="33"/>
  <c r="M192" i="36"/>
  <c r="E183" i="33"/>
  <c r="AD148" i="39"/>
  <c r="M68" i="42"/>
  <c r="AH94" i="35"/>
  <c r="O77" i="32"/>
  <c r="X16" i="34"/>
  <c r="M187" i="36"/>
  <c r="E39" i="33"/>
  <c r="AD198" i="39"/>
  <c r="L97" i="42"/>
  <c r="E179" i="33"/>
  <c r="M191" i="42"/>
  <c r="AD200" i="39"/>
  <c r="AD193" i="39"/>
  <c r="AD179" i="39"/>
  <c r="L172" i="42"/>
  <c r="M140" i="36"/>
  <c r="AH161" i="35"/>
  <c r="AD154" i="39"/>
  <c r="M63" i="36"/>
  <c r="O51" i="32"/>
  <c r="E23" i="33"/>
  <c r="M133" i="36"/>
  <c r="M12" i="36"/>
  <c r="X174" i="34"/>
  <c r="X105" i="34"/>
  <c r="O193" i="32"/>
  <c r="O25" i="32"/>
  <c r="E120" i="33"/>
  <c r="M63" i="42"/>
  <c r="M16" i="36"/>
  <c r="AH193" i="35"/>
  <c r="AH29" i="35"/>
  <c r="M194" i="42"/>
  <c r="E200" i="33"/>
  <c r="L15" i="42"/>
  <c r="L176" i="42"/>
  <c r="AD13" i="39"/>
  <c r="AH198" i="35"/>
  <c r="AD128" i="39"/>
  <c r="AH132" i="35"/>
  <c r="X8" i="34"/>
  <c r="E144" i="33"/>
  <c r="M157" i="36"/>
  <c r="AD80" i="39"/>
  <c r="L8" i="42"/>
  <c r="X139" i="34"/>
  <c r="O11" i="32"/>
  <c r="K54" i="37"/>
  <c r="L134" i="42"/>
  <c r="AD10" i="39"/>
  <c r="E53" i="33"/>
  <c r="O93" i="32"/>
  <c r="AD146" i="39"/>
  <c r="X50" i="34"/>
  <c r="AH172" i="35"/>
  <c r="M184" i="36"/>
  <c r="E140" i="33"/>
  <c r="X100" i="34"/>
  <c r="E130" i="33"/>
  <c r="K147" i="37"/>
  <c r="K174" i="37"/>
  <c r="E99" i="33"/>
  <c r="M121" i="42"/>
  <c r="L147" i="42"/>
  <c r="L40" i="42"/>
  <c r="AD74" i="39"/>
  <c r="M141" i="42"/>
  <c r="E68" i="33"/>
  <c r="K111" i="37"/>
  <c r="M163" i="42"/>
  <c r="X157" i="34"/>
  <c r="M142" i="42"/>
  <c r="L153" i="42"/>
  <c r="AH107" i="35"/>
  <c r="M76" i="42"/>
  <c r="K138" i="37"/>
  <c r="O21" i="32"/>
  <c r="K194" i="37"/>
  <c r="X187" i="34"/>
  <c r="K204" i="37"/>
  <c r="AD122" i="39"/>
  <c r="K88" i="37"/>
  <c r="L92" i="42"/>
  <c r="K115" i="37"/>
  <c r="AD112" i="39"/>
  <c r="M162" i="42"/>
  <c r="K192" i="37"/>
  <c r="E76" i="33"/>
  <c r="E9" i="33"/>
  <c r="X170" i="34"/>
  <c r="M72" i="42"/>
  <c r="O129" i="32"/>
  <c r="L157" i="42"/>
  <c r="E193" i="33"/>
  <c r="X117" i="34"/>
  <c r="M91" i="42"/>
  <c r="X169" i="34"/>
  <c r="M188" i="42"/>
  <c r="M27" i="36"/>
  <c r="X59" i="34"/>
  <c r="L26" i="42"/>
  <c r="M162" i="36"/>
  <c r="M204" i="42"/>
  <c r="O91" i="32"/>
  <c r="O65" i="32"/>
  <c r="AH58" i="35"/>
  <c r="K50" i="37"/>
  <c r="AH142" i="35"/>
  <c r="K177" i="37"/>
  <c r="L110" i="42"/>
  <c r="K119" i="37"/>
  <c r="O180" i="32"/>
  <c r="M182" i="42"/>
  <c r="M79" i="36"/>
  <c r="AD6" i="39"/>
  <c r="L146" i="42"/>
  <c r="M92" i="42"/>
  <c r="L36" i="42"/>
  <c r="O55" i="32"/>
  <c r="AD91" i="39"/>
  <c r="AH73" i="35"/>
  <c r="M199" i="42"/>
  <c r="L77" i="42"/>
  <c r="M25" i="36"/>
  <c r="M176" i="36"/>
  <c r="K37" i="37"/>
  <c r="AH8" i="35"/>
  <c r="X116" i="34"/>
  <c r="K175" i="37"/>
  <c r="M105" i="36"/>
  <c r="AD157" i="39"/>
  <c r="M113" i="42"/>
  <c r="AD141" i="39"/>
  <c r="E151" i="33"/>
  <c r="X11" i="34"/>
  <c r="O147" i="32"/>
  <c r="O134" i="32"/>
  <c r="L160" i="42"/>
  <c r="AD19" i="39"/>
  <c r="O92" i="32"/>
  <c r="K199" i="37"/>
  <c r="M139" i="36"/>
  <c r="L190" i="42"/>
  <c r="AH26" i="35"/>
  <c r="AH27" i="35"/>
  <c r="AD36" i="39"/>
  <c r="AD197" i="39"/>
  <c r="L103" i="42"/>
  <c r="K11" i="37"/>
  <c r="AH96" i="35"/>
  <c r="L137" i="42"/>
  <c r="E142" i="33"/>
  <c r="K30" i="37"/>
  <c r="K47" i="37"/>
  <c r="X119" i="34"/>
  <c r="M36" i="36"/>
  <c r="X152" i="34"/>
  <c r="L155" i="42"/>
  <c r="M16" i="42"/>
  <c r="M149" i="36"/>
  <c r="M21" i="42"/>
  <c r="K93" i="37"/>
  <c r="K122" i="37"/>
  <c r="AD14" i="39"/>
  <c r="O62" i="32"/>
  <c r="X49" i="34"/>
  <c r="AD30" i="39"/>
  <c r="AH102" i="35"/>
  <c r="L135" i="42"/>
  <c r="X91" i="34"/>
  <c r="X172" i="34"/>
  <c r="AH33" i="35"/>
  <c r="L68" i="42"/>
  <c r="E87" i="33"/>
  <c r="AD131" i="39"/>
  <c r="O163" i="32"/>
  <c r="L200" i="42"/>
  <c r="M13" i="36"/>
  <c r="K179" i="37"/>
  <c r="O118" i="32"/>
  <c r="M20" i="42"/>
  <c r="M156" i="42"/>
  <c r="E113" i="33"/>
  <c r="K99" i="37"/>
  <c r="AH79" i="35"/>
  <c r="M31" i="36"/>
  <c r="AD107" i="39"/>
  <c r="O22" i="32"/>
  <c r="X145" i="34"/>
  <c r="E97" i="33"/>
  <c r="O12" i="32"/>
  <c r="AD78" i="39"/>
  <c r="AD11" i="39"/>
  <c r="M123" i="36"/>
  <c r="O72" i="32"/>
  <c r="M15" i="36"/>
  <c r="AH38" i="35"/>
  <c r="O178" i="32"/>
  <c r="K19" i="37"/>
  <c r="K36" i="37"/>
  <c r="AD97" i="39"/>
  <c r="AH130" i="35"/>
  <c r="E139" i="33"/>
  <c r="AD7" i="39"/>
  <c r="AH200" i="35"/>
  <c r="AD49" i="39"/>
  <c r="AD115" i="39"/>
  <c r="AH52" i="35"/>
  <c r="M75" i="36"/>
  <c r="E163" i="33"/>
  <c r="M61" i="36"/>
  <c r="E106" i="33"/>
  <c r="K97" i="37"/>
  <c r="AH120" i="35"/>
  <c r="K129" i="37"/>
  <c r="M50" i="36"/>
  <c r="K200" i="37"/>
  <c r="L118" i="42"/>
  <c r="M102" i="36"/>
  <c r="L69" i="42"/>
  <c r="AH65" i="35"/>
  <c r="AD191" i="39"/>
  <c r="X121" i="34"/>
  <c r="K32" i="37"/>
  <c r="X14" i="34"/>
  <c r="M143" i="36"/>
  <c r="O119" i="32"/>
  <c r="M189" i="36"/>
  <c r="O31" i="32"/>
  <c r="L20" i="42"/>
  <c r="X204" i="34"/>
  <c r="L152" i="42"/>
  <c r="X137" i="34"/>
  <c r="E180" i="33"/>
  <c r="E31" i="33"/>
  <c r="L21" i="42"/>
  <c r="AH151" i="35"/>
  <c r="L100" i="42"/>
  <c r="AD34" i="39"/>
  <c r="AH203" i="35"/>
  <c r="AH67" i="35"/>
  <c r="L52" i="42"/>
  <c r="X25" i="34"/>
  <c r="K8" i="37"/>
  <c r="M175" i="36"/>
  <c r="M14" i="42"/>
  <c r="AD39" i="39"/>
  <c r="L19" i="42"/>
  <c r="E152" i="33"/>
  <c r="M39" i="42"/>
  <c r="AH109" i="35"/>
  <c r="O37" i="32"/>
  <c r="L183" i="42"/>
  <c r="AH70" i="35"/>
  <c r="O46" i="32"/>
  <c r="E58" i="33"/>
  <c r="K198" i="37"/>
  <c r="E5" i="33"/>
  <c r="O194" i="32"/>
  <c r="M151" i="42"/>
  <c r="M9" i="42"/>
  <c r="M6" i="42"/>
  <c r="AH15" i="35"/>
  <c r="K72" i="37"/>
  <c r="O112" i="32"/>
  <c r="X158" i="34"/>
  <c r="AD75" i="39"/>
  <c r="E78" i="33"/>
  <c r="AD132" i="39"/>
  <c r="O75" i="32"/>
  <c r="AH12" i="35"/>
  <c r="AD100" i="39"/>
  <c r="X114" i="34"/>
  <c r="X149" i="34"/>
  <c r="X141" i="34"/>
  <c r="K92" i="37"/>
  <c r="L18" i="42"/>
  <c r="O113" i="32"/>
  <c r="E159" i="33"/>
  <c r="K159" i="37"/>
  <c r="AD23" i="39"/>
  <c r="M198" i="42"/>
  <c r="L61" i="42"/>
  <c r="L6" i="42"/>
  <c r="X28" i="34"/>
  <c r="M67" i="36"/>
  <c r="AH178" i="35"/>
  <c r="X182" i="34"/>
  <c r="X107" i="34"/>
  <c r="AD172" i="39"/>
  <c r="L28" i="42"/>
  <c r="O17" i="32"/>
  <c r="M150" i="42"/>
  <c r="O106" i="32"/>
  <c r="L7" i="42"/>
  <c r="AD113" i="39"/>
  <c r="AH128" i="35"/>
  <c r="M66" i="36"/>
  <c r="X120" i="34"/>
  <c r="O155" i="32"/>
  <c r="X64" i="34"/>
  <c r="O128" i="32"/>
  <c r="AD201" i="39"/>
  <c r="AH6" i="35"/>
  <c r="L95" i="42"/>
  <c r="E69" i="33"/>
  <c r="AH116" i="35"/>
  <c r="AD92" i="39"/>
  <c r="K39" i="37"/>
  <c r="E33" i="33"/>
  <c r="X9" i="34"/>
  <c r="X92" i="34"/>
  <c r="X201" i="34"/>
  <c r="K120" i="37"/>
  <c r="K149" i="37"/>
  <c r="L23" i="42"/>
  <c r="X156" i="34"/>
  <c r="AH49" i="35"/>
  <c r="X98" i="34"/>
  <c r="K187" i="37"/>
  <c r="M171" i="42"/>
  <c r="M11" i="36"/>
  <c r="M133" i="42"/>
  <c r="K131" i="37"/>
  <c r="K21" i="37"/>
  <c r="L70" i="42"/>
  <c r="L101" i="42"/>
  <c r="K49" i="37"/>
  <c r="M138" i="36"/>
  <c r="E64" i="33"/>
  <c r="L129" i="42"/>
  <c r="AD96" i="39"/>
  <c r="M139" i="42"/>
  <c r="AH18" i="35"/>
  <c r="K13" i="37"/>
  <c r="AD169" i="39"/>
  <c r="E129" i="33"/>
  <c r="M25" i="42"/>
  <c r="AD93" i="39"/>
  <c r="AD204" i="39"/>
  <c r="E6" i="33"/>
  <c r="O60" i="32"/>
  <c r="M199" i="36"/>
  <c r="M36" i="42"/>
  <c r="K77" i="37"/>
  <c r="L78" i="42"/>
  <c r="E75" i="33"/>
  <c r="L91" i="42"/>
  <c r="L149" i="42"/>
  <c r="AD73" i="39"/>
  <c r="X68" i="34"/>
  <c r="K186" i="37"/>
  <c r="L46" i="42"/>
  <c r="M180" i="42"/>
  <c r="L113" i="42"/>
  <c r="L109" i="42"/>
  <c r="AD50" i="39"/>
  <c r="M112" i="42"/>
  <c r="AH157" i="35"/>
  <c r="M24" i="42"/>
  <c r="M135" i="42"/>
  <c r="K184" i="37"/>
  <c r="X118" i="34"/>
  <c r="O197" i="32"/>
  <c r="M29" i="36"/>
  <c r="AH87" i="35"/>
  <c r="M118" i="36"/>
  <c r="O195" i="32"/>
  <c r="K15" i="37"/>
  <c r="E103" i="33"/>
  <c r="AD69" i="39"/>
  <c r="AH77" i="35"/>
  <c r="L9" i="42"/>
  <c r="K141" i="37"/>
  <c r="L62" i="42"/>
  <c r="AD21" i="39"/>
  <c r="AD18" i="39"/>
  <c r="K171" i="37"/>
  <c r="K79" i="37"/>
  <c r="X37" i="34"/>
  <c r="M81" i="36"/>
  <c r="E173" i="33"/>
  <c r="AH176" i="35"/>
  <c r="X94" i="34"/>
  <c r="L80" i="42"/>
  <c r="O34" i="32"/>
  <c r="AD116" i="39"/>
  <c r="M201" i="42"/>
  <c r="AD56" i="39"/>
  <c r="AH47" i="35"/>
  <c r="M94" i="42"/>
  <c r="AH204" i="35"/>
  <c r="O169" i="32"/>
  <c r="L138" i="42"/>
  <c r="K70" i="37"/>
  <c r="K102" i="37"/>
  <c r="L31" i="42"/>
  <c r="AH71" i="35"/>
  <c r="M131" i="36"/>
  <c r="AH182" i="35"/>
  <c r="BD96" i="36"/>
  <c r="M141" i="36"/>
  <c r="AD65" i="39"/>
  <c r="AD33" i="39"/>
  <c r="L60" i="42"/>
  <c r="X19" i="34"/>
  <c r="X63" i="34"/>
  <c r="AD76" i="39"/>
  <c r="M151" i="36"/>
  <c r="M55" i="42"/>
  <c r="AH21" i="35"/>
  <c r="K146" i="37"/>
  <c r="AD173" i="39"/>
  <c r="O121" i="32"/>
  <c r="E122" i="33"/>
  <c r="O174" i="32"/>
  <c r="K35" i="37"/>
  <c r="AH153" i="35"/>
  <c r="AD160" i="39"/>
  <c r="AD61" i="39"/>
  <c r="L98" i="42"/>
  <c r="O136" i="32"/>
  <c r="M48" i="36"/>
  <c r="L169" i="42"/>
  <c r="AH60" i="35"/>
  <c r="K91" i="37"/>
  <c r="K132" i="37"/>
  <c r="M17" i="36"/>
  <c r="L170" i="42"/>
  <c r="L158" i="42"/>
  <c r="AH162" i="35"/>
  <c r="L29" i="42"/>
  <c r="AH199" i="35"/>
  <c r="X29" i="34"/>
  <c r="AH56" i="35"/>
  <c r="BD99" i="36"/>
  <c r="E203" i="33"/>
  <c r="K66" i="37"/>
  <c r="E150" i="33"/>
  <c r="E195" i="33"/>
  <c r="AH57" i="35"/>
  <c r="O7" i="32"/>
  <c r="L73" i="42"/>
  <c r="M64" i="36"/>
  <c r="BD53" i="36" s="1"/>
  <c r="X21" i="34"/>
  <c r="AH136" i="35"/>
  <c r="AH195" i="35"/>
  <c r="AH138" i="35"/>
  <c r="X35" i="34"/>
  <c r="M172" i="42"/>
  <c r="AD155" i="39"/>
  <c r="M89" i="42"/>
  <c r="O143" i="32"/>
  <c r="AD142" i="39"/>
  <c r="E77" i="33"/>
  <c r="AD5" i="39"/>
  <c r="X38" i="34"/>
  <c r="X101" i="34"/>
  <c r="K145" i="37"/>
  <c r="M53" i="36"/>
  <c r="M33" i="42"/>
  <c r="K148" i="37"/>
  <c r="L13" i="42"/>
  <c r="M65" i="36"/>
  <c r="X69" i="34"/>
  <c r="L65" i="42"/>
  <c r="AH121" i="35"/>
  <c r="M19" i="42"/>
  <c r="M107" i="36"/>
  <c r="X22" i="34"/>
  <c r="AH202" i="35"/>
  <c r="AD143" i="39"/>
  <c r="AH140" i="35"/>
  <c r="AD29" i="39"/>
  <c r="X30" i="34"/>
  <c r="K59" i="37"/>
  <c r="L47" i="42"/>
  <c r="O172" i="32"/>
  <c r="E90" i="33"/>
  <c r="K51" i="37"/>
  <c r="K29" i="37"/>
  <c r="L50" i="42"/>
  <c r="M197" i="36"/>
  <c r="M137" i="36"/>
  <c r="O133" i="32"/>
  <c r="AD20" i="39"/>
  <c r="M109" i="36"/>
  <c r="BD97" i="36"/>
  <c r="E74" i="33"/>
  <c r="AH192" i="35"/>
  <c r="AD158" i="39"/>
  <c r="AD194" i="39"/>
  <c r="M60" i="36"/>
  <c r="AH191" i="35"/>
  <c r="AD108" i="39"/>
  <c r="K46" i="37"/>
  <c r="E17" i="33"/>
  <c r="L56" i="42"/>
  <c r="X173" i="34"/>
  <c r="BD52" i="36"/>
  <c r="M205" i="36"/>
  <c r="BD201" i="36" s="1"/>
  <c r="AH20" i="35"/>
  <c r="AH36" i="35"/>
  <c r="O53" i="32"/>
  <c r="L130" i="42"/>
  <c r="M13" i="42"/>
  <c r="L107" i="42"/>
  <c r="M118" i="42"/>
  <c r="M200" i="36"/>
  <c r="AH170" i="35"/>
  <c r="BD66" i="36"/>
  <c r="M132" i="42"/>
  <c r="K27" i="43"/>
  <c r="L16" i="43"/>
  <c r="M23" i="36"/>
  <c r="AD22" i="39"/>
  <c r="AH106" i="35"/>
  <c r="M161" i="36"/>
  <c r="M116" i="42"/>
  <c r="M28" i="36"/>
  <c r="M31" i="42"/>
  <c r="L96" i="42"/>
  <c r="M109" i="42"/>
  <c r="K116" i="37"/>
  <c r="M128" i="42"/>
  <c r="L24" i="42"/>
  <c r="O132" i="32"/>
  <c r="E63" i="33"/>
  <c r="E185" i="33"/>
  <c r="X36" i="34"/>
  <c r="L122" i="42"/>
  <c r="K64" i="37"/>
  <c r="AH184" i="35"/>
  <c r="E72" i="33"/>
  <c r="M103" i="36"/>
  <c r="K33" i="37"/>
  <c r="E80" i="33"/>
  <c r="AD54" i="39"/>
  <c r="K195" i="37"/>
  <c r="X130" i="34"/>
  <c r="L148" i="42"/>
  <c r="AH19" i="35"/>
  <c r="O52" i="32"/>
  <c r="X7" i="34"/>
  <c r="BD64" i="36"/>
  <c r="X184" i="34"/>
  <c r="K180" i="37"/>
  <c r="M99" i="36"/>
  <c r="X183" i="34"/>
  <c r="E155" i="33"/>
  <c r="E157" i="33"/>
  <c r="BD98" i="36"/>
  <c r="AH81" i="35"/>
  <c r="O142" i="32"/>
  <c r="M38" i="42"/>
  <c r="E104" i="33"/>
  <c r="K57" i="37"/>
  <c r="M153" i="42"/>
  <c r="M102" i="42"/>
  <c r="AH98" i="35"/>
  <c r="X159" i="34"/>
  <c r="O111" i="32"/>
  <c r="M147" i="36"/>
  <c r="M37" i="42"/>
  <c r="AD144" i="39"/>
  <c r="E176" i="33"/>
  <c r="O40" i="32"/>
  <c r="X129" i="34"/>
  <c r="L58" i="42"/>
  <c r="AH14" i="35"/>
  <c r="O78" i="32"/>
  <c r="K100" i="37"/>
  <c r="M110" i="42"/>
  <c r="O50" i="32"/>
  <c r="AH158" i="35"/>
  <c r="E201" i="33"/>
  <c r="M52" i="36"/>
  <c r="K38" i="37"/>
  <c r="AH66" i="35"/>
  <c r="AH135" i="35"/>
  <c r="O185" i="32"/>
  <c r="M178" i="36"/>
  <c r="L154" i="42"/>
  <c r="AH105" i="35"/>
  <c r="M35" i="42"/>
  <c r="M120" i="36"/>
  <c r="O140" i="32"/>
  <c r="M106" i="36"/>
  <c r="M93" i="36"/>
  <c r="X111" i="34"/>
  <c r="L162" i="42"/>
  <c r="M71" i="36"/>
  <c r="AH50" i="35"/>
  <c r="X154" i="34"/>
  <c r="L34" i="43"/>
  <c r="AD134" i="39"/>
  <c r="L116" i="42"/>
  <c r="L64" i="42"/>
  <c r="E71" i="33"/>
  <c r="O122" i="32"/>
  <c r="E116" i="33"/>
  <c r="M49" i="36"/>
  <c r="AH173" i="35"/>
  <c r="K197" i="37"/>
  <c r="AH115" i="35"/>
  <c r="O120" i="32"/>
  <c r="X195" i="34"/>
  <c r="BD54" i="36"/>
  <c r="L194" i="42"/>
  <c r="O88" i="32"/>
  <c r="E21" i="33"/>
  <c r="X33" i="34"/>
  <c r="M163" i="36"/>
  <c r="K178" i="37"/>
  <c r="AD183" i="39"/>
  <c r="AH188" i="35"/>
  <c r="AH119" i="35"/>
  <c r="O20" i="32"/>
  <c r="AH17" i="35"/>
  <c r="AD63" i="39"/>
  <c r="M8" i="42"/>
  <c r="L39" i="43"/>
  <c r="AH147" i="35"/>
  <c r="BD102" i="36"/>
  <c r="L42" i="43"/>
  <c r="BD195" i="36"/>
  <c r="L26" i="43"/>
  <c r="K25" i="43"/>
  <c r="L21" i="43"/>
  <c r="K40" i="43"/>
  <c r="O162" i="32"/>
  <c r="AD70" i="39"/>
  <c r="M196" i="42"/>
  <c r="AD35" i="39"/>
  <c r="M152" i="36"/>
  <c r="O198" i="32"/>
  <c r="M81" i="42"/>
  <c r="M58" i="42"/>
  <c r="L139" i="42"/>
  <c r="M34" i="36"/>
  <c r="M202" i="42"/>
  <c r="X34" i="34"/>
  <c r="AD32" i="39"/>
  <c r="BD196" i="36"/>
  <c r="M54" i="42"/>
  <c r="O71" i="32"/>
  <c r="X106" i="34"/>
  <c r="K144" i="37"/>
  <c r="X70" i="34"/>
  <c r="X67" i="34"/>
  <c r="K89" i="37"/>
  <c r="O14" i="32"/>
  <c r="X12" i="34"/>
  <c r="K152" i="37"/>
  <c r="L67" i="42"/>
  <c r="O5" i="32"/>
  <c r="L108" i="42"/>
  <c r="E154" i="33"/>
  <c r="AD203" i="39"/>
  <c r="BD51" i="36"/>
  <c r="BD193" i="36"/>
  <c r="L180" i="42"/>
  <c r="X62" i="34"/>
  <c r="M157" i="42"/>
  <c r="AD129" i="39"/>
  <c r="L156" i="42"/>
  <c r="M106" i="42"/>
  <c r="M72" i="36"/>
  <c r="BD11" i="36"/>
  <c r="O33" i="32"/>
  <c r="L178" i="42"/>
  <c r="K104" i="37"/>
  <c r="X134" i="34"/>
  <c r="AD178" i="39"/>
  <c r="AD114" i="39"/>
  <c r="K161" i="37"/>
  <c r="AH189" i="35"/>
  <c r="M103" i="42"/>
  <c r="M188" i="36"/>
  <c r="AH185" i="35"/>
  <c r="M185" i="36"/>
  <c r="E204" i="33"/>
  <c r="K23" i="37"/>
  <c r="L35" i="42"/>
  <c r="O204" i="32"/>
  <c r="X48" i="34"/>
  <c r="E170" i="33"/>
  <c r="L35" i="43"/>
  <c r="K142" i="37"/>
  <c r="M197" i="42"/>
  <c r="X143" i="34"/>
  <c r="AD136" i="39"/>
  <c r="L199" i="42"/>
  <c r="O108" i="32"/>
  <c r="K17" i="37"/>
  <c r="E15" i="33"/>
  <c r="X162" i="34"/>
  <c r="BD58" i="36"/>
  <c r="M200" i="42"/>
  <c r="O130" i="32"/>
  <c r="M134" i="36"/>
  <c r="X150" i="34"/>
  <c r="X160" i="34"/>
  <c r="E94" i="33"/>
  <c r="O200" i="32"/>
  <c r="K20" i="37"/>
  <c r="AH177" i="35"/>
  <c r="AD184" i="39"/>
  <c r="E12" i="33"/>
  <c r="E156" i="33"/>
  <c r="X71" i="34"/>
  <c r="K183" i="37"/>
  <c r="E161" i="33"/>
  <c r="M18" i="42"/>
  <c r="AH137" i="35"/>
  <c r="M172" i="36"/>
  <c r="O175" i="32"/>
  <c r="E119" i="33"/>
  <c r="M182" i="36"/>
  <c r="O117" i="32"/>
  <c r="O191" i="32"/>
  <c r="L54" i="42"/>
  <c r="M67" i="42"/>
  <c r="L48" i="42"/>
  <c r="L119" i="42"/>
  <c r="M104" i="36"/>
  <c r="AD177" i="39"/>
  <c r="O38" i="32"/>
  <c r="O189" i="32"/>
  <c r="BD197" i="36"/>
  <c r="K135" i="37"/>
  <c r="E111" i="33"/>
  <c r="AD66" i="39"/>
  <c r="K96" i="37"/>
  <c r="M184" i="42"/>
  <c r="E91" i="33"/>
  <c r="E32" i="33"/>
  <c r="L111" i="42"/>
  <c r="AH72" i="35"/>
  <c r="BD60" i="36"/>
  <c r="M150" i="36"/>
  <c r="L31" i="43"/>
  <c r="K31" i="43"/>
  <c r="BD199" i="36"/>
  <c r="L20" i="43"/>
  <c r="L22" i="43"/>
  <c r="K39" i="43"/>
  <c r="K18" i="43"/>
  <c r="N106" i="43"/>
  <c r="N123" i="43"/>
  <c r="O138" i="32"/>
  <c r="X197" i="34"/>
  <c r="E171" i="33"/>
  <c r="AH5" i="35"/>
  <c r="X103" i="34"/>
  <c r="E102" i="33"/>
  <c r="L145" i="42"/>
  <c r="M174" i="42"/>
  <c r="M87" i="42"/>
  <c r="AD90" i="39"/>
  <c r="AD149" i="39"/>
  <c r="M5" i="42"/>
  <c r="AD60" i="39"/>
  <c r="E60" i="33"/>
  <c r="O146" i="32"/>
  <c r="AD105" i="39"/>
  <c r="N105" i="43"/>
  <c r="AH194" i="35"/>
  <c r="K14" i="37"/>
  <c r="E153" i="33"/>
  <c r="M10" i="36"/>
  <c r="O27" i="32"/>
  <c r="AH101" i="35"/>
  <c r="K113" i="37"/>
  <c r="M185" i="42"/>
  <c r="AD153" i="39"/>
  <c r="X6" i="34"/>
  <c r="M99" i="42"/>
  <c r="O177" i="32"/>
  <c r="O67" i="32"/>
  <c r="AD62" i="39"/>
  <c r="O94" i="32"/>
  <c r="K30" i="43"/>
  <c r="K42" i="43"/>
  <c r="N115" i="43"/>
  <c r="O18" i="32"/>
  <c r="M77" i="42"/>
  <c r="AH122" i="35"/>
  <c r="E59" i="33"/>
  <c r="E18" i="33"/>
  <c r="X153" i="34"/>
  <c r="AH114" i="35"/>
  <c r="L41" i="43"/>
  <c r="K7" i="37"/>
  <c r="AH35" i="35"/>
  <c r="K191" i="37"/>
  <c r="X151" i="34"/>
  <c r="X147" i="34"/>
  <c r="M122" i="36"/>
  <c r="K117" i="37"/>
  <c r="K130" i="37"/>
  <c r="X142" i="34"/>
  <c r="X47" i="34"/>
  <c r="L181" i="42"/>
  <c r="K157" i="37"/>
  <c r="O98" i="32"/>
  <c r="E135" i="33"/>
  <c r="K56" i="37"/>
  <c r="X136" i="34"/>
  <c r="E70" i="33"/>
  <c r="AH11" i="35"/>
  <c r="X57" i="34"/>
  <c r="AH112" i="35"/>
  <c r="X131" i="34"/>
  <c r="M195" i="36"/>
  <c r="E10" i="33"/>
  <c r="K154" i="37"/>
  <c r="E147" i="33"/>
  <c r="AD188" i="39"/>
  <c r="AH169" i="35"/>
  <c r="O190" i="32"/>
  <c r="X39" i="34"/>
  <c r="X87" i="34"/>
  <c r="L36" i="43"/>
  <c r="M169" i="42"/>
  <c r="M17" i="42"/>
  <c r="M110" i="36"/>
  <c r="O153" i="32"/>
  <c r="AH99" i="35"/>
  <c r="AH133" i="35"/>
  <c r="E66" i="33"/>
  <c r="M51" i="36"/>
  <c r="O81" i="32"/>
  <c r="E89" i="33"/>
  <c r="M54" i="36"/>
  <c r="L38" i="42"/>
  <c r="E108" i="33"/>
  <c r="O201" i="32"/>
  <c r="M149" i="42"/>
  <c r="X135" i="34"/>
  <c r="M93" i="42"/>
  <c r="X108" i="34"/>
  <c r="AD187" i="39"/>
  <c r="AD175" i="39"/>
  <c r="BD189" i="36"/>
  <c r="O64" i="32"/>
  <c r="K137" i="37"/>
  <c r="L63" i="42"/>
  <c r="M181" i="42"/>
  <c r="X73" i="34"/>
  <c r="L105" i="42"/>
  <c r="M62" i="42"/>
  <c r="AD190" i="39"/>
  <c r="AH146" i="35"/>
  <c r="BD56" i="36"/>
  <c r="BD107" i="36"/>
  <c r="M105" i="42"/>
  <c r="AH13" i="35"/>
  <c r="AH92" i="35"/>
  <c r="E38" i="33"/>
  <c r="L74" i="42"/>
  <c r="L66" i="42"/>
  <c r="O139" i="32"/>
  <c r="L171" i="42"/>
  <c r="L57" i="42"/>
  <c r="X27" i="34"/>
  <c r="BD110" i="36"/>
  <c r="BD61" i="36"/>
  <c r="L30" i="43"/>
  <c r="K32" i="43"/>
  <c r="BD200" i="36"/>
  <c r="L18" i="43"/>
  <c r="K35" i="43"/>
  <c r="K110" i="43"/>
  <c r="K22" i="43"/>
  <c r="M158" i="42"/>
  <c r="M12" i="42"/>
  <c r="AH174" i="35"/>
  <c r="E62" i="33"/>
  <c r="L17" i="43"/>
  <c r="K108" i="43"/>
  <c r="N110" i="43"/>
  <c r="K75" i="37"/>
  <c r="X77" i="34"/>
  <c r="X178" i="34"/>
  <c r="BD65" i="36"/>
  <c r="M70" i="42"/>
  <c r="AD88" i="39"/>
  <c r="AD137" i="39"/>
  <c r="L81" i="42"/>
  <c r="M154" i="36"/>
  <c r="E182" i="33"/>
  <c r="X198" i="34"/>
  <c r="E67" i="33"/>
  <c r="L75" i="42"/>
  <c r="K90" i="37"/>
  <c r="L59" i="42"/>
  <c r="O171" i="32"/>
  <c r="L17" i="42"/>
  <c r="E52" i="33"/>
  <c r="M100" i="36"/>
  <c r="M159" i="36"/>
  <c r="M92" i="36"/>
  <c r="K140" i="37"/>
  <c r="O137" i="32"/>
  <c r="E92" i="33"/>
  <c r="E197" i="33"/>
  <c r="E143" i="33"/>
  <c r="L16" i="42"/>
  <c r="E20" i="33"/>
  <c r="L142" i="42"/>
  <c r="BD55" i="36"/>
  <c r="AD58" i="39"/>
  <c r="L22" i="42"/>
  <c r="E96" i="33"/>
  <c r="AD52" i="39"/>
  <c r="AH10" i="35"/>
  <c r="O188" i="32"/>
  <c r="O49" i="32"/>
  <c r="L196" i="42"/>
  <c r="M194" i="36"/>
  <c r="AD27" i="39"/>
  <c r="AH64" i="35"/>
  <c r="AH88" i="35"/>
  <c r="AH22" i="35"/>
  <c r="L191" i="42"/>
  <c r="M32" i="42"/>
  <c r="M11" i="42"/>
  <c r="E158" i="33"/>
  <c r="K9" i="37"/>
  <c r="O154" i="32"/>
  <c r="M26" i="42"/>
  <c r="L27" i="42"/>
  <c r="M37" i="36"/>
  <c r="BD192" i="36"/>
  <c r="E146" i="33"/>
  <c r="L76" i="42"/>
  <c r="E37" i="33"/>
  <c r="K94" i="37"/>
  <c r="E95" i="33"/>
  <c r="X10" i="34"/>
  <c r="M28" i="42"/>
  <c r="K5" i="37"/>
  <c r="BD188" i="36"/>
  <c r="L25" i="43"/>
  <c r="N36" i="43"/>
  <c r="X93" i="34"/>
  <c r="X163" i="34"/>
  <c r="O102" i="32"/>
  <c r="M49" i="42"/>
  <c r="AH190" i="35"/>
  <c r="AD15" i="39"/>
  <c r="O95" i="32"/>
  <c r="O15" i="32"/>
  <c r="AD102" i="39"/>
  <c r="O192" i="32"/>
  <c r="K54" i="43"/>
  <c r="N35" i="43"/>
  <c r="M153" i="36"/>
  <c r="O158" i="32"/>
  <c r="M164" i="36"/>
  <c r="AH53" i="35"/>
  <c r="AD77" i="39"/>
  <c r="X32" i="34"/>
  <c r="M114" i="42"/>
  <c r="M94" i="36"/>
  <c r="M202" i="36"/>
  <c r="E128" i="33"/>
  <c r="BD62" i="36"/>
  <c r="BD106" i="36"/>
  <c r="BD198" i="36"/>
  <c r="L118" i="43"/>
  <c r="L32" i="43"/>
  <c r="K49" i="43"/>
  <c r="K29" i="43"/>
  <c r="K26" i="43"/>
  <c r="K63" i="43"/>
  <c r="K145" i="43"/>
  <c r="BD194" i="36"/>
  <c r="L23" i="43"/>
  <c r="K38" i="43"/>
  <c r="K107" i="43"/>
  <c r="K104" i="43"/>
  <c r="K21" i="43"/>
  <c r="K120" i="43"/>
  <c r="K156" i="43"/>
  <c r="K163" i="43"/>
  <c r="N137" i="43"/>
  <c r="N148" i="43"/>
  <c r="N147" i="43"/>
  <c r="N154" i="43"/>
  <c r="N107" i="43"/>
  <c r="N121" i="43"/>
  <c r="N119" i="43"/>
  <c r="N93" i="43"/>
  <c r="N76" i="43"/>
  <c r="N94" i="43"/>
  <c r="N153" i="43"/>
  <c r="N136" i="43"/>
  <c r="N161" i="43"/>
  <c r="N114" i="43"/>
  <c r="N122" i="43"/>
  <c r="N84" i="43"/>
  <c r="N111" i="43"/>
  <c r="N96" i="43"/>
  <c r="K105" i="37"/>
  <c r="L121" i="42"/>
  <c r="E162" i="33"/>
  <c r="M138" i="42"/>
  <c r="BD105" i="36"/>
  <c r="E192" i="33"/>
  <c r="M119" i="42"/>
  <c r="E141" i="33"/>
  <c r="M131" i="42"/>
  <c r="AH139" i="35"/>
  <c r="M62" i="36"/>
  <c r="M195" i="42"/>
  <c r="BD63" i="36"/>
  <c r="AD147" i="39"/>
  <c r="BD187" i="36"/>
  <c r="BD111" i="36"/>
  <c r="BD59" i="36"/>
  <c r="K33" i="43"/>
  <c r="K41" i="43"/>
  <c r="K153" i="43"/>
  <c r="N160" i="43"/>
  <c r="N81" i="43"/>
  <c r="M79" i="42"/>
  <c r="M192" i="42"/>
  <c r="M6" i="36"/>
  <c r="M40" i="42"/>
  <c r="AH113" i="35"/>
  <c r="X81" i="34"/>
  <c r="O114" i="32"/>
  <c r="M140" i="42"/>
  <c r="X188" i="34"/>
  <c r="M70" i="36"/>
  <c r="BD57" i="36" s="1"/>
  <c r="K73" i="37"/>
  <c r="M146" i="36"/>
  <c r="X51" i="34"/>
  <c r="E29" i="33"/>
  <c r="L28" i="43"/>
  <c r="AH187" i="35"/>
  <c r="O149" i="32"/>
  <c r="X102" i="34"/>
  <c r="N25" i="43"/>
  <c r="K65" i="43"/>
  <c r="L19" i="43"/>
  <c r="K105" i="43"/>
  <c r="L109" i="43"/>
  <c r="K121" i="43"/>
  <c r="K154" i="43"/>
  <c r="N112" i="43"/>
  <c r="N99" i="43"/>
  <c r="L15" i="43"/>
  <c r="BD100" i="36"/>
  <c r="L51" i="43"/>
  <c r="L48" i="43"/>
  <c r="L49" i="43"/>
  <c r="L47" i="43"/>
  <c r="N164" i="43"/>
  <c r="L46" i="43"/>
  <c r="BD151" i="36"/>
  <c r="BD6" i="36"/>
  <c r="L53" i="43"/>
  <c r="L14" i="43"/>
  <c r="L27" i="43"/>
  <c r="K28" i="43"/>
  <c r="K24" i="43"/>
  <c r="BD12" i="36"/>
  <c r="BD16" i="36"/>
  <c r="BD17" i="36"/>
  <c r="BD15" i="36"/>
  <c r="BD7" i="36"/>
  <c r="K144" i="43"/>
  <c r="K146" i="43"/>
  <c r="K151" i="43"/>
  <c r="K149" i="43"/>
  <c r="K152" i="43"/>
  <c r="K148" i="43"/>
  <c r="L29" i="43"/>
  <c r="L24" i="43"/>
  <c r="L33" i="43"/>
  <c r="L38" i="43"/>
  <c r="L43" i="43"/>
  <c r="L40" i="43"/>
  <c r="L37" i="43"/>
  <c r="BD190" i="36"/>
  <c r="BD186" i="36"/>
  <c r="K36" i="43"/>
  <c r="K50" i="43"/>
  <c r="K43" i="43"/>
  <c r="K48" i="43"/>
  <c r="K37" i="43"/>
  <c r="K45" i="43"/>
  <c r="K34" i="43"/>
  <c r="K44" i="43"/>
  <c r="N109" i="43"/>
  <c r="N108" i="43"/>
  <c r="N113" i="43"/>
  <c r="N118" i="43"/>
  <c r="N104" i="43"/>
  <c r="N117" i="43"/>
  <c r="N116" i="43"/>
  <c r="K17" i="43"/>
  <c r="K15" i="43"/>
  <c r="K14" i="43"/>
  <c r="K23" i="43"/>
  <c r="K20" i="43"/>
  <c r="K19" i="43"/>
  <c r="K16" i="43"/>
  <c r="N88" i="43"/>
  <c r="N90" i="43"/>
  <c r="N87" i="43"/>
  <c r="N85" i="43"/>
  <c r="N86" i="43"/>
  <c r="N89" i="43"/>
  <c r="J70" i="43"/>
  <c r="J64" i="43"/>
  <c r="J67" i="43"/>
  <c r="J69" i="43"/>
  <c r="J65" i="43"/>
  <c r="J66" i="43"/>
  <c r="K87" i="43"/>
  <c r="K86" i="43"/>
  <c r="K89" i="43"/>
  <c r="K93" i="43"/>
  <c r="K90" i="43"/>
  <c r="K84" i="43"/>
  <c r="N120" i="43"/>
  <c r="N131" i="43"/>
  <c r="N133" i="43"/>
  <c r="N127" i="43"/>
  <c r="N130" i="43"/>
  <c r="N129" i="43"/>
  <c r="N124" i="43"/>
  <c r="N125" i="43"/>
  <c r="K106" i="43"/>
  <c r="K109" i="43"/>
  <c r="K113" i="43"/>
  <c r="K111" i="43"/>
  <c r="N151" i="43"/>
  <c r="N152" i="43"/>
  <c r="N145" i="43"/>
  <c r="N146" i="43"/>
  <c r="N144" i="43"/>
  <c r="N149" i="43"/>
  <c r="AA10" i="42"/>
  <c r="AA19" i="42"/>
  <c r="AA11" i="42"/>
  <c r="AA18" i="42"/>
  <c r="AA21" i="42"/>
  <c r="AA14" i="42"/>
  <c r="AA9" i="42"/>
  <c r="AA12" i="42"/>
  <c r="AA22" i="42"/>
  <c r="AA7" i="42"/>
  <c r="AA20" i="42"/>
  <c r="BD108" i="36"/>
  <c r="BD109" i="36"/>
  <c r="BD104" i="36"/>
  <c r="N45" i="43"/>
  <c r="N52" i="43"/>
  <c r="N46" i="43"/>
  <c r="N50" i="43"/>
  <c r="N47" i="43"/>
  <c r="K72" i="43"/>
  <c r="K70" i="43"/>
  <c r="K67" i="43"/>
  <c r="K69" i="43"/>
  <c r="K73" i="43"/>
  <c r="K66" i="43"/>
  <c r="K68" i="43"/>
  <c r="K64" i="43"/>
  <c r="L128" i="43"/>
  <c r="L131" i="43"/>
  <c r="L130" i="43"/>
  <c r="L129" i="43"/>
  <c r="L126" i="43"/>
  <c r="L125" i="43"/>
  <c r="L133" i="43"/>
  <c r="L155" i="43"/>
  <c r="L159" i="43"/>
  <c r="L157" i="43"/>
  <c r="L156" i="43"/>
  <c r="L158" i="43"/>
  <c r="L154" i="43"/>
  <c r="L163" i="43"/>
  <c r="L161" i="43"/>
  <c r="K116" i="43"/>
  <c r="K118" i="43"/>
  <c r="K112" i="43"/>
  <c r="K117" i="43"/>
  <c r="K114" i="43"/>
  <c r="K122" i="43"/>
  <c r="K115" i="43"/>
  <c r="K119" i="43"/>
  <c r="K123" i="43"/>
  <c r="N158" i="43"/>
  <c r="N159" i="43"/>
  <c r="N163" i="43"/>
  <c r="N150" i="43"/>
  <c r="N157" i="43"/>
  <c r="N156" i="43"/>
  <c r="N162" i="43"/>
  <c r="N155" i="43"/>
  <c r="K158" i="43"/>
  <c r="K157" i="43"/>
  <c r="K161" i="43"/>
  <c r="K155" i="43"/>
  <c r="K159" i="43"/>
  <c r="K150" i="43"/>
  <c r="K147" i="43"/>
  <c r="K160" i="43"/>
  <c r="K162" i="43"/>
  <c r="K56" i="43"/>
  <c r="K57" i="43"/>
  <c r="K51" i="43"/>
  <c r="K46" i="43"/>
  <c r="K55" i="43"/>
  <c r="K53" i="43"/>
  <c r="K47" i="43"/>
  <c r="K59" i="43"/>
  <c r="K62" i="43"/>
  <c r="K60" i="43"/>
  <c r="K52" i="43"/>
  <c r="K61" i="43"/>
  <c r="K58" i="43"/>
  <c r="AA15" i="42"/>
  <c r="AA16" i="42"/>
  <c r="BD21" i="36"/>
  <c r="J164" i="43" s="1"/>
  <c r="BD19" i="36"/>
  <c r="BD13" i="36"/>
  <c r="BD14" i="36"/>
  <c r="BD18" i="36"/>
  <c r="BD20" i="36"/>
  <c r="N74" i="43"/>
  <c r="N82" i="43"/>
  <c r="N79" i="43"/>
  <c r="N75" i="43"/>
  <c r="N83" i="43"/>
  <c r="N80" i="43"/>
  <c r="N77" i="43"/>
  <c r="N78" i="43"/>
  <c r="N39" i="43"/>
  <c r="N40" i="43"/>
  <c r="N38" i="43"/>
  <c r="N41" i="43"/>
  <c r="N42" i="43"/>
  <c r="N37" i="43"/>
  <c r="N43" i="43"/>
  <c r="N34" i="43"/>
  <c r="K128" i="43"/>
  <c r="K126" i="43"/>
  <c r="K129" i="43"/>
  <c r="K125" i="43"/>
  <c r="K127" i="43"/>
  <c r="K130" i="43"/>
  <c r="K132" i="43"/>
  <c r="K124" i="43"/>
  <c r="K131" i="43"/>
  <c r="L114" i="43"/>
  <c r="L119" i="43"/>
  <c r="L122" i="43"/>
  <c r="L116" i="43"/>
  <c r="L123" i="43"/>
  <c r="L120" i="43"/>
  <c r="L115" i="43"/>
  <c r="L117" i="43"/>
  <c r="L121" i="43"/>
  <c r="N132" i="43"/>
  <c r="N126" i="43"/>
  <c r="N134" i="43"/>
  <c r="N138" i="43"/>
  <c r="N128" i="43"/>
  <c r="N139" i="43"/>
  <c r="N141" i="43"/>
  <c r="N135" i="43"/>
  <c r="N143" i="43"/>
  <c r="N142" i="43"/>
  <c r="N140" i="43"/>
  <c r="N92" i="43"/>
  <c r="N95" i="43"/>
  <c r="N101" i="43"/>
  <c r="N91" i="43"/>
  <c r="N102" i="43"/>
  <c r="N103" i="43"/>
  <c r="N98" i="43"/>
  <c r="N97" i="43"/>
  <c r="N100" i="43"/>
  <c r="L106" i="43"/>
  <c r="L105" i="43"/>
  <c r="L104" i="43"/>
  <c r="L108" i="43"/>
  <c r="L112" i="43"/>
  <c r="L113" i="43"/>
  <c r="L110" i="43"/>
  <c r="L107" i="43"/>
  <c r="L111" i="43"/>
  <c r="K133" i="43"/>
  <c r="K141" i="43"/>
  <c r="K136" i="43"/>
  <c r="K142" i="43"/>
  <c r="K139" i="43"/>
  <c r="K137" i="43"/>
  <c r="K143" i="43"/>
  <c r="K134" i="43"/>
  <c r="K138" i="43"/>
  <c r="K140" i="43"/>
  <c r="K135" i="43"/>
  <c r="N32" i="43"/>
  <c r="N30" i="43"/>
  <c r="N27" i="43"/>
  <c r="N29" i="43"/>
  <c r="N28" i="43"/>
  <c r="N24" i="43"/>
  <c r="N26" i="43"/>
  <c r="N33" i="43"/>
  <c r="N31" i="43"/>
  <c r="L162" i="43"/>
  <c r="L160" i="43"/>
  <c r="K96" i="43"/>
  <c r="K98" i="43"/>
  <c r="K91" i="43"/>
  <c r="K88" i="43"/>
  <c r="K99" i="43"/>
  <c r="K92" i="43"/>
  <c r="K85" i="43"/>
  <c r="K103" i="43"/>
  <c r="K95" i="43"/>
  <c r="K102" i="43"/>
  <c r="K100" i="43"/>
  <c r="K94" i="43"/>
  <c r="K101" i="43"/>
  <c r="K97" i="43"/>
  <c r="BD9" i="36"/>
  <c r="BD8" i="36"/>
  <c r="BD10" i="36"/>
  <c r="AA8" i="42"/>
  <c r="AA17" i="42"/>
  <c r="AA13" i="42"/>
  <c r="K79" i="43"/>
  <c r="K77" i="43"/>
  <c r="K71" i="43"/>
  <c r="K75" i="43"/>
  <c r="K76" i="43"/>
  <c r="K82" i="43"/>
  <c r="K78" i="43"/>
  <c r="K83" i="43"/>
  <c r="K81" i="43"/>
  <c r="K80" i="43"/>
  <c r="K74" i="43"/>
  <c r="BD148" i="36"/>
  <c r="BD155" i="36"/>
  <c r="BD149" i="36"/>
  <c r="BD156" i="36"/>
  <c r="M164" i="43" s="1"/>
  <c r="BD142" i="36"/>
  <c r="BD150" i="36"/>
  <c r="BD141" i="36"/>
  <c r="BD145" i="36"/>
  <c r="BD143" i="36"/>
  <c r="BD153" i="36"/>
  <c r="BD144" i="36"/>
  <c r="BD154" i="36"/>
  <c r="BD146" i="36"/>
  <c r="L44" i="43"/>
  <c r="L50" i="43"/>
  <c r="L52" i="43"/>
  <c r="L45" i="43"/>
  <c r="J73" i="43"/>
  <c r="J77" i="43"/>
  <c r="J72" i="43"/>
  <c r="J68" i="43"/>
  <c r="J80" i="43"/>
  <c r="J76" i="43"/>
  <c r="J71" i="43"/>
  <c r="J79" i="43"/>
  <c r="J83" i="43"/>
  <c r="J74" i="43"/>
  <c r="J81" i="43"/>
  <c r="J82" i="43"/>
  <c r="J75" i="43"/>
  <c r="J78" i="43"/>
  <c r="J123" i="43"/>
  <c r="J114" i="43"/>
  <c r="J118" i="43"/>
  <c r="J120" i="43"/>
  <c r="J121" i="43"/>
  <c r="J115" i="43"/>
  <c r="J119" i="43"/>
  <c r="J122" i="43"/>
  <c r="J117" i="43"/>
  <c r="J116" i="43"/>
  <c r="J125" i="43"/>
  <c r="J132" i="43"/>
  <c r="J133" i="43"/>
  <c r="J126" i="43"/>
  <c r="J131" i="43"/>
  <c r="J130" i="43"/>
  <c r="J129" i="43"/>
  <c r="J128" i="43"/>
  <c r="J127" i="43"/>
  <c r="J124" i="43"/>
  <c r="J104" i="43"/>
  <c r="J110" i="43"/>
  <c r="J108" i="43"/>
  <c r="J112" i="43"/>
  <c r="J109" i="43"/>
  <c r="J113" i="43"/>
  <c r="J111" i="43"/>
  <c r="J107" i="43"/>
  <c r="J105" i="43"/>
  <c r="J106" i="43"/>
  <c r="J17" i="43"/>
  <c r="J18" i="43"/>
  <c r="J22" i="43"/>
  <c r="J19" i="43"/>
  <c r="J20" i="43"/>
  <c r="J14" i="43"/>
  <c r="J23" i="43"/>
  <c r="J15" i="43"/>
  <c r="J16" i="43"/>
  <c r="J21" i="43"/>
  <c r="J33" i="43"/>
  <c r="J30" i="43"/>
  <c r="J29" i="43"/>
  <c r="J31" i="43"/>
  <c r="J32" i="43"/>
  <c r="J26" i="43"/>
  <c r="J25" i="43"/>
  <c r="J28" i="43"/>
  <c r="J27" i="43"/>
  <c r="J24" i="43"/>
  <c r="N51" i="43"/>
  <c r="N48" i="43"/>
  <c r="N49" i="43"/>
  <c r="N53" i="43"/>
  <c r="N44" i="43"/>
  <c r="N16" i="43"/>
  <c r="N21" i="43"/>
  <c r="N17" i="43"/>
  <c r="N18" i="43"/>
  <c r="N22" i="43"/>
  <c r="N23" i="43"/>
  <c r="N14" i="43"/>
  <c r="N20" i="43"/>
  <c r="N15" i="43"/>
  <c r="N19" i="43"/>
  <c r="L124" i="43"/>
  <c r="L143" i="43"/>
  <c r="L138" i="43"/>
  <c r="L127" i="43"/>
  <c r="L132" i="43"/>
  <c r="L142" i="43"/>
  <c r="L135" i="43"/>
  <c r="L141" i="43"/>
  <c r="L136" i="43"/>
  <c r="L139" i="43"/>
  <c r="L137" i="43"/>
  <c r="L134" i="43"/>
  <c r="L140" i="43"/>
  <c r="L152" i="43"/>
  <c r="L144" i="43"/>
  <c r="L146" i="43"/>
  <c r="L151" i="43"/>
  <c r="L153" i="43"/>
  <c r="L149" i="43"/>
  <c r="L147" i="43"/>
  <c r="L148" i="43"/>
  <c r="L150" i="43"/>
  <c r="L145" i="43"/>
  <c r="L97" i="43"/>
  <c r="L102" i="43"/>
  <c r="L101" i="43"/>
  <c r="L98" i="43"/>
  <c r="L94" i="43"/>
  <c r="L100" i="43"/>
  <c r="L99" i="43"/>
  <c r="L103" i="43"/>
  <c r="L96" i="43"/>
  <c r="L95" i="43"/>
  <c r="J153" i="43"/>
  <c r="J145" i="43"/>
  <c r="J152" i="43"/>
  <c r="J149" i="43"/>
  <c r="J146" i="43"/>
  <c r="J151" i="43"/>
  <c r="J144" i="43"/>
  <c r="J148" i="43"/>
  <c r="J147" i="43"/>
  <c r="J150" i="43"/>
  <c r="J91" i="43"/>
  <c r="J84" i="43"/>
  <c r="J85" i="43"/>
  <c r="J90" i="43"/>
  <c r="J86" i="43"/>
  <c r="J93" i="43"/>
  <c r="J89" i="43"/>
  <c r="J88" i="43"/>
  <c r="J92" i="43"/>
  <c r="J87" i="43"/>
  <c r="J95" i="43"/>
  <c r="J97" i="43"/>
  <c r="J101" i="43"/>
  <c r="J102" i="43"/>
  <c r="J100" i="43"/>
  <c r="J98" i="43"/>
  <c r="J96" i="43"/>
  <c r="J99" i="43"/>
  <c r="J103" i="43"/>
  <c r="J94" i="43"/>
  <c r="J141" i="43"/>
  <c r="J136" i="43"/>
  <c r="J137" i="43"/>
  <c r="J139" i="43"/>
  <c r="J142" i="43"/>
  <c r="J143" i="43"/>
  <c r="J138" i="43"/>
  <c r="J134" i="43"/>
  <c r="J135" i="43"/>
  <c r="J140" i="43"/>
  <c r="J162" i="43"/>
  <c r="J161" i="43"/>
  <c r="J160" i="43"/>
  <c r="J158" i="43"/>
  <c r="J154" i="43"/>
  <c r="J155" i="43"/>
  <c r="J157" i="43"/>
  <c r="J156" i="43"/>
  <c r="J163" i="43"/>
  <c r="J159" i="43"/>
  <c r="J44" i="43"/>
  <c r="J50" i="43"/>
  <c r="J51" i="43"/>
  <c r="J52" i="43"/>
  <c r="J47" i="43"/>
  <c r="J45" i="43"/>
  <c r="J48" i="43"/>
  <c r="J49" i="43"/>
  <c r="J46" i="43"/>
  <c r="J53" i="43"/>
  <c r="J35" i="43"/>
  <c r="J40" i="43"/>
  <c r="J37" i="43"/>
  <c r="J39" i="43"/>
  <c r="J43" i="43"/>
  <c r="J41" i="43"/>
  <c r="J38" i="43"/>
  <c r="J36" i="43"/>
  <c r="J34" i="43"/>
  <c r="J42" i="43"/>
  <c r="J58" i="43"/>
  <c r="J60" i="43"/>
  <c r="J55" i="43"/>
  <c r="J54" i="43"/>
  <c r="J56" i="43"/>
  <c r="J59" i="43"/>
  <c r="J62" i="43"/>
  <c r="J57" i="43"/>
  <c r="J63" i="43"/>
  <c r="J61" i="43"/>
  <c r="M92" i="43"/>
  <c r="M84" i="43"/>
  <c r="M87" i="43"/>
  <c r="M91" i="43"/>
  <c r="M89" i="43"/>
  <c r="M88" i="43"/>
  <c r="M86" i="43"/>
  <c r="M93" i="43"/>
  <c r="M90" i="43"/>
  <c r="M85" i="43"/>
  <c r="M157" i="43"/>
  <c r="M156" i="43"/>
  <c r="M162" i="43"/>
  <c r="M160" i="43"/>
  <c r="M154" i="43"/>
  <c r="M159" i="43"/>
  <c r="M155" i="43"/>
  <c r="M161" i="43"/>
  <c r="M163" i="43"/>
  <c r="M158" i="43"/>
  <c r="M95" i="43"/>
  <c r="M101" i="43"/>
  <c r="M99" i="43"/>
  <c r="M98" i="43"/>
  <c r="M103" i="43"/>
  <c r="M100" i="43"/>
  <c r="M94" i="43"/>
  <c r="M97" i="43"/>
  <c r="M96" i="43"/>
  <c r="M102" i="43"/>
  <c r="M25" i="43"/>
  <c r="M33" i="43"/>
  <c r="M24" i="43"/>
  <c r="M32" i="43"/>
  <c r="M26" i="43"/>
  <c r="M29" i="43"/>
  <c r="M28" i="43"/>
  <c r="M30" i="43"/>
  <c r="M31" i="43"/>
  <c r="M27" i="43"/>
  <c r="M106" i="43"/>
  <c r="M108" i="43"/>
  <c r="M107" i="43"/>
  <c r="M112" i="43"/>
  <c r="M104" i="43"/>
  <c r="M111" i="43"/>
  <c r="M110" i="43"/>
  <c r="M105" i="43"/>
  <c r="M109" i="43"/>
  <c r="M113" i="43"/>
  <c r="M16" i="43"/>
  <c r="M21" i="43"/>
  <c r="M18" i="43"/>
  <c r="M22" i="43"/>
  <c r="M17" i="43"/>
  <c r="M14" i="43"/>
  <c r="M20" i="43"/>
  <c r="M23" i="43"/>
  <c r="M19" i="43"/>
  <c r="M15" i="43"/>
  <c r="M63" i="43"/>
  <c r="M56" i="43"/>
  <c r="M55" i="43"/>
  <c r="M59" i="43"/>
  <c r="M61" i="43"/>
  <c r="M58" i="43"/>
  <c r="M60" i="43"/>
  <c r="M57" i="43"/>
  <c r="M62" i="43"/>
  <c r="M54" i="43"/>
  <c r="M34" i="43"/>
  <c r="M42" i="43"/>
  <c r="M40" i="43"/>
  <c r="M35" i="43"/>
  <c r="M38" i="43"/>
  <c r="M39" i="43"/>
  <c r="M36" i="43"/>
  <c r="M41" i="43"/>
  <c r="M37" i="43"/>
  <c r="M43" i="43"/>
  <c r="M142" i="43"/>
  <c r="M134" i="43"/>
  <c r="M140" i="43"/>
  <c r="M136" i="43"/>
  <c r="M135" i="43"/>
  <c r="M139" i="43"/>
  <c r="M137" i="43"/>
  <c r="M141" i="43"/>
  <c r="M138" i="43"/>
  <c r="M143" i="43"/>
  <c r="M50" i="43"/>
  <c r="M53" i="43"/>
  <c r="M46" i="43"/>
  <c r="M51" i="43"/>
  <c r="M45" i="43"/>
  <c r="M49" i="43"/>
  <c r="M44" i="43"/>
  <c r="M52" i="43"/>
  <c r="M48" i="43"/>
  <c r="M47" i="43"/>
  <c r="M144" i="43"/>
  <c r="M150" i="43"/>
  <c r="M147" i="43"/>
  <c r="M149" i="43"/>
  <c r="M148" i="43"/>
  <c r="M152" i="43"/>
  <c r="M145" i="43"/>
  <c r="M146" i="43"/>
  <c r="M151" i="43"/>
  <c r="M153" i="43"/>
  <c r="D29" i="46" l="1"/>
  <c r="R140" i="42"/>
  <c r="S140" i="42"/>
  <c r="Q140" i="42"/>
  <c r="S40" i="42"/>
  <c r="R40" i="42"/>
  <c r="Q40" i="42"/>
  <c r="S192" i="42"/>
  <c r="R192" i="42"/>
  <c r="Q192" i="42"/>
  <c r="S79" i="42"/>
  <c r="R79" i="42"/>
  <c r="Q79" i="42"/>
  <c r="S195" i="42"/>
  <c r="Q195" i="42"/>
  <c r="R195" i="42"/>
  <c r="Q131" i="42"/>
  <c r="R131" i="42"/>
  <c r="S131" i="42"/>
  <c r="D141" i="46"/>
  <c r="Q119" i="42"/>
  <c r="R119" i="42"/>
  <c r="S119" i="42"/>
  <c r="D192" i="46"/>
  <c r="S138" i="42"/>
  <c r="R138" i="42"/>
  <c r="Q138" i="42"/>
  <c r="D162" i="46"/>
  <c r="D128" i="46"/>
  <c r="S114" i="42"/>
  <c r="Q114" i="42"/>
  <c r="R114" i="42"/>
  <c r="Q49" i="42"/>
  <c r="R49" i="42"/>
  <c r="S49" i="42"/>
  <c r="Q28" i="42"/>
  <c r="S28" i="42"/>
  <c r="R28" i="42"/>
  <c r="D95" i="46"/>
  <c r="D37" i="46"/>
  <c r="D146" i="46"/>
  <c r="S26" i="42"/>
  <c r="R26" i="42"/>
  <c r="Q26" i="42"/>
  <c r="D158" i="46"/>
  <c r="S11" i="42"/>
  <c r="Q11" i="42"/>
  <c r="R11" i="42"/>
  <c r="Q32" i="42"/>
  <c r="S32" i="42"/>
  <c r="R32" i="42"/>
  <c r="D96" i="46"/>
  <c r="D20" i="46"/>
  <c r="D143" i="46"/>
  <c r="D197" i="46"/>
  <c r="D92" i="46"/>
  <c r="D52" i="46"/>
  <c r="D67" i="46"/>
  <c r="D182" i="46"/>
  <c r="S70" i="42"/>
  <c r="Q70" i="42"/>
  <c r="R70" i="42"/>
  <c r="D62" i="46"/>
  <c r="Q12" i="42"/>
  <c r="S12" i="42"/>
  <c r="R12" i="42"/>
  <c r="S158" i="42"/>
  <c r="Q158" i="42"/>
  <c r="R158" i="42"/>
  <c r="D38" i="46"/>
  <c r="Q105" i="42"/>
  <c r="R105" i="42"/>
  <c r="S105" i="42"/>
  <c r="S62" i="42"/>
  <c r="Q62" i="42"/>
  <c r="R62" i="42"/>
  <c r="R181" i="42"/>
  <c r="S181" i="42"/>
  <c r="Q181" i="42"/>
  <c r="Q93" i="42"/>
  <c r="R93" i="42"/>
  <c r="S93" i="42"/>
  <c r="R149" i="42"/>
  <c r="Q149" i="42"/>
  <c r="S149" i="42"/>
  <c r="D108" i="46"/>
  <c r="D89" i="46"/>
  <c r="D66" i="46"/>
  <c r="Q17" i="42"/>
  <c r="R17" i="42"/>
  <c r="S17" i="42"/>
  <c r="R169" i="42"/>
  <c r="Q169" i="42"/>
  <c r="S169" i="42"/>
  <c r="AW196" i="35"/>
  <c r="AW199" i="35"/>
  <c r="AW201" i="35"/>
  <c r="AW197" i="35"/>
  <c r="AW198" i="35"/>
  <c r="AW195" i="35"/>
  <c r="AW200" i="35"/>
  <c r="AW194" i="35"/>
  <c r="D147" i="46"/>
  <c r="D10" i="46"/>
  <c r="D70" i="46"/>
  <c r="D135" i="46"/>
  <c r="D18" i="46"/>
  <c r="D59" i="46"/>
  <c r="R77" i="42"/>
  <c r="S77" i="42"/>
  <c r="Q77" i="42"/>
  <c r="Q99" i="42"/>
  <c r="S99" i="42"/>
  <c r="R99" i="42"/>
  <c r="S185" i="42"/>
  <c r="Q185" i="42"/>
  <c r="R185" i="42"/>
  <c r="D153" i="46"/>
  <c r="D60" i="46"/>
  <c r="R5" i="42"/>
  <c r="S5" i="42"/>
  <c r="Q5" i="42"/>
  <c r="S87" i="42"/>
  <c r="Q87" i="42"/>
  <c r="R87" i="42"/>
  <c r="S174" i="42"/>
  <c r="Q174" i="42"/>
  <c r="R174" i="42"/>
  <c r="D102" i="46"/>
  <c r="AW19" i="35"/>
  <c r="AW18" i="35"/>
  <c r="AW15" i="35"/>
  <c r="AW20" i="35"/>
  <c r="AW17" i="35"/>
  <c r="AW14" i="35"/>
  <c r="AW21" i="35"/>
  <c r="AW16" i="35"/>
  <c r="D171" i="46"/>
  <c r="D32" i="46"/>
  <c r="D91" i="46"/>
  <c r="S184" i="42"/>
  <c r="R184" i="42"/>
  <c r="Q184" i="42"/>
  <c r="D111" i="46"/>
  <c r="S67" i="42"/>
  <c r="Q67" i="42"/>
  <c r="R67" i="42"/>
  <c r="D119" i="46"/>
  <c r="Q18" i="42"/>
  <c r="S18" i="42"/>
  <c r="R18" i="42"/>
  <c r="D161" i="46"/>
  <c r="D156" i="46"/>
  <c r="D12" i="46"/>
  <c r="D94" i="46"/>
  <c r="R200" i="42"/>
  <c r="Q200" i="42"/>
  <c r="S200" i="42"/>
  <c r="D15" i="46"/>
  <c r="S197" i="42"/>
  <c r="Q197" i="42"/>
  <c r="R197" i="42"/>
  <c r="D170" i="46"/>
  <c r="D204" i="46"/>
  <c r="R103" i="42"/>
  <c r="Q103" i="42"/>
  <c r="S103" i="42"/>
  <c r="S106" i="42"/>
  <c r="R106" i="42"/>
  <c r="Q106" i="42"/>
  <c r="S157" i="42"/>
  <c r="R157" i="42"/>
  <c r="Q157" i="42"/>
  <c r="D154" i="46"/>
  <c r="S54" i="42"/>
  <c r="R54" i="42"/>
  <c r="Q54" i="42"/>
  <c r="Q202" i="42"/>
  <c r="S202" i="42"/>
  <c r="R202" i="42"/>
  <c r="Q58" i="42"/>
  <c r="R58" i="42"/>
  <c r="S58" i="42"/>
  <c r="S81" i="42"/>
  <c r="Q81" i="42"/>
  <c r="R81" i="42"/>
  <c r="Q196" i="42"/>
  <c r="S196" i="42"/>
  <c r="R196" i="42"/>
  <c r="Q8" i="42"/>
  <c r="R8" i="42"/>
  <c r="S8" i="42"/>
  <c r="D21" i="46"/>
  <c r="D116" i="46"/>
  <c r="D71" i="46"/>
  <c r="R35" i="42"/>
  <c r="S35" i="42"/>
  <c r="Q35" i="42"/>
  <c r="D201" i="46"/>
  <c r="R110" i="42"/>
  <c r="Q110" i="42"/>
  <c r="S110" i="42"/>
  <c r="D176" i="46"/>
  <c r="R37" i="42"/>
  <c r="Q37" i="42"/>
  <c r="S37" i="42"/>
  <c r="Q102" i="42"/>
  <c r="S102" i="42"/>
  <c r="R102" i="42"/>
  <c r="Q153" i="42"/>
  <c r="S153" i="42"/>
  <c r="R153" i="42"/>
  <c r="D104" i="46"/>
  <c r="S38" i="42"/>
  <c r="R38" i="42"/>
  <c r="Q38" i="42"/>
  <c r="D157" i="46"/>
  <c r="D155" i="46"/>
  <c r="D80" i="46"/>
  <c r="D72" i="46"/>
  <c r="D185" i="46"/>
  <c r="D63" i="46"/>
  <c r="R128" i="42"/>
  <c r="S128" i="42"/>
  <c r="Q128" i="42"/>
  <c r="Q109" i="42"/>
  <c r="S109" i="42"/>
  <c r="R109" i="42"/>
  <c r="Q31" i="42"/>
  <c r="R31" i="42"/>
  <c r="S31" i="42"/>
  <c r="S116" i="42"/>
  <c r="R116" i="42"/>
  <c r="Q116" i="42"/>
  <c r="R132" i="42"/>
  <c r="Q132" i="42"/>
  <c r="S132" i="42"/>
  <c r="S118" i="42"/>
  <c r="R118" i="42"/>
  <c r="Q118" i="42"/>
  <c r="R13" i="42"/>
  <c r="Q13" i="42"/>
  <c r="S13" i="42"/>
  <c r="D17" i="46"/>
  <c r="D74" i="46"/>
  <c r="D90" i="46"/>
  <c r="R19" i="42"/>
  <c r="Q19" i="42"/>
  <c r="S19" i="42"/>
  <c r="Q33" i="42"/>
  <c r="S33" i="42"/>
  <c r="R33" i="42"/>
  <c r="D77" i="46"/>
  <c r="R89" i="42"/>
  <c r="S89" i="42"/>
  <c r="Q89" i="42"/>
  <c r="S172" i="42"/>
  <c r="Q172" i="42"/>
  <c r="R172" i="42"/>
  <c r="D195" i="46"/>
  <c r="D150" i="46"/>
  <c r="D203" i="46"/>
  <c r="D122" i="46"/>
  <c r="R55" i="42"/>
  <c r="Q55" i="42"/>
  <c r="S55" i="42"/>
  <c r="Q94" i="42"/>
  <c r="R94" i="42"/>
  <c r="S94" i="42"/>
  <c r="Q201" i="42"/>
  <c r="R201" i="42"/>
  <c r="S201" i="42"/>
  <c r="D173" i="46"/>
  <c r="D103" i="46"/>
  <c r="AW107" i="35"/>
  <c r="AW108" i="35"/>
  <c r="AW105" i="35"/>
  <c r="AW106" i="35"/>
  <c r="AW110" i="35"/>
  <c r="AW104" i="35"/>
  <c r="AW109" i="35"/>
  <c r="AW111" i="35"/>
  <c r="S135" i="42"/>
  <c r="R135" i="42"/>
  <c r="Q135" i="42"/>
  <c r="S24" i="42"/>
  <c r="Q24" i="42"/>
  <c r="R24" i="42"/>
  <c r="Q112" i="42"/>
  <c r="R112" i="42"/>
  <c r="S112" i="42"/>
  <c r="Q180" i="42"/>
  <c r="S180" i="42"/>
  <c r="R180" i="42"/>
  <c r="D75" i="46"/>
  <c r="Q36" i="42"/>
  <c r="S36" i="42"/>
  <c r="R36" i="42"/>
  <c r="D6" i="46"/>
  <c r="Q25" i="42"/>
  <c r="R25" i="42"/>
  <c r="S25" i="42"/>
  <c r="D129" i="46"/>
  <c r="R139" i="42"/>
  <c r="S139" i="42"/>
  <c r="Q139" i="42"/>
  <c r="D64" i="46"/>
  <c r="R133" i="42"/>
  <c r="Q133" i="42"/>
  <c r="S133" i="42"/>
  <c r="S171" i="42"/>
  <c r="R171" i="42"/>
  <c r="Q171" i="42"/>
  <c r="D33" i="46"/>
  <c r="D69" i="46"/>
  <c r="AW150" i="35"/>
  <c r="AW154" i="35"/>
  <c r="AW151" i="35"/>
  <c r="AW152" i="35"/>
  <c r="AW149" i="35"/>
  <c r="AW155" i="35"/>
  <c r="AW156" i="35"/>
  <c r="AW153" i="35"/>
  <c r="Q150" i="42"/>
  <c r="R150" i="42"/>
  <c r="S150" i="42"/>
  <c r="R198" i="42"/>
  <c r="S198" i="42"/>
  <c r="Q198" i="42"/>
  <c r="D159" i="46"/>
  <c r="D78" i="46"/>
  <c r="R6" i="42"/>
  <c r="S6" i="42"/>
  <c r="Q6" i="42"/>
  <c r="R9" i="42"/>
  <c r="S9" i="42"/>
  <c r="Q9" i="42"/>
  <c r="Q151" i="42"/>
  <c r="S151" i="42"/>
  <c r="R151" i="42"/>
  <c r="D5" i="46"/>
  <c r="D58" i="46"/>
  <c r="S39" i="42"/>
  <c r="Q39" i="42"/>
  <c r="R39" i="42"/>
  <c r="D152" i="46"/>
  <c r="Q14" i="42"/>
  <c r="R14" i="42"/>
  <c r="S14" i="42"/>
  <c r="D31" i="46"/>
  <c r="D180" i="46"/>
  <c r="D106" i="46"/>
  <c r="D163" i="46"/>
  <c r="D139" i="46"/>
  <c r="D97" i="46"/>
  <c r="D113" i="46"/>
  <c r="Q156" i="42"/>
  <c r="R156" i="42"/>
  <c r="S156" i="42"/>
  <c r="S20" i="42"/>
  <c r="Q20" i="42"/>
  <c r="R20" i="42"/>
  <c r="D87" i="46"/>
  <c r="S21" i="42"/>
  <c r="R21" i="42"/>
  <c r="Q21" i="42"/>
  <c r="S16" i="42"/>
  <c r="Q16" i="42"/>
  <c r="R16" i="42"/>
  <c r="D142" i="46"/>
  <c r="D151" i="46"/>
  <c r="Q113" i="42"/>
  <c r="R113" i="42"/>
  <c r="S113" i="42"/>
  <c r="S199" i="42"/>
  <c r="Q199" i="42"/>
  <c r="R199" i="42"/>
  <c r="R92" i="42"/>
  <c r="S92" i="42"/>
  <c r="Q92" i="42"/>
  <c r="Q182" i="42"/>
  <c r="R182" i="42"/>
  <c r="S182" i="42"/>
  <c r="Q204" i="42"/>
  <c r="R204" i="42"/>
  <c r="S204" i="42"/>
  <c r="Q188" i="42"/>
  <c r="R188" i="42"/>
  <c r="S188" i="42"/>
  <c r="Q91" i="42"/>
  <c r="S91" i="42"/>
  <c r="R91" i="42"/>
  <c r="D193" i="46"/>
  <c r="S72" i="42"/>
  <c r="R72" i="42"/>
  <c r="Q72" i="42"/>
  <c r="D9" i="46"/>
  <c r="D76" i="46"/>
  <c r="S162" i="42"/>
  <c r="Q162" i="42"/>
  <c r="R162" i="42"/>
  <c r="R76" i="42"/>
  <c r="S76" i="42"/>
  <c r="Q76" i="42"/>
  <c r="Q142" i="42"/>
  <c r="R142" i="42"/>
  <c r="S142" i="42"/>
  <c r="R163" i="42"/>
  <c r="S163" i="42"/>
  <c r="Q163" i="42"/>
  <c r="D68" i="46"/>
  <c r="Q141" i="42"/>
  <c r="S141" i="42"/>
  <c r="R141" i="42"/>
  <c r="R121" i="42"/>
  <c r="S121" i="42"/>
  <c r="Q121" i="42"/>
  <c r="D99" i="46"/>
  <c r="D130" i="46"/>
  <c r="D140" i="46"/>
  <c r="D53" i="46"/>
  <c r="D144" i="46"/>
  <c r="D200" i="46"/>
  <c r="R194" i="42"/>
  <c r="S194" i="42"/>
  <c r="Q194" i="42"/>
  <c r="Q63" i="42"/>
  <c r="R63" i="42"/>
  <c r="S63" i="42"/>
  <c r="D120" i="46"/>
  <c r="D23" i="46"/>
  <c r="R191" i="42"/>
  <c r="S191" i="42"/>
  <c r="Q191" i="42"/>
  <c r="D179" i="46"/>
  <c r="D39" i="46"/>
  <c r="S68" i="42"/>
  <c r="R68" i="42"/>
  <c r="Q68" i="42"/>
  <c r="D183" i="46"/>
  <c r="D100" i="46"/>
  <c r="D131" i="46"/>
  <c r="S117" i="42"/>
  <c r="R117" i="42"/>
  <c r="Q117" i="42"/>
  <c r="Q136" i="42"/>
  <c r="R136" i="42"/>
  <c r="S136" i="42"/>
  <c r="S145" i="42"/>
  <c r="R145" i="42"/>
  <c r="Q145" i="42"/>
  <c r="D105" i="46"/>
  <c r="D57" i="46"/>
  <c r="S173" i="42"/>
  <c r="R173" i="42"/>
  <c r="Q173" i="42"/>
  <c r="S22" i="42"/>
  <c r="R22" i="42"/>
  <c r="Q22" i="42"/>
  <c r="R161" i="42"/>
  <c r="Q161" i="42"/>
  <c r="S161" i="42"/>
  <c r="S144" i="42"/>
  <c r="Q144" i="42"/>
  <c r="R144" i="42"/>
  <c r="S59" i="42"/>
  <c r="Q59" i="42"/>
  <c r="R59" i="42"/>
  <c r="D26" i="46"/>
  <c r="D101" i="46"/>
  <c r="D137" i="46"/>
  <c r="D79" i="46"/>
  <c r="S143" i="42"/>
  <c r="R143" i="42"/>
  <c r="Q143" i="42"/>
  <c r="R179" i="42"/>
  <c r="Q179" i="42"/>
  <c r="S179" i="42"/>
  <c r="Q134" i="42"/>
  <c r="S134" i="42"/>
  <c r="R134" i="42"/>
  <c r="D202" i="46"/>
  <c r="S29" i="42"/>
  <c r="R29" i="42"/>
  <c r="Q29" i="42"/>
  <c r="S53" i="42"/>
  <c r="R53" i="42"/>
  <c r="Q53" i="42"/>
  <c r="D40" i="46"/>
  <c r="S120" i="42"/>
  <c r="Q120" i="42"/>
  <c r="R120" i="42"/>
  <c r="D160" i="46"/>
  <c r="D107" i="46"/>
  <c r="D73" i="46"/>
  <c r="Q61" i="42"/>
  <c r="S61" i="42"/>
  <c r="R61" i="42"/>
  <c r="S78" i="42"/>
  <c r="Q78" i="42"/>
  <c r="R78" i="42"/>
  <c r="Q193" i="42"/>
  <c r="R193" i="42"/>
  <c r="S193" i="42"/>
  <c r="S7" i="42"/>
  <c r="Q7" i="42"/>
  <c r="R7" i="42"/>
  <c r="D109" i="46"/>
  <c r="R100" i="42"/>
  <c r="S100" i="42"/>
  <c r="Q100" i="42"/>
  <c r="S65" i="42"/>
  <c r="Q65" i="42"/>
  <c r="R65" i="42"/>
  <c r="D56" i="46"/>
  <c r="S80" i="42"/>
  <c r="Q80" i="42"/>
  <c r="R80" i="42"/>
  <c r="S46" i="42"/>
  <c r="R46" i="42"/>
  <c r="Q46" i="42"/>
  <c r="R48" i="42"/>
  <c r="Q48" i="42"/>
  <c r="S48" i="42"/>
  <c r="D121" i="46"/>
  <c r="S190" i="42"/>
  <c r="R190" i="42"/>
  <c r="Q190" i="42"/>
  <c r="S57" i="42"/>
  <c r="Q57" i="42"/>
  <c r="R57" i="42"/>
  <c r="D191" i="46"/>
  <c r="S175" i="42"/>
  <c r="R175" i="42"/>
  <c r="Q175" i="42"/>
  <c r="D198" i="46"/>
  <c r="D110" i="46"/>
  <c r="D118" i="46"/>
  <c r="D177" i="46"/>
  <c r="D187" i="46"/>
  <c r="D34" i="46"/>
  <c r="D98" i="46"/>
  <c r="Q146" i="42"/>
  <c r="S146" i="42"/>
  <c r="R146" i="42"/>
  <c r="R52" i="42"/>
  <c r="Q52" i="42"/>
  <c r="S52" i="42"/>
  <c r="D115" i="46"/>
  <c r="D49" i="46"/>
  <c r="S56" i="42"/>
  <c r="R56" i="42"/>
  <c r="Q56" i="42"/>
  <c r="D19" i="46"/>
  <c r="D51" i="46"/>
  <c r="S189" i="42"/>
  <c r="R189" i="42"/>
  <c r="Q189" i="42"/>
  <c r="D36" i="46"/>
  <c r="Q178" i="42"/>
  <c r="S178" i="42"/>
  <c r="R178" i="42"/>
  <c r="S186" i="42"/>
  <c r="Q186" i="42"/>
  <c r="R186" i="42"/>
  <c r="D184" i="46"/>
  <c r="D194" i="46"/>
  <c r="S15" i="42"/>
  <c r="R15" i="42"/>
  <c r="Q15" i="42"/>
  <c r="R27" i="42"/>
  <c r="Q27" i="42"/>
  <c r="S27" i="42"/>
  <c r="S51" i="42"/>
  <c r="R51" i="42"/>
  <c r="Q51" i="42"/>
  <c r="D181" i="46"/>
  <c r="D112" i="46"/>
  <c r="D8" i="46"/>
  <c r="D16" i="46"/>
  <c r="D188" i="46"/>
  <c r="R104" i="42"/>
  <c r="Q104" i="42"/>
  <c r="S104" i="42"/>
  <c r="R23" i="42"/>
  <c r="Q23" i="42"/>
  <c r="S23" i="42"/>
  <c r="Q187" i="42"/>
  <c r="S187" i="42"/>
  <c r="R187" i="42"/>
  <c r="S130" i="42"/>
  <c r="Q130" i="42"/>
  <c r="R130" i="42"/>
  <c r="D47" i="46"/>
  <c r="S170" i="42"/>
  <c r="R170" i="42"/>
  <c r="Q170" i="42"/>
  <c r="D149" i="46"/>
  <c r="S75" i="42"/>
  <c r="R75" i="42"/>
  <c r="Q75" i="42"/>
  <c r="D7" i="46"/>
  <c r="D13" i="46"/>
  <c r="S176" i="42"/>
  <c r="Q176" i="42"/>
  <c r="R176" i="42"/>
  <c r="D24" i="46"/>
  <c r="D25" i="46"/>
  <c r="Q97" i="42"/>
  <c r="R97" i="42"/>
  <c r="S97" i="42"/>
  <c r="S34" i="42"/>
  <c r="Q34" i="42"/>
  <c r="R34" i="42"/>
  <c r="D172" i="46"/>
  <c r="R88" i="42"/>
  <c r="Q88" i="42"/>
  <c r="S88" i="42"/>
  <c r="R30" i="42"/>
  <c r="S30" i="42"/>
  <c r="Q30" i="42"/>
  <c r="Q101" i="42"/>
  <c r="R101" i="42"/>
  <c r="S101" i="42"/>
  <c r="R148" i="42"/>
  <c r="Q148" i="42"/>
  <c r="S148" i="42"/>
  <c r="D27" i="46"/>
  <c r="D28" i="46"/>
  <c r="AW59" i="35"/>
  <c r="AW64" i="35"/>
  <c r="AW66" i="35"/>
  <c r="AW63" i="35"/>
  <c r="AW60" i="35"/>
  <c r="AW61" i="35"/>
  <c r="AW62" i="35"/>
  <c r="AW65" i="35"/>
  <c r="D54" i="46"/>
  <c r="D11" i="46"/>
  <c r="R159" i="42"/>
  <c r="S159" i="42"/>
  <c r="Q159" i="42"/>
  <c r="D148" i="46"/>
  <c r="Q90" i="42"/>
  <c r="R90" i="42"/>
  <c r="S90" i="42"/>
  <c r="S115" i="42"/>
  <c r="R115" i="42"/>
  <c r="Q115" i="42"/>
  <c r="D61" i="46"/>
  <c r="S69" i="42"/>
  <c r="R69" i="42"/>
  <c r="Q69" i="42"/>
  <c r="S64" i="42"/>
  <c r="Q64" i="42"/>
  <c r="R64" i="42"/>
  <c r="D35" i="46"/>
  <c r="D178" i="46"/>
  <c r="D174" i="46"/>
  <c r="D22" i="46"/>
  <c r="D46" i="46"/>
  <c r="D30" i="46"/>
  <c r="R107" i="42"/>
  <c r="Q107" i="42"/>
  <c r="S107" i="42"/>
  <c r="D199" i="46"/>
  <c r="D117" i="46"/>
  <c r="R111" i="42"/>
  <c r="Q111" i="42"/>
  <c r="S111" i="42"/>
  <c r="D133" i="46"/>
  <c r="S73" i="42"/>
  <c r="Q73" i="42"/>
  <c r="R73" i="42"/>
  <c r="R137" i="42"/>
  <c r="S137" i="42"/>
  <c r="Q137" i="42"/>
  <c r="D134" i="46"/>
  <c r="D48" i="46"/>
  <c r="D175" i="46"/>
  <c r="Q108" i="42"/>
  <c r="S108" i="42"/>
  <c r="R108" i="42"/>
  <c r="R154" i="42"/>
  <c r="Q154" i="42"/>
  <c r="S154" i="42"/>
  <c r="Q177" i="42"/>
  <c r="S177" i="42"/>
  <c r="R177" i="42"/>
  <c r="Q160" i="42"/>
  <c r="S160" i="42"/>
  <c r="R160" i="42"/>
  <c r="D55" i="46"/>
  <c r="Q50" i="42"/>
  <c r="S50" i="42"/>
  <c r="R50" i="42"/>
  <c r="S60" i="42"/>
  <c r="R60" i="42"/>
  <c r="Q60" i="42"/>
  <c r="D190" i="46"/>
  <c r="S152" i="42"/>
  <c r="R152" i="42"/>
  <c r="Q152" i="42"/>
  <c r="S98" i="42"/>
  <c r="Q98" i="42"/>
  <c r="R98" i="42"/>
  <c r="D138" i="46"/>
  <c r="S183" i="42"/>
  <c r="R183" i="42"/>
  <c r="Q183" i="42"/>
  <c r="S10" i="42"/>
  <c r="Q10" i="42"/>
  <c r="R10" i="42"/>
  <c r="D189" i="46"/>
  <c r="D186" i="46"/>
  <c r="D93" i="46"/>
  <c r="D65" i="46"/>
  <c r="R96" i="42"/>
  <c r="S96" i="42"/>
  <c r="Q96" i="42"/>
  <c r="Q129" i="42"/>
  <c r="S129" i="42"/>
  <c r="R129" i="42"/>
  <c r="D136" i="46"/>
  <c r="D50" i="46"/>
  <c r="R147" i="42"/>
  <c r="Q147" i="42"/>
  <c r="S147" i="42"/>
  <c r="Q66" i="42"/>
  <c r="S66" i="42"/>
  <c r="R66" i="42"/>
  <c r="D196" i="46"/>
  <c r="D169" i="46"/>
  <c r="D81" i="46"/>
  <c r="D145" i="46"/>
  <c r="D88" i="46"/>
  <c r="R74" i="42"/>
  <c r="Q74" i="42"/>
  <c r="S74" i="42"/>
  <c r="D14" i="46"/>
  <c r="D132" i="46"/>
  <c r="Q155" i="42"/>
  <c r="R155" i="42"/>
  <c r="S155" i="42"/>
  <c r="Q203" i="42"/>
  <c r="S203" i="42"/>
  <c r="R203" i="42"/>
  <c r="S47" i="42"/>
  <c r="R47" i="42"/>
  <c r="Q47" i="42"/>
  <c r="R95" i="42"/>
  <c r="S95" i="42"/>
  <c r="Q95" i="42"/>
  <c r="Q71" i="42"/>
  <c r="S71" i="42"/>
  <c r="R71" i="42"/>
  <c r="Q122" i="42"/>
  <c r="R122" i="42"/>
  <c r="S122" i="42"/>
  <c r="D114" i="46"/>
  <c r="W40" i="31"/>
  <c r="BF51" i="36"/>
  <c r="BF52" i="36" s="1"/>
  <c r="BF53" i="36" s="1"/>
  <c r="BF54" i="36" s="1"/>
  <c r="BF55" i="36" s="1"/>
  <c r="BF56" i="36" s="1"/>
  <c r="BF57" i="36" s="1"/>
  <c r="BF58" i="36" s="1"/>
  <c r="BF59" i="36" s="1"/>
  <c r="BF60" i="36" s="1"/>
  <c r="BF61" i="36" s="1"/>
  <c r="BF62" i="36" s="1"/>
  <c r="BF63" i="36" s="1"/>
  <c r="BF64" i="36" s="1"/>
  <c r="BF65" i="36" s="1"/>
  <c r="BF66" i="36" s="1"/>
  <c r="BF96" i="36"/>
  <c r="BF97" i="36" s="1"/>
  <c r="BF98" i="36" s="1"/>
  <c r="BF99" i="36" s="1"/>
  <c r="BF100" i="36" s="1"/>
  <c r="DN60" i="35"/>
  <c r="CT61" i="35"/>
  <c r="CS106" i="35"/>
  <c r="CX132" i="35"/>
  <c r="CQ95" i="35"/>
  <c r="CO95" i="35"/>
  <c r="CR94" i="35"/>
  <c r="CP94" i="35"/>
  <c r="AO159" i="35"/>
  <c r="AO77" i="35"/>
  <c r="AO37" i="35"/>
  <c r="AO118" i="35"/>
  <c r="AO200" i="35"/>
  <c r="AA190" i="42"/>
  <c r="AA194" i="42"/>
  <c r="AA195" i="42"/>
  <c r="AW190" i="35"/>
  <c r="AA112" i="42"/>
  <c r="AA109" i="42"/>
  <c r="AW11" i="35"/>
  <c r="AW12" i="35"/>
  <c r="BD103" i="36"/>
  <c r="AA153" i="42"/>
  <c r="AA146" i="42"/>
  <c r="AW103" i="35"/>
  <c r="AW148" i="35"/>
  <c r="AA67" i="42"/>
  <c r="AA54" i="42"/>
  <c r="AW54" i="35"/>
  <c r="BD152" i="36"/>
  <c r="AA193" i="42"/>
  <c r="AA104" i="42"/>
  <c r="AA98" i="42"/>
  <c r="AW6" i="35"/>
  <c r="AW10" i="35"/>
  <c r="AW143" i="35"/>
  <c r="AA57" i="42"/>
  <c r="AW56" i="35"/>
  <c r="AA202" i="42"/>
  <c r="AA107" i="42"/>
  <c r="AA150" i="42"/>
  <c r="AW101" i="35"/>
  <c r="AA59" i="42"/>
  <c r="BD101" i="36"/>
  <c r="AA197" i="42"/>
  <c r="AA192" i="42"/>
  <c r="AW188" i="35"/>
  <c r="AW186" i="35"/>
  <c r="AA103" i="42"/>
  <c r="AW13" i="35"/>
  <c r="G164" i="43"/>
  <c r="E164" i="43"/>
  <c r="F164" i="43"/>
  <c r="H164" i="43"/>
  <c r="I164" i="43"/>
  <c r="AA149" i="42"/>
  <c r="AA156" i="42"/>
  <c r="AW97" i="35"/>
  <c r="AW96" i="35"/>
  <c r="AW141" i="35"/>
  <c r="AA56" i="42"/>
  <c r="AA62" i="42"/>
  <c r="AW58" i="35"/>
  <c r="AW146" i="35"/>
  <c r="AA199" i="42"/>
  <c r="AA97" i="42"/>
  <c r="AA105" i="42"/>
  <c r="H163" i="43"/>
  <c r="H161" i="43"/>
  <c r="H158" i="43"/>
  <c r="I157" i="43"/>
  <c r="G159" i="43"/>
  <c r="I163" i="43"/>
  <c r="E154" i="43"/>
  <c r="I155" i="43"/>
  <c r="I162" i="43"/>
  <c r="I160" i="43"/>
  <c r="F163" i="43"/>
  <c r="H162" i="43"/>
  <c r="F158" i="43"/>
  <c r="E163" i="43"/>
  <c r="G162" i="43"/>
  <c r="F159" i="43"/>
  <c r="G161" i="43"/>
  <c r="G155" i="43"/>
  <c r="G158" i="43"/>
  <c r="G157" i="43"/>
  <c r="F156" i="43"/>
  <c r="H155" i="43"/>
  <c r="G163" i="43"/>
  <c r="H157" i="43"/>
  <c r="G160" i="43"/>
  <c r="E158" i="43"/>
  <c r="E159" i="43"/>
  <c r="E155" i="43"/>
  <c r="F157" i="43"/>
  <c r="I159" i="43"/>
  <c r="I154" i="43"/>
  <c r="H154" i="43"/>
  <c r="I158" i="43"/>
  <c r="E157" i="43"/>
  <c r="E162" i="43"/>
  <c r="I161" i="43"/>
  <c r="F155" i="43"/>
  <c r="F160" i="43"/>
  <c r="G156" i="43"/>
  <c r="F154" i="43"/>
  <c r="E160" i="43"/>
  <c r="E161" i="43"/>
  <c r="F162" i="43"/>
  <c r="F161" i="43"/>
  <c r="G154" i="43"/>
  <c r="H160" i="43"/>
  <c r="H159" i="43"/>
  <c r="I156" i="43"/>
  <c r="H156" i="43"/>
  <c r="E156" i="43"/>
  <c r="H116" i="43"/>
  <c r="I122" i="43"/>
  <c r="F117" i="43"/>
  <c r="F116" i="43"/>
  <c r="F122" i="43"/>
  <c r="G117" i="43"/>
  <c r="E120" i="43"/>
  <c r="F115" i="43"/>
  <c r="I114" i="43"/>
  <c r="G114" i="43"/>
  <c r="G116" i="43"/>
  <c r="I121" i="43"/>
  <c r="G122" i="43"/>
  <c r="H122" i="43"/>
  <c r="E122" i="43"/>
  <c r="G115" i="43"/>
  <c r="E121" i="43"/>
  <c r="I118" i="43"/>
  <c r="G123" i="43"/>
  <c r="I119" i="43"/>
  <c r="H123" i="43"/>
  <c r="I120" i="43"/>
  <c r="F121" i="43"/>
  <c r="H115" i="43"/>
  <c r="E117" i="43"/>
  <c r="H120" i="43"/>
  <c r="F119" i="43"/>
  <c r="E116" i="43"/>
  <c r="H119" i="43"/>
  <c r="G119" i="43"/>
  <c r="E118" i="43"/>
  <c r="I123" i="43"/>
  <c r="E119" i="43"/>
  <c r="H114" i="43"/>
  <c r="H118" i="43"/>
  <c r="H121" i="43"/>
  <c r="F114" i="43"/>
  <c r="G121" i="43"/>
  <c r="E114" i="43"/>
  <c r="E115" i="43"/>
  <c r="F118" i="43"/>
  <c r="G118" i="43"/>
  <c r="I117" i="43"/>
  <c r="E123" i="43"/>
  <c r="H117" i="43"/>
  <c r="F120" i="43"/>
  <c r="I115" i="43"/>
  <c r="I116" i="43"/>
  <c r="F123" i="43"/>
  <c r="G120" i="43"/>
  <c r="AA147" i="42"/>
  <c r="AA152" i="42"/>
  <c r="K164" i="43"/>
  <c r="AW102" i="35"/>
  <c r="AW144" i="35"/>
  <c r="AA66" i="42"/>
  <c r="AA64" i="42"/>
  <c r="AW52" i="35"/>
  <c r="AA196" i="42"/>
  <c r="AA102" i="42"/>
  <c r="AA144" i="42"/>
  <c r="AA53" i="42"/>
  <c r="AA187" i="42"/>
  <c r="AA188" i="42"/>
  <c r="AW189" i="35"/>
  <c r="AA100" i="42"/>
  <c r="AA108" i="42"/>
  <c r="I151" i="43"/>
  <c r="H149" i="43"/>
  <c r="F144" i="43"/>
  <c r="E148" i="43"/>
  <c r="E146" i="43"/>
  <c r="I153" i="43"/>
  <c r="E145" i="43"/>
  <c r="E153" i="43"/>
  <c r="G146" i="43"/>
  <c r="F149" i="43"/>
  <c r="H152" i="43"/>
  <c r="H146" i="43"/>
  <c r="I145" i="43"/>
  <c r="G151" i="43"/>
  <c r="G145" i="43"/>
  <c r="G148" i="43"/>
  <c r="F146" i="43"/>
  <c r="H150" i="43"/>
  <c r="F148" i="43"/>
  <c r="H145" i="43"/>
  <c r="H148" i="43"/>
  <c r="H151" i="43"/>
  <c r="G144" i="43"/>
  <c r="F147" i="43"/>
  <c r="E151" i="43"/>
  <c r="H147" i="43"/>
  <c r="E144" i="43"/>
  <c r="F152" i="43"/>
  <c r="H144" i="43"/>
  <c r="H153" i="43"/>
  <c r="G147" i="43"/>
  <c r="F151" i="43"/>
  <c r="G150" i="43"/>
  <c r="E147" i="43"/>
  <c r="E152" i="43"/>
  <c r="I150" i="43"/>
  <c r="I144" i="43"/>
  <c r="E150" i="43"/>
  <c r="I147" i="43"/>
  <c r="I149" i="43"/>
  <c r="I146" i="43"/>
  <c r="F145" i="43"/>
  <c r="F150" i="43"/>
  <c r="G149" i="43"/>
  <c r="E149" i="43"/>
  <c r="I148" i="43"/>
  <c r="G152" i="43"/>
  <c r="I152" i="43"/>
  <c r="F153" i="43"/>
  <c r="G153" i="43"/>
  <c r="AW9" i="35"/>
  <c r="AA142" i="42"/>
  <c r="AA143" i="42"/>
  <c r="AW98" i="35"/>
  <c r="AA61" i="42"/>
  <c r="AW55" i="35"/>
  <c r="AA198" i="42"/>
  <c r="AA110" i="42"/>
  <c r="BD191" i="36"/>
  <c r="L164" i="43"/>
  <c r="AA189" i="42"/>
  <c r="AA200" i="42"/>
  <c r="AW191" i="35"/>
  <c r="AW193" i="35"/>
  <c r="AA101" i="42"/>
  <c r="AA99" i="42"/>
  <c r="F143" i="43"/>
  <c r="G137" i="43"/>
  <c r="G134" i="43"/>
  <c r="I142" i="43"/>
  <c r="H141" i="43"/>
  <c r="I134" i="43"/>
  <c r="I143" i="43"/>
  <c r="I136" i="43"/>
  <c r="G140" i="43"/>
  <c r="E141" i="43"/>
  <c r="F141" i="43"/>
  <c r="E143" i="43"/>
  <c r="F135" i="43"/>
  <c r="E136" i="43"/>
  <c r="I138" i="43"/>
  <c r="F136" i="43"/>
  <c r="I139" i="43"/>
  <c r="E140" i="43"/>
  <c r="H137" i="43"/>
  <c r="E138" i="43"/>
  <c r="G142" i="43"/>
  <c r="H143" i="43"/>
  <c r="F137" i="43"/>
  <c r="F142" i="43"/>
  <c r="I137" i="43"/>
  <c r="F140" i="43"/>
  <c r="E137" i="43"/>
  <c r="F139" i="43"/>
  <c r="I135" i="43"/>
  <c r="H140" i="43"/>
  <c r="G138" i="43"/>
  <c r="E139" i="43"/>
  <c r="G139" i="43"/>
  <c r="H135" i="43"/>
  <c r="H136" i="43"/>
  <c r="I141" i="43"/>
  <c r="G141" i="43"/>
  <c r="I140" i="43"/>
  <c r="G143" i="43"/>
  <c r="E142" i="43"/>
  <c r="H138" i="43"/>
  <c r="H142" i="43"/>
  <c r="H134" i="43"/>
  <c r="F138" i="43"/>
  <c r="G135" i="43"/>
  <c r="E134" i="43"/>
  <c r="G136" i="43"/>
  <c r="E135" i="43"/>
  <c r="F134" i="43"/>
  <c r="H139" i="43"/>
  <c r="E126" i="43"/>
  <c r="E130" i="43"/>
  <c r="E127" i="43"/>
  <c r="I126" i="43"/>
  <c r="G126" i="43"/>
  <c r="E131" i="43"/>
  <c r="H128" i="43"/>
  <c r="F132" i="43"/>
  <c r="F131" i="43"/>
  <c r="H127" i="43"/>
  <c r="F133" i="43"/>
  <c r="I132" i="43"/>
  <c r="G133" i="43"/>
  <c r="H125" i="43"/>
  <c r="I133" i="43"/>
  <c r="E132" i="43"/>
  <c r="G125" i="43"/>
  <c r="I127" i="43"/>
  <c r="H132" i="43"/>
  <c r="H124" i="43"/>
  <c r="F127" i="43"/>
  <c r="E125" i="43"/>
  <c r="H129" i="43"/>
  <c r="G129" i="43"/>
  <c r="H131" i="43"/>
  <c r="F124" i="43"/>
  <c r="G127" i="43"/>
  <c r="G124" i="43"/>
  <c r="I129" i="43"/>
  <c r="F125" i="43"/>
  <c r="I128" i="43"/>
  <c r="I124" i="43"/>
  <c r="H126" i="43"/>
  <c r="G128" i="43"/>
  <c r="H130" i="43"/>
  <c r="E128" i="43"/>
  <c r="F130" i="43"/>
  <c r="I130" i="43"/>
  <c r="G131" i="43"/>
  <c r="G132" i="43"/>
  <c r="F128" i="43"/>
  <c r="E133" i="43"/>
  <c r="G130" i="43"/>
  <c r="E129" i="43"/>
  <c r="I125" i="43"/>
  <c r="E124" i="43"/>
  <c r="H133" i="43"/>
  <c r="I131" i="43"/>
  <c r="F126" i="43"/>
  <c r="F129" i="43"/>
  <c r="BD147" i="36"/>
  <c r="AA157" i="42"/>
  <c r="AA154" i="42"/>
  <c r="AA151" i="42"/>
  <c r="AW100" i="35"/>
  <c r="AW145" i="35"/>
  <c r="AW142" i="35"/>
  <c r="AA58" i="42"/>
  <c r="AA52" i="42"/>
  <c r="AW51" i="35"/>
  <c r="AW53" i="35"/>
  <c r="AW192" i="35"/>
  <c r="F112" i="43"/>
  <c r="G106" i="43"/>
  <c r="I110" i="43"/>
  <c r="G113" i="43"/>
  <c r="H105" i="43"/>
  <c r="H112" i="43"/>
  <c r="H110" i="43"/>
  <c r="H106" i="43"/>
  <c r="I111" i="43"/>
  <c r="G111" i="43"/>
  <c r="E105" i="43"/>
  <c r="H108" i="43"/>
  <c r="G105" i="43"/>
  <c r="E112" i="43"/>
  <c r="F105" i="43"/>
  <c r="E109" i="43"/>
  <c r="F110" i="43"/>
  <c r="E110" i="43"/>
  <c r="I106" i="43"/>
  <c r="E108" i="43"/>
  <c r="F108" i="43"/>
  <c r="H111" i="43"/>
  <c r="F106" i="43"/>
  <c r="H109" i="43"/>
  <c r="H104" i="43"/>
  <c r="F111" i="43"/>
  <c r="I104" i="43"/>
  <c r="G108" i="43"/>
  <c r="I105" i="43"/>
  <c r="E107" i="43"/>
  <c r="I109" i="43"/>
  <c r="E111" i="43"/>
  <c r="E113" i="43"/>
  <c r="I108" i="43"/>
  <c r="F107" i="43"/>
  <c r="G104" i="43"/>
  <c r="I112" i="43"/>
  <c r="H113" i="43"/>
  <c r="I107" i="43"/>
  <c r="H107" i="43"/>
  <c r="F104" i="43"/>
  <c r="E106" i="43"/>
  <c r="G107" i="43"/>
  <c r="E104" i="43"/>
  <c r="I113" i="43"/>
  <c r="F113" i="43"/>
  <c r="G112" i="43"/>
  <c r="G110" i="43"/>
  <c r="F109" i="43"/>
  <c r="G109" i="43"/>
  <c r="AA65" i="42"/>
  <c r="AA191" i="42"/>
  <c r="AA201" i="42"/>
  <c r="AW187" i="35"/>
  <c r="AA106" i="42"/>
  <c r="AA111" i="42"/>
  <c r="AW7" i="35"/>
  <c r="AW8" i="35"/>
  <c r="AA155" i="42"/>
  <c r="AA145" i="42"/>
  <c r="AA148" i="42"/>
  <c r="AW99" i="35"/>
  <c r="AA55" i="42"/>
  <c r="AA63" i="42"/>
  <c r="AA60" i="42"/>
  <c r="AW57" i="35"/>
  <c r="I94" i="43"/>
  <c r="H102" i="43"/>
  <c r="F94" i="43"/>
  <c r="F97" i="43"/>
  <c r="G98" i="43"/>
  <c r="I99" i="43"/>
  <c r="G99" i="43"/>
  <c r="H94" i="43"/>
  <c r="I95" i="43"/>
  <c r="I101" i="43"/>
  <c r="I96" i="43"/>
  <c r="I100" i="43"/>
  <c r="G96" i="43"/>
  <c r="G94" i="43"/>
  <c r="I97" i="43"/>
  <c r="I102" i="43"/>
  <c r="F102" i="43"/>
  <c r="E99" i="43"/>
  <c r="H100" i="43"/>
  <c r="E101" i="43"/>
  <c r="H101" i="43"/>
  <c r="H103" i="43"/>
  <c r="G100" i="43"/>
  <c r="G101" i="43"/>
  <c r="H98" i="43"/>
  <c r="E100" i="43"/>
  <c r="I98" i="43"/>
  <c r="F100" i="43"/>
  <c r="E98" i="43"/>
  <c r="H97" i="43"/>
  <c r="E94" i="43"/>
  <c r="E97" i="43"/>
  <c r="G102" i="43"/>
  <c r="E103" i="43"/>
  <c r="F101" i="43"/>
  <c r="F98" i="43"/>
  <c r="F99" i="43"/>
  <c r="E102" i="43"/>
  <c r="E96" i="43"/>
  <c r="G95" i="43"/>
  <c r="G103" i="43"/>
  <c r="F103" i="43"/>
  <c r="H95" i="43"/>
  <c r="H96" i="43"/>
  <c r="H99" i="43"/>
  <c r="G97" i="43"/>
  <c r="F96" i="43"/>
  <c r="F95" i="43"/>
  <c r="I103" i="43"/>
  <c r="E95" i="43"/>
  <c r="AW147" i="35"/>
  <c r="H70" i="43"/>
  <c r="E70" i="43"/>
  <c r="H64" i="43"/>
  <c r="G68" i="43"/>
  <c r="F66" i="43"/>
  <c r="I65" i="43"/>
  <c r="G67" i="43"/>
  <c r="F70" i="43"/>
  <c r="E66" i="43"/>
  <c r="F68" i="43"/>
  <c r="G70" i="43"/>
  <c r="H73" i="43"/>
  <c r="E73" i="43"/>
  <c r="G69" i="43"/>
  <c r="G64" i="43"/>
  <c r="I72" i="43"/>
  <c r="H65" i="43"/>
  <c r="I64" i="43"/>
  <c r="F64" i="43"/>
  <c r="I70" i="43"/>
  <c r="E67" i="43"/>
  <c r="G71" i="43"/>
  <c r="F67" i="43"/>
  <c r="I66" i="43"/>
  <c r="E69" i="43"/>
  <c r="G65" i="43"/>
  <c r="H72" i="43"/>
  <c r="E65" i="43"/>
  <c r="E72" i="43"/>
  <c r="G72" i="43"/>
  <c r="I69" i="43"/>
  <c r="F72" i="43"/>
  <c r="H68" i="43"/>
  <c r="F65" i="43"/>
  <c r="G73" i="43"/>
  <c r="H71" i="43"/>
  <c r="E68" i="43"/>
  <c r="E71" i="43"/>
  <c r="I67" i="43"/>
  <c r="F71" i="43"/>
  <c r="I73" i="43"/>
  <c r="F69" i="43"/>
  <c r="H66" i="43"/>
  <c r="E64" i="43"/>
  <c r="G66" i="43"/>
  <c r="H67" i="43"/>
  <c r="F73" i="43"/>
  <c r="I68" i="43"/>
  <c r="I71" i="43"/>
  <c r="H69" i="43"/>
  <c r="F83" i="43"/>
  <c r="H78" i="43"/>
  <c r="H74" i="43"/>
  <c r="G83" i="43"/>
  <c r="I78" i="43"/>
  <c r="F75" i="43"/>
  <c r="F78" i="43"/>
  <c r="F77" i="43"/>
  <c r="H82" i="43"/>
  <c r="G75" i="43"/>
  <c r="E81" i="43"/>
  <c r="H81" i="43"/>
  <c r="E77" i="43"/>
  <c r="E79" i="43"/>
  <c r="H77" i="43"/>
  <c r="I83" i="43"/>
  <c r="F79" i="43"/>
  <c r="E83" i="43"/>
  <c r="E82" i="43"/>
  <c r="F80" i="43"/>
  <c r="G74" i="43"/>
  <c r="I74" i="43"/>
  <c r="F74" i="43"/>
  <c r="G77" i="43"/>
  <c r="F81" i="43"/>
  <c r="I82" i="43"/>
  <c r="I75" i="43"/>
  <c r="G76" i="43"/>
  <c r="E74" i="43"/>
  <c r="G79" i="43"/>
  <c r="E78" i="43"/>
  <c r="E76" i="43"/>
  <c r="G82" i="43"/>
  <c r="I79" i="43"/>
  <c r="H79" i="43"/>
  <c r="G78" i="43"/>
  <c r="G81" i="43"/>
  <c r="H75" i="43"/>
  <c r="H83" i="43"/>
  <c r="H76" i="43"/>
  <c r="I77" i="43"/>
  <c r="G80" i="43"/>
  <c r="I80" i="43"/>
  <c r="F76" i="43"/>
  <c r="H80" i="43"/>
  <c r="I76" i="43"/>
  <c r="E75" i="43"/>
  <c r="F82" i="43"/>
  <c r="E80" i="43"/>
  <c r="I81" i="43"/>
  <c r="L77" i="43"/>
  <c r="L83" i="43"/>
  <c r="L86" i="43"/>
  <c r="L75" i="43"/>
  <c r="L85" i="43"/>
  <c r="L82" i="43"/>
  <c r="L90" i="43"/>
  <c r="L74" i="43"/>
  <c r="L92" i="43"/>
  <c r="L76" i="43"/>
  <c r="L89" i="43"/>
  <c r="L80" i="43"/>
  <c r="L81" i="43"/>
  <c r="L79" i="43"/>
  <c r="L78" i="43"/>
  <c r="L93" i="43"/>
  <c r="L91" i="43"/>
  <c r="L84" i="43"/>
  <c r="L87" i="43"/>
  <c r="L88" i="43"/>
  <c r="M115" i="43"/>
  <c r="M116" i="43"/>
  <c r="M123" i="43"/>
  <c r="M118" i="43"/>
  <c r="M117" i="43"/>
  <c r="M120" i="43"/>
  <c r="M114" i="43"/>
  <c r="M119" i="43"/>
  <c r="M121" i="43"/>
  <c r="M122" i="43"/>
  <c r="M131" i="43"/>
  <c r="M132" i="43"/>
  <c r="M129" i="43"/>
  <c r="M130" i="43"/>
  <c r="M127" i="43"/>
  <c r="M126" i="43"/>
  <c r="M133" i="43"/>
  <c r="M124" i="43"/>
  <c r="M125" i="43"/>
  <c r="M128" i="43"/>
  <c r="H20" i="43"/>
  <c r="I20" i="43"/>
  <c r="G16" i="43"/>
  <c r="G19" i="43"/>
  <c r="F23" i="43"/>
  <c r="I14" i="43"/>
  <c r="F21" i="43"/>
  <c r="H14" i="43"/>
  <c r="E14" i="43"/>
  <c r="F17" i="43"/>
  <c r="G18" i="43"/>
  <c r="E17" i="43"/>
  <c r="I22" i="43"/>
  <c r="I18" i="43"/>
  <c r="F16" i="43"/>
  <c r="H23" i="43"/>
  <c r="E21" i="43"/>
  <c r="F22" i="43"/>
  <c r="H16" i="43"/>
  <c r="H19" i="43"/>
  <c r="H18" i="43"/>
  <c r="H17" i="43"/>
  <c r="G20" i="43"/>
  <c r="H21" i="43"/>
  <c r="G14" i="43"/>
  <c r="E19" i="43"/>
  <c r="I21" i="43"/>
  <c r="E22" i="43"/>
  <c r="I17" i="43"/>
  <c r="G23" i="43"/>
  <c r="H22" i="43"/>
  <c r="G21" i="43"/>
  <c r="F20" i="43"/>
  <c r="I23" i="43"/>
  <c r="E16" i="43"/>
  <c r="E23" i="43"/>
  <c r="H15" i="43"/>
  <c r="F19" i="43"/>
  <c r="G15" i="43"/>
  <c r="I15" i="43"/>
  <c r="E18" i="43"/>
  <c r="F18" i="43"/>
  <c r="F15" i="43"/>
  <c r="I16" i="43"/>
  <c r="E15" i="43"/>
  <c r="E20" i="43"/>
  <c r="F14" i="43"/>
  <c r="G17" i="43"/>
  <c r="I19" i="43"/>
  <c r="G22" i="43"/>
  <c r="G60" i="43"/>
  <c r="H62" i="43"/>
  <c r="F56" i="43"/>
  <c r="F60" i="43"/>
  <c r="H57" i="43"/>
  <c r="E55" i="43"/>
  <c r="I62" i="43"/>
  <c r="H58" i="43"/>
  <c r="F63" i="43"/>
  <c r="I61" i="43"/>
  <c r="H61" i="43"/>
  <c r="G54" i="43"/>
  <c r="F61" i="43"/>
  <c r="G59" i="43"/>
  <c r="G57" i="43"/>
  <c r="G55" i="43"/>
  <c r="E57" i="43"/>
  <c r="H54" i="43"/>
  <c r="I58" i="43"/>
  <c r="H63" i="43"/>
  <c r="I56" i="43"/>
  <c r="G61" i="43"/>
  <c r="I63" i="43"/>
  <c r="F54" i="43"/>
  <c r="F62" i="43"/>
  <c r="G62" i="43"/>
  <c r="H55" i="43"/>
  <c r="I59" i="43"/>
  <c r="I57" i="43"/>
  <c r="F55" i="43"/>
  <c r="I60" i="43"/>
  <c r="H59" i="43"/>
  <c r="G58" i="43"/>
  <c r="E58" i="43"/>
  <c r="G56" i="43"/>
  <c r="E62" i="43"/>
  <c r="E60" i="43"/>
  <c r="F57" i="43"/>
  <c r="E61" i="43"/>
  <c r="I54" i="43"/>
  <c r="F59" i="43"/>
  <c r="E54" i="43"/>
  <c r="I55" i="43"/>
  <c r="E56" i="43"/>
  <c r="G63" i="43"/>
  <c r="E59" i="43"/>
  <c r="E63" i="43"/>
  <c r="H60" i="43"/>
  <c r="F58" i="43"/>
  <c r="H56" i="43"/>
  <c r="L61" i="43"/>
  <c r="L63" i="43"/>
  <c r="L60" i="43"/>
  <c r="L54" i="43"/>
  <c r="L57" i="43"/>
  <c r="L56" i="43"/>
  <c r="L55" i="43"/>
  <c r="L58" i="43"/>
  <c r="L59" i="43"/>
  <c r="L62" i="43"/>
  <c r="L73" i="43"/>
  <c r="L64" i="43"/>
  <c r="L69" i="43"/>
  <c r="L68" i="43"/>
  <c r="L70" i="43"/>
  <c r="L72" i="43"/>
  <c r="L66" i="43"/>
  <c r="L65" i="43"/>
  <c r="L67" i="43"/>
  <c r="L71" i="43"/>
  <c r="E84" i="43"/>
  <c r="I92" i="43"/>
  <c r="G89" i="43"/>
  <c r="E85" i="43"/>
  <c r="G91" i="43"/>
  <c r="I87" i="43"/>
  <c r="F90" i="43"/>
  <c r="E86" i="43"/>
  <c r="H91" i="43"/>
  <c r="H92" i="43"/>
  <c r="G85" i="43"/>
  <c r="F86" i="43"/>
  <c r="F93" i="43"/>
  <c r="H85" i="43"/>
  <c r="E88" i="43"/>
  <c r="F91" i="43"/>
  <c r="G86" i="43"/>
  <c r="G84" i="43"/>
  <c r="I88" i="43"/>
  <c r="I93" i="43"/>
  <c r="E89" i="43"/>
  <c r="E93" i="43"/>
  <c r="H84" i="43"/>
  <c r="F84" i="43"/>
  <c r="I85" i="43"/>
  <c r="F85" i="43"/>
  <c r="H87" i="43"/>
  <c r="G92" i="43"/>
  <c r="E87" i="43"/>
  <c r="I90" i="43"/>
  <c r="I91" i="43"/>
  <c r="I86" i="43"/>
  <c r="H86" i="43"/>
  <c r="H88" i="43"/>
  <c r="G90" i="43"/>
  <c r="H93" i="43"/>
  <c r="F89" i="43"/>
  <c r="H89" i="43"/>
  <c r="E91" i="43"/>
  <c r="G93" i="43"/>
  <c r="I89" i="43"/>
  <c r="F87" i="43"/>
  <c r="E92" i="43"/>
  <c r="E90" i="43"/>
  <c r="H90" i="43"/>
  <c r="G88" i="43"/>
  <c r="F92" i="43"/>
  <c r="G87" i="43"/>
  <c r="I84" i="43"/>
  <c r="F88" i="43"/>
  <c r="E47" i="43"/>
  <c r="H48" i="43"/>
  <c r="F45" i="43"/>
  <c r="G46" i="43"/>
  <c r="F46" i="43"/>
  <c r="I47" i="43"/>
  <c r="F47" i="43"/>
  <c r="H45" i="43"/>
  <c r="E44" i="43"/>
  <c r="I52" i="43"/>
  <c r="F48" i="43"/>
  <c r="H49" i="43"/>
  <c r="E50" i="43"/>
  <c r="E46" i="43"/>
  <c r="F52" i="43"/>
  <c r="G44" i="43"/>
  <c r="G52" i="43"/>
  <c r="G47" i="43"/>
  <c r="F51" i="43"/>
  <c r="F53" i="43"/>
  <c r="H51" i="43"/>
  <c r="I46" i="43"/>
  <c r="F50" i="43"/>
  <c r="G50" i="43"/>
  <c r="I51" i="43"/>
  <c r="H50" i="43"/>
  <c r="H52" i="43"/>
  <c r="E45" i="43"/>
  <c r="G49" i="43"/>
  <c r="I53" i="43"/>
  <c r="H46" i="43"/>
  <c r="I48" i="43"/>
  <c r="G53" i="43"/>
  <c r="G45" i="43"/>
  <c r="I50" i="43"/>
  <c r="I49" i="43"/>
  <c r="F49" i="43"/>
  <c r="E51" i="43"/>
  <c r="I44" i="43"/>
  <c r="I45" i="43"/>
  <c r="E53" i="43"/>
  <c r="H53" i="43"/>
  <c r="H44" i="43"/>
  <c r="G48" i="43"/>
  <c r="E48" i="43"/>
  <c r="E49" i="43"/>
  <c r="H47" i="43"/>
  <c r="F44" i="43"/>
  <c r="G51" i="43"/>
  <c r="E52" i="43"/>
  <c r="N61" i="43"/>
  <c r="N58" i="43"/>
  <c r="N59" i="43"/>
  <c r="N63" i="43"/>
  <c r="N62" i="43"/>
  <c r="N60" i="43"/>
  <c r="N55" i="43"/>
  <c r="N56" i="43"/>
  <c r="N57" i="43"/>
  <c r="N54" i="43"/>
  <c r="N70" i="43"/>
  <c r="N64" i="43"/>
  <c r="N65" i="43"/>
  <c r="N73" i="43"/>
  <c r="N71" i="43"/>
  <c r="N68" i="43"/>
  <c r="N67" i="43"/>
  <c r="N66" i="43"/>
  <c r="N69" i="43"/>
  <c r="N72" i="43"/>
  <c r="M64" i="43"/>
  <c r="M70" i="43"/>
  <c r="M65" i="43"/>
  <c r="M72" i="43"/>
  <c r="M67" i="43"/>
  <c r="M73" i="43"/>
  <c r="M66" i="43"/>
  <c r="M69" i="43"/>
  <c r="M68" i="43"/>
  <c r="M71" i="43"/>
  <c r="M81" i="43"/>
  <c r="M78" i="43"/>
  <c r="M76" i="43"/>
  <c r="M77" i="43"/>
  <c r="M83" i="43"/>
  <c r="M75" i="43"/>
  <c r="M74" i="43"/>
  <c r="M82" i="43"/>
  <c r="M80" i="43"/>
  <c r="M79" i="43"/>
  <c r="I28" i="43"/>
  <c r="H27" i="43"/>
  <c r="I27" i="43"/>
  <c r="I33" i="43"/>
  <c r="F33" i="43"/>
  <c r="H32" i="43"/>
  <c r="I24" i="43"/>
  <c r="E29" i="43"/>
  <c r="E28" i="43"/>
  <c r="E30" i="43"/>
  <c r="E24" i="43"/>
  <c r="G26" i="43"/>
  <c r="G29" i="43"/>
  <c r="H28" i="43"/>
  <c r="E33" i="43"/>
  <c r="I30" i="43"/>
  <c r="G31" i="43"/>
  <c r="G30" i="43"/>
  <c r="E25" i="43"/>
  <c r="I32" i="43"/>
  <c r="H24" i="43"/>
  <c r="G32" i="43"/>
  <c r="F24" i="43"/>
  <c r="F29" i="43"/>
  <c r="G28" i="43"/>
  <c r="I26" i="43"/>
  <c r="F31" i="43"/>
  <c r="H30" i="43"/>
  <c r="G25" i="43"/>
  <c r="F25" i="43"/>
  <c r="G27" i="43"/>
  <c r="H26" i="43"/>
  <c r="H29" i="43"/>
  <c r="H25" i="43"/>
  <c r="E31" i="43"/>
  <c r="E27" i="43"/>
  <c r="E32" i="43"/>
  <c r="F30" i="43"/>
  <c r="H33" i="43"/>
  <c r="E26" i="43"/>
  <c r="I31" i="43"/>
  <c r="F32" i="43"/>
  <c r="F26" i="43"/>
  <c r="I29" i="43"/>
  <c r="F27" i="43"/>
  <c r="G24" i="43"/>
  <c r="H31" i="43"/>
  <c r="F28" i="43"/>
  <c r="G33" i="43"/>
  <c r="I25" i="43"/>
  <c r="F42" i="43"/>
  <c r="I35" i="43"/>
  <c r="H39" i="43"/>
  <c r="F41" i="43"/>
  <c r="E42" i="43"/>
  <c r="G43" i="43"/>
  <c r="E34" i="43"/>
  <c r="G42" i="43"/>
  <c r="F40" i="43"/>
  <c r="H43" i="43"/>
  <c r="H35" i="43"/>
  <c r="F38" i="43"/>
  <c r="H36" i="43"/>
  <c r="I40" i="43"/>
  <c r="E38" i="43"/>
  <c r="I36" i="43"/>
  <c r="I37" i="43"/>
  <c r="I41" i="43"/>
  <c r="G38" i="43"/>
  <c r="F43" i="43"/>
  <c r="H40" i="43"/>
  <c r="G34" i="43"/>
  <c r="E40" i="43"/>
  <c r="H41" i="43"/>
  <c r="E37" i="43"/>
  <c r="I34" i="43"/>
  <c r="I38" i="43"/>
  <c r="I43" i="43"/>
  <c r="F34" i="43"/>
  <c r="H42" i="43"/>
  <c r="E43" i="43"/>
  <c r="E35" i="43"/>
  <c r="H34" i="43"/>
  <c r="F37" i="43"/>
  <c r="G40" i="43"/>
  <c r="H37" i="43"/>
  <c r="G36" i="43"/>
  <c r="F35" i="43"/>
  <c r="I39" i="43"/>
  <c r="G37" i="43"/>
  <c r="H38" i="43"/>
  <c r="I42" i="43"/>
  <c r="E39" i="43"/>
  <c r="F36" i="43"/>
  <c r="E41" i="43"/>
  <c r="G39" i="43"/>
  <c r="G41" i="43"/>
  <c r="G35" i="43"/>
  <c r="E36" i="43"/>
  <c r="F39" i="43"/>
  <c r="AY51" i="35" l="1"/>
  <c r="AY96" i="35"/>
  <c r="AY97" i="35" s="1"/>
  <c r="BF101" i="36"/>
  <c r="BF102" i="36" s="1"/>
  <c r="BF103" i="36" s="1"/>
  <c r="BF104" i="36" s="1"/>
  <c r="BF105" i="36" s="1"/>
  <c r="BF106" i="36" s="1"/>
  <c r="BF107" i="36" s="1"/>
  <c r="BF108" i="36" s="1"/>
  <c r="BF109" i="36" s="1"/>
  <c r="BF110" i="36" s="1"/>
  <c r="BF111" i="36" s="1"/>
  <c r="W41" i="31"/>
  <c r="AY52" i="35"/>
  <c r="AY186" i="35"/>
  <c r="BF186" i="36"/>
  <c r="BF187" i="36" s="1"/>
  <c r="BF188" i="36" s="1"/>
  <c r="BF189" i="36" s="1"/>
  <c r="BF190" i="36" s="1"/>
  <c r="BF191" i="36" s="1"/>
  <c r="BF192" i="36" s="1"/>
  <c r="BF193" i="36" s="1"/>
  <c r="BF194" i="36" s="1"/>
  <c r="BF195" i="36" s="1"/>
  <c r="BF196" i="36" s="1"/>
  <c r="BF197" i="36" s="1"/>
  <c r="BF198" i="36" s="1"/>
  <c r="BF199" i="36" s="1"/>
  <c r="BF200" i="36" s="1"/>
  <c r="BF201" i="36" s="1"/>
  <c r="AY141" i="35"/>
  <c r="BF141" i="36"/>
  <c r="BF142" i="36" s="1"/>
  <c r="BF143" i="36" s="1"/>
  <c r="BF144" i="36" s="1"/>
  <c r="BF145" i="36" s="1"/>
  <c r="BF146" i="36" s="1"/>
  <c r="BF147" i="36" s="1"/>
  <c r="BF148" i="36" s="1"/>
  <c r="BF149" i="36" s="1"/>
  <c r="BF150" i="36" s="1"/>
  <c r="BF151" i="36" s="1"/>
  <c r="BF152" i="36" s="1"/>
  <c r="BF153" i="36" s="1"/>
  <c r="BF154" i="36" s="1"/>
  <c r="BF155" i="36" s="1"/>
  <c r="BF156" i="36" s="1"/>
  <c r="DN61" i="35"/>
  <c r="CT62" i="35"/>
  <c r="CS107" i="35"/>
  <c r="CX133" i="35"/>
  <c r="CR95" i="35"/>
  <c r="CO96" i="35"/>
  <c r="CP95" i="35"/>
  <c r="CQ96" i="35"/>
  <c r="AO201" i="35"/>
  <c r="AO160" i="35"/>
  <c r="AO119" i="35"/>
  <c r="AO38" i="35"/>
  <c r="AO78" i="35"/>
  <c r="W42" i="31" l="1"/>
  <c r="AY53" i="35"/>
  <c r="AY54" i="35" s="1"/>
  <c r="AY98" i="35"/>
  <c r="AY6" i="35"/>
  <c r="BF6" i="36"/>
  <c r="BF7" i="36" s="1"/>
  <c r="BF8" i="36" s="1"/>
  <c r="BF9" i="36" s="1"/>
  <c r="BF10" i="36" s="1"/>
  <c r="BF11" i="36" s="1"/>
  <c r="BF12" i="36" s="1"/>
  <c r="BF13" i="36" s="1"/>
  <c r="BF14" i="36" s="1"/>
  <c r="BF15" i="36" s="1"/>
  <c r="BF16" i="36" s="1"/>
  <c r="BF17" i="36" s="1"/>
  <c r="BF18" i="36" s="1"/>
  <c r="BF19" i="36" s="1"/>
  <c r="BF20" i="36" s="1"/>
  <c r="BF21" i="36" s="1"/>
  <c r="AY142" i="35"/>
  <c r="AY187" i="35"/>
  <c r="DN62" i="35"/>
  <c r="CT63" i="35"/>
  <c r="CS108" i="35"/>
  <c r="CX134" i="35"/>
  <c r="CP96" i="35"/>
  <c r="CO97" i="35"/>
  <c r="CQ97" i="35"/>
  <c r="CR96" i="35"/>
  <c r="AO202" i="35"/>
  <c r="AO161" i="35"/>
  <c r="AO39" i="35"/>
  <c r="AO120" i="35"/>
  <c r="AO79" i="35"/>
  <c r="AY143" i="35" l="1"/>
  <c r="AY99" i="35"/>
  <c r="AY7" i="35"/>
  <c r="AY188" i="35"/>
  <c r="AY55" i="35"/>
  <c r="CT64" i="35"/>
  <c r="DN63" i="35"/>
  <c r="CS109" i="35"/>
  <c r="CX135" i="35"/>
  <c r="CQ98" i="35"/>
  <c r="CO98" i="35"/>
  <c r="CR97" i="35"/>
  <c r="CP97" i="35"/>
  <c r="AO80" i="35"/>
  <c r="AO203" i="35"/>
  <c r="AO40" i="35"/>
  <c r="AO121" i="35"/>
  <c r="AO162" i="35"/>
  <c r="AY56" i="35" l="1"/>
  <c r="AY144" i="35"/>
  <c r="AY189" i="35"/>
  <c r="AY8" i="35"/>
  <c r="AY100" i="35"/>
  <c r="DN64" i="35"/>
  <c r="CT65" i="35"/>
  <c r="CS110" i="35"/>
  <c r="CX136" i="35"/>
  <c r="CR98" i="35"/>
  <c r="CO99" i="35"/>
  <c r="CP98" i="35"/>
  <c r="CQ99" i="35"/>
  <c r="AO122" i="35"/>
  <c r="AO204" i="35"/>
  <c r="AO81" i="35"/>
  <c r="AO163" i="35"/>
  <c r="AY190" i="35" l="1"/>
  <c r="AY9" i="35"/>
  <c r="AY101" i="35"/>
  <c r="AY145" i="35"/>
  <c r="AY57" i="35"/>
  <c r="DN65" i="35"/>
  <c r="CT66" i="35"/>
  <c r="CS111" i="35"/>
  <c r="CX137" i="35"/>
  <c r="CP99" i="35"/>
  <c r="CO100" i="35"/>
  <c r="CQ100" i="35"/>
  <c r="CR99" i="35"/>
  <c r="AY191" i="35" l="1"/>
  <c r="AY58" i="35"/>
  <c r="AY10" i="35"/>
  <c r="AY146" i="35"/>
  <c r="AY102" i="35"/>
  <c r="DN66" i="35"/>
  <c r="CT67" i="35"/>
  <c r="CS112" i="35"/>
  <c r="CX138" i="35"/>
  <c r="CQ101" i="35"/>
  <c r="CO101" i="35"/>
  <c r="CR100" i="35"/>
  <c r="CP100" i="35"/>
  <c r="AY192" i="35" l="1"/>
  <c r="AY103" i="35"/>
  <c r="AY59" i="35"/>
  <c r="AY147" i="35"/>
  <c r="AY11" i="35"/>
  <c r="DN67" i="35"/>
  <c r="CT68" i="35"/>
  <c r="CS113" i="35"/>
  <c r="CX139" i="35"/>
  <c r="CR101" i="35"/>
  <c r="CO102" i="35"/>
  <c r="CP101" i="35"/>
  <c r="CQ102" i="35"/>
  <c r="AY193" i="35" l="1"/>
  <c r="AY12" i="35"/>
  <c r="AY148" i="35"/>
  <c r="AY60" i="35"/>
  <c r="AY104" i="35"/>
  <c r="DN68" i="35"/>
  <c r="CT69" i="35"/>
  <c r="CS114" i="35"/>
  <c r="CX140" i="35"/>
  <c r="CQ103" i="35"/>
  <c r="CP102" i="35"/>
  <c r="CO103" i="35"/>
  <c r="CR102" i="35"/>
  <c r="AY149" i="35" l="1"/>
  <c r="AY13" i="35"/>
  <c r="AY105" i="35"/>
  <c r="AY194" i="35"/>
  <c r="AY61" i="35"/>
  <c r="CT70" i="35"/>
  <c r="DN69" i="35"/>
  <c r="CS115" i="35"/>
  <c r="CX141" i="35"/>
  <c r="CO104" i="35"/>
  <c r="CP103" i="35"/>
  <c r="CR103" i="35"/>
  <c r="CQ104" i="35"/>
  <c r="AY62" i="35" l="1"/>
  <c r="AY150" i="35"/>
  <c r="AY195" i="35"/>
  <c r="AY106" i="35"/>
  <c r="AY14" i="35"/>
  <c r="DN70" i="35"/>
  <c r="CT71" i="35"/>
  <c r="CS116" i="35"/>
  <c r="CX142" i="35"/>
  <c r="CQ105" i="35"/>
  <c r="CP104" i="35"/>
  <c r="CR104" i="35"/>
  <c r="CO105" i="35"/>
  <c r="AY151" i="35" l="1"/>
  <c r="AY15" i="35"/>
  <c r="AY196" i="35"/>
  <c r="AY107" i="35"/>
  <c r="AY63" i="35"/>
  <c r="DN71" i="35"/>
  <c r="CT72" i="35"/>
  <c r="CS117" i="35"/>
  <c r="CX143" i="35"/>
  <c r="CO106" i="35"/>
  <c r="CR105" i="35"/>
  <c r="CP105" i="35"/>
  <c r="CQ106" i="35"/>
  <c r="AY108" i="35" l="1"/>
  <c r="AY152" i="35"/>
  <c r="AY197" i="35"/>
  <c r="AY16" i="35"/>
  <c r="AY64" i="35"/>
  <c r="DN72" i="35"/>
  <c r="CT73" i="35"/>
  <c r="CS118" i="35"/>
  <c r="CX144" i="35"/>
  <c r="CQ107" i="35"/>
  <c r="CP106" i="35"/>
  <c r="CR106" i="35"/>
  <c r="CO107" i="35"/>
  <c r="AY109" i="35" l="1"/>
  <c r="AY198" i="35"/>
  <c r="AY17" i="35"/>
  <c r="AY65" i="35"/>
  <c r="AY153" i="35"/>
  <c r="DN73" i="35"/>
  <c r="CT74" i="35"/>
  <c r="CS119" i="35"/>
  <c r="CX145" i="35"/>
  <c r="CO108" i="35"/>
  <c r="CP107" i="35"/>
  <c r="CR107" i="35"/>
  <c r="CQ108" i="35"/>
  <c r="AY154" i="35" l="1"/>
  <c r="AY18" i="35"/>
  <c r="AY110" i="35"/>
  <c r="AY199" i="35"/>
  <c r="AY66" i="35"/>
  <c r="DN74" i="35"/>
  <c r="CT75" i="35"/>
  <c r="CS120" i="35"/>
  <c r="CX146" i="35"/>
  <c r="CQ109" i="35"/>
  <c r="CR108" i="35"/>
  <c r="CO109" i="35"/>
  <c r="CP108" i="35"/>
  <c r="AY111" i="35" l="1"/>
  <c r="AY19" i="35"/>
  <c r="AY155" i="35"/>
  <c r="AY200" i="35"/>
  <c r="DN75" i="35"/>
  <c r="CT76" i="35"/>
  <c r="CS121" i="35"/>
  <c r="CX147" i="35"/>
  <c r="CP109" i="35"/>
  <c r="CR109" i="35"/>
  <c r="CO110" i="35"/>
  <c r="CQ110" i="35"/>
  <c r="AY156" i="35" l="1"/>
  <c r="AY20" i="35"/>
  <c r="AY201" i="35"/>
  <c r="DN76" i="35"/>
  <c r="CT77" i="35"/>
  <c r="CS122" i="35"/>
  <c r="CX148" i="35"/>
  <c r="CO111" i="35"/>
  <c r="CQ111" i="35"/>
  <c r="CR110" i="35"/>
  <c r="CP110" i="35"/>
  <c r="AY21" i="35" l="1"/>
  <c r="DN77" i="35"/>
  <c r="CT78" i="35"/>
  <c r="CS123" i="35"/>
  <c r="CX149" i="35"/>
  <c r="CR111" i="35"/>
  <c r="CP111" i="35"/>
  <c r="CQ112" i="35"/>
  <c r="CO112" i="35"/>
  <c r="DN78" i="35" l="1"/>
  <c r="CT79" i="35"/>
  <c r="CS124" i="35"/>
  <c r="CX150" i="35"/>
  <c r="CO113" i="35"/>
  <c r="CP112" i="35"/>
  <c r="CQ113" i="35"/>
  <c r="CR112" i="35"/>
  <c r="DN79" i="35" l="1"/>
  <c r="CT80" i="35"/>
  <c r="CS125" i="35"/>
  <c r="CX151" i="35"/>
  <c r="CR113" i="35"/>
  <c r="CQ114" i="35"/>
  <c r="CO114" i="35"/>
  <c r="CP113" i="35"/>
  <c r="C22" i="35"/>
  <c r="DN80" i="35" l="1"/>
  <c r="CT81" i="35"/>
  <c r="CS126" i="35"/>
  <c r="CX152" i="35"/>
  <c r="CP114" i="35"/>
  <c r="CQ115" i="35"/>
  <c r="CO115" i="35"/>
  <c r="CR114" i="35"/>
  <c r="BG5" i="35"/>
  <c r="CN5" i="35" s="1"/>
  <c r="BG13" i="35"/>
  <c r="BG21" i="35"/>
  <c r="BG29" i="35"/>
  <c r="BG37" i="35"/>
  <c r="BG45" i="35"/>
  <c r="BG53" i="35"/>
  <c r="BG61" i="35"/>
  <c r="BG69" i="35"/>
  <c r="BG77" i="35"/>
  <c r="BG85" i="35"/>
  <c r="BG93" i="35"/>
  <c r="BG101" i="35"/>
  <c r="BG109" i="35"/>
  <c r="BG117" i="35"/>
  <c r="BG125" i="35"/>
  <c r="BG133" i="35"/>
  <c r="BG141" i="35"/>
  <c r="BG149" i="35"/>
  <c r="BG157" i="35"/>
  <c r="BG165" i="35"/>
  <c r="BG173" i="35"/>
  <c r="BG181" i="35"/>
  <c r="BG189" i="35"/>
  <c r="BG197" i="35"/>
  <c r="BG205" i="35"/>
  <c r="BG6" i="35"/>
  <c r="CN6" i="35" s="1"/>
  <c r="BG14" i="35"/>
  <c r="BG22" i="35"/>
  <c r="BG30" i="35"/>
  <c r="BG38" i="35"/>
  <c r="BG46" i="35"/>
  <c r="BG54" i="35"/>
  <c r="BG62" i="35"/>
  <c r="BG70" i="35"/>
  <c r="BG78" i="35"/>
  <c r="BG86" i="35"/>
  <c r="BG94" i="35"/>
  <c r="BG102" i="35"/>
  <c r="BG110" i="35"/>
  <c r="BG118" i="35"/>
  <c r="BG126" i="35"/>
  <c r="BG134" i="35"/>
  <c r="BG142" i="35"/>
  <c r="BG150" i="35"/>
  <c r="BG158" i="35"/>
  <c r="BG166" i="35"/>
  <c r="BG174" i="35"/>
  <c r="BG182" i="35"/>
  <c r="BG190" i="35"/>
  <c r="BG198" i="35"/>
  <c r="BG206" i="35"/>
  <c r="BG10" i="35"/>
  <c r="CN10" i="35" s="1"/>
  <c r="BG18" i="35"/>
  <c r="BG26" i="35"/>
  <c r="BG34" i="35"/>
  <c r="BG42" i="35"/>
  <c r="BG50" i="35"/>
  <c r="BG58" i="35"/>
  <c r="BG66" i="35"/>
  <c r="BG74" i="35"/>
  <c r="BG82" i="35"/>
  <c r="BG90" i="35"/>
  <c r="BG98" i="35"/>
  <c r="BG106" i="35"/>
  <c r="BG114" i="35"/>
  <c r="BG122" i="35"/>
  <c r="BG130" i="35"/>
  <c r="BG138" i="35"/>
  <c r="BG146" i="35"/>
  <c r="BG154" i="35"/>
  <c r="BG162" i="35"/>
  <c r="BG170" i="35"/>
  <c r="BG178" i="35"/>
  <c r="BG186" i="35"/>
  <c r="BG194" i="35"/>
  <c r="BG202" i="35"/>
  <c r="BG210" i="35"/>
  <c r="BG11" i="35"/>
  <c r="BG24" i="35"/>
  <c r="BG36" i="35"/>
  <c r="BG49" i="35"/>
  <c r="BG63" i="35"/>
  <c r="BG75" i="35"/>
  <c r="BG88" i="35"/>
  <c r="BG100" i="35"/>
  <c r="BG113" i="35"/>
  <c r="BG127" i="35"/>
  <c r="BG139" i="35"/>
  <c r="BG152" i="35"/>
  <c r="BG164" i="35"/>
  <c r="BG177" i="35"/>
  <c r="BG191" i="35"/>
  <c r="BG203" i="35"/>
  <c r="BG214" i="35"/>
  <c r="BG222" i="35"/>
  <c r="BG230" i="35"/>
  <c r="BG238" i="35"/>
  <c r="BG246" i="35"/>
  <c r="BG254" i="35"/>
  <c r="BG262" i="35"/>
  <c r="BG270" i="35"/>
  <c r="BG278" i="35"/>
  <c r="BG286" i="35"/>
  <c r="BG294" i="35"/>
  <c r="BG302" i="35"/>
  <c r="BG310" i="35"/>
  <c r="BG318" i="35"/>
  <c r="BG326" i="35"/>
  <c r="BG334" i="35"/>
  <c r="BG342" i="35"/>
  <c r="BG350" i="35"/>
  <c r="BG358" i="35"/>
  <c r="BG366" i="35"/>
  <c r="BG374" i="35"/>
  <c r="BG382" i="35"/>
  <c r="BG390" i="35"/>
  <c r="BG398" i="35"/>
  <c r="BG406" i="35"/>
  <c r="BG414" i="35"/>
  <c r="BG422" i="35"/>
  <c r="BG430" i="35"/>
  <c r="BG438" i="35"/>
  <c r="BG446" i="35"/>
  <c r="BG454" i="35"/>
  <c r="BG462" i="35"/>
  <c r="BG470" i="35"/>
  <c r="BG478" i="35"/>
  <c r="BG486" i="35"/>
  <c r="BG494" i="35"/>
  <c r="BG502" i="35"/>
  <c r="BG510" i="35"/>
  <c r="BG518" i="35"/>
  <c r="BG526" i="35"/>
  <c r="BG534" i="35"/>
  <c r="BG542" i="35"/>
  <c r="BG550" i="35"/>
  <c r="BG558" i="35"/>
  <c r="BG566" i="35"/>
  <c r="BG574" i="35"/>
  <c r="BG582" i="35"/>
  <c r="BG590" i="35"/>
  <c r="BG598" i="35"/>
  <c r="BG606" i="35"/>
  <c r="BG614" i="35"/>
  <c r="BG622" i="35"/>
  <c r="BG630" i="35"/>
  <c r="BG638" i="35"/>
  <c r="BG646" i="35"/>
  <c r="BG654" i="35"/>
  <c r="BG662" i="35"/>
  <c r="BG670" i="35"/>
  <c r="BG678" i="35"/>
  <c r="BG686" i="35"/>
  <c r="BG694" i="35"/>
  <c r="BG702" i="35"/>
  <c r="BG710" i="35"/>
  <c r="BG718" i="35"/>
  <c r="BG726" i="35"/>
  <c r="BG734" i="35"/>
  <c r="BG742" i="35"/>
  <c r="BG750" i="35"/>
  <c r="BG758" i="35"/>
  <c r="BG766" i="35"/>
  <c r="BG774" i="35"/>
  <c r="BG782" i="35"/>
  <c r="BG790" i="35"/>
  <c r="BG798" i="35"/>
  <c r="BG806" i="35"/>
  <c r="BG814" i="35"/>
  <c r="BG822" i="35"/>
  <c r="BG12" i="35"/>
  <c r="BG25" i="35"/>
  <c r="BG39" i="35"/>
  <c r="BG51" i="35"/>
  <c r="BG64" i="35"/>
  <c r="BG76" i="35"/>
  <c r="BG89" i="35"/>
  <c r="BG103" i="35"/>
  <c r="BG115" i="35"/>
  <c r="BG128" i="35"/>
  <c r="BG140" i="35"/>
  <c r="BG153" i="35"/>
  <c r="BG167" i="35"/>
  <c r="BG179" i="35"/>
  <c r="BG192" i="35"/>
  <c r="BG204" i="35"/>
  <c r="BG215" i="35"/>
  <c r="BG223" i="35"/>
  <c r="BG231" i="35"/>
  <c r="BG239" i="35"/>
  <c r="BG247" i="35"/>
  <c r="BG255" i="35"/>
  <c r="BG263" i="35"/>
  <c r="BG271" i="35"/>
  <c r="BG279" i="35"/>
  <c r="BG287" i="35"/>
  <c r="BG295" i="35"/>
  <c r="BG303" i="35"/>
  <c r="BG311" i="35"/>
  <c r="BG319" i="35"/>
  <c r="BG327" i="35"/>
  <c r="BG335" i="35"/>
  <c r="BG343" i="35"/>
  <c r="BG351" i="35"/>
  <c r="BG359" i="35"/>
  <c r="BG367" i="35"/>
  <c r="BG375" i="35"/>
  <c r="BG383" i="35"/>
  <c r="BG391" i="35"/>
  <c r="BG399" i="35"/>
  <c r="BG407" i="35"/>
  <c r="BG415" i="35"/>
  <c r="BG423" i="35"/>
  <c r="BG431" i="35"/>
  <c r="BG439" i="35"/>
  <c r="BG447" i="35"/>
  <c r="BG455" i="35"/>
  <c r="BG463" i="35"/>
  <c r="BG471" i="35"/>
  <c r="BG479" i="35"/>
  <c r="BG487" i="35"/>
  <c r="BG495" i="35"/>
  <c r="BG503" i="35"/>
  <c r="BG511" i="35"/>
  <c r="BG519" i="35"/>
  <c r="BG527" i="35"/>
  <c r="BG535" i="35"/>
  <c r="BG543" i="35"/>
  <c r="BG551" i="35"/>
  <c r="BG559" i="35"/>
  <c r="BG567" i="35"/>
  <c r="BG575" i="35"/>
  <c r="BG583" i="35"/>
  <c r="BG591" i="35"/>
  <c r="BG599" i="35"/>
  <c r="BG607" i="35"/>
  <c r="BG615" i="35"/>
  <c r="BG623" i="35"/>
  <c r="BG631" i="35"/>
  <c r="BG639" i="35"/>
  <c r="BG647" i="35"/>
  <c r="BG655" i="35"/>
  <c r="BG663" i="35"/>
  <c r="BG671" i="35"/>
  <c r="BG679" i="35"/>
  <c r="BG687" i="35"/>
  <c r="BG695" i="35"/>
  <c r="BG703" i="35"/>
  <c r="BG711" i="35"/>
  <c r="BG719" i="35"/>
  <c r="BG727" i="35"/>
  <c r="BG735" i="35"/>
  <c r="BG743" i="35"/>
  <c r="BG751" i="35"/>
  <c r="BG759" i="35"/>
  <c r="BG767" i="35"/>
  <c r="BG775" i="35"/>
  <c r="BG783" i="35"/>
  <c r="BG791" i="35"/>
  <c r="BG799" i="35"/>
  <c r="BG807" i="35"/>
  <c r="BG815" i="35"/>
  <c r="BG823" i="35"/>
  <c r="BG831" i="35"/>
  <c r="BG839" i="35"/>
  <c r="BG847" i="35"/>
  <c r="BG855" i="35"/>
  <c r="BG863" i="35"/>
  <c r="BG871" i="35"/>
  <c r="BG879" i="35"/>
  <c r="BG887" i="35"/>
  <c r="BG895" i="35"/>
  <c r="BG903" i="35"/>
  <c r="BG911" i="35"/>
  <c r="BG919" i="35"/>
  <c r="BG927" i="35"/>
  <c r="BG935" i="35"/>
  <c r="BG943" i="35"/>
  <c r="BG951" i="35"/>
  <c r="BG959" i="35"/>
  <c r="BG967" i="35"/>
  <c r="BG975" i="35"/>
  <c r="BG983" i="35"/>
  <c r="BG991" i="35"/>
  <c r="BG999" i="35"/>
  <c r="BG15" i="35"/>
  <c r="BG27" i="35"/>
  <c r="BG40" i="35"/>
  <c r="BG52" i="35"/>
  <c r="BG65" i="35"/>
  <c r="BG79" i="35"/>
  <c r="BG91" i="35"/>
  <c r="BG104" i="35"/>
  <c r="BG116" i="35"/>
  <c r="BG129" i="35"/>
  <c r="BG143" i="35"/>
  <c r="BG155" i="35"/>
  <c r="BG168" i="35"/>
  <c r="BG180" i="35"/>
  <c r="BG193" i="35"/>
  <c r="BG207" i="35"/>
  <c r="BG216" i="35"/>
  <c r="BG224" i="35"/>
  <c r="BG232" i="35"/>
  <c r="BG240" i="35"/>
  <c r="BG248" i="35"/>
  <c r="BG256" i="35"/>
  <c r="BG264" i="35"/>
  <c r="BG272" i="35"/>
  <c r="BG280" i="35"/>
  <c r="BG288" i="35"/>
  <c r="BG296" i="35"/>
  <c r="BG304" i="35"/>
  <c r="BG312" i="35"/>
  <c r="BG320" i="35"/>
  <c r="BG328" i="35"/>
  <c r="BG336" i="35"/>
  <c r="BG344" i="35"/>
  <c r="BG352" i="35"/>
  <c r="BG360" i="35"/>
  <c r="BG368" i="35"/>
  <c r="BG376" i="35"/>
  <c r="BG384" i="35"/>
  <c r="BG392" i="35"/>
  <c r="BG400" i="35"/>
  <c r="BG408" i="35"/>
  <c r="BG416" i="35"/>
  <c r="BG424" i="35"/>
  <c r="BG432" i="35"/>
  <c r="BG440" i="35"/>
  <c r="BG448" i="35"/>
  <c r="BG456" i="35"/>
  <c r="BG464" i="35"/>
  <c r="BG472" i="35"/>
  <c r="BG480" i="35"/>
  <c r="BG488" i="35"/>
  <c r="BG496" i="35"/>
  <c r="BG504" i="35"/>
  <c r="BG512" i="35"/>
  <c r="BG520" i="35"/>
  <c r="BG528" i="35"/>
  <c r="BG536" i="35"/>
  <c r="BG544" i="35"/>
  <c r="BG552" i="35"/>
  <c r="BG560" i="35"/>
  <c r="BG568" i="35"/>
  <c r="BG576" i="35"/>
  <c r="BG584" i="35"/>
  <c r="BG592" i="35"/>
  <c r="BG16" i="35"/>
  <c r="BG28" i="35"/>
  <c r="BG41" i="35"/>
  <c r="BG55" i="35"/>
  <c r="BG67" i="35"/>
  <c r="BG80" i="35"/>
  <c r="BG92" i="35"/>
  <c r="BG105" i="35"/>
  <c r="BG119" i="35"/>
  <c r="BG131" i="35"/>
  <c r="BG144" i="35"/>
  <c r="BG156" i="35"/>
  <c r="BG169" i="35"/>
  <c r="BG183" i="35"/>
  <c r="BG195" i="35"/>
  <c r="BG208" i="35"/>
  <c r="BG217" i="35"/>
  <c r="BG225" i="35"/>
  <c r="BG233" i="35"/>
  <c r="BG241" i="35"/>
  <c r="BG249" i="35"/>
  <c r="BG257" i="35"/>
  <c r="BG265" i="35"/>
  <c r="BG273" i="35"/>
  <c r="BG281" i="35"/>
  <c r="BG289" i="35"/>
  <c r="BG297" i="35"/>
  <c r="BG305" i="35"/>
  <c r="BG313" i="35"/>
  <c r="BG321" i="35"/>
  <c r="BG329" i="35"/>
  <c r="BG337" i="35"/>
  <c r="BG345" i="35"/>
  <c r="BG353" i="35"/>
  <c r="BG361" i="35"/>
  <c r="BG369" i="35"/>
  <c r="BG377" i="35"/>
  <c r="BG385" i="35"/>
  <c r="BG393" i="35"/>
  <c r="BG401" i="35"/>
  <c r="BG409" i="35"/>
  <c r="BG417" i="35"/>
  <c r="BG425" i="35"/>
  <c r="BG433" i="35"/>
  <c r="BG441" i="35"/>
  <c r="BG449" i="35"/>
  <c r="BG457" i="35"/>
  <c r="BG465" i="35"/>
  <c r="BG473" i="35"/>
  <c r="BG481" i="35"/>
  <c r="BG489" i="35"/>
  <c r="BG497" i="35"/>
  <c r="BG505" i="35"/>
  <c r="BG513" i="35"/>
  <c r="BG521" i="35"/>
  <c r="BG529" i="35"/>
  <c r="BG537" i="35"/>
  <c r="BG545" i="35"/>
  <c r="BG17" i="35"/>
  <c r="BG31" i="35"/>
  <c r="BG43" i="35"/>
  <c r="BG56" i="35"/>
  <c r="BG68" i="35"/>
  <c r="BG81" i="35"/>
  <c r="BG95" i="35"/>
  <c r="BG107" i="35"/>
  <c r="BG120" i="35"/>
  <c r="BG132" i="35"/>
  <c r="BG145" i="35"/>
  <c r="BG159" i="35"/>
  <c r="BG171" i="35"/>
  <c r="BG184" i="35"/>
  <c r="BG196" i="35"/>
  <c r="BG209" i="35"/>
  <c r="BG218" i="35"/>
  <c r="BG226" i="35"/>
  <c r="BG234" i="35"/>
  <c r="BG242" i="35"/>
  <c r="BG250" i="35"/>
  <c r="BG258" i="35"/>
  <c r="BG266" i="35"/>
  <c r="BG274" i="35"/>
  <c r="BG282" i="35"/>
  <c r="BG290" i="35"/>
  <c r="BG298" i="35"/>
  <c r="BG306" i="35"/>
  <c r="BG314" i="35"/>
  <c r="BG322" i="35"/>
  <c r="BG330" i="35"/>
  <c r="BG338" i="35"/>
  <c r="BG346" i="35"/>
  <c r="BG354" i="35"/>
  <c r="BG362" i="35"/>
  <c r="BG370" i="35"/>
  <c r="BG378" i="35"/>
  <c r="BG386" i="35"/>
  <c r="BG394" i="35"/>
  <c r="BG402" i="35"/>
  <c r="BG410" i="35"/>
  <c r="BG418" i="35"/>
  <c r="BG426" i="35"/>
  <c r="BG434" i="35"/>
  <c r="BG442" i="35"/>
  <c r="BG450" i="35"/>
  <c r="BG458" i="35"/>
  <c r="BG466" i="35"/>
  <c r="BG474" i="35"/>
  <c r="BG482" i="35"/>
  <c r="BG7" i="35"/>
  <c r="CN7" i="35" s="1"/>
  <c r="BG19" i="35"/>
  <c r="BG32" i="35"/>
  <c r="BG44" i="35"/>
  <c r="BG57" i="35"/>
  <c r="BG71" i="35"/>
  <c r="BG83" i="35"/>
  <c r="BG96" i="35"/>
  <c r="BG108" i="35"/>
  <c r="BG121" i="35"/>
  <c r="BG135" i="35"/>
  <c r="BG147" i="35"/>
  <c r="BG160" i="35"/>
  <c r="BG172" i="35"/>
  <c r="BG185" i="35"/>
  <c r="BG199" i="35"/>
  <c r="BG211" i="35"/>
  <c r="BG219" i="35"/>
  <c r="BG227" i="35"/>
  <c r="BG235" i="35"/>
  <c r="BG243" i="35"/>
  <c r="BG251" i="35"/>
  <c r="BG259" i="35"/>
  <c r="BG267" i="35"/>
  <c r="BG275" i="35"/>
  <c r="BG283" i="35"/>
  <c r="BG291" i="35"/>
  <c r="BG299" i="35"/>
  <c r="BG307" i="35"/>
  <c r="BG315" i="35"/>
  <c r="BG323" i="35"/>
  <c r="BG331" i="35"/>
  <c r="BG339" i="35"/>
  <c r="BG347" i="35"/>
  <c r="BG355" i="35"/>
  <c r="BG363" i="35"/>
  <c r="BG371" i="35"/>
  <c r="BG379" i="35"/>
  <c r="BG387" i="35"/>
  <c r="BG395" i="35"/>
  <c r="BG403" i="35"/>
  <c r="BG411" i="35"/>
  <c r="BG419" i="35"/>
  <c r="BG427" i="35"/>
  <c r="BG435" i="35"/>
  <c r="BG443" i="35"/>
  <c r="BG451" i="35"/>
  <c r="BG459" i="35"/>
  <c r="BG467" i="35"/>
  <c r="BG475" i="35"/>
  <c r="BG483" i="35"/>
  <c r="BG491" i="35"/>
  <c r="BG499" i="35"/>
  <c r="BG507" i="35"/>
  <c r="BG515" i="35"/>
  <c r="BG523" i="35"/>
  <c r="BG531" i="35"/>
  <c r="BG539" i="35"/>
  <c r="BG547" i="35"/>
  <c r="BG555" i="35"/>
  <c r="BG563" i="35"/>
  <c r="BG571" i="35"/>
  <c r="BG579" i="35"/>
  <c r="BG587" i="35"/>
  <c r="BG595" i="35"/>
  <c r="BG603" i="35"/>
  <c r="BG611" i="35"/>
  <c r="BG619" i="35"/>
  <c r="BG627" i="35"/>
  <c r="BG635" i="35"/>
  <c r="BG643" i="35"/>
  <c r="BG651" i="35"/>
  <c r="BG659" i="35"/>
  <c r="BG667" i="35"/>
  <c r="BG675" i="35"/>
  <c r="BG683" i="35"/>
  <c r="BG691" i="35"/>
  <c r="BG699" i="35"/>
  <c r="BG707" i="35"/>
  <c r="BG715" i="35"/>
  <c r="BG723" i="35"/>
  <c r="BG731" i="35"/>
  <c r="BG739" i="35"/>
  <c r="BG747" i="35"/>
  <c r="BG755" i="35"/>
  <c r="BG763" i="35"/>
  <c r="BG771" i="35"/>
  <c r="BG779" i="35"/>
  <c r="BG787" i="35"/>
  <c r="BG795" i="35"/>
  <c r="BG803" i="35"/>
  <c r="BG811" i="35"/>
  <c r="BG819" i="35"/>
  <c r="BG827" i="35"/>
  <c r="BG835" i="35"/>
  <c r="BG843" i="35"/>
  <c r="BG851" i="35"/>
  <c r="BG859" i="35"/>
  <c r="BG867" i="35"/>
  <c r="BG875" i="35"/>
  <c r="BG883" i="35"/>
  <c r="BG891" i="35"/>
  <c r="BG899" i="35"/>
  <c r="BG907" i="35"/>
  <c r="BG915" i="35"/>
  <c r="BG923" i="35"/>
  <c r="BG931" i="35"/>
  <c r="BG939" i="35"/>
  <c r="BG947" i="35"/>
  <c r="BG955" i="35"/>
  <c r="BG963" i="35"/>
  <c r="BG971" i="35"/>
  <c r="BG979" i="35"/>
  <c r="BG987" i="35"/>
  <c r="BG995" i="35"/>
  <c r="BG1003" i="35"/>
  <c r="BG8" i="35"/>
  <c r="CN8" i="35" s="1"/>
  <c r="BG59" i="35"/>
  <c r="BG111" i="35"/>
  <c r="BG161" i="35"/>
  <c r="BG212" i="35"/>
  <c r="BG244" i="35"/>
  <c r="BG276" i="35"/>
  <c r="BG308" i="35"/>
  <c r="BG340" i="35"/>
  <c r="BG372" i="35"/>
  <c r="BG404" i="35"/>
  <c r="BG436" i="35"/>
  <c r="BG468" i="35"/>
  <c r="BG493" i="35"/>
  <c r="BG516" i="35"/>
  <c r="BG538" i="35"/>
  <c r="BG556" i="35"/>
  <c r="BG572" i="35"/>
  <c r="BG588" i="35"/>
  <c r="BG602" i="35"/>
  <c r="BG616" i="35"/>
  <c r="BG628" i="35"/>
  <c r="BG641" i="35"/>
  <c r="BG653" i="35"/>
  <c r="BG666" i="35"/>
  <c r="BG680" i="35"/>
  <c r="BG692" i="35"/>
  <c r="BG705" i="35"/>
  <c r="BG717" i="35"/>
  <c r="BG730" i="35"/>
  <c r="BG744" i="35"/>
  <c r="BG756" i="35"/>
  <c r="BG769" i="35"/>
  <c r="BG781" i="35"/>
  <c r="BG794" i="35"/>
  <c r="BG808" i="35"/>
  <c r="BG820" i="35"/>
  <c r="BG832" i="35"/>
  <c r="BG842" i="35"/>
  <c r="BG853" i="35"/>
  <c r="BG864" i="35"/>
  <c r="BG874" i="35"/>
  <c r="BG885" i="35"/>
  <c r="BG896" i="35"/>
  <c r="BG906" i="35"/>
  <c r="BG917" i="35"/>
  <c r="BG928" i="35"/>
  <c r="BG938" i="35"/>
  <c r="BG949" i="35"/>
  <c r="BG960" i="35"/>
  <c r="BG970" i="35"/>
  <c r="BG981" i="35"/>
  <c r="BG992" i="35"/>
  <c r="BG1002" i="35"/>
  <c r="BG9" i="35"/>
  <c r="CN9" i="35" s="1"/>
  <c r="BG60" i="35"/>
  <c r="BG112" i="35"/>
  <c r="BG163" i="35"/>
  <c r="BG213" i="35"/>
  <c r="BG245" i="35"/>
  <c r="BG277" i="35"/>
  <c r="BG309" i="35"/>
  <c r="BG341" i="35"/>
  <c r="BG373" i="35"/>
  <c r="BG405" i="35"/>
  <c r="BG437" i="35"/>
  <c r="BG469" i="35"/>
  <c r="BG498" i="35"/>
  <c r="BG517" i="35"/>
  <c r="BG540" i="35"/>
  <c r="BG557" i="35"/>
  <c r="BG573" i="35"/>
  <c r="BG589" i="35"/>
  <c r="BG604" i="35"/>
  <c r="BG617" i="35"/>
  <c r="BG629" i="35"/>
  <c r="BG642" i="35"/>
  <c r="BG656" i="35"/>
  <c r="BG668" i="35"/>
  <c r="BG681" i="35"/>
  <c r="BG693" i="35"/>
  <c r="BG706" i="35"/>
  <c r="BG720" i="35"/>
  <c r="BG732" i="35"/>
  <c r="BG745" i="35"/>
  <c r="BG757" i="35"/>
  <c r="BG770" i="35"/>
  <c r="BG784" i="35"/>
  <c r="BG796" i="35"/>
  <c r="BG809" i="35"/>
  <c r="BG821" i="35"/>
  <c r="BG833" i="35"/>
  <c r="BG844" i="35"/>
  <c r="BG854" i="35"/>
  <c r="BG865" i="35"/>
  <c r="BG876" i="35"/>
  <c r="BG897" i="35"/>
  <c r="BG908" i="35"/>
  <c r="BG918" i="35"/>
  <c r="BG929" i="35"/>
  <c r="BG940" i="35"/>
  <c r="BG950" i="35"/>
  <c r="BG961" i="35"/>
  <c r="BG972" i="35"/>
  <c r="BG982" i="35"/>
  <c r="BG993" i="35"/>
  <c r="BG1004" i="35"/>
  <c r="BG886" i="35"/>
  <c r="BG20" i="35"/>
  <c r="BG72" i="35"/>
  <c r="BG123" i="35"/>
  <c r="BG175" i="35"/>
  <c r="BG220" i="35"/>
  <c r="BG252" i="35"/>
  <c r="BG284" i="35"/>
  <c r="BG316" i="35"/>
  <c r="BG348" i="35"/>
  <c r="BG380" i="35"/>
  <c r="BG412" i="35"/>
  <c r="BG444" i="35"/>
  <c r="BG476" i="35"/>
  <c r="BG500" i="35"/>
  <c r="BG522" i="35"/>
  <c r="BG541" i="35"/>
  <c r="BG561" i="35"/>
  <c r="BG577" i="35"/>
  <c r="BG593" i="35"/>
  <c r="BG605" i="35"/>
  <c r="BG618" i="35"/>
  <c r="BG632" i="35"/>
  <c r="BG644" i="35"/>
  <c r="BG657" i="35"/>
  <c r="BG669" i="35"/>
  <c r="BG682" i="35"/>
  <c r="BG696" i="35"/>
  <c r="BG708" i="35"/>
  <c r="BG721" i="35"/>
  <c r="BG733" i="35"/>
  <c r="BG746" i="35"/>
  <c r="BG760" i="35"/>
  <c r="BG772" i="35"/>
  <c r="BG785" i="35"/>
  <c r="BG797" i="35"/>
  <c r="BG810" i="35"/>
  <c r="BG824" i="35"/>
  <c r="BG834" i="35"/>
  <c r="BG845" i="35"/>
  <c r="BG856" i="35"/>
  <c r="BG866" i="35"/>
  <c r="BG877" i="35"/>
  <c r="BG888" i="35"/>
  <c r="BG898" i="35"/>
  <c r="BG909" i="35"/>
  <c r="BG920" i="35"/>
  <c r="BG930" i="35"/>
  <c r="BG941" i="35"/>
  <c r="BG952" i="35"/>
  <c r="BG962" i="35"/>
  <c r="BG973" i="35"/>
  <c r="BG984" i="35"/>
  <c r="BG994" i="35"/>
  <c r="BG23" i="35"/>
  <c r="BG73" i="35"/>
  <c r="BG124" i="35"/>
  <c r="BG176" i="35"/>
  <c r="BG221" i="35"/>
  <c r="BG253" i="35"/>
  <c r="BG285" i="35"/>
  <c r="BG317" i="35"/>
  <c r="BG349" i="35"/>
  <c r="BG381" i="35"/>
  <c r="BG413" i="35"/>
  <c r="BG445" i="35"/>
  <c r="BG477" i="35"/>
  <c r="BG501" i="35"/>
  <c r="BG524" i="35"/>
  <c r="BG546" i="35"/>
  <c r="BG562" i="35"/>
  <c r="BG578" i="35"/>
  <c r="BG594" i="35"/>
  <c r="BG608" i="35"/>
  <c r="BG620" i="35"/>
  <c r="BG633" i="35"/>
  <c r="BG645" i="35"/>
  <c r="BG658" i="35"/>
  <c r="BG672" i="35"/>
  <c r="BG684" i="35"/>
  <c r="BG697" i="35"/>
  <c r="BG709" i="35"/>
  <c r="BG722" i="35"/>
  <c r="BG736" i="35"/>
  <c r="BG748" i="35"/>
  <c r="BG761" i="35"/>
  <c r="BG773" i="35"/>
  <c r="BG786" i="35"/>
  <c r="BG800" i="35"/>
  <c r="BG812" i="35"/>
  <c r="BG825" i="35"/>
  <c r="BG836" i="35"/>
  <c r="BG846" i="35"/>
  <c r="BG857" i="35"/>
  <c r="BG868" i="35"/>
  <c r="BG878" i="35"/>
  <c r="BG889" i="35"/>
  <c r="BG900" i="35"/>
  <c r="BG910" i="35"/>
  <c r="BG921" i="35"/>
  <c r="BG932" i="35"/>
  <c r="BG942" i="35"/>
  <c r="BG953" i="35"/>
  <c r="BG964" i="35"/>
  <c r="BG974" i="35"/>
  <c r="BG985" i="35"/>
  <c r="BG996" i="35"/>
  <c r="BG33" i="35"/>
  <c r="BG84" i="35"/>
  <c r="BG136" i="35"/>
  <c r="BG187" i="35"/>
  <c r="BG228" i="35"/>
  <c r="BG260" i="35"/>
  <c r="BG292" i="35"/>
  <c r="BG324" i="35"/>
  <c r="BG356" i="35"/>
  <c r="BG388" i="35"/>
  <c r="BG420" i="35"/>
  <c r="BG452" i="35"/>
  <c r="BG484" i="35"/>
  <c r="BG506" i="35"/>
  <c r="BG525" i="35"/>
  <c r="BG548" i="35"/>
  <c r="BG564" i="35"/>
  <c r="BG580" i="35"/>
  <c r="BG596" i="35"/>
  <c r="BG609" i="35"/>
  <c r="BG621" i="35"/>
  <c r="BG634" i="35"/>
  <c r="BG648" i="35"/>
  <c r="BG660" i="35"/>
  <c r="BG673" i="35"/>
  <c r="BG685" i="35"/>
  <c r="BG698" i="35"/>
  <c r="BG712" i="35"/>
  <c r="BG724" i="35"/>
  <c r="BG737" i="35"/>
  <c r="BG749" i="35"/>
  <c r="BG762" i="35"/>
  <c r="BG776" i="35"/>
  <c r="BG788" i="35"/>
  <c r="BG801" i="35"/>
  <c r="BG813" i="35"/>
  <c r="BG826" i="35"/>
  <c r="BG837" i="35"/>
  <c r="BG848" i="35"/>
  <c r="BG858" i="35"/>
  <c r="BG869" i="35"/>
  <c r="BG880" i="35"/>
  <c r="BG890" i="35"/>
  <c r="BG901" i="35"/>
  <c r="BG912" i="35"/>
  <c r="BG922" i="35"/>
  <c r="BG933" i="35"/>
  <c r="BG944" i="35"/>
  <c r="BG954" i="35"/>
  <c r="BG965" i="35"/>
  <c r="BG976" i="35"/>
  <c r="BG986" i="35"/>
  <c r="BG997" i="35"/>
  <c r="BG35" i="35"/>
  <c r="BG87" i="35"/>
  <c r="BG137" i="35"/>
  <c r="BG188" i="35"/>
  <c r="BG229" i="35"/>
  <c r="BG261" i="35"/>
  <c r="BG293" i="35"/>
  <c r="BG325" i="35"/>
  <c r="BG357" i="35"/>
  <c r="BG389" i="35"/>
  <c r="BG421" i="35"/>
  <c r="BG453" i="35"/>
  <c r="BG485" i="35"/>
  <c r="BG508" i="35"/>
  <c r="BG530" i="35"/>
  <c r="BG549" i="35"/>
  <c r="BG565" i="35"/>
  <c r="BG581" i="35"/>
  <c r="BG597" i="35"/>
  <c r="BG610" i="35"/>
  <c r="BG624" i="35"/>
  <c r="BG636" i="35"/>
  <c r="BG649" i="35"/>
  <c r="BG661" i="35"/>
  <c r="BG674" i="35"/>
  <c r="BG688" i="35"/>
  <c r="BG700" i="35"/>
  <c r="BG713" i="35"/>
  <c r="BG725" i="35"/>
  <c r="BG738" i="35"/>
  <c r="BG752" i="35"/>
  <c r="BG764" i="35"/>
  <c r="BG777" i="35"/>
  <c r="BG789" i="35"/>
  <c r="BG802" i="35"/>
  <c r="BG816" i="35"/>
  <c r="BG828" i="35"/>
  <c r="BG838" i="35"/>
  <c r="BG849" i="35"/>
  <c r="BG860" i="35"/>
  <c r="BG870" i="35"/>
  <c r="BG881" i="35"/>
  <c r="BG892" i="35"/>
  <c r="BG902" i="35"/>
  <c r="BG913" i="35"/>
  <c r="BG924" i="35"/>
  <c r="BG934" i="35"/>
  <c r="BG945" i="35"/>
  <c r="BG956" i="35"/>
  <c r="BG966" i="35"/>
  <c r="BG977" i="35"/>
  <c r="BG988" i="35"/>
  <c r="BG998" i="35"/>
  <c r="BG47" i="35"/>
  <c r="BG97" i="35"/>
  <c r="BG148" i="35"/>
  <c r="BG200" i="35"/>
  <c r="BG236" i="35"/>
  <c r="BG268" i="35"/>
  <c r="BG300" i="35"/>
  <c r="BG332" i="35"/>
  <c r="BG364" i="35"/>
  <c r="BG396" i="35"/>
  <c r="BG428" i="35"/>
  <c r="BG460" i="35"/>
  <c r="BG490" i="35"/>
  <c r="BG509" i="35"/>
  <c r="BG532" i="35"/>
  <c r="BG553" i="35"/>
  <c r="BG569" i="35"/>
  <c r="BG585" i="35"/>
  <c r="BG600" i="35"/>
  <c r="BG612" i="35"/>
  <c r="BG625" i="35"/>
  <c r="BG637" i="35"/>
  <c r="BG650" i="35"/>
  <c r="BG664" i="35"/>
  <c r="BG676" i="35"/>
  <c r="BG689" i="35"/>
  <c r="BG701" i="35"/>
  <c r="BG714" i="35"/>
  <c r="BG728" i="35"/>
  <c r="BG740" i="35"/>
  <c r="BG753" i="35"/>
  <c r="BG765" i="35"/>
  <c r="BG778" i="35"/>
  <c r="BG792" i="35"/>
  <c r="BG804" i="35"/>
  <c r="BG817" i="35"/>
  <c r="BG829" i="35"/>
  <c r="BG840" i="35"/>
  <c r="BG850" i="35"/>
  <c r="BG861" i="35"/>
  <c r="BG872" i="35"/>
  <c r="BG882" i="35"/>
  <c r="BG893" i="35"/>
  <c r="BG904" i="35"/>
  <c r="BG914" i="35"/>
  <c r="BG925" i="35"/>
  <c r="BG936" i="35"/>
  <c r="BG946" i="35"/>
  <c r="BG957" i="35"/>
  <c r="BG968" i="35"/>
  <c r="BG978" i="35"/>
  <c r="BG989" i="35"/>
  <c r="BG1000" i="35"/>
  <c r="BG48" i="35"/>
  <c r="BG99" i="35"/>
  <c r="BG151" i="35"/>
  <c r="BG201" i="35"/>
  <c r="BG237" i="35"/>
  <c r="BG269" i="35"/>
  <c r="BG301" i="35"/>
  <c r="BG333" i="35"/>
  <c r="BG365" i="35"/>
  <c r="BG397" i="35"/>
  <c r="BG429" i="35"/>
  <c r="BG461" i="35"/>
  <c r="BG514" i="35"/>
  <c r="BG533" i="35"/>
  <c r="BG554" i="35"/>
  <c r="BG570" i="35"/>
  <c r="BG586" i="35"/>
  <c r="BG601" i="35"/>
  <c r="BG613" i="35"/>
  <c r="BG626" i="35"/>
  <c r="BG640" i="35"/>
  <c r="BG652" i="35"/>
  <c r="BG665" i="35"/>
  <c r="BG677" i="35"/>
  <c r="BG690" i="35"/>
  <c r="BG704" i="35"/>
  <c r="BG729" i="35"/>
  <c r="BG741" i="35"/>
  <c r="BG768" i="35"/>
  <c r="BG780" i="35"/>
  <c r="BG793" i="35"/>
  <c r="BG805" i="35"/>
  <c r="BG818" i="35"/>
  <c r="BG492" i="35"/>
  <c r="BG884" i="35"/>
  <c r="BG969" i="35"/>
  <c r="BG716" i="35"/>
  <c r="BG894" i="35"/>
  <c r="BG980" i="35"/>
  <c r="BG754" i="35"/>
  <c r="BG905" i="35"/>
  <c r="BG990" i="35"/>
  <c r="BG830" i="35"/>
  <c r="BG916" i="35"/>
  <c r="BG1001" i="35"/>
  <c r="BG937" i="35"/>
  <c r="BG862" i="35"/>
  <c r="BG958" i="35"/>
  <c r="BG841" i="35"/>
  <c r="BG926" i="35"/>
  <c r="BG852" i="35"/>
  <c r="BG948" i="35"/>
  <c r="BG873" i="35"/>
  <c r="CF9" i="35"/>
  <c r="CF11" i="35"/>
  <c r="CF12" i="35" s="1"/>
  <c r="CF13" i="35" s="1"/>
  <c r="CF14" i="35" s="1"/>
  <c r="CF15" i="35" s="1"/>
  <c r="CF16" i="35" s="1"/>
  <c r="CF17" i="35" s="1"/>
  <c r="CF18" i="35" s="1"/>
  <c r="CF19" i="35" s="1"/>
  <c r="CF20" i="35" s="1"/>
  <c r="CF21" i="35" s="1"/>
  <c r="CF22" i="35" s="1"/>
  <c r="CF23" i="35" s="1"/>
  <c r="CF24" i="35" s="1"/>
  <c r="CF25" i="35" s="1"/>
  <c r="CF26" i="35" s="1"/>
  <c r="CF27" i="35" s="1"/>
  <c r="CF28" i="35" s="1"/>
  <c r="CF29" i="35" s="1"/>
  <c r="CF30" i="35" s="1"/>
  <c r="CF31" i="35" s="1"/>
  <c r="CF32" i="35" s="1"/>
  <c r="CF33" i="35" s="1"/>
  <c r="CF34" i="35" s="1"/>
  <c r="CF35" i="35" s="1"/>
  <c r="CF36" i="35" s="1"/>
  <c r="CF37" i="35" s="1"/>
  <c r="CF38" i="35" s="1"/>
  <c r="CF39" i="35" s="1"/>
  <c r="CF40" i="35" s="1"/>
  <c r="CF41" i="35" s="1"/>
  <c r="CF42" i="35" s="1"/>
  <c r="CF43" i="35" s="1"/>
  <c r="CF44" i="35" s="1"/>
  <c r="CF45" i="35" s="1"/>
  <c r="CF46" i="35" s="1"/>
  <c r="CF47" i="35" s="1"/>
  <c r="CF48" i="35" s="1"/>
  <c r="CF49" i="35" s="1"/>
  <c r="CF50" i="35" s="1"/>
  <c r="CF51" i="35" s="1"/>
  <c r="CF52" i="35" s="1"/>
  <c r="CF53" i="35" s="1"/>
  <c r="CF54" i="35" s="1"/>
  <c r="CF55" i="35" s="1"/>
  <c r="CF56" i="35" s="1"/>
  <c r="CF57" i="35" s="1"/>
  <c r="CF58" i="35" s="1"/>
  <c r="CF59" i="35" s="1"/>
  <c r="CF60" i="35" s="1"/>
  <c r="CF61" i="35" s="1"/>
  <c r="CF62" i="35" s="1"/>
  <c r="CF63" i="35" s="1"/>
  <c r="CF64" i="35" s="1"/>
  <c r="CF65" i="35" s="1"/>
  <c r="CF66" i="35" s="1"/>
  <c r="CF67" i="35" s="1"/>
  <c r="CF68" i="35" s="1"/>
  <c r="CF69" i="35" s="1"/>
  <c r="CF70" i="35" s="1"/>
  <c r="CF71" i="35" s="1"/>
  <c r="CF72" i="35" s="1"/>
  <c r="CF73" i="35" s="1"/>
  <c r="CF74" i="35" s="1"/>
  <c r="CF75" i="35" s="1"/>
  <c r="CF76" i="35" s="1"/>
  <c r="CF77" i="35" s="1"/>
  <c r="CF78" i="35" s="1"/>
  <c r="CF79" i="35" s="1"/>
  <c r="CF80" i="35" s="1"/>
  <c r="CF81" i="35" s="1"/>
  <c r="CF82" i="35" s="1"/>
  <c r="CF83" i="35" s="1"/>
  <c r="CF84" i="35" s="1"/>
  <c r="CF85" i="35" s="1"/>
  <c r="CF86" i="35" s="1"/>
  <c r="CF87" i="35" s="1"/>
  <c r="CF88" i="35" s="1"/>
  <c r="CF89" i="35" s="1"/>
  <c r="CF90" i="35" s="1"/>
  <c r="CF91" i="35" s="1"/>
  <c r="CF92" i="35" s="1"/>
  <c r="CF93" i="35" s="1"/>
  <c r="CF94" i="35" s="1"/>
  <c r="CF95" i="35" s="1"/>
  <c r="CF96" i="35" s="1"/>
  <c r="CF97" i="35" s="1"/>
  <c r="CF98" i="35" s="1"/>
  <c r="CF99" i="35" s="1"/>
  <c r="CF100" i="35" s="1"/>
  <c r="CF101" i="35" s="1"/>
  <c r="CF102" i="35" s="1"/>
  <c r="CF103" i="35" s="1"/>
  <c r="CF104" i="35" s="1"/>
  <c r="CF105" i="35" s="1"/>
  <c r="CF106" i="35" s="1"/>
  <c r="CF107" i="35" s="1"/>
  <c r="CF108" i="35" s="1"/>
  <c r="CF109" i="35" s="1"/>
  <c r="CF110" i="35" s="1"/>
  <c r="CF111" i="35" s="1"/>
  <c r="CF112" i="35" s="1"/>
  <c r="CF113" i="35" s="1"/>
  <c r="CF114" i="35" s="1"/>
  <c r="CF115" i="35" s="1"/>
  <c r="CF116" i="35" s="1"/>
  <c r="CF117" i="35" s="1"/>
  <c r="CF5" i="35"/>
  <c r="C24" i="35"/>
  <c r="CF10" i="35" l="1"/>
  <c r="DY8" i="35"/>
  <c r="DM8" i="35"/>
  <c r="DY9" i="35"/>
  <c r="DM9" i="35"/>
  <c r="DY10" i="35"/>
  <c r="DM10" i="35"/>
  <c r="DY7" i="35"/>
  <c r="DM7" i="35"/>
  <c r="DY6" i="35"/>
  <c r="DM6" i="35"/>
  <c r="DY5" i="35"/>
  <c r="DM5" i="35"/>
  <c r="DN81" i="35"/>
  <c r="CT82" i="35"/>
  <c r="CS127" i="35"/>
  <c r="CX153" i="35"/>
  <c r="CF6" i="35"/>
  <c r="CO116" i="35"/>
  <c r="CQ116" i="35"/>
  <c r="CN11" i="35"/>
  <c r="DM11" i="35" s="1"/>
  <c r="CR115" i="35"/>
  <c r="CP115" i="35"/>
  <c r="CF7" i="35"/>
  <c r="CF8" i="35"/>
  <c r="CF118" i="35"/>
  <c r="DN82" i="35" l="1"/>
  <c r="CT83" i="35"/>
  <c r="CS128" i="35"/>
  <c r="CX154" i="35"/>
  <c r="CP116" i="35"/>
  <c r="CQ117" i="35"/>
  <c r="CN12" i="35"/>
  <c r="DM12" i="35" s="1"/>
  <c r="CR116" i="35"/>
  <c r="CO117" i="35"/>
  <c r="CK5" i="35"/>
  <c r="CK7" i="35"/>
  <c r="CK6" i="35"/>
  <c r="DN83" i="35" l="1"/>
  <c r="CT84" i="35"/>
  <c r="CS129" i="35"/>
  <c r="CX155" i="35"/>
  <c r="DU6" i="35"/>
  <c r="DV6" i="35"/>
  <c r="DW6" i="35"/>
  <c r="DX6" i="35"/>
  <c r="DT6" i="35"/>
  <c r="DU7" i="35"/>
  <c r="DW7" i="35"/>
  <c r="DV7" i="35"/>
  <c r="DX7" i="35"/>
  <c r="DT7" i="35"/>
  <c r="DU5" i="35"/>
  <c r="DV5" i="35"/>
  <c r="DX5" i="35"/>
  <c r="DW5" i="35"/>
  <c r="DT5" i="35"/>
  <c r="CP117" i="35"/>
  <c r="CR117" i="35"/>
  <c r="CO118" i="35"/>
  <c r="CN13" i="35"/>
  <c r="DM13" i="35" s="1"/>
  <c r="CQ118" i="35"/>
  <c r="CF119" i="35"/>
  <c r="CF120" i="35" s="1"/>
  <c r="DN84" i="35" l="1"/>
  <c r="CT85" i="35"/>
  <c r="CS130" i="35"/>
  <c r="CX156" i="35"/>
  <c r="CR118" i="35"/>
  <c r="CN14" i="35"/>
  <c r="DM14" i="35" s="1"/>
  <c r="CP118" i="35"/>
  <c r="CO119" i="35"/>
  <c r="CQ119" i="35"/>
  <c r="CF121" i="35"/>
  <c r="CK9" i="35"/>
  <c r="CK8" i="35"/>
  <c r="DN85" i="35" l="1"/>
  <c r="CT86" i="35"/>
  <c r="CS131" i="35"/>
  <c r="CX157" i="35"/>
  <c r="DU8" i="35"/>
  <c r="DV8" i="35"/>
  <c r="DW8" i="35"/>
  <c r="DX8" i="35"/>
  <c r="DT8" i="35"/>
  <c r="DU9" i="35"/>
  <c r="DV9" i="35"/>
  <c r="DW9" i="35"/>
  <c r="DX9" i="35"/>
  <c r="DT9" i="35"/>
  <c r="CO120" i="35"/>
  <c r="CP119" i="35"/>
  <c r="CN15" i="35"/>
  <c r="DM15" i="35" s="1"/>
  <c r="CQ120" i="35"/>
  <c r="CR119" i="35"/>
  <c r="CK10" i="35"/>
  <c r="DN86" i="35" l="1"/>
  <c r="CT87" i="35"/>
  <c r="CS132" i="35"/>
  <c r="CX158" i="35"/>
  <c r="DU10" i="35"/>
  <c r="DV10" i="35"/>
  <c r="DW10" i="35"/>
  <c r="DX10" i="35"/>
  <c r="DT10" i="35"/>
  <c r="CR120" i="35"/>
  <c r="CO121" i="35"/>
  <c r="CQ121" i="35"/>
  <c r="CP120" i="35"/>
  <c r="CN16" i="35"/>
  <c r="DM16" i="35" s="1"/>
  <c r="CF122" i="35"/>
  <c r="CF123" i="35" s="1"/>
  <c r="DN87" i="35" l="1"/>
  <c r="CT88" i="35"/>
  <c r="CS133" i="35"/>
  <c r="CX159" i="35"/>
  <c r="CP121" i="35"/>
  <c r="CQ122" i="35"/>
  <c r="CN17" i="35"/>
  <c r="DM17" i="35" s="1"/>
  <c r="CO122" i="35"/>
  <c r="CR121" i="35"/>
  <c r="CF124" i="35"/>
  <c r="DN88" i="35" l="1"/>
  <c r="CT89" i="35"/>
  <c r="CS134" i="35"/>
  <c r="CX160" i="35"/>
  <c r="CR122" i="35"/>
  <c r="CN18" i="35"/>
  <c r="DM18" i="35" s="1"/>
  <c r="CQ123" i="35"/>
  <c r="CO123" i="35"/>
  <c r="CP122" i="35"/>
  <c r="DN89" i="35" l="1"/>
  <c r="CT90" i="35"/>
  <c r="CS135" i="35"/>
  <c r="CX161" i="35"/>
  <c r="CQ124" i="35"/>
  <c r="CN19" i="35"/>
  <c r="DM19" i="35" s="1"/>
  <c r="CP123" i="35"/>
  <c r="CO124" i="35"/>
  <c r="CR123" i="35"/>
  <c r="CF125" i="35"/>
  <c r="CF126" i="35" s="1"/>
  <c r="DN90" i="35" l="1"/>
  <c r="CT91" i="35"/>
  <c r="CS136" i="35"/>
  <c r="CX162" i="35"/>
  <c r="CP124" i="35"/>
  <c r="CR124" i="35"/>
  <c r="CN20" i="35"/>
  <c r="DM20" i="35" s="1"/>
  <c r="CO125" i="35"/>
  <c r="CQ125" i="35"/>
  <c r="DN91" i="35" l="1"/>
  <c r="CT92" i="35"/>
  <c r="CS137" i="35"/>
  <c r="CX163" i="35"/>
  <c r="CN21" i="35"/>
  <c r="DM21" i="35" s="1"/>
  <c r="CR125" i="35"/>
  <c r="CQ126" i="35"/>
  <c r="CO126" i="35"/>
  <c r="CP125" i="35"/>
  <c r="CF127" i="35"/>
  <c r="CF128" i="35" s="1"/>
  <c r="DN92" i="35" l="1"/>
  <c r="CT93" i="35"/>
  <c r="CS138" i="35"/>
  <c r="CX164" i="35"/>
  <c r="CQ127" i="35"/>
  <c r="CR126" i="35"/>
  <c r="CP126" i="35"/>
  <c r="CO127" i="35"/>
  <c r="CN22" i="35"/>
  <c r="DM22" i="35" s="1"/>
  <c r="DN93" i="35" l="1"/>
  <c r="CT94" i="35"/>
  <c r="CS139" i="35"/>
  <c r="CX165" i="35"/>
  <c r="CP127" i="35"/>
  <c r="CR127" i="35"/>
  <c r="CN23" i="35"/>
  <c r="DM23" i="35" s="1"/>
  <c r="CO128" i="35"/>
  <c r="CQ128" i="35"/>
  <c r="CF129" i="35"/>
  <c r="CF130" i="35" s="1"/>
  <c r="DN94" i="35" l="1"/>
  <c r="CT95" i="35"/>
  <c r="CS140" i="35"/>
  <c r="CX166" i="35"/>
  <c r="CN24" i="35"/>
  <c r="DM24" i="35" s="1"/>
  <c r="CR128" i="35"/>
  <c r="CQ129" i="35"/>
  <c r="CO129" i="35"/>
  <c r="CP128" i="35"/>
  <c r="DN95" i="35" l="1"/>
  <c r="CT96" i="35"/>
  <c r="CS141" i="35"/>
  <c r="CX167" i="35"/>
  <c r="CQ130" i="35"/>
  <c r="CR129" i="35"/>
  <c r="CP129" i="35"/>
  <c r="CO130" i="35"/>
  <c r="CN25" i="35"/>
  <c r="DM25" i="35" s="1"/>
  <c r="CF131" i="35"/>
  <c r="CF132" i="35" s="1"/>
  <c r="DN96" i="35" l="1"/>
  <c r="CT97" i="35"/>
  <c r="CS142" i="35"/>
  <c r="CX168" i="35"/>
  <c r="CP130" i="35"/>
  <c r="CR130" i="35"/>
  <c r="CN26" i="35"/>
  <c r="DM26" i="35" s="1"/>
  <c r="CO131" i="35"/>
  <c r="CQ131" i="35"/>
  <c r="CF133" i="35"/>
  <c r="DN97" i="35" l="1"/>
  <c r="CT98" i="35"/>
  <c r="CS143" i="35"/>
  <c r="CX169" i="35"/>
  <c r="CN27" i="35"/>
  <c r="DM27" i="35" s="1"/>
  <c r="CR131" i="35"/>
  <c r="CQ132" i="35"/>
  <c r="CO132" i="35"/>
  <c r="CP131" i="35"/>
  <c r="CF134" i="35"/>
  <c r="DN98" i="35" l="1"/>
  <c r="CT99" i="35"/>
  <c r="CS144" i="35"/>
  <c r="CX170" i="35"/>
  <c r="CQ133" i="35"/>
  <c r="CR132" i="35"/>
  <c r="CP132" i="35"/>
  <c r="CO133" i="35"/>
  <c r="CN28" i="35"/>
  <c r="DM28" i="35" s="1"/>
  <c r="DN99" i="35" l="1"/>
  <c r="CT100" i="35"/>
  <c r="CS145" i="35"/>
  <c r="CX171" i="35"/>
  <c r="CP133" i="35"/>
  <c r="CR133" i="35"/>
  <c r="CN29" i="35"/>
  <c r="DM29" i="35" s="1"/>
  <c r="CO134" i="35"/>
  <c r="CQ134" i="35"/>
  <c r="CF135" i="35"/>
  <c r="CF136" i="35" s="1"/>
  <c r="DN100" i="35" l="1"/>
  <c r="CT101" i="35"/>
  <c r="CS146" i="35"/>
  <c r="CX172" i="35"/>
  <c r="CN30" i="35"/>
  <c r="DM30" i="35" s="1"/>
  <c r="CR134" i="35"/>
  <c r="CQ135" i="35"/>
  <c r="CO135" i="35"/>
  <c r="CP134" i="35"/>
  <c r="DN101" i="35" l="1"/>
  <c r="CT102" i="35"/>
  <c r="CS147" i="35"/>
  <c r="CX173" i="35"/>
  <c r="CQ136" i="35"/>
  <c r="CR135" i="35"/>
  <c r="CP135" i="35"/>
  <c r="CO136" i="35"/>
  <c r="CN31" i="35"/>
  <c r="DM31" i="35" s="1"/>
  <c r="CF137" i="35"/>
  <c r="CF138" i="35" s="1"/>
  <c r="DN102" i="35" l="1"/>
  <c r="CT103" i="35"/>
  <c r="CS148" i="35"/>
  <c r="CX174" i="35"/>
  <c r="CP136" i="35"/>
  <c r="CR136" i="35"/>
  <c r="CN32" i="35"/>
  <c r="DM32" i="35" s="1"/>
  <c r="CO137" i="35"/>
  <c r="CQ137" i="35"/>
  <c r="DN103" i="35" l="1"/>
  <c r="CT104" i="35"/>
  <c r="CS149" i="35"/>
  <c r="CX175" i="35"/>
  <c r="CN33" i="35"/>
  <c r="DM33" i="35" s="1"/>
  <c r="CR137" i="35"/>
  <c r="CQ138" i="35"/>
  <c r="CO138" i="35"/>
  <c r="CP137" i="35"/>
  <c r="CF139" i="35"/>
  <c r="CF140" i="35" s="1"/>
  <c r="DN104" i="35" l="1"/>
  <c r="CT105" i="35"/>
  <c r="CS150" i="35"/>
  <c r="CX176" i="35"/>
  <c r="CQ139" i="35"/>
  <c r="CR138" i="35"/>
  <c r="CP138" i="35"/>
  <c r="CO139" i="35"/>
  <c r="CN34" i="35"/>
  <c r="DM34" i="35" s="1"/>
  <c r="CF141" i="35"/>
  <c r="DN105" i="35" l="1"/>
  <c r="CT106" i="35"/>
  <c r="CS151" i="35"/>
  <c r="CX177" i="35"/>
  <c r="CP139" i="35"/>
  <c r="CR139" i="35"/>
  <c r="CN35" i="35"/>
  <c r="DM35" i="35" s="1"/>
  <c r="CO140" i="35"/>
  <c r="CQ140" i="35"/>
  <c r="DN106" i="35" l="1"/>
  <c r="CT107" i="35"/>
  <c r="CS152" i="35"/>
  <c r="CX178" i="35"/>
  <c r="CN36" i="35"/>
  <c r="DM36" i="35" s="1"/>
  <c r="CR140" i="35"/>
  <c r="CQ141" i="35"/>
  <c r="CO141" i="35"/>
  <c r="CP140" i="35"/>
  <c r="CF142" i="35"/>
  <c r="CF143" i="35" s="1"/>
  <c r="DN107" i="35" l="1"/>
  <c r="CT108" i="35"/>
  <c r="CS153" i="35"/>
  <c r="CX179" i="35"/>
  <c r="CQ142" i="35"/>
  <c r="CR141" i="35"/>
  <c r="CP141" i="35"/>
  <c r="CO142" i="35"/>
  <c r="CN37" i="35"/>
  <c r="DM37" i="35" s="1"/>
  <c r="DN108" i="35" l="1"/>
  <c r="CT109" i="35"/>
  <c r="CS154" i="35"/>
  <c r="CX180" i="35"/>
  <c r="CP142" i="35"/>
  <c r="CR142" i="35"/>
  <c r="CN38" i="35"/>
  <c r="DM38" i="35" s="1"/>
  <c r="CO143" i="35"/>
  <c r="CQ143" i="35"/>
  <c r="CF144" i="35"/>
  <c r="CF145" i="35" s="1"/>
  <c r="DN109" i="35" l="1"/>
  <c r="CT110" i="35"/>
  <c r="CS155" i="35"/>
  <c r="CX181" i="35"/>
  <c r="CN39" i="35"/>
  <c r="DM39" i="35" s="1"/>
  <c r="CR143" i="35"/>
  <c r="CQ144" i="35"/>
  <c r="CO144" i="35"/>
  <c r="CP143" i="35"/>
  <c r="DN110" i="35" l="1"/>
  <c r="CT111" i="35"/>
  <c r="CS156" i="35"/>
  <c r="CX182" i="35"/>
  <c r="CQ145" i="35"/>
  <c r="CR144" i="35"/>
  <c r="CP144" i="35"/>
  <c r="CO145" i="35"/>
  <c r="CN40" i="35"/>
  <c r="DM40" i="35" s="1"/>
  <c r="CF146" i="35"/>
  <c r="CF147" i="35" s="1"/>
  <c r="DN111" i="35" l="1"/>
  <c r="CT112" i="35"/>
  <c r="CS157" i="35"/>
  <c r="CX183" i="35"/>
  <c r="CP145" i="35"/>
  <c r="CR145" i="35"/>
  <c r="CN41" i="35"/>
  <c r="DM41" i="35" s="1"/>
  <c r="CO146" i="35"/>
  <c r="CQ146" i="35"/>
  <c r="DN112" i="35" l="1"/>
  <c r="CT113" i="35"/>
  <c r="CS158" i="35"/>
  <c r="CX184" i="35"/>
  <c r="CN42" i="35"/>
  <c r="DM42" i="35" s="1"/>
  <c r="CR146" i="35"/>
  <c r="CQ147" i="35"/>
  <c r="CO147" i="35"/>
  <c r="CP146" i="35"/>
  <c r="CF148" i="35"/>
  <c r="CF149" i="35" s="1"/>
  <c r="DN113" i="35" l="1"/>
  <c r="CT114" i="35"/>
  <c r="CS159" i="35"/>
  <c r="CX185" i="35"/>
  <c r="CQ148" i="35"/>
  <c r="CR147" i="35"/>
  <c r="CP147" i="35"/>
  <c r="CO148" i="35"/>
  <c r="CN43" i="35"/>
  <c r="DM43" i="35" s="1"/>
  <c r="DN114" i="35" l="1"/>
  <c r="CT115" i="35"/>
  <c r="CS160" i="35"/>
  <c r="CX186" i="35"/>
  <c r="CP148" i="35"/>
  <c r="CN44" i="35"/>
  <c r="DM44" i="35" s="1"/>
  <c r="CR148" i="35"/>
  <c r="CO149" i="35"/>
  <c r="CQ149" i="35"/>
  <c r="CF150" i="35"/>
  <c r="CF151" i="35" s="1"/>
  <c r="E22" i="35"/>
  <c r="BS20" i="35" l="1"/>
  <c r="CZ20" i="35" s="1"/>
  <c r="DO20" i="35" s="1"/>
  <c r="BS21" i="35"/>
  <c r="CZ21" i="35" s="1"/>
  <c r="DO21" i="35" s="1"/>
  <c r="BS26" i="35"/>
  <c r="CZ26" i="35" s="1"/>
  <c r="DO26" i="35" s="1"/>
  <c r="BS25" i="35"/>
  <c r="CZ25" i="35" s="1"/>
  <c r="DO25" i="35" s="1"/>
  <c r="BS29" i="35"/>
  <c r="CZ29" i="35" s="1"/>
  <c r="DO29" i="35" s="1"/>
  <c r="BS22" i="35"/>
  <c r="CZ22" i="35" s="1"/>
  <c r="DO22" i="35" s="1"/>
  <c r="BS28" i="35"/>
  <c r="CZ28" i="35" s="1"/>
  <c r="DO28" i="35" s="1"/>
  <c r="BS27" i="35"/>
  <c r="CZ27" i="35" s="1"/>
  <c r="DO27" i="35" s="1"/>
  <c r="BS23" i="35"/>
  <c r="CZ23" i="35" s="1"/>
  <c r="DO23" i="35" s="1"/>
  <c r="BS24" i="35"/>
  <c r="CZ24" i="35" s="1"/>
  <c r="DO24" i="35" s="1"/>
  <c r="DN115" i="35"/>
  <c r="CT116" i="35"/>
  <c r="CS161" i="35"/>
  <c r="CX187" i="35"/>
  <c r="CR149" i="35"/>
  <c r="CN45" i="35"/>
  <c r="DM45" i="35" s="1"/>
  <c r="CQ150" i="35"/>
  <c r="CO150" i="35"/>
  <c r="CP149" i="35"/>
  <c r="BS718" i="35"/>
  <c r="BS117" i="35"/>
  <c r="BS501" i="35"/>
  <c r="BS655" i="35"/>
  <c r="BS750" i="35"/>
  <c r="BS245" i="35"/>
  <c r="BS668" i="35"/>
  <c r="BS373" i="35"/>
  <c r="BS437" i="35"/>
  <c r="BS790" i="35"/>
  <c r="BS565" i="35"/>
  <c r="BS798" i="35"/>
  <c r="BS671" i="35"/>
  <c r="BS621" i="35"/>
  <c r="BS814" i="35"/>
  <c r="BS766" i="35"/>
  <c r="BS918" i="35"/>
  <c r="BS982" i="35"/>
  <c r="BS665" i="35"/>
  <c r="BS948" i="35"/>
  <c r="BS783" i="35"/>
  <c r="BS851" i="35"/>
  <c r="BS874" i="35"/>
  <c r="BS646" i="35"/>
  <c r="BS968" i="35"/>
  <c r="BS840" i="35"/>
  <c r="BS630" i="35"/>
  <c r="BS416" i="35"/>
  <c r="BS252" i="35"/>
  <c r="BS142" i="35"/>
  <c r="BS409" i="35"/>
  <c r="BS79" i="35"/>
  <c r="BS130" i="35"/>
  <c r="BS203" i="35"/>
  <c r="BS402" i="35"/>
  <c r="BS59" i="35"/>
  <c r="BS146" i="35"/>
  <c r="BS93" i="35"/>
  <c r="BS901" i="35"/>
  <c r="BS967" i="35"/>
  <c r="BS979" i="35"/>
  <c r="BS960" i="35"/>
  <c r="BS728" i="35"/>
  <c r="BS538" i="35"/>
  <c r="BS220" i="35"/>
  <c r="BS572" i="35"/>
  <c r="BS380" i="35"/>
  <c r="BS465" i="35"/>
  <c r="BS340" i="35"/>
  <c r="BS715" i="35"/>
  <c r="BS883" i="35"/>
  <c r="BS872" i="35"/>
  <c r="BS332" i="35"/>
  <c r="BS451" i="35"/>
  <c r="BS631" i="35"/>
  <c r="BS72" i="35"/>
  <c r="BS91" i="35"/>
  <c r="BS362" i="35"/>
  <c r="BS178" i="35"/>
  <c r="BS516" i="35"/>
  <c r="BS43" i="35"/>
  <c r="BS667" i="35"/>
  <c r="BS676" i="35"/>
  <c r="BS168" i="35"/>
  <c r="BS492" i="35"/>
  <c r="BS74" i="35"/>
  <c r="BS478" i="35"/>
  <c r="BS152" i="35"/>
  <c r="BS167" i="35"/>
  <c r="BS227" i="35"/>
  <c r="BS422" i="35"/>
  <c r="BS397" i="35"/>
  <c r="BS525" i="35"/>
  <c r="BS717" i="35"/>
  <c r="BS909" i="35"/>
  <c r="BS603" i="35"/>
  <c r="BS1003" i="35"/>
  <c r="BS648" i="35"/>
  <c r="BS566" i="35"/>
  <c r="BS395" i="35"/>
  <c r="BS282" i="35"/>
  <c r="BS527" i="35"/>
  <c r="BS354" i="35"/>
  <c r="BS595" i="35"/>
  <c r="BS576" i="35"/>
  <c r="BS697" i="35"/>
  <c r="BS377" i="35"/>
  <c r="BS99" i="35"/>
  <c r="BS166" i="35"/>
  <c r="BS231" i="35"/>
  <c r="BS39" i="35"/>
  <c r="BS266" i="35"/>
  <c r="BS41" i="35"/>
  <c r="BS317" i="35"/>
  <c r="BS549" i="35"/>
  <c r="BS677" i="35"/>
  <c r="BS906" i="35"/>
  <c r="BS830" i="35"/>
  <c r="BS612" i="35"/>
  <c r="BS807" i="35"/>
  <c r="BS690" i="35"/>
  <c r="BS339" i="35"/>
  <c r="BS491" i="35"/>
  <c r="BS554" i="35"/>
  <c r="BS359" i="35"/>
  <c r="BS94" i="35"/>
  <c r="BS171" i="35"/>
  <c r="BS75" i="35"/>
  <c r="BS160" i="35"/>
  <c r="BS381" i="35"/>
  <c r="BS994" i="35"/>
  <c r="BS711" i="35"/>
  <c r="BS635" i="35"/>
  <c r="BS587" i="35"/>
  <c r="BS808" i="35"/>
  <c r="BS680" i="35"/>
  <c r="BS272" i="35"/>
  <c r="BS308" i="35"/>
  <c r="BS218" i="35"/>
  <c r="BS526" i="35"/>
  <c r="BS396" i="35"/>
  <c r="BS809" i="35"/>
  <c r="BS156" i="35"/>
  <c r="BS442" i="35"/>
  <c r="BS378" i="35"/>
  <c r="BS405" i="35"/>
  <c r="BS893" i="35"/>
  <c r="BS779" i="35"/>
  <c r="BS946" i="35"/>
  <c r="BS474" i="35"/>
  <c r="BS372" i="35"/>
  <c r="BS111" i="35"/>
  <c r="BS281" i="35"/>
  <c r="BS417" i="35"/>
  <c r="BS84" i="35"/>
  <c r="BS118" i="35"/>
  <c r="BS107" i="35"/>
  <c r="BS374" i="35"/>
  <c r="BS207" i="35"/>
  <c r="BS685" i="35"/>
  <c r="BS877" i="35"/>
  <c r="BS391" i="35"/>
  <c r="BS248" i="35"/>
  <c r="BS557" i="35"/>
  <c r="BS702" i="35"/>
  <c r="BS900" i="35"/>
  <c r="BS729" i="35"/>
  <c r="BS330" i="35"/>
  <c r="BS349" i="35"/>
  <c r="BS770" i="35"/>
  <c r="BS100" i="35"/>
  <c r="BS529" i="35"/>
  <c r="BS544" i="35"/>
  <c r="BS135" i="35"/>
  <c r="BS394" i="35"/>
  <c r="BS333" i="35"/>
  <c r="BS843" i="35"/>
  <c r="BS454" i="35"/>
  <c r="BS357" i="35"/>
  <c r="BS522" i="35"/>
  <c r="BS891" i="35"/>
  <c r="BS719" i="35"/>
  <c r="BS945" i="35"/>
  <c r="BS758" i="35"/>
  <c r="BS734" i="35"/>
  <c r="BS699" i="35"/>
  <c r="BS692" i="35"/>
  <c r="BS579" i="35"/>
  <c r="BS367" i="35"/>
  <c r="BS342" i="35"/>
  <c r="BS768" i="35"/>
  <c r="BS640" i="35"/>
  <c r="BS512" i="35"/>
  <c r="BS334" i="35"/>
  <c r="BS793" i="35"/>
  <c r="BS537" i="35"/>
  <c r="BS78" i="35"/>
  <c r="BS186" i="35"/>
  <c r="BS155" i="35"/>
  <c r="BS208" i="35"/>
  <c r="BS466" i="35"/>
  <c r="BS773" i="35"/>
  <c r="BS632" i="35"/>
  <c r="BS539" i="35"/>
  <c r="BS688" i="35"/>
  <c r="BS487" i="35"/>
  <c r="BS499" i="35"/>
  <c r="BS977" i="35"/>
  <c r="BS785" i="35"/>
  <c r="BS657" i="35"/>
  <c r="BS120" i="35"/>
  <c r="BS108" i="35"/>
  <c r="BS153" i="35"/>
  <c r="BS605" i="35"/>
  <c r="BS797" i="35"/>
  <c r="BS966" i="35"/>
  <c r="BS928" i="35"/>
  <c r="BS824" i="35"/>
  <c r="BS858" i="35"/>
  <c r="BS714" i="35"/>
  <c r="BS267" i="35"/>
  <c r="BS488" i="35"/>
  <c r="BS295" i="35"/>
  <c r="BS323" i="35"/>
  <c r="BS590" i="35"/>
  <c r="BS322" i="35"/>
  <c r="BS841" i="35"/>
  <c r="BS649" i="35"/>
  <c r="BS338" i="35"/>
  <c r="BS172" i="35"/>
  <c r="BS103" i="35"/>
  <c r="BS137" i="35"/>
  <c r="BS77" i="35"/>
  <c r="BS269" i="35"/>
  <c r="BS926" i="35"/>
  <c r="BS358" i="35"/>
  <c r="BS682" i="35"/>
  <c r="BS971" i="35"/>
  <c r="BS866" i="35"/>
  <c r="BS800" i="35"/>
  <c r="BS443" i="35"/>
  <c r="BS324" i="35"/>
  <c r="BS360" i="35"/>
  <c r="BS288" i="35"/>
  <c r="BS63" i="35"/>
  <c r="BS67" i="35"/>
  <c r="BS44" i="35"/>
  <c r="BS90" i="35"/>
  <c r="BS229" i="35"/>
  <c r="BS912" i="35"/>
  <c r="BS614" i="35"/>
  <c r="BS647" i="35"/>
  <c r="BS822" i="35"/>
  <c r="BS235" i="35"/>
  <c r="BS407" i="35"/>
  <c r="BS505" i="35"/>
  <c r="BS176" i="35"/>
  <c r="BS225" i="35"/>
  <c r="BS38" i="35"/>
  <c r="BS997" i="35"/>
  <c r="BS706" i="35"/>
  <c r="BS907" i="35"/>
  <c r="BS986" i="35"/>
  <c r="BS606" i="35"/>
  <c r="BS475" i="35"/>
  <c r="BS746" i="35"/>
  <c r="BS594" i="35"/>
  <c r="BS615" i="35"/>
  <c r="BS246" i="35"/>
  <c r="BS881" i="35"/>
  <c r="BS689" i="35"/>
  <c r="BS213" i="35"/>
  <c r="BS954" i="35"/>
  <c r="BS788" i="35"/>
  <c r="BS970" i="35"/>
  <c r="BS803" i="35"/>
  <c r="BS691" i="35"/>
  <c r="BS552" i="35"/>
  <c r="BS264" i="35"/>
  <c r="BS559" i="35"/>
  <c r="BS472" i="35"/>
  <c r="BS736" i="35"/>
  <c r="BS608" i="35"/>
  <c r="BS617" i="35"/>
  <c r="BS89" i="35"/>
  <c r="BS127" i="35"/>
  <c r="BS85" i="35"/>
  <c r="BS725" i="35"/>
  <c r="BS650" i="35"/>
  <c r="BS879" i="35"/>
  <c r="BS634" i="35"/>
  <c r="BS346" i="35"/>
  <c r="BS929" i="35"/>
  <c r="BS224" i="35"/>
  <c r="BS217" i="35"/>
  <c r="BS335" i="35"/>
  <c r="BS64" i="35"/>
  <c r="BS493" i="35"/>
  <c r="BS150" i="35"/>
  <c r="BS643" i="35"/>
  <c r="BS294" i="35"/>
  <c r="BS113" i="35"/>
  <c r="BS158" i="35"/>
  <c r="BS778" i="35"/>
  <c r="BS828" i="35"/>
  <c r="BS733" i="35"/>
  <c r="BS903" i="35"/>
  <c r="BS95" i="35"/>
  <c r="BS214" i="35"/>
  <c r="BS326" i="35"/>
  <c r="BS461" i="35"/>
  <c r="BS772" i="35"/>
  <c r="BS238" i="35"/>
  <c r="BS953" i="35"/>
  <c r="BS147" i="35"/>
  <c r="BS253" i="35"/>
  <c r="BS304" i="35"/>
  <c r="BS654" i="35"/>
  <c r="BS124" i="35"/>
  <c r="BS710" i="35"/>
  <c r="BS694" i="35"/>
  <c r="BS854" i="35"/>
  <c r="BS181" i="35"/>
  <c r="BS600" i="35"/>
  <c r="BS875" i="35"/>
  <c r="BS868" i="35"/>
  <c r="BS927" i="35"/>
  <c r="BS799" i="35"/>
  <c r="BS599" i="35"/>
  <c r="BS306" i="35"/>
  <c r="BS145" i="35"/>
  <c r="BS370" i="35"/>
  <c r="BS105" i="35"/>
  <c r="BS157" i="35"/>
  <c r="BS285" i="35"/>
  <c r="BS453" i="35"/>
  <c r="BS965" i="35"/>
  <c r="BS976" i="35"/>
  <c r="BS530" i="35"/>
  <c r="BS368" i="35"/>
  <c r="BS283" i="35"/>
  <c r="BS307" i="35"/>
  <c r="BS263" i="35"/>
  <c r="BS328" i="35"/>
  <c r="BS593" i="35"/>
  <c r="BS198" i="35"/>
  <c r="BS430" i="35"/>
  <c r="BS280" i="35"/>
  <c r="BS96" i="35"/>
  <c r="BS477" i="35"/>
  <c r="BS989" i="35"/>
  <c r="BS972" i="35"/>
  <c r="BS730" i="35"/>
  <c r="BS848" i="35"/>
  <c r="BS794" i="35"/>
  <c r="BS575" i="35"/>
  <c r="BS296" i="35"/>
  <c r="BS188" i="35"/>
  <c r="BS759" i="35"/>
  <c r="BS969" i="35"/>
  <c r="BS457" i="35"/>
  <c r="BS297" i="35"/>
  <c r="BS162" i="35"/>
  <c r="BS426" i="35"/>
  <c r="BS193" i="35"/>
  <c r="BS141" i="35"/>
  <c r="BS757" i="35"/>
  <c r="BS724" i="35"/>
  <c r="BS291" i="35"/>
  <c r="BS659" i="35"/>
  <c r="BS560" i="35"/>
  <c r="BS262" i="35"/>
  <c r="BS833" i="35"/>
  <c r="BS390" i="35"/>
  <c r="BS101" i="35"/>
  <c r="BS589" i="35"/>
  <c r="BS781" i="35"/>
  <c r="BS932" i="35"/>
  <c r="BS908" i="35"/>
  <c r="BS944" i="35"/>
  <c r="BS855" i="35"/>
  <c r="BS619" i="35"/>
  <c r="BS652" i="35"/>
  <c r="BS731" i="35"/>
  <c r="BS904" i="35"/>
  <c r="BS431" i="35"/>
  <c r="BS318" i="35"/>
  <c r="BS486" i="35"/>
  <c r="BS305" i="35"/>
  <c r="BS663" i="35"/>
  <c r="BS825" i="35"/>
  <c r="BS201" i="35"/>
  <c r="BS450" i="35"/>
  <c r="BS386" i="35"/>
  <c r="BS421" i="35"/>
  <c r="BS869" i="35"/>
  <c r="BS752" i="35"/>
  <c r="BS278" i="35"/>
  <c r="BS867" i="35"/>
  <c r="BS299" i="35"/>
  <c r="BS192" i="35"/>
  <c r="BS196" i="35"/>
  <c r="BS446" i="35"/>
  <c r="BS344" i="35"/>
  <c r="BS277" i="35"/>
  <c r="BS805" i="35"/>
  <c r="BS260" i="35"/>
  <c r="BS934" i="35"/>
  <c r="BS820" i="35"/>
  <c r="BS639" i="35"/>
  <c r="BS511" i="35"/>
  <c r="BS384" i="35"/>
  <c r="BS515" i="35"/>
  <c r="BS695" i="35"/>
  <c r="BS937" i="35"/>
  <c r="BS745" i="35"/>
  <c r="BS553" i="35"/>
  <c r="BS425" i="35"/>
  <c r="BS233" i="35"/>
  <c r="BS112" i="35"/>
  <c r="BS73" i="35"/>
  <c r="BS597" i="35"/>
  <c r="BS789" i="35"/>
  <c r="BS651" i="35"/>
  <c r="BS931" i="35"/>
  <c r="BS963" i="35"/>
  <c r="BS644" i="35"/>
  <c r="BS815" i="35"/>
  <c r="BS496" i="35"/>
  <c r="BS319" i="35"/>
  <c r="BS355" i="35"/>
  <c r="BS286" i="35"/>
  <c r="BS737" i="35"/>
  <c r="BS545" i="35"/>
  <c r="BS37" i="35"/>
  <c r="BS191" i="35"/>
  <c r="BS46" i="35"/>
  <c r="BS65" i="35"/>
  <c r="BS438" i="35"/>
  <c r="BS261" i="35"/>
  <c r="BS941" i="35"/>
  <c r="BS980" i="35"/>
  <c r="BS886" i="35"/>
  <c r="BS506" i="35"/>
  <c r="BS265" i="35"/>
  <c r="BS546" i="35"/>
  <c r="BS177" i="35"/>
  <c r="BS974" i="35"/>
  <c r="BS811" i="35"/>
  <c r="BS831" i="35"/>
  <c r="BS241" i="35"/>
  <c r="BS62" i="35"/>
  <c r="BS143" i="35"/>
  <c r="BS796" i="35"/>
  <c r="BS364" i="35"/>
  <c r="BS180" i="35"/>
  <c r="BS61" i="35"/>
  <c r="BS435" i="35"/>
  <c r="BS894" i="35"/>
  <c r="BS658" i="35"/>
  <c r="BS361" i="35"/>
  <c r="BS782" i="35"/>
  <c r="BS726" i="35"/>
  <c r="BS923" i="35"/>
  <c r="BS775" i="35"/>
  <c r="BS584" i="35"/>
  <c r="BS502" i="35"/>
  <c r="BS550" i="35"/>
  <c r="BS376" i="35"/>
  <c r="BS202" i="35"/>
  <c r="BS990" i="35"/>
  <c r="BS947" i="35"/>
  <c r="BS916" i="35"/>
  <c r="BS574" i="35"/>
  <c r="BS870" i="35"/>
  <c r="BS816" i="35"/>
  <c r="BS256" i="35"/>
  <c r="BS31" i="35"/>
  <c r="BS83" i="35"/>
  <c r="BS861" i="35"/>
  <c r="BS983" i="35"/>
  <c r="BS922" i="35"/>
  <c r="BS722" i="35"/>
  <c r="BS1000" i="35"/>
  <c r="BS703" i="35"/>
  <c r="BS116" i="35"/>
  <c r="BS240" i="35"/>
  <c r="BS604" i="35"/>
  <c r="BS268" i="35"/>
  <c r="BS460" i="35"/>
  <c r="BS273" i="35"/>
  <c r="BS110" i="35"/>
  <c r="BS144" i="35"/>
  <c r="BS49" i="35"/>
  <c r="BS321" i="35"/>
  <c r="BS148" i="35"/>
  <c r="BS629" i="35"/>
  <c r="BS958" i="35"/>
  <c r="BS860" i="35"/>
  <c r="BS674" i="35"/>
  <c r="BS763" i="35"/>
  <c r="BS878" i="35"/>
  <c r="BS562" i="35"/>
  <c r="BS290" i="35"/>
  <c r="BS490" i="35"/>
  <c r="BS316" i="35"/>
  <c r="BS961" i="35"/>
  <c r="BS641" i="35"/>
  <c r="BS449" i="35"/>
  <c r="BS104" i="35"/>
  <c r="BS35" i="35"/>
  <c r="BS97" i="35"/>
  <c r="BS984" i="35"/>
  <c r="BS838" i="35"/>
  <c r="BS991" i="35"/>
  <c r="BS776" i="35"/>
  <c r="BS607" i="35"/>
  <c r="BS520" i="35"/>
  <c r="BS345" i="35"/>
  <c r="BS57" i="35"/>
  <c r="BS92" i="35"/>
  <c r="BS189" i="35"/>
  <c r="BS939" i="35"/>
  <c r="BS850" i="35"/>
  <c r="BS556" i="35"/>
  <c r="BS468" i="35"/>
  <c r="BS348" i="35"/>
  <c r="BS817" i="35"/>
  <c r="BS497" i="35"/>
  <c r="BS320" i="35"/>
  <c r="BS129" i="35"/>
  <c r="BS185" i="35"/>
  <c r="BS175" i="35"/>
  <c r="BS414" i="35"/>
  <c r="BS174" i="35"/>
  <c r="BS33" i="35"/>
  <c r="BS119" i="35"/>
  <c r="BS445" i="35"/>
  <c r="BS573" i="35"/>
  <c r="BS741" i="35"/>
  <c r="BS938" i="35"/>
  <c r="BS844" i="35"/>
  <c r="BS642" i="35"/>
  <c r="BS236" i="35"/>
  <c r="BS784" i="35"/>
  <c r="BS327" i="35"/>
  <c r="BS463" i="35"/>
  <c r="BS387" i="35"/>
  <c r="BS292" i="35"/>
  <c r="BS567" i="35"/>
  <c r="BS480" i="35"/>
  <c r="BS243" i="35"/>
  <c r="BS873" i="35"/>
  <c r="BS42" i="35"/>
  <c r="BS81" i="35"/>
  <c r="BS298" i="35"/>
  <c r="BS237" i="35"/>
  <c r="BS917" i="35"/>
  <c r="BS911" i="35"/>
  <c r="BS887" i="35"/>
  <c r="BS747" i="35"/>
  <c r="BS864" i="35"/>
  <c r="BS636" i="35"/>
  <c r="BS623" i="35"/>
  <c r="BS163" i="35"/>
  <c r="BS555" i="35"/>
  <c r="BS424" i="35"/>
  <c r="BS66" i="35"/>
  <c r="BS406" i="35"/>
  <c r="BS69" i="35"/>
  <c r="BS197" i="35"/>
  <c r="BS365" i="35"/>
  <c r="BS749" i="35"/>
  <c r="BS786" i="35"/>
  <c r="BS523" i="35"/>
  <c r="BS244" i="35"/>
  <c r="BS257" i="35"/>
  <c r="BS780" i="35"/>
  <c r="BS827" i="35"/>
  <c r="BS732" i="35"/>
  <c r="BS350" i="35"/>
  <c r="BS508" i="35"/>
  <c r="BS865" i="35"/>
  <c r="BS183" i="35"/>
  <c r="BS170" i="35"/>
  <c r="BS309" i="35"/>
  <c r="BS182" i="35"/>
  <c r="BS837" i="35"/>
  <c r="BS447" i="35"/>
  <c r="BS401" i="35"/>
  <c r="BS910" i="35"/>
  <c r="BS930" i="35"/>
  <c r="BS536" i="35"/>
  <c r="BS672" i="35"/>
  <c r="BS836" i="35"/>
  <c r="BS385" i="35"/>
  <c r="BS128" i="35"/>
  <c r="BS653" i="35"/>
  <c r="BS670" i="35"/>
  <c r="BS622" i="35"/>
  <c r="BS761" i="35"/>
  <c r="BS485" i="35"/>
  <c r="BS842" i="35"/>
  <c r="BS444" i="35"/>
  <c r="BS899" i="35"/>
  <c r="BS420" i="35"/>
  <c r="BS47" i="35"/>
  <c r="BS806" i="35"/>
  <c r="BS996" i="35"/>
  <c r="BS638" i="35"/>
  <c r="BS834" i="35"/>
  <c r="BS720" i="35"/>
  <c r="BS206" i="35"/>
  <c r="BS940" i="35"/>
  <c r="BS459" i="35"/>
  <c r="BS314" i="35"/>
  <c r="BS504" i="35"/>
  <c r="BS540" i="35"/>
  <c r="BS471" i="35"/>
  <c r="BS921" i="35"/>
  <c r="BS473" i="35"/>
  <c r="BS71" i="35"/>
  <c r="BS159" i="35"/>
  <c r="BS517" i="35"/>
  <c r="BS645" i="35"/>
  <c r="BS876" i="35"/>
  <c r="BS679" i="35"/>
  <c r="BS935" i="35"/>
  <c r="BS315" i="35"/>
  <c r="BS456" i="35"/>
  <c r="BS423" i="35"/>
  <c r="BS913" i="35"/>
  <c r="BS215" i="35"/>
  <c r="BS219" i="35"/>
  <c r="BS195" i="35"/>
  <c r="BS51" i="35"/>
  <c r="BS54" i="35"/>
  <c r="BS398" i="35"/>
  <c r="BS106" i="35"/>
  <c r="BS55" i="35"/>
  <c r="BS669" i="35"/>
  <c r="BS955" i="35"/>
  <c r="BS626" i="35"/>
  <c r="BS602" i="35"/>
  <c r="BS743" i="35"/>
  <c r="BS448" i="35"/>
  <c r="BS988" i="35"/>
  <c r="BS408" i="35"/>
  <c r="BS905" i="35"/>
  <c r="BS777" i="35"/>
  <c r="BS585" i="35"/>
  <c r="BS115" i="35"/>
  <c r="BS40" i="35"/>
  <c r="BS50" i="35"/>
  <c r="BS821" i="35"/>
  <c r="BS975" i="35"/>
  <c r="BS835" i="35"/>
  <c r="BS819" i="35"/>
  <c r="BS771" i="35"/>
  <c r="BS818" i="35"/>
  <c r="BS756" i="35"/>
  <c r="BS436" i="35"/>
  <c r="BS276" i="35"/>
  <c r="BS455" i="35"/>
  <c r="BS769" i="35"/>
  <c r="BS247" i="35"/>
  <c r="BS312" i="35"/>
  <c r="BS184" i="35"/>
  <c r="BS165" i="35"/>
  <c r="BS293" i="35"/>
  <c r="BS995" i="35"/>
  <c r="BS755" i="35"/>
  <c r="BS751" i="35"/>
  <c r="BS847" i="35"/>
  <c r="BS479" i="35"/>
  <c r="BS524" i="35"/>
  <c r="BS388" i="35"/>
  <c r="BS223" i="35"/>
  <c r="BS568" i="35"/>
  <c r="BS535" i="35"/>
  <c r="BS633" i="35"/>
  <c r="BS329" i="35"/>
  <c r="BS209" i="35"/>
  <c r="BS134" i="35"/>
  <c r="BS353" i="35"/>
  <c r="BS169" i="35"/>
  <c r="BS613" i="35"/>
  <c r="BS962" i="35"/>
  <c r="BS627" i="35"/>
  <c r="BS596" i="35"/>
  <c r="BS998" i="35"/>
  <c r="BS551" i="35"/>
  <c r="BS270" i="35"/>
  <c r="BS625" i="35"/>
  <c r="BS433" i="35"/>
  <c r="BS136" i="35"/>
  <c r="BS161" i="35"/>
  <c r="BS303" i="35"/>
  <c r="BS149" i="35"/>
  <c r="BS829" i="35"/>
  <c r="BS760" i="35"/>
  <c r="BS832" i="35"/>
  <c r="BS936" i="35"/>
  <c r="BS767" i="35"/>
  <c r="BS586" i="35"/>
  <c r="BS439" i="35"/>
  <c r="BS131" i="35"/>
  <c r="BS469" i="35"/>
  <c r="BS943" i="35"/>
  <c r="BS839" i="35"/>
  <c r="BS578" i="35"/>
  <c r="BS228" i="35"/>
  <c r="BS53" i="35"/>
  <c r="BS313" i="35"/>
  <c r="BS434" i="35"/>
  <c r="BS856" i="35"/>
  <c r="BS871" i="35"/>
  <c r="BS666" i="35"/>
  <c r="BS570" i="35"/>
  <c r="BS393" i="35"/>
  <c r="BS30" i="35"/>
  <c r="BS234" i="35"/>
  <c r="BS400" i="35"/>
  <c r="BS949" i="35"/>
  <c r="BS812" i="35"/>
  <c r="BS441" i="35"/>
  <c r="BS483" i="35"/>
  <c r="BS951" i="35"/>
  <c r="BS287" i="35"/>
  <c r="BS410" i="35"/>
  <c r="BS890" i="35"/>
  <c r="BS419" i="35"/>
  <c r="BS428" i="35"/>
  <c r="BS411" i="35"/>
  <c r="BS371" i="35"/>
  <c r="BS239" i="35"/>
  <c r="BS708" i="35"/>
  <c r="BS884" i="35"/>
  <c r="BS250" i="35"/>
  <c r="BS310" i="35"/>
  <c r="BS705" i="35"/>
  <c r="BS513" i="35"/>
  <c r="BS804" i="35"/>
  <c r="BS255" i="35"/>
  <c r="BS125" i="35"/>
  <c r="BS765" i="35"/>
  <c r="BS895" i="35"/>
  <c r="BS251" i="35"/>
  <c r="BS661" i="35"/>
  <c r="BS853" i="35"/>
  <c r="BS126" i="35"/>
  <c r="BS352" i="35"/>
  <c r="BS429" i="35"/>
  <c r="BS122" i="35"/>
  <c r="BS637" i="35"/>
  <c r="BS427" i="35"/>
  <c r="BS880" i="35"/>
  <c r="BS311" i="35"/>
  <c r="BS109" i="35"/>
  <c r="BS470" i="35"/>
  <c r="BS591" i="35"/>
  <c r="BS543" i="35"/>
  <c r="BS58" i="35"/>
  <c r="BS199" i="35"/>
  <c r="BS412" i="35"/>
  <c r="BS716" i="35"/>
  <c r="BS70" i="35"/>
  <c r="BS336" i="35"/>
  <c r="BS211" i="35"/>
  <c r="BS289" i="35"/>
  <c r="BS254" i="35"/>
  <c r="BS744" i="35"/>
  <c r="BS704" i="35"/>
  <c r="BS753" i="35"/>
  <c r="BS1001" i="35"/>
  <c r="BS467" i="35"/>
  <c r="BS813" i="35"/>
  <c r="BS742" i="35"/>
  <c r="BS687" i="35"/>
  <c r="BS190" i="35"/>
  <c r="BS902" i="35"/>
  <c r="BS123" i="35"/>
  <c r="BS45" i="35"/>
  <c r="BS628" i="35"/>
  <c r="BS774" i="35"/>
  <c r="BS583" i="35"/>
  <c r="BS121" i="35"/>
  <c r="BS232" i="35"/>
  <c r="BS88" i="35"/>
  <c r="BS709" i="35"/>
  <c r="BS363" i="35"/>
  <c r="BS885" i="35"/>
  <c r="BS896" i="35"/>
  <c r="BS660" i="35"/>
  <c r="BS563" i="35"/>
  <c r="BS87" i="35"/>
  <c r="BS915" i="35"/>
  <c r="BS418" i="35"/>
  <c r="BS748" i="35"/>
  <c r="BS432" i="35"/>
  <c r="BS392" i="35"/>
  <c r="BS279" i="35"/>
  <c r="BS86" i="35"/>
  <c r="BS588" i="35"/>
  <c r="BS489" i="35"/>
  <c r="BS684" i="35"/>
  <c r="BS258" i="35"/>
  <c r="BS151" i="35"/>
  <c r="BS205" i="35"/>
  <c r="BS889" i="35"/>
  <c r="BS978" i="35"/>
  <c r="BS382" i="35"/>
  <c r="BS302" i="35"/>
  <c r="BS823" i="35"/>
  <c r="BS210" i="35"/>
  <c r="BS933" i="35"/>
  <c r="BS518" i="35"/>
  <c r="BS580" i="35"/>
  <c r="BS686" i="35"/>
  <c r="BS498" i="35"/>
  <c r="BS558" i="35"/>
  <c r="BS36" i="35"/>
  <c r="BS888" i="35"/>
  <c r="BS140" i="35"/>
  <c r="BS366" i="35"/>
  <c r="BS592" i="35"/>
  <c r="BS618" i="35"/>
  <c r="BS375" i="35"/>
  <c r="BS521" i="35"/>
  <c r="BS458" i="35"/>
  <c r="BS403" i="35"/>
  <c r="BS138" i="35"/>
  <c r="BS440" i="35"/>
  <c r="BS494" i="35"/>
  <c r="BS569" i="35"/>
  <c r="BS82" i="35"/>
  <c r="BS564" i="35"/>
  <c r="BS249" i="35"/>
  <c r="BS34" i="35"/>
  <c r="BS701" i="35"/>
  <c r="BS700" i="35"/>
  <c r="BS476" i="35"/>
  <c r="BS681" i="35"/>
  <c r="BS987" i="35"/>
  <c r="BS999" i="35"/>
  <c r="BS698" i="35"/>
  <c r="BS415" i="35"/>
  <c r="BS347" i="35"/>
  <c r="BS204" i="35"/>
  <c r="BS598" i="35"/>
  <c r="BS898" i="35"/>
  <c r="BS740" i="35"/>
  <c r="BS826" i="35"/>
  <c r="BS80" i="35"/>
  <c r="BS620" i="35"/>
  <c r="BS956" i="35"/>
  <c r="BS341" i="35"/>
  <c r="BS98" i="35"/>
  <c r="BS133" i="35"/>
  <c r="BS992" i="35"/>
  <c r="BS810" i="35"/>
  <c r="BS179" i="35"/>
  <c r="BS845" i="35"/>
  <c r="BS863" i="35"/>
  <c r="BS216" i="35"/>
  <c r="BS942" i="35"/>
  <c r="BS301" i="35"/>
  <c r="BS792" i="35"/>
  <c r="BS547" i="35"/>
  <c r="BS993" i="35"/>
  <c r="BS924" i="35"/>
  <c r="BS712" i="35"/>
  <c r="BS56" i="35"/>
  <c r="BS846" i="35"/>
  <c r="BS271" i="35"/>
  <c r="BS950" i="35"/>
  <c r="BS532" i="35"/>
  <c r="BS164" i="35"/>
  <c r="BS787" i="35"/>
  <c r="BS610" i="35"/>
  <c r="BS959" i="35"/>
  <c r="BS852" i="35"/>
  <c r="BS230" i="35"/>
  <c r="BS957" i="35"/>
  <c r="BS882" i="35"/>
  <c r="BS571" i="35"/>
  <c r="BS727" i="35"/>
  <c r="BS601" i="35"/>
  <c r="BS60" i="35"/>
  <c r="BS581" i="35"/>
  <c r="BS541" i="35"/>
  <c r="BS764" i="35"/>
  <c r="BS534" i="35"/>
  <c r="BS331" i="35"/>
  <c r="BS531" i="35"/>
  <c r="BS102" i="35"/>
  <c r="BS693" i="35"/>
  <c r="BS897" i="35"/>
  <c r="BS194" i="35"/>
  <c r="BS973" i="35"/>
  <c r="BS675" i="35"/>
  <c r="BS259" i="35"/>
  <c r="BS656" i="35"/>
  <c r="BS791" i="35"/>
  <c r="BS664" i="35"/>
  <c r="BS383" i="35"/>
  <c r="BS369" i="35"/>
  <c r="BS226" i="35"/>
  <c r="BS132" i="35"/>
  <c r="BS509" i="35"/>
  <c r="BS484" i="35"/>
  <c r="BS802" i="35"/>
  <c r="BS739" i="35"/>
  <c r="BS862" i="35"/>
  <c r="BS533" i="35"/>
  <c r="BS683" i="35"/>
  <c r="BS673" i="35"/>
  <c r="BS481" i="35"/>
  <c r="BS325" i="35"/>
  <c r="BS337" i="35"/>
  <c r="BS561" i="35"/>
  <c r="BS507" i="35"/>
  <c r="BS300" i="35"/>
  <c r="BS187" i="35"/>
  <c r="BS981" i="35"/>
  <c r="BS528" i="35"/>
  <c r="BS154" i="35"/>
  <c r="BS611" i="35"/>
  <c r="BS616" i="35"/>
  <c r="BS920" i="35"/>
  <c r="BS519" i="35"/>
  <c r="BS919" i="35"/>
  <c r="BS52" i="35"/>
  <c r="BS32" i="35"/>
  <c r="BS678" i="35"/>
  <c r="BS801" i="35"/>
  <c r="BS914" i="35"/>
  <c r="BS857" i="35"/>
  <c r="BS221" i="35"/>
  <c r="BS849" i="35"/>
  <c r="BS925" i="35"/>
  <c r="BS762" i="35"/>
  <c r="BS200" i="35"/>
  <c r="BS274" i="35"/>
  <c r="BS173" i="35"/>
  <c r="BS464" i="35"/>
  <c r="BS452" i="35"/>
  <c r="BS985" i="35"/>
  <c r="BS577" i="35"/>
  <c r="BS222" i="35"/>
  <c r="BS754" i="35"/>
  <c r="BS379" i="35"/>
  <c r="BS76" i="35"/>
  <c r="BS624" i="35"/>
  <c r="BS514" i="35"/>
  <c r="BS389" i="35"/>
  <c r="BS404" i="35"/>
  <c r="BS721" i="35"/>
  <c r="BS462" i="35"/>
  <c r="BS413" i="35"/>
  <c r="BS662" i="35"/>
  <c r="BS503" i="35"/>
  <c r="BS713" i="35"/>
  <c r="BS1002" i="35"/>
  <c r="BS351" i="35"/>
  <c r="BS500" i="35"/>
  <c r="BS48" i="35"/>
  <c r="BS139" i="35"/>
  <c r="BS952" i="35"/>
  <c r="BS582" i="35"/>
  <c r="BS735" i="35"/>
  <c r="BS284" i="35"/>
  <c r="BS738" i="35"/>
  <c r="BS542" i="35"/>
  <c r="BS609" i="35"/>
  <c r="BS859" i="35"/>
  <c r="BS399" i="35"/>
  <c r="BS68" i="35"/>
  <c r="BS707" i="35"/>
  <c r="BS964" i="35"/>
  <c r="BS510" i="35"/>
  <c r="BS356" i="35"/>
  <c r="BS548" i="35"/>
  <c r="BS795" i="35"/>
  <c r="BS242" i="35"/>
  <c r="BS482" i="35"/>
  <c r="BS275" i="35"/>
  <c r="BS343" i="35"/>
  <c r="BS495" i="35"/>
  <c r="BS1004" i="35"/>
  <c r="BS723" i="35"/>
  <c r="BS696" i="35"/>
  <c r="BS892" i="35"/>
  <c r="BS212" i="35"/>
  <c r="BS114" i="35"/>
  <c r="CF152" i="35"/>
  <c r="E26" i="35"/>
  <c r="D34" i="35"/>
  <c r="D32" i="35"/>
  <c r="DN116" i="35" l="1"/>
  <c r="CT117" i="35"/>
  <c r="CS162" i="35"/>
  <c r="CX188" i="35"/>
  <c r="CZ33" i="35"/>
  <c r="DO33" i="35" s="1"/>
  <c r="CZ34" i="35"/>
  <c r="DO34" i="35" s="1"/>
  <c r="CZ35" i="35"/>
  <c r="DO35" i="35" s="1"/>
  <c r="CQ151" i="35"/>
  <c r="CZ32" i="35"/>
  <c r="DO32" i="35" s="1"/>
  <c r="CZ31" i="35"/>
  <c r="DO31" i="35" s="1"/>
  <c r="CP150" i="35"/>
  <c r="CN46" i="35"/>
  <c r="DM46" i="35" s="1"/>
  <c r="CZ30" i="35"/>
  <c r="DO30" i="35" s="1"/>
  <c r="CO151" i="35"/>
  <c r="CR150" i="35"/>
  <c r="D33" i="35"/>
  <c r="D35" i="35"/>
  <c r="CZ36" i="35" l="1"/>
  <c r="DN117" i="35"/>
  <c r="CT118" i="35"/>
  <c r="CS163" i="35"/>
  <c r="CX189" i="35"/>
  <c r="CR151" i="35"/>
  <c r="CO152" i="35"/>
  <c r="CN47" i="35"/>
  <c r="DM47" i="35" s="1"/>
  <c r="CP151" i="35"/>
  <c r="CQ152" i="35"/>
  <c r="CF153" i="35"/>
  <c r="CF154" i="35" s="1"/>
  <c r="D36" i="35"/>
  <c r="DO36" i="35" l="1"/>
  <c r="CZ37" i="35"/>
  <c r="DN118" i="35"/>
  <c r="CT119" i="35"/>
  <c r="CS164" i="35"/>
  <c r="CX190" i="35"/>
  <c r="CQ153" i="35"/>
  <c r="CP152" i="35"/>
  <c r="CN48" i="35"/>
  <c r="DM48" i="35" s="1"/>
  <c r="CO153" i="35"/>
  <c r="CR152" i="35"/>
  <c r="CF155" i="35"/>
  <c r="DO37" i="35" l="1"/>
  <c r="CZ38" i="35"/>
  <c r="DN119" i="35"/>
  <c r="CT120" i="35"/>
  <c r="CS165" i="35"/>
  <c r="CX191" i="35"/>
  <c r="CR153" i="35"/>
  <c r="CO154" i="35"/>
  <c r="CN49" i="35"/>
  <c r="DM49" i="35" s="1"/>
  <c r="CP153" i="35"/>
  <c r="CQ154" i="35"/>
  <c r="DO38" i="35" l="1"/>
  <c r="CZ39" i="35"/>
  <c r="DN120" i="35"/>
  <c r="CT121" i="35"/>
  <c r="CS166" i="35"/>
  <c r="CX192" i="35"/>
  <c r="CQ155" i="35"/>
  <c r="CP154" i="35"/>
  <c r="CN50" i="35"/>
  <c r="DM50" i="35" s="1"/>
  <c r="CO155" i="35"/>
  <c r="CR154" i="35"/>
  <c r="CF156" i="35"/>
  <c r="CF157" i="35" s="1"/>
  <c r="DO39" i="35" l="1"/>
  <c r="CZ40" i="35"/>
  <c r="DN121" i="35"/>
  <c r="CT122" i="35"/>
  <c r="CS167" i="35"/>
  <c r="CX193" i="35"/>
  <c r="CR155" i="35"/>
  <c r="CO156" i="35"/>
  <c r="CN51" i="35"/>
  <c r="DM51" i="35" s="1"/>
  <c r="CP155" i="35"/>
  <c r="CQ156" i="35"/>
  <c r="DO40" i="35" l="1"/>
  <c r="CZ41" i="35"/>
  <c r="DN122" i="35"/>
  <c r="CT123" i="35"/>
  <c r="CS168" i="35"/>
  <c r="CX194" i="35"/>
  <c r="CQ157" i="35"/>
  <c r="CP156" i="35"/>
  <c r="CN52" i="35"/>
  <c r="DM52" i="35" s="1"/>
  <c r="CO157" i="35"/>
  <c r="CR156" i="35"/>
  <c r="CF158" i="35"/>
  <c r="CF159" i="35" s="1"/>
  <c r="DO41" i="35" l="1"/>
  <c r="CZ42" i="35"/>
  <c r="DN123" i="35"/>
  <c r="CT124" i="35"/>
  <c r="CS169" i="35"/>
  <c r="CX195" i="35"/>
  <c r="CR157" i="35"/>
  <c r="CO158" i="35"/>
  <c r="CN53" i="35"/>
  <c r="DM53" i="35" s="1"/>
  <c r="CP157" i="35"/>
  <c r="CQ158" i="35"/>
  <c r="CF160" i="35"/>
  <c r="DO42" i="35" l="1"/>
  <c r="CZ43" i="35"/>
  <c r="DN124" i="35"/>
  <c r="CT125" i="35"/>
  <c r="CS170" i="35"/>
  <c r="CX196" i="35"/>
  <c r="CQ159" i="35"/>
  <c r="CP158" i="35"/>
  <c r="CN54" i="35"/>
  <c r="DM54" i="35" s="1"/>
  <c r="CO159" i="35"/>
  <c r="CR158" i="35"/>
  <c r="CF161" i="35"/>
  <c r="DO43" i="35" l="1"/>
  <c r="CZ44" i="35"/>
  <c r="DN125" i="35"/>
  <c r="CT126" i="35"/>
  <c r="CS171" i="35"/>
  <c r="CX197" i="35"/>
  <c r="CR159" i="35"/>
  <c r="CO160" i="35"/>
  <c r="CN55" i="35"/>
  <c r="DM55" i="35" s="1"/>
  <c r="CP159" i="35"/>
  <c r="CQ160" i="35"/>
  <c r="CF162" i="35"/>
  <c r="CZ45" i="35" l="1"/>
  <c r="DO44" i="35"/>
  <c r="CT127" i="35"/>
  <c r="DN126" i="35"/>
  <c r="CS172" i="35"/>
  <c r="CX198" i="35"/>
  <c r="CQ161" i="35"/>
  <c r="CP160" i="35"/>
  <c r="CN56" i="35"/>
  <c r="DM56" i="35" s="1"/>
  <c r="CO161" i="35"/>
  <c r="CR160" i="35"/>
  <c r="CF163" i="35"/>
  <c r="DO45" i="35" l="1"/>
  <c r="CZ46" i="35"/>
  <c r="CT128" i="35"/>
  <c r="DN127" i="35"/>
  <c r="CS173" i="35"/>
  <c r="CX199" i="35"/>
  <c r="CR161" i="35"/>
  <c r="CO162" i="35"/>
  <c r="CN57" i="35"/>
  <c r="DM57" i="35" s="1"/>
  <c r="CP161" i="35"/>
  <c r="CQ162" i="35"/>
  <c r="CF164" i="35"/>
  <c r="CZ47" i="35" l="1"/>
  <c r="DO46" i="35"/>
  <c r="CT129" i="35"/>
  <c r="DN128" i="35"/>
  <c r="CS174" i="35"/>
  <c r="CX200" i="35"/>
  <c r="CQ163" i="35"/>
  <c r="CP162" i="35"/>
  <c r="CN58" i="35"/>
  <c r="DM58" i="35" s="1"/>
  <c r="CO163" i="35"/>
  <c r="CR162" i="35"/>
  <c r="DO47" i="35" l="1"/>
  <c r="CZ48" i="35"/>
  <c r="CT130" i="35"/>
  <c r="DN129" i="35"/>
  <c r="CS175" i="35"/>
  <c r="CX201" i="35"/>
  <c r="CR163" i="35"/>
  <c r="CO164" i="35"/>
  <c r="CN59" i="35"/>
  <c r="DM59" i="35" s="1"/>
  <c r="CP163" i="35"/>
  <c r="CQ164" i="35"/>
  <c r="CF165" i="35"/>
  <c r="CF166" i="35" s="1"/>
  <c r="CZ49" i="35" l="1"/>
  <c r="DO48" i="35"/>
  <c r="CT131" i="35"/>
  <c r="DN130" i="35"/>
  <c r="CS176" i="35"/>
  <c r="CX202" i="35"/>
  <c r="CQ165" i="35"/>
  <c r="CP164" i="35"/>
  <c r="CN60" i="35"/>
  <c r="DM60" i="35" s="1"/>
  <c r="CO165" i="35"/>
  <c r="CR164" i="35"/>
  <c r="CF167" i="35"/>
  <c r="DO49" i="35" l="1"/>
  <c r="CZ50" i="35"/>
  <c r="CT132" i="35"/>
  <c r="DN131" i="35"/>
  <c r="CS177" i="35"/>
  <c r="CX203" i="35"/>
  <c r="CR165" i="35"/>
  <c r="CO166" i="35"/>
  <c r="CN61" i="35"/>
  <c r="DM61" i="35" s="1"/>
  <c r="CP165" i="35"/>
  <c r="CQ166" i="35"/>
  <c r="CF168" i="35"/>
  <c r="CZ51" i="35" l="1"/>
  <c r="DO50" i="35"/>
  <c r="DN132" i="35"/>
  <c r="CT133" i="35"/>
  <c r="CS178" i="35"/>
  <c r="CX204" i="35"/>
  <c r="CQ167" i="35"/>
  <c r="CP166" i="35"/>
  <c r="CN62" i="35"/>
  <c r="DM62" i="35" s="1"/>
  <c r="CO167" i="35"/>
  <c r="CR166" i="35"/>
  <c r="CF169" i="35"/>
  <c r="DO51" i="35" l="1"/>
  <c r="CZ52" i="35"/>
  <c r="CT134" i="35"/>
  <c r="DN133" i="35"/>
  <c r="CS179" i="35"/>
  <c r="CX205" i="35"/>
  <c r="CR167" i="35"/>
  <c r="CO168" i="35"/>
  <c r="CN63" i="35"/>
  <c r="DM63" i="35" s="1"/>
  <c r="CP167" i="35"/>
  <c r="CQ168" i="35"/>
  <c r="CZ53" i="35" l="1"/>
  <c r="DO52" i="35"/>
  <c r="DN134" i="35"/>
  <c r="CT135" i="35"/>
  <c r="CS180" i="35"/>
  <c r="CX206" i="35"/>
  <c r="CQ169" i="35"/>
  <c r="CP168" i="35"/>
  <c r="CN64" i="35"/>
  <c r="DM64" i="35" s="1"/>
  <c r="CO169" i="35"/>
  <c r="CR168" i="35"/>
  <c r="CF170" i="35"/>
  <c r="CF171" i="35" s="1"/>
  <c r="DO53" i="35" l="1"/>
  <c r="CZ54" i="35"/>
  <c r="CT136" i="35"/>
  <c r="DN135" i="35"/>
  <c r="CS181" i="35"/>
  <c r="CX207" i="35"/>
  <c r="CR169" i="35"/>
  <c r="CO170" i="35"/>
  <c r="CN65" i="35"/>
  <c r="DM65" i="35" s="1"/>
  <c r="CP169" i="35"/>
  <c r="CQ170" i="35"/>
  <c r="CF172" i="35"/>
  <c r="DO54" i="35" l="1"/>
  <c r="CZ55" i="35"/>
  <c r="DN136" i="35"/>
  <c r="CT137" i="35"/>
  <c r="CS182" i="35"/>
  <c r="CX208" i="35"/>
  <c r="CQ171" i="35"/>
  <c r="CP170" i="35"/>
  <c r="CN66" i="35"/>
  <c r="DM66" i="35" s="1"/>
  <c r="CO171" i="35"/>
  <c r="CR170" i="35"/>
  <c r="CF173" i="35"/>
  <c r="CZ56" i="35" l="1"/>
  <c r="DO55" i="35"/>
  <c r="CT138" i="35"/>
  <c r="DN137" i="35"/>
  <c r="CS183" i="35"/>
  <c r="CX209" i="35"/>
  <c r="CR171" i="35"/>
  <c r="CO172" i="35"/>
  <c r="CN67" i="35"/>
  <c r="DM67" i="35" s="1"/>
  <c r="CP171" i="35"/>
  <c r="CQ172" i="35"/>
  <c r="DO56" i="35" l="1"/>
  <c r="CZ57" i="35"/>
  <c r="DN138" i="35"/>
  <c r="CT139" i="35"/>
  <c r="CS184" i="35"/>
  <c r="CX210" i="35"/>
  <c r="CQ173" i="35"/>
  <c r="CP172" i="35"/>
  <c r="CN68" i="35"/>
  <c r="DM68" i="35" s="1"/>
  <c r="CO173" i="35"/>
  <c r="CR172" i="35"/>
  <c r="CF174" i="35"/>
  <c r="CF175" i="35" s="1"/>
  <c r="CZ58" i="35" l="1"/>
  <c r="DO57" i="35"/>
  <c r="CT140" i="35"/>
  <c r="DN139" i="35"/>
  <c r="CS185" i="35"/>
  <c r="CX211" i="35"/>
  <c r="CR173" i="35"/>
  <c r="CO174" i="35"/>
  <c r="CN69" i="35"/>
  <c r="DM69" i="35" s="1"/>
  <c r="CP173" i="35"/>
  <c r="CQ174" i="35"/>
  <c r="CZ59" i="35" l="1"/>
  <c r="DO58" i="35"/>
  <c r="DN140" i="35"/>
  <c r="CT141" i="35"/>
  <c r="CS186" i="35"/>
  <c r="CX212" i="35"/>
  <c r="CQ175" i="35"/>
  <c r="CP174" i="35"/>
  <c r="CN70" i="35"/>
  <c r="DM70" i="35" s="1"/>
  <c r="CO175" i="35"/>
  <c r="CR174" i="35"/>
  <c r="CF176" i="35"/>
  <c r="CF177" i="35" s="1"/>
  <c r="CZ60" i="35" l="1"/>
  <c r="DO59" i="35"/>
  <c r="CT142" i="35"/>
  <c r="DN141" i="35"/>
  <c r="CS187" i="35"/>
  <c r="CX213" i="35"/>
  <c r="CR175" i="35"/>
  <c r="CO176" i="35"/>
  <c r="CN71" i="35"/>
  <c r="DM71" i="35" s="1"/>
  <c r="CP175" i="35"/>
  <c r="CQ176" i="35"/>
  <c r="CF178" i="35"/>
  <c r="CZ61" i="35" l="1"/>
  <c r="DO60" i="35"/>
  <c r="CT143" i="35"/>
  <c r="DN142" i="35"/>
  <c r="CS188" i="35"/>
  <c r="CX214" i="35"/>
  <c r="CQ177" i="35"/>
  <c r="CP176" i="35"/>
  <c r="CN72" i="35"/>
  <c r="DM72" i="35" s="1"/>
  <c r="CO177" i="35"/>
  <c r="CR176" i="35"/>
  <c r="CF179" i="35"/>
  <c r="DO61" i="35" l="1"/>
  <c r="CZ62" i="35"/>
  <c r="CT144" i="35"/>
  <c r="DN143" i="35"/>
  <c r="CS189" i="35"/>
  <c r="CX215" i="35"/>
  <c r="CR177" i="35"/>
  <c r="CO178" i="35"/>
  <c r="CN73" i="35"/>
  <c r="DM73" i="35" s="1"/>
  <c r="CP177" i="35"/>
  <c r="CQ178" i="35"/>
  <c r="F22" i="35"/>
  <c r="F26" i="35"/>
  <c r="CZ63" i="35" l="1"/>
  <c r="DO62" i="35"/>
  <c r="CT145" i="35"/>
  <c r="DN144" i="35"/>
  <c r="CS190" i="35"/>
  <c r="CX216" i="35"/>
  <c r="CQ179" i="35"/>
  <c r="CP178" i="35"/>
  <c r="CN74" i="35"/>
  <c r="DM74" i="35" s="1"/>
  <c r="CO179" i="35"/>
  <c r="CR178" i="35"/>
  <c r="CF180" i="35"/>
  <c r="CF181" i="35" s="1"/>
  <c r="E34" i="35"/>
  <c r="E32" i="35"/>
  <c r="F27" i="35"/>
  <c r="CZ64" i="35" l="1"/>
  <c r="DO63" i="35"/>
  <c r="CT146" i="35"/>
  <c r="DN145" i="35"/>
  <c r="CS191" i="35"/>
  <c r="CX217" i="35"/>
  <c r="CR179" i="35"/>
  <c r="CO180" i="35"/>
  <c r="CN75" i="35"/>
  <c r="DM75" i="35" s="1"/>
  <c r="CP179" i="35"/>
  <c r="CQ180" i="35"/>
  <c r="E35" i="35"/>
  <c r="E33" i="35"/>
  <c r="CZ65" i="35" l="1"/>
  <c r="DO64" i="35"/>
  <c r="DN146" i="35"/>
  <c r="CT147" i="35"/>
  <c r="CS192" i="35"/>
  <c r="CX218" i="35"/>
  <c r="CQ181" i="35"/>
  <c r="CP180" i="35"/>
  <c r="CN76" i="35"/>
  <c r="DM76" i="35" s="1"/>
  <c r="CO181" i="35"/>
  <c r="CR180" i="35"/>
  <c r="CF182" i="35"/>
  <c r="CF183" i="35" s="1"/>
  <c r="E36" i="35"/>
  <c r="CZ66" i="35" l="1"/>
  <c r="DO65" i="35"/>
  <c r="CT148" i="35"/>
  <c r="DN147" i="35"/>
  <c r="CS193" i="35"/>
  <c r="CX219" i="35"/>
  <c r="CR181" i="35"/>
  <c r="CO182" i="35"/>
  <c r="CN77" i="35"/>
  <c r="DM77" i="35" s="1"/>
  <c r="CP181" i="35"/>
  <c r="CQ182" i="35"/>
  <c r="CF184" i="35"/>
  <c r="CZ67" i="35" l="1"/>
  <c r="DO66" i="35"/>
  <c r="CT149" i="35"/>
  <c r="DN148" i="35"/>
  <c r="CS194" i="35"/>
  <c r="CX220" i="35"/>
  <c r="CQ183" i="35"/>
  <c r="CP182" i="35"/>
  <c r="CN78" i="35"/>
  <c r="DM78" i="35" s="1"/>
  <c r="CO183" i="35"/>
  <c r="CR182" i="35"/>
  <c r="DO67" i="35" l="1"/>
  <c r="CZ68" i="35"/>
  <c r="CT150" i="35"/>
  <c r="DN149" i="35"/>
  <c r="CS195" i="35"/>
  <c r="CX221" i="35"/>
  <c r="CR183" i="35"/>
  <c r="CO184" i="35"/>
  <c r="CN79" i="35"/>
  <c r="DM79" i="35" s="1"/>
  <c r="CP183" i="35"/>
  <c r="CQ184" i="35"/>
  <c r="CF185" i="35"/>
  <c r="CF186" i="35" s="1"/>
  <c r="DO68" i="35" l="1"/>
  <c r="CZ69" i="35"/>
  <c r="CT151" i="35"/>
  <c r="DN150" i="35"/>
  <c r="CS196" i="35"/>
  <c r="CX222" i="35"/>
  <c r="CQ185" i="35"/>
  <c r="CP184" i="35"/>
  <c r="CN80" i="35"/>
  <c r="DM80" i="35" s="1"/>
  <c r="CO185" i="35"/>
  <c r="CR184" i="35"/>
  <c r="DO69" i="35" l="1"/>
  <c r="CZ70" i="35"/>
  <c r="CT152" i="35"/>
  <c r="DN151" i="35"/>
  <c r="CS197" i="35"/>
  <c r="CX223" i="35"/>
  <c r="CR185" i="35"/>
  <c r="CO186" i="35"/>
  <c r="CN81" i="35"/>
  <c r="DM81" i="35" s="1"/>
  <c r="CP185" i="35"/>
  <c r="CQ186" i="35"/>
  <c r="CF187" i="35"/>
  <c r="CF188" i="35" s="1"/>
  <c r="CZ71" i="35" l="1"/>
  <c r="DO70" i="35"/>
  <c r="DN152" i="35"/>
  <c r="CT153" i="35"/>
  <c r="CS198" i="35"/>
  <c r="CX224" i="35"/>
  <c r="CQ187" i="35"/>
  <c r="CP186" i="35"/>
  <c r="CN82" i="35"/>
  <c r="DM82" i="35" s="1"/>
  <c r="CO187" i="35"/>
  <c r="CR186" i="35"/>
  <c r="CF189" i="35"/>
  <c r="DO71" i="35" l="1"/>
  <c r="CZ72" i="35"/>
  <c r="DN153" i="35"/>
  <c r="CT154" i="35"/>
  <c r="CS199" i="35"/>
  <c r="CX225" i="35"/>
  <c r="CR187" i="35"/>
  <c r="CO188" i="35"/>
  <c r="CN83" i="35"/>
  <c r="DM83" i="35" s="1"/>
  <c r="CP187" i="35"/>
  <c r="CQ188" i="35"/>
  <c r="CZ73" i="35" l="1"/>
  <c r="DO72" i="35"/>
  <c r="DN154" i="35"/>
  <c r="CT155" i="35"/>
  <c r="CS200" i="35"/>
  <c r="CX226" i="35"/>
  <c r="CQ189" i="35"/>
  <c r="CP188" i="35"/>
  <c r="CN84" i="35"/>
  <c r="DM84" i="35" s="1"/>
  <c r="CO189" i="35"/>
  <c r="CR188" i="35"/>
  <c r="CF190" i="35"/>
  <c r="CF191" i="35" s="1"/>
  <c r="CZ74" i="35" l="1"/>
  <c r="DO73" i="35"/>
  <c r="CT156" i="35"/>
  <c r="DN155" i="35"/>
  <c r="CS201" i="35"/>
  <c r="CX227" i="35"/>
  <c r="CR189" i="35"/>
  <c r="CO190" i="35"/>
  <c r="CN85" i="35"/>
  <c r="DM85" i="35" s="1"/>
  <c r="CP189" i="35"/>
  <c r="CQ190" i="35"/>
  <c r="DO74" i="35" l="1"/>
  <c r="CZ75" i="35"/>
  <c r="DN156" i="35"/>
  <c r="CT157" i="35"/>
  <c r="CS202" i="35"/>
  <c r="CX228" i="35"/>
  <c r="CQ191" i="35"/>
  <c r="CP190" i="35"/>
  <c r="CN86" i="35"/>
  <c r="DM86" i="35" s="1"/>
  <c r="CO191" i="35"/>
  <c r="CR190" i="35"/>
  <c r="CF192" i="35"/>
  <c r="CF193" i="35" s="1"/>
  <c r="CZ76" i="35" l="1"/>
  <c r="DO75" i="35"/>
  <c r="DN157" i="35"/>
  <c r="CT158" i="35"/>
  <c r="CS203" i="35"/>
  <c r="CX229" i="35"/>
  <c r="CR191" i="35"/>
  <c r="CO192" i="35"/>
  <c r="CN87" i="35"/>
  <c r="DM87" i="35" s="1"/>
  <c r="CP191" i="35"/>
  <c r="CQ192" i="35"/>
  <c r="CF194" i="35"/>
  <c r="DO76" i="35" l="1"/>
  <c r="CZ77" i="35"/>
  <c r="DN158" i="35"/>
  <c r="CT159" i="35"/>
  <c r="CS204" i="35"/>
  <c r="CX230" i="35"/>
  <c r="CQ193" i="35"/>
  <c r="CP192" i="35"/>
  <c r="CN88" i="35"/>
  <c r="DM88" i="35" s="1"/>
  <c r="CO193" i="35"/>
  <c r="CR192" i="35"/>
  <c r="CZ78" i="35" l="1"/>
  <c r="DO77" i="35"/>
  <c r="DN159" i="35"/>
  <c r="CT160" i="35"/>
  <c r="CS205" i="35"/>
  <c r="CX231" i="35"/>
  <c r="CR193" i="35"/>
  <c r="CO194" i="35"/>
  <c r="CN89" i="35"/>
  <c r="DM89" i="35" s="1"/>
  <c r="CP193" i="35"/>
  <c r="CQ194" i="35"/>
  <c r="CF195" i="35"/>
  <c r="CF196" i="35" s="1"/>
  <c r="DO78" i="35" l="1"/>
  <c r="CZ79" i="35"/>
  <c r="CT161" i="35"/>
  <c r="DN160" i="35"/>
  <c r="CS206" i="35"/>
  <c r="CX232" i="35"/>
  <c r="CQ195" i="35"/>
  <c r="CP194" i="35"/>
  <c r="CN90" i="35"/>
  <c r="DM90" i="35" s="1"/>
  <c r="CO195" i="35"/>
  <c r="CR194" i="35"/>
  <c r="CF197" i="35"/>
  <c r="DO79" i="35" l="1"/>
  <c r="CZ80" i="35"/>
  <c r="DN161" i="35"/>
  <c r="CT162" i="35"/>
  <c r="CS207" i="35"/>
  <c r="CX233" i="35"/>
  <c r="CR195" i="35"/>
  <c r="CO196" i="35"/>
  <c r="CN91" i="35"/>
  <c r="DM91" i="35" s="1"/>
  <c r="CP195" i="35"/>
  <c r="CQ196" i="35"/>
  <c r="CZ81" i="35" l="1"/>
  <c r="DO80" i="35"/>
  <c r="CT163" i="35"/>
  <c r="DN162" i="35"/>
  <c r="CS208" i="35"/>
  <c r="CX234" i="35"/>
  <c r="CQ197" i="35"/>
  <c r="CP196" i="35"/>
  <c r="CN92" i="35"/>
  <c r="DM92" i="35" s="1"/>
  <c r="CO197" i="35"/>
  <c r="CR196" i="35"/>
  <c r="CF198" i="35"/>
  <c r="CF199" i="35" s="1"/>
  <c r="DO81" i="35" l="1"/>
  <c r="CZ82" i="35"/>
  <c r="DN163" i="35"/>
  <c r="CT164" i="35"/>
  <c r="CS209" i="35"/>
  <c r="CX235" i="35"/>
  <c r="CR197" i="35"/>
  <c r="CO198" i="35"/>
  <c r="CN93" i="35"/>
  <c r="DM93" i="35" s="1"/>
  <c r="CP197" i="35"/>
  <c r="CQ198" i="35"/>
  <c r="CZ83" i="35" l="1"/>
  <c r="DO82" i="35"/>
  <c r="CT165" i="35"/>
  <c r="DN164" i="35"/>
  <c r="CS210" i="35"/>
  <c r="CX236" i="35"/>
  <c r="CQ199" i="35"/>
  <c r="CP198" i="35"/>
  <c r="CN94" i="35"/>
  <c r="DM94" i="35" s="1"/>
  <c r="CO199" i="35"/>
  <c r="CR198" i="35"/>
  <c r="CF200" i="35"/>
  <c r="CF201" i="35" s="1"/>
  <c r="CZ84" i="35" l="1"/>
  <c r="DO83" i="35"/>
  <c r="CT166" i="35"/>
  <c r="DN165" i="35"/>
  <c r="CS211" i="35"/>
  <c r="CX237" i="35"/>
  <c r="CR199" i="35"/>
  <c r="CO200" i="35"/>
  <c r="CN95" i="35"/>
  <c r="DM95" i="35" s="1"/>
  <c r="CP199" i="35"/>
  <c r="CQ200" i="35"/>
  <c r="CF202" i="35"/>
  <c r="CZ85" i="35" l="1"/>
  <c r="DO84" i="35"/>
  <c r="DN166" i="35"/>
  <c r="CT167" i="35"/>
  <c r="CS212" i="35"/>
  <c r="CX238" i="35"/>
  <c r="CQ201" i="35"/>
  <c r="CP200" i="35"/>
  <c r="CN96" i="35"/>
  <c r="DM96" i="35" s="1"/>
  <c r="CO201" i="35"/>
  <c r="CR200" i="35"/>
  <c r="CF203" i="35"/>
  <c r="DO85" i="35" l="1"/>
  <c r="CZ86" i="35"/>
  <c r="CT168" i="35"/>
  <c r="DN167" i="35"/>
  <c r="CS213" i="35"/>
  <c r="CX239" i="35"/>
  <c r="CR201" i="35"/>
  <c r="CO202" i="35"/>
  <c r="CN97" i="35"/>
  <c r="DM97" i="35" s="1"/>
  <c r="CP201" i="35"/>
  <c r="CQ202" i="35"/>
  <c r="CF204" i="35"/>
  <c r="DO86" i="35" l="1"/>
  <c r="CZ87" i="35"/>
  <c r="DN168" i="35"/>
  <c r="CT169" i="35"/>
  <c r="CS214" i="35"/>
  <c r="CX240" i="35"/>
  <c r="CQ203" i="35"/>
  <c r="CP202" i="35"/>
  <c r="CN98" i="35"/>
  <c r="DM98" i="35" s="1"/>
  <c r="CO203" i="35"/>
  <c r="CR202" i="35"/>
  <c r="CF205" i="35"/>
  <c r="G27" i="35"/>
  <c r="F34" i="35"/>
  <c r="G28" i="35"/>
  <c r="DO87" i="35" l="1"/>
  <c r="CZ88" i="35"/>
  <c r="CT170" i="35"/>
  <c r="DN169" i="35"/>
  <c r="CS215" i="35"/>
  <c r="CX241" i="35"/>
  <c r="CR203" i="35"/>
  <c r="CO204" i="35"/>
  <c r="CN99" i="35"/>
  <c r="DM99" i="35" s="1"/>
  <c r="CP203" i="35"/>
  <c r="CQ204" i="35"/>
  <c r="CF206" i="35"/>
  <c r="F35" i="35"/>
  <c r="F32" i="35"/>
  <c r="CZ89" i="35" l="1"/>
  <c r="DO88" i="35"/>
  <c r="CT171" i="35"/>
  <c r="DN170" i="35"/>
  <c r="CS216" i="35"/>
  <c r="CX242" i="35"/>
  <c r="CQ205" i="35"/>
  <c r="CP204" i="35"/>
  <c r="CN100" i="35"/>
  <c r="DM100" i="35" s="1"/>
  <c r="CO205" i="35"/>
  <c r="CR204" i="35"/>
  <c r="CF207" i="35"/>
  <c r="F33" i="35"/>
  <c r="CZ90" i="35" l="1"/>
  <c r="DO89" i="35"/>
  <c r="CT172" i="35"/>
  <c r="DN171" i="35"/>
  <c r="CS217" i="35"/>
  <c r="CX243" i="35"/>
  <c r="CR205" i="35"/>
  <c r="CO206" i="35"/>
  <c r="CN101" i="35"/>
  <c r="DM101" i="35" s="1"/>
  <c r="CP205" i="35"/>
  <c r="CQ206" i="35"/>
  <c r="CF208" i="35"/>
  <c r="F36" i="35"/>
  <c r="CZ91" i="35" l="1"/>
  <c r="DO90" i="35"/>
  <c r="CT173" i="35"/>
  <c r="DN172" i="35"/>
  <c r="CS218" i="35"/>
  <c r="CX244" i="35"/>
  <c r="CQ207" i="35"/>
  <c r="CP206" i="35"/>
  <c r="CN102" i="35"/>
  <c r="DM102" i="35" s="1"/>
  <c r="CO207" i="35"/>
  <c r="CR206" i="35"/>
  <c r="CF209" i="35"/>
  <c r="DO91" i="35" l="1"/>
  <c r="CZ92" i="35"/>
  <c r="CT174" i="35"/>
  <c r="DN173" i="35"/>
  <c r="CS219" i="35"/>
  <c r="CX245" i="35"/>
  <c r="CR207" i="35"/>
  <c r="CO208" i="35"/>
  <c r="CN103" i="35"/>
  <c r="DM103" i="35" s="1"/>
  <c r="CP207" i="35"/>
  <c r="CQ208" i="35"/>
  <c r="CZ93" i="35" l="1"/>
  <c r="DO92" i="35"/>
  <c r="CT175" i="35"/>
  <c r="DN174" i="35"/>
  <c r="CS220" i="35"/>
  <c r="CX246" i="35"/>
  <c r="CQ209" i="35"/>
  <c r="CP208" i="35"/>
  <c r="CN104" i="35"/>
  <c r="DM104" i="35" s="1"/>
  <c r="CO209" i="35"/>
  <c r="CR208" i="35"/>
  <c r="CF210" i="35"/>
  <c r="CF211" i="35" s="1"/>
  <c r="DO93" i="35" l="1"/>
  <c r="CZ94" i="35"/>
  <c r="CT176" i="35"/>
  <c r="DN175" i="35"/>
  <c r="CS221" i="35"/>
  <c r="CX247" i="35"/>
  <c r="CR209" i="35"/>
  <c r="CO210" i="35"/>
  <c r="CN105" i="35"/>
  <c r="DM105" i="35" s="1"/>
  <c r="CP209" i="35"/>
  <c r="CQ210" i="35"/>
  <c r="CF212" i="35"/>
  <c r="CZ95" i="35" l="1"/>
  <c r="DO94" i="35"/>
  <c r="CT177" i="35"/>
  <c r="DN176" i="35"/>
  <c r="CS222" i="35"/>
  <c r="CX248" i="35"/>
  <c r="CQ211" i="35"/>
  <c r="CP210" i="35"/>
  <c r="CN106" i="35"/>
  <c r="DM106" i="35" s="1"/>
  <c r="CO211" i="35"/>
  <c r="CR210" i="35"/>
  <c r="DO95" i="35" l="1"/>
  <c r="CZ96" i="35"/>
  <c r="DN177" i="35"/>
  <c r="CT178" i="35"/>
  <c r="CS223" i="35"/>
  <c r="CX249" i="35"/>
  <c r="CR211" i="35"/>
  <c r="CO212" i="35"/>
  <c r="CN107" i="35"/>
  <c r="DM107" i="35" s="1"/>
  <c r="CP211" i="35"/>
  <c r="CQ212" i="35"/>
  <c r="CF213" i="35"/>
  <c r="CF214" i="35" s="1"/>
  <c r="CZ97" i="35" l="1"/>
  <c r="DO96" i="35"/>
  <c r="CT179" i="35"/>
  <c r="DN178" i="35"/>
  <c r="CS224" i="35"/>
  <c r="CX250" i="35"/>
  <c r="CQ213" i="35"/>
  <c r="CP212" i="35"/>
  <c r="CN108" i="35"/>
  <c r="DM108" i="35" s="1"/>
  <c r="CO213" i="35"/>
  <c r="CR212" i="35"/>
  <c r="CZ98" i="35" l="1"/>
  <c r="DO97" i="35"/>
  <c r="DN179" i="35"/>
  <c r="CT180" i="35"/>
  <c r="CS225" i="35"/>
  <c r="CX251" i="35"/>
  <c r="CR213" i="35"/>
  <c r="CO214" i="35"/>
  <c r="CN109" i="35"/>
  <c r="DM109" i="35" s="1"/>
  <c r="CP213" i="35"/>
  <c r="CQ214" i="35"/>
  <c r="CF215" i="35"/>
  <c r="CF216" i="35" s="1"/>
  <c r="DO98" i="35" l="1"/>
  <c r="CZ99" i="35"/>
  <c r="DN180" i="35"/>
  <c r="CT181" i="35"/>
  <c r="CS226" i="35"/>
  <c r="CX252" i="35"/>
  <c r="CQ215" i="35"/>
  <c r="CP214" i="35"/>
  <c r="CN110" i="35"/>
  <c r="DM110" i="35" s="1"/>
  <c r="CO215" i="35"/>
  <c r="CR214" i="35"/>
  <c r="CF217" i="35"/>
  <c r="DO99" i="35" l="1"/>
  <c r="CZ100" i="35"/>
  <c r="CT182" i="35"/>
  <c r="DN181" i="35"/>
  <c r="CS227" i="35"/>
  <c r="CX253" i="35"/>
  <c r="CR215" i="35"/>
  <c r="CO216" i="35"/>
  <c r="CN111" i="35"/>
  <c r="DM111" i="35" s="1"/>
  <c r="CP215" i="35"/>
  <c r="CQ216" i="35"/>
  <c r="CF218" i="35"/>
  <c r="CZ101" i="35" l="1"/>
  <c r="DO100" i="35"/>
  <c r="DN182" i="35"/>
  <c r="CT183" i="35"/>
  <c r="CS228" i="35"/>
  <c r="CX254" i="35"/>
  <c r="CQ217" i="35"/>
  <c r="CP216" i="35"/>
  <c r="CN112" i="35"/>
  <c r="DM112" i="35" s="1"/>
  <c r="CO217" i="35"/>
  <c r="CR216" i="35"/>
  <c r="CZ102" i="35" l="1"/>
  <c r="DO101" i="35"/>
  <c r="DN183" i="35"/>
  <c r="CT184" i="35"/>
  <c r="CS229" i="35"/>
  <c r="CX255" i="35"/>
  <c r="CR217" i="35"/>
  <c r="CO218" i="35"/>
  <c r="CN113" i="35"/>
  <c r="DM113" i="35" s="1"/>
  <c r="CP217" i="35"/>
  <c r="CQ218" i="35"/>
  <c r="CF219" i="35"/>
  <c r="CF220" i="35" s="1"/>
  <c r="DO102" i="35" l="1"/>
  <c r="CZ103" i="35"/>
  <c r="DN184" i="35"/>
  <c r="CT185" i="35"/>
  <c r="CS230" i="35"/>
  <c r="CX256" i="35"/>
  <c r="CQ219" i="35"/>
  <c r="CP218" i="35"/>
  <c r="CN114" i="35"/>
  <c r="DM114" i="35" s="1"/>
  <c r="CO219" i="35"/>
  <c r="CR218" i="35"/>
  <c r="CZ104" i="35" l="1"/>
  <c r="DO103" i="35"/>
  <c r="CT186" i="35"/>
  <c r="DN185" i="35"/>
  <c r="CS231" i="35"/>
  <c r="CX257" i="35"/>
  <c r="CR219" i="35"/>
  <c r="CO220" i="35"/>
  <c r="CN115" i="35"/>
  <c r="DM115" i="35" s="1"/>
  <c r="CP219" i="35"/>
  <c r="CQ220" i="35"/>
  <c r="CF221" i="35"/>
  <c r="CF222" i="35" s="1"/>
  <c r="DO104" i="35" l="1"/>
  <c r="CZ105" i="35"/>
  <c r="DN186" i="35"/>
  <c r="CT187" i="35"/>
  <c r="CS232" i="35"/>
  <c r="CX258" i="35"/>
  <c r="CQ221" i="35"/>
  <c r="CP220" i="35"/>
  <c r="CN116" i="35"/>
  <c r="DM116" i="35" s="1"/>
  <c r="CO221" i="35"/>
  <c r="CR220" i="35"/>
  <c r="CF223" i="35"/>
  <c r="DO105" i="35" l="1"/>
  <c r="CZ106" i="35"/>
  <c r="CT188" i="35"/>
  <c r="DN187" i="35"/>
  <c r="CS233" i="35"/>
  <c r="CX259" i="35"/>
  <c r="CR221" i="35"/>
  <c r="CO222" i="35"/>
  <c r="CN117" i="35"/>
  <c r="DM117" i="35" s="1"/>
  <c r="CP221" i="35"/>
  <c r="CQ222" i="35"/>
  <c r="CF224" i="35"/>
  <c r="CZ107" i="35" l="1"/>
  <c r="DO106" i="35"/>
  <c r="DN188" i="35"/>
  <c r="CT189" i="35"/>
  <c r="CS234" i="35"/>
  <c r="CX260" i="35"/>
  <c r="CQ223" i="35"/>
  <c r="CP222" i="35"/>
  <c r="CN118" i="35"/>
  <c r="DM118" i="35" s="1"/>
  <c r="CO223" i="35"/>
  <c r="CR222" i="35"/>
  <c r="DO107" i="35" l="1"/>
  <c r="CZ108" i="35"/>
  <c r="DN189" i="35"/>
  <c r="CT190" i="35"/>
  <c r="CS235" i="35"/>
  <c r="CX261" i="35"/>
  <c r="CR223" i="35"/>
  <c r="CO224" i="35"/>
  <c r="CN119" i="35"/>
  <c r="DM119" i="35" s="1"/>
  <c r="CP223" i="35"/>
  <c r="CQ224" i="35"/>
  <c r="CF225" i="35"/>
  <c r="CF226" i="35" s="1"/>
  <c r="CZ109" i="35" l="1"/>
  <c r="DO108" i="35"/>
  <c r="CT191" i="35"/>
  <c r="DN190" i="35"/>
  <c r="CS236" i="35"/>
  <c r="CX262" i="35"/>
  <c r="CQ225" i="35"/>
  <c r="CP224" i="35"/>
  <c r="CN120" i="35"/>
  <c r="DM120" i="35" s="1"/>
  <c r="CO225" i="35"/>
  <c r="CR224" i="35"/>
  <c r="CF227" i="35"/>
  <c r="DO109" i="35" l="1"/>
  <c r="CZ110" i="35"/>
  <c r="CT192" i="35"/>
  <c r="DN191" i="35"/>
  <c r="CS237" i="35"/>
  <c r="CX263" i="35"/>
  <c r="CR225" i="35"/>
  <c r="CO226" i="35"/>
  <c r="CN121" i="35"/>
  <c r="DM121" i="35" s="1"/>
  <c r="CP225" i="35"/>
  <c r="CQ226" i="35"/>
  <c r="CZ111" i="35" l="1"/>
  <c r="DO110" i="35"/>
  <c r="CT193" i="35"/>
  <c r="DN192" i="35"/>
  <c r="CS238" i="35"/>
  <c r="CX264" i="35"/>
  <c r="CQ227" i="35"/>
  <c r="CP226" i="35"/>
  <c r="CN122" i="35"/>
  <c r="DM122" i="35" s="1"/>
  <c r="CO227" i="35"/>
  <c r="CR226" i="35"/>
  <c r="CF228" i="35"/>
  <c r="CF229" i="35" s="1"/>
  <c r="CZ112" i="35" l="1"/>
  <c r="DO111" i="35"/>
  <c r="DN193" i="35"/>
  <c r="CT194" i="35"/>
  <c r="CS239" i="35"/>
  <c r="CX265" i="35"/>
  <c r="CR227" i="35"/>
  <c r="CO228" i="35"/>
  <c r="CN123" i="35"/>
  <c r="DM123" i="35" s="1"/>
  <c r="CP227" i="35"/>
  <c r="CQ228" i="35"/>
  <c r="CF230" i="35"/>
  <c r="CZ113" i="35" l="1"/>
  <c r="DO112" i="35"/>
  <c r="CT195" i="35"/>
  <c r="DN194" i="35"/>
  <c r="CS240" i="35"/>
  <c r="CX266" i="35"/>
  <c r="CQ229" i="35"/>
  <c r="CP228" i="35"/>
  <c r="CN124" i="35"/>
  <c r="DM124" i="35" s="1"/>
  <c r="CO229" i="35"/>
  <c r="CR228" i="35"/>
  <c r="CF231" i="35"/>
  <c r="DO113" i="35" l="1"/>
  <c r="CZ114" i="35"/>
  <c r="CT196" i="35"/>
  <c r="DN195" i="35"/>
  <c r="CS241" i="35"/>
  <c r="CX267" i="35"/>
  <c r="CR229" i="35"/>
  <c r="CO230" i="35"/>
  <c r="CN125" i="35"/>
  <c r="DM125" i="35" s="1"/>
  <c r="CP229" i="35"/>
  <c r="CQ230" i="35"/>
  <c r="CF232" i="35"/>
  <c r="CF233" i="35" s="1"/>
  <c r="DO114" i="35" l="1"/>
  <c r="CZ115" i="35"/>
  <c r="DN196" i="35"/>
  <c r="CT197" i="35"/>
  <c r="CS242" i="35"/>
  <c r="CX268" i="35"/>
  <c r="CQ231" i="35"/>
  <c r="CP230" i="35"/>
  <c r="CN126" i="35"/>
  <c r="DM126" i="35" s="1"/>
  <c r="CO231" i="35"/>
  <c r="CR230" i="35"/>
  <c r="CF234" i="35"/>
  <c r="CF235" i="35" s="1"/>
  <c r="DO115" i="35" l="1"/>
  <c r="CZ116" i="35"/>
  <c r="CT198" i="35"/>
  <c r="DN197" i="35"/>
  <c r="CS243" i="35"/>
  <c r="CX269" i="35"/>
  <c r="CR231" i="35"/>
  <c r="CO232" i="35"/>
  <c r="CN127" i="35"/>
  <c r="DM127" i="35" s="1"/>
  <c r="CP231" i="35"/>
  <c r="CQ232" i="35"/>
  <c r="CF236" i="35"/>
  <c r="DO116" i="35" l="1"/>
  <c r="CZ117" i="35"/>
  <c r="DN198" i="35"/>
  <c r="CT199" i="35"/>
  <c r="CS244" i="35"/>
  <c r="CX270" i="35"/>
  <c r="CQ233" i="35"/>
  <c r="CP232" i="35"/>
  <c r="CN128" i="35"/>
  <c r="DM128" i="35" s="1"/>
  <c r="CO233" i="35"/>
  <c r="CR232" i="35"/>
  <c r="CF237" i="35"/>
  <c r="CF238" i="35" s="1"/>
  <c r="DO117" i="35" l="1"/>
  <c r="CZ118" i="35"/>
  <c r="DN199" i="35"/>
  <c r="CT200" i="35"/>
  <c r="CS245" i="35"/>
  <c r="CX271" i="35"/>
  <c r="CR233" i="35"/>
  <c r="CO234" i="35"/>
  <c r="CN129" i="35"/>
  <c r="DM129" i="35" s="1"/>
  <c r="CP233" i="35"/>
  <c r="CQ234" i="35"/>
  <c r="CF239" i="35"/>
  <c r="CF240" i="35" s="1"/>
  <c r="DO118" i="35" l="1"/>
  <c r="CZ119" i="35"/>
  <c r="DN200" i="35"/>
  <c r="CT201" i="35"/>
  <c r="CS246" i="35"/>
  <c r="CX272" i="35"/>
  <c r="CQ235" i="35"/>
  <c r="CP234" i="35"/>
  <c r="CN130" i="35"/>
  <c r="DM130" i="35" s="1"/>
  <c r="CO235" i="35"/>
  <c r="CR234" i="35"/>
  <c r="CF241" i="35"/>
  <c r="CF242" i="35" s="1"/>
  <c r="DO119" i="35" l="1"/>
  <c r="CZ120" i="35"/>
  <c r="CT202" i="35"/>
  <c r="DN201" i="35"/>
  <c r="CS247" i="35"/>
  <c r="CX273" i="35"/>
  <c r="CR235" i="35"/>
  <c r="CO236" i="35"/>
  <c r="CN131" i="35"/>
  <c r="DM131" i="35" s="1"/>
  <c r="CP235" i="35"/>
  <c r="CQ236" i="35"/>
  <c r="CF243" i="35"/>
  <c r="CF244" i="35" s="1"/>
  <c r="CZ121" i="35" l="1"/>
  <c r="DO120" i="35"/>
  <c r="CT203" i="35"/>
  <c r="DN202" i="35"/>
  <c r="CS248" i="35"/>
  <c r="CX274" i="35"/>
  <c r="CQ237" i="35"/>
  <c r="CP236" i="35"/>
  <c r="CN132" i="35"/>
  <c r="DM132" i="35" s="1"/>
  <c r="CO237" i="35"/>
  <c r="CR236" i="35"/>
  <c r="CF245" i="35"/>
  <c r="CF246" i="35" s="1"/>
  <c r="CZ122" i="35" l="1"/>
  <c r="DO121" i="35"/>
  <c r="CT204" i="35"/>
  <c r="DN203" i="35"/>
  <c r="CS249" i="35"/>
  <c r="CX275" i="35"/>
  <c r="CR237" i="35"/>
  <c r="CO238" i="35"/>
  <c r="CN133" i="35"/>
  <c r="DM133" i="35" s="1"/>
  <c r="CP237" i="35"/>
  <c r="CQ238" i="35"/>
  <c r="CF247" i="35"/>
  <c r="CF248" i="35" s="1"/>
  <c r="DO122" i="35" l="1"/>
  <c r="CZ123" i="35"/>
  <c r="DN204" i="35"/>
  <c r="CT205" i="35"/>
  <c r="CS250" i="35"/>
  <c r="CX276" i="35"/>
  <c r="CQ239" i="35"/>
  <c r="CP238" i="35"/>
  <c r="CN134" i="35"/>
  <c r="DM134" i="35" s="1"/>
  <c r="CO239" i="35"/>
  <c r="CR238" i="35"/>
  <c r="CF249" i="35"/>
  <c r="CZ124" i="35" l="1"/>
  <c r="DO123" i="35"/>
  <c r="DN205" i="35"/>
  <c r="CT206" i="35"/>
  <c r="CS251" i="35"/>
  <c r="CX277" i="35"/>
  <c r="CR239" i="35"/>
  <c r="CO240" i="35"/>
  <c r="CN135" i="35"/>
  <c r="DM135" i="35" s="1"/>
  <c r="CP239" i="35"/>
  <c r="CQ240" i="35"/>
  <c r="CF250" i="35"/>
  <c r="CF251" i="35" s="1"/>
  <c r="DO124" i="35" l="1"/>
  <c r="CZ125" i="35"/>
  <c r="DN206" i="35"/>
  <c r="CT207" i="35"/>
  <c r="CS252" i="35"/>
  <c r="CX278" i="35"/>
  <c r="CQ241" i="35"/>
  <c r="CP240" i="35"/>
  <c r="CN136" i="35"/>
  <c r="DM136" i="35" s="1"/>
  <c r="CO241" i="35"/>
  <c r="CR240" i="35"/>
  <c r="CF252" i="35"/>
  <c r="DO125" i="35" l="1"/>
  <c r="CZ126" i="35"/>
  <c r="CT208" i="35"/>
  <c r="DN207" i="35"/>
  <c r="CS253" i="35"/>
  <c r="CX279" i="35"/>
  <c r="CR241" i="35"/>
  <c r="CO242" i="35"/>
  <c r="CN137" i="35"/>
  <c r="DM137" i="35" s="1"/>
  <c r="CP241" i="35"/>
  <c r="CQ242" i="35"/>
  <c r="CF253" i="35"/>
  <c r="CF254" i="35" s="1"/>
  <c r="DO126" i="35" l="1"/>
  <c r="CZ127" i="35"/>
  <c r="CT209" i="35"/>
  <c r="DN208" i="35"/>
  <c r="CS254" i="35"/>
  <c r="CX280" i="35"/>
  <c r="CQ243" i="35"/>
  <c r="CP242" i="35"/>
  <c r="CN138" i="35"/>
  <c r="DM138" i="35" s="1"/>
  <c r="CO243" i="35"/>
  <c r="CR242" i="35"/>
  <c r="CF255" i="35"/>
  <c r="CF256" i="35" s="1"/>
  <c r="CZ128" i="35" l="1"/>
  <c r="DO127" i="35"/>
  <c r="CT210" i="35"/>
  <c r="DN209" i="35"/>
  <c r="CS255" i="35"/>
  <c r="CX281" i="35"/>
  <c r="CR243" i="35"/>
  <c r="CO244" i="35"/>
  <c r="CN139" i="35"/>
  <c r="DM139" i="35" s="1"/>
  <c r="CP243" i="35"/>
  <c r="CQ244" i="35"/>
  <c r="CF257" i="35"/>
  <c r="CF258" i="35" s="1"/>
  <c r="DO128" i="35" l="1"/>
  <c r="CZ129" i="35"/>
  <c r="DN210" i="35"/>
  <c r="CT211" i="35"/>
  <c r="CS256" i="35"/>
  <c r="CX282" i="35"/>
  <c r="CQ245" i="35"/>
  <c r="CP244" i="35"/>
  <c r="CN140" i="35"/>
  <c r="DM140" i="35" s="1"/>
  <c r="CO245" i="35"/>
  <c r="CR244" i="35"/>
  <c r="CF259" i="35"/>
  <c r="DO129" i="35" l="1"/>
  <c r="CZ130" i="35"/>
  <c r="DN211" i="35"/>
  <c r="CT212" i="35"/>
  <c r="CS257" i="35"/>
  <c r="CX283" i="35"/>
  <c r="CR245" i="35"/>
  <c r="CO246" i="35"/>
  <c r="CN141" i="35"/>
  <c r="DM141" i="35" s="1"/>
  <c r="CP245" i="35"/>
  <c r="CQ246" i="35"/>
  <c r="CF260" i="35"/>
  <c r="CF261" i="35" s="1"/>
  <c r="DO130" i="35" l="1"/>
  <c r="CZ131" i="35"/>
  <c r="DN212" i="35"/>
  <c r="CT213" i="35"/>
  <c r="CS258" i="35"/>
  <c r="CX284" i="35"/>
  <c r="CQ247" i="35"/>
  <c r="CP246" i="35"/>
  <c r="CN142" i="35"/>
  <c r="DM142" i="35" s="1"/>
  <c r="CO247" i="35"/>
  <c r="CR246" i="35"/>
  <c r="CF262" i="35"/>
  <c r="CF263" i="35" s="1"/>
  <c r="DO131" i="35" l="1"/>
  <c r="CZ132" i="35"/>
  <c r="CT214" i="35"/>
  <c r="DN213" i="35"/>
  <c r="CS259" i="35"/>
  <c r="CX285" i="35"/>
  <c r="CR247" i="35"/>
  <c r="CO248" i="35"/>
  <c r="CN143" i="35"/>
  <c r="DM143" i="35" s="1"/>
  <c r="CP247" i="35"/>
  <c r="CQ248" i="35"/>
  <c r="CF264" i="35"/>
  <c r="CF265" i="35" s="1"/>
  <c r="CZ133" i="35" l="1"/>
  <c r="DO132" i="35"/>
  <c r="CT215" i="35"/>
  <c r="DN214" i="35"/>
  <c r="CS260" i="35"/>
  <c r="CX286" i="35"/>
  <c r="CQ249" i="35"/>
  <c r="CP248" i="35"/>
  <c r="CN144" i="35"/>
  <c r="DM144" i="35" s="1"/>
  <c r="CO249" i="35"/>
  <c r="CR248" i="35"/>
  <c r="CF266" i="35"/>
  <c r="DO133" i="35" l="1"/>
  <c r="CZ134" i="35"/>
  <c r="DN215" i="35"/>
  <c r="CT216" i="35"/>
  <c r="CS261" i="35"/>
  <c r="CX287" i="35"/>
  <c r="CR249" i="35"/>
  <c r="CO250" i="35"/>
  <c r="CN145" i="35"/>
  <c r="DM145" i="35" s="1"/>
  <c r="CP249" i="35"/>
  <c r="CQ250" i="35"/>
  <c r="CF267" i="35"/>
  <c r="CF268" i="35" s="1"/>
  <c r="DO134" i="35" l="1"/>
  <c r="CZ135" i="35"/>
  <c r="DN216" i="35"/>
  <c r="CT217" i="35"/>
  <c r="CS262" i="35"/>
  <c r="CX288" i="35"/>
  <c r="CQ251" i="35"/>
  <c r="CP250" i="35"/>
  <c r="CN146" i="35"/>
  <c r="DM146" i="35" s="1"/>
  <c r="CO251" i="35"/>
  <c r="CR250" i="35"/>
  <c r="CF269" i="35"/>
  <c r="CZ136" i="35" l="1"/>
  <c r="DO135" i="35"/>
  <c r="DN217" i="35"/>
  <c r="CT218" i="35"/>
  <c r="CS263" i="35"/>
  <c r="CX289" i="35"/>
  <c r="CR251" i="35"/>
  <c r="CO252" i="35"/>
  <c r="CN147" i="35"/>
  <c r="DM147" i="35" s="1"/>
  <c r="CP251" i="35"/>
  <c r="CQ252" i="35"/>
  <c r="CF270" i="35"/>
  <c r="CF271" i="35" s="1"/>
  <c r="CZ137" i="35" l="1"/>
  <c r="DO136" i="35"/>
  <c r="CT219" i="35"/>
  <c r="DN218" i="35"/>
  <c r="CS264" i="35"/>
  <c r="CX290" i="35"/>
  <c r="CQ253" i="35"/>
  <c r="CP252" i="35"/>
  <c r="CN148" i="35"/>
  <c r="DM148" i="35" s="1"/>
  <c r="CO253" i="35"/>
  <c r="CR252" i="35"/>
  <c r="CF272" i="35"/>
  <c r="DO137" i="35" l="1"/>
  <c r="CZ138" i="35"/>
  <c r="CT220" i="35"/>
  <c r="DN219" i="35"/>
  <c r="CS265" i="35"/>
  <c r="CX291" i="35"/>
  <c r="CR253" i="35"/>
  <c r="CO254" i="35"/>
  <c r="CN149" i="35"/>
  <c r="DM149" i="35" s="1"/>
  <c r="CP253" i="35"/>
  <c r="CQ254" i="35"/>
  <c r="CF273" i="35"/>
  <c r="CF274" i="35" s="1"/>
  <c r="CZ139" i="35" l="1"/>
  <c r="DO138" i="35"/>
  <c r="CT221" i="35"/>
  <c r="DN220" i="35"/>
  <c r="CS266" i="35"/>
  <c r="CX292" i="35"/>
  <c r="CQ255" i="35"/>
  <c r="CP254" i="35"/>
  <c r="CN150" i="35"/>
  <c r="DM150" i="35" s="1"/>
  <c r="CO255" i="35"/>
  <c r="CR254" i="35"/>
  <c r="CF275" i="35"/>
  <c r="CF276" i="35" s="1"/>
  <c r="DO139" i="35" l="1"/>
  <c r="CZ140" i="35"/>
  <c r="CT222" i="35"/>
  <c r="DN221" i="35"/>
  <c r="CS267" i="35"/>
  <c r="CX293" i="35"/>
  <c r="CR255" i="35"/>
  <c r="CO256" i="35"/>
  <c r="CN151" i="35"/>
  <c r="DM151" i="35" s="1"/>
  <c r="CP255" i="35"/>
  <c r="CQ256" i="35"/>
  <c r="CF277" i="35"/>
  <c r="CF278" i="35" s="1"/>
  <c r="DO140" i="35" l="1"/>
  <c r="CZ141" i="35"/>
  <c r="DN222" i="35"/>
  <c r="CT223" i="35"/>
  <c r="CS268" i="35"/>
  <c r="CX294" i="35"/>
  <c r="CQ257" i="35"/>
  <c r="CP256" i="35"/>
  <c r="CN152" i="35"/>
  <c r="DM152" i="35" s="1"/>
  <c r="CO257" i="35"/>
  <c r="CR256" i="35"/>
  <c r="CF279" i="35"/>
  <c r="CZ142" i="35" l="1"/>
  <c r="DO141" i="35"/>
  <c r="CT224" i="35"/>
  <c r="DN223" i="35"/>
  <c r="CS269" i="35"/>
  <c r="CX295" i="35"/>
  <c r="CR257" i="35"/>
  <c r="CO258" i="35"/>
  <c r="CN153" i="35"/>
  <c r="DM153" i="35" s="1"/>
  <c r="CP257" i="35"/>
  <c r="CQ258" i="35"/>
  <c r="CF280" i="35"/>
  <c r="CZ143" i="35" l="1"/>
  <c r="DO142" i="35"/>
  <c r="CT225" i="35"/>
  <c r="DN224" i="35"/>
  <c r="CS270" i="35"/>
  <c r="CX296" i="35"/>
  <c r="CQ259" i="35"/>
  <c r="CP258" i="35"/>
  <c r="CN154" i="35"/>
  <c r="DM154" i="35" s="1"/>
  <c r="CO259" i="35"/>
  <c r="CR258" i="35"/>
  <c r="CF281" i="35"/>
  <c r="CF282" i="35" s="1"/>
  <c r="CZ144" i="35" l="1"/>
  <c r="DO143" i="35"/>
  <c r="DN225" i="35"/>
  <c r="CT226" i="35"/>
  <c r="CS271" i="35"/>
  <c r="CX297" i="35"/>
  <c r="CR259" i="35"/>
  <c r="CO260" i="35"/>
  <c r="CN155" i="35"/>
  <c r="DM155" i="35" s="1"/>
  <c r="CP259" i="35"/>
  <c r="CQ260" i="35"/>
  <c r="CF283" i="35"/>
  <c r="DO144" i="35" l="1"/>
  <c r="CZ145" i="35"/>
  <c r="CT227" i="35"/>
  <c r="DN226" i="35"/>
  <c r="CS272" i="35"/>
  <c r="CX298" i="35"/>
  <c r="CQ261" i="35"/>
  <c r="CP260" i="35"/>
  <c r="CN156" i="35"/>
  <c r="DM156" i="35" s="1"/>
  <c r="CO261" i="35"/>
  <c r="CR260" i="35"/>
  <c r="CF284" i="35"/>
  <c r="CF285" i="35" s="1"/>
  <c r="CZ146" i="35" l="1"/>
  <c r="DO145" i="35"/>
  <c r="DN227" i="35"/>
  <c r="CT228" i="35"/>
  <c r="CS273" i="35"/>
  <c r="CX299" i="35"/>
  <c r="CR261" i="35"/>
  <c r="CO262" i="35"/>
  <c r="CN157" i="35"/>
  <c r="DM157" i="35" s="1"/>
  <c r="CP261" i="35"/>
  <c r="CQ262" i="35"/>
  <c r="CF286" i="35"/>
  <c r="CF287" i="35" s="1"/>
  <c r="DO146" i="35" l="1"/>
  <c r="CZ147" i="35"/>
  <c r="DN228" i="35"/>
  <c r="CT229" i="35"/>
  <c r="CS274" i="35"/>
  <c r="CX300" i="35"/>
  <c r="CQ263" i="35"/>
  <c r="CP262" i="35"/>
  <c r="CN158" i="35"/>
  <c r="DM158" i="35" s="1"/>
  <c r="CO263" i="35"/>
  <c r="CR262" i="35"/>
  <c r="CF288" i="35"/>
  <c r="DO147" i="35" l="1"/>
  <c r="CZ148" i="35"/>
  <c r="DN229" i="35"/>
  <c r="CT230" i="35"/>
  <c r="CS275" i="35"/>
  <c r="CX301" i="35"/>
  <c r="CR263" i="35"/>
  <c r="CO264" i="35"/>
  <c r="CN159" i="35"/>
  <c r="DM159" i="35" s="1"/>
  <c r="CP263" i="35"/>
  <c r="CQ264" i="35"/>
  <c r="CF289" i="35"/>
  <c r="CZ149" i="35" l="1"/>
  <c r="DO148" i="35"/>
  <c r="CT231" i="35"/>
  <c r="DN230" i="35"/>
  <c r="CS276" i="35"/>
  <c r="CX302" i="35"/>
  <c r="CQ265" i="35"/>
  <c r="CP264" i="35"/>
  <c r="CN160" i="35"/>
  <c r="DM160" i="35" s="1"/>
  <c r="CO265" i="35"/>
  <c r="CR264" i="35"/>
  <c r="CF290" i="35"/>
  <c r="CF291" i="35" s="1"/>
  <c r="CZ150" i="35" l="1"/>
  <c r="DO149" i="35"/>
  <c r="CT232" i="35"/>
  <c r="DN231" i="35"/>
  <c r="CS277" i="35"/>
  <c r="CX303" i="35"/>
  <c r="CR265" i="35"/>
  <c r="CO266" i="35"/>
  <c r="CN161" i="35"/>
  <c r="DM161" i="35" s="1"/>
  <c r="CP265" i="35"/>
  <c r="CQ266" i="35"/>
  <c r="CF292" i="35"/>
  <c r="CF293" i="35" s="1"/>
  <c r="DO150" i="35" l="1"/>
  <c r="CZ151" i="35"/>
  <c r="DN232" i="35"/>
  <c r="CT233" i="35"/>
  <c r="CS278" i="35"/>
  <c r="CX304" i="35"/>
  <c r="CQ267" i="35"/>
  <c r="CP266" i="35"/>
  <c r="CN162" i="35"/>
  <c r="DM162" i="35" s="1"/>
  <c r="CO267" i="35"/>
  <c r="CR266" i="35"/>
  <c r="CF294" i="35"/>
  <c r="CF295" i="35" s="1"/>
  <c r="CZ152" i="35" l="1"/>
  <c r="DO151" i="35"/>
  <c r="CT234" i="35"/>
  <c r="DN233" i="35"/>
  <c r="CS279" i="35"/>
  <c r="CX305" i="35"/>
  <c r="CR267" i="35"/>
  <c r="CO268" i="35"/>
  <c r="CN163" i="35"/>
  <c r="DM163" i="35" s="1"/>
  <c r="CP267" i="35"/>
  <c r="CQ268" i="35"/>
  <c r="CF296" i="35"/>
  <c r="CF297" i="35" s="1"/>
  <c r="DO152" i="35" l="1"/>
  <c r="CZ153" i="35"/>
  <c r="DN234" i="35"/>
  <c r="CT235" i="35"/>
  <c r="CS280" i="35"/>
  <c r="CX306" i="35"/>
  <c r="CQ269" i="35"/>
  <c r="CP268" i="35"/>
  <c r="CN164" i="35"/>
  <c r="DM164" i="35" s="1"/>
  <c r="CO269" i="35"/>
  <c r="CR268" i="35"/>
  <c r="CF298" i="35"/>
  <c r="CF299" i="35" s="1"/>
  <c r="DO153" i="35" l="1"/>
  <c r="CZ154" i="35"/>
  <c r="CT236" i="35"/>
  <c r="DN235" i="35"/>
  <c r="CS281" i="35"/>
  <c r="CX307" i="35"/>
  <c r="CR269" i="35"/>
  <c r="CO270" i="35"/>
  <c r="CN165" i="35"/>
  <c r="DM165" i="35" s="1"/>
  <c r="CP269" i="35"/>
  <c r="CQ270" i="35"/>
  <c r="CF300" i="35"/>
  <c r="CF301" i="35" s="1"/>
  <c r="CZ155" i="35" l="1"/>
  <c r="DO154" i="35"/>
  <c r="CT237" i="35"/>
  <c r="DN236" i="35"/>
  <c r="CS282" i="35"/>
  <c r="CX308" i="35"/>
  <c r="CQ271" i="35"/>
  <c r="CP270" i="35"/>
  <c r="CN166" i="35"/>
  <c r="DM166" i="35" s="1"/>
  <c r="CO271" i="35"/>
  <c r="CR270" i="35"/>
  <c r="CF302" i="35"/>
  <c r="CF303" i="35" s="1"/>
  <c r="CZ156" i="35" l="1"/>
  <c r="DO155" i="35"/>
  <c r="CT238" i="35"/>
  <c r="DN237" i="35"/>
  <c r="CS283" i="35"/>
  <c r="CX309" i="35"/>
  <c r="CR271" i="35"/>
  <c r="CO272" i="35"/>
  <c r="CN167" i="35"/>
  <c r="DM167" i="35" s="1"/>
  <c r="CP271" i="35"/>
  <c r="CQ272" i="35"/>
  <c r="CF304" i="35"/>
  <c r="DO156" i="35" l="1"/>
  <c r="CZ157" i="35"/>
  <c r="DN238" i="35"/>
  <c r="CT239" i="35"/>
  <c r="CS284" i="35"/>
  <c r="CX310" i="35"/>
  <c r="CQ273" i="35"/>
  <c r="CP272" i="35"/>
  <c r="CN168" i="35"/>
  <c r="DM168" i="35" s="1"/>
  <c r="CO273" i="35"/>
  <c r="CR272" i="35"/>
  <c r="CF305" i="35"/>
  <c r="DO157" i="35" l="1"/>
  <c r="CZ158" i="35"/>
  <c r="DN239" i="35"/>
  <c r="CT240" i="35"/>
  <c r="CS285" i="35"/>
  <c r="CX311" i="35"/>
  <c r="CR273" i="35"/>
  <c r="CO274" i="35"/>
  <c r="CN169" i="35"/>
  <c r="DM169" i="35" s="1"/>
  <c r="CP273" i="35"/>
  <c r="CQ274" i="35"/>
  <c r="CF306" i="35"/>
  <c r="CF307" i="35" s="1"/>
  <c r="CZ159" i="35" l="1"/>
  <c r="DO158" i="35"/>
  <c r="DN240" i="35"/>
  <c r="CT241" i="35"/>
  <c r="CS286" i="35"/>
  <c r="CX312" i="35"/>
  <c r="CQ275" i="35"/>
  <c r="CP274" i="35"/>
  <c r="CN170" i="35"/>
  <c r="DM170" i="35" s="1"/>
  <c r="CO275" i="35"/>
  <c r="CR274" i="35"/>
  <c r="CF308" i="35"/>
  <c r="CF309" i="35" s="1"/>
  <c r="DO159" i="35" l="1"/>
  <c r="CZ160" i="35"/>
  <c r="CT242" i="35"/>
  <c r="DN241" i="35"/>
  <c r="CS287" i="35"/>
  <c r="CX313" i="35"/>
  <c r="CR275" i="35"/>
  <c r="CO276" i="35"/>
  <c r="CN171" i="35"/>
  <c r="DM171" i="35" s="1"/>
  <c r="CP275" i="35"/>
  <c r="CQ276" i="35"/>
  <c r="CF310" i="35"/>
  <c r="CF311" i="35" s="1"/>
  <c r="CZ161" i="35" l="1"/>
  <c r="DO160" i="35"/>
  <c r="DN242" i="35"/>
  <c r="CT243" i="35"/>
  <c r="CS288" i="35"/>
  <c r="CX314" i="35"/>
  <c r="CQ277" i="35"/>
  <c r="CP276" i="35"/>
  <c r="CN172" i="35"/>
  <c r="DM172" i="35" s="1"/>
  <c r="CO277" i="35"/>
  <c r="CR276" i="35"/>
  <c r="CF312" i="35"/>
  <c r="CZ162" i="35" l="1"/>
  <c r="DO161" i="35"/>
  <c r="CT244" i="35"/>
  <c r="DN243" i="35"/>
  <c r="CS289" i="35"/>
  <c r="CX315" i="35"/>
  <c r="CR277" i="35"/>
  <c r="CO278" i="35"/>
  <c r="CN173" i="35"/>
  <c r="DM173" i="35" s="1"/>
  <c r="CP277" i="35"/>
  <c r="CQ278" i="35"/>
  <c r="CF313" i="35"/>
  <c r="DO162" i="35" l="1"/>
  <c r="CZ163" i="35"/>
  <c r="DN244" i="35"/>
  <c r="CT245" i="35"/>
  <c r="CS290" i="35"/>
  <c r="CX316" i="35"/>
  <c r="CQ279" i="35"/>
  <c r="CP278" i="35"/>
  <c r="CN174" i="35"/>
  <c r="DM174" i="35" s="1"/>
  <c r="CO279" i="35"/>
  <c r="CR278" i="35"/>
  <c r="CF314" i="35"/>
  <c r="CF315" i="35" s="1"/>
  <c r="CZ164" i="35" l="1"/>
  <c r="DO163" i="35"/>
  <c r="DN245" i="35"/>
  <c r="CT246" i="35"/>
  <c r="CS291" i="35"/>
  <c r="CX317" i="35"/>
  <c r="CR279" i="35"/>
  <c r="CO280" i="35"/>
  <c r="CN175" i="35"/>
  <c r="DM175" i="35" s="1"/>
  <c r="CP279" i="35"/>
  <c r="CQ280" i="35"/>
  <c r="CF316" i="35"/>
  <c r="CF317" i="35" s="1"/>
  <c r="CZ165" i="35" l="1"/>
  <c r="DO164" i="35"/>
  <c r="DN246" i="35"/>
  <c r="CT247" i="35"/>
  <c r="CS292" i="35"/>
  <c r="CX318" i="35"/>
  <c r="CQ281" i="35"/>
  <c r="CP280" i="35"/>
  <c r="CN176" i="35"/>
  <c r="DM176" i="35" s="1"/>
  <c r="CO281" i="35"/>
  <c r="CR280" i="35"/>
  <c r="CF318" i="35"/>
  <c r="DO165" i="35" l="1"/>
  <c r="CZ166" i="35"/>
  <c r="CT248" i="35"/>
  <c r="DN247" i="35"/>
  <c r="CS293" i="35"/>
  <c r="CX319" i="35"/>
  <c r="CR281" i="35"/>
  <c r="CO282" i="35"/>
  <c r="CN177" i="35"/>
  <c r="DM177" i="35" s="1"/>
  <c r="CP281" i="35"/>
  <c r="CQ282" i="35"/>
  <c r="CF319" i="35"/>
  <c r="DO166" i="35" l="1"/>
  <c r="CZ167" i="35"/>
  <c r="DN248" i="35"/>
  <c r="CT249" i="35"/>
  <c r="CS294" i="35"/>
  <c r="CX320" i="35"/>
  <c r="CQ283" i="35"/>
  <c r="CP282" i="35"/>
  <c r="CN178" i="35"/>
  <c r="DM178" i="35" s="1"/>
  <c r="CO283" i="35"/>
  <c r="CR282" i="35"/>
  <c r="CF320" i="35"/>
  <c r="CF321" i="35" s="1"/>
  <c r="DO167" i="35" l="1"/>
  <c r="CZ168" i="35"/>
  <c r="DN249" i="35"/>
  <c r="CT250" i="35"/>
  <c r="CS295" i="35"/>
  <c r="CX321" i="35"/>
  <c r="CR283" i="35"/>
  <c r="CO284" i="35"/>
  <c r="CN179" i="35"/>
  <c r="DM179" i="35" s="1"/>
  <c r="CP283" i="35"/>
  <c r="CQ284" i="35"/>
  <c r="CF322" i="35"/>
  <c r="CZ169" i="35" l="1"/>
  <c r="DO168" i="35"/>
  <c r="DN250" i="35"/>
  <c r="CT251" i="35"/>
  <c r="CS296" i="35"/>
  <c r="CX322" i="35"/>
  <c r="CQ285" i="35"/>
  <c r="CP284" i="35"/>
  <c r="CN180" i="35"/>
  <c r="DM180" i="35" s="1"/>
  <c r="CO285" i="35"/>
  <c r="CR284" i="35"/>
  <c r="CF323" i="35"/>
  <c r="CF324" i="35" s="1"/>
  <c r="DO169" i="35" l="1"/>
  <c r="CZ170" i="35"/>
  <c r="DN251" i="35"/>
  <c r="CT252" i="35"/>
  <c r="CS297" i="35"/>
  <c r="CX323" i="35"/>
  <c r="CR285" i="35"/>
  <c r="CO286" i="35"/>
  <c r="CN181" i="35"/>
  <c r="DM181" i="35" s="1"/>
  <c r="CP285" i="35"/>
  <c r="CQ286" i="35"/>
  <c r="CF325" i="35"/>
  <c r="CZ171" i="35" l="1"/>
  <c r="DO170" i="35"/>
  <c r="CT253" i="35"/>
  <c r="DN252" i="35"/>
  <c r="CS298" i="35"/>
  <c r="CX324" i="35"/>
  <c r="CQ287" i="35"/>
  <c r="CP286" i="35"/>
  <c r="CN182" i="35"/>
  <c r="DM182" i="35" s="1"/>
  <c r="CO287" i="35"/>
  <c r="CR286" i="35"/>
  <c r="CF326" i="35"/>
  <c r="CF327" i="35" s="1"/>
  <c r="CZ172" i="35" l="1"/>
  <c r="DO171" i="35"/>
  <c r="DN253" i="35"/>
  <c r="CT254" i="35"/>
  <c r="CS299" i="35"/>
  <c r="CX325" i="35"/>
  <c r="CR287" i="35"/>
  <c r="CO288" i="35"/>
  <c r="CN183" i="35"/>
  <c r="DM183" i="35" s="1"/>
  <c r="CP287" i="35"/>
  <c r="CQ288" i="35"/>
  <c r="CF328" i="35"/>
  <c r="CF329" i="35" s="1"/>
  <c r="CZ173" i="35" l="1"/>
  <c r="DO172" i="35"/>
  <c r="DN254" i="35"/>
  <c r="CT255" i="35"/>
  <c r="CS300" i="35"/>
  <c r="CX326" i="35"/>
  <c r="CQ289" i="35"/>
  <c r="CP288" i="35"/>
  <c r="CN184" i="35"/>
  <c r="DM184" i="35" s="1"/>
  <c r="CO289" i="35"/>
  <c r="CR288" i="35"/>
  <c r="CF330" i="35"/>
  <c r="CF331" i="35" s="1"/>
  <c r="DO173" i="35" l="1"/>
  <c r="CZ174" i="35"/>
  <c r="CT256" i="35"/>
  <c r="DN255" i="35"/>
  <c r="CS301" i="35"/>
  <c r="CX327" i="35"/>
  <c r="CR289" i="35"/>
  <c r="CO290" i="35"/>
  <c r="CN185" i="35"/>
  <c r="DM185" i="35" s="1"/>
  <c r="CP289" i="35"/>
  <c r="CQ290" i="35"/>
  <c r="CF332" i="35"/>
  <c r="CF333" i="35" s="1"/>
  <c r="CZ175" i="35" l="1"/>
  <c r="DO174" i="35"/>
  <c r="CT257" i="35"/>
  <c r="DN256" i="35"/>
  <c r="CS302" i="35"/>
  <c r="CX328" i="35"/>
  <c r="CQ291" i="35"/>
  <c r="CP290" i="35"/>
  <c r="CN186" i="35"/>
  <c r="DM186" i="35" s="1"/>
  <c r="CO291" i="35"/>
  <c r="CR290" i="35"/>
  <c r="CF334" i="35"/>
  <c r="DO175" i="35" l="1"/>
  <c r="CZ176" i="35"/>
  <c r="CT258" i="35"/>
  <c r="DN257" i="35"/>
  <c r="CS303" i="35"/>
  <c r="CX329" i="35"/>
  <c r="CR291" i="35"/>
  <c r="CO292" i="35"/>
  <c r="CN187" i="35"/>
  <c r="DM187" i="35" s="1"/>
  <c r="CP291" i="35"/>
  <c r="CQ292" i="35"/>
  <c r="CF335" i="35"/>
  <c r="CZ177" i="35" l="1"/>
  <c r="DO176" i="35"/>
  <c r="CT259" i="35"/>
  <c r="DN258" i="35"/>
  <c r="CS304" i="35"/>
  <c r="CX330" i="35"/>
  <c r="CQ293" i="35"/>
  <c r="CP292" i="35"/>
  <c r="CN188" i="35"/>
  <c r="DM188" i="35" s="1"/>
  <c r="CO293" i="35"/>
  <c r="CR292" i="35"/>
  <c r="CF336" i="35"/>
  <c r="CF337" i="35" s="1"/>
  <c r="DO177" i="35" l="1"/>
  <c r="CZ178" i="35"/>
  <c r="DN259" i="35"/>
  <c r="CT260" i="35"/>
  <c r="CS305" i="35"/>
  <c r="CX331" i="35"/>
  <c r="CR293" i="35"/>
  <c r="CO294" i="35"/>
  <c r="CN189" i="35"/>
  <c r="DM189" i="35" s="1"/>
  <c r="CP293" i="35"/>
  <c r="CQ294" i="35"/>
  <c r="CF338" i="35"/>
  <c r="CF339" i="35" s="1"/>
  <c r="DO178" i="35" l="1"/>
  <c r="CZ179" i="35"/>
  <c r="DN260" i="35"/>
  <c r="CT261" i="35"/>
  <c r="CS306" i="35"/>
  <c r="CX332" i="35"/>
  <c r="CQ295" i="35"/>
  <c r="CP294" i="35"/>
  <c r="CN190" i="35"/>
  <c r="DM190" i="35" s="1"/>
  <c r="CO295" i="35"/>
  <c r="CR294" i="35"/>
  <c r="CF340" i="35"/>
  <c r="CF341" i="35" s="1"/>
  <c r="DO179" i="35" l="1"/>
  <c r="CZ180" i="35"/>
  <c r="CT262" i="35"/>
  <c r="DN261" i="35"/>
  <c r="CS307" i="35"/>
  <c r="CX333" i="35"/>
  <c r="CR295" i="35"/>
  <c r="CO296" i="35"/>
  <c r="CN191" i="35"/>
  <c r="DM191" i="35" s="1"/>
  <c r="CP295" i="35"/>
  <c r="CQ296" i="35"/>
  <c r="CF342" i="35"/>
  <c r="CF343" i="35" s="1"/>
  <c r="CZ181" i="35" l="1"/>
  <c r="DO180" i="35"/>
  <c r="DN262" i="35"/>
  <c r="CT263" i="35"/>
  <c r="CS308" i="35"/>
  <c r="CX334" i="35"/>
  <c r="CQ297" i="35"/>
  <c r="CP296" i="35"/>
  <c r="CN192" i="35"/>
  <c r="DM192" i="35" s="1"/>
  <c r="CO297" i="35"/>
  <c r="CR296" i="35"/>
  <c r="CF344" i="35"/>
  <c r="CF345" i="35" s="1"/>
  <c r="DO181" i="35" l="1"/>
  <c r="CZ182" i="35"/>
  <c r="CT264" i="35"/>
  <c r="DN263" i="35"/>
  <c r="CS309" i="35"/>
  <c r="CX335" i="35"/>
  <c r="CR297" i="35"/>
  <c r="CO298" i="35"/>
  <c r="CN193" i="35"/>
  <c r="DM193" i="35" s="1"/>
  <c r="CP297" i="35"/>
  <c r="CQ298" i="35"/>
  <c r="CF346" i="35"/>
  <c r="CF347" i="35" s="1"/>
  <c r="DO182" i="35" l="1"/>
  <c r="CZ183" i="35"/>
  <c r="DN264" i="35"/>
  <c r="CT265" i="35"/>
  <c r="CS310" i="35"/>
  <c r="CX336" i="35"/>
  <c r="CQ299" i="35"/>
  <c r="CP298" i="35"/>
  <c r="CN194" i="35"/>
  <c r="DM194" i="35" s="1"/>
  <c r="CO299" i="35"/>
  <c r="CR298" i="35"/>
  <c r="CF348" i="35"/>
  <c r="DO183" i="35" l="1"/>
  <c r="CZ184" i="35"/>
  <c r="CT266" i="35"/>
  <c r="DN265" i="35"/>
  <c r="CS311" i="35"/>
  <c r="CX337" i="35"/>
  <c r="CR299" i="35"/>
  <c r="CO300" i="35"/>
  <c r="CN195" i="35"/>
  <c r="DM195" i="35" s="1"/>
  <c r="CP299" i="35"/>
  <c r="CQ300" i="35"/>
  <c r="CF349" i="35"/>
  <c r="CF350" i="35" s="1"/>
  <c r="DO184" i="35" l="1"/>
  <c r="CZ185" i="35"/>
  <c r="DN266" i="35"/>
  <c r="CT267" i="35"/>
  <c r="CS312" i="35"/>
  <c r="CX338" i="35"/>
  <c r="CQ301" i="35"/>
  <c r="CP300" i="35"/>
  <c r="CN196" i="35"/>
  <c r="DM196" i="35" s="1"/>
  <c r="CO301" i="35"/>
  <c r="CR300" i="35"/>
  <c r="CF351" i="35"/>
  <c r="CF352" i="35" s="1"/>
  <c r="DO185" i="35" l="1"/>
  <c r="CZ186" i="35"/>
  <c r="CT268" i="35"/>
  <c r="DN267" i="35"/>
  <c r="CS313" i="35"/>
  <c r="CX339" i="35"/>
  <c r="CR301" i="35"/>
  <c r="CO302" i="35"/>
  <c r="CN197" i="35"/>
  <c r="DM197" i="35" s="1"/>
  <c r="CP301" i="35"/>
  <c r="CQ302" i="35"/>
  <c r="CF353" i="35"/>
  <c r="CZ187" i="35" l="1"/>
  <c r="DO186" i="35"/>
  <c r="CT269" i="35"/>
  <c r="DN268" i="35"/>
  <c r="CS314" i="35"/>
  <c r="CX340" i="35"/>
  <c r="CQ303" i="35"/>
  <c r="CP302" i="35"/>
  <c r="CN198" i="35"/>
  <c r="DM198" i="35" s="1"/>
  <c r="CO303" i="35"/>
  <c r="CR302" i="35"/>
  <c r="CF354" i="35"/>
  <c r="DO187" i="35" l="1"/>
  <c r="CZ188" i="35"/>
  <c r="CT270" i="35"/>
  <c r="DN269" i="35"/>
  <c r="CS315" i="35"/>
  <c r="CX341" i="35"/>
  <c r="CR303" i="35"/>
  <c r="CO304" i="35"/>
  <c r="CN199" i="35"/>
  <c r="DM199" i="35" s="1"/>
  <c r="CP303" i="35"/>
  <c r="CQ304" i="35"/>
  <c r="CF355" i="35"/>
  <c r="CF356" i="35" s="1"/>
  <c r="CZ189" i="35" l="1"/>
  <c r="DO188" i="35"/>
  <c r="CT271" i="35"/>
  <c r="DN270" i="35"/>
  <c r="CS316" i="35"/>
  <c r="CX342" i="35"/>
  <c r="CQ305" i="35"/>
  <c r="CP304" i="35"/>
  <c r="CN200" i="35"/>
  <c r="DM200" i="35" s="1"/>
  <c r="CO305" i="35"/>
  <c r="CR304" i="35"/>
  <c r="CF357" i="35"/>
  <c r="CZ190" i="35" l="1"/>
  <c r="DO189" i="35"/>
  <c r="DN271" i="35"/>
  <c r="CT272" i="35"/>
  <c r="CS317" i="35"/>
  <c r="CX343" i="35"/>
  <c r="CR305" i="35"/>
  <c r="CO306" i="35"/>
  <c r="CN201" i="35"/>
  <c r="DM201" i="35" s="1"/>
  <c r="CP305" i="35"/>
  <c r="CQ306" i="35"/>
  <c r="CF358" i="35"/>
  <c r="CF359" i="35" s="1"/>
  <c r="DO190" i="35" l="1"/>
  <c r="CZ191" i="35"/>
  <c r="DN272" i="35"/>
  <c r="CT273" i="35"/>
  <c r="CS318" i="35"/>
  <c r="CX344" i="35"/>
  <c r="CQ307" i="35"/>
  <c r="CP306" i="35"/>
  <c r="CN202" i="35"/>
  <c r="DM202" i="35" s="1"/>
  <c r="CO307" i="35"/>
  <c r="CR306" i="35"/>
  <c r="CF360" i="35"/>
  <c r="CF361" i="35" s="1"/>
  <c r="DO191" i="35" l="1"/>
  <c r="CZ192" i="35"/>
  <c r="CT274" i="35"/>
  <c r="DN273" i="35"/>
  <c r="CS319" i="35"/>
  <c r="CX345" i="35"/>
  <c r="CR307" i="35"/>
  <c r="CO308" i="35"/>
  <c r="CN203" i="35"/>
  <c r="DM203" i="35" s="1"/>
  <c r="CP307" i="35"/>
  <c r="CQ308" i="35"/>
  <c r="CF362" i="35"/>
  <c r="CF363" i="35" s="1"/>
  <c r="CZ193" i="35" l="1"/>
  <c r="DO192" i="35"/>
  <c r="CT275" i="35"/>
  <c r="DN274" i="35"/>
  <c r="CS320" i="35"/>
  <c r="CX346" i="35"/>
  <c r="CQ309" i="35"/>
  <c r="CP308" i="35"/>
  <c r="CN204" i="35"/>
  <c r="DM204" i="35" s="1"/>
  <c r="CO309" i="35"/>
  <c r="CR308" i="35"/>
  <c r="CF364" i="35"/>
  <c r="CZ194" i="35" l="1"/>
  <c r="DO193" i="35"/>
  <c r="DN275" i="35"/>
  <c r="CT276" i="35"/>
  <c r="CS321" i="35"/>
  <c r="CX347" i="35"/>
  <c r="CR309" i="35"/>
  <c r="CO310" i="35"/>
  <c r="CN205" i="35"/>
  <c r="DM205" i="35" s="1"/>
  <c r="CP309" i="35"/>
  <c r="CQ310" i="35"/>
  <c r="CF365" i="35"/>
  <c r="CF366" i="35" s="1"/>
  <c r="CZ195" i="35" l="1"/>
  <c r="DO194" i="35"/>
  <c r="DN276" i="35"/>
  <c r="CT277" i="35"/>
  <c r="CS322" i="35"/>
  <c r="CX348" i="35"/>
  <c r="CQ311" i="35"/>
  <c r="CP310" i="35"/>
  <c r="CN206" i="35"/>
  <c r="DM206" i="35" s="1"/>
  <c r="CO311" i="35"/>
  <c r="CR310" i="35"/>
  <c r="CF367" i="35"/>
  <c r="DO195" i="35" l="1"/>
  <c r="CZ196" i="35"/>
  <c r="DN277" i="35"/>
  <c r="CT278" i="35"/>
  <c r="CS323" i="35"/>
  <c r="CX349" i="35"/>
  <c r="CR311" i="35"/>
  <c r="CO312" i="35"/>
  <c r="CN207" i="35"/>
  <c r="DM207" i="35" s="1"/>
  <c r="CP311" i="35"/>
  <c r="CQ312" i="35"/>
  <c r="CF368" i="35"/>
  <c r="CF369" i="35" s="1"/>
  <c r="DO196" i="35" l="1"/>
  <c r="CZ197" i="35"/>
  <c r="DN278" i="35"/>
  <c r="CT279" i="35"/>
  <c r="CS324" i="35"/>
  <c r="CX350" i="35"/>
  <c r="CQ313" i="35"/>
  <c r="CP312" i="35"/>
  <c r="CN208" i="35"/>
  <c r="DM208" i="35" s="1"/>
  <c r="CO313" i="35"/>
  <c r="CR312" i="35"/>
  <c r="CF370" i="35"/>
  <c r="CF371" i="35" s="1"/>
  <c r="DO197" i="35" l="1"/>
  <c r="CZ198" i="35"/>
  <c r="CT280" i="35"/>
  <c r="DN279" i="35"/>
  <c r="CS325" i="35"/>
  <c r="CX351" i="35"/>
  <c r="CR313" i="35"/>
  <c r="CO314" i="35"/>
  <c r="CN209" i="35"/>
  <c r="DM209" i="35" s="1"/>
  <c r="CP313" i="35"/>
  <c r="CQ314" i="35"/>
  <c r="CF372" i="35"/>
  <c r="CF373" i="35" s="1"/>
  <c r="DO198" i="35" l="1"/>
  <c r="CZ199" i="35"/>
  <c r="CT281" i="35"/>
  <c r="DN280" i="35"/>
  <c r="CS326" i="35"/>
  <c r="CX352" i="35"/>
  <c r="CQ315" i="35"/>
  <c r="CP314" i="35"/>
  <c r="CN210" i="35"/>
  <c r="DM210" i="35" s="1"/>
  <c r="CO315" i="35"/>
  <c r="CR314" i="35"/>
  <c r="CF374" i="35"/>
  <c r="DO199" i="35" l="1"/>
  <c r="CZ200" i="35"/>
  <c r="DN281" i="35"/>
  <c r="CT282" i="35"/>
  <c r="CS327" i="35"/>
  <c r="CX353" i="35"/>
  <c r="CR315" i="35"/>
  <c r="CO316" i="35"/>
  <c r="CN211" i="35"/>
  <c r="DM211" i="35" s="1"/>
  <c r="CP315" i="35"/>
  <c r="CQ316" i="35"/>
  <c r="CF375" i="35"/>
  <c r="CZ201" i="35" l="1"/>
  <c r="DO200" i="35"/>
  <c r="DN282" i="35"/>
  <c r="CT283" i="35"/>
  <c r="CS328" i="35"/>
  <c r="CX354" i="35"/>
  <c r="CQ317" i="35"/>
  <c r="CP316" i="35"/>
  <c r="CN212" i="35"/>
  <c r="DM212" i="35" s="1"/>
  <c r="CO317" i="35"/>
  <c r="CR316" i="35"/>
  <c r="CF376" i="35"/>
  <c r="CF377" i="35" s="1"/>
  <c r="DO201" i="35" l="1"/>
  <c r="CZ202" i="35"/>
  <c r="CT284" i="35"/>
  <c r="DN283" i="35"/>
  <c r="CS329" i="35"/>
  <c r="CX355" i="35"/>
  <c r="CR317" i="35"/>
  <c r="CO318" i="35"/>
  <c r="CN213" i="35"/>
  <c r="DM213" i="35" s="1"/>
  <c r="CP317" i="35"/>
  <c r="CQ318" i="35"/>
  <c r="CF378" i="35"/>
  <c r="CF379" i="35" s="1"/>
  <c r="CZ203" i="35" l="1"/>
  <c r="DO202" i="35"/>
  <c r="CT285" i="35"/>
  <c r="DN284" i="35"/>
  <c r="CS330" i="35"/>
  <c r="CX356" i="35"/>
  <c r="CQ319" i="35"/>
  <c r="CP318" i="35"/>
  <c r="CN214" i="35"/>
  <c r="DM214" i="35" s="1"/>
  <c r="CO319" i="35"/>
  <c r="CR318" i="35"/>
  <c r="CF380" i="35"/>
  <c r="CF381" i="35" s="1"/>
  <c r="DO203" i="35" l="1"/>
  <c r="CZ204" i="35"/>
  <c r="CT286" i="35"/>
  <c r="DN285" i="35"/>
  <c r="CS331" i="35"/>
  <c r="CX357" i="35"/>
  <c r="CR319" i="35"/>
  <c r="CO320" i="35"/>
  <c r="CN215" i="35"/>
  <c r="DM215" i="35" s="1"/>
  <c r="CP319" i="35"/>
  <c r="CQ320" i="35"/>
  <c r="CF382" i="35"/>
  <c r="CF383" i="35" s="1"/>
  <c r="CZ205" i="35" l="1"/>
  <c r="DO204" i="35"/>
  <c r="CT287" i="35"/>
  <c r="DN286" i="35"/>
  <c r="CS332" i="35"/>
  <c r="CX358" i="35"/>
  <c r="CQ321" i="35"/>
  <c r="CP320" i="35"/>
  <c r="CN216" i="35"/>
  <c r="DM216" i="35" s="1"/>
  <c r="CO321" i="35"/>
  <c r="CR320" i="35"/>
  <c r="CF384" i="35"/>
  <c r="CZ206" i="35" l="1"/>
  <c r="DO205" i="35"/>
  <c r="DN287" i="35"/>
  <c r="CT288" i="35"/>
  <c r="CS333" i="35"/>
  <c r="CX359" i="35"/>
  <c r="CR321" i="35"/>
  <c r="CO322" i="35"/>
  <c r="CN217" i="35"/>
  <c r="DM217" i="35" s="1"/>
  <c r="CP321" i="35"/>
  <c r="CQ322" i="35"/>
  <c r="CF385" i="35"/>
  <c r="DO206" i="35" l="1"/>
  <c r="CZ207" i="35"/>
  <c r="DN288" i="35"/>
  <c r="CT289" i="35"/>
  <c r="CS334" i="35"/>
  <c r="CX360" i="35"/>
  <c r="CQ323" i="35"/>
  <c r="CP322" i="35"/>
  <c r="CN218" i="35"/>
  <c r="DM218" i="35" s="1"/>
  <c r="CO323" i="35"/>
  <c r="CR322" i="35"/>
  <c r="CF386" i="35"/>
  <c r="DO207" i="35" l="1"/>
  <c r="CZ208" i="35"/>
  <c r="CT290" i="35"/>
  <c r="DN289" i="35"/>
  <c r="CS335" i="35"/>
  <c r="CX361" i="35"/>
  <c r="CR323" i="35"/>
  <c r="CO324" i="35"/>
  <c r="CN219" i="35"/>
  <c r="DM219" i="35" s="1"/>
  <c r="CP323" i="35"/>
  <c r="CQ324" i="35"/>
  <c r="CF387" i="35"/>
  <c r="CF388" i="35" s="1"/>
  <c r="CZ209" i="35" l="1"/>
  <c r="DO208" i="35"/>
  <c r="CT291" i="35"/>
  <c r="DN290" i="35"/>
  <c r="CS336" i="35"/>
  <c r="CX362" i="35"/>
  <c r="CQ325" i="35"/>
  <c r="CP324" i="35"/>
  <c r="CN220" i="35"/>
  <c r="DM220" i="35" s="1"/>
  <c r="CO325" i="35"/>
  <c r="CR324" i="35"/>
  <c r="CF389" i="35"/>
  <c r="CF390" i="35" s="1"/>
  <c r="DO209" i="35" l="1"/>
  <c r="CZ210" i="35"/>
  <c r="CT292" i="35"/>
  <c r="DN291" i="35"/>
  <c r="CS337" i="35"/>
  <c r="CX363" i="35"/>
  <c r="CR325" i="35"/>
  <c r="CO326" i="35"/>
  <c r="CN221" i="35"/>
  <c r="DM221" i="35" s="1"/>
  <c r="CP325" i="35"/>
  <c r="CQ326" i="35"/>
  <c r="CF391" i="35"/>
  <c r="CF392" i="35" s="1"/>
  <c r="DO210" i="35" l="1"/>
  <c r="CZ211" i="35"/>
  <c r="DN292" i="35"/>
  <c r="CT293" i="35"/>
  <c r="CS338" i="35"/>
  <c r="CX364" i="35"/>
  <c r="CQ327" i="35"/>
  <c r="CP326" i="35"/>
  <c r="CN222" i="35"/>
  <c r="DM222" i="35" s="1"/>
  <c r="CO327" i="35"/>
  <c r="CR326" i="35"/>
  <c r="CF393" i="35"/>
  <c r="CF394" i="35" s="1"/>
  <c r="CZ212" i="35" l="1"/>
  <c r="DO211" i="35"/>
  <c r="CT294" i="35"/>
  <c r="DN293" i="35"/>
  <c r="CS339" i="35"/>
  <c r="CX365" i="35"/>
  <c r="CR327" i="35"/>
  <c r="CO328" i="35"/>
  <c r="CN223" i="35"/>
  <c r="DM223" i="35" s="1"/>
  <c r="CP327" i="35"/>
  <c r="CQ328" i="35"/>
  <c r="CF395" i="35"/>
  <c r="CF396" i="35" s="1"/>
  <c r="DO212" i="35" l="1"/>
  <c r="CZ213" i="35"/>
  <c r="DN294" i="35"/>
  <c r="CT295" i="35"/>
  <c r="CS340" i="35"/>
  <c r="CX366" i="35"/>
  <c r="CQ329" i="35"/>
  <c r="CP328" i="35"/>
  <c r="CN224" i="35"/>
  <c r="DM224" i="35" s="1"/>
  <c r="CO329" i="35"/>
  <c r="CR328" i="35"/>
  <c r="CF397" i="35"/>
  <c r="CF398" i="35" s="1"/>
  <c r="DO213" i="35" l="1"/>
  <c r="CZ214" i="35"/>
  <c r="CT296" i="35"/>
  <c r="DN295" i="35"/>
  <c r="CS341" i="35"/>
  <c r="CX367" i="35"/>
  <c r="CR329" i="35"/>
  <c r="CO330" i="35"/>
  <c r="CN225" i="35"/>
  <c r="DM225" i="35" s="1"/>
  <c r="CP329" i="35"/>
  <c r="CQ330" i="35"/>
  <c r="CF399" i="35"/>
  <c r="CZ215" i="35" l="1"/>
  <c r="DO214" i="35"/>
  <c r="DN296" i="35"/>
  <c r="CT297" i="35"/>
  <c r="CS342" i="35"/>
  <c r="CX368" i="35"/>
  <c r="CQ331" i="35"/>
  <c r="CP330" i="35"/>
  <c r="CN226" i="35"/>
  <c r="DM226" i="35" s="1"/>
  <c r="CO331" i="35"/>
  <c r="CR330" i="35"/>
  <c r="CF400" i="35"/>
  <c r="CZ216" i="35" l="1"/>
  <c r="DO215" i="35"/>
  <c r="DN297" i="35"/>
  <c r="CT298" i="35"/>
  <c r="CS343" i="35"/>
  <c r="CX369" i="35"/>
  <c r="CR331" i="35"/>
  <c r="CO332" i="35"/>
  <c r="CN227" i="35"/>
  <c r="DM227" i="35" s="1"/>
  <c r="CP331" i="35"/>
  <c r="CQ332" i="35"/>
  <c r="CF401" i="35"/>
  <c r="CF402" i="35" s="1"/>
  <c r="CZ217" i="35" l="1"/>
  <c r="DO216" i="35"/>
  <c r="CT299" i="35"/>
  <c r="DN298" i="35"/>
  <c r="CS344" i="35"/>
  <c r="CX370" i="35"/>
  <c r="CQ333" i="35"/>
  <c r="CP332" i="35"/>
  <c r="CN228" i="35"/>
  <c r="DM228" i="35" s="1"/>
  <c r="CO333" i="35"/>
  <c r="CR332" i="35"/>
  <c r="CF403" i="35"/>
  <c r="CZ218" i="35" l="1"/>
  <c r="DO217" i="35"/>
  <c r="CT300" i="35"/>
  <c r="DN299" i="35"/>
  <c r="CS345" i="35"/>
  <c r="CX371" i="35"/>
  <c r="CR333" i="35"/>
  <c r="CO334" i="35"/>
  <c r="CN229" i="35"/>
  <c r="DM229" i="35" s="1"/>
  <c r="CP333" i="35"/>
  <c r="CQ334" i="35"/>
  <c r="CF404" i="35"/>
  <c r="CF405" i="35" s="1"/>
  <c r="DO218" i="35" l="1"/>
  <c r="CZ219" i="35"/>
  <c r="DN300" i="35"/>
  <c r="CT301" i="35"/>
  <c r="CS346" i="35"/>
  <c r="CX372" i="35"/>
  <c r="CQ335" i="35"/>
  <c r="CP334" i="35"/>
  <c r="CN230" i="35"/>
  <c r="DM230" i="35" s="1"/>
  <c r="CO335" i="35"/>
  <c r="CR334" i="35"/>
  <c r="CF406" i="35"/>
  <c r="CZ220" i="35" l="1"/>
  <c r="DO219" i="35"/>
  <c r="DN301" i="35"/>
  <c r="CT302" i="35"/>
  <c r="CS347" i="35"/>
  <c r="CX373" i="35"/>
  <c r="CR335" i="35"/>
  <c r="CO336" i="35"/>
  <c r="CN231" i="35"/>
  <c r="DM231" i="35" s="1"/>
  <c r="CP335" i="35"/>
  <c r="CQ336" i="35"/>
  <c r="CF407" i="35"/>
  <c r="DO220" i="35" l="1"/>
  <c r="CZ221" i="35"/>
  <c r="DN302" i="35"/>
  <c r="CT303" i="35"/>
  <c r="CS348" i="35"/>
  <c r="CX374" i="35"/>
  <c r="CQ337" i="35"/>
  <c r="CP336" i="35"/>
  <c r="CN232" i="35"/>
  <c r="DM232" i="35" s="1"/>
  <c r="CO337" i="35"/>
  <c r="CR336" i="35"/>
  <c r="CF408" i="35"/>
  <c r="DO221" i="35" l="1"/>
  <c r="CZ222" i="35"/>
  <c r="DN303" i="35"/>
  <c r="CT304" i="35"/>
  <c r="CS349" i="35"/>
  <c r="CX375" i="35"/>
  <c r="CR337" i="35"/>
  <c r="CO338" i="35"/>
  <c r="CN233" i="35"/>
  <c r="DM233" i="35" s="1"/>
  <c r="CP337" i="35"/>
  <c r="CQ338" i="35"/>
  <c r="CF409" i="35"/>
  <c r="CZ223" i="35" l="1"/>
  <c r="DO222" i="35"/>
  <c r="DN304" i="35"/>
  <c r="CT305" i="35"/>
  <c r="CS350" i="35"/>
  <c r="CX376" i="35"/>
  <c r="CQ339" i="35"/>
  <c r="CP338" i="35"/>
  <c r="CN234" i="35"/>
  <c r="DM234" i="35" s="1"/>
  <c r="CO339" i="35"/>
  <c r="CR338" i="35"/>
  <c r="CF410" i="35"/>
  <c r="CZ224" i="35" l="1"/>
  <c r="DO223" i="35"/>
  <c r="CT306" i="35"/>
  <c r="DN305" i="35"/>
  <c r="CS351" i="35"/>
  <c r="CX377" i="35"/>
  <c r="CR339" i="35"/>
  <c r="CO340" i="35"/>
  <c r="CN235" i="35"/>
  <c r="DM235" i="35" s="1"/>
  <c r="CP339" i="35"/>
  <c r="CQ340" i="35"/>
  <c r="CF411" i="35"/>
  <c r="CZ225" i="35" l="1"/>
  <c r="DO224" i="35"/>
  <c r="CT307" i="35"/>
  <c r="DN306" i="35"/>
  <c r="CS352" i="35"/>
  <c r="CX378" i="35"/>
  <c r="CQ341" i="35"/>
  <c r="CP340" i="35"/>
  <c r="CN236" i="35"/>
  <c r="DM236" i="35" s="1"/>
  <c r="CO341" i="35"/>
  <c r="CR340" i="35"/>
  <c r="CF412" i="35"/>
  <c r="CF413" i="35" s="1"/>
  <c r="DO225" i="35" l="1"/>
  <c r="CZ226" i="35"/>
  <c r="DN307" i="35"/>
  <c r="CT308" i="35"/>
  <c r="CS353" i="35"/>
  <c r="CX379" i="35"/>
  <c r="CR341" i="35"/>
  <c r="CO342" i="35"/>
  <c r="CN237" i="35"/>
  <c r="DM237" i="35" s="1"/>
  <c r="CP341" i="35"/>
  <c r="CQ342" i="35"/>
  <c r="CF414" i="35"/>
  <c r="CF415" i="35" s="1"/>
  <c r="CZ227" i="35" l="1"/>
  <c r="DO226" i="35"/>
  <c r="DN308" i="35"/>
  <c r="CT309" i="35"/>
  <c r="CS354" i="35"/>
  <c r="CX380" i="35"/>
  <c r="CQ343" i="35"/>
  <c r="CP342" i="35"/>
  <c r="CN238" i="35"/>
  <c r="DM238" i="35" s="1"/>
  <c r="CO343" i="35"/>
  <c r="CR342" i="35"/>
  <c r="CF416" i="35"/>
  <c r="CF417" i="35" s="1"/>
  <c r="DO227" i="35" l="1"/>
  <c r="CZ228" i="35"/>
  <c r="CT310" i="35"/>
  <c r="DN309" i="35"/>
  <c r="CS355" i="35"/>
  <c r="CX381" i="35"/>
  <c r="CR343" i="35"/>
  <c r="CO344" i="35"/>
  <c r="CN239" i="35"/>
  <c r="DM239" i="35" s="1"/>
  <c r="CP343" i="35"/>
  <c r="CQ344" i="35"/>
  <c r="CF418" i="35"/>
  <c r="CF419" i="35" s="1"/>
  <c r="DO228" i="35" l="1"/>
  <c r="CZ229" i="35"/>
  <c r="CT311" i="35"/>
  <c r="DN310" i="35"/>
  <c r="CS356" i="35"/>
  <c r="CX382" i="35"/>
  <c r="CQ345" i="35"/>
  <c r="CP344" i="35"/>
  <c r="CN240" i="35"/>
  <c r="DM240" i="35" s="1"/>
  <c r="CO345" i="35"/>
  <c r="CR344" i="35"/>
  <c r="CF420" i="35"/>
  <c r="CF421" i="35" s="1"/>
  <c r="CZ230" i="35" l="1"/>
  <c r="DO229" i="35"/>
  <c r="CT312" i="35"/>
  <c r="DN311" i="35"/>
  <c r="CS357" i="35"/>
  <c r="CX383" i="35"/>
  <c r="CR345" i="35"/>
  <c r="CO346" i="35"/>
  <c r="CN241" i="35"/>
  <c r="DM241" i="35" s="1"/>
  <c r="CP345" i="35"/>
  <c r="CQ346" i="35"/>
  <c r="CF422" i="35"/>
  <c r="CF423" i="35" s="1"/>
  <c r="CZ231" i="35" l="1"/>
  <c r="DO230" i="35"/>
  <c r="CT313" i="35"/>
  <c r="DN312" i="35"/>
  <c r="CS358" i="35"/>
  <c r="CX384" i="35"/>
  <c r="CQ347" i="35"/>
  <c r="CP346" i="35"/>
  <c r="CN242" i="35"/>
  <c r="DM242" i="35" s="1"/>
  <c r="CO347" i="35"/>
  <c r="CR346" i="35"/>
  <c r="CF424" i="35"/>
  <c r="CZ232" i="35" l="1"/>
  <c r="DO231" i="35"/>
  <c r="DN313" i="35"/>
  <c r="CT314" i="35"/>
  <c r="CS359" i="35"/>
  <c r="CX385" i="35"/>
  <c r="CR347" i="35"/>
  <c r="CO348" i="35"/>
  <c r="CN243" i="35"/>
  <c r="DM243" i="35" s="1"/>
  <c r="CP347" i="35"/>
  <c r="CQ348" i="35"/>
  <c r="CF425" i="35"/>
  <c r="CF426" i="35" s="1"/>
  <c r="DO232" i="35" l="1"/>
  <c r="CZ233" i="35"/>
  <c r="DN314" i="35"/>
  <c r="CT315" i="35"/>
  <c r="CS360" i="35"/>
  <c r="CX386" i="35"/>
  <c r="CQ349" i="35"/>
  <c r="CP348" i="35"/>
  <c r="CN244" i="35"/>
  <c r="DM244" i="35" s="1"/>
  <c r="CO349" i="35"/>
  <c r="CR348" i="35"/>
  <c r="CF427" i="35"/>
  <c r="CF428" i="35" s="1"/>
  <c r="DO233" i="35" l="1"/>
  <c r="CZ234" i="35"/>
  <c r="CT316" i="35"/>
  <c r="DN315" i="35"/>
  <c r="CS361" i="35"/>
  <c r="CX387" i="35"/>
  <c r="CR349" i="35"/>
  <c r="CO350" i="35"/>
  <c r="CN245" i="35"/>
  <c r="DM245" i="35" s="1"/>
  <c r="CP349" i="35"/>
  <c r="CQ350" i="35"/>
  <c r="CF429" i="35"/>
  <c r="CF430" i="35" s="1"/>
  <c r="CZ235" i="35" l="1"/>
  <c r="DO234" i="35"/>
  <c r="DN316" i="35"/>
  <c r="CT317" i="35"/>
  <c r="CS362" i="35"/>
  <c r="CX388" i="35"/>
  <c r="CQ351" i="35"/>
  <c r="CP350" i="35"/>
  <c r="CN246" i="35"/>
  <c r="DM246" i="35" s="1"/>
  <c r="CO351" i="35"/>
  <c r="CR350" i="35"/>
  <c r="CF431" i="35"/>
  <c r="DO235" i="35" l="1"/>
  <c r="CZ236" i="35"/>
  <c r="DN317" i="35"/>
  <c r="CT318" i="35"/>
  <c r="CS363" i="35"/>
  <c r="CX389" i="35"/>
  <c r="CR351" i="35"/>
  <c r="CO352" i="35"/>
  <c r="CN247" i="35"/>
  <c r="DM247" i="35" s="1"/>
  <c r="CP351" i="35"/>
  <c r="CQ352" i="35"/>
  <c r="CF432" i="35"/>
  <c r="CF433" i="35" s="1"/>
  <c r="DO236" i="35" l="1"/>
  <c r="CZ237" i="35"/>
  <c r="DN318" i="35"/>
  <c r="CT319" i="35"/>
  <c r="CS364" i="35"/>
  <c r="CX390" i="35"/>
  <c r="CQ353" i="35"/>
  <c r="CP352" i="35"/>
  <c r="CN248" i="35"/>
  <c r="DM248" i="35" s="1"/>
  <c r="CO353" i="35"/>
  <c r="CR352" i="35"/>
  <c r="CF434" i="35"/>
  <c r="CF435" i="35" s="1"/>
  <c r="DO237" i="35" l="1"/>
  <c r="CZ238" i="35"/>
  <c r="DN319" i="35"/>
  <c r="CT320" i="35"/>
  <c r="CS365" i="35"/>
  <c r="CX391" i="35"/>
  <c r="CR353" i="35"/>
  <c r="CO354" i="35"/>
  <c r="CN249" i="35"/>
  <c r="DM249" i="35" s="1"/>
  <c r="CP353" i="35"/>
  <c r="CQ354" i="35"/>
  <c r="CF436" i="35"/>
  <c r="CF437" i="35" s="1"/>
  <c r="CZ239" i="35" l="1"/>
  <c r="DO238" i="35"/>
  <c r="CT321" i="35"/>
  <c r="DN320" i="35"/>
  <c r="CS366" i="35"/>
  <c r="CX392" i="35"/>
  <c r="CQ355" i="35"/>
  <c r="CP354" i="35"/>
  <c r="CN250" i="35"/>
  <c r="DM250" i="35" s="1"/>
  <c r="CO355" i="35"/>
  <c r="CR354" i="35"/>
  <c r="CF438" i="35"/>
  <c r="CF439" i="35" s="1"/>
  <c r="DO239" i="35" l="1"/>
  <c r="CZ240" i="35"/>
  <c r="CT322" i="35"/>
  <c r="DN321" i="35"/>
  <c r="CS367" i="35"/>
  <c r="CX393" i="35"/>
  <c r="CR355" i="35"/>
  <c r="CO356" i="35"/>
  <c r="CN251" i="35"/>
  <c r="DM251" i="35" s="1"/>
  <c r="CP355" i="35"/>
  <c r="CQ356" i="35"/>
  <c r="CF440" i="35"/>
  <c r="CF441" i="35" s="1"/>
  <c r="CZ241" i="35" l="1"/>
  <c r="DO240" i="35"/>
  <c r="DN322" i="35"/>
  <c r="CT323" i="35"/>
  <c r="CS368" i="35"/>
  <c r="CX394" i="35"/>
  <c r="CQ357" i="35"/>
  <c r="CP356" i="35"/>
  <c r="CN252" i="35"/>
  <c r="DM252" i="35" s="1"/>
  <c r="CO357" i="35"/>
  <c r="CR356" i="35"/>
  <c r="CF442" i="35"/>
  <c r="CF443" i="35" s="1"/>
  <c r="CZ242" i="35" l="1"/>
  <c r="DO241" i="35"/>
  <c r="DN323" i="35"/>
  <c r="CT324" i="35"/>
  <c r="CS369" i="35"/>
  <c r="CX395" i="35"/>
  <c r="CR357" i="35"/>
  <c r="CO358" i="35"/>
  <c r="CN253" i="35"/>
  <c r="DM253" i="35" s="1"/>
  <c r="CP357" i="35"/>
  <c r="CQ358" i="35"/>
  <c r="CF444" i="35"/>
  <c r="CZ243" i="35" l="1"/>
  <c r="DO242" i="35"/>
  <c r="DN324" i="35"/>
  <c r="CT325" i="35"/>
  <c r="CS370" i="35"/>
  <c r="CX396" i="35"/>
  <c r="CQ359" i="35"/>
  <c r="CP358" i="35"/>
  <c r="CN254" i="35"/>
  <c r="DM254" i="35" s="1"/>
  <c r="CO359" i="35"/>
  <c r="CR358" i="35"/>
  <c r="CF445" i="35"/>
  <c r="DO243" i="35" l="1"/>
  <c r="CZ244" i="35"/>
  <c r="CT326" i="35"/>
  <c r="DN325" i="35"/>
  <c r="CS371" i="35"/>
  <c r="CX397" i="35"/>
  <c r="CR359" i="35"/>
  <c r="CO360" i="35"/>
  <c r="CN255" i="35"/>
  <c r="DM255" i="35" s="1"/>
  <c r="CP359" i="35"/>
  <c r="CQ360" i="35"/>
  <c r="CF446" i="35"/>
  <c r="DO244" i="35" l="1"/>
  <c r="CZ245" i="35"/>
  <c r="DN326" i="35"/>
  <c r="CT327" i="35"/>
  <c r="CS372" i="35"/>
  <c r="CX398" i="35"/>
  <c r="CQ361" i="35"/>
  <c r="CP360" i="35"/>
  <c r="CN256" i="35"/>
  <c r="DM256" i="35" s="1"/>
  <c r="CO361" i="35"/>
  <c r="CR360" i="35"/>
  <c r="CF447" i="35"/>
  <c r="DO245" i="35" l="1"/>
  <c r="CZ246" i="35"/>
  <c r="CT328" i="35"/>
  <c r="DN327" i="35"/>
  <c r="CS373" i="35"/>
  <c r="CX399" i="35"/>
  <c r="CR361" i="35"/>
  <c r="CO362" i="35"/>
  <c r="CN257" i="35"/>
  <c r="DM257" i="35" s="1"/>
  <c r="CP361" i="35"/>
  <c r="CQ362" i="35"/>
  <c r="CF448" i="35"/>
  <c r="DO246" i="35" l="1"/>
  <c r="CZ247" i="35"/>
  <c r="DN328" i="35"/>
  <c r="CT329" i="35"/>
  <c r="CS374" i="35"/>
  <c r="CX400" i="35"/>
  <c r="CQ363" i="35"/>
  <c r="CP362" i="35"/>
  <c r="CN258" i="35"/>
  <c r="DM258" i="35" s="1"/>
  <c r="CO363" i="35"/>
  <c r="CR362" i="35"/>
  <c r="CF449" i="35"/>
  <c r="DO247" i="35" l="1"/>
  <c r="CZ248" i="35"/>
  <c r="DN329" i="35"/>
  <c r="CT330" i="35"/>
  <c r="CS375" i="35"/>
  <c r="CX401" i="35"/>
  <c r="CR363" i="35"/>
  <c r="CO364" i="35"/>
  <c r="CN259" i="35"/>
  <c r="DM259" i="35" s="1"/>
  <c r="CP363" i="35"/>
  <c r="CQ364" i="35"/>
  <c r="CF450" i="35"/>
  <c r="DO248" i="35" l="1"/>
  <c r="CZ249" i="35"/>
  <c r="DN330" i="35"/>
  <c r="CT331" i="35"/>
  <c r="CS376" i="35"/>
  <c r="CX402" i="35"/>
  <c r="CQ365" i="35"/>
  <c r="CP364" i="35"/>
  <c r="CN260" i="35"/>
  <c r="DM260" i="35" s="1"/>
  <c r="CO365" i="35"/>
  <c r="CR364" i="35"/>
  <c r="CF451" i="35"/>
  <c r="CF452" i="35" s="1"/>
  <c r="DO249" i="35" l="1"/>
  <c r="CZ250" i="35"/>
  <c r="CT332" i="35"/>
  <c r="DN331" i="35"/>
  <c r="CS377" i="35"/>
  <c r="CX403" i="35"/>
  <c r="CR365" i="35"/>
  <c r="CO366" i="35"/>
  <c r="CN261" i="35"/>
  <c r="DM261" i="35" s="1"/>
  <c r="CP365" i="35"/>
  <c r="CQ366" i="35"/>
  <c r="CF453" i="35"/>
  <c r="CF454" i="35" s="1"/>
  <c r="CZ251" i="35" l="1"/>
  <c r="DO250" i="35"/>
  <c r="DN332" i="35"/>
  <c r="CT333" i="35"/>
  <c r="CS378" i="35"/>
  <c r="CX404" i="35"/>
  <c r="CQ367" i="35"/>
  <c r="CP366" i="35"/>
  <c r="CN262" i="35"/>
  <c r="DM262" i="35" s="1"/>
  <c r="CO367" i="35"/>
  <c r="CR366" i="35"/>
  <c r="CF455" i="35"/>
  <c r="CZ252" i="35" l="1"/>
  <c r="DO251" i="35"/>
  <c r="DN333" i="35"/>
  <c r="CT334" i="35"/>
  <c r="CS379" i="35"/>
  <c r="CX405" i="35"/>
  <c r="CR367" i="35"/>
  <c r="CO368" i="35"/>
  <c r="CN263" i="35"/>
  <c r="DM263" i="35" s="1"/>
  <c r="CP367" i="35"/>
  <c r="CQ368" i="35"/>
  <c r="CF456" i="35"/>
  <c r="DO252" i="35" l="1"/>
  <c r="CZ253" i="35"/>
  <c r="DN334" i="35"/>
  <c r="CT335" i="35"/>
  <c r="CS380" i="35"/>
  <c r="CX406" i="35"/>
  <c r="CQ369" i="35"/>
  <c r="CP368" i="35"/>
  <c r="CN264" i="35"/>
  <c r="DM264" i="35" s="1"/>
  <c r="CO369" i="35"/>
  <c r="CR368" i="35"/>
  <c r="CF457" i="35"/>
  <c r="CF458" i="35" s="1"/>
  <c r="CZ254" i="35" l="1"/>
  <c r="DO253" i="35"/>
  <c r="DN335" i="35"/>
  <c r="CT336" i="35"/>
  <c r="CS381" i="35"/>
  <c r="CX407" i="35"/>
  <c r="CR369" i="35"/>
  <c r="CO370" i="35"/>
  <c r="CN265" i="35"/>
  <c r="DM265" i="35" s="1"/>
  <c r="CP369" i="35"/>
  <c r="CQ370" i="35"/>
  <c r="CF459" i="35"/>
  <c r="CF460" i="35" s="1"/>
  <c r="DO254" i="35" l="1"/>
  <c r="CZ255" i="35"/>
  <c r="DN336" i="35"/>
  <c r="CT337" i="35"/>
  <c r="CS382" i="35"/>
  <c r="CX408" i="35"/>
  <c r="CQ371" i="35"/>
  <c r="CP370" i="35"/>
  <c r="CN266" i="35"/>
  <c r="DM266" i="35" s="1"/>
  <c r="CO371" i="35"/>
  <c r="CR370" i="35"/>
  <c r="CF461" i="35"/>
  <c r="CF462" i="35" s="1"/>
  <c r="DO255" i="35" l="1"/>
  <c r="CZ256" i="35"/>
  <c r="CT338" i="35"/>
  <c r="DN337" i="35"/>
  <c r="CS383" i="35"/>
  <c r="CX409" i="35"/>
  <c r="CR371" i="35"/>
  <c r="CO372" i="35"/>
  <c r="CN267" i="35"/>
  <c r="DM267" i="35" s="1"/>
  <c r="CP371" i="35"/>
  <c r="CQ372" i="35"/>
  <c r="CF463" i="35"/>
  <c r="CF464" i="35" s="1"/>
  <c r="CZ257" i="35" l="1"/>
  <c r="DO256" i="35"/>
  <c r="CT339" i="35"/>
  <c r="DN338" i="35"/>
  <c r="CS384" i="35"/>
  <c r="CX410" i="35"/>
  <c r="CQ373" i="35"/>
  <c r="CP372" i="35"/>
  <c r="CN268" i="35"/>
  <c r="DM268" i="35" s="1"/>
  <c r="CO373" i="35"/>
  <c r="CR372" i="35"/>
  <c r="CF465" i="35"/>
  <c r="CZ258" i="35" l="1"/>
  <c r="DO257" i="35"/>
  <c r="DN339" i="35"/>
  <c r="CT340" i="35"/>
  <c r="CS385" i="35"/>
  <c r="CX411" i="35"/>
  <c r="CR373" i="35"/>
  <c r="CO374" i="35"/>
  <c r="CN269" i="35"/>
  <c r="DM269" i="35" s="1"/>
  <c r="CP373" i="35"/>
  <c r="CQ374" i="35"/>
  <c r="CF466" i="35"/>
  <c r="CZ259" i="35" l="1"/>
  <c r="DO258" i="35"/>
  <c r="DN340" i="35"/>
  <c r="CT341" i="35"/>
  <c r="CS386" i="35"/>
  <c r="CX412" i="35"/>
  <c r="CQ375" i="35"/>
  <c r="CP374" i="35"/>
  <c r="CN270" i="35"/>
  <c r="DM270" i="35" s="1"/>
  <c r="CO375" i="35"/>
  <c r="CR374" i="35"/>
  <c r="CF467" i="35"/>
  <c r="CF468" i="35" s="1"/>
  <c r="CZ260" i="35" l="1"/>
  <c r="DO259" i="35"/>
  <c r="CT342" i="35"/>
  <c r="DN341" i="35"/>
  <c r="CS387" i="35"/>
  <c r="CX413" i="35"/>
  <c r="CR375" i="35"/>
  <c r="CO376" i="35"/>
  <c r="CN271" i="35"/>
  <c r="DM271" i="35" s="1"/>
  <c r="CP375" i="35"/>
  <c r="CQ376" i="35"/>
  <c r="CF469" i="35"/>
  <c r="CF470" i="35" s="1"/>
  <c r="CZ261" i="35" l="1"/>
  <c r="DO260" i="35"/>
  <c r="CT343" i="35"/>
  <c r="DN342" i="35"/>
  <c r="CS388" i="35"/>
  <c r="CX414" i="35"/>
  <c r="CQ377" i="35"/>
  <c r="CP376" i="35"/>
  <c r="CN272" i="35"/>
  <c r="DM272" i="35" s="1"/>
  <c r="CO377" i="35"/>
  <c r="CR376" i="35"/>
  <c r="CF471" i="35"/>
  <c r="CF472" i="35" s="1"/>
  <c r="DO261" i="35" l="1"/>
  <c r="CZ262" i="35"/>
  <c r="CT344" i="35"/>
  <c r="DN343" i="35"/>
  <c r="CS389" i="35"/>
  <c r="CX415" i="35"/>
  <c r="CR377" i="35"/>
  <c r="CO378" i="35"/>
  <c r="CN273" i="35"/>
  <c r="DM273" i="35" s="1"/>
  <c r="CP377" i="35"/>
  <c r="CQ378" i="35"/>
  <c r="CF473" i="35"/>
  <c r="CZ263" i="35" l="1"/>
  <c r="DO262" i="35"/>
  <c r="DN344" i="35"/>
  <c r="CT345" i="35"/>
  <c r="CS390" i="35"/>
  <c r="CX416" i="35"/>
  <c r="CQ379" i="35"/>
  <c r="CP378" i="35"/>
  <c r="CN274" i="35"/>
  <c r="DM274" i="35" s="1"/>
  <c r="CO379" i="35"/>
  <c r="CR378" i="35"/>
  <c r="CF474" i="35"/>
  <c r="DO263" i="35" l="1"/>
  <c r="CZ264" i="35"/>
  <c r="DN345" i="35"/>
  <c r="CT346" i="35"/>
  <c r="CS391" i="35"/>
  <c r="CX417" i="35"/>
  <c r="CR379" i="35"/>
  <c r="CO380" i="35"/>
  <c r="CN275" i="35"/>
  <c r="DM275" i="35" s="1"/>
  <c r="CP379" i="35"/>
  <c r="CQ380" i="35"/>
  <c r="CF475" i="35"/>
  <c r="CF476" i="35" s="1"/>
  <c r="CZ265" i="35" l="1"/>
  <c r="DO264" i="35"/>
  <c r="DN346" i="35"/>
  <c r="CT347" i="35"/>
  <c r="CS392" i="35"/>
  <c r="CX418" i="35"/>
  <c r="CQ381" i="35"/>
  <c r="CP380" i="35"/>
  <c r="CN276" i="35"/>
  <c r="DM276" i="35" s="1"/>
  <c r="CO381" i="35"/>
  <c r="CR380" i="35"/>
  <c r="CF477" i="35"/>
  <c r="CF478" i="35" s="1"/>
  <c r="CZ266" i="35" l="1"/>
  <c r="DO265" i="35"/>
  <c r="CT348" i="35"/>
  <c r="DN347" i="35"/>
  <c r="CS393" i="35"/>
  <c r="CX419" i="35"/>
  <c r="CR381" i="35"/>
  <c r="CO382" i="35"/>
  <c r="CN277" i="35"/>
  <c r="DM277" i="35" s="1"/>
  <c r="CP381" i="35"/>
  <c r="CQ382" i="35"/>
  <c r="CF479" i="35"/>
  <c r="CF480" i="35" s="1"/>
  <c r="DO266" i="35" l="1"/>
  <c r="CZ267" i="35"/>
  <c r="CT349" i="35"/>
  <c r="DN348" i="35"/>
  <c r="CS394" i="35"/>
  <c r="CX420" i="35"/>
  <c r="CQ383" i="35"/>
  <c r="CP382" i="35"/>
  <c r="CN278" i="35"/>
  <c r="DM278" i="35" s="1"/>
  <c r="CO383" i="35"/>
  <c r="CR382" i="35"/>
  <c r="CF481" i="35"/>
  <c r="CF482" i="35" s="1"/>
  <c r="CZ268" i="35" l="1"/>
  <c r="DO267" i="35"/>
  <c r="DN349" i="35"/>
  <c r="CT350" i="35"/>
  <c r="CS395" i="35"/>
  <c r="CX421" i="35"/>
  <c r="CR383" i="35"/>
  <c r="CO384" i="35"/>
  <c r="CN279" i="35"/>
  <c r="DM279" i="35" s="1"/>
  <c r="CP383" i="35"/>
  <c r="CQ384" i="35"/>
  <c r="CF483" i="35"/>
  <c r="DO268" i="35" l="1"/>
  <c r="CZ269" i="35"/>
  <c r="DN350" i="35"/>
  <c r="CT351" i="35"/>
  <c r="CS396" i="35"/>
  <c r="CX422" i="35"/>
  <c r="CQ385" i="35"/>
  <c r="CP384" i="35"/>
  <c r="CN280" i="35"/>
  <c r="DM280" i="35" s="1"/>
  <c r="CO385" i="35"/>
  <c r="CR384" i="35"/>
  <c r="CF484" i="35"/>
  <c r="CF485" i="35" s="1"/>
  <c r="CZ270" i="35" l="1"/>
  <c r="DO269" i="35"/>
  <c r="DN351" i="35"/>
  <c r="CT352" i="35"/>
  <c r="CS397" i="35"/>
  <c r="CX423" i="35"/>
  <c r="CR385" i="35"/>
  <c r="CO386" i="35"/>
  <c r="CN281" i="35"/>
  <c r="DM281" i="35" s="1"/>
  <c r="CP385" i="35"/>
  <c r="CQ386" i="35"/>
  <c r="CF486" i="35"/>
  <c r="CF487" i="35" s="1"/>
  <c r="CZ271" i="35" l="1"/>
  <c r="DO270" i="35"/>
  <c r="CT353" i="35"/>
  <c r="DN352" i="35"/>
  <c r="CS398" i="35"/>
  <c r="CX424" i="35"/>
  <c r="CQ387" i="35"/>
  <c r="CP386" i="35"/>
  <c r="CN282" i="35"/>
  <c r="DM282" i="35" s="1"/>
  <c r="CO387" i="35"/>
  <c r="CR386" i="35"/>
  <c r="CF488" i="35"/>
  <c r="CF489" i="35" s="1"/>
  <c r="CZ272" i="35" l="1"/>
  <c r="DO271" i="35"/>
  <c r="CT354" i="35"/>
  <c r="DN353" i="35"/>
  <c r="CS399" i="35"/>
  <c r="CX425" i="35"/>
  <c r="CR387" i="35"/>
  <c r="CO388" i="35"/>
  <c r="CN283" i="35"/>
  <c r="DM283" i="35" s="1"/>
  <c r="CP387" i="35"/>
  <c r="CQ388" i="35"/>
  <c r="CF490" i="35"/>
  <c r="CZ273" i="35" l="1"/>
  <c r="DO272" i="35"/>
  <c r="DN354" i="35"/>
  <c r="CT355" i="35"/>
  <c r="CS400" i="35"/>
  <c r="CX426" i="35"/>
  <c r="CQ389" i="35"/>
  <c r="CP388" i="35"/>
  <c r="CN284" i="35"/>
  <c r="DM284" i="35" s="1"/>
  <c r="CO389" i="35"/>
  <c r="CR388" i="35"/>
  <c r="CF491" i="35"/>
  <c r="CF492" i="35" s="1"/>
  <c r="CZ274" i="35" l="1"/>
  <c r="DO273" i="35"/>
  <c r="DN355" i="35"/>
  <c r="CT356" i="35"/>
  <c r="CS401" i="35"/>
  <c r="CX427" i="35"/>
  <c r="CR389" i="35"/>
  <c r="CO390" i="35"/>
  <c r="CN285" i="35"/>
  <c r="DM285" i="35" s="1"/>
  <c r="CP389" i="35"/>
  <c r="CQ390" i="35"/>
  <c r="CF493" i="35"/>
  <c r="CF494" i="35" s="1"/>
  <c r="DO274" i="35" l="1"/>
  <c r="CZ275" i="35"/>
  <c r="DN356" i="35"/>
  <c r="CT357" i="35"/>
  <c r="CS402" i="35"/>
  <c r="CX428" i="35"/>
  <c r="CQ391" i="35"/>
  <c r="CP390" i="35"/>
  <c r="CN286" i="35"/>
  <c r="DM286" i="35" s="1"/>
  <c r="CO391" i="35"/>
  <c r="CR390" i="35"/>
  <c r="CF495" i="35"/>
  <c r="CF496" i="35" s="1"/>
  <c r="CZ276" i="35" l="1"/>
  <c r="DO275" i="35"/>
  <c r="CT358" i="35"/>
  <c r="DN357" i="35"/>
  <c r="CS403" i="35"/>
  <c r="CX429" i="35"/>
  <c r="CR391" i="35"/>
  <c r="CO392" i="35"/>
  <c r="CN287" i="35"/>
  <c r="DM287" i="35" s="1"/>
  <c r="CP391" i="35"/>
  <c r="CQ392" i="35"/>
  <c r="CF497" i="35"/>
  <c r="CF498" i="35" s="1"/>
  <c r="CZ277" i="35" l="1"/>
  <c r="DO276" i="35"/>
  <c r="CT359" i="35"/>
  <c r="DN358" i="35"/>
  <c r="CS404" i="35"/>
  <c r="CX430" i="35"/>
  <c r="CQ393" i="35"/>
  <c r="CP392" i="35"/>
  <c r="CN288" i="35"/>
  <c r="DM288" i="35" s="1"/>
  <c r="CO393" i="35"/>
  <c r="CR392" i="35"/>
  <c r="CF499" i="35"/>
  <c r="CZ278" i="35" l="1"/>
  <c r="DO277" i="35"/>
  <c r="CT360" i="35"/>
  <c r="DN359" i="35"/>
  <c r="CS405" i="35"/>
  <c r="CX431" i="35"/>
  <c r="CR393" i="35"/>
  <c r="CO394" i="35"/>
  <c r="CN289" i="35"/>
  <c r="DM289" i="35" s="1"/>
  <c r="CP393" i="35"/>
  <c r="CQ394" i="35"/>
  <c r="CF500" i="35"/>
  <c r="CF501" i="35" s="1"/>
  <c r="DO278" i="35" l="1"/>
  <c r="CZ279" i="35"/>
  <c r="DN360" i="35"/>
  <c r="CT361" i="35"/>
  <c r="CS406" i="35"/>
  <c r="CX432" i="35"/>
  <c r="CQ395" i="35"/>
  <c r="CP394" i="35"/>
  <c r="CN290" i="35"/>
  <c r="DM290" i="35" s="1"/>
  <c r="CO395" i="35"/>
  <c r="CR394" i="35"/>
  <c r="CF502" i="35"/>
  <c r="DO279" i="35" l="1"/>
  <c r="CZ280" i="35"/>
  <c r="DN361" i="35"/>
  <c r="CT362" i="35"/>
  <c r="CS407" i="35"/>
  <c r="CX433" i="35"/>
  <c r="CR395" i="35"/>
  <c r="CO396" i="35"/>
  <c r="CN291" i="35"/>
  <c r="DM291" i="35" s="1"/>
  <c r="CP395" i="35"/>
  <c r="CQ396" i="35"/>
  <c r="CF503" i="35"/>
  <c r="CZ281" i="35" l="1"/>
  <c r="DO280" i="35"/>
  <c r="CT363" i="35"/>
  <c r="DN362" i="35"/>
  <c r="CS408" i="35"/>
  <c r="CX434" i="35"/>
  <c r="CQ397" i="35"/>
  <c r="CP396" i="35"/>
  <c r="CN292" i="35"/>
  <c r="DM292" i="35" s="1"/>
  <c r="CO397" i="35"/>
  <c r="CR396" i="35"/>
  <c r="CF504" i="35"/>
  <c r="CZ282" i="35" l="1"/>
  <c r="DO281" i="35"/>
  <c r="CT364" i="35"/>
  <c r="DN363" i="35"/>
  <c r="CS409" i="35"/>
  <c r="CX435" i="35"/>
  <c r="CR397" i="35"/>
  <c r="CO398" i="35"/>
  <c r="CN293" i="35"/>
  <c r="DM293" i="35" s="1"/>
  <c r="CP397" i="35"/>
  <c r="CQ398" i="35"/>
  <c r="CF505" i="35"/>
  <c r="CZ283" i="35" l="1"/>
  <c r="DO282" i="35"/>
  <c r="CT365" i="35"/>
  <c r="DN364" i="35"/>
  <c r="CS410" i="35"/>
  <c r="CX436" i="35"/>
  <c r="CQ399" i="35"/>
  <c r="CP398" i="35"/>
  <c r="CN294" i="35"/>
  <c r="DM294" i="35" s="1"/>
  <c r="CO399" i="35"/>
  <c r="CR398" i="35"/>
  <c r="CF506" i="35"/>
  <c r="CF507" i="35" s="1"/>
  <c r="DO283" i="35" l="1"/>
  <c r="CZ284" i="35"/>
  <c r="DN365" i="35"/>
  <c r="CT366" i="35"/>
  <c r="CS411" i="35"/>
  <c r="CX437" i="35"/>
  <c r="CR399" i="35"/>
  <c r="CO400" i="35"/>
  <c r="CN295" i="35"/>
  <c r="DM295" i="35" s="1"/>
  <c r="CP399" i="35"/>
  <c r="CQ400" i="35"/>
  <c r="CF508" i="35"/>
  <c r="DO284" i="35" l="1"/>
  <c r="CZ285" i="35"/>
  <c r="CT367" i="35"/>
  <c r="DN366" i="35"/>
  <c r="CS412" i="35"/>
  <c r="CX438" i="35"/>
  <c r="CQ401" i="35"/>
  <c r="CP400" i="35"/>
  <c r="CN296" i="35"/>
  <c r="DM296" i="35" s="1"/>
  <c r="CO401" i="35"/>
  <c r="CR400" i="35"/>
  <c r="CF509" i="35"/>
  <c r="DO285" i="35" l="1"/>
  <c r="CZ286" i="35"/>
  <c r="CT368" i="35"/>
  <c r="DN367" i="35"/>
  <c r="CS413" i="35"/>
  <c r="CX439" i="35"/>
  <c r="CR401" i="35"/>
  <c r="CO402" i="35"/>
  <c r="CN297" i="35"/>
  <c r="DM297" i="35" s="1"/>
  <c r="CP401" i="35"/>
  <c r="CQ402" i="35"/>
  <c r="CF510" i="35"/>
  <c r="DO286" i="35" l="1"/>
  <c r="CZ287" i="35"/>
  <c r="CT369" i="35"/>
  <c r="DN368" i="35"/>
  <c r="CS414" i="35"/>
  <c r="CX440" i="35"/>
  <c r="CQ403" i="35"/>
  <c r="CP402" i="35"/>
  <c r="CN298" i="35"/>
  <c r="DM298" i="35" s="1"/>
  <c r="CO403" i="35"/>
  <c r="CR402" i="35"/>
  <c r="CF511" i="35"/>
  <c r="CF512" i="35" s="1"/>
  <c r="CZ288" i="35" l="1"/>
  <c r="DO287" i="35"/>
  <c r="CT370" i="35"/>
  <c r="DN369" i="35"/>
  <c r="CS415" i="35"/>
  <c r="CX441" i="35"/>
  <c r="CR403" i="35"/>
  <c r="CO404" i="35"/>
  <c r="CN299" i="35"/>
  <c r="DM299" i="35" s="1"/>
  <c r="CP403" i="35"/>
  <c r="CQ404" i="35"/>
  <c r="CF513" i="35"/>
  <c r="CF514" i="35" s="1"/>
  <c r="DO288" i="35" l="1"/>
  <c r="CZ289" i="35"/>
  <c r="DN370" i="35"/>
  <c r="CT371" i="35"/>
  <c r="CS416" i="35"/>
  <c r="CX442" i="35"/>
  <c r="CQ405" i="35"/>
  <c r="CP404" i="35"/>
  <c r="CN300" i="35"/>
  <c r="DM300" i="35" s="1"/>
  <c r="CO405" i="35"/>
  <c r="CR404" i="35"/>
  <c r="CF515" i="35"/>
  <c r="DO289" i="35" l="1"/>
  <c r="CZ290" i="35"/>
  <c r="CT372" i="35"/>
  <c r="DN371" i="35"/>
  <c r="CS417" i="35"/>
  <c r="CX443" i="35"/>
  <c r="CR405" i="35"/>
  <c r="CO406" i="35"/>
  <c r="CN301" i="35"/>
  <c r="DM301" i="35" s="1"/>
  <c r="CP405" i="35"/>
  <c r="CQ406" i="35"/>
  <c r="CF516" i="35"/>
  <c r="CF517" i="35" s="1"/>
  <c r="DO290" i="35" l="1"/>
  <c r="CZ291" i="35"/>
  <c r="DN372" i="35"/>
  <c r="CT373" i="35"/>
  <c r="CS418" i="35"/>
  <c r="CX444" i="35"/>
  <c r="CQ407" i="35"/>
  <c r="CP406" i="35"/>
  <c r="CN302" i="35"/>
  <c r="DM302" i="35" s="1"/>
  <c r="CO407" i="35"/>
  <c r="CR406" i="35"/>
  <c r="CF518" i="35"/>
  <c r="CF519" i="35" s="1"/>
  <c r="DO291" i="35" l="1"/>
  <c r="CZ292" i="35"/>
  <c r="CT374" i="35"/>
  <c r="DN373" i="35"/>
  <c r="CS419" i="35"/>
  <c r="CX445" i="35"/>
  <c r="CR407" i="35"/>
  <c r="CO408" i="35"/>
  <c r="CN303" i="35"/>
  <c r="DM303" i="35" s="1"/>
  <c r="CP407" i="35"/>
  <c r="CQ408" i="35"/>
  <c r="CF520" i="35"/>
  <c r="CF521" i="35" s="1"/>
  <c r="DO292" i="35" l="1"/>
  <c r="CZ293" i="35"/>
  <c r="DN374" i="35"/>
  <c r="CT375" i="35"/>
  <c r="CS420" i="35"/>
  <c r="CX446" i="35"/>
  <c r="CQ409" i="35"/>
  <c r="CP408" i="35"/>
  <c r="CN304" i="35"/>
  <c r="DM304" i="35" s="1"/>
  <c r="CO409" i="35"/>
  <c r="CR408" i="35"/>
  <c r="CF522" i="35"/>
  <c r="CZ294" i="35" l="1"/>
  <c r="DO293" i="35"/>
  <c r="DN375" i="35"/>
  <c r="CT376" i="35"/>
  <c r="CS421" i="35"/>
  <c r="CX447" i="35"/>
  <c r="CR409" i="35"/>
  <c r="CO410" i="35"/>
  <c r="CN305" i="35"/>
  <c r="DM305" i="35" s="1"/>
  <c r="CP409" i="35"/>
  <c r="CQ410" i="35"/>
  <c r="CF523" i="35"/>
  <c r="CF524" i="35" s="1"/>
  <c r="CZ295" i="35" l="1"/>
  <c r="DO294" i="35"/>
  <c r="DN376" i="35"/>
  <c r="CT377" i="35"/>
  <c r="CS422" i="35"/>
  <c r="CX448" i="35"/>
  <c r="CQ411" i="35"/>
  <c r="CP410" i="35"/>
  <c r="CN306" i="35"/>
  <c r="DM306" i="35" s="1"/>
  <c r="CO411" i="35"/>
  <c r="CR410" i="35"/>
  <c r="CF525" i="35"/>
  <c r="CZ296" i="35" l="1"/>
  <c r="DO295" i="35"/>
  <c r="DN377" i="35"/>
  <c r="CT378" i="35"/>
  <c r="CS423" i="35"/>
  <c r="CX449" i="35"/>
  <c r="CR411" i="35"/>
  <c r="CO412" i="35"/>
  <c r="CN307" i="35"/>
  <c r="DM307" i="35" s="1"/>
  <c r="CP411" i="35"/>
  <c r="CQ412" i="35"/>
  <c r="CF526" i="35"/>
  <c r="CF527" i="35" s="1"/>
  <c r="CZ297" i="35" l="1"/>
  <c r="DO296" i="35"/>
  <c r="CT379" i="35"/>
  <c r="DN378" i="35"/>
  <c r="CS424" i="35"/>
  <c r="CX450" i="35"/>
  <c r="CQ413" i="35"/>
  <c r="CP412" i="35"/>
  <c r="CN308" i="35"/>
  <c r="DM308" i="35" s="1"/>
  <c r="CO413" i="35"/>
  <c r="CR412" i="35"/>
  <c r="CF528" i="35"/>
  <c r="CF529" i="35" s="1"/>
  <c r="CZ298" i="35" l="1"/>
  <c r="DO297" i="35"/>
  <c r="DN379" i="35"/>
  <c r="CT380" i="35"/>
  <c r="CS425" i="35"/>
  <c r="CX451" i="35"/>
  <c r="CR413" i="35"/>
  <c r="CO414" i="35"/>
  <c r="CN309" i="35"/>
  <c r="DM309" i="35" s="1"/>
  <c r="CP413" i="35"/>
  <c r="CQ414" i="35"/>
  <c r="CF530" i="35"/>
  <c r="CZ299" i="35" l="1"/>
  <c r="DO298" i="35"/>
  <c r="CT381" i="35"/>
  <c r="DN380" i="35"/>
  <c r="CS426" i="35"/>
  <c r="CX452" i="35"/>
  <c r="CQ415" i="35"/>
  <c r="CP414" i="35"/>
  <c r="CN310" i="35"/>
  <c r="DM310" i="35" s="1"/>
  <c r="CO415" i="35"/>
  <c r="CR414" i="35"/>
  <c r="CF531" i="35"/>
  <c r="CF532" i="35" s="1"/>
  <c r="DO299" i="35" l="1"/>
  <c r="CZ300" i="35"/>
  <c r="DN381" i="35"/>
  <c r="CT382" i="35"/>
  <c r="CS427" i="35"/>
  <c r="CX453" i="35"/>
  <c r="CR415" i="35"/>
  <c r="CO416" i="35"/>
  <c r="CN311" i="35"/>
  <c r="DM311" i="35" s="1"/>
  <c r="CP415" i="35"/>
  <c r="CQ416" i="35"/>
  <c r="CF533" i="35"/>
  <c r="DO300" i="35" l="1"/>
  <c r="CZ301" i="35"/>
  <c r="CT383" i="35"/>
  <c r="DN382" i="35"/>
  <c r="CS428" i="35"/>
  <c r="CX454" i="35"/>
  <c r="CQ417" i="35"/>
  <c r="CP416" i="35"/>
  <c r="CN312" i="35"/>
  <c r="DM312" i="35" s="1"/>
  <c r="CO417" i="35"/>
  <c r="CR416" i="35"/>
  <c r="CF534" i="35"/>
  <c r="DO301" i="35" l="1"/>
  <c r="CZ302" i="35"/>
  <c r="CT384" i="35"/>
  <c r="DN383" i="35"/>
  <c r="CS429" i="35"/>
  <c r="CX455" i="35"/>
  <c r="CR417" i="35"/>
  <c r="CO418" i="35"/>
  <c r="CN313" i="35"/>
  <c r="DM313" i="35" s="1"/>
  <c r="CP417" i="35"/>
  <c r="CQ418" i="35"/>
  <c r="CF535" i="35"/>
  <c r="CF536" i="35" s="1"/>
  <c r="CZ303" i="35" l="1"/>
  <c r="DO302" i="35"/>
  <c r="DN384" i="35"/>
  <c r="CT385" i="35"/>
  <c r="CS430" i="35"/>
  <c r="CX456" i="35"/>
  <c r="CQ419" i="35"/>
  <c r="CP418" i="35"/>
  <c r="CN314" i="35"/>
  <c r="DM314" i="35" s="1"/>
  <c r="CO419" i="35"/>
  <c r="CR418" i="35"/>
  <c r="CF537" i="35"/>
  <c r="CZ304" i="35" l="1"/>
  <c r="DO303" i="35"/>
  <c r="CT386" i="35"/>
  <c r="DN385" i="35"/>
  <c r="CS431" i="35"/>
  <c r="CX457" i="35"/>
  <c r="CR419" i="35"/>
  <c r="CO420" i="35"/>
  <c r="CN315" i="35"/>
  <c r="DM315" i="35" s="1"/>
  <c r="CP419" i="35"/>
  <c r="CQ420" i="35"/>
  <c r="CG16" i="35"/>
  <c r="CG15" i="35"/>
  <c r="CG18" i="35"/>
  <c r="CG19" i="35" s="1"/>
  <c r="CG20" i="35" s="1"/>
  <c r="CG21" i="35" s="1"/>
  <c r="CG22" i="35" s="1"/>
  <c r="CG23" i="35" s="1"/>
  <c r="CG24" i="35" s="1"/>
  <c r="CG25" i="35" s="1"/>
  <c r="CG26" i="35" s="1"/>
  <c r="CG27" i="35" s="1"/>
  <c r="CG28" i="35" s="1"/>
  <c r="CG29" i="35" s="1"/>
  <c r="CG30" i="35" s="1"/>
  <c r="CG31" i="35" s="1"/>
  <c r="CG32" i="35" s="1"/>
  <c r="CG33" i="35" s="1"/>
  <c r="CG34" i="35" s="1"/>
  <c r="CG35" i="35" s="1"/>
  <c r="CG36" i="35" s="1"/>
  <c r="CG37" i="35" s="1"/>
  <c r="CG38" i="35" s="1"/>
  <c r="CG39" i="35" s="1"/>
  <c r="CG40" i="35" s="1"/>
  <c r="CG41" i="35" s="1"/>
  <c r="CG42" i="35" s="1"/>
  <c r="CG13" i="35"/>
  <c r="CG17" i="35"/>
  <c r="CG11" i="35"/>
  <c r="CG12" i="35"/>
  <c r="CG14" i="35"/>
  <c r="CF538" i="35"/>
  <c r="DO304" i="35" l="1"/>
  <c r="CZ305" i="35"/>
  <c r="DN386" i="35"/>
  <c r="CT387" i="35"/>
  <c r="CS432" i="35"/>
  <c r="CX458" i="35"/>
  <c r="CQ421" i="35"/>
  <c r="CP420" i="35"/>
  <c r="CN316" i="35"/>
  <c r="DM316" i="35" s="1"/>
  <c r="CO421" i="35"/>
  <c r="CR420" i="35"/>
  <c r="CG43" i="35"/>
  <c r="BZ14" i="35"/>
  <c r="BY14" i="35"/>
  <c r="BX14" i="35"/>
  <c r="BZ13" i="35"/>
  <c r="BX13" i="35"/>
  <c r="BY13" i="35"/>
  <c r="CF539" i="35"/>
  <c r="BX12" i="35"/>
  <c r="BY12" i="35"/>
  <c r="BZ12" i="35"/>
  <c r="BX16" i="35"/>
  <c r="BZ16" i="35"/>
  <c r="BY16" i="35"/>
  <c r="BX15" i="35"/>
  <c r="BY15" i="35"/>
  <c r="BZ15" i="35"/>
  <c r="BX11" i="35"/>
  <c r="BZ11" i="35"/>
  <c r="BY11" i="35"/>
  <c r="CH12" i="35"/>
  <c r="CH15" i="35"/>
  <c r="CH11" i="35"/>
  <c r="CH14" i="35"/>
  <c r="CH16" i="35"/>
  <c r="CH13" i="35"/>
  <c r="DO305" i="35" l="1"/>
  <c r="CZ306" i="35"/>
  <c r="CT388" i="35"/>
  <c r="DN387" i="35"/>
  <c r="CS433" i="35"/>
  <c r="CX459" i="35"/>
  <c r="DC16" i="35"/>
  <c r="DG12" i="35"/>
  <c r="DG13" i="35"/>
  <c r="DF12" i="35"/>
  <c r="DD11" i="35"/>
  <c r="DZ11" i="35" s="1"/>
  <c r="DF13" i="35"/>
  <c r="DE15" i="35"/>
  <c r="EA15" i="35" s="1"/>
  <c r="DE11" i="35"/>
  <c r="EA11" i="35" s="1"/>
  <c r="DD12" i="35"/>
  <c r="DZ12" i="35" s="1"/>
  <c r="DG16" i="35"/>
  <c r="DC11" i="35"/>
  <c r="DE13" i="35"/>
  <c r="EA13" i="35" s="1"/>
  <c r="DC15" i="35"/>
  <c r="DE12" i="35"/>
  <c r="EA12" i="35" s="1"/>
  <c r="DD16" i="35"/>
  <c r="DZ16" i="35" s="1"/>
  <c r="DG15" i="35"/>
  <c r="DE14" i="35"/>
  <c r="EA14" i="35" s="1"/>
  <c r="DF14" i="35"/>
  <c r="DC14" i="35"/>
  <c r="DG11" i="35"/>
  <c r="DE16" i="35"/>
  <c r="EA16" i="35" s="1"/>
  <c r="DF11" i="35"/>
  <c r="DF15" i="35"/>
  <c r="DD14" i="35"/>
  <c r="DZ14" i="35" s="1"/>
  <c r="DD13" i="35"/>
  <c r="DZ13" i="35" s="1"/>
  <c r="DC12" i="35"/>
  <c r="DC13" i="35"/>
  <c r="DF16" i="35"/>
  <c r="DD15" i="35"/>
  <c r="DZ15" i="35" s="1"/>
  <c r="DG14" i="35"/>
  <c r="CR421" i="35"/>
  <c r="CO422" i="35"/>
  <c r="CN317" i="35"/>
  <c r="DM317" i="35" s="1"/>
  <c r="CP421" i="35"/>
  <c r="CQ422" i="35"/>
  <c r="CE14" i="35"/>
  <c r="DL14" i="35" s="1"/>
  <c r="CD14" i="35"/>
  <c r="CD12" i="35"/>
  <c r="DK12" i="35" s="1"/>
  <c r="CE12" i="35"/>
  <c r="DL12" i="35" s="1"/>
  <c r="CD11" i="35"/>
  <c r="DK11" i="35" s="1"/>
  <c r="CE11" i="35"/>
  <c r="DL11" i="35" s="1"/>
  <c r="CI14" i="35"/>
  <c r="CI11" i="35"/>
  <c r="CI13" i="35"/>
  <c r="CI15" i="35"/>
  <c r="CI12" i="35"/>
  <c r="CI16" i="35"/>
  <c r="CE16" i="35"/>
  <c r="DL16" i="35" s="1"/>
  <c r="CD16" i="35"/>
  <c r="CD15" i="35"/>
  <c r="CE15" i="35"/>
  <c r="DL15" i="35" s="1"/>
  <c r="CF540" i="35"/>
  <c r="CD13" i="35"/>
  <c r="CE13" i="35"/>
  <c r="DL13" i="35" s="1"/>
  <c r="CG44" i="35"/>
  <c r="DO306" i="35" l="1"/>
  <c r="CZ307" i="35"/>
  <c r="DQ11" i="35"/>
  <c r="DN388" i="35"/>
  <c r="CT389" i="35"/>
  <c r="CS434" i="35"/>
  <c r="CX460" i="35"/>
  <c r="DY15" i="35"/>
  <c r="DP15" i="35"/>
  <c r="DY13" i="35"/>
  <c r="DP13" i="35"/>
  <c r="DY14" i="35"/>
  <c r="DP14" i="35"/>
  <c r="DY11" i="35"/>
  <c r="DP11" i="35"/>
  <c r="DY12" i="35"/>
  <c r="DP12" i="35"/>
  <c r="DY16" i="35"/>
  <c r="DP16" i="35"/>
  <c r="DQ12" i="35"/>
  <c r="EC11" i="35"/>
  <c r="EC13" i="35"/>
  <c r="EC12" i="35"/>
  <c r="EC15" i="35"/>
  <c r="EB11" i="35"/>
  <c r="EC16" i="35"/>
  <c r="EB12" i="35"/>
  <c r="EC14" i="35"/>
  <c r="DK13" i="35"/>
  <c r="EB13" i="35" s="1"/>
  <c r="DK15" i="35"/>
  <c r="EB15" i="35" s="1"/>
  <c r="DK16" i="35"/>
  <c r="EB16" i="35" s="1"/>
  <c r="DK14" i="35"/>
  <c r="EB14" i="35" s="1"/>
  <c r="CQ423" i="35"/>
  <c r="CP422" i="35"/>
  <c r="CN318" i="35"/>
  <c r="DM318" i="35" s="1"/>
  <c r="CO423" i="35"/>
  <c r="CR422" i="35"/>
  <c r="BX22" i="35"/>
  <c r="BZ22" i="35"/>
  <c r="BY22" i="35"/>
  <c r="BZ19" i="35"/>
  <c r="BX19" i="35"/>
  <c r="BY19" i="35"/>
  <c r="BY24" i="35"/>
  <c r="BZ24" i="35"/>
  <c r="BX24" i="35"/>
  <c r="BZ18" i="35"/>
  <c r="BX18" i="35"/>
  <c r="BY18" i="35"/>
  <c r="BX26" i="35"/>
  <c r="BZ26" i="35"/>
  <c r="BY26" i="35"/>
  <c r="BY21" i="35"/>
  <c r="BZ21" i="35"/>
  <c r="BX21" i="35"/>
  <c r="BZ29" i="35"/>
  <c r="BX29" i="35"/>
  <c r="BY29" i="35"/>
  <c r="BX27" i="35"/>
  <c r="BZ27" i="35"/>
  <c r="BY27" i="35"/>
  <c r="CH20" i="35"/>
  <c r="CH23" i="35"/>
  <c r="CH29" i="35"/>
  <c r="BY17" i="35"/>
  <c r="CH17" i="35"/>
  <c r="CH24" i="35"/>
  <c r="BZ17" i="35"/>
  <c r="CH26" i="35"/>
  <c r="CH28" i="35"/>
  <c r="BX17" i="35"/>
  <c r="CH18" i="35"/>
  <c r="CH27" i="35"/>
  <c r="CH21" i="35"/>
  <c r="CH19" i="35"/>
  <c r="CH25" i="35"/>
  <c r="CH22" i="35"/>
  <c r="BX23" i="35"/>
  <c r="BY23" i="35"/>
  <c r="BZ23" i="35"/>
  <c r="BX20" i="35"/>
  <c r="BY20" i="35"/>
  <c r="BZ20" i="35"/>
  <c r="BY25" i="35"/>
  <c r="BZ25" i="35"/>
  <c r="BX25" i="35"/>
  <c r="BZ28" i="35"/>
  <c r="BX28" i="35"/>
  <c r="BY28" i="35"/>
  <c r="CJ15" i="35"/>
  <c r="CK15" i="35" s="1"/>
  <c r="CJ14" i="35"/>
  <c r="CK14" i="35" s="1"/>
  <c r="CG45" i="35"/>
  <c r="CJ12" i="35"/>
  <c r="CK12" i="35" s="1"/>
  <c r="CJ13" i="35"/>
  <c r="CK13" i="35" s="1"/>
  <c r="CJ11" i="35"/>
  <c r="CK11" i="35" s="1"/>
  <c r="CJ16" i="35"/>
  <c r="CK16" i="35" s="1"/>
  <c r="DO307" i="35" l="1"/>
  <c r="CZ308" i="35"/>
  <c r="CT390" i="35"/>
  <c r="DN389" i="35"/>
  <c r="CS435" i="35"/>
  <c r="CX461" i="35"/>
  <c r="DQ16" i="35"/>
  <c r="DQ15" i="35"/>
  <c r="DQ14" i="35"/>
  <c r="DQ13" i="35"/>
  <c r="DU12" i="35"/>
  <c r="DV12" i="35"/>
  <c r="DW12" i="35"/>
  <c r="DX12" i="35"/>
  <c r="DT12" i="35"/>
  <c r="DU16" i="35"/>
  <c r="DV16" i="35"/>
  <c r="DW16" i="35"/>
  <c r="DX16" i="35"/>
  <c r="DT16" i="35"/>
  <c r="DU11" i="35"/>
  <c r="DW11" i="35"/>
  <c r="DV11" i="35"/>
  <c r="DX11" i="35"/>
  <c r="DT11" i="35"/>
  <c r="DU14" i="35"/>
  <c r="DV14" i="35"/>
  <c r="DW14" i="35"/>
  <c r="DX14" i="35"/>
  <c r="DT14" i="35"/>
  <c r="DU15" i="35"/>
  <c r="DW15" i="35"/>
  <c r="DV15" i="35"/>
  <c r="DX15" i="35"/>
  <c r="DT15" i="35"/>
  <c r="DU13" i="35"/>
  <c r="DV13" i="35"/>
  <c r="DW13" i="35"/>
  <c r="DX13" i="35"/>
  <c r="DT13" i="35"/>
  <c r="DG27" i="35"/>
  <c r="DF24" i="35"/>
  <c r="DD18" i="35"/>
  <c r="DZ18" i="35" s="1"/>
  <c r="DE25" i="35"/>
  <c r="EA25" i="35" s="1"/>
  <c r="DE18" i="35"/>
  <c r="EA18" i="35" s="1"/>
  <c r="DF23" i="35"/>
  <c r="DC29" i="35"/>
  <c r="DF20" i="35"/>
  <c r="DE23" i="35"/>
  <c r="EA23" i="35" s="1"/>
  <c r="DG28" i="35"/>
  <c r="DC26" i="35"/>
  <c r="DG26" i="35"/>
  <c r="DC17" i="35"/>
  <c r="DC21" i="35"/>
  <c r="DF27" i="35"/>
  <c r="DD23" i="35"/>
  <c r="DZ23" i="35" s="1"/>
  <c r="DG21" i="35"/>
  <c r="DF17" i="35"/>
  <c r="DE21" i="35"/>
  <c r="EA21" i="35" s="1"/>
  <c r="DE26" i="35"/>
  <c r="EA26" i="35" s="1"/>
  <c r="DE20" i="35"/>
  <c r="EA20" i="35" s="1"/>
  <c r="DC23" i="35"/>
  <c r="DC27" i="35"/>
  <c r="DD22" i="35"/>
  <c r="DZ22" i="35" s="1"/>
  <c r="DD25" i="35"/>
  <c r="DZ25" i="35" s="1"/>
  <c r="DE27" i="35"/>
  <c r="EA27" i="35" s="1"/>
  <c r="DG19" i="35"/>
  <c r="DC24" i="35"/>
  <c r="DG18" i="35"/>
  <c r="DG23" i="35"/>
  <c r="DF21" i="35"/>
  <c r="DG29" i="35"/>
  <c r="DD26" i="35"/>
  <c r="DZ26" i="35" s="1"/>
  <c r="DC18" i="35"/>
  <c r="DD28" i="35"/>
  <c r="DZ28" i="35" s="1"/>
  <c r="DD20" i="35"/>
  <c r="DZ20" i="35" s="1"/>
  <c r="DF29" i="35"/>
  <c r="DG24" i="35"/>
  <c r="DG25" i="35"/>
  <c r="DC25" i="35"/>
  <c r="DD17" i="35"/>
  <c r="DZ17" i="35" s="1"/>
  <c r="DG17" i="35"/>
  <c r="DE28" i="35"/>
  <c r="EA28" i="35" s="1"/>
  <c r="DD21" i="35"/>
  <c r="DZ21" i="35" s="1"/>
  <c r="DC22" i="35"/>
  <c r="DF26" i="35"/>
  <c r="DC19" i="35"/>
  <c r="DF22" i="35"/>
  <c r="DD27" i="35"/>
  <c r="DZ27" i="35" s="1"/>
  <c r="DD29" i="35"/>
  <c r="DZ29" i="35" s="1"/>
  <c r="DE29" i="35"/>
  <c r="EA29" i="35" s="1"/>
  <c r="DG22" i="35"/>
  <c r="DG20" i="35"/>
  <c r="DD19" i="35"/>
  <c r="DZ19" i="35" s="1"/>
  <c r="DE17" i="35"/>
  <c r="EA17" i="35" s="1"/>
  <c r="DC28" i="35"/>
  <c r="DF18" i="35"/>
  <c r="DE19" i="35"/>
  <c r="EA19" i="35" s="1"/>
  <c r="DD24" i="35"/>
  <c r="DZ24" i="35" s="1"/>
  <c r="DF25" i="35"/>
  <c r="DE22" i="35"/>
  <c r="EA22" i="35" s="1"/>
  <c r="DE24" i="35"/>
  <c r="EA24" i="35" s="1"/>
  <c r="DF19" i="35"/>
  <c r="DC20" i="35"/>
  <c r="DF28" i="35"/>
  <c r="CR423" i="35"/>
  <c r="CO424" i="35"/>
  <c r="CN319" i="35"/>
  <c r="DM319" i="35" s="1"/>
  <c r="CP423" i="35"/>
  <c r="CQ424" i="35"/>
  <c r="CD23" i="35"/>
  <c r="DK23" i="35" s="1"/>
  <c r="CE23" i="35"/>
  <c r="DL23" i="35" s="1"/>
  <c r="CE29" i="35"/>
  <c r="DL29" i="35" s="1"/>
  <c r="CD29" i="35"/>
  <c r="CD22" i="35"/>
  <c r="DK22" i="35" s="1"/>
  <c r="CE22" i="35"/>
  <c r="DL22" i="35" s="1"/>
  <c r="CD28" i="35"/>
  <c r="DK28" i="35" s="1"/>
  <c r="CE28" i="35"/>
  <c r="DL28" i="35" s="1"/>
  <c r="CD25" i="35"/>
  <c r="DK25" i="35" s="1"/>
  <c r="CE25" i="35"/>
  <c r="DL25" i="35" s="1"/>
  <c r="CD24" i="35"/>
  <c r="DK24" i="35" s="1"/>
  <c r="CE24" i="35"/>
  <c r="DL24" i="35" s="1"/>
  <c r="CD19" i="35"/>
  <c r="CE19" i="35"/>
  <c r="DL19" i="35" s="1"/>
  <c r="CE27" i="35"/>
  <c r="DL27" i="35" s="1"/>
  <c r="CD27" i="35"/>
  <c r="CD21" i="35"/>
  <c r="DK21" i="35" s="1"/>
  <c r="CE21" i="35"/>
  <c r="DL21" i="35" s="1"/>
  <c r="CI25" i="35"/>
  <c r="CI20" i="35"/>
  <c r="CI22" i="35"/>
  <c r="CI26" i="35"/>
  <c r="CE17" i="35"/>
  <c r="DL17" i="35" s="1"/>
  <c r="CI24" i="35"/>
  <c r="CD17" i="35"/>
  <c r="DK17" i="35" s="1"/>
  <c r="CI27" i="35"/>
  <c r="CI19" i="35"/>
  <c r="CI23" i="35"/>
  <c r="CI18" i="35"/>
  <c r="CI28" i="35"/>
  <c r="CI17" i="35"/>
  <c r="CI29" i="35"/>
  <c r="CI21" i="35"/>
  <c r="CD26" i="35"/>
  <c r="DK26" i="35" s="1"/>
  <c r="CE26" i="35"/>
  <c r="DL26" i="35" s="1"/>
  <c r="CE18" i="35"/>
  <c r="DL18" i="35" s="1"/>
  <c r="CD18" i="35"/>
  <c r="CD20" i="35"/>
  <c r="DK20" i="35" s="1"/>
  <c r="CE20" i="35"/>
  <c r="DL20" i="35" s="1"/>
  <c r="CG46" i="35"/>
  <c r="CF541" i="35"/>
  <c r="CF542" i="35" s="1"/>
  <c r="DO308" i="35" l="1"/>
  <c r="CZ309" i="35"/>
  <c r="DQ26" i="35"/>
  <c r="DN390" i="35"/>
  <c r="CT391" i="35"/>
  <c r="CS436" i="35"/>
  <c r="DQ28" i="35"/>
  <c r="CX462" i="35"/>
  <c r="DY22" i="35"/>
  <c r="DP22" i="35"/>
  <c r="DY17" i="35"/>
  <c r="DP17" i="35"/>
  <c r="DY24" i="35"/>
  <c r="DP24" i="35"/>
  <c r="DY26" i="35"/>
  <c r="DP26" i="35"/>
  <c r="DY18" i="35"/>
  <c r="DP18" i="35"/>
  <c r="DY20" i="35"/>
  <c r="DP20" i="35"/>
  <c r="DY28" i="35"/>
  <c r="DP28" i="35"/>
  <c r="DY25" i="35"/>
  <c r="DP25" i="35"/>
  <c r="DY19" i="35"/>
  <c r="DP19" i="35"/>
  <c r="DY27" i="35"/>
  <c r="DP27" i="35"/>
  <c r="DY29" i="35"/>
  <c r="DP29" i="35"/>
  <c r="DY23" i="35"/>
  <c r="DP23" i="35"/>
  <c r="DY21" i="35"/>
  <c r="DP21" i="35"/>
  <c r="DQ21" i="35"/>
  <c r="DQ25" i="35"/>
  <c r="DQ23" i="35"/>
  <c r="DQ22" i="35"/>
  <c r="DQ20" i="35"/>
  <c r="DQ17" i="35"/>
  <c r="DQ24" i="35"/>
  <c r="EB28" i="35"/>
  <c r="EC20" i="35"/>
  <c r="EC21" i="35"/>
  <c r="EC26" i="35"/>
  <c r="EB23" i="35"/>
  <c r="EC27" i="35"/>
  <c r="EC23" i="35"/>
  <c r="EC19" i="35"/>
  <c r="EC28" i="35"/>
  <c r="EB25" i="35"/>
  <c r="EC22" i="35"/>
  <c r="EB20" i="35"/>
  <c r="EB24" i="35"/>
  <c r="EC24" i="35"/>
  <c r="EB21" i="35"/>
  <c r="EC18" i="35"/>
  <c r="EB17" i="35"/>
  <c r="EB22" i="35"/>
  <c r="EC17" i="35"/>
  <c r="EC25" i="35"/>
  <c r="EC29" i="35"/>
  <c r="EB26" i="35"/>
  <c r="DK18" i="35"/>
  <c r="EB18" i="35" s="1"/>
  <c r="DK27" i="35"/>
  <c r="EB27" i="35" s="1"/>
  <c r="DK19" i="35"/>
  <c r="EB19" i="35" s="1"/>
  <c r="DK29" i="35"/>
  <c r="EB29" i="35" s="1"/>
  <c r="CQ425" i="35"/>
  <c r="CP424" i="35"/>
  <c r="CN320" i="35"/>
  <c r="DM320" i="35" s="1"/>
  <c r="CO425" i="35"/>
  <c r="CR424" i="35"/>
  <c r="CJ22" i="35"/>
  <c r="CK22" i="35" s="1"/>
  <c r="CJ27" i="35"/>
  <c r="CK27" i="35" s="1"/>
  <c r="CJ21" i="35"/>
  <c r="CK21" i="35" s="1"/>
  <c r="CJ23" i="35"/>
  <c r="CK23" i="35" s="1"/>
  <c r="CJ24" i="35"/>
  <c r="CK24" i="35" s="1"/>
  <c r="CJ29" i="35"/>
  <c r="CK29" i="35" s="1"/>
  <c r="CJ20" i="35"/>
  <c r="CK20" i="35" s="1"/>
  <c r="CJ26" i="35"/>
  <c r="CK26" i="35" s="1"/>
  <c r="CJ25" i="35"/>
  <c r="CK25" i="35" s="1"/>
  <c r="CJ19" i="35"/>
  <c r="CK19" i="35" s="1"/>
  <c r="CJ17" i="35"/>
  <c r="CK17" i="35" s="1"/>
  <c r="CJ28" i="35"/>
  <c r="CK28" i="35" s="1"/>
  <c r="CJ18" i="35"/>
  <c r="CK18" i="35" s="1"/>
  <c r="CF543" i="35"/>
  <c r="CG47" i="35"/>
  <c r="DO309" i="35" l="1"/>
  <c r="CZ310" i="35"/>
  <c r="CT392" i="35"/>
  <c r="DN391" i="35"/>
  <c r="CS437" i="35"/>
  <c r="CX463" i="35"/>
  <c r="DQ27" i="35"/>
  <c r="DQ19" i="35"/>
  <c r="DQ29" i="35"/>
  <c r="DQ18" i="35"/>
  <c r="DU23" i="35"/>
  <c r="DW23" i="35"/>
  <c r="DV23" i="35"/>
  <c r="DX23" i="35"/>
  <c r="DT23" i="35"/>
  <c r="DU21" i="35"/>
  <c r="DV21" i="35"/>
  <c r="DW21" i="35"/>
  <c r="DX21" i="35"/>
  <c r="DT21" i="35"/>
  <c r="DU29" i="35"/>
  <c r="DV29" i="35"/>
  <c r="DW29" i="35"/>
  <c r="DX29" i="35"/>
  <c r="DT29" i="35"/>
  <c r="DU18" i="35"/>
  <c r="DV18" i="35"/>
  <c r="DW18" i="35"/>
  <c r="DX18" i="35"/>
  <c r="DT18" i="35"/>
  <c r="DU19" i="35"/>
  <c r="DW19" i="35"/>
  <c r="DX19" i="35"/>
  <c r="DV19" i="35"/>
  <c r="DT19" i="35"/>
  <c r="DU27" i="35"/>
  <c r="DW27" i="35"/>
  <c r="DV27" i="35"/>
  <c r="DX27" i="35"/>
  <c r="DT27" i="35"/>
  <c r="DU20" i="35"/>
  <c r="DV20" i="35"/>
  <c r="DW20" i="35"/>
  <c r="DX20" i="35"/>
  <c r="DT20" i="35"/>
  <c r="DU24" i="35"/>
  <c r="DV24" i="35"/>
  <c r="DW24" i="35"/>
  <c r="DX24" i="35"/>
  <c r="DT24" i="35"/>
  <c r="DU28" i="35"/>
  <c r="DV28" i="35"/>
  <c r="DW28" i="35"/>
  <c r="DX28" i="35"/>
  <c r="DT28" i="35"/>
  <c r="DU17" i="35"/>
  <c r="DV17" i="35"/>
  <c r="DX17" i="35"/>
  <c r="DW17" i="35"/>
  <c r="DT17" i="35"/>
  <c r="DU25" i="35"/>
  <c r="DV25" i="35"/>
  <c r="DW25" i="35"/>
  <c r="DX25" i="35"/>
  <c r="DT25" i="35"/>
  <c r="DU22" i="35"/>
  <c r="DV22" i="35"/>
  <c r="DW22" i="35"/>
  <c r="DX22" i="35"/>
  <c r="DT22" i="35"/>
  <c r="DU26" i="35"/>
  <c r="DV26" i="35"/>
  <c r="DW26" i="35"/>
  <c r="DX26" i="35"/>
  <c r="DT26" i="35"/>
  <c r="CR425" i="35"/>
  <c r="CO426" i="35"/>
  <c r="CN321" i="35"/>
  <c r="DM321" i="35" s="1"/>
  <c r="CP425" i="35"/>
  <c r="CQ426" i="35"/>
  <c r="CF544" i="35"/>
  <c r="CG48" i="35"/>
  <c r="CZ311" i="35" l="1"/>
  <c r="DO310" i="35"/>
  <c r="DN392" i="35"/>
  <c r="CT393" i="35"/>
  <c r="CS438" i="35"/>
  <c r="CX464" i="35"/>
  <c r="CQ427" i="35"/>
  <c r="CP426" i="35"/>
  <c r="CN322" i="35"/>
  <c r="DM322" i="35" s="1"/>
  <c r="CO427" i="35"/>
  <c r="CR426" i="35"/>
  <c r="CF545" i="35"/>
  <c r="CG49" i="35"/>
  <c r="CZ312" i="35" l="1"/>
  <c r="DO311" i="35"/>
  <c r="DN393" i="35"/>
  <c r="CT394" i="35"/>
  <c r="CS439" i="35"/>
  <c r="CX465" i="35"/>
  <c r="CR427" i="35"/>
  <c r="CO428" i="35"/>
  <c r="CN323" i="35"/>
  <c r="DM323" i="35" s="1"/>
  <c r="CP427" i="35"/>
  <c r="CQ428" i="35"/>
  <c r="CG50" i="35"/>
  <c r="CZ313" i="35" l="1"/>
  <c r="DO312" i="35"/>
  <c r="DN394" i="35"/>
  <c r="CT395" i="35"/>
  <c r="CS440" i="35"/>
  <c r="CX466" i="35"/>
  <c r="CQ429" i="35"/>
  <c r="CP428" i="35"/>
  <c r="CN324" i="35"/>
  <c r="DM324" i="35" s="1"/>
  <c r="CO429" i="35"/>
  <c r="CR428" i="35"/>
  <c r="CF546" i="35"/>
  <c r="CF547" i="35" s="1"/>
  <c r="CG51" i="35"/>
  <c r="DO313" i="35" l="1"/>
  <c r="CZ314" i="35"/>
  <c r="CT396" i="35"/>
  <c r="DN395" i="35"/>
  <c r="CS441" i="35"/>
  <c r="CX467" i="35"/>
  <c r="CR429" i="35"/>
  <c r="CO430" i="35"/>
  <c r="CN325" i="35"/>
  <c r="DM325" i="35" s="1"/>
  <c r="CP429" i="35"/>
  <c r="CQ430" i="35"/>
  <c r="CG52" i="35"/>
  <c r="DO314" i="35" l="1"/>
  <c r="CZ315" i="35"/>
  <c r="DN396" i="35"/>
  <c r="CT397" i="35"/>
  <c r="CS442" i="35"/>
  <c r="CX468" i="35"/>
  <c r="CQ431" i="35"/>
  <c r="CP430" i="35"/>
  <c r="CN326" i="35"/>
  <c r="DM326" i="35" s="1"/>
  <c r="CO431" i="35"/>
  <c r="CR430" i="35"/>
  <c r="CG53" i="35"/>
  <c r="CF548" i="35"/>
  <c r="CF549" i="35" s="1"/>
  <c r="DO315" i="35" l="1"/>
  <c r="CZ316" i="35"/>
  <c r="CT398" i="35"/>
  <c r="DN397" i="35"/>
  <c r="CS443" i="35"/>
  <c r="CX469" i="35"/>
  <c r="CR431" i="35"/>
  <c r="CO432" i="35"/>
  <c r="CN327" i="35"/>
  <c r="DM327" i="35" s="1"/>
  <c r="CP431" i="35"/>
  <c r="CQ432" i="35"/>
  <c r="CG54" i="35"/>
  <c r="CZ317" i="35" l="1"/>
  <c r="DO316" i="35"/>
  <c r="CT399" i="35"/>
  <c r="DN398" i="35"/>
  <c r="CS444" i="35"/>
  <c r="CX470" i="35"/>
  <c r="CQ433" i="35"/>
  <c r="CP432" i="35"/>
  <c r="CN328" i="35"/>
  <c r="DM328" i="35" s="1"/>
  <c r="CO433" i="35"/>
  <c r="CR432" i="35"/>
  <c r="CG55" i="35"/>
  <c r="CF550" i="35"/>
  <c r="CF551" i="35" s="1"/>
  <c r="CZ318" i="35" l="1"/>
  <c r="DO317" i="35"/>
  <c r="CT400" i="35"/>
  <c r="DN399" i="35"/>
  <c r="CS445" i="35"/>
  <c r="CX471" i="35"/>
  <c r="CR433" i="35"/>
  <c r="CO434" i="35"/>
  <c r="CN329" i="35"/>
  <c r="DM329" i="35" s="1"/>
  <c r="CP433" i="35"/>
  <c r="CQ434" i="35"/>
  <c r="CF552" i="35"/>
  <c r="CG56" i="35"/>
  <c r="DO318" i="35" l="1"/>
  <c r="CZ319" i="35"/>
  <c r="DN400" i="35"/>
  <c r="CT401" i="35"/>
  <c r="CS446" i="35"/>
  <c r="CX472" i="35"/>
  <c r="CQ435" i="35"/>
  <c r="CP434" i="35"/>
  <c r="CN330" i="35"/>
  <c r="DM330" i="35" s="1"/>
  <c r="CO435" i="35"/>
  <c r="CR434" i="35"/>
  <c r="CG57" i="35"/>
  <c r="DO319" i="35" l="1"/>
  <c r="CZ320" i="35"/>
  <c r="CT402" i="35"/>
  <c r="DN401" i="35"/>
  <c r="CS447" i="35"/>
  <c r="CX473" i="35"/>
  <c r="CR435" i="35"/>
  <c r="CO436" i="35"/>
  <c r="CN331" i="35"/>
  <c r="DM331" i="35" s="1"/>
  <c r="CP435" i="35"/>
  <c r="CQ436" i="35"/>
  <c r="CG58" i="35"/>
  <c r="CF553" i="35"/>
  <c r="CF554" i="35" s="1"/>
  <c r="CZ321" i="35" l="1"/>
  <c r="DO320" i="35"/>
  <c r="CT403" i="35"/>
  <c r="DN402" i="35"/>
  <c r="CS448" i="35"/>
  <c r="CX474" i="35"/>
  <c r="CQ437" i="35"/>
  <c r="CP436" i="35"/>
  <c r="CN332" i="35"/>
  <c r="DM332" i="35" s="1"/>
  <c r="CO437" i="35"/>
  <c r="CR436" i="35"/>
  <c r="CG59" i="35"/>
  <c r="CF555" i="35"/>
  <c r="DO321" i="35" l="1"/>
  <c r="CZ322" i="35"/>
  <c r="CT404" i="35"/>
  <c r="DN403" i="35"/>
  <c r="CS449" i="35"/>
  <c r="CX475" i="35"/>
  <c r="CR437" i="35"/>
  <c r="CO438" i="35"/>
  <c r="CN333" i="35"/>
  <c r="DM333" i="35" s="1"/>
  <c r="CP437" i="35"/>
  <c r="CQ438" i="35"/>
  <c r="CG60" i="35"/>
  <c r="DO322" i="35" l="1"/>
  <c r="CZ323" i="35"/>
  <c r="CT405" i="35"/>
  <c r="DN404" i="35"/>
  <c r="CS450" i="35"/>
  <c r="CX476" i="35"/>
  <c r="CQ439" i="35"/>
  <c r="CP438" i="35"/>
  <c r="CN334" i="35"/>
  <c r="DM334" i="35" s="1"/>
  <c r="CO439" i="35"/>
  <c r="CR438" i="35"/>
  <c r="CF556" i="35"/>
  <c r="CF557" i="35" s="1"/>
  <c r="CG61" i="35"/>
  <c r="CZ324" i="35" l="1"/>
  <c r="DO323" i="35"/>
  <c r="CT406" i="35"/>
  <c r="DN405" i="35"/>
  <c r="CS451" i="35"/>
  <c r="CX477" i="35"/>
  <c r="CR439" i="35"/>
  <c r="CO440" i="35"/>
  <c r="CN335" i="35"/>
  <c r="DM335" i="35" s="1"/>
  <c r="CP439" i="35"/>
  <c r="CQ440" i="35"/>
  <c r="CG62" i="35"/>
  <c r="CZ325" i="35" l="1"/>
  <c r="DO324" i="35"/>
  <c r="CT407" i="35"/>
  <c r="DN406" i="35"/>
  <c r="CS452" i="35"/>
  <c r="CX478" i="35"/>
  <c r="CQ441" i="35"/>
  <c r="CP440" i="35"/>
  <c r="CN336" i="35"/>
  <c r="DM336" i="35" s="1"/>
  <c r="CO441" i="35"/>
  <c r="CR440" i="35"/>
  <c r="CF558" i="35"/>
  <c r="CF559" i="35" s="1"/>
  <c r="CG63" i="35"/>
  <c r="DO325" i="35" l="1"/>
  <c r="CZ326" i="35"/>
  <c r="CT408" i="35"/>
  <c r="DN407" i="35"/>
  <c r="CS453" i="35"/>
  <c r="CX479" i="35"/>
  <c r="CR441" i="35"/>
  <c r="CO442" i="35"/>
  <c r="CN337" i="35"/>
  <c r="DM337" i="35" s="1"/>
  <c r="CP441" i="35"/>
  <c r="CQ442" i="35"/>
  <c r="CG64" i="35"/>
  <c r="CF560" i="35"/>
  <c r="CZ327" i="35" l="1"/>
  <c r="DO326" i="35"/>
  <c r="DN408" i="35"/>
  <c r="CT409" i="35"/>
  <c r="CS454" i="35"/>
  <c r="CX480" i="35"/>
  <c r="CQ443" i="35"/>
  <c r="CP442" i="35"/>
  <c r="CN338" i="35"/>
  <c r="DM338" i="35" s="1"/>
  <c r="CO443" i="35"/>
  <c r="CR442" i="35"/>
  <c r="CG65" i="35"/>
  <c r="CF561" i="35"/>
  <c r="DO327" i="35" l="1"/>
  <c r="CZ328" i="35"/>
  <c r="DN409" i="35"/>
  <c r="CT410" i="35"/>
  <c r="CS455" i="35"/>
  <c r="CX481" i="35"/>
  <c r="CR443" i="35"/>
  <c r="CO444" i="35"/>
  <c r="CN339" i="35"/>
  <c r="DM339" i="35" s="1"/>
  <c r="CP443" i="35"/>
  <c r="CQ444" i="35"/>
  <c r="CG66" i="35"/>
  <c r="DO328" i="35" l="1"/>
  <c r="CZ329" i="35"/>
  <c r="DN410" i="35"/>
  <c r="CT411" i="35"/>
  <c r="CS456" i="35"/>
  <c r="CX482" i="35"/>
  <c r="CQ445" i="35"/>
  <c r="CP444" i="35"/>
  <c r="CN340" i="35"/>
  <c r="DM340" i="35" s="1"/>
  <c r="CO445" i="35"/>
  <c r="CR444" i="35"/>
  <c r="CG67" i="35"/>
  <c r="CF562" i="35"/>
  <c r="CF563" i="35" s="1"/>
  <c r="CZ330" i="35" l="1"/>
  <c r="DO329" i="35"/>
  <c r="CT412" i="35"/>
  <c r="DN411" i="35"/>
  <c r="CS457" i="35"/>
  <c r="CX483" i="35"/>
  <c r="CR445" i="35"/>
  <c r="CO446" i="35"/>
  <c r="CN341" i="35"/>
  <c r="DM341" i="35" s="1"/>
  <c r="CP445" i="35"/>
  <c r="CQ446" i="35"/>
  <c r="CG68" i="35"/>
  <c r="DO330" i="35" l="1"/>
  <c r="CZ331" i="35"/>
  <c r="DN412" i="35"/>
  <c r="CT413" i="35"/>
  <c r="CS458" i="35"/>
  <c r="CX484" i="35"/>
  <c r="CQ447" i="35"/>
  <c r="CP446" i="35"/>
  <c r="CN342" i="35"/>
  <c r="DM342" i="35" s="1"/>
  <c r="CO447" i="35"/>
  <c r="CR446" i="35"/>
  <c r="CG69" i="35"/>
  <c r="CF564" i="35"/>
  <c r="CF565" i="35" s="1"/>
  <c r="CZ332" i="35" l="1"/>
  <c r="DO331" i="35"/>
  <c r="DN413" i="35"/>
  <c r="CT414" i="35"/>
  <c r="CS459" i="35"/>
  <c r="CX485" i="35"/>
  <c r="CR447" i="35"/>
  <c r="CO448" i="35"/>
  <c r="CN343" i="35"/>
  <c r="DM343" i="35" s="1"/>
  <c r="CP447" i="35"/>
  <c r="CQ448" i="35"/>
  <c r="CF566" i="35"/>
  <c r="CG70" i="35"/>
  <c r="DO332" i="35" l="1"/>
  <c r="CZ333" i="35"/>
  <c r="DN414" i="35"/>
  <c r="CT415" i="35"/>
  <c r="CS460" i="35"/>
  <c r="CX486" i="35"/>
  <c r="CQ449" i="35"/>
  <c r="CP448" i="35"/>
  <c r="CN344" i="35"/>
  <c r="DM344" i="35" s="1"/>
  <c r="CO449" i="35"/>
  <c r="CR448" i="35"/>
  <c r="CG71" i="35"/>
  <c r="CZ334" i="35" l="1"/>
  <c r="DO333" i="35"/>
  <c r="DN415" i="35"/>
  <c r="CT416" i="35"/>
  <c r="CS461" i="35"/>
  <c r="CX487" i="35"/>
  <c r="CR449" i="35"/>
  <c r="CO450" i="35"/>
  <c r="CN345" i="35"/>
  <c r="DM345" i="35" s="1"/>
  <c r="CP449" i="35"/>
  <c r="CQ450" i="35"/>
  <c r="CF567" i="35"/>
  <c r="CF568" i="35" s="1"/>
  <c r="CG72" i="35"/>
  <c r="CZ335" i="35" l="1"/>
  <c r="DO334" i="35"/>
  <c r="CT417" i="35"/>
  <c r="DN416" i="35"/>
  <c r="CS462" i="35"/>
  <c r="CX488" i="35"/>
  <c r="CQ451" i="35"/>
  <c r="CP450" i="35"/>
  <c r="CN346" i="35"/>
  <c r="DM346" i="35" s="1"/>
  <c r="CO451" i="35"/>
  <c r="CR450" i="35"/>
  <c r="CG73" i="35"/>
  <c r="CF569" i="35"/>
  <c r="CZ336" i="35" l="1"/>
  <c r="DO335" i="35"/>
  <c r="CT418" i="35"/>
  <c r="DN417" i="35"/>
  <c r="CS463" i="35"/>
  <c r="CX489" i="35"/>
  <c r="CR451" i="35"/>
  <c r="CO452" i="35"/>
  <c r="CN347" i="35"/>
  <c r="DM347" i="35" s="1"/>
  <c r="CP451" i="35"/>
  <c r="CQ452" i="35"/>
  <c r="CG74" i="35"/>
  <c r="CZ337" i="35" l="1"/>
  <c r="DO336" i="35"/>
  <c r="CT419" i="35"/>
  <c r="DN418" i="35"/>
  <c r="CS464" i="35"/>
  <c r="CX490" i="35"/>
  <c r="CQ453" i="35"/>
  <c r="CP452" i="35"/>
  <c r="CN348" i="35"/>
  <c r="DM348" i="35" s="1"/>
  <c r="CO453" i="35"/>
  <c r="CR452" i="35"/>
  <c r="CG75" i="35"/>
  <c r="CF570" i="35"/>
  <c r="CF571" i="35" s="1"/>
  <c r="DO337" i="35" l="1"/>
  <c r="CZ338" i="35"/>
  <c r="DN419" i="35"/>
  <c r="CT420" i="35"/>
  <c r="CS465" i="35"/>
  <c r="CX491" i="35"/>
  <c r="CR453" i="35"/>
  <c r="CO454" i="35"/>
  <c r="CN349" i="35"/>
  <c r="DM349" i="35" s="1"/>
  <c r="CP453" i="35"/>
  <c r="CQ454" i="35"/>
  <c r="CF572" i="35"/>
  <c r="CG76" i="35"/>
  <c r="CZ339" i="35" l="1"/>
  <c r="DO338" i="35"/>
  <c r="CT421" i="35"/>
  <c r="DN420" i="35"/>
  <c r="CS466" i="35"/>
  <c r="CX492" i="35"/>
  <c r="CQ455" i="35"/>
  <c r="CP454" i="35"/>
  <c r="CN350" i="35"/>
  <c r="DM350" i="35" s="1"/>
  <c r="CO455" i="35"/>
  <c r="CR454" i="35"/>
  <c r="CG77" i="35"/>
  <c r="CZ340" i="35" l="1"/>
  <c r="DO339" i="35"/>
  <c r="CT422" i="35"/>
  <c r="DN421" i="35"/>
  <c r="CS467" i="35"/>
  <c r="CX493" i="35"/>
  <c r="CR455" i="35"/>
  <c r="CO456" i="35"/>
  <c r="CN351" i="35"/>
  <c r="DM351" i="35" s="1"/>
  <c r="CP455" i="35"/>
  <c r="CQ456" i="35"/>
  <c r="CG78" i="35"/>
  <c r="CF573" i="35"/>
  <c r="CF574" i="35" s="1"/>
  <c r="CZ341" i="35" l="1"/>
  <c r="DO340" i="35"/>
  <c r="DN422" i="35"/>
  <c r="CT423" i="35"/>
  <c r="CS468" i="35"/>
  <c r="CX494" i="35"/>
  <c r="CQ457" i="35"/>
  <c r="CP456" i="35"/>
  <c r="CN352" i="35"/>
  <c r="DM352" i="35" s="1"/>
  <c r="CO457" i="35"/>
  <c r="CR456" i="35"/>
  <c r="CG79" i="35"/>
  <c r="CZ342" i="35" l="1"/>
  <c r="DO341" i="35"/>
  <c r="CT424" i="35"/>
  <c r="DN423" i="35"/>
  <c r="CS469" i="35"/>
  <c r="CX495" i="35"/>
  <c r="CR457" i="35"/>
  <c r="CO458" i="35"/>
  <c r="CN353" i="35"/>
  <c r="DM353" i="35" s="1"/>
  <c r="CP457" i="35"/>
  <c r="CQ458" i="35"/>
  <c r="CG80" i="35"/>
  <c r="CF575" i="35"/>
  <c r="CF576" i="35" s="1"/>
  <c r="CZ343" i="35" l="1"/>
  <c r="DO342" i="35"/>
  <c r="CT425" i="35"/>
  <c r="DN424" i="35"/>
  <c r="CS470" i="35"/>
  <c r="CX496" i="35"/>
  <c r="CQ459" i="35"/>
  <c r="CP458" i="35"/>
  <c r="CN354" i="35"/>
  <c r="DM354" i="35" s="1"/>
  <c r="CO459" i="35"/>
  <c r="CR458" i="35"/>
  <c r="CG81" i="35"/>
  <c r="DO343" i="35" l="1"/>
  <c r="CZ344" i="35"/>
  <c r="CT426" i="35"/>
  <c r="DN425" i="35"/>
  <c r="CS471" i="35"/>
  <c r="CX497" i="35"/>
  <c r="CR459" i="35"/>
  <c r="CO460" i="35"/>
  <c r="CN355" i="35"/>
  <c r="DM355" i="35" s="1"/>
  <c r="CP459" i="35"/>
  <c r="CQ460" i="35"/>
  <c r="CG82" i="35"/>
  <c r="CF577" i="35"/>
  <c r="CF578" i="35" s="1"/>
  <c r="CZ345" i="35" l="1"/>
  <c r="DO344" i="35"/>
  <c r="DN426" i="35"/>
  <c r="CT427" i="35"/>
  <c r="CS472" i="35"/>
  <c r="CX498" i="35"/>
  <c r="CQ461" i="35"/>
  <c r="CP460" i="35"/>
  <c r="CN356" i="35"/>
  <c r="DM356" i="35" s="1"/>
  <c r="CO461" i="35"/>
  <c r="CR460" i="35"/>
  <c r="CG83" i="35"/>
  <c r="CZ346" i="35" l="1"/>
  <c r="DO345" i="35"/>
  <c r="CT428" i="35"/>
  <c r="DN427" i="35"/>
  <c r="CS473" i="35"/>
  <c r="CX499" i="35"/>
  <c r="CR461" i="35"/>
  <c r="CO462" i="35"/>
  <c r="CN357" i="35"/>
  <c r="DM357" i="35" s="1"/>
  <c r="CP461" i="35"/>
  <c r="CQ462" i="35"/>
  <c r="CG84" i="35"/>
  <c r="CF579" i="35"/>
  <c r="CF580" i="35" s="1"/>
  <c r="CZ347" i="35" l="1"/>
  <c r="DO346" i="35"/>
  <c r="DN428" i="35"/>
  <c r="CT429" i="35"/>
  <c r="CS474" i="35"/>
  <c r="CX500" i="35"/>
  <c r="CQ463" i="35"/>
  <c r="CP462" i="35"/>
  <c r="CN358" i="35"/>
  <c r="DM358" i="35" s="1"/>
  <c r="CO463" i="35"/>
  <c r="CR462" i="35"/>
  <c r="CG85" i="35"/>
  <c r="CF581" i="35"/>
  <c r="DO347" i="35" l="1"/>
  <c r="CZ348" i="35"/>
  <c r="DN429" i="35"/>
  <c r="CT430" i="35"/>
  <c r="CS475" i="35"/>
  <c r="CX501" i="35"/>
  <c r="CR463" i="35"/>
  <c r="CO464" i="35"/>
  <c r="CN359" i="35"/>
  <c r="DM359" i="35" s="1"/>
  <c r="CP463" i="35"/>
  <c r="CQ464" i="35"/>
  <c r="CG86" i="35"/>
  <c r="CF582" i="35"/>
  <c r="CZ349" i="35" l="1"/>
  <c r="DO348" i="35"/>
  <c r="DN430" i="35"/>
  <c r="CT431" i="35"/>
  <c r="CS476" i="35"/>
  <c r="CX502" i="35"/>
  <c r="CQ465" i="35"/>
  <c r="CP464" i="35"/>
  <c r="CN360" i="35"/>
  <c r="DM360" i="35" s="1"/>
  <c r="CO465" i="35"/>
  <c r="CR464" i="35"/>
  <c r="CG87" i="35"/>
  <c r="CZ350" i="35" l="1"/>
  <c r="DO349" i="35"/>
  <c r="DN431" i="35"/>
  <c r="CT432" i="35"/>
  <c r="CS477" i="35"/>
  <c r="CX503" i="35"/>
  <c r="CR465" i="35"/>
  <c r="CO466" i="35"/>
  <c r="CN361" i="35"/>
  <c r="DM361" i="35" s="1"/>
  <c r="CP465" i="35"/>
  <c r="CQ466" i="35"/>
  <c r="CG88" i="35"/>
  <c r="CF583" i="35"/>
  <c r="DO350" i="35" l="1"/>
  <c r="CZ351" i="35"/>
  <c r="DN432" i="35"/>
  <c r="CT433" i="35"/>
  <c r="CS478" i="35"/>
  <c r="CX504" i="35"/>
  <c r="CQ467" i="35"/>
  <c r="CP466" i="35"/>
  <c r="CN362" i="35"/>
  <c r="DM362" i="35" s="1"/>
  <c r="CO467" i="35"/>
  <c r="CR466" i="35"/>
  <c r="CF584" i="35"/>
  <c r="CG89" i="35"/>
  <c r="DO351" i="35" l="1"/>
  <c r="CZ352" i="35"/>
  <c r="DN433" i="35"/>
  <c r="CT434" i="35"/>
  <c r="CS479" i="35"/>
  <c r="CX505" i="35"/>
  <c r="CR467" i="35"/>
  <c r="CO468" i="35"/>
  <c r="CN363" i="35"/>
  <c r="DM363" i="35" s="1"/>
  <c r="CP467" i="35"/>
  <c r="CQ468" i="35"/>
  <c r="CF585" i="35"/>
  <c r="CG90" i="35"/>
  <c r="CZ353" i="35" l="1"/>
  <c r="DO352" i="35"/>
  <c r="CT435" i="35"/>
  <c r="DN434" i="35"/>
  <c r="CS480" i="35"/>
  <c r="CX506" i="35"/>
  <c r="CQ469" i="35"/>
  <c r="CP468" i="35"/>
  <c r="CN364" i="35"/>
  <c r="DM364" i="35" s="1"/>
  <c r="CO469" i="35"/>
  <c r="CR468" i="35"/>
  <c r="CG91" i="35"/>
  <c r="CF586" i="35"/>
  <c r="CZ354" i="35" l="1"/>
  <c r="DO353" i="35"/>
  <c r="DN435" i="35"/>
  <c r="CT436" i="35"/>
  <c r="CS481" i="35"/>
  <c r="CX507" i="35"/>
  <c r="CR469" i="35"/>
  <c r="CO470" i="35"/>
  <c r="CN365" i="35"/>
  <c r="DM365" i="35" s="1"/>
  <c r="CP469" i="35"/>
  <c r="CQ470" i="35"/>
  <c r="CG92" i="35"/>
  <c r="CF587" i="35"/>
  <c r="CZ355" i="35" l="1"/>
  <c r="DO354" i="35"/>
  <c r="DN436" i="35"/>
  <c r="CT437" i="35"/>
  <c r="CS482" i="35"/>
  <c r="CX508" i="35"/>
  <c r="CQ471" i="35"/>
  <c r="CP470" i="35"/>
  <c r="CN366" i="35"/>
  <c r="DM366" i="35" s="1"/>
  <c r="CO471" i="35"/>
  <c r="CR470" i="35"/>
  <c r="CF588" i="35"/>
  <c r="CG93" i="35"/>
  <c r="CZ356" i="35" l="1"/>
  <c r="DO355" i="35"/>
  <c r="CT438" i="35"/>
  <c r="DN437" i="35"/>
  <c r="CS483" i="35"/>
  <c r="CX509" i="35"/>
  <c r="CR471" i="35"/>
  <c r="CO472" i="35"/>
  <c r="CN367" i="35"/>
  <c r="DM367" i="35" s="1"/>
  <c r="CP471" i="35"/>
  <c r="CQ472" i="35"/>
  <c r="CG94" i="35"/>
  <c r="CF589" i="35"/>
  <c r="CZ357" i="35" l="1"/>
  <c r="DO356" i="35"/>
  <c r="CT439" i="35"/>
  <c r="DN438" i="35"/>
  <c r="CS484" i="35"/>
  <c r="CX510" i="35"/>
  <c r="CQ473" i="35"/>
  <c r="CP472" i="35"/>
  <c r="CN368" i="35"/>
  <c r="DM368" i="35" s="1"/>
  <c r="CO473" i="35"/>
  <c r="CR472" i="35"/>
  <c r="CG95" i="35"/>
  <c r="CF590" i="35"/>
  <c r="DO357" i="35" l="1"/>
  <c r="CZ358" i="35"/>
  <c r="CT440" i="35"/>
  <c r="DN439" i="35"/>
  <c r="CS485" i="35"/>
  <c r="CX511" i="35"/>
  <c r="CR473" i="35"/>
  <c r="CO474" i="35"/>
  <c r="CN369" i="35"/>
  <c r="DM369" i="35" s="1"/>
  <c r="CP473" i="35"/>
  <c r="CQ474" i="35"/>
  <c r="CF591" i="35"/>
  <c r="CG96" i="35"/>
  <c r="DO358" i="35" l="1"/>
  <c r="CZ359" i="35"/>
  <c r="DN440" i="35"/>
  <c r="CT441" i="35"/>
  <c r="CS486" i="35"/>
  <c r="CX512" i="35"/>
  <c r="CQ475" i="35"/>
  <c r="CP474" i="35"/>
  <c r="CN370" i="35"/>
  <c r="DM370" i="35" s="1"/>
  <c r="CO475" i="35"/>
  <c r="CR474" i="35"/>
  <c r="CG97" i="35"/>
  <c r="CF592" i="35"/>
  <c r="DO359" i="35" l="1"/>
  <c r="CZ360" i="35"/>
  <c r="CT442" i="35"/>
  <c r="DN441" i="35"/>
  <c r="CS487" i="35"/>
  <c r="CX513" i="35"/>
  <c r="CR475" i="35"/>
  <c r="CO476" i="35"/>
  <c r="CN371" i="35"/>
  <c r="DM371" i="35" s="1"/>
  <c r="CP475" i="35"/>
  <c r="CQ476" i="35"/>
  <c r="CF593" i="35"/>
  <c r="CG98" i="35"/>
  <c r="CZ361" i="35" l="1"/>
  <c r="DO360" i="35"/>
  <c r="CT443" i="35"/>
  <c r="DN442" i="35"/>
  <c r="CS488" i="35"/>
  <c r="CX514" i="35"/>
  <c r="CQ477" i="35"/>
  <c r="CP476" i="35"/>
  <c r="CN372" i="35"/>
  <c r="DM372" i="35" s="1"/>
  <c r="CO477" i="35"/>
  <c r="CR476" i="35"/>
  <c r="CG99" i="35"/>
  <c r="CF594" i="35"/>
  <c r="CZ362" i="35" l="1"/>
  <c r="DO361" i="35"/>
  <c r="CT444" i="35"/>
  <c r="DN443" i="35"/>
  <c r="CS489" i="35"/>
  <c r="CX515" i="35"/>
  <c r="CR477" i="35"/>
  <c r="CO478" i="35"/>
  <c r="CN373" i="35"/>
  <c r="DM373" i="35" s="1"/>
  <c r="CP477" i="35"/>
  <c r="CQ478" i="35"/>
  <c r="CF595" i="35"/>
  <c r="CG100" i="35"/>
  <c r="CZ363" i="35" l="1"/>
  <c r="DO362" i="35"/>
  <c r="DN444" i="35"/>
  <c r="CT445" i="35"/>
  <c r="CS490" i="35"/>
  <c r="CX516" i="35"/>
  <c r="CQ479" i="35"/>
  <c r="CP478" i="35"/>
  <c r="CN374" i="35"/>
  <c r="DM374" i="35" s="1"/>
  <c r="CO479" i="35"/>
  <c r="CR478" i="35"/>
  <c r="CG101" i="35"/>
  <c r="CF596" i="35"/>
  <c r="CZ364" i="35" l="1"/>
  <c r="DO363" i="35"/>
  <c r="DN445" i="35"/>
  <c r="CT446" i="35"/>
  <c r="CS491" i="35"/>
  <c r="CX517" i="35"/>
  <c r="CR479" i="35"/>
  <c r="CO480" i="35"/>
  <c r="CN375" i="35"/>
  <c r="DM375" i="35" s="1"/>
  <c r="CP479" i="35"/>
  <c r="CQ480" i="35"/>
  <c r="CF597" i="35"/>
  <c r="CG102" i="35"/>
  <c r="DO364" i="35" l="1"/>
  <c r="CZ365" i="35"/>
  <c r="DN446" i="35"/>
  <c r="CT447" i="35"/>
  <c r="CS492" i="35"/>
  <c r="CX518" i="35"/>
  <c r="CQ481" i="35"/>
  <c r="CP480" i="35"/>
  <c r="CN376" i="35"/>
  <c r="DM376" i="35" s="1"/>
  <c r="CO481" i="35"/>
  <c r="CR480" i="35"/>
  <c r="CG103" i="35"/>
  <c r="CF598" i="35"/>
  <c r="CZ366" i="35" l="1"/>
  <c r="DO365" i="35"/>
  <c r="DN447" i="35"/>
  <c r="CT448" i="35"/>
  <c r="CS493" i="35"/>
  <c r="CX519" i="35"/>
  <c r="CR481" i="35"/>
  <c r="CO482" i="35"/>
  <c r="CN377" i="35"/>
  <c r="DM377" i="35" s="1"/>
  <c r="CP481" i="35"/>
  <c r="CQ482" i="35"/>
  <c r="CF599" i="35"/>
  <c r="CG104" i="35"/>
  <c r="CZ367" i="35" l="1"/>
  <c r="DO366" i="35"/>
  <c r="DN448" i="35"/>
  <c r="CT449" i="35"/>
  <c r="CS494" i="35"/>
  <c r="CX520" i="35"/>
  <c r="CQ483" i="35"/>
  <c r="CP482" i="35"/>
  <c r="CN378" i="35"/>
  <c r="DM378" i="35" s="1"/>
  <c r="CO483" i="35"/>
  <c r="CR482" i="35"/>
  <c r="CF600" i="35"/>
  <c r="CG105" i="35"/>
  <c r="DO367" i="35" l="1"/>
  <c r="CZ368" i="35"/>
  <c r="DN449" i="35"/>
  <c r="CT450" i="35"/>
  <c r="CS495" i="35"/>
  <c r="CX521" i="35"/>
  <c r="CR483" i="35"/>
  <c r="CO484" i="35"/>
  <c r="CN379" i="35"/>
  <c r="DM379" i="35" s="1"/>
  <c r="CP483" i="35"/>
  <c r="CQ484" i="35"/>
  <c r="CF601" i="35"/>
  <c r="CG106" i="35"/>
  <c r="DO368" i="35" l="1"/>
  <c r="CZ369" i="35"/>
  <c r="DN450" i="35"/>
  <c r="CT451" i="35"/>
  <c r="CS496" i="35"/>
  <c r="CX522" i="35"/>
  <c r="CQ485" i="35"/>
  <c r="CP484" i="35"/>
  <c r="CN380" i="35"/>
  <c r="DM380" i="35" s="1"/>
  <c r="CO485" i="35"/>
  <c r="CR484" i="35"/>
  <c r="CF602" i="35"/>
  <c r="CG107" i="35"/>
  <c r="DO369" i="35" l="1"/>
  <c r="CZ370" i="35"/>
  <c r="DN451" i="35"/>
  <c r="CT452" i="35"/>
  <c r="CS497" i="35"/>
  <c r="CX523" i="35"/>
  <c r="CR485" i="35"/>
  <c r="CO486" i="35"/>
  <c r="CN381" i="35"/>
  <c r="DM381" i="35" s="1"/>
  <c r="CP485" i="35"/>
  <c r="CQ486" i="35"/>
  <c r="CG108" i="35"/>
  <c r="CF603" i="35"/>
  <c r="CZ371" i="35" l="1"/>
  <c r="DO370" i="35"/>
  <c r="CT453" i="35"/>
  <c r="DN452" i="35"/>
  <c r="CS498" i="35"/>
  <c r="CX524" i="35"/>
  <c r="CQ487" i="35"/>
  <c r="CP486" i="35"/>
  <c r="CN382" i="35"/>
  <c r="DM382" i="35" s="1"/>
  <c r="CO487" i="35"/>
  <c r="CR486" i="35"/>
  <c r="CG109" i="35"/>
  <c r="CF604" i="35"/>
  <c r="CZ372" i="35" l="1"/>
  <c r="DO371" i="35"/>
  <c r="CT454" i="35"/>
  <c r="DN453" i="35"/>
  <c r="CS499" i="35"/>
  <c r="CX525" i="35"/>
  <c r="CR487" i="35"/>
  <c r="CO488" i="35"/>
  <c r="CN383" i="35"/>
  <c r="DM383" i="35" s="1"/>
  <c r="CP487" i="35"/>
  <c r="CQ488" i="35"/>
  <c r="CF605" i="35"/>
  <c r="CG110" i="35"/>
  <c r="DO372" i="35" l="1"/>
  <c r="CZ373" i="35"/>
  <c r="CT455" i="35"/>
  <c r="DN454" i="35"/>
  <c r="CS500" i="35"/>
  <c r="CX526" i="35"/>
  <c r="CQ489" i="35"/>
  <c r="CP488" i="35"/>
  <c r="CN384" i="35"/>
  <c r="DM384" i="35" s="1"/>
  <c r="CO489" i="35"/>
  <c r="CR488" i="35"/>
  <c r="CG111" i="35"/>
  <c r="CF606" i="35"/>
  <c r="CZ374" i="35" l="1"/>
  <c r="DO373" i="35"/>
  <c r="DN455" i="35"/>
  <c r="CT456" i="35"/>
  <c r="CS501" i="35"/>
  <c r="CX527" i="35"/>
  <c r="CR489" i="35"/>
  <c r="CO490" i="35"/>
  <c r="CN385" i="35"/>
  <c r="DM385" i="35" s="1"/>
  <c r="CP489" i="35"/>
  <c r="CQ490" i="35"/>
  <c r="CF607" i="35"/>
  <c r="CG112" i="35"/>
  <c r="DO374" i="35" l="1"/>
  <c r="CZ375" i="35"/>
  <c r="DN456" i="35"/>
  <c r="CT457" i="35"/>
  <c r="CS502" i="35"/>
  <c r="CX528" i="35"/>
  <c r="CQ491" i="35"/>
  <c r="CP490" i="35"/>
  <c r="CN386" i="35"/>
  <c r="DM386" i="35" s="1"/>
  <c r="CO491" i="35"/>
  <c r="CR490" i="35"/>
  <c r="CG113" i="35"/>
  <c r="CF608" i="35"/>
  <c r="CZ376" i="35" l="1"/>
  <c r="DO375" i="35"/>
  <c r="CT458" i="35"/>
  <c r="DN457" i="35"/>
  <c r="CS503" i="35"/>
  <c r="CX529" i="35"/>
  <c r="CR491" i="35"/>
  <c r="CO492" i="35"/>
  <c r="CN387" i="35"/>
  <c r="DM387" i="35" s="1"/>
  <c r="CP491" i="35"/>
  <c r="CQ492" i="35"/>
  <c r="CF609" i="35"/>
  <c r="CG114" i="35"/>
  <c r="DO376" i="35" l="1"/>
  <c r="CZ377" i="35"/>
  <c r="CT459" i="35"/>
  <c r="DN458" i="35"/>
  <c r="CS504" i="35"/>
  <c r="CX530" i="35"/>
  <c r="CQ493" i="35"/>
  <c r="CP492" i="35"/>
  <c r="CN388" i="35"/>
  <c r="DM388" i="35" s="1"/>
  <c r="CO493" i="35"/>
  <c r="CR492" i="35"/>
  <c r="CG115" i="35"/>
  <c r="CF610" i="35"/>
  <c r="CZ378" i="35" l="1"/>
  <c r="DO377" i="35"/>
  <c r="CT460" i="35"/>
  <c r="DN459" i="35"/>
  <c r="CS505" i="35"/>
  <c r="CX531" i="35"/>
  <c r="CR493" i="35"/>
  <c r="CO494" i="35"/>
  <c r="CN389" i="35"/>
  <c r="DM389" i="35" s="1"/>
  <c r="CP493" i="35"/>
  <c r="CQ494" i="35"/>
  <c r="CF611" i="35"/>
  <c r="CG116" i="35"/>
  <c r="DO378" i="35" l="1"/>
  <c r="CZ379" i="35"/>
  <c r="DN460" i="35"/>
  <c r="CT461" i="35"/>
  <c r="CS506" i="35"/>
  <c r="CX532" i="35"/>
  <c r="CQ495" i="35"/>
  <c r="CP494" i="35"/>
  <c r="CN390" i="35"/>
  <c r="DM390" i="35" s="1"/>
  <c r="CO495" i="35"/>
  <c r="CR494" i="35"/>
  <c r="CG117" i="35"/>
  <c r="CF612" i="35"/>
  <c r="DO379" i="35" l="1"/>
  <c r="CZ380" i="35"/>
  <c r="DN461" i="35"/>
  <c r="CT462" i="35"/>
  <c r="CS507" i="35"/>
  <c r="CX533" i="35"/>
  <c r="CR495" i="35"/>
  <c r="CO496" i="35"/>
  <c r="CN391" i="35"/>
  <c r="DM391" i="35" s="1"/>
  <c r="CP495" i="35"/>
  <c r="CQ496" i="35"/>
  <c r="CF613" i="35"/>
  <c r="CG118" i="35"/>
  <c r="DO380" i="35" l="1"/>
  <c r="CZ381" i="35"/>
  <c r="DN462" i="35"/>
  <c r="CT463" i="35"/>
  <c r="CS508" i="35"/>
  <c r="CX534" i="35"/>
  <c r="CQ497" i="35"/>
  <c r="CP496" i="35"/>
  <c r="CN392" i="35"/>
  <c r="DM392" i="35" s="1"/>
  <c r="CO497" i="35"/>
  <c r="CR496" i="35"/>
  <c r="CG119" i="35"/>
  <c r="CF614" i="35"/>
  <c r="CZ382" i="35" l="1"/>
  <c r="DO381" i="35"/>
  <c r="CT464" i="35"/>
  <c r="DN463" i="35"/>
  <c r="CS509" i="35"/>
  <c r="CX535" i="35"/>
  <c r="CR497" i="35"/>
  <c r="CO498" i="35"/>
  <c r="CN393" i="35"/>
  <c r="DM393" i="35" s="1"/>
  <c r="CP497" i="35"/>
  <c r="CQ498" i="35"/>
  <c r="CF615" i="35"/>
  <c r="CG120" i="35"/>
  <c r="CZ383" i="35" l="1"/>
  <c r="DO382" i="35"/>
  <c r="CT465" i="35"/>
  <c r="DN464" i="35"/>
  <c r="CS510" i="35"/>
  <c r="CX536" i="35"/>
  <c r="CQ499" i="35"/>
  <c r="CP498" i="35"/>
  <c r="CN394" i="35"/>
  <c r="DM394" i="35" s="1"/>
  <c r="CO499" i="35"/>
  <c r="CR498" i="35"/>
  <c r="CG121" i="35"/>
  <c r="CF616" i="35"/>
  <c r="DO383" i="35" l="1"/>
  <c r="CZ384" i="35"/>
  <c r="DN465" i="35"/>
  <c r="CT466" i="35"/>
  <c r="CS511" i="35"/>
  <c r="CX537" i="35"/>
  <c r="CR499" i="35"/>
  <c r="CO500" i="35"/>
  <c r="CN395" i="35"/>
  <c r="DM395" i="35" s="1"/>
  <c r="CP499" i="35"/>
  <c r="CQ500" i="35"/>
  <c r="CF617" i="35"/>
  <c r="CG122" i="35"/>
  <c r="DO384" i="35" l="1"/>
  <c r="CZ385" i="35"/>
  <c r="DN466" i="35"/>
  <c r="CT467" i="35"/>
  <c r="CS512" i="35"/>
  <c r="CX538" i="35"/>
  <c r="CQ501" i="35"/>
  <c r="CP500" i="35"/>
  <c r="CN396" i="35"/>
  <c r="DM396" i="35" s="1"/>
  <c r="CO501" i="35"/>
  <c r="CR500" i="35"/>
  <c r="CG123" i="35"/>
  <c r="CF618" i="35"/>
  <c r="CZ386" i="35" l="1"/>
  <c r="DO385" i="35"/>
  <c r="DN467" i="35"/>
  <c r="CT468" i="35"/>
  <c r="CS513" i="35"/>
  <c r="CX539" i="35"/>
  <c r="CR501" i="35"/>
  <c r="CO502" i="35"/>
  <c r="CN397" i="35"/>
  <c r="DM397" i="35" s="1"/>
  <c r="CP501" i="35"/>
  <c r="CQ502" i="35"/>
  <c r="CG124" i="35"/>
  <c r="CF619" i="35"/>
  <c r="CZ387" i="35" l="1"/>
  <c r="DO386" i="35"/>
  <c r="CT469" i="35"/>
  <c r="DN468" i="35"/>
  <c r="CS514" i="35"/>
  <c r="CX540" i="35"/>
  <c r="CQ503" i="35"/>
  <c r="CP502" i="35"/>
  <c r="CN398" i="35"/>
  <c r="DM398" i="35" s="1"/>
  <c r="CO503" i="35"/>
  <c r="CR502" i="35"/>
  <c r="CG125" i="35"/>
  <c r="CF620" i="35"/>
  <c r="CZ388" i="35" l="1"/>
  <c r="DO387" i="35"/>
  <c r="CT470" i="35"/>
  <c r="DN469" i="35"/>
  <c r="CS515" i="35"/>
  <c r="CX541" i="35"/>
  <c r="CR503" i="35"/>
  <c r="CO504" i="35"/>
  <c r="CN399" i="35"/>
  <c r="DM399" i="35" s="1"/>
  <c r="CP503" i="35"/>
  <c r="CQ504" i="35"/>
  <c r="CF621" i="35"/>
  <c r="CG126" i="35"/>
  <c r="CZ389" i="35" l="1"/>
  <c r="DO388" i="35"/>
  <c r="CT471" i="35"/>
  <c r="DN470" i="35"/>
  <c r="CS516" i="35"/>
  <c r="CX542" i="35"/>
  <c r="CQ505" i="35"/>
  <c r="CP504" i="35"/>
  <c r="CN400" i="35"/>
  <c r="DM400" i="35" s="1"/>
  <c r="CO505" i="35"/>
  <c r="CR504" i="35"/>
  <c r="CF622" i="35"/>
  <c r="CG127" i="35"/>
  <c r="CZ390" i="35" l="1"/>
  <c r="DO389" i="35"/>
  <c r="DN471" i="35"/>
  <c r="CT472" i="35"/>
  <c r="CS517" i="35"/>
  <c r="CX543" i="35"/>
  <c r="CR505" i="35"/>
  <c r="CO506" i="35"/>
  <c r="CN401" i="35"/>
  <c r="DM401" i="35" s="1"/>
  <c r="CP505" i="35"/>
  <c r="CQ506" i="35"/>
  <c r="CG128" i="35"/>
  <c r="CF623" i="35"/>
  <c r="DO390" i="35" l="1"/>
  <c r="CZ391" i="35"/>
  <c r="DN472" i="35"/>
  <c r="CT473" i="35"/>
  <c r="CS518" i="35"/>
  <c r="CX544" i="35"/>
  <c r="CQ507" i="35"/>
  <c r="CP506" i="35"/>
  <c r="CN402" i="35"/>
  <c r="DM402" i="35" s="1"/>
  <c r="CO507" i="35"/>
  <c r="CR506" i="35"/>
  <c r="CF624" i="35"/>
  <c r="CG129" i="35"/>
  <c r="CZ392" i="35" l="1"/>
  <c r="DO391" i="35"/>
  <c r="CT474" i="35"/>
  <c r="DN473" i="35"/>
  <c r="CS519" i="35"/>
  <c r="CX545" i="35"/>
  <c r="CR507" i="35"/>
  <c r="CO508" i="35"/>
  <c r="CN403" i="35"/>
  <c r="DM403" i="35" s="1"/>
  <c r="CP507" i="35"/>
  <c r="CQ508" i="35"/>
  <c r="CG130" i="35"/>
  <c r="CF625" i="35"/>
  <c r="CZ393" i="35" l="1"/>
  <c r="DO392" i="35"/>
  <c r="CT475" i="35"/>
  <c r="DN474" i="35"/>
  <c r="CS520" i="35"/>
  <c r="CX546" i="35"/>
  <c r="CQ509" i="35"/>
  <c r="CP508" i="35"/>
  <c r="CN404" i="35"/>
  <c r="DM404" i="35" s="1"/>
  <c r="CO509" i="35"/>
  <c r="CR508" i="35"/>
  <c r="CG131" i="35"/>
  <c r="CF626" i="35"/>
  <c r="CZ394" i="35" l="1"/>
  <c r="DO393" i="35"/>
  <c r="CT476" i="35"/>
  <c r="DN475" i="35"/>
  <c r="CS521" i="35"/>
  <c r="CX547" i="35"/>
  <c r="CR509" i="35"/>
  <c r="CO510" i="35"/>
  <c r="CN405" i="35"/>
  <c r="DM405" i="35" s="1"/>
  <c r="CP509" i="35"/>
  <c r="CQ510" i="35"/>
  <c r="CF627" i="35"/>
  <c r="CG132" i="35"/>
  <c r="DO394" i="35" l="1"/>
  <c r="CZ395" i="35"/>
  <c r="DN476" i="35"/>
  <c r="CT477" i="35"/>
  <c r="CS522" i="35"/>
  <c r="CX548" i="35"/>
  <c r="CQ511" i="35"/>
  <c r="CP510" i="35"/>
  <c r="CN406" i="35"/>
  <c r="DM406" i="35" s="1"/>
  <c r="CO511" i="35"/>
  <c r="CR510" i="35"/>
  <c r="CF628" i="35"/>
  <c r="CG133" i="35"/>
  <c r="DO395" i="35" l="1"/>
  <c r="CZ396" i="35"/>
  <c r="DN477" i="35"/>
  <c r="CT478" i="35"/>
  <c r="CS523" i="35"/>
  <c r="CX549" i="35"/>
  <c r="CR511" i="35"/>
  <c r="CO512" i="35"/>
  <c r="CN407" i="35"/>
  <c r="DM407" i="35" s="1"/>
  <c r="CP511" i="35"/>
  <c r="CQ512" i="35"/>
  <c r="CF629" i="35"/>
  <c r="CG134" i="35"/>
  <c r="DO396" i="35" l="1"/>
  <c r="CZ397" i="35"/>
  <c r="DN478" i="35"/>
  <c r="CT479" i="35"/>
  <c r="CS524" i="35"/>
  <c r="CX550" i="35"/>
  <c r="CQ513" i="35"/>
  <c r="CP512" i="35"/>
  <c r="CN408" i="35"/>
  <c r="DM408" i="35" s="1"/>
  <c r="CO513" i="35"/>
  <c r="CR512" i="35"/>
  <c r="CG135" i="35"/>
  <c r="CF630" i="35"/>
  <c r="DO397" i="35" l="1"/>
  <c r="CZ398" i="35"/>
  <c r="DN479" i="35"/>
  <c r="CT480" i="35"/>
  <c r="CS525" i="35"/>
  <c r="CX551" i="35"/>
  <c r="CR513" i="35"/>
  <c r="CO514" i="35"/>
  <c r="CN409" i="35"/>
  <c r="DM409" i="35" s="1"/>
  <c r="CP513" i="35"/>
  <c r="CQ514" i="35"/>
  <c r="CG136" i="35"/>
  <c r="CF631" i="35"/>
  <c r="CZ399" i="35" l="1"/>
  <c r="DO398" i="35"/>
  <c r="CT481" i="35"/>
  <c r="DN480" i="35"/>
  <c r="CS526" i="35"/>
  <c r="CX552" i="35"/>
  <c r="CQ515" i="35"/>
  <c r="CP514" i="35"/>
  <c r="CN410" i="35"/>
  <c r="DM410" i="35" s="1"/>
  <c r="CO515" i="35"/>
  <c r="CR514" i="35"/>
  <c r="CF632" i="35"/>
  <c r="CG137" i="35"/>
  <c r="DO399" i="35" l="1"/>
  <c r="CZ400" i="35"/>
  <c r="DN481" i="35"/>
  <c r="CT482" i="35"/>
  <c r="CS527" i="35"/>
  <c r="CX553" i="35"/>
  <c r="CR515" i="35"/>
  <c r="CO516" i="35"/>
  <c r="CN411" i="35"/>
  <c r="DM411" i="35" s="1"/>
  <c r="CP515" i="35"/>
  <c r="CQ516" i="35"/>
  <c r="CG138" i="35"/>
  <c r="CF633" i="35"/>
  <c r="DO400" i="35" l="1"/>
  <c r="CZ401" i="35"/>
  <c r="DN482" i="35"/>
  <c r="CT483" i="35"/>
  <c r="CS528" i="35"/>
  <c r="CX554" i="35"/>
  <c r="CQ517" i="35"/>
  <c r="CP516" i="35"/>
  <c r="CN412" i="35"/>
  <c r="DM412" i="35" s="1"/>
  <c r="CO517" i="35"/>
  <c r="CR516" i="35"/>
  <c r="CF634" i="35"/>
  <c r="CG139" i="35"/>
  <c r="CZ402" i="35" l="1"/>
  <c r="DO401" i="35"/>
  <c r="DN483" i="35"/>
  <c r="CT484" i="35"/>
  <c r="CS529" i="35"/>
  <c r="CX555" i="35"/>
  <c r="CR517" i="35"/>
  <c r="CO518" i="35"/>
  <c r="CN413" i="35"/>
  <c r="DM413" i="35" s="1"/>
  <c r="CP517" i="35"/>
  <c r="CQ518" i="35"/>
  <c r="CG140" i="35"/>
  <c r="CF635" i="35"/>
  <c r="CZ403" i="35" l="1"/>
  <c r="DO402" i="35"/>
  <c r="CT485" i="35"/>
  <c r="DN484" i="35"/>
  <c r="CS530" i="35"/>
  <c r="CX556" i="35"/>
  <c r="CQ519" i="35"/>
  <c r="CP518" i="35"/>
  <c r="CN414" i="35"/>
  <c r="DM414" i="35" s="1"/>
  <c r="CO519" i="35"/>
  <c r="CR518" i="35"/>
  <c r="CF636" i="35"/>
  <c r="CG141" i="35"/>
  <c r="DO403" i="35" l="1"/>
  <c r="CZ404" i="35"/>
  <c r="CT486" i="35"/>
  <c r="DN485" i="35"/>
  <c r="CS531" i="35"/>
  <c r="CX557" i="35"/>
  <c r="CR519" i="35"/>
  <c r="CO520" i="35"/>
  <c r="CN415" i="35"/>
  <c r="DM415" i="35" s="1"/>
  <c r="CP519" i="35"/>
  <c r="CQ520" i="35"/>
  <c r="CF637" i="35"/>
  <c r="CG142" i="35"/>
  <c r="CZ405" i="35" l="1"/>
  <c r="DO404" i="35"/>
  <c r="CT487" i="35"/>
  <c r="DN486" i="35"/>
  <c r="CS532" i="35"/>
  <c r="CX558" i="35"/>
  <c r="CQ521" i="35"/>
  <c r="CP520" i="35"/>
  <c r="CN416" i="35"/>
  <c r="DM416" i="35" s="1"/>
  <c r="CO521" i="35"/>
  <c r="CR520" i="35"/>
  <c r="CG143" i="35"/>
  <c r="CF638" i="35"/>
  <c r="CZ406" i="35" l="1"/>
  <c r="DO405" i="35"/>
  <c r="DN487" i="35"/>
  <c r="CT488" i="35"/>
  <c r="CS533" i="35"/>
  <c r="CX559" i="35"/>
  <c r="CR521" i="35"/>
  <c r="CO522" i="35"/>
  <c r="CN417" i="35"/>
  <c r="DM417" i="35" s="1"/>
  <c r="CP521" i="35"/>
  <c r="CQ522" i="35"/>
  <c r="CG144" i="35"/>
  <c r="CF639" i="35"/>
  <c r="DO406" i="35" l="1"/>
  <c r="CZ407" i="35"/>
  <c r="DN488" i="35"/>
  <c r="CT489" i="35"/>
  <c r="CS534" i="35"/>
  <c r="CX560" i="35"/>
  <c r="CQ523" i="35"/>
  <c r="CP522" i="35"/>
  <c r="CN418" i="35"/>
  <c r="DM418" i="35" s="1"/>
  <c r="CO523" i="35"/>
  <c r="CR522" i="35"/>
  <c r="CF640" i="35"/>
  <c r="CG145" i="35"/>
  <c r="CZ408" i="35" l="1"/>
  <c r="DO407" i="35"/>
  <c r="CT490" i="35"/>
  <c r="DN489" i="35"/>
  <c r="CS535" i="35"/>
  <c r="CX561" i="35"/>
  <c r="CR523" i="35"/>
  <c r="CO524" i="35"/>
  <c r="CN419" i="35"/>
  <c r="DM419" i="35" s="1"/>
  <c r="CP523" i="35"/>
  <c r="CQ524" i="35"/>
  <c r="CG146" i="35"/>
  <c r="CF641" i="35"/>
  <c r="DO408" i="35" l="1"/>
  <c r="CZ409" i="35"/>
  <c r="CT491" i="35"/>
  <c r="DN490" i="35"/>
  <c r="CS536" i="35"/>
  <c r="CX562" i="35"/>
  <c r="CQ525" i="35"/>
  <c r="CP524" i="35"/>
  <c r="CN420" i="35"/>
  <c r="DM420" i="35" s="1"/>
  <c r="CO525" i="35"/>
  <c r="CR524" i="35"/>
  <c r="CG147" i="35"/>
  <c r="CF642" i="35"/>
  <c r="DO409" i="35" l="1"/>
  <c r="CZ410" i="35"/>
  <c r="CT492" i="35"/>
  <c r="DN491" i="35"/>
  <c r="CS537" i="35"/>
  <c r="CX563" i="35"/>
  <c r="CR525" i="35"/>
  <c r="CO526" i="35"/>
  <c r="CN421" i="35"/>
  <c r="DM421" i="35" s="1"/>
  <c r="CP525" i="35"/>
  <c r="CQ526" i="35"/>
  <c r="CF643" i="35"/>
  <c r="CG148" i="35"/>
  <c r="DO410" i="35" l="1"/>
  <c r="CZ411" i="35"/>
  <c r="DN492" i="35"/>
  <c r="CT493" i="35"/>
  <c r="CS538" i="35"/>
  <c r="CX564" i="35"/>
  <c r="CQ527" i="35"/>
  <c r="CP526" i="35"/>
  <c r="CN422" i="35"/>
  <c r="DM422" i="35" s="1"/>
  <c r="CO527" i="35"/>
  <c r="CR526" i="35"/>
  <c r="CG149" i="35"/>
  <c r="CF644" i="35"/>
  <c r="CZ412" i="35" l="1"/>
  <c r="DO411" i="35"/>
  <c r="DN493" i="35"/>
  <c r="CT494" i="35"/>
  <c r="CS539" i="35"/>
  <c r="CX565" i="35"/>
  <c r="CR527" i="35"/>
  <c r="CO528" i="35"/>
  <c r="CN423" i="35"/>
  <c r="DM423" i="35" s="1"/>
  <c r="CP527" i="35"/>
  <c r="CQ528" i="35"/>
  <c r="CG150" i="35"/>
  <c r="CF645" i="35"/>
  <c r="DO412" i="35" l="1"/>
  <c r="CZ413" i="35"/>
  <c r="DN494" i="35"/>
  <c r="CT495" i="35"/>
  <c r="CS540" i="35"/>
  <c r="CX566" i="35"/>
  <c r="CQ529" i="35"/>
  <c r="CP528" i="35"/>
  <c r="CN424" i="35"/>
  <c r="DM424" i="35" s="1"/>
  <c r="CO529" i="35"/>
  <c r="CR528" i="35"/>
  <c r="CG151" i="35"/>
  <c r="CF646" i="35"/>
  <c r="CZ414" i="35" l="1"/>
  <c r="DO413" i="35"/>
  <c r="CT496" i="35"/>
  <c r="DN495" i="35"/>
  <c r="CS541" i="35"/>
  <c r="CX567" i="35"/>
  <c r="CR529" i="35"/>
  <c r="CO530" i="35"/>
  <c r="CN425" i="35"/>
  <c r="DM425" i="35" s="1"/>
  <c r="CP529" i="35"/>
  <c r="CQ530" i="35"/>
  <c r="CG152" i="35"/>
  <c r="CF647" i="35"/>
  <c r="CZ415" i="35" l="1"/>
  <c r="DO414" i="35"/>
  <c r="CT497" i="35"/>
  <c r="DN496" i="35"/>
  <c r="CS542" i="35"/>
  <c r="CX568" i="35"/>
  <c r="CQ531" i="35"/>
  <c r="CP530" i="35"/>
  <c r="CN426" i="35"/>
  <c r="DM426" i="35" s="1"/>
  <c r="CO531" i="35"/>
  <c r="CR530" i="35"/>
  <c r="CF648" i="35"/>
  <c r="CG153" i="35"/>
  <c r="CZ416" i="35" l="1"/>
  <c r="DO415" i="35"/>
  <c r="DN497" i="35"/>
  <c r="CT498" i="35"/>
  <c r="CS543" i="35"/>
  <c r="CX569" i="35"/>
  <c r="CR531" i="35"/>
  <c r="CO532" i="35"/>
  <c r="CN427" i="35"/>
  <c r="DM427" i="35" s="1"/>
  <c r="CP531" i="35"/>
  <c r="CQ532" i="35"/>
  <c r="CG154" i="35"/>
  <c r="CF649" i="35"/>
  <c r="DO416" i="35" l="1"/>
  <c r="CZ417" i="35"/>
  <c r="DN498" i="35"/>
  <c r="CT499" i="35"/>
  <c r="CS544" i="35"/>
  <c r="CX570" i="35"/>
  <c r="CQ533" i="35"/>
  <c r="CP532" i="35"/>
  <c r="CN428" i="35"/>
  <c r="DM428" i="35" s="1"/>
  <c r="CO533" i="35"/>
  <c r="CR532" i="35"/>
  <c r="CF650" i="35"/>
  <c r="CG155" i="35"/>
  <c r="DO417" i="35" l="1"/>
  <c r="CZ418" i="35"/>
  <c r="DN499" i="35"/>
  <c r="CT500" i="35"/>
  <c r="CS545" i="35"/>
  <c r="CX571" i="35"/>
  <c r="CR533" i="35"/>
  <c r="CO534" i="35"/>
  <c r="CN429" i="35"/>
  <c r="DM429" i="35" s="1"/>
  <c r="CP533" i="35"/>
  <c r="CQ534" i="35"/>
  <c r="CG156" i="35"/>
  <c r="CF651" i="35"/>
  <c r="CZ419" i="35" l="1"/>
  <c r="DO418" i="35"/>
  <c r="CT501" i="35"/>
  <c r="DN500" i="35"/>
  <c r="CS546" i="35"/>
  <c r="CX572" i="35"/>
  <c r="CQ535" i="35"/>
  <c r="CP534" i="35"/>
  <c r="CN430" i="35"/>
  <c r="DM430" i="35" s="1"/>
  <c r="CO535" i="35"/>
  <c r="CR534" i="35"/>
  <c r="CF652" i="35"/>
  <c r="CG157" i="35"/>
  <c r="CZ420" i="35" l="1"/>
  <c r="DO419" i="35"/>
  <c r="CT502" i="35"/>
  <c r="DN501" i="35"/>
  <c r="CS547" i="35"/>
  <c r="CX573" i="35"/>
  <c r="CR535" i="35"/>
  <c r="CO536" i="35"/>
  <c r="CN431" i="35"/>
  <c r="DM431" i="35" s="1"/>
  <c r="CP535" i="35"/>
  <c r="CQ536" i="35"/>
  <c r="CF653" i="35"/>
  <c r="CG158" i="35"/>
  <c r="CZ421" i="35" l="1"/>
  <c r="DO420" i="35"/>
  <c r="CT503" i="35"/>
  <c r="DN502" i="35"/>
  <c r="CS548" i="35"/>
  <c r="CX574" i="35"/>
  <c r="CQ537" i="35"/>
  <c r="CP536" i="35"/>
  <c r="CN432" i="35"/>
  <c r="DM432" i="35" s="1"/>
  <c r="CO537" i="35"/>
  <c r="CR536" i="35"/>
  <c r="CG159" i="35"/>
  <c r="CF654" i="35"/>
  <c r="DO421" i="35" l="1"/>
  <c r="CZ422" i="35"/>
  <c r="DN503" i="35"/>
  <c r="CT504" i="35"/>
  <c r="CS549" i="35"/>
  <c r="CX575" i="35"/>
  <c r="CR537" i="35"/>
  <c r="CO538" i="35"/>
  <c r="CN433" i="35"/>
  <c r="DM433" i="35" s="1"/>
  <c r="CP537" i="35"/>
  <c r="CQ538" i="35"/>
  <c r="CF655" i="35"/>
  <c r="CG160" i="35"/>
  <c r="DO422" i="35" l="1"/>
  <c r="CZ423" i="35"/>
  <c r="DN504" i="35"/>
  <c r="CT505" i="35"/>
  <c r="CS550" i="35"/>
  <c r="CX576" i="35"/>
  <c r="CQ539" i="35"/>
  <c r="CP538" i="35"/>
  <c r="CN434" i="35"/>
  <c r="DM434" i="35" s="1"/>
  <c r="CO539" i="35"/>
  <c r="CR538" i="35"/>
  <c r="CG161" i="35"/>
  <c r="CF656" i="35"/>
  <c r="DO423" i="35" l="1"/>
  <c r="CZ424" i="35"/>
  <c r="CT506" i="35"/>
  <c r="DN505" i="35"/>
  <c r="CS551" i="35"/>
  <c r="CX577" i="35"/>
  <c r="CR539" i="35"/>
  <c r="CO540" i="35"/>
  <c r="CN435" i="35"/>
  <c r="DM435" i="35" s="1"/>
  <c r="CP539" i="35"/>
  <c r="CQ540" i="35"/>
  <c r="CF657" i="35"/>
  <c r="CG162" i="35"/>
  <c r="CZ425" i="35" l="1"/>
  <c r="DO424" i="35"/>
  <c r="CT507" i="35"/>
  <c r="DN506" i="35"/>
  <c r="CS552" i="35"/>
  <c r="CX578" i="35"/>
  <c r="CQ541" i="35"/>
  <c r="CP540" i="35"/>
  <c r="CN436" i="35"/>
  <c r="DM436" i="35" s="1"/>
  <c r="CO541" i="35"/>
  <c r="CR540" i="35"/>
  <c r="CF658" i="35"/>
  <c r="CG163" i="35"/>
  <c r="CZ426" i="35" l="1"/>
  <c r="DO425" i="35"/>
  <c r="CT508" i="35"/>
  <c r="DN507" i="35"/>
  <c r="CS553" i="35"/>
  <c r="CX579" i="35"/>
  <c r="CR541" i="35"/>
  <c r="CO542" i="35"/>
  <c r="CN437" i="35"/>
  <c r="DM437" i="35" s="1"/>
  <c r="CP541" i="35"/>
  <c r="CQ542" i="35"/>
  <c r="CG164" i="35"/>
  <c r="CF659" i="35"/>
  <c r="DO426" i="35" l="1"/>
  <c r="CZ427" i="35"/>
  <c r="DN508" i="35"/>
  <c r="CT509" i="35"/>
  <c r="CS554" i="35"/>
  <c r="CX580" i="35"/>
  <c r="CQ543" i="35"/>
  <c r="CP542" i="35"/>
  <c r="CN438" i="35"/>
  <c r="DM438" i="35" s="1"/>
  <c r="CO543" i="35"/>
  <c r="CR542" i="35"/>
  <c r="CF660" i="35"/>
  <c r="CG165" i="35"/>
  <c r="CZ428" i="35" l="1"/>
  <c r="DO427" i="35"/>
  <c r="DN509" i="35"/>
  <c r="CT510" i="35"/>
  <c r="CS555" i="35"/>
  <c r="CX581" i="35"/>
  <c r="CR543" i="35"/>
  <c r="CO544" i="35"/>
  <c r="CN439" i="35"/>
  <c r="DM439" i="35" s="1"/>
  <c r="CP543" i="35"/>
  <c r="CQ544" i="35"/>
  <c r="CG166" i="35"/>
  <c r="CF661" i="35"/>
  <c r="DO428" i="35" l="1"/>
  <c r="CZ429" i="35"/>
  <c r="DN510" i="35"/>
  <c r="CT511" i="35"/>
  <c r="CS556" i="35"/>
  <c r="CX582" i="35"/>
  <c r="CQ545" i="35"/>
  <c r="CP544" i="35"/>
  <c r="CN440" i="35"/>
  <c r="DM440" i="35" s="1"/>
  <c r="CO545" i="35"/>
  <c r="CR544" i="35"/>
  <c r="CF662" i="35"/>
  <c r="CG167" i="35"/>
  <c r="DO429" i="35" l="1"/>
  <c r="CZ430" i="35"/>
  <c r="CT512" i="35"/>
  <c r="DN511" i="35"/>
  <c r="CS557" i="35"/>
  <c r="CX583" i="35"/>
  <c r="CR545" i="35"/>
  <c r="CO546" i="35"/>
  <c r="CN441" i="35"/>
  <c r="DM441" i="35" s="1"/>
  <c r="CP545" i="35"/>
  <c r="CQ546" i="35"/>
  <c r="CF663" i="35"/>
  <c r="CG168" i="35"/>
  <c r="CZ431" i="35" l="1"/>
  <c r="DO430" i="35"/>
  <c r="CT513" i="35"/>
  <c r="DN512" i="35"/>
  <c r="CS558" i="35"/>
  <c r="CX584" i="35"/>
  <c r="CQ547" i="35"/>
  <c r="CP546" i="35"/>
  <c r="CN442" i="35"/>
  <c r="DM442" i="35" s="1"/>
  <c r="CO547" i="35"/>
  <c r="CR546" i="35"/>
  <c r="CG169" i="35"/>
  <c r="CF664" i="35"/>
  <c r="CZ432" i="35" l="1"/>
  <c r="DO431" i="35"/>
  <c r="CT514" i="35"/>
  <c r="DN513" i="35"/>
  <c r="CS559" i="35"/>
  <c r="CX585" i="35"/>
  <c r="CR547" i="35"/>
  <c r="CO548" i="35"/>
  <c r="CN443" i="35"/>
  <c r="DM443" i="35" s="1"/>
  <c r="CP547" i="35"/>
  <c r="CQ548" i="35"/>
  <c r="CF665" i="35"/>
  <c r="CG170" i="35"/>
  <c r="DO432" i="35" l="1"/>
  <c r="CZ433" i="35"/>
  <c r="DN514" i="35"/>
  <c r="CT515" i="35"/>
  <c r="CS560" i="35"/>
  <c r="CX586" i="35"/>
  <c r="CQ549" i="35"/>
  <c r="CP548" i="35"/>
  <c r="CN444" i="35"/>
  <c r="DM444" i="35" s="1"/>
  <c r="CO549" i="35"/>
  <c r="CR548" i="35"/>
  <c r="CF666" i="35"/>
  <c r="CG171" i="35"/>
  <c r="DO433" i="35" l="1"/>
  <c r="CZ434" i="35"/>
  <c r="DN515" i="35"/>
  <c r="CT516" i="35"/>
  <c r="CS561" i="35"/>
  <c r="CX587" i="35"/>
  <c r="CR549" i="35"/>
  <c r="CO550" i="35"/>
  <c r="CN445" i="35"/>
  <c r="DM445" i="35" s="1"/>
  <c r="CP549" i="35"/>
  <c r="CQ550" i="35"/>
  <c r="CG172" i="35"/>
  <c r="CF667" i="35"/>
  <c r="CZ435" i="35" l="1"/>
  <c r="DO434" i="35"/>
  <c r="CT517" i="35"/>
  <c r="DN516" i="35"/>
  <c r="CS562" i="35"/>
  <c r="CX588" i="35"/>
  <c r="CQ551" i="35"/>
  <c r="CP550" i="35"/>
  <c r="CN446" i="35"/>
  <c r="DM446" i="35" s="1"/>
  <c r="CO551" i="35"/>
  <c r="CR550" i="35"/>
  <c r="CF668" i="35"/>
  <c r="CG173" i="35"/>
  <c r="DO435" i="35" l="1"/>
  <c r="CZ436" i="35"/>
  <c r="CT518" i="35"/>
  <c r="DN517" i="35"/>
  <c r="CS563" i="35"/>
  <c r="CX589" i="35"/>
  <c r="CR551" i="35"/>
  <c r="CO552" i="35"/>
  <c r="CN447" i="35"/>
  <c r="DM447" i="35" s="1"/>
  <c r="CP551" i="35"/>
  <c r="CQ552" i="35"/>
  <c r="CG174" i="35"/>
  <c r="CF669" i="35"/>
  <c r="CZ437" i="35" l="1"/>
  <c r="DO436" i="35"/>
  <c r="CT519" i="35"/>
  <c r="DN518" i="35"/>
  <c r="CS564" i="35"/>
  <c r="CX590" i="35"/>
  <c r="CQ553" i="35"/>
  <c r="CP552" i="35"/>
  <c r="CN448" i="35"/>
  <c r="DM448" i="35" s="1"/>
  <c r="CO553" i="35"/>
  <c r="CR552" i="35"/>
  <c r="CG175" i="35"/>
  <c r="CF670" i="35"/>
  <c r="DO437" i="35" l="1"/>
  <c r="CZ438" i="35"/>
  <c r="DN519" i="35"/>
  <c r="CT520" i="35"/>
  <c r="CS565" i="35"/>
  <c r="CX591" i="35"/>
  <c r="CR553" i="35"/>
  <c r="CO554" i="35"/>
  <c r="CN449" i="35"/>
  <c r="DM449" i="35" s="1"/>
  <c r="CP553" i="35"/>
  <c r="CQ554" i="35"/>
  <c r="CF671" i="35"/>
  <c r="CG176" i="35"/>
  <c r="DO438" i="35" l="1"/>
  <c r="CZ439" i="35"/>
  <c r="DN520" i="35"/>
  <c r="CT521" i="35"/>
  <c r="CS566" i="35"/>
  <c r="CX592" i="35"/>
  <c r="CQ555" i="35"/>
  <c r="CP554" i="35"/>
  <c r="CN450" i="35"/>
  <c r="DM450" i="35" s="1"/>
  <c r="CO555" i="35"/>
  <c r="CR554" i="35"/>
  <c r="CG177" i="35"/>
  <c r="CF672" i="35"/>
  <c r="CZ440" i="35" l="1"/>
  <c r="DO439" i="35"/>
  <c r="DN521" i="35"/>
  <c r="CT522" i="35"/>
  <c r="CS567" i="35"/>
  <c r="CX593" i="35"/>
  <c r="CR555" i="35"/>
  <c r="CO556" i="35"/>
  <c r="CN451" i="35"/>
  <c r="DM451" i="35" s="1"/>
  <c r="CP555" i="35"/>
  <c r="CQ556" i="35"/>
  <c r="CG178" i="35"/>
  <c r="CF673" i="35"/>
  <c r="DO440" i="35" l="1"/>
  <c r="CZ441" i="35"/>
  <c r="CT523" i="35"/>
  <c r="DN522" i="35"/>
  <c r="CS568" i="35"/>
  <c r="CX594" i="35"/>
  <c r="CQ557" i="35"/>
  <c r="CP556" i="35"/>
  <c r="CN452" i="35"/>
  <c r="DM452" i="35" s="1"/>
  <c r="CO557" i="35"/>
  <c r="CR556" i="35"/>
  <c r="CG179" i="35"/>
  <c r="CF674" i="35"/>
  <c r="DO441" i="35" l="1"/>
  <c r="CZ442" i="35"/>
  <c r="CT524" i="35"/>
  <c r="DN523" i="35"/>
  <c r="CS569" i="35"/>
  <c r="CX595" i="35"/>
  <c r="CR557" i="35"/>
  <c r="CO558" i="35"/>
  <c r="CN453" i="35"/>
  <c r="DM453" i="35" s="1"/>
  <c r="CP557" i="35"/>
  <c r="CQ558" i="35"/>
  <c r="CF675" i="35"/>
  <c r="CG180" i="35"/>
  <c r="CZ443" i="35" l="1"/>
  <c r="DO442" i="35"/>
  <c r="CT525" i="35"/>
  <c r="DN524" i="35"/>
  <c r="CS570" i="35"/>
  <c r="CX596" i="35"/>
  <c r="CQ559" i="35"/>
  <c r="CP558" i="35"/>
  <c r="CN454" i="35"/>
  <c r="DM454" i="35" s="1"/>
  <c r="CO559" i="35"/>
  <c r="CR558" i="35"/>
  <c r="CG181" i="35"/>
  <c r="CF676" i="35"/>
  <c r="CZ444" i="35" l="1"/>
  <c r="DO443" i="35"/>
  <c r="DN525" i="35"/>
  <c r="CT526" i="35"/>
  <c r="CS571" i="35"/>
  <c r="CX597" i="35"/>
  <c r="CR559" i="35"/>
  <c r="CO560" i="35"/>
  <c r="CN455" i="35"/>
  <c r="DM455" i="35" s="1"/>
  <c r="CP559" i="35"/>
  <c r="CQ560" i="35"/>
  <c r="CF677" i="35"/>
  <c r="CG182" i="35"/>
  <c r="DO444" i="35" l="1"/>
  <c r="CZ445" i="35"/>
  <c r="DN526" i="35"/>
  <c r="CT527" i="35"/>
  <c r="CS572" i="35"/>
  <c r="CX598" i="35"/>
  <c r="CQ561" i="35"/>
  <c r="CP560" i="35"/>
  <c r="CN456" i="35"/>
  <c r="DM456" i="35" s="1"/>
  <c r="CO561" i="35"/>
  <c r="CR560" i="35"/>
  <c r="CG183" i="35"/>
  <c r="CF678" i="35"/>
  <c r="CZ446" i="35" l="1"/>
  <c r="DO445" i="35"/>
  <c r="CT528" i="35"/>
  <c r="DN527" i="35"/>
  <c r="CS573" i="35"/>
  <c r="CX599" i="35"/>
  <c r="CR561" i="35"/>
  <c r="CO562" i="35"/>
  <c r="CN457" i="35"/>
  <c r="DM457" i="35" s="1"/>
  <c r="CP561" i="35"/>
  <c r="CQ562" i="35"/>
  <c r="CG184" i="35"/>
  <c r="CF679" i="35"/>
  <c r="CZ447" i="35" l="1"/>
  <c r="DO446" i="35"/>
  <c r="CT529" i="35"/>
  <c r="DN528" i="35"/>
  <c r="CS574" i="35"/>
  <c r="CX600" i="35"/>
  <c r="CQ563" i="35"/>
  <c r="CP562" i="35"/>
  <c r="CN458" i="35"/>
  <c r="DM458" i="35" s="1"/>
  <c r="CO563" i="35"/>
  <c r="CR562" i="35"/>
  <c r="CF680" i="35"/>
  <c r="CG185" i="35"/>
  <c r="DO447" i="35" l="1"/>
  <c r="CZ448" i="35"/>
  <c r="CT530" i="35"/>
  <c r="DN529" i="35"/>
  <c r="CS575" i="35"/>
  <c r="CX601" i="35"/>
  <c r="CR563" i="35"/>
  <c r="CO564" i="35"/>
  <c r="CN459" i="35"/>
  <c r="DM459" i="35" s="1"/>
  <c r="CP563" i="35"/>
  <c r="CQ564" i="35"/>
  <c r="CG186" i="35"/>
  <c r="CF681" i="35"/>
  <c r="CZ449" i="35" l="1"/>
  <c r="DO448" i="35"/>
  <c r="DN530" i="35"/>
  <c r="CT531" i="35"/>
  <c r="CS576" i="35"/>
  <c r="CX602" i="35"/>
  <c r="CQ565" i="35"/>
  <c r="CP564" i="35"/>
  <c r="CN460" i="35"/>
  <c r="DM460" i="35" s="1"/>
  <c r="CO565" i="35"/>
  <c r="CR564" i="35"/>
  <c r="CF682" i="35"/>
  <c r="CG187" i="35"/>
  <c r="DO449" i="35" l="1"/>
  <c r="CZ450" i="35"/>
  <c r="DN531" i="35"/>
  <c r="CT532" i="35"/>
  <c r="CS577" i="35"/>
  <c r="CX603" i="35"/>
  <c r="CR565" i="35"/>
  <c r="CO566" i="35"/>
  <c r="CN461" i="35"/>
  <c r="DM461" i="35" s="1"/>
  <c r="CP565" i="35"/>
  <c r="CQ566" i="35"/>
  <c r="CG188" i="35"/>
  <c r="CF683" i="35"/>
  <c r="DO450" i="35" l="1"/>
  <c r="CZ451" i="35"/>
  <c r="DN532" i="35"/>
  <c r="CT533" i="35"/>
  <c r="CS578" i="35"/>
  <c r="CX604" i="35"/>
  <c r="CQ567" i="35"/>
  <c r="CP566" i="35"/>
  <c r="CN462" i="35"/>
  <c r="DM462" i="35" s="1"/>
  <c r="CO567" i="35"/>
  <c r="CR566" i="35"/>
  <c r="CF684" i="35"/>
  <c r="CG189" i="35"/>
  <c r="CZ452" i="35" l="1"/>
  <c r="DO451" i="35"/>
  <c r="CT534" i="35"/>
  <c r="DN533" i="35"/>
  <c r="CS579" i="35"/>
  <c r="CX605" i="35"/>
  <c r="CR567" i="35"/>
  <c r="CO568" i="35"/>
  <c r="CN463" i="35"/>
  <c r="DM463" i="35" s="1"/>
  <c r="CP567" i="35"/>
  <c r="CQ568" i="35"/>
  <c r="CF685" i="35"/>
  <c r="CG190" i="35"/>
  <c r="CZ453" i="35" l="1"/>
  <c r="DO452" i="35"/>
  <c r="CT535" i="35"/>
  <c r="DN534" i="35"/>
  <c r="CS580" i="35"/>
  <c r="CX606" i="35"/>
  <c r="CQ569" i="35"/>
  <c r="CP568" i="35"/>
  <c r="CN464" i="35"/>
  <c r="DM464" i="35" s="1"/>
  <c r="CO569" i="35"/>
  <c r="CR568" i="35"/>
  <c r="CG191" i="35"/>
  <c r="CF686" i="35"/>
  <c r="CZ454" i="35" l="1"/>
  <c r="DO453" i="35"/>
  <c r="DN535" i="35"/>
  <c r="CT536" i="35"/>
  <c r="CS581" i="35"/>
  <c r="CX607" i="35"/>
  <c r="CR569" i="35"/>
  <c r="CO570" i="35"/>
  <c r="CN465" i="35"/>
  <c r="DM465" i="35" s="1"/>
  <c r="CP569" i="35"/>
  <c r="CQ570" i="35"/>
  <c r="CG192" i="35"/>
  <c r="CF687" i="35"/>
  <c r="CZ455" i="35" l="1"/>
  <c r="DO454" i="35"/>
  <c r="CT537" i="35"/>
  <c r="DN536" i="35"/>
  <c r="CS582" i="35"/>
  <c r="CX608" i="35"/>
  <c r="CQ571" i="35"/>
  <c r="CP570" i="35"/>
  <c r="CN466" i="35"/>
  <c r="DM466" i="35" s="1"/>
  <c r="CO571" i="35"/>
  <c r="CR570" i="35"/>
  <c r="CG193" i="35"/>
  <c r="CF688" i="35"/>
  <c r="CZ456" i="35" l="1"/>
  <c r="DO455" i="35"/>
  <c r="DN537" i="35"/>
  <c r="CT538" i="35"/>
  <c r="CS583" i="35"/>
  <c r="CX609" i="35"/>
  <c r="CR571" i="35"/>
  <c r="CO572" i="35"/>
  <c r="CN467" i="35"/>
  <c r="DM467" i="35" s="1"/>
  <c r="CP571" i="35"/>
  <c r="CQ572" i="35"/>
  <c r="CF689" i="35"/>
  <c r="CG194" i="35"/>
  <c r="CZ457" i="35" l="1"/>
  <c r="DO456" i="35"/>
  <c r="CT539" i="35"/>
  <c r="DN538" i="35"/>
  <c r="CS584" i="35"/>
  <c r="CX610" i="35"/>
  <c r="CQ573" i="35"/>
  <c r="CP572" i="35"/>
  <c r="CN468" i="35"/>
  <c r="DM468" i="35" s="1"/>
  <c r="CO573" i="35"/>
  <c r="CR572" i="35"/>
  <c r="CF690" i="35"/>
  <c r="CG195" i="35"/>
  <c r="CZ458" i="35" l="1"/>
  <c r="DO457" i="35"/>
  <c r="CT540" i="35"/>
  <c r="DN539" i="35"/>
  <c r="CS585" i="35"/>
  <c r="CX611" i="35"/>
  <c r="CR573" i="35"/>
  <c r="CO574" i="35"/>
  <c r="CN469" i="35"/>
  <c r="DM469" i="35" s="1"/>
  <c r="CP573" i="35"/>
  <c r="CQ574" i="35"/>
  <c r="CG196" i="35"/>
  <c r="CF691" i="35"/>
  <c r="CZ459" i="35" l="1"/>
  <c r="DO458" i="35"/>
  <c r="CT541" i="35"/>
  <c r="DN540" i="35"/>
  <c r="CS586" i="35"/>
  <c r="CX612" i="35"/>
  <c r="CQ575" i="35"/>
  <c r="CP574" i="35"/>
  <c r="CN470" i="35"/>
  <c r="DM470" i="35" s="1"/>
  <c r="CO575" i="35"/>
  <c r="CR574" i="35"/>
  <c r="CG197" i="35"/>
  <c r="CF692" i="35"/>
  <c r="CZ460" i="35" l="1"/>
  <c r="DO459" i="35"/>
  <c r="CT542" i="35"/>
  <c r="DN541" i="35"/>
  <c r="CS587" i="35"/>
  <c r="CX613" i="35"/>
  <c r="CR575" i="35"/>
  <c r="CO576" i="35"/>
  <c r="CN471" i="35"/>
  <c r="DM471" i="35" s="1"/>
  <c r="CP575" i="35"/>
  <c r="CQ576" i="35"/>
  <c r="CF693" i="35"/>
  <c r="CG198" i="35"/>
  <c r="CZ461" i="35" l="1"/>
  <c r="DO460" i="35"/>
  <c r="DN542" i="35"/>
  <c r="CT543" i="35"/>
  <c r="CS588" i="35"/>
  <c r="CX614" i="35"/>
  <c r="CQ577" i="35"/>
  <c r="CP576" i="35"/>
  <c r="CN472" i="35"/>
  <c r="DM472" i="35" s="1"/>
  <c r="CO577" i="35"/>
  <c r="CR576" i="35"/>
  <c r="CG199" i="35"/>
  <c r="CF694" i="35"/>
  <c r="CZ462" i="35" l="1"/>
  <c r="DO461" i="35"/>
  <c r="CT544" i="35"/>
  <c r="DN543" i="35"/>
  <c r="CS589" i="35"/>
  <c r="CX615" i="35"/>
  <c r="CR577" i="35"/>
  <c r="CO578" i="35"/>
  <c r="CN473" i="35"/>
  <c r="DM473" i="35" s="1"/>
  <c r="CP577" i="35"/>
  <c r="CQ578" i="35"/>
  <c r="CF695" i="35"/>
  <c r="CG200" i="35"/>
  <c r="CZ463" i="35" l="1"/>
  <c r="DO462" i="35"/>
  <c r="DN544" i="35"/>
  <c r="CT545" i="35"/>
  <c r="CS590" i="35"/>
  <c r="CX616" i="35"/>
  <c r="CQ579" i="35"/>
  <c r="CP578" i="35"/>
  <c r="CN474" i="35"/>
  <c r="DM474" i="35" s="1"/>
  <c r="CO579" i="35"/>
  <c r="CR578" i="35"/>
  <c r="CF696" i="35"/>
  <c r="CG201" i="35"/>
  <c r="CZ464" i="35" l="1"/>
  <c r="DO463" i="35"/>
  <c r="CT546" i="35"/>
  <c r="DN545" i="35"/>
  <c r="CS591" i="35"/>
  <c r="CX617" i="35"/>
  <c r="CR579" i="35"/>
  <c r="CO580" i="35"/>
  <c r="CN475" i="35"/>
  <c r="DM475" i="35" s="1"/>
  <c r="CP579" i="35"/>
  <c r="CQ580" i="35"/>
  <c r="CF697" i="35"/>
  <c r="CG202" i="35"/>
  <c r="DO464" i="35" l="1"/>
  <c r="CZ465" i="35"/>
  <c r="DN546" i="35"/>
  <c r="CT547" i="35"/>
  <c r="CS592" i="35"/>
  <c r="CX618" i="35"/>
  <c r="CQ581" i="35"/>
  <c r="CP580" i="35"/>
  <c r="CN476" i="35"/>
  <c r="DM476" i="35" s="1"/>
  <c r="CO581" i="35"/>
  <c r="CR580" i="35"/>
  <c r="CG203" i="35"/>
  <c r="CF698" i="35"/>
  <c r="DO465" i="35" l="1"/>
  <c r="CZ466" i="35"/>
  <c r="DN547" i="35"/>
  <c r="CT548" i="35"/>
  <c r="CS593" i="35"/>
  <c r="CX619" i="35"/>
  <c r="CR581" i="35"/>
  <c r="CO582" i="35"/>
  <c r="CN477" i="35"/>
  <c r="DM477" i="35" s="1"/>
  <c r="CP581" i="35"/>
  <c r="CQ582" i="35"/>
  <c r="CF699" i="35"/>
  <c r="CG204" i="35"/>
  <c r="DO466" i="35" l="1"/>
  <c r="CZ467" i="35"/>
  <c r="DN548" i="35"/>
  <c r="CT549" i="35"/>
  <c r="CS594" i="35"/>
  <c r="CX620" i="35"/>
  <c r="CQ583" i="35"/>
  <c r="CP582" i="35"/>
  <c r="CN478" i="35"/>
  <c r="DM478" i="35" s="1"/>
  <c r="CO583" i="35"/>
  <c r="CR582" i="35"/>
  <c r="CG205" i="35"/>
  <c r="CF700" i="35"/>
  <c r="DO467" i="35" l="1"/>
  <c r="CZ468" i="35"/>
  <c r="DN549" i="35"/>
  <c r="CT550" i="35"/>
  <c r="CS595" i="35"/>
  <c r="CX621" i="35"/>
  <c r="CR583" i="35"/>
  <c r="CO584" i="35"/>
  <c r="CN479" i="35"/>
  <c r="DM479" i="35" s="1"/>
  <c r="CP583" i="35"/>
  <c r="CQ584" i="35"/>
  <c r="CF701" i="35"/>
  <c r="CG206" i="35"/>
  <c r="DO468" i="35" l="1"/>
  <c r="CZ469" i="35"/>
  <c r="CT551" i="35"/>
  <c r="DN550" i="35"/>
  <c r="CS596" i="35"/>
  <c r="CX622" i="35"/>
  <c r="CQ585" i="35"/>
  <c r="CP584" i="35"/>
  <c r="CN480" i="35"/>
  <c r="DM480" i="35" s="1"/>
  <c r="CO585" i="35"/>
  <c r="CR584" i="35"/>
  <c r="CG207" i="35"/>
  <c r="CF702" i="35"/>
  <c r="DO469" i="35" l="1"/>
  <c r="CZ470" i="35"/>
  <c r="CT552" i="35"/>
  <c r="DN551" i="35"/>
  <c r="CS597" i="35"/>
  <c r="CX623" i="35"/>
  <c r="CR585" i="35"/>
  <c r="CO586" i="35"/>
  <c r="CN481" i="35"/>
  <c r="DM481" i="35" s="1"/>
  <c r="CP585" i="35"/>
  <c r="CQ586" i="35"/>
  <c r="CG208" i="35"/>
  <c r="CF703" i="35"/>
  <c r="CZ471" i="35" l="1"/>
  <c r="DO470" i="35"/>
  <c r="CT553" i="35"/>
  <c r="DN552" i="35"/>
  <c r="CS598" i="35"/>
  <c r="CX624" i="35"/>
  <c r="CQ587" i="35"/>
  <c r="CP586" i="35"/>
  <c r="CN482" i="35"/>
  <c r="DM482" i="35" s="1"/>
  <c r="CO587" i="35"/>
  <c r="CR586" i="35"/>
  <c r="CG209" i="35"/>
  <c r="CF704" i="35"/>
  <c r="CZ472" i="35" l="1"/>
  <c r="DO471" i="35"/>
  <c r="DN553" i="35"/>
  <c r="CT554" i="35"/>
  <c r="CS599" i="35"/>
  <c r="CX625" i="35"/>
  <c r="CR587" i="35"/>
  <c r="CO588" i="35"/>
  <c r="CN483" i="35"/>
  <c r="DM483" i="35" s="1"/>
  <c r="CP587" i="35"/>
  <c r="CQ588" i="35"/>
  <c r="CF705" i="35"/>
  <c r="CG210" i="35"/>
  <c r="CZ473" i="35" l="1"/>
  <c r="DO472" i="35"/>
  <c r="CT555" i="35"/>
  <c r="DN554" i="35"/>
  <c r="CS600" i="35"/>
  <c r="CX626" i="35"/>
  <c r="CQ589" i="35"/>
  <c r="CP588" i="35"/>
  <c r="CN484" i="35"/>
  <c r="DM484" i="35" s="1"/>
  <c r="CO589" i="35"/>
  <c r="CR588" i="35"/>
  <c r="CG211" i="35"/>
  <c r="CF706" i="35"/>
  <c r="DO473" i="35" l="1"/>
  <c r="CZ474" i="35"/>
  <c r="CT556" i="35"/>
  <c r="DN555" i="35"/>
  <c r="CS601" i="35"/>
  <c r="CX627" i="35"/>
  <c r="CR589" i="35"/>
  <c r="CO590" i="35"/>
  <c r="CN485" i="35"/>
  <c r="DM485" i="35" s="1"/>
  <c r="CP589" i="35"/>
  <c r="CQ590" i="35"/>
  <c r="CF707" i="35"/>
  <c r="CG212" i="35"/>
  <c r="CZ475" i="35" l="1"/>
  <c r="DO474" i="35"/>
  <c r="CT557" i="35"/>
  <c r="DN556" i="35"/>
  <c r="CS602" i="35"/>
  <c r="CX628" i="35"/>
  <c r="CQ591" i="35"/>
  <c r="CP590" i="35"/>
  <c r="CN486" i="35"/>
  <c r="DM486" i="35" s="1"/>
  <c r="CO591" i="35"/>
  <c r="CR590" i="35"/>
  <c r="CG213" i="35"/>
  <c r="CF708" i="35"/>
  <c r="DO475" i="35" l="1"/>
  <c r="CZ476" i="35"/>
  <c r="CT558" i="35"/>
  <c r="DN557" i="35"/>
  <c r="CS603" i="35"/>
  <c r="CX629" i="35"/>
  <c r="CR591" i="35"/>
  <c r="CO592" i="35"/>
  <c r="CN487" i="35"/>
  <c r="DM487" i="35" s="1"/>
  <c r="CP591" i="35"/>
  <c r="CQ592" i="35"/>
  <c r="CG214" i="35"/>
  <c r="CF709" i="35"/>
  <c r="CZ477" i="35" l="1"/>
  <c r="DO476" i="35"/>
  <c r="CT559" i="35"/>
  <c r="DN558" i="35"/>
  <c r="CS604" i="35"/>
  <c r="CX630" i="35"/>
  <c r="CQ593" i="35"/>
  <c r="CP592" i="35"/>
  <c r="CN488" i="35"/>
  <c r="DM488" i="35" s="1"/>
  <c r="CO593" i="35"/>
  <c r="CR592" i="35"/>
  <c r="CF710" i="35"/>
  <c r="CG215" i="35"/>
  <c r="DO477" i="35" l="1"/>
  <c r="CZ478" i="35"/>
  <c r="DN559" i="35"/>
  <c r="CT560" i="35"/>
  <c r="CS605" i="35"/>
  <c r="CX631" i="35"/>
  <c r="CR593" i="35"/>
  <c r="CO594" i="35"/>
  <c r="CN489" i="35"/>
  <c r="DM489" i="35" s="1"/>
  <c r="CP593" i="35"/>
  <c r="CQ594" i="35"/>
  <c r="CG216" i="35"/>
  <c r="CF711" i="35"/>
  <c r="CZ479" i="35" l="1"/>
  <c r="DO478" i="35"/>
  <c r="DN560" i="35"/>
  <c r="CT561" i="35"/>
  <c r="CS606" i="35"/>
  <c r="CX632" i="35"/>
  <c r="CQ595" i="35"/>
  <c r="CP594" i="35"/>
  <c r="CN490" i="35"/>
  <c r="DM490" i="35" s="1"/>
  <c r="CO595" i="35"/>
  <c r="CR594" i="35"/>
  <c r="CF712" i="35"/>
  <c r="CG217" i="35"/>
  <c r="DO479" i="35" l="1"/>
  <c r="CZ480" i="35"/>
  <c r="CT562" i="35"/>
  <c r="DN561" i="35"/>
  <c r="CS607" i="35"/>
  <c r="CX633" i="35"/>
  <c r="CR595" i="35"/>
  <c r="CO596" i="35"/>
  <c r="CN491" i="35"/>
  <c r="DM491" i="35" s="1"/>
  <c r="CP595" i="35"/>
  <c r="CQ596" i="35"/>
  <c r="CG218" i="35"/>
  <c r="CF713" i="35"/>
  <c r="DO480" i="35" l="1"/>
  <c r="CZ481" i="35"/>
  <c r="DN562" i="35"/>
  <c r="CT563" i="35"/>
  <c r="CS608" i="35"/>
  <c r="CX634" i="35"/>
  <c r="CQ597" i="35"/>
  <c r="CP596" i="35"/>
  <c r="CN492" i="35"/>
  <c r="DM492" i="35" s="1"/>
  <c r="CO597" i="35"/>
  <c r="CR596" i="35"/>
  <c r="CF714" i="35"/>
  <c r="CG219" i="35"/>
  <c r="CZ482" i="35" l="1"/>
  <c r="DO481" i="35"/>
  <c r="DN563" i="35"/>
  <c r="CT564" i="35"/>
  <c r="CS609" i="35"/>
  <c r="CX635" i="35"/>
  <c r="CR597" i="35"/>
  <c r="CO598" i="35"/>
  <c r="CN493" i="35"/>
  <c r="DM493" i="35" s="1"/>
  <c r="CP597" i="35"/>
  <c r="CQ598" i="35"/>
  <c r="CG220" i="35"/>
  <c r="CF715" i="35"/>
  <c r="DO482" i="35" l="1"/>
  <c r="CZ483" i="35"/>
  <c r="DN564" i="35"/>
  <c r="CT565" i="35"/>
  <c r="CS610" i="35"/>
  <c r="CX636" i="35"/>
  <c r="CQ599" i="35"/>
  <c r="CP598" i="35"/>
  <c r="CN494" i="35"/>
  <c r="DM494" i="35" s="1"/>
  <c r="CO599" i="35"/>
  <c r="CR598" i="35"/>
  <c r="CF716" i="35"/>
  <c r="CG221" i="35"/>
  <c r="CZ484" i="35" l="1"/>
  <c r="DO483" i="35"/>
  <c r="DN565" i="35"/>
  <c r="CT566" i="35"/>
  <c r="CS611" i="35"/>
  <c r="CX637" i="35"/>
  <c r="CR599" i="35"/>
  <c r="CO600" i="35"/>
  <c r="CN495" i="35"/>
  <c r="DM495" i="35" s="1"/>
  <c r="CP599" i="35"/>
  <c r="CQ600" i="35"/>
  <c r="CG222" i="35"/>
  <c r="CF717" i="35"/>
  <c r="DO484" i="35" l="1"/>
  <c r="CZ485" i="35"/>
  <c r="DN566" i="35"/>
  <c r="CT567" i="35"/>
  <c r="CS612" i="35"/>
  <c r="CX638" i="35"/>
  <c r="CQ601" i="35"/>
  <c r="CP600" i="35"/>
  <c r="CN496" i="35"/>
  <c r="DM496" i="35" s="1"/>
  <c r="CO601" i="35"/>
  <c r="CR600" i="35"/>
  <c r="CF718" i="35"/>
  <c r="CG223" i="35"/>
  <c r="DO485" i="35" l="1"/>
  <c r="CZ486" i="35"/>
  <c r="CT568" i="35"/>
  <c r="DN567" i="35"/>
  <c r="CS613" i="35"/>
  <c r="CX639" i="35"/>
  <c r="CR601" i="35"/>
  <c r="CO602" i="35"/>
  <c r="CN497" i="35"/>
  <c r="DM497" i="35" s="1"/>
  <c r="CP601" i="35"/>
  <c r="CQ602" i="35"/>
  <c r="CG224" i="35"/>
  <c r="CF719" i="35"/>
  <c r="CZ487" i="35" l="1"/>
  <c r="DO486" i="35"/>
  <c r="CT569" i="35"/>
  <c r="DN568" i="35"/>
  <c r="CS614" i="35"/>
  <c r="CX640" i="35"/>
  <c r="CQ603" i="35"/>
  <c r="CP602" i="35"/>
  <c r="CN498" i="35"/>
  <c r="DM498" i="35" s="1"/>
  <c r="CO603" i="35"/>
  <c r="CR602" i="35"/>
  <c r="CG225" i="35"/>
  <c r="CF720" i="35"/>
  <c r="DO487" i="35" l="1"/>
  <c r="CZ488" i="35"/>
  <c r="CT570" i="35"/>
  <c r="DN569" i="35"/>
  <c r="CS615" i="35"/>
  <c r="CX641" i="35"/>
  <c r="CR603" i="35"/>
  <c r="CO604" i="35"/>
  <c r="CN499" i="35"/>
  <c r="DM499" i="35" s="1"/>
  <c r="CP603" i="35"/>
  <c r="CQ604" i="35"/>
  <c r="CF721" i="35"/>
  <c r="CG226" i="35"/>
  <c r="CZ489" i="35" l="1"/>
  <c r="DO488" i="35"/>
  <c r="CT571" i="35"/>
  <c r="DN570" i="35"/>
  <c r="CS616" i="35"/>
  <c r="CX642" i="35"/>
  <c r="CQ605" i="35"/>
  <c r="CP604" i="35"/>
  <c r="CN500" i="35"/>
  <c r="DM500" i="35" s="1"/>
  <c r="CO605" i="35"/>
  <c r="CR604" i="35"/>
  <c r="CG227" i="35"/>
  <c r="CF722" i="35"/>
  <c r="DO489" i="35" l="1"/>
  <c r="CZ490" i="35"/>
  <c r="CT572" i="35"/>
  <c r="DN571" i="35"/>
  <c r="CS617" i="35"/>
  <c r="CX643" i="35"/>
  <c r="CR605" i="35"/>
  <c r="CO606" i="35"/>
  <c r="CN501" i="35"/>
  <c r="DM501" i="35" s="1"/>
  <c r="CP605" i="35"/>
  <c r="CQ606" i="35"/>
  <c r="CG228" i="35"/>
  <c r="CF723" i="35"/>
  <c r="CZ491" i="35" l="1"/>
  <c r="DO490" i="35"/>
  <c r="CT573" i="35"/>
  <c r="DN572" i="35"/>
  <c r="CS618" i="35"/>
  <c r="CX644" i="35"/>
  <c r="CQ607" i="35"/>
  <c r="CP606" i="35"/>
  <c r="CN502" i="35"/>
  <c r="DM502" i="35" s="1"/>
  <c r="CO607" i="35"/>
  <c r="CR606" i="35"/>
  <c r="CF724" i="35"/>
  <c r="CG229" i="35"/>
  <c r="DO491" i="35" l="1"/>
  <c r="CZ492" i="35"/>
  <c r="CT574" i="35"/>
  <c r="DN573" i="35"/>
  <c r="CS619" i="35"/>
  <c r="CX645" i="35"/>
  <c r="CR607" i="35"/>
  <c r="CO608" i="35"/>
  <c r="CN503" i="35"/>
  <c r="DM503" i="35" s="1"/>
  <c r="CP607" i="35"/>
  <c r="CQ608" i="35"/>
  <c r="CG230" i="35"/>
  <c r="CF725" i="35"/>
  <c r="DO492" i="35" l="1"/>
  <c r="CZ493" i="35"/>
  <c r="CT575" i="35"/>
  <c r="DN574" i="35"/>
  <c r="CS620" i="35"/>
  <c r="CX646" i="35"/>
  <c r="CQ609" i="35"/>
  <c r="CP608" i="35"/>
  <c r="CN504" i="35"/>
  <c r="DM504" i="35" s="1"/>
  <c r="CO609" i="35"/>
  <c r="CR608" i="35"/>
  <c r="CG231" i="35"/>
  <c r="CF726" i="35"/>
  <c r="CZ494" i="35" l="1"/>
  <c r="DO493" i="35"/>
  <c r="DN575" i="35"/>
  <c r="CT576" i="35"/>
  <c r="CS621" i="35"/>
  <c r="CX647" i="35"/>
  <c r="CR609" i="35"/>
  <c r="CO610" i="35"/>
  <c r="CN505" i="35"/>
  <c r="DM505" i="35" s="1"/>
  <c r="CP609" i="35"/>
  <c r="CQ610" i="35"/>
  <c r="CF727" i="35"/>
  <c r="CG232" i="35"/>
  <c r="DO494" i="35" l="1"/>
  <c r="CZ495" i="35"/>
  <c r="DN576" i="35"/>
  <c r="CT577" i="35"/>
  <c r="CS622" i="35"/>
  <c r="CX648" i="35"/>
  <c r="CQ611" i="35"/>
  <c r="CP610" i="35"/>
  <c r="CN506" i="35"/>
  <c r="DM506" i="35" s="1"/>
  <c r="CO611" i="35"/>
  <c r="CR610" i="35"/>
  <c r="CG233" i="35"/>
  <c r="CF728" i="35"/>
  <c r="CZ496" i="35" l="1"/>
  <c r="DO495" i="35"/>
  <c r="DN577" i="35"/>
  <c r="CT578" i="35"/>
  <c r="CS623" i="35"/>
  <c r="CX649" i="35"/>
  <c r="CR611" i="35"/>
  <c r="CO612" i="35"/>
  <c r="CN507" i="35"/>
  <c r="DM507" i="35" s="1"/>
  <c r="CP611" i="35"/>
  <c r="CQ612" i="35"/>
  <c r="CF729" i="35"/>
  <c r="CG234" i="35"/>
  <c r="DO496" i="35" l="1"/>
  <c r="CZ497" i="35"/>
  <c r="DN578" i="35"/>
  <c r="CT579" i="35"/>
  <c r="CS624" i="35"/>
  <c r="CX650" i="35"/>
  <c r="CQ613" i="35"/>
  <c r="CP612" i="35"/>
  <c r="CN508" i="35"/>
  <c r="DM508" i="35" s="1"/>
  <c r="CO613" i="35"/>
  <c r="CR612" i="35"/>
  <c r="CG235" i="35"/>
  <c r="CF730" i="35"/>
  <c r="DO497" i="35" l="1"/>
  <c r="CZ498" i="35"/>
  <c r="DN579" i="35"/>
  <c r="CT580" i="35"/>
  <c r="CS625" i="35"/>
  <c r="CX651" i="35"/>
  <c r="CR613" i="35"/>
  <c r="CO614" i="35"/>
  <c r="CN509" i="35"/>
  <c r="DM509" i="35" s="1"/>
  <c r="CP613" i="35"/>
  <c r="CQ614" i="35"/>
  <c r="CF731" i="35"/>
  <c r="CG236" i="35"/>
  <c r="DO498" i="35" l="1"/>
  <c r="CZ499" i="35"/>
  <c r="DN580" i="35"/>
  <c r="CT581" i="35"/>
  <c r="CS626" i="35"/>
  <c r="CX652" i="35"/>
  <c r="CQ615" i="35"/>
  <c r="CP614" i="35"/>
  <c r="CN510" i="35"/>
  <c r="DM510" i="35" s="1"/>
  <c r="CO615" i="35"/>
  <c r="CR614" i="35"/>
  <c r="CF732" i="35"/>
  <c r="CG237" i="35"/>
  <c r="DO499" i="35" l="1"/>
  <c r="CZ500" i="35"/>
  <c r="DN581" i="35"/>
  <c r="CT582" i="35"/>
  <c r="CS627" i="35"/>
  <c r="CX653" i="35"/>
  <c r="CR615" i="35"/>
  <c r="CO616" i="35"/>
  <c r="CN511" i="35"/>
  <c r="DM511" i="35" s="1"/>
  <c r="CP615" i="35"/>
  <c r="CQ616" i="35"/>
  <c r="CF733" i="35"/>
  <c r="CG238" i="35"/>
  <c r="DO500" i="35" l="1"/>
  <c r="CZ501" i="35"/>
  <c r="DN582" i="35"/>
  <c r="CT583" i="35"/>
  <c r="CS628" i="35"/>
  <c r="CX654" i="35"/>
  <c r="CQ617" i="35"/>
  <c r="CP616" i="35"/>
  <c r="CN512" i="35"/>
  <c r="DM512" i="35" s="1"/>
  <c r="CO617" i="35"/>
  <c r="CR616" i="35"/>
  <c r="CG239" i="35"/>
  <c r="CF734" i="35"/>
  <c r="CZ502" i="35" l="1"/>
  <c r="DO501" i="35"/>
  <c r="CT584" i="35"/>
  <c r="DN583" i="35"/>
  <c r="CS629" i="35"/>
  <c r="CX655" i="35"/>
  <c r="CR617" i="35"/>
  <c r="CO618" i="35"/>
  <c r="CN513" i="35"/>
  <c r="DM513" i="35" s="1"/>
  <c r="CP617" i="35"/>
  <c r="CQ618" i="35"/>
  <c r="CF735" i="35"/>
  <c r="CG240" i="35"/>
  <c r="CZ503" i="35" l="1"/>
  <c r="DO502" i="35"/>
  <c r="CT585" i="35"/>
  <c r="DN584" i="35"/>
  <c r="CS630" i="35"/>
  <c r="CX656" i="35"/>
  <c r="CQ619" i="35"/>
  <c r="CP618" i="35"/>
  <c r="CN514" i="35"/>
  <c r="DM514" i="35" s="1"/>
  <c r="CO619" i="35"/>
  <c r="CR618" i="35"/>
  <c r="CG241" i="35"/>
  <c r="CF736" i="35"/>
  <c r="DO503" i="35" l="1"/>
  <c r="CZ504" i="35"/>
  <c r="CT586" i="35"/>
  <c r="DN585" i="35"/>
  <c r="CS631" i="35"/>
  <c r="CX657" i="35"/>
  <c r="CR619" i="35"/>
  <c r="CO620" i="35"/>
  <c r="CN515" i="35"/>
  <c r="DM515" i="35" s="1"/>
  <c r="CP619" i="35"/>
  <c r="CQ620" i="35"/>
  <c r="CG242" i="35"/>
  <c r="CF737" i="35"/>
  <c r="CZ505" i="35" l="1"/>
  <c r="DO504" i="35"/>
  <c r="CT587" i="35"/>
  <c r="DN586" i="35"/>
  <c r="CS632" i="35"/>
  <c r="CX658" i="35"/>
  <c r="CQ621" i="35"/>
  <c r="CP620" i="35"/>
  <c r="CN516" i="35"/>
  <c r="DM516" i="35" s="1"/>
  <c r="CO621" i="35"/>
  <c r="CR620" i="35"/>
  <c r="CF738" i="35"/>
  <c r="CG243" i="35"/>
  <c r="CZ506" i="35" l="1"/>
  <c r="DO505" i="35"/>
  <c r="CT588" i="35"/>
  <c r="DN587" i="35"/>
  <c r="CS633" i="35"/>
  <c r="CX659" i="35"/>
  <c r="CR621" i="35"/>
  <c r="CO622" i="35"/>
  <c r="CN517" i="35"/>
  <c r="DM517" i="35" s="1"/>
  <c r="CP621" i="35"/>
  <c r="CQ622" i="35"/>
  <c r="CF739" i="35"/>
  <c r="CG244" i="35"/>
  <c r="CZ507" i="35" l="1"/>
  <c r="DO506" i="35"/>
  <c r="CT589" i="35"/>
  <c r="DN588" i="35"/>
  <c r="CS634" i="35"/>
  <c r="CX660" i="35"/>
  <c r="CQ623" i="35"/>
  <c r="CP622" i="35"/>
  <c r="CN518" i="35"/>
  <c r="DM518" i="35" s="1"/>
  <c r="CO623" i="35"/>
  <c r="CR622" i="35"/>
  <c r="CG245" i="35"/>
  <c r="CF740" i="35"/>
  <c r="CZ508" i="35" l="1"/>
  <c r="DO507" i="35"/>
  <c r="CT590" i="35"/>
  <c r="DN589" i="35"/>
  <c r="CS635" i="35"/>
  <c r="CX661" i="35"/>
  <c r="CR623" i="35"/>
  <c r="CO624" i="35"/>
  <c r="CN519" i="35"/>
  <c r="DM519" i="35" s="1"/>
  <c r="CP623" i="35"/>
  <c r="CQ624" i="35"/>
  <c r="CF741" i="35"/>
  <c r="CG246" i="35"/>
  <c r="DO508" i="35" l="1"/>
  <c r="CZ509" i="35"/>
  <c r="CT591" i="35"/>
  <c r="DN590" i="35"/>
  <c r="CS636" i="35"/>
  <c r="CX662" i="35"/>
  <c r="CQ625" i="35"/>
  <c r="CP624" i="35"/>
  <c r="CN520" i="35"/>
  <c r="DM520" i="35" s="1"/>
  <c r="CO625" i="35"/>
  <c r="CR624" i="35"/>
  <c r="CG247" i="35"/>
  <c r="CF742" i="35"/>
  <c r="CZ510" i="35" l="1"/>
  <c r="DO509" i="35"/>
  <c r="DN591" i="35"/>
  <c r="CT592" i="35"/>
  <c r="CS637" i="35"/>
  <c r="CX663" i="35"/>
  <c r="CR625" i="35"/>
  <c r="CO626" i="35"/>
  <c r="CN521" i="35"/>
  <c r="DM521" i="35" s="1"/>
  <c r="CP625" i="35"/>
  <c r="CQ626" i="35"/>
  <c r="CF743" i="35"/>
  <c r="CG248" i="35"/>
  <c r="CZ511" i="35" l="1"/>
  <c r="DO510" i="35"/>
  <c r="CT593" i="35"/>
  <c r="DN592" i="35"/>
  <c r="CS638" i="35"/>
  <c r="CX664" i="35"/>
  <c r="CQ627" i="35"/>
  <c r="CP626" i="35"/>
  <c r="CN522" i="35"/>
  <c r="DM522" i="35" s="1"/>
  <c r="CO627" i="35"/>
  <c r="CR626" i="35"/>
  <c r="CG249" i="35"/>
  <c r="CF744" i="35"/>
  <c r="DO511" i="35" l="1"/>
  <c r="CZ512" i="35"/>
  <c r="DN593" i="35"/>
  <c r="CT594" i="35"/>
  <c r="CS639" i="35"/>
  <c r="CX665" i="35"/>
  <c r="CR627" i="35"/>
  <c r="CO628" i="35"/>
  <c r="CN523" i="35"/>
  <c r="DM523" i="35" s="1"/>
  <c r="CP627" i="35"/>
  <c r="CQ628" i="35"/>
  <c r="CG250" i="35"/>
  <c r="CF745" i="35"/>
  <c r="DO512" i="35" l="1"/>
  <c r="CZ513" i="35"/>
  <c r="DN594" i="35"/>
  <c r="CT595" i="35"/>
  <c r="CS640" i="35"/>
  <c r="CX666" i="35"/>
  <c r="CQ629" i="35"/>
  <c r="CP628" i="35"/>
  <c r="CN524" i="35"/>
  <c r="DM524" i="35" s="1"/>
  <c r="CO629" i="35"/>
  <c r="CR628" i="35"/>
  <c r="CG251" i="35"/>
  <c r="CF746" i="35"/>
  <c r="DO513" i="35" l="1"/>
  <c r="CZ514" i="35"/>
  <c r="DN595" i="35"/>
  <c r="CT596" i="35"/>
  <c r="CS641" i="35"/>
  <c r="CX667" i="35"/>
  <c r="CR629" i="35"/>
  <c r="CO630" i="35"/>
  <c r="CN525" i="35"/>
  <c r="DM525" i="35" s="1"/>
  <c r="CP629" i="35"/>
  <c r="CQ630" i="35"/>
  <c r="CG252" i="35"/>
  <c r="CF747" i="35"/>
  <c r="DO514" i="35" l="1"/>
  <c r="CZ515" i="35"/>
  <c r="DN596" i="35"/>
  <c r="CT597" i="35"/>
  <c r="CS642" i="35"/>
  <c r="CX668" i="35"/>
  <c r="CQ631" i="35"/>
  <c r="CP630" i="35"/>
  <c r="CN526" i="35"/>
  <c r="DM526" i="35" s="1"/>
  <c r="CO631" i="35"/>
  <c r="CR630" i="35"/>
  <c r="CF748" i="35"/>
  <c r="CG253" i="35"/>
  <c r="DO515" i="35" l="1"/>
  <c r="CZ516" i="35"/>
  <c r="DN597" i="35"/>
  <c r="CT598" i="35"/>
  <c r="CS643" i="35"/>
  <c r="CX669" i="35"/>
  <c r="CR631" i="35"/>
  <c r="CO632" i="35"/>
  <c r="CN527" i="35"/>
  <c r="DM527" i="35" s="1"/>
  <c r="CP631" i="35"/>
  <c r="CQ632" i="35"/>
  <c r="CF749" i="35"/>
  <c r="CG254" i="35"/>
  <c r="DO516" i="35" l="1"/>
  <c r="CZ517" i="35"/>
  <c r="DN598" i="35"/>
  <c r="CT599" i="35"/>
  <c r="CS644" i="35"/>
  <c r="CX670" i="35"/>
  <c r="CQ633" i="35"/>
  <c r="CP632" i="35"/>
  <c r="CN528" i="35"/>
  <c r="DM528" i="35" s="1"/>
  <c r="CO633" i="35"/>
  <c r="CR632" i="35"/>
  <c r="CG255" i="35"/>
  <c r="CF750" i="35"/>
  <c r="DO517" i="35" l="1"/>
  <c r="CZ518" i="35"/>
  <c r="CT600" i="35"/>
  <c r="DN599" i="35"/>
  <c r="CS645" i="35"/>
  <c r="CX671" i="35"/>
  <c r="CR633" i="35"/>
  <c r="CO634" i="35"/>
  <c r="CN529" i="35"/>
  <c r="DM529" i="35" s="1"/>
  <c r="CP633" i="35"/>
  <c r="CQ634" i="35"/>
  <c r="CF751" i="35"/>
  <c r="CG256" i="35"/>
  <c r="DO518" i="35" l="1"/>
  <c r="CZ519" i="35"/>
  <c r="DN600" i="35"/>
  <c r="CT601" i="35"/>
  <c r="CS646" i="35"/>
  <c r="CX672" i="35"/>
  <c r="CQ635" i="35"/>
  <c r="CP634" i="35"/>
  <c r="CN530" i="35"/>
  <c r="DM530" i="35" s="1"/>
  <c r="CO635" i="35"/>
  <c r="CR634" i="35"/>
  <c r="CG257" i="35"/>
  <c r="CF752" i="35"/>
  <c r="DO519" i="35" l="1"/>
  <c r="CZ520" i="35"/>
  <c r="CT602" i="35"/>
  <c r="DN601" i="35"/>
  <c r="CS647" i="35"/>
  <c r="CX673" i="35"/>
  <c r="CR635" i="35"/>
  <c r="CO636" i="35"/>
  <c r="CN531" i="35"/>
  <c r="DM531" i="35" s="1"/>
  <c r="CP635" i="35"/>
  <c r="CQ636" i="35"/>
  <c r="CF753" i="35"/>
  <c r="CG258" i="35"/>
  <c r="CZ521" i="35" l="1"/>
  <c r="DO520" i="35"/>
  <c r="CT603" i="35"/>
  <c r="DN602" i="35"/>
  <c r="CS648" i="35"/>
  <c r="CX674" i="35"/>
  <c r="CQ637" i="35"/>
  <c r="CP636" i="35"/>
  <c r="CN532" i="35"/>
  <c r="DM532" i="35" s="1"/>
  <c r="CO637" i="35"/>
  <c r="CR636" i="35"/>
  <c r="CF754" i="35"/>
  <c r="CG259" i="35"/>
  <c r="DO521" i="35" l="1"/>
  <c r="CZ522" i="35"/>
  <c r="DN603" i="35"/>
  <c r="CT604" i="35"/>
  <c r="CS649" i="35"/>
  <c r="CX675" i="35"/>
  <c r="CR637" i="35"/>
  <c r="CO638" i="35"/>
  <c r="CN533" i="35"/>
  <c r="DM533" i="35" s="1"/>
  <c r="CP637" i="35"/>
  <c r="CQ638" i="35"/>
  <c r="CF755" i="35"/>
  <c r="CG260" i="35"/>
  <c r="CZ523" i="35" l="1"/>
  <c r="DO522" i="35"/>
  <c r="CT605" i="35"/>
  <c r="DN604" i="35"/>
  <c r="CS650" i="35"/>
  <c r="CX676" i="35"/>
  <c r="CQ639" i="35"/>
  <c r="CP638" i="35"/>
  <c r="CN534" i="35"/>
  <c r="DM534" i="35" s="1"/>
  <c r="CO639" i="35"/>
  <c r="CR638" i="35"/>
  <c r="CG261" i="35"/>
  <c r="CF756" i="35"/>
  <c r="CZ524" i="35" l="1"/>
  <c r="DO523" i="35"/>
  <c r="DN605" i="35"/>
  <c r="CT606" i="35"/>
  <c r="CS651" i="35"/>
  <c r="CX677" i="35"/>
  <c r="CR639" i="35"/>
  <c r="CO640" i="35"/>
  <c r="CN535" i="35"/>
  <c r="DM535" i="35" s="1"/>
  <c r="CP639" i="35"/>
  <c r="CQ640" i="35"/>
  <c r="CF757" i="35"/>
  <c r="CG262" i="35"/>
  <c r="CZ525" i="35" l="1"/>
  <c r="DO524" i="35"/>
  <c r="CT607" i="35"/>
  <c r="DN606" i="35"/>
  <c r="CS652" i="35"/>
  <c r="CX678" i="35"/>
  <c r="CQ641" i="35"/>
  <c r="CP640" i="35"/>
  <c r="CN536" i="35"/>
  <c r="DM536" i="35" s="1"/>
  <c r="CO641" i="35"/>
  <c r="CR640" i="35"/>
  <c r="CG263" i="35"/>
  <c r="CF758" i="35"/>
  <c r="DO525" i="35" l="1"/>
  <c r="CZ526" i="35"/>
  <c r="CT608" i="35"/>
  <c r="DN607" i="35"/>
  <c r="CS653" i="35"/>
  <c r="CX679" i="35"/>
  <c r="CR641" i="35"/>
  <c r="CO642" i="35"/>
  <c r="CN537" i="35"/>
  <c r="DM537" i="35" s="1"/>
  <c r="CP641" i="35"/>
  <c r="CQ642" i="35"/>
  <c r="CF759" i="35"/>
  <c r="CG264" i="35"/>
  <c r="CZ527" i="35" l="1"/>
  <c r="DO526" i="35"/>
  <c r="CT609" i="35"/>
  <c r="DN608" i="35"/>
  <c r="CS654" i="35"/>
  <c r="CX680" i="35"/>
  <c r="CQ643" i="35"/>
  <c r="CP642" i="35"/>
  <c r="CN538" i="35"/>
  <c r="DM538" i="35" s="1"/>
  <c r="CO643" i="35"/>
  <c r="CR642" i="35"/>
  <c r="CG265" i="35"/>
  <c r="CF760" i="35"/>
  <c r="CZ528" i="35" l="1"/>
  <c r="DO527" i="35"/>
  <c r="DN609" i="35"/>
  <c r="CT610" i="35"/>
  <c r="CS655" i="35"/>
  <c r="CX681" i="35"/>
  <c r="CR643" i="35"/>
  <c r="CO644" i="35"/>
  <c r="CN539" i="35"/>
  <c r="DM539" i="35" s="1"/>
  <c r="CP643" i="35"/>
  <c r="CQ644" i="35"/>
  <c r="CF761" i="35"/>
  <c r="CG266" i="35"/>
  <c r="DO528" i="35" l="1"/>
  <c r="CZ529" i="35"/>
  <c r="DN610" i="35"/>
  <c r="CT611" i="35"/>
  <c r="CS656" i="35"/>
  <c r="CX682" i="35"/>
  <c r="CQ645" i="35"/>
  <c r="CP644" i="35"/>
  <c r="CN540" i="35"/>
  <c r="DM540" i="35" s="1"/>
  <c r="CO645" i="35"/>
  <c r="CR644" i="35"/>
  <c r="CG267" i="35"/>
  <c r="CF762" i="35"/>
  <c r="CZ530" i="35" l="1"/>
  <c r="DO529" i="35"/>
  <c r="CT612" i="35"/>
  <c r="DN611" i="35"/>
  <c r="CS657" i="35"/>
  <c r="CX683" i="35"/>
  <c r="CR645" i="35"/>
  <c r="CO646" i="35"/>
  <c r="CN541" i="35"/>
  <c r="DM541" i="35" s="1"/>
  <c r="CP645" i="35"/>
  <c r="CQ646" i="35"/>
  <c r="CF763" i="35"/>
  <c r="CG268" i="35"/>
  <c r="DO530" i="35" l="1"/>
  <c r="CZ531" i="35"/>
  <c r="DN612" i="35"/>
  <c r="CT613" i="35"/>
  <c r="CS658" i="35"/>
  <c r="CX684" i="35"/>
  <c r="CQ647" i="35"/>
  <c r="CP646" i="35"/>
  <c r="CN542" i="35"/>
  <c r="DM542" i="35" s="1"/>
  <c r="CO647" i="35"/>
  <c r="CR646" i="35"/>
  <c r="CF764" i="35"/>
  <c r="CG269" i="35"/>
  <c r="DO531" i="35" l="1"/>
  <c r="CZ532" i="35"/>
  <c r="CT614" i="35"/>
  <c r="DN613" i="35"/>
  <c r="CS659" i="35"/>
  <c r="CX685" i="35"/>
  <c r="CR647" i="35"/>
  <c r="CO648" i="35"/>
  <c r="CN543" i="35"/>
  <c r="DM543" i="35" s="1"/>
  <c r="CP647" i="35"/>
  <c r="CQ648" i="35"/>
  <c r="CG270" i="35"/>
  <c r="CF765" i="35"/>
  <c r="DO532" i="35" l="1"/>
  <c r="CZ533" i="35"/>
  <c r="DN614" i="35"/>
  <c r="CT615" i="35"/>
  <c r="CS660" i="35"/>
  <c r="CX686" i="35"/>
  <c r="CQ649" i="35"/>
  <c r="CP648" i="35"/>
  <c r="CN544" i="35"/>
  <c r="DM544" i="35" s="1"/>
  <c r="CO649" i="35"/>
  <c r="CR648" i="35"/>
  <c r="CG271" i="35"/>
  <c r="CF766" i="35"/>
  <c r="DO533" i="35" l="1"/>
  <c r="CZ534" i="35"/>
  <c r="DN615" i="35"/>
  <c r="CT616" i="35"/>
  <c r="CS661" i="35"/>
  <c r="CX687" i="35"/>
  <c r="CR649" i="35"/>
  <c r="CO650" i="35"/>
  <c r="CN545" i="35"/>
  <c r="DM545" i="35" s="1"/>
  <c r="CP649" i="35"/>
  <c r="CQ650" i="35"/>
  <c r="CF767" i="35"/>
  <c r="CG272" i="35"/>
  <c r="DO534" i="35" l="1"/>
  <c r="CZ535" i="35"/>
  <c r="DN616" i="35"/>
  <c r="CT617" i="35"/>
  <c r="CS662" i="35"/>
  <c r="CX688" i="35"/>
  <c r="CQ651" i="35"/>
  <c r="CP650" i="35"/>
  <c r="CN546" i="35"/>
  <c r="DM546" i="35" s="1"/>
  <c r="CO651" i="35"/>
  <c r="CR650" i="35"/>
  <c r="CG273" i="35"/>
  <c r="CF768" i="35"/>
  <c r="CZ536" i="35" l="1"/>
  <c r="DO535" i="35"/>
  <c r="CT618" i="35"/>
  <c r="DN617" i="35"/>
  <c r="CS663" i="35"/>
  <c r="CX689" i="35"/>
  <c r="CR651" i="35"/>
  <c r="CO652" i="35"/>
  <c r="CN547" i="35"/>
  <c r="DM547" i="35" s="1"/>
  <c r="CP651" i="35"/>
  <c r="CQ652" i="35"/>
  <c r="CF769" i="35"/>
  <c r="CG274" i="35"/>
  <c r="DO536" i="35" l="1"/>
  <c r="CZ537" i="35"/>
  <c r="DN618" i="35"/>
  <c r="CT619" i="35"/>
  <c r="CS664" i="35"/>
  <c r="CX690" i="35"/>
  <c r="CQ653" i="35"/>
  <c r="CP652" i="35"/>
  <c r="CN548" i="35"/>
  <c r="DM548" i="35" s="1"/>
  <c r="CO653" i="35"/>
  <c r="CR652" i="35"/>
  <c r="CG275" i="35"/>
  <c r="CF770" i="35"/>
  <c r="CZ538" i="35" l="1"/>
  <c r="DO537" i="35"/>
  <c r="DN619" i="35"/>
  <c r="CT620" i="35"/>
  <c r="CS665" i="35"/>
  <c r="CX691" i="35"/>
  <c r="CR653" i="35"/>
  <c r="CO654" i="35"/>
  <c r="CN549" i="35"/>
  <c r="DM549" i="35" s="1"/>
  <c r="CP653" i="35"/>
  <c r="CQ654" i="35"/>
  <c r="CF771" i="35"/>
  <c r="CG276" i="35"/>
  <c r="CZ539" i="35" l="1"/>
  <c r="DO538" i="35"/>
  <c r="CT621" i="35"/>
  <c r="DN620" i="35"/>
  <c r="CS666" i="35"/>
  <c r="CX692" i="35"/>
  <c r="CQ655" i="35"/>
  <c r="CP654" i="35"/>
  <c r="CN550" i="35"/>
  <c r="DM550" i="35" s="1"/>
  <c r="CO655" i="35"/>
  <c r="CR654" i="35"/>
  <c r="CG277" i="35"/>
  <c r="CF772" i="35"/>
  <c r="CZ540" i="35" l="1"/>
  <c r="DO539" i="35"/>
  <c r="DN621" i="35"/>
  <c r="CT622" i="35"/>
  <c r="CS667" i="35"/>
  <c r="CX693" i="35"/>
  <c r="CR655" i="35"/>
  <c r="CO656" i="35"/>
  <c r="CN551" i="35"/>
  <c r="DM551" i="35" s="1"/>
  <c r="CP655" i="35"/>
  <c r="CQ656" i="35"/>
  <c r="CF773" i="35"/>
  <c r="CG278" i="35"/>
  <c r="CZ541" i="35" l="1"/>
  <c r="DO540" i="35"/>
  <c r="CT623" i="35"/>
  <c r="DN622" i="35"/>
  <c r="CS668" i="35"/>
  <c r="CX694" i="35"/>
  <c r="CQ657" i="35"/>
  <c r="CP656" i="35"/>
  <c r="CN552" i="35"/>
  <c r="DM552" i="35" s="1"/>
  <c r="CO657" i="35"/>
  <c r="CR656" i="35"/>
  <c r="CG279" i="35"/>
  <c r="CF774" i="35"/>
  <c r="CZ542" i="35" l="1"/>
  <c r="DO541" i="35"/>
  <c r="CT624" i="35"/>
  <c r="DN623" i="35"/>
  <c r="CS669" i="35"/>
  <c r="CX695" i="35"/>
  <c r="CR657" i="35"/>
  <c r="CO658" i="35"/>
  <c r="CN553" i="35"/>
  <c r="DM553" i="35" s="1"/>
  <c r="CP657" i="35"/>
  <c r="CQ658" i="35"/>
  <c r="CF775" i="35"/>
  <c r="CG280" i="35"/>
  <c r="CZ543" i="35" l="1"/>
  <c r="DO542" i="35"/>
  <c r="CT625" i="35"/>
  <c r="DN624" i="35"/>
  <c r="CS670" i="35"/>
  <c r="CX696" i="35"/>
  <c r="CQ659" i="35"/>
  <c r="CP658" i="35"/>
  <c r="CN554" i="35"/>
  <c r="DM554" i="35" s="1"/>
  <c r="CO659" i="35"/>
  <c r="CR658" i="35"/>
  <c r="CG281" i="35"/>
  <c r="CF776" i="35"/>
  <c r="DO543" i="35" l="1"/>
  <c r="CZ544" i="35"/>
  <c r="DN625" i="35"/>
  <c r="CT626" i="35"/>
  <c r="CS671" i="35"/>
  <c r="CX697" i="35"/>
  <c r="CR659" i="35"/>
  <c r="CO660" i="35"/>
  <c r="CN555" i="35"/>
  <c r="DM555" i="35" s="1"/>
  <c r="CP659" i="35"/>
  <c r="CQ660" i="35"/>
  <c r="CF777" i="35"/>
  <c r="CG282" i="35"/>
  <c r="CZ545" i="35" l="1"/>
  <c r="DO544" i="35"/>
  <c r="CT627" i="35"/>
  <c r="DN626" i="35"/>
  <c r="CS672" i="35"/>
  <c r="CX698" i="35"/>
  <c r="CQ661" i="35"/>
  <c r="CP660" i="35"/>
  <c r="CN556" i="35"/>
  <c r="DM556" i="35" s="1"/>
  <c r="CO661" i="35"/>
  <c r="CR660" i="35"/>
  <c r="CG283" i="35"/>
  <c r="CF778" i="35"/>
  <c r="DO545" i="35" l="1"/>
  <c r="CZ546" i="35"/>
  <c r="DN627" i="35"/>
  <c r="CT628" i="35"/>
  <c r="CS673" i="35"/>
  <c r="CX699" i="35"/>
  <c r="CR661" i="35"/>
  <c r="CO662" i="35"/>
  <c r="CN557" i="35"/>
  <c r="DM557" i="35" s="1"/>
  <c r="CP661" i="35"/>
  <c r="CQ662" i="35"/>
  <c r="CF779" i="35"/>
  <c r="CG284" i="35"/>
  <c r="DO546" i="35" l="1"/>
  <c r="CZ547" i="35"/>
  <c r="DN628" i="35"/>
  <c r="CT629" i="35"/>
  <c r="CS674" i="35"/>
  <c r="CX700" i="35"/>
  <c r="CQ663" i="35"/>
  <c r="CP662" i="35"/>
  <c r="CN558" i="35"/>
  <c r="DM558" i="35" s="1"/>
  <c r="CO663" i="35"/>
  <c r="CR662" i="35"/>
  <c r="CG285" i="35"/>
  <c r="CF780" i="35"/>
  <c r="CZ548" i="35" l="1"/>
  <c r="DO547" i="35"/>
  <c r="CT630" i="35"/>
  <c r="DN629" i="35"/>
  <c r="CS675" i="35"/>
  <c r="CX701" i="35"/>
  <c r="CR663" i="35"/>
  <c r="CO664" i="35"/>
  <c r="CN559" i="35"/>
  <c r="DM559" i="35" s="1"/>
  <c r="CP663" i="35"/>
  <c r="CQ664" i="35"/>
  <c r="CF781" i="35"/>
  <c r="CG286" i="35"/>
  <c r="DO548" i="35" l="1"/>
  <c r="CZ549" i="35"/>
  <c r="DN630" i="35"/>
  <c r="CT631" i="35"/>
  <c r="CS676" i="35"/>
  <c r="CX702" i="35"/>
  <c r="CQ665" i="35"/>
  <c r="CP664" i="35"/>
  <c r="CN560" i="35"/>
  <c r="DM560" i="35" s="1"/>
  <c r="CO665" i="35"/>
  <c r="CR664" i="35"/>
  <c r="CG287" i="35"/>
  <c r="CF782" i="35"/>
  <c r="CZ550" i="35" l="1"/>
  <c r="DO549" i="35"/>
  <c r="DN631" i="35"/>
  <c r="CT632" i="35"/>
  <c r="CS677" i="35"/>
  <c r="CX703" i="35"/>
  <c r="CR665" i="35"/>
  <c r="CO666" i="35"/>
  <c r="CN561" i="35"/>
  <c r="DM561" i="35" s="1"/>
  <c r="CP665" i="35"/>
  <c r="CQ666" i="35"/>
  <c r="CF783" i="35"/>
  <c r="CG288" i="35"/>
  <c r="DO550" i="35" l="1"/>
  <c r="CZ551" i="35"/>
  <c r="DN632" i="35"/>
  <c r="CT633" i="35"/>
  <c r="CS678" i="35"/>
  <c r="CX704" i="35"/>
  <c r="CQ667" i="35"/>
  <c r="CP666" i="35"/>
  <c r="CN562" i="35"/>
  <c r="DM562" i="35" s="1"/>
  <c r="CO667" i="35"/>
  <c r="CR666" i="35"/>
  <c r="CG289" i="35"/>
  <c r="CF784" i="35"/>
  <c r="DO551" i="35" l="1"/>
  <c r="CZ552" i="35"/>
  <c r="CT634" i="35"/>
  <c r="DN633" i="35"/>
  <c r="CS679" i="35"/>
  <c r="CX705" i="35"/>
  <c r="CR667" i="35"/>
  <c r="CO668" i="35"/>
  <c r="CN563" i="35"/>
  <c r="DM563" i="35" s="1"/>
  <c r="CP667" i="35"/>
  <c r="CQ668" i="35"/>
  <c r="CF785" i="35"/>
  <c r="CG290" i="35"/>
  <c r="DO552" i="35" l="1"/>
  <c r="CZ553" i="35"/>
  <c r="DN634" i="35"/>
  <c r="CT635" i="35"/>
  <c r="CS680" i="35"/>
  <c r="CX706" i="35"/>
  <c r="CQ669" i="35"/>
  <c r="CP668" i="35"/>
  <c r="CN564" i="35"/>
  <c r="DM564" i="35" s="1"/>
  <c r="CO669" i="35"/>
  <c r="CR668" i="35"/>
  <c r="CG291" i="35"/>
  <c r="CF786" i="35"/>
  <c r="DO553" i="35" l="1"/>
  <c r="CZ554" i="35"/>
  <c r="DN635" i="35"/>
  <c r="CT636" i="35"/>
  <c r="CS681" i="35"/>
  <c r="CX707" i="35"/>
  <c r="CR669" i="35"/>
  <c r="CO670" i="35"/>
  <c r="CN565" i="35"/>
  <c r="DM565" i="35" s="1"/>
  <c r="CP669" i="35"/>
  <c r="CQ670" i="35"/>
  <c r="CF787" i="35"/>
  <c r="CG292" i="35"/>
  <c r="DO554" i="35" l="1"/>
  <c r="CZ555" i="35"/>
  <c r="DN636" i="35"/>
  <c r="CT637" i="35"/>
  <c r="CS682" i="35"/>
  <c r="CX708" i="35"/>
  <c r="CQ671" i="35"/>
  <c r="CP670" i="35"/>
  <c r="CN566" i="35"/>
  <c r="DM566" i="35" s="1"/>
  <c r="CO671" i="35"/>
  <c r="CR670" i="35"/>
  <c r="CG293" i="35"/>
  <c r="CF788" i="35"/>
  <c r="CZ556" i="35" l="1"/>
  <c r="DO555" i="35"/>
  <c r="DN637" i="35"/>
  <c r="CT638" i="35"/>
  <c r="CS683" i="35"/>
  <c r="CX709" i="35"/>
  <c r="CR671" i="35"/>
  <c r="CO672" i="35"/>
  <c r="CN567" i="35"/>
  <c r="DM567" i="35" s="1"/>
  <c r="CP671" i="35"/>
  <c r="CQ672" i="35"/>
  <c r="CF789" i="35"/>
  <c r="CG294" i="35"/>
  <c r="CZ557" i="35" l="1"/>
  <c r="DO556" i="35"/>
  <c r="CT639" i="35"/>
  <c r="DN638" i="35"/>
  <c r="CS684" i="35"/>
  <c r="CX710" i="35"/>
  <c r="CQ673" i="35"/>
  <c r="CP672" i="35"/>
  <c r="CN568" i="35"/>
  <c r="DM568" i="35" s="1"/>
  <c r="CO673" i="35"/>
  <c r="CR672" i="35"/>
  <c r="CF790" i="35"/>
  <c r="CG295" i="35"/>
  <c r="DO557" i="35" l="1"/>
  <c r="CZ558" i="35"/>
  <c r="CT640" i="35"/>
  <c r="DN639" i="35"/>
  <c r="CS685" i="35"/>
  <c r="CX711" i="35"/>
  <c r="CR673" i="35"/>
  <c r="CO674" i="35"/>
  <c r="CN569" i="35"/>
  <c r="DM569" i="35" s="1"/>
  <c r="CP673" i="35"/>
  <c r="CQ674" i="35"/>
  <c r="CF791" i="35"/>
  <c r="CG296" i="35"/>
  <c r="CZ559" i="35" l="1"/>
  <c r="DO558" i="35"/>
  <c r="CT641" i="35"/>
  <c r="DN640" i="35"/>
  <c r="CS686" i="35"/>
  <c r="CX712" i="35"/>
  <c r="CQ675" i="35"/>
  <c r="CP674" i="35"/>
  <c r="CN570" i="35"/>
  <c r="DM570" i="35" s="1"/>
  <c r="CO675" i="35"/>
  <c r="CR674" i="35"/>
  <c r="CG297" i="35"/>
  <c r="CF792" i="35"/>
  <c r="DO559" i="35" l="1"/>
  <c r="CZ560" i="35"/>
  <c r="CT642" i="35"/>
  <c r="DN641" i="35"/>
  <c r="CS687" i="35"/>
  <c r="CX713" i="35"/>
  <c r="CR675" i="35"/>
  <c r="CO676" i="35"/>
  <c r="CN571" i="35"/>
  <c r="DM571" i="35" s="1"/>
  <c r="CP675" i="35"/>
  <c r="CQ676" i="35"/>
  <c r="CF793" i="35"/>
  <c r="CG298" i="35"/>
  <c r="CZ561" i="35" l="1"/>
  <c r="DO560" i="35"/>
  <c r="CT643" i="35"/>
  <c r="DN642" i="35"/>
  <c r="CS688" i="35"/>
  <c r="CX714" i="35"/>
  <c r="CQ677" i="35"/>
  <c r="CP676" i="35"/>
  <c r="CN572" i="35"/>
  <c r="DM572" i="35" s="1"/>
  <c r="CO677" i="35"/>
  <c r="CR676" i="35"/>
  <c r="CG299" i="35"/>
  <c r="CF794" i="35"/>
  <c r="CZ562" i="35" l="1"/>
  <c r="DO561" i="35"/>
  <c r="CT644" i="35"/>
  <c r="DN643" i="35"/>
  <c r="CS689" i="35"/>
  <c r="CX715" i="35"/>
  <c r="CR677" i="35"/>
  <c r="CO678" i="35"/>
  <c r="CN573" i="35"/>
  <c r="DM573" i="35" s="1"/>
  <c r="CP677" i="35"/>
  <c r="CQ678" i="35"/>
  <c r="CG300" i="35"/>
  <c r="CF795" i="35"/>
  <c r="CZ563" i="35" l="1"/>
  <c r="DO562" i="35"/>
  <c r="CT645" i="35"/>
  <c r="DN644" i="35"/>
  <c r="CS690" i="35"/>
  <c r="CX716" i="35"/>
  <c r="CQ679" i="35"/>
  <c r="CP678" i="35"/>
  <c r="CN574" i="35"/>
  <c r="DM574" i="35" s="1"/>
  <c r="CO679" i="35"/>
  <c r="CR678" i="35"/>
  <c r="CG301" i="35"/>
  <c r="CF796" i="35"/>
  <c r="DO563" i="35" l="1"/>
  <c r="CZ564" i="35"/>
  <c r="CT646" i="35"/>
  <c r="DN645" i="35"/>
  <c r="CS691" i="35"/>
  <c r="CX717" i="35"/>
  <c r="CR679" i="35"/>
  <c r="CO680" i="35"/>
  <c r="CN575" i="35"/>
  <c r="DM575" i="35" s="1"/>
  <c r="CP679" i="35"/>
  <c r="CQ680" i="35"/>
  <c r="CG302" i="35"/>
  <c r="CF797" i="35"/>
  <c r="DO564" i="35" l="1"/>
  <c r="CZ565" i="35"/>
  <c r="DN646" i="35"/>
  <c r="CT647" i="35"/>
  <c r="CS692" i="35"/>
  <c r="CX718" i="35"/>
  <c r="CQ681" i="35"/>
  <c r="CP680" i="35"/>
  <c r="CN576" i="35"/>
  <c r="DM576" i="35" s="1"/>
  <c r="CO681" i="35"/>
  <c r="CR680" i="35"/>
  <c r="CF798" i="35"/>
  <c r="CG303" i="35"/>
  <c r="CZ566" i="35" l="1"/>
  <c r="DO565" i="35"/>
  <c r="CT648" i="35"/>
  <c r="DN647" i="35"/>
  <c r="CS693" i="35"/>
  <c r="CX719" i="35"/>
  <c r="CR681" i="35"/>
  <c r="CO682" i="35"/>
  <c r="CN577" i="35"/>
  <c r="DM577" i="35" s="1"/>
  <c r="CP681" i="35"/>
  <c r="CQ682" i="35"/>
  <c r="CG304" i="35"/>
  <c r="CF799" i="35"/>
  <c r="DO566" i="35" l="1"/>
  <c r="CZ567" i="35"/>
  <c r="DN648" i="35"/>
  <c r="CT649" i="35"/>
  <c r="CS694" i="35"/>
  <c r="CX720" i="35"/>
  <c r="CQ683" i="35"/>
  <c r="CP682" i="35"/>
  <c r="CN578" i="35"/>
  <c r="DM578" i="35" s="1"/>
  <c r="CO683" i="35"/>
  <c r="CR682" i="35"/>
  <c r="CF800" i="35"/>
  <c r="CG305" i="35"/>
  <c r="CZ568" i="35" l="1"/>
  <c r="DO567" i="35"/>
  <c r="CT650" i="35"/>
  <c r="DN649" i="35"/>
  <c r="CS695" i="35"/>
  <c r="CX721" i="35"/>
  <c r="CR683" i="35"/>
  <c r="CO684" i="35"/>
  <c r="CN579" i="35"/>
  <c r="DM579" i="35" s="1"/>
  <c r="CP683" i="35"/>
  <c r="CQ684" i="35"/>
  <c r="CF801" i="35"/>
  <c r="CG306" i="35"/>
  <c r="DO568" i="35" l="1"/>
  <c r="CZ569" i="35"/>
  <c r="DN650" i="35"/>
  <c r="CT651" i="35"/>
  <c r="CS696" i="35"/>
  <c r="CX722" i="35"/>
  <c r="CQ685" i="35"/>
  <c r="CP684" i="35"/>
  <c r="CN580" i="35"/>
  <c r="DM580" i="35" s="1"/>
  <c r="CO685" i="35"/>
  <c r="CR684" i="35"/>
  <c r="CG307" i="35"/>
  <c r="CF802" i="35"/>
  <c r="CZ570" i="35" l="1"/>
  <c r="DO569" i="35"/>
  <c r="DN651" i="35"/>
  <c r="CT652" i="35"/>
  <c r="CS697" i="35"/>
  <c r="CX723" i="35"/>
  <c r="CR685" i="35"/>
  <c r="CO686" i="35"/>
  <c r="CN581" i="35"/>
  <c r="DM581" i="35" s="1"/>
  <c r="CP685" i="35"/>
  <c r="CQ686" i="35"/>
  <c r="CG308" i="35"/>
  <c r="CF803" i="35"/>
  <c r="DO570" i="35" l="1"/>
  <c r="CZ571" i="35"/>
  <c r="DN652" i="35"/>
  <c r="CT653" i="35"/>
  <c r="CS698" i="35"/>
  <c r="CX724" i="35"/>
  <c r="CQ687" i="35"/>
  <c r="CP686" i="35"/>
  <c r="CN582" i="35"/>
  <c r="DM582" i="35" s="1"/>
  <c r="CO687" i="35"/>
  <c r="CR686" i="35"/>
  <c r="CF804" i="35"/>
  <c r="CG309" i="35"/>
  <c r="DO571" i="35" l="1"/>
  <c r="CZ572" i="35"/>
  <c r="CT654" i="35"/>
  <c r="DN653" i="35"/>
  <c r="CS699" i="35"/>
  <c r="CX725" i="35"/>
  <c r="CR687" i="35"/>
  <c r="CO688" i="35"/>
  <c r="CN583" i="35"/>
  <c r="DM583" i="35" s="1"/>
  <c r="CP687" i="35"/>
  <c r="CQ688" i="35"/>
  <c r="CG310" i="35"/>
  <c r="CF805" i="35"/>
  <c r="CZ573" i="35" l="1"/>
  <c r="DO572" i="35"/>
  <c r="CT655" i="35"/>
  <c r="DN654" i="35"/>
  <c r="CS700" i="35"/>
  <c r="CX726" i="35"/>
  <c r="CQ689" i="35"/>
  <c r="CP688" i="35"/>
  <c r="CN584" i="35"/>
  <c r="DM584" i="35" s="1"/>
  <c r="CO689" i="35"/>
  <c r="CR688" i="35"/>
  <c r="CF806" i="35"/>
  <c r="CG311" i="35"/>
  <c r="DO573" i="35" l="1"/>
  <c r="CZ574" i="35"/>
  <c r="DN655" i="35"/>
  <c r="CT656" i="35"/>
  <c r="CS701" i="35"/>
  <c r="CX727" i="35"/>
  <c r="CR689" i="35"/>
  <c r="CO690" i="35"/>
  <c r="CN585" i="35"/>
  <c r="DM585" i="35" s="1"/>
  <c r="CP689" i="35"/>
  <c r="CQ690" i="35"/>
  <c r="CG312" i="35"/>
  <c r="CF807" i="35"/>
  <c r="CZ575" i="35" l="1"/>
  <c r="DO574" i="35"/>
  <c r="CT657" i="35"/>
  <c r="DN656" i="35"/>
  <c r="CS702" i="35"/>
  <c r="CX728" i="35"/>
  <c r="CQ691" i="35"/>
  <c r="CP690" i="35"/>
  <c r="CN586" i="35"/>
  <c r="DM586" i="35" s="1"/>
  <c r="CO691" i="35"/>
  <c r="CR690" i="35"/>
  <c r="CF808" i="35"/>
  <c r="CG313" i="35"/>
  <c r="DO575" i="35" l="1"/>
  <c r="CZ576" i="35"/>
  <c r="DN657" i="35"/>
  <c r="CT658" i="35"/>
  <c r="CS703" i="35"/>
  <c r="CX729" i="35"/>
  <c r="CR691" i="35"/>
  <c r="CO692" i="35"/>
  <c r="CN587" i="35"/>
  <c r="DM587" i="35" s="1"/>
  <c r="CP691" i="35"/>
  <c r="CQ692" i="35"/>
  <c r="CG314" i="35"/>
  <c r="CF809" i="35"/>
  <c r="CZ577" i="35" l="1"/>
  <c r="DO576" i="35"/>
  <c r="CT659" i="35"/>
  <c r="DN658" i="35"/>
  <c r="CS704" i="35"/>
  <c r="CX730" i="35"/>
  <c r="CQ693" i="35"/>
  <c r="CP692" i="35"/>
  <c r="CN588" i="35"/>
  <c r="DM588" i="35" s="1"/>
  <c r="CO693" i="35"/>
  <c r="CR692" i="35"/>
  <c r="CF810" i="35"/>
  <c r="CG315" i="35"/>
  <c r="DO577" i="35" l="1"/>
  <c r="CZ578" i="35"/>
  <c r="CT660" i="35"/>
  <c r="DN659" i="35"/>
  <c r="CS705" i="35"/>
  <c r="CX731" i="35"/>
  <c r="CR693" i="35"/>
  <c r="CO694" i="35"/>
  <c r="CN589" i="35"/>
  <c r="DM589" i="35" s="1"/>
  <c r="CP693" i="35"/>
  <c r="CQ694" i="35"/>
  <c r="CG316" i="35"/>
  <c r="CF811" i="35"/>
  <c r="CZ579" i="35" l="1"/>
  <c r="DO578" i="35"/>
  <c r="CT661" i="35"/>
  <c r="DN660" i="35"/>
  <c r="CS706" i="35"/>
  <c r="CX732" i="35"/>
  <c r="CQ695" i="35"/>
  <c r="CP694" i="35"/>
  <c r="CN590" i="35"/>
  <c r="DM590" i="35" s="1"/>
  <c r="CO695" i="35"/>
  <c r="CR694" i="35"/>
  <c r="CF812" i="35"/>
  <c r="CG317" i="35"/>
  <c r="CZ580" i="35" l="1"/>
  <c r="DO579" i="35"/>
  <c r="DN661" i="35"/>
  <c r="CT662" i="35"/>
  <c r="CS707" i="35"/>
  <c r="CX733" i="35"/>
  <c r="CR695" i="35"/>
  <c r="CO696" i="35"/>
  <c r="CN591" i="35"/>
  <c r="DM591" i="35" s="1"/>
  <c r="CP695" i="35"/>
  <c r="CQ696" i="35"/>
  <c r="CG318" i="35"/>
  <c r="CF813" i="35"/>
  <c r="DO580" i="35" l="1"/>
  <c r="CZ581" i="35"/>
  <c r="DN662" i="35"/>
  <c r="CT663" i="35"/>
  <c r="CS708" i="35"/>
  <c r="CX734" i="35"/>
  <c r="CQ697" i="35"/>
  <c r="CP696" i="35"/>
  <c r="CN592" i="35"/>
  <c r="DM592" i="35" s="1"/>
  <c r="CO697" i="35"/>
  <c r="CR696" i="35"/>
  <c r="CF814" i="35"/>
  <c r="CG319" i="35"/>
  <c r="CZ582" i="35" l="1"/>
  <c r="DO581" i="35"/>
  <c r="DN663" i="35"/>
  <c r="CT664" i="35"/>
  <c r="CS709" i="35"/>
  <c r="CX735" i="35"/>
  <c r="CR697" i="35"/>
  <c r="CO698" i="35"/>
  <c r="CN593" i="35"/>
  <c r="DM593" i="35" s="1"/>
  <c r="CP697" i="35"/>
  <c r="CQ698" i="35"/>
  <c r="CG320" i="35"/>
  <c r="CF815" i="35"/>
  <c r="DO582" i="35" l="1"/>
  <c r="CZ583" i="35"/>
  <c r="DN664" i="35"/>
  <c r="CT665" i="35"/>
  <c r="CS710" i="35"/>
  <c r="CX736" i="35"/>
  <c r="CQ699" i="35"/>
  <c r="CP698" i="35"/>
  <c r="CN594" i="35"/>
  <c r="DM594" i="35" s="1"/>
  <c r="CO699" i="35"/>
  <c r="CR698" i="35"/>
  <c r="CF816" i="35"/>
  <c r="CG321" i="35"/>
  <c r="DO583" i="35" l="1"/>
  <c r="CZ584" i="35"/>
  <c r="CT666" i="35"/>
  <c r="DN665" i="35"/>
  <c r="CS711" i="35"/>
  <c r="CX737" i="35"/>
  <c r="CR699" i="35"/>
  <c r="CO700" i="35"/>
  <c r="CN595" i="35"/>
  <c r="DM595" i="35" s="1"/>
  <c r="CP699" i="35"/>
  <c r="CQ700" i="35"/>
  <c r="CG322" i="35"/>
  <c r="CF817" i="35"/>
  <c r="DO584" i="35" l="1"/>
  <c r="CZ585" i="35"/>
  <c r="DN666" i="35"/>
  <c r="CT667" i="35"/>
  <c r="CS712" i="35"/>
  <c r="CX738" i="35"/>
  <c r="CQ701" i="35"/>
  <c r="CP700" i="35"/>
  <c r="CN596" i="35"/>
  <c r="DM596" i="35" s="1"/>
  <c r="CO701" i="35"/>
  <c r="CR700" i="35"/>
  <c r="CG323" i="35"/>
  <c r="CF818" i="35"/>
  <c r="DO585" i="35" l="1"/>
  <c r="CZ586" i="35"/>
  <c r="DN667" i="35"/>
  <c r="CT668" i="35"/>
  <c r="CS713" i="35"/>
  <c r="CX739" i="35"/>
  <c r="CR701" i="35"/>
  <c r="CO702" i="35"/>
  <c r="CN597" i="35"/>
  <c r="DM597" i="35" s="1"/>
  <c r="CP701" i="35"/>
  <c r="CQ702" i="35"/>
  <c r="CF819" i="35"/>
  <c r="CG324" i="35"/>
  <c r="DO586" i="35" l="1"/>
  <c r="CZ587" i="35"/>
  <c r="DN668" i="35"/>
  <c r="CT669" i="35"/>
  <c r="CS714" i="35"/>
  <c r="CX740" i="35"/>
  <c r="CQ703" i="35"/>
  <c r="CP702" i="35"/>
  <c r="CN598" i="35"/>
  <c r="DM598" i="35" s="1"/>
  <c r="CO703" i="35"/>
  <c r="CR702" i="35"/>
  <c r="CG325" i="35"/>
  <c r="CF820" i="35"/>
  <c r="CZ588" i="35" l="1"/>
  <c r="DO587" i="35"/>
  <c r="CT670" i="35"/>
  <c r="DN669" i="35"/>
  <c r="CS715" i="35"/>
  <c r="CX741" i="35"/>
  <c r="CR703" i="35"/>
  <c r="CO704" i="35"/>
  <c r="CN599" i="35"/>
  <c r="DM599" i="35" s="1"/>
  <c r="CP703" i="35"/>
  <c r="CQ704" i="35"/>
  <c r="CF821" i="35"/>
  <c r="CG326" i="35"/>
  <c r="CZ589" i="35" l="1"/>
  <c r="DO588" i="35"/>
  <c r="DN670" i="35"/>
  <c r="CT671" i="35"/>
  <c r="CS716" i="35"/>
  <c r="CX742" i="35"/>
  <c r="CQ705" i="35"/>
  <c r="CP704" i="35"/>
  <c r="CN600" i="35"/>
  <c r="DM600" i="35" s="1"/>
  <c r="CO705" i="35"/>
  <c r="CR704" i="35"/>
  <c r="CG327" i="35"/>
  <c r="CF822" i="35"/>
  <c r="DO589" i="35" l="1"/>
  <c r="CZ590" i="35"/>
  <c r="CT672" i="35"/>
  <c r="DN671" i="35"/>
  <c r="CS717" i="35"/>
  <c r="CX743" i="35"/>
  <c r="CR705" i="35"/>
  <c r="CO706" i="35"/>
  <c r="CN601" i="35"/>
  <c r="DM601" i="35" s="1"/>
  <c r="CP705" i="35"/>
  <c r="CQ706" i="35"/>
  <c r="CG328" i="35"/>
  <c r="CF823" i="35"/>
  <c r="CZ591" i="35" l="1"/>
  <c r="DO590" i="35"/>
  <c r="CT673" i="35"/>
  <c r="DN672" i="35"/>
  <c r="CS718" i="35"/>
  <c r="CX744" i="35"/>
  <c r="CQ707" i="35"/>
  <c r="CP706" i="35"/>
  <c r="CN602" i="35"/>
  <c r="DM602" i="35" s="1"/>
  <c r="CO707" i="35"/>
  <c r="CR706" i="35"/>
  <c r="CF824" i="35"/>
  <c r="CG329" i="35"/>
  <c r="CZ592" i="35" l="1"/>
  <c r="DO591" i="35"/>
  <c r="DN673" i="35"/>
  <c r="CT674" i="35"/>
  <c r="CS719" i="35"/>
  <c r="CX745" i="35"/>
  <c r="CR707" i="35"/>
  <c r="CO708" i="35"/>
  <c r="CN603" i="35"/>
  <c r="DM603" i="35" s="1"/>
  <c r="CP707" i="35"/>
  <c r="CQ708" i="35"/>
  <c r="CG330" i="35"/>
  <c r="CF825" i="35"/>
  <c r="CZ593" i="35" l="1"/>
  <c r="DO592" i="35"/>
  <c r="DN674" i="35"/>
  <c r="CT675" i="35"/>
  <c r="CS720" i="35"/>
  <c r="CX746" i="35"/>
  <c r="CQ709" i="35"/>
  <c r="CP708" i="35"/>
  <c r="CN604" i="35"/>
  <c r="DM604" i="35" s="1"/>
  <c r="CO709" i="35"/>
  <c r="CR708" i="35"/>
  <c r="CF826" i="35"/>
  <c r="CG331" i="35"/>
  <c r="CZ594" i="35" l="1"/>
  <c r="DO593" i="35"/>
  <c r="CT676" i="35"/>
  <c r="DN675" i="35"/>
  <c r="CS721" i="35"/>
  <c r="CX747" i="35"/>
  <c r="CR709" i="35"/>
  <c r="CO710" i="35"/>
  <c r="CN605" i="35"/>
  <c r="DM605" i="35" s="1"/>
  <c r="CP709" i="35"/>
  <c r="CQ710" i="35"/>
  <c r="CF827" i="35"/>
  <c r="CG332" i="35"/>
  <c r="CZ595" i="35" l="1"/>
  <c r="DO594" i="35"/>
  <c r="CT677" i="35"/>
  <c r="DN676" i="35"/>
  <c r="CS722" i="35"/>
  <c r="CX748" i="35"/>
  <c r="CQ711" i="35"/>
  <c r="CP710" i="35"/>
  <c r="CN606" i="35"/>
  <c r="DM606" i="35" s="1"/>
  <c r="CO711" i="35"/>
  <c r="CR710" i="35"/>
  <c r="CG333" i="35"/>
  <c r="CF828" i="35"/>
  <c r="CZ596" i="35" l="1"/>
  <c r="DO595" i="35"/>
  <c r="DN677" i="35"/>
  <c r="CT678" i="35"/>
  <c r="CS723" i="35"/>
  <c r="CX749" i="35"/>
  <c r="CR711" i="35"/>
  <c r="CO712" i="35"/>
  <c r="CN607" i="35"/>
  <c r="DM607" i="35" s="1"/>
  <c r="CP711" i="35"/>
  <c r="CQ712" i="35"/>
  <c r="CG334" i="35"/>
  <c r="CF829" i="35"/>
  <c r="CZ597" i="35" l="1"/>
  <c r="DO596" i="35"/>
  <c r="CT679" i="35"/>
  <c r="DN678" i="35"/>
  <c r="CS724" i="35"/>
  <c r="CX750" i="35"/>
  <c r="CQ713" i="35"/>
  <c r="CP712" i="35"/>
  <c r="CN608" i="35"/>
  <c r="DM608" i="35" s="1"/>
  <c r="CO713" i="35"/>
  <c r="CR712" i="35"/>
  <c r="CG335" i="35"/>
  <c r="CF830" i="35"/>
  <c r="CZ598" i="35" l="1"/>
  <c r="DO597" i="35"/>
  <c r="DN679" i="35"/>
  <c r="CT680" i="35"/>
  <c r="CS725" i="35"/>
  <c r="CX751" i="35"/>
  <c r="CR713" i="35"/>
  <c r="CO714" i="35"/>
  <c r="CN609" i="35"/>
  <c r="DM609" i="35" s="1"/>
  <c r="CP713" i="35"/>
  <c r="CQ714" i="35"/>
  <c r="CF831" i="35"/>
  <c r="CG336" i="35"/>
  <c r="DO598" i="35" l="1"/>
  <c r="CZ599" i="35"/>
  <c r="DN680" i="35"/>
  <c r="CT681" i="35"/>
  <c r="CS726" i="35"/>
  <c r="CX752" i="35"/>
  <c r="CQ715" i="35"/>
  <c r="CP714" i="35"/>
  <c r="CN610" i="35"/>
  <c r="DM610" i="35" s="1"/>
  <c r="CO715" i="35"/>
  <c r="CR714" i="35"/>
  <c r="CF832" i="35"/>
  <c r="CG337" i="35"/>
  <c r="DO599" i="35" l="1"/>
  <c r="CZ600" i="35"/>
  <c r="DN681" i="35"/>
  <c r="CT682" i="35"/>
  <c r="CS727" i="35"/>
  <c r="CX753" i="35"/>
  <c r="CR715" i="35"/>
  <c r="CO716" i="35"/>
  <c r="CN611" i="35"/>
  <c r="DM611" i="35" s="1"/>
  <c r="CP715" i="35"/>
  <c r="CQ716" i="35"/>
  <c r="CG338" i="35"/>
  <c r="CF833" i="35"/>
  <c r="CZ601" i="35" l="1"/>
  <c r="DO600" i="35"/>
  <c r="DN682" i="35"/>
  <c r="CT683" i="35"/>
  <c r="CS728" i="35"/>
  <c r="CX754" i="35"/>
  <c r="CQ717" i="35"/>
  <c r="CP716" i="35"/>
  <c r="CN612" i="35"/>
  <c r="DM612" i="35" s="1"/>
  <c r="CO717" i="35"/>
  <c r="CR716" i="35"/>
  <c r="CF834" i="35"/>
  <c r="CG339" i="35"/>
  <c r="DO601" i="35" l="1"/>
  <c r="CZ602" i="35"/>
  <c r="DN683" i="35"/>
  <c r="CT684" i="35"/>
  <c r="CS729" i="35"/>
  <c r="CX755" i="35"/>
  <c r="CR717" i="35"/>
  <c r="CO718" i="35"/>
  <c r="CN613" i="35"/>
  <c r="DM613" i="35" s="1"/>
  <c r="CP717" i="35"/>
  <c r="CQ718" i="35"/>
  <c r="CG340" i="35"/>
  <c r="CF835" i="35"/>
  <c r="DO602" i="35" l="1"/>
  <c r="CZ603" i="35"/>
  <c r="DN684" i="35"/>
  <c r="CT685" i="35"/>
  <c r="CS730" i="35"/>
  <c r="CX756" i="35"/>
  <c r="CQ719" i="35"/>
  <c r="CP718" i="35"/>
  <c r="CN614" i="35"/>
  <c r="DM614" i="35" s="1"/>
  <c r="CO719" i="35"/>
  <c r="CR718" i="35"/>
  <c r="CF836" i="35"/>
  <c r="CG341" i="35"/>
  <c r="CZ604" i="35" l="1"/>
  <c r="DO603" i="35"/>
  <c r="CT686" i="35"/>
  <c r="DN685" i="35"/>
  <c r="CS731" i="35"/>
  <c r="CX757" i="35"/>
  <c r="CR719" i="35"/>
  <c r="CO720" i="35"/>
  <c r="CN615" i="35"/>
  <c r="DM615" i="35" s="1"/>
  <c r="CP719" i="35"/>
  <c r="CQ720" i="35"/>
  <c r="CG342" i="35"/>
  <c r="CF837" i="35"/>
  <c r="DO604" i="35" l="1"/>
  <c r="CZ605" i="35"/>
  <c r="DN686" i="35"/>
  <c r="CT687" i="35"/>
  <c r="CS732" i="35"/>
  <c r="CX758" i="35"/>
  <c r="CQ721" i="35"/>
  <c r="CP720" i="35"/>
  <c r="CN616" i="35"/>
  <c r="DM616" i="35" s="1"/>
  <c r="CO721" i="35"/>
  <c r="CR720" i="35"/>
  <c r="CG343" i="35"/>
  <c r="CF838" i="35"/>
  <c r="DO605" i="35" l="1"/>
  <c r="CZ606" i="35"/>
  <c r="CT688" i="35"/>
  <c r="DN687" i="35"/>
  <c r="CS733" i="35"/>
  <c r="CX759" i="35"/>
  <c r="CR721" i="35"/>
  <c r="CO722" i="35"/>
  <c r="CN617" i="35"/>
  <c r="DM617" i="35" s="1"/>
  <c r="CP721" i="35"/>
  <c r="CQ722" i="35"/>
  <c r="CF839" i="35"/>
  <c r="CG344" i="35"/>
  <c r="CZ607" i="35" l="1"/>
  <c r="DO606" i="35"/>
  <c r="CT689" i="35"/>
  <c r="DN688" i="35"/>
  <c r="CS734" i="35"/>
  <c r="CX760" i="35"/>
  <c r="CQ723" i="35"/>
  <c r="CP722" i="35"/>
  <c r="CN618" i="35"/>
  <c r="DM618" i="35" s="1"/>
  <c r="CO723" i="35"/>
  <c r="CR722" i="35"/>
  <c r="CF840" i="35"/>
  <c r="CG345" i="35"/>
  <c r="CZ608" i="35" l="1"/>
  <c r="DO607" i="35"/>
  <c r="DN689" i="35"/>
  <c r="CT690" i="35"/>
  <c r="CS735" i="35"/>
  <c r="CX761" i="35"/>
  <c r="CR723" i="35"/>
  <c r="CO724" i="35"/>
  <c r="CN619" i="35"/>
  <c r="DM619" i="35" s="1"/>
  <c r="CP723" i="35"/>
  <c r="CQ724" i="35"/>
  <c r="CF841" i="35"/>
  <c r="CG346" i="35"/>
  <c r="CZ609" i="35" l="1"/>
  <c r="DO608" i="35"/>
  <c r="CT691" i="35"/>
  <c r="DN690" i="35"/>
  <c r="CS736" i="35"/>
  <c r="CX762" i="35"/>
  <c r="CQ725" i="35"/>
  <c r="CP724" i="35"/>
  <c r="CN620" i="35"/>
  <c r="DM620" i="35" s="1"/>
  <c r="CO725" i="35"/>
  <c r="CR724" i="35"/>
  <c r="CG347" i="35"/>
  <c r="CF842" i="35"/>
  <c r="CZ610" i="35" l="1"/>
  <c r="DO609" i="35"/>
  <c r="CT692" i="35"/>
  <c r="DN691" i="35"/>
  <c r="CS737" i="35"/>
  <c r="CX763" i="35"/>
  <c r="CR725" i="35"/>
  <c r="CO726" i="35"/>
  <c r="CN621" i="35"/>
  <c r="DM621" i="35" s="1"/>
  <c r="CP725" i="35"/>
  <c r="CQ726" i="35"/>
  <c r="CF843" i="35"/>
  <c r="CG348" i="35"/>
  <c r="CZ611" i="35" l="1"/>
  <c r="DO610" i="35"/>
  <c r="CT693" i="35"/>
  <c r="DN692" i="35"/>
  <c r="CS738" i="35"/>
  <c r="CX764" i="35"/>
  <c r="CQ727" i="35"/>
  <c r="CP726" i="35"/>
  <c r="CN622" i="35"/>
  <c r="DM622" i="35" s="1"/>
  <c r="CO727" i="35"/>
  <c r="CR726" i="35"/>
  <c r="CF844" i="35"/>
  <c r="CG349" i="35"/>
  <c r="CZ612" i="35" l="1"/>
  <c r="DO611" i="35"/>
  <c r="DN693" i="35"/>
  <c r="CT694" i="35"/>
  <c r="CS739" i="35"/>
  <c r="CX765" i="35"/>
  <c r="CR727" i="35"/>
  <c r="CO728" i="35"/>
  <c r="CN623" i="35"/>
  <c r="DM623" i="35" s="1"/>
  <c r="CP727" i="35"/>
  <c r="CQ728" i="35"/>
  <c r="CF845" i="35"/>
  <c r="CG350" i="35"/>
  <c r="CZ613" i="35" l="1"/>
  <c r="DO612" i="35"/>
  <c r="CT695" i="35"/>
  <c r="DN694" i="35"/>
  <c r="CS740" i="35"/>
  <c r="CX766" i="35"/>
  <c r="CQ729" i="35"/>
  <c r="CP728" i="35"/>
  <c r="CN624" i="35"/>
  <c r="DM624" i="35" s="1"/>
  <c r="CO729" i="35"/>
  <c r="CR728" i="35"/>
  <c r="CG351" i="35"/>
  <c r="CF846" i="35"/>
  <c r="DO613" i="35" l="1"/>
  <c r="CZ614" i="35"/>
  <c r="DN695" i="35"/>
  <c r="CT696" i="35"/>
  <c r="CS741" i="35"/>
  <c r="CX767" i="35"/>
  <c r="CR729" i="35"/>
  <c r="CO730" i="35"/>
  <c r="CN625" i="35"/>
  <c r="DM625" i="35" s="1"/>
  <c r="CP729" i="35"/>
  <c r="CQ730" i="35"/>
  <c r="CF847" i="35"/>
  <c r="CG352" i="35"/>
  <c r="DO614" i="35" l="1"/>
  <c r="CZ615" i="35"/>
  <c r="DN696" i="35"/>
  <c r="CT697" i="35"/>
  <c r="CS742" i="35"/>
  <c r="CX768" i="35"/>
  <c r="CQ731" i="35"/>
  <c r="CP730" i="35"/>
  <c r="CN626" i="35"/>
  <c r="DM626" i="35" s="1"/>
  <c r="CO731" i="35"/>
  <c r="CR730" i="35"/>
  <c r="CF848" i="35"/>
  <c r="CG353" i="35"/>
  <c r="CZ616" i="35" l="1"/>
  <c r="DO615" i="35"/>
  <c r="CT698" i="35"/>
  <c r="DN697" i="35"/>
  <c r="CS743" i="35"/>
  <c r="CX769" i="35"/>
  <c r="CR731" i="35"/>
  <c r="CO732" i="35"/>
  <c r="CN627" i="35"/>
  <c r="DM627" i="35" s="1"/>
  <c r="CP731" i="35"/>
  <c r="CQ732" i="35"/>
  <c r="CF849" i="35"/>
  <c r="CG354" i="35"/>
  <c r="DO616" i="35" l="1"/>
  <c r="CZ617" i="35"/>
  <c r="DN698" i="35"/>
  <c r="CT699" i="35"/>
  <c r="CS744" i="35"/>
  <c r="CX770" i="35"/>
  <c r="CQ733" i="35"/>
  <c r="CP732" i="35"/>
  <c r="CN628" i="35"/>
  <c r="DM628" i="35" s="1"/>
  <c r="CO733" i="35"/>
  <c r="CR732" i="35"/>
  <c r="CG355" i="35"/>
  <c r="CF850" i="35"/>
  <c r="DO617" i="35" l="1"/>
  <c r="CZ618" i="35"/>
  <c r="DN699" i="35"/>
  <c r="CT700" i="35"/>
  <c r="CS745" i="35"/>
  <c r="CX771" i="35"/>
  <c r="CR733" i="35"/>
  <c r="CO734" i="35"/>
  <c r="CN629" i="35"/>
  <c r="DM629" i="35" s="1"/>
  <c r="CP733" i="35"/>
  <c r="CQ734" i="35"/>
  <c r="CF851" i="35"/>
  <c r="CG356" i="35"/>
  <c r="DO618" i="35" l="1"/>
  <c r="CZ619" i="35"/>
  <c r="DN700" i="35"/>
  <c r="CT701" i="35"/>
  <c r="CS746" i="35"/>
  <c r="CX772" i="35"/>
  <c r="CQ735" i="35"/>
  <c r="CP734" i="35"/>
  <c r="CN630" i="35"/>
  <c r="DM630" i="35" s="1"/>
  <c r="CO735" i="35"/>
  <c r="CR734" i="35"/>
  <c r="CG357" i="35"/>
  <c r="CF852" i="35"/>
  <c r="DO619" i="35" l="1"/>
  <c r="CZ620" i="35"/>
  <c r="CT702" i="35"/>
  <c r="DN701" i="35"/>
  <c r="CS747" i="35"/>
  <c r="CX773" i="35"/>
  <c r="CR735" i="35"/>
  <c r="CO736" i="35"/>
  <c r="CN631" i="35"/>
  <c r="DM631" i="35" s="1"/>
  <c r="CP735" i="35"/>
  <c r="CQ736" i="35"/>
  <c r="CF853" i="35"/>
  <c r="CG358" i="35"/>
  <c r="DO620" i="35" l="1"/>
  <c r="CZ621" i="35"/>
  <c r="CT703" i="35"/>
  <c r="DN702" i="35"/>
  <c r="CS748" i="35"/>
  <c r="CX774" i="35"/>
  <c r="CQ737" i="35"/>
  <c r="CP736" i="35"/>
  <c r="CN632" i="35"/>
  <c r="DM632" i="35" s="1"/>
  <c r="CO737" i="35"/>
  <c r="CR736" i="35"/>
  <c r="CF854" i="35"/>
  <c r="CG359" i="35"/>
  <c r="DO621" i="35" l="1"/>
  <c r="CZ622" i="35"/>
  <c r="CT704" i="35"/>
  <c r="DN703" i="35"/>
  <c r="CS749" i="35"/>
  <c r="CX775" i="35"/>
  <c r="CR737" i="35"/>
  <c r="CO738" i="35"/>
  <c r="CN633" i="35"/>
  <c r="DM633" i="35" s="1"/>
  <c r="CP737" i="35"/>
  <c r="CQ738" i="35"/>
  <c r="CF855" i="35"/>
  <c r="CG360" i="35"/>
  <c r="CZ623" i="35" l="1"/>
  <c r="DO622" i="35"/>
  <c r="CT705" i="35"/>
  <c r="DN704" i="35"/>
  <c r="CS750" i="35"/>
  <c r="CX776" i="35"/>
  <c r="CQ739" i="35"/>
  <c r="CP738" i="35"/>
  <c r="CN634" i="35"/>
  <c r="DM634" i="35" s="1"/>
  <c r="CO739" i="35"/>
  <c r="CR738" i="35"/>
  <c r="CF856" i="35"/>
  <c r="CG361" i="35"/>
  <c r="DO623" i="35" l="1"/>
  <c r="CZ624" i="35"/>
  <c r="DN705" i="35"/>
  <c r="CT706" i="35"/>
  <c r="CS751" i="35"/>
  <c r="CX777" i="35"/>
  <c r="CR739" i="35"/>
  <c r="CO740" i="35"/>
  <c r="CN635" i="35"/>
  <c r="DM635" i="35" s="1"/>
  <c r="CP739" i="35"/>
  <c r="CQ740" i="35"/>
  <c r="CG362" i="35"/>
  <c r="CF857" i="35"/>
  <c r="CZ625" i="35" l="1"/>
  <c r="DO624" i="35"/>
  <c r="CT707" i="35"/>
  <c r="DN706" i="35"/>
  <c r="CS752" i="35"/>
  <c r="CX778" i="35"/>
  <c r="CQ741" i="35"/>
  <c r="CP740" i="35"/>
  <c r="CN636" i="35"/>
  <c r="DM636" i="35" s="1"/>
  <c r="CO741" i="35"/>
  <c r="CR740" i="35"/>
  <c r="CF858" i="35"/>
  <c r="CG363" i="35"/>
  <c r="DO625" i="35" l="1"/>
  <c r="CZ626" i="35"/>
  <c r="CT708" i="35"/>
  <c r="DN707" i="35"/>
  <c r="CS753" i="35"/>
  <c r="CX779" i="35"/>
  <c r="CR741" i="35"/>
  <c r="CO742" i="35"/>
  <c r="CN637" i="35"/>
  <c r="DM637" i="35" s="1"/>
  <c r="CP741" i="35"/>
  <c r="CQ742" i="35"/>
  <c r="CG364" i="35"/>
  <c r="CF859" i="35"/>
  <c r="CZ627" i="35" l="1"/>
  <c r="DO626" i="35"/>
  <c r="CT709" i="35"/>
  <c r="DN708" i="35"/>
  <c r="CS754" i="35"/>
  <c r="CX780" i="35"/>
  <c r="CQ743" i="35"/>
  <c r="CP742" i="35"/>
  <c r="CN638" i="35"/>
  <c r="DM638" i="35" s="1"/>
  <c r="CO743" i="35"/>
  <c r="CR742" i="35"/>
  <c r="CF860" i="35"/>
  <c r="CG365" i="35"/>
  <c r="CZ628" i="35" l="1"/>
  <c r="DO627" i="35"/>
  <c r="DN709" i="35"/>
  <c r="CT710" i="35"/>
  <c r="CS755" i="35"/>
  <c r="CX781" i="35"/>
  <c r="CR743" i="35"/>
  <c r="CO744" i="35"/>
  <c r="CN639" i="35"/>
  <c r="DM639" i="35" s="1"/>
  <c r="CP743" i="35"/>
  <c r="CQ744" i="35"/>
  <c r="CG366" i="35"/>
  <c r="CF861" i="35"/>
  <c r="CZ629" i="35" l="1"/>
  <c r="DO628" i="35"/>
  <c r="DN710" i="35"/>
  <c r="CT711" i="35"/>
  <c r="CS756" i="35"/>
  <c r="CX782" i="35"/>
  <c r="CQ745" i="35"/>
  <c r="CP744" i="35"/>
  <c r="CN640" i="35"/>
  <c r="DM640" i="35" s="1"/>
  <c r="CO745" i="35"/>
  <c r="CR744" i="35"/>
  <c r="CF862" i="35"/>
  <c r="CG367" i="35"/>
  <c r="CZ630" i="35" l="1"/>
  <c r="DO629" i="35"/>
  <c r="DN711" i="35"/>
  <c r="CT712" i="35"/>
  <c r="CS757" i="35"/>
  <c r="CX783" i="35"/>
  <c r="CR745" i="35"/>
  <c r="CO746" i="35"/>
  <c r="CN641" i="35"/>
  <c r="DM641" i="35" s="1"/>
  <c r="CP745" i="35"/>
  <c r="CQ746" i="35"/>
  <c r="CF863" i="35"/>
  <c r="CG368" i="35"/>
  <c r="DO630" i="35" l="1"/>
  <c r="CZ631" i="35"/>
  <c r="DN712" i="35"/>
  <c r="CT713" i="35"/>
  <c r="CS758" i="35"/>
  <c r="CX784" i="35"/>
  <c r="CQ747" i="35"/>
  <c r="CP746" i="35"/>
  <c r="CN642" i="35"/>
  <c r="DM642" i="35" s="1"/>
  <c r="CO747" i="35"/>
  <c r="CR746" i="35"/>
  <c r="CG369" i="35"/>
  <c r="CF864" i="35"/>
  <c r="CZ632" i="35" l="1"/>
  <c r="DO631" i="35"/>
  <c r="DN713" i="35"/>
  <c r="CT714" i="35"/>
  <c r="CS759" i="35"/>
  <c r="CX785" i="35"/>
  <c r="CR747" i="35"/>
  <c r="CO748" i="35"/>
  <c r="CN643" i="35"/>
  <c r="DM643" i="35" s="1"/>
  <c r="CP747" i="35"/>
  <c r="CQ748" i="35"/>
  <c r="CF865" i="35"/>
  <c r="CG370" i="35"/>
  <c r="DO632" i="35" l="1"/>
  <c r="CZ633" i="35"/>
  <c r="DN714" i="35"/>
  <c r="CT715" i="35"/>
  <c r="CS760" i="35"/>
  <c r="CX786" i="35"/>
  <c r="CQ749" i="35"/>
  <c r="CP748" i="35"/>
  <c r="CN644" i="35"/>
  <c r="DM644" i="35" s="1"/>
  <c r="CO749" i="35"/>
  <c r="CR748" i="35"/>
  <c r="CG371" i="35"/>
  <c r="CF866" i="35"/>
  <c r="DO633" i="35" l="1"/>
  <c r="CZ634" i="35"/>
  <c r="DN715" i="35"/>
  <c r="CT716" i="35"/>
  <c r="CS761" i="35"/>
  <c r="CX787" i="35"/>
  <c r="CR749" i="35"/>
  <c r="CO750" i="35"/>
  <c r="CN645" i="35"/>
  <c r="DM645" i="35" s="1"/>
  <c r="CP749" i="35"/>
  <c r="CQ750" i="35"/>
  <c r="CF867" i="35"/>
  <c r="CG372" i="35"/>
  <c r="DO634" i="35" l="1"/>
  <c r="CZ635" i="35"/>
  <c r="DN716" i="35"/>
  <c r="CT717" i="35"/>
  <c r="CS762" i="35"/>
  <c r="CX788" i="35"/>
  <c r="CQ751" i="35"/>
  <c r="CP750" i="35"/>
  <c r="CN646" i="35"/>
  <c r="DM646" i="35" s="1"/>
  <c r="CO751" i="35"/>
  <c r="CR750" i="35"/>
  <c r="CF868" i="35"/>
  <c r="CG373" i="35"/>
  <c r="DO635" i="35" l="1"/>
  <c r="CZ636" i="35"/>
  <c r="CT718" i="35"/>
  <c r="DN717" i="35"/>
  <c r="CS763" i="35"/>
  <c r="CX789" i="35"/>
  <c r="CR751" i="35"/>
  <c r="CO752" i="35"/>
  <c r="CN647" i="35"/>
  <c r="DM647" i="35" s="1"/>
  <c r="CP751" i="35"/>
  <c r="CQ752" i="35"/>
  <c r="CF869" i="35"/>
  <c r="CG374" i="35"/>
  <c r="CZ637" i="35" l="1"/>
  <c r="DO636" i="35"/>
  <c r="CT719" i="35"/>
  <c r="DN718" i="35"/>
  <c r="CS764" i="35"/>
  <c r="CX790" i="35"/>
  <c r="CQ753" i="35"/>
  <c r="CP752" i="35"/>
  <c r="CN648" i="35"/>
  <c r="DM648" i="35" s="1"/>
  <c r="CO753" i="35"/>
  <c r="CR752" i="35"/>
  <c r="CF870" i="35"/>
  <c r="CG375" i="35"/>
  <c r="CZ638" i="35" l="1"/>
  <c r="DO637" i="35"/>
  <c r="CT720" i="35"/>
  <c r="DN719" i="35"/>
  <c r="CS765" i="35"/>
  <c r="CX791" i="35"/>
  <c r="CR753" i="35"/>
  <c r="CO754" i="35"/>
  <c r="CN649" i="35"/>
  <c r="DM649" i="35" s="1"/>
  <c r="CP753" i="35"/>
  <c r="CQ754" i="35"/>
  <c r="CG376" i="35"/>
  <c r="CF871" i="35"/>
  <c r="CZ639" i="35" l="1"/>
  <c r="DO638" i="35"/>
  <c r="CT721" i="35"/>
  <c r="DN720" i="35"/>
  <c r="CS766" i="35"/>
  <c r="CX792" i="35"/>
  <c r="CQ755" i="35"/>
  <c r="CP754" i="35"/>
  <c r="CN650" i="35"/>
  <c r="DM650" i="35" s="1"/>
  <c r="CO755" i="35"/>
  <c r="CR754" i="35"/>
  <c r="CF872" i="35"/>
  <c r="CG377" i="35"/>
  <c r="CZ640" i="35" l="1"/>
  <c r="DO639" i="35"/>
  <c r="CT722" i="35"/>
  <c r="DN721" i="35"/>
  <c r="CS767" i="35"/>
  <c r="CX793" i="35"/>
  <c r="CR755" i="35"/>
  <c r="CO756" i="35"/>
  <c r="CN651" i="35"/>
  <c r="DM651" i="35" s="1"/>
  <c r="CP755" i="35"/>
  <c r="CQ756" i="35"/>
  <c r="CG378" i="35"/>
  <c r="CF873" i="35"/>
  <c r="CZ641" i="35" l="1"/>
  <c r="DO640" i="35"/>
  <c r="CT723" i="35"/>
  <c r="DN722" i="35"/>
  <c r="CS768" i="35"/>
  <c r="CX794" i="35"/>
  <c r="CQ757" i="35"/>
  <c r="CP756" i="35"/>
  <c r="CN652" i="35"/>
  <c r="DM652" i="35" s="1"/>
  <c r="CO757" i="35"/>
  <c r="CR756" i="35"/>
  <c r="CF874" i="35"/>
  <c r="CG379" i="35"/>
  <c r="DO641" i="35" l="1"/>
  <c r="CZ642" i="35"/>
  <c r="CT724" i="35"/>
  <c r="DN723" i="35"/>
  <c r="CS769" i="35"/>
  <c r="CX795" i="35"/>
  <c r="CR757" i="35"/>
  <c r="CO758" i="35"/>
  <c r="CN653" i="35"/>
  <c r="DM653" i="35" s="1"/>
  <c r="CP757" i="35"/>
  <c r="CQ758" i="35"/>
  <c r="CG380" i="35"/>
  <c r="CF875" i="35"/>
  <c r="CZ643" i="35" l="1"/>
  <c r="DO642" i="35"/>
  <c r="DN724" i="35"/>
  <c r="CT725" i="35"/>
  <c r="CS770" i="35"/>
  <c r="CX796" i="35"/>
  <c r="CQ759" i="35"/>
  <c r="CP758" i="35"/>
  <c r="CN654" i="35"/>
  <c r="DM654" i="35" s="1"/>
  <c r="CO759" i="35"/>
  <c r="CR758" i="35"/>
  <c r="CF876" i="35"/>
  <c r="CG381" i="35"/>
  <c r="CZ644" i="35" l="1"/>
  <c r="DO643" i="35"/>
  <c r="CT726" i="35"/>
  <c r="DN725" i="35"/>
  <c r="CS771" i="35"/>
  <c r="CX797" i="35"/>
  <c r="CR759" i="35"/>
  <c r="CO760" i="35"/>
  <c r="CN655" i="35"/>
  <c r="DM655" i="35" s="1"/>
  <c r="CP759" i="35"/>
  <c r="CQ760" i="35"/>
  <c r="CG382" i="35"/>
  <c r="CF877" i="35"/>
  <c r="DO644" i="35" l="1"/>
  <c r="CZ645" i="35"/>
  <c r="DN726" i="35"/>
  <c r="CT727" i="35"/>
  <c r="CS772" i="35"/>
  <c r="CX798" i="35"/>
  <c r="CQ761" i="35"/>
  <c r="CP760" i="35"/>
  <c r="CN656" i="35"/>
  <c r="DM656" i="35" s="1"/>
  <c r="CO761" i="35"/>
  <c r="CR760" i="35"/>
  <c r="CG383" i="35"/>
  <c r="CF878" i="35"/>
  <c r="DO645" i="35" l="1"/>
  <c r="CZ646" i="35"/>
  <c r="DN727" i="35"/>
  <c r="CT728" i="35"/>
  <c r="CS773" i="35"/>
  <c r="CX799" i="35"/>
  <c r="CR761" i="35"/>
  <c r="CO762" i="35"/>
  <c r="CN657" i="35"/>
  <c r="DM657" i="35" s="1"/>
  <c r="CP761" i="35"/>
  <c r="CQ762" i="35"/>
  <c r="CF879" i="35"/>
  <c r="CG384" i="35"/>
  <c r="CZ647" i="35" l="1"/>
  <c r="DO646" i="35"/>
  <c r="CT729" i="35"/>
  <c r="DN728" i="35"/>
  <c r="CS774" i="35"/>
  <c r="CX800" i="35"/>
  <c r="CQ763" i="35"/>
  <c r="CP762" i="35"/>
  <c r="CN658" i="35"/>
  <c r="DM658" i="35" s="1"/>
  <c r="CO763" i="35"/>
  <c r="CR762" i="35"/>
  <c r="CF880" i="35"/>
  <c r="CG385" i="35"/>
  <c r="DO647" i="35" l="1"/>
  <c r="CZ648" i="35"/>
  <c r="DN729" i="35"/>
  <c r="CT730" i="35"/>
  <c r="CS775" i="35"/>
  <c r="CX801" i="35"/>
  <c r="CR763" i="35"/>
  <c r="CO764" i="35"/>
  <c r="CN659" i="35"/>
  <c r="DM659" i="35" s="1"/>
  <c r="CP763" i="35"/>
  <c r="CQ764" i="35"/>
  <c r="CF881" i="35"/>
  <c r="CG386" i="35"/>
  <c r="DO648" i="35" l="1"/>
  <c r="CZ649" i="35"/>
  <c r="DN730" i="35"/>
  <c r="CT731" i="35"/>
  <c r="CS776" i="35"/>
  <c r="CX802" i="35"/>
  <c r="CQ765" i="35"/>
  <c r="CP764" i="35"/>
  <c r="CN660" i="35"/>
  <c r="DM660" i="35" s="1"/>
  <c r="CO765" i="35"/>
  <c r="CR764" i="35"/>
  <c r="CG387" i="35"/>
  <c r="CF882" i="35"/>
  <c r="DO649" i="35" l="1"/>
  <c r="CZ650" i="35"/>
  <c r="CT732" i="35"/>
  <c r="DN731" i="35"/>
  <c r="CS777" i="35"/>
  <c r="CX803" i="35"/>
  <c r="CR765" i="35"/>
  <c r="CO766" i="35"/>
  <c r="CN661" i="35"/>
  <c r="DM661" i="35" s="1"/>
  <c r="CP765" i="35"/>
  <c r="CQ766" i="35"/>
  <c r="CF883" i="35"/>
  <c r="CG388" i="35"/>
  <c r="CZ651" i="35" l="1"/>
  <c r="DO650" i="35"/>
  <c r="CT733" i="35"/>
  <c r="DN732" i="35"/>
  <c r="CS778" i="35"/>
  <c r="CX804" i="35"/>
  <c r="CQ767" i="35"/>
  <c r="CP766" i="35"/>
  <c r="CN662" i="35"/>
  <c r="DM662" i="35" s="1"/>
  <c r="CO767" i="35"/>
  <c r="CR766" i="35"/>
  <c r="CG389" i="35"/>
  <c r="CF884" i="35"/>
  <c r="CZ652" i="35" l="1"/>
  <c r="DO651" i="35"/>
  <c r="DN733" i="35"/>
  <c r="CT734" i="35"/>
  <c r="CS779" i="35"/>
  <c r="CX805" i="35"/>
  <c r="CR767" i="35"/>
  <c r="CO768" i="35"/>
  <c r="CN663" i="35"/>
  <c r="DM663" i="35" s="1"/>
  <c r="CP767" i="35"/>
  <c r="CQ768" i="35"/>
  <c r="CF885" i="35"/>
  <c r="CG390" i="35"/>
  <c r="CZ653" i="35" l="1"/>
  <c r="DO652" i="35"/>
  <c r="CT735" i="35"/>
  <c r="DN734" i="35"/>
  <c r="CS780" i="35"/>
  <c r="CX806" i="35"/>
  <c r="CQ769" i="35"/>
  <c r="CP768" i="35"/>
  <c r="CN664" i="35"/>
  <c r="DM664" i="35" s="1"/>
  <c r="CO769" i="35"/>
  <c r="CR768" i="35"/>
  <c r="CG391" i="35"/>
  <c r="CF886" i="35"/>
  <c r="DO653" i="35" l="1"/>
  <c r="CZ654" i="35"/>
  <c r="CT736" i="35"/>
  <c r="DN735" i="35"/>
  <c r="CS781" i="35"/>
  <c r="CX807" i="35"/>
  <c r="CR769" i="35"/>
  <c r="CO770" i="35"/>
  <c r="CN665" i="35"/>
  <c r="DM665" i="35" s="1"/>
  <c r="CP769" i="35"/>
  <c r="CQ770" i="35"/>
  <c r="CF887" i="35"/>
  <c r="CG392" i="35"/>
  <c r="DO654" i="35" l="1"/>
  <c r="CZ655" i="35"/>
  <c r="DN736" i="35"/>
  <c r="CT737" i="35"/>
  <c r="CS782" i="35"/>
  <c r="CX808" i="35"/>
  <c r="CQ771" i="35"/>
  <c r="CP770" i="35"/>
  <c r="CN666" i="35"/>
  <c r="DM666" i="35" s="1"/>
  <c r="CO771" i="35"/>
  <c r="CR770" i="35"/>
  <c r="CG393" i="35"/>
  <c r="CF888" i="35"/>
  <c r="DO655" i="35" l="1"/>
  <c r="CZ656" i="35"/>
  <c r="CT738" i="35"/>
  <c r="DN737" i="35"/>
  <c r="CS783" i="35"/>
  <c r="CX809" i="35"/>
  <c r="CR771" i="35"/>
  <c r="CO772" i="35"/>
  <c r="CN667" i="35"/>
  <c r="DM667" i="35" s="1"/>
  <c r="CP771" i="35"/>
  <c r="CQ772" i="35"/>
  <c r="CG394" i="35"/>
  <c r="CF889" i="35"/>
  <c r="CZ657" i="35" l="1"/>
  <c r="DO656" i="35"/>
  <c r="CT739" i="35"/>
  <c r="DN738" i="35"/>
  <c r="CS784" i="35"/>
  <c r="CX810" i="35"/>
  <c r="CQ773" i="35"/>
  <c r="CP772" i="35"/>
  <c r="CN668" i="35"/>
  <c r="DM668" i="35" s="1"/>
  <c r="CO773" i="35"/>
  <c r="CR772" i="35"/>
  <c r="CF890" i="35"/>
  <c r="CG395" i="35"/>
  <c r="DO657" i="35" l="1"/>
  <c r="CZ658" i="35"/>
  <c r="DN739" i="35"/>
  <c r="CT740" i="35"/>
  <c r="CS785" i="35"/>
  <c r="CX811" i="35"/>
  <c r="CR773" i="35"/>
  <c r="CO774" i="35"/>
  <c r="CN669" i="35"/>
  <c r="DM669" i="35" s="1"/>
  <c r="CP773" i="35"/>
  <c r="CQ774" i="35"/>
  <c r="CG396" i="35"/>
  <c r="CF891" i="35"/>
  <c r="DO658" i="35" l="1"/>
  <c r="CZ659" i="35"/>
  <c r="DN740" i="35"/>
  <c r="CT741" i="35"/>
  <c r="CS786" i="35"/>
  <c r="CX812" i="35"/>
  <c r="CQ775" i="35"/>
  <c r="CP774" i="35"/>
  <c r="CN670" i="35"/>
  <c r="DM670" i="35" s="1"/>
  <c r="CO775" i="35"/>
  <c r="CR774" i="35"/>
  <c r="CG397" i="35"/>
  <c r="CF892" i="35"/>
  <c r="CZ660" i="35" l="1"/>
  <c r="DO659" i="35"/>
  <c r="CT742" i="35"/>
  <c r="DN741" i="35"/>
  <c r="CS787" i="35"/>
  <c r="CX813" i="35"/>
  <c r="CR775" i="35"/>
  <c r="CO776" i="35"/>
  <c r="CN671" i="35"/>
  <c r="DM671" i="35" s="1"/>
  <c r="CP775" i="35"/>
  <c r="CQ776" i="35"/>
  <c r="CG398" i="35"/>
  <c r="CF893" i="35"/>
  <c r="DO660" i="35" l="1"/>
  <c r="CZ661" i="35"/>
  <c r="DN742" i="35"/>
  <c r="CT743" i="35"/>
  <c r="CS788" i="35"/>
  <c r="CX814" i="35"/>
  <c r="CQ777" i="35"/>
  <c r="CP776" i="35"/>
  <c r="CN672" i="35"/>
  <c r="DM672" i="35" s="1"/>
  <c r="CO777" i="35"/>
  <c r="CR776" i="35"/>
  <c r="CF894" i="35"/>
  <c r="CG399" i="35"/>
  <c r="CZ662" i="35" l="1"/>
  <c r="DO661" i="35"/>
  <c r="DN743" i="35"/>
  <c r="CT744" i="35"/>
  <c r="CS789" i="35"/>
  <c r="CX815" i="35"/>
  <c r="CR777" i="35"/>
  <c r="CO778" i="35"/>
  <c r="CN673" i="35"/>
  <c r="DM673" i="35" s="1"/>
  <c r="CP777" i="35"/>
  <c r="CQ778" i="35"/>
  <c r="CF895" i="35"/>
  <c r="CG400" i="35"/>
  <c r="CZ663" i="35" l="1"/>
  <c r="DO662" i="35"/>
  <c r="CT745" i="35"/>
  <c r="DN744" i="35"/>
  <c r="CS790" i="35"/>
  <c r="CX816" i="35"/>
  <c r="CQ779" i="35"/>
  <c r="CP778" i="35"/>
  <c r="CN674" i="35"/>
  <c r="DM674" i="35" s="1"/>
  <c r="CO779" i="35"/>
  <c r="CR778" i="35"/>
  <c r="CG401" i="35"/>
  <c r="CF896" i="35"/>
  <c r="CZ664" i="35" l="1"/>
  <c r="DO663" i="35"/>
  <c r="DN745" i="35"/>
  <c r="CT746" i="35"/>
  <c r="CS791" i="35"/>
  <c r="CX817" i="35"/>
  <c r="CR779" i="35"/>
  <c r="CO780" i="35"/>
  <c r="CN675" i="35"/>
  <c r="DM675" i="35" s="1"/>
  <c r="CP779" i="35"/>
  <c r="CQ780" i="35"/>
  <c r="CF897" i="35"/>
  <c r="CG402" i="35"/>
  <c r="DO664" i="35" l="1"/>
  <c r="CZ665" i="35"/>
  <c r="CT747" i="35"/>
  <c r="DN746" i="35"/>
  <c r="CS792" i="35"/>
  <c r="CX818" i="35"/>
  <c r="CQ781" i="35"/>
  <c r="CP780" i="35"/>
  <c r="CN676" i="35"/>
  <c r="DM676" i="35" s="1"/>
  <c r="CO781" i="35"/>
  <c r="CR780" i="35"/>
  <c r="CG403" i="35"/>
  <c r="CF898" i="35"/>
  <c r="CZ666" i="35" l="1"/>
  <c r="DO665" i="35"/>
  <c r="CT748" i="35"/>
  <c r="DN747" i="35"/>
  <c r="CS793" i="35"/>
  <c r="CX819" i="35"/>
  <c r="CR781" i="35"/>
  <c r="CO782" i="35"/>
  <c r="CN677" i="35"/>
  <c r="DM677" i="35" s="1"/>
  <c r="CP781" i="35"/>
  <c r="CQ782" i="35"/>
  <c r="CG404" i="35"/>
  <c r="CF899" i="35"/>
  <c r="CZ667" i="35" l="1"/>
  <c r="DO666" i="35"/>
  <c r="CT749" i="35"/>
  <c r="DN748" i="35"/>
  <c r="CS794" i="35"/>
  <c r="CX820" i="35"/>
  <c r="CQ783" i="35"/>
  <c r="CP782" i="35"/>
  <c r="CN678" i="35"/>
  <c r="DM678" i="35" s="1"/>
  <c r="CO783" i="35"/>
  <c r="CR782" i="35"/>
  <c r="CF900" i="35"/>
  <c r="CG405" i="35"/>
  <c r="DO667" i="35" l="1"/>
  <c r="CZ668" i="35"/>
  <c r="DN749" i="35"/>
  <c r="CT750" i="35"/>
  <c r="CS795" i="35"/>
  <c r="CX821" i="35"/>
  <c r="CR783" i="35"/>
  <c r="CO784" i="35"/>
  <c r="CN679" i="35"/>
  <c r="DM679" i="35" s="1"/>
  <c r="CP783" i="35"/>
  <c r="CQ784" i="35"/>
  <c r="CF901" i="35"/>
  <c r="CG406" i="35"/>
  <c r="CZ669" i="35" l="1"/>
  <c r="DO668" i="35"/>
  <c r="CT751" i="35"/>
  <c r="DN750" i="35"/>
  <c r="CS796" i="35"/>
  <c r="CX822" i="35"/>
  <c r="CQ785" i="35"/>
  <c r="CP784" i="35"/>
  <c r="CN680" i="35"/>
  <c r="DM680" i="35" s="1"/>
  <c r="CO785" i="35"/>
  <c r="CR784" i="35"/>
  <c r="CF902" i="35"/>
  <c r="CG407" i="35"/>
  <c r="CZ670" i="35" l="1"/>
  <c r="DO669" i="35"/>
  <c r="CT752" i="35"/>
  <c r="DN751" i="35"/>
  <c r="CS797" i="35"/>
  <c r="CX823" i="35"/>
  <c r="CR785" i="35"/>
  <c r="CO786" i="35"/>
  <c r="CN681" i="35"/>
  <c r="DM681" i="35" s="1"/>
  <c r="CP785" i="35"/>
  <c r="CQ786" i="35"/>
  <c r="CG408" i="35"/>
  <c r="CF903" i="35"/>
  <c r="DO670" i="35" l="1"/>
  <c r="CZ671" i="35"/>
  <c r="DN752" i="35"/>
  <c r="CT753" i="35"/>
  <c r="CS798" i="35"/>
  <c r="CX824" i="35"/>
  <c r="CQ787" i="35"/>
  <c r="CP786" i="35"/>
  <c r="CN682" i="35"/>
  <c r="DM682" i="35" s="1"/>
  <c r="CO787" i="35"/>
  <c r="CR786" i="35"/>
  <c r="CF904" i="35"/>
  <c r="CG409" i="35"/>
  <c r="CZ672" i="35" l="1"/>
  <c r="DO671" i="35"/>
  <c r="CT754" i="35"/>
  <c r="DN753" i="35"/>
  <c r="CS799" i="35"/>
  <c r="CX825" i="35"/>
  <c r="CR787" i="35"/>
  <c r="CO788" i="35"/>
  <c r="CN683" i="35"/>
  <c r="DM683" i="35" s="1"/>
  <c r="CP787" i="35"/>
  <c r="CQ788" i="35"/>
  <c r="CG410" i="35"/>
  <c r="CF905" i="35"/>
  <c r="CZ673" i="35" l="1"/>
  <c r="DO672" i="35"/>
  <c r="DN754" i="35"/>
  <c r="CT755" i="35"/>
  <c r="CS800" i="35"/>
  <c r="CX826" i="35"/>
  <c r="CQ789" i="35"/>
  <c r="CP788" i="35"/>
  <c r="CN684" i="35"/>
  <c r="DM684" i="35" s="1"/>
  <c r="CO789" i="35"/>
  <c r="CR788" i="35"/>
  <c r="CF906" i="35"/>
  <c r="CG411" i="35"/>
  <c r="CZ674" i="35" l="1"/>
  <c r="DO673" i="35"/>
  <c r="DN755" i="35"/>
  <c r="CT756" i="35"/>
  <c r="CS801" i="35"/>
  <c r="CX827" i="35"/>
  <c r="CR789" i="35"/>
  <c r="CO790" i="35"/>
  <c r="CN685" i="35"/>
  <c r="DM685" i="35" s="1"/>
  <c r="CP789" i="35"/>
  <c r="CQ790" i="35"/>
  <c r="CG412" i="35"/>
  <c r="CF907" i="35"/>
  <c r="CZ675" i="35" l="1"/>
  <c r="DO674" i="35"/>
  <c r="DN756" i="35"/>
  <c r="CT757" i="35"/>
  <c r="CS802" i="35"/>
  <c r="CX828" i="35"/>
  <c r="CQ791" i="35"/>
  <c r="CP790" i="35"/>
  <c r="CN686" i="35"/>
  <c r="DM686" i="35" s="1"/>
  <c r="CO791" i="35"/>
  <c r="CR790" i="35"/>
  <c r="CF908" i="35"/>
  <c r="CG413" i="35"/>
  <c r="CZ676" i="35" l="1"/>
  <c r="DO675" i="35"/>
  <c r="CT758" i="35"/>
  <c r="DN757" i="35"/>
  <c r="CS803" i="35"/>
  <c r="CX829" i="35"/>
  <c r="CR791" i="35"/>
  <c r="CO792" i="35"/>
  <c r="CN687" i="35"/>
  <c r="DM687" i="35" s="1"/>
  <c r="CP791" i="35"/>
  <c r="CQ792" i="35"/>
  <c r="CF909" i="35"/>
  <c r="CG414" i="35"/>
  <c r="DO676" i="35" l="1"/>
  <c r="CZ677" i="35"/>
  <c r="DN758" i="35"/>
  <c r="CT759" i="35"/>
  <c r="CS804" i="35"/>
  <c r="CX830" i="35"/>
  <c r="CQ793" i="35"/>
  <c r="CP792" i="35"/>
  <c r="CN688" i="35"/>
  <c r="DM688" i="35" s="1"/>
  <c r="CO793" i="35"/>
  <c r="CR792" i="35"/>
  <c r="CF910" i="35"/>
  <c r="CG415" i="35"/>
  <c r="DO677" i="35" l="1"/>
  <c r="CZ678" i="35"/>
  <c r="DN759" i="35"/>
  <c r="CT760" i="35"/>
  <c r="CS805" i="35"/>
  <c r="CX831" i="35"/>
  <c r="CR793" i="35"/>
  <c r="CO794" i="35"/>
  <c r="CN689" i="35"/>
  <c r="DM689" i="35" s="1"/>
  <c r="CP793" i="35"/>
  <c r="CQ794" i="35"/>
  <c r="CF911" i="35"/>
  <c r="CG416" i="35"/>
  <c r="CZ679" i="35" l="1"/>
  <c r="DO678" i="35"/>
  <c r="CT761" i="35"/>
  <c r="DN760" i="35"/>
  <c r="CS806" i="35"/>
  <c r="CX832" i="35"/>
  <c r="CQ795" i="35"/>
  <c r="CP794" i="35"/>
  <c r="CN690" i="35"/>
  <c r="DM690" i="35" s="1"/>
  <c r="CO795" i="35"/>
  <c r="CR794" i="35"/>
  <c r="CG417" i="35"/>
  <c r="CF912" i="35"/>
  <c r="DO679" i="35" l="1"/>
  <c r="CZ680" i="35"/>
  <c r="DN761" i="35"/>
  <c r="CT762" i="35"/>
  <c r="CS807" i="35"/>
  <c r="CX833" i="35"/>
  <c r="CR795" i="35"/>
  <c r="CO796" i="35"/>
  <c r="CN691" i="35"/>
  <c r="DM691" i="35" s="1"/>
  <c r="CP795" i="35"/>
  <c r="CQ796" i="35"/>
  <c r="CF913" i="35"/>
  <c r="CG418" i="35"/>
  <c r="CZ681" i="35" l="1"/>
  <c r="DO680" i="35"/>
  <c r="CT763" i="35"/>
  <c r="DN762" i="35"/>
  <c r="CS808" i="35"/>
  <c r="CX834" i="35"/>
  <c r="CQ797" i="35"/>
  <c r="CP796" i="35"/>
  <c r="CN692" i="35"/>
  <c r="DM692" i="35" s="1"/>
  <c r="CO797" i="35"/>
  <c r="CR796" i="35"/>
  <c r="CF914" i="35"/>
  <c r="CG419" i="35"/>
  <c r="CZ682" i="35" l="1"/>
  <c r="DO681" i="35"/>
  <c r="CT764" i="35"/>
  <c r="DN763" i="35"/>
  <c r="CS809" i="35"/>
  <c r="CX835" i="35"/>
  <c r="CR797" i="35"/>
  <c r="CO798" i="35"/>
  <c r="CN693" i="35"/>
  <c r="DM693" i="35" s="1"/>
  <c r="CP797" i="35"/>
  <c r="CQ798" i="35"/>
  <c r="CG420" i="35"/>
  <c r="CF915" i="35"/>
  <c r="CZ683" i="35" l="1"/>
  <c r="DO682" i="35"/>
  <c r="CT765" i="35"/>
  <c r="DN764" i="35"/>
  <c r="CS810" i="35"/>
  <c r="CX836" i="35"/>
  <c r="CQ799" i="35"/>
  <c r="CP798" i="35"/>
  <c r="CN694" i="35"/>
  <c r="DM694" i="35" s="1"/>
  <c r="CO799" i="35"/>
  <c r="CR798" i="35"/>
  <c r="CF916" i="35"/>
  <c r="CG421" i="35"/>
  <c r="CZ684" i="35" l="1"/>
  <c r="DO683" i="35"/>
  <c r="DN765" i="35"/>
  <c r="CT766" i="35"/>
  <c r="CS811" i="35"/>
  <c r="CX837" i="35"/>
  <c r="CR799" i="35"/>
  <c r="CO800" i="35"/>
  <c r="CN695" i="35"/>
  <c r="DM695" i="35" s="1"/>
  <c r="CP799" i="35"/>
  <c r="CQ800" i="35"/>
  <c r="CG422" i="35"/>
  <c r="CF917" i="35"/>
  <c r="DO684" i="35" l="1"/>
  <c r="CZ685" i="35"/>
  <c r="CT767" i="35"/>
  <c r="DN766" i="35"/>
  <c r="CS812" i="35"/>
  <c r="CX838" i="35"/>
  <c r="CQ801" i="35"/>
  <c r="CP800" i="35"/>
  <c r="CN696" i="35"/>
  <c r="DM696" i="35" s="1"/>
  <c r="CO801" i="35"/>
  <c r="CR800" i="35"/>
  <c r="CF918" i="35"/>
  <c r="CG423" i="35"/>
  <c r="DO685" i="35" l="1"/>
  <c r="CZ686" i="35"/>
  <c r="CT768" i="35"/>
  <c r="DN767" i="35"/>
  <c r="CS813" i="35"/>
  <c r="CX839" i="35"/>
  <c r="CR801" i="35"/>
  <c r="CO802" i="35"/>
  <c r="CN697" i="35"/>
  <c r="DM697" i="35" s="1"/>
  <c r="CP801" i="35"/>
  <c r="CQ802" i="35"/>
  <c r="CG424" i="35"/>
  <c r="CF919" i="35"/>
  <c r="CZ687" i="35" l="1"/>
  <c r="DO686" i="35"/>
  <c r="DN768" i="35"/>
  <c r="CT769" i="35"/>
  <c r="CS814" i="35"/>
  <c r="CX840" i="35"/>
  <c r="CQ803" i="35"/>
  <c r="CP802" i="35"/>
  <c r="CN698" i="35"/>
  <c r="DM698" i="35" s="1"/>
  <c r="CO803" i="35"/>
  <c r="CR802" i="35"/>
  <c r="CF920" i="35"/>
  <c r="CG425" i="35"/>
  <c r="CZ688" i="35" l="1"/>
  <c r="DO687" i="35"/>
  <c r="CT770" i="35"/>
  <c r="DN769" i="35"/>
  <c r="CS815" i="35"/>
  <c r="CX841" i="35"/>
  <c r="CR803" i="35"/>
  <c r="CO804" i="35"/>
  <c r="CN699" i="35"/>
  <c r="DM699" i="35" s="1"/>
  <c r="CP803" i="35"/>
  <c r="CQ804" i="35"/>
  <c r="CG426" i="35"/>
  <c r="CF921" i="35"/>
  <c r="DO688" i="35" l="1"/>
  <c r="CZ689" i="35"/>
  <c r="DN770" i="35"/>
  <c r="CT771" i="35"/>
  <c r="CS816" i="35"/>
  <c r="CX842" i="35"/>
  <c r="CQ805" i="35"/>
  <c r="CP804" i="35"/>
  <c r="CN700" i="35"/>
  <c r="DM700" i="35" s="1"/>
  <c r="CO805" i="35"/>
  <c r="CR804" i="35"/>
  <c r="CF922" i="35"/>
  <c r="CG427" i="35"/>
  <c r="DO689" i="35" l="1"/>
  <c r="CZ690" i="35"/>
  <c r="DN771" i="35"/>
  <c r="CT772" i="35"/>
  <c r="CS817" i="35"/>
  <c r="CX843" i="35"/>
  <c r="CR805" i="35"/>
  <c r="CO806" i="35"/>
  <c r="CN701" i="35"/>
  <c r="DM701" i="35" s="1"/>
  <c r="CP805" i="35"/>
  <c r="CQ806" i="35"/>
  <c r="CG428" i="35"/>
  <c r="CF923" i="35"/>
  <c r="DO690" i="35" l="1"/>
  <c r="CZ691" i="35"/>
  <c r="DN772" i="35"/>
  <c r="CT773" i="35"/>
  <c r="CS818" i="35"/>
  <c r="CX844" i="35"/>
  <c r="CQ807" i="35"/>
  <c r="CP806" i="35"/>
  <c r="CN702" i="35"/>
  <c r="DM702" i="35" s="1"/>
  <c r="CO807" i="35"/>
  <c r="CR806" i="35"/>
  <c r="CF924" i="35"/>
  <c r="CG429" i="35"/>
  <c r="CZ692" i="35" l="1"/>
  <c r="DO691" i="35"/>
  <c r="CT774" i="35"/>
  <c r="DN773" i="35"/>
  <c r="CS819" i="35"/>
  <c r="CX845" i="35"/>
  <c r="CR807" i="35"/>
  <c r="CO808" i="35"/>
  <c r="CN703" i="35"/>
  <c r="DM703" i="35" s="1"/>
  <c r="CP807" i="35"/>
  <c r="CQ808" i="35"/>
  <c r="CF925" i="35"/>
  <c r="CG430" i="35"/>
  <c r="DO692" i="35" l="1"/>
  <c r="CZ693" i="35"/>
  <c r="DN774" i="35"/>
  <c r="CT775" i="35"/>
  <c r="CS820" i="35"/>
  <c r="CX846" i="35"/>
  <c r="CQ809" i="35"/>
  <c r="CP808" i="35"/>
  <c r="CN704" i="35"/>
  <c r="DM704" i="35" s="1"/>
  <c r="CO809" i="35"/>
  <c r="CR808" i="35"/>
  <c r="CG431" i="35"/>
  <c r="CF926" i="35"/>
  <c r="DO693" i="35" l="1"/>
  <c r="CZ694" i="35"/>
  <c r="DN775" i="35"/>
  <c r="CT776" i="35"/>
  <c r="CS821" i="35"/>
  <c r="CX847" i="35"/>
  <c r="CR809" i="35"/>
  <c r="CO810" i="35"/>
  <c r="CN705" i="35"/>
  <c r="DM705" i="35" s="1"/>
  <c r="CP809" i="35"/>
  <c r="CQ810" i="35"/>
  <c r="CF927" i="35"/>
  <c r="CG432" i="35"/>
  <c r="CZ695" i="35" l="1"/>
  <c r="DO694" i="35"/>
  <c r="CT777" i="35"/>
  <c r="DN776" i="35"/>
  <c r="CS822" i="35"/>
  <c r="CX848" i="35"/>
  <c r="CQ811" i="35"/>
  <c r="CP810" i="35"/>
  <c r="CN706" i="35"/>
  <c r="DM706" i="35" s="1"/>
  <c r="CO811" i="35"/>
  <c r="CR810" i="35"/>
  <c r="CG433" i="35"/>
  <c r="CF928" i="35"/>
  <c r="CZ696" i="35" l="1"/>
  <c r="DO695" i="35"/>
  <c r="DN777" i="35"/>
  <c r="CT778" i="35"/>
  <c r="CS823" i="35"/>
  <c r="CX849" i="35"/>
  <c r="CR811" i="35"/>
  <c r="CO812" i="35"/>
  <c r="CN707" i="35"/>
  <c r="DM707" i="35" s="1"/>
  <c r="CP811" i="35"/>
  <c r="CQ812" i="35"/>
  <c r="CF929" i="35"/>
  <c r="CG434" i="35"/>
  <c r="CZ697" i="35" l="1"/>
  <c r="DO696" i="35"/>
  <c r="CT779" i="35"/>
  <c r="DN778" i="35"/>
  <c r="CS824" i="35"/>
  <c r="CX850" i="35"/>
  <c r="CQ813" i="35"/>
  <c r="CP812" i="35"/>
  <c r="CN708" i="35"/>
  <c r="DM708" i="35" s="1"/>
  <c r="CO813" i="35"/>
  <c r="CR812" i="35"/>
  <c r="CG435" i="35"/>
  <c r="CF930" i="35"/>
  <c r="CZ698" i="35" l="1"/>
  <c r="DO697" i="35"/>
  <c r="CT780" i="35"/>
  <c r="DN779" i="35"/>
  <c r="CS825" i="35"/>
  <c r="CX851" i="35"/>
  <c r="CR813" i="35"/>
  <c r="CO814" i="35"/>
  <c r="CN709" i="35"/>
  <c r="DM709" i="35" s="1"/>
  <c r="CP813" i="35"/>
  <c r="CQ814" i="35"/>
  <c r="CF931" i="35"/>
  <c r="CG436" i="35"/>
  <c r="DO698" i="35" l="1"/>
  <c r="CZ699" i="35"/>
  <c r="CT781" i="35"/>
  <c r="DN780" i="35"/>
  <c r="CS826" i="35"/>
  <c r="CX852" i="35"/>
  <c r="CQ815" i="35"/>
  <c r="CP814" i="35"/>
  <c r="CN710" i="35"/>
  <c r="DM710" i="35" s="1"/>
  <c r="CO815" i="35"/>
  <c r="CR814" i="35"/>
  <c r="CF932" i="35"/>
  <c r="CG437" i="35"/>
  <c r="CZ700" i="35" l="1"/>
  <c r="DO699" i="35"/>
  <c r="DN781" i="35"/>
  <c r="CT782" i="35"/>
  <c r="CS827" i="35"/>
  <c r="CX853" i="35"/>
  <c r="CR815" i="35"/>
  <c r="CO816" i="35"/>
  <c r="CN711" i="35"/>
  <c r="DM711" i="35" s="1"/>
  <c r="CP815" i="35"/>
  <c r="CQ816" i="35"/>
  <c r="CG438" i="35"/>
  <c r="CF933" i="35"/>
  <c r="DO700" i="35" l="1"/>
  <c r="CZ701" i="35"/>
  <c r="CT783" i="35"/>
  <c r="DN782" i="35"/>
  <c r="CS828" i="35"/>
  <c r="CX854" i="35"/>
  <c r="CQ817" i="35"/>
  <c r="CP816" i="35"/>
  <c r="CN712" i="35"/>
  <c r="DM712" i="35" s="1"/>
  <c r="CO817" i="35"/>
  <c r="CR816" i="35"/>
  <c r="CG439" i="35"/>
  <c r="CF934" i="35"/>
  <c r="CZ702" i="35" l="1"/>
  <c r="DO701" i="35"/>
  <c r="CT784" i="35"/>
  <c r="DN783" i="35"/>
  <c r="CS829" i="35"/>
  <c r="CX855" i="35"/>
  <c r="CR817" i="35"/>
  <c r="CO818" i="35"/>
  <c r="CN713" i="35"/>
  <c r="DM713" i="35" s="1"/>
  <c r="CP817" i="35"/>
  <c r="CQ818" i="35"/>
  <c r="CF935" i="35"/>
  <c r="CG440" i="35"/>
  <c r="DO702" i="35" l="1"/>
  <c r="CZ703" i="35"/>
  <c r="DN784" i="35"/>
  <c r="CT785" i="35"/>
  <c r="CS830" i="35"/>
  <c r="CX856" i="35"/>
  <c r="CQ819" i="35"/>
  <c r="CP818" i="35"/>
  <c r="CN714" i="35"/>
  <c r="DM714" i="35" s="1"/>
  <c r="CO819" i="35"/>
  <c r="CR818" i="35"/>
  <c r="CG441" i="35"/>
  <c r="CF936" i="35"/>
  <c r="CZ704" i="35" l="1"/>
  <c r="DO703" i="35"/>
  <c r="CT786" i="35"/>
  <c r="DN785" i="35"/>
  <c r="CS831" i="35"/>
  <c r="CX857" i="35"/>
  <c r="CR819" i="35"/>
  <c r="CO820" i="35"/>
  <c r="CN715" i="35"/>
  <c r="DM715" i="35" s="1"/>
  <c r="CP819" i="35"/>
  <c r="CQ820" i="35"/>
  <c r="CF937" i="35"/>
  <c r="CG442" i="35"/>
  <c r="DO704" i="35" l="1"/>
  <c r="CZ705" i="35"/>
  <c r="DN786" i="35"/>
  <c r="CT787" i="35"/>
  <c r="CS832" i="35"/>
  <c r="CX858" i="35"/>
  <c r="CQ821" i="35"/>
  <c r="CP820" i="35"/>
  <c r="CN716" i="35"/>
  <c r="DM716" i="35" s="1"/>
  <c r="CO821" i="35"/>
  <c r="CR820" i="35"/>
  <c r="CG443" i="35"/>
  <c r="CF938" i="35"/>
  <c r="DO705" i="35" l="1"/>
  <c r="CZ706" i="35"/>
  <c r="DN787" i="35"/>
  <c r="CT788" i="35"/>
  <c r="CS833" i="35"/>
  <c r="CX859" i="35"/>
  <c r="CR821" i="35"/>
  <c r="CO822" i="35"/>
  <c r="CN717" i="35"/>
  <c r="DM717" i="35" s="1"/>
  <c r="CP821" i="35"/>
  <c r="CQ822" i="35"/>
  <c r="CF939" i="35"/>
  <c r="CG444" i="35"/>
  <c r="DO706" i="35" l="1"/>
  <c r="CZ707" i="35"/>
  <c r="DN788" i="35"/>
  <c r="CT789" i="35"/>
  <c r="CS834" i="35"/>
  <c r="CX860" i="35"/>
  <c r="CQ823" i="35"/>
  <c r="CP822" i="35"/>
  <c r="CN718" i="35"/>
  <c r="DM718" i="35" s="1"/>
  <c r="CO823" i="35"/>
  <c r="CR822" i="35"/>
  <c r="CG445" i="35"/>
  <c r="CF940" i="35"/>
  <c r="CZ708" i="35" l="1"/>
  <c r="DO707" i="35"/>
  <c r="CT790" i="35"/>
  <c r="DN789" i="35"/>
  <c r="CS835" i="35"/>
  <c r="CX861" i="35"/>
  <c r="CR823" i="35"/>
  <c r="CO824" i="35"/>
  <c r="CN719" i="35"/>
  <c r="DM719" i="35" s="1"/>
  <c r="CP823" i="35"/>
  <c r="CQ824" i="35"/>
  <c r="CF941" i="35"/>
  <c r="CG446" i="35"/>
  <c r="DO708" i="35" l="1"/>
  <c r="CZ709" i="35"/>
  <c r="DN790" i="35"/>
  <c r="CT791" i="35"/>
  <c r="CS836" i="35"/>
  <c r="CX862" i="35"/>
  <c r="CQ825" i="35"/>
  <c r="CP824" i="35"/>
  <c r="CN720" i="35"/>
  <c r="DM720" i="35" s="1"/>
  <c r="CO825" i="35"/>
  <c r="CR824" i="35"/>
  <c r="CG447" i="35"/>
  <c r="CF942" i="35"/>
  <c r="DO709" i="35" l="1"/>
  <c r="CZ710" i="35"/>
  <c r="DN791" i="35"/>
  <c r="CT792" i="35"/>
  <c r="CS837" i="35"/>
  <c r="CX863" i="35"/>
  <c r="CR825" i="35"/>
  <c r="CO826" i="35"/>
  <c r="CN721" i="35"/>
  <c r="DM721" i="35" s="1"/>
  <c r="CP825" i="35"/>
  <c r="CQ826" i="35"/>
  <c r="CF943" i="35"/>
  <c r="CG448" i="35"/>
  <c r="CZ711" i="35" l="1"/>
  <c r="DO710" i="35"/>
  <c r="CT793" i="35"/>
  <c r="DN792" i="35"/>
  <c r="CS838" i="35"/>
  <c r="CX864" i="35"/>
  <c r="CQ827" i="35"/>
  <c r="CP826" i="35"/>
  <c r="CN722" i="35"/>
  <c r="DM722" i="35" s="1"/>
  <c r="CO827" i="35"/>
  <c r="CR826" i="35"/>
  <c r="CG449" i="35"/>
  <c r="CF944" i="35"/>
  <c r="DO711" i="35" l="1"/>
  <c r="CZ712" i="35"/>
  <c r="DN793" i="35"/>
  <c r="CT794" i="35"/>
  <c r="CS839" i="35"/>
  <c r="CX865" i="35"/>
  <c r="CR827" i="35"/>
  <c r="CO828" i="35"/>
  <c r="CN723" i="35"/>
  <c r="DM723" i="35" s="1"/>
  <c r="CP827" i="35"/>
  <c r="CQ828" i="35"/>
  <c r="CF945" i="35"/>
  <c r="CG450" i="35"/>
  <c r="CZ713" i="35" l="1"/>
  <c r="DO712" i="35"/>
  <c r="CT795" i="35"/>
  <c r="DN794" i="35"/>
  <c r="CS840" i="35"/>
  <c r="CX866" i="35"/>
  <c r="CQ829" i="35"/>
  <c r="CP828" i="35"/>
  <c r="CN724" i="35"/>
  <c r="DM724" i="35" s="1"/>
  <c r="CO829" i="35"/>
  <c r="CR828" i="35"/>
  <c r="CF946" i="35"/>
  <c r="CG451" i="35"/>
  <c r="CZ714" i="35" l="1"/>
  <c r="DO713" i="35"/>
  <c r="CT796" i="35"/>
  <c r="DN795" i="35"/>
  <c r="CS841" i="35"/>
  <c r="CX867" i="35"/>
  <c r="CR829" i="35"/>
  <c r="CO830" i="35"/>
  <c r="CN725" i="35"/>
  <c r="DM725" i="35" s="1"/>
  <c r="CP829" i="35"/>
  <c r="CQ830" i="35"/>
  <c r="CG452" i="35"/>
  <c r="CF947" i="35"/>
  <c r="CZ715" i="35" l="1"/>
  <c r="DO714" i="35"/>
  <c r="CT797" i="35"/>
  <c r="DN796" i="35"/>
  <c r="CS842" i="35"/>
  <c r="CX868" i="35"/>
  <c r="CQ831" i="35"/>
  <c r="CP830" i="35"/>
  <c r="CN726" i="35"/>
  <c r="DM726" i="35" s="1"/>
  <c r="CO831" i="35"/>
  <c r="CR830" i="35"/>
  <c r="CF948" i="35"/>
  <c r="CG453" i="35"/>
  <c r="CZ716" i="35" l="1"/>
  <c r="DO715" i="35"/>
  <c r="DN797" i="35"/>
  <c r="CT798" i="35"/>
  <c r="CS843" i="35"/>
  <c r="CX869" i="35"/>
  <c r="CR831" i="35"/>
  <c r="CO832" i="35"/>
  <c r="CN727" i="35"/>
  <c r="DM727" i="35" s="1"/>
  <c r="CP831" i="35"/>
  <c r="CQ832" i="35"/>
  <c r="CG454" i="35"/>
  <c r="CF949" i="35"/>
  <c r="CZ717" i="35" l="1"/>
  <c r="DO716" i="35"/>
  <c r="CT799" i="35"/>
  <c r="DN798" i="35"/>
  <c r="CS844" i="35"/>
  <c r="CX870" i="35"/>
  <c r="CQ833" i="35"/>
  <c r="CP832" i="35"/>
  <c r="CN728" i="35"/>
  <c r="DM728" i="35" s="1"/>
  <c r="CO833" i="35"/>
  <c r="CR832" i="35"/>
  <c r="CF950" i="35"/>
  <c r="CG455" i="35"/>
  <c r="DO717" i="35" l="1"/>
  <c r="CZ718" i="35"/>
  <c r="CT800" i="35"/>
  <c r="DN799" i="35"/>
  <c r="CS845" i="35"/>
  <c r="CX871" i="35"/>
  <c r="CR833" i="35"/>
  <c r="CO834" i="35"/>
  <c r="CN729" i="35"/>
  <c r="DM729" i="35" s="1"/>
  <c r="CP833" i="35"/>
  <c r="CQ834" i="35"/>
  <c r="CG456" i="35"/>
  <c r="CF951" i="35"/>
  <c r="DO718" i="35" l="1"/>
  <c r="CZ719" i="35"/>
  <c r="DN800" i="35"/>
  <c r="CT801" i="35"/>
  <c r="CS846" i="35"/>
  <c r="CX872" i="35"/>
  <c r="CQ835" i="35"/>
  <c r="CP834" i="35"/>
  <c r="CN730" i="35"/>
  <c r="DM730" i="35" s="1"/>
  <c r="CO835" i="35"/>
  <c r="CR834" i="35"/>
  <c r="CF952" i="35"/>
  <c r="CG457" i="35"/>
  <c r="CZ720" i="35" l="1"/>
  <c r="DO719" i="35"/>
  <c r="CT802" i="35"/>
  <c r="DN801" i="35"/>
  <c r="CS847" i="35"/>
  <c r="CX873" i="35"/>
  <c r="CR835" i="35"/>
  <c r="CO836" i="35"/>
  <c r="CN731" i="35"/>
  <c r="DM731" i="35" s="1"/>
  <c r="CP835" i="35"/>
  <c r="CQ836" i="35"/>
  <c r="CG458" i="35"/>
  <c r="CF953" i="35"/>
  <c r="DO720" i="35" l="1"/>
  <c r="CZ721" i="35"/>
  <c r="DN802" i="35"/>
  <c r="CT803" i="35"/>
  <c r="CS848" i="35"/>
  <c r="CX874" i="35"/>
  <c r="CQ837" i="35"/>
  <c r="CP836" i="35"/>
  <c r="CN732" i="35"/>
  <c r="DM732" i="35" s="1"/>
  <c r="CO837" i="35"/>
  <c r="CR836" i="35"/>
  <c r="CG459" i="35"/>
  <c r="CF954" i="35"/>
  <c r="DO721" i="35" l="1"/>
  <c r="CZ722" i="35"/>
  <c r="DN803" i="35"/>
  <c r="CT804" i="35"/>
  <c r="CS849" i="35"/>
  <c r="CX875" i="35"/>
  <c r="CR837" i="35"/>
  <c r="CO838" i="35"/>
  <c r="CN733" i="35"/>
  <c r="DM733" i="35" s="1"/>
  <c r="CP837" i="35"/>
  <c r="CQ838" i="35"/>
  <c r="CF955" i="35"/>
  <c r="CG460" i="35"/>
  <c r="CZ723" i="35" l="1"/>
  <c r="DO722" i="35"/>
  <c r="DN804" i="35"/>
  <c r="CT805" i="35"/>
  <c r="CS850" i="35"/>
  <c r="CX876" i="35"/>
  <c r="CQ839" i="35"/>
  <c r="CP838" i="35"/>
  <c r="CN734" i="35"/>
  <c r="DM734" i="35" s="1"/>
  <c r="CO839" i="35"/>
  <c r="CR838" i="35"/>
  <c r="CG461" i="35"/>
  <c r="CF956" i="35"/>
  <c r="DO723" i="35" l="1"/>
  <c r="CZ724" i="35"/>
  <c r="CT806" i="35"/>
  <c r="DN805" i="35"/>
  <c r="CS851" i="35"/>
  <c r="CX877" i="35"/>
  <c r="CR839" i="35"/>
  <c r="CO840" i="35"/>
  <c r="CN735" i="35"/>
  <c r="DM735" i="35" s="1"/>
  <c r="CP839" i="35"/>
  <c r="CQ840" i="35"/>
  <c r="CG462" i="35"/>
  <c r="CF957" i="35"/>
  <c r="DO724" i="35" l="1"/>
  <c r="CZ725" i="35"/>
  <c r="DN806" i="35"/>
  <c r="CT807" i="35"/>
  <c r="CS852" i="35"/>
  <c r="CX878" i="35"/>
  <c r="CQ841" i="35"/>
  <c r="CP840" i="35"/>
  <c r="CN736" i="35"/>
  <c r="DM736" i="35" s="1"/>
  <c r="CO841" i="35"/>
  <c r="CR840" i="35"/>
  <c r="CG463" i="35"/>
  <c r="CF958" i="35"/>
  <c r="CZ726" i="35" l="1"/>
  <c r="DO725" i="35"/>
  <c r="DN807" i="35"/>
  <c r="CT808" i="35"/>
  <c r="CS853" i="35"/>
  <c r="CX879" i="35"/>
  <c r="CR841" i="35"/>
  <c r="CO842" i="35"/>
  <c r="CN737" i="35"/>
  <c r="DM737" i="35" s="1"/>
  <c r="CP841" i="35"/>
  <c r="CQ842" i="35"/>
  <c r="CF959" i="35"/>
  <c r="CG464" i="35"/>
  <c r="CZ727" i="35" l="1"/>
  <c r="DO726" i="35"/>
  <c r="CT809" i="35"/>
  <c r="DN808" i="35"/>
  <c r="CS854" i="35"/>
  <c r="CX880" i="35"/>
  <c r="CQ843" i="35"/>
  <c r="CP842" i="35"/>
  <c r="CN738" i="35"/>
  <c r="DM738" i="35" s="1"/>
  <c r="CO843" i="35"/>
  <c r="CR842" i="35"/>
  <c r="CG465" i="35"/>
  <c r="CF960" i="35"/>
  <c r="CZ728" i="35" l="1"/>
  <c r="DO727" i="35"/>
  <c r="DN809" i="35"/>
  <c r="CT810" i="35"/>
  <c r="CS855" i="35"/>
  <c r="CX881" i="35"/>
  <c r="CR843" i="35"/>
  <c r="CO844" i="35"/>
  <c r="CN739" i="35"/>
  <c r="DM739" i="35" s="1"/>
  <c r="CP843" i="35"/>
  <c r="CQ844" i="35"/>
  <c r="CF961" i="35"/>
  <c r="CG466" i="35"/>
  <c r="DO728" i="35" l="1"/>
  <c r="CZ729" i="35"/>
  <c r="CT811" i="35"/>
  <c r="DN810" i="35"/>
  <c r="CS856" i="35"/>
  <c r="CX882" i="35"/>
  <c r="CQ845" i="35"/>
  <c r="CP844" i="35"/>
  <c r="CN740" i="35"/>
  <c r="DM740" i="35" s="1"/>
  <c r="CO845" i="35"/>
  <c r="CR844" i="35"/>
  <c r="CG467" i="35"/>
  <c r="CF962" i="35"/>
  <c r="CZ730" i="35" l="1"/>
  <c r="DO729" i="35"/>
  <c r="DN811" i="35"/>
  <c r="CT812" i="35"/>
  <c r="CS857" i="35"/>
  <c r="CX883" i="35"/>
  <c r="CR845" i="35"/>
  <c r="CO846" i="35"/>
  <c r="CN741" i="35"/>
  <c r="DM741" i="35" s="1"/>
  <c r="CP845" i="35"/>
  <c r="CQ846" i="35"/>
  <c r="CF963" i="35"/>
  <c r="CG468" i="35"/>
  <c r="CZ731" i="35" l="1"/>
  <c r="DO730" i="35"/>
  <c r="CT813" i="35"/>
  <c r="DN812" i="35"/>
  <c r="CS858" i="35"/>
  <c r="CX884" i="35"/>
  <c r="CQ847" i="35"/>
  <c r="CP846" i="35"/>
  <c r="CN742" i="35"/>
  <c r="DM742" i="35" s="1"/>
  <c r="CO847" i="35"/>
  <c r="CR846" i="35"/>
  <c r="CG469" i="35"/>
  <c r="CF964" i="35"/>
  <c r="DO731" i="35" l="1"/>
  <c r="CZ732" i="35"/>
  <c r="CT814" i="35"/>
  <c r="DN813" i="35"/>
  <c r="CS859" i="35"/>
  <c r="CX885" i="35"/>
  <c r="CR847" i="35"/>
  <c r="CO848" i="35"/>
  <c r="CN743" i="35"/>
  <c r="DM743" i="35" s="1"/>
  <c r="CP847" i="35"/>
  <c r="CQ848" i="35"/>
  <c r="CF965" i="35"/>
  <c r="CG470" i="35"/>
  <c r="CZ733" i="35" l="1"/>
  <c r="DO732" i="35"/>
  <c r="CT815" i="35"/>
  <c r="DN814" i="35"/>
  <c r="CS860" i="35"/>
  <c r="CX886" i="35"/>
  <c r="CQ849" i="35"/>
  <c r="CP848" i="35"/>
  <c r="CN744" i="35"/>
  <c r="DM744" i="35" s="1"/>
  <c r="CO849" i="35"/>
  <c r="CR848" i="35"/>
  <c r="CG471" i="35"/>
  <c r="CF966" i="35"/>
  <c r="CZ734" i="35" l="1"/>
  <c r="DO733" i="35"/>
  <c r="CT816" i="35"/>
  <c r="DN815" i="35"/>
  <c r="CS861" i="35"/>
  <c r="CX887" i="35"/>
  <c r="CR849" i="35"/>
  <c r="CO850" i="35"/>
  <c r="CN745" i="35"/>
  <c r="DM745" i="35" s="1"/>
  <c r="CP849" i="35"/>
  <c r="CQ850" i="35"/>
  <c r="CG472" i="35"/>
  <c r="CF967" i="35"/>
  <c r="DO734" i="35" l="1"/>
  <c r="CZ735" i="35"/>
  <c r="DN816" i="35"/>
  <c r="CT817" i="35"/>
  <c r="CS862" i="35"/>
  <c r="CX888" i="35"/>
  <c r="CQ851" i="35"/>
  <c r="CP850" i="35"/>
  <c r="CN746" i="35"/>
  <c r="DM746" i="35" s="1"/>
  <c r="CO851" i="35"/>
  <c r="CR850" i="35"/>
  <c r="CG473" i="35"/>
  <c r="CF968" i="35"/>
  <c r="CZ736" i="35" l="1"/>
  <c r="DO735" i="35"/>
  <c r="CT818" i="35"/>
  <c r="DN817" i="35"/>
  <c r="CS863" i="35"/>
  <c r="CX889" i="35"/>
  <c r="CR851" i="35"/>
  <c r="CO852" i="35"/>
  <c r="CN747" i="35"/>
  <c r="DM747" i="35" s="1"/>
  <c r="CP851" i="35"/>
  <c r="CQ852" i="35"/>
  <c r="CF969" i="35"/>
  <c r="CG474" i="35"/>
  <c r="DO736" i="35" l="1"/>
  <c r="CZ737" i="35"/>
  <c r="CT819" i="35"/>
  <c r="DN818" i="35"/>
  <c r="CS864" i="35"/>
  <c r="CX890" i="35"/>
  <c r="CQ853" i="35"/>
  <c r="CP852" i="35"/>
  <c r="CN748" i="35"/>
  <c r="DM748" i="35" s="1"/>
  <c r="CO853" i="35"/>
  <c r="CR852" i="35"/>
  <c r="CF970" i="35"/>
  <c r="CG475" i="35"/>
  <c r="CZ738" i="35" l="1"/>
  <c r="DO737" i="35"/>
  <c r="CT820" i="35"/>
  <c r="DN819" i="35"/>
  <c r="CS865" i="35"/>
  <c r="CX891" i="35"/>
  <c r="CR853" i="35"/>
  <c r="CO854" i="35"/>
  <c r="CN749" i="35"/>
  <c r="DM749" i="35" s="1"/>
  <c r="CP853" i="35"/>
  <c r="CQ854" i="35"/>
  <c r="CG476" i="35"/>
  <c r="CF971" i="35"/>
  <c r="CZ739" i="35" l="1"/>
  <c r="DO738" i="35"/>
  <c r="DN820" i="35"/>
  <c r="CT821" i="35"/>
  <c r="CS866" i="35"/>
  <c r="CX892" i="35"/>
  <c r="CQ855" i="35"/>
  <c r="CP854" i="35"/>
  <c r="CN750" i="35"/>
  <c r="DM750" i="35" s="1"/>
  <c r="CO855" i="35"/>
  <c r="CR854" i="35"/>
  <c r="CF972" i="35"/>
  <c r="CG477" i="35"/>
  <c r="DO739" i="35" l="1"/>
  <c r="CZ740" i="35"/>
  <c r="DN821" i="35"/>
  <c r="CT822" i="35"/>
  <c r="CS867" i="35"/>
  <c r="CX893" i="35"/>
  <c r="CR855" i="35"/>
  <c r="CO856" i="35"/>
  <c r="CN751" i="35"/>
  <c r="DM751" i="35" s="1"/>
  <c r="CP855" i="35"/>
  <c r="CQ856" i="35"/>
  <c r="CG478" i="35"/>
  <c r="CF973" i="35"/>
  <c r="DO740" i="35" l="1"/>
  <c r="CZ741" i="35"/>
  <c r="DN822" i="35"/>
  <c r="CT823" i="35"/>
  <c r="CS868" i="35"/>
  <c r="CX894" i="35"/>
  <c r="CQ857" i="35"/>
  <c r="CP856" i="35"/>
  <c r="CN752" i="35"/>
  <c r="DM752" i="35" s="1"/>
  <c r="CO857" i="35"/>
  <c r="CR856" i="35"/>
  <c r="CF974" i="35"/>
  <c r="CG479" i="35"/>
  <c r="DO741" i="35" l="1"/>
  <c r="CZ742" i="35"/>
  <c r="DN823" i="35"/>
  <c r="CT824" i="35"/>
  <c r="CS869" i="35"/>
  <c r="CX895" i="35"/>
  <c r="CR857" i="35"/>
  <c r="CO858" i="35"/>
  <c r="CN753" i="35"/>
  <c r="DM753" i="35" s="1"/>
  <c r="CP857" i="35"/>
  <c r="CQ858" i="35"/>
  <c r="CG480" i="35"/>
  <c r="CF975" i="35"/>
  <c r="CZ743" i="35" l="1"/>
  <c r="DO742" i="35"/>
  <c r="CT825" i="35"/>
  <c r="DN824" i="35"/>
  <c r="CS870" i="35"/>
  <c r="CX896" i="35"/>
  <c r="CQ859" i="35"/>
  <c r="CP858" i="35"/>
  <c r="CN754" i="35"/>
  <c r="DM754" i="35" s="1"/>
  <c r="CO859" i="35"/>
  <c r="CR858" i="35"/>
  <c r="CG481" i="35"/>
  <c r="CF976" i="35"/>
  <c r="CZ744" i="35" l="1"/>
  <c r="DO743" i="35"/>
  <c r="DN825" i="35"/>
  <c r="CT826" i="35"/>
  <c r="CS871" i="35"/>
  <c r="CX897" i="35"/>
  <c r="CR859" i="35"/>
  <c r="CO860" i="35"/>
  <c r="CN755" i="35"/>
  <c r="DM755" i="35" s="1"/>
  <c r="CP859" i="35"/>
  <c r="CQ860" i="35"/>
  <c r="CG482" i="35"/>
  <c r="CF977" i="35"/>
  <c r="DO744" i="35" l="1"/>
  <c r="CZ745" i="35"/>
  <c r="DN826" i="35"/>
  <c r="CT827" i="35"/>
  <c r="CS872" i="35"/>
  <c r="CX898" i="35"/>
  <c r="CQ861" i="35"/>
  <c r="CP860" i="35"/>
  <c r="CN756" i="35"/>
  <c r="DM756" i="35" s="1"/>
  <c r="CO861" i="35"/>
  <c r="CR860" i="35"/>
  <c r="CF978" i="35"/>
  <c r="CG483" i="35"/>
  <c r="CZ746" i="35" l="1"/>
  <c r="DO745" i="35"/>
  <c r="DN827" i="35"/>
  <c r="CT828" i="35"/>
  <c r="CS873" i="35"/>
  <c r="CX899" i="35"/>
  <c r="CR861" i="35"/>
  <c r="CO862" i="35"/>
  <c r="CN757" i="35"/>
  <c r="DM757" i="35" s="1"/>
  <c r="CP861" i="35"/>
  <c r="CQ862" i="35"/>
  <c r="CG484" i="35"/>
  <c r="CF979" i="35"/>
  <c r="CZ747" i="35" l="1"/>
  <c r="DO746" i="35"/>
  <c r="CT829" i="35"/>
  <c r="DN828" i="35"/>
  <c r="CS874" i="35"/>
  <c r="CX900" i="35"/>
  <c r="CQ863" i="35"/>
  <c r="CP862" i="35"/>
  <c r="CN758" i="35"/>
  <c r="DM758" i="35" s="1"/>
  <c r="CO863" i="35"/>
  <c r="CR862" i="35"/>
  <c r="CG485" i="35"/>
  <c r="CF980" i="35"/>
  <c r="DO747" i="35" l="1"/>
  <c r="CZ748" i="35"/>
  <c r="CT830" i="35"/>
  <c r="DN829" i="35"/>
  <c r="CS875" i="35"/>
  <c r="CX901" i="35"/>
  <c r="CR863" i="35"/>
  <c r="CO864" i="35"/>
  <c r="CN759" i="35"/>
  <c r="DM759" i="35" s="1"/>
  <c r="CP863" i="35"/>
  <c r="CQ864" i="35"/>
  <c r="CF981" i="35"/>
  <c r="CG486" i="35"/>
  <c r="DO748" i="35" l="1"/>
  <c r="CZ749" i="35"/>
  <c r="CT831" i="35"/>
  <c r="DN830" i="35"/>
  <c r="CS876" i="35"/>
  <c r="CX902" i="35"/>
  <c r="CQ865" i="35"/>
  <c r="CP864" i="35"/>
  <c r="CN760" i="35"/>
  <c r="DM760" i="35" s="1"/>
  <c r="CO865" i="35"/>
  <c r="CR864" i="35"/>
  <c r="CG487" i="35"/>
  <c r="CF982" i="35"/>
  <c r="CZ750" i="35" l="1"/>
  <c r="DO749" i="35"/>
  <c r="CT832" i="35"/>
  <c r="DN831" i="35"/>
  <c r="CS877" i="35"/>
  <c r="CX903" i="35"/>
  <c r="CR865" i="35"/>
  <c r="CO866" i="35"/>
  <c r="CN761" i="35"/>
  <c r="DM761" i="35" s="1"/>
  <c r="CP865" i="35"/>
  <c r="CQ866" i="35"/>
  <c r="CF983" i="35"/>
  <c r="CG488" i="35"/>
  <c r="DO750" i="35" l="1"/>
  <c r="CZ751" i="35"/>
  <c r="DN832" i="35"/>
  <c r="CT833" i="35"/>
  <c r="CS878" i="35"/>
  <c r="CX904" i="35"/>
  <c r="CQ867" i="35"/>
  <c r="CP866" i="35"/>
  <c r="CN762" i="35"/>
  <c r="DM762" i="35" s="1"/>
  <c r="CO867" i="35"/>
  <c r="CR866" i="35"/>
  <c r="CF984" i="35"/>
  <c r="CG489" i="35"/>
  <c r="CZ752" i="35" l="1"/>
  <c r="DO751" i="35"/>
  <c r="CT834" i="35"/>
  <c r="DN833" i="35"/>
  <c r="CS879" i="35"/>
  <c r="CX905" i="35"/>
  <c r="CR867" i="35"/>
  <c r="CO868" i="35"/>
  <c r="CN763" i="35"/>
  <c r="DM763" i="35" s="1"/>
  <c r="CP867" i="35"/>
  <c r="CQ868" i="35"/>
  <c r="CG490" i="35"/>
  <c r="CF985" i="35"/>
  <c r="CZ753" i="35" l="1"/>
  <c r="DO752" i="35"/>
  <c r="CT835" i="35"/>
  <c r="DN834" i="35"/>
  <c r="CS880" i="35"/>
  <c r="CX906" i="35"/>
  <c r="CQ869" i="35"/>
  <c r="CP868" i="35"/>
  <c r="CN764" i="35"/>
  <c r="DM764" i="35" s="1"/>
  <c r="CO869" i="35"/>
  <c r="CR868" i="35"/>
  <c r="CF986" i="35"/>
  <c r="CG491" i="35"/>
  <c r="DO753" i="35" l="1"/>
  <c r="CZ754" i="35"/>
  <c r="CT836" i="35"/>
  <c r="DN835" i="35"/>
  <c r="CS881" i="35"/>
  <c r="CX907" i="35"/>
  <c r="CR869" i="35"/>
  <c r="CO870" i="35"/>
  <c r="CN765" i="35"/>
  <c r="DM765" i="35" s="1"/>
  <c r="CP869" i="35"/>
  <c r="CQ870" i="35"/>
  <c r="CG492" i="35"/>
  <c r="CF987" i="35"/>
  <c r="DO754" i="35" l="1"/>
  <c r="CZ755" i="35"/>
  <c r="DN836" i="35"/>
  <c r="CT837" i="35"/>
  <c r="CS882" i="35"/>
  <c r="CX908" i="35"/>
  <c r="CQ871" i="35"/>
  <c r="CP870" i="35"/>
  <c r="CN766" i="35"/>
  <c r="DM766" i="35" s="1"/>
  <c r="CO871" i="35"/>
  <c r="CR870" i="35"/>
  <c r="CF988" i="35"/>
  <c r="CG493" i="35"/>
  <c r="DO755" i="35" l="1"/>
  <c r="CZ756" i="35"/>
  <c r="DN837" i="35"/>
  <c r="CT838" i="35"/>
  <c r="CS883" i="35"/>
  <c r="CX909" i="35"/>
  <c r="CR871" i="35"/>
  <c r="CO872" i="35"/>
  <c r="CN767" i="35"/>
  <c r="DM767" i="35" s="1"/>
  <c r="CP871" i="35"/>
  <c r="CQ872" i="35"/>
  <c r="CG494" i="35"/>
  <c r="CF989" i="35"/>
  <c r="DO756" i="35" l="1"/>
  <c r="CZ757" i="35"/>
  <c r="DN838" i="35"/>
  <c r="CT839" i="35"/>
  <c r="CS884" i="35"/>
  <c r="CX910" i="35"/>
  <c r="CQ873" i="35"/>
  <c r="CP872" i="35"/>
  <c r="CN768" i="35"/>
  <c r="DM768" i="35" s="1"/>
  <c r="CO873" i="35"/>
  <c r="CR872" i="35"/>
  <c r="CF990" i="35"/>
  <c r="CG495" i="35"/>
  <c r="CZ758" i="35" l="1"/>
  <c r="DO757" i="35"/>
  <c r="DN839" i="35"/>
  <c r="CT840" i="35"/>
  <c r="CS885" i="35"/>
  <c r="CX911" i="35"/>
  <c r="CR873" i="35"/>
  <c r="CO874" i="35"/>
  <c r="CN769" i="35"/>
  <c r="DM769" i="35" s="1"/>
  <c r="CP873" i="35"/>
  <c r="CQ874" i="35"/>
  <c r="CG496" i="35"/>
  <c r="CF991" i="35"/>
  <c r="CZ759" i="35" l="1"/>
  <c r="DO758" i="35"/>
  <c r="CT841" i="35"/>
  <c r="DN840" i="35"/>
  <c r="CS886" i="35"/>
  <c r="CX912" i="35"/>
  <c r="CQ875" i="35"/>
  <c r="CP874" i="35"/>
  <c r="CN770" i="35"/>
  <c r="DM770" i="35" s="1"/>
  <c r="CO875" i="35"/>
  <c r="CR874" i="35"/>
  <c r="CG497" i="35"/>
  <c r="CF992" i="35"/>
  <c r="DO759" i="35" l="1"/>
  <c r="CZ760" i="35"/>
  <c r="CT842" i="35"/>
  <c r="DN841" i="35"/>
  <c r="CS887" i="35"/>
  <c r="CX913" i="35"/>
  <c r="CR875" i="35"/>
  <c r="CO876" i="35"/>
  <c r="CN771" i="35"/>
  <c r="DM771" i="35" s="1"/>
  <c r="CP875" i="35"/>
  <c r="CQ876" i="35"/>
  <c r="CF993" i="35"/>
  <c r="CG498" i="35"/>
  <c r="DO760" i="35" l="1"/>
  <c r="CZ761" i="35"/>
  <c r="DN842" i="35"/>
  <c r="CT843" i="35"/>
  <c r="CS888" i="35"/>
  <c r="CX914" i="35"/>
  <c r="CQ877" i="35"/>
  <c r="CP876" i="35"/>
  <c r="CN772" i="35"/>
  <c r="DM772" i="35" s="1"/>
  <c r="CO877" i="35"/>
  <c r="CR876" i="35"/>
  <c r="CG499" i="35"/>
  <c r="CF994" i="35"/>
  <c r="CZ762" i="35" l="1"/>
  <c r="DO761" i="35"/>
  <c r="DN843" i="35"/>
  <c r="CT844" i="35"/>
  <c r="CS889" i="35"/>
  <c r="CX915" i="35"/>
  <c r="CR877" i="35"/>
  <c r="CO878" i="35"/>
  <c r="CN773" i="35"/>
  <c r="DM773" i="35" s="1"/>
  <c r="CP877" i="35"/>
  <c r="CQ878" i="35"/>
  <c r="CF995" i="35"/>
  <c r="CG500" i="35"/>
  <c r="CZ763" i="35" l="1"/>
  <c r="DO762" i="35"/>
  <c r="CT845" i="35"/>
  <c r="DN844" i="35"/>
  <c r="CS890" i="35"/>
  <c r="CX916" i="35"/>
  <c r="CQ879" i="35"/>
  <c r="CP878" i="35"/>
  <c r="CN774" i="35"/>
  <c r="DM774" i="35" s="1"/>
  <c r="CO879" i="35"/>
  <c r="CR878" i="35"/>
  <c r="CG501" i="35"/>
  <c r="CF996" i="35"/>
  <c r="CZ764" i="35" l="1"/>
  <c r="DO763" i="35"/>
  <c r="CT846" i="35"/>
  <c r="DN845" i="35"/>
  <c r="CS891" i="35"/>
  <c r="CX917" i="35"/>
  <c r="CR879" i="35"/>
  <c r="CO880" i="35"/>
  <c r="CN775" i="35"/>
  <c r="DM775" i="35" s="1"/>
  <c r="CP879" i="35"/>
  <c r="CQ880" i="35"/>
  <c r="CF997" i="35"/>
  <c r="CG502" i="35"/>
  <c r="CZ765" i="35" l="1"/>
  <c r="DO764" i="35"/>
  <c r="CT847" i="35"/>
  <c r="DN846" i="35"/>
  <c r="CS892" i="35"/>
  <c r="CX918" i="35"/>
  <c r="CQ881" i="35"/>
  <c r="CP880" i="35"/>
  <c r="CN776" i="35"/>
  <c r="DM776" i="35" s="1"/>
  <c r="CO881" i="35"/>
  <c r="CR880" i="35"/>
  <c r="CG503" i="35"/>
  <c r="CF998" i="35"/>
  <c r="DO765" i="35" l="1"/>
  <c r="CZ766" i="35"/>
  <c r="CT848" i="35"/>
  <c r="DN847" i="35"/>
  <c r="CS893" i="35"/>
  <c r="CX919" i="35"/>
  <c r="CR881" i="35"/>
  <c r="CO882" i="35"/>
  <c r="CN777" i="35"/>
  <c r="DM777" i="35" s="1"/>
  <c r="CP881" i="35"/>
  <c r="CQ882" i="35"/>
  <c r="CF999" i="35"/>
  <c r="CG504" i="35"/>
  <c r="DO766" i="35" l="1"/>
  <c r="CZ767" i="35"/>
  <c r="DN848" i="35"/>
  <c r="CT849" i="35"/>
  <c r="CS894" i="35"/>
  <c r="CX920" i="35"/>
  <c r="CQ883" i="35"/>
  <c r="CP882" i="35"/>
  <c r="CN778" i="35"/>
  <c r="DM778" i="35" s="1"/>
  <c r="CO883" i="35"/>
  <c r="CR882" i="35"/>
  <c r="CG505" i="35"/>
  <c r="CF1000" i="35"/>
  <c r="DO767" i="35" l="1"/>
  <c r="CZ768" i="35"/>
  <c r="DN849" i="35"/>
  <c r="CT850" i="35"/>
  <c r="CS895" i="35"/>
  <c r="CX921" i="35"/>
  <c r="CR883" i="35"/>
  <c r="CO884" i="35"/>
  <c r="CN779" i="35"/>
  <c r="DM779" i="35" s="1"/>
  <c r="CP883" i="35"/>
  <c r="CQ884" i="35"/>
  <c r="CF1001" i="35"/>
  <c r="CG506" i="35"/>
  <c r="CZ769" i="35" l="1"/>
  <c r="DO768" i="35"/>
  <c r="CT851" i="35"/>
  <c r="DN850" i="35"/>
  <c r="CS896" i="35"/>
  <c r="CX922" i="35"/>
  <c r="CQ885" i="35"/>
  <c r="CP884" i="35"/>
  <c r="CN780" i="35"/>
  <c r="DM780" i="35" s="1"/>
  <c r="CO885" i="35"/>
  <c r="CR884" i="35"/>
  <c r="CG507" i="35"/>
  <c r="CF1002" i="35"/>
  <c r="CZ770" i="35" l="1"/>
  <c r="DO769" i="35"/>
  <c r="CT852" i="35"/>
  <c r="DN851" i="35"/>
  <c r="CS897" i="35"/>
  <c r="CX923" i="35"/>
  <c r="CR885" i="35"/>
  <c r="CO886" i="35"/>
  <c r="CN781" i="35"/>
  <c r="DM781" i="35" s="1"/>
  <c r="CP885" i="35"/>
  <c r="CQ886" i="35"/>
  <c r="CF1003" i="35"/>
  <c r="CG508" i="35"/>
  <c r="CZ771" i="35" l="1"/>
  <c r="DO770" i="35"/>
  <c r="DN852" i="35"/>
  <c r="CT853" i="35"/>
  <c r="CS898" i="35"/>
  <c r="CX924" i="35"/>
  <c r="CQ887" i="35"/>
  <c r="CP886" i="35"/>
  <c r="CN782" i="35"/>
  <c r="DM782" i="35" s="1"/>
  <c r="CO887" i="35"/>
  <c r="CR886" i="35"/>
  <c r="CF1004" i="35"/>
  <c r="CG509" i="35"/>
  <c r="CZ772" i="35" l="1"/>
  <c r="DO771" i="35"/>
  <c r="DN853" i="35"/>
  <c r="CT854" i="35"/>
  <c r="CS899" i="35"/>
  <c r="CX925" i="35"/>
  <c r="CR887" i="35"/>
  <c r="CO888" i="35"/>
  <c r="CN783" i="35"/>
  <c r="DM783" i="35" s="1"/>
  <c r="CP887" i="35"/>
  <c r="CQ888" i="35"/>
  <c r="CG510" i="35"/>
  <c r="DO772" i="35" l="1"/>
  <c r="CZ773" i="35"/>
  <c r="DN854" i="35"/>
  <c r="CT855" i="35"/>
  <c r="CS900" i="35"/>
  <c r="CX926" i="35"/>
  <c r="CQ889" i="35"/>
  <c r="CP888" i="35"/>
  <c r="CN784" i="35"/>
  <c r="DM784" i="35" s="1"/>
  <c r="CO889" i="35"/>
  <c r="CR888" i="35"/>
  <c r="CG511" i="35"/>
  <c r="CZ774" i="35" l="1"/>
  <c r="DO773" i="35"/>
  <c r="DN855" i="35"/>
  <c r="CT856" i="35"/>
  <c r="CS901" i="35"/>
  <c r="CX927" i="35"/>
  <c r="CR889" i="35"/>
  <c r="CO890" i="35"/>
  <c r="CN785" i="35"/>
  <c r="DM785" i="35" s="1"/>
  <c r="CP889" i="35"/>
  <c r="CQ890" i="35"/>
  <c r="CG512" i="35"/>
  <c r="DO774" i="35" l="1"/>
  <c r="CZ775" i="35"/>
  <c r="CT857" i="35"/>
  <c r="DN856" i="35"/>
  <c r="CS902" i="35"/>
  <c r="CX928" i="35"/>
  <c r="CQ891" i="35"/>
  <c r="CP890" i="35"/>
  <c r="CN786" i="35"/>
  <c r="DM786" i="35" s="1"/>
  <c r="CO891" i="35"/>
  <c r="CR890" i="35"/>
  <c r="CG513" i="35"/>
  <c r="CZ776" i="35" l="1"/>
  <c r="DO775" i="35"/>
  <c r="CT858" i="35"/>
  <c r="DN857" i="35"/>
  <c r="CS903" i="35"/>
  <c r="CX929" i="35"/>
  <c r="CR891" i="35"/>
  <c r="CO892" i="35"/>
  <c r="CN787" i="35"/>
  <c r="DM787" i="35" s="1"/>
  <c r="CP891" i="35"/>
  <c r="CQ892" i="35"/>
  <c r="CG514" i="35"/>
  <c r="DO776" i="35" l="1"/>
  <c r="CZ777" i="35"/>
  <c r="DN858" i="35"/>
  <c r="CT859" i="35"/>
  <c r="CS904" i="35"/>
  <c r="CX930" i="35"/>
  <c r="CQ893" i="35"/>
  <c r="CP892" i="35"/>
  <c r="CN788" i="35"/>
  <c r="DM788" i="35" s="1"/>
  <c r="CO893" i="35"/>
  <c r="CR892" i="35"/>
  <c r="CG515" i="35"/>
  <c r="DO777" i="35" l="1"/>
  <c r="CZ778" i="35"/>
  <c r="DN859" i="35"/>
  <c r="CT860" i="35"/>
  <c r="CS905" i="35"/>
  <c r="CX931" i="35"/>
  <c r="CR893" i="35"/>
  <c r="CO894" i="35"/>
  <c r="CN789" i="35"/>
  <c r="DM789" i="35" s="1"/>
  <c r="CP893" i="35"/>
  <c r="CQ894" i="35"/>
  <c r="CG516" i="35"/>
  <c r="CZ779" i="35" l="1"/>
  <c r="DO778" i="35"/>
  <c r="CT861" i="35"/>
  <c r="DN860" i="35"/>
  <c r="CS906" i="35"/>
  <c r="CX932" i="35"/>
  <c r="CQ895" i="35"/>
  <c r="CP894" i="35"/>
  <c r="CN790" i="35"/>
  <c r="DM790" i="35" s="1"/>
  <c r="CO895" i="35"/>
  <c r="CR894" i="35"/>
  <c r="CG517" i="35"/>
  <c r="CZ780" i="35" l="1"/>
  <c r="DO779" i="35"/>
  <c r="CT862" i="35"/>
  <c r="DN861" i="35"/>
  <c r="CS907" i="35"/>
  <c r="CX933" i="35"/>
  <c r="CR895" i="35"/>
  <c r="CO896" i="35"/>
  <c r="CN791" i="35"/>
  <c r="DM791" i="35" s="1"/>
  <c r="CP895" i="35"/>
  <c r="CQ896" i="35"/>
  <c r="CG518" i="35"/>
  <c r="CZ781" i="35" l="1"/>
  <c r="DO780" i="35"/>
  <c r="CT863" i="35"/>
  <c r="DN862" i="35"/>
  <c r="CS908" i="35"/>
  <c r="CX934" i="35"/>
  <c r="CQ897" i="35"/>
  <c r="CP896" i="35"/>
  <c r="CN792" i="35"/>
  <c r="DM792" i="35" s="1"/>
  <c r="CO897" i="35"/>
  <c r="CR896" i="35"/>
  <c r="CG519" i="35"/>
  <c r="CZ782" i="35" l="1"/>
  <c r="DO781" i="35"/>
  <c r="CT864" i="35"/>
  <c r="DN863" i="35"/>
  <c r="CS909" i="35"/>
  <c r="CX935" i="35"/>
  <c r="CR897" i="35"/>
  <c r="CO898" i="35"/>
  <c r="CN793" i="35"/>
  <c r="DM793" i="35" s="1"/>
  <c r="CP897" i="35"/>
  <c r="CQ898" i="35"/>
  <c r="CG520" i="35"/>
  <c r="DO782" i="35" l="1"/>
  <c r="CZ783" i="35"/>
  <c r="DN864" i="35"/>
  <c r="CT865" i="35"/>
  <c r="CS910" i="35"/>
  <c r="CX936" i="35"/>
  <c r="CQ899" i="35"/>
  <c r="CP898" i="35"/>
  <c r="CN794" i="35"/>
  <c r="DM794" i="35" s="1"/>
  <c r="CO899" i="35"/>
  <c r="CR898" i="35"/>
  <c r="CG521" i="35"/>
  <c r="CZ784" i="35" l="1"/>
  <c r="DO783" i="35"/>
  <c r="DN865" i="35"/>
  <c r="CT866" i="35"/>
  <c r="CS911" i="35"/>
  <c r="CX937" i="35"/>
  <c r="CR899" i="35"/>
  <c r="CO900" i="35"/>
  <c r="CN795" i="35"/>
  <c r="DM795" i="35" s="1"/>
  <c r="CP899" i="35"/>
  <c r="CQ900" i="35"/>
  <c r="CG522" i="35"/>
  <c r="CZ785" i="35" l="1"/>
  <c r="DO784" i="35"/>
  <c r="CT867" i="35"/>
  <c r="DN866" i="35"/>
  <c r="CS912" i="35"/>
  <c r="CX938" i="35"/>
  <c r="CQ901" i="35"/>
  <c r="CP900" i="35"/>
  <c r="CN796" i="35"/>
  <c r="DM796" i="35" s="1"/>
  <c r="CO901" i="35"/>
  <c r="CR900" i="35"/>
  <c r="CG523" i="35"/>
  <c r="DO785" i="35" l="1"/>
  <c r="CZ786" i="35"/>
  <c r="CT868" i="35"/>
  <c r="DN867" i="35"/>
  <c r="CS913" i="35"/>
  <c r="CX939" i="35"/>
  <c r="CR901" i="35"/>
  <c r="CO902" i="35"/>
  <c r="CN797" i="35"/>
  <c r="DM797" i="35" s="1"/>
  <c r="CP901" i="35"/>
  <c r="CQ902" i="35"/>
  <c r="CG524" i="35"/>
  <c r="DO786" i="35" l="1"/>
  <c r="CZ787" i="35"/>
  <c r="DN868" i="35"/>
  <c r="CT869" i="35"/>
  <c r="CS914" i="35"/>
  <c r="CX940" i="35"/>
  <c r="CQ903" i="35"/>
  <c r="CP902" i="35"/>
  <c r="CN798" i="35"/>
  <c r="DM798" i="35" s="1"/>
  <c r="CO903" i="35"/>
  <c r="CR902" i="35"/>
  <c r="CG525" i="35"/>
  <c r="CZ788" i="35" l="1"/>
  <c r="DO787" i="35"/>
  <c r="DN869" i="35"/>
  <c r="CT870" i="35"/>
  <c r="CS915" i="35"/>
  <c r="CX941" i="35"/>
  <c r="CR903" i="35"/>
  <c r="CO904" i="35"/>
  <c r="CN799" i="35"/>
  <c r="DM799" i="35" s="1"/>
  <c r="CP903" i="35"/>
  <c r="CQ904" i="35"/>
  <c r="CG526" i="35"/>
  <c r="DO788" i="35" l="1"/>
  <c r="CZ789" i="35"/>
  <c r="DN870" i="35"/>
  <c r="CT871" i="35"/>
  <c r="CS916" i="35"/>
  <c r="CX942" i="35"/>
  <c r="CQ905" i="35"/>
  <c r="CP904" i="35"/>
  <c r="CN800" i="35"/>
  <c r="DM800" i="35" s="1"/>
  <c r="CO905" i="35"/>
  <c r="CR904" i="35"/>
  <c r="CG527" i="35"/>
  <c r="DO789" i="35" l="1"/>
  <c r="CZ790" i="35"/>
  <c r="DN871" i="35"/>
  <c r="CT872" i="35"/>
  <c r="CS917" i="35"/>
  <c r="CX943" i="35"/>
  <c r="CR905" i="35"/>
  <c r="CO906" i="35"/>
  <c r="CN801" i="35"/>
  <c r="DM801" i="35" s="1"/>
  <c r="CP905" i="35"/>
  <c r="CQ906" i="35"/>
  <c r="CG528" i="35"/>
  <c r="CZ791" i="35" l="1"/>
  <c r="DO790" i="35"/>
  <c r="CT873" i="35"/>
  <c r="DN872" i="35"/>
  <c r="CS918" i="35"/>
  <c r="CX944" i="35"/>
  <c r="CQ907" i="35"/>
  <c r="CP906" i="35"/>
  <c r="CN802" i="35"/>
  <c r="DM802" i="35" s="1"/>
  <c r="CO907" i="35"/>
  <c r="CR906" i="35"/>
  <c r="CG529" i="35"/>
  <c r="DO791" i="35" l="1"/>
  <c r="CZ792" i="35"/>
  <c r="CT874" i="35"/>
  <c r="DN873" i="35"/>
  <c r="CS919" i="35"/>
  <c r="CX945" i="35"/>
  <c r="CR907" i="35"/>
  <c r="CO908" i="35"/>
  <c r="CN803" i="35"/>
  <c r="DM803" i="35" s="1"/>
  <c r="CP907" i="35"/>
  <c r="CQ908" i="35"/>
  <c r="CG530" i="35"/>
  <c r="DO792" i="35" l="1"/>
  <c r="CZ793" i="35"/>
  <c r="DN874" i="35"/>
  <c r="CT875" i="35"/>
  <c r="CS920" i="35"/>
  <c r="CX946" i="35"/>
  <c r="CQ909" i="35"/>
  <c r="CP908" i="35"/>
  <c r="CN804" i="35"/>
  <c r="DM804" i="35" s="1"/>
  <c r="CO909" i="35"/>
  <c r="CR908" i="35"/>
  <c r="CG531" i="35"/>
  <c r="CZ794" i="35" l="1"/>
  <c r="DO793" i="35"/>
  <c r="CT876" i="35"/>
  <c r="DN875" i="35"/>
  <c r="CS921" i="35"/>
  <c r="CX947" i="35"/>
  <c r="CR909" i="35"/>
  <c r="CO910" i="35"/>
  <c r="CN805" i="35"/>
  <c r="DM805" i="35" s="1"/>
  <c r="CP909" i="35"/>
  <c r="CQ910" i="35"/>
  <c r="CG532" i="35"/>
  <c r="CZ795" i="35" l="1"/>
  <c r="DO794" i="35"/>
  <c r="CT877" i="35"/>
  <c r="DN876" i="35"/>
  <c r="CS922" i="35"/>
  <c r="CX948" i="35"/>
  <c r="CQ911" i="35"/>
  <c r="CP910" i="35"/>
  <c r="CN806" i="35"/>
  <c r="DM806" i="35" s="1"/>
  <c r="CO911" i="35"/>
  <c r="CR910" i="35"/>
  <c r="CG533" i="35"/>
  <c r="CZ796" i="35" l="1"/>
  <c r="DO795" i="35"/>
  <c r="DN877" i="35"/>
  <c r="CT878" i="35"/>
  <c r="CS923" i="35"/>
  <c r="CX949" i="35"/>
  <c r="CR911" i="35"/>
  <c r="CO912" i="35"/>
  <c r="CN807" i="35"/>
  <c r="DM807" i="35" s="1"/>
  <c r="CP911" i="35"/>
  <c r="CQ912" i="35"/>
  <c r="CG534" i="35"/>
  <c r="DO796" i="35" l="1"/>
  <c r="CZ797" i="35"/>
  <c r="DN878" i="35"/>
  <c r="CT879" i="35"/>
  <c r="CS924" i="35"/>
  <c r="CX950" i="35"/>
  <c r="CQ913" i="35"/>
  <c r="CP912" i="35"/>
  <c r="CN808" i="35"/>
  <c r="DM808" i="35" s="1"/>
  <c r="CO913" i="35"/>
  <c r="CR912" i="35"/>
  <c r="CG535" i="35"/>
  <c r="DO797" i="35" l="1"/>
  <c r="CZ798" i="35"/>
  <c r="CT880" i="35"/>
  <c r="DN879" i="35"/>
  <c r="CS925" i="35"/>
  <c r="CX951" i="35"/>
  <c r="CR913" i="35"/>
  <c r="CO914" i="35"/>
  <c r="CN809" i="35"/>
  <c r="DM809" i="35" s="1"/>
  <c r="CP913" i="35"/>
  <c r="CQ914" i="35"/>
  <c r="CG536" i="35"/>
  <c r="CZ799" i="35" l="1"/>
  <c r="DO798" i="35"/>
  <c r="CT881" i="35"/>
  <c r="DN880" i="35"/>
  <c r="CS926" i="35"/>
  <c r="CX952" i="35"/>
  <c r="CQ915" i="35"/>
  <c r="CP914" i="35"/>
  <c r="CN810" i="35"/>
  <c r="DM810" i="35" s="1"/>
  <c r="CO915" i="35"/>
  <c r="CR914" i="35"/>
  <c r="CG537" i="35"/>
  <c r="DO799" i="35" l="1"/>
  <c r="CZ800" i="35"/>
  <c r="DN881" i="35"/>
  <c r="CT882" i="35"/>
  <c r="CS927" i="35"/>
  <c r="CX953" i="35"/>
  <c r="CR915" i="35"/>
  <c r="CO916" i="35"/>
  <c r="CN811" i="35"/>
  <c r="DM811" i="35" s="1"/>
  <c r="CP915" i="35"/>
  <c r="CQ916" i="35"/>
  <c r="CG538" i="35"/>
  <c r="CZ801" i="35" l="1"/>
  <c r="DO800" i="35"/>
  <c r="CT883" i="35"/>
  <c r="DN882" i="35"/>
  <c r="CS928" i="35"/>
  <c r="CX954" i="35"/>
  <c r="CQ917" i="35"/>
  <c r="CP916" i="35"/>
  <c r="CN812" i="35"/>
  <c r="DM812" i="35" s="1"/>
  <c r="CO917" i="35"/>
  <c r="CR916" i="35"/>
  <c r="CG539" i="35"/>
  <c r="DO801" i="35" l="1"/>
  <c r="CZ802" i="35"/>
  <c r="DN883" i="35"/>
  <c r="CT884" i="35"/>
  <c r="CS929" i="35"/>
  <c r="CX955" i="35"/>
  <c r="CR917" i="35"/>
  <c r="CO918" i="35"/>
  <c r="CN813" i="35"/>
  <c r="DM813" i="35" s="1"/>
  <c r="CP917" i="35"/>
  <c r="CQ918" i="35"/>
  <c r="CG540" i="35"/>
  <c r="DO802" i="35" l="1"/>
  <c r="CZ803" i="35"/>
  <c r="DN884" i="35"/>
  <c r="CT885" i="35"/>
  <c r="CS930" i="35"/>
  <c r="CX956" i="35"/>
  <c r="CQ919" i="35"/>
  <c r="CP918" i="35"/>
  <c r="CN814" i="35"/>
  <c r="DM814" i="35" s="1"/>
  <c r="CO919" i="35"/>
  <c r="CR918" i="35"/>
  <c r="CG541" i="35"/>
  <c r="DO803" i="35" l="1"/>
  <c r="CZ804" i="35"/>
  <c r="CT886" i="35"/>
  <c r="DN885" i="35"/>
  <c r="CS931" i="35"/>
  <c r="CX957" i="35"/>
  <c r="CR919" i="35"/>
  <c r="CO920" i="35"/>
  <c r="CN815" i="35"/>
  <c r="DM815" i="35" s="1"/>
  <c r="CP919" i="35"/>
  <c r="CQ920" i="35"/>
  <c r="CG542" i="35"/>
  <c r="CZ805" i="35" l="1"/>
  <c r="DO804" i="35"/>
  <c r="DN886" i="35"/>
  <c r="CT887" i="35"/>
  <c r="CS932" i="35"/>
  <c r="CX958" i="35"/>
  <c r="CQ921" i="35"/>
  <c r="CP920" i="35"/>
  <c r="CN816" i="35"/>
  <c r="DM816" i="35" s="1"/>
  <c r="CO921" i="35"/>
  <c r="CR920" i="35"/>
  <c r="CG543" i="35"/>
  <c r="DO805" i="35" l="1"/>
  <c r="CZ806" i="35"/>
  <c r="CT888" i="35"/>
  <c r="DN887" i="35"/>
  <c r="CS933" i="35"/>
  <c r="CX959" i="35"/>
  <c r="CR921" i="35"/>
  <c r="CO922" i="35"/>
  <c r="CN817" i="35"/>
  <c r="DM817" i="35" s="1"/>
  <c r="CP921" i="35"/>
  <c r="CQ922" i="35"/>
  <c r="CG544" i="35"/>
  <c r="DO806" i="35" l="1"/>
  <c r="CZ807" i="35"/>
  <c r="DN888" i="35"/>
  <c r="CT889" i="35"/>
  <c r="CS934" i="35"/>
  <c r="CX960" i="35"/>
  <c r="CQ923" i="35"/>
  <c r="CP922" i="35"/>
  <c r="CN818" i="35"/>
  <c r="DM818" i="35" s="1"/>
  <c r="CO923" i="35"/>
  <c r="CR922" i="35"/>
  <c r="CG545" i="35"/>
  <c r="DO807" i="35" l="1"/>
  <c r="CZ808" i="35"/>
  <c r="CT890" i="35"/>
  <c r="DN889" i="35"/>
  <c r="CS935" i="35"/>
  <c r="CX961" i="35"/>
  <c r="CR923" i="35"/>
  <c r="CO924" i="35"/>
  <c r="CN819" i="35"/>
  <c r="DM819" i="35" s="1"/>
  <c r="CP923" i="35"/>
  <c r="CQ924" i="35"/>
  <c r="CG546" i="35"/>
  <c r="DO808" i="35" l="1"/>
  <c r="CZ809" i="35"/>
  <c r="DN890" i="35"/>
  <c r="CT891" i="35"/>
  <c r="CS936" i="35"/>
  <c r="CX962" i="35"/>
  <c r="CQ925" i="35"/>
  <c r="CP924" i="35"/>
  <c r="CN820" i="35"/>
  <c r="DM820" i="35" s="1"/>
  <c r="CO925" i="35"/>
  <c r="CR924" i="35"/>
  <c r="CG547" i="35"/>
  <c r="DO809" i="35" l="1"/>
  <c r="CZ810" i="35"/>
  <c r="CT892" i="35"/>
  <c r="DN891" i="35"/>
  <c r="CS937" i="35"/>
  <c r="CX963" i="35"/>
  <c r="CR925" i="35"/>
  <c r="CO926" i="35"/>
  <c r="CN821" i="35"/>
  <c r="DM821" i="35" s="1"/>
  <c r="CP925" i="35"/>
  <c r="CQ926" i="35"/>
  <c r="CG548" i="35"/>
  <c r="CZ811" i="35" l="1"/>
  <c r="DO810" i="35"/>
  <c r="CT893" i="35"/>
  <c r="DN892" i="35"/>
  <c r="CS938" i="35"/>
  <c r="CX964" i="35"/>
  <c r="CQ927" i="35"/>
  <c r="CP926" i="35"/>
  <c r="CN822" i="35"/>
  <c r="DM822" i="35" s="1"/>
  <c r="CO927" i="35"/>
  <c r="CR926" i="35"/>
  <c r="CG549" i="35"/>
  <c r="CZ812" i="35" l="1"/>
  <c r="DO811" i="35"/>
  <c r="DN893" i="35"/>
  <c r="CT894" i="35"/>
  <c r="CS939" i="35"/>
  <c r="CX965" i="35"/>
  <c r="CR927" i="35"/>
  <c r="CO928" i="35"/>
  <c r="CN823" i="35"/>
  <c r="DM823" i="35" s="1"/>
  <c r="CP927" i="35"/>
  <c r="CQ928" i="35"/>
  <c r="CG550" i="35"/>
  <c r="CZ813" i="35" l="1"/>
  <c r="DO812" i="35"/>
  <c r="CT895" i="35"/>
  <c r="DN894" i="35"/>
  <c r="CS940" i="35"/>
  <c r="CX966" i="35"/>
  <c r="CQ929" i="35"/>
  <c r="CP928" i="35"/>
  <c r="CN824" i="35"/>
  <c r="DM824" i="35" s="1"/>
  <c r="CO929" i="35"/>
  <c r="CR928" i="35"/>
  <c r="CG551" i="35"/>
  <c r="CZ814" i="35" l="1"/>
  <c r="DO813" i="35"/>
  <c r="DN895" i="35"/>
  <c r="CT896" i="35"/>
  <c r="CS941" i="35"/>
  <c r="CX967" i="35"/>
  <c r="CR929" i="35"/>
  <c r="CO930" i="35"/>
  <c r="CN825" i="35"/>
  <c r="DM825" i="35" s="1"/>
  <c r="CP929" i="35"/>
  <c r="CQ930" i="35"/>
  <c r="CG552" i="35"/>
  <c r="CZ815" i="35" l="1"/>
  <c r="DO814" i="35"/>
  <c r="CT897" i="35"/>
  <c r="DN896" i="35"/>
  <c r="CS942" i="35"/>
  <c r="CX968" i="35"/>
  <c r="CQ931" i="35"/>
  <c r="CP930" i="35"/>
  <c r="CN826" i="35"/>
  <c r="DM826" i="35" s="1"/>
  <c r="CO931" i="35"/>
  <c r="CR930" i="35"/>
  <c r="CG553" i="35"/>
  <c r="CZ816" i="35" l="1"/>
  <c r="DO815" i="35"/>
  <c r="DN897" i="35"/>
  <c r="CT898" i="35"/>
  <c r="CS943" i="35"/>
  <c r="CX969" i="35"/>
  <c r="CR931" i="35"/>
  <c r="CO932" i="35"/>
  <c r="CN827" i="35"/>
  <c r="DM827" i="35" s="1"/>
  <c r="CP931" i="35"/>
  <c r="CQ932" i="35"/>
  <c r="CG554" i="35"/>
  <c r="DO816" i="35" l="1"/>
  <c r="CZ817" i="35"/>
  <c r="CT899" i="35"/>
  <c r="DN898" i="35"/>
  <c r="CS944" i="35"/>
  <c r="CX970" i="35"/>
  <c r="CQ933" i="35"/>
  <c r="CP932" i="35"/>
  <c r="CN828" i="35"/>
  <c r="DM828" i="35" s="1"/>
  <c r="CO933" i="35"/>
  <c r="CR932" i="35"/>
  <c r="CG555" i="35"/>
  <c r="DO817" i="35" l="1"/>
  <c r="CZ818" i="35"/>
  <c r="DN899" i="35"/>
  <c r="CT900" i="35"/>
  <c r="CS945" i="35"/>
  <c r="CX971" i="35"/>
  <c r="CR933" i="35"/>
  <c r="CO934" i="35"/>
  <c r="CN829" i="35"/>
  <c r="DM829" i="35" s="1"/>
  <c r="CP933" i="35"/>
  <c r="CQ934" i="35"/>
  <c r="CG556" i="35"/>
  <c r="CZ819" i="35" l="1"/>
  <c r="DO818" i="35"/>
  <c r="DN900" i="35"/>
  <c r="CT901" i="35"/>
  <c r="CS946" i="35"/>
  <c r="CX972" i="35"/>
  <c r="CQ935" i="35"/>
  <c r="CP934" i="35"/>
  <c r="CN830" i="35"/>
  <c r="DM830" i="35" s="1"/>
  <c r="CO935" i="35"/>
  <c r="CR934" i="35"/>
  <c r="CG557" i="35"/>
  <c r="CZ820" i="35" l="1"/>
  <c r="DO819" i="35"/>
  <c r="CT902" i="35"/>
  <c r="DN901" i="35"/>
  <c r="CS947" i="35"/>
  <c r="CX973" i="35"/>
  <c r="CR935" i="35"/>
  <c r="CO936" i="35"/>
  <c r="CN831" i="35"/>
  <c r="DM831" i="35" s="1"/>
  <c r="CP935" i="35"/>
  <c r="CQ936" i="35"/>
  <c r="CG558" i="35"/>
  <c r="CZ821" i="35" l="1"/>
  <c r="DO820" i="35"/>
  <c r="DN902" i="35"/>
  <c r="CT903" i="35"/>
  <c r="CS948" i="35"/>
  <c r="CX974" i="35"/>
  <c r="CQ937" i="35"/>
  <c r="CP936" i="35"/>
  <c r="CN832" i="35"/>
  <c r="DM832" i="35" s="1"/>
  <c r="CO937" i="35"/>
  <c r="CR936" i="35"/>
  <c r="CG559" i="35"/>
  <c r="CZ822" i="35" l="1"/>
  <c r="DO821" i="35"/>
  <c r="CT904" i="35"/>
  <c r="DN903" i="35"/>
  <c r="CS949" i="35"/>
  <c r="CX975" i="35"/>
  <c r="CR937" i="35"/>
  <c r="CO938" i="35"/>
  <c r="CN833" i="35"/>
  <c r="DM833" i="35" s="1"/>
  <c r="CP937" i="35"/>
  <c r="CQ938" i="35"/>
  <c r="CG560" i="35"/>
  <c r="DO822" i="35" l="1"/>
  <c r="CZ823" i="35"/>
  <c r="DN904" i="35"/>
  <c r="CT905" i="35"/>
  <c r="CS950" i="35"/>
  <c r="CX976" i="35"/>
  <c r="CQ939" i="35"/>
  <c r="CP938" i="35"/>
  <c r="CN834" i="35"/>
  <c r="DM834" i="35" s="1"/>
  <c r="CO939" i="35"/>
  <c r="CR938" i="35"/>
  <c r="CG561" i="35"/>
  <c r="DO823" i="35" l="1"/>
  <c r="CZ824" i="35"/>
  <c r="CT906" i="35"/>
  <c r="DN905" i="35"/>
  <c r="CS951" i="35"/>
  <c r="CX977" i="35"/>
  <c r="CR939" i="35"/>
  <c r="CO940" i="35"/>
  <c r="CN835" i="35"/>
  <c r="DM835" i="35" s="1"/>
  <c r="CP939" i="35"/>
  <c r="CQ940" i="35"/>
  <c r="CG562" i="35"/>
  <c r="DO824" i="35" l="1"/>
  <c r="CZ825" i="35"/>
  <c r="DN906" i="35"/>
  <c r="CT907" i="35"/>
  <c r="CS952" i="35"/>
  <c r="CX978" i="35"/>
  <c r="CQ941" i="35"/>
  <c r="CP940" i="35"/>
  <c r="CN836" i="35"/>
  <c r="DM836" i="35" s="1"/>
  <c r="CO941" i="35"/>
  <c r="CR940" i="35"/>
  <c r="CG563" i="35"/>
  <c r="DO825" i="35" l="1"/>
  <c r="CZ826" i="35"/>
  <c r="DN907" i="35"/>
  <c r="CT908" i="35"/>
  <c r="CS953" i="35"/>
  <c r="CX979" i="35"/>
  <c r="CR941" i="35"/>
  <c r="CO942" i="35"/>
  <c r="CN837" i="35"/>
  <c r="DM837" i="35" s="1"/>
  <c r="CP941" i="35"/>
  <c r="CQ942" i="35"/>
  <c r="CG564" i="35"/>
  <c r="DO826" i="35" l="1"/>
  <c r="CZ827" i="35"/>
  <c r="CT909" i="35"/>
  <c r="DN908" i="35"/>
  <c r="CS954" i="35"/>
  <c r="CX980" i="35"/>
  <c r="CQ943" i="35"/>
  <c r="CP942" i="35"/>
  <c r="CN838" i="35"/>
  <c r="DM838" i="35" s="1"/>
  <c r="CO943" i="35"/>
  <c r="CR942" i="35"/>
  <c r="CG565" i="35"/>
  <c r="DO827" i="35" l="1"/>
  <c r="CZ828" i="35"/>
  <c r="DN909" i="35"/>
  <c r="CT910" i="35"/>
  <c r="CS955" i="35"/>
  <c r="CX981" i="35"/>
  <c r="CR943" i="35"/>
  <c r="CO944" i="35"/>
  <c r="CN839" i="35"/>
  <c r="DM839" i="35" s="1"/>
  <c r="CP943" i="35"/>
  <c r="CQ944" i="35"/>
  <c r="CG566" i="35"/>
  <c r="CZ829" i="35" l="1"/>
  <c r="DO828" i="35"/>
  <c r="CT911" i="35"/>
  <c r="DN910" i="35"/>
  <c r="CS956" i="35"/>
  <c r="CX982" i="35"/>
  <c r="CQ945" i="35"/>
  <c r="CP944" i="35"/>
  <c r="CN840" i="35"/>
  <c r="DM840" i="35" s="1"/>
  <c r="CO945" i="35"/>
  <c r="CR944" i="35"/>
  <c r="CG567" i="35"/>
  <c r="CZ830" i="35" l="1"/>
  <c r="DO829" i="35"/>
  <c r="DN911" i="35"/>
  <c r="CT912" i="35"/>
  <c r="CS957" i="35"/>
  <c r="CX983" i="35"/>
  <c r="CR945" i="35"/>
  <c r="CO946" i="35"/>
  <c r="CN841" i="35"/>
  <c r="DM841" i="35" s="1"/>
  <c r="CP945" i="35"/>
  <c r="CQ946" i="35"/>
  <c r="CG568" i="35"/>
  <c r="DO830" i="35" l="1"/>
  <c r="CZ831" i="35"/>
  <c r="DN912" i="35"/>
  <c r="CT913" i="35"/>
  <c r="CS958" i="35"/>
  <c r="CX984" i="35"/>
  <c r="CQ947" i="35"/>
  <c r="CP946" i="35"/>
  <c r="CN842" i="35"/>
  <c r="DM842" i="35" s="1"/>
  <c r="CO947" i="35"/>
  <c r="CR946" i="35"/>
  <c r="CG569" i="35"/>
  <c r="CZ832" i="35" l="1"/>
  <c r="DO831" i="35"/>
  <c r="DN913" i="35"/>
  <c r="CT914" i="35"/>
  <c r="CS959" i="35"/>
  <c r="CX985" i="35"/>
  <c r="CR947" i="35"/>
  <c r="CO948" i="35"/>
  <c r="CN843" i="35"/>
  <c r="DM843" i="35" s="1"/>
  <c r="CP947" i="35"/>
  <c r="CQ948" i="35"/>
  <c r="CG570" i="35"/>
  <c r="DO832" i="35" l="1"/>
  <c r="CZ833" i="35"/>
  <c r="DN914" i="35"/>
  <c r="CT915" i="35"/>
  <c r="CS960" i="35"/>
  <c r="CX986" i="35"/>
  <c r="CQ949" i="35"/>
  <c r="CP948" i="35"/>
  <c r="CN844" i="35"/>
  <c r="DM844" i="35" s="1"/>
  <c r="CO949" i="35"/>
  <c r="CR948" i="35"/>
  <c r="CG571" i="35"/>
  <c r="CZ834" i="35" l="1"/>
  <c r="DO833" i="35"/>
  <c r="CT916" i="35"/>
  <c r="DN915" i="35"/>
  <c r="CS961" i="35"/>
  <c r="CX987" i="35"/>
  <c r="CR949" i="35"/>
  <c r="CO950" i="35"/>
  <c r="CN845" i="35"/>
  <c r="DM845" i="35" s="1"/>
  <c r="CP949" i="35"/>
  <c r="CQ950" i="35"/>
  <c r="CG572" i="35"/>
  <c r="CZ835" i="35" l="1"/>
  <c r="DO834" i="35"/>
  <c r="DN916" i="35"/>
  <c r="CT917" i="35"/>
  <c r="CS962" i="35"/>
  <c r="CX988" i="35"/>
  <c r="CQ951" i="35"/>
  <c r="CP950" i="35"/>
  <c r="CN846" i="35"/>
  <c r="DM846" i="35" s="1"/>
  <c r="CO951" i="35"/>
  <c r="CR950" i="35"/>
  <c r="CG573" i="35"/>
  <c r="CZ836" i="35" l="1"/>
  <c r="DO835" i="35"/>
  <c r="CT918" i="35"/>
  <c r="DN917" i="35"/>
  <c r="CS963" i="35"/>
  <c r="CX989" i="35"/>
  <c r="CR951" i="35"/>
  <c r="CO952" i="35"/>
  <c r="CN847" i="35"/>
  <c r="DM847" i="35" s="1"/>
  <c r="CP951" i="35"/>
  <c r="CQ952" i="35"/>
  <c r="CG574" i="35"/>
  <c r="DO836" i="35" l="1"/>
  <c r="CZ837" i="35"/>
  <c r="DN918" i="35"/>
  <c r="CT919" i="35"/>
  <c r="CS964" i="35"/>
  <c r="CX990" i="35"/>
  <c r="CQ953" i="35"/>
  <c r="CP952" i="35"/>
  <c r="CN848" i="35"/>
  <c r="DM848" i="35" s="1"/>
  <c r="CO953" i="35"/>
  <c r="CR952" i="35"/>
  <c r="CG575" i="35"/>
  <c r="CZ838" i="35" l="1"/>
  <c r="DO837" i="35"/>
  <c r="CT920" i="35"/>
  <c r="DN919" i="35"/>
  <c r="CS965" i="35"/>
  <c r="CX991" i="35"/>
  <c r="CR953" i="35"/>
  <c r="CO954" i="35"/>
  <c r="CN849" i="35"/>
  <c r="DM849" i="35" s="1"/>
  <c r="CP953" i="35"/>
  <c r="CQ954" i="35"/>
  <c r="CG576" i="35"/>
  <c r="CZ839" i="35" l="1"/>
  <c r="DO838" i="35"/>
  <c r="CT921" i="35"/>
  <c r="DN920" i="35"/>
  <c r="CS966" i="35"/>
  <c r="CX992" i="35"/>
  <c r="CQ955" i="35"/>
  <c r="CP954" i="35"/>
  <c r="CN850" i="35"/>
  <c r="DM850" i="35" s="1"/>
  <c r="CO955" i="35"/>
  <c r="CR954" i="35"/>
  <c r="CG577" i="35"/>
  <c r="CZ840" i="35" l="1"/>
  <c r="DO839" i="35"/>
  <c r="CT922" i="35"/>
  <c r="DN921" i="35"/>
  <c r="CS967" i="35"/>
  <c r="CX993" i="35"/>
  <c r="CR955" i="35"/>
  <c r="CO956" i="35"/>
  <c r="CN851" i="35"/>
  <c r="DM851" i="35" s="1"/>
  <c r="CP955" i="35"/>
  <c r="CQ956" i="35"/>
  <c r="BZ30" i="35"/>
  <c r="BX30" i="35"/>
  <c r="BY30" i="35"/>
  <c r="CH30" i="35"/>
  <c r="CG578" i="35"/>
  <c r="CZ841" i="35" l="1"/>
  <c r="DO840" i="35"/>
  <c r="CT923" i="35"/>
  <c r="DN922" i="35"/>
  <c r="CS968" i="35"/>
  <c r="CX994" i="35"/>
  <c r="DC30" i="35"/>
  <c r="DE30" i="35"/>
  <c r="EA30" i="35" s="1"/>
  <c r="DG30" i="35"/>
  <c r="DF30" i="35"/>
  <c r="DD30" i="35"/>
  <c r="DZ30" i="35" s="1"/>
  <c r="CQ957" i="35"/>
  <c r="CP956" i="35"/>
  <c r="CN852" i="35"/>
  <c r="DM852" i="35" s="1"/>
  <c r="CO957" i="35"/>
  <c r="CR956" i="35"/>
  <c r="CE30" i="35"/>
  <c r="DL30" i="35" s="1"/>
  <c r="CD30" i="35"/>
  <c r="DK30" i="35" s="1"/>
  <c r="CI30" i="35"/>
  <c r="BX31" i="35"/>
  <c r="BY31" i="35"/>
  <c r="BZ31" i="35"/>
  <c r="DG31" i="35" s="1"/>
  <c r="CH31" i="35"/>
  <c r="CG579" i="35"/>
  <c r="DO841" i="35" l="1"/>
  <c r="CZ842" i="35"/>
  <c r="DN923" i="35"/>
  <c r="CT924" i="35"/>
  <c r="CS969" i="35"/>
  <c r="CX995" i="35"/>
  <c r="DY30" i="35"/>
  <c r="DP30" i="35"/>
  <c r="DQ30" i="35"/>
  <c r="DE31" i="35"/>
  <c r="EA31" i="35" s="1"/>
  <c r="DF31" i="35"/>
  <c r="DD31" i="35"/>
  <c r="DZ31" i="35" s="1"/>
  <c r="DC31" i="35"/>
  <c r="EB30" i="35"/>
  <c r="EC30" i="35"/>
  <c r="CR957" i="35"/>
  <c r="CO958" i="35"/>
  <c r="CN853" i="35"/>
  <c r="DM853" i="35" s="1"/>
  <c r="CP957" i="35"/>
  <c r="CQ958" i="35"/>
  <c r="CJ30" i="35"/>
  <c r="CK30" i="35" s="1"/>
  <c r="BY32" i="35"/>
  <c r="BZ32" i="35"/>
  <c r="BX32" i="35"/>
  <c r="CH32" i="35"/>
  <c r="CI31" i="35"/>
  <c r="CD31" i="35"/>
  <c r="DK31" i="35" s="1"/>
  <c r="CE31" i="35"/>
  <c r="DL31" i="35" s="1"/>
  <c r="CG580" i="35"/>
  <c r="CZ843" i="35" l="1"/>
  <c r="DO842" i="35"/>
  <c r="CT925" i="35"/>
  <c r="DN924" i="35"/>
  <c r="CS970" i="35"/>
  <c r="CX996" i="35"/>
  <c r="DY31" i="35"/>
  <c r="DP31" i="35"/>
  <c r="EC31" i="35"/>
  <c r="DQ31" i="35"/>
  <c r="DU30" i="35"/>
  <c r="DV30" i="35"/>
  <c r="DW30" i="35"/>
  <c r="DX30" i="35"/>
  <c r="DT30" i="35"/>
  <c r="DE32" i="35"/>
  <c r="EA32" i="35" s="1"/>
  <c r="DG32" i="35"/>
  <c r="DF32" i="35"/>
  <c r="EB31" i="35"/>
  <c r="DD32" i="35"/>
  <c r="DZ32" i="35" s="1"/>
  <c r="DC32" i="35"/>
  <c r="CQ959" i="35"/>
  <c r="CP958" i="35"/>
  <c r="CN854" i="35"/>
  <c r="DM854" i="35" s="1"/>
  <c r="CO959" i="35"/>
  <c r="CR958" i="35"/>
  <c r="CI32" i="35"/>
  <c r="CH33" i="35"/>
  <c r="CJ31" i="35"/>
  <c r="CK31" i="35" s="1"/>
  <c r="BX33" i="35"/>
  <c r="BY33" i="35"/>
  <c r="BZ33" i="35"/>
  <c r="CH34" i="35"/>
  <c r="CE32" i="35"/>
  <c r="DL32" i="35" s="1"/>
  <c r="CD32" i="35"/>
  <c r="CG581" i="35"/>
  <c r="DO843" i="35" l="1"/>
  <c r="CZ844" i="35"/>
  <c r="DN925" i="35"/>
  <c r="CT926" i="35"/>
  <c r="CS971" i="35"/>
  <c r="CX997" i="35"/>
  <c r="DY32" i="35"/>
  <c r="DP32" i="35"/>
  <c r="DU31" i="35"/>
  <c r="DW31" i="35"/>
  <c r="DV31" i="35"/>
  <c r="DX31" i="35"/>
  <c r="DT31" i="35"/>
  <c r="DD33" i="35"/>
  <c r="DZ33" i="35" s="1"/>
  <c r="EC32" i="35"/>
  <c r="DE33" i="35"/>
  <c r="EA33" i="35" s="1"/>
  <c r="DG33" i="35"/>
  <c r="DC33" i="35"/>
  <c r="DF33" i="35"/>
  <c r="DK32" i="35"/>
  <c r="EB32" i="35" s="1"/>
  <c r="CR959" i="35"/>
  <c r="CO960" i="35"/>
  <c r="CN855" i="35"/>
  <c r="DM855" i="35" s="1"/>
  <c r="CP959" i="35"/>
  <c r="CQ960" i="35"/>
  <c r="CD33" i="35"/>
  <c r="DK33" i="35" s="1"/>
  <c r="CE33" i="35"/>
  <c r="DL33" i="35" s="1"/>
  <c r="CI33" i="35"/>
  <c r="CJ32" i="35"/>
  <c r="CK32" i="35" s="1"/>
  <c r="BZ34" i="35"/>
  <c r="DD34" i="35" s="1"/>
  <c r="DZ34" i="35" s="1"/>
  <c r="BX34" i="35"/>
  <c r="BY34" i="35"/>
  <c r="CG582" i="35"/>
  <c r="CZ845" i="35" l="1"/>
  <c r="DO844" i="35"/>
  <c r="CT927" i="35"/>
  <c r="DN926" i="35"/>
  <c r="CS972" i="35"/>
  <c r="CX998" i="35"/>
  <c r="DY33" i="35"/>
  <c r="DP33" i="35"/>
  <c r="DQ33" i="35"/>
  <c r="DQ32" i="35"/>
  <c r="DU32" i="35"/>
  <c r="DV32" i="35"/>
  <c r="DW32" i="35"/>
  <c r="DX32" i="35"/>
  <c r="DT32" i="35"/>
  <c r="EC33" i="35"/>
  <c r="EB33" i="35"/>
  <c r="DE34" i="35"/>
  <c r="EA34" i="35" s="1"/>
  <c r="DG34" i="35"/>
  <c r="DF34" i="35"/>
  <c r="DC34" i="35"/>
  <c r="CQ961" i="35"/>
  <c r="CP960" i="35"/>
  <c r="CN856" i="35"/>
  <c r="DM856" i="35" s="1"/>
  <c r="CO961" i="35"/>
  <c r="CR960" i="35"/>
  <c r="CI34" i="35"/>
  <c r="CJ33" i="35"/>
  <c r="CK33" i="35" s="1"/>
  <c r="CD34" i="35"/>
  <c r="DK34" i="35" s="1"/>
  <c r="CE34" i="35"/>
  <c r="DL34" i="35" s="1"/>
  <c r="BX35" i="35"/>
  <c r="BZ35" i="35"/>
  <c r="BY35" i="35"/>
  <c r="CH35" i="35"/>
  <c r="CG583" i="35"/>
  <c r="CZ846" i="35" l="1"/>
  <c r="DO845" i="35"/>
  <c r="DN927" i="35"/>
  <c r="CT928" i="35"/>
  <c r="CS973" i="35"/>
  <c r="CX999" i="35"/>
  <c r="DQ34" i="35"/>
  <c r="DY34" i="35"/>
  <c r="DP34" i="35"/>
  <c r="DU33" i="35"/>
  <c r="DV33" i="35"/>
  <c r="DX33" i="35"/>
  <c r="DW33" i="35"/>
  <c r="DT33" i="35"/>
  <c r="DF35" i="35"/>
  <c r="DG35" i="35"/>
  <c r="DC35" i="35"/>
  <c r="DE35" i="35"/>
  <c r="EA35" i="35" s="1"/>
  <c r="EC34" i="35"/>
  <c r="DD35" i="35"/>
  <c r="DZ35" i="35" s="1"/>
  <c r="EB34" i="35"/>
  <c r="CR961" i="35"/>
  <c r="CO962" i="35"/>
  <c r="CN857" i="35"/>
  <c r="DM857" i="35" s="1"/>
  <c r="CP961" i="35"/>
  <c r="CQ962" i="35"/>
  <c r="BZ36" i="35"/>
  <c r="BX36" i="35"/>
  <c r="BY36" i="35"/>
  <c r="CH36" i="35"/>
  <c r="CI35" i="35"/>
  <c r="CD35" i="35"/>
  <c r="DK35" i="35" s="1"/>
  <c r="CE35" i="35"/>
  <c r="DL35" i="35" s="1"/>
  <c r="CJ34" i="35"/>
  <c r="CK34" i="35" s="1"/>
  <c r="CG584" i="35"/>
  <c r="DO846" i="35" l="1"/>
  <c r="CZ847" i="35"/>
  <c r="DQ35" i="35"/>
  <c r="DN928" i="35"/>
  <c r="CT929" i="35"/>
  <c r="CS974" i="35"/>
  <c r="CX1000" i="35"/>
  <c r="DY35" i="35"/>
  <c r="DP35" i="35"/>
  <c r="DU34" i="35"/>
  <c r="DV34" i="35"/>
  <c r="DW34" i="35"/>
  <c r="DX34" i="35"/>
  <c r="DT34" i="35"/>
  <c r="CI36" i="35"/>
  <c r="EC35" i="35"/>
  <c r="DG36" i="35"/>
  <c r="DD36" i="35"/>
  <c r="DZ36" i="35" s="1"/>
  <c r="DE36" i="35"/>
  <c r="EA36" i="35" s="1"/>
  <c r="DC36" i="35"/>
  <c r="DF36" i="35"/>
  <c r="EB35" i="35"/>
  <c r="CQ963" i="35"/>
  <c r="CP962" i="35"/>
  <c r="CN858" i="35"/>
  <c r="DM858" i="35" s="1"/>
  <c r="CO963" i="35"/>
  <c r="CR962" i="35"/>
  <c r="BZ37" i="35"/>
  <c r="BY37" i="35"/>
  <c r="BX37" i="35"/>
  <c r="CH37" i="35"/>
  <c r="CJ35" i="35"/>
  <c r="CK35" i="35" s="1"/>
  <c r="CE36" i="35"/>
  <c r="DL36" i="35" s="1"/>
  <c r="CD36" i="35"/>
  <c r="CG585" i="35"/>
  <c r="DO847" i="35" l="1"/>
  <c r="CZ848" i="35"/>
  <c r="CT930" i="35"/>
  <c r="DN929" i="35"/>
  <c r="CS975" i="35"/>
  <c r="CX1001" i="35"/>
  <c r="DY36" i="35"/>
  <c r="DP36" i="35"/>
  <c r="DU35" i="35"/>
  <c r="DW35" i="35"/>
  <c r="DX35" i="35"/>
  <c r="DV35" i="35"/>
  <c r="DT35" i="35"/>
  <c r="DD37" i="35"/>
  <c r="DZ37" i="35" s="1"/>
  <c r="DG37" i="35"/>
  <c r="DF37" i="35"/>
  <c r="DE37" i="35"/>
  <c r="EA37" i="35" s="1"/>
  <c r="DC37" i="35"/>
  <c r="EC36" i="35"/>
  <c r="DK36" i="35"/>
  <c r="EB36" i="35" s="1"/>
  <c r="CR963" i="35"/>
  <c r="CO964" i="35"/>
  <c r="CN859" i="35"/>
  <c r="DM859" i="35" s="1"/>
  <c r="CP963" i="35"/>
  <c r="CQ964" i="35"/>
  <c r="CE37" i="35"/>
  <c r="DL37" i="35" s="1"/>
  <c r="CD37" i="35"/>
  <c r="CI37" i="35"/>
  <c r="CJ36" i="35"/>
  <c r="CK36" i="35" s="1"/>
  <c r="BX38" i="35"/>
  <c r="BZ38" i="35"/>
  <c r="BY38" i="35"/>
  <c r="CH38" i="35"/>
  <c r="CG586" i="35"/>
  <c r="DO848" i="35" l="1"/>
  <c r="CZ849" i="35"/>
  <c r="DN930" i="35"/>
  <c r="CT931" i="35"/>
  <c r="CS976" i="35"/>
  <c r="CX1002" i="35"/>
  <c r="DY37" i="35"/>
  <c r="DP37" i="35"/>
  <c r="DQ36" i="35"/>
  <c r="DU36" i="35"/>
  <c r="DV36" i="35"/>
  <c r="DW36" i="35"/>
  <c r="DX36" i="35"/>
  <c r="DT36" i="35"/>
  <c r="DC38" i="35"/>
  <c r="DG38" i="35"/>
  <c r="DD38" i="35"/>
  <c r="DZ38" i="35" s="1"/>
  <c r="DE38" i="35"/>
  <c r="EA38" i="35" s="1"/>
  <c r="DF38" i="35"/>
  <c r="EC37" i="35"/>
  <c r="DK37" i="35"/>
  <c r="EB37" i="35" s="1"/>
  <c r="CQ965" i="35"/>
  <c r="CP964" i="35"/>
  <c r="CN860" i="35"/>
  <c r="DM860" i="35" s="1"/>
  <c r="CO965" i="35"/>
  <c r="CR964" i="35"/>
  <c r="CE38" i="35"/>
  <c r="DL38" i="35" s="1"/>
  <c r="CD38" i="35"/>
  <c r="DK38" i="35" s="1"/>
  <c r="CI38" i="35"/>
  <c r="BX39" i="35"/>
  <c r="BY39" i="35"/>
  <c r="BZ39" i="35"/>
  <c r="CH39" i="35"/>
  <c r="CJ37" i="35"/>
  <c r="CK37" i="35" s="1"/>
  <c r="CG587" i="35"/>
  <c r="DO849" i="35" l="1"/>
  <c r="CZ850" i="35"/>
  <c r="CT932" i="35"/>
  <c r="DN931" i="35"/>
  <c r="CS977" i="35"/>
  <c r="CX1003" i="35"/>
  <c r="DY38" i="35"/>
  <c r="DP38" i="35"/>
  <c r="DQ38" i="35"/>
  <c r="DQ37" i="35"/>
  <c r="DU37" i="35"/>
  <c r="DV37" i="35"/>
  <c r="DW37" i="35"/>
  <c r="DX37" i="35"/>
  <c r="DT37" i="35"/>
  <c r="EB38" i="35"/>
  <c r="EC38" i="35"/>
  <c r="DF39" i="35"/>
  <c r="DG39" i="35"/>
  <c r="DC39" i="35"/>
  <c r="DD39" i="35"/>
  <c r="DZ39" i="35" s="1"/>
  <c r="DE39" i="35"/>
  <c r="EA39" i="35" s="1"/>
  <c r="CR965" i="35"/>
  <c r="CO966" i="35"/>
  <c r="CN861" i="35"/>
  <c r="DM861" i="35" s="1"/>
  <c r="CP965" i="35"/>
  <c r="CQ966" i="35"/>
  <c r="CJ38" i="35"/>
  <c r="CK38" i="35" s="1"/>
  <c r="CD39" i="35"/>
  <c r="DK39" i="35" s="1"/>
  <c r="CE39" i="35"/>
  <c r="DL39" i="35" s="1"/>
  <c r="CI39" i="35"/>
  <c r="BY40" i="35"/>
  <c r="BX40" i="35"/>
  <c r="BZ40" i="35"/>
  <c r="CH40" i="35"/>
  <c r="CG588" i="35"/>
  <c r="CZ851" i="35" l="1"/>
  <c r="DO850" i="35"/>
  <c r="DN932" i="35"/>
  <c r="CT933" i="35"/>
  <c r="CS978" i="35"/>
  <c r="CX1004" i="35"/>
  <c r="DQ39" i="35"/>
  <c r="DY39" i="35"/>
  <c r="DP39" i="35"/>
  <c r="DU38" i="35"/>
  <c r="DV38" i="35"/>
  <c r="DW38" i="35"/>
  <c r="DX38" i="35"/>
  <c r="DT38" i="35"/>
  <c r="EC39" i="35"/>
  <c r="DE40" i="35"/>
  <c r="EA40" i="35" s="1"/>
  <c r="DG40" i="35"/>
  <c r="DF40" i="35"/>
  <c r="DC40" i="35"/>
  <c r="DD40" i="35"/>
  <c r="DZ40" i="35" s="1"/>
  <c r="EB39" i="35"/>
  <c r="CQ967" i="35"/>
  <c r="CP966" i="35"/>
  <c r="CN862" i="35"/>
  <c r="DM862" i="35" s="1"/>
  <c r="CO967" i="35"/>
  <c r="CR966" i="35"/>
  <c r="BY41" i="35"/>
  <c r="BZ41" i="35"/>
  <c r="BX41" i="35"/>
  <c r="CH41" i="35"/>
  <c r="CD40" i="35"/>
  <c r="CE40" i="35"/>
  <c r="DL40" i="35" s="1"/>
  <c r="CI40" i="35"/>
  <c r="CJ39" i="35"/>
  <c r="CK39" i="35" s="1"/>
  <c r="CG589" i="35"/>
  <c r="DO851" i="35" l="1"/>
  <c r="CZ852" i="35"/>
  <c r="CT934" i="35"/>
  <c r="DN933" i="35"/>
  <c r="CS979" i="35"/>
  <c r="DY40" i="35"/>
  <c r="DP40" i="35"/>
  <c r="DX39" i="35"/>
  <c r="DU39" i="35"/>
  <c r="DV39" i="35"/>
  <c r="DW39" i="35"/>
  <c r="DT39" i="35"/>
  <c r="EC40" i="35"/>
  <c r="DG41" i="35"/>
  <c r="DC41" i="35"/>
  <c r="DF41" i="35"/>
  <c r="DD41" i="35"/>
  <c r="DZ41" i="35" s="1"/>
  <c r="DE41" i="35"/>
  <c r="EA41" i="35" s="1"/>
  <c r="DK40" i="35"/>
  <c r="EB40" i="35" s="1"/>
  <c r="CR967" i="35"/>
  <c r="CO968" i="35"/>
  <c r="CN863" i="35"/>
  <c r="DM863" i="35" s="1"/>
  <c r="CP967" i="35"/>
  <c r="CQ968" i="35"/>
  <c r="CE41" i="35"/>
  <c r="DL41" i="35" s="1"/>
  <c r="CD41" i="35"/>
  <c r="DK41" i="35" s="1"/>
  <c r="CI41" i="35"/>
  <c r="BX42" i="35"/>
  <c r="BY42" i="35"/>
  <c r="BZ42" i="35"/>
  <c r="CH42" i="35"/>
  <c r="CJ40" i="35"/>
  <c r="CK40" i="35" s="1"/>
  <c r="CG590" i="35"/>
  <c r="CZ853" i="35" l="1"/>
  <c r="DO852" i="35"/>
  <c r="DN934" i="35"/>
  <c r="CT935" i="35"/>
  <c r="CS980" i="35"/>
  <c r="DY41" i="35"/>
  <c r="DP41" i="35"/>
  <c r="DQ41" i="35"/>
  <c r="DQ40" i="35"/>
  <c r="DU40" i="35"/>
  <c r="DV40" i="35"/>
  <c r="DW40" i="35"/>
  <c r="DX40" i="35"/>
  <c r="DT40" i="35"/>
  <c r="EB41" i="35"/>
  <c r="EC41" i="35"/>
  <c r="DC42" i="35"/>
  <c r="DG42" i="35"/>
  <c r="DD42" i="35"/>
  <c r="DZ42" i="35" s="1"/>
  <c r="DF42" i="35"/>
  <c r="DE42" i="35"/>
  <c r="EA42" i="35" s="1"/>
  <c r="CQ969" i="35"/>
  <c r="CP968" i="35"/>
  <c r="CN864" i="35"/>
  <c r="DM864" i="35" s="1"/>
  <c r="CO969" i="35"/>
  <c r="CR968" i="35"/>
  <c r="BX43" i="35"/>
  <c r="BZ43" i="35"/>
  <c r="BY43" i="35"/>
  <c r="CH43" i="35"/>
  <c r="CJ41" i="35"/>
  <c r="CK41" i="35" s="1"/>
  <c r="CE42" i="35"/>
  <c r="DL42" i="35" s="1"/>
  <c r="CD42" i="35"/>
  <c r="CI42" i="35"/>
  <c r="CG591" i="35"/>
  <c r="DO853" i="35" l="1"/>
  <c r="CZ854" i="35"/>
  <c r="CT936" i="35"/>
  <c r="DN935" i="35"/>
  <c r="CS981" i="35"/>
  <c r="DY42" i="35"/>
  <c r="DP42" i="35"/>
  <c r="DX41" i="35"/>
  <c r="DU41" i="35"/>
  <c r="DV41" i="35"/>
  <c r="DW41" i="35"/>
  <c r="DT41" i="35"/>
  <c r="EC42" i="35"/>
  <c r="DC43" i="35"/>
  <c r="DF43" i="35"/>
  <c r="DD43" i="35"/>
  <c r="DZ43" i="35" s="1"/>
  <c r="DE43" i="35"/>
  <c r="EA43" i="35" s="1"/>
  <c r="DG43" i="35"/>
  <c r="DK42" i="35"/>
  <c r="EB42" i="35" s="1"/>
  <c r="CR969" i="35"/>
  <c r="CO970" i="35"/>
  <c r="CN865" i="35"/>
  <c r="DM865" i="35" s="1"/>
  <c r="CP969" i="35"/>
  <c r="CQ970" i="35"/>
  <c r="CJ42" i="35"/>
  <c r="CK42" i="35" s="1"/>
  <c r="CD43" i="35"/>
  <c r="DK43" i="35" s="1"/>
  <c r="CE43" i="35"/>
  <c r="DL43" i="35" s="1"/>
  <c r="CI43" i="35"/>
  <c r="BZ44" i="35"/>
  <c r="BX44" i="35"/>
  <c r="BY44" i="35"/>
  <c r="CH44" i="35"/>
  <c r="CG592" i="35"/>
  <c r="DO854" i="35" l="1"/>
  <c r="CZ855" i="35"/>
  <c r="DN936" i="35"/>
  <c r="CT937" i="35"/>
  <c r="DQ43" i="35"/>
  <c r="CS982" i="35"/>
  <c r="DY43" i="35"/>
  <c r="DP43" i="35"/>
  <c r="DQ42" i="35"/>
  <c r="DU42" i="35"/>
  <c r="DV42" i="35"/>
  <c r="DW42" i="35"/>
  <c r="DX42" i="35"/>
  <c r="DT42" i="35"/>
  <c r="EB43" i="35"/>
  <c r="DE44" i="35"/>
  <c r="EA44" i="35" s="1"/>
  <c r="DC44" i="35"/>
  <c r="DF44" i="35"/>
  <c r="DD44" i="35"/>
  <c r="DZ44" i="35" s="1"/>
  <c r="DG44" i="35"/>
  <c r="EC43" i="35"/>
  <c r="CQ971" i="35"/>
  <c r="CP970" i="35"/>
  <c r="CN866" i="35"/>
  <c r="DM866" i="35" s="1"/>
  <c r="CO971" i="35"/>
  <c r="CR970" i="35"/>
  <c r="CJ43" i="35"/>
  <c r="CK43" i="35" s="1"/>
  <c r="BX45" i="35"/>
  <c r="BY45" i="35"/>
  <c r="BZ45" i="35"/>
  <c r="CH45" i="35"/>
  <c r="CD44" i="35"/>
  <c r="CE44" i="35"/>
  <c r="DL44" i="35" s="1"/>
  <c r="CI44" i="35"/>
  <c r="CG593" i="35"/>
  <c r="CZ856" i="35" l="1"/>
  <c r="DO855" i="35"/>
  <c r="CT938" i="35"/>
  <c r="DN937" i="35"/>
  <c r="CS983" i="35"/>
  <c r="DY44" i="35"/>
  <c r="DP44" i="35"/>
  <c r="DV43" i="35"/>
  <c r="DU43" i="35"/>
  <c r="DX43" i="35"/>
  <c r="DW43" i="35"/>
  <c r="DT43" i="35"/>
  <c r="EC44" i="35"/>
  <c r="DC45" i="35"/>
  <c r="DG45" i="35"/>
  <c r="DE45" i="35"/>
  <c r="EA45" i="35" s="1"/>
  <c r="DD45" i="35"/>
  <c r="DZ45" i="35" s="1"/>
  <c r="DF45" i="35"/>
  <c r="DK44" i="35"/>
  <c r="EB44" i="35" s="1"/>
  <c r="CR971" i="35"/>
  <c r="CO972" i="35"/>
  <c r="CN867" i="35"/>
  <c r="DM867" i="35" s="1"/>
  <c r="CP971" i="35"/>
  <c r="CQ972" i="35"/>
  <c r="CE45" i="35"/>
  <c r="DL45" i="35" s="1"/>
  <c r="CD45" i="35"/>
  <c r="CI45" i="35"/>
  <c r="BY46" i="35"/>
  <c r="BZ46" i="35"/>
  <c r="BX46" i="35"/>
  <c r="CH46" i="35"/>
  <c r="CJ44" i="35"/>
  <c r="CK44" i="35" s="1"/>
  <c r="CG594" i="35"/>
  <c r="CZ857" i="35" l="1"/>
  <c r="DO856" i="35"/>
  <c r="DN938" i="35"/>
  <c r="CT939" i="35"/>
  <c r="CS984" i="35"/>
  <c r="DY45" i="35"/>
  <c r="DP45" i="35"/>
  <c r="DQ44" i="35"/>
  <c r="DU44" i="35"/>
  <c r="DV44" i="35"/>
  <c r="DW44" i="35"/>
  <c r="DX44" i="35"/>
  <c r="DT44" i="35"/>
  <c r="EC45" i="35"/>
  <c r="DE46" i="35"/>
  <c r="EA46" i="35" s="1"/>
  <c r="DF46" i="35"/>
  <c r="DG46" i="35"/>
  <c r="DC46" i="35"/>
  <c r="DD46" i="35"/>
  <c r="DZ46" i="35" s="1"/>
  <c r="DK45" i="35"/>
  <c r="EB45" i="35" s="1"/>
  <c r="CQ973" i="35"/>
  <c r="CP972" i="35"/>
  <c r="CN868" i="35"/>
  <c r="DM868" i="35" s="1"/>
  <c r="CO973" i="35"/>
  <c r="CR972" i="35"/>
  <c r="CJ45" i="35"/>
  <c r="CK45" i="35" s="1"/>
  <c r="CE46" i="35"/>
  <c r="DL46" i="35" s="1"/>
  <c r="CD46" i="35"/>
  <c r="CI46" i="35"/>
  <c r="BX47" i="35"/>
  <c r="BY47" i="35"/>
  <c r="BZ47" i="35"/>
  <c r="CH47" i="35"/>
  <c r="CG595" i="35"/>
  <c r="CZ858" i="35" l="1"/>
  <c r="DO857" i="35"/>
  <c r="DN939" i="35"/>
  <c r="CT940" i="35"/>
  <c r="CS985" i="35"/>
  <c r="DY46" i="35"/>
  <c r="DP46" i="35"/>
  <c r="DQ45" i="35"/>
  <c r="DV45" i="35"/>
  <c r="DU45" i="35"/>
  <c r="DW45" i="35"/>
  <c r="DX45" i="35"/>
  <c r="DT45" i="35"/>
  <c r="DE47" i="35"/>
  <c r="EA47" i="35" s="1"/>
  <c r="DG47" i="35"/>
  <c r="DC47" i="35"/>
  <c r="DF47" i="35"/>
  <c r="DD47" i="35"/>
  <c r="DZ47" i="35" s="1"/>
  <c r="EC46" i="35"/>
  <c r="DK46" i="35"/>
  <c r="EB46" i="35" s="1"/>
  <c r="CR973" i="35"/>
  <c r="CO974" i="35"/>
  <c r="CN869" i="35"/>
  <c r="DM869" i="35" s="1"/>
  <c r="CP973" i="35"/>
  <c r="CQ974" i="35"/>
  <c r="CD47" i="35"/>
  <c r="DK47" i="35" s="1"/>
  <c r="CE47" i="35"/>
  <c r="DL47" i="35" s="1"/>
  <c r="CI47" i="35"/>
  <c r="CJ46" i="35"/>
  <c r="CK46" i="35" s="1"/>
  <c r="BY48" i="35"/>
  <c r="BX48" i="35"/>
  <c r="BZ48" i="35"/>
  <c r="CH48" i="35"/>
  <c r="CG596" i="35"/>
  <c r="CZ859" i="35" l="1"/>
  <c r="DO858" i="35"/>
  <c r="DQ47" i="35"/>
  <c r="DN940" i="35"/>
  <c r="CT941" i="35"/>
  <c r="CS986" i="35"/>
  <c r="DY47" i="35"/>
  <c r="DP47" i="35"/>
  <c r="DQ46" i="35"/>
  <c r="DU46" i="35"/>
  <c r="DV46" i="35"/>
  <c r="DW46" i="35"/>
  <c r="DX46" i="35"/>
  <c r="DT46" i="35"/>
  <c r="DE48" i="35"/>
  <c r="EA48" i="35" s="1"/>
  <c r="DD48" i="35"/>
  <c r="DZ48" i="35" s="1"/>
  <c r="DG48" i="35"/>
  <c r="DF48" i="35"/>
  <c r="DC48" i="35"/>
  <c r="EB47" i="35"/>
  <c r="EC47" i="35"/>
  <c r="CQ975" i="35"/>
  <c r="CP974" i="35"/>
  <c r="CN870" i="35"/>
  <c r="DM870" i="35" s="1"/>
  <c r="CO975" i="35"/>
  <c r="CR974" i="35"/>
  <c r="CD48" i="35"/>
  <c r="DK48" i="35" s="1"/>
  <c r="CE48" i="35"/>
  <c r="DL48" i="35" s="1"/>
  <c r="CI48" i="35"/>
  <c r="CJ47" i="35"/>
  <c r="CK47" i="35" s="1"/>
  <c r="BY49" i="35"/>
  <c r="BZ49" i="35"/>
  <c r="BX49" i="35"/>
  <c r="CH49" i="35"/>
  <c r="CG597" i="35"/>
  <c r="CZ860" i="35" l="1"/>
  <c r="DO859" i="35"/>
  <c r="DN941" i="35"/>
  <c r="CT942" i="35"/>
  <c r="CS987" i="35"/>
  <c r="DQ48" i="35"/>
  <c r="DY48" i="35"/>
  <c r="DP48" i="35"/>
  <c r="DV47" i="35"/>
  <c r="DU47" i="35"/>
  <c r="DW47" i="35"/>
  <c r="DX47" i="35"/>
  <c r="DT47" i="35"/>
  <c r="DE49" i="35"/>
  <c r="EA49" i="35" s="1"/>
  <c r="DD49" i="35"/>
  <c r="DZ49" i="35" s="1"/>
  <c r="DC49" i="35"/>
  <c r="DF49" i="35"/>
  <c r="DG49" i="35"/>
  <c r="EB48" i="35"/>
  <c r="EC48" i="35"/>
  <c r="CR975" i="35"/>
  <c r="CO976" i="35"/>
  <c r="CN871" i="35"/>
  <c r="DM871" i="35" s="1"/>
  <c r="CP975" i="35"/>
  <c r="CQ976" i="35"/>
  <c r="CJ48" i="35"/>
  <c r="CK48" i="35" s="1"/>
  <c r="CE49" i="35"/>
  <c r="DL49" i="35" s="1"/>
  <c r="CD49" i="35"/>
  <c r="CI49" i="35"/>
  <c r="BZ50" i="35"/>
  <c r="BX50" i="35"/>
  <c r="BY50" i="35"/>
  <c r="CH50" i="35"/>
  <c r="CG598" i="35"/>
  <c r="CZ861" i="35" l="1"/>
  <c r="DO860" i="35"/>
  <c r="DN942" i="35"/>
  <c r="CT943" i="35"/>
  <c r="CS988" i="35"/>
  <c r="DY49" i="35"/>
  <c r="DP49" i="35"/>
  <c r="DU48" i="35"/>
  <c r="DV48" i="35"/>
  <c r="DW48" i="35"/>
  <c r="DX48" i="35"/>
  <c r="DT48" i="35"/>
  <c r="EC49" i="35"/>
  <c r="DF50" i="35"/>
  <c r="DC50" i="35"/>
  <c r="DG50" i="35"/>
  <c r="DD50" i="35"/>
  <c r="DZ50" i="35" s="1"/>
  <c r="DE50" i="35"/>
  <c r="EA50" i="35" s="1"/>
  <c r="DK49" i="35"/>
  <c r="EB49" i="35" s="1"/>
  <c r="CQ977" i="35"/>
  <c r="CP976" i="35"/>
  <c r="CN872" i="35"/>
  <c r="DM872" i="35" s="1"/>
  <c r="CO977" i="35"/>
  <c r="CR976" i="35"/>
  <c r="CE50" i="35"/>
  <c r="DL50" i="35" s="1"/>
  <c r="CD50" i="35"/>
  <c r="CI50" i="35"/>
  <c r="BX51" i="35"/>
  <c r="BZ51" i="35"/>
  <c r="BY51" i="35"/>
  <c r="CH51" i="35"/>
  <c r="CJ49" i="35"/>
  <c r="CK49" i="35" s="1"/>
  <c r="CG599" i="35"/>
  <c r="CZ862" i="35" l="1"/>
  <c r="DO861" i="35"/>
  <c r="DN943" i="35"/>
  <c r="CT944" i="35"/>
  <c r="CS989" i="35"/>
  <c r="DY50" i="35"/>
  <c r="DP50" i="35"/>
  <c r="DQ49" i="35"/>
  <c r="DW49" i="35"/>
  <c r="DU49" i="35"/>
  <c r="DV49" i="35"/>
  <c r="DX49" i="35"/>
  <c r="DT49" i="35"/>
  <c r="EC50" i="35"/>
  <c r="DG51" i="35"/>
  <c r="DC51" i="35"/>
  <c r="DE51" i="35"/>
  <c r="EA51" i="35" s="1"/>
  <c r="DF51" i="35"/>
  <c r="DD51" i="35"/>
  <c r="DZ51" i="35" s="1"/>
  <c r="DK50" i="35"/>
  <c r="EB50" i="35" s="1"/>
  <c r="CR977" i="35"/>
  <c r="CO978" i="35"/>
  <c r="CN873" i="35"/>
  <c r="DM873" i="35" s="1"/>
  <c r="CP977" i="35"/>
  <c r="CQ978" i="35"/>
  <c r="CE51" i="35"/>
  <c r="DL51" i="35" s="1"/>
  <c r="CD51" i="35"/>
  <c r="DK51" i="35" s="1"/>
  <c r="CI51" i="35"/>
  <c r="BZ52" i="35"/>
  <c r="BX52" i="35"/>
  <c r="BY52" i="35"/>
  <c r="CH52" i="35"/>
  <c r="CJ50" i="35"/>
  <c r="CK50" i="35" s="1"/>
  <c r="CG600" i="35"/>
  <c r="DO862" i="35" l="1"/>
  <c r="CZ863" i="35"/>
  <c r="DN944" i="35"/>
  <c r="CT945" i="35"/>
  <c r="CS990" i="35"/>
  <c r="DY51" i="35"/>
  <c r="DP51" i="35"/>
  <c r="DQ51" i="35"/>
  <c r="DQ50" i="35"/>
  <c r="DU50" i="35"/>
  <c r="DV50" i="35"/>
  <c r="DW50" i="35"/>
  <c r="DX50" i="35"/>
  <c r="DT50" i="35"/>
  <c r="EB51" i="35"/>
  <c r="EC51" i="35"/>
  <c r="DF52" i="35"/>
  <c r="DE52" i="35"/>
  <c r="EA52" i="35" s="1"/>
  <c r="DD52" i="35"/>
  <c r="DZ52" i="35" s="1"/>
  <c r="DC52" i="35"/>
  <c r="DG52" i="35"/>
  <c r="CQ979" i="35"/>
  <c r="CP978" i="35"/>
  <c r="CN874" i="35"/>
  <c r="DM874" i="35" s="1"/>
  <c r="CO979" i="35"/>
  <c r="CR978" i="35"/>
  <c r="CJ51" i="35"/>
  <c r="CK51" i="35" s="1"/>
  <c r="CE52" i="35"/>
  <c r="DL52" i="35" s="1"/>
  <c r="CD52" i="35"/>
  <c r="DK52" i="35" s="1"/>
  <c r="CI52" i="35"/>
  <c r="BZ53" i="35"/>
  <c r="BX53" i="35"/>
  <c r="BY53" i="35"/>
  <c r="CH53" i="35"/>
  <c r="CG601" i="35"/>
  <c r="DO863" i="35" l="1"/>
  <c r="CZ864" i="35"/>
  <c r="CT946" i="35"/>
  <c r="DN945" i="35"/>
  <c r="CS991" i="35"/>
  <c r="DY52" i="35"/>
  <c r="DP52" i="35"/>
  <c r="DQ52" i="35"/>
  <c r="DW51" i="35"/>
  <c r="DV51" i="35"/>
  <c r="DU51" i="35"/>
  <c r="DX51" i="35"/>
  <c r="DT51" i="35"/>
  <c r="EB52" i="35"/>
  <c r="EC52" i="35"/>
  <c r="DD53" i="35"/>
  <c r="DZ53" i="35" s="1"/>
  <c r="DE53" i="35"/>
  <c r="EA53" i="35" s="1"/>
  <c r="DC53" i="35"/>
  <c r="DG53" i="35"/>
  <c r="DF53" i="35"/>
  <c r="CR979" i="35"/>
  <c r="CO980" i="35"/>
  <c r="CN875" i="35"/>
  <c r="DM875" i="35" s="1"/>
  <c r="CP979" i="35"/>
  <c r="CQ980" i="35"/>
  <c r="CJ52" i="35"/>
  <c r="CK52" i="35" s="1"/>
  <c r="CD53" i="35"/>
  <c r="DK53" i="35" s="1"/>
  <c r="CE53" i="35"/>
  <c r="DL53" i="35" s="1"/>
  <c r="CI53" i="35"/>
  <c r="BZ54" i="35"/>
  <c r="BY54" i="35"/>
  <c r="BX54" i="35"/>
  <c r="CH54" i="35"/>
  <c r="CG602" i="35"/>
  <c r="CZ865" i="35" l="1"/>
  <c r="DO864" i="35"/>
  <c r="DN946" i="35"/>
  <c r="CT947" i="35"/>
  <c r="CS992" i="35"/>
  <c r="DY53" i="35"/>
  <c r="DP53" i="35"/>
  <c r="DQ53" i="35"/>
  <c r="DU52" i="35"/>
  <c r="DV52" i="35"/>
  <c r="DW52" i="35"/>
  <c r="DX52" i="35"/>
  <c r="DT52" i="35"/>
  <c r="EC53" i="35"/>
  <c r="EB53" i="35"/>
  <c r="DE54" i="35"/>
  <c r="EA54" i="35" s="1"/>
  <c r="DG54" i="35"/>
  <c r="DC54" i="35"/>
  <c r="DF54" i="35"/>
  <c r="DD54" i="35"/>
  <c r="DZ54" i="35" s="1"/>
  <c r="CQ981" i="35"/>
  <c r="CP980" i="35"/>
  <c r="CN876" i="35"/>
  <c r="DM876" i="35" s="1"/>
  <c r="CO981" i="35"/>
  <c r="CR980" i="35"/>
  <c r="CD54" i="35"/>
  <c r="DK54" i="35" s="1"/>
  <c r="CE54" i="35"/>
  <c r="DL54" i="35" s="1"/>
  <c r="CI54" i="35"/>
  <c r="BX55" i="35"/>
  <c r="BY55" i="35"/>
  <c r="BZ55" i="35"/>
  <c r="CH55" i="35"/>
  <c r="CJ53" i="35"/>
  <c r="CK53" i="35" s="1"/>
  <c r="CG603" i="35"/>
  <c r="CZ866" i="35" l="1"/>
  <c r="DO865" i="35"/>
  <c r="DQ54" i="35"/>
  <c r="DN947" i="35"/>
  <c r="CT948" i="35"/>
  <c r="CS993" i="35"/>
  <c r="DY54" i="35"/>
  <c r="DP54" i="35"/>
  <c r="DU53" i="35"/>
  <c r="DV53" i="35"/>
  <c r="DW53" i="35"/>
  <c r="DX53" i="35"/>
  <c r="DT53" i="35"/>
  <c r="EB54" i="35"/>
  <c r="EC54" i="35"/>
  <c r="DE55" i="35"/>
  <c r="EA55" i="35" s="1"/>
  <c r="DD55" i="35"/>
  <c r="DZ55" i="35" s="1"/>
  <c r="DC55" i="35"/>
  <c r="DG55" i="35"/>
  <c r="DF55" i="35"/>
  <c r="CR981" i="35"/>
  <c r="CO982" i="35"/>
  <c r="CN877" i="35"/>
  <c r="DM877" i="35" s="1"/>
  <c r="CP981" i="35"/>
  <c r="CQ982" i="35"/>
  <c r="BZ56" i="35"/>
  <c r="BY56" i="35"/>
  <c r="BX56" i="35"/>
  <c r="CH56" i="35"/>
  <c r="CJ54" i="35"/>
  <c r="CK54" i="35" s="1"/>
  <c r="CD55" i="35"/>
  <c r="DK55" i="35" s="1"/>
  <c r="CE55" i="35"/>
  <c r="DL55" i="35" s="1"/>
  <c r="CI55" i="35"/>
  <c r="CG604" i="35"/>
  <c r="CZ867" i="35" l="1"/>
  <c r="DO866" i="35"/>
  <c r="DN948" i="35"/>
  <c r="CT949" i="35"/>
  <c r="DQ55" i="35"/>
  <c r="CS994" i="35"/>
  <c r="DY55" i="35"/>
  <c r="DP55" i="35"/>
  <c r="DU54" i="35"/>
  <c r="DV54" i="35"/>
  <c r="DW54" i="35"/>
  <c r="DX54" i="35"/>
  <c r="DT54" i="35"/>
  <c r="EB55" i="35"/>
  <c r="EC55" i="35"/>
  <c r="DD56" i="35"/>
  <c r="DZ56" i="35" s="1"/>
  <c r="DF56" i="35"/>
  <c r="DC56" i="35"/>
  <c r="DG56" i="35"/>
  <c r="DE56" i="35"/>
  <c r="EA56" i="35" s="1"/>
  <c r="CQ983" i="35"/>
  <c r="CP982" i="35"/>
  <c r="CN878" i="35"/>
  <c r="DM878" i="35" s="1"/>
  <c r="CO983" i="35"/>
  <c r="CR982" i="35"/>
  <c r="CD56" i="35"/>
  <c r="DK56" i="35" s="1"/>
  <c r="CE56" i="35"/>
  <c r="DL56" i="35" s="1"/>
  <c r="CI56" i="35"/>
  <c r="CJ55" i="35"/>
  <c r="CK55" i="35" s="1"/>
  <c r="BY57" i="35"/>
  <c r="BZ57" i="35"/>
  <c r="BX57" i="35"/>
  <c r="CH57" i="35"/>
  <c r="CG605" i="35"/>
  <c r="DO867" i="35" l="1"/>
  <c r="CZ868" i="35"/>
  <c r="DQ56" i="35"/>
  <c r="CT950" i="35"/>
  <c r="DN949" i="35"/>
  <c r="CS995" i="35"/>
  <c r="DY56" i="35"/>
  <c r="DP56" i="35"/>
  <c r="DX55" i="35"/>
  <c r="DU55" i="35"/>
  <c r="DW55" i="35"/>
  <c r="DV55" i="35"/>
  <c r="DT55" i="35"/>
  <c r="EC56" i="35"/>
  <c r="DF57" i="35"/>
  <c r="DG57" i="35"/>
  <c r="DC57" i="35"/>
  <c r="DD57" i="35"/>
  <c r="DZ57" i="35" s="1"/>
  <c r="DE57" i="35"/>
  <c r="EA57" i="35" s="1"/>
  <c r="EB56" i="35"/>
  <c r="CR983" i="35"/>
  <c r="CO984" i="35"/>
  <c r="CN879" i="35"/>
  <c r="DM879" i="35" s="1"/>
  <c r="CP983" i="35"/>
  <c r="CQ984" i="35"/>
  <c r="CJ56" i="35"/>
  <c r="CK56" i="35" s="1"/>
  <c r="CE57" i="35"/>
  <c r="DL57" i="35" s="1"/>
  <c r="CD57" i="35"/>
  <c r="CI57" i="35"/>
  <c r="BY58" i="35"/>
  <c r="BZ58" i="35"/>
  <c r="BX58" i="35"/>
  <c r="CH58" i="35"/>
  <c r="CG606" i="35"/>
  <c r="CZ869" i="35" l="1"/>
  <c r="DO868" i="35"/>
  <c r="DN950" i="35"/>
  <c r="CT951" i="35"/>
  <c r="CS996" i="35"/>
  <c r="DY57" i="35"/>
  <c r="DP57" i="35"/>
  <c r="DU56" i="35"/>
  <c r="DV56" i="35"/>
  <c r="DW56" i="35"/>
  <c r="DX56" i="35"/>
  <c r="DT56" i="35"/>
  <c r="DF58" i="35"/>
  <c r="DG58" i="35"/>
  <c r="DE58" i="35"/>
  <c r="EA58" i="35" s="1"/>
  <c r="DC58" i="35"/>
  <c r="DD58" i="35"/>
  <c r="DZ58" i="35" s="1"/>
  <c r="EC57" i="35"/>
  <c r="DK57" i="35"/>
  <c r="EB57" i="35" s="1"/>
  <c r="CQ985" i="35"/>
  <c r="CP984" i="35"/>
  <c r="CN880" i="35"/>
  <c r="DM880" i="35" s="1"/>
  <c r="CO985" i="35"/>
  <c r="CR984" i="35"/>
  <c r="CJ57" i="35"/>
  <c r="CK57" i="35" s="1"/>
  <c r="CD58" i="35"/>
  <c r="DK58" i="35" s="1"/>
  <c r="CE58" i="35"/>
  <c r="DL58" i="35" s="1"/>
  <c r="CI58" i="35"/>
  <c r="BX59" i="35"/>
  <c r="BY59" i="35"/>
  <c r="BZ59" i="35"/>
  <c r="CH59" i="35"/>
  <c r="CG607" i="35"/>
  <c r="DO869" i="35" l="1"/>
  <c r="CZ870" i="35"/>
  <c r="CT952" i="35"/>
  <c r="DN951" i="35"/>
  <c r="DQ58" i="35"/>
  <c r="CS997" i="35"/>
  <c r="DY58" i="35"/>
  <c r="DP58" i="35"/>
  <c r="DQ57" i="35"/>
  <c r="DX57" i="35"/>
  <c r="DV57" i="35"/>
  <c r="DU57" i="35"/>
  <c r="DW57" i="35"/>
  <c r="DT57" i="35"/>
  <c r="DD59" i="35"/>
  <c r="DZ59" i="35" s="1"/>
  <c r="DG59" i="35"/>
  <c r="DE59" i="35"/>
  <c r="EA59" i="35" s="1"/>
  <c r="DC59" i="35"/>
  <c r="DF59" i="35"/>
  <c r="EC58" i="35"/>
  <c r="EB58" i="35"/>
  <c r="CR985" i="35"/>
  <c r="CO986" i="35"/>
  <c r="CN881" i="35"/>
  <c r="DM881" i="35" s="1"/>
  <c r="CP985" i="35"/>
  <c r="CQ986" i="35"/>
  <c r="CE59" i="35"/>
  <c r="DL59" i="35" s="1"/>
  <c r="CD59" i="35"/>
  <c r="CI59" i="35"/>
  <c r="BY60" i="35"/>
  <c r="BZ60" i="35"/>
  <c r="BX60" i="35"/>
  <c r="CH60" i="35"/>
  <c r="CJ58" i="35"/>
  <c r="CK58" i="35" s="1"/>
  <c r="CG608" i="35"/>
  <c r="DO870" i="35" l="1"/>
  <c r="CZ871" i="35"/>
  <c r="DN952" i="35"/>
  <c r="CT953" i="35"/>
  <c r="CS998" i="35"/>
  <c r="DY59" i="35"/>
  <c r="DP59" i="35"/>
  <c r="DU58" i="35"/>
  <c r="DV58" i="35"/>
  <c r="DW58" i="35"/>
  <c r="DX58" i="35"/>
  <c r="DT58" i="35"/>
  <c r="DF60" i="35"/>
  <c r="DE60" i="35"/>
  <c r="EA60" i="35" s="1"/>
  <c r="DD60" i="35"/>
  <c r="DZ60" i="35" s="1"/>
  <c r="DC60" i="35"/>
  <c r="DG60" i="35"/>
  <c r="EC59" i="35"/>
  <c r="DK59" i="35"/>
  <c r="EB59" i="35" s="1"/>
  <c r="CQ987" i="35"/>
  <c r="CP986" i="35"/>
  <c r="CN882" i="35"/>
  <c r="DM882" i="35" s="1"/>
  <c r="CO987" i="35"/>
  <c r="CR986" i="35"/>
  <c r="CE60" i="35"/>
  <c r="DL60" i="35" s="1"/>
  <c r="CD60" i="35"/>
  <c r="DK60" i="35" s="1"/>
  <c r="CI60" i="35"/>
  <c r="BX61" i="35"/>
  <c r="BY61" i="35"/>
  <c r="BZ61" i="35"/>
  <c r="CH61" i="35"/>
  <c r="CJ59" i="35"/>
  <c r="CK59" i="35" s="1"/>
  <c r="CG609" i="35"/>
  <c r="DO871" i="35" l="1"/>
  <c r="CZ872" i="35"/>
  <c r="CT954" i="35"/>
  <c r="DN953" i="35"/>
  <c r="CS999" i="35"/>
  <c r="DY60" i="35"/>
  <c r="DP60" i="35"/>
  <c r="DQ60" i="35"/>
  <c r="DQ59" i="35"/>
  <c r="DV59" i="35"/>
  <c r="DX59" i="35"/>
  <c r="DU59" i="35"/>
  <c r="DW59" i="35"/>
  <c r="DT59" i="35"/>
  <c r="EC60" i="35"/>
  <c r="DE61" i="35"/>
  <c r="EA61" i="35" s="1"/>
  <c r="DF61" i="35"/>
  <c r="DD61" i="35"/>
  <c r="DZ61" i="35" s="1"/>
  <c r="DG61" i="35"/>
  <c r="DC61" i="35"/>
  <c r="EB60" i="35"/>
  <c r="CR987" i="35"/>
  <c r="CO988" i="35"/>
  <c r="CN883" i="35"/>
  <c r="DM883" i="35" s="1"/>
  <c r="CP987" i="35"/>
  <c r="CQ988" i="35"/>
  <c r="CJ60" i="35"/>
  <c r="CK60" i="35" s="1"/>
  <c r="BX62" i="35"/>
  <c r="BZ62" i="35"/>
  <c r="BY62" i="35"/>
  <c r="CH62" i="35"/>
  <c r="CE61" i="35"/>
  <c r="DL61" i="35" s="1"/>
  <c r="CD61" i="35"/>
  <c r="DK61" i="35" s="1"/>
  <c r="CI61" i="35"/>
  <c r="CG610" i="35"/>
  <c r="CZ873" i="35" l="1"/>
  <c r="DO872" i="35"/>
  <c r="DN954" i="35"/>
  <c r="CT955" i="35"/>
  <c r="CS1000" i="35"/>
  <c r="DY61" i="35"/>
  <c r="DP61" i="35"/>
  <c r="DQ61" i="35"/>
  <c r="DU60" i="35"/>
  <c r="DV60" i="35"/>
  <c r="DW60" i="35"/>
  <c r="DX60" i="35"/>
  <c r="DT60" i="35"/>
  <c r="DF62" i="35"/>
  <c r="DG62" i="35"/>
  <c r="DC62" i="35"/>
  <c r="DD62" i="35"/>
  <c r="DZ62" i="35" s="1"/>
  <c r="DE62" i="35"/>
  <c r="EA62" i="35" s="1"/>
  <c r="EC61" i="35"/>
  <c r="EB61" i="35"/>
  <c r="CQ989" i="35"/>
  <c r="CP988" i="35"/>
  <c r="CN884" i="35"/>
  <c r="DM884" i="35" s="1"/>
  <c r="CO989" i="35"/>
  <c r="CR988" i="35"/>
  <c r="CJ61" i="35"/>
  <c r="CK61" i="35" s="1"/>
  <c r="CD62" i="35"/>
  <c r="DK62" i="35" s="1"/>
  <c r="CE62" i="35"/>
  <c r="DL62" i="35" s="1"/>
  <c r="CI62" i="35"/>
  <c r="BY63" i="35"/>
  <c r="BX63" i="35"/>
  <c r="BZ63" i="35"/>
  <c r="CH63" i="35"/>
  <c r="CG611" i="35"/>
  <c r="DO873" i="35" l="1"/>
  <c r="CZ874" i="35"/>
  <c r="CT956" i="35"/>
  <c r="DN955" i="35"/>
  <c r="CS1001" i="35"/>
  <c r="DY62" i="35"/>
  <c r="DP62" i="35"/>
  <c r="DQ62" i="35"/>
  <c r="DV61" i="35"/>
  <c r="DW61" i="35"/>
  <c r="DX61" i="35"/>
  <c r="DU61" i="35"/>
  <c r="DT61" i="35"/>
  <c r="DC63" i="35"/>
  <c r="DF63" i="35"/>
  <c r="DG63" i="35"/>
  <c r="DE63" i="35"/>
  <c r="EA63" i="35" s="1"/>
  <c r="DD63" i="35"/>
  <c r="DZ63" i="35" s="1"/>
  <c r="EC62" i="35"/>
  <c r="EB62" i="35"/>
  <c r="CR989" i="35"/>
  <c r="CO990" i="35"/>
  <c r="CN885" i="35"/>
  <c r="DM885" i="35" s="1"/>
  <c r="CP989" i="35"/>
  <c r="CQ990" i="35"/>
  <c r="CD63" i="35"/>
  <c r="DK63" i="35" s="1"/>
  <c r="CE63" i="35"/>
  <c r="DL63" i="35" s="1"/>
  <c r="CI63" i="35"/>
  <c r="BY64" i="35"/>
  <c r="BX64" i="35"/>
  <c r="BZ64" i="35"/>
  <c r="CH64" i="35"/>
  <c r="CJ62" i="35"/>
  <c r="CK62" i="35" s="1"/>
  <c r="CG612" i="35"/>
  <c r="DO874" i="35" l="1"/>
  <c r="CZ875" i="35"/>
  <c r="DN956" i="35"/>
  <c r="CT957" i="35"/>
  <c r="CS1002" i="35"/>
  <c r="DQ63" i="35"/>
  <c r="DY63" i="35"/>
  <c r="DP63" i="35"/>
  <c r="DU62" i="35"/>
  <c r="DV62" i="35"/>
  <c r="DW62" i="35"/>
  <c r="DX62" i="35"/>
  <c r="DT62" i="35"/>
  <c r="DG64" i="35"/>
  <c r="DC64" i="35"/>
  <c r="DF64" i="35"/>
  <c r="DD64" i="35"/>
  <c r="DZ64" i="35" s="1"/>
  <c r="DE64" i="35"/>
  <c r="EA64" i="35" s="1"/>
  <c r="EC63" i="35"/>
  <c r="EB63" i="35"/>
  <c r="CQ991" i="35"/>
  <c r="CP990" i="35"/>
  <c r="CN886" i="35"/>
  <c r="DM886" i="35" s="1"/>
  <c r="CO991" i="35"/>
  <c r="CR990" i="35"/>
  <c r="BZ65" i="35"/>
  <c r="BX65" i="35"/>
  <c r="BY65" i="35"/>
  <c r="CH65" i="35"/>
  <c r="CD64" i="35"/>
  <c r="DK64" i="35" s="1"/>
  <c r="CE64" i="35"/>
  <c r="DL64" i="35" s="1"/>
  <c r="CI64" i="35"/>
  <c r="CJ63" i="35"/>
  <c r="CK63" i="35" s="1"/>
  <c r="CG613" i="35"/>
  <c r="DO875" i="35" l="1"/>
  <c r="CZ876" i="35"/>
  <c r="DN957" i="35"/>
  <c r="CT958" i="35"/>
  <c r="CS1003" i="35"/>
  <c r="DY64" i="35"/>
  <c r="DP64" i="35"/>
  <c r="DQ64" i="35"/>
  <c r="DX63" i="35"/>
  <c r="DU63" i="35"/>
  <c r="DV63" i="35"/>
  <c r="DW63" i="35"/>
  <c r="DT63" i="35"/>
  <c r="DE65" i="35"/>
  <c r="EA65" i="35" s="1"/>
  <c r="DD65" i="35"/>
  <c r="DZ65" i="35" s="1"/>
  <c r="DC65" i="35"/>
  <c r="DF65" i="35"/>
  <c r="DG65" i="35"/>
  <c r="EB64" i="35"/>
  <c r="EC64" i="35"/>
  <c r="CR991" i="35"/>
  <c r="CO992" i="35"/>
  <c r="CN887" i="35"/>
  <c r="DM887" i="35" s="1"/>
  <c r="CP991" i="35"/>
  <c r="CQ992" i="35"/>
  <c r="CJ64" i="35"/>
  <c r="CK64" i="35" s="1"/>
  <c r="CE65" i="35"/>
  <c r="DL65" i="35" s="1"/>
  <c r="CD65" i="35"/>
  <c r="DK65" i="35" s="1"/>
  <c r="CI65" i="35"/>
  <c r="BZ66" i="35"/>
  <c r="BX66" i="35"/>
  <c r="BY66" i="35"/>
  <c r="CH66" i="35"/>
  <c r="CG614" i="35"/>
  <c r="CZ877" i="35" l="1"/>
  <c r="DO876" i="35"/>
  <c r="DN958" i="35"/>
  <c r="CT959" i="35"/>
  <c r="CS1004" i="35"/>
  <c r="DY65" i="35"/>
  <c r="DP65" i="35"/>
  <c r="DQ65" i="35"/>
  <c r="DU64" i="35"/>
  <c r="DV64" i="35"/>
  <c r="DW64" i="35"/>
  <c r="DX64" i="35"/>
  <c r="DT64" i="35"/>
  <c r="DC66" i="35"/>
  <c r="DF66" i="35"/>
  <c r="DE66" i="35"/>
  <c r="EA66" i="35" s="1"/>
  <c r="DD66" i="35"/>
  <c r="DZ66" i="35" s="1"/>
  <c r="DG66" i="35"/>
  <c r="EC65" i="35"/>
  <c r="EB65" i="35"/>
  <c r="CQ993" i="35"/>
  <c r="CP992" i="35"/>
  <c r="CN888" i="35"/>
  <c r="DM888" i="35" s="1"/>
  <c r="CO993" i="35"/>
  <c r="CR992" i="35"/>
  <c r="CD66" i="35"/>
  <c r="DK66" i="35" s="1"/>
  <c r="CE66" i="35"/>
  <c r="DL66" i="35" s="1"/>
  <c r="CI66" i="35"/>
  <c r="BY67" i="35"/>
  <c r="BX67" i="35"/>
  <c r="BZ67" i="35"/>
  <c r="CH67" i="35"/>
  <c r="CJ65" i="35"/>
  <c r="CK65" i="35" s="1"/>
  <c r="CG615" i="35"/>
  <c r="DO877" i="35" l="1"/>
  <c r="CZ878" i="35"/>
  <c r="CT960" i="35"/>
  <c r="DN959" i="35"/>
  <c r="DQ66" i="35"/>
  <c r="DY66" i="35"/>
  <c r="DP66" i="35"/>
  <c r="DW65" i="35"/>
  <c r="DX65" i="35"/>
  <c r="DU65" i="35"/>
  <c r="DV65" i="35"/>
  <c r="DT65" i="35"/>
  <c r="EC66" i="35"/>
  <c r="DE67" i="35"/>
  <c r="EA67" i="35" s="1"/>
  <c r="DC67" i="35"/>
  <c r="DF67" i="35"/>
  <c r="DG67" i="35"/>
  <c r="DD67" i="35"/>
  <c r="DZ67" i="35" s="1"/>
  <c r="EB66" i="35"/>
  <c r="CR993" i="35"/>
  <c r="CO994" i="35"/>
  <c r="CN889" i="35"/>
  <c r="DM889" i="35" s="1"/>
  <c r="CP993" i="35"/>
  <c r="CQ994" i="35"/>
  <c r="CD67" i="35"/>
  <c r="DK67" i="35" s="1"/>
  <c r="CE67" i="35"/>
  <c r="DL67" i="35" s="1"/>
  <c r="DQ67" i="35" s="1"/>
  <c r="CI67" i="35"/>
  <c r="BY68" i="35"/>
  <c r="BZ68" i="35"/>
  <c r="BX68" i="35"/>
  <c r="CH68" i="35"/>
  <c r="CJ66" i="35"/>
  <c r="CK66" i="35" s="1"/>
  <c r="CG616" i="35"/>
  <c r="CZ879" i="35" l="1"/>
  <c r="DO878" i="35"/>
  <c r="DN960" i="35"/>
  <c r="CT961" i="35"/>
  <c r="DY67" i="35"/>
  <c r="DP67" i="35"/>
  <c r="DU66" i="35"/>
  <c r="DV66" i="35"/>
  <c r="DW66" i="35"/>
  <c r="DX66" i="35"/>
  <c r="DT66" i="35"/>
  <c r="EC67" i="35"/>
  <c r="DF68" i="35"/>
  <c r="DC68" i="35"/>
  <c r="DG68" i="35"/>
  <c r="DE68" i="35"/>
  <c r="EA68" i="35" s="1"/>
  <c r="DD68" i="35"/>
  <c r="DZ68" i="35" s="1"/>
  <c r="EB67" i="35"/>
  <c r="CQ995" i="35"/>
  <c r="CP994" i="35"/>
  <c r="CN890" i="35"/>
  <c r="DM890" i="35" s="1"/>
  <c r="CO995" i="35"/>
  <c r="CR994" i="35"/>
  <c r="BY69" i="35"/>
  <c r="BX69" i="35"/>
  <c r="BZ69" i="35"/>
  <c r="CH69" i="35"/>
  <c r="CJ67" i="35"/>
  <c r="CK67" i="35" s="1"/>
  <c r="CD68" i="35"/>
  <c r="DK68" i="35" s="1"/>
  <c r="CE68" i="35"/>
  <c r="DL68" i="35" s="1"/>
  <c r="CI68" i="35"/>
  <c r="CG617" i="35"/>
  <c r="DO879" i="35" l="1"/>
  <c r="CZ880" i="35"/>
  <c r="CT962" i="35"/>
  <c r="DN961" i="35"/>
  <c r="DQ68" i="35"/>
  <c r="DY68" i="35"/>
  <c r="DP68" i="35"/>
  <c r="DW67" i="35"/>
  <c r="DV67" i="35"/>
  <c r="DX67" i="35"/>
  <c r="DU67" i="35"/>
  <c r="DT67" i="35"/>
  <c r="DD69" i="35"/>
  <c r="DZ69" i="35" s="1"/>
  <c r="DC69" i="35"/>
  <c r="DF69" i="35"/>
  <c r="DG69" i="35"/>
  <c r="DE69" i="35"/>
  <c r="EA69" i="35" s="1"/>
  <c r="EC68" i="35"/>
  <c r="EB68" i="35"/>
  <c r="CR995" i="35"/>
  <c r="CO996" i="35"/>
  <c r="CN891" i="35"/>
  <c r="DM891" i="35" s="1"/>
  <c r="CP995" i="35"/>
  <c r="CQ996" i="35"/>
  <c r="CE69" i="35"/>
  <c r="DL69" i="35" s="1"/>
  <c r="CD69" i="35"/>
  <c r="CI69" i="35"/>
  <c r="CJ68" i="35"/>
  <c r="CK68" i="35" s="1"/>
  <c r="BY70" i="35"/>
  <c r="BZ70" i="35"/>
  <c r="BX70" i="35"/>
  <c r="CH70" i="35"/>
  <c r="CG618" i="35"/>
  <c r="CZ881" i="35" l="1"/>
  <c r="DO880" i="35"/>
  <c r="DN962" i="35"/>
  <c r="CT963" i="35"/>
  <c r="DY69" i="35"/>
  <c r="DP69" i="35"/>
  <c r="DU68" i="35"/>
  <c r="DV68" i="35"/>
  <c r="DW68" i="35"/>
  <c r="DX68" i="35"/>
  <c r="DT68" i="35"/>
  <c r="EC69" i="35"/>
  <c r="DF70" i="35"/>
  <c r="DC70" i="35"/>
  <c r="DD70" i="35"/>
  <c r="DZ70" i="35" s="1"/>
  <c r="DG70" i="35"/>
  <c r="DE70" i="35"/>
  <c r="EA70" i="35" s="1"/>
  <c r="DK69" i="35"/>
  <c r="EB69" i="35" s="1"/>
  <c r="CQ997" i="35"/>
  <c r="CP996" i="35"/>
  <c r="CN892" i="35"/>
  <c r="DM892" i="35" s="1"/>
  <c r="CO997" i="35"/>
  <c r="CR996" i="35"/>
  <c r="CE70" i="35"/>
  <c r="DL70" i="35" s="1"/>
  <c r="CD70" i="35"/>
  <c r="CI70" i="35"/>
  <c r="CJ69" i="35"/>
  <c r="CK69" i="35" s="1"/>
  <c r="BX71" i="35"/>
  <c r="BZ71" i="35"/>
  <c r="BY71" i="35"/>
  <c r="CH71" i="35"/>
  <c r="CG619" i="35"/>
  <c r="DO881" i="35" l="1"/>
  <c r="CZ882" i="35"/>
  <c r="CT964" i="35"/>
  <c r="DN963" i="35"/>
  <c r="DY70" i="35"/>
  <c r="DP70" i="35"/>
  <c r="DQ69" i="35"/>
  <c r="DU69" i="35"/>
  <c r="DX69" i="35"/>
  <c r="DV69" i="35"/>
  <c r="DW69" i="35"/>
  <c r="DT69" i="35"/>
  <c r="EC70" i="35"/>
  <c r="DE71" i="35"/>
  <c r="EA71" i="35" s="1"/>
  <c r="DC71" i="35"/>
  <c r="DG71" i="35"/>
  <c r="DF71" i="35"/>
  <c r="DD71" i="35"/>
  <c r="DZ71" i="35" s="1"/>
  <c r="DK70" i="35"/>
  <c r="EB70" i="35" s="1"/>
  <c r="CR997" i="35"/>
  <c r="CO998" i="35"/>
  <c r="CN893" i="35"/>
  <c r="DM893" i="35" s="1"/>
  <c r="CP997" i="35"/>
  <c r="CQ998" i="35"/>
  <c r="CJ70" i="35"/>
  <c r="CK70" i="35" s="1"/>
  <c r="CD71" i="35"/>
  <c r="DK71" i="35" s="1"/>
  <c r="CE71" i="35"/>
  <c r="DL71" i="35" s="1"/>
  <c r="CI71" i="35"/>
  <c r="BX72" i="35"/>
  <c r="BZ72" i="35"/>
  <c r="BY72" i="35"/>
  <c r="CH72" i="35"/>
  <c r="CG620" i="35"/>
  <c r="CZ883" i="35" l="1"/>
  <c r="DO882" i="35"/>
  <c r="DN964" i="35"/>
  <c r="CT965" i="35"/>
  <c r="DY71" i="35"/>
  <c r="DP71" i="35"/>
  <c r="DQ71" i="35"/>
  <c r="DQ70" i="35"/>
  <c r="DU70" i="35"/>
  <c r="DV70" i="35"/>
  <c r="DW70" i="35"/>
  <c r="DX70" i="35"/>
  <c r="DT70" i="35"/>
  <c r="EC71" i="35"/>
  <c r="EB71" i="35"/>
  <c r="DC72" i="35"/>
  <c r="DF72" i="35"/>
  <c r="DE72" i="35"/>
  <c r="EA72" i="35" s="1"/>
  <c r="DG72" i="35"/>
  <c r="DD72" i="35"/>
  <c r="DZ72" i="35" s="1"/>
  <c r="CQ999" i="35"/>
  <c r="CP998" i="35"/>
  <c r="CN894" i="35"/>
  <c r="DM894" i="35" s="1"/>
  <c r="CO999" i="35"/>
  <c r="CR998" i="35"/>
  <c r="CJ71" i="35"/>
  <c r="CK71" i="35" s="1"/>
  <c r="CD72" i="35"/>
  <c r="DK72" i="35" s="1"/>
  <c r="CE72" i="35"/>
  <c r="DL72" i="35" s="1"/>
  <c r="CI72" i="35"/>
  <c r="BY73" i="35"/>
  <c r="BX73" i="35"/>
  <c r="BZ73" i="35"/>
  <c r="CH73" i="35"/>
  <c r="CG621" i="35"/>
  <c r="DO883" i="35" l="1"/>
  <c r="CZ884" i="35"/>
  <c r="CT966" i="35"/>
  <c r="DN965" i="35"/>
  <c r="DY72" i="35"/>
  <c r="DP72" i="35"/>
  <c r="DQ72" i="35"/>
  <c r="DX71" i="35"/>
  <c r="DU71" i="35"/>
  <c r="DV71" i="35"/>
  <c r="DW71" i="35"/>
  <c r="DT71" i="35"/>
  <c r="EC72" i="35"/>
  <c r="EB72" i="35"/>
  <c r="DC73" i="35"/>
  <c r="DG73" i="35"/>
  <c r="DD73" i="35"/>
  <c r="DZ73" i="35" s="1"/>
  <c r="DE73" i="35"/>
  <c r="EA73" i="35" s="1"/>
  <c r="DF73" i="35"/>
  <c r="CR999" i="35"/>
  <c r="CO1000" i="35"/>
  <c r="CN895" i="35"/>
  <c r="DM895" i="35" s="1"/>
  <c r="CP999" i="35"/>
  <c r="CQ1000" i="35"/>
  <c r="CJ72" i="35"/>
  <c r="CK72" i="35" s="1"/>
  <c r="CI73" i="35"/>
  <c r="BY74" i="35"/>
  <c r="BZ74" i="35"/>
  <c r="BX74" i="35"/>
  <c r="CH74" i="35"/>
  <c r="CG622" i="35"/>
  <c r="CZ885" i="35" l="1"/>
  <c r="DO884" i="35"/>
  <c r="DN966" i="35"/>
  <c r="CT967" i="35"/>
  <c r="DY73" i="35"/>
  <c r="DP73" i="35"/>
  <c r="DU72" i="35"/>
  <c r="DV72" i="35"/>
  <c r="DW72" i="35"/>
  <c r="DX72" i="35"/>
  <c r="DT72" i="35"/>
  <c r="DC74" i="35"/>
  <c r="DE74" i="35"/>
  <c r="EA74" i="35" s="1"/>
  <c r="DF74" i="35"/>
  <c r="DD74" i="35"/>
  <c r="DZ74" i="35" s="1"/>
  <c r="DG74" i="35"/>
  <c r="CQ1001" i="35"/>
  <c r="CP1000" i="35"/>
  <c r="CN896" i="35"/>
  <c r="DM896" i="35" s="1"/>
  <c r="CO1001" i="35"/>
  <c r="CR1000" i="35"/>
  <c r="CI74" i="35"/>
  <c r="BY75" i="35"/>
  <c r="BZ75" i="35"/>
  <c r="BX75" i="35"/>
  <c r="CH75" i="35"/>
  <c r="CG623" i="35"/>
  <c r="CZ886" i="35" l="1"/>
  <c r="DO885" i="35"/>
  <c r="DN967" i="35"/>
  <c r="CT968" i="35"/>
  <c r="DY74" i="35"/>
  <c r="DP74" i="35"/>
  <c r="DF75" i="35"/>
  <c r="DG75" i="35"/>
  <c r="DD75" i="35"/>
  <c r="DZ75" i="35" s="1"/>
  <c r="DE75" i="35"/>
  <c r="EA75" i="35" s="1"/>
  <c r="DC75" i="35"/>
  <c r="CR1001" i="35"/>
  <c r="CO1002" i="35"/>
  <c r="CN897" i="35"/>
  <c r="DM897" i="35" s="1"/>
  <c r="CP1001" i="35"/>
  <c r="CQ1002" i="35"/>
  <c r="BX76" i="35"/>
  <c r="BY76" i="35"/>
  <c r="BZ76" i="35"/>
  <c r="CH76" i="35"/>
  <c r="CI75" i="35"/>
  <c r="CG624" i="35"/>
  <c r="DO886" i="35" l="1"/>
  <c r="CZ887" i="35"/>
  <c r="DN968" i="35"/>
  <c r="CT969" i="35"/>
  <c r="DY75" i="35"/>
  <c r="DP75" i="35"/>
  <c r="DF76" i="35"/>
  <c r="DG76" i="35"/>
  <c r="DC76" i="35"/>
  <c r="DD76" i="35"/>
  <c r="DZ76" i="35" s="1"/>
  <c r="DE76" i="35"/>
  <c r="EA76" i="35" s="1"/>
  <c r="CQ1003" i="35"/>
  <c r="CP1002" i="35"/>
  <c r="CN898" i="35"/>
  <c r="DM898" i="35" s="1"/>
  <c r="CO1003" i="35"/>
  <c r="CR1002" i="35"/>
  <c r="CI76" i="35"/>
  <c r="BX77" i="35"/>
  <c r="BZ77" i="35"/>
  <c r="BY77" i="35"/>
  <c r="CH77" i="35"/>
  <c r="CG625" i="35"/>
  <c r="DO887" i="35" l="1"/>
  <c r="CZ888" i="35"/>
  <c r="DN969" i="35"/>
  <c r="CT970" i="35"/>
  <c r="DY76" i="35"/>
  <c r="DP76" i="35"/>
  <c r="DC77" i="35"/>
  <c r="DD77" i="35"/>
  <c r="DZ77" i="35" s="1"/>
  <c r="DF77" i="35"/>
  <c r="DE77" i="35"/>
  <c r="EA77" i="35" s="1"/>
  <c r="DG77" i="35"/>
  <c r="CR1003" i="35"/>
  <c r="CO1004" i="35"/>
  <c r="CN899" i="35"/>
  <c r="DM899" i="35" s="1"/>
  <c r="CP1003" i="35"/>
  <c r="CQ1004" i="35"/>
  <c r="CI77" i="35"/>
  <c r="BZ78" i="35"/>
  <c r="BX78" i="35"/>
  <c r="BY78" i="35"/>
  <c r="CH78" i="35"/>
  <c r="CG626" i="35"/>
  <c r="DO888" i="35" l="1"/>
  <c r="CZ889" i="35"/>
  <c r="DN970" i="35"/>
  <c r="CT971" i="35"/>
  <c r="DY77" i="35"/>
  <c r="DP77" i="35"/>
  <c r="DG78" i="35"/>
  <c r="DE78" i="35"/>
  <c r="EA78" i="35" s="1"/>
  <c r="DF78" i="35"/>
  <c r="DC78" i="35"/>
  <c r="DD78" i="35"/>
  <c r="DZ78" i="35" s="1"/>
  <c r="CP1004" i="35"/>
  <c r="CN900" i="35"/>
  <c r="DM900" i="35" s="1"/>
  <c r="CR1004" i="35"/>
  <c r="CI78" i="35"/>
  <c r="BY79" i="35"/>
  <c r="BZ79" i="35"/>
  <c r="BX79" i="35"/>
  <c r="CH79" i="35"/>
  <c r="CG627" i="35"/>
  <c r="DO889" i="35" l="1"/>
  <c r="CZ890" i="35"/>
  <c r="DN971" i="35"/>
  <c r="CT972" i="35"/>
  <c r="DY78" i="35"/>
  <c r="DP78" i="35"/>
  <c r="DD79" i="35"/>
  <c r="DZ79" i="35" s="1"/>
  <c r="DC79" i="35"/>
  <c r="DE79" i="35"/>
  <c r="EA79" i="35" s="1"/>
  <c r="DF79" i="35"/>
  <c r="DG79" i="35"/>
  <c r="CN901" i="35"/>
  <c r="DM901" i="35" s="1"/>
  <c r="BX80" i="35"/>
  <c r="BZ80" i="35"/>
  <c r="BY80" i="35"/>
  <c r="CH80" i="35"/>
  <c r="CI79" i="35"/>
  <c r="CG628" i="35"/>
  <c r="DO890" i="35" l="1"/>
  <c r="CZ891" i="35"/>
  <c r="DN972" i="35"/>
  <c r="CT973" i="35"/>
  <c r="DY79" i="35"/>
  <c r="DP79" i="35"/>
  <c r="DC80" i="35"/>
  <c r="DF80" i="35"/>
  <c r="DG80" i="35"/>
  <c r="DE80" i="35"/>
  <c r="EA80" i="35" s="1"/>
  <c r="DD80" i="35"/>
  <c r="DZ80" i="35" s="1"/>
  <c r="CN902" i="35"/>
  <c r="DM902" i="35" s="1"/>
  <c r="CI80" i="35"/>
  <c r="BX81" i="35"/>
  <c r="BY81" i="35"/>
  <c r="BZ81" i="35"/>
  <c r="CH81" i="35"/>
  <c r="CG629" i="35"/>
  <c r="DO891" i="35" l="1"/>
  <c r="CZ892" i="35"/>
  <c r="CT974" i="35"/>
  <c r="DN973" i="35"/>
  <c r="DY80" i="35"/>
  <c r="DP80" i="35"/>
  <c r="DE81" i="35"/>
  <c r="EA81" i="35" s="1"/>
  <c r="DF81" i="35"/>
  <c r="DC81" i="35"/>
  <c r="DD81" i="35"/>
  <c r="DZ81" i="35" s="1"/>
  <c r="DG81" i="35"/>
  <c r="CN903" i="35"/>
  <c r="DM903" i="35" s="1"/>
  <c r="BZ82" i="35"/>
  <c r="BX82" i="35"/>
  <c r="BY82" i="35"/>
  <c r="CH82" i="35"/>
  <c r="CI81" i="35"/>
  <c r="CG630" i="35"/>
  <c r="DO892" i="35" l="1"/>
  <c r="CZ893" i="35"/>
  <c r="DN974" i="35"/>
  <c r="CT975" i="35"/>
  <c r="DY81" i="35"/>
  <c r="DP81" i="35"/>
  <c r="DE82" i="35"/>
  <c r="EA82" i="35" s="1"/>
  <c r="DC82" i="35"/>
  <c r="DD82" i="35"/>
  <c r="DZ82" i="35" s="1"/>
  <c r="DF82" i="35"/>
  <c r="DG82" i="35"/>
  <c r="CN904" i="35"/>
  <c r="DM904" i="35" s="1"/>
  <c r="BX83" i="35"/>
  <c r="BZ83" i="35"/>
  <c r="BY83" i="35"/>
  <c r="CH83" i="35"/>
  <c r="CI82" i="35"/>
  <c r="CG631" i="35"/>
  <c r="DO893" i="35" l="1"/>
  <c r="CZ894" i="35"/>
  <c r="DN975" i="35"/>
  <c r="CT976" i="35"/>
  <c r="DY82" i="35"/>
  <c r="DP82" i="35"/>
  <c r="DE83" i="35"/>
  <c r="EA83" i="35" s="1"/>
  <c r="DF83" i="35"/>
  <c r="DG83" i="35"/>
  <c r="DC83" i="35"/>
  <c r="DD83" i="35"/>
  <c r="DZ83" i="35" s="1"/>
  <c r="CN905" i="35"/>
  <c r="DM905" i="35" s="1"/>
  <c r="CI83" i="35"/>
  <c r="BY84" i="35"/>
  <c r="BX84" i="35"/>
  <c r="BZ84" i="35"/>
  <c r="CH84" i="35"/>
  <c r="CG632" i="35"/>
  <c r="DO894" i="35" l="1"/>
  <c r="CZ895" i="35"/>
  <c r="DN976" i="35"/>
  <c r="CT977" i="35"/>
  <c r="DY83" i="35"/>
  <c r="DP83" i="35"/>
  <c r="DC84" i="35"/>
  <c r="DD84" i="35"/>
  <c r="DZ84" i="35" s="1"/>
  <c r="DG84" i="35"/>
  <c r="DF84" i="35"/>
  <c r="DE84" i="35"/>
  <c r="EA84" i="35" s="1"/>
  <c r="CN906" i="35"/>
  <c r="DM906" i="35" s="1"/>
  <c r="BZ85" i="35"/>
  <c r="BX85" i="35"/>
  <c r="BY85" i="35"/>
  <c r="CH85" i="35"/>
  <c r="CI84" i="35"/>
  <c r="CG633" i="35"/>
  <c r="DO895" i="35" l="1"/>
  <c r="CZ896" i="35"/>
  <c r="DN977" i="35"/>
  <c r="CT978" i="35"/>
  <c r="DY84" i="35"/>
  <c r="DP84" i="35"/>
  <c r="DG85" i="35"/>
  <c r="DC85" i="35"/>
  <c r="DF85" i="35"/>
  <c r="DE85" i="35"/>
  <c r="EA85" i="35" s="1"/>
  <c r="DD85" i="35"/>
  <c r="DZ85" i="35" s="1"/>
  <c r="CN907" i="35"/>
  <c r="DM907" i="35" s="1"/>
  <c r="CI85" i="35"/>
  <c r="BX86" i="35"/>
  <c r="BY86" i="35"/>
  <c r="BZ86" i="35"/>
  <c r="CH86" i="35"/>
  <c r="CG634" i="35"/>
  <c r="CZ897" i="35" l="1"/>
  <c r="DO896" i="35"/>
  <c r="DN978" i="35"/>
  <c r="CT979" i="35"/>
  <c r="DY85" i="35"/>
  <c r="DP85" i="35"/>
  <c r="DE86" i="35"/>
  <c r="EA86" i="35" s="1"/>
  <c r="DC86" i="35"/>
  <c r="DG86" i="35"/>
  <c r="DD86" i="35"/>
  <c r="DZ86" i="35" s="1"/>
  <c r="DF86" i="35"/>
  <c r="CN908" i="35"/>
  <c r="DM908" i="35" s="1"/>
  <c r="BX87" i="35"/>
  <c r="BZ87" i="35"/>
  <c r="BY87" i="35"/>
  <c r="CH87" i="35"/>
  <c r="CI86" i="35"/>
  <c r="CG635" i="35"/>
  <c r="DO897" i="35" l="1"/>
  <c r="CZ898" i="35"/>
  <c r="DN979" i="35"/>
  <c r="CT980" i="35"/>
  <c r="DY86" i="35"/>
  <c r="DP86" i="35"/>
  <c r="DE87" i="35"/>
  <c r="EA87" i="35" s="1"/>
  <c r="DF87" i="35"/>
  <c r="DC87" i="35"/>
  <c r="DG87" i="35"/>
  <c r="DD87" i="35"/>
  <c r="DZ87" i="35" s="1"/>
  <c r="CN909" i="35"/>
  <c r="DM909" i="35" s="1"/>
  <c r="CI87" i="35"/>
  <c r="BZ88" i="35"/>
  <c r="BX88" i="35"/>
  <c r="BY88" i="35"/>
  <c r="CH88" i="35"/>
  <c r="CG636" i="35"/>
  <c r="DO898" i="35" l="1"/>
  <c r="CZ899" i="35"/>
  <c r="DN980" i="35"/>
  <c r="CT981" i="35"/>
  <c r="DY87" i="35"/>
  <c r="DP87" i="35"/>
  <c r="DC88" i="35"/>
  <c r="DD88" i="35"/>
  <c r="DZ88" i="35" s="1"/>
  <c r="DE88" i="35"/>
  <c r="EA88" i="35" s="1"/>
  <c r="DG88" i="35"/>
  <c r="DF88" i="35"/>
  <c r="CN910" i="35"/>
  <c r="DM910" i="35" s="1"/>
  <c r="BZ89" i="35"/>
  <c r="BX89" i="35"/>
  <c r="BY89" i="35"/>
  <c r="CH89" i="35"/>
  <c r="CI88" i="35"/>
  <c r="CG637" i="35"/>
  <c r="DO899" i="35" l="1"/>
  <c r="CZ900" i="35"/>
  <c r="DN981" i="35"/>
  <c r="CT982" i="35"/>
  <c r="DY88" i="35"/>
  <c r="DP88" i="35"/>
  <c r="DD89" i="35"/>
  <c r="DZ89" i="35" s="1"/>
  <c r="DG89" i="35"/>
  <c r="DE89" i="35"/>
  <c r="EA89" i="35" s="1"/>
  <c r="DC89" i="35"/>
  <c r="DF89" i="35"/>
  <c r="CN911" i="35"/>
  <c r="DM911" i="35" s="1"/>
  <c r="CI89" i="35"/>
  <c r="BZ90" i="35"/>
  <c r="BX90" i="35"/>
  <c r="BY90" i="35"/>
  <c r="CH90" i="35"/>
  <c r="CG638" i="35"/>
  <c r="DO900" i="35" l="1"/>
  <c r="CZ901" i="35"/>
  <c r="DN982" i="35"/>
  <c r="CT983" i="35"/>
  <c r="DY89" i="35"/>
  <c r="DP89" i="35"/>
  <c r="DG90" i="35"/>
  <c r="DF90" i="35"/>
  <c r="DE90" i="35"/>
  <c r="EA90" i="35" s="1"/>
  <c r="DC90" i="35"/>
  <c r="DD90" i="35"/>
  <c r="DZ90" i="35" s="1"/>
  <c r="CN912" i="35"/>
  <c r="DM912" i="35" s="1"/>
  <c r="CI90" i="35"/>
  <c r="BX91" i="35"/>
  <c r="BZ91" i="35"/>
  <c r="BY91" i="35"/>
  <c r="CH91" i="35"/>
  <c r="CG639" i="35"/>
  <c r="DO901" i="35" l="1"/>
  <c r="CZ902" i="35"/>
  <c r="DN983" i="35"/>
  <c r="CT984" i="35"/>
  <c r="DY90" i="35"/>
  <c r="DP90" i="35"/>
  <c r="DG91" i="35"/>
  <c r="DD91" i="35"/>
  <c r="DZ91" i="35" s="1"/>
  <c r="DE91" i="35"/>
  <c r="EA91" i="35" s="1"/>
  <c r="DF91" i="35"/>
  <c r="DC91" i="35"/>
  <c r="CN913" i="35"/>
  <c r="DM913" i="35" s="1"/>
  <c r="BX92" i="35"/>
  <c r="BY92" i="35"/>
  <c r="BZ92" i="35"/>
  <c r="CH92" i="35"/>
  <c r="CI91" i="35"/>
  <c r="CG640" i="35"/>
  <c r="DO902" i="35" l="1"/>
  <c r="CZ903" i="35"/>
  <c r="DN984" i="35"/>
  <c r="CT985" i="35"/>
  <c r="DY91" i="35"/>
  <c r="DP91" i="35"/>
  <c r="DD92" i="35"/>
  <c r="DZ92" i="35" s="1"/>
  <c r="DG92" i="35"/>
  <c r="DF92" i="35"/>
  <c r="DE92" i="35"/>
  <c r="EA92" i="35" s="1"/>
  <c r="DC92" i="35"/>
  <c r="CN914" i="35"/>
  <c r="DM914" i="35" s="1"/>
  <c r="CI92" i="35"/>
  <c r="BZ93" i="35"/>
  <c r="BX93" i="35"/>
  <c r="BY93" i="35"/>
  <c r="CH93" i="35"/>
  <c r="CG641" i="35"/>
  <c r="DO903" i="35" l="1"/>
  <c r="CZ904" i="35"/>
  <c r="DN985" i="35"/>
  <c r="CT986" i="35"/>
  <c r="DY92" i="35"/>
  <c r="DP92" i="35"/>
  <c r="DF93" i="35"/>
  <c r="DG93" i="35"/>
  <c r="DD93" i="35"/>
  <c r="DZ93" i="35" s="1"/>
  <c r="DE93" i="35"/>
  <c r="EA93" i="35" s="1"/>
  <c r="DC93" i="35"/>
  <c r="CN915" i="35"/>
  <c r="DM915" i="35" s="1"/>
  <c r="CI93" i="35"/>
  <c r="BZ94" i="35"/>
  <c r="BX94" i="35"/>
  <c r="BY94" i="35"/>
  <c r="CH94" i="35"/>
  <c r="CG642" i="35"/>
  <c r="DO904" i="35" l="1"/>
  <c r="CZ905" i="35"/>
  <c r="DN986" i="35"/>
  <c r="CT987" i="35"/>
  <c r="DY93" i="35"/>
  <c r="DP93" i="35"/>
  <c r="DC94" i="35"/>
  <c r="DF94" i="35"/>
  <c r="DE94" i="35"/>
  <c r="EA94" i="35" s="1"/>
  <c r="DG94" i="35"/>
  <c r="DD94" i="35"/>
  <c r="DZ94" i="35" s="1"/>
  <c r="CN916" i="35"/>
  <c r="DM916" i="35" s="1"/>
  <c r="CI94" i="35"/>
  <c r="BY95" i="35"/>
  <c r="BX95" i="35"/>
  <c r="BZ95" i="35"/>
  <c r="CH95" i="35"/>
  <c r="CG643" i="35"/>
  <c r="DO905" i="35" l="1"/>
  <c r="CZ906" i="35"/>
  <c r="DN987" i="35"/>
  <c r="CT988" i="35"/>
  <c r="DY94" i="35"/>
  <c r="DP94" i="35"/>
  <c r="DD95" i="35"/>
  <c r="DZ95" i="35" s="1"/>
  <c r="DC95" i="35"/>
  <c r="DF95" i="35"/>
  <c r="DE95" i="35"/>
  <c r="EA95" i="35" s="1"/>
  <c r="DG95" i="35"/>
  <c r="CN917" i="35"/>
  <c r="DM917" i="35" s="1"/>
  <c r="CI95" i="35"/>
  <c r="BY96" i="35"/>
  <c r="BZ96" i="35"/>
  <c r="BX96" i="35"/>
  <c r="CH96" i="35"/>
  <c r="CG644" i="35"/>
  <c r="DO906" i="35" l="1"/>
  <c r="CZ907" i="35"/>
  <c r="DN988" i="35"/>
  <c r="CT989" i="35"/>
  <c r="DY95" i="35"/>
  <c r="DP95" i="35"/>
  <c r="DG96" i="35"/>
  <c r="DD96" i="35"/>
  <c r="DZ96" i="35" s="1"/>
  <c r="DE96" i="35"/>
  <c r="EA96" i="35" s="1"/>
  <c r="DF96" i="35"/>
  <c r="DC96" i="35"/>
  <c r="CN918" i="35"/>
  <c r="DM918" i="35" s="1"/>
  <c r="BX97" i="35"/>
  <c r="BY97" i="35"/>
  <c r="BZ97" i="35"/>
  <c r="CH97" i="35"/>
  <c r="CI96" i="35"/>
  <c r="CG645" i="35"/>
  <c r="DO907" i="35" l="1"/>
  <c r="CZ908" i="35"/>
  <c r="DN989" i="35"/>
  <c r="CT990" i="35"/>
  <c r="DY96" i="35"/>
  <c r="DP96" i="35"/>
  <c r="DG97" i="35"/>
  <c r="DF97" i="35"/>
  <c r="DE97" i="35"/>
  <c r="EA97" i="35" s="1"/>
  <c r="DC97" i="35"/>
  <c r="DD97" i="35"/>
  <c r="DZ97" i="35" s="1"/>
  <c r="CN919" i="35"/>
  <c r="DM919" i="35" s="1"/>
  <c r="CI97" i="35"/>
  <c r="BX98" i="35"/>
  <c r="BZ98" i="35"/>
  <c r="BY98" i="35"/>
  <c r="CH98" i="35"/>
  <c r="CG646" i="35"/>
  <c r="DO908" i="35" l="1"/>
  <c r="CZ909" i="35"/>
  <c r="DN990" i="35"/>
  <c r="CT991" i="35"/>
  <c r="DY97" i="35"/>
  <c r="DP97" i="35"/>
  <c r="DC98" i="35"/>
  <c r="DF98" i="35"/>
  <c r="DG98" i="35"/>
  <c r="DD98" i="35"/>
  <c r="DZ98" i="35" s="1"/>
  <c r="DE98" i="35"/>
  <c r="EA98" i="35" s="1"/>
  <c r="CN920" i="35"/>
  <c r="DM920" i="35" s="1"/>
  <c r="BY99" i="35"/>
  <c r="BZ99" i="35"/>
  <c r="BX99" i="35"/>
  <c r="CH99" i="35"/>
  <c r="CI98" i="35"/>
  <c r="CG647" i="35"/>
  <c r="DO909" i="35" l="1"/>
  <c r="CZ910" i="35"/>
  <c r="DN991" i="35"/>
  <c r="CT992" i="35"/>
  <c r="DY98" i="35"/>
  <c r="DP98" i="35"/>
  <c r="DD99" i="35"/>
  <c r="DZ99" i="35" s="1"/>
  <c r="DF99" i="35"/>
  <c r="DE99" i="35"/>
  <c r="EA99" i="35" s="1"/>
  <c r="DG99" i="35"/>
  <c r="DC99" i="35"/>
  <c r="CN921" i="35"/>
  <c r="DM921" i="35" s="1"/>
  <c r="CI99" i="35"/>
  <c r="BX100" i="35"/>
  <c r="BZ100" i="35"/>
  <c r="BY100" i="35"/>
  <c r="CH100" i="35"/>
  <c r="CG648" i="35"/>
  <c r="DO910" i="35" l="1"/>
  <c r="CZ911" i="35"/>
  <c r="DN992" i="35"/>
  <c r="CT993" i="35"/>
  <c r="DY99" i="35"/>
  <c r="DP99" i="35"/>
  <c r="DG100" i="35"/>
  <c r="DC100" i="35"/>
  <c r="DE100" i="35"/>
  <c r="EA100" i="35" s="1"/>
  <c r="DF100" i="35"/>
  <c r="DD100" i="35"/>
  <c r="DZ100" i="35" s="1"/>
  <c r="CN922" i="35"/>
  <c r="DM922" i="35" s="1"/>
  <c r="CI100" i="35"/>
  <c r="BY101" i="35"/>
  <c r="BZ101" i="35"/>
  <c r="BX101" i="35"/>
  <c r="CH101" i="35"/>
  <c r="CG649" i="35"/>
  <c r="DO911" i="35" l="1"/>
  <c r="CZ912" i="35"/>
  <c r="DN993" i="35"/>
  <c r="CT994" i="35"/>
  <c r="DY100" i="35"/>
  <c r="DP100" i="35"/>
  <c r="DF101" i="35"/>
  <c r="DE101" i="35"/>
  <c r="EA101" i="35" s="1"/>
  <c r="DG101" i="35"/>
  <c r="DC101" i="35"/>
  <c r="DD101" i="35"/>
  <c r="DZ101" i="35" s="1"/>
  <c r="CN923" i="35"/>
  <c r="DM923" i="35" s="1"/>
  <c r="BZ102" i="35"/>
  <c r="BY102" i="35"/>
  <c r="BX102" i="35"/>
  <c r="CH102" i="35"/>
  <c r="CI101" i="35"/>
  <c r="CG650" i="35"/>
  <c r="DO912" i="35" l="1"/>
  <c r="CZ913" i="35"/>
  <c r="DN994" i="35"/>
  <c r="CT995" i="35"/>
  <c r="DY101" i="35"/>
  <c r="DP101" i="35"/>
  <c r="DE102" i="35"/>
  <c r="EA102" i="35" s="1"/>
  <c r="DG102" i="35"/>
  <c r="DD102" i="35"/>
  <c r="DZ102" i="35" s="1"/>
  <c r="DC102" i="35"/>
  <c r="DF102" i="35"/>
  <c r="CN924" i="35"/>
  <c r="DM924" i="35" s="1"/>
  <c r="CI102" i="35"/>
  <c r="BX103" i="35"/>
  <c r="BY103" i="35"/>
  <c r="BZ103" i="35"/>
  <c r="CH103" i="35"/>
  <c r="CG651" i="35"/>
  <c r="DO913" i="35" l="1"/>
  <c r="CZ914" i="35"/>
  <c r="DN995" i="35"/>
  <c r="CT996" i="35"/>
  <c r="DY102" i="35"/>
  <c r="DP102" i="35"/>
  <c r="DF103" i="35"/>
  <c r="DC103" i="35"/>
  <c r="DD103" i="35"/>
  <c r="DZ103" i="35" s="1"/>
  <c r="DG103" i="35"/>
  <c r="DE103" i="35"/>
  <c r="EA103" i="35" s="1"/>
  <c r="CN925" i="35"/>
  <c r="DM925" i="35" s="1"/>
  <c r="BZ104" i="35"/>
  <c r="BY104" i="35"/>
  <c r="BX104" i="35"/>
  <c r="CH104" i="35"/>
  <c r="CI103" i="35"/>
  <c r="CG652" i="35"/>
  <c r="DO914" i="35" l="1"/>
  <c r="CZ915" i="35"/>
  <c r="DN996" i="35"/>
  <c r="CT997" i="35"/>
  <c r="DY103" i="35"/>
  <c r="DP103" i="35"/>
  <c r="DF104" i="35"/>
  <c r="DC104" i="35"/>
  <c r="DD104" i="35"/>
  <c r="DZ104" i="35" s="1"/>
  <c r="DE104" i="35"/>
  <c r="EA104" i="35" s="1"/>
  <c r="DG104" i="35"/>
  <c r="CN926" i="35"/>
  <c r="DM926" i="35" s="1"/>
  <c r="CI104" i="35"/>
  <c r="BY105" i="35"/>
  <c r="BX105" i="35"/>
  <c r="BZ105" i="35"/>
  <c r="CH105" i="35"/>
  <c r="CG653" i="35"/>
  <c r="DO915" i="35" l="1"/>
  <c r="CZ916" i="35"/>
  <c r="DN997" i="35"/>
  <c r="CT998" i="35"/>
  <c r="DY104" i="35"/>
  <c r="DP104" i="35"/>
  <c r="DC105" i="35"/>
  <c r="DD105" i="35"/>
  <c r="DZ105" i="35" s="1"/>
  <c r="DF105" i="35"/>
  <c r="DG105" i="35"/>
  <c r="DE105" i="35"/>
  <c r="EA105" i="35" s="1"/>
  <c r="CN927" i="35"/>
  <c r="DM927" i="35" s="1"/>
  <c r="BY106" i="35"/>
  <c r="BX106" i="35"/>
  <c r="BZ106" i="35"/>
  <c r="CH106" i="35"/>
  <c r="CI105" i="35"/>
  <c r="CG654" i="35"/>
  <c r="DO916" i="35" l="1"/>
  <c r="CZ917" i="35"/>
  <c r="DN998" i="35"/>
  <c r="CT999" i="35"/>
  <c r="DY105" i="35"/>
  <c r="DP105" i="35"/>
  <c r="DF106" i="35"/>
  <c r="DG106" i="35"/>
  <c r="DE106" i="35"/>
  <c r="EA106" i="35" s="1"/>
  <c r="DD106" i="35"/>
  <c r="DZ106" i="35" s="1"/>
  <c r="DC106" i="35"/>
  <c r="CN928" i="35"/>
  <c r="DM928" i="35" s="1"/>
  <c r="CI106" i="35"/>
  <c r="BX107" i="35"/>
  <c r="BZ107" i="35"/>
  <c r="BY107" i="35"/>
  <c r="CH107" i="35"/>
  <c r="CG655" i="35"/>
  <c r="DO917" i="35" l="1"/>
  <c r="CZ918" i="35"/>
  <c r="DN999" i="35"/>
  <c r="CT1000" i="35"/>
  <c r="DY106" i="35"/>
  <c r="DP106" i="35"/>
  <c r="DE107" i="35"/>
  <c r="EA107" i="35" s="1"/>
  <c r="DF107" i="35"/>
  <c r="DD107" i="35"/>
  <c r="DZ107" i="35" s="1"/>
  <c r="DC107" i="35"/>
  <c r="DG107" i="35"/>
  <c r="CN929" i="35"/>
  <c r="DM929" i="35" s="1"/>
  <c r="BY108" i="35"/>
  <c r="BX108" i="35"/>
  <c r="BZ108" i="35"/>
  <c r="CH108" i="35"/>
  <c r="CI107" i="35"/>
  <c r="CG656" i="35"/>
  <c r="DO918" i="35" l="1"/>
  <c r="CZ919" i="35"/>
  <c r="DN1000" i="35"/>
  <c r="CT1001" i="35"/>
  <c r="DY107" i="35"/>
  <c r="DP107" i="35"/>
  <c r="DF108" i="35"/>
  <c r="DD108" i="35"/>
  <c r="DZ108" i="35" s="1"/>
  <c r="DE108" i="35"/>
  <c r="EA108" i="35" s="1"/>
  <c r="DG108" i="35"/>
  <c r="DC108" i="35"/>
  <c r="CN930" i="35"/>
  <c r="DM930" i="35" s="1"/>
  <c r="CI108" i="35"/>
  <c r="BX109" i="35"/>
  <c r="BZ109" i="35"/>
  <c r="BY109" i="35"/>
  <c r="CH109" i="35"/>
  <c r="CG657" i="35"/>
  <c r="DO919" i="35" l="1"/>
  <c r="CZ920" i="35"/>
  <c r="DN1001" i="35"/>
  <c r="CT1002" i="35"/>
  <c r="DY108" i="35"/>
  <c r="DP108" i="35"/>
  <c r="DF109" i="35"/>
  <c r="DD109" i="35"/>
  <c r="DZ109" i="35" s="1"/>
  <c r="DC109" i="35"/>
  <c r="DG109" i="35"/>
  <c r="DE109" i="35"/>
  <c r="EA109" i="35" s="1"/>
  <c r="CN931" i="35"/>
  <c r="DM931" i="35" s="1"/>
  <c r="CI109" i="35"/>
  <c r="BY110" i="35"/>
  <c r="BX110" i="35"/>
  <c r="BZ110" i="35"/>
  <c r="CH110" i="35"/>
  <c r="CG658" i="35"/>
  <c r="DO920" i="35" l="1"/>
  <c r="CZ921" i="35"/>
  <c r="DN1002" i="35"/>
  <c r="CT1003" i="35"/>
  <c r="DY109" i="35"/>
  <c r="DP109" i="35"/>
  <c r="DE110" i="35"/>
  <c r="EA110" i="35" s="1"/>
  <c r="DG110" i="35"/>
  <c r="DF110" i="35"/>
  <c r="DD110" i="35"/>
  <c r="DZ110" i="35" s="1"/>
  <c r="DC110" i="35"/>
  <c r="CN932" i="35"/>
  <c r="DM932" i="35" s="1"/>
  <c r="CI110" i="35"/>
  <c r="BZ111" i="35"/>
  <c r="BX111" i="35"/>
  <c r="BY111" i="35"/>
  <c r="CH111" i="35"/>
  <c r="CG659" i="35"/>
  <c r="DO921" i="35" l="1"/>
  <c r="CZ922" i="35"/>
  <c r="DN1003" i="35"/>
  <c r="CT1004" i="35"/>
  <c r="DN1004" i="35" s="1"/>
  <c r="DY110" i="35"/>
  <c r="DP110" i="35"/>
  <c r="DF111" i="35"/>
  <c r="DG111" i="35"/>
  <c r="DC111" i="35"/>
  <c r="DD111" i="35"/>
  <c r="DZ111" i="35" s="1"/>
  <c r="DE111" i="35"/>
  <c r="EA111" i="35" s="1"/>
  <c r="CN933" i="35"/>
  <c r="DM933" i="35" s="1"/>
  <c r="CI111" i="35"/>
  <c r="BX112" i="35"/>
  <c r="BY112" i="35"/>
  <c r="BZ112" i="35"/>
  <c r="CH112" i="35"/>
  <c r="CG660" i="35"/>
  <c r="DO922" i="35" l="1"/>
  <c r="CZ923" i="35"/>
  <c r="DY111" i="35"/>
  <c r="DP111" i="35"/>
  <c r="DC112" i="35"/>
  <c r="DF112" i="35"/>
  <c r="DD112" i="35"/>
  <c r="DZ112" i="35" s="1"/>
  <c r="DE112" i="35"/>
  <c r="EA112" i="35" s="1"/>
  <c r="DG112" i="35"/>
  <c r="CN934" i="35"/>
  <c r="DM934" i="35" s="1"/>
  <c r="CI112" i="35"/>
  <c r="BX113" i="35"/>
  <c r="BZ113" i="35"/>
  <c r="BY113" i="35"/>
  <c r="CH113" i="35"/>
  <c r="CG661" i="35"/>
  <c r="DO923" i="35" l="1"/>
  <c r="CZ924" i="35"/>
  <c r="DY112" i="35"/>
  <c r="DP112" i="35"/>
  <c r="DE113" i="35"/>
  <c r="EA113" i="35" s="1"/>
  <c r="DF113" i="35"/>
  <c r="DD113" i="35"/>
  <c r="DZ113" i="35" s="1"/>
  <c r="DC113" i="35"/>
  <c r="DG113" i="35"/>
  <c r="CN935" i="35"/>
  <c r="DM935" i="35" s="1"/>
  <c r="CI113" i="35"/>
  <c r="BZ114" i="35"/>
  <c r="BY114" i="35"/>
  <c r="BX114" i="35"/>
  <c r="CH114" i="35"/>
  <c r="CG662" i="35"/>
  <c r="DO924" i="35" l="1"/>
  <c r="CZ925" i="35"/>
  <c r="DY113" i="35"/>
  <c r="DP113" i="35"/>
  <c r="DC114" i="35"/>
  <c r="DD114" i="35"/>
  <c r="DZ114" i="35" s="1"/>
  <c r="DF114" i="35"/>
  <c r="DE114" i="35"/>
  <c r="EA114" i="35" s="1"/>
  <c r="DG114" i="35"/>
  <c r="CN936" i="35"/>
  <c r="DM936" i="35" s="1"/>
  <c r="CI114" i="35"/>
  <c r="BY115" i="35"/>
  <c r="BX115" i="35"/>
  <c r="BZ115" i="35"/>
  <c r="CH115" i="35"/>
  <c r="CG663" i="35"/>
  <c r="DO925" i="35" l="1"/>
  <c r="CZ926" i="35"/>
  <c r="DY114" i="35"/>
  <c r="DP114" i="35"/>
  <c r="DD115" i="35"/>
  <c r="DZ115" i="35" s="1"/>
  <c r="DE115" i="35"/>
  <c r="EA115" i="35" s="1"/>
  <c r="DG115" i="35"/>
  <c r="DF115" i="35"/>
  <c r="DC115" i="35"/>
  <c r="CN937" i="35"/>
  <c r="DM937" i="35" s="1"/>
  <c r="CI115" i="35"/>
  <c r="BZ116" i="35"/>
  <c r="BY116" i="35"/>
  <c r="BX116" i="35"/>
  <c r="CH116" i="35"/>
  <c r="CG664" i="35"/>
  <c r="DO926" i="35" l="1"/>
  <c r="CZ927" i="35"/>
  <c r="DY115" i="35"/>
  <c r="DP115" i="35"/>
  <c r="DF116" i="35"/>
  <c r="DD116" i="35"/>
  <c r="DZ116" i="35" s="1"/>
  <c r="DC116" i="35"/>
  <c r="DG116" i="35"/>
  <c r="DE116" i="35"/>
  <c r="EA116" i="35" s="1"/>
  <c r="CN938" i="35"/>
  <c r="DM938" i="35" s="1"/>
  <c r="BX117" i="35"/>
  <c r="BZ117" i="35"/>
  <c r="BY117" i="35"/>
  <c r="CH117" i="35"/>
  <c r="CI116" i="35"/>
  <c r="CG665" i="35"/>
  <c r="DO927" i="35" l="1"/>
  <c r="CZ928" i="35"/>
  <c r="DY116" i="35"/>
  <c r="DP116" i="35"/>
  <c r="DG117" i="35"/>
  <c r="DE117" i="35"/>
  <c r="EA117" i="35" s="1"/>
  <c r="DD117" i="35"/>
  <c r="DZ117" i="35" s="1"/>
  <c r="DF117" i="35"/>
  <c r="DC117" i="35"/>
  <c r="CN939" i="35"/>
  <c r="DM939" i="35" s="1"/>
  <c r="CI117" i="35"/>
  <c r="BX118" i="35"/>
  <c r="BZ118" i="35"/>
  <c r="BY118" i="35"/>
  <c r="CH118" i="35"/>
  <c r="CG666" i="35"/>
  <c r="DO928" i="35" l="1"/>
  <c r="CZ929" i="35"/>
  <c r="DY117" i="35"/>
  <c r="DP117" i="35"/>
  <c r="DC118" i="35"/>
  <c r="DG118" i="35"/>
  <c r="DF118" i="35"/>
  <c r="DD118" i="35"/>
  <c r="DZ118" i="35" s="1"/>
  <c r="DE118" i="35"/>
  <c r="EA118" i="35" s="1"/>
  <c r="CN940" i="35"/>
  <c r="DM940" i="35" s="1"/>
  <c r="BX119" i="35"/>
  <c r="BY119" i="35"/>
  <c r="BZ119" i="35"/>
  <c r="CH119" i="35"/>
  <c r="CI118" i="35"/>
  <c r="CG667" i="35"/>
  <c r="DO929" i="35" l="1"/>
  <c r="CZ930" i="35"/>
  <c r="DY118" i="35"/>
  <c r="DP118" i="35"/>
  <c r="DF119" i="35"/>
  <c r="DG119" i="35"/>
  <c r="DC119" i="35"/>
  <c r="DD119" i="35"/>
  <c r="DZ119" i="35" s="1"/>
  <c r="DE119" i="35"/>
  <c r="EA119" i="35" s="1"/>
  <c r="CN941" i="35"/>
  <c r="DM941" i="35" s="1"/>
  <c r="CI119" i="35"/>
  <c r="BX120" i="35"/>
  <c r="BZ120" i="35"/>
  <c r="BY120" i="35"/>
  <c r="CH120" i="35"/>
  <c r="CG668" i="35"/>
  <c r="DO930" i="35" l="1"/>
  <c r="CZ931" i="35"/>
  <c r="DY119" i="35"/>
  <c r="DP119" i="35"/>
  <c r="DD120" i="35"/>
  <c r="DZ120" i="35" s="1"/>
  <c r="DE120" i="35"/>
  <c r="EA120" i="35" s="1"/>
  <c r="DF120" i="35"/>
  <c r="DC120" i="35"/>
  <c r="DG120" i="35"/>
  <c r="CN942" i="35"/>
  <c r="DM942" i="35" s="1"/>
  <c r="BX121" i="35"/>
  <c r="BY121" i="35"/>
  <c r="BZ121" i="35"/>
  <c r="CH121" i="35"/>
  <c r="CI120" i="35"/>
  <c r="CG669" i="35"/>
  <c r="DO931" i="35" l="1"/>
  <c r="CZ932" i="35"/>
  <c r="DY120" i="35"/>
  <c r="DP120" i="35"/>
  <c r="DC121" i="35"/>
  <c r="DE121" i="35"/>
  <c r="EA121" i="35" s="1"/>
  <c r="DG121" i="35"/>
  <c r="DF121" i="35"/>
  <c r="DD121" i="35"/>
  <c r="DZ121" i="35" s="1"/>
  <c r="CN943" i="35"/>
  <c r="DM943" i="35" s="1"/>
  <c r="CI121" i="35"/>
  <c r="BX122" i="35"/>
  <c r="BY122" i="35"/>
  <c r="BZ122" i="35"/>
  <c r="CH122" i="35"/>
  <c r="CG670" i="35"/>
  <c r="DO932" i="35" l="1"/>
  <c r="CZ933" i="35"/>
  <c r="DY121" i="35"/>
  <c r="DP121" i="35"/>
  <c r="DF122" i="35"/>
  <c r="DC122" i="35"/>
  <c r="DG122" i="35"/>
  <c r="DE122" i="35"/>
  <c r="EA122" i="35" s="1"/>
  <c r="DD122" i="35"/>
  <c r="DZ122" i="35" s="1"/>
  <c r="CN944" i="35"/>
  <c r="DM944" i="35" s="1"/>
  <c r="CI122" i="35"/>
  <c r="BY123" i="35"/>
  <c r="BZ123" i="35"/>
  <c r="BX123" i="35"/>
  <c r="CH123" i="35"/>
  <c r="CG671" i="35"/>
  <c r="DO933" i="35" l="1"/>
  <c r="CZ934" i="35"/>
  <c r="DY122" i="35"/>
  <c r="DP122" i="35"/>
  <c r="DC123" i="35"/>
  <c r="DD123" i="35"/>
  <c r="DZ123" i="35" s="1"/>
  <c r="DE123" i="35"/>
  <c r="EA123" i="35" s="1"/>
  <c r="DG123" i="35"/>
  <c r="DF123" i="35"/>
  <c r="CN945" i="35"/>
  <c r="DM945" i="35" s="1"/>
  <c r="CI123" i="35"/>
  <c r="CI124" i="35" s="1"/>
  <c r="BZ124" i="35"/>
  <c r="BY124" i="35"/>
  <c r="BX124" i="35"/>
  <c r="CH124" i="35"/>
  <c r="CG672" i="35"/>
  <c r="DO934" i="35" l="1"/>
  <c r="CZ935" i="35"/>
  <c r="DY123" i="35"/>
  <c r="DP123" i="35"/>
  <c r="DF124" i="35"/>
  <c r="DC124" i="35"/>
  <c r="DD124" i="35"/>
  <c r="DZ124" i="35" s="1"/>
  <c r="DE124" i="35"/>
  <c r="EA124" i="35" s="1"/>
  <c r="DG124" i="35"/>
  <c r="CN946" i="35"/>
  <c r="DM946" i="35" s="1"/>
  <c r="BX125" i="35"/>
  <c r="BZ125" i="35"/>
  <c r="BY125" i="35"/>
  <c r="CI125" i="35" s="1"/>
  <c r="CH125" i="35"/>
  <c r="CG673" i="35"/>
  <c r="DO935" i="35" l="1"/>
  <c r="CZ936" i="35"/>
  <c r="DY124" i="35"/>
  <c r="DP124" i="35"/>
  <c r="DG125" i="35"/>
  <c r="DD125" i="35"/>
  <c r="DZ125" i="35" s="1"/>
  <c r="DE125" i="35"/>
  <c r="EA125" i="35" s="1"/>
  <c r="DC125" i="35"/>
  <c r="DF125" i="35"/>
  <c r="CN947" i="35"/>
  <c r="DM947" i="35" s="1"/>
  <c r="BZ126" i="35"/>
  <c r="BX126" i="35"/>
  <c r="BY126" i="35"/>
  <c r="CH126" i="35"/>
  <c r="CG674" i="35"/>
  <c r="DO936" i="35" l="1"/>
  <c r="CZ937" i="35"/>
  <c r="DY125" i="35"/>
  <c r="DP125" i="35"/>
  <c r="DF126" i="35"/>
  <c r="DC126" i="35"/>
  <c r="DG126" i="35"/>
  <c r="DE126" i="35"/>
  <c r="EA126" i="35" s="1"/>
  <c r="DD126" i="35"/>
  <c r="DZ126" i="35" s="1"/>
  <c r="CI126" i="35"/>
  <c r="CN948" i="35"/>
  <c r="DM948" i="35" s="1"/>
  <c r="BY127" i="35"/>
  <c r="BX127" i="35"/>
  <c r="BZ127" i="35"/>
  <c r="CH127" i="35"/>
  <c r="CG675" i="35"/>
  <c r="DO937" i="35" l="1"/>
  <c r="CZ938" i="35"/>
  <c r="DY126" i="35"/>
  <c r="DP126" i="35"/>
  <c r="DF127" i="35"/>
  <c r="DE127" i="35"/>
  <c r="EA127" i="35" s="1"/>
  <c r="DG127" i="35"/>
  <c r="DD127" i="35"/>
  <c r="DZ127" i="35" s="1"/>
  <c r="DC127" i="35"/>
  <c r="CN949" i="35"/>
  <c r="DM949" i="35" s="1"/>
  <c r="CI127" i="35"/>
  <c r="CI128" i="35" s="1"/>
  <c r="BX128" i="35"/>
  <c r="BZ128" i="35"/>
  <c r="BY128" i="35"/>
  <c r="CH128" i="35"/>
  <c r="CG676" i="35"/>
  <c r="DO938" i="35" l="1"/>
  <c r="CZ939" i="35"/>
  <c r="DY127" i="35"/>
  <c r="DP127" i="35"/>
  <c r="DC128" i="35"/>
  <c r="DD128" i="35"/>
  <c r="DZ128" i="35" s="1"/>
  <c r="DG128" i="35"/>
  <c r="DE128" i="35"/>
  <c r="EA128" i="35" s="1"/>
  <c r="DF128" i="35"/>
  <c r="CN950" i="35"/>
  <c r="DM950" i="35" s="1"/>
  <c r="BX129" i="35"/>
  <c r="BY129" i="35"/>
  <c r="CI129" i="35" s="1"/>
  <c r="BZ129" i="35"/>
  <c r="CH129" i="35"/>
  <c r="CG677" i="35"/>
  <c r="DO939" i="35" l="1"/>
  <c r="CZ940" i="35"/>
  <c r="DY128" i="35"/>
  <c r="DP128" i="35"/>
  <c r="DG129" i="35"/>
  <c r="DE129" i="35"/>
  <c r="EA129" i="35" s="1"/>
  <c r="DD129" i="35"/>
  <c r="DZ129" i="35" s="1"/>
  <c r="DF129" i="35"/>
  <c r="DC129" i="35"/>
  <c r="CN951" i="35"/>
  <c r="DM951" i="35" s="1"/>
  <c r="BX130" i="35"/>
  <c r="BZ130" i="35"/>
  <c r="BY130" i="35"/>
  <c r="CH130" i="35"/>
  <c r="CG678" i="35"/>
  <c r="DO940" i="35" l="1"/>
  <c r="CZ941" i="35"/>
  <c r="DY129" i="35"/>
  <c r="DP129" i="35"/>
  <c r="DD130" i="35"/>
  <c r="DZ130" i="35" s="1"/>
  <c r="DE130" i="35"/>
  <c r="EA130" i="35" s="1"/>
  <c r="DF130" i="35"/>
  <c r="DC130" i="35"/>
  <c r="DG130" i="35"/>
  <c r="CN952" i="35"/>
  <c r="DM952" i="35" s="1"/>
  <c r="BZ131" i="35"/>
  <c r="BX131" i="35"/>
  <c r="BY131" i="35"/>
  <c r="CH131" i="35"/>
  <c r="CI130" i="35"/>
  <c r="CI131" i="35" s="1"/>
  <c r="CG679" i="35"/>
  <c r="DO941" i="35" l="1"/>
  <c r="CZ942" i="35"/>
  <c r="DY130" i="35"/>
  <c r="DP130" i="35"/>
  <c r="DC131" i="35"/>
  <c r="DD131" i="35"/>
  <c r="DZ131" i="35" s="1"/>
  <c r="DF131" i="35"/>
  <c r="DG131" i="35"/>
  <c r="DE131" i="35"/>
  <c r="EA131" i="35" s="1"/>
  <c r="CN953" i="35"/>
  <c r="DM953" i="35" s="1"/>
  <c r="BY132" i="35"/>
  <c r="BX132" i="35"/>
  <c r="BZ132" i="35"/>
  <c r="CH132" i="35"/>
  <c r="CG680" i="35"/>
  <c r="DO942" i="35" l="1"/>
  <c r="CZ943" i="35"/>
  <c r="DY131" i="35"/>
  <c r="DP131" i="35"/>
  <c r="DF132" i="35"/>
  <c r="DG132" i="35"/>
  <c r="DD132" i="35"/>
  <c r="DZ132" i="35" s="1"/>
  <c r="DC132" i="35"/>
  <c r="DE132" i="35"/>
  <c r="EA132" i="35" s="1"/>
  <c r="CN954" i="35"/>
  <c r="DM954" i="35" s="1"/>
  <c r="BX133" i="35"/>
  <c r="BZ133" i="35"/>
  <c r="BY133" i="35"/>
  <c r="CH133" i="35"/>
  <c r="CI132" i="35"/>
  <c r="CI133" i="35" s="1"/>
  <c r="CG681" i="35"/>
  <c r="DO943" i="35" l="1"/>
  <c r="CZ944" i="35"/>
  <c r="DY132" i="35"/>
  <c r="DP132" i="35"/>
  <c r="DG133" i="35"/>
  <c r="DC133" i="35"/>
  <c r="DF133" i="35"/>
  <c r="DD133" i="35"/>
  <c r="DZ133" i="35" s="1"/>
  <c r="DE133" i="35"/>
  <c r="EA133" i="35" s="1"/>
  <c r="CN955" i="35"/>
  <c r="DM955" i="35" s="1"/>
  <c r="BY134" i="35"/>
  <c r="BZ134" i="35"/>
  <c r="BX134" i="35"/>
  <c r="CH134" i="35"/>
  <c r="CG682" i="35"/>
  <c r="CI134" i="35" l="1"/>
  <c r="DO944" i="35"/>
  <c r="CZ945" i="35"/>
  <c r="DY133" i="35"/>
  <c r="DP133" i="35"/>
  <c r="DE134" i="35"/>
  <c r="EA134" i="35" s="1"/>
  <c r="DG134" i="35"/>
  <c r="DC134" i="35"/>
  <c r="DD134" i="35"/>
  <c r="DZ134" i="35" s="1"/>
  <c r="DF134" i="35"/>
  <c r="CN956" i="35"/>
  <c r="DM956" i="35" s="1"/>
  <c r="BX135" i="35"/>
  <c r="BY135" i="35"/>
  <c r="BZ135" i="35"/>
  <c r="CH135" i="35"/>
  <c r="CG683" i="35"/>
  <c r="DO945" i="35" l="1"/>
  <c r="CZ946" i="35"/>
  <c r="DY134" i="35"/>
  <c r="DP134" i="35"/>
  <c r="DD135" i="35"/>
  <c r="DZ135" i="35" s="1"/>
  <c r="DG135" i="35"/>
  <c r="DE135" i="35"/>
  <c r="EA135" i="35" s="1"/>
  <c r="DC135" i="35"/>
  <c r="DF135" i="35"/>
  <c r="CN957" i="35"/>
  <c r="DM957" i="35" s="1"/>
  <c r="CI135" i="35"/>
  <c r="CI136" i="35" s="1"/>
  <c r="BZ136" i="35"/>
  <c r="BX136" i="35"/>
  <c r="BY136" i="35"/>
  <c r="CH136" i="35"/>
  <c r="CG684" i="35"/>
  <c r="DO946" i="35" l="1"/>
  <c r="CZ947" i="35"/>
  <c r="DY135" i="35"/>
  <c r="DP135" i="35"/>
  <c r="DC136" i="35"/>
  <c r="DG136" i="35"/>
  <c r="DF136" i="35"/>
  <c r="DE136" i="35"/>
  <c r="EA136" i="35" s="1"/>
  <c r="DD136" i="35"/>
  <c r="DZ136" i="35" s="1"/>
  <c r="CN958" i="35"/>
  <c r="DM958" i="35" s="1"/>
  <c r="BY137" i="35"/>
  <c r="BX137" i="35"/>
  <c r="BZ137" i="35"/>
  <c r="CH137" i="35"/>
  <c r="CG685" i="35"/>
  <c r="DO947" i="35" l="1"/>
  <c r="CZ948" i="35"/>
  <c r="DY136" i="35"/>
  <c r="DP136" i="35"/>
  <c r="DE137" i="35"/>
  <c r="DD137" i="35"/>
  <c r="DZ137" i="35" s="1"/>
  <c r="DC137" i="35"/>
  <c r="DF137" i="35"/>
  <c r="DG137" i="35"/>
  <c r="CN959" i="35"/>
  <c r="DM959" i="35" s="1"/>
  <c r="BY138" i="35"/>
  <c r="BX138" i="35"/>
  <c r="BZ138" i="35"/>
  <c r="CH138" i="35"/>
  <c r="CI137" i="35"/>
  <c r="CG686" i="35"/>
  <c r="DO948" i="35" l="1"/>
  <c r="CZ949" i="35"/>
  <c r="DP137" i="35"/>
  <c r="DD138" i="35"/>
  <c r="DZ138" i="35" s="1"/>
  <c r="DG138" i="35"/>
  <c r="DF138" i="35"/>
  <c r="DC138" i="35"/>
  <c r="DY137" i="35"/>
  <c r="DE138" i="35"/>
  <c r="EA137" i="35"/>
  <c r="CI138" i="35"/>
  <c r="CN960" i="35"/>
  <c r="DM960" i="35" s="1"/>
  <c r="BZ139" i="35"/>
  <c r="BX139" i="35"/>
  <c r="BY139" i="35"/>
  <c r="CH139" i="35"/>
  <c r="CG687" i="35"/>
  <c r="DO949" i="35" l="1"/>
  <c r="CZ950" i="35"/>
  <c r="DP138" i="35"/>
  <c r="CI139" i="35"/>
  <c r="DE139" i="35"/>
  <c r="EA138" i="35"/>
  <c r="DC139" i="35"/>
  <c r="DY138" i="35"/>
  <c r="DD139" i="35"/>
  <c r="DZ139" i="35" s="1"/>
  <c r="DG139" i="35"/>
  <c r="DF139" i="35"/>
  <c r="CN961" i="35"/>
  <c r="DM961" i="35" s="1"/>
  <c r="BZ140" i="35"/>
  <c r="BX140" i="35"/>
  <c r="BY140" i="35"/>
  <c r="CH140" i="35"/>
  <c r="CG688" i="35"/>
  <c r="CI140" i="35" l="1"/>
  <c r="DO950" i="35"/>
  <c r="CZ951" i="35"/>
  <c r="DP139" i="35"/>
  <c r="DG140" i="35"/>
  <c r="DD140" i="35"/>
  <c r="DF140" i="35"/>
  <c r="DC140" i="35"/>
  <c r="DY139" i="35"/>
  <c r="DE140" i="35"/>
  <c r="EA139" i="35"/>
  <c r="CN962" i="35"/>
  <c r="DM962" i="35" s="1"/>
  <c r="BY141" i="35"/>
  <c r="BZ141" i="35"/>
  <c r="BX141" i="35"/>
  <c r="CH141" i="35"/>
  <c r="CG689" i="35"/>
  <c r="CI141" i="35" l="1"/>
  <c r="DO951" i="35"/>
  <c r="CZ952" i="35"/>
  <c r="DP140" i="35"/>
  <c r="DG141" i="35"/>
  <c r="DF141" i="35"/>
  <c r="DC141" i="35"/>
  <c r="DY140" i="35"/>
  <c r="DD141" i="35"/>
  <c r="DZ140" i="35"/>
  <c r="DE141" i="35"/>
  <c r="EA140" i="35"/>
  <c r="CN963" i="35"/>
  <c r="DM963" i="35" s="1"/>
  <c r="BY142" i="35"/>
  <c r="BX142" i="35"/>
  <c r="BZ142" i="35"/>
  <c r="CH142" i="35"/>
  <c r="CG690" i="35"/>
  <c r="CI142" i="35" l="1"/>
  <c r="DO952" i="35"/>
  <c r="CZ953" i="35"/>
  <c r="DP141" i="35"/>
  <c r="DE142" i="35"/>
  <c r="EA141" i="35"/>
  <c r="DD142" i="35"/>
  <c r="DZ141" i="35"/>
  <c r="DC142" i="35"/>
  <c r="DY141" i="35"/>
  <c r="DG142" i="35"/>
  <c r="DF142" i="35"/>
  <c r="CN964" i="35"/>
  <c r="DM964" i="35" s="1"/>
  <c r="BX143" i="35"/>
  <c r="BZ143" i="35"/>
  <c r="CI143" i="35" s="1"/>
  <c r="BY143" i="35"/>
  <c r="CH143" i="35"/>
  <c r="CG691" i="35"/>
  <c r="DO953" i="35" l="1"/>
  <c r="CZ954" i="35"/>
  <c r="DP142" i="35"/>
  <c r="DF143" i="35"/>
  <c r="DG143" i="35"/>
  <c r="DC143" i="35"/>
  <c r="DY142" i="35"/>
  <c r="DD143" i="35"/>
  <c r="DZ142" i="35"/>
  <c r="DE143" i="35"/>
  <c r="EA142" i="35"/>
  <c r="CN965" i="35"/>
  <c r="DM965" i="35" s="1"/>
  <c r="BX144" i="35"/>
  <c r="BY144" i="35"/>
  <c r="BZ144" i="35"/>
  <c r="CH144" i="35"/>
  <c r="CG692" i="35"/>
  <c r="DO954" i="35" l="1"/>
  <c r="CZ955" i="35"/>
  <c r="DP143" i="35"/>
  <c r="DD144" i="35"/>
  <c r="DZ143" i="35"/>
  <c r="DE144" i="35"/>
  <c r="EA143" i="35"/>
  <c r="DC144" i="35"/>
  <c r="DY143" i="35"/>
  <c r="DF144" i="35"/>
  <c r="DG144" i="35"/>
  <c r="CN966" i="35"/>
  <c r="DM966" i="35" s="1"/>
  <c r="CI144" i="35"/>
  <c r="BX145" i="35"/>
  <c r="BZ145" i="35"/>
  <c r="BY145" i="35"/>
  <c r="CH145" i="35"/>
  <c r="CG693" i="35"/>
  <c r="DO955" i="35" l="1"/>
  <c r="CZ956" i="35"/>
  <c r="DP144" i="35"/>
  <c r="DF145" i="35"/>
  <c r="DG145" i="35"/>
  <c r="DC145" i="35"/>
  <c r="DY144" i="35"/>
  <c r="DE145" i="35"/>
  <c r="EA144" i="35"/>
  <c r="CI145" i="35"/>
  <c r="CI146" i="35" s="1"/>
  <c r="DD145" i="35"/>
  <c r="DZ144" i="35"/>
  <c r="CN967" i="35"/>
  <c r="DM967" i="35" s="1"/>
  <c r="BZ146" i="35"/>
  <c r="BX146" i="35"/>
  <c r="BY146" i="35"/>
  <c r="CH146" i="35"/>
  <c r="CG694" i="35"/>
  <c r="DO956" i="35" l="1"/>
  <c r="CZ957" i="35"/>
  <c r="DP145" i="35"/>
  <c r="DE146" i="35"/>
  <c r="EA145" i="35"/>
  <c r="DD146" i="35"/>
  <c r="DZ145" i="35"/>
  <c r="DC146" i="35"/>
  <c r="DY145" i="35"/>
  <c r="DF146" i="35"/>
  <c r="DG146" i="35"/>
  <c r="CN968" i="35"/>
  <c r="DM968" i="35" s="1"/>
  <c r="BX147" i="35"/>
  <c r="BZ147" i="35"/>
  <c r="BY147" i="35"/>
  <c r="CH147" i="35"/>
  <c r="CG695" i="35"/>
  <c r="DO957" i="35" l="1"/>
  <c r="CZ958" i="35"/>
  <c r="DP146" i="35"/>
  <c r="DC147" i="35"/>
  <c r="DY146" i="35"/>
  <c r="DF147" i="35"/>
  <c r="DG147" i="35"/>
  <c r="DD147" i="35"/>
  <c r="DZ147" i="35" s="1"/>
  <c r="DZ146" i="35"/>
  <c r="CI147" i="35"/>
  <c r="CI148" i="35" s="1"/>
  <c r="DE147" i="35"/>
  <c r="EA146" i="35"/>
  <c r="CN969" i="35"/>
  <c r="DM969" i="35" s="1"/>
  <c r="BZ148" i="35"/>
  <c r="BY148" i="35"/>
  <c r="BX148" i="35"/>
  <c r="CH148" i="35"/>
  <c r="CG696" i="35"/>
  <c r="DO958" i="35" l="1"/>
  <c r="CZ959" i="35"/>
  <c r="DP147" i="35"/>
  <c r="DD148" i="35"/>
  <c r="DG148" i="35"/>
  <c r="DF148" i="35"/>
  <c r="DE148" i="35"/>
  <c r="EA147" i="35"/>
  <c r="DC148" i="35"/>
  <c r="DY147" i="35"/>
  <c r="CN970" i="35"/>
  <c r="DM970" i="35" s="1"/>
  <c r="BX149" i="35"/>
  <c r="BZ149" i="35"/>
  <c r="BY149" i="35"/>
  <c r="CH149" i="35"/>
  <c r="CG697" i="35"/>
  <c r="DO959" i="35" l="1"/>
  <c r="CZ960" i="35"/>
  <c r="DP148" i="35"/>
  <c r="DF149" i="35"/>
  <c r="DG149" i="35"/>
  <c r="DE149" i="35"/>
  <c r="EA148" i="35"/>
  <c r="DD149" i="35"/>
  <c r="DZ148" i="35"/>
  <c r="DC149" i="35"/>
  <c r="DY148" i="35"/>
  <c r="CN971" i="35"/>
  <c r="DM971" i="35" s="1"/>
  <c r="CI149" i="35"/>
  <c r="BX150" i="35"/>
  <c r="BY150" i="35"/>
  <c r="BZ150" i="35"/>
  <c r="CH150" i="35"/>
  <c r="CG698" i="35"/>
  <c r="CI150" i="35" l="1"/>
  <c r="DO960" i="35"/>
  <c r="CZ961" i="35"/>
  <c r="DP149" i="35"/>
  <c r="DF150" i="35"/>
  <c r="DD150" i="35"/>
  <c r="DZ149" i="35"/>
  <c r="DC150" i="35"/>
  <c r="DY149" i="35"/>
  <c r="DE150" i="35"/>
  <c r="EA149" i="35"/>
  <c r="DG150" i="35"/>
  <c r="CN972" i="35"/>
  <c r="DM972" i="35" s="1"/>
  <c r="BX151" i="35"/>
  <c r="BZ151" i="35"/>
  <c r="BY151" i="35"/>
  <c r="CI151" i="35" s="1"/>
  <c r="CH151" i="35"/>
  <c r="CG699" i="35"/>
  <c r="DF151" i="35" l="1"/>
  <c r="DO961" i="35"/>
  <c r="CZ962" i="35"/>
  <c r="DP150" i="35"/>
  <c r="DE151" i="35"/>
  <c r="EA150" i="35"/>
  <c r="DC151" i="35"/>
  <c r="DY150" i="35"/>
  <c r="DG151" i="35"/>
  <c r="DD151" i="35"/>
  <c r="DZ150" i="35"/>
  <c r="CN973" i="35"/>
  <c r="DM973" i="35" s="1"/>
  <c r="BY152" i="35"/>
  <c r="BX152" i="35"/>
  <c r="BZ152" i="35"/>
  <c r="DF152" i="35" s="1"/>
  <c r="CH152" i="35"/>
  <c r="CG700" i="35"/>
  <c r="DO962" i="35" l="1"/>
  <c r="CZ963" i="35"/>
  <c r="DP151" i="35"/>
  <c r="DC152" i="35"/>
  <c r="DY151" i="35"/>
  <c r="DE152" i="35"/>
  <c r="EA151" i="35"/>
  <c r="DD152" i="35"/>
  <c r="DZ151" i="35"/>
  <c r="DG152" i="35"/>
  <c r="CN974" i="35"/>
  <c r="DM974" i="35" s="1"/>
  <c r="CI152" i="35"/>
  <c r="BY153" i="35"/>
  <c r="BX153" i="35"/>
  <c r="BZ153" i="35"/>
  <c r="DF153" i="35" s="1"/>
  <c r="CH153" i="35"/>
  <c r="CG701" i="35"/>
  <c r="CI153" i="35" l="1"/>
  <c r="DO963" i="35"/>
  <c r="CZ964" i="35"/>
  <c r="DP152" i="35"/>
  <c r="DD153" i="35"/>
  <c r="DZ152" i="35"/>
  <c r="DE153" i="35"/>
  <c r="EA152" i="35"/>
  <c r="DG153" i="35"/>
  <c r="DC153" i="35"/>
  <c r="DY152" i="35"/>
  <c r="CN975" i="35"/>
  <c r="DM975" i="35" s="1"/>
  <c r="BX154" i="35"/>
  <c r="BZ154" i="35"/>
  <c r="BY154" i="35"/>
  <c r="CH154" i="35"/>
  <c r="CI154" i="35"/>
  <c r="CG702" i="35"/>
  <c r="DF154" i="35" l="1"/>
  <c r="DO964" i="35"/>
  <c r="CZ965" i="35"/>
  <c r="DP153" i="35"/>
  <c r="DE154" i="35"/>
  <c r="EA153" i="35"/>
  <c r="DC154" i="35"/>
  <c r="DY153" i="35"/>
  <c r="DD154" i="35"/>
  <c r="DZ153" i="35"/>
  <c r="DG154" i="35"/>
  <c r="CN976" i="35"/>
  <c r="DM976" i="35" s="1"/>
  <c r="BZ155" i="35"/>
  <c r="DF155" i="35" s="1"/>
  <c r="BX155" i="35"/>
  <c r="BY155" i="35"/>
  <c r="CH155" i="35"/>
  <c r="CI155" i="35"/>
  <c r="CG703" i="35"/>
  <c r="DO965" i="35" l="1"/>
  <c r="CZ966" i="35"/>
  <c r="DP154" i="35"/>
  <c r="DD155" i="35"/>
  <c r="DZ154" i="35"/>
  <c r="DC155" i="35"/>
  <c r="DY154" i="35"/>
  <c r="DE155" i="35"/>
  <c r="EA154" i="35"/>
  <c r="DG155" i="35"/>
  <c r="CN977" i="35"/>
  <c r="DM977" i="35" s="1"/>
  <c r="BY156" i="35"/>
  <c r="CI156" i="35" s="1"/>
  <c r="BX156" i="35"/>
  <c r="BZ156" i="35"/>
  <c r="DF156" i="35" s="1"/>
  <c r="CH156" i="35"/>
  <c r="CG704" i="35"/>
  <c r="DO966" i="35" l="1"/>
  <c r="CZ967" i="35"/>
  <c r="DP155" i="35"/>
  <c r="DE156" i="35"/>
  <c r="EA155" i="35"/>
  <c r="DC156" i="35"/>
  <c r="DY155" i="35"/>
  <c r="DG156" i="35"/>
  <c r="DD156" i="35"/>
  <c r="DZ155" i="35"/>
  <c r="CN978" i="35"/>
  <c r="DM978" i="35" s="1"/>
  <c r="BX157" i="35"/>
  <c r="BZ157" i="35"/>
  <c r="CI157" i="35" s="1"/>
  <c r="BY157" i="35"/>
  <c r="CH157" i="35"/>
  <c r="CG705" i="35"/>
  <c r="DF157" i="35" l="1"/>
  <c r="DO967" i="35"/>
  <c r="CZ968" i="35"/>
  <c r="DP156" i="35"/>
  <c r="DG157" i="35"/>
  <c r="DC157" i="35"/>
  <c r="DY156" i="35"/>
  <c r="DE157" i="35"/>
  <c r="EA156" i="35"/>
  <c r="DD157" i="35"/>
  <c r="DZ156" i="35"/>
  <c r="CN979" i="35"/>
  <c r="DM979" i="35" s="1"/>
  <c r="BX158" i="35"/>
  <c r="BY158" i="35"/>
  <c r="CI158" i="35" s="1"/>
  <c r="BZ158" i="35"/>
  <c r="DF158" i="35" s="1"/>
  <c r="CH158" i="35"/>
  <c r="CG706" i="35"/>
  <c r="DO968" i="35" l="1"/>
  <c r="CZ969" i="35"/>
  <c r="DP157" i="35"/>
  <c r="DD158" i="35"/>
  <c r="DZ157" i="35"/>
  <c r="DE158" i="35"/>
  <c r="EA157" i="35"/>
  <c r="DC158" i="35"/>
  <c r="DY157" i="35"/>
  <c r="DG158" i="35"/>
  <c r="CN980" i="35"/>
  <c r="DM980" i="35" s="1"/>
  <c r="CI159" i="35"/>
  <c r="BX159" i="35"/>
  <c r="BY159" i="35"/>
  <c r="BZ159" i="35"/>
  <c r="DF159" i="35" s="1"/>
  <c r="CH159" i="35"/>
  <c r="CG707" i="35"/>
  <c r="DO969" i="35" l="1"/>
  <c r="CZ970" i="35"/>
  <c r="DP158" i="35"/>
  <c r="DG159" i="35"/>
  <c r="DC159" i="35"/>
  <c r="DY158" i="35"/>
  <c r="DE159" i="35"/>
  <c r="EA158" i="35"/>
  <c r="DD159" i="35"/>
  <c r="DZ158" i="35"/>
  <c r="CN981" i="35"/>
  <c r="DM981" i="35" s="1"/>
  <c r="BY160" i="35"/>
  <c r="BZ160" i="35"/>
  <c r="DF160" i="35" s="1"/>
  <c r="BX160" i="35"/>
  <c r="CI160" i="35" s="1"/>
  <c r="CH160" i="35"/>
  <c r="CG708" i="35"/>
  <c r="DO970" i="35" l="1"/>
  <c r="CZ971" i="35"/>
  <c r="DP159" i="35"/>
  <c r="DE160" i="35"/>
  <c r="EA159" i="35"/>
  <c r="DC160" i="35"/>
  <c r="DY159" i="35"/>
  <c r="DD160" i="35"/>
  <c r="DZ159" i="35"/>
  <c r="DG160" i="35"/>
  <c r="CN982" i="35"/>
  <c r="DM982" i="35" s="1"/>
  <c r="BY161" i="35"/>
  <c r="BX161" i="35"/>
  <c r="BZ161" i="35"/>
  <c r="DF161" i="35" s="1"/>
  <c r="CH161" i="35"/>
  <c r="CG709" i="35"/>
  <c r="CI161" i="35" l="1"/>
  <c r="DO971" i="35"/>
  <c r="CZ972" i="35"/>
  <c r="DP160" i="35"/>
  <c r="DD161" i="35"/>
  <c r="DZ160" i="35"/>
  <c r="DC161" i="35"/>
  <c r="DY160" i="35"/>
  <c r="DE161" i="35"/>
  <c r="EA160" i="35"/>
  <c r="DG161" i="35"/>
  <c r="CN983" i="35"/>
  <c r="DM983" i="35" s="1"/>
  <c r="BX162" i="35"/>
  <c r="BZ162" i="35"/>
  <c r="DF162" i="35" s="1"/>
  <c r="BY162" i="35"/>
  <c r="CH162" i="35"/>
  <c r="CI162" i="35"/>
  <c r="CG710" i="35"/>
  <c r="DO972" i="35" l="1"/>
  <c r="CZ973" i="35"/>
  <c r="DP161" i="35"/>
  <c r="DE162" i="35"/>
  <c r="EA161" i="35"/>
  <c r="DG162" i="35"/>
  <c r="DC162" i="35"/>
  <c r="DY161" i="35"/>
  <c r="DD162" i="35"/>
  <c r="DZ161" i="35"/>
  <c r="CN984" i="35"/>
  <c r="DM984" i="35" s="1"/>
  <c r="BZ163" i="35"/>
  <c r="DF163" i="35" s="1"/>
  <c r="BY163" i="35"/>
  <c r="BX163" i="35"/>
  <c r="CH163" i="35"/>
  <c r="CG711" i="35"/>
  <c r="CI163" i="35" l="1"/>
  <c r="DO973" i="35"/>
  <c r="CZ974" i="35"/>
  <c r="DP162" i="35"/>
  <c r="DD163" i="35"/>
  <c r="DZ162" i="35"/>
  <c r="DC163" i="35"/>
  <c r="DY162" i="35"/>
  <c r="DG163" i="35"/>
  <c r="DE163" i="35"/>
  <c r="EA162" i="35"/>
  <c r="CN985" i="35"/>
  <c r="DM985" i="35" s="1"/>
  <c r="BY164" i="35"/>
  <c r="BX164" i="35"/>
  <c r="BZ164" i="35"/>
  <c r="DF164" i="35" s="1"/>
  <c r="CH164" i="35"/>
  <c r="CG712" i="35"/>
  <c r="DO974" i="35" l="1"/>
  <c r="CZ975" i="35"/>
  <c r="DP163" i="35"/>
  <c r="DE164" i="35"/>
  <c r="EA163" i="35"/>
  <c r="DG164" i="35"/>
  <c r="DC164" i="35"/>
  <c r="DY163" i="35"/>
  <c r="DD164" i="35"/>
  <c r="DZ163" i="35"/>
  <c r="CN986" i="35"/>
  <c r="DM986" i="35" s="1"/>
  <c r="BY165" i="35"/>
  <c r="BX165" i="35"/>
  <c r="BZ165" i="35"/>
  <c r="DF165" i="35" s="1"/>
  <c r="CH165" i="35"/>
  <c r="CI164" i="35"/>
  <c r="CG713" i="35"/>
  <c r="CI165" i="35" l="1"/>
  <c r="DO975" i="35"/>
  <c r="CZ976" i="35"/>
  <c r="DP164" i="35"/>
  <c r="DD165" i="35"/>
  <c r="DZ164" i="35"/>
  <c r="DC165" i="35"/>
  <c r="DY164" i="35"/>
  <c r="DG165" i="35"/>
  <c r="DE165" i="35"/>
  <c r="EA164" i="35"/>
  <c r="CN987" i="35"/>
  <c r="DM987" i="35" s="1"/>
  <c r="BX166" i="35"/>
  <c r="BY166" i="35"/>
  <c r="BZ166" i="35"/>
  <c r="DF166" i="35" s="1"/>
  <c r="CH166" i="35"/>
  <c r="CG714" i="35"/>
  <c r="DO976" i="35" l="1"/>
  <c r="CZ977" i="35"/>
  <c r="DP165" i="35"/>
  <c r="DE166" i="35"/>
  <c r="EA165" i="35"/>
  <c r="DG166" i="35"/>
  <c r="DC166" i="35"/>
  <c r="DY165" i="35"/>
  <c r="DD166" i="35"/>
  <c r="DZ165" i="35"/>
  <c r="CN988" i="35"/>
  <c r="DM988" i="35" s="1"/>
  <c r="BX167" i="35"/>
  <c r="BZ167" i="35"/>
  <c r="BY167" i="35"/>
  <c r="CH167" i="35"/>
  <c r="CI166" i="35"/>
  <c r="CI167" i="35" s="1"/>
  <c r="CG715" i="35"/>
  <c r="DO977" i="35" l="1"/>
  <c r="CZ978" i="35"/>
  <c r="DP166" i="35"/>
  <c r="DF167" i="35"/>
  <c r="DD167" i="35"/>
  <c r="DZ166" i="35"/>
  <c r="DC167" i="35"/>
  <c r="DY166" i="35"/>
  <c r="DG167" i="35"/>
  <c r="DE167" i="35"/>
  <c r="EA166" i="35"/>
  <c r="CN989" i="35"/>
  <c r="DM989" i="35" s="1"/>
  <c r="BZ168" i="35"/>
  <c r="DF168" i="35" s="1"/>
  <c r="BY168" i="35"/>
  <c r="BX168" i="35"/>
  <c r="CI168" i="35" s="1"/>
  <c r="CH168" i="35"/>
  <c r="CG716" i="35"/>
  <c r="DO978" i="35" l="1"/>
  <c r="CZ979" i="35"/>
  <c r="DP167" i="35"/>
  <c r="DE168" i="35"/>
  <c r="EA167" i="35"/>
  <c r="DG168" i="35"/>
  <c r="DC168" i="35"/>
  <c r="DY167" i="35"/>
  <c r="DD168" i="35"/>
  <c r="DZ167" i="35"/>
  <c r="CN990" i="35"/>
  <c r="DM990" i="35" s="1"/>
  <c r="BY169" i="35"/>
  <c r="BX169" i="35"/>
  <c r="BZ169" i="35"/>
  <c r="CI169" i="35" s="1"/>
  <c r="CH169" i="35"/>
  <c r="CG717" i="35"/>
  <c r="DO979" i="35" l="1"/>
  <c r="CZ980" i="35"/>
  <c r="DP168" i="35"/>
  <c r="DF169" i="35"/>
  <c r="DC169" i="35"/>
  <c r="DY168" i="35"/>
  <c r="DD169" i="35"/>
  <c r="DZ168" i="35"/>
  <c r="DG169" i="35"/>
  <c r="DE169" i="35"/>
  <c r="EA168" i="35"/>
  <c r="CN991" i="35"/>
  <c r="DM991" i="35" s="1"/>
  <c r="BX170" i="35"/>
  <c r="CI170" i="35" s="1"/>
  <c r="BY170" i="35"/>
  <c r="BZ170" i="35"/>
  <c r="DF170" i="35" s="1"/>
  <c r="CH170" i="35"/>
  <c r="CG718" i="35"/>
  <c r="DO980" i="35" l="1"/>
  <c r="CZ981" i="35"/>
  <c r="DP169" i="35"/>
  <c r="DE170" i="35"/>
  <c r="EA169" i="35"/>
  <c r="DG170" i="35"/>
  <c r="DD170" i="35"/>
  <c r="DZ169" i="35"/>
  <c r="DC170" i="35"/>
  <c r="DY169" i="35"/>
  <c r="CN992" i="35"/>
  <c r="DM992" i="35" s="1"/>
  <c r="BZ171" i="35"/>
  <c r="BX171" i="35"/>
  <c r="BY171" i="35"/>
  <c r="CH171" i="35"/>
  <c r="CG719" i="35"/>
  <c r="DF171" i="35" l="1"/>
  <c r="DO981" i="35"/>
  <c r="CZ982" i="35"/>
  <c r="DP170" i="35"/>
  <c r="DC171" i="35"/>
  <c r="DY170" i="35"/>
  <c r="DD171" i="35"/>
  <c r="DZ170" i="35"/>
  <c r="DG171" i="35"/>
  <c r="DE171" i="35"/>
  <c r="EA170" i="35"/>
  <c r="CN993" i="35"/>
  <c r="DM993" i="35" s="1"/>
  <c r="CI171" i="35"/>
  <c r="BY172" i="35"/>
  <c r="BZ172" i="35"/>
  <c r="DF172" i="35" s="1"/>
  <c r="BX172" i="35"/>
  <c r="CH172" i="35"/>
  <c r="CG720" i="35"/>
  <c r="CI172" i="35" l="1"/>
  <c r="DO982" i="35"/>
  <c r="CZ983" i="35"/>
  <c r="DP171" i="35"/>
  <c r="DE172" i="35"/>
  <c r="EA171" i="35"/>
  <c r="DG172" i="35"/>
  <c r="DD172" i="35"/>
  <c r="DZ171" i="35"/>
  <c r="DC172" i="35"/>
  <c r="DY171" i="35"/>
  <c r="CN994" i="35"/>
  <c r="DM994" i="35" s="1"/>
  <c r="BX173" i="35"/>
  <c r="BZ173" i="35"/>
  <c r="BY173" i="35"/>
  <c r="CH173" i="35"/>
  <c r="CG721" i="35"/>
  <c r="DF173" i="35" l="1"/>
  <c r="DO983" i="35"/>
  <c r="CZ984" i="35"/>
  <c r="DP172" i="35"/>
  <c r="DG173" i="35"/>
  <c r="DC173" i="35"/>
  <c r="DY172" i="35"/>
  <c r="DD173" i="35"/>
  <c r="DZ172" i="35"/>
  <c r="DE173" i="35"/>
  <c r="EA172" i="35"/>
  <c r="CN995" i="35"/>
  <c r="DM995" i="35" s="1"/>
  <c r="BX174" i="35"/>
  <c r="BZ174" i="35"/>
  <c r="BY174" i="35"/>
  <c r="DF174" i="35" s="1"/>
  <c r="CH174" i="35"/>
  <c r="CI173" i="35"/>
  <c r="CI174" i="35" s="1"/>
  <c r="CG722" i="35"/>
  <c r="DG174" i="35" l="1"/>
  <c r="DO984" i="35"/>
  <c r="CZ985" i="35"/>
  <c r="DP173" i="35"/>
  <c r="DE174" i="35"/>
  <c r="EA173" i="35"/>
  <c r="DD174" i="35"/>
  <c r="DZ173" i="35"/>
  <c r="DC174" i="35"/>
  <c r="DY173" i="35"/>
  <c r="CN996" i="35"/>
  <c r="DM996" i="35" s="1"/>
  <c r="BX175" i="35"/>
  <c r="BY175" i="35"/>
  <c r="BZ175" i="35"/>
  <c r="DF175" i="35" s="1"/>
  <c r="CH175" i="35"/>
  <c r="CG723" i="35"/>
  <c r="DG175" i="35" l="1"/>
  <c r="DP174" i="35"/>
  <c r="DO985" i="35"/>
  <c r="CZ986" i="35"/>
  <c r="DC175" i="35"/>
  <c r="DY174" i="35"/>
  <c r="DD175" i="35"/>
  <c r="DZ174" i="35"/>
  <c r="DE175" i="35"/>
  <c r="EA174" i="35"/>
  <c r="CN997" i="35"/>
  <c r="DM997" i="35" s="1"/>
  <c r="BZ176" i="35"/>
  <c r="DF176" i="35" s="1"/>
  <c r="BX176" i="35"/>
  <c r="BY176" i="35"/>
  <c r="CH176" i="35"/>
  <c r="CI175" i="35"/>
  <c r="CG724" i="35"/>
  <c r="CI176" i="35" l="1"/>
  <c r="DO986" i="35"/>
  <c r="CZ987" i="35"/>
  <c r="DP175" i="35"/>
  <c r="DG176" i="35"/>
  <c r="DE176" i="35"/>
  <c r="EA175" i="35"/>
  <c r="DD176" i="35"/>
  <c r="DZ175" i="35"/>
  <c r="DC176" i="35"/>
  <c r="DY175" i="35"/>
  <c r="CN998" i="35"/>
  <c r="DM998" i="35" s="1"/>
  <c r="BZ177" i="35"/>
  <c r="DG177" i="35" s="1"/>
  <c r="BY177" i="35"/>
  <c r="BX177" i="35"/>
  <c r="CH177" i="35"/>
  <c r="CG725" i="35"/>
  <c r="DO987" i="35" l="1"/>
  <c r="CZ988" i="35"/>
  <c r="DF177" i="35"/>
  <c r="DP176" i="35"/>
  <c r="DC177" i="35"/>
  <c r="DY176" i="35"/>
  <c r="DD177" i="35"/>
  <c r="DZ176" i="35"/>
  <c r="DE177" i="35"/>
  <c r="EA176" i="35"/>
  <c r="CN999" i="35"/>
  <c r="DM999" i="35" s="1"/>
  <c r="CI177" i="35"/>
  <c r="BY178" i="35"/>
  <c r="BX178" i="35"/>
  <c r="BZ178" i="35"/>
  <c r="CH178" i="35"/>
  <c r="CG726" i="35"/>
  <c r="DF178" i="35" l="1"/>
  <c r="DG178" i="35"/>
  <c r="DO988" i="35"/>
  <c r="CZ989" i="35"/>
  <c r="DP177" i="35"/>
  <c r="DE178" i="35"/>
  <c r="EA177" i="35"/>
  <c r="DD178" i="35"/>
  <c r="DZ177" i="35"/>
  <c r="DC178" i="35"/>
  <c r="DY177" i="35"/>
  <c r="CN1000" i="35"/>
  <c r="DM1000" i="35" s="1"/>
  <c r="BX179" i="35"/>
  <c r="BY179" i="35"/>
  <c r="BZ179" i="35"/>
  <c r="DG179" i="35" s="1"/>
  <c r="CH179" i="35"/>
  <c r="CI178" i="35"/>
  <c r="CI179" i="35" s="1"/>
  <c r="CG727" i="35"/>
  <c r="DF179" i="35" l="1"/>
  <c r="DP178" i="35"/>
  <c r="DO989" i="35"/>
  <c r="CZ990" i="35"/>
  <c r="DC179" i="35"/>
  <c r="DY178" i="35"/>
  <c r="DD179" i="35"/>
  <c r="DZ178" i="35"/>
  <c r="DE179" i="35"/>
  <c r="EA178" i="35"/>
  <c r="CN1001" i="35"/>
  <c r="DM1001" i="35" s="1"/>
  <c r="BY180" i="35"/>
  <c r="BX180" i="35"/>
  <c r="BZ180" i="35"/>
  <c r="DG180" i="35" s="1"/>
  <c r="CH180" i="35"/>
  <c r="CG728" i="35"/>
  <c r="DF180" i="35" l="1"/>
  <c r="DO990" i="35"/>
  <c r="CZ991" i="35"/>
  <c r="DP179" i="35"/>
  <c r="DE180" i="35"/>
  <c r="EA179" i="35"/>
  <c r="DD180" i="35"/>
  <c r="DZ179" i="35"/>
  <c r="DC180" i="35"/>
  <c r="DY179" i="35"/>
  <c r="CN1002" i="35"/>
  <c r="DM1002" i="35" s="1"/>
  <c r="BX181" i="35"/>
  <c r="BY181" i="35"/>
  <c r="BZ181" i="35"/>
  <c r="DG181" i="35" s="1"/>
  <c r="CH181" i="35"/>
  <c r="CI180" i="35"/>
  <c r="CI181" i="35" s="1"/>
  <c r="CG729" i="35"/>
  <c r="DF181" i="35" l="1"/>
  <c r="DP180" i="35"/>
  <c r="DO991" i="35"/>
  <c r="CZ992" i="35"/>
  <c r="DC181" i="35"/>
  <c r="DY180" i="35"/>
  <c r="DD181" i="35"/>
  <c r="DZ180" i="35"/>
  <c r="DE181" i="35"/>
  <c r="EA180" i="35"/>
  <c r="CN1003" i="35"/>
  <c r="DM1003" i="35" s="1"/>
  <c r="BZ182" i="35"/>
  <c r="BY182" i="35"/>
  <c r="CI182" i="35" s="1"/>
  <c r="BX182" i="35"/>
  <c r="CH182" i="35"/>
  <c r="CG730" i="35"/>
  <c r="DF182" i="35" l="1"/>
  <c r="DG182" i="35"/>
  <c r="DO992" i="35"/>
  <c r="CZ993" i="35"/>
  <c r="DP181" i="35"/>
  <c r="DE182" i="35"/>
  <c r="EA181" i="35"/>
  <c r="DD182" i="35"/>
  <c r="DZ181" i="35"/>
  <c r="DC182" i="35"/>
  <c r="DY181" i="35"/>
  <c r="CN1004" i="35"/>
  <c r="DM1004" i="35" s="1"/>
  <c r="BX183" i="35"/>
  <c r="BY183" i="35"/>
  <c r="BZ183" i="35"/>
  <c r="DG183" i="35" s="1"/>
  <c r="CH183" i="35"/>
  <c r="CG731" i="35"/>
  <c r="DF183" i="35" l="1"/>
  <c r="DP182" i="35"/>
  <c r="DO993" i="35"/>
  <c r="CZ994" i="35"/>
  <c r="DC183" i="35"/>
  <c r="DY182" i="35"/>
  <c r="DD183" i="35"/>
  <c r="DZ182" i="35"/>
  <c r="DE183" i="35"/>
  <c r="EA182" i="35"/>
  <c r="CI183" i="35"/>
  <c r="BX184" i="35"/>
  <c r="BZ184" i="35"/>
  <c r="DG184" i="35" s="1"/>
  <c r="BY184" i="35"/>
  <c r="DF184" i="35" s="1"/>
  <c r="CH184" i="35"/>
  <c r="CG732" i="35"/>
  <c r="CI184" i="35" l="1"/>
  <c r="DO994" i="35"/>
  <c r="CZ995" i="35"/>
  <c r="DP183" i="35"/>
  <c r="DE184" i="35"/>
  <c r="EA183" i="35"/>
  <c r="DD184" i="35"/>
  <c r="DZ183" i="35"/>
  <c r="DC184" i="35"/>
  <c r="DY183" i="35"/>
  <c r="BX185" i="35"/>
  <c r="BZ185" i="35"/>
  <c r="DG185" i="35" s="1"/>
  <c r="BY185" i="35"/>
  <c r="CH185" i="35"/>
  <c r="CG733" i="35"/>
  <c r="DF185" i="35" l="1"/>
  <c r="DO995" i="35"/>
  <c r="CZ996" i="35"/>
  <c r="DP184" i="35"/>
  <c r="DD185" i="35"/>
  <c r="DZ184" i="35"/>
  <c r="DE185" i="35"/>
  <c r="EA184" i="35"/>
  <c r="DC185" i="35"/>
  <c r="DY184" i="35"/>
  <c r="BX186" i="35"/>
  <c r="BZ186" i="35"/>
  <c r="DG186" i="35" s="1"/>
  <c r="BY186" i="35"/>
  <c r="CH186" i="35"/>
  <c r="CI185" i="35"/>
  <c r="CG734" i="35"/>
  <c r="DF186" i="35" l="1"/>
  <c r="DO996" i="35"/>
  <c r="CZ997" i="35"/>
  <c r="DP185" i="35"/>
  <c r="DC186" i="35"/>
  <c r="DY185" i="35"/>
  <c r="DE186" i="35"/>
  <c r="EA185" i="35"/>
  <c r="DF187" i="35"/>
  <c r="DD186" i="35"/>
  <c r="DZ185" i="35"/>
  <c r="BY187" i="35"/>
  <c r="BZ187" i="35"/>
  <c r="DG187" i="35" s="1"/>
  <c r="BX187" i="35"/>
  <c r="CH187" i="35"/>
  <c r="CI186" i="35"/>
  <c r="CI187" i="35" s="1"/>
  <c r="CG735" i="35"/>
  <c r="DO997" i="35" l="1"/>
  <c r="CZ998" i="35"/>
  <c r="DP186" i="35"/>
  <c r="DD187" i="35"/>
  <c r="DZ186" i="35"/>
  <c r="DE187" i="35"/>
  <c r="EA186" i="35"/>
  <c r="DC187" i="35"/>
  <c r="DY186" i="35"/>
  <c r="BZ188" i="35"/>
  <c r="DG188" i="35" s="1"/>
  <c r="BY188" i="35"/>
  <c r="BX188" i="35"/>
  <c r="CH188" i="35"/>
  <c r="CG736" i="35"/>
  <c r="CI188" i="35" l="1"/>
  <c r="DO998" i="35"/>
  <c r="CZ999" i="35"/>
  <c r="DP187" i="35"/>
  <c r="DF188" i="35"/>
  <c r="DE188" i="35"/>
  <c r="EA187" i="35"/>
  <c r="DD188" i="35"/>
  <c r="DZ187" i="35"/>
  <c r="DC188" i="35"/>
  <c r="DY187" i="35"/>
  <c r="BX189" i="35"/>
  <c r="BZ189" i="35"/>
  <c r="CI189" i="35" s="1"/>
  <c r="BY189" i="35"/>
  <c r="CH189" i="35"/>
  <c r="CG737" i="35"/>
  <c r="DG189" i="35" l="1"/>
  <c r="DO999" i="35"/>
  <c r="CZ1000" i="35"/>
  <c r="DP188" i="35"/>
  <c r="DF189" i="35"/>
  <c r="DC189" i="35"/>
  <c r="DY188" i="35"/>
  <c r="DD189" i="35"/>
  <c r="DZ188" i="35"/>
  <c r="DE189" i="35"/>
  <c r="EA188" i="35"/>
  <c r="BZ190" i="35"/>
  <c r="BX190" i="35"/>
  <c r="BY190" i="35"/>
  <c r="CH190" i="35"/>
  <c r="CG738" i="35"/>
  <c r="CI190" i="35" l="1"/>
  <c r="DF190" i="35"/>
  <c r="DO1000" i="35"/>
  <c r="CZ1001" i="35"/>
  <c r="DP189" i="35"/>
  <c r="DG190" i="35"/>
  <c r="DD190" i="35"/>
  <c r="DZ189" i="35"/>
  <c r="DE190" i="35"/>
  <c r="EA189" i="35"/>
  <c r="DC190" i="35"/>
  <c r="DY189" i="35"/>
  <c r="BZ191" i="35"/>
  <c r="DG191" i="35" s="1"/>
  <c r="BX191" i="35"/>
  <c r="BY191" i="35"/>
  <c r="CH191" i="35"/>
  <c r="CI191" i="35"/>
  <c r="CG739" i="35"/>
  <c r="DO1001" i="35" l="1"/>
  <c r="CZ1002" i="35"/>
  <c r="DP190" i="35"/>
  <c r="DF191" i="35"/>
  <c r="DE191" i="35"/>
  <c r="EA190" i="35"/>
  <c r="DD191" i="35"/>
  <c r="DZ190" i="35"/>
  <c r="DC191" i="35"/>
  <c r="DY190" i="35"/>
  <c r="BY192" i="35"/>
  <c r="BX192" i="35"/>
  <c r="BZ192" i="35"/>
  <c r="CI192" i="35" s="1"/>
  <c r="CH192" i="35"/>
  <c r="CG740" i="35"/>
  <c r="DF192" i="35" l="1"/>
  <c r="DG192" i="35"/>
  <c r="DP191" i="35"/>
  <c r="DO1002" i="35"/>
  <c r="CZ1003" i="35"/>
  <c r="DC192" i="35"/>
  <c r="DY191" i="35"/>
  <c r="DF193" i="35"/>
  <c r="DD192" i="35"/>
  <c r="DZ191" i="35"/>
  <c r="DE192" i="35"/>
  <c r="EA191" i="35"/>
  <c r="BY193" i="35"/>
  <c r="BX193" i="35"/>
  <c r="BZ193" i="35"/>
  <c r="DG193" i="35" s="1"/>
  <c r="CH193" i="35"/>
  <c r="CI193" i="35"/>
  <c r="CG741" i="35"/>
  <c r="DO1003" i="35" l="1"/>
  <c r="CZ1004" i="35"/>
  <c r="DO1004" i="35" s="1"/>
  <c r="DP192" i="35"/>
  <c r="DD193" i="35"/>
  <c r="DZ192" i="35"/>
  <c r="DE193" i="35"/>
  <c r="EA192" i="35"/>
  <c r="DC193" i="35"/>
  <c r="DY192" i="35"/>
  <c r="BX194" i="35"/>
  <c r="BZ194" i="35"/>
  <c r="DG194" i="35" s="1"/>
  <c r="BY194" i="35"/>
  <c r="CH194" i="35"/>
  <c r="CG742" i="35"/>
  <c r="DF194" i="35" l="1"/>
  <c r="CI194" i="35"/>
  <c r="DP193" i="35"/>
  <c r="DE194" i="35"/>
  <c r="EA193" i="35"/>
  <c r="DD194" i="35"/>
  <c r="DZ193" i="35"/>
  <c r="DC194" i="35"/>
  <c r="DY193" i="35"/>
  <c r="DG195" i="35"/>
  <c r="BY195" i="35"/>
  <c r="BZ195" i="35"/>
  <c r="BX195" i="35"/>
  <c r="CH195" i="35"/>
  <c r="CI195" i="35"/>
  <c r="CG743" i="35"/>
  <c r="DF195" i="35" l="1"/>
  <c r="DP194" i="35"/>
  <c r="DC195" i="35"/>
  <c r="DY194" i="35"/>
  <c r="DD195" i="35"/>
  <c r="DZ194" i="35"/>
  <c r="DF196" i="35"/>
  <c r="DG196" i="35"/>
  <c r="DE195" i="35"/>
  <c r="EA194" i="35"/>
  <c r="BY196" i="35"/>
  <c r="BX196" i="35"/>
  <c r="BZ196" i="35"/>
  <c r="CH196" i="35"/>
  <c r="CI196" i="35"/>
  <c r="CG744" i="35"/>
  <c r="DP195" i="35" l="1"/>
  <c r="DD196" i="35"/>
  <c r="DZ195" i="35"/>
  <c r="DE196" i="35"/>
  <c r="EA195" i="35"/>
  <c r="DC196" i="35"/>
  <c r="DY195" i="35"/>
  <c r="BX197" i="35"/>
  <c r="CI197" i="35" s="1"/>
  <c r="BY197" i="35"/>
  <c r="BZ197" i="35"/>
  <c r="DG197" i="35" s="1"/>
  <c r="CH197" i="35"/>
  <c r="CG745" i="35"/>
  <c r="DF197" i="35" l="1"/>
  <c r="DP196" i="35"/>
  <c r="DE197" i="35"/>
  <c r="EA196" i="35"/>
  <c r="DD197" i="35"/>
  <c r="DZ196" i="35"/>
  <c r="DC197" i="35"/>
  <c r="DY196" i="35"/>
  <c r="DG198" i="35"/>
  <c r="BZ198" i="35"/>
  <c r="BY198" i="35"/>
  <c r="BX198" i="35"/>
  <c r="CH198" i="35"/>
  <c r="CG746" i="35"/>
  <c r="DP197" i="35" l="1"/>
  <c r="DC198" i="35"/>
  <c r="DY197" i="35"/>
  <c r="DF198" i="35"/>
  <c r="CI198" i="35"/>
  <c r="DD198" i="35"/>
  <c r="DZ197" i="35"/>
  <c r="DG199" i="35"/>
  <c r="DE198" i="35"/>
  <c r="EA198" i="35" s="1"/>
  <c r="EA197" i="35"/>
  <c r="BY199" i="35"/>
  <c r="BZ199" i="35"/>
  <c r="BX199" i="35"/>
  <c r="CH199" i="35"/>
  <c r="CG747" i="35"/>
  <c r="DP198" i="35" l="1"/>
  <c r="DE199" i="35"/>
  <c r="EA199" i="35" s="1"/>
  <c r="CI199" i="35"/>
  <c r="CI200" i="35" s="1"/>
  <c r="DD199" i="35"/>
  <c r="DZ198" i="35"/>
  <c r="DF199" i="35"/>
  <c r="DC199" i="35"/>
  <c r="DY198" i="35"/>
  <c r="BX200" i="35"/>
  <c r="BZ200" i="35"/>
  <c r="DG200" i="35" s="1"/>
  <c r="BY200" i="35"/>
  <c r="CH200" i="35"/>
  <c r="CG748" i="35"/>
  <c r="DP199" i="35" l="1"/>
  <c r="DE200" i="35"/>
  <c r="DE201" i="35" s="1"/>
  <c r="DF200" i="35"/>
  <c r="DD200" i="35"/>
  <c r="DZ199" i="35"/>
  <c r="DC200" i="35"/>
  <c r="DY199" i="35"/>
  <c r="DG201" i="35"/>
  <c r="BY201" i="35"/>
  <c r="BZ201" i="35"/>
  <c r="BX201" i="35"/>
  <c r="CH201" i="35"/>
  <c r="CI201" i="35"/>
  <c r="CG749" i="35"/>
  <c r="DP200" i="35" l="1"/>
  <c r="EA200" i="35"/>
  <c r="DC201" i="35"/>
  <c r="DY200" i="35"/>
  <c r="DD201" i="35"/>
  <c r="DZ200" i="35"/>
  <c r="DE202" i="35"/>
  <c r="EA201" i="35"/>
  <c r="DF201" i="35"/>
  <c r="BX202" i="35"/>
  <c r="BY202" i="35"/>
  <c r="BZ202" i="35"/>
  <c r="DG202" i="35" s="1"/>
  <c r="CH202" i="35"/>
  <c r="CI202" i="35"/>
  <c r="CG750" i="35"/>
  <c r="DP201" i="35" l="1"/>
  <c r="EA202" i="35"/>
  <c r="DD202" i="35"/>
  <c r="DZ201" i="35"/>
  <c r="DF202" i="35"/>
  <c r="DC202" i="35"/>
  <c r="DY201" i="35"/>
  <c r="BZ203" i="35"/>
  <c r="DG203" i="35" s="1"/>
  <c r="BX203" i="35"/>
  <c r="BY203" i="35"/>
  <c r="CH203" i="35"/>
  <c r="CG751" i="35"/>
  <c r="DP202" i="35" l="1"/>
  <c r="DF203" i="35"/>
  <c r="DD203" i="35"/>
  <c r="DZ202" i="35"/>
  <c r="CI203" i="35"/>
  <c r="CI204" i="35" s="1"/>
  <c r="DE203" i="35"/>
  <c r="DC203" i="35"/>
  <c r="DY202" i="35"/>
  <c r="BX204" i="35"/>
  <c r="BZ204" i="35"/>
  <c r="DG204" i="35" s="1"/>
  <c r="BY204" i="35"/>
  <c r="CH204" i="35"/>
  <c r="CG752" i="35"/>
  <c r="DP203" i="35" l="1"/>
  <c r="DE204" i="35"/>
  <c r="EA203" i="35"/>
  <c r="DD204" i="35"/>
  <c r="DZ203" i="35"/>
  <c r="DF204" i="35"/>
  <c r="DC204" i="35"/>
  <c r="DY203" i="35"/>
  <c r="BZ205" i="35"/>
  <c r="DG205" i="35" s="1"/>
  <c r="BY205" i="35"/>
  <c r="BX205" i="35"/>
  <c r="CH205" i="35"/>
  <c r="CI205" i="35"/>
  <c r="CG753" i="35"/>
  <c r="DP204" i="35" l="1"/>
  <c r="DC205" i="35"/>
  <c r="DY204" i="35"/>
  <c r="DF205" i="35"/>
  <c r="DD205" i="35"/>
  <c r="DZ204" i="35"/>
  <c r="DG206" i="35"/>
  <c r="DE205" i="35"/>
  <c r="EA204" i="35"/>
  <c r="BZ206" i="35"/>
  <c r="BY206" i="35"/>
  <c r="BX206" i="35"/>
  <c r="CH206" i="35"/>
  <c r="CI206" i="35"/>
  <c r="CG754" i="35"/>
  <c r="DP205" i="35" l="1"/>
  <c r="DG207" i="35"/>
  <c r="DD206" i="35"/>
  <c r="DZ205" i="35"/>
  <c r="DF206" i="35"/>
  <c r="DE206" i="35"/>
  <c r="EA205" i="35"/>
  <c r="DC206" i="35"/>
  <c r="DY205" i="35"/>
  <c r="BY207" i="35"/>
  <c r="BX207" i="35"/>
  <c r="BZ207" i="35"/>
  <c r="CH207" i="35"/>
  <c r="CI207" i="35"/>
  <c r="CG755" i="35"/>
  <c r="DP206" i="35" l="1"/>
  <c r="DE207" i="35"/>
  <c r="EA206" i="35"/>
  <c r="DF207" i="35"/>
  <c r="DD207" i="35"/>
  <c r="DZ206" i="35"/>
  <c r="DC207" i="35"/>
  <c r="DY206" i="35"/>
  <c r="BZ208" i="35"/>
  <c r="DG208" i="35" s="1"/>
  <c r="BX208" i="35"/>
  <c r="BY208" i="35"/>
  <c r="CH208" i="35"/>
  <c r="CI208" i="35"/>
  <c r="CG756" i="35"/>
  <c r="DP207" i="35" l="1"/>
  <c r="DC208" i="35"/>
  <c r="DY207" i="35"/>
  <c r="DD208" i="35"/>
  <c r="DZ207" i="35"/>
  <c r="DF208" i="35"/>
  <c r="DG209" i="35"/>
  <c r="DE208" i="35"/>
  <c r="EA207" i="35"/>
  <c r="BX209" i="35"/>
  <c r="BY209" i="35"/>
  <c r="BZ209" i="35"/>
  <c r="CH209" i="35"/>
  <c r="CI209" i="35"/>
  <c r="CG757" i="35"/>
  <c r="DP208" i="35" l="1"/>
  <c r="DF209" i="35"/>
  <c r="DD209" i="35"/>
  <c r="DZ208" i="35"/>
  <c r="DE209" i="35"/>
  <c r="EA208" i="35"/>
  <c r="DC209" i="35"/>
  <c r="DY208" i="35"/>
  <c r="BZ210" i="35"/>
  <c r="BX210" i="35"/>
  <c r="BY210" i="35"/>
  <c r="CH210" i="35"/>
  <c r="CG758" i="35"/>
  <c r="CI210" i="35" l="1"/>
  <c r="DP209" i="35"/>
  <c r="DE210" i="35"/>
  <c r="EA209" i="35"/>
  <c r="DD210" i="35"/>
  <c r="DZ209" i="35"/>
  <c r="DG210" i="35"/>
  <c r="DC210" i="35"/>
  <c r="DY209" i="35"/>
  <c r="DF210" i="35"/>
  <c r="BY211" i="35"/>
  <c r="BZ211" i="35"/>
  <c r="BX211" i="35"/>
  <c r="CH211" i="35"/>
  <c r="CI211" i="35"/>
  <c r="CG759" i="35"/>
  <c r="DP210" i="35" l="1"/>
  <c r="DC211" i="35"/>
  <c r="DY210" i="35"/>
  <c r="DG211" i="35"/>
  <c r="DF211" i="35"/>
  <c r="DD211" i="35"/>
  <c r="DZ210" i="35"/>
  <c r="DE211" i="35"/>
  <c r="EA210" i="35"/>
  <c r="BZ212" i="35"/>
  <c r="BY212" i="35"/>
  <c r="BX212" i="35"/>
  <c r="CH212" i="35"/>
  <c r="CG760" i="35"/>
  <c r="DP211" i="35" l="1"/>
  <c r="DD212" i="35"/>
  <c r="DZ211" i="35"/>
  <c r="DF212" i="35"/>
  <c r="CI212" i="35"/>
  <c r="DG212" i="35"/>
  <c r="DE212" i="35"/>
  <c r="EA211" i="35"/>
  <c r="DC212" i="35"/>
  <c r="DY211" i="35"/>
  <c r="BZ213" i="35"/>
  <c r="BX213" i="35"/>
  <c r="BY213" i="35"/>
  <c r="CH213" i="35"/>
  <c r="CI213" i="35"/>
  <c r="CG761" i="35"/>
  <c r="DP212" i="35" l="1"/>
  <c r="DE213" i="35"/>
  <c r="EA212" i="35"/>
  <c r="DG213" i="35"/>
  <c r="DF213" i="35"/>
  <c r="DC213" i="35"/>
  <c r="DY212" i="35"/>
  <c r="DD213" i="35"/>
  <c r="DZ212" i="35"/>
  <c r="BZ214" i="35"/>
  <c r="BX214" i="35"/>
  <c r="BY214" i="35"/>
  <c r="CH214" i="35"/>
  <c r="CG762" i="35"/>
  <c r="DP213" i="35" l="1"/>
  <c r="DC214" i="35"/>
  <c r="DY213" i="35"/>
  <c r="DF214" i="35"/>
  <c r="CI214" i="35"/>
  <c r="DG214" i="35"/>
  <c r="DD214" i="35"/>
  <c r="DZ213" i="35"/>
  <c r="DE214" i="35"/>
  <c r="EA213" i="35"/>
  <c r="BZ215" i="35"/>
  <c r="BX215" i="35"/>
  <c r="BY215" i="35"/>
  <c r="CH215" i="35"/>
  <c r="CI215" i="35"/>
  <c r="CG763" i="35"/>
  <c r="DP214" i="35" l="1"/>
  <c r="DD215" i="35"/>
  <c r="DZ214" i="35"/>
  <c r="DG215" i="35"/>
  <c r="DF215" i="35"/>
  <c r="DE215" i="35"/>
  <c r="EA214" i="35"/>
  <c r="DC215" i="35"/>
  <c r="DY214" i="35"/>
  <c r="BY216" i="35"/>
  <c r="BX216" i="35"/>
  <c r="BZ216" i="35"/>
  <c r="CH216" i="35"/>
  <c r="CG764" i="35"/>
  <c r="DP215" i="35" l="1"/>
  <c r="DE216" i="35"/>
  <c r="EA215" i="35"/>
  <c r="DF216" i="35"/>
  <c r="DG216" i="35"/>
  <c r="DC216" i="35"/>
  <c r="DY215" i="35"/>
  <c r="DD216" i="35"/>
  <c r="DZ215" i="35"/>
  <c r="BX217" i="35"/>
  <c r="BZ217" i="35"/>
  <c r="BY217" i="35"/>
  <c r="CH217" i="35"/>
  <c r="CI216" i="35"/>
  <c r="CI217" i="35" s="1"/>
  <c r="CG765" i="35"/>
  <c r="DP216" i="35" l="1"/>
  <c r="DC217" i="35"/>
  <c r="DY216" i="35"/>
  <c r="DG217" i="35"/>
  <c r="DF217" i="35"/>
  <c r="DD217" i="35"/>
  <c r="DZ216" i="35"/>
  <c r="DE217" i="35"/>
  <c r="EA216" i="35"/>
  <c r="BZ218" i="35"/>
  <c r="BY218" i="35"/>
  <c r="BX218" i="35"/>
  <c r="CH218" i="35"/>
  <c r="CG766" i="35"/>
  <c r="DP217" i="35" l="1"/>
  <c r="DD218" i="35"/>
  <c r="DZ217" i="35"/>
  <c r="DF218" i="35"/>
  <c r="DG218" i="35"/>
  <c r="DE218" i="35"/>
  <c r="EA217" i="35"/>
  <c r="DC218" i="35"/>
  <c r="DY217" i="35"/>
  <c r="CI218" i="35"/>
  <c r="BY219" i="35"/>
  <c r="BZ219" i="35"/>
  <c r="BX219" i="35"/>
  <c r="CH219" i="35"/>
  <c r="CG767" i="35"/>
  <c r="DP218" i="35" l="1"/>
  <c r="CI219" i="35"/>
  <c r="CI220" i="35" s="1"/>
  <c r="DE219" i="35"/>
  <c r="EA218" i="35"/>
  <c r="DC219" i="35"/>
  <c r="DY218" i="35"/>
  <c r="DG219" i="35"/>
  <c r="DF219" i="35"/>
  <c r="DD219" i="35"/>
  <c r="DZ218" i="35"/>
  <c r="BZ220" i="35"/>
  <c r="BY220" i="35"/>
  <c r="BX220" i="35"/>
  <c r="CH220" i="35"/>
  <c r="CG768" i="35"/>
  <c r="DP219" i="35" l="1"/>
  <c r="DF220" i="35"/>
  <c r="DG220" i="35"/>
  <c r="DC220" i="35"/>
  <c r="DY219" i="35"/>
  <c r="DD220" i="35"/>
  <c r="DZ219" i="35"/>
  <c r="DE220" i="35"/>
  <c r="EA219" i="35"/>
  <c r="BX221" i="35"/>
  <c r="BY221" i="35"/>
  <c r="BZ221" i="35"/>
  <c r="CH221" i="35"/>
  <c r="CG769" i="35"/>
  <c r="CI221" i="35" l="1"/>
  <c r="DP220" i="35"/>
  <c r="DD221" i="35"/>
  <c r="DZ220" i="35"/>
  <c r="DC221" i="35"/>
  <c r="DY220" i="35"/>
  <c r="DG221" i="35"/>
  <c r="DE221" i="35"/>
  <c r="EA220" i="35"/>
  <c r="DF221" i="35"/>
  <c r="BZ222" i="35"/>
  <c r="BX222" i="35"/>
  <c r="BY222" i="35"/>
  <c r="CH222" i="35"/>
  <c r="CG770" i="35"/>
  <c r="DP221" i="35" l="1"/>
  <c r="DE222" i="35"/>
  <c r="EA221" i="35"/>
  <c r="DG222" i="35"/>
  <c r="CI222" i="35"/>
  <c r="DC222" i="35"/>
  <c r="DY221" i="35"/>
  <c r="DF222" i="35"/>
  <c r="DD222" i="35"/>
  <c r="DZ221" i="35"/>
  <c r="BY223" i="35"/>
  <c r="BX223" i="35"/>
  <c r="BZ223" i="35"/>
  <c r="CH223" i="35"/>
  <c r="CG771" i="35"/>
  <c r="DP222" i="35" l="1"/>
  <c r="CI223" i="35"/>
  <c r="DF223" i="35"/>
  <c r="DC223" i="35"/>
  <c r="DY222" i="35"/>
  <c r="DG223" i="35"/>
  <c r="DD223" i="35"/>
  <c r="DZ222" i="35"/>
  <c r="DE223" i="35"/>
  <c r="EA222" i="35"/>
  <c r="BZ224" i="35"/>
  <c r="BX224" i="35"/>
  <c r="BY224" i="35"/>
  <c r="CH224" i="35"/>
  <c r="CG772" i="35"/>
  <c r="DP223" i="35" l="1"/>
  <c r="DD224" i="35"/>
  <c r="DZ223" i="35"/>
  <c r="DG224" i="35"/>
  <c r="DC224" i="35"/>
  <c r="DY223" i="35"/>
  <c r="DE224" i="35"/>
  <c r="EA223" i="35"/>
  <c r="DF224" i="35"/>
  <c r="BY225" i="35"/>
  <c r="BZ225" i="35"/>
  <c r="BX225" i="35"/>
  <c r="CH225" i="35"/>
  <c r="CI224" i="35"/>
  <c r="CG773" i="35"/>
  <c r="DP224" i="35" l="1"/>
  <c r="DE225" i="35"/>
  <c r="EA224" i="35"/>
  <c r="DC225" i="35"/>
  <c r="DY224" i="35"/>
  <c r="DG225" i="35"/>
  <c r="DF225" i="35"/>
  <c r="DD225" i="35"/>
  <c r="DZ224" i="35"/>
  <c r="BZ226" i="35"/>
  <c r="BY226" i="35"/>
  <c r="BX226" i="35"/>
  <c r="CH226" i="35"/>
  <c r="CI225" i="35"/>
  <c r="CI226" i="35" s="1"/>
  <c r="CG774" i="35"/>
  <c r="DP225" i="35" l="1"/>
  <c r="DF226" i="35"/>
  <c r="DG226" i="35"/>
  <c r="DC226" i="35"/>
  <c r="DY225" i="35"/>
  <c r="DD226" i="35"/>
  <c r="DZ225" i="35"/>
  <c r="DE226" i="35"/>
  <c r="EA225" i="35"/>
  <c r="BX227" i="35"/>
  <c r="BY227" i="35"/>
  <c r="BZ227" i="35"/>
  <c r="CH227" i="35"/>
  <c r="CG775" i="35"/>
  <c r="CI227" i="35" l="1"/>
  <c r="DP226" i="35"/>
  <c r="DD227" i="35"/>
  <c r="DZ226" i="35"/>
  <c r="DC227" i="35"/>
  <c r="DY226" i="35"/>
  <c r="DG227" i="35"/>
  <c r="DE227" i="35"/>
  <c r="EA226" i="35"/>
  <c r="DF227" i="35"/>
  <c r="CI228" i="35"/>
  <c r="BX228" i="35"/>
  <c r="BZ228" i="35"/>
  <c r="BY228" i="35"/>
  <c r="CH228" i="35"/>
  <c r="CG776" i="35"/>
  <c r="DP227" i="35" l="1"/>
  <c r="DE228" i="35"/>
  <c r="EA227" i="35"/>
  <c r="DG228" i="35"/>
  <c r="DC228" i="35"/>
  <c r="DY227" i="35"/>
  <c r="DF228" i="35"/>
  <c r="DD228" i="35"/>
  <c r="DZ227" i="35"/>
  <c r="BZ229" i="35"/>
  <c r="BY229" i="35"/>
  <c r="BX229" i="35"/>
  <c r="CH229" i="35"/>
  <c r="CI229" i="35"/>
  <c r="CG777" i="35"/>
  <c r="DP228" i="35" l="1"/>
  <c r="DF229" i="35"/>
  <c r="DC229" i="35"/>
  <c r="DY228" i="35"/>
  <c r="DG229" i="35"/>
  <c r="DD229" i="35"/>
  <c r="DZ228" i="35"/>
  <c r="DE229" i="35"/>
  <c r="EA228" i="35"/>
  <c r="BX230" i="35"/>
  <c r="BY230" i="35"/>
  <c r="BZ230" i="35"/>
  <c r="CH230" i="35"/>
  <c r="CI230" i="35"/>
  <c r="CG778" i="35"/>
  <c r="DP229" i="35" l="1"/>
  <c r="DD230" i="35"/>
  <c r="DZ229" i="35"/>
  <c r="DG230" i="35"/>
  <c r="DC230" i="35"/>
  <c r="DY229" i="35"/>
  <c r="DE230" i="35"/>
  <c r="EA229" i="35"/>
  <c r="DF230" i="35"/>
  <c r="BY231" i="35"/>
  <c r="BZ231" i="35"/>
  <c r="BX231" i="35"/>
  <c r="CH231" i="35"/>
  <c r="CI231" i="35"/>
  <c r="CG779" i="35"/>
  <c r="DP230" i="35" l="1"/>
  <c r="DE231" i="35"/>
  <c r="EA230" i="35"/>
  <c r="DC231" i="35"/>
  <c r="DY230" i="35"/>
  <c r="DG231" i="35"/>
  <c r="DF231" i="35"/>
  <c r="DD231" i="35"/>
  <c r="DZ230" i="35"/>
  <c r="BZ232" i="35"/>
  <c r="BX232" i="35"/>
  <c r="BY232" i="35"/>
  <c r="CH232" i="35"/>
  <c r="CI232" i="35"/>
  <c r="CG780" i="35"/>
  <c r="DP231" i="35" l="1"/>
  <c r="DF232" i="35"/>
  <c r="DG232" i="35"/>
  <c r="DC232" i="35"/>
  <c r="DY231" i="35"/>
  <c r="DD232" i="35"/>
  <c r="DZ231" i="35"/>
  <c r="DE232" i="35"/>
  <c r="EA231" i="35"/>
  <c r="BZ233" i="35"/>
  <c r="BX233" i="35"/>
  <c r="BY233" i="35"/>
  <c r="CH233" i="35"/>
  <c r="CI233" i="35"/>
  <c r="CG781" i="35"/>
  <c r="DP232" i="35" l="1"/>
  <c r="DD233" i="35"/>
  <c r="DZ232" i="35"/>
  <c r="DC233" i="35"/>
  <c r="DY232" i="35"/>
  <c r="DG233" i="35"/>
  <c r="DE233" i="35"/>
  <c r="EA232" i="35"/>
  <c r="DF233" i="35"/>
  <c r="BZ234" i="35"/>
  <c r="CI234" i="35" s="1"/>
  <c r="BX234" i="35"/>
  <c r="BY234" i="35"/>
  <c r="CH234" i="35"/>
  <c r="CG782" i="35"/>
  <c r="DP233" i="35" l="1"/>
  <c r="DE234" i="35"/>
  <c r="EA233" i="35"/>
  <c r="DG234" i="35"/>
  <c r="DC234" i="35"/>
  <c r="DY233" i="35"/>
  <c r="DF234" i="35"/>
  <c r="DD234" i="35"/>
  <c r="DZ233" i="35"/>
  <c r="BY235" i="35"/>
  <c r="BX235" i="35"/>
  <c r="BZ235" i="35"/>
  <c r="CH235" i="35"/>
  <c r="CI235" i="35"/>
  <c r="CG783" i="35"/>
  <c r="DP234" i="35" l="1"/>
  <c r="DF235" i="35"/>
  <c r="DC235" i="35"/>
  <c r="DY234" i="35"/>
  <c r="DG235" i="35"/>
  <c r="DD235" i="35"/>
  <c r="DZ234" i="35"/>
  <c r="DE235" i="35"/>
  <c r="EA234" i="35"/>
  <c r="BX236" i="35"/>
  <c r="BZ236" i="35"/>
  <c r="BY236" i="35"/>
  <c r="CH236" i="35"/>
  <c r="CG784" i="35"/>
  <c r="DP235" i="35" l="1"/>
  <c r="DD236" i="35"/>
  <c r="DZ235" i="35"/>
  <c r="DG236" i="35"/>
  <c r="DC236" i="35"/>
  <c r="DY235" i="35"/>
  <c r="DE236" i="35"/>
  <c r="EA235" i="35"/>
  <c r="DF236" i="35"/>
  <c r="BX237" i="35"/>
  <c r="BZ237" i="35"/>
  <c r="BY237" i="35"/>
  <c r="CH237" i="35"/>
  <c r="CI236" i="35"/>
  <c r="CI237" i="35" s="1"/>
  <c r="CG785" i="35"/>
  <c r="DP236" i="35" l="1"/>
  <c r="DE237" i="35"/>
  <c r="EA236" i="35"/>
  <c r="DC237" i="35"/>
  <c r="DY236" i="35"/>
  <c r="DG237" i="35"/>
  <c r="DF237" i="35"/>
  <c r="DD237" i="35"/>
  <c r="DZ236" i="35"/>
  <c r="BY238" i="35"/>
  <c r="BZ238" i="35"/>
  <c r="BX238" i="35"/>
  <c r="CH238" i="35"/>
  <c r="CI238" i="35"/>
  <c r="CG786" i="35"/>
  <c r="DP237" i="35" l="1"/>
  <c r="DF238" i="35"/>
  <c r="DG238" i="35"/>
  <c r="DC238" i="35"/>
  <c r="DY237" i="35"/>
  <c r="DD238" i="35"/>
  <c r="DZ237" i="35"/>
  <c r="DE238" i="35"/>
  <c r="EA237" i="35"/>
  <c r="BX239" i="35"/>
  <c r="BY239" i="35"/>
  <c r="BZ239" i="35"/>
  <c r="CH239" i="35"/>
  <c r="CG787" i="35"/>
  <c r="DP238" i="35" l="1"/>
  <c r="DD239" i="35"/>
  <c r="DZ238" i="35"/>
  <c r="DC239" i="35"/>
  <c r="DY238" i="35"/>
  <c r="DG239" i="35"/>
  <c r="DE239" i="35"/>
  <c r="EA238" i="35"/>
  <c r="DF239" i="35"/>
  <c r="CI239" i="35"/>
  <c r="BZ240" i="35"/>
  <c r="BX240" i="35"/>
  <c r="BY240" i="35"/>
  <c r="CH240" i="35"/>
  <c r="CG788" i="35"/>
  <c r="DP239" i="35" l="1"/>
  <c r="CI240" i="35"/>
  <c r="DE240" i="35"/>
  <c r="EA239" i="35"/>
  <c r="DF240" i="35"/>
  <c r="DG240" i="35"/>
  <c r="DC240" i="35"/>
  <c r="DY239" i="35"/>
  <c r="DD240" i="35"/>
  <c r="DZ239" i="35"/>
  <c r="BY241" i="35"/>
  <c r="BX241" i="35"/>
  <c r="BZ241" i="35"/>
  <c r="CH241" i="35"/>
  <c r="CI241" i="35"/>
  <c r="CG789" i="35"/>
  <c r="DP240" i="35" l="1"/>
  <c r="DC241" i="35"/>
  <c r="DY240" i="35"/>
  <c r="DG241" i="35"/>
  <c r="DF241" i="35"/>
  <c r="DD241" i="35"/>
  <c r="DZ240" i="35"/>
  <c r="DE241" i="35"/>
  <c r="EA240" i="35"/>
  <c r="BZ242" i="35"/>
  <c r="BX242" i="35"/>
  <c r="BY242" i="35"/>
  <c r="CH242" i="35"/>
  <c r="CG790" i="35"/>
  <c r="DP241" i="35" l="1"/>
  <c r="DD242" i="35"/>
  <c r="DZ241" i="35"/>
  <c r="DF242" i="35"/>
  <c r="CI242" i="35"/>
  <c r="DG242" i="35"/>
  <c r="DE242" i="35"/>
  <c r="EA241" i="35"/>
  <c r="DC242" i="35"/>
  <c r="DY241" i="35"/>
  <c r="BX243" i="35"/>
  <c r="BY243" i="35"/>
  <c r="BZ243" i="35"/>
  <c r="CH243" i="35"/>
  <c r="CI243" i="35"/>
  <c r="CG791" i="35"/>
  <c r="DP242" i="35" l="1"/>
  <c r="DE243" i="35"/>
  <c r="EA242" i="35"/>
  <c r="DG243" i="35"/>
  <c r="DF243" i="35"/>
  <c r="DC243" i="35"/>
  <c r="DY242" i="35"/>
  <c r="DD243" i="35"/>
  <c r="DZ242" i="35"/>
  <c r="BZ244" i="35"/>
  <c r="BY244" i="35"/>
  <c r="BX244" i="35"/>
  <c r="CH244" i="35"/>
  <c r="CI244" i="35"/>
  <c r="CG792" i="35"/>
  <c r="DP243" i="35" l="1"/>
  <c r="DC244" i="35"/>
  <c r="DY243" i="35"/>
  <c r="DF244" i="35"/>
  <c r="DG244" i="35"/>
  <c r="DD244" i="35"/>
  <c r="DZ243" i="35"/>
  <c r="DE244" i="35"/>
  <c r="EA243" i="35"/>
  <c r="BZ245" i="35"/>
  <c r="BX245" i="35"/>
  <c r="BY245" i="35"/>
  <c r="CH245" i="35"/>
  <c r="CG793" i="35"/>
  <c r="DP244" i="35" l="1"/>
  <c r="DD245" i="35"/>
  <c r="DZ244" i="35"/>
  <c r="DG245" i="35"/>
  <c r="DF245" i="35"/>
  <c r="DE245" i="35"/>
  <c r="EA244" i="35"/>
  <c r="DC245" i="35"/>
  <c r="DY244" i="35"/>
  <c r="BZ246" i="35"/>
  <c r="BY246" i="35"/>
  <c r="BX246" i="35"/>
  <c r="CH246" i="35"/>
  <c r="CI245" i="35"/>
  <c r="CI246" i="35" s="1"/>
  <c r="CG794" i="35"/>
  <c r="DP245" i="35" l="1"/>
  <c r="DE246" i="35"/>
  <c r="EA245" i="35"/>
  <c r="DF246" i="35"/>
  <c r="DG246" i="35"/>
  <c r="DC246" i="35"/>
  <c r="DY245" i="35"/>
  <c r="DD246" i="35"/>
  <c r="DZ245" i="35"/>
  <c r="BX247" i="35"/>
  <c r="BY247" i="35"/>
  <c r="BZ247" i="35"/>
  <c r="CH247" i="35"/>
  <c r="CI247" i="35"/>
  <c r="CG795" i="35"/>
  <c r="DP246" i="35" l="1"/>
  <c r="DC247" i="35"/>
  <c r="DY246" i="35"/>
  <c r="DG247" i="35"/>
  <c r="DF247" i="35"/>
  <c r="DD247" i="35"/>
  <c r="DZ246" i="35"/>
  <c r="DE247" i="35"/>
  <c r="EA246" i="35"/>
  <c r="BZ248" i="35"/>
  <c r="BX248" i="35"/>
  <c r="BY248" i="35"/>
  <c r="CH248" i="35"/>
  <c r="CG796" i="35"/>
  <c r="DP247" i="35" l="1"/>
  <c r="DD248" i="35"/>
  <c r="DZ247" i="35"/>
  <c r="DF248" i="35"/>
  <c r="DG248" i="35"/>
  <c r="DE248" i="35"/>
  <c r="EA247" i="35"/>
  <c r="DC248" i="35"/>
  <c r="DY247" i="35"/>
  <c r="BX249" i="35"/>
  <c r="BZ249" i="35"/>
  <c r="BY249" i="35"/>
  <c r="CH249" i="35"/>
  <c r="CI248" i="35"/>
  <c r="CI249" i="35" s="1"/>
  <c r="CG797" i="35"/>
  <c r="DP248" i="35" l="1"/>
  <c r="DE249" i="35"/>
  <c r="EA248" i="35"/>
  <c r="DG249" i="35"/>
  <c r="DF249" i="35"/>
  <c r="DC249" i="35"/>
  <c r="DY248" i="35"/>
  <c r="DD249" i="35"/>
  <c r="DZ248" i="35"/>
  <c r="BX250" i="35"/>
  <c r="BZ250" i="35"/>
  <c r="BY250" i="35"/>
  <c r="CH250" i="35"/>
  <c r="CI250" i="35"/>
  <c r="CG798" i="35"/>
  <c r="DP249" i="35" l="1"/>
  <c r="DC250" i="35"/>
  <c r="DY249" i="35"/>
  <c r="DF250" i="35"/>
  <c r="DG250" i="35"/>
  <c r="DD250" i="35"/>
  <c r="DZ249" i="35"/>
  <c r="DE250" i="35"/>
  <c r="EA249" i="35"/>
  <c r="BY251" i="35"/>
  <c r="BX251" i="35"/>
  <c r="BZ251" i="35"/>
  <c r="CI251" i="35" s="1"/>
  <c r="CH251" i="35"/>
  <c r="CG799" i="35"/>
  <c r="DP250" i="35" l="1"/>
  <c r="DD251" i="35"/>
  <c r="DZ250" i="35"/>
  <c r="DG251" i="35"/>
  <c r="DF251" i="35"/>
  <c r="DE251" i="35"/>
  <c r="EA250" i="35"/>
  <c r="DC251" i="35"/>
  <c r="DY250" i="35"/>
  <c r="BZ252" i="35"/>
  <c r="BX252" i="35"/>
  <c r="BY252" i="35"/>
  <c r="CH252" i="35"/>
  <c r="CI252" i="35"/>
  <c r="CG800" i="35"/>
  <c r="DP251" i="35" l="1"/>
  <c r="DE252" i="35"/>
  <c r="EA251" i="35"/>
  <c r="DF252" i="35"/>
  <c r="DG252" i="35"/>
  <c r="DC252" i="35"/>
  <c r="DY251" i="35"/>
  <c r="DD252" i="35"/>
  <c r="DZ251" i="35"/>
  <c r="BX253" i="35"/>
  <c r="BZ253" i="35"/>
  <c r="BY253" i="35"/>
  <c r="CI253" i="35" s="1"/>
  <c r="CH253" i="35"/>
  <c r="CG801" i="35"/>
  <c r="DP252" i="35" l="1"/>
  <c r="DC253" i="35"/>
  <c r="DY252" i="35"/>
  <c r="DG253" i="35"/>
  <c r="DF253" i="35"/>
  <c r="DD253" i="35"/>
  <c r="DZ252" i="35"/>
  <c r="DE253" i="35"/>
  <c r="EA252" i="35"/>
  <c r="BZ254" i="35"/>
  <c r="BY254" i="35"/>
  <c r="BX254" i="35"/>
  <c r="CH254" i="35"/>
  <c r="CG802" i="35"/>
  <c r="DP253" i="35" l="1"/>
  <c r="DD254" i="35"/>
  <c r="DZ253" i="35"/>
  <c r="DF254" i="35"/>
  <c r="CI254" i="35"/>
  <c r="DG254" i="35"/>
  <c r="DE254" i="35"/>
  <c r="EA253" i="35"/>
  <c r="DC254" i="35"/>
  <c r="DY253" i="35"/>
  <c r="BY255" i="35"/>
  <c r="BX255" i="35"/>
  <c r="BZ255" i="35"/>
  <c r="CH255" i="35"/>
  <c r="CI255" i="35"/>
  <c r="CG803" i="35"/>
  <c r="DP254" i="35" l="1"/>
  <c r="DE255" i="35"/>
  <c r="EA254" i="35"/>
  <c r="DG255" i="35"/>
  <c r="DF255" i="35"/>
  <c r="DC255" i="35"/>
  <c r="DY254" i="35"/>
  <c r="DD255" i="35"/>
  <c r="DZ254" i="35"/>
  <c r="BZ256" i="35"/>
  <c r="BX256" i="35"/>
  <c r="BY256" i="35"/>
  <c r="CH256" i="35"/>
  <c r="CI256" i="35"/>
  <c r="CG804" i="35"/>
  <c r="DP255" i="35" l="1"/>
  <c r="DC256" i="35"/>
  <c r="DY255" i="35"/>
  <c r="DF256" i="35"/>
  <c r="DG256" i="35"/>
  <c r="DD256" i="35"/>
  <c r="DZ255" i="35"/>
  <c r="DE256" i="35"/>
  <c r="EA255" i="35"/>
  <c r="BY257" i="35"/>
  <c r="BX257" i="35"/>
  <c r="BZ257" i="35"/>
  <c r="CI257" i="35" s="1"/>
  <c r="CH257" i="35"/>
  <c r="CG805" i="35"/>
  <c r="DP256" i="35" l="1"/>
  <c r="DD257" i="35"/>
  <c r="DZ256" i="35"/>
  <c r="DG257" i="35"/>
  <c r="DF257" i="35"/>
  <c r="DE257" i="35"/>
  <c r="EA256" i="35"/>
  <c r="DC257" i="35"/>
  <c r="DY256" i="35"/>
  <c r="BY258" i="35"/>
  <c r="BX258" i="35"/>
  <c r="BZ258" i="35"/>
  <c r="CH258" i="35"/>
  <c r="CI258" i="35"/>
  <c r="CG806" i="35"/>
  <c r="DP257" i="35" l="1"/>
  <c r="DE258" i="35"/>
  <c r="EA257" i="35"/>
  <c r="DF258" i="35"/>
  <c r="DG258" i="35"/>
  <c r="DC258" i="35"/>
  <c r="DY257" i="35"/>
  <c r="DD258" i="35"/>
  <c r="DZ257" i="35"/>
  <c r="BY259" i="35"/>
  <c r="BZ259" i="35"/>
  <c r="CI259" i="35" s="1"/>
  <c r="BX259" i="35"/>
  <c r="CH259" i="35"/>
  <c r="CG807" i="35"/>
  <c r="DP258" i="35" l="1"/>
  <c r="DC259" i="35"/>
  <c r="DY258" i="35"/>
  <c r="DG259" i="35"/>
  <c r="DF259" i="35"/>
  <c r="DD259" i="35"/>
  <c r="DZ258" i="35"/>
  <c r="DE259" i="35"/>
  <c r="EA258" i="35"/>
  <c r="BZ260" i="35"/>
  <c r="BX260" i="35"/>
  <c r="BY260" i="35"/>
  <c r="CH260" i="35"/>
  <c r="CG808" i="35"/>
  <c r="DP259" i="35" l="1"/>
  <c r="DD260" i="35"/>
  <c r="DZ259" i="35"/>
  <c r="DF260" i="35"/>
  <c r="CI260" i="35"/>
  <c r="DG260" i="35"/>
  <c r="DE260" i="35"/>
  <c r="EA259" i="35"/>
  <c r="DC260" i="35"/>
  <c r="DY259" i="35"/>
  <c r="BY261" i="35"/>
  <c r="BZ261" i="35"/>
  <c r="BX261" i="35"/>
  <c r="CH261" i="35"/>
  <c r="CI261" i="35"/>
  <c r="CG809" i="35"/>
  <c r="DP260" i="35" l="1"/>
  <c r="DE261" i="35"/>
  <c r="EA260" i="35"/>
  <c r="DG261" i="35"/>
  <c r="DF261" i="35"/>
  <c r="DC261" i="35"/>
  <c r="DY260" i="35"/>
  <c r="DD261" i="35"/>
  <c r="DZ260" i="35"/>
  <c r="BY262" i="35"/>
  <c r="BZ262" i="35"/>
  <c r="BX262" i="35"/>
  <c r="CH262" i="35"/>
  <c r="CI262" i="35"/>
  <c r="CG810" i="35"/>
  <c r="DP261" i="35" l="1"/>
  <c r="DC262" i="35"/>
  <c r="DY261" i="35"/>
  <c r="DF262" i="35"/>
  <c r="DG262" i="35"/>
  <c r="DD262" i="35"/>
  <c r="DZ261" i="35"/>
  <c r="DE262" i="35"/>
  <c r="EA261" i="35"/>
  <c r="BY263" i="35"/>
  <c r="BX263" i="35"/>
  <c r="BZ263" i="35"/>
  <c r="CI263" i="35" s="1"/>
  <c r="CH263" i="35"/>
  <c r="CG811" i="35"/>
  <c r="DP262" i="35" l="1"/>
  <c r="DD263" i="35"/>
  <c r="DZ262" i="35"/>
  <c r="DG263" i="35"/>
  <c r="DF263" i="35"/>
  <c r="DE263" i="35"/>
  <c r="EA262" i="35"/>
  <c r="DC263" i="35"/>
  <c r="DY262" i="35"/>
  <c r="BY264" i="35"/>
  <c r="BZ264" i="35"/>
  <c r="BX264" i="35"/>
  <c r="CH264" i="35"/>
  <c r="CI264" i="35"/>
  <c r="CG812" i="35"/>
  <c r="DP263" i="35" l="1"/>
  <c r="DE264" i="35"/>
  <c r="EA263" i="35"/>
  <c r="DF264" i="35"/>
  <c r="DG264" i="35"/>
  <c r="DC264" i="35"/>
  <c r="DY263" i="35"/>
  <c r="DD264" i="35"/>
  <c r="DZ263" i="35"/>
  <c r="BX265" i="35"/>
  <c r="BY265" i="35"/>
  <c r="BZ265" i="35"/>
  <c r="CH265" i="35"/>
  <c r="CI265" i="35"/>
  <c r="CG813" i="35"/>
  <c r="DP264" i="35" l="1"/>
  <c r="DC265" i="35"/>
  <c r="DY264" i="35"/>
  <c r="DG265" i="35"/>
  <c r="DF265" i="35"/>
  <c r="DD265" i="35"/>
  <c r="DZ264" i="35"/>
  <c r="DE265" i="35"/>
  <c r="EA264" i="35"/>
  <c r="BZ266" i="35"/>
  <c r="BY266" i="35"/>
  <c r="BX266" i="35"/>
  <c r="CH266" i="35"/>
  <c r="CG814" i="35"/>
  <c r="DP265" i="35" l="1"/>
  <c r="DD266" i="35"/>
  <c r="DZ265" i="35"/>
  <c r="DF266" i="35"/>
  <c r="DG266" i="35"/>
  <c r="DE266" i="35"/>
  <c r="EA265" i="35"/>
  <c r="DC266" i="35"/>
  <c r="DY265" i="35"/>
  <c r="BX267" i="35"/>
  <c r="BY267" i="35"/>
  <c r="BZ267" i="35"/>
  <c r="CH267" i="35"/>
  <c r="CI266" i="35"/>
  <c r="CI267" i="35" s="1"/>
  <c r="CG815" i="35"/>
  <c r="DP266" i="35" l="1"/>
  <c r="DE267" i="35"/>
  <c r="EA266" i="35"/>
  <c r="DG267" i="35"/>
  <c r="DF267" i="35"/>
  <c r="DC267" i="35"/>
  <c r="DY266" i="35"/>
  <c r="DD267" i="35"/>
  <c r="DZ266" i="35"/>
  <c r="BZ268" i="35"/>
  <c r="BX268" i="35"/>
  <c r="BY268" i="35"/>
  <c r="CH268" i="35"/>
  <c r="CI268" i="35"/>
  <c r="CG816" i="35"/>
  <c r="DP267" i="35" l="1"/>
  <c r="DC268" i="35"/>
  <c r="DY267" i="35"/>
  <c r="DF268" i="35"/>
  <c r="DG268" i="35"/>
  <c r="DD268" i="35"/>
  <c r="DZ267" i="35"/>
  <c r="DE268" i="35"/>
  <c r="EA267" i="35"/>
  <c r="BX269" i="35"/>
  <c r="BY269" i="35"/>
  <c r="BZ269" i="35"/>
  <c r="CI269" i="35" s="1"/>
  <c r="CH269" i="35"/>
  <c r="CG817" i="35"/>
  <c r="DP268" i="35" l="1"/>
  <c r="DD269" i="35"/>
  <c r="DZ268" i="35"/>
  <c r="DG269" i="35"/>
  <c r="DF269" i="35"/>
  <c r="DE269" i="35"/>
  <c r="EA268" i="35"/>
  <c r="DC269" i="35"/>
  <c r="DY268" i="35"/>
  <c r="BX270" i="35"/>
  <c r="BZ270" i="35"/>
  <c r="BY270" i="35"/>
  <c r="CH270" i="35"/>
  <c r="CI270" i="35"/>
  <c r="CG818" i="35"/>
  <c r="DP269" i="35" l="1"/>
  <c r="DF270" i="35"/>
  <c r="DE270" i="35"/>
  <c r="EA269" i="35"/>
  <c r="DG270" i="35"/>
  <c r="DC270" i="35"/>
  <c r="DY269" i="35"/>
  <c r="DD270" i="35"/>
  <c r="DZ269" i="35"/>
  <c r="BZ271" i="35"/>
  <c r="BY271" i="35"/>
  <c r="BX271" i="35"/>
  <c r="CH271" i="35"/>
  <c r="CI271" i="35"/>
  <c r="CG819" i="35"/>
  <c r="DP270" i="35" l="1"/>
  <c r="DC271" i="35"/>
  <c r="DY270" i="35"/>
  <c r="DG271" i="35"/>
  <c r="DE271" i="35"/>
  <c r="EA270" i="35"/>
  <c r="DD271" i="35"/>
  <c r="DZ270" i="35"/>
  <c r="DF271" i="35"/>
  <c r="BZ272" i="35"/>
  <c r="BX272" i="35"/>
  <c r="BY272" i="35"/>
  <c r="CH272" i="35"/>
  <c r="CI272" i="35"/>
  <c r="CG820" i="35"/>
  <c r="DP271" i="35" l="1"/>
  <c r="DD272" i="35"/>
  <c r="DZ271" i="35"/>
  <c r="DE272" i="35"/>
  <c r="EA271" i="35"/>
  <c r="DG272" i="35"/>
  <c r="DF272" i="35"/>
  <c r="DC272" i="35"/>
  <c r="DY271" i="35"/>
  <c r="BX273" i="35"/>
  <c r="BZ273" i="35"/>
  <c r="BY273" i="35"/>
  <c r="CI273" i="35" s="1"/>
  <c r="CH273" i="35"/>
  <c r="CG821" i="35"/>
  <c r="DP272" i="35" l="1"/>
  <c r="DF273" i="35"/>
  <c r="DG273" i="35"/>
  <c r="DE273" i="35"/>
  <c r="EA272" i="35"/>
  <c r="DC273" i="35"/>
  <c r="DY272" i="35"/>
  <c r="DD273" i="35"/>
  <c r="DZ272" i="35"/>
  <c r="BX274" i="35"/>
  <c r="BZ274" i="35"/>
  <c r="BY274" i="35"/>
  <c r="CH274" i="35"/>
  <c r="CG822" i="35"/>
  <c r="CI274" i="35" l="1"/>
  <c r="DP273" i="35"/>
  <c r="DC274" i="35"/>
  <c r="DY273" i="35"/>
  <c r="DE274" i="35"/>
  <c r="EA273" i="35"/>
  <c r="DG274" i="35"/>
  <c r="DD274" i="35"/>
  <c r="DZ273" i="35"/>
  <c r="DF274" i="35"/>
  <c r="BY275" i="35"/>
  <c r="BZ275" i="35"/>
  <c r="BX275" i="35"/>
  <c r="CH275" i="35"/>
  <c r="CI275" i="35"/>
  <c r="CG823" i="35"/>
  <c r="DP274" i="35" l="1"/>
  <c r="DD275" i="35"/>
  <c r="DZ274" i="35"/>
  <c r="DG275" i="35"/>
  <c r="DE275" i="35"/>
  <c r="EA274" i="35"/>
  <c r="DF275" i="35"/>
  <c r="DC275" i="35"/>
  <c r="DY274" i="35"/>
  <c r="BZ276" i="35"/>
  <c r="BX276" i="35"/>
  <c r="BY276" i="35"/>
  <c r="CH276" i="35"/>
  <c r="CI276" i="35"/>
  <c r="CG824" i="35"/>
  <c r="DP275" i="35" l="1"/>
  <c r="DF276" i="35"/>
  <c r="DE276" i="35"/>
  <c r="EA275" i="35"/>
  <c r="DG276" i="35"/>
  <c r="DC276" i="35"/>
  <c r="DY275" i="35"/>
  <c r="DD276" i="35"/>
  <c r="DZ275" i="35"/>
  <c r="BY277" i="35"/>
  <c r="BZ277" i="35"/>
  <c r="BX277" i="35"/>
  <c r="CH277" i="35"/>
  <c r="CG825" i="35"/>
  <c r="DP276" i="35" l="1"/>
  <c r="DC277" i="35"/>
  <c r="DY276" i="35"/>
  <c r="DG277" i="35"/>
  <c r="DE277" i="35"/>
  <c r="EA276" i="35"/>
  <c r="DD277" i="35"/>
  <c r="DZ276" i="35"/>
  <c r="DF277" i="35"/>
  <c r="CI277" i="35"/>
  <c r="BY278" i="35"/>
  <c r="BX278" i="35"/>
  <c r="BZ278" i="35"/>
  <c r="CH278" i="35"/>
  <c r="CG826" i="35"/>
  <c r="DP277" i="35" l="1"/>
  <c r="DD278" i="35"/>
  <c r="DZ277" i="35"/>
  <c r="DE278" i="35"/>
  <c r="EA277" i="35"/>
  <c r="DG278" i="35"/>
  <c r="DF278" i="35"/>
  <c r="DC278" i="35"/>
  <c r="DY277" i="35"/>
  <c r="CI278" i="35"/>
  <c r="CI279" i="35" s="1"/>
  <c r="BX279" i="35"/>
  <c r="BZ279" i="35"/>
  <c r="BY279" i="35"/>
  <c r="CH279" i="35"/>
  <c r="CG827" i="35"/>
  <c r="DP278" i="35" l="1"/>
  <c r="DF279" i="35"/>
  <c r="DG279" i="35"/>
  <c r="DE279" i="35"/>
  <c r="EA278" i="35"/>
  <c r="DC279" i="35"/>
  <c r="DY278" i="35"/>
  <c r="DD279" i="35"/>
  <c r="DZ278" i="35"/>
  <c r="BZ280" i="35"/>
  <c r="BY280" i="35"/>
  <c r="BX280" i="35"/>
  <c r="CH280" i="35"/>
  <c r="CG828" i="35"/>
  <c r="DP279" i="35" l="1"/>
  <c r="DC280" i="35"/>
  <c r="DY279" i="35"/>
  <c r="DE280" i="35"/>
  <c r="EA279" i="35"/>
  <c r="DG280" i="35"/>
  <c r="DD280" i="35"/>
  <c r="DZ279" i="35"/>
  <c r="DF280" i="35"/>
  <c r="BX281" i="35"/>
  <c r="BY281" i="35"/>
  <c r="BZ281" i="35"/>
  <c r="CH281" i="35"/>
  <c r="CI280" i="35"/>
  <c r="CI281" i="35" s="1"/>
  <c r="CG829" i="35"/>
  <c r="DP280" i="35" l="1"/>
  <c r="DD281" i="35"/>
  <c r="DZ280" i="35"/>
  <c r="DG281" i="35"/>
  <c r="DE281" i="35"/>
  <c r="EA280" i="35"/>
  <c r="DF281" i="35"/>
  <c r="DC281" i="35"/>
  <c r="DY280" i="35"/>
  <c r="BZ282" i="35"/>
  <c r="BY282" i="35"/>
  <c r="BX282" i="35"/>
  <c r="CH282" i="35"/>
  <c r="CG830" i="35"/>
  <c r="DP281" i="35" l="1"/>
  <c r="CI282" i="35"/>
  <c r="DF282" i="35"/>
  <c r="DE282" i="35"/>
  <c r="EA281" i="35"/>
  <c r="DG282" i="35"/>
  <c r="DC282" i="35"/>
  <c r="DY281" i="35"/>
  <c r="DD282" i="35"/>
  <c r="DZ281" i="35"/>
  <c r="BY283" i="35"/>
  <c r="BX283" i="35"/>
  <c r="BZ283" i="35"/>
  <c r="CI283" i="35" s="1"/>
  <c r="CH283" i="35"/>
  <c r="CG831" i="35"/>
  <c r="DP282" i="35" l="1"/>
  <c r="DC283" i="35"/>
  <c r="DY282" i="35"/>
  <c r="DG283" i="35"/>
  <c r="DE283" i="35"/>
  <c r="EA282" i="35"/>
  <c r="DD283" i="35"/>
  <c r="DZ282" i="35"/>
  <c r="DF283" i="35"/>
  <c r="BZ284" i="35"/>
  <c r="BX284" i="35"/>
  <c r="BY284" i="35"/>
  <c r="CH284" i="35"/>
  <c r="CI284" i="35"/>
  <c r="CG832" i="35"/>
  <c r="DP283" i="35" l="1"/>
  <c r="DD284" i="35"/>
  <c r="DZ283" i="35"/>
  <c r="DE284" i="35"/>
  <c r="EA283" i="35"/>
  <c r="DG284" i="35"/>
  <c r="DF284" i="35"/>
  <c r="DC284" i="35"/>
  <c r="DY283" i="35"/>
  <c r="BX285" i="35"/>
  <c r="BZ285" i="35"/>
  <c r="BY285" i="35"/>
  <c r="CH285" i="35"/>
  <c r="CI285" i="35"/>
  <c r="CG833" i="35"/>
  <c r="DP284" i="35" l="1"/>
  <c r="DF285" i="35"/>
  <c r="DG285" i="35"/>
  <c r="DE285" i="35"/>
  <c r="EA284" i="35"/>
  <c r="DC285" i="35"/>
  <c r="DY284" i="35"/>
  <c r="DD285" i="35"/>
  <c r="DZ284" i="35"/>
  <c r="BX286" i="35"/>
  <c r="BZ286" i="35"/>
  <c r="CI286" i="35" s="1"/>
  <c r="BY286" i="35"/>
  <c r="CH286" i="35"/>
  <c r="CG834" i="35"/>
  <c r="DP285" i="35" l="1"/>
  <c r="DC286" i="35"/>
  <c r="DY285" i="35"/>
  <c r="DE286" i="35"/>
  <c r="EA285" i="35"/>
  <c r="DG286" i="35"/>
  <c r="DD286" i="35"/>
  <c r="DZ285" i="35"/>
  <c r="DF286" i="35"/>
  <c r="BZ287" i="35"/>
  <c r="CI287" i="35" s="1"/>
  <c r="BY287" i="35"/>
  <c r="BX287" i="35"/>
  <c r="CH287" i="35"/>
  <c r="CG835" i="35"/>
  <c r="DP286" i="35" l="1"/>
  <c r="DD287" i="35"/>
  <c r="DZ286" i="35"/>
  <c r="DG287" i="35"/>
  <c r="DE287" i="35"/>
  <c r="EA286" i="35"/>
  <c r="DF287" i="35"/>
  <c r="DC287" i="35"/>
  <c r="DY286" i="35"/>
  <c r="BZ288" i="35"/>
  <c r="BX288" i="35"/>
  <c r="BY288" i="35"/>
  <c r="CH288" i="35"/>
  <c r="CI288" i="35"/>
  <c r="CG836" i="35"/>
  <c r="DP287" i="35" l="1"/>
  <c r="DF288" i="35"/>
  <c r="DE288" i="35"/>
  <c r="EA287" i="35"/>
  <c r="DG288" i="35"/>
  <c r="DC288" i="35"/>
  <c r="DY287" i="35"/>
  <c r="DD288" i="35"/>
  <c r="DZ287" i="35"/>
  <c r="BX289" i="35"/>
  <c r="BZ289" i="35"/>
  <c r="BY289" i="35"/>
  <c r="CH289" i="35"/>
  <c r="CG837" i="35"/>
  <c r="CI289" i="35" l="1"/>
  <c r="DP288" i="35"/>
  <c r="DC289" i="35"/>
  <c r="DY288" i="35"/>
  <c r="DG289" i="35"/>
  <c r="DE289" i="35"/>
  <c r="EA288" i="35"/>
  <c r="DD289" i="35"/>
  <c r="DZ288" i="35"/>
  <c r="DF289" i="35"/>
  <c r="BX290" i="35"/>
  <c r="BZ290" i="35"/>
  <c r="BY290" i="35"/>
  <c r="CH290" i="35"/>
  <c r="CG838" i="35"/>
  <c r="CI290" i="35" l="1"/>
  <c r="DP289" i="35"/>
  <c r="DD290" i="35"/>
  <c r="DZ289" i="35"/>
  <c r="DE290" i="35"/>
  <c r="EA289" i="35"/>
  <c r="DG290" i="35"/>
  <c r="DF290" i="35"/>
  <c r="DC290" i="35"/>
  <c r="DY289" i="35"/>
  <c r="BY291" i="35"/>
  <c r="CI291" i="35" s="1"/>
  <c r="BZ291" i="35"/>
  <c r="BX291" i="35"/>
  <c r="CH291" i="35"/>
  <c r="CG839" i="35"/>
  <c r="DP290" i="35" l="1"/>
  <c r="DF291" i="35"/>
  <c r="DG291" i="35"/>
  <c r="DE291" i="35"/>
  <c r="EA290" i="35"/>
  <c r="DC291" i="35"/>
  <c r="DY290" i="35"/>
  <c r="DD291" i="35"/>
  <c r="DZ290" i="35"/>
  <c r="BY292" i="35"/>
  <c r="BX292" i="35"/>
  <c r="BZ292" i="35"/>
  <c r="CH292" i="35"/>
  <c r="CG840" i="35"/>
  <c r="CI292" i="35" l="1"/>
  <c r="DP291" i="35"/>
  <c r="DC292" i="35"/>
  <c r="DY291" i="35"/>
  <c r="DE292" i="35"/>
  <c r="EA291" i="35"/>
  <c r="DG292" i="35"/>
  <c r="DD292" i="35"/>
  <c r="DZ291" i="35"/>
  <c r="DF292" i="35"/>
  <c r="BY293" i="35"/>
  <c r="CI293" i="35" s="1"/>
  <c r="BX293" i="35"/>
  <c r="BZ293" i="35"/>
  <c r="CH293" i="35"/>
  <c r="CG841" i="35"/>
  <c r="DP292" i="35" l="1"/>
  <c r="DD293" i="35"/>
  <c r="DZ292" i="35"/>
  <c r="DG293" i="35"/>
  <c r="DE293" i="35"/>
  <c r="EA292" i="35"/>
  <c r="DF293" i="35"/>
  <c r="DC293" i="35"/>
  <c r="DY292" i="35"/>
  <c r="BX294" i="35"/>
  <c r="BZ294" i="35"/>
  <c r="BY294" i="35"/>
  <c r="CH294" i="35"/>
  <c r="CI294" i="35"/>
  <c r="CG842" i="35"/>
  <c r="DP293" i="35" l="1"/>
  <c r="DF294" i="35"/>
  <c r="DE294" i="35"/>
  <c r="EA293" i="35"/>
  <c r="DG294" i="35"/>
  <c r="DC294" i="35"/>
  <c r="DY293" i="35"/>
  <c r="DD294" i="35"/>
  <c r="DZ293" i="35"/>
  <c r="BZ295" i="35"/>
  <c r="BX295" i="35"/>
  <c r="BY295" i="35"/>
  <c r="CH295" i="35"/>
  <c r="CI295" i="35"/>
  <c r="CG843" i="35"/>
  <c r="DP294" i="35" l="1"/>
  <c r="DC295" i="35"/>
  <c r="DY294" i="35"/>
  <c r="DG295" i="35"/>
  <c r="DE295" i="35"/>
  <c r="EA294" i="35"/>
  <c r="DD295" i="35"/>
  <c r="DZ294" i="35"/>
  <c r="DF295" i="35"/>
  <c r="BZ296" i="35"/>
  <c r="BY296" i="35"/>
  <c r="BX296" i="35"/>
  <c r="CH296" i="35"/>
  <c r="CI296" i="35"/>
  <c r="CG844" i="35"/>
  <c r="DP295" i="35" l="1"/>
  <c r="DD296" i="35"/>
  <c r="DZ295" i="35"/>
  <c r="DE296" i="35"/>
  <c r="EA295" i="35"/>
  <c r="DG296" i="35"/>
  <c r="DF296" i="35"/>
  <c r="DC296" i="35"/>
  <c r="DY295" i="35"/>
  <c r="BX297" i="35"/>
  <c r="BY297" i="35"/>
  <c r="BZ297" i="35"/>
  <c r="CH297" i="35"/>
  <c r="CI297" i="35"/>
  <c r="CG845" i="35"/>
  <c r="DP296" i="35" l="1"/>
  <c r="DF297" i="35"/>
  <c r="DG297" i="35"/>
  <c r="DE297" i="35"/>
  <c r="EA296" i="35"/>
  <c r="DC297" i="35"/>
  <c r="DY296" i="35"/>
  <c r="DD297" i="35"/>
  <c r="DZ296" i="35"/>
  <c r="BX298" i="35"/>
  <c r="BY298" i="35"/>
  <c r="BZ298" i="35"/>
  <c r="CH298" i="35"/>
  <c r="CI298" i="35"/>
  <c r="CG846" i="35"/>
  <c r="DP297" i="35" l="1"/>
  <c r="DC298" i="35"/>
  <c r="DY297" i="35"/>
  <c r="DE298" i="35"/>
  <c r="EA297" i="35"/>
  <c r="DG298" i="35"/>
  <c r="DD298" i="35"/>
  <c r="DZ297" i="35"/>
  <c r="DF298" i="35"/>
  <c r="BZ299" i="35"/>
  <c r="BX299" i="35"/>
  <c r="BY299" i="35"/>
  <c r="CH299" i="35"/>
  <c r="CI299" i="35"/>
  <c r="CG847" i="35"/>
  <c r="DP298" i="35" l="1"/>
  <c r="DD299" i="35"/>
  <c r="DZ298" i="35"/>
  <c r="DG299" i="35"/>
  <c r="DE299" i="35"/>
  <c r="EA298" i="35"/>
  <c r="DF299" i="35"/>
  <c r="DC299" i="35"/>
  <c r="DY298" i="35"/>
  <c r="BZ300" i="35"/>
  <c r="BY300" i="35"/>
  <c r="BX300" i="35"/>
  <c r="CH300" i="35"/>
  <c r="CI300" i="35"/>
  <c r="CG848" i="35"/>
  <c r="DP299" i="35" l="1"/>
  <c r="DF300" i="35"/>
  <c r="DE300" i="35"/>
  <c r="EA299" i="35"/>
  <c r="DG300" i="35"/>
  <c r="DC300" i="35"/>
  <c r="DY299" i="35"/>
  <c r="DD300" i="35"/>
  <c r="DZ299" i="35"/>
  <c r="BY301" i="35"/>
  <c r="BX301" i="35"/>
  <c r="BZ301" i="35"/>
  <c r="CH301" i="35"/>
  <c r="CI301" i="35"/>
  <c r="CG849" i="35"/>
  <c r="DP300" i="35" l="1"/>
  <c r="DC301" i="35"/>
  <c r="DY300" i="35"/>
  <c r="DG301" i="35"/>
  <c r="DE301" i="35"/>
  <c r="EA300" i="35"/>
  <c r="DD301" i="35"/>
  <c r="DZ300" i="35"/>
  <c r="DF301" i="35"/>
  <c r="BY302" i="35"/>
  <c r="BX302" i="35"/>
  <c r="BZ302" i="35"/>
  <c r="CH302" i="35"/>
  <c r="CI302" i="35"/>
  <c r="CG850" i="35"/>
  <c r="DP301" i="35" l="1"/>
  <c r="DD302" i="35"/>
  <c r="DZ301" i="35"/>
  <c r="DE302" i="35"/>
  <c r="EA301" i="35"/>
  <c r="DG302" i="35"/>
  <c r="DF302" i="35"/>
  <c r="DC302" i="35"/>
  <c r="DY301" i="35"/>
  <c r="BY303" i="35"/>
  <c r="BX303" i="35"/>
  <c r="BZ303" i="35"/>
  <c r="CH303" i="35"/>
  <c r="CG851" i="35"/>
  <c r="DP302" i="35" l="1"/>
  <c r="DF303" i="35"/>
  <c r="DG303" i="35"/>
  <c r="DE303" i="35"/>
  <c r="EA302" i="35"/>
  <c r="DC303" i="35"/>
  <c r="DY302" i="35"/>
  <c r="DD303" i="35"/>
  <c r="DZ302" i="35"/>
  <c r="BX304" i="35"/>
  <c r="BY304" i="35"/>
  <c r="BZ304" i="35"/>
  <c r="CH304" i="35"/>
  <c r="CI303" i="35"/>
  <c r="CI304" i="35" s="1"/>
  <c r="CG852" i="35"/>
  <c r="DP303" i="35" l="1"/>
  <c r="DC304" i="35"/>
  <c r="DY303" i="35"/>
  <c r="DE304" i="35"/>
  <c r="EA303" i="35"/>
  <c r="DG304" i="35"/>
  <c r="DD304" i="35"/>
  <c r="DZ303" i="35"/>
  <c r="DF304" i="35"/>
  <c r="CI305" i="35"/>
  <c r="BX305" i="35"/>
  <c r="BZ305" i="35"/>
  <c r="BY305" i="35"/>
  <c r="CH305" i="35"/>
  <c r="CG853" i="35"/>
  <c r="DP304" i="35" l="1"/>
  <c r="DD305" i="35"/>
  <c r="DZ304" i="35"/>
  <c r="DG305" i="35"/>
  <c r="DE305" i="35"/>
  <c r="EA304" i="35"/>
  <c r="DF305" i="35"/>
  <c r="DC305" i="35"/>
  <c r="DY304" i="35"/>
  <c r="CI306" i="35"/>
  <c r="BX306" i="35"/>
  <c r="BY306" i="35"/>
  <c r="BZ306" i="35"/>
  <c r="CH306" i="35"/>
  <c r="CG854" i="35"/>
  <c r="DP305" i="35" l="1"/>
  <c r="DF306" i="35"/>
  <c r="DE306" i="35"/>
  <c r="EA305" i="35"/>
  <c r="DG306" i="35"/>
  <c r="DC306" i="35"/>
  <c r="DY305" i="35"/>
  <c r="DD306" i="35"/>
  <c r="DZ305" i="35"/>
  <c r="BZ307" i="35"/>
  <c r="BY307" i="35"/>
  <c r="BX307" i="35"/>
  <c r="CH307" i="35"/>
  <c r="CI307" i="35"/>
  <c r="CG855" i="35"/>
  <c r="DP306" i="35" l="1"/>
  <c r="DC307" i="35"/>
  <c r="DY306" i="35"/>
  <c r="DG307" i="35"/>
  <c r="DE307" i="35"/>
  <c r="EA306" i="35"/>
  <c r="DD307" i="35"/>
  <c r="DZ306" i="35"/>
  <c r="DF307" i="35"/>
  <c r="BZ308" i="35"/>
  <c r="CI308" i="35" s="1"/>
  <c r="BX308" i="35"/>
  <c r="BY308" i="35"/>
  <c r="CH308" i="35"/>
  <c r="CG856" i="35"/>
  <c r="DP307" i="35" l="1"/>
  <c r="DD308" i="35"/>
  <c r="DZ307" i="35"/>
  <c r="DE308" i="35"/>
  <c r="EA307" i="35"/>
  <c r="DG308" i="35"/>
  <c r="DF308" i="35"/>
  <c r="DC308" i="35"/>
  <c r="DY307" i="35"/>
  <c r="CI309" i="35"/>
  <c r="BY309" i="35"/>
  <c r="BZ309" i="35"/>
  <c r="BX309" i="35"/>
  <c r="CH309" i="35"/>
  <c r="CG857" i="35"/>
  <c r="DP308" i="35" l="1"/>
  <c r="DF309" i="35"/>
  <c r="DG309" i="35"/>
  <c r="DE309" i="35"/>
  <c r="EA308" i="35"/>
  <c r="DC309" i="35"/>
  <c r="DY308" i="35"/>
  <c r="DD309" i="35"/>
  <c r="DZ308" i="35"/>
  <c r="BZ310" i="35"/>
  <c r="BY310" i="35"/>
  <c r="BX310" i="35"/>
  <c r="CH310" i="35"/>
  <c r="CG858" i="35"/>
  <c r="DP309" i="35" l="1"/>
  <c r="DC310" i="35"/>
  <c r="DY309" i="35"/>
  <c r="DE310" i="35"/>
  <c r="EA309" i="35"/>
  <c r="CI310" i="35"/>
  <c r="DG310" i="35"/>
  <c r="DD310" i="35"/>
  <c r="DZ309" i="35"/>
  <c r="DF310" i="35"/>
  <c r="BX311" i="35"/>
  <c r="BY311" i="35"/>
  <c r="BZ311" i="35"/>
  <c r="CH311" i="35"/>
  <c r="CI311" i="35"/>
  <c r="CG859" i="35"/>
  <c r="DP310" i="35" l="1"/>
  <c r="DG311" i="35"/>
  <c r="DD311" i="35"/>
  <c r="DZ310" i="35"/>
  <c r="DE311" i="35"/>
  <c r="EA310" i="35"/>
  <c r="DF311" i="35"/>
  <c r="DC311" i="35"/>
  <c r="DY310" i="35"/>
  <c r="BX312" i="35"/>
  <c r="BZ312" i="35"/>
  <c r="BY312" i="35"/>
  <c r="CH312" i="35"/>
  <c r="CI312" i="35"/>
  <c r="CG860" i="35"/>
  <c r="DP311" i="35" l="1"/>
  <c r="DE312" i="35"/>
  <c r="EA311" i="35"/>
  <c r="DF312" i="35"/>
  <c r="DD312" i="35"/>
  <c r="DZ311" i="35"/>
  <c r="DC312" i="35"/>
  <c r="DY311" i="35"/>
  <c r="DG312" i="35"/>
  <c r="BZ313" i="35"/>
  <c r="BX313" i="35"/>
  <c r="BY313" i="35"/>
  <c r="CI313" i="35" s="1"/>
  <c r="CH313" i="35"/>
  <c r="CG861" i="35"/>
  <c r="DP312" i="35" l="1"/>
  <c r="DD313" i="35"/>
  <c r="DZ312" i="35"/>
  <c r="DC313" i="35"/>
  <c r="DY312" i="35"/>
  <c r="DF313" i="35"/>
  <c r="DG313" i="35"/>
  <c r="DE313" i="35"/>
  <c r="EA312" i="35"/>
  <c r="CI314" i="35"/>
  <c r="BZ314" i="35"/>
  <c r="BX314" i="35"/>
  <c r="BY314" i="35"/>
  <c r="CH314" i="35"/>
  <c r="CG862" i="35"/>
  <c r="DP313" i="35" l="1"/>
  <c r="DF314" i="35"/>
  <c r="DG314" i="35"/>
  <c r="DC314" i="35"/>
  <c r="DY313" i="35"/>
  <c r="DE314" i="35"/>
  <c r="EA313" i="35"/>
  <c r="DD314" i="35"/>
  <c r="DZ313" i="35"/>
  <c r="BZ315" i="35"/>
  <c r="BX315" i="35"/>
  <c r="BY315" i="35"/>
  <c r="CH315" i="35"/>
  <c r="CI315" i="35"/>
  <c r="CG863" i="35"/>
  <c r="DP314" i="35" l="1"/>
  <c r="DE315" i="35"/>
  <c r="EA314" i="35"/>
  <c r="DC315" i="35"/>
  <c r="DY314" i="35"/>
  <c r="DG315" i="35"/>
  <c r="DD315" i="35"/>
  <c r="DZ314" i="35"/>
  <c r="DF315" i="35"/>
  <c r="BZ316" i="35"/>
  <c r="BX316" i="35"/>
  <c r="BY316" i="35"/>
  <c r="CH316" i="35"/>
  <c r="CI316" i="35"/>
  <c r="CG864" i="35"/>
  <c r="DP315" i="35" l="1"/>
  <c r="DG316" i="35"/>
  <c r="DD316" i="35"/>
  <c r="DZ315" i="35"/>
  <c r="DF316" i="35"/>
  <c r="DC316" i="35"/>
  <c r="DY315" i="35"/>
  <c r="DE316" i="35"/>
  <c r="EA315" i="35"/>
  <c r="BZ317" i="35"/>
  <c r="BY317" i="35"/>
  <c r="BX317" i="35"/>
  <c r="CH317" i="35"/>
  <c r="CI317" i="35"/>
  <c r="CG865" i="35"/>
  <c r="DP316" i="35" l="1"/>
  <c r="DF317" i="35"/>
  <c r="DC317" i="35"/>
  <c r="DY316" i="35"/>
  <c r="DE317" i="35"/>
  <c r="EA316" i="35"/>
  <c r="DD317" i="35"/>
  <c r="DZ316" i="35"/>
  <c r="DG317" i="35"/>
  <c r="BX318" i="35"/>
  <c r="BZ318" i="35"/>
  <c r="BY318" i="35"/>
  <c r="CH318" i="35"/>
  <c r="CI318" i="35"/>
  <c r="CG866" i="35"/>
  <c r="DP317" i="35" l="1"/>
  <c r="DE318" i="35"/>
  <c r="EA317" i="35"/>
  <c r="DD318" i="35"/>
  <c r="DZ317" i="35"/>
  <c r="DC318" i="35"/>
  <c r="DY317" i="35"/>
  <c r="DG318" i="35"/>
  <c r="DF318" i="35"/>
  <c r="BY319" i="35"/>
  <c r="BX319" i="35"/>
  <c r="BZ319" i="35"/>
  <c r="CH319" i="35"/>
  <c r="CI319" i="35"/>
  <c r="CG867" i="35"/>
  <c r="DP318" i="35" l="1"/>
  <c r="DC319" i="35"/>
  <c r="DY318" i="35"/>
  <c r="DG319" i="35"/>
  <c r="DD319" i="35"/>
  <c r="DZ318" i="35"/>
  <c r="DF319" i="35"/>
  <c r="DE319" i="35"/>
  <c r="EA318" i="35"/>
  <c r="BX320" i="35"/>
  <c r="BZ320" i="35"/>
  <c r="BY320" i="35"/>
  <c r="CH320" i="35"/>
  <c r="CG868" i="35"/>
  <c r="DP319" i="35" l="1"/>
  <c r="DD320" i="35"/>
  <c r="DZ319" i="35"/>
  <c r="DF320" i="35"/>
  <c r="CI320" i="35"/>
  <c r="DG320" i="35"/>
  <c r="DE320" i="35"/>
  <c r="EA319" i="35"/>
  <c r="DC320" i="35"/>
  <c r="DY319" i="35"/>
  <c r="BZ321" i="35"/>
  <c r="BX321" i="35"/>
  <c r="BY321" i="35"/>
  <c r="CH321" i="35"/>
  <c r="CI321" i="35"/>
  <c r="CG869" i="35"/>
  <c r="DP320" i="35" l="1"/>
  <c r="DE321" i="35"/>
  <c r="EA320" i="35"/>
  <c r="DG321" i="35"/>
  <c r="DF321" i="35"/>
  <c r="DC321" i="35"/>
  <c r="DY320" i="35"/>
  <c r="DD321" i="35"/>
  <c r="DZ320" i="35"/>
  <c r="BY322" i="35"/>
  <c r="BX322" i="35"/>
  <c r="BZ322" i="35"/>
  <c r="CH322" i="35"/>
  <c r="CI322" i="35"/>
  <c r="CG870" i="35"/>
  <c r="DP321" i="35" l="1"/>
  <c r="DC322" i="35"/>
  <c r="DY321" i="35"/>
  <c r="DF322" i="35"/>
  <c r="DG322" i="35"/>
  <c r="DD322" i="35"/>
  <c r="DZ321" i="35"/>
  <c r="DE322" i="35"/>
  <c r="EA321" i="35"/>
  <c r="BX323" i="35"/>
  <c r="BY323" i="35"/>
  <c r="BZ323" i="35"/>
  <c r="CH323" i="35"/>
  <c r="CG871" i="35"/>
  <c r="DP322" i="35" l="1"/>
  <c r="DD323" i="35"/>
  <c r="DZ322" i="35"/>
  <c r="DG323" i="35"/>
  <c r="DF323" i="35"/>
  <c r="DE323" i="35"/>
  <c r="EA322" i="35"/>
  <c r="DC323" i="35"/>
  <c r="DY322" i="35"/>
  <c r="CI323" i="35"/>
  <c r="BZ324" i="35"/>
  <c r="BX324" i="35"/>
  <c r="BY324" i="35"/>
  <c r="CH324" i="35"/>
  <c r="CG872" i="35"/>
  <c r="DP323" i="35" l="1"/>
  <c r="CI324" i="35"/>
  <c r="DE324" i="35"/>
  <c r="EA323" i="35"/>
  <c r="DC324" i="35"/>
  <c r="DY323" i="35"/>
  <c r="DF324" i="35"/>
  <c r="DG324" i="35"/>
  <c r="DD324" i="35"/>
  <c r="DZ323" i="35"/>
  <c r="BY325" i="35"/>
  <c r="BZ325" i="35"/>
  <c r="BX325" i="35"/>
  <c r="CH325" i="35"/>
  <c r="CI325" i="35"/>
  <c r="CG873" i="35"/>
  <c r="DP324" i="35" l="1"/>
  <c r="DG325" i="35"/>
  <c r="DF325" i="35"/>
  <c r="DC325" i="35"/>
  <c r="DY324" i="35"/>
  <c r="DD325" i="35"/>
  <c r="DZ324" i="35"/>
  <c r="DE325" i="35"/>
  <c r="EA324" i="35"/>
  <c r="BY326" i="35"/>
  <c r="BX326" i="35"/>
  <c r="BZ326" i="35"/>
  <c r="CH326" i="35"/>
  <c r="CG874" i="35"/>
  <c r="DP325" i="35" l="1"/>
  <c r="DD326" i="35"/>
  <c r="DZ325" i="35"/>
  <c r="DC326" i="35"/>
  <c r="DY325" i="35"/>
  <c r="DF326" i="35"/>
  <c r="DE326" i="35"/>
  <c r="EA325" i="35"/>
  <c r="DG326" i="35"/>
  <c r="BX327" i="35"/>
  <c r="BY327" i="35"/>
  <c r="BZ327" i="35"/>
  <c r="CH327" i="35"/>
  <c r="CI326" i="35"/>
  <c r="CI327" i="35" s="1"/>
  <c r="CG875" i="35"/>
  <c r="DP326" i="35" l="1"/>
  <c r="DE327" i="35"/>
  <c r="EA326" i="35"/>
  <c r="DF327" i="35"/>
  <c r="DC327" i="35"/>
  <c r="DY326" i="35"/>
  <c r="DG327" i="35"/>
  <c r="DD327" i="35"/>
  <c r="DZ326" i="35"/>
  <c r="CI328" i="35"/>
  <c r="BZ328" i="35"/>
  <c r="BY328" i="35"/>
  <c r="BX328" i="35"/>
  <c r="CH328" i="35"/>
  <c r="CG876" i="35"/>
  <c r="DP327" i="35" l="1"/>
  <c r="DG328" i="35"/>
  <c r="DC328" i="35"/>
  <c r="DY327" i="35"/>
  <c r="DF328" i="35"/>
  <c r="DD328" i="35"/>
  <c r="DZ327" i="35"/>
  <c r="DE328" i="35"/>
  <c r="EA327" i="35"/>
  <c r="BY329" i="35"/>
  <c r="BX329" i="35"/>
  <c r="BZ329" i="35"/>
  <c r="CH329" i="35"/>
  <c r="CI329" i="35"/>
  <c r="CG877" i="35"/>
  <c r="DP328" i="35" l="1"/>
  <c r="DD329" i="35"/>
  <c r="DZ328" i="35"/>
  <c r="DF329" i="35"/>
  <c r="DC329" i="35"/>
  <c r="DY328" i="35"/>
  <c r="DE329" i="35"/>
  <c r="EA328" i="35"/>
  <c r="DG329" i="35"/>
  <c r="BZ330" i="35"/>
  <c r="BX330" i="35"/>
  <c r="BY330" i="35"/>
  <c r="CH330" i="35"/>
  <c r="CI330" i="35"/>
  <c r="CG878" i="35"/>
  <c r="DP329" i="35" l="1"/>
  <c r="DE330" i="35"/>
  <c r="EA329" i="35"/>
  <c r="DC330" i="35"/>
  <c r="DY329" i="35"/>
  <c r="DF330" i="35"/>
  <c r="DG330" i="35"/>
  <c r="DD330" i="35"/>
  <c r="DZ329" i="35"/>
  <c r="CI331" i="35"/>
  <c r="BX331" i="35"/>
  <c r="BY331" i="35"/>
  <c r="BZ331" i="35"/>
  <c r="CH331" i="35"/>
  <c r="CG879" i="35"/>
  <c r="DP330" i="35" l="1"/>
  <c r="DG331" i="35"/>
  <c r="DF331" i="35"/>
  <c r="DC331" i="35"/>
  <c r="DY330" i="35"/>
  <c r="DD331" i="35"/>
  <c r="DZ330" i="35"/>
  <c r="DE331" i="35"/>
  <c r="EA330" i="35"/>
  <c r="BX332" i="35"/>
  <c r="BZ332" i="35"/>
  <c r="CI332" i="35" s="1"/>
  <c r="BY332" i="35"/>
  <c r="CH332" i="35"/>
  <c r="CG880" i="35"/>
  <c r="DP331" i="35" l="1"/>
  <c r="DD332" i="35"/>
  <c r="DZ331" i="35"/>
  <c r="DC332" i="35"/>
  <c r="DY331" i="35"/>
  <c r="DF332" i="35"/>
  <c r="DE332" i="35"/>
  <c r="EA331" i="35"/>
  <c r="DG332" i="35"/>
  <c r="BX333" i="35"/>
  <c r="BZ333" i="35"/>
  <c r="BY333" i="35"/>
  <c r="CH333" i="35"/>
  <c r="CI333" i="35"/>
  <c r="CG881" i="35"/>
  <c r="DP332" i="35" l="1"/>
  <c r="DE333" i="35"/>
  <c r="EA332" i="35"/>
  <c r="DF333" i="35"/>
  <c r="DC333" i="35"/>
  <c r="DY332" i="35"/>
  <c r="DG333" i="35"/>
  <c r="DD333" i="35"/>
  <c r="DZ332" i="35"/>
  <c r="BZ334" i="35"/>
  <c r="BX334" i="35"/>
  <c r="BY334" i="35"/>
  <c r="CH334" i="35"/>
  <c r="CI334" i="35"/>
  <c r="CG882" i="35"/>
  <c r="DP333" i="35" l="1"/>
  <c r="DG334" i="35"/>
  <c r="DC334" i="35"/>
  <c r="DY333" i="35"/>
  <c r="DF334" i="35"/>
  <c r="DD334" i="35"/>
  <c r="DZ333" i="35"/>
  <c r="DE334" i="35"/>
  <c r="EA333" i="35"/>
  <c r="BZ335" i="35"/>
  <c r="BX335" i="35"/>
  <c r="BY335" i="35"/>
  <c r="CH335" i="35"/>
  <c r="CI335" i="35"/>
  <c r="CG883" i="35"/>
  <c r="DP334" i="35" l="1"/>
  <c r="DF335" i="35"/>
  <c r="DD335" i="35"/>
  <c r="DZ334" i="35"/>
  <c r="DC335" i="35"/>
  <c r="DY334" i="35"/>
  <c r="DE335" i="35"/>
  <c r="EA334" i="35"/>
  <c r="DG335" i="35"/>
  <c r="BX336" i="35"/>
  <c r="BZ336" i="35"/>
  <c r="BY336" i="35"/>
  <c r="CH336" i="35"/>
  <c r="CI336" i="35"/>
  <c r="CG884" i="35"/>
  <c r="DP335" i="35" l="1"/>
  <c r="DC336" i="35"/>
  <c r="DY335" i="35"/>
  <c r="DE336" i="35"/>
  <c r="EA335" i="35"/>
  <c r="DD336" i="35"/>
  <c r="DZ335" i="35"/>
  <c r="DG336" i="35"/>
  <c r="DF336" i="35"/>
  <c r="CI337" i="35"/>
  <c r="BX337" i="35"/>
  <c r="BZ337" i="35"/>
  <c r="BY337" i="35"/>
  <c r="CH337" i="35"/>
  <c r="CG885" i="35"/>
  <c r="DP336" i="35" l="1"/>
  <c r="DG337" i="35"/>
  <c r="DD337" i="35"/>
  <c r="DZ336" i="35"/>
  <c r="DE337" i="35"/>
  <c r="EA336" i="35"/>
  <c r="DF337" i="35"/>
  <c r="DC337" i="35"/>
  <c r="DY336" i="35"/>
  <c r="BZ338" i="35"/>
  <c r="BX338" i="35"/>
  <c r="BY338" i="35"/>
  <c r="CH338" i="35"/>
  <c r="CI338" i="35"/>
  <c r="CG886" i="35"/>
  <c r="DP337" i="35" l="1"/>
  <c r="DF338" i="35"/>
  <c r="DE338" i="35"/>
  <c r="EA337" i="35"/>
  <c r="DD338" i="35"/>
  <c r="DZ337" i="35"/>
  <c r="DC338" i="35"/>
  <c r="DY337" i="35"/>
  <c r="DG338" i="35"/>
  <c r="BX339" i="35"/>
  <c r="BY339" i="35"/>
  <c r="BZ339" i="35"/>
  <c r="CH339" i="35"/>
  <c r="CG887" i="35"/>
  <c r="DP338" i="35" l="1"/>
  <c r="DC339" i="35"/>
  <c r="DY338" i="35"/>
  <c r="DD339" i="35"/>
  <c r="DZ338" i="35"/>
  <c r="DE339" i="35"/>
  <c r="EA338" i="35"/>
  <c r="DG339" i="35"/>
  <c r="DF339" i="35"/>
  <c r="CI339" i="35"/>
  <c r="CI340" i="35" s="1"/>
  <c r="BY340" i="35"/>
  <c r="BX340" i="35"/>
  <c r="BZ340" i="35"/>
  <c r="CH340" i="35"/>
  <c r="CG888" i="35"/>
  <c r="DP339" i="35" l="1"/>
  <c r="DG340" i="35"/>
  <c r="DE340" i="35"/>
  <c r="EA339" i="35"/>
  <c r="DD340" i="35"/>
  <c r="DZ339" i="35"/>
  <c r="DF340" i="35"/>
  <c r="DC340" i="35"/>
  <c r="DY339" i="35"/>
  <c r="BY341" i="35"/>
  <c r="CI341" i="35" s="1"/>
  <c r="BX341" i="35"/>
  <c r="BZ341" i="35"/>
  <c r="CH341" i="35"/>
  <c r="CG889" i="35"/>
  <c r="DP340" i="35" l="1"/>
  <c r="DF341" i="35"/>
  <c r="DD341" i="35"/>
  <c r="DZ340" i="35"/>
  <c r="DE341" i="35"/>
  <c r="EA340" i="35"/>
  <c r="DC341" i="35"/>
  <c r="DY340" i="35"/>
  <c r="DG341" i="35"/>
  <c r="CI342" i="35"/>
  <c r="BX342" i="35"/>
  <c r="BZ342" i="35"/>
  <c r="BY342" i="35"/>
  <c r="CH342" i="35"/>
  <c r="CG890" i="35"/>
  <c r="DP341" i="35" l="1"/>
  <c r="DC342" i="35"/>
  <c r="DY341" i="35"/>
  <c r="DE342" i="35"/>
  <c r="EA341" i="35"/>
  <c r="DD342" i="35"/>
  <c r="DZ341" i="35"/>
  <c r="DG342" i="35"/>
  <c r="DF342" i="35"/>
  <c r="BX343" i="35"/>
  <c r="BY343" i="35"/>
  <c r="BZ343" i="35"/>
  <c r="CH343" i="35"/>
  <c r="CI343" i="35"/>
  <c r="CG891" i="35"/>
  <c r="DP342" i="35" l="1"/>
  <c r="DG343" i="35"/>
  <c r="DD343" i="35"/>
  <c r="DZ342" i="35"/>
  <c r="DE343" i="35"/>
  <c r="EA342" i="35"/>
  <c r="DF343" i="35"/>
  <c r="DC343" i="35"/>
  <c r="DY342" i="35"/>
  <c r="BZ344" i="35"/>
  <c r="BY344" i="35"/>
  <c r="BX344" i="35"/>
  <c r="CH344" i="35"/>
  <c r="CI344" i="35"/>
  <c r="CG892" i="35"/>
  <c r="DP343" i="35" l="1"/>
  <c r="DF344" i="35"/>
  <c r="DE344" i="35"/>
  <c r="EA343" i="35"/>
  <c r="DD344" i="35"/>
  <c r="DZ343" i="35"/>
  <c r="DC344" i="35"/>
  <c r="DY343" i="35"/>
  <c r="DG344" i="35"/>
  <c r="BZ345" i="35"/>
  <c r="BY345" i="35"/>
  <c r="BX345" i="35"/>
  <c r="CH345" i="35"/>
  <c r="CG893" i="35"/>
  <c r="DP344" i="35" l="1"/>
  <c r="DC345" i="35"/>
  <c r="DY344" i="35"/>
  <c r="DD345" i="35"/>
  <c r="DZ344" i="35"/>
  <c r="DE345" i="35"/>
  <c r="EA344" i="35"/>
  <c r="DG345" i="35"/>
  <c r="DF345" i="35"/>
  <c r="CI345" i="35"/>
  <c r="CI346" i="35" s="1"/>
  <c r="BZ346" i="35"/>
  <c r="BY346" i="35"/>
  <c r="BX346" i="35"/>
  <c r="CH346" i="35"/>
  <c r="CG894" i="35"/>
  <c r="DP345" i="35" l="1"/>
  <c r="DG346" i="35"/>
  <c r="DE346" i="35"/>
  <c r="EA345" i="35"/>
  <c r="DD346" i="35"/>
  <c r="DZ345" i="35"/>
  <c r="DF346" i="35"/>
  <c r="DC346" i="35"/>
  <c r="DY345" i="35"/>
  <c r="BY347" i="35"/>
  <c r="BZ347" i="35"/>
  <c r="BX347" i="35"/>
  <c r="CH347" i="35"/>
  <c r="CG895" i="35"/>
  <c r="DP346" i="35" l="1"/>
  <c r="DF347" i="35"/>
  <c r="DD347" i="35"/>
  <c r="DZ346" i="35"/>
  <c r="DE347" i="35"/>
  <c r="EA346" i="35"/>
  <c r="DC347" i="35"/>
  <c r="DY346" i="35"/>
  <c r="DG347" i="35"/>
  <c r="CI347" i="35"/>
  <c r="CI348" i="35" s="1"/>
  <c r="BX348" i="35"/>
  <c r="BZ348" i="35"/>
  <c r="BY348" i="35"/>
  <c r="CH348" i="35"/>
  <c r="CG896" i="35"/>
  <c r="DP347" i="35" l="1"/>
  <c r="DC348" i="35"/>
  <c r="DY347" i="35"/>
  <c r="DE348" i="35"/>
  <c r="EA347" i="35"/>
  <c r="DD348" i="35"/>
  <c r="DZ347" i="35"/>
  <c r="DG348" i="35"/>
  <c r="DF348" i="35"/>
  <c r="BX349" i="35"/>
  <c r="BY349" i="35"/>
  <c r="BZ349" i="35"/>
  <c r="CH349" i="35"/>
  <c r="CI349" i="35"/>
  <c r="CG897" i="35"/>
  <c r="DP348" i="35" l="1"/>
  <c r="DG349" i="35"/>
  <c r="DD349" i="35"/>
  <c r="DZ348" i="35"/>
  <c r="DE349" i="35"/>
  <c r="EA348" i="35"/>
  <c r="DF349" i="35"/>
  <c r="DC349" i="35"/>
  <c r="DY348" i="35"/>
  <c r="BY350" i="35"/>
  <c r="BX350" i="35"/>
  <c r="BZ350" i="35"/>
  <c r="CH350" i="35"/>
  <c r="CI350" i="35"/>
  <c r="CG898" i="35"/>
  <c r="DP349" i="35" l="1"/>
  <c r="DF350" i="35"/>
  <c r="DE350" i="35"/>
  <c r="EA349" i="35"/>
  <c r="DD350" i="35"/>
  <c r="DZ349" i="35"/>
  <c r="DC350" i="35"/>
  <c r="DY349" i="35"/>
  <c r="DG350" i="35"/>
  <c r="CI351" i="35"/>
  <c r="BX351" i="35"/>
  <c r="BZ351" i="35"/>
  <c r="BY351" i="35"/>
  <c r="CH351" i="35"/>
  <c r="CG899" i="35"/>
  <c r="DP350" i="35" l="1"/>
  <c r="DC351" i="35"/>
  <c r="DY350" i="35"/>
  <c r="DD351" i="35"/>
  <c r="DZ350" i="35"/>
  <c r="DE351" i="35"/>
  <c r="EA350" i="35"/>
  <c r="DG351" i="35"/>
  <c r="DF351" i="35"/>
  <c r="CI352" i="35"/>
  <c r="BX352" i="35"/>
  <c r="BZ352" i="35"/>
  <c r="BY352" i="35"/>
  <c r="CH352" i="35"/>
  <c r="CG900" i="35"/>
  <c r="DP351" i="35" l="1"/>
  <c r="DG352" i="35"/>
  <c r="DE352" i="35"/>
  <c r="EA351" i="35"/>
  <c r="DD352" i="35"/>
  <c r="DZ351" i="35"/>
  <c r="DF352" i="35"/>
  <c r="DC352" i="35"/>
  <c r="DY351" i="35"/>
  <c r="BX353" i="35"/>
  <c r="BZ353" i="35"/>
  <c r="BY353" i="35"/>
  <c r="CH353" i="35"/>
  <c r="CI353" i="35"/>
  <c r="CG901" i="35"/>
  <c r="DP352" i="35" l="1"/>
  <c r="DF353" i="35"/>
  <c r="DD353" i="35"/>
  <c r="DZ352" i="35"/>
  <c r="DE353" i="35"/>
  <c r="EA352" i="35"/>
  <c r="DC353" i="35"/>
  <c r="DY352" i="35"/>
  <c r="DG353" i="35"/>
  <c r="BX354" i="35"/>
  <c r="BY354" i="35"/>
  <c r="BZ354" i="35"/>
  <c r="CH354" i="35"/>
  <c r="CI354" i="35"/>
  <c r="CG902" i="35"/>
  <c r="DP353" i="35" l="1"/>
  <c r="DE354" i="35"/>
  <c r="EA353" i="35"/>
  <c r="DC354" i="35"/>
  <c r="DY353" i="35"/>
  <c r="DD354" i="35"/>
  <c r="DZ353" i="35"/>
  <c r="DG354" i="35"/>
  <c r="DF354" i="35"/>
  <c r="BZ355" i="35"/>
  <c r="BX355" i="35"/>
  <c r="BY355" i="35"/>
  <c r="CH355" i="35"/>
  <c r="CG903" i="35"/>
  <c r="DP354" i="35" l="1"/>
  <c r="DG355" i="35"/>
  <c r="DD355" i="35"/>
  <c r="DZ354" i="35"/>
  <c r="CI355" i="35"/>
  <c r="CI356" i="35" s="1"/>
  <c r="DC355" i="35"/>
  <c r="DY354" i="35"/>
  <c r="DF355" i="35"/>
  <c r="DE355" i="35"/>
  <c r="EA354" i="35"/>
  <c r="BX356" i="35"/>
  <c r="BZ356" i="35"/>
  <c r="BY356" i="35"/>
  <c r="CH356" i="35"/>
  <c r="CG904" i="35"/>
  <c r="DP355" i="35" l="1"/>
  <c r="DF356" i="35"/>
  <c r="DC356" i="35"/>
  <c r="DY355" i="35"/>
  <c r="DD356" i="35"/>
  <c r="DZ355" i="35"/>
  <c r="DE356" i="35"/>
  <c r="EA355" i="35"/>
  <c r="DG356" i="35"/>
  <c r="CI357" i="35"/>
  <c r="BX357" i="35"/>
  <c r="BZ357" i="35"/>
  <c r="BY357" i="35"/>
  <c r="CH357" i="35"/>
  <c r="CG905" i="35"/>
  <c r="DP356" i="35" l="1"/>
  <c r="DE357" i="35"/>
  <c r="EA356" i="35"/>
  <c r="DD357" i="35"/>
  <c r="DZ356" i="35"/>
  <c r="DC357" i="35"/>
  <c r="DY356" i="35"/>
  <c r="DG357" i="35"/>
  <c r="DF357" i="35"/>
  <c r="BX358" i="35"/>
  <c r="BZ358" i="35"/>
  <c r="BY358" i="35"/>
  <c r="CH358" i="35"/>
  <c r="CI358" i="35"/>
  <c r="CG906" i="35"/>
  <c r="DP357" i="35" l="1"/>
  <c r="DG358" i="35"/>
  <c r="DC358" i="35"/>
  <c r="DY357" i="35"/>
  <c r="DD358" i="35"/>
  <c r="DZ357" i="35"/>
  <c r="DF358" i="35"/>
  <c r="DE358" i="35"/>
  <c r="EA357" i="35"/>
  <c r="BZ359" i="35"/>
  <c r="BX359" i="35"/>
  <c r="BY359" i="35"/>
  <c r="CH359" i="35"/>
  <c r="CI359" i="35"/>
  <c r="CG907" i="35"/>
  <c r="DP358" i="35" l="1"/>
  <c r="DF359" i="35"/>
  <c r="DD359" i="35"/>
  <c r="DZ358" i="35"/>
  <c r="DC359" i="35"/>
  <c r="DY358" i="35"/>
  <c r="DE359" i="35"/>
  <c r="EA358" i="35"/>
  <c r="DG359" i="35"/>
  <c r="BX360" i="35"/>
  <c r="BZ360" i="35"/>
  <c r="CI360" i="35" s="1"/>
  <c r="BY360" i="35"/>
  <c r="CH360" i="35"/>
  <c r="CG908" i="35"/>
  <c r="DP359" i="35" l="1"/>
  <c r="DE360" i="35"/>
  <c r="EA359" i="35"/>
  <c r="DC360" i="35"/>
  <c r="DY359" i="35"/>
  <c r="DD360" i="35"/>
  <c r="DZ359" i="35"/>
  <c r="DG360" i="35"/>
  <c r="DF360" i="35"/>
  <c r="BX361" i="35"/>
  <c r="CI361" i="35" s="1"/>
  <c r="BZ361" i="35"/>
  <c r="BY361" i="35"/>
  <c r="CH361" i="35"/>
  <c r="CG909" i="35"/>
  <c r="DP360" i="35" l="1"/>
  <c r="DG361" i="35"/>
  <c r="DD361" i="35"/>
  <c r="DZ360" i="35"/>
  <c r="DC361" i="35"/>
  <c r="DY360" i="35"/>
  <c r="DF361" i="35"/>
  <c r="DE361" i="35"/>
  <c r="EA360" i="35"/>
  <c r="BX362" i="35"/>
  <c r="BY362" i="35"/>
  <c r="BZ362" i="35"/>
  <c r="CH362" i="35"/>
  <c r="CI362" i="35"/>
  <c r="CG910" i="35"/>
  <c r="DP361" i="35" l="1"/>
  <c r="DF362" i="35"/>
  <c r="DC362" i="35"/>
  <c r="DY361" i="35"/>
  <c r="DD362" i="35"/>
  <c r="DZ361" i="35"/>
  <c r="DE362" i="35"/>
  <c r="EA361" i="35"/>
  <c r="DG362" i="35"/>
  <c r="BZ363" i="35"/>
  <c r="BX363" i="35"/>
  <c r="BY363" i="35"/>
  <c r="CH363" i="35"/>
  <c r="CG911" i="35"/>
  <c r="DP362" i="35" l="1"/>
  <c r="DE363" i="35"/>
  <c r="EA362" i="35"/>
  <c r="DD363" i="35"/>
  <c r="DZ362" i="35"/>
  <c r="CI363" i="35"/>
  <c r="CI364" i="35" s="1"/>
  <c r="DC363" i="35"/>
  <c r="DY362" i="35"/>
  <c r="DG363" i="35"/>
  <c r="DF363" i="35"/>
  <c r="BZ364" i="35"/>
  <c r="BY364" i="35"/>
  <c r="BX364" i="35"/>
  <c r="CH364" i="35"/>
  <c r="CG912" i="35"/>
  <c r="DP363" i="35" l="1"/>
  <c r="DG364" i="35"/>
  <c r="DC364" i="35"/>
  <c r="DY363" i="35"/>
  <c r="DD364" i="35"/>
  <c r="DZ363" i="35"/>
  <c r="DF364" i="35"/>
  <c r="DE364" i="35"/>
  <c r="EA363" i="35"/>
  <c r="BZ365" i="35"/>
  <c r="BY365" i="35"/>
  <c r="BX365" i="35"/>
  <c r="CH365" i="35"/>
  <c r="CI365" i="35"/>
  <c r="CG913" i="35"/>
  <c r="DP364" i="35" l="1"/>
  <c r="DF365" i="35"/>
  <c r="DD365" i="35"/>
  <c r="DZ364" i="35"/>
  <c r="DC365" i="35"/>
  <c r="DY364" i="35"/>
  <c r="DE365" i="35"/>
  <c r="EA364" i="35"/>
  <c r="DG365" i="35"/>
  <c r="BX366" i="35"/>
  <c r="BZ366" i="35"/>
  <c r="BY366" i="35"/>
  <c r="CH366" i="35"/>
  <c r="CI366" i="35"/>
  <c r="CG914" i="35"/>
  <c r="DP365" i="35" l="1"/>
  <c r="DE366" i="35"/>
  <c r="EA365" i="35"/>
  <c r="DC366" i="35"/>
  <c r="DY365" i="35"/>
  <c r="DD366" i="35"/>
  <c r="DZ365" i="35"/>
  <c r="DG366" i="35"/>
  <c r="DF366" i="35"/>
  <c r="BY367" i="35"/>
  <c r="BZ367" i="35"/>
  <c r="BX367" i="35"/>
  <c r="CH367" i="35"/>
  <c r="CI367" i="35"/>
  <c r="CG915" i="35"/>
  <c r="DP366" i="35" l="1"/>
  <c r="DG367" i="35"/>
  <c r="DD367" i="35"/>
  <c r="DZ366" i="35"/>
  <c r="DC367" i="35"/>
  <c r="DY366" i="35"/>
  <c r="DF367" i="35"/>
  <c r="DE367" i="35"/>
  <c r="EA366" i="35"/>
  <c r="BY368" i="35"/>
  <c r="BX368" i="35"/>
  <c r="BZ368" i="35"/>
  <c r="CH368" i="35"/>
  <c r="CI368" i="35"/>
  <c r="CG916" i="35"/>
  <c r="DP367" i="35" l="1"/>
  <c r="DF368" i="35"/>
  <c r="DC368" i="35"/>
  <c r="DY367" i="35"/>
  <c r="DD368" i="35"/>
  <c r="DZ367" i="35"/>
  <c r="DE368" i="35"/>
  <c r="EA367" i="35"/>
  <c r="DG368" i="35"/>
  <c r="CI369" i="35"/>
  <c r="BY369" i="35"/>
  <c r="BZ369" i="35"/>
  <c r="BX369" i="35"/>
  <c r="CH369" i="35"/>
  <c r="CG917" i="35"/>
  <c r="DP368" i="35" l="1"/>
  <c r="DE369" i="35"/>
  <c r="EA368" i="35"/>
  <c r="DD369" i="35"/>
  <c r="DZ368" i="35"/>
  <c r="DC369" i="35"/>
  <c r="DY368" i="35"/>
  <c r="DG369" i="35"/>
  <c r="DF369" i="35"/>
  <c r="BX370" i="35"/>
  <c r="BY370" i="35"/>
  <c r="BZ370" i="35"/>
  <c r="CH370" i="35"/>
  <c r="CI370" i="35"/>
  <c r="CG918" i="35"/>
  <c r="DP369" i="35" l="1"/>
  <c r="DG370" i="35"/>
  <c r="DC370" i="35"/>
  <c r="DY369" i="35"/>
  <c r="DD370" i="35"/>
  <c r="DZ369" i="35"/>
  <c r="DF370" i="35"/>
  <c r="DE370" i="35"/>
  <c r="EA369" i="35"/>
  <c r="BZ371" i="35"/>
  <c r="BY371" i="35"/>
  <c r="BX371" i="35"/>
  <c r="CH371" i="35"/>
  <c r="CG919" i="35"/>
  <c r="CI371" i="35" l="1"/>
  <c r="DP370" i="35"/>
  <c r="DF371" i="35"/>
  <c r="DD371" i="35"/>
  <c r="DZ370" i="35"/>
  <c r="DC371" i="35"/>
  <c r="DY370" i="35"/>
  <c r="DE371" i="35"/>
  <c r="EA370" i="35"/>
  <c r="DG371" i="35"/>
  <c r="BX372" i="35"/>
  <c r="BZ372" i="35"/>
  <c r="BY372" i="35"/>
  <c r="CI372" i="35" s="1"/>
  <c r="CH372" i="35"/>
  <c r="CG920" i="35"/>
  <c r="DP371" i="35" l="1"/>
  <c r="DE372" i="35"/>
  <c r="EA371" i="35"/>
  <c r="DC372" i="35"/>
  <c r="DY371" i="35"/>
  <c r="DD372" i="35"/>
  <c r="DZ371" i="35"/>
  <c r="DG372" i="35"/>
  <c r="DF372" i="35"/>
  <c r="BY373" i="35"/>
  <c r="BX373" i="35"/>
  <c r="BZ373" i="35"/>
  <c r="CH373" i="35"/>
  <c r="CG921" i="35"/>
  <c r="DP372" i="35" l="1"/>
  <c r="DG373" i="35"/>
  <c r="DD373" i="35"/>
  <c r="DZ372" i="35"/>
  <c r="CI373" i="35"/>
  <c r="DC373" i="35"/>
  <c r="DY372" i="35"/>
  <c r="DF373" i="35"/>
  <c r="DE373" i="35"/>
  <c r="EA372" i="35"/>
  <c r="BX374" i="35"/>
  <c r="BY374" i="35"/>
  <c r="BZ374" i="35"/>
  <c r="CH374" i="35"/>
  <c r="CG922" i="35"/>
  <c r="DP373" i="35" l="1"/>
  <c r="CI374" i="35"/>
  <c r="DC374" i="35"/>
  <c r="DY373" i="35"/>
  <c r="DD374" i="35"/>
  <c r="DZ373" i="35"/>
  <c r="DF374" i="35"/>
  <c r="DE374" i="35"/>
  <c r="EA373" i="35"/>
  <c r="DG374" i="35"/>
  <c r="BX375" i="35"/>
  <c r="BY375" i="35"/>
  <c r="BZ375" i="35"/>
  <c r="CH375" i="35"/>
  <c r="CG923" i="35"/>
  <c r="DP374" i="35" l="1"/>
  <c r="DE375" i="35"/>
  <c r="EA374" i="35"/>
  <c r="DF375" i="35"/>
  <c r="CI375" i="35"/>
  <c r="CI376" i="35" s="1"/>
  <c r="DD375" i="35"/>
  <c r="DZ374" i="35"/>
  <c r="DG375" i="35"/>
  <c r="DC375" i="35"/>
  <c r="DY374" i="35"/>
  <c r="BY376" i="35"/>
  <c r="BX376" i="35"/>
  <c r="BZ376" i="35"/>
  <c r="CH376" i="35"/>
  <c r="CG924" i="35"/>
  <c r="DP375" i="35" l="1"/>
  <c r="DD376" i="35"/>
  <c r="DZ375" i="35"/>
  <c r="DG376" i="35"/>
  <c r="DF376" i="35"/>
  <c r="DC376" i="35"/>
  <c r="DY375" i="35"/>
  <c r="DE376" i="35"/>
  <c r="EA375" i="35"/>
  <c r="BZ377" i="35"/>
  <c r="BY377" i="35"/>
  <c r="BX377" i="35"/>
  <c r="CH377" i="35"/>
  <c r="CI377" i="35"/>
  <c r="CG925" i="35"/>
  <c r="DP376" i="35" l="1"/>
  <c r="DF377" i="35"/>
  <c r="DC377" i="35"/>
  <c r="DY376" i="35"/>
  <c r="DG377" i="35"/>
  <c r="DE377" i="35"/>
  <c r="EA376" i="35"/>
  <c r="DD377" i="35"/>
  <c r="DZ376" i="35"/>
  <c r="BY378" i="35"/>
  <c r="BZ378" i="35"/>
  <c r="BX378" i="35"/>
  <c r="CH378" i="35"/>
  <c r="CI378" i="35"/>
  <c r="CG926" i="35"/>
  <c r="DP377" i="35" l="1"/>
  <c r="DE378" i="35"/>
  <c r="EA377" i="35"/>
  <c r="DG378" i="35"/>
  <c r="DC378" i="35"/>
  <c r="DY377" i="35"/>
  <c r="DD378" i="35"/>
  <c r="DZ377" i="35"/>
  <c r="DF378" i="35"/>
  <c r="BZ379" i="35"/>
  <c r="CI379" i="35" s="1"/>
  <c r="BX379" i="35"/>
  <c r="BY379" i="35"/>
  <c r="CH379" i="35"/>
  <c r="CG927" i="35"/>
  <c r="DP378" i="35" l="1"/>
  <c r="DD379" i="35"/>
  <c r="DZ378" i="35"/>
  <c r="DC379" i="35"/>
  <c r="DY378" i="35"/>
  <c r="DG379" i="35"/>
  <c r="DF379" i="35"/>
  <c r="DE379" i="35"/>
  <c r="EA378" i="35"/>
  <c r="BY380" i="35"/>
  <c r="BX380" i="35"/>
  <c r="BZ380" i="35"/>
  <c r="CH380" i="35"/>
  <c r="CG928" i="35"/>
  <c r="DP379" i="35" l="1"/>
  <c r="DF380" i="35"/>
  <c r="DG380" i="35"/>
  <c r="DC380" i="35"/>
  <c r="DY379" i="35"/>
  <c r="DE380" i="35"/>
  <c r="EA379" i="35"/>
  <c r="DD380" i="35"/>
  <c r="DZ379" i="35"/>
  <c r="CI380" i="35"/>
  <c r="CI381" i="35" s="1"/>
  <c r="BX381" i="35"/>
  <c r="BZ381" i="35"/>
  <c r="BY381" i="35"/>
  <c r="CH381" i="35"/>
  <c r="CG929" i="35"/>
  <c r="DP380" i="35" l="1"/>
  <c r="DE381" i="35"/>
  <c r="EA380" i="35"/>
  <c r="DC381" i="35"/>
  <c r="DY380" i="35"/>
  <c r="DG381" i="35"/>
  <c r="DD381" i="35"/>
  <c r="DZ380" i="35"/>
  <c r="DF381" i="35"/>
  <c r="BY382" i="35"/>
  <c r="BX382" i="35"/>
  <c r="BZ382" i="35"/>
  <c r="CH382" i="35"/>
  <c r="CG930" i="35"/>
  <c r="DP381" i="35" l="1"/>
  <c r="DD382" i="35"/>
  <c r="DZ381" i="35"/>
  <c r="DG382" i="35"/>
  <c r="DC382" i="35"/>
  <c r="DY381" i="35"/>
  <c r="DF382" i="35"/>
  <c r="DE382" i="35"/>
  <c r="EA381" i="35"/>
  <c r="BX383" i="35"/>
  <c r="BZ383" i="35"/>
  <c r="BY383" i="35"/>
  <c r="CH383" i="35"/>
  <c r="CI382" i="35"/>
  <c r="CI383" i="35" s="1"/>
  <c r="CG931" i="35"/>
  <c r="DP382" i="35" l="1"/>
  <c r="DF383" i="35"/>
  <c r="DC383" i="35"/>
  <c r="DY382" i="35"/>
  <c r="DG383" i="35"/>
  <c r="DE383" i="35"/>
  <c r="EA382" i="35"/>
  <c r="DD383" i="35"/>
  <c r="DZ382" i="35"/>
  <c r="BX384" i="35"/>
  <c r="BY384" i="35"/>
  <c r="BZ384" i="35"/>
  <c r="CH384" i="35"/>
  <c r="CI384" i="35"/>
  <c r="CG932" i="35"/>
  <c r="DP383" i="35" l="1"/>
  <c r="DE384" i="35"/>
  <c r="EA383" i="35"/>
  <c r="DG384" i="35"/>
  <c r="DC384" i="35"/>
  <c r="DY383" i="35"/>
  <c r="DD384" i="35"/>
  <c r="DZ383" i="35"/>
  <c r="DF384" i="35"/>
  <c r="BX385" i="35"/>
  <c r="BZ385" i="35"/>
  <c r="BY385" i="35"/>
  <c r="CH385" i="35"/>
  <c r="CI385" i="35"/>
  <c r="CG933" i="35"/>
  <c r="DP384" i="35" l="1"/>
  <c r="DD385" i="35"/>
  <c r="DZ384" i="35"/>
  <c r="DC385" i="35"/>
  <c r="DY384" i="35"/>
  <c r="DG385" i="35"/>
  <c r="DF385" i="35"/>
  <c r="DE385" i="35"/>
  <c r="EA384" i="35"/>
  <c r="BZ386" i="35"/>
  <c r="BX386" i="35"/>
  <c r="BY386" i="35"/>
  <c r="CH386" i="35"/>
  <c r="CG934" i="35"/>
  <c r="DP385" i="35" l="1"/>
  <c r="DF386" i="35"/>
  <c r="DG386" i="35"/>
  <c r="CI386" i="35"/>
  <c r="CI387" i="35" s="1"/>
  <c r="DC386" i="35"/>
  <c r="DY385" i="35"/>
  <c r="DE386" i="35"/>
  <c r="EA385" i="35"/>
  <c r="DD386" i="35"/>
  <c r="DZ385" i="35"/>
  <c r="BY387" i="35"/>
  <c r="BZ387" i="35"/>
  <c r="BX387" i="35"/>
  <c r="CH387" i="35"/>
  <c r="CG935" i="35"/>
  <c r="DP386" i="35" l="1"/>
  <c r="DE387" i="35"/>
  <c r="EA386" i="35"/>
  <c r="DC387" i="35"/>
  <c r="DY386" i="35"/>
  <c r="DG387" i="35"/>
  <c r="DD387" i="35"/>
  <c r="DZ386" i="35"/>
  <c r="DF387" i="35"/>
  <c r="BY388" i="35"/>
  <c r="BZ388" i="35"/>
  <c r="BX388" i="35"/>
  <c r="CH388" i="35"/>
  <c r="CI388" i="35"/>
  <c r="CG936" i="35"/>
  <c r="DP387" i="35" l="1"/>
  <c r="DD388" i="35"/>
  <c r="DZ387" i="35"/>
  <c r="DG388" i="35"/>
  <c r="DC388" i="35"/>
  <c r="DY387" i="35"/>
  <c r="DF388" i="35"/>
  <c r="DE388" i="35"/>
  <c r="EA387" i="35"/>
  <c r="BZ389" i="35"/>
  <c r="CI389" i="35" s="1"/>
  <c r="BX389" i="35"/>
  <c r="BY389" i="35"/>
  <c r="CH389" i="35"/>
  <c r="CG937" i="35"/>
  <c r="DP388" i="35" l="1"/>
  <c r="DF389" i="35"/>
  <c r="DC389" i="35"/>
  <c r="DY388" i="35"/>
  <c r="DG389" i="35"/>
  <c r="DE389" i="35"/>
  <c r="EA388" i="35"/>
  <c r="DD389" i="35"/>
  <c r="DZ388" i="35"/>
  <c r="BY390" i="35"/>
  <c r="BZ390" i="35"/>
  <c r="BX390" i="35"/>
  <c r="CH390" i="35"/>
  <c r="CG938" i="35"/>
  <c r="CI390" i="35" l="1"/>
  <c r="DP389" i="35"/>
  <c r="DE390" i="35"/>
  <c r="EA389" i="35"/>
  <c r="DG390" i="35"/>
  <c r="DC390" i="35"/>
  <c r="DY389" i="35"/>
  <c r="DD390" i="35"/>
  <c r="DZ389" i="35"/>
  <c r="DF390" i="35"/>
  <c r="BX391" i="35"/>
  <c r="BZ391" i="35"/>
  <c r="BY391" i="35"/>
  <c r="CH391" i="35"/>
  <c r="CI391" i="35"/>
  <c r="CG939" i="35"/>
  <c r="DP390" i="35" l="1"/>
  <c r="DD391" i="35"/>
  <c r="DZ390" i="35"/>
  <c r="DC391" i="35"/>
  <c r="DY390" i="35"/>
  <c r="DG391" i="35"/>
  <c r="DF391" i="35"/>
  <c r="DE391" i="35"/>
  <c r="EA390" i="35"/>
  <c r="BX392" i="35"/>
  <c r="BZ392" i="35"/>
  <c r="BY392" i="35"/>
  <c r="CH392" i="35"/>
  <c r="CI392" i="35"/>
  <c r="CG940" i="35"/>
  <c r="DP391" i="35" l="1"/>
  <c r="DF392" i="35"/>
  <c r="DG392" i="35"/>
  <c r="DC392" i="35"/>
  <c r="DY391" i="35"/>
  <c r="DE392" i="35"/>
  <c r="EA391" i="35"/>
  <c r="DD392" i="35"/>
  <c r="DZ391" i="35"/>
  <c r="BY393" i="35"/>
  <c r="BX393" i="35"/>
  <c r="BZ393" i="35"/>
  <c r="CH393" i="35"/>
  <c r="CI393" i="35"/>
  <c r="CG941" i="35"/>
  <c r="DP392" i="35" l="1"/>
  <c r="DE393" i="35"/>
  <c r="EA392" i="35"/>
  <c r="DC393" i="35"/>
  <c r="DY392" i="35"/>
  <c r="DG393" i="35"/>
  <c r="DD393" i="35"/>
  <c r="DZ392" i="35"/>
  <c r="DF393" i="35"/>
  <c r="BZ394" i="35"/>
  <c r="BY394" i="35"/>
  <c r="BX394" i="35"/>
  <c r="CH394" i="35"/>
  <c r="CG942" i="35"/>
  <c r="DP393" i="35" l="1"/>
  <c r="DD394" i="35"/>
  <c r="DZ393" i="35"/>
  <c r="DG394" i="35"/>
  <c r="CI394" i="35"/>
  <c r="CI395" i="35" s="1"/>
  <c r="DC394" i="35"/>
  <c r="DY393" i="35"/>
  <c r="DF394" i="35"/>
  <c r="DE394" i="35"/>
  <c r="EA393" i="35"/>
  <c r="BX395" i="35"/>
  <c r="BY395" i="35"/>
  <c r="BZ395" i="35"/>
  <c r="CH395" i="35"/>
  <c r="CG943" i="35"/>
  <c r="DP394" i="35" l="1"/>
  <c r="DF395" i="35"/>
  <c r="DC395" i="35"/>
  <c r="DY394" i="35"/>
  <c r="DG395" i="35"/>
  <c r="DE395" i="35"/>
  <c r="EA394" i="35"/>
  <c r="DD395" i="35"/>
  <c r="DZ394" i="35"/>
  <c r="BX396" i="35"/>
  <c r="BZ396" i="35"/>
  <c r="BY396" i="35"/>
  <c r="CH396" i="35"/>
  <c r="CG944" i="35"/>
  <c r="CI396" i="35" l="1"/>
  <c r="DP395" i="35"/>
  <c r="DE396" i="35"/>
  <c r="EA395" i="35"/>
  <c r="DG396" i="35"/>
  <c r="DC396" i="35"/>
  <c r="DY395" i="35"/>
  <c r="DD396" i="35"/>
  <c r="DZ395" i="35"/>
  <c r="DF396" i="35"/>
  <c r="BZ397" i="35"/>
  <c r="BX397" i="35"/>
  <c r="BY397" i="35"/>
  <c r="CH397" i="35"/>
  <c r="CI397" i="35"/>
  <c r="CG945" i="35"/>
  <c r="DP396" i="35" l="1"/>
  <c r="DD397" i="35"/>
  <c r="DZ396" i="35"/>
  <c r="DC397" i="35"/>
  <c r="DY396" i="35"/>
  <c r="DG397" i="35"/>
  <c r="DF397" i="35"/>
  <c r="DE397" i="35"/>
  <c r="EA396" i="35"/>
  <c r="BY398" i="35"/>
  <c r="BX398" i="35"/>
  <c r="BZ398" i="35"/>
  <c r="CH398" i="35"/>
  <c r="CI398" i="35"/>
  <c r="CG946" i="35"/>
  <c r="DP397" i="35" l="1"/>
  <c r="DF398" i="35"/>
  <c r="DG398" i="35"/>
  <c r="DC398" i="35"/>
  <c r="DY397" i="35"/>
  <c r="DE398" i="35"/>
  <c r="EA397" i="35"/>
  <c r="DD398" i="35"/>
  <c r="DZ397" i="35"/>
  <c r="BX399" i="35"/>
  <c r="BY399" i="35"/>
  <c r="BZ399" i="35"/>
  <c r="CH399" i="35"/>
  <c r="CI399" i="35"/>
  <c r="CG947" i="35"/>
  <c r="DP398" i="35" l="1"/>
  <c r="DE399" i="35"/>
  <c r="EA398" i="35"/>
  <c r="DC399" i="35"/>
  <c r="DY398" i="35"/>
  <c r="DG399" i="35"/>
  <c r="DD399" i="35"/>
  <c r="DZ398" i="35"/>
  <c r="DF399" i="35"/>
  <c r="CI400" i="35"/>
  <c r="BY400" i="35"/>
  <c r="BZ400" i="35"/>
  <c r="BX400" i="35"/>
  <c r="CH400" i="35"/>
  <c r="CG948" i="35"/>
  <c r="DP399" i="35" l="1"/>
  <c r="DD400" i="35"/>
  <c r="DZ399" i="35"/>
  <c r="DG400" i="35"/>
  <c r="DC400" i="35"/>
  <c r="DY399" i="35"/>
  <c r="DF400" i="35"/>
  <c r="DE400" i="35"/>
  <c r="EA399" i="35"/>
  <c r="BZ401" i="35"/>
  <c r="BY401" i="35"/>
  <c r="BX401" i="35"/>
  <c r="CH401" i="35"/>
  <c r="CI401" i="35"/>
  <c r="CG949" i="35"/>
  <c r="DP400" i="35" l="1"/>
  <c r="DF401" i="35"/>
  <c r="DC401" i="35"/>
  <c r="DY400" i="35"/>
  <c r="DG401" i="35"/>
  <c r="DE401" i="35"/>
  <c r="EA400" i="35"/>
  <c r="DD401" i="35"/>
  <c r="DZ400" i="35"/>
  <c r="BX402" i="35"/>
  <c r="BY402" i="35"/>
  <c r="BZ402" i="35"/>
  <c r="CH402" i="35"/>
  <c r="CG950" i="35"/>
  <c r="DP401" i="35" l="1"/>
  <c r="DE402" i="35"/>
  <c r="EA401" i="35"/>
  <c r="DG402" i="35"/>
  <c r="DC402" i="35"/>
  <c r="DY401" i="35"/>
  <c r="DD402" i="35"/>
  <c r="DZ401" i="35"/>
  <c r="DF402" i="35"/>
  <c r="BY403" i="35"/>
  <c r="BZ403" i="35"/>
  <c r="BX403" i="35"/>
  <c r="CH403" i="35"/>
  <c r="CI402" i="35"/>
  <c r="CI403" i="35" s="1"/>
  <c r="CG951" i="35"/>
  <c r="DP402" i="35" l="1"/>
  <c r="DD403" i="35"/>
  <c r="DZ402" i="35"/>
  <c r="DC403" i="35"/>
  <c r="DY402" i="35"/>
  <c r="DG403" i="35"/>
  <c r="DF403" i="35"/>
  <c r="DE403" i="35"/>
  <c r="EA402" i="35"/>
  <c r="CI404" i="35"/>
  <c r="BZ404" i="35"/>
  <c r="BX404" i="35"/>
  <c r="BY404" i="35"/>
  <c r="CH404" i="35"/>
  <c r="CG952" i="35"/>
  <c r="DP403" i="35" l="1"/>
  <c r="DF404" i="35"/>
  <c r="DG404" i="35"/>
  <c r="DC404" i="35"/>
  <c r="DY403" i="35"/>
  <c r="DE404" i="35"/>
  <c r="EA403" i="35"/>
  <c r="DD404" i="35"/>
  <c r="DZ403" i="35"/>
  <c r="BY405" i="35"/>
  <c r="BZ405" i="35"/>
  <c r="BX405" i="35"/>
  <c r="CH405" i="35"/>
  <c r="CI405" i="35"/>
  <c r="CG953" i="35"/>
  <c r="DP404" i="35" l="1"/>
  <c r="DE405" i="35"/>
  <c r="EA404" i="35"/>
  <c r="DC405" i="35"/>
  <c r="DY404" i="35"/>
  <c r="DG405" i="35"/>
  <c r="DD405" i="35"/>
  <c r="DZ404" i="35"/>
  <c r="DF405" i="35"/>
  <c r="BY406" i="35"/>
  <c r="BX406" i="35"/>
  <c r="BZ406" i="35"/>
  <c r="CH406" i="35"/>
  <c r="CG954" i="35"/>
  <c r="DP405" i="35" l="1"/>
  <c r="DD406" i="35"/>
  <c r="DZ405" i="35"/>
  <c r="DG406" i="35"/>
  <c r="DC406" i="35"/>
  <c r="DY405" i="35"/>
  <c r="DF406" i="35"/>
  <c r="DE406" i="35"/>
  <c r="EA405" i="35"/>
  <c r="CI406" i="35"/>
  <c r="CI407" i="35" s="1"/>
  <c r="BX407" i="35"/>
  <c r="BY407" i="35"/>
  <c r="BZ407" i="35"/>
  <c r="CH407" i="35"/>
  <c r="CG955" i="35"/>
  <c r="DP406" i="35" l="1"/>
  <c r="DF407" i="35"/>
  <c r="DC407" i="35"/>
  <c r="DY406" i="35"/>
  <c r="DG407" i="35"/>
  <c r="DE407" i="35"/>
  <c r="EA406" i="35"/>
  <c r="DD407" i="35"/>
  <c r="DZ406" i="35"/>
  <c r="BX408" i="35"/>
  <c r="BZ408" i="35"/>
  <c r="BY408" i="35"/>
  <c r="CH408" i="35"/>
  <c r="CI408" i="35"/>
  <c r="CG956" i="35"/>
  <c r="DP407" i="35" l="1"/>
  <c r="DE408" i="35"/>
  <c r="EA407" i="35"/>
  <c r="DG408" i="35"/>
  <c r="DC408" i="35"/>
  <c r="DY407" i="35"/>
  <c r="DD408" i="35"/>
  <c r="DZ407" i="35"/>
  <c r="DF408" i="35"/>
  <c r="BY409" i="35"/>
  <c r="BZ409" i="35"/>
  <c r="BX409" i="35"/>
  <c r="CH409" i="35"/>
  <c r="CI409" i="35"/>
  <c r="CG957" i="35"/>
  <c r="DP408" i="35" l="1"/>
  <c r="DD409" i="35"/>
  <c r="DZ408" i="35"/>
  <c r="DC409" i="35"/>
  <c r="DY408" i="35"/>
  <c r="DG409" i="35"/>
  <c r="DF409" i="35"/>
  <c r="DE409" i="35"/>
  <c r="EA408" i="35"/>
  <c r="CI410" i="35"/>
  <c r="BY410" i="35"/>
  <c r="BX410" i="35"/>
  <c r="BZ410" i="35"/>
  <c r="CH410" i="35"/>
  <c r="CG958" i="35"/>
  <c r="DP409" i="35" l="1"/>
  <c r="DF410" i="35"/>
  <c r="DG410" i="35"/>
  <c r="DC410" i="35"/>
  <c r="DY409" i="35"/>
  <c r="DE410" i="35"/>
  <c r="EA409" i="35"/>
  <c r="DD410" i="35"/>
  <c r="DZ409" i="35"/>
  <c r="BZ411" i="35"/>
  <c r="BY411" i="35"/>
  <c r="BX411" i="35"/>
  <c r="CH411" i="35"/>
  <c r="CI411" i="35"/>
  <c r="CG959" i="35"/>
  <c r="DP410" i="35" l="1"/>
  <c r="DE411" i="35"/>
  <c r="EA410" i="35"/>
  <c r="DC411" i="35"/>
  <c r="DY410" i="35"/>
  <c r="DG411" i="35"/>
  <c r="DD411" i="35"/>
  <c r="DZ410" i="35"/>
  <c r="DF411" i="35"/>
  <c r="BY412" i="35"/>
  <c r="BX412" i="35"/>
  <c r="BZ412" i="35"/>
  <c r="CH412" i="35"/>
  <c r="CG960" i="35"/>
  <c r="DP411" i="35" l="1"/>
  <c r="DD412" i="35"/>
  <c r="DZ411" i="35"/>
  <c r="DF412" i="35"/>
  <c r="DG412" i="35"/>
  <c r="DC412" i="35"/>
  <c r="DY411" i="35"/>
  <c r="DE412" i="35"/>
  <c r="EA411" i="35"/>
  <c r="CI412" i="35"/>
  <c r="CI413" i="35" s="1"/>
  <c r="BY413" i="35"/>
  <c r="BX413" i="35"/>
  <c r="BZ413" i="35"/>
  <c r="CH413" i="35"/>
  <c r="CG961" i="35"/>
  <c r="DP412" i="35" l="1"/>
  <c r="DC413" i="35"/>
  <c r="DY412" i="35"/>
  <c r="DE413" i="35"/>
  <c r="EA412" i="35"/>
  <c r="DG413" i="35"/>
  <c r="DF413" i="35"/>
  <c r="DD413" i="35"/>
  <c r="DZ412" i="35"/>
  <c r="BY414" i="35"/>
  <c r="BZ414" i="35"/>
  <c r="BX414" i="35"/>
  <c r="CH414" i="35"/>
  <c r="CI414" i="35"/>
  <c r="CG962" i="35"/>
  <c r="DP413" i="35" l="1"/>
  <c r="DF414" i="35"/>
  <c r="DG414" i="35"/>
  <c r="DD414" i="35"/>
  <c r="DZ413" i="35"/>
  <c r="DE414" i="35"/>
  <c r="EA413" i="35"/>
  <c r="DC414" i="35"/>
  <c r="DY413" i="35"/>
  <c r="BY415" i="35"/>
  <c r="BZ415" i="35"/>
  <c r="BX415" i="35"/>
  <c r="CH415" i="35"/>
  <c r="CI415" i="35"/>
  <c r="CG963" i="35"/>
  <c r="DP414" i="35" l="1"/>
  <c r="DE415" i="35"/>
  <c r="EA414" i="35"/>
  <c r="DC415" i="35"/>
  <c r="DY414" i="35"/>
  <c r="DD415" i="35"/>
  <c r="DZ414" i="35"/>
  <c r="DG415" i="35"/>
  <c r="DF415" i="35"/>
  <c r="BZ416" i="35"/>
  <c r="BX416" i="35"/>
  <c r="BY416" i="35"/>
  <c r="CH416" i="35"/>
  <c r="CG964" i="35"/>
  <c r="CI416" i="35" l="1"/>
  <c r="DP415" i="35"/>
  <c r="DG416" i="35"/>
  <c r="DD416" i="35"/>
  <c r="DZ415" i="35"/>
  <c r="DF416" i="35"/>
  <c r="DC416" i="35"/>
  <c r="DY415" i="35"/>
  <c r="DE416" i="35"/>
  <c r="EA415" i="35"/>
  <c r="BX417" i="35"/>
  <c r="BZ417" i="35"/>
  <c r="BY417" i="35"/>
  <c r="CH417" i="35"/>
  <c r="CG965" i="35"/>
  <c r="CI417" i="35" l="1"/>
  <c r="DP416" i="35"/>
  <c r="DC417" i="35"/>
  <c r="DY416" i="35"/>
  <c r="DE417" i="35"/>
  <c r="EA416" i="35"/>
  <c r="DF417" i="35"/>
  <c r="DD417" i="35"/>
  <c r="DZ416" i="35"/>
  <c r="DG417" i="35"/>
  <c r="BZ418" i="35"/>
  <c r="BX418" i="35"/>
  <c r="BY418" i="35"/>
  <c r="CH418" i="35"/>
  <c r="CI418" i="35"/>
  <c r="CG966" i="35"/>
  <c r="DP417" i="35" l="1"/>
  <c r="DD418" i="35"/>
  <c r="DZ417" i="35"/>
  <c r="DG418" i="35"/>
  <c r="DF418" i="35"/>
  <c r="DE418" i="35"/>
  <c r="EA417" i="35"/>
  <c r="DC418" i="35"/>
  <c r="DY417" i="35"/>
  <c r="BX419" i="35"/>
  <c r="BY419" i="35"/>
  <c r="BZ419" i="35"/>
  <c r="DG419" i="35" s="1"/>
  <c r="CH419" i="35"/>
  <c r="CI419" i="35"/>
  <c r="CG967" i="35"/>
  <c r="DP418" i="35" l="1"/>
  <c r="DE419" i="35"/>
  <c r="EA418" i="35"/>
  <c r="DF419" i="35"/>
  <c r="DC419" i="35"/>
  <c r="DY418" i="35"/>
  <c r="DD419" i="35"/>
  <c r="DZ418" i="35"/>
  <c r="BX420" i="35"/>
  <c r="BZ420" i="35"/>
  <c r="CI420" i="35" s="1"/>
  <c r="BY420" i="35"/>
  <c r="CH420" i="35"/>
  <c r="CG968" i="35"/>
  <c r="DP419" i="35" l="1"/>
  <c r="DG420" i="35"/>
  <c r="DC420" i="35"/>
  <c r="DY419" i="35"/>
  <c r="DF420" i="35"/>
  <c r="DD420" i="35"/>
  <c r="DZ419" i="35"/>
  <c r="DE420" i="35"/>
  <c r="EA419" i="35"/>
  <c r="BX421" i="35"/>
  <c r="BZ421" i="35"/>
  <c r="CI421" i="35" s="1"/>
  <c r="BY421" i="35"/>
  <c r="CH421" i="35"/>
  <c r="CG969" i="35"/>
  <c r="DP420" i="35" l="1"/>
  <c r="DG421" i="35"/>
  <c r="DD421" i="35"/>
  <c r="DZ420" i="35"/>
  <c r="DE421" i="35"/>
  <c r="EA420" i="35"/>
  <c r="DF421" i="35"/>
  <c r="DC421" i="35"/>
  <c r="DY420" i="35"/>
  <c r="BZ422" i="35"/>
  <c r="DG422" i="35" s="1"/>
  <c r="BY422" i="35"/>
  <c r="BX422" i="35"/>
  <c r="CH422" i="35"/>
  <c r="CG970" i="35"/>
  <c r="DP421" i="35" l="1"/>
  <c r="CI422" i="35"/>
  <c r="DF422" i="35"/>
  <c r="DC422" i="35"/>
  <c r="DY421" i="35"/>
  <c r="DG423" i="35"/>
  <c r="DE422" i="35"/>
  <c r="EA421" i="35"/>
  <c r="DD422" i="35"/>
  <c r="DZ421" i="35"/>
  <c r="BY423" i="35"/>
  <c r="BX423" i="35"/>
  <c r="BZ423" i="35"/>
  <c r="CH423" i="35"/>
  <c r="CI423" i="35"/>
  <c r="CG971" i="35"/>
  <c r="DP422" i="35" l="1"/>
  <c r="DE423" i="35"/>
  <c r="EA422" i="35"/>
  <c r="DD423" i="35"/>
  <c r="DZ422" i="35"/>
  <c r="DG424" i="35"/>
  <c r="DC423" i="35"/>
  <c r="DY422" i="35"/>
  <c r="DF423" i="35"/>
  <c r="CI424" i="35"/>
  <c r="BX424" i="35"/>
  <c r="BZ424" i="35"/>
  <c r="BY424" i="35"/>
  <c r="CH424" i="35"/>
  <c r="CG972" i="35"/>
  <c r="DP423" i="35" l="1"/>
  <c r="DC424" i="35"/>
  <c r="DY423" i="35"/>
  <c r="DF424" i="35"/>
  <c r="DG425" i="35"/>
  <c r="DD424" i="35"/>
  <c r="DZ423" i="35"/>
  <c r="DE424" i="35"/>
  <c r="EA423" i="35"/>
  <c r="BY425" i="35"/>
  <c r="BX425" i="35"/>
  <c r="BZ425" i="35"/>
  <c r="CH425" i="35"/>
  <c r="CI425" i="35"/>
  <c r="CG973" i="35"/>
  <c r="DP424" i="35" l="1"/>
  <c r="DD425" i="35"/>
  <c r="DZ424" i="35"/>
  <c r="DE425" i="35"/>
  <c r="EA424" i="35"/>
  <c r="DG426" i="35"/>
  <c r="DF425" i="35"/>
  <c r="DC425" i="35"/>
  <c r="DY424" i="35"/>
  <c r="CI426" i="35"/>
  <c r="BX426" i="35"/>
  <c r="BY426" i="35"/>
  <c r="BZ426" i="35"/>
  <c r="CH426" i="35"/>
  <c r="CG974" i="35"/>
  <c r="DP425" i="35" l="1"/>
  <c r="DF426" i="35"/>
  <c r="DC426" i="35"/>
  <c r="DY425" i="35"/>
  <c r="DG427" i="35"/>
  <c r="DE426" i="35"/>
  <c r="EA425" i="35"/>
  <c r="DD426" i="35"/>
  <c r="DZ425" i="35"/>
  <c r="BZ427" i="35"/>
  <c r="BX427" i="35"/>
  <c r="BY427" i="35"/>
  <c r="CH427" i="35"/>
  <c r="CI427" i="35"/>
  <c r="CG975" i="35"/>
  <c r="DP426" i="35" l="1"/>
  <c r="DE427" i="35"/>
  <c r="EA426" i="35"/>
  <c r="DD427" i="35"/>
  <c r="DZ426" i="35"/>
  <c r="DG428" i="35"/>
  <c r="DC427" i="35"/>
  <c r="DY426" i="35"/>
  <c r="DF427" i="35"/>
  <c r="BY428" i="35"/>
  <c r="BX428" i="35"/>
  <c r="BZ428" i="35"/>
  <c r="CH428" i="35"/>
  <c r="CI428" i="35"/>
  <c r="CG976" i="35"/>
  <c r="DP427" i="35" l="1"/>
  <c r="DC428" i="35"/>
  <c r="DY427" i="35"/>
  <c r="DF428" i="35"/>
  <c r="DG429" i="35"/>
  <c r="DD428" i="35"/>
  <c r="DZ427" i="35"/>
  <c r="DE428" i="35"/>
  <c r="EA427" i="35"/>
  <c r="BY429" i="35"/>
  <c r="BX429" i="35"/>
  <c r="BZ429" i="35"/>
  <c r="CH429" i="35"/>
  <c r="CG977" i="35"/>
  <c r="DP428" i="35" l="1"/>
  <c r="DD429" i="35"/>
  <c r="DZ428" i="35"/>
  <c r="DE429" i="35"/>
  <c r="EA428" i="35"/>
  <c r="DF429" i="35"/>
  <c r="DC429" i="35"/>
  <c r="DY428" i="35"/>
  <c r="CI429" i="35"/>
  <c r="BZ430" i="35"/>
  <c r="BX430" i="35"/>
  <c r="BY430" i="35"/>
  <c r="CH430" i="35"/>
  <c r="CG978" i="35"/>
  <c r="DP429" i="35" l="1"/>
  <c r="CI430" i="35"/>
  <c r="DG430" i="35"/>
  <c r="DF430" i="35"/>
  <c r="DC430" i="35"/>
  <c r="DY429" i="35"/>
  <c r="DE430" i="35"/>
  <c r="EA429" i="35"/>
  <c r="DD430" i="35"/>
  <c r="DZ429" i="35"/>
  <c r="BY431" i="35"/>
  <c r="BZ431" i="35"/>
  <c r="BX431" i="35"/>
  <c r="CH431" i="35"/>
  <c r="CI431" i="35"/>
  <c r="CG979" i="35"/>
  <c r="DG431" i="35" l="1"/>
  <c r="DP430" i="35"/>
  <c r="DE431" i="35"/>
  <c r="EA430" i="35"/>
  <c r="DD431" i="35"/>
  <c r="DZ430" i="35"/>
  <c r="DG432" i="35"/>
  <c r="DC431" i="35"/>
  <c r="DY430" i="35"/>
  <c r="DF431" i="35"/>
  <c r="BY432" i="35"/>
  <c r="BX432" i="35"/>
  <c r="BZ432" i="35"/>
  <c r="CH432" i="35"/>
  <c r="CI432" i="35"/>
  <c r="CG980" i="35"/>
  <c r="DP431" i="35" l="1"/>
  <c r="DC432" i="35"/>
  <c r="DY431" i="35"/>
  <c r="DF432" i="35"/>
  <c r="DG433" i="35"/>
  <c r="DD432" i="35"/>
  <c r="DZ431" i="35"/>
  <c r="DE432" i="35"/>
  <c r="EA431" i="35"/>
  <c r="BX433" i="35"/>
  <c r="BZ433" i="35"/>
  <c r="BY433" i="35"/>
  <c r="CH433" i="35"/>
  <c r="CI433" i="35"/>
  <c r="CG981" i="35"/>
  <c r="DP432" i="35" l="1"/>
  <c r="DD433" i="35"/>
  <c r="DZ432" i="35"/>
  <c r="DE433" i="35"/>
  <c r="EA432" i="35"/>
  <c r="DG434" i="35"/>
  <c r="DF433" i="35"/>
  <c r="DC433" i="35"/>
  <c r="DY432" i="35"/>
  <c r="CI434" i="35"/>
  <c r="BX434" i="35"/>
  <c r="BY434" i="35"/>
  <c r="BZ434" i="35"/>
  <c r="CH434" i="35"/>
  <c r="CG982" i="35"/>
  <c r="DP433" i="35" l="1"/>
  <c r="DF434" i="35"/>
  <c r="DC434" i="35"/>
  <c r="DY433" i="35"/>
  <c r="DG435" i="35"/>
  <c r="DE434" i="35"/>
  <c r="EA433" i="35"/>
  <c r="DD434" i="35"/>
  <c r="DZ433" i="35"/>
  <c r="BZ435" i="35"/>
  <c r="BX435" i="35"/>
  <c r="BY435" i="35"/>
  <c r="CH435" i="35"/>
  <c r="CI435" i="35"/>
  <c r="CG983" i="35"/>
  <c r="DP434" i="35" l="1"/>
  <c r="DE435" i="35"/>
  <c r="EA434" i="35"/>
  <c r="DD435" i="35"/>
  <c r="DZ434" i="35"/>
  <c r="DC435" i="35"/>
  <c r="DY434" i="35"/>
  <c r="DF435" i="35"/>
  <c r="BZ436" i="35"/>
  <c r="DG436" i="35" s="1"/>
  <c r="BY436" i="35"/>
  <c r="BX436" i="35"/>
  <c r="CH436" i="35"/>
  <c r="CG984" i="35"/>
  <c r="DP435" i="35" l="1"/>
  <c r="DC436" i="35"/>
  <c r="DY435" i="35"/>
  <c r="DF436" i="35"/>
  <c r="DG437" i="35"/>
  <c r="DD436" i="35"/>
  <c r="DZ435" i="35"/>
  <c r="DE436" i="35"/>
  <c r="EA435" i="35"/>
  <c r="BX437" i="35"/>
  <c r="BZ437" i="35"/>
  <c r="BY437" i="35"/>
  <c r="CH437" i="35"/>
  <c r="CI436" i="35"/>
  <c r="CI437" i="35" s="1"/>
  <c r="CG985" i="35"/>
  <c r="DP436" i="35" l="1"/>
  <c r="DD437" i="35"/>
  <c r="DZ436" i="35"/>
  <c r="DE437" i="35"/>
  <c r="EA436" i="35"/>
  <c r="DG438" i="35"/>
  <c r="DF437" i="35"/>
  <c r="DC437" i="35"/>
  <c r="DY436" i="35"/>
  <c r="BY438" i="35"/>
  <c r="BX438" i="35"/>
  <c r="BZ438" i="35"/>
  <c r="CH438" i="35"/>
  <c r="CI438" i="35"/>
  <c r="CG986" i="35"/>
  <c r="DP437" i="35" l="1"/>
  <c r="DF438" i="35"/>
  <c r="DC438" i="35"/>
  <c r="DY437" i="35"/>
  <c r="DE438" i="35"/>
  <c r="EA437" i="35"/>
  <c r="DD438" i="35"/>
  <c r="DZ437" i="35"/>
  <c r="BY439" i="35"/>
  <c r="BZ439" i="35"/>
  <c r="DG439" i="35" s="1"/>
  <c r="BX439" i="35"/>
  <c r="CH439" i="35"/>
  <c r="CI439" i="35"/>
  <c r="CG987" i="35"/>
  <c r="DP438" i="35" l="1"/>
  <c r="DE439" i="35"/>
  <c r="EA438" i="35"/>
  <c r="DD439" i="35"/>
  <c r="DZ438" i="35"/>
  <c r="DC439" i="35"/>
  <c r="DY438" i="35"/>
  <c r="DF439" i="35"/>
  <c r="BZ440" i="35"/>
  <c r="DG440" i="35" s="1"/>
  <c r="BY440" i="35"/>
  <c r="BX440" i="35"/>
  <c r="CH440" i="35"/>
  <c r="CI440" i="35"/>
  <c r="CG988" i="35"/>
  <c r="DP439" i="35" l="1"/>
  <c r="DC440" i="35"/>
  <c r="DY439" i="35"/>
  <c r="DF440" i="35"/>
  <c r="DD440" i="35"/>
  <c r="DZ439" i="35"/>
  <c r="DG441" i="35"/>
  <c r="DE440" i="35"/>
  <c r="EA439" i="35"/>
  <c r="BZ441" i="35"/>
  <c r="BY441" i="35"/>
  <c r="BX441" i="35"/>
  <c r="CH441" i="35"/>
  <c r="CI441" i="35"/>
  <c r="CG989" i="35"/>
  <c r="DP440" i="35" l="1"/>
  <c r="DE441" i="35"/>
  <c r="EA440" i="35"/>
  <c r="DD441" i="35"/>
  <c r="DZ440" i="35"/>
  <c r="DF441" i="35"/>
  <c r="DC441" i="35"/>
  <c r="DY440" i="35"/>
  <c r="BY442" i="35"/>
  <c r="BZ442" i="35"/>
  <c r="DG442" i="35" s="1"/>
  <c r="BX442" i="35"/>
  <c r="CH442" i="35"/>
  <c r="CG990" i="35"/>
  <c r="CI442" i="35" l="1"/>
  <c r="DP441" i="35"/>
  <c r="DF442" i="35"/>
  <c r="DC442" i="35"/>
  <c r="DY441" i="35"/>
  <c r="DD442" i="35"/>
  <c r="DZ441" i="35"/>
  <c r="DE442" i="35"/>
  <c r="EA441" i="35"/>
  <c r="BX443" i="35"/>
  <c r="BZ443" i="35"/>
  <c r="DG443" i="35" s="1"/>
  <c r="BY443" i="35"/>
  <c r="CH443" i="35"/>
  <c r="CI443" i="35"/>
  <c r="CG991" i="35"/>
  <c r="DP442" i="35" l="1"/>
  <c r="DE443" i="35"/>
  <c r="EA442" i="35"/>
  <c r="DD443" i="35"/>
  <c r="DZ442" i="35"/>
  <c r="DC443" i="35"/>
  <c r="DY442" i="35"/>
  <c r="DF443" i="35"/>
  <c r="BZ444" i="35"/>
  <c r="BX444" i="35"/>
  <c r="BY444" i="35"/>
  <c r="CH444" i="35"/>
  <c r="CG992" i="35"/>
  <c r="CI444" i="35" l="1"/>
  <c r="DP443" i="35"/>
  <c r="DC444" i="35"/>
  <c r="DY443" i="35"/>
  <c r="DF444" i="35"/>
  <c r="DD444" i="35"/>
  <c r="DZ443" i="35"/>
  <c r="DG444" i="35"/>
  <c r="DE444" i="35"/>
  <c r="EA443" i="35"/>
  <c r="BX445" i="35"/>
  <c r="BZ445" i="35"/>
  <c r="BY445" i="35"/>
  <c r="CH445" i="35"/>
  <c r="CI445" i="35"/>
  <c r="CG993" i="35"/>
  <c r="DP444" i="35" l="1"/>
  <c r="DE445" i="35"/>
  <c r="EA444" i="35"/>
  <c r="DG445" i="35"/>
  <c r="DD445" i="35"/>
  <c r="DZ444" i="35"/>
  <c r="DF445" i="35"/>
  <c r="DC445" i="35"/>
  <c r="DY444" i="35"/>
  <c r="BX446" i="35"/>
  <c r="BZ446" i="35"/>
  <c r="BY446" i="35"/>
  <c r="CH446" i="35"/>
  <c r="CI446" i="35"/>
  <c r="CG994" i="35"/>
  <c r="DP445" i="35" l="1"/>
  <c r="DF446" i="35"/>
  <c r="DC446" i="35"/>
  <c r="DY445" i="35"/>
  <c r="DD446" i="35"/>
  <c r="DZ445" i="35"/>
  <c r="DG446" i="35"/>
  <c r="DE446" i="35"/>
  <c r="EA445" i="35"/>
  <c r="BX447" i="35"/>
  <c r="BY447" i="35"/>
  <c r="BZ447" i="35"/>
  <c r="CH447" i="35"/>
  <c r="CG995" i="35"/>
  <c r="CI447" i="35" l="1"/>
  <c r="DP446" i="35"/>
  <c r="DG447" i="35"/>
  <c r="DE447" i="35"/>
  <c r="EA446" i="35"/>
  <c r="DD447" i="35"/>
  <c r="DZ446" i="35"/>
  <c r="DC447" i="35"/>
  <c r="DY446" i="35"/>
  <c r="DF447" i="35"/>
  <c r="BX448" i="35"/>
  <c r="BZ448" i="35"/>
  <c r="CI448" i="35" s="1"/>
  <c r="BY448" i="35"/>
  <c r="CH448" i="35"/>
  <c r="CG996" i="35"/>
  <c r="DP447" i="35" l="1"/>
  <c r="DC448" i="35"/>
  <c r="DY447" i="35"/>
  <c r="DF448" i="35"/>
  <c r="DD448" i="35"/>
  <c r="DZ447" i="35"/>
  <c r="DE448" i="35"/>
  <c r="EA447" i="35"/>
  <c r="DG448" i="35"/>
  <c r="BX449" i="35"/>
  <c r="BZ449" i="35"/>
  <c r="BY449" i="35"/>
  <c r="CI449" i="35" s="1"/>
  <c r="CH449" i="35"/>
  <c r="CG997" i="35"/>
  <c r="DP448" i="35" l="1"/>
  <c r="DE449" i="35"/>
  <c r="EA448" i="35"/>
  <c r="DD449" i="35"/>
  <c r="DZ448" i="35"/>
  <c r="DF449" i="35"/>
  <c r="DG449" i="35"/>
  <c r="DC449" i="35"/>
  <c r="DY448" i="35"/>
  <c r="BY450" i="35"/>
  <c r="BX450" i="35"/>
  <c r="CI450" i="35" s="1"/>
  <c r="BZ450" i="35"/>
  <c r="CH450" i="35"/>
  <c r="CG998" i="35"/>
  <c r="DP449" i="35" l="1"/>
  <c r="DG450" i="35"/>
  <c r="DC450" i="35"/>
  <c r="DY449" i="35"/>
  <c r="DF450" i="35"/>
  <c r="DD450" i="35"/>
  <c r="DZ449" i="35"/>
  <c r="DE450" i="35"/>
  <c r="EA449" i="35"/>
  <c r="BX451" i="35"/>
  <c r="BY451" i="35"/>
  <c r="BZ451" i="35"/>
  <c r="CH451" i="35"/>
  <c r="CI451" i="35"/>
  <c r="CG999" i="35"/>
  <c r="DP450" i="35" l="1"/>
  <c r="DD451" i="35"/>
  <c r="DZ450" i="35"/>
  <c r="DE451" i="35"/>
  <c r="EA450" i="35"/>
  <c r="DF451" i="35"/>
  <c r="DC451" i="35"/>
  <c r="DY450" i="35"/>
  <c r="DG451" i="35"/>
  <c r="BZ452" i="35"/>
  <c r="BY452" i="35"/>
  <c r="BX452" i="35"/>
  <c r="CH452" i="35"/>
  <c r="CI452" i="35"/>
  <c r="CG1000" i="35"/>
  <c r="DP451" i="35" l="1"/>
  <c r="DC452" i="35"/>
  <c r="DY451" i="35"/>
  <c r="DG452" i="35"/>
  <c r="DF452" i="35"/>
  <c r="DE452" i="35"/>
  <c r="EA451" i="35"/>
  <c r="DD452" i="35"/>
  <c r="DZ451" i="35"/>
  <c r="BX453" i="35"/>
  <c r="BZ453" i="35"/>
  <c r="BY453" i="35"/>
  <c r="CI453" i="35" s="1"/>
  <c r="CH453" i="35"/>
  <c r="CG1001" i="35"/>
  <c r="DP452" i="35" l="1"/>
  <c r="DE453" i="35"/>
  <c r="EA452" i="35"/>
  <c r="DF453" i="35"/>
  <c r="DD453" i="35"/>
  <c r="DZ452" i="35"/>
  <c r="DG453" i="35"/>
  <c r="DC453" i="35"/>
  <c r="DY452" i="35"/>
  <c r="BZ454" i="35"/>
  <c r="BY454" i="35"/>
  <c r="CI454" i="35" s="1"/>
  <c r="BX454" i="35"/>
  <c r="CH454" i="35"/>
  <c r="CG1002" i="35"/>
  <c r="DP453" i="35" l="1"/>
  <c r="DG454" i="35"/>
  <c r="DD454" i="35"/>
  <c r="DZ453" i="35"/>
  <c r="DF454" i="35"/>
  <c r="DC454" i="35"/>
  <c r="DY453" i="35"/>
  <c r="DE454" i="35"/>
  <c r="EA453" i="35"/>
  <c r="BZ455" i="35"/>
  <c r="BX455" i="35"/>
  <c r="BY455" i="35"/>
  <c r="CH455" i="35"/>
  <c r="CG1003" i="35"/>
  <c r="DP454" i="35" l="1"/>
  <c r="DC455" i="35"/>
  <c r="DY454" i="35"/>
  <c r="DE455" i="35"/>
  <c r="EA454" i="35"/>
  <c r="DF455" i="35"/>
  <c r="CI455" i="35"/>
  <c r="CI456" i="35" s="1"/>
  <c r="DD455" i="35"/>
  <c r="DZ454" i="35"/>
  <c r="DG455" i="35"/>
  <c r="BZ456" i="35"/>
  <c r="BY456" i="35"/>
  <c r="BX456" i="35"/>
  <c r="CH456" i="35"/>
  <c r="CG1004" i="35"/>
  <c r="DP455" i="35" l="1"/>
  <c r="DD456" i="35"/>
  <c r="DZ455" i="35"/>
  <c r="DF456" i="35"/>
  <c r="DE456" i="35"/>
  <c r="EA455" i="35"/>
  <c r="DG456" i="35"/>
  <c r="DC456" i="35"/>
  <c r="DY455" i="35"/>
  <c r="BY457" i="35"/>
  <c r="BZ457" i="35"/>
  <c r="BX457" i="35"/>
  <c r="CH457" i="35"/>
  <c r="CI457" i="35"/>
  <c r="DP456" i="35" l="1"/>
  <c r="DC457" i="35"/>
  <c r="DY456" i="35"/>
  <c r="DG457" i="35"/>
  <c r="DE457" i="35"/>
  <c r="EA456" i="35"/>
  <c r="DF457" i="35"/>
  <c r="DD457" i="35"/>
  <c r="DZ456" i="35"/>
  <c r="BX458" i="35"/>
  <c r="BZ458" i="35"/>
  <c r="BY458" i="35"/>
  <c r="CH458" i="35"/>
  <c r="CI458" i="35"/>
  <c r="DP457" i="35" l="1"/>
  <c r="DF458" i="35"/>
  <c r="DD458" i="35"/>
  <c r="DZ457" i="35"/>
  <c r="DE458" i="35"/>
  <c r="EA457" i="35"/>
  <c r="DG458" i="35"/>
  <c r="DC458" i="35"/>
  <c r="DY457" i="35"/>
  <c r="BX459" i="35"/>
  <c r="BZ459" i="35"/>
  <c r="BY459" i="35"/>
  <c r="CH459" i="35"/>
  <c r="DP458" i="35" l="1"/>
  <c r="DC459" i="35"/>
  <c r="DY458" i="35"/>
  <c r="DG459" i="35"/>
  <c r="DE459" i="35"/>
  <c r="EA458" i="35"/>
  <c r="DD459" i="35"/>
  <c r="DZ458" i="35"/>
  <c r="DF459" i="35"/>
  <c r="BZ460" i="35"/>
  <c r="BY460" i="35"/>
  <c r="BX460" i="35"/>
  <c r="CH460" i="35"/>
  <c r="CI459" i="35"/>
  <c r="CI460" i="35" s="1"/>
  <c r="DP459" i="35" l="1"/>
  <c r="DD460" i="35"/>
  <c r="DZ459" i="35"/>
  <c r="DF460" i="35"/>
  <c r="DE460" i="35"/>
  <c r="EA459" i="35"/>
  <c r="DG460" i="35"/>
  <c r="DC460" i="35"/>
  <c r="DY459" i="35"/>
  <c r="BX461" i="35"/>
  <c r="BZ461" i="35"/>
  <c r="BY461" i="35"/>
  <c r="CH461" i="35"/>
  <c r="CI461" i="35"/>
  <c r="DP460" i="35" l="1"/>
  <c r="DG461" i="35"/>
  <c r="DC461" i="35"/>
  <c r="DY460" i="35"/>
  <c r="DE461" i="35"/>
  <c r="EA460" i="35"/>
  <c r="DF461" i="35"/>
  <c r="DD461" i="35"/>
  <c r="DZ460" i="35"/>
  <c r="BY462" i="35"/>
  <c r="CI462" i="35" s="1"/>
  <c r="BX462" i="35"/>
  <c r="BZ462" i="35"/>
  <c r="CH462" i="35"/>
  <c r="DP461" i="35" l="1"/>
  <c r="DF462" i="35"/>
  <c r="DD462" i="35"/>
  <c r="DZ461" i="35"/>
  <c r="DE462" i="35"/>
  <c r="EA461" i="35"/>
  <c r="DC462" i="35"/>
  <c r="DY461" i="35"/>
  <c r="DG462" i="35"/>
  <c r="BZ463" i="35"/>
  <c r="BY463" i="35"/>
  <c r="BX463" i="35"/>
  <c r="CH463" i="35"/>
  <c r="CI463" i="35"/>
  <c r="DP462" i="35" l="1"/>
  <c r="DC463" i="35"/>
  <c r="DY462" i="35"/>
  <c r="DG463" i="35"/>
  <c r="DE463" i="35"/>
  <c r="EA462" i="35"/>
  <c r="DD463" i="35"/>
  <c r="DZ462" i="35"/>
  <c r="DF463" i="35"/>
  <c r="BY464" i="35"/>
  <c r="BX464" i="35"/>
  <c r="BZ464" i="35"/>
  <c r="CH464" i="35"/>
  <c r="DP463" i="35" l="1"/>
  <c r="DF464" i="35"/>
  <c r="DD464" i="35"/>
  <c r="DZ463" i="35"/>
  <c r="DE464" i="35"/>
  <c r="EA463" i="35"/>
  <c r="DG464" i="35"/>
  <c r="DC464" i="35"/>
  <c r="DY463" i="35"/>
  <c r="BZ465" i="35"/>
  <c r="BY465" i="35"/>
  <c r="BX465" i="35"/>
  <c r="CH465" i="35"/>
  <c r="CI464" i="35"/>
  <c r="CI465" i="35" s="1"/>
  <c r="DP464" i="35" l="1"/>
  <c r="DG465" i="35"/>
  <c r="DC465" i="35"/>
  <c r="DY464" i="35"/>
  <c r="DE465" i="35"/>
  <c r="EA464" i="35"/>
  <c r="DD465" i="35"/>
  <c r="DZ464" i="35"/>
  <c r="DF465" i="35"/>
  <c r="CI466" i="35"/>
  <c r="BY466" i="35"/>
  <c r="BX466" i="35"/>
  <c r="BZ466" i="35"/>
  <c r="CH466" i="35"/>
  <c r="DP465" i="35" l="1"/>
  <c r="DD466" i="35"/>
  <c r="DZ465" i="35"/>
  <c r="DF466" i="35"/>
  <c r="DE466" i="35"/>
  <c r="EA465" i="35"/>
  <c r="DC466" i="35"/>
  <c r="DY465" i="35"/>
  <c r="DG466" i="35"/>
  <c r="BX467" i="35"/>
  <c r="BY467" i="35"/>
  <c r="CI467" i="35" s="1"/>
  <c r="BZ467" i="35"/>
  <c r="CH467" i="35"/>
  <c r="DP466" i="35" l="1"/>
  <c r="DG467" i="35"/>
  <c r="DC467" i="35"/>
  <c r="DY466" i="35"/>
  <c r="DE467" i="35"/>
  <c r="EA466" i="35"/>
  <c r="DF467" i="35"/>
  <c r="DD467" i="35"/>
  <c r="DZ466" i="35"/>
  <c r="BZ468" i="35"/>
  <c r="BY468" i="35"/>
  <c r="BX468" i="35"/>
  <c r="CH468" i="35"/>
  <c r="DP467" i="35" l="1"/>
  <c r="DF468" i="35"/>
  <c r="DD468" i="35"/>
  <c r="DZ467" i="35"/>
  <c r="DE468" i="35"/>
  <c r="EA467" i="35"/>
  <c r="CI468" i="35"/>
  <c r="CI469" i="35" s="1"/>
  <c r="DC468" i="35"/>
  <c r="DY467" i="35"/>
  <c r="DG468" i="35"/>
  <c r="BX469" i="35"/>
  <c r="BZ469" i="35"/>
  <c r="BY469" i="35"/>
  <c r="CH469" i="35"/>
  <c r="DP468" i="35" l="1"/>
  <c r="DC469" i="35"/>
  <c r="DY468" i="35"/>
  <c r="DE469" i="35"/>
  <c r="EA468" i="35"/>
  <c r="DD469" i="35"/>
  <c r="DZ468" i="35"/>
  <c r="DG469" i="35"/>
  <c r="DF469" i="35"/>
  <c r="BZ470" i="35"/>
  <c r="BY470" i="35"/>
  <c r="BX470" i="35"/>
  <c r="CH470" i="35"/>
  <c r="CI470" i="35"/>
  <c r="DP469" i="35" l="1"/>
  <c r="DG470" i="35"/>
  <c r="DF470" i="35"/>
  <c r="DD470" i="35"/>
  <c r="DZ469" i="35"/>
  <c r="DE470" i="35"/>
  <c r="EA469" i="35"/>
  <c r="DC470" i="35"/>
  <c r="DY469" i="35"/>
  <c r="BZ471" i="35"/>
  <c r="BX471" i="35"/>
  <c r="BY471" i="35"/>
  <c r="CH471" i="35"/>
  <c r="CI471" i="35"/>
  <c r="DP470" i="35" l="1"/>
  <c r="DE471" i="35"/>
  <c r="EA470" i="35"/>
  <c r="DC471" i="35"/>
  <c r="DY470" i="35"/>
  <c r="DD471" i="35"/>
  <c r="DZ470" i="35"/>
  <c r="DF471" i="35"/>
  <c r="DG471" i="35"/>
  <c r="BZ472" i="35"/>
  <c r="BX472" i="35"/>
  <c r="BY472" i="35"/>
  <c r="CH472" i="35"/>
  <c r="DP471" i="35" l="1"/>
  <c r="DG472" i="35"/>
  <c r="DF472" i="35"/>
  <c r="DD472" i="35"/>
  <c r="DZ471" i="35"/>
  <c r="DC472" i="35"/>
  <c r="DY471" i="35"/>
  <c r="DE472" i="35"/>
  <c r="EA471" i="35"/>
  <c r="BY473" i="35"/>
  <c r="BZ473" i="35"/>
  <c r="BX473" i="35"/>
  <c r="CH473" i="35"/>
  <c r="CI472" i="35"/>
  <c r="CI473" i="35" s="1"/>
  <c r="DP472" i="35" l="1"/>
  <c r="DC473" i="35"/>
  <c r="DY472" i="35"/>
  <c r="DE473" i="35"/>
  <c r="EA472" i="35"/>
  <c r="DD473" i="35"/>
  <c r="DZ472" i="35"/>
  <c r="DF473" i="35"/>
  <c r="DG473" i="35"/>
  <c r="BY474" i="35"/>
  <c r="BZ474" i="35"/>
  <c r="BX474" i="35"/>
  <c r="CH474" i="35"/>
  <c r="CI474" i="35"/>
  <c r="DP473" i="35" l="1"/>
  <c r="DF474" i="35"/>
  <c r="DG474" i="35"/>
  <c r="DD474" i="35"/>
  <c r="DZ473" i="35"/>
  <c r="DE474" i="35"/>
  <c r="EA473" i="35"/>
  <c r="DC474" i="35"/>
  <c r="DY473" i="35"/>
  <c r="BZ475" i="35"/>
  <c r="CI475" i="35" s="1"/>
  <c r="BX475" i="35"/>
  <c r="BY475" i="35"/>
  <c r="CH475" i="35"/>
  <c r="DP474" i="35" l="1"/>
  <c r="DE475" i="35"/>
  <c r="EA474" i="35"/>
  <c r="DC475" i="35"/>
  <c r="DY474" i="35"/>
  <c r="DD475" i="35"/>
  <c r="DZ474" i="35"/>
  <c r="DG475" i="35"/>
  <c r="DF475" i="35"/>
  <c r="BY476" i="35"/>
  <c r="BZ476" i="35"/>
  <c r="BX476" i="35"/>
  <c r="CH476" i="35"/>
  <c r="CI476" i="35"/>
  <c r="DP475" i="35" l="1"/>
  <c r="DG476" i="35"/>
  <c r="DF476" i="35"/>
  <c r="DD476" i="35"/>
  <c r="DZ475" i="35"/>
  <c r="DC476" i="35"/>
  <c r="DY475" i="35"/>
  <c r="DE476" i="35"/>
  <c r="EA475" i="35"/>
  <c r="BX477" i="35"/>
  <c r="BZ477" i="35"/>
  <c r="BY477" i="35"/>
  <c r="CI477" i="35" s="1"/>
  <c r="CH477" i="35"/>
  <c r="DP476" i="35" l="1"/>
  <c r="DE477" i="35"/>
  <c r="EA476" i="35"/>
  <c r="DC477" i="35"/>
  <c r="DY476" i="35"/>
  <c r="DD477" i="35"/>
  <c r="DZ476" i="35"/>
  <c r="DF477" i="35"/>
  <c r="DG477" i="35"/>
  <c r="CI478" i="35"/>
  <c r="BZ478" i="35"/>
  <c r="BY478" i="35"/>
  <c r="BX478" i="35"/>
  <c r="CH478" i="35"/>
  <c r="DP477" i="35" l="1"/>
  <c r="DF478" i="35"/>
  <c r="DG478" i="35"/>
  <c r="DD478" i="35"/>
  <c r="DZ477" i="35"/>
  <c r="DC478" i="35"/>
  <c r="DY477" i="35"/>
  <c r="DE478" i="35"/>
  <c r="EA477" i="35"/>
  <c r="BX479" i="35"/>
  <c r="BZ479" i="35"/>
  <c r="BY479" i="35"/>
  <c r="CH479" i="35"/>
  <c r="CI479" i="35"/>
  <c r="DP478" i="35" l="1"/>
  <c r="DC479" i="35"/>
  <c r="DY478" i="35"/>
  <c r="DE479" i="35"/>
  <c r="EA478" i="35"/>
  <c r="DD479" i="35"/>
  <c r="DZ478" i="35"/>
  <c r="DG479" i="35"/>
  <c r="DF479" i="35"/>
  <c r="BY480" i="35"/>
  <c r="BX480" i="35"/>
  <c r="BZ480" i="35"/>
  <c r="CH480" i="35"/>
  <c r="DP479" i="35" l="1"/>
  <c r="DF480" i="35"/>
  <c r="DG480" i="35"/>
  <c r="DD480" i="35"/>
  <c r="DZ479" i="35"/>
  <c r="DE480" i="35"/>
  <c r="EA479" i="35"/>
  <c r="DC480" i="35"/>
  <c r="DY479" i="35"/>
  <c r="BZ481" i="35"/>
  <c r="BY481" i="35"/>
  <c r="BX481" i="35"/>
  <c r="CH481" i="35"/>
  <c r="CI480" i="35"/>
  <c r="CI481" i="35" s="1"/>
  <c r="DP480" i="35" l="1"/>
  <c r="DE481" i="35"/>
  <c r="EA480" i="35"/>
  <c r="DC481" i="35"/>
  <c r="DY480" i="35"/>
  <c r="DD481" i="35"/>
  <c r="DZ481" i="35" s="1"/>
  <c r="DZ480" i="35"/>
  <c r="DG481" i="35"/>
  <c r="DF481" i="35"/>
  <c r="BX482" i="35"/>
  <c r="BY482" i="35"/>
  <c r="BZ482" i="35"/>
  <c r="CH482" i="35"/>
  <c r="CI482" i="35"/>
  <c r="DD482" i="35" l="1"/>
  <c r="DZ482" i="35" s="1"/>
  <c r="DP481" i="35"/>
  <c r="DG482" i="35"/>
  <c r="DC482" i="35"/>
  <c r="DY481" i="35"/>
  <c r="DF482" i="35"/>
  <c r="DE482" i="35"/>
  <c r="EA481" i="35"/>
  <c r="BZ483" i="35"/>
  <c r="DD483" i="35" s="1"/>
  <c r="BY483" i="35"/>
  <c r="BX483" i="35"/>
  <c r="CH483" i="35"/>
  <c r="CI483" i="35"/>
  <c r="DP482" i="35" l="1"/>
  <c r="DF483" i="35"/>
  <c r="DE483" i="35"/>
  <c r="EA482" i="35"/>
  <c r="DC483" i="35"/>
  <c r="DY482" i="35"/>
  <c r="DD484" i="35"/>
  <c r="DZ483" i="35"/>
  <c r="DG483" i="35"/>
  <c r="BX484" i="35"/>
  <c r="BZ484" i="35"/>
  <c r="BY484" i="35"/>
  <c r="CH484" i="35"/>
  <c r="DP483" i="35" l="1"/>
  <c r="DG484" i="35"/>
  <c r="DD485" i="35"/>
  <c r="DZ484" i="35"/>
  <c r="DC484" i="35"/>
  <c r="DY483" i="35"/>
  <c r="DE484" i="35"/>
  <c r="EA483" i="35"/>
  <c r="DF484" i="35"/>
  <c r="CI484" i="35"/>
  <c r="CI485" i="35" s="1"/>
  <c r="BX485" i="35"/>
  <c r="BY485" i="35"/>
  <c r="BZ485" i="35"/>
  <c r="CH485" i="35"/>
  <c r="DP484" i="35" l="1"/>
  <c r="DE485" i="35"/>
  <c r="EA484" i="35"/>
  <c r="DF485" i="35"/>
  <c r="DC485" i="35"/>
  <c r="DY484" i="35"/>
  <c r="DD486" i="35"/>
  <c r="DZ485" i="35"/>
  <c r="DG485" i="35"/>
  <c r="BZ486" i="35"/>
  <c r="BY486" i="35"/>
  <c r="BX486" i="35"/>
  <c r="CH486" i="35"/>
  <c r="DP485" i="35" l="1"/>
  <c r="DZ486" i="35"/>
  <c r="DG486" i="35"/>
  <c r="DC486" i="35"/>
  <c r="DY485" i="35"/>
  <c r="CI486" i="35"/>
  <c r="CI487" i="35" s="1"/>
  <c r="DF486" i="35"/>
  <c r="DE486" i="35"/>
  <c r="EA485" i="35"/>
  <c r="BY487" i="35"/>
  <c r="BX487" i="35"/>
  <c r="BZ487" i="35"/>
  <c r="DD487" i="35" s="1"/>
  <c r="CH487" i="35"/>
  <c r="DP486" i="35" l="1"/>
  <c r="DF487" i="35"/>
  <c r="DC487" i="35"/>
  <c r="DY486" i="35"/>
  <c r="DG487" i="35"/>
  <c r="DE487" i="35"/>
  <c r="EA486" i="35"/>
  <c r="DD488" i="35"/>
  <c r="DZ487" i="35"/>
  <c r="BZ488" i="35"/>
  <c r="BY488" i="35"/>
  <c r="BX488" i="35"/>
  <c r="CH488" i="35"/>
  <c r="CI488" i="35"/>
  <c r="DP487" i="35" l="1"/>
  <c r="DE488" i="35"/>
  <c r="EA487" i="35"/>
  <c r="DD489" i="35"/>
  <c r="DZ488" i="35"/>
  <c r="DG488" i="35"/>
  <c r="DC488" i="35"/>
  <c r="DY487" i="35"/>
  <c r="DF488" i="35"/>
  <c r="CI489" i="35"/>
  <c r="BX489" i="35"/>
  <c r="BZ489" i="35"/>
  <c r="BY489" i="35"/>
  <c r="CH489" i="35"/>
  <c r="DP488" i="35" l="1"/>
  <c r="DC489" i="35"/>
  <c r="DY488" i="35"/>
  <c r="DF489" i="35"/>
  <c r="DG489" i="35"/>
  <c r="DD490" i="35"/>
  <c r="DZ489" i="35"/>
  <c r="DE489" i="35"/>
  <c r="EA488" i="35"/>
  <c r="BX490" i="35"/>
  <c r="BZ490" i="35"/>
  <c r="BY490" i="35"/>
  <c r="CH490" i="35"/>
  <c r="CI490" i="35"/>
  <c r="DP489" i="35" l="1"/>
  <c r="DD491" i="35"/>
  <c r="DZ490" i="35"/>
  <c r="DE490" i="35"/>
  <c r="EA489" i="35"/>
  <c r="DG490" i="35"/>
  <c r="DF490" i="35"/>
  <c r="DC490" i="35"/>
  <c r="DY489" i="35"/>
  <c r="BX491" i="35"/>
  <c r="BZ491" i="35"/>
  <c r="BY491" i="35"/>
  <c r="CH491" i="35"/>
  <c r="CI491" i="35"/>
  <c r="DP490" i="35" l="1"/>
  <c r="DF491" i="35"/>
  <c r="DC491" i="35"/>
  <c r="DY490" i="35"/>
  <c r="DG491" i="35"/>
  <c r="DE491" i="35"/>
  <c r="EA490" i="35"/>
  <c r="DD492" i="35"/>
  <c r="DZ491" i="35"/>
  <c r="BX492" i="35"/>
  <c r="BY492" i="35"/>
  <c r="BZ492" i="35"/>
  <c r="CH492" i="35"/>
  <c r="CI492" i="35"/>
  <c r="DP491" i="35" l="1"/>
  <c r="DE492" i="35"/>
  <c r="EA491" i="35"/>
  <c r="DD493" i="35"/>
  <c r="DZ492" i="35"/>
  <c r="DG492" i="35"/>
  <c r="DC492" i="35"/>
  <c r="DY491" i="35"/>
  <c r="DF492" i="35"/>
  <c r="CI493" i="35"/>
  <c r="BX493" i="35"/>
  <c r="BZ493" i="35"/>
  <c r="BY493" i="35"/>
  <c r="CH493" i="35"/>
  <c r="DP492" i="35" l="1"/>
  <c r="DC493" i="35"/>
  <c r="DY492" i="35"/>
  <c r="DF493" i="35"/>
  <c r="DG493" i="35"/>
  <c r="DD494" i="35"/>
  <c r="DZ493" i="35"/>
  <c r="DE493" i="35"/>
  <c r="EA492" i="35"/>
  <c r="BY494" i="35"/>
  <c r="BX494" i="35"/>
  <c r="BZ494" i="35"/>
  <c r="CH494" i="35"/>
  <c r="CI494" i="35"/>
  <c r="DP493" i="35" l="1"/>
  <c r="DD495" i="35"/>
  <c r="DZ494" i="35"/>
  <c r="DE494" i="35"/>
  <c r="EA493" i="35"/>
  <c r="DG494" i="35"/>
  <c r="DF494" i="35"/>
  <c r="DC494" i="35"/>
  <c r="DY493" i="35"/>
  <c r="BY495" i="35"/>
  <c r="BX495" i="35"/>
  <c r="BZ495" i="35"/>
  <c r="CH495" i="35"/>
  <c r="CI495" i="35"/>
  <c r="DP494" i="35" l="1"/>
  <c r="DF495" i="35"/>
  <c r="DC495" i="35"/>
  <c r="DY494" i="35"/>
  <c r="DG495" i="35"/>
  <c r="DE495" i="35"/>
  <c r="EA494" i="35"/>
  <c r="DZ495" i="35"/>
  <c r="BY496" i="35"/>
  <c r="BZ496" i="35"/>
  <c r="DD496" i="35" s="1"/>
  <c r="BX496" i="35"/>
  <c r="CH496" i="35"/>
  <c r="CI496" i="35" l="1"/>
  <c r="DP495" i="35"/>
  <c r="DD497" i="35"/>
  <c r="DZ496" i="35"/>
  <c r="DE496" i="35"/>
  <c r="EA495" i="35"/>
  <c r="DG496" i="35"/>
  <c r="DC496" i="35"/>
  <c r="DY495" i="35"/>
  <c r="DF496" i="35"/>
  <c r="BX497" i="35"/>
  <c r="BZ497" i="35"/>
  <c r="BY497" i="35"/>
  <c r="CH497" i="35"/>
  <c r="DP496" i="35" l="1"/>
  <c r="DF497" i="35"/>
  <c r="DC497" i="35"/>
  <c r="DY496" i="35"/>
  <c r="DG497" i="35"/>
  <c r="DE497" i="35"/>
  <c r="EA496" i="35"/>
  <c r="DD498" i="35"/>
  <c r="DZ497" i="35"/>
  <c r="BZ498" i="35"/>
  <c r="BX498" i="35"/>
  <c r="BY498" i="35"/>
  <c r="CH498" i="35"/>
  <c r="CI497" i="35"/>
  <c r="CI498" i="35" s="1"/>
  <c r="DP497" i="35" l="1"/>
  <c r="DE498" i="35"/>
  <c r="EA497" i="35"/>
  <c r="DZ498" i="35"/>
  <c r="DG498" i="35"/>
  <c r="DC498" i="35"/>
  <c r="DY497" i="35"/>
  <c r="DF498" i="35"/>
  <c r="BZ499" i="35"/>
  <c r="DD499" i="35" s="1"/>
  <c r="BX499" i="35"/>
  <c r="BY499" i="35"/>
  <c r="CH499" i="35"/>
  <c r="CI499" i="35"/>
  <c r="DP498" i="35" l="1"/>
  <c r="DC499" i="35"/>
  <c r="DY498" i="35"/>
  <c r="DF499" i="35"/>
  <c r="DG499" i="35"/>
  <c r="DD500" i="35"/>
  <c r="DZ499" i="35"/>
  <c r="DE499" i="35"/>
  <c r="EA498" i="35"/>
  <c r="BX500" i="35"/>
  <c r="BZ500" i="35"/>
  <c r="BY500" i="35"/>
  <c r="CH500" i="35"/>
  <c r="DP499" i="35" l="1"/>
  <c r="DE500" i="35"/>
  <c r="EA499" i="35"/>
  <c r="DD501" i="35"/>
  <c r="DZ500" i="35"/>
  <c r="DG500" i="35"/>
  <c r="DF500" i="35"/>
  <c r="DC500" i="35"/>
  <c r="DY499" i="35"/>
  <c r="CI500" i="35"/>
  <c r="CI501" i="35" s="1"/>
  <c r="BY501" i="35"/>
  <c r="BX501" i="35"/>
  <c r="BZ501" i="35"/>
  <c r="CH501" i="35"/>
  <c r="DP500" i="35" l="1"/>
  <c r="DF501" i="35"/>
  <c r="DC501" i="35"/>
  <c r="DY500" i="35"/>
  <c r="DG501" i="35"/>
  <c r="DD502" i="35"/>
  <c r="DZ501" i="35"/>
  <c r="DE501" i="35"/>
  <c r="EA500" i="35"/>
  <c r="BZ502" i="35"/>
  <c r="BX502" i="35"/>
  <c r="BY502" i="35"/>
  <c r="CH502" i="35"/>
  <c r="CI502" i="35"/>
  <c r="DP501" i="35" l="1"/>
  <c r="DD503" i="35"/>
  <c r="DZ502" i="35"/>
  <c r="DE502" i="35"/>
  <c r="EA501" i="35"/>
  <c r="DG502" i="35"/>
  <c r="DC502" i="35"/>
  <c r="DY501" i="35"/>
  <c r="DF502" i="35"/>
  <c r="BY503" i="35"/>
  <c r="BZ503" i="35"/>
  <c r="BX503" i="35"/>
  <c r="CH503" i="35"/>
  <c r="CI503" i="35"/>
  <c r="DP502" i="35" l="1"/>
  <c r="DC503" i="35"/>
  <c r="DY502" i="35"/>
  <c r="DF503" i="35"/>
  <c r="DG503" i="35"/>
  <c r="DE503" i="35"/>
  <c r="EA502" i="35"/>
  <c r="DD504" i="35"/>
  <c r="DZ503" i="35"/>
  <c r="CI504" i="35"/>
  <c r="BZ504" i="35"/>
  <c r="BY504" i="35"/>
  <c r="BX504" i="35"/>
  <c r="CH504" i="35"/>
  <c r="CE73" i="35" l="1"/>
  <c r="DL73" i="35" s="1"/>
  <c r="EC73" i="35" s="1"/>
  <c r="CD73" i="35"/>
  <c r="CD74" i="35"/>
  <c r="CE74" i="35"/>
  <c r="DL74" i="35" s="1"/>
  <c r="EC74" i="35" s="1"/>
  <c r="CE75" i="35"/>
  <c r="DL75" i="35" s="1"/>
  <c r="CD75" i="35"/>
  <c r="CD76" i="35"/>
  <c r="CE76" i="35"/>
  <c r="DL76" i="35" s="1"/>
  <c r="EC76" i="35" s="1"/>
  <c r="CE77" i="35"/>
  <c r="DL77" i="35" s="1"/>
  <c r="EC77" i="35" s="1"/>
  <c r="CD77" i="35"/>
  <c r="CE78" i="35"/>
  <c r="DL78" i="35" s="1"/>
  <c r="EC78" i="35" s="1"/>
  <c r="CD78" i="35"/>
  <c r="CD79" i="35"/>
  <c r="CE79" i="35"/>
  <c r="DL79" i="35" s="1"/>
  <c r="EC79" i="35" s="1"/>
  <c r="CE80" i="35"/>
  <c r="DL80" i="35" s="1"/>
  <c r="EC80" i="35" s="1"/>
  <c r="CD80" i="35"/>
  <c r="CE81" i="35"/>
  <c r="DL81" i="35" s="1"/>
  <c r="EC81" i="35" s="1"/>
  <c r="CD81" i="35"/>
  <c r="CE82" i="35"/>
  <c r="DL82" i="35" s="1"/>
  <c r="EC82" i="35" s="1"/>
  <c r="CD82" i="35"/>
  <c r="CD83" i="35"/>
  <c r="CE83" i="35"/>
  <c r="DL83" i="35" s="1"/>
  <c r="EC83" i="35" s="1"/>
  <c r="CD84" i="35"/>
  <c r="CE84" i="35"/>
  <c r="DL84" i="35" s="1"/>
  <c r="EC84" i="35" s="1"/>
  <c r="CD85" i="35"/>
  <c r="CE85" i="35"/>
  <c r="DL85" i="35" s="1"/>
  <c r="EC85" i="35" s="1"/>
  <c r="CE86" i="35"/>
  <c r="DL86" i="35" s="1"/>
  <c r="EC86" i="35" s="1"/>
  <c r="CD86" i="35"/>
  <c r="CD87" i="35"/>
  <c r="CE87" i="35"/>
  <c r="DL87" i="35" s="1"/>
  <c r="CE88" i="35"/>
  <c r="DL88" i="35" s="1"/>
  <c r="EC88" i="35" s="1"/>
  <c r="CD88" i="35"/>
  <c r="CD89" i="35"/>
  <c r="CE89" i="35"/>
  <c r="DL89" i="35" s="1"/>
  <c r="EC89" i="35" s="1"/>
  <c r="CE90" i="35"/>
  <c r="DL90" i="35" s="1"/>
  <c r="CD90" i="35"/>
  <c r="CE91" i="35"/>
  <c r="DL91" i="35" s="1"/>
  <c r="EC91" i="35" s="1"/>
  <c r="CD91" i="35"/>
  <c r="CE92" i="35"/>
  <c r="DL92" i="35" s="1"/>
  <c r="EC92" i="35" s="1"/>
  <c r="CD92" i="35"/>
  <c r="CD93" i="35"/>
  <c r="CE93" i="35"/>
  <c r="DL93" i="35" s="1"/>
  <c r="CD94" i="35"/>
  <c r="CE94" i="35"/>
  <c r="DL94" i="35" s="1"/>
  <c r="CE95" i="35"/>
  <c r="DL95" i="35" s="1"/>
  <c r="EC95" i="35" s="1"/>
  <c r="CD95" i="35"/>
  <c r="CD96" i="35"/>
  <c r="CE96" i="35"/>
  <c r="DL96" i="35" s="1"/>
  <c r="EC96" i="35" s="1"/>
  <c r="CD97" i="35"/>
  <c r="CE97" i="35"/>
  <c r="DL97" i="35" s="1"/>
  <c r="CE98" i="35"/>
  <c r="DL98" i="35" s="1"/>
  <c r="EC98" i="35" s="1"/>
  <c r="CD98" i="35"/>
  <c r="CD99" i="35"/>
  <c r="CE99" i="35"/>
  <c r="DL99" i="35" s="1"/>
  <c r="CD100" i="35"/>
  <c r="CE100" i="35"/>
  <c r="DL100" i="35" s="1"/>
  <c r="CD101" i="35"/>
  <c r="CE101" i="35"/>
  <c r="DL101" i="35" s="1"/>
  <c r="EC101" i="35" s="1"/>
  <c r="CE102" i="35"/>
  <c r="DL102" i="35" s="1"/>
  <c r="EC102" i="35" s="1"/>
  <c r="CD102" i="35"/>
  <c r="CE103" i="35"/>
  <c r="DL103" i="35" s="1"/>
  <c r="CD103" i="35"/>
  <c r="CD104" i="35"/>
  <c r="CE104" i="35"/>
  <c r="DL104" i="35" s="1"/>
  <c r="EC104" i="35" s="1"/>
  <c r="CD105" i="35"/>
  <c r="CE105" i="35"/>
  <c r="DL105" i="35" s="1"/>
  <c r="CE106" i="35"/>
  <c r="DL106" i="35" s="1"/>
  <c r="EC106" i="35" s="1"/>
  <c r="CD106" i="35"/>
  <c r="CD107" i="35"/>
  <c r="CE107" i="35"/>
  <c r="DL107" i="35" s="1"/>
  <c r="EC107" i="35" s="1"/>
  <c r="CE108" i="35"/>
  <c r="DL108" i="35" s="1"/>
  <c r="EC108" i="35" s="1"/>
  <c r="CD108" i="35"/>
  <c r="CD109" i="35"/>
  <c r="CE109" i="35"/>
  <c r="DL109" i="35" s="1"/>
  <c r="EC109" i="35" s="1"/>
  <c r="CD110" i="35"/>
  <c r="CE110" i="35"/>
  <c r="DL110" i="35" s="1"/>
  <c r="EC110" i="35" s="1"/>
  <c r="CD111" i="35"/>
  <c r="CE111" i="35"/>
  <c r="DL111" i="35" s="1"/>
  <c r="EC111" i="35" s="1"/>
  <c r="CD112" i="35"/>
  <c r="CE112" i="35"/>
  <c r="DL112" i="35" s="1"/>
  <c r="EC112" i="35" s="1"/>
  <c r="CD113" i="35"/>
  <c r="CE113" i="35"/>
  <c r="DL113" i="35" s="1"/>
  <c r="CE114" i="35"/>
  <c r="DL114" i="35" s="1"/>
  <c r="EC114" i="35" s="1"/>
  <c r="CD114" i="35"/>
  <c r="CE115" i="35"/>
  <c r="DL115" i="35" s="1"/>
  <c r="EC115" i="35" s="1"/>
  <c r="CD115" i="35"/>
  <c r="CE116" i="35"/>
  <c r="DL116" i="35" s="1"/>
  <c r="EC116" i="35" s="1"/>
  <c r="CD116" i="35"/>
  <c r="CD117" i="35"/>
  <c r="CE117" i="35"/>
  <c r="DL117" i="35" s="1"/>
  <c r="EC117" i="35" s="1"/>
  <c r="CD118" i="35"/>
  <c r="CE118" i="35"/>
  <c r="DL118" i="35" s="1"/>
  <c r="EC118" i="35" s="1"/>
  <c r="CE119" i="35"/>
  <c r="DL119" i="35" s="1"/>
  <c r="EC119" i="35" s="1"/>
  <c r="CD119" i="35"/>
  <c r="CE120" i="35"/>
  <c r="DL120" i="35" s="1"/>
  <c r="EC120" i="35" s="1"/>
  <c r="CD120" i="35"/>
  <c r="CD121" i="35"/>
  <c r="CE121" i="35"/>
  <c r="DL121" i="35" s="1"/>
  <c r="EC121" i="35" s="1"/>
  <c r="CE122" i="35"/>
  <c r="DL122" i="35" s="1"/>
  <c r="EC122" i="35" s="1"/>
  <c r="CD122" i="35"/>
  <c r="CD123" i="35"/>
  <c r="CE123" i="35"/>
  <c r="DL123" i="35" s="1"/>
  <c r="CD124" i="35"/>
  <c r="CE124" i="35"/>
  <c r="DL124" i="35" s="1"/>
  <c r="EC124" i="35" s="1"/>
  <c r="CE125" i="35"/>
  <c r="DL125" i="35" s="1"/>
  <c r="CD125" i="35"/>
  <c r="CE126" i="35"/>
  <c r="DL126" i="35" s="1"/>
  <c r="EC126" i="35" s="1"/>
  <c r="CD126" i="35"/>
  <c r="CD127" i="35"/>
  <c r="CE127" i="35"/>
  <c r="DL127" i="35" s="1"/>
  <c r="EC127" i="35" s="1"/>
  <c r="CE128" i="35"/>
  <c r="DL128" i="35" s="1"/>
  <c r="EC128" i="35" s="1"/>
  <c r="CD128" i="35"/>
  <c r="CE129" i="35"/>
  <c r="DL129" i="35" s="1"/>
  <c r="EC129" i="35" s="1"/>
  <c r="CD129" i="35"/>
  <c r="CD130" i="35"/>
  <c r="CE130" i="35"/>
  <c r="DL130" i="35" s="1"/>
  <c r="EC130" i="35" s="1"/>
  <c r="CD131" i="35"/>
  <c r="CE131" i="35"/>
  <c r="DL131" i="35" s="1"/>
  <c r="EC131" i="35" s="1"/>
  <c r="CD132" i="35"/>
  <c r="CE132" i="35"/>
  <c r="DL132" i="35" s="1"/>
  <c r="CE133" i="35"/>
  <c r="DL133" i="35" s="1"/>
  <c r="CD133" i="35"/>
  <c r="CE134" i="35"/>
  <c r="DL134" i="35" s="1"/>
  <c r="CD134" i="35"/>
  <c r="CE135" i="35"/>
  <c r="DL135" i="35" s="1"/>
  <c r="EC135" i="35" s="1"/>
  <c r="CD135" i="35"/>
  <c r="CE136" i="35"/>
  <c r="DL136" i="35" s="1"/>
  <c r="EC136" i="35" s="1"/>
  <c r="CD136" i="35"/>
  <c r="DP503" i="35"/>
  <c r="DE504" i="35"/>
  <c r="EA503" i="35"/>
  <c r="DD505" i="35"/>
  <c r="DZ504" i="35"/>
  <c r="DG504" i="35"/>
  <c r="DF504" i="35"/>
  <c r="DC504" i="35"/>
  <c r="DY503" i="35"/>
  <c r="BZ505" i="35"/>
  <c r="BY505" i="35"/>
  <c r="BX505" i="35"/>
  <c r="CH505" i="35"/>
  <c r="CI505" i="35"/>
  <c r="CJ76" i="35" l="1"/>
  <c r="CK76" i="35" s="1"/>
  <c r="DK76" i="35"/>
  <c r="DK75" i="35"/>
  <c r="EB75" i="35" s="1"/>
  <c r="CJ75" i="35"/>
  <c r="CK75" i="35" s="1"/>
  <c r="DK79" i="35"/>
  <c r="CJ79" i="35"/>
  <c r="CK79" i="35" s="1"/>
  <c r="DQ75" i="35"/>
  <c r="EC75" i="35"/>
  <c r="DK78" i="35"/>
  <c r="CJ78" i="35"/>
  <c r="CK78" i="35" s="1"/>
  <c r="DK74" i="35"/>
  <c r="CJ74" i="35"/>
  <c r="CK74" i="35" s="1"/>
  <c r="DK77" i="35"/>
  <c r="CJ77" i="35"/>
  <c r="CK77" i="35" s="1"/>
  <c r="CJ73" i="35"/>
  <c r="CK73" i="35" s="1"/>
  <c r="DK73" i="35"/>
  <c r="CJ82" i="35"/>
  <c r="CK82" i="35" s="1"/>
  <c r="DK82" i="35"/>
  <c r="DK81" i="35"/>
  <c r="CJ81" i="35"/>
  <c r="CK81" i="35" s="1"/>
  <c r="DK80" i="35"/>
  <c r="CJ80" i="35"/>
  <c r="CK80" i="35" s="1"/>
  <c r="DK86" i="35"/>
  <c r="CJ86" i="35"/>
  <c r="CK86" i="35" s="1"/>
  <c r="CJ89" i="35"/>
  <c r="CK89" i="35" s="1"/>
  <c r="DK89" i="35"/>
  <c r="CJ85" i="35"/>
  <c r="CK85" i="35" s="1"/>
  <c r="DK85" i="35"/>
  <c r="DK88" i="35"/>
  <c r="CJ88" i="35"/>
  <c r="CK88" i="35" s="1"/>
  <c r="DK84" i="35"/>
  <c r="CJ84" i="35"/>
  <c r="CK84" i="35" s="1"/>
  <c r="EC87" i="35"/>
  <c r="DK87" i="35"/>
  <c r="EB87" i="35" s="1"/>
  <c r="CJ87" i="35"/>
  <c r="CK87" i="35" s="1"/>
  <c r="CJ83" i="35"/>
  <c r="CK83" i="35" s="1"/>
  <c r="DK83" i="35"/>
  <c r="EC105" i="35"/>
  <c r="EC97" i="35"/>
  <c r="EC93" i="35"/>
  <c r="DK109" i="35"/>
  <c r="CJ109" i="35"/>
  <c r="CK109" i="35" s="1"/>
  <c r="DK105" i="35"/>
  <c r="EB105" i="35" s="1"/>
  <c r="CJ105" i="35"/>
  <c r="CK105" i="35" s="1"/>
  <c r="DK101" i="35"/>
  <c r="CJ101" i="35"/>
  <c r="CK101" i="35" s="1"/>
  <c r="DK97" i="35"/>
  <c r="EB97" i="35" s="1"/>
  <c r="CJ97" i="35"/>
  <c r="CK97" i="35" s="1"/>
  <c r="DK93" i="35"/>
  <c r="EB93" i="35" s="1"/>
  <c r="CJ93" i="35"/>
  <c r="CK93" i="35" s="1"/>
  <c r="DK108" i="35"/>
  <c r="CJ108" i="35"/>
  <c r="CK108" i="35" s="1"/>
  <c r="EC100" i="35"/>
  <c r="DK92" i="35"/>
  <c r="CJ92" i="35"/>
  <c r="CK92" i="35" s="1"/>
  <c r="DK104" i="35"/>
  <c r="CJ104" i="35"/>
  <c r="CK104" i="35" s="1"/>
  <c r="DK100" i="35"/>
  <c r="EB100" i="35" s="1"/>
  <c r="CJ100" i="35"/>
  <c r="CK100" i="35" s="1"/>
  <c r="DK96" i="35"/>
  <c r="CJ96" i="35"/>
  <c r="CK96" i="35" s="1"/>
  <c r="DK103" i="35"/>
  <c r="EB103" i="35" s="1"/>
  <c r="CJ103" i="35"/>
  <c r="CK103" i="35" s="1"/>
  <c r="EC99" i="35"/>
  <c r="DK95" i="35"/>
  <c r="CJ95" i="35"/>
  <c r="CK95" i="35" s="1"/>
  <c r="CJ91" i="35"/>
  <c r="CK91" i="35" s="1"/>
  <c r="DK91" i="35"/>
  <c r="DK107" i="35"/>
  <c r="CJ107" i="35"/>
  <c r="CK107" i="35" s="1"/>
  <c r="EC103" i="35"/>
  <c r="DK99" i="35"/>
  <c r="EB99" i="35" s="1"/>
  <c r="CJ99" i="35"/>
  <c r="CK99" i="35" s="1"/>
  <c r="DK106" i="35"/>
  <c r="CJ106" i="35"/>
  <c r="CK106" i="35" s="1"/>
  <c r="DK102" i="35"/>
  <c r="CJ102" i="35"/>
  <c r="CK102" i="35" s="1"/>
  <c r="CJ98" i="35"/>
  <c r="CK98" i="35" s="1"/>
  <c r="DK98" i="35"/>
  <c r="EC94" i="35"/>
  <c r="DK90" i="35"/>
  <c r="EB90" i="35" s="1"/>
  <c r="CJ90" i="35"/>
  <c r="CK90" i="35" s="1"/>
  <c r="DK94" i="35"/>
  <c r="EB94" i="35" s="1"/>
  <c r="CJ94" i="35"/>
  <c r="CK94" i="35" s="1"/>
  <c r="EC90" i="35"/>
  <c r="DK133" i="35"/>
  <c r="EB133" i="35" s="1"/>
  <c r="CJ133" i="35"/>
  <c r="CK133" i="35" s="1"/>
  <c r="DK129" i="35"/>
  <c r="CJ129" i="35"/>
  <c r="CK129" i="35" s="1"/>
  <c r="DK125" i="35"/>
  <c r="EB125" i="35" s="1"/>
  <c r="CJ125" i="35"/>
  <c r="CK125" i="35" s="1"/>
  <c r="EC113" i="35"/>
  <c r="EC133" i="35"/>
  <c r="EC125" i="35"/>
  <c r="DK121" i="35"/>
  <c r="CJ121" i="35"/>
  <c r="CK121" i="35" s="1"/>
  <c r="CJ117" i="35"/>
  <c r="CK117" i="35" s="1"/>
  <c r="DK117" i="35"/>
  <c r="DK113" i="35"/>
  <c r="EB113" i="35" s="1"/>
  <c r="CJ113" i="35"/>
  <c r="CK113" i="35" s="1"/>
  <c r="DP504" i="35"/>
  <c r="CJ136" i="35"/>
  <c r="CK136" i="35" s="1"/>
  <c r="DK136" i="35"/>
  <c r="EC132" i="35"/>
  <c r="CJ128" i="35"/>
  <c r="CK128" i="35" s="1"/>
  <c r="DK128" i="35"/>
  <c r="DK120" i="35"/>
  <c r="CJ120" i="35"/>
  <c r="CK120" i="35" s="1"/>
  <c r="DK116" i="35"/>
  <c r="CJ116" i="35"/>
  <c r="CK116" i="35" s="1"/>
  <c r="DK132" i="35"/>
  <c r="EB132" i="35" s="1"/>
  <c r="CJ132" i="35"/>
  <c r="CK132" i="35" s="1"/>
  <c r="DK124" i="35"/>
  <c r="CJ124" i="35"/>
  <c r="CK124" i="35" s="1"/>
  <c r="DK112" i="35"/>
  <c r="CJ112" i="35"/>
  <c r="CK112" i="35" s="1"/>
  <c r="DK135" i="35"/>
  <c r="CJ135" i="35"/>
  <c r="CK135" i="35" s="1"/>
  <c r="EC123" i="35"/>
  <c r="CJ119" i="35"/>
  <c r="CK119" i="35" s="1"/>
  <c r="DK119" i="35"/>
  <c r="CJ115" i="35"/>
  <c r="CK115" i="35" s="1"/>
  <c r="DK115" i="35"/>
  <c r="DK131" i="35"/>
  <c r="CJ131" i="35"/>
  <c r="CK131" i="35" s="1"/>
  <c r="DK127" i="35"/>
  <c r="CJ127" i="35"/>
  <c r="CK127" i="35" s="1"/>
  <c r="DK123" i="35"/>
  <c r="EB123" i="35" s="1"/>
  <c r="CJ123" i="35"/>
  <c r="CK123" i="35" s="1"/>
  <c r="DK111" i="35"/>
  <c r="CJ111" i="35"/>
  <c r="CK111" i="35" s="1"/>
  <c r="DK134" i="35"/>
  <c r="EB134" i="35" s="1"/>
  <c r="CJ134" i="35"/>
  <c r="CK134" i="35" s="1"/>
  <c r="CJ126" i="35"/>
  <c r="CK126" i="35" s="1"/>
  <c r="DK126" i="35"/>
  <c r="DK122" i="35"/>
  <c r="CJ122" i="35"/>
  <c r="CK122" i="35" s="1"/>
  <c r="CJ114" i="35"/>
  <c r="CK114" i="35" s="1"/>
  <c r="DK114" i="35"/>
  <c r="DQ134" i="35"/>
  <c r="EC134" i="35"/>
  <c r="CJ130" i="35"/>
  <c r="CK130" i="35" s="1"/>
  <c r="DK130" i="35"/>
  <c r="DK118" i="35"/>
  <c r="CJ118" i="35"/>
  <c r="CK118" i="35" s="1"/>
  <c r="CJ110" i="35"/>
  <c r="CK110" i="35" s="1"/>
  <c r="DK110" i="35"/>
  <c r="DF505" i="35"/>
  <c r="DC505" i="35"/>
  <c r="DY504" i="35"/>
  <c r="DG505" i="35"/>
  <c r="DD506" i="35"/>
  <c r="DZ505" i="35"/>
  <c r="DE505" i="35"/>
  <c r="EA504" i="35"/>
  <c r="BZ506" i="35"/>
  <c r="BX506" i="35"/>
  <c r="BY506" i="35"/>
  <c r="CH506" i="35"/>
  <c r="CI506" i="35"/>
  <c r="EB73" i="35" l="1"/>
  <c r="DQ73" i="35"/>
  <c r="DQ103" i="35"/>
  <c r="DX73" i="35"/>
  <c r="DU73" i="35"/>
  <c r="DV73" i="35"/>
  <c r="DW73" i="35"/>
  <c r="DT73" i="35"/>
  <c r="DV77" i="35"/>
  <c r="DW77" i="35"/>
  <c r="DX77" i="35"/>
  <c r="DT77" i="35"/>
  <c r="DU77" i="35"/>
  <c r="DU79" i="35"/>
  <c r="DV79" i="35"/>
  <c r="DW79" i="35"/>
  <c r="DX79" i="35"/>
  <c r="DT79" i="35"/>
  <c r="DQ77" i="35"/>
  <c r="EB77" i="35"/>
  <c r="EB79" i="35"/>
  <c r="DQ79" i="35"/>
  <c r="DU74" i="35"/>
  <c r="DW74" i="35"/>
  <c r="DX74" i="35"/>
  <c r="DT74" i="35"/>
  <c r="DV74" i="35"/>
  <c r="DV75" i="35"/>
  <c r="DW75" i="35"/>
  <c r="DX75" i="35"/>
  <c r="DT75" i="35"/>
  <c r="DU75" i="35"/>
  <c r="EB74" i="35"/>
  <c r="DQ74" i="35"/>
  <c r="DW78" i="35"/>
  <c r="DU78" i="35"/>
  <c r="DV78" i="35"/>
  <c r="DX78" i="35"/>
  <c r="DT78" i="35"/>
  <c r="EB76" i="35"/>
  <c r="DQ76" i="35"/>
  <c r="EB78" i="35"/>
  <c r="DQ78" i="35"/>
  <c r="DU76" i="35"/>
  <c r="DT76" i="35"/>
  <c r="DV76" i="35"/>
  <c r="DW76" i="35"/>
  <c r="DX76" i="35"/>
  <c r="DT80" i="35"/>
  <c r="DV80" i="35"/>
  <c r="DU80" i="35"/>
  <c r="DW80" i="35"/>
  <c r="DX80" i="35"/>
  <c r="EB80" i="35"/>
  <c r="DQ80" i="35"/>
  <c r="DW81" i="35"/>
  <c r="DV81" i="35"/>
  <c r="DU81" i="35"/>
  <c r="DX81" i="35"/>
  <c r="DT81" i="35"/>
  <c r="DQ81" i="35"/>
  <c r="EB81" i="35"/>
  <c r="EB82" i="35"/>
  <c r="DQ82" i="35"/>
  <c r="DV82" i="35"/>
  <c r="DW82" i="35"/>
  <c r="DU82" i="35"/>
  <c r="DX82" i="35"/>
  <c r="DT82" i="35"/>
  <c r="DQ100" i="35"/>
  <c r="EB83" i="35"/>
  <c r="DQ83" i="35"/>
  <c r="DU88" i="35"/>
  <c r="DV88" i="35"/>
  <c r="DW88" i="35"/>
  <c r="DX88" i="35"/>
  <c r="DT88" i="35"/>
  <c r="DW83" i="35"/>
  <c r="DU83" i="35"/>
  <c r="DV83" i="35"/>
  <c r="DT83" i="35"/>
  <c r="DX83" i="35"/>
  <c r="EB88" i="35"/>
  <c r="DQ88" i="35"/>
  <c r="DX87" i="35"/>
  <c r="DU87" i="35"/>
  <c r="DV87" i="35"/>
  <c r="DW87" i="35"/>
  <c r="DT87" i="35"/>
  <c r="EB85" i="35"/>
  <c r="DQ85" i="35"/>
  <c r="DU85" i="35"/>
  <c r="DW85" i="35"/>
  <c r="DT85" i="35"/>
  <c r="DV85" i="35"/>
  <c r="DX85" i="35"/>
  <c r="DQ133" i="35"/>
  <c r="DQ99" i="35"/>
  <c r="EB89" i="35"/>
  <c r="DQ89" i="35"/>
  <c r="DQ90" i="35"/>
  <c r="DQ87" i="35"/>
  <c r="DU89" i="35"/>
  <c r="DW89" i="35"/>
  <c r="DV89" i="35"/>
  <c r="DT89" i="35"/>
  <c r="DX89" i="35"/>
  <c r="DU84" i="35"/>
  <c r="DV84" i="35"/>
  <c r="DW84" i="35"/>
  <c r="DX84" i="35"/>
  <c r="DT84" i="35"/>
  <c r="DU86" i="35"/>
  <c r="DV86" i="35"/>
  <c r="DW86" i="35"/>
  <c r="DX86" i="35"/>
  <c r="DT86" i="35"/>
  <c r="EB84" i="35"/>
  <c r="DQ84" i="35"/>
  <c r="DQ86" i="35"/>
  <c r="EB86" i="35"/>
  <c r="EB98" i="35"/>
  <c r="DQ98" i="35"/>
  <c r="DT104" i="35"/>
  <c r="DU104" i="35"/>
  <c r="DV104" i="35"/>
  <c r="DW104" i="35"/>
  <c r="DX104" i="35"/>
  <c r="DT93" i="35"/>
  <c r="DV93" i="35"/>
  <c r="DX93" i="35"/>
  <c r="DU93" i="35"/>
  <c r="DW93" i="35"/>
  <c r="DT109" i="35"/>
  <c r="DV109" i="35"/>
  <c r="DU109" i="35"/>
  <c r="DW109" i="35"/>
  <c r="DX109" i="35"/>
  <c r="DQ113" i="35"/>
  <c r="DX98" i="35"/>
  <c r="DT98" i="35"/>
  <c r="DW98" i="35"/>
  <c r="DU98" i="35"/>
  <c r="DV98" i="35"/>
  <c r="EB104" i="35"/>
  <c r="DQ104" i="35"/>
  <c r="EB109" i="35"/>
  <c r="DQ109" i="35"/>
  <c r="DX94" i="35"/>
  <c r="DU94" i="35"/>
  <c r="DT94" i="35"/>
  <c r="DV94" i="35"/>
  <c r="DW94" i="35"/>
  <c r="DX102" i="35"/>
  <c r="DT102" i="35"/>
  <c r="DU102" i="35"/>
  <c r="DV102" i="35"/>
  <c r="DW102" i="35"/>
  <c r="DT107" i="35"/>
  <c r="DV107" i="35"/>
  <c r="DU107" i="35"/>
  <c r="DW107" i="35"/>
  <c r="DX107" i="35"/>
  <c r="DW103" i="35"/>
  <c r="DT103" i="35"/>
  <c r="DX103" i="35"/>
  <c r="DU103" i="35"/>
  <c r="DV103" i="35"/>
  <c r="DX92" i="35"/>
  <c r="DT92" i="35"/>
  <c r="DU92" i="35"/>
  <c r="DV92" i="35"/>
  <c r="DW92" i="35"/>
  <c r="DT97" i="35"/>
  <c r="DW97" i="35"/>
  <c r="DU97" i="35"/>
  <c r="DV97" i="35"/>
  <c r="DX97" i="35"/>
  <c r="EB102" i="35"/>
  <c r="DQ102" i="35"/>
  <c r="EB107" i="35"/>
  <c r="DQ107" i="35"/>
  <c r="EB92" i="35"/>
  <c r="DQ92" i="35"/>
  <c r="DQ93" i="35"/>
  <c r="DQ123" i="35"/>
  <c r="DT90" i="35"/>
  <c r="DU90" i="35"/>
  <c r="DV90" i="35"/>
  <c r="DW90" i="35"/>
  <c r="DX90" i="35"/>
  <c r="DW106" i="35"/>
  <c r="DX106" i="35"/>
  <c r="DT106" i="35"/>
  <c r="DU106" i="35"/>
  <c r="DV106" i="35"/>
  <c r="EB91" i="35"/>
  <c r="DQ91" i="35"/>
  <c r="DT96" i="35"/>
  <c r="DU96" i="35"/>
  <c r="DV96" i="35"/>
  <c r="DW96" i="35"/>
  <c r="DX96" i="35"/>
  <c r="DT101" i="35"/>
  <c r="DU101" i="35"/>
  <c r="DW101" i="35"/>
  <c r="DX101" i="35"/>
  <c r="DV101" i="35"/>
  <c r="EB106" i="35"/>
  <c r="DQ106" i="35"/>
  <c r="DX91" i="35"/>
  <c r="DT91" i="35"/>
  <c r="DV91" i="35"/>
  <c r="DW91" i="35"/>
  <c r="DU91" i="35"/>
  <c r="EB96" i="35"/>
  <c r="DQ96" i="35"/>
  <c r="EB101" i="35"/>
  <c r="DQ101" i="35"/>
  <c r="DQ97" i="35"/>
  <c r="DT99" i="35"/>
  <c r="DV99" i="35"/>
  <c r="DW99" i="35"/>
  <c r="DX99" i="35"/>
  <c r="DU99" i="35"/>
  <c r="DV95" i="35"/>
  <c r="DT95" i="35"/>
  <c r="DW95" i="35"/>
  <c r="DX95" i="35"/>
  <c r="DU95" i="35"/>
  <c r="DW100" i="35"/>
  <c r="DX100" i="35"/>
  <c r="DT100" i="35"/>
  <c r="DU100" i="35"/>
  <c r="DV100" i="35"/>
  <c r="DW108" i="35"/>
  <c r="DT108" i="35"/>
  <c r="DU108" i="35"/>
  <c r="DX108" i="35"/>
  <c r="DV108" i="35"/>
  <c r="DT105" i="35"/>
  <c r="DX105" i="35"/>
  <c r="DU105" i="35"/>
  <c r="DV105" i="35"/>
  <c r="DW105" i="35"/>
  <c r="DQ94" i="35"/>
  <c r="EB95" i="35"/>
  <c r="DQ95" i="35"/>
  <c r="EB108" i="35"/>
  <c r="DQ108" i="35"/>
  <c r="DQ105" i="35"/>
  <c r="EB118" i="35"/>
  <c r="DQ118" i="35"/>
  <c r="DQ122" i="35"/>
  <c r="EB122" i="35"/>
  <c r="DT119" i="35"/>
  <c r="DX119" i="35"/>
  <c r="DU119" i="35"/>
  <c r="DW119" i="35"/>
  <c r="DV119" i="35"/>
  <c r="DQ124" i="35"/>
  <c r="EB124" i="35"/>
  <c r="DT128" i="35"/>
  <c r="DU128" i="35"/>
  <c r="DV128" i="35"/>
  <c r="DW128" i="35"/>
  <c r="DX128" i="35"/>
  <c r="EB117" i="35"/>
  <c r="DQ117" i="35"/>
  <c r="EB130" i="35"/>
  <c r="DQ130" i="35"/>
  <c r="EB126" i="35"/>
  <c r="DQ126" i="35"/>
  <c r="DX127" i="35"/>
  <c r="DU127" i="35"/>
  <c r="DV127" i="35"/>
  <c r="DW127" i="35"/>
  <c r="DT127" i="35"/>
  <c r="DV132" i="35"/>
  <c r="DU132" i="35"/>
  <c r="DW132" i="35"/>
  <c r="DX132" i="35"/>
  <c r="DT132" i="35"/>
  <c r="DU117" i="35"/>
  <c r="DV117" i="35"/>
  <c r="DW117" i="35"/>
  <c r="DX117" i="35"/>
  <c r="DT117" i="35"/>
  <c r="DT126" i="35"/>
  <c r="DU126" i="35"/>
  <c r="DV126" i="35"/>
  <c r="DW126" i="35"/>
  <c r="DX126" i="35"/>
  <c r="DQ127" i="35"/>
  <c r="EB127" i="35"/>
  <c r="DQ132" i="35"/>
  <c r="DT121" i="35"/>
  <c r="DX121" i="35"/>
  <c r="DV121" i="35"/>
  <c r="DU121" i="35"/>
  <c r="DW121" i="35"/>
  <c r="DV125" i="35"/>
  <c r="DW125" i="35"/>
  <c r="DU125" i="35"/>
  <c r="DX125" i="35"/>
  <c r="DT125" i="35"/>
  <c r="DT130" i="35"/>
  <c r="DV130" i="35"/>
  <c r="DW130" i="35"/>
  <c r="DU130" i="35"/>
  <c r="DX130" i="35"/>
  <c r="DT134" i="35"/>
  <c r="DV134" i="35"/>
  <c r="DX134" i="35"/>
  <c r="DU134" i="35"/>
  <c r="DW134" i="35"/>
  <c r="DW131" i="35"/>
  <c r="DU131" i="35"/>
  <c r="DV131" i="35"/>
  <c r="DX131" i="35"/>
  <c r="DT131" i="35"/>
  <c r="DW135" i="35"/>
  <c r="DX135" i="35"/>
  <c r="DU135" i="35"/>
  <c r="DV135" i="35"/>
  <c r="DT135" i="35"/>
  <c r="DU116" i="35"/>
  <c r="DV116" i="35"/>
  <c r="DW116" i="35"/>
  <c r="DX116" i="35"/>
  <c r="DT116" i="35"/>
  <c r="EB136" i="35"/>
  <c r="DQ136" i="35"/>
  <c r="EB121" i="35"/>
  <c r="DQ121" i="35"/>
  <c r="EB131" i="35"/>
  <c r="DQ131" i="35"/>
  <c r="EB135" i="35"/>
  <c r="DQ135" i="35"/>
  <c r="EB116" i="35"/>
  <c r="DQ116" i="35"/>
  <c r="DU136" i="35"/>
  <c r="DV136" i="35"/>
  <c r="DW136" i="35"/>
  <c r="DX136" i="35"/>
  <c r="DT136" i="35"/>
  <c r="DW129" i="35"/>
  <c r="DX129" i="35"/>
  <c r="DU129" i="35"/>
  <c r="DV129" i="35"/>
  <c r="DT129" i="35"/>
  <c r="EB110" i="35"/>
  <c r="DQ110" i="35"/>
  <c r="EB114" i="35"/>
  <c r="DQ114" i="35"/>
  <c r="DV111" i="35"/>
  <c r="DU111" i="35"/>
  <c r="DW111" i="35"/>
  <c r="DX111" i="35"/>
  <c r="DT111" i="35"/>
  <c r="EB115" i="35"/>
  <c r="DQ115" i="35"/>
  <c r="DU112" i="35"/>
  <c r="DV112" i="35"/>
  <c r="DW112" i="35"/>
  <c r="DX112" i="35"/>
  <c r="DT112" i="35"/>
  <c r="DU120" i="35"/>
  <c r="DV120" i="35"/>
  <c r="DW120" i="35"/>
  <c r="DX120" i="35"/>
  <c r="DT120" i="35"/>
  <c r="DQ125" i="35"/>
  <c r="EB129" i="35"/>
  <c r="DQ129" i="35"/>
  <c r="DT110" i="35"/>
  <c r="DU110" i="35"/>
  <c r="DV110" i="35"/>
  <c r="DW110" i="35"/>
  <c r="DX110" i="35"/>
  <c r="DU114" i="35"/>
  <c r="DV114" i="35"/>
  <c r="DW114" i="35"/>
  <c r="DX114" i="35"/>
  <c r="DT114" i="35"/>
  <c r="EB111" i="35"/>
  <c r="DQ111" i="35"/>
  <c r="DT115" i="35"/>
  <c r="DU115" i="35"/>
  <c r="DW115" i="35"/>
  <c r="DV115" i="35"/>
  <c r="DX115" i="35"/>
  <c r="EB112" i="35"/>
  <c r="DQ112" i="35"/>
  <c r="EB120" i="35"/>
  <c r="DQ120" i="35"/>
  <c r="DW113" i="35"/>
  <c r="DU113" i="35"/>
  <c r="DV113" i="35"/>
  <c r="DX113" i="35"/>
  <c r="DT113" i="35"/>
  <c r="DX133" i="35"/>
  <c r="DW133" i="35"/>
  <c r="DU133" i="35"/>
  <c r="DV133" i="35"/>
  <c r="DT133" i="35"/>
  <c r="DP505" i="35"/>
  <c r="DU118" i="35"/>
  <c r="DV118" i="35"/>
  <c r="DW118" i="35"/>
  <c r="DX118" i="35"/>
  <c r="DT118" i="35"/>
  <c r="DU122" i="35"/>
  <c r="DV122" i="35"/>
  <c r="DW122" i="35"/>
  <c r="DX122" i="35"/>
  <c r="DT122" i="35"/>
  <c r="DV123" i="35"/>
  <c r="DW123" i="35"/>
  <c r="DX123" i="35"/>
  <c r="DU123" i="35"/>
  <c r="DT123" i="35"/>
  <c r="EB119" i="35"/>
  <c r="DQ119" i="35"/>
  <c r="DU124" i="35"/>
  <c r="DV124" i="35"/>
  <c r="DW124" i="35"/>
  <c r="DX124" i="35"/>
  <c r="DT124" i="35"/>
  <c r="EB128" i="35"/>
  <c r="DQ128" i="35"/>
  <c r="DD507" i="35"/>
  <c r="DZ506" i="35"/>
  <c r="DE506" i="35"/>
  <c r="EA505" i="35"/>
  <c r="DG506" i="35"/>
  <c r="DC506" i="35"/>
  <c r="DY505" i="35"/>
  <c r="DF506" i="35"/>
  <c r="BX507" i="35"/>
  <c r="BY507" i="35"/>
  <c r="BZ507" i="35"/>
  <c r="CH507" i="35"/>
  <c r="CI507" i="35"/>
  <c r="DP506" i="35" l="1"/>
  <c r="DC507" i="35"/>
  <c r="DY506" i="35"/>
  <c r="DF507" i="35"/>
  <c r="DG507" i="35"/>
  <c r="DE507" i="35"/>
  <c r="EA506" i="35"/>
  <c r="DD508" i="35"/>
  <c r="DZ507" i="35"/>
  <c r="BX508" i="35"/>
  <c r="BY508" i="35"/>
  <c r="BZ508" i="35"/>
  <c r="CH508" i="35"/>
  <c r="CI508" i="35"/>
  <c r="DP507" i="35" l="1"/>
  <c r="DE508" i="35"/>
  <c r="EA507" i="35"/>
  <c r="DD509" i="35"/>
  <c r="DZ508" i="35"/>
  <c r="DG508" i="35"/>
  <c r="DF508" i="35"/>
  <c r="DC508" i="35"/>
  <c r="DY507" i="35"/>
  <c r="CI509" i="35"/>
  <c r="BY509" i="35"/>
  <c r="BZ509" i="35"/>
  <c r="BX509" i="35"/>
  <c r="CH509" i="35"/>
  <c r="DP508" i="35" l="1"/>
  <c r="DF509" i="35"/>
  <c r="DC509" i="35"/>
  <c r="DY508" i="35"/>
  <c r="DG509" i="35"/>
  <c r="DD510" i="35"/>
  <c r="DZ509" i="35"/>
  <c r="DE509" i="35"/>
  <c r="EA508" i="35"/>
  <c r="BY510" i="35"/>
  <c r="BX510" i="35"/>
  <c r="BZ510" i="35"/>
  <c r="CH510" i="35"/>
  <c r="CI510" i="35"/>
  <c r="DP509" i="35" l="1"/>
  <c r="DD511" i="35"/>
  <c r="DZ510" i="35"/>
  <c r="DE510" i="35"/>
  <c r="EA509" i="35"/>
  <c r="DG510" i="35"/>
  <c r="DC510" i="35"/>
  <c r="DY509" i="35"/>
  <c r="DF510" i="35"/>
  <c r="CI511" i="35"/>
  <c r="BY511" i="35"/>
  <c r="BZ511" i="35"/>
  <c r="BX511" i="35"/>
  <c r="CH511" i="35"/>
  <c r="DP510" i="35" l="1"/>
  <c r="DC511" i="35"/>
  <c r="DY510" i="35"/>
  <c r="DF511" i="35"/>
  <c r="DG511" i="35"/>
  <c r="DE511" i="35"/>
  <c r="EA510" i="35"/>
  <c r="DD512" i="35"/>
  <c r="DZ511" i="35"/>
  <c r="BZ512" i="35"/>
  <c r="BX512" i="35"/>
  <c r="BY512" i="35"/>
  <c r="CH512" i="35"/>
  <c r="CI512" i="35"/>
  <c r="DP511" i="35" l="1"/>
  <c r="DE512" i="35"/>
  <c r="EA511" i="35"/>
  <c r="DD513" i="35"/>
  <c r="DZ512" i="35"/>
  <c r="DG512" i="35"/>
  <c r="DF512" i="35"/>
  <c r="DC512" i="35"/>
  <c r="DY511" i="35"/>
  <c r="BX513" i="35"/>
  <c r="BZ513" i="35"/>
  <c r="BY513" i="35"/>
  <c r="CI513" i="35" s="1"/>
  <c r="CH513" i="35"/>
  <c r="DP512" i="35" l="1"/>
  <c r="DG513" i="35"/>
  <c r="DF513" i="35"/>
  <c r="DZ513" i="35"/>
  <c r="DC513" i="35"/>
  <c r="DY512" i="35"/>
  <c r="DE513" i="35"/>
  <c r="EA512" i="35"/>
  <c r="CI514" i="35"/>
  <c r="BZ514" i="35"/>
  <c r="BY514" i="35"/>
  <c r="BX514" i="35"/>
  <c r="CH514" i="35"/>
  <c r="DP513" i="35" l="1"/>
  <c r="DC514" i="35"/>
  <c r="DY513" i="35"/>
  <c r="DD514" i="35"/>
  <c r="DF514" i="35"/>
  <c r="DE514" i="35"/>
  <c r="EA513" i="35"/>
  <c r="DG514" i="35"/>
  <c r="BY515" i="35"/>
  <c r="BZ515" i="35"/>
  <c r="BX515" i="35"/>
  <c r="CH515" i="35"/>
  <c r="DP514" i="35" l="1"/>
  <c r="DG515" i="35"/>
  <c r="DE515" i="35"/>
  <c r="EA514" i="35"/>
  <c r="DF515" i="35"/>
  <c r="DD515" i="35"/>
  <c r="DZ514" i="35"/>
  <c r="DC515" i="35"/>
  <c r="DY514" i="35"/>
  <c r="CI515" i="35"/>
  <c r="BX516" i="35"/>
  <c r="BZ516" i="35"/>
  <c r="BY516" i="35"/>
  <c r="CH516" i="35"/>
  <c r="DP515" i="35" l="1"/>
  <c r="CI516" i="35"/>
  <c r="DD516" i="35"/>
  <c r="DZ515" i="35"/>
  <c r="DC516" i="35"/>
  <c r="DY515" i="35"/>
  <c r="DF516" i="35"/>
  <c r="DE516" i="35"/>
  <c r="EA515" i="35"/>
  <c r="DG516" i="35"/>
  <c r="BY517" i="35"/>
  <c r="BZ517" i="35"/>
  <c r="BX517" i="35"/>
  <c r="CH517" i="35"/>
  <c r="CI517" i="35" l="1"/>
  <c r="DP516" i="35"/>
  <c r="DG517" i="35"/>
  <c r="DE517" i="35"/>
  <c r="EA516" i="35"/>
  <c r="DF517" i="35"/>
  <c r="DC517" i="35"/>
  <c r="DY516" i="35"/>
  <c r="DD517" i="35"/>
  <c r="DZ517" i="35" s="1"/>
  <c r="DZ516" i="35"/>
  <c r="CI518" i="35"/>
  <c r="BY518" i="35"/>
  <c r="BZ518" i="35"/>
  <c r="BX518" i="35"/>
  <c r="CH518" i="35"/>
  <c r="DP517" i="35" l="1"/>
  <c r="DC518" i="35"/>
  <c r="DY517" i="35"/>
  <c r="DD518" i="35"/>
  <c r="DF518" i="35"/>
  <c r="DE518" i="35"/>
  <c r="EA517" i="35"/>
  <c r="DG518" i="35"/>
  <c r="BY519" i="35"/>
  <c r="BZ519" i="35"/>
  <c r="BX519" i="35"/>
  <c r="CH519" i="35"/>
  <c r="CI519" i="35"/>
  <c r="DP518" i="35" l="1"/>
  <c r="DG519" i="35"/>
  <c r="DE519" i="35"/>
  <c r="EA518" i="35"/>
  <c r="DF519" i="35"/>
  <c r="DD519" i="35"/>
  <c r="DZ518" i="35"/>
  <c r="DC519" i="35"/>
  <c r="DY518" i="35"/>
  <c r="BZ520" i="35"/>
  <c r="BY520" i="35"/>
  <c r="BX520" i="35"/>
  <c r="CH520" i="35"/>
  <c r="CI520" i="35"/>
  <c r="DP519" i="35" l="1"/>
  <c r="DD520" i="35"/>
  <c r="DZ519" i="35"/>
  <c r="DC520" i="35"/>
  <c r="DY519" i="35"/>
  <c r="DF520" i="35"/>
  <c r="DE520" i="35"/>
  <c r="EA519" i="35"/>
  <c r="DG520" i="35"/>
  <c r="BX521" i="35"/>
  <c r="BZ521" i="35"/>
  <c r="BY521" i="35"/>
  <c r="CI521" i="35" s="1"/>
  <c r="CH521" i="35"/>
  <c r="DP520" i="35" l="1"/>
  <c r="DG521" i="35"/>
  <c r="DE521" i="35"/>
  <c r="EA520" i="35"/>
  <c r="DF521" i="35"/>
  <c r="DC521" i="35"/>
  <c r="DY520" i="35"/>
  <c r="DD521" i="35"/>
  <c r="DZ520" i="35"/>
  <c r="BZ522" i="35"/>
  <c r="BX522" i="35"/>
  <c r="BY522" i="35"/>
  <c r="CH522" i="35"/>
  <c r="DP521" i="35" l="1"/>
  <c r="DC522" i="35"/>
  <c r="DY521" i="35"/>
  <c r="DD522" i="35"/>
  <c r="DZ521" i="35"/>
  <c r="DF522" i="35"/>
  <c r="CI522" i="35"/>
  <c r="CI523" i="35" s="1"/>
  <c r="DE522" i="35"/>
  <c r="EA521" i="35"/>
  <c r="DG522" i="35"/>
  <c r="BY523" i="35"/>
  <c r="BZ523" i="35"/>
  <c r="BX523" i="35"/>
  <c r="CH523" i="35"/>
  <c r="DP522" i="35" l="1"/>
  <c r="DE523" i="35"/>
  <c r="EA522" i="35"/>
  <c r="DF523" i="35"/>
  <c r="DD523" i="35"/>
  <c r="DZ522" i="35"/>
  <c r="DG523" i="35"/>
  <c r="DC523" i="35"/>
  <c r="DY522" i="35"/>
  <c r="BZ524" i="35"/>
  <c r="BY524" i="35"/>
  <c r="BX524" i="35"/>
  <c r="CH524" i="35"/>
  <c r="DP523" i="35" l="1"/>
  <c r="DG524" i="35"/>
  <c r="DC524" i="35"/>
  <c r="DY523" i="35"/>
  <c r="DD524" i="35"/>
  <c r="DZ523" i="35"/>
  <c r="CI524" i="35"/>
  <c r="CI525" i="35" s="1"/>
  <c r="DF524" i="35"/>
  <c r="DE524" i="35"/>
  <c r="EA523" i="35"/>
  <c r="BZ525" i="35"/>
  <c r="BY525" i="35"/>
  <c r="BX525" i="35"/>
  <c r="CH525" i="35"/>
  <c r="DP524" i="35" l="1"/>
  <c r="DF525" i="35"/>
  <c r="DD525" i="35"/>
  <c r="DZ524" i="35"/>
  <c r="DC525" i="35"/>
  <c r="DY524" i="35"/>
  <c r="DE525" i="35"/>
  <c r="EA524" i="35"/>
  <c r="DG525" i="35"/>
  <c r="BZ526" i="35"/>
  <c r="BX526" i="35"/>
  <c r="BY526" i="35"/>
  <c r="CH526" i="35"/>
  <c r="DP525" i="35" l="1"/>
  <c r="DE526" i="35"/>
  <c r="EA525" i="35"/>
  <c r="DG526" i="35"/>
  <c r="DC526" i="35"/>
  <c r="DY525" i="35"/>
  <c r="CI526" i="35"/>
  <c r="CI527" i="35" s="1"/>
  <c r="DD526" i="35"/>
  <c r="DZ525" i="35"/>
  <c r="DF526" i="35"/>
  <c r="BZ527" i="35"/>
  <c r="BX527" i="35"/>
  <c r="BY527" i="35"/>
  <c r="CH527" i="35"/>
  <c r="DP526" i="35" l="1"/>
  <c r="DD527" i="35"/>
  <c r="DZ526" i="35"/>
  <c r="DC527" i="35"/>
  <c r="DY526" i="35"/>
  <c r="DG527" i="35"/>
  <c r="DF527" i="35"/>
  <c r="DE527" i="35"/>
  <c r="EA526" i="35"/>
  <c r="BY528" i="35"/>
  <c r="BX528" i="35"/>
  <c r="BZ528" i="35"/>
  <c r="CH528" i="35"/>
  <c r="DP527" i="35" l="1"/>
  <c r="DE528" i="35"/>
  <c r="EA527" i="35"/>
  <c r="DF528" i="35"/>
  <c r="DG528" i="35"/>
  <c r="DC528" i="35"/>
  <c r="DY527" i="35"/>
  <c r="DD528" i="35"/>
  <c r="DZ527" i="35"/>
  <c r="CI528" i="35"/>
  <c r="BY529" i="35"/>
  <c r="BX529" i="35"/>
  <c r="BZ529" i="35"/>
  <c r="CH529" i="35"/>
  <c r="DP528" i="35" l="1"/>
  <c r="CI529" i="35"/>
  <c r="CI530" i="35" s="1"/>
  <c r="DC529" i="35"/>
  <c r="DY528" i="35"/>
  <c r="DD529" i="35"/>
  <c r="DZ528" i="35"/>
  <c r="DG529" i="35"/>
  <c r="DF529" i="35"/>
  <c r="DE529" i="35"/>
  <c r="EA528" i="35"/>
  <c r="BZ530" i="35"/>
  <c r="BX530" i="35"/>
  <c r="BY530" i="35"/>
  <c r="CH530" i="35"/>
  <c r="DP529" i="35" l="1"/>
  <c r="DF530" i="35"/>
  <c r="DE530" i="35"/>
  <c r="EA529" i="35"/>
  <c r="DG530" i="35"/>
  <c r="DD530" i="35"/>
  <c r="DZ529" i="35"/>
  <c r="DC530" i="35"/>
  <c r="DY529" i="35"/>
  <c r="BZ531" i="35"/>
  <c r="BX531" i="35"/>
  <c r="BY531" i="35"/>
  <c r="CH531" i="35"/>
  <c r="DP530" i="35" l="1"/>
  <c r="DD531" i="35"/>
  <c r="DZ530" i="35"/>
  <c r="DC531" i="35"/>
  <c r="DY530" i="35"/>
  <c r="DG531" i="35"/>
  <c r="CI531" i="35"/>
  <c r="CI532" i="35" s="1"/>
  <c r="DE531" i="35"/>
  <c r="EA530" i="35"/>
  <c r="DF531" i="35"/>
  <c r="BZ532" i="35"/>
  <c r="BX532" i="35"/>
  <c r="BY532" i="35"/>
  <c r="CH532" i="35"/>
  <c r="DP531" i="35" l="1"/>
  <c r="DE532" i="35"/>
  <c r="EA531" i="35"/>
  <c r="DG532" i="35"/>
  <c r="DC532" i="35"/>
  <c r="DY531" i="35"/>
  <c r="DF532" i="35"/>
  <c r="DD532" i="35"/>
  <c r="DZ531" i="35"/>
  <c r="BY533" i="35"/>
  <c r="BZ533" i="35"/>
  <c r="BX533" i="35"/>
  <c r="CH533" i="35"/>
  <c r="CI533" i="35"/>
  <c r="DP532" i="35" l="1"/>
  <c r="DF533" i="35"/>
  <c r="DC533" i="35"/>
  <c r="DY532" i="35"/>
  <c r="DG533" i="35"/>
  <c r="DD533" i="35"/>
  <c r="DZ532" i="35"/>
  <c r="DE533" i="35"/>
  <c r="EA532" i="35"/>
  <c r="BZ534" i="35"/>
  <c r="BY534" i="35"/>
  <c r="BX534" i="35"/>
  <c r="CH534" i="35"/>
  <c r="DP533" i="35" l="1"/>
  <c r="DD534" i="35"/>
  <c r="DZ533" i="35"/>
  <c r="DE534" i="35"/>
  <c r="EA533" i="35"/>
  <c r="DG534" i="35"/>
  <c r="DC534" i="35"/>
  <c r="DY533" i="35"/>
  <c r="DF534" i="35"/>
  <c r="BX535" i="35"/>
  <c r="BZ535" i="35"/>
  <c r="BY535" i="35"/>
  <c r="CH535" i="35"/>
  <c r="CI534" i="35"/>
  <c r="CI535" i="35" s="1"/>
  <c r="DP534" i="35" l="1"/>
  <c r="DC535" i="35"/>
  <c r="DY534" i="35"/>
  <c r="DG535" i="35"/>
  <c r="DE535" i="35"/>
  <c r="EA534" i="35"/>
  <c r="DF535" i="35"/>
  <c r="DD535" i="35"/>
  <c r="DZ534" i="35"/>
  <c r="BX536" i="35"/>
  <c r="BY536" i="35"/>
  <c r="BZ536" i="35"/>
  <c r="CH536" i="35"/>
  <c r="DP535" i="35" l="1"/>
  <c r="DD536" i="35"/>
  <c r="DZ535" i="35"/>
  <c r="DF536" i="35"/>
  <c r="DE536" i="35"/>
  <c r="EA535" i="35"/>
  <c r="DG536" i="35"/>
  <c r="DC536" i="35"/>
  <c r="DY535" i="35"/>
  <c r="CD535" i="35"/>
  <c r="DK535" i="35" s="1"/>
  <c r="EB535" i="35" s="1"/>
  <c r="CD137" i="35"/>
  <c r="CE137" i="35"/>
  <c r="DL137" i="35" s="1"/>
  <c r="CD138" i="35"/>
  <c r="CE138" i="35"/>
  <c r="DL138" i="35" s="1"/>
  <c r="CD139" i="35"/>
  <c r="DK139" i="35" s="1"/>
  <c r="EB139" i="35" s="1"/>
  <c r="CE139" i="35"/>
  <c r="DL139" i="35" s="1"/>
  <c r="CE140" i="35"/>
  <c r="DL140" i="35" s="1"/>
  <c r="CD140" i="35"/>
  <c r="CD141" i="35"/>
  <c r="CE141" i="35"/>
  <c r="DL141" i="35" s="1"/>
  <c r="CD142" i="35"/>
  <c r="CE142" i="35"/>
  <c r="DL142" i="35" s="1"/>
  <c r="CD143" i="35"/>
  <c r="DK143" i="35" s="1"/>
  <c r="EB143" i="35" s="1"/>
  <c r="CE143" i="35"/>
  <c r="DL143" i="35" s="1"/>
  <c r="CE144" i="35"/>
  <c r="DL144" i="35" s="1"/>
  <c r="CD144" i="35"/>
  <c r="CD145" i="35"/>
  <c r="CE145" i="35"/>
  <c r="DL145" i="35" s="1"/>
  <c r="CD146" i="35"/>
  <c r="CE146" i="35"/>
  <c r="DL146" i="35" s="1"/>
  <c r="CE147" i="35"/>
  <c r="DL147" i="35" s="1"/>
  <c r="CD147" i="35"/>
  <c r="DK147" i="35" s="1"/>
  <c r="EB147" i="35" s="1"/>
  <c r="CE148" i="35"/>
  <c r="DL148" i="35" s="1"/>
  <c r="CD148" i="35"/>
  <c r="CD149" i="35"/>
  <c r="CE149" i="35"/>
  <c r="DL149" i="35" s="1"/>
  <c r="CE150" i="35"/>
  <c r="DL150" i="35" s="1"/>
  <c r="CD150" i="35"/>
  <c r="DK150" i="35" s="1"/>
  <c r="EB150" i="35" s="1"/>
  <c r="CE151" i="35"/>
  <c r="DL151" i="35" s="1"/>
  <c r="CD151" i="35"/>
  <c r="DK151" i="35" s="1"/>
  <c r="EB151" i="35" s="1"/>
  <c r="CD152" i="35"/>
  <c r="DK152" i="35" s="1"/>
  <c r="EB152" i="35" s="1"/>
  <c r="CE152" i="35"/>
  <c r="DL152" i="35" s="1"/>
  <c r="CD153" i="35"/>
  <c r="CE153" i="35"/>
  <c r="DL153" i="35" s="1"/>
  <c r="CE154" i="35"/>
  <c r="DL154" i="35" s="1"/>
  <c r="CD154" i="35"/>
  <c r="CE155" i="35"/>
  <c r="DL155" i="35" s="1"/>
  <c r="CD155" i="35"/>
  <c r="DK155" i="35" s="1"/>
  <c r="EB155" i="35" s="1"/>
  <c r="CD156" i="35"/>
  <c r="DK156" i="35" s="1"/>
  <c r="EB156" i="35" s="1"/>
  <c r="CE156" i="35"/>
  <c r="DL156" i="35" s="1"/>
  <c r="CD157" i="35"/>
  <c r="CE157" i="35"/>
  <c r="DL157" i="35" s="1"/>
  <c r="CD158" i="35"/>
  <c r="DK158" i="35" s="1"/>
  <c r="EB158" i="35" s="1"/>
  <c r="CE158" i="35"/>
  <c r="DL158" i="35" s="1"/>
  <c r="CD159" i="35"/>
  <c r="DK159" i="35" s="1"/>
  <c r="EB159" i="35" s="1"/>
  <c r="CE159" i="35"/>
  <c r="DL159" i="35" s="1"/>
  <c r="CE160" i="35"/>
  <c r="DL160" i="35" s="1"/>
  <c r="CD160" i="35"/>
  <c r="CD161" i="35"/>
  <c r="CE161" i="35"/>
  <c r="DL161" i="35" s="1"/>
  <c r="CD162" i="35"/>
  <c r="DK162" i="35" s="1"/>
  <c r="EB162" i="35" s="1"/>
  <c r="CE162" i="35"/>
  <c r="DL162" i="35" s="1"/>
  <c r="CD163" i="35"/>
  <c r="DK163" i="35" s="1"/>
  <c r="EB163" i="35" s="1"/>
  <c r="CE163" i="35"/>
  <c r="DL163" i="35" s="1"/>
  <c r="CD164" i="35"/>
  <c r="DK164" i="35" s="1"/>
  <c r="EB164" i="35" s="1"/>
  <c r="CE164" i="35"/>
  <c r="DL164" i="35" s="1"/>
  <c r="CE165" i="35"/>
  <c r="DL165" i="35" s="1"/>
  <c r="CD165" i="35"/>
  <c r="DK165" i="35" s="1"/>
  <c r="EB165" i="35" s="1"/>
  <c r="CD166" i="35"/>
  <c r="CE166" i="35"/>
  <c r="DL166" i="35" s="1"/>
  <c r="CE167" i="35"/>
  <c r="DL167" i="35" s="1"/>
  <c r="CD167" i="35"/>
  <c r="DK167" i="35" s="1"/>
  <c r="EB167" i="35" s="1"/>
  <c r="CE168" i="35"/>
  <c r="DL168" i="35" s="1"/>
  <c r="CD168" i="35"/>
  <c r="CD169" i="35"/>
  <c r="CE169" i="35"/>
  <c r="DL169" i="35" s="1"/>
  <c r="CE170" i="35"/>
  <c r="DL170" i="35" s="1"/>
  <c r="CD170" i="35"/>
  <c r="DK170" i="35" s="1"/>
  <c r="EB170" i="35" s="1"/>
  <c r="CE171" i="35"/>
  <c r="DL171" i="35" s="1"/>
  <c r="CD171" i="35"/>
  <c r="DK171" i="35" s="1"/>
  <c r="EB171" i="35" s="1"/>
  <c r="CD172" i="35"/>
  <c r="DK172" i="35" s="1"/>
  <c r="EB172" i="35" s="1"/>
  <c r="CE172" i="35"/>
  <c r="DL172" i="35" s="1"/>
  <c r="CE173" i="35"/>
  <c r="DL173" i="35" s="1"/>
  <c r="CD173" i="35"/>
  <c r="DK173" i="35" s="1"/>
  <c r="EB173" i="35" s="1"/>
  <c r="CD174" i="35"/>
  <c r="CE174" i="35"/>
  <c r="DL174" i="35" s="1"/>
  <c r="CE175" i="35"/>
  <c r="DL175" i="35" s="1"/>
  <c r="CD175" i="35"/>
  <c r="DK175" i="35" s="1"/>
  <c r="EB175" i="35" s="1"/>
  <c r="CD176" i="35"/>
  <c r="DK176" i="35" s="1"/>
  <c r="EB176" i="35" s="1"/>
  <c r="CE176" i="35"/>
  <c r="DL176" i="35" s="1"/>
  <c r="CE177" i="35"/>
  <c r="DL177" i="35" s="1"/>
  <c r="CD177" i="35"/>
  <c r="DK177" i="35" s="1"/>
  <c r="EB177" i="35" s="1"/>
  <c r="CE178" i="35"/>
  <c r="DL178" i="35" s="1"/>
  <c r="CD178" i="35"/>
  <c r="DK178" i="35" s="1"/>
  <c r="EB178" i="35" s="1"/>
  <c r="CD179" i="35"/>
  <c r="DK179" i="35" s="1"/>
  <c r="EB179" i="35" s="1"/>
  <c r="CE179" i="35"/>
  <c r="DL179" i="35" s="1"/>
  <c r="CD180" i="35"/>
  <c r="DK180" i="35" s="1"/>
  <c r="EB180" i="35" s="1"/>
  <c r="CE180" i="35"/>
  <c r="DL180" i="35" s="1"/>
  <c r="CE181" i="35"/>
  <c r="DL181" i="35" s="1"/>
  <c r="CD181" i="35"/>
  <c r="DK181" i="35" s="1"/>
  <c r="EB181" i="35" s="1"/>
  <c r="CD182" i="35"/>
  <c r="CE182" i="35"/>
  <c r="DL182" i="35" s="1"/>
  <c r="CD183" i="35"/>
  <c r="DK183" i="35" s="1"/>
  <c r="EB183" i="35" s="1"/>
  <c r="CE183" i="35"/>
  <c r="DL183" i="35" s="1"/>
  <c r="CE184" i="35"/>
  <c r="DL184" i="35" s="1"/>
  <c r="CD184" i="35"/>
  <c r="CE185" i="35"/>
  <c r="DL185" i="35" s="1"/>
  <c r="CD185" i="35"/>
  <c r="DK185" i="35" s="1"/>
  <c r="EB185" i="35" s="1"/>
  <c r="CD186" i="35"/>
  <c r="CE186" i="35"/>
  <c r="DL186" i="35" s="1"/>
  <c r="CE187" i="35"/>
  <c r="DL187" i="35" s="1"/>
  <c r="CD187" i="35"/>
  <c r="DK187" i="35" s="1"/>
  <c r="EB187" i="35" s="1"/>
  <c r="CE188" i="35"/>
  <c r="DL188" i="35" s="1"/>
  <c r="CD188" i="35"/>
  <c r="CD189" i="35"/>
  <c r="CE189" i="35"/>
  <c r="DL189" i="35" s="1"/>
  <c r="CD190" i="35"/>
  <c r="CE190" i="35"/>
  <c r="DL190" i="35" s="1"/>
  <c r="CD191" i="35"/>
  <c r="DK191" i="35" s="1"/>
  <c r="EB191" i="35" s="1"/>
  <c r="CE191" i="35"/>
  <c r="DL191" i="35" s="1"/>
  <c r="CD192" i="35"/>
  <c r="DK192" i="35" s="1"/>
  <c r="EB192" i="35" s="1"/>
  <c r="CE192" i="35"/>
  <c r="DL192" i="35" s="1"/>
  <c r="CE193" i="35"/>
  <c r="DL193" i="35" s="1"/>
  <c r="CD193" i="35"/>
  <c r="DK193" i="35" s="1"/>
  <c r="EB193" i="35" s="1"/>
  <c r="CD194" i="35"/>
  <c r="CE194" i="35"/>
  <c r="DL194" i="35" s="1"/>
  <c r="CE195" i="35"/>
  <c r="DL195" i="35" s="1"/>
  <c r="CD195" i="35"/>
  <c r="DK195" i="35" s="1"/>
  <c r="EB195" i="35" s="1"/>
  <c r="CD196" i="35"/>
  <c r="DK196" i="35" s="1"/>
  <c r="EB196" i="35" s="1"/>
  <c r="CE196" i="35"/>
  <c r="DL196" i="35" s="1"/>
  <c r="CD197" i="35"/>
  <c r="CE197" i="35"/>
  <c r="DL197" i="35" s="1"/>
  <c r="CE198" i="35"/>
  <c r="DL198" i="35" s="1"/>
  <c r="CD198" i="35"/>
  <c r="DK198" i="35" s="1"/>
  <c r="EB198" i="35" s="1"/>
  <c r="CD199" i="35"/>
  <c r="DK199" i="35" s="1"/>
  <c r="EB199" i="35" s="1"/>
  <c r="CE199" i="35"/>
  <c r="DL199" i="35" s="1"/>
  <c r="CE200" i="35"/>
  <c r="DL200" i="35" s="1"/>
  <c r="CD200" i="35"/>
  <c r="CD201" i="35"/>
  <c r="CE201" i="35"/>
  <c r="DL201" i="35" s="1"/>
  <c r="CD202" i="35"/>
  <c r="CE202" i="35"/>
  <c r="DL202" i="35" s="1"/>
  <c r="CD203" i="35"/>
  <c r="DK203" i="35" s="1"/>
  <c r="EB203" i="35" s="1"/>
  <c r="CE203" i="35"/>
  <c r="DL203" i="35" s="1"/>
  <c r="CD204" i="35"/>
  <c r="DK204" i="35" s="1"/>
  <c r="EB204" i="35" s="1"/>
  <c r="CE204" i="35"/>
  <c r="DL204" i="35" s="1"/>
  <c r="CD205" i="35"/>
  <c r="CE205" i="35"/>
  <c r="DL205" i="35" s="1"/>
  <c r="CE206" i="35"/>
  <c r="DL206" i="35" s="1"/>
  <c r="CD206" i="35"/>
  <c r="DK206" i="35" s="1"/>
  <c r="EB206" i="35" s="1"/>
  <c r="CD207" i="35"/>
  <c r="DK207" i="35" s="1"/>
  <c r="EB207" i="35" s="1"/>
  <c r="CE207" i="35"/>
  <c r="DL207" i="35" s="1"/>
  <c r="CE208" i="35"/>
  <c r="DL208" i="35" s="1"/>
  <c r="CD208" i="35"/>
  <c r="CD209" i="35"/>
  <c r="CE209" i="35"/>
  <c r="DL209" i="35" s="1"/>
  <c r="CD210" i="35"/>
  <c r="CE210" i="35"/>
  <c r="DL210" i="35" s="1"/>
  <c r="CD211" i="35"/>
  <c r="DK211" i="35" s="1"/>
  <c r="EB211" i="35" s="1"/>
  <c r="CE211" i="35"/>
  <c r="DL211" i="35" s="1"/>
  <c r="CE212" i="35"/>
  <c r="DL212" i="35" s="1"/>
  <c r="CD212" i="35"/>
  <c r="CD213" i="35"/>
  <c r="CE213" i="35"/>
  <c r="DL213" i="35" s="1"/>
  <c r="CE214" i="35"/>
  <c r="DL214" i="35" s="1"/>
  <c r="CD214" i="35"/>
  <c r="DK214" i="35" s="1"/>
  <c r="EB214" i="35" s="1"/>
  <c r="CD215" i="35"/>
  <c r="DK215" i="35" s="1"/>
  <c r="EB215" i="35" s="1"/>
  <c r="CE215" i="35"/>
  <c r="DL215" i="35" s="1"/>
  <c r="CE216" i="35"/>
  <c r="DL216" i="35" s="1"/>
  <c r="CD216" i="35"/>
  <c r="CD217" i="35"/>
  <c r="CE217" i="35"/>
  <c r="DL217" i="35" s="1"/>
  <c r="CD218" i="35"/>
  <c r="CE218" i="35"/>
  <c r="DL218" i="35" s="1"/>
  <c r="CD219" i="35"/>
  <c r="DK219" i="35" s="1"/>
  <c r="EB219" i="35" s="1"/>
  <c r="CE219" i="35"/>
  <c r="DL219" i="35" s="1"/>
  <c r="CE220" i="35"/>
  <c r="DL220" i="35" s="1"/>
  <c r="CD220" i="35"/>
  <c r="CE221" i="35"/>
  <c r="DL221" i="35" s="1"/>
  <c r="CD221" i="35"/>
  <c r="DK221" i="35" s="1"/>
  <c r="EB221" i="35" s="1"/>
  <c r="CD222" i="35"/>
  <c r="CE222" i="35"/>
  <c r="DL222" i="35" s="1"/>
  <c r="CD223" i="35"/>
  <c r="DK223" i="35" s="1"/>
  <c r="EB223" i="35" s="1"/>
  <c r="CE223" i="35"/>
  <c r="DL223" i="35" s="1"/>
  <c r="CE224" i="35"/>
  <c r="DL224" i="35" s="1"/>
  <c r="CD224" i="35"/>
  <c r="CD225" i="35"/>
  <c r="CE225" i="35"/>
  <c r="DL225" i="35" s="1"/>
  <c r="CE226" i="35"/>
  <c r="DL226" i="35" s="1"/>
  <c r="CD226" i="35"/>
  <c r="DK226" i="35" s="1"/>
  <c r="EB226" i="35" s="1"/>
  <c r="CE227" i="35"/>
  <c r="DL227" i="35" s="1"/>
  <c r="CD227" i="35"/>
  <c r="DK227" i="35" s="1"/>
  <c r="EB227" i="35" s="1"/>
  <c r="CE228" i="35"/>
  <c r="DL228" i="35" s="1"/>
  <c r="CD228" i="35"/>
  <c r="CE229" i="35"/>
  <c r="DL229" i="35" s="1"/>
  <c r="CD229" i="35"/>
  <c r="DK229" i="35" s="1"/>
  <c r="EB229" i="35" s="1"/>
  <c r="CD230" i="35"/>
  <c r="CE230" i="35"/>
  <c r="DL230" i="35" s="1"/>
  <c r="CD231" i="35"/>
  <c r="DK231" i="35" s="1"/>
  <c r="EB231" i="35" s="1"/>
  <c r="CE231" i="35"/>
  <c r="DL231" i="35" s="1"/>
  <c r="CD232" i="35"/>
  <c r="DK232" i="35" s="1"/>
  <c r="EB232" i="35" s="1"/>
  <c r="CE232" i="35"/>
  <c r="DL232" i="35" s="1"/>
  <c r="CD233" i="35"/>
  <c r="CE233" i="35"/>
  <c r="DL233" i="35" s="1"/>
  <c r="CD234" i="35"/>
  <c r="CE234" i="35"/>
  <c r="DL234" i="35" s="1"/>
  <c r="CD235" i="35"/>
  <c r="DK235" i="35" s="1"/>
  <c r="EB235" i="35" s="1"/>
  <c r="CE235" i="35"/>
  <c r="DL235" i="35" s="1"/>
  <c r="CE236" i="35"/>
  <c r="DL236" i="35" s="1"/>
  <c r="CD236" i="35"/>
  <c r="CE237" i="35"/>
  <c r="DL237" i="35" s="1"/>
  <c r="CD237" i="35"/>
  <c r="DK237" i="35" s="1"/>
  <c r="EB237" i="35" s="1"/>
  <c r="CE238" i="35"/>
  <c r="DL238" i="35" s="1"/>
  <c r="CD238" i="35"/>
  <c r="DK238" i="35" s="1"/>
  <c r="EB238" i="35" s="1"/>
  <c r="CD239" i="35"/>
  <c r="DK239" i="35" s="1"/>
  <c r="EB239" i="35" s="1"/>
  <c r="CE239" i="35"/>
  <c r="DL239" i="35" s="1"/>
  <c r="CE240" i="35"/>
  <c r="DL240" i="35" s="1"/>
  <c r="CD240" i="35"/>
  <c r="CD241" i="35"/>
  <c r="CE241" i="35"/>
  <c r="DL241" i="35" s="1"/>
  <c r="CE242" i="35"/>
  <c r="DL242" i="35" s="1"/>
  <c r="CD242" i="35"/>
  <c r="DK242" i="35" s="1"/>
  <c r="EB242" i="35" s="1"/>
  <c r="CD243" i="35"/>
  <c r="DK243" i="35" s="1"/>
  <c r="EB243" i="35" s="1"/>
  <c r="CE243" i="35"/>
  <c r="DL243" i="35" s="1"/>
  <c r="CE244" i="35"/>
  <c r="DL244" i="35" s="1"/>
  <c r="CD244" i="35"/>
  <c r="CD245" i="35"/>
  <c r="CE245" i="35"/>
  <c r="DL245" i="35" s="1"/>
  <c r="CD246" i="35"/>
  <c r="CE246" i="35"/>
  <c r="DL246" i="35" s="1"/>
  <c r="CD247" i="35"/>
  <c r="DK247" i="35" s="1"/>
  <c r="EB247" i="35" s="1"/>
  <c r="CE247" i="35"/>
  <c r="DL247" i="35" s="1"/>
  <c r="CE248" i="35"/>
  <c r="DL248" i="35" s="1"/>
  <c r="CD248" i="35"/>
  <c r="CD249" i="35"/>
  <c r="CE249" i="35"/>
  <c r="DL249" i="35" s="1"/>
  <c r="CD250" i="35"/>
  <c r="CE250" i="35"/>
  <c r="DL250" i="35" s="1"/>
  <c r="CD251" i="35"/>
  <c r="DK251" i="35" s="1"/>
  <c r="EB251" i="35" s="1"/>
  <c r="CE251" i="35"/>
  <c r="DL251" i="35" s="1"/>
  <c r="CD252" i="35"/>
  <c r="DK252" i="35" s="1"/>
  <c r="EB252" i="35" s="1"/>
  <c r="CE252" i="35"/>
  <c r="DL252" i="35" s="1"/>
  <c r="CE253" i="35"/>
  <c r="DL253" i="35" s="1"/>
  <c r="CD253" i="35"/>
  <c r="DK253" i="35" s="1"/>
  <c r="EB253" i="35" s="1"/>
  <c r="CD254" i="35"/>
  <c r="CE254" i="35"/>
  <c r="DL254" i="35" s="1"/>
  <c r="CE255" i="35"/>
  <c r="DL255" i="35" s="1"/>
  <c r="CD255" i="35"/>
  <c r="DK255" i="35" s="1"/>
  <c r="EB255" i="35" s="1"/>
  <c r="CD256" i="35"/>
  <c r="DK256" i="35" s="1"/>
  <c r="EB256" i="35" s="1"/>
  <c r="CE256" i="35"/>
  <c r="DL256" i="35" s="1"/>
  <c r="CD257" i="35"/>
  <c r="CE257" i="35"/>
  <c r="DL257" i="35" s="1"/>
  <c r="CD258" i="35"/>
  <c r="CE258" i="35"/>
  <c r="DL258" i="35" s="1"/>
  <c r="CD259" i="35"/>
  <c r="DK259" i="35" s="1"/>
  <c r="EB259" i="35" s="1"/>
  <c r="CE259" i="35"/>
  <c r="DL259" i="35" s="1"/>
  <c r="CD260" i="35"/>
  <c r="DK260" i="35" s="1"/>
  <c r="EB260" i="35" s="1"/>
  <c r="CE260" i="35"/>
  <c r="DL260" i="35" s="1"/>
  <c r="CD261" i="35"/>
  <c r="CE261" i="35"/>
  <c r="DL261" i="35" s="1"/>
  <c r="CD262" i="35"/>
  <c r="CE262" i="35"/>
  <c r="DL262" i="35" s="1"/>
  <c r="CE263" i="35"/>
  <c r="DL263" i="35" s="1"/>
  <c r="CD263" i="35"/>
  <c r="DK263" i="35" s="1"/>
  <c r="EB263" i="35" s="1"/>
  <c r="CE264" i="35"/>
  <c r="DL264" i="35" s="1"/>
  <c r="CD264" i="35"/>
  <c r="CE265" i="35"/>
  <c r="DL265" i="35" s="1"/>
  <c r="CD265" i="35"/>
  <c r="DK265" i="35" s="1"/>
  <c r="EB265" i="35" s="1"/>
  <c r="CD266" i="35"/>
  <c r="CE266" i="35"/>
  <c r="DL266" i="35" s="1"/>
  <c r="CD267" i="35"/>
  <c r="DK267" i="35" s="1"/>
  <c r="EB267" i="35" s="1"/>
  <c r="CE267" i="35"/>
  <c r="DL267" i="35" s="1"/>
  <c r="CD268" i="35"/>
  <c r="DK268" i="35" s="1"/>
  <c r="EB268" i="35" s="1"/>
  <c r="CE268" i="35"/>
  <c r="DL268" i="35" s="1"/>
  <c r="CD269" i="35"/>
  <c r="CE269" i="35"/>
  <c r="DL269" i="35" s="1"/>
  <c r="CE270" i="35"/>
  <c r="DL270" i="35" s="1"/>
  <c r="CD270" i="35"/>
  <c r="DK270" i="35" s="1"/>
  <c r="EB270" i="35" s="1"/>
  <c r="CD271" i="35"/>
  <c r="DK271" i="35" s="1"/>
  <c r="EB271" i="35" s="1"/>
  <c r="CE271" i="35"/>
  <c r="DL271" i="35" s="1"/>
  <c r="CD272" i="35"/>
  <c r="DK272" i="35" s="1"/>
  <c r="EB272" i="35" s="1"/>
  <c r="CE272" i="35"/>
  <c r="DL272" i="35" s="1"/>
  <c r="CE273" i="35"/>
  <c r="DL273" i="35" s="1"/>
  <c r="CD273" i="35"/>
  <c r="DK273" i="35" s="1"/>
  <c r="EB273" i="35" s="1"/>
  <c r="CD274" i="35"/>
  <c r="CE274" i="35"/>
  <c r="DL274" i="35" s="1"/>
  <c r="CD275" i="35"/>
  <c r="DK275" i="35" s="1"/>
  <c r="EB275" i="35" s="1"/>
  <c r="CE275" i="35"/>
  <c r="DL275" i="35" s="1"/>
  <c r="CE276" i="35"/>
  <c r="DL276" i="35" s="1"/>
  <c r="CD276" i="35"/>
  <c r="CD277" i="35"/>
  <c r="CE277" i="35"/>
  <c r="DL277" i="35" s="1"/>
  <c r="CD278" i="35"/>
  <c r="CE278" i="35"/>
  <c r="DL278" i="35" s="1"/>
  <c r="CD279" i="35"/>
  <c r="DK279" i="35" s="1"/>
  <c r="EB279" i="35" s="1"/>
  <c r="CE279" i="35"/>
  <c r="DL279" i="35" s="1"/>
  <c r="CE280" i="35"/>
  <c r="DL280" i="35" s="1"/>
  <c r="CD280" i="35"/>
  <c r="CE281" i="35"/>
  <c r="DL281" i="35" s="1"/>
  <c r="CD281" i="35"/>
  <c r="DK281" i="35" s="1"/>
  <c r="EB281" i="35" s="1"/>
  <c r="CE282" i="35"/>
  <c r="DL282" i="35" s="1"/>
  <c r="CD282" i="35"/>
  <c r="DK282" i="35" s="1"/>
  <c r="EB282" i="35" s="1"/>
  <c r="CD283" i="35"/>
  <c r="DK283" i="35" s="1"/>
  <c r="EB283" i="35" s="1"/>
  <c r="CE283" i="35"/>
  <c r="DL283" i="35" s="1"/>
  <c r="CD284" i="35"/>
  <c r="DK284" i="35" s="1"/>
  <c r="EB284" i="35" s="1"/>
  <c r="CE284" i="35"/>
  <c r="DL284" i="35" s="1"/>
  <c r="CD285" i="35"/>
  <c r="CE285" i="35"/>
  <c r="DL285" i="35" s="1"/>
  <c r="CE286" i="35"/>
  <c r="DL286" i="35" s="1"/>
  <c r="CD286" i="35"/>
  <c r="DK286" i="35" s="1"/>
  <c r="EB286" i="35" s="1"/>
  <c r="CD287" i="35"/>
  <c r="DK287" i="35" s="1"/>
  <c r="EB287" i="35" s="1"/>
  <c r="CE287" i="35"/>
  <c r="DL287" i="35" s="1"/>
  <c r="CE288" i="35"/>
  <c r="DL288" i="35" s="1"/>
  <c r="CD288" i="35"/>
  <c r="CE289" i="35"/>
  <c r="DL289" i="35" s="1"/>
  <c r="CD289" i="35"/>
  <c r="DK289" i="35" s="1"/>
  <c r="EB289" i="35" s="1"/>
  <c r="CE290" i="35"/>
  <c r="DL290" i="35" s="1"/>
  <c r="CD290" i="35"/>
  <c r="DK290" i="35" s="1"/>
  <c r="EB290" i="35" s="1"/>
  <c r="CD291" i="35"/>
  <c r="DK291" i="35" s="1"/>
  <c r="EB291" i="35" s="1"/>
  <c r="CE291" i="35"/>
  <c r="DL291" i="35" s="1"/>
  <c r="CD292" i="35"/>
  <c r="DK292" i="35" s="1"/>
  <c r="EB292" i="35" s="1"/>
  <c r="CE292" i="35"/>
  <c r="DL292" i="35" s="1"/>
  <c r="CD293" i="35"/>
  <c r="CE293" i="35"/>
  <c r="DL293" i="35" s="1"/>
  <c r="CE294" i="35"/>
  <c r="DL294" i="35" s="1"/>
  <c r="CD294" i="35"/>
  <c r="DK294" i="35" s="1"/>
  <c r="EB294" i="35" s="1"/>
  <c r="CD295" i="35"/>
  <c r="DK295" i="35" s="1"/>
  <c r="EB295" i="35" s="1"/>
  <c r="CE295" i="35"/>
  <c r="DL295" i="35" s="1"/>
  <c r="CE296" i="35"/>
  <c r="DL296" i="35" s="1"/>
  <c r="CD296" i="35"/>
  <c r="CE297" i="35"/>
  <c r="DL297" i="35" s="1"/>
  <c r="CD297" i="35"/>
  <c r="DK297" i="35" s="1"/>
  <c r="EB297" i="35" s="1"/>
  <c r="CE298" i="35"/>
  <c r="DL298" i="35" s="1"/>
  <c r="CD298" i="35"/>
  <c r="DK298" i="35" s="1"/>
  <c r="EB298" i="35" s="1"/>
  <c r="CE299" i="35"/>
  <c r="DL299" i="35" s="1"/>
  <c r="CD299" i="35"/>
  <c r="DK299" i="35" s="1"/>
  <c r="EB299" i="35" s="1"/>
  <c r="CD300" i="35"/>
  <c r="DK300" i="35" s="1"/>
  <c r="EB300" i="35" s="1"/>
  <c r="CE300" i="35"/>
  <c r="DL300" i="35" s="1"/>
  <c r="CD301" i="35"/>
  <c r="CE301" i="35"/>
  <c r="DL301" i="35" s="1"/>
  <c r="CD302" i="35"/>
  <c r="DK302" i="35" s="1"/>
  <c r="EB302" i="35" s="1"/>
  <c r="CE302" i="35"/>
  <c r="DL302" i="35" s="1"/>
  <c r="CD303" i="35"/>
  <c r="DK303" i="35" s="1"/>
  <c r="EB303" i="35" s="1"/>
  <c r="CE303" i="35"/>
  <c r="DL303" i="35" s="1"/>
  <c r="CD304" i="35"/>
  <c r="DK304" i="35" s="1"/>
  <c r="EB304" i="35" s="1"/>
  <c r="CE304" i="35"/>
  <c r="DL304" i="35" s="1"/>
  <c r="CE305" i="35"/>
  <c r="DL305" i="35" s="1"/>
  <c r="CD305" i="35"/>
  <c r="DK305" i="35" s="1"/>
  <c r="EB305" i="35" s="1"/>
  <c r="CD306" i="35"/>
  <c r="CE306" i="35"/>
  <c r="DL306" i="35" s="1"/>
  <c r="CE307" i="35"/>
  <c r="DL307" i="35" s="1"/>
  <c r="CD307" i="35"/>
  <c r="CD308" i="35"/>
  <c r="DK308" i="35" s="1"/>
  <c r="EB308" i="35" s="1"/>
  <c r="CE308" i="35"/>
  <c r="DL308" i="35" s="1"/>
  <c r="CE309" i="35"/>
  <c r="DL309" i="35" s="1"/>
  <c r="CD309" i="35"/>
  <c r="DK309" i="35" s="1"/>
  <c r="EB309" i="35" s="1"/>
  <c r="CD310" i="35"/>
  <c r="CE310" i="35"/>
  <c r="DL310" i="35" s="1"/>
  <c r="CD311" i="35"/>
  <c r="DK311" i="35" s="1"/>
  <c r="EB311" i="35" s="1"/>
  <c r="CE311" i="35"/>
  <c r="DL311" i="35" s="1"/>
  <c r="CD312" i="35"/>
  <c r="DK312" i="35" s="1"/>
  <c r="EB312" i="35" s="1"/>
  <c r="CE312" i="35"/>
  <c r="DL312" i="35" s="1"/>
  <c r="CE313" i="35"/>
  <c r="DL313" i="35" s="1"/>
  <c r="CD313" i="35"/>
  <c r="DK313" i="35" s="1"/>
  <c r="EB313" i="35" s="1"/>
  <c r="CD314" i="35"/>
  <c r="CE314" i="35"/>
  <c r="DL314" i="35" s="1"/>
  <c r="CD315" i="35"/>
  <c r="DK315" i="35" s="1"/>
  <c r="EB315" i="35" s="1"/>
  <c r="CE315" i="35"/>
  <c r="DL315" i="35" s="1"/>
  <c r="CD316" i="35"/>
  <c r="DK316" i="35" s="1"/>
  <c r="EB316" i="35" s="1"/>
  <c r="CE316" i="35"/>
  <c r="DL316" i="35" s="1"/>
  <c r="CD317" i="35"/>
  <c r="CE317" i="35"/>
  <c r="DL317" i="35" s="1"/>
  <c r="CD318" i="35"/>
  <c r="CE318" i="35"/>
  <c r="DL318" i="35" s="1"/>
  <c r="CD319" i="35"/>
  <c r="DK319" i="35" s="1"/>
  <c r="EB319" i="35" s="1"/>
  <c r="CE319" i="35"/>
  <c r="DL319" i="35" s="1"/>
  <c r="CE320" i="35"/>
  <c r="DL320" i="35" s="1"/>
  <c r="CD320" i="35"/>
  <c r="CD321" i="35"/>
  <c r="CE321" i="35"/>
  <c r="DL321" i="35" s="1"/>
  <c r="CD322" i="35"/>
  <c r="CE322" i="35"/>
  <c r="DL322" i="35" s="1"/>
  <c r="CD323" i="35"/>
  <c r="DK323" i="35" s="1"/>
  <c r="EB323" i="35" s="1"/>
  <c r="CE323" i="35"/>
  <c r="DL323" i="35" s="1"/>
  <c r="CD324" i="35"/>
  <c r="DK324" i="35" s="1"/>
  <c r="EB324" i="35" s="1"/>
  <c r="CE324" i="35"/>
  <c r="DL324" i="35" s="1"/>
  <c r="CE325" i="35"/>
  <c r="DL325" i="35" s="1"/>
  <c r="CD325" i="35"/>
  <c r="DK325" i="35" s="1"/>
  <c r="EB325" i="35" s="1"/>
  <c r="CE326" i="35"/>
  <c r="DL326" i="35" s="1"/>
  <c r="CD326" i="35"/>
  <c r="DK326" i="35" s="1"/>
  <c r="EB326" i="35" s="1"/>
  <c r="CD327" i="35"/>
  <c r="DK327" i="35" s="1"/>
  <c r="EB327" i="35" s="1"/>
  <c r="CE327" i="35"/>
  <c r="DL327" i="35" s="1"/>
  <c r="CD328" i="35"/>
  <c r="DK328" i="35" s="1"/>
  <c r="EB328" i="35" s="1"/>
  <c r="CE328" i="35"/>
  <c r="DL328" i="35" s="1"/>
  <c r="CE329" i="35"/>
  <c r="DL329" i="35" s="1"/>
  <c r="CD329" i="35"/>
  <c r="DK329" i="35" s="1"/>
  <c r="EB329" i="35" s="1"/>
  <c r="CE330" i="35"/>
  <c r="DL330" i="35" s="1"/>
  <c r="CD330" i="35"/>
  <c r="DK330" i="35" s="1"/>
  <c r="EB330" i="35" s="1"/>
  <c r="CD331" i="35"/>
  <c r="DK331" i="35" s="1"/>
  <c r="EB331" i="35" s="1"/>
  <c r="CE331" i="35"/>
  <c r="DL331" i="35" s="1"/>
  <c r="CE332" i="35"/>
  <c r="DL332" i="35" s="1"/>
  <c r="CD332" i="35"/>
  <c r="CD333" i="35"/>
  <c r="CE333" i="35"/>
  <c r="DL333" i="35" s="1"/>
  <c r="CD334" i="35"/>
  <c r="CE334" i="35"/>
  <c r="DL334" i="35" s="1"/>
  <c r="CD335" i="35"/>
  <c r="DK335" i="35" s="1"/>
  <c r="EB335" i="35" s="1"/>
  <c r="CE335" i="35"/>
  <c r="DL335" i="35" s="1"/>
  <c r="CE336" i="35"/>
  <c r="DL336" i="35" s="1"/>
  <c r="CD336" i="35"/>
  <c r="CE337" i="35"/>
  <c r="DL337" i="35" s="1"/>
  <c r="CD337" i="35"/>
  <c r="DK337" i="35" s="1"/>
  <c r="EB337" i="35" s="1"/>
  <c r="CE338" i="35"/>
  <c r="DL338" i="35" s="1"/>
  <c r="CD338" i="35"/>
  <c r="DK338" i="35" s="1"/>
  <c r="EB338" i="35" s="1"/>
  <c r="CE339" i="35"/>
  <c r="DL339" i="35" s="1"/>
  <c r="CD339" i="35"/>
  <c r="CD340" i="35"/>
  <c r="DK340" i="35" s="1"/>
  <c r="EB340" i="35" s="1"/>
  <c r="CE340" i="35"/>
  <c r="DL340" i="35" s="1"/>
  <c r="CE341" i="35"/>
  <c r="DL341" i="35" s="1"/>
  <c r="CD341" i="35"/>
  <c r="DK341" i="35" s="1"/>
  <c r="EB341" i="35" s="1"/>
  <c r="CD342" i="35"/>
  <c r="CE342" i="35"/>
  <c r="DL342" i="35" s="1"/>
  <c r="CE343" i="35"/>
  <c r="DL343" i="35" s="1"/>
  <c r="CD343" i="35"/>
  <c r="CE344" i="35"/>
  <c r="DL344" i="35" s="1"/>
  <c r="CD344" i="35"/>
  <c r="CD345" i="35"/>
  <c r="CE345" i="35"/>
  <c r="DL345" i="35" s="1"/>
  <c r="CD346" i="35"/>
  <c r="CE346" i="35"/>
  <c r="DL346" i="35" s="1"/>
  <c r="CE347" i="35"/>
  <c r="DL347" i="35" s="1"/>
  <c r="CD347" i="35"/>
  <c r="CE348" i="35"/>
  <c r="DL348" i="35" s="1"/>
  <c r="CD348" i="35"/>
  <c r="CE349" i="35"/>
  <c r="DL349" i="35" s="1"/>
  <c r="CD349" i="35"/>
  <c r="DK349" i="35" s="1"/>
  <c r="EB349" i="35" s="1"/>
  <c r="CE350" i="35"/>
  <c r="DL350" i="35" s="1"/>
  <c r="CD350" i="35"/>
  <c r="DK350" i="35" s="1"/>
  <c r="EB350" i="35" s="1"/>
  <c r="CE351" i="35"/>
  <c r="DL351" i="35" s="1"/>
  <c r="CD351" i="35"/>
  <c r="CE352" i="35"/>
  <c r="DL352" i="35" s="1"/>
  <c r="CD352" i="35"/>
  <c r="CD353" i="35"/>
  <c r="DK353" i="35" s="1"/>
  <c r="EB353" i="35" s="1"/>
  <c r="CE353" i="35"/>
  <c r="DL353" i="35" s="1"/>
  <c r="CD354" i="35"/>
  <c r="CE354" i="35"/>
  <c r="DL354" i="35" s="1"/>
  <c r="CD355" i="35"/>
  <c r="DK355" i="35" s="1"/>
  <c r="EB355" i="35" s="1"/>
  <c r="CE355" i="35"/>
  <c r="DL355" i="35" s="1"/>
  <c r="CE356" i="35"/>
  <c r="DL356" i="35" s="1"/>
  <c r="CD356" i="35"/>
  <c r="CD357" i="35"/>
  <c r="CE357" i="35"/>
  <c r="DL357" i="35" s="1"/>
  <c r="CD358" i="35"/>
  <c r="CE358" i="35"/>
  <c r="DL358" i="35" s="1"/>
  <c r="CE359" i="35"/>
  <c r="DL359" i="35" s="1"/>
  <c r="CD359" i="35"/>
  <c r="CE360" i="35"/>
  <c r="DL360" i="35" s="1"/>
  <c r="CD360" i="35"/>
  <c r="CD361" i="35"/>
  <c r="CE361" i="35"/>
  <c r="DL361" i="35" s="1"/>
  <c r="CD362" i="35"/>
  <c r="CE362" i="35"/>
  <c r="DL362" i="35" s="1"/>
  <c r="CD363" i="35"/>
  <c r="DK363" i="35" s="1"/>
  <c r="EB363" i="35" s="1"/>
  <c r="CE363" i="35"/>
  <c r="DL363" i="35" s="1"/>
  <c r="CE364" i="35"/>
  <c r="DL364" i="35" s="1"/>
  <c r="CD364" i="35"/>
  <c r="CD365" i="35"/>
  <c r="CE365" i="35"/>
  <c r="DL365" i="35" s="1"/>
  <c r="CE366" i="35"/>
  <c r="DL366" i="35" s="1"/>
  <c r="CD366" i="35"/>
  <c r="DK366" i="35" s="1"/>
  <c r="EB366" i="35" s="1"/>
  <c r="CD367" i="35"/>
  <c r="DK367" i="35" s="1"/>
  <c r="EB367" i="35" s="1"/>
  <c r="CE367" i="35"/>
  <c r="DL367" i="35" s="1"/>
  <c r="CD368" i="35"/>
  <c r="DK368" i="35" s="1"/>
  <c r="EB368" i="35" s="1"/>
  <c r="CE368" i="35"/>
  <c r="DL368" i="35" s="1"/>
  <c r="CD369" i="35"/>
  <c r="CE369" i="35"/>
  <c r="DL369" i="35" s="1"/>
  <c r="CD370" i="35"/>
  <c r="CE370" i="35"/>
  <c r="DL370" i="35" s="1"/>
  <c r="CD371" i="35"/>
  <c r="DK371" i="35" s="1"/>
  <c r="EB371" i="35" s="1"/>
  <c r="CE371" i="35"/>
  <c r="DL371" i="35" s="1"/>
  <c r="CE372" i="35"/>
  <c r="DL372" i="35" s="1"/>
  <c r="CD372" i="35"/>
  <c r="CD373" i="35"/>
  <c r="CE373" i="35"/>
  <c r="DL373" i="35" s="1"/>
  <c r="CE374" i="35"/>
  <c r="DL374" i="35" s="1"/>
  <c r="CD374" i="35"/>
  <c r="DK374" i="35" s="1"/>
  <c r="EB374" i="35" s="1"/>
  <c r="CD375" i="35"/>
  <c r="DK375" i="35" s="1"/>
  <c r="EB375" i="35" s="1"/>
  <c r="CE375" i="35"/>
  <c r="DL375" i="35" s="1"/>
  <c r="CD376" i="35"/>
  <c r="DK376" i="35" s="1"/>
  <c r="EB376" i="35" s="1"/>
  <c r="CE376" i="35"/>
  <c r="DL376" i="35" s="1"/>
  <c r="CD377" i="35"/>
  <c r="CE377" i="35"/>
  <c r="DL377" i="35" s="1"/>
  <c r="CE378" i="35"/>
  <c r="DL378" i="35" s="1"/>
  <c r="CD378" i="35"/>
  <c r="DK378" i="35" s="1"/>
  <c r="EB378" i="35" s="1"/>
  <c r="CE379" i="35"/>
  <c r="DL379" i="35" s="1"/>
  <c r="CD379" i="35"/>
  <c r="CD380" i="35"/>
  <c r="DK380" i="35" s="1"/>
  <c r="EB380" i="35" s="1"/>
  <c r="CE380" i="35"/>
  <c r="DL380" i="35" s="1"/>
  <c r="CE381" i="35"/>
  <c r="DL381" i="35" s="1"/>
  <c r="CD381" i="35"/>
  <c r="DK381" i="35" s="1"/>
  <c r="EB381" i="35" s="1"/>
  <c r="CD382" i="35"/>
  <c r="CE382" i="35"/>
  <c r="DL382" i="35" s="1"/>
  <c r="CD383" i="35"/>
  <c r="DK383" i="35" s="1"/>
  <c r="EB383" i="35" s="1"/>
  <c r="CE383" i="35"/>
  <c r="DL383" i="35" s="1"/>
  <c r="CD384" i="35"/>
  <c r="DK384" i="35" s="1"/>
  <c r="EB384" i="35" s="1"/>
  <c r="CE384" i="35"/>
  <c r="DL384" i="35" s="1"/>
  <c r="CE385" i="35"/>
  <c r="DL385" i="35" s="1"/>
  <c r="CD385" i="35"/>
  <c r="DK385" i="35" s="1"/>
  <c r="EB385" i="35" s="1"/>
  <c r="CD386" i="35"/>
  <c r="CE386" i="35"/>
  <c r="DL386" i="35" s="1"/>
  <c r="CD387" i="35"/>
  <c r="DK387" i="35" s="1"/>
  <c r="EB387" i="35" s="1"/>
  <c r="CE387" i="35"/>
  <c r="DL387" i="35" s="1"/>
  <c r="CD388" i="35"/>
  <c r="DK388" i="35" s="1"/>
  <c r="EB388" i="35" s="1"/>
  <c r="CE388" i="35"/>
  <c r="DL388" i="35" s="1"/>
  <c r="CD389" i="35"/>
  <c r="CE389" i="35"/>
  <c r="DL389" i="35" s="1"/>
  <c r="CD390" i="35"/>
  <c r="CE390" i="35"/>
  <c r="DL390" i="35" s="1"/>
  <c r="CD391" i="35"/>
  <c r="DK391" i="35" s="1"/>
  <c r="EB391" i="35" s="1"/>
  <c r="CE391" i="35"/>
  <c r="DL391" i="35" s="1"/>
  <c r="CE392" i="35"/>
  <c r="DL392" i="35" s="1"/>
  <c r="CD392" i="35"/>
  <c r="CD393" i="35"/>
  <c r="CE393" i="35"/>
  <c r="DL393" i="35" s="1"/>
  <c r="CE394" i="35"/>
  <c r="DL394" i="35" s="1"/>
  <c r="CD394" i="35"/>
  <c r="DK394" i="35" s="1"/>
  <c r="EB394" i="35" s="1"/>
  <c r="CE395" i="35"/>
  <c r="DL395" i="35" s="1"/>
  <c r="CD395" i="35"/>
  <c r="CE396" i="35"/>
  <c r="DL396" i="35" s="1"/>
  <c r="CD396" i="35"/>
  <c r="CE397" i="35"/>
  <c r="DL397" i="35" s="1"/>
  <c r="CD397" i="35"/>
  <c r="DK397" i="35" s="1"/>
  <c r="EB397" i="35" s="1"/>
  <c r="CE398" i="35"/>
  <c r="DL398" i="35" s="1"/>
  <c r="CD398" i="35"/>
  <c r="DK398" i="35" s="1"/>
  <c r="EB398" i="35" s="1"/>
  <c r="CE399" i="35"/>
  <c r="DL399" i="35" s="1"/>
  <c r="CD399" i="35"/>
  <c r="CD400" i="35"/>
  <c r="DK400" i="35" s="1"/>
  <c r="EB400" i="35" s="1"/>
  <c r="CE400" i="35"/>
  <c r="DL400" i="35" s="1"/>
  <c r="CD401" i="35"/>
  <c r="CE401" i="35"/>
  <c r="DL401" i="35" s="1"/>
  <c r="CD402" i="35"/>
  <c r="CE402" i="35"/>
  <c r="DL402" i="35" s="1"/>
  <c r="CD403" i="35"/>
  <c r="DK403" i="35" s="1"/>
  <c r="EB403" i="35" s="1"/>
  <c r="CE403" i="35"/>
  <c r="DL403" i="35" s="1"/>
  <c r="CD404" i="35"/>
  <c r="DK404" i="35" s="1"/>
  <c r="EB404" i="35" s="1"/>
  <c r="CE404" i="35"/>
  <c r="DL404" i="35" s="1"/>
  <c r="CE405" i="35"/>
  <c r="DL405" i="35" s="1"/>
  <c r="CD405" i="35"/>
  <c r="DK405" i="35" s="1"/>
  <c r="EB405" i="35" s="1"/>
  <c r="CD406" i="35"/>
  <c r="CE406" i="35"/>
  <c r="DL406" i="35" s="1"/>
  <c r="CE407" i="35"/>
  <c r="DL407" i="35" s="1"/>
  <c r="CD407" i="35"/>
  <c r="CD408" i="35"/>
  <c r="DK408" i="35" s="1"/>
  <c r="EB408" i="35" s="1"/>
  <c r="CE408" i="35"/>
  <c r="DL408" i="35" s="1"/>
  <c r="CD409" i="35"/>
  <c r="CE409" i="35"/>
  <c r="DL409" i="35" s="1"/>
  <c r="CD410" i="35"/>
  <c r="CE410" i="35"/>
  <c r="DL410" i="35" s="1"/>
  <c r="CE411" i="35"/>
  <c r="DL411" i="35" s="1"/>
  <c r="CD411" i="35"/>
  <c r="CD412" i="35"/>
  <c r="DK412" i="35" s="1"/>
  <c r="EB412" i="35" s="1"/>
  <c r="CE412" i="35"/>
  <c r="DL412" i="35" s="1"/>
  <c r="CD413" i="35"/>
  <c r="CE413" i="35"/>
  <c r="DL413" i="35" s="1"/>
  <c r="CE414" i="35"/>
  <c r="DL414" i="35" s="1"/>
  <c r="CD414" i="35"/>
  <c r="DK414" i="35" s="1"/>
  <c r="EB414" i="35" s="1"/>
  <c r="CD415" i="35"/>
  <c r="DK415" i="35" s="1"/>
  <c r="EB415" i="35" s="1"/>
  <c r="CE415" i="35"/>
  <c r="DL415" i="35" s="1"/>
  <c r="CE416" i="35"/>
  <c r="DL416" i="35" s="1"/>
  <c r="CD416" i="35"/>
  <c r="CD417" i="35"/>
  <c r="CE417" i="35"/>
  <c r="DL417" i="35" s="1"/>
  <c r="CE418" i="35"/>
  <c r="DL418" i="35" s="1"/>
  <c r="CD418" i="35"/>
  <c r="DK418" i="35" s="1"/>
  <c r="EB418" i="35" s="1"/>
  <c r="CD419" i="35"/>
  <c r="DK419" i="35" s="1"/>
  <c r="EB419" i="35" s="1"/>
  <c r="CE419" i="35"/>
  <c r="DL419" i="35" s="1"/>
  <c r="CD420" i="35"/>
  <c r="DK420" i="35" s="1"/>
  <c r="EB420" i="35" s="1"/>
  <c r="CE420" i="35"/>
  <c r="DL420" i="35" s="1"/>
  <c r="CD421" i="35"/>
  <c r="CE421" i="35"/>
  <c r="DL421" i="35" s="1"/>
  <c r="CD422" i="35"/>
  <c r="CE422" i="35"/>
  <c r="DL422" i="35" s="1"/>
  <c r="CE423" i="35"/>
  <c r="DL423" i="35" s="1"/>
  <c r="CD423" i="35"/>
  <c r="CD424" i="35"/>
  <c r="DK424" i="35" s="1"/>
  <c r="EB424" i="35" s="1"/>
  <c r="CE424" i="35"/>
  <c r="DL424" i="35" s="1"/>
  <c r="CD425" i="35"/>
  <c r="CE425" i="35"/>
  <c r="DL425" i="35" s="1"/>
  <c r="CE426" i="35"/>
  <c r="DL426" i="35" s="1"/>
  <c r="CD426" i="35"/>
  <c r="DK426" i="35" s="1"/>
  <c r="EB426" i="35" s="1"/>
  <c r="CE427" i="35"/>
  <c r="DL427" i="35" s="1"/>
  <c r="CD427" i="35"/>
  <c r="CD428" i="35"/>
  <c r="DK428" i="35" s="1"/>
  <c r="EB428" i="35" s="1"/>
  <c r="CE428" i="35"/>
  <c r="DL428" i="35" s="1"/>
  <c r="CD429" i="35"/>
  <c r="CE429" i="35"/>
  <c r="DL429" i="35" s="1"/>
  <c r="CD430" i="35"/>
  <c r="CE430" i="35"/>
  <c r="DL430" i="35" s="1"/>
  <c r="CD431" i="35"/>
  <c r="DK431" i="35" s="1"/>
  <c r="EB431" i="35" s="1"/>
  <c r="CE431" i="35"/>
  <c r="DL431" i="35" s="1"/>
  <c r="CD432" i="35"/>
  <c r="DK432" i="35" s="1"/>
  <c r="EB432" i="35" s="1"/>
  <c r="CE432" i="35"/>
  <c r="DL432" i="35" s="1"/>
  <c r="CE433" i="35"/>
  <c r="DL433" i="35" s="1"/>
  <c r="CD433" i="35"/>
  <c r="DK433" i="35" s="1"/>
  <c r="EB433" i="35" s="1"/>
  <c r="CD434" i="35"/>
  <c r="CE434" i="35"/>
  <c r="DL434" i="35" s="1"/>
  <c r="CD435" i="35"/>
  <c r="DK435" i="35" s="1"/>
  <c r="EB435" i="35" s="1"/>
  <c r="CE435" i="35"/>
  <c r="DL435" i="35" s="1"/>
  <c r="CD436" i="35"/>
  <c r="DK436" i="35" s="1"/>
  <c r="EB436" i="35" s="1"/>
  <c r="CE436" i="35"/>
  <c r="DL436" i="35" s="1"/>
  <c r="CD437" i="35"/>
  <c r="CE437" i="35"/>
  <c r="DL437" i="35" s="1"/>
  <c r="CD438" i="35"/>
  <c r="CE438" i="35"/>
  <c r="DL438" i="35" s="1"/>
  <c r="CD439" i="35"/>
  <c r="DK439" i="35" s="1"/>
  <c r="EB439" i="35" s="1"/>
  <c r="CE439" i="35"/>
  <c r="DL439" i="35" s="1"/>
  <c r="CE440" i="35"/>
  <c r="DL440" i="35" s="1"/>
  <c r="CD440" i="35"/>
  <c r="CD441" i="35"/>
  <c r="CE441" i="35"/>
  <c r="DL441" i="35" s="1"/>
  <c r="CD442" i="35"/>
  <c r="CE442" i="35"/>
  <c r="DL442" i="35" s="1"/>
  <c r="CD443" i="35"/>
  <c r="DK443" i="35" s="1"/>
  <c r="EB443" i="35" s="1"/>
  <c r="CE443" i="35"/>
  <c r="DL443" i="35" s="1"/>
  <c r="CD444" i="35"/>
  <c r="DK444" i="35" s="1"/>
  <c r="EB444" i="35" s="1"/>
  <c r="CE444" i="35"/>
  <c r="DL444" i="35" s="1"/>
  <c r="CD445" i="35"/>
  <c r="CE445" i="35"/>
  <c r="DL445" i="35" s="1"/>
  <c r="CD446" i="35"/>
  <c r="CE446" i="35"/>
  <c r="DL446" i="35" s="1"/>
  <c r="CD447" i="35"/>
  <c r="DK447" i="35" s="1"/>
  <c r="EB447" i="35" s="1"/>
  <c r="CE447" i="35"/>
  <c r="DL447" i="35" s="1"/>
  <c r="CD448" i="35"/>
  <c r="DK448" i="35" s="1"/>
  <c r="EB448" i="35" s="1"/>
  <c r="CE448" i="35"/>
  <c r="DL448" i="35" s="1"/>
  <c r="CE449" i="35"/>
  <c r="DL449" i="35" s="1"/>
  <c r="CD449" i="35"/>
  <c r="DK449" i="35" s="1"/>
  <c r="EB449" i="35" s="1"/>
  <c r="CE450" i="35"/>
  <c r="DL450" i="35" s="1"/>
  <c r="CD450" i="35"/>
  <c r="DK450" i="35" s="1"/>
  <c r="EB450" i="35" s="1"/>
  <c r="CE451" i="35"/>
  <c r="DL451" i="35" s="1"/>
  <c r="CD451" i="35"/>
  <c r="CD452" i="35"/>
  <c r="DK452" i="35" s="1"/>
  <c r="EB452" i="35" s="1"/>
  <c r="CE452" i="35"/>
  <c r="DL452" i="35" s="1"/>
  <c r="CE453" i="35"/>
  <c r="DL453" i="35" s="1"/>
  <c r="CD453" i="35"/>
  <c r="DK453" i="35" s="1"/>
  <c r="EB453" i="35" s="1"/>
  <c r="CE454" i="35"/>
  <c r="DL454" i="35" s="1"/>
  <c r="CD454" i="35"/>
  <c r="DK454" i="35" s="1"/>
  <c r="EB454" i="35" s="1"/>
  <c r="CE455" i="35"/>
  <c r="DL455" i="35" s="1"/>
  <c r="CD455" i="35"/>
  <c r="CD456" i="35"/>
  <c r="DK456" i="35" s="1"/>
  <c r="EB456" i="35" s="1"/>
  <c r="CE456" i="35"/>
  <c r="DL456" i="35" s="1"/>
  <c r="CD457" i="35"/>
  <c r="CE457" i="35"/>
  <c r="DL457" i="35" s="1"/>
  <c r="CD458" i="35"/>
  <c r="CE458" i="35"/>
  <c r="DL458" i="35" s="1"/>
  <c r="CE459" i="35"/>
  <c r="DL459" i="35" s="1"/>
  <c r="CD459" i="35"/>
  <c r="CD460" i="35"/>
  <c r="DK460" i="35" s="1"/>
  <c r="EB460" i="35" s="1"/>
  <c r="CE460" i="35"/>
  <c r="DL460" i="35" s="1"/>
  <c r="CE461" i="35"/>
  <c r="DL461" i="35" s="1"/>
  <c r="CD461" i="35"/>
  <c r="DK461" i="35" s="1"/>
  <c r="EB461" i="35" s="1"/>
  <c r="CD462" i="35"/>
  <c r="CE462" i="35"/>
  <c r="DL462" i="35" s="1"/>
  <c r="CE463" i="35"/>
  <c r="DL463" i="35" s="1"/>
  <c r="CD463" i="35"/>
  <c r="CE464" i="35"/>
  <c r="DL464" i="35" s="1"/>
  <c r="CD464" i="35"/>
  <c r="CD465" i="35"/>
  <c r="CE465" i="35"/>
  <c r="DL465" i="35" s="1"/>
  <c r="CE466" i="35"/>
  <c r="DL466" i="35" s="1"/>
  <c r="CD466" i="35"/>
  <c r="DK466" i="35" s="1"/>
  <c r="EB466" i="35" s="1"/>
  <c r="CD467" i="35"/>
  <c r="DK467" i="35" s="1"/>
  <c r="EB467" i="35" s="1"/>
  <c r="CE467" i="35"/>
  <c r="DL467" i="35" s="1"/>
  <c r="CD468" i="35"/>
  <c r="DK468" i="35" s="1"/>
  <c r="EB468" i="35" s="1"/>
  <c r="CE468" i="35"/>
  <c r="DL468" i="35" s="1"/>
  <c r="CD469" i="35"/>
  <c r="CE469" i="35"/>
  <c r="DL469" i="35" s="1"/>
  <c r="CE470" i="35"/>
  <c r="DL470" i="35" s="1"/>
  <c r="CD470" i="35"/>
  <c r="DK470" i="35" s="1"/>
  <c r="EB470" i="35" s="1"/>
  <c r="CD471" i="35"/>
  <c r="DK471" i="35" s="1"/>
  <c r="EB471" i="35" s="1"/>
  <c r="CE471" i="35"/>
  <c r="DL471" i="35" s="1"/>
  <c r="CD472" i="35"/>
  <c r="DK472" i="35" s="1"/>
  <c r="EB472" i="35" s="1"/>
  <c r="CE472" i="35"/>
  <c r="DL472" i="35" s="1"/>
  <c r="CD473" i="35"/>
  <c r="CE473" i="35"/>
  <c r="DL473" i="35" s="1"/>
  <c r="CE474" i="35"/>
  <c r="DL474" i="35" s="1"/>
  <c r="CD474" i="35"/>
  <c r="DK474" i="35" s="1"/>
  <c r="EB474" i="35" s="1"/>
  <c r="CD475" i="35"/>
  <c r="DK475" i="35" s="1"/>
  <c r="EB475" i="35" s="1"/>
  <c r="CE475" i="35"/>
  <c r="DL475" i="35" s="1"/>
  <c r="CD476" i="35"/>
  <c r="DK476" i="35" s="1"/>
  <c r="EB476" i="35" s="1"/>
  <c r="CE476" i="35"/>
  <c r="DL476" i="35" s="1"/>
  <c r="CD477" i="35"/>
  <c r="CE477" i="35"/>
  <c r="DL477" i="35" s="1"/>
  <c r="CE478" i="35"/>
  <c r="DL478" i="35" s="1"/>
  <c r="CD478" i="35"/>
  <c r="DK478" i="35" s="1"/>
  <c r="EB478" i="35" s="1"/>
  <c r="CE479" i="35"/>
  <c r="DL479" i="35" s="1"/>
  <c r="CD479" i="35"/>
  <c r="CD480" i="35"/>
  <c r="DK480" i="35" s="1"/>
  <c r="EB480" i="35" s="1"/>
  <c r="CE480" i="35"/>
  <c r="DL480" i="35" s="1"/>
  <c r="CE481" i="35"/>
  <c r="DL481" i="35" s="1"/>
  <c r="CD481" i="35"/>
  <c r="DK481" i="35" s="1"/>
  <c r="EB481" i="35" s="1"/>
  <c r="CD482" i="35"/>
  <c r="CE482" i="35"/>
  <c r="DL482" i="35" s="1"/>
  <c r="CE483" i="35"/>
  <c r="DL483" i="35" s="1"/>
  <c r="CD483" i="35"/>
  <c r="CE484" i="35"/>
  <c r="DL484" i="35" s="1"/>
  <c r="CD484" i="35"/>
  <c r="CE485" i="35"/>
  <c r="DL485" i="35" s="1"/>
  <c r="CD485" i="35"/>
  <c r="DK485" i="35" s="1"/>
  <c r="EB485" i="35" s="1"/>
  <c r="CD486" i="35"/>
  <c r="CE486" i="35"/>
  <c r="DL486" i="35" s="1"/>
  <c r="CE487" i="35"/>
  <c r="DL487" i="35" s="1"/>
  <c r="CD487" i="35"/>
  <c r="CD488" i="35"/>
  <c r="DK488" i="35" s="1"/>
  <c r="EB488" i="35" s="1"/>
  <c r="CE488" i="35"/>
  <c r="DL488" i="35" s="1"/>
  <c r="CD489" i="35"/>
  <c r="CE489" i="35"/>
  <c r="DL489" i="35" s="1"/>
  <c r="CD490" i="35"/>
  <c r="CE490" i="35"/>
  <c r="DL490" i="35" s="1"/>
  <c r="CE491" i="35"/>
  <c r="DL491" i="35" s="1"/>
  <c r="CD491" i="35"/>
  <c r="CE492" i="35"/>
  <c r="DL492" i="35" s="1"/>
  <c r="CD492" i="35"/>
  <c r="CD493" i="35"/>
  <c r="CE493" i="35"/>
  <c r="DL493" i="35" s="1"/>
  <c r="CE494" i="35"/>
  <c r="DL494" i="35" s="1"/>
  <c r="CD494" i="35"/>
  <c r="DK494" i="35" s="1"/>
  <c r="EB494" i="35" s="1"/>
  <c r="CE495" i="35"/>
  <c r="DL495" i="35" s="1"/>
  <c r="CD495" i="35"/>
  <c r="CE496" i="35"/>
  <c r="DL496" i="35" s="1"/>
  <c r="CD496" i="35"/>
  <c r="CE497" i="35"/>
  <c r="DL497" i="35" s="1"/>
  <c r="CD497" i="35"/>
  <c r="DK497" i="35" s="1"/>
  <c r="EB497" i="35" s="1"/>
  <c r="CD498" i="35"/>
  <c r="CE498" i="35"/>
  <c r="DL498" i="35" s="1"/>
  <c r="CD499" i="35"/>
  <c r="DK499" i="35" s="1"/>
  <c r="EB499" i="35" s="1"/>
  <c r="CE499" i="35"/>
  <c r="DL499" i="35" s="1"/>
  <c r="CD500" i="35"/>
  <c r="DK500" i="35" s="1"/>
  <c r="EB500" i="35" s="1"/>
  <c r="CE500" i="35"/>
  <c r="DL500" i="35" s="1"/>
  <c r="CD501" i="35"/>
  <c r="CE501" i="35"/>
  <c r="DL501" i="35" s="1"/>
  <c r="CE502" i="35"/>
  <c r="DL502" i="35" s="1"/>
  <c r="CD502" i="35"/>
  <c r="DK502" i="35" s="1"/>
  <c r="EB502" i="35" s="1"/>
  <c r="CD503" i="35"/>
  <c r="DK503" i="35" s="1"/>
  <c r="EB503" i="35" s="1"/>
  <c r="CE503" i="35"/>
  <c r="DL503" i="35" s="1"/>
  <c r="CD504" i="35"/>
  <c r="DK504" i="35" s="1"/>
  <c r="EB504" i="35" s="1"/>
  <c r="CE504" i="35"/>
  <c r="DL504" i="35" s="1"/>
  <c r="CD505" i="35"/>
  <c r="CE505" i="35"/>
  <c r="DL505" i="35" s="1"/>
  <c r="CE506" i="35"/>
  <c r="DL506" i="35" s="1"/>
  <c r="CD506" i="35"/>
  <c r="DK506" i="35" s="1"/>
  <c r="EB506" i="35" s="1"/>
  <c r="CE507" i="35"/>
  <c r="DL507" i="35" s="1"/>
  <c r="CD507" i="35"/>
  <c r="CD508" i="35"/>
  <c r="DK508" i="35" s="1"/>
  <c r="EB508" i="35" s="1"/>
  <c r="CE508" i="35"/>
  <c r="DL508" i="35" s="1"/>
  <c r="CD509" i="35"/>
  <c r="CE509" i="35"/>
  <c r="DL509" i="35" s="1"/>
  <c r="CD510" i="35"/>
  <c r="CE510" i="35"/>
  <c r="DL510" i="35" s="1"/>
  <c r="CD511" i="35"/>
  <c r="DK511" i="35" s="1"/>
  <c r="EB511" i="35" s="1"/>
  <c r="CE511" i="35"/>
  <c r="DL511" i="35" s="1"/>
  <c r="CE512" i="35"/>
  <c r="DL512" i="35" s="1"/>
  <c r="CD512" i="35"/>
  <c r="CE513" i="35"/>
  <c r="DL513" i="35" s="1"/>
  <c r="CD513" i="35"/>
  <c r="DK513" i="35" s="1"/>
  <c r="EB513" i="35" s="1"/>
  <c r="CE514" i="35"/>
  <c r="DL514" i="35" s="1"/>
  <c r="CD514" i="35"/>
  <c r="DK514" i="35" s="1"/>
  <c r="EB514" i="35" s="1"/>
  <c r="CE515" i="35"/>
  <c r="DL515" i="35" s="1"/>
  <c r="CD515" i="35"/>
  <c r="CD516" i="35"/>
  <c r="DK516" i="35" s="1"/>
  <c r="EB516" i="35" s="1"/>
  <c r="CE516" i="35"/>
  <c r="DL516" i="35" s="1"/>
  <c r="CE517" i="35"/>
  <c r="DL517" i="35" s="1"/>
  <c r="CD517" i="35"/>
  <c r="DK517" i="35" s="1"/>
  <c r="EB517" i="35" s="1"/>
  <c r="CE518" i="35"/>
  <c r="DL518" i="35" s="1"/>
  <c r="CD518" i="35"/>
  <c r="DK518" i="35" s="1"/>
  <c r="EB518" i="35" s="1"/>
  <c r="CD519" i="35"/>
  <c r="DK519" i="35" s="1"/>
  <c r="EB519" i="35" s="1"/>
  <c r="CE519" i="35"/>
  <c r="DL519" i="35" s="1"/>
  <c r="CE520" i="35"/>
  <c r="DL520" i="35" s="1"/>
  <c r="CD520" i="35"/>
  <c r="CD521" i="35"/>
  <c r="CE521" i="35"/>
  <c r="DL521" i="35" s="1"/>
  <c r="CD522" i="35"/>
  <c r="CE522" i="35"/>
  <c r="DL522" i="35" s="1"/>
  <c r="CE523" i="35"/>
  <c r="DL523" i="35" s="1"/>
  <c r="CD523" i="35"/>
  <c r="CD524" i="35"/>
  <c r="DK524" i="35" s="1"/>
  <c r="EB524" i="35" s="1"/>
  <c r="CE524" i="35"/>
  <c r="DL524" i="35" s="1"/>
  <c r="CD525" i="35"/>
  <c r="CE525" i="35"/>
  <c r="DL525" i="35" s="1"/>
  <c r="CD526" i="35"/>
  <c r="CE526" i="35"/>
  <c r="DL526" i="35" s="1"/>
  <c r="CD527" i="35"/>
  <c r="DK527" i="35" s="1"/>
  <c r="EB527" i="35" s="1"/>
  <c r="CE527" i="35"/>
  <c r="DL527" i="35" s="1"/>
  <c r="CD528" i="35"/>
  <c r="DK528" i="35" s="1"/>
  <c r="EB528" i="35" s="1"/>
  <c r="CE528" i="35"/>
  <c r="DL528" i="35" s="1"/>
  <c r="CD529" i="35"/>
  <c r="CE529" i="35"/>
  <c r="DL529" i="35" s="1"/>
  <c r="CD530" i="35"/>
  <c r="CE530" i="35"/>
  <c r="DL530" i="35" s="1"/>
  <c r="CD531" i="35"/>
  <c r="DK531" i="35" s="1"/>
  <c r="EB531" i="35" s="1"/>
  <c r="CE531" i="35"/>
  <c r="DL531" i="35" s="1"/>
  <c r="CE532" i="35"/>
  <c r="DL532" i="35" s="1"/>
  <c r="CD532" i="35"/>
  <c r="CE533" i="35"/>
  <c r="DL533" i="35" s="1"/>
  <c r="CD533" i="35"/>
  <c r="DK533" i="35" s="1"/>
  <c r="EB533" i="35" s="1"/>
  <c r="CD534" i="35"/>
  <c r="CE534" i="35"/>
  <c r="DL534" i="35" s="1"/>
  <c r="CE535" i="35"/>
  <c r="BX537" i="35"/>
  <c r="BZ537" i="35"/>
  <c r="BY537" i="35"/>
  <c r="CH537" i="35"/>
  <c r="CD536" i="35"/>
  <c r="DK536" i="35" s="1"/>
  <c r="CE536" i="35"/>
  <c r="DL536" i="35" s="1"/>
  <c r="CI536" i="35"/>
  <c r="DP536" i="35" l="1"/>
  <c r="DQ536" i="35"/>
  <c r="EC529" i="35"/>
  <c r="EC524" i="35"/>
  <c r="DQ524" i="35"/>
  <c r="EC508" i="35"/>
  <c r="DQ508" i="35"/>
  <c r="EC500" i="35"/>
  <c r="DQ500" i="35"/>
  <c r="EC532" i="35"/>
  <c r="EC520" i="35"/>
  <c r="EC512" i="35"/>
  <c r="EC496" i="35"/>
  <c r="EC492" i="35"/>
  <c r="EC484" i="35"/>
  <c r="EC464" i="35"/>
  <c r="EC440" i="35"/>
  <c r="EC416" i="35"/>
  <c r="EC396" i="35"/>
  <c r="EC392" i="35"/>
  <c r="EC372" i="35"/>
  <c r="EC364" i="35"/>
  <c r="EC360" i="35"/>
  <c r="EC356" i="35"/>
  <c r="EC352" i="35"/>
  <c r="EC348" i="35"/>
  <c r="EC344" i="35"/>
  <c r="EC336" i="35"/>
  <c r="EC332" i="35"/>
  <c r="EC320" i="35"/>
  <c r="EC296" i="35"/>
  <c r="EC288" i="35"/>
  <c r="EC280" i="35"/>
  <c r="EC276" i="35"/>
  <c r="EC264" i="35"/>
  <c r="EC248" i="35"/>
  <c r="EC244" i="35"/>
  <c r="EC240" i="35"/>
  <c r="EC236" i="35"/>
  <c r="EC228" i="35"/>
  <c r="EC224" i="35"/>
  <c r="EC220" i="35"/>
  <c r="EC216" i="35"/>
  <c r="EC212" i="35"/>
  <c r="EC208" i="35"/>
  <c r="EC200" i="35"/>
  <c r="EC188" i="35"/>
  <c r="EC184" i="35"/>
  <c r="EC168" i="35"/>
  <c r="EC160" i="35"/>
  <c r="EC148" i="35"/>
  <c r="EC144" i="35"/>
  <c r="EC140" i="35"/>
  <c r="EC503" i="35"/>
  <c r="DQ503" i="35"/>
  <c r="EC475" i="35"/>
  <c r="DQ475" i="35"/>
  <c r="EC467" i="35"/>
  <c r="DQ467" i="35"/>
  <c r="EC443" i="35"/>
  <c r="DQ443" i="35"/>
  <c r="EC435" i="35"/>
  <c r="DQ435" i="35"/>
  <c r="EC419" i="35"/>
  <c r="DQ419" i="35"/>
  <c r="EC403" i="35"/>
  <c r="DQ403" i="35"/>
  <c r="EC391" i="35"/>
  <c r="DQ391" i="35"/>
  <c r="EC383" i="35"/>
  <c r="DQ383" i="35"/>
  <c r="EC375" i="35"/>
  <c r="DQ375" i="35"/>
  <c r="EC371" i="35"/>
  <c r="DQ371" i="35"/>
  <c r="EC367" i="35"/>
  <c r="DQ367" i="35"/>
  <c r="EC363" i="35"/>
  <c r="DQ363" i="35"/>
  <c r="EC355" i="35"/>
  <c r="DQ355" i="35"/>
  <c r="EC335" i="35"/>
  <c r="DQ335" i="35"/>
  <c r="EC331" i="35"/>
  <c r="DQ331" i="35"/>
  <c r="EC327" i="35"/>
  <c r="DQ327" i="35"/>
  <c r="EC323" i="35"/>
  <c r="DQ323" i="35"/>
  <c r="EC319" i="35"/>
  <c r="DQ319" i="35"/>
  <c r="EC315" i="35"/>
  <c r="DQ315" i="35"/>
  <c r="EC311" i="35"/>
  <c r="DQ311" i="35"/>
  <c r="EC303" i="35"/>
  <c r="DQ303" i="35"/>
  <c r="EC295" i="35"/>
  <c r="DQ295" i="35"/>
  <c r="EC291" i="35"/>
  <c r="DQ291" i="35"/>
  <c r="EC287" i="35"/>
  <c r="DQ287" i="35"/>
  <c r="EC283" i="35"/>
  <c r="DQ283" i="35"/>
  <c r="EC279" i="35"/>
  <c r="DQ279" i="35"/>
  <c r="EC275" i="35"/>
  <c r="DQ275" i="35"/>
  <c r="EC271" i="35"/>
  <c r="DQ271" i="35"/>
  <c r="EC267" i="35"/>
  <c r="DQ267" i="35"/>
  <c r="EC259" i="35"/>
  <c r="DQ259" i="35"/>
  <c r="EC251" i="35"/>
  <c r="DQ251" i="35"/>
  <c r="EC247" i="35"/>
  <c r="DQ247" i="35"/>
  <c r="EC243" i="35"/>
  <c r="DQ243" i="35"/>
  <c r="EC239" i="35"/>
  <c r="DQ239" i="35"/>
  <c r="EC235" i="35"/>
  <c r="DQ235" i="35"/>
  <c r="EC231" i="35"/>
  <c r="DQ231" i="35"/>
  <c r="EC223" i="35"/>
  <c r="DQ223" i="35"/>
  <c r="EC219" i="35"/>
  <c r="DQ219" i="35"/>
  <c r="EC215" i="35"/>
  <c r="DQ215" i="35"/>
  <c r="EC211" i="35"/>
  <c r="DQ211" i="35"/>
  <c r="EC207" i="35"/>
  <c r="DQ207" i="35"/>
  <c r="EC203" i="35"/>
  <c r="DQ203" i="35"/>
  <c r="EC199" i="35"/>
  <c r="DQ199" i="35"/>
  <c r="EC191" i="35"/>
  <c r="DQ191" i="35"/>
  <c r="EC183" i="35"/>
  <c r="DQ183" i="35"/>
  <c r="EC179" i="35"/>
  <c r="DQ179" i="35"/>
  <c r="EC163" i="35"/>
  <c r="DQ163" i="35"/>
  <c r="EC159" i="35"/>
  <c r="DQ159" i="35"/>
  <c r="EC143" i="35"/>
  <c r="DQ143" i="35"/>
  <c r="EC139" i="35"/>
  <c r="DQ139" i="35"/>
  <c r="EC531" i="35"/>
  <c r="DQ531" i="35"/>
  <c r="EC499" i="35"/>
  <c r="DQ499" i="35"/>
  <c r="EC471" i="35"/>
  <c r="DQ471" i="35"/>
  <c r="EC447" i="35"/>
  <c r="DQ447" i="35"/>
  <c r="EC439" i="35"/>
  <c r="DQ439" i="35"/>
  <c r="EC431" i="35"/>
  <c r="DQ431" i="35"/>
  <c r="EC415" i="35"/>
  <c r="DQ415" i="35"/>
  <c r="EC387" i="35"/>
  <c r="DQ387" i="35"/>
  <c r="EC523" i="35"/>
  <c r="EC515" i="35"/>
  <c r="EC507" i="35"/>
  <c r="EC495" i="35"/>
  <c r="EC491" i="35"/>
  <c r="EC487" i="35"/>
  <c r="EC483" i="35"/>
  <c r="EC479" i="35"/>
  <c r="EC463" i="35"/>
  <c r="EC459" i="35"/>
  <c r="EC455" i="35"/>
  <c r="EC451" i="35"/>
  <c r="EC427" i="35"/>
  <c r="EC423" i="35"/>
  <c r="EC411" i="35"/>
  <c r="EC407" i="35"/>
  <c r="EC399" i="35"/>
  <c r="EC395" i="35"/>
  <c r="EC379" i="35"/>
  <c r="EC359" i="35"/>
  <c r="EC351" i="35"/>
  <c r="EC347" i="35"/>
  <c r="EC343" i="35"/>
  <c r="EC339" i="35"/>
  <c r="EC307" i="35"/>
  <c r="EC299" i="35"/>
  <c r="DQ299" i="35"/>
  <c r="EC263" i="35"/>
  <c r="DQ263" i="35"/>
  <c r="EC255" i="35"/>
  <c r="DQ255" i="35"/>
  <c r="EC227" i="35"/>
  <c r="DQ227" i="35"/>
  <c r="EC195" i="35"/>
  <c r="DQ195" i="35"/>
  <c r="EC187" i="35"/>
  <c r="DQ187" i="35"/>
  <c r="EC175" i="35"/>
  <c r="DQ175" i="35"/>
  <c r="EC171" i="35"/>
  <c r="DQ171" i="35"/>
  <c r="EC167" i="35"/>
  <c r="DQ167" i="35"/>
  <c r="EC155" i="35"/>
  <c r="DQ155" i="35"/>
  <c r="EC151" i="35"/>
  <c r="DQ151" i="35"/>
  <c r="EC147" i="35"/>
  <c r="DQ147" i="35"/>
  <c r="EC527" i="35"/>
  <c r="DQ527" i="35"/>
  <c r="EC522" i="35"/>
  <c r="EC498" i="35"/>
  <c r="EC482" i="35"/>
  <c r="EC458" i="35"/>
  <c r="EC438" i="35"/>
  <c r="EC430" i="35"/>
  <c r="EC422" i="35"/>
  <c r="EC410" i="35"/>
  <c r="EC406" i="35"/>
  <c r="EC402" i="35"/>
  <c r="EC390" i="35"/>
  <c r="EC386" i="35"/>
  <c r="EC382" i="35"/>
  <c r="EC370" i="35"/>
  <c r="EC362" i="35"/>
  <c r="EC358" i="35"/>
  <c r="EC354" i="35"/>
  <c r="EC346" i="35"/>
  <c r="EC342" i="35"/>
  <c r="EC334" i="35"/>
  <c r="EC322" i="35"/>
  <c r="EC318" i="35"/>
  <c r="EC314" i="35"/>
  <c r="EC310" i="35"/>
  <c r="EC306" i="35"/>
  <c r="EC302" i="35"/>
  <c r="DQ302" i="35"/>
  <c r="EC278" i="35"/>
  <c r="EC274" i="35"/>
  <c r="EC266" i="35"/>
  <c r="EC262" i="35"/>
  <c r="EC258" i="35"/>
  <c r="EC254" i="35"/>
  <c r="EC250" i="35"/>
  <c r="EC246" i="35"/>
  <c r="EC234" i="35"/>
  <c r="EC230" i="35"/>
  <c r="EC222" i="35"/>
  <c r="EC218" i="35"/>
  <c r="EC210" i="35"/>
  <c r="EC202" i="35"/>
  <c r="EC194" i="35"/>
  <c r="EC190" i="35"/>
  <c r="EC186" i="35"/>
  <c r="EC182" i="35"/>
  <c r="EC174" i="35"/>
  <c r="EC166" i="35"/>
  <c r="EC162" i="35"/>
  <c r="DQ162" i="35"/>
  <c r="EC158" i="35"/>
  <c r="DQ158" i="35"/>
  <c r="EC146" i="35"/>
  <c r="EC142" i="35"/>
  <c r="EC138" i="35"/>
  <c r="EC519" i="35"/>
  <c r="DQ519" i="35"/>
  <c r="EC526" i="35"/>
  <c r="EC510" i="35"/>
  <c r="EC490" i="35"/>
  <c r="EC486" i="35"/>
  <c r="EC462" i="35"/>
  <c r="EC446" i="35"/>
  <c r="EC442" i="35"/>
  <c r="EC434" i="35"/>
  <c r="EC518" i="35"/>
  <c r="DQ518" i="35"/>
  <c r="EC514" i="35"/>
  <c r="DQ514" i="35"/>
  <c r="EC506" i="35"/>
  <c r="DQ506" i="35"/>
  <c r="EC502" i="35"/>
  <c r="DQ502" i="35"/>
  <c r="EC494" i="35"/>
  <c r="DQ494" i="35"/>
  <c r="EC478" i="35"/>
  <c r="DQ478" i="35"/>
  <c r="EC474" i="35"/>
  <c r="DQ474" i="35"/>
  <c r="EC470" i="35"/>
  <c r="DQ470" i="35"/>
  <c r="EC466" i="35"/>
  <c r="DQ466" i="35"/>
  <c r="EC454" i="35"/>
  <c r="DQ454" i="35"/>
  <c r="EC450" i="35"/>
  <c r="DQ450" i="35"/>
  <c r="EC426" i="35"/>
  <c r="DQ426" i="35"/>
  <c r="EC418" i="35"/>
  <c r="DQ418" i="35"/>
  <c r="EC414" i="35"/>
  <c r="DQ414" i="35"/>
  <c r="EC398" i="35"/>
  <c r="DQ398" i="35"/>
  <c r="EC394" i="35"/>
  <c r="DQ394" i="35"/>
  <c r="EC378" i="35"/>
  <c r="DQ378" i="35"/>
  <c r="EC374" i="35"/>
  <c r="DQ374" i="35"/>
  <c r="EC366" i="35"/>
  <c r="DQ366" i="35"/>
  <c r="EC350" i="35"/>
  <c r="DQ350" i="35"/>
  <c r="EC338" i="35"/>
  <c r="DQ338" i="35"/>
  <c r="EC330" i="35"/>
  <c r="DQ330" i="35"/>
  <c r="EC326" i="35"/>
  <c r="DQ326" i="35"/>
  <c r="EC298" i="35"/>
  <c r="DQ298" i="35"/>
  <c r="EC294" i="35"/>
  <c r="DQ294" i="35"/>
  <c r="EC290" i="35"/>
  <c r="DQ290" i="35"/>
  <c r="EC286" i="35"/>
  <c r="DQ286" i="35"/>
  <c r="EC282" i="35"/>
  <c r="DQ282" i="35"/>
  <c r="EC270" i="35"/>
  <c r="DQ270" i="35"/>
  <c r="EC242" i="35"/>
  <c r="DQ242" i="35"/>
  <c r="EC238" i="35"/>
  <c r="DQ238" i="35"/>
  <c r="EC226" i="35"/>
  <c r="DQ226" i="35"/>
  <c r="EC214" i="35"/>
  <c r="DQ214" i="35"/>
  <c r="EC206" i="35"/>
  <c r="DQ206" i="35"/>
  <c r="EC198" i="35"/>
  <c r="DQ198" i="35"/>
  <c r="EC178" i="35"/>
  <c r="DQ178" i="35"/>
  <c r="EC170" i="35"/>
  <c r="DQ170" i="35"/>
  <c r="EC154" i="35"/>
  <c r="EC150" i="35"/>
  <c r="DQ150" i="35"/>
  <c r="EC530" i="35"/>
  <c r="EC521" i="35"/>
  <c r="EC505" i="35"/>
  <c r="EC493" i="35"/>
  <c r="EC477" i="35"/>
  <c r="EC469" i="35"/>
  <c r="EC445" i="35"/>
  <c r="EC437" i="35"/>
  <c r="EC425" i="35"/>
  <c r="EC417" i="35"/>
  <c r="EC409" i="35"/>
  <c r="EC401" i="35"/>
  <c r="EC393" i="35"/>
  <c r="EC389" i="35"/>
  <c r="EC377" i="35"/>
  <c r="EC373" i="35"/>
  <c r="EC369" i="35"/>
  <c r="EC365" i="35"/>
  <c r="EC361" i="35"/>
  <c r="EC357" i="35"/>
  <c r="EC353" i="35"/>
  <c r="DQ353" i="35"/>
  <c r="EC345" i="35"/>
  <c r="EC333" i="35"/>
  <c r="EC321" i="35"/>
  <c r="EC317" i="35"/>
  <c r="EC301" i="35"/>
  <c r="EC293" i="35"/>
  <c r="EC285" i="35"/>
  <c r="EC277" i="35"/>
  <c r="EC269" i="35"/>
  <c r="EC261" i="35"/>
  <c r="EC257" i="35"/>
  <c r="EC249" i="35"/>
  <c r="EC245" i="35"/>
  <c r="EC241" i="35"/>
  <c r="EC233" i="35"/>
  <c r="EC225" i="35"/>
  <c r="EC217" i="35"/>
  <c r="EC213" i="35"/>
  <c r="EC209" i="35"/>
  <c r="EC205" i="35"/>
  <c r="EC201" i="35"/>
  <c r="EC197" i="35"/>
  <c r="EC189" i="35"/>
  <c r="EC169" i="35"/>
  <c r="EC161" i="35"/>
  <c r="EC157" i="35"/>
  <c r="EC153" i="35"/>
  <c r="EC149" i="35"/>
  <c r="EC145" i="35"/>
  <c r="EC141" i="35"/>
  <c r="EC137" i="35"/>
  <c r="EC534" i="35"/>
  <c r="EC525" i="35"/>
  <c r="EC509" i="35"/>
  <c r="EC501" i="35"/>
  <c r="EC489" i="35"/>
  <c r="EC473" i="35"/>
  <c r="EC465" i="35"/>
  <c r="EC457" i="35"/>
  <c r="EC441" i="35"/>
  <c r="EC429" i="35"/>
  <c r="EC421" i="35"/>
  <c r="EC413" i="35"/>
  <c r="EC533" i="35"/>
  <c r="DQ533" i="35"/>
  <c r="EC517" i="35"/>
  <c r="DQ517" i="35"/>
  <c r="EC513" i="35"/>
  <c r="DQ513" i="35"/>
  <c r="EC497" i="35"/>
  <c r="DQ497" i="35"/>
  <c r="EC485" i="35"/>
  <c r="DQ485" i="35"/>
  <c r="EC481" i="35"/>
  <c r="DQ481" i="35"/>
  <c r="EC461" i="35"/>
  <c r="DQ461" i="35"/>
  <c r="EC453" i="35"/>
  <c r="DQ453" i="35"/>
  <c r="EC449" i="35"/>
  <c r="DQ449" i="35"/>
  <c r="EC433" i="35"/>
  <c r="DQ433" i="35"/>
  <c r="EC405" i="35"/>
  <c r="DQ405" i="35"/>
  <c r="EC397" i="35"/>
  <c r="DQ397" i="35"/>
  <c r="EC385" i="35"/>
  <c r="DQ385" i="35"/>
  <c r="EC381" i="35"/>
  <c r="DQ381" i="35"/>
  <c r="EC349" i="35"/>
  <c r="DQ349" i="35"/>
  <c r="EC341" i="35"/>
  <c r="DQ341" i="35"/>
  <c r="EC337" i="35"/>
  <c r="DQ337" i="35"/>
  <c r="EC329" i="35"/>
  <c r="DQ329" i="35"/>
  <c r="EC325" i="35"/>
  <c r="DQ325" i="35"/>
  <c r="EC313" i="35"/>
  <c r="DQ313" i="35"/>
  <c r="EC309" i="35"/>
  <c r="DQ309" i="35"/>
  <c r="EC305" i="35"/>
  <c r="DQ305" i="35"/>
  <c r="EC297" i="35"/>
  <c r="DQ297" i="35"/>
  <c r="EC289" i="35"/>
  <c r="DQ289" i="35"/>
  <c r="EC281" i="35"/>
  <c r="DQ281" i="35"/>
  <c r="EC273" i="35"/>
  <c r="DQ273" i="35"/>
  <c r="EC265" i="35"/>
  <c r="DQ265" i="35"/>
  <c r="EC253" i="35"/>
  <c r="DQ253" i="35"/>
  <c r="EC237" i="35"/>
  <c r="DQ237" i="35"/>
  <c r="EC229" i="35"/>
  <c r="DQ229" i="35"/>
  <c r="EC221" i="35"/>
  <c r="DQ221" i="35"/>
  <c r="EC193" i="35"/>
  <c r="DQ193" i="35"/>
  <c r="EC185" i="35"/>
  <c r="DQ185" i="35"/>
  <c r="EC181" i="35"/>
  <c r="DQ181" i="35"/>
  <c r="EC177" i="35"/>
  <c r="DQ177" i="35"/>
  <c r="EC173" i="35"/>
  <c r="DQ173" i="35"/>
  <c r="EC165" i="35"/>
  <c r="DQ165" i="35"/>
  <c r="EC511" i="35"/>
  <c r="DQ511" i="35"/>
  <c r="EC528" i="35"/>
  <c r="DQ528" i="35"/>
  <c r="EC516" i="35"/>
  <c r="DQ516" i="35"/>
  <c r="EC504" i="35"/>
  <c r="DQ504" i="35"/>
  <c r="EC488" i="35"/>
  <c r="DQ488" i="35"/>
  <c r="EC480" i="35"/>
  <c r="DQ480" i="35"/>
  <c r="EC476" i="35"/>
  <c r="DQ476" i="35"/>
  <c r="EC472" i="35"/>
  <c r="DQ472" i="35"/>
  <c r="EC468" i="35"/>
  <c r="DQ468" i="35"/>
  <c r="EC460" i="35"/>
  <c r="DQ460" i="35"/>
  <c r="EC456" i="35"/>
  <c r="DQ456" i="35"/>
  <c r="EC452" i="35"/>
  <c r="DQ452" i="35"/>
  <c r="EC448" i="35"/>
  <c r="DQ448" i="35"/>
  <c r="EC444" i="35"/>
  <c r="DQ444" i="35"/>
  <c r="EC436" i="35"/>
  <c r="DQ436" i="35"/>
  <c r="EC432" i="35"/>
  <c r="DQ432" i="35"/>
  <c r="EC428" i="35"/>
  <c r="DQ428" i="35"/>
  <c r="EC424" i="35"/>
  <c r="DQ424" i="35"/>
  <c r="EC420" i="35"/>
  <c r="DQ420" i="35"/>
  <c r="EC412" i="35"/>
  <c r="DQ412" i="35"/>
  <c r="EC408" i="35"/>
  <c r="DQ408" i="35"/>
  <c r="EC404" i="35"/>
  <c r="DQ404" i="35"/>
  <c r="EC400" i="35"/>
  <c r="DQ400" i="35"/>
  <c r="EC388" i="35"/>
  <c r="DQ388" i="35"/>
  <c r="EC384" i="35"/>
  <c r="DQ384" i="35"/>
  <c r="EC380" i="35"/>
  <c r="DQ380" i="35"/>
  <c r="EC376" i="35"/>
  <c r="DQ376" i="35"/>
  <c r="EC368" i="35"/>
  <c r="DQ368" i="35"/>
  <c r="EC340" i="35"/>
  <c r="DQ340" i="35"/>
  <c r="EC328" i="35"/>
  <c r="DQ328" i="35"/>
  <c r="EC324" i="35"/>
  <c r="DQ324" i="35"/>
  <c r="EC316" i="35"/>
  <c r="DQ316" i="35"/>
  <c r="EC312" i="35"/>
  <c r="DQ312" i="35"/>
  <c r="EC308" i="35"/>
  <c r="DQ308" i="35"/>
  <c r="EC304" i="35"/>
  <c r="DQ304" i="35"/>
  <c r="EC300" i="35"/>
  <c r="DQ300" i="35"/>
  <c r="EC292" i="35"/>
  <c r="DQ292" i="35"/>
  <c r="EC284" i="35"/>
  <c r="DQ284" i="35"/>
  <c r="EC272" i="35"/>
  <c r="DQ272" i="35"/>
  <c r="EC268" i="35"/>
  <c r="DQ268" i="35"/>
  <c r="EC260" i="35"/>
  <c r="DQ260" i="35"/>
  <c r="EC256" i="35"/>
  <c r="DQ256" i="35"/>
  <c r="EC252" i="35"/>
  <c r="DQ252" i="35"/>
  <c r="EC232" i="35"/>
  <c r="DQ232" i="35"/>
  <c r="EC204" i="35"/>
  <c r="DQ204" i="35"/>
  <c r="EC196" i="35"/>
  <c r="DQ196" i="35"/>
  <c r="EC192" i="35"/>
  <c r="DQ192" i="35"/>
  <c r="EC180" i="35"/>
  <c r="DQ180" i="35"/>
  <c r="EC176" i="35"/>
  <c r="DQ176" i="35"/>
  <c r="EC172" i="35"/>
  <c r="DQ172" i="35"/>
  <c r="EC164" i="35"/>
  <c r="DQ164" i="35"/>
  <c r="EC156" i="35"/>
  <c r="DQ156" i="35"/>
  <c r="EC152" i="35"/>
  <c r="DQ152" i="35"/>
  <c r="CI537" i="35"/>
  <c r="DG537" i="35"/>
  <c r="EC536" i="35"/>
  <c r="DE537" i="35"/>
  <c r="EA536" i="35"/>
  <c r="DF537" i="35"/>
  <c r="EB536" i="35"/>
  <c r="DC537" i="35"/>
  <c r="DY536" i="35"/>
  <c r="DD537" i="35"/>
  <c r="DZ536" i="35"/>
  <c r="DL535" i="35"/>
  <c r="DK534" i="35"/>
  <c r="EB534" i="35" s="1"/>
  <c r="DK532" i="35"/>
  <c r="EB532" i="35" s="1"/>
  <c r="DK530" i="35"/>
  <c r="EB530" i="35" s="1"/>
  <c r="DK529" i="35"/>
  <c r="EB529" i="35" s="1"/>
  <c r="DK526" i="35"/>
  <c r="EB526" i="35" s="1"/>
  <c r="DK525" i="35"/>
  <c r="EB525" i="35" s="1"/>
  <c r="DK523" i="35"/>
  <c r="EB523" i="35" s="1"/>
  <c r="DK522" i="35"/>
  <c r="EB522" i="35" s="1"/>
  <c r="DK521" i="35"/>
  <c r="EB521" i="35" s="1"/>
  <c r="DK520" i="35"/>
  <c r="EB520" i="35" s="1"/>
  <c r="DK515" i="35"/>
  <c r="EB515" i="35" s="1"/>
  <c r="DK512" i="35"/>
  <c r="EB512" i="35" s="1"/>
  <c r="DK510" i="35"/>
  <c r="EB510" i="35" s="1"/>
  <c r="DK509" i="35"/>
  <c r="EB509" i="35" s="1"/>
  <c r="DK507" i="35"/>
  <c r="EB507" i="35" s="1"/>
  <c r="DK505" i="35"/>
  <c r="EB505" i="35" s="1"/>
  <c r="DK501" i="35"/>
  <c r="EB501" i="35" s="1"/>
  <c r="DK498" i="35"/>
  <c r="EB498" i="35" s="1"/>
  <c r="DK496" i="35"/>
  <c r="EB496" i="35" s="1"/>
  <c r="DK495" i="35"/>
  <c r="EB495" i="35" s="1"/>
  <c r="DK493" i="35"/>
  <c r="EB493" i="35" s="1"/>
  <c r="DK492" i="35"/>
  <c r="EB492" i="35" s="1"/>
  <c r="DK491" i="35"/>
  <c r="EB491" i="35" s="1"/>
  <c r="DK490" i="35"/>
  <c r="EB490" i="35" s="1"/>
  <c r="DK489" i="35"/>
  <c r="EB489" i="35" s="1"/>
  <c r="DK487" i="35"/>
  <c r="EB487" i="35" s="1"/>
  <c r="DK486" i="35"/>
  <c r="EB486" i="35" s="1"/>
  <c r="DK484" i="35"/>
  <c r="EB484" i="35" s="1"/>
  <c r="DK483" i="35"/>
  <c r="EB483" i="35" s="1"/>
  <c r="DK482" i="35"/>
  <c r="EB482" i="35" s="1"/>
  <c r="DK479" i="35"/>
  <c r="EB479" i="35" s="1"/>
  <c r="DK477" i="35"/>
  <c r="EB477" i="35" s="1"/>
  <c r="DK473" i="35"/>
  <c r="EB473" i="35" s="1"/>
  <c r="DK469" i="35"/>
  <c r="EB469" i="35" s="1"/>
  <c r="DK465" i="35"/>
  <c r="EB465" i="35" s="1"/>
  <c r="DK464" i="35"/>
  <c r="EB464" i="35" s="1"/>
  <c r="DK463" i="35"/>
  <c r="EB463" i="35" s="1"/>
  <c r="DK462" i="35"/>
  <c r="EB462" i="35" s="1"/>
  <c r="DK459" i="35"/>
  <c r="EB459" i="35" s="1"/>
  <c r="DK458" i="35"/>
  <c r="EB458" i="35" s="1"/>
  <c r="DK457" i="35"/>
  <c r="EB457" i="35" s="1"/>
  <c r="DK455" i="35"/>
  <c r="EB455" i="35" s="1"/>
  <c r="DK451" i="35"/>
  <c r="EB451" i="35" s="1"/>
  <c r="DK446" i="35"/>
  <c r="EB446" i="35" s="1"/>
  <c r="DK445" i="35"/>
  <c r="EB445" i="35" s="1"/>
  <c r="DK442" i="35"/>
  <c r="EB442" i="35" s="1"/>
  <c r="DK441" i="35"/>
  <c r="EB441" i="35" s="1"/>
  <c r="DK440" i="35"/>
  <c r="EB440" i="35" s="1"/>
  <c r="DK438" i="35"/>
  <c r="EB438" i="35" s="1"/>
  <c r="DK437" i="35"/>
  <c r="EB437" i="35" s="1"/>
  <c r="DK434" i="35"/>
  <c r="EB434" i="35" s="1"/>
  <c r="DK430" i="35"/>
  <c r="EB430" i="35" s="1"/>
  <c r="DK429" i="35"/>
  <c r="EB429" i="35" s="1"/>
  <c r="DK427" i="35"/>
  <c r="EB427" i="35" s="1"/>
  <c r="DK425" i="35"/>
  <c r="EB425" i="35" s="1"/>
  <c r="DK423" i="35"/>
  <c r="EB423" i="35" s="1"/>
  <c r="DK422" i="35"/>
  <c r="EB422" i="35" s="1"/>
  <c r="DK421" i="35"/>
  <c r="EB421" i="35" s="1"/>
  <c r="DK417" i="35"/>
  <c r="EB417" i="35" s="1"/>
  <c r="DK416" i="35"/>
  <c r="EB416" i="35" s="1"/>
  <c r="DK413" i="35"/>
  <c r="EB413" i="35" s="1"/>
  <c r="DK411" i="35"/>
  <c r="EB411" i="35" s="1"/>
  <c r="DK410" i="35"/>
  <c r="EB410" i="35" s="1"/>
  <c r="DK409" i="35"/>
  <c r="EB409" i="35" s="1"/>
  <c r="DK407" i="35"/>
  <c r="EB407" i="35" s="1"/>
  <c r="DK406" i="35"/>
  <c r="EB406" i="35" s="1"/>
  <c r="DK402" i="35"/>
  <c r="EB402" i="35" s="1"/>
  <c r="DK401" i="35"/>
  <c r="EB401" i="35" s="1"/>
  <c r="DK399" i="35"/>
  <c r="EB399" i="35" s="1"/>
  <c r="DK396" i="35"/>
  <c r="EB396" i="35" s="1"/>
  <c r="DK395" i="35"/>
  <c r="EB395" i="35" s="1"/>
  <c r="DK393" i="35"/>
  <c r="EB393" i="35" s="1"/>
  <c r="DK392" i="35"/>
  <c r="EB392" i="35" s="1"/>
  <c r="DK390" i="35"/>
  <c r="EB390" i="35" s="1"/>
  <c r="DK389" i="35"/>
  <c r="EB389" i="35" s="1"/>
  <c r="DK386" i="35"/>
  <c r="EB386" i="35" s="1"/>
  <c r="DK382" i="35"/>
  <c r="EB382" i="35" s="1"/>
  <c r="DK379" i="35"/>
  <c r="EB379" i="35" s="1"/>
  <c r="DK377" i="35"/>
  <c r="EB377" i="35" s="1"/>
  <c r="DK373" i="35"/>
  <c r="EB373" i="35" s="1"/>
  <c r="DK372" i="35"/>
  <c r="EB372" i="35" s="1"/>
  <c r="DK370" i="35"/>
  <c r="EB370" i="35" s="1"/>
  <c r="DK369" i="35"/>
  <c r="EB369" i="35" s="1"/>
  <c r="DK365" i="35"/>
  <c r="EB365" i="35" s="1"/>
  <c r="DK364" i="35"/>
  <c r="EB364" i="35" s="1"/>
  <c r="DK362" i="35"/>
  <c r="EB362" i="35" s="1"/>
  <c r="DK361" i="35"/>
  <c r="EB361" i="35" s="1"/>
  <c r="DK360" i="35"/>
  <c r="EB360" i="35" s="1"/>
  <c r="DK359" i="35"/>
  <c r="EB359" i="35" s="1"/>
  <c r="DK358" i="35"/>
  <c r="EB358" i="35" s="1"/>
  <c r="DK357" i="35"/>
  <c r="EB357" i="35" s="1"/>
  <c r="DK356" i="35"/>
  <c r="EB356" i="35" s="1"/>
  <c r="DK354" i="35"/>
  <c r="EB354" i="35" s="1"/>
  <c r="DK352" i="35"/>
  <c r="EB352" i="35" s="1"/>
  <c r="DK351" i="35"/>
  <c r="EB351" i="35" s="1"/>
  <c r="DK348" i="35"/>
  <c r="EB348" i="35" s="1"/>
  <c r="DK347" i="35"/>
  <c r="EB347" i="35" s="1"/>
  <c r="DK346" i="35"/>
  <c r="EB346" i="35" s="1"/>
  <c r="DK345" i="35"/>
  <c r="EB345" i="35" s="1"/>
  <c r="DK344" i="35"/>
  <c r="EB344" i="35" s="1"/>
  <c r="DK343" i="35"/>
  <c r="EB343" i="35" s="1"/>
  <c r="DK342" i="35"/>
  <c r="EB342" i="35" s="1"/>
  <c r="DK339" i="35"/>
  <c r="EB339" i="35" s="1"/>
  <c r="DK336" i="35"/>
  <c r="EB336" i="35" s="1"/>
  <c r="DK334" i="35"/>
  <c r="EB334" i="35" s="1"/>
  <c r="DK333" i="35"/>
  <c r="EB333" i="35" s="1"/>
  <c r="DK332" i="35"/>
  <c r="EB332" i="35" s="1"/>
  <c r="DK322" i="35"/>
  <c r="EB322" i="35" s="1"/>
  <c r="DK321" i="35"/>
  <c r="EB321" i="35" s="1"/>
  <c r="DK320" i="35"/>
  <c r="EB320" i="35" s="1"/>
  <c r="DK318" i="35"/>
  <c r="EB318" i="35" s="1"/>
  <c r="DK317" i="35"/>
  <c r="EB317" i="35" s="1"/>
  <c r="DK314" i="35"/>
  <c r="EB314" i="35" s="1"/>
  <c r="DK310" i="35"/>
  <c r="EB310" i="35" s="1"/>
  <c r="DK307" i="35"/>
  <c r="EB307" i="35" s="1"/>
  <c r="DK306" i="35"/>
  <c r="EB306" i="35" s="1"/>
  <c r="DK301" i="35"/>
  <c r="EB301" i="35" s="1"/>
  <c r="DK296" i="35"/>
  <c r="EB296" i="35" s="1"/>
  <c r="DK293" i="35"/>
  <c r="EB293" i="35" s="1"/>
  <c r="DK288" i="35"/>
  <c r="EB288" i="35" s="1"/>
  <c r="DK285" i="35"/>
  <c r="EB285" i="35" s="1"/>
  <c r="DK280" i="35"/>
  <c r="EB280" i="35" s="1"/>
  <c r="DK278" i="35"/>
  <c r="EB278" i="35" s="1"/>
  <c r="DK277" i="35"/>
  <c r="EB277" i="35" s="1"/>
  <c r="DK276" i="35"/>
  <c r="EB276" i="35" s="1"/>
  <c r="DK274" i="35"/>
  <c r="EB274" i="35" s="1"/>
  <c r="DK269" i="35"/>
  <c r="EB269" i="35" s="1"/>
  <c r="DK266" i="35"/>
  <c r="EB266" i="35" s="1"/>
  <c r="DK264" i="35"/>
  <c r="EB264" i="35" s="1"/>
  <c r="DK262" i="35"/>
  <c r="EB262" i="35" s="1"/>
  <c r="DK261" i="35"/>
  <c r="EB261" i="35" s="1"/>
  <c r="DK258" i="35"/>
  <c r="EB258" i="35" s="1"/>
  <c r="DK257" i="35"/>
  <c r="EB257" i="35" s="1"/>
  <c r="DK254" i="35"/>
  <c r="EB254" i="35" s="1"/>
  <c r="DK250" i="35"/>
  <c r="EB250" i="35" s="1"/>
  <c r="DK249" i="35"/>
  <c r="EB249" i="35" s="1"/>
  <c r="DK248" i="35"/>
  <c r="EB248" i="35" s="1"/>
  <c r="DK246" i="35"/>
  <c r="EB246" i="35" s="1"/>
  <c r="DK245" i="35"/>
  <c r="EB245" i="35" s="1"/>
  <c r="DK244" i="35"/>
  <c r="EB244" i="35" s="1"/>
  <c r="DK241" i="35"/>
  <c r="EB241" i="35" s="1"/>
  <c r="DK240" i="35"/>
  <c r="EB240" i="35" s="1"/>
  <c r="DK236" i="35"/>
  <c r="EB236" i="35" s="1"/>
  <c r="DK234" i="35"/>
  <c r="EB234" i="35" s="1"/>
  <c r="DK233" i="35"/>
  <c r="EB233" i="35" s="1"/>
  <c r="DK230" i="35"/>
  <c r="EB230" i="35" s="1"/>
  <c r="DK228" i="35"/>
  <c r="EB228" i="35" s="1"/>
  <c r="DK225" i="35"/>
  <c r="EB225" i="35" s="1"/>
  <c r="DK224" i="35"/>
  <c r="EB224" i="35" s="1"/>
  <c r="DK222" i="35"/>
  <c r="EB222" i="35" s="1"/>
  <c r="DK220" i="35"/>
  <c r="EB220" i="35" s="1"/>
  <c r="DK218" i="35"/>
  <c r="EB218" i="35" s="1"/>
  <c r="DK217" i="35"/>
  <c r="EB217" i="35" s="1"/>
  <c r="DK216" i="35"/>
  <c r="EB216" i="35" s="1"/>
  <c r="DK213" i="35"/>
  <c r="EB213" i="35" s="1"/>
  <c r="DK212" i="35"/>
  <c r="EB212" i="35" s="1"/>
  <c r="DK210" i="35"/>
  <c r="EB210" i="35" s="1"/>
  <c r="DK209" i="35"/>
  <c r="EB209" i="35" s="1"/>
  <c r="DK208" i="35"/>
  <c r="EB208" i="35" s="1"/>
  <c r="DK205" i="35"/>
  <c r="EB205" i="35" s="1"/>
  <c r="DK202" i="35"/>
  <c r="EB202" i="35" s="1"/>
  <c r="DK201" i="35"/>
  <c r="EB201" i="35" s="1"/>
  <c r="DK200" i="35"/>
  <c r="EB200" i="35" s="1"/>
  <c r="DK197" i="35"/>
  <c r="EB197" i="35" s="1"/>
  <c r="DK194" i="35"/>
  <c r="EB194" i="35" s="1"/>
  <c r="DK190" i="35"/>
  <c r="EB190" i="35" s="1"/>
  <c r="DK189" i="35"/>
  <c r="EB189" i="35" s="1"/>
  <c r="DK188" i="35"/>
  <c r="EB188" i="35" s="1"/>
  <c r="DK186" i="35"/>
  <c r="EB186" i="35" s="1"/>
  <c r="DK184" i="35"/>
  <c r="EB184" i="35" s="1"/>
  <c r="DK182" i="35"/>
  <c r="EB182" i="35" s="1"/>
  <c r="DK174" i="35"/>
  <c r="EB174" i="35" s="1"/>
  <c r="DK169" i="35"/>
  <c r="EB169" i="35" s="1"/>
  <c r="DK168" i="35"/>
  <c r="EB168" i="35" s="1"/>
  <c r="DK166" i="35"/>
  <c r="EB166" i="35" s="1"/>
  <c r="DK161" i="35"/>
  <c r="EB161" i="35" s="1"/>
  <c r="DK160" i="35"/>
  <c r="EB160" i="35" s="1"/>
  <c r="DK157" i="35"/>
  <c r="EB157" i="35" s="1"/>
  <c r="DK154" i="35"/>
  <c r="EB154" i="35" s="1"/>
  <c r="DK153" i="35"/>
  <c r="EB153" i="35" s="1"/>
  <c r="DK149" i="35"/>
  <c r="EB149" i="35" s="1"/>
  <c r="DK148" i="35"/>
  <c r="EB148" i="35" s="1"/>
  <c r="DK146" i="35"/>
  <c r="EB146" i="35" s="1"/>
  <c r="DK145" i="35"/>
  <c r="EB145" i="35" s="1"/>
  <c r="DK144" i="35"/>
  <c r="EB144" i="35" s="1"/>
  <c r="DK142" i="35"/>
  <c r="EB142" i="35" s="1"/>
  <c r="DK141" i="35"/>
  <c r="EB141" i="35" s="1"/>
  <c r="DK140" i="35"/>
  <c r="EB140" i="35" s="1"/>
  <c r="DK138" i="35"/>
  <c r="EB138" i="35" s="1"/>
  <c r="DK137" i="35"/>
  <c r="EB137" i="35" s="1"/>
  <c r="CJ532" i="35"/>
  <c r="CK532" i="35" s="1"/>
  <c r="CJ512" i="35"/>
  <c r="CK512" i="35" s="1"/>
  <c r="CJ496" i="35"/>
  <c r="CK496" i="35" s="1"/>
  <c r="CJ492" i="35"/>
  <c r="CK492" i="35" s="1"/>
  <c r="CJ484" i="35"/>
  <c r="CK484" i="35" s="1"/>
  <c r="CJ464" i="35"/>
  <c r="CK464" i="35" s="1"/>
  <c r="CJ440" i="35"/>
  <c r="CK440" i="35" s="1"/>
  <c r="CJ416" i="35"/>
  <c r="CK416" i="35" s="1"/>
  <c r="CJ396" i="35"/>
  <c r="CK396" i="35" s="1"/>
  <c r="CJ392" i="35"/>
  <c r="CK392" i="35" s="1"/>
  <c r="CJ372" i="35"/>
  <c r="CK372" i="35" s="1"/>
  <c r="CJ364" i="35"/>
  <c r="CK364" i="35" s="1"/>
  <c r="CJ360" i="35"/>
  <c r="CK360" i="35" s="1"/>
  <c r="CJ356" i="35"/>
  <c r="CK356" i="35" s="1"/>
  <c r="CJ352" i="35"/>
  <c r="CK352" i="35" s="1"/>
  <c r="CJ348" i="35"/>
  <c r="CK348" i="35" s="1"/>
  <c r="CJ344" i="35"/>
  <c r="CK344" i="35" s="1"/>
  <c r="CJ336" i="35"/>
  <c r="CK336" i="35" s="1"/>
  <c r="CJ332" i="35"/>
  <c r="CK332" i="35" s="1"/>
  <c r="CJ320" i="35"/>
  <c r="CK320" i="35" s="1"/>
  <c r="CJ296" i="35"/>
  <c r="CK296" i="35" s="1"/>
  <c r="CJ288" i="35"/>
  <c r="CK288" i="35" s="1"/>
  <c r="CJ280" i="35"/>
  <c r="CK280" i="35" s="1"/>
  <c r="CJ276" i="35"/>
  <c r="CK276" i="35" s="1"/>
  <c r="CJ264" i="35"/>
  <c r="CK264" i="35" s="1"/>
  <c r="CJ248" i="35"/>
  <c r="CK248" i="35" s="1"/>
  <c r="CJ244" i="35"/>
  <c r="CK244" i="35" s="1"/>
  <c r="CJ240" i="35"/>
  <c r="CK240" i="35" s="1"/>
  <c r="CJ236" i="35"/>
  <c r="CK236" i="35" s="1"/>
  <c r="CJ228" i="35"/>
  <c r="CK228" i="35" s="1"/>
  <c r="CJ224" i="35"/>
  <c r="CK224" i="35" s="1"/>
  <c r="CJ220" i="35"/>
  <c r="CK220" i="35" s="1"/>
  <c r="CJ216" i="35"/>
  <c r="CK216" i="35" s="1"/>
  <c r="CJ212" i="35"/>
  <c r="CK212" i="35" s="1"/>
  <c r="CJ208" i="35"/>
  <c r="CK208" i="35" s="1"/>
  <c r="CJ200" i="35"/>
  <c r="CK200" i="35" s="1"/>
  <c r="CJ188" i="35"/>
  <c r="CK188" i="35" s="1"/>
  <c r="CJ184" i="35"/>
  <c r="CK184" i="35" s="1"/>
  <c r="CJ168" i="35"/>
  <c r="CK168" i="35" s="1"/>
  <c r="CJ160" i="35"/>
  <c r="CK160" i="35" s="1"/>
  <c r="CJ148" i="35"/>
  <c r="CK148" i="35" s="1"/>
  <c r="CJ144" i="35"/>
  <c r="CK144" i="35" s="1"/>
  <c r="CJ140" i="35"/>
  <c r="CK140" i="35" s="1"/>
  <c r="CJ528" i="35"/>
  <c r="CK528" i="35" s="1"/>
  <c r="CJ524" i="35"/>
  <c r="CK524" i="35" s="1"/>
  <c r="CJ516" i="35"/>
  <c r="CK516" i="35" s="1"/>
  <c r="CJ508" i="35"/>
  <c r="CK508" i="35" s="1"/>
  <c r="CJ504" i="35"/>
  <c r="CK504" i="35" s="1"/>
  <c r="CJ500" i="35"/>
  <c r="CK500" i="35" s="1"/>
  <c r="CJ488" i="35"/>
  <c r="CK488" i="35" s="1"/>
  <c r="CJ480" i="35"/>
  <c r="CK480" i="35" s="1"/>
  <c r="CJ476" i="35"/>
  <c r="CK476" i="35" s="1"/>
  <c r="CJ472" i="35"/>
  <c r="CK472" i="35" s="1"/>
  <c r="CJ468" i="35"/>
  <c r="CK468" i="35" s="1"/>
  <c r="CJ460" i="35"/>
  <c r="CK460" i="35" s="1"/>
  <c r="CJ456" i="35"/>
  <c r="CK456" i="35" s="1"/>
  <c r="CJ452" i="35"/>
  <c r="CK452" i="35" s="1"/>
  <c r="CJ448" i="35"/>
  <c r="CK448" i="35" s="1"/>
  <c r="CJ444" i="35"/>
  <c r="CK444" i="35" s="1"/>
  <c r="CJ436" i="35"/>
  <c r="CK436" i="35" s="1"/>
  <c r="CJ432" i="35"/>
  <c r="CK432" i="35" s="1"/>
  <c r="CJ428" i="35"/>
  <c r="CK428" i="35" s="1"/>
  <c r="CJ424" i="35"/>
  <c r="CK424" i="35" s="1"/>
  <c r="CJ420" i="35"/>
  <c r="CK420" i="35" s="1"/>
  <c r="CJ412" i="35"/>
  <c r="CK412" i="35" s="1"/>
  <c r="CJ408" i="35"/>
  <c r="CK408" i="35" s="1"/>
  <c r="CJ404" i="35"/>
  <c r="CK404" i="35" s="1"/>
  <c r="CJ400" i="35"/>
  <c r="CK400" i="35" s="1"/>
  <c r="CJ388" i="35"/>
  <c r="CK388" i="35" s="1"/>
  <c r="CJ384" i="35"/>
  <c r="CK384" i="35" s="1"/>
  <c r="CJ380" i="35"/>
  <c r="CK380" i="35" s="1"/>
  <c r="CJ376" i="35"/>
  <c r="CK376" i="35" s="1"/>
  <c r="CJ368" i="35"/>
  <c r="CK368" i="35" s="1"/>
  <c r="CJ340" i="35"/>
  <c r="CK340" i="35" s="1"/>
  <c r="CJ328" i="35"/>
  <c r="CK328" i="35" s="1"/>
  <c r="CJ324" i="35"/>
  <c r="CK324" i="35" s="1"/>
  <c r="CJ316" i="35"/>
  <c r="CK316" i="35" s="1"/>
  <c r="CJ312" i="35"/>
  <c r="CK312" i="35" s="1"/>
  <c r="CJ308" i="35"/>
  <c r="CK308" i="35" s="1"/>
  <c r="CJ304" i="35"/>
  <c r="CK304" i="35" s="1"/>
  <c r="CJ300" i="35"/>
  <c r="CK300" i="35" s="1"/>
  <c r="CJ292" i="35"/>
  <c r="CK292" i="35" s="1"/>
  <c r="CJ284" i="35"/>
  <c r="CK284" i="35" s="1"/>
  <c r="CJ272" i="35"/>
  <c r="CK272" i="35" s="1"/>
  <c r="CJ268" i="35"/>
  <c r="CK268" i="35" s="1"/>
  <c r="CJ260" i="35"/>
  <c r="CK260" i="35" s="1"/>
  <c r="CJ256" i="35"/>
  <c r="CK256" i="35" s="1"/>
  <c r="CJ252" i="35"/>
  <c r="CK252" i="35" s="1"/>
  <c r="CJ232" i="35"/>
  <c r="CK232" i="35" s="1"/>
  <c r="CJ204" i="35"/>
  <c r="CK204" i="35" s="1"/>
  <c r="CJ196" i="35"/>
  <c r="CK196" i="35" s="1"/>
  <c r="CJ192" i="35"/>
  <c r="CK192" i="35" s="1"/>
  <c r="CJ180" i="35"/>
  <c r="CK180" i="35" s="1"/>
  <c r="CJ176" i="35"/>
  <c r="CK176" i="35" s="1"/>
  <c r="CJ172" i="35"/>
  <c r="CK172" i="35" s="1"/>
  <c r="CJ164" i="35"/>
  <c r="CK164" i="35" s="1"/>
  <c r="CJ156" i="35"/>
  <c r="CK156" i="35" s="1"/>
  <c r="CJ152" i="35"/>
  <c r="CK152" i="35" s="1"/>
  <c r="CJ515" i="35"/>
  <c r="CK515" i="35" s="1"/>
  <c r="CJ507" i="35"/>
  <c r="CK507" i="35" s="1"/>
  <c r="CJ495" i="35"/>
  <c r="CK495" i="35" s="1"/>
  <c r="CJ491" i="35"/>
  <c r="CK491" i="35" s="1"/>
  <c r="CJ487" i="35"/>
  <c r="CK487" i="35" s="1"/>
  <c r="CJ483" i="35"/>
  <c r="CK483" i="35" s="1"/>
  <c r="CJ479" i="35"/>
  <c r="CK479" i="35" s="1"/>
  <c r="CJ463" i="35"/>
  <c r="CK463" i="35" s="1"/>
  <c r="CJ459" i="35"/>
  <c r="CK459" i="35" s="1"/>
  <c r="CJ455" i="35"/>
  <c r="CK455" i="35" s="1"/>
  <c r="CJ451" i="35"/>
  <c r="CK451" i="35" s="1"/>
  <c r="CJ427" i="35"/>
  <c r="CK427" i="35" s="1"/>
  <c r="CJ423" i="35"/>
  <c r="CK423" i="35" s="1"/>
  <c r="CJ411" i="35"/>
  <c r="CK411" i="35" s="1"/>
  <c r="CJ407" i="35"/>
  <c r="CK407" i="35" s="1"/>
  <c r="CJ399" i="35"/>
  <c r="CK399" i="35" s="1"/>
  <c r="CJ395" i="35"/>
  <c r="CK395" i="35" s="1"/>
  <c r="CJ379" i="35"/>
  <c r="CK379" i="35" s="1"/>
  <c r="CJ359" i="35"/>
  <c r="CK359" i="35" s="1"/>
  <c r="CJ351" i="35"/>
  <c r="CK351" i="35" s="1"/>
  <c r="CJ347" i="35"/>
  <c r="CK347" i="35" s="1"/>
  <c r="CJ343" i="35"/>
  <c r="CK343" i="35" s="1"/>
  <c r="CJ339" i="35"/>
  <c r="CK339" i="35" s="1"/>
  <c r="CJ307" i="35"/>
  <c r="CK307" i="35" s="1"/>
  <c r="CJ299" i="35"/>
  <c r="CK299" i="35" s="1"/>
  <c r="CJ263" i="35"/>
  <c r="CK263" i="35" s="1"/>
  <c r="CJ255" i="35"/>
  <c r="CK255" i="35" s="1"/>
  <c r="CJ227" i="35"/>
  <c r="CK227" i="35" s="1"/>
  <c r="CJ195" i="35"/>
  <c r="CK195" i="35" s="1"/>
  <c r="CJ187" i="35"/>
  <c r="CK187" i="35" s="1"/>
  <c r="CJ175" i="35"/>
  <c r="CK175" i="35" s="1"/>
  <c r="CJ171" i="35"/>
  <c r="CK171" i="35" s="1"/>
  <c r="CJ167" i="35"/>
  <c r="CK167" i="35" s="1"/>
  <c r="CJ155" i="35"/>
  <c r="CK155" i="35" s="1"/>
  <c r="CJ151" i="35"/>
  <c r="CK151" i="35" s="1"/>
  <c r="CJ147" i="35"/>
  <c r="CK147" i="35" s="1"/>
  <c r="CJ523" i="35"/>
  <c r="CK523" i="35" s="1"/>
  <c r="CJ531" i="35"/>
  <c r="CK531" i="35" s="1"/>
  <c r="CJ527" i="35"/>
  <c r="CK527" i="35" s="1"/>
  <c r="CJ519" i="35"/>
  <c r="CK519" i="35" s="1"/>
  <c r="CJ511" i="35"/>
  <c r="CK511" i="35" s="1"/>
  <c r="CJ503" i="35"/>
  <c r="CK503" i="35" s="1"/>
  <c r="CJ499" i="35"/>
  <c r="CK499" i="35" s="1"/>
  <c r="CJ475" i="35"/>
  <c r="CK475" i="35" s="1"/>
  <c r="CJ471" i="35"/>
  <c r="CK471" i="35" s="1"/>
  <c r="CJ467" i="35"/>
  <c r="CK467" i="35" s="1"/>
  <c r="CJ447" i="35"/>
  <c r="CK447" i="35" s="1"/>
  <c r="CJ443" i="35"/>
  <c r="CK443" i="35" s="1"/>
  <c r="CJ439" i="35"/>
  <c r="CK439" i="35" s="1"/>
  <c r="CJ435" i="35"/>
  <c r="CK435" i="35" s="1"/>
  <c r="CJ431" i="35"/>
  <c r="CK431" i="35" s="1"/>
  <c r="CJ419" i="35"/>
  <c r="CK419" i="35" s="1"/>
  <c r="CJ415" i="35"/>
  <c r="CK415" i="35" s="1"/>
  <c r="CJ403" i="35"/>
  <c r="CK403" i="35" s="1"/>
  <c r="CJ391" i="35"/>
  <c r="CK391" i="35" s="1"/>
  <c r="CJ387" i="35"/>
  <c r="CK387" i="35" s="1"/>
  <c r="CJ383" i="35"/>
  <c r="CK383" i="35" s="1"/>
  <c r="CJ375" i="35"/>
  <c r="CK375" i="35" s="1"/>
  <c r="CJ371" i="35"/>
  <c r="CK371" i="35" s="1"/>
  <c r="CJ367" i="35"/>
  <c r="CK367" i="35" s="1"/>
  <c r="CJ363" i="35"/>
  <c r="CK363" i="35" s="1"/>
  <c r="CJ355" i="35"/>
  <c r="CK355" i="35" s="1"/>
  <c r="CJ335" i="35"/>
  <c r="CK335" i="35" s="1"/>
  <c r="CJ331" i="35"/>
  <c r="CK331" i="35" s="1"/>
  <c r="CJ327" i="35"/>
  <c r="CK327" i="35" s="1"/>
  <c r="CJ323" i="35"/>
  <c r="CK323" i="35" s="1"/>
  <c r="CJ319" i="35"/>
  <c r="CK319" i="35" s="1"/>
  <c r="CJ315" i="35"/>
  <c r="CK315" i="35" s="1"/>
  <c r="CJ311" i="35"/>
  <c r="CK311" i="35" s="1"/>
  <c r="CJ303" i="35"/>
  <c r="CK303" i="35" s="1"/>
  <c r="CJ295" i="35"/>
  <c r="CK295" i="35" s="1"/>
  <c r="CJ291" i="35"/>
  <c r="CK291" i="35" s="1"/>
  <c r="CJ287" i="35"/>
  <c r="CK287" i="35" s="1"/>
  <c r="CJ283" i="35"/>
  <c r="CK283" i="35" s="1"/>
  <c r="CJ279" i="35"/>
  <c r="CK279" i="35" s="1"/>
  <c r="CJ275" i="35"/>
  <c r="CK275" i="35" s="1"/>
  <c r="CJ271" i="35"/>
  <c r="CK271" i="35" s="1"/>
  <c r="CJ267" i="35"/>
  <c r="CK267" i="35" s="1"/>
  <c r="CJ259" i="35"/>
  <c r="CK259" i="35" s="1"/>
  <c r="CJ251" i="35"/>
  <c r="CK251" i="35" s="1"/>
  <c r="CJ247" i="35"/>
  <c r="CK247" i="35" s="1"/>
  <c r="CJ243" i="35"/>
  <c r="CK243" i="35" s="1"/>
  <c r="CJ239" i="35"/>
  <c r="CK239" i="35" s="1"/>
  <c r="CJ235" i="35"/>
  <c r="CK235" i="35" s="1"/>
  <c r="CJ231" i="35"/>
  <c r="CK231" i="35" s="1"/>
  <c r="CJ223" i="35"/>
  <c r="CK223" i="35" s="1"/>
  <c r="CJ219" i="35"/>
  <c r="CK219" i="35" s="1"/>
  <c r="CJ215" i="35"/>
  <c r="CK215" i="35" s="1"/>
  <c r="CJ211" i="35"/>
  <c r="CK211" i="35" s="1"/>
  <c r="CJ207" i="35"/>
  <c r="CK207" i="35" s="1"/>
  <c r="CJ203" i="35"/>
  <c r="CK203" i="35" s="1"/>
  <c r="CJ199" i="35"/>
  <c r="CK199" i="35" s="1"/>
  <c r="CJ191" i="35"/>
  <c r="CK191" i="35" s="1"/>
  <c r="CJ183" i="35"/>
  <c r="CK183" i="35" s="1"/>
  <c r="CJ179" i="35"/>
  <c r="CK179" i="35" s="1"/>
  <c r="CJ163" i="35"/>
  <c r="CK163" i="35" s="1"/>
  <c r="CJ159" i="35"/>
  <c r="CK159" i="35" s="1"/>
  <c r="CJ143" i="35"/>
  <c r="CK143" i="35" s="1"/>
  <c r="CJ139" i="35"/>
  <c r="CK139" i="35" s="1"/>
  <c r="CJ518" i="35"/>
  <c r="CK518" i="35" s="1"/>
  <c r="CJ506" i="35"/>
  <c r="CK506" i="35" s="1"/>
  <c r="CJ502" i="35"/>
  <c r="CK502" i="35" s="1"/>
  <c r="CJ494" i="35"/>
  <c r="CK494" i="35" s="1"/>
  <c r="CJ478" i="35"/>
  <c r="CK478" i="35" s="1"/>
  <c r="CJ474" i="35"/>
  <c r="CK474" i="35" s="1"/>
  <c r="CJ470" i="35"/>
  <c r="CK470" i="35" s="1"/>
  <c r="CJ466" i="35"/>
  <c r="CK466" i="35" s="1"/>
  <c r="CJ454" i="35"/>
  <c r="CK454" i="35" s="1"/>
  <c r="CJ450" i="35"/>
  <c r="CK450" i="35" s="1"/>
  <c r="CJ426" i="35"/>
  <c r="CK426" i="35" s="1"/>
  <c r="CJ418" i="35"/>
  <c r="CK418" i="35" s="1"/>
  <c r="CJ414" i="35"/>
  <c r="CK414" i="35" s="1"/>
  <c r="CJ398" i="35"/>
  <c r="CK398" i="35" s="1"/>
  <c r="CJ394" i="35"/>
  <c r="CK394" i="35" s="1"/>
  <c r="CJ378" i="35"/>
  <c r="CK378" i="35" s="1"/>
  <c r="CJ374" i="35"/>
  <c r="CK374" i="35" s="1"/>
  <c r="CJ366" i="35"/>
  <c r="CK366" i="35" s="1"/>
  <c r="CJ350" i="35"/>
  <c r="CK350" i="35" s="1"/>
  <c r="CJ338" i="35"/>
  <c r="CK338" i="35" s="1"/>
  <c r="CJ330" i="35"/>
  <c r="CK330" i="35" s="1"/>
  <c r="CJ326" i="35"/>
  <c r="CK326" i="35" s="1"/>
  <c r="CJ298" i="35"/>
  <c r="CK298" i="35" s="1"/>
  <c r="CJ294" i="35"/>
  <c r="CK294" i="35" s="1"/>
  <c r="CJ290" i="35"/>
  <c r="CK290" i="35" s="1"/>
  <c r="CJ286" i="35"/>
  <c r="CK286" i="35" s="1"/>
  <c r="CJ282" i="35"/>
  <c r="CK282" i="35" s="1"/>
  <c r="CJ270" i="35"/>
  <c r="CK270" i="35" s="1"/>
  <c r="CJ242" i="35"/>
  <c r="CK242" i="35" s="1"/>
  <c r="CJ238" i="35"/>
  <c r="CK238" i="35" s="1"/>
  <c r="CJ226" i="35"/>
  <c r="CK226" i="35" s="1"/>
  <c r="CJ214" i="35"/>
  <c r="CK214" i="35" s="1"/>
  <c r="CJ206" i="35"/>
  <c r="CK206" i="35" s="1"/>
  <c r="CJ198" i="35"/>
  <c r="CK198" i="35" s="1"/>
  <c r="CJ178" i="35"/>
  <c r="CK178" i="35" s="1"/>
  <c r="CJ170" i="35"/>
  <c r="CK170" i="35" s="1"/>
  <c r="CJ154" i="35"/>
  <c r="CK154" i="35" s="1"/>
  <c r="CJ150" i="35"/>
  <c r="CK150" i="35" s="1"/>
  <c r="CJ514" i="35"/>
  <c r="CK514" i="35" s="1"/>
  <c r="CJ535" i="35"/>
  <c r="CK535" i="35" s="1"/>
  <c r="CJ534" i="35"/>
  <c r="CK534" i="35" s="1"/>
  <c r="CJ530" i="35"/>
  <c r="CK530" i="35" s="1"/>
  <c r="CJ526" i="35"/>
  <c r="CK526" i="35" s="1"/>
  <c r="CJ522" i="35"/>
  <c r="CK522" i="35" s="1"/>
  <c r="CJ510" i="35"/>
  <c r="CK510" i="35" s="1"/>
  <c r="CJ498" i="35"/>
  <c r="CK498" i="35" s="1"/>
  <c r="CJ490" i="35"/>
  <c r="CK490" i="35" s="1"/>
  <c r="CJ486" i="35"/>
  <c r="CK486" i="35" s="1"/>
  <c r="CJ482" i="35"/>
  <c r="CK482" i="35" s="1"/>
  <c r="CJ462" i="35"/>
  <c r="CK462" i="35" s="1"/>
  <c r="CJ458" i="35"/>
  <c r="CK458" i="35" s="1"/>
  <c r="CJ446" i="35"/>
  <c r="CK446" i="35" s="1"/>
  <c r="CJ442" i="35"/>
  <c r="CK442" i="35" s="1"/>
  <c r="CJ438" i="35"/>
  <c r="CK438" i="35" s="1"/>
  <c r="CJ434" i="35"/>
  <c r="CK434" i="35" s="1"/>
  <c r="CJ430" i="35"/>
  <c r="CK430" i="35" s="1"/>
  <c r="CJ422" i="35"/>
  <c r="CK422" i="35" s="1"/>
  <c r="CJ410" i="35"/>
  <c r="CK410" i="35" s="1"/>
  <c r="CJ406" i="35"/>
  <c r="CK406" i="35" s="1"/>
  <c r="CJ402" i="35"/>
  <c r="CK402" i="35" s="1"/>
  <c r="CJ390" i="35"/>
  <c r="CK390" i="35" s="1"/>
  <c r="CJ386" i="35"/>
  <c r="CK386" i="35" s="1"/>
  <c r="CJ382" i="35"/>
  <c r="CK382" i="35" s="1"/>
  <c r="CJ370" i="35"/>
  <c r="CK370" i="35" s="1"/>
  <c r="CJ362" i="35"/>
  <c r="CK362" i="35" s="1"/>
  <c r="CJ358" i="35"/>
  <c r="CK358" i="35" s="1"/>
  <c r="CJ354" i="35"/>
  <c r="CK354" i="35" s="1"/>
  <c r="CJ346" i="35"/>
  <c r="CK346" i="35" s="1"/>
  <c r="CJ342" i="35"/>
  <c r="CK342" i="35" s="1"/>
  <c r="CJ334" i="35"/>
  <c r="CK334" i="35" s="1"/>
  <c r="CJ322" i="35"/>
  <c r="CK322" i="35" s="1"/>
  <c r="CJ318" i="35"/>
  <c r="CK318" i="35" s="1"/>
  <c r="CJ314" i="35"/>
  <c r="CK314" i="35" s="1"/>
  <c r="CJ310" i="35"/>
  <c r="CK310" i="35" s="1"/>
  <c r="CJ306" i="35"/>
  <c r="CK306" i="35" s="1"/>
  <c r="CJ302" i="35"/>
  <c r="CK302" i="35" s="1"/>
  <c r="CJ278" i="35"/>
  <c r="CK278" i="35" s="1"/>
  <c r="CJ274" i="35"/>
  <c r="CK274" i="35" s="1"/>
  <c r="CJ266" i="35"/>
  <c r="CK266" i="35" s="1"/>
  <c r="CJ262" i="35"/>
  <c r="CK262" i="35" s="1"/>
  <c r="CJ258" i="35"/>
  <c r="CK258" i="35" s="1"/>
  <c r="CJ254" i="35"/>
  <c r="CK254" i="35" s="1"/>
  <c r="CJ250" i="35"/>
  <c r="CK250" i="35" s="1"/>
  <c r="CJ246" i="35"/>
  <c r="CK246" i="35" s="1"/>
  <c r="CJ234" i="35"/>
  <c r="CK234" i="35" s="1"/>
  <c r="CJ230" i="35"/>
  <c r="CK230" i="35" s="1"/>
  <c r="CJ222" i="35"/>
  <c r="CK222" i="35" s="1"/>
  <c r="CJ218" i="35"/>
  <c r="CK218" i="35" s="1"/>
  <c r="CJ210" i="35"/>
  <c r="CK210" i="35" s="1"/>
  <c r="CJ202" i="35"/>
  <c r="CK202" i="35" s="1"/>
  <c r="CJ194" i="35"/>
  <c r="CK194" i="35" s="1"/>
  <c r="CJ190" i="35"/>
  <c r="CK190" i="35" s="1"/>
  <c r="CJ186" i="35"/>
  <c r="CK186" i="35" s="1"/>
  <c r="CJ182" i="35"/>
  <c r="CK182" i="35" s="1"/>
  <c r="CJ174" i="35"/>
  <c r="CK174" i="35" s="1"/>
  <c r="CJ166" i="35"/>
  <c r="CK166" i="35" s="1"/>
  <c r="CJ162" i="35"/>
  <c r="CK162" i="35" s="1"/>
  <c r="CJ158" i="35"/>
  <c r="CK158" i="35" s="1"/>
  <c r="CJ146" i="35"/>
  <c r="CK146" i="35" s="1"/>
  <c r="CJ142" i="35"/>
  <c r="CK142" i="35" s="1"/>
  <c r="CJ138" i="35"/>
  <c r="CK138" i="35" s="1"/>
  <c r="CJ520" i="35"/>
  <c r="CK520" i="35" s="1"/>
  <c r="CJ533" i="35"/>
  <c r="CK533" i="35" s="1"/>
  <c r="CJ517" i="35"/>
  <c r="CK517" i="35" s="1"/>
  <c r="CJ513" i="35"/>
  <c r="CK513" i="35" s="1"/>
  <c r="CJ497" i="35"/>
  <c r="CK497" i="35" s="1"/>
  <c r="CJ485" i="35"/>
  <c r="CK485" i="35" s="1"/>
  <c r="CJ481" i="35"/>
  <c r="CK481" i="35" s="1"/>
  <c r="CJ461" i="35"/>
  <c r="CK461" i="35" s="1"/>
  <c r="CJ453" i="35"/>
  <c r="CK453" i="35" s="1"/>
  <c r="CJ449" i="35"/>
  <c r="CK449" i="35" s="1"/>
  <c r="CJ433" i="35"/>
  <c r="CK433" i="35" s="1"/>
  <c r="CJ405" i="35"/>
  <c r="CK405" i="35" s="1"/>
  <c r="CJ397" i="35"/>
  <c r="CK397" i="35" s="1"/>
  <c r="CJ385" i="35"/>
  <c r="CK385" i="35" s="1"/>
  <c r="CJ381" i="35"/>
  <c r="CK381" i="35" s="1"/>
  <c r="CJ349" i="35"/>
  <c r="CK349" i="35" s="1"/>
  <c r="CJ341" i="35"/>
  <c r="CK341" i="35" s="1"/>
  <c r="CJ337" i="35"/>
  <c r="CK337" i="35" s="1"/>
  <c r="CJ329" i="35"/>
  <c r="CK329" i="35" s="1"/>
  <c r="CJ325" i="35"/>
  <c r="CK325" i="35" s="1"/>
  <c r="CJ313" i="35"/>
  <c r="CK313" i="35" s="1"/>
  <c r="CJ309" i="35"/>
  <c r="CK309" i="35" s="1"/>
  <c r="CJ305" i="35"/>
  <c r="CK305" i="35" s="1"/>
  <c r="CJ297" i="35"/>
  <c r="CK297" i="35" s="1"/>
  <c r="CJ289" i="35"/>
  <c r="CK289" i="35" s="1"/>
  <c r="CJ281" i="35"/>
  <c r="CK281" i="35" s="1"/>
  <c r="CJ273" i="35"/>
  <c r="CK273" i="35" s="1"/>
  <c r="CJ265" i="35"/>
  <c r="CK265" i="35" s="1"/>
  <c r="CJ253" i="35"/>
  <c r="CK253" i="35" s="1"/>
  <c r="CJ237" i="35"/>
  <c r="CK237" i="35" s="1"/>
  <c r="CJ229" i="35"/>
  <c r="CK229" i="35" s="1"/>
  <c r="CJ221" i="35"/>
  <c r="CK221" i="35" s="1"/>
  <c r="CJ193" i="35"/>
  <c r="CK193" i="35" s="1"/>
  <c r="CJ185" i="35"/>
  <c r="CK185" i="35" s="1"/>
  <c r="CJ181" i="35"/>
  <c r="CK181" i="35" s="1"/>
  <c r="CJ177" i="35"/>
  <c r="CK177" i="35" s="1"/>
  <c r="CJ173" i="35"/>
  <c r="CK173" i="35" s="1"/>
  <c r="CJ165" i="35"/>
  <c r="CK165" i="35" s="1"/>
  <c r="CJ529" i="35"/>
  <c r="CK529" i="35" s="1"/>
  <c r="CJ525" i="35"/>
  <c r="CK525" i="35" s="1"/>
  <c r="CJ521" i="35"/>
  <c r="CK521" i="35" s="1"/>
  <c r="CJ509" i="35"/>
  <c r="CK509" i="35" s="1"/>
  <c r="CJ505" i="35"/>
  <c r="CK505" i="35" s="1"/>
  <c r="CJ501" i="35"/>
  <c r="CK501" i="35" s="1"/>
  <c r="CJ493" i="35"/>
  <c r="CK493" i="35" s="1"/>
  <c r="CJ489" i="35"/>
  <c r="CK489" i="35" s="1"/>
  <c r="CJ477" i="35"/>
  <c r="CK477" i="35" s="1"/>
  <c r="CJ473" i="35"/>
  <c r="CK473" i="35" s="1"/>
  <c r="CJ469" i="35"/>
  <c r="CK469" i="35" s="1"/>
  <c r="CJ465" i="35"/>
  <c r="CK465" i="35" s="1"/>
  <c r="CJ457" i="35"/>
  <c r="CK457" i="35" s="1"/>
  <c r="CJ445" i="35"/>
  <c r="CK445" i="35" s="1"/>
  <c r="CJ441" i="35"/>
  <c r="CK441" i="35" s="1"/>
  <c r="CJ437" i="35"/>
  <c r="CK437" i="35" s="1"/>
  <c r="CJ429" i="35"/>
  <c r="CK429" i="35" s="1"/>
  <c r="CJ425" i="35"/>
  <c r="CK425" i="35" s="1"/>
  <c r="CJ421" i="35"/>
  <c r="CK421" i="35" s="1"/>
  <c r="CJ417" i="35"/>
  <c r="CK417" i="35" s="1"/>
  <c r="CJ413" i="35"/>
  <c r="CK413" i="35" s="1"/>
  <c r="CJ409" i="35"/>
  <c r="CK409" i="35" s="1"/>
  <c r="CJ401" i="35"/>
  <c r="CK401" i="35" s="1"/>
  <c r="CJ393" i="35"/>
  <c r="CK393" i="35" s="1"/>
  <c r="CJ389" i="35"/>
  <c r="CK389" i="35" s="1"/>
  <c r="CJ377" i="35"/>
  <c r="CK377" i="35" s="1"/>
  <c r="CJ373" i="35"/>
  <c r="CK373" i="35" s="1"/>
  <c r="CJ369" i="35"/>
  <c r="CK369" i="35" s="1"/>
  <c r="CJ365" i="35"/>
  <c r="CK365" i="35" s="1"/>
  <c r="CJ361" i="35"/>
  <c r="CK361" i="35" s="1"/>
  <c r="CJ357" i="35"/>
  <c r="CK357" i="35" s="1"/>
  <c r="CJ353" i="35"/>
  <c r="CK353" i="35" s="1"/>
  <c r="CJ345" i="35"/>
  <c r="CK345" i="35" s="1"/>
  <c r="CJ333" i="35"/>
  <c r="CK333" i="35" s="1"/>
  <c r="CJ321" i="35"/>
  <c r="CK321" i="35" s="1"/>
  <c r="CJ317" i="35"/>
  <c r="CK317" i="35" s="1"/>
  <c r="CJ301" i="35"/>
  <c r="CK301" i="35" s="1"/>
  <c r="CJ293" i="35"/>
  <c r="CK293" i="35" s="1"/>
  <c r="CJ285" i="35"/>
  <c r="CK285" i="35" s="1"/>
  <c r="CJ277" i="35"/>
  <c r="CK277" i="35" s="1"/>
  <c r="CJ269" i="35"/>
  <c r="CK269" i="35" s="1"/>
  <c r="CJ261" i="35"/>
  <c r="CK261" i="35" s="1"/>
  <c r="CJ257" i="35"/>
  <c r="CK257" i="35" s="1"/>
  <c r="CJ249" i="35"/>
  <c r="CK249" i="35" s="1"/>
  <c r="CJ245" i="35"/>
  <c r="CK245" i="35" s="1"/>
  <c r="CJ241" i="35"/>
  <c r="CK241" i="35" s="1"/>
  <c r="CJ233" i="35"/>
  <c r="CK233" i="35" s="1"/>
  <c r="CJ225" i="35"/>
  <c r="CK225" i="35" s="1"/>
  <c r="CJ217" i="35"/>
  <c r="CK217" i="35" s="1"/>
  <c r="CJ213" i="35"/>
  <c r="CK213" i="35" s="1"/>
  <c r="CJ209" i="35"/>
  <c r="CK209" i="35" s="1"/>
  <c r="CJ205" i="35"/>
  <c r="CK205" i="35" s="1"/>
  <c r="CJ201" i="35"/>
  <c r="CK201" i="35" s="1"/>
  <c r="CJ197" i="35"/>
  <c r="CK197" i="35" s="1"/>
  <c r="CJ189" i="35"/>
  <c r="CK189" i="35" s="1"/>
  <c r="CJ169" i="35"/>
  <c r="CK169" i="35" s="1"/>
  <c r="CJ161" i="35"/>
  <c r="CK161" i="35" s="1"/>
  <c r="CJ157" i="35"/>
  <c r="CK157" i="35" s="1"/>
  <c r="CJ153" i="35"/>
  <c r="CK153" i="35" s="1"/>
  <c r="CJ149" i="35"/>
  <c r="CK149" i="35" s="1"/>
  <c r="CJ145" i="35"/>
  <c r="CK145" i="35" s="1"/>
  <c r="CJ141" i="35"/>
  <c r="CK141" i="35" s="1"/>
  <c r="CJ137" i="35"/>
  <c r="CK137" i="35" s="1"/>
  <c r="CJ536" i="35"/>
  <c r="CK536" i="35" s="1"/>
  <c r="CE537" i="35"/>
  <c r="DL537" i="35" s="1"/>
  <c r="CD537" i="35"/>
  <c r="BZ538" i="35"/>
  <c r="BX538" i="35"/>
  <c r="BY538" i="35"/>
  <c r="CH538" i="35"/>
  <c r="DP537" i="35" l="1"/>
  <c r="DQ421" i="35"/>
  <c r="DQ465" i="35"/>
  <c r="DQ509" i="35"/>
  <c r="DQ141" i="35"/>
  <c r="DQ157" i="35"/>
  <c r="DQ197" i="35"/>
  <c r="DQ213" i="35"/>
  <c r="DQ241" i="35"/>
  <c r="DQ261" i="35"/>
  <c r="DQ293" i="35"/>
  <c r="DQ333" i="35"/>
  <c r="DQ361" i="35"/>
  <c r="DQ377" i="35"/>
  <c r="DQ409" i="35"/>
  <c r="DQ445" i="35"/>
  <c r="DQ505" i="35"/>
  <c r="DQ154" i="35"/>
  <c r="DQ446" i="35"/>
  <c r="DQ510" i="35"/>
  <c r="DQ142" i="35"/>
  <c r="DQ166" i="35"/>
  <c r="DQ190" i="35"/>
  <c r="DQ218" i="35"/>
  <c r="DQ246" i="35"/>
  <c r="DQ262" i="35"/>
  <c r="DQ318" i="35"/>
  <c r="DQ346" i="35"/>
  <c r="DQ370" i="35"/>
  <c r="DQ402" i="35"/>
  <c r="DQ430" i="35"/>
  <c r="DQ498" i="35"/>
  <c r="DQ339" i="35"/>
  <c r="DQ359" i="35"/>
  <c r="DQ407" i="35"/>
  <c r="DQ451" i="35"/>
  <c r="DQ479" i="35"/>
  <c r="DQ495" i="35"/>
  <c r="DQ144" i="35"/>
  <c r="DQ184" i="35"/>
  <c r="DQ212" i="35"/>
  <c r="DQ228" i="35"/>
  <c r="DQ248" i="35"/>
  <c r="DQ288" i="35"/>
  <c r="DQ336" i="35"/>
  <c r="DQ356" i="35"/>
  <c r="DQ392" i="35"/>
  <c r="DQ464" i="35"/>
  <c r="DQ512" i="35"/>
  <c r="DQ429" i="35"/>
  <c r="DQ473" i="35"/>
  <c r="DQ525" i="35"/>
  <c r="DQ145" i="35"/>
  <c r="DQ161" i="35"/>
  <c r="DQ201" i="35"/>
  <c r="DQ217" i="35"/>
  <c r="DQ245" i="35"/>
  <c r="DQ269" i="35"/>
  <c r="DQ301" i="35"/>
  <c r="DQ345" i="35"/>
  <c r="DQ365" i="35"/>
  <c r="DQ389" i="35"/>
  <c r="DQ417" i="35"/>
  <c r="DQ469" i="35"/>
  <c r="DQ521" i="35"/>
  <c r="DQ462" i="35"/>
  <c r="DQ526" i="35"/>
  <c r="DQ146" i="35"/>
  <c r="DQ174" i="35"/>
  <c r="DQ194" i="35"/>
  <c r="DQ222" i="35"/>
  <c r="DQ250" i="35"/>
  <c r="DQ266" i="35"/>
  <c r="DQ306" i="35"/>
  <c r="DQ322" i="35"/>
  <c r="DQ354" i="35"/>
  <c r="DQ382" i="35"/>
  <c r="DQ406" i="35"/>
  <c r="DQ438" i="35"/>
  <c r="DQ522" i="35"/>
  <c r="DQ343" i="35"/>
  <c r="DQ379" i="35"/>
  <c r="DQ411" i="35"/>
  <c r="DQ455" i="35"/>
  <c r="DQ483" i="35"/>
  <c r="DQ507" i="35"/>
  <c r="DQ148" i="35"/>
  <c r="DQ188" i="35"/>
  <c r="DQ216" i="35"/>
  <c r="DQ236" i="35"/>
  <c r="DQ264" i="35"/>
  <c r="DQ296" i="35"/>
  <c r="DQ344" i="35"/>
  <c r="DQ360" i="35"/>
  <c r="DQ396" i="35"/>
  <c r="DQ484" i="35"/>
  <c r="DQ520" i="35"/>
  <c r="DQ441" i="35"/>
  <c r="DQ489" i="35"/>
  <c r="DQ534" i="35"/>
  <c r="DQ149" i="35"/>
  <c r="DQ169" i="35"/>
  <c r="DQ205" i="35"/>
  <c r="DQ225" i="35"/>
  <c r="DQ249" i="35"/>
  <c r="DQ277" i="35"/>
  <c r="DQ317" i="35"/>
  <c r="DQ369" i="35"/>
  <c r="DQ393" i="35"/>
  <c r="DQ425" i="35"/>
  <c r="DQ477" i="35"/>
  <c r="DQ530" i="35"/>
  <c r="DQ434" i="35"/>
  <c r="DQ486" i="35"/>
  <c r="DQ182" i="35"/>
  <c r="DQ202" i="35"/>
  <c r="DQ230" i="35"/>
  <c r="DQ254" i="35"/>
  <c r="DQ274" i="35"/>
  <c r="DQ310" i="35"/>
  <c r="DQ334" i="35"/>
  <c r="DQ358" i="35"/>
  <c r="DQ386" i="35"/>
  <c r="DQ410" i="35"/>
  <c r="DQ458" i="35"/>
  <c r="DQ347" i="35"/>
  <c r="DQ395" i="35"/>
  <c r="DQ423" i="35"/>
  <c r="DQ459" i="35"/>
  <c r="DQ487" i="35"/>
  <c r="DQ515" i="35"/>
  <c r="DQ160" i="35"/>
  <c r="DQ200" i="35"/>
  <c r="DQ220" i="35"/>
  <c r="DQ240" i="35"/>
  <c r="DQ276" i="35"/>
  <c r="DQ320" i="35"/>
  <c r="DQ348" i="35"/>
  <c r="DQ364" i="35"/>
  <c r="DQ416" i="35"/>
  <c r="DQ492" i="35"/>
  <c r="DQ532" i="35"/>
  <c r="DQ529" i="35"/>
  <c r="DQ413" i="35"/>
  <c r="DQ457" i="35"/>
  <c r="DQ501" i="35"/>
  <c r="DQ137" i="35"/>
  <c r="DQ153" i="35"/>
  <c r="DQ189" i="35"/>
  <c r="DQ209" i="35"/>
  <c r="DQ233" i="35"/>
  <c r="DQ257" i="35"/>
  <c r="DQ285" i="35"/>
  <c r="DQ321" i="35"/>
  <c r="DQ357" i="35"/>
  <c r="DQ373" i="35"/>
  <c r="DQ401" i="35"/>
  <c r="DQ437" i="35"/>
  <c r="DQ493" i="35"/>
  <c r="DQ442" i="35"/>
  <c r="DQ490" i="35"/>
  <c r="DQ138" i="35"/>
  <c r="DQ186" i="35"/>
  <c r="DQ210" i="35"/>
  <c r="DQ234" i="35"/>
  <c r="DQ258" i="35"/>
  <c r="DQ278" i="35"/>
  <c r="DQ314" i="35"/>
  <c r="DQ342" i="35"/>
  <c r="DQ362" i="35"/>
  <c r="DQ390" i="35"/>
  <c r="DQ422" i="35"/>
  <c r="DQ482" i="35"/>
  <c r="DQ307" i="35"/>
  <c r="DQ351" i="35"/>
  <c r="DQ399" i="35"/>
  <c r="DQ427" i="35"/>
  <c r="DQ463" i="35"/>
  <c r="DQ491" i="35"/>
  <c r="DQ523" i="35"/>
  <c r="DQ140" i="35"/>
  <c r="DQ168" i="35"/>
  <c r="DQ208" i="35"/>
  <c r="DQ224" i="35"/>
  <c r="DQ244" i="35"/>
  <c r="DQ280" i="35"/>
  <c r="DQ332" i="35"/>
  <c r="DQ352" i="35"/>
  <c r="DQ372" i="35"/>
  <c r="DQ440" i="35"/>
  <c r="DQ496" i="35"/>
  <c r="EC535" i="35"/>
  <c r="DQ535" i="35"/>
  <c r="DW197" i="35"/>
  <c r="DV197" i="35"/>
  <c r="DU197" i="35"/>
  <c r="DX197" i="35"/>
  <c r="DT197" i="35"/>
  <c r="DW293" i="35"/>
  <c r="DV293" i="35"/>
  <c r="DU293" i="35"/>
  <c r="DX293" i="35"/>
  <c r="DT293" i="35"/>
  <c r="DU445" i="35"/>
  <c r="DV445" i="35"/>
  <c r="DW445" i="35"/>
  <c r="DX445" i="35"/>
  <c r="DT445" i="35"/>
  <c r="DW265" i="35"/>
  <c r="DU265" i="35"/>
  <c r="DV265" i="35"/>
  <c r="DX265" i="35"/>
  <c r="DT265" i="35"/>
  <c r="DW405" i="35"/>
  <c r="DX405" i="35"/>
  <c r="DT405" i="35"/>
  <c r="DU405" i="35"/>
  <c r="DV405" i="35"/>
  <c r="DV210" i="35"/>
  <c r="DW210" i="35"/>
  <c r="DX210" i="35"/>
  <c r="DU210" i="35"/>
  <c r="DT210" i="35"/>
  <c r="DW314" i="35"/>
  <c r="DX314" i="35"/>
  <c r="DV314" i="35"/>
  <c r="DT314" i="35"/>
  <c r="DU314" i="35"/>
  <c r="DX422" i="35"/>
  <c r="DU422" i="35"/>
  <c r="DV422" i="35"/>
  <c r="DW422" i="35"/>
  <c r="DT422" i="35"/>
  <c r="DW206" i="35"/>
  <c r="DU206" i="35"/>
  <c r="DV206" i="35"/>
  <c r="DX206" i="35"/>
  <c r="DT206" i="35"/>
  <c r="DX454" i="35"/>
  <c r="DV454" i="35"/>
  <c r="DU454" i="35"/>
  <c r="DW454" i="35"/>
  <c r="DT454" i="35"/>
  <c r="DW199" i="35"/>
  <c r="DX199" i="35"/>
  <c r="DU199" i="35"/>
  <c r="DV199" i="35"/>
  <c r="DT199" i="35"/>
  <c r="DW315" i="35"/>
  <c r="DV315" i="35"/>
  <c r="DU315" i="35"/>
  <c r="DX315" i="35"/>
  <c r="DT315" i="35"/>
  <c r="DV419" i="35"/>
  <c r="DU419" i="35"/>
  <c r="DW419" i="35"/>
  <c r="DX419" i="35"/>
  <c r="DT419" i="35"/>
  <c r="DW147" i="35"/>
  <c r="DU147" i="35"/>
  <c r="DV147" i="35"/>
  <c r="DX147" i="35"/>
  <c r="DT147" i="35"/>
  <c r="DW351" i="35"/>
  <c r="DU351" i="35"/>
  <c r="DV351" i="35"/>
  <c r="DX351" i="35"/>
  <c r="DT351" i="35"/>
  <c r="DX491" i="35"/>
  <c r="DU491" i="35"/>
  <c r="DV491" i="35"/>
  <c r="DW491" i="35"/>
  <c r="DT491" i="35"/>
  <c r="DW260" i="35"/>
  <c r="DU260" i="35"/>
  <c r="DV260" i="35"/>
  <c r="DX260" i="35"/>
  <c r="DT260" i="35"/>
  <c r="DU312" i="35"/>
  <c r="DV312" i="35"/>
  <c r="DW312" i="35"/>
  <c r="DX312" i="35"/>
  <c r="DT312" i="35"/>
  <c r="DX384" i="35"/>
  <c r="DW384" i="35"/>
  <c r="DU384" i="35"/>
  <c r="DV384" i="35"/>
  <c r="DT384" i="35"/>
  <c r="DX428" i="35"/>
  <c r="DV428" i="35"/>
  <c r="DU428" i="35"/>
  <c r="DW428" i="35"/>
  <c r="DT428" i="35"/>
  <c r="DX468" i="35"/>
  <c r="DV468" i="35"/>
  <c r="DW468" i="35"/>
  <c r="DU468" i="35"/>
  <c r="DT468" i="35"/>
  <c r="DX516" i="35"/>
  <c r="DV516" i="35"/>
  <c r="DW516" i="35"/>
  <c r="DT516" i="35"/>
  <c r="DU516" i="35"/>
  <c r="DU184" i="35"/>
  <c r="DV184" i="35"/>
  <c r="DW184" i="35"/>
  <c r="DX184" i="35"/>
  <c r="DT184" i="35"/>
  <c r="DW228" i="35"/>
  <c r="DX228" i="35"/>
  <c r="DU228" i="35"/>
  <c r="DV228" i="35"/>
  <c r="DT228" i="35"/>
  <c r="DW356" i="35"/>
  <c r="DV356" i="35"/>
  <c r="DX356" i="35"/>
  <c r="DU356" i="35"/>
  <c r="DT356" i="35"/>
  <c r="DX464" i="35"/>
  <c r="DU464" i="35"/>
  <c r="DW464" i="35"/>
  <c r="DV464" i="35"/>
  <c r="DT464" i="35"/>
  <c r="DW277" i="35"/>
  <c r="DX277" i="35"/>
  <c r="DU277" i="35"/>
  <c r="DV277" i="35"/>
  <c r="DT277" i="35"/>
  <c r="DV489" i="35"/>
  <c r="DU489" i="35"/>
  <c r="DT489" i="35"/>
  <c r="DW489" i="35"/>
  <c r="DX489" i="35"/>
  <c r="DU385" i="35"/>
  <c r="DV385" i="35"/>
  <c r="DW385" i="35"/>
  <c r="DX385" i="35"/>
  <c r="DT385" i="35"/>
  <c r="DX406" i="35"/>
  <c r="DU406" i="35"/>
  <c r="DV406" i="35"/>
  <c r="DW406" i="35"/>
  <c r="DT406" i="35"/>
  <c r="DX426" i="35"/>
  <c r="DU426" i="35"/>
  <c r="DW426" i="35"/>
  <c r="DV426" i="35"/>
  <c r="DT426" i="35"/>
  <c r="DW355" i="35"/>
  <c r="DU355" i="35"/>
  <c r="DV355" i="35"/>
  <c r="DT355" i="35"/>
  <c r="DX355" i="35"/>
  <c r="DW187" i="35"/>
  <c r="DV187" i="35"/>
  <c r="DU187" i="35"/>
  <c r="DX187" i="35"/>
  <c r="DT187" i="35"/>
  <c r="DX376" i="35"/>
  <c r="DU376" i="35"/>
  <c r="DW376" i="35"/>
  <c r="DV376" i="35"/>
  <c r="DT376" i="35"/>
  <c r="DX416" i="35"/>
  <c r="DU416" i="35"/>
  <c r="DV416" i="35"/>
  <c r="DW416" i="35"/>
  <c r="DT416" i="35"/>
  <c r="DW137" i="35"/>
  <c r="DU137" i="35"/>
  <c r="DV137" i="35"/>
  <c r="DX137" i="35"/>
  <c r="DT137" i="35"/>
  <c r="DV441" i="35"/>
  <c r="DW441" i="35"/>
  <c r="DX441" i="35"/>
  <c r="DT441" i="35"/>
  <c r="DU441" i="35"/>
  <c r="DU497" i="35"/>
  <c r="DV497" i="35"/>
  <c r="DW497" i="35"/>
  <c r="DT497" i="35"/>
  <c r="DX497" i="35"/>
  <c r="DW141" i="35"/>
  <c r="DX141" i="35"/>
  <c r="DU141" i="35"/>
  <c r="DV141" i="35"/>
  <c r="DT141" i="35"/>
  <c r="DW241" i="35"/>
  <c r="DU241" i="35"/>
  <c r="DV241" i="35"/>
  <c r="DX241" i="35"/>
  <c r="DT241" i="35"/>
  <c r="DW361" i="35"/>
  <c r="DU361" i="35"/>
  <c r="DV361" i="35"/>
  <c r="DT361" i="35"/>
  <c r="DX361" i="35"/>
  <c r="DU409" i="35"/>
  <c r="DV409" i="35"/>
  <c r="DW409" i="35"/>
  <c r="DX409" i="35"/>
  <c r="DT409" i="35"/>
  <c r="DW501" i="35"/>
  <c r="DV501" i="35"/>
  <c r="DU501" i="35"/>
  <c r="DX501" i="35"/>
  <c r="DT501" i="35"/>
  <c r="DW177" i="35"/>
  <c r="DU177" i="35"/>
  <c r="DV177" i="35"/>
  <c r="DX177" i="35"/>
  <c r="DT177" i="35"/>
  <c r="DW325" i="35"/>
  <c r="DU325" i="35"/>
  <c r="DV325" i="35"/>
  <c r="DX325" i="35"/>
  <c r="DT325" i="35"/>
  <c r="DU513" i="35"/>
  <c r="DV513" i="35"/>
  <c r="DT513" i="35"/>
  <c r="DW513" i="35"/>
  <c r="DX513" i="35"/>
  <c r="DV162" i="35"/>
  <c r="DU162" i="35"/>
  <c r="DW162" i="35"/>
  <c r="DX162" i="35"/>
  <c r="DT162" i="35"/>
  <c r="DV258" i="35"/>
  <c r="DU258" i="35"/>
  <c r="DW258" i="35"/>
  <c r="DX258" i="35"/>
  <c r="DT258" i="35"/>
  <c r="DX362" i="35"/>
  <c r="DV362" i="35"/>
  <c r="DW362" i="35"/>
  <c r="DU362" i="35"/>
  <c r="DT362" i="35"/>
  <c r="DX482" i="35"/>
  <c r="DU482" i="35"/>
  <c r="DV482" i="35"/>
  <c r="DW482" i="35"/>
  <c r="DT482" i="35"/>
  <c r="DX534" i="35"/>
  <c r="DU534" i="35"/>
  <c r="DV534" i="35"/>
  <c r="DW534" i="35"/>
  <c r="DT534" i="35"/>
  <c r="DV290" i="35"/>
  <c r="DX290" i="35"/>
  <c r="DU290" i="35"/>
  <c r="DW290" i="35"/>
  <c r="DT290" i="35"/>
  <c r="DX374" i="35"/>
  <c r="DV374" i="35"/>
  <c r="DW374" i="35"/>
  <c r="DU374" i="35"/>
  <c r="DT374" i="35"/>
  <c r="DX518" i="35"/>
  <c r="DU518" i="35"/>
  <c r="DV518" i="35"/>
  <c r="DW518" i="35"/>
  <c r="DT518" i="35"/>
  <c r="DW235" i="35"/>
  <c r="DV235" i="35"/>
  <c r="DU235" i="35"/>
  <c r="DX235" i="35"/>
  <c r="DT235" i="35"/>
  <c r="DW275" i="35"/>
  <c r="DU275" i="35"/>
  <c r="DX275" i="35"/>
  <c r="DV275" i="35"/>
  <c r="DT275" i="35"/>
  <c r="DW367" i="35"/>
  <c r="DU367" i="35"/>
  <c r="DV367" i="35"/>
  <c r="DX367" i="35"/>
  <c r="DT367" i="35"/>
  <c r="DV475" i="35"/>
  <c r="DU475" i="35"/>
  <c r="DW475" i="35"/>
  <c r="DX475" i="35"/>
  <c r="DT475" i="35"/>
  <c r="DW227" i="35"/>
  <c r="DU227" i="35"/>
  <c r="DV227" i="35"/>
  <c r="DX227" i="35"/>
  <c r="DT227" i="35"/>
  <c r="DU427" i="35"/>
  <c r="DV427" i="35"/>
  <c r="DW427" i="35"/>
  <c r="DX427" i="35"/>
  <c r="DT427" i="35"/>
  <c r="DX176" i="35"/>
  <c r="DU176" i="35"/>
  <c r="DV176" i="35"/>
  <c r="DW176" i="35"/>
  <c r="DT176" i="35"/>
  <c r="DU288" i="35"/>
  <c r="DV288" i="35"/>
  <c r="DX288" i="35"/>
  <c r="DW288" i="35"/>
  <c r="DT288" i="35"/>
  <c r="DW145" i="35"/>
  <c r="DU145" i="35"/>
  <c r="DV145" i="35"/>
  <c r="DX145" i="35"/>
  <c r="DT145" i="35"/>
  <c r="DW201" i="35"/>
  <c r="DU201" i="35"/>
  <c r="DV201" i="35"/>
  <c r="DX201" i="35"/>
  <c r="DT201" i="35"/>
  <c r="DW245" i="35"/>
  <c r="DU245" i="35"/>
  <c r="DV245" i="35"/>
  <c r="DX245" i="35"/>
  <c r="DT245" i="35"/>
  <c r="DW301" i="35"/>
  <c r="DX301" i="35"/>
  <c r="DU301" i="35"/>
  <c r="DV301" i="35"/>
  <c r="DT301" i="35"/>
  <c r="DW365" i="35"/>
  <c r="DX365" i="35"/>
  <c r="DV365" i="35"/>
  <c r="DU365" i="35"/>
  <c r="DT365" i="35"/>
  <c r="DW413" i="35"/>
  <c r="DX413" i="35"/>
  <c r="DV413" i="35"/>
  <c r="DU413" i="35"/>
  <c r="DT413" i="35"/>
  <c r="DX457" i="35"/>
  <c r="DU457" i="35"/>
  <c r="DT457" i="35"/>
  <c r="DV457" i="35"/>
  <c r="DW457" i="35"/>
  <c r="DU505" i="35"/>
  <c r="DX505" i="35"/>
  <c r="DV505" i="35"/>
  <c r="DT505" i="35"/>
  <c r="DW505" i="35"/>
  <c r="DW181" i="35"/>
  <c r="DV181" i="35"/>
  <c r="DU181" i="35"/>
  <c r="DX181" i="35"/>
  <c r="DT181" i="35"/>
  <c r="DW273" i="35"/>
  <c r="DU273" i="35"/>
  <c r="DV273" i="35"/>
  <c r="DX273" i="35"/>
  <c r="DT273" i="35"/>
  <c r="DW329" i="35"/>
  <c r="DU329" i="35"/>
  <c r="DX329" i="35"/>
  <c r="DV329" i="35"/>
  <c r="DT329" i="35"/>
  <c r="DU433" i="35"/>
  <c r="DV433" i="35"/>
  <c r="DW433" i="35"/>
  <c r="DX433" i="35"/>
  <c r="DT433" i="35"/>
  <c r="DW517" i="35"/>
  <c r="DU517" i="35"/>
  <c r="DV517" i="35"/>
  <c r="DX517" i="35"/>
  <c r="DT517" i="35"/>
  <c r="DX166" i="35"/>
  <c r="DU166" i="35"/>
  <c r="DV166" i="35"/>
  <c r="DW166" i="35"/>
  <c r="DT166" i="35"/>
  <c r="DU218" i="35"/>
  <c r="DV218" i="35"/>
  <c r="DW218" i="35"/>
  <c r="DX218" i="35"/>
  <c r="DT218" i="35"/>
  <c r="DX262" i="35"/>
  <c r="DU262" i="35"/>
  <c r="DV262" i="35"/>
  <c r="DW262" i="35"/>
  <c r="DT262" i="35"/>
  <c r="DW318" i="35"/>
  <c r="DU318" i="35"/>
  <c r="DV318" i="35"/>
  <c r="DX318" i="35"/>
  <c r="DT318" i="35"/>
  <c r="DV370" i="35"/>
  <c r="DX370" i="35"/>
  <c r="DU370" i="35"/>
  <c r="DW370" i="35"/>
  <c r="DT370" i="35"/>
  <c r="DX430" i="35"/>
  <c r="DW430" i="35"/>
  <c r="DU430" i="35"/>
  <c r="DV430" i="35"/>
  <c r="DT430" i="35"/>
  <c r="DX486" i="35"/>
  <c r="DW486" i="35"/>
  <c r="DV486" i="35"/>
  <c r="DU486" i="35"/>
  <c r="DT486" i="35"/>
  <c r="DX535" i="35"/>
  <c r="DV535" i="35"/>
  <c r="DW535" i="35"/>
  <c r="DU535" i="35"/>
  <c r="DT535" i="35"/>
  <c r="DX214" i="35"/>
  <c r="DU214" i="35"/>
  <c r="DV214" i="35"/>
  <c r="DW214" i="35"/>
  <c r="DT214" i="35"/>
  <c r="DX294" i="35"/>
  <c r="DV294" i="35"/>
  <c r="DU294" i="35"/>
  <c r="DW294" i="35"/>
  <c r="DT294" i="35"/>
  <c r="DX378" i="35"/>
  <c r="DU378" i="35"/>
  <c r="DV378" i="35"/>
  <c r="DW378" i="35"/>
  <c r="DT378" i="35"/>
  <c r="DX466" i="35"/>
  <c r="DW466" i="35"/>
  <c r="DV466" i="35"/>
  <c r="DU466" i="35"/>
  <c r="DT466" i="35"/>
  <c r="DW139" i="35"/>
  <c r="DV139" i="35"/>
  <c r="DU139" i="35"/>
  <c r="DX139" i="35"/>
  <c r="DT139" i="35"/>
  <c r="DW203" i="35"/>
  <c r="DV203" i="35"/>
  <c r="DU203" i="35"/>
  <c r="DX203" i="35"/>
  <c r="DT203" i="35"/>
  <c r="DW239" i="35"/>
  <c r="DU239" i="35"/>
  <c r="DV239" i="35"/>
  <c r="DX239" i="35"/>
  <c r="DT239" i="35"/>
  <c r="DW279" i="35"/>
  <c r="DV279" i="35"/>
  <c r="DU279" i="35"/>
  <c r="DT279" i="35"/>
  <c r="DX279" i="35"/>
  <c r="DW319" i="35"/>
  <c r="DU319" i="35"/>
  <c r="DV319" i="35"/>
  <c r="DX319" i="35"/>
  <c r="DT319" i="35"/>
  <c r="DW371" i="35"/>
  <c r="DV371" i="35"/>
  <c r="DX371" i="35"/>
  <c r="DU371" i="35"/>
  <c r="DT371" i="35"/>
  <c r="DX431" i="35"/>
  <c r="DU431" i="35"/>
  <c r="DV431" i="35"/>
  <c r="DT431" i="35"/>
  <c r="DW431" i="35"/>
  <c r="DV499" i="35"/>
  <c r="DX499" i="35"/>
  <c r="DU499" i="35"/>
  <c r="DW499" i="35"/>
  <c r="DT499" i="35"/>
  <c r="DW151" i="35"/>
  <c r="DX151" i="35"/>
  <c r="DU151" i="35"/>
  <c r="DV151" i="35"/>
  <c r="DT151" i="35"/>
  <c r="DW255" i="35"/>
  <c r="DU255" i="35"/>
  <c r="DV255" i="35"/>
  <c r="DX255" i="35"/>
  <c r="DT255" i="35"/>
  <c r="DW359" i="35"/>
  <c r="DV359" i="35"/>
  <c r="DX359" i="35"/>
  <c r="DU359" i="35"/>
  <c r="DT359" i="35"/>
  <c r="DV451" i="35"/>
  <c r="DU451" i="35"/>
  <c r="DX451" i="35"/>
  <c r="DW451" i="35"/>
  <c r="DT451" i="35"/>
  <c r="DW495" i="35"/>
  <c r="DX495" i="35"/>
  <c r="DU495" i="35"/>
  <c r="DV495" i="35"/>
  <c r="DT495" i="35"/>
  <c r="DW180" i="35"/>
  <c r="DU180" i="35"/>
  <c r="DV180" i="35"/>
  <c r="DX180" i="35"/>
  <c r="DT180" i="35"/>
  <c r="DU268" i="35"/>
  <c r="DV268" i="35"/>
  <c r="DX268" i="35"/>
  <c r="DW268" i="35"/>
  <c r="DT268" i="35"/>
  <c r="DU316" i="35"/>
  <c r="DV316" i="35"/>
  <c r="DW316" i="35"/>
  <c r="DX316" i="35"/>
  <c r="DT316" i="35"/>
  <c r="DX388" i="35"/>
  <c r="DU388" i="35"/>
  <c r="DV388" i="35"/>
  <c r="DW388" i="35"/>
  <c r="DT388" i="35"/>
  <c r="DX432" i="35"/>
  <c r="DU432" i="35"/>
  <c r="DV432" i="35"/>
  <c r="DW432" i="35"/>
  <c r="DT432" i="35"/>
  <c r="DX472" i="35"/>
  <c r="DU472" i="35"/>
  <c r="DW472" i="35"/>
  <c r="DV472" i="35"/>
  <c r="DT472" i="35"/>
  <c r="DX524" i="35"/>
  <c r="DV524" i="35"/>
  <c r="DU524" i="35"/>
  <c r="DW524" i="35"/>
  <c r="DT524" i="35"/>
  <c r="DV188" i="35"/>
  <c r="DU188" i="35"/>
  <c r="DW188" i="35"/>
  <c r="DX188" i="35"/>
  <c r="DT188" i="35"/>
  <c r="DV236" i="35"/>
  <c r="DU236" i="35"/>
  <c r="DW236" i="35"/>
  <c r="DX236" i="35"/>
  <c r="DT236" i="35"/>
  <c r="DU296" i="35"/>
  <c r="DX296" i="35"/>
  <c r="DW296" i="35"/>
  <c r="DV296" i="35"/>
  <c r="DT296" i="35"/>
  <c r="DV360" i="35"/>
  <c r="DU360" i="35"/>
  <c r="DW360" i="35"/>
  <c r="DX360" i="35"/>
  <c r="DT360" i="35"/>
  <c r="DX484" i="35"/>
  <c r="DU484" i="35"/>
  <c r="DV484" i="35"/>
  <c r="DT484" i="35"/>
  <c r="DW484" i="35"/>
  <c r="DW353" i="35"/>
  <c r="DV353" i="35"/>
  <c r="DX353" i="35"/>
  <c r="DU353" i="35"/>
  <c r="DT353" i="35"/>
  <c r="DW309" i="35"/>
  <c r="DU309" i="35"/>
  <c r="DV309" i="35"/>
  <c r="DX309" i="35"/>
  <c r="DT309" i="35"/>
  <c r="DV354" i="35"/>
  <c r="DU354" i="35"/>
  <c r="DW354" i="35"/>
  <c r="DX354" i="35"/>
  <c r="DT354" i="35"/>
  <c r="DU350" i="35"/>
  <c r="DW350" i="35"/>
  <c r="DX350" i="35"/>
  <c r="DV350" i="35"/>
  <c r="DT350" i="35"/>
  <c r="DV467" i="35"/>
  <c r="DW467" i="35"/>
  <c r="DU467" i="35"/>
  <c r="DX467" i="35"/>
  <c r="DT467" i="35"/>
  <c r="DU252" i="35"/>
  <c r="DV252" i="35"/>
  <c r="DW252" i="35"/>
  <c r="DX252" i="35"/>
  <c r="DT252" i="35"/>
  <c r="DW233" i="35"/>
  <c r="DU233" i="35"/>
  <c r="DV233" i="35"/>
  <c r="DX233" i="35"/>
  <c r="DT233" i="35"/>
  <c r="DU401" i="35"/>
  <c r="DV401" i="35"/>
  <c r="DW401" i="35"/>
  <c r="DX401" i="35"/>
  <c r="DT401" i="35"/>
  <c r="DW253" i="35"/>
  <c r="DX253" i="35"/>
  <c r="DU253" i="35"/>
  <c r="DV253" i="35"/>
  <c r="DT253" i="35"/>
  <c r="DW149" i="35"/>
  <c r="DV149" i="35"/>
  <c r="DX149" i="35"/>
  <c r="DU149" i="35"/>
  <c r="DT149" i="35"/>
  <c r="DW317" i="35"/>
  <c r="DX317" i="35"/>
  <c r="DV317" i="35"/>
  <c r="DU317" i="35"/>
  <c r="DT317" i="35"/>
  <c r="DU465" i="35"/>
  <c r="DX465" i="35"/>
  <c r="DT465" i="35"/>
  <c r="DW465" i="35"/>
  <c r="DV465" i="35"/>
  <c r="DW281" i="35"/>
  <c r="DU281" i="35"/>
  <c r="DV281" i="35"/>
  <c r="DX281" i="35"/>
  <c r="DT281" i="35"/>
  <c r="DU449" i="35"/>
  <c r="DV449" i="35"/>
  <c r="DX449" i="35"/>
  <c r="DW449" i="35"/>
  <c r="DT449" i="35"/>
  <c r="DW174" i="35"/>
  <c r="DU174" i="35"/>
  <c r="DV174" i="35"/>
  <c r="DX174" i="35"/>
  <c r="DT174" i="35"/>
  <c r="DV266" i="35"/>
  <c r="DU266" i="35"/>
  <c r="DW266" i="35"/>
  <c r="DX266" i="35"/>
  <c r="DT266" i="35"/>
  <c r="DX382" i="35"/>
  <c r="DW382" i="35"/>
  <c r="DU382" i="35"/>
  <c r="DV382" i="35"/>
  <c r="DT382" i="35"/>
  <c r="DX490" i="35"/>
  <c r="DU490" i="35"/>
  <c r="DV490" i="35"/>
  <c r="DW490" i="35"/>
  <c r="DT490" i="35"/>
  <c r="DV226" i="35"/>
  <c r="DU226" i="35"/>
  <c r="DW226" i="35"/>
  <c r="DX226" i="35"/>
  <c r="DT226" i="35"/>
  <c r="DX394" i="35"/>
  <c r="DU394" i="35"/>
  <c r="DV394" i="35"/>
  <c r="DW394" i="35"/>
  <c r="DT394" i="35"/>
  <c r="DW143" i="35"/>
  <c r="DV143" i="35"/>
  <c r="DX143" i="35"/>
  <c r="DU143" i="35"/>
  <c r="DT143" i="35"/>
  <c r="DW243" i="35"/>
  <c r="DX243" i="35"/>
  <c r="DU243" i="35"/>
  <c r="DV243" i="35"/>
  <c r="DT243" i="35"/>
  <c r="DW323" i="35"/>
  <c r="DX323" i="35"/>
  <c r="DV323" i="35"/>
  <c r="DU323" i="35"/>
  <c r="DT323" i="35"/>
  <c r="DV435" i="35"/>
  <c r="DU435" i="35"/>
  <c r="DW435" i="35"/>
  <c r="DX435" i="35"/>
  <c r="DT435" i="35"/>
  <c r="DW155" i="35"/>
  <c r="DV155" i="35"/>
  <c r="DX155" i="35"/>
  <c r="DU155" i="35"/>
  <c r="DT155" i="35"/>
  <c r="DW263" i="35"/>
  <c r="DU263" i="35"/>
  <c r="DV263" i="35"/>
  <c r="DX263" i="35"/>
  <c r="DT263" i="35"/>
  <c r="DX455" i="35"/>
  <c r="DV455" i="35"/>
  <c r="DW455" i="35"/>
  <c r="DU455" i="35"/>
  <c r="DT455" i="35"/>
  <c r="DW507" i="35"/>
  <c r="DX507" i="35"/>
  <c r="DV507" i="35"/>
  <c r="DU507" i="35"/>
  <c r="DT507" i="35"/>
  <c r="DX192" i="35"/>
  <c r="DU192" i="35"/>
  <c r="DV192" i="35"/>
  <c r="DW192" i="35"/>
  <c r="DT192" i="35"/>
  <c r="DU272" i="35"/>
  <c r="DW272" i="35"/>
  <c r="DV272" i="35"/>
  <c r="DX272" i="35"/>
  <c r="DT272" i="35"/>
  <c r="DW324" i="35"/>
  <c r="DU324" i="35"/>
  <c r="DV324" i="35"/>
  <c r="DX324" i="35"/>
  <c r="DT324" i="35"/>
  <c r="DX400" i="35"/>
  <c r="DV400" i="35"/>
  <c r="DW400" i="35"/>
  <c r="DU400" i="35"/>
  <c r="DT400" i="35"/>
  <c r="DX476" i="35"/>
  <c r="DV476" i="35"/>
  <c r="DU476" i="35"/>
  <c r="DW476" i="35"/>
  <c r="DT476" i="35"/>
  <c r="DX528" i="35"/>
  <c r="DV528" i="35"/>
  <c r="DW528" i="35"/>
  <c r="DU528" i="35"/>
  <c r="DT528" i="35"/>
  <c r="DU200" i="35"/>
  <c r="DV200" i="35"/>
  <c r="DW200" i="35"/>
  <c r="DX200" i="35"/>
  <c r="DT200" i="35"/>
  <c r="DX240" i="35"/>
  <c r="DU240" i="35"/>
  <c r="DV240" i="35"/>
  <c r="DW240" i="35"/>
  <c r="DT240" i="35"/>
  <c r="DU320" i="35"/>
  <c r="DW320" i="35"/>
  <c r="DX320" i="35"/>
  <c r="DV320" i="35"/>
  <c r="DT320" i="35"/>
  <c r="DU364" i="35"/>
  <c r="DV364" i="35"/>
  <c r="DX364" i="35"/>
  <c r="DW364" i="35"/>
  <c r="DT364" i="35"/>
  <c r="DX492" i="35"/>
  <c r="DV492" i="35"/>
  <c r="DU492" i="35"/>
  <c r="DW492" i="35"/>
  <c r="DT492" i="35"/>
  <c r="DW169" i="35"/>
  <c r="DU169" i="35"/>
  <c r="DV169" i="35"/>
  <c r="DX169" i="35"/>
  <c r="DT169" i="35"/>
  <c r="DW237" i="35"/>
  <c r="DX237" i="35"/>
  <c r="DU237" i="35"/>
  <c r="DV237" i="35"/>
  <c r="DT237" i="35"/>
  <c r="DV306" i="35"/>
  <c r="DW306" i="35"/>
  <c r="DU306" i="35"/>
  <c r="DX306" i="35"/>
  <c r="DT306" i="35"/>
  <c r="DX282" i="35"/>
  <c r="DU282" i="35"/>
  <c r="DV282" i="35"/>
  <c r="DW282" i="35"/>
  <c r="DT282" i="35"/>
  <c r="DW223" i="35"/>
  <c r="DU223" i="35"/>
  <c r="DV223" i="35"/>
  <c r="DX223" i="35"/>
  <c r="DT223" i="35"/>
  <c r="DV531" i="35"/>
  <c r="DU531" i="35"/>
  <c r="DW531" i="35"/>
  <c r="DX531" i="35"/>
  <c r="DT531" i="35"/>
  <c r="DU304" i="35"/>
  <c r="DW304" i="35"/>
  <c r="DX304" i="35"/>
  <c r="DV304" i="35"/>
  <c r="DT304" i="35"/>
  <c r="DW276" i="35"/>
  <c r="DU276" i="35"/>
  <c r="DX276" i="35"/>
  <c r="DV276" i="35"/>
  <c r="DT276" i="35"/>
  <c r="DW189" i="35"/>
  <c r="DX189" i="35"/>
  <c r="DU189" i="35"/>
  <c r="DV189" i="35"/>
  <c r="DT189" i="35"/>
  <c r="DW173" i="35"/>
  <c r="DX173" i="35"/>
  <c r="DU173" i="35"/>
  <c r="DV173" i="35"/>
  <c r="DT173" i="35"/>
  <c r="DW158" i="35"/>
  <c r="DX158" i="35"/>
  <c r="DU158" i="35"/>
  <c r="DV158" i="35"/>
  <c r="DT158" i="35"/>
  <c r="DW249" i="35"/>
  <c r="DU249" i="35"/>
  <c r="DV249" i="35"/>
  <c r="DX249" i="35"/>
  <c r="DT249" i="35"/>
  <c r="DW369" i="35"/>
  <c r="DU369" i="35"/>
  <c r="DV369" i="35"/>
  <c r="DX369" i="35"/>
  <c r="DT369" i="35"/>
  <c r="DV509" i="35"/>
  <c r="DW509" i="35"/>
  <c r="DX509" i="35"/>
  <c r="DT509" i="35"/>
  <c r="DU509" i="35"/>
  <c r="DW185" i="35"/>
  <c r="DU185" i="35"/>
  <c r="DV185" i="35"/>
  <c r="DX185" i="35"/>
  <c r="DT185" i="35"/>
  <c r="DW337" i="35"/>
  <c r="DU337" i="35"/>
  <c r="DV337" i="35"/>
  <c r="DT337" i="35"/>
  <c r="DX337" i="35"/>
  <c r="DW533" i="35"/>
  <c r="DX533" i="35"/>
  <c r="DU533" i="35"/>
  <c r="DT533" i="35"/>
  <c r="DV533" i="35"/>
  <c r="DW222" i="35"/>
  <c r="DX222" i="35"/>
  <c r="DU222" i="35"/>
  <c r="DV222" i="35"/>
  <c r="DT222" i="35"/>
  <c r="DV322" i="35"/>
  <c r="DU322" i="35"/>
  <c r="DW322" i="35"/>
  <c r="DX322" i="35"/>
  <c r="DT322" i="35"/>
  <c r="DX434" i="35"/>
  <c r="DV434" i="35"/>
  <c r="DW434" i="35"/>
  <c r="DU434" i="35"/>
  <c r="DT434" i="35"/>
  <c r="DX514" i="35"/>
  <c r="DV514" i="35"/>
  <c r="DW514" i="35"/>
  <c r="DU514" i="35"/>
  <c r="DT514" i="35"/>
  <c r="DW298" i="35"/>
  <c r="DU298" i="35"/>
  <c r="DV298" i="35"/>
  <c r="DX298" i="35"/>
  <c r="DT298" i="35"/>
  <c r="DX470" i="35"/>
  <c r="DU470" i="35"/>
  <c r="DW470" i="35"/>
  <c r="DV470" i="35"/>
  <c r="DT470" i="35"/>
  <c r="DW207" i="35"/>
  <c r="DV207" i="35"/>
  <c r="DX207" i="35"/>
  <c r="DU207" i="35"/>
  <c r="DT207" i="35"/>
  <c r="DW283" i="35"/>
  <c r="DV283" i="35"/>
  <c r="DU283" i="35"/>
  <c r="DX283" i="35"/>
  <c r="DT283" i="35"/>
  <c r="DX375" i="35"/>
  <c r="DU375" i="35"/>
  <c r="DV375" i="35"/>
  <c r="DW375" i="35"/>
  <c r="DT375" i="35"/>
  <c r="DX503" i="35"/>
  <c r="DU503" i="35"/>
  <c r="DW503" i="35"/>
  <c r="DT503" i="35"/>
  <c r="DV503" i="35"/>
  <c r="DW379" i="35"/>
  <c r="DX379" i="35"/>
  <c r="DV379" i="35"/>
  <c r="DU379" i="35"/>
  <c r="DT379" i="35"/>
  <c r="DX436" i="35"/>
  <c r="DU436" i="35"/>
  <c r="DV436" i="35"/>
  <c r="DW436" i="35"/>
  <c r="DT436" i="35"/>
  <c r="DW153" i="35"/>
  <c r="DU153" i="35"/>
  <c r="DV153" i="35"/>
  <c r="DX153" i="35"/>
  <c r="DT153" i="35"/>
  <c r="DW209" i="35"/>
  <c r="DU209" i="35"/>
  <c r="DV209" i="35"/>
  <c r="DX209" i="35"/>
  <c r="DT209" i="35"/>
  <c r="DW257" i="35"/>
  <c r="DU257" i="35"/>
  <c r="DV257" i="35"/>
  <c r="DX257" i="35"/>
  <c r="DT257" i="35"/>
  <c r="DW321" i="35"/>
  <c r="DU321" i="35"/>
  <c r="DV321" i="35"/>
  <c r="DX321" i="35"/>
  <c r="DT321" i="35"/>
  <c r="DW373" i="35"/>
  <c r="DV373" i="35"/>
  <c r="DU373" i="35"/>
  <c r="DX373" i="35"/>
  <c r="DT373" i="35"/>
  <c r="DW421" i="35"/>
  <c r="DV421" i="35"/>
  <c r="DX421" i="35"/>
  <c r="DU421" i="35"/>
  <c r="DT421" i="35"/>
  <c r="DW469" i="35"/>
  <c r="DV469" i="35"/>
  <c r="DX469" i="35"/>
  <c r="DU469" i="35"/>
  <c r="DT469" i="35"/>
  <c r="DW521" i="35"/>
  <c r="DV521" i="35"/>
  <c r="DT521" i="35"/>
  <c r="DX521" i="35"/>
  <c r="DU521" i="35"/>
  <c r="DW193" i="35"/>
  <c r="DU193" i="35"/>
  <c r="DV193" i="35"/>
  <c r="DX193" i="35"/>
  <c r="DT193" i="35"/>
  <c r="DW289" i="35"/>
  <c r="DU289" i="35"/>
  <c r="DX289" i="35"/>
  <c r="DV289" i="35"/>
  <c r="DT289" i="35"/>
  <c r="DW341" i="35"/>
  <c r="DV341" i="35"/>
  <c r="DX341" i="35"/>
  <c r="DU341" i="35"/>
  <c r="DT341" i="35"/>
  <c r="DW453" i="35"/>
  <c r="DX453" i="35"/>
  <c r="DU453" i="35"/>
  <c r="DV453" i="35"/>
  <c r="DT453" i="35"/>
  <c r="DX520" i="35"/>
  <c r="DW520" i="35"/>
  <c r="DU520" i="35"/>
  <c r="DV520" i="35"/>
  <c r="DT520" i="35"/>
  <c r="DX182" i="35"/>
  <c r="DU182" i="35"/>
  <c r="DW182" i="35"/>
  <c r="DV182" i="35"/>
  <c r="DT182" i="35"/>
  <c r="DX230" i="35"/>
  <c r="DU230" i="35"/>
  <c r="DV230" i="35"/>
  <c r="DW230" i="35"/>
  <c r="DT230" i="35"/>
  <c r="DV274" i="35"/>
  <c r="DU274" i="35"/>
  <c r="DW274" i="35"/>
  <c r="DX274" i="35"/>
  <c r="DT274" i="35"/>
  <c r="DV334" i="35"/>
  <c r="DU334" i="35"/>
  <c r="DW334" i="35"/>
  <c r="DX334" i="35"/>
  <c r="DT334" i="35"/>
  <c r="DX386" i="35"/>
  <c r="DU386" i="35"/>
  <c r="DV386" i="35"/>
  <c r="DW386" i="35"/>
  <c r="DT386" i="35"/>
  <c r="DX438" i="35"/>
  <c r="DU438" i="35"/>
  <c r="DV438" i="35"/>
  <c r="DW438" i="35"/>
  <c r="DT438" i="35"/>
  <c r="DX498" i="35"/>
  <c r="DW498" i="35"/>
  <c r="DU498" i="35"/>
  <c r="DV498" i="35"/>
  <c r="DT498" i="35"/>
  <c r="DX150" i="35"/>
  <c r="DU150" i="35"/>
  <c r="DV150" i="35"/>
  <c r="DW150" i="35"/>
  <c r="DT150" i="35"/>
  <c r="DW238" i="35"/>
  <c r="DU238" i="35"/>
  <c r="DV238" i="35"/>
  <c r="DX238" i="35"/>
  <c r="DT238" i="35"/>
  <c r="DX326" i="35"/>
  <c r="DV326" i="35"/>
  <c r="DW326" i="35"/>
  <c r="DU326" i="35"/>
  <c r="DT326" i="35"/>
  <c r="DX398" i="35"/>
  <c r="DW398" i="35"/>
  <c r="DU398" i="35"/>
  <c r="DV398" i="35"/>
  <c r="DT398" i="35"/>
  <c r="DX474" i="35"/>
  <c r="DU474" i="35"/>
  <c r="DW474" i="35"/>
  <c r="DV474" i="35"/>
  <c r="DT474" i="35"/>
  <c r="DW159" i="35"/>
  <c r="DU159" i="35"/>
  <c r="DV159" i="35"/>
  <c r="DX159" i="35"/>
  <c r="DT159" i="35"/>
  <c r="DW211" i="35"/>
  <c r="DU211" i="35"/>
  <c r="DV211" i="35"/>
  <c r="DX211" i="35"/>
  <c r="DT211" i="35"/>
  <c r="DW247" i="35"/>
  <c r="DU247" i="35"/>
  <c r="DV247" i="35"/>
  <c r="DX247" i="35"/>
  <c r="DT247" i="35"/>
  <c r="DW287" i="35"/>
  <c r="DU287" i="35"/>
  <c r="DV287" i="35"/>
  <c r="DX287" i="35"/>
  <c r="DT287" i="35"/>
  <c r="DW327" i="35"/>
  <c r="DU327" i="35"/>
  <c r="DV327" i="35"/>
  <c r="DX327" i="35"/>
  <c r="DT327" i="35"/>
  <c r="DU383" i="35"/>
  <c r="DV383" i="35"/>
  <c r="DW383" i="35"/>
  <c r="DX383" i="35"/>
  <c r="DT383" i="35"/>
  <c r="DX439" i="35"/>
  <c r="DW439" i="35"/>
  <c r="DV439" i="35"/>
  <c r="DU439" i="35"/>
  <c r="DT439" i="35"/>
  <c r="DX511" i="35"/>
  <c r="DV511" i="35"/>
  <c r="DU511" i="35"/>
  <c r="DW511" i="35"/>
  <c r="DT511" i="35"/>
  <c r="DW167" i="35"/>
  <c r="DX167" i="35"/>
  <c r="DU167" i="35"/>
  <c r="DV167" i="35"/>
  <c r="DT167" i="35"/>
  <c r="DW299" i="35"/>
  <c r="DV299" i="35"/>
  <c r="DU299" i="35"/>
  <c r="DX299" i="35"/>
  <c r="DT299" i="35"/>
  <c r="DV395" i="35"/>
  <c r="DW395" i="35"/>
  <c r="DX395" i="35"/>
  <c r="DU395" i="35"/>
  <c r="DT395" i="35"/>
  <c r="DU459" i="35"/>
  <c r="DW459" i="35"/>
  <c r="DV459" i="35"/>
  <c r="DX459" i="35"/>
  <c r="DT459" i="35"/>
  <c r="DV515" i="35"/>
  <c r="DW515" i="35"/>
  <c r="DT515" i="35"/>
  <c r="DU515" i="35"/>
  <c r="DX515" i="35"/>
  <c r="DW196" i="35"/>
  <c r="DU196" i="35"/>
  <c r="DV196" i="35"/>
  <c r="DX196" i="35"/>
  <c r="DT196" i="35"/>
  <c r="DU284" i="35"/>
  <c r="DW284" i="35"/>
  <c r="DX284" i="35"/>
  <c r="DV284" i="35"/>
  <c r="DT284" i="35"/>
  <c r="DX328" i="35"/>
  <c r="DU328" i="35"/>
  <c r="DV328" i="35"/>
  <c r="DW328" i="35"/>
  <c r="DT328" i="35"/>
  <c r="DX404" i="35"/>
  <c r="DU404" i="35"/>
  <c r="DV404" i="35"/>
  <c r="DW404" i="35"/>
  <c r="DT404" i="35"/>
  <c r="DX444" i="35"/>
  <c r="DV444" i="35"/>
  <c r="DU444" i="35"/>
  <c r="DT444" i="35"/>
  <c r="DW444" i="35"/>
  <c r="DX480" i="35"/>
  <c r="DV480" i="35"/>
  <c r="DU480" i="35"/>
  <c r="DW480" i="35"/>
  <c r="DT480" i="35"/>
  <c r="DV140" i="35"/>
  <c r="DW140" i="35"/>
  <c r="DX140" i="35"/>
  <c r="DU140" i="35"/>
  <c r="DT140" i="35"/>
  <c r="DX208" i="35"/>
  <c r="DU208" i="35"/>
  <c r="DV208" i="35"/>
  <c r="DW208" i="35"/>
  <c r="DT208" i="35"/>
  <c r="DW244" i="35"/>
  <c r="DU244" i="35"/>
  <c r="DV244" i="35"/>
  <c r="DX244" i="35"/>
  <c r="DT244" i="35"/>
  <c r="DW332" i="35"/>
  <c r="DX332" i="35"/>
  <c r="DV332" i="35"/>
  <c r="DT332" i="35"/>
  <c r="DU332" i="35"/>
  <c r="DW372" i="35"/>
  <c r="DU372" i="35"/>
  <c r="DV372" i="35"/>
  <c r="DX372" i="35"/>
  <c r="DT372" i="35"/>
  <c r="DX496" i="35"/>
  <c r="DU496" i="35"/>
  <c r="DW496" i="35"/>
  <c r="DT496" i="35"/>
  <c r="DV496" i="35"/>
  <c r="DW225" i="35"/>
  <c r="DX225" i="35"/>
  <c r="DU225" i="35"/>
  <c r="DV225" i="35"/>
  <c r="DT225" i="35"/>
  <c r="DW165" i="35"/>
  <c r="DV165" i="35"/>
  <c r="DU165" i="35"/>
  <c r="DX165" i="35"/>
  <c r="DT165" i="35"/>
  <c r="DV146" i="35"/>
  <c r="DW146" i="35"/>
  <c r="DX146" i="35"/>
  <c r="DU146" i="35"/>
  <c r="DT146" i="35"/>
  <c r="DX526" i="35"/>
  <c r="DW526" i="35"/>
  <c r="DU526" i="35"/>
  <c r="DV526" i="35"/>
  <c r="DT526" i="35"/>
  <c r="DW183" i="35"/>
  <c r="DX183" i="35"/>
  <c r="DU183" i="35"/>
  <c r="DV183" i="35"/>
  <c r="DT183" i="35"/>
  <c r="DU411" i="35"/>
  <c r="DV411" i="35"/>
  <c r="DW411" i="35"/>
  <c r="DX411" i="35"/>
  <c r="DT411" i="35"/>
  <c r="DW285" i="35"/>
  <c r="DX285" i="35"/>
  <c r="DV285" i="35"/>
  <c r="DU285" i="35"/>
  <c r="DT285" i="35"/>
  <c r="DW313" i="35"/>
  <c r="DU313" i="35"/>
  <c r="DV313" i="35"/>
  <c r="DX313" i="35"/>
  <c r="DT313" i="35"/>
  <c r="DW213" i="35"/>
  <c r="DV213" i="35"/>
  <c r="DX213" i="35"/>
  <c r="DU213" i="35"/>
  <c r="DT213" i="35"/>
  <c r="DW333" i="35"/>
  <c r="DX333" i="35"/>
  <c r="DU333" i="35"/>
  <c r="DV333" i="35"/>
  <c r="DT333" i="35"/>
  <c r="DW473" i="35"/>
  <c r="DU473" i="35"/>
  <c r="DX473" i="35"/>
  <c r="DT473" i="35"/>
  <c r="DV473" i="35"/>
  <c r="DW221" i="35"/>
  <c r="DX221" i="35"/>
  <c r="DU221" i="35"/>
  <c r="DV221" i="35"/>
  <c r="DT221" i="35"/>
  <c r="DW349" i="35"/>
  <c r="DX349" i="35"/>
  <c r="DU349" i="35"/>
  <c r="DV349" i="35"/>
  <c r="DT349" i="35"/>
  <c r="DU186" i="35"/>
  <c r="DV186" i="35"/>
  <c r="DW186" i="35"/>
  <c r="DX186" i="35"/>
  <c r="DT186" i="35"/>
  <c r="DX342" i="35"/>
  <c r="DU342" i="35"/>
  <c r="DV342" i="35"/>
  <c r="DW342" i="35"/>
  <c r="DT342" i="35"/>
  <c r="DX442" i="35"/>
  <c r="DU442" i="35"/>
  <c r="DV442" i="35"/>
  <c r="DW442" i="35"/>
  <c r="DT442" i="35"/>
  <c r="DU154" i="35"/>
  <c r="DV154" i="35"/>
  <c r="DW154" i="35"/>
  <c r="DX154" i="35"/>
  <c r="DT154" i="35"/>
  <c r="DX414" i="35"/>
  <c r="DW414" i="35"/>
  <c r="DU414" i="35"/>
  <c r="DV414" i="35"/>
  <c r="DT414" i="35"/>
  <c r="DW163" i="35"/>
  <c r="DU163" i="35"/>
  <c r="DV163" i="35"/>
  <c r="DX163" i="35"/>
  <c r="DT163" i="35"/>
  <c r="DW291" i="35"/>
  <c r="DX291" i="35"/>
  <c r="DU291" i="35"/>
  <c r="DV291" i="35"/>
  <c r="DT291" i="35"/>
  <c r="DV387" i="35"/>
  <c r="DW387" i="35"/>
  <c r="DX387" i="35"/>
  <c r="DU387" i="35"/>
  <c r="DT387" i="35"/>
  <c r="DX519" i="35"/>
  <c r="DW519" i="35"/>
  <c r="DU519" i="35"/>
  <c r="DV519" i="35"/>
  <c r="DT519" i="35"/>
  <c r="DW171" i="35"/>
  <c r="DV171" i="35"/>
  <c r="DU171" i="35"/>
  <c r="DX171" i="35"/>
  <c r="DT171" i="35"/>
  <c r="DU399" i="35"/>
  <c r="DV399" i="35"/>
  <c r="DW399" i="35"/>
  <c r="DX399" i="35"/>
  <c r="DT399" i="35"/>
  <c r="DV463" i="35"/>
  <c r="DX463" i="35"/>
  <c r="DU463" i="35"/>
  <c r="DT463" i="35"/>
  <c r="DW463" i="35"/>
  <c r="DW152" i="35"/>
  <c r="DX152" i="35"/>
  <c r="DU152" i="35"/>
  <c r="DV152" i="35"/>
  <c r="DT152" i="35"/>
  <c r="DV204" i="35"/>
  <c r="DW204" i="35"/>
  <c r="DX204" i="35"/>
  <c r="DU204" i="35"/>
  <c r="DT204" i="35"/>
  <c r="DW292" i="35"/>
  <c r="DV292" i="35"/>
  <c r="DU292" i="35"/>
  <c r="DX292" i="35"/>
  <c r="DT292" i="35"/>
  <c r="DW340" i="35"/>
  <c r="DU340" i="35"/>
  <c r="DV340" i="35"/>
  <c r="DX340" i="35"/>
  <c r="DT340" i="35"/>
  <c r="DX408" i="35"/>
  <c r="DV408" i="35"/>
  <c r="DW408" i="35"/>
  <c r="DU408" i="35"/>
  <c r="DT408" i="35"/>
  <c r="DX448" i="35"/>
  <c r="DU448" i="35"/>
  <c r="DV448" i="35"/>
  <c r="DW448" i="35"/>
  <c r="DT448" i="35"/>
  <c r="DX488" i="35"/>
  <c r="DV488" i="35"/>
  <c r="DW488" i="35"/>
  <c r="DU488" i="35"/>
  <c r="DT488" i="35"/>
  <c r="DX144" i="35"/>
  <c r="DU144" i="35"/>
  <c r="DV144" i="35"/>
  <c r="DW144" i="35"/>
  <c r="DT144" i="35"/>
  <c r="DX248" i="35"/>
  <c r="DU248" i="35"/>
  <c r="DV248" i="35"/>
  <c r="DW248" i="35"/>
  <c r="DT248" i="35"/>
  <c r="DU336" i="35"/>
  <c r="DX336" i="35"/>
  <c r="DV336" i="35"/>
  <c r="DW336" i="35"/>
  <c r="DT336" i="35"/>
  <c r="DX392" i="35"/>
  <c r="DW392" i="35"/>
  <c r="DV392" i="35"/>
  <c r="DU392" i="35"/>
  <c r="DT392" i="35"/>
  <c r="DX512" i="35"/>
  <c r="DW512" i="35"/>
  <c r="DU512" i="35"/>
  <c r="DV512" i="35"/>
  <c r="DT512" i="35"/>
  <c r="DX536" i="35"/>
  <c r="DV536" i="35"/>
  <c r="DU536" i="35"/>
  <c r="DW536" i="35"/>
  <c r="DT536" i="35"/>
  <c r="DW437" i="35"/>
  <c r="DU437" i="35"/>
  <c r="DV437" i="35"/>
  <c r="DX437" i="35"/>
  <c r="DT437" i="35"/>
  <c r="DV194" i="35"/>
  <c r="DU194" i="35"/>
  <c r="DW194" i="35"/>
  <c r="DX194" i="35"/>
  <c r="DT194" i="35"/>
  <c r="DV178" i="35"/>
  <c r="DU178" i="35"/>
  <c r="DW178" i="35"/>
  <c r="DX178" i="35"/>
  <c r="DT178" i="35"/>
  <c r="DW267" i="35"/>
  <c r="DV267" i="35"/>
  <c r="DU267" i="35"/>
  <c r="DX267" i="35"/>
  <c r="DT267" i="35"/>
  <c r="DV483" i="35"/>
  <c r="DU483" i="35"/>
  <c r="DW483" i="35"/>
  <c r="DT483" i="35"/>
  <c r="DX483" i="35"/>
  <c r="DW493" i="35"/>
  <c r="DX493" i="35"/>
  <c r="DV493" i="35"/>
  <c r="DU493" i="35"/>
  <c r="DT493" i="35"/>
  <c r="DU202" i="35"/>
  <c r="DV202" i="35"/>
  <c r="DW202" i="35"/>
  <c r="DX202" i="35"/>
  <c r="DT202" i="35"/>
  <c r="DW205" i="35"/>
  <c r="DX205" i="35"/>
  <c r="DU205" i="35"/>
  <c r="DV205" i="35"/>
  <c r="DT205" i="35"/>
  <c r="DU417" i="35"/>
  <c r="DV417" i="35"/>
  <c r="DW417" i="35"/>
  <c r="DX417" i="35"/>
  <c r="DT417" i="35"/>
  <c r="DW157" i="35"/>
  <c r="DX157" i="35"/>
  <c r="DU157" i="35"/>
  <c r="DV157" i="35"/>
  <c r="DT157" i="35"/>
  <c r="DW261" i="35"/>
  <c r="DU261" i="35"/>
  <c r="DV261" i="35"/>
  <c r="DX261" i="35"/>
  <c r="DT261" i="35"/>
  <c r="DU377" i="35"/>
  <c r="DV377" i="35"/>
  <c r="DW377" i="35"/>
  <c r="DX377" i="35"/>
  <c r="DT377" i="35"/>
  <c r="DU425" i="35"/>
  <c r="DV425" i="35"/>
  <c r="DW425" i="35"/>
  <c r="DT425" i="35"/>
  <c r="DX425" i="35"/>
  <c r="DX525" i="35"/>
  <c r="DU525" i="35"/>
  <c r="DV525" i="35"/>
  <c r="DW525" i="35"/>
  <c r="DT525" i="35"/>
  <c r="DW297" i="35"/>
  <c r="DU297" i="35"/>
  <c r="DX297" i="35"/>
  <c r="DV297" i="35"/>
  <c r="DT297" i="35"/>
  <c r="DW461" i="35"/>
  <c r="DV461" i="35"/>
  <c r="DU461" i="35"/>
  <c r="DX461" i="35"/>
  <c r="DT461" i="35"/>
  <c r="DU138" i="35"/>
  <c r="DV138" i="35"/>
  <c r="DW138" i="35"/>
  <c r="DX138" i="35"/>
  <c r="DT138" i="35"/>
  <c r="DU234" i="35"/>
  <c r="DX234" i="35"/>
  <c r="DV234" i="35"/>
  <c r="DW234" i="35"/>
  <c r="DT234" i="35"/>
  <c r="DX278" i="35"/>
  <c r="DW278" i="35"/>
  <c r="DU278" i="35"/>
  <c r="DV278" i="35"/>
  <c r="DT278" i="35"/>
  <c r="DX390" i="35"/>
  <c r="DU390" i="35"/>
  <c r="DV390" i="35"/>
  <c r="DW390" i="35"/>
  <c r="DT390" i="35"/>
  <c r="DX510" i="35"/>
  <c r="DW510" i="35"/>
  <c r="DU510" i="35"/>
  <c r="DV510" i="35"/>
  <c r="DT510" i="35"/>
  <c r="DV242" i="35"/>
  <c r="DU242" i="35"/>
  <c r="DW242" i="35"/>
  <c r="DX242" i="35"/>
  <c r="DT242" i="35"/>
  <c r="DU330" i="35"/>
  <c r="DV330" i="35"/>
  <c r="DW330" i="35"/>
  <c r="DX330" i="35"/>
  <c r="DT330" i="35"/>
  <c r="DX478" i="35"/>
  <c r="DW478" i="35"/>
  <c r="DU478" i="35"/>
  <c r="DT478" i="35"/>
  <c r="DV478" i="35"/>
  <c r="DW215" i="35"/>
  <c r="DX215" i="35"/>
  <c r="DU215" i="35"/>
  <c r="DV215" i="35"/>
  <c r="DT215" i="35"/>
  <c r="DW251" i="35"/>
  <c r="DV251" i="35"/>
  <c r="DX251" i="35"/>
  <c r="DU251" i="35"/>
  <c r="DT251" i="35"/>
  <c r="DW331" i="35"/>
  <c r="DV331" i="35"/>
  <c r="DX331" i="35"/>
  <c r="DU331" i="35"/>
  <c r="DT331" i="35"/>
  <c r="DU443" i="35"/>
  <c r="DV443" i="35"/>
  <c r="DX443" i="35"/>
  <c r="DW443" i="35"/>
  <c r="DT443" i="35"/>
  <c r="DW307" i="35"/>
  <c r="DX307" i="35"/>
  <c r="DV307" i="35"/>
  <c r="DU307" i="35"/>
  <c r="DT307" i="35"/>
  <c r="DW212" i="35"/>
  <c r="DU212" i="35"/>
  <c r="DV212" i="35"/>
  <c r="DX212" i="35"/>
  <c r="DT212" i="35"/>
  <c r="DW161" i="35"/>
  <c r="DX161" i="35"/>
  <c r="DU161" i="35"/>
  <c r="DV161" i="35"/>
  <c r="DT161" i="35"/>
  <c r="DW217" i="35"/>
  <c r="DU217" i="35"/>
  <c r="DV217" i="35"/>
  <c r="DX217" i="35"/>
  <c r="DT217" i="35"/>
  <c r="DW269" i="35"/>
  <c r="DX269" i="35"/>
  <c r="DU269" i="35"/>
  <c r="DT269" i="35"/>
  <c r="DV269" i="35"/>
  <c r="DW345" i="35"/>
  <c r="DU345" i="35"/>
  <c r="DV345" i="35"/>
  <c r="DX345" i="35"/>
  <c r="DT345" i="35"/>
  <c r="DW389" i="35"/>
  <c r="DU389" i="35"/>
  <c r="DV389" i="35"/>
  <c r="DX389" i="35"/>
  <c r="DT389" i="35"/>
  <c r="DV429" i="35"/>
  <c r="DW429" i="35"/>
  <c r="DX429" i="35"/>
  <c r="DU429" i="35"/>
  <c r="DT429" i="35"/>
  <c r="DX477" i="35"/>
  <c r="DV477" i="35"/>
  <c r="DU477" i="35"/>
  <c r="DT477" i="35"/>
  <c r="DW477" i="35"/>
  <c r="DU529" i="35"/>
  <c r="DW529" i="35"/>
  <c r="DT529" i="35"/>
  <c r="DX529" i="35"/>
  <c r="DV529" i="35"/>
  <c r="DW229" i="35"/>
  <c r="DV229" i="35"/>
  <c r="DU229" i="35"/>
  <c r="DX229" i="35"/>
  <c r="DT229" i="35"/>
  <c r="DW305" i="35"/>
  <c r="DV305" i="35"/>
  <c r="DU305" i="35"/>
  <c r="DX305" i="35"/>
  <c r="DT305" i="35"/>
  <c r="DU381" i="35"/>
  <c r="DV381" i="35"/>
  <c r="DX381" i="35"/>
  <c r="DT381" i="35"/>
  <c r="DW381" i="35"/>
  <c r="DU481" i="35"/>
  <c r="DW481" i="35"/>
  <c r="DX481" i="35"/>
  <c r="DT481" i="35"/>
  <c r="DV481" i="35"/>
  <c r="DW142" i="35"/>
  <c r="DU142" i="35"/>
  <c r="DV142" i="35"/>
  <c r="DX142" i="35"/>
  <c r="DT142" i="35"/>
  <c r="DW190" i="35"/>
  <c r="DU190" i="35"/>
  <c r="DV190" i="35"/>
  <c r="DX190" i="35"/>
  <c r="DT190" i="35"/>
  <c r="DX246" i="35"/>
  <c r="DV246" i="35"/>
  <c r="DW246" i="35"/>
  <c r="DU246" i="35"/>
  <c r="DT246" i="35"/>
  <c r="DX302" i="35"/>
  <c r="DU302" i="35"/>
  <c r="DV302" i="35"/>
  <c r="DW302" i="35"/>
  <c r="DT302" i="35"/>
  <c r="DU346" i="35"/>
  <c r="DV346" i="35"/>
  <c r="DX346" i="35"/>
  <c r="DW346" i="35"/>
  <c r="DT346" i="35"/>
  <c r="DX402" i="35"/>
  <c r="DU402" i="35"/>
  <c r="DW402" i="35"/>
  <c r="DV402" i="35"/>
  <c r="DT402" i="35"/>
  <c r="DX446" i="35"/>
  <c r="DW446" i="35"/>
  <c r="DV446" i="35"/>
  <c r="DU446" i="35"/>
  <c r="DT446" i="35"/>
  <c r="DX522" i="35"/>
  <c r="DU522" i="35"/>
  <c r="DV522" i="35"/>
  <c r="DW522" i="35"/>
  <c r="DT522" i="35"/>
  <c r="DU170" i="35"/>
  <c r="DX170" i="35"/>
  <c r="DW170" i="35"/>
  <c r="DV170" i="35"/>
  <c r="DT170" i="35"/>
  <c r="DU270" i="35"/>
  <c r="DW270" i="35"/>
  <c r="DX270" i="35"/>
  <c r="DV270" i="35"/>
  <c r="DT270" i="35"/>
  <c r="DV338" i="35"/>
  <c r="DW338" i="35"/>
  <c r="DX338" i="35"/>
  <c r="DU338" i="35"/>
  <c r="DT338" i="35"/>
  <c r="DX418" i="35"/>
  <c r="DW418" i="35"/>
  <c r="DV418" i="35"/>
  <c r="DU418" i="35"/>
  <c r="DT418" i="35"/>
  <c r="DX494" i="35"/>
  <c r="DW494" i="35"/>
  <c r="DV494" i="35"/>
  <c r="DU494" i="35"/>
  <c r="DT494" i="35"/>
  <c r="DW179" i="35"/>
  <c r="DU179" i="35"/>
  <c r="DV179" i="35"/>
  <c r="DX179" i="35"/>
  <c r="DT179" i="35"/>
  <c r="DW219" i="35"/>
  <c r="DV219" i="35"/>
  <c r="DX219" i="35"/>
  <c r="DU219" i="35"/>
  <c r="DT219" i="35"/>
  <c r="DW259" i="35"/>
  <c r="DV259" i="35"/>
  <c r="DX259" i="35"/>
  <c r="DU259" i="35"/>
  <c r="DT259" i="35"/>
  <c r="DW295" i="35"/>
  <c r="DU295" i="35"/>
  <c r="DV295" i="35"/>
  <c r="DX295" i="35"/>
  <c r="DT295" i="35"/>
  <c r="DW335" i="35"/>
  <c r="DV335" i="35"/>
  <c r="DX335" i="35"/>
  <c r="DU335" i="35"/>
  <c r="DT335" i="35"/>
  <c r="DX391" i="35"/>
  <c r="DU391" i="35"/>
  <c r="DV391" i="35"/>
  <c r="DW391" i="35"/>
  <c r="DT391" i="35"/>
  <c r="DW447" i="35"/>
  <c r="DX447" i="35"/>
  <c r="DU447" i="35"/>
  <c r="DV447" i="35"/>
  <c r="DT447" i="35"/>
  <c r="DW527" i="35"/>
  <c r="DU527" i="35"/>
  <c r="DV527" i="35"/>
  <c r="DT527" i="35"/>
  <c r="DX527" i="35"/>
  <c r="DW175" i="35"/>
  <c r="DU175" i="35"/>
  <c r="DV175" i="35"/>
  <c r="DX175" i="35"/>
  <c r="DT175" i="35"/>
  <c r="DW339" i="35"/>
  <c r="DV339" i="35"/>
  <c r="DU339" i="35"/>
  <c r="DX339" i="35"/>
  <c r="DT339" i="35"/>
  <c r="DX407" i="35"/>
  <c r="DU407" i="35"/>
  <c r="DV407" i="35"/>
  <c r="DW407" i="35"/>
  <c r="DT407" i="35"/>
  <c r="DU479" i="35"/>
  <c r="DX479" i="35"/>
  <c r="DW479" i="35"/>
  <c r="DT479" i="35"/>
  <c r="DV479" i="35"/>
  <c r="DV156" i="35"/>
  <c r="DU156" i="35"/>
  <c r="DW156" i="35"/>
  <c r="DX156" i="35"/>
  <c r="DT156" i="35"/>
  <c r="DU232" i="35"/>
  <c r="DV232" i="35"/>
  <c r="DW232" i="35"/>
  <c r="DX232" i="35"/>
  <c r="DT232" i="35"/>
  <c r="DV300" i="35"/>
  <c r="DX300" i="35"/>
  <c r="DU300" i="35"/>
  <c r="DW300" i="35"/>
  <c r="DT300" i="35"/>
  <c r="DU368" i="35"/>
  <c r="DV368" i="35"/>
  <c r="DW368" i="35"/>
  <c r="DX368" i="35"/>
  <c r="DT368" i="35"/>
  <c r="DX412" i="35"/>
  <c r="DV412" i="35"/>
  <c r="DU412" i="35"/>
  <c r="DW412" i="35"/>
  <c r="DT412" i="35"/>
  <c r="DX452" i="35"/>
  <c r="DW452" i="35"/>
  <c r="DU452" i="35"/>
  <c r="DV452" i="35"/>
  <c r="DT452" i="35"/>
  <c r="DX500" i="35"/>
  <c r="DW500" i="35"/>
  <c r="DV500" i="35"/>
  <c r="DU500" i="35"/>
  <c r="DT500" i="35"/>
  <c r="DW148" i="35"/>
  <c r="DU148" i="35"/>
  <c r="DV148" i="35"/>
  <c r="DX148" i="35"/>
  <c r="DT148" i="35"/>
  <c r="DW216" i="35"/>
  <c r="DX216" i="35"/>
  <c r="DU216" i="35"/>
  <c r="DV216" i="35"/>
  <c r="DT216" i="35"/>
  <c r="DW264" i="35"/>
  <c r="DX264" i="35"/>
  <c r="DU264" i="35"/>
  <c r="DV264" i="35"/>
  <c r="DT264" i="35"/>
  <c r="DW344" i="35"/>
  <c r="DV344" i="35"/>
  <c r="DX344" i="35"/>
  <c r="DU344" i="35"/>
  <c r="DT344" i="35"/>
  <c r="DX396" i="35"/>
  <c r="DV396" i="35"/>
  <c r="DU396" i="35"/>
  <c r="DW396" i="35"/>
  <c r="DT396" i="35"/>
  <c r="DX532" i="35"/>
  <c r="DW532" i="35"/>
  <c r="DU532" i="35"/>
  <c r="DV532" i="35"/>
  <c r="DT532" i="35"/>
  <c r="DU250" i="35"/>
  <c r="DV250" i="35"/>
  <c r="DW250" i="35"/>
  <c r="DX250" i="35"/>
  <c r="DT250" i="35"/>
  <c r="DW303" i="35"/>
  <c r="DX303" i="35"/>
  <c r="DU303" i="35"/>
  <c r="DT303" i="35"/>
  <c r="DV303" i="35"/>
  <c r="DW164" i="35"/>
  <c r="DX164" i="35"/>
  <c r="DU164" i="35"/>
  <c r="DV164" i="35"/>
  <c r="DT164" i="35"/>
  <c r="DX456" i="35"/>
  <c r="DV456" i="35"/>
  <c r="DU456" i="35"/>
  <c r="DW456" i="35"/>
  <c r="DT456" i="35"/>
  <c r="DX504" i="35"/>
  <c r="DU504" i="35"/>
  <c r="DV504" i="35"/>
  <c r="DW504" i="35"/>
  <c r="DT504" i="35"/>
  <c r="DX160" i="35"/>
  <c r="DU160" i="35"/>
  <c r="DV160" i="35"/>
  <c r="DW160" i="35"/>
  <c r="DT160" i="35"/>
  <c r="DU348" i="35"/>
  <c r="DV348" i="35"/>
  <c r="DW348" i="35"/>
  <c r="DX348" i="35"/>
  <c r="DT348" i="35"/>
  <c r="DU393" i="35"/>
  <c r="DV393" i="35"/>
  <c r="DW393" i="35"/>
  <c r="DX393" i="35"/>
  <c r="DT393" i="35"/>
  <c r="DW485" i="35"/>
  <c r="DX485" i="35"/>
  <c r="DU485" i="35"/>
  <c r="DT485" i="35"/>
  <c r="DV485" i="35"/>
  <c r="DX458" i="35"/>
  <c r="DU458" i="35"/>
  <c r="DV458" i="35"/>
  <c r="DW458" i="35"/>
  <c r="DT458" i="35"/>
  <c r="DX502" i="35"/>
  <c r="DV502" i="35"/>
  <c r="DW502" i="35"/>
  <c r="DT502" i="35"/>
  <c r="DU502" i="35"/>
  <c r="DV403" i="35"/>
  <c r="DU403" i="35"/>
  <c r="DW403" i="35"/>
  <c r="DX403" i="35"/>
  <c r="DT403" i="35"/>
  <c r="DW343" i="35"/>
  <c r="DU343" i="35"/>
  <c r="DV343" i="35"/>
  <c r="DX343" i="35"/>
  <c r="DT343" i="35"/>
  <c r="DX420" i="35"/>
  <c r="DU420" i="35"/>
  <c r="DV420" i="35"/>
  <c r="DW420" i="35"/>
  <c r="DT420" i="35"/>
  <c r="DV220" i="35"/>
  <c r="DU220" i="35"/>
  <c r="DW220" i="35"/>
  <c r="DX220" i="35"/>
  <c r="DT220" i="35"/>
  <c r="DW357" i="35"/>
  <c r="DX357" i="35"/>
  <c r="DU357" i="35"/>
  <c r="DV357" i="35"/>
  <c r="DT357" i="35"/>
  <c r="DX397" i="35"/>
  <c r="DU397" i="35"/>
  <c r="DW397" i="35"/>
  <c r="DV397" i="35"/>
  <c r="DT397" i="35"/>
  <c r="DV254" i="35"/>
  <c r="DW254" i="35"/>
  <c r="DX254" i="35"/>
  <c r="DU254" i="35"/>
  <c r="DT254" i="35"/>
  <c r="DX310" i="35"/>
  <c r="DW310" i="35"/>
  <c r="DU310" i="35"/>
  <c r="DV310" i="35"/>
  <c r="DT310" i="35"/>
  <c r="DX358" i="35"/>
  <c r="DU358" i="35"/>
  <c r="DV358" i="35"/>
  <c r="DW358" i="35"/>
  <c r="DT358" i="35"/>
  <c r="DX410" i="35"/>
  <c r="DU410" i="35"/>
  <c r="DW410" i="35"/>
  <c r="DV410" i="35"/>
  <c r="DT410" i="35"/>
  <c r="DX462" i="35"/>
  <c r="DW462" i="35"/>
  <c r="DU462" i="35"/>
  <c r="DV462" i="35"/>
  <c r="DT462" i="35"/>
  <c r="DX530" i="35"/>
  <c r="DU530" i="35"/>
  <c r="DV530" i="35"/>
  <c r="DW530" i="35"/>
  <c r="DT530" i="35"/>
  <c r="DX198" i="35"/>
  <c r="DV198" i="35"/>
  <c r="DW198" i="35"/>
  <c r="DU198" i="35"/>
  <c r="DT198" i="35"/>
  <c r="DW286" i="35"/>
  <c r="DU286" i="35"/>
  <c r="DV286" i="35"/>
  <c r="DX286" i="35"/>
  <c r="DT286" i="35"/>
  <c r="DU366" i="35"/>
  <c r="DV366" i="35"/>
  <c r="DW366" i="35"/>
  <c r="DX366" i="35"/>
  <c r="DT366" i="35"/>
  <c r="DX450" i="35"/>
  <c r="DU450" i="35"/>
  <c r="DV450" i="35"/>
  <c r="DW450" i="35"/>
  <c r="DT450" i="35"/>
  <c r="DX506" i="35"/>
  <c r="DU506" i="35"/>
  <c r="DW506" i="35"/>
  <c r="DV506" i="35"/>
  <c r="DT506" i="35"/>
  <c r="DW191" i="35"/>
  <c r="DU191" i="35"/>
  <c r="DV191" i="35"/>
  <c r="DX191" i="35"/>
  <c r="DT191" i="35"/>
  <c r="DW231" i="35"/>
  <c r="DX231" i="35"/>
  <c r="DV231" i="35"/>
  <c r="DU231" i="35"/>
  <c r="DT231" i="35"/>
  <c r="DW271" i="35"/>
  <c r="DV271" i="35"/>
  <c r="DU271" i="35"/>
  <c r="DX271" i="35"/>
  <c r="DT271" i="35"/>
  <c r="DW311" i="35"/>
  <c r="DX311" i="35"/>
  <c r="DV311" i="35"/>
  <c r="DU311" i="35"/>
  <c r="DT311" i="35"/>
  <c r="DW363" i="35"/>
  <c r="DV363" i="35"/>
  <c r="DU363" i="35"/>
  <c r="DX363" i="35"/>
  <c r="DT363" i="35"/>
  <c r="DU415" i="35"/>
  <c r="DV415" i="35"/>
  <c r="DW415" i="35"/>
  <c r="DX415" i="35"/>
  <c r="DT415" i="35"/>
  <c r="DX471" i="35"/>
  <c r="DU471" i="35"/>
  <c r="DW471" i="35"/>
  <c r="DT471" i="35"/>
  <c r="DV471" i="35"/>
  <c r="DV523" i="35"/>
  <c r="DW523" i="35"/>
  <c r="DX523" i="35"/>
  <c r="DU523" i="35"/>
  <c r="DT523" i="35"/>
  <c r="DW195" i="35"/>
  <c r="DU195" i="35"/>
  <c r="DV195" i="35"/>
  <c r="DX195" i="35"/>
  <c r="DT195" i="35"/>
  <c r="DW347" i="35"/>
  <c r="DV347" i="35"/>
  <c r="DU347" i="35"/>
  <c r="DX347" i="35"/>
  <c r="DT347" i="35"/>
  <c r="DX423" i="35"/>
  <c r="DU423" i="35"/>
  <c r="DW423" i="35"/>
  <c r="DV423" i="35"/>
  <c r="DT423" i="35"/>
  <c r="DX487" i="35"/>
  <c r="DU487" i="35"/>
  <c r="DV487" i="35"/>
  <c r="DW487" i="35"/>
  <c r="DT487" i="35"/>
  <c r="DV172" i="35"/>
  <c r="DU172" i="35"/>
  <c r="DW172" i="35"/>
  <c r="DX172" i="35"/>
  <c r="DT172" i="35"/>
  <c r="DU256" i="35"/>
  <c r="DX256" i="35"/>
  <c r="DV256" i="35"/>
  <c r="DW256" i="35"/>
  <c r="DT256" i="35"/>
  <c r="DW308" i="35"/>
  <c r="DU308" i="35"/>
  <c r="DV308" i="35"/>
  <c r="DX308" i="35"/>
  <c r="DT308" i="35"/>
  <c r="DX380" i="35"/>
  <c r="DV380" i="35"/>
  <c r="DU380" i="35"/>
  <c r="DW380" i="35"/>
  <c r="DT380" i="35"/>
  <c r="DX424" i="35"/>
  <c r="DU424" i="35"/>
  <c r="DV424" i="35"/>
  <c r="DW424" i="35"/>
  <c r="DT424" i="35"/>
  <c r="DX460" i="35"/>
  <c r="DV460" i="35"/>
  <c r="DW460" i="35"/>
  <c r="DU460" i="35"/>
  <c r="DT460" i="35"/>
  <c r="DX508" i="35"/>
  <c r="DV508" i="35"/>
  <c r="DU508" i="35"/>
  <c r="DW508" i="35"/>
  <c r="DT508" i="35"/>
  <c r="DU168" i="35"/>
  <c r="DV168" i="35"/>
  <c r="DW168" i="35"/>
  <c r="DX168" i="35"/>
  <c r="DT168" i="35"/>
  <c r="DX224" i="35"/>
  <c r="DU224" i="35"/>
  <c r="DV224" i="35"/>
  <c r="DW224" i="35"/>
  <c r="DT224" i="35"/>
  <c r="DV280" i="35"/>
  <c r="DW280" i="35"/>
  <c r="DX280" i="35"/>
  <c r="DU280" i="35"/>
  <c r="DT280" i="35"/>
  <c r="DU352" i="35"/>
  <c r="DW352" i="35"/>
  <c r="DV352" i="35"/>
  <c r="DX352" i="35"/>
  <c r="DT352" i="35"/>
  <c r="DX440" i="35"/>
  <c r="DU440" i="35"/>
  <c r="DV440" i="35"/>
  <c r="DW440" i="35"/>
  <c r="DT440" i="35"/>
  <c r="DC538" i="35"/>
  <c r="DY537" i="35"/>
  <c r="DF538" i="35"/>
  <c r="DE538" i="35"/>
  <c r="EA537" i="35"/>
  <c r="DD538" i="35"/>
  <c r="DZ537" i="35"/>
  <c r="DG538" i="35"/>
  <c r="EC537" i="35"/>
  <c r="DK537" i="35"/>
  <c r="EB537" i="35" s="1"/>
  <c r="BX539" i="35"/>
  <c r="BY539" i="35"/>
  <c r="BZ539" i="35"/>
  <c r="CH539" i="35"/>
  <c r="CJ537" i="35"/>
  <c r="CK537" i="35" s="1"/>
  <c r="CD538" i="35"/>
  <c r="DK538" i="35" s="1"/>
  <c r="CE538" i="35"/>
  <c r="DL538" i="35" s="1"/>
  <c r="CI538" i="35"/>
  <c r="AC64" i="51"/>
  <c r="AD144" i="51"/>
  <c r="AD191" i="51"/>
  <c r="AB199" i="51"/>
  <c r="AD141" i="51"/>
  <c r="AD57" i="51"/>
  <c r="AC186" i="51"/>
  <c r="AD65" i="51"/>
  <c r="AD54" i="51"/>
  <c r="AA22" i="51"/>
  <c r="AA56" i="51"/>
  <c r="AC187" i="51"/>
  <c r="AE149" i="51"/>
  <c r="AC101" i="51"/>
  <c r="AA13" i="51"/>
  <c r="AC59" i="51"/>
  <c r="AE58" i="51"/>
  <c r="AA52" i="51"/>
  <c r="AA206" i="51"/>
  <c r="AD66" i="51"/>
  <c r="AA103" i="51"/>
  <c r="AD53" i="51"/>
  <c r="AD146" i="51"/>
  <c r="AA57" i="51"/>
  <c r="AB142" i="51"/>
  <c r="AB67" i="51"/>
  <c r="AB12" i="51"/>
  <c r="AB54" i="51"/>
  <c r="AB7" i="51"/>
  <c r="AD111" i="51"/>
  <c r="AC11" i="51"/>
  <c r="AE147" i="51"/>
  <c r="AD199" i="51"/>
  <c r="AB143" i="51"/>
  <c r="AA190" i="51"/>
  <c r="AA152" i="51"/>
  <c r="AC156" i="51"/>
  <c r="AE109" i="51"/>
  <c r="AD98" i="51"/>
  <c r="AD61" i="51"/>
  <c r="AB11" i="51"/>
  <c r="AA8" i="51"/>
  <c r="AD21" i="51"/>
  <c r="AA200" i="51"/>
  <c r="AD11" i="51"/>
  <c r="AE54" i="51"/>
  <c r="AD63" i="51"/>
  <c r="AA198" i="51"/>
  <c r="AA16" i="51"/>
  <c r="AB20" i="51"/>
  <c r="AB192" i="51"/>
  <c r="AC102" i="51"/>
  <c r="AD100" i="51"/>
  <c r="AA54" i="51"/>
  <c r="AB23" i="51"/>
  <c r="AE60" i="51"/>
  <c r="AD107" i="51"/>
  <c r="AB65" i="51"/>
  <c r="AC109" i="51"/>
  <c r="AE145" i="51"/>
  <c r="AB197" i="51"/>
  <c r="AE68" i="51"/>
  <c r="AE59" i="51"/>
  <c r="AD200" i="51"/>
  <c r="AC15" i="51"/>
  <c r="AB9" i="51"/>
  <c r="AB198" i="51"/>
  <c r="AA153" i="51"/>
  <c r="AC158" i="51"/>
  <c r="AE158" i="51"/>
  <c r="AE53" i="51"/>
  <c r="AA106" i="51"/>
  <c r="AD151" i="51"/>
  <c r="AA205" i="51"/>
  <c r="AE191" i="51"/>
  <c r="AC16" i="51"/>
  <c r="AA148" i="51"/>
  <c r="AA102" i="51"/>
  <c r="AB189" i="51"/>
  <c r="AE159" i="51"/>
  <c r="AE64" i="51"/>
  <c r="AD22" i="51"/>
  <c r="AC195" i="51"/>
  <c r="AA192" i="51"/>
  <c r="AC96" i="51"/>
  <c r="AC60" i="51"/>
  <c r="AC104" i="51"/>
  <c r="AB101" i="51"/>
  <c r="AA145" i="51"/>
  <c r="AA97" i="51"/>
  <c r="AB153" i="51"/>
  <c r="AA104" i="51"/>
  <c r="AD142" i="51"/>
  <c r="AE157" i="51"/>
  <c r="AB19" i="51"/>
  <c r="AC194" i="51"/>
  <c r="AD188" i="51"/>
  <c r="AB202" i="51"/>
  <c r="AA199" i="51"/>
  <c r="AC97" i="51"/>
  <c r="AE112" i="51"/>
  <c r="AB56" i="51"/>
  <c r="AA147" i="51"/>
  <c r="AD56" i="51"/>
  <c r="AD198" i="51"/>
  <c r="AC18" i="51"/>
  <c r="S6" i="35"/>
  <c r="AE202" i="51"/>
  <c r="AA19" i="51"/>
  <c r="AC107" i="51"/>
  <c r="AC68" i="51"/>
  <c r="AB190" i="51"/>
  <c r="AD52" i="51"/>
  <c r="AC98" i="51"/>
  <c r="AB186" i="51"/>
  <c r="AC10" i="51"/>
  <c r="AA202" i="51"/>
  <c r="AB99" i="51"/>
  <c r="AC13" i="51"/>
  <c r="AE204" i="51"/>
  <c r="AD195" i="51"/>
  <c r="AA141" i="51"/>
  <c r="AC196" i="51"/>
  <c r="AA7" i="51"/>
  <c r="AC110" i="51"/>
  <c r="AD96" i="51"/>
  <c r="AD103" i="51"/>
  <c r="AA64" i="51"/>
  <c r="AC150" i="51"/>
  <c r="AD206" i="51"/>
  <c r="AB149" i="51"/>
  <c r="AC151" i="51"/>
  <c r="AD105" i="51"/>
  <c r="AE13" i="51"/>
  <c r="AD19" i="51"/>
  <c r="AC14" i="51"/>
  <c r="AC200" i="51"/>
  <c r="AE102" i="51"/>
  <c r="AC99" i="51"/>
  <c r="AD10" i="51"/>
  <c r="AC189" i="51"/>
  <c r="AE23" i="51"/>
  <c r="AC57" i="51"/>
  <c r="AA21" i="51"/>
  <c r="AE113" i="51"/>
  <c r="AD62" i="51"/>
  <c r="AA65" i="51"/>
  <c r="AD159" i="51"/>
  <c r="AE205" i="51"/>
  <c r="AB147" i="51"/>
  <c r="AA11" i="51"/>
  <c r="AD55" i="51"/>
  <c r="AB141" i="51"/>
  <c r="AD152" i="51"/>
  <c r="AC67" i="51"/>
  <c r="AE107" i="51"/>
  <c r="AD155" i="51"/>
  <c r="AD9" i="51"/>
  <c r="AB21" i="51"/>
  <c r="AC22" i="51"/>
  <c r="AE150" i="51"/>
  <c r="AB151" i="51"/>
  <c r="AD17" i="51"/>
  <c r="AC51" i="51"/>
  <c r="AC63" i="51"/>
  <c r="AD189" i="51"/>
  <c r="AE63" i="51"/>
  <c r="AD18" i="51"/>
  <c r="AB63" i="51"/>
  <c r="AB154" i="51"/>
  <c r="AE193" i="51"/>
  <c r="AE6" i="51"/>
  <c r="AE111" i="51"/>
  <c r="AB148" i="51"/>
  <c r="AA9" i="51"/>
  <c r="AE142" i="51"/>
  <c r="AD51" i="51"/>
  <c r="AC197" i="51"/>
  <c r="AE18" i="51"/>
  <c r="AA108" i="51"/>
  <c r="AE101" i="51"/>
  <c r="AA203" i="51"/>
  <c r="AB206" i="51"/>
  <c r="AC148" i="51"/>
  <c r="AB22" i="51"/>
  <c r="AE199" i="51"/>
  <c r="AD114" i="51"/>
  <c r="AC20" i="51"/>
  <c r="AE98" i="51"/>
  <c r="AC206" i="51"/>
  <c r="AB113" i="51"/>
  <c r="AB62" i="51"/>
  <c r="AE195" i="51"/>
  <c r="AD112" i="51"/>
  <c r="AE104" i="51"/>
  <c r="AB60" i="51"/>
  <c r="AC53" i="51"/>
  <c r="AC192" i="51"/>
  <c r="AC61" i="51"/>
  <c r="AB150" i="51"/>
  <c r="AB58" i="51"/>
  <c r="AB17" i="51"/>
  <c r="AD101" i="51"/>
  <c r="AB144" i="51"/>
  <c r="AE20" i="51"/>
  <c r="AB106" i="51"/>
  <c r="AD102" i="51"/>
  <c r="AB145" i="51"/>
  <c r="AC159" i="51"/>
  <c r="AD201" i="51"/>
  <c r="AA51" i="51"/>
  <c r="AD193" i="51"/>
  <c r="AD197" i="51"/>
  <c r="AE190" i="51"/>
  <c r="AD143" i="51"/>
  <c r="AE65" i="51"/>
  <c r="AA144" i="51"/>
  <c r="AE15" i="51"/>
  <c r="AD190" i="51"/>
  <c r="AC108" i="51"/>
  <c r="AC6" i="51"/>
  <c r="AB98" i="51"/>
  <c r="AC100" i="51"/>
  <c r="AB193" i="51"/>
  <c r="AB104" i="51"/>
  <c r="AC8" i="51"/>
  <c r="AE197" i="51"/>
  <c r="AD6" i="51"/>
  <c r="AA204" i="51"/>
  <c r="AA61" i="51"/>
  <c r="AC65" i="51"/>
  <c r="AA186" i="51"/>
  <c r="AC144" i="51"/>
  <c r="AE192" i="51"/>
  <c r="AC66" i="51"/>
  <c r="AB100" i="51"/>
  <c r="AD186" i="51"/>
  <c r="AA154" i="51"/>
  <c r="AA114" i="51"/>
  <c r="AB188" i="51"/>
  <c r="AB8" i="51"/>
  <c r="AC56" i="51"/>
  <c r="AB159" i="51"/>
  <c r="AA99" i="51"/>
  <c r="AD108" i="51"/>
  <c r="AE152" i="51"/>
  <c r="AE201" i="51"/>
  <c r="AE61" i="51"/>
  <c r="AD202" i="51"/>
  <c r="AE10" i="51"/>
  <c r="AD113" i="51"/>
  <c r="AC112" i="51"/>
  <c r="AC154" i="51"/>
  <c r="AB158" i="51"/>
  <c r="AA96" i="51"/>
  <c r="AC198" i="51"/>
  <c r="AA23" i="51"/>
  <c r="AA14" i="51"/>
  <c r="AD13" i="51"/>
  <c r="AA146" i="51"/>
  <c r="AE8" i="51"/>
  <c r="AC152" i="51"/>
  <c r="AA109" i="51"/>
  <c r="AE156" i="51"/>
  <c r="AD64" i="51"/>
  <c r="AD194" i="51"/>
  <c r="AE141" i="51"/>
  <c r="AA195" i="51"/>
  <c r="AA156" i="51"/>
  <c r="AE16" i="51"/>
  <c r="AE21" i="51"/>
  <c r="AC203" i="51"/>
  <c r="AE143" i="51"/>
  <c r="AC155" i="51"/>
  <c r="AE108" i="51"/>
  <c r="AD148" i="51"/>
  <c r="AB187" i="51"/>
  <c r="AC9" i="51"/>
  <c r="AC17" i="51"/>
  <c r="AE9" i="51"/>
  <c r="AD67" i="51"/>
  <c r="AA66" i="51"/>
  <c r="AB103" i="51"/>
  <c r="AD68" i="51"/>
  <c r="AA150" i="51"/>
  <c r="AE14" i="51"/>
  <c r="AC106" i="51"/>
  <c r="AA58" i="51"/>
  <c r="AB51" i="51"/>
  <c r="AA149" i="51"/>
  <c r="AC19" i="51"/>
  <c r="AA12" i="51"/>
  <c r="AB156" i="51"/>
  <c r="AC191" i="51"/>
  <c r="AD106" i="51"/>
  <c r="AD14" i="51"/>
  <c r="AD153" i="51"/>
  <c r="AE194" i="51"/>
  <c r="AE110" i="51"/>
  <c r="AD60" i="51"/>
  <c r="AB10" i="51"/>
  <c r="AA63" i="51"/>
  <c r="AB107" i="51"/>
  <c r="AE206" i="51"/>
  <c r="AD109" i="51"/>
  <c r="AB52" i="51"/>
  <c r="AC190" i="51"/>
  <c r="W24" i="35"/>
  <c r="AC201" i="51"/>
  <c r="AA155" i="51"/>
  <c r="AB6" i="51"/>
  <c r="AE67" i="51"/>
  <c r="AE146" i="51"/>
  <c r="AA107" i="51"/>
  <c r="AB194" i="51"/>
  <c r="AA196" i="51"/>
  <c r="AE154" i="51"/>
  <c r="AB64" i="51"/>
  <c r="AC193" i="51"/>
  <c r="AB191" i="51"/>
  <c r="AC147" i="51"/>
  <c r="AE188" i="51"/>
  <c r="AB16" i="51"/>
  <c r="AB66" i="51"/>
  <c r="AD196" i="51"/>
  <c r="AE96" i="51"/>
  <c r="AE55" i="51"/>
  <c r="AE114" i="51"/>
  <c r="AB196" i="51"/>
  <c r="AB200" i="51"/>
  <c r="AC7" i="51"/>
  <c r="AC145" i="51"/>
  <c r="AA112" i="51"/>
  <c r="AA68" i="51"/>
  <c r="AC204" i="51"/>
  <c r="AA142" i="51"/>
  <c r="AE187" i="51"/>
  <c r="AE155" i="51"/>
  <c r="AD99" i="51"/>
  <c r="AC103" i="51"/>
  <c r="AC12" i="51"/>
  <c r="AE22" i="51"/>
  <c r="AB55" i="51"/>
  <c r="AE144" i="51"/>
  <c r="AA194" i="51"/>
  <c r="AA18" i="51"/>
  <c r="AD187" i="51"/>
  <c r="AB195" i="51"/>
  <c r="AA191" i="51"/>
  <c r="AB97" i="51"/>
  <c r="AA98" i="51"/>
  <c r="AB96" i="51"/>
  <c r="AA53" i="51"/>
  <c r="AD59" i="51"/>
  <c r="AB59" i="51"/>
  <c r="AE11" i="51"/>
  <c r="AB146" i="51"/>
  <c r="AC199" i="51"/>
  <c r="AB110" i="51"/>
  <c r="AC111" i="51"/>
  <c r="AE105" i="51"/>
  <c r="AB109" i="51"/>
  <c r="AD97" i="51"/>
  <c r="AD205" i="51"/>
  <c r="AE103" i="51"/>
  <c r="AA143" i="51"/>
  <c r="AB108" i="51"/>
  <c r="AE56" i="51"/>
  <c r="AA201" i="51"/>
  <c r="AE97" i="51"/>
  <c r="AB102" i="51"/>
  <c r="AD204" i="51"/>
  <c r="AA15" i="51"/>
  <c r="AB57" i="51"/>
  <c r="AB14" i="51"/>
  <c r="AC114" i="51"/>
  <c r="AE7" i="51"/>
  <c r="AD12" i="51"/>
  <c r="AD145" i="51"/>
  <c r="AE66" i="51"/>
  <c r="AC146" i="51"/>
  <c r="AC205" i="51"/>
  <c r="AB111" i="51"/>
  <c r="AA110" i="51"/>
  <c r="AE198" i="51"/>
  <c r="AA197" i="51"/>
  <c r="AC52" i="51"/>
  <c r="AB114" i="51"/>
  <c r="AE186" i="51"/>
  <c r="AA10" i="51"/>
  <c r="AD147" i="51"/>
  <c r="AD104" i="51"/>
  <c r="AE57" i="51"/>
  <c r="AA159" i="51"/>
  <c r="AD15" i="51"/>
  <c r="AB15" i="51"/>
  <c r="AA62" i="51"/>
  <c r="AD7" i="51"/>
  <c r="AE100" i="51"/>
  <c r="AB13" i="51"/>
  <c r="AB61" i="51"/>
  <c r="AC62" i="51"/>
  <c r="AC113" i="51"/>
  <c r="AA187" i="51"/>
  <c r="AB105" i="51"/>
  <c r="AD192" i="51"/>
  <c r="AB112" i="51"/>
  <c r="AD158" i="51"/>
  <c r="AD23" i="51"/>
  <c r="AD203" i="51"/>
  <c r="AC142" i="51"/>
  <c r="AC157" i="51"/>
  <c r="AE189" i="51"/>
  <c r="AD150" i="51"/>
  <c r="AA59" i="51"/>
  <c r="AA105" i="51"/>
  <c r="AC141" i="51"/>
  <c r="AE151" i="51"/>
  <c r="AE203" i="51"/>
  <c r="AB204" i="51"/>
  <c r="AA193" i="51"/>
  <c r="AC54" i="51"/>
  <c r="AE52" i="51"/>
  <c r="AD156" i="51"/>
  <c r="AB157" i="51"/>
  <c r="AD157" i="51"/>
  <c r="AD16" i="51"/>
  <c r="AA113" i="51"/>
  <c r="AA111" i="51"/>
  <c r="AD149" i="51"/>
  <c r="AB205" i="51"/>
  <c r="AD20" i="51"/>
  <c r="AC188" i="51"/>
  <c r="AA101" i="51"/>
  <c r="AA20" i="51"/>
  <c r="AE19" i="51"/>
  <c r="AE196" i="51"/>
  <c r="AB203" i="51"/>
  <c r="AE17" i="51"/>
  <c r="AA60" i="51"/>
  <c r="AC105" i="51"/>
  <c r="AA55" i="51"/>
  <c r="AB155" i="51"/>
  <c r="AD58" i="51"/>
  <c r="AB68" i="51"/>
  <c r="AC21" i="51"/>
  <c r="AE99" i="51"/>
  <c r="AA17" i="51"/>
  <c r="AA100" i="51"/>
  <c r="AC58" i="51"/>
  <c r="AE106" i="51"/>
  <c r="AC55" i="51"/>
  <c r="AC23" i="51"/>
  <c r="AA188" i="51"/>
  <c r="AA6" i="51"/>
  <c r="AC202" i="51"/>
  <c r="AC143" i="51"/>
  <c r="AE62" i="51"/>
  <c r="AE148" i="51"/>
  <c r="AA151" i="51"/>
  <c r="AE12" i="51"/>
  <c r="AE200" i="51"/>
  <c r="AE51" i="51"/>
  <c r="AD110" i="51"/>
  <c r="AB152" i="51"/>
  <c r="AB18" i="51"/>
  <c r="AB201" i="51"/>
  <c r="AE153" i="51"/>
  <c r="AB53" i="51"/>
  <c r="AC149" i="51"/>
  <c r="AA189" i="51"/>
  <c r="AC153" i="51"/>
  <c r="AD8" i="51"/>
  <c r="AA157" i="51"/>
  <c r="AA158" i="51"/>
  <c r="AA67" i="51"/>
  <c r="AD154" i="51"/>
  <c r="AQ8" i="51" l="1"/>
  <c r="AR8" i="51"/>
  <c r="AP8" i="51"/>
  <c r="AT8" i="51"/>
  <c r="J8" i="51" s="1"/>
  <c r="AS8" i="51"/>
  <c r="AQ16" i="51"/>
  <c r="AR16" i="51"/>
  <c r="AP16" i="51"/>
  <c r="AT16" i="51"/>
  <c r="J16" i="51" s="1"/>
  <c r="AS16" i="51"/>
  <c r="AT9" i="51"/>
  <c r="J9" i="51" s="1"/>
  <c r="AS9" i="51"/>
  <c r="AR9" i="51"/>
  <c r="AQ9" i="51"/>
  <c r="AP9" i="51"/>
  <c r="AT17" i="51"/>
  <c r="J17" i="51" s="1"/>
  <c r="AS17" i="51"/>
  <c r="AQ17" i="51"/>
  <c r="AR17" i="51"/>
  <c r="AP17" i="51"/>
  <c r="AT10" i="51"/>
  <c r="J10" i="51" s="1"/>
  <c r="AP10" i="51"/>
  <c r="AS10" i="51"/>
  <c r="AR10" i="51"/>
  <c r="AQ10" i="51"/>
  <c r="AT18" i="51"/>
  <c r="J18" i="51" s="1"/>
  <c r="AP18" i="51"/>
  <c r="AS18" i="51"/>
  <c r="AR18" i="51"/>
  <c r="AQ18" i="51"/>
  <c r="AR11" i="51"/>
  <c r="AS11" i="51"/>
  <c r="AQ11" i="51"/>
  <c r="AP11" i="51"/>
  <c r="AT11" i="51"/>
  <c r="J11" i="51" s="1"/>
  <c r="AP19" i="51"/>
  <c r="AR19" i="51"/>
  <c r="AS19" i="51"/>
  <c r="AQ19" i="51"/>
  <c r="AT19" i="51"/>
  <c r="J19" i="51" s="1"/>
  <c r="AS12" i="51"/>
  <c r="AT12" i="51"/>
  <c r="J12" i="51" s="1"/>
  <c r="AQ12" i="51"/>
  <c r="AP12" i="51"/>
  <c r="AR12" i="51"/>
  <c r="AT20" i="51"/>
  <c r="J20" i="51" s="1"/>
  <c r="AS20" i="51"/>
  <c r="AP20" i="51"/>
  <c r="AR20" i="51"/>
  <c r="AQ20" i="51"/>
  <c r="AQ13" i="51"/>
  <c r="AP13" i="51"/>
  <c r="AT13" i="51"/>
  <c r="J13" i="51" s="1"/>
  <c r="AS13" i="51"/>
  <c r="AR13" i="51"/>
  <c r="AQ21" i="51"/>
  <c r="AP21" i="51"/>
  <c r="AS21" i="51"/>
  <c r="AT21" i="51"/>
  <c r="J21" i="51" s="1"/>
  <c r="AR21" i="51"/>
  <c r="AS14" i="51"/>
  <c r="AQ14" i="51"/>
  <c r="AT14" i="51"/>
  <c r="J14" i="51" s="1"/>
  <c r="AR14" i="51"/>
  <c r="AP14" i="51"/>
  <c r="AS22" i="51"/>
  <c r="AT22" i="51"/>
  <c r="J22" i="51" s="1"/>
  <c r="AR22" i="51"/>
  <c r="AP22" i="51"/>
  <c r="AQ22" i="51"/>
  <c r="AT7" i="51"/>
  <c r="J7" i="51" s="1"/>
  <c r="AR7" i="51"/>
  <c r="AQ7" i="51"/>
  <c r="AS7" i="51"/>
  <c r="AP7" i="51"/>
  <c r="AS15" i="51"/>
  <c r="AT15" i="51"/>
  <c r="J15" i="51" s="1"/>
  <c r="AR15" i="51"/>
  <c r="AQ15" i="51"/>
  <c r="AP15" i="51"/>
  <c r="AS23" i="51"/>
  <c r="AT23" i="51"/>
  <c r="J23" i="51" s="1"/>
  <c r="AR23" i="51"/>
  <c r="AQ23" i="51"/>
  <c r="AP23" i="51"/>
  <c r="AP6" i="51"/>
  <c r="AT6" i="51"/>
  <c r="J6" i="51" s="1"/>
  <c r="AS6" i="51"/>
  <c r="AR6" i="51"/>
  <c r="AQ6" i="51"/>
  <c r="AQ148" i="51"/>
  <c r="AP148" i="51"/>
  <c r="AT148" i="51"/>
  <c r="J148" i="51" s="1"/>
  <c r="AS148" i="51"/>
  <c r="AR148" i="51"/>
  <c r="AQ156" i="51"/>
  <c r="AP156" i="51"/>
  <c r="AT156" i="51"/>
  <c r="J156" i="51" s="1"/>
  <c r="AS156" i="51"/>
  <c r="AR156" i="51"/>
  <c r="AT149" i="51"/>
  <c r="J149" i="51" s="1"/>
  <c r="AS149" i="51"/>
  <c r="AR149" i="51"/>
  <c r="AQ149" i="51"/>
  <c r="AP149" i="51"/>
  <c r="AT157" i="51"/>
  <c r="J157" i="51" s="1"/>
  <c r="AS157" i="51"/>
  <c r="AR157" i="51"/>
  <c r="AQ157" i="51"/>
  <c r="AP157" i="51"/>
  <c r="AT142" i="51"/>
  <c r="J142" i="51" s="1"/>
  <c r="AS142" i="51"/>
  <c r="AR142" i="51"/>
  <c r="AQ142" i="51"/>
  <c r="AP142" i="51"/>
  <c r="AT150" i="51"/>
  <c r="J150" i="51" s="1"/>
  <c r="AS150" i="51"/>
  <c r="AR150" i="51"/>
  <c r="AQ150" i="51"/>
  <c r="AP150" i="51"/>
  <c r="AT158" i="51"/>
  <c r="J158" i="51" s="1"/>
  <c r="AS158" i="51"/>
  <c r="AR158" i="51"/>
  <c r="AQ158" i="51"/>
  <c r="AP158" i="51"/>
  <c r="AR143" i="51"/>
  <c r="AQ143" i="51"/>
  <c r="AP143" i="51"/>
  <c r="AT143" i="51"/>
  <c r="J143" i="51" s="1"/>
  <c r="AS143" i="51"/>
  <c r="AR151" i="51"/>
  <c r="AQ151" i="51"/>
  <c r="AP151" i="51"/>
  <c r="AT151" i="51"/>
  <c r="J151" i="51" s="1"/>
  <c r="AS151" i="51"/>
  <c r="AR159" i="51"/>
  <c r="AQ159" i="51"/>
  <c r="AP159" i="51"/>
  <c r="AT159" i="51"/>
  <c r="J159" i="51" s="1"/>
  <c r="AS159" i="51"/>
  <c r="AT144" i="51"/>
  <c r="J144" i="51" s="1"/>
  <c r="AS144" i="51"/>
  <c r="AR144" i="51"/>
  <c r="AQ144" i="51"/>
  <c r="AP144" i="51"/>
  <c r="AT152" i="51"/>
  <c r="J152" i="51" s="1"/>
  <c r="AS152" i="51"/>
  <c r="AR152" i="51"/>
  <c r="AQ152" i="51"/>
  <c r="AP152" i="51"/>
  <c r="AP145" i="51"/>
  <c r="AT145" i="51"/>
  <c r="J145" i="51" s="1"/>
  <c r="AS145" i="51"/>
  <c r="AR145" i="51"/>
  <c r="AQ145" i="51"/>
  <c r="AP153" i="51"/>
  <c r="AT153" i="51"/>
  <c r="J153" i="51" s="1"/>
  <c r="AS153" i="51"/>
  <c r="AR153" i="51"/>
  <c r="AQ153" i="51"/>
  <c r="AS146" i="51"/>
  <c r="AR146" i="51"/>
  <c r="AQ146" i="51"/>
  <c r="AP146" i="51"/>
  <c r="AT146" i="51"/>
  <c r="J146" i="51" s="1"/>
  <c r="AS154" i="51"/>
  <c r="AR154" i="51"/>
  <c r="AQ154" i="51"/>
  <c r="AP154" i="51"/>
  <c r="AT154" i="51"/>
  <c r="J154" i="51" s="1"/>
  <c r="AT147" i="51"/>
  <c r="J147" i="51" s="1"/>
  <c r="AS147" i="51"/>
  <c r="AR147" i="51"/>
  <c r="AQ147" i="51"/>
  <c r="AP147" i="51"/>
  <c r="AT155" i="51"/>
  <c r="J155" i="51" s="1"/>
  <c r="AS155" i="51"/>
  <c r="AR155" i="51"/>
  <c r="AQ155" i="51"/>
  <c r="AP155" i="51"/>
  <c r="AP141" i="51"/>
  <c r="AT141" i="51"/>
  <c r="J141" i="51" s="1"/>
  <c r="AS141" i="51"/>
  <c r="AR141" i="51"/>
  <c r="AQ141" i="51"/>
  <c r="AT102" i="51"/>
  <c r="J102" i="51" s="1"/>
  <c r="AS102" i="51"/>
  <c r="AR102" i="51"/>
  <c r="AQ102" i="51"/>
  <c r="AP102" i="51"/>
  <c r="AT110" i="51"/>
  <c r="J110" i="51" s="1"/>
  <c r="AS110" i="51"/>
  <c r="AR110" i="51"/>
  <c r="AQ110" i="51"/>
  <c r="AP110" i="51"/>
  <c r="AS112" i="51"/>
  <c r="AT112" i="51"/>
  <c r="J112" i="51" s="1"/>
  <c r="AR112" i="51"/>
  <c r="AQ112" i="51"/>
  <c r="AP112" i="51"/>
  <c r="AT113" i="51"/>
  <c r="J113" i="51" s="1"/>
  <c r="AS113" i="51"/>
  <c r="AR113" i="51"/>
  <c r="AQ113" i="51"/>
  <c r="AP113" i="51"/>
  <c r="AR114" i="51"/>
  <c r="AQ114" i="51"/>
  <c r="AP114" i="51"/>
  <c r="AT114" i="51"/>
  <c r="J114" i="51" s="1"/>
  <c r="AS114" i="51"/>
  <c r="AP103" i="51"/>
  <c r="AQ103" i="51"/>
  <c r="AT103" i="51"/>
  <c r="J103" i="51" s="1"/>
  <c r="AS103" i="51"/>
  <c r="AR103" i="51"/>
  <c r="AQ111" i="51"/>
  <c r="AP111" i="51"/>
  <c r="AT111" i="51"/>
  <c r="J111" i="51" s="1"/>
  <c r="AS111" i="51"/>
  <c r="AR111" i="51"/>
  <c r="AT104" i="51"/>
  <c r="J104" i="51" s="1"/>
  <c r="AS104" i="51"/>
  <c r="AR104" i="51"/>
  <c r="AQ104" i="51"/>
  <c r="AP104" i="51"/>
  <c r="AT97" i="51"/>
  <c r="J97" i="51" s="1"/>
  <c r="AS97" i="51"/>
  <c r="AR97" i="51"/>
  <c r="AQ97" i="51"/>
  <c r="AP97" i="51"/>
  <c r="AT105" i="51"/>
  <c r="J105" i="51" s="1"/>
  <c r="AS105" i="51"/>
  <c r="AR105" i="51"/>
  <c r="AQ105" i="51"/>
  <c r="AP105" i="51"/>
  <c r="AQ98" i="51"/>
  <c r="AR98" i="51"/>
  <c r="AP98" i="51"/>
  <c r="AT98" i="51"/>
  <c r="J98" i="51" s="1"/>
  <c r="AS98" i="51"/>
  <c r="AQ106" i="51"/>
  <c r="AR106" i="51"/>
  <c r="AP106" i="51"/>
  <c r="AT106" i="51"/>
  <c r="J106" i="51" s="1"/>
  <c r="AS106" i="51"/>
  <c r="AT99" i="51"/>
  <c r="J99" i="51" s="1"/>
  <c r="AS99" i="51"/>
  <c r="AR99" i="51"/>
  <c r="AQ99" i="51"/>
  <c r="AP99" i="51"/>
  <c r="AT107" i="51"/>
  <c r="J107" i="51" s="1"/>
  <c r="AS107" i="51"/>
  <c r="AR107" i="51"/>
  <c r="AQ107" i="51"/>
  <c r="AP107" i="51"/>
  <c r="AP100" i="51"/>
  <c r="AT100" i="51"/>
  <c r="J100" i="51" s="1"/>
  <c r="AS100" i="51"/>
  <c r="AR100" i="51"/>
  <c r="AQ100" i="51"/>
  <c r="AP108" i="51"/>
  <c r="AT108" i="51"/>
  <c r="J108" i="51" s="1"/>
  <c r="AS108" i="51"/>
  <c r="AR108" i="51"/>
  <c r="AQ108" i="51"/>
  <c r="AS101" i="51"/>
  <c r="AR101" i="51"/>
  <c r="AQ101" i="51"/>
  <c r="AP101" i="51"/>
  <c r="AT101" i="51"/>
  <c r="J101" i="51" s="1"/>
  <c r="AR109" i="51"/>
  <c r="AS109" i="51"/>
  <c r="AQ109" i="51"/>
  <c r="AP109" i="51"/>
  <c r="AT109" i="51"/>
  <c r="J109" i="51" s="1"/>
  <c r="AP96" i="51"/>
  <c r="AT96" i="51"/>
  <c r="J96" i="51" s="1"/>
  <c r="AS96" i="51"/>
  <c r="AR96" i="51"/>
  <c r="AQ96" i="51"/>
  <c r="AS54" i="51"/>
  <c r="AR54" i="51"/>
  <c r="AQ54" i="51"/>
  <c r="AP54" i="51"/>
  <c r="AT54" i="51"/>
  <c r="J54" i="51" s="1"/>
  <c r="AT57" i="51"/>
  <c r="J57" i="51" s="1"/>
  <c r="AS57" i="51"/>
  <c r="AR57" i="51"/>
  <c r="AQ57" i="51"/>
  <c r="AP57" i="51"/>
  <c r="AT65" i="51"/>
  <c r="J65" i="51" s="1"/>
  <c r="AS65" i="51"/>
  <c r="AR65" i="51"/>
  <c r="AQ65" i="51"/>
  <c r="AP65" i="51"/>
  <c r="AP58" i="51"/>
  <c r="AT58" i="51"/>
  <c r="J58" i="51" s="1"/>
  <c r="AS58" i="51"/>
  <c r="AQ58" i="51"/>
  <c r="AR58" i="51"/>
  <c r="AT66" i="51"/>
  <c r="J66" i="51" s="1"/>
  <c r="AQ66" i="51"/>
  <c r="AP66" i="51"/>
  <c r="AS66" i="51"/>
  <c r="AR66" i="51"/>
  <c r="AR59" i="51"/>
  <c r="AT59" i="51"/>
  <c r="J59" i="51" s="1"/>
  <c r="AQ59" i="51"/>
  <c r="AS59" i="51"/>
  <c r="AP59" i="51"/>
  <c r="AR67" i="51"/>
  <c r="AQ67" i="51"/>
  <c r="AP67" i="51"/>
  <c r="AT67" i="51"/>
  <c r="J67" i="51" s="1"/>
  <c r="AS67" i="51"/>
  <c r="AT52" i="51"/>
  <c r="J52" i="51" s="1"/>
  <c r="AS52" i="51"/>
  <c r="AR52" i="51"/>
  <c r="AQ52" i="51"/>
  <c r="AP52" i="51"/>
  <c r="AT60" i="51"/>
  <c r="J60" i="51" s="1"/>
  <c r="AS60" i="51"/>
  <c r="AR60" i="51"/>
  <c r="AQ60" i="51"/>
  <c r="AP60" i="51"/>
  <c r="AT68" i="51"/>
  <c r="J68" i="51" s="1"/>
  <c r="AS68" i="51"/>
  <c r="AR68" i="51"/>
  <c r="AQ68" i="51"/>
  <c r="AP68" i="51"/>
  <c r="AP53" i="51"/>
  <c r="AR53" i="51"/>
  <c r="AQ53" i="51"/>
  <c r="AT53" i="51"/>
  <c r="J53" i="51" s="1"/>
  <c r="AS53" i="51"/>
  <c r="AP61" i="51"/>
  <c r="AQ61" i="51"/>
  <c r="AR61" i="51"/>
  <c r="AT61" i="51"/>
  <c r="J61" i="51" s="1"/>
  <c r="AS61" i="51"/>
  <c r="AS62" i="51"/>
  <c r="AR62" i="51"/>
  <c r="AT62" i="51"/>
  <c r="J62" i="51" s="1"/>
  <c r="AQ62" i="51"/>
  <c r="AP62" i="51"/>
  <c r="AT55" i="51"/>
  <c r="J55" i="51" s="1"/>
  <c r="AS55" i="51"/>
  <c r="AP55" i="51"/>
  <c r="AR55" i="51"/>
  <c r="AQ55" i="51"/>
  <c r="AT63" i="51"/>
  <c r="J63" i="51" s="1"/>
  <c r="AP63" i="51"/>
  <c r="AS63" i="51"/>
  <c r="AR63" i="51"/>
  <c r="AQ63" i="51"/>
  <c r="AQ56" i="51"/>
  <c r="AP56" i="51"/>
  <c r="AS56" i="51"/>
  <c r="AR56" i="51"/>
  <c r="AT56" i="51"/>
  <c r="J56" i="51" s="1"/>
  <c r="AQ64" i="51"/>
  <c r="AS64" i="51"/>
  <c r="AR64" i="51"/>
  <c r="AP64" i="51"/>
  <c r="AT64" i="51"/>
  <c r="J64" i="51" s="1"/>
  <c r="AP51" i="51"/>
  <c r="AR51" i="51"/>
  <c r="AT51" i="51"/>
  <c r="J51" i="51" s="1"/>
  <c r="AS51" i="51"/>
  <c r="AQ51" i="51"/>
  <c r="AT192" i="51"/>
  <c r="J192" i="51" s="1"/>
  <c r="AS192" i="51"/>
  <c r="AR192" i="51"/>
  <c r="AQ192" i="51"/>
  <c r="AP192" i="51"/>
  <c r="AT200" i="51"/>
  <c r="J200" i="51" s="1"/>
  <c r="AS200" i="51"/>
  <c r="AR200" i="51"/>
  <c r="AQ200" i="51"/>
  <c r="AP200" i="51"/>
  <c r="AS202" i="51"/>
  <c r="AR202" i="51"/>
  <c r="AT202" i="51"/>
  <c r="J202" i="51" s="1"/>
  <c r="AQ202" i="51"/>
  <c r="AP202" i="51"/>
  <c r="AT195" i="51"/>
  <c r="J195" i="51" s="1"/>
  <c r="AS195" i="51"/>
  <c r="AR195" i="51"/>
  <c r="AQ195" i="51"/>
  <c r="AP195" i="51"/>
  <c r="AQ188" i="51"/>
  <c r="AP188" i="51"/>
  <c r="AT188" i="51"/>
  <c r="J188" i="51" s="1"/>
  <c r="AR188" i="51"/>
  <c r="AS188" i="51"/>
  <c r="AP204" i="51"/>
  <c r="AQ204" i="51"/>
  <c r="AR204" i="51"/>
  <c r="AT204" i="51"/>
  <c r="J204" i="51" s="1"/>
  <c r="AS204" i="51"/>
  <c r="AS189" i="51"/>
  <c r="AT189" i="51"/>
  <c r="J189" i="51" s="1"/>
  <c r="AR189" i="51"/>
  <c r="AQ189" i="51"/>
  <c r="AP189" i="51"/>
  <c r="AT197" i="51"/>
  <c r="J197" i="51" s="1"/>
  <c r="AS197" i="51"/>
  <c r="AR197" i="51"/>
  <c r="AQ197" i="51"/>
  <c r="AP197" i="51"/>
  <c r="AS205" i="51"/>
  <c r="AR205" i="51"/>
  <c r="AT205" i="51"/>
  <c r="J205" i="51" s="1"/>
  <c r="AQ205" i="51"/>
  <c r="AP205" i="51"/>
  <c r="AP206" i="51"/>
  <c r="AT206" i="51"/>
  <c r="J206" i="51" s="1"/>
  <c r="AS206" i="51"/>
  <c r="AR206" i="51"/>
  <c r="AQ206" i="51"/>
  <c r="AQ193" i="51"/>
  <c r="AP193" i="51"/>
  <c r="AT193" i="51"/>
  <c r="J193" i="51" s="1"/>
  <c r="AS193" i="51"/>
  <c r="AR193" i="51"/>
  <c r="AP201" i="51"/>
  <c r="AT201" i="51"/>
  <c r="J201" i="51" s="1"/>
  <c r="AQ201" i="51"/>
  <c r="AS201" i="51"/>
  <c r="AR201" i="51"/>
  <c r="AR194" i="51"/>
  <c r="AQ194" i="51"/>
  <c r="AP194" i="51"/>
  <c r="AT194" i="51"/>
  <c r="J194" i="51" s="1"/>
  <c r="AS194" i="51"/>
  <c r="AT187" i="51"/>
  <c r="J187" i="51" s="1"/>
  <c r="AS187" i="51"/>
  <c r="AR187" i="51"/>
  <c r="AQ187" i="51"/>
  <c r="AP187" i="51"/>
  <c r="AT203" i="51"/>
  <c r="J203" i="51" s="1"/>
  <c r="AS203" i="51"/>
  <c r="AR203" i="51"/>
  <c r="AQ203" i="51"/>
  <c r="AP203" i="51"/>
  <c r="AR196" i="51"/>
  <c r="AP196" i="51"/>
  <c r="AQ196" i="51"/>
  <c r="AT196" i="51"/>
  <c r="J196" i="51" s="1"/>
  <c r="AS196" i="51"/>
  <c r="AP190" i="51"/>
  <c r="AT190" i="51"/>
  <c r="J190" i="51" s="1"/>
  <c r="AS190" i="51"/>
  <c r="AR190" i="51"/>
  <c r="AQ190" i="51"/>
  <c r="AP198" i="51"/>
  <c r="AT198" i="51"/>
  <c r="J198" i="51" s="1"/>
  <c r="AS198" i="51"/>
  <c r="AR198" i="51"/>
  <c r="AQ198" i="51"/>
  <c r="AQ191" i="51"/>
  <c r="AP191" i="51"/>
  <c r="AS191" i="51"/>
  <c r="AR191" i="51"/>
  <c r="AT191" i="51"/>
  <c r="J191" i="51" s="1"/>
  <c r="AQ199" i="51"/>
  <c r="AR199" i="51"/>
  <c r="AP199" i="51"/>
  <c r="AS199" i="51"/>
  <c r="AT199" i="51"/>
  <c r="J199" i="51" s="1"/>
  <c r="AP186" i="51"/>
  <c r="AT186" i="51"/>
  <c r="J186" i="51" s="1"/>
  <c r="AS186" i="51"/>
  <c r="AR186" i="51"/>
  <c r="AQ186" i="51"/>
  <c r="DQ538" i="35"/>
  <c r="DP538" i="35"/>
  <c r="DQ537" i="35"/>
  <c r="DX537" i="35"/>
  <c r="DV537" i="35"/>
  <c r="DW537" i="35"/>
  <c r="DT537" i="35"/>
  <c r="DU537" i="35"/>
  <c r="DG539" i="35"/>
  <c r="EC538" i="35"/>
  <c r="DD539" i="35"/>
  <c r="DZ538" i="35"/>
  <c r="DE539" i="35"/>
  <c r="EA538" i="35"/>
  <c r="DF539" i="35"/>
  <c r="EB538" i="35"/>
  <c r="DC539" i="35"/>
  <c r="DY538" i="35"/>
  <c r="CJ538" i="35"/>
  <c r="CK538" i="35" s="1"/>
  <c r="CD539" i="35"/>
  <c r="DK539" i="35" s="1"/>
  <c r="CE539" i="35"/>
  <c r="DL539" i="35" s="1"/>
  <c r="CI539" i="35"/>
  <c r="BZ540" i="35"/>
  <c r="BY540" i="35"/>
  <c r="BX540" i="35"/>
  <c r="CH540" i="35"/>
  <c r="I109" i="51" l="1"/>
  <c r="H109" i="51" s="1"/>
  <c r="G109" i="51" s="1"/>
  <c r="F109" i="51" s="1"/>
  <c r="I189" i="51"/>
  <c r="H189" i="51" s="1"/>
  <c r="G189" i="51" s="1"/>
  <c r="F189" i="51" s="1"/>
  <c r="I154" i="51"/>
  <c r="H154" i="51" s="1"/>
  <c r="G154" i="51" s="1"/>
  <c r="F154" i="51" s="1"/>
  <c r="I158" i="51"/>
  <c r="H158" i="51" s="1"/>
  <c r="G158" i="51" s="1"/>
  <c r="F158" i="51" s="1"/>
  <c r="I23" i="51"/>
  <c r="H23" i="51" s="1"/>
  <c r="G23" i="51" s="1"/>
  <c r="F23" i="51" s="1"/>
  <c r="I12" i="51"/>
  <c r="H12" i="51" s="1"/>
  <c r="G12" i="51" s="1"/>
  <c r="F12" i="51" s="1"/>
  <c r="I193" i="51"/>
  <c r="H193" i="51" s="1"/>
  <c r="G193" i="51" s="1"/>
  <c r="F193" i="51" s="1"/>
  <c r="I204" i="51"/>
  <c r="H204" i="51" s="1"/>
  <c r="G204" i="51" s="1"/>
  <c r="F204" i="51" s="1"/>
  <c r="I66" i="51"/>
  <c r="H66" i="51" s="1"/>
  <c r="G66" i="51" s="1"/>
  <c r="F66" i="51" s="1"/>
  <c r="I199" i="51"/>
  <c r="H199" i="51" s="1"/>
  <c r="G199" i="51" s="1"/>
  <c r="F199" i="51" s="1"/>
  <c r="I53" i="51"/>
  <c r="H53" i="51" s="1"/>
  <c r="G53" i="51" s="1"/>
  <c r="F53" i="51" s="1"/>
  <c r="I68" i="51"/>
  <c r="H68" i="51" s="1"/>
  <c r="G68" i="51" s="1"/>
  <c r="F68" i="51" s="1"/>
  <c r="I57" i="51"/>
  <c r="H57" i="51" s="1"/>
  <c r="G57" i="51" s="1"/>
  <c r="F57" i="51" s="1"/>
  <c r="I108" i="51"/>
  <c r="I99" i="51"/>
  <c r="H99" i="51" s="1"/>
  <c r="G99" i="51" s="1"/>
  <c r="F99" i="51" s="1"/>
  <c r="I141" i="51"/>
  <c r="H141" i="51" s="1"/>
  <c r="G141" i="51" s="1"/>
  <c r="F141" i="51" s="1"/>
  <c r="I153" i="51"/>
  <c r="I151" i="51"/>
  <c r="H151" i="51" s="1"/>
  <c r="G151" i="51" s="1"/>
  <c r="F151" i="51" s="1"/>
  <c r="I20" i="51"/>
  <c r="H20" i="51" s="1"/>
  <c r="G20" i="51" s="1"/>
  <c r="F20" i="51" s="1"/>
  <c r="I10" i="51"/>
  <c r="H10" i="51" s="1"/>
  <c r="G10" i="51" s="1"/>
  <c r="F10" i="51" s="1"/>
  <c r="I190" i="51"/>
  <c r="H190" i="51" s="1"/>
  <c r="G190" i="51" s="1"/>
  <c r="F190" i="51" s="1"/>
  <c r="I187" i="51"/>
  <c r="H187" i="51" s="1"/>
  <c r="G187" i="51" s="1"/>
  <c r="F187" i="51" s="1"/>
  <c r="I52" i="51"/>
  <c r="H52" i="51" s="1"/>
  <c r="G52" i="51" s="1"/>
  <c r="F52" i="51" s="1"/>
  <c r="I106" i="51"/>
  <c r="H106" i="51" s="1"/>
  <c r="G106" i="51" s="1"/>
  <c r="F106" i="51" s="1"/>
  <c r="I150" i="51"/>
  <c r="H150" i="51" s="1"/>
  <c r="G150" i="51" s="1"/>
  <c r="F150" i="51" s="1"/>
  <c r="I8" i="51"/>
  <c r="H8" i="51" s="1"/>
  <c r="G8" i="51" s="1"/>
  <c r="F8" i="51" s="1"/>
  <c r="I201" i="51"/>
  <c r="H201" i="51" s="1"/>
  <c r="G201" i="51" s="1"/>
  <c r="F201" i="51" s="1"/>
  <c r="I59" i="51"/>
  <c r="H59" i="51" s="1"/>
  <c r="G59" i="51" s="1"/>
  <c r="F59" i="51" s="1"/>
  <c r="I152" i="51"/>
  <c r="H152" i="51" s="1"/>
  <c r="G152" i="51" s="1"/>
  <c r="F152" i="51" s="1"/>
  <c r="I22" i="51"/>
  <c r="H22" i="51" s="1"/>
  <c r="G22" i="51" s="1"/>
  <c r="F22" i="51" s="1"/>
  <c r="I21" i="51"/>
  <c r="H21" i="51" s="1"/>
  <c r="G21" i="51" s="1"/>
  <c r="F21" i="51" s="1"/>
  <c r="I65" i="51"/>
  <c r="H65" i="51" s="1"/>
  <c r="G65" i="51" s="1"/>
  <c r="F65" i="51" s="1"/>
  <c r="I11" i="51"/>
  <c r="H11" i="51" s="1"/>
  <c r="G11" i="51" s="1"/>
  <c r="F11" i="51" s="1"/>
  <c r="I191" i="51"/>
  <c r="H191" i="51" s="1"/>
  <c r="G191" i="51" s="1"/>
  <c r="F191" i="51" s="1"/>
  <c r="I192" i="51"/>
  <c r="H192" i="51" s="1"/>
  <c r="G192" i="51" s="1"/>
  <c r="F192" i="51" s="1"/>
  <c r="I159" i="51"/>
  <c r="H159" i="51" s="1"/>
  <c r="G159" i="51" s="1"/>
  <c r="F159" i="51" s="1"/>
  <c r="I97" i="51"/>
  <c r="H97" i="51" s="1"/>
  <c r="G97" i="51" s="1"/>
  <c r="F97" i="51" s="1"/>
  <c r="I102" i="51"/>
  <c r="H102" i="51" s="1"/>
  <c r="G102" i="51" s="1"/>
  <c r="F102" i="51" s="1"/>
  <c r="I156" i="51"/>
  <c r="H156" i="51" s="1"/>
  <c r="G156" i="51" s="1"/>
  <c r="F156" i="51" s="1"/>
  <c r="I18" i="51"/>
  <c r="I198" i="51"/>
  <c r="I206" i="51"/>
  <c r="H206" i="51" s="1"/>
  <c r="G206" i="51" s="1"/>
  <c r="F206" i="51" s="1"/>
  <c r="I60" i="51"/>
  <c r="H60" i="51" s="1"/>
  <c r="G60" i="51" s="1"/>
  <c r="F60" i="51" s="1"/>
  <c r="I100" i="51"/>
  <c r="H100" i="51" s="1"/>
  <c r="G100" i="51" s="1"/>
  <c r="F100" i="51" s="1"/>
  <c r="I114" i="51"/>
  <c r="H114" i="51" s="1"/>
  <c r="G114" i="51" s="1"/>
  <c r="F114" i="51" s="1"/>
  <c r="I143" i="51"/>
  <c r="H143" i="51" s="1"/>
  <c r="G143" i="51" s="1"/>
  <c r="F143" i="51" s="1"/>
  <c r="I186" i="51"/>
  <c r="H186" i="51" s="1"/>
  <c r="G186" i="51" s="1"/>
  <c r="F186" i="51" s="1"/>
  <c r="I200" i="51"/>
  <c r="H200" i="51" s="1"/>
  <c r="G200" i="51" s="1"/>
  <c r="F200" i="51" s="1"/>
  <c r="I51" i="51"/>
  <c r="H51" i="51" s="1"/>
  <c r="G51" i="51" s="1"/>
  <c r="F51" i="51" s="1"/>
  <c r="I56" i="51"/>
  <c r="H56" i="51" s="1"/>
  <c r="G56" i="51" s="1"/>
  <c r="F56" i="51" s="1"/>
  <c r="I155" i="51"/>
  <c r="H155" i="51" s="1"/>
  <c r="G155" i="51" s="1"/>
  <c r="F155" i="51" s="1"/>
  <c r="I145" i="51"/>
  <c r="H145" i="51" s="1"/>
  <c r="G145" i="51" s="1"/>
  <c r="F145" i="51" s="1"/>
  <c r="I19" i="51"/>
  <c r="H19" i="51" s="1"/>
  <c r="G19" i="51" s="1"/>
  <c r="F19" i="51" s="1"/>
  <c r="I17" i="51"/>
  <c r="I194" i="51"/>
  <c r="H194" i="51" s="1"/>
  <c r="G194" i="51" s="1"/>
  <c r="F194" i="51" s="1"/>
  <c r="I195" i="51"/>
  <c r="H195" i="51" s="1"/>
  <c r="G195" i="51" s="1"/>
  <c r="F195" i="51" s="1"/>
  <c r="I67" i="51"/>
  <c r="H67" i="51" s="1"/>
  <c r="G67" i="51" s="1"/>
  <c r="F67" i="51" s="1"/>
  <c r="I111" i="51"/>
  <c r="H111" i="51" s="1"/>
  <c r="G111" i="51" s="1"/>
  <c r="F111" i="51" s="1"/>
  <c r="I196" i="51"/>
  <c r="H196" i="51" s="1"/>
  <c r="G196" i="51" s="1"/>
  <c r="F196" i="51" s="1"/>
  <c r="I188" i="51"/>
  <c r="H188" i="51" s="1"/>
  <c r="G188" i="51" s="1"/>
  <c r="F188" i="51" s="1"/>
  <c r="I197" i="51"/>
  <c r="I202" i="51"/>
  <c r="H202" i="51" s="1"/>
  <c r="G202" i="51" s="1"/>
  <c r="F202" i="51" s="1"/>
  <c r="I63" i="51"/>
  <c r="I62" i="51"/>
  <c r="I98" i="51"/>
  <c r="H98" i="51" s="1"/>
  <c r="G98" i="51" s="1"/>
  <c r="F98" i="51" s="1"/>
  <c r="I105" i="51"/>
  <c r="H105" i="51" s="1"/>
  <c r="G105" i="51" s="1"/>
  <c r="F105" i="51" s="1"/>
  <c r="I110" i="51"/>
  <c r="H110" i="51" s="1"/>
  <c r="G110" i="51" s="1"/>
  <c r="F110" i="51" s="1"/>
  <c r="I142" i="51"/>
  <c r="H142" i="51" s="1"/>
  <c r="G142" i="51" s="1"/>
  <c r="F142" i="51" s="1"/>
  <c r="I6" i="51"/>
  <c r="H6" i="51" s="1"/>
  <c r="G6" i="51" s="1"/>
  <c r="F6" i="51" s="1"/>
  <c r="I7" i="51"/>
  <c r="H7" i="51" s="1"/>
  <c r="G7" i="51" s="1"/>
  <c r="F7" i="51" s="1"/>
  <c r="I14" i="51"/>
  <c r="H14" i="51" s="1"/>
  <c r="G14" i="51" s="1"/>
  <c r="F14" i="51" s="1"/>
  <c r="I147" i="51"/>
  <c r="H147" i="51" s="1"/>
  <c r="G147" i="51" s="1"/>
  <c r="F147" i="51" s="1"/>
  <c r="I101" i="51"/>
  <c r="H101" i="51" s="1"/>
  <c r="G101" i="51" s="1"/>
  <c r="F101" i="51" s="1"/>
  <c r="I205" i="51"/>
  <c r="H205" i="51" s="1"/>
  <c r="G205" i="51" s="1"/>
  <c r="F205" i="51" s="1"/>
  <c r="I64" i="51"/>
  <c r="H64" i="51" s="1"/>
  <c r="G64" i="51" s="1"/>
  <c r="F64" i="51" s="1"/>
  <c r="I54" i="51"/>
  <c r="H54" i="51" s="1"/>
  <c r="G54" i="51" s="1"/>
  <c r="F54" i="51" s="1"/>
  <c r="I96" i="51"/>
  <c r="H96" i="51" s="1"/>
  <c r="G96" i="51" s="1"/>
  <c r="F96" i="51" s="1"/>
  <c r="I104" i="51"/>
  <c r="H104" i="51" s="1"/>
  <c r="G104" i="51" s="1"/>
  <c r="F104" i="51" s="1"/>
  <c r="I103" i="51"/>
  <c r="H103" i="51" s="1"/>
  <c r="G103" i="51" s="1"/>
  <c r="F103" i="51" s="1"/>
  <c r="I112" i="51"/>
  <c r="H112" i="51" s="1"/>
  <c r="G112" i="51" s="1"/>
  <c r="F112" i="51" s="1"/>
  <c r="I146" i="51"/>
  <c r="H146" i="51" s="1"/>
  <c r="G146" i="51" s="1"/>
  <c r="F146" i="51" s="1"/>
  <c r="I144" i="51"/>
  <c r="H144" i="51" s="1"/>
  <c r="G144" i="51" s="1"/>
  <c r="F144" i="51" s="1"/>
  <c r="I149" i="51"/>
  <c r="H149" i="51" s="1"/>
  <c r="G149" i="51" s="1"/>
  <c r="F149" i="51" s="1"/>
  <c r="I148" i="51"/>
  <c r="H148" i="51" s="1"/>
  <c r="G148" i="51" s="1"/>
  <c r="F148" i="51" s="1"/>
  <c r="I15" i="51"/>
  <c r="H15" i="51" s="1"/>
  <c r="G15" i="51" s="1"/>
  <c r="F15" i="51" s="1"/>
  <c r="I13" i="51"/>
  <c r="H13" i="51" s="1"/>
  <c r="G13" i="51" s="1"/>
  <c r="F13" i="51" s="1"/>
  <c r="I9" i="51"/>
  <c r="H9" i="51" s="1"/>
  <c r="G9" i="51" s="1"/>
  <c r="F9" i="51" s="1"/>
  <c r="I61" i="51"/>
  <c r="H61" i="51" s="1"/>
  <c r="G61" i="51" s="1"/>
  <c r="F61" i="51" s="1"/>
  <c r="I107" i="51"/>
  <c r="I55" i="51"/>
  <c r="H55" i="51" s="1"/>
  <c r="G55" i="51" s="1"/>
  <c r="F55" i="51" s="1"/>
  <c r="I157" i="51"/>
  <c r="H157" i="51" s="1"/>
  <c r="G157" i="51" s="1"/>
  <c r="F157" i="51" s="1"/>
  <c r="I203" i="51"/>
  <c r="H203" i="51" s="1"/>
  <c r="G203" i="51" s="1"/>
  <c r="F203" i="51" s="1"/>
  <c r="I58" i="51"/>
  <c r="H58" i="51" s="1"/>
  <c r="G58" i="51" s="1"/>
  <c r="F58" i="51" s="1"/>
  <c r="I113" i="51"/>
  <c r="H113" i="51" s="1"/>
  <c r="G113" i="51" s="1"/>
  <c r="F113" i="51" s="1"/>
  <c r="I16" i="51"/>
  <c r="H16" i="51" s="1"/>
  <c r="G16" i="51" s="1"/>
  <c r="F16" i="51" s="1"/>
  <c r="DP539" i="35"/>
  <c r="DQ539" i="35"/>
  <c r="DX538" i="35"/>
  <c r="DU538" i="35"/>
  <c r="DV538" i="35"/>
  <c r="DW538" i="35"/>
  <c r="DT538" i="35"/>
  <c r="DF540" i="35"/>
  <c r="EB539" i="35"/>
  <c r="DC540" i="35"/>
  <c r="DY539" i="35"/>
  <c r="DE540" i="35"/>
  <c r="EA539" i="35"/>
  <c r="DD540" i="35"/>
  <c r="DZ539" i="35"/>
  <c r="DG540" i="35"/>
  <c r="EC539" i="35"/>
  <c r="CJ539" i="35"/>
  <c r="CK539" i="35" s="1"/>
  <c r="CE540" i="35"/>
  <c r="DL540" i="35" s="1"/>
  <c r="CD540" i="35"/>
  <c r="CI540" i="35"/>
  <c r="BY541" i="35"/>
  <c r="BZ541" i="35"/>
  <c r="BX541" i="35"/>
  <c r="CH541" i="35"/>
  <c r="BB18" i="47"/>
  <c r="BA152" i="47"/>
  <c r="BB153" i="47"/>
  <c r="AV153" i="47"/>
  <c r="AU17" i="47"/>
  <c r="AU152" i="47"/>
  <c r="BA17" i="47"/>
  <c r="AV63" i="47"/>
  <c r="BB63" i="47"/>
  <c r="BA62" i="47"/>
  <c r="BA197" i="47"/>
  <c r="AV198" i="47"/>
  <c r="AV18" i="47"/>
  <c r="BA107" i="47"/>
  <c r="AU107" i="47"/>
  <c r="BB198" i="47"/>
  <c r="AV108" i="47"/>
  <c r="BB108" i="47"/>
  <c r="AU197" i="47"/>
  <c r="BC62" i="47" l="1"/>
  <c r="BC107" i="47"/>
  <c r="AW107" i="47"/>
  <c r="BC197" i="47"/>
  <c r="AW197" i="47"/>
  <c r="BC17" i="47"/>
  <c r="AW17" i="47"/>
  <c r="BC152" i="47"/>
  <c r="AW152" i="47"/>
  <c r="H108" i="51"/>
  <c r="G108" i="51" s="1"/>
  <c r="F108" i="51" s="1"/>
  <c r="H198" i="51"/>
  <c r="G198" i="51" s="1"/>
  <c r="F198" i="51" s="1"/>
  <c r="H62" i="51"/>
  <c r="G62" i="51" s="1"/>
  <c r="F62" i="51" s="1"/>
  <c r="H63" i="51"/>
  <c r="G63" i="51" s="1"/>
  <c r="F63" i="51" s="1"/>
  <c r="H107" i="51"/>
  <c r="G107" i="51" s="1"/>
  <c r="F107" i="51" s="1"/>
  <c r="H18" i="51"/>
  <c r="G18" i="51" s="1"/>
  <c r="F18" i="51" s="1"/>
  <c r="H197" i="51"/>
  <c r="G197" i="51" s="1"/>
  <c r="F197" i="51" s="1"/>
  <c r="H153" i="51"/>
  <c r="G153" i="51" s="1"/>
  <c r="F153" i="51" s="1"/>
  <c r="H17" i="51"/>
  <c r="G17" i="51" s="1"/>
  <c r="F17" i="51" s="1"/>
  <c r="DP540" i="35"/>
  <c r="DU539" i="35"/>
  <c r="DV539" i="35"/>
  <c r="DX539" i="35"/>
  <c r="DW539" i="35"/>
  <c r="DT539" i="35"/>
  <c r="DD541" i="35"/>
  <c r="DZ540" i="35"/>
  <c r="DG541" i="35"/>
  <c r="EC540" i="35"/>
  <c r="DE541" i="35"/>
  <c r="EA540" i="35"/>
  <c r="DC541" i="35"/>
  <c r="DY540" i="35"/>
  <c r="DF541" i="35"/>
  <c r="DK540" i="35"/>
  <c r="EB540" i="35" s="1"/>
  <c r="CJ540" i="35"/>
  <c r="CK540" i="35" s="1"/>
  <c r="CE541" i="35"/>
  <c r="DL541" i="35" s="1"/>
  <c r="CD541" i="35"/>
  <c r="CI541" i="35"/>
  <c r="BY542" i="35"/>
  <c r="BX542" i="35"/>
  <c r="BZ542" i="35"/>
  <c r="CH542" i="35"/>
  <c r="BN61" i="47"/>
  <c r="AV199" i="47"/>
  <c r="BH62" i="47"/>
  <c r="BM61" i="47"/>
  <c r="BN59" i="47"/>
  <c r="BM60" i="47"/>
  <c r="BK59" i="47"/>
  <c r="BK62" i="47"/>
  <c r="BO63" i="47"/>
  <c r="BQ61" i="47"/>
  <c r="BQ60" i="47"/>
  <c r="BL60" i="47"/>
  <c r="BB64" i="47"/>
  <c r="BA153" i="47"/>
  <c r="AV64" i="47"/>
  <c r="BO59" i="47"/>
  <c r="AU153" i="47"/>
  <c r="BQ63" i="47"/>
  <c r="BP59" i="47"/>
  <c r="BP62" i="47"/>
  <c r="BK63" i="47"/>
  <c r="BB109" i="47"/>
  <c r="BH63" i="47"/>
  <c r="AV109" i="47"/>
  <c r="AU18" i="47"/>
  <c r="BM59" i="47"/>
  <c r="BP60" i="47"/>
  <c r="AU198" i="47"/>
  <c r="BJ61" i="47"/>
  <c r="AV19" i="47"/>
  <c r="BH59" i="47"/>
  <c r="BH61" i="47"/>
  <c r="BL61" i="47"/>
  <c r="BA108" i="47"/>
  <c r="BL63" i="47"/>
  <c r="BA63" i="47"/>
  <c r="BO62" i="47"/>
  <c r="BL59" i="47"/>
  <c r="BQ59" i="47"/>
  <c r="BJ60" i="47"/>
  <c r="BJ63" i="47"/>
  <c r="BB199" i="47"/>
  <c r="BB154" i="47"/>
  <c r="BN60" i="47"/>
  <c r="AU108" i="47"/>
  <c r="BJ62" i="47"/>
  <c r="BL62" i="47"/>
  <c r="BO60" i="47"/>
  <c r="BH60" i="47"/>
  <c r="BK61" i="47"/>
  <c r="BN62" i="47"/>
  <c r="BP63" i="47"/>
  <c r="BQ62" i="47"/>
  <c r="BN63" i="47"/>
  <c r="AU62" i="47"/>
  <c r="BA18" i="47"/>
  <c r="BM62" i="47"/>
  <c r="BB19" i="47"/>
  <c r="BJ59" i="47"/>
  <c r="BP61" i="47"/>
  <c r="BA198" i="47"/>
  <c r="BM63" i="47"/>
  <c r="BO61" i="47"/>
  <c r="BK60" i="47"/>
  <c r="AV154" i="47"/>
  <c r="BC198" i="47" l="1"/>
  <c r="AW62" i="47"/>
  <c r="BC18" i="47"/>
  <c r="BC19" i="47" s="1"/>
  <c r="AW18" i="47"/>
  <c r="AW19" i="47" s="1"/>
  <c r="AW198" i="47"/>
  <c r="AW199" i="47" s="1"/>
  <c r="BC108" i="47"/>
  <c r="BC109" i="47" s="1"/>
  <c r="AW153" i="47"/>
  <c r="AW154" i="47" s="1"/>
  <c r="BC153" i="47"/>
  <c r="BC154" i="47" s="1"/>
  <c r="BC63" i="47"/>
  <c r="BC64" i="47" s="1"/>
  <c r="BW60" i="47"/>
  <c r="CG60" i="47" s="1"/>
  <c r="CQ60" i="47" s="1"/>
  <c r="BW62" i="47"/>
  <c r="CG62" i="47" s="1"/>
  <c r="CQ62" i="47" s="1"/>
  <c r="BW59" i="47"/>
  <c r="CG59" i="47" s="1"/>
  <c r="CQ59" i="47" s="1"/>
  <c r="BW61" i="47"/>
  <c r="CG61" i="47" s="1"/>
  <c r="CQ61" i="47" s="1"/>
  <c r="BW63" i="47"/>
  <c r="CG63" i="47" s="1"/>
  <c r="CQ63" i="47" s="1"/>
  <c r="BZ60" i="47"/>
  <c r="CJ60" i="47" s="1"/>
  <c r="CT60" i="47" s="1"/>
  <c r="BZ63" i="47"/>
  <c r="CJ63" i="47" s="1"/>
  <c r="CT63" i="47" s="1"/>
  <c r="BZ61" i="47"/>
  <c r="CJ61" i="47" s="1"/>
  <c r="CT61" i="47" s="1"/>
  <c r="BZ59" i="47"/>
  <c r="CJ59" i="47" s="1"/>
  <c r="CT59" i="47" s="1"/>
  <c r="BZ62" i="47"/>
  <c r="CJ62" i="47" s="1"/>
  <c r="CT62" i="47" s="1"/>
  <c r="CB60" i="47"/>
  <c r="CL60" i="47" s="1"/>
  <c r="CV60" i="47" s="1"/>
  <c r="CB61" i="47"/>
  <c r="CL61" i="47" s="1"/>
  <c r="CV61" i="47" s="1"/>
  <c r="CB62" i="47"/>
  <c r="CL62" i="47" s="1"/>
  <c r="CV62" i="47" s="1"/>
  <c r="CB59" i="47"/>
  <c r="CL59" i="47" s="1"/>
  <c r="CV59" i="47" s="1"/>
  <c r="CB63" i="47"/>
  <c r="CL63" i="47" s="1"/>
  <c r="CV63" i="47" s="1"/>
  <c r="BX63" i="47"/>
  <c r="CH63" i="47" s="1"/>
  <c r="CR63" i="47" s="1"/>
  <c r="BX60" i="47"/>
  <c r="CH60" i="47" s="1"/>
  <c r="CR60" i="47" s="1"/>
  <c r="BX62" i="47"/>
  <c r="CH62" i="47" s="1"/>
  <c r="CR62" i="47" s="1"/>
  <c r="BX59" i="47"/>
  <c r="CH59" i="47" s="1"/>
  <c r="CR59" i="47" s="1"/>
  <c r="BX61" i="47"/>
  <c r="CH61" i="47" s="1"/>
  <c r="CR61" i="47" s="1"/>
  <c r="CC61" i="47"/>
  <c r="CM61" i="47" s="1"/>
  <c r="CW61" i="47" s="1"/>
  <c r="CC62" i="47"/>
  <c r="CM62" i="47" s="1"/>
  <c r="CW62" i="47" s="1"/>
  <c r="CC59" i="47"/>
  <c r="CM59" i="47" s="1"/>
  <c r="CW59" i="47" s="1"/>
  <c r="CC60" i="47"/>
  <c r="CM60" i="47" s="1"/>
  <c r="CW60" i="47" s="1"/>
  <c r="CC63" i="47"/>
  <c r="CM63" i="47" s="1"/>
  <c r="CW63" i="47" s="1"/>
  <c r="BU62" i="47"/>
  <c r="CE62" i="47" s="1"/>
  <c r="CO62" i="47" s="1"/>
  <c r="BU59" i="47"/>
  <c r="CE59" i="47" s="1"/>
  <c r="CO59" i="47" s="1"/>
  <c r="BU61" i="47"/>
  <c r="CE61" i="47" s="1"/>
  <c r="CO61" i="47" s="1"/>
  <c r="BU63" i="47"/>
  <c r="CE63" i="47" s="1"/>
  <c r="CO63" i="47" s="1"/>
  <c r="BU60" i="47"/>
  <c r="CE60" i="47" s="1"/>
  <c r="CO60" i="47" s="1"/>
  <c r="BY61" i="47"/>
  <c r="CI61" i="47" s="1"/>
  <c r="CS61" i="47" s="1"/>
  <c r="BY59" i="47"/>
  <c r="CI59" i="47" s="1"/>
  <c r="CS59" i="47" s="1"/>
  <c r="BY62" i="47"/>
  <c r="CI62" i="47" s="1"/>
  <c r="CS62" i="47" s="1"/>
  <c r="BY60" i="47"/>
  <c r="CI60" i="47" s="1"/>
  <c r="CS60" i="47" s="1"/>
  <c r="BY63" i="47"/>
  <c r="CI63" i="47" s="1"/>
  <c r="CS63" i="47" s="1"/>
  <c r="CD62" i="47"/>
  <c r="CN62" i="47" s="1"/>
  <c r="CX62" i="47" s="1"/>
  <c r="CD61" i="47"/>
  <c r="CN61" i="47" s="1"/>
  <c r="CX61" i="47" s="1"/>
  <c r="CD59" i="47"/>
  <c r="CN59" i="47" s="1"/>
  <c r="CX59" i="47" s="1"/>
  <c r="CD60" i="47"/>
  <c r="CN60" i="47" s="1"/>
  <c r="CX60" i="47" s="1"/>
  <c r="CD63" i="47"/>
  <c r="CN63" i="47" s="1"/>
  <c r="CX63" i="47" s="1"/>
  <c r="CA63" i="47"/>
  <c r="CK63" i="47" s="1"/>
  <c r="CU63" i="47" s="1"/>
  <c r="CA60" i="47"/>
  <c r="CK60" i="47" s="1"/>
  <c r="CU60" i="47" s="1"/>
  <c r="CA61" i="47"/>
  <c r="CK61" i="47" s="1"/>
  <c r="CU61" i="47" s="1"/>
  <c r="CA59" i="47"/>
  <c r="CK59" i="47" s="1"/>
  <c r="CU59" i="47" s="1"/>
  <c r="CA62" i="47"/>
  <c r="CK62" i="47" s="1"/>
  <c r="CU62" i="47" s="1"/>
  <c r="AW108" i="47"/>
  <c r="BC199" i="47"/>
  <c r="DP541" i="35"/>
  <c r="DQ540" i="35"/>
  <c r="J5" i="33"/>
  <c r="J169" i="33"/>
  <c r="L169" i="33" s="1"/>
  <c r="J94" i="33"/>
  <c r="J186" i="33"/>
  <c r="L186" i="33" s="1"/>
  <c r="J132" i="33"/>
  <c r="J171" i="33"/>
  <c r="J187" i="33"/>
  <c r="L187" i="33" s="1"/>
  <c r="DX540" i="35"/>
  <c r="DV540" i="35"/>
  <c r="DW540" i="35"/>
  <c r="DU540" i="35"/>
  <c r="DT540" i="35"/>
  <c r="DF542" i="35"/>
  <c r="DC542" i="35"/>
  <c r="DY541" i="35"/>
  <c r="DE542" i="35"/>
  <c r="EA541" i="35"/>
  <c r="DG542" i="35"/>
  <c r="EC541" i="35"/>
  <c r="DD542" i="35"/>
  <c r="DZ541" i="35"/>
  <c r="DK541" i="35"/>
  <c r="EB541" i="35" s="1"/>
  <c r="CJ541" i="35"/>
  <c r="CK541" i="35" s="1"/>
  <c r="CD542" i="35"/>
  <c r="CE542" i="35"/>
  <c r="DL542" i="35" s="1"/>
  <c r="CI542" i="35"/>
  <c r="BY543" i="35"/>
  <c r="BZ543" i="35"/>
  <c r="BX543" i="35"/>
  <c r="CH543" i="35"/>
  <c r="AU63" i="47"/>
  <c r="BK69" i="47"/>
  <c r="BM71" i="47"/>
  <c r="BH70" i="47"/>
  <c r="BK73" i="47"/>
  <c r="BL65" i="47"/>
  <c r="BQ72" i="47"/>
  <c r="BH73" i="47"/>
  <c r="BN69" i="47"/>
  <c r="BN66" i="47"/>
  <c r="BO73" i="47"/>
  <c r="AV110" i="47"/>
  <c r="BM73" i="47"/>
  <c r="BK68" i="47"/>
  <c r="BM68" i="47"/>
  <c r="BL70" i="47"/>
  <c r="BI60" i="47"/>
  <c r="BM72" i="47"/>
  <c r="BP67" i="47"/>
  <c r="BL73" i="47"/>
  <c r="BP73" i="47"/>
  <c r="BK65" i="47"/>
  <c r="BQ64" i="47"/>
  <c r="BQ67" i="47"/>
  <c r="BQ66" i="47"/>
  <c r="BQ65" i="47"/>
  <c r="BQ68" i="47"/>
  <c r="AV65" i="47"/>
  <c r="BJ67" i="47"/>
  <c r="BK64" i="47"/>
  <c r="BN70" i="47"/>
  <c r="BP68" i="47"/>
  <c r="BJ65" i="47"/>
  <c r="BL68" i="47"/>
  <c r="BN72" i="47"/>
  <c r="BK70" i="47"/>
  <c r="BK67" i="47"/>
  <c r="BI59" i="47"/>
  <c r="BN68" i="47"/>
  <c r="BL67" i="47"/>
  <c r="BL64" i="47"/>
  <c r="BM67" i="47"/>
  <c r="BO69" i="47"/>
  <c r="BM70" i="47"/>
  <c r="BQ73" i="47"/>
  <c r="AV155" i="47"/>
  <c r="BQ69" i="47"/>
  <c r="BM65" i="47"/>
  <c r="BI62" i="47"/>
  <c r="BO68" i="47"/>
  <c r="BO65" i="47"/>
  <c r="BI63" i="47"/>
  <c r="BK72" i="47"/>
  <c r="AV200" i="47"/>
  <c r="BN64" i="47"/>
  <c r="BH66" i="47"/>
  <c r="BB20" i="47"/>
  <c r="BL69" i="47"/>
  <c r="BB200" i="47"/>
  <c r="BQ70" i="47"/>
  <c r="BK71" i="47"/>
  <c r="BH68" i="47"/>
  <c r="BH69" i="47"/>
  <c r="BJ66" i="47"/>
  <c r="BP65" i="47"/>
  <c r="BH64" i="47"/>
  <c r="BP64" i="47"/>
  <c r="BH71" i="47"/>
  <c r="BB110" i="47"/>
  <c r="BH67" i="47"/>
  <c r="BN71" i="47"/>
  <c r="BO67" i="47"/>
  <c r="BJ68" i="47"/>
  <c r="BL66" i="47"/>
  <c r="BP70" i="47"/>
  <c r="BO71" i="47"/>
  <c r="BO70" i="47"/>
  <c r="AV20" i="47"/>
  <c r="BP71" i="47"/>
  <c r="BO72" i="47"/>
  <c r="BL72" i="47"/>
  <c r="BP69" i="47"/>
  <c r="BI61" i="47"/>
  <c r="BQ71" i="47"/>
  <c r="BM69" i="47"/>
  <c r="BO64" i="47"/>
  <c r="BO66" i="47"/>
  <c r="BH65" i="47"/>
  <c r="BP66" i="47"/>
  <c r="BN67" i="47"/>
  <c r="BN73" i="47"/>
  <c r="BM66" i="47"/>
  <c r="BM64" i="47"/>
  <c r="BH72" i="47"/>
  <c r="BK66" i="47"/>
  <c r="BP72" i="47"/>
  <c r="BB65" i="47"/>
  <c r="BL71" i="47"/>
  <c r="BN65" i="47"/>
  <c r="BJ64" i="47"/>
  <c r="BB155" i="47"/>
  <c r="CD68" i="47" l="1"/>
  <c r="CN68" i="47" s="1"/>
  <c r="CX68" i="47" s="1"/>
  <c r="CD65" i="47"/>
  <c r="CN65" i="47" s="1"/>
  <c r="CX65" i="47" s="1"/>
  <c r="CD66" i="47"/>
  <c r="CN66" i="47" s="1"/>
  <c r="CX66" i="47" s="1"/>
  <c r="CD67" i="47"/>
  <c r="CN67" i="47" s="1"/>
  <c r="CX67" i="47" s="1"/>
  <c r="CD64" i="47"/>
  <c r="CN64" i="47" s="1"/>
  <c r="CX64" i="47" s="1"/>
  <c r="BV62" i="47"/>
  <c r="CF62" i="47" s="1"/>
  <c r="CP62" i="47" s="1"/>
  <c r="BV63" i="47"/>
  <c r="CF63" i="47" s="1"/>
  <c r="CP63" i="47" s="1"/>
  <c r="BV61" i="47"/>
  <c r="CF61" i="47" s="1"/>
  <c r="CP61" i="47" s="1"/>
  <c r="BV59" i="47"/>
  <c r="CF59" i="47" s="1"/>
  <c r="CP59" i="47" s="1"/>
  <c r="BV60" i="47"/>
  <c r="CF60" i="47" s="1"/>
  <c r="CP60" i="47" s="1"/>
  <c r="BZ64" i="47"/>
  <c r="CJ64" i="47" s="1"/>
  <c r="CT64" i="47" s="1"/>
  <c r="BZ68" i="47"/>
  <c r="CJ68" i="47" s="1"/>
  <c r="CT68" i="47" s="1"/>
  <c r="BZ67" i="47"/>
  <c r="CJ67" i="47" s="1"/>
  <c r="CT67" i="47" s="1"/>
  <c r="BZ66" i="47"/>
  <c r="CJ66" i="47" s="1"/>
  <c r="CT66" i="47" s="1"/>
  <c r="BZ65" i="47"/>
  <c r="CJ65" i="47" s="1"/>
  <c r="CT65" i="47" s="1"/>
  <c r="AW63" i="47"/>
  <c r="BU65" i="47"/>
  <c r="CE65" i="47" s="1"/>
  <c r="CO65" i="47" s="1"/>
  <c r="BU67" i="47"/>
  <c r="CE67" i="47" s="1"/>
  <c r="CO67" i="47" s="1"/>
  <c r="BU68" i="47"/>
  <c r="CE68" i="47" s="1"/>
  <c r="CO68" i="47" s="1"/>
  <c r="BU64" i="47"/>
  <c r="CE64" i="47" s="1"/>
  <c r="CO64" i="47" s="1"/>
  <c r="BU66" i="47"/>
  <c r="CE66" i="47" s="1"/>
  <c r="CO66" i="47" s="1"/>
  <c r="CA65" i="47"/>
  <c r="CK65" i="47" s="1"/>
  <c r="CU65" i="47" s="1"/>
  <c r="CA68" i="47"/>
  <c r="CK68" i="47" s="1"/>
  <c r="CU68" i="47" s="1"/>
  <c r="CA66" i="47"/>
  <c r="CK66" i="47" s="1"/>
  <c r="CU66" i="47" s="1"/>
  <c r="CA64" i="47"/>
  <c r="CK64" i="47" s="1"/>
  <c r="CU64" i="47" s="1"/>
  <c r="CA67" i="47"/>
  <c r="CK67" i="47" s="1"/>
  <c r="CU67" i="47" s="1"/>
  <c r="CC67" i="47"/>
  <c r="CM67" i="47" s="1"/>
  <c r="CW67" i="47" s="1"/>
  <c r="CC68" i="47"/>
  <c r="CM68" i="47" s="1"/>
  <c r="CW68" i="47" s="1"/>
  <c r="CC65" i="47"/>
  <c r="CM65" i="47" s="1"/>
  <c r="CW65" i="47" s="1"/>
  <c r="CC64" i="47"/>
  <c r="CM64" i="47" s="1"/>
  <c r="CW64" i="47" s="1"/>
  <c r="CC66" i="47"/>
  <c r="CM66" i="47" s="1"/>
  <c r="CW66" i="47" s="1"/>
  <c r="BX66" i="47"/>
  <c r="CH66" i="47" s="1"/>
  <c r="CR66" i="47" s="1"/>
  <c r="BX64" i="47"/>
  <c r="CH64" i="47" s="1"/>
  <c r="CR64" i="47" s="1"/>
  <c r="BX67" i="47"/>
  <c r="CH67" i="47" s="1"/>
  <c r="CR67" i="47" s="1"/>
  <c r="BX65" i="47"/>
  <c r="CH65" i="47" s="1"/>
  <c r="CR65" i="47" s="1"/>
  <c r="BX68" i="47"/>
  <c r="CH68" i="47" s="1"/>
  <c r="CR68" i="47" s="1"/>
  <c r="CB66" i="47"/>
  <c r="CL66" i="47" s="1"/>
  <c r="CV66" i="47" s="1"/>
  <c r="CB64" i="47"/>
  <c r="CL64" i="47" s="1"/>
  <c r="CV64" i="47" s="1"/>
  <c r="CB67" i="47"/>
  <c r="CL67" i="47" s="1"/>
  <c r="CV67" i="47" s="1"/>
  <c r="CB65" i="47"/>
  <c r="CL65" i="47" s="1"/>
  <c r="CV65" i="47" s="1"/>
  <c r="CB68" i="47"/>
  <c r="CL68" i="47" s="1"/>
  <c r="CV68" i="47" s="1"/>
  <c r="BY64" i="47"/>
  <c r="CI64" i="47" s="1"/>
  <c r="CS64" i="47" s="1"/>
  <c r="BY67" i="47"/>
  <c r="CI67" i="47" s="1"/>
  <c r="CS67" i="47" s="1"/>
  <c r="BY65" i="47"/>
  <c r="CI65" i="47" s="1"/>
  <c r="CS65" i="47" s="1"/>
  <c r="BY68" i="47"/>
  <c r="CI68" i="47" s="1"/>
  <c r="CS68" i="47" s="1"/>
  <c r="BY66" i="47"/>
  <c r="CI66" i="47" s="1"/>
  <c r="CS66" i="47" s="1"/>
  <c r="BW66" i="47"/>
  <c r="CG66" i="47" s="1"/>
  <c r="CQ66" i="47" s="1"/>
  <c r="BW64" i="47"/>
  <c r="CG64" i="47" s="1"/>
  <c r="CQ64" i="47" s="1"/>
  <c r="BW67" i="47"/>
  <c r="CG67" i="47" s="1"/>
  <c r="CQ67" i="47" s="1"/>
  <c r="BW65" i="47"/>
  <c r="CG65" i="47" s="1"/>
  <c r="CQ65" i="47" s="1"/>
  <c r="BW68" i="47"/>
  <c r="CG68" i="47" s="1"/>
  <c r="CQ68" i="47" s="1"/>
  <c r="CB71" i="47"/>
  <c r="CL71" i="47" s="1"/>
  <c r="CV71" i="47" s="1"/>
  <c r="CB70" i="47"/>
  <c r="CL70" i="47" s="1"/>
  <c r="CV70" i="47" s="1"/>
  <c r="CB73" i="47"/>
  <c r="CL73" i="47" s="1"/>
  <c r="CV73" i="47" s="1"/>
  <c r="CB69" i="47"/>
  <c r="CL69" i="47" s="1"/>
  <c r="CV69" i="47" s="1"/>
  <c r="CB72" i="47"/>
  <c r="CL72" i="47" s="1"/>
  <c r="CV72" i="47" s="1"/>
  <c r="BY69" i="47"/>
  <c r="CI69" i="47" s="1"/>
  <c r="CS69" i="47" s="1"/>
  <c r="BY72" i="47"/>
  <c r="CI72" i="47" s="1"/>
  <c r="CS72" i="47" s="1"/>
  <c r="BY70" i="47"/>
  <c r="CI70" i="47" s="1"/>
  <c r="CS70" i="47" s="1"/>
  <c r="BY73" i="47"/>
  <c r="CI73" i="47" s="1"/>
  <c r="CS73" i="47" s="1"/>
  <c r="BY71" i="47"/>
  <c r="CI71" i="47" s="1"/>
  <c r="CS71" i="47" s="1"/>
  <c r="CD71" i="47"/>
  <c r="CN71" i="47" s="1"/>
  <c r="CX71" i="47" s="1"/>
  <c r="CD73" i="47"/>
  <c r="CN73" i="47" s="1"/>
  <c r="CX73" i="47" s="1"/>
  <c r="CD69" i="47"/>
  <c r="CN69" i="47" s="1"/>
  <c r="CX69" i="47" s="1"/>
  <c r="CD70" i="47"/>
  <c r="CN70" i="47" s="1"/>
  <c r="CX70" i="47" s="1"/>
  <c r="CD72" i="47"/>
  <c r="CN72" i="47" s="1"/>
  <c r="CX72" i="47" s="1"/>
  <c r="BX69" i="47"/>
  <c r="CH69" i="47" s="1"/>
  <c r="CR69" i="47" s="1"/>
  <c r="BX72" i="47"/>
  <c r="CH72" i="47" s="1"/>
  <c r="CR72" i="47" s="1"/>
  <c r="BX70" i="47"/>
  <c r="CH70" i="47" s="1"/>
  <c r="CR70" i="47" s="1"/>
  <c r="BX73" i="47"/>
  <c r="CH73" i="47" s="1"/>
  <c r="CR73" i="47" s="1"/>
  <c r="BX71" i="47"/>
  <c r="CH71" i="47" s="1"/>
  <c r="CR71" i="47" s="1"/>
  <c r="CC71" i="47"/>
  <c r="CM71" i="47" s="1"/>
  <c r="CW71" i="47" s="1"/>
  <c r="CC73" i="47"/>
  <c r="CM73" i="47" s="1"/>
  <c r="CW73" i="47" s="1"/>
  <c r="CC70" i="47"/>
  <c r="CM70" i="47" s="1"/>
  <c r="CW70" i="47" s="1"/>
  <c r="CC72" i="47"/>
  <c r="CM72" i="47" s="1"/>
  <c r="CW72" i="47" s="1"/>
  <c r="CC69" i="47"/>
  <c r="CM69" i="47" s="1"/>
  <c r="CW69" i="47" s="1"/>
  <c r="BU73" i="47"/>
  <c r="CE73" i="47" s="1"/>
  <c r="CO73" i="47" s="1"/>
  <c r="BU71" i="47"/>
  <c r="CE71" i="47" s="1"/>
  <c r="CO71" i="47" s="1"/>
  <c r="BU69" i="47"/>
  <c r="CE69" i="47" s="1"/>
  <c r="CO69" i="47" s="1"/>
  <c r="BU72" i="47"/>
  <c r="CE72" i="47" s="1"/>
  <c r="CO72" i="47" s="1"/>
  <c r="BU70" i="47"/>
  <c r="CE70" i="47" s="1"/>
  <c r="CO70" i="47" s="1"/>
  <c r="BZ70" i="47"/>
  <c r="CJ70" i="47" s="1"/>
  <c r="CT70" i="47" s="1"/>
  <c r="BZ72" i="47"/>
  <c r="CJ72" i="47" s="1"/>
  <c r="CT72" i="47" s="1"/>
  <c r="BZ69" i="47"/>
  <c r="CJ69" i="47" s="1"/>
  <c r="CT69" i="47" s="1"/>
  <c r="BZ73" i="47"/>
  <c r="CJ73" i="47" s="1"/>
  <c r="CT73" i="47" s="1"/>
  <c r="BZ71" i="47"/>
  <c r="CJ71" i="47" s="1"/>
  <c r="CT71" i="47" s="1"/>
  <c r="CA73" i="47"/>
  <c r="CK73" i="47" s="1"/>
  <c r="CU73" i="47" s="1"/>
  <c r="CA70" i="47"/>
  <c r="CK70" i="47" s="1"/>
  <c r="CU70" i="47" s="1"/>
  <c r="CA69" i="47"/>
  <c r="CK69" i="47" s="1"/>
  <c r="CU69" i="47" s="1"/>
  <c r="CA72" i="47"/>
  <c r="CK72" i="47" s="1"/>
  <c r="CU72" i="47" s="1"/>
  <c r="CA71" i="47"/>
  <c r="CK71" i="47" s="1"/>
  <c r="CU71" i="47" s="1"/>
  <c r="AW109" i="47"/>
  <c r="BC110" i="47"/>
  <c r="AW200" i="47"/>
  <c r="BC200" i="47"/>
  <c r="AW155" i="47"/>
  <c r="BC155" i="47"/>
  <c r="AW20" i="47"/>
  <c r="BC20" i="47"/>
  <c r="BC65" i="47"/>
  <c r="N169" i="33"/>
  <c r="M169" i="33"/>
  <c r="P169" i="33"/>
  <c r="J128" i="33"/>
  <c r="L128" i="33" s="1"/>
  <c r="J144" i="33"/>
  <c r="N144" i="33" s="1"/>
  <c r="J89" i="33"/>
  <c r="L89" i="33" s="1"/>
  <c r="J72" i="33"/>
  <c r="L72" i="33" s="1"/>
  <c r="J88" i="33"/>
  <c r="J87" i="33"/>
  <c r="P87" i="33" s="1"/>
  <c r="J64" i="33"/>
  <c r="L64" i="33" s="1"/>
  <c r="J188" i="33"/>
  <c r="L188" i="33" s="1"/>
  <c r="T169" i="33"/>
  <c r="J194" i="33"/>
  <c r="L194" i="33" s="1"/>
  <c r="J185" i="33"/>
  <c r="L185" i="33" s="1"/>
  <c r="J96" i="33"/>
  <c r="N96" i="33" s="1"/>
  <c r="J61" i="33"/>
  <c r="J69" i="33"/>
  <c r="M69" i="33" s="1"/>
  <c r="J46" i="33"/>
  <c r="J142" i="33"/>
  <c r="J95" i="33"/>
  <c r="M95" i="33" s="1"/>
  <c r="J170" i="33"/>
  <c r="J140" i="33"/>
  <c r="L140" i="33" s="1"/>
  <c r="J131" i="33"/>
  <c r="M131" i="33" s="1"/>
  <c r="J129" i="33"/>
  <c r="N129" i="33" s="1"/>
  <c r="J56" i="33"/>
  <c r="L56" i="33" s="1"/>
  <c r="J68" i="33"/>
  <c r="L68" i="33" s="1"/>
  <c r="J180" i="33"/>
  <c r="J137" i="33"/>
  <c r="L137" i="33" s="1"/>
  <c r="J135" i="33"/>
  <c r="N135" i="33" s="1"/>
  <c r="J153" i="33"/>
  <c r="L153" i="33" s="1"/>
  <c r="J101" i="33"/>
  <c r="P101" i="33" s="1"/>
  <c r="J54" i="33"/>
  <c r="P54" i="33" s="1"/>
  <c r="J178" i="33"/>
  <c r="P178" i="33" s="1"/>
  <c r="J174" i="33"/>
  <c r="J53" i="33"/>
  <c r="P53" i="33" s="1"/>
  <c r="J51" i="33"/>
  <c r="L51" i="33" s="1"/>
  <c r="J181" i="33"/>
  <c r="L181" i="33" s="1"/>
  <c r="J177" i="33"/>
  <c r="N177" i="33" s="1"/>
  <c r="J108" i="33"/>
  <c r="L108" i="33" s="1"/>
  <c r="J182" i="33"/>
  <c r="N182" i="33" s="1"/>
  <c r="DP542" i="35"/>
  <c r="J50" i="33"/>
  <c r="N50" i="33" s="1"/>
  <c r="J176" i="33"/>
  <c r="P176" i="33" s="1"/>
  <c r="J93" i="33"/>
  <c r="L93" i="33" s="1"/>
  <c r="J191" i="33"/>
  <c r="L191" i="33" s="1"/>
  <c r="J98" i="33"/>
  <c r="L98" i="33" s="1"/>
  <c r="J146" i="33"/>
  <c r="L146" i="33" s="1"/>
  <c r="J60" i="33"/>
  <c r="L60" i="33" s="1"/>
  <c r="J183" i="33"/>
  <c r="L183" i="33" s="1"/>
  <c r="J63" i="33"/>
  <c r="P63" i="33" s="1"/>
  <c r="J70" i="33"/>
  <c r="L70" i="33" s="1"/>
  <c r="J154" i="33"/>
  <c r="L154" i="33" s="1"/>
  <c r="J58" i="33"/>
  <c r="L58" i="33" s="1"/>
  <c r="J104" i="33"/>
  <c r="L104" i="33" s="1"/>
  <c r="DQ541" i="35"/>
  <c r="J151" i="33"/>
  <c r="L151" i="33" s="1"/>
  <c r="J147" i="33"/>
  <c r="T147" i="33" s="1"/>
  <c r="J138" i="33"/>
  <c r="M138" i="33" s="1"/>
  <c r="J172" i="33"/>
  <c r="M172" i="33" s="1"/>
  <c r="J148" i="33"/>
  <c r="M148" i="33" s="1"/>
  <c r="J110" i="33"/>
  <c r="T110" i="33" s="1"/>
  <c r="J175" i="33"/>
  <c r="P175" i="33" s="1"/>
  <c r="J97" i="33"/>
  <c r="L97" i="33" s="1"/>
  <c r="J103" i="33"/>
  <c r="J139" i="33"/>
  <c r="L139" i="33" s="1"/>
  <c r="J145" i="33"/>
  <c r="L94" i="33"/>
  <c r="J71" i="33"/>
  <c r="N71" i="33" s="1"/>
  <c r="N132" i="33"/>
  <c r="P132" i="33"/>
  <c r="M132" i="33"/>
  <c r="T132" i="33"/>
  <c r="J173" i="33"/>
  <c r="L173" i="33" s="1"/>
  <c r="J143" i="33"/>
  <c r="L143" i="33" s="1"/>
  <c r="J109" i="33"/>
  <c r="L109" i="33" s="1"/>
  <c r="J91" i="33"/>
  <c r="J65" i="33"/>
  <c r="L65" i="33" s="1"/>
  <c r="T171" i="33"/>
  <c r="M171" i="33"/>
  <c r="N171" i="33"/>
  <c r="P171" i="33"/>
  <c r="J48" i="33"/>
  <c r="L48" i="33" s="1"/>
  <c r="J134" i="33"/>
  <c r="L134" i="33" s="1"/>
  <c r="J67" i="33"/>
  <c r="J105" i="33"/>
  <c r="L105" i="33" s="1"/>
  <c r="J107" i="33"/>
  <c r="L107" i="33" s="1"/>
  <c r="L132" i="33"/>
  <c r="J92" i="33"/>
  <c r="L92" i="33" s="1"/>
  <c r="J100" i="33"/>
  <c r="J55" i="33"/>
  <c r="L55" i="33" s="1"/>
  <c r="J130" i="33"/>
  <c r="L130" i="33" s="1"/>
  <c r="J136" i="33"/>
  <c r="L136" i="33" s="1"/>
  <c r="M94" i="33"/>
  <c r="T94" i="33"/>
  <c r="N94" i="33"/>
  <c r="P94" i="33"/>
  <c r="J184" i="33"/>
  <c r="L184" i="33" s="1"/>
  <c r="J49" i="33"/>
  <c r="J179" i="33"/>
  <c r="J57" i="33"/>
  <c r="L57" i="33" s="1"/>
  <c r="J62" i="33"/>
  <c r="L62" i="33" s="1"/>
  <c r="J90" i="33"/>
  <c r="L90" i="33" s="1"/>
  <c r="L171" i="33"/>
  <c r="L5" i="33"/>
  <c r="T5" i="33"/>
  <c r="M5" i="33"/>
  <c r="P5" i="33"/>
  <c r="N5" i="33"/>
  <c r="J141" i="33"/>
  <c r="L141" i="33" s="1"/>
  <c r="J111" i="33"/>
  <c r="J47" i="33"/>
  <c r="J133" i="33"/>
  <c r="L133" i="33" s="1"/>
  <c r="J149" i="33"/>
  <c r="J59" i="33"/>
  <c r="J52" i="33"/>
  <c r="J102" i="33"/>
  <c r="J193" i="33"/>
  <c r="J112" i="33"/>
  <c r="L112" i="33" s="1"/>
  <c r="J195" i="33"/>
  <c r="J106" i="33"/>
  <c r="J190" i="33"/>
  <c r="J192" i="33"/>
  <c r="J152" i="33"/>
  <c r="J189" i="33"/>
  <c r="J150" i="33"/>
  <c r="L150" i="33" s="1"/>
  <c r="J99" i="33"/>
  <c r="J113" i="33"/>
  <c r="L113" i="33" s="1"/>
  <c r="J66" i="33"/>
  <c r="L66" i="33" s="1"/>
  <c r="M186" i="33"/>
  <c r="T186" i="33"/>
  <c r="P186" i="33"/>
  <c r="N186" i="33"/>
  <c r="T187" i="33"/>
  <c r="N187" i="33"/>
  <c r="M187" i="33"/>
  <c r="P187" i="33"/>
  <c r="DW541" i="35"/>
  <c r="DU541" i="35"/>
  <c r="DX541" i="35"/>
  <c r="DT541" i="35"/>
  <c r="DV541" i="35"/>
  <c r="DG543" i="35"/>
  <c r="EC542" i="35"/>
  <c r="DD543" i="35"/>
  <c r="DZ542" i="35"/>
  <c r="DE543" i="35"/>
  <c r="EA542" i="35"/>
  <c r="DC543" i="35"/>
  <c r="DY542" i="35"/>
  <c r="DF543" i="35"/>
  <c r="DK542" i="35"/>
  <c r="EB542" i="35" s="1"/>
  <c r="CJ542" i="35"/>
  <c r="CK542" i="35" s="1"/>
  <c r="CD543" i="35"/>
  <c r="CE543" i="35"/>
  <c r="DL543" i="35" s="1"/>
  <c r="CI543" i="35"/>
  <c r="BZ544" i="35"/>
  <c r="BX544" i="35"/>
  <c r="BY544" i="35"/>
  <c r="CH544" i="35"/>
  <c r="BI68" i="47"/>
  <c r="BQ78" i="47"/>
  <c r="BQ76" i="47"/>
  <c r="BB111" i="47"/>
  <c r="BJ69" i="47"/>
  <c r="BM77" i="47"/>
  <c r="AV66" i="47"/>
  <c r="BN74" i="47"/>
  <c r="BO75" i="47"/>
  <c r="BN77" i="47"/>
  <c r="BL76" i="47"/>
  <c r="BK78" i="47"/>
  <c r="BJ71" i="47"/>
  <c r="BJ73" i="47"/>
  <c r="BH74" i="47"/>
  <c r="AV201" i="47"/>
  <c r="BI65" i="47"/>
  <c r="BH76" i="47"/>
  <c r="BQ77" i="47"/>
  <c r="BH75" i="47"/>
  <c r="BB156" i="47"/>
  <c r="BL78" i="47"/>
  <c r="AV21" i="47"/>
  <c r="BQ75" i="47"/>
  <c r="BB201" i="47"/>
  <c r="BP75" i="47"/>
  <c r="BP76" i="47"/>
  <c r="BJ72" i="47"/>
  <c r="BQ74" i="47"/>
  <c r="BL74" i="47"/>
  <c r="BM76" i="47"/>
  <c r="BH78" i="47"/>
  <c r="BM74" i="47"/>
  <c r="BH77" i="47"/>
  <c r="BP77" i="47"/>
  <c r="BK75" i="47"/>
  <c r="BB66" i="47"/>
  <c r="AV111" i="47"/>
  <c r="BI66" i="47"/>
  <c r="BK74" i="47"/>
  <c r="BO76" i="47"/>
  <c r="AV156" i="47"/>
  <c r="BL75" i="47"/>
  <c r="BO74" i="47"/>
  <c r="BM75" i="47"/>
  <c r="BI67" i="47"/>
  <c r="BO78" i="47"/>
  <c r="BN75" i="47"/>
  <c r="BK76" i="47"/>
  <c r="BM78" i="47"/>
  <c r="BP74" i="47"/>
  <c r="BP78" i="47"/>
  <c r="BI64" i="47"/>
  <c r="BL77" i="47"/>
  <c r="BN78" i="47"/>
  <c r="BB21" i="47"/>
  <c r="BK77" i="47"/>
  <c r="BO77" i="47"/>
  <c r="BN76" i="47"/>
  <c r="BJ70" i="47"/>
  <c r="BV64" i="47" l="1"/>
  <c r="CF64" i="47" s="1"/>
  <c r="CP64" i="47" s="1"/>
  <c r="BV68" i="47"/>
  <c r="CF68" i="47" s="1"/>
  <c r="CP68" i="47" s="1"/>
  <c r="BV66" i="47"/>
  <c r="CF66" i="47" s="1"/>
  <c r="CP66" i="47" s="1"/>
  <c r="BV67" i="47"/>
  <c r="CF67" i="47" s="1"/>
  <c r="CP67" i="47" s="1"/>
  <c r="BV65" i="47"/>
  <c r="CF65" i="47" s="1"/>
  <c r="CP65" i="47" s="1"/>
  <c r="AW64" i="47"/>
  <c r="CA74" i="47"/>
  <c r="CK74" i="47" s="1"/>
  <c r="CU74" i="47" s="1"/>
  <c r="CC74" i="47"/>
  <c r="CM74" i="47" s="1"/>
  <c r="CW74" i="47" s="1"/>
  <c r="BY74" i="47"/>
  <c r="CI74" i="47" s="1"/>
  <c r="CS74" i="47" s="1"/>
  <c r="BZ74" i="47"/>
  <c r="CJ74" i="47" s="1"/>
  <c r="CT74" i="47" s="1"/>
  <c r="BU74" i="47"/>
  <c r="CE74" i="47" s="1"/>
  <c r="CO74" i="47" s="1"/>
  <c r="CB74" i="47"/>
  <c r="CL74" i="47" s="1"/>
  <c r="CV74" i="47" s="1"/>
  <c r="BW71" i="47"/>
  <c r="CG71" i="47" s="1"/>
  <c r="CQ71" i="47" s="1"/>
  <c r="BW69" i="47"/>
  <c r="CG69" i="47" s="1"/>
  <c r="CQ69" i="47" s="1"/>
  <c r="BW72" i="47"/>
  <c r="CG72" i="47" s="1"/>
  <c r="CQ72" i="47" s="1"/>
  <c r="BW70" i="47"/>
  <c r="CG70" i="47" s="1"/>
  <c r="CQ70" i="47" s="1"/>
  <c r="BW73" i="47"/>
  <c r="CG73" i="47" s="1"/>
  <c r="CQ73" i="47" s="1"/>
  <c r="CD74" i="47"/>
  <c r="CN74" i="47" s="1"/>
  <c r="CX74" i="47" s="1"/>
  <c r="BX74" i="47"/>
  <c r="CH74" i="47" s="1"/>
  <c r="CR74" i="47" s="1"/>
  <c r="BC66" i="47"/>
  <c r="BC156" i="47"/>
  <c r="AW201" i="47"/>
  <c r="BC21" i="47"/>
  <c r="AW21" i="47"/>
  <c r="BC111" i="47"/>
  <c r="AW110" i="47"/>
  <c r="BC201" i="47"/>
  <c r="AW156" i="47"/>
  <c r="N194" i="33"/>
  <c r="M194" i="33"/>
  <c r="T194" i="33"/>
  <c r="P194" i="33"/>
  <c r="P181" i="33"/>
  <c r="T185" i="33"/>
  <c r="M181" i="33"/>
  <c r="T181" i="33"/>
  <c r="P185" i="33"/>
  <c r="N181" i="33"/>
  <c r="L61" i="33"/>
  <c r="N61" i="33"/>
  <c r="T154" i="33"/>
  <c r="M185" i="33"/>
  <c r="P61" i="33"/>
  <c r="N185" i="33"/>
  <c r="N68" i="33"/>
  <c r="N70" i="33"/>
  <c r="L69" i="33"/>
  <c r="T188" i="33"/>
  <c r="T61" i="33"/>
  <c r="M128" i="33"/>
  <c r="L178" i="33"/>
  <c r="T151" i="33"/>
  <c r="M50" i="33"/>
  <c r="T50" i="33"/>
  <c r="P50" i="33"/>
  <c r="L50" i="33"/>
  <c r="T69" i="33"/>
  <c r="N176" i="33"/>
  <c r="P129" i="33"/>
  <c r="M58" i="33"/>
  <c r="L176" i="33"/>
  <c r="N53" i="33"/>
  <c r="T58" i="33"/>
  <c r="P69" i="33"/>
  <c r="N137" i="33"/>
  <c r="L129" i="33"/>
  <c r="L53" i="33"/>
  <c r="P58" i="33"/>
  <c r="N69" i="33"/>
  <c r="P137" i="33"/>
  <c r="T137" i="33"/>
  <c r="M61" i="33"/>
  <c r="N188" i="33"/>
  <c r="P188" i="33"/>
  <c r="T191" i="33"/>
  <c r="M188" i="33"/>
  <c r="M191" i="33"/>
  <c r="P191" i="33"/>
  <c r="N191" i="33"/>
  <c r="M89" i="33"/>
  <c r="N87" i="33"/>
  <c r="T87" i="33"/>
  <c r="M87" i="33"/>
  <c r="L87" i="33"/>
  <c r="P68" i="33"/>
  <c r="T70" i="33"/>
  <c r="N54" i="33"/>
  <c r="M68" i="33"/>
  <c r="M51" i="33"/>
  <c r="T68" i="33"/>
  <c r="M151" i="33"/>
  <c r="N72" i="33"/>
  <c r="T72" i="33"/>
  <c r="N151" i="33"/>
  <c r="N97" i="33"/>
  <c r="T56" i="33"/>
  <c r="P56" i="33"/>
  <c r="M72" i="33"/>
  <c r="N56" i="33"/>
  <c r="M97" i="33"/>
  <c r="P97" i="33"/>
  <c r="P72" i="33"/>
  <c r="M56" i="33"/>
  <c r="T97" i="33"/>
  <c r="P88" i="33"/>
  <c r="L180" i="33"/>
  <c r="T180" i="33"/>
  <c r="P60" i="33"/>
  <c r="N88" i="33"/>
  <c r="M154" i="33"/>
  <c r="N180" i="33"/>
  <c r="N60" i="33"/>
  <c r="M88" i="33"/>
  <c r="N154" i="33"/>
  <c r="M180" i="33"/>
  <c r="L88" i="33"/>
  <c r="P180" i="33"/>
  <c r="P154" i="33"/>
  <c r="P96" i="33"/>
  <c r="M96" i="33"/>
  <c r="P64" i="33"/>
  <c r="P183" i="33"/>
  <c r="T51" i="33"/>
  <c r="N183" i="33"/>
  <c r="M64" i="33"/>
  <c r="T64" i="33"/>
  <c r="N64" i="33"/>
  <c r="P128" i="33"/>
  <c r="T89" i="33"/>
  <c r="T128" i="33"/>
  <c r="T129" i="33"/>
  <c r="N128" i="33"/>
  <c r="M137" i="33"/>
  <c r="L96" i="33"/>
  <c r="T88" i="33"/>
  <c r="T96" i="33"/>
  <c r="M54" i="33"/>
  <c r="L54" i="33"/>
  <c r="T54" i="33"/>
  <c r="P144" i="33"/>
  <c r="T144" i="33"/>
  <c r="N95" i="33"/>
  <c r="L144" i="33"/>
  <c r="M144" i="33"/>
  <c r="P172" i="33"/>
  <c r="N172" i="33"/>
  <c r="N89" i="33"/>
  <c r="P89" i="33"/>
  <c r="L177" i="33"/>
  <c r="L172" i="33"/>
  <c r="M53" i="33"/>
  <c r="T131" i="33"/>
  <c r="M140" i="33"/>
  <c r="M177" i="33"/>
  <c r="T140" i="33"/>
  <c r="P177" i="33"/>
  <c r="P140" i="33"/>
  <c r="L95" i="33"/>
  <c r="M129" i="33"/>
  <c r="T95" i="33"/>
  <c r="N51" i="33"/>
  <c r="P131" i="33"/>
  <c r="L131" i="33"/>
  <c r="P51" i="33"/>
  <c r="T53" i="33"/>
  <c r="P95" i="33"/>
  <c r="P108" i="33"/>
  <c r="M176" i="33"/>
  <c r="T176" i="33"/>
  <c r="M153" i="33"/>
  <c r="T153" i="33"/>
  <c r="P153" i="33"/>
  <c r="M182" i="33"/>
  <c r="M178" i="33"/>
  <c r="N131" i="33"/>
  <c r="N140" i="33"/>
  <c r="N58" i="33"/>
  <c r="T60" i="33"/>
  <c r="M60" i="33"/>
  <c r="M70" i="33"/>
  <c r="T98" i="33"/>
  <c r="L175" i="33"/>
  <c r="M135" i="33"/>
  <c r="M183" i="33"/>
  <c r="T135" i="33"/>
  <c r="L170" i="33"/>
  <c r="N170" i="33"/>
  <c r="T170" i="33"/>
  <c r="P170" i="33"/>
  <c r="M170" i="33"/>
  <c r="T108" i="33"/>
  <c r="P70" i="33"/>
  <c r="T183" i="33"/>
  <c r="N108" i="33"/>
  <c r="N98" i="33"/>
  <c r="P135" i="33"/>
  <c r="L135" i="33"/>
  <c r="L142" i="33"/>
  <c r="P142" i="33"/>
  <c r="M142" i="33"/>
  <c r="N142" i="33"/>
  <c r="T142" i="33"/>
  <c r="M108" i="33"/>
  <c r="L46" i="33"/>
  <c r="T46" i="33"/>
  <c r="P46" i="33"/>
  <c r="N46" i="33"/>
  <c r="M46" i="33"/>
  <c r="N101" i="33"/>
  <c r="M101" i="33"/>
  <c r="T178" i="33"/>
  <c r="L138" i="33"/>
  <c r="N178" i="33"/>
  <c r="N93" i="33"/>
  <c r="N153" i="33"/>
  <c r="P146" i="33"/>
  <c r="T93" i="33"/>
  <c r="T174" i="33"/>
  <c r="N174" i="33"/>
  <c r="P93" i="33"/>
  <c r="T138" i="33"/>
  <c r="M93" i="33"/>
  <c r="L101" i="33"/>
  <c r="T101" i="33"/>
  <c r="L174" i="33"/>
  <c r="M174" i="33"/>
  <c r="P174" i="33"/>
  <c r="P182" i="33"/>
  <c r="T172" i="33"/>
  <c r="T177" i="33"/>
  <c r="L182" i="33"/>
  <c r="T182" i="33"/>
  <c r="P98" i="33"/>
  <c r="P139" i="33"/>
  <c r="DP543" i="35"/>
  <c r="L147" i="33"/>
  <c r="P104" i="33"/>
  <c r="L63" i="33"/>
  <c r="N147" i="33"/>
  <c r="T63" i="33"/>
  <c r="P138" i="33"/>
  <c r="M98" i="33"/>
  <c r="N138" i="33"/>
  <c r="M175" i="33"/>
  <c r="P147" i="33"/>
  <c r="N63" i="33"/>
  <c r="N146" i="33"/>
  <c r="M146" i="33"/>
  <c r="T146" i="33"/>
  <c r="L148" i="33"/>
  <c r="M63" i="33"/>
  <c r="N110" i="33"/>
  <c r="T104" i="33"/>
  <c r="P110" i="33"/>
  <c r="M104" i="33"/>
  <c r="N104" i="33"/>
  <c r="L110" i="33"/>
  <c r="M110" i="33"/>
  <c r="T71" i="33"/>
  <c r="P151" i="33"/>
  <c r="M147" i="33"/>
  <c r="P148" i="33"/>
  <c r="P71" i="33"/>
  <c r="M71" i="33"/>
  <c r="DQ542" i="35"/>
  <c r="M139" i="33"/>
  <c r="L71" i="33"/>
  <c r="T139" i="33"/>
  <c r="T148" i="33"/>
  <c r="N139" i="33"/>
  <c r="N148" i="33"/>
  <c r="N103" i="33"/>
  <c r="P103" i="33"/>
  <c r="M103" i="33"/>
  <c r="T103" i="33"/>
  <c r="N175" i="33"/>
  <c r="L145" i="33"/>
  <c r="N145" i="33"/>
  <c r="T145" i="33"/>
  <c r="M145" i="33"/>
  <c r="P145" i="33"/>
  <c r="L103" i="33"/>
  <c r="T175" i="33"/>
  <c r="T189" i="33"/>
  <c r="M189" i="33"/>
  <c r="N189" i="33"/>
  <c r="P189" i="33"/>
  <c r="L189" i="33"/>
  <c r="M193" i="33"/>
  <c r="T193" i="33"/>
  <c r="P193" i="33"/>
  <c r="N193" i="33"/>
  <c r="M112" i="33"/>
  <c r="P112" i="33"/>
  <c r="N112" i="33"/>
  <c r="T112" i="33"/>
  <c r="T184" i="33"/>
  <c r="M184" i="33"/>
  <c r="P184" i="33"/>
  <c r="N184" i="33"/>
  <c r="P48" i="33"/>
  <c r="M48" i="33"/>
  <c r="T48" i="33"/>
  <c r="N48" i="33"/>
  <c r="L91" i="33"/>
  <c r="M91" i="33"/>
  <c r="P91" i="33"/>
  <c r="T91" i="33"/>
  <c r="N91" i="33"/>
  <c r="T59" i="33"/>
  <c r="M59" i="33"/>
  <c r="N59" i="33"/>
  <c r="P59" i="33"/>
  <c r="N62" i="33"/>
  <c r="T62" i="33"/>
  <c r="M62" i="33"/>
  <c r="P62" i="33"/>
  <c r="T55" i="33"/>
  <c r="M55" i="33"/>
  <c r="P55" i="33"/>
  <c r="N55" i="33"/>
  <c r="T65" i="33"/>
  <c r="M65" i="33"/>
  <c r="N65" i="33"/>
  <c r="P65" i="33"/>
  <c r="L152" i="33"/>
  <c r="T152" i="33"/>
  <c r="P152" i="33"/>
  <c r="N152" i="33"/>
  <c r="M152" i="33"/>
  <c r="L47" i="33"/>
  <c r="T47" i="33"/>
  <c r="N47" i="33"/>
  <c r="P47" i="33"/>
  <c r="M47" i="33"/>
  <c r="M90" i="33"/>
  <c r="P90" i="33"/>
  <c r="T90" i="33"/>
  <c r="N90" i="33"/>
  <c r="T57" i="33"/>
  <c r="M57" i="33"/>
  <c r="N57" i="33"/>
  <c r="P57" i="33"/>
  <c r="L192" i="33"/>
  <c r="P192" i="33"/>
  <c r="M192" i="33"/>
  <c r="N192" i="33"/>
  <c r="T192" i="33"/>
  <c r="N52" i="33"/>
  <c r="M52" i="33"/>
  <c r="T52" i="33"/>
  <c r="P52" i="33"/>
  <c r="P149" i="33"/>
  <c r="T149" i="33"/>
  <c r="N149" i="33"/>
  <c r="M149" i="33"/>
  <c r="P133" i="33"/>
  <c r="T133" i="33"/>
  <c r="N133" i="33"/>
  <c r="M133" i="33"/>
  <c r="P111" i="33"/>
  <c r="M111" i="33"/>
  <c r="T111" i="33"/>
  <c r="N111" i="33"/>
  <c r="M141" i="33"/>
  <c r="N141" i="33"/>
  <c r="T141" i="33"/>
  <c r="P141" i="33"/>
  <c r="L49" i="33"/>
  <c r="P49" i="33"/>
  <c r="M49" i="33"/>
  <c r="T49" i="33"/>
  <c r="N49" i="33"/>
  <c r="L111" i="33"/>
  <c r="M130" i="33"/>
  <c r="P130" i="33"/>
  <c r="T130" i="33"/>
  <c r="N130" i="33"/>
  <c r="L100" i="33"/>
  <c r="M100" i="33"/>
  <c r="T100" i="33"/>
  <c r="P100" i="33"/>
  <c r="N100" i="33"/>
  <c r="M150" i="33"/>
  <c r="T150" i="33"/>
  <c r="N150" i="33"/>
  <c r="P150" i="33"/>
  <c r="T190" i="33"/>
  <c r="L190" i="33"/>
  <c r="M190" i="33"/>
  <c r="N190" i="33"/>
  <c r="P190" i="33"/>
  <c r="T195" i="33"/>
  <c r="P195" i="33"/>
  <c r="N195" i="33"/>
  <c r="M195" i="33"/>
  <c r="L195" i="33"/>
  <c r="L102" i="33"/>
  <c r="P102" i="33"/>
  <c r="T102" i="33"/>
  <c r="N102" i="33"/>
  <c r="M102" i="33"/>
  <c r="P179" i="33"/>
  <c r="N179" i="33"/>
  <c r="M179" i="33"/>
  <c r="T179" i="33"/>
  <c r="P67" i="33"/>
  <c r="L67" i="33"/>
  <c r="T67" i="33"/>
  <c r="N67" i="33"/>
  <c r="M67" i="33"/>
  <c r="P134" i="33"/>
  <c r="T134" i="33"/>
  <c r="N134" i="33"/>
  <c r="M134" i="33"/>
  <c r="N109" i="33"/>
  <c r="T109" i="33"/>
  <c r="P109" i="33"/>
  <c r="M109" i="33"/>
  <c r="M173" i="33"/>
  <c r="N173" i="33"/>
  <c r="T173" i="33"/>
  <c r="P173" i="33"/>
  <c r="M66" i="33"/>
  <c r="N66" i="33"/>
  <c r="T66" i="33"/>
  <c r="P66" i="33"/>
  <c r="M113" i="33"/>
  <c r="T113" i="33"/>
  <c r="N113" i="33"/>
  <c r="P113" i="33"/>
  <c r="P106" i="33"/>
  <c r="L106" i="33"/>
  <c r="N106" i="33"/>
  <c r="T106" i="33"/>
  <c r="M106" i="33"/>
  <c r="L59" i="33"/>
  <c r="L149" i="33"/>
  <c r="L99" i="33"/>
  <c r="N99" i="33"/>
  <c r="T99" i="33"/>
  <c r="P99" i="33"/>
  <c r="M99" i="33"/>
  <c r="L179" i="33"/>
  <c r="T105" i="33"/>
  <c r="N105" i="33"/>
  <c r="M105" i="33"/>
  <c r="P105" i="33"/>
  <c r="P143" i="33"/>
  <c r="N143" i="33"/>
  <c r="M143" i="33"/>
  <c r="T143" i="33"/>
  <c r="L52" i="33"/>
  <c r="N136" i="33"/>
  <c r="T136" i="33"/>
  <c r="P136" i="33"/>
  <c r="M136" i="33"/>
  <c r="T92" i="33"/>
  <c r="N92" i="33"/>
  <c r="P92" i="33"/>
  <c r="M92" i="33"/>
  <c r="T107" i="33"/>
  <c r="P107" i="33"/>
  <c r="N107" i="33"/>
  <c r="M107" i="33"/>
  <c r="L193" i="33"/>
  <c r="DX542" i="35"/>
  <c r="DW542" i="35"/>
  <c r="DV542" i="35"/>
  <c r="DU542" i="35"/>
  <c r="DT542" i="35"/>
  <c r="DF544" i="35"/>
  <c r="DC544" i="35"/>
  <c r="DY543" i="35"/>
  <c r="DE544" i="35"/>
  <c r="EA543" i="35"/>
  <c r="DD544" i="35"/>
  <c r="DZ543" i="35"/>
  <c r="DG544" i="35"/>
  <c r="EC543" i="35"/>
  <c r="DK543" i="35"/>
  <c r="EB543" i="35" s="1"/>
  <c r="CJ543" i="35"/>
  <c r="CK543" i="35" s="1"/>
  <c r="CD544" i="35"/>
  <c r="DK544" i="35" s="1"/>
  <c r="CE544" i="35"/>
  <c r="DL544" i="35" s="1"/>
  <c r="CI544" i="35"/>
  <c r="BX545" i="35"/>
  <c r="BY545" i="35"/>
  <c r="BZ545" i="35"/>
  <c r="CH545" i="35"/>
  <c r="BH82" i="47"/>
  <c r="AV67" i="47"/>
  <c r="BL79" i="47"/>
  <c r="BM79" i="47"/>
  <c r="BP80" i="47"/>
  <c r="BB157" i="47"/>
  <c r="BM83" i="47"/>
  <c r="BJ74" i="47"/>
  <c r="BN83" i="47"/>
  <c r="BJ76" i="47"/>
  <c r="BK79" i="47"/>
  <c r="BH80" i="47"/>
  <c r="BL80" i="47"/>
  <c r="BI73" i="47"/>
  <c r="BB112" i="47"/>
  <c r="AV202" i="47"/>
  <c r="BO80" i="47"/>
  <c r="BI69" i="47"/>
  <c r="BH81" i="47"/>
  <c r="BB202" i="47"/>
  <c r="BQ80" i="47"/>
  <c r="BQ81" i="47"/>
  <c r="BI70" i="47"/>
  <c r="BK81" i="47"/>
  <c r="BL83" i="47"/>
  <c r="BQ79" i="47"/>
  <c r="BO79" i="47"/>
  <c r="BH83" i="47"/>
  <c r="AV22" i="47"/>
  <c r="BB22" i="47"/>
  <c r="BM80" i="47"/>
  <c r="BN80" i="47"/>
  <c r="AV112" i="47"/>
  <c r="BJ75" i="47"/>
  <c r="BP79" i="47"/>
  <c r="BO83" i="47"/>
  <c r="BJ78" i="47"/>
  <c r="BJ77" i="47"/>
  <c r="BK80" i="47"/>
  <c r="BP81" i="47"/>
  <c r="AV157" i="47"/>
  <c r="BQ82" i="47"/>
  <c r="BI71" i="47"/>
  <c r="BP83" i="47"/>
  <c r="BO82" i="47"/>
  <c r="BB67" i="47"/>
  <c r="BN82" i="47"/>
  <c r="BN81" i="47"/>
  <c r="BO81" i="47"/>
  <c r="BL82" i="47"/>
  <c r="BK83" i="47"/>
  <c r="BI72" i="47"/>
  <c r="BM82" i="47"/>
  <c r="BQ83" i="47"/>
  <c r="BN79" i="47"/>
  <c r="BM81" i="47"/>
  <c r="BP82" i="47"/>
  <c r="BH79" i="47"/>
  <c r="BL81" i="47"/>
  <c r="BK82" i="47"/>
  <c r="BV69" i="47" l="1"/>
  <c r="CF69" i="47" s="1"/>
  <c r="CP69" i="47" s="1"/>
  <c r="BV71" i="47"/>
  <c r="CF71" i="47" s="1"/>
  <c r="CP71" i="47" s="1"/>
  <c r="BV72" i="47"/>
  <c r="CF72" i="47" s="1"/>
  <c r="CP72" i="47" s="1"/>
  <c r="BV73" i="47"/>
  <c r="CF73" i="47" s="1"/>
  <c r="CP73" i="47" s="1"/>
  <c r="BV70" i="47"/>
  <c r="CF70" i="47" s="1"/>
  <c r="CP70" i="47" s="1"/>
  <c r="AW65" i="47"/>
  <c r="BW74" i="47"/>
  <c r="CG74" i="47" s="1"/>
  <c r="CQ74" i="47" s="1"/>
  <c r="AW22" i="47"/>
  <c r="AW157" i="47"/>
  <c r="BC22" i="47"/>
  <c r="AW202" i="47"/>
  <c r="BC157" i="47"/>
  <c r="BC202" i="47"/>
  <c r="AW111" i="47"/>
  <c r="BC67" i="47"/>
  <c r="BC112" i="47"/>
  <c r="DP544" i="35"/>
  <c r="DQ543" i="35"/>
  <c r="DQ544" i="35"/>
  <c r="DV543" i="35"/>
  <c r="DU543" i="35"/>
  <c r="DW543" i="35"/>
  <c r="DX543" i="35"/>
  <c r="DT543" i="35"/>
  <c r="DG545" i="35"/>
  <c r="EC544" i="35"/>
  <c r="DD545" i="35"/>
  <c r="DZ544" i="35"/>
  <c r="DE545" i="35"/>
  <c r="EA544" i="35"/>
  <c r="DC545" i="35"/>
  <c r="DY544" i="35"/>
  <c r="DF545" i="35"/>
  <c r="EB544" i="35"/>
  <c r="BY546" i="35"/>
  <c r="BZ546" i="35"/>
  <c r="BX546" i="35"/>
  <c r="CH546" i="35"/>
  <c r="CJ544" i="35"/>
  <c r="CK544" i="35" s="1"/>
  <c r="CD545" i="35"/>
  <c r="DK545" i="35" s="1"/>
  <c r="CE545" i="35"/>
  <c r="DL545" i="35" s="1"/>
  <c r="CI545" i="35"/>
  <c r="BJ82" i="47"/>
  <c r="BH84" i="47"/>
  <c r="BB23" i="47"/>
  <c r="BI76" i="47"/>
  <c r="BM85" i="47"/>
  <c r="AV203" i="47"/>
  <c r="BP87" i="47"/>
  <c r="BL86" i="47"/>
  <c r="BM87" i="47"/>
  <c r="BK86" i="47"/>
  <c r="BK88" i="47"/>
  <c r="BB68" i="47"/>
  <c r="BM86" i="47"/>
  <c r="BH86" i="47"/>
  <c r="BL84" i="47"/>
  <c r="BP85" i="47"/>
  <c r="BQ86" i="47"/>
  <c r="BB203" i="47"/>
  <c r="BO84" i="47"/>
  <c r="BN86" i="47"/>
  <c r="BP84" i="47"/>
  <c r="BQ87" i="47"/>
  <c r="BI74" i="47"/>
  <c r="BN84" i="47"/>
  <c r="AV158" i="47"/>
  <c r="BM84" i="47"/>
  <c r="BH88" i="47"/>
  <c r="BO86" i="47"/>
  <c r="BL88" i="47"/>
  <c r="BK87" i="47"/>
  <c r="BP86" i="47"/>
  <c r="BL85" i="47"/>
  <c r="BJ83" i="47"/>
  <c r="BB113" i="47"/>
  <c r="BP88" i="47"/>
  <c r="BN87" i="47"/>
  <c r="BN85" i="47"/>
  <c r="BM88" i="47"/>
  <c r="BN88" i="47"/>
  <c r="BL87" i="47"/>
  <c r="BO85" i="47"/>
  <c r="BJ81" i="47"/>
  <c r="AV68" i="47"/>
  <c r="AV113" i="47"/>
  <c r="BJ80" i="47"/>
  <c r="BQ84" i="47"/>
  <c r="BH87" i="47"/>
  <c r="BQ88" i="47"/>
  <c r="BQ85" i="47"/>
  <c r="AV23" i="47"/>
  <c r="BO87" i="47"/>
  <c r="BI77" i="47"/>
  <c r="BK84" i="47"/>
  <c r="BI78" i="47"/>
  <c r="BK85" i="47"/>
  <c r="BJ79" i="47"/>
  <c r="BI75" i="47"/>
  <c r="BB158" i="47"/>
  <c r="BO88" i="47"/>
  <c r="BH85" i="47"/>
  <c r="BV74" i="47" l="1"/>
  <c r="CF74" i="47" s="1"/>
  <c r="CP74" i="47" s="1"/>
  <c r="AW66" i="47"/>
  <c r="BC158" i="47"/>
  <c r="BC113" i="47"/>
  <c r="AW112" i="47"/>
  <c r="BC68" i="47"/>
  <c r="BC203" i="47"/>
  <c r="AW203" i="47"/>
  <c r="AW158" i="47"/>
  <c r="AW23" i="47"/>
  <c r="BC23" i="47"/>
  <c r="DP545" i="35"/>
  <c r="DQ545" i="35"/>
  <c r="DX544" i="35"/>
  <c r="DU544" i="35"/>
  <c r="DV544" i="35"/>
  <c r="DW544" i="35"/>
  <c r="DT544" i="35"/>
  <c r="DC546" i="35"/>
  <c r="DY545" i="35"/>
  <c r="DF546" i="35"/>
  <c r="EB545" i="35"/>
  <c r="DE546" i="35"/>
  <c r="EA545" i="35"/>
  <c r="DD546" i="35"/>
  <c r="DZ545" i="35"/>
  <c r="DG546" i="35"/>
  <c r="EC545" i="35"/>
  <c r="CJ545" i="35"/>
  <c r="CK545" i="35" s="1"/>
  <c r="CD546" i="35"/>
  <c r="DK546" i="35" s="1"/>
  <c r="CE546" i="35"/>
  <c r="DL546" i="35" s="1"/>
  <c r="CI546" i="35"/>
  <c r="BY547" i="35"/>
  <c r="BZ547" i="35"/>
  <c r="BX547" i="35"/>
  <c r="CH547" i="35"/>
  <c r="BP90" i="47"/>
  <c r="BP92" i="47"/>
  <c r="BB114" i="47"/>
  <c r="BI79" i="47"/>
  <c r="BK93" i="47"/>
  <c r="BL91" i="47"/>
  <c r="BM92" i="47"/>
  <c r="BI83" i="47"/>
  <c r="BJ84" i="47"/>
  <c r="BM93" i="47"/>
  <c r="BJ86" i="47"/>
  <c r="BN93" i="47"/>
  <c r="BO92" i="47"/>
  <c r="AV159" i="47"/>
  <c r="BN92" i="47"/>
  <c r="BJ87" i="47"/>
  <c r="BL92" i="47"/>
  <c r="BB204" i="47"/>
  <c r="BM90" i="47"/>
  <c r="BI80" i="47"/>
  <c r="AV114" i="47"/>
  <c r="BM89" i="47"/>
  <c r="BH93" i="47"/>
  <c r="BQ91" i="47"/>
  <c r="BH90" i="47"/>
  <c r="BO89" i="47"/>
  <c r="BK91" i="47"/>
  <c r="BN90" i="47"/>
  <c r="BO91" i="47"/>
  <c r="BK90" i="47"/>
  <c r="BP93" i="47"/>
  <c r="BN91" i="47"/>
  <c r="BL89" i="47"/>
  <c r="BQ89" i="47"/>
  <c r="BI82" i="47"/>
  <c r="AV204" i="47"/>
  <c r="BQ92" i="47"/>
  <c r="BL90" i="47"/>
  <c r="BO93" i="47"/>
  <c r="BJ85" i="47"/>
  <c r="BN89" i="47"/>
  <c r="BJ88" i="47"/>
  <c r="BP89" i="47"/>
  <c r="BH91" i="47"/>
  <c r="BH89" i="47"/>
  <c r="BK89" i="47"/>
  <c r="BQ90" i="47"/>
  <c r="BK92" i="47"/>
  <c r="BB159" i="47"/>
  <c r="BI81" i="47"/>
  <c r="BQ93" i="47"/>
  <c r="BH92" i="47"/>
  <c r="BL93" i="47"/>
  <c r="BO90" i="47"/>
  <c r="BP91" i="47"/>
  <c r="BM91" i="47"/>
  <c r="AW67" i="47" l="1"/>
  <c r="AW159" i="47"/>
  <c r="AW113" i="47"/>
  <c r="AW204" i="47"/>
  <c r="BC204" i="47"/>
  <c r="BC114" i="47"/>
  <c r="BC159" i="47"/>
  <c r="DQ546" i="35"/>
  <c r="DP546" i="35"/>
  <c r="DU545" i="35"/>
  <c r="DX545" i="35"/>
  <c r="DT545" i="35"/>
  <c r="DV545" i="35"/>
  <c r="DW545" i="35"/>
  <c r="DD547" i="35"/>
  <c r="DZ546" i="35"/>
  <c r="DG547" i="35"/>
  <c r="EC546" i="35"/>
  <c r="DE547" i="35"/>
  <c r="EA546" i="35"/>
  <c r="DF547" i="35"/>
  <c r="EB546" i="35"/>
  <c r="DC547" i="35"/>
  <c r="DY546" i="35"/>
  <c r="CJ546" i="35"/>
  <c r="CK546" i="35" s="1"/>
  <c r="CE547" i="35"/>
  <c r="DL547" i="35" s="1"/>
  <c r="CD547" i="35"/>
  <c r="DK547" i="35" s="1"/>
  <c r="CI547" i="35"/>
  <c r="BZ548" i="35"/>
  <c r="BX548" i="35"/>
  <c r="BY548" i="35"/>
  <c r="CH548" i="35"/>
  <c r="BI88" i="47"/>
  <c r="BI85" i="47"/>
  <c r="BI86" i="47"/>
  <c r="BI84" i="47"/>
  <c r="BI87" i="47"/>
  <c r="AW68" i="47" l="1"/>
  <c r="AW114" i="47"/>
  <c r="DP547" i="35"/>
  <c r="DQ547" i="35"/>
  <c r="DX546" i="35"/>
  <c r="DW546" i="35"/>
  <c r="DU546" i="35"/>
  <c r="DT546" i="35"/>
  <c r="DV546" i="35"/>
  <c r="DF548" i="35"/>
  <c r="EB547" i="35"/>
  <c r="DC548" i="35"/>
  <c r="DY547" i="35"/>
  <c r="DE548" i="35"/>
  <c r="EA547" i="35"/>
  <c r="DG548" i="35"/>
  <c r="EC547" i="35"/>
  <c r="DD548" i="35"/>
  <c r="DZ547" i="35"/>
  <c r="CJ547" i="35"/>
  <c r="CK547" i="35" s="1"/>
  <c r="CD548" i="35"/>
  <c r="DK548" i="35" s="1"/>
  <c r="CE548" i="35"/>
  <c r="DL548" i="35" s="1"/>
  <c r="CI548" i="35"/>
  <c r="BX549" i="35"/>
  <c r="BY549" i="35"/>
  <c r="BZ549" i="35"/>
  <c r="CH549" i="35"/>
  <c r="BI89" i="47"/>
  <c r="BI93" i="47"/>
  <c r="BI91" i="47"/>
  <c r="BI92" i="47"/>
  <c r="BI90" i="47"/>
  <c r="DQ548" i="35" l="1"/>
  <c r="DP548" i="35"/>
  <c r="DV547" i="35"/>
  <c r="DX547" i="35"/>
  <c r="DU547" i="35"/>
  <c r="DT547" i="35"/>
  <c r="DW547" i="35"/>
  <c r="DG549" i="35"/>
  <c r="EC548" i="35"/>
  <c r="DD549" i="35"/>
  <c r="DZ548" i="35"/>
  <c r="DE549" i="35"/>
  <c r="EA548" i="35"/>
  <c r="DC549" i="35"/>
  <c r="DY548" i="35"/>
  <c r="DF549" i="35"/>
  <c r="EB548" i="35"/>
  <c r="CJ548" i="35"/>
  <c r="CK548" i="35" s="1"/>
  <c r="CD549" i="35"/>
  <c r="DK549" i="35" s="1"/>
  <c r="CE549" i="35"/>
  <c r="DL549" i="35" s="1"/>
  <c r="CI549" i="35"/>
  <c r="BZ550" i="35"/>
  <c r="BY550" i="35"/>
  <c r="BX550" i="35"/>
  <c r="CH550" i="35"/>
  <c r="AU103" i="36" l="1"/>
  <c r="AU144" i="36"/>
  <c r="AV66" i="36"/>
  <c r="AV67" i="36"/>
  <c r="AV108" i="36"/>
  <c r="AU182" i="36"/>
  <c r="AU62" i="36"/>
  <c r="AU142" i="36"/>
  <c r="AU61" i="36"/>
  <c r="AU59" i="36"/>
  <c r="AU99" i="36"/>
  <c r="AV147" i="36"/>
  <c r="AV24" i="36"/>
  <c r="AV26" i="36"/>
  <c r="AU102" i="36"/>
  <c r="AV65" i="36"/>
  <c r="AU140" i="36"/>
  <c r="DP549" i="35"/>
  <c r="DQ549" i="35"/>
  <c r="DX548" i="35"/>
  <c r="DV548" i="35"/>
  <c r="DU548" i="35"/>
  <c r="DW548" i="35"/>
  <c r="DT548" i="35"/>
  <c r="DC550" i="35"/>
  <c r="DY549" i="35"/>
  <c r="DF550" i="35"/>
  <c r="EB549" i="35"/>
  <c r="DE550" i="35"/>
  <c r="EA549" i="35"/>
  <c r="DD550" i="35"/>
  <c r="DZ549" i="35"/>
  <c r="DG550" i="35"/>
  <c r="EC549" i="35"/>
  <c r="CE550" i="35"/>
  <c r="DL550" i="35" s="1"/>
  <c r="CD550" i="35"/>
  <c r="DK550" i="35" s="1"/>
  <c r="CI550" i="35"/>
  <c r="BZ551" i="35"/>
  <c r="BY551" i="35"/>
  <c r="BX551" i="35"/>
  <c r="CH551" i="35"/>
  <c r="CJ549" i="35"/>
  <c r="CK549" i="35" s="1"/>
  <c r="DP550" i="35" l="1"/>
  <c r="DQ550" i="35"/>
  <c r="DW549" i="35"/>
  <c r="DV549" i="35"/>
  <c r="DX549" i="35"/>
  <c r="DU549" i="35"/>
  <c r="DT549" i="35"/>
  <c r="DG551" i="35"/>
  <c r="EC550" i="35"/>
  <c r="DD551" i="35"/>
  <c r="DZ550" i="35"/>
  <c r="DE551" i="35"/>
  <c r="EA550" i="35"/>
  <c r="DF551" i="35"/>
  <c r="EB550" i="35"/>
  <c r="DC551" i="35"/>
  <c r="DY550" i="35"/>
  <c r="CE551" i="35"/>
  <c r="DL551" i="35" s="1"/>
  <c r="CD551" i="35"/>
  <c r="DK551" i="35" s="1"/>
  <c r="CI551" i="35"/>
  <c r="BX552" i="35"/>
  <c r="BZ552" i="35"/>
  <c r="BY552" i="35"/>
  <c r="CH552" i="35"/>
  <c r="CJ550" i="35"/>
  <c r="CK550" i="35" s="1"/>
  <c r="DP551" i="35" l="1"/>
  <c r="DQ551" i="35"/>
  <c r="DX550" i="35"/>
  <c r="DU550" i="35"/>
  <c r="DV550" i="35"/>
  <c r="DW550" i="35"/>
  <c r="DT550" i="35"/>
  <c r="DC552" i="35"/>
  <c r="DY551" i="35"/>
  <c r="DF552" i="35"/>
  <c r="EB551" i="35"/>
  <c r="DE552" i="35"/>
  <c r="EA551" i="35"/>
  <c r="DD552" i="35"/>
  <c r="DZ551" i="35"/>
  <c r="DG552" i="35"/>
  <c r="EC551" i="35"/>
  <c r="CJ551" i="35"/>
  <c r="CK551" i="35" s="1"/>
  <c r="CE552" i="35"/>
  <c r="DL552" i="35" s="1"/>
  <c r="CD552" i="35"/>
  <c r="DK552" i="35" s="1"/>
  <c r="CI552" i="35"/>
  <c r="BZ553" i="35"/>
  <c r="BY553" i="35"/>
  <c r="BX553" i="35"/>
  <c r="CH553" i="35"/>
  <c r="ER72" i="35"/>
  <c r="EL99" i="35"/>
  <c r="ER20" i="35"/>
  <c r="ER12" i="35"/>
  <c r="ER171" i="35"/>
  <c r="ES27" i="35"/>
  <c r="EQ57" i="35"/>
  <c r="ES144" i="35"/>
  <c r="EW130" i="35"/>
  <c r="EQ89" i="35"/>
  <c r="ER46" i="35"/>
  <c r="EJ6" i="35"/>
  <c r="V30" i="35"/>
  <c r="EJ54" i="35"/>
  <c r="BO96" i="47"/>
  <c r="EI100" i="35"/>
  <c r="EL6" i="35"/>
  <c r="EW148" i="35"/>
  <c r="ET97" i="35"/>
  <c r="EU128" i="35"/>
  <c r="EW175" i="35"/>
  <c r="T19" i="35"/>
  <c r="ES173" i="35"/>
  <c r="ET88" i="35"/>
  <c r="EQ154" i="35"/>
  <c r="U21" i="35"/>
  <c r="EK51" i="35"/>
  <c r="EQ193" i="35"/>
  <c r="W30" i="35"/>
  <c r="EQ144" i="35"/>
  <c r="EQ23" i="35"/>
  <c r="EK53" i="35"/>
  <c r="ET18" i="35"/>
  <c r="EU144" i="35"/>
  <c r="EW191" i="35"/>
  <c r="EK100" i="35"/>
  <c r="EK189" i="35"/>
  <c r="ET72" i="35"/>
  <c r="EW145" i="35"/>
  <c r="ET145" i="35"/>
  <c r="EQ26" i="35"/>
  <c r="ER108" i="35"/>
  <c r="U27" i="35"/>
  <c r="EQ72" i="35"/>
  <c r="ER48" i="35"/>
  <c r="EQ28" i="35"/>
  <c r="EW193" i="35"/>
  <c r="W25" i="35"/>
  <c r="ET131" i="35"/>
  <c r="S13" i="35"/>
  <c r="ER61" i="35"/>
  <c r="EK6" i="35"/>
  <c r="ER113" i="35"/>
  <c r="ES107" i="35"/>
  <c r="U26" i="35"/>
  <c r="EJ51" i="35"/>
  <c r="EI147" i="35"/>
  <c r="ET55" i="35"/>
  <c r="EU87" i="35"/>
  <c r="EQ137" i="35"/>
  <c r="BK97" i="47"/>
  <c r="ER98" i="35"/>
  <c r="ER67" i="35"/>
  <c r="ET142" i="35"/>
  <c r="ER7" i="35"/>
  <c r="EQ173" i="35"/>
  <c r="EU154" i="35"/>
  <c r="EW26" i="35"/>
  <c r="ES64" i="35"/>
  <c r="ET129" i="35"/>
  <c r="EH192" i="35"/>
  <c r="BK98" i="47"/>
  <c r="EQ113" i="35"/>
  <c r="EU148" i="35"/>
  <c r="ER174" i="35"/>
  <c r="EL8" i="35"/>
  <c r="ES177" i="35"/>
  <c r="EU67" i="35"/>
  <c r="EK5" i="35"/>
  <c r="EW144" i="35"/>
  <c r="ET175" i="35"/>
  <c r="V31" i="35"/>
  <c r="T13" i="35"/>
  <c r="EQ69" i="35"/>
  <c r="EJ192" i="35"/>
  <c r="EL101" i="35"/>
  <c r="EU179" i="35"/>
  <c r="V6" i="35"/>
  <c r="ES178" i="35"/>
  <c r="EU177" i="35"/>
  <c r="ES61" i="35"/>
  <c r="U7" i="35"/>
  <c r="ES71" i="35"/>
  <c r="ER105" i="35"/>
  <c r="ES132" i="35"/>
  <c r="EQ20" i="35"/>
  <c r="ES12" i="35"/>
  <c r="S26" i="35"/>
  <c r="EL50" i="35"/>
  <c r="T24" i="35"/>
  <c r="EU129" i="35"/>
  <c r="EW12" i="35"/>
  <c r="ER153" i="35"/>
  <c r="EU71" i="35"/>
  <c r="EQ51" i="35"/>
  <c r="EU111" i="35"/>
  <c r="EQ152" i="35"/>
  <c r="EW24" i="35"/>
  <c r="EW59" i="35"/>
  <c r="ES98" i="35"/>
  <c r="ET149" i="35"/>
  <c r="S10" i="35"/>
  <c r="ER188" i="35"/>
  <c r="EW187" i="35"/>
  <c r="ER22" i="35"/>
  <c r="EU108" i="35"/>
  <c r="AV206" i="47"/>
  <c r="EI190" i="35"/>
  <c r="EK50" i="35"/>
  <c r="U16" i="35"/>
  <c r="ER95" i="35"/>
  <c r="EJ143" i="35"/>
  <c r="ET103" i="35"/>
  <c r="ET46" i="35"/>
  <c r="W10" i="35"/>
  <c r="EH96" i="35"/>
  <c r="EH185" i="35"/>
  <c r="BJ95" i="47"/>
  <c r="EL53" i="35"/>
  <c r="ER129" i="35"/>
  <c r="EW56" i="35"/>
  <c r="EJ186" i="35"/>
  <c r="ER11" i="35"/>
  <c r="EW185" i="35"/>
  <c r="EQ176" i="35"/>
  <c r="ET191" i="35"/>
  <c r="EW99" i="35"/>
  <c r="EL96" i="35"/>
  <c r="ER88" i="35"/>
  <c r="ES137" i="35"/>
  <c r="S29" i="35"/>
  <c r="EI54" i="35"/>
  <c r="EJ96" i="35"/>
  <c r="EK192" i="35"/>
  <c r="T14" i="35"/>
  <c r="ER137" i="35"/>
  <c r="ET13" i="35"/>
  <c r="EU174" i="35"/>
  <c r="EX193" i="35"/>
  <c r="ET177" i="35"/>
  <c r="ER145" i="35"/>
  <c r="ET140" i="35"/>
  <c r="EQ46" i="35"/>
  <c r="EH189" i="35"/>
  <c r="V18" i="35"/>
  <c r="EQ99" i="35"/>
  <c r="EW7" i="35"/>
  <c r="EU183" i="35"/>
  <c r="BQ96" i="47"/>
  <c r="ET27" i="35"/>
  <c r="ES8" i="35"/>
  <c r="ER180" i="35"/>
  <c r="EQ60" i="35"/>
  <c r="ET47" i="35"/>
  <c r="EW138" i="35"/>
  <c r="EH145" i="35"/>
  <c r="ER63" i="35"/>
  <c r="EU49" i="35"/>
  <c r="S12" i="35"/>
  <c r="EL56" i="35"/>
  <c r="EQ15" i="35"/>
  <c r="ET9" i="35"/>
  <c r="EU191" i="35"/>
  <c r="EQ141" i="35"/>
  <c r="EW13" i="35"/>
  <c r="ER50" i="35"/>
  <c r="BL95" i="47"/>
  <c r="ES176" i="35"/>
  <c r="EQ64" i="35"/>
  <c r="ES67" i="35"/>
  <c r="EW50" i="35"/>
  <c r="ES5" i="35"/>
  <c r="ET151" i="35"/>
  <c r="ET96" i="35"/>
  <c r="ET15" i="35"/>
  <c r="ES138" i="35"/>
  <c r="EI191" i="35"/>
  <c r="S16" i="35"/>
  <c r="EW135" i="35"/>
  <c r="EU190" i="35"/>
  <c r="ET22" i="35"/>
  <c r="ET174" i="35"/>
  <c r="EU103" i="35"/>
  <c r="ET179" i="35"/>
  <c r="T18" i="35"/>
  <c r="ES102" i="35"/>
  <c r="ER6" i="35"/>
  <c r="EU137" i="35"/>
  <c r="EU30" i="35"/>
  <c r="ET111" i="35"/>
  <c r="EW174" i="35"/>
  <c r="ER170" i="35"/>
  <c r="EJ11" i="35"/>
  <c r="ER181" i="35"/>
  <c r="EW91" i="35"/>
  <c r="EQ58" i="35"/>
  <c r="EJ53" i="35"/>
  <c r="S9" i="35"/>
  <c r="ET108" i="35"/>
  <c r="T29" i="35"/>
  <c r="EL144" i="35"/>
  <c r="EH51" i="35"/>
  <c r="ET181" i="35"/>
  <c r="EU97" i="35"/>
  <c r="EU150" i="35"/>
  <c r="EU182" i="35"/>
  <c r="EL51" i="35"/>
  <c r="EQ55" i="35"/>
  <c r="U19" i="35"/>
  <c r="EJ146" i="35"/>
  <c r="ET11" i="35"/>
  <c r="V24" i="35"/>
  <c r="V5" i="35"/>
  <c r="EK10" i="35"/>
  <c r="EJ95" i="35"/>
  <c r="EW15" i="35"/>
  <c r="EQ56" i="35"/>
  <c r="EQ134" i="35"/>
  <c r="ES16" i="35"/>
  <c r="EH97" i="35"/>
  <c r="EW188" i="35"/>
  <c r="EX188" i="35" s="1"/>
  <c r="ES146" i="35"/>
  <c r="T25" i="35"/>
  <c r="ES151" i="35"/>
  <c r="EW5" i="35"/>
  <c r="EW9" i="35"/>
  <c r="ET172" i="35"/>
  <c r="ET99" i="35"/>
  <c r="EW195" i="35"/>
  <c r="EW182" i="35"/>
  <c r="ES111" i="35"/>
  <c r="ET64" i="35"/>
  <c r="EW154" i="35"/>
  <c r="EI11" i="35"/>
  <c r="ES30" i="35"/>
  <c r="EU69" i="35"/>
  <c r="ET192" i="35"/>
  <c r="EQ130" i="35"/>
  <c r="ER49" i="35"/>
  <c r="EQ153" i="35"/>
  <c r="EJ98" i="35"/>
  <c r="BQ95" i="47"/>
  <c r="ER148" i="35"/>
  <c r="EU184" i="35"/>
  <c r="ES68" i="35"/>
  <c r="EU72" i="35"/>
  <c r="ET68" i="35"/>
  <c r="EW54" i="35"/>
  <c r="ER104" i="35"/>
  <c r="ER177" i="35"/>
  <c r="EI51" i="35"/>
  <c r="EQ180" i="35"/>
  <c r="EQ59" i="35"/>
  <c r="W12" i="35"/>
  <c r="EI6" i="35"/>
  <c r="ER15" i="35"/>
  <c r="EU152" i="35"/>
  <c r="EQ189" i="35"/>
  <c r="T9" i="35"/>
  <c r="ER144" i="35"/>
  <c r="ET144" i="35"/>
  <c r="ES72" i="35"/>
  <c r="EL10" i="35"/>
  <c r="ER56" i="35"/>
  <c r="V11" i="35"/>
  <c r="ES65" i="35"/>
  <c r="BJ93" i="47"/>
  <c r="ES110" i="35"/>
  <c r="EU15" i="35"/>
  <c r="S24" i="35"/>
  <c r="EU19" i="35"/>
  <c r="EQ182" i="35"/>
  <c r="T10" i="35"/>
  <c r="EQ53" i="35"/>
  <c r="ET7" i="35"/>
  <c r="EQ110" i="35"/>
  <c r="ES88" i="35"/>
  <c r="EW110" i="35"/>
  <c r="ES46" i="35"/>
  <c r="ES190" i="35"/>
  <c r="ET146" i="35"/>
  <c r="T8" i="35"/>
  <c r="EI97" i="35"/>
  <c r="EU57" i="35"/>
  <c r="EQ92" i="35"/>
  <c r="ET183" i="35"/>
  <c r="ER91" i="35"/>
  <c r="EW180" i="35"/>
  <c r="EJ185" i="35"/>
  <c r="EH141" i="35"/>
  <c r="EQ187" i="35"/>
  <c r="EJ56" i="35"/>
  <c r="S8" i="35"/>
  <c r="EX174" i="35"/>
  <c r="ER19" i="35"/>
  <c r="V17" i="35"/>
  <c r="ER131" i="35"/>
  <c r="EU139" i="35"/>
  <c r="BL96" i="47"/>
  <c r="U30" i="35"/>
  <c r="EQ151" i="35"/>
  <c r="ES135" i="35"/>
  <c r="ES48" i="35"/>
  <c r="EU7" i="35"/>
  <c r="EU109" i="35"/>
  <c r="U6" i="35"/>
  <c r="W28" i="35"/>
  <c r="EW58" i="35"/>
  <c r="ET50" i="35"/>
  <c r="EJ145" i="35"/>
  <c r="EQ178" i="35"/>
  <c r="ER151" i="35"/>
  <c r="BL98" i="47"/>
  <c r="ER169" i="35"/>
  <c r="EW147" i="35"/>
  <c r="BP97" i="47"/>
  <c r="AV205" i="47"/>
  <c r="ER29" i="35"/>
  <c r="BJ94" i="47"/>
  <c r="V26" i="35"/>
  <c r="EI52" i="35"/>
  <c r="S28" i="35"/>
  <c r="ES131" i="35"/>
  <c r="EQ100" i="35"/>
  <c r="T28" i="35"/>
  <c r="EL55" i="35"/>
  <c r="EW8" i="35"/>
  <c r="EU88" i="35"/>
  <c r="ER175" i="35"/>
  <c r="EW67" i="35"/>
  <c r="EW149" i="35"/>
  <c r="EX149" i="35" s="1"/>
  <c r="ES188" i="35"/>
  <c r="EW152" i="35"/>
  <c r="EU195" i="35"/>
  <c r="EW66" i="35"/>
  <c r="EQ67" i="35"/>
  <c r="ER25" i="35"/>
  <c r="EL187" i="35"/>
  <c r="ES10" i="35"/>
  <c r="EU181" i="35"/>
  <c r="EX9" i="35"/>
  <c r="ER10" i="35"/>
  <c r="EW108" i="35"/>
  <c r="EL186" i="35"/>
  <c r="EH53" i="35"/>
  <c r="EW179" i="35"/>
  <c r="EX179" i="35" s="1"/>
  <c r="EQ95" i="35"/>
  <c r="EW25" i="35"/>
  <c r="EX25" i="35" s="1"/>
  <c r="EQ61" i="35"/>
  <c r="EK55" i="35"/>
  <c r="EW134" i="35"/>
  <c r="ET106" i="35"/>
  <c r="BO95" i="47"/>
  <c r="ET28" i="35"/>
  <c r="ES136" i="35"/>
  <c r="ER99" i="35"/>
  <c r="ER154" i="35"/>
  <c r="ET91" i="35"/>
  <c r="EI56" i="35"/>
  <c r="EQ52" i="35"/>
  <c r="ES143" i="35"/>
  <c r="EU186" i="35"/>
  <c r="U9" i="35"/>
  <c r="ET193" i="35"/>
  <c r="ET137" i="35"/>
  <c r="ES152" i="35"/>
  <c r="EQ12" i="35"/>
  <c r="ET61" i="35"/>
  <c r="EQ18" i="35"/>
  <c r="V16" i="35"/>
  <c r="EU47" i="35"/>
  <c r="ES89" i="35"/>
  <c r="EW92" i="35"/>
  <c r="EX92" i="35" s="1"/>
  <c r="EW29" i="35"/>
  <c r="EX29" i="35" s="1"/>
  <c r="S19" i="35"/>
  <c r="EQ170" i="35"/>
  <c r="EW170" i="35"/>
  <c r="EW146" i="35"/>
  <c r="EU101" i="35"/>
  <c r="EL185" i="35"/>
  <c r="EQ22" i="35"/>
  <c r="EW19" i="35"/>
  <c r="W11" i="35"/>
  <c r="EU28" i="35"/>
  <c r="ES171" i="35"/>
  <c r="EW176" i="35"/>
  <c r="EJ142" i="35"/>
  <c r="ER53" i="35"/>
  <c r="EW143" i="35"/>
  <c r="ER150" i="35"/>
  <c r="EU60" i="35"/>
  <c r="ES193" i="35"/>
  <c r="ER92" i="35"/>
  <c r="ES153" i="35"/>
  <c r="U13" i="35"/>
  <c r="ET60" i="35"/>
  <c r="S11" i="35"/>
  <c r="ET147" i="35"/>
  <c r="EU6" i="35"/>
  <c r="W6" i="35"/>
  <c r="ER5" i="35"/>
  <c r="BO94" i="47"/>
  <c r="EQ29" i="35"/>
  <c r="EU55" i="35"/>
  <c r="EW132" i="35"/>
  <c r="V7" i="35"/>
  <c r="EX59" i="35"/>
  <c r="ER138" i="35"/>
  <c r="W15" i="35"/>
  <c r="ET59" i="35"/>
  <c r="EU16" i="35"/>
  <c r="EW169" i="35"/>
  <c r="EU66" i="35"/>
  <c r="ES106" i="35"/>
  <c r="U10" i="35"/>
  <c r="ES52" i="35"/>
  <c r="EQ25" i="35"/>
  <c r="EQ11" i="35"/>
  <c r="ER130" i="35"/>
  <c r="BP94" i="47"/>
  <c r="ES7" i="35"/>
  <c r="ER111" i="35"/>
  <c r="EJ187" i="35"/>
  <c r="T11" i="35"/>
  <c r="V22" i="35"/>
  <c r="ET178" i="35"/>
  <c r="EJ101" i="35"/>
  <c r="EQ5" i="35"/>
  <c r="U14" i="35"/>
  <c r="W16" i="35"/>
  <c r="EW14" i="35"/>
  <c r="EL100" i="35"/>
  <c r="U29" i="35"/>
  <c r="ES103" i="35"/>
  <c r="ES21" i="35"/>
  <c r="BL97" i="47"/>
  <c r="EH95" i="35"/>
  <c r="EH190" i="35"/>
  <c r="ER106" i="35"/>
  <c r="ET113" i="35"/>
  <c r="EK191" i="35"/>
  <c r="ER190" i="35"/>
  <c r="ES108" i="35"/>
  <c r="EJ141" i="35"/>
  <c r="EW139" i="35"/>
  <c r="ES140" i="35"/>
  <c r="BP95" i="47"/>
  <c r="EU102" i="35"/>
  <c r="ET107" i="35"/>
  <c r="T7" i="35"/>
  <c r="V27" i="35"/>
  <c r="EU151" i="35"/>
  <c r="EQ174" i="35"/>
  <c r="EK99" i="35"/>
  <c r="T16" i="35"/>
  <c r="S31" i="35"/>
  <c r="EU169" i="35"/>
  <c r="EH8" i="35"/>
  <c r="EH142" i="35"/>
  <c r="ET52" i="35"/>
  <c r="EW64" i="35"/>
  <c r="EQ106" i="35"/>
  <c r="BJ97" i="47"/>
  <c r="EU96" i="35"/>
  <c r="EQ133" i="35"/>
  <c r="EI96" i="35"/>
  <c r="ET93" i="35"/>
  <c r="EI5" i="35"/>
  <c r="V10" i="35"/>
  <c r="EU25" i="35"/>
  <c r="EQ87" i="35"/>
  <c r="ET20" i="35"/>
  <c r="ER102" i="35"/>
  <c r="U5" i="35"/>
  <c r="EL95" i="35"/>
  <c r="ET23" i="35"/>
  <c r="EJ190" i="35"/>
  <c r="EW190" i="35"/>
  <c r="EJ5" i="35"/>
  <c r="ET132" i="35"/>
  <c r="ES109" i="35"/>
  <c r="ES180" i="35"/>
  <c r="ET94" i="35"/>
  <c r="ER136" i="35"/>
  <c r="EU61" i="35"/>
  <c r="EI145" i="35"/>
  <c r="EH186" i="35"/>
  <c r="ES170" i="35"/>
  <c r="S21" i="35"/>
  <c r="EK146" i="35"/>
  <c r="EI101" i="35"/>
  <c r="ER68" i="35"/>
  <c r="ER55" i="35"/>
  <c r="ET184" i="35"/>
  <c r="EH54" i="35"/>
  <c r="EQ88" i="35"/>
  <c r="EL145" i="35"/>
  <c r="EL142" i="35"/>
  <c r="W21" i="35"/>
  <c r="ES192" i="35"/>
  <c r="ET138" i="35"/>
  <c r="EQ96" i="35"/>
  <c r="ET67" i="35"/>
  <c r="EQ17" i="35"/>
  <c r="EU146" i="35"/>
  <c r="ER71" i="35"/>
  <c r="EK54" i="35"/>
  <c r="ER9" i="35"/>
  <c r="ER13" i="35"/>
  <c r="ET171" i="35"/>
  <c r="S17" i="35"/>
  <c r="EL98" i="35"/>
  <c r="EQ188" i="35"/>
  <c r="ET17" i="35"/>
  <c r="EW178" i="35"/>
  <c r="EX178" i="35" s="1"/>
  <c r="S14" i="35"/>
  <c r="EH188" i="35"/>
  <c r="EU135" i="35"/>
  <c r="EK56" i="35"/>
  <c r="ER28" i="35"/>
  <c r="W27" i="35"/>
  <c r="ER47" i="35"/>
  <c r="EL52" i="35"/>
  <c r="EU145" i="35"/>
  <c r="EL146" i="35"/>
  <c r="ER186" i="35"/>
  <c r="EI8" i="35"/>
  <c r="ES104" i="35"/>
  <c r="ES66" i="35"/>
  <c r="EQ171" i="35"/>
  <c r="ER187" i="35"/>
  <c r="EX5" i="35"/>
  <c r="EL188" i="35"/>
  <c r="EQ94" i="35"/>
  <c r="EW137" i="35"/>
  <c r="ES99" i="35"/>
  <c r="ER193" i="35"/>
  <c r="ES15" i="35"/>
  <c r="ES17" i="35"/>
  <c r="EH191" i="35"/>
  <c r="EQ128" i="35"/>
  <c r="EU107" i="35"/>
  <c r="EJ140" i="35"/>
  <c r="EK185" i="35"/>
  <c r="EU56" i="35"/>
  <c r="EX190" i="35"/>
  <c r="ER59" i="35"/>
  <c r="ES51" i="35"/>
  <c r="BO97" i="47"/>
  <c r="EX170" i="35"/>
  <c r="ES28" i="35"/>
  <c r="EX145" i="35"/>
  <c r="V29" i="35"/>
  <c r="EW20" i="35"/>
  <c r="EW18" i="35"/>
  <c r="EQ63" i="35"/>
  <c r="EJ8" i="35"/>
  <c r="EQ175" i="35"/>
  <c r="EW151" i="35"/>
  <c r="EU14" i="35"/>
  <c r="EQ184" i="35"/>
  <c r="T26" i="35"/>
  <c r="S20" i="35"/>
  <c r="ER90" i="35"/>
  <c r="EX139" i="35"/>
  <c r="EX24" i="35"/>
  <c r="EQ191" i="35"/>
  <c r="U25" i="35"/>
  <c r="EW94" i="35"/>
  <c r="EU94" i="35"/>
  <c r="EQ8" i="35"/>
  <c r="ET189" i="35"/>
  <c r="EK147" i="35"/>
  <c r="EQ27" i="35"/>
  <c r="ET152" i="35"/>
  <c r="EU26" i="35"/>
  <c r="EU53" i="35"/>
  <c r="ES100" i="35"/>
  <c r="EK190" i="35"/>
  <c r="ET69" i="35"/>
  <c r="BQ94" i="47"/>
  <c r="EW112" i="35"/>
  <c r="ES184" i="35"/>
  <c r="ER195" i="35"/>
  <c r="V8" i="35"/>
  <c r="EQ135" i="35"/>
  <c r="ET26" i="35"/>
  <c r="EI141" i="35"/>
  <c r="S5" i="35"/>
  <c r="EQ109" i="35"/>
  <c r="EU23" i="35"/>
  <c r="EW113" i="35"/>
  <c r="ER142" i="35"/>
  <c r="EQ179" i="35"/>
  <c r="EW21" i="35"/>
  <c r="EX21" i="35" s="1"/>
  <c r="EW189" i="35"/>
  <c r="EW101" i="35"/>
  <c r="V19" i="35"/>
  <c r="EU48" i="35"/>
  <c r="EU170" i="35"/>
  <c r="EH140" i="35"/>
  <c r="ET141" i="35"/>
  <c r="ER112" i="35"/>
  <c r="S22" i="35"/>
  <c r="EX94" i="35"/>
  <c r="EQ138" i="35"/>
  <c r="ET53" i="35"/>
  <c r="ET8" i="35"/>
  <c r="EQ103" i="35"/>
  <c r="T6" i="35"/>
  <c r="EQ97" i="35"/>
  <c r="ET190" i="35"/>
  <c r="EH187" i="35"/>
  <c r="EQ177" i="35"/>
  <c r="T23" i="35"/>
  <c r="ES96" i="35"/>
  <c r="BJ98" i="47"/>
  <c r="ER189" i="35"/>
  <c r="T5" i="35"/>
  <c r="EK7" i="35"/>
  <c r="EH52" i="35"/>
  <c r="ES19" i="35"/>
  <c r="ER185" i="35"/>
  <c r="ES47" i="35"/>
  <c r="EQ49" i="35"/>
  <c r="V9" i="35"/>
  <c r="ER143" i="35"/>
  <c r="ER147" i="35"/>
  <c r="U15" i="35"/>
  <c r="ES95" i="35"/>
  <c r="ER60" i="35"/>
  <c r="EI146" i="35"/>
  <c r="EK8" i="35"/>
  <c r="ER97" i="35"/>
  <c r="EU92" i="35"/>
  <c r="W29" i="35"/>
  <c r="EI142" i="35"/>
  <c r="EQ93" i="35"/>
  <c r="ER14" i="35"/>
  <c r="ET66" i="35"/>
  <c r="EW172" i="35"/>
  <c r="EX172" i="35" s="1"/>
  <c r="ES141" i="35"/>
  <c r="EU12" i="35"/>
  <c r="EU31" i="35"/>
  <c r="EH146" i="35"/>
  <c r="U20" i="35"/>
  <c r="EW186" i="35"/>
  <c r="EX186" i="35" s="1"/>
  <c r="EW133" i="35"/>
  <c r="EX133" i="35" s="1"/>
  <c r="ER27" i="35"/>
  <c r="EQ142" i="35"/>
  <c r="ES139" i="35"/>
  <c r="U8" i="35"/>
  <c r="ER57" i="35"/>
  <c r="EU29" i="35"/>
  <c r="EW129" i="35"/>
  <c r="W8" i="35"/>
  <c r="ET150" i="35"/>
  <c r="U18" i="35"/>
  <c r="EU143" i="35"/>
  <c r="ET188" i="35"/>
  <c r="EH9" i="35"/>
  <c r="EU18" i="35"/>
  <c r="S25" i="35"/>
  <c r="ER135" i="35"/>
  <c r="EQ54" i="35"/>
  <c r="EU51" i="35"/>
  <c r="ER184" i="35"/>
  <c r="EW49" i="35"/>
  <c r="EX49" i="35" s="1"/>
  <c r="ER62" i="35"/>
  <c r="EU175" i="35"/>
  <c r="ES186" i="35"/>
  <c r="V25" i="35"/>
  <c r="EU52" i="35"/>
  <c r="ES18" i="35"/>
  <c r="ES195" i="35"/>
  <c r="ES57" i="35"/>
  <c r="EQ48" i="35"/>
  <c r="EX175" i="35"/>
  <c r="EW173" i="35"/>
  <c r="ES175" i="35"/>
  <c r="EI186" i="35"/>
  <c r="ER141" i="35"/>
  <c r="EU136" i="35"/>
  <c r="EU100" i="35"/>
  <c r="V14" i="35"/>
  <c r="EL189" i="35"/>
  <c r="ES25" i="35"/>
  <c r="EU93" i="35"/>
  <c r="EI187" i="35"/>
  <c r="EW93" i="35"/>
  <c r="EX93" i="35" s="1"/>
  <c r="V20" i="35"/>
  <c r="BJ90" i="47"/>
  <c r="ES49" i="35"/>
  <c r="EQ112" i="35"/>
  <c r="ET25" i="35"/>
  <c r="ER103" i="35"/>
  <c r="EL190" i="35"/>
  <c r="ET170" i="35"/>
  <c r="EI188" i="35"/>
  <c r="EW71" i="35"/>
  <c r="ET101" i="35"/>
  <c r="ES134" i="35"/>
  <c r="EQ150" i="35"/>
  <c r="ES129" i="35"/>
  <c r="EQ98" i="35"/>
  <c r="BQ98" i="47"/>
  <c r="ER87" i="35"/>
  <c r="EU68" i="35"/>
  <c r="EU104" i="35"/>
  <c r="ER132" i="35"/>
  <c r="EU178" i="35"/>
  <c r="EJ147" i="35"/>
  <c r="ES93" i="35"/>
  <c r="EU46" i="35"/>
  <c r="V28" i="35"/>
  <c r="ET19" i="35"/>
  <c r="ET10" i="35"/>
  <c r="EQ70" i="35"/>
  <c r="EU132" i="35"/>
  <c r="ET51" i="35"/>
  <c r="EU138" i="35"/>
  <c r="U23" i="35"/>
  <c r="EU153" i="35"/>
  <c r="ER100" i="35"/>
  <c r="W13" i="35"/>
  <c r="EX26" i="35"/>
  <c r="EH143" i="35"/>
  <c r="EW88" i="35"/>
  <c r="EU91" i="35"/>
  <c r="EI7" i="35"/>
  <c r="EQ108" i="35"/>
  <c r="EU10" i="35"/>
  <c r="EW48" i="35"/>
  <c r="ER107" i="35"/>
  <c r="EQ145" i="35"/>
  <c r="EU193" i="35"/>
  <c r="ET56" i="35"/>
  <c r="ET58" i="35"/>
  <c r="ES31" i="35"/>
  <c r="ER89" i="35"/>
  <c r="ET153" i="35"/>
  <c r="EX88" i="35"/>
  <c r="BB205" i="47"/>
  <c r="EU130" i="35"/>
  <c r="EX130" i="35"/>
  <c r="ET187" i="35"/>
  <c r="ER96" i="35"/>
  <c r="EX176" i="35"/>
  <c r="EW103" i="35"/>
  <c r="EH100" i="35"/>
  <c r="EW97" i="35"/>
  <c r="EK187" i="35"/>
  <c r="EJ97" i="35"/>
  <c r="ES59" i="35"/>
  <c r="ES26" i="35"/>
  <c r="EL143" i="35"/>
  <c r="ET71" i="35"/>
  <c r="ES185" i="35"/>
  <c r="EU54" i="35"/>
  <c r="ET24" i="35"/>
  <c r="EU64" i="35"/>
  <c r="ES91" i="35"/>
  <c r="ER101" i="35"/>
  <c r="EQ195" i="35"/>
  <c r="W7" i="35"/>
  <c r="ER194" i="35"/>
  <c r="EQ185" i="35"/>
  <c r="EK96" i="35"/>
  <c r="EK186" i="35"/>
  <c r="ES20" i="35"/>
  <c r="ET112" i="35"/>
  <c r="EW31" i="35"/>
  <c r="EW109" i="35"/>
  <c r="EX109" i="35" s="1"/>
  <c r="ER146" i="35"/>
  <c r="EI98" i="35"/>
  <c r="EJ189" i="35"/>
  <c r="EL97" i="35"/>
  <c r="EQ7" i="35"/>
  <c r="EQ183" i="35"/>
  <c r="ES94" i="35"/>
  <c r="ET100" i="35"/>
  <c r="V23" i="35"/>
  <c r="ET105" i="35"/>
  <c r="EW22" i="35"/>
  <c r="EX22" i="35" s="1"/>
  <c r="EQ31" i="35"/>
  <c r="EW181" i="35"/>
  <c r="ES56" i="35"/>
  <c r="ER94" i="35"/>
  <c r="ES90" i="35"/>
  <c r="BK96" i="47"/>
  <c r="T15" i="35"/>
  <c r="BJ92" i="47"/>
  <c r="EQ9" i="35"/>
  <c r="ET185" i="35"/>
  <c r="ES69" i="35"/>
  <c r="EU98" i="35"/>
  <c r="ES14" i="35"/>
  <c r="EI185" i="35"/>
  <c r="EJ191" i="35"/>
  <c r="ER109" i="35"/>
  <c r="EQ21" i="35"/>
  <c r="EU188" i="35"/>
  <c r="ER179" i="35"/>
  <c r="EQ65" i="35"/>
  <c r="EQ192" i="35"/>
  <c r="ES147" i="35"/>
  <c r="ER23" i="35"/>
  <c r="EQ140" i="35"/>
  <c r="ER152" i="35"/>
  <c r="ET54" i="35"/>
  <c r="EU189" i="35"/>
  <c r="EK145" i="35"/>
  <c r="ER66" i="35"/>
  <c r="EW90" i="35"/>
  <c r="EX90" i="35" s="1"/>
  <c r="ES13" i="35"/>
  <c r="EU133" i="35"/>
  <c r="EH56" i="35"/>
  <c r="EW102" i="35"/>
  <c r="ET6" i="35"/>
  <c r="ET148" i="35"/>
  <c r="EW28" i="35"/>
  <c r="EX28" i="35" s="1"/>
  <c r="ES145" i="35"/>
  <c r="EQ16" i="35"/>
  <c r="ER133" i="35"/>
  <c r="ET87" i="35"/>
  <c r="EQ172" i="35"/>
  <c r="EW136" i="35"/>
  <c r="EI95" i="35"/>
  <c r="BO98" i="47"/>
  <c r="ES105" i="35"/>
  <c r="EK98" i="35"/>
  <c r="EQ19" i="35"/>
  <c r="ES58" i="35"/>
  <c r="EH5" i="35"/>
  <c r="EH11" i="35"/>
  <c r="ET135" i="35"/>
  <c r="EU106" i="35"/>
  <c r="EK97" i="35"/>
  <c r="EW52" i="35"/>
  <c r="EW107" i="35"/>
  <c r="EX107" i="35" s="1"/>
  <c r="ES133" i="35"/>
  <c r="EW61" i="35"/>
  <c r="EX61" i="35" s="1"/>
  <c r="EQ101" i="35"/>
  <c r="U24" i="35"/>
  <c r="EQ62" i="35"/>
  <c r="ES50" i="35"/>
  <c r="EU140" i="35"/>
  <c r="EJ188" i="35"/>
  <c r="ER26" i="35"/>
  <c r="EL11" i="35"/>
  <c r="ES150" i="35"/>
  <c r="BP96" i="47"/>
  <c r="EW105" i="35"/>
  <c r="EX105" i="35" s="1"/>
  <c r="S27" i="35"/>
  <c r="ET90" i="35"/>
  <c r="V12" i="35"/>
  <c r="EI189" i="35"/>
  <c r="EX91" i="35"/>
  <c r="ET182" i="35"/>
  <c r="EL192" i="35"/>
  <c r="EW68" i="35"/>
  <c r="ER52" i="35"/>
  <c r="EU173" i="35"/>
  <c r="ET29" i="35"/>
  <c r="ER134" i="35"/>
  <c r="EK142" i="35"/>
  <c r="EW95" i="35"/>
  <c r="EX95" i="35" s="1"/>
  <c r="EU110" i="35"/>
  <c r="T20" i="35"/>
  <c r="EW131" i="35"/>
  <c r="EX131" i="35" s="1"/>
  <c r="EJ144" i="35"/>
  <c r="ER191" i="35"/>
  <c r="T22" i="35"/>
  <c r="EH144" i="35"/>
  <c r="ET194" i="35"/>
  <c r="EL7" i="35"/>
  <c r="ET139" i="35"/>
  <c r="ES24" i="35"/>
  <c r="EU180" i="35"/>
  <c r="BL94" i="47"/>
  <c r="EK188" i="35"/>
  <c r="U22" i="35"/>
  <c r="EQ194" i="35"/>
  <c r="ER149" i="35"/>
  <c r="ER139" i="35"/>
  <c r="EW192" i="35"/>
  <c r="EQ68" i="35"/>
  <c r="ER8" i="35"/>
  <c r="EJ100" i="35"/>
  <c r="EL9" i="35"/>
  <c r="EQ50" i="35"/>
  <c r="EQ111" i="35"/>
  <c r="EU27" i="35"/>
  <c r="BK94" i="47"/>
  <c r="EK144" i="35"/>
  <c r="EW140" i="35"/>
  <c r="EX140" i="35" s="1"/>
  <c r="EW65" i="35"/>
  <c r="EX65" i="35" s="1"/>
  <c r="EW30" i="35"/>
  <c r="ET195" i="35"/>
  <c r="EU65" i="35"/>
  <c r="ER176" i="35"/>
  <c r="ET14" i="35"/>
  <c r="ER140" i="35"/>
  <c r="BJ89" i="47"/>
  <c r="ET130" i="35"/>
  <c r="EU90" i="35"/>
  <c r="EX12" i="35"/>
  <c r="ET176" i="35"/>
  <c r="EH99" i="35"/>
  <c r="ET49" i="35"/>
  <c r="ES6" i="35"/>
  <c r="T31" i="35"/>
  <c r="EQ146" i="35"/>
  <c r="EX19" i="35"/>
  <c r="ER172" i="35"/>
  <c r="ET180" i="35"/>
  <c r="ER54" i="35"/>
  <c r="ES183" i="35"/>
  <c r="EI10" i="35"/>
  <c r="EW184" i="35"/>
  <c r="EU95" i="35"/>
  <c r="EW96" i="35"/>
  <c r="EX96" i="35" s="1"/>
  <c r="EQ132" i="35"/>
  <c r="EQ148" i="35"/>
  <c r="ER64" i="35"/>
  <c r="EX132" i="35"/>
  <c r="ET186" i="35"/>
  <c r="EU89" i="35"/>
  <c r="ES169" i="35"/>
  <c r="S18" i="35"/>
  <c r="ES130" i="35"/>
  <c r="ES60" i="35"/>
  <c r="BP98" i="47"/>
  <c r="EX147" i="35"/>
  <c r="EU131" i="35"/>
  <c r="U11" i="35"/>
  <c r="EU24" i="35"/>
  <c r="EW46" i="35"/>
  <c r="EX67" i="35"/>
  <c r="ET133" i="35"/>
  <c r="EW69" i="35"/>
  <c r="EX69" i="35" s="1"/>
  <c r="EQ10" i="35"/>
  <c r="EU99" i="35"/>
  <c r="EQ30" i="35"/>
  <c r="EW171" i="35"/>
  <c r="ET70" i="35"/>
  <c r="EW141" i="35"/>
  <c r="EQ6" i="35"/>
  <c r="ES55" i="35"/>
  <c r="ET21" i="35"/>
  <c r="EW53" i="35"/>
  <c r="EW150" i="35"/>
  <c r="EQ139" i="35"/>
  <c r="EI144" i="35"/>
  <c r="EX15" i="35"/>
  <c r="BJ91" i="47"/>
  <c r="EX102" i="35"/>
  <c r="EW89" i="35"/>
  <c r="EW55" i="35"/>
  <c r="EX55" i="35" s="1"/>
  <c r="EI140" i="35"/>
  <c r="ES181" i="35"/>
  <c r="EU21" i="35"/>
  <c r="EL140" i="35"/>
  <c r="EW100" i="35"/>
  <c r="EU113" i="35"/>
  <c r="EI53" i="35"/>
  <c r="S7" i="35"/>
  <c r="ES154" i="35"/>
  <c r="EW153" i="35"/>
  <c r="EU62" i="35"/>
  <c r="EU172" i="35"/>
  <c r="EI55" i="35"/>
  <c r="EW128" i="35"/>
  <c r="EX128" i="35" s="1"/>
  <c r="EK52" i="35"/>
  <c r="S15" i="35"/>
  <c r="EJ10" i="35"/>
  <c r="ER65" i="35"/>
  <c r="EK101" i="35"/>
  <c r="EU187" i="35"/>
  <c r="EW183" i="35"/>
  <c r="EX183" i="35" s="1"/>
  <c r="EJ7" i="35"/>
  <c r="EJ52" i="35"/>
  <c r="ES63" i="35"/>
  <c r="ET154" i="35"/>
  <c r="ER128" i="35"/>
  <c r="ES149" i="35"/>
  <c r="EH55" i="35"/>
  <c r="ER16" i="35"/>
  <c r="T30" i="35"/>
  <c r="EX195" i="35"/>
  <c r="W18" i="35"/>
  <c r="EU13" i="35"/>
  <c r="ES148" i="35"/>
  <c r="ES97" i="35"/>
  <c r="W19" i="35"/>
  <c r="EK143" i="35"/>
  <c r="EQ190" i="35"/>
  <c r="ET12" i="35"/>
  <c r="EQ66" i="35"/>
  <c r="EU17" i="35"/>
  <c r="EW63" i="35"/>
  <c r="EQ24" i="35"/>
  <c r="EW17" i="35"/>
  <c r="EX17" i="35" s="1"/>
  <c r="ER192" i="35"/>
  <c r="W26" i="35"/>
  <c r="EQ104" i="35"/>
  <c r="T17" i="35"/>
  <c r="EQ105" i="35"/>
  <c r="EH6" i="35"/>
  <c r="EK95" i="35"/>
  <c r="W23" i="35"/>
  <c r="ET143" i="35"/>
  <c r="EW27" i="35"/>
  <c r="EX27" i="35" s="1"/>
  <c r="EH10" i="35"/>
  <c r="ER30" i="35"/>
  <c r="EL5" i="35"/>
  <c r="ET57" i="35"/>
  <c r="EQ91" i="35"/>
  <c r="ER58" i="35"/>
  <c r="ES101" i="35"/>
  <c r="EU192" i="35"/>
  <c r="EJ55" i="35"/>
  <c r="EW142" i="35"/>
  <c r="EX142" i="35" s="1"/>
  <c r="V21" i="35"/>
  <c r="EW51" i="35"/>
  <c r="EX51" i="35" s="1"/>
  <c r="ET65" i="35"/>
  <c r="ET63" i="35"/>
  <c r="W20" i="35"/>
  <c r="T12" i="35"/>
  <c r="EJ9" i="35"/>
  <c r="EK140" i="35"/>
  <c r="EU141" i="35"/>
  <c r="U12" i="35"/>
  <c r="W14" i="35"/>
  <c r="EU70" i="35"/>
  <c r="W5" i="35"/>
  <c r="EK9" i="35"/>
  <c r="EX31" i="35"/>
  <c r="V13" i="35"/>
  <c r="EX148" i="35"/>
  <c r="EX135" i="35"/>
  <c r="EW11" i="35"/>
  <c r="EX11" i="35" s="1"/>
  <c r="ET31" i="35"/>
  <c r="EW72" i="35"/>
  <c r="U28" i="35"/>
  <c r="EU11" i="35"/>
  <c r="ET95" i="35"/>
  <c r="EW111" i="35"/>
  <c r="ES174" i="35"/>
  <c r="EQ147" i="35"/>
  <c r="EU20" i="35"/>
  <c r="EH98" i="35"/>
  <c r="BJ96" i="47"/>
  <c r="EU185" i="35"/>
  <c r="ET169" i="35"/>
  <c r="ES179" i="35"/>
  <c r="ER17" i="35"/>
  <c r="ET173" i="35"/>
  <c r="ET134" i="35"/>
  <c r="EU149" i="35"/>
  <c r="ES23" i="35"/>
  <c r="EQ71" i="35"/>
  <c r="EL147" i="35"/>
  <c r="ER93" i="35"/>
  <c r="EW177" i="35"/>
  <c r="EI9" i="35"/>
  <c r="ET110" i="35"/>
  <c r="EI143" i="35"/>
  <c r="ER21" i="35"/>
  <c r="EU9" i="35"/>
  <c r="ET109" i="35"/>
  <c r="ER110" i="35"/>
  <c r="EQ102" i="35"/>
  <c r="EW10" i="35"/>
  <c r="EX10" i="35" s="1"/>
  <c r="BK95" i="47"/>
  <c r="ES113" i="35"/>
  <c r="EW87" i="35"/>
  <c r="EU194" i="35"/>
  <c r="ER178" i="35"/>
  <c r="EK141" i="35"/>
  <c r="ET136" i="35"/>
  <c r="EU142" i="35"/>
  <c r="EL191" i="35"/>
  <c r="U31" i="35"/>
  <c r="EQ129" i="35"/>
  <c r="ES182" i="35"/>
  <c r="ET89" i="35"/>
  <c r="ES189" i="35"/>
  <c r="EU134" i="35"/>
  <c r="EW62" i="35"/>
  <c r="W22" i="35"/>
  <c r="ER183" i="35"/>
  <c r="ET128" i="35"/>
  <c r="S23" i="35"/>
  <c r="ET48" i="35"/>
  <c r="ER31" i="35"/>
  <c r="EL54" i="35"/>
  <c r="EI192" i="35"/>
  <c r="EJ99" i="35"/>
  <c r="EX192" i="35"/>
  <c r="ET16" i="35"/>
  <c r="ET98" i="35"/>
  <c r="W31" i="35"/>
  <c r="ES62" i="35"/>
  <c r="EX173" i="35"/>
  <c r="ES11" i="35"/>
  <c r="EU112" i="35"/>
  <c r="EX136" i="35"/>
  <c r="W9" i="35"/>
  <c r="EQ169" i="35"/>
  <c r="EX89" i="35"/>
  <c r="EU8" i="35"/>
  <c r="ES128" i="35"/>
  <c r="ER173" i="35"/>
  <c r="ET62" i="35"/>
  <c r="ES172" i="35"/>
  <c r="EK11" i="35"/>
  <c r="ES191" i="35"/>
  <c r="EQ13" i="35"/>
  <c r="EX113" i="35"/>
  <c r="ES9" i="35"/>
  <c r="ES53" i="35"/>
  <c r="EU59" i="35"/>
  <c r="EW194" i="35"/>
  <c r="EW98" i="35"/>
  <c r="ER18" i="35"/>
  <c r="EW104" i="35"/>
  <c r="BQ97" i="47"/>
  <c r="EX71" i="35"/>
  <c r="ER70" i="35"/>
  <c r="EQ143" i="35"/>
  <c r="ES70" i="35"/>
  <c r="ER51" i="35"/>
  <c r="EI50" i="35"/>
  <c r="S30" i="35"/>
  <c r="EW70" i="35"/>
  <c r="EQ186" i="35"/>
  <c r="ES194" i="35"/>
  <c r="EX68" i="35"/>
  <c r="ER69" i="35"/>
  <c r="EX108" i="35"/>
  <c r="EU50" i="35"/>
  <c r="ER182" i="35"/>
  <c r="EI99" i="35"/>
  <c r="T27" i="35"/>
  <c r="EH7" i="35"/>
  <c r="EX177" i="35"/>
  <c r="U17" i="35"/>
  <c r="EW6" i="35"/>
  <c r="EH101" i="35"/>
  <c r="ET104" i="35"/>
  <c r="EU105" i="35"/>
  <c r="EQ136" i="35"/>
  <c r="EW60" i="35"/>
  <c r="ES29" i="35"/>
  <c r="EU5" i="35"/>
  <c r="ES92" i="35"/>
  <c r="ES87" i="35"/>
  <c r="EQ14" i="35"/>
  <c r="ES22" i="35"/>
  <c r="EW57" i="35"/>
  <c r="EX57" i="35" s="1"/>
  <c r="EW47" i="35"/>
  <c r="EX47" i="35" s="1"/>
  <c r="ET30" i="35"/>
  <c r="EU22" i="35"/>
  <c r="EW106" i="35"/>
  <c r="EX106" i="35" s="1"/>
  <c r="ES142" i="35"/>
  <c r="EQ47" i="35"/>
  <c r="EJ50" i="35"/>
  <c r="V15" i="35"/>
  <c r="EW23" i="35"/>
  <c r="EX23" i="35" s="1"/>
  <c r="ES54" i="35"/>
  <c r="EQ131" i="35"/>
  <c r="EU63" i="35"/>
  <c r="EL141" i="35"/>
  <c r="EQ181" i="35"/>
  <c r="EQ90" i="35"/>
  <c r="EQ107" i="35"/>
  <c r="EU58" i="35"/>
  <c r="ES187" i="35"/>
  <c r="EU176" i="35"/>
  <c r="T21" i="35"/>
  <c r="ER24" i="35"/>
  <c r="ET102" i="35"/>
  <c r="EW16" i="35"/>
  <c r="EX16" i="35" s="1"/>
  <c r="W17" i="35"/>
  <c r="EH147" i="35"/>
  <c r="ET5" i="35"/>
  <c r="ES112" i="35"/>
  <c r="EX146" i="35"/>
  <c r="EU171" i="35"/>
  <c r="EQ149" i="35"/>
  <c r="ET92" i="35"/>
  <c r="EH50" i="35"/>
  <c r="EU147" i="35"/>
  <c r="EX63" i="35"/>
  <c r="BC205" i="47" l="1"/>
  <c r="AN91" i="35"/>
  <c r="P91" i="37" s="1"/>
  <c r="EV91" i="35"/>
  <c r="AI91" i="35" s="1"/>
  <c r="AL87" i="35"/>
  <c r="N87" i="37" s="1"/>
  <c r="AL15" i="35"/>
  <c r="N15" i="37" s="1"/>
  <c r="AK54" i="35"/>
  <c r="M54" i="37" s="1"/>
  <c r="AM133" i="35"/>
  <c r="AN174" i="35"/>
  <c r="EV174" i="35"/>
  <c r="AI174" i="35" s="1"/>
  <c r="EV54" i="35"/>
  <c r="AI54" i="35" s="1"/>
  <c r="AN54" i="35"/>
  <c r="P54" i="37" s="1"/>
  <c r="AI54" i="37" s="1"/>
  <c r="AL9" i="35"/>
  <c r="N9" i="37" s="1"/>
  <c r="EV50" i="35"/>
  <c r="AI50" i="35" s="1"/>
  <c r="AN50" i="35"/>
  <c r="AJ151" i="35"/>
  <c r="L151" i="37" s="1"/>
  <c r="AK173" i="35"/>
  <c r="M173" i="37" s="1"/>
  <c r="AM51" i="35"/>
  <c r="O51" i="37" s="1"/>
  <c r="AC51" i="37" s="1"/>
  <c r="EV105" i="35"/>
  <c r="AI105" i="35" s="1"/>
  <c r="AN105" i="35"/>
  <c r="AK11" i="35"/>
  <c r="M11" i="37" s="1"/>
  <c r="AL66" i="35"/>
  <c r="N66" i="37" s="1"/>
  <c r="AM70" i="35"/>
  <c r="O70" i="37" s="1"/>
  <c r="AJ145" i="35"/>
  <c r="L145" i="37" s="1"/>
  <c r="AJ13" i="35"/>
  <c r="L13" i="37" s="1"/>
  <c r="AL185" i="35"/>
  <c r="N185" i="37" s="1"/>
  <c r="AN56" i="35"/>
  <c r="EV56" i="35"/>
  <c r="AI56" i="35" s="1"/>
  <c r="AJ149" i="35"/>
  <c r="L149" i="37" s="1"/>
  <c r="EV14" i="35"/>
  <c r="AN14" i="35"/>
  <c r="AM102" i="35"/>
  <c r="O102" i="37" s="1"/>
  <c r="AD102" i="37" s="1"/>
  <c r="AK64" i="35"/>
  <c r="M64" i="37" s="1"/>
  <c r="AN130" i="35"/>
  <c r="EV130" i="35"/>
  <c r="AI130" i="35" s="1"/>
  <c r="EV191" i="35"/>
  <c r="AI191" i="35" s="1"/>
  <c r="AN191" i="35"/>
  <c r="P191" i="37" s="1"/>
  <c r="AJ169" i="35"/>
  <c r="L169" i="37" s="1"/>
  <c r="AN188" i="35"/>
  <c r="P188" i="37" s="1"/>
  <c r="EV188" i="35"/>
  <c r="AI188" i="35" s="1"/>
  <c r="AL28" i="35"/>
  <c r="N28" i="37" s="1"/>
  <c r="AK193" i="35"/>
  <c r="M193" i="37" s="1"/>
  <c r="AK112" i="35"/>
  <c r="M112" i="37" s="1"/>
  <c r="AL52" i="35"/>
  <c r="N52" i="37" s="1"/>
  <c r="AJ136" i="35"/>
  <c r="L136" i="37" s="1"/>
  <c r="AL137" i="35"/>
  <c r="N137" i="37" s="1"/>
  <c r="AK18" i="35"/>
  <c r="M18" i="37" s="1"/>
  <c r="EV88" i="35"/>
  <c r="AI88" i="35" s="1"/>
  <c r="AN88" i="35"/>
  <c r="P88" i="37" s="1"/>
  <c r="AI88" i="37" s="1"/>
  <c r="AM180" i="35"/>
  <c r="AM186" i="35"/>
  <c r="O186" i="37" s="1"/>
  <c r="AK131" i="35"/>
  <c r="M131" i="37" s="1"/>
  <c r="AK10" i="35"/>
  <c r="M10" i="37" s="1"/>
  <c r="AL106" i="35"/>
  <c r="N106" i="37" s="1"/>
  <c r="AL60" i="35"/>
  <c r="N60" i="37" s="1"/>
  <c r="AL48" i="35"/>
  <c r="N48" i="37" s="1"/>
  <c r="AL104" i="35"/>
  <c r="N104" i="37" s="1"/>
  <c r="AJ139" i="35"/>
  <c r="L139" i="37" s="1"/>
  <c r="AK51" i="35"/>
  <c r="M51" i="37" s="1"/>
  <c r="AK107" i="35"/>
  <c r="M107" i="37" s="1"/>
  <c r="AL191" i="35"/>
  <c r="N191" i="37" s="1"/>
  <c r="AJ67" i="35"/>
  <c r="L67" i="37" s="1"/>
  <c r="AJ107" i="35"/>
  <c r="L107" i="37" s="1"/>
  <c r="AJ6" i="35"/>
  <c r="L6" i="37" s="1"/>
  <c r="AM71" i="35"/>
  <c r="AJ64" i="35"/>
  <c r="L64" i="37" s="1"/>
  <c r="AL10" i="35"/>
  <c r="N10" i="37" s="1"/>
  <c r="AJ187" i="35"/>
  <c r="L187" i="37" s="1"/>
  <c r="AM146" i="35"/>
  <c r="AK90" i="35"/>
  <c r="M90" i="37" s="1"/>
  <c r="AJ175" i="35"/>
  <c r="L175" i="37" s="1"/>
  <c r="AN24" i="35"/>
  <c r="P24" i="37" s="1"/>
  <c r="AI24" i="37" s="1"/>
  <c r="EV24" i="35"/>
  <c r="AJ15" i="35"/>
  <c r="L15" i="37" s="1"/>
  <c r="AJ148" i="35"/>
  <c r="L148" i="37" s="1"/>
  <c r="AK50" i="35"/>
  <c r="M50" i="37" s="1"/>
  <c r="AM149" i="35"/>
  <c r="AK25" i="35"/>
  <c r="M25" i="37" s="1"/>
  <c r="AK138" i="35"/>
  <c r="M138" i="37" s="1"/>
  <c r="AM153" i="35"/>
  <c r="AK19" i="35"/>
  <c r="M19" i="37" s="1"/>
  <c r="AK145" i="35"/>
  <c r="M145" i="37" s="1"/>
  <c r="AL99" i="35"/>
  <c r="N99" i="37" s="1"/>
  <c r="AJ176" i="35"/>
  <c r="L176" i="37" s="1"/>
  <c r="AM13" i="35"/>
  <c r="O13" i="37" s="1"/>
  <c r="AK88" i="35"/>
  <c r="M88" i="37" s="1"/>
  <c r="EV176" i="35"/>
  <c r="AI176" i="35" s="1"/>
  <c r="AN176" i="35"/>
  <c r="P176" i="37" s="1"/>
  <c r="AM56" i="35"/>
  <c r="AK172" i="35"/>
  <c r="M172" i="37" s="1"/>
  <c r="AK69" i="35"/>
  <c r="M69" i="37" s="1"/>
  <c r="EV153" i="35"/>
  <c r="AI153" i="35" s="1"/>
  <c r="AN153" i="35"/>
  <c r="P153" i="37" s="1"/>
  <c r="EV132" i="35"/>
  <c r="AI132" i="35" s="1"/>
  <c r="AN132" i="35"/>
  <c r="AL67" i="35"/>
  <c r="N67" i="37" s="1"/>
  <c r="AL130" i="35"/>
  <c r="N130" i="37" s="1"/>
  <c r="AJ14" i="35"/>
  <c r="L14" i="37" s="1"/>
  <c r="AJ30" i="35"/>
  <c r="L30" i="37" s="1"/>
  <c r="AL70" i="35"/>
  <c r="N70" i="37" s="1"/>
  <c r="AK63" i="35"/>
  <c r="M63" i="37" s="1"/>
  <c r="AL17" i="35"/>
  <c r="N17" i="37" s="1"/>
  <c r="AK109" i="35"/>
  <c r="M109" i="37" s="1"/>
  <c r="AL176" i="35"/>
  <c r="N176" i="37" s="1"/>
  <c r="AL190" i="35"/>
  <c r="N190" i="37" s="1"/>
  <c r="AL135" i="35"/>
  <c r="N135" i="37" s="1"/>
  <c r="AJ132" i="35"/>
  <c r="L132" i="37" s="1"/>
  <c r="AK95" i="35"/>
  <c r="M95" i="37" s="1"/>
  <c r="AL98" i="35"/>
  <c r="N98" i="37" s="1"/>
  <c r="AM5" i="35"/>
  <c r="AL112" i="35"/>
  <c r="N112" i="37" s="1"/>
  <c r="AL92" i="35"/>
  <c r="N92" i="37" s="1"/>
  <c r="AL29" i="35"/>
  <c r="N29" i="37" s="1"/>
  <c r="AK89" i="35"/>
  <c r="M89" i="37" s="1"/>
  <c r="AM46" i="35"/>
  <c r="EV5" i="35"/>
  <c r="AN5" i="35"/>
  <c r="P5" i="37" s="1"/>
  <c r="AK5" i="37" s="1"/>
  <c r="AM141" i="35"/>
  <c r="O141" i="37" s="1"/>
  <c r="AC141" i="37" s="1"/>
  <c r="AJ191" i="35"/>
  <c r="L191" i="37" s="1"/>
  <c r="AK137" i="35"/>
  <c r="M137" i="37" s="1"/>
  <c r="AL188" i="35"/>
  <c r="N188" i="37" s="1"/>
  <c r="AJ138" i="35"/>
  <c r="L138" i="37" s="1"/>
  <c r="AK91" i="35"/>
  <c r="M91" i="37" s="1"/>
  <c r="AJ92" i="35"/>
  <c r="L92" i="37" s="1"/>
  <c r="AJ70" i="35"/>
  <c r="L70" i="37" s="1"/>
  <c r="AJ103" i="35"/>
  <c r="L103" i="37" s="1"/>
  <c r="AJ21" i="35"/>
  <c r="L21" i="37" s="1"/>
  <c r="AJ90" i="35"/>
  <c r="L90" i="37" s="1"/>
  <c r="AK26" i="35"/>
  <c r="M26" i="37" s="1"/>
  <c r="AK22" i="35"/>
  <c r="M22" i="37" s="1"/>
  <c r="AK186" i="35"/>
  <c r="M186" i="37" s="1"/>
  <c r="AK9" i="35"/>
  <c r="M9" i="37" s="1"/>
  <c r="AN99" i="35"/>
  <c r="P99" i="37" s="1"/>
  <c r="EV99" i="35"/>
  <c r="AI99" i="35" s="1"/>
  <c r="AN10" i="35"/>
  <c r="EV10" i="35"/>
  <c r="AJ152" i="35"/>
  <c r="L152" i="37" s="1"/>
  <c r="AJ106" i="35"/>
  <c r="L106" i="37" s="1"/>
  <c r="AL172" i="35"/>
  <c r="N172" i="37" s="1"/>
  <c r="AL128" i="35"/>
  <c r="N128" i="37" s="1"/>
  <c r="AM173" i="35"/>
  <c r="AL171" i="35"/>
  <c r="N171" i="37" s="1"/>
  <c r="AL26" i="35"/>
  <c r="N26" i="37" s="1"/>
  <c r="AK96" i="35"/>
  <c r="M96" i="37" s="1"/>
  <c r="AL61" i="35"/>
  <c r="N61" i="37" s="1"/>
  <c r="AJ56" i="35"/>
  <c r="L56" i="37" s="1"/>
  <c r="AJ143" i="35"/>
  <c r="L143" i="37" s="1"/>
  <c r="EV107" i="35"/>
  <c r="AI107" i="35" s="1"/>
  <c r="AN107" i="35"/>
  <c r="AL6" i="35"/>
  <c r="N6" i="37" s="1"/>
  <c r="AN134" i="35"/>
  <c r="P134" i="37" s="1"/>
  <c r="EV134" i="35"/>
  <c r="AI134" i="35" s="1"/>
  <c r="AK55" i="35"/>
  <c r="M55" i="37" s="1"/>
  <c r="AM29" i="35"/>
  <c r="O29" i="37" s="1"/>
  <c r="AK48" i="35"/>
  <c r="M48" i="37" s="1"/>
  <c r="AL58" i="35"/>
  <c r="N58" i="37" s="1"/>
  <c r="EV21" i="35"/>
  <c r="AN21" i="35"/>
  <c r="AN175" i="35"/>
  <c r="EV175" i="35"/>
  <c r="AI175" i="35" s="1"/>
  <c r="AK14" i="35"/>
  <c r="M14" i="37" s="1"/>
  <c r="AN172" i="35"/>
  <c r="P172" i="37" s="1"/>
  <c r="AI172" i="37" s="1"/>
  <c r="EV172" i="35"/>
  <c r="AI172" i="35" s="1"/>
  <c r="AL140" i="35"/>
  <c r="N140" i="37" s="1"/>
  <c r="AL47" i="35"/>
  <c r="N47" i="37" s="1"/>
  <c r="AK174" i="35"/>
  <c r="M174" i="37" s="1"/>
  <c r="AK151" i="35"/>
  <c r="M151" i="37" s="1"/>
  <c r="AL89" i="35"/>
  <c r="N89" i="37" s="1"/>
  <c r="AM64" i="35"/>
  <c r="EV29" i="35"/>
  <c r="AN29" i="35"/>
  <c r="AK154" i="35"/>
  <c r="M154" i="37" s="1"/>
  <c r="EV111" i="35"/>
  <c r="AI111" i="35" s="1"/>
  <c r="AN111" i="35"/>
  <c r="P111" i="37" s="1"/>
  <c r="AI111" i="37" s="1"/>
  <c r="AJ102" i="35"/>
  <c r="L102" i="37" s="1"/>
  <c r="AJ137" i="35"/>
  <c r="L137" i="37" s="1"/>
  <c r="AL102" i="35"/>
  <c r="N102" i="37" s="1"/>
  <c r="AJ63" i="35"/>
  <c r="L63" i="37" s="1"/>
  <c r="AL62" i="35"/>
  <c r="N62" i="37" s="1"/>
  <c r="AK180" i="35"/>
  <c r="M180" i="37" s="1"/>
  <c r="AK17" i="35"/>
  <c r="M17" i="37" s="1"/>
  <c r="AN28" i="35"/>
  <c r="EV28" i="35"/>
  <c r="AM53" i="35"/>
  <c r="AL72" i="35"/>
  <c r="N72" i="37" s="1"/>
  <c r="AN180" i="35"/>
  <c r="EV180" i="35"/>
  <c r="AI180" i="35" s="1"/>
  <c r="AK24" i="35"/>
  <c r="M24" i="37" s="1"/>
  <c r="AM49" i="35"/>
  <c r="EV177" i="35"/>
  <c r="AI177" i="35" s="1"/>
  <c r="AN177" i="35"/>
  <c r="P177" i="37" s="1"/>
  <c r="AN173" i="35"/>
  <c r="P173" i="37" s="1"/>
  <c r="EV173" i="35"/>
  <c r="AI173" i="35" s="1"/>
  <c r="AJ72" i="35"/>
  <c r="L72" i="37" s="1"/>
  <c r="AM65" i="35"/>
  <c r="AJ195" i="35"/>
  <c r="L195" i="37" s="1"/>
  <c r="AL148" i="35"/>
  <c r="N148" i="37" s="1"/>
  <c r="AL189" i="35"/>
  <c r="N189" i="37" s="1"/>
  <c r="AK68" i="35"/>
  <c r="M68" i="37" s="1"/>
  <c r="AK62" i="35"/>
  <c r="M62" i="37" s="1"/>
  <c r="AK47" i="35"/>
  <c r="M47" i="37" s="1"/>
  <c r="AL149" i="35"/>
  <c r="N149" i="37" s="1"/>
  <c r="AM23" i="35"/>
  <c r="AJ19" i="35"/>
  <c r="L19" i="37" s="1"/>
  <c r="AK185" i="35"/>
  <c r="M185" i="37" s="1"/>
  <c r="AJ100" i="35"/>
  <c r="L100" i="37" s="1"/>
  <c r="AN140" i="35"/>
  <c r="P140" i="37" s="1"/>
  <c r="EV140" i="35"/>
  <c r="AI140" i="35" s="1"/>
  <c r="AM92" i="35"/>
  <c r="O92" i="37" s="1"/>
  <c r="AL88" i="35"/>
  <c r="N88" i="37" s="1"/>
  <c r="AM68" i="35"/>
  <c r="AL111" i="35"/>
  <c r="N111" i="37" s="1"/>
  <c r="AK57" i="35"/>
  <c r="M57" i="37" s="1"/>
  <c r="AJ93" i="35"/>
  <c r="L93" i="37" s="1"/>
  <c r="AJ51" i="35"/>
  <c r="L51" i="37" s="1"/>
  <c r="AN148" i="35"/>
  <c r="EV148" i="35"/>
  <c r="AI148" i="35" s="1"/>
  <c r="AN87" i="35"/>
  <c r="EV87" i="35"/>
  <c r="AI87" i="35" s="1"/>
  <c r="AM52" i="35"/>
  <c r="O52" i="37" s="1"/>
  <c r="EV195" i="35"/>
  <c r="AI195" i="35" s="1"/>
  <c r="AN195" i="35"/>
  <c r="P195" i="37" s="1"/>
  <c r="AK110" i="35"/>
  <c r="M110" i="37" s="1"/>
  <c r="AL179" i="35"/>
  <c r="N179" i="37" s="1"/>
  <c r="AN47" i="35"/>
  <c r="EV47" i="35"/>
  <c r="AI47" i="35" s="1"/>
  <c r="AK99" i="35"/>
  <c r="M99" i="37" s="1"/>
  <c r="AM59" i="35"/>
  <c r="O59" i="37" s="1"/>
  <c r="AM144" i="35"/>
  <c r="AL56" i="35"/>
  <c r="N56" i="37" s="1"/>
  <c r="AM100" i="35"/>
  <c r="AL178" i="35"/>
  <c r="N178" i="37" s="1"/>
  <c r="AL24" i="35"/>
  <c r="N24" i="37" s="1"/>
  <c r="AK52" i="35"/>
  <c r="M52" i="37" s="1"/>
  <c r="AJ193" i="35"/>
  <c r="L193" i="37" s="1"/>
  <c r="AN46" i="35"/>
  <c r="EV46" i="35"/>
  <c r="AI46" i="35" s="1"/>
  <c r="AM89" i="35"/>
  <c r="O89" i="37" s="1"/>
  <c r="EV100" i="35"/>
  <c r="AI100" i="35" s="1"/>
  <c r="AN100" i="35"/>
  <c r="P100" i="37" s="1"/>
  <c r="AI100" i="37" s="1"/>
  <c r="AL100" i="35"/>
  <c r="N100" i="37" s="1"/>
  <c r="AN112" i="35"/>
  <c r="EV112" i="35"/>
  <c r="AI112" i="35" s="1"/>
  <c r="AJ181" i="35"/>
  <c r="L181" i="37" s="1"/>
  <c r="EV27" i="35"/>
  <c r="AN27" i="35"/>
  <c r="AN6" i="35"/>
  <c r="EV6" i="35"/>
  <c r="AI6" i="35" s="1"/>
  <c r="AM60" i="35"/>
  <c r="AL50" i="35"/>
  <c r="N50" i="37" s="1"/>
  <c r="EV133" i="35"/>
  <c r="AI133" i="35" s="1"/>
  <c r="AN133" i="35"/>
  <c r="AK182" i="35"/>
  <c r="M182" i="37" s="1"/>
  <c r="AJ110" i="35"/>
  <c r="L110" i="37" s="1"/>
  <c r="AM170" i="35"/>
  <c r="EV72" i="35"/>
  <c r="AI72" i="35" s="1"/>
  <c r="AN72" i="35"/>
  <c r="P72" i="37" s="1"/>
  <c r="AL19" i="35"/>
  <c r="N19" i="37" s="1"/>
  <c r="AM177" i="35"/>
  <c r="AN71" i="35"/>
  <c r="EV71" i="35"/>
  <c r="AI71" i="35" s="1"/>
  <c r="AK71" i="35"/>
  <c r="M71" i="37" s="1"/>
  <c r="AJ113" i="35"/>
  <c r="L113" i="37" s="1"/>
  <c r="EV109" i="35"/>
  <c r="AI109" i="35" s="1"/>
  <c r="AN109" i="35"/>
  <c r="AM98" i="35"/>
  <c r="O98" i="37" s="1"/>
  <c r="AM109" i="35"/>
  <c r="AM55" i="35"/>
  <c r="AL136" i="35"/>
  <c r="N136" i="37" s="1"/>
  <c r="AL31" i="35"/>
  <c r="N31" i="37" s="1"/>
  <c r="AN98" i="35"/>
  <c r="EV98" i="35"/>
  <c r="AI98" i="35" s="1"/>
  <c r="AN23" i="35"/>
  <c r="P23" i="37" s="1"/>
  <c r="AI23" i="37" s="1"/>
  <c r="EV23" i="35"/>
  <c r="AM169" i="35"/>
  <c r="O169" i="37" s="1"/>
  <c r="AM108" i="35"/>
  <c r="O108" i="37" s="1"/>
  <c r="AM179" i="35"/>
  <c r="AM103" i="35"/>
  <c r="O103" i="37" s="1"/>
  <c r="AM176" i="35"/>
  <c r="O176" i="37" s="1"/>
  <c r="AM139" i="35"/>
  <c r="O139" i="37" s="1"/>
  <c r="AC139" i="37" s="1"/>
  <c r="AJ135" i="35"/>
  <c r="L135" i="37" s="1"/>
  <c r="AK108" i="35"/>
  <c r="M108" i="37" s="1"/>
  <c r="AL93" i="35"/>
  <c r="N93" i="37" s="1"/>
  <c r="AL182" i="35"/>
  <c r="N182" i="37" s="1"/>
  <c r="AN136" i="35"/>
  <c r="EV136" i="35"/>
  <c r="AI136" i="35" s="1"/>
  <c r="AK187" i="35"/>
  <c r="M187" i="37" s="1"/>
  <c r="AK28" i="35"/>
  <c r="M28" i="37" s="1"/>
  <c r="AK184" i="35"/>
  <c r="M184" i="37" s="1"/>
  <c r="AN62" i="35"/>
  <c r="EV62" i="35"/>
  <c r="AI62" i="35" s="1"/>
  <c r="AL181" i="35"/>
  <c r="N181" i="37" s="1"/>
  <c r="AJ111" i="35"/>
  <c r="L111" i="37" s="1"/>
  <c r="AN22" i="35"/>
  <c r="P22" i="37" s="1"/>
  <c r="EV22" i="35"/>
  <c r="Z5" i="35"/>
  <c r="Z6" i="35" s="1"/>
  <c r="Z7" i="35" s="1"/>
  <c r="Z8" i="35" s="1"/>
  <c r="Z9" i="35" s="1"/>
  <c r="Z10" i="35" s="1"/>
  <c r="Z11" i="35" s="1"/>
  <c r="Z12" i="35" s="1"/>
  <c r="Z13" i="35" s="1"/>
  <c r="Z14" i="35" s="1"/>
  <c r="Z15" i="35" s="1"/>
  <c r="Z16" i="35" s="1"/>
  <c r="Z17" i="35" s="1"/>
  <c r="Z18" i="35" s="1"/>
  <c r="Z19" i="35" s="1"/>
  <c r="Z20" i="35" s="1"/>
  <c r="Z21" i="35" s="1"/>
  <c r="Z22" i="35" s="1"/>
  <c r="Z23" i="35" s="1"/>
  <c r="Z24" i="35" s="1"/>
  <c r="Z25" i="35" s="1"/>
  <c r="Z26" i="35" s="1"/>
  <c r="Z27" i="35" s="1"/>
  <c r="Z28" i="35" s="1"/>
  <c r="Z29" i="35" s="1"/>
  <c r="Z30" i="35" s="1"/>
  <c r="Z31" i="35" s="1"/>
  <c r="AJ62" i="35"/>
  <c r="L62" i="37" s="1"/>
  <c r="AL105" i="35"/>
  <c r="N105" i="37" s="1"/>
  <c r="AL13" i="35"/>
  <c r="N13" i="37" s="1"/>
  <c r="AM7" i="35"/>
  <c r="O7" i="37" s="1"/>
  <c r="AL68" i="35"/>
  <c r="N68" i="37" s="1"/>
  <c r="AJ178" i="35"/>
  <c r="L178" i="37" s="1"/>
  <c r="AL139" i="35"/>
  <c r="N139" i="37" s="1"/>
  <c r="AK153" i="35"/>
  <c r="M153" i="37" s="1"/>
  <c r="EV146" i="35"/>
  <c r="AI146" i="35" s="1"/>
  <c r="AN146" i="35"/>
  <c r="AL108" i="35"/>
  <c r="N108" i="37" s="1"/>
  <c r="AJ5" i="35"/>
  <c r="L5" i="37" s="1"/>
  <c r="AM16" i="35"/>
  <c r="O16" i="37" s="1"/>
  <c r="AL8" i="35"/>
  <c r="N8" i="37" s="1"/>
  <c r="AN9" i="35"/>
  <c r="EV9" i="35"/>
  <c r="AJ22" i="35"/>
  <c r="L22" i="37" s="1"/>
  <c r="AJ18" i="35"/>
  <c r="L18" i="37" s="1"/>
  <c r="AM28" i="35"/>
  <c r="AL51" i="35"/>
  <c r="N51" i="37" s="1"/>
  <c r="AK144" i="35"/>
  <c r="M144" i="37" s="1"/>
  <c r="AN185" i="35"/>
  <c r="EV185" i="35"/>
  <c r="AI185" i="35" s="1"/>
  <c r="AA5" i="35"/>
  <c r="AA6" i="35" s="1"/>
  <c r="AA7" i="35" s="1"/>
  <c r="AA8" i="35" s="1"/>
  <c r="AA9" i="35" s="1"/>
  <c r="AA10" i="35" s="1"/>
  <c r="AA11" i="35" s="1"/>
  <c r="AA12" i="35" s="1"/>
  <c r="AA13" i="35" s="1"/>
  <c r="AA14" i="35" s="1"/>
  <c r="AA15" i="35" s="1"/>
  <c r="AA16" i="35" s="1"/>
  <c r="AA17" i="35" s="1"/>
  <c r="AA18" i="35" s="1"/>
  <c r="AA19" i="35" s="1"/>
  <c r="AA20" i="35" s="1"/>
  <c r="AA21" i="35" s="1"/>
  <c r="AA22" i="35" s="1"/>
  <c r="AA23" i="35" s="1"/>
  <c r="AA24" i="35" s="1"/>
  <c r="AA25" i="35" s="1"/>
  <c r="AA26" i="35" s="1"/>
  <c r="AA27" i="35" s="1"/>
  <c r="AA28" i="35" s="1"/>
  <c r="AA29" i="35" s="1"/>
  <c r="AA30" i="35" s="1"/>
  <c r="AA31" i="35" s="1"/>
  <c r="AN103" i="35"/>
  <c r="EV103" i="35"/>
  <c r="AI103" i="35" s="1"/>
  <c r="EV59" i="35"/>
  <c r="AI59" i="35" s="1"/>
  <c r="AN59" i="35"/>
  <c r="P59" i="37" s="1"/>
  <c r="AN179" i="35"/>
  <c r="P179" i="37" s="1"/>
  <c r="I179" i="46" s="1"/>
  <c r="EV179" i="35"/>
  <c r="AI179" i="35" s="1"/>
  <c r="AJ26" i="35"/>
  <c r="L26" i="37" s="1"/>
  <c r="AJ94" i="35"/>
  <c r="L94" i="37" s="1"/>
  <c r="AJ129" i="35"/>
  <c r="L129" i="37" s="1"/>
  <c r="AK141" i="35"/>
  <c r="M141" i="37" s="1"/>
  <c r="AK46" i="35"/>
  <c r="M46" i="37" s="1"/>
  <c r="AN49" i="35"/>
  <c r="P49" i="37" s="1"/>
  <c r="AI49" i="37" s="1"/>
  <c r="EV49" i="35"/>
  <c r="AI49" i="35" s="1"/>
  <c r="AK128" i="35"/>
  <c r="M128" i="37" s="1"/>
  <c r="AN51" i="35"/>
  <c r="P51" i="37" s="1"/>
  <c r="AI51" i="37" s="1"/>
  <c r="EV51" i="35"/>
  <c r="AI51" i="35" s="1"/>
  <c r="AK146" i="35"/>
  <c r="M146" i="37" s="1"/>
  <c r="AJ105" i="35"/>
  <c r="L105" i="37" s="1"/>
  <c r="AJ146" i="35"/>
  <c r="L146" i="37" s="1"/>
  <c r="AJ50" i="35"/>
  <c r="L50" i="37" s="1"/>
  <c r="AJ99" i="35"/>
  <c r="L99" i="37" s="1"/>
  <c r="AK102" i="35"/>
  <c r="M102" i="37" s="1"/>
  <c r="AK101" i="35"/>
  <c r="M101" i="37" s="1"/>
  <c r="AJ53" i="35"/>
  <c r="L53" i="37" s="1"/>
  <c r="AK103" i="35"/>
  <c r="M103" i="37" s="1"/>
  <c r="AN184" i="35"/>
  <c r="P184" i="37" s="1"/>
  <c r="EV184" i="35"/>
  <c r="AI184" i="35" s="1"/>
  <c r="AJ142" i="35"/>
  <c r="L142" i="37" s="1"/>
  <c r="EV92" i="35"/>
  <c r="AI92" i="35" s="1"/>
  <c r="AN92" i="35"/>
  <c r="P92" i="37" s="1"/>
  <c r="AJ17" i="35"/>
  <c r="L17" i="37" s="1"/>
  <c r="AM99" i="35"/>
  <c r="AN169" i="35"/>
  <c r="EV169" i="35"/>
  <c r="AI169" i="35" s="1"/>
  <c r="AK190" i="35"/>
  <c r="M190" i="37" s="1"/>
  <c r="AL194" i="35"/>
  <c r="N194" i="37" s="1"/>
  <c r="AK21" i="35"/>
  <c r="M21" i="37" s="1"/>
  <c r="AM61" i="35"/>
  <c r="AN170" i="35"/>
  <c r="P170" i="37" s="1"/>
  <c r="AI170" i="37" s="1"/>
  <c r="EV170" i="35"/>
  <c r="AI170" i="35" s="1"/>
  <c r="EV90" i="35"/>
  <c r="AI90" i="35" s="1"/>
  <c r="AN90" i="35"/>
  <c r="P90" i="37" s="1"/>
  <c r="AM194" i="35"/>
  <c r="O194" i="37" s="1"/>
  <c r="AC194" i="37" s="1"/>
  <c r="AL94" i="35"/>
  <c r="N94" i="37" s="1"/>
  <c r="AM145" i="35"/>
  <c r="O145" i="37" s="1"/>
  <c r="AJ154" i="35"/>
  <c r="L154" i="37" s="1"/>
  <c r="AM174" i="35"/>
  <c r="EV178" i="35"/>
  <c r="AI178" i="35" s="1"/>
  <c r="AN178" i="35"/>
  <c r="AM182" i="35"/>
  <c r="O182" i="37" s="1"/>
  <c r="AC182" i="37" s="1"/>
  <c r="AJ89" i="35"/>
  <c r="L89" i="37" s="1"/>
  <c r="EV57" i="35"/>
  <c r="AI57" i="35" s="1"/>
  <c r="AN57" i="35"/>
  <c r="P57" i="37" s="1"/>
  <c r="AI57" i="37" s="1"/>
  <c r="EV135" i="35"/>
  <c r="AI135" i="35" s="1"/>
  <c r="AN135" i="35"/>
  <c r="P135" i="37" s="1"/>
  <c r="AL170" i="35"/>
  <c r="N170" i="37" s="1"/>
  <c r="AJ54" i="35"/>
  <c r="L54" i="37" s="1"/>
  <c r="AN53" i="35"/>
  <c r="P53" i="37" s="1"/>
  <c r="AI53" i="37" s="1"/>
  <c r="EV53" i="35"/>
  <c r="AI53" i="35" s="1"/>
  <c r="AM10" i="35"/>
  <c r="AL131" i="35"/>
  <c r="N131" i="37" s="1"/>
  <c r="AW205" i="47"/>
  <c r="AM20" i="35"/>
  <c r="O20" i="37" s="1"/>
  <c r="AJ101" i="35"/>
  <c r="L101" i="37" s="1"/>
  <c r="AM189" i="35"/>
  <c r="O189" i="37" s="1"/>
  <c r="AC189" i="37" s="1"/>
  <c r="AM140" i="35"/>
  <c r="O140" i="37" s="1"/>
  <c r="G140" i="46" s="1"/>
  <c r="AM25" i="35"/>
  <c r="AK148" i="35"/>
  <c r="M148" i="37" s="1"/>
  <c r="AL153" i="35"/>
  <c r="N153" i="37" s="1"/>
  <c r="AK27" i="35"/>
  <c r="M27" i="37" s="1"/>
  <c r="AK97" i="35"/>
  <c r="M97" i="37" s="1"/>
  <c r="AK66" i="35"/>
  <c r="M66" i="37" s="1"/>
  <c r="AJ190" i="35"/>
  <c r="L190" i="37" s="1"/>
  <c r="EV129" i="35"/>
  <c r="AI129" i="35" s="1"/>
  <c r="AN129" i="35"/>
  <c r="AM67" i="35"/>
  <c r="AM129" i="35"/>
  <c r="AM172" i="35"/>
  <c r="O172" i="37" s="1"/>
  <c r="Y5" i="35"/>
  <c r="Y6" i="35" s="1"/>
  <c r="Y7" i="35" s="1"/>
  <c r="Y8" i="35" s="1"/>
  <c r="Y9" i="35" s="1"/>
  <c r="Y10" i="35" s="1"/>
  <c r="Y11" i="35" s="1"/>
  <c r="Y12" i="35" s="1"/>
  <c r="Y13" i="35" s="1"/>
  <c r="Y14" i="35" s="1"/>
  <c r="Y15" i="35" s="1"/>
  <c r="Y16" i="35" s="1"/>
  <c r="Y17" i="35" s="1"/>
  <c r="Y18" i="35" s="1"/>
  <c r="Y19" i="35" s="1"/>
  <c r="Y20" i="35" s="1"/>
  <c r="Y21" i="35" s="1"/>
  <c r="Y22" i="35" s="1"/>
  <c r="Y23" i="35" s="1"/>
  <c r="Y24" i="35" s="1"/>
  <c r="Y25" i="35" s="1"/>
  <c r="Y26" i="35" s="1"/>
  <c r="Y27" i="35" s="1"/>
  <c r="Y28" i="35" s="1"/>
  <c r="Y29" i="35" s="1"/>
  <c r="Y30" i="35" s="1"/>
  <c r="Y31" i="35" s="1"/>
  <c r="AM8" i="35"/>
  <c r="EV101" i="35"/>
  <c r="AI101" i="35" s="1"/>
  <c r="AN101" i="35"/>
  <c r="P101" i="37" s="1"/>
  <c r="AJ12" i="35"/>
  <c r="L12" i="37" s="1"/>
  <c r="AM178" i="35"/>
  <c r="O178" i="37" s="1"/>
  <c r="AJ189" i="35"/>
  <c r="L189" i="37" s="1"/>
  <c r="AJ109" i="35"/>
  <c r="L109" i="37" s="1"/>
  <c r="AM11" i="35"/>
  <c r="O11" i="37" s="1"/>
  <c r="AJ58" i="35"/>
  <c r="L58" i="37" s="1"/>
  <c r="AM106" i="35"/>
  <c r="AL169" i="35"/>
  <c r="N169" i="37" s="1"/>
  <c r="AM130" i="35"/>
  <c r="AJ183" i="35"/>
  <c r="L183" i="37" s="1"/>
  <c r="AM88" i="35"/>
  <c r="O88" i="37" s="1"/>
  <c r="AM22" i="35"/>
  <c r="O22" i="37" s="1"/>
  <c r="AK132" i="35"/>
  <c r="M132" i="37" s="1"/>
  <c r="AL175" i="35"/>
  <c r="N175" i="37" s="1"/>
  <c r="AB5" i="35"/>
  <c r="AB6" i="35" s="1"/>
  <c r="AB7" i="35" s="1"/>
  <c r="AB8" i="35" s="1"/>
  <c r="AB9" i="35" s="1"/>
  <c r="AB10" i="35" s="1"/>
  <c r="AB11" i="35" s="1"/>
  <c r="AB12" i="35" s="1"/>
  <c r="AB13" i="35" s="1"/>
  <c r="AB14" i="35" s="1"/>
  <c r="AB15" i="35" s="1"/>
  <c r="AB16" i="35" s="1"/>
  <c r="AB17" i="35" s="1"/>
  <c r="AB18" i="35" s="1"/>
  <c r="AB19" i="35" s="1"/>
  <c r="AB20" i="35" s="1"/>
  <c r="AB21" i="35" s="1"/>
  <c r="AB22" i="35" s="1"/>
  <c r="AB23" i="35" s="1"/>
  <c r="AB24" i="35" s="1"/>
  <c r="AB25" i="35" s="1"/>
  <c r="AB26" i="35" s="1"/>
  <c r="AB27" i="35" s="1"/>
  <c r="AB28" i="35" s="1"/>
  <c r="AB29" i="35" s="1"/>
  <c r="AB30" i="35" s="1"/>
  <c r="AB31" i="35" s="1"/>
  <c r="EV192" i="35"/>
  <c r="AI192" i="35" s="1"/>
  <c r="AN192" i="35"/>
  <c r="AM154" i="35"/>
  <c r="O154" i="37" s="1"/>
  <c r="AC154" i="37" s="1"/>
  <c r="AN113" i="35"/>
  <c r="EV113" i="35"/>
  <c r="AI113" i="35" s="1"/>
  <c r="AJ104" i="35"/>
  <c r="L104" i="37" s="1"/>
  <c r="AM30" i="35"/>
  <c r="O30" i="37" s="1"/>
  <c r="AC30" i="37" s="1"/>
  <c r="AK135" i="35"/>
  <c r="M135" i="37" s="1"/>
  <c r="AL91" i="35"/>
  <c r="N91" i="37" s="1"/>
  <c r="AN147" i="35"/>
  <c r="EV147" i="35"/>
  <c r="AI147" i="35" s="1"/>
  <c r="AJ182" i="35"/>
  <c r="L182" i="37" s="1"/>
  <c r="AJ112" i="35"/>
  <c r="L112" i="37" s="1"/>
  <c r="AJ87" i="35"/>
  <c r="L87" i="37" s="1"/>
  <c r="AM21" i="35"/>
  <c r="O21" i="37" s="1"/>
  <c r="AJ96" i="35"/>
  <c r="L96" i="37" s="1"/>
  <c r="AL64" i="35"/>
  <c r="N64" i="37" s="1"/>
  <c r="AK92" i="35"/>
  <c r="M92" i="37" s="1"/>
  <c r="F92" i="46" s="1"/>
  <c r="AM113" i="35"/>
  <c r="AK189" i="35"/>
  <c r="M189" i="37" s="1"/>
  <c r="AJ10" i="35"/>
  <c r="L10" i="37" s="1"/>
  <c r="AK5" i="35"/>
  <c r="M5" i="37" s="1"/>
  <c r="AM110" i="35"/>
  <c r="AL152" i="35"/>
  <c r="N152" i="37" s="1"/>
  <c r="AK129" i="35"/>
  <c r="M129" i="37" s="1"/>
  <c r="AN171" i="35"/>
  <c r="P171" i="37" s="1"/>
  <c r="EV171" i="35"/>
  <c r="AI171" i="35" s="1"/>
  <c r="EV152" i="35"/>
  <c r="AI152" i="35" s="1"/>
  <c r="AN152" i="35"/>
  <c r="AN187" i="35"/>
  <c r="EV187" i="35"/>
  <c r="AI187" i="35" s="1"/>
  <c r="AL107" i="35"/>
  <c r="N107" i="37" s="1"/>
  <c r="AJ108" i="35"/>
  <c r="L108" i="37" s="1"/>
  <c r="AJ69" i="35"/>
  <c r="L69" i="37" s="1"/>
  <c r="EV20" i="35"/>
  <c r="AN20" i="35"/>
  <c r="P20" i="37" s="1"/>
  <c r="AI20" i="37" s="1"/>
  <c r="AM72" i="35"/>
  <c r="O72" i="37" s="1"/>
  <c r="AL173" i="35"/>
  <c r="N173" i="37" s="1"/>
  <c r="EV190" i="35"/>
  <c r="AI190" i="35" s="1"/>
  <c r="AN190" i="35"/>
  <c r="P190" i="37" s="1"/>
  <c r="AW206" i="47"/>
  <c r="EV104" i="35"/>
  <c r="AI104" i="35" s="1"/>
  <c r="AN104" i="35"/>
  <c r="EV142" i="35"/>
  <c r="AI142" i="35" s="1"/>
  <c r="AN142" i="35"/>
  <c r="P142" i="37" s="1"/>
  <c r="AN70" i="35"/>
  <c r="EV70" i="35"/>
  <c r="AI70" i="35" s="1"/>
  <c r="AL101" i="35"/>
  <c r="N101" i="37" s="1"/>
  <c r="AL144" i="35"/>
  <c r="N144" i="37" s="1"/>
  <c r="AN8" i="35"/>
  <c r="EV8" i="35"/>
  <c r="AJ185" i="35"/>
  <c r="L185" i="37" s="1"/>
  <c r="EV55" i="35"/>
  <c r="AI55" i="35" s="1"/>
  <c r="AN55" i="35"/>
  <c r="AJ29" i="35"/>
  <c r="L29" i="37" s="1"/>
  <c r="AK8" i="35"/>
  <c r="M8" i="37" s="1"/>
  <c r="AL133" i="35"/>
  <c r="N133" i="37" s="1"/>
  <c r="AJ172" i="35"/>
  <c r="L172" i="37" s="1"/>
  <c r="EV19" i="35"/>
  <c r="AN19" i="35"/>
  <c r="P19" i="37" s="1"/>
  <c r="AK19" i="37" s="1"/>
  <c r="AL49" i="35"/>
  <c r="N49" i="37" s="1"/>
  <c r="AN25" i="35"/>
  <c r="P25" i="37" s="1"/>
  <c r="EV25" i="35"/>
  <c r="AN189" i="35"/>
  <c r="EV189" i="35"/>
  <c r="AI189" i="35" s="1"/>
  <c r="AL59" i="35"/>
  <c r="N59" i="37" s="1"/>
  <c r="G59" i="46" s="1"/>
  <c r="AM138" i="35"/>
  <c r="O138" i="37" s="1"/>
  <c r="AK106" i="35"/>
  <c r="M106" i="37" s="1"/>
  <c r="AM187" i="35"/>
  <c r="AM137" i="35"/>
  <c r="AK70" i="35"/>
  <c r="M70" i="37" s="1"/>
  <c r="AK15" i="35"/>
  <c r="M15" i="37" s="1"/>
  <c r="AJ31" i="35"/>
  <c r="L31" i="37" s="1"/>
  <c r="AK113" i="35"/>
  <c r="M113" i="37" s="1"/>
  <c r="AK181" i="35"/>
  <c r="M181" i="37" s="1"/>
  <c r="AJ128" i="35"/>
  <c r="L128" i="37" s="1"/>
  <c r="AK140" i="35"/>
  <c r="M140" i="37" s="1"/>
  <c r="AK191" i="35"/>
  <c r="M191" i="37" s="1"/>
  <c r="AJ147" i="35"/>
  <c r="L147" i="37" s="1"/>
  <c r="AM62" i="35"/>
  <c r="AN68" i="35"/>
  <c r="EV68" i="35"/>
  <c r="AI68" i="35" s="1"/>
  <c r="AM136" i="35"/>
  <c r="AK58" i="35"/>
  <c r="M58" i="37" s="1"/>
  <c r="AJ57" i="35"/>
  <c r="L57" i="37" s="1"/>
  <c r="AN13" i="35"/>
  <c r="EV13" i="35"/>
  <c r="AJ179" i="35"/>
  <c r="L179" i="37" s="1"/>
  <c r="AN61" i="35"/>
  <c r="EV61" i="35"/>
  <c r="AI61" i="35" s="1"/>
  <c r="EV26" i="35"/>
  <c r="AN26" i="35"/>
  <c r="P26" i="37" s="1"/>
  <c r="AI26" i="37" s="1"/>
  <c r="AK192" i="35"/>
  <c r="M192" i="37" s="1"/>
  <c r="AL46" i="35"/>
  <c r="N46" i="37" s="1"/>
  <c r="EV63" i="35"/>
  <c r="AI63" i="35" s="1"/>
  <c r="AN63" i="35"/>
  <c r="P63" i="37" s="1"/>
  <c r="AJ68" i="35"/>
  <c r="L68" i="37" s="1"/>
  <c r="AM147" i="35"/>
  <c r="AN18" i="35"/>
  <c r="EV18" i="35"/>
  <c r="AM87" i="35"/>
  <c r="AJ8" i="35"/>
  <c r="L8" i="37" s="1"/>
  <c r="AJ153" i="35"/>
  <c r="L153" i="37" s="1"/>
  <c r="AK60" i="35"/>
  <c r="M60" i="37" s="1"/>
  <c r="AM54" i="35"/>
  <c r="O54" i="37" s="1"/>
  <c r="AD54" i="37" s="1"/>
  <c r="AJ184" i="35"/>
  <c r="L184" i="37" s="1"/>
  <c r="AL192" i="35"/>
  <c r="N192" i="37" s="1"/>
  <c r="AN154" i="35"/>
  <c r="EV154" i="35"/>
  <c r="AI154" i="35" s="1"/>
  <c r="AL193" i="35"/>
  <c r="N193" i="37" s="1"/>
  <c r="AJ174" i="35"/>
  <c r="L174" i="37" s="1"/>
  <c r="AL96" i="35"/>
  <c r="N96" i="37" s="1"/>
  <c r="AK31" i="35"/>
  <c r="M31" i="37" s="1"/>
  <c r="AM27" i="35"/>
  <c r="AL151" i="35"/>
  <c r="N151" i="37" s="1"/>
  <c r="AJ170" i="35"/>
  <c r="L170" i="37" s="1"/>
  <c r="AM193" i="35"/>
  <c r="AN66" i="35"/>
  <c r="P66" i="37" s="1"/>
  <c r="AI66" i="37" s="1"/>
  <c r="EV66" i="35"/>
  <c r="AI66" i="35" s="1"/>
  <c r="AL69" i="35"/>
  <c r="N69" i="37" s="1"/>
  <c r="X5" i="35"/>
  <c r="AC5" i="35" s="1"/>
  <c r="AJ55" i="35"/>
  <c r="L55" i="37" s="1"/>
  <c r="AJ61" i="35"/>
  <c r="L61" i="37" s="1"/>
  <c r="AK175" i="35"/>
  <c r="M175" i="37" s="1"/>
  <c r="AM14" i="35"/>
  <c r="AL174" i="35"/>
  <c r="N174" i="37" s="1"/>
  <c r="EV16" i="35"/>
  <c r="AN16" i="35"/>
  <c r="AK87" i="35"/>
  <c r="M87" i="37" s="1"/>
  <c r="AJ48" i="35"/>
  <c r="L48" i="37" s="1"/>
  <c r="AJ7" i="35"/>
  <c r="L7" i="37" s="1"/>
  <c r="AJ91" i="35"/>
  <c r="L91" i="37" s="1"/>
  <c r="AL27" i="35"/>
  <c r="N27" i="37" s="1"/>
  <c r="AL183" i="35"/>
  <c r="N183" i="37" s="1"/>
  <c r="AM17" i="35"/>
  <c r="AL63" i="35"/>
  <c r="N63" i="37" s="1"/>
  <c r="AK136" i="35"/>
  <c r="M136" i="37" s="1"/>
  <c r="AM90" i="35"/>
  <c r="O90" i="37" s="1"/>
  <c r="AK133" i="35"/>
  <c r="M133" i="37" s="1"/>
  <c r="AN64" i="35"/>
  <c r="P64" i="37" s="1"/>
  <c r="EV64" i="35"/>
  <c r="AI64" i="35" s="1"/>
  <c r="AN15" i="35"/>
  <c r="P15" i="37" s="1"/>
  <c r="EV15" i="35"/>
  <c r="AK49" i="35"/>
  <c r="M49" i="37" s="1"/>
  <c r="AL95" i="35"/>
  <c r="N95" i="37" s="1"/>
  <c r="AK152" i="35"/>
  <c r="M152" i="37" s="1"/>
  <c r="AJ141" i="35"/>
  <c r="L141" i="37" s="1"/>
  <c r="AL12" i="35"/>
  <c r="N12" i="37" s="1"/>
  <c r="AJ173" i="35"/>
  <c r="L173" i="37" s="1"/>
  <c r="AN60" i="35"/>
  <c r="P60" i="37" s="1"/>
  <c r="AI60" i="37" s="1"/>
  <c r="EV60" i="35"/>
  <c r="AI60" i="35" s="1"/>
  <c r="AN151" i="35"/>
  <c r="P151" i="37" s="1"/>
  <c r="AI151" i="37" s="1"/>
  <c r="EV151" i="35"/>
  <c r="AI151" i="35" s="1"/>
  <c r="AM48" i="35"/>
  <c r="AJ47" i="35"/>
  <c r="L47" i="37" s="1"/>
  <c r="AK93" i="35"/>
  <c r="M93" i="37" s="1"/>
  <c r="AM50" i="35"/>
  <c r="AK111" i="35"/>
  <c r="M111" i="37" s="1"/>
  <c r="EV131" i="35"/>
  <c r="AI131" i="35" s="1"/>
  <c r="AN131" i="35"/>
  <c r="AN48" i="35"/>
  <c r="P48" i="37" s="1"/>
  <c r="EV48" i="35"/>
  <c r="AI48" i="35" s="1"/>
  <c r="AK61" i="35"/>
  <c r="M61" i="37" s="1"/>
  <c r="AK170" i="35"/>
  <c r="M170" i="37" s="1"/>
  <c r="AK176" i="35"/>
  <c r="M176" i="37" s="1"/>
  <c r="F176" i="46" s="1"/>
  <c r="AM175" i="35"/>
  <c r="O175" i="37" s="1"/>
  <c r="EV128" i="35"/>
  <c r="AI128" i="35" s="1"/>
  <c r="AN128" i="35"/>
  <c r="P128" i="37" s="1"/>
  <c r="AN95" i="35"/>
  <c r="P95" i="37" s="1"/>
  <c r="AI95" i="37" s="1"/>
  <c r="EV95" i="35"/>
  <c r="AI95" i="35" s="1"/>
  <c r="AK178" i="35"/>
  <c r="M178" i="37" s="1"/>
  <c r="AL57" i="35"/>
  <c r="N57" i="37" s="1"/>
  <c r="AK195" i="35"/>
  <c r="M195" i="37" s="1"/>
  <c r="EV141" i="35"/>
  <c r="AI141" i="35" s="1"/>
  <c r="AN141" i="35"/>
  <c r="AM57" i="35"/>
  <c r="O57" i="37" s="1"/>
  <c r="AC57" i="37" s="1"/>
  <c r="AK171" i="35"/>
  <c r="M171" i="37" s="1"/>
  <c r="EV138" i="35"/>
  <c r="AI138" i="35" s="1"/>
  <c r="AN138" i="35"/>
  <c r="P138" i="37" s="1"/>
  <c r="AI138" i="37" s="1"/>
  <c r="AJ188" i="35"/>
  <c r="L188" i="37" s="1"/>
  <c r="AM94" i="35"/>
  <c r="AL154" i="35"/>
  <c r="N154" i="37" s="1"/>
  <c r="AK194" i="35"/>
  <c r="M194" i="37" s="1"/>
  <c r="AJ24" i="35"/>
  <c r="L24" i="37" s="1"/>
  <c r="AL11" i="35"/>
  <c r="N11" i="37" s="1"/>
  <c r="AM47" i="35"/>
  <c r="AK139" i="35"/>
  <c r="M139" i="37" s="1"/>
  <c r="AM188" i="35"/>
  <c r="AJ16" i="35"/>
  <c r="L16" i="37" s="1"/>
  <c r="AM104" i="35"/>
  <c r="O104" i="37" s="1"/>
  <c r="AF104" i="37" s="1"/>
  <c r="AL110" i="35"/>
  <c r="N110" i="37" s="1"/>
  <c r="AJ130" i="35"/>
  <c r="L130" i="37" s="1"/>
  <c r="AM93" i="35"/>
  <c r="AN31" i="35"/>
  <c r="EV31" i="35"/>
  <c r="AJ140" i="35"/>
  <c r="L140" i="37" s="1"/>
  <c r="AJ20" i="35"/>
  <c r="L20" i="37" s="1"/>
  <c r="AK7" i="35"/>
  <c r="M7" i="37" s="1"/>
  <c r="AK150" i="35"/>
  <c r="M150" i="37" s="1"/>
  <c r="AJ177" i="35"/>
  <c r="L177" i="37" s="1"/>
  <c r="EV7" i="35"/>
  <c r="AN7" i="35"/>
  <c r="AL146" i="35"/>
  <c r="N146" i="37" s="1"/>
  <c r="AL22" i="35"/>
  <c r="N22" i="37" s="1"/>
  <c r="G22" i="46" s="1"/>
  <c r="EV186" i="35"/>
  <c r="AI186" i="35" s="1"/>
  <c r="AN186" i="35"/>
  <c r="P186" i="37" s="1"/>
  <c r="AI186" i="37" s="1"/>
  <c r="AL7" i="35"/>
  <c r="N7" i="37" s="1"/>
  <c r="AM58" i="35"/>
  <c r="O58" i="37" s="1"/>
  <c r="AK16" i="35"/>
  <c r="M16" i="37" s="1"/>
  <c r="AJ59" i="35"/>
  <c r="L59" i="37" s="1"/>
  <c r="EV182" i="35"/>
  <c r="AI182" i="35" s="1"/>
  <c r="AN182" i="35"/>
  <c r="P182" i="37" s="1"/>
  <c r="AK182" i="37" s="1"/>
  <c r="AJ95" i="35"/>
  <c r="L95" i="37" s="1"/>
  <c r="EV65" i="35"/>
  <c r="AI65" i="35" s="1"/>
  <c r="AN65" i="35"/>
  <c r="P65" i="37" s="1"/>
  <c r="AM95" i="35"/>
  <c r="EV144" i="35"/>
  <c r="AI144" i="35" s="1"/>
  <c r="AN144" i="35"/>
  <c r="AM97" i="35"/>
  <c r="AL138" i="35"/>
  <c r="N138" i="37" s="1"/>
  <c r="AK100" i="35"/>
  <c r="M100" i="37" s="1"/>
  <c r="AJ98" i="35"/>
  <c r="L98" i="37" s="1"/>
  <c r="EV194" i="35"/>
  <c r="AI194" i="35" s="1"/>
  <c r="AN194" i="35"/>
  <c r="AL195" i="35"/>
  <c r="N195" i="37" s="1"/>
  <c r="AK12" i="35"/>
  <c r="M12" i="37" s="1"/>
  <c r="AJ171" i="35"/>
  <c r="L171" i="37" s="1"/>
  <c r="AK142" i="35"/>
  <c r="M142" i="37" s="1"/>
  <c r="AL180" i="35"/>
  <c r="N180" i="37" s="1"/>
  <c r="AM69" i="35"/>
  <c r="AM152" i="35"/>
  <c r="AL14" i="35"/>
  <c r="N14" i="37" s="1"/>
  <c r="AJ131" i="35"/>
  <c r="L131" i="37" s="1"/>
  <c r="AK149" i="35"/>
  <c r="M149" i="37" s="1"/>
  <c r="AN143" i="35"/>
  <c r="EV143" i="35"/>
  <c r="AI143" i="35" s="1"/>
  <c r="EV106" i="35"/>
  <c r="AI106" i="35" s="1"/>
  <c r="AN106" i="35"/>
  <c r="AL145" i="35"/>
  <c r="N145" i="37" s="1"/>
  <c r="EV94" i="35"/>
  <c r="AI94" i="35" s="1"/>
  <c r="AN94" i="35"/>
  <c r="AK179" i="35"/>
  <c r="M179" i="37" s="1"/>
  <c r="AM192" i="35"/>
  <c r="O192" i="37" s="1"/>
  <c r="EV12" i="35"/>
  <c r="AN12" i="35"/>
  <c r="AK147" i="35"/>
  <c r="M147" i="37" s="1"/>
  <c r="AK23" i="35"/>
  <c r="M23" i="37" s="1"/>
  <c r="AL132" i="35"/>
  <c r="N132" i="37" s="1"/>
  <c r="AM142" i="35"/>
  <c r="AL21" i="35"/>
  <c r="N21" i="37" s="1"/>
  <c r="AM191" i="35"/>
  <c r="O191" i="37" s="1"/>
  <c r="H191" i="46" s="1"/>
  <c r="AM128" i="35"/>
  <c r="O128" i="37" s="1"/>
  <c r="AK29" i="35"/>
  <c r="M29" i="37" s="1"/>
  <c r="AJ71" i="35"/>
  <c r="L71" i="37" s="1"/>
  <c r="AL143" i="35"/>
  <c r="N143" i="37" s="1"/>
  <c r="AK59" i="35"/>
  <c r="M59" i="37" s="1"/>
  <c r="AM185" i="35"/>
  <c r="O185" i="37" s="1"/>
  <c r="AJ180" i="35"/>
  <c r="L180" i="37" s="1"/>
  <c r="AM131" i="35"/>
  <c r="AN150" i="35"/>
  <c r="P150" i="37" s="1"/>
  <c r="AI150" i="37" s="1"/>
  <c r="EV150" i="35"/>
  <c r="AI150" i="35" s="1"/>
  <c r="AM111" i="35"/>
  <c r="AL53" i="35"/>
  <c r="N53" i="37" s="1"/>
  <c r="AM195" i="35"/>
  <c r="O195" i="37" s="1"/>
  <c r="AC195" i="37" s="1"/>
  <c r="AN110" i="35"/>
  <c r="P110" i="37" s="1"/>
  <c r="EV110" i="35"/>
  <c r="AI110" i="35" s="1"/>
  <c r="EV11" i="35"/>
  <c r="AN11" i="35"/>
  <c r="AM18" i="35"/>
  <c r="AM15" i="35"/>
  <c r="AL129" i="35"/>
  <c r="N129" i="37" s="1"/>
  <c r="AL18" i="35"/>
  <c r="N18" i="37" s="1"/>
  <c r="AK30" i="35"/>
  <c r="M30" i="37" s="1"/>
  <c r="AK20" i="35"/>
  <c r="M20" i="37" s="1"/>
  <c r="AN58" i="35"/>
  <c r="P58" i="37" s="1"/>
  <c r="EV58" i="35"/>
  <c r="AI58" i="35" s="1"/>
  <c r="AL90" i="35"/>
  <c r="N90" i="37" s="1"/>
  <c r="AL109" i="35"/>
  <c r="N109" i="37" s="1"/>
  <c r="AM112" i="35"/>
  <c r="AN17" i="35"/>
  <c r="EV17" i="35"/>
  <c r="AJ194" i="35"/>
  <c r="L194" i="37" s="1"/>
  <c r="AK169" i="35"/>
  <c r="M169" i="37" s="1"/>
  <c r="AM135" i="35"/>
  <c r="AM24" i="35"/>
  <c r="AN193" i="35"/>
  <c r="P193" i="37" s="1"/>
  <c r="EV193" i="35"/>
  <c r="AI193" i="35" s="1"/>
  <c r="AL65" i="35"/>
  <c r="N65" i="37" s="1"/>
  <c r="EV93" i="35"/>
  <c r="AI93" i="35" s="1"/>
  <c r="AN93" i="35"/>
  <c r="EV69" i="35"/>
  <c r="AI69" i="35" s="1"/>
  <c r="AN69" i="35"/>
  <c r="P69" i="37" s="1"/>
  <c r="AJ133" i="35"/>
  <c r="L133" i="37" s="1"/>
  <c r="AL141" i="35"/>
  <c r="N141" i="37" s="1"/>
  <c r="AK143" i="35"/>
  <c r="M143" i="37" s="1"/>
  <c r="AL147" i="35"/>
  <c r="N147" i="37" s="1"/>
  <c r="AK105" i="35"/>
  <c r="M105" i="37" s="1"/>
  <c r="AJ88" i="35"/>
  <c r="L88" i="37" s="1"/>
  <c r="AK67" i="35"/>
  <c r="M67" i="37" s="1"/>
  <c r="AK53" i="35"/>
  <c r="M53" i="37" s="1"/>
  <c r="AM107" i="35"/>
  <c r="AL103" i="35"/>
  <c r="N103" i="37" s="1"/>
  <c r="AM190" i="35"/>
  <c r="O190" i="37" s="1"/>
  <c r="AJ186" i="35"/>
  <c r="L186" i="37" s="1"/>
  <c r="AK183" i="35"/>
  <c r="M183" i="37" s="1"/>
  <c r="AL23" i="35"/>
  <c r="N23" i="37" s="1"/>
  <c r="AJ46" i="35"/>
  <c r="L46" i="37" s="1"/>
  <c r="AJ52" i="35"/>
  <c r="L52" i="37" s="1"/>
  <c r="AK130" i="35"/>
  <c r="M130" i="37" s="1"/>
  <c r="AM9" i="35"/>
  <c r="O9" i="37" s="1"/>
  <c r="AC9" i="37" s="1"/>
  <c r="AK65" i="35"/>
  <c r="M65" i="37" s="1"/>
  <c r="AN97" i="35"/>
  <c r="EV97" i="35"/>
  <c r="AI97" i="35" s="1"/>
  <c r="EV30" i="35"/>
  <c r="AN30" i="35"/>
  <c r="AL97" i="35"/>
  <c r="N97" i="37" s="1"/>
  <c r="EV67" i="35"/>
  <c r="AI67" i="35" s="1"/>
  <c r="AN67" i="35"/>
  <c r="AM96" i="35"/>
  <c r="O96" i="37" s="1"/>
  <c r="AL187" i="35"/>
  <c r="N187" i="37" s="1"/>
  <c r="AJ150" i="35"/>
  <c r="L150" i="37" s="1"/>
  <c r="AL113" i="35"/>
  <c r="N113" i="37" s="1"/>
  <c r="EV52" i="35"/>
  <c r="AI52" i="35" s="1"/>
  <c r="AN52" i="35"/>
  <c r="AL184" i="35"/>
  <c r="N184" i="37" s="1"/>
  <c r="AM171" i="35"/>
  <c r="AM132" i="35"/>
  <c r="O132" i="37" s="1"/>
  <c r="AL150" i="35"/>
  <c r="N150" i="37" s="1"/>
  <c r="AL20" i="35"/>
  <c r="N20" i="37" s="1"/>
  <c r="G20" i="46" s="1"/>
  <c r="AJ66" i="35"/>
  <c r="L66" i="37" s="1"/>
  <c r="AM19" i="35"/>
  <c r="AJ60" i="35"/>
  <c r="L60" i="37" s="1"/>
  <c r="AM150" i="35"/>
  <c r="AM148" i="35"/>
  <c r="O148" i="37" s="1"/>
  <c r="AD148" i="37" s="1"/>
  <c r="EV181" i="35"/>
  <c r="AI181" i="35" s="1"/>
  <c r="AN181" i="35"/>
  <c r="P181" i="37" s="1"/>
  <c r="AL25" i="35"/>
  <c r="N25" i="37" s="1"/>
  <c r="AL30" i="35"/>
  <c r="N30" i="37" s="1"/>
  <c r="AN96" i="35"/>
  <c r="P96" i="37" s="1"/>
  <c r="EV96" i="35"/>
  <c r="AI96" i="35" s="1"/>
  <c r="AJ192" i="35"/>
  <c r="L192" i="37" s="1"/>
  <c r="AL71" i="35"/>
  <c r="N71" i="37" s="1"/>
  <c r="AK98" i="35"/>
  <c r="M98" i="37" s="1"/>
  <c r="AN102" i="35"/>
  <c r="EV102" i="35"/>
  <c r="AI102" i="35" s="1"/>
  <c r="AJ97" i="35"/>
  <c r="L97" i="37" s="1"/>
  <c r="AL142" i="35"/>
  <c r="N142" i="37" s="1"/>
  <c r="EV149" i="35"/>
  <c r="AI149" i="35" s="1"/>
  <c r="AN149" i="35"/>
  <c r="P149" i="37" s="1"/>
  <c r="AL16" i="35"/>
  <c r="N16" i="37" s="1"/>
  <c r="AJ11" i="35"/>
  <c r="L11" i="37" s="1"/>
  <c r="AN139" i="35"/>
  <c r="P139" i="37" s="1"/>
  <c r="AI139" i="37" s="1"/>
  <c r="EV139" i="35"/>
  <c r="AI139" i="35" s="1"/>
  <c r="AK177" i="35"/>
  <c r="M177" i="37" s="1"/>
  <c r="AM105" i="35"/>
  <c r="AM181" i="35"/>
  <c r="O181" i="37" s="1"/>
  <c r="EV137" i="35"/>
  <c r="AI137" i="35" s="1"/>
  <c r="AN137" i="35"/>
  <c r="EV89" i="35"/>
  <c r="AI89" i="35" s="1"/>
  <c r="AN89" i="35"/>
  <c r="P89" i="37" s="1"/>
  <c r="AI89" i="37" s="1"/>
  <c r="AL177" i="35"/>
  <c r="N177" i="37" s="1"/>
  <c r="AJ23" i="35"/>
  <c r="L23" i="37" s="1"/>
  <c r="AM151" i="35"/>
  <c r="AM183" i="35"/>
  <c r="AL134" i="35"/>
  <c r="N134" i="37" s="1"/>
  <c r="AK72" i="35"/>
  <c r="M72" i="37" s="1"/>
  <c r="AK188" i="35"/>
  <c r="M188" i="37" s="1"/>
  <c r="AK13" i="35"/>
  <c r="M13" i="37" s="1"/>
  <c r="AK94" i="35"/>
  <c r="M94" i="37" s="1"/>
  <c r="AJ27" i="35"/>
  <c r="L27" i="37" s="1"/>
  <c r="AM12" i="35"/>
  <c r="O12" i="37" s="1"/>
  <c r="AD12" i="37" s="1"/>
  <c r="EV145" i="35"/>
  <c r="AI145" i="35" s="1"/>
  <c r="AN145" i="35"/>
  <c r="AL54" i="35"/>
  <c r="N54" i="37" s="1"/>
  <c r="AM6" i="35"/>
  <c r="AK56" i="35"/>
  <c r="M56" i="37" s="1"/>
  <c r="AM66" i="35"/>
  <c r="AJ49" i="35"/>
  <c r="L49" i="37" s="1"/>
  <c r="AJ65" i="35"/>
  <c r="L65" i="37" s="1"/>
  <c r="AL55" i="35"/>
  <c r="N55" i="37" s="1"/>
  <c r="AM184" i="35"/>
  <c r="O184" i="37" s="1"/>
  <c r="AN183" i="35"/>
  <c r="P183" i="37" s="1"/>
  <c r="AK183" i="37" s="1"/>
  <c r="EV183" i="35"/>
  <c r="AI183" i="35" s="1"/>
  <c r="AM134" i="35"/>
  <c r="AJ134" i="35"/>
  <c r="L134" i="37" s="1"/>
  <c r="AM91" i="35"/>
  <c r="AJ25" i="35"/>
  <c r="L25" i="37" s="1"/>
  <c r="AJ9" i="35"/>
  <c r="L9" i="37" s="1"/>
  <c r="AK104" i="35"/>
  <c r="M104" i="37" s="1"/>
  <c r="AM26" i="35"/>
  <c r="O26" i="37" s="1"/>
  <c r="AC26" i="37" s="1"/>
  <c r="AJ28" i="35"/>
  <c r="L28" i="37" s="1"/>
  <c r="AK6" i="35"/>
  <c r="M6" i="37" s="1"/>
  <c r="AK134" i="35"/>
  <c r="M134" i="37" s="1"/>
  <c r="AM31" i="35"/>
  <c r="AJ144" i="35"/>
  <c r="L144" i="37" s="1"/>
  <c r="AL5" i="35"/>
  <c r="N5" i="37" s="1"/>
  <c r="AN108" i="35"/>
  <c r="P108" i="37" s="1"/>
  <c r="AI108" i="37" s="1"/>
  <c r="EV108" i="35"/>
  <c r="AI108" i="35" s="1"/>
  <c r="AM101" i="35"/>
  <c r="O101" i="37" s="1"/>
  <c r="AC101" i="37" s="1"/>
  <c r="AL186" i="35"/>
  <c r="N186" i="37" s="1"/>
  <c r="G186" i="46" s="1"/>
  <c r="AM63" i="35"/>
  <c r="AM143" i="35"/>
  <c r="AI25" i="37"/>
  <c r="AI191" i="37"/>
  <c r="F58" i="46"/>
  <c r="E58" i="46"/>
  <c r="AK58" i="37"/>
  <c r="I58" i="46"/>
  <c r="G58" i="46"/>
  <c r="AJ58" i="37"/>
  <c r="AL58" i="37"/>
  <c r="H58" i="46"/>
  <c r="AI173" i="37"/>
  <c r="AI58" i="37"/>
  <c r="AC132" i="37"/>
  <c r="P189" i="37"/>
  <c r="AI189" i="37" s="1"/>
  <c r="O135" i="37"/>
  <c r="AC135" i="37" s="1"/>
  <c r="O61" i="37"/>
  <c r="AC61" i="37" s="1"/>
  <c r="AF148" i="37"/>
  <c r="P31" i="37"/>
  <c r="P180" i="37"/>
  <c r="AI180" i="37" s="1"/>
  <c r="AE102" i="37"/>
  <c r="AI59" i="37"/>
  <c r="O47" i="37"/>
  <c r="AA18" i="31"/>
  <c r="AI16" i="35"/>
  <c r="O23" i="37"/>
  <c r="AC23" i="37" s="1"/>
  <c r="O152" i="37"/>
  <c r="AC152" i="37" s="1"/>
  <c r="AI63" i="37"/>
  <c r="AJ63" i="37"/>
  <c r="I63" i="46"/>
  <c r="AK63" i="37"/>
  <c r="AL63" i="37"/>
  <c r="AC89" i="37"/>
  <c r="AF89" i="37"/>
  <c r="AD89" i="37"/>
  <c r="AE89" i="37"/>
  <c r="P46" i="37"/>
  <c r="AI46" i="37" s="1"/>
  <c r="AA31" i="31"/>
  <c r="AI29" i="35"/>
  <c r="AI110" i="37"/>
  <c r="O171" i="37"/>
  <c r="AC171" i="37" s="1"/>
  <c r="P129" i="37"/>
  <c r="AI15" i="35"/>
  <c r="AA17" i="31"/>
  <c r="O193" i="37"/>
  <c r="AC193" i="37" s="1"/>
  <c r="AC52" i="37"/>
  <c r="AD52" i="37"/>
  <c r="AF52" i="37"/>
  <c r="AE52" i="37"/>
  <c r="AC178" i="37"/>
  <c r="AC172" i="37"/>
  <c r="AD172" i="37"/>
  <c r="AE172" i="37"/>
  <c r="AF172" i="37"/>
  <c r="AI15" i="37"/>
  <c r="I15" i="46"/>
  <c r="AK15" i="37"/>
  <c r="AL15" i="37"/>
  <c r="AJ15" i="37"/>
  <c r="O17" i="37"/>
  <c r="AC17" i="37" s="1"/>
  <c r="O24" i="37"/>
  <c r="AC24" i="37" s="1"/>
  <c r="AF54" i="37"/>
  <c r="P13" i="37"/>
  <c r="AI13" i="37" s="1"/>
  <c r="O144" i="37"/>
  <c r="AC144" i="37" s="1"/>
  <c r="AC70" i="37"/>
  <c r="AD70" i="37"/>
  <c r="AE70" i="37"/>
  <c r="AF70" i="37"/>
  <c r="P17" i="37"/>
  <c r="AI17" i="37" s="1"/>
  <c r="P52" i="37"/>
  <c r="AI52" i="37" s="1"/>
  <c r="O111" i="37"/>
  <c r="AC111" i="37" s="1"/>
  <c r="O50" i="37"/>
  <c r="AC50" i="37" s="1"/>
  <c r="AI171" i="37"/>
  <c r="AJ171" i="37"/>
  <c r="AK171" i="37"/>
  <c r="I171" i="46"/>
  <c r="AL171" i="37"/>
  <c r="AC12" i="37"/>
  <c r="AE12" i="37"/>
  <c r="AF12" i="37"/>
  <c r="AI99" i="37"/>
  <c r="AL99" i="37"/>
  <c r="AJ99" i="37"/>
  <c r="I99" i="46"/>
  <c r="AK99" i="37"/>
  <c r="O87" i="37"/>
  <c r="AC87" i="37" s="1"/>
  <c r="P112" i="37"/>
  <c r="AI112" i="37" s="1"/>
  <c r="AI140" i="37"/>
  <c r="I140" i="46"/>
  <c r="AK140" i="37"/>
  <c r="AL140" i="37"/>
  <c r="AJ140" i="37"/>
  <c r="AC11" i="37"/>
  <c r="AD11" i="37"/>
  <c r="AF11" i="37"/>
  <c r="AE11" i="37"/>
  <c r="O93" i="37"/>
  <c r="AC93" i="37" s="1"/>
  <c r="P174" i="37"/>
  <c r="AI174" i="37" s="1"/>
  <c r="P87" i="37"/>
  <c r="AI87" i="37" s="1"/>
  <c r="O112" i="37"/>
  <c r="AC112" i="37" s="1"/>
  <c r="AA21" i="31"/>
  <c r="AI19" i="35"/>
  <c r="P27" i="37"/>
  <c r="AI27" i="37" s="1"/>
  <c r="AD104" i="37"/>
  <c r="P28" i="37"/>
  <c r="AI28" i="37" s="1"/>
  <c r="AI9" i="35"/>
  <c r="AA11" i="31"/>
  <c r="P136" i="37"/>
  <c r="AI136" i="37" s="1"/>
  <c r="P106" i="37"/>
  <c r="E140" i="46"/>
  <c r="AI101" i="37"/>
  <c r="AJ101" i="37"/>
  <c r="AL101" i="37"/>
  <c r="AK101" i="37"/>
  <c r="I101" i="46"/>
  <c r="O100" i="37"/>
  <c r="AC100" i="37" s="1"/>
  <c r="P9" i="37"/>
  <c r="AI9" i="37" s="1"/>
  <c r="AC140" i="37"/>
  <c r="AC7" i="37"/>
  <c r="AE7" i="37"/>
  <c r="AD7" i="37"/>
  <c r="AF7" i="37"/>
  <c r="AI69" i="37"/>
  <c r="AJ69" i="37"/>
  <c r="AK69" i="37"/>
  <c r="AL69" i="37"/>
  <c r="I69" i="46"/>
  <c r="AI21" i="35"/>
  <c r="AA23" i="31"/>
  <c r="O55" i="37"/>
  <c r="AC55" i="37" s="1"/>
  <c r="P194" i="37"/>
  <c r="AI194" i="37" s="1"/>
  <c r="O153" i="37"/>
  <c r="AC153" i="37" s="1"/>
  <c r="AI177" i="37"/>
  <c r="I177" i="46"/>
  <c r="AJ177" i="37"/>
  <c r="AK177" i="37"/>
  <c r="AL177" i="37"/>
  <c r="AI31" i="35"/>
  <c r="AA33" i="31"/>
  <c r="O19" i="37"/>
  <c r="AC19" i="37" s="1"/>
  <c r="F9" i="46"/>
  <c r="G88" i="46"/>
  <c r="E195" i="46"/>
  <c r="F59" i="46"/>
  <c r="AC98" i="37"/>
  <c r="F89" i="46"/>
  <c r="AI135" i="37"/>
  <c r="AI91" i="37"/>
  <c r="AI134" i="37"/>
  <c r="I149" i="46"/>
  <c r="AL149" i="37"/>
  <c r="AK149" i="37"/>
  <c r="AJ149" i="37"/>
  <c r="AF13" i="37"/>
  <c r="AE13" i="37"/>
  <c r="AD13" i="37"/>
  <c r="G13" i="46"/>
  <c r="I139" i="46"/>
  <c r="AJ139" i="37"/>
  <c r="AL139" i="37"/>
  <c r="AK139" i="37"/>
  <c r="AD57" i="37"/>
  <c r="H57" i="46"/>
  <c r="AF57" i="37"/>
  <c r="AE57" i="37"/>
  <c r="AL110" i="37"/>
  <c r="I110" i="46"/>
  <c r="AK110" i="37"/>
  <c r="AJ110" i="37"/>
  <c r="AK25" i="37"/>
  <c r="AL25" i="37"/>
  <c r="AJ25" i="37"/>
  <c r="I25" i="46"/>
  <c r="I54" i="46"/>
  <c r="AL54" i="37"/>
  <c r="AJ54" i="37"/>
  <c r="AK54" i="37"/>
  <c r="AF51" i="37"/>
  <c r="AE51" i="37"/>
  <c r="AD51" i="37"/>
  <c r="H51" i="46"/>
  <c r="G51" i="46"/>
  <c r="F51" i="46"/>
  <c r="F57" i="46"/>
  <c r="AJ26" i="37"/>
  <c r="AL26" i="37"/>
  <c r="I26" i="46"/>
  <c r="AK26" i="37"/>
  <c r="AF9" i="37"/>
  <c r="G9" i="46"/>
  <c r="AD9" i="37"/>
  <c r="H9" i="46"/>
  <c r="AE9" i="37"/>
  <c r="I186" i="46"/>
  <c r="AL186" i="37"/>
  <c r="AJ186" i="37"/>
  <c r="AK186" i="37"/>
  <c r="AL65" i="37"/>
  <c r="AJ65" i="37"/>
  <c r="I65" i="46"/>
  <c r="AK65" i="37"/>
  <c r="AD88" i="37"/>
  <c r="AF88" i="37"/>
  <c r="H88" i="46"/>
  <c r="AE88" i="37"/>
  <c r="AJ182" i="37"/>
  <c r="H176" i="46"/>
  <c r="I60" i="46"/>
  <c r="AJ60" i="37"/>
  <c r="AK60" i="37"/>
  <c r="AL60" i="37"/>
  <c r="AK89" i="37"/>
  <c r="AL89" i="37"/>
  <c r="AJ89" i="37"/>
  <c r="I89" i="46"/>
  <c r="G89" i="46"/>
  <c r="H89" i="46"/>
  <c r="E89" i="46"/>
  <c r="AL53" i="37"/>
  <c r="AJ172" i="37"/>
  <c r="AL172" i="37"/>
  <c r="H172" i="46"/>
  <c r="F172" i="46"/>
  <c r="I172" i="46"/>
  <c r="E172" i="46"/>
  <c r="G172" i="46"/>
  <c r="AK172" i="37"/>
  <c r="E57" i="46"/>
  <c r="AL88" i="37"/>
  <c r="AJ88" i="37"/>
  <c r="AK88" i="37"/>
  <c r="I88" i="46"/>
  <c r="AL108" i="37"/>
  <c r="I108" i="46"/>
  <c r="AJ108" i="37"/>
  <c r="AK108" i="37"/>
  <c r="AL193" i="37"/>
  <c r="AK193" i="37"/>
  <c r="I193" i="46"/>
  <c r="H193" i="46"/>
  <c r="G193" i="46"/>
  <c r="F193" i="46"/>
  <c r="E193" i="46"/>
  <c r="AJ193" i="37"/>
  <c r="AL23" i="37"/>
  <c r="AJ23" i="37"/>
  <c r="I23" i="46"/>
  <c r="AK23" i="37"/>
  <c r="E23" i="46"/>
  <c r="AD96" i="37"/>
  <c r="AF96" i="37"/>
  <c r="AE96" i="37"/>
  <c r="AI48" i="37"/>
  <c r="AI195" i="37"/>
  <c r="I19" i="46"/>
  <c r="I51" i="46"/>
  <c r="AJ51" i="37"/>
  <c r="AK51" i="37"/>
  <c r="AL51" i="37"/>
  <c r="AI72" i="37"/>
  <c r="E51" i="46"/>
  <c r="I57" i="46"/>
  <c r="AK57" i="37"/>
  <c r="AJ57" i="37"/>
  <c r="AL57" i="37"/>
  <c r="AK138" i="37"/>
  <c r="I138" i="46"/>
  <c r="AJ138" i="37"/>
  <c r="AL138" i="37"/>
  <c r="I49" i="46"/>
  <c r="AL49" i="37"/>
  <c r="AJ49" i="37"/>
  <c r="AK49" i="37"/>
  <c r="AK176" i="37"/>
  <c r="AJ176" i="37"/>
  <c r="I176" i="46"/>
  <c r="AL176" i="37"/>
  <c r="E176" i="46"/>
  <c r="G23" i="46"/>
  <c r="AJ48" i="37"/>
  <c r="AL48" i="37"/>
  <c r="AK48" i="37"/>
  <c r="I48" i="46"/>
  <c r="AJ195" i="37"/>
  <c r="AK195" i="37"/>
  <c r="AL195" i="37"/>
  <c r="I195" i="46"/>
  <c r="AE184" i="37"/>
  <c r="AF184" i="37"/>
  <c r="AD184" i="37"/>
  <c r="AE101" i="37"/>
  <c r="AD101" i="37"/>
  <c r="AF101" i="37"/>
  <c r="H101" i="46"/>
  <c r="E101" i="46"/>
  <c r="AJ100" i="37"/>
  <c r="AK72" i="37"/>
  <c r="AJ72" i="37"/>
  <c r="AL72" i="37"/>
  <c r="I72" i="46"/>
  <c r="AD141" i="37"/>
  <c r="AE141" i="37"/>
  <c r="AF141" i="37"/>
  <c r="AK191" i="37"/>
  <c r="AJ191" i="37"/>
  <c r="AL191" i="37"/>
  <c r="I191" i="46"/>
  <c r="AL150" i="37"/>
  <c r="AK150" i="37"/>
  <c r="I150" i="46"/>
  <c r="AJ150" i="37"/>
  <c r="AL135" i="37"/>
  <c r="I135" i="46"/>
  <c r="AK135" i="37"/>
  <c r="AJ135" i="37"/>
  <c r="AE98" i="37"/>
  <c r="AD98" i="37"/>
  <c r="AF98" i="37"/>
  <c r="AD181" i="37"/>
  <c r="AF181" i="37"/>
  <c r="AE181" i="37"/>
  <c r="AJ59" i="37"/>
  <c r="AL59" i="37"/>
  <c r="I59" i="46"/>
  <c r="AK59" i="37"/>
  <c r="E88" i="46"/>
  <c r="E26" i="46"/>
  <c r="AE139" i="37"/>
  <c r="AD30" i="37"/>
  <c r="AF30" i="37"/>
  <c r="AE30" i="37"/>
  <c r="F88" i="46"/>
  <c r="AJ151" i="37"/>
  <c r="AF90" i="37"/>
  <c r="AD90" i="37"/>
  <c r="AE90" i="37"/>
  <c r="AK66" i="37"/>
  <c r="I66" i="46"/>
  <c r="AL66" i="37"/>
  <c r="AJ66" i="37"/>
  <c r="AJ95" i="37"/>
  <c r="I95" i="46"/>
  <c r="AL95" i="37"/>
  <c r="AK95" i="37"/>
  <c r="AL111" i="37"/>
  <c r="AJ111" i="37"/>
  <c r="I111" i="46"/>
  <c r="AK111" i="37"/>
  <c r="H111" i="46"/>
  <c r="AI176" i="37"/>
  <c r="AL173" i="37"/>
  <c r="AJ173" i="37"/>
  <c r="I173" i="46"/>
  <c r="AK173" i="37"/>
  <c r="AI65" i="37"/>
  <c r="AI149" i="37"/>
  <c r="AC88" i="37"/>
  <c r="AL91" i="37"/>
  <c r="I91" i="46"/>
  <c r="AJ91" i="37"/>
  <c r="AK91" i="37"/>
  <c r="AF194" i="37"/>
  <c r="AD194" i="37"/>
  <c r="AE194" i="37"/>
  <c r="H194" i="46"/>
  <c r="AJ20" i="37"/>
  <c r="I20" i="46"/>
  <c r="AK20" i="37"/>
  <c r="AL20" i="37"/>
  <c r="AD178" i="37"/>
  <c r="AE178" i="37"/>
  <c r="AF178" i="37"/>
  <c r="AD189" i="37"/>
  <c r="AE189" i="37"/>
  <c r="AF189" i="37"/>
  <c r="G189" i="46"/>
  <c r="H189" i="46"/>
  <c r="F189" i="46"/>
  <c r="E189" i="46"/>
  <c r="AK134" i="37"/>
  <c r="AJ134" i="37"/>
  <c r="AL134" i="37"/>
  <c r="I134" i="46"/>
  <c r="H195" i="46"/>
  <c r="F195" i="46"/>
  <c r="AF195" i="37"/>
  <c r="G195" i="46"/>
  <c r="AE195" i="37"/>
  <c r="AD195" i="37"/>
  <c r="G101" i="46"/>
  <c r="AI193" i="37"/>
  <c r="AD154" i="37"/>
  <c r="AE154" i="37"/>
  <c r="AF154" i="37"/>
  <c r="AC13" i="37"/>
  <c r="I170" i="46"/>
  <c r="AK170" i="37"/>
  <c r="AL170" i="37"/>
  <c r="AJ170" i="37"/>
  <c r="G57" i="46"/>
  <c r="DP552" i="35"/>
  <c r="DQ552" i="35"/>
  <c r="DW551" i="35"/>
  <c r="DX551" i="35"/>
  <c r="DU551" i="35"/>
  <c r="DV551" i="35"/>
  <c r="DT551" i="35"/>
  <c r="DD553" i="35"/>
  <c r="DZ552" i="35"/>
  <c r="DG553" i="35"/>
  <c r="EC552" i="35"/>
  <c r="DE553" i="35"/>
  <c r="EA552" i="35"/>
  <c r="DF553" i="35"/>
  <c r="EB552" i="35"/>
  <c r="DC553" i="35"/>
  <c r="DY552" i="35"/>
  <c r="CD553" i="35"/>
  <c r="DK553" i="35" s="1"/>
  <c r="CE553" i="35"/>
  <c r="DL553" i="35" s="1"/>
  <c r="CI553" i="35"/>
  <c r="BZ554" i="35"/>
  <c r="BX554" i="35"/>
  <c r="BY554" i="35"/>
  <c r="CH554" i="35"/>
  <c r="CJ552" i="35"/>
  <c r="CK552" i="35" s="1"/>
  <c r="EX60" i="35"/>
  <c r="EX141" i="35"/>
  <c r="EX66" i="35"/>
  <c r="EX100" i="35"/>
  <c r="EX152" i="35"/>
  <c r="EX14" i="35"/>
  <c r="EX6" i="35"/>
  <c r="EX30" i="35"/>
  <c r="EX58" i="35"/>
  <c r="EX13" i="35"/>
  <c r="EX185" i="35"/>
  <c r="EX110" i="35"/>
  <c r="BQ100" i="47"/>
  <c r="EX169" i="35"/>
  <c r="BL106" i="47"/>
  <c r="BL101" i="47"/>
  <c r="BL104" i="47"/>
  <c r="BL102" i="47"/>
  <c r="EX70" i="35"/>
  <c r="EX52" i="35"/>
  <c r="EX50" i="35"/>
  <c r="EX54" i="35"/>
  <c r="EX154" i="35"/>
  <c r="EX46" i="35"/>
  <c r="BL100" i="47"/>
  <c r="EX137" i="35"/>
  <c r="EX8" i="35"/>
  <c r="EX112" i="35"/>
  <c r="EX104" i="35"/>
  <c r="EX97" i="35"/>
  <c r="EX138" i="35"/>
  <c r="EX134" i="35"/>
  <c r="BQ99" i="47"/>
  <c r="EX111" i="35"/>
  <c r="EX7" i="35"/>
  <c r="EX153" i="35"/>
  <c r="EX191" i="35"/>
  <c r="EX64" i="35"/>
  <c r="BL107" i="47"/>
  <c r="EX98" i="35"/>
  <c r="EX189" i="35"/>
  <c r="EX99" i="35"/>
  <c r="BQ102" i="47"/>
  <c r="BL105" i="47"/>
  <c r="BQ101" i="47"/>
  <c r="EX180" i="35"/>
  <c r="EX181" i="35"/>
  <c r="EX194" i="35"/>
  <c r="EX62" i="35"/>
  <c r="EX18" i="35"/>
  <c r="EX187" i="35"/>
  <c r="EX171" i="35"/>
  <c r="EX87" i="35"/>
  <c r="EX20" i="35"/>
  <c r="EX144" i="35"/>
  <c r="EX48" i="35"/>
  <c r="EX72" i="35"/>
  <c r="EX56" i="35"/>
  <c r="EX53" i="35"/>
  <c r="BL103" i="47"/>
  <c r="EX150" i="35"/>
  <c r="EX143" i="35"/>
  <c r="EX151" i="35"/>
  <c r="BB206" i="47"/>
  <c r="EX129" i="35"/>
  <c r="BQ103" i="47"/>
  <c r="EX182" i="35"/>
  <c r="EX101" i="35"/>
  <c r="EX103" i="35"/>
  <c r="BL99" i="47"/>
  <c r="EX184" i="35"/>
  <c r="BL108" i="47"/>
  <c r="F13" i="46" l="1"/>
  <c r="F135" i="46"/>
  <c r="G139" i="46"/>
  <c r="G17" i="46"/>
  <c r="E9" i="46"/>
  <c r="F181" i="46"/>
  <c r="E72" i="46"/>
  <c r="I183" i="46"/>
  <c r="AJ183" i="37"/>
  <c r="AL183" i="37"/>
  <c r="E194" i="46"/>
  <c r="X6" i="35"/>
  <c r="X7" i="35" s="1"/>
  <c r="AI183" i="37"/>
  <c r="AC6" i="35"/>
  <c r="AL151" i="37"/>
  <c r="E139" i="46"/>
  <c r="I100" i="46"/>
  <c r="AJ19" i="37"/>
  <c r="AJ53" i="37"/>
  <c r="AL182" i="37"/>
  <c r="AE104" i="37"/>
  <c r="I5" i="46"/>
  <c r="AC54" i="37"/>
  <c r="AK179" i="37"/>
  <c r="AC102" i="37"/>
  <c r="H139" i="46"/>
  <c r="F72" i="46"/>
  <c r="AL100" i="37"/>
  <c r="I53" i="46"/>
  <c r="I182" i="46"/>
  <c r="F182" i="46"/>
  <c r="AC104" i="37"/>
  <c r="AL5" i="37"/>
  <c r="AL179" i="37"/>
  <c r="AF139" i="37"/>
  <c r="AK100" i="37"/>
  <c r="AK53" i="37"/>
  <c r="AF182" i="37"/>
  <c r="AJ5" i="37"/>
  <c r="AJ179" i="37"/>
  <c r="AD139" i="37"/>
  <c r="E19" i="46"/>
  <c r="E182" i="46"/>
  <c r="AE182" i="37"/>
  <c r="AE140" i="37"/>
  <c r="AA8" i="31"/>
  <c r="G184" i="46"/>
  <c r="G194" i="46"/>
  <c r="H19" i="46"/>
  <c r="E54" i="46"/>
  <c r="H182" i="46"/>
  <c r="F54" i="46"/>
  <c r="G182" i="46"/>
  <c r="AF140" i="37"/>
  <c r="AI5" i="37"/>
  <c r="E13" i="46"/>
  <c r="AI179" i="37"/>
  <c r="G90" i="46"/>
  <c r="AI182" i="37"/>
  <c r="I151" i="46"/>
  <c r="F139" i="46"/>
  <c r="AL19" i="37"/>
  <c r="AD182" i="37"/>
  <c r="G54" i="46"/>
  <c r="H140" i="46"/>
  <c r="AE54" i="37"/>
  <c r="H52" i="46"/>
  <c r="AF102" i="37"/>
  <c r="F140" i="46"/>
  <c r="AK151" i="37"/>
  <c r="G19" i="46"/>
  <c r="AI19" i="37"/>
  <c r="H54" i="46"/>
  <c r="AD140" i="37"/>
  <c r="BC206" i="47"/>
  <c r="H13" i="46"/>
  <c r="E171" i="46"/>
  <c r="AE148" i="37"/>
  <c r="O6" i="37"/>
  <c r="AC6" i="37" s="1"/>
  <c r="AI30" i="35"/>
  <c r="AA32" i="31"/>
  <c r="P93" i="37"/>
  <c r="AI93" i="37"/>
  <c r="AI11" i="35"/>
  <c r="AA13" i="31"/>
  <c r="O131" i="37"/>
  <c r="AC131" i="37" s="1"/>
  <c r="AC128" i="37"/>
  <c r="AE128" i="37"/>
  <c r="AF128" i="37"/>
  <c r="AD128" i="37"/>
  <c r="H128" i="46"/>
  <c r="AI12" i="35"/>
  <c r="AA14" i="31"/>
  <c r="AC90" i="37"/>
  <c r="H90" i="46"/>
  <c r="AI18" i="35"/>
  <c r="AA20" i="31"/>
  <c r="O187" i="37"/>
  <c r="AC187" i="37" s="1"/>
  <c r="AI190" i="37"/>
  <c r="AJ190" i="37"/>
  <c r="AL190" i="37"/>
  <c r="I190" i="46"/>
  <c r="AK190" i="37"/>
  <c r="E108" i="46"/>
  <c r="P147" i="37"/>
  <c r="AI147" i="37" s="1"/>
  <c r="P192" i="37"/>
  <c r="G192" i="46" s="1"/>
  <c r="O130" i="37"/>
  <c r="AC130" i="37" s="1"/>
  <c r="O67" i="37"/>
  <c r="AC67" i="37"/>
  <c r="O10" i="37"/>
  <c r="O99" i="37"/>
  <c r="AC99" i="37" s="1"/>
  <c r="P103" i="37"/>
  <c r="AI103" i="37"/>
  <c r="AC108" i="37"/>
  <c r="AF108" i="37"/>
  <c r="AE108" i="37"/>
  <c r="H108" i="46"/>
  <c r="AD108" i="37"/>
  <c r="P71" i="37"/>
  <c r="AI71" i="37" s="1"/>
  <c r="AA29" i="31"/>
  <c r="AI27" i="35"/>
  <c r="AA30" i="31"/>
  <c r="AI28" i="35"/>
  <c r="G92" i="46"/>
  <c r="G190" i="46"/>
  <c r="O149" i="37"/>
  <c r="AC149" i="37" s="1"/>
  <c r="O146" i="37"/>
  <c r="AC146" i="37"/>
  <c r="AI188" i="37"/>
  <c r="AL188" i="37"/>
  <c r="AJ188" i="37"/>
  <c r="AK188" i="37"/>
  <c r="I188" i="46"/>
  <c r="O133" i="37"/>
  <c r="AC133" i="37" s="1"/>
  <c r="E112" i="46"/>
  <c r="AC148" i="37"/>
  <c r="O143" i="37"/>
  <c r="AC143" i="37" s="1"/>
  <c r="AC184" i="37"/>
  <c r="H184" i="46"/>
  <c r="AA19" i="31"/>
  <c r="AI17" i="35"/>
  <c r="F20" i="46"/>
  <c r="AC191" i="37"/>
  <c r="AF191" i="37"/>
  <c r="AD191" i="37"/>
  <c r="AE191" i="37"/>
  <c r="AC192" i="37"/>
  <c r="AF192" i="37"/>
  <c r="AE192" i="37"/>
  <c r="AD192" i="37"/>
  <c r="G138" i="46"/>
  <c r="P141" i="37"/>
  <c r="AI141" i="37" s="1"/>
  <c r="AI128" i="37"/>
  <c r="AK128" i="37"/>
  <c r="AL128" i="37"/>
  <c r="AJ128" i="37"/>
  <c r="I128" i="46"/>
  <c r="P131" i="37"/>
  <c r="AI131" i="37" s="1"/>
  <c r="O27" i="37"/>
  <c r="AC27" i="37" s="1"/>
  <c r="E184" i="46"/>
  <c r="P18" i="37"/>
  <c r="AI18" i="37" s="1"/>
  <c r="AI26" i="35"/>
  <c r="AA28" i="31"/>
  <c r="E128" i="46"/>
  <c r="E96" i="46"/>
  <c r="O25" i="37"/>
  <c r="F101" i="46"/>
  <c r="E22" i="46"/>
  <c r="P146" i="37"/>
  <c r="AI146" i="37"/>
  <c r="P62" i="37"/>
  <c r="AC169" i="37"/>
  <c r="AD169" i="37"/>
  <c r="AE169" i="37"/>
  <c r="AF169" i="37"/>
  <c r="O109" i="37"/>
  <c r="AC109" i="37" s="1"/>
  <c r="O177" i="37"/>
  <c r="F177" i="46" s="1"/>
  <c r="P133" i="37"/>
  <c r="AI133" i="37" s="1"/>
  <c r="E181" i="46"/>
  <c r="AC59" i="37"/>
  <c r="AD59" i="37"/>
  <c r="AE59" i="37"/>
  <c r="H59" i="46"/>
  <c r="AF59" i="37"/>
  <c r="P175" i="37"/>
  <c r="AI175" i="37" s="1"/>
  <c r="F96" i="46"/>
  <c r="E191" i="46"/>
  <c r="P14" i="37"/>
  <c r="AI14" i="37"/>
  <c r="P50" i="37"/>
  <c r="AI50" i="37" s="1"/>
  <c r="G171" i="46"/>
  <c r="O63" i="37"/>
  <c r="AC63" i="37" s="1"/>
  <c r="O31" i="37"/>
  <c r="O91" i="37"/>
  <c r="AC91" i="37" s="1"/>
  <c r="P102" i="37"/>
  <c r="AI102" i="37" s="1"/>
  <c r="AI181" i="37"/>
  <c r="I181" i="46"/>
  <c r="AJ181" i="37"/>
  <c r="AL181" i="37"/>
  <c r="AK181" i="37"/>
  <c r="P97" i="37"/>
  <c r="AI97" i="37" s="1"/>
  <c r="E186" i="46"/>
  <c r="AC185" i="37"/>
  <c r="AD185" i="37"/>
  <c r="AE185" i="37"/>
  <c r="AF185" i="37"/>
  <c r="P143" i="37"/>
  <c r="AI143" i="37" s="1"/>
  <c r="O97" i="37"/>
  <c r="AC97" i="37" s="1"/>
  <c r="G146" i="46"/>
  <c r="E20" i="46"/>
  <c r="O94" i="37"/>
  <c r="P16" i="37"/>
  <c r="AI16" i="37" s="1"/>
  <c r="AP169" i="35"/>
  <c r="AP5" i="35"/>
  <c r="AP128" i="35"/>
  <c r="AP46" i="35"/>
  <c r="AP87" i="35"/>
  <c r="O147" i="37"/>
  <c r="AC147" i="37" s="1"/>
  <c r="O136" i="37"/>
  <c r="AC136" i="37" s="1"/>
  <c r="P55" i="37"/>
  <c r="AI55" i="37" s="1"/>
  <c r="P70" i="37"/>
  <c r="AI70" i="37" s="1"/>
  <c r="O110" i="37"/>
  <c r="AC110" i="37" s="1"/>
  <c r="AC21" i="37"/>
  <c r="AD21" i="37"/>
  <c r="AE21" i="37"/>
  <c r="AF21" i="37"/>
  <c r="O106" i="37"/>
  <c r="AI90" i="37"/>
  <c r="AL90" i="37"/>
  <c r="AK90" i="37"/>
  <c r="AJ90" i="37"/>
  <c r="I90" i="46"/>
  <c r="AI92" i="37"/>
  <c r="AK92" i="37"/>
  <c r="AL92" i="37"/>
  <c r="I92" i="46"/>
  <c r="AJ92" i="37"/>
  <c r="F184" i="46"/>
  <c r="F108" i="46"/>
  <c r="AA25" i="31"/>
  <c r="AI23" i="35"/>
  <c r="F99" i="46"/>
  <c r="O68" i="37"/>
  <c r="AC68" i="37" s="1"/>
  <c r="O49" i="37"/>
  <c r="AC49" i="37" s="1"/>
  <c r="F186" i="46"/>
  <c r="E92" i="46"/>
  <c r="O56" i="37"/>
  <c r="AC56" i="37"/>
  <c r="G191" i="46"/>
  <c r="AA16" i="31"/>
  <c r="AI14" i="35"/>
  <c r="G52" i="46"/>
  <c r="P145" i="37"/>
  <c r="F145" i="46" s="1"/>
  <c r="AE132" i="37"/>
  <c r="AD132" i="37"/>
  <c r="AF132" i="37"/>
  <c r="AC96" i="37"/>
  <c r="H96" i="46"/>
  <c r="AC190" i="37"/>
  <c r="AF190" i="37"/>
  <c r="AD190" i="37"/>
  <c r="AE190" i="37"/>
  <c r="H190" i="46"/>
  <c r="O142" i="37"/>
  <c r="F142" i="46" s="1"/>
  <c r="P144" i="37"/>
  <c r="AI144" i="37" s="1"/>
  <c r="O188" i="37"/>
  <c r="AC188" i="37" s="1"/>
  <c r="AC175" i="37"/>
  <c r="AF175" i="37"/>
  <c r="AD175" i="37"/>
  <c r="AE175" i="37"/>
  <c r="G96" i="46"/>
  <c r="AC138" i="37"/>
  <c r="H138" i="46"/>
  <c r="AF138" i="37"/>
  <c r="AD138" i="37"/>
  <c r="AE138" i="37"/>
  <c r="AI142" i="37"/>
  <c r="AL142" i="37"/>
  <c r="I142" i="46"/>
  <c r="AJ142" i="37"/>
  <c r="AK142" i="37"/>
  <c r="AC72" i="37"/>
  <c r="AF72" i="37"/>
  <c r="AD72" i="37"/>
  <c r="H72" i="46"/>
  <c r="AE72" i="37"/>
  <c r="P187" i="37"/>
  <c r="AI187" i="37" s="1"/>
  <c r="G175" i="46"/>
  <c r="E190" i="46"/>
  <c r="P178" i="37"/>
  <c r="AI178" i="37" s="1"/>
  <c r="F102" i="46"/>
  <c r="F128" i="46"/>
  <c r="P185" i="37"/>
  <c r="F185" i="46" s="1"/>
  <c r="P109" i="37"/>
  <c r="AI109" i="37" s="1"/>
  <c r="P21" i="37"/>
  <c r="G21" i="46" s="1"/>
  <c r="AA12" i="31"/>
  <c r="AI10" i="35"/>
  <c r="F22" i="46"/>
  <c r="O5" i="37"/>
  <c r="AC5" i="37" s="1"/>
  <c r="P132" i="37"/>
  <c r="AI132" i="37"/>
  <c r="G176" i="46"/>
  <c r="F6" i="46"/>
  <c r="O134" i="37"/>
  <c r="F134" i="46" s="1"/>
  <c r="P137" i="37"/>
  <c r="AI137" i="37" s="1"/>
  <c r="P67" i="37"/>
  <c r="AI67" i="37" s="1"/>
  <c r="G103" i="46"/>
  <c r="G141" i="46"/>
  <c r="G132" i="46"/>
  <c r="P94" i="37"/>
  <c r="AI94" i="37" s="1"/>
  <c r="E131" i="46"/>
  <c r="F16" i="46"/>
  <c r="P7" i="37"/>
  <c r="P61" i="37"/>
  <c r="AI61" i="37" s="1"/>
  <c r="P68" i="37"/>
  <c r="E68" i="46" s="1"/>
  <c r="E185" i="46"/>
  <c r="P152" i="37"/>
  <c r="AI152" i="37" s="1"/>
  <c r="F132" i="46"/>
  <c r="O8" i="37"/>
  <c r="AC8" i="37" s="1"/>
  <c r="E142" i="46"/>
  <c r="AI22" i="35"/>
  <c r="AA24" i="31"/>
  <c r="G72" i="46"/>
  <c r="O60" i="37"/>
  <c r="AC60" i="37" s="1"/>
  <c r="P47" i="37"/>
  <c r="AI47" i="37"/>
  <c r="AC92" i="37"/>
  <c r="AF92" i="37"/>
  <c r="AE92" i="37"/>
  <c r="H92" i="46"/>
  <c r="AD92" i="37"/>
  <c r="O65" i="37"/>
  <c r="AC65" i="37" s="1"/>
  <c r="P107" i="37"/>
  <c r="AI107" i="37" s="1"/>
  <c r="O173" i="37"/>
  <c r="AC173" i="37" s="1"/>
  <c r="P10" i="37"/>
  <c r="AI10" i="37" s="1"/>
  <c r="E138" i="46"/>
  <c r="AI5" i="35"/>
  <c r="AA7" i="31"/>
  <c r="AI24" i="35"/>
  <c r="AA26" i="31"/>
  <c r="AC186" i="37"/>
  <c r="AF186" i="37"/>
  <c r="AD186" i="37"/>
  <c r="AE186" i="37"/>
  <c r="H186" i="46"/>
  <c r="P105" i="37"/>
  <c r="AI105" i="37" s="1"/>
  <c r="O66" i="37"/>
  <c r="AC66" i="37" s="1"/>
  <c r="O183" i="37"/>
  <c r="AC183" i="37" s="1"/>
  <c r="E192" i="46"/>
  <c r="O150" i="37"/>
  <c r="F150" i="46" s="1"/>
  <c r="O107" i="37"/>
  <c r="AC107" i="37" s="1"/>
  <c r="O15" i="37"/>
  <c r="O95" i="37"/>
  <c r="AC95" i="37" s="1"/>
  <c r="AC58" i="37"/>
  <c r="AD58" i="37"/>
  <c r="AF58" i="37"/>
  <c r="AE58" i="37"/>
  <c r="AI7" i="35"/>
  <c r="AA9" i="31"/>
  <c r="F178" i="46"/>
  <c r="AI64" i="37"/>
  <c r="AK64" i="37"/>
  <c r="AJ64" i="37"/>
  <c r="I64" i="46"/>
  <c r="AL64" i="37"/>
  <c r="O14" i="37"/>
  <c r="AC14" i="37" s="1"/>
  <c r="O62" i="37"/>
  <c r="AC62" i="37" s="1"/>
  <c r="F15" i="46"/>
  <c r="AA10" i="31"/>
  <c r="AI8" i="35"/>
  <c r="P104" i="37"/>
  <c r="E104" i="46" s="1"/>
  <c r="AA22" i="31"/>
  <c r="AI20" i="35"/>
  <c r="AC22" i="37"/>
  <c r="AF22" i="37"/>
  <c r="AE22" i="37"/>
  <c r="AD22" i="37"/>
  <c r="H22" i="46"/>
  <c r="AC20" i="37"/>
  <c r="AE20" i="37"/>
  <c r="AD20" i="37"/>
  <c r="AF20" i="37"/>
  <c r="H20" i="46"/>
  <c r="O174" i="37"/>
  <c r="AC174" i="37" s="1"/>
  <c r="F190" i="46"/>
  <c r="E59" i="46"/>
  <c r="L59" i="46" s="1"/>
  <c r="O59" i="46" s="1"/>
  <c r="AC16" i="37"/>
  <c r="AF16" i="37"/>
  <c r="AE16" i="37"/>
  <c r="H16" i="46"/>
  <c r="AD16" i="37"/>
  <c r="AI22" i="37"/>
  <c r="AJ22" i="37"/>
  <c r="AK22" i="37"/>
  <c r="AL22" i="37"/>
  <c r="I22" i="46"/>
  <c r="AC176" i="37"/>
  <c r="AD176" i="37"/>
  <c r="AF176" i="37"/>
  <c r="AE176" i="37"/>
  <c r="P98" i="37"/>
  <c r="AI98" i="37" s="1"/>
  <c r="P148" i="37"/>
  <c r="AI148" i="37" s="1"/>
  <c r="P29" i="37"/>
  <c r="E29" i="46" s="1"/>
  <c r="E90" i="46"/>
  <c r="G188" i="46"/>
  <c r="O46" i="37"/>
  <c r="F95" i="46"/>
  <c r="AI153" i="37"/>
  <c r="AJ153" i="37"/>
  <c r="AL153" i="37"/>
  <c r="AK153" i="37"/>
  <c r="I153" i="46"/>
  <c r="F138" i="46"/>
  <c r="O71" i="37"/>
  <c r="AC71" i="37" s="1"/>
  <c r="O180" i="37"/>
  <c r="AC180" i="37" s="1"/>
  <c r="P130" i="37"/>
  <c r="G130" i="46" s="1"/>
  <c r="P56" i="37"/>
  <c r="E56" i="46" s="1"/>
  <c r="F144" i="46"/>
  <c r="F171" i="46"/>
  <c r="O151" i="37"/>
  <c r="G151" i="46" s="1"/>
  <c r="AC151" i="37"/>
  <c r="AC181" i="37"/>
  <c r="H181" i="46"/>
  <c r="O18" i="37"/>
  <c r="AC18" i="37" s="1"/>
  <c r="E71" i="46"/>
  <c r="G145" i="46"/>
  <c r="E177" i="46"/>
  <c r="E141" i="46"/>
  <c r="F133" i="46"/>
  <c r="F175" i="46"/>
  <c r="AI13" i="35"/>
  <c r="AA15" i="31"/>
  <c r="P8" i="37"/>
  <c r="E8" i="46" s="1"/>
  <c r="O113" i="37"/>
  <c r="F113" i="46" s="1"/>
  <c r="P113" i="37"/>
  <c r="AI113" i="37" s="1"/>
  <c r="AI184" i="37"/>
  <c r="AK184" i="37"/>
  <c r="I184" i="46"/>
  <c r="AJ184" i="37"/>
  <c r="AL184" i="37"/>
  <c r="E146" i="46"/>
  <c r="E5" i="46"/>
  <c r="G68" i="46"/>
  <c r="AC103" i="37"/>
  <c r="AD103" i="37"/>
  <c r="H103" i="46"/>
  <c r="AE103" i="37"/>
  <c r="AF103" i="37"/>
  <c r="F71" i="46"/>
  <c r="O170" i="37"/>
  <c r="F170" i="46" s="1"/>
  <c r="P6" i="37"/>
  <c r="AI6" i="37" s="1"/>
  <c r="F110" i="46"/>
  <c r="G102" i="46"/>
  <c r="E143" i="46"/>
  <c r="G128" i="46"/>
  <c r="E132" i="46"/>
  <c r="E175" i="46"/>
  <c r="G104" i="46"/>
  <c r="G185" i="46"/>
  <c r="G5" i="46"/>
  <c r="F104" i="46"/>
  <c r="O105" i="37"/>
  <c r="AC105" i="37" s="1"/>
  <c r="G142" i="46"/>
  <c r="AI96" i="37"/>
  <c r="AJ96" i="37"/>
  <c r="AL96" i="37"/>
  <c r="AK96" i="37"/>
  <c r="I96" i="46"/>
  <c r="P30" i="37"/>
  <c r="AI30" i="37" s="1"/>
  <c r="F67" i="46"/>
  <c r="P11" i="37"/>
  <c r="H11" i="46" s="1"/>
  <c r="P12" i="37"/>
  <c r="O69" i="37"/>
  <c r="AC69" i="37" s="1"/>
  <c r="E130" i="46"/>
  <c r="O48" i="37"/>
  <c r="E48" i="46" s="1"/>
  <c r="P154" i="37"/>
  <c r="AI154" i="37" s="1"/>
  <c r="F191" i="46"/>
  <c r="O137" i="37"/>
  <c r="AC137" i="37" s="1"/>
  <c r="AI25" i="35"/>
  <c r="AA27" i="31"/>
  <c r="G178" i="46"/>
  <c r="O129" i="37"/>
  <c r="AC129" i="37" s="1"/>
  <c r="G131" i="46"/>
  <c r="AC145" i="37"/>
  <c r="AF145" i="37"/>
  <c r="AD145" i="37"/>
  <c r="AE145" i="37"/>
  <c r="H145" i="46"/>
  <c r="P169" i="37"/>
  <c r="AI169" i="37" s="1"/>
  <c r="F103" i="46"/>
  <c r="F141" i="46"/>
  <c r="O28" i="37"/>
  <c r="G108" i="46"/>
  <c r="G181" i="46"/>
  <c r="O179" i="37"/>
  <c r="AC179" i="37" s="1"/>
  <c r="E110" i="46"/>
  <c r="O53" i="37"/>
  <c r="AC53" i="37" s="1"/>
  <c r="O64" i="37"/>
  <c r="E64" i="46" s="1"/>
  <c r="F14" i="46"/>
  <c r="AC29" i="37"/>
  <c r="AD29" i="37"/>
  <c r="AE29" i="37"/>
  <c r="AF29" i="37"/>
  <c r="E30" i="46"/>
  <c r="F90" i="46"/>
  <c r="E107" i="46"/>
  <c r="AI106" i="37"/>
  <c r="AC47" i="37"/>
  <c r="AI31" i="37"/>
  <c r="L176" i="46"/>
  <c r="AI129" i="37"/>
  <c r="Q103" i="37"/>
  <c r="V103" i="37" s="1"/>
  <c r="Q21" i="37"/>
  <c r="V21" i="37" s="1"/>
  <c r="U144" i="37"/>
  <c r="Z144" i="37" s="1"/>
  <c r="N22" i="36"/>
  <c r="N63" i="36" s="1"/>
  <c r="N104" i="36" s="1"/>
  <c r="N145" i="36" s="1"/>
  <c r="N186" i="36" s="1"/>
  <c r="L21" i="35"/>
  <c r="T21" i="37"/>
  <c r="Y21" i="37" s="1"/>
  <c r="S104" i="36"/>
  <c r="Q144" i="37"/>
  <c r="V144" i="37" s="1"/>
  <c r="Q63" i="36"/>
  <c r="S62" i="37"/>
  <c r="X62" i="37" s="1"/>
  <c r="U104" i="36"/>
  <c r="T144" i="37"/>
  <c r="Y144" i="37" s="1"/>
  <c r="T63" i="36"/>
  <c r="T145" i="36"/>
  <c r="Q62" i="37"/>
  <c r="V62" i="37" s="1"/>
  <c r="S145" i="36"/>
  <c r="S22" i="36"/>
  <c r="S21" i="37"/>
  <c r="X21" i="37" s="1"/>
  <c r="U145" i="36"/>
  <c r="U103" i="37"/>
  <c r="Z103" i="37" s="1"/>
  <c r="U62" i="37"/>
  <c r="Z62" i="37" s="1"/>
  <c r="R145" i="36"/>
  <c r="S185" i="37"/>
  <c r="X185" i="37" s="1"/>
  <c r="S144" i="37"/>
  <c r="X144" i="37" s="1"/>
  <c r="U63" i="36"/>
  <c r="Q185" i="37"/>
  <c r="V185" i="37" s="1"/>
  <c r="Q186" i="36"/>
  <c r="R62" i="37"/>
  <c r="W62" i="37" s="1"/>
  <c r="R104" i="36"/>
  <c r="S103" i="37"/>
  <c r="X103" i="37" s="1"/>
  <c r="Q22" i="36"/>
  <c r="R144" i="37"/>
  <c r="W144" i="37" s="1"/>
  <c r="Q104" i="36"/>
  <c r="T186" i="36"/>
  <c r="R63" i="36"/>
  <c r="T185" i="37"/>
  <c r="Y185" i="37" s="1"/>
  <c r="T103" i="37"/>
  <c r="Y103" i="37" s="1"/>
  <c r="Q145" i="36"/>
  <c r="S186" i="36"/>
  <c r="R186" i="36"/>
  <c r="R21" i="37"/>
  <c r="W21" i="37" s="1"/>
  <c r="T22" i="36"/>
  <c r="R22" i="36"/>
  <c r="U21" i="37"/>
  <c r="Z21" i="37" s="1"/>
  <c r="T104" i="36"/>
  <c r="U186" i="36"/>
  <c r="R185" i="37"/>
  <c r="W185" i="37" s="1"/>
  <c r="R103" i="37"/>
  <c r="W103" i="37" s="1"/>
  <c r="S63" i="36"/>
  <c r="U22" i="36"/>
  <c r="U185" i="37"/>
  <c r="Z185" i="37" s="1"/>
  <c r="T62" i="37"/>
  <c r="AJ9" i="37"/>
  <c r="I9" i="46"/>
  <c r="L9" i="46" s="1"/>
  <c r="AL9" i="37"/>
  <c r="AK9" i="37"/>
  <c r="AJ174" i="37"/>
  <c r="AK174" i="37"/>
  <c r="I174" i="46"/>
  <c r="AL174" i="37"/>
  <c r="H174" i="46"/>
  <c r="F174" i="46"/>
  <c r="G174" i="46"/>
  <c r="AE87" i="37"/>
  <c r="AD87" i="37"/>
  <c r="H87" i="46"/>
  <c r="AF87" i="37"/>
  <c r="G87" i="46"/>
  <c r="F87" i="46"/>
  <c r="AK52" i="37"/>
  <c r="AJ52" i="37"/>
  <c r="AL52" i="37"/>
  <c r="I52" i="46"/>
  <c r="F52" i="46"/>
  <c r="AJ13" i="37"/>
  <c r="I13" i="46"/>
  <c r="AL13" i="37"/>
  <c r="AK13" i="37"/>
  <c r="I194" i="46"/>
  <c r="AJ194" i="37"/>
  <c r="AL194" i="37"/>
  <c r="AK194" i="37"/>
  <c r="I136" i="46"/>
  <c r="AK136" i="37"/>
  <c r="AJ136" i="37"/>
  <c r="AL136" i="37"/>
  <c r="F136" i="46"/>
  <c r="E136" i="46"/>
  <c r="G136" i="46"/>
  <c r="H136" i="46"/>
  <c r="E52" i="46"/>
  <c r="AF171" i="37"/>
  <c r="AD171" i="37"/>
  <c r="H171" i="46"/>
  <c r="AE171" i="37"/>
  <c r="T181" i="36"/>
  <c r="L16" i="35"/>
  <c r="R139" i="37"/>
  <c r="W139" i="37" s="1"/>
  <c r="T139" i="37"/>
  <c r="Y139" i="37" s="1"/>
  <c r="S181" i="36"/>
  <c r="S57" i="37"/>
  <c r="X57" i="37" s="1"/>
  <c r="S140" i="36"/>
  <c r="Q17" i="36"/>
  <c r="S180" i="37"/>
  <c r="X180" i="37" s="1"/>
  <c r="T99" i="36"/>
  <c r="S17" i="36"/>
  <c r="Q140" i="36"/>
  <c r="N17" i="36"/>
  <c r="N58" i="36" s="1"/>
  <c r="N99" i="36" s="1"/>
  <c r="N140" i="36" s="1"/>
  <c r="N181" i="36" s="1"/>
  <c r="R98" i="37"/>
  <c r="W98" i="37" s="1"/>
  <c r="S16" i="37"/>
  <c r="X16" i="37" s="1"/>
  <c r="U181" i="36"/>
  <c r="Q58" i="36"/>
  <c r="Q139" i="37"/>
  <c r="V139" i="37" s="1"/>
  <c r="U58" i="36"/>
  <c r="T180" i="37"/>
  <c r="Y180" i="37" s="1"/>
  <c r="Q57" i="37"/>
  <c r="V57" i="37" s="1"/>
  <c r="T16" i="37"/>
  <c r="Y16" i="37" s="1"/>
  <c r="T140" i="36"/>
  <c r="U139" i="37"/>
  <c r="Z139" i="37" s="1"/>
  <c r="R17" i="36"/>
  <c r="R140" i="36"/>
  <c r="R57" i="37"/>
  <c r="W57" i="37" s="1"/>
  <c r="S99" i="36"/>
  <c r="U98" i="37"/>
  <c r="Z98" i="37" s="1"/>
  <c r="U57" i="37"/>
  <c r="Z57" i="37" s="1"/>
  <c r="U140" i="36"/>
  <c r="T17" i="36"/>
  <c r="Q181" i="36"/>
  <c r="S139" i="37"/>
  <c r="X139" i="37" s="1"/>
  <c r="Q98" i="37"/>
  <c r="V98" i="37" s="1"/>
  <c r="U99" i="36"/>
  <c r="T57" i="37"/>
  <c r="Y57" i="37" s="1"/>
  <c r="Q180" i="37"/>
  <c r="V180" i="37" s="1"/>
  <c r="U180" i="37"/>
  <c r="Z180" i="37" s="1"/>
  <c r="S58" i="36"/>
  <c r="R181" i="36"/>
  <c r="R16" i="37"/>
  <c r="W16" i="37" s="1"/>
  <c r="T98" i="37"/>
  <c r="Y98" i="37" s="1"/>
  <c r="R180" i="37"/>
  <c r="W180" i="37" s="1"/>
  <c r="T58" i="36"/>
  <c r="Q99" i="36"/>
  <c r="U16" i="37"/>
  <c r="Z16" i="37" s="1"/>
  <c r="Q16" i="37"/>
  <c r="V16" i="37" s="1"/>
  <c r="R99" i="36"/>
  <c r="U17" i="36"/>
  <c r="R58" i="36"/>
  <c r="S98" i="37"/>
  <c r="X98" i="37" s="1"/>
  <c r="E100" i="46"/>
  <c r="F194" i="46"/>
  <c r="S9" i="37"/>
  <c r="X9" i="37" s="1"/>
  <c r="Q9" i="37"/>
  <c r="V9" i="37" s="1"/>
  <c r="Q173" i="37"/>
  <c r="V173" i="37" s="1"/>
  <c r="S173" i="37"/>
  <c r="X173" i="37" s="1"/>
  <c r="Q50" i="37"/>
  <c r="V50" i="37" s="1"/>
  <c r="U133" i="36"/>
  <c r="T173" i="37"/>
  <c r="Y173" i="37" s="1"/>
  <c r="R173" i="37"/>
  <c r="W173" i="37" s="1"/>
  <c r="Q51" i="36"/>
  <c r="Q10" i="36"/>
  <c r="T91" i="37"/>
  <c r="Y91" i="37" s="1"/>
  <c r="R92" i="36"/>
  <c r="U174" i="36"/>
  <c r="U51" i="36"/>
  <c r="U173" i="37"/>
  <c r="Z173" i="37" s="1"/>
  <c r="S92" i="36"/>
  <c r="Q174" i="36"/>
  <c r="U10" i="36"/>
  <c r="R10" i="36"/>
  <c r="U92" i="36"/>
  <c r="T92" i="36"/>
  <c r="U9" i="37"/>
  <c r="Z9" i="37" s="1"/>
  <c r="Q92" i="36"/>
  <c r="U91" i="37"/>
  <c r="Z91" i="37" s="1"/>
  <c r="U132" i="37"/>
  <c r="Z132" i="37" s="1"/>
  <c r="Q133" i="36"/>
  <c r="T10" i="36"/>
  <c r="S174" i="36"/>
  <c r="R50" i="37"/>
  <c r="W50" i="37" s="1"/>
  <c r="U50" i="37"/>
  <c r="Z50" i="37" s="1"/>
  <c r="N10" i="36"/>
  <c r="N51" i="36" s="1"/>
  <c r="N92" i="36" s="1"/>
  <c r="N133" i="36" s="1"/>
  <c r="N174" i="36" s="1"/>
  <c r="R9" i="37"/>
  <c r="W9" i="37" s="1"/>
  <c r="S51" i="36"/>
  <c r="T50" i="37"/>
  <c r="Y50" i="37" s="1"/>
  <c r="T132" i="37"/>
  <c r="Y132" i="37" s="1"/>
  <c r="S91" i="37"/>
  <c r="X91" i="37" s="1"/>
  <c r="L9" i="35"/>
  <c r="R91" i="37"/>
  <c r="W91" i="37" s="1"/>
  <c r="Q132" i="37"/>
  <c r="V132" i="37" s="1"/>
  <c r="S132" i="37"/>
  <c r="X132" i="37" s="1"/>
  <c r="T133" i="36"/>
  <c r="R51" i="36"/>
  <c r="R132" i="37"/>
  <c r="W132" i="37" s="1"/>
  <c r="T51" i="36"/>
  <c r="T174" i="36"/>
  <c r="R133" i="36"/>
  <c r="T9" i="37"/>
  <c r="Y9" i="37" s="1"/>
  <c r="S10" i="36"/>
  <c r="Q91" i="37"/>
  <c r="V91" i="37" s="1"/>
  <c r="R174" i="36"/>
  <c r="S50" i="37"/>
  <c r="X50" i="37" s="1"/>
  <c r="S133" i="36"/>
  <c r="AE93" i="37"/>
  <c r="AD93" i="37"/>
  <c r="H93" i="46"/>
  <c r="AF93" i="37"/>
  <c r="F93" i="46"/>
  <c r="G93" i="46"/>
  <c r="E87" i="46"/>
  <c r="AJ17" i="37"/>
  <c r="AK17" i="37"/>
  <c r="AL17" i="37"/>
  <c r="I17" i="46"/>
  <c r="AK27" i="37"/>
  <c r="AL27" i="37"/>
  <c r="I27" i="46"/>
  <c r="AJ27" i="37"/>
  <c r="U184" i="36"/>
  <c r="Q142" i="37"/>
  <c r="V142" i="37" s="1"/>
  <c r="U61" i="36"/>
  <c r="L19" i="35"/>
  <c r="R102" i="36"/>
  <c r="T61" i="36"/>
  <c r="R101" i="37"/>
  <c r="W101" i="37" s="1"/>
  <c r="S19" i="37"/>
  <c r="X19" i="37" s="1"/>
  <c r="Q101" i="37"/>
  <c r="V101" i="37" s="1"/>
  <c r="N20" i="36"/>
  <c r="N61" i="36" s="1"/>
  <c r="N102" i="36" s="1"/>
  <c r="N143" i="36" s="1"/>
  <c r="N184" i="36" s="1"/>
  <c r="S142" i="37"/>
  <c r="X142" i="37" s="1"/>
  <c r="U142" i="37"/>
  <c r="Z142" i="37" s="1"/>
  <c r="T142" i="37"/>
  <c r="Y142" i="37" s="1"/>
  <c r="U143" i="36"/>
  <c r="R184" i="36"/>
  <c r="T102" i="36"/>
  <c r="Q61" i="36"/>
  <c r="T60" i="37"/>
  <c r="Y60" i="37" s="1"/>
  <c r="U102" i="36"/>
  <c r="U20" i="36"/>
  <c r="Q20" i="36"/>
  <c r="Q183" i="37"/>
  <c r="V183" i="37" s="1"/>
  <c r="T19" i="37"/>
  <c r="Y19" i="37" s="1"/>
  <c r="R20" i="36"/>
  <c r="S61" i="36"/>
  <c r="Q60" i="37"/>
  <c r="V60" i="37" s="1"/>
  <c r="S101" i="37"/>
  <c r="X101" i="37" s="1"/>
  <c r="R61" i="36"/>
  <c r="U60" i="37"/>
  <c r="Z60" i="37" s="1"/>
  <c r="R183" i="37"/>
  <c r="W183" i="37" s="1"/>
  <c r="Q143" i="36"/>
  <c r="U101" i="37"/>
  <c r="Z101" i="37" s="1"/>
  <c r="S183" i="37"/>
  <c r="X183" i="37" s="1"/>
  <c r="T184" i="36"/>
  <c r="T101" i="37"/>
  <c r="Y101" i="37" s="1"/>
  <c r="U183" i="37"/>
  <c r="Z183" i="37" s="1"/>
  <c r="S102" i="36"/>
  <c r="R142" i="37"/>
  <c r="W142" i="37" s="1"/>
  <c r="Q19" i="37"/>
  <c r="V19" i="37" s="1"/>
  <c r="U19" i="37"/>
  <c r="Z19" i="37" s="1"/>
  <c r="S184" i="36"/>
  <c r="S143" i="36"/>
  <c r="T143" i="36"/>
  <c r="R19" i="37"/>
  <c r="W19" i="37" s="1"/>
  <c r="S20" i="36"/>
  <c r="Q184" i="36"/>
  <c r="R60" i="37"/>
  <c r="W60" i="37" s="1"/>
  <c r="S60" i="37"/>
  <c r="X60" i="37" s="1"/>
  <c r="T20" i="36"/>
  <c r="T183" i="37"/>
  <c r="Y183" i="37" s="1"/>
  <c r="Q102" i="36"/>
  <c r="R143" i="36"/>
  <c r="F19" i="46"/>
  <c r="AD144" i="37"/>
  <c r="AF144" i="37"/>
  <c r="AE144" i="37"/>
  <c r="G144" i="46"/>
  <c r="H144" i="46"/>
  <c r="E144" i="46"/>
  <c r="AD17" i="37"/>
  <c r="AE17" i="37"/>
  <c r="AF17" i="37"/>
  <c r="H17" i="46"/>
  <c r="E17" i="46"/>
  <c r="F17" i="46"/>
  <c r="AF26" i="37"/>
  <c r="AE26" i="37"/>
  <c r="AD26" i="37"/>
  <c r="H26" i="46"/>
  <c r="L26" i="46" s="1"/>
  <c r="G26" i="46"/>
  <c r="F26" i="46"/>
  <c r="AE152" i="37"/>
  <c r="AD152" i="37"/>
  <c r="H152" i="46"/>
  <c r="AF152" i="37"/>
  <c r="G152" i="46"/>
  <c r="E152" i="46"/>
  <c r="T88" i="37"/>
  <c r="Y88" i="37" s="1"/>
  <c r="U129" i="37"/>
  <c r="Z129" i="37" s="1"/>
  <c r="R89" i="36"/>
  <c r="L6" i="35"/>
  <c r="S88" i="37"/>
  <c r="X88" i="37" s="1"/>
  <c r="T7" i="36"/>
  <c r="U88" i="37"/>
  <c r="Z88" i="37" s="1"/>
  <c r="U6" i="37"/>
  <c r="Z6" i="37" s="1"/>
  <c r="T89" i="36"/>
  <c r="Q6" i="37"/>
  <c r="V6" i="37" s="1"/>
  <c r="R48" i="36"/>
  <c r="S48" i="36"/>
  <c r="S89" i="36"/>
  <c r="T130" i="36"/>
  <c r="R171" i="36"/>
  <c r="Q89" i="36"/>
  <c r="S47" i="37"/>
  <c r="X47" i="37" s="1"/>
  <c r="Q88" i="37"/>
  <c r="V88" i="37" s="1"/>
  <c r="S6" i="37"/>
  <c r="X6" i="37" s="1"/>
  <c r="R47" i="37"/>
  <c r="W47" i="37" s="1"/>
  <c r="Q170" i="37"/>
  <c r="V170" i="37" s="1"/>
  <c r="S130" i="36"/>
  <c r="Q130" i="36"/>
  <c r="S7" i="36"/>
  <c r="R129" i="37"/>
  <c r="W129" i="37" s="1"/>
  <c r="T47" i="37"/>
  <c r="Y47" i="37" s="1"/>
  <c r="T48" i="36"/>
  <c r="R170" i="37"/>
  <c r="W170" i="37" s="1"/>
  <c r="Q129" i="37"/>
  <c r="V129" i="37" s="1"/>
  <c r="T6" i="37"/>
  <c r="Y6" i="37" s="1"/>
  <c r="U89" i="36"/>
  <c r="R130" i="36"/>
  <c r="U130" i="36"/>
  <c r="Q7" i="36"/>
  <c r="R6" i="37"/>
  <c r="W6" i="37" s="1"/>
  <c r="T171" i="36"/>
  <c r="Q48" i="36"/>
  <c r="N7" i="36"/>
  <c r="N48" i="36" s="1"/>
  <c r="N89" i="36" s="1"/>
  <c r="N130" i="36" s="1"/>
  <c r="N171" i="36" s="1"/>
  <c r="U48" i="36"/>
  <c r="U7" i="36"/>
  <c r="T129" i="37"/>
  <c r="Y129" i="37" s="1"/>
  <c r="U171" i="36"/>
  <c r="S171" i="36"/>
  <c r="S129" i="37"/>
  <c r="X129" i="37" s="1"/>
  <c r="U170" i="37"/>
  <c r="Z170" i="37" s="1"/>
  <c r="Q171" i="36"/>
  <c r="R88" i="37"/>
  <c r="W88" i="37" s="1"/>
  <c r="Q47" i="37"/>
  <c r="V47" i="37" s="1"/>
  <c r="S170" i="37"/>
  <c r="X170" i="37" s="1"/>
  <c r="R7" i="36"/>
  <c r="T170" i="37"/>
  <c r="Y170" i="37" s="1"/>
  <c r="U47" i="37"/>
  <c r="Z47" i="37" s="1"/>
  <c r="AE111" i="37"/>
  <c r="AD111" i="37"/>
  <c r="AF111" i="37"/>
  <c r="F111" i="46"/>
  <c r="G111" i="46"/>
  <c r="E111" i="46"/>
  <c r="AE193" i="37"/>
  <c r="AF193" i="37"/>
  <c r="AD193" i="37"/>
  <c r="S16" i="36"/>
  <c r="Q16" i="36"/>
  <c r="T179" i="37"/>
  <c r="Q57" i="36"/>
  <c r="Q56" i="37"/>
  <c r="V56" i="37" s="1"/>
  <c r="N16" i="36"/>
  <c r="N57" i="36" s="1"/>
  <c r="N98" i="36" s="1"/>
  <c r="N139" i="36" s="1"/>
  <c r="N180" i="36" s="1"/>
  <c r="U139" i="36"/>
  <c r="Q15" i="37"/>
  <c r="V15" i="37" s="1"/>
  <c r="U180" i="36"/>
  <c r="R139" i="36"/>
  <c r="T16" i="36"/>
  <c r="U16" i="36"/>
  <c r="T139" i="36"/>
  <c r="U57" i="36"/>
  <c r="U138" i="37"/>
  <c r="Z138" i="37" s="1"/>
  <c r="L15" i="35"/>
  <c r="T97" i="37"/>
  <c r="Y97" i="37" s="1"/>
  <c r="R56" i="37"/>
  <c r="W56" i="37" s="1"/>
  <c r="S57" i="36"/>
  <c r="S56" i="37"/>
  <c r="X56" i="37" s="1"/>
  <c r="U179" i="37"/>
  <c r="Z179" i="37" s="1"/>
  <c r="R97" i="37"/>
  <c r="W97" i="37" s="1"/>
  <c r="S98" i="36"/>
  <c r="R98" i="36"/>
  <c r="R179" i="37"/>
  <c r="W179" i="37" s="1"/>
  <c r="R180" i="36"/>
  <c r="R16" i="36"/>
  <c r="S15" i="37"/>
  <c r="X15" i="37" s="1"/>
  <c r="Q138" i="37"/>
  <c r="V138" i="37" s="1"/>
  <c r="S180" i="36"/>
  <c r="R57" i="36"/>
  <c r="R15" i="37"/>
  <c r="W15" i="37" s="1"/>
  <c r="T180" i="36"/>
  <c r="Q180" i="36"/>
  <c r="T98" i="36"/>
  <c r="U97" i="37"/>
  <c r="Z97" i="37" s="1"/>
  <c r="Q139" i="36"/>
  <c r="S139" i="36"/>
  <c r="Q97" i="37"/>
  <c r="V97" i="37" s="1"/>
  <c r="T15" i="37"/>
  <c r="Q179" i="37"/>
  <c r="V179" i="37" s="1"/>
  <c r="Q98" i="36"/>
  <c r="S138" i="37"/>
  <c r="X138" i="37" s="1"/>
  <c r="T138" i="37"/>
  <c r="Y138" i="37" s="1"/>
  <c r="U15" i="37"/>
  <c r="Z15" i="37" s="1"/>
  <c r="U56" i="37"/>
  <c r="Z56" i="37" s="1"/>
  <c r="U98" i="36"/>
  <c r="S179" i="37"/>
  <c r="X179" i="37" s="1"/>
  <c r="R138" i="37"/>
  <c r="W138" i="37" s="1"/>
  <c r="T56" i="37"/>
  <c r="Y56" i="37" s="1"/>
  <c r="S97" i="37"/>
  <c r="X97" i="37" s="1"/>
  <c r="T57" i="36"/>
  <c r="AD47" i="37"/>
  <c r="AE47" i="37"/>
  <c r="AF47" i="37"/>
  <c r="F180" i="46"/>
  <c r="I180" i="46"/>
  <c r="AK180" i="37"/>
  <c r="AL180" i="37"/>
  <c r="E180" i="46"/>
  <c r="AJ180" i="37"/>
  <c r="H180" i="46"/>
  <c r="G180" i="46"/>
  <c r="AF61" i="37"/>
  <c r="AE61" i="37"/>
  <c r="AD61" i="37"/>
  <c r="F61" i="46"/>
  <c r="E61" i="46"/>
  <c r="G61" i="46"/>
  <c r="H61" i="46"/>
  <c r="AK189" i="37"/>
  <c r="AJ189" i="37"/>
  <c r="AL189" i="37"/>
  <c r="I189" i="46"/>
  <c r="L58" i="46"/>
  <c r="M59" i="46" s="1"/>
  <c r="L13" i="46"/>
  <c r="AF19" i="37"/>
  <c r="AD19" i="37"/>
  <c r="AE19" i="37"/>
  <c r="AK28" i="37"/>
  <c r="I28" i="46"/>
  <c r="AL28" i="37"/>
  <c r="AJ28" i="37"/>
  <c r="F28" i="46"/>
  <c r="AE112" i="37"/>
  <c r="AF112" i="37"/>
  <c r="AD112" i="37"/>
  <c r="G112" i="46"/>
  <c r="F112" i="46"/>
  <c r="H112" i="46"/>
  <c r="AL112" i="37"/>
  <c r="AJ112" i="37"/>
  <c r="I112" i="46"/>
  <c r="AK112" i="37"/>
  <c r="F152" i="46"/>
  <c r="R73" i="36"/>
  <c r="U154" i="37"/>
  <c r="Z154" i="37" s="1"/>
  <c r="R72" i="37"/>
  <c r="W72" i="37" s="1"/>
  <c r="R155" i="36"/>
  <c r="Q155" i="36"/>
  <c r="T114" i="36"/>
  <c r="R32" i="36"/>
  <c r="Q32" i="36"/>
  <c r="T195" i="37"/>
  <c r="Y195" i="37" s="1"/>
  <c r="S196" i="36"/>
  <c r="T31" i="37"/>
  <c r="Y31" i="37" s="1"/>
  <c r="T196" i="36"/>
  <c r="Q196" i="36"/>
  <c r="Q31" i="37"/>
  <c r="V31" i="37" s="1"/>
  <c r="U195" i="37"/>
  <c r="Z195" i="37" s="1"/>
  <c r="T154" i="37"/>
  <c r="Y154" i="37" s="1"/>
  <c r="N32" i="36"/>
  <c r="N73" i="36" s="1"/>
  <c r="N114" i="36" s="1"/>
  <c r="N155" i="36" s="1"/>
  <c r="N196" i="36" s="1"/>
  <c r="U114" i="36"/>
  <c r="R113" i="37"/>
  <c r="W113" i="37" s="1"/>
  <c r="T73" i="36"/>
  <c r="S32" i="36"/>
  <c r="U31" i="37"/>
  <c r="Z31" i="37" s="1"/>
  <c r="R114" i="36"/>
  <c r="U155" i="36"/>
  <c r="U72" i="37"/>
  <c r="Z72" i="37" s="1"/>
  <c r="R154" i="37"/>
  <c r="W154" i="37" s="1"/>
  <c r="S155" i="36"/>
  <c r="R195" i="37"/>
  <c r="W195" i="37" s="1"/>
  <c r="S154" i="37"/>
  <c r="X154" i="37" s="1"/>
  <c r="S73" i="36"/>
  <c r="U113" i="37"/>
  <c r="Z113" i="37" s="1"/>
  <c r="Q72" i="37"/>
  <c r="V72" i="37" s="1"/>
  <c r="T113" i="37"/>
  <c r="Y113" i="37" s="1"/>
  <c r="S114" i="36"/>
  <c r="S113" i="37"/>
  <c r="X113" i="37" s="1"/>
  <c r="T72" i="37"/>
  <c r="Y72" i="37" s="1"/>
  <c r="S72" i="37"/>
  <c r="X72" i="37" s="1"/>
  <c r="S195" i="37"/>
  <c r="X195" i="37" s="1"/>
  <c r="Q113" i="37"/>
  <c r="V113" i="37" s="1"/>
  <c r="S31" i="37"/>
  <c r="X31" i="37" s="1"/>
  <c r="U32" i="36"/>
  <c r="U73" i="36"/>
  <c r="U196" i="36"/>
  <c r="L31" i="35"/>
  <c r="Q195" i="37"/>
  <c r="V195" i="37" s="1"/>
  <c r="R196" i="36"/>
  <c r="R31" i="37"/>
  <c r="W31" i="37" s="1"/>
  <c r="T155" i="36"/>
  <c r="Q154" i="37"/>
  <c r="V154" i="37" s="1"/>
  <c r="Q114" i="36"/>
  <c r="T32" i="36"/>
  <c r="Q73" i="36"/>
  <c r="AE100" i="37"/>
  <c r="AD100" i="37"/>
  <c r="AF100" i="37"/>
  <c r="G100" i="46"/>
  <c r="H100" i="46"/>
  <c r="F100" i="46"/>
  <c r="I87" i="46"/>
  <c r="AL87" i="37"/>
  <c r="AJ87" i="37"/>
  <c r="AK87" i="37"/>
  <c r="I24" i="46"/>
  <c r="AK24" i="37"/>
  <c r="AJ24" i="37"/>
  <c r="AL24" i="37"/>
  <c r="S152" i="37"/>
  <c r="X152" i="37" s="1"/>
  <c r="Q29" i="37"/>
  <c r="V29" i="37" s="1"/>
  <c r="R193" i="37"/>
  <c r="W193" i="37" s="1"/>
  <c r="T193" i="37"/>
  <c r="Y193" i="37" s="1"/>
  <c r="T30" i="36"/>
  <c r="U153" i="36"/>
  <c r="S29" i="37"/>
  <c r="X29" i="37" s="1"/>
  <c r="S71" i="36"/>
  <c r="T111" i="37"/>
  <c r="Y111" i="37" s="1"/>
  <c r="U193" i="37"/>
  <c r="Z193" i="37" s="1"/>
  <c r="Q153" i="36"/>
  <c r="Q152" i="37"/>
  <c r="V152" i="37" s="1"/>
  <c r="Q71" i="36"/>
  <c r="S193" i="37"/>
  <c r="X193" i="37" s="1"/>
  <c r="T153" i="36"/>
  <c r="U30" i="36"/>
  <c r="U194" i="36"/>
  <c r="R30" i="36"/>
  <c r="R70" i="37"/>
  <c r="W70" i="37" s="1"/>
  <c r="S70" i="37"/>
  <c r="X70" i="37" s="1"/>
  <c r="R111" i="37"/>
  <c r="W111" i="37" s="1"/>
  <c r="S111" i="37"/>
  <c r="X111" i="37" s="1"/>
  <c r="N30" i="36"/>
  <c r="N71" i="36" s="1"/>
  <c r="N112" i="36" s="1"/>
  <c r="N153" i="36" s="1"/>
  <c r="N194" i="36" s="1"/>
  <c r="S194" i="36"/>
  <c r="Q112" i="36"/>
  <c r="T29" i="37"/>
  <c r="Y29" i="37" s="1"/>
  <c r="Q30" i="36"/>
  <c r="S30" i="36"/>
  <c r="R153" i="36"/>
  <c r="T70" i="37"/>
  <c r="Y70" i="37" s="1"/>
  <c r="R112" i="36"/>
  <c r="R194" i="36"/>
  <c r="T152" i="37"/>
  <c r="Y152" i="37" s="1"/>
  <c r="U112" i="36"/>
  <c r="Q194" i="36"/>
  <c r="U29" i="37"/>
  <c r="S112" i="36"/>
  <c r="T194" i="36"/>
  <c r="T71" i="36"/>
  <c r="L29" i="35"/>
  <c r="U70" i="37"/>
  <c r="R29" i="37"/>
  <c r="W29" i="37" s="1"/>
  <c r="U111" i="37"/>
  <c r="Z111" i="37" s="1"/>
  <c r="Q193" i="37"/>
  <c r="V193" i="37" s="1"/>
  <c r="U71" i="36"/>
  <c r="Q70" i="37"/>
  <c r="V70" i="37" s="1"/>
  <c r="Q111" i="37"/>
  <c r="V111" i="37" s="1"/>
  <c r="U152" i="37"/>
  <c r="Z152" i="37" s="1"/>
  <c r="R71" i="36"/>
  <c r="T112" i="36"/>
  <c r="S153" i="36"/>
  <c r="R152" i="37"/>
  <c r="W152" i="37" s="1"/>
  <c r="AK46" i="37"/>
  <c r="AL46" i="37"/>
  <c r="I46" i="46"/>
  <c r="AJ46" i="37"/>
  <c r="AE23" i="37"/>
  <c r="F23" i="46"/>
  <c r="L23" i="46" s="1"/>
  <c r="AD23" i="37"/>
  <c r="AF23" i="37"/>
  <c r="H23" i="46"/>
  <c r="AD135" i="37"/>
  <c r="AF135" i="37"/>
  <c r="AE135" i="37"/>
  <c r="G135" i="46"/>
  <c r="H135" i="46"/>
  <c r="AD153" i="37"/>
  <c r="H153" i="46"/>
  <c r="F153" i="46"/>
  <c r="AF153" i="37"/>
  <c r="AE153" i="37"/>
  <c r="E153" i="46"/>
  <c r="G153" i="46"/>
  <c r="AE55" i="37"/>
  <c r="F55" i="46"/>
  <c r="H55" i="46"/>
  <c r="AF55" i="37"/>
  <c r="AD55" i="37"/>
  <c r="E55" i="46"/>
  <c r="G55" i="46"/>
  <c r="AL106" i="37"/>
  <c r="I106" i="46"/>
  <c r="AK106" i="37"/>
  <c r="AJ106" i="37"/>
  <c r="H50" i="46"/>
  <c r="AF50" i="37"/>
  <c r="F50" i="46"/>
  <c r="AE50" i="37"/>
  <c r="E50" i="46"/>
  <c r="AD50" i="37"/>
  <c r="G50" i="46"/>
  <c r="AD24" i="37"/>
  <c r="AF24" i="37"/>
  <c r="AE24" i="37"/>
  <c r="H24" i="46"/>
  <c r="F24" i="46"/>
  <c r="G24" i="46"/>
  <c r="E24" i="46"/>
  <c r="E135" i="46"/>
  <c r="I129" i="46"/>
  <c r="AL129" i="37"/>
  <c r="AK129" i="37"/>
  <c r="E129" i="46"/>
  <c r="AJ129" i="37"/>
  <c r="H129" i="46"/>
  <c r="AK31" i="37"/>
  <c r="I31" i="46"/>
  <c r="AL31" i="37"/>
  <c r="AJ31" i="37"/>
  <c r="L88" i="46"/>
  <c r="L51" i="46"/>
  <c r="Q51" i="46" s="1"/>
  <c r="L195" i="46"/>
  <c r="L193" i="46"/>
  <c r="L54" i="46"/>
  <c r="P176" i="46"/>
  <c r="O54" i="46"/>
  <c r="L101" i="46"/>
  <c r="L57" i="46"/>
  <c r="L139" i="46"/>
  <c r="AP129" i="35"/>
  <c r="AP170" i="35"/>
  <c r="AP6" i="35"/>
  <c r="AP88" i="35"/>
  <c r="AP47" i="35"/>
  <c r="L189" i="46"/>
  <c r="L172" i="46"/>
  <c r="L89" i="46"/>
  <c r="X8" i="35"/>
  <c r="AC7" i="35"/>
  <c r="L19" i="46"/>
  <c r="T59" i="46"/>
  <c r="P59" i="46"/>
  <c r="Q59" i="46"/>
  <c r="DP553" i="35"/>
  <c r="DQ553" i="35"/>
  <c r="DW552" i="35"/>
  <c r="DX552" i="35"/>
  <c r="DT552" i="35"/>
  <c r="DU552" i="35"/>
  <c r="DV552" i="35"/>
  <c r="DC554" i="35"/>
  <c r="DY553" i="35"/>
  <c r="DF554" i="35"/>
  <c r="EB553" i="35"/>
  <c r="DE554" i="35"/>
  <c r="EA553" i="35"/>
  <c r="DG554" i="35"/>
  <c r="EC553" i="35"/>
  <c r="DD554" i="35"/>
  <c r="DZ553" i="35"/>
  <c r="CD554" i="35"/>
  <c r="DK554" i="35" s="1"/>
  <c r="CE554" i="35"/>
  <c r="DL554" i="35" s="1"/>
  <c r="CI554" i="35"/>
  <c r="BZ555" i="35"/>
  <c r="BY555" i="35"/>
  <c r="BX555" i="35"/>
  <c r="CH555" i="35"/>
  <c r="CJ553" i="35"/>
  <c r="CK553" i="35" s="1"/>
  <c r="BQ107" i="47"/>
  <c r="BQ105" i="47"/>
  <c r="BQ104" i="47"/>
  <c r="BQ108" i="47"/>
  <c r="BQ106" i="47"/>
  <c r="Q26" i="46" l="1"/>
  <c r="O26" i="46"/>
  <c r="T26" i="46"/>
  <c r="AI8" i="37"/>
  <c r="F173" i="46"/>
  <c r="G53" i="46"/>
  <c r="E134" i="46"/>
  <c r="G169" i="46"/>
  <c r="AC64" i="37"/>
  <c r="L140" i="46"/>
  <c r="G97" i="46"/>
  <c r="L111" i="46"/>
  <c r="E21" i="46"/>
  <c r="E170" i="46"/>
  <c r="G109" i="46"/>
  <c r="H173" i="46"/>
  <c r="AC113" i="37"/>
  <c r="AC134" i="37"/>
  <c r="AC150" i="37"/>
  <c r="AI68" i="37"/>
  <c r="AI21" i="37"/>
  <c r="AC142" i="37"/>
  <c r="L171" i="46"/>
  <c r="G29" i="46"/>
  <c r="AI130" i="37"/>
  <c r="E133" i="46"/>
  <c r="G6" i="46"/>
  <c r="F21" i="46"/>
  <c r="H21" i="46"/>
  <c r="G110" i="46"/>
  <c r="AC177" i="37"/>
  <c r="F27" i="46"/>
  <c r="L194" i="46"/>
  <c r="G133" i="46"/>
  <c r="G11" i="46"/>
  <c r="E113" i="46"/>
  <c r="G62" i="46"/>
  <c r="G18" i="46"/>
  <c r="L92" i="46"/>
  <c r="G147" i="46"/>
  <c r="G105" i="46"/>
  <c r="F148" i="46"/>
  <c r="L182" i="46"/>
  <c r="Z29" i="37"/>
  <c r="Y62" i="37"/>
  <c r="E147" i="46"/>
  <c r="F97" i="46"/>
  <c r="F8" i="46"/>
  <c r="F143" i="46"/>
  <c r="F146" i="46"/>
  <c r="H27" i="46"/>
  <c r="F29" i="46"/>
  <c r="E6" i="46"/>
  <c r="AC170" i="37"/>
  <c r="G99" i="46"/>
  <c r="E145" i="46"/>
  <c r="E18" i="46"/>
  <c r="E97" i="46"/>
  <c r="E27" i="46"/>
  <c r="G48" i="46"/>
  <c r="G56" i="46"/>
  <c r="AI11" i="37"/>
  <c r="F147" i="46"/>
  <c r="AI185" i="37"/>
  <c r="F107" i="46"/>
  <c r="E16" i="46"/>
  <c r="H185" i="46"/>
  <c r="G177" i="46"/>
  <c r="Y179" i="37"/>
  <c r="G27" i="46"/>
  <c r="L27" i="46" s="1"/>
  <c r="H29" i="46"/>
  <c r="L72" i="46"/>
  <c r="P72" i="46" s="1"/>
  <c r="AI145" i="37"/>
  <c r="E148" i="46"/>
  <c r="E14" i="46"/>
  <c r="AC48" i="37"/>
  <c r="AI56" i="37"/>
  <c r="L90" i="46"/>
  <c r="M90" i="46" s="1"/>
  <c r="H94" i="46"/>
  <c r="AF94" i="37"/>
  <c r="AE94" i="37"/>
  <c r="AD94" i="37"/>
  <c r="F94" i="46"/>
  <c r="AC94" i="37"/>
  <c r="G94" i="46"/>
  <c r="E94" i="46"/>
  <c r="U66" i="37"/>
  <c r="Z66" i="37" s="1"/>
  <c r="Q148" i="37"/>
  <c r="V148" i="37" s="1"/>
  <c r="S190" i="36"/>
  <c r="U190" i="36"/>
  <c r="Q66" i="37"/>
  <c r="V66" i="37" s="1"/>
  <c r="S189" i="37"/>
  <c r="X189" i="37" s="1"/>
  <c r="Q189" i="37"/>
  <c r="V189" i="37" s="1"/>
  <c r="U108" i="36"/>
  <c r="T26" i="36"/>
  <c r="T190" i="36"/>
  <c r="R107" i="37"/>
  <c r="W107" i="37" s="1"/>
  <c r="T67" i="36"/>
  <c r="R25" i="37"/>
  <c r="W25" i="37" s="1"/>
  <c r="U67" i="36"/>
  <c r="T107" i="37"/>
  <c r="Y107" i="37" s="1"/>
  <c r="Q67" i="36"/>
  <c r="S108" i="36"/>
  <c r="T149" i="36"/>
  <c r="R26" i="36"/>
  <c r="Q107" i="37"/>
  <c r="V107" i="37" s="1"/>
  <c r="Q26" i="36"/>
  <c r="Q25" i="37"/>
  <c r="V25" i="37" s="1"/>
  <c r="R189" i="37"/>
  <c r="W189" i="37" s="1"/>
  <c r="Q108" i="36"/>
  <c r="N26" i="36"/>
  <c r="N67" i="36" s="1"/>
  <c r="N108" i="36" s="1"/>
  <c r="N149" i="36" s="1"/>
  <c r="N190" i="36" s="1"/>
  <c r="R108" i="36"/>
  <c r="T25" i="37"/>
  <c r="Y25" i="37" s="1"/>
  <c r="L25" i="35"/>
  <c r="S67" i="36"/>
  <c r="U26" i="36"/>
  <c r="T108" i="36"/>
  <c r="T189" i="37"/>
  <c r="Y189" i="37" s="1"/>
  <c r="S149" i="36"/>
  <c r="U148" i="37"/>
  <c r="Z148" i="37" s="1"/>
  <c r="S66" i="37"/>
  <c r="X66" i="37" s="1"/>
  <c r="S26" i="36"/>
  <c r="T66" i="37"/>
  <c r="Y66" i="37" s="1"/>
  <c r="Q190" i="36"/>
  <c r="R148" i="37"/>
  <c r="W148" i="37" s="1"/>
  <c r="U107" i="37"/>
  <c r="Z107" i="37" s="1"/>
  <c r="R66" i="37"/>
  <c r="W66" i="37" s="1"/>
  <c r="Q149" i="36"/>
  <c r="U25" i="37"/>
  <c r="Z25" i="37" s="1"/>
  <c r="R190" i="36"/>
  <c r="R149" i="36"/>
  <c r="R67" i="36"/>
  <c r="S25" i="37"/>
  <c r="X25" i="37" s="1"/>
  <c r="U189" i="37"/>
  <c r="Z189" i="37" s="1"/>
  <c r="S148" i="37"/>
  <c r="X148" i="37" s="1"/>
  <c r="U149" i="36"/>
  <c r="S107" i="37"/>
  <c r="X107" i="37" s="1"/>
  <c r="T148" i="37"/>
  <c r="Y148" i="37" s="1"/>
  <c r="E15" i="46"/>
  <c r="AF15" i="37"/>
  <c r="H15" i="46"/>
  <c r="AD15" i="37"/>
  <c r="AE15" i="37"/>
  <c r="G15" i="46"/>
  <c r="AC15" i="37"/>
  <c r="AE106" i="37"/>
  <c r="AD106" i="37"/>
  <c r="AF106" i="37"/>
  <c r="E106" i="46"/>
  <c r="AC106" i="37"/>
  <c r="F106" i="46"/>
  <c r="G106" i="46"/>
  <c r="H106" i="46"/>
  <c r="AE25" i="37"/>
  <c r="H25" i="46"/>
  <c r="AF25" i="37"/>
  <c r="F25" i="46"/>
  <c r="AD25" i="37"/>
  <c r="G25" i="46"/>
  <c r="AC25" i="37"/>
  <c r="E25" i="46"/>
  <c r="T12" i="36"/>
  <c r="R12" i="36"/>
  <c r="Q94" i="36"/>
  <c r="T11" i="37"/>
  <c r="Y11" i="37" s="1"/>
  <c r="T53" i="36"/>
  <c r="Q135" i="36"/>
  <c r="T175" i="37"/>
  <c r="Y175" i="37" s="1"/>
  <c r="S11" i="37"/>
  <c r="X11" i="37" s="1"/>
  <c r="Q11" i="37"/>
  <c r="V11" i="37" s="1"/>
  <c r="S134" i="37"/>
  <c r="X134" i="37" s="1"/>
  <c r="U94" i="36"/>
  <c r="S12" i="36"/>
  <c r="Q53" i="36"/>
  <c r="T93" i="37"/>
  <c r="Y93" i="37" s="1"/>
  <c r="T135" i="36"/>
  <c r="R53" i="36"/>
  <c r="Q12" i="36"/>
  <c r="U134" i="37"/>
  <c r="Z134" i="37" s="1"/>
  <c r="U11" i="37"/>
  <c r="Z11" i="37" s="1"/>
  <c r="U135" i="36"/>
  <c r="R52" i="37"/>
  <c r="W52" i="37" s="1"/>
  <c r="R176" i="36"/>
  <c r="S52" i="37"/>
  <c r="X52" i="37" s="1"/>
  <c r="U53" i="36"/>
  <c r="U176" i="36"/>
  <c r="Q176" i="36"/>
  <c r="U52" i="37"/>
  <c r="Z52" i="37" s="1"/>
  <c r="S176" i="36"/>
  <c r="R134" i="37"/>
  <c r="W134" i="37" s="1"/>
  <c r="S175" i="37"/>
  <c r="X175" i="37" s="1"/>
  <c r="Q93" i="37"/>
  <c r="V93" i="37" s="1"/>
  <c r="R135" i="36"/>
  <c r="R94" i="36"/>
  <c r="U12" i="36"/>
  <c r="L11" i="35"/>
  <c r="S93" i="37"/>
  <c r="X93" i="37" s="1"/>
  <c r="T94" i="36"/>
  <c r="S53" i="36"/>
  <c r="R11" i="37"/>
  <c r="W11" i="37" s="1"/>
  <c r="Q52" i="37"/>
  <c r="V52" i="37" s="1"/>
  <c r="R93" i="37"/>
  <c r="W93" i="37" s="1"/>
  <c r="U93" i="37"/>
  <c r="Z93" i="37" s="1"/>
  <c r="S94" i="36"/>
  <c r="R175" i="37"/>
  <c r="W175" i="37" s="1"/>
  <c r="S135" i="36"/>
  <c r="U175" i="37"/>
  <c r="Z175" i="37" s="1"/>
  <c r="Q134" i="37"/>
  <c r="V134" i="37" s="1"/>
  <c r="N12" i="36"/>
  <c r="N53" i="36" s="1"/>
  <c r="N94" i="36" s="1"/>
  <c r="N135" i="36" s="1"/>
  <c r="N176" i="36" s="1"/>
  <c r="T176" i="36"/>
  <c r="T134" i="37"/>
  <c r="Y134" i="37" s="1"/>
  <c r="T52" i="37"/>
  <c r="Y52" i="37" s="1"/>
  <c r="Q175" i="37"/>
  <c r="V175" i="37" s="1"/>
  <c r="T72" i="46"/>
  <c r="Q176" i="46"/>
  <c r="T176" i="46"/>
  <c r="Q175" i="36"/>
  <c r="T93" i="36"/>
  <c r="U10" i="37"/>
  <c r="Z10" i="37" s="1"/>
  <c r="S174" i="37"/>
  <c r="X174" i="37" s="1"/>
  <c r="U134" i="36"/>
  <c r="S51" i="37"/>
  <c r="X51" i="37" s="1"/>
  <c r="T10" i="37"/>
  <c r="Y10" i="37" s="1"/>
  <c r="R52" i="36"/>
  <c r="Q93" i="36"/>
  <c r="Q52" i="36"/>
  <c r="Q11" i="36"/>
  <c r="S52" i="36"/>
  <c r="R134" i="36"/>
  <c r="N11" i="36"/>
  <c r="N52" i="36" s="1"/>
  <c r="N93" i="36" s="1"/>
  <c r="N134" i="36" s="1"/>
  <c r="N175" i="36" s="1"/>
  <c r="T92" i="37"/>
  <c r="Y92" i="37" s="1"/>
  <c r="R10" i="37"/>
  <c r="W10" i="37" s="1"/>
  <c r="U52" i="36"/>
  <c r="S10" i="37"/>
  <c r="X10" i="37" s="1"/>
  <c r="T174" i="37"/>
  <c r="Y174" i="37" s="1"/>
  <c r="T134" i="36"/>
  <c r="Q51" i="37"/>
  <c r="V51" i="37" s="1"/>
  <c r="L10" i="35"/>
  <c r="T133" i="37"/>
  <c r="Y133" i="37" s="1"/>
  <c r="U93" i="36"/>
  <c r="R51" i="37"/>
  <c r="W51" i="37" s="1"/>
  <c r="R133" i="37"/>
  <c r="W133" i="37" s="1"/>
  <c r="Q134" i="36"/>
  <c r="U51" i="37"/>
  <c r="Z51" i="37" s="1"/>
  <c r="U174" i="37"/>
  <c r="Z174" i="37" s="1"/>
  <c r="R174" i="37"/>
  <c r="W174" i="37" s="1"/>
  <c r="R93" i="36"/>
  <c r="S92" i="37"/>
  <c r="X92" i="37" s="1"/>
  <c r="S175" i="36"/>
  <c r="U175" i="36"/>
  <c r="T11" i="36"/>
  <c r="U133" i="37"/>
  <c r="Z133" i="37" s="1"/>
  <c r="R175" i="36"/>
  <c r="U11" i="36"/>
  <c r="S93" i="36"/>
  <c r="S133" i="37"/>
  <c r="X133" i="37" s="1"/>
  <c r="U92" i="37"/>
  <c r="Z92" i="37" s="1"/>
  <c r="T52" i="36"/>
  <c r="Q10" i="37"/>
  <c r="V10" i="37" s="1"/>
  <c r="S11" i="36"/>
  <c r="Q133" i="37"/>
  <c r="V133" i="37" s="1"/>
  <c r="S134" i="36"/>
  <c r="Q174" i="37"/>
  <c r="V174" i="37" s="1"/>
  <c r="T175" i="36"/>
  <c r="R11" i="36"/>
  <c r="R92" i="37"/>
  <c r="W92" i="37" s="1"/>
  <c r="T51" i="37"/>
  <c r="Y51" i="37" s="1"/>
  <c r="Q92" i="37"/>
  <c r="V92" i="37" s="1"/>
  <c r="AE31" i="37"/>
  <c r="AD31" i="37"/>
  <c r="AF31" i="37"/>
  <c r="AC31" i="37"/>
  <c r="G31" i="46"/>
  <c r="H31" i="46"/>
  <c r="E31" i="46"/>
  <c r="F31" i="46"/>
  <c r="I62" i="46"/>
  <c r="AK62" i="37"/>
  <c r="AL62" i="37"/>
  <c r="AJ62" i="37"/>
  <c r="AI62" i="37"/>
  <c r="H10" i="46"/>
  <c r="AD10" i="37"/>
  <c r="AE10" i="37"/>
  <c r="AF10" i="37"/>
  <c r="AC10" i="37"/>
  <c r="G10" i="46"/>
  <c r="F10" i="46"/>
  <c r="E10" i="46"/>
  <c r="S68" i="37"/>
  <c r="X68" i="37" s="1"/>
  <c r="U110" i="36"/>
  <c r="R28" i="36"/>
  <c r="S191" i="37"/>
  <c r="X191" i="37" s="1"/>
  <c r="T110" i="36"/>
  <c r="T192" i="36"/>
  <c r="U191" i="37"/>
  <c r="Z191" i="37" s="1"/>
  <c r="Q150" i="37"/>
  <c r="V150" i="37" s="1"/>
  <c r="R68" i="37"/>
  <c r="W68" i="37" s="1"/>
  <c r="S27" i="37"/>
  <c r="X27" i="37" s="1"/>
  <c r="R69" i="36"/>
  <c r="T150" i="37"/>
  <c r="Y150" i="37" s="1"/>
  <c r="S109" i="37"/>
  <c r="X109" i="37" s="1"/>
  <c r="U27" i="37"/>
  <c r="Z27" i="37" s="1"/>
  <c r="U151" i="36"/>
  <c r="T69" i="36"/>
  <c r="R150" i="37"/>
  <c r="W150" i="37" s="1"/>
  <c r="Q191" i="37"/>
  <c r="V191" i="37" s="1"/>
  <c r="S150" i="37"/>
  <c r="X150" i="37" s="1"/>
  <c r="U192" i="36"/>
  <c r="N28" i="36"/>
  <c r="N69" i="36" s="1"/>
  <c r="N110" i="36" s="1"/>
  <c r="N151" i="36" s="1"/>
  <c r="N192" i="36" s="1"/>
  <c r="S69" i="36"/>
  <c r="Q28" i="36"/>
  <c r="U68" i="37"/>
  <c r="Z68" i="37" s="1"/>
  <c r="T68" i="37"/>
  <c r="Y68" i="37" s="1"/>
  <c r="T109" i="37"/>
  <c r="Y109" i="37" s="1"/>
  <c r="S28" i="36"/>
  <c r="T151" i="36"/>
  <c r="Q109" i="37"/>
  <c r="V109" i="37" s="1"/>
  <c r="Q27" i="37"/>
  <c r="V27" i="37" s="1"/>
  <c r="U28" i="36"/>
  <c r="R151" i="36"/>
  <c r="S192" i="36"/>
  <c r="U109" i="37"/>
  <c r="Z109" i="37" s="1"/>
  <c r="R110" i="36"/>
  <c r="S151" i="36"/>
  <c r="R27" i="37"/>
  <c r="W27" i="37" s="1"/>
  <c r="R191" i="37"/>
  <c r="W191" i="37" s="1"/>
  <c r="L27" i="35"/>
  <c r="T28" i="36"/>
  <c r="R109" i="37"/>
  <c r="W109" i="37" s="1"/>
  <c r="Q192" i="36"/>
  <c r="R192" i="36"/>
  <c r="Q151" i="36"/>
  <c r="Q69" i="36"/>
  <c r="Q68" i="37"/>
  <c r="V68" i="37" s="1"/>
  <c r="T191" i="37"/>
  <c r="Y191" i="37" s="1"/>
  <c r="U150" i="37"/>
  <c r="Z150" i="37" s="1"/>
  <c r="Q110" i="36"/>
  <c r="T27" i="37"/>
  <c r="Y27" i="37" s="1"/>
  <c r="S110" i="36"/>
  <c r="U69" i="36"/>
  <c r="AE46" i="37"/>
  <c r="AF46" i="37"/>
  <c r="AD46" i="37"/>
  <c r="AC46" i="37"/>
  <c r="F46" i="46"/>
  <c r="G46" i="46"/>
  <c r="E46" i="46"/>
  <c r="H46" i="46"/>
  <c r="O176" i="46"/>
  <c r="I192" i="46"/>
  <c r="AL192" i="37"/>
  <c r="AK192" i="37"/>
  <c r="AJ192" i="37"/>
  <c r="AI192" i="37"/>
  <c r="F192" i="46"/>
  <c r="H192" i="46"/>
  <c r="P195" i="46"/>
  <c r="O195" i="46"/>
  <c r="Q195" i="46"/>
  <c r="T195" i="46"/>
  <c r="AD28" i="37"/>
  <c r="AE28" i="37"/>
  <c r="AF28" i="37"/>
  <c r="AC28" i="37"/>
  <c r="G28" i="46"/>
  <c r="E28" i="46"/>
  <c r="L28" i="46" s="1"/>
  <c r="H28" i="46"/>
  <c r="I12" i="46"/>
  <c r="AK12" i="37"/>
  <c r="AJ12" i="37"/>
  <c r="AL12" i="37"/>
  <c r="AI12" i="37"/>
  <c r="E12" i="46"/>
  <c r="F12" i="46"/>
  <c r="H12" i="46"/>
  <c r="G12" i="46"/>
  <c r="I7" i="46"/>
  <c r="AL7" i="37"/>
  <c r="AJ7" i="37"/>
  <c r="AK7" i="37"/>
  <c r="F7" i="46"/>
  <c r="AI7" i="37"/>
  <c r="G7" i="46"/>
  <c r="H7" i="46"/>
  <c r="E7" i="46"/>
  <c r="AJ47" i="37"/>
  <c r="I47" i="46"/>
  <c r="AK47" i="37"/>
  <c r="AL47" i="37"/>
  <c r="H188" i="46"/>
  <c r="AE188" i="37"/>
  <c r="AD188" i="37"/>
  <c r="AF188" i="37"/>
  <c r="AK70" i="37"/>
  <c r="AJ70" i="37"/>
  <c r="G70" i="46"/>
  <c r="I70" i="46"/>
  <c r="AL70" i="37"/>
  <c r="E70" i="46"/>
  <c r="H109" i="46"/>
  <c r="AF109" i="37"/>
  <c r="AE109" i="37"/>
  <c r="AD109" i="37"/>
  <c r="E47" i="46"/>
  <c r="E105" i="46"/>
  <c r="AD151" i="37"/>
  <c r="AF151" i="37"/>
  <c r="AE151" i="37"/>
  <c r="H151" i="46"/>
  <c r="AK98" i="37"/>
  <c r="AL98" i="37"/>
  <c r="I98" i="46"/>
  <c r="AJ98" i="37"/>
  <c r="G98" i="46"/>
  <c r="E98" i="46"/>
  <c r="H62" i="46"/>
  <c r="AF62" i="37"/>
  <c r="AD62" i="37"/>
  <c r="AE62" i="37"/>
  <c r="AD183" i="37"/>
  <c r="AF183" i="37"/>
  <c r="AE183" i="37"/>
  <c r="H183" i="46"/>
  <c r="AD65" i="37"/>
  <c r="AE65" i="37"/>
  <c r="AF65" i="37"/>
  <c r="E65" i="46"/>
  <c r="G65" i="46"/>
  <c r="F65" i="46"/>
  <c r="H65" i="46"/>
  <c r="AL68" i="37"/>
  <c r="AK68" i="37"/>
  <c r="I68" i="46"/>
  <c r="AJ68" i="37"/>
  <c r="AJ67" i="37"/>
  <c r="AL67" i="37"/>
  <c r="I67" i="46"/>
  <c r="AK67" i="37"/>
  <c r="F47" i="46"/>
  <c r="AE49" i="37"/>
  <c r="AF49" i="37"/>
  <c r="H49" i="46"/>
  <c r="AD49" i="37"/>
  <c r="F49" i="46"/>
  <c r="E49" i="46"/>
  <c r="L20" i="46"/>
  <c r="M20" i="46" s="1"/>
  <c r="AE63" i="37"/>
  <c r="AD63" i="37"/>
  <c r="H63" i="46"/>
  <c r="E63" i="46"/>
  <c r="F63" i="46"/>
  <c r="AF63" i="37"/>
  <c r="G63" i="46"/>
  <c r="E169" i="46"/>
  <c r="AK175" i="37"/>
  <c r="AL175" i="37"/>
  <c r="I175" i="46"/>
  <c r="AJ175" i="37"/>
  <c r="L96" i="46"/>
  <c r="L184" i="46"/>
  <c r="AK71" i="37"/>
  <c r="AL71" i="37"/>
  <c r="I71" i="46"/>
  <c r="AJ71" i="37"/>
  <c r="I103" i="46"/>
  <c r="AJ103" i="37"/>
  <c r="AL103" i="37"/>
  <c r="AK103" i="37"/>
  <c r="AK147" i="37"/>
  <c r="I147" i="46"/>
  <c r="AJ147" i="37"/>
  <c r="AL147" i="37"/>
  <c r="AD8" i="37"/>
  <c r="H8" i="46"/>
  <c r="AE8" i="37"/>
  <c r="AF8" i="37"/>
  <c r="G8" i="46"/>
  <c r="I187" i="46"/>
  <c r="AK187" i="37"/>
  <c r="AJ187" i="37"/>
  <c r="AL187" i="37"/>
  <c r="G47" i="46"/>
  <c r="AD64" i="37"/>
  <c r="H64" i="46"/>
  <c r="AF64" i="37"/>
  <c r="AE64" i="37"/>
  <c r="AF179" i="37"/>
  <c r="AD179" i="37"/>
  <c r="AE179" i="37"/>
  <c r="H179" i="46"/>
  <c r="AE137" i="37"/>
  <c r="AD137" i="37"/>
  <c r="H137" i="46"/>
  <c r="AF137" i="37"/>
  <c r="E137" i="46"/>
  <c r="AD48" i="37"/>
  <c r="AE48" i="37"/>
  <c r="AF48" i="37"/>
  <c r="F48" i="46"/>
  <c r="I11" i="46"/>
  <c r="AL11" i="37"/>
  <c r="AK11" i="37"/>
  <c r="AJ11" i="37"/>
  <c r="F11" i="46"/>
  <c r="F64" i="46"/>
  <c r="I8" i="46"/>
  <c r="AK8" i="37"/>
  <c r="AL8" i="37"/>
  <c r="AJ8" i="37"/>
  <c r="H148" i="46"/>
  <c r="AL130" i="37"/>
  <c r="AK130" i="37"/>
  <c r="I130" i="46"/>
  <c r="AJ130" i="37"/>
  <c r="AI29" i="37"/>
  <c r="Q143" i="37"/>
  <c r="V143" i="37" s="1"/>
  <c r="S62" i="36"/>
  <c r="S61" i="37"/>
  <c r="X61" i="37" s="1"/>
  <c r="Q185" i="36"/>
  <c r="T102" i="37"/>
  <c r="Y102" i="37" s="1"/>
  <c r="U185" i="36"/>
  <c r="Q144" i="36"/>
  <c r="Q62" i="36"/>
  <c r="Q184" i="37"/>
  <c r="V184" i="37" s="1"/>
  <c r="T61" i="37"/>
  <c r="Y61" i="37" s="1"/>
  <c r="R62" i="36"/>
  <c r="S102" i="37"/>
  <c r="X102" i="37" s="1"/>
  <c r="U143" i="37"/>
  <c r="Z143" i="37" s="1"/>
  <c r="L20" i="35"/>
  <c r="Q102" i="37"/>
  <c r="V102" i="37" s="1"/>
  <c r="R102" i="37"/>
  <c r="W102" i="37" s="1"/>
  <c r="R61" i="37"/>
  <c r="W61" i="37" s="1"/>
  <c r="Q20" i="37"/>
  <c r="V20" i="37" s="1"/>
  <c r="R185" i="36"/>
  <c r="R143" i="37"/>
  <c r="W143" i="37" s="1"/>
  <c r="S184" i="37"/>
  <c r="X184" i="37" s="1"/>
  <c r="R103" i="36"/>
  <c r="N21" i="36"/>
  <c r="N62" i="36" s="1"/>
  <c r="N103" i="36" s="1"/>
  <c r="N144" i="36" s="1"/>
  <c r="N185" i="36" s="1"/>
  <c r="T103" i="36"/>
  <c r="R184" i="37"/>
  <c r="W184" i="37" s="1"/>
  <c r="T184" i="37"/>
  <c r="Y184" i="37" s="1"/>
  <c r="T185" i="36"/>
  <c r="R144" i="36"/>
  <c r="U184" i="37"/>
  <c r="Z184" i="37" s="1"/>
  <c r="T20" i="37"/>
  <c r="Y20" i="37" s="1"/>
  <c r="R20" i="37"/>
  <c r="W20" i="37" s="1"/>
  <c r="S143" i="37"/>
  <c r="X143" i="37" s="1"/>
  <c r="U61" i="37"/>
  <c r="Z61" i="37" s="1"/>
  <c r="T143" i="37"/>
  <c r="Y143" i="37" s="1"/>
  <c r="U20" i="37"/>
  <c r="Z20" i="37" s="1"/>
  <c r="U103" i="36"/>
  <c r="U144" i="36"/>
  <c r="S185" i="36"/>
  <c r="R21" i="36"/>
  <c r="U21" i="36"/>
  <c r="S20" i="37"/>
  <c r="X20" i="37" s="1"/>
  <c r="T144" i="36"/>
  <c r="S21" i="36"/>
  <c r="U102" i="37"/>
  <c r="Z102" i="37" s="1"/>
  <c r="Q103" i="36"/>
  <c r="Q21" i="36"/>
  <c r="S144" i="36"/>
  <c r="T62" i="36"/>
  <c r="U62" i="36"/>
  <c r="Q61" i="37"/>
  <c r="V61" i="37" s="1"/>
  <c r="S103" i="36"/>
  <c r="T21" i="36"/>
  <c r="E179" i="46"/>
  <c r="AL10" i="37"/>
  <c r="AK10" i="37"/>
  <c r="AJ10" i="37"/>
  <c r="I10" i="46"/>
  <c r="AE60" i="37"/>
  <c r="AD60" i="37"/>
  <c r="AF60" i="37"/>
  <c r="H60" i="46"/>
  <c r="G60" i="46"/>
  <c r="E60" i="46"/>
  <c r="F60" i="46"/>
  <c r="G16" i="46"/>
  <c r="F129" i="46"/>
  <c r="AL132" i="37"/>
  <c r="I132" i="46"/>
  <c r="AJ132" i="37"/>
  <c r="AK132" i="37"/>
  <c r="H132" i="46"/>
  <c r="AJ21" i="37"/>
  <c r="AL21" i="37"/>
  <c r="AK21" i="37"/>
  <c r="I21" i="46"/>
  <c r="H175" i="46"/>
  <c r="I144" i="46"/>
  <c r="AJ144" i="37"/>
  <c r="AL144" i="37"/>
  <c r="AK144" i="37"/>
  <c r="T138" i="36"/>
  <c r="Q14" i="37"/>
  <c r="V14" i="37" s="1"/>
  <c r="T179" i="36"/>
  <c r="L14" i="35"/>
  <c r="U138" i="36"/>
  <c r="R178" i="37"/>
  <c r="W178" i="37" s="1"/>
  <c r="R138" i="36"/>
  <c r="Q179" i="36"/>
  <c r="Q96" i="37"/>
  <c r="V96" i="37" s="1"/>
  <c r="N15" i="36"/>
  <c r="N56" i="36" s="1"/>
  <c r="N97" i="36" s="1"/>
  <c r="N138" i="36" s="1"/>
  <c r="N179" i="36" s="1"/>
  <c r="U56" i="36"/>
  <c r="Q138" i="36"/>
  <c r="U178" i="37"/>
  <c r="Z178" i="37" s="1"/>
  <c r="Q97" i="36"/>
  <c r="T97" i="36"/>
  <c r="T55" i="37"/>
  <c r="Y55" i="37" s="1"/>
  <c r="U15" i="36"/>
  <c r="S15" i="36"/>
  <c r="U97" i="36"/>
  <c r="U14" i="37"/>
  <c r="Z14" i="37" s="1"/>
  <c r="T178" i="37"/>
  <c r="Y178" i="37" s="1"/>
  <c r="U55" i="37"/>
  <c r="Z55" i="37" s="1"/>
  <c r="S56" i="36"/>
  <c r="Q137" i="37"/>
  <c r="V137" i="37" s="1"/>
  <c r="Q56" i="36"/>
  <c r="R15" i="36"/>
  <c r="S96" i="37"/>
  <c r="X96" i="37" s="1"/>
  <c r="S178" i="37"/>
  <c r="X178" i="37" s="1"/>
  <c r="Q55" i="37"/>
  <c r="V55" i="37" s="1"/>
  <c r="Q15" i="36"/>
  <c r="S179" i="36"/>
  <c r="S137" i="37"/>
  <c r="X137" i="37" s="1"/>
  <c r="T15" i="36"/>
  <c r="T137" i="37"/>
  <c r="Y137" i="37" s="1"/>
  <c r="Q178" i="37"/>
  <c r="V178" i="37" s="1"/>
  <c r="R137" i="37"/>
  <c r="W137" i="37" s="1"/>
  <c r="U179" i="36"/>
  <c r="R56" i="36"/>
  <c r="T14" i="37"/>
  <c r="Y14" i="37" s="1"/>
  <c r="U96" i="37"/>
  <c r="Z96" i="37" s="1"/>
  <c r="S97" i="36"/>
  <c r="U137" i="37"/>
  <c r="Z137" i="37" s="1"/>
  <c r="T56" i="36"/>
  <c r="R97" i="36"/>
  <c r="R14" i="37"/>
  <c r="W14" i="37" s="1"/>
  <c r="S55" i="37"/>
  <c r="X55" i="37" s="1"/>
  <c r="R179" i="36"/>
  <c r="T96" i="37"/>
  <c r="Y96" i="37" s="1"/>
  <c r="S14" i="37"/>
  <c r="X14" i="37" s="1"/>
  <c r="S138" i="36"/>
  <c r="R96" i="37"/>
  <c r="W96" i="37" s="1"/>
  <c r="R55" i="37"/>
  <c r="W55" i="37" s="1"/>
  <c r="AF56" i="37"/>
  <c r="H56" i="46"/>
  <c r="AE56" i="37"/>
  <c r="AD56" i="37"/>
  <c r="G148" i="46"/>
  <c r="AK55" i="37"/>
  <c r="AL55" i="37"/>
  <c r="AJ55" i="37"/>
  <c r="I55" i="46"/>
  <c r="AL97" i="37"/>
  <c r="I97" i="46"/>
  <c r="AK97" i="37"/>
  <c r="AJ97" i="37"/>
  <c r="G137" i="46"/>
  <c r="F151" i="46"/>
  <c r="L181" i="46"/>
  <c r="H169" i="46"/>
  <c r="AK146" i="37"/>
  <c r="AJ146" i="37"/>
  <c r="I146" i="46"/>
  <c r="AL146" i="37"/>
  <c r="E103" i="46"/>
  <c r="H67" i="46"/>
  <c r="AE67" i="37"/>
  <c r="AD67" i="37"/>
  <c r="AF67" i="37"/>
  <c r="E67" i="46"/>
  <c r="G64" i="46"/>
  <c r="AL93" i="37"/>
  <c r="I93" i="46"/>
  <c r="E93" i="46"/>
  <c r="L93" i="46" s="1"/>
  <c r="AK93" i="37"/>
  <c r="AJ93" i="37"/>
  <c r="AE6" i="37"/>
  <c r="AD6" i="37"/>
  <c r="AF6" i="37"/>
  <c r="H6" i="46"/>
  <c r="I56" i="46"/>
  <c r="AJ56" i="37"/>
  <c r="AK56" i="37"/>
  <c r="AL56" i="37"/>
  <c r="R188" i="36"/>
  <c r="T147" i="36"/>
  <c r="Q187" i="37"/>
  <c r="V187" i="37" s="1"/>
  <c r="Q24" i="36"/>
  <c r="S106" i="36"/>
  <c r="Q105" i="37"/>
  <c r="V105" i="37" s="1"/>
  <c r="R106" i="36"/>
  <c r="R65" i="36"/>
  <c r="S188" i="36"/>
  <c r="T105" i="37"/>
  <c r="Y105" i="37" s="1"/>
  <c r="R187" i="37"/>
  <c r="W187" i="37" s="1"/>
  <c r="U24" i="36"/>
  <c r="Q146" i="37"/>
  <c r="V146" i="37" s="1"/>
  <c r="R146" i="37"/>
  <c r="W146" i="37" s="1"/>
  <c r="U147" i="36"/>
  <c r="Q65" i="36"/>
  <c r="L23" i="35"/>
  <c r="S24" i="36"/>
  <c r="Q147" i="36"/>
  <c r="T146" i="37"/>
  <c r="Y146" i="37" s="1"/>
  <c r="R105" i="37"/>
  <c r="W105" i="37" s="1"/>
  <c r="S187" i="37"/>
  <c r="X187" i="37" s="1"/>
  <c r="Q23" i="37"/>
  <c r="V23" i="37" s="1"/>
  <c r="S105" i="37"/>
  <c r="X105" i="37" s="1"/>
  <c r="N24" i="36"/>
  <c r="N65" i="36" s="1"/>
  <c r="N106" i="36" s="1"/>
  <c r="N147" i="36" s="1"/>
  <c r="N188" i="36" s="1"/>
  <c r="R147" i="36"/>
  <c r="T64" i="37"/>
  <c r="Y64" i="37" s="1"/>
  <c r="U65" i="36"/>
  <c r="S146" i="37"/>
  <c r="X146" i="37" s="1"/>
  <c r="T188" i="36"/>
  <c r="S147" i="36"/>
  <c r="T24" i="36"/>
  <c r="Q106" i="36"/>
  <c r="U188" i="36"/>
  <c r="T187" i="37"/>
  <c r="Y187" i="37" s="1"/>
  <c r="U187" i="37"/>
  <c r="Z187" i="37" s="1"/>
  <c r="R64" i="37"/>
  <c r="W64" i="37" s="1"/>
  <c r="S64" i="37"/>
  <c r="X64" i="37" s="1"/>
  <c r="U105" i="37"/>
  <c r="Z105" i="37" s="1"/>
  <c r="T23" i="37"/>
  <c r="Y23" i="37" s="1"/>
  <c r="S65" i="36"/>
  <c r="U146" i="37"/>
  <c r="Z146" i="37" s="1"/>
  <c r="U64" i="37"/>
  <c r="Z64" i="37" s="1"/>
  <c r="T106" i="36"/>
  <c r="Q188" i="36"/>
  <c r="Q64" i="37"/>
  <c r="V64" i="37" s="1"/>
  <c r="U23" i="37"/>
  <c r="Z23" i="37" s="1"/>
  <c r="S23" i="37"/>
  <c r="X23" i="37" s="1"/>
  <c r="T65" i="36"/>
  <c r="U106" i="36"/>
  <c r="R23" i="37"/>
  <c r="W23" i="37" s="1"/>
  <c r="R24" i="36"/>
  <c r="AJ14" i="37"/>
  <c r="I14" i="46"/>
  <c r="AK14" i="37"/>
  <c r="AL14" i="37"/>
  <c r="I18" i="46"/>
  <c r="AL18" i="37"/>
  <c r="AK18" i="37"/>
  <c r="AJ18" i="37"/>
  <c r="F188" i="46"/>
  <c r="L112" i="46"/>
  <c r="P112" i="46" s="1"/>
  <c r="H47" i="46"/>
  <c r="AF18" i="37"/>
  <c r="AD18" i="37"/>
  <c r="AE18" i="37"/>
  <c r="H18" i="46"/>
  <c r="F18" i="46"/>
  <c r="AL29" i="37"/>
  <c r="I29" i="46"/>
  <c r="L29" i="46" s="1"/>
  <c r="AK29" i="37"/>
  <c r="AJ29" i="37"/>
  <c r="E109" i="46"/>
  <c r="AI104" i="37"/>
  <c r="H107" i="46"/>
  <c r="AF107" i="37"/>
  <c r="AD107" i="37"/>
  <c r="AE107" i="37"/>
  <c r="G107" i="46"/>
  <c r="I61" i="46"/>
  <c r="AK61" i="37"/>
  <c r="AJ61" i="37"/>
  <c r="AL61" i="37"/>
  <c r="AL94" i="37"/>
  <c r="AK94" i="37"/>
  <c r="I94" i="46"/>
  <c r="AJ94" i="37"/>
  <c r="AJ178" i="37"/>
  <c r="AK178" i="37"/>
  <c r="I178" i="46"/>
  <c r="AL178" i="37"/>
  <c r="H178" i="46"/>
  <c r="E178" i="46"/>
  <c r="F98" i="46"/>
  <c r="G67" i="46"/>
  <c r="E62" i="46"/>
  <c r="G187" i="46"/>
  <c r="H102" i="46"/>
  <c r="I102" i="46"/>
  <c r="AL102" i="37"/>
  <c r="AK102" i="37"/>
  <c r="AJ102" i="37"/>
  <c r="E187" i="46"/>
  <c r="E102" i="46"/>
  <c r="L22" i="46"/>
  <c r="O22" i="46" s="1"/>
  <c r="G49" i="46"/>
  <c r="AF27" i="37"/>
  <c r="AD27" i="37"/>
  <c r="AE27" i="37"/>
  <c r="AF133" i="37"/>
  <c r="H133" i="46"/>
  <c r="AD133" i="37"/>
  <c r="AE133" i="37"/>
  <c r="L108" i="46"/>
  <c r="R72" i="36"/>
  <c r="S153" i="37"/>
  <c r="X153" i="37" s="1"/>
  <c r="T112" i="37"/>
  <c r="Y112" i="37" s="1"/>
  <c r="T72" i="36"/>
  <c r="T71" i="37"/>
  <c r="Y71" i="37" s="1"/>
  <c r="Q112" i="37"/>
  <c r="V112" i="37" s="1"/>
  <c r="T31" i="36"/>
  <c r="U30" i="37"/>
  <c r="Z30" i="37" s="1"/>
  <c r="S112" i="37"/>
  <c r="X112" i="37" s="1"/>
  <c r="T194" i="37"/>
  <c r="Y194" i="37" s="1"/>
  <c r="R71" i="37"/>
  <c r="W71" i="37" s="1"/>
  <c r="U154" i="36"/>
  <c r="U195" i="36"/>
  <c r="Q72" i="36"/>
  <c r="R31" i="36"/>
  <c r="R153" i="37"/>
  <c r="W153" i="37" s="1"/>
  <c r="Q195" i="36"/>
  <c r="R194" i="37"/>
  <c r="W194" i="37" s="1"/>
  <c r="S113" i="36"/>
  <c r="Q153" i="37"/>
  <c r="V153" i="37" s="1"/>
  <c r="R112" i="37"/>
  <c r="W112" i="37" s="1"/>
  <c r="Q113" i="36"/>
  <c r="U112" i="37"/>
  <c r="Z112" i="37" s="1"/>
  <c r="U72" i="36"/>
  <c r="Q194" i="37"/>
  <c r="V194" i="37" s="1"/>
  <c r="R195" i="36"/>
  <c r="Q71" i="37"/>
  <c r="V71" i="37" s="1"/>
  <c r="T195" i="36"/>
  <c r="N31" i="36"/>
  <c r="N72" i="36" s="1"/>
  <c r="N113" i="36" s="1"/>
  <c r="N154" i="36" s="1"/>
  <c r="N195" i="36" s="1"/>
  <c r="R154" i="36"/>
  <c r="Q30" i="37"/>
  <c r="V30" i="37" s="1"/>
  <c r="S71" i="37"/>
  <c r="X71" i="37" s="1"/>
  <c r="U153" i="37"/>
  <c r="Z153" i="37" s="1"/>
  <c r="R113" i="36"/>
  <c r="S194" i="37"/>
  <c r="X194" i="37" s="1"/>
  <c r="L30" i="35"/>
  <c r="S72" i="36"/>
  <c r="T30" i="37"/>
  <c r="Y30" i="37" s="1"/>
  <c r="T113" i="36"/>
  <c r="T154" i="36"/>
  <c r="Q31" i="36"/>
  <c r="Q154" i="36"/>
  <c r="S31" i="36"/>
  <c r="R30" i="37"/>
  <c r="W30" i="37" s="1"/>
  <c r="U31" i="36"/>
  <c r="S154" i="36"/>
  <c r="S30" i="37"/>
  <c r="X30" i="37" s="1"/>
  <c r="U194" i="37"/>
  <c r="Z194" i="37" s="1"/>
  <c r="T153" i="37"/>
  <c r="Y153" i="37" s="1"/>
  <c r="U113" i="36"/>
  <c r="U71" i="37"/>
  <c r="Z71" i="37" s="1"/>
  <c r="S195" i="36"/>
  <c r="L138" i="46"/>
  <c r="M139" i="46" s="1"/>
  <c r="Y15" i="37"/>
  <c r="H53" i="46"/>
  <c r="AE53" i="37"/>
  <c r="AF53" i="37"/>
  <c r="AD53" i="37"/>
  <c r="E53" i="46"/>
  <c r="AL169" i="37"/>
  <c r="I169" i="46"/>
  <c r="F169" i="46"/>
  <c r="AK169" i="37"/>
  <c r="AJ169" i="37"/>
  <c r="AF129" i="37"/>
  <c r="AE129" i="37"/>
  <c r="AD129" i="37"/>
  <c r="G129" i="46"/>
  <c r="AK6" i="37"/>
  <c r="AL6" i="37"/>
  <c r="I6" i="46"/>
  <c r="L6" i="46" s="1"/>
  <c r="O6" i="46" s="1"/>
  <c r="AJ6" i="37"/>
  <c r="F70" i="46"/>
  <c r="F53" i="46"/>
  <c r="AF180" i="37"/>
  <c r="AE180" i="37"/>
  <c r="AD180" i="37"/>
  <c r="AE174" i="37"/>
  <c r="AF174" i="37"/>
  <c r="AD174" i="37"/>
  <c r="E174" i="46"/>
  <c r="L174" i="46" s="1"/>
  <c r="AJ104" i="37"/>
  <c r="AK104" i="37"/>
  <c r="I104" i="46"/>
  <c r="AL104" i="37"/>
  <c r="AF14" i="37"/>
  <c r="AE14" i="37"/>
  <c r="AD14" i="37"/>
  <c r="H14" i="46"/>
  <c r="AE95" i="37"/>
  <c r="AF95" i="37"/>
  <c r="E95" i="46"/>
  <c r="AD95" i="37"/>
  <c r="G95" i="46"/>
  <c r="H95" i="46"/>
  <c r="F130" i="46"/>
  <c r="AE66" i="37"/>
  <c r="H66" i="46"/>
  <c r="AF66" i="37"/>
  <c r="AD66" i="37"/>
  <c r="F66" i="46"/>
  <c r="E66" i="46"/>
  <c r="G66" i="46"/>
  <c r="Q25" i="36"/>
  <c r="Q188" i="37"/>
  <c r="V188" i="37" s="1"/>
  <c r="R147" i="37"/>
  <c r="W147" i="37" s="1"/>
  <c r="T189" i="36"/>
  <c r="R66" i="36"/>
  <c r="Q106" i="37"/>
  <c r="V106" i="37" s="1"/>
  <c r="S147" i="37"/>
  <c r="X147" i="37" s="1"/>
  <c r="R107" i="36"/>
  <c r="U25" i="36"/>
  <c r="T107" i="36"/>
  <c r="Q24" i="37"/>
  <c r="V24" i="37" s="1"/>
  <c r="U107" i="36"/>
  <c r="T65" i="37"/>
  <c r="Y65" i="37" s="1"/>
  <c r="S65" i="37"/>
  <c r="X65" i="37" s="1"/>
  <c r="U148" i="36"/>
  <c r="T188" i="37"/>
  <c r="Y188" i="37" s="1"/>
  <c r="U147" i="37"/>
  <c r="Z147" i="37" s="1"/>
  <c r="U189" i="36"/>
  <c r="T66" i="36"/>
  <c r="Q66" i="36"/>
  <c r="T147" i="37"/>
  <c r="Y147" i="37" s="1"/>
  <c r="S24" i="37"/>
  <c r="X24" i="37" s="1"/>
  <c r="U65" i="37"/>
  <c r="Z65" i="37" s="1"/>
  <c r="S148" i="36"/>
  <c r="Q107" i="36"/>
  <c r="L24" i="35"/>
  <c r="U106" i="37"/>
  <c r="Z106" i="37" s="1"/>
  <c r="Q147" i="37"/>
  <c r="V147" i="37" s="1"/>
  <c r="T106" i="37"/>
  <c r="Y106" i="37" s="1"/>
  <c r="Q189" i="36"/>
  <c r="N25" i="36"/>
  <c r="N66" i="36" s="1"/>
  <c r="N107" i="36" s="1"/>
  <c r="N148" i="36" s="1"/>
  <c r="N189" i="36" s="1"/>
  <c r="U188" i="37"/>
  <c r="Z188" i="37" s="1"/>
  <c r="S66" i="36"/>
  <c r="R65" i="37"/>
  <c r="W65" i="37" s="1"/>
  <c r="S107" i="36"/>
  <c r="T24" i="37"/>
  <c r="Y24" i="37" s="1"/>
  <c r="R25" i="36"/>
  <c r="T25" i="36"/>
  <c r="R188" i="37"/>
  <c r="W188" i="37" s="1"/>
  <c r="S188" i="37"/>
  <c r="X188" i="37" s="1"/>
  <c r="S106" i="37"/>
  <c r="X106" i="37" s="1"/>
  <c r="S189" i="36"/>
  <c r="S25" i="36"/>
  <c r="R148" i="36"/>
  <c r="U24" i="37"/>
  <c r="Z24" i="37" s="1"/>
  <c r="R189" i="36"/>
  <c r="R24" i="37"/>
  <c r="W24" i="37" s="1"/>
  <c r="T148" i="36"/>
  <c r="Q148" i="36"/>
  <c r="U66" i="36"/>
  <c r="Q65" i="37"/>
  <c r="V65" i="37" s="1"/>
  <c r="R106" i="37"/>
  <c r="W106" i="37" s="1"/>
  <c r="AF173" i="37"/>
  <c r="AE173" i="37"/>
  <c r="AD173" i="37"/>
  <c r="E173" i="46"/>
  <c r="G173" i="46"/>
  <c r="R104" i="37"/>
  <c r="W104" i="37" s="1"/>
  <c r="S22" i="37"/>
  <c r="X22" i="37" s="1"/>
  <c r="Q145" i="37"/>
  <c r="V145" i="37" s="1"/>
  <c r="U63" i="37"/>
  <c r="Z63" i="37" s="1"/>
  <c r="R22" i="37"/>
  <c r="W22" i="37" s="1"/>
  <c r="S64" i="36"/>
  <c r="U22" i="37"/>
  <c r="Z22" i="37" s="1"/>
  <c r="T104" i="37"/>
  <c r="Y104" i="37" s="1"/>
  <c r="U104" i="37"/>
  <c r="Z104" i="37" s="1"/>
  <c r="T145" i="37"/>
  <c r="Y145" i="37" s="1"/>
  <c r="T187" i="36"/>
  <c r="T23" i="36"/>
  <c r="N23" i="36"/>
  <c r="N64" i="36" s="1"/>
  <c r="N105" i="36" s="1"/>
  <c r="N146" i="36" s="1"/>
  <c r="N187" i="36" s="1"/>
  <c r="S104" i="37"/>
  <c r="X104" i="37" s="1"/>
  <c r="U145" i="37"/>
  <c r="Z145" i="37" s="1"/>
  <c r="U23" i="36"/>
  <c r="T22" i="37"/>
  <c r="Y22" i="37" s="1"/>
  <c r="R186" i="37"/>
  <c r="W186" i="37" s="1"/>
  <c r="T146" i="36"/>
  <c r="S187" i="36"/>
  <c r="S23" i="36"/>
  <c r="Q105" i="36"/>
  <c r="Q23" i="36"/>
  <c r="U186" i="37"/>
  <c r="Z186" i="37" s="1"/>
  <c r="S146" i="36"/>
  <c r="Q64" i="36"/>
  <c r="T63" i="37"/>
  <c r="Y63" i="37" s="1"/>
  <c r="R146" i="36"/>
  <c r="R145" i="37"/>
  <c r="W145" i="37" s="1"/>
  <c r="T64" i="36"/>
  <c r="S105" i="36"/>
  <c r="S63" i="37"/>
  <c r="X63" i="37" s="1"/>
  <c r="Q22" i="37"/>
  <c r="V22" i="37" s="1"/>
  <c r="T105" i="36"/>
  <c r="Q104" i="37"/>
  <c r="V104" i="37" s="1"/>
  <c r="R64" i="36"/>
  <c r="Q186" i="37"/>
  <c r="V186" i="37" s="1"/>
  <c r="L22" i="35"/>
  <c r="Q63" i="37"/>
  <c r="V63" i="37" s="1"/>
  <c r="S186" i="37"/>
  <c r="X186" i="37" s="1"/>
  <c r="R23" i="36"/>
  <c r="U187" i="36"/>
  <c r="Q187" i="36"/>
  <c r="R105" i="36"/>
  <c r="T186" i="37"/>
  <c r="Y186" i="37" s="1"/>
  <c r="U146" i="36"/>
  <c r="S145" i="37"/>
  <c r="X145" i="37" s="1"/>
  <c r="R187" i="36"/>
  <c r="U64" i="36"/>
  <c r="U105" i="36"/>
  <c r="R63" i="37"/>
  <c r="W63" i="37" s="1"/>
  <c r="Q146" i="36"/>
  <c r="G183" i="46"/>
  <c r="F137" i="46"/>
  <c r="I137" i="46"/>
  <c r="AL137" i="37"/>
  <c r="AJ137" i="37"/>
  <c r="AK137" i="37"/>
  <c r="AE5" i="37"/>
  <c r="H5" i="46"/>
  <c r="AF5" i="37"/>
  <c r="AD5" i="37"/>
  <c r="I109" i="46"/>
  <c r="AL109" i="37"/>
  <c r="AK109" i="37"/>
  <c r="AJ109" i="37"/>
  <c r="L190" i="46"/>
  <c r="F179" i="46"/>
  <c r="E11" i="46"/>
  <c r="L11" i="46" s="1"/>
  <c r="F109" i="46"/>
  <c r="H68" i="46"/>
  <c r="AD68" i="37"/>
  <c r="AE68" i="37"/>
  <c r="AF68" i="37"/>
  <c r="AF136" i="37"/>
  <c r="AE136" i="37"/>
  <c r="AD136" i="37"/>
  <c r="AD97" i="37"/>
  <c r="AF97" i="37"/>
  <c r="AE97" i="37"/>
  <c r="H97" i="46"/>
  <c r="L97" i="46" s="1"/>
  <c r="G150" i="46"/>
  <c r="I133" i="46"/>
  <c r="L133" i="46" s="1"/>
  <c r="AL133" i="37"/>
  <c r="AJ133" i="37"/>
  <c r="AK133" i="37"/>
  <c r="L128" i="46"/>
  <c r="AJ141" i="37"/>
  <c r="I141" i="46"/>
  <c r="AL141" i="37"/>
  <c r="AK141" i="37"/>
  <c r="H141" i="46"/>
  <c r="T141" i="36"/>
  <c r="T58" i="37"/>
  <c r="Y58" i="37" s="1"/>
  <c r="U181" i="37"/>
  <c r="Z181" i="37" s="1"/>
  <c r="R59" i="36"/>
  <c r="Q18" i="36"/>
  <c r="T18" i="36"/>
  <c r="U141" i="36"/>
  <c r="S100" i="36"/>
  <c r="R17" i="37"/>
  <c r="W17" i="37" s="1"/>
  <c r="T59" i="36"/>
  <c r="Q17" i="37"/>
  <c r="V17" i="37" s="1"/>
  <c r="Q140" i="37"/>
  <c r="V140" i="37" s="1"/>
  <c r="S140" i="37"/>
  <c r="X140" i="37" s="1"/>
  <c r="R99" i="37"/>
  <c r="W99" i="37" s="1"/>
  <c r="S182" i="36"/>
  <c r="R141" i="36"/>
  <c r="U100" i="36"/>
  <c r="R18" i="36"/>
  <c r="Q100" i="36"/>
  <c r="S58" i="37"/>
  <c r="X58" i="37" s="1"/>
  <c r="S99" i="37"/>
  <c r="X99" i="37" s="1"/>
  <c r="U17" i="37"/>
  <c r="Z17" i="37" s="1"/>
  <c r="Q182" i="36"/>
  <c r="S17" i="37"/>
  <c r="X17" i="37" s="1"/>
  <c r="U18" i="36"/>
  <c r="R181" i="37"/>
  <c r="W181" i="37" s="1"/>
  <c r="T140" i="37"/>
  <c r="Y140" i="37" s="1"/>
  <c r="U59" i="36"/>
  <c r="N18" i="36"/>
  <c r="N59" i="36" s="1"/>
  <c r="N100" i="36" s="1"/>
  <c r="N141" i="36" s="1"/>
  <c r="N182" i="36" s="1"/>
  <c r="Q141" i="36"/>
  <c r="R58" i="37"/>
  <c r="W58" i="37" s="1"/>
  <c r="L17" i="35"/>
  <c r="R140" i="37"/>
  <c r="W140" i="37" s="1"/>
  <c r="T181" i="37"/>
  <c r="Y181" i="37" s="1"/>
  <c r="S181" i="37"/>
  <c r="X181" i="37" s="1"/>
  <c r="T17" i="37"/>
  <c r="Y17" i="37" s="1"/>
  <c r="Q181" i="37"/>
  <c r="V181" i="37" s="1"/>
  <c r="Q59" i="36"/>
  <c r="U140" i="37"/>
  <c r="Z140" i="37" s="1"/>
  <c r="Q99" i="37"/>
  <c r="V99" i="37" s="1"/>
  <c r="T182" i="36"/>
  <c r="U58" i="37"/>
  <c r="Z58" i="37" s="1"/>
  <c r="U99" i="37"/>
  <c r="Z99" i="37" s="1"/>
  <c r="T100" i="36"/>
  <c r="Q58" i="37"/>
  <c r="V58" i="37" s="1"/>
  <c r="S18" i="36"/>
  <c r="R182" i="36"/>
  <c r="T99" i="37"/>
  <c r="Y99" i="37" s="1"/>
  <c r="S141" i="36"/>
  <c r="R100" i="36"/>
  <c r="S59" i="36"/>
  <c r="U182" i="36"/>
  <c r="AF143" i="37"/>
  <c r="AE143" i="37"/>
  <c r="H143" i="46"/>
  <c r="AD143" i="37"/>
  <c r="G143" i="46"/>
  <c r="E151" i="46"/>
  <c r="AE146" i="37"/>
  <c r="H146" i="46"/>
  <c r="AD146" i="37"/>
  <c r="AF146" i="37"/>
  <c r="T111" i="36"/>
  <c r="Q193" i="36"/>
  <c r="L28" i="35"/>
  <c r="U29" i="36"/>
  <c r="R28" i="37"/>
  <c r="W28" i="37" s="1"/>
  <c r="R29" i="36"/>
  <c r="Q29" i="36"/>
  <c r="T28" i="37"/>
  <c r="Y28" i="37" s="1"/>
  <c r="U69" i="37"/>
  <c r="Z69" i="37" s="1"/>
  <c r="S192" i="37"/>
  <c r="X192" i="37" s="1"/>
  <c r="T110" i="37"/>
  <c r="Y110" i="37" s="1"/>
  <c r="Q192" i="37"/>
  <c r="V192" i="37" s="1"/>
  <c r="U152" i="36"/>
  <c r="Q151" i="37"/>
  <c r="V151" i="37" s="1"/>
  <c r="U111" i="36"/>
  <c r="R152" i="36"/>
  <c r="S28" i="37"/>
  <c r="X28" i="37" s="1"/>
  <c r="Q111" i="36"/>
  <c r="Q152" i="36"/>
  <c r="R110" i="37"/>
  <c r="W110" i="37" s="1"/>
  <c r="S69" i="37"/>
  <c r="X69" i="37" s="1"/>
  <c r="N29" i="36"/>
  <c r="N70" i="36" s="1"/>
  <c r="N111" i="36" s="1"/>
  <c r="N152" i="36" s="1"/>
  <c r="N193" i="36" s="1"/>
  <c r="T151" i="37"/>
  <c r="Y151" i="37" s="1"/>
  <c r="U193" i="36"/>
  <c r="S151" i="37"/>
  <c r="X151" i="37" s="1"/>
  <c r="U28" i="37"/>
  <c r="Z28" i="37" s="1"/>
  <c r="Q110" i="37"/>
  <c r="V110" i="37" s="1"/>
  <c r="R151" i="37"/>
  <c r="W151" i="37" s="1"/>
  <c r="T70" i="36"/>
  <c r="R111" i="36"/>
  <c r="R192" i="37"/>
  <c r="W192" i="37" s="1"/>
  <c r="S110" i="37"/>
  <c r="X110" i="37" s="1"/>
  <c r="R193" i="36"/>
  <c r="Q70" i="36"/>
  <c r="S152" i="36"/>
  <c r="U70" i="36"/>
  <c r="T29" i="36"/>
  <c r="S193" i="36"/>
  <c r="T192" i="37"/>
  <c r="Y192" i="37" s="1"/>
  <c r="R70" i="36"/>
  <c r="U151" i="37"/>
  <c r="Z151" i="37" s="1"/>
  <c r="S29" i="36"/>
  <c r="S111" i="36"/>
  <c r="Q28" i="37"/>
  <c r="V28" i="37" s="1"/>
  <c r="U192" i="37"/>
  <c r="Z192" i="37" s="1"/>
  <c r="S70" i="36"/>
  <c r="U110" i="37"/>
  <c r="Z110" i="37" s="1"/>
  <c r="T152" i="36"/>
  <c r="Q69" i="37"/>
  <c r="V69" i="37" s="1"/>
  <c r="R69" i="37"/>
  <c r="W69" i="37" s="1"/>
  <c r="T193" i="36"/>
  <c r="T69" i="37"/>
  <c r="Y69" i="37" s="1"/>
  <c r="AD99" i="37"/>
  <c r="H99" i="46"/>
  <c r="AE99" i="37"/>
  <c r="AF99" i="37"/>
  <c r="E99" i="46"/>
  <c r="AE187" i="37"/>
  <c r="H187" i="46"/>
  <c r="AD187" i="37"/>
  <c r="AF187" i="37"/>
  <c r="H48" i="46"/>
  <c r="Z70" i="37"/>
  <c r="AE69" i="37"/>
  <c r="H69" i="46"/>
  <c r="AF69" i="37"/>
  <c r="F69" i="46"/>
  <c r="E69" i="46"/>
  <c r="AD69" i="37"/>
  <c r="G69" i="46"/>
  <c r="I30" i="46"/>
  <c r="AJ30" i="37"/>
  <c r="AK30" i="37"/>
  <c r="AL30" i="37"/>
  <c r="H30" i="46"/>
  <c r="AF105" i="37"/>
  <c r="AD105" i="37"/>
  <c r="AE105" i="37"/>
  <c r="H105" i="46"/>
  <c r="AJ148" i="37"/>
  <c r="I148" i="46"/>
  <c r="AK148" i="37"/>
  <c r="AL148" i="37"/>
  <c r="T49" i="36"/>
  <c r="U171" i="37"/>
  <c r="Z171" i="37" s="1"/>
  <c r="U89" i="37"/>
  <c r="Z89" i="37" s="1"/>
  <c r="Q131" i="36"/>
  <c r="R90" i="36"/>
  <c r="S131" i="36"/>
  <c r="Q89" i="37"/>
  <c r="V89" i="37" s="1"/>
  <c r="Q48" i="37"/>
  <c r="V48" i="37" s="1"/>
  <c r="R7" i="37"/>
  <c r="W7" i="37" s="1"/>
  <c r="U131" i="36"/>
  <c r="N8" i="36"/>
  <c r="N49" i="36" s="1"/>
  <c r="N90" i="36" s="1"/>
  <c r="N131" i="36" s="1"/>
  <c r="N172" i="36" s="1"/>
  <c r="U48" i="37"/>
  <c r="Z48" i="37" s="1"/>
  <c r="Q7" i="37"/>
  <c r="V7" i="37" s="1"/>
  <c r="R130" i="37"/>
  <c r="W130" i="37" s="1"/>
  <c r="U49" i="36"/>
  <c r="Q172" i="36"/>
  <c r="U90" i="36"/>
  <c r="S7" i="37"/>
  <c r="X7" i="37" s="1"/>
  <c r="T90" i="36"/>
  <c r="T8" i="36"/>
  <c r="L7" i="35"/>
  <c r="S48" i="37"/>
  <c r="X48" i="37" s="1"/>
  <c r="R8" i="36"/>
  <c r="S172" i="36"/>
  <c r="S8" i="36"/>
  <c r="Q8" i="36"/>
  <c r="R171" i="37"/>
  <c r="W171" i="37" s="1"/>
  <c r="S171" i="37"/>
  <c r="X171" i="37" s="1"/>
  <c r="S90" i="36"/>
  <c r="T48" i="37"/>
  <c r="Y48" i="37" s="1"/>
  <c r="R131" i="36"/>
  <c r="U130" i="37"/>
  <c r="Z130" i="37" s="1"/>
  <c r="T7" i="37"/>
  <c r="Y7" i="37" s="1"/>
  <c r="T171" i="37"/>
  <c r="Y171" i="37" s="1"/>
  <c r="T131" i="36"/>
  <c r="R89" i="37"/>
  <c r="W89" i="37" s="1"/>
  <c r="U8" i="36"/>
  <c r="T172" i="36"/>
  <c r="U7" i="37"/>
  <c r="Z7" i="37" s="1"/>
  <c r="S89" i="37"/>
  <c r="X89" i="37" s="1"/>
  <c r="S130" i="37"/>
  <c r="X130" i="37" s="1"/>
  <c r="U172" i="36"/>
  <c r="T130" i="37"/>
  <c r="Y130" i="37" s="1"/>
  <c r="Q90" i="36"/>
  <c r="Q49" i="36"/>
  <c r="R49" i="36"/>
  <c r="Q130" i="37"/>
  <c r="V130" i="37" s="1"/>
  <c r="Q171" i="37"/>
  <c r="V171" i="37" s="1"/>
  <c r="S49" i="36"/>
  <c r="T89" i="37"/>
  <c r="Y89" i="37" s="1"/>
  <c r="R172" i="36"/>
  <c r="R48" i="37"/>
  <c r="W48" i="37" s="1"/>
  <c r="G14" i="46"/>
  <c r="E188" i="46"/>
  <c r="AJ16" i="37"/>
  <c r="AK16" i="37"/>
  <c r="I16" i="46"/>
  <c r="L16" i="46" s="1"/>
  <c r="AL16" i="37"/>
  <c r="AF91" i="37"/>
  <c r="AD91" i="37"/>
  <c r="AE91" i="37"/>
  <c r="G91" i="46"/>
  <c r="H91" i="46"/>
  <c r="F91" i="46"/>
  <c r="AK50" i="37"/>
  <c r="AJ50" i="37"/>
  <c r="I50" i="46"/>
  <c r="L50" i="46" s="1"/>
  <c r="M51" i="46" s="1"/>
  <c r="AL50" i="37"/>
  <c r="U27" i="36"/>
  <c r="U108" i="37"/>
  <c r="Z108" i="37" s="1"/>
  <c r="R191" i="36"/>
  <c r="U68" i="36"/>
  <c r="R26" i="37"/>
  <c r="W26" i="37" s="1"/>
  <c r="U191" i="36"/>
  <c r="S108" i="37"/>
  <c r="X108" i="37" s="1"/>
  <c r="T27" i="36"/>
  <c r="Q27" i="36"/>
  <c r="T150" i="36"/>
  <c r="R190" i="37"/>
  <c r="W190" i="37" s="1"/>
  <c r="Q67" i="37"/>
  <c r="V67" i="37" s="1"/>
  <c r="R67" i="37"/>
  <c r="W67" i="37" s="1"/>
  <c r="S26" i="37"/>
  <c r="X26" i="37" s="1"/>
  <c r="S27" i="36"/>
  <c r="R149" i="37"/>
  <c r="W149" i="37" s="1"/>
  <c r="R108" i="37"/>
  <c r="W108" i="37" s="1"/>
  <c r="R150" i="36"/>
  <c r="Q191" i="36"/>
  <c r="S191" i="36"/>
  <c r="Q68" i="36"/>
  <c r="L26" i="35"/>
  <c r="T191" i="36"/>
  <c r="U67" i="37"/>
  <c r="Z67" i="37" s="1"/>
  <c r="T108" i="37"/>
  <c r="Y108" i="37" s="1"/>
  <c r="N27" i="36"/>
  <c r="N68" i="36" s="1"/>
  <c r="N109" i="36" s="1"/>
  <c r="N150" i="36" s="1"/>
  <c r="N191" i="36" s="1"/>
  <c r="T67" i="37"/>
  <c r="Y67" i="37" s="1"/>
  <c r="Q149" i="37"/>
  <c r="V149" i="37" s="1"/>
  <c r="Q150" i="36"/>
  <c r="R109" i="36"/>
  <c r="R68" i="36"/>
  <c r="T190" i="37"/>
  <c r="Y190" i="37" s="1"/>
  <c r="Q109" i="36"/>
  <c r="U190" i="37"/>
  <c r="Z190" i="37" s="1"/>
  <c r="Q190" i="37"/>
  <c r="V190" i="37" s="1"/>
  <c r="R27" i="36"/>
  <c r="T68" i="36"/>
  <c r="S68" i="36"/>
  <c r="Q26" i="37"/>
  <c r="V26" i="37" s="1"/>
  <c r="U149" i="37"/>
  <c r="Z149" i="37" s="1"/>
  <c r="S109" i="36"/>
  <c r="Q108" i="37"/>
  <c r="V108" i="37" s="1"/>
  <c r="U109" i="36"/>
  <c r="T149" i="37"/>
  <c r="Y149" i="37" s="1"/>
  <c r="S67" i="37"/>
  <c r="X67" i="37" s="1"/>
  <c r="T109" i="36"/>
  <c r="S190" i="37"/>
  <c r="X190" i="37" s="1"/>
  <c r="U26" i="37"/>
  <c r="Z26" i="37" s="1"/>
  <c r="U150" i="36"/>
  <c r="S149" i="37"/>
  <c r="X149" i="37" s="1"/>
  <c r="T26" i="37"/>
  <c r="Y26" i="37" s="1"/>
  <c r="S150" i="36"/>
  <c r="AK131" i="37"/>
  <c r="I131" i="46"/>
  <c r="AJ131" i="37"/>
  <c r="AL131" i="37"/>
  <c r="H104" i="46"/>
  <c r="L104" i="46" s="1"/>
  <c r="F105" i="46"/>
  <c r="F68" i="46"/>
  <c r="L68" i="46" s="1"/>
  <c r="AE130" i="37"/>
  <c r="AF130" i="37"/>
  <c r="H130" i="46"/>
  <c r="AD130" i="37"/>
  <c r="S100" i="37"/>
  <c r="X100" i="37" s="1"/>
  <c r="Q101" i="36"/>
  <c r="U182" i="37"/>
  <c r="Z182" i="37" s="1"/>
  <c r="T18" i="37"/>
  <c r="Y18" i="37" s="1"/>
  <c r="U100" i="37"/>
  <c r="Z100" i="37" s="1"/>
  <c r="S142" i="36"/>
  <c r="L18" i="35"/>
  <c r="R18" i="37"/>
  <c r="W18" i="37" s="1"/>
  <c r="U19" i="36"/>
  <c r="R183" i="36"/>
  <c r="Q59" i="37"/>
  <c r="V59" i="37" s="1"/>
  <c r="N19" i="36"/>
  <c r="N60" i="36" s="1"/>
  <c r="N101" i="36" s="1"/>
  <c r="N142" i="36" s="1"/>
  <c r="N183" i="36" s="1"/>
  <c r="S182" i="37"/>
  <c r="X182" i="37" s="1"/>
  <c r="U60" i="36"/>
  <c r="S101" i="36"/>
  <c r="T19" i="36"/>
  <c r="T142" i="36"/>
  <c r="R19" i="36"/>
  <c r="R182" i="37"/>
  <c r="W182" i="37" s="1"/>
  <c r="S59" i="37"/>
  <c r="X59" i="37" s="1"/>
  <c r="S18" i="37"/>
  <c r="X18" i="37" s="1"/>
  <c r="Q142" i="36"/>
  <c r="T100" i="37"/>
  <c r="Y100" i="37" s="1"/>
  <c r="Q100" i="37"/>
  <c r="V100" i="37" s="1"/>
  <c r="U18" i="37"/>
  <c r="Z18" i="37" s="1"/>
  <c r="T101" i="36"/>
  <c r="Q18" i="37"/>
  <c r="V18" i="37" s="1"/>
  <c r="Q141" i="37"/>
  <c r="V141" i="37" s="1"/>
  <c r="T183" i="36"/>
  <c r="U101" i="36"/>
  <c r="Q19" i="36"/>
  <c r="S60" i="36"/>
  <c r="R60" i="36"/>
  <c r="Q60" i="36"/>
  <c r="U141" i="37"/>
  <c r="Z141" i="37" s="1"/>
  <c r="U183" i="36"/>
  <c r="S141" i="37"/>
  <c r="X141" i="37" s="1"/>
  <c r="T60" i="36"/>
  <c r="R101" i="36"/>
  <c r="T141" i="37"/>
  <c r="Y141" i="37" s="1"/>
  <c r="R142" i="36"/>
  <c r="S19" i="36"/>
  <c r="Q182" i="37"/>
  <c r="V182" i="37" s="1"/>
  <c r="T182" i="37"/>
  <c r="Y182" i="37" s="1"/>
  <c r="Q183" i="36"/>
  <c r="S183" i="36"/>
  <c r="R100" i="37"/>
  <c r="W100" i="37" s="1"/>
  <c r="R59" i="37"/>
  <c r="W59" i="37" s="1"/>
  <c r="U59" i="37"/>
  <c r="Z59" i="37" s="1"/>
  <c r="R141" i="37"/>
  <c r="W141" i="37" s="1"/>
  <c r="T59" i="37"/>
  <c r="Y59" i="37" s="1"/>
  <c r="U142" i="36"/>
  <c r="H113" i="46"/>
  <c r="AE113" i="37"/>
  <c r="AD113" i="37"/>
  <c r="AF113" i="37"/>
  <c r="G113" i="46"/>
  <c r="L186" i="46"/>
  <c r="L153" i="46"/>
  <c r="F62" i="46"/>
  <c r="E183" i="46"/>
  <c r="AL154" i="37"/>
  <c r="AJ154" i="37"/>
  <c r="I154" i="46"/>
  <c r="AK154" i="37"/>
  <c r="F154" i="46"/>
  <c r="H154" i="46"/>
  <c r="E154" i="46"/>
  <c r="G154" i="46"/>
  <c r="F56" i="46"/>
  <c r="H170" i="46"/>
  <c r="AF170" i="37"/>
  <c r="AE170" i="37"/>
  <c r="AD170" i="37"/>
  <c r="G170" i="46"/>
  <c r="I113" i="46"/>
  <c r="AK113" i="37"/>
  <c r="AL113" i="37"/>
  <c r="AJ113" i="37"/>
  <c r="Q95" i="37"/>
  <c r="V95" i="37" s="1"/>
  <c r="U13" i="37"/>
  <c r="Z13" i="37" s="1"/>
  <c r="R54" i="37"/>
  <c r="W54" i="37" s="1"/>
  <c r="Q177" i="37"/>
  <c r="V177" i="37" s="1"/>
  <c r="S95" i="37"/>
  <c r="X95" i="37" s="1"/>
  <c r="Q55" i="36"/>
  <c r="T136" i="37"/>
  <c r="Y136" i="37" s="1"/>
  <c r="R137" i="36"/>
  <c r="R55" i="36"/>
  <c r="R136" i="37"/>
  <c r="W136" i="37" s="1"/>
  <c r="Q13" i="37"/>
  <c r="V13" i="37" s="1"/>
  <c r="R13" i="37"/>
  <c r="W13" i="37" s="1"/>
  <c r="U96" i="36"/>
  <c r="S177" i="37"/>
  <c r="X177" i="37" s="1"/>
  <c r="U95" i="37"/>
  <c r="Z95" i="37" s="1"/>
  <c r="U178" i="36"/>
  <c r="R95" i="37"/>
  <c r="W95" i="37" s="1"/>
  <c r="S54" i="37"/>
  <c r="X54" i="37" s="1"/>
  <c r="L13" i="35"/>
  <c r="T178" i="36"/>
  <c r="Q96" i="36"/>
  <c r="U137" i="36"/>
  <c r="S178" i="36"/>
  <c r="R96" i="36"/>
  <c r="T95" i="37"/>
  <c r="Y95" i="37" s="1"/>
  <c r="U55" i="36"/>
  <c r="Q137" i="36"/>
  <c r="R178" i="36"/>
  <c r="R14" i="36"/>
  <c r="N14" i="36"/>
  <c r="N55" i="36" s="1"/>
  <c r="N96" i="36" s="1"/>
  <c r="N137" i="36" s="1"/>
  <c r="N178" i="36" s="1"/>
  <c r="S14" i="36"/>
  <c r="T177" i="37"/>
  <c r="Y177" i="37" s="1"/>
  <c r="S13" i="37"/>
  <c r="X13" i="37" s="1"/>
  <c r="S96" i="36"/>
  <c r="Q54" i="37"/>
  <c r="V54" i="37" s="1"/>
  <c r="U14" i="36"/>
  <c r="U177" i="37"/>
  <c r="Z177" i="37" s="1"/>
  <c r="S55" i="36"/>
  <c r="T96" i="36"/>
  <c r="Q14" i="36"/>
  <c r="U136" i="37"/>
  <c r="Z136" i="37" s="1"/>
  <c r="Q178" i="36"/>
  <c r="R177" i="37"/>
  <c r="W177" i="37" s="1"/>
  <c r="T14" i="36"/>
  <c r="T55" i="36"/>
  <c r="S136" i="37"/>
  <c r="X136" i="37" s="1"/>
  <c r="S137" i="36"/>
  <c r="Q136" i="37"/>
  <c r="V136" i="37" s="1"/>
  <c r="T54" i="37"/>
  <c r="Y54" i="37" s="1"/>
  <c r="T13" i="37"/>
  <c r="Y13" i="37" s="1"/>
  <c r="U54" i="37"/>
  <c r="Z54" i="37" s="1"/>
  <c r="T137" i="36"/>
  <c r="E91" i="46"/>
  <c r="AE71" i="37"/>
  <c r="AF71" i="37"/>
  <c r="AD71" i="37"/>
  <c r="H71" i="46"/>
  <c r="G71" i="46"/>
  <c r="G179" i="46"/>
  <c r="F187" i="46"/>
  <c r="Q8" i="37"/>
  <c r="V8" i="37" s="1"/>
  <c r="S50" i="36"/>
  <c r="Q172" i="37"/>
  <c r="V172" i="37" s="1"/>
  <c r="T172" i="37"/>
  <c r="Y172" i="37" s="1"/>
  <c r="T131" i="37"/>
  <c r="Y131" i="37" s="1"/>
  <c r="R8" i="37"/>
  <c r="W8" i="37" s="1"/>
  <c r="Q173" i="36"/>
  <c r="T9" i="36"/>
  <c r="Q91" i="36"/>
  <c r="R49" i="37"/>
  <c r="W49" i="37" s="1"/>
  <c r="R132" i="36"/>
  <c r="S91" i="36"/>
  <c r="Q50" i="36"/>
  <c r="R172" i="37"/>
  <c r="W172" i="37" s="1"/>
  <c r="S132" i="36"/>
  <c r="Q90" i="37"/>
  <c r="V90" i="37" s="1"/>
  <c r="Q9" i="36"/>
  <c r="U91" i="36"/>
  <c r="N9" i="36"/>
  <c r="N50" i="36" s="1"/>
  <c r="N91" i="36" s="1"/>
  <c r="N132" i="36" s="1"/>
  <c r="N173" i="36" s="1"/>
  <c r="U49" i="37"/>
  <c r="Z49" i="37" s="1"/>
  <c r="T173" i="36"/>
  <c r="S49" i="37"/>
  <c r="X49" i="37" s="1"/>
  <c r="L8" i="35"/>
  <c r="R131" i="37"/>
  <c r="W131" i="37" s="1"/>
  <c r="R50" i="36"/>
  <c r="T8" i="37"/>
  <c r="Y8" i="37" s="1"/>
  <c r="R173" i="36"/>
  <c r="T90" i="37"/>
  <c r="Y90" i="37" s="1"/>
  <c r="U173" i="36"/>
  <c r="R91" i="36"/>
  <c r="S9" i="36"/>
  <c r="U132" i="36"/>
  <c r="Q131" i="37"/>
  <c r="V131" i="37" s="1"/>
  <c r="T132" i="36"/>
  <c r="T91" i="36"/>
  <c r="R90" i="37"/>
  <c r="W90" i="37" s="1"/>
  <c r="S131" i="37"/>
  <c r="X131" i="37" s="1"/>
  <c r="T50" i="36"/>
  <c r="U9" i="36"/>
  <c r="U172" i="37"/>
  <c r="Z172" i="37" s="1"/>
  <c r="U8" i="37"/>
  <c r="Z8" i="37" s="1"/>
  <c r="T49" i="37"/>
  <c r="Y49" i="37" s="1"/>
  <c r="Q49" i="37"/>
  <c r="V49" i="37" s="1"/>
  <c r="S90" i="37"/>
  <c r="X90" i="37" s="1"/>
  <c r="S172" i="37"/>
  <c r="X172" i="37" s="1"/>
  <c r="U90" i="37"/>
  <c r="Z90" i="37" s="1"/>
  <c r="S8" i="37"/>
  <c r="X8" i="37" s="1"/>
  <c r="U131" i="37"/>
  <c r="Z131" i="37" s="1"/>
  <c r="U50" i="36"/>
  <c r="Z50" i="36" s="1"/>
  <c r="AE50" i="36" s="1"/>
  <c r="Q132" i="36"/>
  <c r="S173" i="36"/>
  <c r="R9" i="36"/>
  <c r="AF150" i="37"/>
  <c r="AE150" i="37"/>
  <c r="H150" i="46"/>
  <c r="AD150" i="37"/>
  <c r="E150" i="46"/>
  <c r="AJ105" i="37"/>
  <c r="I105" i="46"/>
  <c r="AL105" i="37"/>
  <c r="AK105" i="37"/>
  <c r="Q87" i="37"/>
  <c r="V87" i="37" s="1"/>
  <c r="Q6" i="36"/>
  <c r="U47" i="36"/>
  <c r="U6" i="36"/>
  <c r="R88" i="36"/>
  <c r="S5" i="37"/>
  <c r="X5" i="37" s="1"/>
  <c r="Q128" i="37"/>
  <c r="V128" i="37" s="1"/>
  <c r="U5" i="37"/>
  <c r="Z5" i="37" s="1"/>
  <c r="T6" i="36"/>
  <c r="Q170" i="36"/>
  <c r="T170" i="36"/>
  <c r="S170" i="36"/>
  <c r="U46" i="37"/>
  <c r="Z46" i="37" s="1"/>
  <c r="U128" i="37"/>
  <c r="Z128" i="37" s="1"/>
  <c r="U129" i="36"/>
  <c r="T47" i="36"/>
  <c r="S129" i="36"/>
  <c r="U170" i="36"/>
  <c r="T46" i="37"/>
  <c r="Y46" i="37" s="1"/>
  <c r="T128" i="37"/>
  <c r="Y128" i="37" s="1"/>
  <c r="S88" i="36"/>
  <c r="S87" i="37"/>
  <c r="X87" i="37" s="1"/>
  <c r="R46" i="37"/>
  <c r="W46" i="37" s="1"/>
  <c r="U169" i="37"/>
  <c r="Z169" i="37" s="1"/>
  <c r="Q169" i="37"/>
  <c r="V169" i="37" s="1"/>
  <c r="R169" i="37"/>
  <c r="W169" i="37" s="1"/>
  <c r="R47" i="36"/>
  <c r="T88" i="36"/>
  <c r="R170" i="36"/>
  <c r="Q5" i="37"/>
  <c r="V5" i="37" s="1"/>
  <c r="T5" i="37"/>
  <c r="Y5" i="37" s="1"/>
  <c r="S6" i="36"/>
  <c r="Q46" i="37"/>
  <c r="V46" i="37" s="1"/>
  <c r="R128" i="37"/>
  <c r="W128" i="37" s="1"/>
  <c r="Q129" i="36"/>
  <c r="Q47" i="36"/>
  <c r="S47" i="36"/>
  <c r="R87" i="37"/>
  <c r="W87" i="37" s="1"/>
  <c r="Q88" i="36"/>
  <c r="V99" i="36" s="1"/>
  <c r="AA99" i="36" s="1"/>
  <c r="R5" i="37"/>
  <c r="W5" i="37" s="1"/>
  <c r="R129" i="36"/>
  <c r="W130" i="36" s="1"/>
  <c r="AB130" i="36" s="1"/>
  <c r="T87" i="37"/>
  <c r="Y87" i="37" s="1"/>
  <c r="S46" i="37"/>
  <c r="X46" i="37" s="1"/>
  <c r="T169" i="37"/>
  <c r="Y169" i="37" s="1"/>
  <c r="S128" i="37"/>
  <c r="X128" i="37" s="1"/>
  <c r="R6" i="36"/>
  <c r="L5" i="35"/>
  <c r="U88" i="36"/>
  <c r="N6" i="36"/>
  <c r="N47" i="36" s="1"/>
  <c r="N88" i="36" s="1"/>
  <c r="N129" i="36" s="1"/>
  <c r="N170" i="36" s="1"/>
  <c r="T129" i="36"/>
  <c r="U87" i="37"/>
  <c r="Z87" i="37" s="1"/>
  <c r="S169" i="37"/>
  <c r="X169" i="37" s="1"/>
  <c r="AL107" i="37"/>
  <c r="AJ107" i="37"/>
  <c r="I107" i="46"/>
  <c r="AK107" i="37"/>
  <c r="AL152" i="37"/>
  <c r="AK152" i="37"/>
  <c r="I152" i="46"/>
  <c r="AJ152" i="37"/>
  <c r="AF134" i="37"/>
  <c r="AE134" i="37"/>
  <c r="AD134" i="37"/>
  <c r="H134" i="46"/>
  <c r="G134" i="46"/>
  <c r="F131" i="46"/>
  <c r="AK185" i="37"/>
  <c r="AJ185" i="37"/>
  <c r="AL185" i="37"/>
  <c r="I185" i="46"/>
  <c r="F5" i="46"/>
  <c r="L5" i="46" s="1"/>
  <c r="AF142" i="37"/>
  <c r="AE142" i="37"/>
  <c r="AD142" i="37"/>
  <c r="H142" i="46"/>
  <c r="L142" i="46" s="1"/>
  <c r="O142" i="46" s="1"/>
  <c r="AL145" i="37"/>
  <c r="AJ145" i="37"/>
  <c r="I145" i="46"/>
  <c r="AK145" i="37"/>
  <c r="H98" i="46"/>
  <c r="H110" i="46"/>
  <c r="AE110" i="37"/>
  <c r="AF110" i="37"/>
  <c r="AD110" i="37"/>
  <c r="AE147" i="37"/>
  <c r="H147" i="46"/>
  <c r="L147" i="46" s="1"/>
  <c r="O147" i="46" s="1"/>
  <c r="AD147" i="37"/>
  <c r="AF147" i="37"/>
  <c r="AK143" i="37"/>
  <c r="AJ143" i="37"/>
  <c r="AL143" i="37"/>
  <c r="I143" i="46"/>
  <c r="F30" i="46"/>
  <c r="H70" i="46"/>
  <c r="L191" i="46"/>
  <c r="AE177" i="37"/>
  <c r="H177" i="46"/>
  <c r="AF177" i="37"/>
  <c r="AD177" i="37"/>
  <c r="F183" i="46"/>
  <c r="AE149" i="37"/>
  <c r="AD149" i="37"/>
  <c r="AF149" i="37"/>
  <c r="E149" i="46"/>
  <c r="F149" i="46"/>
  <c r="G149" i="46"/>
  <c r="H149" i="46"/>
  <c r="U54" i="36"/>
  <c r="S53" i="37"/>
  <c r="X53" i="37" s="1"/>
  <c r="R177" i="36"/>
  <c r="T53" i="37"/>
  <c r="Y53" i="37" s="1"/>
  <c r="S12" i="37"/>
  <c r="X12" i="37" s="1"/>
  <c r="U95" i="36"/>
  <c r="U94" i="37"/>
  <c r="Z94" i="37" s="1"/>
  <c r="R54" i="36"/>
  <c r="R13" i="36"/>
  <c r="U176" i="37"/>
  <c r="Z176" i="37" s="1"/>
  <c r="R12" i="37"/>
  <c r="W12" i="37" s="1"/>
  <c r="U136" i="36"/>
  <c r="Q13" i="36"/>
  <c r="Q54" i="36"/>
  <c r="Q176" i="37"/>
  <c r="V176" i="37" s="1"/>
  <c r="Q53" i="37"/>
  <c r="V53" i="37" s="1"/>
  <c r="R53" i="37"/>
  <c r="W53" i="37" s="1"/>
  <c r="U177" i="36"/>
  <c r="Q12" i="37"/>
  <c r="V12" i="37" s="1"/>
  <c r="U53" i="37"/>
  <c r="Z53" i="37" s="1"/>
  <c r="R176" i="37"/>
  <c r="W176" i="37" s="1"/>
  <c r="L12" i="35"/>
  <c r="S136" i="36"/>
  <c r="S177" i="36"/>
  <c r="R136" i="36"/>
  <c r="S176" i="37"/>
  <c r="X176" i="37" s="1"/>
  <c r="R94" i="37"/>
  <c r="W94" i="37" s="1"/>
  <c r="T95" i="36"/>
  <c r="S54" i="36"/>
  <c r="T13" i="36"/>
  <c r="Q177" i="36"/>
  <c r="T94" i="37"/>
  <c r="Y94" i="37" s="1"/>
  <c r="Q95" i="36"/>
  <c r="Q94" i="37"/>
  <c r="V94" i="37" s="1"/>
  <c r="Q136" i="36"/>
  <c r="T12" i="37"/>
  <c r="Y12" i="37" s="1"/>
  <c r="T135" i="37"/>
  <c r="Y135" i="37" s="1"/>
  <c r="T136" i="36"/>
  <c r="T54" i="36"/>
  <c r="S13" i="36"/>
  <c r="T176" i="37"/>
  <c r="Y176" i="37" s="1"/>
  <c r="S94" i="37"/>
  <c r="X94" i="37" s="1"/>
  <c r="U135" i="37"/>
  <c r="Z135" i="37" s="1"/>
  <c r="Q135" i="37"/>
  <c r="V135" i="37" s="1"/>
  <c r="U13" i="36"/>
  <c r="T177" i="36"/>
  <c r="U12" i="37"/>
  <c r="Z12" i="37" s="1"/>
  <c r="R135" i="37"/>
  <c r="W135" i="37" s="1"/>
  <c r="S135" i="37"/>
  <c r="X135" i="37" s="1"/>
  <c r="R95" i="36"/>
  <c r="N13" i="36"/>
  <c r="N54" i="36" s="1"/>
  <c r="N95" i="36" s="1"/>
  <c r="N136" i="36" s="1"/>
  <c r="N177" i="36" s="1"/>
  <c r="S95" i="36"/>
  <c r="H131" i="46"/>
  <c r="AE131" i="37"/>
  <c r="AD131" i="37"/>
  <c r="AF131" i="37"/>
  <c r="G30" i="46"/>
  <c r="P171" i="46"/>
  <c r="O171" i="46"/>
  <c r="T171" i="46"/>
  <c r="Q171" i="46"/>
  <c r="T112" i="46"/>
  <c r="O140" i="46"/>
  <c r="T140" i="46"/>
  <c r="P140" i="46"/>
  <c r="Q140" i="46"/>
  <c r="L87" i="46"/>
  <c r="M88" i="46" s="1"/>
  <c r="L52" i="46"/>
  <c r="L55" i="46"/>
  <c r="M55" i="46" s="1"/>
  <c r="Z49" i="36"/>
  <c r="AE49" i="36" s="1"/>
  <c r="Z51" i="36"/>
  <c r="AE51" i="36" s="1"/>
  <c r="P26" i="46"/>
  <c r="L135" i="46"/>
  <c r="X130" i="36"/>
  <c r="AC130" i="36" s="1"/>
  <c r="L152" i="46"/>
  <c r="L24" i="46"/>
  <c r="L61" i="46"/>
  <c r="L180" i="46"/>
  <c r="V48" i="36"/>
  <c r="AA48" i="36" s="1"/>
  <c r="V50" i="36"/>
  <c r="AA50" i="36" s="1"/>
  <c r="X89" i="36"/>
  <c r="AC89" i="36" s="1"/>
  <c r="L129" i="46"/>
  <c r="P58" i="46"/>
  <c r="T58" i="46"/>
  <c r="O58" i="46"/>
  <c r="Q58" i="46"/>
  <c r="Y172" i="36"/>
  <c r="AD172" i="36" s="1"/>
  <c r="X51" i="36"/>
  <c r="AC51" i="36" s="1"/>
  <c r="L144" i="46"/>
  <c r="L100" i="46"/>
  <c r="M101" i="46" s="1"/>
  <c r="L136" i="46"/>
  <c r="W54" i="36"/>
  <c r="AB54" i="36" s="1"/>
  <c r="W53" i="36"/>
  <c r="AB53" i="36" s="1"/>
  <c r="O13" i="46"/>
  <c r="T13" i="46"/>
  <c r="Q13" i="46"/>
  <c r="P13" i="46"/>
  <c r="Z130" i="36"/>
  <c r="AE130" i="36" s="1"/>
  <c r="L17" i="46"/>
  <c r="T51" i="46"/>
  <c r="P51" i="46"/>
  <c r="O51" i="46"/>
  <c r="Q54" i="46"/>
  <c r="P54" i="46"/>
  <c r="T54" i="46"/>
  <c r="P193" i="46"/>
  <c r="Q193" i="46"/>
  <c r="T193" i="46"/>
  <c r="O193" i="46"/>
  <c r="O88" i="46"/>
  <c r="P88" i="46"/>
  <c r="Q88" i="46"/>
  <c r="T88" i="46"/>
  <c r="P9" i="46"/>
  <c r="T9" i="46"/>
  <c r="O9" i="46"/>
  <c r="Q9" i="46"/>
  <c r="O101" i="46"/>
  <c r="Q101" i="46"/>
  <c r="P101" i="46"/>
  <c r="T101" i="46"/>
  <c r="Q111" i="46"/>
  <c r="P111" i="46"/>
  <c r="O111" i="46"/>
  <c r="T111" i="46"/>
  <c r="T194" i="46"/>
  <c r="P194" i="46"/>
  <c r="Q194" i="46"/>
  <c r="O194" i="46"/>
  <c r="M194" i="46"/>
  <c r="O23" i="46"/>
  <c r="Q23" i="46"/>
  <c r="T23" i="46"/>
  <c r="P23" i="46"/>
  <c r="O57" i="46"/>
  <c r="T57" i="46"/>
  <c r="P57" i="46"/>
  <c r="M58" i="46"/>
  <c r="Q57" i="46"/>
  <c r="O19" i="46"/>
  <c r="P19" i="46"/>
  <c r="Q19" i="46"/>
  <c r="T19" i="46"/>
  <c r="AP48" i="35"/>
  <c r="AP171" i="35"/>
  <c r="AP130" i="35"/>
  <c r="AP89" i="35"/>
  <c r="AP7" i="35"/>
  <c r="M140" i="46"/>
  <c r="Q139" i="46"/>
  <c r="T139" i="46"/>
  <c r="O139" i="46"/>
  <c r="P139" i="46"/>
  <c r="X9" i="35"/>
  <c r="AC8" i="35"/>
  <c r="Q89" i="46"/>
  <c r="P89" i="46"/>
  <c r="T89" i="46"/>
  <c r="O89" i="46"/>
  <c r="M89" i="46"/>
  <c r="T189" i="46"/>
  <c r="O189" i="46"/>
  <c r="Q189" i="46"/>
  <c r="P189" i="46"/>
  <c r="Q172" i="46"/>
  <c r="P172" i="46"/>
  <c r="O172" i="46"/>
  <c r="T172" i="46"/>
  <c r="M172" i="46"/>
  <c r="M195" i="46"/>
  <c r="DP554" i="35"/>
  <c r="DQ554" i="35"/>
  <c r="DW553" i="35"/>
  <c r="DU553" i="35"/>
  <c r="DV553" i="35"/>
  <c r="DX553" i="35"/>
  <c r="DT553" i="35"/>
  <c r="DD555" i="35"/>
  <c r="DZ554" i="35"/>
  <c r="DG555" i="35"/>
  <c r="EC554" i="35"/>
  <c r="DE555" i="35"/>
  <c r="EA554" i="35"/>
  <c r="DF555" i="35"/>
  <c r="EB554" i="35"/>
  <c r="DC555" i="35"/>
  <c r="DY554" i="35"/>
  <c r="CE555" i="35"/>
  <c r="DL555" i="35" s="1"/>
  <c r="CD555" i="35"/>
  <c r="DK555" i="35" s="1"/>
  <c r="CI555" i="35"/>
  <c r="BY556" i="35"/>
  <c r="BZ556" i="35"/>
  <c r="BX556" i="35"/>
  <c r="CH556" i="35"/>
  <c r="CJ554" i="35"/>
  <c r="CK554" i="35" s="1"/>
  <c r="L106" i="46" l="1"/>
  <c r="P106" i="46" s="1"/>
  <c r="L103" i="46"/>
  <c r="O103" i="46" s="1"/>
  <c r="V95" i="36"/>
  <c r="AA95" i="36" s="1"/>
  <c r="W133" i="36"/>
  <c r="AB133" i="36" s="1"/>
  <c r="Z180" i="36"/>
  <c r="AE180" i="36" s="1"/>
  <c r="V154" i="36"/>
  <c r="AA154" i="36" s="1"/>
  <c r="V49" i="36"/>
  <c r="AA49" i="36" s="1"/>
  <c r="X90" i="36"/>
  <c r="AC90" i="36" s="1"/>
  <c r="W94" i="36"/>
  <c r="AB94" i="36" s="1"/>
  <c r="AG94" i="36" s="1"/>
  <c r="Z106" i="36"/>
  <c r="AE106" i="36" s="1"/>
  <c r="L131" i="46"/>
  <c r="L146" i="46"/>
  <c r="M147" i="46" s="1"/>
  <c r="L64" i="46"/>
  <c r="O64" i="46" s="1"/>
  <c r="L46" i="46"/>
  <c r="Q72" i="46"/>
  <c r="X63" i="36"/>
  <c r="AC63" i="36" s="1"/>
  <c r="V155" i="36"/>
  <c r="AA155" i="36" s="1"/>
  <c r="Y56" i="36"/>
  <c r="AD56" i="36" s="1"/>
  <c r="AS56" i="36" s="1"/>
  <c r="Y26" i="36"/>
  <c r="AD26" i="36" s="1"/>
  <c r="W179" i="36"/>
  <c r="AB179" i="36" s="1"/>
  <c r="AL179" i="36" s="1"/>
  <c r="Y140" i="36"/>
  <c r="AD140" i="36" s="1"/>
  <c r="O72" i="46"/>
  <c r="Z137" i="36"/>
  <c r="AE137" i="36" s="1"/>
  <c r="W16" i="36"/>
  <c r="AB16" i="36" s="1"/>
  <c r="X91" i="36"/>
  <c r="AC91" i="36" s="1"/>
  <c r="W106" i="36"/>
  <c r="AB106" i="36" s="1"/>
  <c r="AL106" i="36" s="1"/>
  <c r="Z187" i="36"/>
  <c r="AE187" i="36" s="1"/>
  <c r="W142" i="36"/>
  <c r="AB142" i="36" s="1"/>
  <c r="AG142" i="36" s="1"/>
  <c r="Z171" i="36"/>
  <c r="AE171" i="36" s="1"/>
  <c r="L145" i="46"/>
  <c r="Z53" i="36"/>
  <c r="AE53" i="36" s="1"/>
  <c r="V194" i="36"/>
  <c r="AA194" i="36" s="1"/>
  <c r="Y61" i="36"/>
  <c r="AD61" i="36" s="1"/>
  <c r="AI26" i="36"/>
  <c r="AS26" i="36"/>
  <c r="Z132" i="36"/>
  <c r="AE132" i="36" s="1"/>
  <c r="X53" i="36"/>
  <c r="AC53" i="36" s="1"/>
  <c r="W19" i="36"/>
  <c r="AB19" i="36" s="1"/>
  <c r="Z52" i="36"/>
  <c r="AE52" i="36" s="1"/>
  <c r="AO52" i="36" s="1"/>
  <c r="V96" i="36"/>
  <c r="AA96" i="36" s="1"/>
  <c r="O112" i="46"/>
  <c r="V106" i="36"/>
  <c r="AA106" i="36" s="1"/>
  <c r="AK106" i="36" s="1"/>
  <c r="L173" i="46"/>
  <c r="X136" i="36"/>
  <c r="AC136" i="36" s="1"/>
  <c r="V101" i="36"/>
  <c r="AA101" i="36" s="1"/>
  <c r="W20" i="36"/>
  <c r="AB20" i="36" s="1"/>
  <c r="AG20" i="36" s="1"/>
  <c r="X55" i="36"/>
  <c r="AC55" i="36" s="1"/>
  <c r="W104" i="36"/>
  <c r="AB104" i="36" s="1"/>
  <c r="Z54" i="36"/>
  <c r="AE54" i="36" s="1"/>
  <c r="L69" i="46"/>
  <c r="M69" i="46" s="1"/>
  <c r="L148" i="46"/>
  <c r="Z131" i="36"/>
  <c r="AE131" i="36" s="1"/>
  <c r="Y21" i="36"/>
  <c r="AD21" i="36" s="1"/>
  <c r="W18" i="36"/>
  <c r="AB18" i="36" s="1"/>
  <c r="AG18" i="36" s="1"/>
  <c r="Y32" i="36"/>
  <c r="AD32" i="36" s="1"/>
  <c r="AI32" i="36" s="1"/>
  <c r="W140" i="36"/>
  <c r="AB140" i="36" s="1"/>
  <c r="L113" i="46"/>
  <c r="P113" i="46" s="1"/>
  <c r="W30" i="36"/>
  <c r="AB30" i="36" s="1"/>
  <c r="AG30" i="36" s="1"/>
  <c r="X192" i="36"/>
  <c r="AC192" i="36" s="1"/>
  <c r="V174" i="36"/>
  <c r="AA174" i="36" s="1"/>
  <c r="L143" i="46"/>
  <c r="O143" i="46" s="1"/>
  <c r="L107" i="46"/>
  <c r="M107" i="46" s="1"/>
  <c r="L48" i="46"/>
  <c r="T48" i="46" s="1"/>
  <c r="L65" i="46"/>
  <c r="Q182" i="46"/>
  <c r="T182" i="46"/>
  <c r="O182" i="46"/>
  <c r="P182" i="46"/>
  <c r="Z134" i="36"/>
  <c r="AE134" i="36" s="1"/>
  <c r="AJ134" i="36" s="1"/>
  <c r="V105" i="36"/>
  <c r="AA105" i="36" s="1"/>
  <c r="AF105" i="36" s="1"/>
  <c r="W17" i="36"/>
  <c r="AB17" i="36" s="1"/>
  <c r="L170" i="46"/>
  <c r="L95" i="46"/>
  <c r="L60" i="46"/>
  <c r="L8" i="46"/>
  <c r="O8" i="46" s="1"/>
  <c r="L63" i="46"/>
  <c r="O63" i="46" s="1"/>
  <c r="Z152" i="36"/>
  <c r="AE152" i="36" s="1"/>
  <c r="AT152" i="36" s="1"/>
  <c r="W21" i="36"/>
  <c r="AB21" i="36" s="1"/>
  <c r="W181" i="36"/>
  <c r="AB181" i="36" s="1"/>
  <c r="L110" i="46"/>
  <c r="Y152" i="36"/>
  <c r="AD152" i="36" s="1"/>
  <c r="AS152" i="36" s="1"/>
  <c r="V20" i="36"/>
  <c r="AA20" i="36" s="1"/>
  <c r="AP20" i="36" s="1"/>
  <c r="Y144" i="36"/>
  <c r="AD144" i="36" s="1"/>
  <c r="Z133" i="36"/>
  <c r="AE133" i="36" s="1"/>
  <c r="AO133" i="36" s="1"/>
  <c r="X92" i="36"/>
  <c r="AC92" i="36" s="1"/>
  <c r="V152" i="36"/>
  <c r="AA152" i="36" s="1"/>
  <c r="V100" i="36"/>
  <c r="AA100" i="36" s="1"/>
  <c r="Q112" i="46"/>
  <c r="V147" i="36"/>
  <c r="AA147" i="36" s="1"/>
  <c r="X64" i="36"/>
  <c r="AC64" i="36" s="1"/>
  <c r="AR64" i="36" s="1"/>
  <c r="L14" i="46"/>
  <c r="L185" i="46"/>
  <c r="Q185" i="46" s="1"/>
  <c r="O90" i="46"/>
  <c r="P90" i="46"/>
  <c r="Q90" i="46"/>
  <c r="T90" i="46"/>
  <c r="M112" i="46"/>
  <c r="Z146" i="36"/>
  <c r="AE146" i="36" s="1"/>
  <c r="AT146" i="36" s="1"/>
  <c r="Z108" i="36"/>
  <c r="AE108" i="36" s="1"/>
  <c r="AO108" i="36" s="1"/>
  <c r="Z195" i="36"/>
  <c r="AE195" i="36" s="1"/>
  <c r="P92" i="46"/>
  <c r="T92" i="46"/>
  <c r="Q92" i="46"/>
  <c r="O92" i="46"/>
  <c r="Q113" i="46"/>
  <c r="P133" i="46"/>
  <c r="T133" i="46"/>
  <c r="Q133" i="46"/>
  <c r="T131" i="46"/>
  <c r="P131" i="46"/>
  <c r="Q131" i="46"/>
  <c r="O5" i="46"/>
  <c r="T5" i="46"/>
  <c r="P5" i="46"/>
  <c r="Q5" i="46"/>
  <c r="X177" i="36"/>
  <c r="AC177" i="36" s="1"/>
  <c r="AK154" i="36"/>
  <c r="AP154" i="36"/>
  <c r="O110" i="46"/>
  <c r="T110" i="46"/>
  <c r="P110" i="46"/>
  <c r="Q110" i="46"/>
  <c r="AF20" i="36"/>
  <c r="X142" i="36"/>
  <c r="AC142" i="36" s="1"/>
  <c r="Q68" i="46"/>
  <c r="P68" i="46"/>
  <c r="T68" i="46"/>
  <c r="O68" i="46"/>
  <c r="M143" i="46"/>
  <c r="T143" i="46"/>
  <c r="P143" i="46"/>
  <c r="Q143" i="46"/>
  <c r="W32" i="36"/>
  <c r="AB32" i="36" s="1"/>
  <c r="W31" i="36"/>
  <c r="AB31" i="36" s="1"/>
  <c r="W28" i="36"/>
  <c r="AB28" i="36" s="1"/>
  <c r="W27" i="36"/>
  <c r="AB27" i="36" s="1"/>
  <c r="AG27" i="36" s="1"/>
  <c r="T148" i="46"/>
  <c r="P148" i="46"/>
  <c r="Q148" i="46"/>
  <c r="M148" i="46"/>
  <c r="Z154" i="36"/>
  <c r="AE154" i="36" s="1"/>
  <c r="Z138" i="36"/>
  <c r="AE138" i="36" s="1"/>
  <c r="Z140" i="36"/>
  <c r="AE140" i="36" s="1"/>
  <c r="Z141" i="36"/>
  <c r="AE141" i="36" s="1"/>
  <c r="AJ141" i="36" s="1"/>
  <c r="Z155" i="36"/>
  <c r="AE155" i="36" s="1"/>
  <c r="AJ155" i="36" s="1"/>
  <c r="Z136" i="36"/>
  <c r="AE136" i="36" s="1"/>
  <c r="Z151" i="36"/>
  <c r="AE151" i="36" s="1"/>
  <c r="Z153" i="36"/>
  <c r="AE153" i="36" s="1"/>
  <c r="AT153" i="36" s="1"/>
  <c r="Z135" i="36"/>
  <c r="AE135" i="36" s="1"/>
  <c r="AJ135" i="36" s="1"/>
  <c r="Z143" i="36"/>
  <c r="AE143" i="36" s="1"/>
  <c r="Z139" i="36"/>
  <c r="AE139" i="36" s="1"/>
  <c r="Z145" i="36"/>
  <c r="AE145" i="36" s="1"/>
  <c r="AJ145" i="36" s="1"/>
  <c r="T97" i="46"/>
  <c r="P97" i="46"/>
  <c r="Q97" i="46"/>
  <c r="M97" i="46"/>
  <c r="Z142" i="36"/>
  <c r="AE142" i="36" s="1"/>
  <c r="AJ142" i="36" s="1"/>
  <c r="X183" i="36"/>
  <c r="AC183" i="36" s="1"/>
  <c r="Z103" i="36"/>
  <c r="AE103" i="36" s="1"/>
  <c r="Z22" i="36"/>
  <c r="AE22" i="36" s="1"/>
  <c r="AT22" i="36" s="1"/>
  <c r="Z20" i="36"/>
  <c r="AE20" i="36" s="1"/>
  <c r="AJ20" i="36" s="1"/>
  <c r="L149" i="46"/>
  <c r="O149" i="46" s="1"/>
  <c r="W149" i="36"/>
  <c r="AB149" i="36" s="1"/>
  <c r="W131" i="36"/>
  <c r="AB131" i="36" s="1"/>
  <c r="W145" i="36"/>
  <c r="AB145" i="36" s="1"/>
  <c r="W146" i="36"/>
  <c r="AB146" i="36" s="1"/>
  <c r="W129" i="36"/>
  <c r="AB129" i="36" s="1"/>
  <c r="W147" i="36"/>
  <c r="AB147" i="36" s="1"/>
  <c r="W148" i="36"/>
  <c r="AB148" i="36" s="1"/>
  <c r="W143" i="36"/>
  <c r="AB143" i="36" s="1"/>
  <c r="W154" i="36"/>
  <c r="AB154" i="36" s="1"/>
  <c r="W135" i="36"/>
  <c r="AB135" i="36" s="1"/>
  <c r="AG135" i="36" s="1"/>
  <c r="W155" i="36"/>
  <c r="AB155" i="36" s="1"/>
  <c r="W136" i="36"/>
  <c r="AB136" i="36" s="1"/>
  <c r="W134" i="36"/>
  <c r="AB134" i="36" s="1"/>
  <c r="W144" i="36"/>
  <c r="AB144" i="36" s="1"/>
  <c r="AL144" i="36" s="1"/>
  <c r="W132" i="36"/>
  <c r="AB132" i="36" s="1"/>
  <c r="AQ132" i="36" s="1"/>
  <c r="W139" i="36"/>
  <c r="AB139" i="36" s="1"/>
  <c r="W153" i="36"/>
  <c r="AB153" i="36" s="1"/>
  <c r="AL153" i="36" s="1"/>
  <c r="W137" i="36"/>
  <c r="AB137" i="36" s="1"/>
  <c r="AG137" i="36" s="1"/>
  <c r="W151" i="36"/>
  <c r="AB151" i="36" s="1"/>
  <c r="W150" i="36"/>
  <c r="AB150" i="36" s="1"/>
  <c r="W141" i="36"/>
  <c r="AB141" i="36" s="1"/>
  <c r="W138" i="36"/>
  <c r="AB138" i="36" s="1"/>
  <c r="AG138" i="36" s="1"/>
  <c r="X154" i="36"/>
  <c r="AC154" i="36" s="1"/>
  <c r="X146" i="36"/>
  <c r="AC146" i="36" s="1"/>
  <c r="X155" i="36"/>
  <c r="AC155" i="36" s="1"/>
  <c r="X147" i="36"/>
  <c r="AC147" i="36" s="1"/>
  <c r="X150" i="36"/>
  <c r="AC150" i="36" s="1"/>
  <c r="X131" i="36"/>
  <c r="AC131" i="36" s="1"/>
  <c r="X129" i="36"/>
  <c r="AC129" i="36" s="1"/>
  <c r="X134" i="36"/>
  <c r="AC134" i="36" s="1"/>
  <c r="X135" i="36"/>
  <c r="AC135" i="36" s="1"/>
  <c r="X132" i="36"/>
  <c r="AC132" i="36" s="1"/>
  <c r="X148" i="36"/>
  <c r="AC148" i="36" s="1"/>
  <c r="X133" i="36"/>
  <c r="AC133" i="36" s="1"/>
  <c r="X151" i="36"/>
  <c r="AC151" i="36" s="1"/>
  <c r="X144" i="36"/>
  <c r="AC144" i="36" s="1"/>
  <c r="X137" i="36"/>
  <c r="AC137" i="36" s="1"/>
  <c r="X138" i="36"/>
  <c r="AC138" i="36" s="1"/>
  <c r="AR138" i="36" s="1"/>
  <c r="X141" i="36"/>
  <c r="AC141" i="36" s="1"/>
  <c r="AM141" i="36" s="1"/>
  <c r="X140" i="36"/>
  <c r="AC140" i="36" s="1"/>
  <c r="X149" i="36"/>
  <c r="AC149" i="36" s="1"/>
  <c r="AM149" i="36" s="1"/>
  <c r="X152" i="36"/>
  <c r="AC152" i="36" s="1"/>
  <c r="AH152" i="36" s="1"/>
  <c r="X153" i="36"/>
  <c r="AC153" i="36" s="1"/>
  <c r="X139" i="36"/>
  <c r="AC139" i="36" s="1"/>
  <c r="X145" i="36"/>
  <c r="AC145" i="36" s="1"/>
  <c r="Y19" i="36"/>
  <c r="AD19" i="36" s="1"/>
  <c r="Y7" i="36"/>
  <c r="AD7" i="36" s="1"/>
  <c r="Y6" i="36"/>
  <c r="AD6" i="36" s="1"/>
  <c r="Y12" i="36"/>
  <c r="AD12" i="36" s="1"/>
  <c r="Y23" i="36"/>
  <c r="AD23" i="36" s="1"/>
  <c r="Y9" i="36"/>
  <c r="AD9" i="36" s="1"/>
  <c r="Y24" i="36"/>
  <c r="AD24" i="36" s="1"/>
  <c r="Y17" i="36"/>
  <c r="AD17" i="36" s="1"/>
  <c r="Y14" i="36"/>
  <c r="AD14" i="36" s="1"/>
  <c r="Y11" i="36"/>
  <c r="AD11" i="36" s="1"/>
  <c r="Y8" i="36"/>
  <c r="AD8" i="36" s="1"/>
  <c r="Y10" i="36"/>
  <c r="AD10" i="36" s="1"/>
  <c r="Y22" i="36"/>
  <c r="AD22" i="36" s="1"/>
  <c r="Y20" i="36"/>
  <c r="AD20" i="36" s="1"/>
  <c r="Y16" i="36"/>
  <c r="AD16" i="36" s="1"/>
  <c r="Y18" i="36"/>
  <c r="AD18" i="36" s="1"/>
  <c r="Y29" i="36"/>
  <c r="AD29" i="36" s="1"/>
  <c r="AS29" i="36" s="1"/>
  <c r="Y25" i="36"/>
  <c r="AD25" i="36" s="1"/>
  <c r="AS25" i="36" s="1"/>
  <c r="Y31" i="36"/>
  <c r="AD31" i="36" s="1"/>
  <c r="AI31" i="36" s="1"/>
  <c r="Y28" i="36"/>
  <c r="AD28" i="36" s="1"/>
  <c r="AI28" i="36" s="1"/>
  <c r="Y15" i="36"/>
  <c r="AD15" i="36" s="1"/>
  <c r="AI15" i="36" s="1"/>
  <c r="Y13" i="36"/>
  <c r="AD13" i="36" s="1"/>
  <c r="Y27" i="36"/>
  <c r="AD27" i="36" s="1"/>
  <c r="AS27" i="36" s="1"/>
  <c r="W102" i="36"/>
  <c r="AB102" i="36" s="1"/>
  <c r="W96" i="36"/>
  <c r="AB96" i="36" s="1"/>
  <c r="AQ96" i="36" s="1"/>
  <c r="W107" i="36"/>
  <c r="AB107" i="36" s="1"/>
  <c r="AQ107" i="36" s="1"/>
  <c r="W105" i="36"/>
  <c r="AB105" i="36" s="1"/>
  <c r="W103" i="36"/>
  <c r="AB103" i="36" s="1"/>
  <c r="AL103" i="36" s="1"/>
  <c r="W99" i="36"/>
  <c r="AB99" i="36" s="1"/>
  <c r="W112" i="36"/>
  <c r="AB112" i="36" s="1"/>
  <c r="W114" i="36"/>
  <c r="AB114" i="36" s="1"/>
  <c r="AL114" i="36" s="1"/>
  <c r="Z64" i="36"/>
  <c r="AE64" i="36" s="1"/>
  <c r="Z60" i="36"/>
  <c r="AE60" i="36" s="1"/>
  <c r="AT60" i="36" s="1"/>
  <c r="Z63" i="36"/>
  <c r="AE63" i="36" s="1"/>
  <c r="Z73" i="36"/>
  <c r="AE73" i="36" s="1"/>
  <c r="Z55" i="36"/>
  <c r="AE55" i="36" s="1"/>
  <c r="AT55" i="36" s="1"/>
  <c r="Z58" i="36"/>
  <c r="AE58" i="36" s="1"/>
  <c r="Z66" i="36"/>
  <c r="AE66" i="36" s="1"/>
  <c r="Z65" i="36"/>
  <c r="AE65" i="36" s="1"/>
  <c r="L141" i="46"/>
  <c r="O141" i="46"/>
  <c r="O108" i="46"/>
  <c r="Q108" i="46"/>
  <c r="T108" i="46"/>
  <c r="P108" i="46"/>
  <c r="P48" i="46"/>
  <c r="M64" i="46"/>
  <c r="Q64" i="46"/>
  <c r="P64" i="46"/>
  <c r="T64" i="46"/>
  <c r="P170" i="46"/>
  <c r="T170" i="46"/>
  <c r="Q170" i="46"/>
  <c r="M171" i="46"/>
  <c r="Y112" i="36"/>
  <c r="AD112" i="36" s="1"/>
  <c r="AI112" i="36" s="1"/>
  <c r="Y108" i="36"/>
  <c r="AD108" i="36" s="1"/>
  <c r="Y98" i="36"/>
  <c r="AD98" i="36" s="1"/>
  <c r="AI98" i="36" s="1"/>
  <c r="Y105" i="36"/>
  <c r="AD105" i="36" s="1"/>
  <c r="AN105" i="36" s="1"/>
  <c r="Y101" i="36"/>
  <c r="AD101" i="36" s="1"/>
  <c r="AN101" i="36" s="1"/>
  <c r="Y97" i="36"/>
  <c r="AD97" i="36" s="1"/>
  <c r="AS97" i="36" s="1"/>
  <c r="O191" i="46"/>
  <c r="T191" i="46"/>
  <c r="P191" i="46"/>
  <c r="Q191" i="46"/>
  <c r="M191" i="46"/>
  <c r="Z114" i="36"/>
  <c r="AE114" i="36" s="1"/>
  <c r="Z88" i="36"/>
  <c r="AE88" i="36" s="1"/>
  <c r="Z97" i="36"/>
  <c r="AE97" i="36" s="1"/>
  <c r="Z113" i="36"/>
  <c r="AE113" i="36" s="1"/>
  <c r="Z102" i="36"/>
  <c r="AE102" i="36" s="1"/>
  <c r="Z105" i="36"/>
  <c r="AE105" i="36" s="1"/>
  <c r="Z98" i="36"/>
  <c r="AE98" i="36" s="1"/>
  <c r="Z112" i="36"/>
  <c r="AE112" i="36" s="1"/>
  <c r="Z109" i="36"/>
  <c r="AE109" i="36" s="1"/>
  <c r="Z95" i="36"/>
  <c r="AE95" i="36" s="1"/>
  <c r="Z110" i="36"/>
  <c r="AE110" i="36" s="1"/>
  <c r="Z89" i="36"/>
  <c r="AE89" i="36" s="1"/>
  <c r="Z94" i="36"/>
  <c r="AE94" i="36" s="1"/>
  <c r="Z92" i="36"/>
  <c r="AE92" i="36" s="1"/>
  <c r="Z107" i="36"/>
  <c r="AE107" i="36" s="1"/>
  <c r="Z90" i="36"/>
  <c r="AE90" i="36" s="1"/>
  <c r="Z93" i="36"/>
  <c r="AE93" i="36" s="1"/>
  <c r="Z91" i="36"/>
  <c r="AE91" i="36" s="1"/>
  <c r="Z96" i="36"/>
  <c r="AE96" i="36" s="1"/>
  <c r="Z99" i="36"/>
  <c r="AE99" i="36" s="1"/>
  <c r="Z111" i="36"/>
  <c r="AE111" i="36" s="1"/>
  <c r="Z100" i="36"/>
  <c r="AE100" i="36" s="1"/>
  <c r="AO100" i="36" s="1"/>
  <c r="Z104" i="36"/>
  <c r="AE104" i="36" s="1"/>
  <c r="Z101" i="36"/>
  <c r="AE101" i="36" s="1"/>
  <c r="AO101" i="36" s="1"/>
  <c r="X31" i="36"/>
  <c r="AC31" i="36" s="1"/>
  <c r="X6" i="36"/>
  <c r="AC6" i="36" s="1"/>
  <c r="X22" i="36"/>
  <c r="AC22" i="36" s="1"/>
  <c r="X21" i="36"/>
  <c r="AC21" i="36" s="1"/>
  <c r="X32" i="36"/>
  <c r="AC32" i="36" s="1"/>
  <c r="X24" i="36"/>
  <c r="AC24" i="36" s="1"/>
  <c r="X25" i="36"/>
  <c r="AC25" i="36" s="1"/>
  <c r="X19" i="36"/>
  <c r="AC19" i="36" s="1"/>
  <c r="X27" i="36"/>
  <c r="AC27" i="36" s="1"/>
  <c r="X29" i="36"/>
  <c r="AC29" i="36" s="1"/>
  <c r="X13" i="36"/>
  <c r="AC13" i="36" s="1"/>
  <c r="X8" i="36"/>
  <c r="AC8" i="36" s="1"/>
  <c r="X23" i="36"/>
  <c r="AC23" i="36" s="1"/>
  <c r="X9" i="36"/>
  <c r="AC9" i="36" s="1"/>
  <c r="X28" i="36"/>
  <c r="AC28" i="36" s="1"/>
  <c r="X30" i="36"/>
  <c r="AC30" i="36" s="1"/>
  <c r="X26" i="36"/>
  <c r="AC26" i="36" s="1"/>
  <c r="X12" i="36"/>
  <c r="AC12" i="36" s="1"/>
  <c r="X7" i="36"/>
  <c r="AC7" i="36" s="1"/>
  <c r="X11" i="36"/>
  <c r="AC11" i="36" s="1"/>
  <c r="X10" i="36"/>
  <c r="AC10" i="36" s="1"/>
  <c r="X20" i="36"/>
  <c r="AC20" i="36" s="1"/>
  <c r="AM20" i="36" s="1"/>
  <c r="X17" i="36"/>
  <c r="AC17" i="36" s="1"/>
  <c r="X18" i="36"/>
  <c r="AC18" i="36" s="1"/>
  <c r="AR18" i="36" s="1"/>
  <c r="X14" i="36"/>
  <c r="AC14" i="36" s="1"/>
  <c r="AR14" i="36" s="1"/>
  <c r="Y54" i="36"/>
  <c r="AD54" i="36" s="1"/>
  <c r="Y59" i="36"/>
  <c r="AD59" i="36" s="1"/>
  <c r="Y48" i="36"/>
  <c r="AD48" i="36" s="1"/>
  <c r="Y67" i="36"/>
  <c r="AD67" i="36" s="1"/>
  <c r="Y62" i="36"/>
  <c r="AD62" i="36" s="1"/>
  <c r="Y72" i="36"/>
  <c r="AD72" i="36" s="1"/>
  <c r="Y50" i="36"/>
  <c r="AD50" i="36" s="1"/>
  <c r="Y49" i="36"/>
  <c r="AD49" i="36" s="1"/>
  <c r="Y53" i="36"/>
  <c r="AD53" i="36" s="1"/>
  <c r="Y71" i="36"/>
  <c r="AD71" i="36" s="1"/>
  <c r="Y52" i="36"/>
  <c r="AD52" i="36" s="1"/>
  <c r="Y51" i="36"/>
  <c r="AD51" i="36" s="1"/>
  <c r="Y47" i="36"/>
  <c r="AD47" i="36" s="1"/>
  <c r="Y69" i="36"/>
  <c r="AD69" i="36" s="1"/>
  <c r="Y65" i="36"/>
  <c r="AD65" i="36" s="1"/>
  <c r="AS65" i="36" s="1"/>
  <c r="Y66" i="36"/>
  <c r="AD66" i="36" s="1"/>
  <c r="AI66" i="36" s="1"/>
  <c r="Y70" i="36"/>
  <c r="AD70" i="36" s="1"/>
  <c r="AN70" i="36" s="1"/>
  <c r="Y73" i="36"/>
  <c r="AD73" i="36" s="1"/>
  <c r="AS73" i="36" s="1"/>
  <c r="Y60" i="36"/>
  <c r="AD60" i="36" s="1"/>
  <c r="Y58" i="36"/>
  <c r="AD58" i="36" s="1"/>
  <c r="Y68" i="36"/>
  <c r="AD68" i="36" s="1"/>
  <c r="AS68" i="36" s="1"/>
  <c r="Y64" i="36"/>
  <c r="AD64" i="36" s="1"/>
  <c r="Y63" i="36"/>
  <c r="AD63" i="36" s="1"/>
  <c r="AS63" i="36" s="1"/>
  <c r="Y57" i="36"/>
  <c r="AD57" i="36" s="1"/>
  <c r="AS57" i="36" s="1"/>
  <c r="Y177" i="36"/>
  <c r="AD177" i="36" s="1"/>
  <c r="AN177" i="36" s="1"/>
  <c r="Y195" i="36"/>
  <c r="AD195" i="36" s="1"/>
  <c r="Y191" i="36"/>
  <c r="AD191" i="36" s="1"/>
  <c r="Y196" i="36"/>
  <c r="AD196" i="36" s="1"/>
  <c r="Y176" i="36"/>
  <c r="AD176" i="36" s="1"/>
  <c r="AN176" i="36" s="1"/>
  <c r="Y186" i="36"/>
  <c r="AD186" i="36" s="1"/>
  <c r="V73" i="36"/>
  <c r="AA73" i="36" s="1"/>
  <c r="AF73" i="36" s="1"/>
  <c r="V59" i="36"/>
  <c r="AA59" i="36" s="1"/>
  <c r="AP59" i="36" s="1"/>
  <c r="V68" i="36"/>
  <c r="AA68" i="36" s="1"/>
  <c r="AK68" i="36" s="1"/>
  <c r="V69" i="36"/>
  <c r="AA69" i="36" s="1"/>
  <c r="AF69" i="36" s="1"/>
  <c r="V72" i="36"/>
  <c r="AA72" i="36" s="1"/>
  <c r="V55" i="36"/>
  <c r="AA55" i="36" s="1"/>
  <c r="W63" i="36"/>
  <c r="AB63" i="36" s="1"/>
  <c r="AQ63" i="36" s="1"/>
  <c r="W71" i="36"/>
  <c r="AB71" i="36" s="1"/>
  <c r="O104" i="46"/>
  <c r="O14" i="46"/>
  <c r="T14" i="46"/>
  <c r="Q14" i="46"/>
  <c r="P14" i="46"/>
  <c r="M14" i="46"/>
  <c r="L99" i="46"/>
  <c r="O99" i="46" s="1"/>
  <c r="W182" i="36"/>
  <c r="AB182" i="36" s="1"/>
  <c r="AL182" i="36" s="1"/>
  <c r="W186" i="36"/>
  <c r="AB186" i="36" s="1"/>
  <c r="AG186" i="36" s="1"/>
  <c r="W196" i="36"/>
  <c r="AB196" i="36" s="1"/>
  <c r="AG196" i="36" s="1"/>
  <c r="W190" i="36"/>
  <c r="AB190" i="36" s="1"/>
  <c r="M190" i="46"/>
  <c r="T190" i="46"/>
  <c r="Q190" i="46"/>
  <c r="P190" i="46"/>
  <c r="O190" i="46"/>
  <c r="T6" i="46"/>
  <c r="P6" i="46"/>
  <c r="M6" i="46"/>
  <c r="Q6" i="46"/>
  <c r="T96" i="46"/>
  <c r="P96" i="46"/>
  <c r="Q96" i="46"/>
  <c r="O96" i="46"/>
  <c r="L71" i="46"/>
  <c r="V113" i="36"/>
  <c r="AA113" i="36" s="1"/>
  <c r="V114" i="36"/>
  <c r="AA114" i="36" s="1"/>
  <c r="V111" i="36"/>
  <c r="AA111" i="36" s="1"/>
  <c r="V177" i="36"/>
  <c r="AA177" i="36" s="1"/>
  <c r="AP177" i="36" s="1"/>
  <c r="O145" i="46"/>
  <c r="T145" i="46"/>
  <c r="Q145" i="46"/>
  <c r="P145" i="46"/>
  <c r="Q8" i="46"/>
  <c r="P8" i="46"/>
  <c r="T8" i="46"/>
  <c r="M9" i="46"/>
  <c r="T63" i="46"/>
  <c r="P63" i="46"/>
  <c r="L105" i="46"/>
  <c r="O105" i="46" s="1"/>
  <c r="V145" i="36"/>
  <c r="AA145" i="36" s="1"/>
  <c r="V148" i="36"/>
  <c r="AA148" i="36" s="1"/>
  <c r="AP148" i="36" s="1"/>
  <c r="V142" i="36"/>
  <c r="AA142" i="36" s="1"/>
  <c r="AF142" i="36" s="1"/>
  <c r="V141" i="36"/>
  <c r="AA141" i="36" s="1"/>
  <c r="AF141" i="36" s="1"/>
  <c r="V140" i="36"/>
  <c r="AA140" i="36" s="1"/>
  <c r="V136" i="36"/>
  <c r="AA136" i="36" s="1"/>
  <c r="AP136" i="36" s="1"/>
  <c r="V143" i="36"/>
  <c r="AA143" i="36" s="1"/>
  <c r="AK143" i="36" s="1"/>
  <c r="V32" i="36"/>
  <c r="AA32" i="36" s="1"/>
  <c r="V19" i="36"/>
  <c r="AA19" i="36" s="1"/>
  <c r="AF19" i="36" s="1"/>
  <c r="V15" i="36"/>
  <c r="AA15" i="36" s="1"/>
  <c r="AP15" i="36" s="1"/>
  <c r="V24" i="36"/>
  <c r="AA24" i="36" s="1"/>
  <c r="AF24" i="36" s="1"/>
  <c r="V29" i="36"/>
  <c r="AA29" i="36" s="1"/>
  <c r="AP29" i="36" s="1"/>
  <c r="V12" i="36"/>
  <c r="AA12" i="36" s="1"/>
  <c r="Q104" i="46"/>
  <c r="P104" i="46"/>
  <c r="T104" i="46"/>
  <c r="M104" i="46"/>
  <c r="X99" i="36"/>
  <c r="AC99" i="36" s="1"/>
  <c r="AR99" i="36" s="1"/>
  <c r="X102" i="36"/>
  <c r="AC102" i="36" s="1"/>
  <c r="AM102" i="36" s="1"/>
  <c r="X98" i="36"/>
  <c r="AC98" i="36" s="1"/>
  <c r="AH98" i="36" s="1"/>
  <c r="X113" i="36"/>
  <c r="AC113" i="36" s="1"/>
  <c r="X100" i="36"/>
  <c r="AC100" i="36" s="1"/>
  <c r="AH100" i="36" s="1"/>
  <c r="X97" i="36"/>
  <c r="AC97" i="36" s="1"/>
  <c r="AM97" i="36" s="1"/>
  <c r="X112" i="36"/>
  <c r="AC112" i="36" s="1"/>
  <c r="X101" i="36"/>
  <c r="AC101" i="36" s="1"/>
  <c r="AM101" i="36" s="1"/>
  <c r="Y99" i="36"/>
  <c r="AD99" i="36" s="1"/>
  <c r="AI99" i="36" s="1"/>
  <c r="X179" i="36"/>
  <c r="AC179" i="36" s="1"/>
  <c r="AM179" i="36" s="1"/>
  <c r="Y183" i="36"/>
  <c r="AD183" i="36" s="1"/>
  <c r="AI183" i="36" s="1"/>
  <c r="AU183" i="36" s="1"/>
  <c r="AS32" i="36"/>
  <c r="AN32" i="36"/>
  <c r="Y188" i="36"/>
  <c r="AD188" i="36" s="1"/>
  <c r="AS188" i="36" s="1"/>
  <c r="Z194" i="36"/>
  <c r="AE194" i="36" s="1"/>
  <c r="M111" i="46"/>
  <c r="Y107" i="36"/>
  <c r="AD107" i="36" s="1"/>
  <c r="AI107" i="36" s="1"/>
  <c r="Z69" i="36"/>
  <c r="AE69" i="36" s="1"/>
  <c r="Q63" i="46"/>
  <c r="W188" i="36"/>
  <c r="AB188" i="36" s="1"/>
  <c r="W109" i="36"/>
  <c r="AB109" i="36" s="1"/>
  <c r="L56" i="46"/>
  <c r="O97" i="46"/>
  <c r="Q174" i="46"/>
  <c r="P174" i="46"/>
  <c r="M174" i="46"/>
  <c r="O174" i="46"/>
  <c r="T174" i="46"/>
  <c r="AN56" i="36"/>
  <c r="V176" i="36"/>
  <c r="AA176" i="36" s="1"/>
  <c r="V187" i="36"/>
  <c r="AA187" i="36" s="1"/>
  <c r="V193" i="36"/>
  <c r="AA193" i="36" s="1"/>
  <c r="AP193" i="36" s="1"/>
  <c r="V180" i="36"/>
  <c r="AA180" i="36" s="1"/>
  <c r="AF180" i="36" s="1"/>
  <c r="V183" i="36"/>
  <c r="AA183" i="36" s="1"/>
  <c r="AP183" i="36" s="1"/>
  <c r="V196" i="36"/>
  <c r="AA196" i="36" s="1"/>
  <c r="AP196" i="36" s="1"/>
  <c r="V182" i="36"/>
  <c r="AA182" i="36" s="1"/>
  <c r="AK182" i="36" s="1"/>
  <c r="V195" i="36"/>
  <c r="AA195" i="36" s="1"/>
  <c r="AP195" i="36" s="1"/>
  <c r="V172" i="36"/>
  <c r="AA172" i="36" s="1"/>
  <c r="AF154" i="36"/>
  <c r="W152" i="36"/>
  <c r="AB152" i="36" s="1"/>
  <c r="AG152" i="36" s="1"/>
  <c r="W195" i="36"/>
  <c r="AB195" i="36" s="1"/>
  <c r="AL195" i="36" s="1"/>
  <c r="Z59" i="36"/>
  <c r="AE59" i="36" s="1"/>
  <c r="AT59" i="36" s="1"/>
  <c r="X15" i="36"/>
  <c r="AC15" i="36" s="1"/>
  <c r="X70" i="36"/>
  <c r="AC70" i="36" s="1"/>
  <c r="Q146" i="46"/>
  <c r="T181" i="46"/>
  <c r="Q181" i="46"/>
  <c r="M182" i="46"/>
  <c r="P181" i="46"/>
  <c r="O181" i="46"/>
  <c r="L175" i="46"/>
  <c r="O175" i="46" s="1"/>
  <c r="L132" i="46"/>
  <c r="L137" i="46"/>
  <c r="O137" i="46" s="1"/>
  <c r="X114" i="36"/>
  <c r="AC114" i="36" s="1"/>
  <c r="L192" i="46"/>
  <c r="O113" i="46"/>
  <c r="AI21" i="36"/>
  <c r="AU21" i="36" s="1"/>
  <c r="AS21" i="36"/>
  <c r="X185" i="36"/>
  <c r="AC185" i="36" s="1"/>
  <c r="X184" i="36"/>
  <c r="AC184" i="36" s="1"/>
  <c r="X182" i="36"/>
  <c r="AC182" i="36" s="1"/>
  <c r="AM182" i="36" s="1"/>
  <c r="X178" i="36"/>
  <c r="AC178" i="36" s="1"/>
  <c r="AM178" i="36" s="1"/>
  <c r="X190" i="36"/>
  <c r="AC190" i="36" s="1"/>
  <c r="X191" i="36"/>
  <c r="AC191" i="36" s="1"/>
  <c r="AM191" i="36" s="1"/>
  <c r="X176" i="36"/>
  <c r="AC176" i="36" s="1"/>
  <c r="AH176" i="36" s="1"/>
  <c r="X180" i="36"/>
  <c r="AC180" i="36" s="1"/>
  <c r="AM180" i="36" s="1"/>
  <c r="X188" i="36"/>
  <c r="AC188" i="36" s="1"/>
  <c r="X189" i="36"/>
  <c r="AC189" i="36" s="1"/>
  <c r="X181" i="36"/>
  <c r="AC181" i="36" s="1"/>
  <c r="AH181" i="36" s="1"/>
  <c r="X195" i="36"/>
  <c r="AC195" i="36" s="1"/>
  <c r="AR195" i="36" s="1"/>
  <c r="AN26" i="36"/>
  <c r="Y55" i="36"/>
  <c r="AD55" i="36" s="1"/>
  <c r="AN55" i="36" s="1"/>
  <c r="Y30" i="36"/>
  <c r="AD30" i="36" s="1"/>
  <c r="AI30" i="36" s="1"/>
  <c r="X143" i="36"/>
  <c r="AC143" i="36" s="1"/>
  <c r="X16" i="36"/>
  <c r="AC16" i="36" s="1"/>
  <c r="Y110" i="36"/>
  <c r="AD110" i="36" s="1"/>
  <c r="P16" i="46"/>
  <c r="T16" i="46"/>
  <c r="Q16" i="46"/>
  <c r="X56" i="36"/>
  <c r="AC56" i="36" s="1"/>
  <c r="AM56" i="36" s="1"/>
  <c r="X73" i="36"/>
  <c r="AC73" i="36" s="1"/>
  <c r="X59" i="36"/>
  <c r="AC59" i="36" s="1"/>
  <c r="X67" i="36"/>
  <c r="AC67" i="36" s="1"/>
  <c r="X66" i="36"/>
  <c r="AC66" i="36" s="1"/>
  <c r="AH66" i="36" s="1"/>
  <c r="X72" i="36"/>
  <c r="AC72" i="36" s="1"/>
  <c r="AM72" i="36" s="1"/>
  <c r="X54" i="36"/>
  <c r="AC54" i="36" s="1"/>
  <c r="X60" i="36"/>
  <c r="AC60" i="36" s="1"/>
  <c r="AR60" i="36" s="1"/>
  <c r="X58" i="36"/>
  <c r="AC58" i="36" s="1"/>
  <c r="AM58" i="36" s="1"/>
  <c r="P29" i="46"/>
  <c r="T29" i="46"/>
  <c r="Q29" i="46"/>
  <c r="L21" i="46"/>
  <c r="M22" i="46" s="1"/>
  <c r="O106" i="46"/>
  <c r="Q147" i="46"/>
  <c r="T147" i="46"/>
  <c r="P147" i="46"/>
  <c r="V108" i="36"/>
  <c r="AA108" i="36" s="1"/>
  <c r="V112" i="36"/>
  <c r="AA112" i="36" s="1"/>
  <c r="V107" i="36"/>
  <c r="AA107" i="36" s="1"/>
  <c r="V92" i="36"/>
  <c r="AA92" i="36" s="1"/>
  <c r="V97" i="36"/>
  <c r="AA97" i="36" s="1"/>
  <c r="V89" i="36"/>
  <c r="AA89" i="36" s="1"/>
  <c r="V110" i="36"/>
  <c r="AA110" i="36" s="1"/>
  <c r="V102" i="36"/>
  <c r="AA102" i="36" s="1"/>
  <c r="V91" i="36"/>
  <c r="AA91" i="36" s="1"/>
  <c r="V109" i="36"/>
  <c r="AA109" i="36" s="1"/>
  <c r="V90" i="36"/>
  <c r="AA90" i="36" s="1"/>
  <c r="V104" i="36"/>
  <c r="AA104" i="36" s="1"/>
  <c r="V88" i="36"/>
  <c r="AA88" i="36" s="1"/>
  <c r="V94" i="36"/>
  <c r="AA94" i="36" s="1"/>
  <c r="V93" i="36"/>
  <c r="AA93" i="36" s="1"/>
  <c r="V103" i="36"/>
  <c r="AA103" i="36" s="1"/>
  <c r="Z148" i="36"/>
  <c r="AE148" i="36" s="1"/>
  <c r="Z147" i="36"/>
  <c r="AE147" i="36" s="1"/>
  <c r="Z149" i="36"/>
  <c r="AE149" i="36" s="1"/>
  <c r="Z150" i="36"/>
  <c r="AE150" i="36" s="1"/>
  <c r="Z144" i="36"/>
  <c r="AE144" i="36" s="1"/>
  <c r="Z129" i="36"/>
  <c r="AE129" i="36" s="1"/>
  <c r="O153" i="46"/>
  <c r="Q153" i="46"/>
  <c r="T153" i="46"/>
  <c r="P153" i="46"/>
  <c r="L30" i="46"/>
  <c r="O30" i="46" s="1"/>
  <c r="Q22" i="46"/>
  <c r="T22" i="46"/>
  <c r="P22" i="46"/>
  <c r="L109" i="46"/>
  <c r="M110" i="46" s="1"/>
  <c r="T103" i="46"/>
  <c r="L12" i="46"/>
  <c r="O170" i="46"/>
  <c r="O48" i="46"/>
  <c r="L94" i="46"/>
  <c r="O94" i="46" s="1"/>
  <c r="W13" i="36"/>
  <c r="AB13" i="36" s="1"/>
  <c r="W22" i="36"/>
  <c r="AB22" i="36" s="1"/>
  <c r="W14" i="36"/>
  <c r="AB14" i="36" s="1"/>
  <c r="W10" i="36"/>
  <c r="AB10" i="36" s="1"/>
  <c r="W9" i="36"/>
  <c r="AB9" i="36" s="1"/>
  <c r="W12" i="36"/>
  <c r="AB12" i="36" s="1"/>
  <c r="W24" i="36"/>
  <c r="AB24" i="36" s="1"/>
  <c r="W23" i="36"/>
  <c r="AB23" i="36" s="1"/>
  <c r="W25" i="36"/>
  <c r="AB25" i="36" s="1"/>
  <c r="W26" i="36"/>
  <c r="AB26" i="36" s="1"/>
  <c r="W15" i="36"/>
  <c r="AB15" i="36" s="1"/>
  <c r="W6" i="36"/>
  <c r="AB6" i="36" s="1"/>
  <c r="W11" i="36"/>
  <c r="AB11" i="36" s="1"/>
  <c r="W29" i="36"/>
  <c r="AB29" i="36" s="1"/>
  <c r="W8" i="36"/>
  <c r="AB8" i="36" s="1"/>
  <c r="W7" i="36"/>
  <c r="AB7" i="36" s="1"/>
  <c r="L188" i="46"/>
  <c r="L53" i="46"/>
  <c r="O53" i="46" s="1"/>
  <c r="T138" i="46"/>
  <c r="M138" i="46"/>
  <c r="Q138" i="46"/>
  <c r="P138" i="46"/>
  <c r="O133" i="46"/>
  <c r="L102" i="46"/>
  <c r="O102" i="46"/>
  <c r="L62" i="46"/>
  <c r="O62" i="46" s="1"/>
  <c r="O16" i="46"/>
  <c r="L10" i="46"/>
  <c r="M11" i="46" s="1"/>
  <c r="X68" i="36"/>
  <c r="AC68" i="36" s="1"/>
  <c r="X47" i="36"/>
  <c r="AC47" i="36" s="1"/>
  <c r="X57" i="36"/>
  <c r="AC57" i="36" s="1"/>
  <c r="X49" i="36"/>
  <c r="AC49" i="36" s="1"/>
  <c r="X69" i="36"/>
  <c r="AC69" i="36" s="1"/>
  <c r="X52" i="36"/>
  <c r="AC52" i="36" s="1"/>
  <c r="X62" i="36"/>
  <c r="AC62" i="36" s="1"/>
  <c r="X61" i="36"/>
  <c r="AC61" i="36" s="1"/>
  <c r="X48" i="36"/>
  <c r="AC48" i="36" s="1"/>
  <c r="X71" i="36"/>
  <c r="AC71" i="36" s="1"/>
  <c r="X65" i="36"/>
  <c r="AC65" i="36" s="1"/>
  <c r="X50" i="36"/>
  <c r="AC50" i="36" s="1"/>
  <c r="W187" i="36"/>
  <c r="AB187" i="36" s="1"/>
  <c r="W180" i="36"/>
  <c r="AB180" i="36" s="1"/>
  <c r="W191" i="36"/>
  <c r="AB191" i="36" s="1"/>
  <c r="W175" i="36"/>
  <c r="AB175" i="36" s="1"/>
  <c r="W171" i="36"/>
  <c r="AB171" i="36" s="1"/>
  <c r="W177" i="36"/>
  <c r="AB177" i="36" s="1"/>
  <c r="W184" i="36"/>
  <c r="AB184" i="36" s="1"/>
  <c r="W193" i="36"/>
  <c r="AB193" i="36" s="1"/>
  <c r="W185" i="36"/>
  <c r="AB185" i="36" s="1"/>
  <c r="W174" i="36"/>
  <c r="AB174" i="36" s="1"/>
  <c r="W192" i="36"/>
  <c r="AB192" i="36" s="1"/>
  <c r="W173" i="36"/>
  <c r="AB173" i="36" s="1"/>
  <c r="W178" i="36"/>
  <c r="AB178" i="36" s="1"/>
  <c r="W176" i="36"/>
  <c r="AB176" i="36" s="1"/>
  <c r="W170" i="36"/>
  <c r="AB170" i="36" s="1"/>
  <c r="W172" i="36"/>
  <c r="AB172" i="36" s="1"/>
  <c r="W189" i="36"/>
  <c r="AB189" i="36" s="1"/>
  <c r="W194" i="36"/>
  <c r="AB194" i="36" s="1"/>
  <c r="X106" i="36"/>
  <c r="AC106" i="36" s="1"/>
  <c r="X110" i="36"/>
  <c r="AC110" i="36" s="1"/>
  <c r="X96" i="36"/>
  <c r="AC96" i="36" s="1"/>
  <c r="X105" i="36"/>
  <c r="AC105" i="36" s="1"/>
  <c r="X107" i="36"/>
  <c r="AC107" i="36" s="1"/>
  <c r="X88" i="36"/>
  <c r="AC88" i="36" s="1"/>
  <c r="X109" i="36"/>
  <c r="AC109" i="36" s="1"/>
  <c r="X104" i="36"/>
  <c r="AC104" i="36" s="1"/>
  <c r="X103" i="36"/>
  <c r="AC103" i="36" s="1"/>
  <c r="X93" i="36"/>
  <c r="AC93" i="36" s="1"/>
  <c r="X111" i="36"/>
  <c r="AC111" i="36" s="1"/>
  <c r="X94" i="36"/>
  <c r="AC94" i="36" s="1"/>
  <c r="X95" i="36"/>
  <c r="AC95" i="36" s="1"/>
  <c r="W88" i="36"/>
  <c r="AB88" i="36" s="1"/>
  <c r="W89" i="36"/>
  <c r="AB89" i="36" s="1"/>
  <c r="W113" i="36"/>
  <c r="AB113" i="36" s="1"/>
  <c r="W110" i="36"/>
  <c r="AB110" i="36" s="1"/>
  <c r="W98" i="36"/>
  <c r="AB98" i="36" s="1"/>
  <c r="W108" i="36"/>
  <c r="AB108" i="36" s="1"/>
  <c r="W100" i="36"/>
  <c r="AB100" i="36" s="1"/>
  <c r="W101" i="36"/>
  <c r="AB101" i="36" s="1"/>
  <c r="W91" i="36"/>
  <c r="AB91" i="36" s="1"/>
  <c r="W92" i="36"/>
  <c r="AB92" i="36" s="1"/>
  <c r="W95" i="36"/>
  <c r="AB95" i="36" s="1"/>
  <c r="W93" i="36"/>
  <c r="AB93" i="36" s="1"/>
  <c r="W97" i="36"/>
  <c r="AB97" i="36" s="1"/>
  <c r="W111" i="36"/>
  <c r="AB111" i="36" s="1"/>
  <c r="W90" i="36"/>
  <c r="AB90" i="36" s="1"/>
  <c r="O186" i="46"/>
  <c r="Q186" i="46"/>
  <c r="P186" i="46"/>
  <c r="T186" i="46"/>
  <c r="L187" i="46"/>
  <c r="O187" i="46" s="1"/>
  <c r="L130" i="46"/>
  <c r="M131" i="46" s="1"/>
  <c r="O146" i="46"/>
  <c r="M23" i="46"/>
  <c r="O29" i="46"/>
  <c r="T142" i="46"/>
  <c r="P142" i="46"/>
  <c r="Q142" i="46"/>
  <c r="V51" i="36"/>
  <c r="AA51" i="36" s="1"/>
  <c r="V53" i="36"/>
  <c r="AA53" i="36" s="1"/>
  <c r="V61" i="36"/>
  <c r="AA61" i="36" s="1"/>
  <c r="V58" i="36"/>
  <c r="AA58" i="36" s="1"/>
  <c r="V57" i="36"/>
  <c r="AA57" i="36" s="1"/>
  <c r="V67" i="36"/>
  <c r="AA67" i="36" s="1"/>
  <c r="V63" i="36"/>
  <c r="AA63" i="36" s="1"/>
  <c r="V65" i="36"/>
  <c r="AA65" i="36" s="1"/>
  <c r="V60" i="36"/>
  <c r="AA60" i="36" s="1"/>
  <c r="V62" i="36"/>
  <c r="AA62" i="36" s="1"/>
  <c r="V70" i="36"/>
  <c r="AA70" i="36" s="1"/>
  <c r="V64" i="36"/>
  <c r="AA64" i="36" s="1"/>
  <c r="V56" i="36"/>
  <c r="AA56" i="36" s="1"/>
  <c r="V47" i="36"/>
  <c r="AA47" i="36" s="1"/>
  <c r="V54" i="36"/>
  <c r="AA54" i="36" s="1"/>
  <c r="V52" i="36"/>
  <c r="AA52" i="36" s="1"/>
  <c r="V66" i="36"/>
  <c r="AA66" i="36" s="1"/>
  <c r="Y109" i="36"/>
  <c r="AD109" i="36" s="1"/>
  <c r="Y92" i="36"/>
  <c r="AD92" i="36" s="1"/>
  <c r="Y104" i="36"/>
  <c r="AD104" i="36" s="1"/>
  <c r="Y89" i="36"/>
  <c r="AD89" i="36" s="1"/>
  <c r="Y96" i="36"/>
  <c r="AD96" i="36" s="1"/>
  <c r="Y111" i="36"/>
  <c r="AD111" i="36" s="1"/>
  <c r="Y100" i="36"/>
  <c r="AD100" i="36" s="1"/>
  <c r="Y114" i="36"/>
  <c r="AD114" i="36" s="1"/>
  <c r="Y93" i="36"/>
  <c r="AD93" i="36" s="1"/>
  <c r="Y113" i="36"/>
  <c r="AD113" i="36" s="1"/>
  <c r="Y90" i="36"/>
  <c r="AD90" i="36" s="1"/>
  <c r="Y91" i="36"/>
  <c r="AD91" i="36" s="1"/>
  <c r="Y95" i="36"/>
  <c r="AD95" i="36" s="1"/>
  <c r="Y88" i="36"/>
  <c r="AD88" i="36" s="1"/>
  <c r="Y106" i="36"/>
  <c r="AD106" i="36" s="1"/>
  <c r="Y103" i="36"/>
  <c r="AD103" i="36" s="1"/>
  <c r="Y102" i="36"/>
  <c r="AD102" i="36" s="1"/>
  <c r="Y94" i="36"/>
  <c r="AD94" i="36" s="1"/>
  <c r="X187" i="36"/>
  <c r="AC187" i="36" s="1"/>
  <c r="X172" i="36"/>
  <c r="AC172" i="36" s="1"/>
  <c r="X196" i="36"/>
  <c r="AC196" i="36" s="1"/>
  <c r="X193" i="36"/>
  <c r="AC193" i="36" s="1"/>
  <c r="X173" i="36"/>
  <c r="AC173" i="36" s="1"/>
  <c r="X194" i="36"/>
  <c r="AC194" i="36" s="1"/>
  <c r="X186" i="36"/>
  <c r="AC186" i="36" s="1"/>
  <c r="X170" i="36"/>
  <c r="AC170" i="36" s="1"/>
  <c r="X175" i="36"/>
  <c r="AC175" i="36" s="1"/>
  <c r="X174" i="36"/>
  <c r="AC174" i="36" s="1"/>
  <c r="X171" i="36"/>
  <c r="AC171" i="36" s="1"/>
  <c r="Z32" i="36"/>
  <c r="AE32" i="36" s="1"/>
  <c r="Z9" i="36"/>
  <c r="AE9" i="36" s="1"/>
  <c r="Z28" i="36"/>
  <c r="AE28" i="36" s="1"/>
  <c r="Z14" i="36"/>
  <c r="AE14" i="36" s="1"/>
  <c r="Z6" i="36"/>
  <c r="AE6" i="36" s="1"/>
  <c r="Z15" i="36"/>
  <c r="AE15" i="36" s="1"/>
  <c r="Z12" i="36"/>
  <c r="AE12" i="36" s="1"/>
  <c r="Z21" i="36"/>
  <c r="AE21" i="36" s="1"/>
  <c r="Z8" i="36"/>
  <c r="AE8" i="36" s="1"/>
  <c r="Z16" i="36"/>
  <c r="AE16" i="36" s="1"/>
  <c r="Z29" i="36"/>
  <c r="AE29" i="36" s="1"/>
  <c r="Z10" i="36"/>
  <c r="AE10" i="36" s="1"/>
  <c r="Z27" i="36"/>
  <c r="AE27" i="36" s="1"/>
  <c r="Z25" i="36"/>
  <c r="AE25" i="36" s="1"/>
  <c r="Z23" i="36"/>
  <c r="AE23" i="36" s="1"/>
  <c r="Z11" i="36"/>
  <c r="AE11" i="36" s="1"/>
  <c r="Z17" i="36"/>
  <c r="AE17" i="36" s="1"/>
  <c r="Z30" i="36"/>
  <c r="AE30" i="36" s="1"/>
  <c r="Z26" i="36"/>
  <c r="AE26" i="36" s="1"/>
  <c r="Z7" i="36"/>
  <c r="AE7" i="36" s="1"/>
  <c r="Z19" i="36"/>
  <c r="AE19" i="36" s="1"/>
  <c r="Z13" i="36"/>
  <c r="AE13" i="36" s="1"/>
  <c r="Z24" i="36"/>
  <c r="AE24" i="36" s="1"/>
  <c r="Z31" i="36"/>
  <c r="AE31" i="36" s="1"/>
  <c r="Z18" i="36"/>
  <c r="AE18" i="36" s="1"/>
  <c r="L150" i="46"/>
  <c r="O150" i="46" s="1"/>
  <c r="L91" i="46"/>
  <c r="O91" i="46"/>
  <c r="Q128" i="46"/>
  <c r="P128" i="46"/>
  <c r="T128" i="46"/>
  <c r="L67" i="46"/>
  <c r="O67" i="46" s="1"/>
  <c r="W183" i="36"/>
  <c r="AB183" i="36" s="1"/>
  <c r="L169" i="46"/>
  <c r="O169" i="46" s="1"/>
  <c r="O20" i="46"/>
  <c r="P20" i="46"/>
  <c r="Q20" i="46"/>
  <c r="T20" i="46"/>
  <c r="L183" i="46"/>
  <c r="O183" i="46" s="1"/>
  <c r="L47" i="46"/>
  <c r="L70" i="46"/>
  <c r="L7" i="46"/>
  <c r="O7" i="46" s="1"/>
  <c r="O192" i="46"/>
  <c r="O148" i="46"/>
  <c r="O131" i="46"/>
  <c r="V133" i="36"/>
  <c r="AA133" i="36" s="1"/>
  <c r="V132" i="36"/>
  <c r="AA132" i="36" s="1"/>
  <c r="V150" i="36"/>
  <c r="AA150" i="36" s="1"/>
  <c r="V129" i="36"/>
  <c r="AA129" i="36" s="1"/>
  <c r="V153" i="36"/>
  <c r="AA153" i="36" s="1"/>
  <c r="V131" i="36"/>
  <c r="AA131" i="36" s="1"/>
  <c r="V149" i="36"/>
  <c r="AA149" i="36" s="1"/>
  <c r="V151" i="36"/>
  <c r="AA151" i="36" s="1"/>
  <c r="V137" i="36"/>
  <c r="AA137" i="36" s="1"/>
  <c r="V135" i="36"/>
  <c r="AA135" i="36" s="1"/>
  <c r="V144" i="36"/>
  <c r="AA144" i="36" s="1"/>
  <c r="V130" i="36"/>
  <c r="AA130" i="36" s="1"/>
  <c r="V134" i="36"/>
  <c r="AA134" i="36" s="1"/>
  <c r="V138" i="36"/>
  <c r="AA138" i="36" s="1"/>
  <c r="V139" i="36"/>
  <c r="AA139" i="36" s="1"/>
  <c r="V146" i="36"/>
  <c r="AA146" i="36" s="1"/>
  <c r="W60" i="36"/>
  <c r="AB60" i="36" s="1"/>
  <c r="W73" i="36"/>
  <c r="AB73" i="36" s="1"/>
  <c r="W72" i="36"/>
  <c r="AB72" i="36" s="1"/>
  <c r="W70" i="36"/>
  <c r="AB70" i="36" s="1"/>
  <c r="W49" i="36"/>
  <c r="AB49" i="36" s="1"/>
  <c r="W48" i="36"/>
  <c r="AB48" i="36" s="1"/>
  <c r="W52" i="36"/>
  <c r="AB52" i="36" s="1"/>
  <c r="W68" i="36"/>
  <c r="AB68" i="36" s="1"/>
  <c r="W65" i="36"/>
  <c r="AB65" i="36" s="1"/>
  <c r="W57" i="36"/>
  <c r="AB57" i="36" s="1"/>
  <c r="W47" i="36"/>
  <c r="AB47" i="36" s="1"/>
  <c r="W66" i="36"/>
  <c r="AB66" i="36" s="1"/>
  <c r="W61" i="36"/>
  <c r="AB61" i="36" s="1"/>
  <c r="W69" i="36"/>
  <c r="AB69" i="36" s="1"/>
  <c r="W62" i="36"/>
  <c r="AB62" i="36" s="1"/>
  <c r="W67" i="36"/>
  <c r="AB67" i="36" s="1"/>
  <c r="W50" i="36"/>
  <c r="AB50" i="36" s="1"/>
  <c r="W55" i="36"/>
  <c r="AB55" i="36" s="1"/>
  <c r="W58" i="36"/>
  <c r="AB58" i="36" s="1"/>
  <c r="W64" i="36"/>
  <c r="AB64" i="36" s="1"/>
  <c r="W56" i="36"/>
  <c r="AB56" i="36" s="1"/>
  <c r="W59" i="36"/>
  <c r="AB59" i="36" s="1"/>
  <c r="W51" i="36"/>
  <c r="AB51" i="36" s="1"/>
  <c r="Y179" i="36"/>
  <c r="AD179" i="36" s="1"/>
  <c r="Y180" i="36"/>
  <c r="AD180" i="36" s="1"/>
  <c r="Y193" i="36"/>
  <c r="AD193" i="36" s="1"/>
  <c r="Y175" i="36"/>
  <c r="AD175" i="36" s="1"/>
  <c r="Y192" i="36"/>
  <c r="AD192" i="36" s="1"/>
  <c r="Y173" i="36"/>
  <c r="AD173" i="36" s="1"/>
  <c r="Y187" i="36"/>
  <c r="AD187" i="36" s="1"/>
  <c r="Y170" i="36"/>
  <c r="AD170" i="36" s="1"/>
  <c r="Y185" i="36"/>
  <c r="AD185" i="36" s="1"/>
  <c r="Y194" i="36"/>
  <c r="AD194" i="36" s="1"/>
  <c r="Y171" i="36"/>
  <c r="AD171" i="36" s="1"/>
  <c r="Y189" i="36"/>
  <c r="AD189" i="36" s="1"/>
  <c r="Y182" i="36"/>
  <c r="AD182" i="36" s="1"/>
  <c r="Y178" i="36"/>
  <c r="AD178" i="36" s="1"/>
  <c r="Y181" i="36"/>
  <c r="AD181" i="36" s="1"/>
  <c r="Y190" i="36"/>
  <c r="AD190" i="36" s="1"/>
  <c r="Y184" i="36"/>
  <c r="AD184" i="36" s="1"/>
  <c r="Y174" i="36"/>
  <c r="AD174" i="36" s="1"/>
  <c r="Z62" i="36"/>
  <c r="AE62" i="36" s="1"/>
  <c r="Z70" i="36"/>
  <c r="AE70" i="36" s="1"/>
  <c r="Z72" i="36"/>
  <c r="AE72" i="36" s="1"/>
  <c r="Z56" i="36"/>
  <c r="AE56" i="36" s="1"/>
  <c r="Z48" i="36"/>
  <c r="AE48" i="36" s="1"/>
  <c r="Z57" i="36"/>
  <c r="AE57" i="36" s="1"/>
  <c r="Z71" i="36"/>
  <c r="AE71" i="36" s="1"/>
  <c r="Z68" i="36"/>
  <c r="AE68" i="36" s="1"/>
  <c r="Z61" i="36"/>
  <c r="AE61" i="36" s="1"/>
  <c r="Z47" i="36"/>
  <c r="AE47" i="36" s="1"/>
  <c r="Z67" i="36"/>
  <c r="AE67" i="36" s="1"/>
  <c r="L151" i="46"/>
  <c r="O151" i="46" s="1"/>
  <c r="L66" i="46"/>
  <c r="V98" i="36"/>
  <c r="AA98" i="36" s="1"/>
  <c r="L49" i="46"/>
  <c r="O49" i="46" s="1"/>
  <c r="L98" i="46"/>
  <c r="V71" i="36"/>
  <c r="AA71" i="36" s="1"/>
  <c r="L31" i="46"/>
  <c r="O138" i="46"/>
  <c r="L177" i="46"/>
  <c r="L25" i="46"/>
  <c r="O128" i="46"/>
  <c r="L134" i="46"/>
  <c r="Y155" i="36"/>
  <c r="AD155" i="36" s="1"/>
  <c r="Y136" i="36"/>
  <c r="AD136" i="36" s="1"/>
  <c r="Y129" i="36"/>
  <c r="AD129" i="36" s="1"/>
  <c r="Y137" i="36"/>
  <c r="AD137" i="36" s="1"/>
  <c r="Y151" i="36"/>
  <c r="AD151" i="36" s="1"/>
  <c r="Y130" i="36"/>
  <c r="AD130" i="36" s="1"/>
  <c r="Y148" i="36"/>
  <c r="AD148" i="36" s="1"/>
  <c r="Y132" i="36"/>
  <c r="AD132" i="36" s="1"/>
  <c r="Y146" i="36"/>
  <c r="AD146" i="36" s="1"/>
  <c r="Y147" i="36"/>
  <c r="AD147" i="36" s="1"/>
  <c r="Y139" i="36"/>
  <c r="AD139" i="36" s="1"/>
  <c r="Y131" i="36"/>
  <c r="AD131" i="36" s="1"/>
  <c r="Y138" i="36"/>
  <c r="AD138" i="36" s="1"/>
  <c r="Y149" i="36"/>
  <c r="AD149" i="36" s="1"/>
  <c r="Y133" i="36"/>
  <c r="AD133" i="36" s="1"/>
  <c r="Y135" i="36"/>
  <c r="AD135" i="36" s="1"/>
  <c r="Y141" i="36"/>
  <c r="AD141" i="36" s="1"/>
  <c r="Y142" i="36"/>
  <c r="AD142" i="36" s="1"/>
  <c r="Y150" i="36"/>
  <c r="AD150" i="36" s="1"/>
  <c r="Y143" i="36"/>
  <c r="AD143" i="36" s="1"/>
  <c r="Y145" i="36"/>
  <c r="AD145" i="36" s="1"/>
  <c r="Y134" i="36"/>
  <c r="AD134" i="36" s="1"/>
  <c r="Y154" i="36"/>
  <c r="AD154" i="36" s="1"/>
  <c r="Y153" i="36"/>
  <c r="AD153" i="36" s="1"/>
  <c r="Z186" i="36"/>
  <c r="AE186" i="36" s="1"/>
  <c r="Z175" i="36"/>
  <c r="AE175" i="36" s="1"/>
  <c r="Z193" i="36"/>
  <c r="AE193" i="36" s="1"/>
  <c r="Z191" i="36"/>
  <c r="AE191" i="36" s="1"/>
  <c r="Z173" i="36"/>
  <c r="AE173" i="36" s="1"/>
  <c r="Z192" i="36"/>
  <c r="AE192" i="36" s="1"/>
  <c r="Z190" i="36"/>
  <c r="AE190" i="36" s="1"/>
  <c r="Z189" i="36"/>
  <c r="AE189" i="36" s="1"/>
  <c r="Z179" i="36"/>
  <c r="AE179" i="36" s="1"/>
  <c r="Z170" i="36"/>
  <c r="AE170" i="36" s="1"/>
  <c r="Z177" i="36"/>
  <c r="AE177" i="36" s="1"/>
  <c r="Z188" i="36"/>
  <c r="AE188" i="36" s="1"/>
  <c r="Z196" i="36"/>
  <c r="AE196" i="36" s="1"/>
  <c r="Z174" i="36"/>
  <c r="AE174" i="36" s="1"/>
  <c r="Z178" i="36"/>
  <c r="AE178" i="36" s="1"/>
  <c r="Z176" i="36"/>
  <c r="AE176" i="36" s="1"/>
  <c r="Z184" i="36"/>
  <c r="AE184" i="36" s="1"/>
  <c r="Z183" i="36"/>
  <c r="AE183" i="36" s="1"/>
  <c r="Z182" i="36"/>
  <c r="AE182" i="36" s="1"/>
  <c r="Z172" i="36"/>
  <c r="AE172" i="36" s="1"/>
  <c r="Z181" i="36"/>
  <c r="AE181" i="36" s="1"/>
  <c r="Z185" i="36"/>
  <c r="AE185" i="36" s="1"/>
  <c r="V181" i="36"/>
  <c r="AA181" i="36" s="1"/>
  <c r="V175" i="36"/>
  <c r="AA175" i="36" s="1"/>
  <c r="V179" i="36"/>
  <c r="AA179" i="36" s="1"/>
  <c r="V190" i="36"/>
  <c r="AA190" i="36" s="1"/>
  <c r="V188" i="36"/>
  <c r="AA188" i="36" s="1"/>
  <c r="V171" i="36"/>
  <c r="AA171" i="36" s="1"/>
  <c r="V170" i="36"/>
  <c r="AA170" i="36" s="1"/>
  <c r="V191" i="36"/>
  <c r="AA191" i="36" s="1"/>
  <c r="V186" i="36"/>
  <c r="AA186" i="36" s="1"/>
  <c r="V185" i="36"/>
  <c r="AA185" i="36" s="1"/>
  <c r="V192" i="36"/>
  <c r="AA192" i="36" s="1"/>
  <c r="V178" i="36"/>
  <c r="AA178" i="36" s="1"/>
  <c r="V184" i="36"/>
  <c r="AA184" i="36" s="1"/>
  <c r="V173" i="36"/>
  <c r="AA173" i="36" s="1"/>
  <c r="V189" i="36"/>
  <c r="AA189" i="36" s="1"/>
  <c r="V16" i="36"/>
  <c r="AA16" i="36" s="1"/>
  <c r="V27" i="36"/>
  <c r="AA27" i="36" s="1"/>
  <c r="V30" i="36"/>
  <c r="AA30" i="36" s="1"/>
  <c r="V25" i="36"/>
  <c r="AA25" i="36" s="1"/>
  <c r="V22" i="36"/>
  <c r="AA22" i="36" s="1"/>
  <c r="V18" i="36"/>
  <c r="AA18" i="36" s="1"/>
  <c r="V13" i="36"/>
  <c r="AA13" i="36" s="1"/>
  <c r="V21" i="36"/>
  <c r="AA21" i="36" s="1"/>
  <c r="V10" i="36"/>
  <c r="AA10" i="36" s="1"/>
  <c r="V17" i="36"/>
  <c r="AA17" i="36" s="1"/>
  <c r="V26" i="36"/>
  <c r="AA26" i="36" s="1"/>
  <c r="V8" i="36"/>
  <c r="AA8" i="36" s="1"/>
  <c r="V6" i="36"/>
  <c r="AA6" i="36" s="1"/>
  <c r="V9" i="36"/>
  <c r="AA9" i="36" s="1"/>
  <c r="V11" i="36"/>
  <c r="AA11" i="36" s="1"/>
  <c r="V23" i="36"/>
  <c r="AA23" i="36" s="1"/>
  <c r="V7" i="36"/>
  <c r="AA7" i="36" s="1"/>
  <c r="V31" i="36"/>
  <c r="AA31" i="36" s="1"/>
  <c r="V14" i="36"/>
  <c r="AA14" i="36" s="1"/>
  <c r="V28" i="36"/>
  <c r="AA28" i="36" s="1"/>
  <c r="L154" i="46"/>
  <c r="O154" i="46" s="1"/>
  <c r="X108" i="36"/>
  <c r="AC108" i="36" s="1"/>
  <c r="O11" i="46"/>
  <c r="P11" i="46"/>
  <c r="T11" i="46"/>
  <c r="Q11" i="46"/>
  <c r="L178" i="46"/>
  <c r="O178" i="46" s="1"/>
  <c r="L18" i="46"/>
  <c r="O18" i="46" s="1"/>
  <c r="L179" i="46"/>
  <c r="O179" i="46" s="1"/>
  <c r="P184" i="46"/>
  <c r="T184" i="46"/>
  <c r="O184" i="46"/>
  <c r="Q184" i="46"/>
  <c r="O134" i="46"/>
  <c r="L15" i="46"/>
  <c r="M16" i="46" s="1"/>
  <c r="AQ71" i="36"/>
  <c r="AG71" i="36"/>
  <c r="AL71" i="36"/>
  <c r="AF147" i="36"/>
  <c r="AK147" i="36"/>
  <c r="AP147" i="36"/>
  <c r="AS31" i="36"/>
  <c r="AN31" i="36"/>
  <c r="AN188" i="36"/>
  <c r="AI188" i="36"/>
  <c r="AF194" i="36"/>
  <c r="AK194" i="36"/>
  <c r="AP194" i="36"/>
  <c r="AS108" i="36"/>
  <c r="AI108" i="36"/>
  <c r="AN108" i="36"/>
  <c r="AJ108" i="36"/>
  <c r="AN21" i="36"/>
  <c r="AG114" i="36"/>
  <c r="AQ114" i="36"/>
  <c r="AI97" i="36"/>
  <c r="AN97" i="36"/>
  <c r="AJ139" i="36"/>
  <c r="AO139" i="36"/>
  <c r="AT139" i="36"/>
  <c r="M47" i="46"/>
  <c r="P46" i="46"/>
  <c r="Q46" i="46"/>
  <c r="O46" i="46"/>
  <c r="T46" i="46"/>
  <c r="AM195" i="36"/>
  <c r="AI64" i="36"/>
  <c r="AN64" i="36"/>
  <c r="AS64" i="36"/>
  <c r="AR181" i="36"/>
  <c r="AM181" i="36"/>
  <c r="O136" i="46"/>
  <c r="T136" i="46"/>
  <c r="P136" i="46"/>
  <c r="Q136" i="46"/>
  <c r="M136" i="46"/>
  <c r="M137" i="46"/>
  <c r="AS186" i="36"/>
  <c r="AI186" i="36"/>
  <c r="AN186" i="36"/>
  <c r="AI27" i="36"/>
  <c r="AN27" i="36"/>
  <c r="AM91" i="36"/>
  <c r="AH91" i="36"/>
  <c r="AR91" i="36"/>
  <c r="AP48" i="36"/>
  <c r="AF48" i="36"/>
  <c r="AK48" i="36"/>
  <c r="T61" i="46"/>
  <c r="P61" i="46"/>
  <c r="Q61" i="46"/>
  <c r="O61" i="46"/>
  <c r="T152" i="46"/>
  <c r="O152" i="46"/>
  <c r="P152" i="46"/>
  <c r="Q152" i="46"/>
  <c r="M153" i="46"/>
  <c r="M152" i="46"/>
  <c r="AI140" i="36"/>
  <c r="AS140" i="36"/>
  <c r="AN140" i="36"/>
  <c r="AR136" i="36"/>
  <c r="AH136" i="36"/>
  <c r="AM136" i="36"/>
  <c r="AK174" i="36"/>
  <c r="AP174" i="36"/>
  <c r="AF174" i="36"/>
  <c r="AM143" i="36"/>
  <c r="AR143" i="36"/>
  <c r="AH143" i="36"/>
  <c r="AF155" i="36"/>
  <c r="AP155" i="36"/>
  <c r="AK155" i="36"/>
  <c r="AO103" i="36"/>
  <c r="AT103" i="36"/>
  <c r="AJ103" i="36"/>
  <c r="AT53" i="36"/>
  <c r="AO53" i="36"/>
  <c r="AJ53" i="36"/>
  <c r="AG109" i="36"/>
  <c r="AQ109" i="36"/>
  <c r="AL109" i="36"/>
  <c r="AP95" i="36"/>
  <c r="AK95" i="36"/>
  <c r="AF95" i="36"/>
  <c r="AH16" i="36"/>
  <c r="AM16" i="36"/>
  <c r="AR16" i="36"/>
  <c r="AL140" i="36"/>
  <c r="AQ140" i="36"/>
  <c r="AG140" i="36"/>
  <c r="AQ142" i="36"/>
  <c r="AH153" i="36"/>
  <c r="AM153" i="36"/>
  <c r="AR153" i="36"/>
  <c r="AO153" i="36"/>
  <c r="AP105" i="36"/>
  <c r="AK105" i="36"/>
  <c r="AK12" i="36"/>
  <c r="AF12" i="36"/>
  <c r="AP12" i="36"/>
  <c r="AL112" i="36"/>
  <c r="AQ112" i="36"/>
  <c r="AG112" i="36"/>
  <c r="AS58" i="36"/>
  <c r="AI58" i="36"/>
  <c r="AU58" i="36" s="1"/>
  <c r="AN58" i="36"/>
  <c r="AM189" i="36"/>
  <c r="AH189" i="36"/>
  <c r="AR189" i="36"/>
  <c r="P100" i="46"/>
  <c r="Q100" i="46"/>
  <c r="T100" i="46"/>
  <c r="O100" i="46"/>
  <c r="AQ150" i="36"/>
  <c r="AL150" i="36"/>
  <c r="AG150" i="36"/>
  <c r="AR89" i="36"/>
  <c r="AM89" i="36"/>
  <c r="AH89" i="36"/>
  <c r="AK55" i="36"/>
  <c r="AF55" i="36"/>
  <c r="AP55" i="36"/>
  <c r="AG179" i="36"/>
  <c r="AT143" i="36"/>
  <c r="AO143" i="36"/>
  <c r="AJ143" i="36"/>
  <c r="AM145" i="36"/>
  <c r="AR145" i="36"/>
  <c r="AH145" i="36"/>
  <c r="AM139" i="36"/>
  <c r="AH139" i="36"/>
  <c r="AR139" i="36"/>
  <c r="AK172" i="36"/>
  <c r="AF172" i="36"/>
  <c r="AP172" i="36"/>
  <c r="O27" i="46"/>
  <c r="T27" i="46"/>
  <c r="M27" i="46"/>
  <c r="P27" i="46"/>
  <c r="Q27" i="46"/>
  <c r="AL190" i="36"/>
  <c r="AQ190" i="36"/>
  <c r="AG190" i="36"/>
  <c r="AP143" i="36"/>
  <c r="AF143" i="36"/>
  <c r="AT50" i="36"/>
  <c r="AJ50" i="36"/>
  <c r="AO50" i="36"/>
  <c r="AK96" i="36"/>
  <c r="AP96" i="36"/>
  <c r="AF96" i="36"/>
  <c r="AL138" i="36"/>
  <c r="AQ141" i="36"/>
  <c r="AL141" i="36"/>
  <c r="AG141" i="36"/>
  <c r="AR112" i="36"/>
  <c r="AM112" i="36"/>
  <c r="AH112" i="36"/>
  <c r="AI105" i="36"/>
  <c r="AJ130" i="36"/>
  <c r="AO130" i="36"/>
  <c r="AT130" i="36"/>
  <c r="AR188" i="36"/>
  <c r="AM188" i="36"/>
  <c r="AH188" i="36"/>
  <c r="AF29" i="36"/>
  <c r="AI60" i="36"/>
  <c r="AU60" i="36" s="1"/>
  <c r="AS60" i="36"/>
  <c r="AN60" i="36"/>
  <c r="AM176" i="36"/>
  <c r="O144" i="46"/>
  <c r="P144" i="46"/>
  <c r="M145" i="46"/>
  <c r="T144" i="46"/>
  <c r="Q144" i="46"/>
  <c r="M144" i="46"/>
  <c r="AH54" i="36"/>
  <c r="AM54" i="36"/>
  <c r="AR54" i="36"/>
  <c r="AI196" i="36"/>
  <c r="AS196" i="36"/>
  <c r="AN196" i="36"/>
  <c r="AR101" i="36"/>
  <c r="AK69" i="36"/>
  <c r="AP69" i="36"/>
  <c r="AT104" i="36"/>
  <c r="AO104" i="36"/>
  <c r="AJ104" i="36"/>
  <c r="AI13" i="36"/>
  <c r="AS13" i="36"/>
  <c r="AN13" i="36"/>
  <c r="AM152" i="36"/>
  <c r="AF182" i="36"/>
  <c r="AP182" i="36"/>
  <c r="AF136" i="36"/>
  <c r="AO58" i="36"/>
  <c r="AJ58" i="36"/>
  <c r="AT58" i="36"/>
  <c r="AH14" i="36"/>
  <c r="AL151" i="36"/>
  <c r="AG151" i="36"/>
  <c r="AQ151" i="36"/>
  <c r="AQ137" i="36"/>
  <c r="O17" i="46"/>
  <c r="P17" i="46"/>
  <c r="Q17" i="46"/>
  <c r="T17" i="46"/>
  <c r="M17" i="46"/>
  <c r="AT151" i="36"/>
  <c r="AJ151" i="36"/>
  <c r="AO151" i="36"/>
  <c r="AO136" i="36"/>
  <c r="AJ136" i="36"/>
  <c r="AT136" i="36"/>
  <c r="AL17" i="36"/>
  <c r="AQ17" i="36"/>
  <c r="AG17" i="36"/>
  <c r="AG105" i="36"/>
  <c r="AL105" i="36"/>
  <c r="AQ105" i="36"/>
  <c r="AH190" i="36"/>
  <c r="AM190" i="36"/>
  <c r="AR190" i="36"/>
  <c r="AH141" i="36"/>
  <c r="AH72" i="36"/>
  <c r="AN191" i="36"/>
  <c r="AS191" i="36"/>
  <c r="AI191" i="36"/>
  <c r="AN73" i="36"/>
  <c r="AI73" i="36"/>
  <c r="AR97" i="36"/>
  <c r="AH97" i="36"/>
  <c r="AG28" i="36"/>
  <c r="AQ28" i="36"/>
  <c r="AL28" i="36"/>
  <c r="AN15" i="36"/>
  <c r="AR140" i="36"/>
  <c r="AM140" i="36"/>
  <c r="AH140" i="36"/>
  <c r="AK196" i="36"/>
  <c r="AF183" i="36"/>
  <c r="AK183" i="36"/>
  <c r="AP24" i="36"/>
  <c r="AF140" i="36"/>
  <c r="AP140" i="36"/>
  <c r="AK140" i="36"/>
  <c r="AO55" i="36"/>
  <c r="AJ49" i="36"/>
  <c r="AO49" i="36"/>
  <c r="AT49" i="36"/>
  <c r="AM18" i="36"/>
  <c r="AQ153" i="36"/>
  <c r="AG139" i="36"/>
  <c r="AL139" i="36"/>
  <c r="AQ139" i="36"/>
  <c r="AP142" i="36"/>
  <c r="AJ131" i="36"/>
  <c r="AT131" i="36"/>
  <c r="AO131" i="36"/>
  <c r="AT132" i="36"/>
  <c r="AJ132" i="36"/>
  <c r="AO132" i="36"/>
  <c r="AP19" i="36"/>
  <c r="AK19" i="36"/>
  <c r="AQ31" i="36"/>
  <c r="AL31" i="36"/>
  <c r="AG31" i="36"/>
  <c r="AM66" i="36"/>
  <c r="AH67" i="36"/>
  <c r="AR67" i="36"/>
  <c r="AM67" i="36"/>
  <c r="AN195" i="36"/>
  <c r="AI195" i="36"/>
  <c r="AS195" i="36"/>
  <c r="Q28" i="46"/>
  <c r="T28" i="46"/>
  <c r="O28" i="46"/>
  <c r="P28" i="46"/>
  <c r="M28" i="46"/>
  <c r="M29" i="46"/>
  <c r="AS66" i="36"/>
  <c r="AN66" i="36"/>
  <c r="AR100" i="36"/>
  <c r="AM100" i="36"/>
  <c r="O24" i="46"/>
  <c r="P24" i="46"/>
  <c r="T24" i="46"/>
  <c r="M24" i="46"/>
  <c r="Q24" i="46"/>
  <c r="AI25" i="36"/>
  <c r="AF193" i="36"/>
  <c r="AL181" i="36"/>
  <c r="AG181" i="36"/>
  <c r="AQ181" i="36"/>
  <c r="AT111" i="36"/>
  <c r="AJ111" i="36"/>
  <c r="AO111" i="36"/>
  <c r="AT54" i="36"/>
  <c r="AJ54" i="36"/>
  <c r="AO54" i="36"/>
  <c r="AM17" i="36"/>
  <c r="AH17" i="36"/>
  <c r="AR17" i="36"/>
  <c r="AN112" i="36"/>
  <c r="AT140" i="36"/>
  <c r="AO140" i="36"/>
  <c r="AJ140" i="36"/>
  <c r="AJ138" i="36"/>
  <c r="AT138" i="36"/>
  <c r="AO138" i="36"/>
  <c r="AP32" i="36"/>
  <c r="AK32" i="36"/>
  <c r="AF32" i="36"/>
  <c r="AJ171" i="36"/>
  <c r="AT171" i="36"/>
  <c r="AO171" i="36"/>
  <c r="AL21" i="36"/>
  <c r="AG21" i="36"/>
  <c r="AQ21" i="36"/>
  <c r="AL102" i="36"/>
  <c r="AQ102" i="36"/>
  <c r="AG102" i="36"/>
  <c r="AN69" i="36"/>
  <c r="AI69" i="36"/>
  <c r="AS69" i="36"/>
  <c r="AM184" i="36"/>
  <c r="AH184" i="36"/>
  <c r="AR184" i="36"/>
  <c r="AR185" i="36"/>
  <c r="AH185" i="36"/>
  <c r="AM185" i="36"/>
  <c r="AM73" i="36"/>
  <c r="AH73" i="36"/>
  <c r="AR73" i="36"/>
  <c r="AH56" i="36"/>
  <c r="P50" i="46"/>
  <c r="T50" i="46"/>
  <c r="Q50" i="46"/>
  <c r="O50" i="46"/>
  <c r="M50" i="46"/>
  <c r="AM113" i="36"/>
  <c r="AR113" i="36"/>
  <c r="AH113" i="36"/>
  <c r="AM98" i="36"/>
  <c r="AM90" i="36"/>
  <c r="AR90" i="36"/>
  <c r="AH90" i="36"/>
  <c r="AS18" i="36"/>
  <c r="AI18" i="36"/>
  <c r="AU18" i="36" s="1"/>
  <c r="AN18" i="36"/>
  <c r="AH137" i="36"/>
  <c r="AR137" i="36"/>
  <c r="AM137" i="36"/>
  <c r="AP187" i="36"/>
  <c r="AF187" i="36"/>
  <c r="AK187" i="36"/>
  <c r="AR59" i="36"/>
  <c r="AH59" i="36"/>
  <c r="AM59" i="36"/>
  <c r="AK148" i="36"/>
  <c r="AJ99" i="36"/>
  <c r="AO99" i="36"/>
  <c r="AT99" i="36"/>
  <c r="AJ51" i="36"/>
  <c r="AO51" i="36"/>
  <c r="AT51" i="36"/>
  <c r="T55" i="46"/>
  <c r="Q55" i="46"/>
  <c r="O55" i="46"/>
  <c r="P55" i="46"/>
  <c r="AG134" i="36"/>
  <c r="AL134" i="36"/>
  <c r="AQ134" i="36"/>
  <c r="AQ136" i="36"/>
  <c r="AL136" i="36"/>
  <c r="AG136" i="36"/>
  <c r="AJ146" i="36"/>
  <c r="AT69" i="36"/>
  <c r="AO69" i="36"/>
  <c r="AJ69" i="36"/>
  <c r="AJ180" i="36"/>
  <c r="AT180" i="36"/>
  <c r="AO180" i="36"/>
  <c r="AL16" i="36"/>
  <c r="AG16" i="36"/>
  <c r="AQ16" i="36"/>
  <c r="AL53" i="36"/>
  <c r="AQ53" i="36"/>
  <c r="AG53" i="36"/>
  <c r="AS55" i="36"/>
  <c r="AI55" i="36"/>
  <c r="AR177" i="36"/>
  <c r="AH177" i="36"/>
  <c r="AM177" i="36"/>
  <c r="AH192" i="36"/>
  <c r="AM192" i="36"/>
  <c r="AR192" i="36"/>
  <c r="AM53" i="36"/>
  <c r="AH53" i="36"/>
  <c r="AR53" i="36"/>
  <c r="AH51" i="36"/>
  <c r="AR51" i="36"/>
  <c r="AM51" i="36"/>
  <c r="O129" i="46"/>
  <c r="Q129" i="46"/>
  <c r="P129" i="46"/>
  <c r="T129" i="46"/>
  <c r="M129" i="46"/>
  <c r="AH102" i="36"/>
  <c r="AF49" i="36"/>
  <c r="AK49" i="36"/>
  <c r="AP49" i="36"/>
  <c r="AG19" i="36"/>
  <c r="AL19" i="36"/>
  <c r="AQ19" i="36"/>
  <c r="AS144" i="36"/>
  <c r="AN144" i="36"/>
  <c r="AI144" i="36"/>
  <c r="AN20" i="36"/>
  <c r="AS20" i="36"/>
  <c r="AI20" i="36"/>
  <c r="AU20" i="36" s="1"/>
  <c r="AH144" i="36"/>
  <c r="AR144" i="36"/>
  <c r="AM144" i="36"/>
  <c r="AK176" i="36"/>
  <c r="AF176" i="36"/>
  <c r="AP176" i="36"/>
  <c r="P135" i="46"/>
  <c r="O135" i="46"/>
  <c r="Q135" i="46"/>
  <c r="T135" i="46"/>
  <c r="M135" i="46"/>
  <c r="AP145" i="36"/>
  <c r="AF145" i="36"/>
  <c r="AK145" i="36"/>
  <c r="AT96" i="36"/>
  <c r="AJ96" i="36"/>
  <c r="AO96" i="36"/>
  <c r="AO64" i="36"/>
  <c r="AT64" i="36"/>
  <c r="AJ64" i="36"/>
  <c r="T52" i="46"/>
  <c r="O52" i="46"/>
  <c r="P52" i="46"/>
  <c r="Q52" i="46"/>
  <c r="M52" i="46"/>
  <c r="M53" i="46"/>
  <c r="AK100" i="36"/>
  <c r="AP100" i="36"/>
  <c r="AF100" i="36"/>
  <c r="AR10" i="36"/>
  <c r="AH10" i="36"/>
  <c r="AM10" i="36"/>
  <c r="AL155" i="36"/>
  <c r="AQ155" i="36"/>
  <c r="AG155" i="36"/>
  <c r="AL135" i="36"/>
  <c r="AO137" i="36"/>
  <c r="AT137" i="36"/>
  <c r="AJ137" i="36"/>
  <c r="AF101" i="36"/>
  <c r="AP101" i="36"/>
  <c r="AK101" i="36"/>
  <c r="AQ152" i="36"/>
  <c r="AO187" i="36"/>
  <c r="AT187" i="36"/>
  <c r="AJ187" i="36"/>
  <c r="AG54" i="36"/>
  <c r="AQ54" i="36"/>
  <c r="AL54" i="36"/>
  <c r="AN61" i="36"/>
  <c r="AS61" i="36"/>
  <c r="AI61" i="36"/>
  <c r="AH183" i="36"/>
  <c r="AM183" i="36"/>
  <c r="AR183" i="36"/>
  <c r="AH55" i="36"/>
  <c r="AU55" i="36" s="1"/>
  <c r="AM55" i="36"/>
  <c r="AR55" i="36"/>
  <c r="AM63" i="36"/>
  <c r="AR63" i="36"/>
  <c r="AH63" i="36"/>
  <c r="AN172" i="36"/>
  <c r="AI172" i="36"/>
  <c r="AS172" i="36"/>
  <c r="AM92" i="36"/>
  <c r="AH92" i="36"/>
  <c r="AR92" i="36"/>
  <c r="AK50" i="36"/>
  <c r="AF50" i="36"/>
  <c r="AP50" i="36"/>
  <c r="T180" i="46"/>
  <c r="O180" i="46"/>
  <c r="M180" i="46"/>
  <c r="Q180" i="46"/>
  <c r="P180" i="46"/>
  <c r="M181" i="46"/>
  <c r="AL104" i="36"/>
  <c r="AG104" i="36"/>
  <c r="AQ104" i="36"/>
  <c r="T93" i="46"/>
  <c r="M94" i="46"/>
  <c r="O93" i="46"/>
  <c r="Q93" i="46"/>
  <c r="M93" i="46"/>
  <c r="P93" i="46"/>
  <c r="AS30" i="36"/>
  <c r="AH130" i="36"/>
  <c r="AR130" i="36"/>
  <c r="AM130" i="36"/>
  <c r="AM64" i="36"/>
  <c r="AL188" i="36"/>
  <c r="AQ188" i="36"/>
  <c r="AG188" i="36"/>
  <c r="AF152" i="36"/>
  <c r="AK152" i="36"/>
  <c r="AP152" i="36"/>
  <c r="AT106" i="36"/>
  <c r="AO106" i="36"/>
  <c r="AV106" i="36" s="1"/>
  <c r="AJ106" i="36"/>
  <c r="T87" i="46"/>
  <c r="P87" i="46"/>
  <c r="Q87" i="46"/>
  <c r="O87" i="46"/>
  <c r="AP99" i="36"/>
  <c r="AK99" i="36"/>
  <c r="AF99" i="36"/>
  <c r="AR15" i="36"/>
  <c r="AH15" i="36"/>
  <c r="AM15" i="36"/>
  <c r="AL133" i="36"/>
  <c r="AQ133" i="36"/>
  <c r="AG133" i="36"/>
  <c r="AQ130" i="36"/>
  <c r="AG130" i="36"/>
  <c r="AL130" i="36"/>
  <c r="AP172" i="35"/>
  <c r="AP131" i="35"/>
  <c r="AP8" i="35"/>
  <c r="AP90" i="35"/>
  <c r="AP49" i="35"/>
  <c r="X10" i="35"/>
  <c r="AC9" i="35"/>
  <c r="DP555" i="35"/>
  <c r="DQ555" i="35"/>
  <c r="DU554" i="35"/>
  <c r="DV554" i="35"/>
  <c r="DW554" i="35"/>
  <c r="DX554" i="35"/>
  <c r="DT554" i="35"/>
  <c r="DC556" i="35"/>
  <c r="DY555" i="35"/>
  <c r="DF556" i="35"/>
  <c r="EB555" i="35"/>
  <c r="DE556" i="35"/>
  <c r="EA555" i="35"/>
  <c r="DG556" i="35"/>
  <c r="EC555" i="35"/>
  <c r="DD556" i="35"/>
  <c r="DZ555" i="35"/>
  <c r="CJ555" i="35"/>
  <c r="CK555" i="35" s="1"/>
  <c r="CE556" i="35"/>
  <c r="DL556" i="35" s="1"/>
  <c r="CD556" i="35"/>
  <c r="DK556" i="35" s="1"/>
  <c r="CI556" i="35"/>
  <c r="BY557" i="35"/>
  <c r="BZ557" i="35"/>
  <c r="BX557" i="35"/>
  <c r="CH557" i="35"/>
  <c r="AH182" i="36" l="1"/>
  <c r="P103" i="46"/>
  <c r="P146" i="46"/>
  <c r="AI152" i="36"/>
  <c r="AQ94" i="36"/>
  <c r="AR182" i="36"/>
  <c r="M18" i="46"/>
  <c r="AG195" i="36"/>
  <c r="Q103" i="46"/>
  <c r="T146" i="46"/>
  <c r="AL94" i="36"/>
  <c r="Q106" i="46"/>
  <c r="AN152" i="36"/>
  <c r="M130" i="46"/>
  <c r="AR72" i="36"/>
  <c r="AQ195" i="36"/>
  <c r="AN63" i="36"/>
  <c r="M146" i="46"/>
  <c r="T106" i="46"/>
  <c r="Q48" i="46"/>
  <c r="AQ106" i="36"/>
  <c r="AH178" i="36"/>
  <c r="AK136" i="36"/>
  <c r="AH101" i="36"/>
  <c r="AT101" i="36"/>
  <c r="AN57" i="36"/>
  <c r="M48" i="46"/>
  <c r="AI56" i="36"/>
  <c r="AG106" i="36"/>
  <c r="T113" i="46"/>
  <c r="P107" i="46"/>
  <c r="AO146" i="36"/>
  <c r="AS112" i="36"/>
  <c r="AN25" i="36"/>
  <c r="AT155" i="36"/>
  <c r="AW155" i="36" s="1"/>
  <c r="AJ100" i="36"/>
  <c r="AR141" i="36"/>
  <c r="AF195" i="36"/>
  <c r="AQ179" i="36"/>
  <c r="AI68" i="36"/>
  <c r="AL142" i="36"/>
  <c r="AV64" i="36"/>
  <c r="AS99" i="36"/>
  <c r="AR20" i="36"/>
  <c r="AL63" i="36"/>
  <c r="AO155" i="36"/>
  <c r="AT100" i="36"/>
  <c r="AK195" i="36"/>
  <c r="M100" i="46"/>
  <c r="AN68" i="36"/>
  <c r="AN99" i="36"/>
  <c r="AH20" i="36"/>
  <c r="AG63" i="36"/>
  <c r="AL107" i="36"/>
  <c r="AS176" i="36"/>
  <c r="O109" i="46"/>
  <c r="AV20" i="36"/>
  <c r="AG132" i="36"/>
  <c r="AG107" i="36"/>
  <c r="AQ30" i="36"/>
  <c r="AI176" i="36"/>
  <c r="P69" i="46"/>
  <c r="AL30" i="36"/>
  <c r="AL132" i="36"/>
  <c r="AH191" i="36"/>
  <c r="M62" i="46"/>
  <c r="AP106" i="36"/>
  <c r="AO20" i="36"/>
  <c r="Q69" i="46"/>
  <c r="AV105" i="36"/>
  <c r="AW152" i="36"/>
  <c r="AH64" i="36"/>
  <c r="AR191" i="36"/>
  <c r="AF15" i="36"/>
  <c r="AF106" i="36"/>
  <c r="AT20" i="36"/>
  <c r="AK20" i="36"/>
  <c r="M113" i="46"/>
  <c r="AW106" i="36"/>
  <c r="AF148" i="36"/>
  <c r="AJ152" i="36"/>
  <c r="AQ182" i="36"/>
  <c r="AP73" i="36"/>
  <c r="AR98" i="36"/>
  <c r="AR66" i="36"/>
  <c r="AN65" i="36"/>
  <c r="AF196" i="36"/>
  <c r="AK29" i="36"/>
  <c r="AJ101" i="36"/>
  <c r="AL20" i="36"/>
  <c r="AI63" i="36"/>
  <c r="AO145" i="36"/>
  <c r="M184" i="46"/>
  <c r="M186" i="46"/>
  <c r="O10" i="46"/>
  <c r="M185" i="46"/>
  <c r="Q107" i="46"/>
  <c r="O185" i="46"/>
  <c r="AO152" i="36"/>
  <c r="AG182" i="36"/>
  <c r="AS183" i="36"/>
  <c r="AO134" i="36"/>
  <c r="AK73" i="36"/>
  <c r="AI65" i="36"/>
  <c r="AQ20" i="36"/>
  <c r="AQ27" i="36"/>
  <c r="AT145" i="36"/>
  <c r="O15" i="46"/>
  <c r="T185" i="46"/>
  <c r="T107" i="46"/>
  <c r="AT108" i="36"/>
  <c r="AN183" i="36"/>
  <c r="AV183" i="36" s="1"/>
  <c r="AT134" i="36"/>
  <c r="AO60" i="36"/>
  <c r="AG144" i="36"/>
  <c r="AN98" i="36"/>
  <c r="AT133" i="36"/>
  <c r="AL27" i="36"/>
  <c r="P185" i="46"/>
  <c r="M108" i="46"/>
  <c r="M60" i="46"/>
  <c r="Q60" i="46"/>
  <c r="O60" i="46"/>
  <c r="T60" i="46"/>
  <c r="P60" i="46"/>
  <c r="M61" i="46"/>
  <c r="AS107" i="36"/>
  <c r="AJ60" i="36"/>
  <c r="AT141" i="36"/>
  <c r="AQ144" i="36"/>
  <c r="AH138" i="36"/>
  <c r="AL96" i="36"/>
  <c r="AS98" i="36"/>
  <c r="AT52" i="36"/>
  <c r="AJ133" i="36"/>
  <c r="T95" i="46"/>
  <c r="O95" i="46"/>
  <c r="M96" i="46"/>
  <c r="P95" i="46"/>
  <c r="Q95" i="46"/>
  <c r="T69" i="46"/>
  <c r="O69" i="46"/>
  <c r="O173" i="46"/>
  <c r="T173" i="46"/>
  <c r="Q173" i="46"/>
  <c r="P173" i="46"/>
  <c r="M173" i="46"/>
  <c r="AO59" i="36"/>
  <c r="AO141" i="36"/>
  <c r="AP141" i="36"/>
  <c r="AM138" i="36"/>
  <c r="AG96" i="36"/>
  <c r="AJ52" i="36"/>
  <c r="AQ18" i="36"/>
  <c r="AN107" i="36"/>
  <c r="AJ59" i="36"/>
  <c r="AK141" i="36"/>
  <c r="AR178" i="36"/>
  <c r="AH18" i="36"/>
  <c r="AL18" i="36"/>
  <c r="AJ22" i="36"/>
  <c r="AQ138" i="36"/>
  <c r="AH195" i="36"/>
  <c r="O107" i="46"/>
  <c r="M65" i="46"/>
  <c r="T65" i="46"/>
  <c r="Q65" i="46"/>
  <c r="P65" i="46"/>
  <c r="O65" i="46"/>
  <c r="AJ195" i="36"/>
  <c r="AO195" i="36"/>
  <c r="AT195" i="36"/>
  <c r="AI29" i="36"/>
  <c r="AN29" i="36"/>
  <c r="AW195" i="36"/>
  <c r="AO22" i="36"/>
  <c r="AJ178" i="36"/>
  <c r="AT178" i="36"/>
  <c r="AO178" i="36"/>
  <c r="Q98" i="46"/>
  <c r="P98" i="46"/>
  <c r="T98" i="46"/>
  <c r="M98" i="46"/>
  <c r="AN173" i="36"/>
  <c r="AS173" i="36"/>
  <c r="AI173" i="36"/>
  <c r="AR175" i="36"/>
  <c r="AM175" i="36"/>
  <c r="AH175" i="36"/>
  <c r="AH106" i="36"/>
  <c r="AR106" i="36"/>
  <c r="AM106" i="36"/>
  <c r="AG11" i="36"/>
  <c r="AQ11" i="36"/>
  <c r="AL11" i="36"/>
  <c r="AF91" i="36"/>
  <c r="AK91" i="36"/>
  <c r="AP91" i="36"/>
  <c r="AI53" i="36"/>
  <c r="AS53" i="36"/>
  <c r="AN53" i="36"/>
  <c r="AJ91" i="36"/>
  <c r="AT91" i="36"/>
  <c r="AO91" i="36"/>
  <c r="AN23" i="36"/>
  <c r="AI23" i="36"/>
  <c r="AS23" i="36"/>
  <c r="AL131" i="36"/>
  <c r="AQ131" i="36"/>
  <c r="AG131" i="36"/>
  <c r="AP10" i="36"/>
  <c r="AK10" i="36"/>
  <c r="AF10" i="36"/>
  <c r="AU10" i="36" s="1"/>
  <c r="AS134" i="36"/>
  <c r="AI134" i="36"/>
  <c r="AN134" i="36"/>
  <c r="AJ72" i="36"/>
  <c r="AO72" i="36"/>
  <c r="AT72" i="36"/>
  <c r="AK130" i="36"/>
  <c r="AP130" i="36"/>
  <c r="AF130" i="36"/>
  <c r="AT27" i="36"/>
  <c r="AJ27" i="36"/>
  <c r="AO27" i="36"/>
  <c r="AN92" i="36"/>
  <c r="AS92" i="36"/>
  <c r="AI92" i="36"/>
  <c r="AH104" i="36"/>
  <c r="AR104" i="36"/>
  <c r="AM104" i="36"/>
  <c r="AQ6" i="36"/>
  <c r="AG6" i="36"/>
  <c r="AL6" i="36"/>
  <c r="Q56" i="46"/>
  <c r="P56" i="46"/>
  <c r="T56" i="46"/>
  <c r="M57" i="46"/>
  <c r="AM26" i="36"/>
  <c r="AR26" i="36"/>
  <c r="AH26" i="36"/>
  <c r="AI12" i="36"/>
  <c r="AS12" i="36"/>
  <c r="AN12" i="36"/>
  <c r="AQ149" i="36"/>
  <c r="AL149" i="36"/>
  <c r="AG149" i="36"/>
  <c r="AH179" i="36"/>
  <c r="AQ135" i="36"/>
  <c r="AR102" i="36"/>
  <c r="AT142" i="36"/>
  <c r="AK193" i="36"/>
  <c r="AF59" i="36"/>
  <c r="AK142" i="36"/>
  <c r="AK24" i="36"/>
  <c r="AL137" i="36"/>
  <c r="AQ196" i="36"/>
  <c r="AR176" i="36"/>
  <c r="AG103" i="36"/>
  <c r="AM60" i="36"/>
  <c r="AO135" i="36"/>
  <c r="AH58" i="36"/>
  <c r="AP23" i="36"/>
  <c r="AF23" i="36"/>
  <c r="AK23" i="36"/>
  <c r="AF21" i="36"/>
  <c r="AP21" i="36"/>
  <c r="AK21" i="36"/>
  <c r="AV21" i="36" s="1"/>
  <c r="AF189" i="36"/>
  <c r="AK189" i="36"/>
  <c r="AP189" i="36"/>
  <c r="AF170" i="36"/>
  <c r="AK170" i="36"/>
  <c r="AP170" i="36"/>
  <c r="AJ181" i="36"/>
  <c r="AO181" i="36"/>
  <c r="AT181" i="36"/>
  <c r="AJ196" i="36"/>
  <c r="AT196" i="36"/>
  <c r="AW196" i="36" s="1"/>
  <c r="AO196" i="36"/>
  <c r="AJ173" i="36"/>
  <c r="AT173" i="36"/>
  <c r="AO173" i="36"/>
  <c r="AS145" i="36"/>
  <c r="AI145" i="36"/>
  <c r="AN145" i="36"/>
  <c r="AN138" i="36"/>
  <c r="AI138" i="36"/>
  <c r="AS138" i="36"/>
  <c r="AI151" i="36"/>
  <c r="AS151" i="36"/>
  <c r="AN151" i="36"/>
  <c r="P177" i="46"/>
  <c r="M177" i="46"/>
  <c r="T177" i="46"/>
  <c r="Q177" i="46"/>
  <c r="M49" i="46"/>
  <c r="P49" i="46"/>
  <c r="T49" i="46"/>
  <c r="Q49" i="46"/>
  <c r="AO47" i="36"/>
  <c r="AT47" i="36"/>
  <c r="AJ47" i="36"/>
  <c r="AO70" i="36"/>
  <c r="AT70" i="36"/>
  <c r="AW70" i="36" s="1"/>
  <c r="AJ70" i="36"/>
  <c r="AN189" i="36"/>
  <c r="AI189" i="36"/>
  <c r="AS189" i="36"/>
  <c r="AS175" i="36"/>
  <c r="AI175" i="36"/>
  <c r="AN175" i="36"/>
  <c r="AG58" i="36"/>
  <c r="AQ58" i="36"/>
  <c r="AL58" i="36"/>
  <c r="AQ47" i="36"/>
  <c r="AL47" i="36"/>
  <c r="AG47" i="36"/>
  <c r="AG72" i="36"/>
  <c r="AL72" i="36"/>
  <c r="AQ72" i="36"/>
  <c r="AP144" i="36"/>
  <c r="AK144" i="36"/>
  <c r="AV144" i="36" s="1"/>
  <c r="AF144" i="36"/>
  <c r="AP150" i="36"/>
  <c r="AK150" i="36"/>
  <c r="AF150" i="36"/>
  <c r="O70" i="46"/>
  <c r="T70" i="46"/>
  <c r="Q70" i="46"/>
  <c r="P70" i="46"/>
  <c r="M70" i="46"/>
  <c r="T169" i="46"/>
  <c r="P169" i="46"/>
  <c r="Q169" i="46"/>
  <c r="M91" i="46"/>
  <c r="M92" i="46"/>
  <c r="T91" i="46"/>
  <c r="P91" i="46"/>
  <c r="Q91" i="46"/>
  <c r="AT7" i="36"/>
  <c r="AJ7" i="36"/>
  <c r="AO7" i="36"/>
  <c r="AO10" i="36"/>
  <c r="AJ10" i="36"/>
  <c r="AT10" i="36"/>
  <c r="AJ14" i="36"/>
  <c r="AT14" i="36"/>
  <c r="AO14" i="36"/>
  <c r="AH186" i="36"/>
  <c r="AM186" i="36"/>
  <c r="AR186" i="36"/>
  <c r="AS102" i="36"/>
  <c r="AI102" i="36"/>
  <c r="AN102" i="36"/>
  <c r="AN93" i="36"/>
  <c r="AS93" i="36"/>
  <c r="AI93" i="36"/>
  <c r="AS109" i="36"/>
  <c r="AI109" i="36"/>
  <c r="AN109" i="36"/>
  <c r="AF62" i="36"/>
  <c r="AP62" i="36"/>
  <c r="AK62" i="36"/>
  <c r="AF53" i="36"/>
  <c r="AU53" i="36" s="1"/>
  <c r="AK53" i="36"/>
  <c r="AP53" i="36"/>
  <c r="AQ92" i="36"/>
  <c r="AL92" i="36"/>
  <c r="AG92" i="36"/>
  <c r="AL89" i="36"/>
  <c r="AG89" i="36"/>
  <c r="AQ89" i="36"/>
  <c r="AH109" i="36"/>
  <c r="AM109" i="36"/>
  <c r="AR109" i="36"/>
  <c r="AG189" i="36"/>
  <c r="AL189" i="36"/>
  <c r="AQ189" i="36"/>
  <c r="AQ185" i="36"/>
  <c r="AL185" i="36"/>
  <c r="AG185" i="36"/>
  <c r="AG187" i="36"/>
  <c r="AL187" i="36"/>
  <c r="AQ187" i="36"/>
  <c r="AH69" i="36"/>
  <c r="AR69" i="36"/>
  <c r="AM69" i="36"/>
  <c r="T62" i="46"/>
  <c r="P62" i="46"/>
  <c r="Q62" i="46"/>
  <c r="P53" i="46"/>
  <c r="T53" i="46"/>
  <c r="Q53" i="46"/>
  <c r="M54" i="46"/>
  <c r="AL15" i="36"/>
  <c r="AG15" i="36"/>
  <c r="AQ15" i="36"/>
  <c r="AG14" i="36"/>
  <c r="AL14" i="36"/>
  <c r="AQ14" i="36"/>
  <c r="O12" i="46"/>
  <c r="P12" i="46"/>
  <c r="T12" i="46"/>
  <c r="Q12" i="46"/>
  <c r="M12" i="46"/>
  <c r="M13" i="46"/>
  <c r="AK93" i="36"/>
  <c r="AP93" i="36"/>
  <c r="AF93" i="36"/>
  <c r="AK110" i="36"/>
  <c r="AP110" i="36"/>
  <c r="AF110" i="36"/>
  <c r="AO194" i="36"/>
  <c r="AJ194" i="36"/>
  <c r="AT194" i="36"/>
  <c r="AW194" i="36" s="1"/>
  <c r="AP111" i="36"/>
  <c r="AW111" i="36" s="1"/>
  <c r="AF111" i="36"/>
  <c r="AK111" i="36"/>
  <c r="AN50" i="36"/>
  <c r="AS50" i="36"/>
  <c r="AI50" i="36"/>
  <c r="AR30" i="36"/>
  <c r="AM30" i="36"/>
  <c r="AH30" i="36"/>
  <c r="AR19" i="36"/>
  <c r="AH19" i="36"/>
  <c r="AM19" i="36"/>
  <c r="AO90" i="36"/>
  <c r="AT90" i="36"/>
  <c r="AJ90" i="36"/>
  <c r="AO112" i="36"/>
  <c r="AJ112" i="36"/>
  <c r="AT112" i="36"/>
  <c r="AO63" i="36"/>
  <c r="AT63" i="36"/>
  <c r="AJ63" i="36"/>
  <c r="AN8" i="36"/>
  <c r="AS8" i="36"/>
  <c r="AI8" i="36"/>
  <c r="AN6" i="36"/>
  <c r="AI6" i="36"/>
  <c r="AS6" i="36"/>
  <c r="AR132" i="36"/>
  <c r="AH132" i="36"/>
  <c r="AM132" i="36"/>
  <c r="AR146" i="36"/>
  <c r="AM146" i="36"/>
  <c r="AH146" i="36"/>
  <c r="AL143" i="36"/>
  <c r="AQ143" i="36"/>
  <c r="AG143" i="36"/>
  <c r="AF17" i="36"/>
  <c r="AK17" i="36"/>
  <c r="AP17" i="36"/>
  <c r="AS154" i="36"/>
  <c r="AN154" i="36"/>
  <c r="AI154" i="36"/>
  <c r="AO56" i="36"/>
  <c r="AT56" i="36"/>
  <c r="AJ56" i="36"/>
  <c r="AP153" i="36"/>
  <c r="AW153" i="36" s="1"/>
  <c r="AF153" i="36"/>
  <c r="AK153" i="36"/>
  <c r="AT15" i="36"/>
  <c r="AJ15" i="36"/>
  <c r="AO15" i="36"/>
  <c r="AK64" i="36"/>
  <c r="AF64" i="36"/>
  <c r="AP64" i="36"/>
  <c r="AG93" i="36"/>
  <c r="AL93" i="36"/>
  <c r="AQ93" i="36"/>
  <c r="AH62" i="36"/>
  <c r="AR62" i="36"/>
  <c r="AM62" i="36"/>
  <c r="Q132" i="46"/>
  <c r="T132" i="46"/>
  <c r="P132" i="46"/>
  <c r="AR29" i="36"/>
  <c r="AH29" i="36"/>
  <c r="AM29" i="36"/>
  <c r="AN22" i="36"/>
  <c r="AS22" i="36"/>
  <c r="AI22" i="36"/>
  <c r="AR179" i="36"/>
  <c r="AP16" i="36"/>
  <c r="AF16" i="36"/>
  <c r="AK16" i="36"/>
  <c r="AI149" i="36"/>
  <c r="AS149" i="36"/>
  <c r="AN149" i="36"/>
  <c r="AN182" i="36"/>
  <c r="AV182" i="36" s="1"/>
  <c r="AS182" i="36"/>
  <c r="AI182" i="36"/>
  <c r="AP129" i="36"/>
  <c r="AF129" i="36"/>
  <c r="AK129" i="36"/>
  <c r="AO6" i="36"/>
  <c r="AT6" i="36"/>
  <c r="AJ6" i="36"/>
  <c r="AK61" i="36"/>
  <c r="AV61" i="36" s="1"/>
  <c r="AF61" i="36"/>
  <c r="AP61" i="36"/>
  <c r="AL194" i="36"/>
  <c r="AQ194" i="36"/>
  <c r="AG194" i="36"/>
  <c r="AG10" i="36"/>
  <c r="AL10" i="36"/>
  <c r="AQ10" i="36"/>
  <c r="AT114" i="36"/>
  <c r="AJ114" i="36"/>
  <c r="AO114" i="36"/>
  <c r="AF177" i="36"/>
  <c r="AO142" i="36"/>
  <c r="AQ186" i="36"/>
  <c r="AI177" i="36"/>
  <c r="AK59" i="36"/>
  <c r="AN28" i="36"/>
  <c r="AL196" i="36"/>
  <c r="AQ103" i="36"/>
  <c r="AH60" i="36"/>
  <c r="AT135" i="36"/>
  <c r="AR58" i="36"/>
  <c r="AF11" i="36"/>
  <c r="AK11" i="36"/>
  <c r="AP11" i="36"/>
  <c r="AK13" i="36"/>
  <c r="AP13" i="36"/>
  <c r="AF13" i="36"/>
  <c r="AK173" i="36"/>
  <c r="AF173" i="36"/>
  <c r="AP173" i="36"/>
  <c r="AF171" i="36"/>
  <c r="AP171" i="36"/>
  <c r="AK171" i="36"/>
  <c r="AT172" i="36"/>
  <c r="AO172" i="36"/>
  <c r="AJ172" i="36"/>
  <c r="AT188" i="36"/>
  <c r="AO188" i="36"/>
  <c r="AV188" i="36" s="1"/>
  <c r="AJ188" i="36"/>
  <c r="AO191" i="36"/>
  <c r="AT191" i="36"/>
  <c r="AJ191" i="36"/>
  <c r="AI143" i="36"/>
  <c r="AU143" i="36" s="1"/>
  <c r="AS143" i="36"/>
  <c r="AN143" i="36"/>
  <c r="AS131" i="36"/>
  <c r="AN131" i="36"/>
  <c r="AI131" i="36"/>
  <c r="AI137" i="36"/>
  <c r="AS137" i="36"/>
  <c r="AN137" i="36"/>
  <c r="O56" i="46"/>
  <c r="AF98" i="36"/>
  <c r="AK98" i="36"/>
  <c r="AP98" i="36"/>
  <c r="AT61" i="36"/>
  <c r="AJ61" i="36"/>
  <c r="AO61" i="36"/>
  <c r="AT62" i="36"/>
  <c r="AO62" i="36"/>
  <c r="AJ62" i="36"/>
  <c r="AN171" i="36"/>
  <c r="AI171" i="36"/>
  <c r="AS171" i="36"/>
  <c r="AS193" i="36"/>
  <c r="AN193" i="36"/>
  <c r="AI193" i="36"/>
  <c r="AL55" i="36"/>
  <c r="AG55" i="36"/>
  <c r="AQ55" i="36"/>
  <c r="AG57" i="36"/>
  <c r="AL57" i="36"/>
  <c r="AQ57" i="36"/>
  <c r="AQ73" i="36"/>
  <c r="AL73" i="36"/>
  <c r="AG73" i="36"/>
  <c r="AP135" i="36"/>
  <c r="AK135" i="36"/>
  <c r="AF135" i="36"/>
  <c r="AP132" i="36"/>
  <c r="AK132" i="36"/>
  <c r="AF132" i="36"/>
  <c r="T47" i="46"/>
  <c r="P47" i="46"/>
  <c r="Q47" i="46"/>
  <c r="AL183" i="36"/>
  <c r="AG183" i="36"/>
  <c r="AQ183" i="36"/>
  <c r="AO26" i="36"/>
  <c r="AT26" i="36"/>
  <c r="AJ26" i="36"/>
  <c r="AO29" i="36"/>
  <c r="AJ29" i="36"/>
  <c r="AT29" i="36"/>
  <c r="AW29" i="36" s="1"/>
  <c r="AJ28" i="36"/>
  <c r="AT28" i="36"/>
  <c r="AO28" i="36"/>
  <c r="AR194" i="36"/>
  <c r="AM194" i="36"/>
  <c r="AH194" i="36"/>
  <c r="AN103" i="36"/>
  <c r="AI103" i="36"/>
  <c r="AS103" i="36"/>
  <c r="AI114" i="36"/>
  <c r="AS114" i="36"/>
  <c r="AN114" i="36"/>
  <c r="AK66" i="36"/>
  <c r="AP66" i="36"/>
  <c r="AF66" i="36"/>
  <c r="AK60" i="36"/>
  <c r="AV60" i="36" s="1"/>
  <c r="AF60" i="36"/>
  <c r="AP60" i="36"/>
  <c r="AP51" i="36"/>
  <c r="AK51" i="36"/>
  <c r="AF51" i="36"/>
  <c r="AU51" i="36" s="1"/>
  <c r="Q130" i="46"/>
  <c r="T130" i="46"/>
  <c r="P130" i="46"/>
  <c r="AG91" i="36"/>
  <c r="AQ91" i="36"/>
  <c r="AL91" i="36"/>
  <c r="AQ88" i="36"/>
  <c r="AL88" i="36"/>
  <c r="AG88" i="36"/>
  <c r="AR88" i="36"/>
  <c r="AM88" i="36"/>
  <c r="AH88" i="36"/>
  <c r="AL172" i="36"/>
  <c r="AG172" i="36"/>
  <c r="AQ172" i="36"/>
  <c r="AG193" i="36"/>
  <c r="AL193" i="36"/>
  <c r="AQ193" i="36"/>
  <c r="AH50" i="36"/>
  <c r="AR50" i="36"/>
  <c r="AM50" i="36"/>
  <c r="AM49" i="36"/>
  <c r="AR49" i="36"/>
  <c r="AH49" i="36"/>
  <c r="AL26" i="36"/>
  <c r="AG26" i="36"/>
  <c r="AQ26" i="36"/>
  <c r="AQ22" i="36"/>
  <c r="AG22" i="36"/>
  <c r="AL22" i="36"/>
  <c r="AO129" i="36"/>
  <c r="AT129" i="36"/>
  <c r="AJ129" i="36"/>
  <c r="AK94" i="36"/>
  <c r="AP94" i="36"/>
  <c r="AF94" i="36"/>
  <c r="AP89" i="36"/>
  <c r="AF89" i="36"/>
  <c r="AK89" i="36"/>
  <c r="T192" i="46"/>
  <c r="M192" i="46"/>
  <c r="Q192" i="46"/>
  <c r="P192" i="46"/>
  <c r="M193" i="46"/>
  <c r="AF114" i="36"/>
  <c r="AP114" i="36"/>
  <c r="AK114" i="36"/>
  <c r="AN72" i="36"/>
  <c r="AS72" i="36"/>
  <c r="AI72" i="36"/>
  <c r="AH28" i="36"/>
  <c r="AR28" i="36"/>
  <c r="AM28" i="36"/>
  <c r="AM25" i="36"/>
  <c r="AH25" i="36"/>
  <c r="AR25" i="36"/>
  <c r="AJ107" i="36"/>
  <c r="AO107" i="36"/>
  <c r="AV107" i="36" s="1"/>
  <c r="AT107" i="36"/>
  <c r="AT98" i="36"/>
  <c r="AJ98" i="36"/>
  <c r="AO98" i="36"/>
  <c r="AS11" i="36"/>
  <c r="AN11" i="36"/>
  <c r="AI11" i="36"/>
  <c r="AN7" i="36"/>
  <c r="AI7" i="36"/>
  <c r="AS7" i="36"/>
  <c r="AH135" i="36"/>
  <c r="AU135" i="36" s="1"/>
  <c r="AM135" i="36"/>
  <c r="AR135" i="36"/>
  <c r="AR154" i="36"/>
  <c r="AM154" i="36"/>
  <c r="AH154" i="36"/>
  <c r="AL148" i="36"/>
  <c r="AQ148" i="36"/>
  <c r="AG148" i="36"/>
  <c r="M150" i="46"/>
  <c r="T149" i="46"/>
  <c r="P149" i="46"/>
  <c r="Q149" i="46"/>
  <c r="M149" i="46"/>
  <c r="AM142" i="36"/>
  <c r="AH142" i="36"/>
  <c r="AR142" i="36"/>
  <c r="AP181" i="36"/>
  <c r="AF181" i="36"/>
  <c r="AK181" i="36"/>
  <c r="AL56" i="36"/>
  <c r="AQ56" i="36"/>
  <c r="AG56" i="36"/>
  <c r="AS104" i="36"/>
  <c r="AI104" i="36"/>
  <c r="AN104" i="36"/>
  <c r="AM103" i="36"/>
  <c r="AR103" i="36"/>
  <c r="AH103" i="36"/>
  <c r="AO148" i="36"/>
  <c r="AV148" i="36" s="1"/>
  <c r="AT148" i="36"/>
  <c r="AW148" i="36" s="1"/>
  <c r="AJ148" i="36"/>
  <c r="AR6" i="36"/>
  <c r="AM6" i="36"/>
  <c r="AH6" i="36"/>
  <c r="AP7" i="36"/>
  <c r="AF7" i="36"/>
  <c r="AK7" i="36"/>
  <c r="AJ192" i="36"/>
  <c r="AO192" i="36"/>
  <c r="AT192" i="36"/>
  <c r="T25" i="46"/>
  <c r="M26" i="46"/>
  <c r="P25" i="46"/>
  <c r="Q25" i="46"/>
  <c r="AN192" i="36"/>
  <c r="AI192" i="36"/>
  <c r="AS192" i="36"/>
  <c r="Q7" i="46"/>
  <c r="P7" i="46"/>
  <c r="M7" i="46"/>
  <c r="T7" i="46"/>
  <c r="AI94" i="36"/>
  <c r="AN94" i="36"/>
  <c r="AS94" i="36"/>
  <c r="AL113" i="36"/>
  <c r="AG113" i="36"/>
  <c r="AQ113" i="36"/>
  <c r="AF102" i="36"/>
  <c r="AK102" i="36"/>
  <c r="AP102" i="36"/>
  <c r="AT109" i="36"/>
  <c r="AO109" i="36"/>
  <c r="AJ109" i="36"/>
  <c r="AL186" i="36"/>
  <c r="AS177" i="36"/>
  <c r="AP180" i="36"/>
  <c r="AS28" i="36"/>
  <c r="AH180" i="36"/>
  <c r="AI101" i="36"/>
  <c r="AU101" i="36" s="1"/>
  <c r="Q15" i="46"/>
  <c r="M15" i="46"/>
  <c r="T15" i="46"/>
  <c r="P15" i="46"/>
  <c r="M179" i="46"/>
  <c r="Q179" i="46"/>
  <c r="T179" i="46"/>
  <c r="P179" i="46"/>
  <c r="AR108" i="36"/>
  <c r="AM108" i="36"/>
  <c r="AH108" i="36"/>
  <c r="AP9" i="36"/>
  <c r="AK9" i="36"/>
  <c r="AF9" i="36"/>
  <c r="AK18" i="36"/>
  <c r="AV18" i="36" s="1"/>
  <c r="AP18" i="36"/>
  <c r="AF18" i="36"/>
  <c r="AK184" i="36"/>
  <c r="AP184" i="36"/>
  <c r="AF184" i="36"/>
  <c r="AF188" i="36"/>
  <c r="AP188" i="36"/>
  <c r="AW188" i="36" s="1"/>
  <c r="AK188" i="36"/>
  <c r="AJ182" i="36"/>
  <c r="AT182" i="36"/>
  <c r="AO182" i="36"/>
  <c r="AJ177" i="36"/>
  <c r="AT177" i="36"/>
  <c r="AO177" i="36"/>
  <c r="AO193" i="36"/>
  <c r="AJ193" i="36"/>
  <c r="AT193" i="36"/>
  <c r="AW193" i="36" s="1"/>
  <c r="AN150" i="36"/>
  <c r="AS150" i="36"/>
  <c r="AI150" i="36"/>
  <c r="AN139" i="36"/>
  <c r="AS139" i="36"/>
  <c r="AI139" i="36"/>
  <c r="AS129" i="36"/>
  <c r="AN129" i="36"/>
  <c r="AI129" i="36"/>
  <c r="AJ68" i="36"/>
  <c r="AT68" i="36"/>
  <c r="AO68" i="36"/>
  <c r="AS174" i="36"/>
  <c r="AN174" i="36"/>
  <c r="AI174" i="36"/>
  <c r="AS194" i="36"/>
  <c r="AI194" i="36"/>
  <c r="AN194" i="36"/>
  <c r="AS180" i="36"/>
  <c r="AN180" i="36"/>
  <c r="AI180" i="36"/>
  <c r="AG50" i="36"/>
  <c r="AQ50" i="36"/>
  <c r="AL50" i="36"/>
  <c r="AG65" i="36"/>
  <c r="AQ65" i="36"/>
  <c r="AL65" i="36"/>
  <c r="AG60" i="36"/>
  <c r="AQ60" i="36"/>
  <c r="AL60" i="36"/>
  <c r="AP137" i="36"/>
  <c r="AF137" i="36"/>
  <c r="AU137" i="36" s="1"/>
  <c r="AK137" i="36"/>
  <c r="AK133" i="36"/>
  <c r="AP133" i="36"/>
  <c r="AF133" i="36"/>
  <c r="P183" i="46"/>
  <c r="T183" i="46"/>
  <c r="Q183" i="46"/>
  <c r="M183" i="46"/>
  <c r="P150" i="46"/>
  <c r="Q150" i="46"/>
  <c r="T150" i="46"/>
  <c r="AJ30" i="36"/>
  <c r="AO30" i="36"/>
  <c r="AT30" i="36"/>
  <c r="AT16" i="36"/>
  <c r="AO16" i="36"/>
  <c r="AJ16" i="36"/>
  <c r="AT9" i="36"/>
  <c r="AJ9" i="36"/>
  <c r="AO9" i="36"/>
  <c r="AH173" i="36"/>
  <c r="AR173" i="36"/>
  <c r="AM173" i="36"/>
  <c r="AN106" i="36"/>
  <c r="AI106" i="36"/>
  <c r="AS106" i="36"/>
  <c r="AN100" i="36"/>
  <c r="AV100" i="36" s="1"/>
  <c r="AS100" i="36"/>
  <c r="AI100" i="36"/>
  <c r="AU100" i="36" s="1"/>
  <c r="AF52" i="36"/>
  <c r="AK52" i="36"/>
  <c r="AP52" i="36"/>
  <c r="AP65" i="36"/>
  <c r="AF65" i="36"/>
  <c r="AK65" i="36"/>
  <c r="AQ101" i="36"/>
  <c r="AL101" i="36"/>
  <c r="AG101" i="36"/>
  <c r="AH95" i="36"/>
  <c r="AU95" i="36" s="1"/>
  <c r="AM95" i="36"/>
  <c r="AR95" i="36"/>
  <c r="AR107" i="36"/>
  <c r="AM107" i="36"/>
  <c r="AH107" i="36"/>
  <c r="AG170" i="36"/>
  <c r="AQ170" i="36"/>
  <c r="AL170" i="36"/>
  <c r="AL184" i="36"/>
  <c r="AG184" i="36"/>
  <c r="AQ184" i="36"/>
  <c r="AR65" i="36"/>
  <c r="AH65" i="36"/>
  <c r="AM65" i="36"/>
  <c r="AR57" i="36"/>
  <c r="AH57" i="36"/>
  <c r="AM57" i="36"/>
  <c r="T102" i="46"/>
  <c r="P102" i="46"/>
  <c r="Q102" i="46"/>
  <c r="M102" i="46"/>
  <c r="O188" i="46"/>
  <c r="T188" i="46"/>
  <c r="Q188" i="46"/>
  <c r="M188" i="46"/>
  <c r="P188" i="46"/>
  <c r="M189" i="46"/>
  <c r="AG25" i="36"/>
  <c r="AQ25" i="36"/>
  <c r="AL25" i="36"/>
  <c r="AQ13" i="36"/>
  <c r="AL13" i="36"/>
  <c r="AG13" i="36"/>
  <c r="AJ144" i="36"/>
  <c r="AT144" i="36"/>
  <c r="AO144" i="36"/>
  <c r="AK88" i="36"/>
  <c r="AP88" i="36"/>
  <c r="AF88" i="36"/>
  <c r="AK97" i="36"/>
  <c r="AV97" i="36" s="1"/>
  <c r="AF97" i="36"/>
  <c r="AP97" i="36"/>
  <c r="AH114" i="36"/>
  <c r="AR114" i="36"/>
  <c r="AM114" i="36"/>
  <c r="AH70" i="36"/>
  <c r="AM70" i="36"/>
  <c r="AR70" i="36"/>
  <c r="M105" i="46"/>
  <c r="P105" i="46"/>
  <c r="T105" i="46"/>
  <c r="Q105" i="46"/>
  <c r="M8" i="46"/>
  <c r="AF113" i="36"/>
  <c r="AP113" i="36"/>
  <c r="AK113" i="36"/>
  <c r="Q99" i="46"/>
  <c r="M99" i="46"/>
  <c r="P99" i="46"/>
  <c r="T99" i="46"/>
  <c r="AS47" i="36"/>
  <c r="AN47" i="36"/>
  <c r="AI47" i="36"/>
  <c r="AS62" i="36"/>
  <c r="AN62" i="36"/>
  <c r="AV62" i="36" s="1"/>
  <c r="AI62" i="36"/>
  <c r="AH9" i="36"/>
  <c r="AM9" i="36"/>
  <c r="AR9" i="36"/>
  <c r="AH24" i="36"/>
  <c r="AR24" i="36"/>
  <c r="AM24" i="36"/>
  <c r="AJ92" i="36"/>
  <c r="AT92" i="36"/>
  <c r="AO92" i="36"/>
  <c r="AJ105" i="36"/>
  <c r="AT105" i="36"/>
  <c r="AO105" i="36"/>
  <c r="M142" i="46"/>
  <c r="P141" i="46"/>
  <c r="T141" i="46"/>
  <c r="Q141" i="46"/>
  <c r="M141" i="46"/>
  <c r="AI14" i="36"/>
  <c r="AS14" i="36"/>
  <c r="AN14" i="36"/>
  <c r="AS19" i="36"/>
  <c r="AI19" i="36"/>
  <c r="AU19" i="36" s="1"/>
  <c r="AN19" i="36"/>
  <c r="AV19" i="36" s="1"/>
  <c r="AM134" i="36"/>
  <c r="AR134" i="36"/>
  <c r="AH134" i="36"/>
  <c r="AL147" i="36"/>
  <c r="AG147" i="36"/>
  <c r="AQ147" i="36"/>
  <c r="AV145" i="36"/>
  <c r="AF31" i="36"/>
  <c r="AK31" i="36"/>
  <c r="AP31" i="36"/>
  <c r="AJ190" i="36"/>
  <c r="AT190" i="36"/>
  <c r="AO190" i="36"/>
  <c r="AV190" i="36" s="1"/>
  <c r="AL49" i="36"/>
  <c r="AQ49" i="36"/>
  <c r="AG49" i="36"/>
  <c r="AR187" i="36"/>
  <c r="AH187" i="36"/>
  <c r="AM187" i="36"/>
  <c r="AL191" i="36"/>
  <c r="AQ191" i="36"/>
  <c r="AG191" i="36"/>
  <c r="AG9" i="36"/>
  <c r="AQ9" i="36"/>
  <c r="AL9" i="36"/>
  <c r="P21" i="46"/>
  <c r="Q21" i="46"/>
  <c r="T21" i="46"/>
  <c r="M21" i="46"/>
  <c r="AT95" i="36"/>
  <c r="AJ95" i="36"/>
  <c r="AO95" i="36"/>
  <c r="AT154" i="36"/>
  <c r="AW154" i="36" s="1"/>
  <c r="AO154" i="36"/>
  <c r="AJ154" i="36"/>
  <c r="AJ55" i="36"/>
  <c r="AT174" i="36"/>
  <c r="AO174" i="36"/>
  <c r="AJ174" i="36"/>
  <c r="AT67" i="36"/>
  <c r="AO67" i="36"/>
  <c r="AJ67" i="36"/>
  <c r="AQ66" i="36"/>
  <c r="AL66" i="36"/>
  <c r="AG66" i="36"/>
  <c r="AR170" i="36"/>
  <c r="AM170" i="36"/>
  <c r="AH170" i="36"/>
  <c r="AL180" i="36"/>
  <c r="AQ180" i="36"/>
  <c r="AG180" i="36"/>
  <c r="AK103" i="36"/>
  <c r="AP103" i="36"/>
  <c r="AF103" i="36"/>
  <c r="AM31" i="36"/>
  <c r="AR31" i="36"/>
  <c r="AH31" i="36"/>
  <c r="AJ73" i="36"/>
  <c r="AT73" i="36"/>
  <c r="AW73" i="36" s="1"/>
  <c r="AO73" i="36"/>
  <c r="AH148" i="36"/>
  <c r="AM148" i="36"/>
  <c r="AR148" i="36"/>
  <c r="AL152" i="36"/>
  <c r="AK177" i="36"/>
  <c r="AH99" i="36"/>
  <c r="AK180" i="36"/>
  <c r="AV180" i="36" s="1"/>
  <c r="AF68" i="36"/>
  <c r="AI70" i="36"/>
  <c r="AR149" i="36"/>
  <c r="AR180" i="36"/>
  <c r="AV143" i="36"/>
  <c r="AS101" i="36"/>
  <c r="T18" i="46"/>
  <c r="P18" i="46"/>
  <c r="Q18" i="46"/>
  <c r="M19" i="46"/>
  <c r="P154" i="46"/>
  <c r="Q154" i="46"/>
  <c r="M154" i="46"/>
  <c r="T154" i="46"/>
  <c r="AK6" i="36"/>
  <c r="AF6" i="36"/>
  <c r="AP6" i="36"/>
  <c r="AK22" i="36"/>
  <c r="AV22" i="36" s="1"/>
  <c r="AF22" i="36"/>
  <c r="AP22" i="36"/>
  <c r="AK178" i="36"/>
  <c r="AF178" i="36"/>
  <c r="AU178" i="36" s="1"/>
  <c r="AP178" i="36"/>
  <c r="AP190" i="36"/>
  <c r="AW190" i="36" s="1"/>
  <c r="AK190" i="36"/>
  <c r="AF190" i="36"/>
  <c r="AJ183" i="36"/>
  <c r="AO183" i="36"/>
  <c r="AT183" i="36"/>
  <c r="AT170" i="36"/>
  <c r="AJ170" i="36"/>
  <c r="AO170" i="36"/>
  <c r="AJ175" i="36"/>
  <c r="AO175" i="36"/>
  <c r="AT175" i="36"/>
  <c r="AN142" i="36"/>
  <c r="AI142" i="36"/>
  <c r="AS142" i="36"/>
  <c r="AN147" i="36"/>
  <c r="AS147" i="36"/>
  <c r="AI147" i="36"/>
  <c r="AN136" i="36"/>
  <c r="AI136" i="36"/>
  <c r="AS136" i="36"/>
  <c r="Q31" i="46"/>
  <c r="M31" i="46"/>
  <c r="P31" i="46"/>
  <c r="T31" i="46"/>
  <c r="O31" i="46"/>
  <c r="T66" i="46"/>
  <c r="O66" i="46"/>
  <c r="M66" i="46"/>
  <c r="Q66" i="46"/>
  <c r="P66" i="46"/>
  <c r="AJ71" i="36"/>
  <c r="AT71" i="36"/>
  <c r="AW71" i="36" s="1"/>
  <c r="AO71" i="36"/>
  <c r="AS184" i="36"/>
  <c r="AI184" i="36"/>
  <c r="AU184" i="36" s="1"/>
  <c r="AN184" i="36"/>
  <c r="AV184" i="36" s="1"/>
  <c r="AN185" i="36"/>
  <c r="AS185" i="36"/>
  <c r="AI185" i="36"/>
  <c r="AU185" i="36" s="1"/>
  <c r="AN179" i="36"/>
  <c r="AV179" i="36" s="1"/>
  <c r="AS179" i="36"/>
  <c r="AI179" i="36"/>
  <c r="AL67" i="36"/>
  <c r="AQ67" i="36"/>
  <c r="AG67" i="36"/>
  <c r="AQ68" i="36"/>
  <c r="AG68" i="36"/>
  <c r="AL68" i="36"/>
  <c r="AF146" i="36"/>
  <c r="AP146" i="36"/>
  <c r="AK146" i="36"/>
  <c r="AF151" i="36"/>
  <c r="AP151" i="36"/>
  <c r="AW151" i="36" s="1"/>
  <c r="AK151" i="36"/>
  <c r="T67" i="46"/>
  <c r="Q67" i="46"/>
  <c r="P67" i="46"/>
  <c r="M67" i="46"/>
  <c r="AO18" i="36"/>
  <c r="AT18" i="36"/>
  <c r="AJ18" i="36"/>
  <c r="AJ17" i="36"/>
  <c r="AT17" i="36"/>
  <c r="AO17" i="36"/>
  <c r="AJ8" i="36"/>
  <c r="AT8" i="36"/>
  <c r="AO8" i="36"/>
  <c r="AT32" i="36"/>
  <c r="AW32" i="36" s="1"/>
  <c r="AO32" i="36"/>
  <c r="AJ32" i="36"/>
  <c r="AH193" i="36"/>
  <c r="AR193" i="36"/>
  <c r="AM193" i="36"/>
  <c r="AN88" i="36"/>
  <c r="AI88" i="36"/>
  <c r="AS88" i="36"/>
  <c r="AI111" i="36"/>
  <c r="AN111" i="36"/>
  <c r="AS111" i="36"/>
  <c r="AK54" i="36"/>
  <c r="AF54" i="36"/>
  <c r="AU54" i="36" s="1"/>
  <c r="AP54" i="36"/>
  <c r="AF63" i="36"/>
  <c r="AP63" i="36"/>
  <c r="AK63" i="36"/>
  <c r="AV63" i="36" s="1"/>
  <c r="AL90" i="36"/>
  <c r="AQ90" i="36"/>
  <c r="AG90" i="36"/>
  <c r="AL100" i="36"/>
  <c r="AG100" i="36"/>
  <c r="AQ100" i="36"/>
  <c r="AM94" i="36"/>
  <c r="AR94" i="36"/>
  <c r="AH94" i="36"/>
  <c r="AU94" i="36" s="1"/>
  <c r="AM105" i="36"/>
  <c r="AH105" i="36"/>
  <c r="AR105" i="36"/>
  <c r="AG176" i="36"/>
  <c r="AL176" i="36"/>
  <c r="AQ176" i="36"/>
  <c r="AG177" i="36"/>
  <c r="AQ177" i="36"/>
  <c r="AL177" i="36"/>
  <c r="AH71" i="36"/>
  <c r="AM71" i="36"/>
  <c r="AR71" i="36"/>
  <c r="AH47" i="36"/>
  <c r="AR47" i="36"/>
  <c r="AM47" i="36"/>
  <c r="AQ7" i="36"/>
  <c r="AG7" i="36"/>
  <c r="AL7" i="36"/>
  <c r="AG23" i="36"/>
  <c r="AL23" i="36"/>
  <c r="AQ23" i="36"/>
  <c r="AO150" i="36"/>
  <c r="AJ150" i="36"/>
  <c r="AT150" i="36"/>
  <c r="AW150" i="36" s="1"/>
  <c r="AK104" i="36"/>
  <c r="AF104" i="36"/>
  <c r="AP104" i="36"/>
  <c r="AF92" i="36"/>
  <c r="AU92" i="36" s="1"/>
  <c r="AP92" i="36"/>
  <c r="AK92" i="36"/>
  <c r="AN110" i="36"/>
  <c r="AI110" i="36"/>
  <c r="AS110" i="36"/>
  <c r="M63" i="46"/>
  <c r="P71" i="46"/>
  <c r="M71" i="46"/>
  <c r="Q71" i="46"/>
  <c r="T71" i="46"/>
  <c r="M72" i="46"/>
  <c r="M106" i="46"/>
  <c r="AN51" i="36"/>
  <c r="AS51" i="36"/>
  <c r="AI51" i="36"/>
  <c r="AN67" i="36"/>
  <c r="AS67" i="36"/>
  <c r="AI67" i="36"/>
  <c r="AH23" i="36"/>
  <c r="AM23" i="36"/>
  <c r="AR23" i="36"/>
  <c r="AR32" i="36"/>
  <c r="AM32" i="36"/>
  <c r="AH32" i="36"/>
  <c r="AJ94" i="36"/>
  <c r="AT94" i="36"/>
  <c r="AO94" i="36"/>
  <c r="AT102" i="36"/>
  <c r="AO102" i="36"/>
  <c r="AJ102" i="36"/>
  <c r="AT65" i="36"/>
  <c r="AW65" i="36" s="1"/>
  <c r="AO65" i="36"/>
  <c r="AJ65" i="36"/>
  <c r="O71" i="46"/>
  <c r="AN17" i="36"/>
  <c r="AI17" i="36"/>
  <c r="AU17" i="36" s="1"/>
  <c r="AS17" i="36"/>
  <c r="AR129" i="36"/>
  <c r="AH129" i="36"/>
  <c r="AM129" i="36"/>
  <c r="AG129" i="36"/>
  <c r="AQ129" i="36"/>
  <c r="AL129" i="36"/>
  <c r="M132" i="46"/>
  <c r="AK27" i="36"/>
  <c r="AP27" i="36"/>
  <c r="AF27" i="36"/>
  <c r="AS148" i="36"/>
  <c r="AN148" i="36"/>
  <c r="AI148" i="36"/>
  <c r="AQ61" i="36"/>
  <c r="AG61" i="36"/>
  <c r="AL61" i="36"/>
  <c r="AT25" i="36"/>
  <c r="AO25" i="36"/>
  <c r="AJ25" i="36"/>
  <c r="AP58" i="36"/>
  <c r="AK58" i="36"/>
  <c r="AV58" i="36" s="1"/>
  <c r="AF58" i="36"/>
  <c r="AQ192" i="36"/>
  <c r="AL192" i="36"/>
  <c r="AG192" i="36"/>
  <c r="AN54" i="36"/>
  <c r="AI54" i="36"/>
  <c r="AS54" i="36"/>
  <c r="AL99" i="36"/>
  <c r="AG99" i="36"/>
  <c r="AQ99" i="36"/>
  <c r="AR133" i="36"/>
  <c r="AH133" i="36"/>
  <c r="AU133" i="36" s="1"/>
  <c r="AM133" i="36"/>
  <c r="AN30" i="36"/>
  <c r="AT185" i="36"/>
  <c r="AJ185" i="36"/>
  <c r="AO185" i="36"/>
  <c r="AG70" i="36"/>
  <c r="AL70" i="36"/>
  <c r="AQ70" i="36"/>
  <c r="AN113" i="36"/>
  <c r="AS113" i="36"/>
  <c r="AI113" i="36"/>
  <c r="AQ95" i="36"/>
  <c r="AL95" i="36"/>
  <c r="AG95" i="36"/>
  <c r="AR52" i="36"/>
  <c r="AM52" i="36"/>
  <c r="AH52" i="36"/>
  <c r="AU52" i="36" s="1"/>
  <c r="Q109" i="46"/>
  <c r="M109" i="46"/>
  <c r="T109" i="46"/>
  <c r="P109" i="46"/>
  <c r="AR27" i="36"/>
  <c r="AM27" i="36"/>
  <c r="AH27" i="36"/>
  <c r="AI10" i="36"/>
  <c r="AN10" i="36"/>
  <c r="AS10" i="36"/>
  <c r="AL154" i="36"/>
  <c r="AG154" i="36"/>
  <c r="AQ154" i="36"/>
  <c r="M133" i="46"/>
  <c r="AM99" i="36"/>
  <c r="M56" i="46"/>
  <c r="AR56" i="36"/>
  <c r="AG153" i="36"/>
  <c r="AP68" i="36"/>
  <c r="AW68" i="36" s="1"/>
  <c r="AS70" i="36"/>
  <c r="AK15" i="36"/>
  <c r="AM14" i="36"/>
  <c r="AH149" i="36"/>
  <c r="AR152" i="36"/>
  <c r="AS105" i="36"/>
  <c r="AJ153" i="36"/>
  <c r="AI57" i="36"/>
  <c r="M178" i="46"/>
  <c r="T178" i="46"/>
  <c r="P178" i="46"/>
  <c r="Q178" i="46"/>
  <c r="AF28" i="36"/>
  <c r="AK28" i="36"/>
  <c r="AP28" i="36"/>
  <c r="AF8" i="36"/>
  <c r="AP8" i="36"/>
  <c r="AK8" i="36"/>
  <c r="AP25" i="36"/>
  <c r="AF25" i="36"/>
  <c r="AK25" i="36"/>
  <c r="AV25" i="36" s="1"/>
  <c r="AF192" i="36"/>
  <c r="AK192" i="36"/>
  <c r="AP192" i="36"/>
  <c r="AF179" i="36"/>
  <c r="AP179" i="36"/>
  <c r="AK179" i="36"/>
  <c r="AO184" i="36"/>
  <c r="AT184" i="36"/>
  <c r="AJ184" i="36"/>
  <c r="AT179" i="36"/>
  <c r="AO179" i="36"/>
  <c r="AJ179" i="36"/>
  <c r="AO186" i="36"/>
  <c r="AJ186" i="36"/>
  <c r="AT186" i="36"/>
  <c r="AI141" i="36"/>
  <c r="AU141" i="36" s="1"/>
  <c r="AS141" i="36"/>
  <c r="AN141" i="36"/>
  <c r="AV141" i="36" s="1"/>
  <c r="AI146" i="36"/>
  <c r="AN146" i="36"/>
  <c r="AV146" i="36" s="1"/>
  <c r="AS146" i="36"/>
  <c r="AI155" i="36"/>
  <c r="AN155" i="36"/>
  <c r="AS155" i="36"/>
  <c r="AK71" i="36"/>
  <c r="AP71" i="36"/>
  <c r="AF71" i="36"/>
  <c r="AT57" i="36"/>
  <c r="AO57" i="36"/>
  <c r="AJ57" i="36"/>
  <c r="AN190" i="36"/>
  <c r="AI190" i="36"/>
  <c r="AS190" i="36"/>
  <c r="AI170" i="36"/>
  <c r="AN170" i="36"/>
  <c r="AS170" i="36"/>
  <c r="AQ51" i="36"/>
  <c r="AG51" i="36"/>
  <c r="AL51" i="36"/>
  <c r="AQ62" i="36"/>
  <c r="AL62" i="36"/>
  <c r="AG62" i="36"/>
  <c r="AG52" i="36"/>
  <c r="AQ52" i="36"/>
  <c r="AL52" i="36"/>
  <c r="AF139" i="36"/>
  <c r="AP139" i="36"/>
  <c r="AK139" i="36"/>
  <c r="AK149" i="36"/>
  <c r="AF149" i="36"/>
  <c r="AP149" i="36"/>
  <c r="AT31" i="36"/>
  <c r="AO31" i="36"/>
  <c r="AJ31" i="36"/>
  <c r="AJ11" i="36"/>
  <c r="AT11" i="36"/>
  <c r="AO11" i="36"/>
  <c r="AO21" i="36"/>
  <c r="AJ21" i="36"/>
  <c r="AT21" i="36"/>
  <c r="AR171" i="36"/>
  <c r="AM171" i="36"/>
  <c r="AH171" i="36"/>
  <c r="AM196" i="36"/>
  <c r="AH196" i="36"/>
  <c r="AR196" i="36"/>
  <c r="AS95" i="36"/>
  <c r="AN95" i="36"/>
  <c r="AI95" i="36"/>
  <c r="AN96" i="36"/>
  <c r="AI96" i="36"/>
  <c r="AS96" i="36"/>
  <c r="AP47" i="36"/>
  <c r="AK47" i="36"/>
  <c r="AF47" i="36"/>
  <c r="AP67" i="36"/>
  <c r="AK67" i="36"/>
  <c r="AF67" i="36"/>
  <c r="T187" i="46"/>
  <c r="M187" i="46"/>
  <c r="P187" i="46"/>
  <c r="Q187" i="46"/>
  <c r="AQ111" i="36"/>
  <c r="AG111" i="36"/>
  <c r="AL111" i="36"/>
  <c r="AL108" i="36"/>
  <c r="AG108" i="36"/>
  <c r="AQ108" i="36"/>
  <c r="AH111" i="36"/>
  <c r="AR111" i="36"/>
  <c r="AM111" i="36"/>
  <c r="AH96" i="36"/>
  <c r="AU96" i="36" s="1"/>
  <c r="AM96" i="36"/>
  <c r="AR96" i="36"/>
  <c r="AG178" i="36"/>
  <c r="AL178" i="36"/>
  <c r="AQ178" i="36"/>
  <c r="AG171" i="36"/>
  <c r="AQ171" i="36"/>
  <c r="AL171" i="36"/>
  <c r="AM48" i="36"/>
  <c r="AR48" i="36"/>
  <c r="AH48" i="36"/>
  <c r="AM68" i="36"/>
  <c r="AH68" i="36"/>
  <c r="AR68" i="36"/>
  <c r="AL8" i="36"/>
  <c r="AQ8" i="36"/>
  <c r="AG8" i="36"/>
  <c r="AQ24" i="36"/>
  <c r="AL24" i="36"/>
  <c r="AG24" i="36"/>
  <c r="T94" i="46"/>
  <c r="P94" i="46"/>
  <c r="Q94" i="46"/>
  <c r="M95" i="46"/>
  <c r="M103" i="46"/>
  <c r="T30" i="46"/>
  <c r="Q30" i="46"/>
  <c r="P30" i="46"/>
  <c r="M30" i="46"/>
  <c r="AJ149" i="36"/>
  <c r="AT149" i="36"/>
  <c r="AW149" i="36" s="1"/>
  <c r="AO149" i="36"/>
  <c r="AV149" i="36" s="1"/>
  <c r="AF90" i="36"/>
  <c r="AP90" i="36"/>
  <c r="AK90" i="36"/>
  <c r="AP107" i="36"/>
  <c r="AF107" i="36"/>
  <c r="AK107" i="36"/>
  <c r="O25" i="46"/>
  <c r="T137" i="46"/>
  <c r="P137" i="46"/>
  <c r="Q137" i="46"/>
  <c r="AF72" i="36"/>
  <c r="AK72" i="36"/>
  <c r="AP72" i="36"/>
  <c r="AS52" i="36"/>
  <c r="AN52" i="36"/>
  <c r="AI52" i="36"/>
  <c r="AS48" i="36"/>
  <c r="AN48" i="36"/>
  <c r="AI48" i="36"/>
  <c r="AH11" i="36"/>
  <c r="AU11" i="36" s="1"/>
  <c r="AM11" i="36"/>
  <c r="AR11" i="36"/>
  <c r="AH8" i="36"/>
  <c r="AM8" i="36"/>
  <c r="AR8" i="36"/>
  <c r="AH21" i="36"/>
  <c r="AR21" i="36"/>
  <c r="AM21" i="36"/>
  <c r="AJ89" i="36"/>
  <c r="AO89" i="36"/>
  <c r="AT89" i="36"/>
  <c r="AT113" i="36"/>
  <c r="AW113" i="36" s="1"/>
  <c r="AO113" i="36"/>
  <c r="AJ113" i="36"/>
  <c r="AO66" i="36"/>
  <c r="AT66" i="36"/>
  <c r="AW66" i="36" s="1"/>
  <c r="AJ66" i="36"/>
  <c r="AI16" i="36"/>
  <c r="AN16" i="36"/>
  <c r="AS16" i="36"/>
  <c r="AN24" i="36"/>
  <c r="AI24" i="36"/>
  <c r="AS24" i="36"/>
  <c r="AH131" i="36"/>
  <c r="AM131" i="36"/>
  <c r="AR131" i="36"/>
  <c r="AL146" i="36"/>
  <c r="AG146" i="36"/>
  <c r="AQ146" i="36"/>
  <c r="AK186" i="36"/>
  <c r="AV186" i="36" s="1"/>
  <c r="AF186" i="36"/>
  <c r="AP186" i="36"/>
  <c r="AN133" i="36"/>
  <c r="AS133" i="36"/>
  <c r="AI133" i="36"/>
  <c r="AS178" i="36"/>
  <c r="AI178" i="36"/>
  <c r="AN178" i="36"/>
  <c r="AK134" i="36"/>
  <c r="AF134" i="36"/>
  <c r="AP134" i="36"/>
  <c r="AJ13" i="36"/>
  <c r="AO13" i="36"/>
  <c r="AT13" i="36"/>
  <c r="AI90" i="36"/>
  <c r="AS90" i="36"/>
  <c r="AN90" i="36"/>
  <c r="AQ110" i="36"/>
  <c r="AL110" i="36"/>
  <c r="AG110" i="36"/>
  <c r="AF108" i="36"/>
  <c r="AP108" i="36"/>
  <c r="AK108" i="36"/>
  <c r="AH12" i="36"/>
  <c r="AU12" i="36" s="1"/>
  <c r="AM12" i="36"/>
  <c r="AR12" i="36"/>
  <c r="AJ88" i="36"/>
  <c r="AO88" i="36"/>
  <c r="AT88" i="36"/>
  <c r="AM147" i="36"/>
  <c r="AH147" i="36"/>
  <c r="AR147" i="36"/>
  <c r="AQ32" i="36"/>
  <c r="AL32" i="36"/>
  <c r="AG32" i="36"/>
  <c r="AS15" i="36"/>
  <c r="AF191" i="36"/>
  <c r="AP191" i="36"/>
  <c r="AK191" i="36"/>
  <c r="AS130" i="36"/>
  <c r="AI130" i="36"/>
  <c r="AN130" i="36"/>
  <c r="AQ64" i="36"/>
  <c r="AG64" i="36"/>
  <c r="AL64" i="36"/>
  <c r="AT19" i="36"/>
  <c r="AJ19" i="36"/>
  <c r="AO19" i="36"/>
  <c r="AP70" i="36"/>
  <c r="AK70" i="36"/>
  <c r="AF70" i="36"/>
  <c r="AG174" i="36"/>
  <c r="AQ174" i="36"/>
  <c r="AL174" i="36"/>
  <c r="O21" i="46"/>
  <c r="M175" i="46"/>
  <c r="Q175" i="46"/>
  <c r="T175" i="46"/>
  <c r="P175" i="46"/>
  <c r="M176" i="46"/>
  <c r="AI49" i="36"/>
  <c r="AN49" i="36"/>
  <c r="AS49" i="36"/>
  <c r="AO93" i="36"/>
  <c r="AT93" i="36"/>
  <c r="AJ93" i="36"/>
  <c r="AH155" i="36"/>
  <c r="AM155" i="36"/>
  <c r="AR155" i="36"/>
  <c r="AK14" i="36"/>
  <c r="AF14" i="36"/>
  <c r="AU14" i="36" s="1"/>
  <c r="AP14" i="36"/>
  <c r="AF26" i="36"/>
  <c r="AK26" i="36"/>
  <c r="AP26" i="36"/>
  <c r="AW26" i="36" s="1"/>
  <c r="AP30" i="36"/>
  <c r="AW30" i="36" s="1"/>
  <c r="AF30" i="36"/>
  <c r="AK30" i="36"/>
  <c r="AF185" i="36"/>
  <c r="AP185" i="36"/>
  <c r="AK185" i="36"/>
  <c r="AV185" i="36" s="1"/>
  <c r="AF175" i="36"/>
  <c r="AP175" i="36"/>
  <c r="AK175" i="36"/>
  <c r="AJ176" i="36"/>
  <c r="AO176" i="36"/>
  <c r="AT176" i="36"/>
  <c r="AO189" i="36"/>
  <c r="AV189" i="36" s="1"/>
  <c r="AT189" i="36"/>
  <c r="AW189" i="36" s="1"/>
  <c r="AJ189" i="36"/>
  <c r="AI153" i="36"/>
  <c r="AN153" i="36"/>
  <c r="AS153" i="36"/>
  <c r="AS135" i="36"/>
  <c r="AN135" i="36"/>
  <c r="AI135" i="36"/>
  <c r="AI132" i="36"/>
  <c r="AS132" i="36"/>
  <c r="AN132" i="36"/>
  <c r="P134" i="46"/>
  <c r="M134" i="46"/>
  <c r="T134" i="46"/>
  <c r="Q134" i="46"/>
  <c r="O98" i="46"/>
  <c r="P151" i="46"/>
  <c r="Q151" i="46"/>
  <c r="T151" i="46"/>
  <c r="M151" i="46"/>
  <c r="AT48" i="36"/>
  <c r="AJ48" i="36"/>
  <c r="AO48" i="36"/>
  <c r="AS181" i="36"/>
  <c r="AN181" i="36"/>
  <c r="AV181" i="36" s="1"/>
  <c r="AI181" i="36"/>
  <c r="AU181" i="36" s="1"/>
  <c r="AS187" i="36"/>
  <c r="AI187" i="36"/>
  <c r="AN187" i="36"/>
  <c r="AV187" i="36" s="1"/>
  <c r="AQ59" i="36"/>
  <c r="AG59" i="36"/>
  <c r="AL59" i="36"/>
  <c r="AG69" i="36"/>
  <c r="AQ69" i="36"/>
  <c r="AL69" i="36"/>
  <c r="AG48" i="36"/>
  <c r="AQ48" i="36"/>
  <c r="AL48" i="36"/>
  <c r="AK138" i="36"/>
  <c r="AV138" i="36" s="1"/>
  <c r="AF138" i="36"/>
  <c r="AP138" i="36"/>
  <c r="AP131" i="36"/>
  <c r="AK131" i="36"/>
  <c r="AF131" i="36"/>
  <c r="AO24" i="36"/>
  <c r="AJ24" i="36"/>
  <c r="AT24" i="36"/>
  <c r="AW24" i="36" s="1"/>
  <c r="AJ23" i="36"/>
  <c r="AT23" i="36"/>
  <c r="AO23" i="36"/>
  <c r="AO12" i="36"/>
  <c r="AJ12" i="36"/>
  <c r="AT12" i="36"/>
  <c r="AH174" i="36"/>
  <c r="AU174" i="36" s="1"/>
  <c r="AM174" i="36"/>
  <c r="AR174" i="36"/>
  <c r="AR172" i="36"/>
  <c r="AH172" i="36"/>
  <c r="AM172" i="36"/>
  <c r="AS91" i="36"/>
  <c r="AI91" i="36"/>
  <c r="AN91" i="36"/>
  <c r="AN89" i="36"/>
  <c r="AS89" i="36"/>
  <c r="AI89" i="36"/>
  <c r="AP56" i="36"/>
  <c r="AK56" i="36"/>
  <c r="AV56" i="36" s="1"/>
  <c r="AF56" i="36"/>
  <c r="AF57" i="36"/>
  <c r="AK57" i="36"/>
  <c r="AV57" i="36" s="1"/>
  <c r="AP57" i="36"/>
  <c r="M25" i="46"/>
  <c r="O130" i="46"/>
  <c r="AQ97" i="36"/>
  <c r="AL97" i="36"/>
  <c r="AG97" i="36"/>
  <c r="AG98" i="36"/>
  <c r="AL98" i="36"/>
  <c r="AQ98" i="36"/>
  <c r="AM93" i="36"/>
  <c r="AR93" i="36"/>
  <c r="AH93" i="36"/>
  <c r="AU93" i="36" s="1"/>
  <c r="AM110" i="36"/>
  <c r="AR110" i="36"/>
  <c r="AH110" i="36"/>
  <c r="AG173" i="36"/>
  <c r="AL173" i="36"/>
  <c r="AQ173" i="36"/>
  <c r="AQ175" i="36"/>
  <c r="AL175" i="36"/>
  <c r="AG175" i="36"/>
  <c r="AR61" i="36"/>
  <c r="AH61" i="36"/>
  <c r="AM61" i="36"/>
  <c r="T10" i="46"/>
  <c r="Q10" i="46"/>
  <c r="P10" i="46"/>
  <c r="M10" i="46"/>
  <c r="AL29" i="36"/>
  <c r="AG29" i="36"/>
  <c r="AQ29" i="36"/>
  <c r="AG12" i="36"/>
  <c r="AQ12" i="36"/>
  <c r="AL12" i="36"/>
  <c r="AJ147" i="36"/>
  <c r="AO147" i="36"/>
  <c r="AT147" i="36"/>
  <c r="AW147" i="36" s="1"/>
  <c r="AK109" i="36"/>
  <c r="AF109" i="36"/>
  <c r="AP109" i="36"/>
  <c r="AW109" i="36" s="1"/>
  <c r="AF112" i="36"/>
  <c r="AP112" i="36"/>
  <c r="AK112" i="36"/>
  <c r="O47" i="46"/>
  <c r="O132" i="46"/>
  <c r="AS71" i="36"/>
  <c r="AN71" i="36"/>
  <c r="AI71" i="36"/>
  <c r="AS59" i="36"/>
  <c r="AI59" i="36"/>
  <c r="AN59" i="36"/>
  <c r="AH7" i="36"/>
  <c r="AM7" i="36"/>
  <c r="AR7" i="36"/>
  <c r="AR13" i="36"/>
  <c r="AH13" i="36"/>
  <c r="AU13" i="36" s="1"/>
  <c r="AM13" i="36"/>
  <c r="AM22" i="36"/>
  <c r="AH22" i="36"/>
  <c r="AR22" i="36"/>
  <c r="AO110" i="36"/>
  <c r="AT110" i="36"/>
  <c r="AW110" i="36" s="1"/>
  <c r="AJ110" i="36"/>
  <c r="AO97" i="36"/>
  <c r="AJ97" i="36"/>
  <c r="AT97" i="36"/>
  <c r="M170" i="46"/>
  <c r="AN9" i="36"/>
  <c r="AI9" i="36"/>
  <c r="AS9" i="36"/>
  <c r="AR151" i="36"/>
  <c r="AH151" i="36"/>
  <c r="AM151" i="36"/>
  <c r="AR150" i="36"/>
  <c r="AM150" i="36"/>
  <c r="AH150" i="36"/>
  <c r="AQ145" i="36"/>
  <c r="AL145" i="36"/>
  <c r="AG145" i="36"/>
  <c r="M68" i="46"/>
  <c r="O177" i="46"/>
  <c r="AU176" i="36"/>
  <c r="AU136" i="36"/>
  <c r="AU177" i="36"/>
  <c r="AV101" i="36"/>
  <c r="AV140" i="36"/>
  <c r="AV15" i="36"/>
  <c r="AV99" i="36"/>
  <c r="AW69" i="36"/>
  <c r="AP173" i="35"/>
  <c r="AP91" i="35"/>
  <c r="AP9" i="35"/>
  <c r="AP132" i="35"/>
  <c r="AP50" i="35"/>
  <c r="X11" i="35"/>
  <c r="AC10" i="35"/>
  <c r="DP556" i="35"/>
  <c r="DQ556" i="35"/>
  <c r="DW555" i="35"/>
  <c r="DV555" i="35"/>
  <c r="DX555" i="35"/>
  <c r="DU555" i="35"/>
  <c r="DT555" i="35"/>
  <c r="DG557" i="35"/>
  <c r="EC556" i="35"/>
  <c r="DD557" i="35"/>
  <c r="DZ556" i="35"/>
  <c r="DE557" i="35"/>
  <c r="EA556" i="35"/>
  <c r="DF557" i="35"/>
  <c r="EB556" i="35"/>
  <c r="DC557" i="35"/>
  <c r="DY556" i="35"/>
  <c r="CJ556" i="35"/>
  <c r="CK556" i="35" s="1"/>
  <c r="CD557" i="35"/>
  <c r="CE557" i="35"/>
  <c r="DL557" i="35" s="1"/>
  <c r="CI557" i="35"/>
  <c r="BX558" i="35"/>
  <c r="BZ558" i="35"/>
  <c r="BY558" i="35"/>
  <c r="CH558" i="35"/>
  <c r="AW25" i="36" l="1"/>
  <c r="AW112" i="36"/>
  <c r="AV139" i="36"/>
  <c r="AV104" i="36"/>
  <c r="AW191" i="36"/>
  <c r="AU134" i="36"/>
  <c r="AW192" i="36"/>
  <c r="AW28" i="36"/>
  <c r="AW114" i="36"/>
  <c r="AW27" i="36"/>
  <c r="AW108" i="36"/>
  <c r="AW107" i="36"/>
  <c r="AV23" i="36"/>
  <c r="AU175" i="36"/>
  <c r="AW67" i="36"/>
  <c r="AV103" i="36"/>
  <c r="AV98" i="36"/>
  <c r="AV16" i="36"/>
  <c r="AV102" i="36"/>
  <c r="AW72" i="36"/>
  <c r="AV59" i="36"/>
  <c r="AV17" i="36"/>
  <c r="AW31" i="36"/>
  <c r="AV142" i="36"/>
  <c r="AP10" i="35"/>
  <c r="AP51" i="35"/>
  <c r="AP174" i="35"/>
  <c r="AP92" i="35"/>
  <c r="AP133" i="35"/>
  <c r="X12" i="35"/>
  <c r="AC11" i="35"/>
  <c r="DP557" i="35"/>
  <c r="DV556" i="35"/>
  <c r="DU556" i="35"/>
  <c r="DW556" i="35"/>
  <c r="DT556" i="35"/>
  <c r="DX556" i="35"/>
  <c r="DF558" i="35"/>
  <c r="DC558" i="35"/>
  <c r="DY557" i="35"/>
  <c r="DE558" i="35"/>
  <c r="EA557" i="35"/>
  <c r="DD558" i="35"/>
  <c r="DZ557" i="35"/>
  <c r="DG558" i="35"/>
  <c r="EC557" i="35"/>
  <c r="DK557" i="35"/>
  <c r="EB557" i="35" s="1"/>
  <c r="CE558" i="35"/>
  <c r="DL558" i="35" s="1"/>
  <c r="CD558" i="35"/>
  <c r="DK558" i="35" s="1"/>
  <c r="CI558" i="35"/>
  <c r="BX559" i="35"/>
  <c r="BZ559" i="35"/>
  <c r="BY559" i="35"/>
  <c r="CH559" i="35"/>
  <c r="CJ557" i="35"/>
  <c r="CK557" i="35" s="1"/>
  <c r="X13" i="35" l="1"/>
  <c r="AC12" i="35"/>
  <c r="AP11" i="35"/>
  <c r="AP93" i="35"/>
  <c r="AP134" i="35"/>
  <c r="AP175" i="35"/>
  <c r="AP52" i="35"/>
  <c r="DP558" i="35"/>
  <c r="DQ558" i="35"/>
  <c r="DQ557" i="35"/>
  <c r="DW557" i="35"/>
  <c r="DX557" i="35"/>
  <c r="DU557" i="35"/>
  <c r="DV557" i="35"/>
  <c r="DT557" i="35"/>
  <c r="DD559" i="35"/>
  <c r="DZ558" i="35"/>
  <c r="DG559" i="35"/>
  <c r="EC558" i="35"/>
  <c r="DE559" i="35"/>
  <c r="EA558" i="35"/>
  <c r="DC559" i="35"/>
  <c r="DY558" i="35"/>
  <c r="DF559" i="35"/>
  <c r="EB558" i="35"/>
  <c r="CJ558" i="35"/>
  <c r="CK558" i="35" s="1"/>
  <c r="BX560" i="35"/>
  <c r="BZ560" i="35"/>
  <c r="BY560" i="35"/>
  <c r="CH560" i="35"/>
  <c r="CD559" i="35"/>
  <c r="DK559" i="35" s="1"/>
  <c r="CE559" i="35"/>
  <c r="DL559" i="35" s="1"/>
  <c r="CI559" i="35"/>
  <c r="AP12" i="35" l="1"/>
  <c r="AP94" i="35"/>
  <c r="AP53" i="35"/>
  <c r="AP135" i="35"/>
  <c r="AP176" i="35"/>
  <c r="X14" i="35"/>
  <c r="AC13" i="35"/>
  <c r="DQ559" i="35"/>
  <c r="DP559" i="35"/>
  <c r="DW558" i="35"/>
  <c r="DX558" i="35"/>
  <c r="DT558" i="35"/>
  <c r="DU558" i="35"/>
  <c r="DV558" i="35"/>
  <c r="DC560" i="35"/>
  <c r="DY559" i="35"/>
  <c r="DF560" i="35"/>
  <c r="EB559" i="35"/>
  <c r="DE560" i="35"/>
  <c r="EA559" i="35"/>
  <c r="DG560" i="35"/>
  <c r="EC559" i="35"/>
  <c r="DD560" i="35"/>
  <c r="DZ559" i="35"/>
  <c r="CJ559" i="35"/>
  <c r="CK559" i="35" s="1"/>
  <c r="CD560" i="35"/>
  <c r="DK560" i="35" s="1"/>
  <c r="CE560" i="35"/>
  <c r="DL560" i="35" s="1"/>
  <c r="CI560" i="35"/>
  <c r="BY561" i="35"/>
  <c r="BZ561" i="35"/>
  <c r="BX561" i="35"/>
  <c r="CH561" i="35"/>
  <c r="X15" i="35" l="1"/>
  <c r="AC14" i="35"/>
  <c r="AP95" i="35"/>
  <c r="AP54" i="35"/>
  <c r="AP177" i="35"/>
  <c r="AP13" i="35"/>
  <c r="AP136" i="35"/>
  <c r="DP560" i="35"/>
  <c r="DQ560" i="35"/>
  <c r="DW559" i="35"/>
  <c r="DV559" i="35"/>
  <c r="DU559" i="35"/>
  <c r="DX559" i="35"/>
  <c r="DT559" i="35"/>
  <c r="DG561" i="35"/>
  <c r="EC560" i="35"/>
  <c r="DD561" i="35"/>
  <c r="DZ560" i="35"/>
  <c r="DE561" i="35"/>
  <c r="EA560" i="35"/>
  <c r="DF561" i="35"/>
  <c r="EB560" i="35"/>
  <c r="DC561" i="35"/>
  <c r="DY560" i="35"/>
  <c r="CJ560" i="35"/>
  <c r="CK560" i="35" s="1"/>
  <c r="CD561" i="35"/>
  <c r="DK561" i="35" s="1"/>
  <c r="CE561" i="35"/>
  <c r="DL561" i="35" s="1"/>
  <c r="CI561" i="35"/>
  <c r="BY562" i="35"/>
  <c r="BX562" i="35"/>
  <c r="BZ562" i="35"/>
  <c r="CH562" i="35"/>
  <c r="AP14" i="35" l="1"/>
  <c r="AP178" i="35"/>
  <c r="AP55" i="35"/>
  <c r="AP137" i="35"/>
  <c r="AP96" i="35"/>
  <c r="X16" i="35"/>
  <c r="AC15" i="35"/>
  <c r="DQ561" i="35"/>
  <c r="DP561" i="35"/>
  <c r="DX560" i="35"/>
  <c r="DU560" i="35"/>
  <c r="DV560" i="35"/>
  <c r="DW560" i="35"/>
  <c r="DT560" i="35"/>
  <c r="DF562" i="35"/>
  <c r="EB561" i="35"/>
  <c r="DC562" i="35"/>
  <c r="DY561" i="35"/>
  <c r="DE562" i="35"/>
  <c r="EA561" i="35"/>
  <c r="DD562" i="35"/>
  <c r="DZ561" i="35"/>
  <c r="DG562" i="35"/>
  <c r="EC561" i="35"/>
  <c r="CJ561" i="35"/>
  <c r="CK561" i="35" s="1"/>
  <c r="CE562" i="35"/>
  <c r="DL562" i="35" s="1"/>
  <c r="CD562" i="35"/>
  <c r="CI562" i="35"/>
  <c r="BX563" i="35"/>
  <c r="BY563" i="35"/>
  <c r="BZ563" i="35"/>
  <c r="CH563" i="35"/>
  <c r="AP15" i="35" l="1"/>
  <c r="AP138" i="35"/>
  <c r="AP179" i="35"/>
  <c r="AP97" i="35"/>
  <c r="AP56" i="35"/>
  <c r="X17" i="35"/>
  <c r="AC16" i="35"/>
  <c r="DP562" i="35"/>
  <c r="DW561" i="35"/>
  <c r="DX561" i="35"/>
  <c r="DV561" i="35"/>
  <c r="DT561" i="35"/>
  <c r="DU561" i="35"/>
  <c r="DD563" i="35"/>
  <c r="DZ562" i="35"/>
  <c r="DG563" i="35"/>
  <c r="EC562" i="35"/>
  <c r="DE563" i="35"/>
  <c r="EA562" i="35"/>
  <c r="DC563" i="35"/>
  <c r="DY562" i="35"/>
  <c r="DF563" i="35"/>
  <c r="DK562" i="35"/>
  <c r="EB562" i="35" s="1"/>
  <c r="CJ562" i="35"/>
  <c r="CK562" i="35" s="1"/>
  <c r="CE563" i="35"/>
  <c r="DL563" i="35" s="1"/>
  <c r="CD563" i="35"/>
  <c r="CI563" i="35"/>
  <c r="BY564" i="35"/>
  <c r="BX564" i="35"/>
  <c r="BZ564" i="35"/>
  <c r="CH564" i="35"/>
  <c r="AP57" i="35" l="1"/>
  <c r="AP139" i="35"/>
  <c r="AP180" i="35"/>
  <c r="AP16" i="35"/>
  <c r="AP98" i="35"/>
  <c r="X18" i="35"/>
  <c r="AC17" i="35"/>
  <c r="DP563" i="35"/>
  <c r="DQ562" i="35"/>
  <c r="DV562" i="35"/>
  <c r="DU562" i="35"/>
  <c r="DW562" i="35"/>
  <c r="DX562" i="35"/>
  <c r="DT562" i="35"/>
  <c r="DF564" i="35"/>
  <c r="DC564" i="35"/>
  <c r="DY563" i="35"/>
  <c r="DE564" i="35"/>
  <c r="EA563" i="35"/>
  <c r="DG564" i="35"/>
  <c r="EC563" i="35"/>
  <c r="DD564" i="35"/>
  <c r="DZ563" i="35"/>
  <c r="DK563" i="35"/>
  <c r="EB563" i="35" s="1"/>
  <c r="CJ563" i="35"/>
  <c r="CK563" i="35" s="1"/>
  <c r="CD564" i="35"/>
  <c r="CE564" i="35"/>
  <c r="DL564" i="35" s="1"/>
  <c r="CI564" i="35"/>
  <c r="BX565" i="35"/>
  <c r="BZ565" i="35"/>
  <c r="BY565" i="35"/>
  <c r="CH565" i="35"/>
  <c r="AP99" i="35" l="1"/>
  <c r="AP17" i="35"/>
  <c r="AP181" i="35"/>
  <c r="AP58" i="35"/>
  <c r="AP140" i="35"/>
  <c r="X19" i="35"/>
  <c r="AC18" i="35"/>
  <c r="DP564" i="35"/>
  <c r="DQ563" i="35"/>
  <c r="DW563" i="35"/>
  <c r="DU563" i="35"/>
  <c r="DV563" i="35"/>
  <c r="DX563" i="35"/>
  <c r="DT563" i="35"/>
  <c r="DG565" i="35"/>
  <c r="EC564" i="35"/>
  <c r="DD565" i="35"/>
  <c r="DZ564" i="35"/>
  <c r="DE565" i="35"/>
  <c r="EA564" i="35"/>
  <c r="DC565" i="35"/>
  <c r="DY564" i="35"/>
  <c r="DF565" i="35"/>
  <c r="DK564" i="35"/>
  <c r="EB564" i="35" s="1"/>
  <c r="BY566" i="35"/>
  <c r="BZ566" i="35"/>
  <c r="BX566" i="35"/>
  <c r="CH566" i="35"/>
  <c r="CJ564" i="35"/>
  <c r="CK564" i="35" s="1"/>
  <c r="CE565" i="35"/>
  <c r="DL565" i="35" s="1"/>
  <c r="CD565" i="35"/>
  <c r="CI565" i="35"/>
  <c r="AP100" i="35" l="1"/>
  <c r="AP59" i="35"/>
  <c r="AP18" i="35"/>
  <c r="AP182" i="35"/>
  <c r="AP141" i="35"/>
  <c r="X20" i="35"/>
  <c r="AC19" i="35"/>
  <c r="DP565" i="35"/>
  <c r="DQ564" i="35"/>
  <c r="DW564" i="35"/>
  <c r="DX564" i="35"/>
  <c r="DV564" i="35"/>
  <c r="DU564" i="35"/>
  <c r="DT564" i="35"/>
  <c r="DC566" i="35"/>
  <c r="DY565" i="35"/>
  <c r="DF566" i="35"/>
  <c r="DE566" i="35"/>
  <c r="EA565" i="35"/>
  <c r="DD566" i="35"/>
  <c r="DZ565" i="35"/>
  <c r="DG566" i="35"/>
  <c r="EC565" i="35"/>
  <c r="DK565" i="35"/>
  <c r="EB565" i="35" s="1"/>
  <c r="CJ565" i="35"/>
  <c r="CK565" i="35" s="1"/>
  <c r="CD566" i="35"/>
  <c r="DK566" i="35" s="1"/>
  <c r="CE566" i="35"/>
  <c r="DL566" i="35" s="1"/>
  <c r="CI566" i="35"/>
  <c r="BZ567" i="35"/>
  <c r="BX567" i="35"/>
  <c r="BY567" i="35"/>
  <c r="CH567" i="35"/>
  <c r="AP101" i="35" l="1"/>
  <c r="AP142" i="35"/>
  <c r="AP19" i="35"/>
  <c r="AP60" i="35"/>
  <c r="AP183" i="35"/>
  <c r="X21" i="35"/>
  <c r="AC20" i="35"/>
  <c r="DP566" i="35"/>
  <c r="DQ566" i="35"/>
  <c r="DQ565" i="35"/>
  <c r="DW565" i="35"/>
  <c r="DV565" i="35"/>
  <c r="DX565" i="35"/>
  <c r="DU565" i="35"/>
  <c r="DT565" i="35"/>
  <c r="DD567" i="35"/>
  <c r="DZ566" i="35"/>
  <c r="DG567" i="35"/>
  <c r="EC566" i="35"/>
  <c r="DE567" i="35"/>
  <c r="EA566" i="35"/>
  <c r="DF567" i="35"/>
  <c r="EB566" i="35"/>
  <c r="DC567" i="35"/>
  <c r="DY566" i="35"/>
  <c r="CJ566" i="35"/>
  <c r="CK566" i="35" s="1"/>
  <c r="CE567" i="35"/>
  <c r="DL567" i="35" s="1"/>
  <c r="CD567" i="35"/>
  <c r="DK567" i="35" s="1"/>
  <c r="CI567" i="35"/>
  <c r="BZ568" i="35"/>
  <c r="BX568" i="35"/>
  <c r="BY568" i="35"/>
  <c r="CH568" i="35"/>
  <c r="X22" i="35" l="1"/>
  <c r="AC21" i="35"/>
  <c r="AP143" i="35"/>
  <c r="AP184" i="35"/>
  <c r="AP61" i="35"/>
  <c r="AP102" i="35"/>
  <c r="AP20" i="35"/>
  <c r="DP567" i="35"/>
  <c r="DQ567" i="35"/>
  <c r="DX566" i="35"/>
  <c r="DV566" i="35"/>
  <c r="DU566" i="35"/>
  <c r="DW566" i="35"/>
  <c r="DT566" i="35"/>
  <c r="DF568" i="35"/>
  <c r="EB567" i="35"/>
  <c r="DC568" i="35"/>
  <c r="DY567" i="35"/>
  <c r="DE568" i="35"/>
  <c r="EA567" i="35"/>
  <c r="DG568" i="35"/>
  <c r="EC567" i="35"/>
  <c r="DD568" i="35"/>
  <c r="DZ567" i="35"/>
  <c r="CE568" i="35"/>
  <c r="DL568" i="35" s="1"/>
  <c r="CD568" i="35"/>
  <c r="CI568" i="35"/>
  <c r="BY569" i="35"/>
  <c r="BX569" i="35"/>
  <c r="BZ569" i="35"/>
  <c r="CH569" i="35"/>
  <c r="CJ567" i="35"/>
  <c r="CK567" i="35" s="1"/>
  <c r="AP62" i="35" l="1"/>
  <c r="AP185" i="35"/>
  <c r="AP144" i="35"/>
  <c r="AP21" i="35"/>
  <c r="AP103" i="35"/>
  <c r="X23" i="35"/>
  <c r="AC22" i="35"/>
  <c r="DP568" i="35"/>
  <c r="DW567" i="35"/>
  <c r="DX567" i="35"/>
  <c r="DV567" i="35"/>
  <c r="DU567" i="35"/>
  <c r="DT567" i="35"/>
  <c r="DD569" i="35"/>
  <c r="DZ568" i="35"/>
  <c r="DG569" i="35"/>
  <c r="EC568" i="35"/>
  <c r="DE569" i="35"/>
  <c r="EA568" i="35"/>
  <c r="DC569" i="35"/>
  <c r="DY568" i="35"/>
  <c r="DF569" i="35"/>
  <c r="DK568" i="35"/>
  <c r="EB568" i="35" s="1"/>
  <c r="CJ568" i="35"/>
  <c r="CK568" i="35" s="1"/>
  <c r="CE569" i="35"/>
  <c r="DL569" i="35" s="1"/>
  <c r="CD569" i="35"/>
  <c r="DK569" i="35" s="1"/>
  <c r="CI569" i="35"/>
  <c r="BY570" i="35"/>
  <c r="BX570" i="35"/>
  <c r="BZ570" i="35"/>
  <c r="CH570" i="35"/>
  <c r="X24" i="35" l="1"/>
  <c r="AC23" i="35"/>
  <c r="AP22" i="35"/>
  <c r="AP145" i="35"/>
  <c r="AP104" i="35"/>
  <c r="AP63" i="35"/>
  <c r="AP186" i="35"/>
  <c r="DP569" i="35"/>
  <c r="DQ569" i="35"/>
  <c r="DQ568" i="35"/>
  <c r="DU568" i="35"/>
  <c r="DW568" i="35"/>
  <c r="DX568" i="35"/>
  <c r="DT568" i="35"/>
  <c r="DV568" i="35"/>
  <c r="DC570" i="35"/>
  <c r="DY569" i="35"/>
  <c r="DF570" i="35"/>
  <c r="EB569" i="35"/>
  <c r="DE570" i="35"/>
  <c r="EA569" i="35"/>
  <c r="DG570" i="35"/>
  <c r="EC569" i="35"/>
  <c r="DD570" i="35"/>
  <c r="DZ569" i="35"/>
  <c r="BX571" i="35"/>
  <c r="BZ571" i="35"/>
  <c r="BY571" i="35"/>
  <c r="CH571" i="35"/>
  <c r="CE570" i="35"/>
  <c r="DL570" i="35" s="1"/>
  <c r="CD570" i="35"/>
  <c r="CI570" i="35"/>
  <c r="CJ569" i="35"/>
  <c r="CK569" i="35" s="1"/>
  <c r="AP187" i="35" l="1"/>
  <c r="AP105" i="35"/>
  <c r="AP23" i="35"/>
  <c r="AP146" i="35"/>
  <c r="AP64" i="35"/>
  <c r="AC24" i="35"/>
  <c r="X25" i="35"/>
  <c r="DP570" i="35"/>
  <c r="DW569" i="35"/>
  <c r="DU569" i="35"/>
  <c r="DV569" i="35"/>
  <c r="DX569" i="35"/>
  <c r="DT569" i="35"/>
  <c r="DG571" i="35"/>
  <c r="EC570" i="35"/>
  <c r="DD571" i="35"/>
  <c r="DZ570" i="35"/>
  <c r="DE571" i="35"/>
  <c r="EA570" i="35"/>
  <c r="DF571" i="35"/>
  <c r="DC571" i="35"/>
  <c r="DY570" i="35"/>
  <c r="DK570" i="35"/>
  <c r="EB570" i="35" s="1"/>
  <c r="CJ570" i="35"/>
  <c r="CK570" i="35" s="1"/>
  <c r="CE571" i="35"/>
  <c r="DL571" i="35" s="1"/>
  <c r="CD571" i="35"/>
  <c r="CI571" i="35"/>
  <c r="BX572" i="35"/>
  <c r="BZ572" i="35"/>
  <c r="BY572" i="35"/>
  <c r="CH572" i="35"/>
  <c r="AP65" i="35" l="1"/>
  <c r="AP24" i="35"/>
  <c r="AP106" i="35"/>
  <c r="AP147" i="35"/>
  <c r="AP188" i="35"/>
  <c r="X26" i="35"/>
  <c r="AC25" i="35"/>
  <c r="DP571" i="35"/>
  <c r="DQ570" i="35"/>
  <c r="DU570" i="35"/>
  <c r="DX570" i="35"/>
  <c r="DV570" i="35"/>
  <c r="DW570" i="35"/>
  <c r="DT570" i="35"/>
  <c r="DC572" i="35"/>
  <c r="DY571" i="35"/>
  <c r="DF572" i="35"/>
  <c r="DE572" i="35"/>
  <c r="EA571" i="35"/>
  <c r="DD572" i="35"/>
  <c r="DZ571" i="35"/>
  <c r="DG572" i="35"/>
  <c r="EC571" i="35"/>
  <c r="DK571" i="35"/>
  <c r="EB571" i="35" s="1"/>
  <c r="CJ571" i="35"/>
  <c r="CK571" i="35" s="1"/>
  <c r="CD572" i="35"/>
  <c r="DK572" i="35" s="1"/>
  <c r="CE572" i="35"/>
  <c r="DL572" i="35" s="1"/>
  <c r="CI572" i="35"/>
  <c r="BY573" i="35"/>
  <c r="BZ573" i="35"/>
  <c r="BX573" i="35"/>
  <c r="CH573" i="35"/>
  <c r="AC26" i="35" l="1"/>
  <c r="X27" i="35"/>
  <c r="AP25" i="35"/>
  <c r="AP107" i="35"/>
  <c r="AP66" i="35"/>
  <c r="AP148" i="35"/>
  <c r="AP189" i="35"/>
  <c r="DP572" i="35"/>
  <c r="DQ572" i="35"/>
  <c r="DQ571" i="35"/>
  <c r="DW571" i="35"/>
  <c r="DV571" i="35"/>
  <c r="DX571" i="35"/>
  <c r="DU571" i="35"/>
  <c r="DT571" i="35"/>
  <c r="DG573" i="35"/>
  <c r="EC572" i="35"/>
  <c r="DD573" i="35"/>
  <c r="DZ572" i="35"/>
  <c r="DE573" i="35"/>
  <c r="EA572" i="35"/>
  <c r="DF573" i="35"/>
  <c r="EB572" i="35"/>
  <c r="DC573" i="35"/>
  <c r="DY572" i="35"/>
  <c r="CJ572" i="35"/>
  <c r="CK572" i="35" s="1"/>
  <c r="CD573" i="35"/>
  <c r="DK573" i="35" s="1"/>
  <c r="CE573" i="35"/>
  <c r="DL573" i="35" s="1"/>
  <c r="DQ573" i="35" s="1"/>
  <c r="CI573" i="35"/>
  <c r="BZ574" i="35"/>
  <c r="BX574" i="35"/>
  <c r="BY574" i="35"/>
  <c r="CH574" i="35"/>
  <c r="X28" i="35" l="1"/>
  <c r="AC27" i="35"/>
  <c r="AP67" i="35"/>
  <c r="AP149" i="35"/>
  <c r="AP190" i="35"/>
  <c r="AP26" i="35"/>
  <c r="AP108" i="35"/>
  <c r="DP573" i="35"/>
  <c r="DV572" i="35"/>
  <c r="DW572" i="35"/>
  <c r="DU572" i="35"/>
  <c r="DX572" i="35"/>
  <c r="DT572" i="35"/>
  <c r="DF574" i="35"/>
  <c r="EB573" i="35"/>
  <c r="DC574" i="35"/>
  <c r="DY573" i="35"/>
  <c r="DE574" i="35"/>
  <c r="EA573" i="35"/>
  <c r="DD574" i="35"/>
  <c r="DZ573" i="35"/>
  <c r="DG574" i="35"/>
  <c r="EC573" i="35"/>
  <c r="CE574" i="35"/>
  <c r="DL574" i="35" s="1"/>
  <c r="CD574" i="35"/>
  <c r="DK574" i="35" s="1"/>
  <c r="CI574" i="35"/>
  <c r="BY575" i="35"/>
  <c r="BZ575" i="35"/>
  <c r="BX575" i="35"/>
  <c r="CH575" i="35"/>
  <c r="CJ573" i="35"/>
  <c r="CK573" i="35" s="1"/>
  <c r="AP191" i="35" l="1"/>
  <c r="AP150" i="35"/>
  <c r="AP109" i="35"/>
  <c r="AP68" i="35"/>
  <c r="AP27" i="35"/>
  <c r="X29" i="35"/>
  <c r="AC28" i="35"/>
  <c r="DP574" i="35"/>
  <c r="DQ574" i="35"/>
  <c r="DW573" i="35"/>
  <c r="DX573" i="35"/>
  <c r="DV573" i="35"/>
  <c r="DT573" i="35"/>
  <c r="DU573" i="35"/>
  <c r="DG575" i="35"/>
  <c r="EC574" i="35"/>
  <c r="DD575" i="35"/>
  <c r="DZ574" i="35"/>
  <c r="DE575" i="35"/>
  <c r="EA574" i="35"/>
  <c r="DC575" i="35"/>
  <c r="DY574" i="35"/>
  <c r="DF575" i="35"/>
  <c r="EB574" i="35"/>
  <c r="CJ574" i="35"/>
  <c r="CK574" i="35" s="1"/>
  <c r="CD575" i="35"/>
  <c r="DK575" i="35" s="1"/>
  <c r="CE575" i="35"/>
  <c r="DL575" i="35" s="1"/>
  <c r="DQ575" i="35" s="1"/>
  <c r="CI575" i="35"/>
  <c r="BX576" i="35"/>
  <c r="BY576" i="35"/>
  <c r="BZ576" i="35"/>
  <c r="CH576" i="35"/>
  <c r="AP110" i="35" l="1"/>
  <c r="AP28" i="35"/>
  <c r="AP192" i="35"/>
  <c r="AP69" i="35"/>
  <c r="AP151" i="35"/>
  <c r="X30" i="35"/>
  <c r="AC29" i="35"/>
  <c r="DP575" i="35"/>
  <c r="DW574" i="35"/>
  <c r="DU574" i="35"/>
  <c r="DV574" i="35"/>
  <c r="DX574" i="35"/>
  <c r="DT574" i="35"/>
  <c r="DC576" i="35"/>
  <c r="DY575" i="35"/>
  <c r="DF576" i="35"/>
  <c r="EB575" i="35"/>
  <c r="DE576" i="35"/>
  <c r="EA575" i="35"/>
  <c r="DD576" i="35"/>
  <c r="DZ575" i="35"/>
  <c r="DG576" i="35"/>
  <c r="EC575" i="35"/>
  <c r="CD576" i="35"/>
  <c r="DK576" i="35" s="1"/>
  <c r="CE576" i="35"/>
  <c r="DL576" i="35" s="1"/>
  <c r="CI576" i="35"/>
  <c r="BY577" i="35"/>
  <c r="BX577" i="35"/>
  <c r="BZ577" i="35"/>
  <c r="CH577" i="35"/>
  <c r="CJ575" i="35"/>
  <c r="CK575" i="35" s="1"/>
  <c r="AP70" i="35" l="1"/>
  <c r="AP152" i="35"/>
  <c r="AP193" i="35"/>
  <c r="AP111" i="35"/>
  <c r="AP29" i="35"/>
  <c r="X31" i="35"/>
  <c r="AC31" i="35" s="1"/>
  <c r="AC30" i="35"/>
  <c r="DP576" i="35"/>
  <c r="DQ576" i="35"/>
  <c r="DW575" i="35"/>
  <c r="DV575" i="35"/>
  <c r="DX575" i="35"/>
  <c r="DU575" i="35"/>
  <c r="DT575" i="35"/>
  <c r="DG577" i="35"/>
  <c r="EC576" i="35"/>
  <c r="DD577" i="35"/>
  <c r="DZ576" i="35"/>
  <c r="DE577" i="35"/>
  <c r="EA576" i="35"/>
  <c r="DF577" i="35"/>
  <c r="EB576" i="35"/>
  <c r="DC577" i="35"/>
  <c r="DY576" i="35"/>
  <c r="BZ578" i="35"/>
  <c r="BY578" i="35"/>
  <c r="BX578" i="35"/>
  <c r="CH578" i="35"/>
  <c r="CJ576" i="35"/>
  <c r="CK576" i="35" s="1"/>
  <c r="CD577" i="35"/>
  <c r="DK577" i="35" s="1"/>
  <c r="CE577" i="35"/>
  <c r="DL577" i="35" s="1"/>
  <c r="DQ577" i="35" s="1"/>
  <c r="CI577" i="35"/>
  <c r="AP194" i="35" l="1"/>
  <c r="AP153" i="35"/>
  <c r="AP112" i="35"/>
  <c r="AP30" i="35"/>
  <c r="AP71" i="35"/>
  <c r="AP31" i="35"/>
  <c r="AP154" i="35"/>
  <c r="AP113" i="35"/>
  <c r="AP72" i="35"/>
  <c r="AP195" i="35"/>
  <c r="DP577" i="35"/>
  <c r="DX576" i="35"/>
  <c r="DU576" i="35"/>
  <c r="DV576" i="35"/>
  <c r="DW576" i="35"/>
  <c r="DT576" i="35"/>
  <c r="DF578" i="35"/>
  <c r="EB577" i="35"/>
  <c r="DC578" i="35"/>
  <c r="DY577" i="35"/>
  <c r="DE578" i="35"/>
  <c r="EA577" i="35"/>
  <c r="DD578" i="35"/>
  <c r="DZ577" i="35"/>
  <c r="DG578" i="35"/>
  <c r="EC577" i="35"/>
  <c r="CJ577" i="35"/>
  <c r="CK577" i="35" s="1"/>
  <c r="CE578" i="35"/>
  <c r="DL578" i="35" s="1"/>
  <c r="CD578" i="35"/>
  <c r="CI578" i="35"/>
  <c r="BZ579" i="35"/>
  <c r="BX579" i="35"/>
  <c r="BY579" i="35"/>
  <c r="CH579" i="35"/>
  <c r="DP578" i="35" l="1"/>
  <c r="DW577" i="35"/>
  <c r="DU577" i="35"/>
  <c r="DX577" i="35"/>
  <c r="DT577" i="35"/>
  <c r="DV577" i="35"/>
  <c r="DD579" i="35"/>
  <c r="DZ578" i="35"/>
  <c r="DG579" i="35"/>
  <c r="EC578" i="35"/>
  <c r="DE579" i="35"/>
  <c r="EA578" i="35"/>
  <c r="DC579" i="35"/>
  <c r="DY578" i="35"/>
  <c r="DF579" i="35"/>
  <c r="DK578" i="35"/>
  <c r="EB578" i="35" s="1"/>
  <c r="CJ578" i="35"/>
  <c r="CK578" i="35" s="1"/>
  <c r="CE579" i="35"/>
  <c r="DL579" i="35" s="1"/>
  <c r="CD579" i="35"/>
  <c r="CI579" i="35"/>
  <c r="BZ580" i="35"/>
  <c r="BY580" i="35"/>
  <c r="BX580" i="35"/>
  <c r="CH580" i="35"/>
  <c r="DP579" i="35" l="1"/>
  <c r="DQ578" i="35"/>
  <c r="DV578" i="35"/>
  <c r="DW578" i="35"/>
  <c r="DU578" i="35"/>
  <c r="DT578" i="35"/>
  <c r="DX578" i="35"/>
  <c r="DF580" i="35"/>
  <c r="DC580" i="35"/>
  <c r="DY579" i="35"/>
  <c r="DE580" i="35"/>
  <c r="EA579" i="35"/>
  <c r="DG580" i="35"/>
  <c r="EC579" i="35"/>
  <c r="DD580" i="35"/>
  <c r="DZ579" i="35"/>
  <c r="DK579" i="35"/>
  <c r="EB579" i="35" s="1"/>
  <c r="CJ579" i="35"/>
  <c r="CK579" i="35" s="1"/>
  <c r="CD580" i="35"/>
  <c r="CE580" i="35"/>
  <c r="DL580" i="35" s="1"/>
  <c r="CI580" i="35"/>
  <c r="BY581" i="35"/>
  <c r="BX581" i="35"/>
  <c r="BZ581" i="35"/>
  <c r="CH581" i="35"/>
  <c r="DP580" i="35" l="1"/>
  <c r="DQ579" i="35"/>
  <c r="DW579" i="35"/>
  <c r="DU579" i="35"/>
  <c r="DX579" i="35"/>
  <c r="DT579" i="35"/>
  <c r="DV579" i="35"/>
  <c r="DG581" i="35"/>
  <c r="EC580" i="35"/>
  <c r="DD581" i="35"/>
  <c r="DZ580" i="35"/>
  <c r="DE581" i="35"/>
  <c r="EA580" i="35"/>
  <c r="DC581" i="35"/>
  <c r="DY580" i="35"/>
  <c r="DF581" i="35"/>
  <c r="DK580" i="35"/>
  <c r="EB580" i="35" s="1"/>
  <c r="CJ580" i="35"/>
  <c r="CK580" i="35" s="1"/>
  <c r="CE581" i="35"/>
  <c r="DL581" i="35" s="1"/>
  <c r="CD581" i="35"/>
  <c r="CI581" i="35"/>
  <c r="BY582" i="35"/>
  <c r="BX582" i="35"/>
  <c r="BZ582" i="35"/>
  <c r="CH582" i="35"/>
  <c r="DY581" i="35" l="1"/>
  <c r="DP581" i="35"/>
  <c r="DQ580" i="35"/>
  <c r="DW580" i="35"/>
  <c r="DU580" i="35"/>
  <c r="DX580" i="35"/>
  <c r="DT580" i="35"/>
  <c r="DV580" i="35"/>
  <c r="DF582" i="35"/>
  <c r="DE582" i="35"/>
  <c r="EA581" i="35"/>
  <c r="DC582" i="35"/>
  <c r="DD582" i="35"/>
  <c r="DZ581" i="35"/>
  <c r="DG582" i="35"/>
  <c r="EC581" i="35"/>
  <c r="DK581" i="35"/>
  <c r="EB581" i="35" s="1"/>
  <c r="CJ581" i="35"/>
  <c r="CK581" i="35" s="1"/>
  <c r="CE582" i="35"/>
  <c r="DL582" i="35" s="1"/>
  <c r="CD582" i="35"/>
  <c r="DK582" i="35" s="1"/>
  <c r="CI582" i="35"/>
  <c r="BY583" i="35"/>
  <c r="BZ583" i="35"/>
  <c r="BX583" i="35"/>
  <c r="CH583" i="35"/>
  <c r="DP582" i="35" l="1"/>
  <c r="DQ582" i="35"/>
  <c r="DQ581" i="35"/>
  <c r="DW581" i="35"/>
  <c r="DV581" i="35"/>
  <c r="DX581" i="35"/>
  <c r="DU581" i="35"/>
  <c r="DT581" i="35"/>
  <c r="DG583" i="35"/>
  <c r="EC582" i="35"/>
  <c r="DD583" i="35"/>
  <c r="DZ582" i="35"/>
  <c r="DC583" i="35"/>
  <c r="DY582" i="35"/>
  <c r="DE583" i="35"/>
  <c r="EA582" i="35"/>
  <c r="DF583" i="35"/>
  <c r="EB582" i="35"/>
  <c r="CJ582" i="35"/>
  <c r="CK582" i="35" s="1"/>
  <c r="CE583" i="35"/>
  <c r="DL583" i="35" s="1"/>
  <c r="CD583" i="35"/>
  <c r="CI583" i="35"/>
  <c r="BX584" i="35"/>
  <c r="BZ584" i="35"/>
  <c r="BY584" i="35"/>
  <c r="CH584" i="35"/>
  <c r="DP583" i="35" l="1"/>
  <c r="DX582" i="35"/>
  <c r="DU582" i="35"/>
  <c r="DV582" i="35"/>
  <c r="DW582" i="35"/>
  <c r="DT582" i="35"/>
  <c r="DE584" i="35"/>
  <c r="EA583" i="35"/>
  <c r="DF584" i="35"/>
  <c r="DC584" i="35"/>
  <c r="DY583" i="35"/>
  <c r="DD584" i="35"/>
  <c r="DZ583" i="35"/>
  <c r="DG584" i="35"/>
  <c r="EC583" i="35"/>
  <c r="DK583" i="35"/>
  <c r="EB583" i="35" s="1"/>
  <c r="CJ583" i="35"/>
  <c r="CK583" i="35" s="1"/>
  <c r="CD584" i="35"/>
  <c r="DK584" i="35" s="1"/>
  <c r="CE584" i="35"/>
  <c r="DL584" i="35" s="1"/>
  <c r="CI584" i="35"/>
  <c r="BZ585" i="35"/>
  <c r="BY585" i="35"/>
  <c r="BX585" i="35"/>
  <c r="CH585" i="35"/>
  <c r="DQ584" i="35" l="1"/>
  <c r="DP584" i="35"/>
  <c r="DQ583" i="35"/>
  <c r="DW583" i="35"/>
  <c r="DX583" i="35"/>
  <c r="DU583" i="35"/>
  <c r="DV583" i="35"/>
  <c r="DT583" i="35"/>
  <c r="DG585" i="35"/>
  <c r="EC584" i="35"/>
  <c r="DD585" i="35"/>
  <c r="DZ584" i="35"/>
  <c r="DC585" i="35"/>
  <c r="DY584" i="35"/>
  <c r="DF585" i="35"/>
  <c r="EB584" i="35"/>
  <c r="DE585" i="35"/>
  <c r="EA584" i="35"/>
  <c r="CJ584" i="35"/>
  <c r="CK584" i="35" s="1"/>
  <c r="CD585" i="35"/>
  <c r="DK585" i="35" s="1"/>
  <c r="CE585" i="35"/>
  <c r="DL585" i="35" s="1"/>
  <c r="DQ585" i="35" s="1"/>
  <c r="CI585" i="35"/>
  <c r="BZ586" i="35"/>
  <c r="BX586" i="35"/>
  <c r="BY586" i="35"/>
  <c r="CH586" i="35"/>
  <c r="DP585" i="35" l="1"/>
  <c r="DW584" i="35"/>
  <c r="DU584" i="35"/>
  <c r="DV584" i="35"/>
  <c r="DX584" i="35"/>
  <c r="DT584" i="35"/>
  <c r="DF586" i="35"/>
  <c r="EB585" i="35"/>
  <c r="DE586" i="35"/>
  <c r="EA585" i="35"/>
  <c r="DC586" i="35"/>
  <c r="DY585" i="35"/>
  <c r="DD586" i="35"/>
  <c r="DZ585" i="35"/>
  <c r="DG586" i="35"/>
  <c r="EC585" i="35"/>
  <c r="CJ585" i="35"/>
  <c r="CK585" i="35" s="1"/>
  <c r="CD586" i="35"/>
  <c r="DK586" i="35" s="1"/>
  <c r="CE586" i="35"/>
  <c r="DL586" i="35" s="1"/>
  <c r="DQ586" i="35" s="1"/>
  <c r="CI586" i="35"/>
  <c r="BZ587" i="35"/>
  <c r="BX587" i="35"/>
  <c r="BY587" i="35"/>
  <c r="CH587" i="35"/>
  <c r="DP586" i="35" l="1"/>
  <c r="DW585" i="35"/>
  <c r="DU585" i="35"/>
  <c r="DX585" i="35"/>
  <c r="DT585" i="35"/>
  <c r="DV585" i="35"/>
  <c r="DD587" i="35"/>
  <c r="DZ586" i="35"/>
  <c r="DG587" i="35"/>
  <c r="EC586" i="35"/>
  <c r="DC587" i="35"/>
  <c r="DY586" i="35"/>
  <c r="DE587" i="35"/>
  <c r="EA586" i="35"/>
  <c r="DF587" i="35"/>
  <c r="EB586" i="35"/>
  <c r="CD587" i="35"/>
  <c r="DK587" i="35" s="1"/>
  <c r="CE587" i="35"/>
  <c r="DL587" i="35" s="1"/>
  <c r="CI587" i="35"/>
  <c r="BX588" i="35"/>
  <c r="BY588" i="35"/>
  <c r="BZ588" i="35"/>
  <c r="CH588" i="35"/>
  <c r="CJ586" i="35"/>
  <c r="CK586" i="35" s="1"/>
  <c r="DP587" i="35" l="1"/>
  <c r="DQ587" i="35"/>
  <c r="DU586" i="35"/>
  <c r="DV586" i="35"/>
  <c r="DW586" i="35"/>
  <c r="DX586" i="35"/>
  <c r="DT586" i="35"/>
  <c r="DF588" i="35"/>
  <c r="EB587" i="35"/>
  <c r="DE588" i="35"/>
  <c r="EA587" i="35"/>
  <c r="DC588" i="35"/>
  <c r="DY587" i="35"/>
  <c r="DG588" i="35"/>
  <c r="EC587" i="35"/>
  <c r="DD588" i="35"/>
  <c r="DZ587" i="35"/>
  <c r="CE588" i="35"/>
  <c r="DL588" i="35" s="1"/>
  <c r="CD588" i="35"/>
  <c r="DK588" i="35" s="1"/>
  <c r="CI588" i="35"/>
  <c r="BZ589" i="35"/>
  <c r="BY589" i="35"/>
  <c r="BX589" i="35"/>
  <c r="CH589" i="35"/>
  <c r="CJ587" i="35"/>
  <c r="CK587" i="35" s="1"/>
  <c r="DP588" i="35" l="1"/>
  <c r="DQ588" i="35"/>
  <c r="DW587" i="35"/>
  <c r="DV587" i="35"/>
  <c r="DX587" i="35"/>
  <c r="DU587" i="35"/>
  <c r="DT587" i="35"/>
  <c r="DD589" i="35"/>
  <c r="DZ588" i="35"/>
  <c r="DG589" i="35"/>
  <c r="EC588" i="35"/>
  <c r="DC589" i="35"/>
  <c r="DY588" i="35"/>
  <c r="DE589" i="35"/>
  <c r="EA588" i="35"/>
  <c r="DF589" i="35"/>
  <c r="EB588" i="35"/>
  <c r="CJ588" i="35"/>
  <c r="CK588" i="35" s="1"/>
  <c r="CD589" i="35"/>
  <c r="DK589" i="35" s="1"/>
  <c r="CE589" i="35"/>
  <c r="DL589" i="35" s="1"/>
  <c r="CI589" i="35"/>
  <c r="BY590" i="35"/>
  <c r="BX590" i="35"/>
  <c r="BZ590" i="35"/>
  <c r="CH590" i="35"/>
  <c r="DQ589" i="35" l="1"/>
  <c r="DP589" i="35"/>
  <c r="DV588" i="35"/>
  <c r="DU588" i="35"/>
  <c r="DW588" i="35"/>
  <c r="DX588" i="35"/>
  <c r="DT588" i="35"/>
  <c r="DE590" i="35"/>
  <c r="EA589" i="35"/>
  <c r="DF590" i="35"/>
  <c r="EB589" i="35"/>
  <c r="DC590" i="35"/>
  <c r="DY589" i="35"/>
  <c r="DG590" i="35"/>
  <c r="EC589" i="35"/>
  <c r="DD590" i="35"/>
  <c r="DZ589" i="35"/>
  <c r="CE590" i="35"/>
  <c r="DL590" i="35" s="1"/>
  <c r="CD590" i="35"/>
  <c r="DK590" i="35" s="1"/>
  <c r="CI590" i="35"/>
  <c r="BZ591" i="35"/>
  <c r="BX591" i="35"/>
  <c r="BY591" i="35"/>
  <c r="CH591" i="35"/>
  <c r="CJ589" i="35"/>
  <c r="CK589" i="35" s="1"/>
  <c r="DQ590" i="35" l="1"/>
  <c r="DP590" i="35"/>
  <c r="DW589" i="35"/>
  <c r="DX589" i="35"/>
  <c r="DU589" i="35"/>
  <c r="DT589" i="35"/>
  <c r="DV589" i="35"/>
  <c r="DD591" i="35"/>
  <c r="DZ590" i="35"/>
  <c r="DG591" i="35"/>
  <c r="EC590" i="35"/>
  <c r="DC591" i="35"/>
  <c r="DY590" i="35"/>
  <c r="DF591" i="35"/>
  <c r="EB590" i="35"/>
  <c r="DE591" i="35"/>
  <c r="EA590" i="35"/>
  <c r="CJ590" i="35"/>
  <c r="CK590" i="35" s="1"/>
  <c r="CD591" i="35"/>
  <c r="DK591" i="35" s="1"/>
  <c r="CE591" i="35"/>
  <c r="DL591" i="35" s="1"/>
  <c r="DQ591" i="35" s="1"/>
  <c r="CI591" i="35"/>
  <c r="BZ592" i="35"/>
  <c r="BX592" i="35"/>
  <c r="BY592" i="35"/>
  <c r="CH592" i="35"/>
  <c r="DP591" i="35" l="1"/>
  <c r="DW590" i="35"/>
  <c r="DX590" i="35"/>
  <c r="DU590" i="35"/>
  <c r="DT590" i="35"/>
  <c r="DV590" i="35"/>
  <c r="DE592" i="35"/>
  <c r="EA591" i="35"/>
  <c r="DF592" i="35"/>
  <c r="EB591" i="35"/>
  <c r="DC592" i="35"/>
  <c r="DY591" i="35"/>
  <c r="DG592" i="35"/>
  <c r="EC591" i="35"/>
  <c r="DD592" i="35"/>
  <c r="DZ591" i="35"/>
  <c r="CD592" i="35"/>
  <c r="CE592" i="35"/>
  <c r="DL592" i="35" s="1"/>
  <c r="CI592" i="35"/>
  <c r="BY593" i="35"/>
  <c r="BX593" i="35"/>
  <c r="BZ593" i="35"/>
  <c r="CH593" i="35"/>
  <c r="CJ591" i="35"/>
  <c r="CK591" i="35" s="1"/>
  <c r="DP592" i="35" l="1"/>
  <c r="DW591" i="35"/>
  <c r="DX591" i="35"/>
  <c r="DV591" i="35"/>
  <c r="DT591" i="35"/>
  <c r="DU591" i="35"/>
  <c r="DD593" i="35"/>
  <c r="DZ592" i="35"/>
  <c r="DG593" i="35"/>
  <c r="EC592" i="35"/>
  <c r="DC593" i="35"/>
  <c r="DY592" i="35"/>
  <c r="DF593" i="35"/>
  <c r="DE593" i="35"/>
  <c r="EA592" i="35"/>
  <c r="DK592" i="35"/>
  <c r="EB592" i="35" s="1"/>
  <c r="BZ594" i="35"/>
  <c r="BX594" i="35"/>
  <c r="BY594" i="35"/>
  <c r="CH594" i="35"/>
  <c r="CJ592" i="35"/>
  <c r="CK592" i="35" s="1"/>
  <c r="CD593" i="35"/>
  <c r="DK593" i="35" s="1"/>
  <c r="CE593" i="35"/>
  <c r="DL593" i="35" s="1"/>
  <c r="DQ593" i="35" s="1"/>
  <c r="CI593" i="35"/>
  <c r="DP593" i="35" l="1"/>
  <c r="DQ592" i="35"/>
  <c r="DX592" i="35"/>
  <c r="DU592" i="35"/>
  <c r="DV592" i="35"/>
  <c r="DW592" i="35"/>
  <c r="DT592" i="35"/>
  <c r="DE594" i="35"/>
  <c r="EA593" i="35"/>
  <c r="DF594" i="35"/>
  <c r="EB593" i="35"/>
  <c r="DC594" i="35"/>
  <c r="DY593" i="35"/>
  <c r="DG594" i="35"/>
  <c r="EC593" i="35"/>
  <c r="DD594" i="35"/>
  <c r="DZ593" i="35"/>
  <c r="CJ593" i="35"/>
  <c r="CK593" i="35" s="1"/>
  <c r="CE594" i="35"/>
  <c r="DL594" i="35" s="1"/>
  <c r="CD594" i="35"/>
  <c r="CI594" i="35"/>
  <c r="BZ595" i="35"/>
  <c r="BY595" i="35"/>
  <c r="BX595" i="35"/>
  <c r="CH595" i="35"/>
  <c r="DP594" i="35" l="1"/>
  <c r="DW593" i="35"/>
  <c r="DX593" i="35"/>
  <c r="DT593" i="35"/>
  <c r="DU593" i="35"/>
  <c r="DV593" i="35"/>
  <c r="DG595" i="35"/>
  <c r="EC594" i="35"/>
  <c r="DD595" i="35"/>
  <c r="DZ594" i="35"/>
  <c r="DC595" i="35"/>
  <c r="DY594" i="35"/>
  <c r="DF595" i="35"/>
  <c r="DE595" i="35"/>
  <c r="EA594" i="35"/>
  <c r="DK594" i="35"/>
  <c r="EB594" i="35" s="1"/>
  <c r="CJ594" i="35"/>
  <c r="CK594" i="35" s="1"/>
  <c r="CE595" i="35"/>
  <c r="DL595" i="35" s="1"/>
  <c r="CD595" i="35"/>
  <c r="CI595" i="35"/>
  <c r="BX596" i="35"/>
  <c r="BY596" i="35"/>
  <c r="BZ596" i="35"/>
  <c r="CH596" i="35"/>
  <c r="DP595" i="35" l="1"/>
  <c r="DQ594" i="35"/>
  <c r="DV594" i="35"/>
  <c r="DU594" i="35"/>
  <c r="DW594" i="35"/>
  <c r="DX594" i="35"/>
  <c r="DT594" i="35"/>
  <c r="DE596" i="35"/>
  <c r="EA595" i="35"/>
  <c r="DF596" i="35"/>
  <c r="DC596" i="35"/>
  <c r="DY595" i="35"/>
  <c r="DD596" i="35"/>
  <c r="DZ595" i="35"/>
  <c r="DG596" i="35"/>
  <c r="EC595" i="35"/>
  <c r="DK595" i="35"/>
  <c r="EB595" i="35" s="1"/>
  <c r="CJ595" i="35"/>
  <c r="CK595" i="35" s="1"/>
  <c r="CE596" i="35"/>
  <c r="DL596" i="35" s="1"/>
  <c r="CD596" i="35"/>
  <c r="CI596" i="35"/>
  <c r="BZ597" i="35"/>
  <c r="BX597" i="35"/>
  <c r="BY597" i="35"/>
  <c r="CH597" i="35"/>
  <c r="DP596" i="35" l="1"/>
  <c r="DQ595" i="35"/>
  <c r="DW595" i="35"/>
  <c r="DU595" i="35"/>
  <c r="DV595" i="35"/>
  <c r="DX595" i="35"/>
  <c r="DT595" i="35"/>
  <c r="DG597" i="35"/>
  <c r="EC596" i="35"/>
  <c r="DD597" i="35"/>
  <c r="DZ596" i="35"/>
  <c r="DC597" i="35"/>
  <c r="DY596" i="35"/>
  <c r="DF597" i="35"/>
  <c r="DE597" i="35"/>
  <c r="EA596" i="35"/>
  <c r="DK596" i="35"/>
  <c r="EB596" i="35" s="1"/>
  <c r="CJ596" i="35"/>
  <c r="CK596" i="35" s="1"/>
  <c r="CE597" i="35"/>
  <c r="DL597" i="35" s="1"/>
  <c r="CD597" i="35"/>
  <c r="CI597" i="35"/>
  <c r="BZ598" i="35"/>
  <c r="BY598" i="35"/>
  <c r="BX598" i="35"/>
  <c r="CH598" i="35"/>
  <c r="DP597" i="35" l="1"/>
  <c r="DQ596" i="35"/>
  <c r="DW596" i="35"/>
  <c r="DX596" i="35"/>
  <c r="DU596" i="35"/>
  <c r="DV596" i="35"/>
  <c r="DT596" i="35"/>
  <c r="DF598" i="35"/>
  <c r="DE598" i="35"/>
  <c r="EA597" i="35"/>
  <c r="DC598" i="35"/>
  <c r="DY597" i="35"/>
  <c r="DD598" i="35"/>
  <c r="DZ597" i="35"/>
  <c r="DG598" i="35"/>
  <c r="EC597" i="35"/>
  <c r="DK597" i="35"/>
  <c r="EB597" i="35" s="1"/>
  <c r="CJ597" i="35"/>
  <c r="CK597" i="35" s="1"/>
  <c r="CD598" i="35"/>
  <c r="DK598" i="35" s="1"/>
  <c r="CE598" i="35"/>
  <c r="DL598" i="35" s="1"/>
  <c r="CI598" i="35"/>
  <c r="BX599" i="35"/>
  <c r="BZ599" i="35"/>
  <c r="BY599" i="35"/>
  <c r="CH599" i="35"/>
  <c r="DQ598" i="35" l="1"/>
  <c r="DP598" i="35"/>
  <c r="DQ597" i="35"/>
  <c r="DW597" i="35"/>
  <c r="DV597" i="35"/>
  <c r="DU597" i="35"/>
  <c r="DX597" i="35"/>
  <c r="DT597" i="35"/>
  <c r="DG599" i="35"/>
  <c r="EC598" i="35"/>
  <c r="DD599" i="35"/>
  <c r="DZ598" i="35"/>
  <c r="DC599" i="35"/>
  <c r="DY598" i="35"/>
  <c r="DE599" i="35"/>
  <c r="EA598" i="35"/>
  <c r="DF599" i="35"/>
  <c r="EB598" i="35"/>
  <c r="BX600" i="35"/>
  <c r="BY600" i="35"/>
  <c r="BZ600" i="35"/>
  <c r="CH600" i="35"/>
  <c r="CJ598" i="35"/>
  <c r="CK598" i="35" s="1"/>
  <c r="CE599" i="35"/>
  <c r="DL599" i="35" s="1"/>
  <c r="CD599" i="35"/>
  <c r="DK599" i="35" s="1"/>
  <c r="CI599" i="35"/>
  <c r="DP599" i="35" l="1"/>
  <c r="DQ599" i="35"/>
  <c r="DX598" i="35"/>
  <c r="DV598" i="35"/>
  <c r="DU598" i="35"/>
  <c r="DW598" i="35"/>
  <c r="DT598" i="35"/>
  <c r="DE600" i="35"/>
  <c r="EA599" i="35"/>
  <c r="DF600" i="35"/>
  <c r="EB599" i="35"/>
  <c r="DC600" i="35"/>
  <c r="DY599" i="35"/>
  <c r="DD600" i="35"/>
  <c r="DZ599" i="35"/>
  <c r="DG600" i="35"/>
  <c r="EC599" i="35"/>
  <c r="CJ599" i="35"/>
  <c r="CK599" i="35" s="1"/>
  <c r="CD600" i="35"/>
  <c r="DK600" i="35" s="1"/>
  <c r="CE600" i="35"/>
  <c r="DL600" i="35" s="1"/>
  <c r="DQ600" i="35" s="1"/>
  <c r="CI600" i="35"/>
  <c r="BY601" i="35"/>
  <c r="BZ601" i="35"/>
  <c r="BX601" i="35"/>
  <c r="CH601" i="35"/>
  <c r="DP600" i="35" l="1"/>
  <c r="DW599" i="35"/>
  <c r="DX599" i="35"/>
  <c r="DU599" i="35"/>
  <c r="DV599" i="35"/>
  <c r="DT599" i="35"/>
  <c r="DD601" i="35"/>
  <c r="DZ600" i="35"/>
  <c r="DG601" i="35"/>
  <c r="EC600" i="35"/>
  <c r="DC601" i="35"/>
  <c r="DY600" i="35"/>
  <c r="DF601" i="35"/>
  <c r="EB600" i="35"/>
  <c r="DE601" i="35"/>
  <c r="EA600" i="35"/>
  <c r="CJ600" i="35"/>
  <c r="CK600" i="35" s="1"/>
  <c r="CE601" i="35"/>
  <c r="DL601" i="35" s="1"/>
  <c r="CD601" i="35"/>
  <c r="CI601" i="35"/>
  <c r="BZ602" i="35"/>
  <c r="BX602" i="35"/>
  <c r="BY602" i="35"/>
  <c r="CH602" i="35"/>
  <c r="DP601" i="35" l="1"/>
  <c r="DU600" i="35"/>
  <c r="DV600" i="35"/>
  <c r="DW600" i="35"/>
  <c r="DT600" i="35"/>
  <c r="DX600" i="35"/>
  <c r="DF602" i="35"/>
  <c r="DE602" i="35"/>
  <c r="EA601" i="35"/>
  <c r="DC602" i="35"/>
  <c r="DY601" i="35"/>
  <c r="DG602" i="35"/>
  <c r="EC601" i="35"/>
  <c r="DD602" i="35"/>
  <c r="DZ601" i="35"/>
  <c r="DK601" i="35"/>
  <c r="EB601" i="35" s="1"/>
  <c r="CJ601" i="35"/>
  <c r="CK601" i="35" s="1"/>
  <c r="CD602" i="35"/>
  <c r="DK602" i="35" s="1"/>
  <c r="CE602" i="35"/>
  <c r="DL602" i="35" s="1"/>
  <c r="CI602" i="35"/>
  <c r="BX603" i="35"/>
  <c r="BZ603" i="35"/>
  <c r="BY603" i="35"/>
  <c r="CH603" i="35"/>
  <c r="DQ602" i="35" l="1"/>
  <c r="DP602" i="35"/>
  <c r="DQ601" i="35"/>
  <c r="DW601" i="35"/>
  <c r="DU601" i="35"/>
  <c r="DV601" i="35"/>
  <c r="DT601" i="35"/>
  <c r="DX601" i="35"/>
  <c r="DD603" i="35"/>
  <c r="DZ602" i="35"/>
  <c r="DG603" i="35"/>
  <c r="EC602" i="35"/>
  <c r="DC603" i="35"/>
  <c r="DY602" i="35"/>
  <c r="DE603" i="35"/>
  <c r="EA602" i="35"/>
  <c r="DF603" i="35"/>
  <c r="EB602" i="35"/>
  <c r="CJ602" i="35"/>
  <c r="CK602" i="35" s="1"/>
  <c r="CD603" i="35"/>
  <c r="DK603" i="35" s="1"/>
  <c r="CE603" i="35"/>
  <c r="DL603" i="35" s="1"/>
  <c r="CI603" i="35"/>
  <c r="BX604" i="35"/>
  <c r="BY604" i="35"/>
  <c r="BZ604" i="35"/>
  <c r="CH604" i="35"/>
  <c r="DP603" i="35" l="1"/>
  <c r="DQ603" i="35"/>
  <c r="DU602" i="35"/>
  <c r="DX602" i="35"/>
  <c r="DV602" i="35"/>
  <c r="DW602" i="35"/>
  <c r="DT602" i="35"/>
  <c r="DE604" i="35"/>
  <c r="EA603" i="35"/>
  <c r="DF604" i="35"/>
  <c r="EB603" i="35"/>
  <c r="DC604" i="35"/>
  <c r="DY603" i="35"/>
  <c r="DG604" i="35"/>
  <c r="EC603" i="35"/>
  <c r="DD604" i="35"/>
  <c r="DZ603" i="35"/>
  <c r="BX605" i="35"/>
  <c r="BZ605" i="35"/>
  <c r="BY605" i="35"/>
  <c r="CH605" i="35"/>
  <c r="CJ603" i="35"/>
  <c r="CK603" i="35" s="1"/>
  <c r="CD604" i="35"/>
  <c r="DK604" i="35" s="1"/>
  <c r="CE604" i="35"/>
  <c r="DL604" i="35" s="1"/>
  <c r="DQ604" i="35" s="1"/>
  <c r="CI604" i="35"/>
  <c r="DP604" i="35" l="1"/>
  <c r="DW603" i="35"/>
  <c r="DV603" i="35"/>
  <c r="DU603" i="35"/>
  <c r="DX603" i="35"/>
  <c r="DT603" i="35"/>
  <c r="DG605" i="35"/>
  <c r="EC604" i="35"/>
  <c r="DD605" i="35"/>
  <c r="DZ604" i="35"/>
  <c r="DC605" i="35"/>
  <c r="DY604" i="35"/>
  <c r="DF605" i="35"/>
  <c r="EB604" i="35"/>
  <c r="DE605" i="35"/>
  <c r="EA604" i="35"/>
  <c r="CJ604" i="35"/>
  <c r="CK604" i="35" s="1"/>
  <c r="CE605" i="35"/>
  <c r="DL605" i="35" s="1"/>
  <c r="CD605" i="35"/>
  <c r="DK605" i="35" s="1"/>
  <c r="CI605" i="35"/>
  <c r="BZ606" i="35"/>
  <c r="BY606" i="35"/>
  <c r="BX606" i="35"/>
  <c r="CH606" i="35"/>
  <c r="DP605" i="35" l="1"/>
  <c r="DQ605" i="35"/>
  <c r="DV604" i="35"/>
  <c r="DW604" i="35"/>
  <c r="DU604" i="35"/>
  <c r="DX604" i="35"/>
  <c r="DT604" i="35"/>
  <c r="DF606" i="35"/>
  <c r="EB605" i="35"/>
  <c r="DE606" i="35"/>
  <c r="EA605" i="35"/>
  <c r="DC606" i="35"/>
  <c r="DY605" i="35"/>
  <c r="DD606" i="35"/>
  <c r="DZ605" i="35"/>
  <c r="DG606" i="35"/>
  <c r="EC605" i="35"/>
  <c r="CJ605" i="35"/>
  <c r="CK605" i="35" s="1"/>
  <c r="CD606" i="35"/>
  <c r="CE606" i="35"/>
  <c r="DL606" i="35" s="1"/>
  <c r="CI606" i="35"/>
  <c r="BX607" i="35"/>
  <c r="BY607" i="35"/>
  <c r="BZ607" i="35"/>
  <c r="CH607" i="35"/>
  <c r="DP606" i="35" l="1"/>
  <c r="DW605" i="35"/>
  <c r="DX605" i="35"/>
  <c r="DU605" i="35"/>
  <c r="DT605" i="35"/>
  <c r="DV605" i="35"/>
  <c r="DD607" i="35"/>
  <c r="DZ606" i="35"/>
  <c r="DG607" i="35"/>
  <c r="EC606" i="35"/>
  <c r="DC607" i="35"/>
  <c r="DY606" i="35"/>
  <c r="DE607" i="35"/>
  <c r="EA606" i="35"/>
  <c r="DF607" i="35"/>
  <c r="DK606" i="35"/>
  <c r="EB606" i="35" s="1"/>
  <c r="CJ606" i="35"/>
  <c r="CK606" i="35" s="1"/>
  <c r="CE607" i="35"/>
  <c r="DL607" i="35" s="1"/>
  <c r="CD607" i="35"/>
  <c r="CI607" i="35"/>
  <c r="BY608" i="35"/>
  <c r="BX608" i="35"/>
  <c r="BZ608" i="35"/>
  <c r="CH608" i="35"/>
  <c r="DP607" i="35" l="1"/>
  <c r="DQ606" i="35"/>
  <c r="DW606" i="35"/>
  <c r="DU606" i="35"/>
  <c r="DV606" i="35"/>
  <c r="DX606" i="35"/>
  <c r="DT606" i="35"/>
  <c r="DF608" i="35"/>
  <c r="DE608" i="35"/>
  <c r="EA607" i="35"/>
  <c r="DC608" i="35"/>
  <c r="DY607" i="35"/>
  <c r="DG608" i="35"/>
  <c r="EC607" i="35"/>
  <c r="DD608" i="35"/>
  <c r="DZ607" i="35"/>
  <c r="DK607" i="35"/>
  <c r="EB607" i="35" s="1"/>
  <c r="CJ607" i="35"/>
  <c r="CK607" i="35" s="1"/>
  <c r="CE608" i="35"/>
  <c r="DL608" i="35" s="1"/>
  <c r="CD608" i="35"/>
  <c r="DK608" i="35" s="1"/>
  <c r="CI608" i="35"/>
  <c r="BY609" i="35"/>
  <c r="BZ609" i="35"/>
  <c r="BX609" i="35"/>
  <c r="CH609" i="35"/>
  <c r="DP608" i="35" l="1"/>
  <c r="DQ608" i="35"/>
  <c r="DQ607" i="35"/>
  <c r="DW607" i="35"/>
  <c r="DV607" i="35"/>
  <c r="DX607" i="35"/>
  <c r="DU607" i="35"/>
  <c r="DT607" i="35"/>
  <c r="DG609" i="35"/>
  <c r="EC608" i="35"/>
  <c r="DD609" i="35"/>
  <c r="DZ608" i="35"/>
  <c r="DC609" i="35"/>
  <c r="DY608" i="35"/>
  <c r="DE609" i="35"/>
  <c r="EA608" i="35"/>
  <c r="DF609" i="35"/>
  <c r="EB608" i="35"/>
  <c r="CJ608" i="35"/>
  <c r="CK608" i="35" s="1"/>
  <c r="BY610" i="35"/>
  <c r="BX610" i="35"/>
  <c r="BZ610" i="35"/>
  <c r="CH610" i="35"/>
  <c r="CE609" i="35"/>
  <c r="DL609" i="35" s="1"/>
  <c r="CD609" i="35"/>
  <c r="DK609" i="35" s="1"/>
  <c r="CI609" i="35"/>
  <c r="DP609" i="35" l="1"/>
  <c r="DQ609" i="35"/>
  <c r="DX608" i="35"/>
  <c r="DU608" i="35"/>
  <c r="DV608" i="35"/>
  <c r="DW608" i="35"/>
  <c r="DT608" i="35"/>
  <c r="DF610" i="35"/>
  <c r="EB609" i="35"/>
  <c r="DE610" i="35"/>
  <c r="EA609" i="35"/>
  <c r="DC610" i="35"/>
  <c r="DY609" i="35"/>
  <c r="DD610" i="35"/>
  <c r="DZ609" i="35"/>
  <c r="DG610" i="35"/>
  <c r="EC609" i="35"/>
  <c r="CJ609" i="35"/>
  <c r="CK609" i="35" s="1"/>
  <c r="CD610" i="35"/>
  <c r="CE610" i="35"/>
  <c r="DL610" i="35" s="1"/>
  <c r="CI610" i="35"/>
  <c r="BZ611" i="35"/>
  <c r="BY611" i="35"/>
  <c r="BX611" i="35"/>
  <c r="CH611" i="35"/>
  <c r="DP610" i="35" l="1"/>
  <c r="DW609" i="35"/>
  <c r="DU609" i="35"/>
  <c r="DT609" i="35"/>
  <c r="DV609" i="35"/>
  <c r="DX609" i="35"/>
  <c r="DD611" i="35"/>
  <c r="DZ610" i="35"/>
  <c r="DG611" i="35"/>
  <c r="EC610" i="35"/>
  <c r="DC611" i="35"/>
  <c r="DY610" i="35"/>
  <c r="DE611" i="35"/>
  <c r="EA610" i="35"/>
  <c r="DF611" i="35"/>
  <c r="DK610" i="35"/>
  <c r="EB610" i="35" s="1"/>
  <c r="CJ610" i="35"/>
  <c r="CK610" i="35" s="1"/>
  <c r="CD611" i="35"/>
  <c r="DK611" i="35" s="1"/>
  <c r="CE611" i="35"/>
  <c r="DL611" i="35" s="1"/>
  <c r="DQ611" i="35" s="1"/>
  <c r="CI611" i="35"/>
  <c r="BY612" i="35"/>
  <c r="BX612" i="35"/>
  <c r="BZ612" i="35"/>
  <c r="CH612" i="35"/>
  <c r="DP611" i="35" l="1"/>
  <c r="DQ610" i="35"/>
  <c r="DV610" i="35"/>
  <c r="DW610" i="35"/>
  <c r="DU610" i="35"/>
  <c r="DX610" i="35"/>
  <c r="DT610" i="35"/>
  <c r="DE612" i="35"/>
  <c r="EA611" i="35"/>
  <c r="DF612" i="35"/>
  <c r="EB611" i="35"/>
  <c r="DC612" i="35"/>
  <c r="DY611" i="35"/>
  <c r="DG612" i="35"/>
  <c r="EC611" i="35"/>
  <c r="DD612" i="35"/>
  <c r="DZ611" i="35"/>
  <c r="CJ611" i="35"/>
  <c r="CK611" i="35" s="1"/>
  <c r="CD612" i="35"/>
  <c r="DK612" i="35" s="1"/>
  <c r="CE612" i="35"/>
  <c r="DL612" i="35" s="1"/>
  <c r="DQ612" i="35" s="1"/>
  <c r="CI612" i="35"/>
  <c r="BY613" i="35"/>
  <c r="BX613" i="35"/>
  <c r="BZ613" i="35"/>
  <c r="CH613" i="35"/>
  <c r="DP612" i="35" l="1"/>
  <c r="DW611" i="35"/>
  <c r="DU611" i="35"/>
  <c r="DX611" i="35"/>
  <c r="DT611" i="35"/>
  <c r="DV611" i="35"/>
  <c r="DG613" i="35"/>
  <c r="EC612" i="35"/>
  <c r="DD613" i="35"/>
  <c r="DZ612" i="35"/>
  <c r="DC613" i="35"/>
  <c r="DY612" i="35"/>
  <c r="DF613" i="35"/>
  <c r="EB612" i="35"/>
  <c r="DE613" i="35"/>
  <c r="EA612" i="35"/>
  <c r="CD613" i="35"/>
  <c r="DK613" i="35" s="1"/>
  <c r="CE613" i="35"/>
  <c r="DL613" i="35" s="1"/>
  <c r="CI613" i="35"/>
  <c r="CJ612" i="35"/>
  <c r="CK612" i="35" s="1"/>
  <c r="BX614" i="35"/>
  <c r="BZ614" i="35"/>
  <c r="BY614" i="35"/>
  <c r="CH614" i="35"/>
  <c r="DP613" i="35" l="1"/>
  <c r="DQ613" i="35"/>
  <c r="DW612" i="35"/>
  <c r="DU612" i="35"/>
  <c r="DV612" i="35"/>
  <c r="DX612" i="35"/>
  <c r="DT612" i="35"/>
  <c r="DE614" i="35"/>
  <c r="EA613" i="35"/>
  <c r="DF614" i="35"/>
  <c r="EB613" i="35"/>
  <c r="DC614" i="35"/>
  <c r="DY613" i="35"/>
  <c r="DD614" i="35"/>
  <c r="DZ613" i="35"/>
  <c r="DG614" i="35"/>
  <c r="EC613" i="35"/>
  <c r="CJ613" i="35"/>
  <c r="CK613" i="35" s="1"/>
  <c r="CD614" i="35"/>
  <c r="DK614" i="35" s="1"/>
  <c r="CE614" i="35"/>
  <c r="DL614" i="35" s="1"/>
  <c r="DQ614" i="35" s="1"/>
  <c r="CI614" i="35"/>
  <c r="BY615" i="35"/>
  <c r="BZ615" i="35"/>
  <c r="BX615" i="35"/>
  <c r="CH615" i="35"/>
  <c r="DP614" i="35" l="1"/>
  <c r="DW613" i="35"/>
  <c r="DV613" i="35"/>
  <c r="DX613" i="35"/>
  <c r="DU613" i="35"/>
  <c r="DT613" i="35"/>
  <c r="DD615" i="35"/>
  <c r="DZ614" i="35"/>
  <c r="DG615" i="35"/>
  <c r="EC614" i="35"/>
  <c r="DC615" i="35"/>
  <c r="DY614" i="35"/>
  <c r="DF615" i="35"/>
  <c r="EB614" i="35"/>
  <c r="DE615" i="35"/>
  <c r="EA614" i="35"/>
  <c r="BY616" i="35"/>
  <c r="BZ616" i="35"/>
  <c r="BX616" i="35"/>
  <c r="CH616" i="35"/>
  <c r="CJ614" i="35"/>
  <c r="CK614" i="35" s="1"/>
  <c r="CD615" i="35"/>
  <c r="DK615" i="35" s="1"/>
  <c r="CE615" i="35"/>
  <c r="DL615" i="35" s="1"/>
  <c r="DQ615" i="35" s="1"/>
  <c r="CI615" i="35"/>
  <c r="DP615" i="35" l="1"/>
  <c r="DX614" i="35"/>
  <c r="DV614" i="35"/>
  <c r="DU614" i="35"/>
  <c r="DW614" i="35"/>
  <c r="DT614" i="35"/>
  <c r="DF616" i="35"/>
  <c r="EB615" i="35"/>
  <c r="DE616" i="35"/>
  <c r="EA615" i="35"/>
  <c r="DC616" i="35"/>
  <c r="DY615" i="35"/>
  <c r="DG616" i="35"/>
  <c r="EC615" i="35"/>
  <c r="DD616" i="35"/>
  <c r="DZ615" i="35"/>
  <c r="CJ615" i="35"/>
  <c r="CK615" i="35" s="1"/>
  <c r="CD616" i="35"/>
  <c r="DK616" i="35" s="1"/>
  <c r="CE616" i="35"/>
  <c r="DL616" i="35" s="1"/>
  <c r="CI616" i="35"/>
  <c r="BZ617" i="35"/>
  <c r="BY617" i="35"/>
  <c r="BX617" i="35"/>
  <c r="CH617" i="35"/>
  <c r="DQ616" i="35" l="1"/>
  <c r="DP616" i="35"/>
  <c r="DW615" i="35"/>
  <c r="DX615" i="35"/>
  <c r="DU615" i="35"/>
  <c r="DV615" i="35"/>
  <c r="DT615" i="35"/>
  <c r="DG617" i="35"/>
  <c r="EC616" i="35"/>
  <c r="DD617" i="35"/>
  <c r="DZ616" i="35"/>
  <c r="DC617" i="35"/>
  <c r="DY616" i="35"/>
  <c r="DE617" i="35"/>
  <c r="EA616" i="35"/>
  <c r="DF617" i="35"/>
  <c r="EB616" i="35"/>
  <c r="CJ616" i="35"/>
  <c r="CK616" i="35" s="1"/>
  <c r="CE617" i="35"/>
  <c r="DL617" i="35" s="1"/>
  <c r="CD617" i="35"/>
  <c r="DK617" i="35" s="1"/>
  <c r="CI617" i="35"/>
  <c r="BZ618" i="35"/>
  <c r="BY618" i="35"/>
  <c r="BX618" i="35"/>
  <c r="CH618" i="35"/>
  <c r="DP617" i="35" l="1"/>
  <c r="DQ617" i="35"/>
  <c r="DW616" i="35"/>
  <c r="DV616" i="35"/>
  <c r="DU616" i="35"/>
  <c r="DX616" i="35"/>
  <c r="DT616" i="35"/>
  <c r="DE618" i="35"/>
  <c r="EA617" i="35"/>
  <c r="DF618" i="35"/>
  <c r="EB617" i="35"/>
  <c r="DC618" i="35"/>
  <c r="DY617" i="35"/>
  <c r="DD618" i="35"/>
  <c r="DZ617" i="35"/>
  <c r="DG618" i="35"/>
  <c r="EC617" i="35"/>
  <c r="CJ617" i="35"/>
  <c r="CK617" i="35" s="1"/>
  <c r="CE618" i="35"/>
  <c r="DL618" i="35" s="1"/>
  <c r="CD618" i="35"/>
  <c r="CI618" i="35"/>
  <c r="BZ619" i="35"/>
  <c r="BX619" i="35"/>
  <c r="BY619" i="35"/>
  <c r="CH619" i="35"/>
  <c r="DP618" i="35" l="1"/>
  <c r="DW617" i="35"/>
  <c r="DU617" i="35"/>
  <c r="DT617" i="35"/>
  <c r="DX617" i="35"/>
  <c r="DV617" i="35"/>
  <c r="DD619" i="35"/>
  <c r="DZ618" i="35"/>
  <c r="DG619" i="35"/>
  <c r="EC618" i="35"/>
  <c r="DC619" i="35"/>
  <c r="DY618" i="35"/>
  <c r="DF619" i="35"/>
  <c r="DE619" i="35"/>
  <c r="EA618" i="35"/>
  <c r="DK618" i="35"/>
  <c r="EB618" i="35" s="1"/>
  <c r="CJ618" i="35"/>
  <c r="CK618" i="35" s="1"/>
  <c r="CE619" i="35"/>
  <c r="DL619" i="35" s="1"/>
  <c r="CD619" i="35"/>
  <c r="CI619" i="35"/>
  <c r="BZ620" i="35"/>
  <c r="BY620" i="35"/>
  <c r="BX620" i="35"/>
  <c r="CH620" i="35"/>
  <c r="DP619" i="35" l="1"/>
  <c r="DQ618" i="35"/>
  <c r="DU618" i="35"/>
  <c r="DV618" i="35"/>
  <c r="DW618" i="35"/>
  <c r="DX618" i="35"/>
  <c r="DT618" i="35"/>
  <c r="DE620" i="35"/>
  <c r="EA619" i="35"/>
  <c r="DF620" i="35"/>
  <c r="DC620" i="35"/>
  <c r="DY619" i="35"/>
  <c r="DG620" i="35"/>
  <c r="EC619" i="35"/>
  <c r="DD620" i="35"/>
  <c r="DZ619" i="35"/>
  <c r="DK619" i="35"/>
  <c r="EB619" i="35" s="1"/>
  <c r="CE620" i="35"/>
  <c r="DL620" i="35" s="1"/>
  <c r="CD620" i="35"/>
  <c r="CI620" i="35"/>
  <c r="BY621" i="35"/>
  <c r="BZ621" i="35"/>
  <c r="BX621" i="35"/>
  <c r="CH621" i="35"/>
  <c r="CJ619" i="35"/>
  <c r="CK619" i="35" s="1"/>
  <c r="DP620" i="35" l="1"/>
  <c r="DQ619" i="35"/>
  <c r="DW619" i="35"/>
  <c r="DV619" i="35"/>
  <c r="DX619" i="35"/>
  <c r="DU619" i="35"/>
  <c r="DT619" i="35"/>
  <c r="DG621" i="35"/>
  <c r="EC620" i="35"/>
  <c r="DD621" i="35"/>
  <c r="DZ620" i="35"/>
  <c r="DC621" i="35"/>
  <c r="DY620" i="35"/>
  <c r="DF621" i="35"/>
  <c r="DE621" i="35"/>
  <c r="EA620" i="35"/>
  <c r="DK620" i="35"/>
  <c r="EB620" i="35" s="1"/>
  <c r="BX622" i="35"/>
  <c r="BZ622" i="35"/>
  <c r="BY622" i="35"/>
  <c r="CH622" i="35"/>
  <c r="CJ620" i="35"/>
  <c r="CK620" i="35" s="1"/>
  <c r="CE621" i="35"/>
  <c r="DL621" i="35" s="1"/>
  <c r="CD621" i="35"/>
  <c r="CI621" i="35"/>
  <c r="DP621" i="35" l="1"/>
  <c r="DQ620" i="35"/>
  <c r="DV620" i="35"/>
  <c r="DW620" i="35"/>
  <c r="DU620" i="35"/>
  <c r="DX620" i="35"/>
  <c r="DT620" i="35"/>
  <c r="DE622" i="35"/>
  <c r="EA621" i="35"/>
  <c r="DF622" i="35"/>
  <c r="DC622" i="35"/>
  <c r="DY621" i="35"/>
  <c r="DD622" i="35"/>
  <c r="DZ621" i="35"/>
  <c r="DG622" i="35"/>
  <c r="EC621" i="35"/>
  <c r="DK621" i="35"/>
  <c r="EB621" i="35" s="1"/>
  <c r="CJ621" i="35"/>
  <c r="CK621" i="35" s="1"/>
  <c r="CD622" i="35"/>
  <c r="DK622" i="35" s="1"/>
  <c r="CE622" i="35"/>
  <c r="DL622" i="35" s="1"/>
  <c r="CI622" i="35"/>
  <c r="BZ623" i="35"/>
  <c r="BX623" i="35"/>
  <c r="BY623" i="35"/>
  <c r="CH623" i="35"/>
  <c r="DQ622" i="35" l="1"/>
  <c r="DP622" i="35"/>
  <c r="DQ621" i="35"/>
  <c r="DW621" i="35"/>
  <c r="DX621" i="35"/>
  <c r="DU621" i="35"/>
  <c r="DV621" i="35"/>
  <c r="DT621" i="35"/>
  <c r="DG623" i="35"/>
  <c r="EC622" i="35"/>
  <c r="DD623" i="35"/>
  <c r="DZ622" i="35"/>
  <c r="DC623" i="35"/>
  <c r="DY622" i="35"/>
  <c r="DF623" i="35"/>
  <c r="EB622" i="35"/>
  <c r="DE623" i="35"/>
  <c r="EA622" i="35"/>
  <c r="CJ622" i="35"/>
  <c r="CK622" i="35" s="1"/>
  <c r="CD623" i="35"/>
  <c r="DK623" i="35" s="1"/>
  <c r="CE623" i="35"/>
  <c r="DL623" i="35" s="1"/>
  <c r="CI623" i="35"/>
  <c r="BZ624" i="35"/>
  <c r="BX624" i="35"/>
  <c r="BY624" i="35"/>
  <c r="CH624" i="35"/>
  <c r="DQ623" i="35" l="1"/>
  <c r="DP623" i="35"/>
  <c r="DW622" i="35"/>
  <c r="DX622" i="35"/>
  <c r="DV622" i="35"/>
  <c r="DT622" i="35"/>
  <c r="DU622" i="35"/>
  <c r="DF624" i="35"/>
  <c r="EB623" i="35"/>
  <c r="DE624" i="35"/>
  <c r="EA623" i="35"/>
  <c r="DC624" i="35"/>
  <c r="DY623" i="35"/>
  <c r="DD624" i="35"/>
  <c r="DZ623" i="35"/>
  <c r="DG624" i="35"/>
  <c r="EC623" i="35"/>
  <c r="CJ623" i="35"/>
  <c r="CK623" i="35" s="1"/>
  <c r="CD624" i="35"/>
  <c r="DK624" i="35" s="1"/>
  <c r="CE624" i="35"/>
  <c r="DL624" i="35" s="1"/>
  <c r="DQ624" i="35" s="1"/>
  <c r="CI624" i="35"/>
  <c r="BY625" i="35"/>
  <c r="BX625" i="35"/>
  <c r="BZ625" i="35"/>
  <c r="CH625" i="35"/>
  <c r="DP624" i="35" l="1"/>
  <c r="DW623" i="35"/>
  <c r="DX623" i="35"/>
  <c r="DT623" i="35"/>
  <c r="DU623" i="35"/>
  <c r="DV623" i="35"/>
  <c r="DD625" i="35"/>
  <c r="DZ624" i="35"/>
  <c r="DG625" i="35"/>
  <c r="EC624" i="35"/>
  <c r="DC625" i="35"/>
  <c r="DY624" i="35"/>
  <c r="DE625" i="35"/>
  <c r="EA624" i="35"/>
  <c r="DF625" i="35"/>
  <c r="EB624" i="35"/>
  <c r="BZ626" i="35"/>
  <c r="BX626" i="35"/>
  <c r="BY626" i="35"/>
  <c r="CH626" i="35"/>
  <c r="CJ624" i="35"/>
  <c r="CK624" i="35" s="1"/>
  <c r="CD625" i="35"/>
  <c r="DK625" i="35" s="1"/>
  <c r="CE625" i="35"/>
  <c r="DL625" i="35" s="1"/>
  <c r="CI625" i="35"/>
  <c r="CI626" i="35" s="1"/>
  <c r="DP625" i="35" l="1"/>
  <c r="DQ625" i="35"/>
  <c r="DX624" i="35"/>
  <c r="DU624" i="35"/>
  <c r="DV624" i="35"/>
  <c r="DW624" i="35"/>
  <c r="DT624" i="35"/>
  <c r="DE626" i="35"/>
  <c r="EA625" i="35"/>
  <c r="DF626" i="35"/>
  <c r="EB625" i="35"/>
  <c r="DC626" i="35"/>
  <c r="DY625" i="35"/>
  <c r="DG626" i="35"/>
  <c r="EC625" i="35"/>
  <c r="DD626" i="35"/>
  <c r="DZ625" i="35"/>
  <c r="CJ625" i="35"/>
  <c r="CK625" i="35" s="1"/>
  <c r="CD626" i="35"/>
  <c r="DK626" i="35" s="1"/>
  <c r="CE626" i="35"/>
  <c r="DL626" i="35" s="1"/>
  <c r="DQ626" i="35" s="1"/>
  <c r="BY627" i="35"/>
  <c r="BZ627" i="35"/>
  <c r="BX627" i="35"/>
  <c r="CH627" i="35"/>
  <c r="DP626" i="35" l="1"/>
  <c r="DW625" i="35"/>
  <c r="DX625" i="35"/>
  <c r="DT625" i="35"/>
  <c r="DU625" i="35"/>
  <c r="DV625" i="35"/>
  <c r="DG627" i="35"/>
  <c r="EC626" i="35"/>
  <c r="DD627" i="35"/>
  <c r="DZ626" i="35"/>
  <c r="DC627" i="35"/>
  <c r="DY626" i="35"/>
  <c r="DF627" i="35"/>
  <c r="EB626" i="35"/>
  <c r="DE627" i="35"/>
  <c r="EA626" i="35"/>
  <c r="CJ626" i="35"/>
  <c r="CK626" i="35" s="1"/>
  <c r="CD627" i="35"/>
  <c r="DK627" i="35" s="1"/>
  <c r="CE627" i="35"/>
  <c r="DL627" i="35" s="1"/>
  <c r="CI627" i="35"/>
  <c r="BZ628" i="35"/>
  <c r="BY628" i="35"/>
  <c r="BX628" i="35"/>
  <c r="CH628" i="35"/>
  <c r="DQ627" i="35" l="1"/>
  <c r="DP627" i="35"/>
  <c r="DV626" i="35"/>
  <c r="DW626" i="35"/>
  <c r="DU626" i="35"/>
  <c r="DX626" i="35"/>
  <c r="DT626" i="35"/>
  <c r="DF628" i="35"/>
  <c r="EB627" i="35"/>
  <c r="DE628" i="35"/>
  <c r="EA627" i="35"/>
  <c r="DC628" i="35"/>
  <c r="DY627" i="35"/>
  <c r="DD628" i="35"/>
  <c r="DZ627" i="35"/>
  <c r="DG628" i="35"/>
  <c r="EC627" i="35"/>
  <c r="CJ627" i="35"/>
  <c r="CK627" i="35" s="1"/>
  <c r="CE628" i="35"/>
  <c r="DL628" i="35" s="1"/>
  <c r="CD628" i="35"/>
  <c r="CI628" i="35"/>
  <c r="BX629" i="35"/>
  <c r="BZ629" i="35"/>
  <c r="BY629" i="35"/>
  <c r="CH629" i="35"/>
  <c r="DP628" i="35" l="1"/>
  <c r="DW627" i="35"/>
  <c r="DU627" i="35"/>
  <c r="DV627" i="35"/>
  <c r="DX627" i="35"/>
  <c r="DT627" i="35"/>
  <c r="DD629" i="35"/>
  <c r="DZ628" i="35"/>
  <c r="DG629" i="35"/>
  <c r="EC628" i="35"/>
  <c r="DC629" i="35"/>
  <c r="DY628" i="35"/>
  <c r="DE629" i="35"/>
  <c r="EA628" i="35"/>
  <c r="DF629" i="35"/>
  <c r="DK628" i="35"/>
  <c r="EB628" i="35" s="1"/>
  <c r="CJ628" i="35"/>
  <c r="CK628" i="35" s="1"/>
  <c r="CE629" i="35"/>
  <c r="DL629" i="35" s="1"/>
  <c r="CD629" i="35"/>
  <c r="CI629" i="35"/>
  <c r="BX630" i="35"/>
  <c r="BY630" i="35"/>
  <c r="BZ630" i="35"/>
  <c r="CH630" i="35"/>
  <c r="DP629" i="35" l="1"/>
  <c r="DQ628" i="35"/>
  <c r="DW628" i="35"/>
  <c r="DX628" i="35"/>
  <c r="DV628" i="35"/>
  <c r="DU628" i="35"/>
  <c r="DT628" i="35"/>
  <c r="DF630" i="35"/>
  <c r="DE630" i="35"/>
  <c r="EA629" i="35"/>
  <c r="DC630" i="35"/>
  <c r="DY629" i="35"/>
  <c r="DG630" i="35"/>
  <c r="EC629" i="35"/>
  <c r="DD630" i="35"/>
  <c r="DZ629" i="35"/>
  <c r="DK629" i="35"/>
  <c r="EB629" i="35" s="1"/>
  <c r="CE630" i="35"/>
  <c r="DL630" i="35" s="1"/>
  <c r="CD630" i="35"/>
  <c r="CI630" i="35"/>
  <c r="BX631" i="35"/>
  <c r="BZ631" i="35"/>
  <c r="BY631" i="35"/>
  <c r="CH631" i="35"/>
  <c r="CJ629" i="35"/>
  <c r="CK629" i="35" s="1"/>
  <c r="DP630" i="35" l="1"/>
  <c r="DQ629" i="35"/>
  <c r="DW629" i="35"/>
  <c r="DV629" i="35"/>
  <c r="DX629" i="35"/>
  <c r="DT629" i="35"/>
  <c r="DU629" i="35"/>
  <c r="DG631" i="35"/>
  <c r="EC630" i="35"/>
  <c r="DD631" i="35"/>
  <c r="DZ630" i="35"/>
  <c r="DC631" i="35"/>
  <c r="DY630" i="35"/>
  <c r="DE631" i="35"/>
  <c r="EA630" i="35"/>
  <c r="DF631" i="35"/>
  <c r="DK630" i="35"/>
  <c r="EB630" i="35" s="1"/>
  <c r="BY632" i="35"/>
  <c r="BZ632" i="35"/>
  <c r="BX632" i="35"/>
  <c r="CH632" i="35"/>
  <c r="CJ630" i="35"/>
  <c r="CK630" i="35" s="1"/>
  <c r="CD631" i="35"/>
  <c r="DK631" i="35" s="1"/>
  <c r="CE631" i="35"/>
  <c r="DL631" i="35" s="1"/>
  <c r="DQ631" i="35" s="1"/>
  <c r="CI631" i="35"/>
  <c r="DP631" i="35" l="1"/>
  <c r="DQ630" i="35"/>
  <c r="DX630" i="35"/>
  <c r="DV630" i="35"/>
  <c r="DW630" i="35"/>
  <c r="DU630" i="35"/>
  <c r="DT630" i="35"/>
  <c r="DF632" i="35"/>
  <c r="EB631" i="35"/>
  <c r="DE632" i="35"/>
  <c r="EA631" i="35"/>
  <c r="DC632" i="35"/>
  <c r="DY631" i="35"/>
  <c r="DD632" i="35"/>
  <c r="DZ631" i="35"/>
  <c r="DG632" i="35"/>
  <c r="EC631" i="35"/>
  <c r="CD632" i="35"/>
  <c r="DK632" i="35" s="1"/>
  <c r="CE632" i="35"/>
  <c r="DL632" i="35" s="1"/>
  <c r="CI632" i="35"/>
  <c r="BZ633" i="35"/>
  <c r="BY633" i="35"/>
  <c r="BX633" i="35"/>
  <c r="CH633" i="35"/>
  <c r="CJ631" i="35"/>
  <c r="CK631" i="35" s="1"/>
  <c r="DQ632" i="35" l="1"/>
  <c r="DP632" i="35"/>
  <c r="DW631" i="35"/>
  <c r="DX631" i="35"/>
  <c r="DU631" i="35"/>
  <c r="DV631" i="35"/>
  <c r="DT631" i="35"/>
  <c r="DG633" i="35"/>
  <c r="EC632" i="35"/>
  <c r="DD633" i="35"/>
  <c r="DZ632" i="35"/>
  <c r="DC633" i="35"/>
  <c r="DY632" i="35"/>
  <c r="DE633" i="35"/>
  <c r="EA632" i="35"/>
  <c r="DF633" i="35"/>
  <c r="EB632" i="35"/>
  <c r="BZ634" i="35"/>
  <c r="BX634" i="35"/>
  <c r="BY634" i="35"/>
  <c r="CH634" i="35"/>
  <c r="CJ632" i="35"/>
  <c r="CK632" i="35" s="1"/>
  <c r="CD633" i="35"/>
  <c r="DK633" i="35" s="1"/>
  <c r="CE633" i="35"/>
  <c r="DL633" i="35" s="1"/>
  <c r="DQ633" i="35" s="1"/>
  <c r="CI633" i="35"/>
  <c r="DP633" i="35" l="1"/>
  <c r="DU632" i="35"/>
  <c r="DW632" i="35"/>
  <c r="DV632" i="35"/>
  <c r="DX632" i="35"/>
  <c r="DT632" i="35"/>
  <c r="DE634" i="35"/>
  <c r="EA633" i="35"/>
  <c r="DF634" i="35"/>
  <c r="EB633" i="35"/>
  <c r="DC634" i="35"/>
  <c r="DY633" i="35"/>
  <c r="DD634" i="35"/>
  <c r="DZ633" i="35"/>
  <c r="DG634" i="35"/>
  <c r="EC633" i="35"/>
  <c r="CJ633" i="35"/>
  <c r="CK633" i="35" s="1"/>
  <c r="CD634" i="35"/>
  <c r="DK634" i="35" s="1"/>
  <c r="CE634" i="35"/>
  <c r="DL634" i="35" s="1"/>
  <c r="DQ634" i="35" s="1"/>
  <c r="CI634" i="35"/>
  <c r="BZ635" i="35"/>
  <c r="BY635" i="35"/>
  <c r="BX635" i="35"/>
  <c r="CH635" i="35"/>
  <c r="DP634" i="35" l="1"/>
  <c r="DW633" i="35"/>
  <c r="DU633" i="35"/>
  <c r="DV633" i="35"/>
  <c r="DT633" i="35"/>
  <c r="DX633" i="35"/>
  <c r="DD635" i="35"/>
  <c r="DZ634" i="35"/>
  <c r="DG635" i="35"/>
  <c r="EC634" i="35"/>
  <c r="DC635" i="35"/>
  <c r="DY634" i="35"/>
  <c r="DF635" i="35"/>
  <c r="EB634" i="35"/>
  <c r="DE635" i="35"/>
  <c r="EA634" i="35"/>
  <c r="CJ634" i="35"/>
  <c r="CK634" i="35" s="1"/>
  <c r="CE635" i="35"/>
  <c r="DL635" i="35" s="1"/>
  <c r="CD635" i="35"/>
  <c r="DK635" i="35" s="1"/>
  <c r="CI635" i="35"/>
  <c r="BX636" i="35"/>
  <c r="BZ636" i="35"/>
  <c r="BY636" i="35"/>
  <c r="CH636" i="35"/>
  <c r="DP635" i="35" l="1"/>
  <c r="DQ635" i="35"/>
  <c r="DU634" i="35"/>
  <c r="DX634" i="35"/>
  <c r="DW634" i="35"/>
  <c r="DT634" i="35"/>
  <c r="DV634" i="35"/>
  <c r="DF636" i="35"/>
  <c r="EB635" i="35"/>
  <c r="DE636" i="35"/>
  <c r="EA635" i="35"/>
  <c r="DC636" i="35"/>
  <c r="DY635" i="35"/>
  <c r="DG636" i="35"/>
  <c r="EC635" i="35"/>
  <c r="DD636" i="35"/>
  <c r="DZ635" i="35"/>
  <c r="CJ635" i="35"/>
  <c r="CK635" i="35" s="1"/>
  <c r="CE636" i="35"/>
  <c r="DL636" i="35" s="1"/>
  <c r="CD636" i="35"/>
  <c r="CI636" i="35"/>
  <c r="BX637" i="35"/>
  <c r="BZ637" i="35"/>
  <c r="BY637" i="35"/>
  <c r="CH637" i="35"/>
  <c r="DP636" i="35" l="1"/>
  <c r="DW635" i="35"/>
  <c r="DV635" i="35"/>
  <c r="DU635" i="35"/>
  <c r="DX635" i="35"/>
  <c r="DT635" i="35"/>
  <c r="DG637" i="35"/>
  <c r="EC636" i="35"/>
  <c r="DD637" i="35"/>
  <c r="DZ636" i="35"/>
  <c r="DC637" i="35"/>
  <c r="DY636" i="35"/>
  <c r="DE637" i="35"/>
  <c r="EA636" i="35"/>
  <c r="DF637" i="35"/>
  <c r="DK636" i="35"/>
  <c r="EB636" i="35" s="1"/>
  <c r="CD637" i="35"/>
  <c r="DK637" i="35" s="1"/>
  <c r="CE637" i="35"/>
  <c r="DL637" i="35" s="1"/>
  <c r="CI637" i="35"/>
  <c r="BY638" i="35"/>
  <c r="BZ638" i="35"/>
  <c r="BX638" i="35"/>
  <c r="CH638" i="35"/>
  <c r="CJ636" i="35"/>
  <c r="CK636" i="35" s="1"/>
  <c r="DP637" i="35" l="1"/>
  <c r="DQ637" i="35"/>
  <c r="DQ636" i="35"/>
  <c r="DV636" i="35"/>
  <c r="DW636" i="35"/>
  <c r="DX636" i="35"/>
  <c r="DU636" i="35"/>
  <c r="DT636" i="35"/>
  <c r="DF638" i="35"/>
  <c r="EB637" i="35"/>
  <c r="DE638" i="35"/>
  <c r="EA637" i="35"/>
  <c r="DC638" i="35"/>
  <c r="DY637" i="35"/>
  <c r="DD638" i="35"/>
  <c r="DZ637" i="35"/>
  <c r="DG638" i="35"/>
  <c r="EC637" i="35"/>
  <c r="BY639" i="35"/>
  <c r="BZ639" i="35"/>
  <c r="BX639" i="35"/>
  <c r="CH639" i="35"/>
  <c r="CJ637" i="35"/>
  <c r="CK637" i="35" s="1"/>
  <c r="CE638" i="35"/>
  <c r="DL638" i="35" s="1"/>
  <c r="CD638" i="35"/>
  <c r="CI638" i="35"/>
  <c r="DP638" i="35" l="1"/>
  <c r="DW637" i="35"/>
  <c r="DX637" i="35"/>
  <c r="DU637" i="35"/>
  <c r="DV637" i="35"/>
  <c r="DT637" i="35"/>
  <c r="DD639" i="35"/>
  <c r="DZ638" i="35"/>
  <c r="DG639" i="35"/>
  <c r="EC638" i="35"/>
  <c r="DC639" i="35"/>
  <c r="DY638" i="35"/>
  <c r="DE639" i="35"/>
  <c r="EA638" i="35"/>
  <c r="DF639" i="35"/>
  <c r="DK638" i="35"/>
  <c r="EB638" i="35" s="1"/>
  <c r="CJ638" i="35"/>
  <c r="CK638" i="35" s="1"/>
  <c r="CE639" i="35"/>
  <c r="DL639" i="35" s="1"/>
  <c r="CD639" i="35"/>
  <c r="CI639" i="35"/>
  <c r="BX640" i="35"/>
  <c r="BY640" i="35"/>
  <c r="BZ640" i="35"/>
  <c r="CH640" i="35"/>
  <c r="DP639" i="35" l="1"/>
  <c r="DQ638" i="35"/>
  <c r="DW638" i="35"/>
  <c r="DU638" i="35"/>
  <c r="DX638" i="35"/>
  <c r="DT638" i="35"/>
  <c r="DV638" i="35"/>
  <c r="DF640" i="35"/>
  <c r="DE640" i="35"/>
  <c r="EA639" i="35"/>
  <c r="DC640" i="35"/>
  <c r="DY639" i="35"/>
  <c r="DG640" i="35"/>
  <c r="EC639" i="35"/>
  <c r="DD640" i="35"/>
  <c r="DZ639" i="35"/>
  <c r="DK639" i="35"/>
  <c r="EB639" i="35" s="1"/>
  <c r="CJ639" i="35"/>
  <c r="CK639" i="35" s="1"/>
  <c r="CE640" i="35"/>
  <c r="DL640" i="35" s="1"/>
  <c r="CD640" i="35"/>
  <c r="CI640" i="35"/>
  <c r="BX641" i="35"/>
  <c r="BY641" i="35"/>
  <c r="BZ641" i="35"/>
  <c r="CH641" i="35"/>
  <c r="DP640" i="35" l="1"/>
  <c r="DQ639" i="35"/>
  <c r="DW639" i="35"/>
  <c r="DV639" i="35"/>
  <c r="DX639" i="35"/>
  <c r="DU639" i="35"/>
  <c r="DT639" i="35"/>
  <c r="DD641" i="35"/>
  <c r="DZ640" i="35"/>
  <c r="DG641" i="35"/>
  <c r="EC640" i="35"/>
  <c r="DC641" i="35"/>
  <c r="DY640" i="35"/>
  <c r="DE641" i="35"/>
  <c r="EA640" i="35"/>
  <c r="DF641" i="35"/>
  <c r="DK640" i="35"/>
  <c r="EB640" i="35" s="1"/>
  <c r="CJ640" i="35"/>
  <c r="CK640" i="35" s="1"/>
  <c r="CD641" i="35"/>
  <c r="DK641" i="35" s="1"/>
  <c r="CE641" i="35"/>
  <c r="DL641" i="35" s="1"/>
  <c r="DQ641" i="35" s="1"/>
  <c r="CI641" i="35"/>
  <c r="BX642" i="35"/>
  <c r="BY642" i="35"/>
  <c r="BZ642" i="35"/>
  <c r="CH642" i="35"/>
  <c r="DP641" i="35" l="1"/>
  <c r="DQ640" i="35"/>
  <c r="DX640" i="35"/>
  <c r="DU640" i="35"/>
  <c r="DW640" i="35"/>
  <c r="DV640" i="35"/>
  <c r="DT640" i="35"/>
  <c r="DE642" i="35"/>
  <c r="EA641" i="35"/>
  <c r="DF642" i="35"/>
  <c r="EB641" i="35"/>
  <c r="DC642" i="35"/>
  <c r="DY641" i="35"/>
  <c r="DG642" i="35"/>
  <c r="EC641" i="35"/>
  <c r="DD642" i="35"/>
  <c r="DZ641" i="35"/>
  <c r="CJ641" i="35"/>
  <c r="CK641" i="35" s="1"/>
  <c r="CD642" i="35"/>
  <c r="CE642" i="35"/>
  <c r="DL642" i="35" s="1"/>
  <c r="CI642" i="35"/>
  <c r="BY643" i="35"/>
  <c r="BX643" i="35"/>
  <c r="BZ643" i="35"/>
  <c r="CH643" i="35"/>
  <c r="DP642" i="35" l="1"/>
  <c r="DW641" i="35"/>
  <c r="DU641" i="35"/>
  <c r="DT641" i="35"/>
  <c r="DV641" i="35"/>
  <c r="DX641" i="35"/>
  <c r="DG643" i="35"/>
  <c r="EC642" i="35"/>
  <c r="DD643" i="35"/>
  <c r="DZ642" i="35"/>
  <c r="DC643" i="35"/>
  <c r="DY642" i="35"/>
  <c r="DF643" i="35"/>
  <c r="DE643" i="35"/>
  <c r="EA642" i="35"/>
  <c r="DK642" i="35"/>
  <c r="EB642" i="35" s="1"/>
  <c r="BY644" i="35"/>
  <c r="BZ644" i="35"/>
  <c r="BX644" i="35"/>
  <c r="CH644" i="35"/>
  <c r="CJ642" i="35"/>
  <c r="CK642" i="35" s="1"/>
  <c r="CD643" i="35"/>
  <c r="DK643" i="35" s="1"/>
  <c r="CE643" i="35"/>
  <c r="DL643" i="35" s="1"/>
  <c r="DQ643" i="35" s="1"/>
  <c r="CI643" i="35"/>
  <c r="DP643" i="35" l="1"/>
  <c r="DQ642" i="35"/>
  <c r="DV642" i="35"/>
  <c r="DW642" i="35"/>
  <c r="DX642" i="35"/>
  <c r="DU642" i="35"/>
  <c r="DT642" i="35"/>
  <c r="DE644" i="35"/>
  <c r="EA643" i="35"/>
  <c r="DF644" i="35"/>
  <c r="EB643" i="35"/>
  <c r="DC644" i="35"/>
  <c r="DY643" i="35"/>
  <c r="DD644" i="35"/>
  <c r="DZ643" i="35"/>
  <c r="DG644" i="35"/>
  <c r="EC643" i="35"/>
  <c r="CJ643" i="35"/>
  <c r="CK643" i="35" s="1"/>
  <c r="CE644" i="35"/>
  <c r="DL644" i="35" s="1"/>
  <c r="CD644" i="35"/>
  <c r="DK644" i="35" s="1"/>
  <c r="CI644" i="35"/>
  <c r="BY645" i="35"/>
  <c r="BX645" i="35"/>
  <c r="BZ645" i="35"/>
  <c r="CH645" i="35"/>
  <c r="DP644" i="35" l="1"/>
  <c r="DQ644" i="35"/>
  <c r="DW643" i="35"/>
  <c r="DU643" i="35"/>
  <c r="DV643" i="35"/>
  <c r="DX643" i="35"/>
  <c r="DT643" i="35"/>
  <c r="DD645" i="35"/>
  <c r="DZ644" i="35"/>
  <c r="DG645" i="35"/>
  <c r="EC644" i="35"/>
  <c r="DC645" i="35"/>
  <c r="DY644" i="35"/>
  <c r="DF645" i="35"/>
  <c r="EB644" i="35"/>
  <c r="DE645" i="35"/>
  <c r="EA644" i="35"/>
  <c r="CJ644" i="35"/>
  <c r="CK644" i="35" s="1"/>
  <c r="CE645" i="35"/>
  <c r="DL645" i="35" s="1"/>
  <c r="CD645" i="35"/>
  <c r="DK645" i="35" s="1"/>
  <c r="CI645" i="35"/>
  <c r="BZ646" i="35"/>
  <c r="BY646" i="35"/>
  <c r="BX646" i="35"/>
  <c r="CH646" i="35"/>
  <c r="DP645" i="35" l="1"/>
  <c r="DQ645" i="35"/>
  <c r="DW644" i="35"/>
  <c r="DU644" i="35"/>
  <c r="DX644" i="35"/>
  <c r="DV644" i="35"/>
  <c r="DT644" i="35"/>
  <c r="DF646" i="35"/>
  <c r="EB645" i="35"/>
  <c r="DE646" i="35"/>
  <c r="EA645" i="35"/>
  <c r="DC646" i="35"/>
  <c r="DY645" i="35"/>
  <c r="DG646" i="35"/>
  <c r="EC645" i="35"/>
  <c r="DD646" i="35"/>
  <c r="DZ645" i="35"/>
  <c r="CJ645" i="35"/>
  <c r="CK645" i="35" s="1"/>
  <c r="CE646" i="35"/>
  <c r="DL646" i="35" s="1"/>
  <c r="CD646" i="35"/>
  <c r="DK646" i="35" s="1"/>
  <c r="CI646" i="35"/>
  <c r="BX647" i="35"/>
  <c r="BZ647" i="35"/>
  <c r="BY647" i="35"/>
  <c r="CH647" i="35"/>
  <c r="DP646" i="35" l="1"/>
  <c r="DQ646" i="35"/>
  <c r="DW645" i="35"/>
  <c r="DV645" i="35"/>
  <c r="DX645" i="35"/>
  <c r="DT645" i="35"/>
  <c r="DU645" i="35"/>
  <c r="DG647" i="35"/>
  <c r="EC646" i="35"/>
  <c r="DD647" i="35"/>
  <c r="DZ646" i="35"/>
  <c r="DC647" i="35"/>
  <c r="DY646" i="35"/>
  <c r="DE647" i="35"/>
  <c r="EA646" i="35"/>
  <c r="DF647" i="35"/>
  <c r="EB646" i="35"/>
  <c r="CJ646" i="35"/>
  <c r="CK646" i="35" s="1"/>
  <c r="CE647" i="35"/>
  <c r="DL647" i="35" s="1"/>
  <c r="CD647" i="35"/>
  <c r="CI647" i="35"/>
  <c r="BZ648" i="35"/>
  <c r="BX648" i="35"/>
  <c r="BY648" i="35"/>
  <c r="CH648" i="35"/>
  <c r="DP647" i="35" l="1"/>
  <c r="DX646" i="35"/>
  <c r="DW646" i="35"/>
  <c r="DU646" i="35"/>
  <c r="DV646" i="35"/>
  <c r="DT646" i="35"/>
  <c r="DE648" i="35"/>
  <c r="EA647" i="35"/>
  <c r="DF648" i="35"/>
  <c r="DC648" i="35"/>
  <c r="DY647" i="35"/>
  <c r="DD648" i="35"/>
  <c r="DZ647" i="35"/>
  <c r="DG648" i="35"/>
  <c r="EC647" i="35"/>
  <c r="DK647" i="35"/>
  <c r="EB647" i="35" s="1"/>
  <c r="BZ649" i="35"/>
  <c r="BY649" i="35"/>
  <c r="BX649" i="35"/>
  <c r="CH649" i="35"/>
  <c r="CJ647" i="35"/>
  <c r="CK647" i="35" s="1"/>
  <c r="CD648" i="35"/>
  <c r="DK648" i="35" s="1"/>
  <c r="CE648" i="35"/>
  <c r="DL648" i="35" s="1"/>
  <c r="DQ648" i="35" s="1"/>
  <c r="CI648" i="35"/>
  <c r="DP648" i="35" l="1"/>
  <c r="DQ647" i="35"/>
  <c r="DW647" i="35"/>
  <c r="DX647" i="35"/>
  <c r="DU647" i="35"/>
  <c r="DV647" i="35"/>
  <c r="DT647" i="35"/>
  <c r="DG649" i="35"/>
  <c r="EC648" i="35"/>
  <c r="DD649" i="35"/>
  <c r="DZ648" i="35"/>
  <c r="DC649" i="35"/>
  <c r="DY648" i="35"/>
  <c r="DF649" i="35"/>
  <c r="EB648" i="35"/>
  <c r="DE649" i="35"/>
  <c r="EA648" i="35"/>
  <c r="CJ648" i="35"/>
  <c r="CK648" i="35" s="1"/>
  <c r="CE649" i="35"/>
  <c r="DL649" i="35" s="1"/>
  <c r="CD649" i="35"/>
  <c r="DK649" i="35" s="1"/>
  <c r="CI649" i="35"/>
  <c r="BY650" i="35"/>
  <c r="BZ650" i="35"/>
  <c r="BX650" i="35"/>
  <c r="CH650" i="35"/>
  <c r="DP649" i="35" l="1"/>
  <c r="DQ649" i="35"/>
  <c r="DW648" i="35"/>
  <c r="DX648" i="35"/>
  <c r="DU648" i="35"/>
  <c r="DV648" i="35"/>
  <c r="DT648" i="35"/>
  <c r="DF650" i="35"/>
  <c r="EB649" i="35"/>
  <c r="DE650" i="35"/>
  <c r="EA649" i="35"/>
  <c r="DC650" i="35"/>
  <c r="DY649" i="35"/>
  <c r="DD650" i="35"/>
  <c r="DZ649" i="35"/>
  <c r="DG650" i="35"/>
  <c r="EC649" i="35"/>
  <c r="CJ649" i="35"/>
  <c r="CK649" i="35" s="1"/>
  <c r="CD650" i="35"/>
  <c r="DK650" i="35" s="1"/>
  <c r="CE650" i="35"/>
  <c r="DL650" i="35" s="1"/>
  <c r="DQ650" i="35" s="1"/>
  <c r="CI650" i="35"/>
  <c r="BX651" i="35"/>
  <c r="BY651" i="35"/>
  <c r="BZ651" i="35"/>
  <c r="CH651" i="35"/>
  <c r="DP650" i="35" l="1"/>
  <c r="DW649" i="35"/>
  <c r="DU649" i="35"/>
  <c r="DT649" i="35"/>
  <c r="DV649" i="35"/>
  <c r="DX649" i="35"/>
  <c r="DD651" i="35"/>
  <c r="DZ650" i="35"/>
  <c r="DG651" i="35"/>
  <c r="EC650" i="35"/>
  <c r="DC651" i="35"/>
  <c r="DY650" i="35"/>
  <c r="DE651" i="35"/>
  <c r="EA650" i="35"/>
  <c r="DF651" i="35"/>
  <c r="EB650" i="35"/>
  <c r="CJ650" i="35"/>
  <c r="CK650" i="35" s="1"/>
  <c r="CE651" i="35"/>
  <c r="DL651" i="35" s="1"/>
  <c r="CD651" i="35"/>
  <c r="CI651" i="35"/>
  <c r="BX652" i="35"/>
  <c r="BZ652" i="35"/>
  <c r="BY652" i="35"/>
  <c r="CH652" i="35"/>
  <c r="DP651" i="35" l="1"/>
  <c r="DU650" i="35"/>
  <c r="DV650" i="35"/>
  <c r="DX650" i="35"/>
  <c r="DW650" i="35"/>
  <c r="DT650" i="35"/>
  <c r="DE652" i="35"/>
  <c r="EA651" i="35"/>
  <c r="DF652" i="35"/>
  <c r="DC652" i="35"/>
  <c r="DY651" i="35"/>
  <c r="DG652" i="35"/>
  <c r="EC651" i="35"/>
  <c r="DD652" i="35"/>
  <c r="DZ651" i="35"/>
  <c r="DK651" i="35"/>
  <c r="EB651" i="35" s="1"/>
  <c r="CJ651" i="35"/>
  <c r="CK651" i="35" s="1"/>
  <c r="CD652" i="35"/>
  <c r="DK652" i="35" s="1"/>
  <c r="CE652" i="35"/>
  <c r="DL652" i="35" s="1"/>
  <c r="CI652" i="35"/>
  <c r="BX653" i="35"/>
  <c r="BY653" i="35"/>
  <c r="BZ653" i="35"/>
  <c r="CH653" i="35"/>
  <c r="DQ652" i="35" l="1"/>
  <c r="DP652" i="35"/>
  <c r="DQ651" i="35"/>
  <c r="DW651" i="35"/>
  <c r="DV651" i="35"/>
  <c r="DX651" i="35"/>
  <c r="DU651" i="35"/>
  <c r="DT651" i="35"/>
  <c r="DD653" i="35"/>
  <c r="DZ652" i="35"/>
  <c r="DG653" i="35"/>
  <c r="EC652" i="35"/>
  <c r="DC653" i="35"/>
  <c r="DY652" i="35"/>
  <c r="DF653" i="35"/>
  <c r="EB652" i="35"/>
  <c r="DE653" i="35"/>
  <c r="EA652" i="35"/>
  <c r="CJ652" i="35"/>
  <c r="CK652" i="35" s="1"/>
  <c r="CE653" i="35"/>
  <c r="DL653" i="35" s="1"/>
  <c r="CD653" i="35"/>
  <c r="DK653" i="35" s="1"/>
  <c r="CI653" i="35"/>
  <c r="BX654" i="35"/>
  <c r="BZ654" i="35"/>
  <c r="BY654" i="35"/>
  <c r="CH654" i="35"/>
  <c r="DP653" i="35" l="1"/>
  <c r="DQ653" i="35"/>
  <c r="DV652" i="35"/>
  <c r="DX652" i="35"/>
  <c r="DU652" i="35"/>
  <c r="DW652" i="35"/>
  <c r="DT652" i="35"/>
  <c r="DF654" i="35"/>
  <c r="EB653" i="35"/>
  <c r="DE654" i="35"/>
  <c r="EA653" i="35"/>
  <c r="DC654" i="35"/>
  <c r="DY653" i="35"/>
  <c r="DG654" i="35"/>
  <c r="EC653" i="35"/>
  <c r="DD654" i="35"/>
  <c r="DZ653" i="35"/>
  <c r="CJ653" i="35"/>
  <c r="CK653" i="35" s="1"/>
  <c r="BZ655" i="35"/>
  <c r="BY655" i="35"/>
  <c r="BX655" i="35"/>
  <c r="CH655" i="35"/>
  <c r="CD654" i="35"/>
  <c r="DK654" i="35" s="1"/>
  <c r="CE654" i="35"/>
  <c r="DL654" i="35" s="1"/>
  <c r="CI654" i="35"/>
  <c r="DQ654" i="35" l="1"/>
  <c r="DP654" i="35"/>
  <c r="DW653" i="35"/>
  <c r="DX653" i="35"/>
  <c r="DU653" i="35"/>
  <c r="DV653" i="35"/>
  <c r="DT653" i="35"/>
  <c r="DG655" i="35"/>
  <c r="EC654" i="35"/>
  <c r="DD655" i="35"/>
  <c r="DZ654" i="35"/>
  <c r="DC655" i="35"/>
  <c r="DY654" i="35"/>
  <c r="DE655" i="35"/>
  <c r="EA654" i="35"/>
  <c r="DF655" i="35"/>
  <c r="EB654" i="35"/>
  <c r="CJ654" i="35"/>
  <c r="CK654" i="35" s="1"/>
  <c r="CD655" i="35"/>
  <c r="DK655" i="35" s="1"/>
  <c r="CE655" i="35"/>
  <c r="DL655" i="35" s="1"/>
  <c r="DQ655" i="35" s="1"/>
  <c r="CI655" i="35"/>
  <c r="BY656" i="35"/>
  <c r="BZ656" i="35"/>
  <c r="BX656" i="35"/>
  <c r="CH656" i="35"/>
  <c r="DP655" i="35" l="1"/>
  <c r="DW654" i="35"/>
  <c r="DX654" i="35"/>
  <c r="DU654" i="35"/>
  <c r="DV654" i="35"/>
  <c r="DT654" i="35"/>
  <c r="DE656" i="35"/>
  <c r="EA655" i="35"/>
  <c r="DF656" i="35"/>
  <c r="EB655" i="35"/>
  <c r="DC656" i="35"/>
  <c r="DY655" i="35"/>
  <c r="DD656" i="35"/>
  <c r="DZ655" i="35"/>
  <c r="DG656" i="35"/>
  <c r="EC655" i="35"/>
  <c r="CJ655" i="35"/>
  <c r="CK655" i="35" s="1"/>
  <c r="CD656" i="35"/>
  <c r="DK656" i="35" s="1"/>
  <c r="CE656" i="35"/>
  <c r="DL656" i="35" s="1"/>
  <c r="DQ656" i="35" s="1"/>
  <c r="CI656" i="35"/>
  <c r="BX657" i="35"/>
  <c r="BZ657" i="35"/>
  <c r="BY657" i="35"/>
  <c r="CH657" i="35"/>
  <c r="DP656" i="35" l="1"/>
  <c r="DW655" i="35"/>
  <c r="DU655" i="35"/>
  <c r="DV655" i="35"/>
  <c r="DX655" i="35"/>
  <c r="DT655" i="35"/>
  <c r="DD657" i="35"/>
  <c r="DZ656" i="35"/>
  <c r="DG657" i="35"/>
  <c r="EC656" i="35"/>
  <c r="DC657" i="35"/>
  <c r="DY656" i="35"/>
  <c r="DF657" i="35"/>
  <c r="EB656" i="35"/>
  <c r="DE657" i="35"/>
  <c r="EA656" i="35"/>
  <c r="CJ656" i="35"/>
  <c r="CK656" i="35" s="1"/>
  <c r="CD657" i="35"/>
  <c r="CE657" i="35"/>
  <c r="DL657" i="35" s="1"/>
  <c r="CI657" i="35"/>
  <c r="BY658" i="35"/>
  <c r="BX658" i="35"/>
  <c r="BZ658" i="35"/>
  <c r="CH658" i="35"/>
  <c r="DP657" i="35" l="1"/>
  <c r="DX656" i="35"/>
  <c r="DU656" i="35"/>
  <c r="DV656" i="35"/>
  <c r="DW656" i="35"/>
  <c r="DT656" i="35"/>
  <c r="DF658" i="35"/>
  <c r="DE658" i="35"/>
  <c r="EA657" i="35"/>
  <c r="DC658" i="35"/>
  <c r="DY657" i="35"/>
  <c r="DG658" i="35"/>
  <c r="EC657" i="35"/>
  <c r="DD658" i="35"/>
  <c r="DZ657" i="35"/>
  <c r="DK657" i="35"/>
  <c r="EB657" i="35" s="1"/>
  <c r="CJ657" i="35"/>
  <c r="CK657" i="35" s="1"/>
  <c r="CE658" i="35"/>
  <c r="DL658" i="35" s="1"/>
  <c r="CD658" i="35"/>
  <c r="CI658" i="35"/>
  <c r="BY659" i="35"/>
  <c r="BX659" i="35"/>
  <c r="BZ659" i="35"/>
  <c r="CH659" i="35"/>
  <c r="DP658" i="35" l="1"/>
  <c r="DQ657" i="35"/>
  <c r="DW657" i="35"/>
  <c r="DX657" i="35"/>
  <c r="DU657" i="35"/>
  <c r="DT657" i="35"/>
  <c r="DV657" i="35"/>
  <c r="DD659" i="35"/>
  <c r="DZ658" i="35"/>
  <c r="DG659" i="35"/>
  <c r="EC658" i="35"/>
  <c r="DC659" i="35"/>
  <c r="DY658" i="35"/>
  <c r="DE659" i="35"/>
  <c r="EA658" i="35"/>
  <c r="DF659" i="35"/>
  <c r="DK658" i="35"/>
  <c r="EB658" i="35" s="1"/>
  <c r="BZ660" i="35"/>
  <c r="BY660" i="35"/>
  <c r="BX660" i="35"/>
  <c r="CH660" i="35"/>
  <c r="CJ658" i="35"/>
  <c r="CK658" i="35" s="1"/>
  <c r="CD659" i="35"/>
  <c r="DK659" i="35" s="1"/>
  <c r="CE659" i="35"/>
  <c r="DL659" i="35" s="1"/>
  <c r="CI659" i="35"/>
  <c r="DQ659" i="35" l="1"/>
  <c r="DP659" i="35"/>
  <c r="DQ658" i="35"/>
  <c r="DV658" i="35"/>
  <c r="DX658" i="35"/>
  <c r="DU658" i="35"/>
  <c r="DW658" i="35"/>
  <c r="DT658" i="35"/>
  <c r="DF660" i="35"/>
  <c r="EB659" i="35"/>
  <c r="DE660" i="35"/>
  <c r="EA659" i="35"/>
  <c r="DC660" i="35"/>
  <c r="DY659" i="35"/>
  <c r="DG660" i="35"/>
  <c r="EC659" i="35"/>
  <c r="DD660" i="35"/>
  <c r="DZ659" i="35"/>
  <c r="CJ659" i="35"/>
  <c r="CK659" i="35" s="1"/>
  <c r="CD660" i="35"/>
  <c r="DK660" i="35" s="1"/>
  <c r="CE660" i="35"/>
  <c r="DL660" i="35" s="1"/>
  <c r="DQ660" i="35" s="1"/>
  <c r="CI660" i="35"/>
  <c r="BZ661" i="35"/>
  <c r="BY661" i="35"/>
  <c r="BX661" i="35"/>
  <c r="CH661" i="35"/>
  <c r="DP660" i="35" l="1"/>
  <c r="DW659" i="35"/>
  <c r="DU659" i="35"/>
  <c r="DV659" i="35"/>
  <c r="DX659" i="35"/>
  <c r="DT659" i="35"/>
  <c r="DG661" i="35"/>
  <c r="EC660" i="35"/>
  <c r="DD661" i="35"/>
  <c r="DZ660" i="35"/>
  <c r="DC661" i="35"/>
  <c r="DY660" i="35"/>
  <c r="DE661" i="35"/>
  <c r="EA660" i="35"/>
  <c r="DF661" i="35"/>
  <c r="EB660" i="35"/>
  <c r="CJ660" i="35"/>
  <c r="CK660" i="35" s="1"/>
  <c r="CE661" i="35"/>
  <c r="DL661" i="35" s="1"/>
  <c r="CD661" i="35"/>
  <c r="DK661" i="35" s="1"/>
  <c r="CI661" i="35"/>
  <c r="BY662" i="35"/>
  <c r="BZ662" i="35"/>
  <c r="BX662" i="35"/>
  <c r="CH662" i="35"/>
  <c r="DP661" i="35" l="1"/>
  <c r="DQ661" i="35"/>
  <c r="DW660" i="35"/>
  <c r="DX660" i="35"/>
  <c r="DU660" i="35"/>
  <c r="DV660" i="35"/>
  <c r="DT660" i="35"/>
  <c r="DE662" i="35"/>
  <c r="EA661" i="35"/>
  <c r="DF662" i="35"/>
  <c r="EB661" i="35"/>
  <c r="DC662" i="35"/>
  <c r="DY661" i="35"/>
  <c r="DD662" i="35"/>
  <c r="DZ661" i="35"/>
  <c r="DG662" i="35"/>
  <c r="EC661" i="35"/>
  <c r="CJ661" i="35"/>
  <c r="CK661" i="35" s="1"/>
  <c r="CD662" i="35"/>
  <c r="DK662" i="35" s="1"/>
  <c r="CE662" i="35"/>
  <c r="DL662" i="35" s="1"/>
  <c r="DQ662" i="35" s="1"/>
  <c r="CI662" i="35"/>
  <c r="BX663" i="35"/>
  <c r="BY663" i="35"/>
  <c r="BZ663" i="35"/>
  <c r="CH663" i="35"/>
  <c r="DP662" i="35" l="1"/>
  <c r="DW661" i="35"/>
  <c r="DV661" i="35"/>
  <c r="DU661" i="35"/>
  <c r="DT661" i="35"/>
  <c r="DX661" i="35"/>
  <c r="DD663" i="35"/>
  <c r="DZ662" i="35"/>
  <c r="DG663" i="35"/>
  <c r="EC662" i="35"/>
  <c r="DC663" i="35"/>
  <c r="DY662" i="35"/>
  <c r="DF663" i="35"/>
  <c r="EB662" i="35"/>
  <c r="DE663" i="35"/>
  <c r="EA662" i="35"/>
  <c r="CJ662" i="35"/>
  <c r="CK662" i="35" s="1"/>
  <c r="CD663" i="35"/>
  <c r="DK663" i="35" s="1"/>
  <c r="CE663" i="35"/>
  <c r="DL663" i="35" s="1"/>
  <c r="CI663" i="35"/>
  <c r="BX664" i="35"/>
  <c r="BZ664" i="35"/>
  <c r="BY664" i="35"/>
  <c r="CH664" i="35"/>
  <c r="DQ663" i="35" l="1"/>
  <c r="DP663" i="35"/>
  <c r="DX662" i="35"/>
  <c r="DV662" i="35"/>
  <c r="DU662" i="35"/>
  <c r="DW662" i="35"/>
  <c r="DT662" i="35"/>
  <c r="DF664" i="35"/>
  <c r="EB663" i="35"/>
  <c r="DE664" i="35"/>
  <c r="EA663" i="35"/>
  <c r="DC664" i="35"/>
  <c r="DY663" i="35"/>
  <c r="DG664" i="35"/>
  <c r="EC663" i="35"/>
  <c r="DD664" i="35"/>
  <c r="DZ663" i="35"/>
  <c r="CJ663" i="35"/>
  <c r="CK663" i="35" s="1"/>
  <c r="CE664" i="35"/>
  <c r="DL664" i="35" s="1"/>
  <c r="CD664" i="35"/>
  <c r="CI664" i="35"/>
  <c r="BZ665" i="35"/>
  <c r="BY665" i="35"/>
  <c r="BX665" i="35"/>
  <c r="CH665" i="35"/>
  <c r="DP664" i="35" l="1"/>
  <c r="DW663" i="35"/>
  <c r="DX663" i="35"/>
  <c r="DU663" i="35"/>
  <c r="DV663" i="35"/>
  <c r="DT663" i="35"/>
  <c r="DG665" i="35"/>
  <c r="EC664" i="35"/>
  <c r="DD665" i="35"/>
  <c r="DZ664" i="35"/>
  <c r="DC665" i="35"/>
  <c r="DY664" i="35"/>
  <c r="DE665" i="35"/>
  <c r="EA664" i="35"/>
  <c r="DF665" i="35"/>
  <c r="DK664" i="35"/>
  <c r="EB664" i="35" s="1"/>
  <c r="CJ664" i="35"/>
  <c r="CK664" i="35" s="1"/>
  <c r="CE665" i="35"/>
  <c r="DL665" i="35" s="1"/>
  <c r="CD665" i="35"/>
  <c r="CI665" i="35"/>
  <c r="BY666" i="35"/>
  <c r="BX666" i="35"/>
  <c r="BZ666" i="35"/>
  <c r="CH666" i="35"/>
  <c r="DP665" i="35" l="1"/>
  <c r="DQ664" i="35"/>
  <c r="DW664" i="35"/>
  <c r="DU664" i="35"/>
  <c r="DV664" i="35"/>
  <c r="DT664" i="35"/>
  <c r="DX664" i="35"/>
  <c r="DF666" i="35"/>
  <c r="DE666" i="35"/>
  <c r="EA665" i="35"/>
  <c r="DC666" i="35"/>
  <c r="DY665" i="35"/>
  <c r="DD666" i="35"/>
  <c r="DZ665" i="35"/>
  <c r="DG666" i="35"/>
  <c r="EC665" i="35"/>
  <c r="DK665" i="35"/>
  <c r="EB665" i="35" s="1"/>
  <c r="BY667" i="35"/>
  <c r="BX667" i="35"/>
  <c r="BZ667" i="35"/>
  <c r="CH667" i="35"/>
  <c r="CJ665" i="35"/>
  <c r="CK665" i="35" s="1"/>
  <c r="CD666" i="35"/>
  <c r="CE666" i="35"/>
  <c r="DL666" i="35" s="1"/>
  <c r="CI666" i="35"/>
  <c r="DP666" i="35" l="1"/>
  <c r="DQ665" i="35"/>
  <c r="DW665" i="35"/>
  <c r="DU665" i="35"/>
  <c r="DV665" i="35"/>
  <c r="DT665" i="35"/>
  <c r="DX665" i="35"/>
  <c r="DD667" i="35"/>
  <c r="DZ666" i="35"/>
  <c r="DG667" i="35"/>
  <c r="EC666" i="35"/>
  <c r="DC667" i="35"/>
  <c r="DY666" i="35"/>
  <c r="DE667" i="35"/>
  <c r="EA666" i="35"/>
  <c r="DF667" i="35"/>
  <c r="DK666" i="35"/>
  <c r="EB666" i="35" s="1"/>
  <c r="CJ666" i="35"/>
  <c r="CK666" i="35" s="1"/>
  <c r="CD667" i="35"/>
  <c r="DK667" i="35" s="1"/>
  <c r="CE667" i="35"/>
  <c r="DL667" i="35" s="1"/>
  <c r="CI667" i="35"/>
  <c r="BY668" i="35"/>
  <c r="BX668" i="35"/>
  <c r="BZ668" i="35"/>
  <c r="CH668" i="35"/>
  <c r="DP667" i="35" l="1"/>
  <c r="DQ667" i="35"/>
  <c r="DQ666" i="35"/>
  <c r="DU666" i="35"/>
  <c r="DW666" i="35"/>
  <c r="DX666" i="35"/>
  <c r="DT666" i="35"/>
  <c r="DV666" i="35"/>
  <c r="DF668" i="35"/>
  <c r="EB667" i="35"/>
  <c r="DE668" i="35"/>
  <c r="EA667" i="35"/>
  <c r="DC668" i="35"/>
  <c r="DY667" i="35"/>
  <c r="DG668" i="35"/>
  <c r="EC667" i="35"/>
  <c r="DD668" i="35"/>
  <c r="DZ667" i="35"/>
  <c r="CJ667" i="35"/>
  <c r="CK667" i="35" s="1"/>
  <c r="CD668" i="35"/>
  <c r="CE668" i="35"/>
  <c r="DL668" i="35" s="1"/>
  <c r="CI668" i="35"/>
  <c r="BZ669" i="35"/>
  <c r="BY669" i="35"/>
  <c r="BX669" i="35"/>
  <c r="CH669" i="35"/>
  <c r="DP668" i="35" l="1"/>
  <c r="DW667" i="35"/>
  <c r="DV667" i="35"/>
  <c r="DU667" i="35"/>
  <c r="DX667" i="35"/>
  <c r="DT667" i="35"/>
  <c r="DG669" i="35"/>
  <c r="EC668" i="35"/>
  <c r="DD669" i="35"/>
  <c r="DZ668" i="35"/>
  <c r="DC669" i="35"/>
  <c r="DY668" i="35"/>
  <c r="DE669" i="35"/>
  <c r="EA668" i="35"/>
  <c r="DF669" i="35"/>
  <c r="DK668" i="35"/>
  <c r="EB668" i="35" s="1"/>
  <c r="CJ668" i="35"/>
  <c r="CK668" i="35" s="1"/>
  <c r="CE669" i="35"/>
  <c r="DL669" i="35" s="1"/>
  <c r="CD669" i="35"/>
  <c r="CI669" i="35"/>
  <c r="BY670" i="35"/>
  <c r="BX670" i="35"/>
  <c r="BZ670" i="35"/>
  <c r="CH670" i="35"/>
  <c r="DP669" i="35" l="1"/>
  <c r="DQ668" i="35"/>
  <c r="DV668" i="35"/>
  <c r="DW668" i="35"/>
  <c r="DU668" i="35"/>
  <c r="DX668" i="35"/>
  <c r="DT668" i="35"/>
  <c r="DF670" i="35"/>
  <c r="DE670" i="35"/>
  <c r="EA669" i="35"/>
  <c r="DC670" i="35"/>
  <c r="DY669" i="35"/>
  <c r="DD670" i="35"/>
  <c r="DZ669" i="35"/>
  <c r="DG670" i="35"/>
  <c r="EC669" i="35"/>
  <c r="DK669" i="35"/>
  <c r="EB669" i="35" s="1"/>
  <c r="CJ669" i="35"/>
  <c r="CK669" i="35" s="1"/>
  <c r="CD670" i="35"/>
  <c r="DK670" i="35" s="1"/>
  <c r="CE670" i="35"/>
  <c r="DL670" i="35" s="1"/>
  <c r="CI670" i="35"/>
  <c r="BX671" i="35"/>
  <c r="BZ671" i="35"/>
  <c r="BY671" i="35"/>
  <c r="CH671" i="35"/>
  <c r="DQ670" i="35" l="1"/>
  <c r="DP670" i="35"/>
  <c r="DQ669" i="35"/>
  <c r="DW669" i="35"/>
  <c r="DX669" i="35"/>
  <c r="DU669" i="35"/>
  <c r="DT669" i="35"/>
  <c r="DV669" i="35"/>
  <c r="DG671" i="35"/>
  <c r="EC670" i="35"/>
  <c r="DD671" i="35"/>
  <c r="DZ670" i="35"/>
  <c r="DF671" i="35"/>
  <c r="EB670" i="35"/>
  <c r="DC671" i="35"/>
  <c r="DY670" i="35"/>
  <c r="DE671" i="35"/>
  <c r="EA670" i="35"/>
  <c r="BY672" i="35"/>
  <c r="BZ672" i="35"/>
  <c r="BX672" i="35"/>
  <c r="CH672" i="35"/>
  <c r="CJ670" i="35"/>
  <c r="CK670" i="35" s="1"/>
  <c r="CD671" i="35"/>
  <c r="DK671" i="35" s="1"/>
  <c r="CE671" i="35"/>
  <c r="DL671" i="35" s="1"/>
  <c r="CI671" i="35"/>
  <c r="DQ671" i="35" l="1"/>
  <c r="DP671" i="35"/>
  <c r="DU670" i="35"/>
  <c r="DX670" i="35"/>
  <c r="DV670" i="35"/>
  <c r="DW670" i="35"/>
  <c r="DT670" i="35"/>
  <c r="DC672" i="35"/>
  <c r="DY671" i="35"/>
  <c r="DF672" i="35"/>
  <c r="EB671" i="35"/>
  <c r="DD672" i="35"/>
  <c r="DZ671" i="35"/>
  <c r="DE672" i="35"/>
  <c r="EA671" i="35"/>
  <c r="DG672" i="35"/>
  <c r="EC671" i="35"/>
  <c r="CJ671" i="35"/>
  <c r="CK671" i="35" s="1"/>
  <c r="CD672" i="35"/>
  <c r="DK672" i="35" s="1"/>
  <c r="CE672" i="35"/>
  <c r="DL672" i="35" s="1"/>
  <c r="DQ672" i="35" s="1"/>
  <c r="CI672" i="35"/>
  <c r="BZ673" i="35"/>
  <c r="BY673" i="35"/>
  <c r="BX673" i="35"/>
  <c r="CH673" i="35"/>
  <c r="DP672" i="35" l="1"/>
  <c r="DW671" i="35"/>
  <c r="DU671" i="35"/>
  <c r="DV671" i="35"/>
  <c r="DX671" i="35"/>
  <c r="DT671" i="35"/>
  <c r="DE673" i="35"/>
  <c r="EA672" i="35"/>
  <c r="DD673" i="35"/>
  <c r="DZ672" i="35"/>
  <c r="DF673" i="35"/>
  <c r="EB672" i="35"/>
  <c r="DG673" i="35"/>
  <c r="EC672" i="35"/>
  <c r="DC673" i="35"/>
  <c r="DY672" i="35"/>
  <c r="CJ672" i="35"/>
  <c r="CK672" i="35" s="1"/>
  <c r="CD673" i="35"/>
  <c r="DK673" i="35" s="1"/>
  <c r="CE673" i="35"/>
  <c r="DL673" i="35" s="1"/>
  <c r="DQ673" i="35" s="1"/>
  <c r="CI673" i="35"/>
  <c r="BZ674" i="35"/>
  <c r="BX674" i="35"/>
  <c r="BY674" i="35"/>
  <c r="CH674" i="35"/>
  <c r="DP673" i="35" l="1"/>
  <c r="DU672" i="35"/>
  <c r="DX672" i="35"/>
  <c r="DV672" i="35"/>
  <c r="DW672" i="35"/>
  <c r="DT672" i="35"/>
  <c r="DG674" i="35"/>
  <c r="EC673" i="35"/>
  <c r="DF674" i="35"/>
  <c r="EB673" i="35"/>
  <c r="DD674" i="35"/>
  <c r="DZ673" i="35"/>
  <c r="DC674" i="35"/>
  <c r="DY673" i="35"/>
  <c r="DE674" i="35"/>
  <c r="EA673" i="35"/>
  <c r="CJ673" i="35"/>
  <c r="CK673" i="35" s="1"/>
  <c r="CD674" i="35"/>
  <c r="DK674" i="35" s="1"/>
  <c r="CE674" i="35"/>
  <c r="DL674" i="35" s="1"/>
  <c r="DQ674" i="35" s="1"/>
  <c r="CI674" i="35"/>
  <c r="BX675" i="35"/>
  <c r="BZ675" i="35"/>
  <c r="BY675" i="35"/>
  <c r="CH675" i="35"/>
  <c r="DP674" i="35" l="1"/>
  <c r="DW673" i="35"/>
  <c r="DX673" i="35"/>
  <c r="DT673" i="35"/>
  <c r="DU673" i="35"/>
  <c r="DV673" i="35"/>
  <c r="DC675" i="35"/>
  <c r="DY674" i="35"/>
  <c r="DD675" i="35"/>
  <c r="DZ674" i="35"/>
  <c r="DF675" i="35"/>
  <c r="EB674" i="35"/>
  <c r="DE675" i="35"/>
  <c r="EA674" i="35"/>
  <c r="DG675" i="35"/>
  <c r="EC674" i="35"/>
  <c r="CJ674" i="35"/>
  <c r="CK674" i="35" s="1"/>
  <c r="CE675" i="35"/>
  <c r="DL675" i="35" s="1"/>
  <c r="CD675" i="35"/>
  <c r="CI675" i="35"/>
  <c r="BY676" i="35"/>
  <c r="BZ676" i="35"/>
  <c r="BX676" i="35"/>
  <c r="CH676" i="35"/>
  <c r="DP675" i="35" l="1"/>
  <c r="DV674" i="35"/>
  <c r="DW674" i="35"/>
  <c r="DT674" i="35"/>
  <c r="DU674" i="35"/>
  <c r="DX674" i="35"/>
  <c r="DE676" i="35"/>
  <c r="EA675" i="35"/>
  <c r="DF676" i="35"/>
  <c r="DD676" i="35"/>
  <c r="DZ675" i="35"/>
  <c r="DG676" i="35"/>
  <c r="EC675" i="35"/>
  <c r="DC676" i="35"/>
  <c r="DY675" i="35"/>
  <c r="DK675" i="35"/>
  <c r="EB675" i="35" s="1"/>
  <c r="CJ675" i="35"/>
  <c r="CK675" i="35" s="1"/>
  <c r="BX677" i="35"/>
  <c r="BY677" i="35"/>
  <c r="BZ677" i="35"/>
  <c r="CH677" i="35"/>
  <c r="CD676" i="35"/>
  <c r="DK676" i="35" s="1"/>
  <c r="CE676" i="35"/>
  <c r="DL676" i="35" s="1"/>
  <c r="DQ676" i="35" s="1"/>
  <c r="CI676" i="35"/>
  <c r="DP676" i="35" l="1"/>
  <c r="DQ675" i="35"/>
  <c r="DW675" i="35"/>
  <c r="DX675" i="35"/>
  <c r="DU675" i="35"/>
  <c r="DV675" i="35"/>
  <c r="DT675" i="35"/>
  <c r="DG677" i="35"/>
  <c r="EC676" i="35"/>
  <c r="DC677" i="35"/>
  <c r="DY676" i="35"/>
  <c r="DD677" i="35"/>
  <c r="DZ676" i="35"/>
  <c r="DF677" i="35"/>
  <c r="EB676" i="35"/>
  <c r="DE677" i="35"/>
  <c r="EA676" i="35"/>
  <c r="CJ676" i="35"/>
  <c r="CK676" i="35" s="1"/>
  <c r="CE677" i="35"/>
  <c r="DL677" i="35" s="1"/>
  <c r="CD677" i="35"/>
  <c r="CI677" i="35"/>
  <c r="BY678" i="35"/>
  <c r="BZ678" i="35"/>
  <c r="BX678" i="35"/>
  <c r="CH678" i="35"/>
  <c r="DP677" i="35" l="1"/>
  <c r="DW676" i="35"/>
  <c r="DV676" i="35"/>
  <c r="DU676" i="35"/>
  <c r="DX676" i="35"/>
  <c r="DT676" i="35"/>
  <c r="DF678" i="35"/>
  <c r="DD678" i="35"/>
  <c r="DZ677" i="35"/>
  <c r="DC678" i="35"/>
  <c r="DY677" i="35"/>
  <c r="DE678" i="35"/>
  <c r="EA677" i="35"/>
  <c r="DG678" i="35"/>
  <c r="EC677" i="35"/>
  <c r="DK677" i="35"/>
  <c r="EB677" i="35" s="1"/>
  <c r="CJ677" i="35"/>
  <c r="CK677" i="35" s="1"/>
  <c r="CE678" i="35"/>
  <c r="DL678" i="35" s="1"/>
  <c r="CD678" i="35"/>
  <c r="CI678" i="35"/>
  <c r="BZ679" i="35"/>
  <c r="BY679" i="35"/>
  <c r="BX679" i="35"/>
  <c r="CH679" i="35"/>
  <c r="DP678" i="35" l="1"/>
  <c r="DQ677" i="35"/>
  <c r="DW677" i="35"/>
  <c r="DV677" i="35"/>
  <c r="DU677" i="35"/>
  <c r="DT677" i="35"/>
  <c r="DX677" i="35"/>
  <c r="DG679" i="35"/>
  <c r="EC678" i="35"/>
  <c r="DE679" i="35"/>
  <c r="EA678" i="35"/>
  <c r="DC679" i="35"/>
  <c r="DY678" i="35"/>
  <c r="DD679" i="35"/>
  <c r="DZ678" i="35"/>
  <c r="DF679" i="35"/>
  <c r="DK678" i="35"/>
  <c r="EB678" i="35" s="1"/>
  <c r="CJ678" i="35"/>
  <c r="CK678" i="35" s="1"/>
  <c r="CD679" i="35"/>
  <c r="DK679" i="35" s="1"/>
  <c r="CE679" i="35"/>
  <c r="DL679" i="35" s="1"/>
  <c r="CI679" i="35"/>
  <c r="BX680" i="35"/>
  <c r="BZ680" i="35"/>
  <c r="BY680" i="35"/>
  <c r="CH680" i="35"/>
  <c r="DQ679" i="35" l="1"/>
  <c r="DP679" i="35"/>
  <c r="DQ678" i="35"/>
  <c r="DX678" i="35"/>
  <c r="DW678" i="35"/>
  <c r="DV678" i="35"/>
  <c r="DT678" i="35"/>
  <c r="DU678" i="35"/>
  <c r="DD680" i="35"/>
  <c r="DZ679" i="35"/>
  <c r="DF680" i="35"/>
  <c r="EB679" i="35"/>
  <c r="DC680" i="35"/>
  <c r="DY679" i="35"/>
  <c r="DE680" i="35"/>
  <c r="EA679" i="35"/>
  <c r="DG680" i="35"/>
  <c r="EC679" i="35"/>
  <c r="CJ679" i="35"/>
  <c r="CK679" i="35" s="1"/>
  <c r="CE680" i="35"/>
  <c r="DL680" i="35" s="1"/>
  <c r="CD680" i="35"/>
  <c r="DK680" i="35" s="1"/>
  <c r="CI680" i="35"/>
  <c r="BY681" i="35"/>
  <c r="BX681" i="35"/>
  <c r="BZ681" i="35"/>
  <c r="CH681" i="35"/>
  <c r="DP680" i="35" l="1"/>
  <c r="DQ680" i="35"/>
  <c r="DW679" i="35"/>
  <c r="DU679" i="35"/>
  <c r="DV679" i="35"/>
  <c r="DX679" i="35"/>
  <c r="DT679" i="35"/>
  <c r="DE681" i="35"/>
  <c r="EA680" i="35"/>
  <c r="DC681" i="35"/>
  <c r="DY680" i="35"/>
  <c r="DF681" i="35"/>
  <c r="EB680" i="35"/>
  <c r="DG681" i="35"/>
  <c r="EC680" i="35"/>
  <c r="DD681" i="35"/>
  <c r="DZ680" i="35"/>
  <c r="CE681" i="35"/>
  <c r="DL681" i="35" s="1"/>
  <c r="CD681" i="35"/>
  <c r="CI681" i="35"/>
  <c r="BX682" i="35"/>
  <c r="BZ682" i="35"/>
  <c r="BY682" i="35"/>
  <c r="CH682" i="35"/>
  <c r="CJ680" i="35"/>
  <c r="CK680" i="35" s="1"/>
  <c r="DP681" i="35" l="1"/>
  <c r="DV680" i="35"/>
  <c r="DU680" i="35"/>
  <c r="DW680" i="35"/>
  <c r="DX680" i="35"/>
  <c r="DT680" i="35"/>
  <c r="DD682" i="35"/>
  <c r="DZ681" i="35"/>
  <c r="DG682" i="35"/>
  <c r="EC681" i="35"/>
  <c r="DF682" i="35"/>
  <c r="DC682" i="35"/>
  <c r="DY681" i="35"/>
  <c r="DE682" i="35"/>
  <c r="EA681" i="35"/>
  <c r="DK681" i="35"/>
  <c r="EB681" i="35" s="1"/>
  <c r="BX683" i="35"/>
  <c r="BY683" i="35"/>
  <c r="BZ683" i="35"/>
  <c r="CH683" i="35"/>
  <c r="CJ681" i="35"/>
  <c r="CK681" i="35" s="1"/>
  <c r="CE682" i="35"/>
  <c r="DL682" i="35" s="1"/>
  <c r="CD682" i="35"/>
  <c r="DK682" i="35" s="1"/>
  <c r="CI682" i="35"/>
  <c r="DP682" i="35" l="1"/>
  <c r="DQ682" i="35"/>
  <c r="DQ681" i="35"/>
  <c r="DW681" i="35"/>
  <c r="DU681" i="35"/>
  <c r="DX681" i="35"/>
  <c r="DT681" i="35"/>
  <c r="DV681" i="35"/>
  <c r="DE683" i="35"/>
  <c r="EA682" i="35"/>
  <c r="DC683" i="35"/>
  <c r="DY682" i="35"/>
  <c r="DF683" i="35"/>
  <c r="EB682" i="35"/>
  <c r="DG683" i="35"/>
  <c r="EC682" i="35"/>
  <c r="DD683" i="35"/>
  <c r="DZ682" i="35"/>
  <c r="CD683" i="35"/>
  <c r="DK683" i="35" s="1"/>
  <c r="CE683" i="35"/>
  <c r="DL683" i="35" s="1"/>
  <c r="CI683" i="35"/>
  <c r="CJ682" i="35"/>
  <c r="CK682" i="35" s="1"/>
  <c r="BZ684" i="35"/>
  <c r="BX684" i="35"/>
  <c r="BY684" i="35"/>
  <c r="CH684" i="35"/>
  <c r="DQ683" i="35" l="1"/>
  <c r="DP683" i="35"/>
  <c r="DU682" i="35"/>
  <c r="DX682" i="35"/>
  <c r="DV682" i="35"/>
  <c r="DW682" i="35"/>
  <c r="DT682" i="35"/>
  <c r="DD684" i="35"/>
  <c r="DZ683" i="35"/>
  <c r="DG684" i="35"/>
  <c r="EC683" i="35"/>
  <c r="DF684" i="35"/>
  <c r="EB683" i="35"/>
  <c r="DC684" i="35"/>
  <c r="DY683" i="35"/>
  <c r="DE684" i="35"/>
  <c r="EA683" i="35"/>
  <c r="CD684" i="35"/>
  <c r="DK684" i="35" s="1"/>
  <c r="CE684" i="35"/>
  <c r="DL684" i="35" s="1"/>
  <c r="CI684" i="35"/>
  <c r="CJ683" i="35"/>
  <c r="CK683" i="35" s="1"/>
  <c r="BZ685" i="35"/>
  <c r="BX685" i="35"/>
  <c r="BY685" i="35"/>
  <c r="CH685" i="35"/>
  <c r="DP684" i="35" l="1"/>
  <c r="DQ684" i="35"/>
  <c r="DW683" i="35"/>
  <c r="DV683" i="35"/>
  <c r="DU683" i="35"/>
  <c r="DX683" i="35"/>
  <c r="DT683" i="35"/>
  <c r="DE685" i="35"/>
  <c r="EA684" i="35"/>
  <c r="DC685" i="35"/>
  <c r="DY684" i="35"/>
  <c r="DF685" i="35"/>
  <c r="EB684" i="35"/>
  <c r="DG685" i="35"/>
  <c r="EC684" i="35"/>
  <c r="DD685" i="35"/>
  <c r="DZ684" i="35"/>
  <c r="CJ684" i="35"/>
  <c r="CK684" i="35" s="1"/>
  <c r="CE685" i="35"/>
  <c r="DL685" i="35" s="1"/>
  <c r="CD685" i="35"/>
  <c r="CI685" i="35"/>
  <c r="BX686" i="35"/>
  <c r="BY686" i="35"/>
  <c r="BZ686" i="35"/>
  <c r="CH686" i="35"/>
  <c r="DP685" i="35" l="1"/>
  <c r="DV684" i="35"/>
  <c r="DX684" i="35"/>
  <c r="DU684" i="35"/>
  <c r="DW684" i="35"/>
  <c r="DT684" i="35"/>
  <c r="DD686" i="35"/>
  <c r="DZ685" i="35"/>
  <c r="DG686" i="35"/>
  <c r="EC685" i="35"/>
  <c r="DF686" i="35"/>
  <c r="DC686" i="35"/>
  <c r="DY685" i="35"/>
  <c r="DE686" i="35"/>
  <c r="EA685" i="35"/>
  <c r="DK685" i="35"/>
  <c r="EB685" i="35" s="1"/>
  <c r="CJ685" i="35"/>
  <c r="CK685" i="35" s="1"/>
  <c r="CE686" i="35"/>
  <c r="DL686" i="35" s="1"/>
  <c r="CD686" i="35"/>
  <c r="DK686" i="35" s="1"/>
  <c r="CI686" i="35"/>
  <c r="BX687" i="35"/>
  <c r="BY687" i="35"/>
  <c r="BZ687" i="35"/>
  <c r="CH687" i="35"/>
  <c r="DP686" i="35" l="1"/>
  <c r="DQ686" i="35"/>
  <c r="DQ685" i="35"/>
  <c r="DW685" i="35"/>
  <c r="DX685" i="35"/>
  <c r="DU685" i="35"/>
  <c r="DT685" i="35"/>
  <c r="DV685" i="35"/>
  <c r="DE687" i="35"/>
  <c r="EA686" i="35"/>
  <c r="DC687" i="35"/>
  <c r="DY686" i="35"/>
  <c r="DF687" i="35"/>
  <c r="EB686" i="35"/>
  <c r="DG687" i="35"/>
  <c r="EC686" i="35"/>
  <c r="DD687" i="35"/>
  <c r="DZ686" i="35"/>
  <c r="CJ686" i="35"/>
  <c r="CK686" i="35" s="1"/>
  <c r="CE687" i="35"/>
  <c r="DL687" i="35" s="1"/>
  <c r="CD687" i="35"/>
  <c r="CI687" i="35"/>
  <c r="BX688" i="35"/>
  <c r="BY688" i="35"/>
  <c r="BZ688" i="35"/>
  <c r="CH688" i="35"/>
  <c r="DP687" i="35" l="1"/>
  <c r="DX686" i="35"/>
  <c r="DV686" i="35"/>
  <c r="DT686" i="35"/>
  <c r="DU686" i="35"/>
  <c r="DW686" i="35"/>
  <c r="DG688" i="35"/>
  <c r="EC687" i="35"/>
  <c r="DD688" i="35"/>
  <c r="DZ687" i="35"/>
  <c r="DF688" i="35"/>
  <c r="DC688" i="35"/>
  <c r="DY687" i="35"/>
  <c r="DE688" i="35"/>
  <c r="EA687" i="35"/>
  <c r="DK687" i="35"/>
  <c r="EB687" i="35" s="1"/>
  <c r="CD688" i="35"/>
  <c r="CE688" i="35"/>
  <c r="DL688" i="35" s="1"/>
  <c r="CI688" i="35"/>
  <c r="BZ689" i="35"/>
  <c r="BX689" i="35"/>
  <c r="BY689" i="35"/>
  <c r="CH689" i="35"/>
  <c r="CJ687" i="35"/>
  <c r="CK687" i="35" s="1"/>
  <c r="DP688" i="35" l="1"/>
  <c r="DQ687" i="35"/>
  <c r="DW687" i="35"/>
  <c r="DX687" i="35"/>
  <c r="DU687" i="35"/>
  <c r="DV687" i="35"/>
  <c r="DT687" i="35"/>
  <c r="DC689" i="35"/>
  <c r="DY688" i="35"/>
  <c r="DE689" i="35"/>
  <c r="EA688" i="35"/>
  <c r="DF689" i="35"/>
  <c r="DD689" i="35"/>
  <c r="DZ688" i="35"/>
  <c r="DG689" i="35"/>
  <c r="EC688" i="35"/>
  <c r="DK688" i="35"/>
  <c r="EB688" i="35" s="1"/>
  <c r="CE689" i="35"/>
  <c r="DL689" i="35" s="1"/>
  <c r="CD689" i="35"/>
  <c r="CI689" i="35"/>
  <c r="BX690" i="35"/>
  <c r="BZ690" i="35"/>
  <c r="BY690" i="35"/>
  <c r="CH690" i="35"/>
  <c r="CJ688" i="35"/>
  <c r="CK688" i="35" s="1"/>
  <c r="DP689" i="35" l="1"/>
  <c r="DQ688" i="35"/>
  <c r="DU688" i="35"/>
  <c r="DV688" i="35"/>
  <c r="DW688" i="35"/>
  <c r="DX688" i="35"/>
  <c r="DT688" i="35"/>
  <c r="DD690" i="35"/>
  <c r="DZ689" i="35"/>
  <c r="DG690" i="35"/>
  <c r="EC689" i="35"/>
  <c r="DF690" i="35"/>
  <c r="DE690" i="35"/>
  <c r="EA689" i="35"/>
  <c r="DC690" i="35"/>
  <c r="DY689" i="35"/>
  <c r="DK689" i="35"/>
  <c r="EB689" i="35" s="1"/>
  <c r="CE690" i="35"/>
  <c r="DL690" i="35" s="1"/>
  <c r="CD690" i="35"/>
  <c r="DK690" i="35" s="1"/>
  <c r="CI690" i="35"/>
  <c r="BY691" i="35"/>
  <c r="BX691" i="35"/>
  <c r="BZ691" i="35"/>
  <c r="CH691" i="35"/>
  <c r="CJ689" i="35"/>
  <c r="CK689" i="35" s="1"/>
  <c r="DP690" i="35" l="1"/>
  <c r="DQ690" i="35"/>
  <c r="DQ689" i="35"/>
  <c r="DW689" i="35"/>
  <c r="DV689" i="35"/>
  <c r="DU689" i="35"/>
  <c r="DT689" i="35"/>
  <c r="DX689" i="35"/>
  <c r="DE691" i="35"/>
  <c r="EA690" i="35"/>
  <c r="DC691" i="35"/>
  <c r="DY690" i="35"/>
  <c r="DF691" i="35"/>
  <c r="EB690" i="35"/>
  <c r="DG691" i="35"/>
  <c r="EC690" i="35"/>
  <c r="DD691" i="35"/>
  <c r="DZ690" i="35"/>
  <c r="CJ690" i="35"/>
  <c r="CK690" i="35" s="1"/>
  <c r="BX692" i="35"/>
  <c r="BZ692" i="35"/>
  <c r="BY692" i="35"/>
  <c r="CH692" i="35"/>
  <c r="CD691" i="35"/>
  <c r="CE691" i="35"/>
  <c r="DL691" i="35" s="1"/>
  <c r="CI691" i="35"/>
  <c r="DP691" i="35" l="1"/>
  <c r="DV690" i="35"/>
  <c r="DX690" i="35"/>
  <c r="DU690" i="35"/>
  <c r="DW690" i="35"/>
  <c r="DT690" i="35"/>
  <c r="DD692" i="35"/>
  <c r="DZ691" i="35"/>
  <c r="DG692" i="35"/>
  <c r="EC691" i="35"/>
  <c r="DF692" i="35"/>
  <c r="DC692" i="35"/>
  <c r="DY691" i="35"/>
  <c r="DE692" i="35"/>
  <c r="EA691" i="35"/>
  <c r="DK691" i="35"/>
  <c r="EB691" i="35" s="1"/>
  <c r="CJ691" i="35"/>
  <c r="CK691" i="35" s="1"/>
  <c r="CE692" i="35"/>
  <c r="DL692" i="35" s="1"/>
  <c r="CD692" i="35"/>
  <c r="CI692" i="35"/>
  <c r="BY693" i="35"/>
  <c r="BZ693" i="35"/>
  <c r="BX693" i="35"/>
  <c r="CH693" i="35"/>
  <c r="DP692" i="35" l="1"/>
  <c r="DQ691" i="35"/>
  <c r="DW691" i="35"/>
  <c r="DU691" i="35"/>
  <c r="DV691" i="35"/>
  <c r="DX691" i="35"/>
  <c r="DT691" i="35"/>
  <c r="DE693" i="35"/>
  <c r="EA692" i="35"/>
  <c r="DC693" i="35"/>
  <c r="DY692" i="35"/>
  <c r="DF693" i="35"/>
  <c r="DG693" i="35"/>
  <c r="EC692" i="35"/>
  <c r="DD693" i="35"/>
  <c r="DZ692" i="35"/>
  <c r="DK692" i="35"/>
  <c r="EB692" i="35" s="1"/>
  <c r="CJ692" i="35"/>
  <c r="CK692" i="35" s="1"/>
  <c r="CE693" i="35"/>
  <c r="DL693" i="35" s="1"/>
  <c r="CD693" i="35"/>
  <c r="CI693" i="35"/>
  <c r="BX694" i="35"/>
  <c r="BY694" i="35"/>
  <c r="BZ694" i="35"/>
  <c r="CH694" i="35"/>
  <c r="DP693" i="35" l="1"/>
  <c r="DQ692" i="35"/>
  <c r="DW692" i="35"/>
  <c r="DU692" i="35"/>
  <c r="DV692" i="35"/>
  <c r="DX692" i="35"/>
  <c r="DT692" i="35"/>
  <c r="DD694" i="35"/>
  <c r="DZ693" i="35"/>
  <c r="DG694" i="35"/>
  <c r="EC693" i="35"/>
  <c r="DF694" i="35"/>
  <c r="DC694" i="35"/>
  <c r="DY693" i="35"/>
  <c r="DE694" i="35"/>
  <c r="EA693" i="35"/>
  <c r="DK693" i="35"/>
  <c r="EB693" i="35" s="1"/>
  <c r="CJ693" i="35"/>
  <c r="CK693" i="35" s="1"/>
  <c r="CE694" i="35"/>
  <c r="DL694" i="35" s="1"/>
  <c r="CD694" i="35"/>
  <c r="CI694" i="35"/>
  <c r="BZ695" i="35"/>
  <c r="BY695" i="35"/>
  <c r="BX695" i="35"/>
  <c r="CH695" i="35"/>
  <c r="DP694" i="35" l="1"/>
  <c r="DQ693" i="35"/>
  <c r="DW693" i="35"/>
  <c r="DX693" i="35"/>
  <c r="DU693" i="35"/>
  <c r="DT693" i="35"/>
  <c r="DV693" i="35"/>
  <c r="DE695" i="35"/>
  <c r="EA694" i="35"/>
  <c r="DC695" i="35"/>
  <c r="DY694" i="35"/>
  <c r="DF695" i="35"/>
  <c r="DG695" i="35"/>
  <c r="EC694" i="35"/>
  <c r="DD695" i="35"/>
  <c r="DZ694" i="35"/>
  <c r="DK694" i="35"/>
  <c r="EB694" i="35" s="1"/>
  <c r="CE695" i="35"/>
  <c r="DL695" i="35" s="1"/>
  <c r="CD695" i="35"/>
  <c r="DK695" i="35" s="1"/>
  <c r="CI695" i="35"/>
  <c r="BY696" i="35"/>
  <c r="BZ696" i="35"/>
  <c r="BX696" i="35"/>
  <c r="CH696" i="35"/>
  <c r="CJ694" i="35"/>
  <c r="CK694" i="35" s="1"/>
  <c r="DP695" i="35" l="1"/>
  <c r="DQ695" i="35"/>
  <c r="DQ694" i="35"/>
  <c r="DX694" i="35"/>
  <c r="DW694" i="35"/>
  <c r="DV694" i="35"/>
  <c r="DU694" i="35"/>
  <c r="DT694" i="35"/>
  <c r="DG696" i="35"/>
  <c r="EC695" i="35"/>
  <c r="DD696" i="35"/>
  <c r="DZ695" i="35"/>
  <c r="DF696" i="35"/>
  <c r="EB695" i="35"/>
  <c r="DC696" i="35"/>
  <c r="DY695" i="35"/>
  <c r="DE696" i="35"/>
  <c r="EA695" i="35"/>
  <c r="CJ695" i="35"/>
  <c r="CK695" i="35" s="1"/>
  <c r="CE696" i="35"/>
  <c r="DL696" i="35" s="1"/>
  <c r="CD696" i="35"/>
  <c r="CI696" i="35"/>
  <c r="BX697" i="35"/>
  <c r="BZ697" i="35"/>
  <c r="BY697" i="35"/>
  <c r="CH697" i="35"/>
  <c r="DP696" i="35" l="1"/>
  <c r="DW695" i="35"/>
  <c r="DV695" i="35"/>
  <c r="DU695" i="35"/>
  <c r="DX695" i="35"/>
  <c r="DT695" i="35"/>
  <c r="DE697" i="35"/>
  <c r="EA696" i="35"/>
  <c r="DC697" i="35"/>
  <c r="DY696" i="35"/>
  <c r="DF697" i="35"/>
  <c r="DD697" i="35"/>
  <c r="DZ696" i="35"/>
  <c r="DG697" i="35"/>
  <c r="EC696" i="35"/>
  <c r="DK696" i="35"/>
  <c r="EB696" i="35" s="1"/>
  <c r="CJ696" i="35"/>
  <c r="CK696" i="35" s="1"/>
  <c r="CD697" i="35"/>
  <c r="DK697" i="35" s="1"/>
  <c r="CE697" i="35"/>
  <c r="DL697" i="35" s="1"/>
  <c r="DQ697" i="35" s="1"/>
  <c r="CI697" i="35"/>
  <c r="BX698" i="35"/>
  <c r="BZ698" i="35"/>
  <c r="BY698" i="35"/>
  <c r="CH698" i="35"/>
  <c r="DP697" i="35" l="1"/>
  <c r="DQ696" i="35"/>
  <c r="DW696" i="35"/>
  <c r="DU696" i="35"/>
  <c r="DV696" i="35"/>
  <c r="DX696" i="35"/>
  <c r="DT696" i="35"/>
  <c r="DG698" i="35"/>
  <c r="EC697" i="35"/>
  <c r="DD698" i="35"/>
  <c r="DZ697" i="35"/>
  <c r="DF698" i="35"/>
  <c r="EB697" i="35"/>
  <c r="DC698" i="35"/>
  <c r="DY697" i="35"/>
  <c r="DE698" i="35"/>
  <c r="EA697" i="35"/>
  <c r="BZ699" i="35"/>
  <c r="BY699" i="35"/>
  <c r="BX699" i="35"/>
  <c r="CH699" i="35"/>
  <c r="CJ697" i="35"/>
  <c r="CK697" i="35" s="1"/>
  <c r="CD698" i="35"/>
  <c r="DK698" i="35" s="1"/>
  <c r="CE698" i="35"/>
  <c r="DL698" i="35" s="1"/>
  <c r="DQ698" i="35" s="1"/>
  <c r="CI698" i="35"/>
  <c r="DP698" i="35" l="1"/>
  <c r="DW697" i="35"/>
  <c r="DU697" i="35"/>
  <c r="DV697" i="35"/>
  <c r="DT697" i="35"/>
  <c r="DX697" i="35"/>
  <c r="DC699" i="35"/>
  <c r="DY698" i="35"/>
  <c r="DE699" i="35"/>
  <c r="EA698" i="35"/>
  <c r="DF699" i="35"/>
  <c r="EB698" i="35"/>
  <c r="DD699" i="35"/>
  <c r="DZ698" i="35"/>
  <c r="DG699" i="35"/>
  <c r="EC698" i="35"/>
  <c r="CJ698" i="35"/>
  <c r="CK698" i="35" s="1"/>
  <c r="CD699" i="35"/>
  <c r="DK699" i="35" s="1"/>
  <c r="CE699" i="35"/>
  <c r="DL699" i="35" s="1"/>
  <c r="DQ699" i="35" s="1"/>
  <c r="CI699" i="35"/>
  <c r="BZ700" i="35"/>
  <c r="BY700" i="35"/>
  <c r="BX700" i="35"/>
  <c r="CH700" i="35"/>
  <c r="DP699" i="35" l="1"/>
  <c r="DV698" i="35"/>
  <c r="DX698" i="35"/>
  <c r="DT698" i="35"/>
  <c r="DU698" i="35"/>
  <c r="DW698" i="35"/>
  <c r="DD700" i="35"/>
  <c r="DZ699" i="35"/>
  <c r="DG700" i="35"/>
  <c r="EC699" i="35"/>
  <c r="DF700" i="35"/>
  <c r="EB699" i="35"/>
  <c r="DE700" i="35"/>
  <c r="EA699" i="35"/>
  <c r="DC700" i="35"/>
  <c r="DY699" i="35"/>
  <c r="CJ699" i="35"/>
  <c r="CK699" i="35" s="1"/>
  <c r="CD700" i="35"/>
  <c r="DK700" i="35" s="1"/>
  <c r="CE700" i="35"/>
  <c r="DL700" i="35" s="1"/>
  <c r="DQ700" i="35" s="1"/>
  <c r="CI700" i="35"/>
  <c r="BY701" i="35"/>
  <c r="BZ701" i="35"/>
  <c r="BX701" i="35"/>
  <c r="CH701" i="35"/>
  <c r="DP700" i="35" l="1"/>
  <c r="DW699" i="35"/>
  <c r="DV699" i="35"/>
  <c r="DX699" i="35"/>
  <c r="DU699" i="35"/>
  <c r="DT699" i="35"/>
  <c r="DE701" i="35"/>
  <c r="EA700" i="35"/>
  <c r="DC701" i="35"/>
  <c r="DY700" i="35"/>
  <c r="DF701" i="35"/>
  <c r="EB700" i="35"/>
  <c r="DG701" i="35"/>
  <c r="EC700" i="35"/>
  <c r="DD701" i="35"/>
  <c r="DZ700" i="35"/>
  <c r="CJ700" i="35"/>
  <c r="CK700" i="35" s="1"/>
  <c r="CD701" i="35"/>
  <c r="DK701" i="35" s="1"/>
  <c r="CE701" i="35"/>
  <c r="DL701" i="35" s="1"/>
  <c r="DQ701" i="35" s="1"/>
  <c r="CI701" i="35"/>
  <c r="BY702" i="35"/>
  <c r="BX702" i="35"/>
  <c r="BZ702" i="35"/>
  <c r="CH702" i="35"/>
  <c r="DP701" i="35" l="1"/>
  <c r="DU700" i="35"/>
  <c r="DV700" i="35"/>
  <c r="DW700" i="35"/>
  <c r="DX700" i="35"/>
  <c r="DT700" i="35"/>
  <c r="DG702" i="35"/>
  <c r="EC701" i="35"/>
  <c r="DD702" i="35"/>
  <c r="DZ701" i="35"/>
  <c r="DF702" i="35"/>
  <c r="EB701" i="35"/>
  <c r="DC702" i="35"/>
  <c r="DY701" i="35"/>
  <c r="DE702" i="35"/>
  <c r="EA701" i="35"/>
  <c r="CJ701" i="35"/>
  <c r="CK701" i="35" s="1"/>
  <c r="CD702" i="35"/>
  <c r="DK702" i="35" s="1"/>
  <c r="CE702" i="35"/>
  <c r="DL702" i="35" s="1"/>
  <c r="DQ702" i="35" s="1"/>
  <c r="CI702" i="35"/>
  <c r="BX703" i="35"/>
  <c r="BY703" i="35"/>
  <c r="BZ703" i="35"/>
  <c r="CH703" i="35"/>
  <c r="DP702" i="35" l="1"/>
  <c r="DW701" i="35"/>
  <c r="DX701" i="35"/>
  <c r="DU701" i="35"/>
  <c r="DT701" i="35"/>
  <c r="DV701" i="35"/>
  <c r="DC703" i="35"/>
  <c r="DY702" i="35"/>
  <c r="DE703" i="35"/>
  <c r="EA702" i="35"/>
  <c r="DF703" i="35"/>
  <c r="EB702" i="35"/>
  <c r="DD703" i="35"/>
  <c r="DZ702" i="35"/>
  <c r="DG703" i="35"/>
  <c r="EC702" i="35"/>
  <c r="CD703" i="35"/>
  <c r="DK703" i="35" s="1"/>
  <c r="CE703" i="35"/>
  <c r="DL703" i="35" s="1"/>
  <c r="CI703" i="35"/>
  <c r="CJ702" i="35"/>
  <c r="CK702" i="35" s="1"/>
  <c r="BY704" i="35"/>
  <c r="BZ704" i="35"/>
  <c r="BX704" i="35"/>
  <c r="CH704" i="35"/>
  <c r="DP703" i="35" l="1"/>
  <c r="DQ703" i="35"/>
  <c r="DW702" i="35"/>
  <c r="DX702" i="35"/>
  <c r="DU702" i="35"/>
  <c r="DV702" i="35"/>
  <c r="DT702" i="35"/>
  <c r="DG704" i="35"/>
  <c r="EC703" i="35"/>
  <c r="DD704" i="35"/>
  <c r="DZ703" i="35"/>
  <c r="DF704" i="35"/>
  <c r="EB703" i="35"/>
  <c r="DE704" i="35"/>
  <c r="EA703" i="35"/>
  <c r="DC704" i="35"/>
  <c r="DY703" i="35"/>
  <c r="BY705" i="35"/>
  <c r="BZ705" i="35"/>
  <c r="BX705" i="35"/>
  <c r="CH705" i="35"/>
  <c r="CJ703" i="35"/>
  <c r="CK703" i="35" s="1"/>
  <c r="CE704" i="35"/>
  <c r="DL704" i="35" s="1"/>
  <c r="CD704" i="35"/>
  <c r="CI704" i="35"/>
  <c r="DP704" i="35" l="1"/>
  <c r="DW703" i="35"/>
  <c r="DU703" i="35"/>
  <c r="DV703" i="35"/>
  <c r="DX703" i="35"/>
  <c r="DT703" i="35"/>
  <c r="DE705" i="35"/>
  <c r="EA704" i="35"/>
  <c r="DC705" i="35"/>
  <c r="DY704" i="35"/>
  <c r="DF705" i="35"/>
  <c r="DD705" i="35"/>
  <c r="DZ704" i="35"/>
  <c r="DG705" i="35"/>
  <c r="EC704" i="35"/>
  <c r="DK704" i="35"/>
  <c r="EB704" i="35" s="1"/>
  <c r="CJ704" i="35"/>
  <c r="CK704" i="35" s="1"/>
  <c r="CD705" i="35"/>
  <c r="DK705" i="35" s="1"/>
  <c r="CE705" i="35"/>
  <c r="DL705" i="35" s="1"/>
  <c r="DQ705" i="35" s="1"/>
  <c r="CI705" i="35"/>
  <c r="BX706" i="35"/>
  <c r="BY706" i="35"/>
  <c r="BZ706" i="35"/>
  <c r="CH706" i="35"/>
  <c r="DP705" i="35" l="1"/>
  <c r="DQ704" i="35"/>
  <c r="DU704" i="35"/>
  <c r="DV704" i="35"/>
  <c r="DW704" i="35"/>
  <c r="DX704" i="35"/>
  <c r="DT704" i="35"/>
  <c r="DG706" i="35"/>
  <c r="EC705" i="35"/>
  <c r="DD706" i="35"/>
  <c r="DZ705" i="35"/>
  <c r="DF706" i="35"/>
  <c r="EB705" i="35"/>
  <c r="DC706" i="35"/>
  <c r="DY705" i="35"/>
  <c r="DE706" i="35"/>
  <c r="EA705" i="35"/>
  <c r="CJ705" i="35"/>
  <c r="CK705" i="35" s="1"/>
  <c r="CD706" i="35"/>
  <c r="CE706" i="35"/>
  <c r="DL706" i="35" s="1"/>
  <c r="CI706" i="35"/>
  <c r="BY707" i="35"/>
  <c r="BZ707" i="35"/>
  <c r="BX707" i="35"/>
  <c r="CH707" i="35"/>
  <c r="DP706" i="35" l="1"/>
  <c r="DW705" i="35"/>
  <c r="DU705" i="35"/>
  <c r="DX705" i="35"/>
  <c r="DT705" i="35"/>
  <c r="DV705" i="35"/>
  <c r="DE707" i="35"/>
  <c r="EA706" i="35"/>
  <c r="DC707" i="35"/>
  <c r="DY706" i="35"/>
  <c r="DF707" i="35"/>
  <c r="DD707" i="35"/>
  <c r="DZ706" i="35"/>
  <c r="DG707" i="35"/>
  <c r="EC706" i="35"/>
  <c r="DK706" i="35"/>
  <c r="EB706" i="35" s="1"/>
  <c r="CJ706" i="35"/>
  <c r="CK706" i="35" s="1"/>
  <c r="CD707" i="35"/>
  <c r="DK707" i="35" s="1"/>
  <c r="CE707" i="35"/>
  <c r="DL707" i="35" s="1"/>
  <c r="DQ707" i="35" s="1"/>
  <c r="CI707" i="35"/>
  <c r="BY708" i="35"/>
  <c r="BX708" i="35"/>
  <c r="BZ708" i="35"/>
  <c r="CH708" i="35"/>
  <c r="DP707" i="35" l="1"/>
  <c r="DQ706" i="35"/>
  <c r="DV706" i="35"/>
  <c r="DX706" i="35"/>
  <c r="DT706" i="35"/>
  <c r="DW706" i="35"/>
  <c r="DU706" i="35"/>
  <c r="DG708" i="35"/>
  <c r="EC707" i="35"/>
  <c r="DD708" i="35"/>
  <c r="DZ707" i="35"/>
  <c r="DF708" i="35"/>
  <c r="EB707" i="35"/>
  <c r="DC708" i="35"/>
  <c r="DY707" i="35"/>
  <c r="DE708" i="35"/>
  <c r="EA707" i="35"/>
  <c r="BX709" i="35"/>
  <c r="BY709" i="35"/>
  <c r="BZ709" i="35"/>
  <c r="CH709" i="35"/>
  <c r="CJ707" i="35"/>
  <c r="CK707" i="35" s="1"/>
  <c r="CD708" i="35"/>
  <c r="DK708" i="35" s="1"/>
  <c r="CE708" i="35"/>
  <c r="DL708" i="35" s="1"/>
  <c r="CI708" i="35"/>
  <c r="DP708" i="35" l="1"/>
  <c r="DQ708" i="35"/>
  <c r="DW707" i="35"/>
  <c r="DX707" i="35"/>
  <c r="DU707" i="35"/>
  <c r="DV707" i="35"/>
  <c r="DT707" i="35"/>
  <c r="DC709" i="35"/>
  <c r="DY708" i="35"/>
  <c r="DE709" i="35"/>
  <c r="EA708" i="35"/>
  <c r="DF709" i="35"/>
  <c r="EB708" i="35"/>
  <c r="DD709" i="35"/>
  <c r="DZ708" i="35"/>
  <c r="DG709" i="35"/>
  <c r="EC708" i="35"/>
  <c r="CD709" i="35"/>
  <c r="DK709" i="35" s="1"/>
  <c r="CE709" i="35"/>
  <c r="DL709" i="35" s="1"/>
  <c r="CI709" i="35"/>
  <c r="CJ708" i="35"/>
  <c r="CK708" i="35" s="1"/>
  <c r="BY710" i="35"/>
  <c r="BX710" i="35"/>
  <c r="BZ710" i="35"/>
  <c r="CH710" i="35"/>
  <c r="DP709" i="35" l="1"/>
  <c r="DQ709" i="35"/>
  <c r="DW708" i="35"/>
  <c r="DX708" i="35"/>
  <c r="DU708" i="35"/>
  <c r="DV708" i="35"/>
  <c r="DT708" i="35"/>
  <c r="DG710" i="35"/>
  <c r="EC709" i="35"/>
  <c r="DD710" i="35"/>
  <c r="DZ709" i="35"/>
  <c r="DF710" i="35"/>
  <c r="EB709" i="35"/>
  <c r="DE710" i="35"/>
  <c r="EA709" i="35"/>
  <c r="DC710" i="35"/>
  <c r="DY709" i="35"/>
  <c r="CE710" i="35"/>
  <c r="DL710" i="35" s="1"/>
  <c r="CD710" i="35"/>
  <c r="DK710" i="35" s="1"/>
  <c r="CI710" i="35"/>
  <c r="CJ709" i="35"/>
  <c r="CK709" i="35" s="1"/>
  <c r="BZ711" i="35"/>
  <c r="BY711" i="35"/>
  <c r="BX711" i="35"/>
  <c r="CH711" i="35"/>
  <c r="DP710" i="35" l="1"/>
  <c r="DQ710" i="35"/>
  <c r="DW709" i="35"/>
  <c r="DU709" i="35"/>
  <c r="DT709" i="35"/>
  <c r="DV709" i="35"/>
  <c r="DX709" i="35"/>
  <c r="DC711" i="35"/>
  <c r="DY710" i="35"/>
  <c r="DE711" i="35"/>
  <c r="EA710" i="35"/>
  <c r="DF711" i="35"/>
  <c r="EB710" i="35"/>
  <c r="DD711" i="35"/>
  <c r="DZ710" i="35"/>
  <c r="DG711" i="35"/>
  <c r="EC710" i="35"/>
  <c r="CJ710" i="35"/>
  <c r="CK710" i="35" s="1"/>
  <c r="CD711" i="35"/>
  <c r="DK711" i="35" s="1"/>
  <c r="CE711" i="35"/>
  <c r="DL711" i="35" s="1"/>
  <c r="DQ711" i="35" s="1"/>
  <c r="CI711" i="35"/>
  <c r="BY712" i="35"/>
  <c r="BX712" i="35"/>
  <c r="BZ712" i="35"/>
  <c r="CH712" i="35"/>
  <c r="DP711" i="35" l="1"/>
  <c r="DX710" i="35"/>
  <c r="DV710" i="35"/>
  <c r="DU710" i="35"/>
  <c r="DW710" i="35"/>
  <c r="DT710" i="35"/>
  <c r="DD712" i="35"/>
  <c r="DZ711" i="35"/>
  <c r="DG712" i="35"/>
  <c r="EC711" i="35"/>
  <c r="DF712" i="35"/>
  <c r="EB711" i="35"/>
  <c r="DE712" i="35"/>
  <c r="EA711" i="35"/>
  <c r="DC712" i="35"/>
  <c r="DY711" i="35"/>
  <c r="BX713" i="35"/>
  <c r="BY713" i="35"/>
  <c r="BZ713" i="35"/>
  <c r="CH713" i="35"/>
  <c r="CJ711" i="35"/>
  <c r="CK711" i="35" s="1"/>
  <c r="CD712" i="35"/>
  <c r="DK712" i="35" s="1"/>
  <c r="CE712" i="35"/>
  <c r="DL712" i="35" s="1"/>
  <c r="CI712" i="35"/>
  <c r="DP712" i="35" l="1"/>
  <c r="DQ712" i="35"/>
  <c r="DW711" i="35"/>
  <c r="DX711" i="35"/>
  <c r="DU711" i="35"/>
  <c r="DV711" i="35"/>
  <c r="DT711" i="35"/>
  <c r="DE713" i="35"/>
  <c r="EA712" i="35"/>
  <c r="DC713" i="35"/>
  <c r="DY712" i="35"/>
  <c r="DF713" i="35"/>
  <c r="EB712" i="35"/>
  <c r="DG713" i="35"/>
  <c r="EC712" i="35"/>
  <c r="DD713" i="35"/>
  <c r="DZ712" i="35"/>
  <c r="CJ712" i="35"/>
  <c r="CK712" i="35" s="1"/>
  <c r="CD713" i="35"/>
  <c r="DK713" i="35" s="1"/>
  <c r="CE713" i="35"/>
  <c r="DL713" i="35" s="1"/>
  <c r="DQ713" i="35" s="1"/>
  <c r="CI713" i="35"/>
  <c r="BY714" i="35"/>
  <c r="BZ714" i="35"/>
  <c r="BX714" i="35"/>
  <c r="CH714" i="35"/>
  <c r="DP713" i="35" l="1"/>
  <c r="DX712" i="35"/>
  <c r="DU712" i="35"/>
  <c r="DV712" i="35"/>
  <c r="DW712" i="35"/>
  <c r="DT712" i="35"/>
  <c r="DG714" i="35"/>
  <c r="EC713" i="35"/>
  <c r="DD714" i="35"/>
  <c r="DZ713" i="35"/>
  <c r="DF714" i="35"/>
  <c r="EB713" i="35"/>
  <c r="DC714" i="35"/>
  <c r="DY713" i="35"/>
  <c r="DE714" i="35"/>
  <c r="EA713" i="35"/>
  <c r="CJ713" i="35"/>
  <c r="CK713" i="35" s="1"/>
  <c r="CE714" i="35"/>
  <c r="DL714" i="35" s="1"/>
  <c r="CD714" i="35"/>
  <c r="CI714" i="35"/>
  <c r="BY715" i="35"/>
  <c r="BX715" i="35"/>
  <c r="BZ715" i="35"/>
  <c r="CH715" i="35"/>
  <c r="DP714" i="35" l="1"/>
  <c r="DW713" i="35"/>
  <c r="DU713" i="35"/>
  <c r="DV713" i="35"/>
  <c r="DT713" i="35"/>
  <c r="DX713" i="35"/>
  <c r="DC715" i="35"/>
  <c r="DY714" i="35"/>
  <c r="DE715" i="35"/>
  <c r="EA714" i="35"/>
  <c r="DF715" i="35"/>
  <c r="DD715" i="35"/>
  <c r="DZ714" i="35"/>
  <c r="DG715" i="35"/>
  <c r="EC714" i="35"/>
  <c r="DK714" i="35"/>
  <c r="EB714" i="35" s="1"/>
  <c r="CJ714" i="35"/>
  <c r="CK714" i="35" s="1"/>
  <c r="CE715" i="35"/>
  <c r="DL715" i="35" s="1"/>
  <c r="CD715" i="35"/>
  <c r="CI715" i="35"/>
  <c r="BX716" i="35"/>
  <c r="BZ716" i="35"/>
  <c r="BY716" i="35"/>
  <c r="CH716" i="35"/>
  <c r="DP715" i="35" l="1"/>
  <c r="DQ714" i="35"/>
  <c r="DW714" i="35"/>
  <c r="DX714" i="35"/>
  <c r="DU714" i="35"/>
  <c r="DT714" i="35"/>
  <c r="DV714" i="35"/>
  <c r="DG716" i="35"/>
  <c r="EC715" i="35"/>
  <c r="DD716" i="35"/>
  <c r="DZ715" i="35"/>
  <c r="DF716" i="35"/>
  <c r="DE716" i="35"/>
  <c r="EA715" i="35"/>
  <c r="DC716" i="35"/>
  <c r="DY715" i="35"/>
  <c r="DK715" i="35"/>
  <c r="EB715" i="35" s="1"/>
  <c r="CJ715" i="35"/>
  <c r="CK715" i="35" s="1"/>
  <c r="CE716" i="35"/>
  <c r="DL716" i="35" s="1"/>
  <c r="CD716" i="35"/>
  <c r="CI716" i="35"/>
  <c r="BZ717" i="35"/>
  <c r="BX717" i="35"/>
  <c r="BY717" i="35"/>
  <c r="CH717" i="35"/>
  <c r="DP716" i="35" l="1"/>
  <c r="DQ715" i="35"/>
  <c r="DW715" i="35"/>
  <c r="DV715" i="35"/>
  <c r="DX715" i="35"/>
  <c r="DU715" i="35"/>
  <c r="DT715" i="35"/>
  <c r="DC717" i="35"/>
  <c r="DY716" i="35"/>
  <c r="DE717" i="35"/>
  <c r="EA716" i="35"/>
  <c r="DF717" i="35"/>
  <c r="DD717" i="35"/>
  <c r="DZ716" i="35"/>
  <c r="DG717" i="35"/>
  <c r="EC716" i="35"/>
  <c r="DK716" i="35"/>
  <c r="EB716" i="35" s="1"/>
  <c r="BZ718" i="35"/>
  <c r="BY718" i="35"/>
  <c r="BX718" i="35"/>
  <c r="CH718" i="35"/>
  <c r="CJ716" i="35"/>
  <c r="CK716" i="35" s="1"/>
  <c r="CE717" i="35"/>
  <c r="DL717" i="35" s="1"/>
  <c r="CD717" i="35"/>
  <c r="CI717" i="35"/>
  <c r="DP717" i="35" l="1"/>
  <c r="DQ716" i="35"/>
  <c r="DV716" i="35"/>
  <c r="DU716" i="35"/>
  <c r="DW716" i="35"/>
  <c r="DX716" i="35"/>
  <c r="DT716" i="35"/>
  <c r="DG718" i="35"/>
  <c r="EC717" i="35"/>
  <c r="DD718" i="35"/>
  <c r="DZ717" i="35"/>
  <c r="DF718" i="35"/>
  <c r="DE718" i="35"/>
  <c r="EA717" i="35"/>
  <c r="DC718" i="35"/>
  <c r="DY717" i="35"/>
  <c r="DK717" i="35"/>
  <c r="EB717" i="35" s="1"/>
  <c r="CJ717" i="35"/>
  <c r="CK717" i="35" s="1"/>
  <c r="CD718" i="35"/>
  <c r="DK718" i="35" s="1"/>
  <c r="CE718" i="35"/>
  <c r="DL718" i="35" s="1"/>
  <c r="DQ718" i="35" s="1"/>
  <c r="CI718" i="35"/>
  <c r="BY719" i="35"/>
  <c r="BZ719" i="35"/>
  <c r="BX719" i="35"/>
  <c r="CH719" i="35"/>
  <c r="DP718" i="35" l="1"/>
  <c r="DQ717" i="35"/>
  <c r="DW717" i="35"/>
  <c r="DX717" i="35"/>
  <c r="DV717" i="35"/>
  <c r="DT717" i="35"/>
  <c r="DU717" i="35"/>
  <c r="DC719" i="35"/>
  <c r="DY718" i="35"/>
  <c r="DE719" i="35"/>
  <c r="EA718" i="35"/>
  <c r="DF719" i="35"/>
  <c r="EB718" i="35"/>
  <c r="DD719" i="35"/>
  <c r="DZ718" i="35"/>
  <c r="DG719" i="35"/>
  <c r="EC718" i="35"/>
  <c r="CJ718" i="35"/>
  <c r="CK718" i="35" s="1"/>
  <c r="CE719" i="35"/>
  <c r="DL719" i="35" s="1"/>
  <c r="CD719" i="35"/>
  <c r="DK719" i="35" s="1"/>
  <c r="CI719" i="35"/>
  <c r="BZ720" i="35"/>
  <c r="BY720" i="35"/>
  <c r="BX720" i="35"/>
  <c r="CH720" i="35"/>
  <c r="DP719" i="35" l="1"/>
  <c r="DQ719" i="35"/>
  <c r="DV718" i="35"/>
  <c r="DX718" i="35"/>
  <c r="DU718" i="35"/>
  <c r="DW718" i="35"/>
  <c r="DT718" i="35"/>
  <c r="DD720" i="35"/>
  <c r="DZ719" i="35"/>
  <c r="DG720" i="35"/>
  <c r="EC719" i="35"/>
  <c r="DF720" i="35"/>
  <c r="EB719" i="35"/>
  <c r="DE720" i="35"/>
  <c r="EA719" i="35"/>
  <c r="DC720" i="35"/>
  <c r="DY719" i="35"/>
  <c r="CJ719" i="35"/>
  <c r="CK719" i="35" s="1"/>
  <c r="CD720" i="35"/>
  <c r="CE720" i="35"/>
  <c r="DL720" i="35" s="1"/>
  <c r="CI720" i="35"/>
  <c r="BZ721" i="35"/>
  <c r="BX721" i="35"/>
  <c r="BY721" i="35"/>
  <c r="CH721" i="35"/>
  <c r="DP720" i="35" l="1"/>
  <c r="DW719" i="35"/>
  <c r="DU719" i="35"/>
  <c r="DV719" i="35"/>
  <c r="DX719" i="35"/>
  <c r="DT719" i="35"/>
  <c r="DE721" i="35"/>
  <c r="EA720" i="35"/>
  <c r="DC721" i="35"/>
  <c r="DY720" i="35"/>
  <c r="DF721" i="35"/>
  <c r="DG721" i="35"/>
  <c r="EC720" i="35"/>
  <c r="DD721" i="35"/>
  <c r="DZ720" i="35"/>
  <c r="DK720" i="35"/>
  <c r="EB720" i="35" s="1"/>
  <c r="CJ720" i="35"/>
  <c r="CK720" i="35" s="1"/>
  <c r="CE721" i="35"/>
  <c r="DL721" i="35" s="1"/>
  <c r="CD721" i="35"/>
  <c r="CI721" i="35"/>
  <c r="BX722" i="35"/>
  <c r="BZ722" i="35"/>
  <c r="BY722" i="35"/>
  <c r="CH722" i="35"/>
  <c r="DP721" i="35" l="1"/>
  <c r="DQ720" i="35"/>
  <c r="DU720" i="35"/>
  <c r="DX720" i="35"/>
  <c r="DW720" i="35"/>
  <c r="DV720" i="35"/>
  <c r="DT720" i="35"/>
  <c r="DD722" i="35"/>
  <c r="DZ721" i="35"/>
  <c r="DG722" i="35"/>
  <c r="EC721" i="35"/>
  <c r="DF722" i="35"/>
  <c r="DC722" i="35"/>
  <c r="DY721" i="35"/>
  <c r="DE722" i="35"/>
  <c r="EA721" i="35"/>
  <c r="DK721" i="35"/>
  <c r="EB721" i="35" s="1"/>
  <c r="CD722" i="35"/>
  <c r="DK722" i="35" s="1"/>
  <c r="CE722" i="35"/>
  <c r="DL722" i="35" s="1"/>
  <c r="CI722" i="35"/>
  <c r="BX723" i="35"/>
  <c r="BZ723" i="35"/>
  <c r="BY723" i="35"/>
  <c r="CH723" i="35"/>
  <c r="CJ721" i="35"/>
  <c r="CK721" i="35" s="1"/>
  <c r="DQ722" i="35" l="1"/>
  <c r="DP722" i="35"/>
  <c r="DQ721" i="35"/>
  <c r="DW721" i="35"/>
  <c r="DT721" i="35"/>
  <c r="DU721" i="35"/>
  <c r="DX721" i="35"/>
  <c r="DV721" i="35"/>
  <c r="DE723" i="35"/>
  <c r="EA722" i="35"/>
  <c r="DC723" i="35"/>
  <c r="DY722" i="35"/>
  <c r="DF723" i="35"/>
  <c r="EB722" i="35"/>
  <c r="DG723" i="35"/>
  <c r="EC722" i="35"/>
  <c r="DD723" i="35"/>
  <c r="DZ722" i="35"/>
  <c r="BY724" i="35"/>
  <c r="BX724" i="35"/>
  <c r="BZ724" i="35"/>
  <c r="CH724" i="35"/>
  <c r="CJ722" i="35"/>
  <c r="CK722" i="35" s="1"/>
  <c r="CD723" i="35"/>
  <c r="DK723" i="35" s="1"/>
  <c r="CE723" i="35"/>
  <c r="DL723" i="35" s="1"/>
  <c r="CI723" i="35"/>
  <c r="DQ723" i="35" l="1"/>
  <c r="DP723" i="35"/>
  <c r="DV722" i="35"/>
  <c r="DU722" i="35"/>
  <c r="DX722" i="35"/>
  <c r="DW722" i="35"/>
  <c r="DT722" i="35"/>
  <c r="DG724" i="35"/>
  <c r="EC723" i="35"/>
  <c r="DD724" i="35"/>
  <c r="DZ723" i="35"/>
  <c r="DF724" i="35"/>
  <c r="EB723" i="35"/>
  <c r="DC724" i="35"/>
  <c r="DY723" i="35"/>
  <c r="DE724" i="35"/>
  <c r="EA723" i="35"/>
  <c r="CJ723" i="35"/>
  <c r="CK723" i="35" s="1"/>
  <c r="CE724" i="35"/>
  <c r="DL724" i="35" s="1"/>
  <c r="CD724" i="35"/>
  <c r="DK724" i="35" s="1"/>
  <c r="CI724" i="35"/>
  <c r="BY725" i="35"/>
  <c r="BZ725" i="35"/>
  <c r="BX725" i="35"/>
  <c r="CH725" i="35"/>
  <c r="DP724" i="35" l="1"/>
  <c r="DQ724" i="35"/>
  <c r="DW723" i="35"/>
  <c r="DV723" i="35"/>
  <c r="DX723" i="35"/>
  <c r="DU723" i="35"/>
  <c r="DT723" i="35"/>
  <c r="DC725" i="35"/>
  <c r="DY724" i="35"/>
  <c r="DE725" i="35"/>
  <c r="EA724" i="35"/>
  <c r="DF725" i="35"/>
  <c r="EB724" i="35"/>
  <c r="DD725" i="35"/>
  <c r="DZ724" i="35"/>
  <c r="DG725" i="35"/>
  <c r="EC724" i="35"/>
  <c r="CJ724" i="35"/>
  <c r="CK724" i="35" s="1"/>
  <c r="CE725" i="35"/>
  <c r="DL725" i="35" s="1"/>
  <c r="CD725" i="35"/>
  <c r="CI725" i="35"/>
  <c r="BZ726" i="35"/>
  <c r="BY726" i="35"/>
  <c r="BX726" i="35"/>
  <c r="CH726" i="35"/>
  <c r="DP725" i="35" l="1"/>
  <c r="DW724" i="35"/>
  <c r="DU724" i="35"/>
  <c r="DV724" i="35"/>
  <c r="DX724" i="35"/>
  <c r="DT724" i="35"/>
  <c r="DD726" i="35"/>
  <c r="DZ725" i="35"/>
  <c r="DG726" i="35"/>
  <c r="EC725" i="35"/>
  <c r="DF726" i="35"/>
  <c r="DE726" i="35"/>
  <c r="EA725" i="35"/>
  <c r="DC726" i="35"/>
  <c r="DY725" i="35"/>
  <c r="DK725" i="35"/>
  <c r="EB725" i="35" s="1"/>
  <c r="CJ725" i="35"/>
  <c r="CK725" i="35" s="1"/>
  <c r="CD726" i="35"/>
  <c r="DK726" i="35" s="1"/>
  <c r="CE726" i="35"/>
  <c r="DL726" i="35" s="1"/>
  <c r="DQ726" i="35" s="1"/>
  <c r="CI726" i="35"/>
  <c r="BX727" i="35"/>
  <c r="BY727" i="35"/>
  <c r="BZ727" i="35"/>
  <c r="CH727" i="35"/>
  <c r="DP726" i="35" l="1"/>
  <c r="DQ725" i="35"/>
  <c r="DW725" i="35"/>
  <c r="DU725" i="35"/>
  <c r="DT725" i="35"/>
  <c r="DV725" i="35"/>
  <c r="DX725" i="35"/>
  <c r="DC727" i="35"/>
  <c r="DY726" i="35"/>
  <c r="DE727" i="35"/>
  <c r="EA726" i="35"/>
  <c r="DF727" i="35"/>
  <c r="EB726" i="35"/>
  <c r="DG727" i="35"/>
  <c r="EC726" i="35"/>
  <c r="DD727" i="35"/>
  <c r="DZ726" i="35"/>
  <c r="CJ726" i="35"/>
  <c r="CK726" i="35" s="1"/>
  <c r="CD727" i="35"/>
  <c r="DK727" i="35" s="1"/>
  <c r="CE727" i="35"/>
  <c r="DL727" i="35" s="1"/>
  <c r="DQ727" i="35" s="1"/>
  <c r="CI727" i="35"/>
  <c r="BX728" i="35"/>
  <c r="BZ728" i="35"/>
  <c r="BY728" i="35"/>
  <c r="CH728" i="35"/>
  <c r="DP727" i="35" l="1"/>
  <c r="DX726" i="35"/>
  <c r="DU726" i="35"/>
  <c r="DW726" i="35"/>
  <c r="DV726" i="35"/>
  <c r="DT726" i="35"/>
  <c r="DG728" i="35"/>
  <c r="EC727" i="35"/>
  <c r="DD728" i="35"/>
  <c r="DZ727" i="35"/>
  <c r="DF728" i="35"/>
  <c r="EB727" i="35"/>
  <c r="DE728" i="35"/>
  <c r="EA727" i="35"/>
  <c r="DC728" i="35"/>
  <c r="DY727" i="35"/>
  <c r="CJ727" i="35"/>
  <c r="CK727" i="35" s="1"/>
  <c r="CD728" i="35"/>
  <c r="DK728" i="35" s="1"/>
  <c r="CE728" i="35"/>
  <c r="DL728" i="35" s="1"/>
  <c r="DQ728" i="35" s="1"/>
  <c r="CI728" i="35"/>
  <c r="BX729" i="35"/>
  <c r="BY729" i="35"/>
  <c r="BZ729" i="35"/>
  <c r="CH729" i="35"/>
  <c r="DP728" i="35" l="1"/>
  <c r="DW727" i="35"/>
  <c r="DU727" i="35"/>
  <c r="DV727" i="35"/>
  <c r="DX727" i="35"/>
  <c r="DT727" i="35"/>
  <c r="DE729" i="35"/>
  <c r="EA728" i="35"/>
  <c r="DC729" i="35"/>
  <c r="DY728" i="35"/>
  <c r="DF729" i="35"/>
  <c r="EB728" i="35"/>
  <c r="DD729" i="35"/>
  <c r="DZ728" i="35"/>
  <c r="DG729" i="35"/>
  <c r="EC728" i="35"/>
  <c r="CJ728" i="35"/>
  <c r="CK728" i="35" s="1"/>
  <c r="CE729" i="35"/>
  <c r="DL729" i="35" s="1"/>
  <c r="CD729" i="35"/>
  <c r="CI729" i="35"/>
  <c r="BX730" i="35"/>
  <c r="BZ730" i="35"/>
  <c r="BY730" i="35"/>
  <c r="CH730" i="35"/>
  <c r="DP729" i="35" l="1"/>
  <c r="DW728" i="35"/>
  <c r="DU728" i="35"/>
  <c r="DV728" i="35"/>
  <c r="DX728" i="35"/>
  <c r="DT728" i="35"/>
  <c r="DD730" i="35"/>
  <c r="DZ729" i="35"/>
  <c r="DG730" i="35"/>
  <c r="EC729" i="35"/>
  <c r="DF730" i="35"/>
  <c r="DC730" i="35"/>
  <c r="DY729" i="35"/>
  <c r="DE730" i="35"/>
  <c r="EA729" i="35"/>
  <c r="DK729" i="35"/>
  <c r="EB729" i="35" s="1"/>
  <c r="BZ731" i="35"/>
  <c r="BY731" i="35"/>
  <c r="BX731" i="35"/>
  <c r="CH731" i="35"/>
  <c r="CJ729" i="35"/>
  <c r="CK729" i="35" s="1"/>
  <c r="CD730" i="35"/>
  <c r="CE730" i="35"/>
  <c r="DL730" i="35" s="1"/>
  <c r="CI730" i="35"/>
  <c r="DP730" i="35" l="1"/>
  <c r="DQ729" i="35"/>
  <c r="DW729" i="35"/>
  <c r="DU729" i="35"/>
  <c r="DX729" i="35"/>
  <c r="DT729" i="35"/>
  <c r="DV729" i="35"/>
  <c r="DE731" i="35"/>
  <c r="EA730" i="35"/>
  <c r="DC731" i="35"/>
  <c r="DY730" i="35"/>
  <c r="DF731" i="35"/>
  <c r="DG731" i="35"/>
  <c r="EC730" i="35"/>
  <c r="DD731" i="35"/>
  <c r="DZ730" i="35"/>
  <c r="DK730" i="35"/>
  <c r="EB730" i="35" s="1"/>
  <c r="CJ730" i="35"/>
  <c r="CK730" i="35" s="1"/>
  <c r="CD731" i="35"/>
  <c r="DK731" i="35" s="1"/>
  <c r="CE731" i="35"/>
  <c r="DL731" i="35" s="1"/>
  <c r="DQ731" i="35" s="1"/>
  <c r="CI731" i="35"/>
  <c r="BZ732" i="35"/>
  <c r="BY732" i="35"/>
  <c r="BX732" i="35"/>
  <c r="CH732" i="35"/>
  <c r="DP731" i="35" l="1"/>
  <c r="DQ730" i="35"/>
  <c r="DX730" i="35"/>
  <c r="DW730" i="35"/>
  <c r="DT730" i="35"/>
  <c r="DV730" i="35"/>
  <c r="DU730" i="35"/>
  <c r="DG732" i="35"/>
  <c r="EC731" i="35"/>
  <c r="DD732" i="35"/>
  <c r="DZ731" i="35"/>
  <c r="DF732" i="35"/>
  <c r="EB731" i="35"/>
  <c r="DC732" i="35"/>
  <c r="DY731" i="35"/>
  <c r="DE732" i="35"/>
  <c r="EA731" i="35"/>
  <c r="CJ731" i="35"/>
  <c r="CK731" i="35" s="1"/>
  <c r="CD732" i="35"/>
  <c r="CE732" i="35"/>
  <c r="DL732" i="35" s="1"/>
  <c r="CI732" i="35"/>
  <c r="BY733" i="35"/>
  <c r="BZ733" i="35"/>
  <c r="BX733" i="35"/>
  <c r="CH733" i="35"/>
  <c r="DP732" i="35" l="1"/>
  <c r="DW731" i="35"/>
  <c r="DV731" i="35"/>
  <c r="DU731" i="35"/>
  <c r="DX731" i="35"/>
  <c r="DT731" i="35"/>
  <c r="DC733" i="35"/>
  <c r="DY732" i="35"/>
  <c r="DE733" i="35"/>
  <c r="EA732" i="35"/>
  <c r="DF733" i="35"/>
  <c r="DD733" i="35"/>
  <c r="DZ732" i="35"/>
  <c r="DG733" i="35"/>
  <c r="EC732" i="35"/>
  <c r="DK732" i="35"/>
  <c r="EB732" i="35" s="1"/>
  <c r="CJ732" i="35"/>
  <c r="CK732" i="35" s="1"/>
  <c r="CD733" i="35"/>
  <c r="DK733" i="35" s="1"/>
  <c r="CE733" i="35"/>
  <c r="DL733" i="35" s="1"/>
  <c r="CI733" i="35"/>
  <c r="BZ734" i="35"/>
  <c r="BX734" i="35"/>
  <c r="BY734" i="35"/>
  <c r="CH734" i="35"/>
  <c r="DQ733" i="35" l="1"/>
  <c r="DP733" i="35"/>
  <c r="DQ732" i="35"/>
  <c r="DW732" i="35"/>
  <c r="DU732" i="35"/>
  <c r="DV732" i="35"/>
  <c r="DX732" i="35"/>
  <c r="DT732" i="35"/>
  <c r="DG734" i="35"/>
  <c r="EC733" i="35"/>
  <c r="DD734" i="35"/>
  <c r="DZ733" i="35"/>
  <c r="DF734" i="35"/>
  <c r="EB733" i="35"/>
  <c r="DE734" i="35"/>
  <c r="EA733" i="35"/>
  <c r="DC734" i="35"/>
  <c r="DY733" i="35"/>
  <c r="CJ733" i="35"/>
  <c r="CK733" i="35" s="1"/>
  <c r="CE734" i="35"/>
  <c r="DL734" i="35" s="1"/>
  <c r="CD734" i="35"/>
  <c r="DK734" i="35" s="1"/>
  <c r="CI734" i="35"/>
  <c r="BX735" i="35"/>
  <c r="BZ735" i="35"/>
  <c r="BY735" i="35"/>
  <c r="CH735" i="35"/>
  <c r="DP734" i="35" l="1"/>
  <c r="DQ734" i="35"/>
  <c r="DW733" i="35"/>
  <c r="DX733" i="35"/>
  <c r="DU733" i="35"/>
  <c r="DV733" i="35"/>
  <c r="DT733" i="35"/>
  <c r="DE735" i="35"/>
  <c r="EA734" i="35"/>
  <c r="DC735" i="35"/>
  <c r="DY734" i="35"/>
  <c r="DF735" i="35"/>
  <c r="EB734" i="35"/>
  <c r="DD735" i="35"/>
  <c r="DZ734" i="35"/>
  <c r="DG735" i="35"/>
  <c r="EC734" i="35"/>
  <c r="CD735" i="35"/>
  <c r="DK735" i="35" s="1"/>
  <c r="CE735" i="35"/>
  <c r="DL735" i="35" s="1"/>
  <c r="CI735" i="35"/>
  <c r="BY736" i="35"/>
  <c r="BX736" i="35"/>
  <c r="BZ736" i="35"/>
  <c r="CH736" i="35"/>
  <c r="CJ734" i="35"/>
  <c r="CK734" i="35" s="1"/>
  <c r="DQ735" i="35" l="1"/>
  <c r="DP735" i="35"/>
  <c r="DU734" i="35"/>
  <c r="DV734" i="35"/>
  <c r="DX734" i="35"/>
  <c r="DW734" i="35"/>
  <c r="DT734" i="35"/>
  <c r="DG736" i="35"/>
  <c r="EC735" i="35"/>
  <c r="DD736" i="35"/>
  <c r="DZ735" i="35"/>
  <c r="DF736" i="35"/>
  <c r="EB735" i="35"/>
  <c r="DC736" i="35"/>
  <c r="DY735" i="35"/>
  <c r="DE736" i="35"/>
  <c r="EA735" i="35"/>
  <c r="BZ737" i="35"/>
  <c r="BY737" i="35"/>
  <c r="BX737" i="35"/>
  <c r="CH737" i="35"/>
  <c r="CJ735" i="35"/>
  <c r="CK735" i="35" s="1"/>
  <c r="CD736" i="35"/>
  <c r="DK736" i="35" s="1"/>
  <c r="CE736" i="35"/>
  <c r="DL736" i="35" s="1"/>
  <c r="CI736" i="35"/>
  <c r="DP736" i="35" l="1"/>
  <c r="DQ736" i="35"/>
  <c r="DW735" i="35"/>
  <c r="DV735" i="35"/>
  <c r="DU735" i="35"/>
  <c r="DX735" i="35"/>
  <c r="DT735" i="35"/>
  <c r="DC737" i="35"/>
  <c r="DY736" i="35"/>
  <c r="DE737" i="35"/>
  <c r="EA736" i="35"/>
  <c r="DF737" i="35"/>
  <c r="EB736" i="35"/>
  <c r="DD737" i="35"/>
  <c r="DZ736" i="35"/>
  <c r="DG737" i="35"/>
  <c r="EC736" i="35"/>
  <c r="CJ736" i="35"/>
  <c r="CK736" i="35" s="1"/>
  <c r="CE737" i="35"/>
  <c r="DL737" i="35" s="1"/>
  <c r="CD737" i="35"/>
  <c r="CI737" i="35"/>
  <c r="BY738" i="35"/>
  <c r="BZ738" i="35"/>
  <c r="BX738" i="35"/>
  <c r="CH738" i="35"/>
  <c r="DP737" i="35" l="1"/>
  <c r="DU736" i="35"/>
  <c r="DW736" i="35"/>
  <c r="DV736" i="35"/>
  <c r="DX736" i="35"/>
  <c r="DT736" i="35"/>
  <c r="DD738" i="35"/>
  <c r="DZ737" i="35"/>
  <c r="DG738" i="35"/>
  <c r="EC737" i="35"/>
  <c r="DF738" i="35"/>
  <c r="DE738" i="35"/>
  <c r="EA737" i="35"/>
  <c r="DC738" i="35"/>
  <c r="DY737" i="35"/>
  <c r="DK737" i="35"/>
  <c r="EB737" i="35" s="1"/>
  <c r="CJ737" i="35"/>
  <c r="CK737" i="35" s="1"/>
  <c r="CD738" i="35"/>
  <c r="DK738" i="35" s="1"/>
  <c r="CE738" i="35"/>
  <c r="DL738" i="35" s="1"/>
  <c r="CI738" i="35"/>
  <c r="BX739" i="35"/>
  <c r="BY739" i="35"/>
  <c r="BZ739" i="35"/>
  <c r="CH739" i="35"/>
  <c r="DQ738" i="35" l="1"/>
  <c r="DP738" i="35"/>
  <c r="DQ737" i="35"/>
  <c r="DW737" i="35"/>
  <c r="DU737" i="35"/>
  <c r="DT737" i="35"/>
  <c r="DV737" i="35"/>
  <c r="DX737" i="35"/>
  <c r="DC739" i="35"/>
  <c r="DY738" i="35"/>
  <c r="DE739" i="35"/>
  <c r="EA738" i="35"/>
  <c r="DF739" i="35"/>
  <c r="EB738" i="35"/>
  <c r="DG739" i="35"/>
  <c r="EC738" i="35"/>
  <c r="DD739" i="35"/>
  <c r="DZ738" i="35"/>
  <c r="CE739" i="35"/>
  <c r="DL739" i="35" s="1"/>
  <c r="CD739" i="35"/>
  <c r="CI739" i="35"/>
  <c r="CJ738" i="35"/>
  <c r="CK738" i="35" s="1"/>
  <c r="BX740" i="35"/>
  <c r="BY740" i="35"/>
  <c r="BZ740" i="35"/>
  <c r="CH740" i="35"/>
  <c r="DP739" i="35" l="1"/>
  <c r="DV738" i="35"/>
  <c r="DW738" i="35"/>
  <c r="DX738" i="35"/>
  <c r="DT738" i="35"/>
  <c r="DU738" i="35"/>
  <c r="DD740" i="35"/>
  <c r="DZ739" i="35"/>
  <c r="DG740" i="35"/>
  <c r="EC739" i="35"/>
  <c r="DF740" i="35"/>
  <c r="DE740" i="35"/>
  <c r="EA739" i="35"/>
  <c r="DC740" i="35"/>
  <c r="DY739" i="35"/>
  <c r="DK739" i="35"/>
  <c r="EB739" i="35" s="1"/>
  <c r="BZ741" i="35"/>
  <c r="BX741" i="35"/>
  <c r="BY741" i="35"/>
  <c r="CH741" i="35"/>
  <c r="CJ739" i="35"/>
  <c r="CK739" i="35" s="1"/>
  <c r="CD740" i="35"/>
  <c r="DK740" i="35" s="1"/>
  <c r="CE740" i="35"/>
  <c r="DL740" i="35" s="1"/>
  <c r="CI740" i="35"/>
  <c r="DP740" i="35" l="1"/>
  <c r="DQ740" i="35"/>
  <c r="DQ739" i="35"/>
  <c r="DU739" i="35"/>
  <c r="DX739" i="35"/>
  <c r="DV739" i="35"/>
  <c r="DW739" i="35"/>
  <c r="DT739" i="35"/>
  <c r="DC741" i="35"/>
  <c r="DY740" i="35"/>
  <c r="DE741" i="35"/>
  <c r="EA740" i="35"/>
  <c r="DF741" i="35"/>
  <c r="EB740" i="35"/>
  <c r="DG741" i="35"/>
  <c r="EC740" i="35"/>
  <c r="DD741" i="35"/>
  <c r="DZ740" i="35"/>
  <c r="CJ740" i="35"/>
  <c r="CK740" i="35" s="1"/>
  <c r="CE741" i="35"/>
  <c r="DL741" i="35" s="1"/>
  <c r="CD741" i="35"/>
  <c r="DK741" i="35" s="1"/>
  <c r="CI741" i="35"/>
  <c r="BY742" i="35"/>
  <c r="BX742" i="35"/>
  <c r="BZ742" i="35"/>
  <c r="CH742" i="35"/>
  <c r="DP741" i="35" l="1"/>
  <c r="DQ741" i="35"/>
  <c r="DV740" i="35"/>
  <c r="DU740" i="35"/>
  <c r="DW740" i="35"/>
  <c r="DX740" i="35"/>
  <c r="DT740" i="35"/>
  <c r="DG742" i="35"/>
  <c r="EC741" i="35"/>
  <c r="DD742" i="35"/>
  <c r="DZ741" i="35"/>
  <c r="DF742" i="35"/>
  <c r="EB741" i="35"/>
  <c r="DE742" i="35"/>
  <c r="EA741" i="35"/>
  <c r="DC742" i="35"/>
  <c r="DY741" i="35"/>
  <c r="CJ741" i="35"/>
  <c r="CK741" i="35" s="1"/>
  <c r="CE742" i="35"/>
  <c r="DL742" i="35" s="1"/>
  <c r="CD742" i="35"/>
  <c r="DK742" i="35" s="1"/>
  <c r="CI742" i="35"/>
  <c r="BX743" i="35"/>
  <c r="BY743" i="35"/>
  <c r="BZ743" i="35"/>
  <c r="CH743" i="35"/>
  <c r="DP742" i="35" l="1"/>
  <c r="DQ742" i="35"/>
  <c r="DV741" i="35"/>
  <c r="DU741" i="35"/>
  <c r="DX741" i="35"/>
  <c r="DW741" i="35"/>
  <c r="DT741" i="35"/>
  <c r="DE743" i="35"/>
  <c r="EA742" i="35"/>
  <c r="DF743" i="35"/>
  <c r="EB742" i="35"/>
  <c r="DD743" i="35"/>
  <c r="DZ742" i="35"/>
  <c r="DC743" i="35"/>
  <c r="DY742" i="35"/>
  <c r="DG743" i="35"/>
  <c r="EC742" i="35"/>
  <c r="CJ742" i="35"/>
  <c r="CK742" i="35" s="1"/>
  <c r="CD743" i="35"/>
  <c r="DK743" i="35" s="1"/>
  <c r="CE743" i="35"/>
  <c r="DL743" i="35" s="1"/>
  <c r="CI743" i="35"/>
  <c r="BZ744" i="35"/>
  <c r="BY744" i="35"/>
  <c r="BX744" i="35"/>
  <c r="CH744" i="35"/>
  <c r="DQ743" i="35" l="1"/>
  <c r="DP743" i="35"/>
  <c r="DV742" i="35"/>
  <c r="DW742" i="35"/>
  <c r="DU742" i="35"/>
  <c r="DX742" i="35"/>
  <c r="DT742" i="35"/>
  <c r="DC744" i="35"/>
  <c r="DY743" i="35"/>
  <c r="DD744" i="35"/>
  <c r="DZ743" i="35"/>
  <c r="DF744" i="35"/>
  <c r="EB743" i="35"/>
  <c r="DG744" i="35"/>
  <c r="EC743" i="35"/>
  <c r="DE744" i="35"/>
  <c r="EA743" i="35"/>
  <c r="BX745" i="35"/>
  <c r="BY745" i="35"/>
  <c r="BZ745" i="35"/>
  <c r="CH745" i="35"/>
  <c r="CJ743" i="35"/>
  <c r="CK743" i="35" s="1"/>
  <c r="CD744" i="35"/>
  <c r="CE744" i="35"/>
  <c r="DL744" i="35" s="1"/>
  <c r="CI744" i="35"/>
  <c r="DP744" i="35" l="1"/>
  <c r="DW743" i="35"/>
  <c r="DX743" i="35"/>
  <c r="DU743" i="35"/>
  <c r="DV743" i="35"/>
  <c r="DT743" i="35"/>
  <c r="DG745" i="35"/>
  <c r="EC744" i="35"/>
  <c r="DF745" i="35"/>
  <c r="DD745" i="35"/>
  <c r="DZ744" i="35"/>
  <c r="DE745" i="35"/>
  <c r="EA744" i="35"/>
  <c r="DC745" i="35"/>
  <c r="DY744" i="35"/>
  <c r="DK744" i="35"/>
  <c r="EB744" i="35" s="1"/>
  <c r="CJ744" i="35"/>
  <c r="CK744" i="35" s="1"/>
  <c r="CD745" i="35"/>
  <c r="DK745" i="35" s="1"/>
  <c r="CE745" i="35"/>
  <c r="DL745" i="35" s="1"/>
  <c r="CI745" i="35"/>
  <c r="BX746" i="35"/>
  <c r="BZ746" i="35"/>
  <c r="BY746" i="35"/>
  <c r="CH746" i="35"/>
  <c r="DP745" i="35" l="1"/>
  <c r="DQ745" i="35"/>
  <c r="DQ744" i="35"/>
  <c r="DV744" i="35"/>
  <c r="DU744" i="35"/>
  <c r="DW744" i="35"/>
  <c r="DX744" i="35"/>
  <c r="DT744" i="35"/>
  <c r="DC746" i="35"/>
  <c r="DY745" i="35"/>
  <c r="DE746" i="35"/>
  <c r="EA745" i="35"/>
  <c r="DD746" i="35"/>
  <c r="DZ745" i="35"/>
  <c r="DF746" i="35"/>
  <c r="EB745" i="35"/>
  <c r="DG746" i="35"/>
  <c r="EC745" i="35"/>
  <c r="CJ745" i="35"/>
  <c r="CK745" i="35" s="1"/>
  <c r="CD746" i="35"/>
  <c r="DK746" i="35" s="1"/>
  <c r="CE746" i="35"/>
  <c r="DL746" i="35" s="1"/>
  <c r="DQ746" i="35" s="1"/>
  <c r="CI746" i="35"/>
  <c r="BY747" i="35"/>
  <c r="BZ747" i="35"/>
  <c r="BX747" i="35"/>
  <c r="CH747" i="35"/>
  <c r="DP746" i="35" l="1"/>
  <c r="DX745" i="35"/>
  <c r="DU745" i="35"/>
  <c r="DW745" i="35"/>
  <c r="DT745" i="35"/>
  <c r="DV745" i="35"/>
  <c r="DF747" i="35"/>
  <c r="EB746" i="35"/>
  <c r="DD747" i="35"/>
  <c r="DZ746" i="35"/>
  <c r="DE747" i="35"/>
  <c r="EA746" i="35"/>
  <c r="DG747" i="35"/>
  <c r="EC746" i="35"/>
  <c r="DC747" i="35"/>
  <c r="DY746" i="35"/>
  <c r="CJ746" i="35"/>
  <c r="CK746" i="35" s="1"/>
  <c r="CD747" i="35"/>
  <c r="DK747" i="35" s="1"/>
  <c r="CE747" i="35"/>
  <c r="DL747" i="35" s="1"/>
  <c r="DQ747" i="35" s="1"/>
  <c r="CI747" i="35"/>
  <c r="BY748" i="35"/>
  <c r="BX748" i="35"/>
  <c r="BZ748" i="35"/>
  <c r="CH748" i="35"/>
  <c r="DP747" i="35" l="1"/>
  <c r="DV746" i="35"/>
  <c r="DW746" i="35"/>
  <c r="DU746" i="35"/>
  <c r="DX746" i="35"/>
  <c r="DT746" i="35"/>
  <c r="DG748" i="35"/>
  <c r="EC747" i="35"/>
  <c r="DE748" i="35"/>
  <c r="EA747" i="35"/>
  <c r="DD748" i="35"/>
  <c r="DZ747" i="35"/>
  <c r="DC748" i="35"/>
  <c r="DY747" i="35"/>
  <c r="DF748" i="35"/>
  <c r="EB747" i="35"/>
  <c r="BZ749" i="35"/>
  <c r="BX749" i="35"/>
  <c r="BY749" i="35"/>
  <c r="CH749" i="35"/>
  <c r="CJ747" i="35"/>
  <c r="CK747" i="35" s="1"/>
  <c r="CE748" i="35"/>
  <c r="DL748" i="35" s="1"/>
  <c r="CD748" i="35"/>
  <c r="DK748" i="35" s="1"/>
  <c r="CI748" i="35"/>
  <c r="DP748" i="35" l="1"/>
  <c r="DQ748" i="35"/>
  <c r="DW747" i="35"/>
  <c r="DU747" i="35"/>
  <c r="DV747" i="35"/>
  <c r="DT747" i="35"/>
  <c r="DX747" i="35"/>
  <c r="DC749" i="35"/>
  <c r="DY748" i="35"/>
  <c r="DF749" i="35"/>
  <c r="EB748" i="35"/>
  <c r="DD749" i="35"/>
  <c r="DZ748" i="35"/>
  <c r="DE749" i="35"/>
  <c r="EA748" i="35"/>
  <c r="DG749" i="35"/>
  <c r="EC748" i="35"/>
  <c r="CJ748" i="35"/>
  <c r="CK748" i="35" s="1"/>
  <c r="CD749" i="35"/>
  <c r="CE749" i="35"/>
  <c r="DL749" i="35" s="1"/>
  <c r="CI749" i="35"/>
  <c r="BX750" i="35"/>
  <c r="BZ750" i="35"/>
  <c r="BY750" i="35"/>
  <c r="CH750" i="35"/>
  <c r="DP749" i="35" l="1"/>
  <c r="DV748" i="35"/>
  <c r="DU748" i="35"/>
  <c r="DT748" i="35"/>
  <c r="DW748" i="35"/>
  <c r="DX748" i="35"/>
  <c r="DE750" i="35"/>
  <c r="EA749" i="35"/>
  <c r="DG750" i="35"/>
  <c r="EC749" i="35"/>
  <c r="DD750" i="35"/>
  <c r="DZ749" i="35"/>
  <c r="DF750" i="35"/>
  <c r="DC750" i="35"/>
  <c r="DY749" i="35"/>
  <c r="DK749" i="35"/>
  <c r="EB749" i="35" s="1"/>
  <c r="CJ749" i="35"/>
  <c r="CK749" i="35" s="1"/>
  <c r="CD750" i="35"/>
  <c r="CE750" i="35"/>
  <c r="DL750" i="35" s="1"/>
  <c r="CI750" i="35"/>
  <c r="BY751" i="35"/>
  <c r="BZ751" i="35"/>
  <c r="BX751" i="35"/>
  <c r="CH751" i="35"/>
  <c r="DP750" i="35" l="1"/>
  <c r="DQ749" i="35"/>
  <c r="DU749" i="35"/>
  <c r="DV749" i="35"/>
  <c r="DW749" i="35"/>
  <c r="DX749" i="35"/>
  <c r="DT749" i="35"/>
  <c r="DC751" i="35"/>
  <c r="DY750" i="35"/>
  <c r="DF751" i="35"/>
  <c r="DD751" i="35"/>
  <c r="DZ750" i="35"/>
  <c r="DG751" i="35"/>
  <c r="EC750" i="35"/>
  <c r="DE751" i="35"/>
  <c r="EA750" i="35"/>
  <c r="DK750" i="35"/>
  <c r="EB750" i="35" s="1"/>
  <c r="CJ750" i="35"/>
  <c r="CK750" i="35" s="1"/>
  <c r="CE751" i="35"/>
  <c r="DL751" i="35" s="1"/>
  <c r="CD751" i="35"/>
  <c r="CI751" i="35"/>
  <c r="BZ752" i="35"/>
  <c r="BY752" i="35"/>
  <c r="BX752" i="35"/>
  <c r="CH752" i="35"/>
  <c r="DP751" i="35" l="1"/>
  <c r="DQ750" i="35"/>
  <c r="DV750" i="35"/>
  <c r="DW750" i="35"/>
  <c r="DU750" i="35"/>
  <c r="DX750" i="35"/>
  <c r="DT750" i="35"/>
  <c r="DE752" i="35"/>
  <c r="EA751" i="35"/>
  <c r="DG752" i="35"/>
  <c r="EC751" i="35"/>
  <c r="DD752" i="35"/>
  <c r="DZ751" i="35"/>
  <c r="DF752" i="35"/>
  <c r="DC752" i="35"/>
  <c r="DY751" i="35"/>
  <c r="DK751" i="35"/>
  <c r="EB751" i="35" s="1"/>
  <c r="CD752" i="35"/>
  <c r="DK752" i="35" s="1"/>
  <c r="CE752" i="35"/>
  <c r="DL752" i="35" s="1"/>
  <c r="CI752" i="35"/>
  <c r="BZ753" i="35"/>
  <c r="BX753" i="35"/>
  <c r="BY753" i="35"/>
  <c r="CH753" i="35"/>
  <c r="CJ751" i="35"/>
  <c r="CK751" i="35" s="1"/>
  <c r="DP752" i="35" l="1"/>
  <c r="DQ752" i="35"/>
  <c r="DQ751" i="35"/>
  <c r="DW751" i="35"/>
  <c r="DU751" i="35"/>
  <c r="DX751" i="35"/>
  <c r="DT751" i="35"/>
  <c r="DV751" i="35"/>
  <c r="DF753" i="35"/>
  <c r="EB752" i="35"/>
  <c r="DC753" i="35"/>
  <c r="DY752" i="35"/>
  <c r="DD753" i="35"/>
  <c r="DZ752" i="35"/>
  <c r="DG753" i="35"/>
  <c r="EC752" i="35"/>
  <c r="DE753" i="35"/>
  <c r="EA752" i="35"/>
  <c r="CE753" i="35"/>
  <c r="DL753" i="35" s="1"/>
  <c r="CD753" i="35"/>
  <c r="DK753" i="35" s="1"/>
  <c r="CI753" i="35"/>
  <c r="BX754" i="35"/>
  <c r="BY754" i="35"/>
  <c r="BZ754" i="35"/>
  <c r="CH754" i="35"/>
  <c r="CJ752" i="35"/>
  <c r="CK752" i="35" s="1"/>
  <c r="DP753" i="35" l="1"/>
  <c r="DQ753" i="35"/>
  <c r="DV752" i="35"/>
  <c r="DX752" i="35"/>
  <c r="DW752" i="35"/>
  <c r="DU752" i="35"/>
  <c r="DT752" i="35"/>
  <c r="DE754" i="35"/>
  <c r="EA753" i="35"/>
  <c r="DG754" i="35"/>
  <c r="EC753" i="35"/>
  <c r="DD754" i="35"/>
  <c r="DZ753" i="35"/>
  <c r="DC754" i="35"/>
  <c r="DY753" i="35"/>
  <c r="DF754" i="35"/>
  <c r="EB753" i="35"/>
  <c r="CJ753" i="35"/>
  <c r="CK753" i="35" s="1"/>
  <c r="BY755" i="35"/>
  <c r="BZ755" i="35"/>
  <c r="BX755" i="35"/>
  <c r="CH755" i="35"/>
  <c r="CD754" i="35"/>
  <c r="DK754" i="35" s="1"/>
  <c r="CE754" i="35"/>
  <c r="DL754" i="35" s="1"/>
  <c r="CI754" i="35"/>
  <c r="DQ754" i="35" l="1"/>
  <c r="DP754" i="35"/>
  <c r="DU753" i="35"/>
  <c r="DT753" i="35"/>
  <c r="DV753" i="35"/>
  <c r="DW753" i="35"/>
  <c r="DX753" i="35"/>
  <c r="DC755" i="35"/>
  <c r="DY754" i="35"/>
  <c r="DF755" i="35"/>
  <c r="EB754" i="35"/>
  <c r="DD755" i="35"/>
  <c r="DZ754" i="35"/>
  <c r="DG755" i="35"/>
  <c r="EC754" i="35"/>
  <c r="DE755" i="35"/>
  <c r="EA754" i="35"/>
  <c r="CJ754" i="35"/>
  <c r="CK754" i="35" s="1"/>
  <c r="CD755" i="35"/>
  <c r="DK755" i="35" s="1"/>
  <c r="CE755" i="35"/>
  <c r="DL755" i="35" s="1"/>
  <c r="CI755" i="35"/>
  <c r="BY756" i="35"/>
  <c r="BX756" i="35"/>
  <c r="BZ756" i="35"/>
  <c r="CH756" i="35"/>
  <c r="DQ755" i="35" l="1"/>
  <c r="DP755" i="35"/>
  <c r="DV754" i="35"/>
  <c r="DU754" i="35"/>
  <c r="DW754" i="35"/>
  <c r="DX754" i="35"/>
  <c r="DT754" i="35"/>
  <c r="DG756" i="35"/>
  <c r="EC755" i="35"/>
  <c r="DE756" i="35"/>
  <c r="EA755" i="35"/>
  <c r="DD756" i="35"/>
  <c r="DZ755" i="35"/>
  <c r="DF756" i="35"/>
  <c r="EB755" i="35"/>
  <c r="DC756" i="35"/>
  <c r="DY755" i="35"/>
  <c r="CJ755" i="35"/>
  <c r="CK755" i="35" s="1"/>
  <c r="CD756" i="35"/>
  <c r="DK756" i="35" s="1"/>
  <c r="CE756" i="35"/>
  <c r="DL756" i="35" s="1"/>
  <c r="DQ756" i="35" s="1"/>
  <c r="CI756" i="35"/>
  <c r="BX757" i="35"/>
  <c r="BY757" i="35"/>
  <c r="BZ757" i="35"/>
  <c r="CH757" i="35"/>
  <c r="AD207" i="51"/>
  <c r="ES197" i="35"/>
  <c r="S32" i="35"/>
  <c r="AA69" i="51"/>
  <c r="AB69" i="51"/>
  <c r="ER32" i="35"/>
  <c r="EU32" i="35"/>
  <c r="EU155" i="35"/>
  <c r="AC69" i="51"/>
  <c r="EW115" i="35"/>
  <c r="ES32" i="35"/>
  <c r="AE161" i="51"/>
  <c r="AA24" i="51"/>
  <c r="EI193" i="35"/>
  <c r="EJ193" i="35"/>
  <c r="EU156" i="35"/>
  <c r="ES115" i="35"/>
  <c r="AB161" i="51"/>
  <c r="ET115" i="35"/>
  <c r="ES73" i="35"/>
  <c r="AD115" i="51"/>
  <c r="U33" i="35"/>
  <c r="EW114" i="35"/>
  <c r="ES114" i="35"/>
  <c r="ER197" i="35"/>
  <c r="AE160" i="51"/>
  <c r="ET114" i="35"/>
  <c r="ES33" i="35"/>
  <c r="ES155" i="35"/>
  <c r="W32" i="35"/>
  <c r="U32" i="35"/>
  <c r="ET73" i="35"/>
  <c r="AB207" i="51"/>
  <c r="EU74" i="35"/>
  <c r="EL193" i="35"/>
  <c r="EI102" i="35"/>
  <c r="ER155" i="35"/>
  <c r="EH193" i="35"/>
  <c r="EQ156" i="35"/>
  <c r="AD69" i="51"/>
  <c r="EW33" i="35"/>
  <c r="ER33" i="35"/>
  <c r="ER73" i="35"/>
  <c r="ER115" i="35"/>
  <c r="ER196" i="35"/>
  <c r="EQ115" i="35"/>
  <c r="AD24" i="51"/>
  <c r="EU197" i="35"/>
  <c r="EU73" i="35"/>
  <c r="EL102" i="35"/>
  <c r="T33" i="35"/>
  <c r="AB115" i="51"/>
  <c r="EW155" i="35"/>
  <c r="V33" i="35"/>
  <c r="ES74" i="35"/>
  <c r="EJ102" i="35"/>
  <c r="AA161" i="51"/>
  <c r="EQ155" i="35"/>
  <c r="EW197" i="35"/>
  <c r="V32" i="35"/>
  <c r="ET197" i="35"/>
  <c r="ES196" i="35"/>
  <c r="EW32" i="35"/>
  <c r="AC160" i="51"/>
  <c r="ER114" i="35"/>
  <c r="EQ73" i="35"/>
  <c r="ER74" i="35"/>
  <c r="ES156" i="35"/>
  <c r="AA115" i="51"/>
  <c r="EQ196" i="35"/>
  <c r="AC115" i="51"/>
  <c r="AE24" i="51"/>
  <c r="EU114" i="35"/>
  <c r="AB160" i="51"/>
  <c r="AC161" i="51"/>
  <c r="EQ32" i="35"/>
  <c r="EQ33" i="35"/>
  <c r="AA207" i="51"/>
  <c r="ET156" i="35"/>
  <c r="T32" i="35"/>
  <c r="ER156" i="35"/>
  <c r="EQ197" i="35"/>
  <c r="AC24" i="51"/>
  <c r="AE69" i="51"/>
  <c r="AE115" i="51"/>
  <c r="EH102" i="35"/>
  <c r="ET196" i="35"/>
  <c r="EW156" i="35"/>
  <c r="EU33" i="35"/>
  <c r="EW196" i="35"/>
  <c r="EK102" i="35"/>
  <c r="AD161" i="51"/>
  <c r="ET33" i="35"/>
  <c r="ET155" i="35"/>
  <c r="AD160" i="51"/>
  <c r="S33" i="35"/>
  <c r="EU196" i="35"/>
  <c r="AB24" i="51"/>
  <c r="ET32" i="35"/>
  <c r="EU115" i="35"/>
  <c r="EQ74" i="35"/>
  <c r="AA160" i="51"/>
  <c r="ET74" i="35"/>
  <c r="AC207" i="51"/>
  <c r="EW74" i="35"/>
  <c r="EQ114" i="35"/>
  <c r="EW73" i="35"/>
  <c r="W33" i="35"/>
  <c r="AE207" i="51"/>
  <c r="EK193" i="35"/>
  <c r="AP24" i="51" l="1"/>
  <c r="AS24" i="51"/>
  <c r="AT24" i="51"/>
  <c r="J24" i="51" s="1"/>
  <c r="AQ24" i="51"/>
  <c r="AR24" i="51"/>
  <c r="AQ161" i="51"/>
  <c r="AR161" i="51"/>
  <c r="AS161" i="51"/>
  <c r="AT161" i="51"/>
  <c r="J161" i="51" s="1"/>
  <c r="AP161" i="51"/>
  <c r="AP160" i="51"/>
  <c r="AQ160" i="51"/>
  <c r="AR160" i="51"/>
  <c r="AS160" i="51"/>
  <c r="AT160" i="51"/>
  <c r="J160" i="51" s="1"/>
  <c r="AP115" i="51"/>
  <c r="AQ115" i="51"/>
  <c r="AR115" i="51"/>
  <c r="AS115" i="51"/>
  <c r="AT115" i="51"/>
  <c r="J115" i="51" s="1"/>
  <c r="AT207" i="51"/>
  <c r="J207" i="51" s="1"/>
  <c r="AS207" i="51"/>
  <c r="AP207" i="51"/>
  <c r="AQ207" i="51"/>
  <c r="AR207" i="51"/>
  <c r="AS69" i="51"/>
  <c r="AT69" i="51"/>
  <c r="J69" i="51" s="1"/>
  <c r="AQ69" i="51"/>
  <c r="AR69" i="51"/>
  <c r="AP69" i="51"/>
  <c r="AB32" i="35"/>
  <c r="AB33" i="35" s="1"/>
  <c r="AA32" i="35"/>
  <c r="AA33" i="35" s="1"/>
  <c r="Y32" i="35"/>
  <c r="Y33" i="35" s="1"/>
  <c r="X32" i="35"/>
  <c r="X33" i="35" s="1"/>
  <c r="Z32" i="35"/>
  <c r="Z33" i="35" s="1"/>
  <c r="AJ73" i="35"/>
  <c r="L73" i="37" s="1"/>
  <c r="AJ74" i="35"/>
  <c r="L74" i="37" s="1"/>
  <c r="AM74" i="35"/>
  <c r="O74" i="37" s="1"/>
  <c r="AM73" i="35"/>
  <c r="O73" i="37" s="1"/>
  <c r="AN74" i="35"/>
  <c r="P74" i="37" s="1"/>
  <c r="EV74" i="35"/>
  <c r="AI74" i="35" s="1"/>
  <c r="EV73" i="35"/>
  <c r="AI73" i="35" s="1"/>
  <c r="AN73" i="35"/>
  <c r="AL74" i="35"/>
  <c r="N74" i="37" s="1"/>
  <c r="AL73" i="35"/>
  <c r="N73" i="37" s="1"/>
  <c r="AK74" i="35"/>
  <c r="M74" i="37" s="1"/>
  <c r="AK73" i="35"/>
  <c r="M73" i="37" s="1"/>
  <c r="AJ196" i="35"/>
  <c r="L196" i="37" s="1"/>
  <c r="AJ197" i="35"/>
  <c r="L197" i="37" s="1"/>
  <c r="AM197" i="35"/>
  <c r="O197" i="37" s="1"/>
  <c r="AM196" i="35"/>
  <c r="O196" i="37" s="1"/>
  <c r="EV197" i="35"/>
  <c r="AI197" i="35" s="1"/>
  <c r="AN197" i="35"/>
  <c r="EV196" i="35"/>
  <c r="AI196" i="35" s="1"/>
  <c r="AN196" i="35"/>
  <c r="AL197" i="35"/>
  <c r="N197" i="37" s="1"/>
  <c r="AL196" i="35"/>
  <c r="N196" i="37" s="1"/>
  <c r="AK197" i="35"/>
  <c r="M197" i="37" s="1"/>
  <c r="AK196" i="35"/>
  <c r="M196" i="37" s="1"/>
  <c r="AJ114" i="35"/>
  <c r="L114" i="37" s="1"/>
  <c r="AJ115" i="35"/>
  <c r="L115" i="37" s="1"/>
  <c r="AM115" i="35"/>
  <c r="O115" i="37" s="1"/>
  <c r="AM114" i="35"/>
  <c r="O114" i="37" s="1"/>
  <c r="EV115" i="35"/>
  <c r="AI115" i="35" s="1"/>
  <c r="AN115" i="35"/>
  <c r="P115" i="37" s="1"/>
  <c r="AN114" i="35"/>
  <c r="P114" i="37" s="1"/>
  <c r="EV114" i="35"/>
  <c r="AI114" i="35" s="1"/>
  <c r="AL115" i="35"/>
  <c r="N115" i="37" s="1"/>
  <c r="AL114" i="35"/>
  <c r="N114" i="37" s="1"/>
  <c r="AK115" i="35"/>
  <c r="M115" i="37" s="1"/>
  <c r="AK114" i="35"/>
  <c r="M114" i="37" s="1"/>
  <c r="AJ32" i="35"/>
  <c r="L32" i="37" s="1"/>
  <c r="AJ33" i="35"/>
  <c r="L33" i="37" s="1"/>
  <c r="AM33" i="35"/>
  <c r="O33" i="37" s="1"/>
  <c r="AM32" i="35"/>
  <c r="O32" i="37" s="1"/>
  <c r="EV33" i="35"/>
  <c r="AN33" i="35"/>
  <c r="P33" i="37" s="1"/>
  <c r="EV32" i="35"/>
  <c r="AN32" i="35"/>
  <c r="AL33" i="35"/>
  <c r="N33" i="37" s="1"/>
  <c r="AL32" i="35"/>
  <c r="N32" i="37" s="1"/>
  <c r="AK33" i="35"/>
  <c r="M33" i="37" s="1"/>
  <c r="AK32" i="35"/>
  <c r="M32" i="37" s="1"/>
  <c r="AJ155" i="35"/>
  <c r="L155" i="37" s="1"/>
  <c r="AJ156" i="35"/>
  <c r="L156" i="37" s="1"/>
  <c r="AM156" i="35"/>
  <c r="O156" i="37" s="1"/>
  <c r="AM155" i="35"/>
  <c r="O155" i="37" s="1"/>
  <c r="AN156" i="35"/>
  <c r="P156" i="37" s="1"/>
  <c r="EV156" i="35"/>
  <c r="AI156" i="35" s="1"/>
  <c r="EV155" i="35"/>
  <c r="AI155" i="35" s="1"/>
  <c r="AN155" i="35"/>
  <c r="AL156" i="35"/>
  <c r="N156" i="37" s="1"/>
  <c r="AL155" i="35"/>
  <c r="N155" i="37" s="1"/>
  <c r="AK156" i="35"/>
  <c r="M156" i="37" s="1"/>
  <c r="AK155" i="35"/>
  <c r="M155" i="37" s="1"/>
  <c r="DP756" i="35"/>
  <c r="DU755" i="35"/>
  <c r="DW755" i="35"/>
  <c r="DT755" i="35"/>
  <c r="DX755" i="35"/>
  <c r="DV755" i="35"/>
  <c r="DF757" i="35"/>
  <c r="EB756" i="35"/>
  <c r="DC757" i="35"/>
  <c r="DY756" i="35"/>
  <c r="DD757" i="35"/>
  <c r="DZ756" i="35"/>
  <c r="DE757" i="35"/>
  <c r="EA756" i="35"/>
  <c r="DG757" i="35"/>
  <c r="EC756" i="35"/>
  <c r="CD757" i="35"/>
  <c r="DK757" i="35" s="1"/>
  <c r="CE757" i="35"/>
  <c r="DL757" i="35" s="1"/>
  <c r="CI757" i="35"/>
  <c r="CJ756" i="35"/>
  <c r="CK756" i="35" s="1"/>
  <c r="BZ758" i="35"/>
  <c r="BX758" i="35"/>
  <c r="BY758" i="35"/>
  <c r="CH758" i="35"/>
  <c r="EX156" i="35"/>
  <c r="BB69" i="47"/>
  <c r="EX196" i="35"/>
  <c r="AV207" i="47"/>
  <c r="EX115" i="35"/>
  <c r="EX73" i="35"/>
  <c r="EX33" i="35"/>
  <c r="EX32" i="35"/>
  <c r="BB207" i="47"/>
  <c r="EX114" i="35"/>
  <c r="AV24" i="47"/>
  <c r="BB115" i="47"/>
  <c r="BB24" i="47"/>
  <c r="EX197" i="35"/>
  <c r="EX74" i="35"/>
  <c r="AV115" i="47"/>
  <c r="AV69" i="47"/>
  <c r="AV160" i="47"/>
  <c r="BB160" i="47"/>
  <c r="EX155" i="35"/>
  <c r="BC115" i="47" l="1"/>
  <c r="AW115" i="47"/>
  <c r="BC69" i="47"/>
  <c r="AW69" i="47"/>
  <c r="BC160" i="47"/>
  <c r="AW160" i="47"/>
  <c r="AW207" i="47"/>
  <c r="BC207" i="47"/>
  <c r="BC24" i="47"/>
  <c r="AW24" i="47"/>
  <c r="I160" i="51"/>
  <c r="H160" i="51" s="1"/>
  <c r="G160" i="51" s="1"/>
  <c r="F160" i="51" s="1"/>
  <c r="I207" i="51"/>
  <c r="H207" i="51" s="1"/>
  <c r="G207" i="51" s="1"/>
  <c r="F207" i="51" s="1"/>
  <c r="I161" i="51"/>
  <c r="H161" i="51" s="1"/>
  <c r="G161" i="51" s="1"/>
  <c r="F161" i="51" s="1"/>
  <c r="I69" i="51"/>
  <c r="H69" i="51" s="1"/>
  <c r="G69" i="51" s="1"/>
  <c r="F69" i="51" s="1"/>
  <c r="I24" i="51"/>
  <c r="H24" i="51" s="1"/>
  <c r="G24" i="51" s="1"/>
  <c r="F24" i="51" s="1"/>
  <c r="I115" i="51"/>
  <c r="H115" i="51" s="1"/>
  <c r="G115" i="51" s="1"/>
  <c r="F115" i="51" s="1"/>
  <c r="P197" i="37"/>
  <c r="E197" i="46" s="1"/>
  <c r="P155" i="37"/>
  <c r="I155" i="46" s="1"/>
  <c r="P73" i="37"/>
  <c r="AI73" i="37" s="1"/>
  <c r="P32" i="37"/>
  <c r="E32" i="46" s="1"/>
  <c r="P196" i="37"/>
  <c r="AL196" i="37" s="1"/>
  <c r="E114" i="46"/>
  <c r="H115" i="46"/>
  <c r="AC114" i="37"/>
  <c r="AD114" i="37"/>
  <c r="AE114" i="37"/>
  <c r="AF114" i="37"/>
  <c r="AC115" i="37"/>
  <c r="AE115" i="37"/>
  <c r="AD115" i="37"/>
  <c r="AF115" i="37"/>
  <c r="G74" i="46"/>
  <c r="E156" i="46"/>
  <c r="AA34" i="31"/>
  <c r="AI32" i="35"/>
  <c r="AC33" i="35"/>
  <c r="AC32" i="35"/>
  <c r="AA35" i="31"/>
  <c r="AI33" i="35"/>
  <c r="DP757" i="35"/>
  <c r="DQ757" i="35"/>
  <c r="DV756" i="35"/>
  <c r="DX756" i="35"/>
  <c r="DU756" i="35"/>
  <c r="DW756" i="35"/>
  <c r="DT756" i="35"/>
  <c r="DG758" i="35"/>
  <c r="EC757" i="35"/>
  <c r="DE758" i="35"/>
  <c r="EA757" i="35"/>
  <c r="DD758" i="35"/>
  <c r="DZ757" i="35"/>
  <c r="DC758" i="35"/>
  <c r="DY757" i="35"/>
  <c r="DF758" i="35"/>
  <c r="EB757" i="35"/>
  <c r="CJ757" i="35"/>
  <c r="CK757" i="35" s="1"/>
  <c r="CD758" i="35"/>
  <c r="DK758" i="35" s="1"/>
  <c r="CE758" i="35"/>
  <c r="DL758" i="35" s="1"/>
  <c r="CI758" i="35"/>
  <c r="BX759" i="35"/>
  <c r="BZ759" i="35"/>
  <c r="BY759" i="35"/>
  <c r="CH759" i="35"/>
  <c r="BB161" i="47"/>
  <c r="AV161" i="47"/>
  <c r="BM97" i="47"/>
  <c r="BL112" i="47"/>
  <c r="BN98" i="47"/>
  <c r="BI97" i="47"/>
  <c r="BP102" i="47"/>
  <c r="BI98" i="47"/>
  <c r="BK101" i="47"/>
  <c r="BM98" i="47"/>
  <c r="BH94" i="47"/>
  <c r="BH95" i="47"/>
  <c r="BK100" i="47"/>
  <c r="BJ101" i="47"/>
  <c r="BN96" i="47"/>
  <c r="BJ103" i="47"/>
  <c r="BH98" i="47"/>
  <c r="BM94" i="47"/>
  <c r="BP99" i="47"/>
  <c r="BJ100" i="47"/>
  <c r="BL109" i="47"/>
  <c r="BI94" i="47"/>
  <c r="BP101" i="47"/>
  <c r="BH96" i="47"/>
  <c r="BO103" i="47"/>
  <c r="BI95" i="47"/>
  <c r="BL111" i="47"/>
  <c r="BL110" i="47"/>
  <c r="BM95" i="47"/>
  <c r="BK99" i="47"/>
  <c r="BQ110" i="47"/>
  <c r="BJ99" i="47"/>
  <c r="BN97" i="47"/>
  <c r="BQ109" i="47"/>
  <c r="BO99" i="47"/>
  <c r="BQ111" i="47"/>
  <c r="BO101" i="47"/>
  <c r="BM96" i="47"/>
  <c r="BQ113" i="47"/>
  <c r="BP100" i="47"/>
  <c r="BN94" i="47"/>
  <c r="BH97" i="47"/>
  <c r="BL113" i="47"/>
  <c r="BO100" i="47"/>
  <c r="BK103" i="47"/>
  <c r="BP103" i="47"/>
  <c r="BO102" i="47"/>
  <c r="BJ102" i="47"/>
  <c r="BK102" i="47"/>
  <c r="BN95" i="47"/>
  <c r="BQ112" i="47"/>
  <c r="BI96" i="47"/>
  <c r="AW161" i="47" l="1"/>
  <c r="BC161" i="47"/>
  <c r="DQ758" i="35"/>
  <c r="AJ196" i="37"/>
  <c r="AI32" i="37"/>
  <c r="AK196" i="37"/>
  <c r="AL155" i="37"/>
  <c r="F196" i="46"/>
  <c r="AI196" i="37"/>
  <c r="AL32" i="37"/>
  <c r="AJ32" i="37"/>
  <c r="AK32" i="37"/>
  <c r="I196" i="46"/>
  <c r="I32" i="46"/>
  <c r="I197" i="46"/>
  <c r="AK197" i="37"/>
  <c r="E155" i="46"/>
  <c r="AL197" i="37"/>
  <c r="AK155" i="37"/>
  <c r="AJ155" i="37"/>
  <c r="AJ197" i="37"/>
  <c r="AI197" i="37"/>
  <c r="AK73" i="37"/>
  <c r="I73" i="46"/>
  <c r="AJ73" i="37"/>
  <c r="AL73" i="37"/>
  <c r="F73" i="46"/>
  <c r="AI155" i="37"/>
  <c r="E115" i="46"/>
  <c r="F115" i="46"/>
  <c r="E73" i="46"/>
  <c r="F155" i="46"/>
  <c r="E196" i="46"/>
  <c r="F74" i="46"/>
  <c r="G196" i="46"/>
  <c r="G32" i="46"/>
  <c r="E33" i="46"/>
  <c r="G73" i="46"/>
  <c r="F32" i="46"/>
  <c r="F156" i="46"/>
  <c r="G197" i="46"/>
  <c r="G156" i="46"/>
  <c r="E74" i="46"/>
  <c r="F197" i="46"/>
  <c r="G114" i="46"/>
  <c r="G33" i="46"/>
  <c r="F33" i="46"/>
  <c r="H114" i="46"/>
  <c r="G115" i="46"/>
  <c r="G155" i="46"/>
  <c r="F114" i="46"/>
  <c r="AC33" i="37"/>
  <c r="H33" i="46"/>
  <c r="AI33" i="37"/>
  <c r="I33" i="46"/>
  <c r="AC74" i="37"/>
  <c r="H74" i="46"/>
  <c r="AI114" i="37"/>
  <c r="I114" i="46"/>
  <c r="AC155" i="37"/>
  <c r="H155" i="46"/>
  <c r="AC32" i="37"/>
  <c r="H32" i="46"/>
  <c r="AC73" i="37"/>
  <c r="H73" i="46"/>
  <c r="AC156" i="37"/>
  <c r="H156" i="46"/>
  <c r="AC196" i="37"/>
  <c r="H196" i="46"/>
  <c r="AI156" i="37"/>
  <c r="I156" i="46"/>
  <c r="AI74" i="37"/>
  <c r="I74" i="46"/>
  <c r="AC197" i="37"/>
  <c r="H197" i="46"/>
  <c r="AI115" i="37"/>
  <c r="I115" i="46"/>
  <c r="L33" i="35"/>
  <c r="S116" i="36"/>
  <c r="Q198" i="36"/>
  <c r="U115" i="37"/>
  <c r="Z115" i="37" s="1"/>
  <c r="Q197" i="37"/>
  <c r="V197" i="37" s="1"/>
  <c r="R156" i="37"/>
  <c r="W156" i="37" s="1"/>
  <c r="U75" i="36"/>
  <c r="N34" i="36"/>
  <c r="N75" i="36" s="1"/>
  <c r="N116" i="36" s="1"/>
  <c r="N157" i="36" s="1"/>
  <c r="N198" i="36" s="1"/>
  <c r="T75" i="36"/>
  <c r="Q157" i="36"/>
  <c r="Q74" i="37"/>
  <c r="V74" i="37" s="1"/>
  <c r="U156" i="37"/>
  <c r="Z156" i="37" s="1"/>
  <c r="R74" i="37"/>
  <c r="W74" i="37" s="1"/>
  <c r="U157" i="36"/>
  <c r="T198" i="36"/>
  <c r="S34" i="36"/>
  <c r="Q116" i="36"/>
  <c r="T197" i="37"/>
  <c r="Y197" i="37" s="1"/>
  <c r="Q115" i="37"/>
  <c r="V115" i="37" s="1"/>
  <c r="U33" i="37"/>
  <c r="Z33" i="37" s="1"/>
  <c r="U198" i="36"/>
  <c r="T157" i="36"/>
  <c r="R198" i="36"/>
  <c r="R75" i="36"/>
  <c r="T115" i="37"/>
  <c r="Y115" i="37" s="1"/>
  <c r="U74" i="37"/>
  <c r="Z74" i="37" s="1"/>
  <c r="T33" i="37"/>
  <c r="Y33" i="37" s="1"/>
  <c r="U116" i="36"/>
  <c r="T116" i="36"/>
  <c r="R157" i="36"/>
  <c r="Q34" i="36"/>
  <c r="S197" i="37"/>
  <c r="X197" i="37" s="1"/>
  <c r="T156" i="37"/>
  <c r="Y156" i="37" s="1"/>
  <c r="S33" i="37"/>
  <c r="X33" i="37" s="1"/>
  <c r="T34" i="36"/>
  <c r="R116" i="36"/>
  <c r="Q75" i="36"/>
  <c r="S115" i="37"/>
  <c r="X115" i="37" s="1"/>
  <c r="T74" i="37"/>
  <c r="Y74" i="37" s="1"/>
  <c r="R33" i="37"/>
  <c r="W33" i="37" s="1"/>
  <c r="S198" i="36"/>
  <c r="S75" i="36"/>
  <c r="U197" i="37"/>
  <c r="R197" i="37"/>
  <c r="W197" i="37" s="1"/>
  <c r="S156" i="37"/>
  <c r="X156" i="37" s="1"/>
  <c r="Q33" i="37"/>
  <c r="V33" i="37" s="1"/>
  <c r="S157" i="36"/>
  <c r="R34" i="36"/>
  <c r="Q156" i="37"/>
  <c r="V156" i="37" s="1"/>
  <c r="R115" i="37"/>
  <c r="W115" i="37" s="1"/>
  <c r="S74" i="37"/>
  <c r="X74" i="37" s="1"/>
  <c r="U34" i="36"/>
  <c r="AP156" i="35"/>
  <c r="AP115" i="35"/>
  <c r="AP33" i="35"/>
  <c r="AP197" i="35"/>
  <c r="AP74" i="35"/>
  <c r="AP155" i="35"/>
  <c r="AP32" i="35"/>
  <c r="AP114" i="35"/>
  <c r="AP73" i="35"/>
  <c r="AP196" i="35"/>
  <c r="AF155" i="37"/>
  <c r="AE155" i="37"/>
  <c r="AD155" i="37"/>
  <c r="AL115" i="37"/>
  <c r="AJ115" i="37"/>
  <c r="AK115" i="37"/>
  <c r="S156" i="36"/>
  <c r="Q197" i="36"/>
  <c r="Q33" i="36"/>
  <c r="Q114" i="37"/>
  <c r="V114" i="37" s="1"/>
  <c r="U196" i="37"/>
  <c r="S32" i="37"/>
  <c r="X32" i="37" s="1"/>
  <c r="U156" i="36"/>
  <c r="S115" i="36"/>
  <c r="Q156" i="36"/>
  <c r="T197" i="36"/>
  <c r="U73" i="37"/>
  <c r="Q155" i="37"/>
  <c r="V155" i="37" s="1"/>
  <c r="R32" i="37"/>
  <c r="W32" i="37" s="1"/>
  <c r="U197" i="36"/>
  <c r="T74" i="36"/>
  <c r="Q115" i="36"/>
  <c r="T156" i="36"/>
  <c r="T155" i="37"/>
  <c r="Y155" i="37" s="1"/>
  <c r="U114" i="37"/>
  <c r="Z114" i="37" s="1"/>
  <c r="Q32" i="37"/>
  <c r="V32" i="37" s="1"/>
  <c r="R197" i="36"/>
  <c r="R74" i="36"/>
  <c r="T115" i="36"/>
  <c r="T73" i="37"/>
  <c r="Y73" i="37" s="1"/>
  <c r="Q73" i="37"/>
  <c r="V73" i="37" s="1"/>
  <c r="U32" i="37"/>
  <c r="R156" i="36"/>
  <c r="Q74" i="36"/>
  <c r="R196" i="37"/>
  <c r="W196" i="37" s="1"/>
  <c r="S155" i="37"/>
  <c r="X155" i="37" s="1"/>
  <c r="T196" i="37"/>
  <c r="Y196" i="37" s="1"/>
  <c r="T32" i="37"/>
  <c r="Y32" i="37" s="1"/>
  <c r="R115" i="36"/>
  <c r="T33" i="36"/>
  <c r="R114" i="37"/>
  <c r="W114" i="37" s="1"/>
  <c r="S73" i="37"/>
  <c r="X73" i="37" s="1"/>
  <c r="T114" i="37"/>
  <c r="Y114" i="37" s="1"/>
  <c r="U33" i="36"/>
  <c r="L32" i="35"/>
  <c r="S74" i="36"/>
  <c r="S33" i="36"/>
  <c r="Q196" i="37"/>
  <c r="V196" i="37" s="1"/>
  <c r="R155" i="37"/>
  <c r="W155" i="37" s="1"/>
  <c r="S196" i="37"/>
  <c r="X196" i="37" s="1"/>
  <c r="U74" i="36"/>
  <c r="S197" i="36"/>
  <c r="N33" i="36"/>
  <c r="N74" i="36" s="1"/>
  <c r="N115" i="36" s="1"/>
  <c r="N156" i="36" s="1"/>
  <c r="N197" i="36" s="1"/>
  <c r="R33" i="36"/>
  <c r="U155" i="37"/>
  <c r="R73" i="37"/>
  <c r="W73" i="37" s="1"/>
  <c r="S114" i="37"/>
  <c r="X114" i="37" s="1"/>
  <c r="U115" i="36"/>
  <c r="AD32" i="37"/>
  <c r="AF32" i="37"/>
  <c r="AE32" i="37"/>
  <c r="AL33" i="37"/>
  <c r="AK33" i="37"/>
  <c r="AJ33" i="37"/>
  <c r="AD73" i="37"/>
  <c r="AE73" i="37"/>
  <c r="AF73" i="37"/>
  <c r="AD33" i="37"/>
  <c r="AE33" i="37"/>
  <c r="AF33" i="37"/>
  <c r="AF156" i="37"/>
  <c r="AE156" i="37"/>
  <c r="AD156" i="37"/>
  <c r="AD196" i="37"/>
  <c r="AF196" i="37"/>
  <c r="AE196" i="37"/>
  <c r="AK156" i="37"/>
  <c r="AL156" i="37"/>
  <c r="AJ156" i="37"/>
  <c r="AE197" i="37"/>
  <c r="AF197" i="37"/>
  <c r="AD197" i="37"/>
  <c r="AE74" i="37"/>
  <c r="AD74" i="37"/>
  <c r="AF74" i="37"/>
  <c r="AJ74" i="37"/>
  <c r="AL74" i="37"/>
  <c r="AK74" i="37"/>
  <c r="AJ114" i="37"/>
  <c r="AK114" i="37"/>
  <c r="AL114" i="37"/>
  <c r="DP758" i="35"/>
  <c r="DV757" i="35"/>
  <c r="DU757" i="35"/>
  <c r="DW757" i="35"/>
  <c r="DX757" i="35"/>
  <c r="DT757" i="35"/>
  <c r="DC759" i="35"/>
  <c r="DY758" i="35"/>
  <c r="DF759" i="35"/>
  <c r="EB758" i="35"/>
  <c r="DD759" i="35"/>
  <c r="DZ758" i="35"/>
  <c r="DE759" i="35"/>
  <c r="EA758" i="35"/>
  <c r="DG759" i="35"/>
  <c r="EC758" i="35"/>
  <c r="CJ758" i="35"/>
  <c r="CK758" i="35" s="1"/>
  <c r="CE759" i="35"/>
  <c r="DL759" i="35" s="1"/>
  <c r="CD759" i="35"/>
  <c r="CI759" i="35"/>
  <c r="BY760" i="35"/>
  <c r="BZ760" i="35"/>
  <c r="BX760" i="35"/>
  <c r="CH760" i="35"/>
  <c r="BK108" i="47"/>
  <c r="BK106" i="47"/>
  <c r="BP105" i="47"/>
  <c r="BP104" i="47"/>
  <c r="BK105" i="47"/>
  <c r="BP108" i="47"/>
  <c r="BP107" i="47"/>
  <c r="BK104" i="47"/>
  <c r="BK107" i="47"/>
  <c r="BP106" i="47"/>
  <c r="L155" i="46" l="1"/>
  <c r="L156" i="46"/>
  <c r="T156" i="46" s="1"/>
  <c r="L197" i="46"/>
  <c r="T197" i="46" s="1"/>
  <c r="L114" i="46"/>
  <c r="T114" i="46" s="1"/>
  <c r="L32" i="46"/>
  <c r="T32" i="46" s="1"/>
  <c r="L73" i="46"/>
  <c r="L33" i="46"/>
  <c r="T33" i="46" s="1"/>
  <c r="L115" i="46"/>
  <c r="T115" i="46" s="1"/>
  <c r="L74" i="46"/>
  <c r="L196" i="46"/>
  <c r="V75" i="36"/>
  <c r="AA75" i="36" s="1"/>
  <c r="V74" i="36"/>
  <c r="AA74" i="36" s="1"/>
  <c r="Z198" i="36"/>
  <c r="AE198" i="36" s="1"/>
  <c r="Z197" i="36"/>
  <c r="AE197" i="36" s="1"/>
  <c r="Y34" i="36"/>
  <c r="AD34" i="36" s="1"/>
  <c r="Y33" i="36"/>
  <c r="AD33" i="36" s="1"/>
  <c r="Z196" i="37"/>
  <c r="Z155" i="37"/>
  <c r="X34" i="36"/>
  <c r="AC34" i="36" s="1"/>
  <c r="X33" i="36"/>
  <c r="AC33" i="36" s="1"/>
  <c r="W116" i="36"/>
  <c r="AB116" i="36" s="1"/>
  <c r="W115" i="36"/>
  <c r="AB115" i="36" s="1"/>
  <c r="Z73" i="37"/>
  <c r="Z32" i="37"/>
  <c r="Y198" i="36"/>
  <c r="AD198" i="36" s="1"/>
  <c r="Y197" i="36"/>
  <c r="AD197" i="36" s="1"/>
  <c r="V197" i="36"/>
  <c r="AA197" i="36" s="1"/>
  <c r="V198" i="36"/>
  <c r="AA198" i="36" s="1"/>
  <c r="X197" i="36"/>
  <c r="AC197" i="36" s="1"/>
  <c r="X198" i="36"/>
  <c r="AC198" i="36" s="1"/>
  <c r="Z33" i="36"/>
  <c r="AE33" i="36" s="1"/>
  <c r="Z34" i="36"/>
  <c r="AE34" i="36" s="1"/>
  <c r="Y156" i="36"/>
  <c r="AD156" i="36" s="1"/>
  <c r="Y157" i="36"/>
  <c r="AD157" i="36" s="1"/>
  <c r="V157" i="36"/>
  <c r="AA157" i="36" s="1"/>
  <c r="V156" i="36"/>
  <c r="AA156" i="36" s="1"/>
  <c r="X157" i="36"/>
  <c r="AC157" i="36" s="1"/>
  <c r="X156" i="36"/>
  <c r="AC156" i="36" s="1"/>
  <c r="Y116" i="36"/>
  <c r="AD116" i="36" s="1"/>
  <c r="Y115" i="36"/>
  <c r="AD115" i="36" s="1"/>
  <c r="V115" i="36"/>
  <c r="AA115" i="36" s="1"/>
  <c r="V116" i="36"/>
  <c r="AA116" i="36" s="1"/>
  <c r="X115" i="36"/>
  <c r="AC115" i="36" s="1"/>
  <c r="X116" i="36"/>
  <c r="AC116" i="36" s="1"/>
  <c r="Z197" i="37"/>
  <c r="W34" i="36"/>
  <c r="AB34" i="36" s="1"/>
  <c r="W33" i="36"/>
  <c r="AB33" i="36" s="1"/>
  <c r="X75" i="36"/>
  <c r="AC75" i="36" s="1"/>
  <c r="X74" i="36"/>
  <c r="AC74" i="36" s="1"/>
  <c r="V33" i="36"/>
  <c r="AA33" i="36" s="1"/>
  <c r="V34" i="36"/>
  <c r="AA34" i="36" s="1"/>
  <c r="Z74" i="36"/>
  <c r="AE74" i="36" s="1"/>
  <c r="Z75" i="36"/>
  <c r="AE75" i="36" s="1"/>
  <c r="Z116" i="36"/>
  <c r="AE116" i="36" s="1"/>
  <c r="Z115" i="36"/>
  <c r="AE115" i="36" s="1"/>
  <c r="W75" i="36"/>
  <c r="AB75" i="36" s="1"/>
  <c r="W74" i="36"/>
  <c r="AB74" i="36" s="1"/>
  <c r="Y74" i="36"/>
  <c r="AD74" i="36" s="1"/>
  <c r="Y75" i="36"/>
  <c r="AD75" i="36" s="1"/>
  <c r="W198" i="36"/>
  <c r="AB198" i="36" s="1"/>
  <c r="W197" i="36"/>
  <c r="AB197" i="36" s="1"/>
  <c r="Z157" i="36"/>
  <c r="AE157" i="36" s="1"/>
  <c r="Z156" i="36"/>
  <c r="AE156" i="36" s="1"/>
  <c r="W156" i="36"/>
  <c r="AB156" i="36" s="1"/>
  <c r="W157" i="36"/>
  <c r="AB157" i="36" s="1"/>
  <c r="DP759" i="35"/>
  <c r="DV758" i="35"/>
  <c r="DU758" i="35"/>
  <c r="DT758" i="35"/>
  <c r="DX758" i="35"/>
  <c r="DW758" i="35"/>
  <c r="DE760" i="35"/>
  <c r="EA759" i="35"/>
  <c r="DG760" i="35"/>
  <c r="EC759" i="35"/>
  <c r="DD760" i="35"/>
  <c r="DZ759" i="35"/>
  <c r="DF760" i="35"/>
  <c r="DC760" i="35"/>
  <c r="DY759" i="35"/>
  <c r="DK759" i="35"/>
  <c r="EB759" i="35" s="1"/>
  <c r="CJ759" i="35"/>
  <c r="CK759" i="35" s="1"/>
  <c r="CE760" i="35"/>
  <c r="DL760" i="35" s="1"/>
  <c r="CD760" i="35"/>
  <c r="CI760" i="35"/>
  <c r="BX761" i="35"/>
  <c r="BY761" i="35"/>
  <c r="BZ761" i="35"/>
  <c r="CH761" i="35"/>
  <c r="O73" i="46" l="1"/>
  <c r="T73" i="46"/>
  <c r="O196" i="46"/>
  <c r="T196" i="46"/>
  <c r="O74" i="46"/>
  <c r="T74" i="46"/>
  <c r="O155" i="46"/>
  <c r="T155" i="46"/>
  <c r="M115" i="46"/>
  <c r="P115" i="46"/>
  <c r="Q115" i="46"/>
  <c r="M73" i="46"/>
  <c r="Q73" i="46"/>
  <c r="P73" i="46"/>
  <c r="P114" i="46"/>
  <c r="Q114" i="46"/>
  <c r="O115" i="46"/>
  <c r="Q197" i="46"/>
  <c r="P197" i="46"/>
  <c r="O114" i="46"/>
  <c r="M196" i="46"/>
  <c r="P196" i="46"/>
  <c r="Q196" i="46"/>
  <c r="Q156" i="46"/>
  <c r="P156" i="46"/>
  <c r="O197" i="46"/>
  <c r="M74" i="46"/>
  <c r="P74" i="46"/>
  <c r="Q74" i="46"/>
  <c r="M155" i="46"/>
  <c r="P155" i="46"/>
  <c r="Q155" i="46"/>
  <c r="O156" i="46"/>
  <c r="M114" i="46"/>
  <c r="O32" i="46"/>
  <c r="M32" i="46"/>
  <c r="M197" i="46"/>
  <c r="M33" i="46"/>
  <c r="M156" i="46"/>
  <c r="P33" i="46"/>
  <c r="Q33" i="46"/>
  <c r="O33" i="46"/>
  <c r="P32" i="46"/>
  <c r="Q32" i="46"/>
  <c r="J74" i="33"/>
  <c r="N74" i="33" s="1"/>
  <c r="J115" i="33"/>
  <c r="L115" i="33" s="1"/>
  <c r="J196" i="33"/>
  <c r="M196" i="33" s="1"/>
  <c r="J114" i="33"/>
  <c r="L114" i="33" s="1"/>
  <c r="J155" i="33"/>
  <c r="J156" i="33"/>
  <c r="N156" i="33" s="1"/>
  <c r="J197" i="33"/>
  <c r="M197" i="33" s="1"/>
  <c r="J73" i="33"/>
  <c r="T73" i="33" s="1"/>
  <c r="AL74" i="36"/>
  <c r="AG74" i="36"/>
  <c r="AQ74" i="36"/>
  <c r="AL33" i="36"/>
  <c r="AG33" i="36"/>
  <c r="AQ33" i="36"/>
  <c r="AS115" i="36"/>
  <c r="AN115" i="36"/>
  <c r="AI115" i="36"/>
  <c r="AT115" i="36"/>
  <c r="AJ115" i="36"/>
  <c r="AO115" i="36"/>
  <c r="AG34" i="36"/>
  <c r="AQ34" i="36"/>
  <c r="AL34" i="36"/>
  <c r="AJ156" i="36"/>
  <c r="AO156" i="36"/>
  <c r="AT156" i="36"/>
  <c r="AO75" i="36"/>
  <c r="AJ75" i="36"/>
  <c r="AT75" i="36"/>
  <c r="AP33" i="36"/>
  <c r="AF33" i="36"/>
  <c r="AK33" i="36"/>
  <c r="AH74" i="36"/>
  <c r="AR74" i="36"/>
  <c r="AM74" i="36"/>
  <c r="AK116" i="36"/>
  <c r="AP116" i="36"/>
  <c r="AF116" i="36"/>
  <c r="AI157" i="36"/>
  <c r="AS157" i="36"/>
  <c r="AN157" i="36"/>
  <c r="AT33" i="36"/>
  <c r="AW33" i="36" s="1"/>
  <c r="AO33" i="36"/>
  <c r="AJ33" i="36"/>
  <c r="AL116" i="36"/>
  <c r="AQ116" i="36"/>
  <c r="AG116" i="36"/>
  <c r="AJ198" i="36"/>
  <c r="AT198" i="36"/>
  <c r="AW198" i="36" s="1"/>
  <c r="AO198" i="36"/>
  <c r="AT116" i="36"/>
  <c r="AJ116" i="36"/>
  <c r="AO116" i="36"/>
  <c r="AR115" i="36"/>
  <c r="AH115" i="36"/>
  <c r="AM115" i="36"/>
  <c r="AJ34" i="36"/>
  <c r="AT34" i="36"/>
  <c r="AO34" i="36"/>
  <c r="AF198" i="36"/>
  <c r="AK198" i="36"/>
  <c r="AP198" i="36"/>
  <c r="AH34" i="36"/>
  <c r="AR34" i="36"/>
  <c r="AM34" i="36"/>
  <c r="AP156" i="36"/>
  <c r="AF156" i="36"/>
  <c r="AK156" i="36"/>
  <c r="AI156" i="36"/>
  <c r="AS156" i="36"/>
  <c r="AN156" i="36"/>
  <c r="AM197" i="36"/>
  <c r="AH197" i="36"/>
  <c r="AR197" i="36"/>
  <c r="AK197" i="36"/>
  <c r="AP197" i="36"/>
  <c r="AF197" i="36"/>
  <c r="AL115" i="36"/>
  <c r="AG115" i="36"/>
  <c r="AQ115" i="36"/>
  <c r="AM33" i="36"/>
  <c r="AH33" i="36"/>
  <c r="AR33" i="36"/>
  <c r="AN34" i="36"/>
  <c r="AI34" i="36"/>
  <c r="AS34" i="36"/>
  <c r="AL198" i="36"/>
  <c r="AG198" i="36"/>
  <c r="AQ198" i="36"/>
  <c r="AN75" i="36"/>
  <c r="AI75" i="36"/>
  <c r="AS75" i="36"/>
  <c r="AT74" i="36"/>
  <c r="AO74" i="36"/>
  <c r="AJ74" i="36"/>
  <c r="AM116" i="36"/>
  <c r="AH116" i="36"/>
  <c r="AR116" i="36"/>
  <c r="AF115" i="36"/>
  <c r="AP115" i="36"/>
  <c r="AK115" i="36"/>
  <c r="AF157" i="36"/>
  <c r="AP157" i="36"/>
  <c r="AK157" i="36"/>
  <c r="AI74" i="36"/>
  <c r="AN74" i="36"/>
  <c r="AS74" i="36"/>
  <c r="AR75" i="36"/>
  <c r="AM75" i="36"/>
  <c r="AH75" i="36"/>
  <c r="AF74" i="36"/>
  <c r="AK74" i="36"/>
  <c r="AP74" i="36"/>
  <c r="AN197" i="36"/>
  <c r="AS197" i="36"/>
  <c r="AI197" i="36"/>
  <c r="AI33" i="36"/>
  <c r="AS33" i="36"/>
  <c r="AN33" i="36"/>
  <c r="AT157" i="36"/>
  <c r="AJ157" i="36"/>
  <c r="AO157" i="36"/>
  <c r="AP34" i="36"/>
  <c r="AF34" i="36"/>
  <c r="AK34" i="36"/>
  <c r="AR157" i="36"/>
  <c r="AH157" i="36"/>
  <c r="AM157" i="36"/>
  <c r="AH198" i="36"/>
  <c r="AR198" i="36"/>
  <c r="AM198" i="36"/>
  <c r="AI198" i="36"/>
  <c r="AS198" i="36"/>
  <c r="AN198" i="36"/>
  <c r="AT197" i="36"/>
  <c r="AO197" i="36"/>
  <c r="AJ197" i="36"/>
  <c r="AF75" i="36"/>
  <c r="AP75" i="36"/>
  <c r="AK75" i="36"/>
  <c r="AQ157" i="36"/>
  <c r="AG157" i="36"/>
  <c r="AL157" i="36"/>
  <c r="AG156" i="36"/>
  <c r="AQ156" i="36"/>
  <c r="AL156" i="36"/>
  <c r="AL75" i="36"/>
  <c r="AQ75" i="36"/>
  <c r="AG75" i="36"/>
  <c r="AG197" i="36"/>
  <c r="AQ197" i="36"/>
  <c r="AL197" i="36"/>
  <c r="AR156" i="36"/>
  <c r="AM156" i="36"/>
  <c r="AH156" i="36"/>
  <c r="AN116" i="36"/>
  <c r="AS116" i="36"/>
  <c r="AI116" i="36"/>
  <c r="DP760" i="35"/>
  <c r="DQ759" i="35"/>
  <c r="DW759" i="35"/>
  <c r="DV759" i="35"/>
  <c r="DX759" i="35"/>
  <c r="DT759" i="35"/>
  <c r="DU759" i="35"/>
  <c r="DC761" i="35"/>
  <c r="DY760" i="35"/>
  <c r="DF761" i="35"/>
  <c r="DD761" i="35"/>
  <c r="DZ760" i="35"/>
  <c r="DG761" i="35"/>
  <c r="EC760" i="35"/>
  <c r="DE761" i="35"/>
  <c r="EA760" i="35"/>
  <c r="DK760" i="35"/>
  <c r="EB760" i="35" s="1"/>
  <c r="BX762" i="35"/>
  <c r="BZ762" i="35"/>
  <c r="BY762" i="35"/>
  <c r="CH762" i="35"/>
  <c r="CJ760" i="35"/>
  <c r="CK760" i="35" s="1"/>
  <c r="CE761" i="35"/>
  <c r="DL761" i="35" s="1"/>
  <c r="CD761" i="35"/>
  <c r="CI761" i="35"/>
  <c r="AW157" i="36" l="1"/>
  <c r="AW197" i="36"/>
  <c r="AW34" i="36"/>
  <c r="AW74" i="36"/>
  <c r="AW75" i="36"/>
  <c r="AW116" i="36"/>
  <c r="AW156" i="36"/>
  <c r="AW115" i="36"/>
  <c r="N115" i="33"/>
  <c r="T74" i="33"/>
  <c r="T115" i="33"/>
  <c r="T196" i="33"/>
  <c r="L74" i="33"/>
  <c r="M115" i="33"/>
  <c r="N196" i="33"/>
  <c r="P74" i="33"/>
  <c r="P115" i="33"/>
  <c r="M73" i="33"/>
  <c r="M74" i="33"/>
  <c r="T156" i="33"/>
  <c r="P196" i="33"/>
  <c r="T197" i="33"/>
  <c r="M156" i="33"/>
  <c r="L196" i="33"/>
  <c r="N114" i="33"/>
  <c r="T155" i="33"/>
  <c r="L156" i="33"/>
  <c r="P155" i="33"/>
  <c r="P114" i="33"/>
  <c r="M155" i="33"/>
  <c r="N197" i="33"/>
  <c r="L155" i="33"/>
  <c r="P156" i="33"/>
  <c r="L197" i="33"/>
  <c r="N73" i="33"/>
  <c r="L73" i="33"/>
  <c r="N155" i="33"/>
  <c r="M114" i="33"/>
  <c r="P197" i="33"/>
  <c r="P73" i="33"/>
  <c r="T114" i="33"/>
  <c r="DP761" i="35"/>
  <c r="DQ760" i="35"/>
  <c r="DV760" i="35"/>
  <c r="DX760" i="35"/>
  <c r="DU760" i="35"/>
  <c r="DW760" i="35"/>
  <c r="DT760" i="35"/>
  <c r="DE762" i="35"/>
  <c r="EA761" i="35"/>
  <c r="DG762" i="35"/>
  <c r="EC761" i="35"/>
  <c r="DD762" i="35"/>
  <c r="DZ761" i="35"/>
  <c r="DF762" i="35"/>
  <c r="DC762" i="35"/>
  <c r="DY761" i="35"/>
  <c r="DK761" i="35"/>
  <c r="EB761" i="35" s="1"/>
  <c r="CJ761" i="35"/>
  <c r="CK761" i="35" s="1"/>
  <c r="CD762" i="35"/>
  <c r="DK762" i="35" s="1"/>
  <c r="CE762" i="35"/>
  <c r="DL762" i="35" s="1"/>
  <c r="CI762" i="35"/>
  <c r="BZ763" i="35"/>
  <c r="BX763" i="35"/>
  <c r="BY763" i="35"/>
  <c r="CH763" i="35"/>
  <c r="DQ762" i="35" l="1"/>
  <c r="DP762" i="35"/>
  <c r="DQ761" i="35"/>
  <c r="DX761" i="35"/>
  <c r="DT761" i="35"/>
  <c r="DU761" i="35"/>
  <c r="DV761" i="35"/>
  <c r="DW761" i="35"/>
  <c r="DC763" i="35"/>
  <c r="DY762" i="35"/>
  <c r="DF763" i="35"/>
  <c r="EB762" i="35"/>
  <c r="DD763" i="35"/>
  <c r="DZ762" i="35"/>
  <c r="DG763" i="35"/>
  <c r="EC762" i="35"/>
  <c r="DE763" i="35"/>
  <c r="EA762" i="35"/>
  <c r="CJ762" i="35"/>
  <c r="CK762" i="35" s="1"/>
  <c r="CD763" i="35"/>
  <c r="CE763" i="35"/>
  <c r="DL763" i="35" s="1"/>
  <c r="CI763" i="35"/>
  <c r="BX764" i="35"/>
  <c r="BY764" i="35"/>
  <c r="BZ764" i="35"/>
  <c r="CH764" i="35"/>
  <c r="DP763" i="35" l="1"/>
  <c r="DV762" i="35"/>
  <c r="DU762" i="35"/>
  <c r="DW762" i="35"/>
  <c r="DX762" i="35"/>
  <c r="DT762" i="35"/>
  <c r="DG764" i="35"/>
  <c r="EC763" i="35"/>
  <c r="DE764" i="35"/>
  <c r="EA763" i="35"/>
  <c r="DD764" i="35"/>
  <c r="DZ763" i="35"/>
  <c r="DF764" i="35"/>
  <c r="DC764" i="35"/>
  <c r="DY763" i="35"/>
  <c r="DK763" i="35"/>
  <c r="EB763" i="35" s="1"/>
  <c r="CJ763" i="35"/>
  <c r="CK763" i="35" s="1"/>
  <c r="CD764" i="35"/>
  <c r="CE764" i="35"/>
  <c r="DL764" i="35" s="1"/>
  <c r="CI764" i="35"/>
  <c r="BX765" i="35"/>
  <c r="BZ765" i="35"/>
  <c r="BY765" i="35"/>
  <c r="CH765" i="35"/>
  <c r="DP764" i="35" l="1"/>
  <c r="DQ763" i="35"/>
  <c r="DV763" i="35"/>
  <c r="DU763" i="35"/>
  <c r="DW763" i="35"/>
  <c r="DX763" i="35"/>
  <c r="DT763" i="35"/>
  <c r="DC765" i="35"/>
  <c r="DY764" i="35"/>
  <c r="DF765" i="35"/>
  <c r="DD765" i="35"/>
  <c r="DZ764" i="35"/>
  <c r="DE765" i="35"/>
  <c r="EA764" i="35"/>
  <c r="DG765" i="35"/>
  <c r="EC764" i="35"/>
  <c r="DK764" i="35"/>
  <c r="EB764" i="35" s="1"/>
  <c r="BY766" i="35"/>
  <c r="BZ766" i="35"/>
  <c r="BX766" i="35"/>
  <c r="CH766" i="35"/>
  <c r="CJ764" i="35"/>
  <c r="CK764" i="35" s="1"/>
  <c r="CE765" i="35"/>
  <c r="DL765" i="35" s="1"/>
  <c r="CD765" i="35"/>
  <c r="CI765" i="35"/>
  <c r="DP765" i="35" l="1"/>
  <c r="DQ764" i="35"/>
  <c r="DV764" i="35"/>
  <c r="DU764" i="35"/>
  <c r="DX764" i="35"/>
  <c r="DW764" i="35"/>
  <c r="DT764" i="35"/>
  <c r="DE766" i="35"/>
  <c r="EA765" i="35"/>
  <c r="DG766" i="35"/>
  <c r="EC765" i="35"/>
  <c r="DD766" i="35"/>
  <c r="DZ765" i="35"/>
  <c r="DF766" i="35"/>
  <c r="DC766" i="35"/>
  <c r="DY765" i="35"/>
  <c r="DK765" i="35"/>
  <c r="EB765" i="35" s="1"/>
  <c r="CJ765" i="35"/>
  <c r="CK765" i="35" s="1"/>
  <c r="CE766" i="35"/>
  <c r="DL766" i="35" s="1"/>
  <c r="CD766" i="35"/>
  <c r="CI766" i="35"/>
  <c r="BX767" i="35"/>
  <c r="BY767" i="35"/>
  <c r="BZ767" i="35"/>
  <c r="CH767" i="35"/>
  <c r="DP766" i="35" l="1"/>
  <c r="DQ765" i="35"/>
  <c r="DX765" i="35"/>
  <c r="DU765" i="35"/>
  <c r="DV765" i="35"/>
  <c r="DW765" i="35"/>
  <c r="DT765" i="35"/>
  <c r="DF767" i="35"/>
  <c r="DC767" i="35"/>
  <c r="DY766" i="35"/>
  <c r="DD767" i="35"/>
  <c r="DZ766" i="35"/>
  <c r="DG767" i="35"/>
  <c r="EC766" i="35"/>
  <c r="DE767" i="35"/>
  <c r="EA766" i="35"/>
  <c r="DK766" i="35"/>
  <c r="EB766" i="35" s="1"/>
  <c r="CJ766" i="35"/>
  <c r="CK766" i="35" s="1"/>
  <c r="CE767" i="35"/>
  <c r="DL767" i="35" s="1"/>
  <c r="CD767" i="35"/>
  <c r="DK767" i="35" s="1"/>
  <c r="CI767" i="35"/>
  <c r="BZ768" i="35"/>
  <c r="BX768" i="35"/>
  <c r="BY768" i="35"/>
  <c r="CH768" i="35"/>
  <c r="DP767" i="35" l="1"/>
  <c r="DQ767" i="35"/>
  <c r="DQ766" i="35"/>
  <c r="DV766" i="35"/>
  <c r="DW766" i="35"/>
  <c r="DX766" i="35"/>
  <c r="DT766" i="35"/>
  <c r="DU766" i="35"/>
  <c r="DG768" i="35"/>
  <c r="EC767" i="35"/>
  <c r="DE768" i="35"/>
  <c r="EA767" i="35"/>
  <c r="DD768" i="35"/>
  <c r="DZ767" i="35"/>
  <c r="DC768" i="35"/>
  <c r="DY767" i="35"/>
  <c r="DF768" i="35"/>
  <c r="EB767" i="35"/>
  <c r="CJ767" i="35"/>
  <c r="CK767" i="35" s="1"/>
  <c r="CD768" i="35"/>
  <c r="DK768" i="35" s="1"/>
  <c r="CE768" i="35"/>
  <c r="DL768" i="35" s="1"/>
  <c r="DQ768" i="35" s="1"/>
  <c r="CI768" i="35"/>
  <c r="BZ769" i="35"/>
  <c r="BY769" i="35"/>
  <c r="BX769" i="35"/>
  <c r="CH769" i="35"/>
  <c r="DP768" i="35" l="1"/>
  <c r="DV767" i="35"/>
  <c r="DU767" i="35"/>
  <c r="DW767" i="35"/>
  <c r="DX767" i="35"/>
  <c r="DT767" i="35"/>
  <c r="DC769" i="35"/>
  <c r="DY768" i="35"/>
  <c r="DF769" i="35"/>
  <c r="EB768" i="35"/>
  <c r="DD769" i="35"/>
  <c r="DZ768" i="35"/>
  <c r="DE769" i="35"/>
  <c r="EA768" i="35"/>
  <c r="DG769" i="35"/>
  <c r="EC768" i="35"/>
  <c r="CJ768" i="35"/>
  <c r="CK768" i="35" s="1"/>
  <c r="CE769" i="35"/>
  <c r="DL769" i="35" s="1"/>
  <c r="CD769" i="35"/>
  <c r="DK769" i="35" s="1"/>
  <c r="CI769" i="35"/>
  <c r="BZ770" i="35"/>
  <c r="BX770" i="35"/>
  <c r="BY770" i="35"/>
  <c r="CH770" i="35"/>
  <c r="DP769" i="35" l="1"/>
  <c r="DQ769" i="35"/>
  <c r="DV768" i="35"/>
  <c r="DX768" i="35"/>
  <c r="DW768" i="35"/>
  <c r="DU768" i="35"/>
  <c r="DT768" i="35"/>
  <c r="DE770" i="35"/>
  <c r="EA769" i="35"/>
  <c r="DG770" i="35"/>
  <c r="EC769" i="35"/>
  <c r="DD770" i="35"/>
  <c r="DZ769" i="35"/>
  <c r="DF770" i="35"/>
  <c r="EB769" i="35"/>
  <c r="DC770" i="35"/>
  <c r="DY769" i="35"/>
  <c r="BZ771" i="35"/>
  <c r="BX771" i="35"/>
  <c r="BY771" i="35"/>
  <c r="CH771" i="35"/>
  <c r="CJ769" i="35"/>
  <c r="CK769" i="35" s="1"/>
  <c r="CD770" i="35"/>
  <c r="DK770" i="35" s="1"/>
  <c r="CE770" i="35"/>
  <c r="DL770" i="35" s="1"/>
  <c r="CI770" i="35"/>
  <c r="DP770" i="35" l="1"/>
  <c r="DQ770" i="35"/>
  <c r="DX769" i="35"/>
  <c r="DT769" i="35"/>
  <c r="DW769" i="35"/>
  <c r="DV769" i="35"/>
  <c r="DU769" i="35"/>
  <c r="DF771" i="35"/>
  <c r="EB770" i="35"/>
  <c r="DC771" i="35"/>
  <c r="DY770" i="35"/>
  <c r="DD771" i="35"/>
  <c r="DZ770" i="35"/>
  <c r="DG771" i="35"/>
  <c r="EC770" i="35"/>
  <c r="DE771" i="35"/>
  <c r="EA770" i="35"/>
  <c r="CJ770" i="35"/>
  <c r="CK770" i="35" s="1"/>
  <c r="CD771" i="35"/>
  <c r="DK771" i="35" s="1"/>
  <c r="CE771" i="35"/>
  <c r="DL771" i="35" s="1"/>
  <c r="CI771" i="35"/>
  <c r="BX772" i="35"/>
  <c r="BY772" i="35"/>
  <c r="BZ772" i="35"/>
  <c r="CH772" i="35"/>
  <c r="DQ771" i="35" l="1"/>
  <c r="DP771" i="35"/>
  <c r="DV770" i="35"/>
  <c r="DU770" i="35"/>
  <c r="DW770" i="35"/>
  <c r="DX770" i="35"/>
  <c r="DT770" i="35"/>
  <c r="DG772" i="35"/>
  <c r="EC771" i="35"/>
  <c r="DE772" i="35"/>
  <c r="EA771" i="35"/>
  <c r="DD772" i="35"/>
  <c r="DZ771" i="35"/>
  <c r="DC772" i="35"/>
  <c r="DY771" i="35"/>
  <c r="DF772" i="35"/>
  <c r="EB771" i="35"/>
  <c r="CJ771" i="35"/>
  <c r="CK771" i="35" s="1"/>
  <c r="CE772" i="35"/>
  <c r="DL772" i="35" s="1"/>
  <c r="CD772" i="35"/>
  <c r="DK772" i="35" s="1"/>
  <c r="CI772" i="35"/>
  <c r="BY773" i="35"/>
  <c r="BX773" i="35"/>
  <c r="BZ773" i="35"/>
  <c r="CH773" i="35"/>
  <c r="DP772" i="35" l="1"/>
  <c r="DQ772" i="35"/>
  <c r="DU771" i="35"/>
  <c r="DV771" i="35"/>
  <c r="DW771" i="35"/>
  <c r="DX771" i="35"/>
  <c r="DT771" i="35"/>
  <c r="DC773" i="35"/>
  <c r="DY772" i="35"/>
  <c r="DF773" i="35"/>
  <c r="EB772" i="35"/>
  <c r="DD773" i="35"/>
  <c r="DZ772" i="35"/>
  <c r="DE773" i="35"/>
  <c r="EA772" i="35"/>
  <c r="DG773" i="35"/>
  <c r="EC772" i="35"/>
  <c r="CJ772" i="35"/>
  <c r="CK772" i="35" s="1"/>
  <c r="CE773" i="35"/>
  <c r="DL773" i="35" s="1"/>
  <c r="CD773" i="35"/>
  <c r="CI773" i="35"/>
  <c r="BX774" i="35"/>
  <c r="BY774" i="35"/>
  <c r="BZ774" i="35"/>
  <c r="CH774" i="35"/>
  <c r="DP773" i="35" l="1"/>
  <c r="DV772" i="35"/>
  <c r="DW772" i="35"/>
  <c r="DU772" i="35"/>
  <c r="DX772" i="35"/>
  <c r="DT772" i="35"/>
  <c r="DE774" i="35"/>
  <c r="EA773" i="35"/>
  <c r="DG774" i="35"/>
  <c r="EC773" i="35"/>
  <c r="DD774" i="35"/>
  <c r="DZ773" i="35"/>
  <c r="DF774" i="35"/>
  <c r="DC774" i="35"/>
  <c r="DY773" i="35"/>
  <c r="DK773" i="35"/>
  <c r="EB773" i="35" s="1"/>
  <c r="BX775" i="35"/>
  <c r="BZ775" i="35"/>
  <c r="BY775" i="35"/>
  <c r="CH775" i="35"/>
  <c r="CJ773" i="35"/>
  <c r="CK773" i="35" s="1"/>
  <c r="CD774" i="35"/>
  <c r="CE774" i="35"/>
  <c r="DL774" i="35" s="1"/>
  <c r="CI774" i="35"/>
  <c r="DP774" i="35" l="1"/>
  <c r="DQ773" i="35"/>
  <c r="DV773" i="35"/>
  <c r="DX773" i="35"/>
  <c r="DW773" i="35"/>
  <c r="DT773" i="35"/>
  <c r="DU773" i="35"/>
  <c r="DC775" i="35"/>
  <c r="DY774" i="35"/>
  <c r="DF775" i="35"/>
  <c r="DD775" i="35"/>
  <c r="DZ774" i="35"/>
  <c r="DG775" i="35"/>
  <c r="EC774" i="35"/>
  <c r="DE775" i="35"/>
  <c r="EA774" i="35"/>
  <c r="DK774" i="35"/>
  <c r="EB774" i="35" s="1"/>
  <c r="CJ774" i="35"/>
  <c r="CK774" i="35" s="1"/>
  <c r="CD775" i="35"/>
  <c r="DK775" i="35" s="1"/>
  <c r="CE775" i="35"/>
  <c r="DL775" i="35" s="1"/>
  <c r="CI775" i="35"/>
  <c r="BY776" i="35"/>
  <c r="BZ776" i="35"/>
  <c r="BX776" i="35"/>
  <c r="CH776" i="35"/>
  <c r="DP775" i="35" l="1"/>
  <c r="DQ775" i="35"/>
  <c r="DQ774" i="35"/>
  <c r="DV774" i="35"/>
  <c r="DU774" i="35"/>
  <c r="DW774" i="35"/>
  <c r="DX774" i="35"/>
  <c r="DT774" i="35"/>
  <c r="DG776" i="35"/>
  <c r="EC775" i="35"/>
  <c r="DE776" i="35"/>
  <c r="EA775" i="35"/>
  <c r="DD776" i="35"/>
  <c r="DZ775" i="35"/>
  <c r="DF776" i="35"/>
  <c r="EB775" i="35"/>
  <c r="DC776" i="35"/>
  <c r="DY775" i="35"/>
  <c r="CJ775" i="35"/>
  <c r="CK775" i="35" s="1"/>
  <c r="CE776" i="35"/>
  <c r="DL776" i="35" s="1"/>
  <c r="CD776" i="35"/>
  <c r="CI776" i="35"/>
  <c r="BX777" i="35"/>
  <c r="BZ777" i="35"/>
  <c r="BY777" i="35"/>
  <c r="CH777" i="35"/>
  <c r="DP776" i="35" l="1"/>
  <c r="DW775" i="35"/>
  <c r="DU775" i="35"/>
  <c r="DV775" i="35"/>
  <c r="DT775" i="35"/>
  <c r="DX775" i="35"/>
  <c r="DF777" i="35"/>
  <c r="DC777" i="35"/>
  <c r="DY776" i="35"/>
  <c r="DD777" i="35"/>
  <c r="DZ776" i="35"/>
  <c r="DE777" i="35"/>
  <c r="EA776" i="35"/>
  <c r="DG777" i="35"/>
  <c r="EC776" i="35"/>
  <c r="DK776" i="35"/>
  <c r="EB776" i="35" s="1"/>
  <c r="CJ776" i="35"/>
  <c r="CK776" i="35" s="1"/>
  <c r="CE777" i="35"/>
  <c r="DL777" i="35" s="1"/>
  <c r="CD777" i="35"/>
  <c r="CI777" i="35"/>
  <c r="BZ778" i="35"/>
  <c r="BY778" i="35"/>
  <c r="BX778" i="35"/>
  <c r="CH778" i="35"/>
  <c r="DP777" i="35" l="1"/>
  <c r="DQ776" i="35"/>
  <c r="DV776" i="35"/>
  <c r="DW776" i="35"/>
  <c r="DX776" i="35"/>
  <c r="DT776" i="35"/>
  <c r="DU776" i="35"/>
  <c r="DG778" i="35"/>
  <c r="EC777" i="35"/>
  <c r="DE778" i="35"/>
  <c r="EA777" i="35"/>
  <c r="DD778" i="35"/>
  <c r="DZ777" i="35"/>
  <c r="DC778" i="35"/>
  <c r="DY777" i="35"/>
  <c r="DF778" i="35"/>
  <c r="DK777" i="35"/>
  <c r="EB777" i="35" s="1"/>
  <c r="CD778" i="35"/>
  <c r="DK778" i="35" s="1"/>
  <c r="CE778" i="35"/>
  <c r="DL778" i="35" s="1"/>
  <c r="CI778" i="35"/>
  <c r="BY779" i="35"/>
  <c r="BX779" i="35"/>
  <c r="BZ779" i="35"/>
  <c r="CH779" i="35"/>
  <c r="CJ777" i="35"/>
  <c r="CK777" i="35" s="1"/>
  <c r="DQ778" i="35" l="1"/>
  <c r="DP778" i="35"/>
  <c r="DQ777" i="35"/>
  <c r="DX777" i="35"/>
  <c r="DW777" i="35"/>
  <c r="DU777" i="35"/>
  <c r="DT777" i="35"/>
  <c r="DV777" i="35"/>
  <c r="DC779" i="35"/>
  <c r="DY778" i="35"/>
  <c r="DF779" i="35"/>
  <c r="EB778" i="35"/>
  <c r="DD779" i="35"/>
  <c r="DZ778" i="35"/>
  <c r="DE779" i="35"/>
  <c r="EA778" i="35"/>
  <c r="DG779" i="35"/>
  <c r="EC778" i="35"/>
  <c r="BX780" i="35"/>
  <c r="BY780" i="35"/>
  <c r="BZ780" i="35"/>
  <c r="CH780" i="35"/>
  <c r="CJ778" i="35"/>
  <c r="CK778" i="35" s="1"/>
  <c r="CE779" i="35"/>
  <c r="DL779" i="35" s="1"/>
  <c r="CD779" i="35"/>
  <c r="CI779" i="35"/>
  <c r="DP779" i="35" l="1"/>
  <c r="DV778" i="35"/>
  <c r="DU778" i="35"/>
  <c r="DW778" i="35"/>
  <c r="DX778" i="35"/>
  <c r="DT778" i="35"/>
  <c r="DE780" i="35"/>
  <c r="EA779" i="35"/>
  <c r="DG780" i="35"/>
  <c r="EC779" i="35"/>
  <c r="DD780" i="35"/>
  <c r="DZ779" i="35"/>
  <c r="DF780" i="35"/>
  <c r="DC780" i="35"/>
  <c r="DY779" i="35"/>
  <c r="DK779" i="35"/>
  <c r="EB779" i="35" s="1"/>
  <c r="CJ779" i="35"/>
  <c r="CK779" i="35" s="1"/>
  <c r="CD780" i="35"/>
  <c r="CE780" i="35"/>
  <c r="DL780" i="35" s="1"/>
  <c r="CI780" i="35"/>
  <c r="BY781" i="35"/>
  <c r="BZ781" i="35"/>
  <c r="BX781" i="35"/>
  <c r="CH781" i="35"/>
  <c r="DP780" i="35" l="1"/>
  <c r="DQ779" i="35"/>
  <c r="DU779" i="35"/>
  <c r="DW779" i="35"/>
  <c r="DX779" i="35"/>
  <c r="DT779" i="35"/>
  <c r="DV779" i="35"/>
  <c r="DC781" i="35"/>
  <c r="DY780" i="35"/>
  <c r="DF781" i="35"/>
  <c r="DD781" i="35"/>
  <c r="DZ780" i="35"/>
  <c r="DG781" i="35"/>
  <c r="EC780" i="35"/>
  <c r="DE781" i="35"/>
  <c r="EA780" i="35"/>
  <c r="DK780" i="35"/>
  <c r="EB780" i="35" s="1"/>
  <c r="CJ780" i="35"/>
  <c r="CK780" i="35" s="1"/>
  <c r="CD781" i="35"/>
  <c r="DK781" i="35" s="1"/>
  <c r="CE781" i="35"/>
  <c r="DL781" i="35" s="1"/>
  <c r="CI781" i="35"/>
  <c r="BX782" i="35"/>
  <c r="BY782" i="35"/>
  <c r="BZ782" i="35"/>
  <c r="CH782" i="35"/>
  <c r="DQ781" i="35" l="1"/>
  <c r="DP781" i="35"/>
  <c r="DQ780" i="35"/>
  <c r="DV780" i="35"/>
  <c r="DU780" i="35"/>
  <c r="DW780" i="35"/>
  <c r="DX780" i="35"/>
  <c r="DT780" i="35"/>
  <c r="DE782" i="35"/>
  <c r="EA781" i="35"/>
  <c r="DG782" i="35"/>
  <c r="EC781" i="35"/>
  <c r="DD782" i="35"/>
  <c r="DZ781" i="35"/>
  <c r="DF782" i="35"/>
  <c r="EB781" i="35"/>
  <c r="DC782" i="35"/>
  <c r="DY781" i="35"/>
  <c r="CJ781" i="35"/>
  <c r="CK781" i="35" s="1"/>
  <c r="CD782" i="35"/>
  <c r="DK782" i="35" s="1"/>
  <c r="CE782" i="35"/>
  <c r="DL782" i="35" s="1"/>
  <c r="DQ782" i="35" s="1"/>
  <c r="CI782" i="35"/>
  <c r="BZ783" i="35"/>
  <c r="BY783" i="35"/>
  <c r="BX783" i="35"/>
  <c r="CH783" i="35"/>
  <c r="DP782" i="35" l="1"/>
  <c r="DW781" i="35"/>
  <c r="DU781" i="35"/>
  <c r="DV781" i="35"/>
  <c r="DX781" i="35"/>
  <c r="DT781" i="35"/>
  <c r="DF783" i="35"/>
  <c r="EB782" i="35"/>
  <c r="DC783" i="35"/>
  <c r="DY782" i="35"/>
  <c r="DD783" i="35"/>
  <c r="DZ782" i="35"/>
  <c r="DG783" i="35"/>
  <c r="EC782" i="35"/>
  <c r="DE783" i="35"/>
  <c r="EA782" i="35"/>
  <c r="CJ782" i="35"/>
  <c r="CK782" i="35" s="1"/>
  <c r="CD783" i="35"/>
  <c r="DK783" i="35" s="1"/>
  <c r="CE783" i="35"/>
  <c r="DL783" i="35" s="1"/>
  <c r="CI783" i="35"/>
  <c r="BY784" i="35"/>
  <c r="BX784" i="35"/>
  <c r="BZ784" i="35"/>
  <c r="CH784" i="35"/>
  <c r="DP783" i="35" l="1"/>
  <c r="DQ783" i="35"/>
  <c r="DV782" i="35"/>
  <c r="DW782" i="35"/>
  <c r="DU782" i="35"/>
  <c r="DT782" i="35"/>
  <c r="DX782" i="35"/>
  <c r="DG784" i="35"/>
  <c r="EC783" i="35"/>
  <c r="DE784" i="35"/>
  <c r="EA783" i="35"/>
  <c r="DD784" i="35"/>
  <c r="DZ783" i="35"/>
  <c r="DC784" i="35"/>
  <c r="DY783" i="35"/>
  <c r="DF784" i="35"/>
  <c r="EB783" i="35"/>
  <c r="CJ783" i="35"/>
  <c r="CK783" i="35" s="1"/>
  <c r="CD784" i="35"/>
  <c r="DK784" i="35" s="1"/>
  <c r="CE784" i="35"/>
  <c r="DL784" i="35" s="1"/>
  <c r="DQ784" i="35" s="1"/>
  <c r="CI784" i="35"/>
  <c r="BY785" i="35"/>
  <c r="BZ785" i="35"/>
  <c r="BX785" i="35"/>
  <c r="CH785" i="35"/>
  <c r="DP784" i="35" l="1"/>
  <c r="DU783" i="35"/>
  <c r="DX783" i="35"/>
  <c r="DT783" i="35"/>
  <c r="DV783" i="35"/>
  <c r="DW783" i="35"/>
  <c r="DC785" i="35"/>
  <c r="DY784" i="35"/>
  <c r="DF785" i="35"/>
  <c r="EB784" i="35"/>
  <c r="DD785" i="35"/>
  <c r="DZ784" i="35"/>
  <c r="DE785" i="35"/>
  <c r="EA784" i="35"/>
  <c r="DG785" i="35"/>
  <c r="EC784" i="35"/>
  <c r="BY786" i="35"/>
  <c r="BZ786" i="35"/>
  <c r="BX786" i="35"/>
  <c r="CH786" i="35"/>
  <c r="CJ784" i="35"/>
  <c r="CK784" i="35" s="1"/>
  <c r="CE785" i="35"/>
  <c r="DL785" i="35" s="1"/>
  <c r="CD785" i="35"/>
  <c r="DK785" i="35" s="1"/>
  <c r="CI785" i="35"/>
  <c r="DP785" i="35" l="1"/>
  <c r="DQ785" i="35"/>
  <c r="DV784" i="35"/>
  <c r="DX784" i="35"/>
  <c r="DU784" i="35"/>
  <c r="DW784" i="35"/>
  <c r="DT784" i="35"/>
  <c r="DE786" i="35"/>
  <c r="EA785" i="35"/>
  <c r="DG786" i="35"/>
  <c r="EC785" i="35"/>
  <c r="DD786" i="35"/>
  <c r="DZ785" i="35"/>
  <c r="DF786" i="35"/>
  <c r="EB785" i="35"/>
  <c r="DC786" i="35"/>
  <c r="DY785" i="35"/>
  <c r="CJ785" i="35"/>
  <c r="CK785" i="35" s="1"/>
  <c r="CE786" i="35"/>
  <c r="DL786" i="35" s="1"/>
  <c r="CD786" i="35"/>
  <c r="DK786" i="35" s="1"/>
  <c r="CI786" i="35"/>
  <c r="BZ787" i="35"/>
  <c r="BX787" i="35"/>
  <c r="BY787" i="35"/>
  <c r="CH787" i="35"/>
  <c r="DP786" i="35" l="1"/>
  <c r="DQ786" i="35"/>
  <c r="DW785" i="35"/>
  <c r="DT785" i="35"/>
  <c r="DU785" i="35"/>
  <c r="DV785" i="35"/>
  <c r="DX785" i="35"/>
  <c r="DF787" i="35"/>
  <c r="EB786" i="35"/>
  <c r="DC787" i="35"/>
  <c r="DY786" i="35"/>
  <c r="DD787" i="35"/>
  <c r="DZ786" i="35"/>
  <c r="DG787" i="35"/>
  <c r="EC786" i="35"/>
  <c r="DE787" i="35"/>
  <c r="EA786" i="35"/>
  <c r="CJ786" i="35"/>
  <c r="CK786" i="35" s="1"/>
  <c r="CD787" i="35"/>
  <c r="DK787" i="35" s="1"/>
  <c r="CE787" i="35"/>
  <c r="DL787" i="35" s="1"/>
  <c r="DQ787" i="35" s="1"/>
  <c r="CI787" i="35"/>
  <c r="BY788" i="35"/>
  <c r="BZ788" i="35"/>
  <c r="BX788" i="35"/>
  <c r="CH788" i="35"/>
  <c r="DP787" i="35" l="1"/>
  <c r="DV786" i="35"/>
  <c r="DX786" i="35"/>
  <c r="DU786" i="35"/>
  <c r="DW786" i="35"/>
  <c r="DT786" i="35"/>
  <c r="DG788" i="35"/>
  <c r="EC787" i="35"/>
  <c r="DE788" i="35"/>
  <c r="EA787" i="35"/>
  <c r="DD788" i="35"/>
  <c r="DZ787" i="35"/>
  <c r="DC788" i="35"/>
  <c r="DY787" i="35"/>
  <c r="DF788" i="35"/>
  <c r="EB787" i="35"/>
  <c r="CJ787" i="35"/>
  <c r="CK787" i="35" s="1"/>
  <c r="CD788" i="35"/>
  <c r="DK788" i="35" s="1"/>
  <c r="CE788" i="35"/>
  <c r="DL788" i="35" s="1"/>
  <c r="DQ788" i="35" s="1"/>
  <c r="CI788" i="35"/>
  <c r="BZ789" i="35"/>
  <c r="BX789" i="35"/>
  <c r="BY789" i="35"/>
  <c r="CH789" i="35"/>
  <c r="DP788" i="35" l="1"/>
  <c r="DU787" i="35"/>
  <c r="DW787" i="35"/>
  <c r="DX787" i="35"/>
  <c r="DV787" i="35"/>
  <c r="DT787" i="35"/>
  <c r="DC789" i="35"/>
  <c r="DY788" i="35"/>
  <c r="DF789" i="35"/>
  <c r="EB788" i="35"/>
  <c r="DD789" i="35"/>
  <c r="DZ788" i="35"/>
  <c r="DE789" i="35"/>
  <c r="EA788" i="35"/>
  <c r="DG789" i="35"/>
  <c r="EC788" i="35"/>
  <c r="CD789" i="35"/>
  <c r="DK789" i="35" s="1"/>
  <c r="CE789" i="35"/>
  <c r="DL789" i="35" s="1"/>
  <c r="CI789" i="35"/>
  <c r="BY790" i="35"/>
  <c r="BZ790" i="35"/>
  <c r="BX790" i="35"/>
  <c r="CH790" i="35"/>
  <c r="CJ788" i="35"/>
  <c r="CK788" i="35" s="1"/>
  <c r="DP789" i="35" l="1"/>
  <c r="DQ789" i="35"/>
  <c r="DV788" i="35"/>
  <c r="DU788" i="35"/>
  <c r="DW788" i="35"/>
  <c r="DX788" i="35"/>
  <c r="DT788" i="35"/>
  <c r="DG790" i="35"/>
  <c r="EC789" i="35"/>
  <c r="DE790" i="35"/>
  <c r="EA789" i="35"/>
  <c r="DD790" i="35"/>
  <c r="DZ789" i="35"/>
  <c r="DF790" i="35"/>
  <c r="EB789" i="35"/>
  <c r="DC790" i="35"/>
  <c r="DY789" i="35"/>
  <c r="CD790" i="35"/>
  <c r="DK790" i="35" s="1"/>
  <c r="CE790" i="35"/>
  <c r="DL790" i="35" s="1"/>
  <c r="CI790" i="35"/>
  <c r="BY791" i="35"/>
  <c r="BZ791" i="35"/>
  <c r="BX791" i="35"/>
  <c r="CH791" i="35"/>
  <c r="CJ789" i="35"/>
  <c r="CK789" i="35" s="1"/>
  <c r="DP790" i="35" l="1"/>
  <c r="DQ790" i="35"/>
  <c r="DV789" i="35"/>
  <c r="DW789" i="35"/>
  <c r="DU789" i="35"/>
  <c r="DX789" i="35"/>
  <c r="DT789" i="35"/>
  <c r="DC791" i="35"/>
  <c r="DY790" i="35"/>
  <c r="DF791" i="35"/>
  <c r="EB790" i="35"/>
  <c r="DD791" i="35"/>
  <c r="DZ790" i="35"/>
  <c r="DE791" i="35"/>
  <c r="EA790" i="35"/>
  <c r="DG791" i="35"/>
  <c r="EC790" i="35"/>
  <c r="CD791" i="35"/>
  <c r="DK791" i="35" s="1"/>
  <c r="CE791" i="35"/>
  <c r="DL791" i="35" s="1"/>
  <c r="CI791" i="35"/>
  <c r="BZ792" i="35"/>
  <c r="BX792" i="35"/>
  <c r="BY792" i="35"/>
  <c r="CH792" i="35"/>
  <c r="CJ790" i="35"/>
  <c r="CK790" i="35" s="1"/>
  <c r="DP791" i="35" l="1"/>
  <c r="DQ791" i="35"/>
  <c r="DV790" i="35"/>
  <c r="DX790" i="35"/>
  <c r="DU790" i="35"/>
  <c r="DW790" i="35"/>
  <c r="DT790" i="35"/>
  <c r="DG792" i="35"/>
  <c r="EC791" i="35"/>
  <c r="DE792" i="35"/>
  <c r="EA791" i="35"/>
  <c r="DD792" i="35"/>
  <c r="DZ791" i="35"/>
  <c r="DF792" i="35"/>
  <c r="EB791" i="35"/>
  <c r="DC792" i="35"/>
  <c r="DY791" i="35"/>
  <c r="CE792" i="35"/>
  <c r="DL792" i="35" s="1"/>
  <c r="CD792" i="35"/>
  <c r="CI792" i="35"/>
  <c r="BX793" i="35"/>
  <c r="BZ793" i="35"/>
  <c r="BY793" i="35"/>
  <c r="CH793" i="35"/>
  <c r="CJ791" i="35"/>
  <c r="CK791" i="35" s="1"/>
  <c r="DP792" i="35" l="1"/>
  <c r="DW791" i="35"/>
  <c r="DU791" i="35"/>
  <c r="DV791" i="35"/>
  <c r="DX791" i="35"/>
  <c r="DT791" i="35"/>
  <c r="DC793" i="35"/>
  <c r="DY792" i="35"/>
  <c r="DF793" i="35"/>
  <c r="DD793" i="35"/>
  <c r="DZ792" i="35"/>
  <c r="DE793" i="35"/>
  <c r="EA792" i="35"/>
  <c r="DG793" i="35"/>
  <c r="EC792" i="35"/>
  <c r="DK792" i="35"/>
  <c r="EB792" i="35" s="1"/>
  <c r="CE793" i="35"/>
  <c r="DL793" i="35" s="1"/>
  <c r="CD793" i="35"/>
  <c r="DK793" i="35" s="1"/>
  <c r="CI793" i="35"/>
  <c r="BZ794" i="35"/>
  <c r="BX794" i="35"/>
  <c r="BY794" i="35"/>
  <c r="CH794" i="35"/>
  <c r="CJ792" i="35"/>
  <c r="CK792" i="35" s="1"/>
  <c r="DP793" i="35" l="1"/>
  <c r="DQ793" i="35"/>
  <c r="DQ792" i="35"/>
  <c r="DV792" i="35"/>
  <c r="DU792" i="35"/>
  <c r="DX792" i="35"/>
  <c r="DW792" i="35"/>
  <c r="DT792" i="35"/>
  <c r="DE794" i="35"/>
  <c r="EA793" i="35"/>
  <c r="DG794" i="35"/>
  <c r="EC793" i="35"/>
  <c r="DD794" i="35"/>
  <c r="DZ793" i="35"/>
  <c r="DF794" i="35"/>
  <c r="EB793" i="35"/>
  <c r="DC794" i="35"/>
  <c r="DY793" i="35"/>
  <c r="CJ793" i="35"/>
  <c r="CK793" i="35" s="1"/>
  <c r="BZ795" i="35"/>
  <c r="BX795" i="35"/>
  <c r="BY795" i="35"/>
  <c r="CH795" i="35"/>
  <c r="CD794" i="35"/>
  <c r="CE794" i="35"/>
  <c r="DL794" i="35" s="1"/>
  <c r="CI794" i="35"/>
  <c r="DP794" i="35" l="1"/>
  <c r="DX793" i="35"/>
  <c r="DV793" i="35"/>
  <c r="DT793" i="35"/>
  <c r="DU793" i="35"/>
  <c r="DW793" i="35"/>
  <c r="DF795" i="35"/>
  <c r="DC795" i="35"/>
  <c r="DY794" i="35"/>
  <c r="DD795" i="35"/>
  <c r="DZ794" i="35"/>
  <c r="DG795" i="35"/>
  <c r="EC794" i="35"/>
  <c r="DE795" i="35"/>
  <c r="EA794" i="35"/>
  <c r="DK794" i="35"/>
  <c r="EB794" i="35" s="1"/>
  <c r="CJ794" i="35"/>
  <c r="CK794" i="35" s="1"/>
  <c r="CE795" i="35"/>
  <c r="DL795" i="35" s="1"/>
  <c r="CD795" i="35"/>
  <c r="CI795" i="35"/>
  <c r="BX796" i="35"/>
  <c r="BY796" i="35"/>
  <c r="BZ796" i="35"/>
  <c r="CH796" i="35"/>
  <c r="DP795" i="35" l="1"/>
  <c r="DQ794" i="35"/>
  <c r="DV794" i="35"/>
  <c r="DX794" i="35"/>
  <c r="DW794" i="35"/>
  <c r="DT794" i="35"/>
  <c r="DU794" i="35"/>
  <c r="DG796" i="35"/>
  <c r="EC795" i="35"/>
  <c r="DE796" i="35"/>
  <c r="EA795" i="35"/>
  <c r="DD796" i="35"/>
  <c r="DZ795" i="35"/>
  <c r="DC796" i="35"/>
  <c r="DY795" i="35"/>
  <c r="DF796" i="35"/>
  <c r="DK795" i="35"/>
  <c r="EB795" i="35" s="1"/>
  <c r="CJ795" i="35"/>
  <c r="CK795" i="35" s="1"/>
  <c r="CE796" i="35"/>
  <c r="DL796" i="35" s="1"/>
  <c r="CD796" i="35"/>
  <c r="CI796" i="35"/>
  <c r="BZ797" i="35"/>
  <c r="BY797" i="35"/>
  <c r="BX797" i="35"/>
  <c r="CH797" i="35"/>
  <c r="DP796" i="35" l="1"/>
  <c r="DQ795" i="35"/>
  <c r="DX795" i="35"/>
  <c r="DV795" i="35"/>
  <c r="DW795" i="35"/>
  <c r="DT795" i="35"/>
  <c r="DU795" i="35"/>
  <c r="DF797" i="35"/>
  <c r="DC797" i="35"/>
  <c r="DY796" i="35"/>
  <c r="DD797" i="35"/>
  <c r="DZ796" i="35"/>
  <c r="DE797" i="35"/>
  <c r="EA796" i="35"/>
  <c r="DG797" i="35"/>
  <c r="EC796" i="35"/>
  <c r="DK796" i="35"/>
  <c r="EB796" i="35" s="1"/>
  <c r="CJ796" i="35"/>
  <c r="CK796" i="35" s="1"/>
  <c r="CD797" i="35"/>
  <c r="DK797" i="35" s="1"/>
  <c r="CE797" i="35"/>
  <c r="DL797" i="35" s="1"/>
  <c r="CI797" i="35"/>
  <c r="BZ798" i="35"/>
  <c r="BX798" i="35"/>
  <c r="BY798" i="35"/>
  <c r="CH798" i="35"/>
  <c r="DQ797" i="35" l="1"/>
  <c r="DP797" i="35"/>
  <c r="DQ796" i="35"/>
  <c r="DV796" i="35"/>
  <c r="DU796" i="35"/>
  <c r="DW796" i="35"/>
  <c r="DX796" i="35"/>
  <c r="DT796" i="35"/>
  <c r="DE798" i="35"/>
  <c r="EA797" i="35"/>
  <c r="DG798" i="35"/>
  <c r="EC797" i="35"/>
  <c r="DD798" i="35"/>
  <c r="DZ797" i="35"/>
  <c r="DC798" i="35"/>
  <c r="DY797" i="35"/>
  <c r="DF798" i="35"/>
  <c r="EB797" i="35"/>
  <c r="CJ797" i="35"/>
  <c r="CK797" i="35" s="1"/>
  <c r="CD798" i="35"/>
  <c r="DK798" i="35" s="1"/>
  <c r="CE798" i="35"/>
  <c r="DL798" i="35" s="1"/>
  <c r="CI798" i="35"/>
  <c r="BZ799" i="35"/>
  <c r="BX799" i="35"/>
  <c r="BY799" i="35"/>
  <c r="CH799" i="35"/>
  <c r="DQ798" i="35" l="1"/>
  <c r="DP798" i="35"/>
  <c r="DV797" i="35"/>
  <c r="DX797" i="35"/>
  <c r="DU797" i="35"/>
  <c r="DW797" i="35"/>
  <c r="DT797" i="35"/>
  <c r="DC799" i="35"/>
  <c r="DY798" i="35"/>
  <c r="DF799" i="35"/>
  <c r="EB798" i="35"/>
  <c r="DD799" i="35"/>
  <c r="DZ798" i="35"/>
  <c r="DG799" i="35"/>
  <c r="EC798" i="35"/>
  <c r="DE799" i="35"/>
  <c r="EA798" i="35"/>
  <c r="BY800" i="35"/>
  <c r="BX800" i="35"/>
  <c r="BZ800" i="35"/>
  <c r="CH800" i="35"/>
  <c r="CJ798" i="35"/>
  <c r="CK798" i="35" s="1"/>
  <c r="CE799" i="35"/>
  <c r="DL799" i="35" s="1"/>
  <c r="CD799" i="35"/>
  <c r="DK799" i="35" s="1"/>
  <c r="CI799" i="35"/>
  <c r="DP799" i="35" l="1"/>
  <c r="DQ799" i="35"/>
  <c r="DV798" i="35"/>
  <c r="DW798" i="35"/>
  <c r="DX798" i="35"/>
  <c r="DU798" i="35"/>
  <c r="DT798" i="35"/>
  <c r="DG800" i="35"/>
  <c r="EC799" i="35"/>
  <c r="DE800" i="35"/>
  <c r="EA799" i="35"/>
  <c r="DD800" i="35"/>
  <c r="DZ799" i="35"/>
  <c r="DF800" i="35"/>
  <c r="EB799" i="35"/>
  <c r="DC800" i="35"/>
  <c r="DY799" i="35"/>
  <c r="CJ799" i="35"/>
  <c r="CK799" i="35" s="1"/>
  <c r="CE800" i="35"/>
  <c r="DL800" i="35" s="1"/>
  <c r="CD800" i="35"/>
  <c r="DK800" i="35" s="1"/>
  <c r="CI800" i="35"/>
  <c r="BZ801" i="35"/>
  <c r="BX801" i="35"/>
  <c r="BY801" i="35"/>
  <c r="CH801" i="35"/>
  <c r="DP800" i="35" l="1"/>
  <c r="DQ800" i="35"/>
  <c r="DX799" i="35"/>
  <c r="DU799" i="35"/>
  <c r="DW799" i="35"/>
  <c r="DV799" i="35"/>
  <c r="DT799" i="35"/>
  <c r="DF801" i="35"/>
  <c r="EB800" i="35"/>
  <c r="DC801" i="35"/>
  <c r="DY800" i="35"/>
  <c r="DD801" i="35"/>
  <c r="DZ800" i="35"/>
  <c r="DE801" i="35"/>
  <c r="EA800" i="35"/>
  <c r="DG801" i="35"/>
  <c r="EC800" i="35"/>
  <c r="CJ800" i="35"/>
  <c r="CK800" i="35" s="1"/>
  <c r="CE801" i="35"/>
  <c r="DL801" i="35" s="1"/>
  <c r="CD801" i="35"/>
  <c r="DK801" i="35" s="1"/>
  <c r="CI801" i="35"/>
  <c r="BZ802" i="35"/>
  <c r="BX802" i="35"/>
  <c r="BY802" i="35"/>
  <c r="CH802" i="35"/>
  <c r="DP801" i="35" l="1"/>
  <c r="DQ801" i="35"/>
  <c r="DV800" i="35"/>
  <c r="DX800" i="35"/>
  <c r="DT800" i="35"/>
  <c r="DW800" i="35"/>
  <c r="DU800" i="35"/>
  <c r="DE802" i="35"/>
  <c r="EA801" i="35"/>
  <c r="DG802" i="35"/>
  <c r="EC801" i="35"/>
  <c r="DD802" i="35"/>
  <c r="DZ801" i="35"/>
  <c r="DC802" i="35"/>
  <c r="DY801" i="35"/>
  <c r="DF802" i="35"/>
  <c r="EB801" i="35"/>
  <c r="CE802" i="35"/>
  <c r="DL802" i="35" s="1"/>
  <c r="CD802" i="35"/>
  <c r="DK802" i="35" s="1"/>
  <c r="CI802" i="35"/>
  <c r="BY803" i="35"/>
  <c r="BX803" i="35"/>
  <c r="BZ803" i="35"/>
  <c r="CH803" i="35"/>
  <c r="CJ801" i="35"/>
  <c r="CK801" i="35" s="1"/>
  <c r="DP802" i="35" l="1"/>
  <c r="DQ802" i="35"/>
  <c r="DV801" i="35"/>
  <c r="DW801" i="35"/>
  <c r="DT801" i="35"/>
  <c r="DU801" i="35"/>
  <c r="DX801" i="35"/>
  <c r="DF803" i="35"/>
  <c r="EB802" i="35"/>
  <c r="DC803" i="35"/>
  <c r="DY802" i="35"/>
  <c r="DD803" i="35"/>
  <c r="DZ802" i="35"/>
  <c r="DG803" i="35"/>
  <c r="EC802" i="35"/>
  <c r="DE803" i="35"/>
  <c r="EA802" i="35"/>
  <c r="CJ802" i="35"/>
  <c r="CK802" i="35" s="1"/>
  <c r="CD803" i="35"/>
  <c r="DK803" i="35" s="1"/>
  <c r="CE803" i="35"/>
  <c r="DL803" i="35" s="1"/>
  <c r="DQ803" i="35" s="1"/>
  <c r="CI803" i="35"/>
  <c r="BZ804" i="35"/>
  <c r="BY804" i="35"/>
  <c r="BX804" i="35"/>
  <c r="CH804" i="35"/>
  <c r="DP803" i="35" l="1"/>
  <c r="DV802" i="35"/>
  <c r="DW802" i="35"/>
  <c r="DU802" i="35"/>
  <c r="DX802" i="35"/>
  <c r="DT802" i="35"/>
  <c r="DG804" i="35"/>
  <c r="EC803" i="35"/>
  <c r="DE804" i="35"/>
  <c r="EA803" i="35"/>
  <c r="DD804" i="35"/>
  <c r="DZ803" i="35"/>
  <c r="DC804" i="35"/>
  <c r="DY803" i="35"/>
  <c r="DF804" i="35"/>
  <c r="EB803" i="35"/>
  <c r="CD804" i="35"/>
  <c r="DK804" i="35" s="1"/>
  <c r="CE804" i="35"/>
  <c r="DL804" i="35" s="1"/>
  <c r="CI804" i="35"/>
  <c r="BZ805" i="35"/>
  <c r="BY805" i="35"/>
  <c r="BX805" i="35"/>
  <c r="CH805" i="35"/>
  <c r="CJ803" i="35"/>
  <c r="CK803" i="35" s="1"/>
  <c r="DP804" i="35" l="1"/>
  <c r="DQ804" i="35"/>
  <c r="DU803" i="35"/>
  <c r="DX803" i="35"/>
  <c r="DV803" i="35"/>
  <c r="DT803" i="35"/>
  <c r="DW803" i="35"/>
  <c r="DF805" i="35"/>
  <c r="EB804" i="35"/>
  <c r="DC805" i="35"/>
  <c r="DY804" i="35"/>
  <c r="DD805" i="35"/>
  <c r="DZ804" i="35"/>
  <c r="DE805" i="35"/>
  <c r="EA804" i="35"/>
  <c r="DG805" i="35"/>
  <c r="EC804" i="35"/>
  <c r="CD805" i="35"/>
  <c r="DK805" i="35" s="1"/>
  <c r="CE805" i="35"/>
  <c r="DL805" i="35" s="1"/>
  <c r="DQ805" i="35" s="1"/>
  <c r="CI805" i="35"/>
  <c r="BY806" i="35"/>
  <c r="BZ806" i="35"/>
  <c r="BX806" i="35"/>
  <c r="CH806" i="35"/>
  <c r="CJ804" i="35"/>
  <c r="CK804" i="35" s="1"/>
  <c r="DP805" i="35" l="1"/>
  <c r="DV804" i="35"/>
  <c r="DX804" i="35"/>
  <c r="DT804" i="35"/>
  <c r="DU804" i="35"/>
  <c r="DW804" i="35"/>
  <c r="DG806" i="35"/>
  <c r="EC805" i="35"/>
  <c r="DE806" i="35"/>
  <c r="EA805" i="35"/>
  <c r="DD806" i="35"/>
  <c r="DZ805" i="35"/>
  <c r="DC806" i="35"/>
  <c r="DY805" i="35"/>
  <c r="DF806" i="35"/>
  <c r="EB805" i="35"/>
  <c r="CE806" i="35"/>
  <c r="DL806" i="35" s="1"/>
  <c r="CD806" i="35"/>
  <c r="CI806" i="35"/>
  <c r="BZ807" i="35"/>
  <c r="BX807" i="35"/>
  <c r="BY807" i="35"/>
  <c r="CH807" i="35"/>
  <c r="CJ805" i="35"/>
  <c r="CK805" i="35" s="1"/>
  <c r="DP806" i="35" l="1"/>
  <c r="DV805" i="35"/>
  <c r="DU805" i="35"/>
  <c r="DX805" i="35"/>
  <c r="DW805" i="35"/>
  <c r="DT805" i="35"/>
  <c r="DF807" i="35"/>
  <c r="DC807" i="35"/>
  <c r="DY806" i="35"/>
  <c r="DD807" i="35"/>
  <c r="DZ806" i="35"/>
  <c r="DE807" i="35"/>
  <c r="EA806" i="35"/>
  <c r="DG807" i="35"/>
  <c r="EC806" i="35"/>
  <c r="DK806" i="35"/>
  <c r="EB806" i="35" s="1"/>
  <c r="CJ806" i="35"/>
  <c r="CK806" i="35" s="1"/>
  <c r="CD807" i="35"/>
  <c r="DK807" i="35" s="1"/>
  <c r="CE807" i="35"/>
  <c r="DL807" i="35" s="1"/>
  <c r="CI807" i="35"/>
  <c r="BY808" i="35"/>
  <c r="BX808" i="35"/>
  <c r="BZ808" i="35"/>
  <c r="CH808" i="35"/>
  <c r="DQ807" i="35" l="1"/>
  <c r="DP807" i="35"/>
  <c r="DQ806" i="35"/>
  <c r="DV806" i="35"/>
  <c r="DW806" i="35"/>
  <c r="DX806" i="35"/>
  <c r="DT806" i="35"/>
  <c r="DU806" i="35"/>
  <c r="DG808" i="35"/>
  <c r="EC807" i="35"/>
  <c r="DE808" i="35"/>
  <c r="EA807" i="35"/>
  <c r="DD808" i="35"/>
  <c r="DZ807" i="35"/>
  <c r="DC808" i="35"/>
  <c r="DY807" i="35"/>
  <c r="DF808" i="35"/>
  <c r="EB807" i="35"/>
  <c r="CD808" i="35"/>
  <c r="DK808" i="35" s="1"/>
  <c r="CE808" i="35"/>
  <c r="DL808" i="35" s="1"/>
  <c r="CI808" i="35"/>
  <c r="BY809" i="35"/>
  <c r="BZ809" i="35"/>
  <c r="BX809" i="35"/>
  <c r="CH809" i="35"/>
  <c r="CJ807" i="35"/>
  <c r="CK807" i="35" s="1"/>
  <c r="DP808" i="35" l="1"/>
  <c r="DQ808" i="35"/>
  <c r="DW807" i="35"/>
  <c r="DX807" i="35"/>
  <c r="DU807" i="35"/>
  <c r="DV807" i="35"/>
  <c r="DT807" i="35"/>
  <c r="DF809" i="35"/>
  <c r="EB808" i="35"/>
  <c r="DC809" i="35"/>
  <c r="DY808" i="35"/>
  <c r="DD809" i="35"/>
  <c r="DZ808" i="35"/>
  <c r="DE809" i="35"/>
  <c r="EA808" i="35"/>
  <c r="DG809" i="35"/>
  <c r="EC808" i="35"/>
  <c r="BX810" i="35"/>
  <c r="BY810" i="35"/>
  <c r="BZ810" i="35"/>
  <c r="CH810" i="35"/>
  <c r="CJ808" i="35"/>
  <c r="CK808" i="35" s="1"/>
  <c r="CE809" i="35"/>
  <c r="DL809" i="35" s="1"/>
  <c r="CD809" i="35"/>
  <c r="DK809" i="35" s="1"/>
  <c r="CI809" i="35"/>
  <c r="DP809" i="35" l="1"/>
  <c r="DQ809" i="35"/>
  <c r="DV808" i="35"/>
  <c r="DW808" i="35"/>
  <c r="DU808" i="35"/>
  <c r="DX808" i="35"/>
  <c r="DT808" i="35"/>
  <c r="DE810" i="35"/>
  <c r="EA809" i="35"/>
  <c r="DG810" i="35"/>
  <c r="EC809" i="35"/>
  <c r="DD810" i="35"/>
  <c r="DZ809" i="35"/>
  <c r="DC810" i="35"/>
  <c r="DY809" i="35"/>
  <c r="DF810" i="35"/>
  <c r="EB809" i="35"/>
  <c r="CJ809" i="35"/>
  <c r="CK809" i="35" s="1"/>
  <c r="CD810" i="35"/>
  <c r="DK810" i="35" s="1"/>
  <c r="CE810" i="35"/>
  <c r="DL810" i="35" s="1"/>
  <c r="DQ810" i="35" s="1"/>
  <c r="CI810" i="35"/>
  <c r="BX811" i="35"/>
  <c r="BY811" i="35"/>
  <c r="BZ811" i="35"/>
  <c r="CH811" i="35"/>
  <c r="DP810" i="35" l="1"/>
  <c r="DX809" i="35"/>
  <c r="DU809" i="35"/>
  <c r="DT809" i="35"/>
  <c r="DV809" i="35"/>
  <c r="DW809" i="35"/>
  <c r="DC811" i="35"/>
  <c r="DY810" i="35"/>
  <c r="DF811" i="35"/>
  <c r="EB810" i="35"/>
  <c r="DD811" i="35"/>
  <c r="DZ810" i="35"/>
  <c r="DG811" i="35"/>
  <c r="EC810" i="35"/>
  <c r="DE811" i="35"/>
  <c r="EA810" i="35"/>
  <c r="BY812" i="35"/>
  <c r="BX812" i="35"/>
  <c r="BZ812" i="35"/>
  <c r="CH812" i="35"/>
  <c r="CJ810" i="35"/>
  <c r="CK810" i="35" s="1"/>
  <c r="CD811" i="35"/>
  <c r="DK811" i="35" s="1"/>
  <c r="CE811" i="35"/>
  <c r="DL811" i="35" s="1"/>
  <c r="DQ811" i="35" s="1"/>
  <c r="CI811" i="35"/>
  <c r="CI812" i="35" s="1"/>
  <c r="DP811" i="35" l="1"/>
  <c r="DV810" i="35"/>
  <c r="DW810" i="35"/>
  <c r="DU810" i="35"/>
  <c r="DT810" i="35"/>
  <c r="DX810" i="35"/>
  <c r="DG812" i="35"/>
  <c r="EC811" i="35"/>
  <c r="DE812" i="35"/>
  <c r="EA811" i="35"/>
  <c r="DD812" i="35"/>
  <c r="DZ811" i="35"/>
  <c r="DF812" i="35"/>
  <c r="EB811" i="35"/>
  <c r="DC812" i="35"/>
  <c r="DY811" i="35"/>
  <c r="CJ811" i="35"/>
  <c r="CK811" i="35" s="1"/>
  <c r="CD812" i="35"/>
  <c r="CE812" i="35"/>
  <c r="DL812" i="35" s="1"/>
  <c r="BX813" i="35"/>
  <c r="BZ813" i="35"/>
  <c r="BY813" i="35"/>
  <c r="CH813" i="35"/>
  <c r="DP812" i="35" l="1"/>
  <c r="DW811" i="35"/>
  <c r="DX811" i="35"/>
  <c r="DU811" i="35"/>
  <c r="DV811" i="35"/>
  <c r="DT811" i="35"/>
  <c r="DC813" i="35"/>
  <c r="DY812" i="35"/>
  <c r="DF813" i="35"/>
  <c r="DD813" i="35"/>
  <c r="DZ812" i="35"/>
  <c r="DE813" i="35"/>
  <c r="EA812" i="35"/>
  <c r="DG813" i="35"/>
  <c r="EC812" i="35"/>
  <c r="DK812" i="35"/>
  <c r="EB812" i="35" s="1"/>
  <c r="BY814" i="35"/>
  <c r="BZ814" i="35"/>
  <c r="BX814" i="35"/>
  <c r="CH814" i="35"/>
  <c r="CJ812" i="35"/>
  <c r="CK812" i="35" s="1"/>
  <c r="CE813" i="35"/>
  <c r="DL813" i="35" s="1"/>
  <c r="CD813" i="35"/>
  <c r="CI813" i="35"/>
  <c r="DP813" i="35" l="1"/>
  <c r="DQ812" i="35"/>
  <c r="DV812" i="35"/>
  <c r="DU812" i="35"/>
  <c r="DW812" i="35"/>
  <c r="DX812" i="35"/>
  <c r="DT812" i="35"/>
  <c r="DE814" i="35"/>
  <c r="EA813" i="35"/>
  <c r="DG814" i="35"/>
  <c r="EC813" i="35"/>
  <c r="DD814" i="35"/>
  <c r="DZ813" i="35"/>
  <c r="DF814" i="35"/>
  <c r="DC814" i="35"/>
  <c r="DY813" i="35"/>
  <c r="DK813" i="35"/>
  <c r="EB813" i="35" s="1"/>
  <c r="CJ813" i="35"/>
  <c r="CK813" i="35" s="1"/>
  <c r="CD814" i="35"/>
  <c r="CE814" i="35"/>
  <c r="DL814" i="35" s="1"/>
  <c r="CI814" i="35"/>
  <c r="BX815" i="35"/>
  <c r="BY815" i="35"/>
  <c r="BZ815" i="35"/>
  <c r="CH815" i="35"/>
  <c r="DP814" i="35" l="1"/>
  <c r="DQ813" i="35"/>
  <c r="DU813" i="35"/>
  <c r="DW813" i="35"/>
  <c r="DV813" i="35"/>
  <c r="DT813" i="35"/>
  <c r="DX813" i="35"/>
  <c r="DF815" i="35"/>
  <c r="DC815" i="35"/>
  <c r="DY814" i="35"/>
  <c r="DD815" i="35"/>
  <c r="DZ814" i="35"/>
  <c r="DG815" i="35"/>
  <c r="EC814" i="35"/>
  <c r="DE815" i="35"/>
  <c r="EA814" i="35"/>
  <c r="DK814" i="35"/>
  <c r="EB814" i="35" s="1"/>
  <c r="CJ814" i="35"/>
  <c r="CK814" i="35" s="1"/>
  <c r="CD815" i="35"/>
  <c r="DK815" i="35" s="1"/>
  <c r="CE815" i="35"/>
  <c r="DL815" i="35" s="1"/>
  <c r="CI815" i="35"/>
  <c r="BX816" i="35"/>
  <c r="BZ816" i="35"/>
  <c r="BY816" i="35"/>
  <c r="CH816" i="35"/>
  <c r="DQ815" i="35" l="1"/>
  <c r="DP815" i="35"/>
  <c r="DQ814" i="35"/>
  <c r="DV814" i="35"/>
  <c r="DW814" i="35"/>
  <c r="DU814" i="35"/>
  <c r="DX814" i="35"/>
  <c r="DT814" i="35"/>
  <c r="DE816" i="35"/>
  <c r="EA815" i="35"/>
  <c r="DG816" i="35"/>
  <c r="EC815" i="35"/>
  <c r="DD816" i="35"/>
  <c r="DZ815" i="35"/>
  <c r="DC816" i="35"/>
  <c r="DY815" i="35"/>
  <c r="DF816" i="35"/>
  <c r="EB815" i="35"/>
  <c r="CJ815" i="35"/>
  <c r="CK815" i="35" s="1"/>
  <c r="CD816" i="35"/>
  <c r="DK816" i="35" s="1"/>
  <c r="CE816" i="35"/>
  <c r="DL816" i="35" s="1"/>
  <c r="DQ816" i="35" s="1"/>
  <c r="CI816" i="35"/>
  <c r="BX817" i="35"/>
  <c r="BZ817" i="35"/>
  <c r="BY817" i="35"/>
  <c r="CH817" i="35"/>
  <c r="DP816" i="35" l="1"/>
  <c r="DW815" i="35"/>
  <c r="DV815" i="35"/>
  <c r="DU815" i="35"/>
  <c r="DX815" i="35"/>
  <c r="DT815" i="35"/>
  <c r="DC817" i="35"/>
  <c r="DY816" i="35"/>
  <c r="DF817" i="35"/>
  <c r="EB816" i="35"/>
  <c r="DD817" i="35"/>
  <c r="DZ816" i="35"/>
  <c r="DG817" i="35"/>
  <c r="EC816" i="35"/>
  <c r="DE817" i="35"/>
  <c r="EA816" i="35"/>
  <c r="CJ816" i="35"/>
  <c r="CK816" i="35" s="1"/>
  <c r="CE817" i="35"/>
  <c r="DL817" i="35" s="1"/>
  <c r="CD817" i="35"/>
  <c r="CI817" i="35"/>
  <c r="BZ818" i="35"/>
  <c r="BX818" i="35"/>
  <c r="BY818" i="35"/>
  <c r="CH818" i="35"/>
  <c r="DP817" i="35" l="1"/>
  <c r="DV816" i="35"/>
  <c r="DX816" i="35"/>
  <c r="DW816" i="35"/>
  <c r="DU816" i="35"/>
  <c r="DT816" i="35"/>
  <c r="DG818" i="35"/>
  <c r="EC817" i="35"/>
  <c r="DE818" i="35"/>
  <c r="EA817" i="35"/>
  <c r="DD818" i="35"/>
  <c r="DZ817" i="35"/>
  <c r="DF818" i="35"/>
  <c r="DC818" i="35"/>
  <c r="DY817" i="35"/>
  <c r="DK817" i="35"/>
  <c r="EB817" i="35" s="1"/>
  <c r="CJ817" i="35"/>
  <c r="CK817" i="35" s="1"/>
  <c r="CE818" i="35"/>
  <c r="DL818" i="35" s="1"/>
  <c r="CD818" i="35"/>
  <c r="CI818" i="35"/>
  <c r="BZ819" i="35"/>
  <c r="BX819" i="35"/>
  <c r="BY819" i="35"/>
  <c r="CH819" i="35"/>
  <c r="DP818" i="35" l="1"/>
  <c r="DQ817" i="35"/>
  <c r="DU817" i="35"/>
  <c r="DT817" i="35"/>
  <c r="DV817" i="35"/>
  <c r="DW817" i="35"/>
  <c r="DX817" i="35"/>
  <c r="DC819" i="35"/>
  <c r="DY818" i="35"/>
  <c r="DF819" i="35"/>
  <c r="DD819" i="35"/>
  <c r="DZ818" i="35"/>
  <c r="DE819" i="35"/>
  <c r="EA818" i="35"/>
  <c r="DG819" i="35"/>
  <c r="EC818" i="35"/>
  <c r="DK818" i="35"/>
  <c r="EB818" i="35" s="1"/>
  <c r="CJ818" i="35"/>
  <c r="CK818" i="35" s="1"/>
  <c r="CD819" i="35"/>
  <c r="DK819" i="35" s="1"/>
  <c r="CE819" i="35"/>
  <c r="DL819" i="35" s="1"/>
  <c r="CI819" i="35"/>
  <c r="BY820" i="35"/>
  <c r="BZ820" i="35"/>
  <c r="BX820" i="35"/>
  <c r="CH820" i="35"/>
  <c r="DQ819" i="35" l="1"/>
  <c r="DP819" i="35"/>
  <c r="DQ818" i="35"/>
  <c r="DV818" i="35"/>
  <c r="DU818" i="35"/>
  <c r="DX818" i="35"/>
  <c r="DT818" i="35"/>
  <c r="DW818" i="35"/>
  <c r="DG820" i="35"/>
  <c r="EC819" i="35"/>
  <c r="DE820" i="35"/>
  <c r="EA819" i="35"/>
  <c r="DD820" i="35"/>
  <c r="DZ819" i="35"/>
  <c r="DF820" i="35"/>
  <c r="EB819" i="35"/>
  <c r="DC820" i="35"/>
  <c r="DY819" i="35"/>
  <c r="BX821" i="35"/>
  <c r="BY821" i="35"/>
  <c r="BZ821" i="35"/>
  <c r="CH821" i="35"/>
  <c r="CJ819" i="35"/>
  <c r="CK819" i="35" s="1"/>
  <c r="CE820" i="35"/>
  <c r="DL820" i="35" s="1"/>
  <c r="CD820" i="35"/>
  <c r="DK820" i="35" s="1"/>
  <c r="CI820" i="35"/>
  <c r="DP820" i="35" l="1"/>
  <c r="DQ820" i="35"/>
  <c r="DU819" i="35"/>
  <c r="DW819" i="35"/>
  <c r="DT819" i="35"/>
  <c r="DX819" i="35"/>
  <c r="DV819" i="35"/>
  <c r="DF821" i="35"/>
  <c r="EB820" i="35"/>
  <c r="DC821" i="35"/>
  <c r="DY820" i="35"/>
  <c r="DD821" i="35"/>
  <c r="DZ820" i="35"/>
  <c r="DE821" i="35"/>
  <c r="EA820" i="35"/>
  <c r="DG821" i="35"/>
  <c r="EC820" i="35"/>
  <c r="CJ820" i="35"/>
  <c r="CK820" i="35" s="1"/>
  <c r="CD821" i="35"/>
  <c r="CE821" i="35"/>
  <c r="DL821" i="35" s="1"/>
  <c r="CI821" i="35"/>
  <c r="BY822" i="35"/>
  <c r="BX822" i="35"/>
  <c r="BZ822" i="35"/>
  <c r="CH822" i="35"/>
  <c r="DP821" i="35" l="1"/>
  <c r="DV820" i="35"/>
  <c r="DX820" i="35"/>
  <c r="DW820" i="35"/>
  <c r="DT820" i="35"/>
  <c r="DU820" i="35"/>
  <c r="DE822" i="35"/>
  <c r="EA821" i="35"/>
  <c r="DG822" i="35"/>
  <c r="EC821" i="35"/>
  <c r="DD822" i="35"/>
  <c r="DZ821" i="35"/>
  <c r="DC822" i="35"/>
  <c r="DY821" i="35"/>
  <c r="DF822" i="35"/>
  <c r="DK821" i="35"/>
  <c r="EB821" i="35" s="1"/>
  <c r="CJ821" i="35"/>
  <c r="CK821" i="35" s="1"/>
  <c r="CE822" i="35"/>
  <c r="DL822" i="35" s="1"/>
  <c r="CD822" i="35"/>
  <c r="CI822" i="35"/>
  <c r="BY823" i="35"/>
  <c r="BX823" i="35"/>
  <c r="BZ823" i="35"/>
  <c r="CH823" i="35"/>
  <c r="DP822" i="35" l="1"/>
  <c r="DQ821" i="35"/>
  <c r="DV821" i="35"/>
  <c r="DW821" i="35"/>
  <c r="DX821" i="35"/>
  <c r="DT821" i="35"/>
  <c r="DU821" i="35"/>
  <c r="DF823" i="35"/>
  <c r="DC823" i="35"/>
  <c r="DY822" i="35"/>
  <c r="DD823" i="35"/>
  <c r="DZ822" i="35"/>
  <c r="DG823" i="35"/>
  <c r="EC822" i="35"/>
  <c r="DE823" i="35"/>
  <c r="EA822" i="35"/>
  <c r="DK822" i="35"/>
  <c r="EB822" i="35" s="1"/>
  <c r="CJ822" i="35"/>
  <c r="CK822" i="35" s="1"/>
  <c r="CD823" i="35"/>
  <c r="DK823" i="35" s="1"/>
  <c r="CE823" i="35"/>
  <c r="DL823" i="35" s="1"/>
  <c r="CI823" i="35"/>
  <c r="BY824" i="35"/>
  <c r="BZ824" i="35"/>
  <c r="BX824" i="35"/>
  <c r="CH824" i="35"/>
  <c r="DP823" i="35" l="1"/>
  <c r="DQ823" i="35"/>
  <c r="DQ822" i="35"/>
  <c r="DV822" i="35"/>
  <c r="DU822" i="35"/>
  <c r="DW822" i="35"/>
  <c r="DX822" i="35"/>
  <c r="DT822" i="35"/>
  <c r="DE824" i="35"/>
  <c r="EA823" i="35"/>
  <c r="DG824" i="35"/>
  <c r="EC823" i="35"/>
  <c r="DD824" i="35"/>
  <c r="DZ823" i="35"/>
  <c r="DC824" i="35"/>
  <c r="DY823" i="35"/>
  <c r="DF824" i="35"/>
  <c r="EB823" i="35"/>
  <c r="BX825" i="35"/>
  <c r="BY825" i="35"/>
  <c r="BZ825" i="35"/>
  <c r="CH825" i="35"/>
  <c r="CJ823" i="35"/>
  <c r="CK823" i="35" s="1"/>
  <c r="CD824" i="35"/>
  <c r="DK824" i="35" s="1"/>
  <c r="CE824" i="35"/>
  <c r="DL824" i="35" s="1"/>
  <c r="CI824" i="35"/>
  <c r="DQ824" i="35" l="1"/>
  <c r="DP824" i="35"/>
  <c r="DW823" i="35"/>
  <c r="DV823" i="35"/>
  <c r="DX823" i="35"/>
  <c r="DU823" i="35"/>
  <c r="DT823" i="35"/>
  <c r="DC825" i="35"/>
  <c r="DY824" i="35"/>
  <c r="DF825" i="35"/>
  <c r="EB824" i="35"/>
  <c r="DD825" i="35"/>
  <c r="DZ824" i="35"/>
  <c r="DG825" i="35"/>
  <c r="EC824" i="35"/>
  <c r="DE825" i="35"/>
  <c r="EA824" i="35"/>
  <c r="CJ824" i="35"/>
  <c r="CK824" i="35" s="1"/>
  <c r="CE825" i="35"/>
  <c r="DL825" i="35" s="1"/>
  <c r="CD825" i="35"/>
  <c r="CI825" i="35"/>
  <c r="BX826" i="35"/>
  <c r="BZ826" i="35"/>
  <c r="BY826" i="35"/>
  <c r="CH826" i="35"/>
  <c r="DP825" i="35" l="1"/>
  <c r="DV824" i="35"/>
  <c r="DX824" i="35"/>
  <c r="DU824" i="35"/>
  <c r="DT824" i="35"/>
  <c r="DW824" i="35"/>
  <c r="DG826" i="35"/>
  <c r="EC825" i="35"/>
  <c r="DE826" i="35"/>
  <c r="EA825" i="35"/>
  <c r="DD826" i="35"/>
  <c r="DZ825" i="35"/>
  <c r="DF826" i="35"/>
  <c r="DC826" i="35"/>
  <c r="DY825" i="35"/>
  <c r="DK825" i="35"/>
  <c r="EB825" i="35" s="1"/>
  <c r="CJ825" i="35"/>
  <c r="CK825" i="35" s="1"/>
  <c r="CD826" i="35"/>
  <c r="DK826" i="35" s="1"/>
  <c r="CE826" i="35"/>
  <c r="DL826" i="35" s="1"/>
  <c r="DQ826" i="35" s="1"/>
  <c r="CI826" i="35"/>
  <c r="CI827" i="35" s="1"/>
  <c r="BZ827" i="35"/>
  <c r="BY827" i="35"/>
  <c r="BX827" i="35"/>
  <c r="CH827" i="35"/>
  <c r="DP826" i="35" l="1"/>
  <c r="DQ825" i="35"/>
  <c r="DX825" i="35"/>
  <c r="DW825" i="35"/>
  <c r="DT825" i="35"/>
  <c r="DU825" i="35"/>
  <c r="DV825" i="35"/>
  <c r="DC827" i="35"/>
  <c r="DY826" i="35"/>
  <c r="DF827" i="35"/>
  <c r="EB826" i="35"/>
  <c r="DD827" i="35"/>
  <c r="DZ826" i="35"/>
  <c r="DE827" i="35"/>
  <c r="EA826" i="35"/>
  <c r="DG827" i="35"/>
  <c r="EC826" i="35"/>
  <c r="CJ826" i="35"/>
  <c r="CK826" i="35" s="1"/>
  <c r="CE827" i="35"/>
  <c r="DL827" i="35" s="1"/>
  <c r="CD827" i="35"/>
  <c r="DK827" i="35" s="1"/>
  <c r="BY828" i="35"/>
  <c r="BX828" i="35"/>
  <c r="BZ828" i="35"/>
  <c r="CH828" i="35"/>
  <c r="DP827" i="35" l="1"/>
  <c r="DQ827" i="35"/>
  <c r="DV826" i="35"/>
  <c r="DU826" i="35"/>
  <c r="DW826" i="35"/>
  <c r="DX826" i="35"/>
  <c r="DT826" i="35"/>
  <c r="DG828" i="35"/>
  <c r="EC827" i="35"/>
  <c r="DE828" i="35"/>
  <c r="EA827" i="35"/>
  <c r="DD828" i="35"/>
  <c r="DZ827" i="35"/>
  <c r="DF828" i="35"/>
  <c r="EB827" i="35"/>
  <c r="DC828" i="35"/>
  <c r="DY827" i="35"/>
  <c r="CJ827" i="35"/>
  <c r="CK827" i="35" s="1"/>
  <c r="CE828" i="35"/>
  <c r="DL828" i="35" s="1"/>
  <c r="CD828" i="35"/>
  <c r="DK828" i="35" s="1"/>
  <c r="CI828" i="35"/>
  <c r="CI829" i="35" s="1"/>
  <c r="BY829" i="35"/>
  <c r="BZ829" i="35"/>
  <c r="BX829" i="35"/>
  <c r="CH829" i="35"/>
  <c r="DP828" i="35" l="1"/>
  <c r="DQ828" i="35"/>
  <c r="DV827" i="35"/>
  <c r="DW827" i="35"/>
  <c r="DU827" i="35"/>
  <c r="DT827" i="35"/>
  <c r="DX827" i="35"/>
  <c r="DF829" i="35"/>
  <c r="EB828" i="35"/>
  <c r="DC829" i="35"/>
  <c r="DY828" i="35"/>
  <c r="DD829" i="35"/>
  <c r="DZ828" i="35"/>
  <c r="DE829" i="35"/>
  <c r="EA828" i="35"/>
  <c r="DG829" i="35"/>
  <c r="EC828" i="35"/>
  <c r="CJ828" i="35"/>
  <c r="CK828" i="35" s="1"/>
  <c r="CD829" i="35"/>
  <c r="DK829" i="35" s="1"/>
  <c r="CE829" i="35"/>
  <c r="DL829" i="35" s="1"/>
  <c r="BY830" i="35"/>
  <c r="BX830" i="35"/>
  <c r="BZ830" i="35"/>
  <c r="CH830" i="35"/>
  <c r="DP829" i="35" l="1"/>
  <c r="DQ829" i="35"/>
  <c r="DV828" i="35"/>
  <c r="DU828" i="35"/>
  <c r="DX828" i="35"/>
  <c r="DT828" i="35"/>
  <c r="DW828" i="35"/>
  <c r="DG830" i="35"/>
  <c r="EC829" i="35"/>
  <c r="DE830" i="35"/>
  <c r="EA829" i="35"/>
  <c r="DD830" i="35"/>
  <c r="DZ829" i="35"/>
  <c r="DC830" i="35"/>
  <c r="DY829" i="35"/>
  <c r="DF830" i="35"/>
  <c r="EB829" i="35"/>
  <c r="CJ829" i="35"/>
  <c r="CK829" i="35" s="1"/>
  <c r="CD830" i="35"/>
  <c r="DK830" i="35" s="1"/>
  <c r="CE830" i="35"/>
  <c r="DL830" i="35" s="1"/>
  <c r="DQ830" i="35" s="1"/>
  <c r="CI830" i="35"/>
  <c r="BX831" i="35"/>
  <c r="BY831" i="35"/>
  <c r="BZ831" i="35"/>
  <c r="CH831" i="35"/>
  <c r="DP830" i="35" l="1"/>
  <c r="DX829" i="35"/>
  <c r="DV829" i="35"/>
  <c r="DU829" i="35"/>
  <c r="DW829" i="35"/>
  <c r="DT829" i="35"/>
  <c r="DC831" i="35"/>
  <c r="DY830" i="35"/>
  <c r="DF831" i="35"/>
  <c r="EB830" i="35"/>
  <c r="DD831" i="35"/>
  <c r="DZ830" i="35"/>
  <c r="DE831" i="35"/>
  <c r="EA830" i="35"/>
  <c r="DG831" i="35"/>
  <c r="EC830" i="35"/>
  <c r="BY832" i="35"/>
  <c r="BZ832" i="35"/>
  <c r="BX832" i="35"/>
  <c r="CH832" i="35"/>
  <c r="CJ830" i="35"/>
  <c r="CK830" i="35" s="1"/>
  <c r="CE831" i="35"/>
  <c r="DL831" i="35" s="1"/>
  <c r="CD831" i="35"/>
  <c r="DK831" i="35" s="1"/>
  <c r="CI831" i="35"/>
  <c r="DP831" i="35" l="1"/>
  <c r="DQ831" i="35"/>
  <c r="DV830" i="35"/>
  <c r="DW830" i="35"/>
  <c r="DX830" i="35"/>
  <c r="DT830" i="35"/>
  <c r="DU830" i="35"/>
  <c r="DE832" i="35"/>
  <c r="EA831" i="35"/>
  <c r="DG832" i="35"/>
  <c r="EC831" i="35"/>
  <c r="DD832" i="35"/>
  <c r="DZ831" i="35"/>
  <c r="DF832" i="35"/>
  <c r="EB831" i="35"/>
  <c r="DC832" i="35"/>
  <c r="DY831" i="35"/>
  <c r="CJ831" i="35"/>
  <c r="CK831" i="35" s="1"/>
  <c r="CE832" i="35"/>
  <c r="DL832" i="35" s="1"/>
  <c r="CD832" i="35"/>
  <c r="CI832" i="35"/>
  <c r="BX833" i="35"/>
  <c r="BZ833" i="35"/>
  <c r="BY833" i="35"/>
  <c r="CH833" i="35"/>
  <c r="DP832" i="35" l="1"/>
  <c r="DV831" i="35"/>
  <c r="DU831" i="35"/>
  <c r="DW831" i="35"/>
  <c r="DX831" i="35"/>
  <c r="DT831" i="35"/>
  <c r="DF833" i="35"/>
  <c r="DC833" i="35"/>
  <c r="DY832" i="35"/>
  <c r="DD833" i="35"/>
  <c r="DZ832" i="35"/>
  <c r="DG833" i="35"/>
  <c r="EC832" i="35"/>
  <c r="DE833" i="35"/>
  <c r="EA832" i="35"/>
  <c r="DK832" i="35"/>
  <c r="EB832" i="35" s="1"/>
  <c r="CJ832" i="35"/>
  <c r="CK832" i="35" s="1"/>
  <c r="CE833" i="35"/>
  <c r="DL833" i="35" s="1"/>
  <c r="CD833" i="35"/>
  <c r="CI833" i="35"/>
  <c r="BY834" i="35"/>
  <c r="BZ834" i="35"/>
  <c r="BX834" i="35"/>
  <c r="CH834" i="35"/>
  <c r="DP833" i="35" l="1"/>
  <c r="DQ832" i="35"/>
  <c r="DV832" i="35"/>
  <c r="DX832" i="35"/>
  <c r="DW832" i="35"/>
  <c r="DT832" i="35"/>
  <c r="DU832" i="35"/>
  <c r="DE834" i="35"/>
  <c r="EA833" i="35"/>
  <c r="DG834" i="35"/>
  <c r="EC833" i="35"/>
  <c r="DD834" i="35"/>
  <c r="DZ833" i="35"/>
  <c r="DC834" i="35"/>
  <c r="DY833" i="35"/>
  <c r="DF834" i="35"/>
  <c r="DK833" i="35"/>
  <c r="EB833" i="35" s="1"/>
  <c r="CE834" i="35"/>
  <c r="DL834" i="35" s="1"/>
  <c r="CD834" i="35"/>
  <c r="CI834" i="35"/>
  <c r="BZ835" i="35"/>
  <c r="BY835" i="35"/>
  <c r="BX835" i="35"/>
  <c r="CH835" i="35"/>
  <c r="CJ833" i="35"/>
  <c r="CK833" i="35" s="1"/>
  <c r="DP834" i="35" l="1"/>
  <c r="DQ833" i="35"/>
  <c r="DX833" i="35"/>
  <c r="DU833" i="35"/>
  <c r="DT833" i="35"/>
  <c r="DV833" i="35"/>
  <c r="DW833" i="35"/>
  <c r="DC835" i="35"/>
  <c r="DY834" i="35"/>
  <c r="DF835" i="35"/>
  <c r="DD835" i="35"/>
  <c r="DZ834" i="35"/>
  <c r="DG835" i="35"/>
  <c r="EC834" i="35"/>
  <c r="DE835" i="35"/>
  <c r="EA834" i="35"/>
  <c r="DK834" i="35"/>
  <c r="EB834" i="35" s="1"/>
  <c r="BY836" i="35"/>
  <c r="BX836" i="35"/>
  <c r="BZ836" i="35"/>
  <c r="CH836" i="35"/>
  <c r="CJ834" i="35"/>
  <c r="CK834" i="35" s="1"/>
  <c r="CD835" i="35"/>
  <c r="DK835" i="35" s="1"/>
  <c r="CE835" i="35"/>
  <c r="DL835" i="35" s="1"/>
  <c r="DQ835" i="35" s="1"/>
  <c r="CI835" i="35"/>
  <c r="DP835" i="35" l="1"/>
  <c r="DQ834" i="35"/>
  <c r="DV834" i="35"/>
  <c r="DW834" i="35"/>
  <c r="DT834" i="35"/>
  <c r="DU834" i="35"/>
  <c r="DX834" i="35"/>
  <c r="DE836" i="35"/>
  <c r="EA835" i="35"/>
  <c r="DG836" i="35"/>
  <c r="EC835" i="35"/>
  <c r="DD836" i="35"/>
  <c r="DZ835" i="35"/>
  <c r="DF836" i="35"/>
  <c r="EB835" i="35"/>
  <c r="DC836" i="35"/>
  <c r="DY835" i="35"/>
  <c r="CJ835" i="35"/>
  <c r="CK835" i="35" s="1"/>
  <c r="CD836" i="35"/>
  <c r="DK836" i="35" s="1"/>
  <c r="CE836" i="35"/>
  <c r="DL836" i="35" s="1"/>
  <c r="DQ836" i="35" s="1"/>
  <c r="CI836" i="35"/>
  <c r="BZ837" i="35"/>
  <c r="BX837" i="35"/>
  <c r="BY837" i="35"/>
  <c r="CH837" i="35"/>
  <c r="DP836" i="35" l="1"/>
  <c r="DU835" i="35"/>
  <c r="DV835" i="35"/>
  <c r="DW835" i="35"/>
  <c r="DX835" i="35"/>
  <c r="DT835" i="35"/>
  <c r="DF837" i="35"/>
  <c r="EB836" i="35"/>
  <c r="DC837" i="35"/>
  <c r="DY836" i="35"/>
  <c r="DD837" i="35"/>
  <c r="DZ836" i="35"/>
  <c r="DG837" i="35"/>
  <c r="EC836" i="35"/>
  <c r="DE837" i="35"/>
  <c r="EA836" i="35"/>
  <c r="CJ836" i="35"/>
  <c r="CK836" i="35" s="1"/>
  <c r="CD837" i="35"/>
  <c r="DK837" i="35" s="1"/>
  <c r="CE837" i="35"/>
  <c r="DL837" i="35" s="1"/>
  <c r="DQ837" i="35" s="1"/>
  <c r="CI837" i="35"/>
  <c r="BZ838" i="35"/>
  <c r="BX838" i="35"/>
  <c r="BY838" i="35"/>
  <c r="CH838" i="35"/>
  <c r="DP837" i="35" l="1"/>
  <c r="DV836" i="35"/>
  <c r="DW836" i="35"/>
  <c r="DU836" i="35"/>
  <c r="DX836" i="35"/>
  <c r="DT836" i="35"/>
  <c r="DG838" i="35"/>
  <c r="EC837" i="35"/>
  <c r="DE838" i="35"/>
  <c r="EA837" i="35"/>
  <c r="DD838" i="35"/>
  <c r="DZ837" i="35"/>
  <c r="DC838" i="35"/>
  <c r="DY837" i="35"/>
  <c r="DF838" i="35"/>
  <c r="EB837" i="35"/>
  <c r="CJ837" i="35"/>
  <c r="CK837" i="35" s="1"/>
  <c r="CD838" i="35"/>
  <c r="DK838" i="35" s="1"/>
  <c r="CE838" i="35"/>
  <c r="DL838" i="35" s="1"/>
  <c r="DQ838" i="35" s="1"/>
  <c r="CI838" i="35"/>
  <c r="BZ839" i="35"/>
  <c r="BX839" i="35"/>
  <c r="BY839" i="35"/>
  <c r="CH839" i="35"/>
  <c r="DP838" i="35" l="1"/>
  <c r="DV837" i="35"/>
  <c r="DX837" i="35"/>
  <c r="DT837" i="35"/>
  <c r="DU837" i="35"/>
  <c r="DW837" i="35"/>
  <c r="DC839" i="35"/>
  <c r="DY838" i="35"/>
  <c r="DF839" i="35"/>
  <c r="EB838" i="35"/>
  <c r="DD839" i="35"/>
  <c r="DZ838" i="35"/>
  <c r="DE839" i="35"/>
  <c r="EA838" i="35"/>
  <c r="DG839" i="35"/>
  <c r="EC838" i="35"/>
  <c r="CE839" i="35"/>
  <c r="DL839" i="35" s="1"/>
  <c r="CD839" i="35"/>
  <c r="DK839" i="35" s="1"/>
  <c r="CI839" i="35"/>
  <c r="BZ840" i="35"/>
  <c r="BX840" i="35"/>
  <c r="BY840" i="35"/>
  <c r="CH840" i="35"/>
  <c r="CJ838" i="35"/>
  <c r="CK838" i="35" s="1"/>
  <c r="DQ839" i="35" l="1"/>
  <c r="DP839" i="35"/>
  <c r="DV838" i="35"/>
  <c r="DU838" i="35"/>
  <c r="DW838" i="35"/>
  <c r="DT838" i="35"/>
  <c r="DX838" i="35"/>
  <c r="DG840" i="35"/>
  <c r="EC839" i="35"/>
  <c r="DE840" i="35"/>
  <c r="EA839" i="35"/>
  <c r="DD840" i="35"/>
  <c r="DZ839" i="35"/>
  <c r="DF840" i="35"/>
  <c r="EB839" i="35"/>
  <c r="DC840" i="35"/>
  <c r="DY839" i="35"/>
  <c r="CD840" i="35"/>
  <c r="DK840" i="35" s="1"/>
  <c r="CE840" i="35"/>
  <c r="DL840" i="35" s="1"/>
  <c r="CI840" i="35"/>
  <c r="BY841" i="35"/>
  <c r="BX841" i="35"/>
  <c r="BZ841" i="35"/>
  <c r="CH841" i="35"/>
  <c r="CJ839" i="35"/>
  <c r="CK839" i="35" s="1"/>
  <c r="DP840" i="35" l="1"/>
  <c r="DQ840" i="35"/>
  <c r="DW839" i="35"/>
  <c r="DU839" i="35"/>
  <c r="DX839" i="35"/>
  <c r="DT839" i="35"/>
  <c r="DV839" i="35"/>
  <c r="DC841" i="35"/>
  <c r="DY840" i="35"/>
  <c r="DF841" i="35"/>
  <c r="EB840" i="35"/>
  <c r="DD841" i="35"/>
  <c r="DZ840" i="35"/>
  <c r="DE841" i="35"/>
  <c r="EA840" i="35"/>
  <c r="DG841" i="35"/>
  <c r="EC840" i="35"/>
  <c r="BY842" i="35"/>
  <c r="BZ842" i="35"/>
  <c r="BX842" i="35"/>
  <c r="CH842" i="35"/>
  <c r="CJ840" i="35"/>
  <c r="CK840" i="35" s="1"/>
  <c r="CD841" i="35"/>
  <c r="DK841" i="35" s="1"/>
  <c r="CE841" i="35"/>
  <c r="DL841" i="35" s="1"/>
  <c r="DQ841" i="35" s="1"/>
  <c r="CI841" i="35"/>
  <c r="DP841" i="35" l="1"/>
  <c r="DV840" i="35"/>
  <c r="DW840" i="35"/>
  <c r="DU840" i="35"/>
  <c r="DX840" i="35"/>
  <c r="DT840" i="35"/>
  <c r="DE842" i="35"/>
  <c r="EA841" i="35"/>
  <c r="DG842" i="35"/>
  <c r="EC841" i="35"/>
  <c r="DD842" i="35"/>
  <c r="DZ841" i="35"/>
  <c r="DF842" i="35"/>
  <c r="EB841" i="35"/>
  <c r="DC842" i="35"/>
  <c r="DY841" i="35"/>
  <c r="CJ841" i="35"/>
  <c r="CK841" i="35" s="1"/>
  <c r="CE842" i="35"/>
  <c r="DL842" i="35" s="1"/>
  <c r="CD842" i="35"/>
  <c r="DK842" i="35" s="1"/>
  <c r="CI842" i="35"/>
  <c r="BY843" i="35"/>
  <c r="BZ843" i="35"/>
  <c r="BX843" i="35"/>
  <c r="CH843" i="35"/>
  <c r="DP842" i="35" l="1"/>
  <c r="DQ842" i="35"/>
  <c r="DX841" i="35"/>
  <c r="DW841" i="35"/>
  <c r="DT841" i="35"/>
  <c r="DV841" i="35"/>
  <c r="DU841" i="35"/>
  <c r="DF843" i="35"/>
  <c r="EB842" i="35"/>
  <c r="DC843" i="35"/>
  <c r="DY842" i="35"/>
  <c r="DD843" i="35"/>
  <c r="DZ842" i="35"/>
  <c r="DG843" i="35"/>
  <c r="EC842" i="35"/>
  <c r="DE843" i="35"/>
  <c r="EA842" i="35"/>
  <c r="CJ842" i="35"/>
  <c r="CK842" i="35" s="1"/>
  <c r="CD843" i="35"/>
  <c r="DK843" i="35" s="1"/>
  <c r="CE843" i="35"/>
  <c r="DL843" i="35" s="1"/>
  <c r="DQ843" i="35" s="1"/>
  <c r="CI843" i="35"/>
  <c r="BY844" i="35"/>
  <c r="BZ844" i="35"/>
  <c r="BX844" i="35"/>
  <c r="CH844" i="35"/>
  <c r="DP843" i="35" l="1"/>
  <c r="DV842" i="35"/>
  <c r="DW842" i="35"/>
  <c r="DU842" i="35"/>
  <c r="DX842" i="35"/>
  <c r="DT842" i="35"/>
  <c r="DG844" i="35"/>
  <c r="EC843" i="35"/>
  <c r="DE844" i="35"/>
  <c r="EA843" i="35"/>
  <c r="DD844" i="35"/>
  <c r="DZ843" i="35"/>
  <c r="DC844" i="35"/>
  <c r="DY843" i="35"/>
  <c r="DF844" i="35"/>
  <c r="EB843" i="35"/>
  <c r="CJ843" i="35"/>
  <c r="CK843" i="35" s="1"/>
  <c r="CE844" i="35"/>
  <c r="DL844" i="35" s="1"/>
  <c r="CD844" i="35"/>
  <c r="CI844" i="35"/>
  <c r="BY845" i="35"/>
  <c r="BX845" i="35"/>
  <c r="BZ845" i="35"/>
  <c r="CH845" i="35"/>
  <c r="DP844" i="35" l="1"/>
  <c r="DU843" i="35"/>
  <c r="DV843" i="35"/>
  <c r="DW843" i="35"/>
  <c r="DT843" i="35"/>
  <c r="DX843" i="35"/>
  <c r="DC845" i="35"/>
  <c r="DY844" i="35"/>
  <c r="DF845" i="35"/>
  <c r="DD845" i="35"/>
  <c r="DZ844" i="35"/>
  <c r="DE845" i="35"/>
  <c r="EA844" i="35"/>
  <c r="DG845" i="35"/>
  <c r="EC844" i="35"/>
  <c r="DK844" i="35"/>
  <c r="EB844" i="35" s="1"/>
  <c r="CJ844" i="35"/>
  <c r="CK844" i="35" s="1"/>
  <c r="CD845" i="35"/>
  <c r="DK845" i="35" s="1"/>
  <c r="CE845" i="35"/>
  <c r="DL845" i="35" s="1"/>
  <c r="CI845" i="35"/>
  <c r="BZ846" i="35"/>
  <c r="BY846" i="35"/>
  <c r="BX846" i="35"/>
  <c r="CH846" i="35"/>
  <c r="DP845" i="35" l="1"/>
  <c r="DQ845" i="35"/>
  <c r="DQ844" i="35"/>
  <c r="DV844" i="35"/>
  <c r="DU844" i="35"/>
  <c r="DW844" i="35"/>
  <c r="DX844" i="35"/>
  <c r="DT844" i="35"/>
  <c r="DG846" i="35"/>
  <c r="EC845" i="35"/>
  <c r="DE846" i="35"/>
  <c r="EA845" i="35"/>
  <c r="DD846" i="35"/>
  <c r="DZ845" i="35"/>
  <c r="DF846" i="35"/>
  <c r="EB845" i="35"/>
  <c r="DC846" i="35"/>
  <c r="DY845" i="35"/>
  <c r="CJ845" i="35"/>
  <c r="CK845" i="35" s="1"/>
  <c r="CD846" i="35"/>
  <c r="DK846" i="35" s="1"/>
  <c r="CE846" i="35"/>
  <c r="DL846" i="35" s="1"/>
  <c r="DQ846" i="35" s="1"/>
  <c r="CI846" i="35"/>
  <c r="BX847" i="35"/>
  <c r="BZ847" i="35"/>
  <c r="BY847" i="35"/>
  <c r="CH847" i="35"/>
  <c r="DP846" i="35" l="1"/>
  <c r="DW845" i="35"/>
  <c r="DU845" i="35"/>
  <c r="DV845" i="35"/>
  <c r="DX845" i="35"/>
  <c r="DT845" i="35"/>
  <c r="DF847" i="35"/>
  <c r="EB846" i="35"/>
  <c r="DC847" i="35"/>
  <c r="DY846" i="35"/>
  <c r="DD847" i="35"/>
  <c r="DZ846" i="35"/>
  <c r="DE847" i="35"/>
  <c r="EA846" i="35"/>
  <c r="DG847" i="35"/>
  <c r="EC846" i="35"/>
  <c r="CJ846" i="35"/>
  <c r="CK846" i="35" s="1"/>
  <c r="CD847" i="35"/>
  <c r="DK847" i="35" s="1"/>
  <c r="CE847" i="35"/>
  <c r="DL847" i="35" s="1"/>
  <c r="DQ847" i="35" s="1"/>
  <c r="CI847" i="35"/>
  <c r="BY848" i="35"/>
  <c r="BZ848" i="35"/>
  <c r="BX848" i="35"/>
  <c r="CH848" i="35"/>
  <c r="DP847" i="35" l="1"/>
  <c r="DV846" i="35"/>
  <c r="DW846" i="35"/>
  <c r="DX846" i="35"/>
  <c r="DT846" i="35"/>
  <c r="DU846" i="35"/>
  <c r="DE848" i="35"/>
  <c r="EA847" i="35"/>
  <c r="DG848" i="35"/>
  <c r="EC847" i="35"/>
  <c r="DD848" i="35"/>
  <c r="DZ847" i="35"/>
  <c r="DC848" i="35"/>
  <c r="DY847" i="35"/>
  <c r="DF848" i="35"/>
  <c r="EB847" i="35"/>
  <c r="BX849" i="35"/>
  <c r="BZ849" i="35"/>
  <c r="BY849" i="35"/>
  <c r="CH849" i="35"/>
  <c r="CJ847" i="35"/>
  <c r="CK847" i="35" s="1"/>
  <c r="CD848" i="35"/>
  <c r="CE848" i="35"/>
  <c r="DL848" i="35" s="1"/>
  <c r="CI848" i="35"/>
  <c r="DP848" i="35" l="1"/>
  <c r="DU847" i="35"/>
  <c r="DW847" i="35"/>
  <c r="DX847" i="35"/>
  <c r="DV847" i="35"/>
  <c r="DT847" i="35"/>
  <c r="DC849" i="35"/>
  <c r="DY848" i="35"/>
  <c r="DF849" i="35"/>
  <c r="DD849" i="35"/>
  <c r="DZ848" i="35"/>
  <c r="DG849" i="35"/>
  <c r="EC848" i="35"/>
  <c r="DE849" i="35"/>
  <c r="EA848" i="35"/>
  <c r="DK848" i="35"/>
  <c r="EB848" i="35" s="1"/>
  <c r="CJ848" i="35"/>
  <c r="CK848" i="35" s="1"/>
  <c r="CD849" i="35"/>
  <c r="DK849" i="35" s="1"/>
  <c r="CE849" i="35"/>
  <c r="DL849" i="35" s="1"/>
  <c r="CI849" i="35"/>
  <c r="BY850" i="35"/>
  <c r="BZ850" i="35"/>
  <c r="BX850" i="35"/>
  <c r="CH850" i="35"/>
  <c r="DP849" i="35" l="1"/>
  <c r="DQ849" i="35"/>
  <c r="DQ848" i="35"/>
  <c r="DV848" i="35"/>
  <c r="DX848" i="35"/>
  <c r="DU848" i="35"/>
  <c r="DW848" i="35"/>
  <c r="DT848" i="35"/>
  <c r="DE850" i="35"/>
  <c r="EA849" i="35"/>
  <c r="DG850" i="35"/>
  <c r="EC849" i="35"/>
  <c r="DD850" i="35"/>
  <c r="DZ849" i="35"/>
  <c r="DF850" i="35"/>
  <c r="EB849" i="35"/>
  <c r="DC850" i="35"/>
  <c r="DY849" i="35"/>
  <c r="CJ849" i="35"/>
  <c r="CK849" i="35" s="1"/>
  <c r="CE850" i="35"/>
  <c r="DL850" i="35" s="1"/>
  <c r="CD850" i="35"/>
  <c r="CI850" i="35"/>
  <c r="BY851" i="35"/>
  <c r="BX851" i="35"/>
  <c r="BZ851" i="35"/>
  <c r="CH851" i="35"/>
  <c r="DP850" i="35" l="1"/>
  <c r="DW849" i="35"/>
  <c r="DT849" i="35"/>
  <c r="DV849" i="35"/>
  <c r="DX849" i="35"/>
  <c r="DU849" i="35"/>
  <c r="DF851" i="35"/>
  <c r="DC851" i="35"/>
  <c r="DY850" i="35"/>
  <c r="DD851" i="35"/>
  <c r="DZ850" i="35"/>
  <c r="DG851" i="35"/>
  <c r="EC850" i="35"/>
  <c r="DE851" i="35"/>
  <c r="EA850" i="35"/>
  <c r="DK850" i="35"/>
  <c r="EB850" i="35" s="1"/>
  <c r="CJ850" i="35"/>
  <c r="CK850" i="35" s="1"/>
  <c r="CE851" i="35"/>
  <c r="DL851" i="35" s="1"/>
  <c r="CD851" i="35"/>
  <c r="DK851" i="35" s="1"/>
  <c r="CI851" i="35"/>
  <c r="BZ852" i="35"/>
  <c r="BY852" i="35"/>
  <c r="BX852" i="35"/>
  <c r="CH852" i="35"/>
  <c r="DP851" i="35" l="1"/>
  <c r="DQ851" i="35"/>
  <c r="DQ850" i="35"/>
  <c r="DV850" i="35"/>
  <c r="DX850" i="35"/>
  <c r="DU850" i="35"/>
  <c r="DW850" i="35"/>
  <c r="DT850" i="35"/>
  <c r="DE852" i="35"/>
  <c r="EA851" i="35"/>
  <c r="DG852" i="35"/>
  <c r="EC851" i="35"/>
  <c r="DD852" i="35"/>
  <c r="DZ851" i="35"/>
  <c r="DC852" i="35"/>
  <c r="DY851" i="35"/>
  <c r="DF852" i="35"/>
  <c r="EB851" i="35"/>
  <c r="CJ851" i="35"/>
  <c r="CK851" i="35" s="1"/>
  <c r="CD852" i="35"/>
  <c r="CE852" i="35"/>
  <c r="DL852" i="35" s="1"/>
  <c r="CI852" i="35"/>
  <c r="BX853" i="35"/>
  <c r="BZ853" i="35"/>
  <c r="BY853" i="35"/>
  <c r="CH853" i="35"/>
  <c r="DP852" i="35" l="1"/>
  <c r="DU851" i="35"/>
  <c r="DX851" i="35"/>
  <c r="DW851" i="35"/>
  <c r="DT851" i="35"/>
  <c r="DV851" i="35"/>
  <c r="DC853" i="35"/>
  <c r="DY852" i="35"/>
  <c r="DF853" i="35"/>
  <c r="DD853" i="35"/>
  <c r="DZ852" i="35"/>
  <c r="DG853" i="35"/>
  <c r="EC852" i="35"/>
  <c r="DE853" i="35"/>
  <c r="EA852" i="35"/>
  <c r="DK852" i="35"/>
  <c r="EB852" i="35" s="1"/>
  <c r="CJ852" i="35"/>
  <c r="CK852" i="35" s="1"/>
  <c r="CD853" i="35"/>
  <c r="DK853" i="35" s="1"/>
  <c r="CE853" i="35"/>
  <c r="DL853" i="35" s="1"/>
  <c r="CI853" i="35"/>
  <c r="BY854" i="35"/>
  <c r="BX854" i="35"/>
  <c r="BZ854" i="35"/>
  <c r="CH854" i="35"/>
  <c r="DP853" i="35" l="1"/>
  <c r="DQ853" i="35"/>
  <c r="DQ852" i="35"/>
  <c r="DV852" i="35"/>
  <c r="DU852" i="35"/>
  <c r="DX852" i="35"/>
  <c r="DW852" i="35"/>
  <c r="DT852" i="35"/>
  <c r="DE854" i="35"/>
  <c r="EA853" i="35"/>
  <c r="DG854" i="35"/>
  <c r="EC853" i="35"/>
  <c r="DD854" i="35"/>
  <c r="DZ853" i="35"/>
  <c r="DF854" i="35"/>
  <c r="EB853" i="35"/>
  <c r="DC854" i="35"/>
  <c r="DY853" i="35"/>
  <c r="CE854" i="35"/>
  <c r="DL854" i="35" s="1"/>
  <c r="CD854" i="35"/>
  <c r="CI854" i="35"/>
  <c r="CJ853" i="35"/>
  <c r="CK853" i="35" s="1"/>
  <c r="BX855" i="35"/>
  <c r="BZ855" i="35"/>
  <c r="BY855" i="35"/>
  <c r="CH855" i="35"/>
  <c r="DP854" i="35" l="1"/>
  <c r="DV853" i="35"/>
  <c r="DW853" i="35"/>
  <c r="DX853" i="35"/>
  <c r="DU853" i="35"/>
  <c r="DT853" i="35"/>
  <c r="DC855" i="35"/>
  <c r="DY854" i="35"/>
  <c r="DF855" i="35"/>
  <c r="DD855" i="35"/>
  <c r="DZ854" i="35"/>
  <c r="DG855" i="35"/>
  <c r="EC854" i="35"/>
  <c r="DE855" i="35"/>
  <c r="EA854" i="35"/>
  <c r="DK854" i="35"/>
  <c r="EB854" i="35" s="1"/>
  <c r="CJ854" i="35"/>
  <c r="CK854" i="35" s="1"/>
  <c r="CD855" i="35"/>
  <c r="DK855" i="35" s="1"/>
  <c r="CE855" i="35"/>
  <c r="DL855" i="35" s="1"/>
  <c r="CI855" i="35"/>
  <c r="BZ856" i="35"/>
  <c r="BX856" i="35"/>
  <c r="BY856" i="35"/>
  <c r="CH856" i="35"/>
  <c r="DP855" i="35" l="1"/>
  <c r="DQ855" i="35"/>
  <c r="DQ854" i="35"/>
  <c r="DV854" i="35"/>
  <c r="DX854" i="35"/>
  <c r="DU854" i="35"/>
  <c r="DW854" i="35"/>
  <c r="DT854" i="35"/>
  <c r="DG856" i="35"/>
  <c r="EC855" i="35"/>
  <c r="DE856" i="35"/>
  <c r="EA855" i="35"/>
  <c r="DD856" i="35"/>
  <c r="DZ855" i="35"/>
  <c r="DF856" i="35"/>
  <c r="EB855" i="35"/>
  <c r="DC856" i="35"/>
  <c r="DY855" i="35"/>
  <c r="BZ857" i="35"/>
  <c r="BX857" i="35"/>
  <c r="BY857" i="35"/>
  <c r="CH857" i="35"/>
  <c r="CJ855" i="35"/>
  <c r="CK855" i="35" s="1"/>
  <c r="CE856" i="35"/>
  <c r="DL856" i="35" s="1"/>
  <c r="CD856" i="35"/>
  <c r="CI856" i="35"/>
  <c r="DP856" i="35" l="1"/>
  <c r="DW855" i="35"/>
  <c r="DV855" i="35"/>
  <c r="DT855" i="35"/>
  <c r="DU855" i="35"/>
  <c r="DX855" i="35"/>
  <c r="DF857" i="35"/>
  <c r="DC857" i="35"/>
  <c r="DY856" i="35"/>
  <c r="DD857" i="35"/>
  <c r="DZ856" i="35"/>
  <c r="DE857" i="35"/>
  <c r="EA856" i="35"/>
  <c r="DG857" i="35"/>
  <c r="EC856" i="35"/>
  <c r="DK856" i="35"/>
  <c r="EB856" i="35" s="1"/>
  <c r="CJ856" i="35"/>
  <c r="CK856" i="35" s="1"/>
  <c r="CE857" i="35"/>
  <c r="DL857" i="35" s="1"/>
  <c r="CD857" i="35"/>
  <c r="CI857" i="35"/>
  <c r="BZ858" i="35"/>
  <c r="BY858" i="35"/>
  <c r="BX858" i="35"/>
  <c r="CH858" i="35"/>
  <c r="DP857" i="35" l="1"/>
  <c r="DQ856" i="35"/>
  <c r="DV856" i="35"/>
  <c r="DU856" i="35"/>
  <c r="DT856" i="35"/>
  <c r="DW856" i="35"/>
  <c r="DX856" i="35"/>
  <c r="DG858" i="35"/>
  <c r="EC857" i="35"/>
  <c r="DE858" i="35"/>
  <c r="EA857" i="35"/>
  <c r="DD858" i="35"/>
  <c r="DZ857" i="35"/>
  <c r="DC858" i="35"/>
  <c r="DY857" i="35"/>
  <c r="DF858" i="35"/>
  <c r="DK857" i="35"/>
  <c r="EB857" i="35" s="1"/>
  <c r="CJ857" i="35"/>
  <c r="CK857" i="35" s="1"/>
  <c r="CE858" i="35"/>
  <c r="DL858" i="35" s="1"/>
  <c r="CD858" i="35"/>
  <c r="CI858" i="35"/>
  <c r="BX859" i="35"/>
  <c r="BY859" i="35"/>
  <c r="BZ859" i="35"/>
  <c r="CH859" i="35"/>
  <c r="DP858" i="35" l="1"/>
  <c r="DQ857" i="35"/>
  <c r="DX857" i="35"/>
  <c r="DV857" i="35"/>
  <c r="DU857" i="35"/>
  <c r="DT857" i="35"/>
  <c r="DW857" i="35"/>
  <c r="DC859" i="35"/>
  <c r="DY858" i="35"/>
  <c r="DF859" i="35"/>
  <c r="DD859" i="35"/>
  <c r="DZ858" i="35"/>
  <c r="DE859" i="35"/>
  <c r="EA858" i="35"/>
  <c r="DG859" i="35"/>
  <c r="EC858" i="35"/>
  <c r="DK858" i="35"/>
  <c r="EB858" i="35" s="1"/>
  <c r="CJ858" i="35"/>
  <c r="CK858" i="35" s="1"/>
  <c r="CD859" i="35"/>
  <c r="DK859" i="35" s="1"/>
  <c r="CE859" i="35"/>
  <c r="DL859" i="35" s="1"/>
  <c r="CI859" i="35"/>
  <c r="BX860" i="35"/>
  <c r="BZ860" i="35"/>
  <c r="BY860" i="35"/>
  <c r="CH860" i="35"/>
  <c r="DQ859" i="35" l="1"/>
  <c r="DP859" i="35"/>
  <c r="DQ858" i="35"/>
  <c r="DV858" i="35"/>
  <c r="DX858" i="35"/>
  <c r="DW858" i="35"/>
  <c r="DT858" i="35"/>
  <c r="DU858" i="35"/>
  <c r="DE860" i="35"/>
  <c r="EA859" i="35"/>
  <c r="DG860" i="35"/>
  <c r="EC859" i="35"/>
  <c r="DD860" i="35"/>
  <c r="DZ859" i="35"/>
  <c r="DF860" i="35"/>
  <c r="EB859" i="35"/>
  <c r="DC860" i="35"/>
  <c r="DY859" i="35"/>
  <c r="CJ859" i="35"/>
  <c r="CK859" i="35" s="1"/>
  <c r="CE860" i="35"/>
  <c r="DL860" i="35" s="1"/>
  <c r="CD860" i="35"/>
  <c r="DK860" i="35" s="1"/>
  <c r="CI860" i="35"/>
  <c r="BX861" i="35"/>
  <c r="BY861" i="35"/>
  <c r="BZ861" i="35"/>
  <c r="CH861" i="35"/>
  <c r="DP860" i="35" l="1"/>
  <c r="DQ860" i="35"/>
  <c r="DX859" i="35"/>
  <c r="DU859" i="35"/>
  <c r="DV859" i="35"/>
  <c r="DW859" i="35"/>
  <c r="DT859" i="35"/>
  <c r="DF861" i="35"/>
  <c r="EB860" i="35"/>
  <c r="DC861" i="35"/>
  <c r="DY860" i="35"/>
  <c r="DD861" i="35"/>
  <c r="DZ860" i="35"/>
  <c r="DG861" i="35"/>
  <c r="EC860" i="35"/>
  <c r="DE861" i="35"/>
  <c r="EA860" i="35"/>
  <c r="CJ860" i="35"/>
  <c r="CK860" i="35" s="1"/>
  <c r="CE861" i="35"/>
  <c r="DL861" i="35" s="1"/>
  <c r="CD861" i="35"/>
  <c r="CI861" i="35"/>
  <c r="BX862" i="35"/>
  <c r="BZ862" i="35"/>
  <c r="BY862" i="35"/>
  <c r="CH862" i="35"/>
  <c r="DP861" i="35" l="1"/>
  <c r="DV860" i="35"/>
  <c r="DU860" i="35"/>
  <c r="DX860" i="35"/>
  <c r="DW860" i="35"/>
  <c r="DT860" i="35"/>
  <c r="DG862" i="35"/>
  <c r="EC861" i="35"/>
  <c r="DE862" i="35"/>
  <c r="EA861" i="35"/>
  <c r="DD862" i="35"/>
  <c r="DZ861" i="35"/>
  <c r="DC862" i="35"/>
  <c r="DY861" i="35"/>
  <c r="DF862" i="35"/>
  <c r="DK861" i="35"/>
  <c r="EB861" i="35" s="1"/>
  <c r="CJ861" i="35"/>
  <c r="CK861" i="35" s="1"/>
  <c r="CD862" i="35"/>
  <c r="DK862" i="35" s="1"/>
  <c r="CE862" i="35"/>
  <c r="DL862" i="35" s="1"/>
  <c r="DQ862" i="35" s="1"/>
  <c r="CI862" i="35"/>
  <c r="BX863" i="35"/>
  <c r="BY863" i="35"/>
  <c r="BZ863" i="35"/>
  <c r="CH863" i="35"/>
  <c r="DP862" i="35" l="1"/>
  <c r="DQ861" i="35"/>
  <c r="DV861" i="35"/>
  <c r="DU861" i="35"/>
  <c r="DX861" i="35"/>
  <c r="DT861" i="35"/>
  <c r="DW861" i="35"/>
  <c r="DF863" i="35"/>
  <c r="EB862" i="35"/>
  <c r="DC863" i="35"/>
  <c r="DY862" i="35"/>
  <c r="DD863" i="35"/>
  <c r="DZ862" i="35"/>
  <c r="DE863" i="35"/>
  <c r="EA862" i="35"/>
  <c r="DG863" i="35"/>
  <c r="EC862" i="35"/>
  <c r="CJ862" i="35"/>
  <c r="CK862" i="35" s="1"/>
  <c r="CE863" i="35"/>
  <c r="DL863" i="35" s="1"/>
  <c r="CD863" i="35"/>
  <c r="CI863" i="35"/>
  <c r="BX864" i="35"/>
  <c r="BZ864" i="35"/>
  <c r="BY864" i="35"/>
  <c r="CH864" i="35"/>
  <c r="DP863" i="35" l="1"/>
  <c r="DV862" i="35"/>
  <c r="DW862" i="35"/>
  <c r="DX862" i="35"/>
  <c r="DU862" i="35"/>
  <c r="DT862" i="35"/>
  <c r="DE864" i="35"/>
  <c r="EA863" i="35"/>
  <c r="DG864" i="35"/>
  <c r="EC863" i="35"/>
  <c r="DD864" i="35"/>
  <c r="DZ863" i="35"/>
  <c r="DC864" i="35"/>
  <c r="DY863" i="35"/>
  <c r="DF864" i="35"/>
  <c r="DK863" i="35"/>
  <c r="EB863" i="35" s="1"/>
  <c r="BZ865" i="35"/>
  <c r="BX865" i="35"/>
  <c r="BY865" i="35"/>
  <c r="CH865" i="35"/>
  <c r="CJ863" i="35"/>
  <c r="CK863" i="35" s="1"/>
  <c r="CE864" i="35"/>
  <c r="DL864" i="35" s="1"/>
  <c r="CD864" i="35"/>
  <c r="CI864" i="35"/>
  <c r="DP864" i="35" l="1"/>
  <c r="DQ863" i="35"/>
  <c r="DX863" i="35"/>
  <c r="DV863" i="35"/>
  <c r="DW863" i="35"/>
  <c r="DU863" i="35"/>
  <c r="DT863" i="35"/>
  <c r="DF865" i="35"/>
  <c r="DC865" i="35"/>
  <c r="DY864" i="35"/>
  <c r="DD865" i="35"/>
  <c r="DZ864" i="35"/>
  <c r="DG865" i="35"/>
  <c r="EC864" i="35"/>
  <c r="DE865" i="35"/>
  <c r="EA864" i="35"/>
  <c r="DK864" i="35"/>
  <c r="EB864" i="35" s="1"/>
  <c r="CJ864" i="35"/>
  <c r="CK864" i="35" s="1"/>
  <c r="CD865" i="35"/>
  <c r="DK865" i="35" s="1"/>
  <c r="CE865" i="35"/>
  <c r="DL865" i="35" s="1"/>
  <c r="CI865" i="35"/>
  <c r="BY866" i="35"/>
  <c r="BX866" i="35"/>
  <c r="BZ866" i="35"/>
  <c r="CH866" i="35"/>
  <c r="DQ865" i="35" l="1"/>
  <c r="DP865" i="35"/>
  <c r="DQ864" i="35"/>
  <c r="DV864" i="35"/>
  <c r="DX864" i="35"/>
  <c r="DU864" i="35"/>
  <c r="DT864" i="35"/>
  <c r="DW864" i="35"/>
  <c r="DG866" i="35"/>
  <c r="EC865" i="35"/>
  <c r="DE866" i="35"/>
  <c r="EA865" i="35"/>
  <c r="DD866" i="35"/>
  <c r="DZ865" i="35"/>
  <c r="DC866" i="35"/>
  <c r="DY865" i="35"/>
  <c r="DF866" i="35"/>
  <c r="EB865" i="35"/>
  <c r="CJ865" i="35"/>
  <c r="CK865" i="35" s="1"/>
  <c r="CD866" i="35"/>
  <c r="CE866" i="35"/>
  <c r="DL866" i="35" s="1"/>
  <c r="CI866" i="35"/>
  <c r="BX867" i="35"/>
  <c r="BZ867" i="35"/>
  <c r="BY867" i="35"/>
  <c r="CH867" i="35"/>
  <c r="DP866" i="35" l="1"/>
  <c r="DV865" i="35"/>
  <c r="DT865" i="35"/>
  <c r="DX865" i="35"/>
  <c r="DU865" i="35"/>
  <c r="DW865" i="35"/>
  <c r="DC867" i="35"/>
  <c r="DY866" i="35"/>
  <c r="DF867" i="35"/>
  <c r="DD867" i="35"/>
  <c r="DZ866" i="35"/>
  <c r="DE867" i="35"/>
  <c r="EA866" i="35"/>
  <c r="DG867" i="35"/>
  <c r="EC866" i="35"/>
  <c r="DK866" i="35"/>
  <c r="EB866" i="35" s="1"/>
  <c r="CJ866" i="35"/>
  <c r="CK866" i="35" s="1"/>
  <c r="CD867" i="35"/>
  <c r="DK867" i="35" s="1"/>
  <c r="CE867" i="35"/>
  <c r="DL867" i="35" s="1"/>
  <c r="CI867" i="35"/>
  <c r="BY868" i="35"/>
  <c r="BX868" i="35"/>
  <c r="BZ868" i="35"/>
  <c r="CH868" i="35"/>
  <c r="DP867" i="35" l="1"/>
  <c r="DQ867" i="35"/>
  <c r="DQ866" i="35"/>
  <c r="DV866" i="35"/>
  <c r="DW866" i="35"/>
  <c r="DU866" i="35"/>
  <c r="DX866" i="35"/>
  <c r="DT866" i="35"/>
  <c r="DG868" i="35"/>
  <c r="EC867" i="35"/>
  <c r="DE868" i="35"/>
  <c r="EA867" i="35"/>
  <c r="DD868" i="35"/>
  <c r="DZ867" i="35"/>
  <c r="DF868" i="35"/>
  <c r="EB867" i="35"/>
  <c r="DC868" i="35"/>
  <c r="DY867" i="35"/>
  <c r="CJ867" i="35"/>
  <c r="CK867" i="35" s="1"/>
  <c r="CD868" i="35"/>
  <c r="DK868" i="35" s="1"/>
  <c r="CE868" i="35"/>
  <c r="DL868" i="35" s="1"/>
  <c r="DQ868" i="35" s="1"/>
  <c r="CI868" i="35"/>
  <c r="BZ869" i="35"/>
  <c r="BY869" i="35"/>
  <c r="BX869" i="35"/>
  <c r="CH869" i="35"/>
  <c r="DP868" i="35" l="1"/>
  <c r="DU867" i="35"/>
  <c r="DX867" i="35"/>
  <c r="DW867" i="35"/>
  <c r="DT867" i="35"/>
  <c r="DV867" i="35"/>
  <c r="DF869" i="35"/>
  <c r="EB868" i="35"/>
  <c r="DC869" i="35"/>
  <c r="DY868" i="35"/>
  <c r="DD869" i="35"/>
  <c r="DZ868" i="35"/>
  <c r="DE869" i="35"/>
  <c r="EA868" i="35"/>
  <c r="DG869" i="35"/>
  <c r="EC868" i="35"/>
  <c r="CD869" i="35"/>
  <c r="DK869" i="35" s="1"/>
  <c r="CE869" i="35"/>
  <c r="DL869" i="35" s="1"/>
  <c r="CI869" i="35"/>
  <c r="BX870" i="35"/>
  <c r="BY870" i="35"/>
  <c r="BZ870" i="35"/>
  <c r="CH870" i="35"/>
  <c r="CJ868" i="35"/>
  <c r="CK868" i="35" s="1"/>
  <c r="DP869" i="35" l="1"/>
  <c r="DQ869" i="35"/>
  <c r="DV868" i="35"/>
  <c r="DU868" i="35"/>
  <c r="DW868" i="35"/>
  <c r="DX868" i="35"/>
  <c r="DT868" i="35"/>
  <c r="DG870" i="35"/>
  <c r="EC869" i="35"/>
  <c r="DE870" i="35"/>
  <c r="EA869" i="35"/>
  <c r="DD870" i="35"/>
  <c r="DZ869" i="35"/>
  <c r="DC870" i="35"/>
  <c r="DY869" i="35"/>
  <c r="DF870" i="35"/>
  <c r="EB869" i="35"/>
  <c r="CE870" i="35"/>
  <c r="DL870" i="35" s="1"/>
  <c r="CD870" i="35"/>
  <c r="DK870" i="35" s="1"/>
  <c r="CI870" i="35"/>
  <c r="BZ871" i="35"/>
  <c r="BY871" i="35"/>
  <c r="BX871" i="35"/>
  <c r="CH871" i="35"/>
  <c r="CJ869" i="35"/>
  <c r="CK869" i="35" s="1"/>
  <c r="DP870" i="35" l="1"/>
  <c r="DQ870" i="35"/>
  <c r="DV869" i="35"/>
  <c r="DU869" i="35"/>
  <c r="DW869" i="35"/>
  <c r="DT869" i="35"/>
  <c r="DX869" i="35"/>
  <c r="DF871" i="35"/>
  <c r="EB870" i="35"/>
  <c r="DC871" i="35"/>
  <c r="DY870" i="35"/>
  <c r="DD871" i="35"/>
  <c r="DZ870" i="35"/>
  <c r="DE871" i="35"/>
  <c r="EA870" i="35"/>
  <c r="DG871" i="35"/>
  <c r="EC870" i="35"/>
  <c r="CJ870" i="35"/>
  <c r="CK870" i="35" s="1"/>
  <c r="BZ872" i="35"/>
  <c r="BX872" i="35"/>
  <c r="BY872" i="35"/>
  <c r="CH872" i="35"/>
  <c r="CE871" i="35"/>
  <c r="DL871" i="35" s="1"/>
  <c r="CD871" i="35"/>
  <c r="DK871" i="35" s="1"/>
  <c r="CI871" i="35"/>
  <c r="DP871" i="35" l="1"/>
  <c r="DQ871" i="35"/>
  <c r="DV870" i="35"/>
  <c r="DW870" i="35"/>
  <c r="DT870" i="35"/>
  <c r="DU870" i="35"/>
  <c r="DX870" i="35"/>
  <c r="DG872" i="35"/>
  <c r="EC871" i="35"/>
  <c r="DE872" i="35"/>
  <c r="EA871" i="35"/>
  <c r="DD872" i="35"/>
  <c r="DZ871" i="35"/>
  <c r="DC872" i="35"/>
  <c r="DY871" i="35"/>
  <c r="DF872" i="35"/>
  <c r="EB871" i="35"/>
  <c r="CJ871" i="35"/>
  <c r="CK871" i="35" s="1"/>
  <c r="CE872" i="35"/>
  <c r="DL872" i="35" s="1"/>
  <c r="CD872" i="35"/>
  <c r="DK872" i="35" s="1"/>
  <c r="CI872" i="35"/>
  <c r="BX873" i="35"/>
  <c r="BZ873" i="35"/>
  <c r="BY873" i="35"/>
  <c r="CH873" i="35"/>
  <c r="DP872" i="35" l="1"/>
  <c r="DQ872" i="35"/>
  <c r="DW871" i="35"/>
  <c r="DX871" i="35"/>
  <c r="DU871" i="35"/>
  <c r="DV871" i="35"/>
  <c r="DT871" i="35"/>
  <c r="DC873" i="35"/>
  <c r="DY872" i="35"/>
  <c r="DF873" i="35"/>
  <c r="EB872" i="35"/>
  <c r="DD873" i="35"/>
  <c r="DZ872" i="35"/>
  <c r="DE873" i="35"/>
  <c r="EA872" i="35"/>
  <c r="DG873" i="35"/>
  <c r="EC872" i="35"/>
  <c r="CJ872" i="35"/>
  <c r="CK872" i="35" s="1"/>
  <c r="CD873" i="35"/>
  <c r="DK873" i="35" s="1"/>
  <c r="CE873" i="35"/>
  <c r="DL873" i="35" s="1"/>
  <c r="DQ873" i="35" s="1"/>
  <c r="CI873" i="35"/>
  <c r="BZ874" i="35"/>
  <c r="BY874" i="35"/>
  <c r="BX874" i="35"/>
  <c r="CH874" i="35"/>
  <c r="DP873" i="35" l="1"/>
  <c r="DV872" i="35"/>
  <c r="DX872" i="35"/>
  <c r="DW872" i="35"/>
  <c r="DT872" i="35"/>
  <c r="DU872" i="35"/>
  <c r="DE874" i="35"/>
  <c r="EA873" i="35"/>
  <c r="DD874" i="35"/>
  <c r="DZ873" i="35"/>
  <c r="DF874" i="35"/>
  <c r="EB873" i="35"/>
  <c r="DG874" i="35"/>
  <c r="EC873" i="35"/>
  <c r="DC874" i="35"/>
  <c r="DY873" i="35"/>
  <c r="CJ873" i="35"/>
  <c r="CK873" i="35" s="1"/>
  <c r="CE874" i="35"/>
  <c r="DL874" i="35" s="1"/>
  <c r="CD874" i="35"/>
  <c r="CI874" i="35"/>
  <c r="BY875" i="35"/>
  <c r="BZ875" i="35"/>
  <c r="BX875" i="35"/>
  <c r="CH875" i="35"/>
  <c r="DP874" i="35" l="1"/>
  <c r="DX873" i="35"/>
  <c r="DU873" i="35"/>
  <c r="DT873" i="35"/>
  <c r="DV873" i="35"/>
  <c r="DW873" i="35"/>
  <c r="DG875" i="35"/>
  <c r="EC874" i="35"/>
  <c r="DC875" i="35"/>
  <c r="DY874" i="35"/>
  <c r="DF875" i="35"/>
  <c r="DD875" i="35"/>
  <c r="DZ874" i="35"/>
  <c r="DE875" i="35"/>
  <c r="EA874" i="35"/>
  <c r="DK874" i="35"/>
  <c r="EB874" i="35" s="1"/>
  <c r="BX876" i="35"/>
  <c r="BZ876" i="35"/>
  <c r="BY876" i="35"/>
  <c r="CH876" i="35"/>
  <c r="CJ874" i="35"/>
  <c r="CK874" i="35" s="1"/>
  <c r="CE875" i="35"/>
  <c r="DL875" i="35" s="1"/>
  <c r="CD875" i="35"/>
  <c r="CI875" i="35"/>
  <c r="DP875" i="35" l="1"/>
  <c r="DQ874" i="35"/>
  <c r="DV874" i="35"/>
  <c r="DW874" i="35"/>
  <c r="DX874" i="35"/>
  <c r="DT874" i="35"/>
  <c r="DU874" i="35"/>
  <c r="DE876" i="35"/>
  <c r="EA875" i="35"/>
  <c r="DD876" i="35"/>
  <c r="DZ875" i="35"/>
  <c r="DF876" i="35"/>
  <c r="DC876" i="35"/>
  <c r="DY875" i="35"/>
  <c r="DG876" i="35"/>
  <c r="EC875" i="35"/>
  <c r="DK875" i="35"/>
  <c r="EB875" i="35" s="1"/>
  <c r="CJ875" i="35"/>
  <c r="CK875" i="35" s="1"/>
  <c r="CE876" i="35"/>
  <c r="DL876" i="35" s="1"/>
  <c r="CD876" i="35"/>
  <c r="DK876" i="35" s="1"/>
  <c r="CI876" i="35"/>
  <c r="BZ877" i="35"/>
  <c r="BY877" i="35"/>
  <c r="BX877" i="35"/>
  <c r="CH877" i="35"/>
  <c r="DP876" i="35" l="1"/>
  <c r="DQ876" i="35"/>
  <c r="DQ875" i="35"/>
  <c r="DW875" i="35"/>
  <c r="DV875" i="35"/>
  <c r="DU875" i="35"/>
  <c r="DT875" i="35"/>
  <c r="DX875" i="35"/>
  <c r="DG877" i="35"/>
  <c r="EC876" i="35"/>
  <c r="DC877" i="35"/>
  <c r="DY876" i="35"/>
  <c r="DF877" i="35"/>
  <c r="EB876" i="35"/>
  <c r="DD877" i="35"/>
  <c r="DZ876" i="35"/>
  <c r="DE877" i="35"/>
  <c r="EA876" i="35"/>
  <c r="CD877" i="35"/>
  <c r="DK877" i="35" s="1"/>
  <c r="CE877" i="35"/>
  <c r="DL877" i="35" s="1"/>
  <c r="CI877" i="35"/>
  <c r="BY878" i="35"/>
  <c r="BX878" i="35"/>
  <c r="BZ878" i="35"/>
  <c r="CH878" i="35"/>
  <c r="CJ876" i="35"/>
  <c r="CK876" i="35" s="1"/>
  <c r="DQ877" i="35" l="1"/>
  <c r="DP877" i="35"/>
  <c r="DV876" i="35"/>
  <c r="DU876" i="35"/>
  <c r="DW876" i="35"/>
  <c r="DT876" i="35"/>
  <c r="DX876" i="35"/>
  <c r="DE878" i="35"/>
  <c r="EA877" i="35"/>
  <c r="DD878" i="35"/>
  <c r="DZ877" i="35"/>
  <c r="DF878" i="35"/>
  <c r="EB877" i="35"/>
  <c r="DC878" i="35"/>
  <c r="DY877" i="35"/>
  <c r="DG878" i="35"/>
  <c r="EC877" i="35"/>
  <c r="CE878" i="35"/>
  <c r="DL878" i="35" s="1"/>
  <c r="CD878" i="35"/>
  <c r="DK878" i="35" s="1"/>
  <c r="CI878" i="35"/>
  <c r="BX879" i="35"/>
  <c r="BY879" i="35"/>
  <c r="BZ879" i="35"/>
  <c r="CH879" i="35"/>
  <c r="CJ877" i="35"/>
  <c r="CK877" i="35" s="1"/>
  <c r="DQ878" i="35" l="1"/>
  <c r="DP878" i="35"/>
  <c r="DU877" i="35"/>
  <c r="DX877" i="35"/>
  <c r="DV877" i="35"/>
  <c r="DW877" i="35"/>
  <c r="DT877" i="35"/>
  <c r="DG879" i="35"/>
  <c r="EC878" i="35"/>
  <c r="DC879" i="35"/>
  <c r="DY878" i="35"/>
  <c r="DF879" i="35"/>
  <c r="EB878" i="35"/>
  <c r="DD879" i="35"/>
  <c r="DZ878" i="35"/>
  <c r="DE879" i="35"/>
  <c r="EA878" i="35"/>
  <c r="CJ878" i="35"/>
  <c r="CK878" i="35" s="1"/>
  <c r="BY880" i="35"/>
  <c r="BZ880" i="35"/>
  <c r="BX880" i="35"/>
  <c r="CH880" i="35"/>
  <c r="CD879" i="35"/>
  <c r="DK879" i="35" s="1"/>
  <c r="CE879" i="35"/>
  <c r="DL879" i="35" s="1"/>
  <c r="CI879" i="35"/>
  <c r="DQ879" i="35" l="1"/>
  <c r="DP879" i="35"/>
  <c r="DV878" i="35"/>
  <c r="DW878" i="35"/>
  <c r="DU878" i="35"/>
  <c r="DX878" i="35"/>
  <c r="DT878" i="35"/>
  <c r="DE880" i="35"/>
  <c r="EA879" i="35"/>
  <c r="DD880" i="35"/>
  <c r="DZ879" i="35"/>
  <c r="DF880" i="35"/>
  <c r="EB879" i="35"/>
  <c r="DC880" i="35"/>
  <c r="DY879" i="35"/>
  <c r="DG880" i="35"/>
  <c r="EC879" i="35"/>
  <c r="CJ879" i="35"/>
  <c r="CK879" i="35" s="1"/>
  <c r="CE880" i="35"/>
  <c r="DL880" i="35" s="1"/>
  <c r="CD880" i="35"/>
  <c r="CI880" i="35"/>
  <c r="BY881" i="35"/>
  <c r="BZ881" i="35"/>
  <c r="BX881" i="35"/>
  <c r="CH881" i="35"/>
  <c r="DP880" i="35" l="1"/>
  <c r="DW879" i="35"/>
  <c r="DX879" i="35"/>
  <c r="DT879" i="35"/>
  <c r="DV879" i="35"/>
  <c r="DU879" i="35"/>
  <c r="DC881" i="35"/>
  <c r="DY880" i="35"/>
  <c r="DG881" i="35"/>
  <c r="EC880" i="35"/>
  <c r="DF881" i="35"/>
  <c r="DD881" i="35"/>
  <c r="DZ880" i="35"/>
  <c r="DE881" i="35"/>
  <c r="EA880" i="35"/>
  <c r="DK880" i="35"/>
  <c r="EB880" i="35" s="1"/>
  <c r="CJ880" i="35"/>
  <c r="CK880" i="35" s="1"/>
  <c r="CD881" i="35"/>
  <c r="DK881" i="35" s="1"/>
  <c r="CE881" i="35"/>
  <c r="DL881" i="35" s="1"/>
  <c r="DQ881" i="35" s="1"/>
  <c r="CI881" i="35"/>
  <c r="BY882" i="35"/>
  <c r="BX882" i="35"/>
  <c r="BZ882" i="35"/>
  <c r="CH882" i="35"/>
  <c r="AA70" i="51"/>
  <c r="EW198" i="35"/>
  <c r="ES198" i="35"/>
  <c r="EU116" i="35"/>
  <c r="EQ116" i="35"/>
  <c r="ET34" i="35"/>
  <c r="ER157" i="35"/>
  <c r="AE70" i="51"/>
  <c r="EQ198" i="35"/>
  <c r="EU157" i="35"/>
  <c r="AE208" i="51"/>
  <c r="ES34" i="35"/>
  <c r="ET157" i="35"/>
  <c r="EW116" i="35"/>
  <c r="EJ57" i="35"/>
  <c r="ET75" i="35"/>
  <c r="AC208" i="51"/>
  <c r="AB208" i="51"/>
  <c r="ET198" i="35"/>
  <c r="AC70" i="51"/>
  <c r="AB70" i="51"/>
  <c r="ER75" i="35"/>
  <c r="EQ157" i="35"/>
  <c r="ET116" i="35"/>
  <c r="EU34" i="35"/>
  <c r="EH57" i="35"/>
  <c r="AD70" i="51"/>
  <c r="ES116" i="35"/>
  <c r="ER116" i="35"/>
  <c r="EQ75" i="35"/>
  <c r="EI57" i="35"/>
  <c r="U34" i="35"/>
  <c r="EK57" i="35"/>
  <c r="ER34" i="35"/>
  <c r="T34" i="35"/>
  <c r="ES157" i="35"/>
  <c r="ES75" i="35"/>
  <c r="EW75" i="35"/>
  <c r="ER198" i="35"/>
  <c r="AA208" i="51"/>
  <c r="EQ34" i="35"/>
  <c r="EW157" i="35"/>
  <c r="EU198" i="35"/>
  <c r="EW34" i="35"/>
  <c r="V34" i="35"/>
  <c r="S34" i="35"/>
  <c r="W34" i="35"/>
  <c r="EL57" i="35"/>
  <c r="EU75" i="35"/>
  <c r="AD208" i="51"/>
  <c r="AT208" i="51" l="1"/>
  <c r="J208" i="51" s="1"/>
  <c r="AS208" i="51"/>
  <c r="AC209" i="51"/>
  <c r="AR208" i="51"/>
  <c r="AB209" i="51"/>
  <c r="AQ208" i="51"/>
  <c r="AA209" i="51"/>
  <c r="AP208" i="51"/>
  <c r="AS70" i="51"/>
  <c r="AT70" i="51"/>
  <c r="J70" i="51" s="1"/>
  <c r="AC71" i="51"/>
  <c r="AR70" i="51"/>
  <c r="AB71" i="51"/>
  <c r="AQ70" i="51"/>
  <c r="AA71" i="51"/>
  <c r="AP70" i="51"/>
  <c r="Z34" i="35"/>
  <c r="AA34" i="35"/>
  <c r="X34" i="35"/>
  <c r="Y34" i="35"/>
  <c r="AB34" i="35"/>
  <c r="AK75" i="35"/>
  <c r="M75" i="37" s="1"/>
  <c r="AL75" i="35"/>
  <c r="N75" i="37" s="1"/>
  <c r="EV75" i="35"/>
  <c r="AI75" i="35" s="1"/>
  <c r="AN75" i="35"/>
  <c r="P75" i="37" s="1"/>
  <c r="AM75" i="35"/>
  <c r="O75" i="37" s="1"/>
  <c r="AJ75" i="35"/>
  <c r="L75" i="37" s="1"/>
  <c r="AK198" i="35"/>
  <c r="M198" i="37" s="1"/>
  <c r="AL198" i="35"/>
  <c r="N198" i="37" s="1"/>
  <c r="AN198" i="35"/>
  <c r="P198" i="37" s="1"/>
  <c r="EV198" i="35"/>
  <c r="AI198" i="35" s="1"/>
  <c r="AM198" i="35"/>
  <c r="O198" i="37" s="1"/>
  <c r="AJ198" i="35"/>
  <c r="L198" i="37" s="1"/>
  <c r="AK116" i="35"/>
  <c r="M116" i="37" s="1"/>
  <c r="AL116" i="35"/>
  <c r="N116" i="37" s="1"/>
  <c r="AN116" i="35"/>
  <c r="P116" i="37" s="1"/>
  <c r="EV116" i="35"/>
  <c r="AI116" i="35" s="1"/>
  <c r="AM116" i="35"/>
  <c r="O116" i="37" s="1"/>
  <c r="AJ116" i="35"/>
  <c r="L116" i="37" s="1"/>
  <c r="AK157" i="35"/>
  <c r="M157" i="37" s="1"/>
  <c r="AL157" i="35"/>
  <c r="N157" i="37" s="1"/>
  <c r="EV157" i="35"/>
  <c r="AI157" i="35" s="1"/>
  <c r="AN157" i="35"/>
  <c r="P157" i="37" s="1"/>
  <c r="AM157" i="35"/>
  <c r="O157" i="37" s="1"/>
  <c r="AJ157" i="35"/>
  <c r="L157" i="37" s="1"/>
  <c r="AK34" i="35"/>
  <c r="M34" i="37" s="1"/>
  <c r="AL34" i="35"/>
  <c r="N34" i="37" s="1"/>
  <c r="AN34" i="35"/>
  <c r="EV34" i="35"/>
  <c r="AM34" i="35"/>
  <c r="O34" i="37" s="1"/>
  <c r="AJ34" i="35"/>
  <c r="L34" i="37" s="1"/>
  <c r="DP881" i="35"/>
  <c r="DQ880" i="35"/>
  <c r="DV880" i="35"/>
  <c r="DX880" i="35"/>
  <c r="DW880" i="35"/>
  <c r="DT880" i="35"/>
  <c r="DU880" i="35"/>
  <c r="DE882" i="35"/>
  <c r="EA881" i="35"/>
  <c r="DD882" i="35"/>
  <c r="DZ881" i="35"/>
  <c r="DF882" i="35"/>
  <c r="EB881" i="35"/>
  <c r="DG882" i="35"/>
  <c r="EC881" i="35"/>
  <c r="DC882" i="35"/>
  <c r="DY881" i="35"/>
  <c r="CJ881" i="35"/>
  <c r="CK881" i="35" s="1"/>
  <c r="CD882" i="35"/>
  <c r="DK882" i="35" s="1"/>
  <c r="CE882" i="35"/>
  <c r="DL882" i="35" s="1"/>
  <c r="DQ882" i="35" s="1"/>
  <c r="CI882" i="35"/>
  <c r="BY883" i="35"/>
  <c r="BX883" i="35"/>
  <c r="BZ883" i="35"/>
  <c r="CH883" i="35"/>
  <c r="EX116" i="35"/>
  <c r="BB208" i="47"/>
  <c r="BB70" i="47"/>
  <c r="EX75" i="35"/>
  <c r="EX198" i="35"/>
  <c r="EX34" i="35"/>
  <c r="AV70" i="47"/>
  <c r="AV208" i="47"/>
  <c r="EX157" i="35"/>
  <c r="BC70" i="47" l="1"/>
  <c r="AW70" i="47"/>
  <c r="AW208" i="47"/>
  <c r="BC208" i="47"/>
  <c r="I70" i="51"/>
  <c r="H70" i="51" s="1"/>
  <c r="G70" i="51" s="1"/>
  <c r="F70" i="51" s="1"/>
  <c r="I208" i="51"/>
  <c r="H208" i="51" s="1"/>
  <c r="G208" i="51" s="1"/>
  <c r="F208" i="51" s="1"/>
  <c r="AP71" i="51"/>
  <c r="AA72" i="51"/>
  <c r="AA210" i="51"/>
  <c r="AP209" i="51"/>
  <c r="AQ71" i="51"/>
  <c r="AB72" i="51"/>
  <c r="AB210" i="51"/>
  <c r="AQ209" i="51"/>
  <c r="AR71" i="51"/>
  <c r="AC72" i="51"/>
  <c r="AC210" i="51"/>
  <c r="AR209" i="51"/>
  <c r="P34" i="37"/>
  <c r="I34" i="46" s="1"/>
  <c r="F116" i="46"/>
  <c r="AC34" i="37"/>
  <c r="AE34" i="37"/>
  <c r="AF34" i="37"/>
  <c r="AD34" i="37"/>
  <c r="AC75" i="37"/>
  <c r="AF75" i="37"/>
  <c r="AD75" i="37"/>
  <c r="AE75" i="37"/>
  <c r="AI34" i="35"/>
  <c r="AA36" i="31"/>
  <c r="G75" i="46"/>
  <c r="AC198" i="37"/>
  <c r="AE198" i="37"/>
  <c r="AD198" i="37"/>
  <c r="AF198" i="37"/>
  <c r="AC34" i="35"/>
  <c r="AC116" i="37"/>
  <c r="AE116" i="37"/>
  <c r="AF116" i="37"/>
  <c r="AD116" i="37"/>
  <c r="F198" i="46"/>
  <c r="DP882" i="35"/>
  <c r="DU881" i="35"/>
  <c r="DW881" i="35"/>
  <c r="DT881" i="35"/>
  <c r="DX881" i="35"/>
  <c r="DV881" i="35"/>
  <c r="DG883" i="35"/>
  <c r="EC882" i="35"/>
  <c r="DC883" i="35"/>
  <c r="DY882" i="35"/>
  <c r="DF883" i="35"/>
  <c r="EB882" i="35"/>
  <c r="DD883" i="35"/>
  <c r="DZ882" i="35"/>
  <c r="DE883" i="35"/>
  <c r="EA882" i="35"/>
  <c r="CJ882" i="35"/>
  <c r="CK882" i="35" s="1"/>
  <c r="CD883" i="35"/>
  <c r="DK883" i="35" s="1"/>
  <c r="CE883" i="35"/>
  <c r="DL883" i="35" s="1"/>
  <c r="DQ883" i="35" s="1"/>
  <c r="CI883" i="35"/>
  <c r="BZ884" i="35"/>
  <c r="BX884" i="35"/>
  <c r="BY884" i="35"/>
  <c r="CH884" i="35"/>
  <c r="BQ118" i="47"/>
  <c r="BN100" i="47"/>
  <c r="BQ115" i="47"/>
  <c r="BL116" i="47"/>
  <c r="BI103" i="47"/>
  <c r="BN102" i="47"/>
  <c r="BN99" i="47"/>
  <c r="BI100" i="47"/>
  <c r="BL118" i="47"/>
  <c r="BI102" i="47"/>
  <c r="BQ114" i="47"/>
  <c r="BQ116" i="47"/>
  <c r="BL115" i="47"/>
  <c r="BL117" i="47"/>
  <c r="BQ117" i="47"/>
  <c r="BI101" i="47"/>
  <c r="BN101" i="47"/>
  <c r="BN103" i="47"/>
  <c r="BI99" i="47"/>
  <c r="BL114" i="47"/>
  <c r="AA211" i="51" l="1"/>
  <c r="AP210" i="51"/>
  <c r="AA73" i="51"/>
  <c r="AP72" i="51"/>
  <c r="AB211" i="51"/>
  <c r="AQ210" i="51"/>
  <c r="AC73" i="51"/>
  <c r="AR72" i="51"/>
  <c r="AQ72" i="51"/>
  <c r="AB73" i="51"/>
  <c r="AC211" i="51"/>
  <c r="AR210" i="51"/>
  <c r="AJ34" i="37"/>
  <c r="AI34" i="37"/>
  <c r="AK34" i="37"/>
  <c r="AL34" i="37"/>
  <c r="F34" i="46"/>
  <c r="G34" i="46"/>
  <c r="E34" i="46"/>
  <c r="H34" i="46"/>
  <c r="F157" i="46"/>
  <c r="E157" i="46"/>
  <c r="E116" i="46"/>
  <c r="G157" i="46"/>
  <c r="G198" i="46"/>
  <c r="F75" i="46"/>
  <c r="H198" i="46"/>
  <c r="H116" i="46"/>
  <c r="G116" i="46"/>
  <c r="E198" i="46"/>
  <c r="E75" i="46"/>
  <c r="H75" i="46"/>
  <c r="AI198" i="37"/>
  <c r="I198" i="46"/>
  <c r="AI157" i="37"/>
  <c r="I157" i="46"/>
  <c r="AI116" i="37"/>
  <c r="I116" i="46"/>
  <c r="AI75" i="37"/>
  <c r="I75" i="46"/>
  <c r="AC157" i="37"/>
  <c r="H157" i="46"/>
  <c r="AJ157" i="37"/>
  <c r="AK157" i="37"/>
  <c r="AL157" i="37"/>
  <c r="AP157" i="35"/>
  <c r="AP198" i="35"/>
  <c r="AP34" i="35"/>
  <c r="AP116" i="35"/>
  <c r="AP75" i="35"/>
  <c r="AL116" i="37"/>
  <c r="AK116" i="37"/>
  <c r="AJ116" i="37"/>
  <c r="AJ198" i="37"/>
  <c r="AK198" i="37"/>
  <c r="AL198" i="37"/>
  <c r="AL75" i="37"/>
  <c r="AK75" i="37"/>
  <c r="AJ75" i="37"/>
  <c r="AE157" i="37"/>
  <c r="AD157" i="37"/>
  <c r="AF157" i="37"/>
  <c r="S199" i="36"/>
  <c r="S76" i="36"/>
  <c r="S35" i="36"/>
  <c r="S75" i="37"/>
  <c r="X75" i="37" s="1"/>
  <c r="T116" i="37"/>
  <c r="Y116" i="37" s="1"/>
  <c r="U75" i="37"/>
  <c r="Z75" i="37" s="1"/>
  <c r="U158" i="36"/>
  <c r="S158" i="36"/>
  <c r="Q199" i="36"/>
  <c r="T199" i="36"/>
  <c r="R157" i="37"/>
  <c r="W157" i="37" s="1"/>
  <c r="S198" i="37"/>
  <c r="X198" i="37" s="1"/>
  <c r="Q34" i="37"/>
  <c r="V34" i="37" s="1"/>
  <c r="U199" i="36"/>
  <c r="S117" i="36"/>
  <c r="Q158" i="36"/>
  <c r="T158" i="36"/>
  <c r="R75" i="37"/>
  <c r="W75" i="37" s="1"/>
  <c r="S116" i="37"/>
  <c r="X116" i="37" s="1"/>
  <c r="U34" i="37"/>
  <c r="Z34" i="37" s="1"/>
  <c r="U117" i="36"/>
  <c r="T76" i="36"/>
  <c r="Q117" i="36"/>
  <c r="T117" i="36"/>
  <c r="U198" i="37"/>
  <c r="Z198" i="37" s="1"/>
  <c r="R198" i="37"/>
  <c r="W198" i="37" s="1"/>
  <c r="T34" i="37"/>
  <c r="Y34" i="37" s="1"/>
  <c r="Q35" i="36"/>
  <c r="R76" i="36"/>
  <c r="R35" i="36"/>
  <c r="Q157" i="37"/>
  <c r="V157" i="37" s="1"/>
  <c r="R116" i="37"/>
  <c r="W116" i="37" s="1"/>
  <c r="S34" i="37"/>
  <c r="X34" i="37" s="1"/>
  <c r="R199" i="36"/>
  <c r="N35" i="36"/>
  <c r="N76" i="36" s="1"/>
  <c r="N117" i="36" s="1"/>
  <c r="N158" i="36" s="1"/>
  <c r="N199" i="36" s="1"/>
  <c r="T157" i="37"/>
  <c r="Y157" i="37" s="1"/>
  <c r="U116" i="37"/>
  <c r="Z116" i="37" s="1"/>
  <c r="Q198" i="37"/>
  <c r="V198" i="37" s="1"/>
  <c r="R34" i="37"/>
  <c r="W34" i="37" s="1"/>
  <c r="R158" i="36"/>
  <c r="Q76" i="36"/>
  <c r="T75" i="37"/>
  <c r="Y75" i="37" s="1"/>
  <c r="Q75" i="37"/>
  <c r="V75" i="37" s="1"/>
  <c r="U157" i="37"/>
  <c r="Z157" i="37" s="1"/>
  <c r="U35" i="36"/>
  <c r="L34" i="35"/>
  <c r="R117" i="36"/>
  <c r="T35" i="36"/>
  <c r="S157" i="37"/>
  <c r="X157" i="37" s="1"/>
  <c r="T198" i="37"/>
  <c r="Y198" i="37" s="1"/>
  <c r="Q116" i="37"/>
  <c r="V116" i="37" s="1"/>
  <c r="U76" i="36"/>
  <c r="DP883" i="35"/>
  <c r="DV882" i="35"/>
  <c r="DU882" i="35"/>
  <c r="DW882" i="35"/>
  <c r="DX882" i="35"/>
  <c r="DT882" i="35"/>
  <c r="DD884" i="35"/>
  <c r="DZ883" i="35"/>
  <c r="DE884" i="35"/>
  <c r="EA883" i="35"/>
  <c r="DF884" i="35"/>
  <c r="EB883" i="35"/>
  <c r="DC884" i="35"/>
  <c r="DY883" i="35"/>
  <c r="DG884" i="35"/>
  <c r="EC883" i="35"/>
  <c r="CJ883" i="35"/>
  <c r="CK883" i="35" s="1"/>
  <c r="CE884" i="35"/>
  <c r="DL884" i="35" s="1"/>
  <c r="CD884" i="35"/>
  <c r="CI884" i="35"/>
  <c r="BY885" i="35"/>
  <c r="BX885" i="35"/>
  <c r="BZ885" i="35"/>
  <c r="CH885" i="35"/>
  <c r="AQ73" i="51" l="1"/>
  <c r="AB74" i="51"/>
  <c r="AA212" i="51"/>
  <c r="AP211" i="51"/>
  <c r="AC74" i="51"/>
  <c r="AR73" i="51"/>
  <c r="AB212" i="51"/>
  <c r="AQ211" i="51"/>
  <c r="AC212" i="51"/>
  <c r="AR211" i="51"/>
  <c r="AA74" i="51"/>
  <c r="AP73" i="51"/>
  <c r="L34" i="46"/>
  <c r="M34" i="46" s="1"/>
  <c r="L75" i="46"/>
  <c r="T75" i="46" s="1"/>
  <c r="L116" i="46"/>
  <c r="L198" i="46"/>
  <c r="L157" i="46"/>
  <c r="W199" i="36"/>
  <c r="AB199" i="36" s="1"/>
  <c r="X35" i="36"/>
  <c r="AC35" i="36" s="1"/>
  <c r="Z35" i="36"/>
  <c r="AE35" i="36" s="1"/>
  <c r="W76" i="36"/>
  <c r="AB76" i="36" s="1"/>
  <c r="Y76" i="36"/>
  <c r="AD76" i="36" s="1"/>
  <c r="Z199" i="36"/>
  <c r="AE199" i="36" s="1"/>
  <c r="Z76" i="36"/>
  <c r="AE76" i="36" s="1"/>
  <c r="V35" i="36"/>
  <c r="AA35" i="36" s="1"/>
  <c r="Z117" i="36"/>
  <c r="AE117" i="36" s="1"/>
  <c r="V76" i="36"/>
  <c r="AA76" i="36" s="1"/>
  <c r="Y199" i="36"/>
  <c r="AD199" i="36" s="1"/>
  <c r="X76" i="36"/>
  <c r="AC76" i="36" s="1"/>
  <c r="Y35" i="36"/>
  <c r="AD35" i="36" s="1"/>
  <c r="W158" i="36"/>
  <c r="AB158" i="36" s="1"/>
  <c r="Y158" i="36"/>
  <c r="AD158" i="36" s="1"/>
  <c r="V199" i="36"/>
  <c r="AA199" i="36" s="1"/>
  <c r="X199" i="36"/>
  <c r="AC199" i="36" s="1"/>
  <c r="W117" i="36"/>
  <c r="AB117" i="36" s="1"/>
  <c r="Y117" i="36"/>
  <c r="AD117" i="36" s="1"/>
  <c r="V158" i="36"/>
  <c r="AA158" i="36" s="1"/>
  <c r="X158" i="36"/>
  <c r="AC158" i="36" s="1"/>
  <c r="W35" i="36"/>
  <c r="AB35" i="36" s="1"/>
  <c r="V117" i="36"/>
  <c r="AA117" i="36" s="1"/>
  <c r="X117" i="36"/>
  <c r="AC117" i="36" s="1"/>
  <c r="Z158" i="36"/>
  <c r="AE158" i="36" s="1"/>
  <c r="DP884" i="35"/>
  <c r="DU883" i="35"/>
  <c r="DW883" i="35"/>
  <c r="DV883" i="35"/>
  <c r="DT883" i="35"/>
  <c r="DX883" i="35"/>
  <c r="DC885" i="35"/>
  <c r="DY884" i="35"/>
  <c r="DG885" i="35"/>
  <c r="EC884" i="35"/>
  <c r="DF885" i="35"/>
  <c r="DE885" i="35"/>
  <c r="EA884" i="35"/>
  <c r="DD885" i="35"/>
  <c r="DZ884" i="35"/>
  <c r="DK884" i="35"/>
  <c r="EB884" i="35" s="1"/>
  <c r="CJ884" i="35"/>
  <c r="CK884" i="35" s="1"/>
  <c r="CE885" i="35"/>
  <c r="DL885" i="35" s="1"/>
  <c r="CD885" i="35"/>
  <c r="CI885" i="35"/>
  <c r="BX886" i="35"/>
  <c r="BY886" i="35"/>
  <c r="BZ886" i="35"/>
  <c r="CH886" i="35"/>
  <c r="AB213" i="51" l="1"/>
  <c r="AQ212" i="51"/>
  <c r="AC75" i="51"/>
  <c r="AR74" i="51"/>
  <c r="AA75" i="51"/>
  <c r="AP74" i="51"/>
  <c r="AA213" i="51"/>
  <c r="AP212" i="51"/>
  <c r="AC213" i="51"/>
  <c r="AR212" i="51"/>
  <c r="AQ74" i="51"/>
  <c r="AB75" i="51"/>
  <c r="P34" i="46"/>
  <c r="T34" i="46"/>
  <c r="O34" i="46"/>
  <c r="Q34" i="46"/>
  <c r="O198" i="46"/>
  <c r="T198" i="46"/>
  <c r="O116" i="46"/>
  <c r="T116" i="46"/>
  <c r="O157" i="46"/>
  <c r="T157" i="46"/>
  <c r="M75" i="46"/>
  <c r="Q75" i="46"/>
  <c r="P75" i="46"/>
  <c r="M157" i="46"/>
  <c r="Q157" i="46"/>
  <c r="P157" i="46"/>
  <c r="M198" i="46"/>
  <c r="P198" i="46"/>
  <c r="Q198" i="46"/>
  <c r="M116" i="46"/>
  <c r="P116" i="46"/>
  <c r="Q116" i="46"/>
  <c r="O75" i="46"/>
  <c r="J157" i="33"/>
  <c r="T157" i="33" s="1"/>
  <c r="J75" i="33"/>
  <c r="P75" i="33" s="1"/>
  <c r="J198" i="33"/>
  <c r="L198" i="33" s="1"/>
  <c r="J116" i="33"/>
  <c r="T116" i="33" s="1"/>
  <c r="AL35" i="36"/>
  <c r="AQ35" i="36"/>
  <c r="AG35" i="36"/>
  <c r="AJ158" i="36"/>
  <c r="AO158" i="36"/>
  <c r="AT158" i="36"/>
  <c r="AI117" i="36"/>
  <c r="AN117" i="36"/>
  <c r="AS117" i="36"/>
  <c r="AM158" i="36"/>
  <c r="AR158" i="36"/>
  <c r="AH158" i="36"/>
  <c r="AJ199" i="36"/>
  <c r="AT199" i="36"/>
  <c r="AO199" i="36"/>
  <c r="AN76" i="36"/>
  <c r="AI76" i="36"/>
  <c r="AS76" i="36"/>
  <c r="AP158" i="36"/>
  <c r="AF158" i="36"/>
  <c r="AK158" i="36"/>
  <c r="AS158" i="36"/>
  <c r="AN158" i="36"/>
  <c r="AI158" i="36"/>
  <c r="AL158" i="36"/>
  <c r="AG158" i="36"/>
  <c r="AQ158" i="36"/>
  <c r="AJ76" i="36"/>
  <c r="AT76" i="36"/>
  <c r="AO76" i="36"/>
  <c r="AN35" i="36"/>
  <c r="AI35" i="36"/>
  <c r="AS35" i="36"/>
  <c r="AN199" i="36"/>
  <c r="AI199" i="36"/>
  <c r="AS199" i="36"/>
  <c r="AP76" i="36"/>
  <c r="AK76" i="36"/>
  <c r="AF76" i="36"/>
  <c r="AT35" i="36"/>
  <c r="AO35" i="36"/>
  <c r="AJ35" i="36"/>
  <c r="AJ117" i="36"/>
  <c r="AO117" i="36"/>
  <c r="AT117" i="36"/>
  <c r="AK35" i="36"/>
  <c r="AF35" i="36"/>
  <c r="AP35" i="36"/>
  <c r="AH76" i="36"/>
  <c r="AR76" i="36"/>
  <c r="AM76" i="36"/>
  <c r="AL76" i="36"/>
  <c r="AQ76" i="36"/>
  <c r="AG76" i="36"/>
  <c r="AF117" i="36"/>
  <c r="AP117" i="36"/>
  <c r="AK117" i="36"/>
  <c r="AH117" i="36"/>
  <c r="AM117" i="36"/>
  <c r="AR117" i="36"/>
  <c r="AL117" i="36"/>
  <c r="AG117" i="36"/>
  <c r="AQ117" i="36"/>
  <c r="AM35" i="36"/>
  <c r="AH35" i="36"/>
  <c r="AR35" i="36"/>
  <c r="AQ199" i="36"/>
  <c r="AG199" i="36"/>
  <c r="AL199" i="36"/>
  <c r="AR199" i="36"/>
  <c r="AM199" i="36"/>
  <c r="AH199" i="36"/>
  <c r="AK199" i="36"/>
  <c r="AP199" i="36"/>
  <c r="AF199" i="36"/>
  <c r="DP885" i="35"/>
  <c r="DQ884" i="35"/>
  <c r="DV884" i="35"/>
  <c r="DX884" i="35"/>
  <c r="DW884" i="35"/>
  <c r="DT884" i="35"/>
  <c r="DU884" i="35"/>
  <c r="DD886" i="35"/>
  <c r="DZ885" i="35"/>
  <c r="DE886" i="35"/>
  <c r="EA885" i="35"/>
  <c r="DF886" i="35"/>
  <c r="DG886" i="35"/>
  <c r="EC885" i="35"/>
  <c r="DC886" i="35"/>
  <c r="DY885" i="35"/>
  <c r="DK885" i="35"/>
  <c r="EB885" i="35" s="1"/>
  <c r="BZ887" i="35"/>
  <c r="BY887" i="35"/>
  <c r="BX887" i="35"/>
  <c r="CH887" i="35"/>
  <c r="CJ885" i="35"/>
  <c r="CK885" i="35" s="1"/>
  <c r="CE886" i="35"/>
  <c r="DL886" i="35" s="1"/>
  <c r="CD886" i="35"/>
  <c r="DK886" i="35" s="1"/>
  <c r="CI886" i="35"/>
  <c r="AC214" i="51" l="1"/>
  <c r="AR213" i="51"/>
  <c r="AA214" i="51"/>
  <c r="AP213" i="51"/>
  <c r="AA76" i="51"/>
  <c r="AP75" i="51"/>
  <c r="AB214" i="51"/>
  <c r="AQ213" i="51"/>
  <c r="AQ75" i="51"/>
  <c r="AB76" i="51"/>
  <c r="AR75" i="51"/>
  <c r="AC76" i="51"/>
  <c r="AW76" i="36"/>
  <c r="AW35" i="36"/>
  <c r="AW199" i="36"/>
  <c r="AW158" i="36"/>
  <c r="AW117" i="36"/>
  <c r="L157" i="33"/>
  <c r="N157" i="33"/>
  <c r="M157" i="33"/>
  <c r="P157" i="33"/>
  <c r="L116" i="33"/>
  <c r="N75" i="33"/>
  <c r="L75" i="33"/>
  <c r="T75" i="33"/>
  <c r="T198" i="33"/>
  <c r="M75" i="33"/>
  <c r="P116" i="33"/>
  <c r="N116" i="33"/>
  <c r="M116" i="33"/>
  <c r="P198" i="33"/>
  <c r="N198" i="33"/>
  <c r="M198" i="33"/>
  <c r="DP886" i="35"/>
  <c r="DQ886" i="35"/>
  <c r="DQ885" i="35"/>
  <c r="DV885" i="35"/>
  <c r="DU885" i="35"/>
  <c r="DT885" i="35"/>
  <c r="DW885" i="35"/>
  <c r="DX885" i="35"/>
  <c r="DC887" i="35"/>
  <c r="DY886" i="35"/>
  <c r="DG887" i="35"/>
  <c r="EC886" i="35"/>
  <c r="DF887" i="35"/>
  <c r="EB886" i="35"/>
  <c r="DE887" i="35"/>
  <c r="EA886" i="35"/>
  <c r="DD887" i="35"/>
  <c r="DZ886" i="35"/>
  <c r="CJ886" i="35"/>
  <c r="CK886" i="35" s="1"/>
  <c r="CE887" i="35"/>
  <c r="DL887" i="35" s="1"/>
  <c r="CD887" i="35"/>
  <c r="CI887" i="35"/>
  <c r="BZ888" i="35"/>
  <c r="BY888" i="35"/>
  <c r="BX888" i="35"/>
  <c r="CH888" i="35"/>
  <c r="AC215" i="51" l="1"/>
  <c r="AR214" i="51"/>
  <c r="AB215" i="51"/>
  <c r="AQ214" i="51"/>
  <c r="AA215" i="51"/>
  <c r="AP214" i="51"/>
  <c r="AQ76" i="51"/>
  <c r="AB77" i="51"/>
  <c r="AR76" i="51"/>
  <c r="AC77" i="51"/>
  <c r="AP76" i="51"/>
  <c r="AA77" i="51"/>
  <c r="DP887" i="35"/>
  <c r="DV886" i="35"/>
  <c r="DU886" i="35"/>
  <c r="DX886" i="35"/>
  <c r="DW886" i="35"/>
  <c r="DT886" i="35"/>
  <c r="DE888" i="35"/>
  <c r="EA887" i="35"/>
  <c r="DD888" i="35"/>
  <c r="DZ887" i="35"/>
  <c r="DF888" i="35"/>
  <c r="DG888" i="35"/>
  <c r="EC887" i="35"/>
  <c r="DC888" i="35"/>
  <c r="DY887" i="35"/>
  <c r="DK887" i="35"/>
  <c r="EB887" i="35" s="1"/>
  <c r="CJ887" i="35"/>
  <c r="CK887" i="35" s="1"/>
  <c r="CE888" i="35"/>
  <c r="DL888" i="35" s="1"/>
  <c r="CD888" i="35"/>
  <c r="CI888" i="35"/>
  <c r="BY889" i="35"/>
  <c r="BZ889" i="35"/>
  <c r="BX889" i="35"/>
  <c r="CH889" i="35"/>
  <c r="AC216" i="51" l="1"/>
  <c r="AR215" i="51"/>
  <c r="AC78" i="51"/>
  <c r="AR77" i="51"/>
  <c r="AB78" i="51"/>
  <c r="AQ77" i="51"/>
  <c r="AA216" i="51"/>
  <c r="AP215" i="51"/>
  <c r="AA78" i="51"/>
  <c r="AP77" i="51"/>
  <c r="AB216" i="51"/>
  <c r="AQ215" i="51"/>
  <c r="DP888" i="35"/>
  <c r="DQ887" i="35"/>
  <c r="DW887" i="35"/>
  <c r="DV887" i="35"/>
  <c r="DU887" i="35"/>
  <c r="DX887" i="35"/>
  <c r="DT887" i="35"/>
  <c r="DC889" i="35"/>
  <c r="DY888" i="35"/>
  <c r="DG889" i="35"/>
  <c r="EC888" i="35"/>
  <c r="DF889" i="35"/>
  <c r="DD889" i="35"/>
  <c r="DZ888" i="35"/>
  <c r="DE889" i="35"/>
  <c r="EA888" i="35"/>
  <c r="DK888" i="35"/>
  <c r="EB888" i="35" s="1"/>
  <c r="CJ888" i="35"/>
  <c r="CK888" i="35" s="1"/>
  <c r="CD889" i="35"/>
  <c r="DK889" i="35" s="1"/>
  <c r="CE889" i="35"/>
  <c r="DL889" i="35" s="1"/>
  <c r="CI889" i="35"/>
  <c r="BZ890" i="35"/>
  <c r="BX890" i="35"/>
  <c r="BY890" i="35"/>
  <c r="CH890" i="35"/>
  <c r="AR78" i="51" l="1"/>
  <c r="AC79" i="51"/>
  <c r="AP78" i="51"/>
  <c r="AA79" i="51"/>
  <c r="AA217" i="51"/>
  <c r="AP217" i="51" s="1"/>
  <c r="AP216" i="51"/>
  <c r="AB217" i="51"/>
  <c r="AQ217" i="51" s="1"/>
  <c r="AQ216" i="51"/>
  <c r="AQ78" i="51"/>
  <c r="AB79" i="51"/>
  <c r="AC217" i="51"/>
  <c r="AR217" i="51" s="1"/>
  <c r="AR216" i="51"/>
  <c r="DQ889" i="35"/>
  <c r="DP889" i="35"/>
  <c r="DQ888" i="35"/>
  <c r="DV888" i="35"/>
  <c r="DX888" i="35"/>
  <c r="DW888" i="35"/>
  <c r="DT888" i="35"/>
  <c r="DU888" i="35"/>
  <c r="DE890" i="35"/>
  <c r="EA889" i="35"/>
  <c r="DD890" i="35"/>
  <c r="DZ889" i="35"/>
  <c r="DF890" i="35"/>
  <c r="EB889" i="35"/>
  <c r="DG890" i="35"/>
  <c r="EC889" i="35"/>
  <c r="DC890" i="35"/>
  <c r="DY889" i="35"/>
  <c r="CJ889" i="35"/>
  <c r="CK889" i="35" s="1"/>
  <c r="CE890" i="35"/>
  <c r="DL890" i="35" s="1"/>
  <c r="CD890" i="35"/>
  <c r="DK890" i="35" s="1"/>
  <c r="CI890" i="35"/>
  <c r="CI891" i="35" s="1"/>
  <c r="BX891" i="35"/>
  <c r="BZ891" i="35"/>
  <c r="BY891" i="35"/>
  <c r="CH891" i="35"/>
  <c r="AQ79" i="51" l="1"/>
  <c r="AB80" i="51"/>
  <c r="AC80" i="51"/>
  <c r="AR79" i="51"/>
  <c r="AP79" i="51"/>
  <c r="AA80" i="51"/>
  <c r="DP890" i="35"/>
  <c r="DQ890" i="35"/>
  <c r="DX889" i="35"/>
  <c r="DT889" i="35"/>
  <c r="DU889" i="35"/>
  <c r="DW889" i="35"/>
  <c r="DV889" i="35"/>
  <c r="DG891" i="35"/>
  <c r="EC890" i="35"/>
  <c r="DC891" i="35"/>
  <c r="DY890" i="35"/>
  <c r="DF891" i="35"/>
  <c r="EB890" i="35"/>
  <c r="DD891" i="35"/>
  <c r="DZ890" i="35"/>
  <c r="DE891" i="35"/>
  <c r="EA890" i="35"/>
  <c r="CJ890" i="35"/>
  <c r="CK890" i="35" s="1"/>
  <c r="CE891" i="35"/>
  <c r="DL891" i="35" s="1"/>
  <c r="CD891" i="35"/>
  <c r="BZ892" i="35"/>
  <c r="BY892" i="35"/>
  <c r="BX892" i="35"/>
  <c r="CH892" i="35"/>
  <c r="AR80" i="51" l="1"/>
  <c r="AC81" i="51"/>
  <c r="AB81" i="51"/>
  <c r="AQ80" i="51"/>
  <c r="AP80" i="51"/>
  <c r="AA81" i="51"/>
  <c r="DP891" i="35"/>
  <c r="DV890" i="35"/>
  <c r="DU890" i="35"/>
  <c r="DW890" i="35"/>
  <c r="DX890" i="35"/>
  <c r="DT890" i="35"/>
  <c r="DE892" i="35"/>
  <c r="EA891" i="35"/>
  <c r="DD892" i="35"/>
  <c r="DZ891" i="35"/>
  <c r="DF892" i="35"/>
  <c r="DC892" i="35"/>
  <c r="DY891" i="35"/>
  <c r="DG892" i="35"/>
  <c r="EC891" i="35"/>
  <c r="DK891" i="35"/>
  <c r="EB891" i="35" s="1"/>
  <c r="CJ891" i="35"/>
  <c r="CK891" i="35" s="1"/>
  <c r="CD892" i="35"/>
  <c r="DK892" i="35" s="1"/>
  <c r="CE892" i="35"/>
  <c r="DL892" i="35" s="1"/>
  <c r="DQ892" i="35" s="1"/>
  <c r="CI892" i="35"/>
  <c r="BX893" i="35"/>
  <c r="BY893" i="35"/>
  <c r="BZ893" i="35"/>
  <c r="CH893" i="35"/>
  <c r="AA82" i="51" l="1"/>
  <c r="AP82" i="51" s="1"/>
  <c r="AP81" i="51"/>
  <c r="AB82" i="51"/>
  <c r="AQ82" i="51" s="1"/>
  <c r="AQ81" i="51"/>
  <c r="AR81" i="51"/>
  <c r="AC82" i="51"/>
  <c r="AR82" i="51" s="1"/>
  <c r="DP892" i="35"/>
  <c r="DQ891" i="35"/>
  <c r="DV891" i="35"/>
  <c r="DX891" i="35"/>
  <c r="DU891" i="35"/>
  <c r="DW891" i="35"/>
  <c r="DT891" i="35"/>
  <c r="DG893" i="35"/>
  <c r="EC892" i="35"/>
  <c r="DC893" i="35"/>
  <c r="DY892" i="35"/>
  <c r="DF893" i="35"/>
  <c r="EB892" i="35"/>
  <c r="DD893" i="35"/>
  <c r="DZ892" i="35"/>
  <c r="DE893" i="35"/>
  <c r="EA892" i="35"/>
  <c r="BZ894" i="35"/>
  <c r="BY894" i="35"/>
  <c r="BX894" i="35"/>
  <c r="CH894" i="35"/>
  <c r="CJ892" i="35"/>
  <c r="CK892" i="35" s="1"/>
  <c r="CE893" i="35"/>
  <c r="DL893" i="35" s="1"/>
  <c r="CD893" i="35"/>
  <c r="DK893" i="35" s="1"/>
  <c r="CI893" i="35"/>
  <c r="DP893" i="35" l="1"/>
  <c r="DQ893" i="35"/>
  <c r="DV892" i="35"/>
  <c r="DU892" i="35"/>
  <c r="DX892" i="35"/>
  <c r="DT892" i="35"/>
  <c r="DW892" i="35"/>
  <c r="DD894" i="35"/>
  <c r="DZ893" i="35"/>
  <c r="DE894" i="35"/>
  <c r="EA893" i="35"/>
  <c r="DF894" i="35"/>
  <c r="EB893" i="35"/>
  <c r="DC894" i="35"/>
  <c r="DY893" i="35"/>
  <c r="DG894" i="35"/>
  <c r="EC893" i="35"/>
  <c r="CJ893" i="35"/>
  <c r="CK893" i="35" s="1"/>
  <c r="CD894" i="35"/>
  <c r="DK894" i="35" s="1"/>
  <c r="CE894" i="35"/>
  <c r="DL894" i="35" s="1"/>
  <c r="DQ894" i="35" s="1"/>
  <c r="CI894" i="35"/>
  <c r="BY895" i="35"/>
  <c r="BZ895" i="35"/>
  <c r="BX895" i="35"/>
  <c r="CH895" i="35"/>
  <c r="DP894" i="35" l="1"/>
  <c r="DX893" i="35"/>
  <c r="DW893" i="35"/>
  <c r="DT893" i="35"/>
  <c r="DU893" i="35"/>
  <c r="DV893" i="35"/>
  <c r="DC895" i="35"/>
  <c r="DY894" i="35"/>
  <c r="DG895" i="35"/>
  <c r="EC894" i="35"/>
  <c r="DF895" i="35"/>
  <c r="EB894" i="35"/>
  <c r="DE895" i="35"/>
  <c r="EA894" i="35"/>
  <c r="DD895" i="35"/>
  <c r="DZ894" i="35"/>
  <c r="CJ894" i="35"/>
  <c r="CK894" i="35" s="1"/>
  <c r="CE895" i="35"/>
  <c r="DL895" i="35" s="1"/>
  <c r="CD895" i="35"/>
  <c r="CI895" i="35"/>
  <c r="BZ896" i="35"/>
  <c r="BY896" i="35"/>
  <c r="BX896" i="35"/>
  <c r="CH896" i="35"/>
  <c r="DP895" i="35" l="1"/>
  <c r="DV894" i="35"/>
  <c r="DW894" i="35"/>
  <c r="DT894" i="35"/>
  <c r="DU894" i="35"/>
  <c r="DX894" i="35"/>
  <c r="DE896" i="35"/>
  <c r="EA895" i="35"/>
  <c r="DD896" i="35"/>
  <c r="DZ895" i="35"/>
  <c r="DF896" i="35"/>
  <c r="DG896" i="35"/>
  <c r="EC895" i="35"/>
  <c r="DC896" i="35"/>
  <c r="DY895" i="35"/>
  <c r="DK895" i="35"/>
  <c r="EB895" i="35" s="1"/>
  <c r="CJ895" i="35"/>
  <c r="CK895" i="35" s="1"/>
  <c r="CD896" i="35"/>
  <c r="DK896" i="35" s="1"/>
  <c r="CE896" i="35"/>
  <c r="DL896" i="35" s="1"/>
  <c r="DQ896" i="35" s="1"/>
  <c r="CI896" i="35"/>
  <c r="BY897" i="35"/>
  <c r="BZ897" i="35"/>
  <c r="BX897" i="35"/>
  <c r="CH897" i="35"/>
  <c r="DP896" i="35" l="1"/>
  <c r="DQ895" i="35"/>
  <c r="DV895" i="35"/>
  <c r="DW895" i="35"/>
  <c r="DX895" i="35"/>
  <c r="DU895" i="35"/>
  <c r="DT895" i="35"/>
  <c r="DC897" i="35"/>
  <c r="DY896" i="35"/>
  <c r="DG897" i="35"/>
  <c r="EC896" i="35"/>
  <c r="DF897" i="35"/>
  <c r="EB896" i="35"/>
  <c r="DD897" i="35"/>
  <c r="DZ896" i="35"/>
  <c r="DE897" i="35"/>
  <c r="EA896" i="35"/>
  <c r="CJ896" i="35"/>
  <c r="CK896" i="35" s="1"/>
  <c r="CE897" i="35"/>
  <c r="DL897" i="35" s="1"/>
  <c r="CD897" i="35"/>
  <c r="CI897" i="35"/>
  <c r="BY898" i="35"/>
  <c r="BZ898" i="35"/>
  <c r="BX898" i="35"/>
  <c r="CH898" i="35"/>
  <c r="DP897" i="35" l="1"/>
  <c r="DV896" i="35"/>
  <c r="DX896" i="35"/>
  <c r="DW896" i="35"/>
  <c r="DU896" i="35"/>
  <c r="DT896" i="35"/>
  <c r="DD898" i="35"/>
  <c r="DZ897" i="35"/>
  <c r="DE898" i="35"/>
  <c r="EA897" i="35"/>
  <c r="DF898" i="35"/>
  <c r="DG898" i="35"/>
  <c r="EC897" i="35"/>
  <c r="DC898" i="35"/>
  <c r="DY897" i="35"/>
  <c r="DK897" i="35"/>
  <c r="EB897" i="35" s="1"/>
  <c r="CJ897" i="35"/>
  <c r="CK897" i="35" s="1"/>
  <c r="CD898" i="35"/>
  <c r="DK898" i="35" s="1"/>
  <c r="CE898" i="35"/>
  <c r="DL898" i="35" s="1"/>
  <c r="DQ898" i="35" s="1"/>
  <c r="CI898" i="35"/>
  <c r="BY899" i="35"/>
  <c r="BX899" i="35"/>
  <c r="BZ899" i="35"/>
  <c r="CH899" i="35"/>
  <c r="DP898" i="35" l="1"/>
  <c r="DQ897" i="35"/>
  <c r="DX897" i="35"/>
  <c r="DT897" i="35"/>
  <c r="DV897" i="35"/>
  <c r="DU897" i="35"/>
  <c r="DW897" i="35"/>
  <c r="DC899" i="35"/>
  <c r="DY898" i="35"/>
  <c r="DG899" i="35"/>
  <c r="EC898" i="35"/>
  <c r="DF899" i="35"/>
  <c r="EB898" i="35"/>
  <c r="DE899" i="35"/>
  <c r="EA898" i="35"/>
  <c r="DD899" i="35"/>
  <c r="DZ898" i="35"/>
  <c r="CJ898" i="35"/>
  <c r="CK898" i="35" s="1"/>
  <c r="CD899" i="35"/>
  <c r="CE899" i="35"/>
  <c r="DL899" i="35" s="1"/>
  <c r="CI899" i="35"/>
  <c r="BY900" i="35"/>
  <c r="BX900" i="35"/>
  <c r="BZ900" i="35"/>
  <c r="CH900" i="35"/>
  <c r="DP899" i="35" l="1"/>
  <c r="DV898" i="35"/>
  <c r="DX898" i="35"/>
  <c r="DU898" i="35"/>
  <c r="DT898" i="35"/>
  <c r="DW898" i="35"/>
  <c r="DE900" i="35"/>
  <c r="EA899" i="35"/>
  <c r="DD900" i="35"/>
  <c r="DZ899" i="35"/>
  <c r="DF900" i="35"/>
  <c r="DG900" i="35"/>
  <c r="EC899" i="35"/>
  <c r="DC900" i="35"/>
  <c r="DY899" i="35"/>
  <c r="DK899" i="35"/>
  <c r="EB899" i="35" s="1"/>
  <c r="CD900" i="35"/>
  <c r="DK900" i="35" s="1"/>
  <c r="CE900" i="35"/>
  <c r="DL900" i="35" s="1"/>
  <c r="CI900" i="35"/>
  <c r="CJ899" i="35"/>
  <c r="CK899" i="35" s="1"/>
  <c r="BX901" i="35"/>
  <c r="BZ901" i="35"/>
  <c r="BY901" i="35"/>
  <c r="CH901" i="35"/>
  <c r="DP900" i="35" l="1"/>
  <c r="DQ900" i="35"/>
  <c r="DQ899" i="35"/>
  <c r="DU899" i="35"/>
  <c r="DV899" i="35"/>
  <c r="DW899" i="35"/>
  <c r="DX899" i="35"/>
  <c r="DT899" i="35"/>
  <c r="DG901" i="35"/>
  <c r="EC900" i="35"/>
  <c r="DC901" i="35"/>
  <c r="DY900" i="35"/>
  <c r="DF901" i="35"/>
  <c r="EB900" i="35"/>
  <c r="DD901" i="35"/>
  <c r="DZ900" i="35"/>
  <c r="DE901" i="35"/>
  <c r="EA900" i="35"/>
  <c r="CJ900" i="35"/>
  <c r="CK900" i="35" s="1"/>
  <c r="CD901" i="35"/>
  <c r="CE901" i="35"/>
  <c r="DL901" i="35" s="1"/>
  <c r="CI901" i="35"/>
  <c r="BY902" i="35"/>
  <c r="BZ902" i="35"/>
  <c r="BX902" i="35"/>
  <c r="CH902" i="35"/>
  <c r="DP901" i="35" l="1"/>
  <c r="DV900" i="35"/>
  <c r="DW900" i="35"/>
  <c r="DX900" i="35"/>
  <c r="DU900" i="35"/>
  <c r="DT900" i="35"/>
  <c r="DD902" i="35"/>
  <c r="DZ901" i="35"/>
  <c r="DE902" i="35"/>
  <c r="EA901" i="35"/>
  <c r="DF902" i="35"/>
  <c r="DC902" i="35"/>
  <c r="DY901" i="35"/>
  <c r="DG902" i="35"/>
  <c r="EC901" i="35"/>
  <c r="DK901" i="35"/>
  <c r="EB901" i="35" s="1"/>
  <c r="BX903" i="35"/>
  <c r="BY903" i="35"/>
  <c r="BZ903" i="35"/>
  <c r="CH903" i="35"/>
  <c r="CJ901" i="35"/>
  <c r="CK901" i="35" s="1"/>
  <c r="CD902" i="35"/>
  <c r="DK902" i="35" s="1"/>
  <c r="CE902" i="35"/>
  <c r="DL902" i="35" s="1"/>
  <c r="CI902" i="35"/>
  <c r="DP902" i="35" l="1"/>
  <c r="DQ902" i="35"/>
  <c r="DQ901" i="35"/>
  <c r="DV901" i="35"/>
  <c r="DX901" i="35"/>
  <c r="DT901" i="35"/>
  <c r="DU901" i="35"/>
  <c r="DW901" i="35"/>
  <c r="DG903" i="35"/>
  <c r="EC902" i="35"/>
  <c r="DC903" i="35"/>
  <c r="DY902" i="35"/>
  <c r="DF903" i="35"/>
  <c r="EB902" i="35"/>
  <c r="DE903" i="35"/>
  <c r="EA902" i="35"/>
  <c r="DD903" i="35"/>
  <c r="DZ902" i="35"/>
  <c r="CJ902" i="35"/>
  <c r="CK902" i="35" s="1"/>
  <c r="CE903" i="35"/>
  <c r="DL903" i="35" s="1"/>
  <c r="CD903" i="35"/>
  <c r="DK903" i="35" s="1"/>
  <c r="CI903" i="35"/>
  <c r="BY904" i="35"/>
  <c r="BX904" i="35"/>
  <c r="BZ904" i="35"/>
  <c r="CH904" i="35"/>
  <c r="DP903" i="35" l="1"/>
  <c r="DQ903" i="35"/>
  <c r="DV902" i="35"/>
  <c r="DW902" i="35"/>
  <c r="DU902" i="35"/>
  <c r="DX902" i="35"/>
  <c r="DT902" i="35"/>
  <c r="DE904" i="35"/>
  <c r="EA903" i="35"/>
  <c r="DD904" i="35"/>
  <c r="DZ903" i="35"/>
  <c r="DF904" i="35"/>
  <c r="EB903" i="35"/>
  <c r="DC904" i="35"/>
  <c r="DY903" i="35"/>
  <c r="DG904" i="35"/>
  <c r="EC903" i="35"/>
  <c r="CJ903" i="35"/>
  <c r="CK903" i="35" s="1"/>
  <c r="CE904" i="35"/>
  <c r="DL904" i="35" s="1"/>
  <c r="CD904" i="35"/>
  <c r="DK904" i="35" s="1"/>
  <c r="CI904" i="35"/>
  <c r="BZ905" i="35"/>
  <c r="BX905" i="35"/>
  <c r="BY905" i="35"/>
  <c r="CH905" i="35"/>
  <c r="DP904" i="35" l="1"/>
  <c r="DQ904" i="35"/>
  <c r="DW903" i="35"/>
  <c r="DU903" i="35"/>
  <c r="DT903" i="35"/>
  <c r="DV903" i="35"/>
  <c r="DX903" i="35"/>
  <c r="DC905" i="35"/>
  <c r="DY904" i="35"/>
  <c r="DG905" i="35"/>
  <c r="EC904" i="35"/>
  <c r="DF905" i="35"/>
  <c r="EB904" i="35"/>
  <c r="DD905" i="35"/>
  <c r="DZ904" i="35"/>
  <c r="DE905" i="35"/>
  <c r="EA904" i="35"/>
  <c r="CJ904" i="35"/>
  <c r="CK904" i="35" s="1"/>
  <c r="CE905" i="35"/>
  <c r="DL905" i="35" s="1"/>
  <c r="CD905" i="35"/>
  <c r="CI905" i="35"/>
  <c r="BZ906" i="35"/>
  <c r="BY906" i="35"/>
  <c r="BX906" i="35"/>
  <c r="CH906" i="35"/>
  <c r="DP905" i="35" l="1"/>
  <c r="DV904" i="35"/>
  <c r="DW904" i="35"/>
  <c r="DU904" i="35"/>
  <c r="DT904" i="35"/>
  <c r="DX904" i="35"/>
  <c r="DD906" i="35"/>
  <c r="DZ905" i="35"/>
  <c r="DE906" i="35"/>
  <c r="EA905" i="35"/>
  <c r="DF906" i="35"/>
  <c r="DG906" i="35"/>
  <c r="EC905" i="35"/>
  <c r="DC906" i="35"/>
  <c r="DY905" i="35"/>
  <c r="DK905" i="35"/>
  <c r="EB905" i="35" s="1"/>
  <c r="CE906" i="35"/>
  <c r="DL906" i="35" s="1"/>
  <c r="CD906" i="35"/>
  <c r="DK906" i="35" s="1"/>
  <c r="CI906" i="35"/>
  <c r="BZ907" i="35"/>
  <c r="BY907" i="35"/>
  <c r="BX907" i="35"/>
  <c r="CH907" i="35"/>
  <c r="CJ905" i="35"/>
  <c r="CK905" i="35" s="1"/>
  <c r="DP906" i="35" l="1"/>
  <c r="DQ906" i="35"/>
  <c r="DQ905" i="35"/>
  <c r="DX905" i="35"/>
  <c r="DW905" i="35"/>
  <c r="DT905" i="35"/>
  <c r="DU905" i="35"/>
  <c r="DV905" i="35"/>
  <c r="DG907" i="35"/>
  <c r="EC906" i="35"/>
  <c r="DC907" i="35"/>
  <c r="DY906" i="35"/>
  <c r="DF907" i="35"/>
  <c r="EB906" i="35"/>
  <c r="DE907" i="35"/>
  <c r="EA906" i="35"/>
  <c r="DD907" i="35"/>
  <c r="DZ906" i="35"/>
  <c r="BX908" i="35"/>
  <c r="BY908" i="35"/>
  <c r="BZ908" i="35"/>
  <c r="CH908" i="35"/>
  <c r="CJ906" i="35"/>
  <c r="CK906" i="35" s="1"/>
  <c r="CE907" i="35"/>
  <c r="DL907" i="35" s="1"/>
  <c r="CD907" i="35"/>
  <c r="DK907" i="35" s="1"/>
  <c r="CI907" i="35"/>
  <c r="DP907" i="35" l="1"/>
  <c r="DQ907" i="35"/>
  <c r="DV906" i="35"/>
  <c r="DU906" i="35"/>
  <c r="DW906" i="35"/>
  <c r="DT906" i="35"/>
  <c r="DX906" i="35"/>
  <c r="DE908" i="35"/>
  <c r="EA907" i="35"/>
  <c r="DD908" i="35"/>
  <c r="DZ907" i="35"/>
  <c r="DF908" i="35"/>
  <c r="EB907" i="35"/>
  <c r="DC908" i="35"/>
  <c r="DY907" i="35"/>
  <c r="DG908" i="35"/>
  <c r="EC907" i="35"/>
  <c r="CD908" i="35"/>
  <c r="DK908" i="35" s="1"/>
  <c r="CE908" i="35"/>
  <c r="DL908" i="35" s="1"/>
  <c r="CI908" i="35"/>
  <c r="CJ907" i="35"/>
  <c r="CK907" i="35" s="1"/>
  <c r="BY909" i="35"/>
  <c r="BX909" i="35"/>
  <c r="BZ909" i="35"/>
  <c r="CH909" i="35"/>
  <c r="DP908" i="35" l="1"/>
  <c r="DQ908" i="35"/>
  <c r="DU907" i="35"/>
  <c r="DW907" i="35"/>
  <c r="DV907" i="35"/>
  <c r="DX907" i="35"/>
  <c r="DT907" i="35"/>
  <c r="DG909" i="35"/>
  <c r="EC908" i="35"/>
  <c r="DC909" i="35"/>
  <c r="DY908" i="35"/>
  <c r="DF909" i="35"/>
  <c r="EB908" i="35"/>
  <c r="DD909" i="35"/>
  <c r="DZ908" i="35"/>
  <c r="DE909" i="35"/>
  <c r="EA908" i="35"/>
  <c r="CE909" i="35"/>
  <c r="DL909" i="35" s="1"/>
  <c r="CD909" i="35"/>
  <c r="CI909" i="35"/>
  <c r="CJ908" i="35"/>
  <c r="CK908" i="35" s="1"/>
  <c r="BX910" i="35"/>
  <c r="BZ910" i="35"/>
  <c r="BY910" i="35"/>
  <c r="CH910" i="35"/>
  <c r="DP909" i="35" l="1"/>
  <c r="DV908" i="35"/>
  <c r="DU908" i="35"/>
  <c r="DW908" i="35"/>
  <c r="DX908" i="35"/>
  <c r="DT908" i="35"/>
  <c r="DE910" i="35"/>
  <c r="EA909" i="35"/>
  <c r="DD910" i="35"/>
  <c r="DZ909" i="35"/>
  <c r="DF910" i="35"/>
  <c r="DC910" i="35"/>
  <c r="DY909" i="35"/>
  <c r="DG910" i="35"/>
  <c r="EC909" i="35"/>
  <c r="DK909" i="35"/>
  <c r="EB909" i="35" s="1"/>
  <c r="CJ909" i="35"/>
  <c r="CK909" i="35" s="1"/>
  <c r="CD910" i="35"/>
  <c r="DK910" i="35" s="1"/>
  <c r="CE910" i="35"/>
  <c r="DL910" i="35" s="1"/>
  <c r="DQ910" i="35" s="1"/>
  <c r="CI910" i="35"/>
  <c r="BY911" i="35"/>
  <c r="BZ911" i="35"/>
  <c r="BX911" i="35"/>
  <c r="CH911" i="35"/>
  <c r="DP910" i="35" l="1"/>
  <c r="DQ909" i="35"/>
  <c r="DW909" i="35"/>
  <c r="DV909" i="35"/>
  <c r="DX909" i="35"/>
  <c r="DT909" i="35"/>
  <c r="DU909" i="35"/>
  <c r="DG911" i="35"/>
  <c r="EC910" i="35"/>
  <c r="DC911" i="35"/>
  <c r="DY910" i="35"/>
  <c r="DF911" i="35"/>
  <c r="EB910" i="35"/>
  <c r="DD911" i="35"/>
  <c r="DZ910" i="35"/>
  <c r="DE911" i="35"/>
  <c r="EA910" i="35"/>
  <c r="BY912" i="35"/>
  <c r="BX912" i="35"/>
  <c r="BZ912" i="35"/>
  <c r="CH912" i="35"/>
  <c r="CJ910" i="35"/>
  <c r="CK910" i="35" s="1"/>
  <c r="CD911" i="35"/>
  <c r="DK911" i="35" s="1"/>
  <c r="CE911" i="35"/>
  <c r="DL911" i="35" s="1"/>
  <c r="CI911" i="35"/>
  <c r="DQ911" i="35" l="1"/>
  <c r="DP911" i="35"/>
  <c r="DV910" i="35"/>
  <c r="DW910" i="35"/>
  <c r="DT910" i="35"/>
  <c r="DU910" i="35"/>
  <c r="DX910" i="35"/>
  <c r="DD912" i="35"/>
  <c r="DZ911" i="35"/>
  <c r="DE912" i="35"/>
  <c r="EA911" i="35"/>
  <c r="DF912" i="35"/>
  <c r="EB911" i="35"/>
  <c r="DC912" i="35"/>
  <c r="DY911" i="35"/>
  <c r="DG912" i="35"/>
  <c r="EC911" i="35"/>
  <c r="CJ911" i="35"/>
  <c r="CK911" i="35" s="1"/>
  <c r="CE912" i="35"/>
  <c r="DL912" i="35" s="1"/>
  <c r="CD912" i="35"/>
  <c r="CI912" i="35"/>
  <c r="BX913" i="35"/>
  <c r="BZ913" i="35"/>
  <c r="BY913" i="35"/>
  <c r="CH913" i="35"/>
  <c r="DP912" i="35" l="1"/>
  <c r="DU911" i="35"/>
  <c r="DV911" i="35"/>
  <c r="DW911" i="35"/>
  <c r="DX911" i="35"/>
  <c r="DT911" i="35"/>
  <c r="DC913" i="35"/>
  <c r="DY912" i="35"/>
  <c r="DG913" i="35"/>
  <c r="EC912" i="35"/>
  <c r="DF913" i="35"/>
  <c r="DE913" i="35"/>
  <c r="EA912" i="35"/>
  <c r="DD913" i="35"/>
  <c r="DZ912" i="35"/>
  <c r="DK912" i="35"/>
  <c r="EB912" i="35" s="1"/>
  <c r="CJ912" i="35"/>
  <c r="CK912" i="35" s="1"/>
  <c r="CE913" i="35"/>
  <c r="DL913" i="35" s="1"/>
  <c r="CD913" i="35"/>
  <c r="CI913" i="35"/>
  <c r="BZ914" i="35"/>
  <c r="BX914" i="35"/>
  <c r="BY914" i="35"/>
  <c r="CH914" i="35"/>
  <c r="DP913" i="35" l="1"/>
  <c r="DQ912" i="35"/>
  <c r="DV912" i="35"/>
  <c r="DX912" i="35"/>
  <c r="DU912" i="35"/>
  <c r="DT912" i="35"/>
  <c r="DW912" i="35"/>
  <c r="DD914" i="35"/>
  <c r="DZ913" i="35"/>
  <c r="DE914" i="35"/>
  <c r="EA913" i="35"/>
  <c r="DF914" i="35"/>
  <c r="DG914" i="35"/>
  <c r="EC913" i="35"/>
  <c r="DC914" i="35"/>
  <c r="DY913" i="35"/>
  <c r="DK913" i="35"/>
  <c r="EB913" i="35" s="1"/>
  <c r="CJ913" i="35"/>
  <c r="CK913" i="35" s="1"/>
  <c r="CE914" i="35"/>
  <c r="DL914" i="35" s="1"/>
  <c r="CD914" i="35"/>
  <c r="CI914" i="35"/>
  <c r="BY915" i="35"/>
  <c r="BZ915" i="35"/>
  <c r="BX915" i="35"/>
  <c r="CH915" i="35"/>
  <c r="DP914" i="35" l="1"/>
  <c r="DQ913" i="35"/>
  <c r="DW913" i="35"/>
  <c r="DU913" i="35"/>
  <c r="DT913" i="35"/>
  <c r="DX913" i="35"/>
  <c r="DV913" i="35"/>
  <c r="DC915" i="35"/>
  <c r="DY914" i="35"/>
  <c r="DG915" i="35"/>
  <c r="EC914" i="35"/>
  <c r="DF915" i="35"/>
  <c r="DE915" i="35"/>
  <c r="EA914" i="35"/>
  <c r="DD915" i="35"/>
  <c r="DZ914" i="35"/>
  <c r="DK914" i="35"/>
  <c r="EB914" i="35" s="1"/>
  <c r="CJ914" i="35"/>
  <c r="CK914" i="35" s="1"/>
  <c r="CE915" i="35"/>
  <c r="DL915" i="35" s="1"/>
  <c r="CD915" i="35"/>
  <c r="CI915" i="35"/>
  <c r="BX916" i="35"/>
  <c r="BZ916" i="35"/>
  <c r="BY916" i="35"/>
  <c r="CH916" i="35"/>
  <c r="DP915" i="35" l="1"/>
  <c r="DQ914" i="35"/>
  <c r="DV914" i="35"/>
  <c r="DX914" i="35"/>
  <c r="DW914" i="35"/>
  <c r="DU914" i="35"/>
  <c r="DT914" i="35"/>
  <c r="DD916" i="35"/>
  <c r="DZ915" i="35"/>
  <c r="DE916" i="35"/>
  <c r="EA915" i="35"/>
  <c r="DF916" i="35"/>
  <c r="DG916" i="35"/>
  <c r="EC915" i="35"/>
  <c r="DC916" i="35"/>
  <c r="DY915" i="35"/>
  <c r="DK915" i="35"/>
  <c r="EB915" i="35" s="1"/>
  <c r="CJ915" i="35"/>
  <c r="CK915" i="35" s="1"/>
  <c r="CD916" i="35"/>
  <c r="CE916" i="35"/>
  <c r="DL916" i="35" s="1"/>
  <c r="CI916" i="35"/>
  <c r="BX917" i="35"/>
  <c r="BY917" i="35"/>
  <c r="BZ917" i="35"/>
  <c r="CH917" i="35"/>
  <c r="DP916" i="35" l="1"/>
  <c r="DQ915" i="35"/>
  <c r="DU915" i="35"/>
  <c r="DV915" i="35"/>
  <c r="DW915" i="35"/>
  <c r="DX915" i="35"/>
  <c r="DT915" i="35"/>
  <c r="DC917" i="35"/>
  <c r="DY916" i="35"/>
  <c r="DG917" i="35"/>
  <c r="EC916" i="35"/>
  <c r="DF917" i="35"/>
  <c r="DE917" i="35"/>
  <c r="EA916" i="35"/>
  <c r="DD917" i="35"/>
  <c r="DZ916" i="35"/>
  <c r="DK916" i="35"/>
  <c r="EB916" i="35" s="1"/>
  <c r="CJ916" i="35"/>
  <c r="CK916" i="35" s="1"/>
  <c r="CD917" i="35"/>
  <c r="DK917" i="35" s="1"/>
  <c r="CE917" i="35"/>
  <c r="DL917" i="35" s="1"/>
  <c r="CI917" i="35"/>
  <c r="BX918" i="35"/>
  <c r="BZ918" i="35"/>
  <c r="BY918" i="35"/>
  <c r="CH918" i="35"/>
  <c r="DQ917" i="35" l="1"/>
  <c r="DP917" i="35"/>
  <c r="DQ916" i="35"/>
  <c r="DV916" i="35"/>
  <c r="DU916" i="35"/>
  <c r="DW916" i="35"/>
  <c r="DT916" i="35"/>
  <c r="DX916" i="35"/>
  <c r="DD918" i="35"/>
  <c r="DZ917" i="35"/>
  <c r="DE918" i="35"/>
  <c r="EA917" i="35"/>
  <c r="DF918" i="35"/>
  <c r="EB917" i="35"/>
  <c r="DG918" i="35"/>
  <c r="EC917" i="35"/>
  <c r="DC918" i="35"/>
  <c r="DY917" i="35"/>
  <c r="BY919" i="35"/>
  <c r="BX919" i="35"/>
  <c r="BZ919" i="35"/>
  <c r="CH919" i="35"/>
  <c r="CJ917" i="35"/>
  <c r="CK917" i="35" s="1"/>
  <c r="CE918" i="35"/>
  <c r="DL918" i="35" s="1"/>
  <c r="CD918" i="35"/>
  <c r="DK918" i="35" s="1"/>
  <c r="CI918" i="35"/>
  <c r="DP918" i="35" l="1"/>
  <c r="DQ918" i="35"/>
  <c r="DV917" i="35"/>
  <c r="DW917" i="35"/>
  <c r="DX917" i="35"/>
  <c r="DT917" i="35"/>
  <c r="DU917" i="35"/>
  <c r="DG919" i="35"/>
  <c r="EC918" i="35"/>
  <c r="DC919" i="35"/>
  <c r="DY918" i="35"/>
  <c r="DF919" i="35"/>
  <c r="EB918" i="35"/>
  <c r="DE919" i="35"/>
  <c r="EA918" i="35"/>
  <c r="DD919" i="35"/>
  <c r="DZ918" i="35"/>
  <c r="CJ918" i="35"/>
  <c r="CK918" i="35" s="1"/>
  <c r="CE919" i="35"/>
  <c r="DL919" i="35" s="1"/>
  <c r="CD919" i="35"/>
  <c r="DK919" i="35" s="1"/>
  <c r="CI919" i="35"/>
  <c r="BZ920" i="35"/>
  <c r="BX920" i="35"/>
  <c r="BY920" i="35"/>
  <c r="CH920" i="35"/>
  <c r="DP919" i="35" l="1"/>
  <c r="DQ919" i="35"/>
  <c r="DV918" i="35"/>
  <c r="DX918" i="35"/>
  <c r="DU918" i="35"/>
  <c r="DW918" i="35"/>
  <c r="DT918" i="35"/>
  <c r="DE920" i="35"/>
  <c r="EA919" i="35"/>
  <c r="DD920" i="35"/>
  <c r="DZ919" i="35"/>
  <c r="DF920" i="35"/>
  <c r="EB919" i="35"/>
  <c r="DC920" i="35"/>
  <c r="DY919" i="35"/>
  <c r="DG920" i="35"/>
  <c r="EC919" i="35"/>
  <c r="CJ919" i="35"/>
  <c r="CK919" i="35" s="1"/>
  <c r="CE920" i="35"/>
  <c r="DL920" i="35" s="1"/>
  <c r="CD920" i="35"/>
  <c r="CI920" i="35"/>
  <c r="BZ921" i="35"/>
  <c r="BY921" i="35"/>
  <c r="BX921" i="35"/>
  <c r="CH921" i="35"/>
  <c r="DP920" i="35" l="1"/>
  <c r="DW919" i="35"/>
  <c r="DX919" i="35"/>
  <c r="DU919" i="35"/>
  <c r="DT919" i="35"/>
  <c r="DV919" i="35"/>
  <c r="DC921" i="35"/>
  <c r="DY920" i="35"/>
  <c r="DG921" i="35"/>
  <c r="EC920" i="35"/>
  <c r="DF921" i="35"/>
  <c r="DD921" i="35"/>
  <c r="DZ920" i="35"/>
  <c r="DE921" i="35"/>
  <c r="EA920" i="35"/>
  <c r="DK920" i="35"/>
  <c r="EB920" i="35" s="1"/>
  <c r="CJ920" i="35"/>
  <c r="CK920" i="35" s="1"/>
  <c r="CD921" i="35"/>
  <c r="DK921" i="35" s="1"/>
  <c r="CE921" i="35"/>
  <c r="DL921" i="35" s="1"/>
  <c r="DQ921" i="35" s="1"/>
  <c r="CI921" i="35"/>
  <c r="BZ922" i="35"/>
  <c r="BY922" i="35"/>
  <c r="BX922" i="35"/>
  <c r="CH922" i="35"/>
  <c r="DP921" i="35" l="1"/>
  <c r="DQ920" i="35"/>
  <c r="DV920" i="35"/>
  <c r="DU920" i="35"/>
  <c r="DW920" i="35"/>
  <c r="DX920" i="35"/>
  <c r="DT920" i="35"/>
  <c r="DE922" i="35"/>
  <c r="EA921" i="35"/>
  <c r="DD922" i="35"/>
  <c r="DZ921" i="35"/>
  <c r="DF922" i="35"/>
  <c r="EB921" i="35"/>
  <c r="DG922" i="35"/>
  <c r="EC921" i="35"/>
  <c r="DC922" i="35"/>
  <c r="DY921" i="35"/>
  <c r="CJ921" i="35"/>
  <c r="CK921" i="35" s="1"/>
  <c r="CD922" i="35"/>
  <c r="DK922" i="35" s="1"/>
  <c r="CE922" i="35"/>
  <c r="DL922" i="35" s="1"/>
  <c r="DQ922" i="35" s="1"/>
  <c r="CI922" i="35"/>
  <c r="BY923" i="35"/>
  <c r="BZ923" i="35"/>
  <c r="BX923" i="35"/>
  <c r="CH923" i="35"/>
  <c r="DP922" i="35" l="1"/>
  <c r="DX921" i="35"/>
  <c r="DV921" i="35"/>
  <c r="DT921" i="35"/>
  <c r="DW921" i="35"/>
  <c r="DU921" i="35"/>
  <c r="DG923" i="35"/>
  <c r="EC922" i="35"/>
  <c r="DC923" i="35"/>
  <c r="DY922" i="35"/>
  <c r="DF923" i="35"/>
  <c r="EB922" i="35"/>
  <c r="DD923" i="35"/>
  <c r="DZ922" i="35"/>
  <c r="DE923" i="35"/>
  <c r="EA922" i="35"/>
  <c r="CJ922" i="35"/>
  <c r="CK922" i="35" s="1"/>
  <c r="CE923" i="35"/>
  <c r="DL923" i="35" s="1"/>
  <c r="CD923" i="35"/>
  <c r="CI923" i="35"/>
  <c r="BX924" i="35"/>
  <c r="BZ924" i="35"/>
  <c r="BY924" i="35"/>
  <c r="CH924" i="35"/>
  <c r="DP923" i="35" l="1"/>
  <c r="DV922" i="35"/>
  <c r="DX922" i="35"/>
  <c r="DT922" i="35"/>
  <c r="DU922" i="35"/>
  <c r="DW922" i="35"/>
  <c r="DD924" i="35"/>
  <c r="DZ923" i="35"/>
  <c r="DE924" i="35"/>
  <c r="EA923" i="35"/>
  <c r="DF924" i="35"/>
  <c r="DC924" i="35"/>
  <c r="DY923" i="35"/>
  <c r="DG924" i="35"/>
  <c r="EC923" i="35"/>
  <c r="DK923" i="35"/>
  <c r="EB923" i="35" s="1"/>
  <c r="CJ923" i="35"/>
  <c r="CK923" i="35" s="1"/>
  <c r="CD924" i="35"/>
  <c r="DK924" i="35" s="1"/>
  <c r="CE924" i="35"/>
  <c r="DL924" i="35" s="1"/>
  <c r="DQ924" i="35" s="1"/>
  <c r="CI924" i="35"/>
  <c r="BY925" i="35"/>
  <c r="BX925" i="35"/>
  <c r="BZ925" i="35"/>
  <c r="CH925" i="35"/>
  <c r="DP924" i="35" l="1"/>
  <c r="DQ923" i="35"/>
  <c r="DX923" i="35"/>
  <c r="DV923" i="35"/>
  <c r="DW923" i="35"/>
  <c r="DT923" i="35"/>
  <c r="DU923" i="35"/>
  <c r="DG925" i="35"/>
  <c r="EC924" i="35"/>
  <c r="DC925" i="35"/>
  <c r="DY924" i="35"/>
  <c r="DF925" i="35"/>
  <c r="EB924" i="35"/>
  <c r="DE925" i="35"/>
  <c r="EA924" i="35"/>
  <c r="DD925" i="35"/>
  <c r="DZ924" i="35"/>
  <c r="CJ924" i="35"/>
  <c r="CK924" i="35" s="1"/>
  <c r="CE925" i="35"/>
  <c r="DL925" i="35" s="1"/>
  <c r="CD925" i="35"/>
  <c r="DK925" i="35" s="1"/>
  <c r="CI925" i="35"/>
  <c r="BY926" i="35"/>
  <c r="BX926" i="35"/>
  <c r="BZ926" i="35"/>
  <c r="CH926" i="35"/>
  <c r="DP925" i="35" l="1"/>
  <c r="DQ925" i="35"/>
  <c r="DV924" i="35"/>
  <c r="DU924" i="35"/>
  <c r="DW924" i="35"/>
  <c r="DX924" i="35"/>
  <c r="DT924" i="35"/>
  <c r="DE926" i="35"/>
  <c r="EA925" i="35"/>
  <c r="DD926" i="35"/>
  <c r="DZ925" i="35"/>
  <c r="DF926" i="35"/>
  <c r="EB925" i="35"/>
  <c r="DC926" i="35"/>
  <c r="DY925" i="35"/>
  <c r="DG926" i="35"/>
  <c r="EC925" i="35"/>
  <c r="BY927" i="35"/>
  <c r="BZ927" i="35"/>
  <c r="BX927" i="35"/>
  <c r="CH927" i="35"/>
  <c r="CJ925" i="35"/>
  <c r="CK925" i="35" s="1"/>
  <c r="CD926" i="35"/>
  <c r="DK926" i="35" s="1"/>
  <c r="CE926" i="35"/>
  <c r="DL926" i="35" s="1"/>
  <c r="CI926" i="35"/>
  <c r="DQ926" i="35" l="1"/>
  <c r="DP926" i="35"/>
  <c r="DV925" i="35"/>
  <c r="DU925" i="35"/>
  <c r="DX925" i="35"/>
  <c r="DT925" i="35"/>
  <c r="DW925" i="35"/>
  <c r="DC927" i="35"/>
  <c r="DY926" i="35"/>
  <c r="DG927" i="35"/>
  <c r="EC926" i="35"/>
  <c r="DF927" i="35"/>
  <c r="EB926" i="35"/>
  <c r="DD927" i="35"/>
  <c r="DZ926" i="35"/>
  <c r="DE927" i="35"/>
  <c r="EA926" i="35"/>
  <c r="CE927" i="35"/>
  <c r="DL927" i="35" s="1"/>
  <c r="CD927" i="35"/>
  <c r="DK927" i="35" s="1"/>
  <c r="CI927" i="35"/>
  <c r="BY928" i="35"/>
  <c r="BZ928" i="35"/>
  <c r="BX928" i="35"/>
  <c r="CH928" i="35"/>
  <c r="CJ926" i="35"/>
  <c r="CK926" i="35" s="1"/>
  <c r="DQ927" i="35" l="1"/>
  <c r="DP927" i="35"/>
  <c r="DV926" i="35"/>
  <c r="DW926" i="35"/>
  <c r="DX926" i="35"/>
  <c r="DU926" i="35"/>
  <c r="DT926" i="35"/>
  <c r="DE928" i="35"/>
  <c r="EA927" i="35"/>
  <c r="DD928" i="35"/>
  <c r="DZ927" i="35"/>
  <c r="DF928" i="35"/>
  <c r="EB927" i="35"/>
  <c r="DG928" i="35"/>
  <c r="EC927" i="35"/>
  <c r="DC928" i="35"/>
  <c r="DY927" i="35"/>
  <c r="BZ929" i="35"/>
  <c r="BY929" i="35"/>
  <c r="BX929" i="35"/>
  <c r="CH929" i="35"/>
  <c r="CJ927" i="35"/>
  <c r="CK927" i="35" s="1"/>
  <c r="CD928" i="35"/>
  <c r="DK928" i="35" s="1"/>
  <c r="CE928" i="35"/>
  <c r="DL928" i="35" s="1"/>
  <c r="DQ928" i="35" s="1"/>
  <c r="CI928" i="35"/>
  <c r="DP928" i="35" l="1"/>
  <c r="DX927" i="35"/>
  <c r="DU927" i="35"/>
  <c r="DT927" i="35"/>
  <c r="DV927" i="35"/>
  <c r="DW927" i="35"/>
  <c r="DG929" i="35"/>
  <c r="EC928" i="35"/>
  <c r="DC929" i="35"/>
  <c r="DY928" i="35"/>
  <c r="DF929" i="35"/>
  <c r="EB928" i="35"/>
  <c r="DD929" i="35"/>
  <c r="DZ928" i="35"/>
  <c r="DE929" i="35"/>
  <c r="EA928" i="35"/>
  <c r="CD929" i="35"/>
  <c r="DK929" i="35" s="1"/>
  <c r="CE929" i="35"/>
  <c r="DL929" i="35" s="1"/>
  <c r="CI929" i="35"/>
  <c r="BZ930" i="35"/>
  <c r="BY930" i="35"/>
  <c r="BX930" i="35"/>
  <c r="CH930" i="35"/>
  <c r="CJ928" i="35"/>
  <c r="CK928" i="35" s="1"/>
  <c r="DP929" i="35" l="1"/>
  <c r="DQ929" i="35"/>
  <c r="DV928" i="35"/>
  <c r="DX928" i="35"/>
  <c r="DW928" i="35"/>
  <c r="DU928" i="35"/>
  <c r="DT928" i="35"/>
  <c r="DE930" i="35"/>
  <c r="EA929" i="35"/>
  <c r="DD930" i="35"/>
  <c r="DZ929" i="35"/>
  <c r="DF930" i="35"/>
  <c r="EB929" i="35"/>
  <c r="DC930" i="35"/>
  <c r="DY929" i="35"/>
  <c r="DG930" i="35"/>
  <c r="EC929" i="35"/>
  <c r="CE930" i="35"/>
  <c r="DL930" i="35" s="1"/>
  <c r="CD930" i="35"/>
  <c r="CI930" i="35"/>
  <c r="BY931" i="35"/>
  <c r="BZ931" i="35"/>
  <c r="BX931" i="35"/>
  <c r="CH931" i="35"/>
  <c r="CJ929" i="35"/>
  <c r="CK929" i="35" s="1"/>
  <c r="DP930" i="35" l="1"/>
  <c r="DV929" i="35"/>
  <c r="DT929" i="35"/>
  <c r="DU929" i="35"/>
  <c r="DW929" i="35"/>
  <c r="DX929" i="35"/>
  <c r="DG931" i="35"/>
  <c r="EC930" i="35"/>
  <c r="DC931" i="35"/>
  <c r="DY930" i="35"/>
  <c r="DF931" i="35"/>
  <c r="DD931" i="35"/>
  <c r="DZ930" i="35"/>
  <c r="DE931" i="35"/>
  <c r="EA930" i="35"/>
  <c r="DK930" i="35"/>
  <c r="EB930" i="35" s="1"/>
  <c r="CJ930" i="35"/>
  <c r="CK930" i="35" s="1"/>
  <c r="CD931" i="35"/>
  <c r="DK931" i="35" s="1"/>
  <c r="CE931" i="35"/>
  <c r="DL931" i="35" s="1"/>
  <c r="DQ931" i="35" s="1"/>
  <c r="CI931" i="35"/>
  <c r="BX932" i="35"/>
  <c r="BZ932" i="35"/>
  <c r="BY932" i="35"/>
  <c r="CH932" i="35"/>
  <c r="DP931" i="35" l="1"/>
  <c r="DQ930" i="35"/>
  <c r="DV930" i="35"/>
  <c r="DW930" i="35"/>
  <c r="DU930" i="35"/>
  <c r="DT930" i="35"/>
  <c r="DX930" i="35"/>
  <c r="DE932" i="35"/>
  <c r="EA931" i="35"/>
  <c r="DD932" i="35"/>
  <c r="DZ931" i="35"/>
  <c r="DF932" i="35"/>
  <c r="EB931" i="35"/>
  <c r="DC932" i="35"/>
  <c r="DY931" i="35"/>
  <c r="DG932" i="35"/>
  <c r="EC931" i="35"/>
  <c r="CD932" i="35"/>
  <c r="DK932" i="35" s="1"/>
  <c r="CE932" i="35"/>
  <c r="DL932" i="35" s="1"/>
  <c r="CI932" i="35"/>
  <c r="BZ933" i="35"/>
  <c r="BX933" i="35"/>
  <c r="BY933" i="35"/>
  <c r="CH933" i="35"/>
  <c r="CJ931" i="35"/>
  <c r="CK931" i="35" s="1"/>
  <c r="DQ932" i="35" l="1"/>
  <c r="DP932" i="35"/>
  <c r="DU931" i="35"/>
  <c r="DX931" i="35"/>
  <c r="DT931" i="35"/>
  <c r="DV931" i="35"/>
  <c r="DW931" i="35"/>
  <c r="DG933" i="35"/>
  <c r="EC932" i="35"/>
  <c r="DC933" i="35"/>
  <c r="DY932" i="35"/>
  <c r="DF933" i="35"/>
  <c r="EB932" i="35"/>
  <c r="DD933" i="35"/>
  <c r="DZ932" i="35"/>
  <c r="DE933" i="35"/>
  <c r="EA932" i="35"/>
  <c r="CE933" i="35"/>
  <c r="DL933" i="35" s="1"/>
  <c r="CD933" i="35"/>
  <c r="CI933" i="35"/>
  <c r="BY934" i="35"/>
  <c r="BZ934" i="35"/>
  <c r="BX934" i="35"/>
  <c r="CH934" i="35"/>
  <c r="CJ932" i="35"/>
  <c r="CK932" i="35" s="1"/>
  <c r="DP933" i="35" l="1"/>
  <c r="DV932" i="35"/>
  <c r="DU932" i="35"/>
  <c r="DX932" i="35"/>
  <c r="DW932" i="35"/>
  <c r="DT932" i="35"/>
  <c r="DE934" i="35"/>
  <c r="EA933" i="35"/>
  <c r="DD934" i="35"/>
  <c r="DZ933" i="35"/>
  <c r="DF934" i="35"/>
  <c r="DC934" i="35"/>
  <c r="DY933" i="35"/>
  <c r="DG934" i="35"/>
  <c r="EC933" i="35"/>
  <c r="DK933" i="35"/>
  <c r="EB933" i="35" s="1"/>
  <c r="CE934" i="35"/>
  <c r="DL934" i="35" s="1"/>
  <c r="CD934" i="35"/>
  <c r="DK934" i="35" s="1"/>
  <c r="CI934" i="35"/>
  <c r="BX935" i="35"/>
  <c r="BY935" i="35"/>
  <c r="BZ935" i="35"/>
  <c r="CH935" i="35"/>
  <c r="CJ933" i="35"/>
  <c r="CK933" i="35" s="1"/>
  <c r="DP934" i="35" l="1"/>
  <c r="DQ934" i="35"/>
  <c r="DQ933" i="35"/>
  <c r="DV933" i="35"/>
  <c r="DU933" i="35"/>
  <c r="DX933" i="35"/>
  <c r="DW933" i="35"/>
  <c r="DT933" i="35"/>
  <c r="DC935" i="35"/>
  <c r="DY934" i="35"/>
  <c r="DG935" i="35"/>
  <c r="EC934" i="35"/>
  <c r="DF935" i="35"/>
  <c r="EB934" i="35"/>
  <c r="DD935" i="35"/>
  <c r="DZ934" i="35"/>
  <c r="DE935" i="35"/>
  <c r="EA934" i="35"/>
  <c r="CJ934" i="35"/>
  <c r="CK934" i="35" s="1"/>
  <c r="BX936" i="35"/>
  <c r="BY936" i="35"/>
  <c r="BZ936" i="35"/>
  <c r="CH936" i="35"/>
  <c r="CD935" i="35"/>
  <c r="CE935" i="35"/>
  <c r="DL935" i="35" s="1"/>
  <c r="CI935" i="35"/>
  <c r="DP935" i="35" l="1"/>
  <c r="DV934" i="35"/>
  <c r="DW934" i="35"/>
  <c r="DU934" i="35"/>
  <c r="DX934" i="35"/>
  <c r="DT934" i="35"/>
  <c r="DE936" i="35"/>
  <c r="EA935" i="35"/>
  <c r="DD936" i="35"/>
  <c r="DZ935" i="35"/>
  <c r="DF936" i="35"/>
  <c r="DG936" i="35"/>
  <c r="EC935" i="35"/>
  <c r="DC936" i="35"/>
  <c r="DY935" i="35"/>
  <c r="DK935" i="35"/>
  <c r="EB935" i="35" s="1"/>
  <c r="CJ935" i="35"/>
  <c r="CK935" i="35" s="1"/>
  <c r="CD936" i="35"/>
  <c r="CE936" i="35"/>
  <c r="DL936" i="35" s="1"/>
  <c r="CI936" i="35"/>
  <c r="BX937" i="35"/>
  <c r="BZ937" i="35"/>
  <c r="BY937" i="35"/>
  <c r="CH937" i="35"/>
  <c r="DP936" i="35" l="1"/>
  <c r="DQ935" i="35"/>
  <c r="DW935" i="35"/>
  <c r="DX935" i="35"/>
  <c r="DV935" i="35"/>
  <c r="DU935" i="35"/>
  <c r="DT935" i="35"/>
  <c r="DG937" i="35"/>
  <c r="EC936" i="35"/>
  <c r="DC937" i="35"/>
  <c r="DY936" i="35"/>
  <c r="DF937" i="35"/>
  <c r="DD937" i="35"/>
  <c r="DZ936" i="35"/>
  <c r="DE937" i="35"/>
  <c r="EA936" i="35"/>
  <c r="DK936" i="35"/>
  <c r="EB936" i="35" s="1"/>
  <c r="CJ936" i="35"/>
  <c r="CK936" i="35" s="1"/>
  <c r="CD937" i="35"/>
  <c r="DK937" i="35" s="1"/>
  <c r="CE937" i="35"/>
  <c r="DL937" i="35" s="1"/>
  <c r="CI937" i="35"/>
  <c r="BX938" i="35"/>
  <c r="BY938" i="35"/>
  <c r="BZ938" i="35"/>
  <c r="CH938" i="35"/>
  <c r="DQ937" i="35" l="1"/>
  <c r="DP937" i="35"/>
  <c r="DQ936" i="35"/>
  <c r="DV936" i="35"/>
  <c r="DW936" i="35"/>
  <c r="DT936" i="35"/>
  <c r="DX936" i="35"/>
  <c r="DU936" i="35"/>
  <c r="DD938" i="35"/>
  <c r="DZ937" i="35"/>
  <c r="DE938" i="35"/>
  <c r="EA937" i="35"/>
  <c r="DF938" i="35"/>
  <c r="EB937" i="35"/>
  <c r="DC938" i="35"/>
  <c r="DY937" i="35"/>
  <c r="DG938" i="35"/>
  <c r="EC937" i="35"/>
  <c r="CJ937" i="35"/>
  <c r="CK937" i="35" s="1"/>
  <c r="CE938" i="35"/>
  <c r="DL938" i="35" s="1"/>
  <c r="CD938" i="35"/>
  <c r="DK938" i="35" s="1"/>
  <c r="CI938" i="35"/>
  <c r="BX939" i="35"/>
  <c r="BY939" i="35"/>
  <c r="BZ939" i="35"/>
  <c r="CH939" i="35"/>
  <c r="DP938" i="35" l="1"/>
  <c r="DQ938" i="35"/>
  <c r="DX937" i="35"/>
  <c r="DU937" i="35"/>
  <c r="DV937" i="35"/>
  <c r="DT937" i="35"/>
  <c r="DW937" i="35"/>
  <c r="DC939" i="35"/>
  <c r="DY938" i="35"/>
  <c r="DG939" i="35"/>
  <c r="EC938" i="35"/>
  <c r="DF939" i="35"/>
  <c r="EB938" i="35"/>
  <c r="DE939" i="35"/>
  <c r="EA938" i="35"/>
  <c r="DD939" i="35"/>
  <c r="DZ938" i="35"/>
  <c r="BZ940" i="35"/>
  <c r="BY940" i="35"/>
  <c r="BX940" i="35"/>
  <c r="CH940" i="35"/>
  <c r="CJ938" i="35"/>
  <c r="CK938" i="35" s="1"/>
  <c r="CD939" i="35"/>
  <c r="DK939" i="35" s="1"/>
  <c r="CE939" i="35"/>
  <c r="DL939" i="35" s="1"/>
  <c r="DQ939" i="35" s="1"/>
  <c r="CI939" i="35"/>
  <c r="DP939" i="35" l="1"/>
  <c r="DV938" i="35"/>
  <c r="DW938" i="35"/>
  <c r="DT938" i="35"/>
  <c r="DU938" i="35"/>
  <c r="DX938" i="35"/>
  <c r="DE940" i="35"/>
  <c r="EA939" i="35"/>
  <c r="DF940" i="35"/>
  <c r="EB939" i="35"/>
  <c r="DG940" i="35"/>
  <c r="EC939" i="35"/>
  <c r="DD940" i="35"/>
  <c r="DZ939" i="35"/>
  <c r="DC940" i="35"/>
  <c r="DY939" i="35"/>
  <c r="CJ939" i="35"/>
  <c r="CK939" i="35" s="1"/>
  <c r="CD940" i="35"/>
  <c r="DK940" i="35" s="1"/>
  <c r="CE940" i="35"/>
  <c r="DL940" i="35" s="1"/>
  <c r="DQ940" i="35" s="1"/>
  <c r="CI940" i="35"/>
  <c r="BY941" i="35"/>
  <c r="BX941" i="35"/>
  <c r="BZ941" i="35"/>
  <c r="CH941" i="35"/>
  <c r="DP940" i="35" l="1"/>
  <c r="DW939" i="35"/>
  <c r="DU939" i="35"/>
  <c r="DV939" i="35"/>
  <c r="DT939" i="35"/>
  <c r="DX939" i="35"/>
  <c r="DD941" i="35"/>
  <c r="DZ940" i="35"/>
  <c r="DC941" i="35"/>
  <c r="DY940" i="35"/>
  <c r="DG941" i="35"/>
  <c r="EC940" i="35"/>
  <c r="DF941" i="35"/>
  <c r="EB940" i="35"/>
  <c r="DE941" i="35"/>
  <c r="EA940" i="35"/>
  <c r="CJ940" i="35"/>
  <c r="CK940" i="35" s="1"/>
  <c r="CD941" i="35"/>
  <c r="DK941" i="35" s="1"/>
  <c r="CE941" i="35"/>
  <c r="DL941" i="35" s="1"/>
  <c r="CI941" i="35"/>
  <c r="CI942" i="35" s="1"/>
  <c r="BY942" i="35"/>
  <c r="BX942" i="35"/>
  <c r="BZ942" i="35"/>
  <c r="CH942" i="35"/>
  <c r="DP941" i="35" l="1"/>
  <c r="DQ941" i="35"/>
  <c r="DV940" i="35"/>
  <c r="DU940" i="35"/>
  <c r="DX940" i="35"/>
  <c r="DT940" i="35"/>
  <c r="DW940" i="35"/>
  <c r="DF942" i="35"/>
  <c r="EB941" i="35"/>
  <c r="DE942" i="35"/>
  <c r="EA941" i="35"/>
  <c r="DG942" i="35"/>
  <c r="EC941" i="35"/>
  <c r="DC942" i="35"/>
  <c r="DY941" i="35"/>
  <c r="DD942" i="35"/>
  <c r="DZ941" i="35"/>
  <c r="CD942" i="35"/>
  <c r="CE942" i="35"/>
  <c r="DL942" i="35" s="1"/>
  <c r="CJ941" i="35"/>
  <c r="CK941" i="35" s="1"/>
  <c r="BZ943" i="35"/>
  <c r="BX943" i="35"/>
  <c r="BY943" i="35"/>
  <c r="CH943" i="35"/>
  <c r="DP942" i="35" l="1"/>
  <c r="DU941" i="35"/>
  <c r="DX941" i="35"/>
  <c r="DT941" i="35"/>
  <c r="DV941" i="35"/>
  <c r="DW941" i="35"/>
  <c r="DC943" i="35"/>
  <c r="DY942" i="35"/>
  <c r="DD943" i="35"/>
  <c r="DZ942" i="35"/>
  <c r="DG943" i="35"/>
  <c r="EC942" i="35"/>
  <c r="DE943" i="35"/>
  <c r="EA942" i="35"/>
  <c r="DF943" i="35"/>
  <c r="DK942" i="35"/>
  <c r="EB942" i="35" s="1"/>
  <c r="BZ944" i="35"/>
  <c r="BY944" i="35"/>
  <c r="BX944" i="35"/>
  <c r="CH944" i="35"/>
  <c r="CJ942" i="35"/>
  <c r="CK942" i="35" s="1"/>
  <c r="CE943" i="35"/>
  <c r="DL943" i="35" s="1"/>
  <c r="CD943" i="35"/>
  <c r="DK943" i="35" s="1"/>
  <c r="CI943" i="35"/>
  <c r="DP943" i="35" l="1"/>
  <c r="DQ943" i="35"/>
  <c r="DQ942" i="35"/>
  <c r="DV942" i="35"/>
  <c r="DW942" i="35"/>
  <c r="DU942" i="35"/>
  <c r="DX942" i="35"/>
  <c r="DT942" i="35"/>
  <c r="DE944" i="35"/>
  <c r="EA943" i="35"/>
  <c r="DF944" i="35"/>
  <c r="EB943" i="35"/>
  <c r="DG944" i="35"/>
  <c r="EC943" i="35"/>
  <c r="DD944" i="35"/>
  <c r="DZ943" i="35"/>
  <c r="DC944" i="35"/>
  <c r="DY943" i="35"/>
  <c r="CJ943" i="35"/>
  <c r="CK943" i="35" s="1"/>
  <c r="CD944" i="35"/>
  <c r="CE944" i="35"/>
  <c r="DL944" i="35" s="1"/>
  <c r="CI944" i="35"/>
  <c r="BZ945" i="35"/>
  <c r="BY945" i="35"/>
  <c r="BX945" i="35"/>
  <c r="CH945" i="35"/>
  <c r="EW76" i="35"/>
  <c r="ER76" i="35"/>
  <c r="EW35" i="35"/>
  <c r="EQ117" i="35"/>
  <c r="ER199" i="35"/>
  <c r="ES76" i="35"/>
  <c r="ES199" i="35"/>
  <c r="ES158" i="35"/>
  <c r="EU117" i="35"/>
  <c r="EQ158" i="35"/>
  <c r="W35" i="35"/>
  <c r="EQ35" i="35"/>
  <c r="ER158" i="35"/>
  <c r="V35" i="35"/>
  <c r="ER35" i="35"/>
  <c r="EU35" i="35"/>
  <c r="EW117" i="35"/>
  <c r="EQ199" i="35"/>
  <c r="EU158" i="35"/>
  <c r="EW158" i="35"/>
  <c r="T35" i="35"/>
  <c r="ET76" i="35"/>
  <c r="ET35" i="35"/>
  <c r="ET117" i="35"/>
  <c r="EU199" i="35"/>
  <c r="S35" i="35"/>
  <c r="U35" i="35"/>
  <c r="ES117" i="35"/>
  <c r="EQ76" i="35"/>
  <c r="ET158" i="35"/>
  <c r="ES35" i="35"/>
  <c r="EW199" i="35"/>
  <c r="ER117" i="35"/>
  <c r="EU76" i="35"/>
  <c r="ET199" i="35"/>
  <c r="DP944" i="35" l="1"/>
  <c r="AB35" i="35"/>
  <c r="Z35" i="35"/>
  <c r="Y35" i="35"/>
  <c r="X35" i="35"/>
  <c r="AA35" i="35"/>
  <c r="AJ76" i="35"/>
  <c r="L76" i="37" s="1"/>
  <c r="AM76" i="35"/>
  <c r="O76" i="37" s="1"/>
  <c r="EV76" i="35"/>
  <c r="AI76" i="35" s="1"/>
  <c r="AN76" i="35"/>
  <c r="AL76" i="35"/>
  <c r="N76" i="37" s="1"/>
  <c r="AK76" i="35"/>
  <c r="M76" i="37" s="1"/>
  <c r="AJ199" i="35"/>
  <c r="L199" i="37" s="1"/>
  <c r="AM199" i="35"/>
  <c r="O199" i="37" s="1"/>
  <c r="EV199" i="35"/>
  <c r="AI199" i="35" s="1"/>
  <c r="AN199" i="35"/>
  <c r="P199" i="37" s="1"/>
  <c r="AL199" i="35"/>
  <c r="N199" i="37" s="1"/>
  <c r="AK199" i="35"/>
  <c r="M199" i="37" s="1"/>
  <c r="AJ117" i="35"/>
  <c r="L117" i="37" s="1"/>
  <c r="AM117" i="35"/>
  <c r="O117" i="37" s="1"/>
  <c r="EV117" i="35"/>
  <c r="AI117" i="35" s="1"/>
  <c r="AN117" i="35"/>
  <c r="P117" i="37" s="1"/>
  <c r="AL117" i="35"/>
  <c r="N117" i="37" s="1"/>
  <c r="AK117" i="35"/>
  <c r="M117" i="37" s="1"/>
  <c r="AJ35" i="35"/>
  <c r="L35" i="37" s="1"/>
  <c r="AM35" i="35"/>
  <c r="O35" i="37" s="1"/>
  <c r="AN35" i="35"/>
  <c r="P35" i="37" s="1"/>
  <c r="EV35" i="35"/>
  <c r="AL35" i="35"/>
  <c r="N35" i="37" s="1"/>
  <c r="AK35" i="35"/>
  <c r="M35" i="37" s="1"/>
  <c r="AJ158" i="35"/>
  <c r="L158" i="37" s="1"/>
  <c r="AM158" i="35"/>
  <c r="O158" i="37" s="1"/>
  <c r="AN158" i="35"/>
  <c r="P158" i="37" s="1"/>
  <c r="EV158" i="35"/>
  <c r="AI158" i="35" s="1"/>
  <c r="AL158" i="35"/>
  <c r="N158" i="37" s="1"/>
  <c r="AK158" i="35"/>
  <c r="M158" i="37" s="1"/>
  <c r="DW943" i="35"/>
  <c r="DU943" i="35"/>
  <c r="DV943" i="35"/>
  <c r="DX943" i="35"/>
  <c r="DT943" i="35"/>
  <c r="DD945" i="35"/>
  <c r="DZ944" i="35"/>
  <c r="DG945" i="35"/>
  <c r="EC944" i="35"/>
  <c r="DF945" i="35"/>
  <c r="DC945" i="35"/>
  <c r="DY944" i="35"/>
  <c r="DE945" i="35"/>
  <c r="EA944" i="35"/>
  <c r="DK944" i="35"/>
  <c r="EB944" i="35" s="1"/>
  <c r="CJ944" i="35"/>
  <c r="CK944" i="35" s="1"/>
  <c r="CD945" i="35"/>
  <c r="DK945" i="35" s="1"/>
  <c r="CE945" i="35"/>
  <c r="DL945" i="35" s="1"/>
  <c r="CI945" i="35"/>
  <c r="BX946" i="35"/>
  <c r="BY946" i="35"/>
  <c r="BZ946" i="35"/>
  <c r="CH946" i="35"/>
  <c r="EX76" i="35"/>
  <c r="EX199" i="35"/>
  <c r="EX117" i="35"/>
  <c r="EX158" i="35"/>
  <c r="EX35" i="35"/>
  <c r="DQ945" i="35" l="1"/>
  <c r="P76" i="37"/>
  <c r="I76" i="46" s="1"/>
  <c r="AC35" i="35"/>
  <c r="AP117" i="35" s="1"/>
  <c r="AC117" i="37"/>
  <c r="AD117" i="37"/>
  <c r="AE117" i="37"/>
  <c r="AF117" i="37"/>
  <c r="AI35" i="35"/>
  <c r="AA37" i="31"/>
  <c r="G199" i="46"/>
  <c r="F117" i="46"/>
  <c r="DP945" i="35"/>
  <c r="DQ944" i="35"/>
  <c r="DV944" i="35"/>
  <c r="DX944" i="35"/>
  <c r="DU944" i="35"/>
  <c r="DW944" i="35"/>
  <c r="DT944" i="35"/>
  <c r="DE946" i="35"/>
  <c r="EA945" i="35"/>
  <c r="DC946" i="35"/>
  <c r="DY945" i="35"/>
  <c r="DF946" i="35"/>
  <c r="EB945" i="35"/>
  <c r="DG946" i="35"/>
  <c r="EC945" i="35"/>
  <c r="DD946" i="35"/>
  <c r="DZ945" i="35"/>
  <c r="CE946" i="35"/>
  <c r="DL946" i="35" s="1"/>
  <c r="CD946" i="35"/>
  <c r="CI946" i="35"/>
  <c r="CJ945" i="35"/>
  <c r="CK945" i="35" s="1"/>
  <c r="BX947" i="35"/>
  <c r="BY947" i="35"/>
  <c r="BZ947" i="35"/>
  <c r="CH947" i="35"/>
  <c r="AI76" i="37" l="1"/>
  <c r="H76" i="46"/>
  <c r="AL76" i="37"/>
  <c r="AK76" i="37"/>
  <c r="AJ76" i="37"/>
  <c r="F158" i="46"/>
  <c r="F199" i="46"/>
  <c r="E199" i="46"/>
  <c r="G35" i="46"/>
  <c r="G117" i="46"/>
  <c r="E35" i="46"/>
  <c r="F35" i="46"/>
  <c r="E76" i="46"/>
  <c r="G76" i="46"/>
  <c r="E117" i="46"/>
  <c r="E158" i="46"/>
  <c r="F76" i="46"/>
  <c r="H199" i="46"/>
  <c r="G158" i="46"/>
  <c r="H117" i="46"/>
  <c r="AI199" i="37"/>
  <c r="I199" i="46"/>
  <c r="AC35" i="37"/>
  <c r="H35" i="46"/>
  <c r="AI35" i="37"/>
  <c r="I35" i="46"/>
  <c r="AI158" i="37"/>
  <c r="I158" i="46"/>
  <c r="AC158" i="37"/>
  <c r="H158" i="46"/>
  <c r="AI117" i="37"/>
  <c r="I117" i="46"/>
  <c r="AP158" i="35"/>
  <c r="AP35" i="35"/>
  <c r="AP199" i="35"/>
  <c r="AP76" i="35"/>
  <c r="AE199" i="37"/>
  <c r="AF199" i="37"/>
  <c r="AD199" i="37"/>
  <c r="AD76" i="37"/>
  <c r="AE76" i="37"/>
  <c r="AF76" i="37"/>
  <c r="AK117" i="37"/>
  <c r="AL117" i="37"/>
  <c r="AJ117" i="37"/>
  <c r="AL199" i="37"/>
  <c r="AJ199" i="37"/>
  <c r="AK199" i="37"/>
  <c r="AK158" i="37"/>
  <c r="AJ158" i="37"/>
  <c r="AL158" i="37"/>
  <c r="AJ35" i="37"/>
  <c r="AL35" i="37"/>
  <c r="AK35" i="37"/>
  <c r="Q36" i="36"/>
  <c r="T77" i="36"/>
  <c r="R77" i="36"/>
  <c r="Q199" i="37"/>
  <c r="V199" i="37" s="1"/>
  <c r="R158" i="37"/>
  <c r="W158" i="37" s="1"/>
  <c r="T35" i="37"/>
  <c r="Y35" i="37" s="1"/>
  <c r="U200" i="36"/>
  <c r="T200" i="36"/>
  <c r="R200" i="36"/>
  <c r="T36" i="36"/>
  <c r="U158" i="37"/>
  <c r="Z158" i="37" s="1"/>
  <c r="R76" i="37"/>
  <c r="W76" i="37" s="1"/>
  <c r="S35" i="37"/>
  <c r="X35" i="37" s="1"/>
  <c r="U77" i="36"/>
  <c r="T159" i="36"/>
  <c r="R159" i="36"/>
  <c r="Q77" i="36"/>
  <c r="Q117" i="37"/>
  <c r="V117" i="37" s="1"/>
  <c r="U199" i="37"/>
  <c r="Z199" i="37" s="1"/>
  <c r="R35" i="37"/>
  <c r="W35" i="37" s="1"/>
  <c r="T118" i="36"/>
  <c r="R118" i="36"/>
  <c r="S36" i="36"/>
  <c r="U76" i="37"/>
  <c r="Z76" i="37" s="1"/>
  <c r="Q158" i="37"/>
  <c r="V158" i="37" s="1"/>
  <c r="Q35" i="37"/>
  <c r="V35" i="37" s="1"/>
  <c r="N36" i="36"/>
  <c r="N77" i="36" s="1"/>
  <c r="N118" i="36" s="1"/>
  <c r="N159" i="36" s="1"/>
  <c r="N200" i="36" s="1"/>
  <c r="S77" i="36"/>
  <c r="S199" i="37"/>
  <c r="X199" i="37" s="1"/>
  <c r="T158" i="37"/>
  <c r="Y158" i="37" s="1"/>
  <c r="U117" i="37"/>
  <c r="Z117" i="37" s="1"/>
  <c r="U35" i="37"/>
  <c r="Z35" i="37" s="1"/>
  <c r="S200" i="36"/>
  <c r="Q200" i="36"/>
  <c r="S117" i="37"/>
  <c r="X117" i="37" s="1"/>
  <c r="T76" i="37"/>
  <c r="Y76" i="37" s="1"/>
  <c r="Q76" i="37"/>
  <c r="V76" i="37" s="1"/>
  <c r="U36" i="36"/>
  <c r="L35" i="35"/>
  <c r="S159" i="36"/>
  <c r="Q159" i="36"/>
  <c r="R199" i="37"/>
  <c r="W199" i="37" s="1"/>
  <c r="S158" i="37"/>
  <c r="X158" i="37" s="1"/>
  <c r="T199" i="37"/>
  <c r="Y199" i="37" s="1"/>
  <c r="U118" i="36"/>
  <c r="R36" i="36"/>
  <c r="S118" i="36"/>
  <c r="Q118" i="36"/>
  <c r="R117" i="37"/>
  <c r="W117" i="37" s="1"/>
  <c r="S76" i="37"/>
  <c r="X76" i="37" s="1"/>
  <c r="T117" i="37"/>
  <c r="Y117" i="37" s="1"/>
  <c r="U159" i="36"/>
  <c r="AF158" i="37"/>
  <c r="AE158" i="37"/>
  <c r="AD158" i="37"/>
  <c r="AF35" i="37"/>
  <c r="AD35" i="37"/>
  <c r="AE35" i="37"/>
  <c r="AC199" i="37"/>
  <c r="AC76" i="37"/>
  <c r="DP946" i="35"/>
  <c r="DU945" i="35"/>
  <c r="DT945" i="35"/>
  <c r="DX945" i="35"/>
  <c r="DW945" i="35"/>
  <c r="DV945" i="35"/>
  <c r="DD947" i="35"/>
  <c r="DZ946" i="35"/>
  <c r="DG947" i="35"/>
  <c r="EC946" i="35"/>
  <c r="DF947" i="35"/>
  <c r="DC947" i="35"/>
  <c r="DY946" i="35"/>
  <c r="DE947" i="35"/>
  <c r="EA946" i="35"/>
  <c r="DK946" i="35"/>
  <c r="EB946" i="35" s="1"/>
  <c r="CJ946" i="35"/>
  <c r="CK946" i="35" s="1"/>
  <c r="CD947" i="35"/>
  <c r="DK947" i="35" s="1"/>
  <c r="CE947" i="35"/>
  <c r="DL947" i="35" s="1"/>
  <c r="CI947" i="35"/>
  <c r="BZ948" i="35"/>
  <c r="BY948" i="35"/>
  <c r="BX948" i="35"/>
  <c r="CH948" i="35"/>
  <c r="DQ947" i="35" l="1"/>
  <c r="L76" i="46"/>
  <c r="T76" i="46" s="1"/>
  <c r="L35" i="46"/>
  <c r="L158" i="46"/>
  <c r="L199" i="46"/>
  <c r="T199" i="46" s="1"/>
  <c r="L117" i="46"/>
  <c r="X77" i="36"/>
  <c r="AC77" i="36" s="1"/>
  <c r="V200" i="36"/>
  <c r="AA200" i="36" s="1"/>
  <c r="V118" i="36"/>
  <c r="AA118" i="36" s="1"/>
  <c r="X200" i="36"/>
  <c r="AC200" i="36" s="1"/>
  <c r="V77" i="36"/>
  <c r="AA77" i="36" s="1"/>
  <c r="W200" i="36"/>
  <c r="AB200" i="36" s="1"/>
  <c r="V36" i="36"/>
  <c r="AA36" i="36" s="1"/>
  <c r="W159" i="36"/>
  <c r="AB159" i="36" s="1"/>
  <c r="Y200" i="36"/>
  <c r="AD200" i="36" s="1"/>
  <c r="X36" i="36"/>
  <c r="AC36" i="36" s="1"/>
  <c r="Y159" i="36"/>
  <c r="AD159" i="36" s="1"/>
  <c r="Z200" i="36"/>
  <c r="AE200" i="36" s="1"/>
  <c r="Z118" i="36"/>
  <c r="AE118" i="36" s="1"/>
  <c r="Z36" i="36"/>
  <c r="AE36" i="36" s="1"/>
  <c r="W118" i="36"/>
  <c r="AB118" i="36" s="1"/>
  <c r="Z77" i="36"/>
  <c r="AE77" i="36" s="1"/>
  <c r="V159" i="36"/>
  <c r="AA159" i="36" s="1"/>
  <c r="Y36" i="36"/>
  <c r="AD36" i="36" s="1"/>
  <c r="Y77" i="36"/>
  <c r="AD77" i="36" s="1"/>
  <c r="Y118" i="36"/>
  <c r="AD118" i="36" s="1"/>
  <c r="X159" i="36"/>
  <c r="AC159" i="36" s="1"/>
  <c r="Z159" i="36"/>
  <c r="AE159" i="36" s="1"/>
  <c r="W77" i="36"/>
  <c r="AB77" i="36" s="1"/>
  <c r="X118" i="36"/>
  <c r="AC118" i="36" s="1"/>
  <c r="W36" i="36"/>
  <c r="AB36" i="36" s="1"/>
  <c r="DP947" i="35"/>
  <c r="DQ946" i="35"/>
  <c r="DV946" i="35"/>
  <c r="DU946" i="35"/>
  <c r="DX946" i="35"/>
  <c r="DT946" i="35"/>
  <c r="DW946" i="35"/>
  <c r="DE948" i="35"/>
  <c r="EA947" i="35"/>
  <c r="DC948" i="35"/>
  <c r="DY947" i="35"/>
  <c r="DF948" i="35"/>
  <c r="EB947" i="35"/>
  <c r="DG948" i="35"/>
  <c r="EC947" i="35"/>
  <c r="DD948" i="35"/>
  <c r="DZ947" i="35"/>
  <c r="BX949" i="35"/>
  <c r="BZ949" i="35"/>
  <c r="BY949" i="35"/>
  <c r="CH949" i="35"/>
  <c r="CJ947" i="35"/>
  <c r="CK947" i="35" s="1"/>
  <c r="CD948" i="35"/>
  <c r="CE948" i="35"/>
  <c r="DL948" i="35" s="1"/>
  <c r="CI948" i="35"/>
  <c r="O117" i="46" l="1"/>
  <c r="T117" i="46"/>
  <c r="O158" i="46"/>
  <c r="T158" i="46"/>
  <c r="M35" i="46"/>
  <c r="T35" i="46"/>
  <c r="M199" i="46"/>
  <c r="Q199" i="46"/>
  <c r="P199" i="46"/>
  <c r="M76" i="46"/>
  <c r="P76" i="46"/>
  <c r="Q76" i="46"/>
  <c r="O76" i="46"/>
  <c r="M158" i="46"/>
  <c r="P158" i="46"/>
  <c r="Q158" i="46"/>
  <c r="M117" i="46"/>
  <c r="P117" i="46"/>
  <c r="Q117" i="46"/>
  <c r="O199" i="46"/>
  <c r="P35" i="46"/>
  <c r="Q35" i="46"/>
  <c r="O35" i="46"/>
  <c r="J158" i="33"/>
  <c r="J117" i="33"/>
  <c r="AR118" i="36"/>
  <c r="AM118" i="36"/>
  <c r="AH118" i="36"/>
  <c r="AT200" i="36"/>
  <c r="AO200" i="36"/>
  <c r="AJ200" i="36"/>
  <c r="AF159" i="36"/>
  <c r="AK159" i="36"/>
  <c r="AP159" i="36"/>
  <c r="AI77" i="36"/>
  <c r="AN77" i="36"/>
  <c r="AS77" i="36"/>
  <c r="AT36" i="36"/>
  <c r="AJ36" i="36"/>
  <c r="AO36" i="36"/>
  <c r="AI159" i="36"/>
  <c r="AN159" i="36"/>
  <c r="AS159" i="36"/>
  <c r="AN200" i="36"/>
  <c r="AI200" i="36"/>
  <c r="AS200" i="36"/>
  <c r="AG200" i="36"/>
  <c r="AQ200" i="36"/>
  <c r="AL200" i="36"/>
  <c r="AF200" i="36"/>
  <c r="AP200" i="36"/>
  <c r="AK200" i="36"/>
  <c r="AH77" i="36"/>
  <c r="AR77" i="36"/>
  <c r="AM77" i="36"/>
  <c r="AI118" i="36"/>
  <c r="AS118" i="36"/>
  <c r="AN118" i="36"/>
  <c r="AS36" i="36"/>
  <c r="AI36" i="36"/>
  <c r="AN36" i="36"/>
  <c r="J199" i="33"/>
  <c r="L199" i="33" s="1"/>
  <c r="AH36" i="36"/>
  <c r="AM36" i="36"/>
  <c r="AR36" i="36"/>
  <c r="AL159" i="36"/>
  <c r="AG159" i="36"/>
  <c r="AQ159" i="36"/>
  <c r="AF118" i="36"/>
  <c r="AP118" i="36"/>
  <c r="AK118" i="36"/>
  <c r="AL77" i="36"/>
  <c r="AG77" i="36"/>
  <c r="AQ77" i="36"/>
  <c r="AJ77" i="36"/>
  <c r="AO77" i="36"/>
  <c r="AT77" i="36"/>
  <c r="AW77" i="36" s="1"/>
  <c r="AQ118" i="36"/>
  <c r="AL118" i="36"/>
  <c r="AG118" i="36"/>
  <c r="AK77" i="36"/>
  <c r="AF77" i="36"/>
  <c r="AP77" i="36"/>
  <c r="AT118" i="36"/>
  <c r="AO118" i="36"/>
  <c r="AJ118" i="36"/>
  <c r="AQ36" i="36"/>
  <c r="AL36" i="36"/>
  <c r="AG36" i="36"/>
  <c r="AF36" i="36"/>
  <c r="AP36" i="36"/>
  <c r="AK36" i="36"/>
  <c r="AR159" i="36"/>
  <c r="AM159" i="36"/>
  <c r="AH159" i="36"/>
  <c r="AO159" i="36"/>
  <c r="AT159" i="36"/>
  <c r="AW159" i="36" s="1"/>
  <c r="AJ159" i="36"/>
  <c r="AR200" i="36"/>
  <c r="AM200" i="36"/>
  <c r="AH200" i="36"/>
  <c r="J76" i="33"/>
  <c r="DP948" i="35"/>
  <c r="DU947" i="35"/>
  <c r="DW947" i="35"/>
  <c r="DX947" i="35"/>
  <c r="DV947" i="35"/>
  <c r="DT947" i="35"/>
  <c r="DG949" i="35"/>
  <c r="EC948" i="35"/>
  <c r="DD949" i="35"/>
  <c r="DZ948" i="35"/>
  <c r="DF949" i="35"/>
  <c r="DC949" i="35"/>
  <c r="DY948" i="35"/>
  <c r="DE949" i="35"/>
  <c r="EA948" i="35"/>
  <c r="DK948" i="35"/>
  <c r="EB948" i="35" s="1"/>
  <c r="CJ948" i="35"/>
  <c r="CK948" i="35" s="1"/>
  <c r="CD949" i="35"/>
  <c r="DK949" i="35" s="1"/>
  <c r="CE949" i="35"/>
  <c r="DL949" i="35" s="1"/>
  <c r="CI949" i="35"/>
  <c r="BX950" i="35"/>
  <c r="BY950" i="35"/>
  <c r="BZ950" i="35"/>
  <c r="CH950" i="35"/>
  <c r="AW36" i="36" l="1"/>
  <c r="AW200" i="36"/>
  <c r="DQ949" i="35"/>
  <c r="AW118" i="36"/>
  <c r="T158" i="33"/>
  <c r="N158" i="33"/>
  <c r="L158" i="33"/>
  <c r="M158" i="33"/>
  <c r="P117" i="33"/>
  <c r="P158" i="33"/>
  <c r="L117" i="33"/>
  <c r="T117" i="33"/>
  <c r="M117" i="33"/>
  <c r="N117" i="33"/>
  <c r="N199" i="33"/>
  <c r="T199" i="33"/>
  <c r="M199" i="33"/>
  <c r="P199" i="33"/>
  <c r="L76" i="33"/>
  <c r="N76" i="33"/>
  <c r="M76" i="33"/>
  <c r="T76" i="33"/>
  <c r="P76" i="33"/>
  <c r="DP949" i="35"/>
  <c r="DQ948" i="35"/>
  <c r="DV948" i="35"/>
  <c r="DX948" i="35"/>
  <c r="DU948" i="35"/>
  <c r="DW948" i="35"/>
  <c r="DT948" i="35"/>
  <c r="DE950" i="35"/>
  <c r="EA949" i="35"/>
  <c r="DC950" i="35"/>
  <c r="DY949" i="35"/>
  <c r="DF950" i="35"/>
  <c r="EB949" i="35"/>
  <c r="DD950" i="35"/>
  <c r="DZ949" i="35"/>
  <c r="DG950" i="35"/>
  <c r="EC949" i="35"/>
  <c r="CJ949" i="35"/>
  <c r="CK949" i="35" s="1"/>
  <c r="CE950" i="35"/>
  <c r="DL950" i="35" s="1"/>
  <c r="CD950" i="35"/>
  <c r="CI950" i="35"/>
  <c r="CI951" i="35" s="1"/>
  <c r="BX951" i="35"/>
  <c r="BY951" i="35"/>
  <c r="BZ951" i="35"/>
  <c r="CH951" i="35"/>
  <c r="DP950" i="35" l="1"/>
  <c r="DV949" i="35"/>
  <c r="DW949" i="35"/>
  <c r="DT949" i="35"/>
  <c r="DX949" i="35"/>
  <c r="DU949" i="35"/>
  <c r="DD951" i="35"/>
  <c r="DZ950" i="35"/>
  <c r="DG951" i="35"/>
  <c r="EC950" i="35"/>
  <c r="DF951" i="35"/>
  <c r="DC951" i="35"/>
  <c r="DY950" i="35"/>
  <c r="DE951" i="35"/>
  <c r="EA950" i="35"/>
  <c r="DK950" i="35"/>
  <c r="EB950" i="35" s="1"/>
  <c r="CJ950" i="35"/>
  <c r="CK950" i="35" s="1"/>
  <c r="CE951" i="35"/>
  <c r="DL951" i="35" s="1"/>
  <c r="CD951" i="35"/>
  <c r="BZ952" i="35"/>
  <c r="BX952" i="35"/>
  <c r="BY952" i="35"/>
  <c r="CH952" i="35"/>
  <c r="DP951" i="35" l="1"/>
  <c r="DQ950" i="35"/>
  <c r="DV950" i="35"/>
  <c r="DU950" i="35"/>
  <c r="DX950" i="35"/>
  <c r="DT950" i="35"/>
  <c r="DW950" i="35"/>
  <c r="DC952" i="35"/>
  <c r="DY951" i="35"/>
  <c r="DE952" i="35"/>
  <c r="EA951" i="35"/>
  <c r="DF952" i="35"/>
  <c r="DG952" i="35"/>
  <c r="EC951" i="35"/>
  <c r="DD952" i="35"/>
  <c r="DZ951" i="35"/>
  <c r="DK951" i="35"/>
  <c r="EB951" i="35" s="1"/>
  <c r="BY953" i="35"/>
  <c r="BX953" i="35"/>
  <c r="BZ953" i="35"/>
  <c r="CH953" i="35"/>
  <c r="CJ951" i="35"/>
  <c r="CK951" i="35" s="1"/>
  <c r="CD952" i="35"/>
  <c r="DK952" i="35" s="1"/>
  <c r="CE952" i="35"/>
  <c r="DL952" i="35" s="1"/>
  <c r="CI952" i="35"/>
  <c r="CI953" i="35" s="1"/>
  <c r="DP952" i="35" l="1"/>
  <c r="DQ952" i="35"/>
  <c r="DQ951" i="35"/>
  <c r="DW951" i="35"/>
  <c r="DV951" i="35"/>
  <c r="DU951" i="35"/>
  <c r="DX951" i="35"/>
  <c r="DT951" i="35"/>
  <c r="DD953" i="35"/>
  <c r="DZ952" i="35"/>
  <c r="DG953" i="35"/>
  <c r="EC952" i="35"/>
  <c r="DF953" i="35"/>
  <c r="EB952" i="35"/>
  <c r="DE953" i="35"/>
  <c r="EA952" i="35"/>
  <c r="DC953" i="35"/>
  <c r="DY952" i="35"/>
  <c r="CJ952" i="35"/>
  <c r="CK952" i="35" s="1"/>
  <c r="CE953" i="35"/>
  <c r="DL953" i="35" s="1"/>
  <c r="CD953" i="35"/>
  <c r="DK953" i="35" s="1"/>
  <c r="BY954" i="35"/>
  <c r="BX954" i="35"/>
  <c r="BZ954" i="35"/>
  <c r="CH954" i="35"/>
  <c r="DP953" i="35" l="1"/>
  <c r="DQ953" i="35"/>
  <c r="DV952" i="35"/>
  <c r="DX952" i="35"/>
  <c r="DU952" i="35"/>
  <c r="DW952" i="35"/>
  <c r="DT952" i="35"/>
  <c r="DC954" i="35"/>
  <c r="DY953" i="35"/>
  <c r="DE954" i="35"/>
  <c r="EA953" i="35"/>
  <c r="DF954" i="35"/>
  <c r="EB953" i="35"/>
  <c r="DG954" i="35"/>
  <c r="EC953" i="35"/>
  <c r="DD954" i="35"/>
  <c r="DZ953" i="35"/>
  <c r="CJ953" i="35"/>
  <c r="CK953" i="35" s="1"/>
  <c r="CD954" i="35"/>
  <c r="DK954" i="35" s="1"/>
  <c r="CE954" i="35"/>
  <c r="DL954" i="35" s="1"/>
  <c r="DQ954" i="35" s="1"/>
  <c r="CI954" i="35"/>
  <c r="BZ955" i="35"/>
  <c r="BY955" i="35"/>
  <c r="BX955" i="35"/>
  <c r="CH955" i="35"/>
  <c r="DP954" i="35" l="1"/>
  <c r="DX953" i="35"/>
  <c r="DT953" i="35"/>
  <c r="DU953" i="35"/>
  <c r="DV953" i="35"/>
  <c r="DW953" i="35"/>
  <c r="DG955" i="35"/>
  <c r="EC954" i="35"/>
  <c r="DD955" i="35"/>
  <c r="DZ954" i="35"/>
  <c r="DF955" i="35"/>
  <c r="EB954" i="35"/>
  <c r="DE955" i="35"/>
  <c r="EA954" i="35"/>
  <c r="DC955" i="35"/>
  <c r="DY954" i="35"/>
  <c r="CJ954" i="35"/>
  <c r="CK954" i="35" s="1"/>
  <c r="CD955" i="35"/>
  <c r="DK955" i="35" s="1"/>
  <c r="CE955" i="35"/>
  <c r="DL955" i="35" s="1"/>
  <c r="CI955" i="35"/>
  <c r="BZ956" i="35"/>
  <c r="BX956" i="35"/>
  <c r="BY956" i="35"/>
  <c r="CH956" i="35"/>
  <c r="DP955" i="35" l="1"/>
  <c r="DQ955" i="35"/>
  <c r="DV954" i="35"/>
  <c r="DW954" i="35"/>
  <c r="DX954" i="35"/>
  <c r="DT954" i="35"/>
  <c r="DU954" i="35"/>
  <c r="DE956" i="35"/>
  <c r="EA955" i="35"/>
  <c r="DG956" i="35"/>
  <c r="EC955" i="35"/>
  <c r="DF956" i="35"/>
  <c r="EB955" i="35"/>
  <c r="DD956" i="35"/>
  <c r="DZ955" i="35"/>
  <c r="DC956" i="35"/>
  <c r="DY955" i="35"/>
  <c r="CJ955" i="35"/>
  <c r="CK955" i="35" s="1"/>
  <c r="CE956" i="35"/>
  <c r="DL956" i="35" s="1"/>
  <c r="CD956" i="35"/>
  <c r="DK956" i="35" s="1"/>
  <c r="CI956" i="35"/>
  <c r="BZ957" i="35"/>
  <c r="BX957" i="35"/>
  <c r="BY957" i="35"/>
  <c r="CH957" i="35"/>
  <c r="DP956" i="35" l="1"/>
  <c r="DQ956" i="35"/>
  <c r="DV955" i="35"/>
  <c r="DX955" i="35"/>
  <c r="DW955" i="35"/>
  <c r="DU955" i="35"/>
  <c r="DT955" i="35"/>
  <c r="DD957" i="35"/>
  <c r="DZ956" i="35"/>
  <c r="DC957" i="35"/>
  <c r="DY956" i="35"/>
  <c r="DF957" i="35"/>
  <c r="EB956" i="35"/>
  <c r="DG957" i="35"/>
  <c r="EC956" i="35"/>
  <c r="DE957" i="35"/>
  <c r="EA956" i="35"/>
  <c r="CJ956" i="35"/>
  <c r="CK956" i="35" s="1"/>
  <c r="CD957" i="35"/>
  <c r="DK957" i="35" s="1"/>
  <c r="CE957" i="35"/>
  <c r="DL957" i="35" s="1"/>
  <c r="DQ957" i="35" s="1"/>
  <c r="CI957" i="35"/>
  <c r="BX958" i="35"/>
  <c r="BZ958" i="35"/>
  <c r="BY958" i="35"/>
  <c r="CH958" i="35"/>
  <c r="DP957" i="35" l="1"/>
  <c r="DV956" i="35"/>
  <c r="DU956" i="35"/>
  <c r="DW956" i="35"/>
  <c r="DX956" i="35"/>
  <c r="DT956" i="35"/>
  <c r="DG958" i="35"/>
  <c r="EC957" i="35"/>
  <c r="DE958" i="35"/>
  <c r="EA957" i="35"/>
  <c r="DF958" i="35"/>
  <c r="EB957" i="35"/>
  <c r="DC958" i="35"/>
  <c r="DY957" i="35"/>
  <c r="DD958" i="35"/>
  <c r="DZ957" i="35"/>
  <c r="BZ959" i="35"/>
  <c r="BY959" i="35"/>
  <c r="BX959" i="35"/>
  <c r="CH959" i="35"/>
  <c r="CJ957" i="35"/>
  <c r="CK957" i="35" s="1"/>
  <c r="CD958" i="35"/>
  <c r="DK958" i="35" s="1"/>
  <c r="CE958" i="35"/>
  <c r="DL958" i="35" s="1"/>
  <c r="CI958" i="35"/>
  <c r="DP958" i="35" l="1"/>
  <c r="DQ958" i="35"/>
  <c r="DX957" i="35"/>
  <c r="DV957" i="35"/>
  <c r="DU957" i="35"/>
  <c r="DT957" i="35"/>
  <c r="DW957" i="35"/>
  <c r="DC959" i="35"/>
  <c r="DY958" i="35"/>
  <c r="DD959" i="35"/>
  <c r="DZ958" i="35"/>
  <c r="DF959" i="35"/>
  <c r="EB958" i="35"/>
  <c r="DE959" i="35"/>
  <c r="EA958" i="35"/>
  <c r="DG959" i="35"/>
  <c r="EC958" i="35"/>
  <c r="CJ958" i="35"/>
  <c r="CK958" i="35" s="1"/>
  <c r="CD959" i="35"/>
  <c r="DK959" i="35" s="1"/>
  <c r="CE959" i="35"/>
  <c r="DL959" i="35" s="1"/>
  <c r="DQ959" i="35" s="1"/>
  <c r="CI959" i="35"/>
  <c r="BX960" i="35"/>
  <c r="BY960" i="35"/>
  <c r="BZ960" i="35"/>
  <c r="CH960" i="35"/>
  <c r="DP959" i="35" l="1"/>
  <c r="DV958" i="35"/>
  <c r="DW958" i="35"/>
  <c r="DT958" i="35"/>
  <c r="DU958" i="35"/>
  <c r="DX958" i="35"/>
  <c r="DE960" i="35"/>
  <c r="EA959" i="35"/>
  <c r="DG960" i="35"/>
  <c r="EC959" i="35"/>
  <c r="DF960" i="35"/>
  <c r="EB959" i="35"/>
  <c r="DD960" i="35"/>
  <c r="DZ959" i="35"/>
  <c r="DC960" i="35"/>
  <c r="DY959" i="35"/>
  <c r="CJ959" i="35"/>
  <c r="CK959" i="35" s="1"/>
  <c r="CD960" i="35"/>
  <c r="DK960" i="35" s="1"/>
  <c r="CE960" i="35"/>
  <c r="DL960" i="35" s="1"/>
  <c r="DQ960" i="35" s="1"/>
  <c r="CI960" i="35"/>
  <c r="BY961" i="35"/>
  <c r="BZ961" i="35"/>
  <c r="BX961" i="35"/>
  <c r="CH961" i="35"/>
  <c r="DP960" i="35" l="1"/>
  <c r="DU959" i="35"/>
  <c r="DW959" i="35"/>
  <c r="DX959" i="35"/>
  <c r="DT959" i="35"/>
  <c r="DV959" i="35"/>
  <c r="DD961" i="35"/>
  <c r="DZ960" i="35"/>
  <c r="DC961" i="35"/>
  <c r="DY960" i="35"/>
  <c r="DF961" i="35"/>
  <c r="EB960" i="35"/>
  <c r="DG961" i="35"/>
  <c r="EC960" i="35"/>
  <c r="DE961" i="35"/>
  <c r="EA960" i="35"/>
  <c r="CJ960" i="35"/>
  <c r="CK960" i="35" s="1"/>
  <c r="CD961" i="35"/>
  <c r="DK961" i="35" s="1"/>
  <c r="CE961" i="35"/>
  <c r="DL961" i="35" s="1"/>
  <c r="DQ961" i="35" s="1"/>
  <c r="CI961" i="35"/>
  <c r="BX962" i="35"/>
  <c r="BY962" i="35"/>
  <c r="BZ962" i="35"/>
  <c r="CH962" i="35"/>
  <c r="DP961" i="35" l="1"/>
  <c r="DV960" i="35"/>
  <c r="DX960" i="35"/>
  <c r="DW960" i="35"/>
  <c r="DU960" i="35"/>
  <c r="DT960" i="35"/>
  <c r="DG962" i="35"/>
  <c r="EC961" i="35"/>
  <c r="DE962" i="35"/>
  <c r="EA961" i="35"/>
  <c r="DF962" i="35"/>
  <c r="EB961" i="35"/>
  <c r="DC962" i="35"/>
  <c r="DY961" i="35"/>
  <c r="DD962" i="35"/>
  <c r="DZ961" i="35"/>
  <c r="CJ961" i="35"/>
  <c r="CK961" i="35" s="1"/>
  <c r="CE962" i="35"/>
  <c r="DL962" i="35" s="1"/>
  <c r="CD962" i="35"/>
  <c r="DK962" i="35" s="1"/>
  <c r="CI962" i="35"/>
  <c r="BY963" i="35"/>
  <c r="BZ963" i="35"/>
  <c r="BX963" i="35"/>
  <c r="CH963" i="35"/>
  <c r="DP962" i="35" l="1"/>
  <c r="DQ962" i="35"/>
  <c r="DT961" i="35"/>
  <c r="DX961" i="35"/>
  <c r="DU961" i="35"/>
  <c r="DW961" i="35"/>
  <c r="DV961" i="35"/>
  <c r="DC963" i="35"/>
  <c r="DY962" i="35"/>
  <c r="DD963" i="35"/>
  <c r="DZ962" i="35"/>
  <c r="DF963" i="35"/>
  <c r="EB962" i="35"/>
  <c r="DE963" i="35"/>
  <c r="EA962" i="35"/>
  <c r="DG963" i="35"/>
  <c r="EC962" i="35"/>
  <c r="CJ962" i="35"/>
  <c r="CK962" i="35" s="1"/>
  <c r="CD963" i="35"/>
  <c r="DK963" i="35" s="1"/>
  <c r="CE963" i="35"/>
  <c r="DL963" i="35" s="1"/>
  <c r="DQ963" i="35" s="1"/>
  <c r="CI963" i="35"/>
  <c r="BZ964" i="35"/>
  <c r="BY964" i="35"/>
  <c r="BX964" i="35"/>
  <c r="CH964" i="35"/>
  <c r="DP963" i="35" l="1"/>
  <c r="DV962" i="35"/>
  <c r="DT962" i="35"/>
  <c r="DW962" i="35"/>
  <c r="DU962" i="35"/>
  <c r="DX962" i="35"/>
  <c r="DE964" i="35"/>
  <c r="EA963" i="35"/>
  <c r="DG964" i="35"/>
  <c r="EC963" i="35"/>
  <c r="DF964" i="35"/>
  <c r="EB963" i="35"/>
  <c r="DD964" i="35"/>
  <c r="DZ963" i="35"/>
  <c r="DC964" i="35"/>
  <c r="DY963" i="35"/>
  <c r="CJ963" i="35"/>
  <c r="CK963" i="35" s="1"/>
  <c r="CE964" i="35"/>
  <c r="DL964" i="35" s="1"/>
  <c r="CD964" i="35"/>
  <c r="CI964" i="35"/>
  <c r="BZ965" i="35"/>
  <c r="BY965" i="35"/>
  <c r="BX965" i="35"/>
  <c r="CH965" i="35"/>
  <c r="DP964" i="35" l="1"/>
  <c r="DU963" i="35"/>
  <c r="DV963" i="35"/>
  <c r="DW963" i="35"/>
  <c r="DX963" i="35"/>
  <c r="DT963" i="35"/>
  <c r="DD965" i="35"/>
  <c r="DZ964" i="35"/>
  <c r="DC965" i="35"/>
  <c r="DY964" i="35"/>
  <c r="DF965" i="35"/>
  <c r="DG965" i="35"/>
  <c r="EC964" i="35"/>
  <c r="DE965" i="35"/>
  <c r="EA964" i="35"/>
  <c r="DK964" i="35"/>
  <c r="EB964" i="35" s="1"/>
  <c r="BX966" i="35"/>
  <c r="BY966" i="35"/>
  <c r="BZ966" i="35"/>
  <c r="CH966" i="35"/>
  <c r="CJ964" i="35"/>
  <c r="CK964" i="35" s="1"/>
  <c r="CD965" i="35"/>
  <c r="DK965" i="35" s="1"/>
  <c r="CE965" i="35"/>
  <c r="DL965" i="35" s="1"/>
  <c r="CI965" i="35"/>
  <c r="DQ965" i="35" l="1"/>
  <c r="DP965" i="35"/>
  <c r="DQ964" i="35"/>
  <c r="DV964" i="35"/>
  <c r="DX964" i="35"/>
  <c r="DU964" i="35"/>
  <c r="DW964" i="35"/>
  <c r="DT964" i="35"/>
  <c r="DE966" i="35"/>
  <c r="EA965" i="35"/>
  <c r="DG966" i="35"/>
  <c r="EC965" i="35"/>
  <c r="DF966" i="35"/>
  <c r="EB965" i="35"/>
  <c r="DC966" i="35"/>
  <c r="DY965" i="35"/>
  <c r="DD966" i="35"/>
  <c r="DZ965" i="35"/>
  <c r="CJ965" i="35"/>
  <c r="CK965" i="35" s="1"/>
  <c r="CD966" i="35"/>
  <c r="DK966" i="35" s="1"/>
  <c r="CE966" i="35"/>
  <c r="DL966" i="35" s="1"/>
  <c r="DQ966" i="35" s="1"/>
  <c r="CI966" i="35"/>
  <c r="BZ967" i="35"/>
  <c r="BX967" i="35"/>
  <c r="BY967" i="35"/>
  <c r="CH967" i="35"/>
  <c r="DP966" i="35" l="1"/>
  <c r="DV965" i="35"/>
  <c r="DX965" i="35"/>
  <c r="DU965" i="35"/>
  <c r="DW965" i="35"/>
  <c r="DT965" i="35"/>
  <c r="DC967" i="35"/>
  <c r="DY966" i="35"/>
  <c r="DD967" i="35"/>
  <c r="DZ966" i="35"/>
  <c r="DF967" i="35"/>
  <c r="EB966" i="35"/>
  <c r="DG967" i="35"/>
  <c r="EC966" i="35"/>
  <c r="DE967" i="35"/>
  <c r="EA966" i="35"/>
  <c r="CJ966" i="35"/>
  <c r="CK966" i="35" s="1"/>
  <c r="CE967" i="35"/>
  <c r="DL967" i="35" s="1"/>
  <c r="CD967" i="35"/>
  <c r="CI967" i="35"/>
  <c r="BY968" i="35"/>
  <c r="BZ968" i="35"/>
  <c r="BX968" i="35"/>
  <c r="CH968" i="35"/>
  <c r="DP967" i="35" l="1"/>
  <c r="DV966" i="35"/>
  <c r="DW966" i="35"/>
  <c r="DT966" i="35"/>
  <c r="DU966" i="35"/>
  <c r="DX966" i="35"/>
  <c r="DG968" i="35"/>
  <c r="EC967" i="35"/>
  <c r="DE968" i="35"/>
  <c r="EA967" i="35"/>
  <c r="DF968" i="35"/>
  <c r="DD968" i="35"/>
  <c r="DZ967" i="35"/>
  <c r="DC968" i="35"/>
  <c r="DY967" i="35"/>
  <c r="DK967" i="35"/>
  <c r="EB967" i="35" s="1"/>
  <c r="CD968" i="35"/>
  <c r="DK968" i="35" s="1"/>
  <c r="CE968" i="35"/>
  <c r="DL968" i="35" s="1"/>
  <c r="CI968" i="35"/>
  <c r="BZ969" i="35"/>
  <c r="BY969" i="35"/>
  <c r="BX969" i="35"/>
  <c r="CH969" i="35"/>
  <c r="CJ967" i="35"/>
  <c r="CK967" i="35" s="1"/>
  <c r="DP968" i="35" l="1"/>
  <c r="DQ968" i="35"/>
  <c r="DQ967" i="35"/>
  <c r="DW967" i="35"/>
  <c r="DX967" i="35"/>
  <c r="DV967" i="35"/>
  <c r="DT967" i="35"/>
  <c r="DU967" i="35"/>
  <c r="DD969" i="35"/>
  <c r="DZ968" i="35"/>
  <c r="DC969" i="35"/>
  <c r="DY968" i="35"/>
  <c r="DF969" i="35"/>
  <c r="EB968" i="35"/>
  <c r="DE969" i="35"/>
  <c r="EA968" i="35"/>
  <c r="DG969" i="35"/>
  <c r="EC968" i="35"/>
  <c r="BY970" i="35"/>
  <c r="BX970" i="35"/>
  <c r="BZ970" i="35"/>
  <c r="CH970" i="35"/>
  <c r="CJ968" i="35"/>
  <c r="CK968" i="35" s="1"/>
  <c r="CD969" i="35"/>
  <c r="DK969" i="35" s="1"/>
  <c r="CE969" i="35"/>
  <c r="DL969" i="35" s="1"/>
  <c r="CI969" i="35"/>
  <c r="DQ969" i="35" l="1"/>
  <c r="DP969" i="35"/>
  <c r="DV968" i="35"/>
  <c r="DW968" i="35"/>
  <c r="DU968" i="35"/>
  <c r="DX968" i="35"/>
  <c r="DT968" i="35"/>
  <c r="DE970" i="35"/>
  <c r="EA969" i="35"/>
  <c r="DG970" i="35"/>
  <c r="EC969" i="35"/>
  <c r="DF970" i="35"/>
  <c r="EB969" i="35"/>
  <c r="DC970" i="35"/>
  <c r="DY969" i="35"/>
  <c r="DD970" i="35"/>
  <c r="DZ969" i="35"/>
  <c r="CJ969" i="35"/>
  <c r="CK969" i="35" s="1"/>
  <c r="CE970" i="35"/>
  <c r="DL970" i="35" s="1"/>
  <c r="CD970" i="35"/>
  <c r="CI970" i="35"/>
  <c r="BX971" i="35"/>
  <c r="BZ971" i="35"/>
  <c r="BY971" i="35"/>
  <c r="CH971" i="35"/>
  <c r="DP970" i="35" l="1"/>
  <c r="DX969" i="35"/>
  <c r="DV969" i="35"/>
  <c r="DT969" i="35"/>
  <c r="DU969" i="35"/>
  <c r="DW969" i="35"/>
  <c r="DC971" i="35"/>
  <c r="DY970" i="35"/>
  <c r="DD971" i="35"/>
  <c r="DZ970" i="35"/>
  <c r="DF971" i="35"/>
  <c r="DG971" i="35"/>
  <c r="EC970" i="35"/>
  <c r="DE971" i="35"/>
  <c r="EA970" i="35"/>
  <c r="DK970" i="35"/>
  <c r="EB970" i="35" s="1"/>
  <c r="CJ970" i="35"/>
  <c r="CK970" i="35" s="1"/>
  <c r="CD971" i="35"/>
  <c r="DK971" i="35" s="1"/>
  <c r="CE971" i="35"/>
  <c r="DL971" i="35" s="1"/>
  <c r="DQ971" i="35" s="1"/>
  <c r="CI971" i="35"/>
  <c r="BX972" i="35"/>
  <c r="BY972" i="35"/>
  <c r="BZ972" i="35"/>
  <c r="CH972" i="35"/>
  <c r="DP971" i="35" l="1"/>
  <c r="DQ970" i="35"/>
  <c r="DV970" i="35"/>
  <c r="DX970" i="35"/>
  <c r="DW970" i="35"/>
  <c r="DT970" i="35"/>
  <c r="DU970" i="35"/>
  <c r="DE972" i="35"/>
  <c r="EA971" i="35"/>
  <c r="DG972" i="35"/>
  <c r="EC971" i="35"/>
  <c r="DF972" i="35"/>
  <c r="EB971" i="35"/>
  <c r="DD972" i="35"/>
  <c r="DZ971" i="35"/>
  <c r="DC972" i="35"/>
  <c r="DY971" i="35"/>
  <c r="CJ971" i="35"/>
  <c r="CK971" i="35" s="1"/>
  <c r="CD972" i="35"/>
  <c r="CE972" i="35"/>
  <c r="DL972" i="35" s="1"/>
  <c r="CI972" i="35"/>
  <c r="CI973" i="35" s="1"/>
  <c r="BZ973" i="35"/>
  <c r="BY973" i="35"/>
  <c r="BX973" i="35"/>
  <c r="CH973" i="35"/>
  <c r="DP972" i="35" l="1"/>
  <c r="DU971" i="35"/>
  <c r="DW971" i="35"/>
  <c r="DX971" i="35"/>
  <c r="DV971" i="35"/>
  <c r="DT971" i="35"/>
  <c r="DD973" i="35"/>
  <c r="DZ972" i="35"/>
  <c r="DC973" i="35"/>
  <c r="DY972" i="35"/>
  <c r="DF973" i="35"/>
  <c r="DG973" i="35"/>
  <c r="EC972" i="35"/>
  <c r="DE973" i="35"/>
  <c r="EA972" i="35"/>
  <c r="DK972" i="35"/>
  <c r="EB972" i="35" s="1"/>
  <c r="CD973" i="35"/>
  <c r="CE973" i="35"/>
  <c r="DL973" i="35" s="1"/>
  <c r="BX974" i="35"/>
  <c r="BZ974" i="35"/>
  <c r="BY974" i="35"/>
  <c r="CH974" i="35"/>
  <c r="CJ972" i="35"/>
  <c r="CK972" i="35" s="1"/>
  <c r="DP973" i="35" l="1"/>
  <c r="DQ972" i="35"/>
  <c r="DV972" i="35"/>
  <c r="DU972" i="35"/>
  <c r="DW972" i="35"/>
  <c r="DX972" i="35"/>
  <c r="DT972" i="35"/>
  <c r="DE974" i="35"/>
  <c r="EA973" i="35"/>
  <c r="DG974" i="35"/>
  <c r="EC973" i="35"/>
  <c r="DF974" i="35"/>
  <c r="DC974" i="35"/>
  <c r="DY973" i="35"/>
  <c r="DD974" i="35"/>
  <c r="DZ973" i="35"/>
  <c r="DK973" i="35"/>
  <c r="EB973" i="35" s="1"/>
  <c r="CD974" i="35"/>
  <c r="DK974" i="35" s="1"/>
  <c r="CE974" i="35"/>
  <c r="DL974" i="35" s="1"/>
  <c r="CI974" i="35"/>
  <c r="BY975" i="35"/>
  <c r="BX975" i="35"/>
  <c r="BZ975" i="35"/>
  <c r="CH975" i="35"/>
  <c r="CJ973" i="35"/>
  <c r="CK973" i="35" s="1"/>
  <c r="DQ974" i="35" l="1"/>
  <c r="DP974" i="35"/>
  <c r="DQ973" i="35"/>
  <c r="DW973" i="35"/>
  <c r="DX973" i="35"/>
  <c r="DT973" i="35"/>
  <c r="DU973" i="35"/>
  <c r="DV973" i="35"/>
  <c r="DC975" i="35"/>
  <c r="DY974" i="35"/>
  <c r="DD975" i="35"/>
  <c r="DZ974" i="35"/>
  <c r="DF975" i="35"/>
  <c r="EB974" i="35"/>
  <c r="DG975" i="35"/>
  <c r="EC974" i="35"/>
  <c r="DE975" i="35"/>
  <c r="EA974" i="35"/>
  <c r="BZ976" i="35"/>
  <c r="BX976" i="35"/>
  <c r="BY976" i="35"/>
  <c r="CH976" i="35"/>
  <c r="CJ974" i="35"/>
  <c r="CK974" i="35" s="1"/>
  <c r="CE975" i="35"/>
  <c r="DL975" i="35" s="1"/>
  <c r="CD975" i="35"/>
  <c r="DK975" i="35" s="1"/>
  <c r="CI975" i="35"/>
  <c r="DP975" i="35" l="1"/>
  <c r="DQ975" i="35"/>
  <c r="DV974" i="35"/>
  <c r="DU974" i="35"/>
  <c r="DX974" i="35"/>
  <c r="DW974" i="35"/>
  <c r="DT974" i="35"/>
  <c r="DG976" i="35"/>
  <c r="EC975" i="35"/>
  <c r="DE976" i="35"/>
  <c r="EA975" i="35"/>
  <c r="DF976" i="35"/>
  <c r="EB975" i="35"/>
  <c r="DD976" i="35"/>
  <c r="DZ975" i="35"/>
  <c r="DC976" i="35"/>
  <c r="DY975" i="35"/>
  <c r="CJ975" i="35"/>
  <c r="CK975" i="35" s="1"/>
  <c r="CD976" i="35"/>
  <c r="CE976" i="35"/>
  <c r="DL976" i="35" s="1"/>
  <c r="CI976" i="35"/>
  <c r="BY977" i="35"/>
  <c r="BZ977" i="35"/>
  <c r="BX977" i="35"/>
  <c r="CH977" i="35"/>
  <c r="DP976" i="35" l="1"/>
  <c r="DX975" i="35"/>
  <c r="DU975" i="35"/>
  <c r="DV975" i="35"/>
  <c r="DW975" i="35"/>
  <c r="DT975" i="35"/>
  <c r="DD977" i="35"/>
  <c r="DZ976" i="35"/>
  <c r="DC977" i="35"/>
  <c r="DY976" i="35"/>
  <c r="DF977" i="35"/>
  <c r="DE977" i="35"/>
  <c r="EA976" i="35"/>
  <c r="DG977" i="35"/>
  <c r="EC976" i="35"/>
  <c r="DK976" i="35"/>
  <c r="EB976" i="35" s="1"/>
  <c r="BZ978" i="35"/>
  <c r="BX978" i="35"/>
  <c r="BY978" i="35"/>
  <c r="CH978" i="35"/>
  <c r="CJ976" i="35"/>
  <c r="CK976" i="35" s="1"/>
  <c r="CE977" i="35"/>
  <c r="DL977" i="35" s="1"/>
  <c r="CD977" i="35"/>
  <c r="CI977" i="35"/>
  <c r="DP977" i="35" l="1"/>
  <c r="DQ976" i="35"/>
  <c r="DV976" i="35"/>
  <c r="DW976" i="35"/>
  <c r="DU976" i="35"/>
  <c r="DT976" i="35"/>
  <c r="DX976" i="35"/>
  <c r="DG978" i="35"/>
  <c r="EC977" i="35"/>
  <c r="DE978" i="35"/>
  <c r="EA977" i="35"/>
  <c r="DF978" i="35"/>
  <c r="DC978" i="35"/>
  <c r="DY977" i="35"/>
  <c r="DD978" i="35"/>
  <c r="DZ977" i="35"/>
  <c r="DK977" i="35"/>
  <c r="EB977" i="35" s="1"/>
  <c r="CJ977" i="35"/>
  <c r="CK977" i="35" s="1"/>
  <c r="CE978" i="35"/>
  <c r="DL978" i="35" s="1"/>
  <c r="CD978" i="35"/>
  <c r="CI978" i="35"/>
  <c r="BZ979" i="35"/>
  <c r="BY979" i="35"/>
  <c r="BX979" i="35"/>
  <c r="CH979" i="35"/>
  <c r="DP978" i="35" l="1"/>
  <c r="DQ977" i="35"/>
  <c r="DW977" i="35"/>
  <c r="DT977" i="35"/>
  <c r="DU977" i="35"/>
  <c r="DX977" i="35"/>
  <c r="DV977" i="35"/>
  <c r="DD979" i="35"/>
  <c r="DZ978" i="35"/>
  <c r="DC979" i="35"/>
  <c r="DY978" i="35"/>
  <c r="DF979" i="35"/>
  <c r="DE979" i="35"/>
  <c r="EA978" i="35"/>
  <c r="DG979" i="35"/>
  <c r="EC978" i="35"/>
  <c r="DK978" i="35"/>
  <c r="EB978" i="35" s="1"/>
  <c r="CJ978" i="35"/>
  <c r="CK978" i="35" s="1"/>
  <c r="CE979" i="35"/>
  <c r="DL979" i="35" s="1"/>
  <c r="CD979" i="35"/>
  <c r="CI979" i="35"/>
  <c r="BX980" i="35"/>
  <c r="BZ980" i="35"/>
  <c r="BY980" i="35"/>
  <c r="CH980" i="35"/>
  <c r="DP979" i="35" l="1"/>
  <c r="DQ978" i="35"/>
  <c r="DV978" i="35"/>
  <c r="DU978" i="35"/>
  <c r="DX978" i="35"/>
  <c r="DT978" i="35"/>
  <c r="DW978" i="35"/>
  <c r="DG980" i="35"/>
  <c r="EC979" i="35"/>
  <c r="DE980" i="35"/>
  <c r="EA979" i="35"/>
  <c r="DF980" i="35"/>
  <c r="DC980" i="35"/>
  <c r="DY979" i="35"/>
  <c r="DD980" i="35"/>
  <c r="DZ979" i="35"/>
  <c r="DK979" i="35"/>
  <c r="EB979" i="35" s="1"/>
  <c r="CJ979" i="35"/>
  <c r="CK979" i="35" s="1"/>
  <c r="CE980" i="35"/>
  <c r="DL980" i="35" s="1"/>
  <c r="CD980" i="35"/>
  <c r="DK980" i="35" s="1"/>
  <c r="CI980" i="35"/>
  <c r="BY981" i="35"/>
  <c r="BZ981" i="35"/>
  <c r="BX981" i="35"/>
  <c r="CH981" i="35"/>
  <c r="DP980" i="35" l="1"/>
  <c r="DQ980" i="35"/>
  <c r="DQ979" i="35"/>
  <c r="DU979" i="35"/>
  <c r="DV979" i="35"/>
  <c r="DW979" i="35"/>
  <c r="DX979" i="35"/>
  <c r="DT979" i="35"/>
  <c r="DD981" i="35"/>
  <c r="DZ980" i="35"/>
  <c r="DC981" i="35"/>
  <c r="DY980" i="35"/>
  <c r="DF981" i="35"/>
  <c r="EB980" i="35"/>
  <c r="DE981" i="35"/>
  <c r="EA980" i="35"/>
  <c r="DG981" i="35"/>
  <c r="EC980" i="35"/>
  <c r="CD981" i="35"/>
  <c r="DK981" i="35" s="1"/>
  <c r="CE981" i="35"/>
  <c r="DL981" i="35" s="1"/>
  <c r="CI981" i="35"/>
  <c r="BZ982" i="35"/>
  <c r="BY982" i="35"/>
  <c r="BX982" i="35"/>
  <c r="CH982" i="35"/>
  <c r="CJ980" i="35"/>
  <c r="CK980" i="35" s="1"/>
  <c r="DQ981" i="35" l="1"/>
  <c r="DP981" i="35"/>
  <c r="DV980" i="35"/>
  <c r="DW980" i="35"/>
  <c r="DU980" i="35"/>
  <c r="DX980" i="35"/>
  <c r="DT980" i="35"/>
  <c r="DG982" i="35"/>
  <c r="EC981" i="35"/>
  <c r="DE982" i="35"/>
  <c r="EA981" i="35"/>
  <c r="DF982" i="35"/>
  <c r="EB981" i="35"/>
  <c r="DC982" i="35"/>
  <c r="DY981" i="35"/>
  <c r="DD982" i="35"/>
  <c r="DZ981" i="35"/>
  <c r="BZ983" i="35"/>
  <c r="BX983" i="35"/>
  <c r="BY983" i="35"/>
  <c r="CH983" i="35"/>
  <c r="CJ981" i="35"/>
  <c r="CK981" i="35" s="1"/>
  <c r="CD982" i="35"/>
  <c r="CE982" i="35"/>
  <c r="DL982" i="35" s="1"/>
  <c r="CI982" i="35"/>
  <c r="DP982" i="35" l="1"/>
  <c r="DW981" i="35"/>
  <c r="DU981" i="35"/>
  <c r="DX981" i="35"/>
  <c r="DV981" i="35"/>
  <c r="DT981" i="35"/>
  <c r="DD983" i="35"/>
  <c r="DZ982" i="35"/>
  <c r="DC983" i="35"/>
  <c r="DY982" i="35"/>
  <c r="DF983" i="35"/>
  <c r="DE983" i="35"/>
  <c r="EA982" i="35"/>
  <c r="DG983" i="35"/>
  <c r="EC982" i="35"/>
  <c r="DK982" i="35"/>
  <c r="EB982" i="35" s="1"/>
  <c r="CJ982" i="35"/>
  <c r="CK982" i="35" s="1"/>
  <c r="CE983" i="35"/>
  <c r="DL983" i="35" s="1"/>
  <c r="CD983" i="35"/>
  <c r="CI983" i="35"/>
  <c r="CI984" i="35" s="1"/>
  <c r="BY984" i="35"/>
  <c r="BZ984" i="35"/>
  <c r="BX984" i="35"/>
  <c r="CH984" i="35"/>
  <c r="DP983" i="35" l="1"/>
  <c r="DQ982" i="35"/>
  <c r="DV982" i="35"/>
  <c r="DX982" i="35"/>
  <c r="DU982" i="35"/>
  <c r="DW982" i="35"/>
  <c r="DT982" i="35"/>
  <c r="DG984" i="35"/>
  <c r="EC983" i="35"/>
  <c r="DE984" i="35"/>
  <c r="EA983" i="35"/>
  <c r="DF984" i="35"/>
  <c r="DC984" i="35"/>
  <c r="DY983" i="35"/>
  <c r="DD984" i="35"/>
  <c r="DZ983" i="35"/>
  <c r="DK983" i="35"/>
  <c r="EB983" i="35" s="1"/>
  <c r="CJ983" i="35"/>
  <c r="CK983" i="35" s="1"/>
  <c r="CD984" i="35"/>
  <c r="DK984" i="35" s="1"/>
  <c r="CE984" i="35"/>
  <c r="DL984" i="35" s="1"/>
  <c r="DQ984" i="35" s="1"/>
  <c r="BY985" i="35"/>
  <c r="BX985" i="35"/>
  <c r="BZ985" i="35"/>
  <c r="CH985" i="35"/>
  <c r="DP984" i="35" l="1"/>
  <c r="DQ983" i="35"/>
  <c r="DU983" i="35"/>
  <c r="DV983" i="35"/>
  <c r="DT983" i="35"/>
  <c r="DW983" i="35"/>
  <c r="DX983" i="35"/>
  <c r="DD985" i="35"/>
  <c r="DZ984" i="35"/>
  <c r="DC985" i="35"/>
  <c r="DY984" i="35"/>
  <c r="DF985" i="35"/>
  <c r="EB984" i="35"/>
  <c r="DE985" i="35"/>
  <c r="EA984" i="35"/>
  <c r="DG985" i="35"/>
  <c r="EC984" i="35"/>
  <c r="BZ986" i="35"/>
  <c r="BX986" i="35"/>
  <c r="BY986" i="35"/>
  <c r="CH986" i="35"/>
  <c r="CJ984" i="35"/>
  <c r="CK984" i="35" s="1"/>
  <c r="CE985" i="35"/>
  <c r="DL985" i="35" s="1"/>
  <c r="CD985" i="35"/>
  <c r="DK985" i="35" s="1"/>
  <c r="CI985" i="35"/>
  <c r="DP985" i="35" l="1"/>
  <c r="DQ985" i="35"/>
  <c r="DV984" i="35"/>
  <c r="DU984" i="35"/>
  <c r="DX984" i="35"/>
  <c r="DW984" i="35"/>
  <c r="DT984" i="35"/>
  <c r="DE986" i="35"/>
  <c r="EA985" i="35"/>
  <c r="DG986" i="35"/>
  <c r="EC985" i="35"/>
  <c r="DF986" i="35"/>
  <c r="EB985" i="35"/>
  <c r="DC986" i="35"/>
  <c r="DY985" i="35"/>
  <c r="DD986" i="35"/>
  <c r="DZ985" i="35"/>
  <c r="CJ985" i="35"/>
  <c r="CK985" i="35" s="1"/>
  <c r="CE986" i="35"/>
  <c r="DL986" i="35" s="1"/>
  <c r="CD986" i="35"/>
  <c r="CI986" i="35"/>
  <c r="BZ987" i="35"/>
  <c r="BX987" i="35"/>
  <c r="BY987" i="35"/>
  <c r="CH987" i="35"/>
  <c r="DP986" i="35" l="1"/>
  <c r="DU985" i="35"/>
  <c r="DW985" i="35"/>
  <c r="DT985" i="35"/>
  <c r="DX985" i="35"/>
  <c r="DV985" i="35"/>
  <c r="DC987" i="35"/>
  <c r="DY986" i="35"/>
  <c r="DD987" i="35"/>
  <c r="DZ986" i="35"/>
  <c r="DF987" i="35"/>
  <c r="DG987" i="35"/>
  <c r="EC986" i="35"/>
  <c r="DE987" i="35"/>
  <c r="EA986" i="35"/>
  <c r="DK986" i="35"/>
  <c r="EB986" i="35" s="1"/>
  <c r="CJ986" i="35"/>
  <c r="CK986" i="35" s="1"/>
  <c r="CD987" i="35"/>
  <c r="DK987" i="35" s="1"/>
  <c r="CE987" i="35"/>
  <c r="DL987" i="35" s="1"/>
  <c r="DQ987" i="35" s="1"/>
  <c r="CI987" i="35"/>
  <c r="BX988" i="35"/>
  <c r="BZ988" i="35"/>
  <c r="BY988" i="35"/>
  <c r="CH988" i="35"/>
  <c r="DP987" i="35" l="1"/>
  <c r="DQ986" i="35"/>
  <c r="DV986" i="35"/>
  <c r="DX986" i="35"/>
  <c r="DU986" i="35"/>
  <c r="DW986" i="35"/>
  <c r="DT986" i="35"/>
  <c r="DE988" i="35"/>
  <c r="EA987" i="35"/>
  <c r="DG988" i="35"/>
  <c r="EC987" i="35"/>
  <c r="DF988" i="35"/>
  <c r="EB987" i="35"/>
  <c r="DD988" i="35"/>
  <c r="DZ987" i="35"/>
  <c r="DC988" i="35"/>
  <c r="DY987" i="35"/>
  <c r="CJ987" i="35"/>
  <c r="CK987" i="35" s="1"/>
  <c r="CD988" i="35"/>
  <c r="DK988" i="35" s="1"/>
  <c r="CE988" i="35"/>
  <c r="DL988" i="35" s="1"/>
  <c r="DQ988" i="35" s="1"/>
  <c r="CI988" i="35"/>
  <c r="BY989" i="35"/>
  <c r="BZ989" i="35"/>
  <c r="BX989" i="35"/>
  <c r="CH989" i="35"/>
  <c r="DP988" i="35" l="1"/>
  <c r="DX987" i="35"/>
  <c r="DU987" i="35"/>
  <c r="DW987" i="35"/>
  <c r="DV987" i="35"/>
  <c r="DT987" i="35"/>
  <c r="DD989" i="35"/>
  <c r="DZ988" i="35"/>
  <c r="DC989" i="35"/>
  <c r="DY988" i="35"/>
  <c r="DF989" i="35"/>
  <c r="EB988" i="35"/>
  <c r="DG989" i="35"/>
  <c r="EC988" i="35"/>
  <c r="DE989" i="35"/>
  <c r="EA988" i="35"/>
  <c r="CJ988" i="35"/>
  <c r="CK988" i="35" s="1"/>
  <c r="CD989" i="35"/>
  <c r="CE989" i="35"/>
  <c r="DL989" i="35" s="1"/>
  <c r="CI989" i="35"/>
  <c r="BX990" i="35"/>
  <c r="BY990" i="35"/>
  <c r="BZ990" i="35"/>
  <c r="CH990" i="35"/>
  <c r="DP989" i="35" l="1"/>
  <c r="DV988" i="35"/>
  <c r="DX988" i="35"/>
  <c r="DT988" i="35"/>
  <c r="DW988" i="35"/>
  <c r="DU988" i="35"/>
  <c r="DG990" i="35"/>
  <c r="EC989" i="35"/>
  <c r="DE990" i="35"/>
  <c r="EA989" i="35"/>
  <c r="DF990" i="35"/>
  <c r="DC990" i="35"/>
  <c r="DY989" i="35"/>
  <c r="DD990" i="35"/>
  <c r="DZ989" i="35"/>
  <c r="DK989" i="35"/>
  <c r="EB989" i="35" s="1"/>
  <c r="BY991" i="35"/>
  <c r="BZ991" i="35"/>
  <c r="BX991" i="35"/>
  <c r="CH991" i="35"/>
  <c r="CJ989" i="35"/>
  <c r="CK989" i="35" s="1"/>
  <c r="CD990" i="35"/>
  <c r="DK990" i="35" s="1"/>
  <c r="CE990" i="35"/>
  <c r="DL990" i="35" s="1"/>
  <c r="CI990" i="35"/>
  <c r="DP990" i="35" l="1"/>
  <c r="DQ990" i="35"/>
  <c r="DQ989" i="35"/>
  <c r="DU989" i="35"/>
  <c r="DV989" i="35"/>
  <c r="DW989" i="35"/>
  <c r="DT989" i="35"/>
  <c r="DX989" i="35"/>
  <c r="DD991" i="35"/>
  <c r="DZ990" i="35"/>
  <c r="DC991" i="35"/>
  <c r="DY990" i="35"/>
  <c r="DF991" i="35"/>
  <c r="EB990" i="35"/>
  <c r="DE991" i="35"/>
  <c r="EA990" i="35"/>
  <c r="DG991" i="35"/>
  <c r="EC990" i="35"/>
  <c r="CD991" i="35"/>
  <c r="DK991" i="35" s="1"/>
  <c r="CE991" i="35"/>
  <c r="DL991" i="35" s="1"/>
  <c r="CI991" i="35"/>
  <c r="BZ992" i="35"/>
  <c r="BY992" i="35"/>
  <c r="BX992" i="35"/>
  <c r="CH992" i="35"/>
  <c r="CJ990" i="35"/>
  <c r="CK990" i="35" s="1"/>
  <c r="EL12" i="35"/>
  <c r="AB116" i="51"/>
  <c r="AC116" i="51"/>
  <c r="EI12" i="35"/>
  <c r="EH12" i="35"/>
  <c r="AE116" i="51"/>
  <c r="AA116" i="51"/>
  <c r="EK12" i="35"/>
  <c r="AD116" i="51"/>
  <c r="EJ12" i="35"/>
  <c r="AB117" i="51" l="1"/>
  <c r="AQ116" i="51"/>
  <c r="AC117" i="51"/>
  <c r="AR116" i="51"/>
  <c r="AS116" i="51"/>
  <c r="AT116" i="51"/>
  <c r="J116" i="51" s="1"/>
  <c r="AA117" i="51"/>
  <c r="AP116" i="51"/>
  <c r="DQ991" i="35"/>
  <c r="DP991" i="35"/>
  <c r="DV990" i="35"/>
  <c r="DU990" i="35"/>
  <c r="DW990" i="35"/>
  <c r="DX990" i="35"/>
  <c r="DT990" i="35"/>
  <c r="DG992" i="35"/>
  <c r="EC991" i="35"/>
  <c r="DE992" i="35"/>
  <c r="EA991" i="35"/>
  <c r="DF992" i="35"/>
  <c r="EB991" i="35"/>
  <c r="DC992" i="35"/>
  <c r="DY991" i="35"/>
  <c r="DD992" i="35"/>
  <c r="DZ991" i="35"/>
  <c r="BX993" i="35"/>
  <c r="BZ993" i="35"/>
  <c r="BY993" i="35"/>
  <c r="CH993" i="35"/>
  <c r="CJ991" i="35"/>
  <c r="CK991" i="35" s="1"/>
  <c r="CD992" i="35"/>
  <c r="DK992" i="35" s="1"/>
  <c r="CE992" i="35"/>
  <c r="DL992" i="35" s="1"/>
  <c r="DQ992" i="35" s="1"/>
  <c r="CI992" i="35"/>
  <c r="BB116" i="47"/>
  <c r="BC116" i="47" l="1"/>
  <c r="I116" i="51"/>
  <c r="H116" i="51" s="1"/>
  <c r="G116" i="51" s="1"/>
  <c r="F116" i="51" s="1"/>
  <c r="AC118" i="51"/>
  <c r="AR117" i="51"/>
  <c r="AB118" i="51"/>
  <c r="AQ117" i="51"/>
  <c r="AA118" i="51"/>
  <c r="AP117" i="51"/>
  <c r="DP992" i="35"/>
  <c r="DV991" i="35"/>
  <c r="DX991" i="35"/>
  <c r="DU991" i="35"/>
  <c r="DW991" i="35"/>
  <c r="DT991" i="35"/>
  <c r="DC993" i="35"/>
  <c r="DY992" i="35"/>
  <c r="DD993" i="35"/>
  <c r="DZ992" i="35"/>
  <c r="DF993" i="35"/>
  <c r="EB992" i="35"/>
  <c r="DE993" i="35"/>
  <c r="EA992" i="35"/>
  <c r="DG993" i="35"/>
  <c r="EC992" i="35"/>
  <c r="CD993" i="35"/>
  <c r="DK993" i="35" s="1"/>
  <c r="CE993" i="35"/>
  <c r="DL993" i="35" s="1"/>
  <c r="CI993" i="35"/>
  <c r="BY994" i="35"/>
  <c r="BZ994" i="35"/>
  <c r="BX994" i="35"/>
  <c r="CH994" i="35"/>
  <c r="CJ992" i="35"/>
  <c r="CK992" i="35" s="1"/>
  <c r="AV116" i="47"/>
  <c r="BO107" i="47"/>
  <c r="BO108" i="47"/>
  <c r="BO105" i="47"/>
  <c r="BO104" i="47"/>
  <c r="BO106" i="47"/>
  <c r="AW116" i="47" l="1"/>
  <c r="AC119" i="51"/>
  <c r="AR118" i="51"/>
  <c r="AB119" i="51"/>
  <c r="AQ118" i="51"/>
  <c r="AA119" i="51"/>
  <c r="AP118" i="51"/>
  <c r="DP993" i="35"/>
  <c r="DQ993" i="35"/>
  <c r="DV992" i="35"/>
  <c r="DW992" i="35"/>
  <c r="DU992" i="35"/>
  <c r="DX992" i="35"/>
  <c r="DT992" i="35"/>
  <c r="DG994" i="35"/>
  <c r="EC993" i="35"/>
  <c r="DE994" i="35"/>
  <c r="EA993" i="35"/>
  <c r="DF994" i="35"/>
  <c r="EB993" i="35"/>
  <c r="DD994" i="35"/>
  <c r="DZ993" i="35"/>
  <c r="DC994" i="35"/>
  <c r="DY993" i="35"/>
  <c r="BX995" i="35"/>
  <c r="BZ995" i="35"/>
  <c r="BY995" i="35"/>
  <c r="CH995" i="35"/>
  <c r="CJ993" i="35"/>
  <c r="CK993" i="35" s="1"/>
  <c r="CE994" i="35"/>
  <c r="DL994" i="35" s="1"/>
  <c r="CD994" i="35"/>
  <c r="DK994" i="35" s="1"/>
  <c r="CI994" i="35"/>
  <c r="BJ106" i="47"/>
  <c r="BJ104" i="47"/>
  <c r="BJ105" i="47"/>
  <c r="BJ108" i="47"/>
  <c r="BJ107" i="47"/>
  <c r="AB120" i="51" l="1"/>
  <c r="AQ119" i="51"/>
  <c r="AC120" i="51"/>
  <c r="AR119" i="51"/>
  <c r="AA120" i="51"/>
  <c r="AP119" i="51"/>
  <c r="DP994" i="35"/>
  <c r="DQ994" i="35"/>
  <c r="DT993" i="35"/>
  <c r="DW993" i="35"/>
  <c r="DU993" i="35"/>
  <c r="DV993" i="35"/>
  <c r="DX993" i="35"/>
  <c r="DD995" i="35"/>
  <c r="DZ994" i="35"/>
  <c r="DC995" i="35"/>
  <c r="DY994" i="35"/>
  <c r="DF995" i="35"/>
  <c r="EB994" i="35"/>
  <c r="DE995" i="35"/>
  <c r="EA994" i="35"/>
  <c r="DG995" i="35"/>
  <c r="EC994" i="35"/>
  <c r="CJ994" i="35"/>
  <c r="CK994" i="35" s="1"/>
  <c r="CD995" i="35"/>
  <c r="CE995" i="35"/>
  <c r="DL995" i="35" s="1"/>
  <c r="CI995" i="35"/>
  <c r="BY996" i="35"/>
  <c r="BX996" i="35"/>
  <c r="BZ996" i="35"/>
  <c r="CH996" i="35"/>
  <c r="AB121" i="51" l="1"/>
  <c r="AQ120" i="51"/>
  <c r="AC121" i="51"/>
  <c r="AR120" i="51"/>
  <c r="AA121" i="51"/>
  <c r="AP120" i="51"/>
  <c r="DP995" i="35"/>
  <c r="DV994" i="35"/>
  <c r="DX994" i="35"/>
  <c r="DW994" i="35"/>
  <c r="DT994" i="35"/>
  <c r="DU994" i="35"/>
  <c r="DE996" i="35"/>
  <c r="EA995" i="35"/>
  <c r="DG996" i="35"/>
  <c r="EC995" i="35"/>
  <c r="DF996" i="35"/>
  <c r="DC996" i="35"/>
  <c r="DY995" i="35"/>
  <c r="DD996" i="35"/>
  <c r="DZ995" i="35"/>
  <c r="DK995" i="35"/>
  <c r="EB995" i="35" s="1"/>
  <c r="CJ995" i="35"/>
  <c r="CK995" i="35" s="1"/>
  <c r="CD996" i="35"/>
  <c r="DK996" i="35" s="1"/>
  <c r="CE996" i="35"/>
  <c r="DL996" i="35" s="1"/>
  <c r="DQ996" i="35" s="1"/>
  <c r="CI996" i="35"/>
  <c r="BZ997" i="35"/>
  <c r="BX997" i="35"/>
  <c r="BY997" i="35"/>
  <c r="CH997" i="35"/>
  <c r="AB122" i="51" l="1"/>
  <c r="AQ121" i="51"/>
  <c r="AC122" i="51"/>
  <c r="AR121" i="51"/>
  <c r="AA122" i="51"/>
  <c r="AP121" i="51"/>
  <c r="DP996" i="35"/>
  <c r="DQ995" i="35"/>
  <c r="DX995" i="35"/>
  <c r="DU995" i="35"/>
  <c r="DV995" i="35"/>
  <c r="DW995" i="35"/>
  <c r="DT995" i="35"/>
  <c r="DD997" i="35"/>
  <c r="DZ996" i="35"/>
  <c r="DC997" i="35"/>
  <c r="DY996" i="35"/>
  <c r="DF997" i="35"/>
  <c r="EB996" i="35"/>
  <c r="DG997" i="35"/>
  <c r="EC996" i="35"/>
  <c r="DE997" i="35"/>
  <c r="EA996" i="35"/>
  <c r="CJ996" i="35"/>
  <c r="CK996" i="35" s="1"/>
  <c r="CE997" i="35"/>
  <c r="DL997" i="35" s="1"/>
  <c r="CD997" i="35"/>
  <c r="DK997" i="35" s="1"/>
  <c r="CI997" i="35"/>
  <c r="BX998" i="35"/>
  <c r="BZ998" i="35"/>
  <c r="BY998" i="35"/>
  <c r="CH998" i="35"/>
  <c r="AB123" i="51" l="1"/>
  <c r="AQ122" i="51"/>
  <c r="AC123" i="51"/>
  <c r="AR122" i="51"/>
  <c r="AA123" i="51"/>
  <c r="AP122" i="51"/>
  <c r="DP997" i="35"/>
  <c r="DQ997" i="35"/>
  <c r="DV996" i="35"/>
  <c r="DW996" i="35"/>
  <c r="DU996" i="35"/>
  <c r="DX996" i="35"/>
  <c r="DT996" i="35"/>
  <c r="DG998" i="35"/>
  <c r="EC997" i="35"/>
  <c r="DE998" i="35"/>
  <c r="EA997" i="35"/>
  <c r="DF998" i="35"/>
  <c r="EB997" i="35"/>
  <c r="DC998" i="35"/>
  <c r="DY997" i="35"/>
  <c r="DD998" i="35"/>
  <c r="DZ997" i="35"/>
  <c r="CJ997" i="35"/>
  <c r="CK997" i="35" s="1"/>
  <c r="CD998" i="35"/>
  <c r="DK998" i="35" s="1"/>
  <c r="CE998" i="35"/>
  <c r="DL998" i="35" s="1"/>
  <c r="DQ998" i="35" s="1"/>
  <c r="CI998" i="35"/>
  <c r="BX999" i="35"/>
  <c r="BZ999" i="35"/>
  <c r="BY999" i="35"/>
  <c r="CH999" i="35"/>
  <c r="AB124" i="51" l="1"/>
  <c r="AQ123" i="51"/>
  <c r="AC124" i="51"/>
  <c r="AR123" i="51"/>
  <c r="AA124" i="51"/>
  <c r="AP123" i="51"/>
  <c r="DP998" i="35"/>
  <c r="DU997" i="35"/>
  <c r="DX997" i="35"/>
  <c r="DV997" i="35"/>
  <c r="DW997" i="35"/>
  <c r="DT997" i="35"/>
  <c r="DC999" i="35"/>
  <c r="DY998" i="35"/>
  <c r="DD999" i="35"/>
  <c r="DZ998" i="35"/>
  <c r="DF999" i="35"/>
  <c r="EB998" i="35"/>
  <c r="DE999" i="35"/>
  <c r="EA998" i="35"/>
  <c r="DG999" i="35"/>
  <c r="EC998" i="35"/>
  <c r="BX1000" i="35"/>
  <c r="BY1000" i="35"/>
  <c r="BZ1000" i="35"/>
  <c r="CH1000" i="35"/>
  <c r="CJ998" i="35"/>
  <c r="CK998" i="35" s="1"/>
  <c r="CE999" i="35"/>
  <c r="DL999" i="35" s="1"/>
  <c r="CD999" i="35"/>
  <c r="DK999" i="35" s="1"/>
  <c r="CI999" i="35"/>
  <c r="AB125" i="51" l="1"/>
  <c r="AQ124" i="51"/>
  <c r="AC125" i="51"/>
  <c r="AR124" i="51"/>
  <c r="AA125" i="51"/>
  <c r="AP124" i="51"/>
  <c r="DP999" i="35"/>
  <c r="DQ999" i="35"/>
  <c r="DV998" i="35"/>
  <c r="DU998" i="35"/>
  <c r="DW998" i="35"/>
  <c r="DX998" i="35"/>
  <c r="DT998" i="35"/>
  <c r="DE1000" i="35"/>
  <c r="EA999" i="35"/>
  <c r="DG1000" i="35"/>
  <c r="EC999" i="35"/>
  <c r="DF1000" i="35"/>
  <c r="EB999" i="35"/>
  <c r="DD1000" i="35"/>
  <c r="DZ999" i="35"/>
  <c r="DC1000" i="35"/>
  <c r="DY999" i="35"/>
  <c r="CJ999" i="35"/>
  <c r="CK999" i="35" s="1"/>
  <c r="CE1000" i="35"/>
  <c r="DL1000" i="35" s="1"/>
  <c r="CD1000" i="35"/>
  <c r="CI1000" i="35"/>
  <c r="BY1001" i="35"/>
  <c r="BZ1001" i="35"/>
  <c r="BX1001" i="35"/>
  <c r="CH1001" i="35"/>
  <c r="AC126" i="51" l="1"/>
  <c r="AR125" i="51"/>
  <c r="AB126" i="51"/>
  <c r="AQ125" i="51"/>
  <c r="AA126" i="51"/>
  <c r="AP125" i="51"/>
  <c r="DP1000" i="35"/>
  <c r="DV999" i="35"/>
  <c r="DX999" i="35"/>
  <c r="DU999" i="35"/>
  <c r="DT999" i="35"/>
  <c r="DW999" i="35"/>
  <c r="DD1001" i="35"/>
  <c r="DZ1000" i="35"/>
  <c r="DC1001" i="35"/>
  <c r="DY1000" i="35"/>
  <c r="DF1001" i="35"/>
  <c r="DG1001" i="35"/>
  <c r="EC1000" i="35"/>
  <c r="DE1001" i="35"/>
  <c r="EA1000" i="35"/>
  <c r="DK1000" i="35"/>
  <c r="EB1000" i="35" s="1"/>
  <c r="CJ1000" i="35"/>
  <c r="CK1000" i="35" s="1"/>
  <c r="CD1001" i="35"/>
  <c r="DK1001" i="35" s="1"/>
  <c r="CE1001" i="35"/>
  <c r="DL1001" i="35" s="1"/>
  <c r="DQ1001" i="35" s="1"/>
  <c r="CI1001" i="35"/>
  <c r="BZ1002" i="35"/>
  <c r="BX1002" i="35"/>
  <c r="BY1002" i="35"/>
  <c r="CH1002" i="35"/>
  <c r="AB127" i="51" l="1"/>
  <c r="AQ127" i="51" s="1"/>
  <c r="AQ126" i="51"/>
  <c r="AC127" i="51"/>
  <c r="AR127" i="51" s="1"/>
  <c r="AR126" i="51"/>
  <c r="AA127" i="51"/>
  <c r="AP127" i="51" s="1"/>
  <c r="AP126" i="51"/>
  <c r="DP1001" i="35"/>
  <c r="DQ1000" i="35"/>
  <c r="DV1000" i="35"/>
  <c r="DW1000" i="35"/>
  <c r="DU1000" i="35"/>
  <c r="DX1000" i="35"/>
  <c r="DT1000" i="35"/>
  <c r="DE1002" i="35"/>
  <c r="EA1001" i="35"/>
  <c r="DG1002" i="35"/>
  <c r="EC1001" i="35"/>
  <c r="DF1002" i="35"/>
  <c r="EB1001" i="35"/>
  <c r="DC1002" i="35"/>
  <c r="DY1001" i="35"/>
  <c r="DD1002" i="35"/>
  <c r="DZ1001" i="35"/>
  <c r="CJ1001" i="35"/>
  <c r="CK1001" i="35" s="1"/>
  <c r="CE1002" i="35"/>
  <c r="DL1002" i="35" s="1"/>
  <c r="CD1002" i="35"/>
  <c r="DK1002" i="35" s="1"/>
  <c r="CI1002" i="35"/>
  <c r="BY1003" i="35"/>
  <c r="BX1003" i="35"/>
  <c r="BZ1003" i="35"/>
  <c r="CH1003" i="35"/>
  <c r="DP1002" i="35" l="1"/>
  <c r="DQ1002" i="35"/>
  <c r="DW1001" i="35"/>
  <c r="DT1001" i="35"/>
  <c r="DU1001" i="35"/>
  <c r="DV1001" i="35"/>
  <c r="DX1001" i="35"/>
  <c r="DC1003" i="35"/>
  <c r="DY1002" i="35"/>
  <c r="DD1003" i="35"/>
  <c r="DZ1002" i="35"/>
  <c r="DF1003" i="35"/>
  <c r="EB1002" i="35"/>
  <c r="DG1003" i="35"/>
  <c r="EC1002" i="35"/>
  <c r="DE1003" i="35"/>
  <c r="EA1002" i="35"/>
  <c r="CE1003" i="35"/>
  <c r="DL1003" i="35" s="1"/>
  <c r="CD1003" i="35"/>
  <c r="DK1003" i="35" s="1"/>
  <c r="CI1003" i="35"/>
  <c r="BX1004" i="35"/>
  <c r="BY1004" i="35"/>
  <c r="BZ1004" i="35"/>
  <c r="CH1004" i="35"/>
  <c r="CJ1002" i="35"/>
  <c r="CK1002" i="35" s="1"/>
  <c r="DP1003" i="35" l="1"/>
  <c r="DQ1003" i="35"/>
  <c r="DV1002" i="35"/>
  <c r="DX1002" i="35"/>
  <c r="DW1002" i="35"/>
  <c r="DU1002" i="35"/>
  <c r="DT1002" i="35"/>
  <c r="DE1004" i="35"/>
  <c r="EA1004" i="35" s="1"/>
  <c r="EA1003" i="35"/>
  <c r="DG1004" i="35"/>
  <c r="EC1003" i="35"/>
  <c r="DF1004" i="35"/>
  <c r="EB1003" i="35"/>
  <c r="DD1004" i="35"/>
  <c r="DZ1004" i="35" s="1"/>
  <c r="DZ1003" i="35"/>
  <c r="DC1004" i="35"/>
  <c r="DY1003" i="35"/>
  <c r="CJ1003" i="35"/>
  <c r="CK1003" i="35" s="1"/>
  <c r="CE1004" i="35"/>
  <c r="DL1004" i="35" s="1"/>
  <c r="CD1004" i="35"/>
  <c r="DK1004" i="35" s="1"/>
  <c r="CI1004" i="35"/>
  <c r="DY1004" i="35" l="1"/>
  <c r="DP1004" i="35"/>
  <c r="EC1004" i="35"/>
  <c r="EB1004" i="35"/>
  <c r="DQ1004" i="35"/>
  <c r="DX1003" i="35"/>
  <c r="DT1003" i="35"/>
  <c r="DU1003" i="35"/>
  <c r="DV1003" i="35"/>
  <c r="DW1003" i="35"/>
  <c r="CJ1004" i="35"/>
  <c r="CK1004" i="35" s="1"/>
  <c r="AB25" i="51"/>
  <c r="AE162" i="51"/>
  <c r="AA25" i="51"/>
  <c r="AB162" i="51"/>
  <c r="AE25" i="51"/>
  <c r="AD25" i="51"/>
  <c r="AA162" i="51"/>
  <c r="AD162" i="51"/>
  <c r="AC162" i="51"/>
  <c r="AC25" i="51"/>
  <c r="AS162" i="51" l="1"/>
  <c r="AC163" i="51"/>
  <c r="AR162" i="51"/>
  <c r="AB163" i="51"/>
  <c r="AQ162" i="51"/>
  <c r="AA163" i="51"/>
  <c r="AP162" i="51"/>
  <c r="AT162" i="51"/>
  <c r="J162" i="51" s="1"/>
  <c r="AC26" i="51"/>
  <c r="AR25" i="51"/>
  <c r="AT25" i="51"/>
  <c r="J25" i="51" s="1"/>
  <c r="AS25" i="51"/>
  <c r="AB26" i="51"/>
  <c r="AQ25" i="51"/>
  <c r="AA26" i="51"/>
  <c r="AP25" i="51"/>
  <c r="DV1004" i="35"/>
  <c r="DU1004" i="35"/>
  <c r="DW1004" i="35"/>
  <c r="DX1004" i="35"/>
  <c r="DT1004" i="35"/>
  <c r="EW163" i="35"/>
  <c r="AD29" i="51"/>
  <c r="EU203" i="35"/>
  <c r="T39" i="35"/>
  <c r="EW80" i="35"/>
  <c r="EH194" i="35"/>
  <c r="EK110" i="35"/>
  <c r="EK15" i="35"/>
  <c r="AD33" i="51"/>
  <c r="W40" i="35"/>
  <c r="EJ154" i="35"/>
  <c r="ER77" i="35"/>
  <c r="T38" i="35"/>
  <c r="ES200" i="35"/>
  <c r="EI104" i="35"/>
  <c r="EI155" i="35"/>
  <c r="ER163" i="35"/>
  <c r="EI61" i="35"/>
  <c r="AD124" i="51"/>
  <c r="U37" i="35"/>
  <c r="EW120" i="35"/>
  <c r="ES162" i="35"/>
  <c r="EW119" i="35"/>
  <c r="EH195" i="35"/>
  <c r="EI59" i="35"/>
  <c r="EI16" i="35"/>
  <c r="EL18" i="35"/>
  <c r="AE166" i="51"/>
  <c r="EQ201" i="35"/>
  <c r="AE171" i="51"/>
  <c r="EK64" i="35"/>
  <c r="EK19" i="35"/>
  <c r="EI65" i="35"/>
  <c r="AE79" i="51"/>
  <c r="EQ36" i="35"/>
  <c r="AE119" i="51"/>
  <c r="AD77" i="51"/>
  <c r="EL194" i="35"/>
  <c r="EK154" i="35"/>
  <c r="AE77" i="51"/>
  <c r="AD79" i="51"/>
  <c r="S40" i="35"/>
  <c r="EH60" i="35"/>
  <c r="EL108" i="35"/>
  <c r="EQ38" i="35"/>
  <c r="ET204" i="35"/>
  <c r="U40" i="35"/>
  <c r="EU81" i="35"/>
  <c r="EQ162" i="35"/>
  <c r="EW122" i="35"/>
  <c r="AE167" i="51"/>
  <c r="EL153" i="35"/>
  <c r="EI148" i="35"/>
  <c r="AD35" i="51"/>
  <c r="ER118" i="35"/>
  <c r="ES204" i="35"/>
  <c r="EJ61" i="35"/>
  <c r="EH58" i="35"/>
  <c r="AE26" i="51"/>
  <c r="EH16" i="35"/>
  <c r="EK152" i="35"/>
  <c r="AD213" i="51"/>
  <c r="AE209" i="51"/>
  <c r="AD27" i="51"/>
  <c r="AD211" i="51"/>
  <c r="AE29" i="51"/>
  <c r="EJ58" i="35"/>
  <c r="AD126" i="51"/>
  <c r="AE118" i="51"/>
  <c r="AE122" i="51"/>
  <c r="EL20" i="35"/>
  <c r="EH59" i="35"/>
  <c r="EL197" i="35"/>
  <c r="AE73" i="51"/>
  <c r="EH199" i="35"/>
  <c r="EH153" i="35"/>
  <c r="EL109" i="35"/>
  <c r="EI197" i="35"/>
  <c r="EH154" i="35"/>
  <c r="AD209" i="51"/>
  <c r="EL200" i="35"/>
  <c r="AD167" i="51"/>
  <c r="EW39" i="35"/>
  <c r="ER119" i="35"/>
  <c r="ER38" i="35"/>
  <c r="BB162" i="47"/>
  <c r="ET36" i="35"/>
  <c r="AD31" i="51"/>
  <c r="AE82" i="51"/>
  <c r="AE117" i="51"/>
  <c r="AE74" i="51"/>
  <c r="AE124" i="51"/>
  <c r="EI109" i="35"/>
  <c r="AV162" i="47"/>
  <c r="ES160" i="35"/>
  <c r="EK61" i="35"/>
  <c r="EI105" i="35"/>
  <c r="EH109" i="35"/>
  <c r="EK153" i="35"/>
  <c r="EL103" i="35"/>
  <c r="V36" i="35"/>
  <c r="EK60" i="35"/>
  <c r="EH18" i="35"/>
  <c r="EJ110" i="35"/>
  <c r="ER122" i="35"/>
  <c r="EH197" i="35"/>
  <c r="EL199" i="35"/>
  <c r="EK65" i="35"/>
  <c r="EI196" i="35"/>
  <c r="EI200" i="35"/>
  <c r="ER201" i="35"/>
  <c r="EJ65" i="35"/>
  <c r="EK194" i="35"/>
  <c r="W37" i="35"/>
  <c r="EJ197" i="35"/>
  <c r="AE71" i="51"/>
  <c r="EL19" i="35"/>
  <c r="EK150" i="35"/>
  <c r="ER161" i="35"/>
  <c r="AE217" i="51"/>
  <c r="EH63" i="35"/>
  <c r="EJ153" i="35"/>
  <c r="ET39" i="35"/>
  <c r="EH148" i="35"/>
  <c r="EW121" i="35"/>
  <c r="EI13" i="35"/>
  <c r="AD37" i="51"/>
  <c r="EH17" i="35"/>
  <c r="ER37" i="35"/>
  <c r="EQ119" i="35"/>
  <c r="EW159" i="35"/>
  <c r="EU118" i="35"/>
  <c r="S36" i="35"/>
  <c r="S38" i="35"/>
  <c r="EW40" i="35"/>
  <c r="EI195" i="35"/>
  <c r="AE31" i="51"/>
  <c r="EK148" i="35"/>
  <c r="EJ105" i="35"/>
  <c r="ER78" i="35"/>
  <c r="AE163" i="51"/>
  <c r="AD164" i="51"/>
  <c r="AD214" i="51"/>
  <c r="EJ148" i="35"/>
  <c r="EL63" i="35"/>
  <c r="EW202" i="35"/>
  <c r="AD75" i="51"/>
  <c r="ET40" i="35"/>
  <c r="EL196" i="35"/>
  <c r="AE72" i="51"/>
  <c r="ET200" i="35"/>
  <c r="EI154" i="35"/>
  <c r="AD32" i="51"/>
  <c r="EW160" i="35"/>
  <c r="EL65" i="35"/>
  <c r="EH151" i="35"/>
  <c r="EI153" i="35"/>
  <c r="AD71" i="51"/>
  <c r="AD34" i="51"/>
  <c r="EU202" i="35"/>
  <c r="V40" i="35"/>
  <c r="S39" i="35"/>
  <c r="EH62" i="35"/>
  <c r="T36" i="35"/>
  <c r="EL14" i="35"/>
  <c r="EH64" i="35"/>
  <c r="EJ63" i="35"/>
  <c r="AE34" i="51"/>
  <c r="EL154" i="35"/>
  <c r="EK196" i="35"/>
  <c r="EL110" i="35"/>
  <c r="ET79" i="35"/>
  <c r="EL195" i="35"/>
  <c r="EQ78" i="35"/>
  <c r="EK106" i="35"/>
  <c r="EU39" i="35"/>
  <c r="EQ120" i="35"/>
  <c r="ES37" i="35"/>
  <c r="EL58" i="35"/>
  <c r="EL198" i="35"/>
  <c r="ES203" i="35"/>
  <c r="EU77" i="35"/>
  <c r="EU201" i="35"/>
  <c r="AD217" i="51"/>
  <c r="AD163" i="51"/>
  <c r="EQ79" i="35"/>
  <c r="AD172" i="51"/>
  <c r="EH20" i="35"/>
  <c r="EJ151" i="35"/>
  <c r="AD125" i="51"/>
  <c r="EH13" i="35"/>
  <c r="ET203" i="35"/>
  <c r="AD119" i="51"/>
  <c r="W36" i="35"/>
  <c r="EQ77" i="35"/>
  <c r="EK104" i="35"/>
  <c r="EK199" i="35"/>
  <c r="AD122" i="51"/>
  <c r="ET121" i="35"/>
  <c r="EH65" i="35"/>
  <c r="AD166" i="51"/>
  <c r="EI58" i="35"/>
  <c r="EU162" i="35"/>
  <c r="AD73" i="51"/>
  <c r="AD74" i="51"/>
  <c r="T37" i="35"/>
  <c r="AD80" i="51"/>
  <c r="EW201" i="35"/>
  <c r="EU204" i="35"/>
  <c r="AD216" i="51"/>
  <c r="EJ198" i="35"/>
  <c r="EJ200" i="35"/>
  <c r="AE216" i="51"/>
  <c r="AD78" i="51"/>
  <c r="EJ195" i="35"/>
  <c r="AD171" i="51"/>
  <c r="EL62" i="35"/>
  <c r="EI18" i="35"/>
  <c r="EQ159" i="35"/>
  <c r="EQ202" i="35"/>
  <c r="EI103" i="35"/>
  <c r="EQ200" i="35"/>
  <c r="AD82" i="51"/>
  <c r="AD120" i="51"/>
  <c r="ES201" i="35"/>
  <c r="EJ150" i="35"/>
  <c r="T40" i="35"/>
  <c r="ES39" i="35"/>
  <c r="AE169" i="51"/>
  <c r="AD36" i="51"/>
  <c r="AD123" i="51"/>
  <c r="AE213" i="51"/>
  <c r="ES161" i="35"/>
  <c r="EL60" i="35"/>
  <c r="EK14" i="35"/>
  <c r="EJ149" i="35"/>
  <c r="ES119" i="35"/>
  <c r="EK107" i="35"/>
  <c r="ES202" i="35"/>
  <c r="EW37" i="35"/>
  <c r="ER204" i="35"/>
  <c r="EQ118" i="35"/>
  <c r="ET118" i="35"/>
  <c r="EH198" i="35"/>
  <c r="W38" i="35"/>
  <c r="EI149" i="35"/>
  <c r="EU120" i="35"/>
  <c r="EJ62" i="35"/>
  <c r="AV25" i="47"/>
  <c r="AE123" i="51"/>
  <c r="EI62" i="35"/>
  <c r="AD26" i="51"/>
  <c r="AE28" i="51"/>
  <c r="ES81" i="35"/>
  <c r="EJ16" i="35"/>
  <c r="EH110" i="35"/>
  <c r="ER39" i="35"/>
  <c r="AE80" i="51"/>
  <c r="EK155" i="35"/>
  <c r="EK58" i="35"/>
  <c r="EJ64" i="35"/>
  <c r="EU40" i="35"/>
  <c r="EK62" i="35"/>
  <c r="EI152" i="35"/>
  <c r="AE210" i="51"/>
  <c r="AE172" i="51"/>
  <c r="ES78" i="35"/>
  <c r="EU200" i="35"/>
  <c r="EW38" i="35"/>
  <c r="ER120" i="35"/>
  <c r="EQ81" i="35"/>
  <c r="EQ40" i="35"/>
  <c r="EQ203" i="35"/>
  <c r="EJ109" i="35"/>
  <c r="ER80" i="35"/>
  <c r="AD212" i="51"/>
  <c r="AD72" i="51"/>
  <c r="EK109" i="35"/>
  <c r="ES122" i="35"/>
  <c r="EI107" i="35"/>
  <c r="AE76" i="51"/>
  <c r="EU78" i="35"/>
  <c r="EW204" i="35"/>
  <c r="EW200" i="35"/>
  <c r="AD169" i="51"/>
  <c r="AD165" i="51"/>
  <c r="EU79" i="35"/>
  <c r="ES118" i="35"/>
  <c r="EJ103" i="35"/>
  <c r="AE37" i="51"/>
  <c r="EI20" i="35"/>
  <c r="ET159" i="35"/>
  <c r="V38" i="35"/>
  <c r="EJ108" i="35"/>
  <c r="ES77" i="35"/>
  <c r="EQ161" i="35"/>
  <c r="ET38" i="35"/>
  <c r="EI106" i="35"/>
  <c r="EU159" i="35"/>
  <c r="EL148" i="35"/>
  <c r="ET161" i="35"/>
  <c r="EL105" i="35"/>
  <c r="EW81" i="35"/>
  <c r="EH19" i="35"/>
  <c r="EW77" i="35"/>
  <c r="ET201" i="35"/>
  <c r="AE168" i="51"/>
  <c r="EL61" i="35"/>
  <c r="EL150" i="35"/>
  <c r="ES38" i="35"/>
  <c r="EQ160" i="35"/>
  <c r="EJ60" i="35"/>
  <c r="EK149" i="35"/>
  <c r="EJ19" i="35"/>
  <c r="EK198" i="35"/>
  <c r="AE120" i="51"/>
  <c r="ET37" i="35"/>
  <c r="ER159" i="35"/>
  <c r="EH155" i="35"/>
  <c r="EQ39" i="35"/>
  <c r="EU160" i="35"/>
  <c r="ER40" i="35"/>
  <c r="EH196" i="35"/>
  <c r="EH149" i="35"/>
  <c r="EK18" i="35"/>
  <c r="AE33" i="51"/>
  <c r="ER121" i="35"/>
  <c r="EL106" i="35"/>
  <c r="U36" i="35"/>
  <c r="S37" i="35"/>
  <c r="EJ59" i="35"/>
  <c r="EH200" i="35"/>
  <c r="AE215" i="51"/>
  <c r="EK16" i="35"/>
  <c r="EJ196" i="35"/>
  <c r="EH107" i="35"/>
  <c r="AD28" i="51"/>
  <c r="EK103" i="35"/>
  <c r="ER81" i="35"/>
  <c r="EJ20" i="35"/>
  <c r="ET163" i="35"/>
  <c r="AD215" i="51"/>
  <c r="EL149" i="35"/>
  <c r="EJ152" i="35"/>
  <c r="EI194" i="35"/>
  <c r="EI14" i="35"/>
  <c r="EQ122" i="35"/>
  <c r="ET122" i="35"/>
  <c r="EJ155" i="35"/>
  <c r="EU37" i="35"/>
  <c r="ES79" i="35"/>
  <c r="EK195" i="35"/>
  <c r="AE125" i="51"/>
  <c r="EJ107" i="35"/>
  <c r="AE27" i="51"/>
  <c r="EU80" i="35"/>
  <c r="AE212" i="51"/>
  <c r="AD168" i="51"/>
  <c r="ET202" i="35"/>
  <c r="EU119" i="35"/>
  <c r="AE126" i="51"/>
  <c r="EW79" i="35"/>
  <c r="EK63" i="35"/>
  <c r="AE121" i="51"/>
  <c r="AD121" i="51"/>
  <c r="AE30" i="51"/>
  <c r="EJ199" i="35"/>
  <c r="AD76" i="51"/>
  <c r="AE78" i="51"/>
  <c r="AE127" i="51"/>
  <c r="EI150" i="35"/>
  <c r="EJ14" i="35"/>
  <c r="EU121" i="35"/>
  <c r="ER200" i="35"/>
  <c r="AE170" i="51"/>
  <c r="EL64" i="35"/>
  <c r="EJ106" i="35"/>
  <c r="AE32" i="51"/>
  <c r="ES120" i="35"/>
  <c r="EK59" i="35"/>
  <c r="EW203" i="35"/>
  <c r="W39" i="35"/>
  <c r="EH106" i="35"/>
  <c r="EL16" i="35"/>
  <c r="EH61" i="35"/>
  <c r="ET77" i="35"/>
  <c r="EK13" i="35"/>
  <c r="ET120" i="35"/>
  <c r="EW118" i="35"/>
  <c r="EH104" i="35"/>
  <c r="ET162" i="35"/>
  <c r="EU163" i="35"/>
  <c r="AE81" i="51"/>
  <c r="EQ163" i="35"/>
  <c r="EK20" i="35"/>
  <c r="ES163" i="35"/>
  <c r="EK108" i="35"/>
  <c r="EI17" i="35"/>
  <c r="ES121" i="35"/>
  <c r="EW161" i="35"/>
  <c r="ET119" i="35"/>
  <c r="U39" i="35"/>
  <c r="U38" i="35"/>
  <c r="ET160" i="35"/>
  <c r="EJ194" i="35"/>
  <c r="EK17" i="35"/>
  <c r="ET81" i="35"/>
  <c r="EJ17" i="35"/>
  <c r="EH103" i="35"/>
  <c r="V39" i="35"/>
  <c r="EI199" i="35"/>
  <c r="AD81" i="51"/>
  <c r="ER203" i="35"/>
  <c r="EI60" i="35"/>
  <c r="EU161" i="35"/>
  <c r="AE35" i="51"/>
  <c r="AD170" i="51"/>
  <c r="EW162" i="35"/>
  <c r="EU36" i="35"/>
  <c r="EJ13" i="35"/>
  <c r="ER36" i="35"/>
  <c r="EI63" i="35"/>
  <c r="AE75" i="51"/>
  <c r="EK200" i="35"/>
  <c r="AD127" i="51"/>
  <c r="EL13" i="35"/>
  <c r="EH15" i="35"/>
  <c r="EU122" i="35"/>
  <c r="ES40" i="35"/>
  <c r="BB25" i="47"/>
  <c r="ET80" i="35"/>
  <c r="EH108" i="35"/>
  <c r="AE211" i="51"/>
  <c r="AD118" i="51"/>
  <c r="EQ80" i="35"/>
  <c r="EI198" i="35"/>
  <c r="EQ204" i="35"/>
  <c r="AE165" i="51"/>
  <c r="ES159" i="35"/>
  <c r="AD210" i="51"/>
  <c r="AD117" i="51"/>
  <c r="ER162" i="35"/>
  <c r="EI15" i="35"/>
  <c r="EL107" i="35"/>
  <c r="EK151" i="35"/>
  <c r="EL17" i="35"/>
  <c r="EI110" i="35"/>
  <c r="EI64" i="35"/>
  <c r="EH14" i="35"/>
  <c r="EI19" i="35"/>
  <c r="AE164" i="51"/>
  <c r="EL155" i="35"/>
  <c r="EJ104" i="35"/>
  <c r="EH105" i="35"/>
  <c r="EH150" i="35"/>
  <c r="EK105" i="35"/>
  <c r="EQ121" i="35"/>
  <c r="EL15" i="35"/>
  <c r="EL104" i="35"/>
  <c r="EW36" i="35"/>
  <c r="EJ18" i="35"/>
  <c r="ER160" i="35"/>
  <c r="ES36" i="35"/>
  <c r="EU38" i="35"/>
  <c r="EK197" i="35"/>
  <c r="EL59" i="35"/>
  <c r="EQ37" i="35"/>
  <c r="AD30" i="51"/>
  <c r="EI151" i="35"/>
  <c r="EL152" i="35"/>
  <c r="EJ15" i="35"/>
  <c r="EI108" i="35"/>
  <c r="ET78" i="35"/>
  <c r="AE36" i="51"/>
  <c r="EH152" i="35"/>
  <c r="V37" i="35"/>
  <c r="ES80" i="35"/>
  <c r="EW78" i="35"/>
  <c r="ER79" i="35"/>
  <c r="AE214" i="51"/>
  <c r="ER202" i="35"/>
  <c r="EL151" i="35"/>
  <c r="BC25" i="47" l="1"/>
  <c r="AW25" i="47"/>
  <c r="AW162" i="47"/>
  <c r="BC162" i="47"/>
  <c r="I25" i="51"/>
  <c r="H25" i="51" s="1"/>
  <c r="G25" i="51" s="1"/>
  <c r="F25" i="51" s="1"/>
  <c r="AT215" i="51"/>
  <c r="J215" i="51" s="1"/>
  <c r="AS215" i="51"/>
  <c r="AS214" i="51"/>
  <c r="AT214" i="51"/>
  <c r="J214" i="51" s="1"/>
  <c r="AT213" i="51"/>
  <c r="J213" i="51" s="1"/>
  <c r="AS213" i="51"/>
  <c r="AS210" i="51"/>
  <c r="AT210" i="51"/>
  <c r="J210" i="51" s="1"/>
  <c r="AS217" i="51"/>
  <c r="AT217" i="51"/>
  <c r="J217" i="51" s="1"/>
  <c r="AS209" i="51"/>
  <c r="AT209" i="51"/>
  <c r="J209" i="51" s="1"/>
  <c r="AS212" i="51"/>
  <c r="AT212" i="51"/>
  <c r="J212" i="51" s="1"/>
  <c r="AS211" i="51"/>
  <c r="AT211" i="51"/>
  <c r="J211" i="51" s="1"/>
  <c r="AS216" i="51"/>
  <c r="AT216" i="51"/>
  <c r="J216" i="51" s="1"/>
  <c r="AS171" i="51"/>
  <c r="AT171" i="51"/>
  <c r="J171" i="51" s="1"/>
  <c r="AS163" i="51"/>
  <c r="AT163" i="51"/>
  <c r="J163" i="51" s="1"/>
  <c r="AT170" i="51"/>
  <c r="J170" i="51" s="1"/>
  <c r="AS170" i="51"/>
  <c r="AS169" i="51"/>
  <c r="AT169" i="51"/>
  <c r="J169" i="51" s="1"/>
  <c r="AS168" i="51"/>
  <c r="AT168" i="51"/>
  <c r="J168" i="51" s="1"/>
  <c r="AS167" i="51"/>
  <c r="AT167" i="51"/>
  <c r="J167" i="51" s="1"/>
  <c r="AS166" i="51"/>
  <c r="AT166" i="51"/>
  <c r="J166" i="51" s="1"/>
  <c r="AS165" i="51"/>
  <c r="AT165" i="51"/>
  <c r="J165" i="51" s="1"/>
  <c r="AS172" i="51"/>
  <c r="AT172" i="51"/>
  <c r="J172" i="51" s="1"/>
  <c r="AS164" i="51"/>
  <c r="AT164" i="51"/>
  <c r="J164" i="51" s="1"/>
  <c r="AT72" i="51"/>
  <c r="J72" i="51" s="1"/>
  <c r="AS72" i="51"/>
  <c r="AS79" i="51"/>
  <c r="AT79" i="51"/>
  <c r="J79" i="51" s="1"/>
  <c r="AS71" i="51"/>
  <c r="AT71" i="51"/>
  <c r="J71" i="51" s="1"/>
  <c r="AT78" i="51"/>
  <c r="J78" i="51" s="1"/>
  <c r="AS78" i="51"/>
  <c r="AS77" i="51"/>
  <c r="AT77" i="51"/>
  <c r="J77" i="51" s="1"/>
  <c r="AS76" i="51"/>
  <c r="AT76" i="51"/>
  <c r="J76" i="51" s="1"/>
  <c r="AS75" i="51"/>
  <c r="AT75" i="51"/>
  <c r="J75" i="51" s="1"/>
  <c r="AS82" i="51"/>
  <c r="AT82" i="51"/>
  <c r="J82" i="51" s="1"/>
  <c r="AS74" i="51"/>
  <c r="AT74" i="51"/>
  <c r="J74" i="51" s="1"/>
  <c r="AS81" i="51"/>
  <c r="AT81" i="51"/>
  <c r="J81" i="51" s="1"/>
  <c r="AS73" i="51"/>
  <c r="AT73" i="51"/>
  <c r="J73" i="51" s="1"/>
  <c r="AT80" i="51"/>
  <c r="J80" i="51" s="1"/>
  <c r="AS80" i="51"/>
  <c r="AT117" i="51"/>
  <c r="J117" i="51" s="1"/>
  <c r="AS117" i="51"/>
  <c r="AS124" i="51"/>
  <c r="AT124" i="51"/>
  <c r="J124" i="51" s="1"/>
  <c r="AS123" i="51"/>
  <c r="AT123" i="51"/>
  <c r="J123" i="51" s="1"/>
  <c r="AS122" i="51"/>
  <c r="AT122" i="51"/>
  <c r="J122" i="51" s="1"/>
  <c r="AS121" i="51"/>
  <c r="AT121" i="51"/>
  <c r="J121" i="51" s="1"/>
  <c r="AS127" i="51"/>
  <c r="AT127" i="51"/>
  <c r="J127" i="51" s="1"/>
  <c r="AS119" i="51"/>
  <c r="AT119" i="51"/>
  <c r="J119" i="51" s="1"/>
  <c r="AT125" i="51"/>
  <c r="J125" i="51" s="1"/>
  <c r="AS125" i="51"/>
  <c r="AS120" i="51"/>
  <c r="AT120" i="51"/>
  <c r="J120" i="51" s="1"/>
  <c r="AS126" i="51"/>
  <c r="AT126" i="51"/>
  <c r="J126" i="51" s="1"/>
  <c r="AS118" i="51"/>
  <c r="AT118" i="51"/>
  <c r="J118" i="51" s="1"/>
  <c r="AS30" i="51"/>
  <c r="AT30" i="51"/>
  <c r="J30" i="51" s="1"/>
  <c r="AS37" i="51"/>
  <c r="AT37" i="51"/>
  <c r="J37" i="51" s="1"/>
  <c r="AS29" i="51"/>
  <c r="AT29" i="51"/>
  <c r="J29" i="51" s="1"/>
  <c r="AT36" i="51"/>
  <c r="J36" i="51" s="1"/>
  <c r="AS36" i="51"/>
  <c r="AS28" i="51"/>
  <c r="AT28" i="51"/>
  <c r="J28" i="51" s="1"/>
  <c r="AT35" i="51"/>
  <c r="J35" i="51" s="1"/>
  <c r="AS35" i="51"/>
  <c r="AT27" i="51"/>
  <c r="J27" i="51" s="1"/>
  <c r="AS27" i="51"/>
  <c r="AS31" i="51"/>
  <c r="AT31" i="51"/>
  <c r="J31" i="51" s="1"/>
  <c r="AS34" i="51"/>
  <c r="AT34" i="51"/>
  <c r="J34" i="51" s="1"/>
  <c r="AS26" i="51"/>
  <c r="AT26" i="51"/>
  <c r="J26" i="51" s="1"/>
  <c r="AS33" i="51"/>
  <c r="AT33" i="51"/>
  <c r="J33" i="51" s="1"/>
  <c r="AS32" i="51"/>
  <c r="AT32" i="51"/>
  <c r="J32" i="51" s="1"/>
  <c r="AB164" i="51"/>
  <c r="AQ163" i="51"/>
  <c r="AC164" i="51"/>
  <c r="AR163" i="51"/>
  <c r="AR26" i="51"/>
  <c r="AC27" i="51"/>
  <c r="I162" i="51"/>
  <c r="H162" i="51" s="1"/>
  <c r="G162" i="51" s="1"/>
  <c r="F162" i="51" s="1"/>
  <c r="AP26" i="51"/>
  <c r="AA27" i="51"/>
  <c r="AA164" i="51"/>
  <c r="AP163" i="51"/>
  <c r="AQ26" i="51"/>
  <c r="AB27" i="51"/>
  <c r="AB36" i="35"/>
  <c r="AB37" i="35" s="1"/>
  <c r="AB38" i="35" s="1"/>
  <c r="AB39" i="35" s="1"/>
  <c r="AB40" i="35" s="1"/>
  <c r="AA36" i="35"/>
  <c r="AA37" i="35" s="1"/>
  <c r="AA38" i="35" s="1"/>
  <c r="AA39" i="35" s="1"/>
  <c r="AA40" i="35" s="1"/>
  <c r="Z36" i="35"/>
  <c r="Z37" i="35" s="1"/>
  <c r="Z38" i="35" s="1"/>
  <c r="Z39" i="35" s="1"/>
  <c r="Z40" i="35" s="1"/>
  <c r="Y36" i="35"/>
  <c r="Y37" i="35" s="1"/>
  <c r="Y38" i="35" s="1"/>
  <c r="Y39" i="35" s="1"/>
  <c r="Y40" i="35" s="1"/>
  <c r="X36" i="35"/>
  <c r="X37" i="35" s="1"/>
  <c r="X38" i="35" s="1"/>
  <c r="X39" i="35" s="1"/>
  <c r="X40" i="35" s="1"/>
  <c r="AJ38" i="35"/>
  <c r="L38" i="37" s="1"/>
  <c r="AJ40" i="35"/>
  <c r="L40" i="37" s="1"/>
  <c r="AJ37" i="35"/>
  <c r="L37" i="37" s="1"/>
  <c r="AJ39" i="35"/>
  <c r="L39" i="37" s="1"/>
  <c r="AJ36" i="35"/>
  <c r="L36" i="37" s="1"/>
  <c r="AM39" i="35"/>
  <c r="O39" i="37" s="1"/>
  <c r="AM36" i="35"/>
  <c r="O36" i="37" s="1"/>
  <c r="AM38" i="35"/>
  <c r="O38" i="37" s="1"/>
  <c r="AM40" i="35"/>
  <c r="O40" i="37" s="1"/>
  <c r="AM37" i="35"/>
  <c r="O37" i="37" s="1"/>
  <c r="AN39" i="35"/>
  <c r="P39" i="37" s="1"/>
  <c r="EV39" i="35"/>
  <c r="EV36" i="35"/>
  <c r="AN36" i="35"/>
  <c r="P36" i="37" s="1"/>
  <c r="AN37" i="35"/>
  <c r="P37" i="37" s="1"/>
  <c r="EV37" i="35"/>
  <c r="AN38" i="35"/>
  <c r="P38" i="37" s="1"/>
  <c r="EV38" i="35"/>
  <c r="AN40" i="35"/>
  <c r="P40" i="37" s="1"/>
  <c r="EV40" i="35"/>
  <c r="AL36" i="35"/>
  <c r="N36" i="37" s="1"/>
  <c r="AL39" i="35"/>
  <c r="N39" i="37" s="1"/>
  <c r="AL38" i="35"/>
  <c r="N38" i="37" s="1"/>
  <c r="AL40" i="35"/>
  <c r="N40" i="37" s="1"/>
  <c r="AL37" i="35"/>
  <c r="N37" i="37" s="1"/>
  <c r="AK38" i="35"/>
  <c r="M38" i="37" s="1"/>
  <c r="AK40" i="35"/>
  <c r="M40" i="37" s="1"/>
  <c r="AK37" i="35"/>
  <c r="M37" i="37" s="1"/>
  <c r="AK36" i="35"/>
  <c r="M36" i="37" s="1"/>
  <c r="AK39" i="35"/>
  <c r="M39" i="37" s="1"/>
  <c r="AJ202" i="35"/>
  <c r="L202" i="37" s="1"/>
  <c r="AJ204" i="35"/>
  <c r="L204" i="37" s="1"/>
  <c r="AJ201" i="35"/>
  <c r="L201" i="37" s="1"/>
  <c r="AJ200" i="35"/>
  <c r="L200" i="37" s="1"/>
  <c r="AJ203" i="35"/>
  <c r="L203" i="37" s="1"/>
  <c r="AM203" i="35"/>
  <c r="O203" i="37" s="1"/>
  <c r="AM201" i="35"/>
  <c r="O201" i="37" s="1"/>
  <c r="AM200" i="35"/>
  <c r="O200" i="37" s="1"/>
  <c r="AM202" i="35"/>
  <c r="O202" i="37" s="1"/>
  <c r="AM204" i="35"/>
  <c r="O204" i="37" s="1"/>
  <c r="AN203" i="35"/>
  <c r="P203" i="37" s="1"/>
  <c r="EV203" i="35"/>
  <c r="AI203" i="35" s="1"/>
  <c r="AN200" i="35"/>
  <c r="P200" i="37" s="1"/>
  <c r="EV200" i="35"/>
  <c r="AI200" i="35" s="1"/>
  <c r="EV202" i="35"/>
  <c r="AI202" i="35" s="1"/>
  <c r="AN202" i="35"/>
  <c r="P202" i="37" s="1"/>
  <c r="AN201" i="35"/>
  <c r="P201" i="37" s="1"/>
  <c r="EV201" i="35"/>
  <c r="AI201" i="35" s="1"/>
  <c r="AN204" i="35"/>
  <c r="EV204" i="35"/>
  <c r="AI204" i="35" s="1"/>
  <c r="AL200" i="35"/>
  <c r="N200" i="37" s="1"/>
  <c r="AL202" i="35"/>
  <c r="N202" i="37" s="1"/>
  <c r="AL203" i="35"/>
  <c r="N203" i="37" s="1"/>
  <c r="AL204" i="35"/>
  <c r="N204" i="37" s="1"/>
  <c r="AL201" i="35"/>
  <c r="N201" i="37" s="1"/>
  <c r="AK202" i="35"/>
  <c r="M202" i="37" s="1"/>
  <c r="AK203" i="35"/>
  <c r="M203" i="37" s="1"/>
  <c r="AK200" i="35"/>
  <c r="M200" i="37" s="1"/>
  <c r="AK204" i="35"/>
  <c r="M204" i="37" s="1"/>
  <c r="AK201" i="35"/>
  <c r="M201" i="37" s="1"/>
  <c r="AJ161" i="35"/>
  <c r="L161" i="37" s="1"/>
  <c r="AJ163" i="35"/>
  <c r="L163" i="37" s="1"/>
  <c r="AJ160" i="35"/>
  <c r="L160" i="37" s="1"/>
  <c r="AJ162" i="35"/>
  <c r="L162" i="37" s="1"/>
  <c r="AJ159" i="35"/>
  <c r="L159" i="37" s="1"/>
  <c r="AM162" i="35"/>
  <c r="O162" i="37" s="1"/>
  <c r="AM159" i="35"/>
  <c r="O159" i="37" s="1"/>
  <c r="AM161" i="35"/>
  <c r="O161" i="37" s="1"/>
  <c r="AM163" i="35"/>
  <c r="O163" i="37" s="1"/>
  <c r="AM160" i="35"/>
  <c r="O160" i="37" s="1"/>
  <c r="EV162" i="35"/>
  <c r="AI162" i="35" s="1"/>
  <c r="AN162" i="35"/>
  <c r="P162" i="37" s="1"/>
  <c r="AN159" i="35"/>
  <c r="P159" i="37" s="1"/>
  <c r="EV159" i="35"/>
  <c r="AI159" i="35" s="1"/>
  <c r="AN161" i="35"/>
  <c r="EV161" i="35"/>
  <c r="AI161" i="35" s="1"/>
  <c r="AN163" i="35"/>
  <c r="P163" i="37" s="1"/>
  <c r="EV163" i="35"/>
  <c r="AI163" i="35" s="1"/>
  <c r="EV160" i="35"/>
  <c r="AI160" i="35" s="1"/>
  <c r="AN160" i="35"/>
  <c r="P160" i="37" s="1"/>
  <c r="AL159" i="35"/>
  <c r="N159" i="37" s="1"/>
  <c r="AL161" i="35"/>
  <c r="N161" i="37" s="1"/>
  <c r="AL163" i="35"/>
  <c r="N163" i="37" s="1"/>
  <c r="AL160" i="35"/>
  <c r="N160" i="37" s="1"/>
  <c r="AL162" i="35"/>
  <c r="N162" i="37" s="1"/>
  <c r="AK161" i="35"/>
  <c r="M161" i="37" s="1"/>
  <c r="AK163" i="35"/>
  <c r="M163" i="37" s="1"/>
  <c r="AK160" i="35"/>
  <c r="M160" i="37" s="1"/>
  <c r="AK162" i="35"/>
  <c r="M162" i="37" s="1"/>
  <c r="AK159" i="35"/>
  <c r="M159" i="37" s="1"/>
  <c r="AJ79" i="35"/>
  <c r="L79" i="37" s="1"/>
  <c r="AJ81" i="35"/>
  <c r="L81" i="37" s="1"/>
  <c r="AJ78" i="35"/>
  <c r="L78" i="37" s="1"/>
  <c r="AJ80" i="35"/>
  <c r="L80" i="37" s="1"/>
  <c r="AJ77" i="35"/>
  <c r="L77" i="37" s="1"/>
  <c r="AM80" i="35"/>
  <c r="O80" i="37" s="1"/>
  <c r="AM77" i="35"/>
  <c r="O77" i="37" s="1"/>
  <c r="AM79" i="35"/>
  <c r="O79" i="37" s="1"/>
  <c r="AM81" i="35"/>
  <c r="O81" i="37" s="1"/>
  <c r="AM78" i="35"/>
  <c r="O78" i="37" s="1"/>
  <c r="EV80" i="35"/>
  <c r="AI80" i="35" s="1"/>
  <c r="AN80" i="35"/>
  <c r="P80" i="37" s="1"/>
  <c r="AN77" i="35"/>
  <c r="EV77" i="35"/>
  <c r="AI77" i="35" s="1"/>
  <c r="AN78" i="35"/>
  <c r="P78" i="37" s="1"/>
  <c r="EV78" i="35"/>
  <c r="AI78" i="35" s="1"/>
  <c r="AN79" i="35"/>
  <c r="P79" i="37" s="1"/>
  <c r="EV79" i="35"/>
  <c r="AI79" i="35" s="1"/>
  <c r="AN81" i="35"/>
  <c r="EV81" i="35"/>
  <c r="AI81" i="35" s="1"/>
  <c r="AL77" i="35"/>
  <c r="N77" i="37" s="1"/>
  <c r="AL80" i="35"/>
  <c r="N80" i="37" s="1"/>
  <c r="AL79" i="35"/>
  <c r="N79" i="37" s="1"/>
  <c r="AL81" i="35"/>
  <c r="N81" i="37" s="1"/>
  <c r="AL78" i="35"/>
  <c r="N78" i="37" s="1"/>
  <c r="AK79" i="35"/>
  <c r="M79" i="37" s="1"/>
  <c r="AK81" i="35"/>
  <c r="M81" i="37" s="1"/>
  <c r="AK78" i="35"/>
  <c r="M78" i="37" s="1"/>
  <c r="AK80" i="35"/>
  <c r="M80" i="37" s="1"/>
  <c r="AK77" i="35"/>
  <c r="M77" i="37" s="1"/>
  <c r="AJ120" i="35"/>
  <c r="L120" i="37" s="1"/>
  <c r="AJ122" i="35"/>
  <c r="L122" i="37" s="1"/>
  <c r="AJ119" i="35"/>
  <c r="L119" i="37" s="1"/>
  <c r="AJ121" i="35"/>
  <c r="L121" i="37" s="1"/>
  <c r="AJ118" i="35"/>
  <c r="L118" i="37" s="1"/>
  <c r="AM121" i="35"/>
  <c r="O121" i="37" s="1"/>
  <c r="AM118" i="35"/>
  <c r="O118" i="37" s="1"/>
  <c r="AM120" i="35"/>
  <c r="O120" i="37" s="1"/>
  <c r="AM122" i="35"/>
  <c r="O122" i="37" s="1"/>
  <c r="AM119" i="35"/>
  <c r="O119" i="37" s="1"/>
  <c r="EV121" i="35"/>
  <c r="AI121" i="35" s="1"/>
  <c r="AN121" i="35"/>
  <c r="P121" i="37" s="1"/>
  <c r="EV119" i="35"/>
  <c r="AI119" i="35" s="1"/>
  <c r="AN119" i="35"/>
  <c r="P119" i="37" s="1"/>
  <c r="AN118" i="35"/>
  <c r="P118" i="37" s="1"/>
  <c r="EV118" i="35"/>
  <c r="AI118" i="35" s="1"/>
  <c r="AN120" i="35"/>
  <c r="P120" i="37" s="1"/>
  <c r="EV120" i="35"/>
  <c r="AI120" i="35" s="1"/>
  <c r="EV122" i="35"/>
  <c r="AI122" i="35" s="1"/>
  <c r="AN122" i="35"/>
  <c r="AL118" i="35"/>
  <c r="N118" i="37" s="1"/>
  <c r="AL120" i="35"/>
  <c r="N120" i="37" s="1"/>
  <c r="AL122" i="35"/>
  <c r="N122" i="37" s="1"/>
  <c r="AL119" i="35"/>
  <c r="N119" i="37" s="1"/>
  <c r="AL121" i="35"/>
  <c r="N121" i="37" s="1"/>
  <c r="AK118" i="35"/>
  <c r="M118" i="37" s="1"/>
  <c r="AK120" i="35"/>
  <c r="M120" i="37" s="1"/>
  <c r="AK122" i="35"/>
  <c r="M122" i="37" s="1"/>
  <c r="AK119" i="35"/>
  <c r="M119" i="37" s="1"/>
  <c r="AK121" i="35"/>
  <c r="M121" i="37" s="1"/>
  <c r="EX204" i="35"/>
  <c r="BM102" i="47"/>
  <c r="EX38" i="35"/>
  <c r="EX39" i="35"/>
  <c r="EX118" i="35"/>
  <c r="EX79" i="35"/>
  <c r="EX80" i="35"/>
  <c r="BB117" i="47"/>
  <c r="BB163" i="47"/>
  <c r="BH100" i="47"/>
  <c r="EX77" i="35"/>
  <c r="BH99" i="47"/>
  <c r="AV72" i="47"/>
  <c r="BM99" i="47"/>
  <c r="EX201" i="35"/>
  <c r="EX119" i="35"/>
  <c r="EX122" i="35"/>
  <c r="EX200" i="35"/>
  <c r="BK113" i="47"/>
  <c r="BH102" i="47"/>
  <c r="BM103" i="47"/>
  <c r="EX78" i="35"/>
  <c r="EX36" i="35"/>
  <c r="BP113" i="47"/>
  <c r="BK111" i="47"/>
  <c r="BP111" i="47"/>
  <c r="BB209" i="47"/>
  <c r="EX81" i="35"/>
  <c r="EX162" i="35"/>
  <c r="BK110" i="47"/>
  <c r="EX160" i="35"/>
  <c r="BP110" i="47"/>
  <c r="EX202" i="35"/>
  <c r="BM101" i="47"/>
  <c r="EX40" i="35"/>
  <c r="BH103" i="47"/>
  <c r="BK112" i="47"/>
  <c r="EX37" i="35"/>
  <c r="BH101" i="47"/>
  <c r="BB71" i="47"/>
  <c r="AV71" i="47"/>
  <c r="BP112" i="47"/>
  <c r="EX163" i="35"/>
  <c r="BM100" i="47"/>
  <c r="AV26" i="47"/>
  <c r="AV163" i="47"/>
  <c r="BB26" i="47"/>
  <c r="EX159" i="35"/>
  <c r="EX120" i="35"/>
  <c r="BK109" i="47"/>
  <c r="EX161" i="35"/>
  <c r="EX203" i="35"/>
  <c r="AV209" i="47"/>
  <c r="AV117" i="47"/>
  <c r="BP109" i="47"/>
  <c r="EX121" i="35"/>
  <c r="AW26" i="47" l="1"/>
  <c r="BC26" i="47"/>
  <c r="AW117" i="47"/>
  <c r="BC117" i="47"/>
  <c r="AW163" i="47"/>
  <c r="BC163" i="47"/>
  <c r="AW71" i="47"/>
  <c r="AW72" i="47" s="1"/>
  <c r="BC71" i="47"/>
  <c r="AW209" i="47"/>
  <c r="BC209" i="47"/>
  <c r="I33" i="51"/>
  <c r="I29" i="51"/>
  <c r="I126" i="51"/>
  <c r="H126" i="51" s="1"/>
  <c r="G126" i="51" s="1"/>
  <c r="F126" i="51" s="1"/>
  <c r="I127" i="51"/>
  <c r="H127" i="51" s="1"/>
  <c r="G127" i="51" s="1"/>
  <c r="F127" i="51" s="1"/>
  <c r="I124" i="51"/>
  <c r="H124" i="51" s="1"/>
  <c r="G124" i="51" s="1"/>
  <c r="F124" i="51" s="1"/>
  <c r="I76" i="51"/>
  <c r="H76" i="51" s="1"/>
  <c r="G76" i="51" s="1"/>
  <c r="F76" i="51" s="1"/>
  <c r="I79" i="51"/>
  <c r="H79" i="51" s="1"/>
  <c r="G79" i="51" s="1"/>
  <c r="F79" i="51" s="1"/>
  <c r="I165" i="51"/>
  <c r="I169" i="51"/>
  <c r="I216" i="51"/>
  <c r="H216" i="51" s="1"/>
  <c r="G216" i="51" s="1"/>
  <c r="F216" i="51" s="1"/>
  <c r="I217" i="51"/>
  <c r="H217" i="51" s="1"/>
  <c r="G217" i="51" s="1"/>
  <c r="F217" i="51" s="1"/>
  <c r="I32" i="51"/>
  <c r="I31" i="51"/>
  <c r="I118" i="51"/>
  <c r="H118" i="51" s="1"/>
  <c r="G118" i="51" s="1"/>
  <c r="F118" i="51" s="1"/>
  <c r="I119" i="51"/>
  <c r="H119" i="51" s="1"/>
  <c r="G119" i="51" s="1"/>
  <c r="F119" i="51" s="1"/>
  <c r="I123" i="51"/>
  <c r="H123" i="51" s="1"/>
  <c r="G123" i="51" s="1"/>
  <c r="F123" i="51" s="1"/>
  <c r="I75" i="51"/>
  <c r="H75" i="51" s="1"/>
  <c r="G75" i="51" s="1"/>
  <c r="F75" i="51" s="1"/>
  <c r="I71" i="51"/>
  <c r="H71" i="51" s="1"/>
  <c r="G71" i="51" s="1"/>
  <c r="F71" i="51" s="1"/>
  <c r="I172" i="51"/>
  <c r="I168" i="51"/>
  <c r="I171" i="51"/>
  <c r="I209" i="51"/>
  <c r="H209" i="51" s="1"/>
  <c r="G209" i="51" s="1"/>
  <c r="F209" i="51" s="1"/>
  <c r="I214" i="51"/>
  <c r="H214" i="51" s="1"/>
  <c r="G214" i="51" s="1"/>
  <c r="F214" i="51" s="1"/>
  <c r="I34" i="51"/>
  <c r="I28" i="51"/>
  <c r="I30" i="51"/>
  <c r="I122" i="51"/>
  <c r="H122" i="51" s="1"/>
  <c r="G122" i="51" s="1"/>
  <c r="F122" i="51" s="1"/>
  <c r="I82" i="51"/>
  <c r="H82" i="51" s="1"/>
  <c r="G82" i="51" s="1"/>
  <c r="F82" i="51" s="1"/>
  <c r="I164" i="51"/>
  <c r="I167" i="51"/>
  <c r="I163" i="51"/>
  <c r="H163" i="51" s="1"/>
  <c r="G163" i="51" s="1"/>
  <c r="F163" i="51" s="1"/>
  <c r="I212" i="51"/>
  <c r="H212" i="51" s="1"/>
  <c r="G212" i="51" s="1"/>
  <c r="F212" i="51" s="1"/>
  <c r="I213" i="51"/>
  <c r="H213" i="51" s="1"/>
  <c r="G213" i="51" s="1"/>
  <c r="F213" i="51" s="1"/>
  <c r="I26" i="51"/>
  <c r="H26" i="51" s="1"/>
  <c r="G26" i="51" s="1"/>
  <c r="F26" i="51" s="1"/>
  <c r="I37" i="51"/>
  <c r="I120" i="51"/>
  <c r="H120" i="51" s="1"/>
  <c r="G120" i="51" s="1"/>
  <c r="F120" i="51" s="1"/>
  <c r="I121" i="51"/>
  <c r="H121" i="51" s="1"/>
  <c r="G121" i="51" s="1"/>
  <c r="F121" i="51" s="1"/>
  <c r="I74" i="51"/>
  <c r="H74" i="51" s="1"/>
  <c r="G74" i="51" s="1"/>
  <c r="F74" i="51" s="1"/>
  <c r="I77" i="51"/>
  <c r="H77" i="51" s="1"/>
  <c r="G77" i="51" s="1"/>
  <c r="F77" i="51" s="1"/>
  <c r="I166" i="51"/>
  <c r="I211" i="51"/>
  <c r="H211" i="51" s="1"/>
  <c r="G211" i="51" s="1"/>
  <c r="F211" i="51" s="1"/>
  <c r="I210" i="51"/>
  <c r="H210" i="51" s="1"/>
  <c r="G210" i="51" s="1"/>
  <c r="F210" i="51" s="1"/>
  <c r="I35" i="51"/>
  <c r="I73" i="51"/>
  <c r="H73" i="51" s="1"/>
  <c r="G73" i="51" s="1"/>
  <c r="F73" i="51" s="1"/>
  <c r="AC28" i="51"/>
  <c r="AR27" i="51"/>
  <c r="AB28" i="51"/>
  <c r="AQ27" i="51"/>
  <c r="AC165" i="51"/>
  <c r="AR164" i="51"/>
  <c r="I117" i="51"/>
  <c r="H117" i="51" s="1"/>
  <c r="G117" i="51" s="1"/>
  <c r="F117" i="51" s="1"/>
  <c r="I72" i="51"/>
  <c r="H72" i="51" s="1"/>
  <c r="G72" i="51" s="1"/>
  <c r="F72" i="51" s="1"/>
  <c r="I170" i="51"/>
  <c r="I36" i="51"/>
  <c r="AA165" i="51"/>
  <c r="AP164" i="51"/>
  <c r="AA28" i="51"/>
  <c r="AP27" i="51"/>
  <c r="AB165" i="51"/>
  <c r="AQ164" i="51"/>
  <c r="I125" i="51"/>
  <c r="H125" i="51" s="1"/>
  <c r="G125" i="51" s="1"/>
  <c r="F125" i="51" s="1"/>
  <c r="I80" i="51"/>
  <c r="H80" i="51" s="1"/>
  <c r="G80" i="51" s="1"/>
  <c r="F80" i="51" s="1"/>
  <c r="I78" i="51"/>
  <c r="H78" i="51" s="1"/>
  <c r="G78" i="51" s="1"/>
  <c r="F78" i="51" s="1"/>
  <c r="I27" i="51"/>
  <c r="I81" i="51"/>
  <c r="H81" i="51" s="1"/>
  <c r="G81" i="51" s="1"/>
  <c r="F81" i="51" s="1"/>
  <c r="I215" i="51"/>
  <c r="H215" i="51" s="1"/>
  <c r="G215" i="51" s="1"/>
  <c r="F215" i="51" s="1"/>
  <c r="P161" i="37"/>
  <c r="AI161" i="37" s="1"/>
  <c r="P81" i="37"/>
  <c r="AJ81" i="37" s="1"/>
  <c r="P204" i="37"/>
  <c r="I204" i="46" s="1"/>
  <c r="P77" i="37"/>
  <c r="I77" i="46" s="1"/>
  <c r="P122" i="37"/>
  <c r="AI122" i="37" s="1"/>
  <c r="AC36" i="35"/>
  <c r="AP118" i="35" s="1"/>
  <c r="AC163" i="37"/>
  <c r="AD163" i="37"/>
  <c r="AE163" i="37"/>
  <c r="AF163" i="37"/>
  <c r="AI36" i="35"/>
  <c r="AA38" i="31"/>
  <c r="AI40" i="35"/>
  <c r="AA42" i="31"/>
  <c r="AC38" i="35"/>
  <c r="G79" i="46"/>
  <c r="H40" i="46"/>
  <c r="G39" i="46"/>
  <c r="AI38" i="35"/>
  <c r="AA40" i="31"/>
  <c r="AC40" i="35"/>
  <c r="E38" i="46"/>
  <c r="AC40" i="37"/>
  <c r="AF40" i="37"/>
  <c r="AE40" i="37"/>
  <c r="AD40" i="37"/>
  <c r="AC39" i="35"/>
  <c r="E120" i="46"/>
  <c r="AC120" i="37"/>
  <c r="AF120" i="37"/>
  <c r="AE120" i="37"/>
  <c r="AD120" i="37"/>
  <c r="AA39" i="31"/>
  <c r="AI37" i="35"/>
  <c r="AC38" i="37"/>
  <c r="AD38" i="37"/>
  <c r="AE38" i="37"/>
  <c r="AF38" i="37"/>
  <c r="AC37" i="35"/>
  <c r="AC36" i="37"/>
  <c r="AE36" i="37"/>
  <c r="AD36" i="37"/>
  <c r="AF36" i="37"/>
  <c r="G119" i="46"/>
  <c r="AC202" i="37"/>
  <c r="AE202" i="37"/>
  <c r="AF202" i="37"/>
  <c r="AD202" i="37"/>
  <c r="G200" i="46"/>
  <c r="H36" i="46"/>
  <c r="AC79" i="37"/>
  <c r="AE79" i="37"/>
  <c r="AF79" i="37"/>
  <c r="AD79" i="37"/>
  <c r="F160" i="46"/>
  <c r="AC160" i="37"/>
  <c r="AE160" i="37"/>
  <c r="AF160" i="37"/>
  <c r="AD160" i="37"/>
  <c r="G202" i="46"/>
  <c r="G163" i="46"/>
  <c r="AI39" i="35"/>
  <c r="AA41" i="31"/>
  <c r="BB27" i="47"/>
  <c r="BB28" i="47"/>
  <c r="BP118" i="47"/>
  <c r="BP115" i="47"/>
  <c r="BB164" i="47"/>
  <c r="BO112" i="47"/>
  <c r="AV164" i="47"/>
  <c r="BK118" i="47"/>
  <c r="BB72" i="47"/>
  <c r="BP117" i="47"/>
  <c r="BB211" i="47"/>
  <c r="BI105" i="47"/>
  <c r="BL119" i="47"/>
  <c r="BB118" i="47"/>
  <c r="BK116" i="47"/>
  <c r="BJ110" i="47"/>
  <c r="BN107" i="47"/>
  <c r="BK115" i="47"/>
  <c r="BI109" i="47"/>
  <c r="BH105" i="47"/>
  <c r="BJ109" i="47"/>
  <c r="BL123" i="47"/>
  <c r="BN106" i="47"/>
  <c r="BI108" i="47"/>
  <c r="AV28" i="47"/>
  <c r="BI110" i="47"/>
  <c r="BO111" i="47"/>
  <c r="AV27" i="47"/>
  <c r="BI112" i="47"/>
  <c r="AV118" i="47"/>
  <c r="BI104" i="47"/>
  <c r="AV210" i="47"/>
  <c r="BO109" i="47"/>
  <c r="BP114" i="47"/>
  <c r="BO110" i="47"/>
  <c r="BO113" i="47"/>
  <c r="BH107" i="47"/>
  <c r="BB165" i="47"/>
  <c r="BM108" i="47"/>
  <c r="BQ119" i="47"/>
  <c r="BM105" i="47"/>
  <c r="BH106" i="47"/>
  <c r="BM104" i="47"/>
  <c r="BK114" i="47"/>
  <c r="BN105" i="47"/>
  <c r="BH108" i="47"/>
  <c r="BL120" i="47"/>
  <c r="BQ123" i="47"/>
  <c r="BI106" i="47"/>
  <c r="BK117" i="47"/>
  <c r="BQ120" i="47"/>
  <c r="BI107" i="47"/>
  <c r="BH104" i="47"/>
  <c r="BL121" i="47"/>
  <c r="BL122" i="47"/>
  <c r="BM106" i="47"/>
  <c r="BI111" i="47"/>
  <c r="BM107" i="47"/>
  <c r="BP116" i="47"/>
  <c r="AV73" i="47"/>
  <c r="BJ111" i="47"/>
  <c r="BQ121" i="47"/>
  <c r="BN104" i="47"/>
  <c r="BN108" i="47"/>
  <c r="BQ122" i="47"/>
  <c r="BJ112" i="47"/>
  <c r="BI113" i="47"/>
  <c r="BJ113" i="47"/>
  <c r="AV165" i="47"/>
  <c r="BB210" i="47"/>
  <c r="AW164" i="47" l="1"/>
  <c r="BC27" i="47"/>
  <c r="BC164" i="47"/>
  <c r="BC165" i="47" s="1"/>
  <c r="AW210" i="47"/>
  <c r="BC72" i="47"/>
  <c r="AW118" i="47"/>
  <c r="BC28" i="47"/>
  <c r="AW73" i="47"/>
  <c r="AW165" i="47"/>
  <c r="BC118" i="47"/>
  <c r="BC210" i="47"/>
  <c r="AW27" i="47"/>
  <c r="H164" i="51"/>
  <c r="G164" i="51" s="1"/>
  <c r="F164" i="51" s="1"/>
  <c r="H27" i="51"/>
  <c r="G27" i="51" s="1"/>
  <c r="F27" i="51" s="1"/>
  <c r="AC166" i="51"/>
  <c r="AR165" i="51"/>
  <c r="H165" i="51" s="1"/>
  <c r="AA166" i="51"/>
  <c r="AP165" i="51"/>
  <c r="AB166" i="51"/>
  <c r="AQ165" i="51"/>
  <c r="AB29" i="51"/>
  <c r="AQ28" i="51"/>
  <c r="AA29" i="51"/>
  <c r="AP28" i="51"/>
  <c r="AC29" i="51"/>
  <c r="AR28" i="51"/>
  <c r="H28" i="51" s="1"/>
  <c r="AK161" i="37"/>
  <c r="AL77" i="37"/>
  <c r="AK77" i="37"/>
  <c r="AI204" i="37"/>
  <c r="AJ77" i="37"/>
  <c r="AI77" i="37"/>
  <c r="G77" i="46"/>
  <c r="F161" i="46"/>
  <c r="AI81" i="37"/>
  <c r="AK122" i="37"/>
  <c r="G204" i="46"/>
  <c r="AK204" i="37"/>
  <c r="AJ204" i="37"/>
  <c r="AJ161" i="37"/>
  <c r="I81" i="46"/>
  <c r="E122" i="46"/>
  <c r="AL161" i="37"/>
  <c r="AJ122" i="37"/>
  <c r="I122" i="46"/>
  <c r="I161" i="46"/>
  <c r="AL122" i="37"/>
  <c r="F81" i="46"/>
  <c r="AK81" i="37"/>
  <c r="AL81" i="37"/>
  <c r="AL204" i="37"/>
  <c r="G201" i="46"/>
  <c r="F121" i="46"/>
  <c r="F162" i="46"/>
  <c r="F201" i="46"/>
  <c r="G78" i="46"/>
  <c r="E80" i="46"/>
  <c r="F40" i="46"/>
  <c r="F202" i="46"/>
  <c r="E119" i="46"/>
  <c r="E162" i="46"/>
  <c r="G159" i="46"/>
  <c r="F118" i="46"/>
  <c r="F37" i="46"/>
  <c r="E40" i="46"/>
  <c r="F163" i="46"/>
  <c r="E159" i="46"/>
  <c r="E203" i="46"/>
  <c r="H79" i="46"/>
  <c r="E81" i="46"/>
  <c r="G81" i="46"/>
  <c r="G36" i="46"/>
  <c r="G162" i="46"/>
  <c r="E78" i="46"/>
  <c r="E201" i="46"/>
  <c r="E163" i="46"/>
  <c r="H163" i="46"/>
  <c r="F79" i="46"/>
  <c r="F39" i="46"/>
  <c r="E37" i="46"/>
  <c r="E204" i="46"/>
  <c r="F36" i="46"/>
  <c r="F200" i="46"/>
  <c r="E121" i="46"/>
  <c r="F204" i="46"/>
  <c r="F119" i="46"/>
  <c r="G38" i="46"/>
  <c r="F80" i="46"/>
  <c r="F78" i="46"/>
  <c r="F77" i="46"/>
  <c r="G37" i="46"/>
  <c r="G121" i="46"/>
  <c r="G160" i="46"/>
  <c r="G118" i="46"/>
  <c r="E118" i="46"/>
  <c r="G161" i="46"/>
  <c r="E161" i="46"/>
  <c r="E202" i="46"/>
  <c r="G122" i="46"/>
  <c r="H38" i="46"/>
  <c r="H120" i="46"/>
  <c r="E160" i="46"/>
  <c r="F159" i="46"/>
  <c r="E79" i="46"/>
  <c r="G203" i="46"/>
  <c r="H202" i="46"/>
  <c r="E39" i="46"/>
  <c r="G40" i="46"/>
  <c r="F203" i="46"/>
  <c r="H160" i="46"/>
  <c r="F122" i="46"/>
  <c r="F38" i="46"/>
  <c r="F120" i="46"/>
  <c r="E36" i="46"/>
  <c r="G120" i="46"/>
  <c r="E77" i="46"/>
  <c r="E200" i="46"/>
  <c r="G80" i="46"/>
  <c r="AI80" i="37"/>
  <c r="I80" i="46"/>
  <c r="AI203" i="37"/>
  <c r="I203" i="46"/>
  <c r="AC37" i="37"/>
  <c r="H37" i="46"/>
  <c r="AI120" i="37"/>
  <c r="I120" i="46"/>
  <c r="AC203" i="37"/>
  <c r="H203" i="46"/>
  <c r="AI163" i="37"/>
  <c r="I163" i="46"/>
  <c r="AC161" i="37"/>
  <c r="H161" i="46"/>
  <c r="AI202" i="37"/>
  <c r="I202" i="46"/>
  <c r="AI37" i="37"/>
  <c r="I37" i="46"/>
  <c r="AC162" i="37"/>
  <c r="H162" i="46"/>
  <c r="AC78" i="37"/>
  <c r="H78" i="46"/>
  <c r="AC201" i="37"/>
  <c r="H201" i="46"/>
  <c r="AI162" i="37"/>
  <c r="I162" i="46"/>
  <c r="AI201" i="37"/>
  <c r="I201" i="46"/>
  <c r="AC204" i="37"/>
  <c r="H204" i="46"/>
  <c r="AI39" i="37"/>
  <c r="I39" i="46"/>
  <c r="AC81" i="37"/>
  <c r="H81" i="46"/>
  <c r="AI121" i="37"/>
  <c r="I121" i="46"/>
  <c r="AC39" i="37"/>
  <c r="H39" i="46"/>
  <c r="AC77" i="37"/>
  <c r="H77" i="46"/>
  <c r="AI36" i="37"/>
  <c r="I36" i="46"/>
  <c r="AC119" i="37"/>
  <c r="H119" i="46"/>
  <c r="AI159" i="37"/>
  <c r="I159" i="46"/>
  <c r="AI40" i="37"/>
  <c r="I40" i="46"/>
  <c r="AI79" i="37"/>
  <c r="I79" i="46"/>
  <c r="AI119" i="37"/>
  <c r="I119" i="46"/>
  <c r="AI160" i="37"/>
  <c r="I160" i="46"/>
  <c r="AC200" i="37"/>
  <c r="H200" i="46"/>
  <c r="AC118" i="37"/>
  <c r="H118" i="46"/>
  <c r="AC122" i="37"/>
  <c r="H122" i="46"/>
  <c r="AI200" i="37"/>
  <c r="I200" i="46"/>
  <c r="AI78" i="37"/>
  <c r="I78" i="46"/>
  <c r="AI118" i="37"/>
  <c r="I118" i="46"/>
  <c r="AC80" i="37"/>
  <c r="H80" i="46"/>
  <c r="AC121" i="37"/>
  <c r="H121" i="46"/>
  <c r="AI38" i="37"/>
  <c r="I38" i="46"/>
  <c r="AC159" i="37"/>
  <c r="H159" i="46"/>
  <c r="AP159" i="35"/>
  <c r="AP36" i="35"/>
  <c r="AP200" i="35"/>
  <c r="AP77" i="35"/>
  <c r="AJ202" i="37"/>
  <c r="AK202" i="37"/>
  <c r="AL202" i="37"/>
  <c r="AJ162" i="37"/>
  <c r="AK162" i="37"/>
  <c r="AL162" i="37"/>
  <c r="T38" i="36"/>
  <c r="S161" i="36"/>
  <c r="Q202" i="36"/>
  <c r="U78" i="37"/>
  <c r="Z78" i="37" s="1"/>
  <c r="Q160" i="37"/>
  <c r="V160" i="37" s="1"/>
  <c r="R119" i="37"/>
  <c r="W119" i="37" s="1"/>
  <c r="U79" i="36"/>
  <c r="S38" i="36"/>
  <c r="S120" i="36"/>
  <c r="Q161" i="36"/>
  <c r="T160" i="37"/>
  <c r="Y160" i="37" s="1"/>
  <c r="U119" i="37"/>
  <c r="Z119" i="37" s="1"/>
  <c r="R37" i="37"/>
  <c r="W37" i="37" s="1"/>
  <c r="U120" i="36"/>
  <c r="T202" i="36"/>
  <c r="S79" i="36"/>
  <c r="Q120" i="36"/>
  <c r="T78" i="37"/>
  <c r="Y78" i="37" s="1"/>
  <c r="Q78" i="37"/>
  <c r="V78" i="37" s="1"/>
  <c r="Q37" i="37"/>
  <c r="V37" i="37" s="1"/>
  <c r="U202" i="36"/>
  <c r="T161" i="36"/>
  <c r="Q38" i="36"/>
  <c r="Q79" i="36"/>
  <c r="S160" i="37"/>
  <c r="X160" i="37" s="1"/>
  <c r="T201" i="37"/>
  <c r="Y201" i="37" s="1"/>
  <c r="U37" i="37"/>
  <c r="Z37" i="37" s="1"/>
  <c r="T120" i="36"/>
  <c r="R202" i="36"/>
  <c r="N38" i="36"/>
  <c r="N79" i="36" s="1"/>
  <c r="N120" i="36" s="1"/>
  <c r="N161" i="36" s="1"/>
  <c r="N202" i="36" s="1"/>
  <c r="S78" i="37"/>
  <c r="X78" i="37" s="1"/>
  <c r="T119" i="37"/>
  <c r="Y119" i="37" s="1"/>
  <c r="T37" i="37"/>
  <c r="Y37" i="37" s="1"/>
  <c r="T79" i="36"/>
  <c r="R161" i="36"/>
  <c r="Q201" i="37"/>
  <c r="V201" i="37" s="1"/>
  <c r="R160" i="37"/>
  <c r="W160" i="37" s="1"/>
  <c r="S201" i="37"/>
  <c r="X201" i="37" s="1"/>
  <c r="S37" i="37"/>
  <c r="X37" i="37" s="1"/>
  <c r="R38" i="36"/>
  <c r="R120" i="36"/>
  <c r="U160" i="37"/>
  <c r="Z160" i="37" s="1"/>
  <c r="R78" i="37"/>
  <c r="W78" i="37" s="1"/>
  <c r="S119" i="37"/>
  <c r="X119" i="37" s="1"/>
  <c r="U38" i="36"/>
  <c r="L37" i="35"/>
  <c r="S202" i="36"/>
  <c r="R79" i="36"/>
  <c r="Q119" i="37"/>
  <c r="V119" i="37" s="1"/>
  <c r="U201" i="37"/>
  <c r="Z201" i="37" s="1"/>
  <c r="R201" i="37"/>
  <c r="W201" i="37" s="1"/>
  <c r="U161" i="36"/>
  <c r="AL120" i="37"/>
  <c r="AJ120" i="37"/>
  <c r="AK120" i="37"/>
  <c r="AE162" i="37"/>
  <c r="AD162" i="37"/>
  <c r="AF162" i="37"/>
  <c r="AK79" i="37"/>
  <c r="AL79" i="37"/>
  <c r="AJ79" i="37"/>
  <c r="R160" i="36"/>
  <c r="R37" i="36"/>
  <c r="R77" i="37"/>
  <c r="W77" i="37" s="1"/>
  <c r="S118" i="37"/>
  <c r="X118" i="37" s="1"/>
  <c r="T77" i="37"/>
  <c r="Y77" i="37" s="1"/>
  <c r="U37" i="36"/>
  <c r="L36" i="35"/>
  <c r="R119" i="36"/>
  <c r="Q78" i="36"/>
  <c r="U200" i="37"/>
  <c r="Z200" i="37" s="1"/>
  <c r="R200" i="37"/>
  <c r="W200" i="37" s="1"/>
  <c r="S159" i="37"/>
  <c r="X159" i="37" s="1"/>
  <c r="U201" i="36"/>
  <c r="S201" i="36"/>
  <c r="S78" i="36"/>
  <c r="Q37" i="36"/>
  <c r="Q159" i="37"/>
  <c r="V159" i="37" s="1"/>
  <c r="R118" i="37"/>
  <c r="W118" i="37" s="1"/>
  <c r="S77" i="37"/>
  <c r="X77" i="37" s="1"/>
  <c r="U78" i="36"/>
  <c r="S160" i="36"/>
  <c r="S37" i="36"/>
  <c r="N37" i="36"/>
  <c r="N78" i="36" s="1"/>
  <c r="N119" i="36" s="1"/>
  <c r="N160" i="36" s="1"/>
  <c r="N201" i="36" s="1"/>
  <c r="U118" i="37"/>
  <c r="Z118" i="37" s="1"/>
  <c r="Q200" i="37"/>
  <c r="V200" i="37" s="1"/>
  <c r="U36" i="37"/>
  <c r="Z36" i="37" s="1"/>
  <c r="U160" i="36"/>
  <c r="S119" i="36"/>
  <c r="Q201" i="36"/>
  <c r="T201" i="36"/>
  <c r="Q77" i="37"/>
  <c r="V77" i="37" s="1"/>
  <c r="U159" i="37"/>
  <c r="Z159" i="37" s="1"/>
  <c r="T36" i="37"/>
  <c r="Y36" i="37" s="1"/>
  <c r="U119" i="36"/>
  <c r="T78" i="36"/>
  <c r="Q160" i="36"/>
  <c r="T160" i="36"/>
  <c r="T200" i="37"/>
  <c r="Y200" i="37" s="1"/>
  <c r="Q118" i="37"/>
  <c r="V118" i="37" s="1"/>
  <c r="S36" i="37"/>
  <c r="X36" i="37" s="1"/>
  <c r="T37" i="36"/>
  <c r="Q119" i="36"/>
  <c r="T119" i="36"/>
  <c r="T118" i="37"/>
  <c r="Y118" i="37" s="1"/>
  <c r="U77" i="37"/>
  <c r="R36" i="37"/>
  <c r="W36" i="37" s="1"/>
  <c r="R201" i="36"/>
  <c r="R78" i="36"/>
  <c r="R159" i="37"/>
  <c r="W159" i="37" s="1"/>
  <c r="S200" i="37"/>
  <c r="X200" i="37" s="1"/>
  <c r="T159" i="37"/>
  <c r="Y159" i="37" s="1"/>
  <c r="Q36" i="37"/>
  <c r="V36" i="37" s="1"/>
  <c r="T204" i="36"/>
  <c r="T40" i="36"/>
  <c r="Q122" i="36"/>
  <c r="U203" i="37"/>
  <c r="Z203" i="37" s="1"/>
  <c r="R203" i="37"/>
  <c r="W203" i="37" s="1"/>
  <c r="U39" i="37"/>
  <c r="Z39" i="37" s="1"/>
  <c r="U163" i="36"/>
  <c r="T163" i="36"/>
  <c r="R204" i="36"/>
  <c r="Q81" i="36"/>
  <c r="Q162" i="37"/>
  <c r="V162" i="37" s="1"/>
  <c r="R121" i="37"/>
  <c r="W121" i="37" s="1"/>
  <c r="T39" i="37"/>
  <c r="Y39" i="37" s="1"/>
  <c r="U81" i="36"/>
  <c r="T122" i="36"/>
  <c r="R163" i="36"/>
  <c r="R40" i="36"/>
  <c r="U121" i="37"/>
  <c r="Z121" i="37" s="1"/>
  <c r="Q203" i="37"/>
  <c r="V203" i="37" s="1"/>
  <c r="S39" i="37"/>
  <c r="X39" i="37" s="1"/>
  <c r="T81" i="36"/>
  <c r="R122" i="36"/>
  <c r="Q40" i="36"/>
  <c r="Q80" i="37"/>
  <c r="V80" i="37" s="1"/>
  <c r="U162" i="37"/>
  <c r="Z162" i="37" s="1"/>
  <c r="R39" i="37"/>
  <c r="W39" i="37" s="1"/>
  <c r="S204" i="36"/>
  <c r="R81" i="36"/>
  <c r="S162" i="37"/>
  <c r="X162" i="37" s="1"/>
  <c r="T203" i="37"/>
  <c r="Y203" i="37" s="1"/>
  <c r="Q121" i="37"/>
  <c r="V121" i="37" s="1"/>
  <c r="Q39" i="37"/>
  <c r="V39" i="37" s="1"/>
  <c r="S163" i="36"/>
  <c r="S40" i="36"/>
  <c r="S80" i="37"/>
  <c r="X80" i="37" s="1"/>
  <c r="T121" i="37"/>
  <c r="Y121" i="37" s="1"/>
  <c r="U80" i="37"/>
  <c r="Z80" i="37" s="1"/>
  <c r="U40" i="36"/>
  <c r="L39" i="35"/>
  <c r="S122" i="36"/>
  <c r="Q204" i="36"/>
  <c r="R162" i="37"/>
  <c r="W162" i="37" s="1"/>
  <c r="S203" i="37"/>
  <c r="X203" i="37" s="1"/>
  <c r="T162" i="37"/>
  <c r="Y162" i="37" s="1"/>
  <c r="U204" i="36"/>
  <c r="N40" i="36"/>
  <c r="N81" i="36" s="1"/>
  <c r="N122" i="36" s="1"/>
  <c r="N163" i="36" s="1"/>
  <c r="N204" i="36" s="1"/>
  <c r="S81" i="36"/>
  <c r="Q163" i="36"/>
  <c r="R80" i="37"/>
  <c r="W80" i="37" s="1"/>
  <c r="S121" i="37"/>
  <c r="X121" i="37" s="1"/>
  <c r="T80" i="37"/>
  <c r="Y80" i="37" s="1"/>
  <c r="U122" i="36"/>
  <c r="AJ201" i="37"/>
  <c r="AK201" i="37"/>
  <c r="AL201" i="37"/>
  <c r="AP162" i="35"/>
  <c r="AP80" i="35"/>
  <c r="AP203" i="35"/>
  <c r="AP39" i="35"/>
  <c r="AP121" i="35"/>
  <c r="AL203" i="37"/>
  <c r="AJ203" i="37"/>
  <c r="AK203" i="37"/>
  <c r="AD122" i="37"/>
  <c r="AE122" i="37"/>
  <c r="AF122" i="37"/>
  <c r="AP120" i="35"/>
  <c r="AP38" i="35"/>
  <c r="AP202" i="35"/>
  <c r="AP79" i="35"/>
  <c r="AP161" i="35"/>
  <c r="AF78" i="37"/>
  <c r="AD78" i="37"/>
  <c r="AE78" i="37"/>
  <c r="AL78" i="37"/>
  <c r="AJ78" i="37"/>
  <c r="AK78" i="37"/>
  <c r="AJ118" i="37"/>
  <c r="AK118" i="37"/>
  <c r="AL118" i="37"/>
  <c r="AF121" i="37"/>
  <c r="AE121" i="37"/>
  <c r="AD121" i="37"/>
  <c r="AE119" i="37"/>
  <c r="AD119" i="37"/>
  <c r="AF119" i="37"/>
  <c r="AP78" i="35"/>
  <c r="AP37" i="35"/>
  <c r="AP160" i="35"/>
  <c r="AP119" i="35"/>
  <c r="AP201" i="35"/>
  <c r="AD204" i="37"/>
  <c r="AE204" i="37"/>
  <c r="AF204" i="37"/>
  <c r="AP40" i="35"/>
  <c r="AP81" i="35"/>
  <c r="AP122" i="35"/>
  <c r="AP163" i="35"/>
  <c r="AP204" i="35"/>
  <c r="AJ39" i="37"/>
  <c r="AK39" i="37"/>
  <c r="AL39" i="37"/>
  <c r="Q41" i="36"/>
  <c r="Q82" i="36"/>
  <c r="R41" i="36"/>
  <c r="T81" i="37"/>
  <c r="Y81" i="37" s="1"/>
  <c r="Q81" i="37"/>
  <c r="V81" i="37" s="1"/>
  <c r="U40" i="37"/>
  <c r="Z40" i="37" s="1"/>
  <c r="R205" i="36"/>
  <c r="N41" i="36"/>
  <c r="N82" i="36" s="1"/>
  <c r="N123" i="36" s="1"/>
  <c r="N164" i="36" s="1"/>
  <c r="N205" i="36" s="1"/>
  <c r="R204" i="37"/>
  <c r="W204" i="37" s="1"/>
  <c r="S163" i="37"/>
  <c r="X163" i="37" s="1"/>
  <c r="T204" i="37"/>
  <c r="Y204" i="37" s="1"/>
  <c r="T40" i="37"/>
  <c r="Y40" i="37" s="1"/>
  <c r="R164" i="36"/>
  <c r="T41" i="36"/>
  <c r="R122" i="37"/>
  <c r="W122" i="37" s="1"/>
  <c r="S81" i="37"/>
  <c r="X81" i="37" s="1"/>
  <c r="T122" i="37"/>
  <c r="Y122" i="37" s="1"/>
  <c r="U41" i="36"/>
  <c r="L40" i="35"/>
  <c r="R123" i="36"/>
  <c r="S41" i="36"/>
  <c r="Q204" i="37"/>
  <c r="V204" i="37" s="1"/>
  <c r="R163" i="37"/>
  <c r="W163" i="37" s="1"/>
  <c r="S204" i="37"/>
  <c r="X204" i="37" s="1"/>
  <c r="U82" i="36"/>
  <c r="S205" i="36"/>
  <c r="R82" i="36"/>
  <c r="T205" i="36"/>
  <c r="U163" i="37"/>
  <c r="Z163" i="37" s="1"/>
  <c r="R81" i="37"/>
  <c r="W81" i="37" s="1"/>
  <c r="S122" i="37"/>
  <c r="X122" i="37" s="1"/>
  <c r="U123" i="36"/>
  <c r="S164" i="36"/>
  <c r="Q205" i="36"/>
  <c r="T164" i="36"/>
  <c r="Q122" i="37"/>
  <c r="V122" i="37" s="1"/>
  <c r="U204" i="37"/>
  <c r="Z204" i="37" s="1"/>
  <c r="S40" i="37"/>
  <c r="X40" i="37" s="1"/>
  <c r="U205" i="36"/>
  <c r="S123" i="36"/>
  <c r="Q164" i="36"/>
  <c r="T123" i="36"/>
  <c r="U81" i="37"/>
  <c r="Q163" i="37"/>
  <c r="V163" i="37" s="1"/>
  <c r="R40" i="37"/>
  <c r="W40" i="37" s="1"/>
  <c r="U164" i="36"/>
  <c r="S82" i="36"/>
  <c r="Q123" i="36"/>
  <c r="T82" i="36"/>
  <c r="T163" i="37"/>
  <c r="Y163" i="37" s="1"/>
  <c r="U122" i="37"/>
  <c r="Z122" i="37" s="1"/>
  <c r="Q40" i="37"/>
  <c r="V40" i="37" s="1"/>
  <c r="AK121" i="37"/>
  <c r="AL121" i="37"/>
  <c r="AJ121" i="37"/>
  <c r="AE201" i="37"/>
  <c r="AF201" i="37"/>
  <c r="AD201" i="37"/>
  <c r="AK160" i="37"/>
  <c r="AL160" i="37"/>
  <c r="AJ160" i="37"/>
  <c r="AF118" i="37"/>
  <c r="AD118" i="37"/>
  <c r="AE118" i="37"/>
  <c r="AD37" i="37"/>
  <c r="AF37" i="37"/>
  <c r="AE37" i="37"/>
  <c r="AL40" i="37"/>
  <c r="AJ40" i="37"/>
  <c r="AK40" i="37"/>
  <c r="R162" i="36"/>
  <c r="S39" i="36"/>
  <c r="T202" i="37"/>
  <c r="Y202" i="37" s="1"/>
  <c r="Q120" i="37"/>
  <c r="V120" i="37" s="1"/>
  <c r="U202" i="37"/>
  <c r="Z202" i="37" s="1"/>
  <c r="Q38" i="37"/>
  <c r="V38" i="37" s="1"/>
  <c r="R121" i="36"/>
  <c r="R39" i="36"/>
  <c r="T120" i="37"/>
  <c r="Y120" i="37" s="1"/>
  <c r="U79" i="37"/>
  <c r="Z79" i="37" s="1"/>
  <c r="Q161" i="37"/>
  <c r="V161" i="37" s="1"/>
  <c r="U39" i="36"/>
  <c r="L38" i="35"/>
  <c r="R80" i="36"/>
  <c r="Q39" i="36"/>
  <c r="S202" i="37"/>
  <c r="X202" i="37" s="1"/>
  <c r="T161" i="37"/>
  <c r="Y161" i="37" s="1"/>
  <c r="U120" i="37"/>
  <c r="Z120" i="37" s="1"/>
  <c r="U203" i="36"/>
  <c r="S203" i="36"/>
  <c r="Q203" i="36"/>
  <c r="T203" i="36"/>
  <c r="S120" i="37"/>
  <c r="X120" i="37" s="1"/>
  <c r="T79" i="37"/>
  <c r="Y79" i="37" s="1"/>
  <c r="Q79" i="37"/>
  <c r="V79" i="37" s="1"/>
  <c r="U162" i="36"/>
  <c r="S162" i="36"/>
  <c r="Q162" i="36"/>
  <c r="T162" i="36"/>
  <c r="R202" i="37"/>
  <c r="W202" i="37" s="1"/>
  <c r="S161" i="37"/>
  <c r="X161" i="37" s="1"/>
  <c r="U38" i="37"/>
  <c r="Z38" i="37" s="1"/>
  <c r="U121" i="36"/>
  <c r="S121" i="36"/>
  <c r="Q121" i="36"/>
  <c r="T121" i="36"/>
  <c r="R120" i="37"/>
  <c r="W120" i="37" s="1"/>
  <c r="S79" i="37"/>
  <c r="X79" i="37" s="1"/>
  <c r="T38" i="37"/>
  <c r="Y38" i="37" s="1"/>
  <c r="U80" i="36"/>
  <c r="S80" i="36"/>
  <c r="Q80" i="36"/>
  <c r="T80" i="36"/>
  <c r="Q202" i="37"/>
  <c r="V202" i="37" s="1"/>
  <c r="R161" i="37"/>
  <c r="W161" i="37" s="1"/>
  <c r="S38" i="37"/>
  <c r="X38" i="37" s="1"/>
  <c r="R203" i="36"/>
  <c r="T39" i="36"/>
  <c r="N39" i="36"/>
  <c r="N80" i="36" s="1"/>
  <c r="N121" i="36" s="1"/>
  <c r="N162" i="36" s="1"/>
  <c r="N203" i="36" s="1"/>
  <c r="U161" i="37"/>
  <c r="Z161" i="37" s="1"/>
  <c r="R79" i="37"/>
  <c r="W79" i="37" s="1"/>
  <c r="R38" i="37"/>
  <c r="W38" i="37" s="1"/>
  <c r="AE203" i="37"/>
  <c r="AF203" i="37"/>
  <c r="AD203" i="37"/>
  <c r="AD39" i="37"/>
  <c r="AE39" i="37"/>
  <c r="AF39" i="37"/>
  <c r="AL163" i="37"/>
  <c r="AJ163" i="37"/>
  <c r="AK163" i="37"/>
  <c r="AL200" i="37"/>
  <c r="AJ200" i="37"/>
  <c r="AK200" i="37"/>
  <c r="AF81" i="37"/>
  <c r="AD81" i="37"/>
  <c r="AE81" i="37"/>
  <c r="AK36" i="37"/>
  <c r="AL36" i="37"/>
  <c r="AJ36" i="37"/>
  <c r="AL38" i="37"/>
  <c r="AJ38" i="37"/>
  <c r="AK38" i="37"/>
  <c r="AK159" i="37"/>
  <c r="AL159" i="37"/>
  <c r="AJ159" i="37"/>
  <c r="AE161" i="37"/>
  <c r="AD161" i="37"/>
  <c r="AF161" i="37"/>
  <c r="AL119" i="37"/>
  <c r="AK119" i="37"/>
  <c r="AJ119" i="37"/>
  <c r="AK37" i="37"/>
  <c r="AJ37" i="37"/>
  <c r="AL37" i="37"/>
  <c r="AE77" i="37"/>
  <c r="AF77" i="37"/>
  <c r="AD77" i="37"/>
  <c r="AD159" i="37"/>
  <c r="AE159" i="37"/>
  <c r="AF159" i="37"/>
  <c r="AL80" i="37"/>
  <c r="AK80" i="37"/>
  <c r="AJ80" i="37"/>
  <c r="AF80" i="37"/>
  <c r="AD80" i="37"/>
  <c r="AE80" i="37"/>
  <c r="AF200" i="37"/>
  <c r="AE200" i="37"/>
  <c r="AD200" i="37"/>
  <c r="AV211" i="47"/>
  <c r="BN109" i="47"/>
  <c r="BQ124" i="47"/>
  <c r="BP126" i="47"/>
  <c r="BO114" i="47"/>
  <c r="BP123" i="47"/>
  <c r="BM118" i="47"/>
  <c r="BI118" i="47"/>
  <c r="BB166" i="47"/>
  <c r="BB73" i="47"/>
  <c r="BI117" i="47"/>
  <c r="BP122" i="47"/>
  <c r="BB29" i="47"/>
  <c r="BP125" i="47"/>
  <c r="BK119" i="47"/>
  <c r="BK121" i="47"/>
  <c r="BK123" i="47"/>
  <c r="BK122" i="47"/>
  <c r="BK120" i="47"/>
  <c r="BH111" i="47"/>
  <c r="BM109" i="47"/>
  <c r="BM111" i="47"/>
  <c r="BM112" i="47"/>
  <c r="BM113" i="47"/>
  <c r="BM110" i="47"/>
  <c r="BJ117" i="47"/>
  <c r="BL125" i="47"/>
  <c r="BM117" i="47"/>
  <c r="BH109" i="47"/>
  <c r="BJ115" i="47"/>
  <c r="BK125" i="47"/>
  <c r="BO116" i="47"/>
  <c r="BJ114" i="47"/>
  <c r="BI114" i="47"/>
  <c r="BL126" i="47"/>
  <c r="AV29" i="47"/>
  <c r="AV167" i="47"/>
  <c r="BL128" i="47"/>
  <c r="BH112" i="47"/>
  <c r="BJ116" i="47"/>
  <c r="BK127" i="47"/>
  <c r="BM116" i="47"/>
  <c r="BK126" i="47"/>
  <c r="BO115" i="47"/>
  <c r="BL124" i="47"/>
  <c r="BM114" i="47"/>
  <c r="BL127" i="47"/>
  <c r="AV212" i="47"/>
  <c r="BK124" i="47"/>
  <c r="BO117" i="47"/>
  <c r="BP127" i="47"/>
  <c r="BQ126" i="47"/>
  <c r="BP120" i="47"/>
  <c r="BI116" i="47"/>
  <c r="BJ118" i="47"/>
  <c r="BP121" i="47"/>
  <c r="AV166" i="47"/>
  <c r="BB74" i="47"/>
  <c r="BH110" i="47"/>
  <c r="BN110" i="47"/>
  <c r="BN113" i="47"/>
  <c r="BN112" i="47"/>
  <c r="BI115" i="47"/>
  <c r="BN111" i="47"/>
  <c r="BB119" i="47"/>
  <c r="BP119" i="47"/>
  <c r="BB212" i="47"/>
  <c r="BP128" i="47"/>
  <c r="BQ128" i="47"/>
  <c r="BM115" i="47"/>
  <c r="BB213" i="47"/>
  <c r="AV74" i="47"/>
  <c r="AV119" i="47"/>
  <c r="BQ125" i="47"/>
  <c r="BP124" i="47"/>
  <c r="BO118" i="47"/>
  <c r="BH113" i="47"/>
  <c r="BK128" i="47"/>
  <c r="BQ127" i="47"/>
  <c r="BC73" i="47" l="1"/>
  <c r="AW211" i="47"/>
  <c r="BC29" i="47"/>
  <c r="AW119" i="47"/>
  <c r="AW74" i="47"/>
  <c r="BC74" i="47"/>
  <c r="BC166" i="47"/>
  <c r="BC119" i="47"/>
  <c r="AW28" i="47"/>
  <c r="G28" i="51"/>
  <c r="F28" i="51" s="1"/>
  <c r="AW212" i="47"/>
  <c r="BC211" i="47"/>
  <c r="AW166" i="47"/>
  <c r="AA167" i="51"/>
  <c r="AP166" i="51"/>
  <c r="AB30" i="51"/>
  <c r="AQ29" i="51"/>
  <c r="AB167" i="51"/>
  <c r="AQ166" i="51"/>
  <c r="AC30" i="51"/>
  <c r="AR29" i="51"/>
  <c r="H29" i="51" s="1"/>
  <c r="G165" i="51"/>
  <c r="F165" i="51" s="1"/>
  <c r="AA30" i="51"/>
  <c r="AP29" i="51"/>
  <c r="AC167" i="51"/>
  <c r="AR166" i="51"/>
  <c r="H166" i="51" s="1"/>
  <c r="L38" i="46"/>
  <c r="L120" i="46"/>
  <c r="T120" i="46" s="1"/>
  <c r="L122" i="46"/>
  <c r="T122" i="46" s="1"/>
  <c r="L118" i="46"/>
  <c r="T118" i="46" s="1"/>
  <c r="L79" i="46"/>
  <c r="L37" i="46"/>
  <c r="T37" i="46" s="1"/>
  <c r="L160" i="46"/>
  <c r="T160" i="46" s="1"/>
  <c r="L81" i="46"/>
  <c r="T81" i="46" s="1"/>
  <c r="L200" i="46"/>
  <c r="T200" i="46" s="1"/>
  <c r="L162" i="46"/>
  <c r="L77" i="46"/>
  <c r="T77" i="46" s="1"/>
  <c r="L121" i="46"/>
  <c r="L163" i="46"/>
  <c r="T163" i="46" s="1"/>
  <c r="L203" i="46"/>
  <c r="T203" i="46" s="1"/>
  <c r="L119" i="46"/>
  <c r="L39" i="46"/>
  <c r="T39" i="46" s="1"/>
  <c r="L201" i="46"/>
  <c r="T201" i="46" s="1"/>
  <c r="L159" i="46"/>
  <c r="L36" i="46"/>
  <c r="L202" i="46"/>
  <c r="T202" i="46" s="1"/>
  <c r="L78" i="46"/>
  <c r="T78" i="46" s="1"/>
  <c r="L161" i="46"/>
  <c r="L204" i="46"/>
  <c r="L40" i="46"/>
  <c r="L80" i="46"/>
  <c r="T80" i="46" s="1"/>
  <c r="Z81" i="37"/>
  <c r="V164" i="36"/>
  <c r="AA164" i="36" s="1"/>
  <c r="V161" i="36"/>
  <c r="AA161" i="36" s="1"/>
  <c r="V162" i="36"/>
  <c r="AA162" i="36" s="1"/>
  <c r="V163" i="36"/>
  <c r="AA163" i="36" s="1"/>
  <c r="V160" i="36"/>
  <c r="AA160" i="36" s="1"/>
  <c r="X120" i="36"/>
  <c r="AC120" i="36" s="1"/>
  <c r="X123" i="36"/>
  <c r="AC123" i="36" s="1"/>
  <c r="X122" i="36"/>
  <c r="AC122" i="36" s="1"/>
  <c r="X119" i="36"/>
  <c r="AC119" i="36" s="1"/>
  <c r="X121" i="36"/>
  <c r="AC121" i="36" s="1"/>
  <c r="Z79" i="36"/>
  <c r="AE79" i="36" s="1"/>
  <c r="Z78" i="36"/>
  <c r="AE78" i="36" s="1"/>
  <c r="Z81" i="36"/>
  <c r="AE81" i="36" s="1"/>
  <c r="Z82" i="36"/>
  <c r="AE82" i="36" s="1"/>
  <c r="Z80" i="36"/>
  <c r="AE80" i="36" s="1"/>
  <c r="Y120" i="36"/>
  <c r="AD120" i="36" s="1"/>
  <c r="Y121" i="36"/>
  <c r="AD121" i="36" s="1"/>
  <c r="Y123" i="36"/>
  <c r="AD123" i="36" s="1"/>
  <c r="Y122" i="36"/>
  <c r="AD122" i="36" s="1"/>
  <c r="Y119" i="36"/>
  <c r="AD119" i="36" s="1"/>
  <c r="Y82" i="36"/>
  <c r="AD82" i="36" s="1"/>
  <c r="Y79" i="36"/>
  <c r="AD79" i="36" s="1"/>
  <c r="Y81" i="36"/>
  <c r="AD81" i="36" s="1"/>
  <c r="Y78" i="36"/>
  <c r="AD78" i="36" s="1"/>
  <c r="Y80" i="36"/>
  <c r="AD80" i="36" s="1"/>
  <c r="Z161" i="36"/>
  <c r="AE161" i="36" s="1"/>
  <c r="Z162" i="36"/>
  <c r="AE162" i="36" s="1"/>
  <c r="Z164" i="36"/>
  <c r="AE164" i="36" s="1"/>
  <c r="Z163" i="36"/>
  <c r="AE163" i="36" s="1"/>
  <c r="Z160" i="36"/>
  <c r="AE160" i="36" s="1"/>
  <c r="V122" i="36"/>
  <c r="AA122" i="36" s="1"/>
  <c r="V120" i="36"/>
  <c r="AA120" i="36" s="1"/>
  <c r="V123" i="36"/>
  <c r="AA123" i="36" s="1"/>
  <c r="V121" i="36"/>
  <c r="AA121" i="36" s="1"/>
  <c r="V119" i="36"/>
  <c r="AA119" i="36" s="1"/>
  <c r="Z120" i="36"/>
  <c r="AE120" i="36" s="1"/>
  <c r="Z121" i="36"/>
  <c r="AE121" i="36" s="1"/>
  <c r="Z119" i="36"/>
  <c r="AE119" i="36" s="1"/>
  <c r="Z123" i="36"/>
  <c r="AE123" i="36" s="1"/>
  <c r="Z122" i="36"/>
  <c r="AE122" i="36" s="1"/>
  <c r="W39" i="36"/>
  <c r="AB39" i="36" s="1"/>
  <c r="W41" i="36"/>
  <c r="AB41" i="36" s="1"/>
  <c r="W40" i="36"/>
  <c r="AB40" i="36" s="1"/>
  <c r="W37" i="36"/>
  <c r="AB37" i="36" s="1"/>
  <c r="W38" i="36"/>
  <c r="AB38" i="36" s="1"/>
  <c r="Y41" i="36"/>
  <c r="AD41" i="36" s="1"/>
  <c r="Y37" i="36"/>
  <c r="AD37" i="36" s="1"/>
  <c r="Y39" i="36"/>
  <c r="AD39" i="36" s="1"/>
  <c r="Y38" i="36"/>
  <c r="AD38" i="36" s="1"/>
  <c r="Y40" i="36"/>
  <c r="AD40" i="36" s="1"/>
  <c r="V78" i="36"/>
  <c r="AA78" i="36" s="1"/>
  <c r="V79" i="36"/>
  <c r="AA79" i="36" s="1"/>
  <c r="V82" i="36"/>
  <c r="AA82" i="36" s="1"/>
  <c r="V80" i="36"/>
  <c r="AA80" i="36" s="1"/>
  <c r="V81" i="36"/>
  <c r="AA81" i="36" s="1"/>
  <c r="W162" i="36"/>
  <c r="AB162" i="36" s="1"/>
  <c r="W160" i="36"/>
  <c r="AB160" i="36" s="1"/>
  <c r="W163" i="36"/>
  <c r="AB163" i="36" s="1"/>
  <c r="W164" i="36"/>
  <c r="AB164" i="36" s="1"/>
  <c r="W161" i="36"/>
  <c r="AB161" i="36" s="1"/>
  <c r="W82" i="36"/>
  <c r="AB82" i="36" s="1"/>
  <c r="W78" i="36"/>
  <c r="AB78" i="36" s="1"/>
  <c r="W81" i="36"/>
  <c r="AB81" i="36" s="1"/>
  <c r="W80" i="36"/>
  <c r="AB80" i="36" s="1"/>
  <c r="W79" i="36"/>
  <c r="AB79" i="36" s="1"/>
  <c r="V40" i="36"/>
  <c r="AA40" i="36" s="1"/>
  <c r="V39" i="36"/>
  <c r="AA39" i="36" s="1"/>
  <c r="V37" i="36"/>
  <c r="AA37" i="36" s="1"/>
  <c r="V38" i="36"/>
  <c r="AA38" i="36" s="1"/>
  <c r="V41" i="36"/>
  <c r="AA41" i="36" s="1"/>
  <c r="W120" i="36"/>
  <c r="AB120" i="36" s="1"/>
  <c r="W121" i="36"/>
  <c r="AB121" i="36" s="1"/>
  <c r="W122" i="36"/>
  <c r="AB122" i="36" s="1"/>
  <c r="W123" i="36"/>
  <c r="AB123" i="36" s="1"/>
  <c r="W119" i="36"/>
  <c r="AB119" i="36" s="1"/>
  <c r="W203" i="36"/>
  <c r="AB203" i="36" s="1"/>
  <c r="W202" i="36"/>
  <c r="AB202" i="36" s="1"/>
  <c r="W201" i="36"/>
  <c r="AB201" i="36" s="1"/>
  <c r="W205" i="36"/>
  <c r="AB205" i="36" s="1"/>
  <c r="W204" i="36"/>
  <c r="AB204" i="36" s="1"/>
  <c r="X78" i="36"/>
  <c r="AC78" i="36" s="1"/>
  <c r="X82" i="36"/>
  <c r="AC82" i="36" s="1"/>
  <c r="X81" i="36"/>
  <c r="AC81" i="36" s="1"/>
  <c r="X80" i="36"/>
  <c r="AC80" i="36" s="1"/>
  <c r="X79" i="36"/>
  <c r="AC79" i="36" s="1"/>
  <c r="Y202" i="36"/>
  <c r="AD202" i="36" s="1"/>
  <c r="Y201" i="36"/>
  <c r="AD201" i="36" s="1"/>
  <c r="Y204" i="36"/>
  <c r="AD204" i="36" s="1"/>
  <c r="Y205" i="36"/>
  <c r="AD205" i="36" s="1"/>
  <c r="Y203" i="36"/>
  <c r="AD203" i="36" s="1"/>
  <c r="X37" i="36"/>
  <c r="AC37" i="36" s="1"/>
  <c r="X41" i="36"/>
  <c r="AC41" i="36" s="1"/>
  <c r="X39" i="36"/>
  <c r="AC39" i="36" s="1"/>
  <c r="X38" i="36"/>
  <c r="AC38" i="36" s="1"/>
  <c r="X40" i="36"/>
  <c r="AC40" i="36" s="1"/>
  <c r="X201" i="36"/>
  <c r="AC201" i="36" s="1"/>
  <c r="X205" i="36"/>
  <c r="AC205" i="36" s="1"/>
  <c r="X203" i="36"/>
  <c r="AC203" i="36" s="1"/>
  <c r="X204" i="36"/>
  <c r="AC204" i="36" s="1"/>
  <c r="X202" i="36"/>
  <c r="AC202" i="36" s="1"/>
  <c r="Z41" i="36"/>
  <c r="AE41" i="36" s="1"/>
  <c r="Z38" i="36"/>
  <c r="AE38" i="36" s="1"/>
  <c r="Z39" i="36"/>
  <c r="AE39" i="36" s="1"/>
  <c r="Z37" i="36"/>
  <c r="AE37" i="36" s="1"/>
  <c r="Z40" i="36"/>
  <c r="AE40" i="36" s="1"/>
  <c r="Z77" i="37"/>
  <c r="Y161" i="36"/>
  <c r="AD161" i="36" s="1"/>
  <c r="Y162" i="36"/>
  <c r="AD162" i="36" s="1"/>
  <c r="Y160" i="36"/>
  <c r="AD160" i="36" s="1"/>
  <c r="Y164" i="36"/>
  <c r="AD164" i="36" s="1"/>
  <c r="Y163" i="36"/>
  <c r="AD163" i="36" s="1"/>
  <c r="V201" i="36"/>
  <c r="AA201" i="36" s="1"/>
  <c r="V205" i="36"/>
  <c r="AA205" i="36" s="1"/>
  <c r="V203" i="36"/>
  <c r="AA203" i="36" s="1"/>
  <c r="V202" i="36"/>
  <c r="AA202" i="36" s="1"/>
  <c r="V204" i="36"/>
  <c r="AA204" i="36" s="1"/>
  <c r="X160" i="36"/>
  <c r="AC160" i="36" s="1"/>
  <c r="X163" i="36"/>
  <c r="AC163" i="36" s="1"/>
  <c r="X161" i="36"/>
  <c r="AC161" i="36" s="1"/>
  <c r="X162" i="36"/>
  <c r="AC162" i="36" s="1"/>
  <c r="X164" i="36"/>
  <c r="AC164" i="36" s="1"/>
  <c r="Z203" i="36"/>
  <c r="AE203" i="36" s="1"/>
  <c r="Z205" i="36"/>
  <c r="AE205" i="36" s="1"/>
  <c r="Z204" i="36"/>
  <c r="AE204" i="36" s="1"/>
  <c r="Z202" i="36"/>
  <c r="AE202" i="36" s="1"/>
  <c r="Z201" i="36"/>
  <c r="AE201" i="36" s="1"/>
  <c r="BN118" i="47"/>
  <c r="BN116" i="47"/>
  <c r="BN115" i="47"/>
  <c r="BN117" i="47"/>
  <c r="BN114" i="47"/>
  <c r="BL134" i="47"/>
  <c r="BI121" i="47"/>
  <c r="AV120" i="47"/>
  <c r="BO120" i="47"/>
  <c r="BB214" i="47"/>
  <c r="BH116" i="47"/>
  <c r="BL130" i="47"/>
  <c r="BL131" i="47"/>
  <c r="BL129" i="47"/>
  <c r="BL132" i="47"/>
  <c r="BL133" i="47"/>
  <c r="BB120" i="47"/>
  <c r="BL138" i="47"/>
  <c r="BK132" i="47"/>
  <c r="BQ133" i="47"/>
  <c r="BL137" i="47"/>
  <c r="BQ130" i="47"/>
  <c r="BJ119" i="47"/>
  <c r="BL135" i="47"/>
  <c r="AV30" i="47"/>
  <c r="BP130" i="47"/>
  <c r="BM121" i="47"/>
  <c r="BO122" i="47"/>
  <c r="BM123" i="47"/>
  <c r="BJ123" i="47"/>
  <c r="BN122" i="47"/>
  <c r="BH115" i="47"/>
  <c r="BK129" i="47"/>
  <c r="BO119" i="47"/>
  <c r="BP132" i="47"/>
  <c r="BK131" i="47"/>
  <c r="BO121" i="47"/>
  <c r="AV213" i="47"/>
  <c r="BH118" i="47"/>
  <c r="BO123" i="47"/>
  <c r="BK133" i="47"/>
  <c r="BI122" i="47"/>
  <c r="BM119" i="47"/>
  <c r="BJ122" i="47"/>
  <c r="BN119" i="47"/>
  <c r="BQ132" i="47"/>
  <c r="BI120" i="47"/>
  <c r="BM120" i="47"/>
  <c r="BQ129" i="47"/>
  <c r="BK130" i="47"/>
  <c r="BQ131" i="47"/>
  <c r="BH114" i="47"/>
  <c r="BM122" i="47"/>
  <c r="BI123" i="47"/>
  <c r="BB75" i="47"/>
  <c r="BI119" i="47"/>
  <c r="BN123" i="47"/>
  <c r="BN120" i="47"/>
  <c r="BP133" i="47"/>
  <c r="BP129" i="47"/>
  <c r="BP131" i="47"/>
  <c r="AV75" i="47"/>
  <c r="BH117" i="47"/>
  <c r="BJ120" i="47"/>
  <c r="BN121" i="47"/>
  <c r="BB167" i="47"/>
  <c r="BJ121" i="47"/>
  <c r="BL136" i="47"/>
  <c r="BB30" i="47"/>
  <c r="AV168" i="47"/>
  <c r="BC30" i="47" l="1"/>
  <c r="AW120" i="47"/>
  <c r="BC75" i="47"/>
  <c r="AW75" i="47"/>
  <c r="BC120" i="47"/>
  <c r="AW167" i="47"/>
  <c r="AW29" i="47"/>
  <c r="AW213" i="47"/>
  <c r="BC167" i="47"/>
  <c r="BC212" i="47"/>
  <c r="AB31" i="51"/>
  <c r="AQ30" i="51"/>
  <c r="G29" i="51"/>
  <c r="F29" i="51" s="1"/>
  <c r="AC168" i="51"/>
  <c r="AR167" i="51"/>
  <c r="H167" i="51" s="1"/>
  <c r="AP30" i="51"/>
  <c r="AA31" i="51"/>
  <c r="AA168" i="51"/>
  <c r="AP167" i="51"/>
  <c r="AC31" i="51"/>
  <c r="AR30" i="51"/>
  <c r="H30" i="51" s="1"/>
  <c r="G166" i="51"/>
  <c r="F166" i="51" s="1"/>
  <c r="AB168" i="51"/>
  <c r="AQ167" i="51"/>
  <c r="M40" i="46"/>
  <c r="D7" i="34" s="1"/>
  <c r="O37" i="34" s="1"/>
  <c r="T40" i="46"/>
  <c r="O204" i="46"/>
  <c r="T204" i="46"/>
  <c r="O119" i="46"/>
  <c r="T119" i="46"/>
  <c r="O161" i="46"/>
  <c r="T161" i="46"/>
  <c r="O79" i="46"/>
  <c r="T79" i="46"/>
  <c r="O121" i="46"/>
  <c r="T121" i="46"/>
  <c r="M36" i="46"/>
  <c r="T36" i="46"/>
  <c r="O159" i="46"/>
  <c r="T159" i="46"/>
  <c r="O162" i="46"/>
  <c r="T162" i="46"/>
  <c r="O38" i="46"/>
  <c r="T38" i="46"/>
  <c r="M77" i="46"/>
  <c r="P77" i="46"/>
  <c r="Q77" i="46"/>
  <c r="P118" i="46"/>
  <c r="Q118" i="46"/>
  <c r="O77" i="46"/>
  <c r="P80" i="46"/>
  <c r="Q80" i="46"/>
  <c r="M201" i="46"/>
  <c r="P201" i="46"/>
  <c r="Q201" i="46"/>
  <c r="M200" i="46"/>
  <c r="Q200" i="46"/>
  <c r="P200" i="46"/>
  <c r="P120" i="46"/>
  <c r="Q120" i="46"/>
  <c r="O80" i="46"/>
  <c r="O201" i="46"/>
  <c r="Q81" i="46"/>
  <c r="P81" i="46"/>
  <c r="Q122" i="46"/>
  <c r="P122" i="46"/>
  <c r="Q204" i="46"/>
  <c r="P204" i="46"/>
  <c r="P119" i="46"/>
  <c r="Q119" i="46"/>
  <c r="M160" i="46"/>
  <c r="P160" i="46"/>
  <c r="Q160" i="46"/>
  <c r="O81" i="46"/>
  <c r="Q162" i="46"/>
  <c r="P162" i="46"/>
  <c r="M161" i="46"/>
  <c r="P161" i="46"/>
  <c r="Q161" i="46"/>
  <c r="M203" i="46"/>
  <c r="Q203" i="46"/>
  <c r="P203" i="46"/>
  <c r="O160" i="46"/>
  <c r="O122" i="46"/>
  <c r="O200" i="46"/>
  <c r="M78" i="46"/>
  <c r="P78" i="46"/>
  <c r="Q78" i="46"/>
  <c r="M163" i="46"/>
  <c r="G7" i="34" s="1"/>
  <c r="R37" i="34" s="1"/>
  <c r="Q163" i="46"/>
  <c r="P163" i="46"/>
  <c r="P79" i="46"/>
  <c r="Q79" i="46"/>
  <c r="O118" i="46"/>
  <c r="O78" i="46"/>
  <c r="O163" i="46"/>
  <c r="M159" i="46"/>
  <c r="P159" i="46"/>
  <c r="Q159" i="46"/>
  <c r="M202" i="46"/>
  <c r="P202" i="46"/>
  <c r="Q202" i="46"/>
  <c r="M121" i="46"/>
  <c r="Q121" i="46"/>
  <c r="P121" i="46"/>
  <c r="O203" i="46"/>
  <c r="O202" i="46"/>
  <c r="O120" i="46"/>
  <c r="M204" i="46"/>
  <c r="H7" i="34" s="1"/>
  <c r="S37" i="34" s="1"/>
  <c r="M119" i="46"/>
  <c r="M79" i="46"/>
  <c r="M118" i="46"/>
  <c r="O37" i="46"/>
  <c r="M37" i="46"/>
  <c r="M162" i="46"/>
  <c r="M122" i="46"/>
  <c r="F7" i="34" s="1"/>
  <c r="Q37" i="34" s="1"/>
  <c r="M80" i="46"/>
  <c r="M120" i="46"/>
  <c r="O39" i="46"/>
  <c r="M39" i="46"/>
  <c r="M81" i="46"/>
  <c r="E7" i="34" s="1"/>
  <c r="P37" i="34" s="1"/>
  <c r="Q38" i="46"/>
  <c r="M38" i="46"/>
  <c r="P38" i="46"/>
  <c r="P36" i="46"/>
  <c r="Q36" i="46"/>
  <c r="P40" i="46"/>
  <c r="Q40" i="46"/>
  <c r="P39" i="46"/>
  <c r="Q39" i="46"/>
  <c r="O40" i="46"/>
  <c r="P37" i="46"/>
  <c r="Q37" i="46"/>
  <c r="O36" i="46"/>
  <c r="J163" i="33"/>
  <c r="P163" i="33" s="1"/>
  <c r="J77" i="33"/>
  <c r="N77" i="33" s="1"/>
  <c r="J160" i="33"/>
  <c r="P160" i="33" s="1"/>
  <c r="J78" i="33"/>
  <c r="L78" i="33" s="1"/>
  <c r="J201" i="33"/>
  <c r="T201" i="33" s="1"/>
  <c r="J79" i="33"/>
  <c r="L79" i="33" s="1"/>
  <c r="J204" i="33"/>
  <c r="T204" i="33" s="1"/>
  <c r="J122" i="33"/>
  <c r="L122" i="33" s="1"/>
  <c r="J81" i="33"/>
  <c r="N81" i="33" s="1"/>
  <c r="J202" i="33"/>
  <c r="L202" i="33" s="1"/>
  <c r="J119" i="33"/>
  <c r="P119" i="33" s="1"/>
  <c r="J120" i="33"/>
  <c r="P120" i="33" s="1"/>
  <c r="J80" i="33"/>
  <c r="M80" i="33" s="1"/>
  <c r="J161" i="33"/>
  <c r="L161" i="33" s="1"/>
  <c r="J121" i="33"/>
  <c r="P121" i="33" s="1"/>
  <c r="J162" i="33"/>
  <c r="N162" i="33" s="1"/>
  <c r="AS162" i="36"/>
  <c r="AN162" i="36"/>
  <c r="AI162" i="36"/>
  <c r="AR162" i="36"/>
  <c r="AM162" i="36"/>
  <c r="AH162" i="36"/>
  <c r="AT38" i="36"/>
  <c r="AO38" i="36"/>
  <c r="AJ38" i="36"/>
  <c r="AL78" i="36"/>
  <c r="AQ78" i="36"/>
  <c r="AG78" i="36"/>
  <c r="AL37" i="36"/>
  <c r="AG37" i="36"/>
  <c r="AQ37" i="36"/>
  <c r="AT41" i="36"/>
  <c r="AJ41" i="36"/>
  <c r="AO41" i="36"/>
  <c r="AR163" i="36"/>
  <c r="AH163" i="36"/>
  <c r="AM163" i="36"/>
  <c r="AH41" i="36"/>
  <c r="AR41" i="36"/>
  <c r="AM41" i="36"/>
  <c r="AQ41" i="36"/>
  <c r="AL41" i="36"/>
  <c r="AG41" i="36"/>
  <c r="AF121" i="36"/>
  <c r="AK121" i="36"/>
  <c r="AP121" i="36"/>
  <c r="AN80" i="36"/>
  <c r="AI80" i="36"/>
  <c r="AS80" i="36"/>
  <c r="AN121" i="36"/>
  <c r="AI121" i="36"/>
  <c r="AS121" i="36"/>
  <c r="AO80" i="36"/>
  <c r="AJ80" i="36"/>
  <c r="AT80" i="36"/>
  <c r="AH123" i="36"/>
  <c r="AM123" i="36"/>
  <c r="AR123" i="36"/>
  <c r="AK204" i="36"/>
  <c r="AF204" i="36"/>
  <c r="AP204" i="36"/>
  <c r="AI203" i="36"/>
  <c r="AN203" i="36"/>
  <c r="AS203" i="36"/>
  <c r="AK201" i="36"/>
  <c r="AF201" i="36"/>
  <c r="AP201" i="36"/>
  <c r="AR38" i="36"/>
  <c r="AH38" i="36"/>
  <c r="AM38" i="36"/>
  <c r="AF41" i="36"/>
  <c r="AK41" i="36"/>
  <c r="AP41" i="36"/>
  <c r="AT162" i="36"/>
  <c r="AO162" i="36"/>
  <c r="AJ162" i="36"/>
  <c r="AH161" i="36"/>
  <c r="AR161" i="36"/>
  <c r="AM161" i="36"/>
  <c r="AM39" i="36"/>
  <c r="AR39" i="36"/>
  <c r="AH39" i="36"/>
  <c r="AJ201" i="36"/>
  <c r="AT201" i="36"/>
  <c r="AO201" i="36"/>
  <c r="AN164" i="36"/>
  <c r="AS164" i="36"/>
  <c r="AI164" i="36"/>
  <c r="AM202" i="36"/>
  <c r="AH202" i="36"/>
  <c r="AR202" i="36"/>
  <c r="AL205" i="36"/>
  <c r="AG205" i="36"/>
  <c r="AQ205" i="36"/>
  <c r="AK37" i="36"/>
  <c r="AF37" i="36"/>
  <c r="AP37" i="36"/>
  <c r="AK81" i="36"/>
  <c r="AP81" i="36"/>
  <c r="AF81" i="36"/>
  <c r="AS37" i="36"/>
  <c r="AN37" i="36"/>
  <c r="AI37" i="36"/>
  <c r="AT202" i="36"/>
  <c r="AJ202" i="36"/>
  <c r="AO202" i="36"/>
  <c r="AR160" i="36"/>
  <c r="AH160" i="36"/>
  <c r="AM160" i="36"/>
  <c r="AI160" i="36"/>
  <c r="AS160" i="36"/>
  <c r="AN160" i="36"/>
  <c r="AH204" i="36"/>
  <c r="AR204" i="36"/>
  <c r="AM204" i="36"/>
  <c r="AR37" i="36"/>
  <c r="AH37" i="36"/>
  <c r="AM37" i="36"/>
  <c r="J118" i="33"/>
  <c r="L118" i="33" s="1"/>
  <c r="AL201" i="36"/>
  <c r="AG201" i="36"/>
  <c r="AQ201" i="36"/>
  <c r="AQ119" i="36"/>
  <c r="AG119" i="36"/>
  <c r="AL119" i="36"/>
  <c r="AF39" i="36"/>
  <c r="AP39" i="36"/>
  <c r="AK39" i="36"/>
  <c r="AF80" i="36"/>
  <c r="AK80" i="36"/>
  <c r="AP80" i="36"/>
  <c r="AS41" i="36"/>
  <c r="AN41" i="36"/>
  <c r="AI41" i="36"/>
  <c r="AL39" i="36"/>
  <c r="AG39" i="36"/>
  <c r="AQ39" i="36"/>
  <c r="AP123" i="36"/>
  <c r="AK123" i="36"/>
  <c r="AF123" i="36"/>
  <c r="AI78" i="36"/>
  <c r="AS78" i="36"/>
  <c r="AN78" i="36"/>
  <c r="AS120" i="36"/>
  <c r="AN120" i="36"/>
  <c r="AI120" i="36"/>
  <c r="AO82" i="36"/>
  <c r="AJ82" i="36"/>
  <c r="AT82" i="36"/>
  <c r="AR120" i="36"/>
  <c r="AH120" i="36"/>
  <c r="AM120" i="36"/>
  <c r="J159" i="33"/>
  <c r="L159" i="33" s="1"/>
  <c r="AM203" i="36"/>
  <c r="AR203" i="36"/>
  <c r="AH203" i="36"/>
  <c r="AQ202" i="36"/>
  <c r="AL202" i="36"/>
  <c r="AG202" i="36"/>
  <c r="AQ123" i="36"/>
  <c r="AL123" i="36"/>
  <c r="AG123" i="36"/>
  <c r="AP40" i="36"/>
  <c r="AK40" i="36"/>
  <c r="AF40" i="36"/>
  <c r="AF82" i="36"/>
  <c r="AP82" i="36"/>
  <c r="AK82" i="36"/>
  <c r="AJ122" i="36"/>
  <c r="AT122" i="36"/>
  <c r="AO122" i="36"/>
  <c r="AF120" i="36"/>
  <c r="AK120" i="36"/>
  <c r="AP120" i="36"/>
  <c r="AS81" i="36"/>
  <c r="AN81" i="36"/>
  <c r="AI81" i="36"/>
  <c r="AO81" i="36"/>
  <c r="AJ81" i="36"/>
  <c r="AT81" i="36"/>
  <c r="AW81" i="36" s="1"/>
  <c r="AF160" i="36"/>
  <c r="AP160" i="36"/>
  <c r="AK160" i="36"/>
  <c r="AO204" i="36"/>
  <c r="AJ204" i="36"/>
  <c r="AT204" i="36"/>
  <c r="AW204" i="36" s="1"/>
  <c r="AH79" i="36"/>
  <c r="AR79" i="36"/>
  <c r="AM79" i="36"/>
  <c r="AK202" i="36"/>
  <c r="AF202" i="36"/>
  <c r="AP202" i="36"/>
  <c r="AR205" i="36"/>
  <c r="AH205" i="36"/>
  <c r="AM205" i="36"/>
  <c r="AH80" i="36"/>
  <c r="AM80" i="36"/>
  <c r="AR80" i="36"/>
  <c r="AL79" i="36"/>
  <c r="AG79" i="36"/>
  <c r="AQ79" i="36"/>
  <c r="AP122" i="36"/>
  <c r="AK122" i="36"/>
  <c r="AF122" i="36"/>
  <c r="AI79" i="36"/>
  <c r="AN79" i="36"/>
  <c r="AS79" i="36"/>
  <c r="AJ78" i="36"/>
  <c r="AT78" i="36"/>
  <c r="AO78" i="36"/>
  <c r="AF163" i="36"/>
  <c r="AP163" i="36"/>
  <c r="AK163" i="36"/>
  <c r="AJ40" i="36"/>
  <c r="AT40" i="36"/>
  <c r="AW40" i="36" s="1"/>
  <c r="AO40" i="36"/>
  <c r="AS205" i="36"/>
  <c r="AN205" i="36"/>
  <c r="AI205" i="36"/>
  <c r="AL203" i="36"/>
  <c r="AG203" i="36"/>
  <c r="AQ203" i="36"/>
  <c r="AL161" i="36"/>
  <c r="AG161" i="36"/>
  <c r="AQ161" i="36"/>
  <c r="AT123" i="36"/>
  <c r="AW123" i="36" s="1"/>
  <c r="AJ123" i="36"/>
  <c r="AO123" i="36"/>
  <c r="AO203" i="36"/>
  <c r="AT203" i="36"/>
  <c r="AJ203" i="36"/>
  <c r="AO37" i="36"/>
  <c r="AJ37" i="36"/>
  <c r="AT37" i="36"/>
  <c r="AW37" i="36" s="1"/>
  <c r="AS204" i="36"/>
  <c r="AN204" i="36"/>
  <c r="AI204" i="36"/>
  <c r="AM81" i="36"/>
  <c r="AH81" i="36"/>
  <c r="AR81" i="36"/>
  <c r="J203" i="33"/>
  <c r="L203" i="33" s="1"/>
  <c r="AI82" i="36"/>
  <c r="AS82" i="36"/>
  <c r="AN82" i="36"/>
  <c r="AO205" i="36"/>
  <c r="AJ205" i="36"/>
  <c r="AT205" i="36"/>
  <c r="AI161" i="36"/>
  <c r="AS161" i="36"/>
  <c r="AN161" i="36"/>
  <c r="AQ122" i="36"/>
  <c r="AL122" i="36"/>
  <c r="AG122" i="36"/>
  <c r="AK79" i="36"/>
  <c r="AP79" i="36"/>
  <c r="AF79" i="36"/>
  <c r="AJ160" i="36"/>
  <c r="AT160" i="36"/>
  <c r="AW160" i="36" s="1"/>
  <c r="AO160" i="36"/>
  <c r="AK203" i="36"/>
  <c r="AF203" i="36"/>
  <c r="AP203" i="36"/>
  <c r="AH201" i="36"/>
  <c r="AR201" i="36"/>
  <c r="AM201" i="36"/>
  <c r="AG121" i="36"/>
  <c r="AQ121" i="36"/>
  <c r="AL121" i="36"/>
  <c r="AQ80" i="36"/>
  <c r="AL80" i="36"/>
  <c r="AG80" i="36"/>
  <c r="AG164" i="36"/>
  <c r="AL164" i="36"/>
  <c r="AQ164" i="36"/>
  <c r="AF78" i="36"/>
  <c r="AK78" i="36"/>
  <c r="AP78" i="36"/>
  <c r="AJ119" i="36"/>
  <c r="AT119" i="36"/>
  <c r="AO119" i="36"/>
  <c r="AJ163" i="36"/>
  <c r="AT163" i="36"/>
  <c r="AW163" i="36" s="1"/>
  <c r="AO163" i="36"/>
  <c r="AT79" i="36"/>
  <c r="AO79" i="36"/>
  <c r="AJ79" i="36"/>
  <c r="AF162" i="36"/>
  <c r="AK162" i="36"/>
  <c r="AP162" i="36"/>
  <c r="AR164" i="36"/>
  <c r="AM164" i="36"/>
  <c r="AH164" i="36"/>
  <c r="AF205" i="36"/>
  <c r="AP205" i="36"/>
  <c r="AK205" i="36"/>
  <c r="AT39" i="36"/>
  <c r="AW39" i="36" s="1"/>
  <c r="AJ39" i="36"/>
  <c r="AO39" i="36"/>
  <c r="AR40" i="36"/>
  <c r="AM40" i="36"/>
  <c r="AH40" i="36"/>
  <c r="AS201" i="36"/>
  <c r="AI201" i="36"/>
  <c r="AN201" i="36"/>
  <c r="AM82" i="36"/>
  <c r="AH82" i="36"/>
  <c r="AR82" i="36"/>
  <c r="AL120" i="36"/>
  <c r="AG120" i="36"/>
  <c r="AQ120" i="36"/>
  <c r="AQ81" i="36"/>
  <c r="AG81" i="36"/>
  <c r="AL81" i="36"/>
  <c r="AG163" i="36"/>
  <c r="AQ163" i="36"/>
  <c r="AL163" i="36"/>
  <c r="AI40" i="36"/>
  <c r="AS40" i="36"/>
  <c r="AN40" i="36"/>
  <c r="AG38" i="36"/>
  <c r="AQ38" i="36"/>
  <c r="AL38" i="36"/>
  <c r="AO121" i="36"/>
  <c r="AT121" i="36"/>
  <c r="AW121" i="36" s="1"/>
  <c r="AJ121" i="36"/>
  <c r="AT164" i="36"/>
  <c r="AW164" i="36" s="1"/>
  <c r="AJ164" i="36"/>
  <c r="AO164" i="36"/>
  <c r="AI119" i="36"/>
  <c r="AN119" i="36"/>
  <c r="AS119" i="36"/>
  <c r="AH121" i="36"/>
  <c r="AM121" i="36"/>
  <c r="AR121" i="36"/>
  <c r="AK161" i="36"/>
  <c r="AF161" i="36"/>
  <c r="AP161" i="36"/>
  <c r="J200" i="33"/>
  <c r="L200" i="33" s="1"/>
  <c r="AM78" i="36"/>
  <c r="AH78" i="36"/>
  <c r="AR78" i="36"/>
  <c r="AI38" i="36"/>
  <c r="AN38" i="36"/>
  <c r="AS38" i="36"/>
  <c r="AN122" i="36"/>
  <c r="AI122" i="36"/>
  <c r="AS122" i="36"/>
  <c r="AF164" i="36"/>
  <c r="AP164" i="36"/>
  <c r="AK164" i="36"/>
  <c r="AN202" i="36"/>
  <c r="AI202" i="36"/>
  <c r="AS202" i="36"/>
  <c r="AQ160" i="36"/>
  <c r="AL160" i="36"/>
  <c r="AG160" i="36"/>
  <c r="AT120" i="36"/>
  <c r="AW120" i="36" s="1"/>
  <c r="AO120" i="36"/>
  <c r="AJ120" i="36"/>
  <c r="AH119" i="36"/>
  <c r="AR119" i="36"/>
  <c r="AM119" i="36"/>
  <c r="AN163" i="36"/>
  <c r="AS163" i="36"/>
  <c r="AI163" i="36"/>
  <c r="AG204" i="36"/>
  <c r="AQ204" i="36"/>
  <c r="AL204" i="36"/>
  <c r="AF38" i="36"/>
  <c r="AK38" i="36"/>
  <c r="AP38" i="36"/>
  <c r="AG82" i="36"/>
  <c r="AQ82" i="36"/>
  <c r="AL82" i="36"/>
  <c r="AQ162" i="36"/>
  <c r="AL162" i="36"/>
  <c r="AG162" i="36"/>
  <c r="AS39" i="36"/>
  <c r="AI39" i="36"/>
  <c r="AN39" i="36"/>
  <c r="AL40" i="36"/>
  <c r="AG40" i="36"/>
  <c r="AQ40" i="36"/>
  <c r="AF119" i="36"/>
  <c r="AP119" i="36"/>
  <c r="AK119" i="36"/>
  <c r="AO161" i="36"/>
  <c r="AJ161" i="36"/>
  <c r="AT161" i="36"/>
  <c r="AI123" i="36"/>
  <c r="AS123" i="36"/>
  <c r="AN123" i="36"/>
  <c r="AR122" i="36"/>
  <c r="AH122" i="36"/>
  <c r="AM122" i="36"/>
  <c r="BJ125" i="47"/>
  <c r="BH122" i="47"/>
  <c r="AV121" i="47"/>
  <c r="BL143" i="47"/>
  <c r="BN127" i="47"/>
  <c r="BQ137" i="47"/>
  <c r="BP135" i="47"/>
  <c r="BH120" i="47"/>
  <c r="BQ134" i="47"/>
  <c r="BI127" i="47"/>
  <c r="BP137" i="47"/>
  <c r="BM124" i="47"/>
  <c r="BJ124" i="47"/>
  <c r="BO128" i="47"/>
  <c r="BQ135" i="47"/>
  <c r="BM125" i="47"/>
  <c r="BO125" i="47"/>
  <c r="BJ127" i="47"/>
  <c r="BB76" i="47"/>
  <c r="BN126" i="47"/>
  <c r="BH123" i="47"/>
  <c r="BM127" i="47"/>
  <c r="BK136" i="47"/>
  <c r="BO124" i="47"/>
  <c r="BI125" i="47"/>
  <c r="BJ126" i="47"/>
  <c r="BI124" i="47"/>
  <c r="BP134" i="47"/>
  <c r="BI126" i="47"/>
  <c r="BN128" i="47"/>
  <c r="BP136" i="47"/>
  <c r="BL140" i="47"/>
  <c r="BI128" i="47"/>
  <c r="BL141" i="47"/>
  <c r="BN125" i="47"/>
  <c r="BK135" i="47"/>
  <c r="BK138" i="47"/>
  <c r="BO126" i="47"/>
  <c r="BJ128" i="47"/>
  <c r="BB168" i="47"/>
  <c r="AV76" i="47"/>
  <c r="BQ136" i="47"/>
  <c r="BO127" i="47"/>
  <c r="BL139" i="47"/>
  <c r="BB121" i="47"/>
  <c r="BM126" i="47"/>
  <c r="BP138" i="47"/>
  <c r="BK134" i="47"/>
  <c r="AV169" i="47"/>
  <c r="BM128" i="47"/>
  <c r="BK137" i="47"/>
  <c r="BB31" i="47"/>
  <c r="BQ138" i="47"/>
  <c r="BH121" i="47"/>
  <c r="AV31" i="47"/>
  <c r="BL142" i="47"/>
  <c r="BN124" i="47"/>
  <c r="BH119" i="47"/>
  <c r="BB215" i="47"/>
  <c r="AV214" i="47"/>
  <c r="BC31" i="47" l="1"/>
  <c r="AW121" i="47"/>
  <c r="BC76" i="47"/>
  <c r="AW76" i="47"/>
  <c r="AW78" i="36"/>
  <c r="BC168" i="47"/>
  <c r="AW214" i="47"/>
  <c r="BC121" i="47"/>
  <c r="AW30" i="47"/>
  <c r="BC213" i="47"/>
  <c r="AW168" i="47"/>
  <c r="G30" i="51"/>
  <c r="F30" i="51" s="1"/>
  <c r="AC32" i="51"/>
  <c r="AR31" i="51"/>
  <c r="H31" i="51" s="1"/>
  <c r="AA169" i="51"/>
  <c r="AP168" i="51"/>
  <c r="AB32" i="51"/>
  <c r="AQ31" i="51"/>
  <c r="AP31" i="51"/>
  <c r="AA32" i="51"/>
  <c r="AB169" i="51"/>
  <c r="AQ168" i="51"/>
  <c r="G167" i="51"/>
  <c r="F167" i="51" s="1"/>
  <c r="AC169" i="51"/>
  <c r="AR168" i="51"/>
  <c r="H168" i="51" s="1"/>
  <c r="AW41" i="36"/>
  <c r="AW201" i="36"/>
  <c r="AW122" i="36"/>
  <c r="J38" i="33"/>
  <c r="L38" i="33" s="1"/>
  <c r="J40" i="33"/>
  <c r="P40" i="33" s="1"/>
  <c r="J11" i="33"/>
  <c r="J36" i="33"/>
  <c r="M36" i="33" s="1"/>
  <c r="J31" i="33"/>
  <c r="J39" i="33"/>
  <c r="L39" i="33" s="1"/>
  <c r="J37" i="33"/>
  <c r="P37" i="33" s="1"/>
  <c r="AW162" i="36"/>
  <c r="AW119" i="36"/>
  <c r="AW205" i="36"/>
  <c r="AW202" i="36"/>
  <c r="AW203" i="36"/>
  <c r="AW80" i="36"/>
  <c r="AW38" i="36"/>
  <c r="AW161" i="36"/>
  <c r="AW79" i="36"/>
  <c r="AW82" i="36"/>
  <c r="N163" i="33"/>
  <c r="T163" i="33"/>
  <c r="T122" i="33"/>
  <c r="P122" i="33"/>
  <c r="L163" i="33"/>
  <c r="M163" i="33"/>
  <c r="M77" i="33"/>
  <c r="N201" i="33"/>
  <c r="P201" i="33"/>
  <c r="L201" i="33"/>
  <c r="P81" i="33"/>
  <c r="T160" i="33"/>
  <c r="N160" i="33"/>
  <c r="P77" i="33"/>
  <c r="P78" i="33"/>
  <c r="L160" i="33"/>
  <c r="T77" i="33"/>
  <c r="L77" i="33"/>
  <c r="N78" i="33"/>
  <c r="M160" i="33"/>
  <c r="M201" i="33"/>
  <c r="P202" i="33"/>
  <c r="P79" i="33"/>
  <c r="N122" i="33"/>
  <c r="M78" i="33"/>
  <c r="T79" i="33"/>
  <c r="N120" i="33"/>
  <c r="N204" i="33"/>
  <c r="M122" i="33"/>
  <c r="T78" i="33"/>
  <c r="M79" i="33"/>
  <c r="M120" i="33"/>
  <c r="P204" i="33"/>
  <c r="N79" i="33"/>
  <c r="L120" i="33"/>
  <c r="T161" i="33"/>
  <c r="N161" i="33"/>
  <c r="T202" i="33"/>
  <c r="N80" i="33"/>
  <c r="T120" i="33"/>
  <c r="M204" i="33"/>
  <c r="L204" i="33"/>
  <c r="T80" i="33"/>
  <c r="T81" i="33"/>
  <c r="P80" i="33"/>
  <c r="M202" i="33"/>
  <c r="M81" i="33"/>
  <c r="L121" i="33"/>
  <c r="N202" i="33"/>
  <c r="N119" i="33"/>
  <c r="L81" i="33"/>
  <c r="N121" i="33"/>
  <c r="M119" i="33"/>
  <c r="P161" i="33"/>
  <c r="T119" i="33"/>
  <c r="L80" i="33"/>
  <c r="L119" i="33"/>
  <c r="M161" i="33"/>
  <c r="P162" i="33"/>
  <c r="T162" i="33"/>
  <c r="T121" i="33"/>
  <c r="L162" i="33"/>
  <c r="M121" i="33"/>
  <c r="M162" i="33"/>
  <c r="N118" i="33"/>
  <c r="M118" i="33"/>
  <c r="P118" i="33"/>
  <c r="T118" i="33"/>
  <c r="P159" i="33"/>
  <c r="N159" i="33"/>
  <c r="M159" i="33"/>
  <c r="T159" i="33"/>
  <c r="N203" i="33"/>
  <c r="M203" i="33"/>
  <c r="P203" i="33"/>
  <c r="T203" i="33"/>
  <c r="N200" i="33"/>
  <c r="P200" i="33"/>
  <c r="T200" i="33"/>
  <c r="M200" i="33"/>
  <c r="BB32" i="47"/>
  <c r="BM130" i="47"/>
  <c r="BO133" i="47"/>
  <c r="BB34" i="47"/>
  <c r="BH124" i="47"/>
  <c r="BB169" i="47"/>
  <c r="AV122" i="47"/>
  <c r="BI130" i="47"/>
  <c r="BB216" i="47"/>
  <c r="BL148" i="47"/>
  <c r="BO131" i="47"/>
  <c r="BH126" i="47"/>
  <c r="BL144" i="47"/>
  <c r="BP142" i="47"/>
  <c r="BK139" i="47"/>
  <c r="BJ132" i="47"/>
  <c r="BN130" i="47"/>
  <c r="BM129" i="47"/>
  <c r="BK141" i="47"/>
  <c r="BQ142" i="47"/>
  <c r="BI132" i="47"/>
  <c r="BL146" i="47"/>
  <c r="BN131" i="47"/>
  <c r="AV77" i="47"/>
  <c r="BO129" i="47"/>
  <c r="BN133" i="47"/>
  <c r="BP143" i="47"/>
  <c r="BP139" i="47"/>
  <c r="BI131" i="47"/>
  <c r="BM131" i="47"/>
  <c r="BQ143" i="47"/>
  <c r="BK143" i="47"/>
  <c r="BJ131" i="47"/>
  <c r="BO132" i="47"/>
  <c r="BN132" i="47"/>
  <c r="BK140" i="47"/>
  <c r="AV32" i="47"/>
  <c r="BH127" i="47"/>
  <c r="BI129" i="47"/>
  <c r="BH125" i="47"/>
  <c r="BJ133" i="47"/>
  <c r="BJ129" i="47"/>
  <c r="BK142" i="47"/>
  <c r="BL147" i="47"/>
  <c r="BQ140" i="47"/>
  <c r="BI133" i="47"/>
  <c r="BN129" i="47"/>
  <c r="BO130" i="47"/>
  <c r="BB122" i="47"/>
  <c r="BM132" i="47"/>
  <c r="BM133" i="47"/>
  <c r="BP140" i="47"/>
  <c r="BQ141" i="47"/>
  <c r="BQ139" i="47"/>
  <c r="BL145" i="47"/>
  <c r="AV170" i="47"/>
  <c r="BP141" i="47"/>
  <c r="BB77" i="47"/>
  <c r="BH128" i="47"/>
  <c r="BJ130" i="47"/>
  <c r="AV215" i="47"/>
  <c r="BC32" i="47" l="1"/>
  <c r="AW122" i="47"/>
  <c r="AW77" i="47"/>
  <c r="BC77" i="47"/>
  <c r="AW31" i="47"/>
  <c r="BC169" i="47"/>
  <c r="BC122" i="47"/>
  <c r="AW169" i="47"/>
  <c r="BC214" i="47"/>
  <c r="AW215" i="47"/>
  <c r="G31" i="51"/>
  <c r="F31" i="51" s="1"/>
  <c r="AC170" i="51"/>
  <c r="AR169" i="51"/>
  <c r="H169" i="51" s="1"/>
  <c r="AC33" i="51"/>
  <c r="AR32" i="51"/>
  <c r="H32" i="51" s="1"/>
  <c r="AA33" i="51"/>
  <c r="AP32" i="51"/>
  <c r="AB170" i="51"/>
  <c r="AQ169" i="51"/>
  <c r="AA170" i="51"/>
  <c r="AP169" i="51"/>
  <c r="G168" i="51"/>
  <c r="F168" i="51" s="1"/>
  <c r="AB33" i="51"/>
  <c r="AQ32" i="51"/>
  <c r="M40" i="33"/>
  <c r="N40" i="33"/>
  <c r="T40" i="33"/>
  <c r="P39" i="33"/>
  <c r="N39" i="33"/>
  <c r="T36" i="33"/>
  <c r="P36" i="33"/>
  <c r="L36" i="33"/>
  <c r="T39" i="33"/>
  <c r="M39" i="33"/>
  <c r="P38" i="33"/>
  <c r="T37" i="33"/>
  <c r="M38" i="33"/>
  <c r="M37" i="33"/>
  <c r="T38" i="33"/>
  <c r="N38" i="33"/>
  <c r="J20" i="33"/>
  <c r="M20" i="33" s="1"/>
  <c r="J33" i="33"/>
  <c r="M33" i="33" s="1"/>
  <c r="J34" i="33"/>
  <c r="M34" i="33" s="1"/>
  <c r="J8" i="33"/>
  <c r="M8" i="33" s="1"/>
  <c r="N37" i="33"/>
  <c r="J7" i="33"/>
  <c r="M7" i="33" s="1"/>
  <c r="J19" i="33"/>
  <c r="M19" i="33" s="1"/>
  <c r="J32" i="33"/>
  <c r="M32" i="33" s="1"/>
  <c r="J14" i="33"/>
  <c r="J23" i="33"/>
  <c r="M23" i="33" s="1"/>
  <c r="J29" i="33"/>
  <c r="M29" i="33" s="1"/>
  <c r="J26" i="33"/>
  <c r="M26" i="33" s="1"/>
  <c r="J15" i="33"/>
  <c r="J30" i="33"/>
  <c r="M30" i="33" s="1"/>
  <c r="J22" i="33"/>
  <c r="M22" i="33" s="1"/>
  <c r="J16" i="33"/>
  <c r="M16" i="33" s="1"/>
  <c r="N36" i="33"/>
  <c r="J25" i="33"/>
  <c r="M25" i="33" s="1"/>
  <c r="J9" i="33"/>
  <c r="M9" i="33" s="1"/>
  <c r="J6" i="33"/>
  <c r="M6" i="33" s="1"/>
  <c r="J28" i="33"/>
  <c r="M28" i="33" s="1"/>
  <c r="L37" i="33"/>
  <c r="J35" i="33"/>
  <c r="M35" i="33" s="1"/>
  <c r="J24" i="33"/>
  <c r="M24" i="33" s="1"/>
  <c r="M31" i="33"/>
  <c r="L31" i="33"/>
  <c r="N31" i="33"/>
  <c r="P31" i="33"/>
  <c r="T31" i="33"/>
  <c r="J17" i="33"/>
  <c r="M17" i="33" s="1"/>
  <c r="J21" i="33"/>
  <c r="M21" i="33" s="1"/>
  <c r="J27" i="33"/>
  <c r="M27" i="33" s="1"/>
  <c r="L40" i="33"/>
  <c r="J13" i="33"/>
  <c r="M13" i="33" s="1"/>
  <c r="J12" i="33"/>
  <c r="M12" i="33" s="1"/>
  <c r="J10" i="33"/>
  <c r="M11" i="33"/>
  <c r="T11" i="33"/>
  <c r="N11" i="33"/>
  <c r="P11" i="33"/>
  <c r="L11" i="33"/>
  <c r="J18" i="33"/>
  <c r="M18" i="33" s="1"/>
  <c r="BM134" i="47"/>
  <c r="BM136" i="47"/>
  <c r="BM135" i="47"/>
  <c r="BM137" i="47"/>
  <c r="BM138" i="47"/>
  <c r="BO135" i="47"/>
  <c r="BK145" i="47"/>
  <c r="BH131" i="47"/>
  <c r="BO134" i="47"/>
  <c r="AV171" i="47"/>
  <c r="BN137" i="47"/>
  <c r="BL150" i="47"/>
  <c r="BP147" i="47"/>
  <c r="BK144" i="47"/>
  <c r="BB170" i="47"/>
  <c r="BJ138" i="47"/>
  <c r="BH132" i="47"/>
  <c r="BB35" i="47"/>
  <c r="BO136" i="47"/>
  <c r="BJ137" i="47"/>
  <c r="BB78" i="47"/>
  <c r="BL151" i="47"/>
  <c r="BP145" i="47"/>
  <c r="BI134" i="47"/>
  <c r="AV33" i="47"/>
  <c r="BP146" i="47"/>
  <c r="BB123" i="47"/>
  <c r="BH130" i="47"/>
  <c r="BK147" i="47"/>
  <c r="BL152" i="47"/>
  <c r="BQ146" i="47"/>
  <c r="BI138" i="47"/>
  <c r="BP144" i="47"/>
  <c r="BQ148" i="47"/>
  <c r="BQ147" i="47"/>
  <c r="BB33" i="47"/>
  <c r="BK146" i="47"/>
  <c r="BQ144" i="47"/>
  <c r="BL149" i="47"/>
  <c r="BJ135" i="47"/>
  <c r="BO138" i="47"/>
  <c r="BP148" i="47"/>
  <c r="AV123" i="47"/>
  <c r="BB217" i="47"/>
  <c r="BH129" i="47"/>
  <c r="BJ136" i="47"/>
  <c r="BQ145" i="47"/>
  <c r="BI137" i="47"/>
  <c r="BH133" i="47"/>
  <c r="BO137" i="47"/>
  <c r="BN134" i="47"/>
  <c r="BN135" i="47"/>
  <c r="BI135" i="47"/>
  <c r="BI136" i="47"/>
  <c r="BJ134" i="47"/>
  <c r="BN136" i="47"/>
  <c r="AV216" i="47"/>
  <c r="AV78" i="47"/>
  <c r="BL153" i="47"/>
  <c r="BN138" i="47"/>
  <c r="BK148" i="47"/>
  <c r="BC33" i="47" l="1"/>
  <c r="BC78" i="47"/>
  <c r="AW123" i="47"/>
  <c r="AW78" i="47"/>
  <c r="BC123" i="47"/>
  <c r="BC215" i="47"/>
  <c r="BC34" i="47"/>
  <c r="AW170" i="47"/>
  <c r="AW216" i="47"/>
  <c r="AW32" i="47"/>
  <c r="G169" i="51"/>
  <c r="F169" i="51" s="1"/>
  <c r="BC170" i="47"/>
  <c r="G32" i="51"/>
  <c r="F32" i="51" s="1"/>
  <c r="AC171" i="51"/>
  <c r="AR170" i="51"/>
  <c r="H170" i="51" s="1"/>
  <c r="AA171" i="51"/>
  <c r="AP170" i="51"/>
  <c r="AB171" i="51"/>
  <c r="AQ170" i="51"/>
  <c r="AB34" i="51"/>
  <c r="AQ33" i="51"/>
  <c r="AP33" i="51"/>
  <c r="AA34" i="51"/>
  <c r="AC34" i="51"/>
  <c r="AR33" i="51"/>
  <c r="H33" i="51" s="1"/>
  <c r="T15" i="33"/>
  <c r="N15" i="33"/>
  <c r="L15" i="33"/>
  <c r="P15" i="33"/>
  <c r="P8" i="33"/>
  <c r="T8" i="33"/>
  <c r="L8" i="33"/>
  <c r="N8" i="33"/>
  <c r="T10" i="33"/>
  <c r="P10" i="33"/>
  <c r="N10" i="33"/>
  <c r="L10" i="33"/>
  <c r="L16" i="33"/>
  <c r="T16" i="33"/>
  <c r="P16" i="33"/>
  <c r="N16" i="33"/>
  <c r="L26" i="33"/>
  <c r="T26" i="33"/>
  <c r="N26" i="33"/>
  <c r="P26" i="33"/>
  <c r="L32" i="33"/>
  <c r="N32" i="33"/>
  <c r="T32" i="33"/>
  <c r="P32" i="33"/>
  <c r="L14" i="33"/>
  <c r="T14" i="33"/>
  <c r="P14" i="33"/>
  <c r="N14" i="33"/>
  <c r="T18" i="33"/>
  <c r="N18" i="33"/>
  <c r="L18" i="33"/>
  <c r="P18" i="33"/>
  <c r="L6" i="33"/>
  <c r="N6" i="33"/>
  <c r="P6" i="33"/>
  <c r="T6" i="33"/>
  <c r="N34" i="33"/>
  <c r="L34" i="33"/>
  <c r="T34" i="33"/>
  <c r="P34" i="33"/>
  <c r="L27" i="33"/>
  <c r="T27" i="33"/>
  <c r="N27" i="33"/>
  <c r="P27" i="33"/>
  <c r="N24" i="33"/>
  <c r="L24" i="33"/>
  <c r="T24" i="33"/>
  <c r="P24" i="33"/>
  <c r="T22" i="33"/>
  <c r="N22" i="33"/>
  <c r="L22" i="33"/>
  <c r="P22" i="33"/>
  <c r="L29" i="33"/>
  <c r="P29" i="33"/>
  <c r="N29" i="33"/>
  <c r="T29" i="33"/>
  <c r="L19" i="33"/>
  <c r="P19" i="33"/>
  <c r="T19" i="33"/>
  <c r="N19" i="33"/>
  <c r="N9" i="33"/>
  <c r="P9" i="33"/>
  <c r="T9" i="33"/>
  <c r="L9" i="33"/>
  <c r="T33" i="33"/>
  <c r="P33" i="33"/>
  <c r="L33" i="33"/>
  <c r="N33" i="33"/>
  <c r="M10" i="33"/>
  <c r="L21" i="33"/>
  <c r="P21" i="33"/>
  <c r="T21" i="33"/>
  <c r="N21" i="33"/>
  <c r="L12" i="33"/>
  <c r="P12" i="33"/>
  <c r="T12" i="33"/>
  <c r="N12" i="33"/>
  <c r="P13" i="33"/>
  <c r="N13" i="33"/>
  <c r="T13" i="33"/>
  <c r="L13" i="33"/>
  <c r="P35" i="33"/>
  <c r="L35" i="33"/>
  <c r="N35" i="33"/>
  <c r="T35" i="33"/>
  <c r="L30" i="33"/>
  <c r="P30" i="33"/>
  <c r="T30" i="33"/>
  <c r="N30" i="33"/>
  <c r="T23" i="33"/>
  <c r="N23" i="33"/>
  <c r="P23" i="33"/>
  <c r="L23" i="33"/>
  <c r="L7" i="33"/>
  <c r="T7" i="33"/>
  <c r="N7" i="33"/>
  <c r="P7" i="33"/>
  <c r="L28" i="33"/>
  <c r="P28" i="33"/>
  <c r="N28" i="33"/>
  <c r="T28" i="33"/>
  <c r="L17" i="33"/>
  <c r="N17" i="33"/>
  <c r="T17" i="33"/>
  <c r="P17" i="33"/>
  <c r="N25" i="33"/>
  <c r="P25" i="33"/>
  <c r="T25" i="33"/>
  <c r="L25" i="33"/>
  <c r="M15" i="33"/>
  <c r="M14" i="33"/>
  <c r="N20" i="33"/>
  <c r="T20" i="33"/>
  <c r="L20" i="33"/>
  <c r="P20" i="33"/>
  <c r="BM143" i="47"/>
  <c r="BM139" i="47"/>
  <c r="BM142" i="47"/>
  <c r="BM141" i="47"/>
  <c r="BM140" i="47"/>
  <c r="BN139" i="47"/>
  <c r="BK152" i="47"/>
  <c r="BK151" i="47"/>
  <c r="BJ141" i="47"/>
  <c r="BL157" i="47"/>
  <c r="BM146" i="47"/>
  <c r="BL158" i="47"/>
  <c r="BQ153" i="47"/>
  <c r="BH137" i="47"/>
  <c r="BL155" i="47"/>
  <c r="BH138" i="47"/>
  <c r="BN140" i="47"/>
  <c r="BK153" i="47"/>
  <c r="BO139" i="47"/>
  <c r="BJ142" i="47"/>
  <c r="BP150" i="47"/>
  <c r="AV217" i="47"/>
  <c r="BM145" i="47"/>
  <c r="BQ152" i="47"/>
  <c r="BI140" i="47"/>
  <c r="BM147" i="47"/>
  <c r="BI142" i="47"/>
  <c r="BN142" i="47"/>
  <c r="BH135" i="47"/>
  <c r="BQ151" i="47"/>
  <c r="BH134" i="47"/>
  <c r="BO142" i="47"/>
  <c r="BB124" i="47"/>
  <c r="BQ150" i="47"/>
  <c r="BB36" i="47"/>
  <c r="BP152" i="47"/>
  <c r="BQ149" i="47"/>
  <c r="BI139" i="47"/>
  <c r="BH136" i="47"/>
  <c r="AV124" i="47"/>
  <c r="BP151" i="47"/>
  <c r="BL154" i="47"/>
  <c r="BO141" i="47"/>
  <c r="BI143" i="47"/>
  <c r="BI141" i="47"/>
  <c r="BJ140" i="47"/>
  <c r="BK149" i="47"/>
  <c r="BK150" i="47"/>
  <c r="BB79" i="47"/>
  <c r="BM144" i="47"/>
  <c r="BN141" i="47"/>
  <c r="BJ139" i="47"/>
  <c r="BN143" i="47"/>
  <c r="BO143" i="47"/>
  <c r="BM148" i="47"/>
  <c r="BO140" i="47"/>
  <c r="BP149" i="47"/>
  <c r="AV34" i="47"/>
  <c r="BB127" i="47"/>
  <c r="BL156" i="47"/>
  <c r="BB171" i="47"/>
  <c r="BJ143" i="47"/>
  <c r="AV79" i="47"/>
  <c r="BP153" i="47"/>
  <c r="AV172" i="47"/>
  <c r="BC79" i="47" l="1"/>
  <c r="AW124" i="47"/>
  <c r="AW79" i="47"/>
  <c r="G33" i="51"/>
  <c r="F33" i="51" s="1"/>
  <c r="BC171" i="47"/>
  <c r="AW217" i="47"/>
  <c r="BC35" i="47"/>
  <c r="BC124" i="47"/>
  <c r="BC216" i="47"/>
  <c r="AW171" i="47"/>
  <c r="AW33" i="47"/>
  <c r="G170" i="51"/>
  <c r="F170" i="51" s="1"/>
  <c r="AC172" i="51"/>
  <c r="AR172" i="51" s="1"/>
  <c r="H172" i="51" s="1"/>
  <c r="AR171" i="51"/>
  <c r="H171" i="51" s="1"/>
  <c r="AA172" i="51"/>
  <c r="AP172" i="51" s="1"/>
  <c r="AP171" i="51"/>
  <c r="AA35" i="51"/>
  <c r="AP34" i="51"/>
  <c r="AB35" i="51"/>
  <c r="AQ34" i="51"/>
  <c r="AC35" i="51"/>
  <c r="AR34" i="51"/>
  <c r="H34" i="51" s="1"/>
  <c r="AB172" i="51"/>
  <c r="AQ172" i="51" s="1"/>
  <c r="AQ171" i="51"/>
  <c r="BB125" i="47"/>
  <c r="BL163" i="47"/>
  <c r="BB37" i="47"/>
  <c r="BJ145" i="47"/>
  <c r="BN145" i="47"/>
  <c r="BI146" i="47"/>
  <c r="BL162" i="47"/>
  <c r="BL160" i="47"/>
  <c r="BQ155" i="47"/>
  <c r="BB80" i="47"/>
  <c r="BQ156" i="47"/>
  <c r="BP158" i="47"/>
  <c r="BK157" i="47"/>
  <c r="BH143" i="47"/>
  <c r="BK156" i="47"/>
  <c r="BL159" i="47"/>
  <c r="BP154" i="47"/>
  <c r="BP155" i="47"/>
  <c r="BK154" i="47"/>
  <c r="BK155" i="47"/>
  <c r="BN147" i="47"/>
  <c r="BI147" i="47"/>
  <c r="BM149" i="47"/>
  <c r="BI144" i="47"/>
  <c r="AV125" i="47"/>
  <c r="BH139" i="47"/>
  <c r="BP157" i="47"/>
  <c r="BO144" i="47"/>
  <c r="BI145" i="47"/>
  <c r="BP156" i="47"/>
  <c r="BM152" i="47"/>
  <c r="BQ157" i="47"/>
  <c r="BN148" i="47"/>
  <c r="BQ154" i="47"/>
  <c r="BH142" i="47"/>
  <c r="BJ146" i="47"/>
  <c r="BJ144" i="47"/>
  <c r="BI148" i="47"/>
  <c r="AV35" i="47"/>
  <c r="AV80" i="47"/>
  <c r="BH141" i="47"/>
  <c r="BB172" i="47"/>
  <c r="BK158" i="47"/>
  <c r="BM153" i="47"/>
  <c r="BO145" i="47"/>
  <c r="BJ148" i="47"/>
  <c r="BM151" i="47"/>
  <c r="BL161" i="47"/>
  <c r="BO146" i="47"/>
  <c r="BN146" i="47"/>
  <c r="BL164" i="47"/>
  <c r="BO148" i="47"/>
  <c r="BQ158" i="47"/>
  <c r="BN144" i="47"/>
  <c r="BM150" i="47"/>
  <c r="BH140" i="47"/>
  <c r="BJ147" i="47"/>
  <c r="BO147" i="47"/>
  <c r="G34" i="51" l="1"/>
  <c r="F34" i="51" s="1"/>
  <c r="AW80" i="47"/>
  <c r="AW125" i="47"/>
  <c r="BC80" i="47"/>
  <c r="AW172" i="47"/>
  <c r="AW34" i="47"/>
  <c r="BC125" i="47"/>
  <c r="BC217" i="47"/>
  <c r="BC172" i="47"/>
  <c r="BC36" i="47"/>
  <c r="G172" i="51"/>
  <c r="F172" i="51" s="1"/>
  <c r="G171" i="51"/>
  <c r="F171" i="51" s="1"/>
  <c r="AC36" i="51"/>
  <c r="AR35" i="51"/>
  <c r="H35" i="51" s="1"/>
  <c r="AB36" i="51"/>
  <c r="AQ35" i="51"/>
  <c r="AA36" i="51"/>
  <c r="AP35" i="51"/>
  <c r="BB126" i="47"/>
  <c r="BQ163" i="47"/>
  <c r="BJ150" i="47"/>
  <c r="BK161" i="47"/>
  <c r="BQ162" i="47"/>
  <c r="BK163" i="47"/>
  <c r="BK162" i="47"/>
  <c r="BJ149" i="47"/>
  <c r="BO149" i="47"/>
  <c r="BH145" i="47"/>
  <c r="BN151" i="47"/>
  <c r="BO152" i="47"/>
  <c r="BJ152" i="47"/>
  <c r="BQ159" i="47"/>
  <c r="BM154" i="47"/>
  <c r="BM155" i="47"/>
  <c r="BP163" i="47"/>
  <c r="BI152" i="47"/>
  <c r="BB81" i="47"/>
  <c r="BI149" i="47"/>
  <c r="BM157" i="47"/>
  <c r="BO153" i="47"/>
  <c r="BN153" i="47"/>
  <c r="BQ160" i="47"/>
  <c r="BI150" i="47"/>
  <c r="BP160" i="47"/>
  <c r="BI151" i="47"/>
  <c r="BK164" i="47"/>
  <c r="BI153" i="47"/>
  <c r="BH144" i="47"/>
  <c r="BJ153" i="47"/>
  <c r="BO151" i="47"/>
  <c r="BM156" i="47"/>
  <c r="BN152" i="47"/>
  <c r="BH148" i="47"/>
  <c r="BP161" i="47"/>
  <c r="BP162" i="47"/>
  <c r="AV81" i="47"/>
  <c r="BQ164" i="47"/>
  <c r="BH147" i="47"/>
  <c r="AV126" i="47"/>
  <c r="BK160" i="47"/>
  <c r="BQ161" i="47"/>
  <c r="BK159" i="47"/>
  <c r="BP164" i="47"/>
  <c r="BO150" i="47"/>
  <c r="BP159" i="47"/>
  <c r="BN149" i="47"/>
  <c r="BM158" i="47"/>
  <c r="BN150" i="47"/>
  <c r="BJ151" i="47"/>
  <c r="AV36" i="47"/>
  <c r="BH146" i="47"/>
  <c r="AW81" i="47" l="1"/>
  <c r="AW126" i="47"/>
  <c r="BC81" i="47"/>
  <c r="AW35" i="47"/>
  <c r="BC126" i="47"/>
  <c r="BC37" i="47"/>
  <c r="G35" i="51"/>
  <c r="F35" i="51" s="1"/>
  <c r="AC37" i="51"/>
  <c r="AR37" i="51" s="1"/>
  <c r="H37" i="51" s="1"/>
  <c r="AR36" i="51"/>
  <c r="H36" i="51" s="1"/>
  <c r="AB37" i="51"/>
  <c r="AQ37" i="51" s="1"/>
  <c r="AQ36" i="51"/>
  <c r="AA37" i="51"/>
  <c r="AP37" i="51" s="1"/>
  <c r="AP36" i="51"/>
  <c r="BI158" i="47"/>
  <c r="BM160" i="47"/>
  <c r="BJ155" i="47"/>
  <c r="BB82" i="47"/>
  <c r="BN158" i="47"/>
  <c r="BH150" i="47"/>
  <c r="BO154" i="47"/>
  <c r="BJ157" i="47"/>
  <c r="BM159" i="47"/>
  <c r="BI156" i="47"/>
  <c r="BI155" i="47"/>
  <c r="BI157" i="47"/>
  <c r="AV82" i="47"/>
  <c r="BM164" i="47"/>
  <c r="BN156" i="47"/>
  <c r="BJ158" i="47"/>
  <c r="BI154" i="47"/>
  <c r="BM161" i="47"/>
  <c r="BH152" i="47"/>
  <c r="BO157" i="47"/>
  <c r="BN155" i="47"/>
  <c r="BM162" i="47"/>
  <c r="BJ156" i="47"/>
  <c r="BH151" i="47"/>
  <c r="BM163" i="47"/>
  <c r="AV127" i="47"/>
  <c r="BO158" i="47"/>
  <c r="AV37" i="47"/>
  <c r="BJ154" i="47"/>
  <c r="BN157" i="47"/>
  <c r="BN154" i="47"/>
  <c r="BH153" i="47"/>
  <c r="BH149" i="47"/>
  <c r="BO156" i="47"/>
  <c r="BO155" i="47"/>
  <c r="BC82" i="47" l="1"/>
  <c r="AW82" i="47"/>
  <c r="AW127" i="47"/>
  <c r="BC127" i="47"/>
  <c r="AW36" i="47"/>
  <c r="G36" i="51"/>
  <c r="F36" i="51" s="1"/>
  <c r="G37" i="51"/>
  <c r="F37" i="51" s="1"/>
  <c r="BJ164" i="47"/>
  <c r="BN159" i="47"/>
  <c r="BO160" i="47"/>
  <c r="BH158" i="47"/>
  <c r="BJ161" i="47"/>
  <c r="BI163" i="47"/>
  <c r="BJ163" i="47"/>
  <c r="BJ160" i="47"/>
  <c r="BI162" i="47"/>
  <c r="BO159" i="47"/>
  <c r="BI160" i="47"/>
  <c r="BO163" i="47"/>
  <c r="BN160" i="47"/>
  <c r="BH156" i="47"/>
  <c r="BI159" i="47"/>
  <c r="BN163" i="47"/>
  <c r="BH154" i="47"/>
  <c r="BH157" i="47"/>
  <c r="BN164" i="47"/>
  <c r="BI164" i="47"/>
  <c r="BO164" i="47"/>
  <c r="BJ162" i="47"/>
  <c r="BN161" i="47"/>
  <c r="BO162" i="47"/>
  <c r="BI161" i="47"/>
  <c r="BH155" i="47"/>
  <c r="BN162" i="47"/>
  <c r="BO161" i="47"/>
  <c r="BJ159" i="47"/>
  <c r="AW37" i="47" l="1"/>
  <c r="BH160" i="47"/>
  <c r="BH161" i="47"/>
  <c r="BH159" i="47"/>
  <c r="BH162" i="47"/>
  <c r="BH164" i="47"/>
  <c r="BH163" i="47"/>
  <c r="E184" i="41" l="1"/>
  <c r="E183" i="41"/>
  <c r="E182" i="41"/>
  <c r="E181" i="41"/>
  <c r="E180" i="41"/>
  <c r="E179" i="41"/>
  <c r="E178" i="41"/>
  <c r="I184" i="41" l="1"/>
  <c r="J183" i="41"/>
  <c r="I182" i="41"/>
  <c r="J181" i="41"/>
  <c r="I180" i="41"/>
  <c r="I183" i="41"/>
  <c r="K184" i="41"/>
  <c r="F27" i="34" s="1"/>
  <c r="I179" i="41"/>
  <c r="K185" i="41" l="1"/>
  <c r="E185" i="41"/>
  <c r="I187" i="41"/>
  <c r="E187" i="41"/>
  <c r="I186" i="41"/>
  <c r="E186" i="41"/>
  <c r="K187" i="41"/>
  <c r="J187" i="41"/>
  <c r="K186" i="41"/>
  <c r="I185" i="41"/>
  <c r="J186" i="41"/>
  <c r="J185" i="41"/>
  <c r="K179" i="41"/>
  <c r="J179" i="41"/>
  <c r="J184" i="41"/>
  <c r="I181" i="41"/>
  <c r="K181" i="41"/>
  <c r="K182" i="41"/>
  <c r="F21" i="34" s="1"/>
  <c r="J182" i="41"/>
  <c r="K183" i="41"/>
  <c r="F33" i="34" s="1"/>
  <c r="K180" i="41"/>
  <c r="J180" i="41"/>
  <c r="J35" i="34" l="1"/>
  <c r="J33" i="34"/>
  <c r="M33" i="34" s="1"/>
  <c r="J21" i="34"/>
  <c r="M21" i="34" s="1"/>
  <c r="J28" i="34"/>
  <c r="J27" i="34"/>
  <c r="M27" i="34" s="1"/>
  <c r="J34" i="34"/>
  <c r="I178" i="41" l="1"/>
  <c r="J178" i="41"/>
  <c r="K178" i="41"/>
  <c r="F34" i="34" l="1"/>
  <c r="M34" i="34" s="1"/>
  <c r="F28" i="34"/>
  <c r="M28" i="34" s="1"/>
  <c r="F35" i="34"/>
  <c r="M35" i="34" s="1"/>
  <c r="E18" i="41" l="1"/>
  <c r="K18" i="41" l="1"/>
  <c r="J18" i="41"/>
  <c r="I18" i="41"/>
  <c r="E13" i="41" l="1"/>
  <c r="E17" i="41"/>
  <c r="J17" i="41" l="1"/>
  <c r="K17" i="41"/>
  <c r="I17" i="41"/>
  <c r="E14" i="41"/>
  <c r="I13" i="41"/>
  <c r="K13" i="41"/>
  <c r="J13" i="41"/>
  <c r="J14" i="41" l="1"/>
  <c r="I14" i="41"/>
  <c r="E15" i="41"/>
  <c r="K14" i="41"/>
  <c r="I15" i="41" l="1"/>
  <c r="J15" i="41"/>
  <c r="K15" i="41"/>
  <c r="E16" i="41"/>
  <c r="J16" i="41" l="1"/>
  <c r="I16" i="41"/>
  <c r="K16" i="41"/>
  <c r="J9" i="48"/>
  <c r="J11" i="48"/>
  <c r="C9" i="48"/>
  <c r="J10" i="48" l="1"/>
  <c r="J12" i="48"/>
  <c r="J13" i="48"/>
  <c r="J8" i="48"/>
  <c r="J6" i="48"/>
  <c r="J7" i="48"/>
  <c r="M6" i="48" l="1"/>
  <c r="N6" i="48"/>
  <c r="S76" i="48" l="1"/>
  <c r="T76" i="48"/>
  <c r="R133" i="48"/>
  <c r="T158" i="48"/>
  <c r="S107" i="48"/>
  <c r="S114" i="48"/>
  <c r="S144" i="48"/>
  <c r="U86" i="48"/>
  <c r="T118" i="48"/>
  <c r="U152" i="48"/>
  <c r="U142" i="48"/>
  <c r="T91" i="48"/>
  <c r="R76" i="48"/>
  <c r="U126" i="48"/>
  <c r="R152" i="48"/>
  <c r="V100" i="48"/>
  <c r="S88" i="48"/>
  <c r="V137" i="48"/>
  <c r="S163" i="48"/>
  <c r="R112" i="48"/>
  <c r="T101" i="48"/>
  <c r="S136" i="48"/>
  <c r="T85" i="48"/>
  <c r="T110" i="48"/>
  <c r="U161" i="48"/>
  <c r="S128" i="48"/>
  <c r="T77" i="48"/>
  <c r="S115" i="48"/>
  <c r="T153" i="48"/>
  <c r="S120" i="48"/>
  <c r="U145" i="48"/>
  <c r="T94" i="48"/>
  <c r="R83" i="48"/>
  <c r="T131" i="48"/>
  <c r="V156" i="48"/>
  <c r="U105" i="48"/>
  <c r="T163" i="48"/>
  <c r="V129" i="48"/>
  <c r="U78" i="48"/>
  <c r="R104" i="48"/>
  <c r="V148" i="48"/>
  <c r="V121" i="48"/>
  <c r="R160" i="48"/>
  <c r="V108" i="48"/>
  <c r="U140" i="48"/>
  <c r="V138" i="48"/>
  <c r="T87" i="48"/>
  <c r="T127" i="48"/>
  <c r="V144" i="48"/>
  <c r="U93" i="48"/>
  <c r="V131" i="48"/>
  <c r="S82" i="48"/>
  <c r="V76" i="48"/>
  <c r="R165" i="48"/>
  <c r="V113" i="48"/>
  <c r="S139" i="48"/>
  <c r="R88" i="48"/>
  <c r="T161" i="48"/>
  <c r="U76" i="48"/>
  <c r="U158" i="48"/>
  <c r="T107" i="48"/>
  <c r="V132" i="48"/>
  <c r="V80" i="48"/>
  <c r="T97" i="48"/>
  <c r="U118" i="48"/>
  <c r="R144" i="48"/>
  <c r="V92" i="48"/>
  <c r="V79" i="48"/>
  <c r="R117" i="48"/>
  <c r="T142" i="48"/>
  <c r="S91" i="48"/>
  <c r="S160" i="48"/>
  <c r="R109" i="48"/>
  <c r="S152" i="48"/>
  <c r="R101" i="48"/>
  <c r="T126" i="48"/>
  <c r="V103" i="48"/>
  <c r="R84" i="48"/>
  <c r="S112" i="48"/>
  <c r="U137" i="48"/>
  <c r="T86" i="48"/>
  <c r="V161" i="48"/>
  <c r="U110" i="48"/>
  <c r="R136" i="48"/>
  <c r="S85" i="48"/>
  <c r="V153" i="48"/>
  <c r="U102" i="48"/>
  <c r="V140" i="48"/>
  <c r="U89" i="48"/>
  <c r="R115" i="48"/>
  <c r="V106" i="48"/>
  <c r="T159" i="48"/>
  <c r="U106" i="48"/>
  <c r="U125" i="48"/>
  <c r="V163" i="48"/>
  <c r="U112" i="48"/>
  <c r="U147" i="48"/>
  <c r="V145" i="48"/>
  <c r="U94" i="48"/>
  <c r="R120" i="48"/>
  <c r="T81" i="48"/>
  <c r="R157" i="48"/>
  <c r="V105" i="48"/>
  <c r="S131" i="48"/>
  <c r="U79" i="48"/>
  <c r="T155" i="48"/>
  <c r="S104" i="48"/>
  <c r="U129" i="48"/>
  <c r="T78" i="48"/>
  <c r="T147" i="48"/>
  <c r="S96" i="48"/>
  <c r="T134" i="48"/>
  <c r="S77" i="48"/>
  <c r="U108" i="48"/>
  <c r="T100" i="48"/>
  <c r="R153" i="48"/>
  <c r="S100" i="48"/>
  <c r="S119" i="48"/>
  <c r="T157" i="48"/>
  <c r="S106" i="48"/>
  <c r="S141" i="48"/>
  <c r="R90" i="48"/>
  <c r="T165" i="48"/>
  <c r="T99" i="48"/>
  <c r="V159" i="48"/>
  <c r="U153" i="48"/>
  <c r="V127" i="48"/>
  <c r="U87" i="48"/>
  <c r="U114" i="48"/>
  <c r="R100" i="48"/>
  <c r="V99" i="48"/>
  <c r="U115" i="48"/>
  <c r="S102" i="48"/>
  <c r="V151" i="48"/>
  <c r="S94" i="48"/>
  <c r="V130" i="48"/>
  <c r="V109" i="48"/>
  <c r="T119" i="48"/>
  <c r="V136" i="48"/>
  <c r="U136" i="48"/>
  <c r="T152" i="48"/>
  <c r="S101" i="48"/>
  <c r="R105" i="48"/>
  <c r="T117" i="48"/>
  <c r="T137" i="48"/>
  <c r="V154" i="48"/>
  <c r="U103" i="48"/>
  <c r="V149" i="48"/>
  <c r="R148" i="48"/>
  <c r="R135" i="48"/>
  <c r="T144" i="48"/>
  <c r="S93" i="48"/>
  <c r="U130" i="48"/>
  <c r="T141" i="48"/>
  <c r="S142" i="48"/>
  <c r="S153" i="48"/>
  <c r="R102" i="48"/>
  <c r="V141" i="48"/>
  <c r="U165" i="48"/>
  <c r="T114" i="48"/>
  <c r="T133" i="48"/>
  <c r="U155" i="48"/>
  <c r="T104" i="48"/>
  <c r="U123" i="48"/>
  <c r="S117" i="48"/>
  <c r="U150" i="48"/>
  <c r="R149" i="48"/>
  <c r="V139" i="48"/>
  <c r="S147" i="48"/>
  <c r="T121" i="48"/>
  <c r="T80" i="48"/>
  <c r="R164" i="48"/>
  <c r="S87" i="48"/>
  <c r="T93" i="48"/>
  <c r="S109" i="48"/>
  <c r="V95" i="48"/>
  <c r="T145" i="48"/>
  <c r="S86" i="48"/>
  <c r="T124" i="48"/>
  <c r="S164" i="48"/>
  <c r="R113" i="48"/>
  <c r="R124" i="48"/>
  <c r="V123" i="48"/>
  <c r="R146" i="48"/>
  <c r="V94" i="48"/>
  <c r="T130" i="48"/>
  <c r="U104" i="48"/>
  <c r="R131" i="48"/>
  <c r="T148" i="48"/>
  <c r="S97" i="48"/>
  <c r="R137" i="48"/>
  <c r="S135" i="48"/>
  <c r="S122" i="48"/>
  <c r="R138" i="48"/>
  <c r="V86" i="48"/>
  <c r="V117" i="48"/>
  <c r="U128" i="48"/>
  <c r="V135" i="48"/>
  <c r="V146" i="48"/>
  <c r="U95" i="48"/>
  <c r="T135" i="48"/>
  <c r="S159" i="48"/>
  <c r="R108" i="48"/>
  <c r="U120" i="48"/>
  <c r="S149" i="48"/>
  <c r="R98" i="48"/>
  <c r="T82" i="48"/>
  <c r="R125" i="48"/>
  <c r="T123" i="48"/>
  <c r="S158" i="48"/>
  <c r="R128" i="48"/>
  <c r="U80" i="48"/>
  <c r="S80" i="48"/>
  <c r="U157" i="48"/>
  <c r="S81" i="48"/>
  <c r="R87" i="48"/>
  <c r="V102" i="48"/>
  <c r="V87" i="48"/>
  <c r="R139" i="48"/>
  <c r="T79" i="48"/>
  <c r="R118" i="48"/>
  <c r="V157" i="48"/>
  <c r="U98" i="48"/>
  <c r="S111" i="48"/>
  <c r="R111" i="48"/>
  <c r="U139" i="48"/>
  <c r="T88" i="48"/>
  <c r="U117" i="48"/>
  <c r="V91" i="48"/>
  <c r="U124" i="48"/>
  <c r="R142" i="48"/>
  <c r="V90" i="48"/>
  <c r="S124" i="48"/>
  <c r="T122" i="48"/>
  <c r="T109" i="48"/>
  <c r="U131" i="48"/>
  <c r="R82" i="48"/>
  <c r="U141" i="48"/>
  <c r="V115" i="48"/>
  <c r="T129" i="48"/>
  <c r="T140" i="48"/>
  <c r="S89" i="48"/>
  <c r="R129" i="48"/>
  <c r="V152" i="48"/>
  <c r="U101" i="48"/>
  <c r="V107" i="48"/>
  <c r="V142" i="48"/>
  <c r="U91" i="48"/>
  <c r="U85" i="48"/>
  <c r="V78" i="48"/>
  <c r="R93" i="48"/>
  <c r="V97" i="48"/>
  <c r="R141" i="48"/>
  <c r="U121" i="48"/>
  <c r="T164" i="48"/>
  <c r="V165" i="48"/>
  <c r="S151" i="48"/>
  <c r="R151" i="48"/>
  <c r="T160" i="48"/>
  <c r="T96" i="48"/>
  <c r="R158" i="48"/>
  <c r="U132" i="48"/>
  <c r="V162" i="48"/>
  <c r="U111" i="48"/>
  <c r="T151" i="48"/>
  <c r="R89" i="48"/>
  <c r="T98" i="48"/>
  <c r="S98" i="48"/>
  <c r="S133" i="48"/>
  <c r="S83" i="48"/>
  <c r="V104" i="48"/>
  <c r="R91" i="48"/>
  <c r="S118" i="48"/>
  <c r="U135" i="48"/>
  <c r="V82" i="48"/>
  <c r="T111" i="48"/>
  <c r="U109" i="48"/>
  <c r="U96" i="48"/>
  <c r="S125" i="48"/>
  <c r="R99" i="48"/>
  <c r="V128" i="48"/>
  <c r="R103" i="48"/>
  <c r="R123" i="48"/>
  <c r="R134" i="48"/>
  <c r="U81" i="48"/>
  <c r="U122" i="48"/>
  <c r="T146" i="48"/>
  <c r="S95" i="48"/>
  <c r="R95" i="48"/>
  <c r="T136" i="48"/>
  <c r="T150" i="48"/>
  <c r="S155" i="48"/>
  <c r="U134" i="48"/>
  <c r="T102" i="48"/>
  <c r="U151" i="48"/>
  <c r="U146" i="48"/>
  <c r="T138" i="48"/>
  <c r="U144" i="48"/>
  <c r="R154" i="48"/>
  <c r="T84" i="48"/>
  <c r="S145" i="48"/>
  <c r="S126" i="48"/>
  <c r="T156" i="48"/>
  <c r="S105" i="48"/>
  <c r="R145" i="48"/>
  <c r="T162" i="48"/>
  <c r="V84" i="48"/>
  <c r="V85" i="48"/>
  <c r="V126" i="48"/>
  <c r="U100" i="48"/>
  <c r="R92" i="48"/>
  <c r="R163" i="48"/>
  <c r="V111" i="48"/>
  <c r="S129" i="48"/>
  <c r="R78" i="48"/>
  <c r="T103" i="48"/>
  <c r="V96" i="48"/>
  <c r="V77" i="48"/>
  <c r="V118" i="48"/>
  <c r="U92" i="48"/>
  <c r="R116" i="48"/>
  <c r="S90" i="48"/>
  <c r="U116" i="48"/>
  <c r="U127" i="48"/>
  <c r="U90" i="48"/>
  <c r="S116" i="48"/>
  <c r="R140" i="48"/>
  <c r="V88" i="48"/>
  <c r="U88" i="48"/>
  <c r="R130" i="48"/>
  <c r="T83" i="48"/>
  <c r="T139" i="48"/>
  <c r="V124" i="48"/>
  <c r="S123" i="48"/>
  <c r="T115" i="48"/>
  <c r="R96" i="48"/>
  <c r="R126" i="48"/>
  <c r="S140" i="48"/>
  <c r="R132" i="48"/>
  <c r="S138" i="48"/>
  <c r="V134" i="48"/>
  <c r="U77" i="48"/>
  <c r="T132" i="48"/>
  <c r="V119" i="48"/>
  <c r="R150" i="48"/>
  <c r="V98" i="48"/>
  <c r="U138" i="48"/>
  <c r="R156" i="48"/>
  <c r="R80" i="48"/>
  <c r="R81" i="48"/>
  <c r="T120" i="48"/>
  <c r="S79" i="48"/>
  <c r="V155" i="48"/>
  <c r="U156" i="48"/>
  <c r="T105" i="48"/>
  <c r="V122" i="48"/>
  <c r="R97" i="48"/>
  <c r="T95" i="48"/>
  <c r="U83" i="48"/>
  <c r="U163" i="48"/>
  <c r="T112" i="48"/>
  <c r="S78" i="48"/>
  <c r="S103" i="48"/>
  <c r="U84" i="48"/>
  <c r="S110" i="48"/>
  <c r="S121" i="48"/>
  <c r="R161" i="48"/>
  <c r="S108" i="48"/>
  <c r="U133" i="48"/>
  <c r="V110" i="48"/>
  <c r="V164" i="48"/>
  <c r="S99" i="48"/>
  <c r="V116" i="48"/>
  <c r="V89" i="48"/>
  <c r="U164" i="48"/>
  <c r="S113" i="48"/>
  <c r="V133" i="48"/>
  <c r="V112" i="48"/>
  <c r="T125" i="48"/>
  <c r="T128" i="48"/>
  <c r="R147" i="48"/>
  <c r="U119" i="48"/>
  <c r="T113" i="48"/>
  <c r="U143" i="48"/>
  <c r="T92" i="48"/>
  <c r="S132" i="48"/>
  <c r="U149" i="48"/>
  <c r="S162" i="48"/>
  <c r="S165" i="48"/>
  <c r="R114" i="48"/>
  <c r="V83" i="48"/>
  <c r="R143" i="48"/>
  <c r="S150" i="48"/>
  <c r="R85" i="48"/>
  <c r="T116" i="48"/>
  <c r="U82" i="48"/>
  <c r="V160" i="48"/>
  <c r="U160" i="48"/>
  <c r="S157" i="48"/>
  <c r="R106" i="48"/>
  <c r="S156" i="48"/>
  <c r="T90" i="48"/>
  <c r="R155" i="48"/>
  <c r="V81" i="48"/>
  <c r="V114" i="48"/>
  <c r="U154" i="48"/>
  <c r="V101" i="48"/>
  <c r="S127" i="48"/>
  <c r="R159" i="48"/>
  <c r="R77" i="48"/>
  <c r="U113" i="48"/>
  <c r="T89" i="48"/>
  <c r="U97" i="48"/>
  <c r="S84" i="48"/>
  <c r="R127" i="48"/>
  <c r="R94" i="48"/>
  <c r="R121" i="48"/>
  <c r="T106" i="48"/>
  <c r="R119" i="48"/>
  <c r="R122" i="48"/>
  <c r="S134" i="48"/>
  <c r="S92" i="48"/>
  <c r="R107" i="48"/>
  <c r="S137" i="48"/>
  <c r="R86" i="48"/>
  <c r="V125" i="48"/>
  <c r="S143" i="48"/>
  <c r="T149" i="48"/>
  <c r="V158" i="48"/>
  <c r="U107" i="48"/>
  <c r="R79" i="48"/>
  <c r="S130" i="48"/>
  <c r="V143" i="48"/>
  <c r="S161" i="48"/>
  <c r="R110" i="48"/>
  <c r="U162" i="48"/>
  <c r="T154" i="48"/>
  <c r="V147" i="48"/>
  <c r="V150" i="48"/>
  <c r="U99" i="48"/>
  <c r="T143" i="48"/>
  <c r="S154" i="48"/>
  <c r="U148" i="48"/>
  <c r="U159" i="48"/>
  <c r="T108" i="48"/>
  <c r="S148" i="48"/>
  <c r="V93" i="48"/>
  <c r="V120" i="48"/>
  <c r="S146" i="48"/>
  <c r="R162" i="48"/>
  <c r="Z76" i="48"/>
  <c r="Z121" i="48"/>
  <c r="Z95" i="48"/>
  <c r="Y102" i="48"/>
  <c r="W133" i="48"/>
  <c r="Y158" i="48"/>
  <c r="X107" i="48"/>
  <c r="Y135" i="48"/>
  <c r="W128" i="48"/>
  <c r="W134" i="48"/>
  <c r="X96" i="48"/>
  <c r="Y131" i="48"/>
  <c r="AA156" i="48"/>
  <c r="Z105" i="48"/>
  <c r="Z127" i="48"/>
  <c r="X160" i="48"/>
  <c r="Y129" i="48"/>
  <c r="AA153" i="48"/>
  <c r="W149" i="48"/>
  <c r="AA97" i="48"/>
  <c r="X123" i="48"/>
  <c r="W123" i="48"/>
  <c r="W77" i="48"/>
  <c r="X117" i="48"/>
  <c r="W140" i="48"/>
  <c r="W158" i="48"/>
  <c r="Y121" i="48"/>
  <c r="X113" i="48"/>
  <c r="AA165" i="48"/>
  <c r="Z114" i="48"/>
  <c r="W132" i="48"/>
  <c r="X81" i="48"/>
  <c r="W119" i="48"/>
  <c r="W154" i="48"/>
  <c r="AA102" i="48"/>
  <c r="W79" i="48"/>
  <c r="X130" i="48"/>
  <c r="Z132" i="48"/>
  <c r="AA162" i="48"/>
  <c r="Z111" i="48"/>
  <c r="Y151" i="48"/>
  <c r="W89" i="48"/>
  <c r="Y98" i="48"/>
  <c r="X98" i="48"/>
  <c r="X133" i="48"/>
  <c r="X83" i="48"/>
  <c r="Z141" i="48"/>
  <c r="AA115" i="48"/>
  <c r="Z124" i="48"/>
  <c r="W142" i="48"/>
  <c r="AA90" i="48"/>
  <c r="X124" i="48"/>
  <c r="Y122" i="48"/>
  <c r="Y109" i="48"/>
  <c r="Z131" i="48"/>
  <c r="X76" i="48"/>
  <c r="Z164" i="48"/>
  <c r="AA141" i="48"/>
  <c r="X110" i="48"/>
  <c r="Z126" i="48"/>
  <c r="W152" i="48"/>
  <c r="AA100" i="48"/>
  <c r="AA120" i="48"/>
  <c r="W102" i="48"/>
  <c r="Z81" i="48"/>
  <c r="Z153" i="48"/>
  <c r="W125" i="48"/>
  <c r="Y150" i="48"/>
  <c r="X99" i="48"/>
  <c r="Z122" i="48"/>
  <c r="Y115" i="48"/>
  <c r="X121" i="48"/>
  <c r="Z102" i="48"/>
  <c r="Z142" i="48"/>
  <c r="Y91" i="48"/>
  <c r="AA116" i="48"/>
  <c r="AA114" i="48"/>
  <c r="W130" i="48"/>
  <c r="W84" i="48"/>
  <c r="AA88" i="48"/>
  <c r="X145" i="48"/>
  <c r="W115" i="48"/>
  <c r="AA106" i="48"/>
  <c r="Y159" i="48"/>
  <c r="Z106" i="48"/>
  <c r="Z125" i="48"/>
  <c r="AA163" i="48"/>
  <c r="Z112" i="48"/>
  <c r="Z147" i="48"/>
  <c r="Y96" i="48"/>
  <c r="W105" i="48"/>
  <c r="Y117" i="48"/>
  <c r="X126" i="48"/>
  <c r="Y156" i="48"/>
  <c r="X105" i="48"/>
  <c r="W145" i="48"/>
  <c r="Y162" i="48"/>
  <c r="AA84" i="48"/>
  <c r="AA85" i="48"/>
  <c r="AA126" i="48"/>
  <c r="W99" i="48"/>
  <c r="AA128" i="48"/>
  <c r="W103" i="48"/>
  <c r="X118" i="48"/>
  <c r="Z135" i="48"/>
  <c r="AA82" i="48"/>
  <c r="Y111" i="48"/>
  <c r="Z109" i="48"/>
  <c r="Z96" i="48"/>
  <c r="X125" i="48"/>
  <c r="AA103" i="48"/>
  <c r="X114" i="48"/>
  <c r="Y76" i="48"/>
  <c r="Z120" i="48"/>
  <c r="X127" i="48"/>
  <c r="AA93" i="48"/>
  <c r="X120" i="48"/>
  <c r="Z145" i="48"/>
  <c r="Y94" i="48"/>
  <c r="W159" i="48"/>
  <c r="Z133" i="48"/>
  <c r="W129" i="48"/>
  <c r="AA108" i="48"/>
  <c r="Z118" i="48"/>
  <c r="W144" i="48"/>
  <c r="AA92" i="48"/>
  <c r="X159" i="48"/>
  <c r="W160" i="48"/>
  <c r="X116" i="48"/>
  <c r="Y134" i="48"/>
  <c r="X136" i="48"/>
  <c r="Y85" i="48"/>
  <c r="Y110" i="48"/>
  <c r="W161" i="48"/>
  <c r="AA78" i="48"/>
  <c r="X158" i="48"/>
  <c r="Z123" i="48"/>
  <c r="Y132" i="48"/>
  <c r="Z108" i="48"/>
  <c r="Y100" i="48"/>
  <c r="W153" i="48"/>
  <c r="X100" i="48"/>
  <c r="X119" i="48"/>
  <c r="Y157" i="48"/>
  <c r="X106" i="48"/>
  <c r="X141" i="48"/>
  <c r="W90" i="48"/>
  <c r="Y130" i="48"/>
  <c r="Z104" i="48"/>
  <c r="AA119" i="48"/>
  <c r="W150" i="48"/>
  <c r="AA98" i="48"/>
  <c r="Z138" i="48"/>
  <c r="W156" i="48"/>
  <c r="W80" i="48"/>
  <c r="W81" i="48"/>
  <c r="Y120" i="48"/>
  <c r="Z92" i="48"/>
  <c r="W116" i="48"/>
  <c r="X90" i="48"/>
  <c r="AA111" i="48"/>
  <c r="X129" i="48"/>
  <c r="W78" i="48"/>
  <c r="Y103" i="48"/>
  <c r="AA96" i="48"/>
  <c r="AA77" i="48"/>
  <c r="AA118" i="48"/>
  <c r="Y97" i="48"/>
  <c r="AA76" i="48"/>
  <c r="X88" i="48"/>
  <c r="W162" i="48"/>
  <c r="W165" i="48"/>
  <c r="AA113" i="48"/>
  <c r="X139" i="48"/>
  <c r="W88" i="48"/>
  <c r="AA107" i="48"/>
  <c r="Y163" i="48"/>
  <c r="Z165" i="48"/>
  <c r="X148" i="48"/>
  <c r="X112" i="48"/>
  <c r="Z137" i="48"/>
  <c r="Y86" i="48"/>
  <c r="W108" i="48"/>
  <c r="X115" i="48"/>
  <c r="AA152" i="48"/>
  <c r="W96" i="48"/>
  <c r="AA129" i="48"/>
  <c r="Z78" i="48"/>
  <c r="W104" i="48"/>
  <c r="X108" i="48"/>
  <c r="AA121" i="48"/>
  <c r="Z116" i="48"/>
  <c r="W147" i="48"/>
  <c r="Z119" i="48"/>
  <c r="Z80" i="48"/>
  <c r="W94" i="48"/>
  <c r="Z146" i="48"/>
  <c r="W164" i="48"/>
  <c r="AA112" i="48"/>
  <c r="W151" i="48"/>
  <c r="AA99" i="48"/>
  <c r="AA134" i="48"/>
  <c r="Y84" i="48"/>
  <c r="Z117" i="48"/>
  <c r="AA91" i="48"/>
  <c r="Y113" i="48"/>
  <c r="Z143" i="48"/>
  <c r="Y92" i="48"/>
  <c r="X132" i="48"/>
  <c r="Z149" i="48"/>
  <c r="X162" i="48"/>
  <c r="X165" i="48"/>
  <c r="W114" i="48"/>
  <c r="X78" i="48"/>
  <c r="X103" i="48"/>
  <c r="Z84" i="48"/>
  <c r="Y105" i="48"/>
  <c r="AA122" i="48"/>
  <c r="W97" i="48"/>
  <c r="Y95" i="48"/>
  <c r="Z83" i="48"/>
  <c r="Z163" i="48"/>
  <c r="Y112" i="48"/>
  <c r="Y89" i="48"/>
  <c r="Y101" i="48"/>
  <c r="W83" i="48"/>
  <c r="AA110" i="48"/>
  <c r="Z158" i="48"/>
  <c r="Y107" i="48"/>
  <c r="AA132" i="48"/>
  <c r="AA80" i="48"/>
  <c r="Z155" i="48"/>
  <c r="Y99" i="48"/>
  <c r="Y114" i="48"/>
  <c r="W157" i="48"/>
  <c r="AA105" i="48"/>
  <c r="X131" i="48"/>
  <c r="Z79" i="48"/>
  <c r="X146" i="48"/>
  <c r="X77" i="48"/>
  <c r="Z101" i="48"/>
  <c r="Z156" i="48"/>
  <c r="Y123" i="48"/>
  <c r="X155" i="48"/>
  <c r="Z97" i="48"/>
  <c r="Y146" i="48"/>
  <c r="X84" i="48"/>
  <c r="Z159" i="48"/>
  <c r="X134" i="48"/>
  <c r="X92" i="48"/>
  <c r="Y164" i="48"/>
  <c r="Z87" i="48"/>
  <c r="X140" i="48"/>
  <c r="Z157" i="48"/>
  <c r="Y106" i="48"/>
  <c r="Z144" i="48"/>
  <c r="Y93" i="48"/>
  <c r="Y128" i="48"/>
  <c r="Z77" i="48"/>
  <c r="AA104" i="48"/>
  <c r="W91" i="48"/>
  <c r="W107" i="48"/>
  <c r="X137" i="48"/>
  <c r="W86" i="48"/>
  <c r="AA125" i="48"/>
  <c r="X143" i="48"/>
  <c r="Y149" i="48"/>
  <c r="AA158" i="48"/>
  <c r="Z107" i="48"/>
  <c r="X156" i="48"/>
  <c r="Y90" i="48"/>
  <c r="X150" i="48"/>
  <c r="W85" i="48"/>
  <c r="Y116" i="48"/>
  <c r="Z82" i="48"/>
  <c r="AA160" i="48"/>
  <c r="Z160" i="48"/>
  <c r="X157" i="48"/>
  <c r="W106" i="48"/>
  <c r="Y81" i="48"/>
  <c r="W163" i="48"/>
  <c r="Z134" i="48"/>
  <c r="X152" i="48"/>
  <c r="W101" i="48"/>
  <c r="Y126" i="48"/>
  <c r="Z148" i="48"/>
  <c r="Y104" i="48"/>
  <c r="AA79" i="48"/>
  <c r="X149" i="48"/>
  <c r="Z150" i="48"/>
  <c r="W93" i="48"/>
  <c r="AA124" i="48"/>
  <c r="AA159" i="48"/>
  <c r="W95" i="48"/>
  <c r="Z90" i="48"/>
  <c r="Z88" i="48"/>
  <c r="Y82" i="48"/>
  <c r="W117" i="48"/>
  <c r="Y142" i="48"/>
  <c r="X91" i="48"/>
  <c r="X95" i="48"/>
  <c r="AA140" i="48"/>
  <c r="Y108" i="48"/>
  <c r="X102" i="48"/>
  <c r="Y153" i="48"/>
  <c r="Z151" i="48"/>
  <c r="Y80" i="48"/>
  <c r="AA133" i="48"/>
  <c r="X151" i="48"/>
  <c r="W100" i="48"/>
  <c r="X138" i="48"/>
  <c r="W87" i="48"/>
  <c r="W122" i="48"/>
  <c r="Z100" i="48"/>
  <c r="W92" i="48"/>
  <c r="AA151" i="48"/>
  <c r="X94" i="48"/>
  <c r="AA130" i="48"/>
  <c r="AA109" i="48"/>
  <c r="Y119" i="48"/>
  <c r="AA136" i="48"/>
  <c r="Z136" i="48"/>
  <c r="Y152" i="48"/>
  <c r="X101" i="48"/>
  <c r="Y143" i="48"/>
  <c r="X154" i="48"/>
  <c r="AA143" i="48"/>
  <c r="X161" i="48"/>
  <c r="W110" i="48"/>
  <c r="Z162" i="48"/>
  <c r="Y154" i="48"/>
  <c r="AA147" i="48"/>
  <c r="AA150" i="48"/>
  <c r="Z99" i="48"/>
  <c r="Y165" i="48"/>
  <c r="X128" i="48"/>
  <c r="W155" i="48"/>
  <c r="AA89" i="48"/>
  <c r="AA145" i="48"/>
  <c r="Z94" i="48"/>
  <c r="W120" i="48"/>
  <c r="Y140" i="48"/>
  <c r="Y147" i="48"/>
  <c r="Y161" i="48"/>
  <c r="W98" i="48"/>
  <c r="X144" i="48"/>
  <c r="Z86" i="48"/>
  <c r="Y118" i="48"/>
  <c r="AA135" i="48"/>
  <c r="AA142" i="48"/>
  <c r="Z161" i="48"/>
  <c r="Y136" i="48"/>
  <c r="AA161" i="48"/>
  <c r="Z110" i="48"/>
  <c r="W136" i="48"/>
  <c r="X85" i="48"/>
  <c r="Y133" i="48"/>
  <c r="Z89" i="48"/>
  <c r="Z154" i="48"/>
  <c r="AA95" i="48"/>
  <c r="Z140" i="48"/>
  <c r="AA138" i="48"/>
  <c r="Y87" i="48"/>
  <c r="Y127" i="48"/>
  <c r="AA144" i="48"/>
  <c r="Z93" i="48"/>
  <c r="AA131" i="48"/>
  <c r="X82" i="48"/>
  <c r="Z115" i="48"/>
  <c r="X79" i="48"/>
  <c r="AA155" i="48"/>
  <c r="Y145" i="48"/>
  <c r="X86" i="48"/>
  <c r="Y124" i="48"/>
  <c r="X164" i="48"/>
  <c r="W113" i="48"/>
  <c r="W124" i="48"/>
  <c r="AA123" i="48"/>
  <c r="W146" i="48"/>
  <c r="AA94" i="48"/>
  <c r="Z130" i="48"/>
  <c r="Y141" i="48"/>
  <c r="Y137" i="48"/>
  <c r="AA154" i="48"/>
  <c r="Z103" i="48"/>
  <c r="AA149" i="48"/>
  <c r="W148" i="48"/>
  <c r="W135" i="48"/>
  <c r="Y144" i="48"/>
  <c r="X93" i="48"/>
  <c r="Z152" i="48"/>
  <c r="W76" i="48"/>
  <c r="Y77" i="48"/>
  <c r="AA146" i="48"/>
  <c r="X147" i="48"/>
  <c r="Y139" i="48"/>
  <c r="AA164" i="48"/>
  <c r="Z113" i="48"/>
  <c r="X89" i="48"/>
  <c r="W109" i="48"/>
  <c r="X142" i="48"/>
  <c r="W141" i="48"/>
  <c r="AA137" i="48"/>
  <c r="X163" i="48"/>
  <c r="W112" i="48"/>
  <c r="AA81" i="48"/>
  <c r="Z91" i="48"/>
  <c r="AA148" i="48"/>
  <c r="Z85" i="48"/>
  <c r="Y155" i="48"/>
  <c r="X104" i="48"/>
  <c r="Z129" i="48"/>
  <c r="Y78" i="48"/>
  <c r="Y83" i="48"/>
  <c r="X153" i="48"/>
  <c r="AA101" i="48"/>
  <c r="AA87" i="48"/>
  <c r="AA127" i="48"/>
  <c r="W126" i="48"/>
  <c r="X80" i="48"/>
  <c r="W121" i="48"/>
  <c r="Y138" i="48"/>
  <c r="X87" i="48"/>
  <c r="Y125" i="48"/>
  <c r="Y160" i="48"/>
  <c r="X109" i="48"/>
  <c r="AA83" i="48"/>
  <c r="W143" i="48"/>
  <c r="W139" i="48"/>
  <c r="Y79" i="48"/>
  <c r="W118" i="48"/>
  <c r="AA157" i="48"/>
  <c r="Z98" i="48"/>
  <c r="X111" i="48"/>
  <c r="W111" i="48"/>
  <c r="Z139" i="48"/>
  <c r="Y88" i="48"/>
  <c r="AA117" i="48"/>
  <c r="Z128" i="48"/>
  <c r="W131" i="48"/>
  <c r="Y148" i="48"/>
  <c r="X97" i="48"/>
  <c r="W137" i="48"/>
  <c r="X135" i="48"/>
  <c r="X122" i="48"/>
  <c r="W138" i="48"/>
  <c r="AA86" i="48"/>
  <c r="AA139" i="48"/>
  <c r="W82" i="48"/>
  <c r="W127" i="48"/>
  <c r="AH162" i="48" l="1"/>
  <c r="BY161" i="47" s="1"/>
  <c r="CI161" i="47" s="1"/>
  <c r="CS161" i="47" s="1"/>
  <c r="AH165" i="48"/>
  <c r="BY164" i="47" s="1"/>
  <c r="CI164" i="47" s="1"/>
  <c r="CS164" i="47" s="1"/>
  <c r="AH163" i="48"/>
  <c r="BY162" i="47" s="1"/>
  <c r="CI162" i="47" s="1"/>
  <c r="CS162" i="47" s="1"/>
  <c r="AH161" i="48"/>
  <c r="BY160" i="47" s="1"/>
  <c r="CI160" i="47" s="1"/>
  <c r="CS160" i="47" s="1"/>
  <c r="AH155" i="48"/>
  <c r="BY154" i="47" s="1"/>
  <c r="CI154" i="47" s="1"/>
  <c r="CS154" i="47" s="1"/>
  <c r="AH157" i="48"/>
  <c r="BY156" i="47" s="1"/>
  <c r="CI156" i="47" s="1"/>
  <c r="CS156" i="47" s="1"/>
  <c r="AH156" i="48"/>
  <c r="BY155" i="47" s="1"/>
  <c r="CI155" i="47" s="1"/>
  <c r="CS155" i="47" s="1"/>
  <c r="AH164" i="48"/>
  <c r="BY163" i="47" s="1"/>
  <c r="CI163" i="47" s="1"/>
  <c r="CS163" i="47" s="1"/>
  <c r="AH160" i="48"/>
  <c r="BY159" i="47" s="1"/>
  <c r="CI159" i="47" s="1"/>
  <c r="CS159" i="47" s="1"/>
  <c r="AH158" i="48"/>
  <c r="BY157" i="47" s="1"/>
  <c r="CI157" i="47" s="1"/>
  <c r="CS157" i="47" s="1"/>
  <c r="AH159" i="48"/>
  <c r="BY158" i="47" s="1"/>
  <c r="CI158" i="47" s="1"/>
  <c r="CS158" i="47" s="1"/>
  <c r="AH146" i="48"/>
  <c r="BY145" i="47" s="1"/>
  <c r="CI145" i="47" s="1"/>
  <c r="CS145" i="47" s="1"/>
  <c r="AH149" i="48"/>
  <c r="BY148" i="47" s="1"/>
  <c r="CI148" i="47" s="1"/>
  <c r="CS148" i="47" s="1"/>
  <c r="AH142" i="48"/>
  <c r="BY141" i="47" s="1"/>
  <c r="CI141" i="47" s="1"/>
  <c r="CS141" i="47" s="1"/>
  <c r="AH140" i="48"/>
  <c r="BY139" i="47" s="1"/>
  <c r="CI139" i="47" s="1"/>
  <c r="CS139" i="47" s="1"/>
  <c r="AH143" i="48"/>
  <c r="BY142" i="47" s="1"/>
  <c r="CI142" i="47" s="1"/>
  <c r="CS142" i="47" s="1"/>
  <c r="AH144" i="48"/>
  <c r="BY143" i="47" s="1"/>
  <c r="CI143" i="47" s="1"/>
  <c r="CS143" i="47" s="1"/>
  <c r="AH148" i="48"/>
  <c r="BY147" i="47" s="1"/>
  <c r="CI147" i="47" s="1"/>
  <c r="CS147" i="47" s="1"/>
  <c r="AH145" i="48"/>
  <c r="BY144" i="47" s="1"/>
  <c r="CI144" i="47" s="1"/>
  <c r="CS144" i="47" s="1"/>
  <c r="AH153" i="48"/>
  <c r="BY152" i="47" s="1"/>
  <c r="CI152" i="47" s="1"/>
  <c r="CS152" i="47" s="1"/>
  <c r="AH150" i="48"/>
  <c r="BY149" i="47" s="1"/>
  <c r="CI149" i="47" s="1"/>
  <c r="CS149" i="47" s="1"/>
  <c r="AH154" i="48"/>
  <c r="BY153" i="47" s="1"/>
  <c r="CI153" i="47" s="1"/>
  <c r="CS153" i="47" s="1"/>
  <c r="AH151" i="48"/>
  <c r="BY150" i="47" s="1"/>
  <c r="CI150" i="47" s="1"/>
  <c r="CS150" i="47" s="1"/>
  <c r="AH152" i="48"/>
  <c r="BY151" i="47" s="1"/>
  <c r="CI151" i="47" s="1"/>
  <c r="CS151" i="47" s="1"/>
  <c r="AH147" i="48"/>
  <c r="BY146" i="47" s="1"/>
  <c r="CI146" i="47" s="1"/>
  <c r="CS146" i="47" s="1"/>
  <c r="AH132" i="48"/>
  <c r="BY131" i="47" s="1"/>
  <c r="CI131" i="47" s="1"/>
  <c r="CS131" i="47" s="1"/>
  <c r="AH125" i="48"/>
  <c r="BY124" i="47" s="1"/>
  <c r="CI124" i="47" s="1"/>
  <c r="CS124" i="47" s="1"/>
  <c r="AH131" i="48"/>
  <c r="BY130" i="47" s="1"/>
  <c r="CI130" i="47" s="1"/>
  <c r="CS130" i="47" s="1"/>
  <c r="AH133" i="48"/>
  <c r="BY132" i="47" s="1"/>
  <c r="CI132" i="47" s="1"/>
  <c r="CS132" i="47" s="1"/>
  <c r="AH130" i="48"/>
  <c r="BY129" i="47" s="1"/>
  <c r="CI129" i="47" s="1"/>
  <c r="CS129" i="47" s="1"/>
  <c r="AH123" i="48"/>
  <c r="BY122" i="47" s="1"/>
  <c r="CI122" i="47" s="1"/>
  <c r="CS122" i="47" s="1"/>
  <c r="AH120" i="48"/>
  <c r="BY119" i="47" s="1"/>
  <c r="CI119" i="47" s="1"/>
  <c r="CS119" i="47" s="1"/>
  <c r="AH122" i="48"/>
  <c r="BY121" i="47" s="1"/>
  <c r="CI121" i="47" s="1"/>
  <c r="CS121" i="47" s="1"/>
  <c r="AH134" i="48"/>
  <c r="BY133" i="47" s="1"/>
  <c r="CI133" i="47" s="1"/>
  <c r="CS133" i="47" s="1"/>
  <c r="AH141" i="48"/>
  <c r="BY140" i="47" s="1"/>
  <c r="CI140" i="47" s="1"/>
  <c r="CS140" i="47" s="1"/>
  <c r="AH137" i="48"/>
  <c r="BY136" i="47" s="1"/>
  <c r="CI136" i="47" s="1"/>
  <c r="CS136" i="47" s="1"/>
  <c r="AH135" i="48"/>
  <c r="BY134" i="47" s="1"/>
  <c r="CI134" i="47" s="1"/>
  <c r="CS134" i="47" s="1"/>
  <c r="AH139" i="48"/>
  <c r="BY138" i="47" s="1"/>
  <c r="CI138" i="47" s="1"/>
  <c r="CS138" i="47" s="1"/>
  <c r="AH136" i="48"/>
  <c r="BY135" i="47" s="1"/>
  <c r="CI135" i="47" s="1"/>
  <c r="CS135" i="47" s="1"/>
  <c r="AH138" i="48"/>
  <c r="BY137" i="47" s="1"/>
  <c r="CI137" i="47" s="1"/>
  <c r="CS137" i="47" s="1"/>
  <c r="AH129" i="48"/>
  <c r="BY128" i="47" s="1"/>
  <c r="CI128" i="47" s="1"/>
  <c r="CS128" i="47" s="1"/>
  <c r="AH128" i="48"/>
  <c r="BY127" i="47" s="1"/>
  <c r="CI127" i="47" s="1"/>
  <c r="CS127" i="47" s="1"/>
  <c r="AH126" i="48"/>
  <c r="BY125" i="47" s="1"/>
  <c r="CI125" i="47" s="1"/>
  <c r="CS125" i="47" s="1"/>
  <c r="AH127" i="48"/>
  <c r="BY126" i="47" s="1"/>
  <c r="CI126" i="47" s="1"/>
  <c r="CS126" i="47" s="1"/>
  <c r="AH124" i="48"/>
  <c r="BY123" i="47" s="1"/>
  <c r="CI123" i="47" s="1"/>
  <c r="CS123" i="47" s="1"/>
  <c r="AH114" i="48"/>
  <c r="BY113" i="47" s="1"/>
  <c r="CI113" i="47" s="1"/>
  <c r="CS113" i="47" s="1"/>
  <c r="AH113" i="48"/>
  <c r="BY112" i="47" s="1"/>
  <c r="CI112" i="47" s="1"/>
  <c r="CS112" i="47" s="1"/>
  <c r="AH110" i="48"/>
  <c r="BY109" i="47" s="1"/>
  <c r="CI109" i="47" s="1"/>
  <c r="CS109" i="47" s="1"/>
  <c r="AH112" i="48"/>
  <c r="BY111" i="47" s="1"/>
  <c r="CI111" i="47" s="1"/>
  <c r="CS111" i="47" s="1"/>
  <c r="AH111" i="48"/>
  <c r="BY110" i="47" s="1"/>
  <c r="CI110" i="47" s="1"/>
  <c r="CS110" i="47" s="1"/>
  <c r="AH119" i="48"/>
  <c r="BY118" i="47" s="1"/>
  <c r="CI118" i="47" s="1"/>
  <c r="CS118" i="47" s="1"/>
  <c r="AH121" i="48"/>
  <c r="BY120" i="47" s="1"/>
  <c r="CI120" i="47" s="1"/>
  <c r="CS120" i="47" s="1"/>
  <c r="AH115" i="48"/>
  <c r="BY114" i="47" s="1"/>
  <c r="CI114" i="47" s="1"/>
  <c r="CS114" i="47" s="1"/>
  <c r="AH118" i="48"/>
  <c r="BY117" i="47" s="1"/>
  <c r="CI117" i="47" s="1"/>
  <c r="CS117" i="47" s="1"/>
  <c r="AH116" i="48"/>
  <c r="BY115" i="47" s="1"/>
  <c r="CI115" i="47" s="1"/>
  <c r="CS115" i="47" s="1"/>
  <c r="AH117" i="48"/>
  <c r="BY116" i="47" s="1"/>
  <c r="CI116" i="47" s="1"/>
  <c r="CS116" i="47" s="1"/>
  <c r="AH100" i="48"/>
  <c r="BY99" i="47" s="1"/>
  <c r="CI99" i="47" s="1"/>
  <c r="CS99" i="47" s="1"/>
  <c r="AH96" i="48"/>
  <c r="BY95" i="47" s="1"/>
  <c r="CI95" i="47" s="1"/>
  <c r="CS95" i="47" s="1"/>
  <c r="AH93" i="48"/>
  <c r="BY92" i="47" s="1"/>
  <c r="CI92" i="47" s="1"/>
  <c r="CS92" i="47" s="1"/>
  <c r="AH90" i="48"/>
  <c r="BY89" i="47" s="1"/>
  <c r="CI89" i="47" s="1"/>
  <c r="CS89" i="47" s="1"/>
  <c r="AH86" i="48"/>
  <c r="BY85" i="47" s="1"/>
  <c r="CI85" i="47" s="1"/>
  <c r="CS85" i="47" s="1"/>
  <c r="AH88" i="48"/>
  <c r="BY87" i="47" s="1"/>
  <c r="CI87" i="47" s="1"/>
  <c r="CS87" i="47" s="1"/>
  <c r="AH85" i="48"/>
  <c r="BY84" i="47" s="1"/>
  <c r="CI84" i="47" s="1"/>
  <c r="CS84" i="47" s="1"/>
  <c r="AH89" i="48"/>
  <c r="BY88" i="47" s="1"/>
  <c r="CI88" i="47" s="1"/>
  <c r="CS88" i="47" s="1"/>
  <c r="AH76" i="48"/>
  <c r="BY75" i="47" s="1"/>
  <c r="CI75" i="47" s="1"/>
  <c r="CS75" i="47" s="1"/>
  <c r="AH98" i="48"/>
  <c r="BY97" i="47" s="1"/>
  <c r="CI97" i="47" s="1"/>
  <c r="CS97" i="47" s="1"/>
  <c r="AH83" i="48"/>
  <c r="BY82" i="47" s="1"/>
  <c r="CI82" i="47" s="1"/>
  <c r="CS82" i="47" s="1"/>
  <c r="AH103" i="48"/>
  <c r="BY102" i="47" s="1"/>
  <c r="CI102" i="47" s="1"/>
  <c r="CS102" i="47" s="1"/>
  <c r="AH106" i="48"/>
  <c r="BY105" i="47" s="1"/>
  <c r="CI105" i="47" s="1"/>
  <c r="CS105" i="47" s="1"/>
  <c r="AH80" i="48"/>
  <c r="BY79" i="47" s="1"/>
  <c r="CI79" i="47" s="1"/>
  <c r="CS79" i="47" s="1"/>
  <c r="AH109" i="48"/>
  <c r="BY108" i="47" s="1"/>
  <c r="CI108" i="47" s="1"/>
  <c r="CS108" i="47" s="1"/>
  <c r="AH104" i="48"/>
  <c r="BY103" i="47" s="1"/>
  <c r="CI103" i="47" s="1"/>
  <c r="CS103" i="47" s="1"/>
  <c r="AH108" i="48"/>
  <c r="BY107" i="47" s="1"/>
  <c r="CI107" i="47" s="1"/>
  <c r="CS107" i="47" s="1"/>
  <c r="AH94" i="48"/>
  <c r="BY93" i="47" s="1"/>
  <c r="CI93" i="47" s="1"/>
  <c r="CS93" i="47" s="1"/>
  <c r="AH87" i="48"/>
  <c r="BY86" i="47" s="1"/>
  <c r="CI86" i="47" s="1"/>
  <c r="CS86" i="47" s="1"/>
  <c r="AH102" i="48"/>
  <c r="BY101" i="47" s="1"/>
  <c r="CI101" i="47" s="1"/>
  <c r="CS101" i="47" s="1"/>
  <c r="AH99" i="48"/>
  <c r="BY98" i="47" s="1"/>
  <c r="CI98" i="47" s="1"/>
  <c r="CS98" i="47" s="1"/>
  <c r="AH92" i="48"/>
  <c r="BY91" i="47" s="1"/>
  <c r="CI91" i="47" s="1"/>
  <c r="CS91" i="47" s="1"/>
  <c r="AH84" i="48"/>
  <c r="BY83" i="47" s="1"/>
  <c r="CI83" i="47" s="1"/>
  <c r="CS83" i="47" s="1"/>
  <c r="AH81" i="48"/>
  <c r="BY80" i="47" s="1"/>
  <c r="CI80" i="47" s="1"/>
  <c r="CS80" i="47" s="1"/>
  <c r="AH82" i="48"/>
  <c r="BY81" i="47" s="1"/>
  <c r="CI81" i="47" s="1"/>
  <c r="CS81" i="47" s="1"/>
  <c r="AH78" i="48"/>
  <c r="BY77" i="47" s="1"/>
  <c r="CI77" i="47" s="1"/>
  <c r="CS77" i="47" s="1"/>
  <c r="AH107" i="48"/>
  <c r="BY106" i="47" s="1"/>
  <c r="CI106" i="47" s="1"/>
  <c r="CS106" i="47" s="1"/>
  <c r="AH101" i="48"/>
  <c r="BY100" i="47" s="1"/>
  <c r="CI100" i="47" s="1"/>
  <c r="CS100" i="47" s="1"/>
  <c r="AH91" i="48"/>
  <c r="BY90" i="47" s="1"/>
  <c r="CI90" i="47" s="1"/>
  <c r="CS90" i="47" s="1"/>
  <c r="AH77" i="48"/>
  <c r="BY76" i="47" s="1"/>
  <c r="CI76" i="47" s="1"/>
  <c r="CS76" i="47" s="1"/>
  <c r="AH105" i="48"/>
  <c r="BY104" i="47" s="1"/>
  <c r="CI104" i="47" s="1"/>
  <c r="CS104" i="47" s="1"/>
  <c r="AH97" i="48"/>
  <c r="BY96" i="47" s="1"/>
  <c r="CI96" i="47" s="1"/>
  <c r="CS96" i="47" s="1"/>
  <c r="AH95" i="48"/>
  <c r="BY94" i="47" s="1"/>
  <c r="CI94" i="47" s="1"/>
  <c r="CS94" i="47" s="1"/>
  <c r="AH79" i="48"/>
  <c r="BY78" i="47" s="1"/>
  <c r="CI78" i="47" s="1"/>
  <c r="CS78" i="47" s="1"/>
  <c r="AD164" i="48"/>
  <c r="BU163" i="47" s="1"/>
  <c r="CE163" i="47" s="1"/>
  <c r="CO163" i="47" s="1"/>
  <c r="AD163" i="48"/>
  <c r="BU162" i="47" s="1"/>
  <c r="CE162" i="47" s="1"/>
  <c r="CO162" i="47" s="1"/>
  <c r="AD162" i="48"/>
  <c r="BU161" i="47" s="1"/>
  <c r="CE161" i="47" s="1"/>
  <c r="CO161" i="47" s="1"/>
  <c r="AD152" i="48"/>
  <c r="BU151" i="47" s="1"/>
  <c r="CE151" i="47" s="1"/>
  <c r="CO151" i="47" s="1"/>
  <c r="AD154" i="48"/>
  <c r="BU153" i="47" s="1"/>
  <c r="CE153" i="47" s="1"/>
  <c r="CO153" i="47" s="1"/>
  <c r="AD161" i="48"/>
  <c r="BU160" i="47" s="1"/>
  <c r="CE160" i="47" s="1"/>
  <c r="CO160" i="47" s="1"/>
  <c r="AD160" i="48"/>
  <c r="BU159" i="47" s="1"/>
  <c r="CE159" i="47" s="1"/>
  <c r="CO159" i="47" s="1"/>
  <c r="AD165" i="48"/>
  <c r="BU164" i="47" s="1"/>
  <c r="CE164" i="47" s="1"/>
  <c r="CO164" i="47" s="1"/>
  <c r="AD158" i="48"/>
  <c r="BU157" i="47" s="1"/>
  <c r="CE157" i="47" s="1"/>
  <c r="CO157" i="47" s="1"/>
  <c r="AD159" i="48"/>
  <c r="BU158" i="47" s="1"/>
  <c r="CE158" i="47" s="1"/>
  <c r="CO158" i="47" s="1"/>
  <c r="AD157" i="48"/>
  <c r="BU156" i="47" s="1"/>
  <c r="CE156" i="47" s="1"/>
  <c r="CO156" i="47" s="1"/>
  <c r="AD156" i="48"/>
  <c r="BU155" i="47" s="1"/>
  <c r="CE155" i="47" s="1"/>
  <c r="CO155" i="47" s="1"/>
  <c r="AD155" i="48"/>
  <c r="BU154" i="47" s="1"/>
  <c r="CE154" i="47" s="1"/>
  <c r="CO154" i="47" s="1"/>
  <c r="AD150" i="48"/>
  <c r="BU149" i="47" s="1"/>
  <c r="CE149" i="47" s="1"/>
  <c r="CO149" i="47" s="1"/>
  <c r="AD151" i="48"/>
  <c r="BU150" i="47" s="1"/>
  <c r="CE150" i="47" s="1"/>
  <c r="CO150" i="47" s="1"/>
  <c r="AD143" i="48"/>
  <c r="BU142" i="47" s="1"/>
  <c r="CE142" i="47" s="1"/>
  <c r="CO142" i="47" s="1"/>
  <c r="AD144" i="48"/>
  <c r="BU143" i="47" s="1"/>
  <c r="CE143" i="47" s="1"/>
  <c r="CO143" i="47" s="1"/>
  <c r="AD139" i="48"/>
  <c r="BU138" i="47" s="1"/>
  <c r="CE138" i="47" s="1"/>
  <c r="CO138" i="47" s="1"/>
  <c r="AD135" i="48"/>
  <c r="BU134" i="47" s="1"/>
  <c r="CE134" i="47" s="1"/>
  <c r="CO134" i="47" s="1"/>
  <c r="AD132" i="48"/>
  <c r="BU131" i="47" s="1"/>
  <c r="CE131" i="47" s="1"/>
  <c r="CO131" i="47" s="1"/>
  <c r="AD147" i="48"/>
  <c r="BU146" i="47" s="1"/>
  <c r="CE146" i="47" s="1"/>
  <c r="CO146" i="47" s="1"/>
  <c r="AD141" i="48"/>
  <c r="BU140" i="47" s="1"/>
  <c r="CE140" i="47" s="1"/>
  <c r="CO140" i="47" s="1"/>
  <c r="AD153" i="48"/>
  <c r="BU152" i="47" s="1"/>
  <c r="CE152" i="47" s="1"/>
  <c r="CO152" i="47" s="1"/>
  <c r="AD140" i="48"/>
  <c r="BU139" i="47" s="1"/>
  <c r="CE139" i="47" s="1"/>
  <c r="CO139" i="47" s="1"/>
  <c r="AD149" i="48"/>
  <c r="BU148" i="47" s="1"/>
  <c r="CE148" i="47" s="1"/>
  <c r="CO148" i="47" s="1"/>
  <c r="AD137" i="48"/>
  <c r="BU136" i="47" s="1"/>
  <c r="CE136" i="47" s="1"/>
  <c r="CO136" i="47" s="1"/>
  <c r="AD136" i="48"/>
  <c r="BU135" i="47" s="1"/>
  <c r="CE135" i="47" s="1"/>
  <c r="CO135" i="47" s="1"/>
  <c r="AD138" i="48"/>
  <c r="BU137" i="47" s="1"/>
  <c r="CE137" i="47" s="1"/>
  <c r="CO137" i="47" s="1"/>
  <c r="AD131" i="48"/>
  <c r="BU130" i="47" s="1"/>
  <c r="CE130" i="47" s="1"/>
  <c r="CO130" i="47" s="1"/>
  <c r="AD146" i="48"/>
  <c r="BU145" i="47" s="1"/>
  <c r="CE145" i="47" s="1"/>
  <c r="CO145" i="47" s="1"/>
  <c r="AD148" i="48"/>
  <c r="BU147" i="47" s="1"/>
  <c r="CE147" i="47" s="1"/>
  <c r="CO147" i="47" s="1"/>
  <c r="AD145" i="48"/>
  <c r="BU144" i="47" s="1"/>
  <c r="CE144" i="47" s="1"/>
  <c r="CO144" i="47" s="1"/>
  <c r="AD142" i="48"/>
  <c r="BU141" i="47" s="1"/>
  <c r="CE141" i="47" s="1"/>
  <c r="CO141" i="47" s="1"/>
  <c r="AD128" i="48"/>
  <c r="BU127" i="47" s="1"/>
  <c r="CE127" i="47" s="1"/>
  <c r="CO127" i="47" s="1"/>
  <c r="AD124" i="48"/>
  <c r="BU123" i="47" s="1"/>
  <c r="CE123" i="47" s="1"/>
  <c r="CO123" i="47" s="1"/>
  <c r="AD121" i="48"/>
  <c r="BU120" i="47" s="1"/>
  <c r="CE120" i="47" s="1"/>
  <c r="CO120" i="47" s="1"/>
  <c r="AD125" i="48"/>
  <c r="BU124" i="47" s="1"/>
  <c r="CE124" i="47" s="1"/>
  <c r="CO124" i="47" s="1"/>
  <c r="AD127" i="48"/>
  <c r="BU126" i="47" s="1"/>
  <c r="CE126" i="47" s="1"/>
  <c r="CO126" i="47" s="1"/>
  <c r="AD123" i="48"/>
  <c r="BU122" i="47" s="1"/>
  <c r="CE122" i="47" s="1"/>
  <c r="CO122" i="47" s="1"/>
  <c r="AD120" i="48"/>
  <c r="BU119" i="47" s="1"/>
  <c r="CE119" i="47" s="1"/>
  <c r="CO119" i="47" s="1"/>
  <c r="AD134" i="48"/>
  <c r="BU133" i="47" s="1"/>
  <c r="CE133" i="47" s="1"/>
  <c r="CO133" i="47" s="1"/>
  <c r="AD133" i="48"/>
  <c r="BU132" i="47" s="1"/>
  <c r="CE132" i="47" s="1"/>
  <c r="CO132" i="47" s="1"/>
  <c r="AD130" i="48"/>
  <c r="BU129" i="47" s="1"/>
  <c r="CE129" i="47" s="1"/>
  <c r="CO129" i="47" s="1"/>
  <c r="AD129" i="48"/>
  <c r="BU128" i="47" s="1"/>
  <c r="CE128" i="47" s="1"/>
  <c r="CO128" i="47" s="1"/>
  <c r="AD126" i="48"/>
  <c r="BU125" i="47" s="1"/>
  <c r="CE125" i="47" s="1"/>
  <c r="CO125" i="47" s="1"/>
  <c r="AD115" i="48"/>
  <c r="BU114" i="47" s="1"/>
  <c r="CE114" i="47" s="1"/>
  <c r="CO114" i="47" s="1"/>
  <c r="AD118" i="48"/>
  <c r="BU117" i="47" s="1"/>
  <c r="CE117" i="47" s="1"/>
  <c r="CO117" i="47" s="1"/>
  <c r="AD117" i="48"/>
  <c r="BU116" i="47" s="1"/>
  <c r="CE116" i="47" s="1"/>
  <c r="CO116" i="47" s="1"/>
  <c r="AD110" i="48"/>
  <c r="BU109" i="47" s="1"/>
  <c r="CE109" i="47" s="1"/>
  <c r="CO109" i="47" s="1"/>
  <c r="AD119" i="48"/>
  <c r="BU118" i="47" s="1"/>
  <c r="CE118" i="47" s="1"/>
  <c r="CO118" i="47" s="1"/>
  <c r="AD116" i="48"/>
  <c r="BU115" i="47" s="1"/>
  <c r="CE115" i="47" s="1"/>
  <c r="CO115" i="47" s="1"/>
  <c r="AD122" i="48"/>
  <c r="BU121" i="47" s="1"/>
  <c r="CE121" i="47" s="1"/>
  <c r="CO121" i="47" s="1"/>
  <c r="AD111" i="48"/>
  <c r="BU110" i="47" s="1"/>
  <c r="CE110" i="47" s="1"/>
  <c r="CO110" i="47" s="1"/>
  <c r="AD113" i="48"/>
  <c r="BU112" i="47" s="1"/>
  <c r="CE112" i="47" s="1"/>
  <c r="CO112" i="47" s="1"/>
  <c r="AD112" i="48"/>
  <c r="BU111" i="47" s="1"/>
  <c r="CE111" i="47" s="1"/>
  <c r="CO111" i="47" s="1"/>
  <c r="AD114" i="48"/>
  <c r="BU113" i="47" s="1"/>
  <c r="CE113" i="47" s="1"/>
  <c r="CO113" i="47" s="1"/>
  <c r="AD106" i="48"/>
  <c r="BU105" i="47" s="1"/>
  <c r="CE105" i="47" s="1"/>
  <c r="CO105" i="47" s="1"/>
  <c r="AD100" i="48"/>
  <c r="BU99" i="47" s="1"/>
  <c r="CE99" i="47" s="1"/>
  <c r="CO99" i="47" s="1"/>
  <c r="AD101" i="48"/>
  <c r="BU100" i="47" s="1"/>
  <c r="CE100" i="47" s="1"/>
  <c r="CO100" i="47" s="1"/>
  <c r="AD108" i="48"/>
  <c r="BU107" i="47" s="1"/>
  <c r="CE107" i="47" s="1"/>
  <c r="CO107" i="47" s="1"/>
  <c r="AD103" i="48"/>
  <c r="BU102" i="47" s="1"/>
  <c r="CE102" i="47" s="1"/>
  <c r="CO102" i="47" s="1"/>
  <c r="AD102" i="48"/>
  <c r="BU101" i="47" s="1"/>
  <c r="CE101" i="47" s="1"/>
  <c r="CO101" i="47" s="1"/>
  <c r="AD105" i="48"/>
  <c r="BU104" i="47" s="1"/>
  <c r="CE104" i="47" s="1"/>
  <c r="CO104" i="47" s="1"/>
  <c r="AD97" i="48"/>
  <c r="BU96" i="47" s="1"/>
  <c r="CE96" i="47" s="1"/>
  <c r="CO96" i="47" s="1"/>
  <c r="AD99" i="48"/>
  <c r="BU98" i="47" s="1"/>
  <c r="CE98" i="47" s="1"/>
  <c r="CO98" i="47" s="1"/>
  <c r="AD96" i="48"/>
  <c r="BU95" i="47" s="1"/>
  <c r="CE95" i="47" s="1"/>
  <c r="CO95" i="47" s="1"/>
  <c r="AD98" i="48"/>
  <c r="BU97" i="47" s="1"/>
  <c r="CE97" i="47" s="1"/>
  <c r="CO97" i="47" s="1"/>
  <c r="AD107" i="48"/>
  <c r="BU106" i="47" s="1"/>
  <c r="CE106" i="47" s="1"/>
  <c r="CO106" i="47" s="1"/>
  <c r="AD109" i="48"/>
  <c r="BU108" i="47" s="1"/>
  <c r="CE108" i="47" s="1"/>
  <c r="CO108" i="47" s="1"/>
  <c r="AD104" i="48"/>
  <c r="BU103" i="47" s="1"/>
  <c r="CE103" i="47" s="1"/>
  <c r="CO103" i="47" s="1"/>
  <c r="AD91" i="48"/>
  <c r="BU90" i="47" s="1"/>
  <c r="CE90" i="47" s="1"/>
  <c r="CO90" i="47" s="1"/>
  <c r="AD87" i="48"/>
  <c r="BU86" i="47" s="1"/>
  <c r="CE86" i="47" s="1"/>
  <c r="CO86" i="47" s="1"/>
  <c r="AD85" i="48"/>
  <c r="BU84" i="47" s="1"/>
  <c r="CE84" i="47" s="1"/>
  <c r="CO84" i="47" s="1"/>
  <c r="AD90" i="48"/>
  <c r="BU89" i="47" s="1"/>
  <c r="CE89" i="47" s="1"/>
  <c r="CO89" i="47" s="1"/>
  <c r="AD84" i="48"/>
  <c r="BU83" i="47" s="1"/>
  <c r="CE83" i="47" s="1"/>
  <c r="CO83" i="47" s="1"/>
  <c r="AD81" i="48"/>
  <c r="BU80" i="47" s="1"/>
  <c r="CE80" i="47" s="1"/>
  <c r="CO80" i="47" s="1"/>
  <c r="AD83" i="48"/>
  <c r="BU82" i="47" s="1"/>
  <c r="CE82" i="47" s="1"/>
  <c r="CO82" i="47" s="1"/>
  <c r="AD78" i="48"/>
  <c r="BU77" i="47" s="1"/>
  <c r="CE77" i="47" s="1"/>
  <c r="CO77" i="47" s="1"/>
  <c r="AD77" i="48"/>
  <c r="BU76" i="47" s="1"/>
  <c r="CE76" i="47" s="1"/>
  <c r="CO76" i="47" s="1"/>
  <c r="AD95" i="48"/>
  <c r="BU94" i="47" s="1"/>
  <c r="CE94" i="47" s="1"/>
  <c r="CO94" i="47" s="1"/>
  <c r="AD93" i="48"/>
  <c r="BU92" i="47" s="1"/>
  <c r="CE92" i="47" s="1"/>
  <c r="CO92" i="47" s="1"/>
  <c r="AD92" i="48"/>
  <c r="BU91" i="47" s="1"/>
  <c r="CE91" i="47" s="1"/>
  <c r="CO91" i="47" s="1"/>
  <c r="AD94" i="48"/>
  <c r="BU93" i="47" s="1"/>
  <c r="CE93" i="47" s="1"/>
  <c r="CO93" i="47" s="1"/>
  <c r="AD86" i="48"/>
  <c r="BU85" i="47" s="1"/>
  <c r="CE85" i="47" s="1"/>
  <c r="CO85" i="47" s="1"/>
  <c r="AD88" i="48"/>
  <c r="BU87" i="47" s="1"/>
  <c r="CE87" i="47" s="1"/>
  <c r="CO87" i="47" s="1"/>
  <c r="AD89" i="48"/>
  <c r="BU88" i="47" s="1"/>
  <c r="CE88" i="47" s="1"/>
  <c r="CO88" i="47" s="1"/>
  <c r="AD82" i="48"/>
  <c r="BU81" i="47" s="1"/>
  <c r="CE81" i="47" s="1"/>
  <c r="CO81" i="47" s="1"/>
  <c r="AD80" i="48"/>
  <c r="BU79" i="47" s="1"/>
  <c r="CE79" i="47" s="1"/>
  <c r="CO79" i="47" s="1"/>
  <c r="AD79" i="48"/>
  <c r="BU78" i="47" s="1"/>
  <c r="CE78" i="47" s="1"/>
  <c r="CO78" i="47" s="1"/>
  <c r="AD76" i="48"/>
  <c r="BU75" i="47" s="1"/>
  <c r="CE75" i="47" s="1"/>
  <c r="CO75" i="47" s="1"/>
  <c r="AM160" i="48"/>
  <c r="CD159" i="47" s="1"/>
  <c r="CN159" i="47" s="1"/>
  <c r="CX159" i="47" s="1"/>
  <c r="AM157" i="48"/>
  <c r="CD156" i="47" s="1"/>
  <c r="CN156" i="47" s="1"/>
  <c r="CX156" i="47" s="1"/>
  <c r="AM155" i="48"/>
  <c r="CD154" i="47" s="1"/>
  <c r="CN154" i="47" s="1"/>
  <c r="CX154" i="47" s="1"/>
  <c r="AM159" i="48"/>
  <c r="CD158" i="47" s="1"/>
  <c r="CN158" i="47" s="1"/>
  <c r="CX158" i="47" s="1"/>
  <c r="AM152" i="48"/>
  <c r="CD151" i="47" s="1"/>
  <c r="CN151" i="47" s="1"/>
  <c r="CX151" i="47" s="1"/>
  <c r="AM150" i="48"/>
  <c r="CD149" i="47" s="1"/>
  <c r="CN149" i="47" s="1"/>
  <c r="CX149" i="47" s="1"/>
  <c r="AM154" i="48"/>
  <c r="CD153" i="47" s="1"/>
  <c r="CN153" i="47" s="1"/>
  <c r="CX153" i="47" s="1"/>
  <c r="AM161" i="48"/>
  <c r="CD160" i="47" s="1"/>
  <c r="CN160" i="47" s="1"/>
  <c r="CX160" i="47" s="1"/>
  <c r="AM158" i="48"/>
  <c r="CD157" i="47" s="1"/>
  <c r="CN157" i="47" s="1"/>
  <c r="CX157" i="47" s="1"/>
  <c r="AM163" i="48"/>
  <c r="CD162" i="47" s="1"/>
  <c r="CN162" i="47" s="1"/>
  <c r="CX162" i="47" s="1"/>
  <c r="AM162" i="48"/>
  <c r="CD161" i="47" s="1"/>
  <c r="CN161" i="47" s="1"/>
  <c r="CX161" i="47" s="1"/>
  <c r="AM153" i="48"/>
  <c r="CD152" i="47" s="1"/>
  <c r="CN152" i="47" s="1"/>
  <c r="CX152" i="47" s="1"/>
  <c r="AM151" i="48"/>
  <c r="CD150" i="47" s="1"/>
  <c r="CN150" i="47" s="1"/>
  <c r="CX150" i="47" s="1"/>
  <c r="AM164" i="48"/>
  <c r="CD163" i="47" s="1"/>
  <c r="CN163" i="47" s="1"/>
  <c r="CX163" i="47" s="1"/>
  <c r="AM156" i="48"/>
  <c r="CD155" i="47" s="1"/>
  <c r="CN155" i="47" s="1"/>
  <c r="CX155" i="47" s="1"/>
  <c r="AM165" i="48"/>
  <c r="CD164" i="47" s="1"/>
  <c r="CN164" i="47" s="1"/>
  <c r="CX164" i="47" s="1"/>
  <c r="AM142" i="48"/>
  <c r="CD141" i="47" s="1"/>
  <c r="CN141" i="47" s="1"/>
  <c r="CX141" i="47" s="1"/>
  <c r="AM135" i="48"/>
  <c r="CD134" i="47" s="1"/>
  <c r="CN134" i="47" s="1"/>
  <c r="CX134" i="47" s="1"/>
  <c r="AM139" i="48"/>
  <c r="CD138" i="47" s="1"/>
  <c r="CN138" i="47" s="1"/>
  <c r="CX138" i="47" s="1"/>
  <c r="AM144" i="48"/>
  <c r="CD143" i="47" s="1"/>
  <c r="CN143" i="47" s="1"/>
  <c r="CX143" i="47" s="1"/>
  <c r="AM148" i="48"/>
  <c r="CD147" i="47" s="1"/>
  <c r="CN147" i="47" s="1"/>
  <c r="CX147" i="47" s="1"/>
  <c r="AM140" i="48"/>
  <c r="CD139" i="47" s="1"/>
  <c r="CN139" i="47" s="1"/>
  <c r="CX139" i="47" s="1"/>
  <c r="AM138" i="48"/>
  <c r="CD137" i="47" s="1"/>
  <c r="CN137" i="47" s="1"/>
  <c r="CX137" i="47" s="1"/>
  <c r="AM137" i="48"/>
  <c r="CD136" i="47" s="1"/>
  <c r="CN136" i="47" s="1"/>
  <c r="CX136" i="47" s="1"/>
  <c r="AM145" i="48"/>
  <c r="CD144" i="47" s="1"/>
  <c r="CN144" i="47" s="1"/>
  <c r="CX144" i="47" s="1"/>
  <c r="AM141" i="48"/>
  <c r="CD140" i="47" s="1"/>
  <c r="CN140" i="47" s="1"/>
  <c r="CX140" i="47" s="1"/>
  <c r="AM143" i="48"/>
  <c r="CD142" i="47" s="1"/>
  <c r="CN142" i="47" s="1"/>
  <c r="CX142" i="47" s="1"/>
  <c r="AM147" i="48"/>
  <c r="CD146" i="47" s="1"/>
  <c r="CN146" i="47" s="1"/>
  <c r="CX146" i="47" s="1"/>
  <c r="AM149" i="48"/>
  <c r="CD148" i="47" s="1"/>
  <c r="CN148" i="47" s="1"/>
  <c r="CX148" i="47" s="1"/>
  <c r="AM146" i="48"/>
  <c r="CD145" i="47" s="1"/>
  <c r="CN145" i="47" s="1"/>
  <c r="CX145" i="47" s="1"/>
  <c r="AM131" i="48"/>
  <c r="CD130" i="47" s="1"/>
  <c r="CN130" i="47" s="1"/>
  <c r="CX130" i="47" s="1"/>
  <c r="AM128" i="48"/>
  <c r="CD127" i="47" s="1"/>
  <c r="CN127" i="47" s="1"/>
  <c r="CX127" i="47" s="1"/>
  <c r="AM136" i="48"/>
  <c r="CD135" i="47" s="1"/>
  <c r="CN135" i="47" s="1"/>
  <c r="CX135" i="47" s="1"/>
  <c r="AM125" i="48"/>
  <c r="CD124" i="47" s="1"/>
  <c r="CN124" i="47" s="1"/>
  <c r="CX124" i="47" s="1"/>
  <c r="AM126" i="48"/>
  <c r="CD125" i="47" s="1"/>
  <c r="CN125" i="47" s="1"/>
  <c r="CX125" i="47" s="1"/>
  <c r="AM127" i="48"/>
  <c r="CD126" i="47" s="1"/>
  <c r="CN126" i="47" s="1"/>
  <c r="CX126" i="47" s="1"/>
  <c r="AM133" i="48"/>
  <c r="CD132" i="47" s="1"/>
  <c r="CN132" i="47" s="1"/>
  <c r="CX132" i="47" s="1"/>
  <c r="AM130" i="48"/>
  <c r="CD129" i="47" s="1"/>
  <c r="CN129" i="47" s="1"/>
  <c r="CX129" i="47" s="1"/>
  <c r="AM134" i="48"/>
  <c r="CD133" i="47" s="1"/>
  <c r="CN133" i="47" s="1"/>
  <c r="CX133" i="47" s="1"/>
  <c r="AM132" i="48"/>
  <c r="CD131" i="47" s="1"/>
  <c r="CN131" i="47" s="1"/>
  <c r="CX131" i="47" s="1"/>
  <c r="AM129" i="48"/>
  <c r="CD128" i="47" s="1"/>
  <c r="CN128" i="47" s="1"/>
  <c r="CX128" i="47" s="1"/>
  <c r="AM123" i="48"/>
  <c r="CD122" i="47" s="1"/>
  <c r="CN122" i="47" s="1"/>
  <c r="CX122" i="47" s="1"/>
  <c r="AM117" i="48"/>
  <c r="CD116" i="47" s="1"/>
  <c r="CN116" i="47" s="1"/>
  <c r="CX116" i="47" s="1"/>
  <c r="AM119" i="48"/>
  <c r="CD118" i="47" s="1"/>
  <c r="CN118" i="47" s="1"/>
  <c r="CX118" i="47" s="1"/>
  <c r="AM120" i="48"/>
  <c r="CD119" i="47" s="1"/>
  <c r="CN119" i="47" s="1"/>
  <c r="CX119" i="47" s="1"/>
  <c r="AM113" i="48"/>
  <c r="CD112" i="47" s="1"/>
  <c r="CN112" i="47" s="1"/>
  <c r="CX112" i="47" s="1"/>
  <c r="AM122" i="48"/>
  <c r="CD121" i="47" s="1"/>
  <c r="CN121" i="47" s="1"/>
  <c r="CX121" i="47" s="1"/>
  <c r="AM124" i="48"/>
  <c r="CD123" i="47" s="1"/>
  <c r="CN123" i="47" s="1"/>
  <c r="CX123" i="47" s="1"/>
  <c r="AM118" i="48"/>
  <c r="CD117" i="47" s="1"/>
  <c r="CN117" i="47" s="1"/>
  <c r="CX117" i="47" s="1"/>
  <c r="AM121" i="48"/>
  <c r="CD120" i="47" s="1"/>
  <c r="CN120" i="47" s="1"/>
  <c r="CX120" i="47" s="1"/>
  <c r="AM116" i="48"/>
  <c r="CD115" i="47" s="1"/>
  <c r="CN115" i="47" s="1"/>
  <c r="CX115" i="47" s="1"/>
  <c r="AM115" i="48"/>
  <c r="CD114" i="47" s="1"/>
  <c r="CN114" i="47" s="1"/>
  <c r="CX114" i="47" s="1"/>
  <c r="AM112" i="48"/>
  <c r="CD111" i="47" s="1"/>
  <c r="CN111" i="47" s="1"/>
  <c r="CX111" i="47" s="1"/>
  <c r="AM114" i="48"/>
  <c r="CD113" i="47" s="1"/>
  <c r="CN113" i="47" s="1"/>
  <c r="CX113" i="47" s="1"/>
  <c r="AM110" i="48"/>
  <c r="CD109" i="47" s="1"/>
  <c r="CN109" i="47" s="1"/>
  <c r="CX109" i="47" s="1"/>
  <c r="AM111" i="48"/>
  <c r="CD110" i="47" s="1"/>
  <c r="CN110" i="47" s="1"/>
  <c r="CX110" i="47" s="1"/>
  <c r="AM105" i="48"/>
  <c r="CD104" i="47" s="1"/>
  <c r="CN104" i="47" s="1"/>
  <c r="CX104" i="47" s="1"/>
  <c r="AM104" i="48"/>
  <c r="CD103" i="47" s="1"/>
  <c r="CN103" i="47" s="1"/>
  <c r="CX103" i="47" s="1"/>
  <c r="AM90" i="48"/>
  <c r="CD89" i="47" s="1"/>
  <c r="CN89" i="47" s="1"/>
  <c r="CX89" i="47" s="1"/>
  <c r="AM92" i="48"/>
  <c r="CD91" i="47" s="1"/>
  <c r="CN91" i="47" s="1"/>
  <c r="CX91" i="47" s="1"/>
  <c r="AM86" i="48"/>
  <c r="CD85" i="47" s="1"/>
  <c r="CN85" i="47" s="1"/>
  <c r="CX85" i="47" s="1"/>
  <c r="AM109" i="48"/>
  <c r="CD108" i="47" s="1"/>
  <c r="CN108" i="47" s="1"/>
  <c r="CX108" i="47" s="1"/>
  <c r="AM103" i="48"/>
  <c r="CD102" i="47" s="1"/>
  <c r="CN102" i="47" s="1"/>
  <c r="CX102" i="47" s="1"/>
  <c r="AM94" i="48"/>
  <c r="CD93" i="47" s="1"/>
  <c r="CN93" i="47" s="1"/>
  <c r="CX93" i="47" s="1"/>
  <c r="AM97" i="48"/>
  <c r="CD96" i="47" s="1"/>
  <c r="CN96" i="47" s="1"/>
  <c r="CX96" i="47" s="1"/>
  <c r="AM93" i="48"/>
  <c r="CD92" i="47" s="1"/>
  <c r="CN92" i="47" s="1"/>
  <c r="CX92" i="47" s="1"/>
  <c r="AM78" i="48"/>
  <c r="CD77" i="47" s="1"/>
  <c r="CN77" i="47" s="1"/>
  <c r="CX77" i="47" s="1"/>
  <c r="AM100" i="48"/>
  <c r="CD99" i="47" s="1"/>
  <c r="CN99" i="47" s="1"/>
  <c r="CX99" i="47" s="1"/>
  <c r="AM98" i="48"/>
  <c r="CD97" i="47" s="1"/>
  <c r="CN97" i="47" s="1"/>
  <c r="CX97" i="47" s="1"/>
  <c r="AM95" i="48"/>
  <c r="CD94" i="47" s="1"/>
  <c r="CN94" i="47" s="1"/>
  <c r="CX94" i="47" s="1"/>
  <c r="AM99" i="48"/>
  <c r="CD98" i="47" s="1"/>
  <c r="CN98" i="47" s="1"/>
  <c r="CX98" i="47" s="1"/>
  <c r="AM85" i="48"/>
  <c r="CD84" i="47" s="1"/>
  <c r="CN84" i="47" s="1"/>
  <c r="CX84" i="47" s="1"/>
  <c r="AM88" i="48"/>
  <c r="CD87" i="47" s="1"/>
  <c r="CN87" i="47" s="1"/>
  <c r="CX87" i="47" s="1"/>
  <c r="AM87" i="48"/>
  <c r="CD86" i="47" s="1"/>
  <c r="CN86" i="47" s="1"/>
  <c r="CX86" i="47" s="1"/>
  <c r="AM89" i="48"/>
  <c r="CD88" i="47" s="1"/>
  <c r="CN88" i="47" s="1"/>
  <c r="CX88" i="47" s="1"/>
  <c r="AM79" i="48"/>
  <c r="CD78" i="47" s="1"/>
  <c r="CN78" i="47" s="1"/>
  <c r="CX78" i="47" s="1"/>
  <c r="AM107" i="48"/>
  <c r="CD106" i="47" s="1"/>
  <c r="CN106" i="47" s="1"/>
  <c r="CX106" i="47" s="1"/>
  <c r="AM102" i="48"/>
  <c r="CD101" i="47" s="1"/>
  <c r="CN101" i="47" s="1"/>
  <c r="CX101" i="47" s="1"/>
  <c r="AM96" i="48"/>
  <c r="CD95" i="47" s="1"/>
  <c r="CN95" i="47" s="1"/>
  <c r="CX95" i="47" s="1"/>
  <c r="AM91" i="48"/>
  <c r="CD90" i="47" s="1"/>
  <c r="CN90" i="47" s="1"/>
  <c r="CX90" i="47" s="1"/>
  <c r="AM83" i="48"/>
  <c r="CD82" i="47" s="1"/>
  <c r="CN82" i="47" s="1"/>
  <c r="CX82" i="47" s="1"/>
  <c r="AM81" i="48"/>
  <c r="CD80" i="47" s="1"/>
  <c r="CN80" i="47" s="1"/>
  <c r="CX80" i="47" s="1"/>
  <c r="AM80" i="48"/>
  <c r="CD79" i="47" s="1"/>
  <c r="CN79" i="47" s="1"/>
  <c r="CX79" i="47" s="1"/>
  <c r="AM82" i="48"/>
  <c r="CD81" i="47" s="1"/>
  <c r="CN81" i="47" s="1"/>
  <c r="CX81" i="47" s="1"/>
  <c r="AM108" i="48"/>
  <c r="CD107" i="47" s="1"/>
  <c r="CN107" i="47" s="1"/>
  <c r="CX107" i="47" s="1"/>
  <c r="AM84" i="48"/>
  <c r="CD83" i="47" s="1"/>
  <c r="CN83" i="47" s="1"/>
  <c r="CX83" i="47" s="1"/>
  <c r="AM77" i="48"/>
  <c r="CD76" i="47" s="1"/>
  <c r="CN76" i="47" s="1"/>
  <c r="CX76" i="47" s="1"/>
  <c r="AM76" i="48"/>
  <c r="CD75" i="47" s="1"/>
  <c r="CN75" i="47" s="1"/>
  <c r="CX75" i="47" s="1"/>
  <c r="AM106" i="48"/>
  <c r="CD105" i="47" s="1"/>
  <c r="CN105" i="47" s="1"/>
  <c r="CX105" i="47" s="1"/>
  <c r="AM101" i="48"/>
  <c r="CD100" i="47" s="1"/>
  <c r="CN100" i="47" s="1"/>
  <c r="CX100" i="47" s="1"/>
  <c r="AK165" i="48"/>
  <c r="CB164" i="47" s="1"/>
  <c r="CL164" i="47" s="1"/>
  <c r="CV164" i="47" s="1"/>
  <c r="AK164" i="48"/>
  <c r="CB163" i="47" s="1"/>
  <c r="CL163" i="47" s="1"/>
  <c r="CV163" i="47" s="1"/>
  <c r="AK160" i="48"/>
  <c r="CB159" i="47" s="1"/>
  <c r="CL159" i="47" s="1"/>
  <c r="CV159" i="47" s="1"/>
  <c r="AK161" i="48"/>
  <c r="CB160" i="47" s="1"/>
  <c r="CL160" i="47" s="1"/>
  <c r="CV160" i="47" s="1"/>
  <c r="AK156" i="48"/>
  <c r="CB155" i="47" s="1"/>
  <c r="CL155" i="47" s="1"/>
  <c r="CV155" i="47" s="1"/>
  <c r="AK157" i="48"/>
  <c r="CB156" i="47" s="1"/>
  <c r="CL156" i="47" s="1"/>
  <c r="CV156" i="47" s="1"/>
  <c r="AK162" i="48"/>
  <c r="CB161" i="47" s="1"/>
  <c r="CL161" i="47" s="1"/>
  <c r="CV161" i="47" s="1"/>
  <c r="AK163" i="48"/>
  <c r="CB162" i="47" s="1"/>
  <c r="CL162" i="47" s="1"/>
  <c r="CV162" i="47" s="1"/>
  <c r="AK155" i="48"/>
  <c r="CB154" i="47" s="1"/>
  <c r="CL154" i="47" s="1"/>
  <c r="CV154" i="47" s="1"/>
  <c r="AK159" i="48"/>
  <c r="CB158" i="47" s="1"/>
  <c r="CL158" i="47" s="1"/>
  <c r="CV158" i="47" s="1"/>
  <c r="AK153" i="48"/>
  <c r="CB152" i="47" s="1"/>
  <c r="CL152" i="47" s="1"/>
  <c r="CV152" i="47" s="1"/>
  <c r="AK143" i="48"/>
  <c r="CB142" i="47" s="1"/>
  <c r="CL142" i="47" s="1"/>
  <c r="CV142" i="47" s="1"/>
  <c r="AK149" i="48"/>
  <c r="CB148" i="47" s="1"/>
  <c r="CL148" i="47" s="1"/>
  <c r="CV148" i="47" s="1"/>
  <c r="AK154" i="48"/>
  <c r="CB153" i="47" s="1"/>
  <c r="CL153" i="47" s="1"/>
  <c r="CV153" i="47" s="1"/>
  <c r="AK152" i="48"/>
  <c r="CB151" i="47" s="1"/>
  <c r="CL151" i="47" s="1"/>
  <c r="CV151" i="47" s="1"/>
  <c r="AK141" i="48"/>
  <c r="CB140" i="47" s="1"/>
  <c r="CL140" i="47" s="1"/>
  <c r="CV140" i="47" s="1"/>
  <c r="AK158" i="48"/>
  <c r="CB157" i="47" s="1"/>
  <c r="CL157" i="47" s="1"/>
  <c r="CV157" i="47" s="1"/>
  <c r="AK151" i="48"/>
  <c r="CB150" i="47" s="1"/>
  <c r="CL150" i="47" s="1"/>
  <c r="CV150" i="47" s="1"/>
  <c r="AK148" i="48"/>
  <c r="CB147" i="47" s="1"/>
  <c r="CL147" i="47" s="1"/>
  <c r="CV147" i="47" s="1"/>
  <c r="AK140" i="48"/>
  <c r="CB139" i="47" s="1"/>
  <c r="CL139" i="47" s="1"/>
  <c r="CV139" i="47" s="1"/>
  <c r="AK144" i="48"/>
  <c r="CB143" i="47" s="1"/>
  <c r="CL143" i="47" s="1"/>
  <c r="CV143" i="47" s="1"/>
  <c r="AK142" i="48"/>
  <c r="CB141" i="47" s="1"/>
  <c r="CL141" i="47" s="1"/>
  <c r="CV141" i="47" s="1"/>
  <c r="AK147" i="48"/>
  <c r="CB146" i="47" s="1"/>
  <c r="CL146" i="47" s="1"/>
  <c r="CV146" i="47" s="1"/>
  <c r="AK146" i="48"/>
  <c r="CB145" i="47" s="1"/>
  <c r="CL145" i="47" s="1"/>
  <c r="CV145" i="47" s="1"/>
  <c r="AK150" i="48"/>
  <c r="CB149" i="47" s="1"/>
  <c r="CL149" i="47" s="1"/>
  <c r="CV149" i="47" s="1"/>
  <c r="AK145" i="48"/>
  <c r="CB144" i="47" s="1"/>
  <c r="CL144" i="47" s="1"/>
  <c r="CV144" i="47" s="1"/>
  <c r="AK135" i="48"/>
  <c r="CB134" i="47" s="1"/>
  <c r="CL134" i="47" s="1"/>
  <c r="CV134" i="47" s="1"/>
  <c r="AK137" i="48"/>
  <c r="CB136" i="47" s="1"/>
  <c r="CL136" i="47" s="1"/>
  <c r="CV136" i="47" s="1"/>
  <c r="AK136" i="48"/>
  <c r="CB135" i="47" s="1"/>
  <c r="CL135" i="47" s="1"/>
  <c r="CV135" i="47" s="1"/>
  <c r="AK139" i="48"/>
  <c r="CB138" i="47" s="1"/>
  <c r="CL138" i="47" s="1"/>
  <c r="CV138" i="47" s="1"/>
  <c r="AK132" i="48"/>
  <c r="CB131" i="47" s="1"/>
  <c r="CL131" i="47" s="1"/>
  <c r="CV131" i="47" s="1"/>
  <c r="AK129" i="48"/>
  <c r="CB128" i="47" s="1"/>
  <c r="CL128" i="47" s="1"/>
  <c r="CV128" i="47" s="1"/>
  <c r="AK130" i="48"/>
  <c r="CB129" i="47" s="1"/>
  <c r="CL129" i="47" s="1"/>
  <c r="CV129" i="47" s="1"/>
  <c r="AK133" i="48"/>
  <c r="CB132" i="47" s="1"/>
  <c r="CL132" i="47" s="1"/>
  <c r="CV132" i="47" s="1"/>
  <c r="AK134" i="48"/>
  <c r="CB133" i="47" s="1"/>
  <c r="CL133" i="47" s="1"/>
  <c r="CV133" i="47" s="1"/>
  <c r="AK138" i="48"/>
  <c r="CB137" i="47" s="1"/>
  <c r="CL137" i="47" s="1"/>
  <c r="CV137" i="47" s="1"/>
  <c r="AK127" i="48"/>
  <c r="CB126" i="47" s="1"/>
  <c r="CL126" i="47" s="1"/>
  <c r="CV126" i="47" s="1"/>
  <c r="AK128" i="48"/>
  <c r="CB127" i="47" s="1"/>
  <c r="CL127" i="47" s="1"/>
  <c r="CV127" i="47" s="1"/>
  <c r="AK126" i="48"/>
  <c r="CB125" i="47" s="1"/>
  <c r="CL125" i="47" s="1"/>
  <c r="CV125" i="47" s="1"/>
  <c r="AK125" i="48"/>
  <c r="CB124" i="47" s="1"/>
  <c r="CL124" i="47" s="1"/>
  <c r="CV124" i="47" s="1"/>
  <c r="AK131" i="48"/>
  <c r="CB130" i="47" s="1"/>
  <c r="CL130" i="47" s="1"/>
  <c r="CV130" i="47" s="1"/>
  <c r="AK121" i="48"/>
  <c r="CB120" i="47" s="1"/>
  <c r="CL120" i="47" s="1"/>
  <c r="CV120" i="47" s="1"/>
  <c r="AK122" i="48"/>
  <c r="CB121" i="47" s="1"/>
  <c r="CL121" i="47" s="1"/>
  <c r="CV121" i="47" s="1"/>
  <c r="AK124" i="48"/>
  <c r="CB123" i="47" s="1"/>
  <c r="CL123" i="47" s="1"/>
  <c r="CV123" i="47" s="1"/>
  <c r="AK120" i="48"/>
  <c r="CB119" i="47" s="1"/>
  <c r="CL119" i="47" s="1"/>
  <c r="CV119" i="47" s="1"/>
  <c r="AK119" i="48"/>
  <c r="CB118" i="47" s="1"/>
  <c r="CL118" i="47" s="1"/>
  <c r="CV118" i="47" s="1"/>
  <c r="AK112" i="48"/>
  <c r="CB111" i="47" s="1"/>
  <c r="CL111" i="47" s="1"/>
  <c r="CV111" i="47" s="1"/>
  <c r="AK116" i="48"/>
  <c r="CB115" i="47" s="1"/>
  <c r="CL115" i="47" s="1"/>
  <c r="CV115" i="47" s="1"/>
  <c r="AK118" i="48"/>
  <c r="CB117" i="47" s="1"/>
  <c r="CL117" i="47" s="1"/>
  <c r="CV117" i="47" s="1"/>
  <c r="AK115" i="48"/>
  <c r="CB114" i="47" s="1"/>
  <c r="CL114" i="47" s="1"/>
  <c r="CV114" i="47" s="1"/>
  <c r="AK123" i="48"/>
  <c r="CB122" i="47" s="1"/>
  <c r="CL122" i="47" s="1"/>
  <c r="CV122" i="47" s="1"/>
  <c r="AK117" i="48"/>
  <c r="CB116" i="47" s="1"/>
  <c r="CL116" i="47" s="1"/>
  <c r="CV116" i="47" s="1"/>
  <c r="AK110" i="48"/>
  <c r="CB109" i="47" s="1"/>
  <c r="CL109" i="47" s="1"/>
  <c r="CV109" i="47" s="1"/>
  <c r="AK109" i="48"/>
  <c r="CB108" i="47" s="1"/>
  <c r="CL108" i="47" s="1"/>
  <c r="CV108" i="47" s="1"/>
  <c r="AK108" i="48"/>
  <c r="CB107" i="47" s="1"/>
  <c r="CL107" i="47" s="1"/>
  <c r="CV107" i="47" s="1"/>
  <c r="AK104" i="48"/>
  <c r="CB103" i="47" s="1"/>
  <c r="CL103" i="47" s="1"/>
  <c r="CV103" i="47" s="1"/>
  <c r="AK102" i="48"/>
  <c r="CB101" i="47" s="1"/>
  <c r="CL101" i="47" s="1"/>
  <c r="CV101" i="47" s="1"/>
  <c r="AK103" i="48"/>
  <c r="CB102" i="47" s="1"/>
  <c r="CL102" i="47" s="1"/>
  <c r="CV102" i="47" s="1"/>
  <c r="AK100" i="48"/>
  <c r="CB99" i="47" s="1"/>
  <c r="CL99" i="47" s="1"/>
  <c r="CV99" i="47" s="1"/>
  <c r="AK107" i="48"/>
  <c r="CB106" i="47" s="1"/>
  <c r="CL106" i="47" s="1"/>
  <c r="CV106" i="47" s="1"/>
  <c r="AK105" i="48"/>
  <c r="CB104" i="47" s="1"/>
  <c r="CL104" i="47" s="1"/>
  <c r="CV104" i="47" s="1"/>
  <c r="AK113" i="48"/>
  <c r="CB112" i="47" s="1"/>
  <c r="CL112" i="47" s="1"/>
  <c r="CV112" i="47" s="1"/>
  <c r="AK106" i="48"/>
  <c r="CB105" i="47" s="1"/>
  <c r="CL105" i="47" s="1"/>
  <c r="CV105" i="47" s="1"/>
  <c r="AK114" i="48"/>
  <c r="CB113" i="47" s="1"/>
  <c r="CL113" i="47" s="1"/>
  <c r="CV113" i="47" s="1"/>
  <c r="AK101" i="48"/>
  <c r="CB100" i="47" s="1"/>
  <c r="CL100" i="47" s="1"/>
  <c r="CV100" i="47" s="1"/>
  <c r="AK111" i="48"/>
  <c r="CB110" i="47" s="1"/>
  <c r="CL110" i="47" s="1"/>
  <c r="CV110" i="47" s="1"/>
  <c r="AK98" i="48"/>
  <c r="CB97" i="47" s="1"/>
  <c r="CL97" i="47" s="1"/>
  <c r="CV97" i="47" s="1"/>
  <c r="AK91" i="48"/>
  <c r="CB90" i="47" s="1"/>
  <c r="CL90" i="47" s="1"/>
  <c r="CV90" i="47" s="1"/>
  <c r="AK88" i="48"/>
  <c r="CB87" i="47" s="1"/>
  <c r="CL87" i="47" s="1"/>
  <c r="CV87" i="47" s="1"/>
  <c r="AK89" i="48"/>
  <c r="CB88" i="47" s="1"/>
  <c r="CL88" i="47" s="1"/>
  <c r="CV88" i="47" s="1"/>
  <c r="AK87" i="48"/>
  <c r="CB86" i="47" s="1"/>
  <c r="CL86" i="47" s="1"/>
  <c r="CV86" i="47" s="1"/>
  <c r="AK79" i="48"/>
  <c r="CB78" i="47" s="1"/>
  <c r="CL78" i="47" s="1"/>
  <c r="CV78" i="47" s="1"/>
  <c r="AK95" i="48"/>
  <c r="CB94" i="47" s="1"/>
  <c r="CL94" i="47" s="1"/>
  <c r="CV94" i="47" s="1"/>
  <c r="AK83" i="48"/>
  <c r="CB82" i="47" s="1"/>
  <c r="CL82" i="47" s="1"/>
  <c r="CV82" i="47" s="1"/>
  <c r="AK97" i="48"/>
  <c r="CB96" i="47" s="1"/>
  <c r="CL96" i="47" s="1"/>
  <c r="CV96" i="47" s="1"/>
  <c r="AK99" i="48"/>
  <c r="CB98" i="47" s="1"/>
  <c r="CL98" i="47" s="1"/>
  <c r="CV98" i="47" s="1"/>
  <c r="AK77" i="48"/>
  <c r="CB76" i="47" s="1"/>
  <c r="CL76" i="47" s="1"/>
  <c r="CV76" i="47" s="1"/>
  <c r="AK76" i="48"/>
  <c r="CB75" i="47" s="1"/>
  <c r="CL75" i="47" s="1"/>
  <c r="CV75" i="47" s="1"/>
  <c r="AK92" i="48"/>
  <c r="CB91" i="47" s="1"/>
  <c r="CL91" i="47" s="1"/>
  <c r="CV91" i="47" s="1"/>
  <c r="AK94" i="48"/>
  <c r="CB93" i="47" s="1"/>
  <c r="CL93" i="47" s="1"/>
  <c r="CV93" i="47" s="1"/>
  <c r="AK93" i="48"/>
  <c r="CB92" i="47" s="1"/>
  <c r="CL92" i="47" s="1"/>
  <c r="CV92" i="47" s="1"/>
  <c r="AK86" i="48"/>
  <c r="CB85" i="47" s="1"/>
  <c r="CL85" i="47" s="1"/>
  <c r="CV85" i="47" s="1"/>
  <c r="AK85" i="48"/>
  <c r="CB84" i="47" s="1"/>
  <c r="CL84" i="47" s="1"/>
  <c r="CV84" i="47" s="1"/>
  <c r="AK90" i="48"/>
  <c r="CB89" i="47" s="1"/>
  <c r="CL89" i="47" s="1"/>
  <c r="CV89" i="47" s="1"/>
  <c r="AK80" i="48"/>
  <c r="CB79" i="47" s="1"/>
  <c r="CL79" i="47" s="1"/>
  <c r="CV79" i="47" s="1"/>
  <c r="AK82" i="48"/>
  <c r="CB81" i="47" s="1"/>
  <c r="CL81" i="47" s="1"/>
  <c r="CV81" i="47" s="1"/>
  <c r="AK84" i="48"/>
  <c r="CB83" i="47" s="1"/>
  <c r="CL83" i="47" s="1"/>
  <c r="CV83" i="47" s="1"/>
  <c r="AK81" i="48"/>
  <c r="CB80" i="47" s="1"/>
  <c r="CL80" i="47" s="1"/>
  <c r="CV80" i="47" s="1"/>
  <c r="AK96" i="48"/>
  <c r="CB95" i="47" s="1"/>
  <c r="CL95" i="47" s="1"/>
  <c r="CV95" i="47" s="1"/>
  <c r="AK78" i="48"/>
  <c r="CB77" i="47" s="1"/>
  <c r="CL77" i="47" s="1"/>
  <c r="CV77" i="47" s="1"/>
  <c r="AL160" i="48"/>
  <c r="CC159" i="47" s="1"/>
  <c r="CM159" i="47" s="1"/>
  <c r="CW159" i="47" s="1"/>
  <c r="AL165" i="48"/>
  <c r="CC164" i="47" s="1"/>
  <c r="CM164" i="47" s="1"/>
  <c r="CW164" i="47" s="1"/>
  <c r="AL163" i="48"/>
  <c r="CC162" i="47" s="1"/>
  <c r="CM162" i="47" s="1"/>
  <c r="CW162" i="47" s="1"/>
  <c r="AL152" i="48"/>
  <c r="CC151" i="47" s="1"/>
  <c r="CM151" i="47" s="1"/>
  <c r="CW151" i="47" s="1"/>
  <c r="AL159" i="48"/>
  <c r="CC158" i="47" s="1"/>
  <c r="CM158" i="47" s="1"/>
  <c r="CW158" i="47" s="1"/>
  <c r="AL155" i="48"/>
  <c r="CC154" i="47" s="1"/>
  <c r="CM154" i="47" s="1"/>
  <c r="CW154" i="47" s="1"/>
  <c r="AL162" i="48"/>
  <c r="CC161" i="47" s="1"/>
  <c r="CM161" i="47" s="1"/>
  <c r="CW161" i="47" s="1"/>
  <c r="AL158" i="48"/>
  <c r="CC157" i="47" s="1"/>
  <c r="CM157" i="47" s="1"/>
  <c r="CW157" i="47" s="1"/>
  <c r="AL164" i="48"/>
  <c r="CC163" i="47" s="1"/>
  <c r="CM163" i="47" s="1"/>
  <c r="CW163" i="47" s="1"/>
  <c r="AL161" i="48"/>
  <c r="CC160" i="47" s="1"/>
  <c r="CM160" i="47" s="1"/>
  <c r="CW160" i="47" s="1"/>
  <c r="AL157" i="48"/>
  <c r="CC156" i="47" s="1"/>
  <c r="CM156" i="47" s="1"/>
  <c r="CW156" i="47" s="1"/>
  <c r="AL150" i="48"/>
  <c r="CC149" i="47" s="1"/>
  <c r="CM149" i="47" s="1"/>
  <c r="CW149" i="47" s="1"/>
  <c r="AL153" i="48"/>
  <c r="CC152" i="47" s="1"/>
  <c r="CM152" i="47" s="1"/>
  <c r="CW152" i="47" s="1"/>
  <c r="AL151" i="48"/>
  <c r="CC150" i="47" s="1"/>
  <c r="CM150" i="47" s="1"/>
  <c r="CW150" i="47" s="1"/>
  <c r="AL156" i="48"/>
  <c r="CC155" i="47" s="1"/>
  <c r="CM155" i="47" s="1"/>
  <c r="CW155" i="47" s="1"/>
  <c r="AL154" i="48"/>
  <c r="CC153" i="47" s="1"/>
  <c r="CM153" i="47" s="1"/>
  <c r="CW153" i="47" s="1"/>
  <c r="AL135" i="48"/>
  <c r="CC134" i="47" s="1"/>
  <c r="CM134" i="47" s="1"/>
  <c r="CW134" i="47" s="1"/>
  <c r="AL138" i="48"/>
  <c r="CC137" i="47" s="1"/>
  <c r="CM137" i="47" s="1"/>
  <c r="CW137" i="47" s="1"/>
  <c r="AL141" i="48"/>
  <c r="CC140" i="47" s="1"/>
  <c r="CM140" i="47" s="1"/>
  <c r="CW140" i="47" s="1"/>
  <c r="AL145" i="48"/>
  <c r="CC144" i="47" s="1"/>
  <c r="CM144" i="47" s="1"/>
  <c r="CW144" i="47" s="1"/>
  <c r="AL144" i="48"/>
  <c r="CC143" i="47" s="1"/>
  <c r="CM143" i="47" s="1"/>
  <c r="CW143" i="47" s="1"/>
  <c r="AL143" i="48"/>
  <c r="CC142" i="47" s="1"/>
  <c r="CM142" i="47" s="1"/>
  <c r="CW142" i="47" s="1"/>
  <c r="AL142" i="48"/>
  <c r="CC141" i="47" s="1"/>
  <c r="CM141" i="47" s="1"/>
  <c r="CW141" i="47" s="1"/>
  <c r="AL148" i="48"/>
  <c r="CC147" i="47" s="1"/>
  <c r="CM147" i="47" s="1"/>
  <c r="CW147" i="47" s="1"/>
  <c r="AL149" i="48"/>
  <c r="CC148" i="47" s="1"/>
  <c r="CM148" i="47" s="1"/>
  <c r="CW148" i="47" s="1"/>
  <c r="AL146" i="48"/>
  <c r="CC145" i="47" s="1"/>
  <c r="CM145" i="47" s="1"/>
  <c r="CW145" i="47" s="1"/>
  <c r="AL147" i="48"/>
  <c r="CC146" i="47" s="1"/>
  <c r="CM146" i="47" s="1"/>
  <c r="CW146" i="47" s="1"/>
  <c r="AL136" i="48"/>
  <c r="CC135" i="47" s="1"/>
  <c r="CM135" i="47" s="1"/>
  <c r="CW135" i="47" s="1"/>
  <c r="AL139" i="48"/>
  <c r="CC138" i="47" s="1"/>
  <c r="CM138" i="47" s="1"/>
  <c r="CW138" i="47" s="1"/>
  <c r="AL137" i="48"/>
  <c r="CC136" i="47" s="1"/>
  <c r="CM136" i="47" s="1"/>
  <c r="CW136" i="47" s="1"/>
  <c r="AL140" i="48"/>
  <c r="CC139" i="47" s="1"/>
  <c r="CM139" i="47" s="1"/>
  <c r="CW139" i="47" s="1"/>
  <c r="AL130" i="48"/>
  <c r="CC129" i="47" s="1"/>
  <c r="CM129" i="47" s="1"/>
  <c r="CW129" i="47" s="1"/>
  <c r="AL131" i="48"/>
  <c r="CC130" i="47" s="1"/>
  <c r="CM130" i="47" s="1"/>
  <c r="CW130" i="47" s="1"/>
  <c r="AL124" i="48"/>
  <c r="CC123" i="47" s="1"/>
  <c r="CM123" i="47" s="1"/>
  <c r="CW123" i="47" s="1"/>
  <c r="AL123" i="48"/>
  <c r="CC122" i="47" s="1"/>
  <c r="CM122" i="47" s="1"/>
  <c r="CW122" i="47" s="1"/>
  <c r="AL128" i="48"/>
  <c r="CC127" i="47" s="1"/>
  <c r="CM127" i="47" s="1"/>
  <c r="CW127" i="47" s="1"/>
  <c r="AL125" i="48"/>
  <c r="CC124" i="47" s="1"/>
  <c r="CM124" i="47" s="1"/>
  <c r="CW124" i="47" s="1"/>
  <c r="AL129" i="48"/>
  <c r="CC128" i="47" s="1"/>
  <c r="CM128" i="47" s="1"/>
  <c r="CW128" i="47" s="1"/>
  <c r="AL127" i="48"/>
  <c r="CC126" i="47" s="1"/>
  <c r="CM126" i="47" s="1"/>
  <c r="CW126" i="47" s="1"/>
  <c r="AL121" i="48"/>
  <c r="CC120" i="47" s="1"/>
  <c r="CM120" i="47" s="1"/>
  <c r="CW120" i="47" s="1"/>
  <c r="AL122" i="48"/>
  <c r="CC121" i="47" s="1"/>
  <c r="CM121" i="47" s="1"/>
  <c r="CW121" i="47" s="1"/>
  <c r="AL126" i="48"/>
  <c r="CC125" i="47" s="1"/>
  <c r="CM125" i="47" s="1"/>
  <c r="CW125" i="47" s="1"/>
  <c r="AL120" i="48"/>
  <c r="CC119" i="47" s="1"/>
  <c r="CM119" i="47" s="1"/>
  <c r="CW119" i="47" s="1"/>
  <c r="AL117" i="48"/>
  <c r="CC116" i="47" s="1"/>
  <c r="CM116" i="47" s="1"/>
  <c r="CW116" i="47" s="1"/>
  <c r="AL116" i="48"/>
  <c r="CC115" i="47" s="1"/>
  <c r="CM115" i="47" s="1"/>
  <c r="CW115" i="47" s="1"/>
  <c r="AL133" i="48"/>
  <c r="CC132" i="47" s="1"/>
  <c r="CM132" i="47" s="1"/>
  <c r="CW132" i="47" s="1"/>
  <c r="AL132" i="48"/>
  <c r="CC131" i="47" s="1"/>
  <c r="CM131" i="47" s="1"/>
  <c r="CW131" i="47" s="1"/>
  <c r="AL134" i="48"/>
  <c r="CC133" i="47" s="1"/>
  <c r="CM133" i="47" s="1"/>
  <c r="CW133" i="47" s="1"/>
  <c r="AL111" i="48"/>
  <c r="CC110" i="47" s="1"/>
  <c r="CM110" i="47" s="1"/>
  <c r="CW110" i="47" s="1"/>
  <c r="AL115" i="48"/>
  <c r="CC114" i="47" s="1"/>
  <c r="CM114" i="47" s="1"/>
  <c r="CW114" i="47" s="1"/>
  <c r="AL105" i="48"/>
  <c r="CC104" i="47" s="1"/>
  <c r="CM104" i="47" s="1"/>
  <c r="CW104" i="47" s="1"/>
  <c r="AL106" i="48"/>
  <c r="CC105" i="47" s="1"/>
  <c r="CM105" i="47" s="1"/>
  <c r="CW105" i="47" s="1"/>
  <c r="AL108" i="48"/>
  <c r="CC107" i="47" s="1"/>
  <c r="CM107" i="47" s="1"/>
  <c r="CW107" i="47" s="1"/>
  <c r="AL107" i="48"/>
  <c r="CC106" i="47" s="1"/>
  <c r="CM106" i="47" s="1"/>
  <c r="CW106" i="47" s="1"/>
  <c r="AL101" i="48"/>
  <c r="CC100" i="47" s="1"/>
  <c r="CM100" i="47" s="1"/>
  <c r="CW100" i="47" s="1"/>
  <c r="AL118" i="48"/>
  <c r="CC117" i="47" s="1"/>
  <c r="CM117" i="47" s="1"/>
  <c r="CW117" i="47" s="1"/>
  <c r="AL110" i="48"/>
  <c r="CC109" i="47" s="1"/>
  <c r="CM109" i="47" s="1"/>
  <c r="CW109" i="47" s="1"/>
  <c r="AL112" i="48"/>
  <c r="CC111" i="47" s="1"/>
  <c r="CM111" i="47" s="1"/>
  <c r="CW111" i="47" s="1"/>
  <c r="AL114" i="48"/>
  <c r="CC113" i="47" s="1"/>
  <c r="CM113" i="47" s="1"/>
  <c r="CW113" i="47" s="1"/>
  <c r="AL109" i="48"/>
  <c r="CC108" i="47" s="1"/>
  <c r="CM108" i="47" s="1"/>
  <c r="CW108" i="47" s="1"/>
  <c r="AL102" i="48"/>
  <c r="CC101" i="47" s="1"/>
  <c r="CM101" i="47" s="1"/>
  <c r="CW101" i="47" s="1"/>
  <c r="AL104" i="48"/>
  <c r="CC103" i="47" s="1"/>
  <c r="CM103" i="47" s="1"/>
  <c r="CW103" i="47" s="1"/>
  <c r="AL100" i="48"/>
  <c r="CC99" i="47" s="1"/>
  <c r="CM99" i="47" s="1"/>
  <c r="CW99" i="47" s="1"/>
  <c r="AL103" i="48"/>
  <c r="CC102" i="47" s="1"/>
  <c r="CM102" i="47" s="1"/>
  <c r="CW102" i="47" s="1"/>
  <c r="AL113" i="48"/>
  <c r="CC112" i="47" s="1"/>
  <c r="CM112" i="47" s="1"/>
  <c r="CW112" i="47" s="1"/>
  <c r="AL119" i="48"/>
  <c r="CC118" i="47" s="1"/>
  <c r="CM118" i="47" s="1"/>
  <c r="CW118" i="47" s="1"/>
  <c r="AL92" i="48"/>
  <c r="CC91" i="47" s="1"/>
  <c r="CM91" i="47" s="1"/>
  <c r="CW91" i="47" s="1"/>
  <c r="AL86" i="48"/>
  <c r="CC85" i="47" s="1"/>
  <c r="CM85" i="47" s="1"/>
  <c r="CW85" i="47" s="1"/>
  <c r="AL85" i="48"/>
  <c r="CC84" i="47" s="1"/>
  <c r="CM84" i="47" s="1"/>
  <c r="CW84" i="47" s="1"/>
  <c r="AL81" i="48"/>
  <c r="CC80" i="47" s="1"/>
  <c r="CM80" i="47" s="1"/>
  <c r="CW80" i="47" s="1"/>
  <c r="AL83" i="48"/>
  <c r="CC82" i="47" s="1"/>
  <c r="CM82" i="47" s="1"/>
  <c r="CW82" i="47" s="1"/>
  <c r="AL82" i="48"/>
  <c r="CC81" i="47" s="1"/>
  <c r="CM81" i="47" s="1"/>
  <c r="CW81" i="47" s="1"/>
  <c r="AL80" i="48"/>
  <c r="CC79" i="47" s="1"/>
  <c r="CM79" i="47" s="1"/>
  <c r="CW79" i="47" s="1"/>
  <c r="AL77" i="48"/>
  <c r="CC76" i="47" s="1"/>
  <c r="CM76" i="47" s="1"/>
  <c r="CW76" i="47" s="1"/>
  <c r="AL97" i="48"/>
  <c r="CC96" i="47" s="1"/>
  <c r="CM96" i="47" s="1"/>
  <c r="CW96" i="47" s="1"/>
  <c r="AL96" i="48"/>
  <c r="CC95" i="47" s="1"/>
  <c r="CM95" i="47" s="1"/>
  <c r="CW95" i="47" s="1"/>
  <c r="AL91" i="48"/>
  <c r="CC90" i="47" s="1"/>
  <c r="CM90" i="47" s="1"/>
  <c r="CW90" i="47" s="1"/>
  <c r="AL94" i="48"/>
  <c r="CC93" i="47" s="1"/>
  <c r="CM93" i="47" s="1"/>
  <c r="CW93" i="47" s="1"/>
  <c r="AL76" i="48"/>
  <c r="CC75" i="47" s="1"/>
  <c r="CM75" i="47" s="1"/>
  <c r="CW75" i="47" s="1"/>
  <c r="AL78" i="48"/>
  <c r="CC77" i="47" s="1"/>
  <c r="CM77" i="47" s="1"/>
  <c r="CW77" i="47" s="1"/>
  <c r="AL95" i="48"/>
  <c r="CC94" i="47" s="1"/>
  <c r="CM94" i="47" s="1"/>
  <c r="CW94" i="47" s="1"/>
  <c r="AL99" i="48"/>
  <c r="CC98" i="47" s="1"/>
  <c r="CM98" i="47" s="1"/>
  <c r="CW98" i="47" s="1"/>
  <c r="AL93" i="48"/>
  <c r="CC92" i="47" s="1"/>
  <c r="CM92" i="47" s="1"/>
  <c r="CW92" i="47" s="1"/>
  <c r="AL90" i="48"/>
  <c r="CC89" i="47" s="1"/>
  <c r="CM89" i="47" s="1"/>
  <c r="CW89" i="47" s="1"/>
  <c r="AL88" i="48"/>
  <c r="CC87" i="47" s="1"/>
  <c r="CM87" i="47" s="1"/>
  <c r="CW87" i="47" s="1"/>
  <c r="AL89" i="48"/>
  <c r="CC88" i="47" s="1"/>
  <c r="CM88" i="47" s="1"/>
  <c r="CW88" i="47" s="1"/>
  <c r="AL87" i="48"/>
  <c r="CC86" i="47" s="1"/>
  <c r="CM86" i="47" s="1"/>
  <c r="CW86" i="47" s="1"/>
  <c r="AL98" i="48"/>
  <c r="CC97" i="47" s="1"/>
  <c r="CM97" i="47" s="1"/>
  <c r="CW97" i="47" s="1"/>
  <c r="AL84" i="48"/>
  <c r="CC83" i="47" s="1"/>
  <c r="CM83" i="47" s="1"/>
  <c r="CW83" i="47" s="1"/>
  <c r="AL79" i="48"/>
  <c r="CC78" i="47" s="1"/>
  <c r="CM78" i="47" s="1"/>
  <c r="CW78" i="47" s="1"/>
  <c r="AG150" i="48"/>
  <c r="BX149" i="47" s="1"/>
  <c r="CH149" i="47" s="1"/>
  <c r="CR149" i="47" s="1"/>
  <c r="AG153" i="48"/>
  <c r="BX152" i="47" s="1"/>
  <c r="CH152" i="47" s="1"/>
  <c r="CR152" i="47" s="1"/>
  <c r="AG152" i="48"/>
  <c r="BX151" i="47" s="1"/>
  <c r="CH151" i="47" s="1"/>
  <c r="CR151" i="47" s="1"/>
  <c r="AG164" i="48"/>
  <c r="BX163" i="47" s="1"/>
  <c r="CH163" i="47" s="1"/>
  <c r="CR163" i="47" s="1"/>
  <c r="AG165" i="48"/>
  <c r="BX164" i="47" s="1"/>
  <c r="CH164" i="47" s="1"/>
  <c r="CR164" i="47" s="1"/>
  <c r="AG155" i="48"/>
  <c r="BX154" i="47" s="1"/>
  <c r="CH154" i="47" s="1"/>
  <c r="CR154" i="47" s="1"/>
  <c r="AG161" i="48"/>
  <c r="BX160" i="47" s="1"/>
  <c r="CH160" i="47" s="1"/>
  <c r="CR160" i="47" s="1"/>
  <c r="AG160" i="48"/>
  <c r="BX159" i="47" s="1"/>
  <c r="CH159" i="47" s="1"/>
  <c r="CR159" i="47" s="1"/>
  <c r="AG151" i="48"/>
  <c r="BX150" i="47" s="1"/>
  <c r="CH150" i="47" s="1"/>
  <c r="CR150" i="47" s="1"/>
  <c r="AG163" i="48"/>
  <c r="BX162" i="47" s="1"/>
  <c r="CH162" i="47" s="1"/>
  <c r="CR162" i="47" s="1"/>
  <c r="AG157" i="48"/>
  <c r="BX156" i="47" s="1"/>
  <c r="CH156" i="47" s="1"/>
  <c r="CR156" i="47" s="1"/>
  <c r="AG162" i="48"/>
  <c r="BX161" i="47" s="1"/>
  <c r="CH161" i="47" s="1"/>
  <c r="CR161" i="47" s="1"/>
  <c r="AG156" i="48"/>
  <c r="BX155" i="47" s="1"/>
  <c r="CH155" i="47" s="1"/>
  <c r="CR155" i="47" s="1"/>
  <c r="AG158" i="48"/>
  <c r="BX157" i="47" s="1"/>
  <c r="CH157" i="47" s="1"/>
  <c r="CR157" i="47" s="1"/>
  <c r="AG154" i="48"/>
  <c r="BX153" i="47" s="1"/>
  <c r="CH153" i="47" s="1"/>
  <c r="CR153" i="47" s="1"/>
  <c r="AG159" i="48"/>
  <c r="BX158" i="47" s="1"/>
  <c r="CH158" i="47" s="1"/>
  <c r="CR158" i="47" s="1"/>
  <c r="AG144" i="48"/>
  <c r="BX143" i="47" s="1"/>
  <c r="CH143" i="47" s="1"/>
  <c r="CR143" i="47" s="1"/>
  <c r="AG138" i="48"/>
  <c r="BX137" i="47" s="1"/>
  <c r="CH137" i="47" s="1"/>
  <c r="CR137" i="47" s="1"/>
  <c r="AG136" i="48"/>
  <c r="BX135" i="47" s="1"/>
  <c r="CH135" i="47" s="1"/>
  <c r="CR135" i="47" s="1"/>
  <c r="AG139" i="48"/>
  <c r="BX138" i="47" s="1"/>
  <c r="CH138" i="47" s="1"/>
  <c r="CR138" i="47" s="1"/>
  <c r="AG141" i="48"/>
  <c r="BX140" i="47" s="1"/>
  <c r="CH140" i="47" s="1"/>
  <c r="CR140" i="47" s="1"/>
  <c r="AG143" i="48"/>
  <c r="BX142" i="47" s="1"/>
  <c r="CH142" i="47" s="1"/>
  <c r="CR142" i="47" s="1"/>
  <c r="AG142" i="48"/>
  <c r="BX141" i="47" s="1"/>
  <c r="CH141" i="47" s="1"/>
  <c r="CR141" i="47" s="1"/>
  <c r="AG135" i="48"/>
  <c r="BX134" i="47" s="1"/>
  <c r="CH134" i="47" s="1"/>
  <c r="CR134" i="47" s="1"/>
  <c r="AG137" i="48"/>
  <c r="BX136" i="47" s="1"/>
  <c r="CH136" i="47" s="1"/>
  <c r="CR136" i="47" s="1"/>
  <c r="AG148" i="48"/>
  <c r="BX147" i="47" s="1"/>
  <c r="CH147" i="47" s="1"/>
  <c r="CR147" i="47" s="1"/>
  <c r="AG149" i="48"/>
  <c r="BX148" i="47" s="1"/>
  <c r="CH148" i="47" s="1"/>
  <c r="CR148" i="47" s="1"/>
  <c r="AG146" i="48"/>
  <c r="BX145" i="47" s="1"/>
  <c r="CH145" i="47" s="1"/>
  <c r="CR145" i="47" s="1"/>
  <c r="AG145" i="48"/>
  <c r="BX144" i="47" s="1"/>
  <c r="CH144" i="47" s="1"/>
  <c r="CR144" i="47" s="1"/>
  <c r="AG147" i="48"/>
  <c r="BX146" i="47" s="1"/>
  <c r="CH146" i="47" s="1"/>
  <c r="CR146" i="47" s="1"/>
  <c r="AG140" i="48"/>
  <c r="BX139" i="47" s="1"/>
  <c r="CH139" i="47" s="1"/>
  <c r="CR139" i="47" s="1"/>
  <c r="AG133" i="48"/>
  <c r="BX132" i="47" s="1"/>
  <c r="CH132" i="47" s="1"/>
  <c r="CR132" i="47" s="1"/>
  <c r="AG134" i="48"/>
  <c r="BX133" i="47" s="1"/>
  <c r="CH133" i="47" s="1"/>
  <c r="CR133" i="47" s="1"/>
  <c r="AG131" i="48"/>
  <c r="BX130" i="47" s="1"/>
  <c r="CH130" i="47" s="1"/>
  <c r="CR130" i="47" s="1"/>
  <c r="AG128" i="48"/>
  <c r="BX127" i="47" s="1"/>
  <c r="CH127" i="47" s="1"/>
  <c r="CR127" i="47" s="1"/>
  <c r="AG117" i="48"/>
  <c r="BX116" i="47" s="1"/>
  <c r="CH116" i="47" s="1"/>
  <c r="CR116" i="47" s="1"/>
  <c r="AG132" i="48"/>
  <c r="BX131" i="47" s="1"/>
  <c r="CH131" i="47" s="1"/>
  <c r="CR131" i="47" s="1"/>
  <c r="AG130" i="48"/>
  <c r="BX129" i="47" s="1"/>
  <c r="CH129" i="47" s="1"/>
  <c r="CR129" i="47" s="1"/>
  <c r="AG125" i="48"/>
  <c r="BX124" i="47" s="1"/>
  <c r="CH124" i="47" s="1"/>
  <c r="CR124" i="47" s="1"/>
  <c r="AG127" i="48"/>
  <c r="BX126" i="47" s="1"/>
  <c r="CH126" i="47" s="1"/>
  <c r="CR126" i="47" s="1"/>
  <c r="AG129" i="48"/>
  <c r="BX128" i="47" s="1"/>
  <c r="CH128" i="47" s="1"/>
  <c r="CR128" i="47" s="1"/>
  <c r="AG126" i="48"/>
  <c r="BX125" i="47" s="1"/>
  <c r="CH125" i="47" s="1"/>
  <c r="CR125" i="47" s="1"/>
  <c r="AG122" i="48"/>
  <c r="BX121" i="47" s="1"/>
  <c r="CH121" i="47" s="1"/>
  <c r="CR121" i="47" s="1"/>
  <c r="AG124" i="48"/>
  <c r="BX123" i="47" s="1"/>
  <c r="CH123" i="47" s="1"/>
  <c r="CR123" i="47" s="1"/>
  <c r="AG118" i="48"/>
  <c r="BX117" i="47" s="1"/>
  <c r="CH117" i="47" s="1"/>
  <c r="CR117" i="47" s="1"/>
  <c r="AG115" i="48"/>
  <c r="BX114" i="47" s="1"/>
  <c r="CH114" i="47" s="1"/>
  <c r="CR114" i="47" s="1"/>
  <c r="AG111" i="48"/>
  <c r="BX110" i="47" s="1"/>
  <c r="CH110" i="47" s="1"/>
  <c r="CR110" i="47" s="1"/>
  <c r="AG110" i="48"/>
  <c r="BX109" i="47" s="1"/>
  <c r="CH109" i="47" s="1"/>
  <c r="CR109" i="47" s="1"/>
  <c r="AG100" i="48"/>
  <c r="BX99" i="47" s="1"/>
  <c r="CH99" i="47" s="1"/>
  <c r="CR99" i="47" s="1"/>
  <c r="AG123" i="48"/>
  <c r="BX122" i="47" s="1"/>
  <c r="CH122" i="47" s="1"/>
  <c r="CR122" i="47" s="1"/>
  <c r="AG114" i="48"/>
  <c r="BX113" i="47" s="1"/>
  <c r="CH113" i="47" s="1"/>
  <c r="CR113" i="47" s="1"/>
  <c r="AG105" i="48"/>
  <c r="BX104" i="47" s="1"/>
  <c r="CH104" i="47" s="1"/>
  <c r="CR104" i="47" s="1"/>
  <c r="AG121" i="48"/>
  <c r="BX120" i="47" s="1"/>
  <c r="CH120" i="47" s="1"/>
  <c r="CR120" i="47" s="1"/>
  <c r="AG116" i="48"/>
  <c r="BX115" i="47" s="1"/>
  <c r="CH115" i="47" s="1"/>
  <c r="CR115" i="47" s="1"/>
  <c r="AG113" i="48"/>
  <c r="BX112" i="47" s="1"/>
  <c r="CH112" i="47" s="1"/>
  <c r="CR112" i="47" s="1"/>
  <c r="AG107" i="48"/>
  <c r="BX106" i="47" s="1"/>
  <c r="CH106" i="47" s="1"/>
  <c r="CR106" i="47" s="1"/>
  <c r="AG106" i="48"/>
  <c r="BX105" i="47" s="1"/>
  <c r="CH105" i="47" s="1"/>
  <c r="CR105" i="47" s="1"/>
  <c r="AG108" i="48"/>
  <c r="BX107" i="47" s="1"/>
  <c r="CH107" i="47" s="1"/>
  <c r="CR107" i="47" s="1"/>
  <c r="AG104" i="48"/>
  <c r="BX103" i="47" s="1"/>
  <c r="CH103" i="47" s="1"/>
  <c r="CR103" i="47" s="1"/>
  <c r="AG101" i="48"/>
  <c r="BX100" i="47" s="1"/>
  <c r="CH100" i="47" s="1"/>
  <c r="CR100" i="47" s="1"/>
  <c r="AG103" i="48"/>
  <c r="BX102" i="47" s="1"/>
  <c r="CH102" i="47" s="1"/>
  <c r="CR102" i="47" s="1"/>
  <c r="AG102" i="48"/>
  <c r="BX101" i="47" s="1"/>
  <c r="CH101" i="47" s="1"/>
  <c r="CR101" i="47" s="1"/>
  <c r="AG120" i="48"/>
  <c r="BX119" i="47" s="1"/>
  <c r="CH119" i="47" s="1"/>
  <c r="CR119" i="47" s="1"/>
  <c r="AG109" i="48"/>
  <c r="BX108" i="47" s="1"/>
  <c r="CH108" i="47" s="1"/>
  <c r="CR108" i="47" s="1"/>
  <c r="AG119" i="48"/>
  <c r="BX118" i="47" s="1"/>
  <c r="CH118" i="47" s="1"/>
  <c r="CR118" i="47" s="1"/>
  <c r="AG112" i="48"/>
  <c r="BX111" i="47" s="1"/>
  <c r="CH111" i="47" s="1"/>
  <c r="CR111" i="47" s="1"/>
  <c r="AG92" i="48"/>
  <c r="BX91" i="47" s="1"/>
  <c r="CH91" i="47" s="1"/>
  <c r="CR91" i="47" s="1"/>
  <c r="AG94" i="48"/>
  <c r="BX93" i="47" s="1"/>
  <c r="CH93" i="47" s="1"/>
  <c r="CR93" i="47" s="1"/>
  <c r="AG87" i="48"/>
  <c r="BX86" i="47" s="1"/>
  <c r="CH86" i="47" s="1"/>
  <c r="CR86" i="47" s="1"/>
  <c r="AG85" i="48"/>
  <c r="BX84" i="47" s="1"/>
  <c r="CH84" i="47" s="1"/>
  <c r="CR84" i="47" s="1"/>
  <c r="AG89" i="48"/>
  <c r="BX88" i="47" s="1"/>
  <c r="CH88" i="47" s="1"/>
  <c r="CR88" i="47" s="1"/>
  <c r="AG96" i="48"/>
  <c r="BX95" i="47" s="1"/>
  <c r="CH95" i="47" s="1"/>
  <c r="CR95" i="47" s="1"/>
  <c r="AG82" i="48"/>
  <c r="BX81" i="47" s="1"/>
  <c r="CH81" i="47" s="1"/>
  <c r="CR81" i="47" s="1"/>
  <c r="AG84" i="48"/>
  <c r="BX83" i="47" s="1"/>
  <c r="CH83" i="47" s="1"/>
  <c r="CR83" i="47" s="1"/>
  <c r="AG80" i="48"/>
  <c r="BX79" i="47" s="1"/>
  <c r="CH79" i="47" s="1"/>
  <c r="CR79" i="47" s="1"/>
  <c r="AG83" i="48"/>
  <c r="BX82" i="47" s="1"/>
  <c r="CH82" i="47" s="1"/>
  <c r="CR82" i="47" s="1"/>
  <c r="AG78" i="48"/>
  <c r="BX77" i="47" s="1"/>
  <c r="CH77" i="47" s="1"/>
  <c r="CR77" i="47" s="1"/>
  <c r="AG98" i="48"/>
  <c r="BX97" i="47" s="1"/>
  <c r="CH97" i="47" s="1"/>
  <c r="CR97" i="47" s="1"/>
  <c r="AG97" i="48"/>
  <c r="BX96" i="47" s="1"/>
  <c r="CH96" i="47" s="1"/>
  <c r="CR96" i="47" s="1"/>
  <c r="AG91" i="48"/>
  <c r="BX90" i="47" s="1"/>
  <c r="CH90" i="47" s="1"/>
  <c r="CR90" i="47" s="1"/>
  <c r="AG86" i="48"/>
  <c r="BX85" i="47" s="1"/>
  <c r="CH85" i="47" s="1"/>
  <c r="CR85" i="47" s="1"/>
  <c r="AG88" i="48"/>
  <c r="BX87" i="47" s="1"/>
  <c r="CH87" i="47" s="1"/>
  <c r="CR87" i="47" s="1"/>
  <c r="AG81" i="48"/>
  <c r="BX80" i="47" s="1"/>
  <c r="CH80" i="47" s="1"/>
  <c r="CR80" i="47" s="1"/>
  <c r="AG99" i="48"/>
  <c r="BX98" i="47" s="1"/>
  <c r="CH98" i="47" s="1"/>
  <c r="CR98" i="47" s="1"/>
  <c r="AG93" i="48"/>
  <c r="BX92" i="47" s="1"/>
  <c r="CH92" i="47" s="1"/>
  <c r="CR92" i="47" s="1"/>
  <c r="AG90" i="48"/>
  <c r="BX89" i="47" s="1"/>
  <c r="CH89" i="47" s="1"/>
  <c r="CR89" i="47" s="1"/>
  <c r="AG77" i="48"/>
  <c r="BX76" i="47" s="1"/>
  <c r="CH76" i="47" s="1"/>
  <c r="CR76" i="47" s="1"/>
  <c r="AG76" i="48"/>
  <c r="BX75" i="47" s="1"/>
  <c r="CH75" i="47" s="1"/>
  <c r="CR75" i="47" s="1"/>
  <c r="AG95" i="48"/>
  <c r="BX94" i="47" s="1"/>
  <c r="CH94" i="47" s="1"/>
  <c r="CR94" i="47" s="1"/>
  <c r="AG79" i="48"/>
  <c r="BX78" i="47" s="1"/>
  <c r="CH78" i="47" s="1"/>
  <c r="CR78" i="47" s="1"/>
  <c r="AI164" i="48"/>
  <c r="BZ163" i="47" s="1"/>
  <c r="CJ163" i="47" s="1"/>
  <c r="CT163" i="47" s="1"/>
  <c r="AI163" i="48"/>
  <c r="BZ162" i="47" s="1"/>
  <c r="CJ162" i="47" s="1"/>
  <c r="CT162" i="47" s="1"/>
  <c r="AI160" i="48"/>
  <c r="BZ159" i="47" s="1"/>
  <c r="CJ159" i="47" s="1"/>
  <c r="CT159" i="47" s="1"/>
  <c r="AI162" i="48"/>
  <c r="BZ161" i="47" s="1"/>
  <c r="CJ161" i="47" s="1"/>
  <c r="CT161" i="47" s="1"/>
  <c r="AI161" i="48"/>
  <c r="BZ160" i="47" s="1"/>
  <c r="CJ160" i="47" s="1"/>
  <c r="CT160" i="47" s="1"/>
  <c r="AI150" i="48"/>
  <c r="BZ149" i="47" s="1"/>
  <c r="CJ149" i="47" s="1"/>
  <c r="CT149" i="47" s="1"/>
  <c r="AI159" i="48"/>
  <c r="BZ158" i="47" s="1"/>
  <c r="CJ158" i="47" s="1"/>
  <c r="CT158" i="47" s="1"/>
  <c r="AI147" i="48"/>
  <c r="BZ146" i="47" s="1"/>
  <c r="CJ146" i="47" s="1"/>
  <c r="CT146" i="47" s="1"/>
  <c r="AI142" i="48"/>
  <c r="BZ141" i="47" s="1"/>
  <c r="CJ141" i="47" s="1"/>
  <c r="CT141" i="47" s="1"/>
  <c r="AI157" i="48"/>
  <c r="BZ156" i="47" s="1"/>
  <c r="CJ156" i="47" s="1"/>
  <c r="CT156" i="47" s="1"/>
  <c r="AI156" i="48"/>
  <c r="BZ155" i="47" s="1"/>
  <c r="CJ155" i="47" s="1"/>
  <c r="CT155" i="47" s="1"/>
  <c r="AI165" i="48"/>
  <c r="BZ164" i="47" s="1"/>
  <c r="CJ164" i="47" s="1"/>
  <c r="CT164" i="47" s="1"/>
  <c r="AI153" i="48"/>
  <c r="BZ152" i="47" s="1"/>
  <c r="CJ152" i="47" s="1"/>
  <c r="CT152" i="47" s="1"/>
  <c r="AI151" i="48"/>
  <c r="BZ150" i="47" s="1"/>
  <c r="CJ150" i="47" s="1"/>
  <c r="CT150" i="47" s="1"/>
  <c r="AI158" i="48"/>
  <c r="BZ157" i="47" s="1"/>
  <c r="CJ157" i="47" s="1"/>
  <c r="CT157" i="47" s="1"/>
  <c r="AI146" i="48"/>
  <c r="BZ145" i="47" s="1"/>
  <c r="CJ145" i="47" s="1"/>
  <c r="CT145" i="47" s="1"/>
  <c r="AI149" i="48"/>
  <c r="BZ148" i="47" s="1"/>
  <c r="CJ148" i="47" s="1"/>
  <c r="CT148" i="47" s="1"/>
  <c r="AI148" i="48"/>
  <c r="BZ147" i="47" s="1"/>
  <c r="CJ147" i="47" s="1"/>
  <c r="CT147" i="47" s="1"/>
  <c r="AI145" i="48"/>
  <c r="BZ144" i="47" s="1"/>
  <c r="CJ144" i="47" s="1"/>
  <c r="CT144" i="47" s="1"/>
  <c r="AI155" i="48"/>
  <c r="BZ154" i="47" s="1"/>
  <c r="CJ154" i="47" s="1"/>
  <c r="CT154" i="47" s="1"/>
  <c r="AI154" i="48"/>
  <c r="BZ153" i="47" s="1"/>
  <c r="CJ153" i="47" s="1"/>
  <c r="CT153" i="47" s="1"/>
  <c r="AI152" i="48"/>
  <c r="BZ151" i="47" s="1"/>
  <c r="CJ151" i="47" s="1"/>
  <c r="CT151" i="47" s="1"/>
  <c r="AI129" i="48"/>
  <c r="BZ128" i="47" s="1"/>
  <c r="CJ128" i="47" s="1"/>
  <c r="CT128" i="47" s="1"/>
  <c r="AI125" i="48"/>
  <c r="BZ124" i="47" s="1"/>
  <c r="CJ124" i="47" s="1"/>
  <c r="CT124" i="47" s="1"/>
  <c r="AI127" i="48"/>
  <c r="BZ126" i="47" s="1"/>
  <c r="CJ126" i="47" s="1"/>
  <c r="CT126" i="47" s="1"/>
  <c r="AI126" i="48"/>
  <c r="BZ125" i="47" s="1"/>
  <c r="CJ125" i="47" s="1"/>
  <c r="CT125" i="47" s="1"/>
  <c r="AI133" i="48"/>
  <c r="BZ132" i="47" s="1"/>
  <c r="CJ132" i="47" s="1"/>
  <c r="CT132" i="47" s="1"/>
  <c r="AI140" i="48"/>
  <c r="BZ139" i="47" s="1"/>
  <c r="CJ139" i="47" s="1"/>
  <c r="CT139" i="47" s="1"/>
  <c r="AI132" i="48"/>
  <c r="BZ131" i="47" s="1"/>
  <c r="CJ131" i="47" s="1"/>
  <c r="CT131" i="47" s="1"/>
  <c r="AI134" i="48"/>
  <c r="BZ133" i="47" s="1"/>
  <c r="CJ133" i="47" s="1"/>
  <c r="CT133" i="47" s="1"/>
  <c r="AI137" i="48"/>
  <c r="BZ136" i="47" s="1"/>
  <c r="CJ136" i="47" s="1"/>
  <c r="CT136" i="47" s="1"/>
  <c r="AI138" i="48"/>
  <c r="BZ137" i="47" s="1"/>
  <c r="CJ137" i="47" s="1"/>
  <c r="CT137" i="47" s="1"/>
  <c r="AI139" i="48"/>
  <c r="BZ138" i="47" s="1"/>
  <c r="CJ138" i="47" s="1"/>
  <c r="CT138" i="47" s="1"/>
  <c r="AI135" i="48"/>
  <c r="BZ134" i="47" s="1"/>
  <c r="CJ134" i="47" s="1"/>
  <c r="CT134" i="47" s="1"/>
  <c r="AI130" i="48"/>
  <c r="BZ129" i="47" s="1"/>
  <c r="CJ129" i="47" s="1"/>
  <c r="CT129" i="47" s="1"/>
  <c r="AI128" i="48"/>
  <c r="BZ127" i="47" s="1"/>
  <c r="CJ127" i="47" s="1"/>
  <c r="CT127" i="47" s="1"/>
  <c r="AI143" i="48"/>
  <c r="BZ142" i="47" s="1"/>
  <c r="CJ142" i="47" s="1"/>
  <c r="CT142" i="47" s="1"/>
  <c r="AI131" i="48"/>
  <c r="BZ130" i="47" s="1"/>
  <c r="CJ130" i="47" s="1"/>
  <c r="CT130" i="47" s="1"/>
  <c r="AI136" i="48"/>
  <c r="BZ135" i="47" s="1"/>
  <c r="CJ135" i="47" s="1"/>
  <c r="CT135" i="47" s="1"/>
  <c r="AI144" i="48"/>
  <c r="BZ143" i="47" s="1"/>
  <c r="CJ143" i="47" s="1"/>
  <c r="CT143" i="47" s="1"/>
  <c r="AI141" i="48"/>
  <c r="BZ140" i="47" s="1"/>
  <c r="CJ140" i="47" s="1"/>
  <c r="CT140" i="47" s="1"/>
  <c r="AI124" i="48"/>
  <c r="BZ123" i="47" s="1"/>
  <c r="CJ123" i="47" s="1"/>
  <c r="CT123" i="47" s="1"/>
  <c r="AI121" i="48"/>
  <c r="BZ120" i="47" s="1"/>
  <c r="CJ120" i="47" s="1"/>
  <c r="CT120" i="47" s="1"/>
  <c r="AI117" i="48"/>
  <c r="BZ116" i="47" s="1"/>
  <c r="CJ116" i="47" s="1"/>
  <c r="CT116" i="47" s="1"/>
  <c r="AI111" i="48"/>
  <c r="BZ110" i="47" s="1"/>
  <c r="CJ110" i="47" s="1"/>
  <c r="CT110" i="47" s="1"/>
  <c r="AI106" i="48"/>
  <c r="BZ105" i="47" s="1"/>
  <c r="CJ105" i="47" s="1"/>
  <c r="CT105" i="47" s="1"/>
  <c r="AI120" i="48"/>
  <c r="BZ119" i="47" s="1"/>
  <c r="CJ119" i="47" s="1"/>
  <c r="CT119" i="47" s="1"/>
  <c r="AI123" i="48"/>
  <c r="BZ122" i="47" s="1"/>
  <c r="CJ122" i="47" s="1"/>
  <c r="CT122" i="47" s="1"/>
  <c r="AI122" i="48"/>
  <c r="BZ121" i="47" s="1"/>
  <c r="CJ121" i="47" s="1"/>
  <c r="CT121" i="47" s="1"/>
  <c r="AI118" i="48"/>
  <c r="BZ117" i="47" s="1"/>
  <c r="CJ117" i="47" s="1"/>
  <c r="CT117" i="47" s="1"/>
  <c r="AI119" i="48"/>
  <c r="BZ118" i="47" s="1"/>
  <c r="CJ118" i="47" s="1"/>
  <c r="CT118" i="47" s="1"/>
  <c r="AI115" i="48"/>
  <c r="BZ114" i="47" s="1"/>
  <c r="CJ114" i="47" s="1"/>
  <c r="CT114" i="47" s="1"/>
  <c r="AI116" i="48"/>
  <c r="BZ115" i="47" s="1"/>
  <c r="CJ115" i="47" s="1"/>
  <c r="CT115" i="47" s="1"/>
  <c r="AI107" i="48"/>
  <c r="BZ106" i="47" s="1"/>
  <c r="CJ106" i="47" s="1"/>
  <c r="CT106" i="47" s="1"/>
  <c r="AI105" i="48"/>
  <c r="BZ104" i="47" s="1"/>
  <c r="CJ104" i="47" s="1"/>
  <c r="CT104" i="47" s="1"/>
  <c r="AI114" i="48"/>
  <c r="BZ113" i="47" s="1"/>
  <c r="CJ113" i="47" s="1"/>
  <c r="CT113" i="47" s="1"/>
  <c r="AI103" i="48"/>
  <c r="BZ102" i="47" s="1"/>
  <c r="CJ102" i="47" s="1"/>
  <c r="CT102" i="47" s="1"/>
  <c r="AI110" i="48"/>
  <c r="BZ109" i="47" s="1"/>
  <c r="CJ109" i="47" s="1"/>
  <c r="CT109" i="47" s="1"/>
  <c r="AI95" i="48"/>
  <c r="BZ94" i="47" s="1"/>
  <c r="CJ94" i="47" s="1"/>
  <c r="CT94" i="47" s="1"/>
  <c r="AI99" i="48"/>
  <c r="BZ98" i="47" s="1"/>
  <c r="CJ98" i="47" s="1"/>
  <c r="CT98" i="47" s="1"/>
  <c r="AI98" i="48"/>
  <c r="BZ97" i="47" s="1"/>
  <c r="CJ97" i="47" s="1"/>
  <c r="CT97" i="47" s="1"/>
  <c r="AI108" i="48"/>
  <c r="BZ107" i="47" s="1"/>
  <c r="CJ107" i="47" s="1"/>
  <c r="CT107" i="47" s="1"/>
  <c r="AI100" i="48"/>
  <c r="BZ99" i="47" s="1"/>
  <c r="CJ99" i="47" s="1"/>
  <c r="CT99" i="47" s="1"/>
  <c r="AI101" i="48"/>
  <c r="BZ100" i="47" s="1"/>
  <c r="CJ100" i="47" s="1"/>
  <c r="CT100" i="47" s="1"/>
  <c r="AI97" i="48"/>
  <c r="BZ96" i="47" s="1"/>
  <c r="CJ96" i="47" s="1"/>
  <c r="CT96" i="47" s="1"/>
  <c r="AI96" i="48"/>
  <c r="BZ95" i="47" s="1"/>
  <c r="CJ95" i="47" s="1"/>
  <c r="CT95" i="47" s="1"/>
  <c r="AI109" i="48"/>
  <c r="BZ108" i="47" s="1"/>
  <c r="CJ108" i="47" s="1"/>
  <c r="CT108" i="47" s="1"/>
  <c r="AI113" i="48"/>
  <c r="BZ112" i="47" s="1"/>
  <c r="CJ112" i="47" s="1"/>
  <c r="CT112" i="47" s="1"/>
  <c r="AI104" i="48"/>
  <c r="BZ103" i="47" s="1"/>
  <c r="CJ103" i="47" s="1"/>
  <c r="CT103" i="47" s="1"/>
  <c r="AI112" i="48"/>
  <c r="BZ111" i="47" s="1"/>
  <c r="CJ111" i="47" s="1"/>
  <c r="CT111" i="47" s="1"/>
  <c r="AI102" i="48"/>
  <c r="BZ101" i="47" s="1"/>
  <c r="CJ101" i="47" s="1"/>
  <c r="CT101" i="47" s="1"/>
  <c r="AI92" i="48"/>
  <c r="BZ91" i="47" s="1"/>
  <c r="CJ91" i="47" s="1"/>
  <c r="CT91" i="47" s="1"/>
  <c r="AI94" i="48"/>
  <c r="BZ93" i="47" s="1"/>
  <c r="CJ93" i="47" s="1"/>
  <c r="CT93" i="47" s="1"/>
  <c r="AI87" i="48"/>
  <c r="BZ86" i="47" s="1"/>
  <c r="CJ86" i="47" s="1"/>
  <c r="CT86" i="47" s="1"/>
  <c r="AI85" i="48"/>
  <c r="BZ84" i="47" s="1"/>
  <c r="CJ84" i="47" s="1"/>
  <c r="CT84" i="47" s="1"/>
  <c r="AI86" i="48"/>
  <c r="BZ85" i="47" s="1"/>
  <c r="CJ85" i="47" s="1"/>
  <c r="CT85" i="47" s="1"/>
  <c r="AI76" i="48"/>
  <c r="BZ75" i="47" s="1"/>
  <c r="CJ75" i="47" s="1"/>
  <c r="CT75" i="47" s="1"/>
  <c r="AI93" i="48"/>
  <c r="BZ92" i="47" s="1"/>
  <c r="CJ92" i="47" s="1"/>
  <c r="CT92" i="47" s="1"/>
  <c r="AI82" i="48"/>
  <c r="BZ81" i="47" s="1"/>
  <c r="CJ81" i="47" s="1"/>
  <c r="CT81" i="47" s="1"/>
  <c r="AI77" i="48"/>
  <c r="BZ76" i="47" s="1"/>
  <c r="CJ76" i="47" s="1"/>
  <c r="CT76" i="47" s="1"/>
  <c r="AI78" i="48"/>
  <c r="BZ77" i="47" s="1"/>
  <c r="CJ77" i="47" s="1"/>
  <c r="CT77" i="47" s="1"/>
  <c r="AI91" i="48"/>
  <c r="BZ90" i="47" s="1"/>
  <c r="CJ90" i="47" s="1"/>
  <c r="CT90" i="47" s="1"/>
  <c r="AI90" i="48"/>
  <c r="BZ89" i="47" s="1"/>
  <c r="CJ89" i="47" s="1"/>
  <c r="CT89" i="47" s="1"/>
  <c r="AI88" i="48"/>
  <c r="BZ87" i="47" s="1"/>
  <c r="CJ87" i="47" s="1"/>
  <c r="CT87" i="47" s="1"/>
  <c r="AI89" i="48"/>
  <c r="BZ88" i="47" s="1"/>
  <c r="CJ88" i="47" s="1"/>
  <c r="CT88" i="47" s="1"/>
  <c r="AI79" i="48"/>
  <c r="BZ78" i="47" s="1"/>
  <c r="CJ78" i="47" s="1"/>
  <c r="CT78" i="47" s="1"/>
  <c r="AI81" i="48"/>
  <c r="BZ80" i="47" s="1"/>
  <c r="CJ80" i="47" s="1"/>
  <c r="CT80" i="47" s="1"/>
  <c r="AI84" i="48"/>
  <c r="BZ83" i="47" s="1"/>
  <c r="CJ83" i="47" s="1"/>
  <c r="CT83" i="47" s="1"/>
  <c r="AI80" i="48"/>
  <c r="BZ79" i="47" s="1"/>
  <c r="CJ79" i="47" s="1"/>
  <c r="CT79" i="47" s="1"/>
  <c r="AI83" i="48"/>
  <c r="BZ82" i="47" s="1"/>
  <c r="CJ82" i="47" s="1"/>
  <c r="CT82" i="47" s="1"/>
  <c r="AJ162" i="48"/>
  <c r="CA161" i="47" s="1"/>
  <c r="CK161" i="47" s="1"/>
  <c r="CU161" i="47" s="1"/>
  <c r="AJ161" i="48"/>
  <c r="CA160" i="47" s="1"/>
  <c r="CK160" i="47" s="1"/>
  <c r="CU160" i="47" s="1"/>
  <c r="AJ164" i="48"/>
  <c r="CA163" i="47" s="1"/>
  <c r="CK163" i="47" s="1"/>
  <c r="CU163" i="47" s="1"/>
  <c r="AJ165" i="48"/>
  <c r="CA164" i="47" s="1"/>
  <c r="CK164" i="47" s="1"/>
  <c r="CU164" i="47" s="1"/>
  <c r="AJ163" i="48"/>
  <c r="CA162" i="47" s="1"/>
  <c r="CK162" i="47" s="1"/>
  <c r="CU162" i="47" s="1"/>
  <c r="AJ157" i="48"/>
  <c r="CA156" i="47" s="1"/>
  <c r="CK156" i="47" s="1"/>
  <c r="CU156" i="47" s="1"/>
  <c r="AJ156" i="48"/>
  <c r="CA155" i="47" s="1"/>
  <c r="CK155" i="47" s="1"/>
  <c r="CU155" i="47" s="1"/>
  <c r="AJ158" i="48"/>
  <c r="CA157" i="47" s="1"/>
  <c r="CK157" i="47" s="1"/>
  <c r="CU157" i="47" s="1"/>
  <c r="AJ160" i="48"/>
  <c r="CA159" i="47" s="1"/>
  <c r="CK159" i="47" s="1"/>
  <c r="CU159" i="47" s="1"/>
  <c r="AJ155" i="48"/>
  <c r="CA154" i="47" s="1"/>
  <c r="CK154" i="47" s="1"/>
  <c r="CU154" i="47" s="1"/>
  <c r="AJ159" i="48"/>
  <c r="CA158" i="47" s="1"/>
  <c r="CK158" i="47" s="1"/>
  <c r="CU158" i="47" s="1"/>
  <c r="AJ152" i="48"/>
  <c r="CA151" i="47" s="1"/>
  <c r="CK151" i="47" s="1"/>
  <c r="CU151" i="47" s="1"/>
  <c r="AJ149" i="48"/>
  <c r="CA148" i="47" s="1"/>
  <c r="CK148" i="47" s="1"/>
  <c r="CU148" i="47" s="1"/>
  <c r="AJ146" i="48"/>
  <c r="CA145" i="47" s="1"/>
  <c r="CK145" i="47" s="1"/>
  <c r="CU145" i="47" s="1"/>
  <c r="AJ142" i="48"/>
  <c r="CA141" i="47" s="1"/>
  <c r="CK141" i="47" s="1"/>
  <c r="CU141" i="47" s="1"/>
  <c r="AJ140" i="48"/>
  <c r="CA139" i="47" s="1"/>
  <c r="CK139" i="47" s="1"/>
  <c r="CU139" i="47" s="1"/>
  <c r="AJ141" i="48"/>
  <c r="CA140" i="47" s="1"/>
  <c r="CK140" i="47" s="1"/>
  <c r="CU140" i="47" s="1"/>
  <c r="AJ135" i="48"/>
  <c r="CA134" i="47" s="1"/>
  <c r="CK134" i="47" s="1"/>
  <c r="CU134" i="47" s="1"/>
  <c r="AJ151" i="48"/>
  <c r="CA150" i="47" s="1"/>
  <c r="CK150" i="47" s="1"/>
  <c r="CU150" i="47" s="1"/>
  <c r="AJ145" i="48"/>
  <c r="CA144" i="47" s="1"/>
  <c r="CK144" i="47" s="1"/>
  <c r="CU144" i="47" s="1"/>
  <c r="AJ148" i="48"/>
  <c r="CA147" i="47" s="1"/>
  <c r="CK147" i="47" s="1"/>
  <c r="CU147" i="47" s="1"/>
  <c r="AJ144" i="48"/>
  <c r="CA143" i="47" s="1"/>
  <c r="CK143" i="47" s="1"/>
  <c r="CU143" i="47" s="1"/>
  <c r="AJ147" i="48"/>
  <c r="CA146" i="47" s="1"/>
  <c r="CK146" i="47" s="1"/>
  <c r="CU146" i="47" s="1"/>
  <c r="AJ154" i="48"/>
  <c r="CA153" i="47" s="1"/>
  <c r="CK153" i="47" s="1"/>
  <c r="CU153" i="47" s="1"/>
  <c r="AJ150" i="48"/>
  <c r="CA149" i="47" s="1"/>
  <c r="CK149" i="47" s="1"/>
  <c r="CU149" i="47" s="1"/>
  <c r="AJ153" i="48"/>
  <c r="CA152" i="47" s="1"/>
  <c r="CK152" i="47" s="1"/>
  <c r="CU152" i="47" s="1"/>
  <c r="AJ143" i="48"/>
  <c r="CA142" i="47" s="1"/>
  <c r="CK142" i="47" s="1"/>
  <c r="CU142" i="47" s="1"/>
  <c r="AJ125" i="48"/>
  <c r="CA124" i="47" s="1"/>
  <c r="CK124" i="47" s="1"/>
  <c r="CU124" i="47" s="1"/>
  <c r="AJ137" i="48"/>
  <c r="CA136" i="47" s="1"/>
  <c r="CK136" i="47" s="1"/>
  <c r="CU136" i="47" s="1"/>
  <c r="AJ136" i="48"/>
  <c r="CA135" i="47" s="1"/>
  <c r="CK135" i="47" s="1"/>
  <c r="CU135" i="47" s="1"/>
  <c r="AJ130" i="48"/>
  <c r="CA129" i="47" s="1"/>
  <c r="CK129" i="47" s="1"/>
  <c r="CU129" i="47" s="1"/>
  <c r="AJ138" i="48"/>
  <c r="CA137" i="47" s="1"/>
  <c r="CK137" i="47" s="1"/>
  <c r="CU137" i="47" s="1"/>
  <c r="AJ132" i="48"/>
  <c r="CA131" i="47" s="1"/>
  <c r="CK131" i="47" s="1"/>
  <c r="CU131" i="47" s="1"/>
  <c r="AJ128" i="48"/>
  <c r="CA127" i="47" s="1"/>
  <c r="CK127" i="47" s="1"/>
  <c r="CU127" i="47" s="1"/>
  <c r="AJ126" i="48"/>
  <c r="CA125" i="47" s="1"/>
  <c r="CK125" i="47" s="1"/>
  <c r="CU125" i="47" s="1"/>
  <c r="AJ129" i="48"/>
  <c r="CA128" i="47" s="1"/>
  <c r="CK128" i="47" s="1"/>
  <c r="CU128" i="47" s="1"/>
  <c r="AJ134" i="48"/>
  <c r="CA133" i="47" s="1"/>
  <c r="CK133" i="47" s="1"/>
  <c r="CU133" i="47" s="1"/>
  <c r="AJ133" i="48"/>
  <c r="CA132" i="47" s="1"/>
  <c r="CK132" i="47" s="1"/>
  <c r="CU132" i="47" s="1"/>
  <c r="AJ131" i="48"/>
  <c r="CA130" i="47" s="1"/>
  <c r="CK130" i="47" s="1"/>
  <c r="CU130" i="47" s="1"/>
  <c r="AJ139" i="48"/>
  <c r="CA138" i="47" s="1"/>
  <c r="CK138" i="47" s="1"/>
  <c r="CU138" i="47" s="1"/>
  <c r="AJ112" i="48"/>
  <c r="CA111" i="47" s="1"/>
  <c r="CK111" i="47" s="1"/>
  <c r="CU111" i="47" s="1"/>
  <c r="AJ113" i="48"/>
  <c r="CA112" i="47" s="1"/>
  <c r="CK112" i="47" s="1"/>
  <c r="CU112" i="47" s="1"/>
  <c r="AJ114" i="48"/>
  <c r="CA113" i="47" s="1"/>
  <c r="CK113" i="47" s="1"/>
  <c r="CU113" i="47" s="1"/>
  <c r="AJ121" i="48"/>
  <c r="CA120" i="47" s="1"/>
  <c r="CK120" i="47" s="1"/>
  <c r="CU120" i="47" s="1"/>
  <c r="AJ122" i="48"/>
  <c r="CA121" i="47" s="1"/>
  <c r="CK121" i="47" s="1"/>
  <c r="CU121" i="47" s="1"/>
  <c r="AJ124" i="48"/>
  <c r="CA123" i="47" s="1"/>
  <c r="CK123" i="47" s="1"/>
  <c r="CU123" i="47" s="1"/>
  <c r="AJ110" i="48"/>
  <c r="CA109" i="47" s="1"/>
  <c r="CK109" i="47" s="1"/>
  <c r="CU109" i="47" s="1"/>
  <c r="AJ111" i="48"/>
  <c r="CA110" i="47" s="1"/>
  <c r="CK110" i="47" s="1"/>
  <c r="CU110" i="47" s="1"/>
  <c r="AJ116" i="48"/>
  <c r="CA115" i="47" s="1"/>
  <c r="CK115" i="47" s="1"/>
  <c r="CU115" i="47" s="1"/>
  <c r="AJ118" i="48"/>
  <c r="CA117" i="47" s="1"/>
  <c r="CK117" i="47" s="1"/>
  <c r="CU117" i="47" s="1"/>
  <c r="AJ109" i="48"/>
  <c r="CA108" i="47" s="1"/>
  <c r="CK108" i="47" s="1"/>
  <c r="CU108" i="47" s="1"/>
  <c r="AJ107" i="48"/>
  <c r="CA106" i="47" s="1"/>
  <c r="CK106" i="47" s="1"/>
  <c r="CU106" i="47" s="1"/>
  <c r="AJ123" i="48"/>
  <c r="CA122" i="47" s="1"/>
  <c r="CK122" i="47" s="1"/>
  <c r="CU122" i="47" s="1"/>
  <c r="AJ120" i="48"/>
  <c r="CA119" i="47" s="1"/>
  <c r="CK119" i="47" s="1"/>
  <c r="CU119" i="47" s="1"/>
  <c r="AJ117" i="48"/>
  <c r="CA116" i="47" s="1"/>
  <c r="CK116" i="47" s="1"/>
  <c r="CU116" i="47" s="1"/>
  <c r="AJ127" i="48"/>
  <c r="CA126" i="47" s="1"/>
  <c r="CK126" i="47" s="1"/>
  <c r="CU126" i="47" s="1"/>
  <c r="AJ115" i="48"/>
  <c r="CA114" i="47" s="1"/>
  <c r="CK114" i="47" s="1"/>
  <c r="CU114" i="47" s="1"/>
  <c r="AJ119" i="48"/>
  <c r="CA118" i="47" s="1"/>
  <c r="CK118" i="47" s="1"/>
  <c r="CU118" i="47" s="1"/>
  <c r="AJ100" i="48"/>
  <c r="CA99" i="47" s="1"/>
  <c r="CK99" i="47" s="1"/>
  <c r="CU99" i="47" s="1"/>
  <c r="AJ104" i="48"/>
  <c r="CA103" i="47" s="1"/>
  <c r="CK103" i="47" s="1"/>
  <c r="CU103" i="47" s="1"/>
  <c r="AJ96" i="48"/>
  <c r="CA95" i="47" s="1"/>
  <c r="CK95" i="47" s="1"/>
  <c r="CU95" i="47" s="1"/>
  <c r="AJ98" i="48"/>
  <c r="CA97" i="47" s="1"/>
  <c r="CK97" i="47" s="1"/>
  <c r="CU97" i="47" s="1"/>
  <c r="AJ97" i="48"/>
  <c r="CA96" i="47" s="1"/>
  <c r="CK96" i="47" s="1"/>
  <c r="CU96" i="47" s="1"/>
  <c r="AJ99" i="48"/>
  <c r="CA98" i="47" s="1"/>
  <c r="CK98" i="47" s="1"/>
  <c r="CU98" i="47" s="1"/>
  <c r="AJ105" i="48"/>
  <c r="CA104" i="47" s="1"/>
  <c r="CK104" i="47" s="1"/>
  <c r="CU104" i="47" s="1"/>
  <c r="AJ102" i="48"/>
  <c r="CA101" i="47" s="1"/>
  <c r="CK101" i="47" s="1"/>
  <c r="CU101" i="47" s="1"/>
  <c r="AJ95" i="48"/>
  <c r="CA94" i="47" s="1"/>
  <c r="CK94" i="47" s="1"/>
  <c r="CU94" i="47" s="1"/>
  <c r="AJ106" i="48"/>
  <c r="CA105" i="47" s="1"/>
  <c r="CK105" i="47" s="1"/>
  <c r="CU105" i="47" s="1"/>
  <c r="AJ101" i="48"/>
  <c r="CA100" i="47" s="1"/>
  <c r="CK100" i="47" s="1"/>
  <c r="CU100" i="47" s="1"/>
  <c r="AJ108" i="48"/>
  <c r="CA107" i="47" s="1"/>
  <c r="CK107" i="47" s="1"/>
  <c r="CU107" i="47" s="1"/>
  <c r="AJ103" i="48"/>
  <c r="CA102" i="47" s="1"/>
  <c r="CK102" i="47" s="1"/>
  <c r="CU102" i="47" s="1"/>
  <c r="AJ92" i="48"/>
  <c r="CA91" i="47" s="1"/>
  <c r="CK91" i="47" s="1"/>
  <c r="CU91" i="47" s="1"/>
  <c r="AJ89" i="48"/>
  <c r="CA88" i="47" s="1"/>
  <c r="CK88" i="47" s="1"/>
  <c r="CU88" i="47" s="1"/>
  <c r="AJ87" i="48"/>
  <c r="CA86" i="47" s="1"/>
  <c r="CK86" i="47" s="1"/>
  <c r="CU86" i="47" s="1"/>
  <c r="AJ80" i="48"/>
  <c r="CA79" i="47" s="1"/>
  <c r="CK79" i="47" s="1"/>
  <c r="CU79" i="47" s="1"/>
  <c r="AJ81" i="48"/>
  <c r="CA80" i="47" s="1"/>
  <c r="CK80" i="47" s="1"/>
  <c r="CU80" i="47" s="1"/>
  <c r="AJ84" i="48"/>
  <c r="CA83" i="47" s="1"/>
  <c r="CK83" i="47" s="1"/>
  <c r="CU83" i="47" s="1"/>
  <c r="AJ83" i="48"/>
  <c r="CA82" i="47" s="1"/>
  <c r="CK82" i="47" s="1"/>
  <c r="CU82" i="47" s="1"/>
  <c r="AJ82" i="48"/>
  <c r="CA81" i="47" s="1"/>
  <c r="CK81" i="47" s="1"/>
  <c r="CU81" i="47" s="1"/>
  <c r="AJ76" i="48"/>
  <c r="CA75" i="47" s="1"/>
  <c r="CK75" i="47" s="1"/>
  <c r="CU75" i="47" s="1"/>
  <c r="AJ94" i="48"/>
  <c r="CA93" i="47" s="1"/>
  <c r="CK93" i="47" s="1"/>
  <c r="CU93" i="47" s="1"/>
  <c r="AJ79" i="48"/>
  <c r="CA78" i="47" s="1"/>
  <c r="CK78" i="47" s="1"/>
  <c r="CU78" i="47" s="1"/>
  <c r="AJ90" i="48"/>
  <c r="CA89" i="47" s="1"/>
  <c r="CK89" i="47" s="1"/>
  <c r="CU89" i="47" s="1"/>
  <c r="AJ85" i="48"/>
  <c r="CA84" i="47" s="1"/>
  <c r="CK84" i="47" s="1"/>
  <c r="CU84" i="47" s="1"/>
  <c r="AJ88" i="48"/>
  <c r="CA87" i="47" s="1"/>
  <c r="CK87" i="47" s="1"/>
  <c r="CU87" i="47" s="1"/>
  <c r="AJ86" i="48"/>
  <c r="CA85" i="47" s="1"/>
  <c r="CK85" i="47" s="1"/>
  <c r="CU85" i="47" s="1"/>
  <c r="AJ78" i="48"/>
  <c r="CA77" i="47" s="1"/>
  <c r="CK77" i="47" s="1"/>
  <c r="CU77" i="47" s="1"/>
  <c r="AJ77" i="48"/>
  <c r="CA76" i="47" s="1"/>
  <c r="CK76" i="47" s="1"/>
  <c r="CU76" i="47" s="1"/>
  <c r="AJ93" i="48"/>
  <c r="CA92" i="47" s="1"/>
  <c r="CK92" i="47" s="1"/>
  <c r="CU92" i="47" s="1"/>
  <c r="AJ91" i="48"/>
  <c r="CA90" i="47" s="1"/>
  <c r="CK90" i="47" s="1"/>
  <c r="CU90" i="47" s="1"/>
  <c r="AF163" i="48"/>
  <c r="BW162" i="47" s="1"/>
  <c r="CG162" i="47" s="1"/>
  <c r="CQ162" i="47" s="1"/>
  <c r="AF165" i="48"/>
  <c r="BW164" i="47" s="1"/>
  <c r="CG164" i="47" s="1"/>
  <c r="CQ164" i="47" s="1"/>
  <c r="AF160" i="48"/>
  <c r="BW159" i="47" s="1"/>
  <c r="CG159" i="47" s="1"/>
  <c r="CQ159" i="47" s="1"/>
  <c r="AF158" i="48"/>
  <c r="BW157" i="47" s="1"/>
  <c r="CG157" i="47" s="1"/>
  <c r="CQ157" i="47" s="1"/>
  <c r="AF156" i="48"/>
  <c r="BW155" i="47" s="1"/>
  <c r="CG155" i="47" s="1"/>
  <c r="CQ155" i="47" s="1"/>
  <c r="AF155" i="48"/>
  <c r="BW154" i="47" s="1"/>
  <c r="CG154" i="47" s="1"/>
  <c r="CQ154" i="47" s="1"/>
  <c r="AF164" i="48"/>
  <c r="BW163" i="47" s="1"/>
  <c r="CG163" i="47" s="1"/>
  <c r="CQ163" i="47" s="1"/>
  <c r="AF161" i="48"/>
  <c r="BW160" i="47" s="1"/>
  <c r="CG160" i="47" s="1"/>
  <c r="CQ160" i="47" s="1"/>
  <c r="AF162" i="48"/>
  <c r="BW161" i="47" s="1"/>
  <c r="CG161" i="47" s="1"/>
  <c r="CQ161" i="47" s="1"/>
  <c r="AF157" i="48"/>
  <c r="BW156" i="47" s="1"/>
  <c r="CG156" i="47" s="1"/>
  <c r="CQ156" i="47" s="1"/>
  <c r="AF154" i="48"/>
  <c r="BW153" i="47" s="1"/>
  <c r="CG153" i="47" s="1"/>
  <c r="CQ153" i="47" s="1"/>
  <c r="AF152" i="48"/>
  <c r="BW151" i="47" s="1"/>
  <c r="CG151" i="47" s="1"/>
  <c r="CQ151" i="47" s="1"/>
  <c r="AF140" i="48"/>
  <c r="BW139" i="47" s="1"/>
  <c r="CG139" i="47" s="1"/>
  <c r="CQ139" i="47" s="1"/>
  <c r="AF142" i="48"/>
  <c r="BW141" i="47" s="1"/>
  <c r="CG141" i="47" s="1"/>
  <c r="CQ141" i="47" s="1"/>
  <c r="AF143" i="48"/>
  <c r="BW142" i="47" s="1"/>
  <c r="CG142" i="47" s="1"/>
  <c r="CQ142" i="47" s="1"/>
  <c r="AF141" i="48"/>
  <c r="BW140" i="47" s="1"/>
  <c r="CG140" i="47" s="1"/>
  <c r="CQ140" i="47" s="1"/>
  <c r="AF144" i="48"/>
  <c r="BW143" i="47" s="1"/>
  <c r="CG143" i="47" s="1"/>
  <c r="CQ143" i="47" s="1"/>
  <c r="AF147" i="48"/>
  <c r="BW146" i="47" s="1"/>
  <c r="CG146" i="47" s="1"/>
  <c r="CQ146" i="47" s="1"/>
  <c r="AF148" i="48"/>
  <c r="BW147" i="47" s="1"/>
  <c r="CG147" i="47" s="1"/>
  <c r="CQ147" i="47" s="1"/>
  <c r="AF146" i="48"/>
  <c r="BW145" i="47" s="1"/>
  <c r="CG145" i="47" s="1"/>
  <c r="CQ145" i="47" s="1"/>
  <c r="AF153" i="48"/>
  <c r="BW152" i="47" s="1"/>
  <c r="CG152" i="47" s="1"/>
  <c r="CQ152" i="47" s="1"/>
  <c r="AF151" i="48"/>
  <c r="BW150" i="47" s="1"/>
  <c r="CG150" i="47" s="1"/>
  <c r="CQ150" i="47" s="1"/>
  <c r="AF150" i="48"/>
  <c r="BW149" i="47" s="1"/>
  <c r="CG149" i="47" s="1"/>
  <c r="CQ149" i="47" s="1"/>
  <c r="AF159" i="48"/>
  <c r="BW158" i="47" s="1"/>
  <c r="CG158" i="47" s="1"/>
  <c r="CQ158" i="47" s="1"/>
  <c r="AF149" i="48"/>
  <c r="BW148" i="47" s="1"/>
  <c r="CG148" i="47" s="1"/>
  <c r="CQ148" i="47" s="1"/>
  <c r="AF145" i="48"/>
  <c r="BW144" i="47" s="1"/>
  <c r="CG144" i="47" s="1"/>
  <c r="CQ144" i="47" s="1"/>
  <c r="AF132" i="48"/>
  <c r="BW131" i="47" s="1"/>
  <c r="CG131" i="47" s="1"/>
  <c r="CQ131" i="47" s="1"/>
  <c r="AF125" i="48"/>
  <c r="BW124" i="47" s="1"/>
  <c r="CG124" i="47" s="1"/>
  <c r="CQ124" i="47" s="1"/>
  <c r="AF138" i="48"/>
  <c r="BW137" i="47" s="1"/>
  <c r="CG137" i="47" s="1"/>
  <c r="CQ137" i="47" s="1"/>
  <c r="AF136" i="48"/>
  <c r="BW135" i="47" s="1"/>
  <c r="CG135" i="47" s="1"/>
  <c r="CQ135" i="47" s="1"/>
  <c r="AF137" i="48"/>
  <c r="BW136" i="47" s="1"/>
  <c r="CG136" i="47" s="1"/>
  <c r="CQ136" i="47" s="1"/>
  <c r="AF139" i="48"/>
  <c r="BW138" i="47" s="1"/>
  <c r="CG138" i="47" s="1"/>
  <c r="CQ138" i="47" s="1"/>
  <c r="AF135" i="48"/>
  <c r="BW134" i="47" s="1"/>
  <c r="CG134" i="47" s="1"/>
  <c r="CQ134" i="47" s="1"/>
  <c r="AF130" i="48"/>
  <c r="BW129" i="47" s="1"/>
  <c r="CG129" i="47" s="1"/>
  <c r="CQ129" i="47" s="1"/>
  <c r="AF127" i="48"/>
  <c r="BW126" i="47" s="1"/>
  <c r="CG126" i="47" s="1"/>
  <c r="CQ126" i="47" s="1"/>
  <c r="AF128" i="48"/>
  <c r="BW127" i="47" s="1"/>
  <c r="CG127" i="47" s="1"/>
  <c r="CQ127" i="47" s="1"/>
  <c r="AF126" i="48"/>
  <c r="BW125" i="47" s="1"/>
  <c r="CG125" i="47" s="1"/>
  <c r="CQ125" i="47" s="1"/>
  <c r="AF131" i="48"/>
  <c r="BW130" i="47" s="1"/>
  <c r="CG130" i="47" s="1"/>
  <c r="CQ130" i="47" s="1"/>
  <c r="AF134" i="48"/>
  <c r="BW133" i="47" s="1"/>
  <c r="CG133" i="47" s="1"/>
  <c r="CQ133" i="47" s="1"/>
  <c r="AF133" i="48"/>
  <c r="BW132" i="47" s="1"/>
  <c r="CG132" i="47" s="1"/>
  <c r="CQ132" i="47" s="1"/>
  <c r="AF118" i="48"/>
  <c r="BW117" i="47" s="1"/>
  <c r="CG117" i="47" s="1"/>
  <c r="CQ117" i="47" s="1"/>
  <c r="AF124" i="48"/>
  <c r="BW123" i="47" s="1"/>
  <c r="CG123" i="47" s="1"/>
  <c r="CQ123" i="47" s="1"/>
  <c r="AF123" i="48"/>
  <c r="BW122" i="47" s="1"/>
  <c r="CG122" i="47" s="1"/>
  <c r="CQ122" i="47" s="1"/>
  <c r="AF111" i="48"/>
  <c r="BW110" i="47" s="1"/>
  <c r="CG110" i="47" s="1"/>
  <c r="CQ110" i="47" s="1"/>
  <c r="AF115" i="48"/>
  <c r="BW114" i="47" s="1"/>
  <c r="CG114" i="47" s="1"/>
  <c r="CQ114" i="47" s="1"/>
  <c r="AF121" i="48"/>
  <c r="BW120" i="47" s="1"/>
  <c r="CG120" i="47" s="1"/>
  <c r="CQ120" i="47" s="1"/>
  <c r="AF122" i="48"/>
  <c r="BW121" i="47" s="1"/>
  <c r="CG121" i="47" s="1"/>
  <c r="CQ121" i="47" s="1"/>
  <c r="AF129" i="48"/>
  <c r="BW128" i="47" s="1"/>
  <c r="CG128" i="47" s="1"/>
  <c r="CQ128" i="47" s="1"/>
  <c r="AF120" i="48"/>
  <c r="BW119" i="47" s="1"/>
  <c r="CG119" i="47" s="1"/>
  <c r="CQ119" i="47" s="1"/>
  <c r="AF117" i="48"/>
  <c r="BW116" i="47" s="1"/>
  <c r="CG116" i="47" s="1"/>
  <c r="CQ116" i="47" s="1"/>
  <c r="AF119" i="48"/>
  <c r="BW118" i="47" s="1"/>
  <c r="CG118" i="47" s="1"/>
  <c r="CQ118" i="47" s="1"/>
  <c r="AF116" i="48"/>
  <c r="BW115" i="47" s="1"/>
  <c r="CG115" i="47" s="1"/>
  <c r="CQ115" i="47" s="1"/>
  <c r="AF113" i="48"/>
  <c r="BW112" i="47" s="1"/>
  <c r="CG112" i="47" s="1"/>
  <c r="CQ112" i="47" s="1"/>
  <c r="AF114" i="48"/>
  <c r="BW113" i="47" s="1"/>
  <c r="CG113" i="47" s="1"/>
  <c r="CQ113" i="47" s="1"/>
  <c r="AF101" i="48"/>
  <c r="BW100" i="47" s="1"/>
  <c r="CG100" i="47" s="1"/>
  <c r="CQ100" i="47" s="1"/>
  <c r="AF100" i="48"/>
  <c r="BW99" i="47" s="1"/>
  <c r="CG99" i="47" s="1"/>
  <c r="CQ99" i="47" s="1"/>
  <c r="AF109" i="48"/>
  <c r="BW108" i="47" s="1"/>
  <c r="CG108" i="47" s="1"/>
  <c r="CQ108" i="47" s="1"/>
  <c r="AF110" i="48"/>
  <c r="BW109" i="47" s="1"/>
  <c r="CG109" i="47" s="1"/>
  <c r="CQ109" i="47" s="1"/>
  <c r="AF106" i="48"/>
  <c r="BW105" i="47" s="1"/>
  <c r="CG105" i="47" s="1"/>
  <c r="CQ105" i="47" s="1"/>
  <c r="AF112" i="48"/>
  <c r="BW111" i="47" s="1"/>
  <c r="CG111" i="47" s="1"/>
  <c r="CQ111" i="47" s="1"/>
  <c r="AF108" i="48"/>
  <c r="BW107" i="47" s="1"/>
  <c r="CG107" i="47" s="1"/>
  <c r="CQ107" i="47" s="1"/>
  <c r="AF103" i="48"/>
  <c r="BW102" i="47" s="1"/>
  <c r="CG102" i="47" s="1"/>
  <c r="CQ102" i="47" s="1"/>
  <c r="AF102" i="48"/>
  <c r="BW101" i="47" s="1"/>
  <c r="CG101" i="47" s="1"/>
  <c r="CQ101" i="47" s="1"/>
  <c r="AF107" i="48"/>
  <c r="BW106" i="47" s="1"/>
  <c r="CG106" i="47" s="1"/>
  <c r="CQ106" i="47" s="1"/>
  <c r="AF105" i="48"/>
  <c r="BW104" i="47" s="1"/>
  <c r="CG104" i="47" s="1"/>
  <c r="CQ104" i="47" s="1"/>
  <c r="AF92" i="48"/>
  <c r="BW91" i="47" s="1"/>
  <c r="CG91" i="47" s="1"/>
  <c r="CQ91" i="47" s="1"/>
  <c r="AF98" i="48"/>
  <c r="BW97" i="47" s="1"/>
  <c r="CG97" i="47" s="1"/>
  <c r="CQ97" i="47" s="1"/>
  <c r="AF87" i="48"/>
  <c r="BW86" i="47" s="1"/>
  <c r="CG86" i="47" s="1"/>
  <c r="CQ86" i="47" s="1"/>
  <c r="AF84" i="48"/>
  <c r="BW83" i="47" s="1"/>
  <c r="CG83" i="47" s="1"/>
  <c r="CQ83" i="47" s="1"/>
  <c r="AF81" i="48"/>
  <c r="BW80" i="47" s="1"/>
  <c r="CG80" i="47" s="1"/>
  <c r="CQ80" i="47" s="1"/>
  <c r="AF80" i="48"/>
  <c r="BW79" i="47" s="1"/>
  <c r="CG79" i="47" s="1"/>
  <c r="CQ79" i="47" s="1"/>
  <c r="AF99" i="48"/>
  <c r="BW98" i="47" s="1"/>
  <c r="CG98" i="47" s="1"/>
  <c r="CQ98" i="47" s="1"/>
  <c r="AF96" i="48"/>
  <c r="BW95" i="47" s="1"/>
  <c r="CG95" i="47" s="1"/>
  <c r="CQ95" i="47" s="1"/>
  <c r="AF79" i="48"/>
  <c r="BW78" i="47" s="1"/>
  <c r="CG78" i="47" s="1"/>
  <c r="CQ78" i="47" s="1"/>
  <c r="AF77" i="48"/>
  <c r="BW76" i="47" s="1"/>
  <c r="CG76" i="47" s="1"/>
  <c r="CQ76" i="47" s="1"/>
  <c r="AF104" i="48"/>
  <c r="BW103" i="47" s="1"/>
  <c r="CG103" i="47" s="1"/>
  <c r="CQ103" i="47" s="1"/>
  <c r="AF93" i="48"/>
  <c r="BW92" i="47" s="1"/>
  <c r="CG92" i="47" s="1"/>
  <c r="CQ92" i="47" s="1"/>
  <c r="AF88" i="48"/>
  <c r="BW87" i="47" s="1"/>
  <c r="CG87" i="47" s="1"/>
  <c r="CQ87" i="47" s="1"/>
  <c r="AF91" i="48"/>
  <c r="BW90" i="47" s="1"/>
  <c r="CG90" i="47" s="1"/>
  <c r="CQ90" i="47" s="1"/>
  <c r="AF89" i="48"/>
  <c r="BW88" i="47" s="1"/>
  <c r="CG88" i="47" s="1"/>
  <c r="CQ88" i="47" s="1"/>
  <c r="AF85" i="48"/>
  <c r="BW84" i="47" s="1"/>
  <c r="CG84" i="47" s="1"/>
  <c r="CQ84" i="47" s="1"/>
  <c r="AF82" i="48"/>
  <c r="BW81" i="47" s="1"/>
  <c r="CG81" i="47" s="1"/>
  <c r="CQ81" i="47" s="1"/>
  <c r="AF83" i="48"/>
  <c r="BW82" i="47" s="1"/>
  <c r="CG82" i="47" s="1"/>
  <c r="CQ82" i="47" s="1"/>
  <c r="AF97" i="48"/>
  <c r="BW96" i="47" s="1"/>
  <c r="CG96" i="47" s="1"/>
  <c r="CQ96" i="47" s="1"/>
  <c r="AF76" i="48"/>
  <c r="BW75" i="47" s="1"/>
  <c r="CG75" i="47" s="1"/>
  <c r="CQ75" i="47" s="1"/>
  <c r="AF78" i="48"/>
  <c r="BW77" i="47" s="1"/>
  <c r="CG77" i="47" s="1"/>
  <c r="CQ77" i="47" s="1"/>
  <c r="AF94" i="48"/>
  <c r="BW93" i="47" s="1"/>
  <c r="CG93" i="47" s="1"/>
  <c r="CQ93" i="47" s="1"/>
  <c r="AF90" i="48"/>
  <c r="BW89" i="47" s="1"/>
  <c r="CG89" i="47" s="1"/>
  <c r="CQ89" i="47" s="1"/>
  <c r="AF95" i="48"/>
  <c r="BW94" i="47" s="1"/>
  <c r="CG94" i="47" s="1"/>
  <c r="CQ94" i="47" s="1"/>
  <c r="AF86" i="48"/>
  <c r="BW85" i="47" s="1"/>
  <c r="CG85" i="47" s="1"/>
  <c r="CQ85" i="47" s="1"/>
  <c r="AE162" i="48"/>
  <c r="BV161" i="47" s="1"/>
  <c r="CF161" i="47" s="1"/>
  <c r="CP161" i="47" s="1"/>
  <c r="AE165" i="48"/>
  <c r="BV164" i="47" s="1"/>
  <c r="CF164" i="47" s="1"/>
  <c r="CP164" i="47" s="1"/>
  <c r="AE163" i="48"/>
  <c r="BV162" i="47" s="1"/>
  <c r="CF162" i="47" s="1"/>
  <c r="CP162" i="47" s="1"/>
  <c r="AE164" i="48"/>
  <c r="BV163" i="47" s="1"/>
  <c r="CF163" i="47" s="1"/>
  <c r="CP163" i="47" s="1"/>
  <c r="AE160" i="48"/>
  <c r="BV159" i="47" s="1"/>
  <c r="CF159" i="47" s="1"/>
  <c r="CP159" i="47" s="1"/>
  <c r="AE161" i="48"/>
  <c r="BV160" i="47" s="1"/>
  <c r="CF160" i="47" s="1"/>
  <c r="CP160" i="47" s="1"/>
  <c r="AE158" i="48"/>
  <c r="BV157" i="47" s="1"/>
  <c r="CF157" i="47" s="1"/>
  <c r="CP157" i="47" s="1"/>
  <c r="AE159" i="48"/>
  <c r="BV158" i="47" s="1"/>
  <c r="CF158" i="47" s="1"/>
  <c r="CP158" i="47" s="1"/>
  <c r="AE156" i="48"/>
  <c r="BV155" i="47" s="1"/>
  <c r="CF155" i="47" s="1"/>
  <c r="CP155" i="47" s="1"/>
  <c r="AE155" i="48"/>
  <c r="BV154" i="47" s="1"/>
  <c r="CF154" i="47" s="1"/>
  <c r="CP154" i="47" s="1"/>
  <c r="AE152" i="48"/>
  <c r="BV151" i="47" s="1"/>
  <c r="CF151" i="47" s="1"/>
  <c r="CP151" i="47" s="1"/>
  <c r="AE154" i="48"/>
  <c r="BV153" i="47" s="1"/>
  <c r="CF153" i="47" s="1"/>
  <c r="CP153" i="47" s="1"/>
  <c r="AE147" i="48"/>
  <c r="BV146" i="47" s="1"/>
  <c r="CF146" i="47" s="1"/>
  <c r="CP146" i="47" s="1"/>
  <c r="AE153" i="48"/>
  <c r="BV152" i="47" s="1"/>
  <c r="CF152" i="47" s="1"/>
  <c r="CP152" i="47" s="1"/>
  <c r="AE145" i="48"/>
  <c r="BV144" i="47" s="1"/>
  <c r="CF144" i="47" s="1"/>
  <c r="CP144" i="47" s="1"/>
  <c r="AE142" i="48"/>
  <c r="BV141" i="47" s="1"/>
  <c r="CF141" i="47" s="1"/>
  <c r="CP141" i="47" s="1"/>
  <c r="AE150" i="48"/>
  <c r="BV149" i="47" s="1"/>
  <c r="CF149" i="47" s="1"/>
  <c r="CP149" i="47" s="1"/>
  <c r="AE149" i="48"/>
  <c r="BV148" i="47" s="1"/>
  <c r="CF148" i="47" s="1"/>
  <c r="CP148" i="47" s="1"/>
  <c r="AE146" i="48"/>
  <c r="BV145" i="47" s="1"/>
  <c r="CF145" i="47" s="1"/>
  <c r="CP145" i="47" s="1"/>
  <c r="AE148" i="48"/>
  <c r="BV147" i="47" s="1"/>
  <c r="CF147" i="47" s="1"/>
  <c r="CP147" i="47" s="1"/>
  <c r="AE143" i="48"/>
  <c r="BV142" i="47" s="1"/>
  <c r="CF142" i="47" s="1"/>
  <c r="CP142" i="47" s="1"/>
  <c r="AE144" i="48"/>
  <c r="BV143" i="47" s="1"/>
  <c r="CF143" i="47" s="1"/>
  <c r="CP143" i="47" s="1"/>
  <c r="AE140" i="48"/>
  <c r="BV139" i="47" s="1"/>
  <c r="CF139" i="47" s="1"/>
  <c r="CP139" i="47" s="1"/>
  <c r="AE141" i="48"/>
  <c r="BV140" i="47" s="1"/>
  <c r="CF140" i="47" s="1"/>
  <c r="CP140" i="47" s="1"/>
  <c r="AE157" i="48"/>
  <c r="BV156" i="47" s="1"/>
  <c r="CF156" i="47" s="1"/>
  <c r="CP156" i="47" s="1"/>
  <c r="AE151" i="48"/>
  <c r="BV150" i="47" s="1"/>
  <c r="CF150" i="47" s="1"/>
  <c r="CP150" i="47" s="1"/>
  <c r="AE138" i="48"/>
  <c r="BV137" i="47" s="1"/>
  <c r="CF137" i="47" s="1"/>
  <c r="CP137" i="47" s="1"/>
  <c r="AE135" i="48"/>
  <c r="BV134" i="47" s="1"/>
  <c r="CF134" i="47" s="1"/>
  <c r="CP134" i="47" s="1"/>
  <c r="AE133" i="48"/>
  <c r="BV132" i="47" s="1"/>
  <c r="CF132" i="47" s="1"/>
  <c r="CP132" i="47" s="1"/>
  <c r="AE130" i="48"/>
  <c r="BV129" i="47" s="1"/>
  <c r="CF129" i="47" s="1"/>
  <c r="CP129" i="47" s="1"/>
  <c r="AE129" i="48"/>
  <c r="BV128" i="47" s="1"/>
  <c r="CF128" i="47" s="1"/>
  <c r="CP128" i="47" s="1"/>
  <c r="AE126" i="48"/>
  <c r="BV125" i="47" s="1"/>
  <c r="CF125" i="47" s="1"/>
  <c r="CP125" i="47" s="1"/>
  <c r="AE125" i="48"/>
  <c r="BV124" i="47" s="1"/>
  <c r="CF124" i="47" s="1"/>
  <c r="CP124" i="47" s="1"/>
  <c r="AE139" i="48"/>
  <c r="BV138" i="47" s="1"/>
  <c r="CF138" i="47" s="1"/>
  <c r="CP138" i="47" s="1"/>
  <c r="AE136" i="48"/>
  <c r="BV135" i="47" s="1"/>
  <c r="CF135" i="47" s="1"/>
  <c r="CP135" i="47" s="1"/>
  <c r="AE134" i="48"/>
  <c r="BV133" i="47" s="1"/>
  <c r="CF133" i="47" s="1"/>
  <c r="CP133" i="47" s="1"/>
  <c r="AE137" i="48"/>
  <c r="BV136" i="47" s="1"/>
  <c r="CF136" i="47" s="1"/>
  <c r="CP136" i="47" s="1"/>
  <c r="AE128" i="48"/>
  <c r="BV127" i="47" s="1"/>
  <c r="CF127" i="47" s="1"/>
  <c r="CP127" i="47" s="1"/>
  <c r="AE127" i="48"/>
  <c r="BV126" i="47" s="1"/>
  <c r="CF126" i="47" s="1"/>
  <c r="CP126" i="47" s="1"/>
  <c r="AE132" i="48"/>
  <c r="BV131" i="47" s="1"/>
  <c r="CF131" i="47" s="1"/>
  <c r="CP131" i="47" s="1"/>
  <c r="AE131" i="48"/>
  <c r="BV130" i="47" s="1"/>
  <c r="CF130" i="47" s="1"/>
  <c r="CP130" i="47" s="1"/>
  <c r="AE124" i="48"/>
  <c r="BV123" i="47" s="1"/>
  <c r="CF123" i="47" s="1"/>
  <c r="CP123" i="47" s="1"/>
  <c r="AE121" i="48"/>
  <c r="BV120" i="47" s="1"/>
  <c r="CF120" i="47" s="1"/>
  <c r="CP120" i="47" s="1"/>
  <c r="AE115" i="48"/>
  <c r="BV114" i="47" s="1"/>
  <c r="CF114" i="47" s="1"/>
  <c r="CP114" i="47" s="1"/>
  <c r="AE123" i="48"/>
  <c r="BV122" i="47" s="1"/>
  <c r="CF122" i="47" s="1"/>
  <c r="CP122" i="47" s="1"/>
  <c r="AE120" i="48"/>
  <c r="BV119" i="47" s="1"/>
  <c r="CF119" i="47" s="1"/>
  <c r="CP119" i="47" s="1"/>
  <c r="AE122" i="48"/>
  <c r="BV121" i="47" s="1"/>
  <c r="CF121" i="47" s="1"/>
  <c r="CP121" i="47" s="1"/>
  <c r="AE117" i="48"/>
  <c r="BV116" i="47" s="1"/>
  <c r="CF116" i="47" s="1"/>
  <c r="CP116" i="47" s="1"/>
  <c r="AE119" i="48"/>
  <c r="BV118" i="47" s="1"/>
  <c r="CF118" i="47" s="1"/>
  <c r="CP118" i="47" s="1"/>
  <c r="AE116" i="48"/>
  <c r="BV115" i="47" s="1"/>
  <c r="CF115" i="47" s="1"/>
  <c r="CP115" i="47" s="1"/>
  <c r="AE118" i="48"/>
  <c r="BV117" i="47" s="1"/>
  <c r="CF117" i="47" s="1"/>
  <c r="CP117" i="47" s="1"/>
  <c r="AE107" i="48"/>
  <c r="BV106" i="47" s="1"/>
  <c r="CF106" i="47" s="1"/>
  <c r="CP106" i="47" s="1"/>
  <c r="AE109" i="48"/>
  <c r="BV108" i="47" s="1"/>
  <c r="CF108" i="47" s="1"/>
  <c r="CP108" i="47" s="1"/>
  <c r="AE112" i="48"/>
  <c r="BV111" i="47" s="1"/>
  <c r="CF111" i="47" s="1"/>
  <c r="CP111" i="47" s="1"/>
  <c r="AE104" i="48"/>
  <c r="BV103" i="47" s="1"/>
  <c r="CF103" i="47" s="1"/>
  <c r="CP103" i="47" s="1"/>
  <c r="AE98" i="48"/>
  <c r="BV97" i="47" s="1"/>
  <c r="CF97" i="47" s="1"/>
  <c r="CP97" i="47" s="1"/>
  <c r="AE95" i="48"/>
  <c r="BV94" i="47" s="1"/>
  <c r="CF94" i="47" s="1"/>
  <c r="CP94" i="47" s="1"/>
  <c r="AE97" i="48"/>
  <c r="BV96" i="47" s="1"/>
  <c r="CF96" i="47" s="1"/>
  <c r="CP96" i="47" s="1"/>
  <c r="AE96" i="48"/>
  <c r="BV95" i="47" s="1"/>
  <c r="CF95" i="47" s="1"/>
  <c r="CP95" i="47" s="1"/>
  <c r="AE110" i="48"/>
  <c r="BV109" i="47" s="1"/>
  <c r="CF109" i="47" s="1"/>
  <c r="CP109" i="47" s="1"/>
  <c r="AE101" i="48"/>
  <c r="BV100" i="47" s="1"/>
  <c r="CF100" i="47" s="1"/>
  <c r="CP100" i="47" s="1"/>
  <c r="AE100" i="48"/>
  <c r="BV99" i="47" s="1"/>
  <c r="CF99" i="47" s="1"/>
  <c r="CP99" i="47" s="1"/>
  <c r="AE105" i="48"/>
  <c r="BV104" i="47" s="1"/>
  <c r="CF104" i="47" s="1"/>
  <c r="CP104" i="47" s="1"/>
  <c r="AE113" i="48"/>
  <c r="BV112" i="47" s="1"/>
  <c r="CF112" i="47" s="1"/>
  <c r="CP112" i="47" s="1"/>
  <c r="AE106" i="48"/>
  <c r="BV105" i="47" s="1"/>
  <c r="CF105" i="47" s="1"/>
  <c r="CP105" i="47" s="1"/>
  <c r="AE111" i="48"/>
  <c r="BV110" i="47" s="1"/>
  <c r="CF110" i="47" s="1"/>
  <c r="CP110" i="47" s="1"/>
  <c r="AE108" i="48"/>
  <c r="BV107" i="47" s="1"/>
  <c r="CF107" i="47" s="1"/>
  <c r="CP107" i="47" s="1"/>
  <c r="AE103" i="48"/>
  <c r="BV102" i="47" s="1"/>
  <c r="CF102" i="47" s="1"/>
  <c r="CP102" i="47" s="1"/>
  <c r="AE114" i="48"/>
  <c r="BV113" i="47" s="1"/>
  <c r="CF113" i="47" s="1"/>
  <c r="CP113" i="47" s="1"/>
  <c r="AE99" i="48"/>
  <c r="BV98" i="47" s="1"/>
  <c r="CF98" i="47" s="1"/>
  <c r="CP98" i="47" s="1"/>
  <c r="AE102" i="48"/>
  <c r="BV101" i="47" s="1"/>
  <c r="CF101" i="47" s="1"/>
  <c r="CP101" i="47" s="1"/>
  <c r="AE93" i="48"/>
  <c r="BV92" i="47" s="1"/>
  <c r="CF92" i="47" s="1"/>
  <c r="CP92" i="47" s="1"/>
  <c r="AE84" i="48"/>
  <c r="BV83" i="47" s="1"/>
  <c r="CF83" i="47" s="1"/>
  <c r="CP83" i="47" s="1"/>
  <c r="AE80" i="48"/>
  <c r="BV79" i="47" s="1"/>
  <c r="CF79" i="47" s="1"/>
  <c r="CP79" i="47" s="1"/>
  <c r="AE83" i="48"/>
  <c r="BV82" i="47" s="1"/>
  <c r="CF82" i="47" s="1"/>
  <c r="CP82" i="47" s="1"/>
  <c r="AE81" i="48"/>
  <c r="BV80" i="47" s="1"/>
  <c r="CF80" i="47" s="1"/>
  <c r="CP80" i="47" s="1"/>
  <c r="AE79" i="48"/>
  <c r="BV78" i="47" s="1"/>
  <c r="CF78" i="47" s="1"/>
  <c r="CP78" i="47" s="1"/>
  <c r="AE89" i="48"/>
  <c r="BV88" i="47" s="1"/>
  <c r="CF88" i="47" s="1"/>
  <c r="CP88" i="47" s="1"/>
  <c r="AE78" i="48"/>
  <c r="BV77" i="47" s="1"/>
  <c r="CF77" i="47" s="1"/>
  <c r="CP77" i="47" s="1"/>
  <c r="AE87" i="48"/>
  <c r="BV86" i="47" s="1"/>
  <c r="CF86" i="47" s="1"/>
  <c r="CP86" i="47" s="1"/>
  <c r="AE85" i="48"/>
  <c r="BV84" i="47" s="1"/>
  <c r="CF84" i="47" s="1"/>
  <c r="CP84" i="47" s="1"/>
  <c r="AE94" i="48"/>
  <c r="BV93" i="47" s="1"/>
  <c r="CF93" i="47" s="1"/>
  <c r="CP93" i="47" s="1"/>
  <c r="AE88" i="48"/>
  <c r="BV87" i="47" s="1"/>
  <c r="CF87" i="47" s="1"/>
  <c r="CP87" i="47" s="1"/>
  <c r="AE82" i="48"/>
  <c r="BV81" i="47" s="1"/>
  <c r="CF81" i="47" s="1"/>
  <c r="CP81" i="47" s="1"/>
  <c r="AE76" i="48"/>
  <c r="BV75" i="47" s="1"/>
  <c r="CF75" i="47" s="1"/>
  <c r="CP75" i="47" s="1"/>
  <c r="AE77" i="48"/>
  <c r="BV76" i="47" s="1"/>
  <c r="CF76" i="47" s="1"/>
  <c r="CP76" i="47" s="1"/>
  <c r="AE91" i="48"/>
  <c r="BV90" i="47" s="1"/>
  <c r="CF90" i="47" s="1"/>
  <c r="CP90" i="47" s="1"/>
  <c r="AE86" i="48"/>
  <c r="BV85" i="47" s="1"/>
  <c r="CF85" i="47" s="1"/>
  <c r="CP85" i="47" s="1"/>
  <c r="AE90" i="48"/>
  <c r="BV89" i="47" s="1"/>
  <c r="CF89" i="47" s="1"/>
  <c r="CP89" i="47" s="1"/>
  <c r="AE92" i="48"/>
  <c r="BV91" i="47" s="1"/>
  <c r="CF91" i="47" s="1"/>
  <c r="CP91" i="4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L4" authorId="0" shapeId="0" xr:uid="{70F7AFE9-466B-4310-8DA3-301F01CEC277}">
      <text>
        <r>
          <rPr>
            <b/>
            <sz val="9"/>
            <color indexed="81"/>
            <rFont val="宋体"/>
            <family val="3"/>
            <charset val="134"/>
          </rPr>
          <t>当前词条效果*（1+加成比例）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K7" authorId="0" shapeId="0" xr:uid="{7D28F566-CD20-47E9-A7E4-4B2B8B0F0F4A}">
      <text>
        <r>
          <rPr>
            <b/>
            <sz val="9"/>
            <color indexed="81"/>
            <rFont val="宋体"/>
            <family val="3"/>
            <charset val="134"/>
          </rPr>
          <t>0.9是对玩家保守点击的调整参数
0.25是出紫后，蓝色剩下的概率</t>
        </r>
      </text>
    </comment>
    <comment ref="L7" authorId="0" shapeId="0" xr:uid="{F1B110E1-78D9-4EBE-B205-EDCDC0BC8012}">
      <text>
        <r>
          <rPr>
            <b/>
            <sz val="9"/>
            <color indexed="81"/>
            <rFont val="宋体"/>
            <family val="3"/>
            <charset val="134"/>
          </rPr>
          <t>0.7为紫色点击保守参数</t>
        </r>
      </text>
    </comment>
  </commentList>
</comments>
</file>

<file path=xl/sharedStrings.xml><?xml version="1.0" encoding="utf-8"?>
<sst xmlns="http://schemas.openxmlformats.org/spreadsheetml/2006/main" count="2187" uniqueCount="511">
  <si>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</si>
  <si>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</si>
  <si>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</si>
  <si>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</si>
  <si>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</si>
  <si>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</si>
  <si>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</si>
  <si>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</si>
  <si>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</si>
  <si>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</si>
  <si>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</si>
  <si>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</si>
  <si>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</si>
  <si>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</si>
  <si>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</si>
  <si>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</si>
  <si>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</si>
  <si>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</si>
  <si>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</si>
  <si>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</si>
  <si>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</si>
  <si>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玩家阶段队伍实力</t>
    <phoneticPr fontId="1" type="noConversion"/>
  </si>
  <si>
    <t>橙</t>
    <phoneticPr fontId="1" type="noConversion"/>
  </si>
  <si>
    <t>红</t>
    <phoneticPr fontId="1" type="noConversion"/>
  </si>
  <si>
    <t>紫</t>
    <phoneticPr fontId="1" type="noConversion"/>
  </si>
  <si>
    <t>档位</t>
    <phoneticPr fontId="1" type="noConversion"/>
  </si>
  <si>
    <t>常规</t>
  </si>
  <si>
    <t>节日</t>
  </si>
  <si>
    <t>推送</t>
  </si>
  <si>
    <t>限量</t>
  </si>
  <si>
    <t>礼包返利比</t>
    <phoneticPr fontId="1" type="noConversion"/>
  </si>
  <si>
    <t>定义等级</t>
    <phoneticPr fontId="1" type="noConversion"/>
  </si>
  <si>
    <t>功能开启玩家等级</t>
    <phoneticPr fontId="1" type="noConversion"/>
  </si>
  <si>
    <t>功能开启定义等级</t>
    <phoneticPr fontId="1" type="noConversion"/>
  </si>
  <si>
    <t>马棚等级</t>
    <phoneticPr fontId="1" type="noConversion"/>
  </si>
  <si>
    <t>育种房等级</t>
    <phoneticPr fontId="1" type="noConversion"/>
  </si>
  <si>
    <t>建筑对应等级</t>
    <phoneticPr fontId="1" type="noConversion"/>
  </si>
  <si>
    <t>商店</t>
    <phoneticPr fontId="1" type="noConversion"/>
  </si>
  <si>
    <t>功能开启天数</t>
    <phoneticPr fontId="1" type="noConversion"/>
  </si>
  <si>
    <t>建筑对应功能数值</t>
    <phoneticPr fontId="1" type="noConversion"/>
  </si>
  <si>
    <t>马棚-马背包容量</t>
    <phoneticPr fontId="1" type="noConversion"/>
  </si>
  <si>
    <t>育种房-育种房间数</t>
    <phoneticPr fontId="1" type="noConversion"/>
  </si>
  <si>
    <t>马棚扩容</t>
    <phoneticPr fontId="1" type="noConversion"/>
  </si>
  <si>
    <t>育种房扩容</t>
    <phoneticPr fontId="1" type="noConversion"/>
  </si>
  <si>
    <t>品质</t>
    <phoneticPr fontId="1" type="noConversion"/>
  </si>
  <si>
    <t>属性层级</t>
    <phoneticPr fontId="1" type="noConversion"/>
  </si>
  <si>
    <t>词条品质</t>
    <phoneticPr fontId="1" type="noConversion"/>
  </si>
  <si>
    <t>绿</t>
    <phoneticPr fontId="1" type="noConversion"/>
  </si>
  <si>
    <t>蓝</t>
    <phoneticPr fontId="1" type="noConversion"/>
  </si>
  <si>
    <t>白</t>
    <phoneticPr fontId="1" type="noConversion"/>
  </si>
  <si>
    <t>对应服务器天数</t>
    <phoneticPr fontId="1" type="noConversion"/>
  </si>
  <si>
    <t>扩容到当前级消耗时间/秒</t>
    <phoneticPr fontId="1" type="noConversion"/>
  </si>
  <si>
    <t>商品</t>
    <phoneticPr fontId="1" type="noConversion"/>
  </si>
  <si>
    <t>数量</t>
    <phoneticPr fontId="1" type="noConversion"/>
  </si>
  <si>
    <t>限购次数</t>
    <phoneticPr fontId="1" type="noConversion"/>
  </si>
  <si>
    <t>消耗货币</t>
    <phoneticPr fontId="1" type="noConversion"/>
  </si>
  <si>
    <t>橙色马匹</t>
    <phoneticPr fontId="1" type="noConversion"/>
  </si>
  <si>
    <t>永久限购</t>
    <phoneticPr fontId="1" type="noConversion"/>
  </si>
  <si>
    <t>马匹品质</t>
    <phoneticPr fontId="1" type="noConversion"/>
  </si>
  <si>
    <t>马匹最高词条品质</t>
    <phoneticPr fontId="1" type="noConversion"/>
  </si>
  <si>
    <t>育马属性提升概率</t>
    <phoneticPr fontId="1" type="noConversion"/>
  </si>
  <si>
    <t>育马属性下降概率</t>
    <phoneticPr fontId="1" type="noConversion"/>
  </si>
  <si>
    <t>育马品质提升概率</t>
    <phoneticPr fontId="1" type="noConversion"/>
  </si>
  <si>
    <t>育马品质下降概率</t>
    <phoneticPr fontId="1" type="noConversion"/>
  </si>
  <si>
    <t>育马品质不变概率</t>
    <phoneticPr fontId="1" type="noConversion"/>
  </si>
  <si>
    <t>马匹属性条数</t>
    <phoneticPr fontId="1" type="noConversion"/>
  </si>
  <si>
    <t>攻击/血量提升</t>
    <phoneticPr fontId="1" type="noConversion"/>
  </si>
  <si>
    <t>育马属性提升数值下限</t>
    <phoneticPr fontId="1" type="noConversion"/>
  </si>
  <si>
    <t>育马属性提升数值上限</t>
    <phoneticPr fontId="1" type="noConversion"/>
  </si>
  <si>
    <t>育马属性下降数值下限</t>
    <phoneticPr fontId="1" type="noConversion"/>
  </si>
  <si>
    <t>育马属性下降数值上限</t>
    <phoneticPr fontId="1" type="noConversion"/>
  </si>
  <si>
    <t>阶段单次育马属性变化期望</t>
    <phoneticPr fontId="1" type="noConversion"/>
  </si>
  <si>
    <t>马匹词条条数</t>
    <phoneticPr fontId="1" type="noConversion"/>
  </si>
  <si>
    <t>马匹词条品质</t>
    <phoneticPr fontId="1" type="noConversion"/>
  </si>
  <si>
    <t>马匹品质对应词条概率</t>
    <phoneticPr fontId="1" type="noConversion"/>
  </si>
  <si>
    <t>词条属性</t>
    <phoneticPr fontId="1" type="noConversion"/>
  </si>
  <si>
    <t>词条品质对应属性值</t>
    <phoneticPr fontId="1" type="noConversion"/>
  </si>
  <si>
    <t>词条效用</t>
    <phoneticPr fontId="1" type="noConversion"/>
  </si>
  <si>
    <t>武力伤害提升</t>
    <phoneticPr fontId="1" type="noConversion"/>
  </si>
  <si>
    <t>策略伤害提升</t>
    <phoneticPr fontId="1" type="noConversion"/>
  </si>
  <si>
    <t>武力伤害减免</t>
    <phoneticPr fontId="1" type="noConversion"/>
  </si>
  <si>
    <t>策略伤害减免</t>
    <phoneticPr fontId="1" type="noConversion"/>
  </si>
  <si>
    <t>近战伤害提升</t>
    <phoneticPr fontId="1" type="noConversion"/>
  </si>
  <si>
    <t>远程伤害提升</t>
    <phoneticPr fontId="1" type="noConversion"/>
  </si>
  <si>
    <t>近战伤害减免</t>
    <phoneticPr fontId="1" type="noConversion"/>
  </si>
  <si>
    <t>远程伤害减免</t>
    <phoneticPr fontId="1" type="noConversion"/>
  </si>
  <si>
    <t>普通词条</t>
    <phoneticPr fontId="1" type="noConversion"/>
  </si>
  <si>
    <t>橙色新增词条</t>
    <phoneticPr fontId="1" type="noConversion"/>
  </si>
  <si>
    <t>红色新增词条</t>
    <phoneticPr fontId="1" type="noConversion"/>
  </si>
  <si>
    <t>爆伤提升</t>
    <phoneticPr fontId="1" type="noConversion"/>
  </si>
  <si>
    <t>攻击提升</t>
    <phoneticPr fontId="1" type="noConversion"/>
  </si>
  <si>
    <t>生命提升</t>
    <phoneticPr fontId="1" type="noConversion"/>
  </si>
  <si>
    <t>穿甲</t>
    <phoneticPr fontId="1" type="noConversion"/>
  </si>
  <si>
    <t>斩杀生命线</t>
    <phoneticPr fontId="1" type="noConversion"/>
  </si>
  <si>
    <t>转移仇恨5秒攻击提升</t>
    <phoneticPr fontId="1" type="noConversion"/>
  </si>
  <si>
    <t>受击护甲提升</t>
    <phoneticPr fontId="1" type="noConversion"/>
  </si>
  <si>
    <t>每秒提升攻击</t>
    <phoneticPr fontId="1" type="noConversion"/>
  </si>
  <si>
    <t>攻击附带3秒灼烧伤害</t>
    <phoneticPr fontId="1" type="noConversion"/>
  </si>
  <si>
    <t>攻击附带3秒禁疗毒伤害</t>
    <phoneticPr fontId="1" type="noConversion"/>
  </si>
  <si>
    <t>减甲</t>
    <phoneticPr fontId="1" type="noConversion"/>
  </si>
  <si>
    <t>武力提升</t>
    <phoneticPr fontId="1" type="noConversion"/>
  </si>
  <si>
    <t>智力提升</t>
    <phoneticPr fontId="1" type="noConversion"/>
  </si>
  <si>
    <t>统帅提升</t>
    <phoneticPr fontId="1" type="noConversion"/>
  </si>
  <si>
    <t>受伤反伤（苹车）</t>
    <phoneticPr fontId="1" type="noConversion"/>
  </si>
  <si>
    <t>开场30秒治疗自身士兵</t>
    <phoneticPr fontId="1" type="noConversion"/>
  </si>
  <si>
    <t>服务器天数</t>
    <phoneticPr fontId="1" type="noConversion"/>
  </si>
  <si>
    <t>非r</t>
    <phoneticPr fontId="1" type="noConversion"/>
  </si>
  <si>
    <t>词条品质</t>
    <phoneticPr fontId="1" type="noConversion"/>
  </si>
  <si>
    <t>词条效用</t>
    <phoneticPr fontId="1" type="noConversion"/>
  </si>
  <si>
    <t>极限产出育马时间/天</t>
    <phoneticPr fontId="1" type="noConversion"/>
  </si>
  <si>
    <t>马匹品质对应阶段育马时间</t>
    <phoneticPr fontId="1" type="noConversion"/>
  </si>
  <si>
    <t>马匹品质对应累计育马时间</t>
    <phoneticPr fontId="1" type="noConversion"/>
  </si>
  <si>
    <t>马匹品质对应累计育马次数</t>
    <phoneticPr fontId="1" type="noConversion"/>
  </si>
  <si>
    <t>马匹品质对应期望紫色品质词条数</t>
    <phoneticPr fontId="1" type="noConversion"/>
  </si>
  <si>
    <t>马匹品质对应期望橙色品质词条数</t>
    <phoneticPr fontId="1" type="noConversion"/>
  </si>
  <si>
    <t>马匹品质对应期望红色品质词条数</t>
    <phoneticPr fontId="1" type="noConversion"/>
  </si>
  <si>
    <t>词条品质对应产销比</t>
    <phoneticPr fontId="1" type="noConversion"/>
  </si>
  <si>
    <t>马匹品质</t>
    <phoneticPr fontId="1" type="noConversion"/>
  </si>
  <si>
    <t>该比例反应词条满足队伍数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</si>
  <si>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</si>
  <si>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</si>
  <si>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</si>
  <si>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</si>
  <si>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属性</t>
    <phoneticPr fontId="1" type="noConversion"/>
  </si>
  <si>
    <t>战力</t>
    <phoneticPr fontId="1" type="noConversion"/>
  </si>
  <si>
    <t>技能效用</t>
    <phoneticPr fontId="1" type="noConversion"/>
  </si>
  <si>
    <t>定义等级</t>
    <phoneticPr fontId="1" type="noConversion"/>
  </si>
  <si>
    <t>极限产出育马时间（天）</t>
    <phoneticPr fontId="1" type="noConversion"/>
  </si>
  <si>
    <t>累计育马提升属性需求时间（天）</t>
    <phoneticPr fontId="1" type="noConversion"/>
  </si>
  <si>
    <t>单次育马时间消耗（秒）</t>
    <phoneticPr fontId="1" type="noConversion"/>
  </si>
  <si>
    <t>总计</t>
    <phoneticPr fontId="1" type="noConversion"/>
  </si>
  <si>
    <t>满足马匹数量</t>
    <phoneticPr fontId="1" type="noConversion"/>
  </si>
  <si>
    <t>第一匹马品质提升需求时间期望（天）</t>
    <phoneticPr fontId="1" type="noConversion"/>
  </si>
  <si>
    <t>第二匹马品质提升需求时间期望（天）</t>
    <phoneticPr fontId="1" type="noConversion"/>
  </si>
  <si>
    <t>第一匹品质提升需求育马次数期望</t>
    <phoneticPr fontId="1" type="noConversion"/>
  </si>
  <si>
    <t>第二匹品质提升需求育马次数期望</t>
    <phoneticPr fontId="1" type="noConversion"/>
  </si>
  <si>
    <t>第三匹之后品质提升需求育马次数期望</t>
    <phoneticPr fontId="1" type="noConversion"/>
  </si>
  <si>
    <t>第三匹马之后品质提升需求时间期望（天）</t>
    <phoneticPr fontId="1" type="noConversion"/>
  </si>
  <si>
    <t>一队马品质提升总需求时间</t>
    <phoneticPr fontId="1" type="noConversion"/>
  </si>
  <si>
    <t>马匹品质预期</t>
    <phoneticPr fontId="1" type="noConversion"/>
  </si>
  <si>
    <t>紫色马匹</t>
    <phoneticPr fontId="1" type="noConversion"/>
  </si>
  <si>
    <t>绿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</si>
  <si>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</si>
  <si>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</si>
  <si>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</si>
  <si>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</si>
  <si>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马匹价值</t>
    <phoneticPr fontId="1" type="noConversion"/>
  </si>
  <si>
    <t>红色马匹</t>
    <phoneticPr fontId="1" type="noConversion"/>
  </si>
  <si>
    <t>玩家层级</t>
    <phoneticPr fontId="1" type="noConversion"/>
  </si>
  <si>
    <t>商店设计</t>
    <phoneticPr fontId="1" type="noConversion"/>
  </si>
  <si>
    <t>累计产出马匹</t>
    <phoneticPr fontId="1" type="noConversion"/>
  </si>
  <si>
    <t>累计需求马匹</t>
    <phoneticPr fontId="1" type="noConversion"/>
  </si>
  <si>
    <t>折价比</t>
    <phoneticPr fontId="1" type="noConversion"/>
  </si>
  <si>
    <t>日育马产出马期望数量</t>
    <phoneticPr fontId="1" type="noConversion"/>
  </si>
  <si>
    <t>玩家日获取马匹数量</t>
    <phoneticPr fontId="1" type="noConversion"/>
  </si>
  <si>
    <t>产销比</t>
    <phoneticPr fontId="1" type="noConversion"/>
  </si>
  <si>
    <t>出售马匹</t>
    <phoneticPr fontId="1" type="noConversion"/>
  </si>
  <si>
    <t>商店购买</t>
    <phoneticPr fontId="1" type="noConversion"/>
  </si>
  <si>
    <t>马场</t>
    <phoneticPr fontId="1" type="noConversion"/>
  </si>
  <si>
    <t>赛马</t>
    <phoneticPr fontId="1" type="noConversion"/>
  </si>
  <si>
    <t>育马</t>
    <phoneticPr fontId="1" type="noConversion"/>
  </si>
  <si>
    <t>马场</t>
    <phoneticPr fontId="1" type="noConversion"/>
  </si>
  <si>
    <t>商店</t>
    <phoneticPr fontId="1" type="noConversion"/>
  </si>
  <si>
    <t>橙色马匹产出来源</t>
    <phoneticPr fontId="1" type="noConversion"/>
  </si>
  <si>
    <t>红色马匹产出来源</t>
    <phoneticPr fontId="1" type="noConversion"/>
  </si>
  <si>
    <t>攻/血加成</t>
    <phoneticPr fontId="1" type="noConversion"/>
  </si>
  <si>
    <t>设计思路</t>
    <phoneticPr fontId="1" type="noConversion"/>
  </si>
  <si>
    <t>1、每天中午12：00到21：00为活动准备时间，在此时间内玩家可以押注马匹并选择将要与马匹互动的方式</t>
    <phoneticPr fontId="1" type="noConversion"/>
  </si>
  <si>
    <t>交互行为</t>
  </si>
  <si>
    <t>胆小</t>
  </si>
  <si>
    <t>积极</t>
  </si>
  <si>
    <t>抚摸</t>
  </si>
  <si>
    <t>鞭挞</t>
  </si>
  <si>
    <t>喂食</t>
  </si>
  <si>
    <t>训斥</t>
  </si>
  <si>
    <t>预估动画时间（秒）</t>
    <phoneticPr fontId="1" type="noConversion"/>
  </si>
  <si>
    <t>赛道距离</t>
    <phoneticPr fontId="1" type="noConversion"/>
  </si>
  <si>
    <t>标准速度</t>
    <phoneticPr fontId="1" type="noConversion"/>
  </si>
  <si>
    <t>极限行为人数</t>
    <phoneticPr fontId="1" type="noConversion"/>
  </si>
  <si>
    <t>极限速度</t>
    <phoneticPr fontId="1" type="noConversion"/>
  </si>
  <si>
    <t>极限时间</t>
    <phoneticPr fontId="1" type="noConversion"/>
  </si>
  <si>
    <t>无畏</t>
    <phoneticPr fontId="1" type="noConversion"/>
  </si>
  <si>
    <t>暴躁</t>
    <phoneticPr fontId="1" type="noConversion"/>
  </si>
  <si>
    <t>温顺</t>
    <phoneticPr fontId="1" type="noConversion"/>
  </si>
  <si>
    <t>懒惰</t>
    <phoneticPr fontId="1" type="noConversion"/>
  </si>
  <si>
    <t>5、每天赛马结束后到第二天中午12：00为休赛期，休赛期间展示当轮马匹排名信息</t>
    <phoneticPr fontId="1" type="noConversion"/>
  </si>
  <si>
    <t>3、玩家的互动会根据马匹的性格和互动行为产生加速或减速的效果，所有玩家的互动会加和在一起计算，最终速度增减幅不会超过初始速度</t>
    <phoneticPr fontId="1" type="noConversion"/>
  </si>
  <si>
    <t>每个玩家行为次数</t>
    <phoneticPr fontId="1" type="noConversion"/>
  </si>
  <si>
    <t>2、后台统计每匹马的所有互动行为，如：抚摸1231次，鞭挞3121次，喂食4321次，训斥1123次</t>
    <phoneticPr fontId="1" type="noConversion"/>
  </si>
  <si>
    <t>3、后台计算每匹马所有行为占比，如：抚摸12%，鞭挞32%，喂食44%，训斥（1-12%-32%-44%）=12%</t>
    <phoneticPr fontId="1" type="noConversion"/>
  </si>
  <si>
    <t>4、将赛道分为100段，每匹马的展示行为按3中统计比例随机分配，如：抚摸12次，鞭挞32次，喂食44次，训斥12次</t>
    <phoneticPr fontId="1" type="noConversion"/>
  </si>
  <si>
    <t>5、根据初始计算名次，为所有马匹在最后10段进行额外提速，第一名提速1.0，第二名提速0.9，第三名提速0.8，以此类推</t>
    <phoneticPr fontId="1" type="noConversion"/>
  </si>
  <si>
    <t>6、根据生成的100段行为和第5条的额外提速重新计算所有马匹跑完全程耗时并排名</t>
    <phoneticPr fontId="1" type="noConversion"/>
  </si>
  <si>
    <t>8、将第6条中的每匹马在每段赛道的行为和速度发送给前台</t>
    <phoneticPr fontId="1" type="noConversion"/>
  </si>
  <si>
    <t>9、前台根据后台传输信息生成动画展示给玩家</t>
    <phoneticPr fontId="1" type="noConversion"/>
  </si>
  <si>
    <t>4、每天赛马结束后23：00根据当轮活动马匹排名通过邮件为玩家发放押注奖励</t>
    <phoneticPr fontId="1" type="noConversion"/>
  </si>
  <si>
    <t>1、后台计算所有马匹的初始名次（名次相同则随机排名），如：a-1、b-2、c-3、d-4、e-5</t>
    <phoneticPr fontId="1" type="noConversion"/>
  </si>
  <si>
    <t>7、防止第6条生成的名次在极端情况下与初始排名不符，摒弃初始排名，以第6条生成的新排名为标准</t>
    <phoneticPr fontId="1" type="noConversion"/>
  </si>
  <si>
    <t>赛马排名及动画生成规则：</t>
    <phoneticPr fontId="1" type="noConversion"/>
  </si>
  <si>
    <t>6、（续）最终排名相同者比较其第99段排名，排名靠后者最终排名更高（鼓励追赶），99段排名相同者比较其第98段排名，以此类推</t>
    <phoneticPr fontId="1" type="noConversion"/>
  </si>
  <si>
    <t>马匹排名</t>
    <phoneticPr fontId="1" type="noConversion"/>
  </si>
  <si>
    <t>奖励</t>
    <phoneticPr fontId="1" type="noConversion"/>
  </si>
  <si>
    <t>日奖励期望</t>
    <phoneticPr fontId="1" type="noConversion"/>
  </si>
  <si>
    <t>设计思路</t>
    <phoneticPr fontId="1" type="noConversion"/>
  </si>
  <si>
    <t>马场等级</t>
    <phoneticPr fontId="1" type="noConversion"/>
  </si>
  <si>
    <t>刷新数量</t>
    <phoneticPr fontId="1" type="noConversion"/>
  </si>
  <si>
    <t>可进驻数量</t>
    <phoneticPr fontId="1" type="noConversion"/>
  </si>
  <si>
    <t>排名上限</t>
    <phoneticPr fontId="1" type="noConversion"/>
  </si>
  <si>
    <t>排名下限</t>
    <phoneticPr fontId="1" type="noConversion"/>
  </si>
  <si>
    <t>1级马场奖励</t>
    <phoneticPr fontId="1" type="noConversion"/>
  </si>
  <si>
    <t>绿色马匹宝箱</t>
    <phoneticPr fontId="1" type="noConversion"/>
  </si>
  <si>
    <t>2级马场奖励</t>
    <phoneticPr fontId="1" type="noConversion"/>
  </si>
  <si>
    <t>3级马场奖励</t>
    <phoneticPr fontId="1" type="noConversion"/>
  </si>
  <si>
    <t>4级马场奖励</t>
    <phoneticPr fontId="1" type="noConversion"/>
  </si>
  <si>
    <t>5级马场奖励</t>
    <phoneticPr fontId="1" type="noConversion"/>
  </si>
  <si>
    <t>蓝色马匹宝箱</t>
    <phoneticPr fontId="1" type="noConversion"/>
  </si>
  <si>
    <t>紫色马匹宝箱</t>
    <phoneticPr fontId="1" type="noConversion"/>
  </si>
  <si>
    <t>橙色马匹宝箱</t>
    <phoneticPr fontId="1" type="noConversion"/>
  </si>
  <si>
    <t>红色马匹宝箱</t>
    <phoneticPr fontId="1" type="noConversion"/>
  </si>
  <si>
    <t>宝箱</t>
    <phoneticPr fontId="1" type="noConversion"/>
  </si>
  <si>
    <t>奖励对应权重</t>
    <phoneticPr fontId="1" type="noConversion"/>
  </si>
  <si>
    <t>绿色马匹</t>
    <phoneticPr fontId="1" type="noConversion"/>
  </si>
  <si>
    <t>蓝色马匹</t>
    <phoneticPr fontId="1" type="noConversion"/>
  </si>
  <si>
    <t>紫色马匹</t>
    <phoneticPr fontId="1" type="noConversion"/>
  </si>
  <si>
    <t>橙色马匹</t>
    <phoneticPr fontId="1" type="noConversion"/>
  </si>
  <si>
    <t>红色马匹</t>
    <phoneticPr fontId="1" type="noConversion"/>
  </si>
  <si>
    <t>价值</t>
    <phoneticPr fontId="1" type="noConversion"/>
  </si>
  <si>
    <t>对应玩家层级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</si>
  <si>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</si>
  <si>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</si>
  <si>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</si>
  <si>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</si>
  <si>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</si>
  <si>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奖励</t>
    <phoneticPr fontId="1" type="noConversion"/>
  </si>
  <si>
    <t>用户层级对应单次获取奖励数量</t>
    <phoneticPr fontId="1" type="noConversion"/>
  </si>
  <si>
    <t>用户层级对应平均日获取奖励数量</t>
    <phoneticPr fontId="1" type="noConversion"/>
  </si>
  <si>
    <t>投放数量</t>
    <phoneticPr fontId="1" type="noConversion"/>
  </si>
  <si>
    <t>7日投放</t>
    <phoneticPr fontId="1" type="noConversion"/>
  </si>
  <si>
    <t>附带黄金价值</t>
    <phoneticPr fontId="1" type="noConversion"/>
  </si>
  <si>
    <t>总价值</t>
    <phoneticPr fontId="1" type="noConversion"/>
  </si>
  <si>
    <t>价值占比</t>
    <phoneticPr fontId="1" type="noConversion"/>
  </si>
  <si>
    <t>投放价值</t>
    <phoneticPr fontId="1" type="noConversion"/>
  </si>
  <si>
    <t>投入黄金比例</t>
    <phoneticPr fontId="1" type="noConversion"/>
  </si>
  <si>
    <t>定义等级对应累积消耗钻石价值</t>
  </si>
  <si>
    <t>天数对应累积消耗钻石价值</t>
    <phoneticPr fontId="1" type="noConversion"/>
  </si>
  <si>
    <t>累计花费黄金</t>
    <phoneticPr fontId="1" type="noConversion"/>
  </si>
  <si>
    <t>累计付费获取</t>
    <phoneticPr fontId="1" type="noConversion"/>
  </si>
  <si>
    <t>付费</t>
    <phoneticPr fontId="1" type="noConversion"/>
  </si>
  <si>
    <t>马匹品质</t>
  </si>
  <si>
    <t>定义等级</t>
    <phoneticPr fontId="1" type="noConversion"/>
  </si>
  <si>
    <t>黄金消耗</t>
    <phoneticPr fontId="1" type="noConversion"/>
  </si>
  <si>
    <t>马匹品质</t>
    <phoneticPr fontId="1" type="noConversion"/>
  </si>
  <si>
    <t>极限效用</t>
    <phoneticPr fontId="1" type="noConversion"/>
  </si>
  <si>
    <t>极限消耗</t>
    <phoneticPr fontId="1" type="noConversion"/>
  </si>
  <si>
    <t>效用战力</t>
    <phoneticPr fontId="1" type="noConversion"/>
  </si>
  <si>
    <t>育马折价比例</t>
    <phoneticPr fontId="1" type="noConversion"/>
  </si>
  <si>
    <t>折算消耗</t>
    <phoneticPr fontId="1" type="noConversion"/>
  </si>
  <si>
    <t>武将攻血加成</t>
    <phoneticPr fontId="1" type="noConversion"/>
  </si>
  <si>
    <t>武将技能效用加成</t>
    <phoneticPr fontId="1" type="noConversion"/>
  </si>
  <si>
    <t>马匹基础评分</t>
    <phoneticPr fontId="1" type="noConversion"/>
  </si>
  <si>
    <t>绿</t>
  </si>
  <si>
    <t>蓝</t>
  </si>
  <si>
    <t>紫</t>
  </si>
  <si>
    <t>橙</t>
  </si>
  <si>
    <t>红</t>
  </si>
  <si>
    <t>品质影响比例</t>
    <phoneticPr fontId="1" type="noConversion"/>
  </si>
  <si>
    <t>马匹属性层级</t>
    <phoneticPr fontId="1" type="noConversion"/>
  </si>
  <si>
    <t>马匹属性评分</t>
    <phoneticPr fontId="1" type="noConversion"/>
  </si>
  <si>
    <t>马匹攻血加成</t>
    <phoneticPr fontId="1" type="noConversion"/>
  </si>
  <si>
    <t>品质基础评分</t>
    <phoneticPr fontId="1" type="noConversion"/>
  </si>
  <si>
    <t>马匹属性</t>
    <phoneticPr fontId="1" type="noConversion"/>
  </si>
  <si>
    <t>马匹词条</t>
    <phoneticPr fontId="1" type="noConversion"/>
  </si>
  <si>
    <t>评分计算</t>
    <phoneticPr fontId="1" type="noConversion"/>
  </si>
  <si>
    <t>马匹评分=（马匹基础评分+马匹属性对应评分+马匹词条品质对应评分）*马匹品质对应比例</t>
    <phoneticPr fontId="1" type="noConversion"/>
  </si>
  <si>
    <t>育马券</t>
  </si>
  <si>
    <t>扩容到当前级阶段消耗育马券</t>
  </si>
  <si>
    <t>累计消耗育马券</t>
  </si>
  <si>
    <t>1育马券黄金价值=</t>
  </si>
  <si>
    <t>育马券产出来源比例</t>
  </si>
  <si>
    <t>玩家日荣誉马徽获取量</t>
  </si>
  <si>
    <t>荣誉马徽</t>
  </si>
  <si>
    <t>交互影响速度公式</t>
    <phoneticPr fontId="1" type="noConversion"/>
  </si>
  <si>
    <t>增益</t>
    <phoneticPr fontId="1" type="noConversion"/>
  </si>
  <si>
    <t>减益</t>
    <phoneticPr fontId="1" type="noConversion"/>
  </si>
  <si>
    <t>交互次数的幂参数</t>
    <phoneticPr fontId="1" type="noConversion"/>
  </si>
  <si>
    <t>单次行为影响速度上限标准</t>
    <phoneticPr fontId="1" type="noConversion"/>
  </si>
  <si>
    <t>2、每天晚上22：00进行赛马活动，活动播放赛马动画约30秒，动画由前台根据当日玩家互动情况提前生成</t>
    <phoneticPr fontId="1" type="noConversion"/>
  </si>
  <si>
    <t>最终速度=基础速度+（抚摸效用*抚摸次数^幂参数）+（鞭挞效用*鞭挞次数^幂参数）+（喂食效用*喂食次数^幂参数）+（训斥效用*训斥次数^幂参数）</t>
    <phoneticPr fontId="1" type="noConversion"/>
  </si>
  <si>
    <t>其余来源</t>
    <phoneticPr fontId="1" type="noConversion"/>
  </si>
  <si>
    <t>商店购买</t>
    <phoneticPr fontId="1" type="noConversion"/>
  </si>
  <si>
    <t>马场</t>
    <phoneticPr fontId="1" type="noConversion"/>
  </si>
  <si>
    <t>赛马</t>
    <phoneticPr fontId="1" type="noConversion"/>
  </si>
  <si>
    <t>黄金</t>
    <phoneticPr fontId="1" type="noConversion"/>
  </si>
  <si>
    <t>=</t>
    <phoneticPr fontId="1" type="noConversion"/>
  </si>
  <si>
    <t>1荣誉马徽</t>
    <phoneticPr fontId="1" type="noConversion"/>
  </si>
  <si>
    <t>1育马券</t>
    <phoneticPr fontId="1" type="noConversion"/>
  </si>
  <si>
    <t>增加上阵马匹状态</t>
    <phoneticPr fontId="1" type="noConversion"/>
  </si>
  <si>
    <t>马棚背包容量得和玩家获得马匹数量挂钩</t>
    <phoneticPr fontId="1" type="noConversion"/>
  </si>
  <si>
    <t>育种属性</t>
    <phoneticPr fontId="1" type="noConversion"/>
  </si>
  <si>
    <t>育种品质</t>
    <phoneticPr fontId="1" type="noConversion"/>
  </si>
  <si>
    <t>马匹属性</t>
    <phoneticPr fontId="1" type="noConversion"/>
  </si>
  <si>
    <t>玩家拥有马匹品质变化</t>
    <phoneticPr fontId="1" type="noConversion"/>
  </si>
  <si>
    <t>定义等级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</si>
  <si>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</si>
  <si>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</si>
  <si>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</si>
  <si>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</si>
  <si>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</si>
  <si>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攻血下限/条</t>
    <phoneticPr fontId="1" type="noConversion"/>
  </si>
  <si>
    <t>攻血上限/条</t>
    <phoneticPr fontId="1" type="noConversion"/>
  </si>
  <si>
    <t>下限</t>
    <phoneticPr fontId="1" type="noConversion"/>
  </si>
  <si>
    <t>育种后马匹属性浮动范围</t>
    <phoneticPr fontId="1" type="noConversion"/>
  </si>
  <si>
    <t>上限</t>
    <phoneticPr fontId="1" type="noConversion"/>
  </si>
  <si>
    <t>生育出来的马的基本属性由父母属性2选1再乘以一个浮动范围系数（向下取整）</t>
    <phoneticPr fontId="1" type="noConversion"/>
  </si>
  <si>
    <t>育马次数</t>
    <phoneticPr fontId="1" type="noConversion"/>
  </si>
  <si>
    <t>攻击概率眩晕1.5s</t>
    <phoneticPr fontId="1" type="noConversion"/>
  </si>
  <si>
    <t>红</t>
    <phoneticPr fontId="1" type="noConversion"/>
  </si>
  <si>
    <t>各品质马匹育种累计时间</t>
    <phoneticPr fontId="1" type="noConversion"/>
  </si>
  <si>
    <t>绿马累计育种数量</t>
    <phoneticPr fontId="1" type="noConversion"/>
  </si>
  <si>
    <t>蓝马累计育种数量</t>
    <phoneticPr fontId="1" type="noConversion"/>
  </si>
  <si>
    <t>紫马累计育种数量</t>
    <phoneticPr fontId="1" type="noConversion"/>
  </si>
  <si>
    <t>橙马累计育种数量</t>
    <phoneticPr fontId="1" type="noConversion"/>
  </si>
  <si>
    <t>红马累计育种数量</t>
    <phoneticPr fontId="1" type="noConversion"/>
  </si>
  <si>
    <t>定义等级对应育种马匹数量</t>
    <phoneticPr fontId="1" type="noConversion"/>
  </si>
  <si>
    <t>对应天数</t>
    <phoneticPr fontId="1" type="noConversion"/>
  </si>
  <si>
    <t>各品质马匹累计数量（各r一致）</t>
    <phoneticPr fontId="1" type="noConversion"/>
  </si>
  <si>
    <t>词条属性</t>
  </si>
  <si>
    <t>白</t>
  </si>
  <si>
    <t>近战伤害提升</t>
  </si>
  <si>
    <t>远程伤害提升</t>
  </si>
  <si>
    <t>近战伤害减免</t>
  </si>
  <si>
    <t>远程伤害减免</t>
  </si>
  <si>
    <t>非r</t>
  </si>
  <si>
    <t>服务器天数</t>
  </si>
  <si>
    <t>小r</t>
  </si>
  <si>
    <t>中r</t>
  </si>
  <si>
    <t>大r</t>
  </si>
  <si>
    <t>超r</t>
  </si>
  <si>
    <t>实际育马天数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</si>
  <si>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</si>
  <si>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</si>
  <si>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</si>
  <si>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</si>
  <si>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</si>
  <si>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累计获得各品质马匹数量</t>
    <phoneticPr fontId="1" type="noConversion"/>
  </si>
  <si>
    <t>阶段品质</t>
    <phoneticPr fontId="1" type="noConversion"/>
  </si>
  <si>
    <t>育马次数</t>
    <phoneticPr fontId="1" type="noConversion"/>
  </si>
  <si>
    <t>育马时间（天）</t>
    <phoneticPr fontId="1" type="noConversion"/>
  </si>
  <si>
    <t>育马天数</t>
    <phoneticPr fontId="1" type="noConversion"/>
  </si>
  <si>
    <t>数据处理</t>
    <phoneticPr fontId="1" type="noConversion"/>
  </si>
  <si>
    <t>各品质马匹累计育马次数</t>
    <phoneticPr fontId="1" type="noConversion"/>
  </si>
  <si>
    <t>累计育马次数</t>
    <phoneticPr fontId="1" type="noConversion"/>
  </si>
  <si>
    <t>马匹</t>
    <phoneticPr fontId="1" type="noConversion"/>
  </si>
  <si>
    <t>赛马</t>
  </si>
  <si>
    <t>消耗</t>
    <phoneticPr fontId="1" type="noConversion"/>
  </si>
  <si>
    <t>产出</t>
    <phoneticPr fontId="1" type="noConversion"/>
  </si>
  <si>
    <t>育种</t>
    <phoneticPr fontId="1" type="noConversion"/>
  </si>
  <si>
    <t>育马券</t>
    <phoneticPr fontId="1" type="noConversion"/>
  </si>
  <si>
    <t>马匹兑换</t>
    <phoneticPr fontId="1" type="noConversion"/>
  </si>
  <si>
    <t>解锁建筑</t>
    <phoneticPr fontId="1" type="noConversion"/>
  </si>
  <si>
    <t>荣誉马徽</t>
    <phoneticPr fontId="1" type="noConversion"/>
  </si>
  <si>
    <t>兑换荣誉马徽</t>
    <phoneticPr fontId="1" type="noConversion"/>
  </si>
  <si>
    <t>兑换荣誉马徽</t>
    <phoneticPr fontId="1" type="noConversion"/>
  </si>
  <si>
    <t>分解马匹产出</t>
    <phoneticPr fontId="1" type="noConversion"/>
  </si>
  <si>
    <t>其他产出</t>
    <phoneticPr fontId="1" type="noConversion"/>
  </si>
  <si>
    <t>育马获取马匹累计数量</t>
  </si>
  <si>
    <t>总产出</t>
    <phoneticPr fontId="1" type="noConversion"/>
  </si>
  <si>
    <t>折扣率</t>
    <phoneticPr fontId="1" type="noConversion"/>
  </si>
  <si>
    <t>价格</t>
    <phoneticPr fontId="1" type="noConversion"/>
  </si>
  <si>
    <t>总产出</t>
    <phoneticPr fontId="1" type="noConversion"/>
  </si>
  <si>
    <t>出售马匹</t>
    <phoneticPr fontId="1" type="noConversion"/>
  </si>
  <si>
    <t>马场</t>
    <phoneticPr fontId="1" type="noConversion"/>
  </si>
  <si>
    <t>赛马</t>
    <phoneticPr fontId="1" type="noConversion"/>
  </si>
  <si>
    <t>物品价值</t>
    <phoneticPr fontId="1" type="noConversion"/>
  </si>
  <si>
    <t>购买</t>
    <phoneticPr fontId="1" type="noConversion"/>
  </si>
  <si>
    <t>消耗/单次购买</t>
    <phoneticPr fontId="1" type="noConversion"/>
  </si>
  <si>
    <t>全购买消耗</t>
    <phoneticPr fontId="1" type="noConversion"/>
  </si>
  <si>
    <t>育马券</t>
    <phoneticPr fontId="1" type="noConversion"/>
  </si>
  <si>
    <t>其他道具累计产出</t>
    <phoneticPr fontId="1" type="noConversion"/>
  </si>
  <si>
    <t>每日限购1</t>
    <phoneticPr fontId="1" type="noConversion"/>
  </si>
  <si>
    <t>每日限购2</t>
    <phoneticPr fontId="1" type="noConversion"/>
  </si>
  <si>
    <t>日均</t>
    <phoneticPr fontId="1" type="noConversion"/>
  </si>
  <si>
    <t>占比</t>
    <phoneticPr fontId="1" type="noConversion"/>
  </si>
  <si>
    <t>玩家日预估获取育马券数量</t>
    <phoneticPr fontId="1" type="noConversion"/>
  </si>
  <si>
    <t>各r预估购买数量</t>
    <phoneticPr fontId="1" type="noConversion"/>
  </si>
  <si>
    <t>总数量</t>
    <phoneticPr fontId="1" type="noConversion"/>
  </si>
  <si>
    <t>消耗荣誉马徽/日均</t>
    <phoneticPr fontId="1" type="noConversion"/>
  </si>
  <si>
    <t>销产比</t>
    <phoneticPr fontId="1" type="noConversion"/>
  </si>
  <si>
    <t>累计消耗荣誉马徽</t>
    <phoneticPr fontId="1" type="noConversion"/>
  </si>
  <si>
    <t>产销比</t>
    <phoneticPr fontId="1" type="noConversion"/>
  </si>
  <si>
    <t>马匹的扩张养成</t>
    <phoneticPr fontId="1" type="noConversion"/>
  </si>
  <si>
    <t>橙马和红马才有血脉觉醒</t>
    <phoneticPr fontId="1" type="noConversion"/>
  </si>
  <si>
    <t>血脉觉醒加成影响马匹基础属性和词条效果</t>
    <phoneticPr fontId="1" type="noConversion"/>
  </si>
  <si>
    <t>血脉对育马无影响</t>
    <phoneticPr fontId="1" type="noConversion"/>
  </si>
  <si>
    <t>血脉觉醒消耗血石，提高概率可以使用概率提升券</t>
    <phoneticPr fontId="1" type="noConversion"/>
  </si>
  <si>
    <t>血脉重置后只返还消耗血石不返还概率提升券</t>
    <phoneticPr fontId="1" type="noConversion"/>
  </si>
  <si>
    <t>橙马和红马使用不同的血石</t>
    <phoneticPr fontId="1" type="noConversion"/>
  </si>
  <si>
    <t>攻</t>
    <phoneticPr fontId="1" type="noConversion"/>
  </si>
  <si>
    <t>血</t>
    <phoneticPr fontId="1" type="noConversion"/>
  </si>
  <si>
    <t>属性上限</t>
    <phoneticPr fontId="1" type="noConversion"/>
  </si>
  <si>
    <t>词条效用加成比例</t>
    <phoneticPr fontId="1" type="noConversion"/>
  </si>
  <si>
    <t>觉醒阶段</t>
    <phoneticPr fontId="1" type="noConversion"/>
  </si>
  <si>
    <t>随机1</t>
    <phoneticPr fontId="1" type="noConversion"/>
  </si>
  <si>
    <t>随机2</t>
  </si>
  <si>
    <t>随机3</t>
  </si>
  <si>
    <t>随机4</t>
  </si>
  <si>
    <t>权重1</t>
    <phoneticPr fontId="1" type="noConversion"/>
  </si>
  <si>
    <t>权重2</t>
  </si>
  <si>
    <t>权重3</t>
  </si>
  <si>
    <t>权重4</t>
  </si>
  <si>
    <t>对应产出玩法只有7个点位</t>
    <phoneticPr fontId="1" type="noConversion"/>
  </si>
  <si>
    <t>觉醒百分比</t>
    <phoneticPr fontId="1" type="noConversion"/>
  </si>
  <si>
    <t>随机5</t>
    <phoneticPr fontId="1" type="noConversion"/>
  </si>
  <si>
    <t>权重5</t>
  </si>
  <si>
    <t>失败加成值</t>
    <phoneticPr fontId="1" type="noConversion"/>
  </si>
  <si>
    <t>失败权重</t>
    <phoneticPr fontId="1" type="noConversion"/>
  </si>
  <si>
    <t>设计说明</t>
    <phoneticPr fontId="1" type="noConversion"/>
  </si>
  <si>
    <t>次</t>
    <phoneticPr fontId="1" type="noConversion"/>
  </si>
  <si>
    <t>类型</t>
    <phoneticPr fontId="1" type="noConversion"/>
  </si>
  <si>
    <t>单次成长上限</t>
    <phoneticPr fontId="1" type="noConversion"/>
  </si>
  <si>
    <t>出现概率</t>
    <phoneticPr fontId="1" type="noConversion"/>
  </si>
  <si>
    <t>出紫数量</t>
    <phoneticPr fontId="1" type="noConversion"/>
  </si>
  <si>
    <t>概率</t>
    <phoneticPr fontId="1" type="noConversion"/>
  </si>
  <si>
    <t>预期成长次数</t>
    <phoneticPr fontId="1" type="noConversion"/>
  </si>
  <si>
    <t>预期成长值</t>
    <phoneticPr fontId="1" type="noConversion"/>
  </si>
  <si>
    <t>血石</t>
    <phoneticPr fontId="1" type="noConversion"/>
  </si>
  <si>
    <t>血石数量</t>
    <phoneticPr fontId="1" type="noConversion"/>
  </si>
  <si>
    <t>各可能性对应期望产出</t>
    <phoneticPr fontId="1" type="noConversion"/>
  </si>
  <si>
    <t>单轮玩法期望产出</t>
    <phoneticPr fontId="1" type="noConversion"/>
  </si>
  <si>
    <t>付费价格</t>
    <phoneticPr fontId="1" type="noConversion"/>
  </si>
  <si>
    <t>钻/次</t>
    <phoneticPr fontId="1" type="noConversion"/>
  </si>
  <si>
    <t>升下一级成功权重</t>
    <phoneticPr fontId="1" type="noConversion"/>
  </si>
  <si>
    <t>升下一级成功加成值</t>
    <phoneticPr fontId="1" type="noConversion"/>
  </si>
  <si>
    <t>成功概率</t>
    <phoneticPr fontId="1" type="noConversion"/>
  </si>
  <si>
    <t>养成状态</t>
    <phoneticPr fontId="1" type="noConversion"/>
  </si>
  <si>
    <t>单次玩法状态预估</t>
    <phoneticPr fontId="1" type="noConversion"/>
  </si>
  <si>
    <t>定义等级</t>
    <phoneticPr fontId="1" type="noConversion"/>
  </si>
  <si>
    <t>预估购买次数/天</t>
    <phoneticPr fontId="1" type="noConversion"/>
  </si>
  <si>
    <t>阶段获取血石数量</t>
    <phoneticPr fontId="1" type="noConversion"/>
  </si>
  <si>
    <t>级</t>
    <phoneticPr fontId="1" type="noConversion"/>
  </si>
  <si>
    <r>
      <t>功能开启</t>
    </r>
    <r>
      <rPr>
        <sz val="9"/>
        <color rgb="FFFF0000"/>
        <rFont val="宋体"/>
        <family val="3"/>
        <charset val="134"/>
        <scheme val="minor"/>
      </rPr>
      <t>玩家</t>
    </r>
    <r>
      <rPr>
        <sz val="9"/>
        <color theme="1"/>
        <rFont val="宋体"/>
        <family val="2"/>
        <scheme val="minor"/>
      </rPr>
      <t>等级=</t>
    </r>
    <phoneticPr fontId="1" type="noConversion"/>
  </si>
  <si>
    <t>1、玩法开启玩家等级=</t>
    <phoneticPr fontId="1" type="noConversion"/>
  </si>
  <si>
    <t>2、每天参加次数=</t>
    <phoneticPr fontId="1" type="noConversion"/>
  </si>
  <si>
    <t>3、每日付费上限=</t>
    <phoneticPr fontId="1" type="noConversion"/>
  </si>
  <si>
    <t>4、基础数值</t>
    <phoneticPr fontId="1" type="noConversion"/>
  </si>
  <si>
    <t>累计获取血石数量</t>
    <phoneticPr fontId="1" type="noConversion"/>
  </si>
  <si>
    <t>对应定义等级</t>
    <phoneticPr fontId="1" type="noConversion"/>
  </si>
  <si>
    <t>定义等级</t>
    <phoneticPr fontId="1" type="noConversion"/>
  </si>
  <si>
    <t>橙色马</t>
    <phoneticPr fontId="1" type="noConversion"/>
  </si>
  <si>
    <t>红色马</t>
    <phoneticPr fontId="1" type="noConversion"/>
  </si>
  <si>
    <t>阶段升级次数</t>
    <phoneticPr fontId="1" type="noConversion"/>
  </si>
  <si>
    <t>累计升级次数</t>
    <phoneticPr fontId="1" type="noConversion"/>
  </si>
  <si>
    <t>非r完成预估</t>
    <phoneticPr fontId="1" type="noConversion"/>
  </si>
  <si>
    <t>小r完成预估</t>
    <phoneticPr fontId="1" type="noConversion"/>
  </si>
  <si>
    <t>中r完成预估</t>
    <phoneticPr fontId="1" type="noConversion"/>
  </si>
  <si>
    <t>大r完成预估</t>
    <phoneticPr fontId="1" type="noConversion"/>
  </si>
  <si>
    <t>超r完成预估</t>
    <phoneticPr fontId="1" type="noConversion"/>
  </si>
  <si>
    <t>投放节奏对应上阵马匹数量</t>
  </si>
  <si>
    <t>投放节奏对应上阵马匹血脉提纯进度</t>
  </si>
  <si>
    <t>主力队伍</t>
    <phoneticPr fontId="1" type="noConversion"/>
  </si>
  <si>
    <t>奖励</t>
  </si>
  <si>
    <t>绿色马匹</t>
  </si>
  <si>
    <t>蓝色马匹</t>
  </si>
  <si>
    <t>紫色马匹</t>
  </si>
  <si>
    <t>橙色马匹</t>
  </si>
  <si>
    <t>红色马匹</t>
  </si>
  <si>
    <t>3、马场会在活动开启时刷新地图建筑，玩家进驻马场累计时间进行排名，可以挑战已进驻的其他玩家</t>
    <phoneticPr fontId="1" type="noConversion"/>
  </si>
  <si>
    <t>2、每日开放时间为周三、周六晚上8：00-8：30</t>
    <phoneticPr fontId="1" type="noConversion"/>
  </si>
  <si>
    <t>次</t>
    <phoneticPr fontId="1" type="noConversion"/>
  </si>
  <si>
    <t>1、活动为周常活动，每周活动开放次数=</t>
    <phoneticPr fontId="1" type="noConversion"/>
  </si>
  <si>
    <t>演算</t>
    <phoneticPr fontId="1" type="noConversion"/>
  </si>
  <si>
    <t>马场每日产出马匹</t>
    <phoneticPr fontId="1" type="noConversion"/>
  </si>
  <si>
    <t>商店每日产出马匹</t>
    <phoneticPr fontId="1" type="noConversion"/>
  </si>
  <si>
    <t>累计消耗</t>
    <phoneticPr fontId="1" type="noConversion"/>
  </si>
  <si>
    <t>血石</t>
    <phoneticPr fontId="1" type="noConversion"/>
  </si>
  <si>
    <t>阶段消耗道具数/次</t>
    <phoneticPr fontId="1" type="noConversion"/>
  </si>
  <si>
    <t>累计消耗血石数量</t>
    <phoneticPr fontId="1" type="noConversion"/>
  </si>
  <si>
    <t>累计数量</t>
    <phoneticPr fontId="1" type="noConversion"/>
  </si>
  <si>
    <t>预估累计消耗血石数量</t>
  </si>
  <si>
    <t>血石消耗-产出</t>
    <phoneticPr fontId="1" type="noConversion"/>
  </si>
  <si>
    <t>5、定价</t>
    <phoneticPr fontId="1" type="noConversion"/>
  </si>
  <si>
    <t>=</t>
    <phoneticPr fontId="1" type="noConversion"/>
  </si>
  <si>
    <t>钻</t>
    <phoneticPr fontId="1" type="noConversion"/>
  </si>
  <si>
    <t>血石折算价值</t>
    <phoneticPr fontId="1" type="noConversion"/>
  </si>
  <si>
    <t>血石价值空间</t>
    <phoneticPr fontId="1" type="noConversion"/>
  </si>
  <si>
    <t>阶段获取血晶数量</t>
  </si>
  <si>
    <t>累计获取血晶数量</t>
  </si>
  <si>
    <t>血晶数量</t>
  </si>
  <si>
    <t>血晶</t>
  </si>
  <si>
    <t>上限值</t>
    <phoneticPr fontId="1" type="noConversion"/>
  </si>
  <si>
    <t>血脉重置花费黄金=</t>
    <phoneticPr fontId="1" type="noConversion"/>
  </si>
  <si>
    <t>钻</t>
    <phoneticPr fontId="1" type="noConversion"/>
  </si>
  <si>
    <t>预估累计消耗血晶数量</t>
  </si>
  <si>
    <t>血晶消耗-产出</t>
  </si>
  <si>
    <t>血晶折算价值</t>
  </si>
  <si>
    <t>血晶价值空间</t>
  </si>
  <si>
    <t>累计消耗血晶数量</t>
  </si>
  <si>
    <t>6、血脉提升券价值</t>
    <phoneticPr fontId="1" type="noConversion"/>
  </si>
  <si>
    <t>蓝色提纯券</t>
    <phoneticPr fontId="1" type="noConversion"/>
  </si>
  <si>
    <t>紫色提纯券</t>
    <phoneticPr fontId="1" type="noConversion"/>
  </si>
  <si>
    <t>橙色提纯券</t>
    <phoneticPr fontId="1" type="noConversion"/>
  </si>
  <si>
    <t>名字</t>
    <phoneticPr fontId="1" type="noConversion"/>
  </si>
  <si>
    <t>提纯加成</t>
    <phoneticPr fontId="1" type="noConversion"/>
  </si>
  <si>
    <t>价值</t>
    <phoneticPr fontId="1" type="noConversion"/>
  </si>
  <si>
    <t>注：如果出现多个紫，实际上紫的成长期望是一样的，所以1~7个紫的情况，蓝色灯超出上限爆掉的比例是一致的，可以合并计算</t>
    <phoneticPr fontId="1" type="noConversion"/>
  </si>
  <si>
    <t>血石</t>
    <phoneticPr fontId="1" type="noConversion"/>
  </si>
  <si>
    <t>血晶</t>
    <phoneticPr fontId="1" type="noConversion"/>
  </si>
  <si>
    <t>2023.3.21调整关闭育马券兑换，增加血石血晶兑换</t>
    <phoneticPr fontId="1" type="noConversion"/>
  </si>
  <si>
    <t>育马券</t>
    <phoneticPr fontId="1" type="noConversion"/>
  </si>
  <si>
    <t>赛马</t>
    <phoneticPr fontId="1" type="noConversion"/>
  </si>
  <si>
    <t>马场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</si>
</sst>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);[Red]\(0.00\)"/>
    <numFmt numFmtId="177" formatCode="0.0%"/>
  </numFmts>
  <fonts count="1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9"/>
      <color theme="1"/>
      <name val="宋体"/>
      <family val="3"/>
      <charset val="134"/>
    </font>
    <font>
      <sz val="9"/>
      <color rgb="FFFF0000"/>
      <name val="宋体"/>
      <family val="2"/>
      <scheme val="minor"/>
    </font>
    <font>
      <sz val="9"/>
      <color rgb="FFFF0000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9"/>
      <color indexed="81"/>
      <name val="宋体"/>
      <family val="3"/>
      <charset val="134"/>
    </font>
    <font>
      <sz val="9"/>
      <name val="宋体"/>
      <family val="2"/>
      <scheme val="minor"/>
    </font>
    <font>
      <sz val="9"/>
      <color theme="0" tint="-0.14999847407452621"/>
      <name val="宋体"/>
      <family val="2"/>
      <scheme val="minor"/>
    </font>
    <font>
      <sz val="9"/>
      <color theme="0" tint="-0.1499984740745262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0" fontId="2" fillId="0" borderId="0" xfId="0" applyNumberFormat="1" applyFont="1" applyAlignment="1">
      <alignment vertical="center"/>
    </xf>
    <xf numFmtId="10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vertical="center"/>
    </xf>
    <xf numFmtId="176" fontId="2" fillId="0" borderId="0" xfId="0" applyNumberFormat="1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8" fillId="0" borderId="0" xfId="0" applyFont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10" fontId="8" fillId="0" borderId="1" xfId="0" applyNumberFormat="1" applyFont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9" fontId="2" fillId="5" borderId="0" xfId="0" applyNumberFormat="1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76" fontId="2" fillId="6" borderId="0" xfId="0" applyNumberFormat="1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9" fontId="2" fillId="0" borderId="0" xfId="3" applyFont="1" applyAlignment="1">
      <alignment horizontal="center" vertical="center"/>
    </xf>
    <xf numFmtId="10" fontId="2" fillId="8" borderId="0" xfId="0" applyNumberFormat="1" applyFont="1" applyFill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176" fontId="2" fillId="9" borderId="0" xfId="0" applyNumberFormat="1" applyFont="1" applyFill="1" applyAlignment="1">
      <alignment horizontal="center" vertical="center"/>
    </xf>
    <xf numFmtId="9" fontId="2" fillId="9" borderId="0" xfId="0" applyNumberFormat="1" applyFont="1" applyFill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0" fontId="8" fillId="0" borderId="0" xfId="0" applyFont="1"/>
    <xf numFmtId="9" fontId="8" fillId="0" borderId="0" xfId="3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9" fontId="6" fillId="0" borderId="0" xfId="0" applyNumberFormat="1" applyFont="1" applyAlignment="1">
      <alignment horizontal="center" vertical="center"/>
    </xf>
    <xf numFmtId="177" fontId="2" fillId="0" borderId="0" xfId="0" applyNumberFormat="1" applyFont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2" fillId="0" borderId="0" xfId="3" applyNumberFormat="1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8" fillId="11" borderId="0" xfId="0" applyFont="1" applyFill="1" applyAlignment="1">
      <alignment horizontal="center" vertical="center"/>
    </xf>
    <xf numFmtId="9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 vertical="center" shrinkToFit="1"/>
    </xf>
    <xf numFmtId="0" fontId="8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10" fontId="2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9" fontId="8" fillId="0" borderId="0" xfId="3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</cellXfs>
  <cellStyles count="4">
    <cellStyle name="百分比" xfId="3" builtinId="5"/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20184;&#36153;&#31036;&#21253;&#35774;&#35745;&#65288;&#24120;&#35268;&#31036;&#21253;&#65289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1">
          <cell r="AD1">
            <v>1000</v>
          </cell>
        </row>
      </sheetData>
      <sheetData sheetId="9">
        <row r="6">
          <cell r="U6">
            <v>9.6563134915450752E-3</v>
          </cell>
        </row>
      </sheetData>
      <sheetData sheetId="10"/>
      <sheetData sheetId="11"/>
      <sheetData sheetId="12">
        <row r="5"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151335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168280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176570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189960</v>
          </cell>
          <cell r="BG19">
            <v>195240</v>
          </cell>
          <cell r="BH19">
            <v>204085</v>
          </cell>
          <cell r="BI19">
            <v>218170</v>
          </cell>
          <cell r="BJ19">
            <v>231020</v>
          </cell>
        </row>
        <row r="20">
          <cell r="BF20">
            <v>216112.8</v>
          </cell>
          <cell r="BG20">
            <v>222080.59999999998</v>
          </cell>
          <cell r="BH20">
            <v>231901.5</v>
          </cell>
          <cell r="BI20">
            <v>250817.2</v>
          </cell>
          <cell r="BJ20">
            <v>263913.5</v>
          </cell>
        </row>
        <row r="21">
          <cell r="BF21">
            <v>244473.59999999998</v>
          </cell>
          <cell r="BG21">
            <v>251126.39999999997</v>
          </cell>
          <cell r="BH21">
            <v>263866.40000000002</v>
          </cell>
          <cell r="BI21">
            <v>283981.59999999998</v>
          </cell>
          <cell r="BJ21">
            <v>299112.8</v>
          </cell>
        </row>
        <row r="22">
          <cell r="BF22">
            <v>275299.90000000002</v>
          </cell>
          <cell r="BG22">
            <v>284149.90000000002</v>
          </cell>
          <cell r="BH22">
            <v>297607.80000000005</v>
          </cell>
          <cell r="BI22">
            <v>320216.59999999998</v>
          </cell>
          <cell r="BJ22">
            <v>337627.5</v>
          </cell>
        </row>
        <row r="23">
          <cell r="BF23">
            <v>300126</v>
          </cell>
          <cell r="BG23">
            <v>308568</v>
          </cell>
          <cell r="BH23">
            <v>323238</v>
          </cell>
          <cell r="BI23">
            <v>347562</v>
          </cell>
          <cell r="BJ23">
            <v>366954</v>
          </cell>
        </row>
        <row r="24">
          <cell r="BF24">
            <v>320172</v>
          </cell>
          <cell r="BG24">
            <v>328062</v>
          </cell>
          <cell r="BH24">
            <v>343884</v>
          </cell>
          <cell r="BI24">
            <v>368844</v>
          </cell>
          <cell r="BJ24">
            <v>389466</v>
          </cell>
        </row>
        <row r="25">
          <cell r="BF25">
            <v>340254</v>
          </cell>
          <cell r="BG25">
            <v>348990</v>
          </cell>
          <cell r="BH25">
            <v>366372</v>
          </cell>
          <cell r="BI25">
            <v>393234</v>
          </cell>
          <cell r="BJ25">
            <v>415788</v>
          </cell>
        </row>
        <row r="26">
          <cell r="BF26">
            <v>360984</v>
          </cell>
          <cell r="BG26">
            <v>370554</v>
          </cell>
          <cell r="BH26">
            <v>389394</v>
          </cell>
          <cell r="BI26">
            <v>418164</v>
          </cell>
          <cell r="BJ26">
            <v>444690</v>
          </cell>
        </row>
        <row r="27">
          <cell r="BF27">
            <v>382188</v>
          </cell>
          <cell r="BG27">
            <v>392736</v>
          </cell>
          <cell r="BH27">
            <v>412692</v>
          </cell>
          <cell r="BI27">
            <v>444018</v>
          </cell>
          <cell r="BJ27">
            <v>473802</v>
          </cell>
        </row>
        <row r="28">
          <cell r="BF28">
            <v>403818</v>
          </cell>
          <cell r="BG28">
            <v>415284</v>
          </cell>
          <cell r="BH28">
            <v>436956</v>
          </cell>
          <cell r="BI28">
            <v>471654</v>
          </cell>
          <cell r="BJ28">
            <v>504402</v>
          </cell>
        </row>
        <row r="29">
          <cell r="BF29">
            <v>425820</v>
          </cell>
          <cell r="BG29">
            <v>438450</v>
          </cell>
          <cell r="BH29">
            <v>462498</v>
          </cell>
          <cell r="BI29">
            <v>500466</v>
          </cell>
          <cell r="BJ29">
            <v>535620</v>
          </cell>
        </row>
        <row r="30">
          <cell r="BF30">
            <v>448428</v>
          </cell>
          <cell r="BG30">
            <v>462906</v>
          </cell>
          <cell r="BH30">
            <v>489222</v>
          </cell>
          <cell r="BI30">
            <v>529818</v>
          </cell>
          <cell r="BJ30">
            <v>568152</v>
          </cell>
        </row>
        <row r="31">
          <cell r="BF31">
            <v>472194</v>
          </cell>
          <cell r="BG31">
            <v>488580</v>
          </cell>
          <cell r="BH31">
            <v>516654</v>
          </cell>
          <cell r="BI31">
            <v>560322</v>
          </cell>
          <cell r="BJ31">
            <v>601590</v>
          </cell>
        </row>
        <row r="32">
          <cell r="BF32">
            <v>497130</v>
          </cell>
          <cell r="BG32">
            <v>516300</v>
          </cell>
          <cell r="BH32">
            <v>547386</v>
          </cell>
          <cell r="BI32">
            <v>602250</v>
          </cell>
          <cell r="BJ32">
            <v>651036</v>
          </cell>
        </row>
        <row r="33">
          <cell r="BF33">
            <v>526506</v>
          </cell>
          <cell r="BG33">
            <v>549822</v>
          </cell>
          <cell r="BH33">
            <v>588222</v>
          </cell>
          <cell r="BI33">
            <v>651924</v>
          </cell>
          <cell r="BJ33">
            <v>705528</v>
          </cell>
        </row>
        <row r="34">
          <cell r="BF34">
            <v>556932</v>
          </cell>
          <cell r="BG34">
            <v>584622</v>
          </cell>
          <cell r="BH34">
            <v>630738</v>
          </cell>
          <cell r="BI34">
            <v>703860</v>
          </cell>
          <cell r="BJ34">
            <v>763272</v>
          </cell>
        </row>
        <row r="35">
          <cell r="BF35">
            <v>593256</v>
          </cell>
          <cell r="BG35">
            <v>625668</v>
          </cell>
          <cell r="BH35">
            <v>680562</v>
          </cell>
          <cell r="BI35">
            <v>764508</v>
          </cell>
          <cell r="BJ35">
            <v>829872</v>
          </cell>
        </row>
        <row r="36">
          <cell r="BF36">
            <v>630822</v>
          </cell>
          <cell r="BG36">
            <v>668664</v>
          </cell>
          <cell r="BH36">
            <v>732834</v>
          </cell>
          <cell r="BI36">
            <v>828678</v>
          </cell>
          <cell r="BJ36">
            <v>900552</v>
          </cell>
        </row>
        <row r="37">
          <cell r="BF37">
            <v>670104</v>
          </cell>
          <cell r="BG37">
            <v>713172</v>
          </cell>
          <cell r="BH37">
            <v>788034</v>
          </cell>
          <cell r="BI37">
            <v>896364</v>
          </cell>
          <cell r="BJ37">
            <v>974580</v>
          </cell>
        </row>
        <row r="38">
          <cell r="BF38">
            <v>710676</v>
          </cell>
          <cell r="BG38">
            <v>760398</v>
          </cell>
          <cell r="BH38">
            <v>845940</v>
          </cell>
          <cell r="BI38">
            <v>963222</v>
          </cell>
          <cell r="BJ38">
            <v>1043694</v>
          </cell>
        </row>
        <row r="39">
          <cell r="BF39">
            <v>757020</v>
          </cell>
          <cell r="BG39">
            <v>810936</v>
          </cell>
          <cell r="BH39">
            <v>898836</v>
          </cell>
          <cell r="BI39">
            <v>1023324</v>
          </cell>
          <cell r="BJ39">
            <v>1108890</v>
          </cell>
        </row>
        <row r="40">
          <cell r="BF40">
            <v>810648</v>
          </cell>
          <cell r="BG40">
            <v>864510</v>
          </cell>
          <cell r="BH40">
            <v>951078</v>
          </cell>
          <cell r="BI40">
            <v>1085664</v>
          </cell>
          <cell r="BJ40">
            <v>1176102</v>
          </cell>
        </row>
        <row r="41">
          <cell r="BF41">
            <v>866718</v>
          </cell>
          <cell r="BG41">
            <v>919986</v>
          </cell>
          <cell r="BH41">
            <v>1005324</v>
          </cell>
          <cell r="BI41">
            <v>1149618</v>
          </cell>
          <cell r="BJ41">
            <v>1245984</v>
          </cell>
        </row>
        <row r="42">
          <cell r="BF42">
            <v>925080</v>
          </cell>
          <cell r="BG42">
            <v>977694</v>
          </cell>
          <cell r="BH42">
            <v>1061130</v>
          </cell>
          <cell r="BI42">
            <v>1216200</v>
          </cell>
          <cell r="BJ42">
            <v>1318176</v>
          </cell>
        </row>
        <row r="43">
          <cell r="BF43">
            <v>986022</v>
          </cell>
          <cell r="BG43">
            <v>1037466</v>
          </cell>
          <cell r="BH43">
            <v>1119012</v>
          </cell>
          <cell r="BI43">
            <v>1284852</v>
          </cell>
          <cell r="BJ43">
            <v>1393482</v>
          </cell>
        </row>
        <row r="44">
          <cell r="BF44">
            <v>1049730</v>
          </cell>
          <cell r="BG44">
            <v>1095960</v>
          </cell>
          <cell r="BH44">
            <v>1178232</v>
          </cell>
          <cell r="BI44">
            <v>1357440</v>
          </cell>
          <cell r="BJ44">
            <v>1472772</v>
          </cell>
        </row>
        <row r="45">
          <cell r="BF45">
            <v>1094766</v>
          </cell>
          <cell r="BG45">
            <v>1140822</v>
          </cell>
          <cell r="BH45">
            <v>1228836</v>
          </cell>
          <cell r="BI45">
            <v>1422252</v>
          </cell>
          <cell r="BJ45">
            <v>1544880</v>
          </cell>
        </row>
        <row r="46">
          <cell r="BF46">
            <v>1141488</v>
          </cell>
          <cell r="BG46">
            <v>1187094</v>
          </cell>
          <cell r="BH46">
            <v>1280928</v>
          </cell>
          <cell r="BI46">
            <v>1490010</v>
          </cell>
          <cell r="BJ46">
            <v>1618632</v>
          </cell>
        </row>
        <row r="47">
          <cell r="BF47">
            <v>1189206</v>
          </cell>
          <cell r="BG47">
            <v>1236876</v>
          </cell>
          <cell r="BH47">
            <v>1334142</v>
          </cell>
          <cell r="BI47">
            <v>1559850</v>
          </cell>
          <cell r="BJ47">
            <v>1696320</v>
          </cell>
        </row>
        <row r="48">
          <cell r="BF48">
            <v>1239294</v>
          </cell>
          <cell r="BG48">
            <v>1288746</v>
          </cell>
          <cell r="BH48">
            <v>1390926</v>
          </cell>
          <cell r="BI48">
            <v>1634574</v>
          </cell>
          <cell r="BJ48">
            <v>1774710</v>
          </cell>
        </row>
        <row r="49">
          <cell r="BF49">
            <v>1290324</v>
          </cell>
          <cell r="BG49">
            <v>1343676</v>
          </cell>
          <cell r="BH49">
            <v>1452192</v>
          </cell>
          <cell r="BI49">
            <v>1710612</v>
          </cell>
          <cell r="BJ49">
            <v>1855092</v>
          </cell>
        </row>
        <row r="50">
          <cell r="BF50">
            <v>1343418</v>
          </cell>
          <cell r="BG50">
            <v>1400358</v>
          </cell>
          <cell r="BH50">
            <v>1517616</v>
          </cell>
          <cell r="BI50">
            <v>1785630</v>
          </cell>
          <cell r="BJ50">
            <v>1937166</v>
          </cell>
        </row>
        <row r="51">
          <cell r="BF51">
            <v>1398246</v>
          </cell>
          <cell r="BG51">
            <v>1458882</v>
          </cell>
          <cell r="BH51">
            <v>1582494</v>
          </cell>
          <cell r="BI51">
            <v>1862994</v>
          </cell>
          <cell r="BJ51">
            <v>2021670</v>
          </cell>
        </row>
        <row r="52">
          <cell r="BF52">
            <v>1455282</v>
          </cell>
          <cell r="BG52">
            <v>1518054</v>
          </cell>
          <cell r="BH52">
            <v>1648770</v>
          </cell>
          <cell r="BI52">
            <v>1941666</v>
          </cell>
          <cell r="BJ52">
            <v>2108916</v>
          </cell>
        </row>
        <row r="53">
          <cell r="BF53">
            <v>1513818</v>
          </cell>
          <cell r="BG53">
            <v>1577226</v>
          </cell>
          <cell r="BH53">
            <v>1716426</v>
          </cell>
          <cell r="BI53">
            <v>2049048</v>
          </cell>
          <cell r="BJ53">
            <v>2198070</v>
          </cell>
        </row>
        <row r="54">
          <cell r="BF54">
            <v>1574454</v>
          </cell>
          <cell r="BG54">
            <v>1643970</v>
          </cell>
          <cell r="BH54">
            <v>1829190</v>
          </cell>
          <cell r="BI54">
            <v>2134242</v>
          </cell>
          <cell r="BJ54">
            <v>2289978</v>
          </cell>
        </row>
        <row r="55">
          <cell r="BF55">
            <v>1662858</v>
          </cell>
          <cell r="BG55">
            <v>1735692</v>
          </cell>
          <cell r="BH55">
            <v>1980816</v>
          </cell>
          <cell r="BI55">
            <v>2255958</v>
          </cell>
          <cell r="BJ55">
            <v>2426604</v>
          </cell>
        </row>
        <row r="56">
          <cell r="BF56">
            <v>1753680</v>
          </cell>
          <cell r="BG56">
            <v>1832694</v>
          </cell>
          <cell r="BH56">
            <v>2137818</v>
          </cell>
          <cell r="BI56">
            <v>2382450</v>
          </cell>
          <cell r="BJ56">
            <v>2568450</v>
          </cell>
        </row>
        <row r="57">
          <cell r="BF57">
            <v>1847862</v>
          </cell>
          <cell r="BG57">
            <v>1933386</v>
          </cell>
          <cell r="BH57">
            <v>2300790</v>
          </cell>
          <cell r="BI57">
            <v>2515458</v>
          </cell>
          <cell r="BJ57">
            <v>2714082</v>
          </cell>
        </row>
        <row r="58">
          <cell r="BF58">
            <v>1947354</v>
          </cell>
          <cell r="BG58">
            <v>2042100</v>
          </cell>
          <cell r="BH58">
            <v>2403738</v>
          </cell>
          <cell r="BI58">
            <v>2663178</v>
          </cell>
          <cell r="BJ58">
            <v>2863554</v>
          </cell>
        </row>
        <row r="59">
          <cell r="BF59">
            <v>2053638</v>
          </cell>
          <cell r="BG59">
            <v>2155500</v>
          </cell>
          <cell r="BH59">
            <v>2494596</v>
          </cell>
          <cell r="BI59">
            <v>2815806</v>
          </cell>
          <cell r="BJ59">
            <v>3019170</v>
          </cell>
        </row>
        <row r="60">
          <cell r="BF60">
            <v>2165556</v>
          </cell>
          <cell r="BG60">
            <v>2272314</v>
          </cell>
          <cell r="BH60">
            <v>2587752</v>
          </cell>
          <cell r="BI60">
            <v>2973714</v>
          </cell>
          <cell r="BJ60">
            <v>3179586</v>
          </cell>
        </row>
        <row r="61">
          <cell r="BF61">
            <v>2281176</v>
          </cell>
          <cell r="BG61">
            <v>2393418</v>
          </cell>
          <cell r="BH61">
            <v>2683830</v>
          </cell>
          <cell r="BI61">
            <v>3137298</v>
          </cell>
          <cell r="BJ61">
            <v>3346962</v>
          </cell>
        </row>
        <row r="62">
          <cell r="BF62">
            <v>2401104</v>
          </cell>
          <cell r="BG62">
            <v>2517624</v>
          </cell>
          <cell r="BH62">
            <v>2783376</v>
          </cell>
          <cell r="BI62">
            <v>3308472</v>
          </cell>
          <cell r="BJ62">
            <v>3614424</v>
          </cell>
        </row>
        <row r="63">
          <cell r="BF63">
            <v>2524554</v>
          </cell>
          <cell r="BG63">
            <v>2646048</v>
          </cell>
          <cell r="BH63">
            <v>2886660</v>
          </cell>
          <cell r="BI63">
            <v>3488802</v>
          </cell>
          <cell r="BJ63">
            <v>3804630</v>
          </cell>
        </row>
        <row r="64">
          <cell r="BF64">
            <v>2673294</v>
          </cell>
          <cell r="BG64">
            <v>2833296</v>
          </cell>
          <cell r="BH64">
            <v>3115266</v>
          </cell>
          <cell r="BI64">
            <v>3799488</v>
          </cell>
          <cell r="BJ64">
            <v>4178838</v>
          </cell>
        </row>
        <row r="65">
          <cell r="BF65">
            <v>2855010</v>
          </cell>
          <cell r="BG65">
            <v>3060660</v>
          </cell>
          <cell r="BH65">
            <v>3368904</v>
          </cell>
          <cell r="BI65">
            <v>4100670</v>
          </cell>
          <cell r="BJ65">
            <v>4487586</v>
          </cell>
        </row>
        <row r="66">
          <cell r="BF66">
            <v>3047298</v>
          </cell>
          <cell r="BG66">
            <v>3297498</v>
          </cell>
          <cell r="BH66">
            <v>3637422</v>
          </cell>
          <cell r="BI66">
            <v>4418736</v>
          </cell>
          <cell r="BJ66">
            <v>4813566</v>
          </cell>
        </row>
        <row r="67">
          <cell r="BF67">
            <v>3248862</v>
          </cell>
          <cell r="BG67">
            <v>3547368</v>
          </cell>
          <cell r="BH67">
            <v>3920274</v>
          </cell>
          <cell r="BI67">
            <v>4755456</v>
          </cell>
          <cell r="BJ67">
            <v>5155530</v>
          </cell>
        </row>
        <row r="68">
          <cell r="BF68">
            <v>3461508</v>
          </cell>
          <cell r="BG68">
            <v>3809646</v>
          </cell>
          <cell r="BH68">
            <v>4220718</v>
          </cell>
          <cell r="BI68">
            <v>5110422</v>
          </cell>
          <cell r="BJ68">
            <v>5513706</v>
          </cell>
        </row>
        <row r="69">
          <cell r="BF69">
            <v>3685164</v>
          </cell>
          <cell r="BG69">
            <v>4088886</v>
          </cell>
          <cell r="BH69">
            <v>4542276</v>
          </cell>
          <cell r="BI69">
            <v>5477730</v>
          </cell>
          <cell r="BJ69">
            <v>5880936</v>
          </cell>
        </row>
        <row r="70">
          <cell r="BF70">
            <v>3897204</v>
          </cell>
          <cell r="BG70">
            <v>4364706</v>
          </cell>
          <cell r="BH70">
            <v>4872480</v>
          </cell>
          <cell r="BI70">
            <v>5848440</v>
          </cell>
          <cell r="BJ70">
            <v>6269262</v>
          </cell>
        </row>
        <row r="71">
          <cell r="BF71">
            <v>4116558</v>
          </cell>
          <cell r="BG71">
            <v>4653282</v>
          </cell>
          <cell r="BH71">
            <v>5214540</v>
          </cell>
          <cell r="BI71">
            <v>6242808</v>
          </cell>
          <cell r="BJ71">
            <v>6685326</v>
          </cell>
        </row>
        <row r="72">
          <cell r="BF72">
            <v>4343016</v>
          </cell>
          <cell r="BG72">
            <v>4954650</v>
          </cell>
          <cell r="BH72">
            <v>5571882</v>
          </cell>
          <cell r="BI72">
            <v>6674442</v>
          </cell>
          <cell r="BJ72">
            <v>7132548</v>
          </cell>
        </row>
        <row r="73">
          <cell r="BF73">
            <v>4578750</v>
          </cell>
          <cell r="BG73">
            <v>5269428</v>
          </cell>
          <cell r="BH73">
            <v>5960226</v>
          </cell>
          <cell r="BI73">
            <v>7123656</v>
          </cell>
          <cell r="BJ73">
            <v>7604436</v>
          </cell>
        </row>
        <row r="74">
          <cell r="BF74">
            <v>4831320</v>
          </cell>
          <cell r="BG74">
            <v>5613006</v>
          </cell>
          <cell r="BH74">
            <v>6350298</v>
          </cell>
          <cell r="BI74">
            <v>7578774</v>
          </cell>
          <cell r="BJ74">
            <v>8106444</v>
          </cell>
        </row>
        <row r="75">
          <cell r="BF75">
            <v>5116296</v>
          </cell>
          <cell r="BG75">
            <v>5944506</v>
          </cell>
          <cell r="BH75">
            <v>6699006</v>
          </cell>
          <cell r="BI75">
            <v>8023080</v>
          </cell>
          <cell r="BJ75">
            <v>8602488</v>
          </cell>
        </row>
        <row r="76">
          <cell r="BF76">
            <v>5424306</v>
          </cell>
          <cell r="BG76">
            <v>6291930</v>
          </cell>
          <cell r="BH76">
            <v>7062402</v>
          </cell>
          <cell r="BI76">
            <v>8494608</v>
          </cell>
          <cell r="BJ76">
            <v>9139560</v>
          </cell>
        </row>
        <row r="77">
          <cell r="BF77">
            <v>5755602</v>
          </cell>
          <cell r="BG77">
            <v>6650886</v>
          </cell>
          <cell r="BH77">
            <v>7457790</v>
          </cell>
          <cell r="BI77">
            <v>9063222</v>
          </cell>
          <cell r="BJ77">
            <v>9748110</v>
          </cell>
        </row>
        <row r="78">
          <cell r="BF78">
            <v>6107268</v>
          </cell>
          <cell r="BG78">
            <v>7029636</v>
          </cell>
          <cell r="BH78">
            <v>7881696</v>
          </cell>
          <cell r="BI78">
            <v>9669342</v>
          </cell>
          <cell r="BJ78">
            <v>10430796</v>
          </cell>
        </row>
        <row r="79">
          <cell r="BF79">
            <v>6479832</v>
          </cell>
          <cell r="BG79">
            <v>7450092</v>
          </cell>
          <cell r="BH79">
            <v>8333538</v>
          </cell>
          <cell r="BI79">
            <v>10304964</v>
          </cell>
          <cell r="BJ79">
            <v>11149914</v>
          </cell>
        </row>
        <row r="80">
          <cell r="BF80">
            <v>6900798</v>
          </cell>
          <cell r="BG80">
            <v>7898868</v>
          </cell>
          <cell r="BH80">
            <v>8832876</v>
          </cell>
          <cell r="BI80">
            <v>10967694</v>
          </cell>
          <cell r="BJ80">
            <v>11943750</v>
          </cell>
        </row>
        <row r="81">
          <cell r="BF81">
            <v>7346616</v>
          </cell>
          <cell r="BG81">
            <v>8370102</v>
          </cell>
          <cell r="BH81">
            <v>9366564</v>
          </cell>
          <cell r="BI81">
            <v>11651286</v>
          </cell>
          <cell r="BJ81">
            <v>12767796</v>
          </cell>
        </row>
        <row r="82">
          <cell r="BF82">
            <v>7749738</v>
          </cell>
          <cell r="BG82">
            <v>8820960</v>
          </cell>
          <cell r="BH82">
            <v>9901866</v>
          </cell>
          <cell r="BI82">
            <v>12375630</v>
          </cell>
          <cell r="BJ82">
            <v>13586334</v>
          </cell>
        </row>
        <row r="83">
          <cell r="BF83">
            <v>8159304</v>
          </cell>
          <cell r="BG83">
            <v>9333510</v>
          </cell>
          <cell r="BH83">
            <v>10451232</v>
          </cell>
          <cell r="BI83">
            <v>13115316</v>
          </cell>
          <cell r="BJ83">
            <v>14448732</v>
          </cell>
        </row>
        <row r="84">
          <cell r="BF84">
            <v>8585118</v>
          </cell>
          <cell r="BG84">
            <v>9889398</v>
          </cell>
          <cell r="BH84">
            <v>11015052</v>
          </cell>
          <cell r="BI84">
            <v>13866504</v>
          </cell>
          <cell r="BJ84">
            <v>15373530</v>
          </cell>
        </row>
        <row r="85">
          <cell r="BF85">
            <v>9032556</v>
          </cell>
          <cell r="BG85">
            <v>10518918</v>
          </cell>
          <cell r="BH85">
            <v>11618916</v>
          </cell>
          <cell r="BI85">
            <v>14841774</v>
          </cell>
          <cell r="BJ85">
            <v>16557330</v>
          </cell>
        </row>
        <row r="86">
          <cell r="BF86">
            <v>9551280</v>
          </cell>
          <cell r="BG86">
            <v>11130006</v>
          </cell>
          <cell r="BH86">
            <v>12251100</v>
          </cell>
          <cell r="BI86">
            <v>15866520</v>
          </cell>
          <cell r="BJ86">
            <v>17776638</v>
          </cell>
        </row>
        <row r="87">
          <cell r="BF87">
            <v>10067082</v>
          </cell>
          <cell r="BG87">
            <v>11705016</v>
          </cell>
          <cell r="BH87">
            <v>12941712</v>
          </cell>
          <cell r="BI87">
            <v>16870758</v>
          </cell>
          <cell r="BJ87">
            <v>18872622</v>
          </cell>
        </row>
        <row r="88">
          <cell r="BF88">
            <v>10589772</v>
          </cell>
          <cell r="BG88">
            <v>12304122</v>
          </cell>
          <cell r="BH88">
            <v>13668792</v>
          </cell>
          <cell r="BI88">
            <v>17894034</v>
          </cell>
          <cell r="BJ88">
            <v>20018514</v>
          </cell>
        </row>
        <row r="89">
          <cell r="BF89">
            <v>11070060</v>
          </cell>
          <cell r="BG89">
            <v>12962562</v>
          </cell>
          <cell r="BH89">
            <v>14440398</v>
          </cell>
          <cell r="BI89">
            <v>18858894</v>
          </cell>
          <cell r="BJ89">
            <v>21184506</v>
          </cell>
        </row>
        <row r="90">
          <cell r="BF90">
            <v>11620392</v>
          </cell>
          <cell r="BG90">
            <v>13692966</v>
          </cell>
          <cell r="BH90">
            <v>15263070</v>
          </cell>
          <cell r="BI90">
            <v>19946130</v>
          </cell>
          <cell r="BJ90">
            <v>22195416</v>
          </cell>
        </row>
        <row r="91">
          <cell r="BF91">
            <v>12210270</v>
          </cell>
          <cell r="BG91">
            <v>14431140</v>
          </cell>
          <cell r="BH91">
            <v>16199406</v>
          </cell>
          <cell r="BI91">
            <v>21050274</v>
          </cell>
          <cell r="BJ91">
            <v>23265480</v>
          </cell>
        </row>
        <row r="92">
          <cell r="BF92">
            <v>12711492</v>
          </cell>
          <cell r="BG92">
            <v>15162282</v>
          </cell>
          <cell r="BH92">
            <v>17213202</v>
          </cell>
          <cell r="BI92">
            <v>22183902</v>
          </cell>
          <cell r="BJ92">
            <v>24325464</v>
          </cell>
        </row>
        <row r="93">
          <cell r="BF93">
            <v>13209786</v>
          </cell>
          <cell r="BG93">
            <v>15922956</v>
          </cell>
          <cell r="BH93">
            <v>18263388</v>
          </cell>
          <cell r="BI93">
            <v>23358312</v>
          </cell>
          <cell r="BJ93">
            <v>25383312</v>
          </cell>
        </row>
        <row r="94">
          <cell r="BF94">
            <v>13730598</v>
          </cell>
          <cell r="BG94">
            <v>16711368</v>
          </cell>
          <cell r="BH94">
            <v>19435230</v>
          </cell>
          <cell r="BI94">
            <v>24530754</v>
          </cell>
          <cell r="BJ94">
            <v>26496420</v>
          </cell>
        </row>
        <row r="95">
          <cell r="BF95">
            <v>14279574</v>
          </cell>
          <cell r="BG95">
            <v>17621064</v>
          </cell>
          <cell r="BH95">
            <v>20433264</v>
          </cell>
          <cell r="BI95">
            <v>25646376</v>
          </cell>
          <cell r="BJ95">
            <v>27645096</v>
          </cell>
        </row>
        <row r="96">
          <cell r="BF96">
            <v>14905848</v>
          </cell>
          <cell r="BG96">
            <v>18521040</v>
          </cell>
          <cell r="BH96">
            <v>21376542</v>
          </cell>
          <cell r="BI96">
            <v>26844876</v>
          </cell>
          <cell r="BJ96">
            <v>28834728</v>
          </cell>
        </row>
        <row r="97">
          <cell r="BF97">
            <v>15521562</v>
          </cell>
          <cell r="BG97">
            <v>19447848</v>
          </cell>
          <cell r="BH97">
            <v>22384092</v>
          </cell>
          <cell r="BI97">
            <v>28139034</v>
          </cell>
          <cell r="BJ97">
            <v>30055830</v>
          </cell>
        </row>
        <row r="98">
          <cell r="BF98">
            <v>16137900</v>
          </cell>
          <cell r="BG98">
            <v>20323386</v>
          </cell>
          <cell r="BH98">
            <v>23501910</v>
          </cell>
          <cell r="BI98">
            <v>29479620</v>
          </cell>
          <cell r="BJ98">
            <v>31307322</v>
          </cell>
        </row>
        <row r="99">
          <cell r="BF99">
            <v>16790994</v>
          </cell>
          <cell r="BG99">
            <v>21251886</v>
          </cell>
          <cell r="BH99">
            <v>24624138</v>
          </cell>
          <cell r="BI99">
            <v>30713328</v>
          </cell>
          <cell r="BJ99">
            <v>32383356</v>
          </cell>
        </row>
        <row r="100">
          <cell r="BF100">
            <v>17494338</v>
          </cell>
          <cell r="BG100">
            <v>22346790</v>
          </cell>
          <cell r="BH100">
            <v>25704666</v>
          </cell>
          <cell r="BI100">
            <v>31904172</v>
          </cell>
          <cell r="BJ100">
            <v>33480654</v>
          </cell>
        </row>
        <row r="101">
          <cell r="BF101">
            <v>18330234</v>
          </cell>
          <cell r="BG101">
            <v>23309400</v>
          </cell>
          <cell r="BH101">
            <v>26768286</v>
          </cell>
          <cell r="BI101">
            <v>33126024</v>
          </cell>
          <cell r="BJ101">
            <v>34634418</v>
          </cell>
        </row>
        <row r="102">
          <cell r="BF102">
            <v>19087248</v>
          </cell>
          <cell r="BG102">
            <v>24215544</v>
          </cell>
          <cell r="BH102">
            <v>27831810</v>
          </cell>
          <cell r="BI102">
            <v>34348854</v>
          </cell>
          <cell r="BJ102">
            <v>35819406</v>
          </cell>
        </row>
        <row r="103">
          <cell r="BF103">
            <v>19824708</v>
          </cell>
          <cell r="BG103">
            <v>25047012</v>
          </cell>
          <cell r="BH103">
            <v>28925640</v>
          </cell>
          <cell r="BI103">
            <v>35600952</v>
          </cell>
          <cell r="BJ103">
            <v>37009260</v>
          </cell>
        </row>
        <row r="104">
          <cell r="BF104">
            <v>20580660</v>
          </cell>
          <cell r="BG104">
            <v>25880454</v>
          </cell>
          <cell r="BH104">
            <v>30048066</v>
          </cell>
          <cell r="BI104">
            <v>36868446</v>
          </cell>
          <cell r="BJ104">
            <v>38228802</v>
          </cell>
        </row>
        <row r="105">
          <cell r="BF105">
            <v>21402186</v>
          </cell>
          <cell r="BG105">
            <v>26784036</v>
          </cell>
          <cell r="BH105">
            <v>31073868</v>
          </cell>
          <cell r="BI105">
            <v>37781832</v>
          </cell>
          <cell r="BJ105">
            <v>39115530</v>
          </cell>
        </row>
        <row r="106">
          <cell r="BF106">
            <v>22216464</v>
          </cell>
          <cell r="BG106">
            <v>27711084</v>
          </cell>
          <cell r="BH106">
            <v>32113032</v>
          </cell>
          <cell r="BI106">
            <v>38723994</v>
          </cell>
          <cell r="BJ106">
            <v>40027026</v>
          </cell>
        </row>
        <row r="107">
          <cell r="BF107">
            <v>23055606</v>
          </cell>
          <cell r="BG107">
            <v>28664076</v>
          </cell>
          <cell r="BH107">
            <v>33197370</v>
          </cell>
          <cell r="BI107">
            <v>39701532</v>
          </cell>
          <cell r="BJ107">
            <v>40995714</v>
          </cell>
        </row>
        <row r="108">
          <cell r="BF108">
            <v>23917386</v>
          </cell>
          <cell r="BG108">
            <v>29583930</v>
          </cell>
          <cell r="BH108">
            <v>34329012</v>
          </cell>
          <cell r="BI108">
            <v>40732938</v>
          </cell>
          <cell r="BJ108">
            <v>42040824</v>
          </cell>
        </row>
        <row r="109">
          <cell r="BF109">
            <v>24738678</v>
          </cell>
          <cell r="BG109">
            <v>30513312</v>
          </cell>
          <cell r="BH109">
            <v>35502138</v>
          </cell>
          <cell r="BI109">
            <v>41774250</v>
          </cell>
          <cell r="BJ109">
            <v>43128846</v>
          </cell>
        </row>
        <row r="110">
          <cell r="BF110">
            <v>25578666</v>
          </cell>
          <cell r="BG110">
            <v>31501242</v>
          </cell>
          <cell r="BH110">
            <v>36578010</v>
          </cell>
          <cell r="BI110">
            <v>42872874</v>
          </cell>
          <cell r="BJ110">
            <v>44138472</v>
          </cell>
        </row>
        <row r="111">
          <cell r="BF111">
            <v>26451780</v>
          </cell>
          <cell r="BG111">
            <v>32504616</v>
          </cell>
          <cell r="BH111">
            <v>37603110</v>
          </cell>
          <cell r="BI111">
            <v>43931376</v>
          </cell>
          <cell r="BJ111">
            <v>45140322</v>
          </cell>
        </row>
        <row r="112">
          <cell r="BF112">
            <v>27282672</v>
          </cell>
          <cell r="BG112">
            <v>33532422</v>
          </cell>
          <cell r="BH112">
            <v>38595042</v>
          </cell>
          <cell r="BI112">
            <v>44928306</v>
          </cell>
          <cell r="BJ112">
            <v>46143978</v>
          </cell>
        </row>
        <row r="113">
          <cell r="BF113">
            <v>28088160</v>
          </cell>
          <cell r="BG113">
            <v>34560978</v>
          </cell>
          <cell r="BH113">
            <v>39619176</v>
          </cell>
          <cell r="BI113">
            <v>45934956</v>
          </cell>
          <cell r="BJ113">
            <v>47174412</v>
          </cell>
        </row>
        <row r="114">
          <cell r="BF114">
            <v>28899660</v>
          </cell>
          <cell r="BG114">
            <v>35622468</v>
          </cell>
          <cell r="BH114">
            <v>40671372</v>
          </cell>
          <cell r="BI114">
            <v>46981776</v>
          </cell>
          <cell r="BJ114">
            <v>48299988</v>
          </cell>
        </row>
        <row r="115">
          <cell r="BF115">
            <v>29832252</v>
          </cell>
          <cell r="BG115">
            <v>36672396</v>
          </cell>
          <cell r="BH115">
            <v>41756442</v>
          </cell>
          <cell r="BI115">
            <v>47974296</v>
          </cell>
          <cell r="BJ115">
            <v>49417590</v>
          </cell>
        </row>
        <row r="116">
          <cell r="BF116">
            <v>30783354</v>
          </cell>
          <cell r="BG116">
            <v>37746588</v>
          </cell>
          <cell r="BH116">
            <v>42914430</v>
          </cell>
          <cell r="BI116">
            <v>49009530</v>
          </cell>
          <cell r="BJ116">
            <v>50528982</v>
          </cell>
        </row>
        <row r="117">
          <cell r="BF117">
            <v>31764828</v>
          </cell>
          <cell r="BG117">
            <v>38894664</v>
          </cell>
          <cell r="BH117">
            <v>44130450</v>
          </cell>
          <cell r="BI117">
            <v>50049072</v>
          </cell>
          <cell r="BJ117">
            <v>51666240</v>
          </cell>
        </row>
        <row r="118">
          <cell r="BF118">
            <v>32818512</v>
          </cell>
          <cell r="BG118">
            <v>40096254</v>
          </cell>
          <cell r="BH118">
            <v>45357378</v>
          </cell>
          <cell r="BI118">
            <v>51104160</v>
          </cell>
          <cell r="BJ118">
            <v>52829544</v>
          </cell>
        </row>
        <row r="119">
          <cell r="BF119">
            <v>33901584</v>
          </cell>
          <cell r="BG119">
            <v>41304696</v>
          </cell>
          <cell r="BH119">
            <v>46604286</v>
          </cell>
          <cell r="BI119">
            <v>52195860</v>
          </cell>
          <cell r="BJ119">
            <v>54026616</v>
          </cell>
        </row>
        <row r="120">
          <cell r="BF120">
            <v>34990368</v>
          </cell>
          <cell r="BG120">
            <v>42385992</v>
          </cell>
          <cell r="BH120">
            <v>47892708</v>
          </cell>
          <cell r="BI120">
            <v>53335218</v>
          </cell>
          <cell r="BJ120">
            <v>55240440</v>
          </cell>
        </row>
        <row r="121">
          <cell r="BF121">
            <v>36089166</v>
          </cell>
          <cell r="BG121">
            <v>43479444</v>
          </cell>
          <cell r="BH121">
            <v>49146684</v>
          </cell>
          <cell r="BI121">
            <v>54444894</v>
          </cell>
          <cell r="BJ121">
            <v>56438838</v>
          </cell>
        </row>
        <row r="122">
          <cell r="BF122">
            <v>37213158</v>
          </cell>
          <cell r="BG122">
            <v>44579034</v>
          </cell>
          <cell r="BH122">
            <v>50435856</v>
          </cell>
          <cell r="BI122">
            <v>55569816</v>
          </cell>
          <cell r="BJ122">
            <v>57643500</v>
          </cell>
        </row>
        <row r="123">
          <cell r="BF123">
            <v>38364876</v>
          </cell>
          <cell r="BG123">
            <v>45707940</v>
          </cell>
          <cell r="BH123">
            <v>51745218</v>
          </cell>
          <cell r="BI123">
            <v>56720106</v>
          </cell>
          <cell r="BJ123">
            <v>58849038</v>
          </cell>
        </row>
        <row r="124">
          <cell r="BF124">
            <v>39547812</v>
          </cell>
          <cell r="BG124">
            <v>46856412</v>
          </cell>
          <cell r="BH124">
            <v>53085480</v>
          </cell>
          <cell r="BI124">
            <v>57863352</v>
          </cell>
          <cell r="BJ124">
            <v>60086208</v>
          </cell>
        </row>
        <row r="125">
          <cell r="BF125">
            <v>40600698</v>
          </cell>
          <cell r="BG125">
            <v>47970018</v>
          </cell>
          <cell r="BH125">
            <v>54345798</v>
          </cell>
          <cell r="BI125">
            <v>59038896</v>
          </cell>
          <cell r="BJ125">
            <v>61339074</v>
          </cell>
        </row>
        <row r="126">
          <cell r="BF126">
            <v>41676744</v>
          </cell>
          <cell r="BG126">
            <v>49094226</v>
          </cell>
          <cell r="BH126">
            <v>55652190</v>
          </cell>
          <cell r="BI126">
            <v>60230808</v>
          </cell>
          <cell r="BJ126">
            <v>62611626</v>
          </cell>
        </row>
        <row r="127">
          <cell r="BF127">
            <v>42740250</v>
          </cell>
          <cell r="BG127">
            <v>50264244</v>
          </cell>
          <cell r="BH127">
            <v>56986002</v>
          </cell>
          <cell r="BI127">
            <v>61465998</v>
          </cell>
          <cell r="BJ127">
            <v>63887886</v>
          </cell>
        </row>
        <row r="128">
          <cell r="BF128">
            <v>43821882</v>
          </cell>
          <cell r="BG128">
            <v>51455280</v>
          </cell>
          <cell r="BH128">
            <v>58349652</v>
          </cell>
          <cell r="BI128">
            <v>62670150</v>
          </cell>
          <cell r="BJ128">
            <v>65179242</v>
          </cell>
        </row>
        <row r="129">
          <cell r="BF129">
            <v>44920296</v>
          </cell>
          <cell r="BG129">
            <v>52656630</v>
          </cell>
          <cell r="BH129">
            <v>59694630</v>
          </cell>
          <cell r="BI129">
            <v>63891624</v>
          </cell>
          <cell r="BJ129">
            <v>66537216</v>
          </cell>
        </row>
        <row r="130">
          <cell r="BF130">
            <v>46041864</v>
          </cell>
          <cell r="BG130">
            <v>53774418</v>
          </cell>
          <cell r="BH130">
            <v>60995424</v>
          </cell>
          <cell r="BI130">
            <v>65113290</v>
          </cell>
          <cell r="BJ130">
            <v>67874172</v>
          </cell>
        </row>
        <row r="131">
          <cell r="BF131">
            <v>47178072</v>
          </cell>
          <cell r="BG131">
            <v>54923934</v>
          </cell>
          <cell r="BH131">
            <v>62375328</v>
          </cell>
          <cell r="BI131">
            <v>66375264</v>
          </cell>
          <cell r="BJ131">
            <v>69233886</v>
          </cell>
        </row>
        <row r="132">
          <cell r="BF132">
            <v>48350964</v>
          </cell>
          <cell r="BG132">
            <v>56061006</v>
          </cell>
          <cell r="BH132">
            <v>63808512</v>
          </cell>
          <cell r="BI132">
            <v>67662288</v>
          </cell>
          <cell r="BJ132">
            <v>70628184</v>
          </cell>
        </row>
        <row r="133">
          <cell r="BF133">
            <v>49539978</v>
          </cell>
          <cell r="BG133">
            <v>57241452</v>
          </cell>
          <cell r="BH133">
            <v>65293320</v>
          </cell>
          <cell r="BI133">
            <v>69002142</v>
          </cell>
          <cell r="BJ133">
            <v>72070218</v>
          </cell>
        </row>
        <row r="134">
          <cell r="BF134">
            <v>50766474</v>
          </cell>
          <cell r="BG134">
            <v>58442070</v>
          </cell>
          <cell r="BH134">
            <v>66815826</v>
          </cell>
          <cell r="BI134">
            <v>70369488</v>
          </cell>
          <cell r="BJ134">
            <v>73539648</v>
          </cell>
        </row>
        <row r="135">
          <cell r="BF135">
            <v>51973482</v>
          </cell>
          <cell r="BG135">
            <v>59752902</v>
          </cell>
          <cell r="BH135">
            <v>68153892</v>
          </cell>
          <cell r="BI135">
            <v>71756382</v>
          </cell>
          <cell r="BJ135">
            <v>74965218</v>
          </cell>
        </row>
        <row r="136">
          <cell r="BF136">
            <v>53214954</v>
          </cell>
          <cell r="BG136">
            <v>61087668</v>
          </cell>
          <cell r="BH136">
            <v>69520566</v>
          </cell>
          <cell r="BI136">
            <v>73105338</v>
          </cell>
          <cell r="BJ136">
            <v>76321632</v>
          </cell>
        </row>
        <row r="137">
          <cell r="BF137">
            <v>54474174</v>
          </cell>
          <cell r="BG137">
            <v>62453040</v>
          </cell>
          <cell r="BH137">
            <v>70841760</v>
          </cell>
          <cell r="BI137">
            <v>74376972</v>
          </cell>
          <cell r="BJ137">
            <v>77702688</v>
          </cell>
        </row>
        <row r="138">
          <cell r="BF138">
            <v>55766112</v>
          </cell>
          <cell r="BG138">
            <v>63776094</v>
          </cell>
          <cell r="BH138">
            <v>72101994</v>
          </cell>
          <cell r="BI138">
            <v>75680730</v>
          </cell>
          <cell r="BJ138">
            <v>79097808</v>
          </cell>
        </row>
        <row r="139">
          <cell r="BF139">
            <v>57011634</v>
          </cell>
          <cell r="BG139">
            <v>65074200</v>
          </cell>
          <cell r="BH139">
            <v>73406178</v>
          </cell>
          <cell r="BI139">
            <v>77006880</v>
          </cell>
          <cell r="BJ139">
            <v>80530200</v>
          </cell>
        </row>
        <row r="140">
          <cell r="BF140">
            <v>58198572</v>
          </cell>
          <cell r="BG140">
            <v>66466938</v>
          </cell>
          <cell r="BH140">
            <v>74799696</v>
          </cell>
          <cell r="BI140">
            <v>78440736</v>
          </cell>
          <cell r="BJ140">
            <v>81863712</v>
          </cell>
        </row>
        <row r="141">
          <cell r="BF141">
            <v>59404620</v>
          </cell>
          <cell r="BG141">
            <v>67881606</v>
          </cell>
          <cell r="BH141">
            <v>76222008</v>
          </cell>
          <cell r="BI141">
            <v>79841742</v>
          </cell>
          <cell r="BJ141">
            <v>83220402</v>
          </cell>
        </row>
        <row r="142">
          <cell r="BF142">
            <v>60633204</v>
          </cell>
          <cell r="BG142">
            <v>69360582</v>
          </cell>
          <cell r="BH142">
            <v>77663928</v>
          </cell>
          <cell r="BI142">
            <v>81270810</v>
          </cell>
          <cell r="BJ142">
            <v>84552654</v>
          </cell>
        </row>
        <row r="143">
          <cell r="BF143">
            <v>61882524</v>
          </cell>
          <cell r="BG143">
            <v>70946808</v>
          </cell>
          <cell r="BH143">
            <v>79137438</v>
          </cell>
          <cell r="BI143">
            <v>82680498</v>
          </cell>
          <cell r="BJ143">
            <v>85926696</v>
          </cell>
        </row>
        <row r="144">
          <cell r="BF144">
            <v>63149328</v>
          </cell>
          <cell r="BG144">
            <v>72567030</v>
          </cell>
          <cell r="BH144">
            <v>80597964</v>
          </cell>
          <cell r="BI144">
            <v>84129150</v>
          </cell>
          <cell r="BJ144">
            <v>87386412</v>
          </cell>
        </row>
        <row r="145">
          <cell r="BF145">
            <v>64420158</v>
          </cell>
          <cell r="BG145">
            <v>74160348</v>
          </cell>
          <cell r="BH145">
            <v>82109976</v>
          </cell>
          <cell r="BI145">
            <v>85692858</v>
          </cell>
          <cell r="BJ145">
            <v>88913682</v>
          </cell>
        </row>
        <row r="146">
          <cell r="BF146">
            <v>65707284</v>
          </cell>
          <cell r="BG146">
            <v>75811194</v>
          </cell>
          <cell r="BH146">
            <v>83719572</v>
          </cell>
          <cell r="BI146">
            <v>87313890</v>
          </cell>
          <cell r="BJ146">
            <v>90479166</v>
          </cell>
        </row>
        <row r="147">
          <cell r="BF147">
            <v>67040634</v>
          </cell>
          <cell r="BG147">
            <v>77499408</v>
          </cell>
          <cell r="BH147">
            <v>85368666</v>
          </cell>
          <cell r="BI147">
            <v>88958466</v>
          </cell>
          <cell r="BJ147">
            <v>92083572</v>
          </cell>
        </row>
        <row r="148">
          <cell r="BF148">
            <v>68417574</v>
          </cell>
          <cell r="BG148">
            <v>79257930</v>
          </cell>
          <cell r="BH148">
            <v>87036006</v>
          </cell>
          <cell r="BI148">
            <v>90639408</v>
          </cell>
          <cell r="BJ148">
            <v>93679314</v>
          </cell>
        </row>
        <row r="149">
          <cell r="BF149">
            <v>69830490</v>
          </cell>
          <cell r="BG149">
            <v>81042924</v>
          </cell>
          <cell r="BH149">
            <v>88746306</v>
          </cell>
          <cell r="BI149">
            <v>92321166</v>
          </cell>
          <cell r="BJ149">
            <v>95291364</v>
          </cell>
        </row>
        <row r="150">
          <cell r="BF150">
            <v>71255676</v>
          </cell>
          <cell r="BG150">
            <v>82873914</v>
          </cell>
          <cell r="BH150">
            <v>90452760</v>
          </cell>
          <cell r="BI150">
            <v>94017564</v>
          </cell>
          <cell r="BJ150">
            <v>96949146</v>
          </cell>
        </row>
        <row r="151">
          <cell r="BF151">
            <v>72721218</v>
          </cell>
          <cell r="BG151">
            <v>84711690</v>
          </cell>
          <cell r="BH151">
            <v>92186454</v>
          </cell>
          <cell r="BI151">
            <v>95826414</v>
          </cell>
          <cell r="BJ151">
            <v>98668536</v>
          </cell>
        </row>
        <row r="152">
          <cell r="BF152">
            <v>74195586</v>
          </cell>
          <cell r="BG152">
            <v>86611704</v>
          </cell>
          <cell r="BH152">
            <v>94073736</v>
          </cell>
          <cell r="BI152">
            <v>97803054</v>
          </cell>
          <cell r="BJ152">
            <v>100417656</v>
          </cell>
        </row>
        <row r="153">
          <cell r="BF153">
            <v>75713502</v>
          </cell>
          <cell r="BG153">
            <v>88665162</v>
          </cell>
          <cell r="BH153">
            <v>96084738</v>
          </cell>
          <cell r="BI153">
            <v>99811896</v>
          </cell>
          <cell r="BJ153">
            <v>102238158</v>
          </cell>
        </row>
        <row r="154">
          <cell r="BF154">
            <v>77396742</v>
          </cell>
          <cell r="BG154">
            <v>90754704</v>
          </cell>
          <cell r="BH154">
            <v>98128170</v>
          </cell>
          <cell r="BI154">
            <v>101911296</v>
          </cell>
          <cell r="BJ154">
            <v>104341458</v>
          </cell>
        </row>
        <row r="155">
          <cell r="BF155">
            <v>79095690</v>
          </cell>
          <cell r="BG155">
            <v>92617986</v>
          </cell>
          <cell r="BH155">
            <v>100036746</v>
          </cell>
          <cell r="BI155">
            <v>104115480</v>
          </cell>
          <cell r="BJ155">
            <v>106442646</v>
          </cell>
        </row>
        <row r="156">
          <cell r="BF156">
            <v>80813028</v>
          </cell>
          <cell r="BG156">
            <v>94514604</v>
          </cell>
          <cell r="BH156">
            <v>102110340</v>
          </cell>
          <cell r="BI156">
            <v>106356132</v>
          </cell>
          <cell r="BJ156">
            <v>107490516</v>
          </cell>
        </row>
        <row r="157">
          <cell r="BF157">
            <v>82641936</v>
          </cell>
          <cell r="BG157">
            <v>96557688</v>
          </cell>
          <cell r="BH157">
            <v>104244660</v>
          </cell>
          <cell r="BI157">
            <v>107451630</v>
          </cell>
          <cell r="BJ157">
            <v>108231450</v>
          </cell>
        </row>
        <row r="158">
          <cell r="BF158">
            <v>84496776</v>
          </cell>
          <cell r="BG158">
            <v>98634900</v>
          </cell>
          <cell r="BH158">
            <v>105293808</v>
          </cell>
          <cell r="BI158">
            <v>108189798</v>
          </cell>
          <cell r="BJ158">
            <v>108435876</v>
          </cell>
        </row>
        <row r="159">
          <cell r="BF159">
            <v>86395872</v>
          </cell>
          <cell r="BG159">
            <v>100136322</v>
          </cell>
          <cell r="BH159">
            <v>106006164</v>
          </cell>
          <cell r="BI159">
            <v>108419316</v>
          </cell>
          <cell r="BJ159">
            <v>108592854</v>
          </cell>
        </row>
        <row r="160">
          <cell r="BF160">
            <v>87665862</v>
          </cell>
          <cell r="BG160">
            <v>101166864</v>
          </cell>
          <cell r="BH160">
            <v>106236204</v>
          </cell>
          <cell r="BI160">
            <v>108575268</v>
          </cell>
          <cell r="BJ160">
            <v>108749790</v>
          </cell>
        </row>
        <row r="161">
          <cell r="BF161">
            <v>88576434</v>
          </cell>
          <cell r="BG161">
            <v>101983752</v>
          </cell>
          <cell r="BH161">
            <v>106381254</v>
          </cell>
          <cell r="BI161">
            <v>108731178</v>
          </cell>
          <cell r="BJ161">
            <v>108906690</v>
          </cell>
        </row>
        <row r="162">
          <cell r="BF162">
            <v>89193900</v>
          </cell>
          <cell r="BG162">
            <v>102499566</v>
          </cell>
          <cell r="BH162">
            <v>106526292</v>
          </cell>
          <cell r="BI162">
            <v>108887064</v>
          </cell>
          <cell r="BJ162">
            <v>109063566</v>
          </cell>
        </row>
        <row r="163">
          <cell r="BF163">
            <v>89650110</v>
          </cell>
          <cell r="BG163">
            <v>102856722</v>
          </cell>
          <cell r="BH163">
            <v>106671306</v>
          </cell>
          <cell r="BI163">
            <v>109042908</v>
          </cell>
          <cell r="BJ163">
            <v>109220406</v>
          </cell>
        </row>
        <row r="164">
          <cell r="BF164">
            <v>90106854</v>
          </cell>
          <cell r="BG164">
            <v>103214268</v>
          </cell>
          <cell r="BH164">
            <v>106816266</v>
          </cell>
          <cell r="BI164">
            <v>109198698</v>
          </cell>
          <cell r="BJ164">
            <v>109377174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4">
          <cell r="L4">
            <v>1040.835041035225</v>
          </cell>
          <cell r="M4">
            <v>1168.9514075544139</v>
          </cell>
          <cell r="N4">
            <v>1452.2170921747929</v>
          </cell>
          <cell r="O4">
            <v>2510.7420810943149</v>
          </cell>
          <cell r="P4">
            <v>3045.4163259050983</v>
          </cell>
          <cell r="T4">
            <v>14501.669617916437</v>
          </cell>
          <cell r="U4">
            <v>19413.892135753656</v>
          </cell>
          <cell r="V4">
            <v>30743.57236565206</v>
          </cell>
          <cell r="W4">
            <v>76075.899453927734</v>
          </cell>
          <cell r="X4">
            <v>177081.78187609313</v>
          </cell>
        </row>
        <row r="5">
          <cell r="L5">
            <v>2156.374416894656</v>
          </cell>
          <cell r="M5">
            <v>2445.0611126582735</v>
          </cell>
          <cell r="N5">
            <v>3068.6811642890971</v>
          </cell>
          <cell r="O5">
            <v>5380.4252587438386</v>
          </cell>
          <cell r="P5">
            <v>6628.3383907346288</v>
          </cell>
          <cell r="T5">
            <v>23031.330187112693</v>
          </cell>
          <cell r="U5">
            <v>30854.463205823966</v>
          </cell>
          <cell r="V5">
            <v>48567.909526406365</v>
          </cell>
          <cell r="W5">
            <v>119204.70047904701</v>
          </cell>
          <cell r="X5">
            <v>275220.17052695173</v>
          </cell>
        </row>
        <row r="6">
          <cell r="L6">
            <v>3351.9799163550924</v>
          </cell>
          <cell r="M6">
            <v>3828.7490927985655</v>
          </cell>
          <cell r="N6">
            <v>4848.3388704559402</v>
          </cell>
          <cell r="O6">
            <v>8568.4271495352878</v>
          </cell>
          <cell r="P6">
            <v>10613.278588731744</v>
          </cell>
          <cell r="T6">
            <v>31560.990756308958</v>
          </cell>
          <cell r="U6">
            <v>42157.089831939847</v>
          </cell>
          <cell r="V6">
            <v>66088.798815133836</v>
          </cell>
          <cell r="W6">
            <v>161357.67869664723</v>
          </cell>
          <cell r="X6">
            <v>371708.44656631193</v>
          </cell>
        </row>
        <row r="7">
          <cell r="L7">
            <v>4633.3981623392356</v>
          </cell>
          <cell r="M7">
            <v>5317.4178485010689</v>
          </cell>
          <cell r="N7">
            <v>6773.2179808691108</v>
          </cell>
          <cell r="O7">
            <v>12026.203100390187</v>
          </cell>
          <cell r="P7">
            <v>15024.65547902332</v>
          </cell>
          <cell r="T7">
            <v>40090.651325505212</v>
          </cell>
          <cell r="U7">
            <v>53459.716458055729</v>
          </cell>
          <cell r="V7">
            <v>83609.688103861321</v>
          </cell>
          <cell r="W7">
            <v>203510.65691424743</v>
          </cell>
          <cell r="X7">
            <v>468196.7226056722</v>
          </cell>
        </row>
        <row r="8">
          <cell r="L8">
            <v>6006.7882327948482</v>
          </cell>
          <cell r="M8">
            <v>6890.3194072293518</v>
          </cell>
          <cell r="N8">
            <v>8791.1622092020007</v>
          </cell>
          <cell r="O8">
            <v>15638.775498799143</v>
          </cell>
          <cell r="P8">
            <v>19574.371397395094</v>
          </cell>
          <cell r="T8">
            <v>48620.311894701474</v>
          </cell>
          <cell r="U8">
            <v>64762.343084171618</v>
          </cell>
          <cell r="V8">
            <v>101130.57739258879</v>
          </cell>
          <cell r="W8">
            <v>245663.63513184767</v>
          </cell>
          <cell r="X8">
            <v>564684.99864503252</v>
          </cell>
        </row>
        <row r="9">
          <cell r="L9">
            <v>7478.7512640200202</v>
          </cell>
          <cell r="M9">
            <v>8590.8915374402568</v>
          </cell>
          <cell r="N9">
            <v>10971.054226523374</v>
          </cell>
          <cell r="O9">
            <v>19602.187931548884</v>
          </cell>
          <cell r="P9">
            <v>24730.552218563884</v>
          </cell>
          <cell r="T9">
            <v>57149.972463897735</v>
          </cell>
          <cell r="U9">
            <v>76064.969710287492</v>
          </cell>
          <cell r="V9">
            <v>118651.46668131626</v>
          </cell>
          <cell r="W9">
            <v>287816.61334944784</v>
          </cell>
          <cell r="X9">
            <v>661173.27468439273</v>
          </cell>
        </row>
        <row r="10">
          <cell r="L10">
            <v>9056.3621787216434</v>
          </cell>
          <cell r="M10">
            <v>10443.397445751798</v>
          </cell>
          <cell r="N10">
            <v>13372.602223250004</v>
          </cell>
          <cell r="O10">
            <v>23847.860572220146</v>
          </cell>
          <cell r="P10">
            <v>29846.900469614717</v>
          </cell>
          <cell r="T10">
            <v>65679.633033093996</v>
          </cell>
          <cell r="U10">
            <v>87013.202168635311</v>
          </cell>
          <cell r="V10">
            <v>135832.72554233548</v>
          </cell>
          <cell r="W10">
            <v>329494.88970774028</v>
          </cell>
          <cell r="X10">
            <v>757273.47129472671</v>
          </cell>
        </row>
        <row r="11">
          <cell r="L11">
            <v>10747.203691306449</v>
          </cell>
          <cell r="M11">
            <v>12335.241753294831</v>
          </cell>
          <cell r="N11">
            <v>15694.426400842287</v>
          </cell>
          <cell r="O11">
            <v>27889.162916099172</v>
          </cell>
          <cell r="P11">
            <v>34995.51148943085</v>
          </cell>
          <cell r="T11">
            <v>71369.029353068268</v>
          </cell>
          <cell r="U11">
            <v>95425.932288375101</v>
          </cell>
          <cell r="V11">
            <v>149806.52551721261</v>
          </cell>
          <cell r="W11">
            <v>366417.17806893383</v>
          </cell>
          <cell r="X11">
            <v>844741.39587582729</v>
          </cell>
        </row>
        <row r="12">
          <cell r="L12">
            <v>12559.402753849572</v>
          </cell>
          <cell r="M12">
            <v>14410.136663622912</v>
          </cell>
          <cell r="N12">
            <v>18405.361766949645</v>
          </cell>
          <cell r="O12">
            <v>32952.200165292699</v>
          </cell>
          <cell r="P12">
            <v>41453.729804028262</v>
          </cell>
          <cell r="T12">
            <v>77058.42567304257</v>
          </cell>
          <cell r="U12">
            <v>103484.26824034682</v>
          </cell>
          <cell r="V12">
            <v>163440.69506438152</v>
          </cell>
          <cell r="W12">
            <v>402864.76457081962</v>
          </cell>
          <cell r="X12">
            <v>931821.24102790165</v>
          </cell>
        </row>
        <row r="13">
          <cell r="L13">
            <v>14501.669617916437</v>
          </cell>
          <cell r="M13">
            <v>16712.90990833447</v>
          </cell>
          <cell r="N13">
            <v>21406.920453879597</v>
          </cell>
          <cell r="O13">
            <v>38510.450786271111</v>
          </cell>
          <cell r="P13">
            <v>48829.553574009988</v>
          </cell>
          <cell r="T13">
            <v>82747.821993016842</v>
          </cell>
          <cell r="U13">
            <v>111542.60419231854</v>
          </cell>
          <cell r="V13">
            <v>177074.86461155038</v>
          </cell>
          <cell r="W13">
            <v>439312.35107270541</v>
          </cell>
          <cell r="X13">
            <v>1018901.0861799759</v>
          </cell>
        </row>
        <row r="14">
          <cell r="L14">
            <v>15726.076164537446</v>
          </cell>
          <cell r="M14">
            <v>19167.892841191657</v>
          </cell>
          <cell r="N14">
            <v>24667.987800292423</v>
          </cell>
          <cell r="O14">
            <v>44364.522942034891</v>
          </cell>
          <cell r="P14">
            <v>56779.072060653169</v>
          </cell>
          <cell r="T14">
            <v>88437.218312991128</v>
          </cell>
          <cell r="U14">
            <v>119600.94014429025</v>
          </cell>
          <cell r="V14">
            <v>190709.03415871927</v>
          </cell>
          <cell r="W14">
            <v>475759.9375745912</v>
          </cell>
          <cell r="X14">
            <v>1105980.9313320504</v>
          </cell>
        </row>
        <row r="15">
          <cell r="L15">
            <v>17038.362608561554</v>
          </cell>
          <cell r="M15">
            <v>20825.048291306714</v>
          </cell>
          <cell r="N15">
            <v>28123.706794598067</v>
          </cell>
          <cell r="O15">
            <v>51022.978650687284</v>
          </cell>
          <cell r="P15">
            <v>65345.523235560933</v>
          </cell>
          <cell r="T15">
            <v>94126.6146329654</v>
          </cell>
          <cell r="U15">
            <v>127659.27609626196</v>
          </cell>
          <cell r="V15">
            <v>204343.20370588815</v>
          </cell>
          <cell r="W15">
            <v>512207.52407647698</v>
          </cell>
          <cell r="X15">
            <v>1193060.7764841246</v>
          </cell>
        </row>
        <row r="16">
          <cell r="L16">
            <v>18444.836394512706</v>
          </cell>
          <cell r="M16">
            <v>22522.535670001602</v>
          </cell>
          <cell r="N16">
            <v>31563.033799916746</v>
          </cell>
          <cell r="O16">
            <v>58217.556541480983</v>
          </cell>
          <cell r="P16">
            <v>74826.695848425647</v>
          </cell>
          <cell r="T16">
            <v>99816.010952939687</v>
          </cell>
          <cell r="U16">
            <v>135717.61204823366</v>
          </cell>
          <cell r="V16">
            <v>217977.37325305704</v>
          </cell>
          <cell r="W16">
            <v>548655.11057836271</v>
          </cell>
          <cell r="X16">
            <v>1280140.6216361991</v>
          </cell>
        </row>
        <row r="17">
          <cell r="L17">
            <v>19952.257674048102</v>
          </cell>
          <cell r="M17">
            <v>24227.181037351893</v>
          </cell>
          <cell r="N17">
            <v>33754.396140102763</v>
          </cell>
          <cell r="O17">
            <v>65190.377600126143</v>
          </cell>
          <cell r="P17">
            <v>83664.921462532249</v>
          </cell>
          <cell r="T17">
            <v>105505.39801148999</v>
          </cell>
          <cell r="U17">
            <v>143762.21239122914</v>
          </cell>
          <cell r="V17">
            <v>231398.34650881623</v>
          </cell>
          <cell r="W17">
            <v>584410.77804724674</v>
          </cell>
          <cell r="X17">
            <v>1365887.188124628</v>
          </cell>
        </row>
        <row r="18">
          <cell r="L18">
            <v>21567.871798316643</v>
          </cell>
          <cell r="M18">
            <v>26100.525893686823</v>
          </cell>
          <cell r="N18">
            <v>36178.552658079228</v>
          </cell>
          <cell r="O18">
            <v>73118.515216453117</v>
          </cell>
          <cell r="P18">
            <v>94215.933727436743</v>
          </cell>
          <cell r="T18">
            <v>111194.66475055939</v>
          </cell>
          <cell r="U18">
            <v>151609.13122561533</v>
          </cell>
          <cell r="V18">
            <v>244401.79434817689</v>
          </cell>
          <cell r="W18">
            <v>617940.72378299455</v>
          </cell>
          <cell r="X18">
            <v>1444456.358661294</v>
          </cell>
        </row>
        <row r="19">
          <cell r="L19">
            <v>23299.444142406479</v>
          </cell>
          <cell r="M19">
            <v>28126.140963708571</v>
          </cell>
          <cell r="N19">
            <v>38754.105595914298</v>
          </cell>
          <cell r="O19">
            <v>79658.045062188001</v>
          </cell>
          <cell r="P19">
            <v>106274.06990245648</v>
          </cell>
          <cell r="T19">
            <v>116883.92222820481</v>
          </cell>
          <cell r="U19">
            <v>159442.3144510253</v>
          </cell>
          <cell r="V19">
            <v>257192.04589612785</v>
          </cell>
          <cell r="W19">
            <v>650778.7504857406</v>
          </cell>
          <cell r="X19">
            <v>1521692.2505343147</v>
          </cell>
        </row>
        <row r="20">
          <cell r="L20">
            <v>25155.29742926373</v>
          </cell>
          <cell r="M20">
            <v>30214.386223092777</v>
          </cell>
          <cell r="N20">
            <v>41393.097983093241</v>
          </cell>
          <cell r="O20">
            <v>84395.104267291987</v>
          </cell>
          <cell r="P20">
            <v>116732.01363545773</v>
          </cell>
          <cell r="T20">
            <v>122573.17970585023</v>
          </cell>
          <cell r="U20">
            <v>167275.49767643528</v>
          </cell>
          <cell r="V20">
            <v>269982.29744407878</v>
          </cell>
          <cell r="W20">
            <v>683616.77718848665</v>
          </cell>
          <cell r="X20">
            <v>1598928.1424073353</v>
          </cell>
        </row>
        <row r="21">
          <cell r="L21">
            <v>27144.351732478088</v>
          </cell>
          <cell r="M21">
            <v>32567.635248777504</v>
          </cell>
          <cell r="N21">
            <v>44521.732522196733</v>
          </cell>
          <cell r="O21">
            <v>89977.143341197036</v>
          </cell>
          <cell r="P21">
            <v>129678.5182875696</v>
          </cell>
          <cell r="T21">
            <v>128262.43718349564</v>
          </cell>
          <cell r="U21">
            <v>175108.68090184522</v>
          </cell>
          <cell r="V21">
            <v>282772.5489920298</v>
          </cell>
          <cell r="W21">
            <v>716454.8038912327</v>
          </cell>
          <cell r="X21">
            <v>1676164.034280356</v>
          </cell>
        </row>
        <row r="22">
          <cell r="L22">
            <v>29276.167350206852</v>
          </cell>
          <cell r="M22">
            <v>35074.898336608647</v>
          </cell>
          <cell r="N22">
            <v>47709.656421677602</v>
          </cell>
          <cell r="O22">
            <v>95580.499402156187</v>
          </cell>
          <cell r="P22">
            <v>143468.1581316232</v>
          </cell>
          <cell r="T22">
            <v>133951.69466114105</v>
          </cell>
          <cell r="U22">
            <v>182941.86412725519</v>
          </cell>
          <cell r="V22">
            <v>295562.8005399807</v>
          </cell>
          <cell r="W22">
            <v>749292.83059397875</v>
          </cell>
          <cell r="X22">
            <v>1753399.9261533767</v>
          </cell>
        </row>
        <row r="23">
          <cell r="L23">
            <v>31560.990756308958</v>
          </cell>
          <cell r="M23">
            <v>37677.85890001012</v>
          </cell>
          <cell r="N23">
            <v>50971.775536819776</v>
          </cell>
          <cell r="O23">
            <v>101504.66492547667</v>
          </cell>
          <cell r="P23">
            <v>157266.19395963172</v>
          </cell>
          <cell r="T23">
            <v>139640.9521387865</v>
          </cell>
          <cell r="U23">
            <v>190775.04735266516</v>
          </cell>
          <cell r="V23">
            <v>308353.05208793166</v>
          </cell>
          <cell r="W23">
            <v>782130.8572967248</v>
          </cell>
          <cell r="X23">
            <v>1830635.8180263974</v>
          </cell>
        </row>
        <row r="24">
          <cell r="L24">
            <v>34009.803849550975</v>
          </cell>
          <cell r="M24">
            <v>40482.974438534104</v>
          </cell>
          <cell r="N24">
            <v>54641.636173264473</v>
          </cell>
          <cell r="O24">
            <v>108100.412287677</v>
          </cell>
          <cell r="P24">
            <v>173667.51590922949</v>
          </cell>
          <cell r="T24">
            <v>145330.20961643191</v>
          </cell>
          <cell r="U24">
            <v>198608.23057807513</v>
          </cell>
          <cell r="V24">
            <v>321143.30363588262</v>
          </cell>
          <cell r="W24">
            <v>814968.88399947085</v>
          </cell>
          <cell r="X24">
            <v>1907871.7098994181</v>
          </cell>
        </row>
        <row r="25">
          <cell r="L25">
            <v>36634.376737599181</v>
          </cell>
          <cell r="M25">
            <v>43561.271213555854</v>
          </cell>
          <cell r="N25">
            <v>58641.554051869723</v>
          </cell>
          <cell r="O25">
            <v>115316.37774460955</v>
          </cell>
          <cell r="P25">
            <v>185363.73475842547</v>
          </cell>
          <cell r="T25">
            <v>151019.46709407732</v>
          </cell>
          <cell r="U25">
            <v>206441.41380348508</v>
          </cell>
          <cell r="V25">
            <v>333933.55518383358</v>
          </cell>
          <cell r="W25">
            <v>847806.9107022169</v>
          </cell>
          <cell r="X25">
            <v>1985107.6017724387</v>
          </cell>
        </row>
        <row r="26">
          <cell r="L26">
            <v>39447.324309501484</v>
          </cell>
          <cell r="M26">
            <v>46769.728312955136</v>
          </cell>
          <cell r="N26">
            <v>62697.901915471855</v>
          </cell>
          <cell r="O26">
            <v>122561.49803839554</v>
          </cell>
          <cell r="P26">
            <v>194255.8999611715</v>
          </cell>
          <cell r="T26">
            <v>156708.72457172276</v>
          </cell>
          <cell r="U26">
            <v>214274.59702889502</v>
          </cell>
          <cell r="V26">
            <v>346723.80673178454</v>
          </cell>
          <cell r="W26">
            <v>880644.93740496296</v>
          </cell>
          <cell r="X26">
            <v>2062343.4936454594</v>
          </cell>
        </row>
        <row r="27">
          <cell r="L27">
            <v>42462.166868572283</v>
          </cell>
          <cell r="M27">
            <v>50311.479744375174</v>
          </cell>
          <cell r="N27">
            <v>67313.780674291833</v>
          </cell>
          <cell r="O27">
            <v>130763.11545599645</v>
          </cell>
          <cell r="P27">
            <v>204715.41420967627</v>
          </cell>
          <cell r="T27">
            <v>162397.98204936818</v>
          </cell>
          <cell r="U27">
            <v>222107.78025430499</v>
          </cell>
          <cell r="V27">
            <v>359514.0582797355</v>
          </cell>
          <cell r="W27">
            <v>913482.96410770901</v>
          </cell>
          <cell r="X27">
            <v>2139579.3855184801</v>
          </cell>
        </row>
        <row r="28">
          <cell r="L28">
            <v>45693.395117109379</v>
          </cell>
          <cell r="M28">
            <v>54072.966570293283</v>
          </cell>
          <cell r="N28">
            <v>72125.668911170214</v>
          </cell>
          <cell r="O28">
            <v>139369.75079341503</v>
          </cell>
          <cell r="P28">
            <v>215425.57532037748</v>
          </cell>
          <cell r="T28">
            <v>168087.23952701356</v>
          </cell>
          <cell r="U28">
            <v>229940.96347971496</v>
          </cell>
          <cell r="V28">
            <v>372304.30982768646</v>
          </cell>
          <cell r="W28">
            <v>946320.99081045506</v>
          </cell>
          <cell r="X28">
            <v>2216815.2773915008</v>
          </cell>
        </row>
        <row r="29">
          <cell r="L29">
            <v>49156.539805289045</v>
          </cell>
          <cell r="M29">
            <v>58079.59664807489</v>
          </cell>
          <cell r="N29">
            <v>77252.463396304316</v>
          </cell>
          <cell r="O29">
            <v>148350.10032860559</v>
          </cell>
          <cell r="P29">
            <v>226939.46229293998</v>
          </cell>
          <cell r="T29">
            <v>173776.497004659</v>
          </cell>
          <cell r="U29">
            <v>237774.14670512491</v>
          </cell>
          <cell r="V29">
            <v>385094.56137563742</v>
          </cell>
          <cell r="W29">
            <v>979159.01751320111</v>
          </cell>
          <cell r="X29">
            <v>2294051.1692645214</v>
          </cell>
        </row>
        <row r="30">
          <cell r="L30">
            <v>52868.246379003547</v>
          </cell>
          <cell r="M30">
            <v>62368.728153745236</v>
          </cell>
          <cell r="N30">
            <v>82720.102977940507</v>
          </cell>
          <cell r="O30">
            <v>158008.53114752041</v>
          </cell>
          <cell r="P30">
            <v>239429.10662795004</v>
          </cell>
          <cell r="T30">
            <v>179465.75448230442</v>
          </cell>
          <cell r="U30">
            <v>245607.32993053485</v>
          </cell>
          <cell r="V30">
            <v>397884.81292358838</v>
          </cell>
          <cell r="W30">
            <v>1011997.0442159472</v>
          </cell>
          <cell r="X30">
            <v>2371287.0611375421</v>
          </cell>
        </row>
        <row r="31">
          <cell r="L31">
            <v>56846.354985432248</v>
          </cell>
          <cell r="M31">
            <v>66925.865677337453</v>
          </cell>
          <cell r="N31">
            <v>88432.92874273815</v>
          </cell>
          <cell r="O31">
            <v>168325.96524921531</v>
          </cell>
          <cell r="P31">
            <v>253395.86369261745</v>
          </cell>
          <cell r="T31">
            <v>185155.01195994986</v>
          </cell>
          <cell r="U31">
            <v>253440.51315594482</v>
          </cell>
          <cell r="V31">
            <v>410675.06447153934</v>
          </cell>
          <cell r="W31">
            <v>1044835.0709186932</v>
          </cell>
          <cell r="X31">
            <v>2448522.9530105628</v>
          </cell>
        </row>
        <row r="32">
          <cell r="L32">
            <v>61109.986220889768</v>
          </cell>
          <cell r="M32">
            <v>71909.142689994362</v>
          </cell>
          <cell r="N32">
            <v>95016.451060014617</v>
          </cell>
          <cell r="O32">
            <v>180461.82121345436</v>
          </cell>
          <cell r="P32">
            <v>269111.83298230742</v>
          </cell>
          <cell r="T32">
            <v>190860.14427576587</v>
          </cell>
          <cell r="U32">
            <v>261286.91816726996</v>
          </cell>
          <cell r="V32">
            <v>423465.3160194903</v>
          </cell>
          <cell r="W32">
            <v>1077928.6273239306</v>
          </cell>
          <cell r="X32">
            <v>2525758.8448835835</v>
          </cell>
        </row>
        <row r="33">
          <cell r="L33">
            <v>65679.633033093996</v>
          </cell>
          <cell r="M33">
            <v>77224.619202126982</v>
          </cell>
          <cell r="N33">
            <v>101868.20683164423</v>
          </cell>
          <cell r="O33">
            <v>192673.12621450244</v>
          </cell>
          <cell r="P33">
            <v>284936.53992411529</v>
          </cell>
          <cell r="T33">
            <v>196660.45788794043</v>
          </cell>
          <cell r="U33">
            <v>269304.29268597451</v>
          </cell>
          <cell r="V33">
            <v>436494.81454902288</v>
          </cell>
          <cell r="W33">
            <v>1111364.0995995414</v>
          </cell>
          <cell r="X33">
            <v>2603891.0859100954</v>
          </cell>
        </row>
        <row r="34">
          <cell r="L34">
            <v>68946.414422100366</v>
          </cell>
          <cell r="M34">
            <v>82976.621326828375</v>
          </cell>
          <cell r="N34">
            <v>109247.3323915014</v>
          </cell>
          <cell r="O34">
            <v>205710.63853714615</v>
          </cell>
          <cell r="P34">
            <v>302074.36877897341</v>
          </cell>
          <cell r="T34">
            <v>202460.77150011496</v>
          </cell>
          <cell r="U34">
            <v>277321.66720467905</v>
          </cell>
          <cell r="V34">
            <v>449821.09418401588</v>
          </cell>
          <cell r="W34">
            <v>1145350.286866653</v>
          </cell>
          <cell r="X34">
            <v>2685587.0469166567</v>
          </cell>
        </row>
        <row r="35">
          <cell r="L35">
            <v>72447.664022744866</v>
          </cell>
          <cell r="M35">
            <v>88592.190927420321</v>
          </cell>
          <cell r="N35">
            <v>117010.28548958738</v>
          </cell>
          <cell r="O35">
            <v>219761.63126870093</v>
          </cell>
          <cell r="P35">
            <v>320093.55226307816</v>
          </cell>
          <cell r="T35">
            <v>208388.01608498924</v>
          </cell>
          <cell r="U35">
            <v>285506.81769348821</v>
          </cell>
          <cell r="V35">
            <v>463199.49946283706</v>
          </cell>
          <cell r="W35">
            <v>1180189.4494091207</v>
          </cell>
          <cell r="X35">
            <v>2767350.8943500328</v>
          </cell>
        </row>
        <row r="36">
          <cell r="L36">
            <v>76200.210430431442</v>
          </cell>
          <cell r="M36">
            <v>93105.444599275739</v>
          </cell>
          <cell r="N36">
            <v>125127.57264337523</v>
          </cell>
          <cell r="O36">
            <v>234538.11192016784</v>
          </cell>
          <cell r="P36">
            <v>339163.99620031868</v>
          </cell>
          <cell r="T36">
            <v>214315.26066986352</v>
          </cell>
          <cell r="U36">
            <v>293706.78673684993</v>
          </cell>
          <cell r="V36">
            <v>476671.46541053487</v>
          </cell>
          <cell r="W36">
            <v>1215028.6119515884</v>
          </cell>
          <cell r="X36">
            <v>2849528.9731467473</v>
          </cell>
        </row>
        <row r="37">
          <cell r="L37">
            <v>80222.090087125791</v>
          </cell>
          <cell r="M37">
            <v>98093.047869989445</v>
          </cell>
          <cell r="N37">
            <v>134277.1711699669</v>
          </cell>
          <cell r="O37">
            <v>251090.37437911981</v>
          </cell>
          <cell r="P37">
            <v>360241.1122185922</v>
          </cell>
          <cell r="T37">
            <v>220242.5052547378</v>
          </cell>
          <cell r="U37">
            <v>301906.75578021159</v>
          </cell>
          <cell r="V37">
            <v>490143.43135823274</v>
          </cell>
          <cell r="W37">
            <v>1249867.7744940559</v>
          </cell>
          <cell r="X37">
            <v>2931707.0519434619</v>
          </cell>
        </row>
        <row r="38">
          <cell r="L38">
            <v>84532.633972685391</v>
          </cell>
          <cell r="M38">
            <v>103523.74514549437</v>
          </cell>
          <cell r="N38">
            <v>142372.47416216935</v>
          </cell>
          <cell r="O38">
            <v>268448.34019889223</v>
          </cell>
          <cell r="P38">
            <v>382381.44736431562</v>
          </cell>
          <cell r="T38">
            <v>226169.74983961208</v>
          </cell>
          <cell r="U38">
            <v>310106.72482357331</v>
          </cell>
          <cell r="V38">
            <v>503615.39730593062</v>
          </cell>
          <cell r="W38">
            <v>1284706.9370365236</v>
          </cell>
          <cell r="X38">
            <v>3013885.130740176</v>
          </cell>
        </row>
        <row r="39">
          <cell r="L39">
            <v>89152.560518326238</v>
          </cell>
          <cell r="M39">
            <v>109335.54990863096</v>
          </cell>
          <cell r="N39">
            <v>150359.62152258429</v>
          </cell>
          <cell r="O39">
            <v>286554.8936392396</v>
          </cell>
          <cell r="P39">
            <v>404401.79423212062</v>
          </cell>
          <cell r="T39">
            <v>232096.99442448636</v>
          </cell>
          <cell r="U39">
            <v>318306.69386693503</v>
          </cell>
          <cell r="V39">
            <v>517087.36325362854</v>
          </cell>
          <cell r="W39">
            <v>1319546.0995789913</v>
          </cell>
          <cell r="X39">
            <v>3096063.2095368905</v>
          </cell>
        </row>
        <row r="40">
          <cell r="L40">
            <v>94104.075188811068</v>
          </cell>
          <cell r="M40">
            <v>115437.50342372782</v>
          </cell>
          <cell r="N40">
            <v>158902.39405592703</v>
          </cell>
          <cell r="O40">
            <v>305380.95462916966</v>
          </cell>
          <cell r="P40">
            <v>429602.48382192344</v>
          </cell>
          <cell r="T40">
            <v>238024.23900936064</v>
          </cell>
          <cell r="U40">
            <v>326506.6629102967</v>
          </cell>
          <cell r="V40">
            <v>530559.32920132647</v>
          </cell>
          <cell r="W40">
            <v>1354385.262121459</v>
          </cell>
          <cell r="X40">
            <v>3178241.288333605</v>
          </cell>
        </row>
        <row r="41">
          <cell r="L41">
            <v>99410.977211995836</v>
          </cell>
          <cell r="M41">
            <v>121954.14984730988</v>
          </cell>
          <cell r="N41">
            <v>167791.16136745675</v>
          </cell>
          <cell r="O41">
            <v>325595.23906733689</v>
          </cell>
          <cell r="P41">
            <v>455738.67921687185</v>
          </cell>
          <cell r="T41">
            <v>243951.48359423492</v>
          </cell>
          <cell r="U41">
            <v>334706.63195365842</v>
          </cell>
          <cell r="V41">
            <v>544031.29514902434</v>
          </cell>
          <cell r="W41">
            <v>1389224.4246639267</v>
          </cell>
          <cell r="X41">
            <v>3260419.3671303196</v>
          </cell>
        </row>
        <row r="42">
          <cell r="L42">
            <v>105098.77396872545</v>
          </cell>
          <cell r="M42">
            <v>128844.40872083814</v>
          </cell>
          <cell r="N42">
            <v>177293.07114321354</v>
          </cell>
          <cell r="O42">
            <v>345267.62017907808</v>
          </cell>
          <cell r="P42">
            <v>484619.14708949189</v>
          </cell>
          <cell r="T42">
            <v>249878.7281791092</v>
          </cell>
          <cell r="U42">
            <v>342906.60099702014</v>
          </cell>
          <cell r="V42">
            <v>557503.26109672221</v>
          </cell>
          <cell r="W42">
            <v>1424063.5872063942</v>
          </cell>
          <cell r="X42">
            <v>3342597.4459270337</v>
          </cell>
        </row>
        <row r="43">
          <cell r="L43">
            <v>111194.66475055939</v>
          </cell>
          <cell r="M43">
            <v>136193.0538694</v>
          </cell>
          <cell r="N43">
            <v>187736.78519743646</v>
          </cell>
          <cell r="O43">
            <v>366453.62565543572</v>
          </cell>
          <cell r="P43">
            <v>516440.86062535236</v>
          </cell>
          <cell r="T43">
            <v>255805.97276398347</v>
          </cell>
          <cell r="U43">
            <v>351106.57004038186</v>
          </cell>
          <cell r="V43">
            <v>570975.22704442008</v>
          </cell>
          <cell r="W43">
            <v>1458902.7497488619</v>
          </cell>
          <cell r="X43">
            <v>3424775.5247237482</v>
          </cell>
        </row>
        <row r="44">
          <cell r="L44">
            <v>117728.0680854571</v>
          </cell>
          <cell r="M44">
            <v>144286.94550351414</v>
          </cell>
          <cell r="N44">
            <v>199189.29368187545</v>
          </cell>
          <cell r="O44">
            <v>389367.92493179109</v>
          </cell>
          <cell r="P44">
            <v>551240.41832300276</v>
          </cell>
          <cell r="T44">
            <v>261733.21734885775</v>
          </cell>
          <cell r="U44">
            <v>359306.53908374358</v>
          </cell>
          <cell r="V44">
            <v>584447.19299211795</v>
          </cell>
          <cell r="W44">
            <v>1493741.9122913296</v>
          </cell>
          <cell r="X44">
            <v>3506953.6035204628</v>
          </cell>
        </row>
        <row r="45">
          <cell r="L45">
            <v>124730.39639984665</v>
          </cell>
          <cell r="M45">
            <v>153038.26516565747</v>
          </cell>
          <cell r="N45">
            <v>211811.50273130697</v>
          </cell>
          <cell r="O45">
            <v>414607.76734107314</v>
          </cell>
          <cell r="P45">
            <v>588663.34367313969</v>
          </cell>
          <cell r="T45">
            <v>267660.46193373203</v>
          </cell>
          <cell r="U45">
            <v>367506.50812710531</v>
          </cell>
          <cell r="V45">
            <v>597919.15893981571</v>
          </cell>
          <cell r="W45">
            <v>1528581.0748337973</v>
          </cell>
          <cell r="X45">
            <v>3589131.6823171773</v>
          </cell>
        </row>
        <row r="46">
          <cell r="L46">
            <v>132235.30606317584</v>
          </cell>
          <cell r="M46">
            <v>162094.50350397083</v>
          </cell>
          <cell r="N46">
            <v>224924.38373098284</v>
          </cell>
          <cell r="O46">
            <v>440056.78055408294</v>
          </cell>
          <cell r="P46">
            <v>626380.61364181258</v>
          </cell>
          <cell r="T46">
            <v>273587.70651860634</v>
          </cell>
          <cell r="U46">
            <v>375706.47717046697</v>
          </cell>
          <cell r="V46">
            <v>611391.1248875137</v>
          </cell>
          <cell r="W46">
            <v>1563420.237376265</v>
          </cell>
          <cell r="X46">
            <v>3671309.7611138918</v>
          </cell>
        </row>
        <row r="47">
          <cell r="L47">
            <v>140278.86907906426</v>
          </cell>
          <cell r="M47">
            <v>171771.55840970713</v>
          </cell>
          <cell r="N47">
            <v>238274.6932228136</v>
          </cell>
          <cell r="O47">
            <v>467305.28448905109</v>
          </cell>
          <cell r="P47">
            <v>666359.52900459396</v>
          </cell>
          <cell r="T47">
            <v>279514.95110348059</v>
          </cell>
          <cell r="U47">
            <v>383906.44621382869</v>
          </cell>
          <cell r="V47">
            <v>624863.09083521157</v>
          </cell>
          <cell r="W47">
            <v>1598259.3999187327</v>
          </cell>
          <cell r="X47">
            <v>3753487.8399106064</v>
          </cell>
        </row>
        <row r="48">
          <cell r="L48">
            <v>148899.74646373183</v>
          </cell>
          <cell r="M48">
            <v>182160.11020518572</v>
          </cell>
          <cell r="N48">
            <v>252129.42597476879</v>
          </cell>
          <cell r="O48">
            <v>496638.23900656134</v>
          </cell>
          <cell r="P48">
            <v>709324.66893442092</v>
          </cell>
          <cell r="T48">
            <v>285442.1956883549</v>
          </cell>
          <cell r="U48">
            <v>392106.41525719041</v>
          </cell>
          <cell r="V48">
            <v>638335.05678290944</v>
          </cell>
          <cell r="W48">
            <v>1633098.5624612004</v>
          </cell>
          <cell r="X48">
            <v>3835665.9187073205</v>
          </cell>
        </row>
        <row r="49">
          <cell r="L49">
            <v>158139.3740683978</v>
          </cell>
          <cell r="M49">
            <v>193204.54620878515</v>
          </cell>
          <cell r="N49">
            <v>266878.49825077143</v>
          </cell>
          <cell r="O49">
            <v>527718.99474196602</v>
          </cell>
          <cell r="P49">
            <v>753272.6078759908</v>
          </cell>
          <cell r="T49">
            <v>291369.44027322915</v>
          </cell>
          <cell r="U49">
            <v>400306.38430055213</v>
          </cell>
          <cell r="V49">
            <v>651807.02273060731</v>
          </cell>
          <cell r="W49">
            <v>1667937.7250036681</v>
          </cell>
          <cell r="X49">
            <v>3917843.997504035</v>
          </cell>
        </row>
        <row r="50">
          <cell r="L50">
            <v>168042.16173879663</v>
          </cell>
          <cell r="M50">
            <v>205055.5776799398</v>
          </cell>
          <cell r="N50">
            <v>282731.54881384032</v>
          </cell>
          <cell r="O50">
            <v>560893.19390363805</v>
          </cell>
          <cell r="P50">
            <v>796206.61137623014</v>
          </cell>
          <cell r="T50">
            <v>297296.6848581034</v>
          </cell>
          <cell r="U50">
            <v>408506.35334391386</v>
          </cell>
          <cell r="V50">
            <v>665278.98867830518</v>
          </cell>
          <cell r="W50">
            <v>1702776.8875461356</v>
          </cell>
          <cell r="X50">
            <v>4000022.0763007491</v>
          </cell>
        </row>
        <row r="51">
          <cell r="L51">
            <v>178655.70676906168</v>
          </cell>
          <cell r="M51">
            <v>217605.37966176262</v>
          </cell>
          <cell r="N51">
            <v>299776.2635994812</v>
          </cell>
          <cell r="O51">
            <v>593950.98405621317</v>
          </cell>
          <cell r="P51">
            <v>841310.2743151118</v>
          </cell>
          <cell r="T51">
            <v>303223.92944297771</v>
          </cell>
          <cell r="U51">
            <v>416706.32238727558</v>
          </cell>
          <cell r="V51">
            <v>678750.95462600305</v>
          </cell>
          <cell r="W51">
            <v>1737616.0500886033</v>
          </cell>
          <cell r="X51">
            <v>4082200.1550974636</v>
          </cell>
        </row>
        <row r="52">
          <cell r="L52">
            <v>190031.02267593372</v>
          </cell>
          <cell r="M52">
            <v>231243.13855378734</v>
          </cell>
          <cell r="N52">
            <v>317553.92435627885</v>
          </cell>
          <cell r="O52">
            <v>626750.12164847367</v>
          </cell>
          <cell r="P52">
            <v>892414.11980283039</v>
          </cell>
          <cell r="T52">
            <v>309151.17402785202</v>
          </cell>
          <cell r="U52">
            <v>424906.29143063724</v>
          </cell>
          <cell r="V52">
            <v>692222.92057370092</v>
          </cell>
          <cell r="W52">
            <v>1772455.212631071</v>
          </cell>
          <cell r="X52">
            <v>4164378.2338941782</v>
          </cell>
        </row>
        <row r="53">
          <cell r="L53">
            <v>202460.77150011496</v>
          </cell>
          <cell r="M53">
            <v>245882.27466174675</v>
          </cell>
          <cell r="N53">
            <v>336559.39382662793</v>
          </cell>
          <cell r="O53">
            <v>663473.9316090222</v>
          </cell>
          <cell r="P53">
            <v>948227.08385455236</v>
          </cell>
          <cell r="T53">
            <v>315078.41861272627</v>
          </cell>
          <cell r="U53">
            <v>433106.26047399896</v>
          </cell>
          <cell r="V53">
            <v>705694.88652139879</v>
          </cell>
          <cell r="W53">
            <v>1807294.3751735387</v>
          </cell>
          <cell r="X53">
            <v>4246556.3126908923</v>
          </cell>
        </row>
        <row r="54">
          <cell r="L54">
            <v>216074.17524910433</v>
          </cell>
          <cell r="M54">
            <v>260711.40774225458</v>
          </cell>
          <cell r="N54">
            <v>356749.68966652756</v>
          </cell>
          <cell r="O54">
            <v>702903.98769564752</v>
          </cell>
          <cell r="P54">
            <v>1005477.6594224552</v>
          </cell>
          <cell r="T54">
            <v>321005.66319760057</v>
          </cell>
          <cell r="U54">
            <v>441306.22951736068</v>
          </cell>
          <cell r="V54">
            <v>719166.85246909666</v>
          </cell>
          <cell r="W54">
            <v>1842133.5377160064</v>
          </cell>
          <cell r="X54">
            <v>4328734.3914876068</v>
          </cell>
        </row>
        <row r="55">
          <cell r="L55">
            <v>230664.66012206342</v>
          </cell>
          <cell r="M55">
            <v>277972.32144470641</v>
          </cell>
          <cell r="N55">
            <v>380062.26944797102</v>
          </cell>
          <cell r="O55">
            <v>747009.57279136905</v>
          </cell>
          <cell r="P55">
            <v>1068551.1820132434</v>
          </cell>
          <cell r="T55">
            <v>326932.90778247482</v>
          </cell>
          <cell r="U55">
            <v>449506.19856072235</v>
          </cell>
          <cell r="V55">
            <v>732638.81841679453</v>
          </cell>
          <cell r="W55">
            <v>1876972.7002584741</v>
          </cell>
          <cell r="X55">
            <v>4410912.4702843213</v>
          </cell>
        </row>
        <row r="56">
          <cell r="L56">
            <v>246302.35461443799</v>
          </cell>
          <cell r="M56">
            <v>297217.18069448252</v>
          </cell>
          <cell r="N56">
            <v>405306.9067153121</v>
          </cell>
          <cell r="O56">
            <v>792622.34259208362</v>
          </cell>
          <cell r="P56">
            <v>1135459.396298388</v>
          </cell>
          <cell r="T56">
            <v>332860.15236734913</v>
          </cell>
          <cell r="U56">
            <v>457706.16760408407</v>
          </cell>
          <cell r="V56">
            <v>746110.7843644924</v>
          </cell>
          <cell r="W56">
            <v>1911811.8628009418</v>
          </cell>
          <cell r="X56">
            <v>4493090.5490810359</v>
          </cell>
        </row>
        <row r="57">
          <cell r="L57">
            <v>263062.42058661516</v>
          </cell>
          <cell r="M57">
            <v>317876.59517674573</v>
          </cell>
          <cell r="N57">
            <v>430546.85723958787</v>
          </cell>
          <cell r="O57">
            <v>840000.76122888306</v>
          </cell>
          <cell r="P57">
            <v>1202786.3389670113</v>
          </cell>
          <cell r="T57">
            <v>338787.39695222338</v>
          </cell>
          <cell r="U57">
            <v>465906.13664744579</v>
          </cell>
          <cell r="V57">
            <v>759582.75031219027</v>
          </cell>
          <cell r="W57">
            <v>1946651.0253434095</v>
          </cell>
          <cell r="X57">
            <v>4575268.6278777504</v>
          </cell>
        </row>
        <row r="58">
          <cell r="L58">
            <v>281025.41452595219</v>
          </cell>
          <cell r="M58">
            <v>339074.62393771962</v>
          </cell>
          <cell r="N58">
            <v>458379.31501573889</v>
          </cell>
          <cell r="O58">
            <v>889920.63455856242</v>
          </cell>
          <cell r="P58">
            <v>1275311.0814513923</v>
          </cell>
          <cell r="T58">
            <v>344714.64153709769</v>
          </cell>
          <cell r="U58">
            <v>474106.10569080745</v>
          </cell>
          <cell r="V58">
            <v>773054.71625988814</v>
          </cell>
          <cell r="W58">
            <v>1981490.1878858772</v>
          </cell>
          <cell r="X58">
            <v>4657446.706674464</v>
          </cell>
        </row>
        <row r="59">
          <cell r="L59">
            <v>300277.67473783367</v>
          </cell>
          <cell r="M59">
            <v>361563.95766727335</v>
          </cell>
          <cell r="N59">
            <v>488642.52439504786</v>
          </cell>
          <cell r="O59">
            <v>943383.18795575271</v>
          </cell>
          <cell r="P59">
            <v>1353079.0087540871</v>
          </cell>
          <cell r="T59">
            <v>350641.88612197194</v>
          </cell>
          <cell r="U59">
            <v>482306.07473416917</v>
          </cell>
          <cell r="V59">
            <v>786526.68220758613</v>
          </cell>
          <cell r="W59">
            <v>2016329.3504283449</v>
          </cell>
          <cell r="X59">
            <v>4739624.7854711786</v>
          </cell>
        </row>
        <row r="60">
          <cell r="L60">
            <v>320911.7363267719</v>
          </cell>
          <cell r="M60">
            <v>386451.12367402425</v>
          </cell>
          <cell r="N60">
            <v>521344.67212707683</v>
          </cell>
          <cell r="O60">
            <v>1000986.8548422724</v>
          </cell>
          <cell r="P60">
            <v>1430244.5659359123</v>
          </cell>
          <cell r="T60">
            <v>356569.13070684619</v>
          </cell>
          <cell r="U60">
            <v>490506.0437775309</v>
          </cell>
          <cell r="V60">
            <v>799998.648155284</v>
          </cell>
          <cell r="W60">
            <v>2051168.5129708126</v>
          </cell>
          <cell r="X60">
            <v>4821802.8642678931</v>
          </cell>
        </row>
        <row r="61">
          <cell r="L61">
            <v>343026.77596213506</v>
          </cell>
          <cell r="M61">
            <v>412278.30425887648</v>
          </cell>
          <cell r="N61">
            <v>556337.6110908431</v>
          </cell>
          <cell r="O61">
            <v>1063628.1509771484</v>
          </cell>
          <cell r="P61">
            <v>1510607.0006319527</v>
          </cell>
          <cell r="T61">
            <v>362496.3752917205</v>
          </cell>
          <cell r="U61">
            <v>498706.01282089256</v>
          </cell>
          <cell r="V61">
            <v>813470.61410298187</v>
          </cell>
          <cell r="W61">
            <v>2086007.6755132803</v>
          </cell>
          <cell r="X61">
            <v>4903980.9430646077</v>
          </cell>
        </row>
        <row r="62">
          <cell r="L62">
            <v>366729.08856625599</v>
          </cell>
          <cell r="M62">
            <v>440817.20879392774</v>
          </cell>
          <cell r="N62">
            <v>594256.38754723337</v>
          </cell>
          <cell r="O62">
            <v>1131681.7094343728</v>
          </cell>
          <cell r="P62">
            <v>1599206.7074256099</v>
          </cell>
          <cell r="T62">
            <v>368423.61987659475</v>
          </cell>
          <cell r="U62">
            <v>506905.98186425428</v>
          </cell>
          <cell r="V62">
            <v>826942.58005067974</v>
          </cell>
          <cell r="W62">
            <v>2120846.838055748</v>
          </cell>
          <cell r="X62">
            <v>4986159.0218613222</v>
          </cell>
        </row>
        <row r="63">
          <cell r="L63">
            <v>392132.59821609186</v>
          </cell>
          <cell r="M63">
            <v>470740.0183985075</v>
          </cell>
          <cell r="N63">
            <v>634527.87920609</v>
          </cell>
          <cell r="O63">
            <v>1208423.1067335366</v>
          </cell>
          <cell r="P63">
            <v>1697504.3112048719</v>
          </cell>
          <cell r="T63">
            <v>374350.86446146906</v>
          </cell>
          <cell r="U63">
            <v>515105.950907616</v>
          </cell>
          <cell r="V63">
            <v>840414.54599837761</v>
          </cell>
          <cell r="W63">
            <v>2155686.0005982155</v>
          </cell>
          <cell r="X63">
            <v>5068337.1006580368</v>
          </cell>
        </row>
        <row r="64">
          <cell r="L64">
            <v>419359.40571407066</v>
          </cell>
          <cell r="M64">
            <v>503599.80796600773</v>
          </cell>
          <cell r="N64">
            <v>678452.78549535968</v>
          </cell>
          <cell r="O64">
            <v>1292710.6435888133</v>
          </cell>
          <cell r="P64">
            <v>1799904.8510779799</v>
          </cell>
          <cell r="T64">
            <v>380278.10904634331</v>
          </cell>
          <cell r="U64">
            <v>523305.91995097767</v>
          </cell>
          <cell r="V64">
            <v>853886.5119460756</v>
          </cell>
          <cell r="W64">
            <v>2190525.1631406834</v>
          </cell>
          <cell r="X64">
            <v>5150515.1794547513</v>
          </cell>
        </row>
        <row r="65">
          <cell r="L65">
            <v>448540.37545998866</v>
          </cell>
          <cell r="M65">
            <v>538418.19758123276</v>
          </cell>
          <cell r="N65">
            <v>726018.8056215453</v>
          </cell>
          <cell r="O65">
            <v>1383875.3232681956</v>
          </cell>
          <cell r="P65">
            <v>1917457.7014228147</v>
          </cell>
          <cell r="T65">
            <v>386205.35363121761</v>
          </cell>
          <cell r="U65">
            <v>531505.88899433939</v>
          </cell>
          <cell r="V65">
            <v>867358.47789377347</v>
          </cell>
          <cell r="W65">
            <v>2225364.3256831509</v>
          </cell>
          <cell r="X65">
            <v>5232693.2582514659</v>
          </cell>
        </row>
        <row r="66">
          <cell r="L66">
            <v>479815.76444473793</v>
          </cell>
          <cell r="M66">
            <v>576360.36893851194</v>
          </cell>
          <cell r="N66">
            <v>776825.22432911792</v>
          </cell>
          <cell r="O66">
            <v>1482526.7148168012</v>
          </cell>
          <cell r="P66">
            <v>2039177.9895627568</v>
          </cell>
          <cell r="T66">
            <v>392132.59821609186</v>
          </cell>
          <cell r="U66">
            <v>539705.85803770111</v>
          </cell>
          <cell r="V66">
            <v>880830.44384147134</v>
          </cell>
          <cell r="W66">
            <v>2260203.4882256188</v>
          </cell>
          <cell r="X66">
            <v>5314871.3370481804</v>
          </cell>
        </row>
        <row r="67">
          <cell r="L67">
            <v>513335.89638909214</v>
          </cell>
          <cell r="M67">
            <v>616784.94431292021</v>
          </cell>
          <cell r="N67">
            <v>831863.44967939856</v>
          </cell>
          <cell r="O67">
            <v>1588458.1835041833</v>
          </cell>
          <cell r="P67">
            <v>2165988.598774923</v>
          </cell>
          <cell r="T67">
            <v>398059.84280096617</v>
          </cell>
          <cell r="U67">
            <v>547905.82708106283</v>
          </cell>
          <cell r="V67">
            <v>894302.40978916921</v>
          </cell>
          <cell r="W67">
            <v>2295042.6507680863</v>
          </cell>
          <cell r="X67">
            <v>5397049.415844894</v>
          </cell>
        </row>
        <row r="68">
          <cell r="L68">
            <v>549261.88426776615</v>
          </cell>
          <cell r="M68">
            <v>659832.42779441259</v>
          </cell>
          <cell r="N68">
            <v>891641.57990938867</v>
          </cell>
          <cell r="O68">
            <v>1700335.3216925128</v>
          </cell>
          <cell r="P68">
            <v>2293557.4453785233</v>
          </cell>
          <cell r="T68">
            <v>403987.08738584042</v>
          </cell>
          <cell r="U68">
            <v>556105.79612442455</v>
          </cell>
          <cell r="V68">
            <v>907774.37573686708</v>
          </cell>
          <cell r="W68">
            <v>2329881.8133105538</v>
          </cell>
          <cell r="X68">
            <v>5479227.4946416086</v>
          </cell>
        </row>
        <row r="69">
          <cell r="L69">
            <v>578193.08271131397</v>
          </cell>
          <cell r="M69">
            <v>706593.98857294978</v>
          </cell>
          <cell r="N69">
            <v>954799.36016067839</v>
          </cell>
          <cell r="O69">
            <v>1812975.3181423638</v>
          </cell>
          <cell r="P69">
            <v>2437037.9805586222</v>
          </cell>
          <cell r="T69">
            <v>409914.33197071473</v>
          </cell>
          <cell r="U69">
            <v>564305.76516778627</v>
          </cell>
          <cell r="V69">
            <v>921246.34168456495</v>
          </cell>
          <cell r="W69">
            <v>2364720.9758530217</v>
          </cell>
          <cell r="X69">
            <v>5561405.5734383231</v>
          </cell>
        </row>
        <row r="70">
          <cell r="L70">
            <v>608363.08854293334</v>
          </cell>
          <cell r="M70">
            <v>756752.16475218767</v>
          </cell>
          <cell r="N70">
            <v>1019495.24370119</v>
          </cell>
          <cell r="O70">
            <v>1933617.4907177035</v>
          </cell>
          <cell r="P70">
            <v>2587472.4826778704</v>
          </cell>
          <cell r="T70">
            <v>415841.57655558904</v>
          </cell>
          <cell r="U70">
            <v>572505.734211148</v>
          </cell>
          <cell r="V70">
            <v>934718.30763226282</v>
          </cell>
          <cell r="W70">
            <v>2399560.1383954892</v>
          </cell>
          <cell r="X70">
            <v>5643583.6522350367</v>
          </cell>
        </row>
        <row r="71">
          <cell r="L71">
            <v>640698.50015782821</v>
          </cell>
          <cell r="M71">
            <v>798698.62074769591</v>
          </cell>
          <cell r="N71">
            <v>1086291.8347718469</v>
          </cell>
          <cell r="O71">
            <v>2065550.2044772638</v>
          </cell>
          <cell r="P71">
            <v>2755779.4978033509</v>
          </cell>
          <cell r="T71">
            <v>421768.82114046329</v>
          </cell>
          <cell r="U71">
            <v>580705.70325450972</v>
          </cell>
          <cell r="V71">
            <v>948190.27357996057</v>
          </cell>
          <cell r="W71">
            <v>2434399.3009379571</v>
          </cell>
          <cell r="X71">
            <v>5725761.7310317513</v>
          </cell>
        </row>
        <row r="72">
          <cell r="L72">
            <v>675354.73622686043</v>
          </cell>
          <cell r="M72">
            <v>841761.11998430872</v>
          </cell>
          <cell r="N72">
            <v>1162321.1518883156</v>
          </cell>
          <cell r="O72">
            <v>2209174.7280686991</v>
          </cell>
          <cell r="P72">
            <v>2936634.1956873862</v>
          </cell>
          <cell r="T72">
            <v>427696.0657253376</v>
          </cell>
          <cell r="U72">
            <v>588905.67229787144</v>
          </cell>
          <cell r="V72">
            <v>961662.23952765844</v>
          </cell>
          <cell r="W72">
            <v>2469238.4634804246</v>
          </cell>
          <cell r="X72">
            <v>5807939.8098284658</v>
          </cell>
        </row>
        <row r="73">
          <cell r="L73">
            <v>712498.37035704229</v>
          </cell>
          <cell r="M73">
            <v>889838.56388145185</v>
          </cell>
          <cell r="N73">
            <v>1245802.878406188</v>
          </cell>
          <cell r="O73">
            <v>2362132.4260761165</v>
          </cell>
          <cell r="P73">
            <v>3137135.8133194884</v>
          </cell>
          <cell r="T73">
            <v>433623.31031021185</v>
          </cell>
          <cell r="U73">
            <v>597105.64134123316</v>
          </cell>
          <cell r="V73">
            <v>975134.20547535643</v>
          </cell>
          <cell r="W73">
            <v>2504077.6260228921</v>
          </cell>
          <cell r="X73">
            <v>5890117.8886251803</v>
          </cell>
        </row>
        <row r="74">
          <cell r="L74">
            <v>752307.9317199284</v>
          </cell>
          <cell r="M74">
            <v>941823.5683095007</v>
          </cell>
          <cell r="N74">
            <v>1320572.1026993566</v>
          </cell>
          <cell r="O74">
            <v>2525432.6795643969</v>
          </cell>
          <cell r="P74">
            <v>3352995.1112255133</v>
          </cell>
          <cell r="T74">
            <v>439550.55489508616</v>
          </cell>
          <cell r="U74">
            <v>605305.61038459488</v>
          </cell>
          <cell r="V74">
            <v>988606.1714230543</v>
          </cell>
          <cell r="W74">
            <v>2538916.78856536</v>
          </cell>
          <cell r="X74">
            <v>5972295.9674218949</v>
          </cell>
        </row>
        <row r="75">
          <cell r="L75">
            <v>794974.76314387983</v>
          </cell>
          <cell r="M75">
            <v>996931.87662420981</v>
          </cell>
          <cell r="N75">
            <v>1398313.4510641582</v>
          </cell>
          <cell r="O75">
            <v>2698719.929154498</v>
          </cell>
          <cell r="P75">
            <v>3580665.6498166975</v>
          </cell>
          <cell r="T75">
            <v>445477.79947996041</v>
          </cell>
          <cell r="U75">
            <v>613505.5794279566</v>
          </cell>
          <cell r="V75">
            <v>1002078.1373707522</v>
          </cell>
          <cell r="W75">
            <v>2573755.9511078275</v>
          </cell>
          <cell r="X75">
            <v>6054474.0462186094</v>
          </cell>
        </row>
        <row r="76">
          <cell r="L76">
            <v>840703.94079458085</v>
          </cell>
          <cell r="M76">
            <v>1053882.5115484819</v>
          </cell>
          <cell r="N76">
            <v>1482149.0736799857</v>
          </cell>
          <cell r="O76">
            <v>2885748.0618788595</v>
          </cell>
          <cell r="P76">
            <v>3825614.4364031143</v>
          </cell>
          <cell r="T76">
            <v>451405.04406483471</v>
          </cell>
          <cell r="U76">
            <v>621705.54847131821</v>
          </cell>
          <cell r="V76">
            <v>1015550.10331845</v>
          </cell>
          <cell r="W76">
            <v>2608595.1136502954</v>
          </cell>
          <cell r="X76">
            <v>6136652.125015324</v>
          </cell>
        </row>
        <row r="77">
          <cell r="L77">
            <v>889715.25986420969</v>
          </cell>
          <cell r="M77">
            <v>1116722.1855716594</v>
          </cell>
          <cell r="N77">
            <v>1575901.0191297359</v>
          </cell>
          <cell r="O77">
            <v>3091811.3126886017</v>
          </cell>
          <cell r="P77">
            <v>4096141.9052127399</v>
          </cell>
          <cell r="T77">
            <v>457332.28864970896</v>
          </cell>
          <cell r="U77">
            <v>629905.51751467993</v>
          </cell>
          <cell r="V77">
            <v>1029022.0692661479</v>
          </cell>
          <cell r="W77">
            <v>2643434.2761927629</v>
          </cell>
          <cell r="X77">
            <v>6218830.2038120385</v>
          </cell>
        </row>
        <row r="78">
          <cell r="L78">
            <v>942235.66947868746</v>
          </cell>
          <cell r="M78">
            <v>1184984.7647291548</v>
          </cell>
          <cell r="N78">
            <v>1676078.8728202805</v>
          </cell>
          <cell r="O78">
            <v>3306015.4898633086</v>
          </cell>
          <cell r="P78">
            <v>4390824.7863592003</v>
          </cell>
          <cell r="T78">
            <v>463259.53323458321</v>
          </cell>
          <cell r="U78">
            <v>638105.48655804165</v>
          </cell>
          <cell r="V78">
            <v>1042494.0352138458</v>
          </cell>
          <cell r="W78">
            <v>2678273.4387352308</v>
          </cell>
          <cell r="X78">
            <v>6301008.2826087531</v>
          </cell>
        </row>
        <row r="79">
          <cell r="L79">
            <v>992741.84678232833</v>
          </cell>
          <cell r="M79">
            <v>1257326.3321354499</v>
          </cell>
          <cell r="N79">
            <v>1781532.1387018331</v>
          </cell>
          <cell r="O79">
            <v>3529278.8456289577</v>
          </cell>
          <cell r="P79">
            <v>4712060.6303917561</v>
          </cell>
          <cell r="T79">
            <v>469186.77781945752</v>
          </cell>
          <cell r="U79">
            <v>646305.45560140337</v>
          </cell>
          <cell r="V79">
            <v>1055966.0011615437</v>
          </cell>
          <cell r="W79">
            <v>2713112.6012776983</v>
          </cell>
          <cell r="X79">
            <v>6383186.3614054676</v>
          </cell>
        </row>
        <row r="80">
          <cell r="L80">
            <v>1046873.0273105236</v>
          </cell>
          <cell r="M80">
            <v>1335651.5004051947</v>
          </cell>
          <cell r="N80">
            <v>1897133.2691686742</v>
          </cell>
          <cell r="O80">
            <v>3770826.6917057256</v>
          </cell>
          <cell r="P80">
            <v>5030178.8351574987</v>
          </cell>
          <cell r="T80">
            <v>475114.02240433177</v>
          </cell>
          <cell r="U80">
            <v>654505.42464476509</v>
          </cell>
          <cell r="V80">
            <v>1069437.9671092415</v>
          </cell>
          <cell r="W80">
            <v>2747951.7638201662</v>
          </cell>
          <cell r="X80">
            <v>6465364.4402021822</v>
          </cell>
        </row>
        <row r="81">
          <cell r="L81">
            <v>1104889.3900964044</v>
          </cell>
          <cell r="M81">
            <v>1413024.9283677761</v>
          </cell>
          <cell r="N81">
            <v>2020657.7774502486</v>
          </cell>
          <cell r="O81">
            <v>4024296.7740012375</v>
          </cell>
          <cell r="P81">
            <v>5368443.6286368724</v>
          </cell>
          <cell r="T81">
            <v>481041.26698920608</v>
          </cell>
          <cell r="U81">
            <v>662705.39368812682</v>
          </cell>
          <cell r="V81">
            <v>1082909.9330569394</v>
          </cell>
          <cell r="W81">
            <v>2782790.9263626337</v>
          </cell>
          <cell r="X81">
            <v>6547542.5189988967</v>
          </cell>
        </row>
        <row r="82">
          <cell r="L82">
            <v>1167069.7881231895</v>
          </cell>
          <cell r="M82">
            <v>1496624.7608805022</v>
          </cell>
          <cell r="N82">
            <v>2153433.9115108359</v>
          </cell>
          <cell r="O82">
            <v>4284286.1605098322</v>
          </cell>
          <cell r="P82">
            <v>5735794.5310839284</v>
          </cell>
          <cell r="T82">
            <v>486968.51157408033</v>
          </cell>
          <cell r="U82">
            <v>670905.36273148854</v>
          </cell>
          <cell r="V82">
            <v>1096381.8990046373</v>
          </cell>
          <cell r="W82">
            <v>2817630.0889051012</v>
          </cell>
          <cell r="X82">
            <v>6629720.5977956103</v>
          </cell>
        </row>
        <row r="83">
          <cell r="L83">
            <v>1233713.0886182424</v>
          </cell>
          <cell r="M83">
            <v>1586003.1105398117</v>
          </cell>
          <cell r="N83">
            <v>2287161.4573655371</v>
          </cell>
          <cell r="O83">
            <v>4561256.7228277707</v>
          </cell>
          <cell r="P83">
            <v>6118326.4134436566</v>
          </cell>
          <cell r="T83">
            <v>492895.75615895464</v>
          </cell>
          <cell r="U83">
            <v>679105.33177485014</v>
          </cell>
          <cell r="V83">
            <v>1109853.8649523351</v>
          </cell>
          <cell r="W83">
            <v>2852469.2514475691</v>
          </cell>
          <cell r="X83">
            <v>6711898.6765923249</v>
          </cell>
        </row>
        <row r="84">
          <cell r="L84">
            <v>1305139.6095446711</v>
          </cell>
          <cell r="M84">
            <v>1676977.6403088388</v>
          </cell>
          <cell r="N84">
            <v>2422925.2904371223</v>
          </cell>
          <cell r="O84">
            <v>4861612.8844266506</v>
          </cell>
          <cell r="P84">
            <v>6535784.2350349613</v>
          </cell>
          <cell r="T84">
            <v>498823.00074382889</v>
          </cell>
          <cell r="U84">
            <v>687305.30081821186</v>
          </cell>
          <cell r="V84">
            <v>1123325.830900033</v>
          </cell>
          <cell r="W84">
            <v>2887308.4139900366</v>
          </cell>
          <cell r="X84">
            <v>6794076.7553890394</v>
          </cell>
        </row>
        <row r="85">
          <cell r="L85">
            <v>1381692.6591949102</v>
          </cell>
          <cell r="M85">
            <v>1776992.0580115258</v>
          </cell>
          <cell r="N85">
            <v>2573716.085641453</v>
          </cell>
          <cell r="O85">
            <v>5190486.0776572078</v>
          </cell>
          <cell r="P85">
            <v>6977413.1895274259</v>
          </cell>
          <cell r="T85">
            <v>504750.2453287032</v>
          </cell>
          <cell r="U85">
            <v>695505.26986157359</v>
          </cell>
          <cell r="V85">
            <v>1136797.7968477311</v>
          </cell>
          <cell r="W85">
            <v>2922147.5765325045</v>
          </cell>
          <cell r="X85">
            <v>6876254.8341857539</v>
          </cell>
        </row>
        <row r="86">
          <cell r="L86">
            <v>1463740.1862862627</v>
          </cell>
          <cell r="M86">
            <v>1886516.5674247157</v>
          </cell>
          <cell r="N86">
            <v>2740721.148298745</v>
          </cell>
          <cell r="O86">
            <v>5542755.7713506911</v>
          </cell>
          <cell r="P86">
            <v>7467419.7834469248</v>
          </cell>
          <cell r="T86">
            <v>510677.4899135775</v>
          </cell>
          <cell r="U86">
            <v>703705.23890493531</v>
          </cell>
          <cell r="V86">
            <v>1150269.762795429</v>
          </cell>
          <cell r="W86">
            <v>2956986.739074972</v>
          </cell>
          <cell r="X86">
            <v>6958432.9129824676</v>
          </cell>
        </row>
        <row r="87">
          <cell r="L87">
            <v>1551676.5484894984</v>
          </cell>
          <cell r="M87">
            <v>2003969.6105418983</v>
          </cell>
          <cell r="N87">
            <v>2913662.2726687724</v>
          </cell>
          <cell r="O87">
            <v>5915678.7140376261</v>
          </cell>
          <cell r="P87">
            <v>7984760.1342338435</v>
          </cell>
          <cell r="T87">
            <v>516604.73449845175</v>
          </cell>
          <cell r="U87">
            <v>711905.20794829691</v>
          </cell>
          <cell r="V87">
            <v>1163738.2419318217</v>
          </cell>
          <cell r="W87">
            <v>2991825.9016174399</v>
          </cell>
          <cell r="X87">
            <v>7040610.9917791821</v>
          </cell>
        </row>
        <row r="88">
          <cell r="L88">
            <v>1645558.0719424491</v>
          </cell>
          <cell r="M88">
            <v>2125839.3510513669</v>
          </cell>
          <cell r="N88">
            <v>3096842.2973454497</v>
          </cell>
          <cell r="O88">
            <v>6324496.3497360647</v>
          </cell>
          <cell r="P88">
            <v>8534526.4962922726</v>
          </cell>
          <cell r="T88">
            <v>522531.97908332606</v>
          </cell>
          <cell r="U88">
            <v>720105.17699165863</v>
          </cell>
          <cell r="V88">
            <v>1177177.1408877485</v>
          </cell>
          <cell r="W88">
            <v>3026665.0641599074</v>
          </cell>
          <cell r="X88">
            <v>7122789.0705758967</v>
          </cell>
        </row>
        <row r="89">
          <cell r="L89">
            <v>1737405.689927869</v>
          </cell>
          <cell r="M89">
            <v>2258543.9832172454</v>
          </cell>
          <cell r="N89">
            <v>3298362.0284952996</v>
          </cell>
          <cell r="O89">
            <v>6768470.4817987308</v>
          </cell>
          <cell r="P89">
            <v>9046497.4465792254</v>
          </cell>
          <cell r="T89">
            <v>528459.22366820031</v>
          </cell>
          <cell r="U89">
            <v>728305.14603502036</v>
          </cell>
          <cell r="V89">
            <v>1190616.039843675</v>
          </cell>
          <cell r="W89">
            <v>3061504.2267023749</v>
          </cell>
          <cell r="X89">
            <v>7204967.1493726112</v>
          </cell>
        </row>
        <row r="90">
          <cell r="L90">
            <v>1835845.5294818119</v>
          </cell>
          <cell r="M90">
            <v>2403177.7931655813</v>
          </cell>
          <cell r="N90">
            <v>3520310.9434052585</v>
          </cell>
          <cell r="O90">
            <v>7192076.8263135627</v>
          </cell>
          <cell r="P90">
            <v>9589640.8807141967</v>
          </cell>
          <cell r="T90">
            <v>534386.46825307456</v>
          </cell>
          <cell r="U90">
            <v>736505.11507838208</v>
          </cell>
          <cell r="V90">
            <v>1204054.9387996017</v>
          </cell>
          <cell r="W90">
            <v>3096203.5681584352</v>
          </cell>
          <cell r="X90">
            <v>7287145.2281693257</v>
          </cell>
        </row>
        <row r="91">
          <cell r="L91">
            <v>1941350.7371720613</v>
          </cell>
          <cell r="M91">
            <v>2551336.9765501898</v>
          </cell>
          <cell r="N91">
            <v>3745927.4891351936</v>
          </cell>
          <cell r="O91">
            <v>7623394.8001260012</v>
          </cell>
          <cell r="P91">
            <v>10183549.4144447</v>
          </cell>
          <cell r="T91">
            <v>540313.71283794893</v>
          </cell>
          <cell r="U91">
            <v>744705.0841217438</v>
          </cell>
          <cell r="V91">
            <v>1217493.8377555285</v>
          </cell>
          <cell r="W91">
            <v>3129967.892379933</v>
          </cell>
          <cell r="X91">
            <v>7369323.3069660403</v>
          </cell>
        </row>
        <row r="92">
          <cell r="L92">
            <v>2054428.4189338493</v>
          </cell>
          <cell r="M92">
            <v>2701739.1780132162</v>
          </cell>
          <cell r="N92">
            <v>3962659.5637297323</v>
          </cell>
          <cell r="O92">
            <v>8082875.40785194</v>
          </cell>
          <cell r="P92">
            <v>10776901.948630381</v>
          </cell>
          <cell r="T92">
            <v>546240.95742282318</v>
          </cell>
          <cell r="U92">
            <v>752905.05316510552</v>
          </cell>
          <cell r="V92">
            <v>1230932.736711455</v>
          </cell>
          <cell r="W92">
            <v>3163732.2166014304</v>
          </cell>
          <cell r="X92">
            <v>7451501.3857627539</v>
          </cell>
        </row>
        <row r="93">
          <cell r="L93">
            <v>2175622.077451258</v>
          </cell>
          <cell r="M93">
            <v>2848441.8314843313</v>
          </cell>
          <cell r="N93">
            <v>4199464.0832919627</v>
          </cell>
          <cell r="O93">
            <v>8551110.6743539069</v>
          </cell>
          <cell r="P93">
            <v>11404611.365267668</v>
          </cell>
          <cell r="T93">
            <v>551445.60852529679</v>
          </cell>
          <cell r="U93">
            <v>760251.90975823638</v>
          </cell>
          <cell r="V93">
            <v>1244371.6356673818</v>
          </cell>
          <cell r="W93">
            <v>3197496.5408229283</v>
          </cell>
          <cell r="X93">
            <v>7532032.7742521195</v>
          </cell>
        </row>
        <row r="94">
          <cell r="L94">
            <v>2305514.2244779021</v>
          </cell>
          <cell r="M94">
            <v>3023881.3246313361</v>
          </cell>
          <cell r="N94">
            <v>4459162.4194747172</v>
          </cell>
          <cell r="O94">
            <v>9120586.7557984497</v>
          </cell>
          <cell r="P94">
            <v>12156023.231311075</v>
          </cell>
          <cell r="T94">
            <v>555899.1710530516</v>
          </cell>
          <cell r="U94">
            <v>766844.77455969201</v>
          </cell>
          <cell r="V94">
            <v>1256116.7542591169</v>
          </cell>
          <cell r="W94">
            <v>3231260.8650444262</v>
          </cell>
          <cell r="X94">
            <v>7612168.5575901335</v>
          </cell>
        </row>
        <row r="95">
          <cell r="L95">
            <v>2444729.1806529197</v>
          </cell>
          <cell r="M95">
            <v>3205701.1598805604</v>
          </cell>
          <cell r="N95">
            <v>4741387.7960959515</v>
          </cell>
          <cell r="O95">
            <v>9729541.8240975179</v>
          </cell>
          <cell r="P95">
            <v>12934776.450145163</v>
          </cell>
          <cell r="T95">
            <v>560352.73358080641</v>
          </cell>
          <cell r="U95">
            <v>773437.63936114754</v>
          </cell>
          <cell r="V95">
            <v>1267659.9840889198</v>
          </cell>
          <cell r="W95">
            <v>3265025.189265924</v>
          </cell>
          <cell r="X95">
            <v>7692304.3409281475</v>
          </cell>
        </row>
        <row r="96">
          <cell r="L96">
            <v>2593936.0762694604</v>
          </cell>
          <cell r="M96">
            <v>3406431.2041925588</v>
          </cell>
          <cell r="N96">
            <v>5043466.9514683168</v>
          </cell>
          <cell r="O96">
            <v>10370600.950609375</v>
          </cell>
          <cell r="P96">
            <v>13789484.105817867</v>
          </cell>
          <cell r="T96">
            <v>564806.29610856122</v>
          </cell>
          <cell r="U96">
            <v>780030.50416260317</v>
          </cell>
          <cell r="V96">
            <v>1279203.2139187227</v>
          </cell>
          <cell r="W96">
            <v>3298789.5134874214</v>
          </cell>
          <cell r="X96">
            <v>7772440.1242661616</v>
          </cell>
        </row>
        <row r="97">
          <cell r="L97">
            <v>2753852.0674186898</v>
          </cell>
          <cell r="M97">
            <v>3617786.9077585824</v>
          </cell>
          <cell r="N97">
            <v>5364655.4935809486</v>
          </cell>
          <cell r="O97">
            <v>11051007.937921636</v>
          </cell>
          <cell r="P97">
            <v>14691146.630442608</v>
          </cell>
          <cell r="T97">
            <v>569259.85863631603</v>
          </cell>
          <cell r="U97">
            <v>786623.3689640587</v>
          </cell>
          <cell r="V97">
            <v>1290746.4437485256</v>
          </cell>
          <cell r="W97">
            <v>3331731.0881233783</v>
          </cell>
          <cell r="X97">
            <v>7852575.9076041756</v>
          </cell>
        </row>
        <row r="98">
          <cell r="L98">
            <v>2924415.7793038557</v>
          </cell>
          <cell r="M98">
            <v>3850859.4388750191</v>
          </cell>
          <cell r="N98">
            <v>5702162.1321197227</v>
          </cell>
          <cell r="O98">
            <v>11779764.946705725</v>
          </cell>
          <cell r="P98">
            <v>15736860.379284777</v>
          </cell>
          <cell r="T98">
            <v>573713.42116407095</v>
          </cell>
          <cell r="U98">
            <v>793216.23376551433</v>
          </cell>
          <cell r="V98">
            <v>1302289.6735783287</v>
          </cell>
          <cell r="W98">
            <v>3364448.6409361614</v>
          </cell>
          <cell r="X98">
            <v>7932711.6909421897</v>
          </cell>
        </row>
        <row r="99">
          <cell r="L99">
            <v>3094094.087705594</v>
          </cell>
          <cell r="M99">
            <v>4089613.7788059195</v>
          </cell>
          <cell r="N99">
            <v>6061972.1504050065</v>
          </cell>
          <cell r="O99">
            <v>12583123.27707411</v>
          </cell>
          <cell r="P99">
            <v>16846751.769342024</v>
          </cell>
          <cell r="T99">
            <v>578166.98369182576</v>
          </cell>
          <cell r="U99">
            <v>799784.45764375571</v>
          </cell>
          <cell r="V99">
            <v>1313832.9034081316</v>
          </cell>
          <cell r="W99">
            <v>3397166.1937489449</v>
          </cell>
          <cell r="X99">
            <v>8012745.313123839</v>
          </cell>
        </row>
        <row r="100">
          <cell r="L100">
            <v>3275950.7958186241</v>
          </cell>
          <cell r="M100">
            <v>4349508.970539622</v>
          </cell>
          <cell r="N100">
            <v>6478000.5649687108</v>
          </cell>
          <cell r="O100">
            <v>13504406.381960735</v>
          </cell>
          <cell r="P100">
            <v>18149026.922231399</v>
          </cell>
          <cell r="T100">
            <v>582500.9365602762</v>
          </cell>
          <cell r="U100">
            <v>806231.03021630389</v>
          </cell>
          <cell r="V100">
            <v>1325376.1332379344</v>
          </cell>
          <cell r="W100">
            <v>3429883.746561728</v>
          </cell>
          <cell r="X100">
            <v>8092589.6212179</v>
          </cell>
        </row>
        <row r="101">
          <cell r="L101">
            <v>3470859.9895583829</v>
          </cell>
          <cell r="M101">
            <v>4630628.0284939269</v>
          </cell>
          <cell r="N101">
            <v>6939906.1318451175</v>
          </cell>
          <cell r="O101">
            <v>14521154.317098457</v>
          </cell>
          <cell r="P101">
            <v>19532609.287606977</v>
          </cell>
          <cell r="T101">
            <v>586834.18435350177</v>
          </cell>
          <cell r="U101">
            <v>812677.60278885195</v>
          </cell>
          <cell r="V101">
            <v>1336919.3630677373</v>
          </cell>
          <cell r="W101">
            <v>3462601.299374511</v>
          </cell>
          <cell r="X101">
            <v>8172433.9293119609</v>
          </cell>
        </row>
        <row r="102">
          <cell r="L102">
            <v>3679758.4910129989</v>
          </cell>
          <cell r="M102">
            <v>4926679.7539730156</v>
          </cell>
          <cell r="N102">
            <v>7422931.6089484841</v>
          </cell>
          <cell r="O102">
            <v>15580706.157435667</v>
          </cell>
          <cell r="P102">
            <v>20864889.123261806</v>
          </cell>
          <cell r="T102">
            <v>591167.43214672734</v>
          </cell>
          <cell r="U102">
            <v>819124.1753614</v>
          </cell>
          <cell r="V102">
            <v>1348462.5928975402</v>
          </cell>
          <cell r="W102">
            <v>3495318.852187294</v>
          </cell>
          <cell r="X102">
            <v>8252278.2374060228</v>
          </cell>
        </row>
        <row r="103">
          <cell r="L103">
            <v>3903650.3612356558</v>
          </cell>
          <cell r="M103">
            <v>5237009.3448348707</v>
          </cell>
          <cell r="N103">
            <v>7931039.5859523583</v>
          </cell>
          <cell r="O103">
            <v>16619830.654701956</v>
          </cell>
          <cell r="P103">
            <v>22225262.886818055</v>
          </cell>
          <cell r="T103">
            <v>595500.6799399528</v>
          </cell>
          <cell r="U103">
            <v>825570.74793394818</v>
          </cell>
          <cell r="V103">
            <v>1360005.8227273431</v>
          </cell>
          <cell r="W103">
            <v>3528036.4050000776</v>
          </cell>
          <cell r="X103">
            <v>8332122.5455000838</v>
          </cell>
        </row>
        <row r="104">
          <cell r="L104">
            <v>4143611.7262179158</v>
          </cell>
          <cell r="M104">
            <v>5573158.002972086</v>
          </cell>
          <cell r="N104">
            <v>8443453.8395632785</v>
          </cell>
          <cell r="O104">
            <v>17688858.289318532</v>
          </cell>
          <cell r="P104">
            <v>23701751.606441565</v>
          </cell>
          <cell r="T104">
            <v>599833.92773317837</v>
          </cell>
          <cell r="U104">
            <v>832017.32050649624</v>
          </cell>
          <cell r="V104">
            <v>1371549.0525571459</v>
          </cell>
          <cell r="W104">
            <v>3560753.9578128606</v>
          </cell>
          <cell r="X104">
            <v>8411966.8535941448</v>
          </cell>
        </row>
        <row r="105">
          <cell r="L105">
            <v>4400795.949239891</v>
          </cell>
          <cell r="M105">
            <v>5916418.6852669548</v>
          </cell>
          <cell r="N105">
            <v>8955778.0341024622</v>
          </cell>
          <cell r="O105">
            <v>18828374.381195396</v>
          </cell>
          <cell r="P105">
            <v>25296583.581661798</v>
          </cell>
          <cell r="T105">
            <v>604167.17552640394</v>
          </cell>
          <cell r="U105">
            <v>838463.8930790443</v>
          </cell>
          <cell r="V105">
            <v>1383092.2823869488</v>
          </cell>
          <cell r="W105">
            <v>3593471.5106256437</v>
          </cell>
          <cell r="X105">
            <v>8491811.1616882067</v>
          </cell>
        </row>
        <row r="106">
          <cell r="L106">
            <v>4676439.174457863</v>
          </cell>
          <cell r="M106">
            <v>6280769.3738048393</v>
          </cell>
          <cell r="N106">
            <v>9522328.9439811669</v>
          </cell>
          <cell r="O106">
            <v>20126728.43345426</v>
          </cell>
          <cell r="P106">
            <v>27060383.174256839</v>
          </cell>
          <cell r="T106">
            <v>608500.42331962939</v>
          </cell>
          <cell r="U106">
            <v>844910.46565159247</v>
          </cell>
          <cell r="V106">
            <v>1394635.5122167517</v>
          </cell>
          <cell r="W106">
            <v>3626189.0634384272</v>
          </cell>
          <cell r="X106">
            <v>8571655.4697822686</v>
          </cell>
        </row>
        <row r="107">
          <cell r="L107">
            <v>4971866.2683743965</v>
          </cell>
          <cell r="M107">
            <v>6688630.3175444501</v>
          </cell>
          <cell r="N107">
            <v>10177418.247611826</v>
          </cell>
          <cell r="O107">
            <v>21585506.202110097</v>
          </cell>
          <cell r="P107">
            <v>29013239.344368137</v>
          </cell>
          <cell r="T107">
            <v>612833.67111285497</v>
          </cell>
          <cell r="U107">
            <v>851357.03822414053</v>
          </cell>
          <cell r="V107">
            <v>1406178.7420465546</v>
          </cell>
          <cell r="W107">
            <v>3658906.6162512102</v>
          </cell>
          <cell r="X107">
            <v>8651499.7778763305</v>
          </cell>
        </row>
        <row r="108">
          <cell r="L108">
            <v>5287142.595091057</v>
          </cell>
          <cell r="M108">
            <v>7131970.0587444119</v>
          </cell>
          <cell r="N108">
            <v>10872117.294617573</v>
          </cell>
          <cell r="O108">
            <v>23120605.596151121</v>
          </cell>
          <cell r="P108">
            <v>31050396.275423549</v>
          </cell>
          <cell r="T108">
            <v>617166.91890608054</v>
          </cell>
          <cell r="U108">
            <v>857803.61079668859</v>
          </cell>
          <cell r="V108">
            <v>1417721.9718763574</v>
          </cell>
          <cell r="W108">
            <v>3691624.1690639937</v>
          </cell>
          <cell r="X108">
            <v>8731344.0859703906</v>
          </cell>
        </row>
        <row r="109">
          <cell r="L109">
            <v>5606820.490469682</v>
          </cell>
          <cell r="M109">
            <v>7604407.5095479935</v>
          </cell>
          <cell r="N109">
            <v>11604917.14280984</v>
          </cell>
          <cell r="O109">
            <v>24712319.533483163</v>
          </cell>
          <cell r="P109">
            <v>33111734.537100207</v>
          </cell>
          <cell r="T109">
            <v>621500.16669930599</v>
          </cell>
          <cell r="U109">
            <v>864250.18336923665</v>
          </cell>
          <cell r="V109">
            <v>1429265.2017061603</v>
          </cell>
          <cell r="W109">
            <v>3724341.7218767768</v>
          </cell>
          <cell r="X109">
            <v>8811188.3940644525</v>
          </cell>
        </row>
        <row r="110">
          <cell r="L110">
            <v>5949442.7752959486</v>
          </cell>
          <cell r="M110">
            <v>8102342.2474621274</v>
          </cell>
          <cell r="N110">
            <v>12393835.147102714</v>
          </cell>
          <cell r="O110">
            <v>26331518.106822722</v>
          </cell>
          <cell r="P110">
            <v>35286092.833120786</v>
          </cell>
          <cell r="T110">
            <v>625833.41449253156</v>
          </cell>
          <cell r="U110">
            <v>870696.75594178482</v>
          </cell>
          <cell r="V110">
            <v>1440808.4315359632</v>
          </cell>
          <cell r="W110">
            <v>3757059.2746895598</v>
          </cell>
          <cell r="X110">
            <v>8891032.7021585144</v>
          </cell>
        </row>
        <row r="111">
          <cell r="L111">
            <v>6316656.2478462998</v>
          </cell>
          <cell r="M111">
            <v>8622684.6952408925</v>
          </cell>
          <cell r="N111">
            <v>13177641.50473636</v>
          </cell>
          <cell r="O111">
            <v>28070981.554587901</v>
          </cell>
          <cell r="P111">
            <v>37717385.674777366</v>
          </cell>
          <cell r="T111">
            <v>630166.66228575713</v>
          </cell>
          <cell r="U111">
            <v>877143.32851433288</v>
          </cell>
          <cell r="V111">
            <v>1452351.6613657663</v>
          </cell>
          <cell r="W111">
            <v>3789776.8275023433</v>
          </cell>
          <cell r="X111">
            <v>8970877.0102525763</v>
          </cell>
        </row>
        <row r="112">
          <cell r="L112">
            <v>6710225.9028115589</v>
          </cell>
          <cell r="M112">
            <v>9148596.7668882236</v>
          </cell>
          <cell r="N112">
            <v>14033212.904790752</v>
          </cell>
          <cell r="O112">
            <v>29952388.502311274</v>
          </cell>
          <cell r="P112">
            <v>40349203.087457478</v>
          </cell>
          <cell r="T112">
            <v>634499.91007898259</v>
          </cell>
          <cell r="U112">
            <v>883589.90108688094</v>
          </cell>
          <cell r="V112">
            <v>1463894.8911955692</v>
          </cell>
          <cell r="W112">
            <v>3822494.3803151264</v>
          </cell>
          <cell r="X112">
            <v>9050721.3183466382</v>
          </cell>
        </row>
        <row r="113">
          <cell r="L113">
            <v>7132043.4146628883</v>
          </cell>
          <cell r="M113">
            <v>9739330.1893099211</v>
          </cell>
          <cell r="N113">
            <v>15014383.306518577</v>
          </cell>
          <cell r="O113">
            <v>32129809.575409979</v>
          </cell>
          <cell r="P113">
            <v>43296594.349445909</v>
          </cell>
          <cell r="T113">
            <v>638833.15787220816</v>
          </cell>
          <cell r="U113">
            <v>890036.473659429</v>
          </cell>
          <cell r="V113">
            <v>1475438.1210253721</v>
          </cell>
          <cell r="W113">
            <v>3855211.9331279094</v>
          </cell>
          <cell r="X113">
            <v>9130565.6264406983</v>
          </cell>
        </row>
        <row r="114">
          <cell r="L114">
            <v>7584136.2298982274</v>
          </cell>
          <cell r="M114">
            <v>10385792.914284958</v>
          </cell>
          <cell r="N114">
            <v>16058278.641152065</v>
          </cell>
          <cell r="O114">
            <v>34483227.38008634</v>
          </cell>
          <cell r="P114">
            <v>46531517.273902252</v>
          </cell>
          <cell r="T114">
            <v>643166.40566543373</v>
          </cell>
          <cell r="U114">
            <v>896483.04623197718</v>
          </cell>
          <cell r="V114">
            <v>1486981.3508551749</v>
          </cell>
          <cell r="W114">
            <v>3887929.4859406929</v>
          </cell>
          <cell r="X114">
            <v>9210409.9345347602</v>
          </cell>
        </row>
        <row r="115">
          <cell r="L115">
            <v>8068677.311870791</v>
          </cell>
          <cell r="M115">
            <v>11072468.383451544</v>
          </cell>
          <cell r="N115">
            <v>17149810.063459232</v>
          </cell>
          <cell r="O115">
            <v>36946723.548383601</v>
          </cell>
          <cell r="P115">
            <v>49678009.1177627</v>
          </cell>
          <cell r="T115">
            <v>647499.65345865919</v>
          </cell>
          <cell r="U115">
            <v>902929.61880452523</v>
          </cell>
          <cell r="V115">
            <v>1498524.5806849778</v>
          </cell>
          <cell r="W115">
            <v>3920647.038753476</v>
          </cell>
          <cell r="X115">
            <v>9290254.2426288221</v>
          </cell>
        </row>
        <row r="116">
          <cell r="L116">
            <v>8587995.585037617</v>
          </cell>
          <cell r="M116">
            <v>11806389.860534446</v>
          </cell>
          <cell r="N116">
            <v>18325582.508544412</v>
          </cell>
          <cell r="O116">
            <v>39464001.96036721</v>
          </cell>
          <cell r="P116">
            <v>53019874.50672397</v>
          </cell>
          <cell r="T116">
            <v>651832.90125188476</v>
          </cell>
          <cell r="U116">
            <v>909376.19137707329</v>
          </cell>
          <cell r="V116">
            <v>1510067.8105147807</v>
          </cell>
          <cell r="W116">
            <v>3953364.591566259</v>
          </cell>
          <cell r="X116">
            <v>9370098.550722884</v>
          </cell>
        </row>
        <row r="117">
          <cell r="L117">
            <v>9144587.1288279872</v>
          </cell>
          <cell r="M117">
            <v>12590618.587584667</v>
          </cell>
          <cell r="N117">
            <v>19524749.479385361</v>
          </cell>
          <cell r="O117">
            <v>42080201.852823667</v>
          </cell>
          <cell r="P117">
            <v>56588778.122578196</v>
          </cell>
          <cell r="T117">
            <v>656166.14904511033</v>
          </cell>
          <cell r="U117">
            <v>915822.76394962147</v>
          </cell>
          <cell r="V117">
            <v>1521611.0403445836</v>
          </cell>
          <cell r="W117">
            <v>3986082.1443790421</v>
          </cell>
          <cell r="X117">
            <v>9449942.8588169459</v>
          </cell>
        </row>
        <row r="118">
          <cell r="L118">
            <v>9738971.0387969632</v>
          </cell>
          <cell r="M118">
            <v>13393215.900042122</v>
          </cell>
          <cell r="N118">
            <v>20763350.619827822</v>
          </cell>
          <cell r="O118">
            <v>44827332.863771528</v>
          </cell>
          <cell r="P118">
            <v>60339192.218955062</v>
          </cell>
          <cell r="T118">
            <v>660499.3968383359</v>
          </cell>
          <cell r="U118">
            <v>922269.33652216953</v>
          </cell>
          <cell r="V118">
            <v>1533154.2701743864</v>
          </cell>
          <cell r="W118">
            <v>4018799.6971918256</v>
          </cell>
          <cell r="X118">
            <v>9529787.1669110078</v>
          </cell>
        </row>
        <row r="119">
          <cell r="L119">
            <v>10349049.764023628</v>
          </cell>
          <cell r="M119">
            <v>14272888.305495575</v>
          </cell>
          <cell r="N119">
            <v>22155916.972318336</v>
          </cell>
          <cell r="O119">
            <v>48000821.939325437</v>
          </cell>
          <cell r="P119">
            <v>64604279.535831437</v>
          </cell>
          <cell r="T119">
            <v>664832.64463156136</v>
          </cell>
          <cell r="U119">
            <v>928715.90909471759</v>
          </cell>
          <cell r="V119">
            <v>1544697.5000041893</v>
          </cell>
          <cell r="W119">
            <v>4051517.2500046086</v>
          </cell>
          <cell r="X119">
            <v>9609631.4750050679</v>
          </cell>
        </row>
        <row r="120">
          <cell r="L120">
            <v>11002915.951779539</v>
          </cell>
          <cell r="M120">
            <v>15234777.531176174</v>
          </cell>
          <cell r="N120">
            <v>23696642.935575712</v>
          </cell>
          <cell r="O120">
            <v>51384953.577316478</v>
          </cell>
          <cell r="P120">
            <v>69279630.502757639</v>
          </cell>
          <cell r="T120">
            <v>669165.89242478693</v>
          </cell>
          <cell r="U120">
            <v>935162.48166726576</v>
          </cell>
          <cell r="V120">
            <v>1556240.7298339922</v>
          </cell>
          <cell r="W120">
            <v>4084234.8028173917</v>
          </cell>
          <cell r="X120">
            <v>9689475.7830991298</v>
          </cell>
        </row>
        <row r="121">
          <cell r="L121">
            <v>11703712.379866134</v>
          </cell>
          <cell r="M121">
            <v>16242644.206902737</v>
          </cell>
          <cell r="N121">
            <v>25335337.988974229</v>
          </cell>
          <cell r="O121">
            <v>55090923.652445495</v>
          </cell>
          <cell r="P121">
            <v>74214311.418471232</v>
          </cell>
          <cell r="T121">
            <v>673499.1402180125</v>
          </cell>
          <cell r="U121">
            <v>941609.05423981382</v>
          </cell>
          <cell r="V121">
            <v>1567783.9596637951</v>
          </cell>
          <cell r="W121">
            <v>4116952.3556301747</v>
          </cell>
          <cell r="X121">
            <v>9769320.0911931917</v>
          </cell>
        </row>
        <row r="122">
          <cell r="L122">
            <v>12454807.394129533</v>
          </cell>
          <cell r="M122">
            <v>17321760.706106771</v>
          </cell>
          <cell r="N122">
            <v>27123048.88173325</v>
          </cell>
          <cell r="O122">
            <v>58998871.31937407</v>
          </cell>
          <cell r="P122">
            <v>79235998.496226966</v>
          </cell>
          <cell r="T122">
            <v>677832.38801123807</v>
          </cell>
          <cell r="U122">
            <v>948055.62681236188</v>
          </cell>
          <cell r="V122">
            <v>1579327.189493598</v>
          </cell>
          <cell r="W122">
            <v>4149669.9084429578</v>
          </cell>
          <cell r="X122">
            <v>9849164.3992872536</v>
          </cell>
        </row>
        <row r="123">
          <cell r="L123">
            <v>13259811.098260373</v>
          </cell>
          <cell r="M123">
            <v>18479137.137995131</v>
          </cell>
          <cell r="N123">
            <v>29001056.440831129</v>
          </cell>
          <cell r="O123">
            <v>62884764.049579173</v>
          </cell>
          <cell r="P123">
            <v>84536815.829425484</v>
          </cell>
          <cell r="T123">
            <v>682165.63580446353</v>
          </cell>
          <cell r="U123">
            <v>954502.19938491005</v>
          </cell>
          <cell r="V123">
            <v>1590870.4193234011</v>
          </cell>
          <cell r="W123">
            <v>4182387.4612557408</v>
          </cell>
          <cell r="X123">
            <v>9929008.7073813137</v>
          </cell>
        </row>
        <row r="124">
          <cell r="L124">
            <v>14122592.705591226</v>
          </cell>
          <cell r="M124">
            <v>19683826.532139763</v>
          </cell>
          <cell r="N124">
            <v>30856562.752762023</v>
          </cell>
          <cell r="O124">
            <v>67030390.757503167</v>
          </cell>
          <cell r="P124">
            <v>90435571.876954556</v>
          </cell>
          <cell r="T124">
            <v>686498.8835976891</v>
          </cell>
          <cell r="U124">
            <v>960948.77195745811</v>
          </cell>
          <cell r="V124">
            <v>1602413.6491532039</v>
          </cell>
          <cell r="W124">
            <v>4215105.0140685244</v>
          </cell>
          <cell r="X124">
            <v>10008853.015475376</v>
          </cell>
        </row>
        <row r="125">
          <cell r="L125">
            <v>15047299.13629283</v>
          </cell>
          <cell r="M125">
            <v>20950190.263734274</v>
          </cell>
          <cell r="N125">
            <v>32875151.059766777</v>
          </cell>
          <cell r="O125">
            <v>71657461.993985146</v>
          </cell>
          <cell r="P125">
            <v>96750300.922906265</v>
          </cell>
          <cell r="T125">
            <v>690832.13139091467</v>
          </cell>
          <cell r="U125">
            <v>967395.34453000617</v>
          </cell>
          <cell r="V125">
            <v>1613956.8789830068</v>
          </cell>
          <cell r="W125">
            <v>4247822.5668813074</v>
          </cell>
          <cell r="X125">
            <v>10088697.323569437</v>
          </cell>
        </row>
        <row r="126">
          <cell r="L126">
            <v>16038374.949355489</v>
          </cell>
          <cell r="M126">
            <v>22355931.115644921</v>
          </cell>
          <cell r="N126">
            <v>35201165.934915461</v>
          </cell>
          <cell r="O126">
            <v>76984930.008975729</v>
          </cell>
          <cell r="P126">
            <v>103983932.53081658</v>
          </cell>
          <cell r="T126">
            <v>695165.37918414013</v>
          </cell>
          <cell r="U126">
            <v>973841.91710255435</v>
          </cell>
          <cell r="V126">
            <v>1625500.1088128097</v>
          </cell>
          <cell r="W126">
            <v>4280540.1196940904</v>
          </cell>
          <cell r="X126">
            <v>10168541.631663498</v>
          </cell>
        </row>
        <row r="127">
          <cell r="L127">
            <v>17100583.7051576</v>
          </cell>
          <cell r="M127">
            <v>23905003.391709842</v>
          </cell>
          <cell r="N127">
            <v>37678183.260454133</v>
          </cell>
          <cell r="O127">
            <v>82613223.116949111</v>
          </cell>
          <cell r="P127">
            <v>111762251.23281986</v>
          </cell>
          <cell r="T127">
            <v>699498.6269773657</v>
          </cell>
          <cell r="U127">
            <v>980288.48967510241</v>
          </cell>
          <cell r="V127">
            <v>1637043.3386426126</v>
          </cell>
          <cell r="W127">
            <v>4313257.6725068735</v>
          </cell>
          <cell r="X127">
            <v>10248385.939757559</v>
          </cell>
        </row>
        <row r="128">
          <cell r="L128">
            <v>18235680.063363619</v>
          </cell>
          <cell r="M128">
            <v>25511451.247479346</v>
          </cell>
          <cell r="N128">
            <v>40325778.235202461</v>
          </cell>
          <cell r="O128">
            <v>88586810.051572904</v>
          </cell>
          <cell r="P128">
            <v>119109399.86009653</v>
          </cell>
          <cell r="T128">
            <v>703831.87477059127</v>
          </cell>
          <cell r="U128">
            <v>986735.06224765046</v>
          </cell>
          <cell r="V128">
            <v>1648586.5684724154</v>
          </cell>
          <cell r="W128">
            <v>4345975.2253196565</v>
          </cell>
          <cell r="X128">
            <v>10328230.247851621</v>
          </cell>
        </row>
        <row r="129">
          <cell r="L129">
            <v>19411777.729560923</v>
          </cell>
          <cell r="M129">
            <v>27281130.976422139</v>
          </cell>
          <cell r="N129">
            <v>43142627.215919189</v>
          </cell>
          <cell r="O129">
            <v>94473379.994099244</v>
          </cell>
          <cell r="P129">
            <v>126934513.79283579</v>
          </cell>
          <cell r="T129">
            <v>708165.12256381672</v>
          </cell>
          <cell r="U129">
            <v>993181.63482019852</v>
          </cell>
          <cell r="V129">
            <v>1660129.7983022186</v>
          </cell>
          <cell r="W129">
            <v>4378692.7781324396</v>
          </cell>
          <cell r="X129">
            <v>10408074.555945683</v>
          </cell>
        </row>
        <row r="130">
          <cell r="L130">
            <v>20672287.997542065</v>
          </cell>
          <cell r="M130">
            <v>29141266.209874645</v>
          </cell>
          <cell r="N130">
            <v>45927905.740344137</v>
          </cell>
          <cell r="O130">
            <v>100538270.95431761</v>
          </cell>
          <cell r="P130">
            <v>135483651.49213481</v>
          </cell>
          <cell r="T130">
            <v>712498.37035704229</v>
          </cell>
          <cell r="U130">
            <v>999628.2073927467</v>
          </cell>
          <cell r="V130">
            <v>1671673.0281320214</v>
          </cell>
          <cell r="W130">
            <v>4411410.3309452236</v>
          </cell>
          <cell r="X130">
            <v>10487918.864039745</v>
          </cell>
        </row>
        <row r="131">
          <cell r="L131">
            <v>22023269.452018794</v>
          </cell>
          <cell r="M131">
            <v>30962739.884104647</v>
          </cell>
          <cell r="N131">
            <v>48856360.431765094</v>
          </cell>
          <cell r="O131">
            <v>107193738.10418305</v>
          </cell>
          <cell r="P131">
            <v>144779719.39877108</v>
          </cell>
          <cell r="T131">
            <v>716831.61815026787</v>
          </cell>
          <cell r="U131">
            <v>1006074.7799652948</v>
          </cell>
          <cell r="V131">
            <v>1683216.2579618243</v>
          </cell>
          <cell r="W131">
            <v>4444127.8837580066</v>
          </cell>
          <cell r="X131">
            <v>10567763.172133807</v>
          </cell>
        </row>
        <row r="132">
          <cell r="L132">
            <v>23471215.52330564</v>
          </cell>
          <cell r="M132">
            <v>33038915.597263657</v>
          </cell>
          <cell r="N132">
            <v>52337714.341107279</v>
          </cell>
          <cell r="O132">
            <v>115144235.24571466</v>
          </cell>
          <cell r="P132">
            <v>155434396.11675525</v>
          </cell>
          <cell r="T132">
            <v>721164.86594349344</v>
          </cell>
          <cell r="U132">
            <v>1012521.3525378428</v>
          </cell>
          <cell r="V132">
            <v>1694759.4877916272</v>
          </cell>
          <cell r="W132">
            <v>4476845.4365707897</v>
          </cell>
          <cell r="X132">
            <v>10647607.480227869</v>
          </cell>
        </row>
        <row r="133">
          <cell r="L133">
            <v>25023085.69769454</v>
          </cell>
          <cell r="M133">
            <v>35303354.416100398</v>
          </cell>
          <cell r="N133">
            <v>56107158.657668903</v>
          </cell>
          <cell r="O133">
            <v>123616631.71920326</v>
          </cell>
          <cell r="P133">
            <v>167071151.25383592</v>
          </cell>
          <cell r="T133">
            <v>725498.11373671889</v>
          </cell>
          <cell r="U133">
            <v>1018967.925110391</v>
          </cell>
          <cell r="V133">
            <v>1706302.7176214301</v>
          </cell>
          <cell r="W133">
            <v>4509562.9893835727</v>
          </cell>
          <cell r="X133">
            <v>10727451.788321929</v>
          </cell>
        </row>
        <row r="134">
          <cell r="L134">
            <v>26686338.96790614</v>
          </cell>
          <cell r="M134">
            <v>37707897.868109673</v>
          </cell>
          <cell r="N134">
            <v>60054266.543630913</v>
          </cell>
          <cell r="O134">
            <v>132666532.38131481</v>
          </cell>
          <cell r="P134">
            <v>178831133.91022751</v>
          </cell>
          <cell r="T134">
            <v>729831.36152994446</v>
          </cell>
          <cell r="U134">
            <v>1025414.4976829391</v>
          </cell>
          <cell r="V134">
            <v>1717845.9474512329</v>
          </cell>
          <cell r="W134">
            <v>4542280.5421963558</v>
          </cell>
          <cell r="X134">
            <v>10807296.096415991</v>
          </cell>
        </row>
        <row r="135">
          <cell r="L135">
            <v>28468969.684395615</v>
          </cell>
          <cell r="M135">
            <v>40295248.84361539</v>
          </cell>
          <cell r="N135">
            <v>64340727.828569002</v>
          </cell>
          <cell r="O135">
            <v>141922838.84265536</v>
          </cell>
          <cell r="P135">
            <v>190984974.41441336</v>
          </cell>
          <cell r="T135">
            <v>734164.60932317004</v>
          </cell>
          <cell r="U135">
            <v>1031861.0702554871</v>
          </cell>
          <cell r="V135">
            <v>1729389.1772810358</v>
          </cell>
          <cell r="W135">
            <v>4574998.0950091397</v>
          </cell>
          <cell r="X135">
            <v>10887140.404510053</v>
          </cell>
        </row>
        <row r="136">
          <cell r="L136">
            <v>30379545.97983114</v>
          </cell>
          <cell r="M136">
            <v>43070244.94542972</v>
          </cell>
          <cell r="N136">
            <v>68630932.667530671</v>
          </cell>
          <cell r="O136">
            <v>151272974.37649736</v>
          </cell>
          <cell r="P136">
            <v>203811662.32802075</v>
          </cell>
          <cell r="T136">
            <v>738497.85711639561</v>
          </cell>
          <cell r="U136">
            <v>1038307.6428280352</v>
          </cell>
          <cell r="V136">
            <v>1740932.4071108387</v>
          </cell>
          <cell r="W136">
            <v>4607715.6478219228</v>
          </cell>
          <cell r="X136">
            <v>10966984.712604115</v>
          </cell>
        </row>
        <row r="137">
          <cell r="L137">
            <v>32427250.951429788</v>
          </cell>
          <cell r="M137">
            <v>45891121.638941728</v>
          </cell>
          <cell r="N137">
            <v>73069970.162524119</v>
          </cell>
          <cell r="O137">
            <v>161376226.21735916</v>
          </cell>
          <cell r="P137">
            <v>217839731.54167435</v>
          </cell>
          <cell r="T137">
            <v>742831.10490962106</v>
          </cell>
          <cell r="U137">
            <v>1044754.2154005833</v>
          </cell>
          <cell r="V137">
            <v>1752475.6369406418</v>
          </cell>
          <cell r="W137">
            <v>4640433.2006347058</v>
          </cell>
          <cell r="X137">
            <v>11046829.020698177</v>
          </cell>
        </row>
        <row r="138">
          <cell r="L138">
            <v>34616821.97570309</v>
          </cell>
          <cell r="M138">
            <v>48983250.919365264</v>
          </cell>
          <cell r="N138">
            <v>78052016.801077932</v>
          </cell>
          <cell r="O138">
            <v>172909770.65865353</v>
          </cell>
          <cell r="P138">
            <v>233721425.98623991</v>
          </cell>
          <cell r="T138">
            <v>747164.35270284663</v>
          </cell>
          <cell r="U138">
            <v>1051200.7879731313</v>
          </cell>
          <cell r="V138">
            <v>1764018.8667704447</v>
          </cell>
          <cell r="W138">
            <v>4673150.7534474889</v>
          </cell>
          <cell r="X138">
            <v>11126673.328792239</v>
          </cell>
        </row>
        <row r="139">
          <cell r="L139">
            <v>36902938.696316682</v>
          </cell>
          <cell r="M139">
            <v>52388516.334771439</v>
          </cell>
          <cell r="N139">
            <v>83770658.696275473</v>
          </cell>
          <cell r="O139">
            <v>185783394.27809614</v>
          </cell>
          <cell r="P139">
            <v>251228762.91278711</v>
          </cell>
          <cell r="T139">
            <v>751497.60049607221</v>
          </cell>
          <cell r="U139">
            <v>1057647.3605456795</v>
          </cell>
          <cell r="V139">
            <v>1775562.0966002475</v>
          </cell>
          <cell r="W139">
            <v>4705868.3062602719</v>
          </cell>
          <cell r="X139">
            <v>11206517.636886299</v>
          </cell>
        </row>
        <row r="140">
          <cell r="L140">
            <v>39353137.929730825</v>
          </cell>
          <cell r="M140">
            <v>56066256.975797266</v>
          </cell>
          <cell r="N140">
            <v>89712667.710442379</v>
          </cell>
          <cell r="O140">
            <v>199306774.64980674</v>
          </cell>
          <cell r="P140">
            <v>269433923.08411831</v>
          </cell>
          <cell r="T140">
            <v>755830.84828929778</v>
          </cell>
          <cell r="U140">
            <v>1064093.9331182276</v>
          </cell>
          <cell r="V140">
            <v>1787105.3264300504</v>
          </cell>
          <cell r="W140">
            <v>4738585.859073055</v>
          </cell>
          <cell r="X140">
            <v>11286361.944980361</v>
          </cell>
        </row>
        <row r="141">
          <cell r="L141">
            <v>41979196.446030945</v>
          </cell>
          <cell r="M141">
            <v>59894873.109987818</v>
          </cell>
          <cell r="N141">
            <v>96059922.881508112</v>
          </cell>
          <cell r="O141">
            <v>213564343.30262405</v>
          </cell>
          <cell r="P141">
            <v>287525614.78077847</v>
          </cell>
          <cell r="T141">
            <v>760164.09608252323</v>
          </cell>
          <cell r="U141">
            <v>1070540.5056907756</v>
          </cell>
          <cell r="V141">
            <v>1798648.5562598533</v>
          </cell>
          <cell r="W141">
            <v>4771303.411885839</v>
          </cell>
          <cell r="X141">
            <v>11366206.253074422</v>
          </cell>
        </row>
        <row r="142">
          <cell r="L142">
            <v>44793736.274868831</v>
          </cell>
          <cell r="M142">
            <v>64004089.500927396</v>
          </cell>
          <cell r="N142">
            <v>102808270.82699633</v>
          </cell>
          <cell r="O142">
            <v>227821747.38144231</v>
          </cell>
          <cell r="P142">
            <v>306955081.46726733</v>
          </cell>
          <cell r="T142">
            <v>764497.3438757488</v>
          </cell>
          <cell r="U142">
            <v>1076987.0782633238</v>
          </cell>
          <cell r="V142">
            <v>1810191.7860896562</v>
          </cell>
          <cell r="W142">
            <v>4804020.964698622</v>
          </cell>
          <cell r="X142">
            <v>11446050.561168484</v>
          </cell>
        </row>
        <row r="143">
          <cell r="L143">
            <v>47810285.372668676</v>
          </cell>
          <cell r="M143">
            <v>68348647.109153748</v>
          </cell>
          <cell r="N143">
            <v>109564168.77379413</v>
          </cell>
          <cell r="O143">
            <v>242937778.72647399</v>
          </cell>
          <cell r="P143">
            <v>328084604.91583538</v>
          </cell>
          <cell r="T143">
            <v>768830.59166897438</v>
          </cell>
          <cell r="U143">
            <v>1083433.6508358717</v>
          </cell>
          <cell r="V143">
            <v>1821735.0159194591</v>
          </cell>
          <cell r="W143">
            <v>4836738.5175114051</v>
          </cell>
          <cell r="X143">
            <v>11525894.869262544</v>
          </cell>
        </row>
        <row r="144">
          <cell r="L144">
            <v>51043342.644128293</v>
          </cell>
          <cell r="M144">
            <v>72854131.819895953</v>
          </cell>
          <cell r="N144">
            <v>116848362.97970985</v>
          </cell>
          <cell r="O144">
            <v>259925805.97412655</v>
          </cell>
          <cell r="P144">
            <v>351222185.41022617</v>
          </cell>
          <cell r="T144">
            <v>773163.83946219983</v>
          </cell>
          <cell r="U144">
            <v>1089880.2234084199</v>
          </cell>
          <cell r="V144">
            <v>1833278.2457492619</v>
          </cell>
          <cell r="W144">
            <v>4869456.0703241881</v>
          </cell>
          <cell r="X144">
            <v>11605739.177356606</v>
          </cell>
        </row>
        <row r="145">
          <cell r="L145">
            <v>54508447.630538821</v>
          </cell>
          <cell r="M145">
            <v>77864714.830096498</v>
          </cell>
          <cell r="N145">
            <v>125302379.05516258</v>
          </cell>
          <cell r="O145">
            <v>279038624.92162037</v>
          </cell>
          <cell r="P145">
            <v>377172082.82340437</v>
          </cell>
          <cell r="T145">
            <v>777497.0872554254</v>
          </cell>
          <cell r="U145">
            <v>1096326.795980968</v>
          </cell>
          <cell r="V145">
            <v>1844821.4755790648</v>
          </cell>
          <cell r="W145">
            <v>4902173.6231369711</v>
          </cell>
          <cell r="X145">
            <v>11685583.485450668</v>
          </cell>
        </row>
        <row r="146">
          <cell r="L146">
            <v>58222255.199875817</v>
          </cell>
          <cell r="M146">
            <v>83329810.424338534</v>
          </cell>
          <cell r="N146">
            <v>134229939.51039585</v>
          </cell>
          <cell r="O146">
            <v>299506925.71393383</v>
          </cell>
          <cell r="P146">
            <v>405361383.65829158</v>
          </cell>
          <cell r="T146">
            <v>781830.33504865097</v>
          </cell>
          <cell r="U146">
            <v>1102773.368553516</v>
          </cell>
          <cell r="V146">
            <v>1856364.7054088677</v>
          </cell>
          <cell r="W146">
            <v>4934891.1759497542</v>
          </cell>
          <cell r="X146">
            <v>11765427.793544728</v>
          </cell>
        </row>
        <row r="147">
          <cell r="L147">
            <v>62202615.597657517</v>
          </cell>
          <cell r="M147">
            <v>89092269.498039722</v>
          </cell>
          <cell r="N147">
            <v>143769184.16262266</v>
          </cell>
          <cell r="O147">
            <v>321355978.4037751</v>
          </cell>
          <cell r="P147">
            <v>433477699.94335592</v>
          </cell>
          <cell r="T147">
            <v>786163.58284187643</v>
          </cell>
          <cell r="U147">
            <v>1109219.9411260642</v>
          </cell>
          <cell r="V147">
            <v>1867907.9352386706</v>
          </cell>
          <cell r="W147">
            <v>4967608.7287625382</v>
          </cell>
          <cell r="X147">
            <v>11845272.10163879</v>
          </cell>
        </row>
        <row r="148">
          <cell r="L148">
            <v>66460953.909228235</v>
          </cell>
          <cell r="M148">
            <v>95399115.097684681</v>
          </cell>
          <cell r="N148">
            <v>154025854.6475544</v>
          </cell>
          <cell r="O148">
            <v>343601530.79847765</v>
          </cell>
          <cell r="P148">
            <v>462985035.44815344</v>
          </cell>
          <cell r="T148">
            <v>790496.830635102</v>
          </cell>
          <cell r="U148">
            <v>1115666.5136986121</v>
          </cell>
          <cell r="V148">
            <v>1879451.1650684737</v>
          </cell>
          <cell r="W148">
            <v>5000326.2815753212</v>
          </cell>
          <cell r="X148">
            <v>11925116.409732852</v>
          </cell>
        </row>
        <row r="149">
          <cell r="L149">
            <v>70934204.323786035</v>
          </cell>
          <cell r="M149">
            <v>102004466.54795414</v>
          </cell>
          <cell r="N149">
            <v>164314324.18176514</v>
          </cell>
          <cell r="O149">
            <v>366371545.85117048</v>
          </cell>
          <cell r="P149">
            <v>493893104.34400183</v>
          </cell>
          <cell r="T149">
            <v>794830.07842832757</v>
          </cell>
          <cell r="U149">
            <v>1122113.0862711603</v>
          </cell>
          <cell r="V149">
            <v>1890994.3948982765</v>
          </cell>
          <cell r="W149">
            <v>5033043.8343881043</v>
          </cell>
          <cell r="X149">
            <v>12004960.717826912</v>
          </cell>
        </row>
        <row r="150">
          <cell r="L150">
            <v>75728515.409388557</v>
          </cell>
          <cell r="M150">
            <v>108756699.70273985</v>
          </cell>
          <cell r="N150">
            <v>175072890.13131616</v>
          </cell>
          <cell r="O150">
            <v>390364381.12920755</v>
          </cell>
          <cell r="P150">
            <v>527280604.8819595</v>
          </cell>
          <cell r="T150">
            <v>799163.32622155303</v>
          </cell>
          <cell r="U150">
            <v>1128559.6588437085</v>
          </cell>
          <cell r="V150">
            <v>1902537.6247280794</v>
          </cell>
          <cell r="W150">
            <v>5065761.3872008873</v>
          </cell>
          <cell r="X150">
            <v>12084805.025920974</v>
          </cell>
        </row>
        <row r="151">
          <cell r="L151">
            <v>80866930.802081034</v>
          </cell>
          <cell r="M151">
            <v>116275792.76869337</v>
          </cell>
          <cell r="N151">
            <v>187507737.75645947</v>
          </cell>
          <cell r="O151">
            <v>418989061.5143469</v>
          </cell>
          <cell r="P151">
            <v>565145693.10666561</v>
          </cell>
          <cell r="T151">
            <v>803496.5740147786</v>
          </cell>
          <cell r="U151">
            <v>1135006.2314162564</v>
          </cell>
          <cell r="V151">
            <v>1914080.8545578823</v>
          </cell>
          <cell r="W151">
            <v>5098478.9400136704</v>
          </cell>
          <cell r="X151">
            <v>12164649.334015036</v>
          </cell>
        </row>
        <row r="152">
          <cell r="L152">
            <v>86374148.059456855</v>
          </cell>
          <cell r="M152">
            <v>124322990.40684396</v>
          </cell>
          <cell r="N152">
            <v>200901824.47019178</v>
          </cell>
          <cell r="O152">
            <v>449075840.52126032</v>
          </cell>
          <cell r="P152">
            <v>605981757.8834312</v>
          </cell>
          <cell r="T152">
            <v>807829.82180800417</v>
          </cell>
          <cell r="U152">
            <v>1141452.8039888046</v>
          </cell>
          <cell r="V152">
            <v>1925624.0843876852</v>
          </cell>
          <cell r="W152">
            <v>5131196.4928264534</v>
          </cell>
          <cell r="X152">
            <v>12244493.642109098</v>
          </cell>
        </row>
        <row r="153">
          <cell r="L153">
            <v>92276637.36833404</v>
          </cell>
          <cell r="M153">
            <v>132919399.23072517</v>
          </cell>
          <cell r="N153">
            <v>215112207.14432383</v>
          </cell>
          <cell r="O153">
            <v>481342203.03059143</v>
          </cell>
          <cell r="P153">
            <v>651563703.70137095</v>
          </cell>
          <cell r="T153">
            <v>812163.06960122974</v>
          </cell>
          <cell r="U153">
            <v>1147899.3765613528</v>
          </cell>
          <cell r="V153">
            <v>1937167.314217488</v>
          </cell>
          <cell r="W153">
            <v>5163914.0456392374</v>
          </cell>
          <cell r="X153">
            <v>12324337.950203158</v>
          </cell>
        </row>
        <row r="154">
          <cell r="L154">
            <v>98602768.772492707</v>
          </cell>
          <cell r="M154">
            <v>142197965.99100167</v>
          </cell>
          <cell r="N154">
            <v>230440197.66468024</v>
          </cell>
          <cell r="O154">
            <v>518095965.48027289</v>
          </cell>
          <cell r="P154">
            <v>709034303.99197984</v>
          </cell>
          <cell r="T154">
            <v>816496.31739445531</v>
          </cell>
          <cell r="U154">
            <v>1154345.9491339007</v>
          </cell>
          <cell r="V154">
            <v>1948710.5440472909</v>
          </cell>
          <cell r="W154">
            <v>5196631.5984520204</v>
          </cell>
          <cell r="X154">
            <v>12404182.25829722</v>
          </cell>
        </row>
        <row r="155">
          <cell r="L155">
            <v>105382948.53198764</v>
          </cell>
          <cell r="M155">
            <v>152042403.29731771</v>
          </cell>
          <cell r="N155">
            <v>247950656.43083337</v>
          </cell>
          <cell r="O155">
            <v>562504054.91756916</v>
          </cell>
          <cell r="P155">
            <v>1098419216.0039763</v>
          </cell>
          <cell r="T155">
            <v>820829.56518768077</v>
          </cell>
          <cell r="U155">
            <v>1160792.5217064489</v>
          </cell>
          <cell r="V155">
            <v>1960253.773877094</v>
          </cell>
          <cell r="W155">
            <v>5229349.1512648035</v>
          </cell>
          <cell r="X155">
            <v>12484026.566391282</v>
          </cell>
        </row>
        <row r="156">
          <cell r="L156">
            <v>112649765.26944001</v>
          </cell>
          <cell r="M156">
            <v>163807280.17162213</v>
          </cell>
          <cell r="N156">
            <v>268278110.71782511</v>
          </cell>
          <cell r="O156">
            <v>744522404.74258518</v>
          </cell>
          <cell r="P156">
            <v>1880536848.1282055</v>
          </cell>
          <cell r="T156">
            <v>825162.81298090634</v>
          </cell>
          <cell r="U156">
            <v>1167239.094278997</v>
          </cell>
          <cell r="V156">
            <v>1971797.0037068969</v>
          </cell>
          <cell r="W156">
            <v>5262066.7040775865</v>
          </cell>
          <cell r="X156">
            <v>12563870.874485344</v>
          </cell>
        </row>
        <row r="157">
          <cell r="L157">
            <v>120438146.60575587</v>
          </cell>
          <cell r="M157">
            <v>176039881.47491232</v>
          </cell>
          <cell r="N157">
            <v>329311182.25354558</v>
          </cell>
          <cell r="O157">
            <v>1048366425.5557858</v>
          </cell>
          <cell r="P157">
            <v>2651221534.3012562</v>
          </cell>
          <cell r="T157">
            <v>829496.06077413191</v>
          </cell>
          <cell r="U157">
            <v>1173685.666851545</v>
          </cell>
          <cell r="V157">
            <v>1983340.2335366998</v>
          </cell>
          <cell r="W157">
            <v>5294784.2568903696</v>
          </cell>
          <cell r="X157">
            <v>12643715.182579406</v>
          </cell>
        </row>
        <row r="158">
          <cell r="L158">
            <v>128772171.47289588</v>
          </cell>
          <cell r="M158">
            <v>209027559.51887181</v>
          </cell>
          <cell r="N158">
            <v>429274091.88127488</v>
          </cell>
          <cell r="O158">
            <v>1361178391.8983619</v>
          </cell>
          <cell r="P158">
            <v>3455418395.3409452</v>
          </cell>
          <cell r="T158">
            <v>833829.30856735748</v>
          </cell>
          <cell r="U158">
            <v>1180132.2394240932</v>
          </cell>
          <cell r="V158">
            <v>1994883.4633665027</v>
          </cell>
          <cell r="W158">
            <v>5327501.8097031526</v>
          </cell>
          <cell r="X158">
            <v>12723559.490673468</v>
          </cell>
        </row>
        <row r="159">
          <cell r="L159">
            <v>137547788.35663012</v>
          </cell>
          <cell r="M159">
            <v>234743967.95066649</v>
          </cell>
          <cell r="N159">
            <v>484052633.85409045</v>
          </cell>
          <cell r="O159">
            <v>1536744389.5671546</v>
          </cell>
          <cell r="P159">
            <v>3901895010.8805704</v>
          </cell>
          <cell r="T159">
            <v>838162.55636058294</v>
          </cell>
          <cell r="U159">
            <v>1186578.8119966413</v>
          </cell>
          <cell r="V159">
            <v>2006426.6931963055</v>
          </cell>
          <cell r="W159">
            <v>5360219.3625159357</v>
          </cell>
          <cell r="X159">
            <v>12803403.798767528</v>
          </cell>
        </row>
        <row r="160">
          <cell r="L160">
            <v>146953261.65000191</v>
          </cell>
          <cell r="M160">
            <v>251078806.53497377</v>
          </cell>
          <cell r="N160">
            <v>518229710.79547375</v>
          </cell>
          <cell r="O160">
            <v>1646419589.0521469</v>
          </cell>
          <cell r="P160">
            <v>4168907237.9799809</v>
          </cell>
          <cell r="T160">
            <v>842495.80415380851</v>
          </cell>
          <cell r="U160">
            <v>1193025.3845691893</v>
          </cell>
          <cell r="V160">
            <v>2017969.9230261086</v>
          </cell>
          <cell r="W160">
            <v>5392936.9153287187</v>
          </cell>
          <cell r="X160">
            <v>12883248.106861589</v>
          </cell>
        </row>
        <row r="161">
          <cell r="L161">
            <v>157033798.3284319</v>
          </cell>
          <cell r="M161">
            <v>268586053.04444873</v>
          </cell>
          <cell r="N161">
            <v>554859794.88831043</v>
          </cell>
          <cell r="O161">
            <v>1763966557.3585384</v>
          </cell>
          <cell r="P161">
            <v>4467438110.0798645</v>
          </cell>
          <cell r="T161">
            <v>846829.05194703408</v>
          </cell>
          <cell r="U161">
            <v>1199471.9571417375</v>
          </cell>
          <cell r="V161">
            <v>2029513.1528559115</v>
          </cell>
          <cell r="W161">
            <v>5425654.4681415027</v>
          </cell>
          <cell r="X161">
            <v>12963092.414955651</v>
          </cell>
        </row>
        <row r="162">
          <cell r="L162">
            <v>167837850.02849692</v>
          </cell>
          <cell r="M162">
            <v>287349855.2553851</v>
          </cell>
          <cell r="N162">
            <v>594118946.94948554</v>
          </cell>
          <cell r="O162">
            <v>1889950278.5909238</v>
          </cell>
          <cell r="P162">
            <v>4787395576.5443373</v>
          </cell>
          <cell r="T162">
            <v>851162.29974025954</v>
          </cell>
          <cell r="U162">
            <v>1205918.5297142856</v>
          </cell>
          <cell r="V162">
            <v>2041056.3826857144</v>
          </cell>
          <cell r="W162">
            <v>5458372.0209542857</v>
          </cell>
          <cell r="X162">
            <v>13042936.723049713</v>
          </cell>
        </row>
        <row r="163">
          <cell r="L163">
            <v>179417345.92849648</v>
          </cell>
          <cell r="M163">
            <v>307460400.52134615</v>
          </cell>
          <cell r="N163">
            <v>636195864.29032934</v>
          </cell>
          <cell r="O163">
            <v>2024976287.7193623</v>
          </cell>
          <cell r="P163">
            <v>5130317498.2412987</v>
          </cell>
          <cell r="T163">
            <v>855495.54753348511</v>
          </cell>
          <cell r="U163">
            <v>1212365.1022868336</v>
          </cell>
          <cell r="V163">
            <v>2052599.612515517</v>
          </cell>
          <cell r="W163">
            <v>5491089.5737670688</v>
          </cell>
          <cell r="X163">
            <v>13122781.031143775</v>
          </cell>
        </row>
        <row r="164">
          <cell r="T164">
            <v>859828.79532671068</v>
          </cell>
          <cell r="U164">
            <v>1218811.6748593817</v>
          </cell>
          <cell r="V164">
            <v>2064142.8423453202</v>
          </cell>
          <cell r="W164">
            <v>5523807.1265798518</v>
          </cell>
          <cell r="X164">
            <v>13202625.339237835</v>
          </cell>
        </row>
        <row r="165">
          <cell r="T165">
            <v>864162.04311993625</v>
          </cell>
          <cell r="U165">
            <v>1225258.2474319299</v>
          </cell>
          <cell r="V165">
            <v>2075686.0721751228</v>
          </cell>
          <cell r="W165">
            <v>5556524.6793926349</v>
          </cell>
          <cell r="X165">
            <v>13282469.647331897</v>
          </cell>
        </row>
        <row r="166">
          <cell r="T166">
            <v>868495.29091316171</v>
          </cell>
          <cell r="U166">
            <v>1231704.8200044779</v>
          </cell>
          <cell r="V166">
            <v>2087229.3020049259</v>
          </cell>
          <cell r="W166">
            <v>5589242.2322054179</v>
          </cell>
          <cell r="X166">
            <v>13362313.955425959</v>
          </cell>
        </row>
        <row r="167">
          <cell r="T167">
            <v>872828.53870638728</v>
          </cell>
          <cell r="U167">
            <v>1238151.392577026</v>
          </cell>
          <cell r="V167">
            <v>2098772.5318347286</v>
          </cell>
          <cell r="W167">
            <v>5621959.785018201</v>
          </cell>
          <cell r="X167">
            <v>13442158.263520021</v>
          </cell>
        </row>
        <row r="168">
          <cell r="T168">
            <v>877161.78649961273</v>
          </cell>
          <cell r="U168">
            <v>1244597.9651495742</v>
          </cell>
          <cell r="V168">
            <v>2110315.7616645317</v>
          </cell>
          <cell r="W168">
            <v>5654677.337830985</v>
          </cell>
          <cell r="X168">
            <v>13522002.571614083</v>
          </cell>
        </row>
        <row r="169">
          <cell r="T169">
            <v>881495.0342928383</v>
          </cell>
          <cell r="U169">
            <v>1251044.5377221222</v>
          </cell>
          <cell r="V169">
            <v>2121858.9914943343</v>
          </cell>
          <cell r="W169">
            <v>5687394.890643768</v>
          </cell>
          <cell r="X169">
            <v>13601846.879708145</v>
          </cell>
        </row>
        <row r="170">
          <cell r="T170">
            <v>885828.28208606387</v>
          </cell>
          <cell r="U170">
            <v>1257491.1102946703</v>
          </cell>
          <cell r="V170">
            <v>2133402.2213241374</v>
          </cell>
          <cell r="W170">
            <v>5720112.4434565511</v>
          </cell>
          <cell r="X170">
            <v>13681691.187802205</v>
          </cell>
        </row>
        <row r="171">
          <cell r="T171">
            <v>890161.45663351542</v>
          </cell>
          <cell r="U171">
            <v>1263937.6828672185</v>
          </cell>
          <cell r="V171">
            <v>2144945.4511539401</v>
          </cell>
          <cell r="W171">
            <v>5752829.9962693341</v>
          </cell>
          <cell r="X171">
            <v>13761535.495896267</v>
          </cell>
        </row>
        <row r="172">
          <cell r="T172">
            <v>894493.99321586487</v>
          </cell>
          <cell r="U172">
            <v>1270384.2554397664</v>
          </cell>
          <cell r="V172">
            <v>2156484.5456374758</v>
          </cell>
          <cell r="W172">
            <v>5785547.5490821172</v>
          </cell>
          <cell r="X172">
            <v>13841379.803990329</v>
          </cell>
        </row>
        <row r="173">
          <cell r="T173">
            <v>898826.52979821421</v>
          </cell>
          <cell r="U173">
            <v>1276830.8280123146</v>
          </cell>
          <cell r="V173">
            <v>2168012.149000925</v>
          </cell>
          <cell r="W173">
            <v>5818265.1018949002</v>
          </cell>
          <cell r="X173">
            <v>13921224.112084391</v>
          </cell>
        </row>
        <row r="174">
          <cell r="T174">
            <v>903159.06638056366</v>
          </cell>
          <cell r="U174">
            <v>1283277.4005848626</v>
          </cell>
          <cell r="V174">
            <v>2179539.7523643747</v>
          </cell>
          <cell r="W174">
            <v>5850982.6547076833</v>
          </cell>
          <cell r="X174">
            <v>14001068.420178451</v>
          </cell>
        </row>
        <row r="175">
          <cell r="T175">
            <v>907491.60296291311</v>
          </cell>
          <cell r="U175">
            <v>1289723.9731574107</v>
          </cell>
          <cell r="V175">
            <v>2191067.3557278239</v>
          </cell>
          <cell r="W175">
            <v>5883700.2075204672</v>
          </cell>
          <cell r="X175">
            <v>14080912.728272513</v>
          </cell>
        </row>
        <row r="176">
          <cell r="T176">
            <v>911824.13954526244</v>
          </cell>
          <cell r="U176">
            <v>1296170.5457299589</v>
          </cell>
          <cell r="V176">
            <v>2202594.9590912731</v>
          </cell>
          <cell r="W176">
            <v>5916411.8284094855</v>
          </cell>
          <cell r="X176">
            <v>14160757.036366574</v>
          </cell>
        </row>
        <row r="177">
          <cell r="T177">
            <v>916156.67612761189</v>
          </cell>
          <cell r="U177">
            <v>1302617.1183025069</v>
          </cell>
          <cell r="V177">
            <v>2214122.5624547224</v>
          </cell>
          <cell r="W177">
            <v>5948866.7751714839</v>
          </cell>
          <cell r="X177">
            <v>14240601.344460636</v>
          </cell>
        </row>
        <row r="178">
          <cell r="T178">
            <v>920489.21270996134</v>
          </cell>
          <cell r="U178">
            <v>1309063.690875055</v>
          </cell>
          <cell r="V178">
            <v>2225650.1658181716</v>
          </cell>
          <cell r="W178">
            <v>5981321.7219334822</v>
          </cell>
          <cell r="X178">
            <v>14320445.652554698</v>
          </cell>
        </row>
        <row r="179">
          <cell r="T179">
            <v>924821.74929231068</v>
          </cell>
          <cell r="U179">
            <v>1315510.263447603</v>
          </cell>
          <cell r="V179">
            <v>2237177.7691816208</v>
          </cell>
          <cell r="W179">
            <v>6013776.6686954806</v>
          </cell>
          <cell r="X179">
            <v>14400289.960648758</v>
          </cell>
        </row>
        <row r="180">
          <cell r="T180">
            <v>929154.28587466013</v>
          </cell>
          <cell r="U180">
            <v>1321956.8360201512</v>
          </cell>
          <cell r="V180">
            <v>2248705.37254507</v>
          </cell>
          <cell r="W180">
            <v>6046231.6154574789</v>
          </cell>
          <cell r="X180">
            <v>14480134.26874282</v>
          </cell>
        </row>
        <row r="181">
          <cell r="T181">
            <v>933486.82245700958</v>
          </cell>
          <cell r="U181">
            <v>1328403.4085926991</v>
          </cell>
          <cell r="V181">
            <v>2260232.9759085192</v>
          </cell>
          <cell r="W181">
            <v>6078686.5622194773</v>
          </cell>
          <cell r="X181">
            <v>14559978.576836882</v>
          </cell>
        </row>
        <row r="182">
          <cell r="T182">
            <v>937819.35903935891</v>
          </cell>
          <cell r="U182">
            <v>1334849.9811652473</v>
          </cell>
          <cell r="V182">
            <v>2271760.5792719685</v>
          </cell>
          <cell r="W182">
            <v>6111141.5089814756</v>
          </cell>
          <cell r="X182">
            <v>14639822.884930944</v>
          </cell>
        </row>
        <row r="183">
          <cell r="T183">
            <v>942151.89562170836</v>
          </cell>
          <cell r="U183">
            <v>1340896.1792429897</v>
          </cell>
          <cell r="V183">
            <v>2283288.1826354181</v>
          </cell>
          <cell r="W183">
            <v>6143596.455743474</v>
          </cell>
          <cell r="X183">
            <v>14719440.316098988</v>
          </cell>
        </row>
        <row r="184">
          <cell r="T184">
            <v>946047.87120093242</v>
          </cell>
          <cell r="U184">
            <v>1346885.5296982452</v>
          </cell>
          <cell r="V184">
            <v>2294467.9241531282</v>
          </cell>
          <cell r="W184">
            <v>6176051.4025054723</v>
          </cell>
          <cell r="X184">
            <v>14798649.474338345</v>
          </cell>
        </row>
        <row r="185">
          <cell r="T185">
            <v>949935.23900386901</v>
          </cell>
          <cell r="U185">
            <v>1352874.8801535007</v>
          </cell>
          <cell r="V185">
            <v>2305471.6391946818</v>
          </cell>
          <cell r="W185">
            <v>6208506.3492674707</v>
          </cell>
          <cell r="X185">
            <v>14877858.632577701</v>
          </cell>
        </row>
        <row r="186">
          <cell r="T186">
            <v>953822.60680680571</v>
          </cell>
          <cell r="U186">
            <v>1358864.230608756</v>
          </cell>
          <cell r="V186">
            <v>2316475.3542362349</v>
          </cell>
          <cell r="W186">
            <v>6240961.296029469</v>
          </cell>
          <cell r="X186">
            <v>14957067.790817058</v>
          </cell>
        </row>
        <row r="187">
          <cell r="T187">
            <v>957709.97460974229</v>
          </cell>
          <cell r="U187">
            <v>1364853.5810640114</v>
          </cell>
          <cell r="V187">
            <v>2327479.069277788</v>
          </cell>
          <cell r="W187">
            <v>6273416.2427914673</v>
          </cell>
          <cell r="X187">
            <v>15036276.949056413</v>
          </cell>
        </row>
        <row r="188">
          <cell r="T188">
            <v>961597.34241267887</v>
          </cell>
          <cell r="U188">
            <v>1370842.9315192669</v>
          </cell>
          <cell r="V188">
            <v>2338482.7843193416</v>
          </cell>
          <cell r="W188">
            <v>6305871.1895534657</v>
          </cell>
          <cell r="X188">
            <v>15115486.10729577</v>
          </cell>
        </row>
        <row r="189">
          <cell r="T189">
            <v>965484.71021561557</v>
          </cell>
          <cell r="U189">
            <v>1376832.2819745224</v>
          </cell>
          <cell r="V189">
            <v>2349486.4993608948</v>
          </cell>
          <cell r="W189">
            <v>6338185.1492969841</v>
          </cell>
          <cell r="X189">
            <v>15194695.265535127</v>
          </cell>
        </row>
        <row r="190">
          <cell r="T190">
            <v>969372.07801855216</v>
          </cell>
          <cell r="U190">
            <v>1382821.6324297779</v>
          </cell>
          <cell r="V190">
            <v>2360490.2144024479</v>
          </cell>
          <cell r="W190">
            <v>6370309.2358426927</v>
          </cell>
          <cell r="X190">
            <v>15273904.423774483</v>
          </cell>
        </row>
        <row r="191">
          <cell r="T191">
            <v>973259.44582148874</v>
          </cell>
          <cell r="U191">
            <v>1388810.9828850331</v>
          </cell>
          <cell r="V191">
            <v>2371493.9294440015</v>
          </cell>
          <cell r="W191">
            <v>6402433.3223884013</v>
          </cell>
          <cell r="X191">
            <v>15353113.58201384</v>
          </cell>
        </row>
        <row r="192">
          <cell r="T192">
            <v>977146.81362442533</v>
          </cell>
          <cell r="U192">
            <v>1394800.3333402886</v>
          </cell>
          <cell r="V192">
            <v>2382497.6444855547</v>
          </cell>
          <cell r="W192">
            <v>6434557.4089341098</v>
          </cell>
          <cell r="X192">
            <v>15432322.740253195</v>
          </cell>
        </row>
        <row r="193">
          <cell r="T193">
            <v>981034.18142736203</v>
          </cell>
          <cell r="U193">
            <v>1400789.6837955441</v>
          </cell>
          <cell r="V193">
            <v>2393501.3595271078</v>
          </cell>
          <cell r="W193">
            <v>6466681.4954798184</v>
          </cell>
          <cell r="X193">
            <v>15511531.898492552</v>
          </cell>
        </row>
        <row r="194">
          <cell r="T194">
            <v>984921.54923029861</v>
          </cell>
          <cell r="U194">
            <v>1406779.0342507996</v>
          </cell>
          <cell r="V194">
            <v>2404505.0745686614</v>
          </cell>
          <cell r="W194">
            <v>6498805.582025528</v>
          </cell>
          <cell r="X194">
            <v>15590741.05673191</v>
          </cell>
        </row>
        <row r="195">
          <cell r="T195">
            <v>988808.91703323519</v>
          </cell>
          <cell r="U195">
            <v>1412768.384706055</v>
          </cell>
          <cell r="V195">
            <v>2415508.7896102145</v>
          </cell>
          <cell r="W195">
            <v>6530929.6685712365</v>
          </cell>
          <cell r="X195">
            <v>15669950.214971265</v>
          </cell>
        </row>
        <row r="196">
          <cell r="T196">
            <v>992696.28483617189</v>
          </cell>
          <cell r="U196">
            <v>1418725.9133197891</v>
          </cell>
          <cell r="V196">
            <v>2426512.5046517681</v>
          </cell>
          <cell r="W196">
            <v>6563053.7551169451</v>
          </cell>
          <cell r="X196">
            <v>15749156.630628638</v>
          </cell>
        </row>
        <row r="197">
          <cell r="T197">
            <v>996583.65263910848</v>
          </cell>
          <cell r="U197">
            <v>1424682.0179030194</v>
          </cell>
          <cell r="V197">
            <v>2437516.2196933213</v>
          </cell>
          <cell r="W197">
            <v>6595177.8416626537</v>
          </cell>
          <cell r="X197">
            <v>15828348.125828918</v>
          </cell>
        </row>
        <row r="198">
          <cell r="T198">
            <v>1000471.0204420451</v>
          </cell>
          <cell r="U198">
            <v>1430638.1224862495</v>
          </cell>
          <cell r="V198">
            <v>2448519.9347348744</v>
          </cell>
          <cell r="W198">
            <v>6627301.9282083623</v>
          </cell>
          <cell r="X198">
            <v>15907539.621029198</v>
          </cell>
        </row>
        <row r="199">
          <cell r="T199">
            <v>1004358.3882449818</v>
          </cell>
          <cell r="U199">
            <v>1436594.2270694799</v>
          </cell>
          <cell r="V199">
            <v>2459523.649776428</v>
          </cell>
          <cell r="W199">
            <v>6659426.0147540709</v>
          </cell>
          <cell r="X199">
            <v>15986731.116229476</v>
          </cell>
        </row>
        <row r="200">
          <cell r="T200">
            <v>1008245.7560479183</v>
          </cell>
          <cell r="U200">
            <v>1442550.3316527102</v>
          </cell>
          <cell r="V200">
            <v>2470527.3648179811</v>
          </cell>
          <cell r="W200">
            <v>6691550.1012997795</v>
          </cell>
          <cell r="X200">
            <v>16065922.611429757</v>
          </cell>
        </row>
        <row r="201">
          <cell r="T201">
            <v>1012133.1238508549</v>
          </cell>
          <cell r="U201">
            <v>1448506.4362359405</v>
          </cell>
          <cell r="V201">
            <v>2481531.0798595347</v>
          </cell>
          <cell r="W201">
            <v>6723674.1878454881</v>
          </cell>
          <cell r="X201">
            <v>16145114.106630035</v>
          </cell>
        </row>
        <row r="202">
          <cell r="T202">
            <v>1016020.4916537916</v>
          </cell>
          <cell r="U202">
            <v>1454462.5408191709</v>
          </cell>
          <cell r="V202">
            <v>2492534.7949010879</v>
          </cell>
          <cell r="W202">
            <v>6755798.2743911967</v>
          </cell>
          <cell r="X202">
            <v>16224305.601830315</v>
          </cell>
        </row>
        <row r="203">
          <cell r="T203">
            <v>1019907.8594567282</v>
          </cell>
          <cell r="U203">
            <v>1460418.645402401</v>
          </cell>
          <cell r="V203">
            <v>2503538.509942641</v>
          </cell>
          <cell r="W203">
            <v>6787922.3609369053</v>
          </cell>
          <cell r="X203">
            <v>16303497.097030595</v>
          </cell>
        </row>
        <row r="204">
          <cell r="T204">
            <v>1023795.2272596649</v>
          </cell>
          <cell r="U204">
            <v>1466374.7499856313</v>
          </cell>
          <cell r="V204">
            <v>2514542.2249841946</v>
          </cell>
          <cell r="W204">
            <v>6820046.4474826138</v>
          </cell>
          <cell r="X204">
            <v>16382688.592230873</v>
          </cell>
        </row>
        <row r="205">
          <cell r="T205">
            <v>1027682.5950626015</v>
          </cell>
          <cell r="U205">
            <v>1472330.8545688617</v>
          </cell>
          <cell r="V205">
            <v>2525545.9400257478</v>
          </cell>
          <cell r="W205">
            <v>6852170.5340283224</v>
          </cell>
          <cell r="X205">
            <v>16461880.087431153</v>
          </cell>
        </row>
        <row r="206">
          <cell r="T206">
            <v>1031569.9628655381</v>
          </cell>
          <cell r="U206">
            <v>1478286.959152092</v>
          </cell>
          <cell r="V206">
            <v>2536549.6550673014</v>
          </cell>
          <cell r="W206">
            <v>6884294.620574031</v>
          </cell>
          <cell r="X206">
            <v>16541071.582631433</v>
          </cell>
        </row>
        <row r="207">
          <cell r="T207">
            <v>1035457.3306684748</v>
          </cell>
          <cell r="U207">
            <v>1484243.0637353223</v>
          </cell>
          <cell r="V207">
            <v>2547553.3701088545</v>
          </cell>
          <cell r="W207">
            <v>6916418.7071197396</v>
          </cell>
          <cell r="X207">
            <v>16620263.077831712</v>
          </cell>
        </row>
        <row r="208">
          <cell r="T208">
            <v>1039344.6984714114</v>
          </cell>
          <cell r="U208">
            <v>1490199.1683185524</v>
          </cell>
          <cell r="V208">
            <v>2558557.0851504081</v>
          </cell>
          <cell r="W208">
            <v>6948542.7936654482</v>
          </cell>
          <cell r="X208">
            <v>16699454.573031992</v>
          </cell>
        </row>
        <row r="209">
          <cell r="T209">
            <v>1043232.0662743479</v>
          </cell>
          <cell r="U209">
            <v>1496155.2729017828</v>
          </cell>
          <cell r="V209">
            <v>2569560.8001919612</v>
          </cell>
          <cell r="W209">
            <v>6980666.8802111568</v>
          </cell>
          <cell r="X209">
            <v>16778646.068232272</v>
          </cell>
        </row>
        <row r="210">
          <cell r="T210">
            <v>1047119.4340772846</v>
          </cell>
          <cell r="U210">
            <v>1502111.3774850131</v>
          </cell>
          <cell r="V210">
            <v>2580564.5152335144</v>
          </cell>
          <cell r="W210">
            <v>7012790.9667568654</v>
          </cell>
          <cell r="X210">
            <v>16857837.563432552</v>
          </cell>
        </row>
        <row r="211">
          <cell r="T211">
            <v>1051006.8018802213</v>
          </cell>
          <cell r="U211">
            <v>1508067.4820682434</v>
          </cell>
          <cell r="V211">
            <v>2591568.230275068</v>
          </cell>
          <cell r="W211">
            <v>7044915.053302574</v>
          </cell>
          <cell r="X211">
            <v>16937029.058632828</v>
          </cell>
        </row>
        <row r="212">
          <cell r="T212">
            <v>1054894.1696831579</v>
          </cell>
          <cell r="U212">
            <v>1514023.5866514738</v>
          </cell>
          <cell r="V212">
            <v>2602571.9453166211</v>
          </cell>
          <cell r="W212">
            <v>7077039.1398482826</v>
          </cell>
          <cell r="X212">
            <v>17016220.553833108</v>
          </cell>
        </row>
        <row r="213">
          <cell r="T213">
            <v>1058781.5374860945</v>
          </cell>
          <cell r="U213">
            <v>1519979.6912347039</v>
          </cell>
          <cell r="V213">
            <v>2613575.6603581742</v>
          </cell>
          <cell r="W213">
            <v>7109163.2263939911</v>
          </cell>
          <cell r="X213">
            <v>17095412.049033388</v>
          </cell>
        </row>
        <row r="214">
          <cell r="T214">
            <v>1062668.9052890311</v>
          </cell>
          <cell r="U214">
            <v>1525935.7958179342</v>
          </cell>
          <cell r="V214">
            <v>2624579.3753997278</v>
          </cell>
          <cell r="W214">
            <v>7141287.3129396997</v>
          </cell>
          <cell r="X214">
            <v>17174603.544233669</v>
          </cell>
        </row>
        <row r="215">
          <cell r="T215">
            <v>1066556.2730919677</v>
          </cell>
          <cell r="U215">
            <v>1531891.9004011645</v>
          </cell>
          <cell r="V215">
            <v>2635583.090441281</v>
          </cell>
          <cell r="W215">
            <v>7173411.3994854083</v>
          </cell>
          <cell r="X215">
            <v>17253795.039433949</v>
          </cell>
        </row>
        <row r="216">
          <cell r="T216">
            <v>1070443.6408949043</v>
          </cell>
          <cell r="U216">
            <v>1537848.0049843949</v>
          </cell>
          <cell r="V216">
            <v>2646586.8054828346</v>
          </cell>
          <cell r="W216">
            <v>7205535.4860311169</v>
          </cell>
          <cell r="X216">
            <v>17332986.534634229</v>
          </cell>
        </row>
        <row r="217">
          <cell r="T217">
            <v>1074331.0086978409</v>
          </cell>
          <cell r="U217">
            <v>1543804.109567625</v>
          </cell>
          <cell r="V217">
            <v>2657590.5205243877</v>
          </cell>
          <cell r="W217">
            <v>7237659.5725768255</v>
          </cell>
          <cell r="X217">
            <v>17412178.029834505</v>
          </cell>
        </row>
        <row r="218">
          <cell r="T218">
            <v>1078218.3765007774</v>
          </cell>
          <cell r="U218">
            <v>1549760.2141508553</v>
          </cell>
          <cell r="V218">
            <v>2668594.2355659408</v>
          </cell>
          <cell r="W218">
            <v>7269783.659122535</v>
          </cell>
          <cell r="X218">
            <v>17491369.525034785</v>
          </cell>
        </row>
        <row r="219">
          <cell r="T219">
            <v>1082105.7443037143</v>
          </cell>
          <cell r="U219">
            <v>1555716.3187340857</v>
          </cell>
          <cell r="V219">
            <v>2679597.9506074945</v>
          </cell>
          <cell r="W219">
            <v>7301907.7456682436</v>
          </cell>
          <cell r="X219">
            <v>17570561.020235065</v>
          </cell>
        </row>
        <row r="220">
          <cell r="T220">
            <v>1085993.1121066508</v>
          </cell>
          <cell r="U220">
            <v>1561672.423317316</v>
          </cell>
          <cell r="V220">
            <v>2690601.6656490476</v>
          </cell>
          <cell r="W220">
            <v>7334031.8322139522</v>
          </cell>
          <cell r="X220">
            <v>17649752.515435345</v>
          </cell>
        </row>
        <row r="221">
          <cell r="T221">
            <v>1089880.4799095874</v>
          </cell>
          <cell r="U221">
            <v>1567628.5279005463</v>
          </cell>
          <cell r="V221">
            <v>2701605.3806906007</v>
          </cell>
          <cell r="W221">
            <v>7366155.9187596608</v>
          </cell>
          <cell r="X221">
            <v>17728944.010635626</v>
          </cell>
        </row>
        <row r="222">
          <cell r="T222">
            <v>1093767.847712524</v>
          </cell>
          <cell r="U222">
            <v>1573584.6324837764</v>
          </cell>
          <cell r="V222">
            <v>2712609.0957321543</v>
          </cell>
          <cell r="W222">
            <v>7398280.0053053694</v>
          </cell>
          <cell r="X222">
            <v>17808135.505835906</v>
          </cell>
        </row>
        <row r="223">
          <cell r="T223">
            <v>1097655.2155154606</v>
          </cell>
          <cell r="U223">
            <v>1579540.7370670068</v>
          </cell>
          <cell r="V223">
            <v>2723612.8107737075</v>
          </cell>
          <cell r="W223">
            <v>7430404.091851078</v>
          </cell>
          <cell r="X223">
            <v>17887327.001036182</v>
          </cell>
        </row>
        <row r="224">
          <cell r="T224">
            <v>1101542.5833183972</v>
          </cell>
          <cell r="U224">
            <v>1585496.8416502371</v>
          </cell>
          <cell r="V224">
            <v>2734616.5258152606</v>
          </cell>
          <cell r="W224">
            <v>7462528.1783967866</v>
          </cell>
          <cell r="X224">
            <v>17966518.496236462</v>
          </cell>
        </row>
        <row r="225">
          <cell r="T225">
            <v>1105429.9511213338</v>
          </cell>
          <cell r="U225">
            <v>1591452.9462334674</v>
          </cell>
          <cell r="V225">
            <v>2745620.2408568142</v>
          </cell>
          <cell r="W225">
            <v>7494652.2649424952</v>
          </cell>
          <cell r="X225">
            <v>18045709.991436742</v>
          </cell>
        </row>
        <row r="226">
          <cell r="T226">
            <v>1109317.3189242703</v>
          </cell>
          <cell r="U226">
            <v>1597409.0508166975</v>
          </cell>
          <cell r="V226">
            <v>2756623.9558983673</v>
          </cell>
          <cell r="W226">
            <v>7526776.3514882047</v>
          </cell>
          <cell r="X226">
            <v>18124901.486637022</v>
          </cell>
        </row>
        <row r="227">
          <cell r="T227">
            <v>1113204.6867272072</v>
          </cell>
          <cell r="U227">
            <v>1603365.1553999279</v>
          </cell>
          <cell r="V227">
            <v>2767627.6709399209</v>
          </cell>
          <cell r="W227">
            <v>7558900.4380339133</v>
          </cell>
          <cell r="X227">
            <v>18204092.981837302</v>
          </cell>
        </row>
        <row r="228">
          <cell r="T228">
            <v>1117092.0545301437</v>
          </cell>
          <cell r="U228">
            <v>1609321.2599831582</v>
          </cell>
          <cell r="V228">
            <v>2778631.3859814741</v>
          </cell>
          <cell r="W228">
            <v>7591024.5245796219</v>
          </cell>
          <cell r="X228">
            <v>18283284.477037583</v>
          </cell>
        </row>
        <row r="229">
          <cell r="T229">
            <v>1120979.4223330803</v>
          </cell>
          <cell r="U229">
            <v>1615277.3645663885</v>
          </cell>
          <cell r="V229">
            <v>2789635.1010230272</v>
          </cell>
          <cell r="W229">
            <v>7623148.6111253304</v>
          </cell>
          <cell r="X229">
            <v>18362475.972237859</v>
          </cell>
        </row>
        <row r="230">
          <cell r="T230">
            <v>1124866.7901360169</v>
          </cell>
          <cell r="U230">
            <v>1621233.4691496186</v>
          </cell>
          <cell r="V230">
            <v>2800638.8160645808</v>
          </cell>
          <cell r="W230">
            <v>7655272.697671039</v>
          </cell>
          <cell r="X230">
            <v>18441667.467438139</v>
          </cell>
        </row>
        <row r="231">
          <cell r="T231">
            <v>1128754.1579389535</v>
          </cell>
          <cell r="U231">
            <v>1627189.573732849</v>
          </cell>
          <cell r="V231">
            <v>2811642.5311061339</v>
          </cell>
          <cell r="W231">
            <v>7687396.7842167476</v>
          </cell>
          <cell r="X231">
            <v>18520858.962638419</v>
          </cell>
        </row>
        <row r="232">
          <cell r="T232">
            <v>1132641.5257418901</v>
          </cell>
          <cell r="U232">
            <v>1633145.6783160793</v>
          </cell>
          <cell r="V232">
            <v>2822646.2461476871</v>
          </cell>
          <cell r="W232">
            <v>7719520.8707624562</v>
          </cell>
          <cell r="X232">
            <v>18600050.457838699</v>
          </cell>
        </row>
        <row r="233">
          <cell r="T233">
            <v>1136528.8935448267</v>
          </cell>
          <cell r="U233">
            <v>1639101.7828993096</v>
          </cell>
          <cell r="V233">
            <v>2833649.9611892407</v>
          </cell>
          <cell r="W233">
            <v>7751644.9573081648</v>
          </cell>
          <cell r="X233">
            <v>18679241.953038979</v>
          </cell>
        </row>
        <row r="234">
          <cell r="T234">
            <v>1140416.2613477635</v>
          </cell>
          <cell r="U234">
            <v>1645057.8874825398</v>
          </cell>
          <cell r="V234">
            <v>2844653.6762307938</v>
          </cell>
          <cell r="W234">
            <v>7783769.0438538734</v>
          </cell>
          <cell r="X234">
            <v>18758433.448239259</v>
          </cell>
        </row>
        <row r="235">
          <cell r="T235">
            <v>1144303.6291507001</v>
          </cell>
          <cell r="U235">
            <v>1651013.9920657701</v>
          </cell>
          <cell r="V235">
            <v>2855657.3912723474</v>
          </cell>
          <cell r="W235">
            <v>7815893.130399582</v>
          </cell>
          <cell r="X235">
            <v>18837624.943439536</v>
          </cell>
        </row>
        <row r="236">
          <cell r="T236">
            <v>1148190.9969536366</v>
          </cell>
          <cell r="U236">
            <v>1656970.0966490004</v>
          </cell>
          <cell r="V236">
            <v>2866661.1063139006</v>
          </cell>
          <cell r="W236">
            <v>7848017.2169452906</v>
          </cell>
          <cell r="X236">
            <v>18916816.438639816</v>
          </cell>
        </row>
        <row r="237">
          <cell r="T237">
            <v>1152078.3647565732</v>
          </cell>
          <cell r="U237">
            <v>1662926.2012322308</v>
          </cell>
          <cell r="V237">
            <v>2877664.8213554537</v>
          </cell>
          <cell r="W237">
            <v>7880141.3034909992</v>
          </cell>
          <cell r="X237">
            <v>18996007.933840096</v>
          </cell>
        </row>
        <row r="238">
          <cell r="T238">
            <v>1155965.7325595098</v>
          </cell>
          <cell r="U238">
            <v>1668882.3058154609</v>
          </cell>
          <cell r="V238">
            <v>2888668.5363970073</v>
          </cell>
          <cell r="W238">
            <v>7912265.3900367077</v>
          </cell>
          <cell r="X238">
            <v>19075199.429040376</v>
          </cell>
        </row>
        <row r="239">
          <cell r="T239">
            <v>1159853.1003624464</v>
          </cell>
          <cell r="U239">
            <v>1674838.4103986912</v>
          </cell>
          <cell r="V239">
            <v>2899672.2514385604</v>
          </cell>
          <cell r="W239">
            <v>7944389.4765824173</v>
          </cell>
          <cell r="X239">
            <v>19154390.924240656</v>
          </cell>
        </row>
        <row r="240">
          <cell r="T240">
            <v>1163740.468165383</v>
          </cell>
          <cell r="U240">
            <v>1680794.5149819215</v>
          </cell>
          <cell r="V240">
            <v>2910675.9664801136</v>
          </cell>
          <cell r="W240">
            <v>7976513.5631281259</v>
          </cell>
          <cell r="X240">
            <v>19233582.419440936</v>
          </cell>
        </row>
        <row r="241">
          <cell r="T241">
            <v>1167627.8359683198</v>
          </cell>
          <cell r="U241">
            <v>1686750.6195651516</v>
          </cell>
          <cell r="V241">
            <v>2921679.6815216672</v>
          </cell>
          <cell r="W241">
            <v>8008637.6496738344</v>
          </cell>
          <cell r="X241">
            <v>19312773.914641213</v>
          </cell>
        </row>
        <row r="242">
          <cell r="T242">
            <v>1171515.2037712564</v>
          </cell>
          <cell r="U242">
            <v>1692706.724148382</v>
          </cell>
          <cell r="V242">
            <v>2932683.3965632203</v>
          </cell>
          <cell r="W242">
            <v>8040761.736219543</v>
          </cell>
          <cell r="X242">
            <v>19391965.409841493</v>
          </cell>
        </row>
        <row r="243">
          <cell r="T243">
            <v>1175402.571574193</v>
          </cell>
          <cell r="U243">
            <v>1698662.8287316123</v>
          </cell>
          <cell r="V243">
            <v>2943687.1116047739</v>
          </cell>
          <cell r="W243">
            <v>8072885.8227652516</v>
          </cell>
          <cell r="X243">
            <v>19471156.905041773</v>
          </cell>
        </row>
        <row r="244">
          <cell r="T244">
            <v>1179289.9393771295</v>
          </cell>
          <cell r="U244">
            <v>1704618.9333148426</v>
          </cell>
          <cell r="V244">
            <v>2954690.826646327</v>
          </cell>
          <cell r="W244">
            <v>8105009.9093109602</v>
          </cell>
          <cell r="X244">
            <v>19550348.400242053</v>
          </cell>
        </row>
        <row r="245">
          <cell r="T245">
            <v>1183177.3071800661</v>
          </cell>
          <cell r="U245">
            <v>1710575.0378980727</v>
          </cell>
          <cell r="V245">
            <v>2965694.5416878802</v>
          </cell>
          <cell r="W245">
            <v>8137133.9958566688</v>
          </cell>
          <cell r="X245">
            <v>19629539.895442333</v>
          </cell>
        </row>
        <row r="246">
          <cell r="T246">
            <v>1187064.6749830029</v>
          </cell>
          <cell r="U246">
            <v>1716531.1424813031</v>
          </cell>
          <cell r="V246">
            <v>2976698.2567294338</v>
          </cell>
          <cell r="W246">
            <v>8169258.0824023774</v>
          </cell>
          <cell r="X246">
            <v>19708731.390642613</v>
          </cell>
        </row>
        <row r="247">
          <cell r="T247">
            <v>1190952.0427859395</v>
          </cell>
          <cell r="U247">
            <v>1722487.2470645334</v>
          </cell>
          <cell r="V247">
            <v>2987701.9717709869</v>
          </cell>
          <cell r="W247">
            <v>8201382.168948086</v>
          </cell>
          <cell r="X247">
            <v>19787922.885842893</v>
          </cell>
        </row>
        <row r="248">
          <cell r="T248">
            <v>1194839.4105888761</v>
          </cell>
          <cell r="U248">
            <v>1728443.3516477637</v>
          </cell>
          <cell r="V248">
            <v>2998705.6868125405</v>
          </cell>
          <cell r="W248">
            <v>8233506.2554937946</v>
          </cell>
          <cell r="X248">
            <v>19867114.38104317</v>
          </cell>
        </row>
        <row r="249">
          <cell r="T249">
            <v>1198726.7783918127</v>
          </cell>
          <cell r="U249">
            <v>1734399.4562309938</v>
          </cell>
          <cell r="V249">
            <v>3009709.4018540937</v>
          </cell>
          <cell r="W249">
            <v>8265630.3420395032</v>
          </cell>
          <cell r="X249">
            <v>19946305.87624345</v>
          </cell>
        </row>
        <row r="250">
          <cell r="T250">
            <v>1202614.1461947493</v>
          </cell>
          <cell r="U250">
            <v>1740355.5608142242</v>
          </cell>
          <cell r="V250">
            <v>3020713.1168956468</v>
          </cell>
          <cell r="W250">
            <v>8297754.4285852117</v>
          </cell>
          <cell r="X250">
            <v>20025497.37144373</v>
          </cell>
        </row>
        <row r="251">
          <cell r="T251">
            <v>1206501.5139976861</v>
          </cell>
          <cell r="U251">
            <v>1746311.6653974545</v>
          </cell>
          <cell r="V251">
            <v>3031716.8319372004</v>
          </cell>
          <cell r="W251">
            <v>8329878.5151309203</v>
          </cell>
          <cell r="X251">
            <v>20104688.86664401</v>
          </cell>
        </row>
        <row r="252">
          <cell r="T252">
            <v>1210388.8818006227</v>
          </cell>
          <cell r="U252">
            <v>1752267.7699806849</v>
          </cell>
          <cell r="V252">
            <v>3042720.5469787535</v>
          </cell>
          <cell r="W252">
            <v>8362002.6016766289</v>
          </cell>
          <cell r="X252">
            <v>20183880.36184429</v>
          </cell>
        </row>
        <row r="253">
          <cell r="T253">
            <v>1214276.2496035593</v>
          </cell>
          <cell r="U253">
            <v>1758223.874563915</v>
          </cell>
          <cell r="V253">
            <v>3053724.2620203071</v>
          </cell>
          <cell r="W253">
            <v>8394126.6882223375</v>
          </cell>
          <cell r="X253">
            <v>20263071.85704457</v>
          </cell>
        </row>
        <row r="254">
          <cell r="T254">
            <v>1218163.6174064958</v>
          </cell>
          <cell r="U254">
            <v>1764179.9791471453</v>
          </cell>
          <cell r="V254">
            <v>3064727.9770618603</v>
          </cell>
          <cell r="W254">
            <v>8426250.7747680452</v>
          </cell>
          <cell r="X254">
            <v>20342263.35224485</v>
          </cell>
        </row>
        <row r="255">
          <cell r="T255">
            <v>1222050.9852094324</v>
          </cell>
          <cell r="U255">
            <v>1770136.0837303756</v>
          </cell>
          <cell r="V255">
            <v>3075731.6921034134</v>
          </cell>
          <cell r="W255">
            <v>8458374.8613137547</v>
          </cell>
          <cell r="X255">
            <v>20421454.84744513</v>
          </cell>
        </row>
        <row r="256">
          <cell r="T256">
            <v>1225938.3530123692</v>
          </cell>
          <cell r="U256">
            <v>1776092.188313606</v>
          </cell>
          <cell r="V256">
            <v>3086735.407144967</v>
          </cell>
          <cell r="W256">
            <v>8490498.9478594624</v>
          </cell>
          <cell r="X256">
            <v>20500646.342645407</v>
          </cell>
        </row>
        <row r="257">
          <cell r="T257">
            <v>1229825.7208153058</v>
          </cell>
          <cell r="U257">
            <v>1782048.2928968361</v>
          </cell>
          <cell r="V257">
            <v>3097739.1221865201</v>
          </cell>
          <cell r="W257">
            <v>8522623.0344051719</v>
          </cell>
          <cell r="X257">
            <v>20579837.837845687</v>
          </cell>
        </row>
        <row r="258">
          <cell r="T258">
            <v>1233713.0886182424</v>
          </cell>
          <cell r="U258">
            <v>1788004.3974800664</v>
          </cell>
          <cell r="V258">
            <v>3108742.8372280737</v>
          </cell>
          <cell r="W258">
            <v>8554747.1209508795</v>
          </cell>
          <cell r="X258">
            <v>20659029.333045967</v>
          </cell>
        </row>
        <row r="259">
          <cell r="T259">
            <v>1237600.456421179</v>
          </cell>
          <cell r="U259">
            <v>1793960.5020632967</v>
          </cell>
          <cell r="V259">
            <v>3119746.5522696269</v>
          </cell>
          <cell r="W259">
            <v>8586871.207496589</v>
          </cell>
          <cell r="X259">
            <v>20738220.828246247</v>
          </cell>
        </row>
        <row r="260">
          <cell r="T260">
            <v>1241487.8242241156</v>
          </cell>
          <cell r="U260">
            <v>1799916.6066465271</v>
          </cell>
          <cell r="V260">
            <v>3130750.26731118</v>
          </cell>
          <cell r="W260">
            <v>8618995.2940422986</v>
          </cell>
          <cell r="X260">
            <v>20817412.323446527</v>
          </cell>
        </row>
        <row r="261">
          <cell r="T261">
            <v>1245375.1920270522</v>
          </cell>
          <cell r="U261">
            <v>1805872.7112297574</v>
          </cell>
          <cell r="V261">
            <v>3141753.9823527336</v>
          </cell>
          <cell r="W261">
            <v>8651119.3805880062</v>
          </cell>
          <cell r="X261">
            <v>20896603.818646807</v>
          </cell>
        </row>
        <row r="262">
          <cell r="T262">
            <v>1249262.5598299887</v>
          </cell>
          <cell r="U262">
            <v>1811828.8158129875</v>
          </cell>
          <cell r="V262">
            <v>3152757.6973942867</v>
          </cell>
          <cell r="W262">
            <v>8683243.4671337157</v>
          </cell>
          <cell r="X262">
            <v>20975795.313847087</v>
          </cell>
        </row>
        <row r="263">
          <cell r="T263">
            <v>1253149.9276329256</v>
          </cell>
          <cell r="U263">
            <v>1817784.9203962178</v>
          </cell>
          <cell r="V263">
            <v>3163761.4124358403</v>
          </cell>
          <cell r="W263">
            <v>8715367.5536794234</v>
          </cell>
          <cell r="X263">
            <v>21054986.809047364</v>
          </cell>
        </row>
        <row r="264">
          <cell r="T264">
            <v>1257037.2954358622</v>
          </cell>
          <cell r="U264">
            <v>1823741.0249794482</v>
          </cell>
          <cell r="V264">
            <v>3174765.1274773935</v>
          </cell>
          <cell r="W264">
            <v>8747491.6402251329</v>
          </cell>
          <cell r="X264">
            <v>21134178.304247644</v>
          </cell>
        </row>
        <row r="265">
          <cell r="T265">
            <v>1260924.6632387987</v>
          </cell>
          <cell r="U265">
            <v>1829697.1295626785</v>
          </cell>
          <cell r="V265">
            <v>3185768.8425189466</v>
          </cell>
          <cell r="W265">
            <v>8779615.7267708406</v>
          </cell>
          <cell r="X265">
            <v>21213369.799447924</v>
          </cell>
        </row>
        <row r="266">
          <cell r="T266">
            <v>1264812.0310417353</v>
          </cell>
          <cell r="U266">
            <v>1835653.2341459086</v>
          </cell>
          <cell r="V266">
            <v>3196772.5575605002</v>
          </cell>
          <cell r="W266">
            <v>8811739.8133165501</v>
          </cell>
          <cell r="X266">
            <v>21292561.294648204</v>
          </cell>
        </row>
        <row r="267">
          <cell r="T267">
            <v>1268699.3988446719</v>
          </cell>
          <cell r="U267">
            <v>1841609.338729139</v>
          </cell>
          <cell r="V267">
            <v>3207776.2726020534</v>
          </cell>
          <cell r="W267">
            <v>8843863.8998622578</v>
          </cell>
          <cell r="X267">
            <v>21371752.789848484</v>
          </cell>
        </row>
        <row r="268">
          <cell r="T268">
            <v>1272586.7666476085</v>
          </cell>
          <cell r="U268">
            <v>1847565.4433123693</v>
          </cell>
          <cell r="V268">
            <v>3218779.987643607</v>
          </cell>
          <cell r="W268">
            <v>8875987.9864079673</v>
          </cell>
          <cell r="X268">
            <v>21450944.28504876</v>
          </cell>
        </row>
        <row r="269">
          <cell r="T269">
            <v>1276474.1344505451</v>
          </cell>
          <cell r="U269">
            <v>1853521.5478955996</v>
          </cell>
          <cell r="V269">
            <v>3229783.7026851601</v>
          </cell>
          <cell r="W269">
            <v>8908112.0729536768</v>
          </cell>
          <cell r="X269">
            <v>21530135.780249041</v>
          </cell>
        </row>
        <row r="270">
          <cell r="T270">
            <v>1280361.5022534817</v>
          </cell>
          <cell r="U270">
            <v>1859477.65247883</v>
          </cell>
          <cell r="V270">
            <v>3240787.4177267132</v>
          </cell>
          <cell r="W270">
            <v>8940236.1594993845</v>
          </cell>
          <cell r="X270">
            <v>21609327.275449321</v>
          </cell>
        </row>
        <row r="271">
          <cell r="T271">
            <v>1284248.8700564185</v>
          </cell>
          <cell r="U271">
            <v>1865433.7570620601</v>
          </cell>
          <cell r="V271">
            <v>3251791.1327682668</v>
          </cell>
          <cell r="W271">
            <v>8972360.246045094</v>
          </cell>
          <cell r="X271">
            <v>21688518.770649601</v>
          </cell>
        </row>
        <row r="272">
          <cell r="T272">
            <v>1288136.2378593551</v>
          </cell>
          <cell r="U272">
            <v>1871389.8616452904</v>
          </cell>
          <cell r="V272">
            <v>3262794.84780982</v>
          </cell>
          <cell r="W272">
            <v>9004484.3325908016</v>
          </cell>
          <cell r="X272">
            <v>21767710.265849881</v>
          </cell>
        </row>
        <row r="273">
          <cell r="T273">
            <v>1292023.6056622916</v>
          </cell>
          <cell r="U273">
            <v>1877345.9662285207</v>
          </cell>
          <cell r="V273">
            <v>3273798.5628513736</v>
          </cell>
          <cell r="W273">
            <v>9036608.4191365112</v>
          </cell>
          <cell r="X273">
            <v>21846901.761050157</v>
          </cell>
        </row>
        <row r="274">
          <cell r="T274">
            <v>1295910.9734652282</v>
          </cell>
          <cell r="U274">
            <v>1883302.0708117511</v>
          </cell>
          <cell r="V274">
            <v>3284802.2778929267</v>
          </cell>
          <cell r="W274">
            <v>9068732.5056822188</v>
          </cell>
          <cell r="X274">
            <v>21926093.256250437</v>
          </cell>
        </row>
        <row r="275">
          <cell r="T275">
            <v>1299798.3412681648</v>
          </cell>
          <cell r="U275">
            <v>1889258.1753949814</v>
          </cell>
          <cell r="V275">
            <v>3295805.9929344798</v>
          </cell>
          <cell r="W275">
            <v>9100856.5922279283</v>
          </cell>
          <cell r="X275">
            <v>22005284.751450717</v>
          </cell>
        </row>
        <row r="276">
          <cell r="T276">
            <v>1303685.7090711014</v>
          </cell>
          <cell r="U276">
            <v>1895214.2799782115</v>
          </cell>
          <cell r="V276">
            <v>3306809.7079760334</v>
          </cell>
          <cell r="W276">
            <v>9132980.678773636</v>
          </cell>
          <cell r="X276">
            <v>22084476.246650998</v>
          </cell>
        </row>
        <row r="277">
          <cell r="T277">
            <v>1307573.076874038</v>
          </cell>
          <cell r="U277">
            <v>1901170.3845614418</v>
          </cell>
          <cell r="V277">
            <v>3317813.4230175866</v>
          </cell>
          <cell r="W277">
            <v>9165104.7653193455</v>
          </cell>
          <cell r="X277">
            <v>22163667.741851278</v>
          </cell>
        </row>
        <row r="278">
          <cell r="T278">
            <v>1311460.4446769748</v>
          </cell>
          <cell r="U278">
            <v>1907126.4891446722</v>
          </cell>
          <cell r="V278">
            <v>3328817.1380591397</v>
          </cell>
          <cell r="W278">
            <v>9197228.8518650532</v>
          </cell>
          <cell r="X278">
            <v>22242859.237051558</v>
          </cell>
        </row>
        <row r="279">
          <cell r="T279">
            <v>1315347.8124799114</v>
          </cell>
          <cell r="U279">
            <v>1913082.5937279025</v>
          </cell>
          <cell r="V279">
            <v>3339820.8531006933</v>
          </cell>
          <cell r="W279">
            <v>9229352.9384107627</v>
          </cell>
          <cell r="X279">
            <v>22322050.732251834</v>
          </cell>
        </row>
        <row r="280">
          <cell r="T280">
            <v>1319235.180282848</v>
          </cell>
          <cell r="U280">
            <v>1919038.6983111326</v>
          </cell>
          <cell r="V280">
            <v>3350824.5681422465</v>
          </cell>
          <cell r="W280">
            <v>9261477.0249564704</v>
          </cell>
          <cell r="X280">
            <v>22401242.227452114</v>
          </cell>
        </row>
        <row r="281">
          <cell r="T281">
            <v>1323122.5480857845</v>
          </cell>
          <cell r="U281">
            <v>1924994.8028943629</v>
          </cell>
          <cell r="V281">
            <v>3361828.2831837996</v>
          </cell>
          <cell r="W281">
            <v>9293601.1115021799</v>
          </cell>
          <cell r="X281">
            <v>22480433.722652394</v>
          </cell>
        </row>
        <row r="282">
          <cell r="T282">
            <v>1327009.9158887211</v>
          </cell>
          <cell r="U282">
            <v>1930950.9074775933</v>
          </cell>
          <cell r="V282">
            <v>3372831.9982253532</v>
          </cell>
          <cell r="W282">
            <v>9325725.1980478875</v>
          </cell>
          <cell r="X282">
            <v>22559625.217852674</v>
          </cell>
        </row>
        <row r="283">
          <cell r="T283">
            <v>1330897.2836916577</v>
          </cell>
          <cell r="U283">
            <v>1936907.0120608236</v>
          </cell>
          <cell r="V283">
            <v>3383835.7132669063</v>
          </cell>
          <cell r="W283">
            <v>9357849.2845935971</v>
          </cell>
          <cell r="X283">
            <v>22638816.713052955</v>
          </cell>
        </row>
        <row r="284">
          <cell r="T284">
            <v>1334784.6514945945</v>
          </cell>
          <cell r="U284">
            <v>1942863.1166440537</v>
          </cell>
          <cell r="V284">
            <v>3394839.4283084595</v>
          </cell>
          <cell r="W284">
            <v>9389973.3711393047</v>
          </cell>
          <cell r="X284">
            <v>22718008.208253235</v>
          </cell>
        </row>
        <row r="285">
          <cell r="T285">
            <v>1338672.0192975311</v>
          </cell>
          <cell r="U285">
            <v>1948819.2212272841</v>
          </cell>
          <cell r="V285">
            <v>3405843.1433500131</v>
          </cell>
          <cell r="W285">
            <v>9422097.4576850142</v>
          </cell>
          <cell r="X285">
            <v>22797199.703453515</v>
          </cell>
        </row>
        <row r="286">
          <cell r="T286">
            <v>1342559.3871004677</v>
          </cell>
          <cell r="U286">
            <v>1954775.3258105144</v>
          </cell>
          <cell r="V286">
            <v>3416846.8583915662</v>
          </cell>
          <cell r="W286">
            <v>9454221.5442307219</v>
          </cell>
          <cell r="X286">
            <v>22876391.198653795</v>
          </cell>
        </row>
        <row r="287">
          <cell r="T287">
            <v>1346446.7549034043</v>
          </cell>
          <cell r="U287">
            <v>1960731.4303937447</v>
          </cell>
          <cell r="V287">
            <v>3427850.5734331193</v>
          </cell>
          <cell r="W287">
            <v>9486345.6307764314</v>
          </cell>
          <cell r="X287">
            <v>22955582.693854071</v>
          </cell>
        </row>
        <row r="288">
          <cell r="T288">
            <v>1350334.1227063409</v>
          </cell>
          <cell r="U288">
            <v>1966687.5349769748</v>
          </cell>
          <cell r="V288">
            <v>3438854.2884746729</v>
          </cell>
          <cell r="W288">
            <v>9518469.7173221409</v>
          </cell>
          <cell r="X288">
            <v>23034774.189054351</v>
          </cell>
        </row>
        <row r="289">
          <cell r="T289">
            <v>1354221.4905092777</v>
          </cell>
          <cell r="U289">
            <v>1972643.6395602052</v>
          </cell>
          <cell r="V289">
            <v>3449858.0035162261</v>
          </cell>
          <cell r="W289">
            <v>9550593.8038678486</v>
          </cell>
          <cell r="X289">
            <v>23113965.684254631</v>
          </cell>
        </row>
        <row r="290">
          <cell r="T290">
            <v>1358108.8583122143</v>
          </cell>
          <cell r="U290">
            <v>1978599.7441434355</v>
          </cell>
          <cell r="V290">
            <v>3460861.7185577792</v>
          </cell>
          <cell r="W290">
            <v>9582717.8904135581</v>
          </cell>
          <cell r="X290">
            <v>23193157.179454912</v>
          </cell>
        </row>
        <row r="291">
          <cell r="T291">
            <v>1361996.2261151508</v>
          </cell>
          <cell r="U291">
            <v>1984555.8487266658</v>
          </cell>
          <cell r="V291">
            <v>3471865.4335993328</v>
          </cell>
          <cell r="W291">
            <v>9614841.9769592658</v>
          </cell>
          <cell r="X291">
            <v>23272348.674655192</v>
          </cell>
        </row>
        <row r="292">
          <cell r="T292">
            <v>1365883.5939180874</v>
          </cell>
          <cell r="U292">
            <v>1990511.9533098959</v>
          </cell>
          <cell r="V292">
            <v>3482869.1486408859</v>
          </cell>
          <cell r="W292">
            <v>9646966.0635049753</v>
          </cell>
          <cell r="X292">
            <v>23351540.169855472</v>
          </cell>
        </row>
        <row r="293">
          <cell r="T293">
            <v>1369770.961721024</v>
          </cell>
          <cell r="U293">
            <v>1996468.0578931263</v>
          </cell>
          <cell r="V293">
            <v>3493872.8636824391</v>
          </cell>
          <cell r="W293">
            <v>9679090.1500506829</v>
          </cell>
          <cell r="X293">
            <v>23430731.665055752</v>
          </cell>
        </row>
        <row r="294">
          <cell r="T294">
            <v>1373658.3295239606</v>
          </cell>
          <cell r="U294">
            <v>2002424.1624763566</v>
          </cell>
          <cell r="V294">
            <v>3504876.5787239927</v>
          </cell>
          <cell r="W294">
            <v>9711214.2365963925</v>
          </cell>
          <cell r="X294">
            <v>23509923.160256032</v>
          </cell>
        </row>
        <row r="295">
          <cell r="T295">
            <v>1377545.6973268974</v>
          </cell>
          <cell r="U295">
            <v>2008380.2670595869</v>
          </cell>
          <cell r="V295">
            <v>3515880.2937655458</v>
          </cell>
          <cell r="W295">
            <v>9743338.3231421001</v>
          </cell>
          <cell r="X295">
            <v>23589114.655456308</v>
          </cell>
        </row>
        <row r="296">
          <cell r="T296">
            <v>1381433.065129834</v>
          </cell>
          <cell r="U296">
            <v>2014336.371642817</v>
          </cell>
          <cell r="V296">
            <v>3526884.0088070994</v>
          </cell>
          <cell r="W296">
            <v>9775462.4096878096</v>
          </cell>
          <cell r="X296">
            <v>23668306.150656588</v>
          </cell>
        </row>
        <row r="297">
          <cell r="T297">
            <v>1385320.4329327706</v>
          </cell>
          <cell r="U297">
            <v>2020292.4762260474</v>
          </cell>
          <cell r="V297">
            <v>3537887.7238486526</v>
          </cell>
          <cell r="W297">
            <v>9807586.4962335173</v>
          </cell>
          <cell r="X297">
            <v>23747497.645856868</v>
          </cell>
        </row>
        <row r="298">
          <cell r="T298">
            <v>1389207.8007357072</v>
          </cell>
          <cell r="U298">
            <v>2026248.5808092777</v>
          </cell>
          <cell r="V298">
            <v>3548891.4388902057</v>
          </cell>
          <cell r="W298">
            <v>9839710.5827792268</v>
          </cell>
          <cell r="X298">
            <v>23826689.141057149</v>
          </cell>
        </row>
        <row r="299">
          <cell r="T299">
            <v>1393095.1685386437</v>
          </cell>
          <cell r="U299">
            <v>2032204.6853925078</v>
          </cell>
          <cell r="V299">
            <v>3559895.1539317593</v>
          </cell>
          <cell r="W299">
            <v>9871834.6693249345</v>
          </cell>
          <cell r="X299">
            <v>23905880.636257429</v>
          </cell>
        </row>
        <row r="300">
          <cell r="T300">
            <v>1396982.5363415803</v>
          </cell>
          <cell r="U300">
            <v>2038160.7899757382</v>
          </cell>
          <cell r="V300">
            <v>3570898.8689733124</v>
          </cell>
          <cell r="W300">
            <v>9903958.755870644</v>
          </cell>
          <cell r="X300">
            <v>23985072.131457709</v>
          </cell>
        </row>
        <row r="301">
          <cell r="T301">
            <v>1400869.9041445169</v>
          </cell>
          <cell r="U301">
            <v>2044116.8945589685</v>
          </cell>
          <cell r="V301">
            <v>3581902.584014866</v>
          </cell>
          <cell r="W301">
            <v>9936082.8424163517</v>
          </cell>
          <cell r="X301">
            <v>24064263.626657989</v>
          </cell>
        </row>
        <row r="302">
          <cell r="T302">
            <v>1404757.2719474537</v>
          </cell>
          <cell r="U302">
            <v>2050072.9991421988</v>
          </cell>
          <cell r="V302">
            <v>3592906.2990564192</v>
          </cell>
          <cell r="W302">
            <v>9968206.9289620612</v>
          </cell>
          <cell r="X302">
            <v>24143455.121858265</v>
          </cell>
        </row>
        <row r="303">
          <cell r="T303">
            <v>1408644.6397503903</v>
          </cell>
          <cell r="U303">
            <v>2056029.1037254289</v>
          </cell>
          <cell r="V303">
            <v>3603910.0140979723</v>
          </cell>
          <cell r="W303">
            <v>10000331.015507769</v>
          </cell>
          <cell r="X303">
            <v>24222646.617058545</v>
          </cell>
        </row>
        <row r="304">
          <cell r="T304">
            <v>1412532.0075533269</v>
          </cell>
          <cell r="U304">
            <v>2061985.2083086593</v>
          </cell>
          <cell r="V304">
            <v>3614913.7291395259</v>
          </cell>
          <cell r="W304">
            <v>10032455.102053478</v>
          </cell>
          <cell r="X304">
            <v>24301838.112258825</v>
          </cell>
        </row>
        <row r="305">
          <cell r="T305">
            <v>1416419.3753562635</v>
          </cell>
          <cell r="U305">
            <v>2067941.3128918896</v>
          </cell>
          <cell r="V305">
            <v>3625917.444181079</v>
          </cell>
          <cell r="W305">
            <v>10064579.188599186</v>
          </cell>
          <cell r="X305">
            <v>24381029.607459106</v>
          </cell>
        </row>
        <row r="306">
          <cell r="T306">
            <v>1420306.7431592001</v>
          </cell>
          <cell r="U306">
            <v>2073897.4174751199</v>
          </cell>
          <cell r="V306">
            <v>3636921.1592226326</v>
          </cell>
          <cell r="W306">
            <v>10096703.275144896</v>
          </cell>
          <cell r="X306">
            <v>24460221.102659386</v>
          </cell>
        </row>
        <row r="307">
          <cell r="T307">
            <v>1424194.1109621366</v>
          </cell>
          <cell r="U307">
            <v>2079853.52205835</v>
          </cell>
          <cell r="V307">
            <v>3647924.8742641858</v>
          </cell>
          <cell r="W307">
            <v>10128827.361690603</v>
          </cell>
          <cell r="X307">
            <v>24539412.597859666</v>
          </cell>
        </row>
        <row r="308">
          <cell r="T308">
            <v>1428081.4787650732</v>
          </cell>
          <cell r="U308">
            <v>2085809.6266415804</v>
          </cell>
          <cell r="V308">
            <v>3658928.5893057389</v>
          </cell>
          <cell r="W308">
            <v>10160951.448236313</v>
          </cell>
          <cell r="X308">
            <v>24618604.093059942</v>
          </cell>
        </row>
        <row r="309">
          <cell r="T309">
            <v>1431968.84656801</v>
          </cell>
          <cell r="U309">
            <v>2091765.7312248107</v>
          </cell>
          <cell r="V309">
            <v>3669932.3043472925</v>
          </cell>
          <cell r="W309">
            <v>10193075.534782022</v>
          </cell>
          <cell r="X309">
            <v>24697795.588260222</v>
          </cell>
        </row>
        <row r="310">
          <cell r="T310">
            <v>1435856.2143709466</v>
          </cell>
          <cell r="U310">
            <v>2097721.835808041</v>
          </cell>
          <cell r="V310">
            <v>3680936.0193888457</v>
          </cell>
          <cell r="W310">
            <v>10225199.62132773</v>
          </cell>
          <cell r="X310">
            <v>24776987.083460502</v>
          </cell>
        </row>
        <row r="311">
          <cell r="T311">
            <v>1439743.5821738832</v>
          </cell>
          <cell r="U311">
            <v>2103677.9403912714</v>
          </cell>
          <cell r="V311">
            <v>3691939.7344303993</v>
          </cell>
          <cell r="W311">
            <v>10257323.707873439</v>
          </cell>
          <cell r="X311">
            <v>24856178.578660782</v>
          </cell>
        </row>
        <row r="312">
          <cell r="T312">
            <v>1443630.9499768198</v>
          </cell>
          <cell r="U312">
            <v>2109634.0449745017</v>
          </cell>
          <cell r="V312">
            <v>3702943.4494719524</v>
          </cell>
          <cell r="W312">
            <v>10289447.794419147</v>
          </cell>
          <cell r="X312">
            <v>24935370.073861063</v>
          </cell>
        </row>
        <row r="313">
          <cell r="T313">
            <v>1447518.3177797564</v>
          </cell>
          <cell r="U313">
            <v>2115590.1495577316</v>
          </cell>
          <cell r="V313">
            <v>3713947.164513506</v>
          </cell>
          <cell r="W313">
            <v>10321571.880964857</v>
          </cell>
          <cell r="X313">
            <v>25014561.569061343</v>
          </cell>
        </row>
        <row r="314">
          <cell r="T314">
            <v>1451405.685582693</v>
          </cell>
          <cell r="U314">
            <v>2121546.2541409619</v>
          </cell>
          <cell r="V314">
            <v>3724950.8795550591</v>
          </cell>
          <cell r="W314">
            <v>10353695.967510564</v>
          </cell>
          <cell r="X314">
            <v>25093753.064261619</v>
          </cell>
        </row>
        <row r="315">
          <cell r="T315">
            <v>1455293.0533856296</v>
          </cell>
          <cell r="U315">
            <v>2127502.3587241923</v>
          </cell>
          <cell r="V315">
            <v>3735954.5945966123</v>
          </cell>
          <cell r="W315">
            <v>10385820.054056274</v>
          </cell>
          <cell r="X315">
            <v>25172944.559461899</v>
          </cell>
        </row>
        <row r="316">
          <cell r="T316">
            <v>1459180.4211885664</v>
          </cell>
          <cell r="U316">
            <v>2133458.4633074226</v>
          </cell>
          <cell r="V316">
            <v>3746958.3096381659</v>
          </cell>
          <cell r="W316">
            <v>10417944.140601981</v>
          </cell>
          <cell r="X316">
            <v>25252136.054662179</v>
          </cell>
        </row>
        <row r="317">
          <cell r="T317">
            <v>1463067.788991503</v>
          </cell>
          <cell r="U317">
            <v>2139414.5678906529</v>
          </cell>
          <cell r="V317">
            <v>3757962.024679719</v>
          </cell>
          <cell r="W317">
            <v>10450068.227147691</v>
          </cell>
          <cell r="X317">
            <v>25331327.549862459</v>
          </cell>
        </row>
        <row r="318">
          <cell r="T318">
            <v>1466955.1567944395</v>
          </cell>
          <cell r="U318">
            <v>2145370.6724738833</v>
          </cell>
          <cell r="V318">
            <v>3768965.7397212726</v>
          </cell>
          <cell r="W318">
            <v>10482192.313693399</v>
          </cell>
          <cell r="X318">
            <v>25410519.045062739</v>
          </cell>
        </row>
        <row r="319">
          <cell r="T319">
            <v>1470842.5245973761</v>
          </cell>
          <cell r="U319">
            <v>2151326.7770571136</v>
          </cell>
          <cell r="V319">
            <v>3779969.4547628257</v>
          </cell>
          <cell r="W319">
            <v>10514316.400239108</v>
          </cell>
          <cell r="X319">
            <v>25489710.54026302</v>
          </cell>
        </row>
        <row r="320">
          <cell r="T320">
            <v>1474729.8924003127</v>
          </cell>
          <cell r="U320">
            <v>2157282.8816403439</v>
          </cell>
          <cell r="V320">
            <v>3790973.1698043789</v>
          </cell>
          <cell r="W320">
            <v>10546440.486784816</v>
          </cell>
          <cell r="X320">
            <v>25568902.035463296</v>
          </cell>
        </row>
        <row r="321">
          <cell r="T321">
            <v>1478617.2602032493</v>
          </cell>
          <cell r="U321">
            <v>2163238.9862235738</v>
          </cell>
          <cell r="V321">
            <v>3801976.8848459325</v>
          </cell>
          <cell r="W321">
            <v>10578564.573330525</v>
          </cell>
          <cell r="X321">
            <v>25648093.530663576</v>
          </cell>
        </row>
        <row r="322">
          <cell r="T322">
            <v>1482504.6280061859</v>
          </cell>
          <cell r="U322">
            <v>2169195.0908068041</v>
          </cell>
          <cell r="V322">
            <v>3812980.5998874856</v>
          </cell>
          <cell r="W322">
            <v>10610688.659876233</v>
          </cell>
          <cell r="X322">
            <v>25727285.025863856</v>
          </cell>
        </row>
        <row r="323">
          <cell r="T323">
            <v>1486391.9958091227</v>
          </cell>
          <cell r="U323">
            <v>2175151.1953900345</v>
          </cell>
          <cell r="V323">
            <v>3823984.3149290388</v>
          </cell>
          <cell r="W323">
            <v>10642812.746421942</v>
          </cell>
          <cell r="X323">
            <v>25806476.521064136</v>
          </cell>
        </row>
        <row r="324">
          <cell r="T324">
            <v>1490279.3636120593</v>
          </cell>
          <cell r="U324">
            <v>2181107.2999732648</v>
          </cell>
          <cell r="V324">
            <v>3834988.0299705924</v>
          </cell>
          <cell r="W324">
            <v>10674936.83296765</v>
          </cell>
          <cell r="X324">
            <v>25885668.016264416</v>
          </cell>
        </row>
        <row r="325">
          <cell r="T325">
            <v>1494166.7314149959</v>
          </cell>
          <cell r="U325">
            <v>2187063.4045564951</v>
          </cell>
          <cell r="V325">
            <v>3845991.7450121455</v>
          </cell>
          <cell r="W325">
            <v>10707060.91951336</v>
          </cell>
          <cell r="X325">
            <v>25964859.511464696</v>
          </cell>
        </row>
        <row r="326">
          <cell r="T326">
            <v>1498054.0992179324</v>
          </cell>
          <cell r="U326">
            <v>2193019.5091397255</v>
          </cell>
          <cell r="V326">
            <v>3856995.4600536986</v>
          </cell>
          <cell r="W326">
            <v>10739185.006059067</v>
          </cell>
          <cell r="X326">
            <v>26044051.006664976</v>
          </cell>
        </row>
        <row r="327">
          <cell r="T327">
            <v>1501941.467020869</v>
          </cell>
          <cell r="U327">
            <v>2198975.6137229558</v>
          </cell>
          <cell r="V327">
            <v>3867999.1750952522</v>
          </cell>
          <cell r="W327">
            <v>10771309.092604777</v>
          </cell>
          <cell r="X327">
            <v>26123242.501865253</v>
          </cell>
        </row>
        <row r="328">
          <cell r="T328">
            <v>1505828.8348238056</v>
          </cell>
          <cell r="U328">
            <v>2204931.7183061861</v>
          </cell>
          <cell r="V328">
            <v>3879002.8901368054</v>
          </cell>
          <cell r="W328">
            <v>10803433.179150485</v>
          </cell>
          <cell r="X328">
            <v>26202433.997065533</v>
          </cell>
        </row>
        <row r="329">
          <cell r="T329">
            <v>1509716.2026267422</v>
          </cell>
          <cell r="U329">
            <v>2210887.8228894165</v>
          </cell>
          <cell r="V329">
            <v>3890006.6051783585</v>
          </cell>
          <cell r="W329">
            <v>10835557.265696194</v>
          </cell>
          <cell r="X329">
            <v>26281625.492265813</v>
          </cell>
        </row>
        <row r="330">
          <cell r="T330">
            <v>1513603.570429679</v>
          </cell>
          <cell r="U330">
            <v>2216843.9274726463</v>
          </cell>
          <cell r="V330">
            <v>3901010.3202199121</v>
          </cell>
          <cell r="W330">
            <v>10867681.352241902</v>
          </cell>
          <cell r="X330">
            <v>26360816.987466093</v>
          </cell>
        </row>
        <row r="331">
          <cell r="T331">
            <v>1517490.9382326156</v>
          </cell>
          <cell r="U331">
            <v>2222800.0320558767</v>
          </cell>
          <cell r="V331">
            <v>3912014.0352614652</v>
          </cell>
          <cell r="W331">
            <v>10899805.438787611</v>
          </cell>
          <cell r="X331">
            <v>26440008.482666373</v>
          </cell>
        </row>
        <row r="332">
          <cell r="T332">
            <v>1521378.3060355522</v>
          </cell>
          <cell r="U332">
            <v>2228756.136639107</v>
          </cell>
          <cell r="V332">
            <v>3923017.7503030184</v>
          </cell>
          <cell r="W332">
            <v>10931929.525333319</v>
          </cell>
          <cell r="X332">
            <v>26519199.977866653</v>
          </cell>
        </row>
        <row r="333">
          <cell r="T333">
            <v>1525265.6738384888</v>
          </cell>
          <cell r="U333">
            <v>2234712.2412223374</v>
          </cell>
          <cell r="V333">
            <v>3934021.465344572</v>
          </cell>
          <cell r="W333">
            <v>10964053.611879028</v>
          </cell>
          <cell r="X333">
            <v>26598391.473066933</v>
          </cell>
        </row>
        <row r="334">
          <cell r="T334">
            <v>1529153.0416414253</v>
          </cell>
          <cell r="U334">
            <v>2240668.3458055677</v>
          </cell>
          <cell r="V334">
            <v>3945025.1803861251</v>
          </cell>
          <cell r="W334">
            <v>10996177.698424736</v>
          </cell>
          <cell r="X334">
            <v>26677582.96826721</v>
          </cell>
        </row>
        <row r="335">
          <cell r="T335">
            <v>1533040.4094443619</v>
          </cell>
          <cell r="U335">
            <v>2246624.450388798</v>
          </cell>
          <cell r="V335">
            <v>3956028.8954276782</v>
          </cell>
          <cell r="W335">
            <v>11028301.784970446</v>
          </cell>
          <cell r="X335">
            <v>26756774.46346749</v>
          </cell>
        </row>
        <row r="336">
          <cell r="T336">
            <v>1536927.7772472985</v>
          </cell>
          <cell r="U336">
            <v>2252580.5549720284</v>
          </cell>
          <cell r="V336">
            <v>3967032.6104692318</v>
          </cell>
          <cell r="W336">
            <v>11060425.871516153</v>
          </cell>
          <cell r="X336">
            <v>26835965.95866777</v>
          </cell>
        </row>
        <row r="337">
          <cell r="T337">
            <v>1540815.1450502353</v>
          </cell>
          <cell r="U337">
            <v>2258536.6595552587</v>
          </cell>
          <cell r="V337">
            <v>3978036.325510785</v>
          </cell>
          <cell r="W337">
            <v>11092549.958061863</v>
          </cell>
          <cell r="X337">
            <v>26915157.45386805</v>
          </cell>
        </row>
        <row r="338">
          <cell r="T338">
            <v>1544702.5128531719</v>
          </cell>
          <cell r="U338">
            <v>2264492.764138489</v>
          </cell>
          <cell r="V338">
            <v>3989040.0405523386</v>
          </cell>
          <cell r="W338">
            <v>11124674.04460757</v>
          </cell>
          <cell r="X338">
            <v>26994348.94906833</v>
          </cell>
        </row>
        <row r="339">
          <cell r="T339">
            <v>1548589.8806561085</v>
          </cell>
          <cell r="U339">
            <v>2270448.8687217189</v>
          </cell>
          <cell r="V339">
            <v>4000043.7555938917</v>
          </cell>
          <cell r="W339">
            <v>11156798.13115328</v>
          </cell>
          <cell r="X339">
            <v>27073538.715315558</v>
          </cell>
        </row>
        <row r="340">
          <cell r="T340">
            <v>1552474.1361848286</v>
          </cell>
          <cell r="U340">
            <v>2276404.9733049492</v>
          </cell>
          <cell r="V340">
            <v>4011047.4706354453</v>
          </cell>
          <cell r="W340">
            <v>11188922.217698989</v>
          </cell>
          <cell r="X340">
            <v>27152719.804225083</v>
          </cell>
        </row>
        <row r="341">
          <cell r="T341">
            <v>1556346.3940151872</v>
          </cell>
          <cell r="U341">
            <v>2282361.0778881796</v>
          </cell>
          <cell r="V341">
            <v>4022051.1856769985</v>
          </cell>
          <cell r="W341">
            <v>11221046.304244697</v>
          </cell>
          <cell r="X341">
            <v>27231900.893134609</v>
          </cell>
        </row>
        <row r="342">
          <cell r="T342">
            <v>1560218.6518455457</v>
          </cell>
          <cell r="U342">
            <v>2288317.1824714099</v>
          </cell>
          <cell r="V342">
            <v>4033054.9007185516</v>
          </cell>
          <cell r="W342">
            <v>11253170.390790407</v>
          </cell>
          <cell r="X342">
            <v>27311081.982044134</v>
          </cell>
        </row>
        <row r="343">
          <cell r="T343">
            <v>1564090.9096759043</v>
          </cell>
          <cell r="U343">
            <v>2294273.2870546402</v>
          </cell>
          <cell r="V343">
            <v>4044058.6157601052</v>
          </cell>
          <cell r="W343">
            <v>11285294.477336114</v>
          </cell>
          <cell r="X343">
            <v>27390263.07095366</v>
          </cell>
        </row>
        <row r="344">
          <cell r="T344">
            <v>1567963.1675062629</v>
          </cell>
          <cell r="U344">
            <v>2300229.3916378706</v>
          </cell>
          <cell r="V344">
            <v>4055062.3308016583</v>
          </cell>
          <cell r="W344">
            <v>11317418.563881824</v>
          </cell>
          <cell r="X344">
            <v>27469444.159863185</v>
          </cell>
        </row>
        <row r="345">
          <cell r="T345">
            <v>1571835.4253366215</v>
          </cell>
          <cell r="U345">
            <v>2306185.4962211009</v>
          </cell>
          <cell r="V345">
            <v>4066066.0458432119</v>
          </cell>
          <cell r="W345">
            <v>11349542.650427531</v>
          </cell>
          <cell r="X345">
            <v>27548625.248772711</v>
          </cell>
        </row>
        <row r="346">
          <cell r="T346">
            <v>1575707.68316698</v>
          </cell>
          <cell r="U346">
            <v>2312141.6008043312</v>
          </cell>
          <cell r="V346">
            <v>4077069.7608847651</v>
          </cell>
          <cell r="W346">
            <v>11381666.736973241</v>
          </cell>
          <cell r="X346">
            <v>27627806.337682236</v>
          </cell>
        </row>
        <row r="347">
          <cell r="T347">
            <v>1579579.9409973386</v>
          </cell>
          <cell r="U347">
            <v>2318097.7053875616</v>
          </cell>
          <cell r="V347">
            <v>4088073.4759263182</v>
          </cell>
          <cell r="W347">
            <v>11413790.82351895</v>
          </cell>
          <cell r="X347">
            <v>27706987.426591761</v>
          </cell>
        </row>
        <row r="348">
          <cell r="T348">
            <v>1583452.1988276972</v>
          </cell>
          <cell r="U348">
            <v>2324053.8099707919</v>
          </cell>
          <cell r="V348">
            <v>4099077.1909678718</v>
          </cell>
          <cell r="W348">
            <v>11445914.910064658</v>
          </cell>
          <cell r="X348">
            <v>27786168.515501287</v>
          </cell>
        </row>
        <row r="349">
          <cell r="T349">
            <v>1587324.4566580558</v>
          </cell>
          <cell r="U349">
            <v>2330009.9145540223</v>
          </cell>
          <cell r="V349">
            <v>4110080.9060094249</v>
          </cell>
          <cell r="W349">
            <v>11478038.996610368</v>
          </cell>
          <cell r="X349">
            <v>27865349.604410812</v>
          </cell>
        </row>
        <row r="350">
          <cell r="T350">
            <v>1591196.7144884143</v>
          </cell>
          <cell r="U350">
            <v>2335966.0191372521</v>
          </cell>
          <cell r="V350">
            <v>4121084.6210509785</v>
          </cell>
          <cell r="W350">
            <v>11510163.083156075</v>
          </cell>
          <cell r="X350">
            <v>27944530.693320338</v>
          </cell>
        </row>
        <row r="351">
          <cell r="T351">
            <v>1595068.9723187729</v>
          </cell>
          <cell r="U351">
            <v>2341922.1237204825</v>
          </cell>
          <cell r="V351">
            <v>4132088.3360925317</v>
          </cell>
          <cell r="W351">
            <v>11542287.169701785</v>
          </cell>
          <cell r="X351">
            <v>28023711.782229863</v>
          </cell>
        </row>
        <row r="352">
          <cell r="T352">
            <v>1598941.2301491315</v>
          </cell>
          <cell r="U352">
            <v>2347878.2283037128</v>
          </cell>
          <cell r="V352">
            <v>4143092.0511340853</v>
          </cell>
          <cell r="W352">
            <v>11574411.256247493</v>
          </cell>
          <cell r="X352">
            <v>28102892.871139389</v>
          </cell>
        </row>
        <row r="353">
          <cell r="T353">
            <v>1602813.4879794901</v>
          </cell>
          <cell r="U353">
            <v>2353834.3328869431</v>
          </cell>
          <cell r="V353">
            <v>4154095.7661756384</v>
          </cell>
          <cell r="W353">
            <v>11606535.342793202</v>
          </cell>
          <cell r="X353">
            <v>28182073.960048914</v>
          </cell>
        </row>
        <row r="354">
          <cell r="T354">
            <v>1606685.7458098484</v>
          </cell>
          <cell r="U354">
            <v>2359790.4374701735</v>
          </cell>
          <cell r="V354">
            <v>4165099.4812171916</v>
          </cell>
          <cell r="W354">
            <v>11638659.42933891</v>
          </cell>
          <cell r="X354">
            <v>28261255.048958439</v>
          </cell>
        </row>
        <row r="355">
          <cell r="T355">
            <v>1610558.003640207</v>
          </cell>
          <cell r="U355">
            <v>2365746.5420534038</v>
          </cell>
          <cell r="V355">
            <v>4176103.1962587452</v>
          </cell>
          <cell r="W355">
            <v>11670783.515884619</v>
          </cell>
          <cell r="X355">
            <v>28340436.137867965</v>
          </cell>
        </row>
        <row r="356">
          <cell r="T356">
            <v>1614430.2614705656</v>
          </cell>
          <cell r="U356">
            <v>2371702.6466366341</v>
          </cell>
          <cell r="V356">
            <v>4187106.9113002983</v>
          </cell>
          <cell r="W356">
            <v>11702907.602430329</v>
          </cell>
          <cell r="X356">
            <v>28419617.22677749</v>
          </cell>
        </row>
        <row r="357">
          <cell r="T357">
            <v>1618302.5193009241</v>
          </cell>
          <cell r="U357">
            <v>2377658.7512198645</v>
          </cell>
          <cell r="V357">
            <v>4198110.6263418514</v>
          </cell>
          <cell r="W357">
            <v>11735031.688976036</v>
          </cell>
          <cell r="X357">
            <v>28498798.315687016</v>
          </cell>
        </row>
        <row r="358">
          <cell r="T358">
            <v>1622174.7771312827</v>
          </cell>
          <cell r="U358">
            <v>2383614.8558030948</v>
          </cell>
          <cell r="V358">
            <v>4208830.5286335889</v>
          </cell>
          <cell r="W358">
            <v>11767155.775521746</v>
          </cell>
          <cell r="X358">
            <v>28577979.404596541</v>
          </cell>
        </row>
        <row r="359">
          <cell r="T359">
            <v>1626047.0349616413</v>
          </cell>
          <cell r="U359">
            <v>2389570.9603863251</v>
          </cell>
          <cell r="V359">
            <v>4219510.6259444505</v>
          </cell>
          <cell r="W359">
            <v>11799046.597925283</v>
          </cell>
          <cell r="X359">
            <v>28657160.493506067</v>
          </cell>
        </row>
        <row r="360">
          <cell r="T360">
            <v>1629919.2927919999</v>
          </cell>
          <cell r="U360">
            <v>2395527.064969555</v>
          </cell>
          <cell r="V360">
            <v>4230190.7232553121</v>
          </cell>
          <cell r="W360">
            <v>11830786.701381531</v>
          </cell>
          <cell r="X360">
            <v>28736341.582415592</v>
          </cell>
        </row>
        <row r="361">
          <cell r="T361">
            <v>1633791.5506223585</v>
          </cell>
          <cell r="U361">
            <v>2401483.1695527853</v>
          </cell>
          <cell r="V361">
            <v>4240870.8205661736</v>
          </cell>
          <cell r="W361">
            <v>11862526.80483778</v>
          </cell>
          <cell r="X361">
            <v>28815522.671325117</v>
          </cell>
        </row>
        <row r="362">
          <cell r="T362">
            <v>1637663.808452717</v>
          </cell>
          <cell r="U362">
            <v>2407179.6685548918</v>
          </cell>
          <cell r="V362">
            <v>4251550.9178770361</v>
          </cell>
          <cell r="W362">
            <v>11894266.908294028</v>
          </cell>
          <cell r="X362">
            <v>28894703.760234639</v>
          </cell>
        </row>
        <row r="363">
          <cell r="T363">
            <v>1641536.0662830756</v>
          </cell>
          <cell r="U363">
            <v>2412772.9326133626</v>
          </cell>
          <cell r="V363">
            <v>4262231.0151878977</v>
          </cell>
          <cell r="W363">
            <v>11926007.011750277</v>
          </cell>
          <cell r="X363">
            <v>28973884.849144168</v>
          </cell>
        </row>
        <row r="364">
          <cell r="T364">
            <v>1645408.3241134342</v>
          </cell>
          <cell r="U364">
            <v>2418366.1966718333</v>
          </cell>
          <cell r="V364">
            <v>4272911.1124987593</v>
          </cell>
          <cell r="W364">
            <v>11957747.115206527</v>
          </cell>
          <cell r="X364">
            <v>29052811.441356912</v>
          </cell>
        </row>
        <row r="365">
          <cell r="T365">
            <v>1648956.0505692984</v>
          </cell>
          <cell r="U365">
            <v>2423959.4607303045</v>
          </cell>
          <cell r="V365">
            <v>4283591.2098096218</v>
          </cell>
          <cell r="W365">
            <v>11989487.218662774</v>
          </cell>
          <cell r="X365">
            <v>29131486.553638507</v>
          </cell>
        </row>
        <row r="366">
          <cell r="T366">
            <v>1652490.7218906537</v>
          </cell>
          <cell r="U366">
            <v>2429552.7247887752</v>
          </cell>
          <cell r="V366">
            <v>4294271.3071204834</v>
          </cell>
          <cell r="W366">
            <v>12021227.322119024</v>
          </cell>
          <cell r="X366">
            <v>29210161.665920105</v>
          </cell>
        </row>
        <row r="367">
          <cell r="T367">
            <v>1656025.3932120092</v>
          </cell>
          <cell r="U367">
            <v>2435145.9888472459</v>
          </cell>
          <cell r="V367">
            <v>4304951.4044313449</v>
          </cell>
          <cell r="W367">
            <v>12052967.425575271</v>
          </cell>
          <cell r="X367">
            <v>29288836.778201703</v>
          </cell>
        </row>
        <row r="368">
          <cell r="T368">
            <v>1659560.0645333647</v>
          </cell>
          <cell r="U368">
            <v>2440739.2529057171</v>
          </cell>
          <cell r="V368">
            <v>4315631.5017422065</v>
          </cell>
          <cell r="W368">
            <v>12084707.529031521</v>
          </cell>
          <cell r="X368">
            <v>29367511.890483297</v>
          </cell>
        </row>
        <row r="369">
          <cell r="T369">
            <v>1663094.73585472</v>
          </cell>
          <cell r="U369">
            <v>2446332.5169641878</v>
          </cell>
          <cell r="V369">
            <v>4326311.599053069</v>
          </cell>
          <cell r="W369">
            <v>12116447.63248777</v>
          </cell>
          <cell r="X369">
            <v>29446187.002764896</v>
          </cell>
        </row>
        <row r="370">
          <cell r="T370">
            <v>1666629.4071760755</v>
          </cell>
          <cell r="U370">
            <v>2451925.7810226586</v>
          </cell>
          <cell r="V370">
            <v>4336991.6963639306</v>
          </cell>
          <cell r="W370">
            <v>12148187.735944018</v>
          </cell>
          <cell r="X370">
            <v>29524862.11504649</v>
          </cell>
        </row>
        <row r="371">
          <cell r="T371">
            <v>1670164.078497431</v>
          </cell>
          <cell r="U371">
            <v>2457519.0450811293</v>
          </cell>
          <cell r="V371">
            <v>4347671.7936747922</v>
          </cell>
          <cell r="W371">
            <v>12179927.839400267</v>
          </cell>
          <cell r="X371">
            <v>29603537.227328088</v>
          </cell>
        </row>
        <row r="372">
          <cell r="T372">
            <v>1673698.7498187865</v>
          </cell>
          <cell r="U372">
            <v>2463112.3091396005</v>
          </cell>
          <cell r="V372">
            <v>4358351.8909856537</v>
          </cell>
          <cell r="W372">
            <v>12211667.942856515</v>
          </cell>
          <cell r="X372">
            <v>29682212.339609683</v>
          </cell>
        </row>
        <row r="373">
          <cell r="T373">
            <v>1677233.4211401418</v>
          </cell>
          <cell r="U373">
            <v>2468705.5731980712</v>
          </cell>
          <cell r="V373">
            <v>4369031.9882965162</v>
          </cell>
          <cell r="W373">
            <v>12243408.046312764</v>
          </cell>
          <cell r="X373">
            <v>29760887.451891281</v>
          </cell>
        </row>
        <row r="374">
          <cell r="T374">
            <v>1680768.0924614973</v>
          </cell>
          <cell r="U374">
            <v>2474298.8372565419</v>
          </cell>
          <cell r="V374">
            <v>4379712.0856073778</v>
          </cell>
          <cell r="W374">
            <v>12275148.149769014</v>
          </cell>
          <cell r="X374">
            <v>29839562.564172875</v>
          </cell>
        </row>
        <row r="375">
          <cell r="T375">
            <v>1684302.7637828528</v>
          </cell>
          <cell r="U375">
            <v>2479892.1013150131</v>
          </cell>
          <cell r="V375">
            <v>4390392.1829182394</v>
          </cell>
          <cell r="W375">
            <v>12306888.253225261</v>
          </cell>
          <cell r="X375">
            <v>29918237.676454473</v>
          </cell>
        </row>
        <row r="376">
          <cell r="T376">
            <v>1687837.4351042081</v>
          </cell>
          <cell r="U376">
            <v>2485485.3653734839</v>
          </cell>
          <cell r="V376">
            <v>4401072.280229101</v>
          </cell>
          <cell r="W376">
            <v>12338628.356681511</v>
          </cell>
          <cell r="X376">
            <v>29996912.788736068</v>
          </cell>
        </row>
        <row r="377">
          <cell r="T377">
            <v>1691372.1064255636</v>
          </cell>
          <cell r="U377">
            <v>2491078.6294319546</v>
          </cell>
          <cell r="V377">
            <v>4411752.3775399635</v>
          </cell>
          <cell r="W377">
            <v>12370368.460137758</v>
          </cell>
          <cell r="X377">
            <v>30075587.901017666</v>
          </cell>
        </row>
        <row r="378">
          <cell r="T378">
            <v>1694906.7777469191</v>
          </cell>
          <cell r="U378">
            <v>2496671.8934904253</v>
          </cell>
          <cell r="V378">
            <v>4422432.474850825</v>
          </cell>
          <cell r="W378">
            <v>12402108.563594008</v>
          </cell>
          <cell r="X378">
            <v>30154263.013299264</v>
          </cell>
        </row>
        <row r="379">
          <cell r="T379">
            <v>1698441.4490682743</v>
          </cell>
          <cell r="U379">
            <v>2502265.1575488965</v>
          </cell>
          <cell r="V379">
            <v>4433112.5721616866</v>
          </cell>
          <cell r="W379">
            <v>12433848.667050257</v>
          </cell>
          <cell r="X379">
            <v>30232938.125580858</v>
          </cell>
        </row>
        <row r="380">
          <cell r="T380">
            <v>1701976.1203896299</v>
          </cell>
          <cell r="U380">
            <v>2507858.4216073672</v>
          </cell>
          <cell r="V380">
            <v>4443792.6694725482</v>
          </cell>
          <cell r="W380">
            <v>12465588.770506505</v>
          </cell>
          <cell r="X380">
            <v>30311613.237862457</v>
          </cell>
        </row>
        <row r="381">
          <cell r="T381">
            <v>1705510.7917109854</v>
          </cell>
          <cell r="U381">
            <v>2513451.685665838</v>
          </cell>
          <cell r="V381">
            <v>4454472.7667834107</v>
          </cell>
          <cell r="W381">
            <v>12497328.873962754</v>
          </cell>
          <cell r="X381">
            <v>30390288.350144051</v>
          </cell>
        </row>
        <row r="382">
          <cell r="T382">
            <v>1709045.4630323406</v>
          </cell>
          <cell r="U382">
            <v>2519044.9497243091</v>
          </cell>
          <cell r="V382">
            <v>4465095.0102691324</v>
          </cell>
          <cell r="W382">
            <v>12529068.977419002</v>
          </cell>
          <cell r="X382">
            <v>30468963.462425649</v>
          </cell>
        </row>
        <row r="383">
          <cell r="T383">
            <v>1712580.1343536961</v>
          </cell>
          <cell r="U383">
            <v>2524638.2137827799</v>
          </cell>
          <cell r="V383">
            <v>4475671.962567972</v>
          </cell>
          <cell r="W383">
            <v>12560809.080875251</v>
          </cell>
          <cell r="X383">
            <v>30547638.574707244</v>
          </cell>
        </row>
        <row r="384">
          <cell r="T384">
            <v>1716114.8056750516</v>
          </cell>
          <cell r="U384">
            <v>2530231.4778412506</v>
          </cell>
          <cell r="V384">
            <v>4486248.9148668125</v>
          </cell>
          <cell r="W384">
            <v>12592523.806353493</v>
          </cell>
          <cell r="X384">
            <v>30626313.686988842</v>
          </cell>
        </row>
        <row r="385">
          <cell r="T385">
            <v>1719649.4769964069</v>
          </cell>
          <cell r="U385">
            <v>2535824.7418997213</v>
          </cell>
          <cell r="V385">
            <v>4496825.8671656521</v>
          </cell>
          <cell r="W385">
            <v>12624178.453882217</v>
          </cell>
          <cell r="X385">
            <v>30704988.799270436</v>
          </cell>
        </row>
        <row r="386">
          <cell r="T386">
            <v>1723184.1483177624</v>
          </cell>
          <cell r="U386">
            <v>2541418.0059581925</v>
          </cell>
          <cell r="V386">
            <v>4507402.8194644926</v>
          </cell>
          <cell r="W386">
            <v>12655833.101410942</v>
          </cell>
          <cell r="X386">
            <v>30783663.911552034</v>
          </cell>
        </row>
        <row r="387">
          <cell r="T387">
            <v>1726718.8196391179</v>
          </cell>
          <cell r="U387">
            <v>2547011.2700166632</v>
          </cell>
          <cell r="V387">
            <v>4517979.7717633322</v>
          </cell>
          <cell r="W387">
            <v>12687487.748939665</v>
          </cell>
          <cell r="X387">
            <v>30862339.023833632</v>
          </cell>
        </row>
        <row r="388">
          <cell r="T388">
            <v>1730253.4909604732</v>
          </cell>
          <cell r="U388">
            <v>2552598.8400565204</v>
          </cell>
          <cell r="V388">
            <v>4528556.7240621727</v>
          </cell>
          <cell r="W388">
            <v>12719142.39646839</v>
          </cell>
          <cell r="X388">
            <v>30941014.136115227</v>
          </cell>
        </row>
        <row r="389">
          <cell r="T389">
            <v>1733788.1622818287</v>
          </cell>
          <cell r="U389">
            <v>2558166.9785100115</v>
          </cell>
          <cell r="V389">
            <v>4539133.6763610132</v>
          </cell>
          <cell r="W389">
            <v>12750797.043997115</v>
          </cell>
          <cell r="X389">
            <v>31019689.248396825</v>
          </cell>
        </row>
        <row r="390">
          <cell r="T390">
            <v>1737322.8336031842</v>
          </cell>
          <cell r="U390">
            <v>2563735.1169635025</v>
          </cell>
          <cell r="V390">
            <v>4549710.6286598528</v>
          </cell>
          <cell r="W390">
            <v>12782451.691525837</v>
          </cell>
          <cell r="X390">
            <v>31098364.360678419</v>
          </cell>
        </row>
        <row r="391">
          <cell r="T391">
            <v>1740857.5049245395</v>
          </cell>
          <cell r="U391">
            <v>2569303.2554169935</v>
          </cell>
          <cell r="V391">
            <v>4560287.5809586933</v>
          </cell>
          <cell r="W391">
            <v>12814106.339054562</v>
          </cell>
          <cell r="X391">
            <v>31177039.472960018</v>
          </cell>
        </row>
        <row r="392">
          <cell r="T392">
            <v>1744392.176245895</v>
          </cell>
          <cell r="U392">
            <v>2574871.3938704841</v>
          </cell>
          <cell r="V392">
            <v>4570864.5332575329</v>
          </cell>
          <cell r="W392">
            <v>12845760.986583287</v>
          </cell>
          <cell r="X392">
            <v>31255714.585241612</v>
          </cell>
        </row>
        <row r="393">
          <cell r="T393">
            <v>1747926.8475672505</v>
          </cell>
          <cell r="U393">
            <v>2580439.5323239751</v>
          </cell>
          <cell r="V393">
            <v>4581441.4855563734</v>
          </cell>
          <cell r="W393">
            <v>12877415.63411201</v>
          </cell>
          <cell r="X393">
            <v>31334389.69752321</v>
          </cell>
        </row>
        <row r="394">
          <cell r="T394">
            <v>1751461.5188886058</v>
          </cell>
          <cell r="U394">
            <v>2586007.6707774661</v>
          </cell>
          <cell r="V394">
            <v>4592018.4378552129</v>
          </cell>
          <cell r="W394">
            <v>12909070.281640735</v>
          </cell>
          <cell r="X394">
            <v>31413064.809804805</v>
          </cell>
        </row>
        <row r="395">
          <cell r="T395">
            <v>1754996.1902099613</v>
          </cell>
          <cell r="U395">
            <v>2591575.8092309572</v>
          </cell>
          <cell r="V395">
            <v>4602595.3901540535</v>
          </cell>
          <cell r="W395">
            <v>12940724.929169459</v>
          </cell>
          <cell r="X395">
            <v>31491739.922086403</v>
          </cell>
        </row>
        <row r="396">
          <cell r="T396">
            <v>1758530.8615313168</v>
          </cell>
          <cell r="U396">
            <v>2597143.9476844482</v>
          </cell>
          <cell r="V396">
            <v>4613172.342452893</v>
          </cell>
          <cell r="W396">
            <v>12972379.576698182</v>
          </cell>
          <cell r="X396">
            <v>31570415.034368001</v>
          </cell>
        </row>
        <row r="397">
          <cell r="T397">
            <v>1762065.532852672</v>
          </cell>
          <cell r="U397">
            <v>2602712.0861379392</v>
          </cell>
          <cell r="V397">
            <v>4623749.2947517335</v>
          </cell>
          <cell r="W397">
            <v>13004034.224226907</v>
          </cell>
          <cell r="X397">
            <v>31649090.146649595</v>
          </cell>
        </row>
        <row r="398">
          <cell r="T398">
            <v>1765600.2041740275</v>
          </cell>
          <cell r="U398">
            <v>2608280.2245914303</v>
          </cell>
          <cell r="V398">
            <v>4634326.2470505731</v>
          </cell>
          <cell r="W398">
            <v>13035688.871755632</v>
          </cell>
          <cell r="X398">
            <v>31727765.258931194</v>
          </cell>
        </row>
        <row r="399">
          <cell r="T399">
            <v>1769134.8754953831</v>
          </cell>
          <cell r="U399">
            <v>2613848.3630449213</v>
          </cell>
          <cell r="V399">
            <v>4644903.1993494136</v>
          </cell>
          <cell r="W399">
            <v>13067343.519284355</v>
          </cell>
          <cell r="X399">
            <v>31806440.371212788</v>
          </cell>
        </row>
        <row r="400">
          <cell r="T400">
            <v>1772669.5468167386</v>
          </cell>
          <cell r="U400">
            <v>2619416.5014984123</v>
          </cell>
          <cell r="V400">
            <v>4655480.1516482532</v>
          </cell>
          <cell r="W400">
            <v>13098998.166813079</v>
          </cell>
          <cell r="X400">
            <v>31885115.483494386</v>
          </cell>
        </row>
        <row r="401">
          <cell r="T401">
            <v>1776204.2181380938</v>
          </cell>
          <cell r="U401">
            <v>2624984.6399519034</v>
          </cell>
          <cell r="V401">
            <v>4666057.1039470937</v>
          </cell>
          <cell r="W401">
            <v>13130652.814341804</v>
          </cell>
          <cell r="X401">
            <v>31963790.595775981</v>
          </cell>
        </row>
        <row r="402">
          <cell r="T402">
            <v>1779738.8894594493</v>
          </cell>
          <cell r="U402">
            <v>2630552.7784053944</v>
          </cell>
          <cell r="V402">
            <v>4676634.0562459342</v>
          </cell>
          <cell r="W402">
            <v>13162307.461870527</v>
          </cell>
          <cell r="X402">
            <v>32042465.708057579</v>
          </cell>
        </row>
        <row r="403">
          <cell r="T403">
            <v>1783273.5607808048</v>
          </cell>
          <cell r="U403">
            <v>2636120.9168588854</v>
          </cell>
          <cell r="V403">
            <v>4687211.0085447738</v>
          </cell>
          <cell r="W403">
            <v>13193962.109399252</v>
          </cell>
          <cell r="X403">
            <v>32121140.820339173</v>
          </cell>
        </row>
        <row r="404">
          <cell r="T404">
            <v>1786808.2321021601</v>
          </cell>
          <cell r="U404">
            <v>2641689.0553123765</v>
          </cell>
          <cell r="V404">
            <v>4697787.9608436143</v>
          </cell>
          <cell r="W404">
            <v>13225616.756927976</v>
          </cell>
          <cell r="X404">
            <v>32199815.932620771</v>
          </cell>
        </row>
        <row r="405">
          <cell r="T405">
            <v>1790342.9034235156</v>
          </cell>
          <cell r="U405">
            <v>2647257.193765867</v>
          </cell>
          <cell r="V405">
            <v>4708364.9131424539</v>
          </cell>
          <cell r="W405">
            <v>13257271.404456699</v>
          </cell>
          <cell r="X405">
            <v>32278491.044902369</v>
          </cell>
        </row>
        <row r="406">
          <cell r="T406">
            <v>1793877.5747448711</v>
          </cell>
          <cell r="U406">
            <v>2652825.3322193581</v>
          </cell>
          <cell r="V406">
            <v>4718941.8654412944</v>
          </cell>
          <cell r="W406">
            <v>13288926.051985424</v>
          </cell>
          <cell r="X406">
            <v>32357166.157183964</v>
          </cell>
        </row>
        <row r="407">
          <cell r="T407">
            <v>1797412.2460662264</v>
          </cell>
          <cell r="U407">
            <v>2658393.4706728491</v>
          </cell>
          <cell r="V407">
            <v>4729518.817740134</v>
          </cell>
          <cell r="W407">
            <v>13320580.699514149</v>
          </cell>
          <cell r="X407">
            <v>32435841.269465562</v>
          </cell>
        </row>
        <row r="408">
          <cell r="T408">
            <v>1800946.9173875819</v>
          </cell>
          <cell r="U408">
            <v>2663961.6091263401</v>
          </cell>
          <cell r="V408">
            <v>4740095.7700389745</v>
          </cell>
          <cell r="W408">
            <v>13352235.347042872</v>
          </cell>
          <cell r="X408">
            <v>32514516.381747156</v>
          </cell>
        </row>
        <row r="409">
          <cell r="T409">
            <v>1804481.5887089374</v>
          </cell>
          <cell r="U409">
            <v>2669529.7475798312</v>
          </cell>
          <cell r="V409">
            <v>4750672.722337814</v>
          </cell>
          <cell r="W409">
            <v>13383889.994571596</v>
          </cell>
          <cell r="X409">
            <v>32593191.494028755</v>
          </cell>
        </row>
        <row r="410">
          <cell r="T410">
            <v>1808016.2600302927</v>
          </cell>
          <cell r="U410">
            <v>2675097.8860333222</v>
          </cell>
          <cell r="V410">
            <v>4761249.6746366546</v>
          </cell>
          <cell r="W410">
            <v>13415544.642100321</v>
          </cell>
          <cell r="X410">
            <v>32671866.606310349</v>
          </cell>
        </row>
        <row r="411">
          <cell r="T411">
            <v>1811550.9313516482</v>
          </cell>
          <cell r="U411">
            <v>2680666.0244868132</v>
          </cell>
          <cell r="V411">
            <v>4771826.6269354941</v>
          </cell>
          <cell r="W411">
            <v>13447199.289629044</v>
          </cell>
          <cell r="X411">
            <v>32750541.718591947</v>
          </cell>
        </row>
        <row r="412">
          <cell r="T412">
            <v>1815085.6026730037</v>
          </cell>
          <cell r="U412">
            <v>2686234.1629403043</v>
          </cell>
          <cell r="V412">
            <v>4782403.5792343346</v>
          </cell>
          <cell r="W412">
            <v>13478853.937157769</v>
          </cell>
          <cell r="X412">
            <v>32829216.830873542</v>
          </cell>
        </row>
        <row r="413">
          <cell r="T413">
            <v>1818620.2739943592</v>
          </cell>
          <cell r="U413">
            <v>2691802.3013937953</v>
          </cell>
          <cell r="V413">
            <v>4792980.5315331742</v>
          </cell>
          <cell r="W413">
            <v>13510508.584686494</v>
          </cell>
          <cell r="X413">
            <v>32907891.94315514</v>
          </cell>
        </row>
        <row r="414">
          <cell r="T414">
            <v>1822154.9453157145</v>
          </cell>
          <cell r="U414">
            <v>2697370.4398472863</v>
          </cell>
          <cell r="V414">
            <v>4803557.4838320147</v>
          </cell>
          <cell r="W414">
            <v>13542163.232215216</v>
          </cell>
          <cell r="X414">
            <v>32986567.055436734</v>
          </cell>
        </row>
        <row r="415">
          <cell r="T415">
            <v>1825689.61663707</v>
          </cell>
          <cell r="U415">
            <v>2702938.5783007774</v>
          </cell>
          <cell r="V415">
            <v>4814134.4361308552</v>
          </cell>
          <cell r="W415">
            <v>13573817.879743941</v>
          </cell>
          <cell r="X415">
            <v>33065242.167718332</v>
          </cell>
        </row>
        <row r="416">
          <cell r="T416">
            <v>1829224.2879584255</v>
          </cell>
          <cell r="U416">
            <v>2708506.7167542684</v>
          </cell>
          <cell r="V416">
            <v>4824711.3884296948</v>
          </cell>
          <cell r="W416">
            <v>13605472.527272666</v>
          </cell>
          <cell r="X416">
            <v>33143917.279999927</v>
          </cell>
        </row>
        <row r="417">
          <cell r="T417">
            <v>1832758.9592797807</v>
          </cell>
          <cell r="U417">
            <v>2714074.855207759</v>
          </cell>
          <cell r="V417">
            <v>4835288.3407285353</v>
          </cell>
          <cell r="W417">
            <v>13637127.174801389</v>
          </cell>
          <cell r="X417">
            <v>33222592.392281525</v>
          </cell>
        </row>
        <row r="418">
          <cell r="T418">
            <v>1836293.6306011362</v>
          </cell>
          <cell r="U418">
            <v>2719642.99366125</v>
          </cell>
          <cell r="V418">
            <v>4845865.2930273749</v>
          </cell>
          <cell r="W418">
            <v>13668781.822330114</v>
          </cell>
          <cell r="X418">
            <v>33301267.504563123</v>
          </cell>
        </row>
        <row r="419">
          <cell r="T419">
            <v>1839828.3019224918</v>
          </cell>
          <cell r="U419">
            <v>2725211.132114741</v>
          </cell>
          <cell r="V419">
            <v>4856442.2453262154</v>
          </cell>
          <cell r="W419">
            <v>13700436.469858836</v>
          </cell>
          <cell r="X419">
            <v>33379942.616844717</v>
          </cell>
        </row>
        <row r="420">
          <cell r="T420">
            <v>1843362.973243847</v>
          </cell>
          <cell r="U420">
            <v>2730779.2705682321</v>
          </cell>
          <cell r="V420">
            <v>4867019.197625055</v>
          </cell>
          <cell r="W420">
            <v>13732091.117387561</v>
          </cell>
          <cell r="X420">
            <v>33458617.729126316</v>
          </cell>
        </row>
        <row r="421">
          <cell r="T421">
            <v>1846897.6445652025</v>
          </cell>
          <cell r="U421">
            <v>2736347.4090217231</v>
          </cell>
          <cell r="V421">
            <v>4877596.1499238955</v>
          </cell>
          <cell r="W421">
            <v>13763745.764916286</v>
          </cell>
          <cell r="X421">
            <v>33537292.84140791</v>
          </cell>
        </row>
        <row r="422">
          <cell r="T422">
            <v>1850432.315886558</v>
          </cell>
          <cell r="U422">
            <v>2741915.5474752141</v>
          </cell>
          <cell r="V422">
            <v>4888173.1022227351</v>
          </cell>
          <cell r="W422">
            <v>13795400.412445009</v>
          </cell>
          <cell r="X422">
            <v>33615967.953689508</v>
          </cell>
        </row>
        <row r="423">
          <cell r="T423">
            <v>1853966.9872079135</v>
          </cell>
          <cell r="U423">
            <v>2747483.6859287051</v>
          </cell>
          <cell r="V423">
            <v>4898750.0545215756</v>
          </cell>
          <cell r="W423">
            <v>13827055.059973733</v>
          </cell>
          <cell r="X423">
            <v>33694643.065971106</v>
          </cell>
        </row>
        <row r="424">
          <cell r="T424">
            <v>1857501.6585292688</v>
          </cell>
          <cell r="U424">
            <v>2753051.8243821957</v>
          </cell>
          <cell r="V424">
            <v>4909327.0068204161</v>
          </cell>
          <cell r="W424">
            <v>13858709.707502458</v>
          </cell>
          <cell r="X424">
            <v>33773318.178252697</v>
          </cell>
        </row>
        <row r="425">
          <cell r="T425">
            <v>1861036.3298506243</v>
          </cell>
          <cell r="U425">
            <v>2758619.9628356867</v>
          </cell>
          <cell r="V425">
            <v>4919903.9591192557</v>
          </cell>
          <cell r="W425">
            <v>13890364.355031181</v>
          </cell>
          <cell r="X425">
            <v>33851993.290534295</v>
          </cell>
        </row>
        <row r="426">
          <cell r="T426">
            <v>1864571.0011719798</v>
          </cell>
          <cell r="U426">
            <v>2764188.1012891778</v>
          </cell>
          <cell r="V426">
            <v>4930480.9114180962</v>
          </cell>
          <cell r="W426">
            <v>13922019.002559906</v>
          </cell>
          <cell r="X426">
            <v>33930668.402815893</v>
          </cell>
        </row>
        <row r="427">
          <cell r="T427">
            <v>1868105.6724933351</v>
          </cell>
          <cell r="U427">
            <v>2769756.2397426688</v>
          </cell>
          <cell r="V427">
            <v>4941057.8637169357</v>
          </cell>
          <cell r="W427">
            <v>13953673.650088631</v>
          </cell>
          <cell r="X427">
            <v>34009343.515097491</v>
          </cell>
        </row>
        <row r="428">
          <cell r="T428">
            <v>1871640.3438146906</v>
          </cell>
          <cell r="U428">
            <v>2775324.3781961598</v>
          </cell>
          <cell r="V428">
            <v>4951634.8160157762</v>
          </cell>
          <cell r="W428">
            <v>13985328.297617353</v>
          </cell>
          <cell r="X428">
            <v>34088018.627379082</v>
          </cell>
        </row>
        <row r="429">
          <cell r="T429">
            <v>1875175.0151360461</v>
          </cell>
          <cell r="U429">
            <v>2780892.5166496509</v>
          </cell>
          <cell r="V429">
            <v>4962211.7683146158</v>
          </cell>
          <cell r="W429">
            <v>14016982.945146078</v>
          </cell>
          <cell r="X429">
            <v>34166693.73966068</v>
          </cell>
        </row>
        <row r="430">
          <cell r="T430">
            <v>1878709.6864574014</v>
          </cell>
          <cell r="U430">
            <v>2786460.6551031419</v>
          </cell>
          <cell r="V430">
            <v>4972788.7206134563</v>
          </cell>
          <cell r="W430">
            <v>14048637.592674803</v>
          </cell>
          <cell r="X430">
            <v>34245368.851942278</v>
          </cell>
        </row>
        <row r="431">
          <cell r="T431">
            <v>1882244.3577787569</v>
          </cell>
          <cell r="U431">
            <v>2792028.7935566325</v>
          </cell>
          <cell r="V431">
            <v>4983365.6729122959</v>
          </cell>
          <cell r="W431">
            <v>14080292.240203526</v>
          </cell>
          <cell r="X431">
            <v>34324043.964223877</v>
          </cell>
        </row>
        <row r="432">
          <cell r="T432">
            <v>1885779.0291001124</v>
          </cell>
          <cell r="U432">
            <v>2797596.9320101235</v>
          </cell>
          <cell r="V432">
            <v>4993942.6252111364</v>
          </cell>
          <cell r="W432">
            <v>14111946.887732251</v>
          </cell>
          <cell r="X432">
            <v>34402719.076505475</v>
          </cell>
        </row>
        <row r="433">
          <cell r="T433">
            <v>1889313.7004214679</v>
          </cell>
          <cell r="U433">
            <v>2803165.0704636145</v>
          </cell>
          <cell r="V433">
            <v>5004519.5775099769</v>
          </cell>
          <cell r="W433">
            <v>14143601.535260973</v>
          </cell>
          <cell r="X433">
            <v>34481394.188787065</v>
          </cell>
        </row>
        <row r="434">
          <cell r="T434">
            <v>1892848.3717428232</v>
          </cell>
          <cell r="U434">
            <v>2808733.2089171056</v>
          </cell>
          <cell r="V434">
            <v>5015096.5298088165</v>
          </cell>
          <cell r="W434">
            <v>14175256.182789698</v>
          </cell>
          <cell r="X434">
            <v>34560069.301068664</v>
          </cell>
        </row>
        <row r="435">
          <cell r="T435">
            <v>1896383.0430641787</v>
          </cell>
          <cell r="U435">
            <v>2814301.3473705966</v>
          </cell>
          <cell r="V435">
            <v>5025673.482107657</v>
          </cell>
          <cell r="W435">
            <v>14206910.830318423</v>
          </cell>
          <cell r="X435">
            <v>34638744.413350262</v>
          </cell>
        </row>
        <row r="436">
          <cell r="T436">
            <v>1899917.7143855342</v>
          </cell>
          <cell r="U436">
            <v>2819869.4858240876</v>
          </cell>
          <cell r="V436">
            <v>5036250.4344064966</v>
          </cell>
          <cell r="W436">
            <v>14238565.477847146</v>
          </cell>
          <cell r="X436">
            <v>34717419.52563186</v>
          </cell>
        </row>
        <row r="437">
          <cell r="T437">
            <v>1903452.3857068894</v>
          </cell>
          <cell r="U437">
            <v>2825437.6242775787</v>
          </cell>
          <cell r="V437">
            <v>5046827.3867053371</v>
          </cell>
          <cell r="W437">
            <v>14270220.125375871</v>
          </cell>
          <cell r="X437">
            <v>34796094.637913451</v>
          </cell>
        </row>
        <row r="438">
          <cell r="T438">
            <v>1906987.0570282449</v>
          </cell>
          <cell r="U438">
            <v>2831005.7627310692</v>
          </cell>
          <cell r="V438">
            <v>5057404.3390041767</v>
          </cell>
          <cell r="W438">
            <v>14301874.772904595</v>
          </cell>
          <cell r="X438">
            <v>34874769.750195049</v>
          </cell>
        </row>
        <row r="439">
          <cell r="T439">
            <v>1910521.7283496005</v>
          </cell>
          <cell r="U439">
            <v>2836573.9011845603</v>
          </cell>
          <cell r="V439">
            <v>5067981.2913030172</v>
          </cell>
          <cell r="W439">
            <v>14333529.420433318</v>
          </cell>
          <cell r="X439">
            <v>34953444.862476647</v>
          </cell>
        </row>
        <row r="440">
          <cell r="T440">
            <v>1914056.399670956</v>
          </cell>
          <cell r="U440">
            <v>2842142.0396380513</v>
          </cell>
          <cell r="V440">
            <v>5078558.2436018568</v>
          </cell>
          <cell r="W440">
            <v>14365184.067962043</v>
          </cell>
          <cell r="X440">
            <v>35032119.974758245</v>
          </cell>
        </row>
        <row r="441">
          <cell r="T441">
            <v>1917591.0709923112</v>
          </cell>
          <cell r="U441">
            <v>2847710.1780915423</v>
          </cell>
          <cell r="V441">
            <v>5089135.1959006973</v>
          </cell>
          <cell r="W441">
            <v>14396838.715490766</v>
          </cell>
          <cell r="X441">
            <v>35110795.087039843</v>
          </cell>
        </row>
        <row r="442">
          <cell r="T442">
            <v>1921125.7423136667</v>
          </cell>
          <cell r="U442">
            <v>2853278.3165450334</v>
          </cell>
          <cell r="V442">
            <v>5099712.1481995378</v>
          </cell>
          <cell r="W442">
            <v>14428493.363019491</v>
          </cell>
          <cell r="X442">
            <v>35189470.199321434</v>
          </cell>
        </row>
        <row r="443">
          <cell r="T443">
            <v>1924660.4136350222</v>
          </cell>
          <cell r="U443">
            <v>2858846.4549985244</v>
          </cell>
          <cell r="V443">
            <v>5110289.1004983773</v>
          </cell>
          <cell r="W443">
            <v>14460148.010548215</v>
          </cell>
          <cell r="X443">
            <v>35268145.311603032</v>
          </cell>
        </row>
        <row r="444">
          <cell r="T444">
            <v>1928195.0849563775</v>
          </cell>
          <cell r="U444">
            <v>2864414.5934520154</v>
          </cell>
          <cell r="V444">
            <v>5120866.0527972179</v>
          </cell>
          <cell r="W444">
            <v>14491802.658076938</v>
          </cell>
          <cell r="X444">
            <v>35346820.42388463</v>
          </cell>
        </row>
        <row r="445">
          <cell r="T445">
            <v>1931729.756277733</v>
          </cell>
          <cell r="U445">
            <v>2869982.7319055065</v>
          </cell>
          <cell r="V445">
            <v>5131443.0050960574</v>
          </cell>
          <cell r="W445">
            <v>14523457.305605663</v>
          </cell>
          <cell r="X445">
            <v>35425495.536166228</v>
          </cell>
        </row>
        <row r="446">
          <cell r="T446">
            <v>1935264.4275990885</v>
          </cell>
          <cell r="U446">
            <v>2875550.870358997</v>
          </cell>
          <cell r="V446">
            <v>5142019.9573948979</v>
          </cell>
          <cell r="W446">
            <v>14555111.953134388</v>
          </cell>
          <cell r="X446">
            <v>35504170.648447819</v>
          </cell>
        </row>
        <row r="447">
          <cell r="T447">
            <v>1938799.098920444</v>
          </cell>
          <cell r="U447">
            <v>2881119.0088124881</v>
          </cell>
          <cell r="V447">
            <v>5152596.9096937375</v>
          </cell>
          <cell r="W447">
            <v>14586766.600663111</v>
          </cell>
          <cell r="X447">
            <v>35582845.760729417</v>
          </cell>
        </row>
        <row r="448">
          <cell r="T448">
            <v>1942333.7702417993</v>
          </cell>
          <cell r="U448">
            <v>2886687.1472659791</v>
          </cell>
          <cell r="V448">
            <v>5163173.861992578</v>
          </cell>
          <cell r="W448">
            <v>14618421.248191835</v>
          </cell>
          <cell r="X448">
            <v>35661520.873011015</v>
          </cell>
        </row>
        <row r="449">
          <cell r="T449">
            <v>1945868.4415631548</v>
          </cell>
          <cell r="U449">
            <v>2892255.2857194701</v>
          </cell>
          <cell r="V449">
            <v>5173750.8142914176</v>
          </cell>
          <cell r="W449">
            <v>14650075.89572056</v>
          </cell>
          <cell r="X449">
            <v>35740195.985292614</v>
          </cell>
        </row>
        <row r="450">
          <cell r="T450">
            <v>1949403.1128845103</v>
          </cell>
          <cell r="U450">
            <v>2897823.4241729612</v>
          </cell>
          <cell r="V450">
            <v>5184327.7665902581</v>
          </cell>
          <cell r="W450">
            <v>14681730.543249283</v>
          </cell>
          <cell r="X450">
            <v>35818871.097574204</v>
          </cell>
        </row>
        <row r="451">
          <cell r="T451">
            <v>1952937.7842058656</v>
          </cell>
          <cell r="U451">
            <v>2903391.5626264522</v>
          </cell>
          <cell r="V451">
            <v>5194904.7188890977</v>
          </cell>
          <cell r="W451">
            <v>14713385.190778008</v>
          </cell>
          <cell r="X451">
            <v>35897546.209855802</v>
          </cell>
        </row>
        <row r="452">
          <cell r="T452">
            <v>1956472.4555272211</v>
          </cell>
          <cell r="U452">
            <v>2908959.7010799432</v>
          </cell>
          <cell r="V452">
            <v>5205481.6711879382</v>
          </cell>
          <cell r="W452">
            <v>14745039.838306732</v>
          </cell>
          <cell r="X452">
            <v>35976221.322137401</v>
          </cell>
        </row>
        <row r="453">
          <cell r="T453">
            <v>1960007.1268485766</v>
          </cell>
          <cell r="U453">
            <v>2914527.8395334342</v>
          </cell>
          <cell r="V453">
            <v>5216058.6234867778</v>
          </cell>
          <cell r="W453">
            <v>14776694.485835455</v>
          </cell>
          <cell r="X453">
            <v>36054896.434418999</v>
          </cell>
        </row>
        <row r="454">
          <cell r="T454">
            <v>1963541.7981699319</v>
          </cell>
          <cell r="U454">
            <v>2920095.9779869253</v>
          </cell>
          <cell r="V454">
            <v>5226635.5757856183</v>
          </cell>
          <cell r="W454">
            <v>14808349.13336418</v>
          </cell>
          <cell r="X454">
            <v>36133571.546700597</v>
          </cell>
        </row>
        <row r="455">
          <cell r="T455">
            <v>1967076.4694912874</v>
          </cell>
          <cell r="U455">
            <v>2925664.1164404163</v>
          </cell>
          <cell r="V455">
            <v>5237212.5280844588</v>
          </cell>
          <cell r="W455">
            <v>14840003.780892905</v>
          </cell>
          <cell r="X455">
            <v>36212246.658982188</v>
          </cell>
        </row>
        <row r="456">
          <cell r="T456">
            <v>1970611.1408126429</v>
          </cell>
          <cell r="U456">
            <v>2931232.2548939069</v>
          </cell>
          <cell r="V456">
            <v>5247789.4803832984</v>
          </cell>
          <cell r="W456">
            <v>14871658.428421628</v>
          </cell>
          <cell r="X456">
            <v>36290921.771263786</v>
          </cell>
        </row>
        <row r="457">
          <cell r="T457">
            <v>1974145.8121339981</v>
          </cell>
          <cell r="U457">
            <v>2936800.3933473979</v>
          </cell>
          <cell r="V457">
            <v>5258366.4326821389</v>
          </cell>
          <cell r="W457">
            <v>14903313.075950352</v>
          </cell>
          <cell r="X457">
            <v>36369596.883545384</v>
          </cell>
        </row>
        <row r="458">
          <cell r="T458">
            <v>1977680.4834553536</v>
          </cell>
          <cell r="U458">
            <v>2942368.5318008889</v>
          </cell>
          <cell r="V458">
            <v>5268943.3849809784</v>
          </cell>
          <cell r="W458">
            <v>14934967.723479077</v>
          </cell>
          <cell r="X458">
            <v>36448271.995826982</v>
          </cell>
        </row>
        <row r="459">
          <cell r="T459">
            <v>1981215.1547767092</v>
          </cell>
          <cell r="U459">
            <v>2947936.67025438</v>
          </cell>
          <cell r="V459">
            <v>5279520.337279819</v>
          </cell>
          <cell r="W459">
            <v>14966622.3710078</v>
          </cell>
          <cell r="X459">
            <v>36526947.108108573</v>
          </cell>
        </row>
        <row r="460">
          <cell r="T460">
            <v>1984749.8260980647</v>
          </cell>
          <cell r="U460">
            <v>2953504.808707871</v>
          </cell>
          <cell r="V460">
            <v>5290097.2895786585</v>
          </cell>
          <cell r="W460">
            <v>14998277.018536525</v>
          </cell>
          <cell r="X460">
            <v>36605622.220390171</v>
          </cell>
        </row>
        <row r="461">
          <cell r="T461">
            <v>1988284.4974194199</v>
          </cell>
          <cell r="U461">
            <v>2959072.947161362</v>
          </cell>
          <cell r="V461">
            <v>5300674.241877499</v>
          </cell>
          <cell r="W461">
            <v>15029931.666065248</v>
          </cell>
          <cell r="X461">
            <v>36684297.332671769</v>
          </cell>
        </row>
        <row r="462">
          <cell r="T462">
            <v>1991819.1687407754</v>
          </cell>
          <cell r="U462">
            <v>2964641.0856148531</v>
          </cell>
          <cell r="V462">
            <v>5311251.1941763386</v>
          </cell>
          <cell r="W462">
            <v>15061586.313593972</v>
          </cell>
          <cell r="X462">
            <v>36762972.444953367</v>
          </cell>
        </row>
        <row r="463">
          <cell r="T463">
            <v>1995353.8400621309</v>
          </cell>
          <cell r="U463">
            <v>2970209.2240683441</v>
          </cell>
          <cell r="V463">
            <v>5321828.1464751791</v>
          </cell>
          <cell r="W463">
            <v>15093240.961122697</v>
          </cell>
          <cell r="X463">
            <v>36841647.557234965</v>
          </cell>
        </row>
        <row r="464">
          <cell r="T464">
            <v>1998888.5113834862</v>
          </cell>
          <cell r="U464">
            <v>2975777.3625218351</v>
          </cell>
          <cell r="V464">
            <v>5332405.0987740196</v>
          </cell>
          <cell r="W464">
            <v>15124895.60865142</v>
          </cell>
          <cell r="X464">
            <v>36920322.669516556</v>
          </cell>
        </row>
        <row r="465">
          <cell r="T465">
            <v>2002423.1827048417</v>
          </cell>
          <cell r="U465">
            <v>2981345.5009753257</v>
          </cell>
          <cell r="V465">
            <v>5342982.0510728592</v>
          </cell>
          <cell r="W465">
            <v>15156550.256180145</v>
          </cell>
          <cell r="X465">
            <v>36998997.781798154</v>
          </cell>
        </row>
        <row r="466">
          <cell r="T466">
            <v>2005957.8540261972</v>
          </cell>
          <cell r="U466">
            <v>2986913.6394288167</v>
          </cell>
          <cell r="V466">
            <v>5353559.0033716997</v>
          </cell>
          <cell r="W466">
            <v>15188204.90370887</v>
          </cell>
          <cell r="X466">
            <v>37077672.894079752</v>
          </cell>
        </row>
        <row r="467">
          <cell r="T467">
            <v>2009492.5253475527</v>
          </cell>
          <cell r="U467">
            <v>2992481.7778823078</v>
          </cell>
          <cell r="V467">
            <v>5364135.9556705393</v>
          </cell>
          <cell r="W467">
            <v>15219859.551237592</v>
          </cell>
          <cell r="X467">
            <v>37156348.00636135</v>
          </cell>
        </row>
        <row r="468">
          <cell r="T468">
            <v>2013027.196668908</v>
          </cell>
          <cell r="U468">
            <v>2998049.9163357988</v>
          </cell>
          <cell r="V468">
            <v>5374712.9079693798</v>
          </cell>
          <cell r="W468">
            <v>15251514.198766317</v>
          </cell>
          <cell r="X468">
            <v>37235023.118642941</v>
          </cell>
        </row>
        <row r="469">
          <cell r="T469">
            <v>2016561.8679902635</v>
          </cell>
          <cell r="U469">
            <v>3003618.0547892898</v>
          </cell>
          <cell r="V469">
            <v>5385289.8602682194</v>
          </cell>
          <cell r="W469">
            <v>15283168.846295042</v>
          </cell>
          <cell r="X469">
            <v>37313698.230924539</v>
          </cell>
        </row>
        <row r="470">
          <cell r="T470">
            <v>2020096.539311619</v>
          </cell>
          <cell r="U470">
            <v>3009186.1932427809</v>
          </cell>
          <cell r="V470">
            <v>5395866.8125670599</v>
          </cell>
          <cell r="W470">
            <v>15314823.493823765</v>
          </cell>
          <cell r="X470">
            <v>37392373.343206137</v>
          </cell>
        </row>
        <row r="471">
          <cell r="T471">
            <v>2023631.2106329743</v>
          </cell>
          <cell r="U471">
            <v>3014754.3316962719</v>
          </cell>
          <cell r="V471">
            <v>5406443.7648658995</v>
          </cell>
          <cell r="W471">
            <v>15346478.14135249</v>
          </cell>
          <cell r="X471">
            <v>37471048.455487736</v>
          </cell>
        </row>
        <row r="472">
          <cell r="T472">
            <v>2027165.8819543298</v>
          </cell>
          <cell r="U472">
            <v>3020322.4701497629</v>
          </cell>
          <cell r="V472">
            <v>5417020.71716474</v>
          </cell>
          <cell r="W472">
            <v>15378132.788881214</v>
          </cell>
          <cell r="X472">
            <v>37549723.567769334</v>
          </cell>
        </row>
        <row r="473">
          <cell r="T473">
            <v>2030700.5532756853</v>
          </cell>
          <cell r="U473">
            <v>3025890.608603254</v>
          </cell>
          <cell r="V473">
            <v>5427597.6694635795</v>
          </cell>
          <cell r="W473">
            <v>15409787.436409937</v>
          </cell>
          <cell r="X473">
            <v>37628398.680050924</v>
          </cell>
        </row>
        <row r="474">
          <cell r="T474">
            <v>2034235.2245970406</v>
          </cell>
          <cell r="U474">
            <v>3031458.747056745</v>
          </cell>
          <cell r="V474">
            <v>5438174.6217624201</v>
          </cell>
          <cell r="W474">
            <v>15441442.083938662</v>
          </cell>
          <cell r="X474">
            <v>37707073.792332523</v>
          </cell>
        </row>
        <row r="475">
          <cell r="T475">
            <v>2037769.8959183961</v>
          </cell>
          <cell r="U475">
            <v>3037026.8855102356</v>
          </cell>
          <cell r="V475">
            <v>5448751.5740612596</v>
          </cell>
          <cell r="W475">
            <v>15473096.731467385</v>
          </cell>
          <cell r="X475">
            <v>37785748.904614121</v>
          </cell>
        </row>
        <row r="476">
          <cell r="T476">
            <v>2041304.5672397516</v>
          </cell>
          <cell r="U476">
            <v>3042595.0239637266</v>
          </cell>
          <cell r="V476">
            <v>5459328.5263601001</v>
          </cell>
          <cell r="W476">
            <v>15504751.37899611</v>
          </cell>
          <cell r="X476">
            <v>37864424.016895719</v>
          </cell>
        </row>
        <row r="477">
          <cell r="T477">
            <v>2044839.2385611068</v>
          </cell>
          <cell r="U477">
            <v>3048163.1624172176</v>
          </cell>
          <cell r="V477">
            <v>5469905.4786589397</v>
          </cell>
          <cell r="W477">
            <v>15536406.026524834</v>
          </cell>
          <cell r="X477">
            <v>37943099.12917731</v>
          </cell>
        </row>
        <row r="478">
          <cell r="T478">
            <v>2048373.9098824624</v>
          </cell>
          <cell r="U478">
            <v>3053731.3008707087</v>
          </cell>
          <cell r="V478">
            <v>5480482.4309577802</v>
          </cell>
          <cell r="W478">
            <v>15568060.674053557</v>
          </cell>
          <cell r="X478">
            <v>38021774.241458908</v>
          </cell>
        </row>
        <row r="479">
          <cell r="T479">
            <v>2051908.5812038179</v>
          </cell>
          <cell r="U479">
            <v>3059299.4393241997</v>
          </cell>
          <cell r="V479">
            <v>5491059.3832566198</v>
          </cell>
          <cell r="W479">
            <v>15599715.321582282</v>
          </cell>
          <cell r="X479">
            <v>38100449.353740506</v>
          </cell>
        </row>
        <row r="480">
          <cell r="T480">
            <v>2055443.2525251734</v>
          </cell>
          <cell r="U480">
            <v>3064867.5777776907</v>
          </cell>
          <cell r="V480">
            <v>5501636.3355554603</v>
          </cell>
          <cell r="W480">
            <v>15631369.969111007</v>
          </cell>
          <cell r="X480">
            <v>38179124.466022104</v>
          </cell>
        </row>
        <row r="481">
          <cell r="T481">
            <v>2058977.9238465286</v>
          </cell>
          <cell r="U481">
            <v>3070435.7162311818</v>
          </cell>
          <cell r="V481">
            <v>5512213.2878543008</v>
          </cell>
          <cell r="W481">
            <v>15663024.61663973</v>
          </cell>
          <cell r="X481">
            <v>38257799.578303702</v>
          </cell>
        </row>
        <row r="482">
          <cell r="T482">
            <v>2062512.5951678841</v>
          </cell>
          <cell r="U482">
            <v>3076003.8546846728</v>
          </cell>
          <cell r="V482">
            <v>5522790.2401531404</v>
          </cell>
          <cell r="W482">
            <v>15694679.264168454</v>
          </cell>
          <cell r="X482">
            <v>38336474.690585293</v>
          </cell>
        </row>
        <row r="483">
          <cell r="T483">
            <v>2066047.2664892396</v>
          </cell>
          <cell r="U483">
            <v>3081571.9931381634</v>
          </cell>
          <cell r="V483">
            <v>5533367.1924519809</v>
          </cell>
          <cell r="W483">
            <v>15726333.911697179</v>
          </cell>
          <cell r="X483">
            <v>38415149.802866891</v>
          </cell>
        </row>
        <row r="484">
          <cell r="T484">
            <v>2069581.9378105949</v>
          </cell>
          <cell r="U484">
            <v>3087140.1315916544</v>
          </cell>
          <cell r="V484">
            <v>5543944.1447508205</v>
          </cell>
          <cell r="W484">
            <v>15757988.559225902</v>
          </cell>
          <cell r="X484">
            <v>38493824.915148489</v>
          </cell>
        </row>
        <row r="485">
          <cell r="T485">
            <v>2073116.6091319504</v>
          </cell>
          <cell r="U485">
            <v>3092708.2700451454</v>
          </cell>
          <cell r="V485">
            <v>5554521.097049661</v>
          </cell>
          <cell r="W485">
            <v>15789643.206754627</v>
          </cell>
          <cell r="X485">
            <v>38572500.027430087</v>
          </cell>
        </row>
        <row r="486">
          <cell r="T486">
            <v>2076651.2804533059</v>
          </cell>
          <cell r="U486">
            <v>3098276.4084986364</v>
          </cell>
          <cell r="V486">
            <v>5565098.0493485006</v>
          </cell>
          <cell r="W486">
            <v>15821297.854283351</v>
          </cell>
          <cell r="X486">
            <v>38651175.139711678</v>
          </cell>
        </row>
        <row r="487">
          <cell r="T487">
            <v>2080185.9517746612</v>
          </cell>
          <cell r="U487">
            <v>3103844.5469521275</v>
          </cell>
          <cell r="V487">
            <v>5575675.0016473411</v>
          </cell>
          <cell r="W487">
            <v>15852952.501812074</v>
          </cell>
          <cell r="X487">
            <v>38729850.251993276</v>
          </cell>
        </row>
        <row r="488">
          <cell r="T488">
            <v>2083720.6230960167</v>
          </cell>
          <cell r="U488">
            <v>3109412.6854056185</v>
          </cell>
          <cell r="V488">
            <v>5586251.9539461806</v>
          </cell>
          <cell r="W488">
            <v>15884607.149340799</v>
          </cell>
          <cell r="X488">
            <v>38808525.364274874</v>
          </cell>
        </row>
        <row r="489">
          <cell r="T489">
            <v>2087255.2944173722</v>
          </cell>
          <cell r="U489">
            <v>3114980.8238591095</v>
          </cell>
          <cell r="V489">
            <v>5596828.9062450211</v>
          </cell>
          <cell r="W489">
            <v>15916261.796869522</v>
          </cell>
          <cell r="X489">
            <v>38887200.476556472</v>
          </cell>
        </row>
        <row r="490">
          <cell r="T490">
            <v>2090789.9657387275</v>
          </cell>
          <cell r="U490">
            <v>3120548.9623126006</v>
          </cell>
          <cell r="V490">
            <v>5607405.8585438607</v>
          </cell>
          <cell r="W490">
            <v>15947916.444398247</v>
          </cell>
          <cell r="X490">
            <v>38965875.588838071</v>
          </cell>
        </row>
        <row r="491">
          <cell r="T491">
            <v>2094324.637060083</v>
          </cell>
          <cell r="U491">
            <v>3126117.1007660916</v>
          </cell>
          <cell r="V491">
            <v>5617982.8108427012</v>
          </cell>
          <cell r="W491">
            <v>15979571.091926971</v>
          </cell>
          <cell r="X491">
            <v>39044550.701119661</v>
          </cell>
        </row>
        <row r="492">
          <cell r="T492">
            <v>2097859.3083814383</v>
          </cell>
          <cell r="U492">
            <v>3131685.2392195822</v>
          </cell>
          <cell r="V492">
            <v>5628559.7631415408</v>
          </cell>
          <cell r="W492">
            <v>16011225.739455694</v>
          </cell>
          <cell r="X492">
            <v>39123225.813401259</v>
          </cell>
        </row>
        <row r="493">
          <cell r="T493">
            <v>2101393.979702794</v>
          </cell>
          <cell r="U493">
            <v>3137253.3776730732</v>
          </cell>
          <cell r="V493">
            <v>5639136.7154403813</v>
          </cell>
          <cell r="W493">
            <v>16042880.386984419</v>
          </cell>
          <cell r="X493">
            <v>39201900.925682858</v>
          </cell>
        </row>
        <row r="494">
          <cell r="T494">
            <v>2104928.6510241493</v>
          </cell>
          <cell r="U494">
            <v>3142821.5161265642</v>
          </cell>
          <cell r="V494">
            <v>5649713.6677392218</v>
          </cell>
          <cell r="W494">
            <v>16074535.034513144</v>
          </cell>
          <cell r="X494">
            <v>39280576.037964456</v>
          </cell>
        </row>
        <row r="495">
          <cell r="T495">
            <v>2108463.3223455045</v>
          </cell>
          <cell r="U495">
            <v>3148389.6545800553</v>
          </cell>
          <cell r="V495">
            <v>5660290.6200380614</v>
          </cell>
          <cell r="W495">
            <v>16106189.682041867</v>
          </cell>
          <cell r="X495">
            <v>39359251.150246046</v>
          </cell>
        </row>
        <row r="496">
          <cell r="T496">
            <v>2111997.9936668603</v>
          </cell>
          <cell r="U496">
            <v>3153957.7930335463</v>
          </cell>
          <cell r="V496">
            <v>5670867.5723369019</v>
          </cell>
          <cell r="W496">
            <v>16137844.329570591</v>
          </cell>
          <cell r="X496">
            <v>39437926.262527645</v>
          </cell>
        </row>
        <row r="497">
          <cell r="T497">
            <v>2115532.6649882155</v>
          </cell>
          <cell r="U497">
            <v>3159525.9314870373</v>
          </cell>
          <cell r="V497">
            <v>5681444.5246357415</v>
          </cell>
          <cell r="W497">
            <v>16169498.977099314</v>
          </cell>
          <cell r="X497">
            <v>39516601.374809243</v>
          </cell>
        </row>
        <row r="498">
          <cell r="T498">
            <v>2119067.3363095708</v>
          </cell>
          <cell r="U498">
            <v>3165094.0699405284</v>
          </cell>
          <cell r="V498">
            <v>5692021.476934582</v>
          </cell>
          <cell r="W498">
            <v>16201153.624628039</v>
          </cell>
          <cell r="X498">
            <v>39595276.487090841</v>
          </cell>
        </row>
        <row r="499">
          <cell r="T499">
            <v>2122602.0076309266</v>
          </cell>
          <cell r="U499">
            <v>3170662.2083940194</v>
          </cell>
          <cell r="V499">
            <v>5702598.4292334216</v>
          </cell>
          <cell r="W499">
            <v>16232808.272156764</v>
          </cell>
          <cell r="X499">
            <v>39673951.599372439</v>
          </cell>
        </row>
        <row r="500">
          <cell r="T500">
            <v>2126136.6789522818</v>
          </cell>
          <cell r="U500">
            <v>3176230.34684751</v>
          </cell>
          <cell r="V500">
            <v>5713175.3815322621</v>
          </cell>
          <cell r="W500">
            <v>16264462.919685487</v>
          </cell>
          <cell r="X500">
            <v>39752626.71165403</v>
          </cell>
        </row>
        <row r="501">
          <cell r="T501">
            <v>2129671.3502736376</v>
          </cell>
          <cell r="U501">
            <v>3181798.485301001</v>
          </cell>
          <cell r="V501">
            <v>5723752.3338311017</v>
          </cell>
          <cell r="W501">
            <v>16296117.567214211</v>
          </cell>
          <cell r="X501">
            <v>39831301.823935628</v>
          </cell>
        </row>
        <row r="502">
          <cell r="T502">
            <v>2133206.0215949928</v>
          </cell>
          <cell r="U502">
            <v>3187366.623754492</v>
          </cell>
          <cell r="V502">
            <v>5734329.2861299422</v>
          </cell>
          <cell r="W502">
            <v>16327772.214742936</v>
          </cell>
          <cell r="X502">
            <v>39909976.936217226</v>
          </cell>
        </row>
        <row r="503">
          <cell r="T503">
            <v>2136740.6929163481</v>
          </cell>
          <cell r="U503">
            <v>3192934.7622079831</v>
          </cell>
          <cell r="V503">
            <v>5744906.2384287817</v>
          </cell>
          <cell r="W503">
            <v>16359426.862271659</v>
          </cell>
          <cell r="X503">
            <v>39988652.048498824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数据引用"/>
      <sheetName val="道具投放节奏"/>
      <sheetName val="首充"/>
      <sheetName val="直购礼包"/>
      <sheetName val="直购礼包（开服2个月后）"/>
      <sheetName val="直购礼包2.0"/>
      <sheetName val="3赛季直购礼包"/>
      <sheetName val="线上130追加活动直购"/>
      <sheetName val="每日特惠"/>
      <sheetName val="月卡"/>
      <sheetName val="特权卡"/>
      <sheetName val="军团馈赠"/>
      <sheetName val="军团馈赠2.0"/>
      <sheetName val="循环礼包折算（港澳台）"/>
      <sheetName val="礼包可购买上限（港澳台）"/>
      <sheetName val="Sheet1"/>
    </sheetNames>
    <sheetDataSet>
      <sheetData sheetId="0"/>
      <sheetData sheetId="1">
        <row r="7">
          <cell r="AH7">
            <v>1</v>
          </cell>
          <cell r="AI7">
            <v>8</v>
          </cell>
          <cell r="AJ7">
            <v>14</v>
          </cell>
          <cell r="AK7">
            <v>14</v>
          </cell>
          <cell r="AL7">
            <v>14</v>
          </cell>
        </row>
        <row r="8">
          <cell r="AH8">
            <v>3</v>
          </cell>
          <cell r="AI8">
            <v>7</v>
          </cell>
          <cell r="AJ8">
            <v>12</v>
          </cell>
          <cell r="AK8">
            <v>12</v>
          </cell>
          <cell r="AL8">
            <v>12</v>
          </cell>
        </row>
        <row r="9">
          <cell r="AH9">
            <v>6</v>
          </cell>
          <cell r="AI9">
            <v>6</v>
          </cell>
          <cell r="AJ9">
            <v>9.5</v>
          </cell>
          <cell r="AK9">
            <v>9.5</v>
          </cell>
          <cell r="AL9">
            <v>9.5</v>
          </cell>
        </row>
        <row r="10">
          <cell r="AH10">
            <v>12</v>
          </cell>
          <cell r="AI10">
            <v>5.6</v>
          </cell>
          <cell r="AJ10">
            <v>8.9</v>
          </cell>
          <cell r="AK10">
            <v>8.9</v>
          </cell>
          <cell r="AL10">
            <v>8.9</v>
          </cell>
        </row>
        <row r="11">
          <cell r="AH11">
            <v>18</v>
          </cell>
          <cell r="AI11">
            <v>5.2</v>
          </cell>
          <cell r="AJ11">
            <v>8.25</v>
          </cell>
          <cell r="AK11">
            <v>8.25</v>
          </cell>
          <cell r="AL11">
            <v>8.25</v>
          </cell>
        </row>
        <row r="12">
          <cell r="AH12">
            <v>30</v>
          </cell>
          <cell r="AI12">
            <v>4.4000000000000004</v>
          </cell>
          <cell r="AJ12">
            <v>7</v>
          </cell>
          <cell r="AK12">
            <v>7</v>
          </cell>
          <cell r="AL12">
            <v>7</v>
          </cell>
        </row>
        <row r="13">
          <cell r="AH13">
            <v>68</v>
          </cell>
          <cell r="AI13">
            <v>3.9000000000000004</v>
          </cell>
          <cell r="AJ13">
            <v>6.25</v>
          </cell>
          <cell r="AK13">
            <v>6.25</v>
          </cell>
          <cell r="AL13">
            <v>6.25</v>
          </cell>
        </row>
        <row r="14">
          <cell r="AH14">
            <v>98</v>
          </cell>
          <cell r="AI14">
            <v>3.4</v>
          </cell>
          <cell r="AJ14">
            <v>5.5</v>
          </cell>
          <cell r="AK14">
            <v>5.5</v>
          </cell>
          <cell r="AL14">
            <v>5.5</v>
          </cell>
        </row>
        <row r="15">
          <cell r="AH15">
            <v>128</v>
          </cell>
          <cell r="AI15">
            <v>2.9</v>
          </cell>
          <cell r="AJ15">
            <v>4.8</v>
          </cell>
          <cell r="AK15">
            <v>4.8</v>
          </cell>
          <cell r="AL15">
            <v>4.8</v>
          </cell>
        </row>
        <row r="16">
          <cell r="AH16">
            <v>198</v>
          </cell>
          <cell r="AI16">
            <v>2.8</v>
          </cell>
          <cell r="AJ16">
            <v>4.5</v>
          </cell>
          <cell r="AK16">
            <v>4.5</v>
          </cell>
          <cell r="AL16">
            <v>4.5</v>
          </cell>
        </row>
        <row r="17">
          <cell r="AH17">
            <v>328</v>
          </cell>
          <cell r="AI17">
            <v>2.6</v>
          </cell>
          <cell r="AJ17">
            <v>4.25</v>
          </cell>
          <cell r="AK17">
            <v>4.25</v>
          </cell>
          <cell r="AL17">
            <v>4.25</v>
          </cell>
        </row>
        <row r="18">
          <cell r="AH18">
            <v>648</v>
          </cell>
          <cell r="AI18">
            <v>2.4</v>
          </cell>
          <cell r="AJ18">
            <v>4</v>
          </cell>
          <cell r="AK18">
            <v>4</v>
          </cell>
          <cell r="AL18">
            <v>4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4">
          <cell r="P4" t="str">
            <v>黄金</v>
          </cell>
        </row>
      </sheetData>
      <sheetData sheetId="14" refreshError="1"/>
      <sheetData sheetId="15" refreshError="1"/>
      <sheetData sheetId="1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7">
          <cell r="W7">
            <v>1881.0477186667426</v>
          </cell>
          <cell r="AC7">
            <v>2977611.7791327145</v>
          </cell>
        </row>
        <row r="8">
          <cell r="W8">
            <v>2329.4464268054121</v>
          </cell>
          <cell r="AC8">
            <v>4035636.4444656167</v>
          </cell>
        </row>
        <row r="9">
          <cell r="W9">
            <v>2802.3769397614292</v>
          </cell>
          <cell r="AC9">
            <v>5265150.9377156077</v>
          </cell>
        </row>
        <row r="10">
          <cell r="W10">
            <v>3333.8265576480026</v>
          </cell>
          <cell r="AC10">
            <v>6741549.2614092892</v>
          </cell>
        </row>
        <row r="11">
          <cell r="W11">
            <v>3929.0283809179418</v>
          </cell>
          <cell r="AC11">
            <v>8496859.5079236738</v>
          </cell>
        </row>
        <row r="12">
          <cell r="W12">
            <v>4592.8593061655538</v>
          </cell>
          <cell r="AC12">
            <v>10564332.334005589</v>
          </cell>
        </row>
        <row r="13">
          <cell r="W13">
            <v>5330.4416657922538</v>
          </cell>
          <cell r="AC13">
            <v>12979563.587906552</v>
          </cell>
        </row>
        <row r="14">
          <cell r="W14">
            <v>6147.1511544132773</v>
          </cell>
          <cell r="AC14">
            <v>15780590.199468885</v>
          </cell>
        </row>
        <row r="15">
          <cell r="W15">
            <v>6997.4232851230136</v>
          </cell>
          <cell r="AC15">
            <v>18869913.057890624</v>
          </cell>
        </row>
        <row r="16">
          <cell r="W16">
            <v>7961.4213854608151</v>
          </cell>
          <cell r="AC16">
            <v>22480914.431785315</v>
          </cell>
        </row>
        <row r="17">
          <cell r="W17">
            <v>9247.3163913289754</v>
          </cell>
          <cell r="AC17">
            <v>26748142.319392182</v>
          </cell>
        </row>
        <row r="18">
          <cell r="W18">
            <v>10375.704015620508</v>
          </cell>
          <cell r="AC18">
            <v>30820738.164905444</v>
          </cell>
        </row>
        <row r="19">
          <cell r="W19">
            <v>11603.000332118543</v>
          </cell>
          <cell r="AC19">
            <v>35322189.131244972</v>
          </cell>
        </row>
        <row r="20">
          <cell r="W20">
            <v>12926.481204915661</v>
          </cell>
          <cell r="AC20">
            <v>40254733.129114911</v>
          </cell>
        </row>
        <row r="21">
          <cell r="W21">
            <v>14352.406097618456</v>
          </cell>
          <cell r="AC21">
            <v>45647364.640951172</v>
          </cell>
        </row>
        <row r="22">
          <cell r="W22">
            <v>15885.737825888929</v>
          </cell>
          <cell r="AC22">
            <v>51525547.890517905</v>
          </cell>
        </row>
        <row r="23">
          <cell r="W23">
            <v>17531.086768968824</v>
          </cell>
          <cell r="AC23">
            <v>57913865.269636378</v>
          </cell>
        </row>
        <row r="24">
          <cell r="W24">
            <v>19301.801854809819</v>
          </cell>
          <cell r="AC24">
            <v>64866434.752637953</v>
          </cell>
        </row>
        <row r="25">
          <cell r="W25">
            <v>21408.666416312786</v>
          </cell>
          <cell r="AC25">
            <v>73113695.49314256</v>
          </cell>
        </row>
        <row r="26">
          <cell r="W26">
            <v>23510.413461407388</v>
          </cell>
          <cell r="AC26">
            <v>81514946.081755355</v>
          </cell>
        </row>
        <row r="27">
          <cell r="W27">
            <v>25262.091292776764</v>
          </cell>
          <cell r="AC27">
            <v>91938229.514968008</v>
          </cell>
        </row>
        <row r="28">
          <cell r="W28">
            <v>27088.545899305682</v>
          </cell>
          <cell r="AC28">
            <v>103201423.48846942</v>
          </cell>
        </row>
        <row r="29">
          <cell r="W29">
            <v>28982.45145772762</v>
          </cell>
          <cell r="AC29">
            <v>115304630.10538657</v>
          </cell>
        </row>
        <row r="30">
          <cell r="W30">
            <v>30942.303843586822</v>
          </cell>
          <cell r="AC30">
            <v>128266593.05212954</v>
          </cell>
        </row>
        <row r="31">
          <cell r="W31">
            <v>32966.277439205754</v>
          </cell>
          <cell r="AC31">
            <v>142103166.25951737</v>
          </cell>
        </row>
        <row r="32">
          <cell r="W32">
            <v>35064.726621423441</v>
          </cell>
          <cell r="AC32">
            <v>156883022.08701855</v>
          </cell>
        </row>
        <row r="33">
          <cell r="W33">
            <v>37327.334988905903</v>
          </cell>
          <cell r="AC33">
            <v>173048855.00914824</v>
          </cell>
        </row>
        <row r="34">
          <cell r="W34">
            <v>39756.469134523191</v>
          </cell>
          <cell r="AC34">
            <v>190681514.53346652</v>
          </cell>
        </row>
        <row r="35">
          <cell r="W35">
            <v>43046.108596026083</v>
          </cell>
          <cell r="AC35">
            <v>211533633.44103998</v>
          </cell>
        </row>
        <row r="36">
          <cell r="W36">
            <v>46557.004289250995</v>
          </cell>
          <cell r="AC36">
            <v>233979497.33479428</v>
          </cell>
        </row>
        <row r="37">
          <cell r="W37">
            <v>50820.579613436828</v>
          </cell>
          <cell r="AC37">
            <v>263855773.61191544</v>
          </cell>
        </row>
        <row r="38">
          <cell r="W38">
            <v>55353.626646413541</v>
          </cell>
          <cell r="AC38">
            <v>296338208.30219656</v>
          </cell>
        </row>
        <row r="39">
          <cell r="W39">
            <v>60203.173409292445</v>
          </cell>
          <cell r="AC39">
            <v>331765287.92123091</v>
          </cell>
        </row>
        <row r="40">
          <cell r="W40">
            <v>65360.084334976375</v>
          </cell>
          <cell r="AC40">
            <v>370181895.33601648</v>
          </cell>
        </row>
        <row r="41">
          <cell r="W41">
            <v>71824.406613237268</v>
          </cell>
          <cell r="AC41">
            <v>414647861.95725453</v>
          </cell>
        </row>
        <row r="42">
          <cell r="W42">
            <v>80156.796459658857</v>
          </cell>
          <cell r="AC42">
            <v>466762236.53469944</v>
          </cell>
        </row>
        <row r="43">
          <cell r="W43">
            <v>89183.416089696126</v>
          </cell>
          <cell r="AC43">
            <v>523532212.91831553</v>
          </cell>
        </row>
        <row r="44">
          <cell r="W44">
            <v>98932.384637434079</v>
          </cell>
          <cell r="AC44">
            <v>585168422.27819264</v>
          </cell>
        </row>
        <row r="45">
          <cell r="W45">
            <v>109486.30855769591</v>
          </cell>
          <cell r="AC45">
            <v>652206013.01588929</v>
          </cell>
        </row>
        <row r="46">
          <cell r="W46">
            <v>120905.7599820309</v>
          </cell>
          <cell r="AC46">
            <v>725056641.21538413</v>
          </cell>
        </row>
        <row r="47">
          <cell r="W47">
            <v>127567.99997701778</v>
          </cell>
          <cell r="AC47">
            <v>780390599.87018728</v>
          </cell>
        </row>
        <row r="48">
          <cell r="W48">
            <v>134564.74820168165</v>
          </cell>
          <cell r="AC48">
            <v>839257101.15715373</v>
          </cell>
        </row>
        <row r="49">
          <cell r="W49">
            <v>141826.00752170675</v>
          </cell>
          <cell r="AC49">
            <v>901308548.4476403</v>
          </cell>
        </row>
        <row r="50">
          <cell r="W50">
            <v>149571.85693018121</v>
          </cell>
          <cell r="AC50">
            <v>968236891.53756773</v>
          </cell>
        </row>
        <row r="51">
          <cell r="W51">
            <v>157375.91747025098</v>
          </cell>
          <cell r="AC51">
            <v>1039627999.2745409</v>
          </cell>
        </row>
        <row r="52">
          <cell r="W52">
            <v>165549.69077140969</v>
          </cell>
          <cell r="AC52">
            <v>1115434211.9713404</v>
          </cell>
        </row>
        <row r="53">
          <cell r="W53">
            <v>174070.28721607086</v>
          </cell>
          <cell r="AC53">
            <v>1195624290.665503</v>
          </cell>
        </row>
        <row r="54">
          <cell r="W54">
            <v>182992.33926190142</v>
          </cell>
          <cell r="AC54">
            <v>1280695973.9908497</v>
          </cell>
        </row>
        <row r="55">
          <cell r="W55">
            <v>192189.37173759824</v>
          </cell>
          <cell r="AC55">
            <v>1369882805.1487894</v>
          </cell>
        </row>
        <row r="56">
          <cell r="W56">
            <v>201903.52565837326</v>
          </cell>
          <cell r="AC56">
            <v>1464090299.6042955</v>
          </cell>
        </row>
        <row r="57">
          <cell r="W57">
            <v>217025.41960992746</v>
          </cell>
          <cell r="AC57">
            <v>1623568601.0030951</v>
          </cell>
        </row>
        <row r="58">
          <cell r="W58">
            <v>232871.59112028574</v>
          </cell>
          <cell r="AC58">
            <v>1794953434.6364431</v>
          </cell>
        </row>
        <row r="59">
          <cell r="W59">
            <v>249567.13870989019</v>
          </cell>
          <cell r="AC59">
            <v>1979614852.7018232</v>
          </cell>
        </row>
        <row r="60">
          <cell r="W60">
            <v>267797.6840641395</v>
          </cell>
          <cell r="AC60">
            <v>2181199261.9540539</v>
          </cell>
        </row>
        <row r="61">
          <cell r="W61">
            <v>287987.8075850223</v>
          </cell>
          <cell r="AC61">
            <v>2402550076.6476564</v>
          </cell>
        </row>
        <row r="62">
          <cell r="W62">
            <v>309753.70115463604</v>
          </cell>
          <cell r="AC62">
            <v>2644185306.3961897</v>
          </cell>
        </row>
        <row r="63">
          <cell r="W63">
            <v>332674.27514785476</v>
          </cell>
          <cell r="AC63">
            <v>2903138599.8222489</v>
          </cell>
        </row>
        <row r="64">
          <cell r="W64">
            <v>356885.14681221673</v>
          </cell>
          <cell r="AC64">
            <v>3181065057.026443</v>
          </cell>
        </row>
        <row r="65">
          <cell r="W65">
            <v>382326.6592834203</v>
          </cell>
          <cell r="AC65">
            <v>3477926536.3119001</v>
          </cell>
        </row>
        <row r="66">
          <cell r="W66">
            <v>413273.69741265354</v>
          </cell>
          <cell r="AC66">
            <v>3828413963.5572486</v>
          </cell>
        </row>
        <row r="67">
          <cell r="W67">
            <v>449957.23528579023</v>
          </cell>
          <cell r="AC67">
            <v>4248849084.5739756</v>
          </cell>
        </row>
        <row r="68">
          <cell r="W68">
            <v>489474.38395709929</v>
          </cell>
          <cell r="AC68">
            <v>4707526383.6788807</v>
          </cell>
        </row>
        <row r="69">
          <cell r="W69">
            <v>531611.34890691214</v>
          </cell>
          <cell r="AC69">
            <v>5203399979.4027739</v>
          </cell>
        </row>
        <row r="70">
          <cell r="W70">
            <v>576774.37862983078</v>
          </cell>
          <cell r="AC70">
            <v>5741403361.4029627</v>
          </cell>
        </row>
        <row r="71">
          <cell r="W71">
            <v>625053.4967083931</v>
          </cell>
          <cell r="AC71">
            <v>6323492353.9768276</v>
          </cell>
        </row>
        <row r="72">
          <cell r="W72">
            <v>670777.79159255873</v>
          </cell>
          <cell r="AC72">
            <v>6922121472.3304319</v>
          </cell>
        </row>
        <row r="73">
          <cell r="W73">
            <v>718618.26355959265</v>
          </cell>
          <cell r="AC73">
            <v>7562055728.5764589</v>
          </cell>
        </row>
        <row r="74">
          <cell r="W74">
            <v>768277.08972077235</v>
          </cell>
          <cell r="AC74">
            <v>8238785053.0717735</v>
          </cell>
        </row>
        <row r="75">
          <cell r="W75">
            <v>820399.8315868522</v>
          </cell>
          <cell r="AC75">
            <v>8960080073.2483845</v>
          </cell>
        </row>
        <row r="76">
          <cell r="W76">
            <v>875915.47894665692</v>
          </cell>
          <cell r="AC76">
            <v>9748937036.0401917</v>
          </cell>
        </row>
        <row r="77">
          <cell r="W77">
            <v>938067.44408403197</v>
          </cell>
          <cell r="AC77">
            <v>10675041622.324581</v>
          </cell>
        </row>
        <row r="78">
          <cell r="W78">
            <v>1007070.8673824932</v>
          </cell>
          <cell r="AC78">
            <v>11708716349.238029</v>
          </cell>
        </row>
        <row r="79">
          <cell r="W79">
            <v>1082836.9222361632</v>
          </cell>
          <cell r="AC79">
            <v>12853966968.652042</v>
          </cell>
        </row>
        <row r="80">
          <cell r="W80">
            <v>1164772.344920536</v>
          </cell>
          <cell r="AC80">
            <v>14107414771.81311</v>
          </cell>
        </row>
        <row r="81">
          <cell r="W81">
            <v>1252419.8347702539</v>
          </cell>
          <cell r="AC81">
            <v>15466787704.440872</v>
          </cell>
        </row>
        <row r="82">
          <cell r="W82">
            <v>1356070.9291855185</v>
          </cell>
          <cell r="AC82">
            <v>17112148173.702394</v>
          </cell>
        </row>
        <row r="83">
          <cell r="W83">
            <v>1467165.5370077514</v>
          </cell>
          <cell r="AC83">
            <v>18904512576.883003</v>
          </cell>
        </row>
        <row r="84">
          <cell r="W84">
            <v>1568578.4255167651</v>
          </cell>
          <cell r="AC84">
            <v>20627548925.155685</v>
          </cell>
        </row>
        <row r="85">
          <cell r="W85">
            <v>1672533.3264586306</v>
          </cell>
          <cell r="AC85">
            <v>22462271032.692822</v>
          </cell>
        </row>
        <row r="86">
          <cell r="W86">
            <v>1781883.8486856599</v>
          </cell>
          <cell r="AC86">
            <v>24423530045.658012</v>
          </cell>
        </row>
        <row r="87">
          <cell r="W87">
            <v>1906757.0241499497</v>
          </cell>
          <cell r="AC87">
            <v>26366153341.005035</v>
          </cell>
        </row>
        <row r="88">
          <cell r="W88">
            <v>2053702.907990518</v>
          </cell>
          <cell r="AC88">
            <v>28585415953.704052</v>
          </cell>
        </row>
        <row r="89">
          <cell r="W89">
            <v>2208283.6244738949</v>
          </cell>
          <cell r="AC89">
            <v>30920799333.962646</v>
          </cell>
        </row>
        <row r="90">
          <cell r="W90">
            <v>2371244.4227274922</v>
          </cell>
          <cell r="AC90">
            <v>33387982784.176041</v>
          </cell>
        </row>
        <row r="91">
          <cell r="W91">
            <v>2525238.444721288</v>
          </cell>
          <cell r="AC91">
            <v>35776669592.119438</v>
          </cell>
        </row>
        <row r="92">
          <cell r="W92">
            <v>2712240.0119744921</v>
          </cell>
          <cell r="AC92">
            <v>38661530143.089134</v>
          </cell>
        </row>
        <row r="93">
          <cell r="W93">
            <v>2905373.4805704532</v>
          </cell>
          <cell r="AC93">
            <v>41632542882.072433</v>
          </cell>
        </row>
        <row r="94">
          <cell r="W94">
            <v>3068865.0051968703</v>
          </cell>
          <cell r="AC94">
            <v>44175594925.265282</v>
          </cell>
        </row>
        <row r="95">
          <cell r="W95">
            <v>3233884.3386929627</v>
          </cell>
          <cell r="AC95">
            <v>46758661580.602768</v>
          </cell>
        </row>
        <row r="96">
          <cell r="W96">
            <v>3407635.4172059302</v>
          </cell>
          <cell r="AC96">
            <v>49486217072.063988</v>
          </cell>
        </row>
        <row r="97">
          <cell r="W97">
            <v>3587184.7338046394</v>
          </cell>
          <cell r="AC97">
            <v>52253489437.515167</v>
          </cell>
        </row>
        <row r="98">
          <cell r="W98">
            <v>3787046.7694278886</v>
          </cell>
          <cell r="AC98">
            <v>55328443168.10466</v>
          </cell>
        </row>
        <row r="99">
          <cell r="W99">
            <v>3979867.0297605451</v>
          </cell>
          <cell r="AC99">
            <v>58314851871.592026</v>
          </cell>
        </row>
        <row r="100">
          <cell r="W100">
            <v>4172921.6553415097</v>
          </cell>
          <cell r="AC100">
            <v>61354048258.156609</v>
          </cell>
        </row>
        <row r="101">
          <cell r="W101">
            <v>4376613.7483648378</v>
          </cell>
          <cell r="AC101">
            <v>64578059863.2696</v>
          </cell>
        </row>
        <row r="102">
          <cell r="W102">
            <v>4596519.7829324761</v>
          </cell>
          <cell r="AC102">
            <v>68060244169.083656</v>
          </cell>
        </row>
        <row r="103">
          <cell r="W103">
            <v>4849116.7292974629</v>
          </cell>
          <cell r="AC103">
            <v>72071888749.596451</v>
          </cell>
        </row>
        <row r="104">
          <cell r="W104">
            <v>5078555.2943904418</v>
          </cell>
          <cell r="AC104">
            <v>75869348335.842529</v>
          </cell>
        </row>
        <row r="105">
          <cell r="W105">
            <v>5306846.8952596933</v>
          </cell>
          <cell r="AC105">
            <v>79680616571.21405</v>
          </cell>
        </row>
        <row r="106">
          <cell r="W106">
            <v>5542714.5676980522</v>
          </cell>
          <cell r="AC106">
            <v>83636608056.577438</v>
          </cell>
        </row>
        <row r="107">
          <cell r="W107">
            <v>5796565.337396808</v>
          </cell>
          <cell r="AC107">
            <v>87914079444.918213</v>
          </cell>
        </row>
        <row r="108">
          <cell r="W108">
            <v>6051501.144340137</v>
          </cell>
          <cell r="AC108">
            <v>92261676976.015335</v>
          </cell>
        </row>
        <row r="109">
          <cell r="W109">
            <v>6315674.3155099973</v>
          </cell>
          <cell r="AC109">
            <v>96786949000.351898</v>
          </cell>
        </row>
        <row r="110">
          <cell r="W110">
            <v>6588823.6162775382</v>
          </cell>
          <cell r="AC110">
            <v>101487560582.68665</v>
          </cell>
        </row>
        <row r="111">
          <cell r="W111">
            <v>6846495.1623906922</v>
          </cell>
          <cell r="AC111">
            <v>106081602502.42693</v>
          </cell>
        </row>
        <row r="112">
          <cell r="W112">
            <v>7111403.2893235777</v>
          </cell>
          <cell r="AC112">
            <v>110842149443.1218</v>
          </cell>
        </row>
        <row r="113">
          <cell r="W113">
            <v>7387807.4651411586</v>
          </cell>
          <cell r="AC113">
            <v>115827240615.40845</v>
          </cell>
        </row>
        <row r="114">
          <cell r="W114">
            <v>7647677.5973047661</v>
          </cell>
          <cell r="AC114">
            <v>120671783567.57437</v>
          </cell>
        </row>
        <row r="115">
          <cell r="W115">
            <v>7896436.1419291981</v>
          </cell>
          <cell r="AC115">
            <v>125459451722.59431</v>
          </cell>
        </row>
        <row r="116">
          <cell r="W116">
            <v>8148636.6929089371</v>
          </cell>
          <cell r="AC116">
            <v>130352702165.34779</v>
          </cell>
        </row>
        <row r="117">
          <cell r="W117">
            <v>8430565.3393049128</v>
          </cell>
          <cell r="AC117">
            <v>135453378165.91417</v>
          </cell>
        </row>
        <row r="118">
          <cell r="W118">
            <v>8719283.7304115705</v>
          </cell>
          <cell r="AC118">
            <v>140700513599.50229</v>
          </cell>
        </row>
        <row r="119">
          <cell r="W119">
            <v>9017648.8580787852</v>
          </cell>
          <cell r="AC119">
            <v>146141588090.60858</v>
          </cell>
        </row>
        <row r="120">
          <cell r="W120">
            <v>9353306.2306840587</v>
          </cell>
          <cell r="AC120">
            <v>152228303427.91885</v>
          </cell>
        </row>
        <row r="121">
          <cell r="W121">
            <v>9702533.5487520993</v>
          </cell>
          <cell r="AC121">
            <v>158580396122.48236</v>
          </cell>
        </row>
        <row r="122">
          <cell r="W122">
            <v>10054628.218503188</v>
          </cell>
          <cell r="AC122">
            <v>165024721266.05905</v>
          </cell>
        </row>
        <row r="123">
          <cell r="W123">
            <v>10410499.014993344</v>
          </cell>
          <cell r="AC123">
            <v>171576557101.85394</v>
          </cell>
        </row>
        <row r="124">
          <cell r="W124">
            <v>10775631.684309736</v>
          </cell>
          <cell r="AC124">
            <v>178327171368.28485</v>
          </cell>
        </row>
        <row r="125">
          <cell r="W125">
            <v>11150929.957543124</v>
          </cell>
          <cell r="AC125">
            <v>185293175130.41321</v>
          </cell>
        </row>
        <row r="126">
          <cell r="W126">
            <v>11538146.669417324</v>
          </cell>
          <cell r="AC126">
            <v>192505576493.52917</v>
          </cell>
        </row>
        <row r="127">
          <cell r="W127">
            <v>11895054.215698425</v>
          </cell>
          <cell r="AC127">
            <v>199259104578.11084</v>
          </cell>
        </row>
        <row r="128">
          <cell r="W128">
            <v>12257173.765559372</v>
          </cell>
          <cell r="AC128">
            <v>206212234746.52853</v>
          </cell>
        </row>
        <row r="129">
          <cell r="W129">
            <v>12609709.441286787</v>
          </cell>
          <cell r="AC129">
            <v>213116706518.56604</v>
          </cell>
        </row>
        <row r="130">
          <cell r="W130">
            <v>12967746.973301273</v>
          </cell>
          <cell r="AC130">
            <v>220166093550.21265</v>
          </cell>
        </row>
        <row r="131">
          <cell r="W131">
            <v>13333123.281908404</v>
          </cell>
          <cell r="AC131">
            <v>227392765151.35846</v>
          </cell>
        </row>
        <row r="132">
          <cell r="W132">
            <v>13697365.947050471</v>
          </cell>
          <cell r="AC132">
            <v>234812731728.03915</v>
          </cell>
        </row>
        <row r="133">
          <cell r="W133">
            <v>14067769.358553506</v>
          </cell>
          <cell r="AC133">
            <v>242404557122.26859</v>
          </cell>
        </row>
        <row r="134">
          <cell r="W134">
            <v>14450542.178956162</v>
          </cell>
          <cell r="AC134">
            <v>250274071089.88971</v>
          </cell>
        </row>
        <row r="135">
          <cell r="W135">
            <v>14841419.151168233</v>
          </cell>
          <cell r="AC135">
            <v>258350147695.27625</v>
          </cell>
        </row>
        <row r="136">
          <cell r="W136">
            <v>15245129.381944366</v>
          </cell>
          <cell r="AC136">
            <v>266717510803.94888</v>
          </cell>
        </row>
        <row r="137">
          <cell r="W137">
            <v>15646216.302174658</v>
          </cell>
          <cell r="AC137">
            <v>275107613188.59344</v>
          </cell>
        </row>
        <row r="138">
          <cell r="W138">
            <v>16059427.216223858</v>
          </cell>
          <cell r="AC138">
            <v>283780202181.59882</v>
          </cell>
        </row>
        <row r="139">
          <cell r="W139">
            <v>16480266.265798805</v>
          </cell>
          <cell r="AC139">
            <v>292658466053.00262</v>
          </cell>
        </row>
        <row r="140">
          <cell r="W140">
            <v>16912927.510005087</v>
          </cell>
          <cell r="AC140">
            <v>301819088619.82849</v>
          </cell>
        </row>
        <row r="141">
          <cell r="W141">
            <v>17308227.638492212</v>
          </cell>
          <cell r="AC141">
            <v>310383011713.20996</v>
          </cell>
        </row>
        <row r="142">
          <cell r="W142">
            <v>17657761.028892763</v>
          </cell>
          <cell r="AC142">
            <v>318188840089.86041</v>
          </cell>
        </row>
        <row r="143">
          <cell r="W143">
            <v>18012912.502878111</v>
          </cell>
          <cell r="AC143">
            <v>326154894259.33514</v>
          </cell>
        </row>
        <row r="144">
          <cell r="W144">
            <v>18374637.904015779</v>
          </cell>
          <cell r="AC144">
            <v>334299894737.97308</v>
          </cell>
        </row>
        <row r="145">
          <cell r="W145">
            <v>18741756.885921013</v>
          </cell>
          <cell r="AC145">
            <v>342603839397.72809</v>
          </cell>
        </row>
        <row r="146">
          <cell r="W146">
            <v>19113240.310535043</v>
          </cell>
          <cell r="AC146">
            <v>351049089873.39349</v>
          </cell>
        </row>
        <row r="147">
          <cell r="W147">
            <v>19480341.900861077</v>
          </cell>
          <cell r="AC147">
            <v>359475242042.96411</v>
          </cell>
        </row>
        <row r="148">
          <cell r="W148">
            <v>19852069.439545099</v>
          </cell>
          <cell r="AC148">
            <v>368048021525.83014</v>
          </cell>
        </row>
        <row r="149">
          <cell r="W149">
            <v>20236716.248429</v>
          </cell>
          <cell r="AC149">
            <v>376922955199.65137</v>
          </cell>
        </row>
        <row r="150">
          <cell r="W150">
            <v>20633558.209785864</v>
          </cell>
          <cell r="AC150">
            <v>386089688974.95581</v>
          </cell>
        </row>
        <row r="151">
          <cell r="W151">
            <v>21040472.769343257</v>
          </cell>
          <cell r="AC151">
            <v>395511322982.45966</v>
          </cell>
        </row>
        <row r="152">
          <cell r="W152">
            <v>21450838.583257794</v>
          </cell>
          <cell r="AC152">
            <v>405065267484.42969</v>
          </cell>
        </row>
        <row r="153">
          <cell r="W153">
            <v>21872502.600319412</v>
          </cell>
          <cell r="AC153">
            <v>414901107017.81909</v>
          </cell>
        </row>
        <row r="154">
          <cell r="W154">
            <v>22296726.173157528</v>
          </cell>
          <cell r="AC154">
            <v>424855076417.77258</v>
          </cell>
        </row>
        <row r="155">
          <cell r="W155">
            <v>22733139.037602611</v>
          </cell>
          <cell r="AC155">
            <v>435111988018.32831</v>
          </cell>
        </row>
        <row r="156">
          <cell r="W156">
            <v>23284123.985482972</v>
          </cell>
          <cell r="AC156">
            <v>447072203126.70752</v>
          </cell>
        </row>
        <row r="157">
          <cell r="W157">
            <v>23843835.856090374</v>
          </cell>
          <cell r="AC157">
            <v>458625046933.11499</v>
          </cell>
        </row>
        <row r="158">
          <cell r="W158">
            <v>24411263.644332632</v>
          </cell>
          <cell r="AC158">
            <v>470363164714.11151</v>
          </cell>
        </row>
        <row r="159">
          <cell r="W159">
            <v>25012578.781062309</v>
          </cell>
          <cell r="AC159">
            <v>482792414842.88593</v>
          </cell>
        </row>
        <row r="160">
          <cell r="W160">
            <v>25623188.3803057</v>
          </cell>
          <cell r="AC160">
            <v>495239327690.073</v>
          </cell>
        </row>
        <row r="161">
          <cell r="W161">
            <v>26249021.390749283</v>
          </cell>
          <cell r="AC161">
            <v>508005586431.7168</v>
          </cell>
        </row>
        <row r="162">
          <cell r="W162">
            <v>26672342.993611977</v>
          </cell>
          <cell r="AC162">
            <v>516878350866.71655</v>
          </cell>
        </row>
        <row r="163">
          <cell r="W163">
            <v>26981468.76965357</v>
          </cell>
          <cell r="AC163">
            <v>523555783605.57111</v>
          </cell>
        </row>
        <row r="164">
          <cell r="W164">
            <v>27208333.468258806</v>
          </cell>
          <cell r="AC164">
            <v>528649611865.64832</v>
          </cell>
        </row>
        <row r="165">
          <cell r="W165">
            <v>27389998.547780748</v>
          </cell>
          <cell r="AC165">
            <v>532874572019.87817</v>
          </cell>
        </row>
        <row r="166">
          <cell r="W166">
            <v>27572119.700566817</v>
          </cell>
          <cell r="AC166">
            <v>537119788998.92725</v>
          </cell>
        </row>
      </sheetData>
      <sheetData sheetId="15">
        <row r="7">
          <cell r="W7">
            <v>1890.8896841066655</v>
          </cell>
          <cell r="AC7">
            <v>2986538.0546216066</v>
          </cell>
        </row>
        <row r="8">
          <cell r="W8">
            <v>2355.1430763519029</v>
          </cell>
          <cell r="AC8">
            <v>4065052.0403892705</v>
          </cell>
        </row>
        <row r="9">
          <cell r="W9">
            <v>2849.3778344521152</v>
          </cell>
          <cell r="AC9">
            <v>5325357.403651448</v>
          </cell>
        </row>
        <row r="10">
          <cell r="W10">
            <v>3408.7384376828959</v>
          </cell>
          <cell r="AC10">
            <v>6845904.037584858</v>
          </cell>
        </row>
        <row r="11">
          <cell r="W11">
            <v>4038.7119369710836</v>
          </cell>
          <cell r="AC11">
            <v>8660277.5930392444</v>
          </cell>
        </row>
        <row r="12">
          <cell r="W12">
            <v>4745.0882906831212</v>
          </cell>
          <cell r="AC12">
            <v>10804611.768881233</v>
          </cell>
        </row>
        <row r="13">
          <cell r="W13">
            <v>5533.9710079988372</v>
          </cell>
          <cell r="AC13">
            <v>13317699.223876636</v>
          </cell>
        </row>
        <row r="14">
          <cell r="W14">
            <v>6394.8885807046536</v>
          </cell>
          <cell r="AC14">
            <v>16198298.705754187</v>
          </cell>
        </row>
        <row r="15">
          <cell r="W15">
            <v>7305.3777386152224</v>
          </cell>
          <cell r="AC15">
            <v>19406959.917023931</v>
          </cell>
        </row>
        <row r="16">
          <cell r="W16">
            <v>8308.4760060872632</v>
          </cell>
          <cell r="AC16">
            <v>23063588.514099408</v>
          </cell>
        </row>
        <row r="17">
          <cell r="W17">
            <v>9656.4713021028474</v>
          </cell>
          <cell r="AC17">
            <v>27449778.30388356</v>
          </cell>
        </row>
        <row r="18">
          <cell r="W18">
            <v>10895.178539989054</v>
          </cell>
          <cell r="AC18">
            <v>31811014.196795356</v>
          </cell>
        </row>
        <row r="19">
          <cell r="W19">
            <v>12182.555997304695</v>
          </cell>
          <cell r="AC19">
            <v>36464477.083127394</v>
          </cell>
        </row>
        <row r="20">
          <cell r="W20">
            <v>13569.001272793648</v>
          </cell>
          <cell r="AC20">
            <v>41562999.223389179</v>
          </cell>
        </row>
        <row r="21">
          <cell r="W21">
            <v>15057.350507831388</v>
          </cell>
          <cell r="AC21">
            <v>47124382.589474231</v>
          </cell>
        </row>
        <row r="22">
          <cell r="W22">
            <v>16659.255567550976</v>
          </cell>
          <cell r="AC22">
            <v>53194581.694627002</v>
          </cell>
        </row>
        <row r="23">
          <cell r="W23">
            <v>18373.352796654799</v>
          </cell>
          <cell r="AC23">
            <v>59779274.154216059</v>
          </cell>
        </row>
        <row r="24">
          <cell r="W24">
            <v>20418.900120325849</v>
          </cell>
          <cell r="AC24">
            <v>67613482.207044601</v>
          </cell>
        </row>
        <row r="25">
          <cell r="W25">
            <v>22453.80571459428</v>
          </cell>
          <cell r="AC25">
            <v>75590044.14294602</v>
          </cell>
        </row>
        <row r="26">
          <cell r="W26">
            <v>24468.40793111005</v>
          </cell>
          <cell r="AC26">
            <v>83996068.807356477</v>
          </cell>
        </row>
        <row r="27">
          <cell r="W27">
            <v>26346.508498513627</v>
          </cell>
          <cell r="AC27">
            <v>94879791.88571617</v>
          </cell>
        </row>
        <row r="28">
          <cell r="W28">
            <v>28308.233515098229</v>
          </cell>
          <cell r="AC28">
            <v>106655417.1430403</v>
          </cell>
        </row>
        <row r="29">
          <cell r="W29">
            <v>30352.895912289463</v>
          </cell>
          <cell r="AC29">
            <v>119351424.55873755</v>
          </cell>
        </row>
        <row r="30">
          <cell r="W30">
            <v>32465.432388564346</v>
          </cell>
          <cell r="AC30">
            <v>132936257.84896243</v>
          </cell>
        </row>
        <row r="31">
          <cell r="W31">
            <v>34672.651816668498</v>
          </cell>
          <cell r="AC31">
            <v>147546166.32438335</v>
          </cell>
        </row>
        <row r="32">
          <cell r="W32">
            <v>37073.017950953072</v>
          </cell>
          <cell r="AC32">
            <v>163650230.48096108</v>
          </cell>
        </row>
        <row r="33">
          <cell r="W33">
            <v>39653.967562189748</v>
          </cell>
          <cell r="AC33">
            <v>181271062.46779191</v>
          </cell>
        </row>
        <row r="34">
          <cell r="W34">
            <v>42614.754867021606</v>
          </cell>
          <cell r="AC34">
            <v>200789507.07956868</v>
          </cell>
        </row>
        <row r="35">
          <cell r="W35">
            <v>46772.375325549103</v>
          </cell>
          <cell r="AC35">
            <v>224341418.48410422</v>
          </cell>
        </row>
        <row r="36">
          <cell r="W36">
            <v>51213.921392443925</v>
          </cell>
          <cell r="AC36">
            <v>249795278.24252766</v>
          </cell>
        </row>
        <row r="37">
          <cell r="W37">
            <v>56556.051486711411</v>
          </cell>
          <cell r="AC37">
            <v>283378252.24258405</v>
          </cell>
        </row>
        <row r="38">
          <cell r="W38">
            <v>62323.627608358693</v>
          </cell>
          <cell r="AC38">
            <v>320243043.4519816</v>
          </cell>
        </row>
        <row r="39">
          <cell r="W39">
            <v>68502.713968138269</v>
          </cell>
          <cell r="AC39">
            <v>360409215.70427972</v>
          </cell>
        </row>
        <row r="40">
          <cell r="W40">
            <v>75261.333028209105</v>
          </cell>
          <cell r="AC40">
            <v>404861482.56020749</v>
          </cell>
        </row>
        <row r="41">
          <cell r="W41">
            <v>82907.631149368593</v>
          </cell>
          <cell r="AC41">
            <v>454511147.64906287</v>
          </cell>
        </row>
        <row r="42">
          <cell r="W42">
            <v>91379.602504138675</v>
          </cell>
          <cell r="AC42">
            <v>509365521.74817085</v>
          </cell>
        </row>
        <row r="43">
          <cell r="W43">
            <v>100455.09160745391</v>
          </cell>
          <cell r="AC43">
            <v>568841978.61333871</v>
          </cell>
        </row>
        <row r="44">
          <cell r="W44">
            <v>110177.81335747321</v>
          </cell>
          <cell r="AC44">
            <v>633274260.81736851</v>
          </cell>
        </row>
        <row r="45">
          <cell r="W45">
            <v>120549.29866567628</v>
          </cell>
          <cell r="AC45">
            <v>702758244.8980087</v>
          </cell>
        </row>
        <row r="46">
          <cell r="W46">
            <v>130539.29447144852</v>
          </cell>
          <cell r="AC46">
            <v>775498492.93802822</v>
          </cell>
        </row>
        <row r="47">
          <cell r="W47">
            <v>137121.71863751666</v>
          </cell>
          <cell r="AC47">
            <v>833127689.53213167</v>
          </cell>
        </row>
        <row r="48">
          <cell r="W48">
            <v>144010.31812731648</v>
          </cell>
          <cell r="AC48">
            <v>894212746.20552778</v>
          </cell>
        </row>
        <row r="49">
          <cell r="W49">
            <v>151650.8434411512</v>
          </cell>
          <cell r="AC49">
            <v>961177848.38507438</v>
          </cell>
        </row>
        <row r="50">
          <cell r="W50">
            <v>159812.24501650457</v>
          </cell>
          <cell r="AC50">
            <v>1033466030.6851287</v>
          </cell>
        </row>
        <row r="51">
          <cell r="W51">
            <v>168583.36476748923</v>
          </cell>
          <cell r="AC51">
            <v>1112127526.7923965</v>
          </cell>
        </row>
        <row r="52">
          <cell r="W52">
            <v>177727.22982735879</v>
          </cell>
          <cell r="AC52">
            <v>1195402300.4496162</v>
          </cell>
        </row>
        <row r="53">
          <cell r="W53">
            <v>187198.81200723228</v>
          </cell>
          <cell r="AC53">
            <v>1283101049.8101802</v>
          </cell>
        </row>
        <row r="54">
          <cell r="W54">
            <v>196732.38967565668</v>
          </cell>
          <cell r="AC54">
            <v>1373469018.9516065</v>
          </cell>
        </row>
        <row r="55">
          <cell r="W55">
            <v>206203.11209915555</v>
          </cell>
          <cell r="AC55">
            <v>1465617043.6473589</v>
          </cell>
        </row>
        <row r="56">
          <cell r="W56">
            <v>217676.98893774228</v>
          </cell>
          <cell r="AC56">
            <v>1570412057.8697138</v>
          </cell>
        </row>
        <row r="57">
          <cell r="W57">
            <v>234112.74345959636</v>
          </cell>
          <cell r="AC57">
            <v>1739113022.8892241</v>
          </cell>
        </row>
        <row r="58">
          <cell r="W58">
            <v>251874.02451127593</v>
          </cell>
          <cell r="AC58">
            <v>1924073638.6935191</v>
          </cell>
        </row>
        <row r="59">
          <cell r="W59">
            <v>270731.95528295351</v>
          </cell>
          <cell r="AC59">
            <v>2124160613.6536608</v>
          </cell>
        </row>
        <row r="60">
          <cell r="W60">
            <v>291518.66342576046</v>
          </cell>
          <cell r="AC60">
            <v>2346196694.5747967</v>
          </cell>
        </row>
        <row r="61">
          <cell r="W61">
            <v>313838.40726927039</v>
          </cell>
          <cell r="AC61">
            <v>2586783208.7809172</v>
          </cell>
        </row>
        <row r="62">
          <cell r="W62">
            <v>337200.93911725422</v>
          </cell>
          <cell r="AC62">
            <v>2844596349.7112646</v>
          </cell>
        </row>
        <row r="63">
          <cell r="W63">
            <v>361841.18001786381</v>
          </cell>
          <cell r="AC63">
            <v>3121473190.0944986</v>
          </cell>
        </row>
        <row r="64">
          <cell r="W64">
            <v>387616.68641440995</v>
          </cell>
          <cell r="AC64">
            <v>3416709712.1834369</v>
          </cell>
        </row>
        <row r="65">
          <cell r="W65">
            <v>414625.82470136293</v>
          </cell>
          <cell r="AC65">
            <v>3731400949.9032507</v>
          </cell>
        </row>
        <row r="66">
          <cell r="W66">
            <v>452709.7071564293</v>
          </cell>
          <cell r="AC66">
            <v>4150789590.5894442</v>
          </cell>
        </row>
        <row r="67">
          <cell r="W67">
            <v>497906.23919307149</v>
          </cell>
          <cell r="AC67">
            <v>4655064791.9587231</v>
          </cell>
        </row>
        <row r="68">
          <cell r="W68">
            <v>545950.81483047421</v>
          </cell>
          <cell r="AC68">
            <v>5201105309.8842287</v>
          </cell>
        </row>
        <row r="69">
          <cell r="W69">
            <v>597535.79694120795</v>
          </cell>
          <cell r="AC69">
            <v>5796326060.5294456</v>
          </cell>
        </row>
        <row r="70">
          <cell r="W70">
            <v>652525.59629230679</v>
          </cell>
          <cell r="AC70">
            <v>6440319938.2319756</v>
          </cell>
        </row>
        <row r="71">
          <cell r="W71">
            <v>712274.88913160842</v>
          </cell>
          <cell r="AC71">
            <v>7150168569.1664982</v>
          </cell>
        </row>
        <row r="72">
          <cell r="W72">
            <v>771511.47565759963</v>
          </cell>
          <cell r="AC72">
            <v>7901588948.8898802</v>
          </cell>
        </row>
        <row r="73">
          <cell r="W73">
            <v>834293.08185219415</v>
          </cell>
          <cell r="AC73">
            <v>8712639224.7692318</v>
          </cell>
        </row>
        <row r="74">
          <cell r="W74">
            <v>900450.24307600386</v>
          </cell>
          <cell r="AC74">
            <v>9580698729.0908165</v>
          </cell>
        </row>
        <row r="75">
          <cell r="W75">
            <v>970256.9624912492</v>
          </cell>
          <cell r="AC75">
            <v>10512786872.069382</v>
          </cell>
        </row>
        <row r="76">
          <cell r="W76">
            <v>1045083.6321951447</v>
          </cell>
          <cell r="AC76">
            <v>11546835212.621883</v>
          </cell>
        </row>
        <row r="77">
          <cell r="W77">
            <v>1121637.4841550998</v>
          </cell>
          <cell r="AC77">
            <v>12673039162.35672</v>
          </cell>
        </row>
        <row r="78">
          <cell r="W78">
            <v>1202625.160129278</v>
          </cell>
          <cell r="AC78">
            <v>13884888982.04541</v>
          </cell>
        </row>
        <row r="79">
          <cell r="W79">
            <v>1286197.5124298218</v>
          </cell>
          <cell r="AC79">
            <v>15191505736.665447</v>
          </cell>
        </row>
        <row r="80">
          <cell r="W80">
            <v>1374958.5146552941</v>
          </cell>
          <cell r="AC80">
            <v>16604309094.657639</v>
          </cell>
        </row>
        <row r="81">
          <cell r="W81">
            <v>1477863.0896357922</v>
          </cell>
          <cell r="AC81">
            <v>18228977216.548775</v>
          </cell>
        </row>
        <row r="82">
          <cell r="W82">
            <v>1585644.5760294877</v>
          </cell>
          <cell r="AC82">
            <v>20061007250.619698</v>
          </cell>
        </row>
        <row r="83">
          <cell r="W83">
            <v>1699938.9284386896</v>
          </cell>
          <cell r="AC83">
            <v>22042279754.884048</v>
          </cell>
        </row>
        <row r="84">
          <cell r="W84">
            <v>1813857.2498640786</v>
          </cell>
          <cell r="AC84">
            <v>24030220088.605423</v>
          </cell>
        </row>
        <row r="85">
          <cell r="W85">
            <v>1953982.5407694713</v>
          </cell>
          <cell r="AC85">
            <v>26322531133.06361</v>
          </cell>
        </row>
        <row r="86">
          <cell r="W86">
            <v>2106371.7609074293</v>
          </cell>
          <cell r="AC86">
            <v>28836521183.67841</v>
          </cell>
        </row>
        <row r="87">
          <cell r="W87">
            <v>2287407.9985921504</v>
          </cell>
          <cell r="AC87">
            <v>31520685715.236732</v>
          </cell>
        </row>
        <row r="88">
          <cell r="W88">
            <v>2473825.0960981576</v>
          </cell>
          <cell r="AC88">
            <v>34283567298.459831</v>
          </cell>
        </row>
        <row r="89">
          <cell r="W89">
            <v>2658866.3023065142</v>
          </cell>
          <cell r="AC89">
            <v>36843932118.093002</v>
          </cell>
        </row>
        <row r="90">
          <cell r="W90">
            <v>2854937.4995617336</v>
          </cell>
          <cell r="AC90">
            <v>39532820892.215866</v>
          </cell>
        </row>
        <row r="91">
          <cell r="W91">
            <v>3071050.5352686821</v>
          </cell>
          <cell r="AC91">
            <v>42525174426.970581</v>
          </cell>
        </row>
        <row r="92">
          <cell r="W92">
            <v>3317321.2321955487</v>
          </cell>
          <cell r="AC92">
            <v>45940779866.739655</v>
          </cell>
        </row>
        <row r="93">
          <cell r="W93">
            <v>3574833.7906307653</v>
          </cell>
          <cell r="AC93">
            <v>49534977131.881927</v>
          </cell>
        </row>
        <row r="94">
          <cell r="W94">
            <v>3827295.4287637593</v>
          </cell>
          <cell r="AC94">
            <v>53080952789.167274</v>
          </cell>
        </row>
        <row r="95">
          <cell r="W95">
            <v>4093779.3736743685</v>
          </cell>
          <cell r="AC95">
            <v>56826648241.29261</v>
          </cell>
        </row>
        <row r="96">
          <cell r="W96">
            <v>4374882.8538196776</v>
          </cell>
          <cell r="AC96">
            <v>60781384244.13768</v>
          </cell>
        </row>
        <row r="97">
          <cell r="W97">
            <v>4676913.1245642509</v>
          </cell>
          <cell r="AC97">
            <v>65073907108.306229</v>
          </cell>
        </row>
        <row r="98">
          <cell r="W98">
            <v>4972029.3105714228</v>
          </cell>
          <cell r="AC98">
            <v>69296357245.902618</v>
          </cell>
        </row>
        <row r="99">
          <cell r="W99">
            <v>5280073.047957506</v>
          </cell>
          <cell r="AC99">
            <v>73711001523.035492</v>
          </cell>
        </row>
        <row r="100">
          <cell r="W100">
            <v>5561137.1039880784</v>
          </cell>
          <cell r="AC100">
            <v>77970640697.200317</v>
          </cell>
        </row>
        <row r="101">
          <cell r="W101">
            <v>5857293.7292901687</v>
          </cell>
          <cell r="AC101">
            <v>82500637565.416031</v>
          </cell>
        </row>
        <row r="102">
          <cell r="W102">
            <v>6195046.59627809</v>
          </cell>
          <cell r="AC102">
            <v>87681621911.209824</v>
          </cell>
        </row>
        <row r="103">
          <cell r="W103">
            <v>6502859.9796201494</v>
          </cell>
          <cell r="AC103">
            <v>92498008938.79541</v>
          </cell>
        </row>
        <row r="104">
          <cell r="W104">
            <v>6787843.362027036</v>
          </cell>
          <cell r="AC104">
            <v>97151558569.422577</v>
          </cell>
        </row>
        <row r="105">
          <cell r="W105">
            <v>7057856.6976884138</v>
          </cell>
          <cell r="AC105">
            <v>101634551316.65198</v>
          </cell>
        </row>
        <row r="106">
          <cell r="W106">
            <v>7331471.5960442405</v>
          </cell>
          <cell r="AC106">
            <v>106212248348.10416</v>
          </cell>
        </row>
        <row r="107">
          <cell r="W107">
            <v>7624715.7824289249</v>
          </cell>
          <cell r="AC107">
            <v>111131036677.46811</v>
          </cell>
        </row>
        <row r="108">
          <cell r="W108">
            <v>7926215.0554706482</v>
          </cell>
          <cell r="AC108">
            <v>116229654192.25378</v>
          </cell>
        </row>
        <row r="109">
          <cell r="W109">
            <v>8237840.9498808654</v>
          </cell>
          <cell r="AC109">
            <v>121524103392.48</v>
          </cell>
        </row>
        <row r="110">
          <cell r="W110">
            <v>8544753.2585260365</v>
          </cell>
          <cell r="AC110">
            <v>126795327608.51447</v>
          </cell>
        </row>
        <row r="111">
          <cell r="W111">
            <v>8855301.2055124436</v>
          </cell>
          <cell r="AC111">
            <v>132204575517.92632</v>
          </cell>
        </row>
        <row r="112">
          <cell r="W112">
            <v>9198837.9166391175</v>
          </cell>
          <cell r="AC112">
            <v>137983893194.41614</v>
          </cell>
        </row>
        <row r="113">
          <cell r="W113">
            <v>9549392.326059239</v>
          </cell>
          <cell r="AC113">
            <v>143920003518.47583</v>
          </cell>
        </row>
        <row r="114">
          <cell r="W114">
            <v>9903391.133231679</v>
          </cell>
          <cell r="AC114">
            <v>150051986845.03241</v>
          </cell>
        </row>
        <row r="115">
          <cell r="W115">
            <v>10255825.056551972</v>
          </cell>
          <cell r="AC115">
            <v>156289992983.43375</v>
          </cell>
        </row>
        <row r="116">
          <cell r="W116">
            <v>10620587.832161583</v>
          </cell>
          <cell r="AC116">
            <v>162773851672.45767</v>
          </cell>
        </row>
        <row r="117">
          <cell r="W117">
            <v>11029388.746380713</v>
          </cell>
          <cell r="AC117">
            <v>168947407867.85315</v>
          </cell>
        </row>
        <row r="118">
          <cell r="W118">
            <v>11447256.81276104</v>
          </cell>
          <cell r="AC118">
            <v>175306570352.92896</v>
          </cell>
        </row>
        <row r="119">
          <cell r="W119">
            <v>11910213.627635255</v>
          </cell>
          <cell r="AC119">
            <v>182358690563.89441</v>
          </cell>
        </row>
        <row r="120">
          <cell r="W120">
            <v>12403700.72461753</v>
          </cell>
          <cell r="AC120">
            <v>189881983784.8183</v>
          </cell>
        </row>
        <row r="121">
          <cell r="W121">
            <v>12907307.734832603</v>
          </cell>
          <cell r="AC121">
            <v>197540217364.96805</v>
          </cell>
        </row>
        <row r="122">
          <cell r="W122">
            <v>13289437.726057662</v>
          </cell>
          <cell r="AC122">
            <v>204305532571.98822</v>
          </cell>
        </row>
        <row r="123">
          <cell r="W123">
            <v>13677722.352886939</v>
          </cell>
          <cell r="AC123">
            <v>211175882986.8147</v>
          </cell>
        </row>
        <row r="124">
          <cell r="W124">
            <v>14065823.970931429</v>
          </cell>
          <cell r="AC124">
            <v>218126749860.48926</v>
          </cell>
        </row>
        <row r="125">
          <cell r="W125">
            <v>14465385.493892357</v>
          </cell>
          <cell r="AC125">
            <v>225305242581.47235</v>
          </cell>
        </row>
        <row r="126">
          <cell r="W126">
            <v>14873733.558146574</v>
          </cell>
          <cell r="AC126">
            <v>232671583783.20792</v>
          </cell>
        </row>
        <row r="127">
          <cell r="W127">
            <v>15244297.140990157</v>
          </cell>
          <cell r="AC127">
            <v>239836503858.37317</v>
          </cell>
        </row>
        <row r="128">
          <cell r="W128">
            <v>15617709.478059335</v>
          </cell>
          <cell r="AC128">
            <v>247139939865.85406</v>
          </cell>
        </row>
        <row r="129">
          <cell r="W129">
            <v>16010666.579669047</v>
          </cell>
          <cell r="AC129">
            <v>254754213196.6178</v>
          </cell>
        </row>
        <row r="130">
          <cell r="W130">
            <v>16414447.70302872</v>
          </cell>
          <cell r="AC130">
            <v>262569659608.96094</v>
          </cell>
        </row>
        <row r="131">
          <cell r="W131">
            <v>16816087.720806096</v>
          </cell>
          <cell r="AC131">
            <v>270467749987.87814</v>
          </cell>
        </row>
        <row r="132">
          <cell r="W132">
            <v>17116230.798831724</v>
          </cell>
          <cell r="AC132">
            <v>277863736389.95898</v>
          </cell>
        </row>
        <row r="133">
          <cell r="W133">
            <v>17424890.799556486</v>
          </cell>
          <cell r="AC133">
            <v>285494863763.91016</v>
          </cell>
        </row>
        <row r="134">
          <cell r="W134">
            <v>17725544.911477059</v>
          </cell>
          <cell r="AC134">
            <v>293090564683.28491</v>
          </cell>
        </row>
        <row r="135">
          <cell r="W135">
            <v>18037462.082386807</v>
          </cell>
          <cell r="AC135">
            <v>300968891968.74542</v>
          </cell>
        </row>
        <row r="136">
          <cell r="W136">
            <v>18354495.959282041</v>
          </cell>
          <cell r="AC136">
            <v>309031614912.35138</v>
          </cell>
        </row>
        <row r="137">
          <cell r="W137">
            <v>18702419.764037184</v>
          </cell>
          <cell r="AC137">
            <v>317719049105.9198</v>
          </cell>
        </row>
        <row r="138">
          <cell r="W138">
            <v>19056415.392975606</v>
          </cell>
          <cell r="AC138">
            <v>326620016604.37268</v>
          </cell>
        </row>
        <row r="139">
          <cell r="W139">
            <v>19418379.466140185</v>
          </cell>
          <cell r="AC139">
            <v>335770248255.98956</v>
          </cell>
        </row>
        <row r="140">
          <cell r="W140">
            <v>19743870.359655585</v>
          </cell>
          <cell r="AC140">
            <v>344398339942.8277</v>
          </cell>
        </row>
        <row r="141">
          <cell r="W141">
            <v>20038464.061340265</v>
          </cell>
          <cell r="AC141">
            <v>352585929370.22821</v>
          </cell>
        </row>
        <row r="142">
          <cell r="W142">
            <v>20424788.670773998</v>
          </cell>
          <cell r="AC142">
            <v>361392553575.17664</v>
          </cell>
        </row>
        <row r="143">
          <cell r="W143">
            <v>20816625.292226303</v>
          </cell>
          <cell r="AC143">
            <v>370372606052.99683</v>
          </cell>
        </row>
        <row r="144">
          <cell r="W144">
            <v>21237569.003209937</v>
          </cell>
          <cell r="AC144">
            <v>379949797717.55811</v>
          </cell>
        </row>
        <row r="145">
          <cell r="W145">
            <v>21716958.968712885</v>
          </cell>
          <cell r="AC145">
            <v>390660441726.90576</v>
          </cell>
        </row>
        <row r="146">
          <cell r="W146">
            <v>22201027.763085444</v>
          </cell>
          <cell r="AC146">
            <v>401642629389.79718</v>
          </cell>
        </row>
        <row r="147">
          <cell r="W147">
            <v>22699494.675825756</v>
          </cell>
          <cell r="AC147">
            <v>412620499578.70172</v>
          </cell>
        </row>
        <row r="148">
          <cell r="W148">
            <v>23215502.077017128</v>
          </cell>
          <cell r="AC148">
            <v>424002067950.8949</v>
          </cell>
        </row>
        <row r="149">
          <cell r="W149">
            <v>23738990.304308824</v>
          </cell>
          <cell r="AC149">
            <v>435682243252.23138</v>
          </cell>
        </row>
        <row r="150">
          <cell r="W150">
            <v>24276636.744262286</v>
          </cell>
          <cell r="AC150">
            <v>447833990127.91589</v>
          </cell>
        </row>
        <row r="151">
          <cell r="W151">
            <v>24821088.446805947</v>
          </cell>
          <cell r="AC151">
            <v>460212093096.95068</v>
          </cell>
        </row>
        <row r="152">
          <cell r="W152">
            <v>25379338.805678219</v>
          </cell>
          <cell r="AC152">
            <v>472948732606.88428</v>
          </cell>
        </row>
        <row r="153">
          <cell r="W153">
            <v>25940311.343896471</v>
          </cell>
          <cell r="AC153">
            <v>485840282972.81348</v>
          </cell>
        </row>
        <row r="154">
          <cell r="W154">
            <v>26519812.592208717</v>
          </cell>
          <cell r="AC154">
            <v>499184975026.29437</v>
          </cell>
        </row>
        <row r="155">
          <cell r="W155">
            <v>27184947.081311703</v>
          </cell>
          <cell r="AC155">
            <v>514257379537.09888</v>
          </cell>
        </row>
        <row r="156">
          <cell r="W156">
            <v>27876419.130230531</v>
          </cell>
          <cell r="AC156">
            <v>529397107633.67908</v>
          </cell>
        </row>
        <row r="157">
          <cell r="W157">
            <v>28502454.058869049</v>
          </cell>
          <cell r="AC157">
            <v>542473030325.07678</v>
          </cell>
        </row>
        <row r="158">
          <cell r="W158">
            <v>29140420.709014013</v>
          </cell>
          <cell r="AC158">
            <v>555828278913.9718</v>
          </cell>
        </row>
        <row r="159">
          <cell r="W159">
            <v>29823031.597932123</v>
          </cell>
          <cell r="AC159">
            <v>570089642565.43774</v>
          </cell>
        </row>
        <row r="160">
          <cell r="W160">
            <v>30517394.931550246</v>
          </cell>
          <cell r="AC160">
            <v>584432160602.15454</v>
          </cell>
        </row>
        <row r="161">
          <cell r="W161">
            <v>31002607.275314234</v>
          </cell>
          <cell r="AC161">
            <v>594808194034.30774</v>
          </cell>
        </row>
        <row r="162">
          <cell r="W162">
            <v>31345006.447451908</v>
          </cell>
          <cell r="AC162">
            <v>602472854933.41235</v>
          </cell>
        </row>
        <row r="163">
          <cell r="W163">
            <v>31626024.106316488</v>
          </cell>
          <cell r="AC163">
            <v>608979178238.72607</v>
          </cell>
        </row>
        <row r="164">
          <cell r="W164">
            <v>31820007.658882782</v>
          </cell>
          <cell r="AC164">
            <v>613825869371.95251</v>
          </cell>
        </row>
        <row r="165">
          <cell r="W165">
            <v>31968131.463102069</v>
          </cell>
          <cell r="AC165">
            <v>617799517656.46692</v>
          </cell>
        </row>
        <row r="166">
          <cell r="W166">
            <v>32116531.738435373</v>
          </cell>
          <cell r="AC166">
            <v>621789960078.64746</v>
          </cell>
        </row>
      </sheetData>
      <sheetData sheetId="16">
        <row r="7">
          <cell r="W7">
            <v>1904.3318629979053</v>
          </cell>
          <cell r="AC7">
            <v>2998173.8157644179</v>
          </cell>
        </row>
        <row r="8">
          <cell r="W8">
            <v>2393.7798642974781</v>
          </cell>
          <cell r="AC8">
            <v>4111310.066529314</v>
          </cell>
        </row>
        <row r="9">
          <cell r="W9">
            <v>2923.7115777546628</v>
          </cell>
          <cell r="AC9">
            <v>5426875.8771565901</v>
          </cell>
        </row>
        <row r="10">
          <cell r="W10">
            <v>3529.0829369971952</v>
          </cell>
          <cell r="AC10">
            <v>7024949.9835798331</v>
          </cell>
        </row>
        <row r="11">
          <cell r="W11">
            <v>4216.9169539827762</v>
          </cell>
          <cell r="AC11">
            <v>8943965.6294963919</v>
          </cell>
        </row>
        <row r="12">
          <cell r="W12">
            <v>4994.6661231281296</v>
          </cell>
          <cell r="AC12">
            <v>11225480.563520797</v>
          </cell>
        </row>
        <row r="13">
          <cell r="W13">
            <v>5870.2290032425517</v>
          </cell>
          <cell r="AC13">
            <v>13914322.47520585</v>
          </cell>
        </row>
        <row r="14">
          <cell r="W14">
            <v>6807.5658246165267</v>
          </cell>
          <cell r="AC14">
            <v>16948195.946863312</v>
          </cell>
        </row>
        <row r="15">
          <cell r="W15">
            <v>7828.6028280905848</v>
          </cell>
          <cell r="AC15">
            <v>20397571.574459657</v>
          </cell>
        </row>
        <row r="16">
          <cell r="W16">
            <v>8953.1375021424428</v>
          </cell>
          <cell r="AC16">
            <v>24336268.395558506</v>
          </cell>
        </row>
        <row r="17">
          <cell r="W17">
            <v>10391.277408826263</v>
          </cell>
          <cell r="AC17">
            <v>28975633.003602535</v>
          </cell>
        </row>
        <row r="18">
          <cell r="W18">
            <v>11639.476236542429</v>
          </cell>
          <cell r="AC18">
            <v>33401674.925906084</v>
          </cell>
        </row>
        <row r="19">
          <cell r="W19">
            <v>13056.628880932454</v>
          </cell>
          <cell r="AC19">
            <v>38490513.926392682</v>
          </cell>
        </row>
        <row r="20">
          <cell r="W20">
            <v>14492.521685828729</v>
          </cell>
          <cell r="AC20">
            <v>43813002.516369976</v>
          </cell>
        </row>
        <row r="21">
          <cell r="W21">
            <v>16044.060544847171</v>
          </cell>
          <cell r="AC21">
            <v>49660275.188001849</v>
          </cell>
        </row>
        <row r="22">
          <cell r="W22">
            <v>17700.846327321109</v>
          </cell>
          <cell r="AC22">
            <v>56011757.66007261</v>
          </cell>
        </row>
        <row r="23">
          <cell r="W23">
            <v>19738.36517282384</v>
          </cell>
          <cell r="AC23">
            <v>63766862.881738111</v>
          </cell>
        </row>
        <row r="24">
          <cell r="W24">
            <v>21743.254986659987</v>
          </cell>
          <cell r="AC24">
            <v>71625170.021826416</v>
          </cell>
        </row>
        <row r="25">
          <cell r="W25">
            <v>23880.754109146917</v>
          </cell>
          <cell r="AC25">
            <v>80121811.042269409</v>
          </cell>
        </row>
        <row r="26">
          <cell r="W26">
            <v>26033.216627395923</v>
          </cell>
          <cell r="AC26">
            <v>89153885.89170137</v>
          </cell>
        </row>
        <row r="27">
          <cell r="W27">
            <v>28100.999007405175</v>
          </cell>
          <cell r="AC27">
            <v>101020177.1686649</v>
          </cell>
        </row>
        <row r="28">
          <cell r="W28">
            <v>30253.643551410765</v>
          </cell>
          <cell r="AC28">
            <v>113853721.7484484</v>
          </cell>
        </row>
        <row r="29">
          <cell r="W29">
            <v>32475.299774644205</v>
          </cell>
          <cell r="AC29">
            <v>127624045.3242968</v>
          </cell>
        </row>
        <row r="30">
          <cell r="W30">
            <v>34813.222212541034</v>
          </cell>
          <cell r="AC30">
            <v>142547930.22974867</v>
          </cell>
        </row>
        <row r="31">
          <cell r="W31">
            <v>37356.448263057682</v>
          </cell>
          <cell r="AC31">
            <v>159050361.65523052</v>
          </cell>
        </row>
        <row r="32">
          <cell r="W32">
            <v>40071.479572262673</v>
          </cell>
          <cell r="AC32">
            <v>177071296.25731969</v>
          </cell>
        </row>
        <row r="33">
          <cell r="W33">
            <v>42907.826365579815</v>
          </cell>
          <cell r="AC33">
            <v>196449645.03439793</v>
          </cell>
        </row>
        <row r="34">
          <cell r="W34">
            <v>46406.727426378129</v>
          </cell>
          <cell r="AC34">
            <v>218522664.83269414</v>
          </cell>
        </row>
        <row r="35">
          <cell r="W35">
            <v>52066.707162104329</v>
          </cell>
          <cell r="AC35">
            <v>246990778.08634949</v>
          </cell>
        </row>
        <row r="36">
          <cell r="W36">
            <v>58207.457175497686</v>
          </cell>
          <cell r="AC36">
            <v>278003359.44662362</v>
          </cell>
        </row>
        <row r="37">
          <cell r="W37">
            <v>65558.326596686238</v>
          </cell>
          <cell r="AC37">
            <v>318553488.28001308</v>
          </cell>
        </row>
        <row r="38">
          <cell r="W38">
            <v>73610.30883984176</v>
          </cell>
          <cell r="AC38">
            <v>363420094.63437474</v>
          </cell>
        </row>
        <row r="39">
          <cell r="W39">
            <v>82464.665544517309</v>
          </cell>
          <cell r="AC39">
            <v>413189473.5854069</v>
          </cell>
        </row>
        <row r="40">
          <cell r="W40">
            <v>92125.953264876822</v>
          </cell>
          <cell r="AC40">
            <v>467975674.1637966</v>
          </cell>
        </row>
        <row r="41">
          <cell r="W41">
            <v>100409.02125285141</v>
          </cell>
          <cell r="AC41">
            <v>523555802.73926246</v>
          </cell>
        </row>
        <row r="42">
          <cell r="W42">
            <v>108670.13111565242</v>
          </cell>
          <cell r="AC42">
            <v>582352686.8294692</v>
          </cell>
        </row>
        <row r="43">
          <cell r="W43">
            <v>117402.29072818678</v>
          </cell>
          <cell r="AC43">
            <v>645837853.73336148</v>
          </cell>
        </row>
        <row r="44">
          <cell r="W44">
            <v>126614.76396520616</v>
          </cell>
          <cell r="AC44">
            <v>714198527.00888646</v>
          </cell>
        </row>
        <row r="45">
          <cell r="W45">
            <v>136363.98028738462</v>
          </cell>
          <cell r="AC45">
            <v>787894775.46312284</v>
          </cell>
        </row>
        <row r="46">
          <cell r="W46">
            <v>146367.93244331985</v>
          </cell>
          <cell r="AC46">
            <v>867240454.60046792</v>
          </cell>
        </row>
        <row r="47">
          <cell r="W47">
            <v>154378.4059318424</v>
          </cell>
          <cell r="AC47">
            <v>934933719.0654217</v>
          </cell>
        </row>
        <row r="48">
          <cell r="W48">
            <v>162694.24101963907</v>
          </cell>
          <cell r="AC48">
            <v>1006440951.9255626</v>
          </cell>
        </row>
        <row r="49">
          <cell r="W49">
            <v>171304.42626147196</v>
          </cell>
          <cell r="AC49">
            <v>1081786923.3201447</v>
          </cell>
        </row>
        <row r="50">
          <cell r="W50">
            <v>180694.04620032362</v>
          </cell>
          <cell r="AC50">
            <v>1163411001.3267498</v>
          </cell>
        </row>
        <row r="51">
          <cell r="W51">
            <v>191180.39205134986</v>
          </cell>
          <cell r="AC51">
            <v>1253183574.7896457</v>
          </cell>
        </row>
        <row r="52">
          <cell r="W52">
            <v>202583.32476102497</v>
          </cell>
          <cell r="AC52">
            <v>1350677116.6597245</v>
          </cell>
        </row>
        <row r="53">
          <cell r="W53">
            <v>213893.89004392794</v>
          </cell>
          <cell r="AC53">
            <v>1449801577.4130569</v>
          </cell>
        </row>
        <row r="54">
          <cell r="W54">
            <v>225529.62732649304</v>
          </cell>
          <cell r="AC54">
            <v>1553360941.0152695</v>
          </cell>
        </row>
        <row r="55">
          <cell r="W55">
            <v>237538.11506124958</v>
          </cell>
          <cell r="AC55">
            <v>1661753547.903214</v>
          </cell>
        </row>
        <row r="56">
          <cell r="W56">
            <v>257141.35251134686</v>
          </cell>
          <cell r="AC56">
            <v>1895245622.6934457</v>
          </cell>
        </row>
        <row r="57">
          <cell r="W57">
            <v>284407.14372099348</v>
          </cell>
          <cell r="AC57">
            <v>2250365559.3706565</v>
          </cell>
        </row>
        <row r="58">
          <cell r="W58">
            <v>313261.18032422056</v>
          </cell>
          <cell r="AC58">
            <v>2646033789.063014</v>
          </cell>
        </row>
        <row r="59">
          <cell r="W59">
            <v>343808.35963828105</v>
          </cell>
          <cell r="AC59">
            <v>3085143568.7030525</v>
          </cell>
        </row>
        <row r="60">
          <cell r="W60">
            <v>365537.54940180021</v>
          </cell>
          <cell r="AC60">
            <v>3313035921.3799734</v>
          </cell>
        </row>
        <row r="61">
          <cell r="W61">
            <v>386233.02291909908</v>
          </cell>
          <cell r="AC61">
            <v>3488158321.2465582</v>
          </cell>
        </row>
        <row r="62">
          <cell r="W62">
            <v>407724.29487166402</v>
          </cell>
          <cell r="AC62">
            <v>3670504664.0316353</v>
          </cell>
        </row>
        <row r="63">
          <cell r="W63">
            <v>430175.25999907724</v>
          </cell>
          <cell r="AC63">
            <v>3860750545.392045</v>
          </cell>
        </row>
        <row r="64">
          <cell r="W64">
            <v>453695.29629322456</v>
          </cell>
          <cell r="AC64">
            <v>4059422254.9155312</v>
          </cell>
        </row>
        <row r="65">
          <cell r="W65">
            <v>478412.53175828129</v>
          </cell>
          <cell r="AC65">
            <v>4267601440.4067512</v>
          </cell>
        </row>
        <row r="66">
          <cell r="W66">
            <v>525765.76445496397</v>
          </cell>
          <cell r="AC66">
            <v>4774966864.5055904</v>
          </cell>
        </row>
        <row r="67">
          <cell r="W67">
            <v>578342.70303229371</v>
          </cell>
          <cell r="AC67">
            <v>5363674137.2592716</v>
          </cell>
        </row>
        <row r="68">
          <cell r="W68">
            <v>634821.34668638802</v>
          </cell>
          <cell r="AC68">
            <v>6006809000.2626858</v>
          </cell>
        </row>
        <row r="69">
          <cell r="W69">
            <v>695499.12559897592</v>
          </cell>
          <cell r="AC69">
            <v>6708516761.0294151</v>
          </cell>
        </row>
        <row r="70">
          <cell r="W70">
            <v>760998.16012835922</v>
          </cell>
          <cell r="AC70">
            <v>7476513923.7739983</v>
          </cell>
        </row>
        <row r="71">
          <cell r="W71">
            <v>833465.00774841174</v>
          </cell>
          <cell r="AC71">
            <v>8338403009.0200043</v>
          </cell>
        </row>
        <row r="72">
          <cell r="W72">
            <v>906779.10556165036</v>
          </cell>
          <cell r="AC72">
            <v>9288598323.2313633</v>
          </cell>
        </row>
        <row r="73">
          <cell r="W73">
            <v>983518.94617214357</v>
          </cell>
          <cell r="AC73">
            <v>10307496981.611753</v>
          </cell>
        </row>
        <row r="74">
          <cell r="W74">
            <v>1064467.4451996966</v>
          </cell>
          <cell r="AC74">
            <v>11402442053.625275</v>
          </cell>
        </row>
        <row r="75">
          <cell r="W75">
            <v>1154284.9248804713</v>
          </cell>
          <cell r="AC75">
            <v>12626934130.915848</v>
          </cell>
        </row>
        <row r="76">
          <cell r="W76">
            <v>1240484.8679708387</v>
          </cell>
          <cell r="AC76">
            <v>13871495928.71435</v>
          </cell>
        </row>
        <row r="77">
          <cell r="W77">
            <v>1321082.2498369985</v>
          </cell>
          <cell r="AC77">
            <v>15145077540.191698</v>
          </cell>
        </row>
        <row r="78">
          <cell r="W78">
            <v>1405843.3899978085</v>
          </cell>
          <cell r="AC78">
            <v>16510320014.797649</v>
          </cell>
        </row>
        <row r="79">
          <cell r="W79">
            <v>1496912.1767404538</v>
          </cell>
          <cell r="AC79">
            <v>18057770979.805618</v>
          </cell>
        </row>
        <row r="80">
          <cell r="W80">
            <v>1594366.1524195119</v>
          </cell>
          <cell r="AC80">
            <v>19759652508.595097</v>
          </cell>
        </row>
        <row r="81">
          <cell r="W81">
            <v>1709488.74539512</v>
          </cell>
          <cell r="AC81">
            <v>21664819203.069584</v>
          </cell>
        </row>
        <row r="82">
          <cell r="W82">
            <v>1849323.8414705601</v>
          </cell>
          <cell r="AC82">
            <v>23731192891.015503</v>
          </cell>
        </row>
        <row r="83">
          <cell r="W83">
            <v>2001744.3568252802</v>
          </cell>
          <cell r="AC83">
            <v>26000682410.694283</v>
          </cell>
        </row>
        <row r="84">
          <cell r="W84">
            <v>2157924.5367590841</v>
          </cell>
          <cell r="AC84">
            <v>28316776464.93084</v>
          </cell>
        </row>
        <row r="85">
          <cell r="W85">
            <v>2321570.218904342</v>
          </cell>
          <cell r="AC85">
            <v>30720124971.329865</v>
          </cell>
        </row>
        <row r="86">
          <cell r="W86">
            <v>2493554.035860999</v>
          </cell>
          <cell r="AC86">
            <v>33264768793.189743</v>
          </cell>
        </row>
        <row r="87">
          <cell r="W87">
            <v>2686849.7015514094</v>
          </cell>
          <cell r="AC87">
            <v>35840718997.321274</v>
          </cell>
        </row>
        <row r="88">
          <cell r="W88">
            <v>2894999.0984329027</v>
          </cell>
          <cell r="AC88">
            <v>38591674165.107445</v>
          </cell>
        </row>
        <row r="89">
          <cell r="W89">
            <v>3123390.7907912643</v>
          </cell>
          <cell r="AC89">
            <v>41611886420.077087</v>
          </cell>
        </row>
        <row r="90">
          <cell r="W90">
            <v>3368243.1826537726</v>
          </cell>
          <cell r="AC90">
            <v>44847607946.271484</v>
          </cell>
        </row>
        <row r="91">
          <cell r="W91">
            <v>3649044.545813615</v>
          </cell>
          <cell r="AC91">
            <v>48496139861.669563</v>
          </cell>
        </row>
        <row r="92">
          <cell r="W92">
            <v>3958906.2053826014</v>
          </cell>
          <cell r="AC92">
            <v>52518747811.065155</v>
          </cell>
        </row>
        <row r="93">
          <cell r="W93">
            <v>4294257.9912328012</v>
          </cell>
          <cell r="AC93">
            <v>56949520618.820053</v>
          </cell>
        </row>
        <row r="94">
          <cell r="W94">
            <v>4647333.8439061213</v>
          </cell>
          <cell r="AC94">
            <v>61689822837.290581</v>
          </cell>
        </row>
        <row r="95">
          <cell r="W95">
            <v>5017793.7422767356</v>
          </cell>
          <cell r="AC95">
            <v>66669681677.835327</v>
          </cell>
        </row>
        <row r="96">
          <cell r="W96">
            <v>5429609.9609309798</v>
          </cell>
          <cell r="AC96">
            <v>72206284172.171204</v>
          </cell>
        </row>
        <row r="97">
          <cell r="W97">
            <v>5771254.9376357934</v>
          </cell>
          <cell r="AC97">
            <v>76934930555.214996</v>
          </cell>
        </row>
        <row r="98">
          <cell r="W98">
            <v>6088653.6081163157</v>
          </cell>
          <cell r="AC98">
            <v>81509571594.529129</v>
          </cell>
        </row>
        <row r="99">
          <cell r="W99">
            <v>6428090.4730325416</v>
          </cell>
          <cell r="AC99">
            <v>86411441730.549377</v>
          </cell>
        </row>
        <row r="100">
          <cell r="W100">
            <v>6798961.4438794488</v>
          </cell>
          <cell r="AC100">
            <v>91801511545.725586</v>
          </cell>
        </row>
        <row r="101">
          <cell r="W101">
            <v>7174133.7217702856</v>
          </cell>
          <cell r="AC101">
            <v>97294037404.999619</v>
          </cell>
        </row>
        <row r="102">
          <cell r="W102">
            <v>7570434.0005700272</v>
          </cell>
          <cell r="AC102">
            <v>102792360259.56146</v>
          </cell>
        </row>
        <row r="103">
          <cell r="W103">
            <v>7971185.3848394202</v>
          </cell>
          <cell r="AC103">
            <v>108361231915.88948</v>
          </cell>
        </row>
        <row r="104">
          <cell r="W104">
            <v>8367088.2915303372</v>
          </cell>
          <cell r="AC104">
            <v>114036836765.85172</v>
          </cell>
        </row>
        <row r="105">
          <cell r="W105">
            <v>8777018.214285925</v>
          </cell>
          <cell r="AC105">
            <v>119944868841.85062</v>
          </cell>
        </row>
        <row r="106">
          <cell r="W106">
            <v>9201272.8615057133</v>
          </cell>
          <cell r="AC106">
            <v>126078860662.12982</v>
          </cell>
        </row>
        <row r="107">
          <cell r="W107">
            <v>9585042.9642467983</v>
          </cell>
          <cell r="AC107">
            <v>131761568118.07343</v>
          </cell>
        </row>
        <row r="108">
          <cell r="W108">
            <v>9972990.3008073848</v>
          </cell>
          <cell r="AC108">
            <v>137594338678.09354</v>
          </cell>
        </row>
        <row r="109">
          <cell r="W109">
            <v>10378927.335217498</v>
          </cell>
          <cell r="AC109">
            <v>143708206880.52914</v>
          </cell>
        </row>
        <row r="110">
          <cell r="W110">
            <v>10804498.837575084</v>
          </cell>
          <cell r="AC110">
            <v>150122277988.91248</v>
          </cell>
        </row>
        <row r="111">
          <cell r="W111">
            <v>11244806.085422268</v>
          </cell>
          <cell r="AC111">
            <v>156815764468.01315</v>
          </cell>
        </row>
        <row r="112">
          <cell r="W112">
            <v>11577554.987778295</v>
          </cell>
          <cell r="AC112">
            <v>162864652173.48367</v>
          </cell>
        </row>
        <row r="113">
          <cell r="W113">
            <v>11897570.221578723</v>
          </cell>
          <cell r="AC113">
            <v>168813097420.94342</v>
          </cell>
        </row>
        <row r="114">
          <cell r="W114">
            <v>12207991.491610561</v>
          </cell>
          <cell r="AC114">
            <v>174712142947.31662</v>
          </cell>
        </row>
        <row r="115">
          <cell r="W115">
            <v>12527284.012703501</v>
          </cell>
          <cell r="AC115">
            <v>180825694238.58658</v>
          </cell>
        </row>
        <row r="116">
          <cell r="W116">
            <v>12855357.385775439</v>
          </cell>
          <cell r="AC116">
            <v>187141915136.42361</v>
          </cell>
        </row>
        <row r="117">
          <cell r="W117">
            <v>13190471.049634155</v>
          </cell>
          <cell r="AC117">
            <v>193178568768.74585</v>
          </cell>
        </row>
        <row r="118">
          <cell r="W118">
            <v>13566890.827185348</v>
          </cell>
          <cell r="AC118">
            <v>199883435608.39157</v>
          </cell>
        </row>
        <row r="119">
          <cell r="W119">
            <v>13972082.525099751</v>
          </cell>
          <cell r="AC119">
            <v>207075035110.75641</v>
          </cell>
        </row>
        <row r="120">
          <cell r="W120">
            <v>14380597.285947558</v>
          </cell>
          <cell r="AC120">
            <v>214405004960.85681</v>
          </cell>
        </row>
        <row r="121">
          <cell r="W121">
            <v>14800781.426651374</v>
          </cell>
          <cell r="AC121">
            <v>221914526283.44977</v>
          </cell>
        </row>
        <row r="122">
          <cell r="W122">
            <v>15241324.333137009</v>
          </cell>
          <cell r="AC122">
            <v>229695005190.24881</v>
          </cell>
        </row>
        <row r="123">
          <cell r="W123">
            <v>15657502.329876866</v>
          </cell>
          <cell r="AC123">
            <v>237277116285.52429</v>
          </cell>
        </row>
        <row r="124">
          <cell r="W124">
            <v>16085995.845191117</v>
          </cell>
          <cell r="AC124">
            <v>245113693022.60873</v>
          </cell>
        </row>
        <row r="125">
          <cell r="W125">
            <v>16517551.079228943</v>
          </cell>
          <cell r="AC125">
            <v>253135855867.73795</v>
          </cell>
        </row>
        <row r="126">
          <cell r="W126">
            <v>16955956.223987564</v>
          </cell>
          <cell r="AC126">
            <v>261395198936.5253</v>
          </cell>
        </row>
        <row r="127">
          <cell r="W127">
            <v>17372574.782380238</v>
          </cell>
          <cell r="AC127">
            <v>269398596313.43875</v>
          </cell>
        </row>
        <row r="128">
          <cell r="W128">
            <v>17801815.018327966</v>
          </cell>
          <cell r="AC128">
            <v>277709895089.4975</v>
          </cell>
        </row>
        <row r="129">
          <cell r="W129">
            <v>18235375.553620789</v>
          </cell>
          <cell r="AC129">
            <v>286249135510.98022</v>
          </cell>
        </row>
        <row r="130">
          <cell r="W130">
            <v>18677412.278289694</v>
          </cell>
          <cell r="AC130">
            <v>294995461718.61523</v>
          </cell>
        </row>
        <row r="131">
          <cell r="W131">
            <v>19102343.385783266</v>
          </cell>
          <cell r="AC131">
            <v>303645715168.20056</v>
          </cell>
        </row>
        <row r="132">
          <cell r="W132">
            <v>19435497.732011706</v>
          </cell>
          <cell r="AC132">
            <v>312053970474.03589</v>
          </cell>
        </row>
        <row r="133">
          <cell r="W133">
            <v>19818485.597845711</v>
          </cell>
          <cell r="AC133">
            <v>321386791782.61877</v>
          </cell>
        </row>
        <row r="134">
          <cell r="W134">
            <v>20223251.365780592</v>
          </cell>
          <cell r="AC134">
            <v>331207572780.65405</v>
          </cell>
        </row>
        <row r="135">
          <cell r="W135">
            <v>20642719.920269772</v>
          </cell>
          <cell r="AC135">
            <v>341410245917.34918</v>
          </cell>
        </row>
        <row r="136">
          <cell r="W136">
            <v>21072814.910383303</v>
          </cell>
          <cell r="AC136">
            <v>351934293170.57971</v>
          </cell>
        </row>
        <row r="137">
          <cell r="W137">
            <v>21448981.767919395</v>
          </cell>
          <cell r="AC137">
            <v>361696730091.40912</v>
          </cell>
        </row>
        <row r="138">
          <cell r="W138">
            <v>21833271.396600824</v>
          </cell>
          <cell r="AC138">
            <v>371728149482.42578</v>
          </cell>
        </row>
        <row r="139">
          <cell r="W139">
            <v>22181989.593059178</v>
          </cell>
          <cell r="AC139">
            <v>381281847373.93335</v>
          </cell>
        </row>
        <row r="140">
          <cell r="W140">
            <v>22483089.085068978</v>
          </cell>
          <cell r="AC140">
            <v>390131716339.91779</v>
          </cell>
        </row>
        <row r="141">
          <cell r="W141">
            <v>22795329.171505339</v>
          </cell>
          <cell r="AC141">
            <v>399283919466.54779</v>
          </cell>
        </row>
        <row r="142">
          <cell r="W142">
            <v>23207476.592484958</v>
          </cell>
          <cell r="AC142">
            <v>409063226287.25482</v>
          </cell>
        </row>
        <row r="143">
          <cell r="W143">
            <v>23628671.755648188</v>
          </cell>
          <cell r="AC143">
            <v>419096298030.50854</v>
          </cell>
        </row>
        <row r="144">
          <cell r="W144">
            <v>24059590.825362597</v>
          </cell>
          <cell r="AC144">
            <v>429398315465.74109</v>
          </cell>
        </row>
        <row r="145">
          <cell r="W145">
            <v>24499560.271152593</v>
          </cell>
          <cell r="AC145">
            <v>439960525596.50653</v>
          </cell>
        </row>
        <row r="146">
          <cell r="W146">
            <v>24935754.358724844</v>
          </cell>
          <cell r="AC146">
            <v>450554308891.98126</v>
          </cell>
        </row>
        <row r="147">
          <cell r="W147">
            <v>25411386.165084049</v>
          </cell>
          <cell r="AC147">
            <v>461544647446.61591</v>
          </cell>
        </row>
        <row r="148">
          <cell r="W148">
            <v>25915892.299454939</v>
          </cell>
          <cell r="AC148">
            <v>473150827830.45728</v>
          </cell>
        </row>
        <row r="149">
          <cell r="W149">
            <v>26432584.453502711</v>
          </cell>
          <cell r="AC149">
            <v>485074704641.28229</v>
          </cell>
        </row>
        <row r="150">
          <cell r="W150">
            <v>26953308.442197811</v>
          </cell>
          <cell r="AC150">
            <v>497169255643.78333</v>
          </cell>
        </row>
        <row r="151">
          <cell r="W151">
            <v>27486755.30101743</v>
          </cell>
          <cell r="AC151">
            <v>509596690929.44165</v>
          </cell>
        </row>
        <row r="152">
          <cell r="W152">
            <v>28019816.036545448</v>
          </cell>
          <cell r="AC152">
            <v>522116273460.31775</v>
          </cell>
        </row>
        <row r="153">
          <cell r="W153">
            <v>28561391.342716735</v>
          </cell>
          <cell r="AC153">
            <v>534871032534.94788</v>
          </cell>
        </row>
        <row r="154">
          <cell r="W154">
            <v>29183910.713362157</v>
          </cell>
          <cell r="AC154">
            <v>549209389112.4873</v>
          </cell>
        </row>
        <row r="155">
          <cell r="W155">
            <v>29873994.739767496</v>
          </cell>
          <cell r="AC155">
            <v>564938665033.61499</v>
          </cell>
        </row>
        <row r="156">
          <cell r="W156">
            <v>30576337.61244601</v>
          </cell>
          <cell r="AC156">
            <v>581026446242.52173</v>
          </cell>
        </row>
        <row r="157">
          <cell r="W157">
            <v>31236938.988911171</v>
          </cell>
          <cell r="AC157">
            <v>594905916742.63989</v>
          </cell>
        </row>
        <row r="158">
          <cell r="W158">
            <v>31947644.715033665</v>
          </cell>
          <cell r="AC158">
            <v>609562288070.51453</v>
          </cell>
        </row>
        <row r="159">
          <cell r="W159">
            <v>32679063.17274113</v>
          </cell>
          <cell r="AC159">
            <v>624664129925.17126</v>
          </cell>
        </row>
        <row r="160">
          <cell r="W160">
            <v>33044716.332232408</v>
          </cell>
          <cell r="AC160">
            <v>632812474464.5542</v>
          </cell>
        </row>
        <row r="161">
          <cell r="W161">
            <v>33303110.261185531</v>
          </cell>
          <cell r="AC161">
            <v>638928332867.42627</v>
          </cell>
        </row>
        <row r="162">
          <cell r="W162">
            <v>33419603.351535935</v>
          </cell>
          <cell r="AC162">
            <v>642334595264.86145</v>
          </cell>
        </row>
        <row r="163">
          <cell r="W163">
            <v>33511137.824862268</v>
          </cell>
          <cell r="AC163">
            <v>645268100146.37036</v>
          </cell>
        </row>
        <row r="164">
          <cell r="W164">
            <v>33602769.422867052</v>
          </cell>
          <cell r="AC164">
            <v>648209556488.38513</v>
          </cell>
        </row>
        <row r="165">
          <cell r="W165">
            <v>33694498.152288862</v>
          </cell>
          <cell r="AC165">
            <v>651158972852.95007</v>
          </cell>
        </row>
        <row r="166">
          <cell r="W166">
            <v>33786231.64882414</v>
          </cell>
          <cell r="AC166">
            <v>654116073280.3877</v>
          </cell>
        </row>
      </sheetData>
      <sheetData sheetId="17">
        <row r="7">
          <cell r="W7">
            <v>1918.7621744493104</v>
          </cell>
          <cell r="AC7">
            <v>3010760.8591112643</v>
          </cell>
        </row>
        <row r="8">
          <cell r="W8">
            <v>2448.7835901223161</v>
          </cell>
          <cell r="AC8">
            <v>4195974.8925040429</v>
          </cell>
        </row>
        <row r="9">
          <cell r="W9">
            <v>3035.1502644549137</v>
          </cell>
          <cell r="AC9">
            <v>5622629.2345071333</v>
          </cell>
        </row>
        <row r="10">
          <cell r="W10">
            <v>3713.2035670502933</v>
          </cell>
          <cell r="AC10">
            <v>7376065.4864077289</v>
          </cell>
        </row>
        <row r="11">
          <cell r="W11">
            <v>4492.3763274507837</v>
          </cell>
          <cell r="AC11">
            <v>9503984.2893954255</v>
          </cell>
        </row>
        <row r="12">
          <cell r="W12">
            <v>5382.7362849534675</v>
          </cell>
          <cell r="AC12">
            <v>12058255.986304641</v>
          </cell>
        </row>
        <row r="13">
          <cell r="W13">
            <v>6384.7082915192532</v>
          </cell>
          <cell r="AC13">
            <v>15070804.566676006</v>
          </cell>
        </row>
        <row r="14">
          <cell r="W14">
            <v>7458.6081009752343</v>
          </cell>
          <cell r="AC14">
            <v>18472312.318588808</v>
          </cell>
        </row>
        <row r="15">
          <cell r="W15">
            <v>8654.9531315137046</v>
          </cell>
          <cell r="AC15">
            <v>22407224.746854536</v>
          </cell>
        </row>
        <row r="16">
          <cell r="W16">
            <v>9982.735982450562</v>
          </cell>
          <cell r="AC16">
            <v>26929020.202483051</v>
          </cell>
        </row>
        <row r="17">
          <cell r="W17">
            <v>11657.43062407777</v>
          </cell>
          <cell r="AC17">
            <v>32238992.030642845</v>
          </cell>
        </row>
        <row r="18">
          <cell r="W18">
            <v>13069.149697695835</v>
          </cell>
          <cell r="AC18">
            <v>37269428.343356505</v>
          </cell>
        </row>
        <row r="19">
          <cell r="W19">
            <v>14573.18528415967</v>
          </cell>
          <cell r="AC19">
            <v>42775348.609000079</v>
          </cell>
        </row>
        <row r="20">
          <cell r="W20">
            <v>16169.203581644942</v>
          </cell>
          <cell r="AC20">
            <v>48761320.339465611</v>
          </cell>
        </row>
        <row r="21">
          <cell r="W21">
            <v>17876.479211136648</v>
          </cell>
          <cell r="AC21">
            <v>55293286.469154365</v>
          </cell>
        </row>
        <row r="22">
          <cell r="W22">
            <v>20149.251109903489</v>
          </cell>
          <cell r="AC22">
            <v>63820718.736934245</v>
          </cell>
        </row>
        <row r="23">
          <cell r="W23">
            <v>22210.996442125077</v>
          </cell>
          <cell r="AC23">
            <v>71936054.985028893</v>
          </cell>
        </row>
        <row r="24">
          <cell r="W24">
            <v>24432.073998237989</v>
          </cell>
          <cell r="AC24">
            <v>80803570.141875714</v>
          </cell>
        </row>
        <row r="25">
          <cell r="W25">
            <v>26786.145769338036</v>
          </cell>
          <cell r="AC25">
            <v>90351753.926086903</v>
          </cell>
        </row>
        <row r="26">
          <cell r="W26">
            <v>28965.85238855028</v>
          </cell>
          <cell r="AC26">
            <v>100459615.00400393</v>
          </cell>
        </row>
        <row r="27">
          <cell r="W27">
            <v>31313.214543764021</v>
          </cell>
          <cell r="AC27">
            <v>114074241.31157321</v>
          </cell>
        </row>
        <row r="28">
          <cell r="W28">
            <v>33756.140787692464</v>
          </cell>
          <cell r="AC28">
            <v>128810684.0487781</v>
          </cell>
        </row>
        <row r="29">
          <cell r="W29">
            <v>36339.797365283739</v>
          </cell>
          <cell r="AC29">
            <v>144885879.96970078</v>
          </cell>
        </row>
        <row r="30">
          <cell r="W30">
            <v>39203.699375915719</v>
          </cell>
          <cell r="AC30">
            <v>162938687.81905004</v>
          </cell>
        </row>
        <row r="31">
          <cell r="W31">
            <v>42242.402261249452</v>
          </cell>
          <cell r="AC31">
            <v>182641035.95975655</v>
          </cell>
        </row>
        <row r="32">
          <cell r="W32">
            <v>45406.919448346569</v>
          </cell>
          <cell r="AC32">
            <v>203845737.11432904</v>
          </cell>
        </row>
        <row r="33">
          <cell r="W33">
            <v>48743.37804063224</v>
          </cell>
          <cell r="AC33">
            <v>226814543.17036593</v>
          </cell>
        </row>
        <row r="34">
          <cell r="W34">
            <v>54580.325570277229</v>
          </cell>
          <cell r="AC34">
            <v>257183256.67432994</v>
          </cell>
        </row>
        <row r="35">
          <cell r="W35">
            <v>62236.635673888813</v>
          </cell>
          <cell r="AC35">
            <v>293620684.73778123</v>
          </cell>
        </row>
        <row r="36">
          <cell r="W36">
            <v>70659.877141587524</v>
          </cell>
          <cell r="AC36">
            <v>333705028.2681216</v>
          </cell>
        </row>
        <row r="37">
          <cell r="W37">
            <v>80780.680921581443</v>
          </cell>
          <cell r="AC37">
            <v>385848919.75861984</v>
          </cell>
        </row>
        <row r="38">
          <cell r="W38">
            <v>92019.669189229186</v>
          </cell>
          <cell r="AC38">
            <v>444116520.43541265</v>
          </cell>
        </row>
        <row r="39">
          <cell r="W39">
            <v>104438.26044376675</v>
          </cell>
          <cell r="AC39">
            <v>508883744.81077909</v>
          </cell>
        </row>
        <row r="40">
          <cell r="W40">
            <v>116689.83383669838</v>
          </cell>
          <cell r="AC40">
            <v>578098414.65778935</v>
          </cell>
        </row>
        <row r="41">
          <cell r="W41">
            <v>126959.65029156514</v>
          </cell>
          <cell r="AC41">
            <v>648535910.31624413</v>
          </cell>
        </row>
        <row r="42">
          <cell r="W42">
            <v>137994.85645393364</v>
          </cell>
          <cell r="AC42">
            <v>725153791.18920588</v>
          </cell>
        </row>
        <row r="43">
          <cell r="W43">
            <v>149599.27522433965</v>
          </cell>
          <cell r="AC43">
            <v>807685452.93468821</v>
          </cell>
        </row>
        <row r="44">
          <cell r="W44">
            <v>161926.20931875036</v>
          </cell>
          <cell r="AC44">
            <v>897134034.21887827</v>
          </cell>
        </row>
        <row r="45">
          <cell r="W45">
            <v>174944.26015240201</v>
          </cell>
          <cell r="AC45">
            <v>993533045.33460271</v>
          </cell>
        </row>
        <row r="46">
          <cell r="W46">
            <v>188977.55732668185</v>
          </cell>
          <cell r="AC46">
            <v>1099574079.0356946</v>
          </cell>
        </row>
        <row r="47">
          <cell r="W47">
            <v>201354.01857982928</v>
          </cell>
          <cell r="AC47">
            <v>1192883964.5514212</v>
          </cell>
        </row>
        <row r="48">
          <cell r="W48">
            <v>214468.63444278645</v>
          </cell>
          <cell r="AC48">
            <v>1292857642.8858771</v>
          </cell>
        </row>
        <row r="49">
          <cell r="W49">
            <v>228234.17246648503</v>
          </cell>
          <cell r="AC49">
            <v>1399204939.3643422</v>
          </cell>
        </row>
        <row r="50">
          <cell r="W50">
            <v>243161.77085583049</v>
          </cell>
          <cell r="AC50">
            <v>1517899436.7452066</v>
          </cell>
        </row>
        <row r="51">
          <cell r="W51">
            <v>258388.56081608593</v>
          </cell>
          <cell r="AC51">
            <v>1641819533.4559939</v>
          </cell>
        </row>
        <row r="52">
          <cell r="W52">
            <v>273419.88811783219</v>
          </cell>
          <cell r="AC52">
            <v>1767393750.1808126</v>
          </cell>
        </row>
        <row r="53">
          <cell r="W53">
            <v>289115.78146499908</v>
          </cell>
          <cell r="AC53">
            <v>1900144179.8788431</v>
          </cell>
        </row>
        <row r="54">
          <cell r="W54">
            <v>305358.40185250615</v>
          </cell>
          <cell r="AC54">
            <v>2039432819.4505429</v>
          </cell>
        </row>
        <row r="55">
          <cell r="W55">
            <v>329636.33581297495</v>
          </cell>
          <cell r="AC55">
            <v>2226936678.12921</v>
          </cell>
        </row>
        <row r="56">
          <cell r="W56">
            <v>347060.19865992008</v>
          </cell>
          <cell r="AC56">
            <v>2388534978.8209252</v>
          </cell>
        </row>
        <row r="57">
          <cell r="W57">
            <v>373480.91837852716</v>
          </cell>
          <cell r="AC57">
            <v>2655823011.8155603</v>
          </cell>
        </row>
        <row r="58">
          <cell r="W58">
            <v>401443.28698488668</v>
          </cell>
          <cell r="AC58">
            <v>2945344919.9279957</v>
          </cell>
        </row>
        <row r="59">
          <cell r="W59">
            <v>431522.87021891825</v>
          </cell>
          <cell r="AC59">
            <v>3262717327.3276968</v>
          </cell>
        </row>
        <row r="60">
          <cell r="W60">
            <v>466038.11161936598</v>
          </cell>
          <cell r="AC60">
            <v>3626409098.834599</v>
          </cell>
        </row>
        <row r="61">
          <cell r="W61">
            <v>502879.32139771048</v>
          </cell>
          <cell r="AC61">
            <v>4019234833.9890203</v>
          </cell>
        </row>
        <row r="62">
          <cell r="W62">
            <v>541560.89891246287</v>
          </cell>
          <cell r="AC62">
            <v>4442202438.5774097</v>
          </cell>
        </row>
        <row r="63">
          <cell r="W63">
            <v>582329.32522253494</v>
          </cell>
          <cell r="AC63">
            <v>4897142035.001379</v>
          </cell>
        </row>
        <row r="64">
          <cell r="W64">
            <v>625915.78709870274</v>
          </cell>
          <cell r="AC64">
            <v>5390721182.2229719</v>
          </cell>
        </row>
        <row r="65">
          <cell r="W65">
            <v>673164.45196561283</v>
          </cell>
          <cell r="AC65">
            <v>5931401179.7529802</v>
          </cell>
        </row>
        <row r="66">
          <cell r="W66">
            <v>744336.20688476204</v>
          </cell>
          <cell r="AC66">
            <v>6697693223.902544</v>
          </cell>
        </row>
        <row r="67">
          <cell r="W67">
            <v>815268.47804048669</v>
          </cell>
          <cell r="AC67">
            <v>7494669237.1223116</v>
          </cell>
        </row>
        <row r="68">
          <cell r="W68">
            <v>891505.09821284085</v>
          </cell>
          <cell r="AC68">
            <v>8365253659.6839676</v>
          </cell>
        </row>
        <row r="69">
          <cell r="W69">
            <v>973567.22876205947</v>
          </cell>
          <cell r="AC69">
            <v>9316528183.8435516</v>
          </cell>
        </row>
        <row r="70">
          <cell r="W70">
            <v>1061577.0512347987</v>
          </cell>
          <cell r="AC70">
            <v>10352047019.367725</v>
          </cell>
        </row>
        <row r="71">
          <cell r="W71">
            <v>1152294.3479832883</v>
          </cell>
          <cell r="AC71">
            <v>11428203015.021946</v>
          </cell>
        </row>
        <row r="72">
          <cell r="W72">
            <v>1241412.5465956749</v>
          </cell>
          <cell r="AC72">
            <v>12528995407.867619</v>
          </cell>
        </row>
        <row r="73">
          <cell r="W73">
            <v>1337206.9288927913</v>
          </cell>
          <cell r="AC73">
            <v>13728740023.290691</v>
          </cell>
        </row>
        <row r="74">
          <cell r="W74">
            <v>1445479.3558864314</v>
          </cell>
          <cell r="AC74">
            <v>15089124349.602325</v>
          </cell>
        </row>
        <row r="75">
          <cell r="W75">
            <v>1556940.4403150463</v>
          </cell>
          <cell r="AC75">
            <v>16541114055.19025</v>
          </cell>
        </row>
        <row r="76">
          <cell r="W76">
            <v>1666589.6069838179</v>
          </cell>
          <cell r="AC76">
            <v>18058093495.164608</v>
          </cell>
        </row>
        <row r="77">
          <cell r="W77">
            <v>1776613.6437821873</v>
          </cell>
          <cell r="AC77">
            <v>19677158667.691589</v>
          </cell>
        </row>
        <row r="78">
          <cell r="W78">
            <v>1896609.5132631632</v>
          </cell>
          <cell r="AC78">
            <v>21424495401.290993</v>
          </cell>
        </row>
        <row r="79">
          <cell r="W79">
            <v>2067988.5699238013</v>
          </cell>
          <cell r="AC79">
            <v>23519960197.362171</v>
          </cell>
        </row>
        <row r="80">
          <cell r="W80">
            <v>2253753.8258880982</v>
          </cell>
          <cell r="AC80">
            <v>25800967053.825855</v>
          </cell>
        </row>
        <row r="81">
          <cell r="W81">
            <v>2456426.7722758008</v>
          </cell>
          <cell r="AC81">
            <v>28312326687.453445</v>
          </cell>
        </row>
        <row r="82">
          <cell r="W82">
            <v>2671106.9453727882</v>
          </cell>
          <cell r="AC82">
            <v>31120598368.26133</v>
          </cell>
        </row>
        <row r="83">
          <cell r="W83">
            <v>2894652.0468448354</v>
          </cell>
          <cell r="AC83">
            <v>34097023386.877304</v>
          </cell>
        </row>
        <row r="84">
          <cell r="W84">
            <v>3140116.8866903307</v>
          </cell>
          <cell r="AC84">
            <v>37298818035.686958</v>
          </cell>
        </row>
        <row r="85">
          <cell r="W85">
            <v>3399189.431841779</v>
          </cell>
          <cell r="AC85">
            <v>40681580009.467148</v>
          </cell>
        </row>
        <row r="86">
          <cell r="W86">
            <v>3664146.1844588588</v>
          </cell>
          <cell r="AC86">
            <v>44206248350.59198</v>
          </cell>
        </row>
        <row r="87">
          <cell r="W87">
            <v>4005766.1202637078</v>
          </cell>
          <cell r="AC87">
            <v>48302515030.958054</v>
          </cell>
        </row>
        <row r="88">
          <cell r="W88">
            <v>4375106.8888273714</v>
          </cell>
          <cell r="AC88">
            <v>52702486459.849487</v>
          </cell>
        </row>
        <row r="89">
          <cell r="W89">
            <v>4739741.4154148586</v>
          </cell>
          <cell r="AC89">
            <v>57147190902.717163</v>
          </cell>
        </row>
        <row r="90">
          <cell r="W90">
            <v>5117972.742200532</v>
          </cell>
          <cell r="AC90">
            <v>61801059991.107506</v>
          </cell>
        </row>
        <row r="91">
          <cell r="W91">
            <v>5483545.224598458</v>
          </cell>
          <cell r="AC91">
            <v>66449729945.690277</v>
          </cell>
        </row>
        <row r="92">
          <cell r="W92">
            <v>5945671.5652752081</v>
          </cell>
          <cell r="AC92">
            <v>71804467063.652603</v>
          </cell>
        </row>
        <row r="93">
          <cell r="W93">
            <v>6416442.5214736732</v>
          </cell>
          <cell r="AC93">
            <v>77345424034.061127</v>
          </cell>
        </row>
        <row r="94">
          <cell r="W94">
            <v>6890140.2234772742</v>
          </cell>
          <cell r="AC94">
            <v>82948826118.009583</v>
          </cell>
        </row>
        <row r="95">
          <cell r="W95">
            <v>7384937.2799708992</v>
          </cell>
          <cell r="AC95">
            <v>88795192198.438324</v>
          </cell>
        </row>
        <row r="96">
          <cell r="W96">
            <v>7883148.7333557792</v>
          </cell>
          <cell r="AC96">
            <v>94670074331.453674</v>
          </cell>
        </row>
        <row r="97">
          <cell r="W97">
            <v>8246870.2955691321</v>
          </cell>
          <cell r="AC97">
            <v>99802717055.743042</v>
          </cell>
        </row>
        <row r="98">
          <cell r="W98">
            <v>8636813.7641028278</v>
          </cell>
          <cell r="AC98">
            <v>105317760502.86002</v>
          </cell>
        </row>
        <row r="99">
          <cell r="W99">
            <v>9057285.5532493461</v>
          </cell>
          <cell r="AC99">
            <v>111271421743.54248</v>
          </cell>
        </row>
        <row r="100">
          <cell r="W100">
            <v>9488105.3687072601</v>
          </cell>
          <cell r="AC100">
            <v>117415284224.81841</v>
          </cell>
        </row>
        <row r="101">
          <cell r="W101">
            <v>9889783.4449486062</v>
          </cell>
          <cell r="AC101">
            <v>123261092249.85579</v>
          </cell>
        </row>
        <row r="102">
          <cell r="W102">
            <v>10281681.90080855</v>
          </cell>
          <cell r="AC102">
            <v>129073288150.39313</v>
          </cell>
        </row>
        <row r="103">
          <cell r="W103">
            <v>10685354.714522965</v>
          </cell>
          <cell r="AC103">
            <v>135100154117.22568</v>
          </cell>
        </row>
        <row r="104">
          <cell r="W104">
            <v>11051010.430904701</v>
          </cell>
          <cell r="AC104">
            <v>141176768115.05054</v>
          </cell>
        </row>
        <row r="105">
          <cell r="W105">
            <v>11424925.405962335</v>
          </cell>
          <cell r="AC105">
            <v>147456643054.79749</v>
          </cell>
        </row>
        <row r="106">
          <cell r="W106">
            <v>11803181.921841115</v>
          </cell>
          <cell r="AC106">
            <v>153889748597.89572</v>
          </cell>
        </row>
        <row r="107">
          <cell r="W107">
            <v>12078210.716808351</v>
          </cell>
          <cell r="AC107">
            <v>159076891243.72357</v>
          </cell>
        </row>
        <row r="108">
          <cell r="W108">
            <v>12360275.95059542</v>
          </cell>
          <cell r="AC108">
            <v>164445476583.20499</v>
          </cell>
        </row>
        <row r="109">
          <cell r="W109">
            <v>12652860.336946893</v>
          </cell>
          <cell r="AC109">
            <v>170026066309.40472</v>
          </cell>
        </row>
        <row r="110">
          <cell r="W110">
            <v>12961208.725502953</v>
          </cell>
          <cell r="AC110">
            <v>175894577116.78714</v>
          </cell>
        </row>
        <row r="111">
          <cell r="W111">
            <v>13268668.291670591</v>
          </cell>
          <cell r="AC111">
            <v>181878819481.11032</v>
          </cell>
        </row>
        <row r="112">
          <cell r="W112">
            <v>13597952.451049378</v>
          </cell>
          <cell r="AC112">
            <v>188217940101.54254</v>
          </cell>
        </row>
        <row r="113">
          <cell r="W113">
            <v>13914426.769809563</v>
          </cell>
          <cell r="AC113">
            <v>194488893749.57782</v>
          </cell>
        </row>
        <row r="114">
          <cell r="W114">
            <v>14212113.44868781</v>
          </cell>
          <cell r="AC114">
            <v>200594929501.10028</v>
          </cell>
        </row>
        <row r="115">
          <cell r="W115">
            <v>14511389.318574831</v>
          </cell>
          <cell r="AC115">
            <v>206820123587.42712</v>
          </cell>
        </row>
        <row r="116">
          <cell r="W116">
            <v>14822233.214899164</v>
          </cell>
          <cell r="AC116">
            <v>213292920395.80472</v>
          </cell>
        </row>
        <row r="117">
          <cell r="W117">
            <v>15137274.733390039</v>
          </cell>
          <cell r="AC117">
            <v>219391711667.69211</v>
          </cell>
        </row>
        <row r="118">
          <cell r="W118">
            <v>15475574.314897019</v>
          </cell>
          <cell r="AC118">
            <v>225893718739.18918</v>
          </cell>
        </row>
        <row r="119">
          <cell r="W119">
            <v>15816761.118749812</v>
          </cell>
          <cell r="AC119">
            <v>232503091979.00397</v>
          </cell>
        </row>
        <row r="120">
          <cell r="W120">
            <v>16164066.771949947</v>
          </cell>
          <cell r="AC120">
            <v>239268871294.9209</v>
          </cell>
        </row>
        <row r="121">
          <cell r="W121">
            <v>16535504.538460638</v>
          </cell>
          <cell r="AC121">
            <v>246371230576.31488</v>
          </cell>
        </row>
        <row r="122">
          <cell r="W122">
            <v>16933948.488726445</v>
          </cell>
          <cell r="AC122">
            <v>253890782209.67819</v>
          </cell>
        </row>
        <row r="123">
          <cell r="W123">
            <v>17310628.20441661</v>
          </cell>
          <cell r="AC123">
            <v>261260866333.40564</v>
          </cell>
        </row>
        <row r="124">
          <cell r="W124">
            <v>17693470.055099409</v>
          </cell>
          <cell r="AC124">
            <v>268799086985.77435</v>
          </cell>
        </row>
        <row r="125">
          <cell r="W125">
            <v>18085470.459782913</v>
          </cell>
          <cell r="AC125">
            <v>276553062150.72656</v>
          </cell>
        </row>
        <row r="126">
          <cell r="W126">
            <v>18477187.634571046</v>
          </cell>
          <cell r="AC126">
            <v>284380164896.40857</v>
          </cell>
        </row>
        <row r="127">
          <cell r="W127">
            <v>18879851.103502892</v>
          </cell>
          <cell r="AC127">
            <v>292458811242.65369</v>
          </cell>
        </row>
        <row r="128">
          <cell r="W128">
            <v>19286968.685825236</v>
          </cell>
          <cell r="AC128">
            <v>300722231009.27228</v>
          </cell>
        </row>
        <row r="129">
          <cell r="W129">
            <v>19709328.020126574</v>
          </cell>
          <cell r="AC129">
            <v>309259864924.61987</v>
          </cell>
        </row>
        <row r="130">
          <cell r="W130">
            <v>20112470.835790832</v>
          </cell>
          <cell r="AC130">
            <v>317635937224.07263</v>
          </cell>
        </row>
        <row r="131">
          <cell r="W131">
            <v>20519886.656180546</v>
          </cell>
          <cell r="AC131">
            <v>326178601915.59277</v>
          </cell>
        </row>
        <row r="132">
          <cell r="W132">
            <v>20875105.660105214</v>
          </cell>
          <cell r="AC132">
            <v>335168138996.07758</v>
          </cell>
        </row>
        <row r="133">
          <cell r="W133">
            <v>21248903.802786686</v>
          </cell>
          <cell r="AC133">
            <v>344583191705.49707</v>
          </cell>
        </row>
        <row r="134">
          <cell r="W134">
            <v>21630267.838028189</v>
          </cell>
          <cell r="AC134">
            <v>354251073660.24347</v>
          </cell>
        </row>
        <row r="135">
          <cell r="W135">
            <v>22027402.258985266</v>
          </cell>
          <cell r="AC135">
            <v>364311527318.45282</v>
          </cell>
        </row>
        <row r="136">
          <cell r="W136">
            <v>22432829.106206484</v>
          </cell>
          <cell r="AC136">
            <v>374647710279.04333</v>
          </cell>
        </row>
        <row r="137">
          <cell r="W137">
            <v>22844218.87535996</v>
          </cell>
          <cell r="AC137">
            <v>385224779344.46246</v>
          </cell>
        </row>
        <row r="138">
          <cell r="W138">
            <v>23223188.752605423</v>
          </cell>
          <cell r="AC138">
            <v>395392555850.84283</v>
          </cell>
        </row>
        <row r="139">
          <cell r="W139">
            <v>23546893.861893572</v>
          </cell>
          <cell r="AC139">
            <v>404742917848.53955</v>
          </cell>
        </row>
        <row r="140">
          <cell r="W140">
            <v>23878735.871165626</v>
          </cell>
          <cell r="AC140">
            <v>414349299342.14709</v>
          </cell>
        </row>
        <row r="141">
          <cell r="W141">
            <v>24215820.101171874</v>
          </cell>
          <cell r="AC141">
            <v>424165296774.00598</v>
          </cell>
        </row>
        <row r="142">
          <cell r="W142">
            <v>24662243.828864478</v>
          </cell>
          <cell r="AC142">
            <v>434705470364.88525</v>
          </cell>
        </row>
        <row r="143">
          <cell r="W143">
            <v>25089048.468632974</v>
          </cell>
          <cell r="AC143">
            <v>444998662770.73474</v>
          </cell>
        </row>
        <row r="144">
          <cell r="W144">
            <v>25524032.493088864</v>
          </cell>
          <cell r="AC144">
            <v>455534619685.70374</v>
          </cell>
        </row>
        <row r="145">
          <cell r="W145">
            <v>25953328.61495924</v>
          </cell>
          <cell r="AC145">
            <v>466067144554.47388</v>
          </cell>
        </row>
        <row r="146">
          <cell r="W146">
            <v>26393981.758842461</v>
          </cell>
          <cell r="AC146">
            <v>476902444545.53375</v>
          </cell>
        </row>
        <row r="147">
          <cell r="W147">
            <v>26894304.051062722</v>
          </cell>
          <cell r="AC147">
            <v>488478747319.40204</v>
          </cell>
        </row>
        <row r="148">
          <cell r="W148">
            <v>27412212.026848525</v>
          </cell>
          <cell r="AC148">
            <v>500469390106.24707</v>
          </cell>
        </row>
        <row r="149">
          <cell r="W149">
            <v>27935433.534460854</v>
          </cell>
          <cell r="AC149">
            <v>512654076433.26733</v>
          </cell>
        </row>
        <row r="150">
          <cell r="W150">
            <v>28469211.796969965</v>
          </cell>
          <cell r="AC150">
            <v>525130963726.34503</v>
          </cell>
        </row>
        <row r="151">
          <cell r="W151">
            <v>29003954.045930974</v>
          </cell>
          <cell r="AC151">
            <v>537725127750.12482</v>
          </cell>
        </row>
        <row r="152">
          <cell r="W152">
            <v>29543711.122448836</v>
          </cell>
          <cell r="AC152">
            <v>550512263725.1582</v>
          </cell>
        </row>
        <row r="153">
          <cell r="W153">
            <v>30149100.315001853</v>
          </cell>
          <cell r="AC153">
            <v>564602198584.88269</v>
          </cell>
        </row>
        <row r="154">
          <cell r="W154">
            <v>30844974.703555088</v>
          </cell>
          <cell r="AC154">
            <v>580421994260.24072</v>
          </cell>
        </row>
        <row r="155">
          <cell r="W155">
            <v>31553255.083365832</v>
          </cell>
          <cell r="AC155">
            <v>596600992295.34314</v>
          </cell>
        </row>
        <row r="156">
          <cell r="W156">
            <v>32291313.147810683</v>
          </cell>
          <cell r="AC156">
            <v>613472508755.44873</v>
          </cell>
        </row>
        <row r="157">
          <cell r="W157">
            <v>33058899.591100331</v>
          </cell>
          <cell r="AC157">
            <v>629605063886.95789</v>
          </cell>
        </row>
        <row r="158">
          <cell r="W158">
            <v>33840072.434746869</v>
          </cell>
          <cell r="AC158">
            <v>645669881638.86328</v>
          </cell>
        </row>
        <row r="159">
          <cell r="W159">
            <v>34227820.088765904</v>
          </cell>
          <cell r="AC159">
            <v>654268800239.62463</v>
          </cell>
        </row>
        <row r="160">
          <cell r="W160">
            <v>34501647.875296406</v>
          </cell>
          <cell r="AC160">
            <v>660712984961.37109</v>
          </cell>
        </row>
        <row r="161">
          <cell r="W161">
            <v>34623518.599932589</v>
          </cell>
          <cell r="AC161">
            <v>664260690474.9729</v>
          </cell>
        </row>
        <row r="162">
          <cell r="W162">
            <v>34723472.930922732</v>
          </cell>
          <cell r="AC162">
            <v>667395351664.14648</v>
          </cell>
        </row>
        <row r="163">
          <cell r="W163">
            <v>34823534.927618697</v>
          </cell>
          <cell r="AC163">
            <v>670538742687.93616</v>
          </cell>
        </row>
        <row r="164">
          <cell r="W164">
            <v>34923704.597115114</v>
          </cell>
          <cell r="AC164">
            <v>673690873003.52222</v>
          </cell>
        </row>
        <row r="165">
          <cell r="W165">
            <v>35023981.946506992</v>
          </cell>
          <cell r="AC165">
            <v>676851752070.34644</v>
          </cell>
        </row>
        <row r="166">
          <cell r="W166">
            <v>35124271.024790607</v>
          </cell>
          <cell r="AC166">
            <v>680021094935.3313</v>
          </cell>
        </row>
      </sheetData>
      <sheetData sheetId="18">
        <row r="7">
          <cell r="W7">
            <v>1930.0017146285027</v>
          </cell>
          <cell r="AC7">
            <v>3021226.3528824658</v>
          </cell>
        </row>
        <row r="8">
          <cell r="W8">
            <v>2480.0267399032546</v>
          </cell>
          <cell r="AC8">
            <v>4233941.4430456161</v>
          </cell>
        </row>
        <row r="9">
          <cell r="W9">
            <v>3096.5672038006924</v>
          </cell>
          <cell r="AC9">
            <v>5707444.4585133279</v>
          </cell>
        </row>
        <row r="10">
          <cell r="W10">
            <v>3814.4498471524662</v>
          </cell>
          <cell r="AC10">
            <v>7528073.488095467</v>
          </cell>
        </row>
        <row r="11">
          <cell r="W11">
            <v>4644.7744706109625</v>
          </cell>
          <cell r="AC11">
            <v>9748411.7106464785</v>
          </cell>
        </row>
        <row r="12">
          <cell r="W12">
            <v>5599.4401412638708</v>
          </cell>
          <cell r="AC12">
            <v>12425872.738227937</v>
          </cell>
        </row>
        <row r="13">
          <cell r="W13">
            <v>6651.6206862043637</v>
          </cell>
          <cell r="AC13">
            <v>15530586.473603597</v>
          </cell>
        </row>
        <row r="14">
          <cell r="W14">
            <v>7808.6148919141006</v>
          </cell>
          <cell r="AC14">
            <v>19101747.268996276</v>
          </cell>
        </row>
        <row r="15">
          <cell r="W15">
            <v>9103.4813954120327</v>
          </cell>
          <cell r="AC15">
            <v>23245885.989621483</v>
          </cell>
        </row>
        <row r="16">
          <cell r="W16">
            <v>10546.921392793814</v>
          </cell>
          <cell r="AC16">
            <v>28022202.582140431</v>
          </cell>
        </row>
        <row r="17">
          <cell r="W17">
            <v>12316.176068012546</v>
          </cell>
          <cell r="AC17">
            <v>33570698.23228246</v>
          </cell>
        </row>
        <row r="18">
          <cell r="W18">
            <v>13855.372336948736</v>
          </cell>
          <cell r="AC18">
            <v>39169097.473035812</v>
          </cell>
        </row>
        <row r="19">
          <cell r="W19">
            <v>15502.502213951586</v>
          </cell>
          <cell r="AC19">
            <v>45351354.187907904</v>
          </cell>
        </row>
        <row r="20">
          <cell r="W20">
            <v>17234.747652391852</v>
          </cell>
          <cell r="AC20">
            <v>52058658.402490228</v>
          </cell>
        </row>
        <row r="21">
          <cell r="W21">
            <v>19431.475171075985</v>
          </cell>
          <cell r="AC21">
            <v>60476371.902432419</v>
          </cell>
        </row>
        <row r="22">
          <cell r="W22">
            <v>21550.499860889646</v>
          </cell>
          <cell r="AC22">
            <v>68974730.632582396</v>
          </cell>
        </row>
        <row r="23">
          <cell r="W23">
            <v>23777.187227978167</v>
          </cell>
          <cell r="AC23">
            <v>78122511.863735497</v>
          </cell>
        </row>
        <row r="24">
          <cell r="W24">
            <v>26176.661864443726</v>
          </cell>
          <cell r="AC24">
            <v>88147378.501571923</v>
          </cell>
        </row>
        <row r="25">
          <cell r="W25">
            <v>28728.697306343322</v>
          </cell>
          <cell r="AC25">
            <v>99002834.03570655</v>
          </cell>
        </row>
        <row r="26">
          <cell r="W26">
            <v>31057.642231788319</v>
          </cell>
          <cell r="AC26">
            <v>110389793.59544773</v>
          </cell>
        </row>
        <row r="27">
          <cell r="W27">
            <v>33683.619868244015</v>
          </cell>
          <cell r="AC27">
            <v>125656516.96892861</v>
          </cell>
        </row>
        <row r="28">
          <cell r="W28">
            <v>36712.531215743671</v>
          </cell>
          <cell r="AC28">
            <v>143329559.62313163</v>
          </cell>
        </row>
        <row r="29">
          <cell r="W29">
            <v>39826.796514096146</v>
          </cell>
          <cell r="AC29">
            <v>162303733.86094451</v>
          </cell>
        </row>
        <row r="30">
          <cell r="W30">
            <v>43148.768826545522</v>
          </cell>
          <cell r="AC30">
            <v>183121229.95285144</v>
          </cell>
        </row>
        <row r="31">
          <cell r="W31">
            <v>46621.69295779003</v>
          </cell>
          <cell r="AC31">
            <v>205615077.93415102</v>
          </cell>
        </row>
        <row r="32">
          <cell r="W32">
            <v>50299.687223405948</v>
          </cell>
          <cell r="AC32">
            <v>230085910.0112384</v>
          </cell>
        </row>
        <row r="33">
          <cell r="W33">
            <v>54160.242705241668</v>
          </cell>
          <cell r="AC33">
            <v>256504984.10542792</v>
          </cell>
        </row>
        <row r="34">
          <cell r="W34">
            <v>61593.236106209151</v>
          </cell>
          <cell r="AC34">
            <v>293118678.58013421</v>
          </cell>
        </row>
        <row r="35">
          <cell r="W35">
            <v>70435.838490668277</v>
          </cell>
          <cell r="AC35">
            <v>334995383.02897227</v>
          </cell>
        </row>
        <row r="36">
          <cell r="W36">
            <v>80285.07735998831</v>
          </cell>
          <cell r="AC36">
            <v>381582744.30187553</v>
          </cell>
        </row>
        <row r="37">
          <cell r="W37">
            <v>92018.691536309489</v>
          </cell>
          <cell r="AC37">
            <v>441441125.19241911</v>
          </cell>
        </row>
        <row r="38">
          <cell r="W38">
            <v>105066.66623277889</v>
          </cell>
          <cell r="AC38">
            <v>508339941.96313</v>
          </cell>
        </row>
        <row r="39">
          <cell r="W39">
            <v>119440.04659178702</v>
          </cell>
          <cell r="AC39">
            <v>582404346.93851352</v>
          </cell>
        </row>
        <row r="40">
          <cell r="W40">
            <v>132245.73589444286</v>
          </cell>
          <cell r="AC40">
            <v>659420568.44694471</v>
          </cell>
        </row>
        <row r="41">
          <cell r="W41">
            <v>143925.6221733421</v>
          </cell>
          <cell r="AC41">
            <v>739749083.39886832</v>
          </cell>
        </row>
        <row r="42">
          <cell r="W42">
            <v>156414.09895750909</v>
          </cell>
          <cell r="AC42">
            <v>826744088.07281315</v>
          </cell>
        </row>
        <row r="43">
          <cell r="W43">
            <v>169669.97057884897</v>
          </cell>
          <cell r="AC43">
            <v>921074443.08414209</v>
          </cell>
        </row>
        <row r="44">
          <cell r="W44">
            <v>183694.27027838456</v>
          </cell>
          <cell r="AC44">
            <v>1022965767.8986492</v>
          </cell>
        </row>
        <row r="45">
          <cell r="W45">
            <v>198593.23938028724</v>
          </cell>
          <cell r="AC45">
            <v>1133890365.4047546</v>
          </cell>
        </row>
        <row r="46">
          <cell r="W46">
            <v>214408.21615000267</v>
          </cell>
          <cell r="AC46">
            <v>1257734110.057404</v>
          </cell>
        </row>
        <row r="47">
          <cell r="W47">
            <v>228420.98444661137</v>
          </cell>
          <cell r="AC47">
            <v>1368368403.1699271</v>
          </cell>
        </row>
        <row r="48">
          <cell r="W48">
            <v>242982.52269024547</v>
          </cell>
          <cell r="AC48">
            <v>1485363493.9636688</v>
          </cell>
        </row>
        <row r="49">
          <cell r="W49">
            <v>258608.10021254723</v>
          </cell>
          <cell r="AC49">
            <v>1612638908.9738858</v>
          </cell>
        </row>
        <row r="50">
          <cell r="W50">
            <v>274497.79618757148</v>
          </cell>
          <cell r="AC50">
            <v>1746011772.0110173</v>
          </cell>
        </row>
        <row r="51">
          <cell r="W51">
            <v>290898.53364122915</v>
          </cell>
          <cell r="AC51">
            <v>1886622423.3443952</v>
          </cell>
        </row>
        <row r="52">
          <cell r="W52">
            <v>307919.64753593615</v>
          </cell>
          <cell r="AC52">
            <v>2034822438.0258899</v>
          </cell>
        </row>
        <row r="53">
          <cell r="W53">
            <v>325706.56098958862</v>
          </cell>
          <cell r="AC53">
            <v>2191736266.3325324</v>
          </cell>
        </row>
        <row r="54">
          <cell r="W54">
            <v>344338.91286153113</v>
          </cell>
          <cell r="AC54">
            <v>2358102955.3889809</v>
          </cell>
        </row>
        <row r="55">
          <cell r="W55">
            <v>363245.4714408936</v>
          </cell>
          <cell r="AC55">
            <v>2535008444.8617792</v>
          </cell>
        </row>
        <row r="56">
          <cell r="W56">
            <v>382419.38253087748</v>
          </cell>
          <cell r="AC56">
            <v>2723816675.8787003</v>
          </cell>
        </row>
        <row r="57">
          <cell r="W57">
            <v>413823.70207722945</v>
          </cell>
          <cell r="AC57">
            <v>3045825142.2517657</v>
          </cell>
        </row>
        <row r="58">
          <cell r="W58">
            <v>447055.1601128921</v>
          </cell>
          <cell r="AC58">
            <v>3395215740.8332696</v>
          </cell>
        </row>
        <row r="59">
          <cell r="W59">
            <v>482118.08819373383</v>
          </cell>
          <cell r="AC59">
            <v>3764388908.3154483</v>
          </cell>
        </row>
        <row r="60">
          <cell r="W60">
            <v>519391.64950148977</v>
          </cell>
          <cell r="AC60">
            <v>4150812829.1192331</v>
          </cell>
        </row>
        <row r="61">
          <cell r="W61">
            <v>559342.14052121958</v>
          </cell>
          <cell r="AC61">
            <v>4567735730.0228271</v>
          </cell>
        </row>
        <row r="62">
          <cell r="W62">
            <v>601163.95620278851</v>
          </cell>
          <cell r="AC62">
            <v>5014050067.9687433</v>
          </cell>
        </row>
        <row r="63">
          <cell r="W63">
            <v>645695.81218529982</v>
          </cell>
          <cell r="AC63">
            <v>5496323788.2958508</v>
          </cell>
        </row>
        <row r="64">
          <cell r="W64">
            <v>725906.33642366016</v>
          </cell>
          <cell r="AC64">
            <v>6241856935.8828831</v>
          </cell>
        </row>
        <row r="65">
          <cell r="W65">
            <v>780036.33414862945</v>
          </cell>
          <cell r="AC65">
            <v>6827799273.3708687</v>
          </cell>
        </row>
        <row r="66">
          <cell r="W66">
            <v>867167.00635508902</v>
          </cell>
          <cell r="AC66">
            <v>7709927397.1270313</v>
          </cell>
        </row>
        <row r="67">
          <cell r="W67">
            <v>943166.32885430183</v>
          </cell>
          <cell r="AC67">
            <v>8524377030.7287788</v>
          </cell>
        </row>
        <row r="68">
          <cell r="W68">
            <v>1024376.5519813029</v>
          </cell>
          <cell r="AC68">
            <v>9405878496.6734543</v>
          </cell>
        </row>
        <row r="69">
          <cell r="W69">
            <v>1110801.8372294062</v>
          </cell>
          <cell r="AC69">
            <v>10355975128.852739</v>
          </cell>
        </row>
        <row r="70">
          <cell r="W70">
            <v>1202810.4591517663</v>
          </cell>
          <cell r="AC70">
            <v>11379684000.364361</v>
          </cell>
        </row>
        <row r="71">
          <cell r="W71">
            <v>1294055.5461036854</v>
          </cell>
          <cell r="AC71">
            <v>12461480121.29528</v>
          </cell>
        </row>
        <row r="72">
          <cell r="W72">
            <v>1388523.7441862407</v>
          </cell>
          <cell r="AC72">
            <v>13644528605.262268</v>
          </cell>
        </row>
        <row r="73">
          <cell r="W73">
            <v>1491899.5876021711</v>
          </cell>
          <cell r="AC73">
            <v>14953883840.494175</v>
          </cell>
        </row>
        <row r="74">
          <cell r="W74">
            <v>1604802.3891611383</v>
          </cell>
          <cell r="AC74">
            <v>16392607756.905777</v>
          </cell>
        </row>
        <row r="75">
          <cell r="W75">
            <v>1727809.7650926516</v>
          </cell>
          <cell r="AC75">
            <v>17951314422.671429</v>
          </cell>
        </row>
        <row r="76">
          <cell r="W76">
            <v>1862527.910476556</v>
          </cell>
          <cell r="AC76">
            <v>19647950956.346634</v>
          </cell>
        </row>
        <row r="77">
          <cell r="W77">
            <v>1995149.5669306698</v>
          </cell>
          <cell r="AC77">
            <v>21449502840.660282</v>
          </cell>
        </row>
        <row r="78">
          <cell r="W78">
            <v>2144753.8406584067</v>
          </cell>
          <cell r="AC78">
            <v>23435685171.734245</v>
          </cell>
        </row>
        <row r="79">
          <cell r="W79">
            <v>2332899.5317421355</v>
          </cell>
          <cell r="AC79">
            <v>25714077169.961994</v>
          </cell>
        </row>
        <row r="80">
          <cell r="W80">
            <v>2551975.7030412927</v>
          </cell>
          <cell r="AC80">
            <v>28332606326.141445</v>
          </cell>
        </row>
        <row r="81">
          <cell r="W81">
            <v>2789073.9453833131</v>
          </cell>
          <cell r="AC81">
            <v>31178742363.183044</v>
          </cell>
        </row>
        <row r="82">
          <cell r="W82">
            <v>3058035.0865399949</v>
          </cell>
          <cell r="AC82">
            <v>34485897564.764236</v>
          </cell>
        </row>
        <row r="83">
          <cell r="W83">
            <v>3344668.4212897685</v>
          </cell>
          <cell r="AC83">
            <v>38041921146.35331</v>
          </cell>
        </row>
        <row r="84">
          <cell r="W84">
            <v>3633929.7817058861</v>
          </cell>
          <cell r="AC84">
            <v>41704881764.691566</v>
          </cell>
        </row>
        <row r="85">
          <cell r="W85">
            <v>3943079.3703064248</v>
          </cell>
          <cell r="AC85">
            <v>45660715143.162628</v>
          </cell>
        </row>
        <row r="86">
          <cell r="W86">
            <v>4276338.5858832961</v>
          </cell>
          <cell r="AC86">
            <v>49956705100.147614</v>
          </cell>
        </row>
        <row r="87">
          <cell r="W87">
            <v>4739367.9810584038</v>
          </cell>
          <cell r="AC87">
            <v>54940476434.808868</v>
          </cell>
        </row>
        <row r="88">
          <cell r="W88">
            <v>5234040.6645601587</v>
          </cell>
          <cell r="AC88">
            <v>60211438168.400391</v>
          </cell>
        </row>
        <row r="89">
          <cell r="W89">
            <v>5693249.3625876661</v>
          </cell>
          <cell r="AC89">
            <v>65174727511.474152</v>
          </cell>
        </row>
        <row r="90">
          <cell r="W90">
            <v>6186075.1438896433</v>
          </cell>
          <cell r="AC90">
            <v>70512596079.153687</v>
          </cell>
        </row>
        <row r="91">
          <cell r="W91">
            <v>6692427.7149716215</v>
          </cell>
          <cell r="AC91">
            <v>76079591703.401917</v>
          </cell>
        </row>
        <row r="92">
          <cell r="W92">
            <v>7059421.1999340579</v>
          </cell>
          <cell r="AC92">
            <v>80919969194.508514</v>
          </cell>
        </row>
        <row r="93">
          <cell r="W93">
            <v>7446801.8084980715</v>
          </cell>
          <cell r="AC93">
            <v>86129245917.856659</v>
          </cell>
        </row>
        <row r="94">
          <cell r="W94">
            <v>7810225.3038787376</v>
          </cell>
          <cell r="AC94">
            <v>91190301915.474396</v>
          </cell>
        </row>
        <row r="95">
          <cell r="W95">
            <v>8160066.404108366</v>
          </cell>
          <cell r="AC95">
            <v>96165731864.272949</v>
          </cell>
        </row>
        <row r="96">
          <cell r="W96">
            <v>8528609.7482356876</v>
          </cell>
          <cell r="AC96">
            <v>101431771097.56305</v>
          </cell>
        </row>
        <row r="97">
          <cell r="W97">
            <v>8906475.2780709974</v>
          </cell>
          <cell r="AC97">
            <v>106740462897.23308</v>
          </cell>
        </row>
        <row r="98">
          <cell r="W98">
            <v>9301675.8367063757</v>
          </cell>
          <cell r="AC98">
            <v>112291396234.84235</v>
          </cell>
        </row>
        <row r="99">
          <cell r="W99">
            <v>9701546.7750649992</v>
          </cell>
          <cell r="AC99">
            <v>117961695870.71712</v>
          </cell>
        </row>
        <row r="100">
          <cell r="W100">
            <v>10100058.795242384</v>
          </cell>
          <cell r="AC100">
            <v>123816705033.34377</v>
          </cell>
        </row>
        <row r="101">
          <cell r="W101">
            <v>10429915.515330527</v>
          </cell>
          <cell r="AC101">
            <v>129136831779.85242</v>
          </cell>
        </row>
        <row r="102">
          <cell r="W102">
            <v>10759381.389300779</v>
          </cell>
          <cell r="AC102">
            <v>134610026759.77632</v>
          </cell>
        </row>
        <row r="103">
          <cell r="W103">
            <v>11107069.596985653</v>
          </cell>
          <cell r="AC103">
            <v>140385851037.54327</v>
          </cell>
        </row>
        <row r="104">
          <cell r="W104">
            <v>11460675.58365164</v>
          </cell>
          <cell r="AC104">
            <v>146365297269.30951</v>
          </cell>
        </row>
        <row r="105">
          <cell r="W105">
            <v>11815339.316757854</v>
          </cell>
          <cell r="AC105">
            <v>152450359370.18271</v>
          </cell>
        </row>
        <row r="106">
          <cell r="W106">
            <v>12178702.110770719</v>
          </cell>
          <cell r="AC106">
            <v>158739040143.77982</v>
          </cell>
        </row>
        <row r="107">
          <cell r="W107">
            <v>12445141.911609609</v>
          </cell>
          <cell r="AC107">
            <v>163861437068.19177</v>
          </cell>
        </row>
        <row r="108">
          <cell r="W108">
            <v>12717408.4779278</v>
          </cell>
          <cell r="AC108">
            <v>169147297060.62494</v>
          </cell>
        </row>
        <row r="109">
          <cell r="W109">
            <v>13012503.347853318</v>
          </cell>
          <cell r="AC109">
            <v>174807710169.04251</v>
          </cell>
        </row>
        <row r="110">
          <cell r="W110">
            <v>13345840.593283195</v>
          </cell>
          <cell r="AC110">
            <v>181061495656.20947</v>
          </cell>
        </row>
        <row r="111">
          <cell r="W111">
            <v>13694486.378314456</v>
          </cell>
          <cell r="AC111">
            <v>187612485053.3064</v>
          </cell>
        </row>
        <row r="112">
          <cell r="W112">
            <v>14017105.25793772</v>
          </cell>
          <cell r="AC112">
            <v>193950118955.8938</v>
          </cell>
        </row>
        <row r="113">
          <cell r="W113">
            <v>14339500.473504625</v>
          </cell>
          <cell r="AC113">
            <v>200372306669.02692</v>
          </cell>
        </row>
        <row r="114">
          <cell r="W114">
            <v>14663538.511948366</v>
          </cell>
          <cell r="AC114">
            <v>206906732903.7912</v>
          </cell>
        </row>
        <row r="115">
          <cell r="W115">
            <v>14994458.642246285</v>
          </cell>
          <cell r="AC115">
            <v>213645022172.54193</v>
          </cell>
        </row>
        <row r="116">
          <cell r="W116">
            <v>15380829.624169299</v>
          </cell>
          <cell r="AC116">
            <v>221271454976.19534</v>
          </cell>
        </row>
        <row r="117">
          <cell r="W117">
            <v>15770075.806895256</v>
          </cell>
          <cell r="AC117">
            <v>228502791314.15924</v>
          </cell>
        </row>
        <row r="118">
          <cell r="W118">
            <v>16159931.259007901</v>
          </cell>
          <cell r="AC118">
            <v>235820970184.4068</v>
          </cell>
        </row>
        <row r="119">
          <cell r="W119">
            <v>16559977.576287538</v>
          </cell>
          <cell r="AC119">
            <v>243364248784.28894</v>
          </cell>
        </row>
        <row r="120">
          <cell r="W120">
            <v>16972542.213390425</v>
          </cell>
          <cell r="AC120">
            <v>251170506505.31165</v>
          </cell>
        </row>
        <row r="121">
          <cell r="W121">
            <v>17408318.84374436</v>
          </cell>
          <cell r="AC121">
            <v>259284743723.62897</v>
          </cell>
        </row>
        <row r="122">
          <cell r="W122">
            <v>17849386.236366667</v>
          </cell>
          <cell r="AC122">
            <v>267543351018.82599</v>
          </cell>
        </row>
        <row r="123">
          <cell r="W123">
            <v>18282137.601819336</v>
          </cell>
          <cell r="AC123">
            <v>275779592236.69604</v>
          </cell>
        </row>
        <row r="124">
          <cell r="W124">
            <v>18712158.347154528</v>
          </cell>
          <cell r="AC124">
            <v>284126977997.30847</v>
          </cell>
        </row>
        <row r="125">
          <cell r="W125">
            <v>19144814.792782515</v>
          </cell>
          <cell r="AC125">
            <v>292599675636.74127</v>
          </cell>
        </row>
        <row r="126">
          <cell r="W126">
            <v>19589336.873617917</v>
          </cell>
          <cell r="AC126">
            <v>301340408245.69446</v>
          </cell>
        </row>
        <row r="127">
          <cell r="W127">
            <v>20040592.573178232</v>
          </cell>
          <cell r="AC127">
            <v>310280021812.46222</v>
          </cell>
        </row>
        <row r="128">
          <cell r="W128">
            <v>20491481.08211397</v>
          </cell>
          <cell r="AC128">
            <v>319384219790.62079</v>
          </cell>
        </row>
        <row r="129">
          <cell r="W129">
            <v>20940898.333624728</v>
          </cell>
          <cell r="AC129">
            <v>328548470525.99933</v>
          </cell>
        </row>
        <row r="130">
          <cell r="W130">
            <v>21393292.729439456</v>
          </cell>
          <cell r="AC130">
            <v>337853458780.89282</v>
          </cell>
        </row>
        <row r="131">
          <cell r="W131">
            <v>21899851.318492446</v>
          </cell>
          <cell r="AC131">
            <v>348114149211.13513</v>
          </cell>
        </row>
        <row r="132">
          <cell r="W132">
            <v>22321821.040898003</v>
          </cell>
          <cell r="AC132">
            <v>358396423907.90002</v>
          </cell>
        </row>
        <row r="133">
          <cell r="W133">
            <v>22751087.163053934</v>
          </cell>
          <cell r="AC133">
            <v>368943372428.79126</v>
          </cell>
        </row>
        <row r="134">
          <cell r="W134">
            <v>23191373.877742335</v>
          </cell>
          <cell r="AC134">
            <v>379818186134.64185</v>
          </cell>
        </row>
        <row r="135">
          <cell r="W135">
            <v>23646691.767733105</v>
          </cell>
          <cell r="AC135">
            <v>391092980127.39832</v>
          </cell>
        </row>
        <row r="136">
          <cell r="W136">
            <v>24110888.702872206</v>
          </cell>
          <cell r="AC136">
            <v>402672761538.79053</v>
          </cell>
        </row>
        <row r="137">
          <cell r="W137">
            <v>24538745.495285425</v>
          </cell>
          <cell r="AC137">
            <v>413799783235.63049</v>
          </cell>
        </row>
        <row r="138">
          <cell r="W138">
            <v>24912756.57107532</v>
          </cell>
          <cell r="AC138">
            <v>424158740595.95868</v>
          </cell>
        </row>
        <row r="139">
          <cell r="W139">
            <v>25293037.17100326</v>
          </cell>
          <cell r="AC139">
            <v>434757031049.87738</v>
          </cell>
        </row>
        <row r="140">
          <cell r="W140">
            <v>25676373.851622447</v>
          </cell>
          <cell r="AC140">
            <v>445542325710.53821</v>
          </cell>
        </row>
        <row r="141">
          <cell r="W141">
            <v>26063993.870089717</v>
          </cell>
          <cell r="AC141">
            <v>456537984211.71259</v>
          </cell>
        </row>
        <row r="142">
          <cell r="W142">
            <v>26446420.008260217</v>
          </cell>
          <cell r="AC142">
            <v>466153993486.30164</v>
          </cell>
        </row>
        <row r="143">
          <cell r="W143">
            <v>26834938.325825419</v>
          </cell>
          <cell r="AC143">
            <v>475965108260.56506</v>
          </cell>
        </row>
        <row r="144">
          <cell r="W144">
            <v>27215254.106936146</v>
          </cell>
          <cell r="AC144">
            <v>485718329680.46136</v>
          </cell>
        </row>
        <row r="145">
          <cell r="W145">
            <v>27607225.945106886</v>
          </cell>
          <cell r="AC145">
            <v>495767658792.32318</v>
          </cell>
        </row>
        <row r="146">
          <cell r="W146">
            <v>28023931.788857274</v>
          </cell>
          <cell r="AC146">
            <v>506353368657.83496</v>
          </cell>
        </row>
        <row r="147">
          <cell r="W147">
            <v>28487473.862386636</v>
          </cell>
          <cell r="AC147">
            <v>517415342675.24414</v>
          </cell>
        </row>
        <row r="148">
          <cell r="W148">
            <v>28959410.044105951</v>
          </cell>
          <cell r="AC148">
            <v>528716845923.09302</v>
          </cell>
        </row>
        <row r="149">
          <cell r="W149">
            <v>29441478.157014653</v>
          </cell>
          <cell r="AC149">
            <v>540292090860.00507</v>
          </cell>
        </row>
        <row r="150">
          <cell r="W150">
            <v>29920598.839552354</v>
          </cell>
          <cell r="AC150">
            <v>551902631373.72058</v>
          </cell>
        </row>
        <row r="151">
          <cell r="W151">
            <v>30404222.944180638</v>
          </cell>
          <cell r="AC151">
            <v>563685718192.49792</v>
          </cell>
        </row>
        <row r="152">
          <cell r="W152">
            <v>30912540.906495869</v>
          </cell>
          <cell r="AC152">
            <v>576018794707.23096</v>
          </cell>
        </row>
        <row r="153">
          <cell r="W153">
            <v>31452464.957126342</v>
          </cell>
          <cell r="AC153">
            <v>589038227603.32751</v>
          </cell>
        </row>
        <row r="154">
          <cell r="W154">
            <v>32000766.952203654</v>
          </cell>
          <cell r="AC154">
            <v>602084252024.61768</v>
          </cell>
        </row>
        <row r="155">
          <cell r="W155">
            <v>32571555.39067537</v>
          </cell>
          <cell r="AC155">
            <v>615598096450.30103</v>
          </cell>
        </row>
        <row r="156">
          <cell r="W156">
            <v>33227399.70175669</v>
          </cell>
          <cell r="AC156">
            <v>630822830931.93164</v>
          </cell>
        </row>
        <row r="157">
          <cell r="W157">
            <v>33880232.094987594</v>
          </cell>
          <cell r="AC157">
            <v>645247299713.87524</v>
          </cell>
        </row>
        <row r="158">
          <cell r="W158">
            <v>34243981.264178589</v>
          </cell>
          <cell r="AC158">
            <v>653376477616.01306</v>
          </cell>
        </row>
        <row r="159">
          <cell r="W159">
            <v>34519065.290730909</v>
          </cell>
          <cell r="AC159">
            <v>659835986475.00342</v>
          </cell>
        </row>
        <row r="160">
          <cell r="W160">
            <v>34633802.46825733</v>
          </cell>
          <cell r="AC160">
            <v>663243770038.85986</v>
          </cell>
        </row>
        <row r="161">
          <cell r="W161">
            <v>34734442.942084506</v>
          </cell>
          <cell r="AC161">
            <v>666388801166.42798</v>
          </cell>
        </row>
        <row r="162">
          <cell r="W162">
            <v>34835192.092132531</v>
          </cell>
          <cell r="AC162">
            <v>669542626766.25305</v>
          </cell>
        </row>
        <row r="163">
          <cell r="W163">
            <v>34936049.925550632</v>
          </cell>
          <cell r="AC163">
            <v>672705256380.57629</v>
          </cell>
        </row>
        <row r="164">
          <cell r="W164">
            <v>35037016.449488729</v>
          </cell>
          <cell r="AC164">
            <v>675876699553.93762</v>
          </cell>
        </row>
        <row r="165">
          <cell r="W165">
            <v>35138091.671097144</v>
          </cell>
          <cell r="AC165">
            <v>679056965833.16382</v>
          </cell>
        </row>
        <row r="166">
          <cell r="W166">
            <v>35239179.325502701</v>
          </cell>
          <cell r="AC166">
            <v>682245769389.42139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B1"/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6552.6677404559396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1286.2045615471407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526.54062836196033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3154.4832610096737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3395.1118588375975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135.51397311474921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135.51397311474921</v>
          </cell>
        </row>
        <row r="13">
          <cell r="D13" t="str">
            <v>粮食</v>
          </cell>
          <cell r="E13">
            <v>1.5532347911031258E-4</v>
          </cell>
          <cell r="F13">
            <v>1</v>
          </cell>
          <cell r="G13">
            <v>1</v>
          </cell>
          <cell r="H13">
            <v>0.5</v>
          </cell>
          <cell r="I13">
            <v>1.5532347911031258E-4</v>
          </cell>
          <cell r="J13">
            <v>1.5532347911031258E-4</v>
          </cell>
          <cell r="K13">
            <v>7.7661739555156292E-5</v>
          </cell>
          <cell r="P13" t="str">
            <v>铜矿产出加速/天</v>
          </cell>
          <cell r="Q13">
            <v>135.51397311474921</v>
          </cell>
        </row>
        <row r="14">
          <cell r="D14" t="str">
            <v>木材</v>
          </cell>
          <cell r="E14">
            <v>1.5532347911031258E-4</v>
          </cell>
          <cell r="F14">
            <v>1</v>
          </cell>
          <cell r="G14">
            <v>1</v>
          </cell>
          <cell r="H14">
            <v>0.5</v>
          </cell>
          <cell r="I14">
            <v>1.5532347911031258E-4</v>
          </cell>
          <cell r="J14">
            <v>1.5532347911031258E-4</v>
          </cell>
          <cell r="K14">
            <v>7.7661739555156292E-5</v>
          </cell>
          <cell r="P14" t="str">
            <v>粮食产出加速/天</v>
          </cell>
          <cell r="Q14">
            <v>135.51397311474921</v>
          </cell>
        </row>
        <row r="15">
          <cell r="D15" t="str">
            <v>石料</v>
          </cell>
          <cell r="E15">
            <v>1.5532347911031258E-4</v>
          </cell>
          <cell r="F15">
            <v>1</v>
          </cell>
          <cell r="G15">
            <v>1</v>
          </cell>
          <cell r="H15">
            <v>0.5</v>
          </cell>
          <cell r="I15">
            <v>1.5532347911031258E-4</v>
          </cell>
          <cell r="J15">
            <v>1.5532347911031258E-4</v>
          </cell>
          <cell r="K15">
            <v>7.7661739555156292E-5</v>
          </cell>
          <cell r="P15" t="str">
            <v>铁矿产出加速/天</v>
          </cell>
          <cell r="Q15">
            <v>203.27095967212384</v>
          </cell>
        </row>
        <row r="16">
          <cell r="D16" t="str">
            <v>铜矿</v>
          </cell>
          <cell r="E16">
            <v>1.5532347911031258E-4</v>
          </cell>
          <cell r="F16">
            <v>1</v>
          </cell>
          <cell r="G16">
            <v>1</v>
          </cell>
          <cell r="H16">
            <v>0.5</v>
          </cell>
          <cell r="I16">
            <v>1.5532347911031258E-4</v>
          </cell>
          <cell r="J16">
            <v>1.5532347911031258E-4</v>
          </cell>
          <cell r="K16">
            <v>7.7661739555156292E-5</v>
          </cell>
          <cell r="P16" t="str">
            <v>刀币产出加速/天</v>
          </cell>
          <cell r="Q16">
            <v>1054.300188289244</v>
          </cell>
        </row>
        <row r="17">
          <cell r="D17" t="str">
            <v>铁矿</v>
          </cell>
          <cell r="E17">
            <v>3.5830057803451569E-4</v>
          </cell>
          <cell r="F17">
            <v>1</v>
          </cell>
          <cell r="G17">
            <v>1</v>
          </cell>
          <cell r="H17">
            <v>0.5</v>
          </cell>
          <cell r="I17">
            <v>3.5830057803451569E-4</v>
          </cell>
          <cell r="J17">
            <v>3.5830057803451569E-4</v>
          </cell>
          <cell r="K17">
            <v>1.7915028901725784E-4</v>
          </cell>
          <cell r="P17" t="str">
            <v>木材采集加速/天</v>
          </cell>
          <cell r="Q17">
            <v>189.98875225679629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189.98875225679629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189.98875225679629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189.98875225679629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284.98312838519439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D90" t="str">
            <v>随机极兵法碎片</v>
          </cell>
          <cell r="E90">
            <v>305.5</v>
          </cell>
          <cell r="F90">
            <v>1</v>
          </cell>
          <cell r="G90">
            <v>1</v>
          </cell>
          <cell r="H90">
            <v>1</v>
          </cell>
          <cell r="I90">
            <v>305.5</v>
          </cell>
          <cell r="J90">
            <v>305.5</v>
          </cell>
          <cell r="K90">
            <v>305.5</v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C125"/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C126"/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C127"/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C131"/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C132"/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C133"/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400</v>
          </cell>
          <cell r="F176">
            <v>1</v>
          </cell>
          <cell r="G176">
            <v>1</v>
          </cell>
          <cell r="H176">
            <v>1</v>
          </cell>
          <cell r="I176">
            <v>400</v>
          </cell>
          <cell r="J176">
            <v>400</v>
          </cell>
          <cell r="K176">
            <v>400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D189" t="str">
            <v>140指定天赋点</v>
          </cell>
          <cell r="E189">
            <v>4320</v>
          </cell>
          <cell r="F189">
            <v>1</v>
          </cell>
          <cell r="G189">
            <v>1</v>
          </cell>
          <cell r="H189">
            <v>1</v>
          </cell>
          <cell r="I189">
            <v>4320</v>
          </cell>
          <cell r="J189">
            <v>4320</v>
          </cell>
          <cell r="K189">
            <v>4320</v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D191" t="str">
            <v>1级随机宝石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</row>
        <row r="192">
          <cell r="D192" t="str">
            <v>2级随机宝石</v>
          </cell>
          <cell r="E192">
            <v>6</v>
          </cell>
          <cell r="F192">
            <v>1</v>
          </cell>
          <cell r="G192">
            <v>1</v>
          </cell>
          <cell r="H192">
            <v>1</v>
          </cell>
          <cell r="I192">
            <v>6</v>
          </cell>
          <cell r="J192">
            <v>6</v>
          </cell>
          <cell r="K192">
            <v>6</v>
          </cell>
        </row>
        <row r="193">
          <cell r="D193" t="str">
            <v>3级随机宝石</v>
          </cell>
          <cell r="E193">
            <v>27</v>
          </cell>
          <cell r="F193">
            <v>1</v>
          </cell>
          <cell r="G193">
            <v>1</v>
          </cell>
          <cell r="H193">
            <v>1</v>
          </cell>
          <cell r="I193">
            <v>27</v>
          </cell>
          <cell r="J193">
            <v>27</v>
          </cell>
          <cell r="K193">
            <v>27</v>
          </cell>
        </row>
        <row r="194">
          <cell r="D194" t="str">
            <v>4级随机宝石</v>
          </cell>
          <cell r="E194">
            <v>100</v>
          </cell>
          <cell r="F194">
            <v>1</v>
          </cell>
          <cell r="G194">
            <v>1</v>
          </cell>
          <cell r="H194">
            <v>1</v>
          </cell>
          <cell r="I194">
            <v>100</v>
          </cell>
          <cell r="J194">
            <v>100</v>
          </cell>
          <cell r="K194">
            <v>100</v>
          </cell>
        </row>
        <row r="195">
          <cell r="D195" t="str">
            <v>5级随机宝石</v>
          </cell>
          <cell r="E195">
            <v>400</v>
          </cell>
          <cell r="F195">
            <v>1</v>
          </cell>
          <cell r="G195">
            <v>1</v>
          </cell>
          <cell r="H195">
            <v>1</v>
          </cell>
          <cell r="I195">
            <v>400</v>
          </cell>
          <cell r="J195">
            <v>400</v>
          </cell>
          <cell r="K195">
            <v>400</v>
          </cell>
        </row>
        <row r="196">
          <cell r="D196" t="str">
            <v>6级随机宝石</v>
          </cell>
          <cell r="E196">
            <v>1500</v>
          </cell>
          <cell r="F196">
            <v>1</v>
          </cell>
          <cell r="G196">
            <v>1</v>
          </cell>
          <cell r="H196">
            <v>1</v>
          </cell>
          <cell r="I196">
            <v>1500</v>
          </cell>
          <cell r="J196">
            <v>1500</v>
          </cell>
          <cell r="K196">
            <v>1500</v>
          </cell>
        </row>
        <row r="197">
          <cell r="D197" t="str">
            <v>7级随机宝石</v>
          </cell>
          <cell r="E197">
            <v>5000</v>
          </cell>
          <cell r="F197">
            <v>1</v>
          </cell>
          <cell r="G197">
            <v>1</v>
          </cell>
          <cell r="H197">
            <v>1</v>
          </cell>
          <cell r="I197">
            <v>5000</v>
          </cell>
          <cell r="J197">
            <v>5000</v>
          </cell>
          <cell r="K197">
            <v>5000</v>
          </cell>
        </row>
        <row r="198">
          <cell r="D198" t="str">
            <v>8级随机宝石</v>
          </cell>
          <cell r="E198">
            <v>18000</v>
          </cell>
          <cell r="F198">
            <v>1</v>
          </cell>
          <cell r="G198">
            <v>1</v>
          </cell>
          <cell r="H198">
            <v>1</v>
          </cell>
          <cell r="I198">
            <v>18000</v>
          </cell>
          <cell r="J198">
            <v>18000</v>
          </cell>
          <cell r="K198">
            <v>18000</v>
          </cell>
        </row>
        <row r="199">
          <cell r="D199" t="str">
            <v>9级随机宝石</v>
          </cell>
          <cell r="E199">
            <v>60000</v>
          </cell>
          <cell r="F199">
            <v>1</v>
          </cell>
          <cell r="G199">
            <v>1</v>
          </cell>
          <cell r="H199">
            <v>1</v>
          </cell>
          <cell r="I199">
            <v>60000</v>
          </cell>
          <cell r="J199">
            <v>60000</v>
          </cell>
          <cell r="K199">
            <v>60000</v>
          </cell>
        </row>
        <row r="200">
          <cell r="D200" t="str">
            <v>10级随机宝石</v>
          </cell>
          <cell r="E200">
            <v>180000</v>
          </cell>
          <cell r="F200">
            <v>1</v>
          </cell>
          <cell r="G200">
            <v>1</v>
          </cell>
          <cell r="H200">
            <v>1</v>
          </cell>
          <cell r="I200">
            <v>180000</v>
          </cell>
          <cell r="J200">
            <v>180000</v>
          </cell>
          <cell r="K200">
            <v>180000</v>
          </cell>
        </row>
        <row r="201">
          <cell r="D201" t="str">
            <v>11级随机宝石</v>
          </cell>
          <cell r="E201">
            <v>540000</v>
          </cell>
          <cell r="F201">
            <v>1</v>
          </cell>
          <cell r="G201">
            <v>1</v>
          </cell>
          <cell r="H201">
            <v>1</v>
          </cell>
          <cell r="I201">
            <v>540000</v>
          </cell>
          <cell r="J201">
            <v>540000</v>
          </cell>
          <cell r="K201">
            <v>540000</v>
          </cell>
        </row>
        <row r="202">
          <cell r="D202" t="str">
            <v>12级随机宝石</v>
          </cell>
          <cell r="E202">
            <v>1620000</v>
          </cell>
          <cell r="F202">
            <v>1</v>
          </cell>
          <cell r="G202">
            <v>1</v>
          </cell>
          <cell r="H202">
            <v>1</v>
          </cell>
          <cell r="I202">
            <v>1620000</v>
          </cell>
          <cell r="J202">
            <v>1620000</v>
          </cell>
          <cell r="K202">
            <v>1620000</v>
          </cell>
        </row>
        <row r="203">
          <cell r="D203" t="str">
            <v>13级随机宝石</v>
          </cell>
          <cell r="E203">
            <v>4860000</v>
          </cell>
          <cell r="F203">
            <v>1</v>
          </cell>
          <cell r="G203">
            <v>1</v>
          </cell>
          <cell r="H203">
            <v>1</v>
          </cell>
          <cell r="I203">
            <v>4860000</v>
          </cell>
          <cell r="J203">
            <v>4860000</v>
          </cell>
          <cell r="K203">
            <v>4860000</v>
          </cell>
        </row>
        <row r="204">
          <cell r="D204" t="str">
            <v>14级随机宝石</v>
          </cell>
          <cell r="E204">
            <v>14580000</v>
          </cell>
          <cell r="F204">
            <v>1</v>
          </cell>
          <cell r="G204">
            <v>1</v>
          </cell>
          <cell r="H204">
            <v>1</v>
          </cell>
          <cell r="I204">
            <v>14580000</v>
          </cell>
          <cell r="J204">
            <v>14580000</v>
          </cell>
          <cell r="K204">
            <v>14580000</v>
          </cell>
        </row>
        <row r="205">
          <cell r="D205" t="str">
            <v>15级随机宝石</v>
          </cell>
          <cell r="E205">
            <v>43740000</v>
          </cell>
          <cell r="F205">
            <v>1</v>
          </cell>
          <cell r="G205">
            <v>1</v>
          </cell>
          <cell r="H205">
            <v>1</v>
          </cell>
          <cell r="I205">
            <v>43740000</v>
          </cell>
          <cell r="J205">
            <v>43740000</v>
          </cell>
          <cell r="K205">
            <v>43740000</v>
          </cell>
        </row>
        <row r="206">
          <cell r="I206" t="str">
            <v/>
          </cell>
          <cell r="J206" t="str">
            <v/>
          </cell>
          <cell r="K206" t="str">
            <v/>
          </cell>
        </row>
        <row r="207">
          <cell r="D207" t="str">
            <v>血石</v>
          </cell>
          <cell r="E207">
            <v>0.5</v>
          </cell>
          <cell r="F207">
            <v>1</v>
          </cell>
          <cell r="G207">
            <v>1</v>
          </cell>
          <cell r="H207">
            <v>1</v>
          </cell>
          <cell r="I207">
            <v>0.5</v>
          </cell>
          <cell r="J207">
            <v>0.5</v>
          </cell>
          <cell r="K207">
            <v>0.5</v>
          </cell>
        </row>
        <row r="208">
          <cell r="D208" t="str">
            <v>血晶</v>
          </cell>
          <cell r="E208">
            <v>10</v>
          </cell>
          <cell r="F208">
            <v>1</v>
          </cell>
          <cell r="G208">
            <v>1</v>
          </cell>
          <cell r="H208">
            <v>1</v>
          </cell>
          <cell r="I208">
            <v>10</v>
          </cell>
          <cell r="J208">
            <v>10</v>
          </cell>
          <cell r="K208">
            <v>10</v>
          </cell>
        </row>
        <row r="209">
          <cell r="I209" t="str">
            <v/>
          </cell>
          <cell r="J209" t="str">
            <v/>
          </cell>
          <cell r="K209" t="str">
            <v/>
          </cell>
        </row>
        <row r="210">
          <cell r="D210" t="str">
            <v>蓝色提纯券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</row>
        <row r="211">
          <cell r="D211" t="str">
            <v>紫色提纯券</v>
          </cell>
          <cell r="E211">
            <v>600</v>
          </cell>
          <cell r="F211">
            <v>1</v>
          </cell>
          <cell r="G211">
            <v>1</v>
          </cell>
          <cell r="H211">
            <v>1</v>
          </cell>
          <cell r="I211">
            <v>600</v>
          </cell>
          <cell r="J211">
            <v>600</v>
          </cell>
          <cell r="K211">
            <v>600</v>
          </cell>
        </row>
        <row r="212">
          <cell r="D212" t="str">
            <v>橙色提纯券</v>
          </cell>
          <cell r="E212">
            <v>4000</v>
          </cell>
          <cell r="F212">
            <v>1</v>
          </cell>
          <cell r="G212">
            <v>1</v>
          </cell>
          <cell r="H212">
            <v>1</v>
          </cell>
          <cell r="I212">
            <v>4000</v>
          </cell>
          <cell r="J212">
            <v>4000</v>
          </cell>
          <cell r="K212">
            <v>4000</v>
          </cell>
        </row>
        <row r="213">
          <cell r="I213" t="str">
            <v/>
          </cell>
          <cell r="J213" t="str">
            <v/>
          </cell>
          <cell r="K213" t="str">
            <v/>
          </cell>
        </row>
        <row r="214">
          <cell r="I214" t="str">
            <v/>
          </cell>
          <cell r="J214" t="str">
            <v/>
          </cell>
          <cell r="K214" t="str">
            <v/>
          </cell>
        </row>
        <row r="215">
          <cell r="I215" t="str">
            <v/>
          </cell>
          <cell r="J215" t="str">
            <v/>
          </cell>
          <cell r="K215" t="str">
            <v/>
          </cell>
        </row>
        <row r="216">
          <cell r="I216" t="str">
            <v/>
          </cell>
          <cell r="J216" t="str">
            <v/>
          </cell>
          <cell r="K216" t="str">
            <v/>
          </cell>
        </row>
        <row r="217">
          <cell r="I217" t="str">
            <v/>
          </cell>
          <cell r="J217" t="str">
            <v/>
          </cell>
          <cell r="K217" t="str">
            <v/>
          </cell>
        </row>
        <row r="218">
          <cell r="I218" t="str">
            <v/>
          </cell>
          <cell r="J218" t="str">
            <v/>
          </cell>
          <cell r="K218" t="str">
            <v/>
          </cell>
        </row>
        <row r="219">
          <cell r="I219" t="str">
            <v/>
          </cell>
          <cell r="J219" t="str">
            <v/>
          </cell>
          <cell r="K219" t="str">
            <v/>
          </cell>
        </row>
        <row r="220">
          <cell r="I220" t="str">
            <v/>
          </cell>
          <cell r="J220" t="str">
            <v/>
          </cell>
          <cell r="K220" t="str">
            <v/>
          </cell>
        </row>
        <row r="221">
          <cell r="C221">
            <v>21001</v>
          </cell>
          <cell r="D221" t="str">
            <v>一担粮食</v>
          </cell>
          <cell r="E221">
            <v>6</v>
          </cell>
          <cell r="F221">
            <v>1</v>
          </cell>
          <cell r="G221">
            <v>1</v>
          </cell>
          <cell r="H221">
            <v>0.3</v>
          </cell>
          <cell r="I221">
            <v>6</v>
          </cell>
          <cell r="J221">
            <v>6</v>
          </cell>
          <cell r="K221">
            <v>1.7999999999999998</v>
          </cell>
          <cell r="L221" t="str">
            <v>使用后获得10000安全粮食</v>
          </cell>
        </row>
        <row r="222">
          <cell r="C222">
            <v>21002</v>
          </cell>
          <cell r="D222" t="str">
            <v>一堆粮食</v>
          </cell>
          <cell r="E222">
            <v>20</v>
          </cell>
          <cell r="F222">
            <v>1</v>
          </cell>
          <cell r="G222">
            <v>1</v>
          </cell>
          <cell r="H222">
            <v>0.3</v>
          </cell>
          <cell r="I222">
            <v>20</v>
          </cell>
          <cell r="J222">
            <v>20</v>
          </cell>
          <cell r="K222">
            <v>6</v>
          </cell>
          <cell r="L222" t="str">
            <v>使用后获得50000安全粮食</v>
          </cell>
        </row>
        <row r="223">
          <cell r="C223">
            <v>21003</v>
          </cell>
          <cell r="D223" t="str">
            <v>一箱粮食</v>
          </cell>
          <cell r="E223">
            <v>45</v>
          </cell>
          <cell r="F223">
            <v>1.333</v>
          </cell>
          <cell r="G223">
            <v>1</v>
          </cell>
          <cell r="H223">
            <v>0.3</v>
          </cell>
          <cell r="I223">
            <v>59.984999999999999</v>
          </cell>
          <cell r="J223">
            <v>45</v>
          </cell>
          <cell r="K223">
            <v>13.5</v>
          </cell>
          <cell r="L223" t="str">
            <v>使用后获得150000安全粮食</v>
          </cell>
        </row>
        <row r="224">
          <cell r="C224">
            <v>21004</v>
          </cell>
          <cell r="D224" t="str">
            <v>一车粮食</v>
          </cell>
          <cell r="E224">
            <v>100</v>
          </cell>
          <cell r="F224">
            <v>2</v>
          </cell>
          <cell r="G224">
            <v>1</v>
          </cell>
          <cell r="H224">
            <v>0.3</v>
          </cell>
          <cell r="I224">
            <v>200</v>
          </cell>
          <cell r="J224">
            <v>100</v>
          </cell>
          <cell r="K224">
            <v>30</v>
          </cell>
          <cell r="L224" t="str">
            <v>使用后获得500000安全粮食</v>
          </cell>
        </row>
        <row r="225">
          <cell r="C225">
            <v>21005</v>
          </cell>
          <cell r="D225" t="str">
            <v>一担木材</v>
          </cell>
          <cell r="E225">
            <v>6</v>
          </cell>
          <cell r="F225">
            <v>1</v>
          </cell>
          <cell r="G225">
            <v>1</v>
          </cell>
          <cell r="H225">
            <v>0.3</v>
          </cell>
          <cell r="I225">
            <v>6</v>
          </cell>
          <cell r="J225">
            <v>6</v>
          </cell>
          <cell r="K225">
            <v>1.7999999999999998</v>
          </cell>
          <cell r="L225" t="str">
            <v>使用后获得10000安全木材</v>
          </cell>
        </row>
        <row r="226">
          <cell r="C226">
            <v>21006</v>
          </cell>
          <cell r="D226" t="str">
            <v>一堆木材</v>
          </cell>
          <cell r="E226">
            <v>20</v>
          </cell>
          <cell r="F226">
            <v>1</v>
          </cell>
          <cell r="G226">
            <v>1</v>
          </cell>
          <cell r="H226">
            <v>0.3</v>
          </cell>
          <cell r="I226">
            <v>20</v>
          </cell>
          <cell r="J226">
            <v>20</v>
          </cell>
          <cell r="K226">
            <v>6</v>
          </cell>
          <cell r="L226" t="str">
            <v>使用后获得50000安全木材</v>
          </cell>
        </row>
        <row r="227">
          <cell r="C227">
            <v>21007</v>
          </cell>
          <cell r="D227" t="str">
            <v>一箱木材</v>
          </cell>
          <cell r="E227">
            <v>45</v>
          </cell>
          <cell r="F227">
            <v>1.333</v>
          </cell>
          <cell r="G227">
            <v>1</v>
          </cell>
          <cell r="H227">
            <v>0.3</v>
          </cell>
          <cell r="I227">
            <v>59.984999999999999</v>
          </cell>
          <cell r="J227">
            <v>45</v>
          </cell>
          <cell r="K227">
            <v>13.5</v>
          </cell>
          <cell r="L227" t="str">
            <v>使用后获得150000安全木材</v>
          </cell>
        </row>
        <row r="228">
          <cell r="C228">
            <v>21008</v>
          </cell>
          <cell r="D228" t="str">
            <v>一车木材</v>
          </cell>
          <cell r="E228">
            <v>100</v>
          </cell>
          <cell r="F228">
            <v>2</v>
          </cell>
          <cell r="G228">
            <v>1</v>
          </cell>
          <cell r="H228">
            <v>0.3</v>
          </cell>
          <cell r="I228">
            <v>200</v>
          </cell>
          <cell r="J228">
            <v>100</v>
          </cell>
          <cell r="K228">
            <v>30</v>
          </cell>
          <cell r="L228" t="str">
            <v>使用后获得500000安全木材</v>
          </cell>
        </row>
        <row r="229">
          <cell r="C229">
            <v>21009</v>
          </cell>
          <cell r="D229" t="str">
            <v>一担石料</v>
          </cell>
          <cell r="E229">
            <v>6</v>
          </cell>
          <cell r="F229">
            <v>1</v>
          </cell>
          <cell r="G229">
            <v>1</v>
          </cell>
          <cell r="H229">
            <v>0.3</v>
          </cell>
          <cell r="I229">
            <v>6</v>
          </cell>
          <cell r="J229">
            <v>6</v>
          </cell>
          <cell r="K229">
            <v>1.7999999999999998</v>
          </cell>
          <cell r="L229" t="str">
            <v>使用后获得10000安全石料</v>
          </cell>
        </row>
        <row r="230">
          <cell r="C230">
            <v>21010</v>
          </cell>
          <cell r="D230" t="str">
            <v>一堆石料</v>
          </cell>
          <cell r="E230">
            <v>20</v>
          </cell>
          <cell r="F230">
            <v>1</v>
          </cell>
          <cell r="G230">
            <v>1</v>
          </cell>
          <cell r="H230">
            <v>0.3</v>
          </cell>
          <cell r="I230">
            <v>20</v>
          </cell>
          <cell r="J230">
            <v>20</v>
          </cell>
          <cell r="K230">
            <v>6</v>
          </cell>
          <cell r="L230" t="str">
            <v>使用后获得50000安全石料</v>
          </cell>
        </row>
        <row r="231">
          <cell r="C231">
            <v>21011</v>
          </cell>
          <cell r="D231" t="str">
            <v>一箱石料</v>
          </cell>
          <cell r="E231">
            <v>45</v>
          </cell>
          <cell r="F231">
            <v>1.333</v>
          </cell>
          <cell r="G231">
            <v>1</v>
          </cell>
          <cell r="H231">
            <v>0.3</v>
          </cell>
          <cell r="I231">
            <v>59.984999999999999</v>
          </cell>
          <cell r="J231">
            <v>45</v>
          </cell>
          <cell r="K231">
            <v>13.5</v>
          </cell>
          <cell r="L231" t="str">
            <v>使用后获得150000安全石料</v>
          </cell>
        </row>
        <row r="232">
          <cell r="C232">
            <v>21012</v>
          </cell>
          <cell r="D232" t="str">
            <v>一车石料</v>
          </cell>
          <cell r="E232">
            <v>100</v>
          </cell>
          <cell r="F232">
            <v>2</v>
          </cell>
          <cell r="G232">
            <v>1</v>
          </cell>
          <cell r="H232">
            <v>0.3</v>
          </cell>
          <cell r="I232">
            <v>200</v>
          </cell>
          <cell r="J232">
            <v>100</v>
          </cell>
          <cell r="K232">
            <v>30</v>
          </cell>
          <cell r="L232" t="str">
            <v>使用后获得500000安全石料</v>
          </cell>
        </row>
        <row r="233">
          <cell r="C233">
            <v>21013</v>
          </cell>
          <cell r="D233" t="str">
            <v>一担铁矿</v>
          </cell>
          <cell r="E233">
            <v>12</v>
          </cell>
          <cell r="F233">
            <v>1</v>
          </cell>
          <cell r="G233">
            <v>1</v>
          </cell>
          <cell r="H233">
            <v>0.3</v>
          </cell>
          <cell r="I233">
            <v>12</v>
          </cell>
          <cell r="J233">
            <v>12</v>
          </cell>
          <cell r="K233">
            <v>3.5999999999999996</v>
          </cell>
          <cell r="L233" t="str">
            <v>使用后获得10000安全铁矿</v>
          </cell>
        </row>
        <row r="234">
          <cell r="C234">
            <v>21014</v>
          </cell>
          <cell r="D234" t="str">
            <v>一堆铁矿</v>
          </cell>
          <cell r="E234">
            <v>40</v>
          </cell>
          <cell r="F234">
            <v>1</v>
          </cell>
          <cell r="G234">
            <v>1</v>
          </cell>
          <cell r="H234">
            <v>0.3</v>
          </cell>
          <cell r="I234">
            <v>40</v>
          </cell>
          <cell r="J234">
            <v>40</v>
          </cell>
          <cell r="K234">
            <v>12</v>
          </cell>
          <cell r="L234" t="str">
            <v>使用后获得50000安全铁矿</v>
          </cell>
        </row>
        <row r="235">
          <cell r="C235">
            <v>21015</v>
          </cell>
          <cell r="D235" t="str">
            <v>一箱铁矿</v>
          </cell>
          <cell r="E235">
            <v>90</v>
          </cell>
          <cell r="F235">
            <v>1.333</v>
          </cell>
          <cell r="G235">
            <v>1</v>
          </cell>
          <cell r="H235">
            <v>0.3</v>
          </cell>
          <cell r="I235">
            <v>119.97</v>
          </cell>
          <cell r="J235">
            <v>90</v>
          </cell>
          <cell r="K235">
            <v>27</v>
          </cell>
          <cell r="L235" t="str">
            <v>使用后获得150000安全铁矿</v>
          </cell>
        </row>
        <row r="236">
          <cell r="C236">
            <v>21016</v>
          </cell>
          <cell r="D236" t="str">
            <v>一车铁矿</v>
          </cell>
          <cell r="E236">
            <v>200</v>
          </cell>
          <cell r="F236">
            <v>2</v>
          </cell>
          <cell r="G236">
            <v>1</v>
          </cell>
          <cell r="H236">
            <v>0.3</v>
          </cell>
          <cell r="I236">
            <v>400</v>
          </cell>
          <cell r="J236">
            <v>200</v>
          </cell>
          <cell r="K236">
            <v>60</v>
          </cell>
          <cell r="L236" t="str">
            <v>使用后获得500000安全铁矿</v>
          </cell>
        </row>
        <row r="237">
          <cell r="C237">
            <v>21017</v>
          </cell>
          <cell r="D237" t="str">
            <v>一担铜矿</v>
          </cell>
          <cell r="E237">
            <v>6</v>
          </cell>
          <cell r="F237">
            <v>1</v>
          </cell>
          <cell r="G237">
            <v>1</v>
          </cell>
          <cell r="H237">
            <v>0.3</v>
          </cell>
          <cell r="I237">
            <v>6</v>
          </cell>
          <cell r="J237">
            <v>6</v>
          </cell>
          <cell r="K237">
            <v>1.7999999999999998</v>
          </cell>
          <cell r="L237" t="str">
            <v>使用后获得10000安全铜矿</v>
          </cell>
        </row>
        <row r="238">
          <cell r="C238">
            <v>21018</v>
          </cell>
          <cell r="D238" t="str">
            <v>一堆铜矿</v>
          </cell>
          <cell r="E238">
            <v>20</v>
          </cell>
          <cell r="F238">
            <v>1</v>
          </cell>
          <cell r="G238">
            <v>1</v>
          </cell>
          <cell r="H238">
            <v>0.3</v>
          </cell>
          <cell r="I238">
            <v>20</v>
          </cell>
          <cell r="J238">
            <v>20</v>
          </cell>
          <cell r="K238">
            <v>6</v>
          </cell>
          <cell r="L238" t="str">
            <v>使用后获得50000安全铜矿</v>
          </cell>
        </row>
        <row r="239">
          <cell r="C239">
            <v>21019</v>
          </cell>
          <cell r="D239" t="str">
            <v>一箱铜矿</v>
          </cell>
          <cell r="E239">
            <v>45</v>
          </cell>
          <cell r="F239">
            <v>1.333</v>
          </cell>
          <cell r="G239">
            <v>1</v>
          </cell>
          <cell r="H239">
            <v>0.3</v>
          </cell>
          <cell r="I239">
            <v>59.984999999999999</v>
          </cell>
          <cell r="J239">
            <v>45</v>
          </cell>
          <cell r="K239">
            <v>13.5</v>
          </cell>
          <cell r="L239" t="str">
            <v>使用后获得150000安全铜矿</v>
          </cell>
        </row>
        <row r="240">
          <cell r="C240">
            <v>21020</v>
          </cell>
          <cell r="D240" t="str">
            <v>一车铜矿</v>
          </cell>
          <cell r="E240">
            <v>100</v>
          </cell>
          <cell r="F240">
            <v>2</v>
          </cell>
          <cell r="G240">
            <v>1</v>
          </cell>
          <cell r="H240">
            <v>0.3</v>
          </cell>
          <cell r="I240">
            <v>200</v>
          </cell>
          <cell r="J240">
            <v>100</v>
          </cell>
          <cell r="K240">
            <v>30</v>
          </cell>
          <cell r="L240" t="str">
            <v>使用后获得500000安全铜矿</v>
          </cell>
        </row>
        <row r="241">
          <cell r="C241">
            <v>21021</v>
          </cell>
          <cell r="D241" t="str">
            <v>一吊刀币</v>
          </cell>
          <cell r="E241">
            <v>50</v>
          </cell>
          <cell r="F241">
            <v>1</v>
          </cell>
          <cell r="G241">
            <v>1</v>
          </cell>
          <cell r="H241">
            <v>0.5</v>
          </cell>
          <cell r="I241">
            <v>50</v>
          </cell>
          <cell r="J241">
            <v>50</v>
          </cell>
          <cell r="K241">
            <v>25</v>
          </cell>
          <cell r="L241" t="str">
            <v>使用后获得10000刀币</v>
          </cell>
        </row>
        <row r="242">
          <cell r="C242">
            <v>21022</v>
          </cell>
          <cell r="D242" t="str">
            <v>一贯刀币</v>
          </cell>
          <cell r="E242">
            <v>150</v>
          </cell>
          <cell r="F242">
            <v>1</v>
          </cell>
          <cell r="G242">
            <v>1</v>
          </cell>
          <cell r="H242">
            <v>0.5</v>
          </cell>
          <cell r="I242">
            <v>150</v>
          </cell>
          <cell r="J242">
            <v>150</v>
          </cell>
          <cell r="K242">
            <v>75</v>
          </cell>
          <cell r="L242" t="str">
            <v>使用后获得50000刀币</v>
          </cell>
        </row>
        <row r="243">
          <cell r="C243">
            <v>21023</v>
          </cell>
          <cell r="D243" t="str">
            <v>一袋刀币</v>
          </cell>
          <cell r="E243">
            <v>300</v>
          </cell>
          <cell r="F243">
            <v>1.5</v>
          </cell>
          <cell r="G243">
            <v>1</v>
          </cell>
          <cell r="H243">
            <v>0.5</v>
          </cell>
          <cell r="I243">
            <v>450</v>
          </cell>
          <cell r="J243">
            <v>300</v>
          </cell>
          <cell r="K243">
            <v>150</v>
          </cell>
          <cell r="L243" t="str">
            <v>使用后获得150000刀币</v>
          </cell>
        </row>
        <row r="244">
          <cell r="C244" t="str">
            <v/>
          </cell>
          <cell r="D244" t="str">
            <v>一箱刀币</v>
          </cell>
          <cell r="E244">
            <v>800</v>
          </cell>
          <cell r="F244">
            <v>1.875</v>
          </cell>
          <cell r="G244">
            <v>1</v>
          </cell>
          <cell r="H244">
            <v>0.5</v>
          </cell>
          <cell r="I244">
            <v>1500</v>
          </cell>
          <cell r="J244">
            <v>800</v>
          </cell>
          <cell r="K244">
            <v>400</v>
          </cell>
          <cell r="L244" t="str">
            <v>使用后获得500000刀币</v>
          </cell>
        </row>
        <row r="245">
          <cell r="C245">
            <v>21024</v>
          </cell>
          <cell r="D245" t="str">
            <v>普通资源自选宝箱</v>
          </cell>
          <cell r="E245">
            <v>6</v>
          </cell>
          <cell r="F245">
            <v>1</v>
          </cell>
          <cell r="G245">
            <v>1</v>
          </cell>
          <cell r="H245">
            <v>0.3</v>
          </cell>
          <cell r="I245">
            <v>6</v>
          </cell>
          <cell r="J245">
            <v>6</v>
          </cell>
          <cell r="K245">
            <v>1.7999999999999998</v>
          </cell>
          <cell r="L245" t="str">
            <v>使用后可选择获得10000资源(可选择资源类型：粮食、木材、石料和铜矿)</v>
          </cell>
        </row>
        <row r="246">
          <cell r="C246">
            <v>21025</v>
          </cell>
          <cell r="D246" t="str">
            <v>初级资源自选宝箱</v>
          </cell>
          <cell r="E246">
            <v>20</v>
          </cell>
          <cell r="F246">
            <v>1</v>
          </cell>
          <cell r="G246">
            <v>1</v>
          </cell>
          <cell r="H246">
            <v>0.3</v>
          </cell>
          <cell r="I246">
            <v>20</v>
          </cell>
          <cell r="J246">
            <v>20</v>
          </cell>
          <cell r="K246">
            <v>6</v>
          </cell>
          <cell r="L246" t="str">
            <v>使用后可选择获得50000资源(可选择资源类型：粮食、木材、石料和铜矿)</v>
          </cell>
        </row>
        <row r="247">
          <cell r="C247">
            <v>21026</v>
          </cell>
          <cell r="D247" t="str">
            <v>中级资源自选宝箱</v>
          </cell>
          <cell r="E247">
            <v>45</v>
          </cell>
          <cell r="F247">
            <v>1.333</v>
          </cell>
          <cell r="G247">
            <v>1</v>
          </cell>
          <cell r="H247">
            <v>0.3</v>
          </cell>
          <cell r="I247">
            <v>59.984999999999999</v>
          </cell>
          <cell r="J247">
            <v>45</v>
          </cell>
          <cell r="K247">
            <v>13.5</v>
          </cell>
          <cell r="L247" t="str">
            <v>使用后可选择获得150000资源(可选择资源类型：粮食、木材、石料和铜矿)</v>
          </cell>
        </row>
        <row r="248">
          <cell r="C248">
            <v>21027</v>
          </cell>
          <cell r="D248" t="str">
            <v>高级资源自选宝箱</v>
          </cell>
          <cell r="E248">
            <v>100</v>
          </cell>
          <cell r="F248">
            <v>2</v>
          </cell>
          <cell r="G248">
            <v>1</v>
          </cell>
          <cell r="H248">
            <v>0.3</v>
          </cell>
          <cell r="I248">
            <v>200</v>
          </cell>
          <cell r="J248">
            <v>100</v>
          </cell>
          <cell r="K248">
            <v>30</v>
          </cell>
          <cell r="L248" t="str">
            <v>使用后可选择获得500000资源(可选择资源类型：粮食、木材、石料和铜矿)</v>
          </cell>
        </row>
        <row r="249">
          <cell r="C249">
            <v>21031</v>
          </cell>
          <cell r="D249" t="str">
            <v>普通资源宝箱</v>
          </cell>
          <cell r="E249">
            <v>30</v>
          </cell>
          <cell r="F249">
            <v>1</v>
          </cell>
          <cell r="G249">
            <v>1</v>
          </cell>
          <cell r="H249">
            <v>0.3</v>
          </cell>
          <cell r="I249">
            <v>30</v>
          </cell>
          <cell r="J249">
            <v>30</v>
          </cell>
          <cell r="K249">
            <v>9</v>
          </cell>
          <cell r="L249" t="str">
            <v>使用后直接获得10000粮食、木材、石料和铜矿</v>
          </cell>
        </row>
        <row r="250">
          <cell r="C250">
            <v>21032</v>
          </cell>
          <cell r="D250" t="str">
            <v>初级资源宝箱</v>
          </cell>
          <cell r="E250">
            <v>80</v>
          </cell>
          <cell r="F250">
            <v>1</v>
          </cell>
          <cell r="G250">
            <v>1</v>
          </cell>
          <cell r="H250">
            <v>0.3</v>
          </cell>
          <cell r="I250">
            <v>80</v>
          </cell>
          <cell r="J250">
            <v>80</v>
          </cell>
          <cell r="K250">
            <v>24</v>
          </cell>
          <cell r="L250" t="str">
            <v>使用后直接获得50000粮食、木材、石料和铜矿</v>
          </cell>
        </row>
        <row r="251">
          <cell r="C251">
            <v>21033</v>
          </cell>
          <cell r="D251" t="str">
            <v>中级资源宝箱</v>
          </cell>
          <cell r="E251">
            <v>180</v>
          </cell>
          <cell r="F251">
            <v>1.333</v>
          </cell>
          <cell r="G251">
            <v>1</v>
          </cell>
          <cell r="H251">
            <v>0.3</v>
          </cell>
          <cell r="I251">
            <v>239.94</v>
          </cell>
          <cell r="J251">
            <v>180</v>
          </cell>
          <cell r="K251">
            <v>54</v>
          </cell>
          <cell r="L251" t="str">
            <v>使用后直接获得150000粮食、木材、石料和铜矿</v>
          </cell>
        </row>
        <row r="252">
          <cell r="C252">
            <v>21034</v>
          </cell>
          <cell r="D252" t="str">
            <v>高级资源宝箱</v>
          </cell>
          <cell r="E252">
            <v>400</v>
          </cell>
          <cell r="F252">
            <v>2</v>
          </cell>
          <cell r="G252">
            <v>1</v>
          </cell>
          <cell r="H252">
            <v>0.3</v>
          </cell>
          <cell r="I252">
            <v>800</v>
          </cell>
          <cell r="J252">
            <v>400</v>
          </cell>
          <cell r="K252">
            <v>120</v>
          </cell>
          <cell r="L252" t="str">
            <v>使用后直接获得500000粮食、木材、石料和铜矿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21061</v>
          </cell>
          <cell r="D254" t="str">
            <v>初级经验书</v>
          </cell>
          <cell r="E254">
            <v>2</v>
          </cell>
          <cell r="F254">
            <v>1</v>
          </cell>
          <cell r="G254">
            <v>1</v>
          </cell>
          <cell r="H254">
            <v>1</v>
          </cell>
          <cell r="I254">
            <v>2</v>
          </cell>
          <cell r="J254">
            <v>2</v>
          </cell>
          <cell r="K254">
            <v>2</v>
          </cell>
          <cell r="L254" t="str">
            <v>武将使用后获得200经验</v>
          </cell>
        </row>
        <row r="255">
          <cell r="C255">
            <v>21062</v>
          </cell>
          <cell r="D255" t="str">
            <v>中级经验书</v>
          </cell>
          <cell r="E255">
            <v>5</v>
          </cell>
          <cell r="F255">
            <v>1</v>
          </cell>
          <cell r="G255">
            <v>1</v>
          </cell>
          <cell r="H255">
            <v>1</v>
          </cell>
          <cell r="I255">
            <v>5</v>
          </cell>
          <cell r="J255">
            <v>5</v>
          </cell>
          <cell r="K255">
            <v>5</v>
          </cell>
          <cell r="L255" t="str">
            <v>武将使用后获得1000经验</v>
          </cell>
        </row>
        <row r="256">
          <cell r="C256">
            <v>21063</v>
          </cell>
          <cell r="D256" t="str">
            <v>高级经验书</v>
          </cell>
          <cell r="E256">
            <v>10</v>
          </cell>
          <cell r="F256">
            <v>1</v>
          </cell>
          <cell r="G256">
            <v>1</v>
          </cell>
          <cell r="H256">
            <v>1</v>
          </cell>
          <cell r="I256">
            <v>10</v>
          </cell>
          <cell r="J256">
            <v>10</v>
          </cell>
          <cell r="K256">
            <v>10</v>
          </cell>
          <cell r="L256" t="str">
            <v>武将使用后获得5000经验</v>
          </cell>
        </row>
        <row r="257">
          <cell r="C257">
            <v>21064</v>
          </cell>
          <cell r="D257" t="str">
            <v>特级经验书</v>
          </cell>
          <cell r="E257">
            <v>20</v>
          </cell>
          <cell r="F257">
            <v>2</v>
          </cell>
          <cell r="G257">
            <v>1</v>
          </cell>
          <cell r="H257">
            <v>1</v>
          </cell>
          <cell r="I257">
            <v>40</v>
          </cell>
          <cell r="J257">
            <v>20</v>
          </cell>
          <cell r="K257">
            <v>20</v>
          </cell>
          <cell r="L257" t="str">
            <v>武将使用后获得20000经验</v>
          </cell>
        </row>
        <row r="258">
          <cell r="C258">
            <v>21065</v>
          </cell>
          <cell r="D258" t="str">
            <v>超级经验书</v>
          </cell>
          <cell r="E258">
            <v>40</v>
          </cell>
          <cell r="F258">
            <v>5</v>
          </cell>
          <cell r="G258">
            <v>1</v>
          </cell>
          <cell r="H258">
            <v>1</v>
          </cell>
          <cell r="I258">
            <v>200</v>
          </cell>
          <cell r="J258">
            <v>40</v>
          </cell>
          <cell r="K258">
            <v>40</v>
          </cell>
          <cell r="L258" t="str">
            <v>武将使用后获得100000经验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21073</v>
          </cell>
          <cell r="D260" t="str">
            <v>1个行军令</v>
          </cell>
          <cell r="E260">
            <v>75</v>
          </cell>
          <cell r="F260">
            <v>1</v>
          </cell>
          <cell r="G260">
            <v>1</v>
          </cell>
          <cell r="H260">
            <v>1</v>
          </cell>
          <cell r="I260">
            <v>75</v>
          </cell>
          <cell r="J260">
            <v>75</v>
          </cell>
          <cell r="K260">
            <v>75</v>
          </cell>
          <cell r="L260" t="str">
            <v>使用后获得1个行军令</v>
          </cell>
        </row>
        <row r="261">
          <cell r="C261">
            <v>21074</v>
          </cell>
          <cell r="D261" t="str">
            <v>大捆行军令</v>
          </cell>
          <cell r="E261">
            <v>225</v>
          </cell>
          <cell r="F261">
            <v>1</v>
          </cell>
          <cell r="G261">
            <v>1</v>
          </cell>
          <cell r="H261">
            <v>1</v>
          </cell>
          <cell r="I261">
            <v>225</v>
          </cell>
          <cell r="J261">
            <v>225</v>
          </cell>
          <cell r="K261">
            <v>225</v>
          </cell>
          <cell r="L261" t="str">
            <v>使用后获得3个行军令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21081</v>
          </cell>
          <cell r="D263" t="str">
            <v>木材增产令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 t="str">
            <v>使用后伐木场产量提高50%，持续12小时</v>
          </cell>
        </row>
        <row r="264">
          <cell r="C264">
            <v>21082</v>
          </cell>
          <cell r="D264" t="str">
            <v>铁矿增产令</v>
          </cell>
          <cell r="E264">
            <v>50</v>
          </cell>
          <cell r="F264">
            <v>1</v>
          </cell>
          <cell r="G264">
            <v>1</v>
          </cell>
          <cell r="H264">
            <v>1</v>
          </cell>
          <cell r="I264">
            <v>50</v>
          </cell>
          <cell r="J264">
            <v>50</v>
          </cell>
          <cell r="K264">
            <v>50</v>
          </cell>
          <cell r="L264" t="str">
            <v>使用后冶炼厂产量提高50%，持续12小时</v>
          </cell>
        </row>
        <row r="265">
          <cell r="C265">
            <v>21083</v>
          </cell>
          <cell r="D265" t="str">
            <v>石料增产令</v>
          </cell>
          <cell r="E265">
            <v>35</v>
          </cell>
          <cell r="F265">
            <v>1</v>
          </cell>
          <cell r="G265">
            <v>1</v>
          </cell>
          <cell r="H265">
            <v>1</v>
          </cell>
          <cell r="I265">
            <v>35</v>
          </cell>
          <cell r="J265">
            <v>35</v>
          </cell>
          <cell r="K265">
            <v>35</v>
          </cell>
          <cell r="L265" t="str">
            <v>使用后采石场产量提高50%，持续12小时</v>
          </cell>
        </row>
        <row r="266">
          <cell r="C266">
            <v>21084</v>
          </cell>
          <cell r="D266" t="str">
            <v>粮食增产令</v>
          </cell>
          <cell r="E266">
            <v>35</v>
          </cell>
          <cell r="F266">
            <v>1</v>
          </cell>
          <cell r="G266">
            <v>1</v>
          </cell>
          <cell r="H266">
            <v>1</v>
          </cell>
          <cell r="I266">
            <v>35</v>
          </cell>
          <cell r="J266">
            <v>35</v>
          </cell>
          <cell r="K266">
            <v>35</v>
          </cell>
          <cell r="L266" t="str">
            <v>使用后农田产量提高50%，持续12小时</v>
          </cell>
        </row>
        <row r="267">
          <cell r="C267">
            <v>21085</v>
          </cell>
          <cell r="D267" t="str">
            <v>赋税增收令</v>
          </cell>
          <cell r="E267">
            <v>85</v>
          </cell>
          <cell r="F267">
            <v>1</v>
          </cell>
          <cell r="G267">
            <v>1</v>
          </cell>
          <cell r="H267">
            <v>1</v>
          </cell>
          <cell r="I267">
            <v>85</v>
          </cell>
          <cell r="J267">
            <v>85</v>
          </cell>
          <cell r="K267">
            <v>85</v>
          </cell>
          <cell r="L267" t="str">
            <v>使用后民居税收提高25%，持续12小时</v>
          </cell>
        </row>
        <row r="268">
          <cell r="C268">
            <v>21086</v>
          </cell>
          <cell r="D268" t="str">
            <v>铜矿增产令</v>
          </cell>
          <cell r="E268">
            <v>35</v>
          </cell>
          <cell r="F268">
            <v>1</v>
          </cell>
          <cell r="G268">
            <v>1</v>
          </cell>
          <cell r="H268">
            <v>1</v>
          </cell>
          <cell r="I268">
            <v>35</v>
          </cell>
          <cell r="J268">
            <v>35</v>
          </cell>
          <cell r="K268">
            <v>35</v>
          </cell>
          <cell r="L268" t="str">
            <v>使用后铜矿产量提高50%，持续12小时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21100</v>
          </cell>
          <cell r="D270" t="str">
            <v>免战牌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使用后城池不会遭受来自玩家的攻击，主动进攻玩家后失效，持续8小时</v>
          </cell>
        </row>
        <row r="271">
          <cell r="C271">
            <v>21101</v>
          </cell>
          <cell r="D271" t="str">
            <v>普通点将牌</v>
          </cell>
          <cell r="E271">
            <v>65</v>
          </cell>
          <cell r="F271">
            <v>1</v>
          </cell>
          <cell r="G271">
            <v>1</v>
          </cell>
          <cell r="H271">
            <v>1</v>
          </cell>
          <cell r="I271">
            <v>65</v>
          </cell>
          <cell r="J271">
            <v>65</v>
          </cell>
          <cell r="K271">
            <v>65</v>
          </cell>
          <cell r="L271" t="str">
            <v>点将台普通招募时消耗的令牌</v>
          </cell>
        </row>
        <row r="272">
          <cell r="C272">
            <v>21102</v>
          </cell>
          <cell r="D272" t="str">
            <v>高级点将牌</v>
          </cell>
          <cell r="E272">
            <v>240</v>
          </cell>
          <cell r="F272">
            <v>1</v>
          </cell>
          <cell r="G272">
            <v>1</v>
          </cell>
          <cell r="H272">
            <v>1</v>
          </cell>
          <cell r="I272">
            <v>240</v>
          </cell>
          <cell r="J272">
            <v>240</v>
          </cell>
          <cell r="K272">
            <v>240</v>
          </cell>
          <cell r="L272" t="str">
            <v>点将台高级招募时消耗的令牌</v>
          </cell>
        </row>
        <row r="273">
          <cell r="C273" t="str">
            <v/>
          </cell>
          <cell r="D273" t="str">
            <v>行军丸（旧版)</v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>使用后每次可增加部队100%的行军速度</v>
          </cell>
        </row>
        <row r="274">
          <cell r="C274">
            <v>21104</v>
          </cell>
          <cell r="D274" t="str">
            <v>撤军令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使用后使一支出征队伍立即撤军回城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21110</v>
          </cell>
          <cell r="D276" t="str">
            <v>城建1分钟加速令</v>
          </cell>
          <cell r="E276">
            <v>2</v>
          </cell>
          <cell r="F276">
            <v>1</v>
          </cell>
          <cell r="G276">
            <v>1</v>
          </cell>
          <cell r="H276">
            <v>0.3</v>
          </cell>
          <cell r="I276">
            <v>2</v>
          </cell>
          <cell r="J276">
            <v>2</v>
          </cell>
          <cell r="K276">
            <v>0.6</v>
          </cell>
          <cell r="L276" t="str">
            <v>使用后城池建设加速1分钟</v>
          </cell>
        </row>
        <row r="277">
          <cell r="C277">
            <v>21111</v>
          </cell>
          <cell r="D277" t="str">
            <v>城建5分钟加速令</v>
          </cell>
          <cell r="E277">
            <v>8</v>
          </cell>
          <cell r="F277">
            <v>1</v>
          </cell>
          <cell r="G277">
            <v>1</v>
          </cell>
          <cell r="H277">
            <v>0.4</v>
          </cell>
          <cell r="I277">
            <v>8</v>
          </cell>
          <cell r="J277">
            <v>8</v>
          </cell>
          <cell r="K277">
            <v>3.2</v>
          </cell>
          <cell r="L277" t="str">
            <v>使用后城池建设加速5分钟</v>
          </cell>
        </row>
        <row r="278">
          <cell r="C278">
            <v>21112</v>
          </cell>
          <cell r="D278" t="str">
            <v>城建20分钟加速令</v>
          </cell>
          <cell r="E278">
            <v>20</v>
          </cell>
          <cell r="F278">
            <v>1</v>
          </cell>
          <cell r="G278">
            <v>1</v>
          </cell>
          <cell r="H278">
            <v>0.5</v>
          </cell>
          <cell r="I278">
            <v>20</v>
          </cell>
          <cell r="J278">
            <v>20</v>
          </cell>
          <cell r="K278">
            <v>10</v>
          </cell>
          <cell r="L278" t="str">
            <v>使用后城池建设加速20分钟</v>
          </cell>
        </row>
        <row r="279">
          <cell r="C279">
            <v>21113</v>
          </cell>
          <cell r="D279" t="str">
            <v>城建1小时加速令</v>
          </cell>
          <cell r="E279">
            <v>50</v>
          </cell>
          <cell r="F279">
            <v>1.2</v>
          </cell>
          <cell r="G279">
            <v>1</v>
          </cell>
          <cell r="H279">
            <v>0.6</v>
          </cell>
          <cell r="I279">
            <v>60</v>
          </cell>
          <cell r="J279">
            <v>50</v>
          </cell>
          <cell r="K279">
            <v>30</v>
          </cell>
          <cell r="L279" t="str">
            <v>使用后城池建设加速1小时</v>
          </cell>
        </row>
        <row r="280">
          <cell r="C280">
            <v>21114</v>
          </cell>
          <cell r="D280" t="str">
            <v>城建3小时加速令</v>
          </cell>
          <cell r="E280">
            <v>100</v>
          </cell>
          <cell r="F280">
            <v>1.8</v>
          </cell>
          <cell r="G280">
            <v>1</v>
          </cell>
          <cell r="H280">
            <v>0.8</v>
          </cell>
          <cell r="I280">
            <v>180</v>
          </cell>
          <cell r="J280">
            <v>100</v>
          </cell>
          <cell r="K280">
            <v>80</v>
          </cell>
          <cell r="L280" t="str">
            <v>使用后城池建设加速3小时</v>
          </cell>
        </row>
        <row r="281">
          <cell r="C281">
            <v>21135</v>
          </cell>
          <cell r="D281" t="str">
            <v>城建8小时加速令</v>
          </cell>
          <cell r="E281">
            <v>160</v>
          </cell>
          <cell r="F281">
            <v>3</v>
          </cell>
          <cell r="G281">
            <v>1</v>
          </cell>
          <cell r="H281">
            <v>1</v>
          </cell>
          <cell r="I281">
            <v>480</v>
          </cell>
          <cell r="J281">
            <v>160</v>
          </cell>
          <cell r="K281">
            <v>160</v>
          </cell>
          <cell r="L281" t="str">
            <v>使用后城池建设加速8小时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21115</v>
          </cell>
          <cell r="D283" t="str">
            <v>招募1分钟加速令</v>
          </cell>
          <cell r="E283">
            <v>2</v>
          </cell>
          <cell r="F283">
            <v>1</v>
          </cell>
          <cell r="G283">
            <v>1</v>
          </cell>
          <cell r="H283">
            <v>0.3</v>
          </cell>
          <cell r="I283">
            <v>2</v>
          </cell>
          <cell r="J283">
            <v>2</v>
          </cell>
          <cell r="K283">
            <v>0.6</v>
          </cell>
          <cell r="L283" t="str">
            <v>使用后士兵招募加速1分钟</v>
          </cell>
        </row>
        <row r="284">
          <cell r="C284">
            <v>21116</v>
          </cell>
          <cell r="D284" t="str">
            <v>招募5分钟加速令</v>
          </cell>
          <cell r="E284">
            <v>8</v>
          </cell>
          <cell r="F284">
            <v>1</v>
          </cell>
          <cell r="G284">
            <v>1</v>
          </cell>
          <cell r="H284">
            <v>0.4</v>
          </cell>
          <cell r="I284">
            <v>8</v>
          </cell>
          <cell r="J284">
            <v>8</v>
          </cell>
          <cell r="K284">
            <v>3.2</v>
          </cell>
          <cell r="L284" t="str">
            <v>使用后士兵招募加速5分钟</v>
          </cell>
        </row>
        <row r="285">
          <cell r="C285">
            <v>21117</v>
          </cell>
          <cell r="D285" t="str">
            <v>招募20分钟加速令</v>
          </cell>
          <cell r="E285">
            <v>20</v>
          </cell>
          <cell r="F285">
            <v>1</v>
          </cell>
          <cell r="G285">
            <v>1</v>
          </cell>
          <cell r="H285">
            <v>0.5</v>
          </cell>
          <cell r="I285">
            <v>20</v>
          </cell>
          <cell r="J285">
            <v>20</v>
          </cell>
          <cell r="K285">
            <v>10</v>
          </cell>
          <cell r="L285" t="str">
            <v>使用后士兵招募加速20分钟</v>
          </cell>
        </row>
        <row r="286">
          <cell r="C286">
            <v>21118</v>
          </cell>
          <cell r="D286" t="str">
            <v>招募1小时加速令</v>
          </cell>
          <cell r="E286">
            <v>50</v>
          </cell>
          <cell r="F286">
            <v>1.2</v>
          </cell>
          <cell r="G286">
            <v>1</v>
          </cell>
          <cell r="H286">
            <v>0.6</v>
          </cell>
          <cell r="I286">
            <v>60</v>
          </cell>
          <cell r="J286">
            <v>50</v>
          </cell>
          <cell r="K286">
            <v>30</v>
          </cell>
          <cell r="L286" t="str">
            <v>使用后士兵招募加速1小时</v>
          </cell>
        </row>
        <row r="287">
          <cell r="C287">
            <v>21119</v>
          </cell>
          <cell r="D287" t="str">
            <v>招募3小时加速令</v>
          </cell>
          <cell r="E287">
            <v>100</v>
          </cell>
          <cell r="F287">
            <v>1.8</v>
          </cell>
          <cell r="G287">
            <v>1</v>
          </cell>
          <cell r="H287">
            <v>0.8</v>
          </cell>
          <cell r="I287">
            <v>180</v>
          </cell>
          <cell r="J287">
            <v>100</v>
          </cell>
          <cell r="K287">
            <v>80</v>
          </cell>
          <cell r="L287" t="str">
            <v>使用后士兵招募加速3小时</v>
          </cell>
        </row>
        <row r="288">
          <cell r="C288">
            <v>21136</v>
          </cell>
          <cell r="D288" t="str">
            <v>招募8小时加速令</v>
          </cell>
          <cell r="E288">
            <v>160</v>
          </cell>
          <cell r="F288">
            <v>3</v>
          </cell>
          <cell r="G288">
            <v>1</v>
          </cell>
          <cell r="H288">
            <v>1</v>
          </cell>
          <cell r="I288">
            <v>480</v>
          </cell>
          <cell r="J288">
            <v>160</v>
          </cell>
          <cell r="K288">
            <v>160</v>
          </cell>
          <cell r="L288" t="str">
            <v>使用后士兵招募加速8小时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21120</v>
          </cell>
          <cell r="D290" t="str">
            <v>治疗1分钟加速令</v>
          </cell>
          <cell r="E290">
            <v>2</v>
          </cell>
          <cell r="F290">
            <v>1</v>
          </cell>
          <cell r="G290">
            <v>1</v>
          </cell>
          <cell r="H290">
            <v>0.3</v>
          </cell>
          <cell r="I290">
            <v>2</v>
          </cell>
          <cell r="J290">
            <v>2</v>
          </cell>
          <cell r="K290">
            <v>0.6</v>
          </cell>
          <cell r="L290" t="str">
            <v>使用后士兵治疗加速1分钟</v>
          </cell>
        </row>
        <row r="291">
          <cell r="C291">
            <v>21121</v>
          </cell>
          <cell r="D291" t="str">
            <v>治疗5分钟加速令</v>
          </cell>
          <cell r="E291">
            <v>8</v>
          </cell>
          <cell r="F291">
            <v>1</v>
          </cell>
          <cell r="G291">
            <v>1</v>
          </cell>
          <cell r="H291">
            <v>0.4</v>
          </cell>
          <cell r="I291">
            <v>8</v>
          </cell>
          <cell r="J291">
            <v>8</v>
          </cell>
          <cell r="K291">
            <v>3.2</v>
          </cell>
          <cell r="L291" t="str">
            <v>使用后士兵治疗加速5分钟</v>
          </cell>
        </row>
        <row r="292">
          <cell r="C292">
            <v>21122</v>
          </cell>
          <cell r="D292" t="str">
            <v>治疗20分钟加速令</v>
          </cell>
          <cell r="E292">
            <v>20</v>
          </cell>
          <cell r="F292">
            <v>1</v>
          </cell>
          <cell r="G292">
            <v>1</v>
          </cell>
          <cell r="H292">
            <v>0.5</v>
          </cell>
          <cell r="I292">
            <v>20</v>
          </cell>
          <cell r="J292">
            <v>20</v>
          </cell>
          <cell r="K292">
            <v>10</v>
          </cell>
          <cell r="L292" t="str">
            <v>使用后士兵治疗加速20分钟</v>
          </cell>
        </row>
        <row r="293">
          <cell r="C293">
            <v>21123</v>
          </cell>
          <cell r="D293" t="str">
            <v>治疗1小时加速令</v>
          </cell>
          <cell r="E293">
            <v>50</v>
          </cell>
          <cell r="F293">
            <v>1.2</v>
          </cell>
          <cell r="G293">
            <v>1</v>
          </cell>
          <cell r="H293">
            <v>0.6</v>
          </cell>
          <cell r="I293">
            <v>60</v>
          </cell>
          <cell r="J293">
            <v>50</v>
          </cell>
          <cell r="K293">
            <v>30</v>
          </cell>
          <cell r="L293" t="str">
            <v>使用后士兵治疗加速1小时</v>
          </cell>
        </row>
        <row r="294">
          <cell r="C294">
            <v>21124</v>
          </cell>
          <cell r="D294" t="str">
            <v>治疗3小时加速令</v>
          </cell>
          <cell r="E294">
            <v>100</v>
          </cell>
          <cell r="F294">
            <v>1.8</v>
          </cell>
          <cell r="G294">
            <v>1</v>
          </cell>
          <cell r="H294">
            <v>0.8</v>
          </cell>
          <cell r="I294">
            <v>180</v>
          </cell>
          <cell r="J294">
            <v>100</v>
          </cell>
          <cell r="K294">
            <v>80</v>
          </cell>
          <cell r="L294" t="str">
            <v>使用后士兵治疗加速3小时</v>
          </cell>
        </row>
        <row r="295">
          <cell r="C295">
            <v>21137</v>
          </cell>
          <cell r="D295" t="str">
            <v>治疗8小时加速令</v>
          </cell>
          <cell r="E295">
            <v>160</v>
          </cell>
          <cell r="F295">
            <v>3</v>
          </cell>
          <cell r="G295">
            <v>1</v>
          </cell>
          <cell r="H295">
            <v>1</v>
          </cell>
          <cell r="I295">
            <v>480</v>
          </cell>
          <cell r="J295">
            <v>160</v>
          </cell>
          <cell r="K295">
            <v>160</v>
          </cell>
          <cell r="L295" t="str">
            <v>使用后士兵治疗加速8小时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21130</v>
          </cell>
          <cell r="D297" t="str">
            <v>训练1分钟加速令</v>
          </cell>
          <cell r="E297">
            <v>2</v>
          </cell>
          <cell r="F297">
            <v>1</v>
          </cell>
          <cell r="G297">
            <v>1</v>
          </cell>
          <cell r="H297">
            <v>0.3</v>
          </cell>
          <cell r="I297">
            <v>2</v>
          </cell>
          <cell r="J297">
            <v>2</v>
          </cell>
          <cell r="K297">
            <v>0.6</v>
          </cell>
          <cell r="L297" t="str">
            <v>使用后士兵训练加速1分钟</v>
          </cell>
        </row>
        <row r="298">
          <cell r="C298">
            <v>21131</v>
          </cell>
          <cell r="D298" t="str">
            <v>训练5分钟加速令</v>
          </cell>
          <cell r="E298">
            <v>8</v>
          </cell>
          <cell r="F298">
            <v>1</v>
          </cell>
          <cell r="G298">
            <v>1</v>
          </cell>
          <cell r="H298">
            <v>0.4</v>
          </cell>
          <cell r="I298">
            <v>8</v>
          </cell>
          <cell r="J298">
            <v>8</v>
          </cell>
          <cell r="K298">
            <v>3.2</v>
          </cell>
          <cell r="L298" t="str">
            <v>使用后士兵训练加速5分钟</v>
          </cell>
        </row>
        <row r="299">
          <cell r="C299">
            <v>21132</v>
          </cell>
          <cell r="D299" t="str">
            <v>训练20分钟加速令</v>
          </cell>
          <cell r="E299">
            <v>20</v>
          </cell>
          <cell r="F299">
            <v>1</v>
          </cell>
          <cell r="G299">
            <v>1</v>
          </cell>
          <cell r="H299">
            <v>0.5</v>
          </cell>
          <cell r="I299">
            <v>20</v>
          </cell>
          <cell r="J299">
            <v>20</v>
          </cell>
          <cell r="K299">
            <v>10</v>
          </cell>
          <cell r="L299" t="str">
            <v>使用后士兵训练加速20分钟</v>
          </cell>
        </row>
        <row r="300">
          <cell r="C300">
            <v>21133</v>
          </cell>
          <cell r="D300" t="str">
            <v>训练1小时加速令</v>
          </cell>
          <cell r="E300">
            <v>50</v>
          </cell>
          <cell r="F300">
            <v>1.2</v>
          </cell>
          <cell r="G300">
            <v>1</v>
          </cell>
          <cell r="H300">
            <v>0.6</v>
          </cell>
          <cell r="I300">
            <v>60</v>
          </cell>
          <cell r="J300">
            <v>50</v>
          </cell>
          <cell r="K300">
            <v>30</v>
          </cell>
          <cell r="L300" t="str">
            <v>使用后士兵训练加速1小时</v>
          </cell>
        </row>
        <row r="301">
          <cell r="C301">
            <v>21134</v>
          </cell>
          <cell r="D301" t="str">
            <v>训练3小时加速令</v>
          </cell>
          <cell r="E301">
            <v>100</v>
          </cell>
          <cell r="F301">
            <v>1.8</v>
          </cell>
          <cell r="G301">
            <v>1</v>
          </cell>
          <cell r="H301">
            <v>0.8</v>
          </cell>
          <cell r="I301">
            <v>180</v>
          </cell>
          <cell r="J301">
            <v>100</v>
          </cell>
          <cell r="K301">
            <v>80</v>
          </cell>
          <cell r="L301" t="str">
            <v>使用后士兵训练加速3小时</v>
          </cell>
        </row>
        <row r="302">
          <cell r="C302">
            <v>21139</v>
          </cell>
          <cell r="D302" t="str">
            <v>训练8小时加速令</v>
          </cell>
          <cell r="E302">
            <v>160</v>
          </cell>
          <cell r="F302">
            <v>3</v>
          </cell>
          <cell r="G302">
            <v>1</v>
          </cell>
          <cell r="H302">
            <v>1</v>
          </cell>
          <cell r="I302">
            <v>480</v>
          </cell>
          <cell r="J302">
            <v>160</v>
          </cell>
          <cell r="K302">
            <v>160</v>
          </cell>
          <cell r="L302" t="str">
            <v>使用后士兵训练加速8小时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21140</v>
          </cell>
          <cell r="D304" t="str">
            <v>圣人1分钟加速令</v>
          </cell>
          <cell r="E304">
            <v>2</v>
          </cell>
          <cell r="F304">
            <v>1</v>
          </cell>
          <cell r="G304">
            <v>1</v>
          </cell>
          <cell r="H304">
            <v>0.3</v>
          </cell>
          <cell r="I304">
            <v>2</v>
          </cell>
          <cell r="J304">
            <v>2</v>
          </cell>
          <cell r="K304">
            <v>0.6</v>
          </cell>
          <cell r="L304" t="str">
            <v>使用后士兵训练加速1分钟</v>
          </cell>
        </row>
        <row r="305">
          <cell r="C305">
            <v>21141</v>
          </cell>
          <cell r="D305" t="str">
            <v>圣人5分钟加速令</v>
          </cell>
          <cell r="E305">
            <v>8</v>
          </cell>
          <cell r="F305">
            <v>1</v>
          </cell>
          <cell r="G305">
            <v>1</v>
          </cell>
          <cell r="H305">
            <v>0.4</v>
          </cell>
          <cell r="I305">
            <v>8</v>
          </cell>
          <cell r="J305">
            <v>8</v>
          </cell>
          <cell r="K305">
            <v>3.2</v>
          </cell>
          <cell r="L305" t="str">
            <v>使用后士兵训练加速5分钟</v>
          </cell>
        </row>
        <row r="306">
          <cell r="C306">
            <v>21142</v>
          </cell>
          <cell r="D306" t="str">
            <v>圣人20分钟加速令</v>
          </cell>
          <cell r="E306">
            <v>20</v>
          </cell>
          <cell r="F306">
            <v>1</v>
          </cell>
          <cell r="G306">
            <v>1</v>
          </cell>
          <cell r="H306">
            <v>0.5</v>
          </cell>
          <cell r="I306">
            <v>20</v>
          </cell>
          <cell r="J306">
            <v>20</v>
          </cell>
          <cell r="K306">
            <v>10</v>
          </cell>
          <cell r="L306" t="str">
            <v>使用后士兵训练加速20分钟</v>
          </cell>
        </row>
        <row r="307">
          <cell r="C307">
            <v>21143</v>
          </cell>
          <cell r="D307" t="str">
            <v>圣人1小时加速令</v>
          </cell>
          <cell r="E307">
            <v>50</v>
          </cell>
          <cell r="F307">
            <v>1.2</v>
          </cell>
          <cell r="G307">
            <v>1</v>
          </cell>
          <cell r="H307">
            <v>0.6</v>
          </cell>
          <cell r="I307">
            <v>60</v>
          </cell>
          <cell r="J307">
            <v>50</v>
          </cell>
          <cell r="K307">
            <v>30</v>
          </cell>
          <cell r="L307" t="str">
            <v>使用后士兵训练加速1小时</v>
          </cell>
        </row>
        <row r="308">
          <cell r="C308">
            <v>21144</v>
          </cell>
          <cell r="D308" t="str">
            <v>圣人3小时加速令</v>
          </cell>
          <cell r="E308">
            <v>100</v>
          </cell>
          <cell r="F308">
            <v>1.8</v>
          </cell>
          <cell r="G308">
            <v>1</v>
          </cell>
          <cell r="H308">
            <v>0.8</v>
          </cell>
          <cell r="I308">
            <v>180</v>
          </cell>
          <cell r="J308">
            <v>100</v>
          </cell>
          <cell r="K308">
            <v>80</v>
          </cell>
          <cell r="L308" t="str">
            <v>使用后士兵训练加速3小时</v>
          </cell>
        </row>
        <row r="309">
          <cell r="C309">
            <v>21145</v>
          </cell>
          <cell r="D309" t="str">
            <v>圣人8小时加速令</v>
          </cell>
          <cell r="E309">
            <v>160</v>
          </cell>
          <cell r="F309">
            <v>3</v>
          </cell>
          <cell r="G309">
            <v>1</v>
          </cell>
          <cell r="H309">
            <v>1</v>
          </cell>
          <cell r="I309">
            <v>480</v>
          </cell>
          <cell r="J309">
            <v>160</v>
          </cell>
          <cell r="K309">
            <v>160</v>
          </cell>
          <cell r="L309" t="str">
            <v>使用后士兵训练加速8小时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21125</v>
          </cell>
          <cell r="D311" t="str">
            <v>通用1分钟加速令</v>
          </cell>
          <cell r="E311">
            <v>2</v>
          </cell>
          <cell r="F311">
            <v>1</v>
          </cell>
          <cell r="G311">
            <v>1</v>
          </cell>
          <cell r="H311">
            <v>0.3</v>
          </cell>
          <cell r="I311">
            <v>2</v>
          </cell>
          <cell r="J311">
            <v>2</v>
          </cell>
          <cell r="K311">
            <v>0.6</v>
          </cell>
          <cell r="L311" t="str">
            <v>使用后任意队列加速1分钟</v>
          </cell>
        </row>
        <row r="312">
          <cell r="C312">
            <v>21126</v>
          </cell>
          <cell r="D312" t="str">
            <v>通用5分钟加速令</v>
          </cell>
          <cell r="E312">
            <v>8</v>
          </cell>
          <cell r="F312">
            <v>1</v>
          </cell>
          <cell r="G312">
            <v>1</v>
          </cell>
          <cell r="H312">
            <v>0.4</v>
          </cell>
          <cell r="I312">
            <v>8</v>
          </cell>
          <cell r="J312">
            <v>8</v>
          </cell>
          <cell r="K312">
            <v>3.2</v>
          </cell>
          <cell r="L312" t="str">
            <v>使用后任意队列加速5分钟</v>
          </cell>
        </row>
        <row r="313">
          <cell r="C313">
            <v>21127</v>
          </cell>
          <cell r="D313" t="str">
            <v>通用20分钟加速令</v>
          </cell>
          <cell r="E313">
            <v>20</v>
          </cell>
          <cell r="F313">
            <v>1</v>
          </cell>
          <cell r="G313">
            <v>1</v>
          </cell>
          <cell r="H313">
            <v>0.5</v>
          </cell>
          <cell r="I313">
            <v>20</v>
          </cell>
          <cell r="J313">
            <v>20</v>
          </cell>
          <cell r="K313">
            <v>10</v>
          </cell>
          <cell r="L313" t="str">
            <v>使用后任意队列加速20分钟</v>
          </cell>
        </row>
        <row r="314">
          <cell r="C314">
            <v>21128</v>
          </cell>
          <cell r="D314" t="str">
            <v>通用1小时加速令</v>
          </cell>
          <cell r="E314">
            <v>50</v>
          </cell>
          <cell r="F314">
            <v>1.2</v>
          </cell>
          <cell r="G314">
            <v>1</v>
          </cell>
          <cell r="H314">
            <v>0.6</v>
          </cell>
          <cell r="I314">
            <v>60</v>
          </cell>
          <cell r="J314">
            <v>50</v>
          </cell>
          <cell r="K314">
            <v>30</v>
          </cell>
          <cell r="L314" t="str">
            <v>使用后任意队列加速1小时</v>
          </cell>
        </row>
        <row r="315">
          <cell r="C315">
            <v>21129</v>
          </cell>
          <cell r="D315" t="str">
            <v>通用3小时加速令</v>
          </cell>
          <cell r="E315">
            <v>100</v>
          </cell>
          <cell r="F315">
            <v>1.8</v>
          </cell>
          <cell r="G315">
            <v>1</v>
          </cell>
          <cell r="H315">
            <v>0.8</v>
          </cell>
          <cell r="I315">
            <v>180</v>
          </cell>
          <cell r="J315">
            <v>100</v>
          </cell>
          <cell r="K315">
            <v>80</v>
          </cell>
          <cell r="L315" t="str">
            <v>使用后任意队列加速3小时</v>
          </cell>
        </row>
        <row r="316">
          <cell r="C316">
            <v>21138</v>
          </cell>
          <cell r="D316" t="str">
            <v>通用8小时加速令</v>
          </cell>
          <cell r="E316">
            <v>160</v>
          </cell>
          <cell r="F316">
            <v>3</v>
          </cell>
          <cell r="G316">
            <v>1</v>
          </cell>
          <cell r="H316">
            <v>1</v>
          </cell>
          <cell r="I316">
            <v>480</v>
          </cell>
          <cell r="J316">
            <v>160</v>
          </cell>
          <cell r="K316">
            <v>160</v>
          </cell>
          <cell r="L316" t="str">
            <v>使用后任意队列加速8小时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21150</v>
          </cell>
          <cell r="D319" t="str">
            <v>初级装备淬炼</v>
          </cell>
          <cell r="E319">
            <v>10</v>
          </cell>
          <cell r="F319">
            <v>1</v>
          </cell>
          <cell r="G319">
            <v>1</v>
          </cell>
          <cell r="H319">
            <v>0.3</v>
          </cell>
          <cell r="I319">
            <v>10</v>
          </cell>
          <cell r="J319">
            <v>10</v>
          </cell>
          <cell r="K319">
            <v>3</v>
          </cell>
          <cell r="L319" t="str">
            <v>装备使用后获得10经验</v>
          </cell>
        </row>
        <row r="320">
          <cell r="C320">
            <v>21151</v>
          </cell>
          <cell r="D320" t="str">
            <v>中级装备淬炼</v>
          </cell>
          <cell r="E320">
            <v>20</v>
          </cell>
          <cell r="F320">
            <v>1</v>
          </cell>
          <cell r="G320">
            <v>1</v>
          </cell>
          <cell r="H320">
            <v>0.3</v>
          </cell>
          <cell r="I320">
            <v>20</v>
          </cell>
          <cell r="J320">
            <v>20</v>
          </cell>
          <cell r="K320">
            <v>6</v>
          </cell>
          <cell r="L320" t="str">
            <v>装备使用后获得20经验</v>
          </cell>
        </row>
        <row r="321">
          <cell r="C321">
            <v>21152</v>
          </cell>
          <cell r="D321" t="str">
            <v>高级装备淬炼</v>
          </cell>
          <cell r="E321">
            <v>40</v>
          </cell>
          <cell r="F321">
            <v>1</v>
          </cell>
          <cell r="G321">
            <v>1</v>
          </cell>
          <cell r="H321">
            <v>0.3</v>
          </cell>
          <cell r="I321">
            <v>40</v>
          </cell>
          <cell r="J321">
            <v>40</v>
          </cell>
          <cell r="K321">
            <v>12</v>
          </cell>
          <cell r="L321" t="str">
            <v>装备使用后获得40经验</v>
          </cell>
        </row>
        <row r="322">
          <cell r="C322">
            <v>21153</v>
          </cell>
          <cell r="D322" t="str">
            <v>特级装备淬炼</v>
          </cell>
          <cell r="E322">
            <v>75</v>
          </cell>
          <cell r="F322">
            <v>1.25</v>
          </cell>
          <cell r="G322">
            <v>1</v>
          </cell>
          <cell r="H322">
            <v>0.3</v>
          </cell>
          <cell r="I322">
            <v>93.75</v>
          </cell>
          <cell r="J322">
            <v>75</v>
          </cell>
          <cell r="K322">
            <v>22.5</v>
          </cell>
          <cell r="L322" t="str">
            <v>装备使用后获得75经验</v>
          </cell>
        </row>
        <row r="323">
          <cell r="C323">
            <v>21154</v>
          </cell>
          <cell r="D323" t="str">
            <v>超级装备淬炼</v>
          </cell>
          <cell r="E323">
            <v>150</v>
          </cell>
          <cell r="F323">
            <v>1.5</v>
          </cell>
          <cell r="G323">
            <v>1</v>
          </cell>
          <cell r="H323">
            <v>0.3</v>
          </cell>
          <cell r="I323">
            <v>225</v>
          </cell>
          <cell r="J323">
            <v>150</v>
          </cell>
          <cell r="K323">
            <v>45</v>
          </cell>
          <cell r="L323" t="str">
            <v>装备使用后获得150经验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21500</v>
          </cell>
          <cell r="D325" t="str">
            <v>随机迁城令</v>
          </cell>
          <cell r="E325">
            <v>100</v>
          </cell>
          <cell r="F325">
            <v>1</v>
          </cell>
          <cell r="G325">
            <v>1</v>
          </cell>
          <cell r="H325">
            <v>1</v>
          </cell>
          <cell r="I325">
            <v>100</v>
          </cell>
          <cell r="J325">
            <v>100</v>
          </cell>
          <cell r="K325">
            <v>100</v>
          </cell>
          <cell r="L325" t="str">
            <v>使用后城池迁移到随机位置</v>
          </cell>
        </row>
        <row r="326">
          <cell r="C326">
            <v>21501</v>
          </cell>
          <cell r="D326" t="str">
            <v>九州迁城令</v>
          </cell>
          <cell r="E326">
            <v>300</v>
          </cell>
          <cell r="F326">
            <v>1</v>
          </cell>
          <cell r="G326">
            <v>1</v>
          </cell>
          <cell r="H326">
            <v>1</v>
          </cell>
          <cell r="I326">
            <v>300</v>
          </cell>
          <cell r="J326">
            <v>300</v>
          </cell>
          <cell r="K326">
            <v>300</v>
          </cell>
          <cell r="L326" t="str">
            <v>使用后城池迁移到指定位置</v>
          </cell>
        </row>
        <row r="327">
          <cell r="C327">
            <v>21504</v>
          </cell>
          <cell r="D327" t="str">
            <v>国内迁城令</v>
          </cell>
          <cell r="E327">
            <v>100</v>
          </cell>
          <cell r="F327">
            <v>1</v>
          </cell>
          <cell r="G327">
            <v>1</v>
          </cell>
          <cell r="H327">
            <v>1</v>
          </cell>
          <cell r="I327">
            <v>100</v>
          </cell>
          <cell r="J327">
            <v>100</v>
          </cell>
          <cell r="K327">
            <v>100</v>
          </cell>
          <cell r="L327" t="str">
            <v>使用后城池迁移到国内指定位置</v>
          </cell>
        </row>
        <row r="328">
          <cell r="C328">
            <v>21502</v>
          </cell>
          <cell r="D328" t="str">
            <v>校武牌</v>
          </cell>
          <cell r="E328">
            <v>20</v>
          </cell>
          <cell r="F328">
            <v>1</v>
          </cell>
          <cell r="G328">
            <v>1</v>
          </cell>
          <cell r="H328">
            <v>1</v>
          </cell>
          <cell r="I328">
            <v>20</v>
          </cell>
          <cell r="J328">
            <v>20</v>
          </cell>
          <cell r="K328">
            <v>20</v>
          </cell>
          <cell r="L328" t="str">
            <v>使用后增加1次校场挑战机会</v>
          </cell>
        </row>
        <row r="329">
          <cell r="C329">
            <v>21503</v>
          </cell>
          <cell r="D329" t="str">
            <v>复仇令</v>
          </cell>
          <cell r="E329">
            <v>50</v>
          </cell>
          <cell r="F329">
            <v>1</v>
          </cell>
          <cell r="G329">
            <v>1</v>
          </cell>
          <cell r="H329">
            <v>1</v>
          </cell>
          <cell r="I329">
            <v>50</v>
          </cell>
          <cell r="J329">
            <v>50</v>
          </cell>
          <cell r="K329">
            <v>50</v>
          </cell>
          <cell r="L329" t="str">
            <v>被其他玩家攻击后，可以通过复仇令追查到该玩家城池所在坐标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26400</v>
          </cell>
          <cell r="D331" t="str">
            <v>步兵虎符</v>
          </cell>
          <cell r="E331">
            <v>200</v>
          </cell>
          <cell r="F331">
            <v>1</v>
          </cell>
          <cell r="G331">
            <v>1</v>
          </cell>
          <cell r="H331">
            <v>1</v>
          </cell>
          <cell r="I331">
            <v>200</v>
          </cell>
          <cell r="J331">
            <v>200</v>
          </cell>
          <cell r="K331">
            <v>200</v>
          </cell>
          <cell r="L331" t="str">
            <v>使用后立即获得10000步兵新兵</v>
          </cell>
        </row>
        <row r="332">
          <cell r="C332">
            <v>26401</v>
          </cell>
          <cell r="D332" t="str">
            <v>骑兵虎符</v>
          </cell>
          <cell r="E332">
            <v>200</v>
          </cell>
          <cell r="F332">
            <v>1</v>
          </cell>
          <cell r="G332">
            <v>1</v>
          </cell>
          <cell r="H332">
            <v>1</v>
          </cell>
          <cell r="I332">
            <v>200</v>
          </cell>
          <cell r="J332">
            <v>200</v>
          </cell>
          <cell r="K332">
            <v>200</v>
          </cell>
          <cell r="L332" t="str">
            <v>使用后立即获得10000骑兵新兵</v>
          </cell>
        </row>
        <row r="333">
          <cell r="C333">
            <v>26402</v>
          </cell>
          <cell r="D333" t="str">
            <v>弓箭虎符</v>
          </cell>
          <cell r="E333">
            <v>200</v>
          </cell>
          <cell r="F333">
            <v>1</v>
          </cell>
          <cell r="G333">
            <v>1</v>
          </cell>
          <cell r="H333">
            <v>1</v>
          </cell>
          <cell r="I333">
            <v>200</v>
          </cell>
          <cell r="J333">
            <v>200</v>
          </cell>
          <cell r="K333">
            <v>200</v>
          </cell>
          <cell r="L333" t="str">
            <v>使用后立即获得10000弓箭新兵</v>
          </cell>
        </row>
        <row r="334">
          <cell r="C334">
            <v>26403</v>
          </cell>
          <cell r="D334" t="str">
            <v>器械虎符</v>
          </cell>
          <cell r="E334">
            <v>200</v>
          </cell>
          <cell r="F334">
            <v>1</v>
          </cell>
          <cell r="G334">
            <v>1</v>
          </cell>
          <cell r="H334">
            <v>1</v>
          </cell>
          <cell r="I334">
            <v>200</v>
          </cell>
          <cell r="J334">
            <v>200</v>
          </cell>
          <cell r="K334">
            <v>200</v>
          </cell>
          <cell r="L334" t="str">
            <v>使用后立即获得10000器械兵新兵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26500</v>
          </cell>
          <cell r="D336" t="str">
            <v>兵法宝箱</v>
          </cell>
          <cell r="E336">
            <v>250</v>
          </cell>
          <cell r="F336">
            <v>1</v>
          </cell>
          <cell r="G336">
            <v>1</v>
          </cell>
          <cell r="H336">
            <v>1</v>
          </cell>
          <cell r="I336">
            <v>250</v>
          </cell>
          <cell r="J336">
            <v>250</v>
          </cell>
          <cell r="K336">
            <v>250</v>
          </cell>
          <cell r="L336" t="str">
            <v>使用后随机获得1个兵法</v>
          </cell>
        </row>
        <row r="337">
          <cell r="C337">
            <v>26501</v>
          </cell>
          <cell r="D337" t="str">
            <v>蓝色兵法宝箱</v>
          </cell>
          <cell r="E337">
            <v>50</v>
          </cell>
          <cell r="F337">
            <v>1</v>
          </cell>
          <cell r="G337">
            <v>1</v>
          </cell>
          <cell r="H337">
            <v>1</v>
          </cell>
          <cell r="I337">
            <v>50</v>
          </cell>
          <cell r="J337">
            <v>50</v>
          </cell>
          <cell r="K337">
            <v>50</v>
          </cell>
          <cell r="L337" t="str">
            <v>使用后随机获得1个蓝色品质兵法</v>
          </cell>
        </row>
        <row r="338">
          <cell r="C338">
            <v>26502</v>
          </cell>
          <cell r="D338" t="str">
            <v>紫色兵法宝箱</v>
          </cell>
          <cell r="E338">
            <v>500</v>
          </cell>
          <cell r="F338">
            <v>1</v>
          </cell>
          <cell r="G338">
            <v>1</v>
          </cell>
          <cell r="H338">
            <v>1</v>
          </cell>
          <cell r="I338">
            <v>500</v>
          </cell>
          <cell r="J338">
            <v>500</v>
          </cell>
          <cell r="K338">
            <v>500</v>
          </cell>
          <cell r="L338" t="str">
            <v>使用后随机获得1个紫色品质兵法</v>
          </cell>
        </row>
        <row r="339">
          <cell r="C339">
            <v>26503</v>
          </cell>
          <cell r="D339" t="str">
            <v>橙色兵法宝箱</v>
          </cell>
          <cell r="E339">
            <v>1680</v>
          </cell>
          <cell r="F339">
            <v>1</v>
          </cell>
          <cell r="G339">
            <v>1</v>
          </cell>
          <cell r="H339">
            <v>1</v>
          </cell>
          <cell r="I339">
            <v>1680</v>
          </cell>
          <cell r="J339">
            <v>1680</v>
          </cell>
          <cell r="K339">
            <v>1680</v>
          </cell>
          <cell r="L339" t="str">
            <v>使用后随机获得1个橙色品质兵法</v>
          </cell>
        </row>
        <row r="340">
          <cell r="C340">
            <v>26504</v>
          </cell>
          <cell r="D340" t="str">
            <v>红色兵法宝箱</v>
          </cell>
          <cell r="E340">
            <v>14100</v>
          </cell>
          <cell r="F340">
            <v>1</v>
          </cell>
          <cell r="G340">
            <v>1</v>
          </cell>
          <cell r="H340">
            <v>1</v>
          </cell>
          <cell r="I340">
            <v>14100</v>
          </cell>
          <cell r="J340">
            <v>14100</v>
          </cell>
          <cell r="K340">
            <v>14100</v>
          </cell>
          <cell r="L340" t="str">
            <v>使用后随机获得1个红色品质兵法</v>
          </cell>
        </row>
        <row r="341">
          <cell r="C341" t="str">
            <v/>
          </cell>
          <cell r="D341" t="str">
            <v>指定or任选蓝色兵法</v>
          </cell>
          <cell r="E341">
            <v>35</v>
          </cell>
          <cell r="F341">
            <v>1</v>
          </cell>
          <cell r="G341">
            <v>1</v>
          </cell>
          <cell r="H341">
            <v>1</v>
          </cell>
          <cell r="I341">
            <v>35</v>
          </cell>
          <cell r="J341">
            <v>35</v>
          </cell>
          <cell r="K341">
            <v>35</v>
          </cell>
          <cell r="L341" t="str">
            <v/>
          </cell>
        </row>
        <row r="342">
          <cell r="C342" t="str">
            <v/>
          </cell>
          <cell r="D342" t="str">
            <v>指定or任选紫色兵法</v>
          </cell>
          <cell r="E342">
            <v>750</v>
          </cell>
          <cell r="F342">
            <v>1</v>
          </cell>
          <cell r="G342">
            <v>1</v>
          </cell>
          <cell r="H342">
            <v>1</v>
          </cell>
          <cell r="I342">
            <v>750</v>
          </cell>
          <cell r="J342">
            <v>750</v>
          </cell>
          <cell r="K342">
            <v>750</v>
          </cell>
          <cell r="L342" t="str">
            <v/>
          </cell>
        </row>
        <row r="343">
          <cell r="C343" t="str">
            <v/>
          </cell>
          <cell r="D343" t="str">
            <v>指定or任选橙色兵法</v>
          </cell>
          <cell r="E343">
            <v>3350</v>
          </cell>
          <cell r="F343">
            <v>1</v>
          </cell>
          <cell r="G343">
            <v>1</v>
          </cell>
          <cell r="H343">
            <v>1</v>
          </cell>
          <cell r="I343">
            <v>3350</v>
          </cell>
          <cell r="J343">
            <v>3350</v>
          </cell>
          <cell r="K343">
            <v>3350</v>
          </cell>
          <cell r="L343" t="str">
            <v/>
          </cell>
        </row>
        <row r="344">
          <cell r="C344" t="str">
            <v/>
          </cell>
          <cell r="D344" t="str">
            <v>指定or任选红色兵法</v>
          </cell>
          <cell r="E344">
            <v>9165</v>
          </cell>
          <cell r="F344">
            <v>1</v>
          </cell>
          <cell r="G344">
            <v>1</v>
          </cell>
          <cell r="H344">
            <v>1</v>
          </cell>
          <cell r="I344">
            <v>9165</v>
          </cell>
          <cell r="J344">
            <v>9165</v>
          </cell>
          <cell r="K344">
            <v>9165</v>
          </cell>
          <cell r="L344" t="str">
            <v/>
          </cell>
        </row>
        <row r="345">
          <cell r="C345">
            <v>26505</v>
          </cell>
          <cell r="D345" t="str">
            <v>兵家信物</v>
          </cell>
          <cell r="E345">
            <v>300</v>
          </cell>
          <cell r="F345">
            <v>1</v>
          </cell>
          <cell r="G345">
            <v>1</v>
          </cell>
          <cell r="H345">
            <v>1</v>
          </cell>
          <cell r="I345">
            <v>300</v>
          </cell>
          <cell r="J345">
            <v>300</v>
          </cell>
          <cell r="K345">
            <v>300</v>
          </cell>
          <cell r="L345" t="str">
            <v>抽取兵法时消耗的道具（赠送10个5分钟通用加速）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26520</v>
          </cell>
          <cell r="D348" t="str">
            <v>紫色兵法自选宝箱</v>
          </cell>
          <cell r="E348">
            <v>750</v>
          </cell>
          <cell r="F348">
            <v>1</v>
          </cell>
          <cell r="G348">
            <v>1</v>
          </cell>
          <cell r="H348">
            <v>1</v>
          </cell>
          <cell r="I348">
            <v>750</v>
          </cell>
          <cell r="J348">
            <v>750</v>
          </cell>
          <cell r="K348">
            <v>750</v>
          </cell>
          <cell r="L348" t="str">
            <v>使用后可选择一个紫色兵法。紫色兵法：攻其不备、出奇制胜、破军夺志</v>
          </cell>
        </row>
        <row r="349">
          <cell r="C349">
            <v>26521</v>
          </cell>
          <cell r="D349" t="str">
            <v>橙色兵法自选宝箱</v>
          </cell>
          <cell r="E349">
            <v>3350</v>
          </cell>
          <cell r="F349">
            <v>1</v>
          </cell>
          <cell r="G349">
            <v>1</v>
          </cell>
          <cell r="H349">
            <v>1</v>
          </cell>
          <cell r="I349">
            <v>3350</v>
          </cell>
          <cell r="J349">
            <v>3350</v>
          </cell>
          <cell r="K349">
            <v>3350</v>
          </cell>
          <cell r="L349" t="str">
            <v>使用后可选择一个橙色兵法。橙色兵法：援军秘策、养精蓄锐、退敌千里、奇佐鬼谋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26551</v>
          </cell>
          <cell r="D351" t="str">
            <v>虎符宝箱</v>
          </cell>
          <cell r="E351">
            <v>160</v>
          </cell>
          <cell r="F351">
            <v>1</v>
          </cell>
          <cell r="G351">
            <v>1</v>
          </cell>
          <cell r="H351">
            <v>1</v>
          </cell>
          <cell r="I351">
            <v>160</v>
          </cell>
          <cell r="J351">
            <v>160</v>
          </cell>
          <cell r="K351">
            <v>160</v>
          </cell>
          <cell r="L351" t="str">
            <v>使用后随机获得1个虎符</v>
          </cell>
        </row>
        <row r="352">
          <cell r="C352">
            <v>26552</v>
          </cell>
          <cell r="D352" t="str">
            <v>1级贡品宝箱</v>
          </cell>
          <cell r="E352">
            <v>40</v>
          </cell>
          <cell r="F352">
            <v>1</v>
          </cell>
          <cell r="G352">
            <v>1</v>
          </cell>
          <cell r="H352">
            <v>1</v>
          </cell>
          <cell r="I352">
            <v>40</v>
          </cell>
          <cell r="J352">
            <v>40</v>
          </cell>
          <cell r="K352">
            <v>40</v>
          </cell>
          <cell r="L352" t="str">
            <v>使用后随机获得铜镜、陶罐中的1个贡品</v>
          </cell>
        </row>
        <row r="353">
          <cell r="C353">
            <v>26553</v>
          </cell>
          <cell r="D353" t="str">
            <v>2级贡品宝箱</v>
          </cell>
          <cell r="E353">
            <v>60</v>
          </cell>
          <cell r="F353">
            <v>1</v>
          </cell>
          <cell r="G353">
            <v>1</v>
          </cell>
          <cell r="H353">
            <v>1</v>
          </cell>
          <cell r="I353">
            <v>60</v>
          </cell>
          <cell r="J353">
            <v>60</v>
          </cell>
          <cell r="K353">
            <v>60</v>
          </cell>
          <cell r="L353" t="str">
            <v>使用后随机获得水晶杯、香鼎、铜壶中的1个贡品</v>
          </cell>
        </row>
        <row r="354">
          <cell r="C354">
            <v>26554</v>
          </cell>
          <cell r="D354" t="str">
            <v>3级贡品宝箱</v>
          </cell>
          <cell r="E354">
            <v>80</v>
          </cell>
          <cell r="F354">
            <v>1</v>
          </cell>
          <cell r="G354">
            <v>1</v>
          </cell>
          <cell r="H354">
            <v>1</v>
          </cell>
          <cell r="I354">
            <v>80</v>
          </cell>
          <cell r="J354">
            <v>80</v>
          </cell>
          <cell r="K354">
            <v>80</v>
          </cell>
          <cell r="L354" t="str">
            <v>使用后随机获得长颈壶、方陶皿、兽头觥、象形尊中的1个贡品</v>
          </cell>
        </row>
        <row r="355">
          <cell r="C355">
            <v>26555</v>
          </cell>
          <cell r="D355" t="str">
            <v>4级贡品宝箱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>使用后随机获得冰鉴、螭首盉、三足爵、鎏金缶中的1个贡品</v>
          </cell>
        </row>
        <row r="356">
          <cell r="C356">
            <v>26556</v>
          </cell>
          <cell r="D356" t="str">
            <v>5级贡品宝箱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使用后随机获得锦瑟、编钟、石磬、瑶琴中的1个贡品</v>
          </cell>
        </row>
        <row r="357">
          <cell r="C357">
            <v>26557</v>
          </cell>
          <cell r="D357" t="str">
            <v>6级贡品宝箱</v>
          </cell>
          <cell r="E357">
            <v>140</v>
          </cell>
          <cell r="F357">
            <v>1</v>
          </cell>
          <cell r="G357">
            <v>1</v>
          </cell>
          <cell r="H357">
            <v>1</v>
          </cell>
          <cell r="I357">
            <v>140</v>
          </cell>
          <cell r="J357">
            <v>140</v>
          </cell>
          <cell r="K357">
            <v>140</v>
          </cell>
          <cell r="L357" t="str">
            <v>使用后随机获得青圭、赤璋、白琥、玄璜中的1个贡品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21251</v>
          </cell>
          <cell r="D359" t="str">
            <v>绿色装备宝箱</v>
          </cell>
          <cell r="E359">
            <v>35</v>
          </cell>
          <cell r="F359">
            <v>1</v>
          </cell>
          <cell r="G359">
            <v>1</v>
          </cell>
          <cell r="H359">
            <v>1</v>
          </cell>
          <cell r="I359">
            <v>35</v>
          </cell>
          <cell r="J359">
            <v>35</v>
          </cell>
          <cell r="K359">
            <v>35</v>
          </cell>
          <cell r="L359" t="str">
            <v>使用后随机获得1件品质为绿色的装备</v>
          </cell>
        </row>
        <row r="360">
          <cell r="C360">
            <v>21252</v>
          </cell>
          <cell r="D360" t="str">
            <v>蓝色装备宝箱</v>
          </cell>
          <cell r="E360">
            <v>75</v>
          </cell>
          <cell r="F360">
            <v>1</v>
          </cell>
          <cell r="G360">
            <v>1</v>
          </cell>
          <cell r="H360">
            <v>1</v>
          </cell>
          <cell r="I360">
            <v>75</v>
          </cell>
          <cell r="J360">
            <v>75</v>
          </cell>
          <cell r="K360">
            <v>75</v>
          </cell>
          <cell r="L360" t="str">
            <v>使用后随机获得1件品质为蓝色的装备</v>
          </cell>
        </row>
        <row r="361">
          <cell r="C361">
            <v>21253</v>
          </cell>
          <cell r="D361" t="str">
            <v>紫色装备宝箱</v>
          </cell>
          <cell r="E361">
            <v>150</v>
          </cell>
          <cell r="F361">
            <v>1</v>
          </cell>
          <cell r="G361">
            <v>1</v>
          </cell>
          <cell r="H361">
            <v>1</v>
          </cell>
          <cell r="I361">
            <v>150</v>
          </cell>
          <cell r="J361">
            <v>150</v>
          </cell>
          <cell r="K361">
            <v>150</v>
          </cell>
          <cell r="L361" t="str">
            <v>使用后随机获得1件品质为紫色的装备</v>
          </cell>
        </row>
        <row r="362">
          <cell r="C362">
            <v>21254</v>
          </cell>
          <cell r="D362" t="str">
            <v>橙色装备宝箱</v>
          </cell>
          <cell r="E362">
            <v>320</v>
          </cell>
          <cell r="F362">
            <v>1</v>
          </cell>
          <cell r="G362">
            <v>1</v>
          </cell>
          <cell r="H362">
            <v>1</v>
          </cell>
          <cell r="I362">
            <v>320</v>
          </cell>
          <cell r="J362">
            <v>320</v>
          </cell>
          <cell r="K362">
            <v>320</v>
          </cell>
          <cell r="L362" t="str">
            <v>使用后随机获得1件品质为橙色的装备</v>
          </cell>
        </row>
        <row r="363">
          <cell r="C363">
            <v>21255</v>
          </cell>
          <cell r="D363" t="str">
            <v>红色装备宝箱</v>
          </cell>
          <cell r="E363">
            <v>2400</v>
          </cell>
          <cell r="F363">
            <v>1</v>
          </cell>
          <cell r="G363">
            <v>1</v>
          </cell>
          <cell r="H363">
            <v>1</v>
          </cell>
          <cell r="I363">
            <v>2400</v>
          </cell>
          <cell r="J363">
            <v>2400</v>
          </cell>
          <cell r="K363">
            <v>2400</v>
          </cell>
          <cell r="L363" t="str">
            <v>使用后随机获得1件品质为红色的装备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20052</v>
          </cell>
          <cell r="D365" t="str">
            <v>练军心得·觉</v>
          </cell>
          <cell r="E365">
            <v>40</v>
          </cell>
          <cell r="F365">
            <v>1</v>
          </cell>
          <cell r="G365">
            <v>1</v>
          </cell>
          <cell r="H365">
            <v>1</v>
          </cell>
          <cell r="I365">
            <v>40</v>
          </cell>
          <cell r="J365">
            <v>40</v>
          </cell>
          <cell r="K365">
            <v>40</v>
          </cell>
          <cell r="L365" t="str">
            <v>掌军之策，厉兵秣马，可用于武将觉醒</v>
          </cell>
        </row>
        <row r="366">
          <cell r="C366">
            <v>20053</v>
          </cell>
          <cell r="D366" t="str">
            <v>策论心得·觉</v>
          </cell>
          <cell r="E366">
            <v>40</v>
          </cell>
          <cell r="F366">
            <v>1</v>
          </cell>
          <cell r="G366">
            <v>1</v>
          </cell>
          <cell r="H366">
            <v>1</v>
          </cell>
          <cell r="I366">
            <v>40</v>
          </cell>
          <cell r="J366">
            <v>40</v>
          </cell>
          <cell r="K366">
            <v>40</v>
          </cell>
          <cell r="L366" t="str">
            <v>书山万卷，算无遗策，可用于武将觉醒</v>
          </cell>
        </row>
        <row r="367">
          <cell r="C367">
            <v>20054</v>
          </cell>
          <cell r="D367" t="str">
            <v>兵书心得·觉</v>
          </cell>
          <cell r="E367">
            <v>40</v>
          </cell>
          <cell r="F367">
            <v>1</v>
          </cell>
          <cell r="G367">
            <v>1</v>
          </cell>
          <cell r="H367">
            <v>1</v>
          </cell>
          <cell r="I367">
            <v>40</v>
          </cell>
          <cell r="J367">
            <v>40</v>
          </cell>
          <cell r="K367">
            <v>40</v>
          </cell>
          <cell r="L367" t="str">
            <v>千军万马，文韬武略，可用于武将觉醒</v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20055</v>
          </cell>
          <cell r="D369" t="str">
            <v>虎咬佩剑·觉</v>
          </cell>
          <cell r="E369">
            <v>60</v>
          </cell>
          <cell r="F369">
            <v>1</v>
          </cell>
          <cell r="G369">
            <v>1</v>
          </cell>
          <cell r="H369">
            <v>1</v>
          </cell>
          <cell r="I369">
            <v>60</v>
          </cell>
          <cell r="J369">
            <v>60</v>
          </cell>
          <cell r="K369">
            <v>60</v>
          </cell>
          <cell r="L369" t="str">
            <v>卧虎藏龙，剑及履及，可用于武将觉醒</v>
          </cell>
        </row>
        <row r="370">
          <cell r="C370">
            <v>20056</v>
          </cell>
          <cell r="D370" t="str">
            <v>灵蛇佩剑·觉</v>
          </cell>
          <cell r="E370">
            <v>60</v>
          </cell>
          <cell r="F370">
            <v>1</v>
          </cell>
          <cell r="G370">
            <v>1</v>
          </cell>
          <cell r="H370">
            <v>1</v>
          </cell>
          <cell r="I370">
            <v>60</v>
          </cell>
          <cell r="J370">
            <v>60</v>
          </cell>
          <cell r="K370">
            <v>60</v>
          </cell>
          <cell r="L370" t="str">
            <v>灵蛇之珠，剑态箫心，可用于武将觉醒</v>
          </cell>
        </row>
        <row r="371">
          <cell r="C371">
            <v>20057</v>
          </cell>
          <cell r="D371" t="str">
            <v>狼头佩剑·觉</v>
          </cell>
          <cell r="E371">
            <v>60</v>
          </cell>
          <cell r="F371">
            <v>1</v>
          </cell>
          <cell r="G371">
            <v>1</v>
          </cell>
          <cell r="H371">
            <v>1</v>
          </cell>
          <cell r="I371">
            <v>60</v>
          </cell>
          <cell r="J371">
            <v>60</v>
          </cell>
          <cell r="K371">
            <v>60</v>
          </cell>
          <cell r="L371" t="str">
            <v>封狼居胥，剑气纵横，可用于武将觉醒</v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>
            <v>20059</v>
          </cell>
          <cell r="D373" t="str">
            <v>勇之授印·觉</v>
          </cell>
          <cell r="E373">
            <v>80</v>
          </cell>
          <cell r="F373">
            <v>1</v>
          </cell>
          <cell r="G373">
            <v>1</v>
          </cell>
          <cell r="H373">
            <v>1</v>
          </cell>
          <cell r="I373">
            <v>80</v>
          </cell>
          <cell r="J373">
            <v>80</v>
          </cell>
          <cell r="K373">
            <v>80</v>
          </cell>
          <cell r="L373" t="str">
            <v>拔山盖世，气吞山河，可用于武将觉醒</v>
          </cell>
        </row>
        <row r="374">
          <cell r="C374">
            <v>20060</v>
          </cell>
          <cell r="D374" t="str">
            <v>谋之授印·觉</v>
          </cell>
          <cell r="E374">
            <v>80</v>
          </cell>
          <cell r="F374">
            <v>1</v>
          </cell>
          <cell r="G374">
            <v>1</v>
          </cell>
          <cell r="H374">
            <v>1</v>
          </cell>
          <cell r="I374">
            <v>80</v>
          </cell>
          <cell r="J374">
            <v>80</v>
          </cell>
          <cell r="K374">
            <v>80</v>
          </cell>
          <cell r="L374" t="str">
            <v>渊谋远略，运筹帷幄，可用于武将觉醒</v>
          </cell>
        </row>
        <row r="375">
          <cell r="C375">
            <v>20061</v>
          </cell>
          <cell r="D375" t="str">
            <v>御之授印·觉</v>
          </cell>
          <cell r="E375">
            <v>80</v>
          </cell>
          <cell r="F375">
            <v>1</v>
          </cell>
          <cell r="G375">
            <v>1</v>
          </cell>
          <cell r="H375">
            <v>1</v>
          </cell>
          <cell r="I375">
            <v>80</v>
          </cell>
          <cell r="J375">
            <v>80</v>
          </cell>
          <cell r="K375">
            <v>80</v>
          </cell>
          <cell r="L375" t="str">
            <v>御下有方，论功行赏，可用于武将觉醒</v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>
            <v>20064</v>
          </cell>
          <cell r="D377" t="str">
            <v>战阵精研·极</v>
          </cell>
          <cell r="E377">
            <v>100</v>
          </cell>
          <cell r="F377">
            <v>1</v>
          </cell>
          <cell r="G377">
            <v>1</v>
          </cell>
          <cell r="H377">
            <v>1</v>
          </cell>
          <cell r="I377">
            <v>100</v>
          </cell>
          <cell r="J377">
            <v>100</v>
          </cell>
          <cell r="K377">
            <v>100</v>
          </cell>
          <cell r="L377" t="str">
            <v>行兵布阵，勇往直前，可用于武将觉醒</v>
          </cell>
        </row>
        <row r="378">
          <cell r="C378">
            <v>20065</v>
          </cell>
          <cell r="D378" t="str">
            <v>谋略精研·极</v>
          </cell>
          <cell r="E378">
            <v>100</v>
          </cell>
          <cell r="F378">
            <v>1</v>
          </cell>
          <cell r="G378">
            <v>1</v>
          </cell>
          <cell r="H378">
            <v>1</v>
          </cell>
          <cell r="I378">
            <v>100</v>
          </cell>
          <cell r="J378">
            <v>100</v>
          </cell>
          <cell r="K378">
            <v>100</v>
          </cell>
          <cell r="L378" t="str">
            <v>目达耳通，上兵伐谋，可用于武将觉醒</v>
          </cell>
        </row>
        <row r="379">
          <cell r="C379">
            <v>20066</v>
          </cell>
          <cell r="D379" t="str">
            <v>御军精研·极</v>
          </cell>
          <cell r="E379">
            <v>100</v>
          </cell>
          <cell r="F379">
            <v>1</v>
          </cell>
          <cell r="G379">
            <v>1</v>
          </cell>
          <cell r="H379">
            <v>1</v>
          </cell>
          <cell r="I379">
            <v>100</v>
          </cell>
          <cell r="J379">
            <v>100</v>
          </cell>
          <cell r="K379">
            <v>100</v>
          </cell>
          <cell r="L379" t="str">
            <v>持筹握算，精兵简政，可用于武将觉醒</v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>
            <v>20070</v>
          </cell>
          <cell r="D381" t="str">
            <v>白虎白琥·极</v>
          </cell>
          <cell r="E381">
            <v>120</v>
          </cell>
          <cell r="F381">
            <v>1</v>
          </cell>
          <cell r="G381">
            <v>1</v>
          </cell>
          <cell r="H381">
            <v>1</v>
          </cell>
          <cell r="I381">
            <v>120</v>
          </cell>
          <cell r="J381">
            <v>120</v>
          </cell>
          <cell r="K381">
            <v>120</v>
          </cell>
          <cell r="L381" t="str">
            <v>形神兼备，虎啸龙吟，可用于武将觉醒</v>
          </cell>
        </row>
        <row r="382">
          <cell r="C382">
            <v>20071</v>
          </cell>
          <cell r="D382" t="str">
            <v>朱雀赤璋·极</v>
          </cell>
          <cell r="E382">
            <v>120</v>
          </cell>
          <cell r="F382">
            <v>1</v>
          </cell>
          <cell r="G382">
            <v>1</v>
          </cell>
          <cell r="H382">
            <v>1</v>
          </cell>
          <cell r="I382">
            <v>120</v>
          </cell>
          <cell r="J382">
            <v>120</v>
          </cell>
          <cell r="K382">
            <v>120</v>
          </cell>
          <cell r="L382" t="str">
            <v>烈火真金，朱雀玄武，可用于武将觉醒</v>
          </cell>
        </row>
        <row r="383">
          <cell r="C383">
            <v>20072</v>
          </cell>
          <cell r="D383" t="str">
            <v>青龙青圭·极</v>
          </cell>
          <cell r="E383">
            <v>120</v>
          </cell>
          <cell r="F383">
            <v>1</v>
          </cell>
          <cell r="G383">
            <v>1</v>
          </cell>
          <cell r="H383">
            <v>1</v>
          </cell>
          <cell r="I383">
            <v>120</v>
          </cell>
          <cell r="J383">
            <v>120</v>
          </cell>
          <cell r="K383">
            <v>120</v>
          </cell>
          <cell r="L383" t="str">
            <v>青云直上，龙飞凤舞，可用于武将觉醒</v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20077</v>
          </cell>
          <cell r="D385" t="str">
            <v>战将护符·极</v>
          </cell>
          <cell r="E385">
            <v>140</v>
          </cell>
          <cell r="F385">
            <v>1</v>
          </cell>
          <cell r="G385">
            <v>1</v>
          </cell>
          <cell r="H385">
            <v>1</v>
          </cell>
          <cell r="I385">
            <v>140</v>
          </cell>
          <cell r="J385">
            <v>140</v>
          </cell>
          <cell r="K385">
            <v>140</v>
          </cell>
          <cell r="L385" t="str">
            <v>王侯将相，功成名就，可用于武将觉醒</v>
          </cell>
        </row>
        <row r="386">
          <cell r="C386">
            <v>20078</v>
          </cell>
          <cell r="D386" t="str">
            <v>军师护符·极</v>
          </cell>
          <cell r="E386">
            <v>140</v>
          </cell>
          <cell r="F386">
            <v>1</v>
          </cell>
          <cell r="G386">
            <v>1</v>
          </cell>
          <cell r="H386">
            <v>1</v>
          </cell>
          <cell r="I386">
            <v>140</v>
          </cell>
          <cell r="J386">
            <v>140</v>
          </cell>
          <cell r="K386">
            <v>140</v>
          </cell>
          <cell r="L386" t="str">
            <v>神机妙算，才华横溢，可用于武将觉醒</v>
          </cell>
        </row>
        <row r="387">
          <cell r="C387">
            <v>20079</v>
          </cell>
          <cell r="D387" t="str">
            <v>统帅护符·极</v>
          </cell>
          <cell r="E387">
            <v>140</v>
          </cell>
          <cell r="F387">
            <v>1</v>
          </cell>
          <cell r="G387">
            <v>1</v>
          </cell>
          <cell r="H387">
            <v>1</v>
          </cell>
          <cell r="I387">
            <v>140</v>
          </cell>
          <cell r="J387">
            <v>140</v>
          </cell>
          <cell r="K387">
            <v>140</v>
          </cell>
          <cell r="L387" t="str">
            <v>号令如山，统帅三军，可用于武将觉醒</v>
          </cell>
        </row>
        <row r="388">
          <cell r="C388" t="str">
            <v/>
          </cell>
          <cell r="D388" t="str">
            <v/>
          </cell>
          <cell r="E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 t="str">
            <v/>
          </cell>
          <cell r="D389" t="str">
            <v/>
          </cell>
          <cell r="E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23001</v>
          </cell>
          <cell r="D390" t="str">
            <v>紫色步将自选宝箱</v>
          </cell>
          <cell r="E390">
            <v>600</v>
          </cell>
          <cell r="F390">
            <v>1</v>
          </cell>
          <cell r="G390">
            <v>1</v>
          </cell>
          <cell r="H390">
            <v>1</v>
          </cell>
          <cell r="I390">
            <v>600</v>
          </cell>
          <cell r="J390">
            <v>600</v>
          </cell>
          <cell r="K390">
            <v>600</v>
          </cell>
          <cell r="L390" t="str">
            <v>使用后选择获得一个紫色步将</v>
          </cell>
        </row>
        <row r="391">
          <cell r="C391">
            <v>23002</v>
          </cell>
          <cell r="D391" t="str">
            <v>橙色步将自选宝箱</v>
          </cell>
          <cell r="E391">
            <v>4800</v>
          </cell>
          <cell r="F391">
            <v>1</v>
          </cell>
          <cell r="G391">
            <v>1</v>
          </cell>
          <cell r="H391">
            <v>1</v>
          </cell>
          <cell r="I391">
            <v>4800</v>
          </cell>
          <cell r="J391">
            <v>4800</v>
          </cell>
          <cell r="K391">
            <v>4800</v>
          </cell>
          <cell r="L391" t="str">
            <v>使用后选择获得一个橙色武将</v>
          </cell>
        </row>
        <row r="392">
          <cell r="C392">
            <v>23003</v>
          </cell>
          <cell r="D392" t="str">
            <v>红色步将自选宝箱</v>
          </cell>
          <cell r="E392">
            <v>14400</v>
          </cell>
          <cell r="F392">
            <v>1</v>
          </cell>
          <cell r="G392">
            <v>1</v>
          </cell>
          <cell r="H392">
            <v>1</v>
          </cell>
          <cell r="I392">
            <v>14400</v>
          </cell>
          <cell r="J392">
            <v>14400</v>
          </cell>
          <cell r="K392">
            <v>14400</v>
          </cell>
          <cell r="L392" t="str">
            <v>使用后选择获得一个红色步将</v>
          </cell>
        </row>
        <row r="393">
          <cell r="C393">
            <v>23004</v>
          </cell>
          <cell r="D393" t="str">
            <v>紫色骑将自选宝箱</v>
          </cell>
          <cell r="E393">
            <v>600</v>
          </cell>
          <cell r="F393">
            <v>1</v>
          </cell>
          <cell r="G393">
            <v>1</v>
          </cell>
          <cell r="H393">
            <v>1</v>
          </cell>
          <cell r="I393">
            <v>600</v>
          </cell>
          <cell r="J393">
            <v>600</v>
          </cell>
          <cell r="K393">
            <v>600</v>
          </cell>
          <cell r="L393" t="str">
            <v>使用后选择获得一个紫色骑将</v>
          </cell>
        </row>
        <row r="394">
          <cell r="C394">
            <v>23005</v>
          </cell>
          <cell r="D394" t="str">
            <v>橙色骑将自选宝箱</v>
          </cell>
          <cell r="E394">
            <v>4800</v>
          </cell>
          <cell r="F394">
            <v>1</v>
          </cell>
          <cell r="G394">
            <v>1</v>
          </cell>
          <cell r="H394">
            <v>1</v>
          </cell>
          <cell r="I394">
            <v>4800</v>
          </cell>
          <cell r="J394">
            <v>4800</v>
          </cell>
          <cell r="K394">
            <v>4800</v>
          </cell>
          <cell r="L394" t="str">
            <v>使用后选择获得一个橙色骑将</v>
          </cell>
        </row>
        <row r="395">
          <cell r="C395">
            <v>23006</v>
          </cell>
          <cell r="D395" t="str">
            <v>红色骑将自选宝箱</v>
          </cell>
          <cell r="E395">
            <v>14400</v>
          </cell>
          <cell r="F395">
            <v>1</v>
          </cell>
          <cell r="G395">
            <v>1</v>
          </cell>
          <cell r="H395">
            <v>1</v>
          </cell>
          <cell r="I395">
            <v>14400</v>
          </cell>
          <cell r="J395">
            <v>14400</v>
          </cell>
          <cell r="K395">
            <v>14400</v>
          </cell>
          <cell r="L395" t="str">
            <v>使用后选择获得一个红色骑将</v>
          </cell>
        </row>
        <row r="396">
          <cell r="C396">
            <v>23007</v>
          </cell>
          <cell r="D396" t="str">
            <v>紫色弓将自选宝箱</v>
          </cell>
          <cell r="E396">
            <v>600</v>
          </cell>
          <cell r="F396">
            <v>1</v>
          </cell>
          <cell r="G396">
            <v>1</v>
          </cell>
          <cell r="H396">
            <v>1</v>
          </cell>
          <cell r="I396">
            <v>600</v>
          </cell>
          <cell r="J396">
            <v>600</v>
          </cell>
          <cell r="K396">
            <v>600</v>
          </cell>
          <cell r="L396" t="str">
            <v>使用后选择获得一个紫色弓将</v>
          </cell>
        </row>
        <row r="397">
          <cell r="C397">
            <v>23008</v>
          </cell>
          <cell r="D397" t="str">
            <v>橙色弓将自选宝箱</v>
          </cell>
          <cell r="E397">
            <v>4800</v>
          </cell>
          <cell r="F397">
            <v>1</v>
          </cell>
          <cell r="G397">
            <v>1</v>
          </cell>
          <cell r="H397">
            <v>1</v>
          </cell>
          <cell r="I397">
            <v>4800</v>
          </cell>
          <cell r="J397">
            <v>4800</v>
          </cell>
          <cell r="K397">
            <v>4800</v>
          </cell>
          <cell r="L397" t="str">
            <v>使用后选择获得一个橙色弓将</v>
          </cell>
        </row>
        <row r="398">
          <cell r="C398">
            <v>23009</v>
          </cell>
          <cell r="D398" t="str">
            <v>红色弓将自选宝箱</v>
          </cell>
          <cell r="E398">
            <v>14400</v>
          </cell>
          <cell r="F398">
            <v>1</v>
          </cell>
          <cell r="G398">
            <v>1</v>
          </cell>
          <cell r="H398">
            <v>1</v>
          </cell>
          <cell r="I398">
            <v>14400</v>
          </cell>
          <cell r="J398">
            <v>14400</v>
          </cell>
          <cell r="K398">
            <v>14400</v>
          </cell>
          <cell r="L398" t="str">
            <v>使用后选择获得一个红色弓将</v>
          </cell>
        </row>
        <row r="399">
          <cell r="C399">
            <v>23010</v>
          </cell>
          <cell r="D399" t="str">
            <v>君主自选宝箱</v>
          </cell>
          <cell r="E399">
            <v>4800</v>
          </cell>
          <cell r="F399">
            <v>1</v>
          </cell>
          <cell r="G399">
            <v>1</v>
          </cell>
          <cell r="H399">
            <v>1</v>
          </cell>
          <cell r="I399">
            <v>4800</v>
          </cell>
          <cell r="J399">
            <v>4800</v>
          </cell>
          <cell r="K399">
            <v>4800</v>
          </cell>
          <cell r="L399" t="str">
            <v>使用后选择获得一个君主武将</v>
          </cell>
        </row>
        <row r="400">
          <cell r="C400">
            <v>23011</v>
          </cell>
          <cell r="D400" t="str">
            <v>紫色武将随机宝箱</v>
          </cell>
          <cell r="E400">
            <v>400</v>
          </cell>
          <cell r="F400">
            <v>1</v>
          </cell>
          <cell r="G400">
            <v>1</v>
          </cell>
          <cell r="H400">
            <v>1</v>
          </cell>
          <cell r="I400">
            <v>400</v>
          </cell>
          <cell r="J400">
            <v>400</v>
          </cell>
          <cell r="K400">
            <v>400</v>
          </cell>
          <cell r="L400" t="str">
            <v>使用后随机获得一个紫色武将</v>
          </cell>
        </row>
        <row r="401">
          <cell r="C401">
            <v>23012</v>
          </cell>
          <cell r="D401" t="str">
            <v>橙色武将随机宝箱</v>
          </cell>
          <cell r="E401">
            <v>1800</v>
          </cell>
          <cell r="F401">
            <v>1</v>
          </cell>
          <cell r="G401">
            <v>1</v>
          </cell>
          <cell r="H401">
            <v>1</v>
          </cell>
          <cell r="I401">
            <v>1800</v>
          </cell>
          <cell r="J401">
            <v>1800</v>
          </cell>
          <cell r="K401">
            <v>1800</v>
          </cell>
          <cell r="L401" t="str">
            <v>使用后随机获得一个橙色武将</v>
          </cell>
        </row>
        <row r="402">
          <cell r="C402">
            <v>23013</v>
          </cell>
          <cell r="D402" t="str">
            <v>红色武将随机宝箱</v>
          </cell>
          <cell r="E402">
            <v>14400</v>
          </cell>
          <cell r="F402">
            <v>1</v>
          </cell>
          <cell r="G402">
            <v>1</v>
          </cell>
          <cell r="H402">
            <v>1</v>
          </cell>
          <cell r="I402">
            <v>14400</v>
          </cell>
          <cell r="J402">
            <v>14400</v>
          </cell>
          <cell r="K402">
            <v>14400</v>
          </cell>
          <cell r="L402" t="str">
            <v>使用后随机获得一个红色武将</v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23014</v>
          </cell>
          <cell r="D404" t="str">
            <v>橙色武将自选宝箱碎片</v>
          </cell>
          <cell r="E404">
            <v>160</v>
          </cell>
          <cell r="F404">
            <v>1</v>
          </cell>
          <cell r="G404">
            <v>1</v>
          </cell>
          <cell r="H404">
            <v>1</v>
          </cell>
          <cell r="I404">
            <v>160</v>
          </cell>
          <cell r="J404">
            <v>160</v>
          </cell>
          <cell r="K404">
            <v>160</v>
          </cell>
          <cell r="L404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5">
          <cell r="C405">
            <v>23015</v>
          </cell>
          <cell r="D405" t="str">
            <v>橙色武将随机宝箱碎片</v>
          </cell>
          <cell r="E405">
            <v>60</v>
          </cell>
          <cell r="F405">
            <v>1</v>
          </cell>
          <cell r="G405">
            <v>1</v>
          </cell>
          <cell r="H405">
            <v>1</v>
          </cell>
          <cell r="I405">
            <v>60</v>
          </cell>
          <cell r="J405">
            <v>60</v>
          </cell>
          <cell r="K405">
            <v>60</v>
          </cell>
          <cell r="L405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6">
          <cell r="C406">
            <v>23016</v>
          </cell>
          <cell r="D406" t="str">
            <v>紫色武将随机宝箱碎片</v>
          </cell>
          <cell r="E406">
            <v>36</v>
          </cell>
          <cell r="F406">
            <v>1</v>
          </cell>
          <cell r="G406">
            <v>1</v>
          </cell>
          <cell r="H406">
            <v>1</v>
          </cell>
          <cell r="I406">
            <v>36</v>
          </cell>
          <cell r="J406">
            <v>36</v>
          </cell>
          <cell r="K406">
            <v>36</v>
          </cell>
          <cell r="L406" t="str">
            <v>集齐10个碎片可以合成，随机获得下列武将中的一个：\n聂荌、专诸、钟无艳、田忌、春申君、莫邪、孙叔敖、西门豹、暴鸢、秦开</v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>指定绿色装备</v>
          </cell>
          <cell r="E408">
            <v>35</v>
          </cell>
          <cell r="F408">
            <v>1</v>
          </cell>
          <cell r="G408">
            <v>1</v>
          </cell>
          <cell r="H408">
            <v>1</v>
          </cell>
          <cell r="I408">
            <v>35</v>
          </cell>
          <cell r="J408">
            <v>35</v>
          </cell>
          <cell r="K408">
            <v>35</v>
          </cell>
          <cell r="L408">
            <v>1</v>
          </cell>
        </row>
        <row r="409">
          <cell r="C409" t="str">
            <v/>
          </cell>
          <cell r="D409" t="str">
            <v>指定蓝色装备</v>
          </cell>
          <cell r="E409">
            <v>120</v>
          </cell>
          <cell r="F409">
            <v>1</v>
          </cell>
          <cell r="G409">
            <v>1</v>
          </cell>
          <cell r="H409">
            <v>1</v>
          </cell>
          <cell r="I409">
            <v>120</v>
          </cell>
          <cell r="J409">
            <v>120</v>
          </cell>
          <cell r="K409">
            <v>120</v>
          </cell>
          <cell r="L409">
            <v>1.5</v>
          </cell>
        </row>
        <row r="410">
          <cell r="C410" t="str">
            <v/>
          </cell>
          <cell r="D410" t="str">
            <v>指定紫色装备</v>
          </cell>
          <cell r="E410">
            <v>300</v>
          </cell>
          <cell r="F410">
            <v>1</v>
          </cell>
          <cell r="G410">
            <v>1</v>
          </cell>
          <cell r="H410">
            <v>1</v>
          </cell>
          <cell r="I410">
            <v>300</v>
          </cell>
          <cell r="J410">
            <v>300</v>
          </cell>
          <cell r="K410">
            <v>300</v>
          </cell>
          <cell r="L410">
            <v>2</v>
          </cell>
        </row>
        <row r="411">
          <cell r="C411" t="str">
            <v/>
          </cell>
          <cell r="D411" t="str">
            <v>指定橙色装备</v>
          </cell>
          <cell r="E411">
            <v>800</v>
          </cell>
          <cell r="F411">
            <v>1</v>
          </cell>
          <cell r="G411">
            <v>1</v>
          </cell>
          <cell r="H411">
            <v>1</v>
          </cell>
          <cell r="I411">
            <v>800</v>
          </cell>
          <cell r="J411">
            <v>800</v>
          </cell>
          <cell r="K411">
            <v>800</v>
          </cell>
          <cell r="L411">
            <v>2.5</v>
          </cell>
        </row>
        <row r="412">
          <cell r="C412" t="str">
            <v/>
          </cell>
          <cell r="D412" t="str">
            <v>指定红色装备</v>
          </cell>
          <cell r="E412">
            <v>7200</v>
          </cell>
          <cell r="F412">
            <v>1</v>
          </cell>
          <cell r="G412">
            <v>1</v>
          </cell>
          <cell r="H412">
            <v>1</v>
          </cell>
          <cell r="I412">
            <v>7200</v>
          </cell>
          <cell r="J412">
            <v>7200</v>
          </cell>
          <cell r="K412">
            <v>7200</v>
          </cell>
          <cell r="L412">
            <v>3</v>
          </cell>
        </row>
        <row r="413">
          <cell r="C413" t="str">
            <v/>
          </cell>
          <cell r="D413" t="str">
            <v>指定红+装备</v>
          </cell>
          <cell r="E413">
            <v>14400</v>
          </cell>
          <cell r="F413">
            <v>1.56</v>
          </cell>
          <cell r="G413">
            <v>1.56</v>
          </cell>
          <cell r="H413">
            <v>1.56</v>
          </cell>
          <cell r="I413">
            <v>22464</v>
          </cell>
          <cell r="J413">
            <v>22464</v>
          </cell>
          <cell r="K413">
            <v>22464</v>
          </cell>
          <cell r="L413" t="str">
            <v/>
          </cell>
        </row>
        <row r="414">
          <cell r="C414">
            <v>23215</v>
          </cell>
          <cell r="D414" t="str">
            <v>紫色武力装备礼包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>
            <v>23216</v>
          </cell>
          <cell r="D415" t="str">
            <v>紫色智力装备礼包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>
            <v>23217</v>
          </cell>
          <cell r="D416" t="str">
            <v>橙色统率装备礼包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>
            <v>23218</v>
          </cell>
          <cell r="D417" t="str">
            <v>橙色智力装备礼包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>
            <v>23219</v>
          </cell>
          <cell r="D418" t="str">
            <v>橙色武力装备礼包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  <row r="419">
          <cell r="C419">
            <v>22118</v>
          </cell>
          <cell r="D419" t="str">
            <v>负荆请罪武魂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 t="str">
            <v/>
          </cell>
          <cell r="D420" t="str">
            <v/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23348</v>
          </cell>
          <cell r="D421" t="str">
            <v>清剿令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 t="str">
            <v/>
          </cell>
          <cell r="D422" t="str">
            <v/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 t="str">
            <v/>
          </cell>
          <cell r="D423" t="str">
            <v/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22116</v>
          </cell>
          <cell r="D425" t="str">
            <v>倾国倾城武魂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22117</v>
          </cell>
          <cell r="D426" t="str">
            <v>墨行天下武魂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>
            <v>23220</v>
          </cell>
          <cell r="D427" t="str">
            <v>红色统智装备礼包</v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23221</v>
          </cell>
          <cell r="D428" t="str">
            <v>紫色兵法自选宝箱</v>
          </cell>
          <cell r="E428" t="str">
            <v/>
          </cell>
          <cell r="F428">
            <v>1</v>
          </cell>
          <cell r="G428">
            <v>1</v>
          </cell>
          <cell r="H428">
            <v>1</v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</row>
        <row r="429">
          <cell r="C429">
            <v>23222</v>
          </cell>
          <cell r="D429" t="str">
            <v>橙色兵法自选宝箱</v>
          </cell>
          <cell r="E429" t="str">
            <v/>
          </cell>
          <cell r="F429">
            <v>1</v>
          </cell>
          <cell r="G429">
            <v>1</v>
          </cell>
          <cell r="H429">
            <v>1</v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</row>
        <row r="430">
          <cell r="C430">
            <v>23364</v>
          </cell>
          <cell r="D430" t="str">
            <v>自选橙色兵法碎片</v>
          </cell>
          <cell r="E430" t="str">
            <v/>
          </cell>
          <cell r="F430">
            <v>1</v>
          </cell>
          <cell r="G430">
            <v>1</v>
          </cell>
          <cell r="H430">
            <v>1</v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</row>
        <row r="431">
          <cell r="C431">
            <v>23365</v>
          </cell>
          <cell r="D431" t="str">
            <v>自选紫色兵法碎片</v>
          </cell>
          <cell r="E431" t="str">
            <v/>
          </cell>
          <cell r="F431">
            <v>1</v>
          </cell>
          <cell r="G431">
            <v>1</v>
          </cell>
          <cell r="H431">
            <v>1</v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</row>
        <row r="432">
          <cell r="C432" t="str">
            <v/>
          </cell>
          <cell r="D432" t="str">
            <v/>
          </cell>
          <cell r="E432" t="str">
            <v/>
          </cell>
          <cell r="F432">
            <v>1</v>
          </cell>
          <cell r="G432">
            <v>1</v>
          </cell>
          <cell r="H432">
            <v>1</v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</row>
        <row r="433">
          <cell r="C433">
            <v>21075</v>
          </cell>
          <cell r="D433" t="str">
            <v>中级免战牌</v>
          </cell>
          <cell r="E433">
            <v>200</v>
          </cell>
          <cell r="F433">
            <v>1</v>
          </cell>
          <cell r="G433">
            <v>1</v>
          </cell>
          <cell r="H433">
            <v>1</v>
          </cell>
          <cell r="I433">
            <v>200</v>
          </cell>
          <cell r="J433">
            <v>200</v>
          </cell>
          <cell r="K433">
            <v>200</v>
          </cell>
          <cell r="L433" t="str">
            <v>使用后城池不会遭受来自其他玩家的攻击，主动进攻其他玩家后失效，持续12小时</v>
          </cell>
        </row>
        <row r="434">
          <cell r="C434">
            <v>21071</v>
          </cell>
          <cell r="D434" t="str">
            <v>高级免战牌</v>
          </cell>
          <cell r="E434">
            <v>500</v>
          </cell>
          <cell r="F434">
            <v>1</v>
          </cell>
          <cell r="G434">
            <v>1</v>
          </cell>
          <cell r="H434">
            <v>1</v>
          </cell>
          <cell r="I434">
            <v>500</v>
          </cell>
          <cell r="J434">
            <v>500</v>
          </cell>
          <cell r="K434">
            <v>500</v>
          </cell>
          <cell r="L434" t="str">
            <v>使用后城池不会遭受来自其他玩家的攻击，主动进攻其他玩家后失效，持续24小时</v>
          </cell>
        </row>
        <row r="435">
          <cell r="C435">
            <v>21072</v>
          </cell>
          <cell r="D435" t="str">
            <v>特级免战牌</v>
          </cell>
          <cell r="E435">
            <v>1800</v>
          </cell>
          <cell r="F435">
            <v>1</v>
          </cell>
          <cell r="G435">
            <v>1</v>
          </cell>
          <cell r="H435">
            <v>1</v>
          </cell>
          <cell r="I435">
            <v>1800</v>
          </cell>
          <cell r="J435">
            <v>1800</v>
          </cell>
          <cell r="K435">
            <v>1800</v>
          </cell>
          <cell r="L435" t="str">
            <v>使用后城池不会遭受来自其他玩家的攻击，主动进攻其他玩家后失效，持续72小时</v>
          </cell>
        </row>
        <row r="436">
          <cell r="C436" t="str">
            <v/>
          </cell>
          <cell r="D436" t="str">
            <v/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>消灭野怪获得，用于宝物温养。</v>
          </cell>
        </row>
        <row r="437">
          <cell r="C437">
            <v>23359</v>
          </cell>
          <cell r="D437" t="str">
            <v>宝鉴</v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>持有宝鉴名册，可鉴天下珍宝</v>
          </cell>
        </row>
        <row r="438">
          <cell r="C438">
            <v>23526</v>
          </cell>
          <cell r="D438" t="str">
            <v>极品装备宝箱碎片</v>
          </cell>
          <cell r="E438" t="str">
            <v/>
          </cell>
          <cell r="F438">
            <v>1</v>
          </cell>
          <cell r="G438">
            <v>1</v>
          </cell>
          <cell r="H438">
            <v>1</v>
          </cell>
          <cell r="I438" t="str">
            <v/>
          </cell>
          <cell r="J438" t="str">
            <v/>
          </cell>
          <cell r="K438" t="str">
            <v/>
          </cell>
          <cell r="L438" t="str">
            <v>使用后可以获得一个极品红色装备宝箱</v>
          </cell>
        </row>
        <row r="439">
          <cell r="C439">
            <v>23527</v>
          </cell>
          <cell r="D439" t="str">
            <v>极品装备宝箱</v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>使用后可以选择获得一件极品红色装备</v>
          </cell>
        </row>
        <row r="440">
          <cell r="C440">
            <v>23528</v>
          </cell>
          <cell r="D440" t="str">
            <v>极品统武装备宝箱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>使用后获得十方古璃套装3件套装备</v>
          </cell>
        </row>
        <row r="441">
          <cell r="C441">
            <v>23529</v>
          </cell>
          <cell r="D441" t="str">
            <v>极品统智装备宝箱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>使用后获得墨霜广焱3件套装备</v>
          </cell>
        </row>
        <row r="442">
          <cell r="C442">
            <v>23530</v>
          </cell>
          <cell r="D442" t="str">
            <v>红色装备宝箱碎片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>使用后可以获得一个红色装备宝箱</v>
          </cell>
        </row>
        <row r="443">
          <cell r="C443">
            <v>23531</v>
          </cell>
          <cell r="D443" t="str">
            <v>红色装备宝箱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>使用后可以选择获得一件红色装备</v>
          </cell>
        </row>
        <row r="444">
          <cell r="C444">
            <v>23532</v>
          </cell>
          <cell r="D444" t="str">
            <v>抛砖引玉·极-残片</v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23389</v>
          </cell>
          <cell r="D445" t="str">
            <v>秦阳陵虎符碎片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180024</v>
          </cell>
          <cell r="D446" t="str">
            <v>高级盗贼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180023</v>
          </cell>
          <cell r="D447" t="str">
            <v>高级间谍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>
            <v>180022</v>
          </cell>
          <cell r="D448" t="str">
            <v>高级刺客</v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>
            <v>23542</v>
          </cell>
          <cell r="D450" t="str">
            <v>十方装备宝箱碎片</v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>
            <v>23543</v>
          </cell>
          <cell r="D451" t="str">
            <v>墨霜装备宝箱碎片</v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>
            <v>23356</v>
          </cell>
          <cell r="D453" t="str">
            <v>紫色藏宝图</v>
          </cell>
          <cell r="E453">
            <v>300</v>
          </cell>
          <cell r="F453">
            <v>1</v>
          </cell>
          <cell r="G453">
            <v>1</v>
          </cell>
          <cell r="H453">
            <v>1</v>
          </cell>
          <cell r="I453">
            <v>300</v>
          </cell>
          <cell r="J453">
            <v>300</v>
          </cell>
          <cell r="K453">
            <v>300</v>
          </cell>
          <cell r="L453" t="str">
            <v/>
          </cell>
        </row>
        <row r="454">
          <cell r="C454">
            <v>23541</v>
          </cell>
          <cell r="D454" t="str">
            <v>宝物精华小宝箱</v>
          </cell>
          <cell r="E454">
            <v>100</v>
          </cell>
          <cell r="F454">
            <v>1</v>
          </cell>
          <cell r="G454">
            <v>1</v>
          </cell>
          <cell r="H454">
            <v>1</v>
          </cell>
          <cell r="I454">
            <v>100</v>
          </cell>
          <cell r="J454">
            <v>100</v>
          </cell>
          <cell r="K454">
            <v>100</v>
          </cell>
          <cell r="L454" t="str">
            <v/>
          </cell>
        </row>
        <row r="455">
          <cell r="C455">
            <v>23537</v>
          </cell>
          <cell r="D455" t="str">
            <v>文心宝箱</v>
          </cell>
          <cell r="E455">
            <v>200</v>
          </cell>
          <cell r="F455">
            <v>1</v>
          </cell>
          <cell r="G455">
            <v>1</v>
          </cell>
          <cell r="H455">
            <v>1</v>
          </cell>
          <cell r="I455">
            <v>200</v>
          </cell>
          <cell r="J455">
            <v>200</v>
          </cell>
          <cell r="K455">
            <v>200</v>
          </cell>
          <cell r="L455" t="str">
            <v/>
          </cell>
        </row>
        <row r="456">
          <cell r="C456">
            <v>23540</v>
          </cell>
          <cell r="D456" t="str">
            <v>500偕作玉宝箱</v>
          </cell>
          <cell r="E456">
            <v>500</v>
          </cell>
          <cell r="F456">
            <v>1</v>
          </cell>
          <cell r="G456">
            <v>1</v>
          </cell>
          <cell r="H456">
            <v>1</v>
          </cell>
          <cell r="I456">
            <v>500</v>
          </cell>
          <cell r="J456">
            <v>500</v>
          </cell>
          <cell r="K456">
            <v>500</v>
          </cell>
          <cell r="L456" t="str">
            <v/>
          </cell>
        </row>
        <row r="457">
          <cell r="C457">
            <v>90510</v>
          </cell>
          <cell r="D457" t="str">
            <v>偕作玉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 t="str">
            <v/>
          </cell>
        </row>
        <row r="458">
          <cell r="C458">
            <v>90512</v>
          </cell>
          <cell r="D458" t="str">
            <v>文心</v>
          </cell>
          <cell r="E458">
            <v>0.33333333333333331</v>
          </cell>
          <cell r="F458">
            <v>1</v>
          </cell>
          <cell r="G458">
            <v>1</v>
          </cell>
          <cell r="H458">
            <v>1</v>
          </cell>
          <cell r="I458">
            <v>0.33333333333333331</v>
          </cell>
          <cell r="J458">
            <v>0.33333333333333331</v>
          </cell>
          <cell r="K458">
            <v>0.33333333333333331</v>
          </cell>
          <cell r="L458" t="str">
            <v/>
          </cell>
        </row>
        <row r="459">
          <cell r="C459">
            <v>90513</v>
          </cell>
          <cell r="D459" t="str">
            <v>宝物精华</v>
          </cell>
          <cell r="E459">
            <v>100</v>
          </cell>
          <cell r="F459">
            <v>1</v>
          </cell>
          <cell r="G459">
            <v>1</v>
          </cell>
          <cell r="H459">
            <v>1</v>
          </cell>
          <cell r="I459">
            <v>100</v>
          </cell>
          <cell r="J459">
            <v>100</v>
          </cell>
          <cell r="K459">
            <v>100</v>
          </cell>
          <cell r="L459" t="str">
            <v/>
          </cell>
        </row>
        <row r="460">
          <cell r="C460">
            <v>23652</v>
          </cell>
          <cell r="D460" t="str">
            <v>流云装备宝箱碎片</v>
          </cell>
          <cell r="E460" t="str">
            <v/>
          </cell>
          <cell r="F460">
            <v>1</v>
          </cell>
          <cell r="G460">
            <v>1</v>
          </cell>
          <cell r="H460">
            <v>1</v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C461">
            <v>23658</v>
          </cell>
          <cell r="D461" t="str">
            <v>乱世王者碎片</v>
          </cell>
          <cell r="E461" t="str">
            <v/>
          </cell>
          <cell r="F461">
            <v>1</v>
          </cell>
          <cell r="G461">
            <v>1</v>
          </cell>
          <cell r="H461">
            <v>1</v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C462" t="str">
            <v/>
          </cell>
          <cell r="D462" t="str">
            <v/>
          </cell>
          <cell r="E462" t="str">
            <v/>
          </cell>
          <cell r="F462">
            <v>1</v>
          </cell>
          <cell r="G462">
            <v>1</v>
          </cell>
          <cell r="H462">
            <v>1</v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C463" t="str">
            <v/>
          </cell>
          <cell r="D463" t="str">
            <v>指定橙+宝物碎片</v>
          </cell>
          <cell r="E463">
            <v>666.66666666666663</v>
          </cell>
          <cell r="F463">
            <v>1</v>
          </cell>
          <cell r="G463">
            <v>1</v>
          </cell>
          <cell r="H463">
            <v>1</v>
          </cell>
          <cell r="I463">
            <v>666.66666666666663</v>
          </cell>
          <cell r="J463">
            <v>666.66666666666663</v>
          </cell>
          <cell r="K463">
            <v>666.66666666666663</v>
          </cell>
          <cell r="L463" t="str">
            <v/>
          </cell>
        </row>
        <row r="464">
          <cell r="C464" t="str">
            <v/>
          </cell>
          <cell r="D464" t="str">
            <v/>
          </cell>
          <cell r="E464" t="str">
            <v/>
          </cell>
          <cell r="F464">
            <v>1</v>
          </cell>
          <cell r="G464">
            <v>1</v>
          </cell>
          <cell r="H464">
            <v>1</v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C465">
            <v>24057</v>
          </cell>
          <cell r="D465" t="str">
            <v>计无所出·极-残片</v>
          </cell>
          <cell r="E465" t="str">
            <v/>
          </cell>
          <cell r="F465">
            <v>1</v>
          </cell>
          <cell r="G465">
            <v>1</v>
          </cell>
          <cell r="H465">
            <v>1</v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C466">
            <v>23410</v>
          </cell>
          <cell r="D466" t="str">
            <v>无字天书碎片</v>
          </cell>
          <cell r="E466" t="str">
            <v/>
          </cell>
          <cell r="F466">
            <v>1</v>
          </cell>
          <cell r="G466">
            <v>1</v>
          </cell>
          <cell r="H466">
            <v>1</v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C467">
            <v>24021</v>
          </cell>
          <cell r="D467" t="str">
            <v>三级阵旗随机宝箱</v>
          </cell>
          <cell r="E467" t="str">
            <v/>
          </cell>
          <cell r="F467">
            <v>1</v>
          </cell>
          <cell r="G467">
            <v>1</v>
          </cell>
          <cell r="H467">
            <v>1</v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C468">
            <v>24078</v>
          </cell>
          <cell r="D468" t="str">
            <v>赛季武将碎片自选</v>
          </cell>
          <cell r="E468" t="str">
            <v/>
          </cell>
          <cell r="F468">
            <v>1</v>
          </cell>
          <cell r="G468">
            <v>1</v>
          </cell>
          <cell r="H468">
            <v>1</v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C469" t="str">
            <v/>
          </cell>
          <cell r="D469" t="str">
            <v/>
          </cell>
          <cell r="E469" t="str">
            <v/>
          </cell>
          <cell r="F469">
            <v>1</v>
          </cell>
          <cell r="G469">
            <v>1</v>
          </cell>
          <cell r="H469">
            <v>1</v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C470">
            <v>23521</v>
          </cell>
          <cell r="D470" t="str">
            <v>将军印碎片</v>
          </cell>
          <cell r="E470" t="str">
            <v/>
          </cell>
          <cell r="F470">
            <v>1</v>
          </cell>
          <cell r="G470">
            <v>1</v>
          </cell>
          <cell r="H470">
            <v>1</v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C471">
            <v>23522</v>
          </cell>
          <cell r="D471" t="str">
            <v>上将印碎片</v>
          </cell>
          <cell r="E471" t="str">
            <v/>
          </cell>
          <cell r="F471">
            <v>1</v>
          </cell>
          <cell r="G471">
            <v>1</v>
          </cell>
          <cell r="H471">
            <v>1</v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C472">
            <v>23523</v>
          </cell>
          <cell r="D472" t="str">
            <v>统帅印碎片</v>
          </cell>
          <cell r="E472" t="str">
            <v/>
          </cell>
          <cell r="F472">
            <v>1</v>
          </cell>
          <cell r="G472">
            <v>1</v>
          </cell>
          <cell r="H472">
            <v>1</v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C473" t="str">
            <v/>
          </cell>
          <cell r="D473" t="str">
            <v/>
          </cell>
          <cell r="E473" t="str">
            <v/>
          </cell>
          <cell r="F473">
            <v>1</v>
          </cell>
          <cell r="G473">
            <v>1</v>
          </cell>
          <cell r="H473">
            <v>1</v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C474" t="str">
            <v/>
          </cell>
          <cell r="D474" t="str">
            <v/>
          </cell>
          <cell r="E474" t="str">
            <v/>
          </cell>
          <cell r="F474">
            <v>1</v>
          </cell>
          <cell r="G474">
            <v>1</v>
          </cell>
          <cell r="H474">
            <v>1</v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C475" t="str">
            <v/>
          </cell>
          <cell r="D475" t="str">
            <v/>
          </cell>
          <cell r="E475" t="str">
            <v/>
          </cell>
          <cell r="F475">
            <v>1</v>
          </cell>
          <cell r="G475">
            <v>1</v>
          </cell>
          <cell r="H475">
            <v>1</v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C476" t="str">
            <v/>
          </cell>
          <cell r="D476" t="str">
            <v/>
          </cell>
          <cell r="E476" t="str">
            <v/>
          </cell>
          <cell r="F476">
            <v>1</v>
          </cell>
          <cell r="G476">
            <v>1</v>
          </cell>
          <cell r="H476">
            <v>1</v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C477" t="str">
            <v/>
          </cell>
          <cell r="D477" t="str">
            <v/>
          </cell>
          <cell r="E477" t="str">
            <v/>
          </cell>
          <cell r="F477">
            <v>1</v>
          </cell>
          <cell r="G477">
            <v>1</v>
          </cell>
          <cell r="H477">
            <v>1</v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C478" t="str">
            <v/>
          </cell>
          <cell r="D478" t="str">
            <v/>
          </cell>
          <cell r="E478" t="str">
            <v/>
          </cell>
          <cell r="F478">
            <v>1</v>
          </cell>
          <cell r="G478">
            <v>1</v>
          </cell>
          <cell r="H478">
            <v>1</v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C479" t="str">
            <v/>
          </cell>
          <cell r="D479" t="str">
            <v/>
          </cell>
          <cell r="E479" t="str">
            <v/>
          </cell>
          <cell r="F479">
            <v>1</v>
          </cell>
          <cell r="G479">
            <v>1</v>
          </cell>
          <cell r="H479">
            <v>1</v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C480" t="str">
            <v/>
          </cell>
          <cell r="D480" t="str">
            <v/>
          </cell>
          <cell r="E480" t="str">
            <v/>
          </cell>
          <cell r="F480">
            <v>1</v>
          </cell>
          <cell r="G480">
            <v>1</v>
          </cell>
          <cell r="H480">
            <v>1</v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C481" t="str">
            <v/>
          </cell>
          <cell r="D481" t="str">
            <v/>
          </cell>
          <cell r="E481" t="str">
            <v/>
          </cell>
          <cell r="F481">
            <v>1</v>
          </cell>
          <cell r="G481">
            <v>1</v>
          </cell>
          <cell r="H481">
            <v>1</v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C482" t="str">
            <v/>
          </cell>
          <cell r="D482" t="str">
            <v/>
          </cell>
          <cell r="E482" t="str">
            <v/>
          </cell>
          <cell r="F482">
            <v>1</v>
          </cell>
          <cell r="G482">
            <v>1</v>
          </cell>
          <cell r="H482">
            <v>1</v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C483" t="str">
            <v/>
          </cell>
          <cell r="D483" t="str">
            <v/>
          </cell>
          <cell r="E483" t="str">
            <v/>
          </cell>
          <cell r="F483">
            <v>1</v>
          </cell>
          <cell r="G483">
            <v>1</v>
          </cell>
          <cell r="H483">
            <v>1</v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C484" t="str">
            <v/>
          </cell>
          <cell r="D484" t="str">
            <v/>
          </cell>
          <cell r="E484" t="str">
            <v/>
          </cell>
          <cell r="F484">
            <v>1</v>
          </cell>
          <cell r="G484">
            <v>1</v>
          </cell>
          <cell r="H484">
            <v>1</v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C485" t="str">
            <v/>
          </cell>
          <cell r="D485" t="str">
            <v/>
          </cell>
          <cell r="E485" t="str">
            <v/>
          </cell>
          <cell r="F485">
            <v>1</v>
          </cell>
          <cell r="G485">
            <v>1</v>
          </cell>
          <cell r="H485">
            <v>1</v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C486" t="str">
            <v/>
          </cell>
          <cell r="D486" t="str">
            <v/>
          </cell>
          <cell r="E486" t="str">
            <v/>
          </cell>
          <cell r="F486">
            <v>1</v>
          </cell>
          <cell r="G486">
            <v>1</v>
          </cell>
          <cell r="H486">
            <v>1</v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C487" t="str">
            <v/>
          </cell>
          <cell r="D487" t="str">
            <v/>
          </cell>
          <cell r="E487" t="str">
            <v/>
          </cell>
          <cell r="F487">
            <v>1</v>
          </cell>
          <cell r="G487">
            <v>1</v>
          </cell>
          <cell r="H487">
            <v>1</v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C488" t="str">
            <v/>
          </cell>
          <cell r="D488" t="str">
            <v/>
          </cell>
          <cell r="E488" t="str">
            <v/>
          </cell>
          <cell r="F488">
            <v>1</v>
          </cell>
          <cell r="G488">
            <v>1</v>
          </cell>
          <cell r="H488">
            <v>1</v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C489" t="str">
            <v/>
          </cell>
          <cell r="D489" t="str">
            <v/>
          </cell>
          <cell r="E489" t="str">
            <v/>
          </cell>
          <cell r="F489">
            <v>1</v>
          </cell>
          <cell r="G489">
            <v>1</v>
          </cell>
          <cell r="H489">
            <v>1</v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C490" t="str">
            <v/>
          </cell>
          <cell r="D490" t="str">
            <v/>
          </cell>
          <cell r="E490" t="str">
            <v/>
          </cell>
          <cell r="F490">
            <v>1</v>
          </cell>
          <cell r="G490">
            <v>1</v>
          </cell>
          <cell r="H490">
            <v>1</v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C491" t="str">
            <v/>
          </cell>
          <cell r="D491" t="str">
            <v/>
          </cell>
          <cell r="E491" t="str">
            <v/>
          </cell>
          <cell r="F491">
            <v>1</v>
          </cell>
          <cell r="G491">
            <v>1</v>
          </cell>
          <cell r="H491">
            <v>1</v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C492" t="str">
            <v/>
          </cell>
          <cell r="D492" t="str">
            <v/>
          </cell>
          <cell r="E492" t="str">
            <v/>
          </cell>
          <cell r="F492">
            <v>1</v>
          </cell>
          <cell r="G492">
            <v>1</v>
          </cell>
          <cell r="H492">
            <v>1</v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C493" t="str">
            <v/>
          </cell>
          <cell r="D493" t="str">
            <v/>
          </cell>
          <cell r="E493" t="str">
            <v/>
          </cell>
          <cell r="F493">
            <v>1</v>
          </cell>
          <cell r="G493">
            <v>1</v>
          </cell>
          <cell r="H493">
            <v>1</v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C494" t="str">
            <v/>
          </cell>
          <cell r="D494" t="str">
            <v/>
          </cell>
          <cell r="E494" t="str">
            <v/>
          </cell>
          <cell r="F494">
            <v>1</v>
          </cell>
          <cell r="G494">
            <v>1</v>
          </cell>
          <cell r="H494">
            <v>1</v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C495" t="str">
            <v/>
          </cell>
          <cell r="D495" t="str">
            <v/>
          </cell>
          <cell r="E495" t="str">
            <v/>
          </cell>
          <cell r="F495">
            <v>1</v>
          </cell>
          <cell r="G495">
            <v>1</v>
          </cell>
          <cell r="H495">
            <v>1</v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C496" t="str">
            <v/>
          </cell>
          <cell r="D496" t="str">
            <v/>
          </cell>
          <cell r="E496" t="str">
            <v/>
          </cell>
          <cell r="F496">
            <v>1</v>
          </cell>
          <cell r="G496">
            <v>1</v>
          </cell>
          <cell r="H496">
            <v>1</v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C497" t="str">
            <v/>
          </cell>
          <cell r="D497" t="str">
            <v/>
          </cell>
          <cell r="E497" t="str">
            <v/>
          </cell>
          <cell r="F497">
            <v>1</v>
          </cell>
          <cell r="G497">
            <v>1</v>
          </cell>
          <cell r="H497">
            <v>1</v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C498" t="str">
            <v/>
          </cell>
          <cell r="D498" t="str">
            <v/>
          </cell>
          <cell r="E498" t="str">
            <v/>
          </cell>
          <cell r="F498">
            <v>1</v>
          </cell>
          <cell r="G498">
            <v>1</v>
          </cell>
          <cell r="H498">
            <v>1</v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C499" t="str">
            <v/>
          </cell>
          <cell r="D499" t="str">
            <v/>
          </cell>
          <cell r="E499" t="str">
            <v/>
          </cell>
          <cell r="F499">
            <v>1</v>
          </cell>
          <cell r="G499">
            <v>1</v>
          </cell>
          <cell r="H499">
            <v>1</v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C500" t="str">
            <v/>
          </cell>
          <cell r="D500" t="str">
            <v/>
          </cell>
          <cell r="E500" t="str">
            <v/>
          </cell>
          <cell r="F500">
            <v>1</v>
          </cell>
          <cell r="G500">
            <v>1</v>
          </cell>
          <cell r="H500">
            <v>1</v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  <row r="501">
          <cell r="C501" t="str">
            <v/>
          </cell>
          <cell r="D501" t="str">
            <v/>
          </cell>
          <cell r="E501" t="str">
            <v/>
          </cell>
          <cell r="F501">
            <v>1</v>
          </cell>
          <cell r="G501">
            <v>1</v>
          </cell>
          <cell r="H501">
            <v>1</v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</row>
        <row r="502">
          <cell r="C502" t="str">
            <v/>
          </cell>
          <cell r="D502" t="str">
            <v/>
          </cell>
          <cell r="E502" t="str">
            <v/>
          </cell>
          <cell r="F502">
            <v>1</v>
          </cell>
          <cell r="G502">
            <v>1</v>
          </cell>
          <cell r="H502">
            <v>1</v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</row>
        <row r="503">
          <cell r="C503" t="str">
            <v/>
          </cell>
          <cell r="D503" t="str">
            <v/>
          </cell>
          <cell r="E503" t="str">
            <v/>
          </cell>
          <cell r="F503">
            <v>1</v>
          </cell>
          <cell r="G503">
            <v>1</v>
          </cell>
          <cell r="H503">
            <v>1</v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A10" workbookViewId="0">
      <selection activeCell="W33" sqref="W33"/>
    </sheetView>
  </sheetViews>
  <sheetFormatPr defaultColWidth="6.625" defaultRowHeight="11.25" x14ac:dyDescent="0.15"/>
  <cols>
    <col min="1" max="1" width="6.625" style="3"/>
    <col min="2" max="2" width="10.375" style="3" bestFit="1" customWidth="1"/>
    <col min="3" max="23" width="6.625" style="3"/>
    <col min="24" max="24" width="6.625" style="2"/>
    <col min="25" max="31" width="6.625" style="3"/>
    <col min="32" max="32" width="6.625" style="1"/>
    <col min="33" max="38" width="6.625" style="3"/>
    <col min="39" max="39" width="6.625" style="1"/>
    <col min="40" max="16384" width="6.625" style="3"/>
  </cols>
  <sheetData>
    <row r="1" spans="2:45" x14ac:dyDescent="0.15">
      <c r="AA1" s="3">
        <v>1</v>
      </c>
      <c r="AB1" s="3">
        <v>0.8</v>
      </c>
      <c r="AC1" s="3">
        <v>0.6</v>
      </c>
      <c r="AD1" s="3">
        <v>0.4</v>
      </c>
      <c r="AE1" s="3">
        <v>0.2</v>
      </c>
    </row>
    <row r="2" spans="2:45" x14ac:dyDescent="0.15">
      <c r="D2" s="57" t="s">
        <v>17</v>
      </c>
      <c r="E2" s="57"/>
      <c r="F2" s="57"/>
      <c r="G2" s="57"/>
      <c r="H2" s="57"/>
      <c r="K2" s="57" t="s">
        <v>18</v>
      </c>
      <c r="L2" s="57"/>
      <c r="M2" s="57"/>
      <c r="N2" s="57"/>
      <c r="O2" s="57"/>
      <c r="R2" s="57" t="s">
        <v>19</v>
      </c>
      <c r="S2" s="57"/>
      <c r="T2" s="57"/>
      <c r="U2" s="57"/>
      <c r="V2" s="57"/>
      <c r="AA2" s="57" t="s">
        <v>7</v>
      </c>
      <c r="AB2" s="57"/>
      <c r="AC2" s="57"/>
      <c r="AD2" s="57"/>
      <c r="AE2" s="57"/>
      <c r="AH2" s="57" t="s">
        <v>8</v>
      </c>
      <c r="AI2" s="57"/>
      <c r="AJ2" s="57"/>
      <c r="AK2" s="57"/>
      <c r="AL2" s="57"/>
      <c r="AO2" s="57" t="s">
        <v>9</v>
      </c>
      <c r="AP2" s="57"/>
      <c r="AQ2" s="57"/>
      <c r="AR2" s="57"/>
      <c r="AS2" s="57"/>
    </row>
    <row r="3" spans="2:45" x14ac:dyDescent="0.15">
      <c r="B3" s="3" t="str">
        <f>[1]节奏总纲!N3</f>
        <v>对应玩家等级</v>
      </c>
      <c r="C3" s="3" t="s">
        <v>20</v>
      </c>
      <c r="D3" s="3" t="s">
        <v>0</v>
      </c>
      <c r="E3" s="3" t="s">
        <v>1</v>
      </c>
      <c r="F3" s="3" t="s">
        <v>2</v>
      </c>
      <c r="G3" s="3" t="s">
        <v>3</v>
      </c>
      <c r="H3" s="3" t="s">
        <v>4</v>
      </c>
      <c r="J3" s="3" t="s">
        <v>20</v>
      </c>
      <c r="K3" s="3" t="s">
        <v>0</v>
      </c>
      <c r="L3" s="3" t="s">
        <v>1</v>
      </c>
      <c r="M3" s="3" t="s">
        <v>5</v>
      </c>
      <c r="N3" s="3" t="s">
        <v>3</v>
      </c>
      <c r="O3" s="3" t="s">
        <v>4</v>
      </c>
      <c r="Q3" s="3" t="s">
        <v>6</v>
      </c>
      <c r="R3" s="3" t="s">
        <v>0</v>
      </c>
      <c r="S3" s="3" t="s">
        <v>1</v>
      </c>
      <c r="T3" s="3" t="s">
        <v>2</v>
      </c>
      <c r="U3" s="3" t="s">
        <v>3</v>
      </c>
      <c r="V3" s="3" t="s">
        <v>4</v>
      </c>
      <c r="Z3" s="3" t="s">
        <v>10</v>
      </c>
      <c r="AA3" s="3" t="s">
        <v>0</v>
      </c>
      <c r="AB3" s="3" t="s">
        <v>11</v>
      </c>
      <c r="AC3" s="3" t="s">
        <v>2</v>
      </c>
      <c r="AD3" s="3" t="s">
        <v>12</v>
      </c>
      <c r="AE3" s="3" t="s">
        <v>4</v>
      </c>
      <c r="AG3" s="3" t="s">
        <v>10</v>
      </c>
      <c r="AH3" s="3" t="s">
        <v>0</v>
      </c>
      <c r="AI3" s="3" t="s">
        <v>1</v>
      </c>
      <c r="AJ3" s="3" t="s">
        <v>13</v>
      </c>
      <c r="AK3" s="3" t="s">
        <v>14</v>
      </c>
      <c r="AL3" s="3" t="s">
        <v>4</v>
      </c>
      <c r="AN3" s="3" t="s">
        <v>15</v>
      </c>
      <c r="AO3" s="3" t="s">
        <v>0</v>
      </c>
      <c r="AP3" s="3" t="s">
        <v>1</v>
      </c>
      <c r="AQ3" s="3" t="s">
        <v>2</v>
      </c>
      <c r="AR3" s="3" t="s">
        <v>12</v>
      </c>
      <c r="AS3" s="3" t="s">
        <v>16</v>
      </c>
    </row>
    <row r="4" spans="2:45" x14ac:dyDescent="0.15">
      <c r="B4" s="3">
        <f>[1]节奏总纲!N4</f>
        <v>2</v>
      </c>
      <c r="C4" s="3">
        <v>1</v>
      </c>
      <c r="D4" s="3">
        <f>[1]节奏总纲!P4</f>
        <v>7.1773462536293131E-2</v>
      </c>
      <c r="E4" s="3">
        <f>[1]节奏总纲!Q4</f>
        <v>5.9787294292732177E-2</v>
      </c>
      <c r="F4" s="3">
        <f>[1]节奏总纲!R4</f>
        <v>4.677476553490223E-2</v>
      </c>
      <c r="G4" s="3">
        <f>[1]节奏总纲!S4</f>
        <v>3.2585151991477081E-2</v>
      </c>
      <c r="H4" s="3">
        <f>[1]节奏总纲!T4</f>
        <v>1.7039020006115988E-2</v>
      </c>
      <c r="J4" s="3">
        <v>1</v>
      </c>
      <c r="K4" s="3">
        <f>[1]节奏总纲!W4</f>
        <v>7.1773462536293131E-2</v>
      </c>
      <c r="L4" s="3">
        <f>[1]节奏总纲!X4</f>
        <v>5.9787294292732177E-2</v>
      </c>
      <c r="M4" s="3">
        <f>[1]节奏总纲!Y4</f>
        <v>4.677476553490223E-2</v>
      </c>
      <c r="N4" s="3">
        <f>[1]节奏总纲!Z4</f>
        <v>3.2585151991477081E-2</v>
      </c>
      <c r="O4" s="3">
        <f>[1]节奏总纲!AA4</f>
        <v>1.7039020006115988E-2</v>
      </c>
      <c r="Q4" s="3">
        <v>1</v>
      </c>
      <c r="R4" s="3">
        <f>[1]节奏总纲!AD4</f>
        <v>10</v>
      </c>
      <c r="S4" s="3">
        <f>[1]节奏总纲!AE4</f>
        <v>11.148446722089302</v>
      </c>
      <c r="T4" s="3">
        <f>[1]节奏总纲!AF4</f>
        <v>12.761737853656415</v>
      </c>
      <c r="U4" s="3">
        <f>[1]节奏总纲!AG4</f>
        <v>15.452231935206081</v>
      </c>
      <c r="V4" s="3">
        <f>[1]节奏总纲!AH4</f>
        <v>21.291911942729964</v>
      </c>
      <c r="Z4" s="3">
        <v>1</v>
      </c>
      <c r="AA4" s="3">
        <f>[1]节奏总纲!AM4</f>
        <v>7.4349177498517554E-3</v>
      </c>
      <c r="AB4" s="3">
        <f>[1]节奏总纲!AN4</f>
        <v>5.947934199881405E-3</v>
      </c>
      <c r="AC4" s="3">
        <f>[1]节奏总纲!AO4</f>
        <v>4.4609506499110529E-3</v>
      </c>
      <c r="AD4" s="3">
        <f>[1]节奏总纲!AP4</f>
        <v>2.9739670999407025E-3</v>
      </c>
      <c r="AE4" s="3">
        <f>[1]节奏总纲!AQ4</f>
        <v>1.4869835499703513E-3</v>
      </c>
      <c r="AG4" s="3">
        <v>1</v>
      </c>
      <c r="AH4" s="3">
        <f>[1]节奏总纲!AT4</f>
        <v>7.4349177498517554E-3</v>
      </c>
      <c r="AI4" s="3">
        <f>[1]节奏总纲!AU4</f>
        <v>5.947934199881405E-3</v>
      </c>
      <c r="AJ4" s="3">
        <f>[1]节奏总纲!AV4</f>
        <v>4.4609506499110529E-3</v>
      </c>
      <c r="AK4" s="3">
        <f>[1]节奏总纲!AW4</f>
        <v>2.9739670999407025E-3</v>
      </c>
      <c r="AL4" s="3">
        <f>[1]节奏总纲!AX4</f>
        <v>1.4869835499703513E-3</v>
      </c>
      <c r="AM4" s="3"/>
      <c r="AN4" s="3">
        <v>1</v>
      </c>
      <c r="AO4" s="3">
        <f>[1]节奏总纲!BA4</f>
        <v>11.296493250964016</v>
      </c>
      <c r="AP4" s="3">
        <f>[1]节奏总纲!BB4</f>
        <v>12.361596792946616</v>
      </c>
      <c r="AQ4" s="3">
        <f>[1]节奏总纲!BC4</f>
        <v>13.798091195443488</v>
      </c>
      <c r="AR4" s="3">
        <f>[1]节奏总纲!BD4</f>
        <v>15.911635365458322</v>
      </c>
      <c r="AS4" s="3">
        <f>[1]节奏总纲!BE4</f>
        <v>19.707330185578734</v>
      </c>
    </row>
    <row r="5" spans="2:45" x14ac:dyDescent="0.15">
      <c r="B5" s="3">
        <f>[1]节奏总纲!N5</f>
        <v>4</v>
      </c>
      <c r="C5" s="3">
        <v>2</v>
      </c>
      <c r="D5" s="3">
        <f>[1]节奏总纲!P5</f>
        <v>0.1486983549970351</v>
      </c>
      <c r="E5" s="3">
        <f>[1]节奏总纲!Q5</f>
        <v>0.12505531655250651</v>
      </c>
      <c r="F5" s="3">
        <f>[1]节奏总纲!R5</f>
        <v>9.883979656652922E-2</v>
      </c>
      <c r="G5" s="3">
        <f>[1]节奏总纲!S5</f>
        <v>6.9828747506607683E-2</v>
      </c>
      <c r="H5" s="3">
        <f>[1]节奏总纲!T5</f>
        <v>3.7085369736260552E-2</v>
      </c>
      <c r="J5" s="3">
        <v>2</v>
      </c>
      <c r="K5" s="3">
        <f>[1]节奏总纲!W5</f>
        <v>7.6924892460741967E-2</v>
      </c>
      <c r="L5" s="3">
        <f>[1]节奏总纲!X5</f>
        <v>6.5268022259774336E-2</v>
      </c>
      <c r="M5" s="3">
        <f>[1]节奏总纲!Y5</f>
        <v>5.206503103162699E-2</v>
      </c>
      <c r="N5" s="3">
        <f>[1]节奏总纲!Z5</f>
        <v>3.7243595515130602E-2</v>
      </c>
      <c r="O5" s="3">
        <f>[1]节奏总纲!AA5</f>
        <v>2.0046349730144564E-2</v>
      </c>
      <c r="Q5" s="3">
        <v>2</v>
      </c>
      <c r="R5" s="3">
        <f>[1]节奏总纲!AD5</f>
        <v>15.845161563010114</v>
      </c>
      <c r="S5" s="3">
        <f>[1]节奏总纲!AE5</f>
        <v>17.271997130667014</v>
      </c>
      <c r="T5" s="3">
        <f>[1]节奏总纲!AF5</f>
        <v>19.263096801323076</v>
      </c>
      <c r="U5" s="3">
        <f>[1]节奏总纲!AG5</f>
        <v>22.536681597650272</v>
      </c>
      <c r="V5" s="3">
        <f>[1]节奏总纲!AH5</f>
        <v>29.386000042029625</v>
      </c>
      <c r="Z5" s="3">
        <v>2</v>
      </c>
      <c r="AA5" s="3">
        <f>[1]节奏总纲!AM5</f>
        <v>2.3963093307967063E-2</v>
      </c>
      <c r="AB5" s="3">
        <f>[1]节奏总纲!AN5</f>
        <v>1.9170474646373652E-2</v>
      </c>
      <c r="AC5" s="3">
        <f>[1]节奏总纲!AO5</f>
        <v>1.4377855984780237E-2</v>
      </c>
      <c r="AD5" s="3">
        <f>[1]节奏总纲!AP5</f>
        <v>9.5852373231868262E-3</v>
      </c>
      <c r="AE5" s="3">
        <f>[1]节奏总纲!AQ5</f>
        <v>4.7926186615934131E-3</v>
      </c>
      <c r="AG5" s="3">
        <v>2</v>
      </c>
      <c r="AH5" s="3">
        <f>[1]节奏总纲!AT5</f>
        <v>1.6528175558115307E-2</v>
      </c>
      <c r="AI5" s="3">
        <f>[1]节奏总纲!AU5</f>
        <v>1.3222540446492247E-2</v>
      </c>
      <c r="AJ5" s="3">
        <f>[1]节奏总纲!AV5</f>
        <v>9.9169053348691846E-3</v>
      </c>
      <c r="AK5" s="3">
        <f>[1]节奏总纲!AW5</f>
        <v>6.6112702232461237E-3</v>
      </c>
      <c r="AL5" s="3">
        <f>[1]节奏总纲!AX5</f>
        <v>3.3056351116230618E-3</v>
      </c>
      <c r="AM5" s="3"/>
      <c r="AN5" s="3">
        <v>2</v>
      </c>
      <c r="AO5" s="3">
        <f>[1]节奏总纲!BA5</f>
        <v>14.729965238833779</v>
      </c>
      <c r="AP5" s="3">
        <f>[1]节奏总纲!BB5</f>
        <v>15.911635365458322</v>
      </c>
      <c r="AQ5" s="3">
        <f>[1]节奏总纲!BC5</f>
        <v>17.448850811924295</v>
      </c>
      <c r="AR5" s="3">
        <f>[1]节奏总纲!BD5</f>
        <v>19.707330185578734</v>
      </c>
      <c r="AS5" s="3">
        <f>[1]节奏总纲!BE5</f>
        <v>23.710496742673982</v>
      </c>
    </row>
    <row r="6" spans="2:45" x14ac:dyDescent="0.15">
      <c r="B6" s="3">
        <f>[1]节奏总纲!N6</f>
        <v>6</v>
      </c>
      <c r="C6" s="3">
        <v>3</v>
      </c>
      <c r="D6" s="3">
        <f>[1]节奏总纲!P6</f>
        <v>0.23114441334491631</v>
      </c>
      <c r="E6" s="3">
        <f>[1]节奏总纲!Q6</f>
        <v>0.19582554698581309</v>
      </c>
      <c r="F6" s="3">
        <f>[1]节奏总纲!R6</f>
        <v>0.15616116565582547</v>
      </c>
      <c r="G6" s="3">
        <f>[1]节奏总纲!S6</f>
        <v>0.11120357726023924</v>
      </c>
      <c r="H6" s="3">
        <f>[1]节奏总纲!T6</f>
        <v>5.9380999788309005E-2</v>
      </c>
      <c r="J6" s="3">
        <v>3</v>
      </c>
      <c r="K6" s="3">
        <f>[1]节奏总纲!W6</f>
        <v>8.2446058347881213E-2</v>
      </c>
      <c r="L6" s="3">
        <f>[1]节奏总纲!X6</f>
        <v>7.0770230433306575E-2</v>
      </c>
      <c r="M6" s="3">
        <f>[1]节奏总纲!Y6</f>
        <v>5.7321369089296248E-2</v>
      </c>
      <c r="N6" s="3">
        <f>[1]节奏总纲!Z6</f>
        <v>4.1374829753631562E-2</v>
      </c>
      <c r="O6" s="3">
        <f>[1]节奏总纲!AA6</f>
        <v>2.2295630052048453E-2</v>
      </c>
      <c r="Q6" s="3">
        <v>3</v>
      </c>
      <c r="R6" s="3">
        <f>[1]节奏总纲!AD6</f>
        <v>20</v>
      </c>
      <c r="S6" s="3">
        <f>[1]节奏总纲!AE6</f>
        <v>21.543844702365945</v>
      </c>
      <c r="T6" s="3">
        <f>[1]节奏总纲!AF6</f>
        <v>23.734615677065324</v>
      </c>
      <c r="U6" s="3">
        <f>[1]节奏总纲!AG6</f>
        <v>27.324610510337703</v>
      </c>
      <c r="V6" s="3">
        <f>[1]节奏总纲!AH6</f>
        <v>34.517938607173015</v>
      </c>
      <c r="Z6" s="3">
        <v>3</v>
      </c>
      <c r="AA6" s="3">
        <f>[1]节奏总纲!AM6</f>
        <v>5.1571656651039799E-2</v>
      </c>
      <c r="AB6" s="3">
        <f>[1]节奏总纲!AN6</f>
        <v>4.1257325320831845E-2</v>
      </c>
      <c r="AC6" s="3">
        <f>[1]节奏总纲!AO6</f>
        <v>3.0942993990623877E-2</v>
      </c>
      <c r="AD6" s="3">
        <f>[1]节奏总纲!AP6</f>
        <v>2.0628662660415922E-2</v>
      </c>
      <c r="AE6" s="3">
        <f>[1]节奏总纲!AQ6</f>
        <v>1.0314331330207961E-2</v>
      </c>
      <c r="AG6" s="3">
        <v>3</v>
      </c>
      <c r="AH6" s="3">
        <f>[1]节奏总纲!AT6</f>
        <v>2.7608563343072736E-2</v>
      </c>
      <c r="AI6" s="3">
        <f>[1]节奏总纲!AU6</f>
        <v>2.2086850674458192E-2</v>
      </c>
      <c r="AJ6" s="3">
        <f>[1]节奏总纲!AV6</f>
        <v>1.6565138005843638E-2</v>
      </c>
      <c r="AK6" s="3">
        <f>[1]节奏总纲!AW6</f>
        <v>1.1043425337229096E-2</v>
      </c>
      <c r="AL6" s="3">
        <f>[1]节奏总纲!AX6</f>
        <v>5.5217126686145481E-3</v>
      </c>
      <c r="AM6" s="3"/>
      <c r="AN6" s="3">
        <v>3</v>
      </c>
      <c r="AO6" s="3">
        <f>[1]节奏总纲!BA6</f>
        <v>16.888397947066121</v>
      </c>
      <c r="AP6" s="3">
        <f>[1]节奏总纲!BB6</f>
        <v>18.108391417375849</v>
      </c>
      <c r="AQ6" s="3">
        <f>[1]节奏总纲!BC6</f>
        <v>19.707330185578734</v>
      </c>
      <c r="AR6" s="3">
        <f>[1]节奏总纲!BD6</f>
        <v>22.041972908628715</v>
      </c>
      <c r="AS6" s="3">
        <f>[1]节奏总纲!BE6</f>
        <v>26.127796402772656</v>
      </c>
    </row>
    <row r="7" spans="2:45" x14ac:dyDescent="0.15">
      <c r="B7" s="3">
        <f>[1]节奏总纲!N7</f>
        <v>8</v>
      </c>
      <c r="C7" s="3">
        <v>4</v>
      </c>
      <c r="D7" s="3">
        <f>[1]节奏总纲!P7</f>
        <v>0.3195079107728942</v>
      </c>
      <c r="E7" s="3">
        <f>[1]节奏总纲!Q7</f>
        <v>0.2719651336498875</v>
      </c>
      <c r="F7" s="3">
        <f>[1]节奏总纲!R7</f>
        <v>0.21816000147573214</v>
      </c>
      <c r="G7" s="3">
        <f>[1]节奏总纲!S7</f>
        <v>0.15607961441255883</v>
      </c>
      <c r="H7" s="3">
        <f>[1]节奏总纲!T7</f>
        <v>8.4062531324348461E-2</v>
      </c>
      <c r="J7" s="3">
        <v>4</v>
      </c>
      <c r="K7" s="3">
        <f>[1]节奏总纲!W7</f>
        <v>8.8363497427977888E-2</v>
      </c>
      <c r="L7" s="3">
        <f>[1]节奏总纲!X7</f>
        <v>7.6139586664074416E-2</v>
      </c>
      <c r="M7" s="3">
        <f>[1]节奏总纲!Y7</f>
        <v>6.1998835819906672E-2</v>
      </c>
      <c r="N7" s="3">
        <f>[1]节奏总纲!Z7</f>
        <v>4.4876037152319581E-2</v>
      </c>
      <c r="O7" s="3">
        <f>[1]节奏总纲!AA7</f>
        <v>2.4681531536039455E-2</v>
      </c>
      <c r="Q7" s="3">
        <v>4</v>
      </c>
      <c r="R7" s="3">
        <f>[1]节奏总纲!AD7</f>
        <v>23.213386604241784</v>
      </c>
      <c r="S7" s="3">
        <f>[1]节奏总纲!AE7</f>
        <v>24.836966034810484</v>
      </c>
      <c r="T7" s="3">
        <f>[1]节奏总纲!AF7</f>
        <v>27.155717181399513</v>
      </c>
      <c r="U7" s="3">
        <f>[1]节奏总纲!AG7</f>
        <v>30.831257561377125</v>
      </c>
      <c r="V7" s="3">
        <f>[1]节奏总纲!AH7</f>
        <v>38.431365705145346</v>
      </c>
      <c r="Z7" s="3">
        <v>4</v>
      </c>
      <c r="AA7" s="3">
        <f>[1]节奏总纲!AM7</f>
        <v>9.2637640824031031E-2</v>
      </c>
      <c r="AB7" s="3">
        <f>[1]节奏总纲!AN7</f>
        <v>7.4110112659224833E-2</v>
      </c>
      <c r="AC7" s="3">
        <f>[1]节奏总纲!AO7</f>
        <v>5.5582584494418615E-2</v>
      </c>
      <c r="AD7" s="3">
        <f>[1]节奏总纲!AP7</f>
        <v>3.7055056329612417E-2</v>
      </c>
      <c r="AE7" s="3">
        <f>[1]节奏总纲!AQ7</f>
        <v>1.8527528164806208E-2</v>
      </c>
      <c r="AG7" s="3">
        <v>4</v>
      </c>
      <c r="AH7" s="3">
        <f>[1]节奏总纲!AT7</f>
        <v>4.1065984172991232E-2</v>
      </c>
      <c r="AI7" s="3">
        <f>[1]节奏总纲!AU7</f>
        <v>3.2852787338392989E-2</v>
      </c>
      <c r="AJ7" s="3">
        <f>[1]节奏总纲!AV7</f>
        <v>2.4639590503794738E-2</v>
      </c>
      <c r="AK7" s="3">
        <f>[1]节奏总纲!AW7</f>
        <v>1.6426393669196494E-2</v>
      </c>
      <c r="AL7" s="3">
        <f>[1]节奏总纲!AX7</f>
        <v>8.2131968345982471E-3</v>
      </c>
      <c r="AM7" s="3"/>
      <c r="AN7" s="3">
        <v>4</v>
      </c>
      <c r="AO7" s="3">
        <f>[1]节奏总纲!BA7</f>
        <v>18.453550676044042</v>
      </c>
      <c r="AP7" s="3">
        <f>[1]节奏总纲!BB7</f>
        <v>19.707330185578734</v>
      </c>
      <c r="AQ7" s="3">
        <f>[1]节奏总纲!BC7</f>
        <v>21.34613466141565</v>
      </c>
      <c r="AR7" s="3">
        <f>[1]节奏总纲!BD7</f>
        <v>23.710496742673982</v>
      </c>
      <c r="AS7" s="3">
        <f>[1]节奏总纲!BE7</f>
        <v>27.863030247590562</v>
      </c>
    </row>
    <row r="8" spans="2:45" x14ac:dyDescent="0.15">
      <c r="B8" s="3">
        <f>[1]节奏总纲!N8</f>
        <v>10</v>
      </c>
      <c r="C8" s="3">
        <v>5</v>
      </c>
      <c r="D8" s="3">
        <f>[1]节奏总纲!P8</f>
        <v>0.41421356237309515</v>
      </c>
      <c r="E8" s="3">
        <f>[1]节奏总纲!Q8</f>
        <v>0.35241289886702937</v>
      </c>
      <c r="F8" s="3">
        <f>[1]节奏总纲!R8</f>
        <v>0.28315639123824782</v>
      </c>
      <c r="G8" s="3">
        <f>[1]节奏总纲!S8</f>
        <v>0.20296464556281663</v>
      </c>
      <c r="H8" s="3">
        <f>[1]节奏总纲!T8</f>
        <v>0.10951806589144637</v>
      </c>
      <c r="J8" s="3">
        <v>5</v>
      </c>
      <c r="K8" s="3">
        <f>[1]节奏总纲!W8</f>
        <v>9.4705651600200946E-2</v>
      </c>
      <c r="L8" s="3">
        <f>[1]节奏总纲!X8</f>
        <v>8.0447765217141864E-2</v>
      </c>
      <c r="M8" s="3">
        <f>[1]节奏总纲!Y8</f>
        <v>6.4996389762515677E-2</v>
      </c>
      <c r="N8" s="3">
        <f>[1]节奏总纲!Z8</f>
        <v>4.68850311502578E-2</v>
      </c>
      <c r="O8" s="3">
        <f>[1]节奏总纲!AA8</f>
        <v>2.5455534567097912E-2</v>
      </c>
      <c r="Q8" s="3">
        <v>5</v>
      </c>
      <c r="R8" s="3">
        <f>[1]节奏总纲!AD8</f>
        <v>25.845161563010112</v>
      </c>
      <c r="S8" s="3">
        <f>[1]节奏总纲!AE8</f>
        <v>27.525245270311611</v>
      </c>
      <c r="T8" s="3">
        <f>[1]节奏总纲!AF8</f>
        <v>29.892344464157688</v>
      </c>
      <c r="U8" s="3">
        <f>[1]节奏总纲!AG8</f>
        <v>33.672145166817529</v>
      </c>
      <c r="V8" s="3">
        <f>[1]节奏总纲!AH8</f>
        <v>41.359260538726978</v>
      </c>
      <c r="Z8" s="3">
        <v>5</v>
      </c>
      <c r="AA8" s="3">
        <f>[1]节奏总纲!AM8</f>
        <v>0.15</v>
      </c>
      <c r="AB8" s="3">
        <f>[1]节奏总纲!AN8</f>
        <v>0.12</v>
      </c>
      <c r="AC8" s="3">
        <f>[1]节奏总纲!AO8</f>
        <v>0.09</v>
      </c>
      <c r="AD8" s="3">
        <f>[1]节奏总纲!AP8</f>
        <v>0.06</v>
      </c>
      <c r="AE8" s="3">
        <f>[1]节奏总纲!AQ8</f>
        <v>0.03</v>
      </c>
      <c r="AG8" s="3">
        <v>5</v>
      </c>
      <c r="AH8" s="3">
        <f>[1]节奏总纲!AT8</f>
        <v>5.7362359175968963E-2</v>
      </c>
      <c r="AI8" s="3">
        <f>[1]节奏总纲!AU8</f>
        <v>4.5889887340775162E-2</v>
      </c>
      <c r="AJ8" s="3">
        <f>[1]节奏总纲!AV8</f>
        <v>3.4417415505581382E-2</v>
      </c>
      <c r="AK8" s="3">
        <f>[1]节奏总纲!AW8</f>
        <v>2.2944943670387581E-2</v>
      </c>
      <c r="AL8" s="3">
        <f>[1]节奏总纲!AX8</f>
        <v>1.1472471835193791E-2</v>
      </c>
      <c r="AM8" s="3"/>
      <c r="AN8" s="3">
        <v>5</v>
      </c>
      <c r="AO8" s="3">
        <f>[1]节奏总纲!BA8</f>
        <v>19.707330185578734</v>
      </c>
      <c r="AP8" s="3">
        <f>[1]节奏总纲!BB8</f>
        <v>20.993539484876777</v>
      </c>
      <c r="AQ8" s="3">
        <f>[1]节奏总纲!BC8</f>
        <v>22.639743033177162</v>
      </c>
      <c r="AR8" s="3">
        <f>[1]节奏总纲!BD8</f>
        <v>25.044229735272328</v>
      </c>
      <c r="AS8" s="3">
        <f>[1]节奏总纲!BE8</f>
        <v>29.216428548527322</v>
      </c>
    </row>
    <row r="9" spans="2:45" x14ac:dyDescent="0.15">
      <c r="B9" s="3">
        <f>[1]节奏总纲!N9</f>
        <v>12</v>
      </c>
      <c r="C9" s="3">
        <v>6</v>
      </c>
      <c r="D9" s="3">
        <f>[1]节奏总纲!P9</f>
        <v>0.51571656651039799</v>
      </c>
      <c r="E9" s="3">
        <f>[1]节奏总纲!Q9</f>
        <v>0.43939051466685908</v>
      </c>
      <c r="F9" s="3">
        <f>[1]节奏总纲!R9</f>
        <v>0.35336899137292471</v>
      </c>
      <c r="G9" s="3">
        <f>[1]节奏总纲!S9</f>
        <v>0.25440298225957936</v>
      </c>
      <c r="H9" s="3">
        <f>[1]节奏总纲!T9</f>
        <v>0.13836675479473978</v>
      </c>
      <c r="J9" s="3">
        <v>6</v>
      </c>
      <c r="K9" s="3">
        <f>[1]节奏总纲!W9</f>
        <v>0.10150300413730284</v>
      </c>
      <c r="L9" s="3">
        <f>[1]节奏总纲!X9</f>
        <v>8.6977615799829711E-2</v>
      </c>
      <c r="M9" s="3">
        <f>[1]节奏总纲!Y9</f>
        <v>7.0212600134676895E-2</v>
      </c>
      <c r="N9" s="3">
        <f>[1]节奏总纲!Z9</f>
        <v>5.1438336696762732E-2</v>
      </c>
      <c r="O9" s="3">
        <f>[1]节奏总纲!AA9</f>
        <v>2.884868890329341E-2</v>
      </c>
      <c r="Q9" s="3">
        <v>6</v>
      </c>
      <c r="R9" s="3">
        <f>[1]节奏总纲!AD9</f>
        <v>28.071211008105138</v>
      </c>
      <c r="S9" s="3">
        <f>[1]节奏总纲!AE9</f>
        <v>29.78183527117605</v>
      </c>
      <c r="T9" s="3">
        <f>[1]节奏总纲!AF9</f>
        <v>32.202183458664891</v>
      </c>
      <c r="U9" s="3">
        <f>[1]节奏总纲!AG9</f>
        <v>36.067019846099676</v>
      </c>
      <c r="V9" s="3">
        <f>[1]节奏总纲!AH9</f>
        <v>43.870275262019007</v>
      </c>
      <c r="Z9" s="3">
        <v>6</v>
      </c>
      <c r="AA9" s="3">
        <f>[1]节奏总纲!AM9</f>
        <v>0.22055744069899194</v>
      </c>
      <c r="AB9" s="3">
        <f>[1]节奏总纲!AN9</f>
        <v>0.17644595255919357</v>
      </c>
      <c r="AC9" s="3">
        <f>[1]节奏总纲!AO9</f>
        <v>0.13233446441939517</v>
      </c>
      <c r="AD9" s="3">
        <f>[1]节奏总纲!AP9</f>
        <v>8.8222976279596785E-2</v>
      </c>
      <c r="AE9" s="3">
        <f>[1]节奏总纲!AQ9</f>
        <v>4.4111488139798392E-2</v>
      </c>
      <c r="AG9" s="3">
        <v>6</v>
      </c>
      <c r="AH9" s="3">
        <f>[1]节奏总纲!AT9</f>
        <v>7.0557440698991947E-2</v>
      </c>
      <c r="AI9" s="3">
        <f>[1]节奏总纲!AU9</f>
        <v>5.6445952559193574E-2</v>
      </c>
      <c r="AJ9" s="3">
        <f>[1]节奏总纲!AV9</f>
        <v>4.2334464419395174E-2</v>
      </c>
      <c r="AK9" s="3">
        <f>[1]节奏总纲!AW9</f>
        <v>2.8222976279596787E-2</v>
      </c>
      <c r="AL9" s="3">
        <f>[1]节奏总纲!AX9</f>
        <v>1.4111488139798394E-2</v>
      </c>
      <c r="AM9" s="3"/>
      <c r="AN9" s="3">
        <v>6</v>
      </c>
      <c r="AO9" s="3">
        <f>[1]节奏总纲!BA9</f>
        <v>20.745154613657583</v>
      </c>
      <c r="AP9" s="3">
        <f>[1]节奏总纲!BB9</f>
        <v>22.041972908628715</v>
      </c>
      <c r="AQ9" s="3">
        <f>[1]节奏总纲!BC9</f>
        <v>23.710496742673982</v>
      </c>
      <c r="AR9" s="3">
        <f>[1]节奏总纲!BD9</f>
        <v>26.127796402772656</v>
      </c>
      <c r="AS9" s="3">
        <f>[1]节奏总纲!BE9</f>
        <v>30.329493925593439</v>
      </c>
    </row>
    <row r="10" spans="2:45" x14ac:dyDescent="0.15">
      <c r="B10" s="3">
        <f>[1]节奏总纲!N10</f>
        <v>14</v>
      </c>
      <c r="C10" s="3">
        <v>7</v>
      </c>
      <c r="D10" s="3">
        <f>[1]节奏总纲!P10</f>
        <v>0.62450479271247095</v>
      </c>
      <c r="E10" s="3">
        <f>[1]节奏总纲!Q10</f>
        <v>0.53413894920697635</v>
      </c>
      <c r="F10" s="3">
        <f>[1]节奏总纲!R10</f>
        <v>0.43072095553379119</v>
      </c>
      <c r="G10" s="3">
        <f>[1]节奏总纲!S10</f>
        <v>0.30950457526830061</v>
      </c>
      <c r="H10" s="3">
        <f>[1]节奏总纲!T10</f>
        <v>0.16699258157131475</v>
      </c>
      <c r="J10" s="3">
        <v>7</v>
      </c>
      <c r="K10" s="3">
        <f>[1]节奏总纲!W10</f>
        <v>0.10878822620207296</v>
      </c>
      <c r="L10" s="3">
        <f>[1]节奏总纲!X10</f>
        <v>9.4748434540117277E-2</v>
      </c>
      <c r="M10" s="3">
        <f>[1]节奏总纲!Y10</f>
        <v>7.7351964160866482E-2</v>
      </c>
      <c r="N10" s="3">
        <f>[1]节奏总纲!Z10</f>
        <v>5.510159300872125E-2</v>
      </c>
      <c r="O10" s="3">
        <f>[1]节奏总纲!AA10</f>
        <v>2.8625826776574964E-2</v>
      </c>
      <c r="Q10" s="3">
        <v>7</v>
      </c>
      <c r="R10" s="3">
        <f>[1]节奏总纲!AD10</f>
        <v>30</v>
      </c>
      <c r="S10" s="3">
        <f>[1]节奏总纲!AE10</f>
        <v>31.718819483847451</v>
      </c>
      <c r="T10" s="3">
        <f>[1]节奏总纲!AF10</f>
        <v>34.192155176139416</v>
      </c>
      <c r="U10" s="3">
        <f>[1]节奏总纲!AG10</f>
        <v>38.19822972207853</v>
      </c>
      <c r="V10" s="3">
        <f>[1]节奏总纲!AH10</f>
        <v>46.093186357957826</v>
      </c>
      <c r="Z10" s="3">
        <v>7</v>
      </c>
      <c r="AA10" s="3">
        <f>[1]节奏总纲!AM10</f>
        <v>0.31141300609369982</v>
      </c>
      <c r="AB10" s="3">
        <f>[1]节奏总纲!AN10</f>
        <v>0.24913040487495985</v>
      </c>
      <c r="AC10" s="3">
        <f>[1]节奏总纲!AO10</f>
        <v>0.18684780365621989</v>
      </c>
      <c r="AD10" s="3">
        <f>[1]节奏总纲!AP10</f>
        <v>0.12456520243747993</v>
      </c>
      <c r="AE10" s="3">
        <f>[1]节奏总纲!AQ10</f>
        <v>6.2282601218739964E-2</v>
      </c>
      <c r="AG10" s="3">
        <v>7</v>
      </c>
      <c r="AH10" s="3">
        <f>[1]节奏总纲!AT10</f>
        <v>9.0855565394707877E-2</v>
      </c>
      <c r="AI10" s="3">
        <f>[1]节奏总纲!AU10</f>
        <v>7.2684452315766285E-2</v>
      </c>
      <c r="AJ10" s="3">
        <f>[1]节奏总纲!AV10</f>
        <v>5.451333923682472E-2</v>
      </c>
      <c r="AK10" s="3">
        <f>[1]节奏总纲!AW10</f>
        <v>3.6342226157883142E-2</v>
      </c>
      <c r="AL10" s="3">
        <f>[1]节奏总纲!AX10</f>
        <v>1.8171113078941571E-2</v>
      </c>
      <c r="AM10" s="3"/>
      <c r="AN10" s="3">
        <v>7</v>
      </c>
      <c r="AO10" s="3">
        <f>[1]节奏总纲!BA10</f>
        <v>21.627432338833255</v>
      </c>
      <c r="AP10" s="3">
        <f>[1]节奏总纲!BB10</f>
        <v>22.938628095451385</v>
      </c>
      <c r="AQ10" s="3">
        <f>[1]节奏总纲!BC10</f>
        <v>24.619152272059132</v>
      </c>
      <c r="AR10" s="3">
        <f>[1]节奏总纲!BD10</f>
        <v>27.059707353051884</v>
      </c>
      <c r="AS10" s="3">
        <f>[1]节奏总纲!BE10</f>
        <v>31.280110398778046</v>
      </c>
    </row>
    <row r="11" spans="2:45" x14ac:dyDescent="0.15">
      <c r="B11" s="3">
        <f>[1]节奏总纲!N11</f>
        <v>16</v>
      </c>
      <c r="C11" s="3">
        <v>8</v>
      </c>
      <c r="D11" s="3">
        <f>[1]节奏总纲!P11</f>
        <v>0.74110112659224825</v>
      </c>
      <c r="E11" s="3">
        <f>[1]节奏总纲!Q11</f>
        <v>0.63089938906798093</v>
      </c>
      <c r="F11" s="3">
        <f>[1]节奏总纲!R11</f>
        <v>0.50550507844857251</v>
      </c>
      <c r="G11" s="3">
        <f>[1]节奏总纲!S11</f>
        <v>0.36195379022765406</v>
      </c>
      <c r="H11" s="3">
        <f>[1]节奏总纲!T11</f>
        <v>0.19579891764567198</v>
      </c>
      <c r="J11" s="3">
        <v>8</v>
      </c>
      <c r="K11" s="3">
        <f>[1]节奏总纲!W11</f>
        <v>0.1165963338797773</v>
      </c>
      <c r="L11" s="3">
        <f>[1]节奏总纲!X11</f>
        <v>9.6760439861004577E-2</v>
      </c>
      <c r="M11" s="3">
        <f>[1]节奏总纲!Y11</f>
        <v>7.4784122914781315E-2</v>
      </c>
      <c r="N11" s="3">
        <f>[1]节奏总纲!Z11</f>
        <v>5.2449214959353452E-2</v>
      </c>
      <c r="O11" s="3">
        <f>[1]节奏总纲!AA11</f>
        <v>2.8806336074357231E-2</v>
      </c>
      <c r="Q11" s="3">
        <v>8</v>
      </c>
      <c r="R11" s="3">
        <f>[1]节奏总纲!AD11</f>
        <v>31.691928656135214</v>
      </c>
      <c r="S11" s="3">
        <f>[1]节奏总纲!AE11</f>
        <v>33.465251056098396</v>
      </c>
      <c r="T11" s="3">
        <f>[1]节奏总纲!AF11</f>
        <v>35.930751746472978</v>
      </c>
      <c r="U11" s="3">
        <f>[1]节奏总纲!AG11</f>
        <v>39.998279638578282</v>
      </c>
      <c r="V11" s="3">
        <f>[1]节奏总纲!AH11</f>
        <v>48.067140183443534</v>
      </c>
      <c r="Z11" s="3">
        <v>8</v>
      </c>
      <c r="AA11" s="3">
        <f>[1]节奏总纲!AM11</f>
        <v>0.42660095793436714</v>
      </c>
      <c r="AB11" s="3">
        <f>[1]节奏总纲!AN11</f>
        <v>0.34128076634749371</v>
      </c>
      <c r="AC11" s="3">
        <f>[1]节奏总纲!AO11</f>
        <v>0.25596057476062029</v>
      </c>
      <c r="AD11" s="3">
        <f>[1]节奏总纲!AP11</f>
        <v>0.17064038317374686</v>
      </c>
      <c r="AE11" s="3">
        <f>[1]节奏总纲!AQ11</f>
        <v>8.5320191586873428E-2</v>
      </c>
      <c r="AG11" s="3">
        <v>8</v>
      </c>
      <c r="AH11" s="3">
        <f>[1]节奏总纲!AT11</f>
        <v>0.11518795184066732</v>
      </c>
      <c r="AI11" s="3">
        <f>[1]节奏总纲!AU11</f>
        <v>9.2150361472533859E-2</v>
      </c>
      <c r="AJ11" s="3">
        <f>[1]节奏总纲!AV11</f>
        <v>6.9112771104400395E-2</v>
      </c>
      <c r="AK11" s="3">
        <f>[1]节奏总纲!AW11</f>
        <v>4.607518073626693E-2</v>
      </c>
      <c r="AL11" s="3">
        <f>[1]节奏总纲!AX11</f>
        <v>2.3037590368133465E-2</v>
      </c>
      <c r="AM11" s="3"/>
      <c r="AN11" s="3">
        <v>8</v>
      </c>
      <c r="AO11" s="3">
        <f>[1]节奏总纲!BA11</f>
        <v>22.400634983357783</v>
      </c>
      <c r="AP11" s="3">
        <f>[1]节奏总纲!BB11</f>
        <v>23.710496742673982</v>
      </c>
      <c r="AQ11" s="3">
        <f>[1]节奏总纲!BC11</f>
        <v>25.412810862541733</v>
      </c>
      <c r="AR11" s="3">
        <f>[1]节奏总纲!BD11</f>
        <v>27.863030247590562</v>
      </c>
      <c r="AS11" s="3">
        <f>[1]节奏总纲!BE11</f>
        <v>32.113552950216736</v>
      </c>
    </row>
    <row r="12" spans="2:45" x14ac:dyDescent="0.15">
      <c r="B12" s="3">
        <f>[1]节奏总纲!N12</f>
        <v>18</v>
      </c>
      <c r="C12" s="3">
        <v>9</v>
      </c>
      <c r="D12" s="3">
        <f>[1]节奏总纲!P12</f>
        <v>0.86606598307361482</v>
      </c>
      <c r="E12" s="3">
        <f>[1]节奏总纲!Q12</f>
        <v>0.73702215159564621</v>
      </c>
      <c r="F12" s="3">
        <f>[1]节奏总纲!R12</f>
        <v>0.59282216541388932</v>
      </c>
      <c r="G12" s="3">
        <f>[1]节奏总纲!S12</f>
        <v>0.42766338244175101</v>
      </c>
      <c r="H12" s="3">
        <f>[1]节奏总纲!T12</f>
        <v>0.23193247026711403</v>
      </c>
      <c r="J12" s="3">
        <v>9</v>
      </c>
      <c r="K12" s="3">
        <f>[1]节奏总纲!W12</f>
        <v>0.12496485648136657</v>
      </c>
      <c r="L12" s="3">
        <f>[1]节奏总纲!X12</f>
        <v>0.10612276252766528</v>
      </c>
      <c r="M12" s="3">
        <f>[1]节奏总纲!Y12</f>
        <v>8.7317086965316815E-2</v>
      </c>
      <c r="N12" s="3">
        <f>[1]节奏总纲!Z12</f>
        <v>6.5709592214096946E-2</v>
      </c>
      <c r="O12" s="3">
        <f>[1]节奏总纲!AA12</f>
        <v>3.613355262144205E-2</v>
      </c>
      <c r="Q12" s="3">
        <v>9</v>
      </c>
      <c r="R12" s="3">
        <f>[1]节奏总纲!AD12</f>
        <v>33.213386604241784</v>
      </c>
      <c r="S12" s="3">
        <f>[1]节奏总纲!AE12</f>
        <v>34.992730785174565</v>
      </c>
      <c r="T12" s="3">
        <f>[1]节奏总纲!AF12</f>
        <v>37.510565846691456</v>
      </c>
      <c r="U12" s="3">
        <f>[1]节奏总纲!AG12</f>
        <v>41.534743419557365</v>
      </c>
      <c r="V12" s="3">
        <f>[1]节奏总纲!AH12</f>
        <v>49.706056771838036</v>
      </c>
      <c r="Z12" s="3">
        <v>9</v>
      </c>
      <c r="AA12" s="3">
        <f>[1]节奏总纲!AM12</f>
        <v>0.57090651823243421</v>
      </c>
      <c r="AB12" s="3">
        <f>[1]节奏总纲!AN12</f>
        <v>0.45672521458594739</v>
      </c>
      <c r="AC12" s="3">
        <f>[1]节奏总纲!AO12</f>
        <v>0.34254391093946052</v>
      </c>
      <c r="AD12" s="3">
        <f>[1]节奏总纲!AP12</f>
        <v>0.2283626072929737</v>
      </c>
      <c r="AE12" s="3">
        <f>[1]节奏总纲!AQ12</f>
        <v>0.11418130364648685</v>
      </c>
      <c r="AG12" s="3">
        <v>9</v>
      </c>
      <c r="AH12" s="3">
        <f>[1]节奏总纲!AT12</f>
        <v>0.14430556029806707</v>
      </c>
      <c r="AI12" s="3">
        <f>[1]节奏总纲!AU12</f>
        <v>0.11544444823845368</v>
      </c>
      <c r="AJ12" s="3">
        <f>[1]节奏总纲!AV12</f>
        <v>8.6583336178840231E-2</v>
      </c>
      <c r="AK12" s="3">
        <f>[1]节奏总纲!AW12</f>
        <v>5.7722224119226839E-2</v>
      </c>
      <c r="AL12" s="3">
        <f>[1]节奏总纲!AX12</f>
        <v>2.886111205961342E-2</v>
      </c>
      <c r="AM12" s="3"/>
      <c r="AN12" s="3">
        <v>9</v>
      </c>
      <c r="AO12" s="3">
        <f>[1]节奏总纲!BA12</f>
        <v>23.100336713798686</v>
      </c>
      <c r="AP12" s="3">
        <f>[1]节奏总纲!BB12</f>
        <v>24.402761517547276</v>
      </c>
      <c r="AQ12" s="3">
        <f>[1]节奏总纲!BC12</f>
        <v>26.127796402772656</v>
      </c>
      <c r="AR12" s="3">
        <f>[1]节奏总纲!BD12</f>
        <v>28.568390277483555</v>
      </c>
      <c r="AS12" s="3">
        <f>[1]节奏总纲!BE12</f>
        <v>32.842201900114915</v>
      </c>
    </row>
    <row r="13" spans="2:45" x14ac:dyDescent="0.15">
      <c r="B13" s="3">
        <f>[1]节奏总纲!N13</f>
        <v>20</v>
      </c>
      <c r="C13" s="3">
        <v>10</v>
      </c>
      <c r="D13" s="3">
        <f>[1]节奏总纲!P13</f>
        <v>1</v>
      </c>
      <c r="E13" s="3">
        <f>[1]节奏总纲!Q13</f>
        <v>0.8548</v>
      </c>
      <c r="F13" s="3">
        <f>[1]节奏总纲!R13</f>
        <v>0.6895</v>
      </c>
      <c r="G13" s="3">
        <f>[1]节奏总纲!S13</f>
        <v>0.49980000000000002</v>
      </c>
      <c r="H13" s="3">
        <f>[1]节奏总纲!T13</f>
        <v>0.2732</v>
      </c>
      <c r="J13" s="3">
        <v>10</v>
      </c>
      <c r="K13" s="3">
        <f>[1]节奏总纲!W13</f>
        <v>0.13393401692638518</v>
      </c>
      <c r="L13" s="3">
        <f>[1]节奏总纲!X13</f>
        <v>0.11777784840435379</v>
      </c>
      <c r="M13" s="3">
        <f>[1]节奏总纲!Y13</f>
        <v>9.6677834586110678E-2</v>
      </c>
      <c r="N13" s="3">
        <f>[1]节奏总纲!Z13</f>
        <v>7.2136617558249017E-2</v>
      </c>
      <c r="O13" s="3">
        <f>[1]节奏总纲!AA13</f>
        <v>4.1267529732885971E-2</v>
      </c>
      <c r="Q13" s="3">
        <v>10</v>
      </c>
      <c r="R13" s="3">
        <f>[1]节奏总纲!AD13</f>
        <v>34.585942742481357</v>
      </c>
      <c r="S13" s="3">
        <f>[1]节奏总纲!AE13</f>
        <v>36.36169634498642</v>
      </c>
      <c r="T13" s="3">
        <f>[1]节奏总纲!AF13</f>
        <v>38.977035507933373</v>
      </c>
      <c r="U13" s="3">
        <f>[1]节奏总纲!AG13</f>
        <v>42.970748198558951</v>
      </c>
      <c r="V13" s="3">
        <f>[1]节奏总纲!AH13</f>
        <v>51.212821897464167</v>
      </c>
      <c r="Z13" s="3">
        <v>10</v>
      </c>
      <c r="AA13" s="3">
        <f>[1]节奏总纲!AM13</f>
        <v>0.75</v>
      </c>
      <c r="AB13" s="3">
        <f>[1]节奏总纲!AN13</f>
        <v>0.60000000000000009</v>
      </c>
      <c r="AC13" s="3">
        <f>[1]节奏总纲!AO13</f>
        <v>0.44999999999999996</v>
      </c>
      <c r="AD13" s="3">
        <f>[1]节奏总纲!AP13</f>
        <v>0.30000000000000004</v>
      </c>
      <c r="AE13" s="3">
        <f>[1]节奏总纲!AQ13</f>
        <v>0.15000000000000002</v>
      </c>
      <c r="AG13" s="3">
        <v>10</v>
      </c>
      <c r="AH13" s="3">
        <f>[1]节奏总纲!AT13</f>
        <v>0.17909348176756579</v>
      </c>
      <c r="AI13" s="3">
        <f>[1]节奏总纲!AU13</f>
        <v>0.1432747854140527</v>
      </c>
      <c r="AJ13" s="3">
        <f>[1]节奏总纲!AV13</f>
        <v>0.10745608906053944</v>
      </c>
      <c r="AK13" s="3">
        <f>[1]节奏总纲!AW13</f>
        <v>7.1637392707026348E-2</v>
      </c>
      <c r="AL13" s="3">
        <f>[1]节奏总纲!AX13</f>
        <v>3.5818696353513174E-2</v>
      </c>
      <c r="AM13" s="3"/>
      <c r="AN13" s="3">
        <v>10</v>
      </c>
      <c r="AO13" s="3">
        <f>[1]节奏总纲!BA13</f>
        <v>23.710496742673982</v>
      </c>
      <c r="AP13" s="3">
        <f>[1]节奏总纲!BB13</f>
        <v>25.044229735272328</v>
      </c>
      <c r="AQ13" s="3">
        <f>[1]节奏总纲!BC13</f>
        <v>26.755953543357073</v>
      </c>
      <c r="AR13" s="3">
        <f>[1]节奏总纲!BD13</f>
        <v>29.216428548527322</v>
      </c>
      <c r="AS13" s="3">
        <f>[1]节奏总纲!BE13</f>
        <v>33.487933395889513</v>
      </c>
    </row>
    <row r="14" spans="2:45" x14ac:dyDescent="0.15">
      <c r="B14" s="3">
        <f>[1]节奏总纲!N14</f>
        <v>21</v>
      </c>
      <c r="C14" s="3">
        <v>11</v>
      </c>
      <c r="D14" s="3">
        <f>[1]节奏总纲!P14</f>
        <v>1.1435469250725863</v>
      </c>
      <c r="E14" s="3">
        <f>[1]节奏总纲!Q14</f>
        <v>0.98036277886472811</v>
      </c>
      <c r="F14" s="3">
        <f>[1]节奏总纲!R14</f>
        <v>0.79453640354043287</v>
      </c>
      <c r="G14" s="3">
        <f>[1]节奏总纲!S14</f>
        <v>0.57577587677404707</v>
      </c>
      <c r="H14" s="3">
        <f>[1]节奏总纲!T14</f>
        <v>0.31767733578516444</v>
      </c>
      <c r="J14" s="3">
        <v>11</v>
      </c>
      <c r="K14" s="3">
        <f>[1]节奏总纲!W14</f>
        <v>0.14354692507258626</v>
      </c>
      <c r="L14" s="3">
        <f>[1]节奏总纲!X14</f>
        <v>0.12556277886472811</v>
      </c>
      <c r="M14" s="3">
        <f>[1]节奏总纲!Y14</f>
        <v>0.10503640354043287</v>
      </c>
      <c r="N14" s="3">
        <f>[1]节奏总纲!Z14</f>
        <v>7.5975876774047046E-2</v>
      </c>
      <c r="O14" s="3">
        <f>[1]节奏总纲!AA14</f>
        <v>4.447733578516444E-2</v>
      </c>
      <c r="Q14" s="3">
        <v>11</v>
      </c>
      <c r="R14" s="3">
        <f>[1]节奏总纲!AD14</f>
        <v>35.845161563010116</v>
      </c>
      <c r="S14" s="3">
        <f>[1]节奏总纲!AE14</f>
        <v>37.6388925299823</v>
      </c>
      <c r="T14" s="3">
        <f>[1]节奏总纲!AF14</f>
        <v>40.259528204263837</v>
      </c>
      <c r="U14" s="3">
        <f>[1]节奏总纲!AG14</f>
        <v>44.288230531994081</v>
      </c>
      <c r="V14" s="3">
        <f>[1]节奏总纲!AH14</f>
        <v>52.559419343629337</v>
      </c>
      <c r="Z14" s="3">
        <v>11</v>
      </c>
      <c r="AA14" s="3">
        <f>[1]节奏总纲!AM14</f>
        <v>0.93464628919691628</v>
      </c>
      <c r="AB14" s="3">
        <f>[1]节奏总纲!AN14</f>
        <v>0.74771703135753309</v>
      </c>
      <c r="AC14" s="3">
        <f>[1]节奏总纲!AO14</f>
        <v>0.56078777351814979</v>
      </c>
      <c r="AD14" s="3">
        <f>[1]节奏总纲!AP14</f>
        <v>0.37385851567876655</v>
      </c>
      <c r="AE14" s="3">
        <f>[1]节奏总纲!AQ14</f>
        <v>0.18692925783938327</v>
      </c>
      <c r="AG14" s="3">
        <v>11</v>
      </c>
      <c r="AH14" s="3">
        <f>[1]节奏总纲!AT14</f>
        <v>0.18464628919691628</v>
      </c>
      <c r="AI14" s="3">
        <f>[1]节奏总纲!AU14</f>
        <v>0.147717031357533</v>
      </c>
      <c r="AJ14" s="3">
        <f>[1]节奏总纲!AV14</f>
        <v>0.11078777351814983</v>
      </c>
      <c r="AK14" s="3">
        <f>[1]节奏总纲!AW14</f>
        <v>7.3858515678766501E-2</v>
      </c>
      <c r="AL14" s="3">
        <f>[1]节奏总纲!AX14</f>
        <v>3.692925783938325E-2</v>
      </c>
      <c r="AM14" s="3"/>
      <c r="AN14" s="3">
        <v>11</v>
      </c>
      <c r="AO14" s="3">
        <f>[1]节奏总纲!BA14</f>
        <v>24.272927064840161</v>
      </c>
      <c r="AP14" s="3">
        <f>[1]节奏总纲!BB14</f>
        <v>25.597101426176433</v>
      </c>
      <c r="AQ14" s="3">
        <f>[1]节奏总纲!BC14</f>
        <v>27.327481651231444</v>
      </c>
      <c r="AR14" s="3">
        <f>[1]节奏总纲!BD14</f>
        <v>29.80118336305917</v>
      </c>
      <c r="AS14" s="3">
        <f>[1]节奏总纲!BE14</f>
        <v>34.09469189131628</v>
      </c>
    </row>
    <row r="15" spans="2:45" x14ac:dyDescent="0.15">
      <c r="B15" s="3">
        <f>[1]节奏总纲!N15</f>
        <v>22</v>
      </c>
      <c r="C15" s="3">
        <v>12</v>
      </c>
      <c r="D15" s="3">
        <f>[1]节奏总纲!P15</f>
        <v>1.2973967099940702</v>
      </c>
      <c r="E15" s="3">
        <f>[1]节奏总纲!Q15</f>
        <v>1.1126474184909145</v>
      </c>
      <c r="F15" s="3">
        <f>[1]节奏总纲!R15</f>
        <v>0.9058423829178599</v>
      </c>
      <c r="G15" s="3">
        <f>[1]节奏总纲!S15</f>
        <v>0.66219128078097333</v>
      </c>
      <c r="H15" s="3">
        <f>[1]节奏总纲!T15</f>
        <v>0.36560639287632896</v>
      </c>
      <c r="J15" s="3">
        <v>12</v>
      </c>
      <c r="K15" s="3">
        <f>[1]节奏总纲!W15</f>
        <v>0.15384978492148393</v>
      </c>
      <c r="L15" s="3">
        <f>[1]节奏总纲!X15</f>
        <v>0.13228463962618642</v>
      </c>
      <c r="M15" s="3">
        <f>[1]节奏总纲!Y15</f>
        <v>0.11130597937742703</v>
      </c>
      <c r="N15" s="3">
        <f>[1]节奏总纲!Z15</f>
        <v>8.6415404006926266E-2</v>
      </c>
      <c r="O15" s="3">
        <f>[1]节奏总纲!AA15</f>
        <v>4.7929057091164518E-2</v>
      </c>
      <c r="Q15" s="3">
        <v>12</v>
      </c>
      <c r="R15" s="3">
        <f>[1]节奏总纲!AD15</f>
        <v>37.004247194324648</v>
      </c>
      <c r="S15" s="3">
        <f>[1]节奏总纲!AE15</f>
        <v>38.827998824669805</v>
      </c>
      <c r="T15" s="3">
        <f>[1]节奏总纲!AF15</f>
        <v>41.408320762540754</v>
      </c>
      <c r="U15" s="3">
        <f>[1]节奏总纲!AG15</f>
        <v>45.500930067545958</v>
      </c>
      <c r="V15" s="3">
        <f>[1]节奏总纲!AH15</f>
        <v>53.855547243088772</v>
      </c>
      <c r="Z15" s="3">
        <v>12</v>
      </c>
      <c r="AA15" s="3">
        <f>[1]节奏总纲!AM15</f>
        <v>1.1550685436347259</v>
      </c>
      <c r="AB15" s="3">
        <f>[1]节奏总纲!AN15</f>
        <v>0.92405483490778073</v>
      </c>
      <c r="AC15" s="3">
        <f>[1]节奏总纲!AO15</f>
        <v>0.69304112618083547</v>
      </c>
      <c r="AD15" s="3">
        <f>[1]节奏总纲!AP15</f>
        <v>0.46202741745389037</v>
      </c>
      <c r="AE15" s="3">
        <f>[1]节奏总纲!AQ15</f>
        <v>0.23101370872694518</v>
      </c>
      <c r="AG15" s="3">
        <v>12</v>
      </c>
      <c r="AH15" s="3">
        <f>[1]节奏总纲!AT15</f>
        <v>0.22042225443780961</v>
      </c>
      <c r="AI15" s="3">
        <f>[1]节奏总纲!AU15</f>
        <v>0.17633780355024764</v>
      </c>
      <c r="AJ15" s="3">
        <f>[1]节奏总纲!AV15</f>
        <v>0.13225335266268567</v>
      </c>
      <c r="AK15" s="3">
        <f>[1]节奏总纲!AW15</f>
        <v>8.816890177512382E-2</v>
      </c>
      <c r="AL15" s="3">
        <f>[1]节奏总纲!AX15</f>
        <v>4.408445088756191E-2</v>
      </c>
      <c r="AM15" s="3"/>
      <c r="AN15" s="3">
        <v>12</v>
      </c>
      <c r="AO15" s="3">
        <f>[1]节奏总纲!BA15</f>
        <v>24.792264875668618</v>
      </c>
      <c r="AP15" s="3">
        <f>[1]节奏总纲!BB15</f>
        <v>26.127796402772656</v>
      </c>
      <c r="AQ15" s="3">
        <f>[1]节奏总纲!BC15</f>
        <v>27.863030247590562</v>
      </c>
      <c r="AR15" s="3">
        <f>[1]节奏总纲!BD15</f>
        <v>30.329493925593439</v>
      </c>
      <c r="AS15" s="3">
        <f>[1]节奏总纲!BE15</f>
        <v>34.627226072894942</v>
      </c>
    </row>
    <row r="16" spans="2:45" x14ac:dyDescent="0.15">
      <c r="B16" s="3">
        <f>[1]节奏总纲!N16</f>
        <v>23</v>
      </c>
      <c r="C16" s="3">
        <v>13</v>
      </c>
      <c r="D16" s="3">
        <f>[1]节奏总纲!P16</f>
        <v>1.4622888266898326</v>
      </c>
      <c r="E16" s="3">
        <f>[1]节奏总纲!Q16</f>
        <v>1.2628326307293396</v>
      </c>
      <c r="F16" s="3">
        <f>[1]节奏总纲!R16</f>
        <v>1.0294513339896421</v>
      </c>
      <c r="G16" s="3">
        <f>[1]节奏总纲!S16</f>
        <v>0.75556463675063656</v>
      </c>
      <c r="H16" s="3">
        <f>[1]节奏总纲!T16</f>
        <v>0.41865329108129906</v>
      </c>
      <c r="J16" s="3">
        <v>13</v>
      </c>
      <c r="K16" s="3">
        <f>[1]节奏总纲!W16</f>
        <v>0.16489211669576243</v>
      </c>
      <c r="L16" s="3">
        <f>[1]节奏总纲!X16</f>
        <v>0.15018521223842507</v>
      </c>
      <c r="M16" s="3">
        <f>[1]节奏总纲!Y16</f>
        <v>0.12360895107178216</v>
      </c>
      <c r="N16" s="3">
        <f>[1]节奏总纲!Z16</f>
        <v>9.337335596966323E-2</v>
      </c>
      <c r="O16" s="3">
        <f>[1]节奏总纲!AA16</f>
        <v>5.3046898204970105E-2</v>
      </c>
      <c r="Q16" s="3">
        <v>13</v>
      </c>
      <c r="R16" s="3">
        <f>[1]节奏总纲!AD16</f>
        <v>38.071211008105138</v>
      </c>
      <c r="S16" s="3">
        <f>[1]节奏总纲!AE16</f>
        <v>39.935302111946527</v>
      </c>
      <c r="T16" s="3">
        <f>[1]节奏总纲!AF16</f>
        <v>42.470214785133983</v>
      </c>
      <c r="U16" s="3">
        <f>[1]节奏总纲!AG16</f>
        <v>46.631096344914496</v>
      </c>
      <c r="V16" s="3">
        <f>[1]节奏总纲!AH16</f>
        <v>55.062101953238496</v>
      </c>
      <c r="Z16" s="3">
        <v>13</v>
      </c>
      <c r="AA16" s="3">
        <f>[1]节奏总纲!AM16</f>
        <v>1.417602554491646</v>
      </c>
      <c r="AB16" s="3">
        <f>[1]节奏总纲!AN16</f>
        <v>1.1340820435933168</v>
      </c>
      <c r="AC16" s="3">
        <f>[1]节奏总纲!AO16</f>
        <v>0.85056153269498758</v>
      </c>
      <c r="AD16" s="3">
        <f>[1]节奏总纲!AP16</f>
        <v>0.56704102179665838</v>
      </c>
      <c r="AE16" s="3">
        <f>[1]节奏总纲!AQ16</f>
        <v>0.28352051089832919</v>
      </c>
      <c r="AG16" s="3">
        <v>13</v>
      </c>
      <c r="AH16" s="3">
        <f>[1]节奏总纲!AT16</f>
        <v>0.26253401085692007</v>
      </c>
      <c r="AI16" s="3">
        <f>[1]节奏总纲!AU16</f>
        <v>0.21002720868553604</v>
      </c>
      <c r="AJ16" s="3">
        <f>[1]节奏总纲!AV16</f>
        <v>0.15752040651415211</v>
      </c>
      <c r="AK16" s="3">
        <f>[1]节奏总纲!AW16</f>
        <v>0.10501360434276802</v>
      </c>
      <c r="AL16" s="3">
        <f>[1]节奏总纲!AX16</f>
        <v>5.2506802171384009E-2</v>
      </c>
      <c r="AM16" s="3"/>
      <c r="AN16" s="3">
        <v>13</v>
      </c>
      <c r="AO16" s="3">
        <f>[1]节奏总纲!BA16</f>
        <v>25.265378411633971</v>
      </c>
      <c r="AP16" s="3">
        <f>[1]节奏总纲!BB16</f>
        <v>26.598914258210968</v>
      </c>
      <c r="AQ16" s="3">
        <f>[1]节奏总纲!BC16</f>
        <v>28.339982398803929</v>
      </c>
      <c r="AR16" s="3">
        <f>[1]节奏总纲!BD16</f>
        <v>30.828727146189561</v>
      </c>
      <c r="AS16" s="3">
        <f>[1]节奏总纲!BE16</f>
        <v>35.146386283795508</v>
      </c>
    </row>
    <row r="17" spans="2:45" x14ac:dyDescent="0.15">
      <c r="B17" s="3">
        <f>[1]节奏总纲!N17</f>
        <v>24</v>
      </c>
      <c r="C17" s="3">
        <v>14</v>
      </c>
      <c r="D17" s="3">
        <f>[1]节奏总纲!P17</f>
        <v>1.6390158215457884</v>
      </c>
      <c r="E17" s="3">
        <f>[1]节奏总纲!Q17</f>
        <v>1.4136511460832426</v>
      </c>
      <c r="F17" s="3">
        <f>[1]节奏总纲!R17</f>
        <v>1.1545227446968533</v>
      </c>
      <c r="G17" s="3">
        <f>[1]节奏总纲!S17</f>
        <v>0.84605996708193598</v>
      </c>
      <c r="H17" s="3">
        <f>[1]节奏总纲!T17</f>
        <v>0.46810291863347719</v>
      </c>
      <c r="J17" s="3">
        <v>14</v>
      </c>
      <c r="K17" s="3">
        <f>[1]节奏总纲!W17</f>
        <v>0.17672699485595578</v>
      </c>
      <c r="L17" s="3">
        <f>[1]节奏总纲!X17</f>
        <v>0.150818515353903</v>
      </c>
      <c r="M17" s="3">
        <f>[1]节奏总纲!Y17</f>
        <v>0.12507141070721128</v>
      </c>
      <c r="N17" s="3">
        <f>[1]节奏总纲!Z17</f>
        <v>9.0495330331299417E-2</v>
      </c>
      <c r="O17" s="3">
        <f>[1]节奏总纲!AA17</f>
        <v>4.9449627552178133E-2</v>
      </c>
      <c r="Q17" s="3">
        <v>14</v>
      </c>
      <c r="R17" s="3">
        <f>[1]节奏总纲!AD17</f>
        <v>39.066704614192943</v>
      </c>
      <c r="S17" s="3">
        <f>[1]节奏总纲!AE17</f>
        <v>40.935169244165145</v>
      </c>
      <c r="T17" s="3">
        <f>[1]节奏总纲!AF17</f>
        <v>43.484929789964411</v>
      </c>
      <c r="U17" s="3">
        <f>[1]节奏总纲!AG17</f>
        <v>47.711408234944486</v>
      </c>
      <c r="V17" s="3">
        <f>[1]节奏总纲!AH17</f>
        <v>56.165983112651688</v>
      </c>
      <c r="Z17" s="3">
        <v>14</v>
      </c>
      <c r="AA17" s="3">
        <f>[1]节奏总纲!AM17</f>
        <v>1.7296773068470075</v>
      </c>
      <c r="AB17" s="3">
        <f>[1]节奏总纲!AN17</f>
        <v>1.383741845477606</v>
      </c>
      <c r="AC17" s="3">
        <f>[1]节奏总纲!AO17</f>
        <v>1.0378063841082044</v>
      </c>
      <c r="AD17" s="3">
        <f>[1]节奏总纲!AP17</f>
        <v>0.69187092273880302</v>
      </c>
      <c r="AE17" s="3">
        <f>[1]节奏总纲!AQ17</f>
        <v>0.34593546136940151</v>
      </c>
      <c r="AG17" s="3">
        <v>14</v>
      </c>
      <c r="AH17" s="3">
        <f>[1]节奏总纲!AT17</f>
        <v>0.31207475235536153</v>
      </c>
      <c r="AI17" s="3">
        <f>[1]节奏总纲!AU17</f>
        <v>0.24965980188428927</v>
      </c>
      <c r="AJ17" s="3">
        <f>[1]节奏总纲!AV17</f>
        <v>0.18724485141321678</v>
      </c>
      <c r="AK17" s="3">
        <f>[1]节奏总纲!AW17</f>
        <v>0.12482990094214463</v>
      </c>
      <c r="AL17" s="3">
        <f>[1]节奏总纲!AX17</f>
        <v>6.2414950471072317E-2</v>
      </c>
      <c r="AM17" s="3"/>
      <c r="AN17" s="3">
        <v>14</v>
      </c>
      <c r="AO17" s="3">
        <f>[1]节奏总纲!BA17</f>
        <v>25.707675764357255</v>
      </c>
      <c r="AP17" s="3">
        <f>[1]节奏总纲!BB17</f>
        <v>27.059707353051884</v>
      </c>
      <c r="AQ17" s="3">
        <f>[1]节奏总纲!BC17</f>
        <v>28.796798156163181</v>
      </c>
      <c r="AR17" s="3">
        <f>[1]节奏总纲!BD17</f>
        <v>31.280110398778046</v>
      </c>
      <c r="AS17" s="3">
        <f>[1]节奏总纲!BE17</f>
        <v>35.634340563113874</v>
      </c>
    </row>
    <row r="18" spans="2:45" x14ac:dyDescent="0.15">
      <c r="B18" s="3">
        <f>[1]节奏总纲!N18</f>
        <v>25</v>
      </c>
      <c r="C18" s="3">
        <v>15</v>
      </c>
      <c r="D18" s="3">
        <f>[1]节奏总纲!P18</f>
        <v>1.8284271247461898</v>
      </c>
      <c r="E18" s="3">
        <f>[1]节奏总纲!Q18</f>
        <v>1.5793953503557587</v>
      </c>
      <c r="F18" s="3">
        <f>[1]节奏总纲!R18</f>
        <v>1.2928808199080308</v>
      </c>
      <c r="G18" s="3">
        <f>[1]节奏总纲!S18</f>
        <v>0.94895367774327255</v>
      </c>
      <c r="H18" s="3">
        <f>[1]节奏总纲!T18</f>
        <v>0.5271355400643265</v>
      </c>
      <c r="J18" s="3">
        <v>15</v>
      </c>
      <c r="K18" s="3">
        <f>[1]节奏总纲!W18</f>
        <v>0.18941130320040145</v>
      </c>
      <c r="L18" s="3">
        <f>[1]节奏总纲!X18</f>
        <v>0.16574420427251613</v>
      </c>
      <c r="M18" s="3">
        <f>[1]节奏总纲!Y18</f>
        <v>0.13835807521117749</v>
      </c>
      <c r="N18" s="3">
        <f>[1]节奏总纲!Z18</f>
        <v>0.10289371066133657</v>
      </c>
      <c r="O18" s="3">
        <f>[1]节奏总纲!AA18</f>
        <v>5.9032621430849308E-2</v>
      </c>
      <c r="Q18" s="3">
        <v>15</v>
      </c>
      <c r="R18" s="3">
        <f>[1]节奏总纲!AD18</f>
        <v>40</v>
      </c>
      <c r="S18" s="3">
        <f>[1]节奏总纲!AE18</f>
        <v>41.83669503626701</v>
      </c>
      <c r="T18" s="3">
        <f>[1]节奏总纲!AF18</f>
        <v>44.442238853326032</v>
      </c>
      <c r="U18" s="3">
        <f>[1]节奏总纲!AG18</f>
        <v>48.731413734867289</v>
      </c>
      <c r="V18" s="3">
        <f>[1]节奏总纲!AH18</f>
        <v>57.176846218996921</v>
      </c>
      <c r="Z18" s="3">
        <v>15</v>
      </c>
      <c r="AA18" s="3">
        <f>[1]节奏总纲!AM18</f>
        <v>2.1</v>
      </c>
      <c r="AB18" s="3">
        <f>[1]节奏总纲!AN18</f>
        <v>1.6800000000000002</v>
      </c>
      <c r="AC18" s="3">
        <f>[1]节奏总纲!AO18</f>
        <v>1.26</v>
      </c>
      <c r="AD18" s="3">
        <f>[1]节奏总纲!AP18</f>
        <v>0.84000000000000008</v>
      </c>
      <c r="AE18" s="3">
        <f>[1]节奏总纲!AQ18</f>
        <v>0.42000000000000004</v>
      </c>
      <c r="AG18" s="3">
        <v>15</v>
      </c>
      <c r="AH18" s="3">
        <f>[1]节奏总纲!AT18</f>
        <v>0.3703226931529926</v>
      </c>
      <c r="AI18" s="3">
        <f>[1]节奏总纲!AU18</f>
        <v>0.29625815452239412</v>
      </c>
      <c r="AJ18" s="3">
        <f>[1]节奏总纲!AV18</f>
        <v>0.22219361589179565</v>
      </c>
      <c r="AK18" s="3">
        <f>[1]节奏总纲!AW18</f>
        <v>0.14812907726119706</v>
      </c>
      <c r="AL18" s="3">
        <f>[1]节奏总纲!AX18</f>
        <v>7.4064538630598531E-2</v>
      </c>
      <c r="AM18" s="3"/>
      <c r="AN18" s="3">
        <v>15</v>
      </c>
      <c r="AO18" s="3">
        <f>[1]节奏总纲!BA18</f>
        <v>26.127796402772656</v>
      </c>
      <c r="AP18" s="3">
        <f>[1]节奏总纲!BB18</f>
        <v>27.461368800321225</v>
      </c>
      <c r="AQ18" s="3">
        <f>[1]节奏总纲!BC18</f>
        <v>29.216428548527322</v>
      </c>
      <c r="AR18" s="3">
        <f>[1]节奏总纲!BD18</f>
        <v>31.706504654507764</v>
      </c>
      <c r="AS18" s="3">
        <f>[1]节奏总纲!BE18</f>
        <v>36.105477566569242</v>
      </c>
    </row>
    <row r="19" spans="2:45" x14ac:dyDescent="0.15">
      <c r="B19" s="3">
        <f>[1]节奏总纲!N19</f>
        <v>26</v>
      </c>
      <c r="C19" s="3">
        <v>16</v>
      </c>
      <c r="D19" s="3">
        <f>[1]节奏总纲!P19</f>
        <v>2.031433133020796</v>
      </c>
      <c r="E19" s="3">
        <f>[1]节奏总纲!Q19</f>
        <v>1.7586116632561031</v>
      </c>
      <c r="F19" s="3">
        <f>[1]节奏总纲!R19</f>
        <v>1.4398798046851402</v>
      </c>
      <c r="G19" s="3">
        <f>[1]节奏总纲!S19</f>
        <v>1.0618300986299702</v>
      </c>
      <c r="H19" s="3">
        <f>[1]节奏总纲!T19</f>
        <v>0.59460047803518701</v>
      </c>
      <c r="J19" s="3">
        <v>16</v>
      </c>
      <c r="K19" s="3">
        <f>[1]节奏总纲!W19</f>
        <v>0.20300600827460613</v>
      </c>
      <c r="L19" s="3">
        <f>[1]节奏总纲!X19</f>
        <v>0.17921631290034434</v>
      </c>
      <c r="M19" s="3">
        <f>[1]节奏总纲!Y19</f>
        <v>0.14699898477710938</v>
      </c>
      <c r="N19" s="3">
        <f>[1]节奏总纲!Z19</f>
        <v>0.11287642088669769</v>
      </c>
      <c r="O19" s="3">
        <f>[1]节奏总纲!AA19</f>
        <v>6.7464937970860506E-2</v>
      </c>
      <c r="Q19" s="3">
        <v>16</v>
      </c>
      <c r="R19" s="3">
        <f>[1]节奏总纲!AD19</f>
        <v>40.870795385807064</v>
      </c>
      <c r="S19" s="3">
        <f>[1]节奏总纲!AE19</f>
        <v>42.707142308553742</v>
      </c>
      <c r="T19" s="3">
        <f>[1]节奏总纲!AF19</f>
        <v>45.343250058486468</v>
      </c>
      <c r="U19" s="3">
        <f>[1]节奏总纲!AG19</f>
        <v>49.654306534727205</v>
      </c>
      <c r="V19" s="3">
        <f>[1]节奏总纲!AH19</f>
        <v>58.12511610143563</v>
      </c>
      <c r="Z19" s="3">
        <v>16</v>
      </c>
      <c r="AA19" s="3">
        <f>[1]节奏总纲!AM19</f>
        <v>2.5387719203926467</v>
      </c>
      <c r="AB19" s="3">
        <f>[1]节奏总纲!AN19</f>
        <v>2.0310175363141174</v>
      </c>
      <c r="AC19" s="3">
        <f>[1]节奏总纲!AO19</f>
        <v>1.5232631522355879</v>
      </c>
      <c r="AD19" s="3">
        <f>[1]节奏总纲!AP19</f>
        <v>1.0155087681570587</v>
      </c>
      <c r="AE19" s="3">
        <f>[1]节奏总纲!AQ19</f>
        <v>0.50775438407852935</v>
      </c>
      <c r="AG19" s="3">
        <v>16</v>
      </c>
      <c r="AH19" s="3">
        <f>[1]节奏总纲!AT19</f>
        <v>0.43877192039264656</v>
      </c>
      <c r="AI19" s="3">
        <f>[1]节奏总纲!AU19</f>
        <v>0.35101753631411725</v>
      </c>
      <c r="AJ19" s="3">
        <f>[1]节奏总纲!AV19</f>
        <v>0.26326315223558794</v>
      </c>
      <c r="AK19" s="3">
        <f>[1]节奏总纲!AW19</f>
        <v>0.17550876815705863</v>
      </c>
      <c r="AL19" s="3">
        <f>[1]节奏总纲!AX19</f>
        <v>8.7754384078529313E-2</v>
      </c>
      <c r="AM19" s="3"/>
      <c r="AN19" s="3">
        <v>16</v>
      </c>
      <c r="AO19" s="3">
        <f>[1]节奏总纲!BA19</f>
        <v>26.504690687123308</v>
      </c>
      <c r="AP19" s="3">
        <f>[1]节奏总纲!BB19</f>
        <v>27.863030247590562</v>
      </c>
      <c r="AQ19" s="3">
        <f>[1]节奏总纲!BC19</f>
        <v>29.606265091548554</v>
      </c>
      <c r="AR19" s="3">
        <f>[1]节奏总纲!BD19</f>
        <v>32.113552950216736</v>
      </c>
      <c r="AS19" s="3">
        <f>[1]节奏总纲!BE19</f>
        <v>36.526331209747774</v>
      </c>
    </row>
    <row r="20" spans="2:45" x14ac:dyDescent="0.15">
      <c r="B20" s="3">
        <f>[1]节奏总纲!N20</f>
        <v>27</v>
      </c>
      <c r="C20" s="3">
        <v>17</v>
      </c>
      <c r="D20" s="3">
        <f>[1]节奏总纲!P20</f>
        <v>2.2490095854249419</v>
      </c>
      <c r="E20" s="3">
        <f>[1]节奏总纲!Q20</f>
        <v>1.9433691827656923</v>
      </c>
      <c r="F20" s="3">
        <f>[1]节奏总纲!R20</f>
        <v>1.5904995788125189</v>
      </c>
      <c r="G20" s="3">
        <f>[1]节奏总纲!S20</f>
        <v>1.1742079045503622</v>
      </c>
      <c r="H20" s="3">
        <f>[1]节奏总纲!T20</f>
        <v>0.65311238360740309</v>
      </c>
      <c r="J20" s="3">
        <v>17</v>
      </c>
      <c r="K20" s="3">
        <f>[1]节奏总纲!W20</f>
        <v>0.21757645240414591</v>
      </c>
      <c r="L20" s="3">
        <f>[1]节奏总纲!X20</f>
        <v>0.18475751950958919</v>
      </c>
      <c r="M20" s="3">
        <f>[1]节奏总纲!Y20</f>
        <v>0.1506197741273787</v>
      </c>
      <c r="N20" s="3">
        <f>[1]节奏总纲!Z20</f>
        <v>0.11237780592039193</v>
      </c>
      <c r="O20" s="3">
        <f>[1]节奏总纲!AA20</f>
        <v>5.8511905572216083E-2</v>
      </c>
      <c r="Q20" s="3">
        <v>17</v>
      </c>
      <c r="R20" s="3">
        <f>[1]节奏总纲!AD20</f>
        <v>41.691928656135218</v>
      </c>
      <c r="S20" s="3">
        <f>[1]节奏总纲!AE20</f>
        <v>43.535389560453282</v>
      </c>
      <c r="T20" s="3">
        <f>[1]节奏总纲!AF20</f>
        <v>46.195785611164197</v>
      </c>
      <c r="U20" s="3">
        <f>[1]节奏总纲!AG20</f>
        <v>50.510850036206186</v>
      </c>
      <c r="V20" s="3">
        <f>[1]节奏总纲!AH20</f>
        <v>58.996855914896834</v>
      </c>
      <c r="Z20" s="3">
        <v>17</v>
      </c>
      <c r="AA20" s="3">
        <f>[1]节奏总纲!AM20</f>
        <v>3.0579402515786085</v>
      </c>
      <c r="AB20" s="3">
        <f>[1]节奏总纲!AN20</f>
        <v>2.4463522012628869</v>
      </c>
      <c r="AC20" s="3">
        <f>[1]节奏总纲!AO20</f>
        <v>1.8347641509471651</v>
      </c>
      <c r="AD20" s="3">
        <f>[1]节奏总纲!AP20</f>
        <v>1.2231761006314434</v>
      </c>
      <c r="AE20" s="3">
        <f>[1]节奏总纲!AQ20</f>
        <v>0.61158805031572172</v>
      </c>
      <c r="AG20" s="3">
        <v>17</v>
      </c>
      <c r="AH20" s="3">
        <f>[1]节奏总纲!AT20</f>
        <v>0.51916833118596184</v>
      </c>
      <c r="AI20" s="3">
        <f>[1]节奏总纲!AU20</f>
        <v>0.41533466494876947</v>
      </c>
      <c r="AJ20" s="3">
        <f>[1]节奏总纲!AV20</f>
        <v>0.3115009987115771</v>
      </c>
      <c r="AK20" s="3">
        <f>[1]节奏总纲!AW20</f>
        <v>0.20766733247438474</v>
      </c>
      <c r="AL20" s="3">
        <f>[1]节奏总纲!AX20</f>
        <v>0.10383366623719237</v>
      </c>
      <c r="AM20" s="3"/>
      <c r="AN20" s="3">
        <v>17</v>
      </c>
      <c r="AO20" s="3">
        <f>[1]节奏总纲!BA20</f>
        <v>26.881584971473956</v>
      </c>
      <c r="AP20" s="3">
        <f>[1]节奏总纲!BB20</f>
        <v>28.225778459464117</v>
      </c>
      <c r="AQ20" s="3">
        <f>[1]节奏总纲!BC20</f>
        <v>29.996101634569786</v>
      </c>
      <c r="AR20" s="3">
        <f>[1]节奏总纲!BD20</f>
        <v>32.477877425165822</v>
      </c>
      <c r="AS20" s="3">
        <f>[1]节奏总纲!BE20</f>
        <v>36.947184852926306</v>
      </c>
    </row>
    <row r="21" spans="2:45" x14ac:dyDescent="0.15">
      <c r="B21" s="3">
        <f>[1]节奏总纲!N21</f>
        <v>28</v>
      </c>
      <c r="C21" s="3">
        <v>18</v>
      </c>
      <c r="D21" s="3">
        <f>[1]节奏总纲!P21</f>
        <v>2.4822022531844965</v>
      </c>
      <c r="E21" s="3">
        <f>[1]节奏总纲!Q21</f>
        <v>2.1515729130603214</v>
      </c>
      <c r="F21" s="3">
        <f>[1]节奏总纲!R21</f>
        <v>1.7690655458445907</v>
      </c>
      <c r="G21" s="3">
        <f>[1]节奏总纲!S21</f>
        <v>1.3066312660763189</v>
      </c>
      <c r="H21" s="3">
        <f>[1]节奏总纲!T21</f>
        <v>0.72554771860582834</v>
      </c>
      <c r="J21" s="3">
        <v>18</v>
      </c>
      <c r="K21" s="3">
        <f>[1]节奏总纲!W21</f>
        <v>0.23319266775955461</v>
      </c>
      <c r="L21" s="3">
        <f>[1]节奏总纲!X21</f>
        <v>0.20820373029462913</v>
      </c>
      <c r="M21" s="3">
        <f>[1]节奏总纲!Y21</f>
        <v>0.17856596703207184</v>
      </c>
      <c r="N21" s="3">
        <f>[1]节奏总纲!Z21</f>
        <v>0.13242336152595668</v>
      </c>
      <c r="O21" s="3">
        <f>[1]节奏总纲!AA21</f>
        <v>7.2435334998425249E-2</v>
      </c>
      <c r="Q21" s="3">
        <v>18</v>
      </c>
      <c r="R21" s="3">
        <f>[1]节奏总纲!AD21</f>
        <v>42.470630686057078</v>
      </c>
      <c r="S21" s="3">
        <f>[1]节奏总纲!AE21</f>
        <v>44.32123076997032</v>
      </c>
      <c r="T21" s="3">
        <f>[1]节奏总纲!AF21</f>
        <v>47.002405448181747</v>
      </c>
      <c r="U21" s="3">
        <f>[1]节奏总纲!AG21</f>
        <v>51.307235833425089</v>
      </c>
      <c r="V21" s="3">
        <f>[1]节奏总纲!AH21</f>
        <v>59.782901351568675</v>
      </c>
      <c r="Z21" s="3">
        <v>18</v>
      </c>
      <c r="AA21" s="3">
        <f>[1]节奏总纲!AM21</f>
        <v>3.671491735587451</v>
      </c>
      <c r="AB21" s="3">
        <f>[1]节奏总纲!AN21</f>
        <v>2.9371933884699608</v>
      </c>
      <c r="AC21" s="3">
        <f>[1]节奏总纲!AO21</f>
        <v>2.2028950413524706</v>
      </c>
      <c r="AD21" s="3">
        <f>[1]节奏总纲!AP21</f>
        <v>1.4685966942349804</v>
      </c>
      <c r="AE21" s="3">
        <f>[1]节奏总纲!AQ21</f>
        <v>0.7342983471174902</v>
      </c>
      <c r="AG21" s="3">
        <v>18</v>
      </c>
      <c r="AH21" s="3">
        <f>[1]节奏总纲!AT21</f>
        <v>0.61355148400884252</v>
      </c>
      <c r="AI21" s="3">
        <f>[1]节奏总纲!AU21</f>
        <v>0.49084118720707393</v>
      </c>
      <c r="AJ21" s="3">
        <f>[1]节奏总纲!AV21</f>
        <v>0.36813089040530556</v>
      </c>
      <c r="AK21" s="3">
        <f>[1]节奏总纲!AW21</f>
        <v>0.24542059360353696</v>
      </c>
      <c r="AL21" s="3">
        <f>[1]节奏总纲!AX21</f>
        <v>0.12271029680176848</v>
      </c>
      <c r="AM21" s="3"/>
      <c r="AN21" s="3">
        <v>18</v>
      </c>
      <c r="AO21" s="3">
        <f>[1]节奏总纲!BA21</f>
        <v>27.220371931959619</v>
      </c>
      <c r="AP21" s="3">
        <f>[1]节奏总纲!BB21</f>
        <v>28.568390277483555</v>
      </c>
      <c r="AQ21" s="3">
        <f>[1]节奏总纲!BC21</f>
        <v>30.329493925593439</v>
      </c>
      <c r="AR21" s="3">
        <f>[1]节奏总纲!BD21</f>
        <v>32.842201900114915</v>
      </c>
      <c r="AS21" s="3">
        <f>[1]节奏总纲!BE21</f>
        <v>37.317457773889828</v>
      </c>
    </row>
    <row r="22" spans="2:45" x14ac:dyDescent="0.15">
      <c r="B22" s="3">
        <f>[1]节奏总纲!N22</f>
        <v>29</v>
      </c>
      <c r="C22" s="3">
        <v>19</v>
      </c>
      <c r="D22" s="3">
        <f>[1]节奏总纲!P22</f>
        <v>2.7321319661472296</v>
      </c>
      <c r="E22" s="3">
        <f>[1]节奏总纲!Q22</f>
        <v>2.3734030389920986</v>
      </c>
      <c r="F22" s="3">
        <f>[1]节奏总纲!R22</f>
        <v>1.9510154370257367</v>
      </c>
      <c r="G22" s="3">
        <f>[1]节奏总纲!S22</f>
        <v>1.4395603329629754</v>
      </c>
      <c r="H22" s="3">
        <f>[1]节奏总纲!T22</f>
        <v>0.80270037165405606</v>
      </c>
      <c r="J22" s="3">
        <v>19</v>
      </c>
      <c r="K22" s="3">
        <f>[1]节奏总纲!W22</f>
        <v>0.24992971296273314</v>
      </c>
      <c r="L22" s="3">
        <f>[1]节奏总纲!X22</f>
        <v>0.2218301259317772</v>
      </c>
      <c r="M22" s="3">
        <f>[1]节奏总纲!Y22</f>
        <v>0.18194989118114591</v>
      </c>
      <c r="N22" s="3">
        <f>[1]节奏总纲!Z22</f>
        <v>0.13292906688665651</v>
      </c>
      <c r="O22" s="3">
        <f>[1]节奏总纲!AA22</f>
        <v>7.7152653048227715E-2</v>
      </c>
      <c r="Q22" s="3">
        <v>19</v>
      </c>
      <c r="R22" s="3">
        <f>[1]节奏总纲!AD22</f>
        <v>43.213386604241784</v>
      </c>
      <c r="S22" s="3">
        <f>[1]节奏总纲!AE22</f>
        <v>45.070782602372333</v>
      </c>
      <c r="T22" s="3">
        <f>[1]节奏总纲!AF22</f>
        <v>47.752799438858894</v>
      </c>
      <c r="U22" s="3">
        <f>[1]节奏总纲!AG22</f>
        <v>52.050057424983954</v>
      </c>
      <c r="V22" s="3">
        <f>[1]节奏总纲!AH22</f>
        <v>60.54585273688761</v>
      </c>
      <c r="Z22" s="3">
        <v>19</v>
      </c>
      <c r="AA22" s="3">
        <f>[1]节奏总纲!AM22</f>
        <v>4.3957950643309154</v>
      </c>
      <c r="AB22" s="3">
        <f>[1]节奏总纲!AN22</f>
        <v>3.5166360514647326</v>
      </c>
      <c r="AC22" s="3">
        <f>[1]节奏总纲!AO22</f>
        <v>2.6374770385985493</v>
      </c>
      <c r="AD22" s="3">
        <f>[1]节奏总纲!AP22</f>
        <v>1.7583180257323663</v>
      </c>
      <c r="AE22" s="3">
        <f>[1]节奏总纲!AQ22</f>
        <v>0.87915901286618314</v>
      </c>
      <c r="AG22" s="3">
        <v>19</v>
      </c>
      <c r="AH22" s="3">
        <f>[1]节奏总纲!AT22</f>
        <v>0.72430332874346437</v>
      </c>
      <c r="AI22" s="3">
        <f>[1]节奏总纲!AU22</f>
        <v>0.57944266299477176</v>
      </c>
      <c r="AJ22" s="3">
        <f>[1]节奏总纲!AV22</f>
        <v>0.43458199724607871</v>
      </c>
      <c r="AK22" s="3">
        <f>[1]节奏总纲!AW22</f>
        <v>0.28972133149738588</v>
      </c>
      <c r="AL22" s="3">
        <f>[1]节奏总纲!AX22</f>
        <v>0.14486066574869294</v>
      </c>
      <c r="AM22" s="3"/>
      <c r="AN22" s="3">
        <v>19</v>
      </c>
      <c r="AO22" s="3">
        <f>[1]节奏总纲!BA22</f>
        <v>27.541701089775092</v>
      </c>
      <c r="AP22" s="3">
        <f>[1]节奏总纲!BB22</f>
        <v>28.911002095502997</v>
      </c>
      <c r="AQ22" s="3">
        <f>[1]节奏总纲!BC22</f>
        <v>30.662316072657521</v>
      </c>
      <c r="AR22" s="3">
        <f>[1]节奏总纲!BD22</f>
        <v>33.176527924103851</v>
      </c>
      <c r="AS22" s="3">
        <f>[1]节奏总纲!BE22</f>
        <v>37.680472138177471</v>
      </c>
    </row>
    <row r="23" spans="2:45" x14ac:dyDescent="0.15">
      <c r="B23" s="3">
        <f>[1]节奏总纲!N23</f>
        <v>30</v>
      </c>
      <c r="C23" s="3">
        <v>20</v>
      </c>
      <c r="D23" s="3">
        <f>[1]节奏总纲!P23</f>
        <v>3</v>
      </c>
      <c r="E23" s="3">
        <f>[1]节奏总纲!Q23</f>
        <v>2.6036999999999999</v>
      </c>
      <c r="F23" s="3">
        <f>[1]节奏总纲!R23</f>
        <v>2.1372</v>
      </c>
      <c r="G23" s="3">
        <f>[1]节奏总纲!S23</f>
        <v>1.5800999999999998</v>
      </c>
      <c r="H23" s="3">
        <f>[1]节奏总纲!T23</f>
        <v>0.87990000000000002</v>
      </c>
      <c r="J23" s="3">
        <v>20</v>
      </c>
      <c r="K23" s="3">
        <f>[1]节奏总纲!W23</f>
        <v>0.26786803385277036</v>
      </c>
      <c r="L23" s="3">
        <f>[1]节奏总纲!X23</f>
        <v>0.23029696100790131</v>
      </c>
      <c r="M23" s="3">
        <f>[1]节奏总纲!Y23</f>
        <v>0.18618456297426333</v>
      </c>
      <c r="N23" s="3">
        <f>[1]节奏总纲!Z23</f>
        <v>0.14053966703702447</v>
      </c>
      <c r="O23" s="3">
        <f>[1]节奏总纲!AA23</f>
        <v>7.719962834594396E-2</v>
      </c>
      <c r="Q23" s="3">
        <v>20</v>
      </c>
      <c r="R23" s="3">
        <f>[1]节奏总纲!AD23</f>
        <v>43.920692243099523</v>
      </c>
      <c r="S23" s="3">
        <f>[1]节奏总纲!AE23</f>
        <v>45.780025086357675</v>
      </c>
      <c r="T23" s="3">
        <f>[1]节奏总纲!AF23</f>
        <v>48.482447528152484</v>
      </c>
      <c r="U23" s="3">
        <f>[1]节奏总纲!AG23</f>
        <v>52.769987980532711</v>
      </c>
      <c r="V23" s="3">
        <f>[1]节奏总纲!AH23</f>
        <v>61.261422558944936</v>
      </c>
      <c r="Z23" s="3">
        <v>20</v>
      </c>
      <c r="AA23" s="3">
        <f>[1]节奏总纲!AM23</f>
        <v>5.25</v>
      </c>
      <c r="AB23" s="3">
        <f>[1]节奏总纲!AN23</f>
        <v>4.2</v>
      </c>
      <c r="AC23" s="3">
        <f>[1]节奏总纲!AO23</f>
        <v>3.15</v>
      </c>
      <c r="AD23" s="3">
        <f>[1]节奏总纲!AP23</f>
        <v>2.1</v>
      </c>
      <c r="AE23" s="3">
        <f>[1]节奏总纲!AQ23</f>
        <v>1.05</v>
      </c>
      <c r="AG23" s="3">
        <v>20</v>
      </c>
      <c r="AH23" s="3">
        <f>[1]节奏总纲!AT23</f>
        <v>0.85420493566908462</v>
      </c>
      <c r="AI23" s="3">
        <f>[1]节奏总纲!AU23</f>
        <v>0.68336394853526761</v>
      </c>
      <c r="AJ23" s="3">
        <f>[1]节奏总纲!AV23</f>
        <v>0.51252296140145059</v>
      </c>
      <c r="AK23" s="3">
        <f>[1]节奏总纲!AW23</f>
        <v>0.3416819742676338</v>
      </c>
      <c r="AL23" s="3">
        <f>[1]节奏总纲!AX23</f>
        <v>0.1708409871338169</v>
      </c>
      <c r="AM23" s="3"/>
      <c r="AN23" s="3">
        <v>20</v>
      </c>
      <c r="AO23" s="3">
        <f>[1]节奏总纲!BA23</f>
        <v>27.863030247590562</v>
      </c>
      <c r="AP23" s="3">
        <f>[1]节奏总纲!BB23</f>
        <v>29.216428548527322</v>
      </c>
      <c r="AQ23" s="3">
        <f>[1]节奏总纲!BC23</f>
        <v>30.995138219721603</v>
      </c>
      <c r="AR23" s="3">
        <f>[1]节奏总纲!BD23</f>
        <v>33.487933395889513</v>
      </c>
      <c r="AS23" s="3">
        <f>[1]节奏总纲!BE23</f>
        <v>38.037513426486328</v>
      </c>
    </row>
    <row r="24" spans="2:45" x14ac:dyDescent="0.15">
      <c r="B24" s="3">
        <f>[1]节奏总纲!N24</f>
        <v>31</v>
      </c>
      <c r="C24" s="3">
        <v>21</v>
      </c>
      <c r="D24" s="3">
        <f>[1]节奏总纲!P24</f>
        <v>3.2870938501451725</v>
      </c>
      <c r="E24" s="3">
        <f>[1]节奏总纲!Q24</f>
        <v>2.8518826243859516</v>
      </c>
      <c r="F24" s="3">
        <f>[1]节奏总纲!R24</f>
        <v>2.3466562996186386</v>
      </c>
      <c r="G24" s="3">
        <f>[1]节奏总纲!S24</f>
        <v>1.7365716810316947</v>
      </c>
      <c r="H24" s="3">
        <f>[1]节奏总纲!T24</f>
        <v>0.97166494210291288</v>
      </c>
      <c r="J24" s="3">
        <v>21</v>
      </c>
      <c r="K24" s="3">
        <f>[1]节奏总纲!W24</f>
        <v>0.28709385014517252</v>
      </c>
      <c r="L24" s="3">
        <f>[1]节奏总纲!X24</f>
        <v>0.24818262438595173</v>
      </c>
      <c r="M24" s="3">
        <f>[1]节奏总纲!Y24</f>
        <v>0.20945629961863865</v>
      </c>
      <c r="N24" s="3">
        <f>[1]节奏总纲!Z24</f>
        <v>0.15647168103169484</v>
      </c>
      <c r="O24" s="3">
        <f>[1]节奏总纲!AA24</f>
        <v>9.1764942102912861E-2</v>
      </c>
      <c r="Q24" s="3">
        <v>21</v>
      </c>
      <c r="R24" s="3">
        <f>[1]节奏总纲!AD24</f>
        <v>44.585942742481357</v>
      </c>
      <c r="S24" s="3">
        <f>[1]节奏总纲!AE24</f>
        <v>46.455967430551723</v>
      </c>
      <c r="T24" s="3">
        <f>[1]节奏总纲!AF24</f>
        <v>49.18886033229559</v>
      </c>
      <c r="U24" s="3">
        <f>[1]节奏总纲!AG24</f>
        <v>53.471660769826336</v>
      </c>
      <c r="V24" s="3">
        <f>[1]节奏总纲!AH24</f>
        <v>61.918453772109508</v>
      </c>
      <c r="Z24" s="3">
        <v>21</v>
      </c>
      <c r="AA24" s="3">
        <f>[1]节奏总纲!AM24</f>
        <v>6.2565025247829205</v>
      </c>
      <c r="AB24" s="3">
        <f>[1]节奏总纲!AN24</f>
        <v>5.0052020198263367</v>
      </c>
      <c r="AC24" s="3">
        <f>[1]节奏总纲!AO24</f>
        <v>3.7539015148697521</v>
      </c>
      <c r="AD24" s="3">
        <f>[1]节奏总纲!AP24</f>
        <v>2.5026010099131684</v>
      </c>
      <c r="AE24" s="3">
        <f>[1]节奏总纲!AQ24</f>
        <v>1.2513005049565842</v>
      </c>
      <c r="AG24" s="3">
        <v>21</v>
      </c>
      <c r="AH24" s="3">
        <f>[1]节奏总纲!AT24</f>
        <v>1.0065025247829205</v>
      </c>
      <c r="AI24" s="3">
        <f>[1]节奏总纲!AU24</f>
        <v>0.80520201982633655</v>
      </c>
      <c r="AJ24" s="3">
        <f>[1]节奏总纲!AV24</f>
        <v>0.60390151486975219</v>
      </c>
      <c r="AK24" s="3">
        <f>[1]节奏总纲!AW24</f>
        <v>0.40260100991316827</v>
      </c>
      <c r="AL24" s="3">
        <f>[1]节奏总纲!AX24</f>
        <v>0.20130050495658414</v>
      </c>
      <c r="AM24" s="3"/>
      <c r="AN24" s="3">
        <v>21</v>
      </c>
      <c r="AO24" s="3">
        <f>[1]节奏总纲!BA24</f>
        <v>28.157256095860227</v>
      </c>
      <c r="AP24" s="3">
        <f>[1]节奏总纲!BB24</f>
        <v>29.508805955793246</v>
      </c>
      <c r="AQ24" s="3">
        <f>[1]节奏总纲!BC24</f>
        <v>31.280110398778046</v>
      </c>
      <c r="AR24" s="3">
        <f>[1]节奏总纲!BD24</f>
        <v>33.799338867675175</v>
      </c>
      <c r="AS24" s="3">
        <f>[1]节奏总纲!BE24</f>
        <v>38.35066605767593</v>
      </c>
    </row>
    <row r="25" spans="2:45" x14ac:dyDescent="0.15">
      <c r="B25" s="3">
        <f>[1]节奏总纲!N25</f>
        <v>32</v>
      </c>
      <c r="C25" s="3">
        <v>22</v>
      </c>
      <c r="D25" s="3">
        <f>[1]节奏总纲!P25</f>
        <v>3.5947934199881395</v>
      </c>
      <c r="E25" s="3">
        <f>[1]节奏总纲!Q25</f>
        <v>3.124234961311692</v>
      </c>
      <c r="F25" s="3">
        <f>[1]节奏总纲!R25</f>
        <v>2.5749505267375046</v>
      </c>
      <c r="G25" s="3">
        <f>[1]节奏总纲!S25</f>
        <v>1.9077568679877055</v>
      </c>
      <c r="H25" s="3">
        <f>[1]节奏总纲!T25</f>
        <v>1.0687320837624739</v>
      </c>
      <c r="J25" s="3">
        <v>22</v>
      </c>
      <c r="K25" s="3">
        <f>[1]节奏总纲!W25</f>
        <v>0.30769956984296698</v>
      </c>
      <c r="L25" s="3">
        <f>[1]节奏总纲!X25</f>
        <v>0.27235233692574035</v>
      </c>
      <c r="M25" s="3">
        <f>[1]节奏总纲!Y25</f>
        <v>0.22829422711886593</v>
      </c>
      <c r="N25" s="3">
        <f>[1]节奏总纲!Z25</f>
        <v>0.17118518695601082</v>
      </c>
      <c r="O25" s="3">
        <f>[1]节奏总纲!AA25</f>
        <v>9.7067141659560985E-2</v>
      </c>
      <c r="Q25" s="3">
        <v>22</v>
      </c>
      <c r="R25" s="3">
        <f>[1]节奏总纲!AD25</f>
        <v>45.229416240679988</v>
      </c>
      <c r="S25" s="3">
        <f>[1]节奏总纲!AE25</f>
        <v>47.110426931480873</v>
      </c>
      <c r="T25" s="3">
        <f>[1]节奏总纲!AF25</f>
        <v>49.861837738505173</v>
      </c>
      <c r="U25" s="3">
        <f>[1]节奏总纲!AG25</f>
        <v>54.15637358335789</v>
      </c>
      <c r="V25" s="3">
        <f>[1]节奏总纲!AH25</f>
        <v>62.555781631668886</v>
      </c>
      <c r="Z25" s="3">
        <v>22</v>
      </c>
      <c r="AA25" s="3">
        <f>[1]节奏总纲!AM25</f>
        <v>7.4414868317755332</v>
      </c>
      <c r="AB25" s="3">
        <f>[1]节奏总纲!AN25</f>
        <v>5.9531894654204267</v>
      </c>
      <c r="AC25" s="3">
        <f>[1]节奏总纲!AO25</f>
        <v>4.4648920990653194</v>
      </c>
      <c r="AD25" s="3">
        <f>[1]节奏总纲!AP25</f>
        <v>2.9765947327102134</v>
      </c>
      <c r="AE25" s="3">
        <f>[1]节奏总纲!AQ25</f>
        <v>1.4882973663551067</v>
      </c>
      <c r="AG25" s="3">
        <v>22</v>
      </c>
      <c r="AH25" s="3">
        <f>[1]节奏总纲!AT25</f>
        <v>1.1849843069926127</v>
      </c>
      <c r="AI25" s="3">
        <f>[1]节奏总纲!AU25</f>
        <v>0.94798744559408998</v>
      </c>
      <c r="AJ25" s="3">
        <f>[1]节奏总纲!AV25</f>
        <v>0.71099058419556727</v>
      </c>
      <c r="AK25" s="3">
        <f>[1]节奏总纲!AW25</f>
        <v>0.47399372279704499</v>
      </c>
      <c r="AL25" s="3">
        <f>[1]节奏总纲!AX25</f>
        <v>0.2369968613985225</v>
      </c>
      <c r="AM25" s="3"/>
      <c r="AN25" s="3">
        <v>22</v>
      </c>
      <c r="AO25" s="3">
        <f>[1]节奏总纲!BA25</f>
        <v>28.431345550275779</v>
      </c>
      <c r="AP25" s="3">
        <f>[1]节奏总纲!BB25</f>
        <v>29.80118336305917</v>
      </c>
      <c r="AQ25" s="3">
        <f>[1]节奏总纲!BC25</f>
        <v>31.564373235931193</v>
      </c>
      <c r="AR25" s="3">
        <f>[1]节奏总纲!BD25</f>
        <v>34.09469189131628</v>
      </c>
      <c r="AS25" s="3">
        <f>[1]节奏总纲!BE25</f>
        <v>38.663818688865533</v>
      </c>
    </row>
    <row r="26" spans="2:45" x14ac:dyDescent="0.15">
      <c r="B26" s="3">
        <f>[1]节奏总纲!N26</f>
        <v>33</v>
      </c>
      <c r="C26" s="3">
        <v>23</v>
      </c>
      <c r="D26" s="3">
        <f>[1]节奏总纲!P26</f>
        <v>3.9245776533796644</v>
      </c>
      <c r="E26" s="3">
        <f>[1]节奏总纲!Q26</f>
        <v>3.4081032341949005</v>
      </c>
      <c r="F26" s="3">
        <f>[1]节奏总纲!R26</f>
        <v>2.8064654799317976</v>
      </c>
      <c r="G26" s="3">
        <f>[1]节奏总纲!S26</f>
        <v>2.0796336985258841</v>
      </c>
      <c r="H26" s="3">
        <f>[1]节奏总纲!T26</f>
        <v>1.1608900698697047</v>
      </c>
      <c r="J26" s="3">
        <v>23</v>
      </c>
      <c r="K26" s="3">
        <f>[1]节奏总纲!W26</f>
        <v>0.32978423339152485</v>
      </c>
      <c r="L26" s="3">
        <f>[1]节奏总纲!X26</f>
        <v>0.28386827288320848</v>
      </c>
      <c r="M26" s="3">
        <f>[1]节奏总纲!Y26</f>
        <v>0.23151495319429305</v>
      </c>
      <c r="N26" s="3">
        <f>[1]节奏总纲!Z26</f>
        <v>0.17187683053817859</v>
      </c>
      <c r="O26" s="3">
        <f>[1]节奏总纲!AA26</f>
        <v>9.2157986107230805E-2</v>
      </c>
      <c r="Q26" s="3">
        <v>23</v>
      </c>
      <c r="R26" s="3">
        <f>[1]节奏总纲!AD26</f>
        <v>45.845161563010116</v>
      </c>
      <c r="S26" s="3">
        <f>[1]节奏总纲!AE26</f>
        <v>47.734594805743399</v>
      </c>
      <c r="T26" s="3">
        <f>[1]节奏总纲!AF26</f>
        <v>50.503430607741265</v>
      </c>
      <c r="U26" s="3">
        <f>[1]节奏总纲!AG26</f>
        <v>54.814188287451351</v>
      </c>
      <c r="V26" s="3">
        <f>[1]节奏总纲!AH26</f>
        <v>63.182677965405439</v>
      </c>
      <c r="Z26" s="3">
        <v>23</v>
      </c>
      <c r="AA26" s="3">
        <f>[1]节奏总纲!AM26</f>
        <v>8.8355567243832152</v>
      </c>
      <c r="AB26" s="3">
        <f>[1]节奏总纲!AN26</f>
        <v>7.0684453795065725</v>
      </c>
      <c r="AC26" s="3">
        <f>[1]节奏总纲!AO26</f>
        <v>5.3013340346299289</v>
      </c>
      <c r="AD26" s="3">
        <f>[1]节奏总纲!AP26</f>
        <v>3.5342226897532862</v>
      </c>
      <c r="AE26" s="3">
        <f>[1]节奏总纲!AQ26</f>
        <v>1.7671113448766431</v>
      </c>
      <c r="AG26" s="3">
        <v>23</v>
      </c>
      <c r="AH26" s="3">
        <f>[1]节奏总纲!AT26</f>
        <v>1.394069892607682</v>
      </c>
      <c r="AI26" s="3">
        <f>[1]节奏总纲!AU26</f>
        <v>1.1152559140861458</v>
      </c>
      <c r="AJ26" s="3">
        <f>[1]节奏总纲!AV26</f>
        <v>0.83644193556460955</v>
      </c>
      <c r="AK26" s="3">
        <f>[1]节奏总纲!AW26</f>
        <v>0.55762795704307289</v>
      </c>
      <c r="AL26" s="3">
        <f>[1]节奏总纲!AX26</f>
        <v>0.27881397852153644</v>
      </c>
      <c r="AM26" s="3"/>
      <c r="AN26" s="3">
        <v>23</v>
      </c>
      <c r="AO26" s="3">
        <f>[1]节奏总纲!BA26</f>
        <v>28.705435004691331</v>
      </c>
      <c r="AP26" s="3">
        <f>[1]节奏总纲!BB26</f>
        <v>30.079877315295377</v>
      </c>
      <c r="AQ26" s="3">
        <f>[1]节奏总纲!BC26</f>
        <v>31.848636073084339</v>
      </c>
      <c r="AR26" s="3">
        <f>[1]节奏总纲!BD26</f>
        <v>34.360958982105608</v>
      </c>
      <c r="AS26" s="3">
        <f>[1]节奏总纲!BE26</f>
        <v>38.976971320055128</v>
      </c>
    </row>
    <row r="27" spans="2:45" x14ac:dyDescent="0.15">
      <c r="B27" s="3">
        <f>[1]节奏总纲!N27</f>
        <v>34</v>
      </c>
      <c r="C27" s="3">
        <v>24</v>
      </c>
      <c r="D27" s="3">
        <f>[1]节奏总纲!P27</f>
        <v>4.2780316430915768</v>
      </c>
      <c r="E27" s="3">
        <f>[1]节奏总纲!Q27</f>
        <v>3.7214597263253628</v>
      </c>
      <c r="F27" s="3">
        <f>[1]节奏总纲!R27</f>
        <v>3.0699155070825155</v>
      </c>
      <c r="G27" s="3">
        <f>[1]节奏总纲!S27</f>
        <v>2.2742016214674821</v>
      </c>
      <c r="H27" s="3">
        <f>[1]节奏总纲!T27</f>
        <v>1.2692919885052709</v>
      </c>
      <c r="J27" s="3">
        <v>24</v>
      </c>
      <c r="K27" s="3">
        <f>[1]节奏总纲!W27</f>
        <v>0.35345398971191244</v>
      </c>
      <c r="L27" s="3">
        <f>[1]节奏总纲!X27</f>
        <v>0.31335649213046235</v>
      </c>
      <c r="M27" s="3">
        <f>[1]节奏总纲!Y27</f>
        <v>0.26345002715071786</v>
      </c>
      <c r="N27" s="3">
        <f>[1]节奏总纲!Z27</f>
        <v>0.19456792294159797</v>
      </c>
      <c r="O27" s="3">
        <f>[1]节奏总纲!AA27</f>
        <v>0.10840191863556625</v>
      </c>
      <c r="Q27" s="3">
        <v>24</v>
      </c>
      <c r="R27" s="3">
        <f>[1]节奏总纲!AD27</f>
        <v>46.430041330048923</v>
      </c>
      <c r="S27" s="3">
        <f>[1]节奏总纲!AE27</f>
        <v>48.330142263709867</v>
      </c>
      <c r="T27" s="3">
        <f>[1]节奏总纲!AF27</f>
        <v>51.118578408701396</v>
      </c>
      <c r="U27" s="3">
        <f>[1]节奏总纲!AG27</f>
        <v>55.44072585486321</v>
      </c>
      <c r="V27" s="3">
        <f>[1]节奏总纲!AH27</f>
        <v>63.791742872142052</v>
      </c>
      <c r="Z27" s="3">
        <v>24</v>
      </c>
      <c r="AA27" s="3">
        <f>[1]节奏总纲!AM27</f>
        <v>10.47447102993563</v>
      </c>
      <c r="AB27" s="3">
        <f>[1]节奏总纲!AN27</f>
        <v>8.3795768239485042</v>
      </c>
      <c r="AC27" s="3">
        <f>[1]节奏总纲!AO27</f>
        <v>6.2846826179613782</v>
      </c>
      <c r="AD27" s="3">
        <f>[1]节奏总纲!AP27</f>
        <v>4.1897884119742521</v>
      </c>
      <c r="AE27" s="3">
        <f>[1]节奏总纲!AQ27</f>
        <v>2.0948942059871261</v>
      </c>
      <c r="AG27" s="3">
        <v>24</v>
      </c>
      <c r="AH27" s="3">
        <f>[1]节奏总纲!AT27</f>
        <v>1.6389143055524151</v>
      </c>
      <c r="AI27" s="3">
        <f>[1]节奏总纲!AU27</f>
        <v>1.3111314444419317</v>
      </c>
      <c r="AJ27" s="3">
        <f>[1]节奏总纲!AV27</f>
        <v>0.98334858333144926</v>
      </c>
      <c r="AK27" s="3">
        <f>[1]节奏总纲!AW27</f>
        <v>0.65556572222096587</v>
      </c>
      <c r="AL27" s="3">
        <f>[1]节奏总纲!AX27</f>
        <v>0.32778286111048294</v>
      </c>
      <c r="AM27" s="3"/>
      <c r="AN27" s="3">
        <v>24</v>
      </c>
      <c r="AO27" s="3">
        <f>[1]节奏总纲!BA27</f>
        <v>28.979524459106884</v>
      </c>
      <c r="AP27" s="3">
        <f>[1]节奏总纲!BB27</f>
        <v>30.329493925593439</v>
      </c>
      <c r="AQ27" s="3">
        <f>[1]节奏总纲!BC27</f>
        <v>32.113552950216736</v>
      </c>
      <c r="AR27" s="3">
        <f>[1]节奏总纲!BD27</f>
        <v>34.627226072894942</v>
      </c>
      <c r="AS27" s="3">
        <f>[1]节奏总纲!BE27</f>
        <v>39.250296194358178</v>
      </c>
    </row>
    <row r="28" spans="2:45" x14ac:dyDescent="0.15">
      <c r="B28" s="3">
        <f>[1]节奏总纲!N28</f>
        <v>35</v>
      </c>
      <c r="C28" s="3">
        <v>25</v>
      </c>
      <c r="D28" s="3">
        <f>[1]节奏总纲!P28</f>
        <v>4.6568542494923806</v>
      </c>
      <c r="E28" s="3">
        <f>[1]节奏总纲!Q28</f>
        <v>4.054257309608067</v>
      </c>
      <c r="F28" s="3">
        <f>[1]节奏总纲!R28</f>
        <v>3.3445527219854276</v>
      </c>
      <c r="G28" s="3">
        <f>[1]节奏总纲!S28</f>
        <v>2.478377831579845</v>
      </c>
      <c r="H28" s="3">
        <f>[1]节奏总纲!T28</f>
        <v>1.3802915995495415</v>
      </c>
      <c r="J28" s="3">
        <v>25</v>
      </c>
      <c r="K28" s="3">
        <f>[1]节奏总纲!W28</f>
        <v>0.37882260640080379</v>
      </c>
      <c r="L28" s="3">
        <f>[1]节奏总纲!X28</f>
        <v>0.33279758328270415</v>
      </c>
      <c r="M28" s="3">
        <f>[1]节奏总纲!Y28</f>
        <v>0.27463721490291215</v>
      </c>
      <c r="N28" s="3">
        <f>[1]节奏总纲!Z28</f>
        <v>0.20417621011236298</v>
      </c>
      <c r="O28" s="3">
        <f>[1]节奏总纲!AA28</f>
        <v>0.11099961104427059</v>
      </c>
      <c r="Q28" s="3">
        <v>25</v>
      </c>
      <c r="R28" s="3">
        <f>[1]节奏总纲!AD28</f>
        <v>47.004247194324648</v>
      </c>
      <c r="S28" s="3">
        <f>[1]节奏总纲!AE28</f>
        <v>48.904516930942819</v>
      </c>
      <c r="T28" s="3">
        <f>[1]节奏总纲!AF28</f>
        <v>51.667220029142385</v>
      </c>
      <c r="U28" s="3">
        <f>[1]节奏总纲!AG28</f>
        <v>56.05100027504308</v>
      </c>
      <c r="V28" s="3">
        <f>[1]节奏总纲!AH28</f>
        <v>64.398425477456215</v>
      </c>
      <c r="Z28" s="3">
        <v>25</v>
      </c>
      <c r="AA28" s="3">
        <f>[1]节奏总纲!AM28</f>
        <v>12.4</v>
      </c>
      <c r="AB28" s="3">
        <f>[1]节奏总纲!AN28</f>
        <v>9.9200000000000017</v>
      </c>
      <c r="AC28" s="3">
        <f>[1]节奏总纲!AO28</f>
        <v>7.4399999999999995</v>
      </c>
      <c r="AD28" s="3">
        <f>[1]节奏总纲!AP28</f>
        <v>4.9600000000000009</v>
      </c>
      <c r="AE28" s="3">
        <f>[1]节奏总纲!AQ28</f>
        <v>2.4800000000000004</v>
      </c>
      <c r="AG28" s="3">
        <v>25</v>
      </c>
      <c r="AH28" s="3">
        <f>[1]节奏总纲!AT28</f>
        <v>1.9255289700643701</v>
      </c>
      <c r="AI28" s="3">
        <f>[1]节奏总纲!AU28</f>
        <v>1.5404231760514975</v>
      </c>
      <c r="AJ28" s="3">
        <f>[1]节奏总纲!AV28</f>
        <v>1.1553173820386213</v>
      </c>
      <c r="AK28" s="3">
        <f>[1]节奏总纲!AW28</f>
        <v>0.77021158802574874</v>
      </c>
      <c r="AL28" s="3">
        <f>[1]节奏总纲!AX28</f>
        <v>0.38510579401287437</v>
      </c>
      <c r="AM28" s="3"/>
      <c r="AN28" s="3">
        <v>25</v>
      </c>
      <c r="AO28" s="3">
        <f>[1]节奏总纲!BA28</f>
        <v>29.216428548527322</v>
      </c>
      <c r="AP28" s="3">
        <f>[1]节奏总纲!BB28</f>
        <v>30.579110535891502</v>
      </c>
      <c r="AQ28" s="3">
        <f>[1]节奏总纲!BC28</f>
        <v>32.356435933516131</v>
      </c>
      <c r="AR28" s="3">
        <f>[1]节奏总纲!BD28</f>
        <v>34.893493163684269</v>
      </c>
      <c r="AS28" s="3">
        <f>[1]节奏总纲!BE28</f>
        <v>39.520459727922798</v>
      </c>
    </row>
    <row r="29" spans="2:45" x14ac:dyDescent="0.15">
      <c r="B29" s="3">
        <f>[1]节奏总纲!N29</f>
        <v>36</v>
      </c>
      <c r="C29" s="3">
        <v>26</v>
      </c>
      <c r="D29" s="3">
        <f>[1]节奏总纲!P29</f>
        <v>5.062866266041592</v>
      </c>
      <c r="E29" s="3">
        <f>[1]节奏总纲!Q29</f>
        <v>4.408743944469018</v>
      </c>
      <c r="F29" s="3">
        <f>[1]节奏总纲!R29</f>
        <v>3.63716312552428</v>
      </c>
      <c r="G29" s="3">
        <f>[1]节奏总纲!S29</f>
        <v>2.6914197070277099</v>
      </c>
      <c r="H29" s="3">
        <f>[1]节奏总纲!T29</f>
        <v>1.4996209880015197</v>
      </c>
      <c r="J29" s="3">
        <v>26</v>
      </c>
      <c r="K29" s="3">
        <f>[1]节奏总纲!W29</f>
        <v>0.40601201654921137</v>
      </c>
      <c r="L29" s="3">
        <f>[1]节奏总纲!X29</f>
        <v>0.354486634860951</v>
      </c>
      <c r="M29" s="3">
        <f>[1]节奏总纲!Y29</f>
        <v>0.29261040353885237</v>
      </c>
      <c r="N29" s="3">
        <f>[1]节奏总纲!Z29</f>
        <v>0.2130418754478649</v>
      </c>
      <c r="O29" s="3">
        <f>[1]节奏总纲!AA29</f>
        <v>0.11932938845197816</v>
      </c>
      <c r="Q29" s="3">
        <v>26</v>
      </c>
      <c r="R29" s="3">
        <f>[1]节奏总纲!AD29</f>
        <v>47.540284631526092</v>
      </c>
      <c r="S29" s="3">
        <f>[1]节奏总纲!AE29</f>
        <v>49.446133440059114</v>
      </c>
      <c r="T29" s="3">
        <f>[1]节奏总纲!AF29</f>
        <v>52.199341027338768</v>
      </c>
      <c r="U29" s="3">
        <f>[1]节奏总纲!AG29</f>
        <v>56.621068614050692</v>
      </c>
      <c r="V29" s="3">
        <f>[1]节奏总纲!AH29</f>
        <v>65.00344105132713</v>
      </c>
      <c r="Z29" s="3">
        <v>26</v>
      </c>
      <c r="AA29" s="3">
        <f>[1]节奏总纲!AM29</f>
        <v>14.6609224175611</v>
      </c>
      <c r="AB29" s="3">
        <f>[1]节奏总纲!AN29</f>
        <v>11.72873793404888</v>
      </c>
      <c r="AC29" s="3">
        <f>[1]节奏总纲!AO29</f>
        <v>8.7965534505366598</v>
      </c>
      <c r="AD29" s="3">
        <f>[1]节奏总纲!AP29</f>
        <v>5.8643689670244399</v>
      </c>
      <c r="AE29" s="3">
        <f>[1]节奏总纲!AQ29</f>
        <v>2.9321844835122199</v>
      </c>
      <c r="AG29" s="3">
        <v>26</v>
      </c>
      <c r="AH29" s="3">
        <f>[1]节奏总纲!AT29</f>
        <v>2.2609224175610994</v>
      </c>
      <c r="AI29" s="3">
        <f>[1]节奏总纲!AU29</f>
        <v>1.8087379340488781</v>
      </c>
      <c r="AJ29" s="3">
        <f>[1]节奏总纲!AV29</f>
        <v>1.3565534505366603</v>
      </c>
      <c r="AK29" s="3">
        <f>[1]节奏总纲!AW29</f>
        <v>0.90436896702443903</v>
      </c>
      <c r="AL29" s="3">
        <f>[1]节奏总纲!AX29</f>
        <v>0.45218448351221951</v>
      </c>
      <c r="AM29" s="3"/>
      <c r="AN29" s="3">
        <v>26</v>
      </c>
      <c r="AO29" s="3">
        <f>[1]节奏总纲!BA29</f>
        <v>29.45033047434006</v>
      </c>
      <c r="AP29" s="3">
        <f>[1]节奏总纲!BB29</f>
        <v>30.828727146189561</v>
      </c>
      <c r="AQ29" s="3">
        <f>[1]节奏总纲!BC29</f>
        <v>32.59931891681552</v>
      </c>
      <c r="AR29" s="3">
        <f>[1]节奏总纲!BD29</f>
        <v>35.146386283795508</v>
      </c>
      <c r="AS29" s="3">
        <f>[1]节奏总纲!BE29</f>
        <v>39.790623261487418</v>
      </c>
    </row>
    <row r="30" spans="2:45" x14ac:dyDescent="0.15">
      <c r="B30" s="3">
        <f>[1]节奏总纲!N30</f>
        <v>37</v>
      </c>
      <c r="C30" s="3">
        <v>27</v>
      </c>
      <c r="D30" s="3">
        <f>[1]节奏总纲!P30</f>
        <v>5.4980191708498847</v>
      </c>
      <c r="E30" s="3">
        <f>[1]节奏总纲!Q30</f>
        <v>4.7882248958931646</v>
      </c>
      <c r="F30" s="3">
        <f>[1]节奏总纲!R30</f>
        <v>3.9492271704214725</v>
      </c>
      <c r="G30" s="3">
        <f>[1]节奏总纲!S30</f>
        <v>2.9205477835554587</v>
      </c>
      <c r="H30" s="3">
        <f>[1]节奏总纲!T30</f>
        <v>1.6290630803228208</v>
      </c>
      <c r="J30" s="3">
        <v>27</v>
      </c>
      <c r="K30" s="3">
        <f>[1]节奏总纲!W30</f>
        <v>0.43515290480829272</v>
      </c>
      <c r="L30" s="3">
        <f>[1]节奏总纲!X30</f>
        <v>0.37948095142414662</v>
      </c>
      <c r="M30" s="3">
        <f>[1]节奏总纲!Y30</f>
        <v>0.31206404489719253</v>
      </c>
      <c r="N30" s="3">
        <f>[1]节奏总纲!Z30</f>
        <v>0.2291280765277488</v>
      </c>
      <c r="O30" s="3">
        <f>[1]节奏总纲!AA30</f>
        <v>0.12944209232130111</v>
      </c>
      <c r="Q30" s="3">
        <v>27</v>
      </c>
      <c r="R30" s="3">
        <f>[1]节奏总纲!AD30</f>
        <v>48.071211008105138</v>
      </c>
      <c r="S30" s="3">
        <f>[1]节奏总纲!AE30</f>
        <v>49.981218513907905</v>
      </c>
      <c r="T30" s="3">
        <f>[1]节奏总纲!AF30</f>
        <v>52.705993248660157</v>
      </c>
      <c r="U30" s="3">
        <f>[1]节奏总纲!AG30</f>
        <v>57.175765669822162</v>
      </c>
      <c r="V30" s="3">
        <f>[1]节奏总纲!AH30</f>
        <v>65.541743280100334</v>
      </c>
      <c r="Z30" s="3">
        <v>27</v>
      </c>
      <c r="AA30" s="3">
        <f>[1]节奏总纲!AM30</f>
        <v>17.314186320787698</v>
      </c>
      <c r="AB30" s="3">
        <f>[1]节奏总纲!AN30</f>
        <v>13.851349056630159</v>
      </c>
      <c r="AC30" s="3">
        <f>[1]节奏总纲!AO30</f>
        <v>10.388511792472618</v>
      </c>
      <c r="AD30" s="3">
        <f>[1]节奏总纲!AP30</f>
        <v>6.9256745283150796</v>
      </c>
      <c r="AE30" s="3">
        <f>[1]节奏总纲!AQ30</f>
        <v>3.4628372641575398</v>
      </c>
      <c r="AG30" s="3">
        <v>27</v>
      </c>
      <c r="AH30" s="3">
        <f>[1]节奏总纲!AT30</f>
        <v>2.6532639032265983</v>
      </c>
      <c r="AI30" s="3">
        <f>[1]节奏总纲!AU30</f>
        <v>2.1226111225812794</v>
      </c>
      <c r="AJ30" s="3">
        <f>[1]节奏总纲!AV30</f>
        <v>1.5919583419359586</v>
      </c>
      <c r="AK30" s="3">
        <f>[1]节奏总纲!AW30</f>
        <v>1.0613055612906397</v>
      </c>
      <c r="AL30" s="3">
        <f>[1]节奏总纲!AX30</f>
        <v>0.53065278064531984</v>
      </c>
      <c r="AM30" s="3"/>
      <c r="AN30" s="3">
        <v>27</v>
      </c>
      <c r="AO30" s="3">
        <f>[1]节奏总纲!BA30</f>
        <v>29.684232400152801</v>
      </c>
      <c r="AP30" s="3">
        <f>[1]节奏总纲!BB30</f>
        <v>31.066913270913183</v>
      </c>
      <c r="AQ30" s="3">
        <f>[1]节奏总纲!BC30</f>
        <v>32.842201900114915</v>
      </c>
      <c r="AR30" s="3">
        <f>[1]节奏总纲!BD30</f>
        <v>35.390363423454687</v>
      </c>
      <c r="AS30" s="3">
        <f>[1]节奏总纲!BE30</f>
        <v>40.052446592012309</v>
      </c>
    </row>
    <row r="31" spans="2:45" x14ac:dyDescent="0.15">
      <c r="B31" s="3">
        <f>[1]节奏总纲!N31</f>
        <v>38</v>
      </c>
      <c r="C31" s="3">
        <v>28</v>
      </c>
      <c r="D31" s="3">
        <f>[1]节奏总纲!P31</f>
        <v>5.9644045063689921</v>
      </c>
      <c r="E31" s="3">
        <f>[1]节奏总纲!Q31</f>
        <v>5.1914176823435705</v>
      </c>
      <c r="F31" s="3">
        <f>[1]节奏总纲!R31</f>
        <v>4.2752851501652938</v>
      </c>
      <c r="G31" s="3">
        <f>[1]节奏总纲!S31</f>
        <v>3.1653094715300236</v>
      </c>
      <c r="H31" s="3">
        <f>[1]节奏总纲!T31</f>
        <v>1.7738139001941382</v>
      </c>
      <c r="J31" s="3">
        <v>28</v>
      </c>
      <c r="K31" s="3">
        <f>[1]节奏总纲!W31</f>
        <v>0.46638533551910744</v>
      </c>
      <c r="L31" s="3">
        <f>[1]节奏总纲!X31</f>
        <v>0.4031927864504059</v>
      </c>
      <c r="M31" s="3">
        <f>[1]节奏总纲!Y31</f>
        <v>0.32605797974382122</v>
      </c>
      <c r="N31" s="3">
        <f>[1]节奏总纲!Z31</f>
        <v>0.24476168797456488</v>
      </c>
      <c r="O31" s="3">
        <f>[1]节奏总纲!AA31</f>
        <v>0.14475081987131744</v>
      </c>
      <c r="Q31" s="3">
        <v>28</v>
      </c>
      <c r="R31" s="3">
        <f>[1]节奏总纲!AD31</f>
        <v>48.571351621712928</v>
      </c>
      <c r="S31" s="3">
        <f>[1]节奏总纲!AE31</f>
        <v>50.509688493127967</v>
      </c>
      <c r="T31" s="3">
        <f>[1]节奏总纲!AF31</f>
        <v>53.212684955585161</v>
      </c>
      <c r="U31" s="3">
        <f>[1]节奏总纲!AG31</f>
        <v>57.699988965458331</v>
      </c>
      <c r="V31" s="3">
        <f>[1]节奏总纲!AH31</f>
        <v>66.076345334947405</v>
      </c>
      <c r="Z31" s="3">
        <v>28</v>
      </c>
      <c r="AA31" s="3">
        <f>[1]节奏总纲!AM31</f>
        <v>20.42625995518307</v>
      </c>
      <c r="AB31" s="3">
        <f>[1]节奏总纲!AN31</f>
        <v>16.341007964146456</v>
      </c>
      <c r="AC31" s="3">
        <f>[1]节奏总纲!AO31</f>
        <v>12.255755973109842</v>
      </c>
      <c r="AD31" s="3">
        <f>[1]节奏总纲!AP31</f>
        <v>8.1705039820732281</v>
      </c>
      <c r="AE31" s="3">
        <f>[1]节奏总纲!AQ31</f>
        <v>4.0852519910366141</v>
      </c>
      <c r="AG31" s="3">
        <v>28</v>
      </c>
      <c r="AH31" s="3">
        <f>[1]节奏总纲!AT31</f>
        <v>3.1120736343953723</v>
      </c>
      <c r="AI31" s="3">
        <f>[1]节奏总纲!AU31</f>
        <v>2.4896589075162971</v>
      </c>
      <c r="AJ31" s="3">
        <f>[1]节奏总纲!AV31</f>
        <v>1.8672441806372237</v>
      </c>
      <c r="AK31" s="3">
        <f>[1]节奏总纲!AW31</f>
        <v>1.2448294537581486</v>
      </c>
      <c r="AL31" s="3">
        <f>[1]节奏总纲!AX31</f>
        <v>0.62241472687907429</v>
      </c>
      <c r="AM31" s="3"/>
      <c r="AN31" s="3">
        <v>28</v>
      </c>
      <c r="AO31" s="3">
        <f>[1]节奏总纲!BA31</f>
        <v>29.918134325965539</v>
      </c>
      <c r="AP31" s="3">
        <f>[1]节奏总纲!BB31</f>
        <v>31.280110398778046</v>
      </c>
      <c r="AQ31" s="3">
        <f>[1]节奏总纲!BC31</f>
        <v>33.072726100175295</v>
      </c>
      <c r="AR31" s="3">
        <f>[1]节奏总纲!BD31</f>
        <v>35.634340563113874</v>
      </c>
      <c r="AS31" s="3">
        <f>[1]节奏总纲!BE31</f>
        <v>40.28554255651148</v>
      </c>
    </row>
    <row r="32" spans="2:45" x14ac:dyDescent="0.15">
      <c r="B32" s="3">
        <f>[1]节奏总纲!N32</f>
        <v>39</v>
      </c>
      <c r="C32" s="3">
        <v>29</v>
      </c>
      <c r="D32" s="3">
        <f>[1]节奏总纲!P32</f>
        <v>6.4642639322944575</v>
      </c>
      <c r="E32" s="3">
        <f>[1]节奏总纲!Q32</f>
        <v>5.6323131642081607</v>
      </c>
      <c r="F32" s="3">
        <f>[1]节奏总纲!R32</f>
        <v>4.6510378992858623</v>
      </c>
      <c r="G32" s="3">
        <f>[1]节奏总纲!S32</f>
        <v>3.4532097926316991</v>
      </c>
      <c r="H32" s="3">
        <f>[1]节奏总纲!T32</f>
        <v>1.9366934741154194</v>
      </c>
      <c r="J32" s="3">
        <v>29</v>
      </c>
      <c r="K32" s="3">
        <f>[1]节奏总纲!W32</f>
        <v>0.49985942592546539</v>
      </c>
      <c r="L32" s="3">
        <f>[1]节奏总纲!X32</f>
        <v>0.44089548186459027</v>
      </c>
      <c r="M32" s="3">
        <f>[1]节奏总纲!Y32</f>
        <v>0.37575274912056855</v>
      </c>
      <c r="N32" s="3">
        <f>[1]节奏总纲!Z32</f>
        <v>0.28790032110167552</v>
      </c>
      <c r="O32" s="3">
        <f>[1]节奏总纲!AA32</f>
        <v>0.16287957392128116</v>
      </c>
      <c r="Q32" s="3">
        <v>29</v>
      </c>
      <c r="R32" s="3">
        <f>[1]节奏总纲!AD32</f>
        <v>49.066704614192936</v>
      </c>
      <c r="S32" s="3">
        <f>[1]节奏总纲!AE32</f>
        <v>51.033341828534468</v>
      </c>
      <c r="T32" s="3">
        <f>[1]节奏总纲!AF32</f>
        <v>53.719431255885922</v>
      </c>
      <c r="U32" s="3">
        <f>[1]节奏总纲!AG32</f>
        <v>58.210135614815364</v>
      </c>
      <c r="V32" s="3">
        <f>[1]节奏总纲!AH32</f>
        <v>66.589764070576265</v>
      </c>
      <c r="Z32" s="3">
        <v>29</v>
      </c>
      <c r="AA32" s="3">
        <f>[1]节奏总纲!AM32</f>
        <v>24.074703862418847</v>
      </c>
      <c r="AB32" s="3">
        <f>[1]节奏总纲!AN32</f>
        <v>19.259763089935078</v>
      </c>
      <c r="AC32" s="3">
        <f>[1]节奏总纲!AO32</f>
        <v>14.444822317451308</v>
      </c>
      <c r="AD32" s="3">
        <f>[1]节奏总纲!AP32</f>
        <v>9.6298815449675388</v>
      </c>
      <c r="AE32" s="3">
        <f>[1]节奏总纲!AQ32</f>
        <v>4.8149407724837694</v>
      </c>
      <c r="AG32" s="3">
        <v>29</v>
      </c>
      <c r="AH32" s="3">
        <f>[1]节奏总纲!AT32</f>
        <v>3.6484439072357766</v>
      </c>
      <c r="AI32" s="3">
        <f>[1]节奏总纲!AU32</f>
        <v>2.9187551257886213</v>
      </c>
      <c r="AJ32" s="3">
        <f>[1]节奏总纲!AV32</f>
        <v>2.189066344341466</v>
      </c>
      <c r="AK32" s="3">
        <f>[1]节奏总纲!AW32</f>
        <v>1.4593775628943106</v>
      </c>
      <c r="AL32" s="3">
        <f>[1]节奏总纲!AX32</f>
        <v>0.72968878144715532</v>
      </c>
      <c r="AM32" s="3"/>
      <c r="AN32" s="3">
        <v>29</v>
      </c>
      <c r="AO32" s="3">
        <f>[1]节奏总纲!BA32</f>
        <v>30.12980063735499</v>
      </c>
      <c r="AP32" s="3">
        <f>[1]节奏总纲!BB32</f>
        <v>31.493307526642905</v>
      </c>
      <c r="AQ32" s="3">
        <f>[1]节奏总纲!BC32</f>
        <v>33.280329748032408</v>
      </c>
      <c r="AR32" s="3">
        <f>[1]节奏总纲!BD32</f>
        <v>35.878317702773053</v>
      </c>
      <c r="AS32" s="3">
        <f>[1]节奏总纲!BE32</f>
        <v>40.518638521010644</v>
      </c>
    </row>
    <row r="33" spans="2:45" x14ac:dyDescent="0.15">
      <c r="B33" s="3">
        <f>[1]节奏总纲!N33</f>
        <v>40</v>
      </c>
      <c r="C33" s="3">
        <v>30</v>
      </c>
      <c r="D33" s="3">
        <f>[1]节奏总纲!P33</f>
        <v>7</v>
      </c>
      <c r="E33" s="3">
        <f>[1]节奏总纲!Q33</f>
        <v>6.1025999999999998</v>
      </c>
      <c r="F33" s="3">
        <f>[1]节奏总纲!R33</f>
        <v>5.0421000000000005</v>
      </c>
      <c r="G33" s="3">
        <f>[1]节奏总纲!S33</f>
        <v>3.7428999999999997</v>
      </c>
      <c r="H33" s="3">
        <f>[1]节奏总纲!T33</f>
        <v>2.1006999999999998</v>
      </c>
      <c r="J33" s="3">
        <v>30</v>
      </c>
      <c r="K33" s="3">
        <f>[1]节奏总纲!W33</f>
        <v>0.5357360677055425</v>
      </c>
      <c r="L33" s="3">
        <f>[1]节奏总纲!X33</f>
        <v>0.47028683579183905</v>
      </c>
      <c r="M33" s="3">
        <f>[1]节奏总纲!Y33</f>
        <v>0.39106210071413816</v>
      </c>
      <c r="N33" s="3">
        <f>[1]节奏总纲!Z33</f>
        <v>0.28969020736830053</v>
      </c>
      <c r="O33" s="3">
        <f>[1]节奏总纲!AA33</f>
        <v>0.16400652588458042</v>
      </c>
      <c r="Q33" s="3">
        <v>30</v>
      </c>
      <c r="R33" s="3">
        <f>[1]节奏总纲!AD33</f>
        <v>49.533352307096472</v>
      </c>
      <c r="S33" s="3">
        <f>[1]节奏总纲!AE33</f>
        <v>51.497823295559343</v>
      </c>
      <c r="T33" s="3">
        <f>[1]节奏总纲!AF33</f>
        <v>54.213705787583436</v>
      </c>
      <c r="U33" s="3">
        <f>[1]节奏总纲!AG33</f>
        <v>58.701446767877648</v>
      </c>
      <c r="V33" s="3">
        <f>[1]节奏总纲!AH33</f>
        <v>67.097551508592701</v>
      </c>
      <c r="Z33" s="3">
        <v>30</v>
      </c>
      <c r="AA33" s="3">
        <f>[1]节奏总纲!AM33</f>
        <v>28.35</v>
      </c>
      <c r="AB33" s="3">
        <f>[1]节奏总纲!AN33</f>
        <v>22.680000000000003</v>
      </c>
      <c r="AC33" s="3">
        <f>[1]节奏总纲!AO33</f>
        <v>17.010000000000002</v>
      </c>
      <c r="AD33" s="3">
        <f>[1]节奏总纲!AP33</f>
        <v>11.340000000000002</v>
      </c>
      <c r="AE33" s="3">
        <f>[1]节奏总纲!AQ33</f>
        <v>5.6700000000000008</v>
      </c>
      <c r="AG33" s="3">
        <v>30</v>
      </c>
      <c r="AH33" s="3">
        <f>[1]节奏总纲!AT33</f>
        <v>4.2752961375811545</v>
      </c>
      <c r="AI33" s="3">
        <f>[1]节奏总纲!AU33</f>
        <v>3.4202369100649257</v>
      </c>
      <c r="AJ33" s="3">
        <f>[1]节奏总纲!AV33</f>
        <v>2.5651776825486934</v>
      </c>
      <c r="AK33" s="3">
        <f>[1]节奏总纲!AW33</f>
        <v>1.7101184550324628</v>
      </c>
      <c r="AL33" s="3">
        <f>[1]节奏总纲!AX33</f>
        <v>0.85505922751623142</v>
      </c>
      <c r="AM33" s="3"/>
      <c r="AN33" s="3">
        <v>30</v>
      </c>
      <c r="AO33" s="3">
        <f>[1]节奏总纲!BA33</f>
        <v>30.329493925593439</v>
      </c>
      <c r="AP33" s="3">
        <f>[1]节奏总纲!BB33</f>
        <v>31.706504654507764</v>
      </c>
      <c r="AQ33" s="3">
        <f>[1]节奏总纲!BC33</f>
        <v>33.487933395889513</v>
      </c>
      <c r="AR33" s="3">
        <f>[1]节奏总纲!BD33</f>
        <v>36.105477566569242</v>
      </c>
      <c r="AS33" s="3">
        <f>[1]节奏总纲!BE33</f>
        <v>40.751734485509814</v>
      </c>
    </row>
    <row r="34" spans="2:45" x14ac:dyDescent="0.15">
      <c r="B34" s="3">
        <f>[1]节奏总纲!N34</f>
        <v>41</v>
      </c>
      <c r="C34" s="3">
        <v>31</v>
      </c>
      <c r="D34" s="3">
        <f>[1]节奏总纲!P34</f>
        <v>7.5741877002903433</v>
      </c>
      <c r="E34" s="3">
        <f>[1]节奏总纲!Q34</f>
        <v>6.6115084435834408</v>
      </c>
      <c r="F34" s="3">
        <f>[1]节奏总纲!R34</f>
        <v>5.4632615882194253</v>
      </c>
      <c r="G34" s="3">
        <f>[1]节奏总纲!S34</f>
        <v>4.052190419655334</v>
      </c>
      <c r="H34" s="3">
        <f>[1]节奏总纲!T34</f>
        <v>2.2783156602473356</v>
      </c>
      <c r="J34" s="3">
        <v>31</v>
      </c>
      <c r="K34" s="3">
        <f>[1]节奏总纲!W34</f>
        <v>0.57418770029034327</v>
      </c>
      <c r="L34" s="3">
        <f>[1]节奏总纲!X34</f>
        <v>0.50890844358344101</v>
      </c>
      <c r="M34" s="3">
        <f>[1]节奏总纲!Y34</f>
        <v>0.42116158821942484</v>
      </c>
      <c r="N34" s="3">
        <f>[1]节奏总纲!Z34</f>
        <v>0.30929041965533433</v>
      </c>
      <c r="O34" s="3">
        <f>[1]节奏总纲!AA34</f>
        <v>0.17761566024733577</v>
      </c>
      <c r="Q34" s="3">
        <v>31</v>
      </c>
      <c r="R34" s="3">
        <f>[1]节奏总纲!AD34</f>
        <v>50</v>
      </c>
      <c r="S34" s="3">
        <f>[1]节奏总纲!AE34</f>
        <v>51.96230476258421</v>
      </c>
      <c r="T34" s="3">
        <f>[1]节奏总纲!AF34</f>
        <v>54.692509339255828</v>
      </c>
      <c r="U34" s="3">
        <f>[1]节奏总纲!AG34</f>
        <v>59.178112178215827</v>
      </c>
      <c r="V34" s="3">
        <f>[1]节奏总纲!AH34</f>
        <v>67.582949939226467</v>
      </c>
      <c r="Z34" s="3">
        <v>31</v>
      </c>
      <c r="AA34" s="3">
        <f>[1]节奏总纲!AM34</f>
        <v>33.357679571112705</v>
      </c>
      <c r="AB34" s="3">
        <f>[1]节奏总纲!AN34</f>
        <v>26.686143656890167</v>
      </c>
      <c r="AC34" s="3">
        <f>[1]节奏总纲!AO34</f>
        <v>20.014607742667621</v>
      </c>
      <c r="AD34" s="3">
        <f>[1]节奏总纲!AP34</f>
        <v>13.343071828445083</v>
      </c>
      <c r="AE34" s="3">
        <f>[1]节奏总纲!AQ34</f>
        <v>6.6715359142225417</v>
      </c>
      <c r="AG34" s="3">
        <v>31</v>
      </c>
      <c r="AH34" s="3">
        <f>[1]节奏总纲!AT34</f>
        <v>5.0076795711127033</v>
      </c>
      <c r="AI34" s="3">
        <f>[1]节奏总纲!AU34</f>
        <v>4.0061436568901634</v>
      </c>
      <c r="AJ34" s="3">
        <f>[1]节奏总纲!AV34</f>
        <v>3.0046077426676199</v>
      </c>
      <c r="AK34" s="3">
        <f>[1]节奏总纲!AW34</f>
        <v>2.0030718284450817</v>
      </c>
      <c r="AL34" s="3">
        <f>[1]节奏总纲!AX34</f>
        <v>1.0015359142225408</v>
      </c>
      <c r="AM34" s="3"/>
      <c r="AN34" s="3">
        <v>31</v>
      </c>
      <c r="AO34" s="3">
        <f>[1]节奏总纲!BA34</f>
        <v>30.529187213831889</v>
      </c>
      <c r="AP34" s="3">
        <f>[1]节奏总纲!BB34</f>
        <v>31.919701782372627</v>
      </c>
      <c r="AQ34" s="3">
        <f>[1]节奏总纲!BC34</f>
        <v>33.695537043746626</v>
      </c>
      <c r="AR34" s="3">
        <f>[1]节奏总纲!BD34</f>
        <v>36.315904388158508</v>
      </c>
      <c r="AS34" s="3">
        <f>[1]节奏总纲!BE34</f>
        <v>40.984830450008978</v>
      </c>
    </row>
    <row r="35" spans="2:45" x14ac:dyDescent="0.15">
      <c r="B35" s="3">
        <f>[1]节奏总纲!N35</f>
        <v>42</v>
      </c>
      <c r="C35" s="3">
        <v>32</v>
      </c>
      <c r="D35" s="3">
        <f>[1]节奏总纲!P35</f>
        <v>8.189586839976279</v>
      </c>
      <c r="E35" s="3">
        <f>[1]节奏总纲!Q35</f>
        <v>7.1519661873512845</v>
      </c>
      <c r="F35" s="3">
        <f>[1]节奏总纲!R35</f>
        <v>5.906330028990892</v>
      </c>
      <c r="G35" s="3">
        <f>[1]节奏总纲!S35</f>
        <v>4.3855237528072974</v>
      </c>
      <c r="H35" s="3">
        <f>[1]节奏总纲!T35</f>
        <v>2.46506563883286</v>
      </c>
      <c r="J35" s="3">
        <v>32</v>
      </c>
      <c r="K35" s="3">
        <f>[1]节奏总纲!W35</f>
        <v>0.61539913968593574</v>
      </c>
      <c r="L35" s="3">
        <f>[1]节奏总纲!X35</f>
        <v>0.54045774376784372</v>
      </c>
      <c r="M35" s="3">
        <f>[1]节奏总纲!Y35</f>
        <v>0.44306844077146668</v>
      </c>
      <c r="N35" s="3">
        <f>[1]节奏总纲!Z35</f>
        <v>0.33333333315196345</v>
      </c>
      <c r="O35" s="3">
        <f>[1]节奏总纲!AA35</f>
        <v>0.18674997858552445</v>
      </c>
      <c r="Q35" s="3">
        <v>32</v>
      </c>
      <c r="R35" s="3">
        <f>[1]节奏总纲!AD35</f>
        <v>50.435397692903535</v>
      </c>
      <c r="S35" s="3">
        <f>[1]节奏总纲!AE35</f>
        <v>52.391506955233744</v>
      </c>
      <c r="T35" s="3">
        <f>[1]节奏总纲!AF35</f>
        <v>55.159275389027101</v>
      </c>
      <c r="U35" s="3">
        <f>[1]节奏总纲!AG35</f>
        <v>59.632093520341421</v>
      </c>
      <c r="V35" s="3">
        <f>[1]节奏总纲!AH35</f>
        <v>68.063981730538742</v>
      </c>
      <c r="Z35" s="3">
        <v>32</v>
      </c>
      <c r="AA35" s="3">
        <f>[1]节奏总纲!AM35</f>
        <v>39.220797956048642</v>
      </c>
      <c r="AB35" s="3">
        <f>[1]节奏总纲!AN35</f>
        <v>31.376638364838914</v>
      </c>
      <c r="AC35" s="3">
        <f>[1]节奏总纲!AO35</f>
        <v>23.532478773629183</v>
      </c>
      <c r="AD35" s="3">
        <f>[1]节奏总纲!AP35</f>
        <v>15.688319182419457</v>
      </c>
      <c r="AE35" s="3">
        <f>[1]节奏总纲!AQ35</f>
        <v>7.8441595912097286</v>
      </c>
      <c r="AG35" s="3">
        <v>32</v>
      </c>
      <c r="AH35" s="3">
        <f>[1]节奏总纲!AT35</f>
        <v>5.8631183849359374</v>
      </c>
      <c r="AI35" s="3">
        <f>[1]节奏总纲!AU35</f>
        <v>4.6904947079487478</v>
      </c>
      <c r="AJ35" s="3">
        <f>[1]节奏总纲!AV35</f>
        <v>3.5178710309615617</v>
      </c>
      <c r="AK35" s="3">
        <f>[1]节奏总纲!AW35</f>
        <v>2.3452473539743739</v>
      </c>
      <c r="AL35" s="3">
        <f>[1]节奏总纲!AX35</f>
        <v>1.1726236769871869</v>
      </c>
      <c r="AM35" s="3"/>
      <c r="AN35" s="3">
        <v>32</v>
      </c>
      <c r="AO35" s="3">
        <f>[1]节奏总纲!BA35</f>
        <v>30.728880502070336</v>
      </c>
      <c r="AP35" s="3">
        <f>[1]节奏总纲!BB35</f>
        <v>32.113552950216736</v>
      </c>
      <c r="AQ35" s="3">
        <f>[1]节奏总纲!BC35</f>
        <v>33.903140691603731</v>
      </c>
      <c r="AR35" s="3">
        <f>[1]节奏总纲!BD35</f>
        <v>36.526331209747774</v>
      </c>
      <c r="AS35" s="3">
        <f>[1]节奏总纲!BE35</f>
        <v>41.188041754455355</v>
      </c>
    </row>
    <row r="36" spans="2:45" x14ac:dyDescent="0.15">
      <c r="B36" s="3">
        <f>[1]节奏总纲!N36</f>
        <v>43</v>
      </c>
      <c r="C36" s="3">
        <v>33</v>
      </c>
      <c r="D36" s="3">
        <f>[1]节奏总纲!P36</f>
        <v>8.8491553067593287</v>
      </c>
      <c r="E36" s="3">
        <f>[1]节奏总纲!Q36</f>
        <v>7.7120388498407557</v>
      </c>
      <c r="F36" s="3">
        <f>[1]节奏总纲!R36</f>
        <v>6.3696219898053652</v>
      </c>
      <c r="G36" s="3">
        <f>[1]节奏总纲!S36</f>
        <v>4.736067920177593</v>
      </c>
      <c r="H36" s="3">
        <f>[1]节奏总纲!T36</f>
        <v>2.6627108318038819</v>
      </c>
      <c r="J36" s="3">
        <v>33</v>
      </c>
      <c r="K36" s="3">
        <f>[1]节奏总纲!W36</f>
        <v>0.6595684667830497</v>
      </c>
      <c r="L36" s="3">
        <f>[1]节奏总纲!X36</f>
        <v>0.56007266248947118</v>
      </c>
      <c r="M36" s="3">
        <f>[1]节奏总纲!Y36</f>
        <v>0.46329196081447321</v>
      </c>
      <c r="N36" s="3">
        <f>[1]节奏总纲!Z36</f>
        <v>0.35054416737029559</v>
      </c>
      <c r="O36" s="3">
        <f>[1]节奏总纲!AA36</f>
        <v>0.1976451929710219</v>
      </c>
      <c r="Q36" s="3">
        <v>33</v>
      </c>
      <c r="R36" s="3">
        <f>[1]节奏总纲!AD36</f>
        <v>50.870795385807064</v>
      </c>
      <c r="S36" s="3">
        <f>[1]节奏总纲!AE36</f>
        <v>52.81759316022675</v>
      </c>
      <c r="T36" s="3">
        <f>[1]节奏总纲!AF36</f>
        <v>55.604435245632025</v>
      </c>
      <c r="U36" s="3">
        <f>[1]节奏总纲!AG36</f>
        <v>60.078368706270226</v>
      </c>
      <c r="V36" s="3">
        <f>[1]节奏总纲!AH36</f>
        <v>68.518369035696878</v>
      </c>
      <c r="Z36" s="3">
        <v>33</v>
      </c>
      <c r="AA36" s="3">
        <f>[1]节奏总纲!AM36</f>
        <v>46.082812923199413</v>
      </c>
      <c r="AB36" s="3">
        <f>[1]节奏总纲!AN36</f>
        <v>36.866250338559531</v>
      </c>
      <c r="AC36" s="3">
        <f>[1]节奏总纲!AO36</f>
        <v>27.649687753919647</v>
      </c>
      <c r="AD36" s="3">
        <f>[1]节奏总纲!AP36</f>
        <v>18.433125169279766</v>
      </c>
      <c r="AE36" s="3">
        <f>[1]节奏总纲!AQ36</f>
        <v>9.2165625846398829</v>
      </c>
      <c r="AG36" s="3">
        <v>33</v>
      </c>
      <c r="AH36" s="3">
        <f>[1]节奏总纲!AT36</f>
        <v>6.8620149671507704</v>
      </c>
      <c r="AI36" s="3">
        <f>[1]节奏总纲!AU36</f>
        <v>5.489611973720617</v>
      </c>
      <c r="AJ36" s="3">
        <f>[1]节奏总纲!AV36</f>
        <v>4.1172089802904637</v>
      </c>
      <c r="AK36" s="3">
        <f>[1]节奏总纲!AW36</f>
        <v>2.7448059868603085</v>
      </c>
      <c r="AL36" s="3">
        <f>[1]节奏总纲!AX36</f>
        <v>1.3724029934301543</v>
      </c>
      <c r="AM36" s="3"/>
      <c r="AN36" s="3">
        <v>33</v>
      </c>
      <c r="AO36" s="3">
        <f>[1]节奏总纲!BA36</f>
        <v>30.928573790308786</v>
      </c>
      <c r="AP36" s="3">
        <f>[1]节奏总纲!BB36</f>
        <v>32.295715187691279</v>
      </c>
      <c r="AQ36" s="3">
        <f>[1]节奏总纲!BC36</f>
        <v>34.09469189131628</v>
      </c>
      <c r="AR36" s="3">
        <f>[1]节奏总纲!BD36</f>
        <v>36.73675803133704</v>
      </c>
      <c r="AS36" s="3">
        <f>[1]节奏总纲!BE36</f>
        <v>41.389172829914081</v>
      </c>
    </row>
    <row r="37" spans="2:45" x14ac:dyDescent="0.15">
      <c r="B37" s="3">
        <f>[1]节奏总纲!N37</f>
        <v>44</v>
      </c>
      <c r="C37" s="3">
        <v>34</v>
      </c>
      <c r="D37" s="3">
        <f>[1]节奏总纲!P37</f>
        <v>9.5560632861831518</v>
      </c>
      <c r="E37" s="3">
        <f>[1]节奏总纲!Q37</f>
        <v>8.3309759728944712</v>
      </c>
      <c r="F37" s="3">
        <f>[1]节奏总纲!R37</f>
        <v>6.8918328419952886</v>
      </c>
      <c r="G37" s="3">
        <f>[1]节奏总纲!S37</f>
        <v>5.1287391656944967</v>
      </c>
      <c r="H37" s="3">
        <f>[1]节奏总纲!T37</f>
        <v>2.8811530807842201</v>
      </c>
      <c r="J37" s="3">
        <v>34</v>
      </c>
      <c r="K37" s="3">
        <f>[1]节奏总纲!W37</f>
        <v>0.70690797942382311</v>
      </c>
      <c r="L37" s="3">
        <f>[1]节奏总纲!X37</f>
        <v>0.61893712305371551</v>
      </c>
      <c r="M37" s="3">
        <f>[1]节奏总纲!Y37</f>
        <v>0.52221085218992336</v>
      </c>
      <c r="N37" s="3">
        <f>[1]节奏总纲!Z37</f>
        <v>0.39267124551690369</v>
      </c>
      <c r="O37" s="3">
        <f>[1]节奏总纲!AA37</f>
        <v>0.21844224898033815</v>
      </c>
      <c r="Q37" s="3">
        <v>34</v>
      </c>
      <c r="R37" s="3">
        <f>[1]节奏总纲!AD37</f>
        <v>51.285688244217212</v>
      </c>
      <c r="S37" s="3">
        <f>[1]节奏总纲!AE37</f>
        <v>53.226994578658328</v>
      </c>
      <c r="T37" s="3">
        <f>[1]节奏总纲!AF37</f>
        <v>56.045896281048073</v>
      </c>
      <c r="U37" s="3">
        <f>[1]节奏总纲!AG37</f>
        <v>60.491705764657482</v>
      </c>
      <c r="V37" s="3">
        <f>[1]节奏总纲!AH37</f>
        <v>68.972756340855</v>
      </c>
      <c r="Z37" s="3">
        <v>34</v>
      </c>
      <c r="AA37" s="3">
        <f>[1]节奏总纲!AM37</f>
        <v>54.110931329932889</v>
      </c>
      <c r="AB37" s="3">
        <f>[1]节奏总纲!AN37</f>
        <v>43.288745063946315</v>
      </c>
      <c r="AC37" s="3">
        <f>[1]节奏总纲!AO37</f>
        <v>32.466558797959735</v>
      </c>
      <c r="AD37" s="3">
        <f>[1]节奏总纲!AP37</f>
        <v>21.644372531973158</v>
      </c>
      <c r="AE37" s="3">
        <f>[1]节奏总纲!AQ37</f>
        <v>10.822186265986579</v>
      </c>
      <c r="AG37" s="3">
        <v>34</v>
      </c>
      <c r="AH37" s="3">
        <f>[1]节奏总纲!AT37</f>
        <v>8.0281184067334763</v>
      </c>
      <c r="AI37" s="3">
        <f>[1]节奏总纲!AU37</f>
        <v>6.4224947253867839</v>
      </c>
      <c r="AJ37" s="3">
        <f>[1]节奏总纲!AV37</f>
        <v>4.8168710440400879</v>
      </c>
      <c r="AK37" s="3">
        <f>[1]节奏总纲!AW37</f>
        <v>3.2112473626933919</v>
      </c>
      <c r="AL37" s="3">
        <f>[1]节奏总纲!AX37</f>
        <v>1.605623681346696</v>
      </c>
      <c r="AM37" s="3"/>
      <c r="AN37" s="3">
        <v>34</v>
      </c>
      <c r="AO37" s="3">
        <f>[1]节奏总纲!BA37</f>
        <v>31.109552696486158</v>
      </c>
      <c r="AP37" s="3">
        <f>[1]节奏总纲!BB37</f>
        <v>32.477877425165822</v>
      </c>
      <c r="AQ37" s="3">
        <f>[1]节奏总纲!BC37</f>
        <v>34.272203285175834</v>
      </c>
      <c r="AR37" s="3">
        <f>[1]节奏总纲!BD37</f>
        <v>36.947184852926306</v>
      </c>
      <c r="AS37" s="3">
        <f>[1]节奏总纲!BE37</f>
        <v>41.590303905372799</v>
      </c>
    </row>
    <row r="38" spans="2:45" x14ac:dyDescent="0.15">
      <c r="B38" s="3">
        <f>[1]节奏总纲!N38</f>
        <v>45</v>
      </c>
      <c r="C38" s="3">
        <v>35</v>
      </c>
      <c r="D38" s="3">
        <f>[1]节奏总纲!P38</f>
        <v>10.313708498984759</v>
      </c>
      <c r="E38" s="3">
        <f>[1]节奏总纲!Q38</f>
        <v>9.0048988904635934</v>
      </c>
      <c r="F38" s="3">
        <f>[1]节奏总纲!R38</f>
        <v>7.4547485030661838</v>
      </c>
      <c r="G38" s="3">
        <f>[1]节奏总纲!S38</f>
        <v>5.5405242056546129</v>
      </c>
      <c r="H38" s="3">
        <f>[1]节奏总纲!T38</f>
        <v>3.1106144832938032</v>
      </c>
      <c r="J38" s="3">
        <v>35</v>
      </c>
      <c r="K38" s="3">
        <f>[1]节奏总纲!W38</f>
        <v>0.75764521280160757</v>
      </c>
      <c r="L38" s="3">
        <f>[1]节奏总纲!X38</f>
        <v>0.67392291756912215</v>
      </c>
      <c r="M38" s="3">
        <f>[1]节奏总纲!Y38</f>
        <v>0.56291566107089519</v>
      </c>
      <c r="N38" s="3">
        <f>[1]节奏总纲!Z38</f>
        <v>0.41178503996011617</v>
      </c>
      <c r="O38" s="3">
        <f>[1]节奏总纲!AA38</f>
        <v>0.22946140250958313</v>
      </c>
      <c r="Q38" s="3">
        <v>35</v>
      </c>
      <c r="R38" s="3">
        <f>[1]节奏总纲!AD38</f>
        <v>51.691928656135211</v>
      </c>
      <c r="S38" s="3">
        <f>[1]节奏总纲!AE38</f>
        <v>53.623906555539456</v>
      </c>
      <c r="T38" s="3">
        <f>[1]节奏总纲!AF38</f>
        <v>56.457855949816349</v>
      </c>
      <c r="U38" s="3">
        <f>[1]节奏总纲!AG38</f>
        <v>60.905042823044738</v>
      </c>
      <c r="V38" s="3">
        <f>[1]节奏总纲!AH38</f>
        <v>69.385288338144662</v>
      </c>
      <c r="Z38" s="3">
        <v>35</v>
      </c>
      <c r="AA38" s="3">
        <f>[1]节奏总纲!AM38</f>
        <v>63.5</v>
      </c>
      <c r="AB38" s="3">
        <f>[1]节奏总纲!AN38</f>
        <v>50.800000000000004</v>
      </c>
      <c r="AC38" s="3">
        <f>[1]节奏总纲!AO38</f>
        <v>38.1</v>
      </c>
      <c r="AD38" s="3">
        <f>[1]节奏总纲!AP38</f>
        <v>25.400000000000002</v>
      </c>
      <c r="AE38" s="3">
        <f>[1]节奏总纲!AQ38</f>
        <v>12.700000000000001</v>
      </c>
      <c r="AG38" s="3">
        <v>35</v>
      </c>
      <c r="AH38" s="3">
        <f>[1]节奏总纲!AT38</f>
        <v>9.3890686700671111</v>
      </c>
      <c r="AI38" s="3">
        <f>[1]节奏总纲!AU38</f>
        <v>7.5112549360536889</v>
      </c>
      <c r="AJ38" s="3">
        <f>[1]节奏总纲!AV38</f>
        <v>5.6334412020402667</v>
      </c>
      <c r="AK38" s="3">
        <f>[1]节奏总纲!AW38</f>
        <v>3.7556274680268444</v>
      </c>
      <c r="AL38" s="3">
        <f>[1]节奏总纲!AX38</f>
        <v>1.8778137340134222</v>
      </c>
      <c r="AM38" s="3"/>
      <c r="AN38" s="3">
        <v>35</v>
      </c>
      <c r="AO38" s="3">
        <f>[1]节奏总纲!BA38</f>
        <v>31.280110398778046</v>
      </c>
      <c r="AP38" s="3">
        <f>[1]节奏总纲!BB38</f>
        <v>32.660039662640372</v>
      </c>
      <c r="AQ38" s="3">
        <f>[1]节奏总纲!BC38</f>
        <v>34.449714679035388</v>
      </c>
      <c r="AR38" s="3">
        <f>[1]节奏总纲!BD38</f>
        <v>37.135950591746003</v>
      </c>
      <c r="AS38" s="3">
        <f>[1]节奏总纲!BE38</f>
        <v>41.791434980831518</v>
      </c>
    </row>
    <row r="39" spans="2:45" x14ac:dyDescent="0.15">
      <c r="B39" s="3">
        <f>[1]节奏总纲!N39</f>
        <v>46</v>
      </c>
      <c r="C39" s="3">
        <v>36</v>
      </c>
      <c r="D39" s="3">
        <f>[1]节奏总纲!P39</f>
        <v>11.125732532083184</v>
      </c>
      <c r="E39" s="3">
        <f>[1]节奏总纲!Q39</f>
        <v>9.7261153795471191</v>
      </c>
      <c r="F39" s="3">
        <f>[1]节奏总纲!R39</f>
        <v>8.0405669009365166</v>
      </c>
      <c r="G39" s="3">
        <f>[1]节奏总纲!S39</f>
        <v>5.9700680767158358</v>
      </c>
      <c r="H39" s="3">
        <f>[1]节奏总纲!T39</f>
        <v>3.3388323328781633</v>
      </c>
      <c r="J39" s="3">
        <v>36</v>
      </c>
      <c r="K39" s="3">
        <f>[1]节奏总纲!W39</f>
        <v>0.81202403309842452</v>
      </c>
      <c r="L39" s="3">
        <f>[1]节奏总纲!X39</f>
        <v>0.72121648908352576</v>
      </c>
      <c r="M39" s="3">
        <f>[1]节奏总纲!Y39</f>
        <v>0.58581839787033285</v>
      </c>
      <c r="N39" s="3">
        <f>[1]节奏总纲!Z39</f>
        <v>0.42954387106122294</v>
      </c>
      <c r="O39" s="3">
        <f>[1]节奏总纲!AA39</f>
        <v>0.22821784958436009</v>
      </c>
      <c r="Q39" s="3">
        <v>36</v>
      </c>
      <c r="R39" s="3">
        <f>[1]节奏总纲!AD39</f>
        <v>52.091594979242075</v>
      </c>
      <c r="S39" s="3">
        <f>[1]节奏总纲!AE39</f>
        <v>54.020289560649204</v>
      </c>
      <c r="T39" s="3">
        <f>[1]节奏总纲!AF39</f>
        <v>56.869815618584624</v>
      </c>
      <c r="U39" s="3">
        <f>[1]节奏总纲!AG39</f>
        <v>61.294362422865476</v>
      </c>
      <c r="V39" s="3">
        <f>[1]节奏总纲!AH39</f>
        <v>69.795150761037945</v>
      </c>
      <c r="Z39" s="3">
        <v>36</v>
      </c>
      <c r="AA39" s="3">
        <f>[1]节奏总纲!AM39</f>
        <v>73.746861667008318</v>
      </c>
      <c r="AB39" s="3">
        <f>[1]节奏总纲!AN39</f>
        <v>58.997489333606659</v>
      </c>
      <c r="AC39" s="3">
        <f>[1]节奏总纲!AO39</f>
        <v>44.248117000204992</v>
      </c>
      <c r="AD39" s="3">
        <f>[1]节奏总纲!AP39</f>
        <v>29.498744666803329</v>
      </c>
      <c r="AE39" s="3">
        <f>[1]节奏总纲!AQ39</f>
        <v>14.749372333401665</v>
      </c>
      <c r="AG39" s="3">
        <v>36</v>
      </c>
      <c r="AH39" s="3">
        <f>[1]节奏总纲!AT39</f>
        <v>10.246861667008318</v>
      </c>
      <c r="AI39" s="3">
        <f>[1]节奏总纲!AU39</f>
        <v>8.1974893336066543</v>
      </c>
      <c r="AJ39" s="3">
        <f>[1]节奏总纲!AV39</f>
        <v>6.1481170002049907</v>
      </c>
      <c r="AK39" s="3">
        <f>[1]节奏总纲!AW39</f>
        <v>4.0987446668033272</v>
      </c>
      <c r="AL39" s="3">
        <f>[1]节奏总纲!AX39</f>
        <v>2.0493723334016636</v>
      </c>
      <c r="AM39" s="3"/>
      <c r="AN39" s="3">
        <v>36</v>
      </c>
      <c r="AO39" s="3">
        <f>[1]节奏总纲!BA39</f>
        <v>31.450668101069933</v>
      </c>
      <c r="AP39" s="3">
        <f>[1]节奏总纲!BB39</f>
        <v>32.842201900114915</v>
      </c>
      <c r="AQ39" s="3">
        <f>[1]节奏总纲!BC39</f>
        <v>34.627226072894942</v>
      </c>
      <c r="AR39" s="3">
        <f>[1]节奏总纲!BD39</f>
        <v>37.317457773889828</v>
      </c>
      <c r="AS39" s="3">
        <f>[1]节奏总纲!BE39</f>
        <v>41.992566056290244</v>
      </c>
    </row>
    <row r="40" spans="2:45" x14ac:dyDescent="0.15">
      <c r="B40" s="3">
        <f>[1]节奏总纲!N40</f>
        <v>47</v>
      </c>
      <c r="C40" s="3">
        <v>37</v>
      </c>
      <c r="D40" s="3">
        <f>[1]节奏总纲!P40</f>
        <v>11.996038341699768</v>
      </c>
      <c r="E40" s="3">
        <f>[1]节奏总纲!Q40</f>
        <v>10.483337906811427</v>
      </c>
      <c r="F40" s="3">
        <f>[1]节奏总纲!R40</f>
        <v>8.6671377018780831</v>
      </c>
      <c r="G40" s="3">
        <f>[1]节奏总纲!S40</f>
        <v>6.4166809089752066</v>
      </c>
      <c r="H40" s="3">
        <f>[1]节奏总纲!T40</f>
        <v>3.6000111063441</v>
      </c>
      <c r="J40" s="3">
        <v>37</v>
      </c>
      <c r="K40" s="3">
        <f>[1]节奏总纲!W40</f>
        <v>0.87030580961658366</v>
      </c>
      <c r="L40" s="3">
        <f>[1]节奏总纲!X40</f>
        <v>0.75722252726430739</v>
      </c>
      <c r="M40" s="3">
        <f>[1]节奏总纲!Y40</f>
        <v>0.62657080094156647</v>
      </c>
      <c r="N40" s="3">
        <f>[1]节奏总纲!Z40</f>
        <v>0.44661283225937076</v>
      </c>
      <c r="O40" s="3">
        <f>[1]节奏总纲!AA40</f>
        <v>0.26117877346593676</v>
      </c>
      <c r="Q40" s="3">
        <v>37</v>
      </c>
      <c r="R40" s="3">
        <f>[1]节奏总纲!AD40</f>
        <v>52.470630686057078</v>
      </c>
      <c r="S40" s="3">
        <f>[1]节奏总纲!AE40</f>
        <v>54.407116521581436</v>
      </c>
      <c r="T40" s="3">
        <f>[1]节奏总纲!AF40</f>
        <v>57.263329041432932</v>
      </c>
      <c r="U40" s="3">
        <f>[1]节奏总纲!AG40</f>
        <v>61.676518787205197</v>
      </c>
      <c r="V40" s="3">
        <f>[1]节奏总纲!AH40</f>
        <v>70.190427169053478</v>
      </c>
      <c r="Z40" s="3">
        <v>37</v>
      </c>
      <c r="AA40" s="3">
        <f>[1]节奏总纲!AM40</f>
        <v>85.62747641525452</v>
      </c>
      <c r="AB40" s="3">
        <f>[1]节奏总纲!AN40</f>
        <v>68.501981132203625</v>
      </c>
      <c r="AC40" s="3">
        <f>[1]节奏总纲!AO40</f>
        <v>51.376485849152708</v>
      </c>
      <c r="AD40" s="3">
        <f>[1]节奏总纲!AP40</f>
        <v>34.250990566101812</v>
      </c>
      <c r="AE40" s="3">
        <f>[1]节奏总纲!AQ40</f>
        <v>17.125495283050906</v>
      </c>
      <c r="AG40" s="3">
        <v>37</v>
      </c>
      <c r="AH40" s="3">
        <f>[1]节奏总纲!AT40</f>
        <v>11.880614748246202</v>
      </c>
      <c r="AI40" s="3">
        <f>[1]节奏总纲!AU40</f>
        <v>9.5044917985969661</v>
      </c>
      <c r="AJ40" s="3">
        <f>[1]节奏总纲!AV40</f>
        <v>7.1283688489477157</v>
      </c>
      <c r="AK40" s="3">
        <f>[1]节奏总纲!AW40</f>
        <v>4.7522458992984831</v>
      </c>
      <c r="AL40" s="3">
        <f>[1]节奏总纲!AX40</f>
        <v>2.3761229496492415</v>
      </c>
      <c r="AM40" s="3"/>
      <c r="AN40" s="3">
        <v>37</v>
      </c>
      <c r="AO40" s="3">
        <f>[1]节奏总纲!BA40</f>
        <v>31.621225803361821</v>
      </c>
      <c r="AP40" s="3">
        <f>[1]节奏总纲!BB40</f>
        <v>33.02082518821102</v>
      </c>
      <c r="AQ40" s="3">
        <f>[1]节奏总纲!BC40</f>
        <v>34.804737466754489</v>
      </c>
      <c r="AR40" s="3">
        <f>[1]节奏总纲!BD40</f>
        <v>37.498964956033646</v>
      </c>
      <c r="AS40" s="3">
        <f>[1]节奏总纲!BE40</f>
        <v>42.167148737437564</v>
      </c>
    </row>
    <row r="41" spans="2:45" x14ac:dyDescent="0.15">
      <c r="B41" s="3">
        <f>[1]节奏总纲!N41</f>
        <v>48</v>
      </c>
      <c r="C41" s="3">
        <v>38</v>
      </c>
      <c r="D41" s="3">
        <f>[1]节奏总纲!P41</f>
        <v>12.928809012737984</v>
      </c>
      <c r="E41" s="3">
        <f>[1]节奏总纲!Q41</f>
        <v>11.292021791725356</v>
      </c>
      <c r="F41" s="3">
        <f>[1]节奏总纲!R41</f>
        <v>9.3190855363815395</v>
      </c>
      <c r="G41" s="3">
        <f>[1]节奏总纲!S41</f>
        <v>6.8962267273944402</v>
      </c>
      <c r="H41" s="3">
        <f>[1]节奏总纲!T41</f>
        <v>3.8708854184137524</v>
      </c>
      <c r="J41" s="3">
        <v>38</v>
      </c>
      <c r="K41" s="3">
        <f>[1]节奏总纲!W41</f>
        <v>0.93277067103821665</v>
      </c>
      <c r="L41" s="3">
        <f>[1]节奏总纲!X41</f>
        <v>0.80868388491392906</v>
      </c>
      <c r="M41" s="3">
        <f>[1]节奏总纲!Y41</f>
        <v>0.65194783450345639</v>
      </c>
      <c r="N41" s="3">
        <f>[1]节奏总纲!Z41</f>
        <v>0.4795458184192336</v>
      </c>
      <c r="O41" s="3">
        <f>[1]节奏总纲!AA41</f>
        <v>0.2708743120696524</v>
      </c>
      <c r="Q41" s="3">
        <v>38</v>
      </c>
      <c r="R41" s="3">
        <f>[1]节奏总纲!AD41</f>
        <v>52.849666392872081</v>
      </c>
      <c r="S41" s="3">
        <f>[1]节奏总纲!AE41</f>
        <v>54.793943482513676</v>
      </c>
      <c r="T41" s="3">
        <f>[1]节奏总纲!AF41</f>
        <v>57.64832002380362</v>
      </c>
      <c r="U41" s="3">
        <f>[1]节奏总纲!AG41</f>
        <v>62.054222259937362</v>
      </c>
      <c r="V41" s="3">
        <f>[1]节奏总纲!AH41</f>
        <v>70.571129226337533</v>
      </c>
      <c r="Z41" s="3">
        <v>38</v>
      </c>
      <c r="AA41" s="3">
        <f>[1]节奏总纲!AM41</f>
        <v>99.401036064365428</v>
      </c>
      <c r="AB41" s="3">
        <f>[1]节奏总纲!AN41</f>
        <v>79.520828851492354</v>
      </c>
      <c r="AC41" s="3">
        <f>[1]节奏总纲!AO41</f>
        <v>59.640621638619251</v>
      </c>
      <c r="AD41" s="3">
        <f>[1]节奏总纲!AP41</f>
        <v>39.760414425746177</v>
      </c>
      <c r="AE41" s="3">
        <f>[1]节奏总纲!AQ41</f>
        <v>19.880207212873088</v>
      </c>
      <c r="AG41" s="3">
        <v>38</v>
      </c>
      <c r="AH41" s="3">
        <f>[1]节奏总纲!AT41</f>
        <v>13.773559649110908</v>
      </c>
      <c r="AI41" s="3">
        <f>[1]节奏总纲!AU41</f>
        <v>11.018847719288729</v>
      </c>
      <c r="AJ41" s="3">
        <f>[1]节奏总纲!AV41</f>
        <v>8.2641357894665433</v>
      </c>
      <c r="AK41" s="3">
        <f>[1]节奏总纲!AW41</f>
        <v>5.5094238596443645</v>
      </c>
      <c r="AL41" s="3">
        <f>[1]节奏总纲!AX41</f>
        <v>2.7547119298221823</v>
      </c>
      <c r="AM41" s="3"/>
      <c r="AN41" s="3">
        <v>38</v>
      </c>
      <c r="AO41" s="3">
        <f>[1]节奏总纲!BA41</f>
        <v>31.791783505653711</v>
      </c>
      <c r="AP41" s="3">
        <f>[1]节奏总纲!BB41</f>
        <v>33.176527924103851</v>
      </c>
      <c r="AQ41" s="3">
        <f>[1]节奏总纲!BC41</f>
        <v>34.982248860614042</v>
      </c>
      <c r="AR41" s="3">
        <f>[1]节奏总纲!BD41</f>
        <v>37.680472138177471</v>
      </c>
      <c r="AS41" s="3">
        <f>[1]节奏总纲!BE41</f>
        <v>42.340712512072891</v>
      </c>
    </row>
    <row r="42" spans="2:45" x14ac:dyDescent="0.15">
      <c r="B42" s="3">
        <f>[1]节奏总纲!N42</f>
        <v>49</v>
      </c>
      <c r="C42" s="3">
        <v>39</v>
      </c>
      <c r="D42" s="3">
        <f>[1]节奏总纲!P42</f>
        <v>13.928527864588917</v>
      </c>
      <c r="E42" s="3">
        <f>[1]节奏总纲!Q42</f>
        <v>12.147069150707994</v>
      </c>
      <c r="F42" s="3">
        <f>[1]节奏总纲!R42</f>
        <v>10.016004387425889</v>
      </c>
      <c r="G42" s="3">
        <f>[1]节奏总纲!S42</f>
        <v>7.4197267934665154</v>
      </c>
      <c r="H42" s="3">
        <f>[1]节奏总纲!T42</f>
        <v>4.1702012426579218</v>
      </c>
      <c r="J42" s="3">
        <v>39</v>
      </c>
      <c r="K42" s="3">
        <f>[1]节奏总纲!W42</f>
        <v>0.99971885185093257</v>
      </c>
      <c r="L42" s="3">
        <f>[1]节奏总纲!X42</f>
        <v>0.85504735898263817</v>
      </c>
      <c r="M42" s="3">
        <f>[1]节奏总纲!Y42</f>
        <v>0.69691885104434981</v>
      </c>
      <c r="N42" s="3">
        <f>[1]节奏总纲!Z42</f>
        <v>0.52350006607207522</v>
      </c>
      <c r="O42" s="3">
        <f>[1]节奏总纲!AA42</f>
        <v>0.29931582424416936</v>
      </c>
      <c r="Q42" s="3">
        <v>39</v>
      </c>
      <c r="R42" s="3">
        <f>[1]节奏总纲!AD42</f>
        <v>53.213386604241784</v>
      </c>
      <c r="S42" s="3">
        <f>[1]节奏总纲!AE42</f>
        <v>55.170390866416149</v>
      </c>
      <c r="T42" s="3">
        <f>[1]节奏总纲!AF42</f>
        <v>58.030740707238266</v>
      </c>
      <c r="U42" s="3">
        <f>[1]节奏总纲!AG42</f>
        <v>62.407376554018477</v>
      </c>
      <c r="V42" s="3">
        <f>[1]节奏总纲!AH42</f>
        <v>70.951831283621587</v>
      </c>
      <c r="Z42" s="3">
        <v>39</v>
      </c>
      <c r="AA42" s="3">
        <f>[1]节奏总纲!AM42</f>
        <v>115.36769098598003</v>
      </c>
      <c r="AB42" s="3">
        <f>[1]节奏总纲!AN42</f>
        <v>92.294152788784032</v>
      </c>
      <c r="AC42" s="3">
        <f>[1]节奏总纲!AO42</f>
        <v>69.220614591588017</v>
      </c>
      <c r="AD42" s="3">
        <f>[1]节奏总纲!AP42</f>
        <v>46.147076394392016</v>
      </c>
      <c r="AE42" s="3">
        <f>[1]节奏总纲!AQ42</f>
        <v>23.073538197196008</v>
      </c>
      <c r="AG42" s="3">
        <v>39</v>
      </c>
      <c r="AH42" s="3">
        <f>[1]节奏总纲!AT42</f>
        <v>15.966654921614605</v>
      </c>
      <c r="AI42" s="3">
        <f>[1]节奏总纲!AU42</f>
        <v>12.773323937291678</v>
      </c>
      <c r="AJ42" s="3">
        <f>[1]节奏总纲!AV42</f>
        <v>9.579992952968766</v>
      </c>
      <c r="AK42" s="3">
        <f>[1]节奏总纲!AW42</f>
        <v>6.3866619686458392</v>
      </c>
      <c r="AL42" s="3">
        <f>[1]节奏总纲!AX42</f>
        <v>3.1933309843229196</v>
      </c>
      <c r="AM42" s="3"/>
      <c r="AN42" s="3">
        <v>39</v>
      </c>
      <c r="AO42" s="3">
        <f>[1]节奏总纲!BA42</f>
        <v>31.962341207945599</v>
      </c>
      <c r="AP42" s="3">
        <f>[1]节奏总纲!BB42</f>
        <v>33.332230659996682</v>
      </c>
      <c r="AQ42" s="3">
        <f>[1]节奏总纲!BC42</f>
        <v>35.146386283795508</v>
      </c>
      <c r="AR42" s="3">
        <f>[1]节奏总纲!BD42</f>
        <v>37.861979320321296</v>
      </c>
      <c r="AS42" s="3">
        <f>[1]节奏总纲!BE42</f>
        <v>42.51427628670821</v>
      </c>
    </row>
    <row r="43" spans="2:45" x14ac:dyDescent="0.15">
      <c r="B43" s="3">
        <f>[1]节奏总纲!N43</f>
        <v>50</v>
      </c>
      <c r="C43" s="3">
        <v>40</v>
      </c>
      <c r="D43" s="3">
        <f>[1]节奏总纲!P43</f>
        <v>15</v>
      </c>
      <c r="E43" s="3">
        <f>[1]节奏总纲!Q43</f>
        <v>13.059000000000001</v>
      </c>
      <c r="F43" s="3">
        <f>[1]节奏总纲!R43</f>
        <v>10.782</v>
      </c>
      <c r="G43" s="3">
        <f>[1]节奏总纲!S43</f>
        <v>8.0009999999999994</v>
      </c>
      <c r="H43" s="3">
        <f>[1]节奏总纲!T43</f>
        <v>4.5</v>
      </c>
      <c r="J43" s="3">
        <v>40</v>
      </c>
      <c r="K43" s="3">
        <f>[1]节奏总纲!W43</f>
        <v>1.0714721354110832</v>
      </c>
      <c r="L43" s="3">
        <f>[1]节奏总纲!X43</f>
        <v>0.9119308492920073</v>
      </c>
      <c r="M43" s="3">
        <f>[1]节奏总纲!Y43</f>
        <v>0.76599561257411075</v>
      </c>
      <c r="N43" s="3">
        <f>[1]节奏总纲!Z43</f>
        <v>0.58127320653348402</v>
      </c>
      <c r="O43" s="3">
        <f>[1]节奏总纲!AA43</f>
        <v>0.3297987573420782</v>
      </c>
      <c r="Q43" s="3">
        <v>40</v>
      </c>
      <c r="R43" s="3">
        <f>[1]节奏总纲!AD43</f>
        <v>53.567039423670657</v>
      </c>
      <c r="S43" s="3">
        <f>[1]节奏总纲!AE43</f>
        <v>55.535006783542492</v>
      </c>
      <c r="T43" s="3">
        <f>[1]节奏总纲!AF43</f>
        <v>58.38602553461638</v>
      </c>
      <c r="U43" s="3">
        <f>[1]节奏总纲!AG43</f>
        <v>62.760530848099599</v>
      </c>
      <c r="V43" s="3">
        <f>[1]节奏总纲!AH43</f>
        <v>71.315281959371688</v>
      </c>
      <c r="Z43" s="3">
        <v>40</v>
      </c>
      <c r="AA43" s="3">
        <f>[1]节奏总纲!AM43</f>
        <v>133.875</v>
      </c>
      <c r="AB43" s="3">
        <f>[1]节奏总纲!AN43</f>
        <v>107.10000000000001</v>
      </c>
      <c r="AC43" s="3">
        <f>[1]节奏总纲!AO43</f>
        <v>80.325000000000003</v>
      </c>
      <c r="AD43" s="3">
        <f>[1]节奏总纲!AP43</f>
        <v>53.550000000000004</v>
      </c>
      <c r="AE43" s="3">
        <f>[1]节奏总纲!AQ43</f>
        <v>26.775000000000002</v>
      </c>
      <c r="AG43" s="3">
        <v>40</v>
      </c>
      <c r="AH43" s="3">
        <f>[1]节奏总纲!AT43</f>
        <v>18.507309014019967</v>
      </c>
      <c r="AI43" s="3">
        <f>[1]节奏总纲!AU43</f>
        <v>14.805847211215976</v>
      </c>
      <c r="AJ43" s="3">
        <f>[1]节奏总纲!AV43</f>
        <v>11.104385408411986</v>
      </c>
      <c r="AK43" s="3">
        <f>[1]节奏总纲!AW43</f>
        <v>7.4029236056079881</v>
      </c>
      <c r="AL43" s="3">
        <f>[1]节奏总纲!AX43</f>
        <v>3.7014618028039941</v>
      </c>
      <c r="AM43" s="3"/>
      <c r="AN43" s="3">
        <v>40</v>
      </c>
      <c r="AO43" s="3">
        <f>[1]节奏总纲!BA43</f>
        <v>32.113552950216736</v>
      </c>
      <c r="AP43" s="3">
        <f>[1]节奏总纲!BB43</f>
        <v>33.487933395889513</v>
      </c>
      <c r="AQ43" s="3">
        <f>[1]节奏总纲!BC43</f>
        <v>35.309037710234961</v>
      </c>
      <c r="AR43" s="3">
        <f>[1]节奏总纲!BD43</f>
        <v>38.037513426486328</v>
      </c>
      <c r="AS43" s="3">
        <f>[1]节奏总纲!BE43</f>
        <v>42.687840061343536</v>
      </c>
    </row>
    <row r="44" spans="2:45" x14ac:dyDescent="0.15">
      <c r="B44" s="3">
        <f>[1]节奏总纲!N44</f>
        <v>51</v>
      </c>
      <c r="C44" s="3">
        <v>41</v>
      </c>
      <c r="D44" s="3">
        <f>[1]节奏总纲!P44</f>
        <v>16.148375400580683</v>
      </c>
      <c r="E44" s="3">
        <f>[1]节奏总纲!Q44</f>
        <v>14.065234973905774</v>
      </c>
      <c r="F44" s="3">
        <f>[1]节奏总纲!R44</f>
        <v>11.621985775797917</v>
      </c>
      <c r="G44" s="3">
        <f>[1]节奏总纲!S44</f>
        <v>8.6296918140703163</v>
      </c>
      <c r="H44" s="3">
        <f>[1]节奏总纲!T44</f>
        <v>4.8606609955747855</v>
      </c>
      <c r="J44" s="3">
        <v>41</v>
      </c>
      <c r="K44" s="3">
        <f>[1]节奏总纲!W44</f>
        <v>1.148375400580683</v>
      </c>
      <c r="L44" s="3">
        <f>[1]节奏总纲!X44</f>
        <v>1.006234973905773</v>
      </c>
      <c r="M44" s="3">
        <f>[1]节奏总纲!Y44</f>
        <v>0.839985775797917</v>
      </c>
      <c r="N44" s="3">
        <f>[1]节奏总纲!Z44</f>
        <v>0.62869181407031682</v>
      </c>
      <c r="O44" s="3">
        <f>[1]节奏总纲!AA44</f>
        <v>0.36066099557478548</v>
      </c>
      <c r="Q44" s="3">
        <v>41</v>
      </c>
      <c r="R44" s="3">
        <f>[1]节奏总纲!AD44</f>
        <v>53.920692243099523</v>
      </c>
      <c r="S44" s="3">
        <f>[1]节奏总纲!AE44</f>
        <v>55.899622700668843</v>
      </c>
      <c r="T44" s="3">
        <f>[1]节奏总纲!AF44</f>
        <v>58.741310361994486</v>
      </c>
      <c r="U44" s="3">
        <f>[1]节奏总纲!AG44</f>
        <v>63.10587219844583</v>
      </c>
      <c r="V44" s="3">
        <f>[1]节奏总纲!AH44</f>
        <v>71.676233707038421</v>
      </c>
      <c r="Z44" s="3">
        <v>41</v>
      </c>
      <c r="AA44" s="3">
        <f>[1]节奏总纲!AM44</f>
        <v>155.32539280599755</v>
      </c>
      <c r="AB44" s="3">
        <f>[1]节奏总纲!AN44</f>
        <v>124.26031424479805</v>
      </c>
      <c r="AC44" s="3">
        <f>[1]节奏总纲!AO44</f>
        <v>93.195235683598526</v>
      </c>
      <c r="AD44" s="3">
        <f>[1]节奏总纲!AP44</f>
        <v>62.130157122399027</v>
      </c>
      <c r="AE44" s="3">
        <f>[1]节奏总纲!AQ44</f>
        <v>31.065078561199513</v>
      </c>
      <c r="AG44" s="3">
        <v>41</v>
      </c>
      <c r="AH44" s="3">
        <f>[1]节奏总纲!AT44</f>
        <v>21.450392805997552</v>
      </c>
      <c r="AI44" s="3">
        <f>[1]节奏总纲!AU44</f>
        <v>17.160314244798045</v>
      </c>
      <c r="AJ44" s="3">
        <f>[1]节奏总纲!AV44</f>
        <v>12.870235683598523</v>
      </c>
      <c r="AK44" s="3">
        <f>[1]节奏总纲!AW44</f>
        <v>8.5801571223990223</v>
      </c>
      <c r="AL44" s="3">
        <f>[1]节奏总纲!AX44</f>
        <v>4.2900785611995111</v>
      </c>
      <c r="AM44" s="3"/>
      <c r="AN44" s="3">
        <v>41</v>
      </c>
      <c r="AO44" s="3">
        <f>[1]节奏总纲!BA44</f>
        <v>32.259282740196369</v>
      </c>
      <c r="AP44" s="3">
        <f>[1]节奏总纲!BB44</f>
        <v>33.643636131782344</v>
      </c>
      <c r="AQ44" s="3">
        <f>[1]节奏总纲!BC44</f>
        <v>35.471689136674414</v>
      </c>
      <c r="AR44" s="3">
        <f>[1]节奏总纲!BD44</f>
        <v>38.194089742081125</v>
      </c>
      <c r="AS44" s="3">
        <f>[1]节奏总纲!BE44</f>
        <v>42.861403835978855</v>
      </c>
    </row>
    <row r="45" spans="2:45" x14ac:dyDescent="0.15">
      <c r="B45" s="3">
        <f>[1]节奏总纲!N45</f>
        <v>52</v>
      </c>
      <c r="C45" s="3">
        <v>42</v>
      </c>
      <c r="D45" s="3">
        <f>[1]节奏总纲!P45</f>
        <v>17.379173679952558</v>
      </c>
      <c r="E45" s="3">
        <f>[1]节奏总纲!Q45</f>
        <v>15.182446126806555</v>
      </c>
      <c r="F45" s="3">
        <f>[1]节奏总纲!R45</f>
        <v>12.547763396925747</v>
      </c>
      <c r="G45" s="3">
        <f>[1]节奏总纲!S45</f>
        <v>9.3221887619265527</v>
      </c>
      <c r="H45" s="3">
        <f>[1]节奏总纲!T45</f>
        <v>5.2485104513456724</v>
      </c>
      <c r="J45" s="3">
        <v>42</v>
      </c>
      <c r="K45" s="3">
        <f>[1]节奏总纲!W45</f>
        <v>1.230798279371875</v>
      </c>
      <c r="L45" s="3">
        <f>[1]节奏总纲!X45</f>
        <v>1.1172111529007811</v>
      </c>
      <c r="M45" s="3">
        <f>[1]节奏总纲!Y45</f>
        <v>0.92577762112783013</v>
      </c>
      <c r="N45" s="3">
        <f>[1]节奏总纲!Z45</f>
        <v>0.69249694785623639</v>
      </c>
      <c r="O45" s="3">
        <f>[1]节奏总纲!AA45</f>
        <v>0.38784945577088692</v>
      </c>
      <c r="Q45" s="3">
        <v>42</v>
      </c>
      <c r="R45" s="3">
        <f>[1]节奏总纲!AD45</f>
        <v>54.255972994404218</v>
      </c>
      <c r="S45" s="3">
        <f>[1]节奏总纲!AE45</f>
        <v>56.238779717153008</v>
      </c>
      <c r="T45" s="3">
        <f>[1]节奏总纲!AF45</f>
        <v>59.09095196730258</v>
      </c>
      <c r="U45" s="3">
        <f>[1]节奏总纲!AG45</f>
        <v>63.434756173851497</v>
      </c>
      <c r="V45" s="3">
        <f>[1]节奏总纲!AH45</f>
        <v>72.034562459436771</v>
      </c>
      <c r="Z45" s="3">
        <v>42</v>
      </c>
      <c r="AA45" s="3">
        <f>[1]节奏总纲!AM45</f>
        <v>180.18480345945557</v>
      </c>
      <c r="AB45" s="3">
        <f>[1]节奏总纲!AN45</f>
        <v>144.14784276756447</v>
      </c>
      <c r="AC45" s="3">
        <f>[1]节奏总纲!AO45</f>
        <v>108.11088207567333</v>
      </c>
      <c r="AD45" s="3">
        <f>[1]节奏总纲!AP45</f>
        <v>72.073921383782235</v>
      </c>
      <c r="AE45" s="3">
        <f>[1]节奏总纲!AQ45</f>
        <v>36.036960691891117</v>
      </c>
      <c r="AG45" s="3">
        <v>42</v>
      </c>
      <c r="AH45" s="3">
        <f>[1]节奏总纲!AT45</f>
        <v>24.859410653458013</v>
      </c>
      <c r="AI45" s="3">
        <f>[1]节奏总纲!AU45</f>
        <v>19.887528522766416</v>
      </c>
      <c r="AJ45" s="3">
        <f>[1]节奏总纲!AV45</f>
        <v>14.915646392074805</v>
      </c>
      <c r="AK45" s="3">
        <f>[1]节奏总纲!AW45</f>
        <v>9.9437642613832082</v>
      </c>
      <c r="AL45" s="3">
        <f>[1]节奏总纲!AX45</f>
        <v>4.9718821306916041</v>
      </c>
      <c r="AM45" s="3"/>
      <c r="AN45" s="3">
        <v>42</v>
      </c>
      <c r="AO45" s="3">
        <f>[1]节奏总纲!BA45</f>
        <v>32.405012530176009</v>
      </c>
      <c r="AP45" s="3">
        <f>[1]节奏总纲!BB45</f>
        <v>33.799338867675175</v>
      </c>
      <c r="AQ45" s="3">
        <f>[1]节奏总纲!BC45</f>
        <v>35.634340563113874</v>
      </c>
      <c r="AR45" s="3">
        <f>[1]节奏总纲!BD45</f>
        <v>38.35066605767593</v>
      </c>
      <c r="AS45" s="3">
        <f>[1]节奏总纲!BE45</f>
        <v>43.030177309109042</v>
      </c>
    </row>
    <row r="46" spans="2:45" x14ac:dyDescent="0.15">
      <c r="B46" s="3">
        <f>[1]节奏总纲!N46</f>
        <v>53</v>
      </c>
      <c r="C46" s="3">
        <v>43</v>
      </c>
      <c r="D46" s="3">
        <f>[1]节奏总纲!P46</f>
        <v>18.698310613518661</v>
      </c>
      <c r="E46" s="3">
        <f>[1]节奏总纲!Q46</f>
        <v>16.338583814092605</v>
      </c>
      <c r="F46" s="3">
        <f>[1]节奏总纲!R46</f>
        <v>13.509529418267233</v>
      </c>
      <c r="G46" s="3">
        <f>[1]节奏总纲!S46</f>
        <v>10.020424657784652</v>
      </c>
      <c r="H46" s="3">
        <f>[1]节奏总纲!T46</f>
        <v>5.6394104810372276</v>
      </c>
      <c r="J46" s="3">
        <v>43</v>
      </c>
      <c r="K46" s="3">
        <f>[1]节奏总纲!W46</f>
        <v>1.319136933566103</v>
      </c>
      <c r="L46" s="3">
        <f>[1]节奏总纲!X46</f>
        <v>1.1561376872860496</v>
      </c>
      <c r="M46" s="3">
        <f>[1]节奏总纲!Y46</f>
        <v>0.96176602134148581</v>
      </c>
      <c r="N46" s="3">
        <f>[1]节奏总纲!Z46</f>
        <v>0.6982358958580992</v>
      </c>
      <c r="O46" s="3">
        <f>[1]节奏总纲!AA46</f>
        <v>0.39090002969155524</v>
      </c>
      <c r="Q46" s="3">
        <v>43</v>
      </c>
      <c r="R46" s="3">
        <f>[1]节奏总纲!AD46</f>
        <v>54.585942742481357</v>
      </c>
      <c r="S46" s="3">
        <f>[1]节奏总纲!AE46</f>
        <v>56.568265567054013</v>
      </c>
      <c r="T46" s="3">
        <f>[1]节奏总纲!AF46</f>
        <v>59.425480572843689</v>
      </c>
      <c r="U46" s="3">
        <f>[1]节奏总纲!AG46</f>
        <v>63.763640149257171</v>
      </c>
      <c r="V46" s="3">
        <f>[1]节奏总纲!AH46</f>
        <v>72.370053318329937</v>
      </c>
      <c r="Z46" s="3">
        <v>43</v>
      </c>
      <c r="AA46" s="3">
        <f>[1]节奏总纲!AM46</f>
        <v>208.99265815439742</v>
      </c>
      <c r="AB46" s="3">
        <f>[1]节奏总纲!AN46</f>
        <v>167.19412652351795</v>
      </c>
      <c r="AC46" s="3">
        <f>[1]节奏总纲!AO46</f>
        <v>125.39559489263844</v>
      </c>
      <c r="AD46" s="3">
        <f>[1]节奏总纲!AP46</f>
        <v>83.597063261758976</v>
      </c>
      <c r="AE46" s="3">
        <f>[1]节奏总纲!AQ46</f>
        <v>41.798531630879488</v>
      </c>
      <c r="AG46" s="3">
        <v>43</v>
      </c>
      <c r="AH46" s="3">
        <f>[1]节奏总纲!AT46</f>
        <v>28.807854694941852</v>
      </c>
      <c r="AI46" s="3">
        <f>[1]节奏总纲!AU46</f>
        <v>23.046283755953482</v>
      </c>
      <c r="AJ46" s="3">
        <f>[1]节奏总纲!AV46</f>
        <v>17.284712816965111</v>
      </c>
      <c r="AK46" s="3">
        <f>[1]节奏总纲!AW46</f>
        <v>11.523141877976741</v>
      </c>
      <c r="AL46" s="3">
        <f>[1]节奏总纲!AX46</f>
        <v>5.7615709389883705</v>
      </c>
      <c r="AM46" s="3"/>
      <c r="AN46" s="3">
        <v>43</v>
      </c>
      <c r="AO46" s="3">
        <f>[1]节奏总纲!BA46</f>
        <v>32.550742320155642</v>
      </c>
      <c r="AP46" s="3">
        <f>[1]节奏总纲!BB46</f>
        <v>33.955041603568006</v>
      </c>
      <c r="AQ46" s="3">
        <f>[1]节奏总纲!BC46</f>
        <v>35.796991989553327</v>
      </c>
      <c r="AR46" s="3">
        <f>[1]节奏总纲!BD46</f>
        <v>38.507242373270728</v>
      </c>
      <c r="AS46" s="3">
        <f>[1]节奏总纲!BE46</f>
        <v>43.179964142847631</v>
      </c>
    </row>
    <row r="47" spans="2:45" x14ac:dyDescent="0.15">
      <c r="B47" s="3">
        <f>[1]节奏总纲!N47</f>
        <v>54</v>
      </c>
      <c r="C47" s="3">
        <v>44</v>
      </c>
      <c r="D47" s="3">
        <f>[1]节奏总纲!P47</f>
        <v>20.112126572366307</v>
      </c>
      <c r="E47" s="3">
        <f>[1]节奏总纲!Q47</f>
        <v>17.573976198933678</v>
      </c>
      <c r="F47" s="3">
        <f>[1]节奏总纲!R47</f>
        <v>14.520955385248474</v>
      </c>
      <c r="G47" s="3">
        <f>[1]节奏总纲!S47</f>
        <v>10.768032566844921</v>
      </c>
      <c r="H47" s="3">
        <f>[1]节奏总纲!T47</f>
        <v>6.0537500982822579</v>
      </c>
      <c r="J47" s="3">
        <v>44</v>
      </c>
      <c r="K47" s="3">
        <f>[1]节奏总纲!W47</f>
        <v>1.4138159588476462</v>
      </c>
      <c r="L47" s="3">
        <f>[1]节奏总纲!X47</f>
        <v>1.2353923848410737</v>
      </c>
      <c r="M47" s="3">
        <f>[1]节奏总纲!Y47</f>
        <v>1.0114259669812409</v>
      </c>
      <c r="N47" s="3">
        <f>[1]节奏总纲!Z47</f>
        <v>0.74760790906026919</v>
      </c>
      <c r="O47" s="3">
        <f>[1]节奏总纲!AA47</f>
        <v>0.41433961724503021</v>
      </c>
      <c r="Q47" s="3">
        <v>44</v>
      </c>
      <c r="R47" s="3">
        <f>[1]节奏总纲!AD47</f>
        <v>54.915912490558505</v>
      </c>
      <c r="S47" s="3">
        <f>[1]节奏总纲!AE47</f>
        <v>56.897751416955018</v>
      </c>
      <c r="T47" s="3">
        <f>[1]节奏总纲!AF47</f>
        <v>59.760009178384806</v>
      </c>
      <c r="U47" s="3">
        <f>[1]节奏总纲!AG47</f>
        <v>64.08760696397195</v>
      </c>
      <c r="V47" s="3">
        <f>[1]节奏总纲!AH47</f>
        <v>72.705544177223089</v>
      </c>
      <c r="Z47" s="3">
        <v>44</v>
      </c>
      <c r="AA47" s="3">
        <f>[1]节奏总纲!AM47</f>
        <v>242.37342918215046</v>
      </c>
      <c r="AB47" s="3">
        <f>[1]节奏总纲!AN47</f>
        <v>193.89874334572039</v>
      </c>
      <c r="AC47" s="3">
        <f>[1]节奏总纲!AO47</f>
        <v>145.42405750929026</v>
      </c>
      <c r="AD47" s="3">
        <f>[1]节奏总纲!AP47</f>
        <v>96.949371672860195</v>
      </c>
      <c r="AE47" s="3">
        <f>[1]节奏总纲!AQ47</f>
        <v>48.474685836430098</v>
      </c>
      <c r="AG47" s="3">
        <v>44</v>
      </c>
      <c r="AH47" s="3">
        <f>[1]节奏总纲!AT47</f>
        <v>33.380771027753042</v>
      </c>
      <c r="AI47" s="3">
        <f>[1]节奏总纲!AU47</f>
        <v>26.704616822202439</v>
      </c>
      <c r="AJ47" s="3">
        <f>[1]节奏总纲!AV47</f>
        <v>20.028462616651822</v>
      </c>
      <c r="AK47" s="3">
        <f>[1]节奏总纲!AW47</f>
        <v>13.35230841110122</v>
      </c>
      <c r="AL47" s="3">
        <f>[1]节奏总纲!AX47</f>
        <v>6.6761542055506098</v>
      </c>
      <c r="AM47" s="3"/>
      <c r="AN47" s="3">
        <v>44</v>
      </c>
      <c r="AO47" s="3">
        <f>[1]节奏总纲!BA47</f>
        <v>32.696472110135275</v>
      </c>
      <c r="AP47" s="3">
        <f>[1]节奏总纲!BB47</f>
        <v>34.09469189131628</v>
      </c>
      <c r="AQ47" s="3">
        <f>[1]节奏总纲!BC47</f>
        <v>35.95964341599278</v>
      </c>
      <c r="AR47" s="3">
        <f>[1]节奏总纲!BD47</f>
        <v>38.663818688865533</v>
      </c>
      <c r="AS47" s="3">
        <f>[1]节奏总纲!BE47</f>
        <v>43.329750976586219</v>
      </c>
    </row>
    <row r="48" spans="2:45" x14ac:dyDescent="0.15">
      <c r="B48" s="3">
        <f>[1]节奏总纲!N48</f>
        <v>55</v>
      </c>
      <c r="C48" s="3">
        <v>45</v>
      </c>
      <c r="D48" s="3">
        <f>[1]节奏总纲!P48</f>
        <v>21.627416997969519</v>
      </c>
      <c r="E48" s="3">
        <f>[1]节奏总纲!Q48</f>
        <v>18.900199714525563</v>
      </c>
      <c r="F48" s="3">
        <f>[1]节奏总纲!R48</f>
        <v>15.604181364035009</v>
      </c>
      <c r="G48" s="3">
        <f>[1]节奏总纲!S48</f>
        <v>11.572830835613489</v>
      </c>
      <c r="H48" s="3">
        <f>[1]节奏总纲!T48</f>
        <v>6.49903880788984</v>
      </c>
      <c r="J48" s="3">
        <v>45</v>
      </c>
      <c r="K48" s="3">
        <f>[1]节奏总纲!W48</f>
        <v>1.5152904256032116</v>
      </c>
      <c r="L48" s="3">
        <f>[1]节奏总纲!X48</f>
        <v>1.3262235155918844</v>
      </c>
      <c r="M48" s="3">
        <f>[1]节奏总纲!Y48</f>
        <v>1.083225978786535</v>
      </c>
      <c r="N48" s="3">
        <f>[1]节奏总纲!Z48</f>
        <v>0.80479826876856819</v>
      </c>
      <c r="O48" s="3">
        <f>[1]节奏总纲!AA48</f>
        <v>0.44528870960758216</v>
      </c>
      <c r="Q48" s="3">
        <v>45</v>
      </c>
      <c r="R48" s="3">
        <f>[1]节奏总纲!AD48</f>
        <v>55.229416240679981</v>
      </c>
      <c r="S48" s="3">
        <f>[1]节奏总纲!AE48</f>
        <v>57.218966664386244</v>
      </c>
      <c r="T48" s="3">
        <f>[1]节奏总纲!AF48</f>
        <v>60.086674688654931</v>
      </c>
      <c r="U48" s="3">
        <f>[1]节奏总纲!AG48</f>
        <v>64.399012521055653</v>
      </c>
      <c r="V48" s="3">
        <f>[1]节奏总纲!AH48</f>
        <v>73.037155126421851</v>
      </c>
      <c r="Z48" s="3">
        <v>45</v>
      </c>
      <c r="AA48" s="3">
        <f>[1]节奏总纲!AM48</f>
        <v>281.05</v>
      </c>
      <c r="AB48" s="3">
        <f>[1]节奏总纲!AN48</f>
        <v>224.84000000000003</v>
      </c>
      <c r="AC48" s="3">
        <f>[1]节奏总纲!AO48</f>
        <v>168.63</v>
      </c>
      <c r="AD48" s="3">
        <f>[1]节奏总纲!AP48</f>
        <v>112.42000000000002</v>
      </c>
      <c r="AE48" s="3">
        <f>[1]节奏总纲!AQ48</f>
        <v>56.210000000000008</v>
      </c>
      <c r="AG48" s="3">
        <v>45</v>
      </c>
      <c r="AH48" s="3">
        <f>[1]节奏总纲!AT48</f>
        <v>38.676570817849552</v>
      </c>
      <c r="AI48" s="3">
        <f>[1]节奏总纲!AU48</f>
        <v>30.941256654279641</v>
      </c>
      <c r="AJ48" s="3">
        <f>[1]节奏总纲!AV48</f>
        <v>23.205942490709731</v>
      </c>
      <c r="AK48" s="3">
        <f>[1]节奏总纲!AW48</f>
        <v>15.470628327139821</v>
      </c>
      <c r="AL48" s="3">
        <f>[1]节奏总纲!AX48</f>
        <v>7.7353141635699103</v>
      </c>
      <c r="AM48" s="3"/>
      <c r="AN48" s="3">
        <v>45</v>
      </c>
      <c r="AO48" s="3">
        <f>[1]节奏总纲!BA48</f>
        <v>32.842201900114915</v>
      </c>
      <c r="AP48" s="3">
        <f>[1]节奏总纲!BB48</f>
        <v>34.227825436710944</v>
      </c>
      <c r="AQ48" s="3">
        <f>[1]节奏总纲!BC48</f>
        <v>36.105477566569242</v>
      </c>
      <c r="AR48" s="3">
        <f>[1]节奏总纲!BD48</f>
        <v>38.82039500446033</v>
      </c>
      <c r="AS48" s="3">
        <f>[1]节奏总纲!BE48</f>
        <v>43.479537810324807</v>
      </c>
    </row>
    <row r="49" spans="2:45" x14ac:dyDescent="0.15">
      <c r="B49" s="3">
        <f>[1]节奏总纲!N49</f>
        <v>56</v>
      </c>
      <c r="C49" s="3">
        <v>46</v>
      </c>
      <c r="D49" s="3">
        <f>[1]节奏总纲!P49</f>
        <v>23.251465064166357</v>
      </c>
      <c r="E49" s="3">
        <f>[1]节奏总纲!Q49</f>
        <v>20.310154733549314</v>
      </c>
      <c r="F49" s="3">
        <f>[1]节奏总纲!R49</f>
        <v>16.757330871744692</v>
      </c>
      <c r="G49" s="3">
        <f>[1]节奏总纲!S49</f>
        <v>12.425582930290501</v>
      </c>
      <c r="H49" s="3">
        <f>[1]节奏总纲!T49</f>
        <v>6.9545132006921566</v>
      </c>
      <c r="J49" s="3">
        <v>46</v>
      </c>
      <c r="K49" s="3">
        <f>[1]节奏总纲!W49</f>
        <v>1.6240480661968384</v>
      </c>
      <c r="L49" s="3">
        <f>[1]节奏总纲!X49</f>
        <v>1.4099550190237515</v>
      </c>
      <c r="M49" s="3">
        <f>[1]节奏总纲!Y49</f>
        <v>1.1531495077096832</v>
      </c>
      <c r="N49" s="3">
        <f>[1]节奏总纲!Z49</f>
        <v>0.85275209467701174</v>
      </c>
      <c r="O49" s="3">
        <f>[1]节奏总纲!AA49</f>
        <v>0.45547439280231661</v>
      </c>
      <c r="Q49" s="3">
        <v>46</v>
      </c>
      <c r="R49" s="3">
        <f>[1]节奏总纲!AD49</f>
        <v>55.537288901845052</v>
      </c>
      <c r="S49" s="3">
        <f>[1]节奏总纲!AE49</f>
        <v>57.53646043868428</v>
      </c>
      <c r="T49" s="3">
        <f>[1]节奏总纲!AF49</f>
        <v>60.393379177879737</v>
      </c>
      <c r="U49" s="3">
        <f>[1]节奏总纲!AG49</f>
        <v>64.710418078139355</v>
      </c>
      <c r="V49" s="3">
        <f>[1]节奏总纲!AH49</f>
        <v>73.340924940105893</v>
      </c>
      <c r="Z49" s="3">
        <v>46</v>
      </c>
      <c r="AA49" s="3">
        <f>[1]节奏总纲!AM49</f>
        <v>325.85912455595718</v>
      </c>
      <c r="AB49" s="3">
        <f>[1]节奏总纲!AN49</f>
        <v>260.68729964476574</v>
      </c>
      <c r="AC49" s="3">
        <f>[1]节奏总纲!AO49</f>
        <v>195.51547473357431</v>
      </c>
      <c r="AD49" s="3">
        <f>[1]节奏总纲!AP49</f>
        <v>130.34364982238287</v>
      </c>
      <c r="AE49" s="3">
        <f>[1]节奏总纲!AQ49</f>
        <v>65.171824911191436</v>
      </c>
      <c r="AG49" s="3">
        <v>46</v>
      </c>
      <c r="AH49" s="3">
        <f>[1]节奏总纲!AT49</f>
        <v>44.809124555957169</v>
      </c>
      <c r="AI49" s="3">
        <f>[1]节奏总纲!AU49</f>
        <v>35.847299644765712</v>
      </c>
      <c r="AJ49" s="3">
        <f>[1]节奏总纲!AV49</f>
        <v>26.885474733574313</v>
      </c>
      <c r="AK49" s="3">
        <f>[1]节奏总纲!AW49</f>
        <v>17.923649822382856</v>
      </c>
      <c r="AL49" s="3">
        <f>[1]节奏总纲!AX49</f>
        <v>8.9618249111914281</v>
      </c>
      <c r="AM49" s="3"/>
      <c r="AN49" s="3">
        <v>46</v>
      </c>
      <c r="AO49" s="3">
        <f>[1]节奏总纲!BA49</f>
        <v>32.987931690094548</v>
      </c>
      <c r="AP49" s="3">
        <f>[1]节奏总纲!BB49</f>
        <v>34.360958982105608</v>
      </c>
      <c r="AQ49" s="3">
        <f>[1]节奏总纲!BC49</f>
        <v>36.245762114295424</v>
      </c>
      <c r="AR49" s="3">
        <f>[1]节奏总纲!BD49</f>
        <v>38.976971320055128</v>
      </c>
      <c r="AS49" s="3">
        <f>[1]节奏总纲!BE49</f>
        <v>43.629324644063402</v>
      </c>
    </row>
    <row r="50" spans="2:45" x14ac:dyDescent="0.15">
      <c r="B50" s="3">
        <f>[1]节奏总纲!N50</f>
        <v>57</v>
      </c>
      <c r="C50" s="3">
        <v>47</v>
      </c>
      <c r="D50" s="3">
        <f>[1]节奏总纲!P50</f>
        <v>24.992076683399535</v>
      </c>
      <c r="E50" s="3">
        <f>[1]节奏总纲!Q50</f>
        <v>21.823081359944474</v>
      </c>
      <c r="F50" s="3">
        <f>[1]节奏总纲!R50</f>
        <v>17.996794419716004</v>
      </c>
      <c r="G50" s="3">
        <f>[1]节奏总纲!S50</f>
        <v>13.335772118261991</v>
      </c>
      <c r="H50" s="3">
        <f>[1]节奏总纲!T50</f>
        <v>7.4426404363163821</v>
      </c>
      <c r="J50" s="3">
        <v>47</v>
      </c>
      <c r="K50" s="3">
        <f>[1]节奏总纲!W50</f>
        <v>1.740611619233178</v>
      </c>
      <c r="L50" s="3">
        <f>[1]节奏总纲!X50</f>
        <v>1.51292662639516</v>
      </c>
      <c r="M50" s="3">
        <f>[1]节奏总纲!Y50</f>
        <v>1.2394635479713116</v>
      </c>
      <c r="N50" s="3">
        <f>[1]节奏总纲!Z50</f>
        <v>0.91018918797148984</v>
      </c>
      <c r="O50" s="3">
        <f>[1]节奏总纲!AA50</f>
        <v>0.48812723562422544</v>
      </c>
      <c r="Q50" s="3">
        <v>47</v>
      </c>
      <c r="R50" s="3">
        <f>[1]节奏总纲!AD50</f>
        <v>55.845161563010116</v>
      </c>
      <c r="S50" s="3">
        <f>[1]节奏总纲!AE50</f>
        <v>57.853954212982316</v>
      </c>
      <c r="T50" s="3">
        <f>[1]节奏总纲!AF50</f>
        <v>60.700083667104536</v>
      </c>
      <c r="U50" s="3">
        <f>[1]节奏总纲!AG50</f>
        <v>65.021675833900701</v>
      </c>
      <c r="V50" s="3">
        <f>[1]节奏总纲!AH50</f>
        <v>73.644694753789935</v>
      </c>
      <c r="Z50" s="3">
        <v>47</v>
      </c>
      <c r="AA50" s="3">
        <f>[1]节奏总纲!AM50</f>
        <v>377.76930817680426</v>
      </c>
      <c r="AB50" s="3">
        <f>[1]节奏总纲!AN50</f>
        <v>302.21544654144344</v>
      </c>
      <c r="AC50" s="3">
        <f>[1]节奏总纲!AO50</f>
        <v>226.66158490608254</v>
      </c>
      <c r="AD50" s="3">
        <f>[1]节奏总纲!AP50</f>
        <v>151.10772327072172</v>
      </c>
      <c r="AE50" s="3">
        <f>[1]节奏总纲!AQ50</f>
        <v>75.55386163536086</v>
      </c>
      <c r="AG50" s="3">
        <v>47</v>
      </c>
      <c r="AH50" s="3">
        <f>[1]节奏总纲!AT50</f>
        <v>51.910183620847079</v>
      </c>
      <c r="AI50" s="3">
        <f>[1]节奏总纲!AU50</f>
        <v>41.528146896677697</v>
      </c>
      <c r="AJ50" s="3">
        <f>[1]节奏总纲!AV50</f>
        <v>31.14611017250823</v>
      </c>
      <c r="AK50" s="3">
        <f>[1]节奏总纲!AW50</f>
        <v>20.764073448338848</v>
      </c>
      <c r="AL50" s="3">
        <f>[1]节奏总纲!AX50</f>
        <v>10.382036724169424</v>
      </c>
      <c r="AM50" s="3"/>
      <c r="AN50" s="3">
        <v>47</v>
      </c>
      <c r="AO50" s="3">
        <f>[1]节奏总纲!BA50</f>
        <v>33.114246829746719</v>
      </c>
      <c r="AP50" s="3">
        <f>[1]节奏总纲!BB50</f>
        <v>34.494092527500278</v>
      </c>
      <c r="AQ50" s="3">
        <f>[1]节奏总纲!BC50</f>
        <v>36.386046662021599</v>
      </c>
      <c r="AR50" s="3">
        <f>[1]节奏总纲!BD50</f>
        <v>39.115214427575864</v>
      </c>
      <c r="AS50" s="3">
        <f>[1]节奏总纲!BE50</f>
        <v>43.77911147780199</v>
      </c>
    </row>
    <row r="51" spans="2:45" x14ac:dyDescent="0.15">
      <c r="B51" s="3">
        <f>[1]节奏总纲!N51</f>
        <v>58</v>
      </c>
      <c r="C51" s="3">
        <v>48</v>
      </c>
      <c r="D51" s="3">
        <f>[1]节奏总纲!P51</f>
        <v>26.857618025475972</v>
      </c>
      <c r="E51" s="3">
        <f>[1]节奏总纲!Q51</f>
        <v>23.425214441820142</v>
      </c>
      <c r="F51" s="3">
        <f>[1]节奏总纲!R51</f>
        <v>19.329427692935056</v>
      </c>
      <c r="G51" s="3">
        <f>[1]节奏总纲!S51</f>
        <v>14.269452456935383</v>
      </c>
      <c r="H51" s="3">
        <f>[1]节奏总纲!T51</f>
        <v>7.9605979827510778</v>
      </c>
      <c r="J51" s="3">
        <v>48</v>
      </c>
      <c r="K51" s="3">
        <f>[1]节奏总纲!W51</f>
        <v>1.8655413420764368</v>
      </c>
      <c r="L51" s="3">
        <f>[1]节奏总纲!X51</f>
        <v>1.6021330818756674</v>
      </c>
      <c r="M51" s="3">
        <f>[1]节奏总纲!Y51</f>
        <v>1.3326332732190522</v>
      </c>
      <c r="N51" s="3">
        <f>[1]节奏总纲!Z51</f>
        <v>0.93368033867339228</v>
      </c>
      <c r="O51" s="3">
        <f>[1]节奏总纲!AA51</f>
        <v>0.51795754643469571</v>
      </c>
      <c r="Q51" s="3">
        <v>48</v>
      </c>
      <c r="R51" s="3">
        <f>[1]节奏总纲!AD51</f>
        <v>56.142785979989682</v>
      </c>
      <c r="S51" s="3">
        <f>[1]节奏总纲!AE51</f>
        <v>58.155157256402767</v>
      </c>
      <c r="T51" s="3">
        <f>[1]节奏总纲!AF51</f>
        <v>61.006268532239034</v>
      </c>
      <c r="U51" s="3">
        <f>[1]节奏总纲!AG51</f>
        <v>65.330972386106993</v>
      </c>
      <c r="V51" s="3">
        <f>[1]节奏总纲!AH51</f>
        <v>73.948464567473962</v>
      </c>
      <c r="Z51" s="3">
        <v>48</v>
      </c>
      <c r="AA51" s="3">
        <f>[1]节奏总纲!AM51</f>
        <v>437.90148836012787</v>
      </c>
      <c r="AB51" s="3">
        <f>[1]节奏总纲!AN51</f>
        <v>350.32119068810232</v>
      </c>
      <c r="AC51" s="3">
        <f>[1]节奏总纲!AO51</f>
        <v>262.74089301607671</v>
      </c>
      <c r="AD51" s="3">
        <f>[1]节奏总纲!AP51</f>
        <v>175.16059534405116</v>
      </c>
      <c r="AE51" s="3">
        <f>[1]节奏总纲!AQ51</f>
        <v>87.58029767202558</v>
      </c>
      <c r="AG51" s="3">
        <v>48</v>
      </c>
      <c r="AH51" s="3">
        <f>[1]节奏总纲!AT51</f>
        <v>60.132180183323612</v>
      </c>
      <c r="AI51" s="3">
        <f>[1]节奏总纲!AU51</f>
        <v>48.105744146658878</v>
      </c>
      <c r="AJ51" s="3">
        <f>[1]节奏总纲!AV51</f>
        <v>36.079308109994173</v>
      </c>
      <c r="AK51" s="3">
        <f>[1]节奏总纲!AW51</f>
        <v>24.052872073329439</v>
      </c>
      <c r="AL51" s="3">
        <f>[1]节奏总纲!AX51</f>
        <v>12.02643603666472</v>
      </c>
      <c r="AM51" s="3"/>
      <c r="AN51" s="3">
        <v>48</v>
      </c>
      <c r="AO51" s="3">
        <f>[1]节奏总纲!BA51</f>
        <v>33.238809018460984</v>
      </c>
      <c r="AP51" s="3">
        <f>[1]节奏总纲!BB51</f>
        <v>34.627226072894942</v>
      </c>
      <c r="AQ51" s="3">
        <f>[1]节奏总纲!BC51</f>
        <v>36.526331209747774</v>
      </c>
      <c r="AR51" s="3">
        <f>[1]节奏总纲!BD51</f>
        <v>39.250296194358178</v>
      </c>
      <c r="AS51" s="3">
        <f>[1]节奏总纲!BE51</f>
        <v>43.928898311540578</v>
      </c>
    </row>
    <row r="52" spans="2:45" x14ac:dyDescent="0.15">
      <c r="B52" s="3">
        <f>[1]节奏总纲!N52</f>
        <v>59</v>
      </c>
      <c r="C52" s="3">
        <v>49</v>
      </c>
      <c r="D52" s="3">
        <f>[1]节奏总纲!P52</f>
        <v>28.857055729177837</v>
      </c>
      <c r="E52" s="3">
        <f>[1]节奏总纲!Q52</f>
        <v>25.166238301415991</v>
      </c>
      <c r="F52" s="3">
        <f>[1]节奏总纲!R52</f>
        <v>20.719366013549685</v>
      </c>
      <c r="G52" s="3">
        <f>[1]节奏总纲!S52</f>
        <v>15.268268186307994</v>
      </c>
      <c r="H52" s="3">
        <f>[1]节奏总纲!T52</f>
        <v>8.5474599069824766</v>
      </c>
      <c r="J52" s="3">
        <v>49</v>
      </c>
      <c r="K52" s="3">
        <f>[1]节奏总纲!W52</f>
        <v>1.9994377037018651</v>
      </c>
      <c r="L52" s="3">
        <f>[1]节奏总纲!X52</f>
        <v>1.7410238595958489</v>
      </c>
      <c r="M52" s="3">
        <f>[1]节奏总纲!Y52</f>
        <v>1.389938320614629</v>
      </c>
      <c r="N52" s="3">
        <f>[1]节奏总纲!Z52</f>
        <v>0.99881572937261076</v>
      </c>
      <c r="O52" s="3">
        <f>[1]节奏总纲!AA52</f>
        <v>0.58686192423139882</v>
      </c>
      <c r="Q52" s="3">
        <v>49</v>
      </c>
      <c r="R52" s="3">
        <f>[1]节奏总纲!AD52</f>
        <v>56.430041330048923</v>
      </c>
      <c r="S52" s="3">
        <f>[1]节奏总纲!AE52</f>
        <v>58.442483247955479</v>
      </c>
      <c r="T52" s="3">
        <f>[1]节奏总纲!AF52</f>
        <v>61.289495211956165</v>
      </c>
      <c r="U52" s="3">
        <f>[1]节奏总纲!AG52</f>
        <v>65.640268938313284</v>
      </c>
      <c r="V52" s="3">
        <f>[1]节奏总纲!AH52</f>
        <v>74.231558509323534</v>
      </c>
      <c r="Z52" s="3">
        <v>49</v>
      </c>
      <c r="AA52" s="3">
        <f>[1]节奏总纲!AM52</f>
        <v>507.55295278468168</v>
      </c>
      <c r="AB52" s="3">
        <f>[1]节奏总纲!AN52</f>
        <v>406.04236222774534</v>
      </c>
      <c r="AC52" s="3">
        <f>[1]节奏总纲!AO52</f>
        <v>304.53177167080901</v>
      </c>
      <c r="AD52" s="3">
        <f>[1]节奏总纲!AP52</f>
        <v>203.02118111387267</v>
      </c>
      <c r="AE52" s="3">
        <f>[1]节奏总纲!AQ52</f>
        <v>101.51059055693634</v>
      </c>
      <c r="AG52" s="3">
        <v>49</v>
      </c>
      <c r="AH52" s="3">
        <f>[1]节奏总纲!AT52</f>
        <v>69.651464424553808</v>
      </c>
      <c r="AI52" s="3">
        <f>[1]节奏总纲!AU52</f>
        <v>55.721171539643024</v>
      </c>
      <c r="AJ52" s="3">
        <f>[1]节奏总纲!AV52</f>
        <v>41.790878654732296</v>
      </c>
      <c r="AK52" s="3">
        <f>[1]节奏总纲!AW52</f>
        <v>27.860585769821512</v>
      </c>
      <c r="AL52" s="3">
        <f>[1]节奏总纲!AX52</f>
        <v>13.930292884910756</v>
      </c>
      <c r="AM52" s="3"/>
      <c r="AN52" s="3">
        <v>49</v>
      </c>
      <c r="AO52" s="3">
        <f>[1]节奏总纲!BA52</f>
        <v>33.363371207175248</v>
      </c>
      <c r="AP52" s="3">
        <f>[1]节奏总纲!BB52</f>
        <v>34.760359618289606</v>
      </c>
      <c r="AQ52" s="3">
        <f>[1]节奏总纲!BC52</f>
        <v>36.666615757473956</v>
      </c>
      <c r="AR52" s="3">
        <f>[1]节奏总纲!BD52</f>
        <v>39.385377961140485</v>
      </c>
      <c r="AS52" s="3">
        <f>[1]节奏总纲!BE52</f>
        <v>44.067911160744309</v>
      </c>
    </row>
    <row r="53" spans="2:45" x14ac:dyDescent="0.15">
      <c r="B53" s="3">
        <f>[1]节奏总纲!N53</f>
        <v>60</v>
      </c>
      <c r="C53" s="3">
        <v>50</v>
      </c>
      <c r="D53" s="3">
        <f>[1]节奏总纲!P53</f>
        <v>31</v>
      </c>
      <c r="E53" s="3">
        <f>[1]节奏总纲!Q53</f>
        <v>27.0351</v>
      </c>
      <c r="F53" s="3">
        <f>[1]节奏总纲!R53</f>
        <v>22.205300000000001</v>
      </c>
      <c r="G53" s="3">
        <f>[1]节奏总纲!S53</f>
        <v>16.386599999999998</v>
      </c>
      <c r="H53" s="3">
        <f>[1]节奏总纲!T53</f>
        <v>9.1883999999999997</v>
      </c>
      <c r="J53" s="3">
        <v>50</v>
      </c>
      <c r="K53" s="3">
        <f>[1]节奏总纲!W53</f>
        <v>2.1429442708221629</v>
      </c>
      <c r="L53" s="3">
        <f>[1]节奏总纲!X53</f>
        <v>1.8688616985840092</v>
      </c>
      <c r="M53" s="3">
        <f>[1]节奏总纲!Y53</f>
        <v>1.4859339864503163</v>
      </c>
      <c r="N53" s="3">
        <f>[1]节奏总纲!Z53</f>
        <v>1.118331813692004</v>
      </c>
      <c r="O53" s="3">
        <f>[1]节奏总纲!AA53</f>
        <v>0.64094009301752308</v>
      </c>
      <c r="Q53" s="3">
        <v>50</v>
      </c>
      <c r="R53" s="3">
        <f>[1]节奏总纲!AD53</f>
        <v>56.717296680108156</v>
      </c>
      <c r="S53" s="3">
        <f>[1]节奏总纲!AE53</f>
        <v>58.729809239508185</v>
      </c>
      <c r="T53" s="3">
        <f>[1]节奏总纲!AF53</f>
        <v>61.572721891673297</v>
      </c>
      <c r="U53" s="3">
        <f>[1]节奏总纲!AG53</f>
        <v>65.949565490519575</v>
      </c>
      <c r="V53" s="3">
        <f>[1]节奏总纲!AH53</f>
        <v>74.51042804689898</v>
      </c>
      <c r="Z53" s="3">
        <v>50</v>
      </c>
      <c r="AA53" s="3">
        <f>[1]节奏总纲!AM53</f>
        <v>588.22499999999991</v>
      </c>
      <c r="AB53" s="3">
        <f>[1]节奏总纲!AN53</f>
        <v>470.57999999999993</v>
      </c>
      <c r="AC53" s="3">
        <f>[1]节奏总纲!AO53</f>
        <v>352.93499999999995</v>
      </c>
      <c r="AD53" s="3">
        <f>[1]节奏总纲!AP53</f>
        <v>235.28999999999996</v>
      </c>
      <c r="AE53" s="3">
        <f>[1]节奏总纲!AQ53</f>
        <v>117.64499999999998</v>
      </c>
      <c r="AG53" s="3">
        <v>50</v>
      </c>
      <c r="AH53" s="3">
        <f>[1]节奏总纲!AT53</f>
        <v>80.67204721531823</v>
      </c>
      <c r="AI53" s="3">
        <f>[1]节奏总纲!AU53</f>
        <v>64.537637772254584</v>
      </c>
      <c r="AJ53" s="3">
        <f>[1]节奏总纲!AV53</f>
        <v>48.403228329190938</v>
      </c>
      <c r="AK53" s="3">
        <f>[1]节奏总纲!AW53</f>
        <v>32.268818886127292</v>
      </c>
      <c r="AL53" s="3">
        <f>[1]节奏总纲!AX53</f>
        <v>16.134409443063646</v>
      </c>
      <c r="AM53" s="3"/>
      <c r="AN53" s="3">
        <v>50</v>
      </c>
      <c r="AO53" s="3">
        <f>[1]节奏总纲!BA53</f>
        <v>33.487933395889513</v>
      </c>
      <c r="AP53" s="3">
        <f>[1]节奏总纲!BB53</f>
        <v>34.893493163684269</v>
      </c>
      <c r="AQ53" s="3">
        <f>[1]节奏总纲!BC53</f>
        <v>36.806900305200131</v>
      </c>
      <c r="AR53" s="3">
        <f>[1]节奏总纲!BD53</f>
        <v>39.520459727922798</v>
      </c>
      <c r="AS53" s="3">
        <f>[1]节奏总纲!BE53</f>
        <v>44.197188392263818</v>
      </c>
    </row>
    <row r="54" spans="2:45" x14ac:dyDescent="0.15">
      <c r="B54" s="3">
        <f>[1]节奏总纲!N54</f>
        <v>61</v>
      </c>
      <c r="C54" s="3">
        <v>51</v>
      </c>
      <c r="D54" s="3">
        <f>[1]节奏总纲!P54</f>
        <v>33.296750801161366</v>
      </c>
      <c r="E54" s="3">
        <f>[1]节奏总纲!Q54</f>
        <v>28.928217096048996</v>
      </c>
      <c r="F54" s="3">
        <f>[1]节奏总纲!R54</f>
        <v>23.783869097269566</v>
      </c>
      <c r="G54" s="3">
        <f>[1]节奏总纲!S54</f>
        <v>17.587343773173433</v>
      </c>
      <c r="H54" s="3">
        <f>[1]节奏总纲!T54</f>
        <v>9.8458492119034169</v>
      </c>
      <c r="J54" s="3">
        <v>51</v>
      </c>
      <c r="K54" s="3">
        <f>[1]节奏总纲!W54</f>
        <v>2.296750801161366</v>
      </c>
      <c r="L54" s="3">
        <f>[1]节奏总纲!X54</f>
        <v>1.8931170960489965</v>
      </c>
      <c r="M54" s="3">
        <f>[1]节奏总纲!Y54</f>
        <v>1.5785690972695647</v>
      </c>
      <c r="N54" s="3">
        <f>[1]节奏总纲!Z54</f>
        <v>1.2007437731734356</v>
      </c>
      <c r="O54" s="3">
        <f>[1]节奏总纲!AA54</f>
        <v>0.65744921190341721</v>
      </c>
      <c r="Q54" s="3">
        <v>51</v>
      </c>
      <c r="R54" s="3">
        <f>[1]节奏总纲!AD54</f>
        <v>57.004247194324648</v>
      </c>
      <c r="S54" s="3">
        <f>[1]节奏总纲!AE54</f>
        <v>59.016342740868758</v>
      </c>
      <c r="T54" s="3">
        <f>[1]节奏总纲!AF54</f>
        <v>61.855948571390428</v>
      </c>
      <c r="U54" s="3">
        <f>[1]节奏总纲!AG54</f>
        <v>66.241691764589476</v>
      </c>
      <c r="V54" s="3">
        <f>[1]节奏总纲!AH54</f>
        <v>74.789297584474426</v>
      </c>
      <c r="Z54" s="3">
        <v>51</v>
      </c>
      <c r="AA54" s="3">
        <f>[1]节奏总纲!AM54</f>
        <v>681.65492699983838</v>
      </c>
      <c r="AB54" s="3">
        <f>[1]节奏总纲!AN54</f>
        <v>545.32394159987075</v>
      </c>
      <c r="AC54" s="3">
        <f>[1]节奏总纲!AO54</f>
        <v>408.99295619990301</v>
      </c>
      <c r="AD54" s="3">
        <f>[1]节奏总纲!AP54</f>
        <v>272.66197079993537</v>
      </c>
      <c r="AE54" s="3">
        <f>[1]节奏总纲!AQ54</f>
        <v>136.33098539996769</v>
      </c>
      <c r="AG54" s="3">
        <v>51</v>
      </c>
      <c r="AH54" s="3">
        <f>[1]节奏总纲!AT54</f>
        <v>93.429926999838472</v>
      </c>
      <c r="AI54" s="3">
        <f>[1]节奏总纲!AU54</f>
        <v>74.743941599870823</v>
      </c>
      <c r="AJ54" s="3">
        <f>[1]节奏总纲!AV54</f>
        <v>56.05795619990306</v>
      </c>
      <c r="AK54" s="3">
        <f>[1]节奏总纲!AW54</f>
        <v>37.371970799935411</v>
      </c>
      <c r="AL54" s="3">
        <f>[1]节奏总纲!AX54</f>
        <v>18.685985399967706</v>
      </c>
      <c r="AN54" s="3">
        <v>51</v>
      </c>
      <c r="AO54" s="3">
        <f>[1]节奏总纲!BA54</f>
        <v>33.612495584603778</v>
      </c>
      <c r="AP54" s="3">
        <f>[1]节奏总纲!BB54</f>
        <v>35.024397713965918</v>
      </c>
      <c r="AQ54" s="3">
        <f>[1]节奏总纲!BC54</f>
        <v>36.947184852926306</v>
      </c>
      <c r="AR54" s="3">
        <f>[1]节奏总纲!BD54</f>
        <v>39.655541494705105</v>
      </c>
      <c r="AS54" s="3">
        <f>[1]节奏总纲!BE54</f>
        <v>44.326465623783335</v>
      </c>
    </row>
    <row r="55" spans="2:45" x14ac:dyDescent="0.15">
      <c r="B55" s="3">
        <f>[1]节奏总纲!N55</f>
        <v>62</v>
      </c>
      <c r="C55" s="3">
        <v>52</v>
      </c>
      <c r="D55" s="3">
        <f>[1]节奏总纲!P55</f>
        <v>35.758347359905123</v>
      </c>
      <c r="E55" s="3">
        <f>[1]节奏总纲!Q55</f>
        <v>31.081155525229534</v>
      </c>
      <c r="F55" s="3">
        <f>[1]节奏总纲!R55</f>
        <v>25.606552544428059</v>
      </c>
      <c r="G55" s="3">
        <f>[1]节奏总纲!S55</f>
        <v>18.930469092333773</v>
      </c>
      <c r="H55" s="3">
        <f>[1]节奏总纲!T55</f>
        <v>10.570167479587953</v>
      </c>
      <c r="J55" s="3">
        <v>52</v>
      </c>
      <c r="K55" s="3">
        <f>[1]节奏总纲!W55</f>
        <v>2.4615965587437572</v>
      </c>
      <c r="L55" s="3">
        <f>[1]节奏总纲!X55</f>
        <v>2.1529384291805371</v>
      </c>
      <c r="M55" s="3">
        <f>[1]节奏总纲!Y55</f>
        <v>1.822683447158493</v>
      </c>
      <c r="N55" s="3">
        <f>[1]节奏总纲!Z55</f>
        <v>1.3431253191603396</v>
      </c>
      <c r="O55" s="3">
        <f>[1]节奏总纲!AA55</f>
        <v>0.72431826768453611</v>
      </c>
      <c r="Q55" s="3">
        <v>52</v>
      </c>
      <c r="R55" s="3">
        <f>[1]节奏总纲!AD55</f>
        <v>57.27226591292537</v>
      </c>
      <c r="S55" s="3">
        <f>[1]节奏总纲!AE55</f>
        <v>59.290380144164828</v>
      </c>
      <c r="T55" s="3">
        <f>[1]节奏总纲!AF55</f>
        <v>62.130298748930763</v>
      </c>
      <c r="U55" s="3">
        <f>[1]节奏总纲!AG55</f>
        <v>66.530472725664353</v>
      </c>
      <c r="V55" s="3">
        <f>[1]节奏总纲!AH55</f>
        <v>75.062532510920803</v>
      </c>
      <c r="Z55" s="3">
        <v>52</v>
      </c>
      <c r="AA55" s="3">
        <f>[1]节奏总纲!AM55</f>
        <v>789.85301886939453</v>
      </c>
      <c r="AB55" s="3">
        <f>[1]节奏总纲!AN55</f>
        <v>631.88241509551563</v>
      </c>
      <c r="AC55" s="3">
        <f>[1]节奏总纲!AO55</f>
        <v>473.91181132163672</v>
      </c>
      <c r="AD55" s="3">
        <f>[1]节奏总纲!AP55</f>
        <v>315.94120754775781</v>
      </c>
      <c r="AE55" s="3">
        <f>[1]节奏总纲!AQ55</f>
        <v>157.97060377387891</v>
      </c>
      <c r="AG55" s="3">
        <v>52</v>
      </c>
      <c r="AH55" s="3">
        <f>[1]节奏总纲!AT55</f>
        <v>108.19809186955615</v>
      </c>
      <c r="AI55" s="3">
        <f>[1]节奏总纲!AU55</f>
        <v>86.558473495644876</v>
      </c>
      <c r="AJ55" s="3">
        <f>[1]节奏总纲!AV55</f>
        <v>64.918855121733714</v>
      </c>
      <c r="AK55" s="3">
        <f>[1]节奏总纲!AW55</f>
        <v>43.279236747822438</v>
      </c>
      <c r="AL55" s="3">
        <f>[1]节奏总纲!AX55</f>
        <v>21.639618373911219</v>
      </c>
      <c r="AN55" s="3">
        <v>52</v>
      </c>
      <c r="AO55" s="3">
        <f>[1]节奏总纲!BA55</f>
        <v>33.737057773318043</v>
      </c>
      <c r="AP55" s="3">
        <f>[1]节奏总纲!BB55</f>
        <v>35.146386283795508</v>
      </c>
      <c r="AQ55" s="3">
        <f>[1]节奏总纲!BC55</f>
        <v>37.075448197698059</v>
      </c>
      <c r="AR55" s="3">
        <f>[1]节奏总纲!BD55</f>
        <v>39.790623261487418</v>
      </c>
      <c r="AS55" s="3">
        <f>[1]节奏总纲!BE55</f>
        <v>44.455742855302844</v>
      </c>
    </row>
    <row r="56" spans="2:45" x14ac:dyDescent="0.15">
      <c r="B56" s="3">
        <f>[1]节奏总纲!N56</f>
        <v>63</v>
      </c>
      <c r="C56" s="3">
        <v>53</v>
      </c>
      <c r="D56" s="3">
        <f>[1]节奏总纲!P56</f>
        <v>38.396621227037308</v>
      </c>
      <c r="E56" s="3">
        <f>[1]节奏总纲!Q56</f>
        <v>33.42809844025868</v>
      </c>
      <c r="F56" s="3">
        <f>[1]节奏总纲!R56</f>
        <v>27.5802930273809</v>
      </c>
      <c r="G56" s="3">
        <f>[1]节奏总纲!S56</f>
        <v>20.319491953348145</v>
      </c>
      <c r="H56" s="3">
        <f>[1]节奏总纲!T56</f>
        <v>11.338522248344118</v>
      </c>
      <c r="J56" s="3">
        <v>53</v>
      </c>
      <c r="K56" s="3">
        <f>[1]节奏总纲!W56</f>
        <v>2.6382738671321846</v>
      </c>
      <c r="L56" s="3">
        <f>[1]节奏总纲!X56</f>
        <v>2.3469429150291461</v>
      </c>
      <c r="M56" s="3">
        <f>[1]节奏总纲!Y56</f>
        <v>1.9737404829528415</v>
      </c>
      <c r="N56" s="3">
        <f>[1]节奏总纲!Z56</f>
        <v>1.3890228610143716</v>
      </c>
      <c r="O56" s="3">
        <f>[1]节奏总纲!AA56</f>
        <v>0.76835476875616493</v>
      </c>
      <c r="Q56" s="3">
        <v>53</v>
      </c>
      <c r="R56" s="3">
        <f>[1]节奏总纲!AD56</f>
        <v>57.540284631526099</v>
      </c>
      <c r="S56" s="3">
        <f>[1]节奏总纲!AE56</f>
        <v>59.564417547460899</v>
      </c>
      <c r="T56" s="3">
        <f>[1]节奏总纲!AF56</f>
        <v>62.395461425033538</v>
      </c>
      <c r="U56" s="3">
        <f>[1]节奏总纲!AG56</f>
        <v>66.819253686739231</v>
      </c>
      <c r="V56" s="3">
        <f>[1]节奏总纲!AH56</f>
        <v>75.318351032805268</v>
      </c>
      <c r="Z56" s="3">
        <v>53</v>
      </c>
      <c r="AA56" s="3">
        <f>[1]节奏总纲!AM56</f>
        <v>915.14532082292135</v>
      </c>
      <c r="AB56" s="3">
        <f>[1]节奏总纲!AN56</f>
        <v>732.11625665833708</v>
      </c>
      <c r="AC56" s="3">
        <f>[1]节奏总纲!AO56</f>
        <v>549.08719249375281</v>
      </c>
      <c r="AD56" s="3">
        <f>[1]节奏总纲!AP56</f>
        <v>366.05812832916854</v>
      </c>
      <c r="AE56" s="3">
        <f>[1]节奏总纲!AQ56</f>
        <v>183.02906416458427</v>
      </c>
      <c r="AG56" s="3">
        <v>53</v>
      </c>
      <c r="AH56" s="3">
        <f>[1]节奏总纲!AT56</f>
        <v>125.29230195352682</v>
      </c>
      <c r="AI56" s="3">
        <f>[1]节奏总纲!AU56</f>
        <v>100.23384156282145</v>
      </c>
      <c r="AJ56" s="3">
        <f>[1]节奏总纲!AV56</f>
        <v>75.17538117211609</v>
      </c>
      <c r="AK56" s="3">
        <f>[1]节奏总纲!AW56</f>
        <v>50.116920781410727</v>
      </c>
      <c r="AL56" s="3">
        <f>[1]节奏总纲!AX56</f>
        <v>25.058460390705363</v>
      </c>
      <c r="AN56" s="3">
        <v>53</v>
      </c>
      <c r="AO56" s="3">
        <f>[1]节奏总纲!BA56</f>
        <v>33.861619962032307</v>
      </c>
      <c r="AP56" s="3">
        <f>[1]节奏总纲!BB56</f>
        <v>35.268374853625097</v>
      </c>
      <c r="AQ56" s="3">
        <f>[1]节奏总纲!BC56</f>
        <v>37.196452985793947</v>
      </c>
      <c r="AR56" s="3">
        <f>[1]节奏总纲!BD56</f>
        <v>39.925705028269732</v>
      </c>
      <c r="AS56" s="3">
        <f>[1]节奏总纲!BE56</f>
        <v>44.585020086822361</v>
      </c>
    </row>
    <row r="57" spans="2:45" x14ac:dyDescent="0.15">
      <c r="B57" s="3">
        <f>[1]节奏总纲!N57</f>
        <v>64</v>
      </c>
      <c r="C57" s="3">
        <v>54</v>
      </c>
      <c r="D57" s="3">
        <f>[1]节奏总纲!P57</f>
        <v>41.224253144732614</v>
      </c>
      <c r="E57" s="3">
        <f>[1]节奏总纲!Q57</f>
        <v>35.947548742206841</v>
      </c>
      <c r="F57" s="3">
        <f>[1]节奏总纲!R57</f>
        <v>29.553667079458812</v>
      </c>
      <c r="G57" s="3">
        <f>[1]节奏总纲!S57</f>
        <v>21.762283235104348</v>
      </c>
      <c r="H57" s="3">
        <f>[1]节奏总纲!T57</f>
        <v>12.111685573922442</v>
      </c>
      <c r="J57" s="3">
        <v>54</v>
      </c>
      <c r="K57" s="3">
        <f>[1]节奏总纲!W57</f>
        <v>2.8276319176953066</v>
      </c>
      <c r="L57" s="3">
        <f>[1]节奏总纲!X57</f>
        <v>2.5194503019481616</v>
      </c>
      <c r="M57" s="3">
        <f>[1]节奏总纲!Y57</f>
        <v>1.9733740520779115</v>
      </c>
      <c r="N57" s="3">
        <f>[1]节奏总纲!Z57</f>
        <v>1.4427912817562039</v>
      </c>
      <c r="O57" s="3">
        <f>[1]节奏总纲!AA57</f>
        <v>0.77316332557832368</v>
      </c>
      <c r="Q57" s="3">
        <v>54</v>
      </c>
      <c r="R57" s="3">
        <f>[1]节奏总纲!AD57</f>
        <v>57.80830335012682</v>
      </c>
      <c r="S57" s="3">
        <f>[1]节奏总纲!AE57</f>
        <v>59.838454950756969</v>
      </c>
      <c r="T57" s="3">
        <f>[1]节奏总纲!AF57</f>
        <v>62.660624101136307</v>
      </c>
      <c r="U57" s="3">
        <f>[1]节奏总纲!AG57</f>
        <v>67.098789255934349</v>
      </c>
      <c r="V57" s="3">
        <f>[1]节奏总纲!AH57</f>
        <v>75.574169554689718</v>
      </c>
      <c r="Z57" s="3">
        <v>54</v>
      </c>
      <c r="AA57" s="3">
        <f>[1]节奏总纲!AM57</f>
        <v>1060.2230944101252</v>
      </c>
      <c r="AB57" s="3">
        <f>[1]节奏总纲!AN57</f>
        <v>848.17847552810019</v>
      </c>
      <c r="AC57" s="3">
        <f>[1]节奏总纲!AO57</f>
        <v>636.13385664607506</v>
      </c>
      <c r="AD57" s="3">
        <f>[1]节奏总纲!AP57</f>
        <v>424.0892377640501</v>
      </c>
      <c r="AE57" s="3">
        <f>[1]节奏总纲!AQ57</f>
        <v>212.04461888202505</v>
      </c>
      <c r="AG57" s="3">
        <v>54</v>
      </c>
      <c r="AH57" s="3">
        <f>[1]节奏总纲!AT57</f>
        <v>145.07777358720386</v>
      </c>
      <c r="AI57" s="3">
        <f>[1]节奏总纲!AU57</f>
        <v>116.06221886976311</v>
      </c>
      <c r="AJ57" s="3">
        <f>[1]节奏总纲!AV57</f>
        <v>87.046664152322251</v>
      </c>
      <c r="AK57" s="3">
        <f>[1]节奏总纲!AW57</f>
        <v>58.031109434881557</v>
      </c>
      <c r="AL57" s="3">
        <f>[1]节奏总纲!AX57</f>
        <v>29.015554717440779</v>
      </c>
      <c r="AN57" s="3">
        <v>54</v>
      </c>
      <c r="AO57" s="3">
        <f>[1]节奏总纲!BA57</f>
        <v>33.986182150746572</v>
      </c>
      <c r="AP57" s="3">
        <f>[1]节奏总纲!BB57</f>
        <v>35.390363423454687</v>
      </c>
      <c r="AQ57" s="3">
        <f>[1]节奏总纲!BC57</f>
        <v>37.317457773889828</v>
      </c>
      <c r="AR57" s="3">
        <f>[1]节奏总纲!BD57</f>
        <v>40.052446592012309</v>
      </c>
      <c r="AS57" s="3">
        <f>[1]节奏总纲!BE57</f>
        <v>44.71429731834187</v>
      </c>
    </row>
    <row r="58" spans="2:45" x14ac:dyDescent="0.15">
      <c r="B58" s="3">
        <f>[1]节奏总纲!N58</f>
        <v>65</v>
      </c>
      <c r="C58" s="3">
        <v>55</v>
      </c>
      <c r="D58" s="3">
        <f>[1]节奏总纲!P58</f>
        <v>44.254833995939045</v>
      </c>
      <c r="E58" s="3">
        <f>[1]节奏总纲!Q58</f>
        <v>38.53268396026413</v>
      </c>
      <c r="F58" s="3">
        <f>[1]节奏总纲!R58</f>
        <v>31.642206307096416</v>
      </c>
      <c r="G58" s="3">
        <f>[1]节奏总纲!S58</f>
        <v>23.282468165263531</v>
      </c>
      <c r="H58" s="3">
        <f>[1]节奏总纲!T58</f>
        <v>12.944538943812169</v>
      </c>
      <c r="J58" s="3">
        <v>55</v>
      </c>
      <c r="K58" s="3">
        <f>[1]节奏总纲!W58</f>
        <v>3.0305808512064303</v>
      </c>
      <c r="L58" s="3">
        <f>[1]节奏总纲!X58</f>
        <v>2.5851352180572889</v>
      </c>
      <c r="M58" s="3">
        <f>[1]节奏总纲!Y58</f>
        <v>2.0885392276376038</v>
      </c>
      <c r="N58" s="3">
        <f>[1]节奏总纲!Z58</f>
        <v>1.5201849301591821</v>
      </c>
      <c r="O58" s="3">
        <f>[1]节奏总纲!AA58</f>
        <v>0.8328533698897278</v>
      </c>
      <c r="Q58" s="3">
        <v>55</v>
      </c>
      <c r="R58" s="3">
        <f>[1]节奏总纲!AD58</f>
        <v>58.071211008105138</v>
      </c>
      <c r="S58" s="3">
        <f>[1]节奏总纲!AE58</f>
        <v>60.102437883401088</v>
      </c>
      <c r="T58" s="3">
        <f>[1]节奏总纲!AF58</f>
        <v>62.925786777239075</v>
      </c>
      <c r="U58" s="3">
        <f>[1]节奏总纲!AG58</f>
        <v>67.36285691246691</v>
      </c>
      <c r="V58" s="3">
        <f>[1]节奏总纲!AH58</f>
        <v>75.829988076574182</v>
      </c>
      <c r="Z58" s="3">
        <v>55</v>
      </c>
      <c r="AA58" s="3">
        <f>[1]节奏总纲!AM58</f>
        <v>1228.2</v>
      </c>
      <c r="AB58" s="3">
        <f>[1]节奏总纲!AN58</f>
        <v>982.56000000000006</v>
      </c>
      <c r="AC58" s="3">
        <f>[1]节奏总纲!AO58</f>
        <v>736.92</v>
      </c>
      <c r="AD58" s="3">
        <f>[1]节奏总纲!AP58</f>
        <v>491.28000000000003</v>
      </c>
      <c r="AE58" s="3">
        <f>[1]节奏总纲!AQ58</f>
        <v>245.64000000000001</v>
      </c>
      <c r="AG58" s="3">
        <v>55</v>
      </c>
      <c r="AH58" s="3">
        <f>[1]节奏总纲!AT58</f>
        <v>167.97690558987483</v>
      </c>
      <c r="AI58" s="3">
        <f>[1]节奏总纲!AU58</f>
        <v>134.38152447189987</v>
      </c>
      <c r="AJ58" s="3">
        <f>[1]节奏总纲!AV58</f>
        <v>100.7861433539249</v>
      </c>
      <c r="AK58" s="3">
        <f>[1]节奏总纲!AW58</f>
        <v>67.190762235949933</v>
      </c>
      <c r="AL58" s="3">
        <f>[1]节奏总纲!AX58</f>
        <v>33.595381117974966</v>
      </c>
      <c r="AN58" s="3">
        <v>55</v>
      </c>
      <c r="AO58" s="3">
        <f>[1]节奏总纲!BA58</f>
        <v>34.09469189131628</v>
      </c>
      <c r="AP58" s="3">
        <f>[1]节奏总纲!BB58</f>
        <v>35.512351993284277</v>
      </c>
      <c r="AQ58" s="3">
        <f>[1]节奏总纲!BC58</f>
        <v>37.438462561985709</v>
      </c>
      <c r="AR58" s="3">
        <f>[1]节奏总纲!BD58</f>
        <v>40.168994574261895</v>
      </c>
      <c r="AS58" s="3">
        <f>[1]节奏总纲!BE58</f>
        <v>44.843574549861387</v>
      </c>
    </row>
    <row r="59" spans="2:45" x14ac:dyDescent="0.15">
      <c r="B59" s="3">
        <f>[1]节奏总纲!N59</f>
        <v>66</v>
      </c>
      <c r="C59" s="3">
        <v>56</v>
      </c>
      <c r="D59" s="3">
        <f>[1]节奏总纲!P59</f>
        <v>47.502930128332721</v>
      </c>
      <c r="E59" s="3">
        <f>[1]节奏总纲!Q59</f>
        <v>41.275295988508304</v>
      </c>
      <c r="F59" s="3">
        <f>[1]节奏总纲!R59</f>
        <v>33.888590353552566</v>
      </c>
      <c r="G59" s="3">
        <f>[1]节奏总纲!S59</f>
        <v>24.910536559297679</v>
      </c>
      <c r="H59" s="3">
        <f>[1]节奏总纲!T59</f>
        <v>13.837603546383322</v>
      </c>
      <c r="J59" s="3">
        <v>56</v>
      </c>
      <c r="K59" s="3">
        <f>[1]节奏总纲!W59</f>
        <v>3.2480961323936768</v>
      </c>
      <c r="L59" s="3">
        <f>[1]节奏总纲!X59</f>
        <v>2.7426120282441744</v>
      </c>
      <c r="M59" s="3">
        <f>[1]节奏总纲!Y59</f>
        <v>2.24638404645615</v>
      </c>
      <c r="N59" s="3">
        <f>[1]节奏总纲!Z59</f>
        <v>1.6280683940341483</v>
      </c>
      <c r="O59" s="3">
        <f>[1]节奏总纲!AA59</f>
        <v>0.89306460257115283</v>
      </c>
      <c r="Q59" s="3">
        <v>56</v>
      </c>
      <c r="R59" s="3">
        <f>[1]节奏总纲!AD59</f>
        <v>58.321281314909029</v>
      </c>
      <c r="S59" s="3">
        <f>[1]节奏总纲!AE59</f>
        <v>60.351982057337977</v>
      </c>
      <c r="T59" s="3">
        <f>[1]节奏总纲!AF59</f>
        <v>63.17626763611517</v>
      </c>
      <c r="U59" s="3">
        <f>[1]节奏总纲!AG59</f>
        <v>67.626924568999456</v>
      </c>
      <c r="V59" s="3">
        <f>[1]节奏总纲!AH59</f>
        <v>76.086647524934079</v>
      </c>
      <c r="Z59" s="3">
        <v>56</v>
      </c>
      <c r="AA59" s="3">
        <f>[1]节奏总纲!AM59</f>
        <v>1422.6782097755249</v>
      </c>
      <c r="AB59" s="3">
        <f>[1]节奏总纲!AN59</f>
        <v>1138.14256782042</v>
      </c>
      <c r="AC59" s="3">
        <f>[1]节奏总纲!AO59</f>
        <v>853.60692586531491</v>
      </c>
      <c r="AD59" s="3">
        <f>[1]节奏总纲!AP59</f>
        <v>569.07128391021001</v>
      </c>
      <c r="AE59" s="3">
        <f>[1]节奏总纲!AQ59</f>
        <v>284.53564195510501</v>
      </c>
      <c r="AG59" s="3">
        <v>56</v>
      </c>
      <c r="AH59" s="3">
        <f>[1]节奏总纲!AT59</f>
        <v>194.47820977552487</v>
      </c>
      <c r="AI59" s="3">
        <f>[1]节奏总纲!AU59</f>
        <v>155.58256782041997</v>
      </c>
      <c r="AJ59" s="3">
        <f>[1]节奏总纲!AV59</f>
        <v>116.68692586531495</v>
      </c>
      <c r="AK59" s="3">
        <f>[1]节奏总纲!AW59</f>
        <v>77.791283910209984</v>
      </c>
      <c r="AL59" s="3">
        <f>[1]节奏总纲!AX59</f>
        <v>38.895641955104992</v>
      </c>
      <c r="AN59" s="3">
        <v>56</v>
      </c>
      <c r="AO59" s="3">
        <f>[1]节奏总纲!BA59</f>
        <v>34.201198727632011</v>
      </c>
      <c r="AP59" s="3">
        <f>[1]节奏总纲!BB59</f>
        <v>35.634340563113874</v>
      </c>
      <c r="AQ59" s="3">
        <f>[1]节奏总纲!BC59</f>
        <v>37.55946735008159</v>
      </c>
      <c r="AR59" s="3">
        <f>[1]节奏总纲!BD59</f>
        <v>40.28554255651148</v>
      </c>
      <c r="AS59" s="3">
        <f>[1]节奏总纲!BE59</f>
        <v>44.972851781380903</v>
      </c>
    </row>
    <row r="60" spans="2:45" x14ac:dyDescent="0.15">
      <c r="B60" s="3">
        <f>[1]节奏总纲!N60</f>
        <v>67</v>
      </c>
      <c r="C60" s="3">
        <v>57</v>
      </c>
      <c r="D60" s="3">
        <f>[1]节奏总纲!P60</f>
        <v>50.984153366799077</v>
      </c>
      <c r="E60" s="3">
        <f>[1]节奏总纲!Q60</f>
        <v>44.310327691085078</v>
      </c>
      <c r="F60" s="3">
        <f>[1]节奏总纲!R60</f>
        <v>36.316012443170983</v>
      </c>
      <c r="G60" s="3">
        <f>[1]节奏总纲!S60</f>
        <v>26.664712210835919</v>
      </c>
      <c r="H60" s="3">
        <f>[1]节奏总纲!T60</f>
        <v>14.815994968391813</v>
      </c>
      <c r="J60" s="3">
        <v>57</v>
      </c>
      <c r="K60" s="3">
        <f>[1]节奏总纲!W60</f>
        <v>3.481223238466356</v>
      </c>
      <c r="L60" s="3">
        <f>[1]节奏总纲!X60</f>
        <v>3.0350317025767737</v>
      </c>
      <c r="M60" s="3">
        <f>[1]节奏总纲!Y60</f>
        <v>2.4274220896184175</v>
      </c>
      <c r="N60" s="3">
        <f>[1]节奏总纲!Z60</f>
        <v>1.7541756515382403</v>
      </c>
      <c r="O60" s="3">
        <f>[1]节奏总纲!AA60</f>
        <v>0.97839142200849061</v>
      </c>
      <c r="Q60" s="3">
        <v>57</v>
      </c>
      <c r="R60" s="3">
        <f>[1]节奏总纲!AD60</f>
        <v>58.571351621712921</v>
      </c>
      <c r="S60" s="3">
        <f>[1]节奏总纲!AE60</f>
        <v>60.60152623127486</v>
      </c>
      <c r="T60" s="3">
        <f>[1]节奏总纲!AF60</f>
        <v>63.421042351541736</v>
      </c>
      <c r="U60" s="3">
        <f>[1]节奏总纲!AG60</f>
        <v>67.890992225532017</v>
      </c>
      <c r="V60" s="3">
        <f>[1]节奏总纲!AH60</f>
        <v>76.344973133357612</v>
      </c>
      <c r="Z60" s="3">
        <v>57</v>
      </c>
      <c r="AA60" s="3">
        <f>[1]节奏总纲!AM60</f>
        <v>1647.8248427703616</v>
      </c>
      <c r="AB60" s="3">
        <f>[1]节奏总纲!AN60</f>
        <v>1318.2598742162893</v>
      </c>
      <c r="AC60" s="3">
        <f>[1]节奏总纲!AO60</f>
        <v>988.69490566221691</v>
      </c>
      <c r="AD60" s="3">
        <f>[1]节奏总纲!AP60</f>
        <v>659.12993710814465</v>
      </c>
      <c r="AE60" s="3">
        <f>[1]节奏总纲!AQ60</f>
        <v>329.56496855407232</v>
      </c>
      <c r="AG60" s="3">
        <v>57</v>
      </c>
      <c r="AH60" s="3">
        <f>[1]节奏总纲!AT60</f>
        <v>225.14663299483664</v>
      </c>
      <c r="AI60" s="3">
        <f>[1]节奏总纲!AU60</f>
        <v>180.11730639586926</v>
      </c>
      <c r="AJ60" s="3">
        <f>[1]节奏总纲!AV60</f>
        <v>135.087979796902</v>
      </c>
      <c r="AK60" s="3">
        <f>[1]节奏总纲!AW60</f>
        <v>90.058653197934632</v>
      </c>
      <c r="AL60" s="3">
        <f>[1]节奏总纲!AX60</f>
        <v>45.029326598967316</v>
      </c>
      <c r="AN60" s="3">
        <v>57</v>
      </c>
      <c r="AO60" s="3">
        <f>[1]节奏总纲!BA60</f>
        <v>34.307705563947749</v>
      </c>
      <c r="AP60" s="3">
        <f>[1]节奏总纲!BB60</f>
        <v>35.756329132943463</v>
      </c>
      <c r="AQ60" s="3">
        <f>[1]节奏总纲!BC60</f>
        <v>37.680472138177478</v>
      </c>
      <c r="AR60" s="3">
        <f>[1]节奏总纲!BD60</f>
        <v>40.402090538761065</v>
      </c>
      <c r="AS60" s="3">
        <f>[1]节奏总纲!BE60</f>
        <v>45.088151688727308</v>
      </c>
    </row>
    <row r="61" spans="2:45" x14ac:dyDescent="0.15">
      <c r="B61" s="3">
        <f>[1]节奏总纲!N61</f>
        <v>68</v>
      </c>
      <c r="C61" s="3">
        <v>58</v>
      </c>
      <c r="D61" s="3">
        <f>[1]节奏总纲!P61</f>
        <v>54.715236050951923</v>
      </c>
      <c r="E61" s="3">
        <f>[1]节奏总纲!Q61</f>
        <v>47.459995750595695</v>
      </c>
      <c r="F61" s="3">
        <f>[1]节奏总纲!R61</f>
        <v>38.913475879437009</v>
      </c>
      <c r="G61" s="3">
        <f>[1]节奏总纲!S61</f>
        <v>28.572296265807093</v>
      </c>
      <c r="H61" s="3">
        <f>[1]节奏总纲!T61</f>
        <v>15.856475407565867</v>
      </c>
      <c r="J61" s="3">
        <v>58</v>
      </c>
      <c r="K61" s="3">
        <f>[1]节奏总纲!W61</f>
        <v>3.7310826841528453</v>
      </c>
      <c r="L61" s="3">
        <f>[1]节奏总纲!X61</f>
        <v>3.149668059510617</v>
      </c>
      <c r="M61" s="3">
        <f>[1]节奏总纲!Y61</f>
        <v>2.5974634362660254</v>
      </c>
      <c r="N61" s="3">
        <f>[1]节奏总纲!Z61</f>
        <v>1.9075840549711742</v>
      </c>
      <c r="O61" s="3">
        <f>[1]节奏总纲!AA61</f>
        <v>1.0404804391740541</v>
      </c>
      <c r="Q61" s="3">
        <v>58</v>
      </c>
      <c r="R61" s="3">
        <f>[1]节奏总纲!AD61</f>
        <v>58.821421928516813</v>
      </c>
      <c r="S61" s="3">
        <f>[1]节奏总纲!AE61</f>
        <v>60.851070405211743</v>
      </c>
      <c r="T61" s="3">
        <f>[1]节奏总纲!AF61</f>
        <v>63.665817066968295</v>
      </c>
      <c r="U61" s="3">
        <f>[1]节奏总纲!AG61</f>
        <v>68.142437172458173</v>
      </c>
      <c r="V61" s="3">
        <f>[1]节奏总纲!AH61</f>
        <v>76.60329874178116</v>
      </c>
      <c r="Z61" s="3">
        <v>58</v>
      </c>
      <c r="AA61" s="3">
        <f>[1]节奏总纲!AM61</f>
        <v>1908.4603298511749</v>
      </c>
      <c r="AB61" s="3">
        <f>[1]节奏总纲!AN61</f>
        <v>1526.7682638809401</v>
      </c>
      <c r="AC61" s="3">
        <f>[1]节奏总纲!AO61</f>
        <v>1145.0761979107049</v>
      </c>
      <c r="AD61" s="3">
        <f>[1]节奏总纲!AP61</f>
        <v>763.38413194047007</v>
      </c>
      <c r="AE61" s="3">
        <f>[1]节奏总纲!AQ61</f>
        <v>381.69206597023503</v>
      </c>
      <c r="AG61" s="3">
        <v>58</v>
      </c>
      <c r="AH61" s="3">
        <f>[1]节奏总纲!AT61</f>
        <v>260.63548708081339</v>
      </c>
      <c r="AI61" s="3">
        <f>[1]节奏总纲!AU61</f>
        <v>208.50838966465085</v>
      </c>
      <c r="AJ61" s="3">
        <f>[1]节奏总纲!AV61</f>
        <v>156.38129224848797</v>
      </c>
      <c r="AK61" s="3">
        <f>[1]节奏总纲!AW61</f>
        <v>104.25419483232542</v>
      </c>
      <c r="AL61" s="3">
        <f>[1]节奏总纲!AX61</f>
        <v>52.127097416162712</v>
      </c>
      <c r="AN61" s="3">
        <v>58</v>
      </c>
      <c r="AO61" s="3">
        <f>[1]节奏总纲!BA61</f>
        <v>34.41421240026348</v>
      </c>
      <c r="AP61" s="3">
        <f>[1]节奏总纲!BB61</f>
        <v>35.878317702773053</v>
      </c>
      <c r="AQ61" s="3">
        <f>[1]节奏总纲!BC61</f>
        <v>37.801476926273359</v>
      </c>
      <c r="AR61" s="3">
        <f>[1]节奏总纲!BD61</f>
        <v>40.518638521010644</v>
      </c>
      <c r="AS61" s="3">
        <f>[1]节奏总纲!BE61</f>
        <v>45.199736104837825</v>
      </c>
    </row>
    <row r="62" spans="2:45" x14ac:dyDescent="0.15">
      <c r="B62" s="3">
        <f>[1]节奏总纲!N62</f>
        <v>69</v>
      </c>
      <c r="C62" s="3">
        <v>59</v>
      </c>
      <c r="D62" s="3">
        <f>[1]节奏总纲!P62</f>
        <v>58.714111458355703</v>
      </c>
      <c r="E62" s="3">
        <f>[1]节奏总纲!Q62</f>
        <v>50.940363101269412</v>
      </c>
      <c r="F62" s="3">
        <f>[1]节奏总纲!R62</f>
        <v>41.728119013453394</v>
      </c>
      <c r="G62" s="3">
        <f>[1]节奏总纲!S62</f>
        <v>30.607666303240826</v>
      </c>
      <c r="H62" s="3">
        <f>[1]节奏总纲!T62</f>
        <v>17.003606678339814</v>
      </c>
      <c r="J62" s="3">
        <v>59</v>
      </c>
      <c r="K62" s="3">
        <f>[1]节奏总纲!W62</f>
        <v>3.99887540740378</v>
      </c>
      <c r="L62" s="3">
        <f>[1]节奏总纲!X62</f>
        <v>3.4803673506737169</v>
      </c>
      <c r="M62" s="3">
        <f>[1]节奏总纲!Y62</f>
        <v>2.8146431340163858</v>
      </c>
      <c r="N62" s="3">
        <f>[1]节奏总纲!Z62</f>
        <v>2.0353700374337329</v>
      </c>
      <c r="O62" s="3">
        <f>[1]节奏总纲!AA62</f>
        <v>1.1471312707739472</v>
      </c>
      <c r="Q62" s="3">
        <v>59</v>
      </c>
      <c r="R62" s="3">
        <f>[1]节奏总纲!AD62</f>
        <v>59.066704614192936</v>
      </c>
      <c r="S62" s="3">
        <f>[1]节奏总纲!AE62</f>
        <v>61.094954819415335</v>
      </c>
      <c r="T62" s="3">
        <f>[1]节奏总纲!AF62</f>
        <v>63.91059178239486</v>
      </c>
      <c r="U62" s="3">
        <f>[1]节奏总纲!AG62</f>
        <v>68.385008299388929</v>
      </c>
      <c r="V62" s="3">
        <f>[1]节奏总纲!AH62</f>
        <v>76.861624350204693</v>
      </c>
      <c r="Z62" s="3">
        <v>59</v>
      </c>
      <c r="AA62" s="3">
        <f>[1]节奏总纲!AM62</f>
        <v>2210.1605665017755</v>
      </c>
      <c r="AB62" s="3">
        <f>[1]节奏总纲!AN62</f>
        <v>1768.1284532014206</v>
      </c>
      <c r="AC62" s="3">
        <f>[1]节奏总纲!AO62</f>
        <v>1326.0963399010652</v>
      </c>
      <c r="AD62" s="3">
        <f>[1]节奏总纲!AP62</f>
        <v>884.0642266007103</v>
      </c>
      <c r="AE62" s="3">
        <f>[1]节奏总纲!AQ62</f>
        <v>442.03211330035515</v>
      </c>
      <c r="AG62" s="3">
        <v>59</v>
      </c>
      <c r="AH62" s="3">
        <f>[1]节奏总纲!AT62</f>
        <v>301.70023665060057</v>
      </c>
      <c r="AI62" s="3">
        <f>[1]节奏总纲!AU62</f>
        <v>241.36018932048046</v>
      </c>
      <c r="AJ62" s="3">
        <f>[1]节奏总纲!AV62</f>
        <v>181.02014199036034</v>
      </c>
      <c r="AK62" s="3">
        <f>[1]节奏总纲!AW62</f>
        <v>120.68009466024023</v>
      </c>
      <c r="AL62" s="3">
        <f>[1]节奏总纲!AX62</f>
        <v>60.340047330120115</v>
      </c>
      <c r="AN62" s="3">
        <v>59</v>
      </c>
      <c r="AO62" s="3">
        <f>[1]节奏总纲!BA62</f>
        <v>34.520719236579211</v>
      </c>
      <c r="AP62" s="3">
        <f>[1]节奏总纲!BB62</f>
        <v>36.000264155774609</v>
      </c>
      <c r="AQ62" s="3">
        <f>[1]节奏总纲!BC62</f>
        <v>37.922481714369241</v>
      </c>
      <c r="AR62" s="3">
        <f>[1]节奏总纲!BD62</f>
        <v>40.635186503260229</v>
      </c>
      <c r="AS62" s="3">
        <f>[1]节奏总纲!BE62</f>
        <v>45.31132052094835</v>
      </c>
    </row>
    <row r="63" spans="2:45" x14ac:dyDescent="0.15">
      <c r="B63" s="3">
        <f>[1]节奏总纲!N63</f>
        <v>70</v>
      </c>
      <c r="C63" s="3">
        <v>60</v>
      </c>
      <c r="D63" s="3">
        <f>[1]节奏总纲!P63</f>
        <v>63</v>
      </c>
      <c r="E63" s="3">
        <f>[1]节奏总纲!Q63</f>
        <v>54.589500000000001</v>
      </c>
      <c r="F63" s="3">
        <f>[1]节奏总纲!R63</f>
        <v>44.717399999999998</v>
      </c>
      <c r="G63" s="3">
        <f>[1]节奏总纲!S63</f>
        <v>32.810400000000001</v>
      </c>
      <c r="H63" s="3">
        <f>[1]节奏总纲!T63</f>
        <v>18.276300000000003</v>
      </c>
      <c r="J63" s="3">
        <v>60</v>
      </c>
      <c r="K63" s="3">
        <f>[1]节奏总纲!W63</f>
        <v>4.2858885416442973</v>
      </c>
      <c r="L63" s="3">
        <f>[1]节奏总纲!X63</f>
        <v>3.649136898730589</v>
      </c>
      <c r="M63" s="3">
        <f>[1]节奏总纲!Y63</f>
        <v>2.9892809865466035</v>
      </c>
      <c r="N63" s="3">
        <f>[1]节奏总纲!Z63</f>
        <v>2.2027336967591751</v>
      </c>
      <c r="O63" s="3">
        <f>[1]节奏总纲!AA63</f>
        <v>1.2726933216601886</v>
      </c>
      <c r="Q63" s="3">
        <v>60</v>
      </c>
      <c r="R63" s="3">
        <f>[1]节奏总纲!AD63</f>
        <v>59.300028460644697</v>
      </c>
      <c r="S63" s="3">
        <f>[1]节奏总纲!AE63</f>
        <v>61.330461663183208</v>
      </c>
      <c r="T63" s="3">
        <f>[1]节奏总纲!AF63</f>
        <v>64.14304723627319</v>
      </c>
      <c r="U63" s="3">
        <f>[1]节奏总纲!AG63</f>
        <v>68.627579426319684</v>
      </c>
      <c r="V63" s="3">
        <f>[1]节奏总纲!AH63</f>
        <v>77.112805903056142</v>
      </c>
      <c r="Z63" s="3">
        <v>60</v>
      </c>
      <c r="AA63" s="3">
        <f>[1]节奏总纲!AM63</f>
        <v>2559.375</v>
      </c>
      <c r="AB63" s="3">
        <f>[1]节奏总纲!AN63</f>
        <v>2047.5</v>
      </c>
      <c r="AC63" s="3">
        <f>[1]节奏总纲!AO63</f>
        <v>1535.625</v>
      </c>
      <c r="AD63" s="3">
        <f>[1]节奏总纲!AP63</f>
        <v>1023.75</v>
      </c>
      <c r="AE63" s="3">
        <f>[1]节奏总纲!AQ63</f>
        <v>511.875</v>
      </c>
      <c r="AG63" s="3">
        <v>60</v>
      </c>
      <c r="AH63" s="3">
        <f>[1]节奏总纲!AT63</f>
        <v>349.21443349822448</v>
      </c>
      <c r="AI63" s="3">
        <f>[1]节奏总纲!AU63</f>
        <v>279.3715467985794</v>
      </c>
      <c r="AJ63" s="3">
        <f>[1]节奏总纲!AV63</f>
        <v>209.52866009893478</v>
      </c>
      <c r="AK63" s="3">
        <f>[1]节奏总纲!AW63</f>
        <v>139.6857733992897</v>
      </c>
      <c r="AL63" s="3">
        <f>[1]节奏总纲!AX63</f>
        <v>69.842886699644851</v>
      </c>
      <c r="AN63" s="3">
        <v>60</v>
      </c>
      <c r="AO63" s="3">
        <f>[1]节奏总纲!BA63</f>
        <v>34.627226072894942</v>
      </c>
      <c r="AP63" s="3">
        <f>[1]节奏总纲!BB63</f>
        <v>36.105477566569242</v>
      </c>
      <c r="AQ63" s="3">
        <f>[1]节奏总纲!BC63</f>
        <v>38.037513426486328</v>
      </c>
      <c r="AR63" s="3">
        <f>[1]节奏总纲!BD63</f>
        <v>40.751734485509814</v>
      </c>
      <c r="AS63" s="3">
        <f>[1]节奏总纲!BE63</f>
        <v>45.422904937058867</v>
      </c>
    </row>
    <row r="64" spans="2:45" x14ac:dyDescent="0.15">
      <c r="B64" s="3">
        <f>[1]节奏总纲!N64</f>
        <v>71</v>
      </c>
      <c r="C64" s="3">
        <v>61</v>
      </c>
      <c r="D64" s="3">
        <f>[1]节奏总纲!P64</f>
        <v>67.593501602322732</v>
      </c>
      <c r="E64" s="3">
        <f>[1]节奏总纲!Q64</f>
        <v>58.596806539053574</v>
      </c>
      <c r="F64" s="3">
        <f>[1]节奏总纲!R64</f>
        <v>47.977867437328676</v>
      </c>
      <c r="G64" s="3">
        <f>[1]节奏总纲!S64</f>
        <v>35.229733035130607</v>
      </c>
      <c r="H64" s="3">
        <f>[1]节奏总纲!T64</f>
        <v>19.602115464673592</v>
      </c>
      <c r="J64" s="3">
        <v>61</v>
      </c>
      <c r="K64" s="3">
        <f>[1]节奏总纲!W64</f>
        <v>4.593501602322732</v>
      </c>
      <c r="L64" s="3">
        <f>[1]节奏总纲!X64</f>
        <v>4.0073065390535731</v>
      </c>
      <c r="M64" s="3">
        <f>[1]节奏总纲!Y64</f>
        <v>3.2604674373286784</v>
      </c>
      <c r="N64" s="3">
        <f>[1]节奏总纲!Z64</f>
        <v>2.4193330351306059</v>
      </c>
      <c r="O64" s="3">
        <f>[1]节奏总纲!AA64</f>
        <v>1.3258154646735889</v>
      </c>
      <c r="Q64" s="3">
        <v>61</v>
      </c>
      <c r="R64" s="3">
        <f>[1]节奏总纲!AD64</f>
        <v>59.533352307096465</v>
      </c>
      <c r="S64" s="3">
        <f>[1]节奏总纲!AE64</f>
        <v>61.56596850695108</v>
      </c>
      <c r="T64" s="3">
        <f>[1]节奏总纲!AF64</f>
        <v>64.368413367596901</v>
      </c>
      <c r="U64" s="3">
        <f>[1]节奏总纲!AG64</f>
        <v>68.870150553250454</v>
      </c>
      <c r="V64" s="3">
        <f>[1]节奏总纲!AH64</f>
        <v>77.355745991356301</v>
      </c>
      <c r="Z64" s="3">
        <v>61</v>
      </c>
      <c r="AA64" s="3">
        <f>[1]节奏总纲!AM64</f>
        <v>2963.5631311027469</v>
      </c>
      <c r="AB64" s="3">
        <f>[1]节奏总纲!AN64</f>
        <v>2370.8505048821976</v>
      </c>
      <c r="AC64" s="3">
        <f>[1]节奏总纲!AO64</f>
        <v>1778.1378786616481</v>
      </c>
      <c r="AD64" s="3">
        <f>[1]节奏总纲!AP64</f>
        <v>1185.4252524410988</v>
      </c>
      <c r="AE64" s="3">
        <f>[1]节奏总纲!AQ64</f>
        <v>592.7126262205494</v>
      </c>
      <c r="AG64" s="3">
        <v>61</v>
      </c>
      <c r="AH64" s="3">
        <f>[1]节奏总纲!AT64</f>
        <v>404.18813110274687</v>
      </c>
      <c r="AI64" s="3">
        <f>[1]节奏总纲!AU64</f>
        <v>323.35050488219758</v>
      </c>
      <c r="AJ64" s="3">
        <f>[1]节奏总纲!AV64</f>
        <v>242.51287866164807</v>
      </c>
      <c r="AK64" s="3">
        <f>[1]节奏总纲!AW64</f>
        <v>161.67525244109879</v>
      </c>
      <c r="AL64" s="3">
        <f>[1]节奏总纲!AX64</f>
        <v>80.837626220549396</v>
      </c>
      <c r="AN64" s="3">
        <v>61</v>
      </c>
      <c r="AO64" s="3">
        <f>[1]节奏总纲!BA64</f>
        <v>34.733732909210673</v>
      </c>
      <c r="AP64" s="3">
        <f>[1]节奏总纲!BB64</f>
        <v>36.210690977363875</v>
      </c>
      <c r="AQ64" s="3">
        <f>[1]节奏总纲!BC64</f>
        <v>38.14189763688286</v>
      </c>
      <c r="AR64" s="3">
        <f>[1]节奏总纲!BD64</f>
        <v>40.8682824677594</v>
      </c>
      <c r="AS64" s="3">
        <f>[1]节奏总纲!BE64</f>
        <v>45.534489353169384</v>
      </c>
    </row>
    <row r="65" spans="2:45" x14ac:dyDescent="0.15">
      <c r="B65" s="3">
        <f>[1]节奏总纲!N65</f>
        <v>72</v>
      </c>
      <c r="C65" s="3">
        <v>62</v>
      </c>
      <c r="D65" s="3">
        <f>[1]节奏总纲!P65</f>
        <v>72.516694719810218</v>
      </c>
      <c r="E65" s="3">
        <f>[1]节奏总纲!Q65</f>
        <v>62.842967644187539</v>
      </c>
      <c r="F65" s="3">
        <f>[1]节奏总纲!R65</f>
        <v>51.5086082594812</v>
      </c>
      <c r="G65" s="3">
        <f>[1]节奏总纲!S65</f>
        <v>37.846462974268952</v>
      </c>
      <c r="H65" s="3">
        <f>[1]节奏总纲!T65</f>
        <v>21.124113171880715</v>
      </c>
      <c r="J65" s="3">
        <v>62</v>
      </c>
      <c r="K65" s="3">
        <f>[1]节奏总纲!W65</f>
        <v>4.9231931174874859</v>
      </c>
      <c r="L65" s="3">
        <f>[1]节奏总纲!X65</f>
        <v>4.2461611051339645</v>
      </c>
      <c r="M65" s="3">
        <f>[1]节奏总纲!Y65</f>
        <v>3.5307408221525236</v>
      </c>
      <c r="N65" s="3">
        <f>[1]节奏总纲!Z65</f>
        <v>2.6167299391383452</v>
      </c>
      <c r="O65" s="3">
        <f>[1]节奏总纲!AA65</f>
        <v>1.5219977072071238</v>
      </c>
      <c r="Q65" s="3">
        <v>62</v>
      </c>
      <c r="R65" s="3">
        <f>[1]节奏总纲!AD65</f>
        <v>59.766676153548232</v>
      </c>
      <c r="S65" s="3">
        <f>[1]节奏总纲!AE65</f>
        <v>61.801475350718952</v>
      </c>
      <c r="T65" s="3">
        <f>[1]节奏总纲!AF65</f>
        <v>64.593779498920611</v>
      </c>
      <c r="U65" s="3">
        <f>[1]节奏总纲!AG65</f>
        <v>69.105843627521551</v>
      </c>
      <c r="V65" s="3">
        <f>[1]节奏总纲!AH65</f>
        <v>77.59868607965646</v>
      </c>
      <c r="Z65" s="3">
        <v>62</v>
      </c>
      <c r="AA65" s="3">
        <f>[1]节奏总纲!AM65</f>
        <v>3431.3522956038646</v>
      </c>
      <c r="AB65" s="3">
        <f>[1]节奏总纲!AN65</f>
        <v>2745.081836483092</v>
      </c>
      <c r="AC65" s="3">
        <f>[1]节奏总纲!AO65</f>
        <v>2058.8113773623186</v>
      </c>
      <c r="AD65" s="3">
        <f>[1]节奏总纲!AP65</f>
        <v>1372.540918241546</v>
      </c>
      <c r="AE65" s="3">
        <f>[1]节奏总纲!AQ65</f>
        <v>686.27045912077301</v>
      </c>
      <c r="AG65" s="3">
        <v>62</v>
      </c>
      <c r="AH65" s="3">
        <f>[1]节奏总纲!AT65</f>
        <v>467.78916450111774</v>
      </c>
      <c r="AI65" s="3">
        <f>[1]节奏总纲!AU65</f>
        <v>374.23133160089446</v>
      </c>
      <c r="AJ65" s="3">
        <f>[1]节奏总纲!AV65</f>
        <v>280.67349870067051</v>
      </c>
      <c r="AK65" s="3">
        <f>[1]节奏总纲!AW65</f>
        <v>187.11566580044723</v>
      </c>
      <c r="AL65" s="3">
        <f>[1]节奏总纲!AX65</f>
        <v>93.557832900223616</v>
      </c>
      <c r="AN65" s="3">
        <v>62</v>
      </c>
      <c r="AO65" s="3">
        <f>[1]节奏总纲!BA65</f>
        <v>34.840239745526404</v>
      </c>
      <c r="AP65" s="3">
        <f>[1]节奏总纲!BB65</f>
        <v>36.315904388158508</v>
      </c>
      <c r="AQ65" s="3">
        <f>[1]节奏总纲!BC65</f>
        <v>38.246281847279398</v>
      </c>
      <c r="AR65" s="3">
        <f>[1]节奏总纲!BD65</f>
        <v>40.984830450008978</v>
      </c>
      <c r="AS65" s="3">
        <f>[1]节奏总纲!BE65</f>
        <v>45.646073769279901</v>
      </c>
    </row>
    <row r="66" spans="2:45" x14ac:dyDescent="0.15">
      <c r="B66" s="3">
        <f>[1]节奏总纲!N66</f>
        <v>73</v>
      </c>
      <c r="C66" s="3">
        <v>63</v>
      </c>
      <c r="D66" s="3">
        <f>[1]节奏总纲!P66</f>
        <v>77.793242454074615</v>
      </c>
      <c r="E66" s="3">
        <f>[1]节奏总纲!Q66</f>
        <v>67.470079180418907</v>
      </c>
      <c r="F66" s="3">
        <f>[1]节奏总纲!R66</f>
        <v>55.27987808786542</v>
      </c>
      <c r="G66" s="3">
        <f>[1]节奏总纲!S66</f>
        <v>40.678086479235617</v>
      </c>
      <c r="H66" s="3">
        <f>[1]节奏总纲!T66</f>
        <v>22.700068148098975</v>
      </c>
      <c r="J66" s="3">
        <v>63</v>
      </c>
      <c r="K66" s="3">
        <f>[1]节奏总纲!W66</f>
        <v>5.2765477342643976</v>
      </c>
      <c r="L66" s="3">
        <f>[1]节奏总纲!X66</f>
        <v>4.6271115362313679</v>
      </c>
      <c r="M66" s="3">
        <f>[1]节奏总纲!Y66</f>
        <v>3.7712698283842201</v>
      </c>
      <c r="N66" s="3">
        <f>[1]节奏总纲!Z66</f>
        <v>2.8316235049666645</v>
      </c>
      <c r="O66" s="3">
        <f>[1]节奏总纲!AA66</f>
        <v>1.5759549762182594</v>
      </c>
      <c r="Q66" s="3">
        <v>63</v>
      </c>
      <c r="R66" s="3">
        <f>[1]节奏总纲!AD66</f>
        <v>60</v>
      </c>
      <c r="S66" s="3">
        <f>[1]节奏总纲!AE66</f>
        <v>62.033937447710706</v>
      </c>
      <c r="T66" s="3">
        <f>[1]节奏总纲!AF66</f>
        <v>64.819145630244321</v>
      </c>
      <c r="U66" s="3">
        <f>[1]节奏总纲!AG66</f>
        <v>69.333613546893503</v>
      </c>
      <c r="V66" s="3">
        <f>[1]节奏总纲!AH66</f>
        <v>77.841626167956619</v>
      </c>
      <c r="Z66" s="3">
        <v>63</v>
      </c>
      <c r="AA66" s="3">
        <f>[1]节奏总纲!AM66</f>
        <v>3972.7200361130153</v>
      </c>
      <c r="AB66" s="3">
        <f>[1]节奏总纲!AN66</f>
        <v>3178.1760288904125</v>
      </c>
      <c r="AC66" s="3">
        <f>[1]节奏总纲!AO66</f>
        <v>2383.6320216678091</v>
      </c>
      <c r="AD66" s="3">
        <f>[1]节奏总纲!AP66</f>
        <v>1589.0880144452062</v>
      </c>
      <c r="AE66" s="3">
        <f>[1]节奏总纲!AQ66</f>
        <v>794.54400722260311</v>
      </c>
      <c r="AG66" s="3">
        <v>63</v>
      </c>
      <c r="AH66" s="3">
        <f>[1]节奏总纲!AT66</f>
        <v>541.36774050915074</v>
      </c>
      <c r="AI66" s="3">
        <f>[1]节奏总纲!AU66</f>
        <v>433.09419240732041</v>
      </c>
      <c r="AJ66" s="3">
        <f>[1]节奏总纲!AV66</f>
        <v>324.82064430549053</v>
      </c>
      <c r="AK66" s="3">
        <f>[1]节奏总纲!AW66</f>
        <v>216.5470962036602</v>
      </c>
      <c r="AL66" s="3">
        <f>[1]节奏总纲!AX66</f>
        <v>108.2735481018301</v>
      </c>
      <c r="AN66" s="3">
        <v>63</v>
      </c>
      <c r="AO66" s="3">
        <f>[1]节奏总纲!BA66</f>
        <v>34.946746581842135</v>
      </c>
      <c r="AP66" s="3">
        <f>[1]节奏总纲!BB66</f>
        <v>36.421117798953141</v>
      </c>
      <c r="AQ66" s="3">
        <f>[1]节奏总纲!BC66</f>
        <v>38.35066605767593</v>
      </c>
      <c r="AR66" s="3">
        <f>[1]节奏总纲!BD66</f>
        <v>41.087476216725996</v>
      </c>
      <c r="AS66" s="3">
        <f>[1]节奏总纲!BE66</f>
        <v>45.757658185390426</v>
      </c>
    </row>
    <row r="67" spans="2:45" x14ac:dyDescent="0.15">
      <c r="B67" s="3">
        <f>[1]节奏总纲!N67</f>
        <v>74</v>
      </c>
      <c r="C67" s="3">
        <v>64</v>
      </c>
      <c r="D67" s="3">
        <f>[1]节奏总纲!P67</f>
        <v>83.4485062894652</v>
      </c>
      <c r="E67" s="3">
        <f>[1]节奏总纲!Q67</f>
        <v>72.399924056740005</v>
      </c>
      <c r="F67" s="3">
        <f>[1]节奏总纲!R67</f>
        <v>59.365267374325548</v>
      </c>
      <c r="G67" s="3">
        <f>[1]节奏总纲!S67</f>
        <v>43.718672445050821</v>
      </c>
      <c r="H67" s="3">
        <f>[1]节奏总纲!T67</f>
        <v>24.341929284637001</v>
      </c>
      <c r="J67" s="3">
        <v>64</v>
      </c>
      <c r="K67" s="3">
        <f>[1]节奏总纲!W67</f>
        <v>5.6552638353905849</v>
      </c>
      <c r="L67" s="3">
        <f>[1]节奏总纲!X67</f>
        <v>4.9298448763210985</v>
      </c>
      <c r="M67" s="3">
        <f>[1]节奏总纲!Y67</f>
        <v>4.0853892864601278</v>
      </c>
      <c r="N67" s="3">
        <f>[1]节奏总纲!Z67</f>
        <v>3.0405859658152039</v>
      </c>
      <c r="O67" s="3">
        <f>[1]节奏总纲!AA67</f>
        <v>1.6418611365380258</v>
      </c>
      <c r="Q67" s="3">
        <v>64</v>
      </c>
      <c r="R67" s="3">
        <f>[1]节奏总纲!AD67</f>
        <v>60.217698846451768</v>
      </c>
      <c r="S67" s="3">
        <f>[1]节奏总纲!AE67</f>
        <v>62.250054995811666</v>
      </c>
      <c r="T67" s="3">
        <f>[1]节奏总纲!AF67</f>
        <v>65.042129882798193</v>
      </c>
      <c r="U67" s="3">
        <f>[1]节奏总纲!AG67</f>
        <v>69.56138346626544</v>
      </c>
      <c r="V67" s="3">
        <f>[1]节奏总纲!AH67</f>
        <v>78.077870469399883</v>
      </c>
      <c r="Z67" s="3">
        <v>64</v>
      </c>
      <c r="AA67" s="3">
        <f>[1]节奏总纲!AM67</f>
        <v>4599.2048883665893</v>
      </c>
      <c r="AB67" s="3">
        <f>[1]节奏总纲!AN67</f>
        <v>3679.3639106932715</v>
      </c>
      <c r="AC67" s="3">
        <f>[1]节奏总纲!AO67</f>
        <v>2759.5229330199536</v>
      </c>
      <c r="AD67" s="3">
        <f>[1]节奏总纲!AP67</f>
        <v>1839.6819553466357</v>
      </c>
      <c r="AE67" s="3">
        <f>[1]节奏总纲!AQ67</f>
        <v>919.84097767331787</v>
      </c>
      <c r="AG67" s="3">
        <v>64</v>
      </c>
      <c r="AH67" s="3">
        <f>[1]节奏总纲!AT67</f>
        <v>626.48485225357399</v>
      </c>
      <c r="AI67" s="3">
        <f>[1]节奏总纲!AU67</f>
        <v>501.18788180285901</v>
      </c>
      <c r="AJ67" s="3">
        <f>[1]节奏总纲!AV67</f>
        <v>375.89091135214449</v>
      </c>
      <c r="AK67" s="3">
        <f>[1]节奏总纲!AW67</f>
        <v>250.59394090142951</v>
      </c>
      <c r="AL67" s="3">
        <f>[1]节奏总纲!AX67</f>
        <v>125.29697045071475</v>
      </c>
      <c r="AN67" s="3">
        <v>64</v>
      </c>
      <c r="AO67" s="3">
        <f>[1]节奏总纲!BA67</f>
        <v>35.048795427931836</v>
      </c>
      <c r="AP67" s="3">
        <f>[1]节奏总纲!BB67</f>
        <v>36.526331209747774</v>
      </c>
      <c r="AQ67" s="3">
        <f>[1]节奏总纲!BC67</f>
        <v>38.455050268072462</v>
      </c>
      <c r="AR67" s="3">
        <f>[1]节奏总纲!BD67</f>
        <v>41.188041754455355</v>
      </c>
      <c r="AS67" s="3">
        <f>[1]节奏总纲!BE67</f>
        <v>45.869242601500943</v>
      </c>
    </row>
    <row r="68" spans="2:45" x14ac:dyDescent="0.15">
      <c r="B68" s="3">
        <f>[1]节奏总纲!N68</f>
        <v>75</v>
      </c>
      <c r="C68" s="3">
        <v>65</v>
      </c>
      <c r="D68" s="3">
        <f>[1]节奏总纲!P68</f>
        <v>89.509667991878061</v>
      </c>
      <c r="E68" s="3">
        <f>[1]节奏总纲!Q68</f>
        <v>77.64963698295422</v>
      </c>
      <c r="F68" s="3">
        <f>[1]节奏总纲!R68</f>
        <v>63.802491344610679</v>
      </c>
      <c r="G68" s="3">
        <f>[1]节奏总纲!S68</f>
        <v>46.929918928141667</v>
      </c>
      <c r="H68" s="3">
        <f>[1]节奏总纲!T68</f>
        <v>25.993607584841389</v>
      </c>
      <c r="J68" s="3">
        <v>65</v>
      </c>
      <c r="K68" s="3">
        <f>[1]节奏总纲!W68</f>
        <v>6.0611617024128606</v>
      </c>
      <c r="L68" s="3">
        <f>[1]节奏总纲!X68</f>
        <v>5.2497129262142153</v>
      </c>
      <c r="M68" s="3">
        <f>[1]节奏总纲!Y68</f>
        <v>4.4372239702851317</v>
      </c>
      <c r="N68" s="3">
        <f>[1]节奏总纲!Z68</f>
        <v>3.2112464830908465</v>
      </c>
      <c r="O68" s="3">
        <f>[1]节奏总纲!AA68</f>
        <v>1.651678300204388</v>
      </c>
      <c r="Q68" s="3">
        <v>65</v>
      </c>
      <c r="R68" s="3">
        <f>[1]节奏总纲!AD68</f>
        <v>60.435397692903535</v>
      </c>
      <c r="S68" s="3">
        <f>[1]节奏总纲!AE68</f>
        <v>62.466172543912634</v>
      </c>
      <c r="T68" s="3">
        <f>[1]节奏总纲!AF68</f>
        <v>65.255436396961542</v>
      </c>
      <c r="U68" s="3">
        <f>[1]节奏总纲!AG68</f>
        <v>69.789153385637391</v>
      </c>
      <c r="V68" s="3">
        <f>[1]节奏总纲!AH68</f>
        <v>78.301575047908599</v>
      </c>
      <c r="Z68" s="3">
        <v>65</v>
      </c>
      <c r="AA68" s="3">
        <f>[1]节奏总纲!AM68</f>
        <v>5324.1500000000005</v>
      </c>
      <c r="AB68" s="3">
        <f>[1]节奏总纲!AN68</f>
        <v>4259.3200000000006</v>
      </c>
      <c r="AC68" s="3">
        <f>[1]节奏总纲!AO68</f>
        <v>3194.4900000000002</v>
      </c>
      <c r="AD68" s="3">
        <f>[1]节奏总纲!AP68</f>
        <v>2129.6600000000003</v>
      </c>
      <c r="AE68" s="3">
        <f>[1]节奏总纲!AQ68</f>
        <v>1064.8300000000002</v>
      </c>
      <c r="AG68" s="3">
        <v>65</v>
      </c>
      <c r="AH68" s="3">
        <f>[1]节奏总纲!AT68</f>
        <v>724.94511163341122</v>
      </c>
      <c r="AI68" s="3">
        <f>[1]节奏总纲!AU68</f>
        <v>579.95608930672915</v>
      </c>
      <c r="AJ68" s="3">
        <f>[1]节奏总纲!AV68</f>
        <v>434.96706698004664</v>
      </c>
      <c r="AK68" s="3">
        <f>[1]节奏总纲!AW68</f>
        <v>289.97804465336458</v>
      </c>
      <c r="AL68" s="3">
        <f>[1]节奏总纲!AX68</f>
        <v>144.98902232668229</v>
      </c>
      <c r="AN68" s="3">
        <v>65</v>
      </c>
      <c r="AO68" s="3">
        <f>[1]节奏总纲!BA68</f>
        <v>35.146386283795508</v>
      </c>
      <c r="AP68" s="3">
        <f>[1]节奏总纲!BB68</f>
        <v>36.631544620542407</v>
      </c>
      <c r="AQ68" s="3">
        <f>[1]节奏总纲!BC68</f>
        <v>38.559434478468994</v>
      </c>
      <c r="AR68" s="3">
        <f>[1]节奏总纲!BD68</f>
        <v>41.288607292184714</v>
      </c>
      <c r="AS68" s="3">
        <f>[1]节奏总纲!BE68</f>
        <v>45.98082701761146</v>
      </c>
    </row>
    <row r="69" spans="2:45" x14ac:dyDescent="0.15">
      <c r="B69" s="3">
        <f>[1]节奏总纲!N69</f>
        <v>76</v>
      </c>
      <c r="C69" s="3">
        <v>66</v>
      </c>
      <c r="D69" s="3">
        <f>[1]节奏总纲!P69</f>
        <v>96.005860256665443</v>
      </c>
      <c r="E69" s="3">
        <f>[1]节奏总纲!Q69</f>
        <v>83.352287874836932</v>
      </c>
      <c r="F69" s="3">
        <f>[1]节奏总纲!R69</f>
        <v>68.490580707105124</v>
      </c>
      <c r="G69" s="3">
        <f>[1]节奏总纲!S69</f>
        <v>50.163061984107692</v>
      </c>
      <c r="H69" s="3">
        <f>[1]节奏总纲!T69</f>
        <v>27.851300060458648</v>
      </c>
      <c r="J69" s="3">
        <v>66</v>
      </c>
      <c r="K69" s="3">
        <f>[1]节奏总纲!W69</f>
        <v>6.496192264787382</v>
      </c>
      <c r="L69" s="3">
        <f>[1]节奏总纲!X69</f>
        <v>5.7026508918827119</v>
      </c>
      <c r="M69" s="3">
        <f>[1]节奏总纲!Y69</f>
        <v>4.6880893624944449</v>
      </c>
      <c r="N69" s="3">
        <f>[1]节奏总纲!Z69</f>
        <v>3.2331430559660248</v>
      </c>
      <c r="O69" s="3">
        <f>[1]节奏总纲!AA69</f>
        <v>1.8576924756172595</v>
      </c>
      <c r="Q69" s="3">
        <v>66</v>
      </c>
      <c r="R69" s="3">
        <f>[1]节奏总纲!AD69</f>
        <v>60.653096539355303</v>
      </c>
      <c r="S69" s="3">
        <f>[1]节奏总纲!AE69</f>
        <v>62.682290092013595</v>
      </c>
      <c r="T69" s="3">
        <f>[1]节奏总纲!AF69</f>
        <v>65.468742911124906</v>
      </c>
      <c r="U69" s="3">
        <f>[1]节奏总纲!AG69</f>
        <v>70.015851474333999</v>
      </c>
      <c r="V69" s="3">
        <f>[1]节奏总纲!AH69</f>
        <v>78.525279626417301</v>
      </c>
      <c r="Z69" s="3">
        <v>66</v>
      </c>
      <c r="AA69" s="3">
        <f>[1]节奏总纲!AM69</f>
        <v>6162.9846853088866</v>
      </c>
      <c r="AB69" s="3">
        <f>[1]节奏总纲!AN69</f>
        <v>4930.3877482471098</v>
      </c>
      <c r="AC69" s="3">
        <f>[1]节奏总纲!AO69</f>
        <v>3697.7908111853317</v>
      </c>
      <c r="AD69" s="3">
        <f>[1]节奏总纲!AP69</f>
        <v>2465.1938741235549</v>
      </c>
      <c r="AE69" s="3">
        <f>[1]节奏总纲!AQ69</f>
        <v>1232.5969370617775</v>
      </c>
      <c r="AG69" s="3">
        <v>66</v>
      </c>
      <c r="AH69" s="3">
        <f>[1]节奏总纲!AT69</f>
        <v>838.83468530888604</v>
      </c>
      <c r="AI69" s="3">
        <f>[1]节奏总纲!AU69</f>
        <v>671.06774824710919</v>
      </c>
      <c r="AJ69" s="3">
        <f>[1]节奏总纲!AV69</f>
        <v>503.30081118533144</v>
      </c>
      <c r="AK69" s="3">
        <f>[1]节奏总纲!AW69</f>
        <v>335.5338741235546</v>
      </c>
      <c r="AL69" s="3">
        <f>[1]节奏总纲!AX69</f>
        <v>167.7669370617773</v>
      </c>
      <c r="AN69" s="3">
        <v>66</v>
      </c>
      <c r="AO69" s="3">
        <f>[1]节奏总纲!BA69</f>
        <v>35.243977139659179</v>
      </c>
      <c r="AP69" s="3">
        <f>[1]节奏总纲!BB69</f>
        <v>36.73675803133704</v>
      </c>
      <c r="AQ69" s="3">
        <f>[1]节奏总纲!BC69</f>
        <v>38.663818688865533</v>
      </c>
      <c r="AR69" s="3">
        <f>[1]节奏总纲!BD69</f>
        <v>41.389172829914081</v>
      </c>
      <c r="AS69" s="3">
        <f>[1]节奏总纲!BE69</f>
        <v>46.079770001861057</v>
      </c>
    </row>
    <row r="70" spans="2:45" x14ac:dyDescent="0.15">
      <c r="B70" s="3">
        <f>[1]节奏总纲!N70</f>
        <v>77</v>
      </c>
      <c r="C70" s="3">
        <v>67</v>
      </c>
      <c r="D70" s="3">
        <f>[1]节奏总纲!P70</f>
        <v>102.96830673359811</v>
      </c>
      <c r="E70" s="3">
        <f>[1]节奏总纲!Q70</f>
        <v>89.469161720823394</v>
      </c>
      <c r="F70" s="3">
        <f>[1]节奏总纲!R70</f>
        <v>73.292840732975137</v>
      </c>
      <c r="G70" s="3">
        <f>[1]节奏总纲!S70</f>
        <v>53.625894146857902</v>
      </c>
      <c r="H70" s="3">
        <f>[1]节奏总纲!T70</f>
        <v>29.799027968703292</v>
      </c>
      <c r="J70" s="3">
        <v>67</v>
      </c>
      <c r="K70" s="3">
        <f>[1]节奏总纲!W70</f>
        <v>6.9624464769326693</v>
      </c>
      <c r="L70" s="3">
        <f>[1]节奏总纲!X70</f>
        <v>6.1168738459864613</v>
      </c>
      <c r="M70" s="3">
        <f>[1]节奏总纲!Y70</f>
        <v>4.8022600258700123</v>
      </c>
      <c r="N70" s="3">
        <f>[1]节奏总纲!Z70</f>
        <v>3.4628321627502103</v>
      </c>
      <c r="O70" s="3">
        <f>[1]节奏总纲!AA70</f>
        <v>1.9477279082446444</v>
      </c>
      <c r="Q70" s="3">
        <v>67</v>
      </c>
      <c r="R70" s="3">
        <f>[1]节奏总纲!AD70</f>
        <v>60.870795385807064</v>
      </c>
      <c r="S70" s="3">
        <f>[1]节奏总纲!AE70</f>
        <v>62.898407640114556</v>
      </c>
      <c r="T70" s="3">
        <f>[1]节奏总纲!AF70</f>
        <v>65.682049425288255</v>
      </c>
      <c r="U70" s="3">
        <f>[1]节奏总纲!AG70</f>
        <v>70.229195678021767</v>
      </c>
      <c r="V70" s="3">
        <f>[1]节奏总纲!AH70</f>
        <v>78.748984204926018</v>
      </c>
      <c r="Z70" s="3">
        <v>67</v>
      </c>
      <c r="AA70" s="3">
        <f>[1]节奏总纲!AM70</f>
        <v>7133.5498113340191</v>
      </c>
      <c r="AB70" s="3">
        <f>[1]节奏总纲!AN70</f>
        <v>5706.8398490672153</v>
      </c>
      <c r="AC70" s="3">
        <f>[1]节奏总纲!AO70</f>
        <v>4280.1298868004114</v>
      </c>
      <c r="AD70" s="3">
        <f>[1]节奏总纲!AP70</f>
        <v>2853.4199245336076</v>
      </c>
      <c r="AE70" s="3">
        <f>[1]节奏总纲!AQ70</f>
        <v>1426.7099622668038</v>
      </c>
      <c r="AG70" s="3">
        <v>67</v>
      </c>
      <c r="AH70" s="3">
        <f>[1]节奏总纲!AT70</f>
        <v>970.56512602513249</v>
      </c>
      <c r="AI70" s="3">
        <f>[1]节奏总纲!AU70</f>
        <v>776.45210082010544</v>
      </c>
      <c r="AJ70" s="3">
        <f>[1]节奏总纲!AV70</f>
        <v>582.33907561507976</v>
      </c>
      <c r="AK70" s="3">
        <f>[1]节奏总纲!AW70</f>
        <v>388.22605041005272</v>
      </c>
      <c r="AL70" s="3">
        <f>[1]节奏总纲!AX70</f>
        <v>194.11302520502636</v>
      </c>
      <c r="AN70" s="3">
        <v>67</v>
      </c>
      <c r="AO70" s="3">
        <f>[1]节奏总纲!BA70</f>
        <v>35.341567995522851</v>
      </c>
      <c r="AP70" s="3">
        <f>[1]节奏总纲!BB70</f>
        <v>36.841971442131673</v>
      </c>
      <c r="AQ70" s="3">
        <f>[1]节奏总纲!BC70</f>
        <v>38.768202899262064</v>
      </c>
      <c r="AR70" s="3">
        <f>[1]节奏总纲!BD70</f>
        <v>41.48973836764344</v>
      </c>
      <c r="AS70" s="3">
        <f>[1]节奏总纲!BE70</f>
        <v>46.176090215954694</v>
      </c>
    </row>
    <row r="71" spans="2:45" x14ac:dyDescent="0.15">
      <c r="B71" s="3">
        <f>[1]节奏总纲!N71</f>
        <v>78</v>
      </c>
      <c r="C71" s="3">
        <v>68</v>
      </c>
      <c r="D71" s="3">
        <f>[1]节奏总纲!P71</f>
        <v>110.43047210190386</v>
      </c>
      <c r="E71" s="3">
        <f>[1]节奏总纲!Q71</f>
        <v>95.831563690032169</v>
      </c>
      <c r="F71" s="3">
        <f>[1]节奏总纲!R71</f>
        <v>78.251032531409081</v>
      </c>
      <c r="G71" s="3">
        <f>[1]节奏总纲!S71</f>
        <v>57.412802445779818</v>
      </c>
      <c r="H71" s="3">
        <f>[1]节奏总纲!T71</f>
        <v>31.859191201399263</v>
      </c>
      <c r="J71" s="3">
        <v>68</v>
      </c>
      <c r="K71" s="3">
        <f>[1]节奏总纲!W71</f>
        <v>7.4621653683057474</v>
      </c>
      <c r="L71" s="3">
        <f>[1]节奏总纲!X71</f>
        <v>6.3624019692087757</v>
      </c>
      <c r="M71" s="3">
        <f>[1]节奏总纲!Y71</f>
        <v>4.9581917984339441</v>
      </c>
      <c r="N71" s="3">
        <f>[1]节奏总纲!Z71</f>
        <v>3.7869082989219152</v>
      </c>
      <c r="O71" s="3">
        <f>[1]节奏总纲!AA71</f>
        <v>2.0601632326959702</v>
      </c>
      <c r="Q71" s="3">
        <v>68</v>
      </c>
      <c r="R71" s="3">
        <f>[1]节奏总纲!AD71</f>
        <v>61.082568038258209</v>
      </c>
      <c r="S71" s="3">
        <f>[1]节奏总纲!AE71</f>
        <v>63.107492392331935</v>
      </c>
      <c r="T71" s="3">
        <f>[1]节奏总纲!AF71</f>
        <v>65.895355939451605</v>
      </c>
      <c r="U71" s="3">
        <f>[1]节奏总纲!AG71</f>
        <v>70.442539881709536</v>
      </c>
      <c r="V71" s="3">
        <f>[1]节奏总纲!AH71</f>
        <v>78.972688783434734</v>
      </c>
      <c r="Z71" s="3">
        <v>68</v>
      </c>
      <c r="AA71" s="3">
        <f>[1]节奏总纲!AM71</f>
        <v>8256.4738250473602</v>
      </c>
      <c r="AB71" s="3">
        <f>[1]节奏总纲!AN71</f>
        <v>6605.1790600378881</v>
      </c>
      <c r="AC71" s="3">
        <f>[1]节奏总纲!AO71</f>
        <v>4953.8842950284161</v>
      </c>
      <c r="AD71" s="3">
        <f>[1]节奏总纲!AP71</f>
        <v>3302.5895300189441</v>
      </c>
      <c r="AE71" s="3">
        <f>[1]节奏总纲!AQ71</f>
        <v>1651.294765009472</v>
      </c>
      <c r="AG71" s="3">
        <v>68</v>
      </c>
      <c r="AH71" s="3">
        <f>[1]节奏总纲!AT71</f>
        <v>1122.9240137133411</v>
      </c>
      <c r="AI71" s="3">
        <f>[1]节奏总纲!AU71</f>
        <v>898.33921097067287</v>
      </c>
      <c r="AJ71" s="3">
        <f>[1]节奏总纲!AV71</f>
        <v>673.75440822800465</v>
      </c>
      <c r="AK71" s="3">
        <f>[1]节奏总纲!AW71</f>
        <v>449.16960548533643</v>
      </c>
      <c r="AL71" s="3">
        <f>[1]节奏总纲!AX71</f>
        <v>224.58480274266822</v>
      </c>
      <c r="AN71" s="3">
        <v>68</v>
      </c>
      <c r="AO71" s="3">
        <f>[1]节奏总纲!BA71</f>
        <v>35.439158851386523</v>
      </c>
      <c r="AP71" s="3">
        <f>[1]节奏总纲!BB71</f>
        <v>36.947184852926306</v>
      </c>
      <c r="AQ71" s="3">
        <f>[1]节奏总纲!BC71</f>
        <v>38.872587109658596</v>
      </c>
      <c r="AR71" s="3">
        <f>[1]节奏总纲!BD71</f>
        <v>41.590303905372799</v>
      </c>
      <c r="AS71" s="3">
        <f>[1]节奏总纲!BE71</f>
        <v>46.272410430048332</v>
      </c>
    </row>
    <row r="72" spans="2:45" x14ac:dyDescent="0.15">
      <c r="B72" s="3">
        <f>[1]节奏总纲!N72</f>
        <v>79</v>
      </c>
      <c r="C72" s="3">
        <v>69</v>
      </c>
      <c r="D72" s="3">
        <f>[1]节奏总纲!P72</f>
        <v>118.42822291671132</v>
      </c>
      <c r="E72" s="3">
        <f>[1]节奏总纲!Q72</f>
        <v>102.51146975670532</v>
      </c>
      <c r="F72" s="3">
        <f>[1]节奏总纲!R72</f>
        <v>83.894553114198303</v>
      </c>
      <c r="G72" s="3">
        <f>[1]节奏总纲!S72</f>
        <v>61.535304627523196</v>
      </c>
      <c r="H72" s="3">
        <f>[1]节奏总纲!T72</f>
        <v>34.059956910846175</v>
      </c>
      <c r="J72" s="3">
        <v>69</v>
      </c>
      <c r="K72" s="3">
        <f>[1]节奏总纲!W72</f>
        <v>7.9977508148074605</v>
      </c>
      <c r="L72" s="3">
        <f>[1]节奏总纲!X72</f>
        <v>6.6799060666731549</v>
      </c>
      <c r="M72" s="3">
        <f>[1]节奏总纲!Y72</f>
        <v>5.6435205827892219</v>
      </c>
      <c r="N72" s="3">
        <f>[1]节奏总纲!Z72</f>
        <v>4.1225021817433785</v>
      </c>
      <c r="O72" s="3">
        <f>[1]节奏总纲!AA72</f>
        <v>2.2007657094469124</v>
      </c>
      <c r="Q72" s="3">
        <v>69</v>
      </c>
      <c r="R72" s="3">
        <f>[1]节奏总纲!AD72</f>
        <v>61.285688244217212</v>
      </c>
      <c r="S72" s="3">
        <f>[1]节奏总纲!AE72</f>
        <v>63.310338531528565</v>
      </c>
      <c r="T72" s="3">
        <f>[1]节奏总纲!AF72</f>
        <v>66.106079073217742</v>
      </c>
      <c r="U72" s="3">
        <f>[1]节奏总纲!AG72</f>
        <v>70.655884085397304</v>
      </c>
      <c r="V72" s="3">
        <f>[1]节奏总纲!AH72</f>
        <v>79.188599387584361</v>
      </c>
      <c r="Z72" s="3">
        <v>69</v>
      </c>
      <c r="AA72" s="3">
        <f>[1]节奏总纲!AM72</f>
        <v>9555.6072874592737</v>
      </c>
      <c r="AB72" s="3">
        <f>[1]节奏总纲!AN72</f>
        <v>7644.4858299674197</v>
      </c>
      <c r="AC72" s="3">
        <f>[1]节奏总纲!AO72</f>
        <v>5733.3643724755639</v>
      </c>
      <c r="AD72" s="3">
        <f>[1]节奏总纲!AP72</f>
        <v>3822.2429149837099</v>
      </c>
      <c r="AE72" s="3">
        <f>[1]节奏总纲!AQ72</f>
        <v>1911.1214574918549</v>
      </c>
      <c r="AG72" s="3">
        <v>69</v>
      </c>
      <c r="AH72" s="3">
        <f>[1]节奏总纲!AT72</f>
        <v>1299.1334624119136</v>
      </c>
      <c r="AI72" s="3">
        <f>[1]节奏总纲!AU72</f>
        <v>1039.3067699295316</v>
      </c>
      <c r="AJ72" s="3">
        <f>[1]节奏总纲!AV72</f>
        <v>779.48007744714778</v>
      </c>
      <c r="AK72" s="3">
        <f>[1]节奏总纲!AW72</f>
        <v>519.65338496476579</v>
      </c>
      <c r="AL72" s="3">
        <f>[1]节奏总纲!AX72</f>
        <v>259.8266924823829</v>
      </c>
      <c r="AN72" s="3">
        <v>69</v>
      </c>
      <c r="AO72" s="3">
        <f>[1]节奏总纲!BA72</f>
        <v>35.536749707250202</v>
      </c>
      <c r="AP72" s="3">
        <f>[1]节奏总纲!BB72</f>
        <v>37.045197000674086</v>
      </c>
      <c r="AQ72" s="3">
        <f>[1]节奏总纲!BC72</f>
        <v>38.976971320055128</v>
      </c>
      <c r="AR72" s="3">
        <f>[1]节奏总纲!BD72</f>
        <v>41.690869443102159</v>
      </c>
      <c r="AS72" s="3">
        <f>[1]节奏总纲!BE72</f>
        <v>46.368730644141969</v>
      </c>
    </row>
    <row r="73" spans="2:45" x14ac:dyDescent="0.15">
      <c r="B73" s="3">
        <f>[1]节奏总纲!N73</f>
        <v>80</v>
      </c>
      <c r="C73" s="3">
        <v>70</v>
      </c>
      <c r="D73" s="3">
        <f>[1]节奏总纲!P73</f>
        <v>127</v>
      </c>
      <c r="E73" s="3">
        <f>[1]节奏总纲!Q73</f>
        <v>109.9693</v>
      </c>
      <c r="F73" s="3">
        <f>[1]节奏总纲!R73</f>
        <v>90.106499999999997</v>
      </c>
      <c r="G73" s="3">
        <f>[1]节奏总纲!S73</f>
        <v>65.925700000000006</v>
      </c>
      <c r="H73" s="3">
        <f>[1]节奏总纲!T73</f>
        <v>36.4998</v>
      </c>
      <c r="J73" s="3">
        <v>70</v>
      </c>
      <c r="K73" s="3">
        <f>[1]节奏总纲!W73</f>
        <v>8.5717770832886799</v>
      </c>
      <c r="L73" s="3">
        <f>[1]节奏总纲!X73</f>
        <v>7.4578302432946799</v>
      </c>
      <c r="M73" s="3">
        <f>[1]节奏总纲!Y73</f>
        <v>6.2119468858016944</v>
      </c>
      <c r="N73" s="3">
        <f>[1]节奏总纲!Z73</f>
        <v>4.3903953724768101</v>
      </c>
      <c r="O73" s="3">
        <f>[1]节奏总纲!AA73</f>
        <v>2.4398430891538254</v>
      </c>
      <c r="Q73" s="3">
        <v>70</v>
      </c>
      <c r="R73" s="3">
        <f>[1]节奏总纲!AD73</f>
        <v>61.488808450176215</v>
      </c>
      <c r="S73" s="3">
        <f>[1]节奏总纲!AE73</f>
        <v>63.513184670725188</v>
      </c>
      <c r="T73" s="3">
        <f>[1]节奏总纲!AF73</f>
        <v>66.314314361313961</v>
      </c>
      <c r="U73" s="3">
        <f>[1]节奏总纲!AG73</f>
        <v>70.869228289085072</v>
      </c>
      <c r="V73" s="3">
        <f>[1]节奏总纲!AH73</f>
        <v>79.403426131671111</v>
      </c>
      <c r="Z73" s="3">
        <v>70</v>
      </c>
      <c r="AA73" s="3">
        <f>[1]节奏总纲!AM73</f>
        <v>11058.525000000001</v>
      </c>
      <c r="AB73" s="3">
        <f>[1]节奏总纲!AN73</f>
        <v>8846.8200000000015</v>
      </c>
      <c r="AC73" s="3">
        <f>[1]节奏总纲!AO73</f>
        <v>6635.1150000000007</v>
      </c>
      <c r="AD73" s="3">
        <f>[1]节奏总纲!AP73</f>
        <v>4423.4100000000008</v>
      </c>
      <c r="AE73" s="3">
        <f>[1]节奏总纲!AQ73</f>
        <v>2211.7050000000004</v>
      </c>
      <c r="AG73" s="3">
        <v>70</v>
      </c>
      <c r="AH73" s="3">
        <f>[1]节奏总纲!AT73</f>
        <v>1502.9177125407277</v>
      </c>
      <c r="AI73" s="3">
        <f>[1]节奏总纲!AU73</f>
        <v>1202.3341700325818</v>
      </c>
      <c r="AJ73" s="3">
        <f>[1]节奏总纲!AV73</f>
        <v>901.75062752443682</v>
      </c>
      <c r="AK73" s="3">
        <f>[1]节奏总纲!AW73</f>
        <v>601.16708501629091</v>
      </c>
      <c r="AL73" s="3">
        <f>[1]节奏总纲!AX73</f>
        <v>300.58354250814546</v>
      </c>
      <c r="AN73" s="3">
        <v>70</v>
      </c>
      <c r="AO73" s="3">
        <f>[1]节奏总纲!BA73</f>
        <v>35.634340563113874</v>
      </c>
      <c r="AP73" s="3">
        <f>[1]节奏总纲!BB73</f>
        <v>37.135950591746003</v>
      </c>
      <c r="AQ73" s="3">
        <f>[1]节奏总纲!BC73</f>
        <v>39.070187171981765</v>
      </c>
      <c r="AR73" s="3">
        <f>[1]节奏总纲!BD73</f>
        <v>41.791434980831518</v>
      </c>
      <c r="AS73" s="3">
        <f>[1]节奏总纲!BE73</f>
        <v>46.465050858235607</v>
      </c>
    </row>
    <row r="74" spans="2:45" x14ac:dyDescent="0.15">
      <c r="B74" s="3">
        <f>[1]节奏总纲!N74</f>
        <v>81</v>
      </c>
      <c r="C74" s="3">
        <v>71</v>
      </c>
      <c r="D74" s="3">
        <f>[1]节奏总纲!P74</f>
        <v>136.18700320464549</v>
      </c>
      <c r="E74" s="3">
        <f>[1]节奏总纲!Q74</f>
        <v>118.03327567746625</v>
      </c>
      <c r="F74" s="3">
        <f>[1]节奏总纲!R74</f>
        <v>96.583822672734584</v>
      </c>
      <c r="G74" s="3">
        <f>[1]节奏总纲!S74</f>
        <v>70.612961161608681</v>
      </c>
      <c r="H74" s="3">
        <f>[1]节奏总纲!T74</f>
        <v>39.126526020694648</v>
      </c>
      <c r="J74" s="3">
        <v>71</v>
      </c>
      <c r="K74" s="3">
        <f>[1]节奏总纲!W74</f>
        <v>9.1870032046454924</v>
      </c>
      <c r="L74" s="3">
        <f>[1]节奏总纲!X74</f>
        <v>8.0639756774662459</v>
      </c>
      <c r="M74" s="3">
        <f>[1]节奏总纲!Y74</f>
        <v>6.4773226727345872</v>
      </c>
      <c r="N74" s="3">
        <f>[1]节奏总纲!Z74</f>
        <v>4.6872611616086743</v>
      </c>
      <c r="O74" s="3">
        <f>[1]节奏总纲!AA74</f>
        <v>2.6267260206946474</v>
      </c>
      <c r="Q74" s="3">
        <v>71</v>
      </c>
      <c r="R74" s="3">
        <f>[1]节奏总纲!AD74</f>
        <v>61.691928656135218</v>
      </c>
      <c r="S74" s="3">
        <f>[1]节奏总纲!AE74</f>
        <v>63.716030809921811</v>
      </c>
      <c r="T74" s="3">
        <f>[1]节奏总纲!AF74</f>
        <v>66.52254964941018</v>
      </c>
      <c r="U74" s="3">
        <f>[1]节奏总纲!AG74</f>
        <v>71.07781362467729</v>
      </c>
      <c r="V74" s="3">
        <f>[1]节奏总纲!AH74</f>
        <v>79.618252875757847</v>
      </c>
      <c r="Z74" s="3">
        <v>71</v>
      </c>
      <c r="AA74" s="3">
        <f>[1]节奏总纲!AM74</f>
        <v>12797.106216824561</v>
      </c>
      <c r="AB74" s="3">
        <f>[1]节奏总纲!AN74</f>
        <v>10237.684973459649</v>
      </c>
      <c r="AC74" s="3">
        <f>[1]节奏总纲!AO74</f>
        <v>7678.2637300947363</v>
      </c>
      <c r="AD74" s="3">
        <f>[1]节奏总纲!AP74</f>
        <v>5118.8424867298245</v>
      </c>
      <c r="AE74" s="3">
        <f>[1]节奏总纲!AQ74</f>
        <v>2559.4212433649122</v>
      </c>
      <c r="AG74" s="3">
        <v>71</v>
      </c>
      <c r="AH74" s="3">
        <f>[1]节奏总纲!AT74</f>
        <v>1738.5812168245593</v>
      </c>
      <c r="AI74" s="3">
        <f>[1]节奏总纲!AU74</f>
        <v>1390.8649734596474</v>
      </c>
      <c r="AJ74" s="3">
        <f>[1]节奏总纲!AV74</f>
        <v>1043.1487300947356</v>
      </c>
      <c r="AK74" s="3">
        <f>[1]节奏总纲!AW74</f>
        <v>695.43248672982372</v>
      </c>
      <c r="AL74" s="3">
        <f>[1]节奏总纲!AX74</f>
        <v>347.71624336491186</v>
      </c>
      <c r="AN74" s="3">
        <v>71</v>
      </c>
      <c r="AO74" s="3">
        <f>[1]节奏总纲!BA74</f>
        <v>35.731931418977545</v>
      </c>
      <c r="AP74" s="3">
        <f>[1]节奏总纲!BB74</f>
        <v>37.226704182817912</v>
      </c>
      <c r="AQ74" s="3">
        <f>[1]节奏总纲!BC74</f>
        <v>39.160241683169971</v>
      </c>
      <c r="AR74" s="3">
        <f>[1]节奏总纲!BD74</f>
        <v>41.892000518560877</v>
      </c>
      <c r="AS74" s="3">
        <f>[1]节奏总纲!BE74</f>
        <v>46.561371072329244</v>
      </c>
    </row>
    <row r="75" spans="2:45" x14ac:dyDescent="0.15">
      <c r="B75" s="3">
        <f>[1]节奏总纲!N75</f>
        <v>82</v>
      </c>
      <c r="C75" s="3">
        <v>72</v>
      </c>
      <c r="D75" s="3">
        <f>[1]节奏总纲!P75</f>
        <v>146.03338943962044</v>
      </c>
      <c r="E75" s="3">
        <f>[1]节奏总纲!Q75</f>
        <v>126.581741966263</v>
      </c>
      <c r="F75" s="3">
        <f>[1]节奏总纲!R75</f>
        <v>103.31862302853146</v>
      </c>
      <c r="G75" s="3">
        <f>[1]节奏总纲!S75</f>
        <v>75.586882373947532</v>
      </c>
      <c r="H75" s="3">
        <f>[1]节奏总纲!T75</f>
        <v>41.896979430227098</v>
      </c>
      <c r="J75" s="3">
        <v>72</v>
      </c>
      <c r="K75" s="3">
        <f>[1]节奏总纲!W75</f>
        <v>9.8463862349749434</v>
      </c>
      <c r="L75" s="3">
        <f>[1]节奏总纲!X75</f>
        <v>8.548466288796746</v>
      </c>
      <c r="M75" s="3">
        <f>[1]节奏总纲!Y75</f>
        <v>6.7348003557968781</v>
      </c>
      <c r="N75" s="3">
        <f>[1]节奏总纲!Z75</f>
        <v>4.9739212123388512</v>
      </c>
      <c r="O75" s="3">
        <f>[1]节奏总纲!AA75</f>
        <v>2.7704534095324505</v>
      </c>
      <c r="Q75" s="3">
        <v>72</v>
      </c>
      <c r="R75" s="3">
        <f>[1]节奏总纲!AD75</f>
        <v>61.895048862094221</v>
      </c>
      <c r="S75" s="3">
        <f>[1]节奏总纲!AE75</f>
        <v>63.918876949118435</v>
      </c>
      <c r="T75" s="3">
        <f>[1]节奏总纲!AF75</f>
        <v>66.7307849375064</v>
      </c>
      <c r="U75" s="3">
        <f>[1]节奏总纲!AG75</f>
        <v>71.278862245535876</v>
      </c>
      <c r="V75" s="3">
        <f>[1]节奏总纲!AH75</f>
        <v>79.833079619844597</v>
      </c>
      <c r="Z75" s="3">
        <v>72</v>
      </c>
      <c r="AA75" s="3">
        <f>[1]节奏总纲!AM75</f>
        <v>14808.205062920617</v>
      </c>
      <c r="AB75" s="3">
        <f>[1]节奏总纲!AN75</f>
        <v>11846.564050336494</v>
      </c>
      <c r="AC75" s="3">
        <f>[1]节奏总纲!AO75</f>
        <v>8884.9230377523691</v>
      </c>
      <c r="AD75" s="3">
        <f>[1]节奏总纲!AP75</f>
        <v>5923.2820251682469</v>
      </c>
      <c r="AE75" s="3">
        <f>[1]节奏总纲!AQ75</f>
        <v>2961.6410125841235</v>
      </c>
      <c r="AG75" s="3">
        <v>72</v>
      </c>
      <c r="AH75" s="3">
        <f>[1]节奏总纲!AT75</f>
        <v>2011.0988460960561</v>
      </c>
      <c r="AI75" s="3">
        <f>[1]节奏总纲!AU75</f>
        <v>1608.8790768768449</v>
      </c>
      <c r="AJ75" s="3">
        <f>[1]节奏总纲!AV75</f>
        <v>1206.6593076576328</v>
      </c>
      <c r="AK75" s="3">
        <f>[1]节奏总纲!AW75</f>
        <v>804.43953843842246</v>
      </c>
      <c r="AL75" s="3">
        <f>[1]节奏总纲!AX75</f>
        <v>402.21976921921123</v>
      </c>
      <c r="AN75" s="3">
        <v>72</v>
      </c>
      <c r="AO75" s="3">
        <f>[1]节奏总纲!BA75</f>
        <v>35.829522274841217</v>
      </c>
      <c r="AP75" s="3">
        <f>[1]节奏总纲!BB75</f>
        <v>37.317457773889828</v>
      </c>
      <c r="AQ75" s="3">
        <f>[1]节奏总纲!BC75</f>
        <v>39.250296194358178</v>
      </c>
      <c r="AR75" s="3">
        <f>[1]节奏总纲!BD75</f>
        <v>41.992566056290244</v>
      </c>
      <c r="AS75" s="3">
        <f>[1]节奏总纲!BE75</f>
        <v>46.657691286422882</v>
      </c>
    </row>
    <row r="76" spans="2:45" x14ac:dyDescent="0.15">
      <c r="B76" s="3">
        <f>[1]节奏总纲!N76</f>
        <v>83</v>
      </c>
      <c r="C76" s="3">
        <v>73</v>
      </c>
      <c r="D76" s="3">
        <f>[1]节奏总纲!P76</f>
        <v>156.58648490814926</v>
      </c>
      <c r="E76" s="3">
        <f>[1]节奏总纲!Q76</f>
        <v>135.41599214856748</v>
      </c>
      <c r="F76" s="3">
        <f>[1]节奏总纲!R76</f>
        <v>110.58137564213501</v>
      </c>
      <c r="G76" s="3">
        <f>[1]节奏总纲!S76</f>
        <v>80.955212697513176</v>
      </c>
      <c r="H76" s="3">
        <f>[1]节奏总纲!T76</f>
        <v>44.877686574675579</v>
      </c>
      <c r="J76" s="3">
        <v>73</v>
      </c>
      <c r="K76" s="3">
        <f>[1]节奏总纲!W76</f>
        <v>10.553095468528824</v>
      </c>
      <c r="L76" s="3">
        <f>[1]节奏总纲!X76</f>
        <v>8.834250182304487</v>
      </c>
      <c r="M76" s="3">
        <f>[1]节奏总纲!Y76</f>
        <v>7.2627526136035527</v>
      </c>
      <c r="N76" s="3">
        <f>[1]节奏总纲!Z76</f>
        <v>5.3683303235656439</v>
      </c>
      <c r="O76" s="3">
        <f>[1]节奏总纲!AA76</f>
        <v>2.9807071444484805</v>
      </c>
      <c r="Q76" s="3">
        <v>73</v>
      </c>
      <c r="R76" s="3">
        <f>[1]节奏总纲!AD76</f>
        <v>62.091594979242075</v>
      </c>
      <c r="S76" s="3">
        <f>[1]节奏总纲!AE76</f>
        <v>64.114306430026588</v>
      </c>
      <c r="T76" s="3">
        <f>[1]节奏总纲!AF76</f>
        <v>66.939020225602619</v>
      </c>
      <c r="U76" s="3">
        <f>[1]节奏总纲!AG76</f>
        <v>71.479910866394462</v>
      </c>
      <c r="V76" s="3">
        <f>[1]节奏总纲!AH76</f>
        <v>80.043898354812981</v>
      </c>
      <c r="Z76" s="3">
        <v>73</v>
      </c>
      <c r="AA76" s="3">
        <f>[1]节奏总纲!AM76</f>
        <v>17134.425155737379</v>
      </c>
      <c r="AB76" s="3">
        <f>[1]节奏总纲!AN76</f>
        <v>13707.540124589905</v>
      </c>
      <c r="AC76" s="3">
        <f>[1]节奏总纲!AO76</f>
        <v>10280.655093442427</v>
      </c>
      <c r="AD76" s="3">
        <f>[1]节奏总纲!AP76</f>
        <v>6853.7700622949524</v>
      </c>
      <c r="AE76" s="3">
        <f>[1]节奏总纲!AQ76</f>
        <v>3426.8850311474762</v>
      </c>
      <c r="AG76" s="3">
        <v>73</v>
      </c>
      <c r="AH76" s="3">
        <f>[1]节奏总纲!AT76</f>
        <v>2326.2200928167622</v>
      </c>
      <c r="AI76" s="3">
        <f>[1]节奏总纲!AU76</f>
        <v>1860.9760742534108</v>
      </c>
      <c r="AJ76" s="3">
        <f>[1]节奏总纲!AV76</f>
        <v>1395.7320556900577</v>
      </c>
      <c r="AK76" s="3">
        <f>[1]节奏总纲!AW76</f>
        <v>930.48803712670542</v>
      </c>
      <c r="AL76" s="3">
        <f>[1]节奏总纲!AX76</f>
        <v>465.24401856335271</v>
      </c>
      <c r="AN76" s="3">
        <v>73</v>
      </c>
      <c r="AO76" s="3">
        <f>[1]节奏总纲!BA76</f>
        <v>35.927113130704889</v>
      </c>
      <c r="AP76" s="3">
        <f>[1]节奏总纲!BB76</f>
        <v>37.408211364961737</v>
      </c>
      <c r="AQ76" s="3">
        <f>[1]节奏总纲!BC76</f>
        <v>39.340350705546385</v>
      </c>
      <c r="AR76" s="3">
        <f>[1]节奏总纲!BD76</f>
        <v>42.080366850119908</v>
      </c>
      <c r="AS76" s="3">
        <f>[1]节奏总纲!BE76</f>
        <v>46.754011500516519</v>
      </c>
    </row>
    <row r="77" spans="2:45" x14ac:dyDescent="0.15">
      <c r="B77" s="3">
        <f>[1]节奏总纲!N77</f>
        <v>84</v>
      </c>
      <c r="C77" s="3">
        <v>74</v>
      </c>
      <c r="D77" s="3">
        <f>[1]节奏总纲!P77</f>
        <v>167.89701257893043</v>
      </c>
      <c r="E77" s="3">
        <f>[1]节奏总纲!Q77</f>
        <v>145.16375707574326</v>
      </c>
      <c r="F77" s="3">
        <f>[1]节奏总纲!R77</f>
        <v>118.70318789330381</v>
      </c>
      <c r="G77" s="3">
        <f>[1]节奏总纲!S77</f>
        <v>86.869914308338593</v>
      </c>
      <c r="H77" s="3">
        <f>[1]节奏总纲!T77</f>
        <v>48.169652908895138</v>
      </c>
      <c r="J77" s="3">
        <v>74</v>
      </c>
      <c r="K77" s="3">
        <f>[1]节奏总纲!W77</f>
        <v>11.31052767078117</v>
      </c>
      <c r="L77" s="3">
        <f>[1]节奏总纲!X77</f>
        <v>9.7477649271757798</v>
      </c>
      <c r="M77" s="3">
        <f>[1]节奏总纲!Y77</f>
        <v>8.1218122511687909</v>
      </c>
      <c r="N77" s="3">
        <f>[1]节奏总纲!Z77</f>
        <v>5.9147016108254178</v>
      </c>
      <c r="O77" s="3">
        <f>[1]节奏总纲!AA77</f>
        <v>3.2919663342195591</v>
      </c>
      <c r="Q77" s="3">
        <v>74</v>
      </c>
      <c r="R77" s="3">
        <f>[1]节奏总纲!AD77</f>
        <v>62.281112832649576</v>
      </c>
      <c r="S77" s="3">
        <f>[1]节奏总纲!AE77</f>
        <v>64.304793036447776</v>
      </c>
      <c r="T77" s="3">
        <f>[1]节奏总纲!AF77</f>
        <v>67.14262442756818</v>
      </c>
      <c r="U77" s="3">
        <f>[1]节奏总纲!AG77</f>
        <v>71.680959487253048</v>
      </c>
      <c r="V77" s="3">
        <f>[1]节奏总纲!AH77</f>
        <v>80.24075196383977</v>
      </c>
      <c r="Z77" s="3">
        <v>74</v>
      </c>
      <c r="AA77" s="3">
        <f>[1]节奏总纲!AM77</f>
        <v>19825.014596370729</v>
      </c>
      <c r="AB77" s="3">
        <f>[1]节奏总纲!AN77</f>
        <v>15860.011677096583</v>
      </c>
      <c r="AC77" s="3">
        <f>[1]节奏总纲!AO77</f>
        <v>11895.008757822437</v>
      </c>
      <c r="AD77" s="3">
        <f>[1]节奏总纲!AP77</f>
        <v>7930.0058385482916</v>
      </c>
      <c r="AE77" s="3">
        <f>[1]节奏总纲!AQ77</f>
        <v>3965.0029192741458</v>
      </c>
      <c r="AG77" s="3">
        <v>74</v>
      </c>
      <c r="AH77" s="3">
        <f>[1]节奏总纲!AT77</f>
        <v>2690.58944063335</v>
      </c>
      <c r="AI77" s="3">
        <f>[1]节奏总纲!AU77</f>
        <v>2152.4715525066786</v>
      </c>
      <c r="AJ77" s="3">
        <f>[1]节奏总纲!AV77</f>
        <v>1614.3536643800107</v>
      </c>
      <c r="AK77" s="3">
        <f>[1]节奏总纲!AW77</f>
        <v>1076.2357762533393</v>
      </c>
      <c r="AL77" s="3">
        <f>[1]节奏总纲!AX77</f>
        <v>538.11788812666964</v>
      </c>
      <c r="AN77" s="3">
        <v>74</v>
      </c>
      <c r="AO77" s="3">
        <f>[1]节奏总纲!BA77</f>
        <v>36.021306837933537</v>
      </c>
      <c r="AP77" s="3">
        <f>[1]节奏总纲!BB77</f>
        <v>37.498964956033646</v>
      </c>
      <c r="AQ77" s="3">
        <f>[1]节奏总纲!BC77</f>
        <v>39.430405216734592</v>
      </c>
      <c r="AR77" s="3">
        <f>[1]节奏总纲!BD77</f>
        <v>42.167148737437564</v>
      </c>
      <c r="AS77" s="3">
        <f>[1]节奏总纲!BE77</f>
        <v>46.850331714610157</v>
      </c>
    </row>
    <row r="78" spans="2:45" x14ac:dyDescent="0.15">
      <c r="B78" s="3">
        <f>[1]节奏总纲!N78</f>
        <v>85</v>
      </c>
      <c r="C78" s="3">
        <v>75</v>
      </c>
      <c r="D78" s="3">
        <f>[1]节奏总纲!P78</f>
        <v>180.01933598375612</v>
      </c>
      <c r="E78" s="3">
        <f>[1]节奏总纲!Q78</f>
        <v>155.75272949314578</v>
      </c>
      <c r="F78" s="3">
        <f>[1]节奏总纲!R78</f>
        <v>127.38168214210583</v>
      </c>
      <c r="G78" s="3">
        <f>[1]节奏总纲!S78</f>
        <v>93.214012172388934</v>
      </c>
      <c r="H78" s="3">
        <f>[1]节奏总纲!T78</f>
        <v>51.755559095329879</v>
      </c>
      <c r="J78" s="3">
        <v>75</v>
      </c>
      <c r="K78" s="3">
        <f>[1]节奏总纲!W78</f>
        <v>12.122323404825693</v>
      </c>
      <c r="L78" s="3">
        <f>[1]节奏总纲!X78</f>
        <v>10.588972417402516</v>
      </c>
      <c r="M78" s="3">
        <f>[1]节奏总纲!Y78</f>
        <v>8.6784942488020249</v>
      </c>
      <c r="N78" s="3">
        <f>[1]节奏总纲!Z78</f>
        <v>6.3440978640503403</v>
      </c>
      <c r="O78" s="3">
        <f>[1]节奏总纲!AA78</f>
        <v>3.585906186434741</v>
      </c>
      <c r="Q78" s="3">
        <v>75</v>
      </c>
      <c r="R78" s="3">
        <f>[1]节奏总纲!AD78</f>
        <v>62.470630686057078</v>
      </c>
      <c r="S78" s="3">
        <f>[1]节奏总纲!AE78</f>
        <v>64.495279642868965</v>
      </c>
      <c r="T78" s="3">
        <f>[1]节奏总纲!AF78</f>
        <v>67.344310856946692</v>
      </c>
      <c r="U78" s="3">
        <f>[1]节奏总纲!AG78</f>
        <v>71.882008108111634</v>
      </c>
      <c r="V78" s="3">
        <f>[1]节奏总纲!AH78</f>
        <v>80.437605572866573</v>
      </c>
      <c r="Z78" s="3">
        <v>75</v>
      </c>
      <c r="AA78" s="3">
        <f>[1]节奏总纲!AM78</f>
        <v>22936.899999999998</v>
      </c>
      <c r="AB78" s="3">
        <f>[1]节奏总纲!AN78</f>
        <v>18349.52</v>
      </c>
      <c r="AC78" s="3">
        <f>[1]节奏总纲!AO78</f>
        <v>13762.139999999998</v>
      </c>
      <c r="AD78" s="3">
        <f>[1]节奏总纲!AP78</f>
        <v>9174.76</v>
      </c>
      <c r="AE78" s="3">
        <f>[1]节奏总纲!AQ78</f>
        <v>4587.38</v>
      </c>
      <c r="AG78" s="3">
        <v>75</v>
      </c>
      <c r="AH78" s="3">
        <f>[1]节奏总纲!AT78</f>
        <v>3111.8854036292687</v>
      </c>
      <c r="AI78" s="3">
        <f>[1]节奏总纲!AU78</f>
        <v>2489.5083229034171</v>
      </c>
      <c r="AJ78" s="3">
        <f>[1]节奏总纲!AV78</f>
        <v>1867.1312421775601</v>
      </c>
      <c r="AK78" s="3">
        <f>[1]节奏总纲!AW78</f>
        <v>1244.7541614517086</v>
      </c>
      <c r="AL78" s="3">
        <f>[1]节奏总纲!AX78</f>
        <v>622.37708072585428</v>
      </c>
      <c r="AN78" s="3">
        <v>75</v>
      </c>
      <c r="AO78" s="3">
        <f>[1]节奏总纲!BA78</f>
        <v>36.105477566569242</v>
      </c>
      <c r="AP78" s="3">
        <f>[1]节奏总纲!BB78</f>
        <v>37.589718547105562</v>
      </c>
      <c r="AQ78" s="3">
        <f>[1]节奏总纲!BC78</f>
        <v>39.520459727922798</v>
      </c>
      <c r="AR78" s="3">
        <f>[1]节奏总纲!BD78</f>
        <v>42.253930624755228</v>
      </c>
      <c r="AS78" s="3">
        <f>[1]节奏总纲!BE78</f>
        <v>46.946651928703787</v>
      </c>
    </row>
    <row r="79" spans="2:45" x14ac:dyDescent="0.15">
      <c r="B79" s="3">
        <f>[1]节奏总纲!N79</f>
        <v>86</v>
      </c>
      <c r="C79" s="3">
        <v>76</v>
      </c>
      <c r="D79" s="3">
        <f>[1]节奏总纲!P79</f>
        <v>193.01172051333091</v>
      </c>
      <c r="E79" s="3">
        <f>[1]节奏总纲!Q79</f>
        <v>166.97443941608256</v>
      </c>
      <c r="F79" s="3">
        <f>[1]节奏总纲!R79</f>
        <v>136.51718991907896</v>
      </c>
      <c r="G79" s="3">
        <f>[1]节奏总纲!S79</f>
        <v>100.0379747420594</v>
      </c>
      <c r="H79" s="3">
        <f>[1]节奏总纲!T79</f>
        <v>55.664580196044632</v>
      </c>
      <c r="J79" s="3">
        <v>76</v>
      </c>
      <c r="K79" s="3">
        <f>[1]节奏总纲!W79</f>
        <v>12.992384529574792</v>
      </c>
      <c r="L79" s="3">
        <f>[1]节奏总纲!X79</f>
        <v>11.221709922936782</v>
      </c>
      <c r="M79" s="3">
        <f>[1]节奏总纲!Y79</f>
        <v>9.1355077769731281</v>
      </c>
      <c r="N79" s="3">
        <f>[1]节奏总纲!Z79</f>
        <v>6.8239625696704707</v>
      </c>
      <c r="O79" s="3">
        <f>[1]节奏总纲!AA79</f>
        <v>3.9090211007147531</v>
      </c>
      <c r="Q79" s="3">
        <v>76</v>
      </c>
      <c r="R79" s="3">
        <f>[1]节奏总纲!AD79</f>
        <v>62.660148539464579</v>
      </c>
      <c r="S79" s="3">
        <f>[1]节奏总纲!AE79</f>
        <v>64.685766249290154</v>
      </c>
      <c r="T79" s="3">
        <f>[1]节奏总纲!AF79</f>
        <v>67.545997286325218</v>
      </c>
      <c r="U79" s="3">
        <f>[1]节奏总纲!AG79</f>
        <v>72.076954583856178</v>
      </c>
      <c r="V79" s="3">
        <f>[1]节奏总纲!AH79</f>
        <v>80.634459181893376</v>
      </c>
      <c r="Z79" s="3">
        <v>76</v>
      </c>
      <c r="AA79" s="3">
        <f>[1]节奏总纲!AM79</f>
        <v>26535.88112606269</v>
      </c>
      <c r="AB79" s="3">
        <f>[1]节奏总纲!AN79</f>
        <v>21228.704900850153</v>
      </c>
      <c r="AC79" s="3">
        <f>[1]节奏总纲!AO79</f>
        <v>15921.528675637614</v>
      </c>
      <c r="AD79" s="3">
        <f>[1]节奏总纲!AP79</f>
        <v>10614.352450425076</v>
      </c>
      <c r="AE79" s="3">
        <f>[1]节奏总纲!AQ79</f>
        <v>5307.1762252125382</v>
      </c>
      <c r="AG79" s="3">
        <v>76</v>
      </c>
      <c r="AH79" s="3">
        <f>[1]节奏总纲!AT79</f>
        <v>3598.9811260626921</v>
      </c>
      <c r="AI79" s="3">
        <f>[1]节奏总纲!AU79</f>
        <v>2879.1849008501522</v>
      </c>
      <c r="AJ79" s="3">
        <f>[1]节奏总纲!AV79</f>
        <v>2159.388675637616</v>
      </c>
      <c r="AK79" s="3">
        <f>[1]节奏总纲!AW79</f>
        <v>1439.5924504250761</v>
      </c>
      <c r="AL79" s="3">
        <f>[1]节奏总纲!AX79</f>
        <v>719.79622521253805</v>
      </c>
      <c r="AN79" s="3">
        <v>76</v>
      </c>
      <c r="AO79" s="3">
        <f>[1]节奏总纲!BA79</f>
        <v>36.189648295204947</v>
      </c>
      <c r="AP79" s="3">
        <f>[1]节奏总纲!BB79</f>
        <v>37.680472138177471</v>
      </c>
      <c r="AQ79" s="3">
        <f>[1]节奏总纲!BC79</f>
        <v>39.610514239111005</v>
      </c>
      <c r="AR79" s="3">
        <f>[1]节奏总纲!BD79</f>
        <v>42.340712512072891</v>
      </c>
      <c r="AS79" s="3">
        <f>[1]节奏总纲!BE79</f>
        <v>47.037096473408994</v>
      </c>
    </row>
    <row r="80" spans="2:45" x14ac:dyDescent="0.15">
      <c r="B80" s="3">
        <f>[1]节奏总纲!N80</f>
        <v>87</v>
      </c>
      <c r="C80" s="3">
        <v>77</v>
      </c>
      <c r="D80" s="3">
        <f>[1]节奏总纲!P80</f>
        <v>206.93661346719625</v>
      </c>
      <c r="E80" s="3">
        <f>[1]节奏总纲!Q80</f>
        <v>179.12433261720508</v>
      </c>
      <c r="F80" s="3">
        <f>[1]节奏总纲!R80</f>
        <v>146.53181599612165</v>
      </c>
      <c r="G80" s="3">
        <f>[1]节奏总纲!S80</f>
        <v>107.42079605082158</v>
      </c>
      <c r="H80" s="3">
        <f>[1]节奏总纲!T80</f>
        <v>59.535663694512365</v>
      </c>
      <c r="J80" s="3">
        <v>77</v>
      </c>
      <c r="K80" s="3">
        <f>[1]节奏总纲!W80</f>
        <v>13.924892953865339</v>
      </c>
      <c r="L80" s="3">
        <f>[1]节奏总纲!X80</f>
        <v>12.149893201122524</v>
      </c>
      <c r="M80" s="3">
        <f>[1]节奏总纲!Y80</f>
        <v>10.014626077042692</v>
      </c>
      <c r="N80" s="3">
        <f>[1]节奏总纲!Z80</f>
        <v>7.3828213087621748</v>
      </c>
      <c r="O80" s="3">
        <f>[1]节奏总纲!AA80</f>
        <v>3.8710834984677334</v>
      </c>
      <c r="Q80" s="3">
        <v>77</v>
      </c>
      <c r="R80" s="3">
        <f>[1]节奏总纲!AD80</f>
        <v>62.849666392872081</v>
      </c>
      <c r="S80" s="3">
        <f>[1]节奏总纲!AE80</f>
        <v>64.876252855711357</v>
      </c>
      <c r="T80" s="3">
        <f>[1]节奏总纲!AF80</f>
        <v>67.747683715703729</v>
      </c>
      <c r="U80" s="3">
        <f>[1]节奏总纲!AG80</f>
        <v>72.263232241847945</v>
      </c>
      <c r="V80" s="3">
        <f>[1]节奏总纲!AH80</f>
        <v>80.83131279092018</v>
      </c>
      <c r="Z80" s="3">
        <v>77</v>
      </c>
      <c r="AA80" s="3">
        <f>[1]节奏总纲!AM80</f>
        <v>30698.011006346387</v>
      </c>
      <c r="AB80" s="3">
        <f>[1]节奏总纲!AN80</f>
        <v>24558.40880507711</v>
      </c>
      <c r="AC80" s="3">
        <f>[1]节奏总纲!AO80</f>
        <v>18418.806603807832</v>
      </c>
      <c r="AD80" s="3">
        <f>[1]节奏总纲!AP80</f>
        <v>12279.204402538555</v>
      </c>
      <c r="AE80" s="3">
        <f>[1]节奏总纲!AQ80</f>
        <v>6139.6022012692774</v>
      </c>
      <c r="AG80" s="3">
        <v>77</v>
      </c>
      <c r="AH80" s="3">
        <f>[1]节奏总纲!AT80</f>
        <v>4162.1298802836973</v>
      </c>
      <c r="AI80" s="3">
        <f>[1]节奏总纲!AU80</f>
        <v>3329.7039042269571</v>
      </c>
      <c r="AJ80" s="3">
        <f>[1]节奏总纲!AV80</f>
        <v>2497.2779281702187</v>
      </c>
      <c r="AK80" s="3">
        <f>[1]节奏总纲!AW80</f>
        <v>1664.8519521134785</v>
      </c>
      <c r="AL80" s="3">
        <f>[1]节奏总纲!AX80</f>
        <v>832.42597605673927</v>
      </c>
      <c r="AN80" s="3">
        <v>77</v>
      </c>
      <c r="AO80" s="3">
        <f>[1]节奏总纲!BA80</f>
        <v>36.273819023840659</v>
      </c>
      <c r="AP80" s="3">
        <f>[1]节奏总纲!BB80</f>
        <v>37.771225729249387</v>
      </c>
      <c r="AQ80" s="3">
        <f>[1]节奏总纲!BC80</f>
        <v>39.700568750299212</v>
      </c>
      <c r="AR80" s="3">
        <f>[1]节奏总纲!BD80</f>
        <v>42.427494399390554</v>
      </c>
      <c r="AS80" s="3">
        <f>[1]节奏总纲!BE80</f>
        <v>47.12024662670057</v>
      </c>
    </row>
    <row r="81" spans="2:45" x14ac:dyDescent="0.15">
      <c r="B81" s="3">
        <f>[1]节奏总纲!N81</f>
        <v>88</v>
      </c>
      <c r="C81" s="3">
        <v>78</v>
      </c>
      <c r="D81" s="3">
        <f>[1]节奏总纲!P81</f>
        <v>221.86094420380775</v>
      </c>
      <c r="E81" s="3">
        <f>[1]节奏总纲!Q81</f>
        <v>192.04283330281601</v>
      </c>
      <c r="F81" s="3">
        <f>[1]节奏总纲!R81</f>
        <v>157.23285115723854</v>
      </c>
      <c r="G81" s="3">
        <f>[1]节奏总纲!S81</f>
        <v>115.1680161361966</v>
      </c>
      <c r="H81" s="3">
        <f>[1]节奏总纲!T81</f>
        <v>63.651904892072437</v>
      </c>
      <c r="J81" s="3">
        <v>78</v>
      </c>
      <c r="K81" s="3">
        <f>[1]节奏总纲!W81</f>
        <v>14.924330736611495</v>
      </c>
      <c r="L81" s="3">
        <f>[1]节奏总纲!X81</f>
        <v>12.918500685610923</v>
      </c>
      <c r="M81" s="3">
        <f>[1]节奏总纲!Y81</f>
        <v>10.701035161116891</v>
      </c>
      <c r="N81" s="3">
        <f>[1]节奏总纲!Z81</f>
        <v>7.7472200853750195</v>
      </c>
      <c r="O81" s="3">
        <f>[1]节奏总纲!AA81</f>
        <v>4.1162411975600719</v>
      </c>
      <c r="Q81" s="3">
        <v>78</v>
      </c>
      <c r="R81" s="3">
        <f>[1]节奏总纲!AD81</f>
        <v>63.036560194527354</v>
      </c>
      <c r="S81" s="3">
        <f>[1]节奏总纲!AE81</f>
        <v>65.061438622789353</v>
      </c>
      <c r="T81" s="3">
        <f>[1]节奏总纲!AF81</f>
        <v>67.949370145082256</v>
      </c>
      <c r="U81" s="3">
        <f>[1]节奏总纲!AG81</f>
        <v>72.449509899839711</v>
      </c>
      <c r="V81" s="3">
        <f>[1]节奏总纲!AH81</f>
        <v>81.026624803116562</v>
      </c>
      <c r="Z81" s="3">
        <v>78</v>
      </c>
      <c r="AA81" s="3">
        <f>[1]节奏总纲!AM81</f>
        <v>35511.190322760085</v>
      </c>
      <c r="AB81" s="3">
        <f>[1]节奏总纲!AN81</f>
        <v>28408.952258208068</v>
      </c>
      <c r="AC81" s="3">
        <f>[1]节奏总纲!AO81</f>
        <v>21306.714193656051</v>
      </c>
      <c r="AD81" s="3">
        <f>[1]节奏总纲!AP81</f>
        <v>14204.476129104034</v>
      </c>
      <c r="AE81" s="3">
        <f>[1]节奏总纲!AQ81</f>
        <v>7102.238064552017</v>
      </c>
      <c r="AG81" s="3">
        <v>78</v>
      </c>
      <c r="AH81" s="3">
        <f>[1]节奏总纲!AT81</f>
        <v>4813.179316413698</v>
      </c>
      <c r="AI81" s="3">
        <f>[1]节奏总纲!AU81</f>
        <v>3850.5434531309584</v>
      </c>
      <c r="AJ81" s="3">
        <f>[1]节奏总纲!AV81</f>
        <v>2887.9075898482188</v>
      </c>
      <c r="AK81" s="3">
        <f>[1]节奏总纲!AW81</f>
        <v>1925.2717265654792</v>
      </c>
      <c r="AL81" s="3">
        <f>[1]节奏总纲!AX81</f>
        <v>962.63586328273959</v>
      </c>
      <c r="AN81" s="3">
        <v>78</v>
      </c>
      <c r="AO81" s="3">
        <f>[1]节奏总纲!BA81</f>
        <v>36.357989752476364</v>
      </c>
      <c r="AP81" s="3">
        <f>[1]节奏总纲!BB81</f>
        <v>37.861979320321296</v>
      </c>
      <c r="AQ81" s="3">
        <f>[1]节奏总纲!BC81</f>
        <v>39.790623261487418</v>
      </c>
      <c r="AR81" s="3">
        <f>[1]节奏总纲!BD81</f>
        <v>42.51427628670821</v>
      </c>
      <c r="AS81" s="3">
        <f>[1]节奏总纲!BE81</f>
        <v>47.203396779992147</v>
      </c>
    </row>
    <row r="82" spans="2:45" x14ac:dyDescent="0.15">
      <c r="B82" s="3">
        <f>[1]节奏总纲!N82</f>
        <v>89</v>
      </c>
      <c r="C82" s="3">
        <v>79</v>
      </c>
      <c r="D82" s="3">
        <f>[1]节奏总纲!P82</f>
        <v>237.85644583342264</v>
      </c>
      <c r="E82" s="3">
        <f>[1]节奏总纲!Q82</f>
        <v>206.07882467007735</v>
      </c>
      <c r="F82" s="3">
        <f>[1]节奏总纲!R82</f>
        <v>168.73536267423003</v>
      </c>
      <c r="G82" s="3">
        <f>[1]节奏总纲!S82</f>
        <v>123.11449636337954</v>
      </c>
      <c r="H82" s="3">
        <f>[1]节奏总纲!T82</f>
        <v>68.122086086692235</v>
      </c>
      <c r="J82" s="3">
        <v>79</v>
      </c>
      <c r="K82" s="3">
        <f>[1]节奏总纲!W82</f>
        <v>15.995501629614893</v>
      </c>
      <c r="L82" s="3">
        <f>[1]节奏总纲!X82</f>
        <v>14.035991367261346</v>
      </c>
      <c r="M82" s="3">
        <f>[1]节奏总纲!Y82</f>
        <v>11.50251151699149</v>
      </c>
      <c r="N82" s="3">
        <f>[1]节奏总纲!Z82</f>
        <v>7.9464802271829456</v>
      </c>
      <c r="O82" s="3">
        <f>[1]节奏总纲!AA82</f>
        <v>4.4701811946197978</v>
      </c>
      <c r="Q82" s="3">
        <v>79</v>
      </c>
      <c r="R82" s="3">
        <f>[1]节奏总纲!AD82</f>
        <v>63.213386604241791</v>
      </c>
      <c r="S82" s="3">
        <f>[1]节奏总纲!AE82</f>
        <v>65.23679566619937</v>
      </c>
      <c r="T82" s="3">
        <f>[1]节奏总纲!AF82</f>
        <v>68.132712808893615</v>
      </c>
      <c r="U82" s="3">
        <f>[1]节奏总纲!AG82</f>
        <v>72.635787557831478</v>
      </c>
      <c r="V82" s="3">
        <f>[1]节奏总纲!AH82</f>
        <v>81.212704266341873</v>
      </c>
      <c r="Z82" s="3">
        <v>79</v>
      </c>
      <c r="AA82" s="3">
        <f>[1]节奏总纲!AM82</f>
        <v>41077.009235645834</v>
      </c>
      <c r="AB82" s="3">
        <f>[1]节奏总纲!AN82</f>
        <v>32861.60738851667</v>
      </c>
      <c r="AC82" s="3">
        <f>[1]节奏总纲!AO82</f>
        <v>24646.205541387499</v>
      </c>
      <c r="AD82" s="3">
        <f>[1]节奏总纲!AP82</f>
        <v>16430.803694258335</v>
      </c>
      <c r="AE82" s="3">
        <f>[1]节奏总纲!AQ82</f>
        <v>8215.4018471291674</v>
      </c>
      <c r="AG82" s="3">
        <v>79</v>
      </c>
      <c r="AH82" s="3">
        <f>[1]节奏总纲!AT82</f>
        <v>5565.8189128857484</v>
      </c>
      <c r="AI82" s="3">
        <f>[1]节奏总纲!AU82</f>
        <v>4452.6551303086017</v>
      </c>
      <c r="AJ82" s="3">
        <f>[1]节奏总纲!AV82</f>
        <v>3339.4913477314476</v>
      </c>
      <c r="AK82" s="3">
        <f>[1]节奏总纲!AW82</f>
        <v>2226.3275651543008</v>
      </c>
      <c r="AL82" s="3">
        <f>[1]节奏总纲!AX82</f>
        <v>1113.1637825771504</v>
      </c>
      <c r="AN82" s="3">
        <v>79</v>
      </c>
      <c r="AO82" s="3">
        <f>[1]节奏总纲!BA82</f>
        <v>36.442160481112069</v>
      </c>
      <c r="AP82" s="3">
        <f>[1]节奏总纲!BB82</f>
        <v>37.952732911393213</v>
      </c>
      <c r="AQ82" s="3">
        <f>[1]节奏总纲!BC82</f>
        <v>39.880677772675625</v>
      </c>
      <c r="AR82" s="3">
        <f>[1]节奏总纲!BD82</f>
        <v>42.601058174025873</v>
      </c>
      <c r="AS82" s="3">
        <f>[1]节奏总纲!BE82</f>
        <v>47.286546933283724</v>
      </c>
    </row>
    <row r="83" spans="2:45" x14ac:dyDescent="0.15">
      <c r="B83" s="3">
        <f>[1]节奏总纲!N83</f>
        <v>90</v>
      </c>
      <c r="C83" s="3">
        <v>80</v>
      </c>
      <c r="D83" s="3">
        <f>[1]节奏总纲!P83</f>
        <v>255</v>
      </c>
      <c r="E83" s="3">
        <f>[1]节奏总纲!Q83</f>
        <v>221.08500000000001</v>
      </c>
      <c r="F83" s="3">
        <f>[1]节奏总纲!R83</f>
        <v>180.33600000000001</v>
      </c>
      <c r="G83" s="3">
        <f>[1]节奏总纲!S83</f>
        <v>131.58000000000001</v>
      </c>
      <c r="H83" s="3">
        <f>[1]节奏总纲!T83</f>
        <v>72.777000000000001</v>
      </c>
      <c r="J83" s="3">
        <v>80</v>
      </c>
      <c r="K83" s="3">
        <f>[1]节奏总纲!W83</f>
        <v>17.14355416657736</v>
      </c>
      <c r="L83" s="3">
        <f>[1]节奏总纲!X83</f>
        <v>15.006175329922655</v>
      </c>
      <c r="M83" s="3">
        <f>[1]节奏总纲!Y83</f>
        <v>11.600637325769981</v>
      </c>
      <c r="N83" s="3">
        <f>[1]节奏总纲!Z83</f>
        <v>8.4655036366204683</v>
      </c>
      <c r="O83" s="3">
        <f>[1]节奏总纲!AA83</f>
        <v>4.6549139133077659</v>
      </c>
      <c r="Q83" s="3">
        <v>80</v>
      </c>
      <c r="R83" s="3">
        <f>[1]节奏总纲!AD83</f>
        <v>63.39021301395622</v>
      </c>
      <c r="S83" s="3">
        <f>[1]节奏总纲!AE83</f>
        <v>65.412152709609373</v>
      </c>
      <c r="T83" s="3">
        <f>[1]节奏总纲!AF83</f>
        <v>68.309907165737044</v>
      </c>
      <c r="U83" s="3">
        <f>[1]节奏总纲!AG83</f>
        <v>72.822065215823244</v>
      </c>
      <c r="V83" s="3">
        <f>[1]节奏总纲!AH83</f>
        <v>81.398783729567185</v>
      </c>
      <c r="Z83" s="3">
        <v>80</v>
      </c>
      <c r="AA83" s="3">
        <f>[1]节奏总纲!AM83</f>
        <v>47512.875</v>
      </c>
      <c r="AB83" s="3">
        <f>[1]节奏总纲!AN83</f>
        <v>38010.300000000003</v>
      </c>
      <c r="AC83" s="3">
        <f>[1]节奏总纲!AO83</f>
        <v>28507.724999999999</v>
      </c>
      <c r="AD83" s="3">
        <f>[1]节奏总纲!AP83</f>
        <v>19005.150000000001</v>
      </c>
      <c r="AE83" s="3">
        <f>[1]节奏总纲!AQ83</f>
        <v>9502.5750000000007</v>
      </c>
      <c r="AG83" s="3">
        <v>80</v>
      </c>
      <c r="AH83" s="3">
        <f>[1]节奏总纲!AT83</f>
        <v>6435.8657643541665</v>
      </c>
      <c r="AI83" s="3">
        <f>[1]节奏总纲!AU83</f>
        <v>5148.6926114833332</v>
      </c>
      <c r="AJ83" s="3">
        <f>[1]节奏总纲!AV83</f>
        <v>3861.5194586124999</v>
      </c>
      <c r="AK83" s="3">
        <f>[1]节奏总纲!AW83</f>
        <v>2574.3463057416666</v>
      </c>
      <c r="AL83" s="3">
        <f>[1]节奏总纲!AX83</f>
        <v>1287.1731528708333</v>
      </c>
      <c r="AN83" s="3">
        <v>80</v>
      </c>
      <c r="AO83" s="3">
        <f>[1]节奏总纲!BA83</f>
        <v>36.526331209747774</v>
      </c>
      <c r="AP83" s="3">
        <f>[1]节奏总纲!BB83</f>
        <v>38.037513426486328</v>
      </c>
      <c r="AQ83" s="3">
        <f>[1]节奏总纲!BC83</f>
        <v>39.970732283863832</v>
      </c>
      <c r="AR83" s="3">
        <f>[1]节奏总纲!BD83</f>
        <v>42.687840061343536</v>
      </c>
      <c r="AS83" s="3">
        <f>[1]节奏总纲!BE83</f>
        <v>47.3696970865753</v>
      </c>
    </row>
    <row r="84" spans="2:45" x14ac:dyDescent="0.15">
      <c r="B84" s="3">
        <f>[1]节奏总纲!N84</f>
        <v>91</v>
      </c>
      <c r="C84" s="3">
        <v>81</v>
      </c>
      <c r="D84" s="3">
        <f>[1]节奏总纲!P84</f>
        <v>273.37400640929098</v>
      </c>
      <c r="E84" s="3">
        <f>[1]节奏总纲!Q84</f>
        <v>236.35916594147301</v>
      </c>
      <c r="F84" s="3">
        <f>[1]节奏总纲!R84</f>
        <v>192.67399971726829</v>
      </c>
      <c r="G84" s="3">
        <f>[1]节奏总纲!S84</f>
        <v>140.76027590014394</v>
      </c>
      <c r="H84" s="3">
        <f>[1]节奏总纲!T84</f>
        <v>77.856917025366073</v>
      </c>
      <c r="J84" s="3">
        <v>81</v>
      </c>
      <c r="K84" s="3">
        <f>[1]节奏总纲!W84</f>
        <v>18.374006409290985</v>
      </c>
      <c r="L84" s="3">
        <f>[1]节奏总纲!X84</f>
        <v>15.274165941473001</v>
      </c>
      <c r="M84" s="3">
        <f>[1]节奏总纲!Y84</f>
        <v>12.337999717268275</v>
      </c>
      <c r="N84" s="3">
        <f>[1]节奏总纲!Z84</f>
        <v>9.1802759001439256</v>
      </c>
      <c r="O84" s="3">
        <f>[1]节奏总纲!AA84</f>
        <v>5.0799170253660719</v>
      </c>
      <c r="Q84" s="3">
        <v>81</v>
      </c>
      <c r="R84" s="3">
        <f>[1]节奏总纲!AD84</f>
        <v>63.567039423670657</v>
      </c>
      <c r="S84" s="3">
        <f>[1]节奏总纲!AE84</f>
        <v>65.58750975301939</v>
      </c>
      <c r="T84" s="3">
        <f>[1]节奏总纲!AF84</f>
        <v>68.487101522580488</v>
      </c>
      <c r="U84" s="3">
        <f>[1]节奏总纲!AG84</f>
        <v>73.007572199822363</v>
      </c>
      <c r="V84" s="3">
        <f>[1]节奏总纲!AH84</f>
        <v>81.584863192792497</v>
      </c>
      <c r="AN84" s="3">
        <v>81</v>
      </c>
      <c r="AO84" s="3">
        <f>[1]节奏总纲!BA84</f>
        <v>36.610501938383479</v>
      </c>
      <c r="AP84" s="3">
        <f>[1]节奏总纲!BB84</f>
        <v>38.11580158428373</v>
      </c>
      <c r="AQ84" s="3">
        <f>[1]节奏总纲!BC84</f>
        <v>40.052446592012309</v>
      </c>
      <c r="AR84" s="3">
        <f>[1]节奏总纲!BD84</f>
        <v>42.774621948661192</v>
      </c>
      <c r="AS84" s="3">
        <f>[1]节奏总纲!BE84</f>
        <v>47.452847239866877</v>
      </c>
    </row>
    <row r="85" spans="2:45" x14ac:dyDescent="0.15">
      <c r="B85" s="3">
        <f>[1]节奏总纲!N85</f>
        <v>92</v>
      </c>
      <c r="C85" s="3">
        <v>82</v>
      </c>
      <c r="D85" s="3">
        <f>[1]节奏总纲!P85</f>
        <v>293.06677887924064</v>
      </c>
      <c r="E85" s="3">
        <f>[1]节奏总纲!Q85</f>
        <v>253.15108359588808</v>
      </c>
      <c r="F85" s="3">
        <f>[1]节奏总纲!R85</f>
        <v>206.37762568676126</v>
      </c>
      <c r="G85" s="3">
        <f>[1]节奏总纲!S85</f>
        <v>150.81216441125721</v>
      </c>
      <c r="H85" s="3">
        <f>[1]节奏总纲!T85</f>
        <v>83.230965201704336</v>
      </c>
      <c r="J85" s="3">
        <v>82</v>
      </c>
      <c r="K85" s="3">
        <f>[1]节奏总纲!W85</f>
        <v>19.692772469949659</v>
      </c>
      <c r="L85" s="3">
        <f>[1]节奏总纲!X85</f>
        <v>16.791917654415073</v>
      </c>
      <c r="M85" s="3">
        <f>[1]节奏总纲!Y85</f>
        <v>13.703625969492975</v>
      </c>
      <c r="N85" s="3">
        <f>[1]节奏总纲!Z85</f>
        <v>10.051888511113276</v>
      </c>
      <c r="O85" s="3">
        <f>[1]节奏总纲!AA85</f>
        <v>5.3740481763382633</v>
      </c>
      <c r="Q85" s="3">
        <v>82</v>
      </c>
      <c r="R85" s="3">
        <f>[1]节奏总纲!AD85</f>
        <v>63.743865833385094</v>
      </c>
      <c r="S85" s="3">
        <f>[1]节奏总纲!AE85</f>
        <v>65.762866796429392</v>
      </c>
      <c r="T85" s="3">
        <f>[1]节奏总纲!AF85</f>
        <v>68.664295879423918</v>
      </c>
      <c r="U85" s="3">
        <f>[1]节奏总纲!AG85</f>
        <v>73.176642436293761</v>
      </c>
      <c r="V85" s="3">
        <f>[1]节奏总纲!AH85</f>
        <v>81.770942656017823</v>
      </c>
      <c r="AN85" s="3">
        <v>82</v>
      </c>
      <c r="AO85" s="3">
        <f>[1]节奏总纲!BA85</f>
        <v>36.694672667019191</v>
      </c>
      <c r="AP85" s="3">
        <f>[1]节奏总纲!BB85</f>
        <v>38.194089742081125</v>
      </c>
      <c r="AQ85" s="3">
        <f>[1]节奏总纲!BC85</f>
        <v>40.130145246845366</v>
      </c>
      <c r="AR85" s="3">
        <f>[1]节奏总纲!BD85</f>
        <v>42.861403835978855</v>
      </c>
      <c r="AS85" s="3">
        <f>[1]节奏总纲!BE85</f>
        <v>47.535997393158453</v>
      </c>
    </row>
    <row r="86" spans="2:45" x14ac:dyDescent="0.15">
      <c r="B86" s="3">
        <f>[1]节奏总纲!N86</f>
        <v>93</v>
      </c>
      <c r="C86" s="3">
        <v>83</v>
      </c>
      <c r="D86" s="3">
        <f>[1]节奏总纲!P86</f>
        <v>314.1729698162988</v>
      </c>
      <c r="E86" s="3">
        <f>[1]节奏总纲!Q86</f>
        <v>271.53969781222702</v>
      </c>
      <c r="F86" s="3">
        <f>[1]节奏总纲!R86</f>
        <v>221.55477831445393</v>
      </c>
      <c r="G86" s="3">
        <f>[1]节奏总纲!S86</f>
        <v>161.57915837652246</v>
      </c>
      <c r="H86" s="3">
        <f>[1]节奏总纲!T86</f>
        <v>89.193706130847232</v>
      </c>
      <c r="J86" s="3">
        <v>83</v>
      </c>
      <c r="K86" s="3">
        <f>[1]节奏总纲!W86</f>
        <v>21.106190937058159</v>
      </c>
      <c r="L86" s="3">
        <f>[1]节奏总纲!X86</f>
        <v>18.388614216338937</v>
      </c>
      <c r="M86" s="3">
        <f>[1]节奏总纲!Y86</f>
        <v>15.177152627692664</v>
      </c>
      <c r="N86" s="3">
        <f>[1]节奏总纲!Z86</f>
        <v>10.766993965265243</v>
      </c>
      <c r="O86" s="3">
        <f>[1]节奏总纲!AA86</f>
        <v>5.9627409291428961</v>
      </c>
      <c r="Q86" s="3">
        <v>83</v>
      </c>
      <c r="R86" s="3">
        <f>[1]节奏总纲!AD86</f>
        <v>63.920692243099523</v>
      </c>
      <c r="S86" s="3">
        <f>[1]节奏总纲!AE86</f>
        <v>65.938223839839395</v>
      </c>
      <c r="T86" s="3">
        <f>[1]节奏总纲!AF86</f>
        <v>68.841490236267347</v>
      </c>
      <c r="U86" s="3">
        <f>[1]节奏总纲!AG86</f>
        <v>73.34571267276516</v>
      </c>
      <c r="V86" s="3">
        <f>[1]节奏总纲!AH86</f>
        <v>81.957022119243135</v>
      </c>
      <c r="AN86" s="3">
        <v>83</v>
      </c>
      <c r="AO86" s="3">
        <f>[1]节奏总纲!BA86</f>
        <v>36.778843395654896</v>
      </c>
      <c r="AP86" s="3">
        <f>[1]节奏总纲!BB86</f>
        <v>38.272377899878528</v>
      </c>
      <c r="AQ86" s="3">
        <f>[1]节奏总纲!BC86</f>
        <v>40.207843901678423</v>
      </c>
      <c r="AR86" s="3">
        <f>[1]节奏总纲!BD86</f>
        <v>42.948185723296518</v>
      </c>
      <c r="AS86" s="3">
        <f>[1]节奏总纲!BE86</f>
        <v>47.619147546450023</v>
      </c>
    </row>
    <row r="87" spans="2:45" x14ac:dyDescent="0.15">
      <c r="B87" s="3">
        <f>[1]节奏总纲!N87</f>
        <v>94</v>
      </c>
      <c r="C87" s="3">
        <v>84</v>
      </c>
      <c r="D87" s="3">
        <f>[1]节奏总纲!P87</f>
        <v>336.79402515786086</v>
      </c>
      <c r="E87" s="3">
        <f>[1]节奏总纲!Q87</f>
        <v>291.2594729565181</v>
      </c>
      <c r="F87" s="3">
        <f>[1]节奏总纲!R87</f>
        <v>237.27139072371298</v>
      </c>
      <c r="G87" s="3">
        <f>[1]节奏总纲!S87</f>
        <v>172.97741132107731</v>
      </c>
      <c r="H87" s="3">
        <f>[1]节奏总纲!T87</f>
        <v>95.64950314483248</v>
      </c>
      <c r="J87" s="3">
        <v>84</v>
      </c>
      <c r="K87" s="3">
        <f>[1]节奏总纲!W87</f>
        <v>22.621055341562055</v>
      </c>
      <c r="L87" s="3">
        <f>[1]节奏总纲!X87</f>
        <v>19.719775144291077</v>
      </c>
      <c r="M87" s="3">
        <f>[1]节奏总纲!Y87</f>
        <v>15.716612409259056</v>
      </c>
      <c r="N87" s="3">
        <f>[1]节奏总纲!Z87</f>
        <v>11.398252944554855</v>
      </c>
      <c r="O87" s="3">
        <f>[1]节奏总纲!AA87</f>
        <v>6.4557970139852472</v>
      </c>
      <c r="Q87" s="3">
        <v>84</v>
      </c>
      <c r="R87" s="3">
        <f>[1]节奏总纲!AD87</f>
        <v>64.090988120365651</v>
      </c>
      <c r="S87" s="3">
        <f>[1]节奏总纲!AE87</f>
        <v>66.105889403880397</v>
      </c>
      <c r="T87" s="3">
        <f>[1]节奏总纲!AF87</f>
        <v>69.01697485309198</v>
      </c>
      <c r="U87" s="3">
        <f>[1]节奏总纲!AG87</f>
        <v>73.514782909236544</v>
      </c>
      <c r="V87" s="3">
        <f>[1]节奏总纲!AH87</f>
        <v>82.128973371044353</v>
      </c>
      <c r="AN87" s="3">
        <v>84</v>
      </c>
      <c r="AO87" s="3">
        <f>[1]节奏总纲!BA87</f>
        <v>36.863014124290601</v>
      </c>
      <c r="AP87" s="3">
        <f>[1]节奏总纲!BB87</f>
        <v>38.35066605767593</v>
      </c>
      <c r="AQ87" s="3">
        <f>[1]节奏总纲!BC87</f>
        <v>40.28554255651148</v>
      </c>
      <c r="AR87" s="3">
        <f>[1]节奏总纲!BD87</f>
        <v>43.030177309109042</v>
      </c>
      <c r="AS87" s="3">
        <f>[1]节奏总纲!BE87</f>
        <v>47.7022976997416</v>
      </c>
    </row>
    <row r="88" spans="2:45" x14ac:dyDescent="0.15">
      <c r="B88" s="3">
        <f>[1]节奏总纲!N88</f>
        <v>95</v>
      </c>
      <c r="C88" s="3">
        <v>85</v>
      </c>
      <c r="D88" s="3">
        <f>[1]节奏总纲!P88</f>
        <v>361.0386719675123</v>
      </c>
      <c r="E88" s="3">
        <f>[1]节奏总纲!Q88</f>
        <v>311.72078937675008</v>
      </c>
      <c r="F88" s="3">
        <f>[1]节奏总纲!R88</f>
        <v>253.91849799475142</v>
      </c>
      <c r="G88" s="3">
        <f>[1]节奏总纲!S88</f>
        <v>185.57387739130132</v>
      </c>
      <c r="H88" s="3">
        <f>[1]节奏总纲!T88</f>
        <v>102.53498283877349</v>
      </c>
      <c r="J88" s="3">
        <v>85</v>
      </c>
      <c r="K88" s="3">
        <f>[1]节奏总纲!W88</f>
        <v>24.244646809651442</v>
      </c>
      <c r="L88" s="3">
        <f>[1]节奏总纲!X88</f>
        <v>20.461316420231981</v>
      </c>
      <c r="M88" s="3">
        <f>[1]节奏总纲!Y88</f>
        <v>16.647107271038436</v>
      </c>
      <c r="N88" s="3">
        <f>[1]节奏总纲!Z88</f>
        <v>12.596466070224011</v>
      </c>
      <c r="O88" s="3">
        <f>[1]节奏总纲!AA88</f>
        <v>6.8854796939410079</v>
      </c>
      <c r="Q88" s="3">
        <v>85</v>
      </c>
      <c r="R88" s="3">
        <f>[1]节奏总纲!AD88</f>
        <v>64.255972994404218</v>
      </c>
      <c r="S88" s="3">
        <f>[1]节奏总纲!AE88</f>
        <v>66.269371604948859</v>
      </c>
      <c r="T88" s="3">
        <f>[1]节奏总纲!AF88</f>
        <v>69.17795498031839</v>
      </c>
      <c r="U88" s="3">
        <f>[1]节奏总纲!AG88</f>
        <v>73.683853145707943</v>
      </c>
      <c r="V88" s="3">
        <f>[1]节奏总纲!AH88</f>
        <v>82.296681479091191</v>
      </c>
      <c r="AN88" s="3">
        <v>85</v>
      </c>
      <c r="AO88" s="3">
        <f>[1]节奏总纲!BA88</f>
        <v>36.947184852926306</v>
      </c>
      <c r="AP88" s="3">
        <f>[1]节奏总纲!BB88</f>
        <v>38.428954215473325</v>
      </c>
      <c r="AQ88" s="3">
        <f>[1]节奏总纲!BC88</f>
        <v>40.363241211344537</v>
      </c>
      <c r="AR88" s="3">
        <f>[1]节奏总纲!BD88</f>
        <v>43.105070725978337</v>
      </c>
      <c r="AS88" s="3">
        <f>[1]节奏总纲!BE88</f>
        <v>47.785447853033176</v>
      </c>
    </row>
    <row r="89" spans="2:45" x14ac:dyDescent="0.15">
      <c r="B89" s="3">
        <f>[1]节奏总纲!N89</f>
        <v>96</v>
      </c>
      <c r="C89" s="3">
        <v>86</v>
      </c>
      <c r="D89" s="3">
        <f>[1]节奏总纲!P89</f>
        <v>387.02344102666189</v>
      </c>
      <c r="E89" s="3">
        <f>[1]节奏总纲!Q89</f>
        <v>334.00122960600919</v>
      </c>
      <c r="F89" s="3">
        <f>[1]节奏总纲!R89</f>
        <v>272.23228841815398</v>
      </c>
      <c r="G89" s="3">
        <f>[1]节奏总纲!S89</f>
        <v>199.39447681693619</v>
      </c>
      <c r="H89" s="3">
        <f>[1]节奏总纲!T89</f>
        <v>108.94709864900531</v>
      </c>
      <c r="J89" s="3">
        <v>86</v>
      </c>
      <c r="K89" s="3">
        <f>[1]节奏总纲!W89</f>
        <v>25.984769059149585</v>
      </c>
      <c r="L89" s="3">
        <f>[1]节奏总纲!X89</f>
        <v>22.280440229259113</v>
      </c>
      <c r="M89" s="3">
        <f>[1]节奏总纲!Y89</f>
        <v>18.313790423402565</v>
      </c>
      <c r="N89" s="3">
        <f>[1]节奏总纲!Z89</f>
        <v>13.820599425634867</v>
      </c>
      <c r="O89" s="3">
        <f>[1]节奏总纲!AA89</f>
        <v>6.4121158102318248</v>
      </c>
      <c r="Q89" s="3">
        <v>86</v>
      </c>
      <c r="R89" s="3">
        <f>[1]节奏总纲!AD89</f>
        <v>64.420957868442798</v>
      </c>
      <c r="S89" s="3">
        <f>[1]节奏总纲!AE89</f>
        <v>66.43285380601732</v>
      </c>
      <c r="T89" s="3">
        <f>[1]节奏总纲!AF89</f>
        <v>69.338935107544785</v>
      </c>
      <c r="U89" s="3">
        <f>[1]节奏总纲!AG89</f>
        <v>73.852923382179341</v>
      </c>
      <c r="V89" s="3">
        <f>[1]节奏总纲!AH89</f>
        <v>82.464389587138029</v>
      </c>
      <c r="AN89" s="3">
        <v>86</v>
      </c>
      <c r="AO89" s="3">
        <f>[1]节奏总纲!BA89</f>
        <v>37.027046282459708</v>
      </c>
      <c r="AP89" s="3">
        <f>[1]节奏总纲!BB89</f>
        <v>38.507242373270728</v>
      </c>
      <c r="AQ89" s="3">
        <f>[1]节奏总纲!BC89</f>
        <v>40.440939866177594</v>
      </c>
      <c r="AR89" s="3">
        <f>[1]节奏总纲!BD89</f>
        <v>43.179964142847631</v>
      </c>
      <c r="AS89" s="3">
        <f>[1]节奏总纲!BE89</f>
        <v>47.868598006324753</v>
      </c>
    </row>
    <row r="90" spans="2:45" x14ac:dyDescent="0.15">
      <c r="B90" s="3">
        <f>[1]节奏总纲!N90</f>
        <v>97</v>
      </c>
      <c r="C90" s="3">
        <v>87</v>
      </c>
      <c r="D90" s="3">
        <f>[1]节奏总纲!P90</f>
        <v>414.87322693439216</v>
      </c>
      <c r="E90" s="3">
        <f>[1]节奏总纲!Q90</f>
        <v>358.28451878054108</v>
      </c>
      <c r="F90" s="3">
        <f>[1]节奏总纲!R90</f>
        <v>292.4026503433596</v>
      </c>
      <c r="G90" s="3">
        <f>[1]节奏总纲!S90</f>
        <v>212.58104148118252</v>
      </c>
      <c r="H90" s="3">
        <f>[1]节奏总纲!T90</f>
        <v>115.74963031469542</v>
      </c>
      <c r="J90" s="3">
        <v>87</v>
      </c>
      <c r="K90" s="3">
        <f>[1]节奏总纲!W90</f>
        <v>27.849785907730279</v>
      </c>
      <c r="L90" s="3">
        <f>[1]节奏总纲!X90</f>
        <v>24.283289174531888</v>
      </c>
      <c r="M90" s="3">
        <f>[1]节奏总纲!Y90</f>
        <v>20.170361925205611</v>
      </c>
      <c r="N90" s="3">
        <f>[1]节奏总纲!Z90</f>
        <v>13.186564664246333</v>
      </c>
      <c r="O90" s="3">
        <f>[1]节奏总纲!AA90</f>
        <v>6.8025316656901111</v>
      </c>
      <c r="Q90" s="3">
        <v>87</v>
      </c>
      <c r="R90" s="3">
        <f>[1]节奏总纲!AD90</f>
        <v>64.585942742481365</v>
      </c>
      <c r="S90" s="3">
        <f>[1]节奏总纲!AE90</f>
        <v>66.596336007085796</v>
      </c>
      <c r="T90" s="3">
        <f>[1]节奏总纲!AF90</f>
        <v>69.49991523477118</v>
      </c>
      <c r="U90" s="3">
        <f>[1]节奏总纲!AG90</f>
        <v>74.02050499447661</v>
      </c>
      <c r="V90" s="3">
        <f>[1]节奏总纲!AH90</f>
        <v>82.632097695184868</v>
      </c>
      <c r="AN90" s="3">
        <v>87</v>
      </c>
      <c r="AO90" s="3">
        <f>[1]节奏总纲!BA90</f>
        <v>37.099649155317238</v>
      </c>
      <c r="AP90" s="3">
        <f>[1]节奏总纲!BB90</f>
        <v>38.58553053106813</v>
      </c>
      <c r="AQ90" s="3">
        <f>[1]节奏总纲!BC90</f>
        <v>40.518638521010651</v>
      </c>
      <c r="AR90" s="3">
        <f>[1]节奏总纲!BD90</f>
        <v>43.254857559716925</v>
      </c>
      <c r="AS90" s="3">
        <f>[1]节奏总纲!BE90</f>
        <v>47.951748159616329</v>
      </c>
    </row>
    <row r="91" spans="2:45" x14ac:dyDescent="0.15">
      <c r="B91" s="3">
        <f>[1]节奏总纲!N91</f>
        <v>98</v>
      </c>
      <c r="C91" s="3">
        <v>88</v>
      </c>
      <c r="D91" s="3">
        <f>[1]节奏总纲!P91</f>
        <v>444.72188840761549</v>
      </c>
      <c r="E91" s="3">
        <f>[1]节奏总纲!Q91</f>
        <v>384.7733778502689</v>
      </c>
      <c r="F91" s="3">
        <f>[1]节奏总纲!R91</f>
        <v>312.90632068359827</v>
      </c>
      <c r="G91" s="3">
        <f>[1]节奏总纲!S91</f>
        <v>226.0076636887502</v>
      </c>
      <c r="H91" s="3">
        <f>[1]节奏总纲!T91</f>
        <v>123.1879630889095</v>
      </c>
      <c r="J91" s="3">
        <v>88</v>
      </c>
      <c r="K91" s="3">
        <f>[1]节奏总纲!W91</f>
        <v>29.848661473223331</v>
      </c>
      <c r="L91" s="3">
        <f>[1]节奏总纲!X91</f>
        <v>26.488859069727823</v>
      </c>
      <c r="M91" s="3">
        <f>[1]节奏总纲!Y91</f>
        <v>20.503670340238671</v>
      </c>
      <c r="N91" s="3">
        <f>[1]节奏总纲!Z91</f>
        <v>13.426622207567675</v>
      </c>
      <c r="O91" s="3">
        <f>[1]节奏总纲!AA91</f>
        <v>7.438332774214075</v>
      </c>
      <c r="Q91" s="3">
        <v>88</v>
      </c>
      <c r="R91" s="3">
        <f>[1]节奏总纲!AD91</f>
        <v>64.750927616519931</v>
      </c>
      <c r="S91" s="3">
        <f>[1]节奏总纲!AE91</f>
        <v>66.759818208154257</v>
      </c>
      <c r="T91" s="3">
        <f>[1]节奏总纲!AF91</f>
        <v>69.660895361997589</v>
      </c>
      <c r="U91" s="3">
        <f>[1]节奏总纲!AG91</f>
        <v>74.178131818877702</v>
      </c>
      <c r="V91" s="3">
        <f>[1]节奏总纲!AH91</f>
        <v>82.799805803231706</v>
      </c>
      <c r="AN91" s="3">
        <v>88</v>
      </c>
      <c r="AO91" s="3">
        <f>[1]节奏总纲!BA91</f>
        <v>37.172252028174768</v>
      </c>
      <c r="AP91" s="3">
        <f>[1]节奏总纲!BB91</f>
        <v>38.663818688865533</v>
      </c>
      <c r="AQ91" s="3">
        <f>[1]节奏总纲!BC91</f>
        <v>40.596337175843701</v>
      </c>
      <c r="AR91" s="3">
        <f>[1]节奏总纲!BD91</f>
        <v>43.329750976586219</v>
      </c>
      <c r="AS91" s="3">
        <f>[1]节奏总纲!BE91</f>
        <v>48.030128751164234</v>
      </c>
    </row>
    <row r="92" spans="2:45" x14ac:dyDescent="0.15">
      <c r="B92" s="3">
        <f>[1]节奏总纲!N92</f>
        <v>99</v>
      </c>
      <c r="C92" s="3">
        <v>89</v>
      </c>
      <c r="D92" s="3">
        <f>[1]节奏总纲!P92</f>
        <v>476.71289166684534</v>
      </c>
      <c r="E92" s="3">
        <f>[1]节奏总纲!Q92</f>
        <v>411.78459582182103</v>
      </c>
      <c r="F92" s="3">
        <f>[1]节奏总纲!R92</f>
        <v>332.60258451595797</v>
      </c>
      <c r="G92" s="3">
        <f>[1]节奏总纲!S92</f>
        <v>240.31096868925673</v>
      </c>
      <c r="H92" s="3">
        <f>[1]节奏总纲!T92</f>
        <v>130.61933231671563</v>
      </c>
      <c r="J92" s="3">
        <v>89</v>
      </c>
      <c r="K92" s="3">
        <f>[1]节奏总纲!W92</f>
        <v>31.991003259229842</v>
      </c>
      <c r="L92" s="3">
        <f>[1]节奏总纲!X92</f>
        <v>27.011217971552128</v>
      </c>
      <c r="M92" s="3">
        <f>[1]节奏总纲!Y92</f>
        <v>19.696263832359705</v>
      </c>
      <c r="N92" s="3">
        <f>[1]节奏总纲!Z92</f>
        <v>14.303305000506526</v>
      </c>
      <c r="O92" s="3">
        <f>[1]节奏总纲!AA92</f>
        <v>7.4313692278061296</v>
      </c>
      <c r="Q92" s="3">
        <v>89</v>
      </c>
      <c r="R92" s="3">
        <f>[1]节奏总纲!AD92</f>
        <v>64.915912490558512</v>
      </c>
      <c r="S92" s="3">
        <f>[1]节奏总纲!AE92</f>
        <v>66.923300409222719</v>
      </c>
      <c r="T92" s="3">
        <f>[1]节奏总纲!AF92</f>
        <v>69.821875489223984</v>
      </c>
      <c r="U92" s="3">
        <f>[1]节奏总纲!AG92</f>
        <v>74.335758643278794</v>
      </c>
      <c r="V92" s="3">
        <f>[1]节奏总纲!AH92</f>
        <v>82.967513911278544</v>
      </c>
      <c r="AN92" s="3">
        <v>89</v>
      </c>
      <c r="AO92" s="3">
        <f>[1]节奏总纲!BA92</f>
        <v>37.244854901032298</v>
      </c>
      <c r="AP92" s="3">
        <f>[1]节奏总纲!BB92</f>
        <v>38.742106846662928</v>
      </c>
      <c r="AQ92" s="3">
        <f>[1]节奏总纲!BC92</f>
        <v>40.674035830676758</v>
      </c>
      <c r="AR92" s="3">
        <f>[1]节奏总纲!BD92</f>
        <v>43.404644393455513</v>
      </c>
      <c r="AS92" s="3">
        <f>[1]节奏总纲!BE92</f>
        <v>48.101914750802706</v>
      </c>
    </row>
    <row r="93" spans="2:45" x14ac:dyDescent="0.15">
      <c r="B93" s="3">
        <f>[1]节奏总纲!N93</f>
        <v>100</v>
      </c>
      <c r="C93" s="3">
        <v>90</v>
      </c>
      <c r="D93" s="3">
        <f>[1]节奏总纲!P93</f>
        <v>511</v>
      </c>
      <c r="E93" s="3">
        <f>[1]节奏总纲!Q93</f>
        <v>438.13140000000004</v>
      </c>
      <c r="F93" s="3">
        <f>[1]节奏总纲!R93</f>
        <v>354.12299999999999</v>
      </c>
      <c r="G93" s="3">
        <f>[1]节奏总纲!S93</f>
        <v>254.88680000000002</v>
      </c>
      <c r="H93" s="3">
        <f>[1]节奏总纲!T93</f>
        <v>138.48100000000002</v>
      </c>
      <c r="J93" s="3">
        <v>90</v>
      </c>
      <c r="K93" s="3">
        <f>[1]节奏总纲!W93</f>
        <v>34.287108333154663</v>
      </c>
      <c r="L93" s="3">
        <f>[1]节奏总纲!X93</f>
        <v>26.346804178179013</v>
      </c>
      <c r="M93" s="3">
        <f>[1]节奏总纲!Y93</f>
        <v>21.520415484042019</v>
      </c>
      <c r="N93" s="3">
        <f>[1]节奏总纲!Z93</f>
        <v>14.575831310743297</v>
      </c>
      <c r="O93" s="3">
        <f>[1]节奏总纲!AA93</f>
        <v>7.861667683284395</v>
      </c>
      <c r="Q93" s="3">
        <v>90</v>
      </c>
      <c r="R93" s="3">
        <f>[1]节奏总纲!AD93</f>
        <v>65.075479910097457</v>
      </c>
      <c r="S93" s="3">
        <f>[1]节奏总纲!AE93</f>
        <v>67.083433628014333</v>
      </c>
      <c r="T93" s="3">
        <f>[1]节奏总纲!AF93</f>
        <v>69.982855616450394</v>
      </c>
      <c r="U93" s="3">
        <f>[1]节奏总纲!AG93</f>
        <v>74.493385467679886</v>
      </c>
      <c r="V93" s="3">
        <f>[1]节奏总纲!AH93</f>
        <v>83.124894550960335</v>
      </c>
      <c r="AN93" s="3">
        <v>90</v>
      </c>
      <c r="AO93" s="3">
        <f>[1]节奏总纲!BA93</f>
        <v>37.317457773889828</v>
      </c>
      <c r="AP93" s="3">
        <f>[1]节奏总纲!BB93</f>
        <v>38.82039500446033</v>
      </c>
      <c r="AQ93" s="3">
        <f>[1]节奏总纲!BC93</f>
        <v>40.751734485509814</v>
      </c>
      <c r="AR93" s="3">
        <f>[1]节奏总纲!BD93</f>
        <v>43.479537810324807</v>
      </c>
      <c r="AS93" s="3">
        <f>[1]节奏总纲!BE93</f>
        <v>48.173700750441178</v>
      </c>
    </row>
    <row r="94" spans="2:45" x14ac:dyDescent="0.15">
      <c r="B94" s="3">
        <f>[1]节奏总纲!N94</f>
        <v>101</v>
      </c>
      <c r="C94" s="3">
        <v>91</v>
      </c>
      <c r="D94" s="3">
        <f>[1]节奏总纲!P94</f>
        <v>547.74801281858208</v>
      </c>
      <c r="E94" s="3">
        <f>[1]节奏总纲!Q94</f>
        <v>469.6391461906523</v>
      </c>
      <c r="F94" s="3">
        <f>[1]节奏总纲!R94</f>
        <v>378.43910205635837</v>
      </c>
      <c r="G94" s="3">
        <f>[1]节奏总纲!S94</f>
        <v>272.61418597980827</v>
      </c>
      <c r="H94" s="3">
        <f>[1]节奏总纲!T94</f>
        <v>147.89196346101718</v>
      </c>
      <c r="J94" s="3">
        <v>91</v>
      </c>
      <c r="K94" s="3">
        <f>[1]节奏总纲!W94</f>
        <v>36.748012818582083</v>
      </c>
      <c r="L94" s="3">
        <f>[1]节奏总纲!X94</f>
        <v>31.507746190652256</v>
      </c>
      <c r="M94" s="3">
        <f>[1]节奏总纲!Y94</f>
        <v>24.316102056358375</v>
      </c>
      <c r="N94" s="3">
        <f>[1]节奏总纲!Z94</f>
        <v>17.727385979808247</v>
      </c>
      <c r="O94" s="3">
        <f>[1]节奏总纲!AA94</f>
        <v>9.4109634610171611</v>
      </c>
      <c r="Q94" s="3">
        <v>91</v>
      </c>
      <c r="R94" s="3">
        <f>[1]节奏总纲!AD94</f>
        <v>65.229416240679981</v>
      </c>
      <c r="S94" s="3">
        <f>[1]节奏总纲!AE94</f>
        <v>67.240606973055961</v>
      </c>
      <c r="T94" s="3">
        <f>[1]节奏总纲!AF94</f>
        <v>70.137942795989005</v>
      </c>
      <c r="U94" s="3">
        <f>[1]节奏总纲!AG94</f>
        <v>74.651012292080978</v>
      </c>
      <c r="V94" s="3">
        <f>[1]节奏总纲!AH94</f>
        <v>83.279794092850153</v>
      </c>
      <c r="AN94" s="3">
        <v>91</v>
      </c>
      <c r="AO94" s="3">
        <f>[1]节奏总纲!BA94</f>
        <v>37.390060646747358</v>
      </c>
      <c r="AP94" s="3">
        <f>[1]节奏总纲!BB94</f>
        <v>38.898683162257733</v>
      </c>
      <c r="AQ94" s="3">
        <f>[1]节奏总纲!BC94</f>
        <v>40.829433140342871</v>
      </c>
      <c r="AR94" s="3">
        <f>[1]节奏总纲!BD94</f>
        <v>43.554431227194108</v>
      </c>
      <c r="AS94" s="3">
        <f>[1]节奏总纲!BE94</f>
        <v>48.24548675007965</v>
      </c>
    </row>
    <row r="95" spans="2:45" x14ac:dyDescent="0.15">
      <c r="B95" s="3">
        <f>[1]节奏总纲!N95</f>
        <v>102</v>
      </c>
      <c r="C95" s="3">
        <v>92</v>
      </c>
      <c r="D95" s="3">
        <f>[1]节奏总纲!P95</f>
        <v>587.1335577584814</v>
      </c>
      <c r="E95" s="3">
        <f>[1]节奏总纲!Q95</f>
        <v>502.29275866238083</v>
      </c>
      <c r="F95" s="3">
        <f>[1]节奏总纲!R95</f>
        <v>405.12215485335213</v>
      </c>
      <c r="G95" s="3">
        <f>[1]节奏总纲!S95</f>
        <v>291.57052478286187</v>
      </c>
      <c r="H95" s="3">
        <f>[1]节奏总纲!T95</f>
        <v>157.64536025815227</v>
      </c>
      <c r="J95" s="3">
        <v>92</v>
      </c>
      <c r="K95" s="3">
        <f>[1]节奏总纲!W95</f>
        <v>39.385544939899319</v>
      </c>
      <c r="L95" s="3">
        <f>[1]节奏总纲!X95</f>
        <v>32.653612471728536</v>
      </c>
      <c r="M95" s="3">
        <f>[1]节奏总纲!Y95</f>
        <v>26.683052796993763</v>
      </c>
      <c r="N95" s="3">
        <f>[1]节奏总纲!Z95</f>
        <v>18.956338803053598</v>
      </c>
      <c r="O95" s="3">
        <f>[1]节奏总纲!AA95</f>
        <v>9.7533967971350819</v>
      </c>
      <c r="Q95" s="3">
        <v>92</v>
      </c>
      <c r="R95" s="3">
        <f>[1]节奏总纲!AD95</f>
        <v>65.38335257126252</v>
      </c>
      <c r="S95" s="3">
        <f>[1]节奏总纲!AE95</f>
        <v>67.397780318097588</v>
      </c>
      <c r="T95" s="3">
        <f>[1]节奏总纲!AF95</f>
        <v>70.292327570459079</v>
      </c>
      <c r="U95" s="3">
        <f>[1]节奏总纲!AG95</f>
        <v>74.808639116482055</v>
      </c>
      <c r="V95" s="3">
        <f>[1]节奏总纲!AH95</f>
        <v>83.434693634739986</v>
      </c>
      <c r="AN95" s="3">
        <v>92</v>
      </c>
      <c r="AO95" s="3">
        <f>[1]节奏总纲!BA95</f>
        <v>37.462663519604888</v>
      </c>
      <c r="AP95" s="3">
        <f>[1]节奏总纲!BB95</f>
        <v>38.976971320055128</v>
      </c>
      <c r="AQ95" s="3">
        <f>[1]节奏总纲!BC95</f>
        <v>40.907131795175928</v>
      </c>
      <c r="AR95" s="3">
        <f>[1]节奏总纲!BD95</f>
        <v>43.629324644063402</v>
      </c>
      <c r="AS95" s="3">
        <f>[1]节奏总纲!BE95</f>
        <v>48.317272749718121</v>
      </c>
    </row>
    <row r="96" spans="2:45" x14ac:dyDescent="0.15">
      <c r="B96" s="3">
        <f>[1]节奏总纲!N96</f>
        <v>103</v>
      </c>
      <c r="C96" s="3">
        <v>93</v>
      </c>
      <c r="D96" s="3">
        <f>[1]节奏总纲!P96</f>
        <v>629.34593963259704</v>
      </c>
      <c r="E96" s="3">
        <f>[1]节奏总纲!Q96</f>
        <v>538.34251676172357</v>
      </c>
      <c r="F96" s="3">
        <f>[1]节奏总纲!R96</f>
        <v>433.68228700082267</v>
      </c>
      <c r="G96" s="3">
        <f>[1]节奏总纲!S96</f>
        <v>311.52624011813555</v>
      </c>
      <c r="H96" s="3">
        <f>[1]节奏总纲!T96</f>
        <v>168.35003885171972</v>
      </c>
      <c r="J96" s="3">
        <v>93</v>
      </c>
      <c r="K96" s="3">
        <f>[1]节奏总纲!W96</f>
        <v>42.212381874115636</v>
      </c>
      <c r="L96" s="3">
        <f>[1]节奏总纲!X96</f>
        <v>36.049758099342739</v>
      </c>
      <c r="M96" s="3">
        <f>[1]节奏总纲!Y96</f>
        <v>28.56013214747054</v>
      </c>
      <c r="N96" s="3">
        <f>[1]节奏总纲!Z96</f>
        <v>19.95571533527368</v>
      </c>
      <c r="O96" s="3">
        <f>[1]节奏总纲!AA96</f>
        <v>10.704678593567451</v>
      </c>
      <c r="Q96" s="3">
        <v>93</v>
      </c>
      <c r="R96" s="3">
        <f>[1]节奏总纲!AD96</f>
        <v>65.537288901845059</v>
      </c>
      <c r="S96" s="3">
        <f>[1]节奏总纲!AE96</f>
        <v>67.554953663139216</v>
      </c>
      <c r="T96" s="3">
        <f>[1]节奏总纲!AF96</f>
        <v>70.446712344929153</v>
      </c>
      <c r="U96" s="3">
        <f>[1]节奏总纲!AG96</f>
        <v>74.966265940883147</v>
      </c>
      <c r="V96" s="3">
        <f>[1]节奏总纲!AH96</f>
        <v>83.589593176629805</v>
      </c>
      <c r="AN96" s="3">
        <v>93</v>
      </c>
      <c r="AO96" s="3">
        <f>[1]节奏总纲!BA96</f>
        <v>37.535266392462418</v>
      </c>
      <c r="AP96" s="3">
        <f>[1]节奏总纲!BB96</f>
        <v>39.047673544184711</v>
      </c>
      <c r="AQ96" s="3">
        <f>[1]节奏总纲!BC96</f>
        <v>40.984830450008985</v>
      </c>
      <c r="AR96" s="3">
        <f>[1]节奏总纲!BD96</f>
        <v>43.704218060932696</v>
      </c>
      <c r="AS96" s="3">
        <f>[1]节奏总纲!BE96</f>
        <v>48.389058749356593</v>
      </c>
    </row>
    <row r="97" spans="2:45" x14ac:dyDescent="0.15">
      <c r="B97" s="3">
        <f>[1]节奏总纲!N97</f>
        <v>104</v>
      </c>
      <c r="C97" s="3">
        <v>94</v>
      </c>
      <c r="D97" s="3">
        <f>[1]节奏总纲!P97</f>
        <v>674.58805031572183</v>
      </c>
      <c r="E97" s="3">
        <f>[1]节奏总纲!Q97</f>
        <v>576.30057138472114</v>
      </c>
      <c r="F97" s="3">
        <f>[1]节奏总纲!R97</f>
        <v>464.04911981218504</v>
      </c>
      <c r="G97" s="3">
        <f>[1]节奏总纲!S97</f>
        <v>332.70682641571403</v>
      </c>
      <c r="H97" s="3">
        <f>[1]节奏总纲!T97</f>
        <v>179.6427977990767</v>
      </c>
      <c r="J97" s="3">
        <v>94</v>
      </c>
      <c r="K97" s="3">
        <f>[1]节奏总纲!W97</f>
        <v>45.242110683124793</v>
      </c>
      <c r="L97" s="3">
        <f>[1]节奏总纲!X97</f>
        <v>37.958054622997565</v>
      </c>
      <c r="M97" s="3">
        <f>[1]节奏总纲!Y97</f>
        <v>30.366832811362372</v>
      </c>
      <c r="N97" s="3">
        <f>[1]节奏总纲!Z97</f>
        <v>21.180586297578486</v>
      </c>
      <c r="O97" s="3">
        <f>[1]节奏总纲!AA97</f>
        <v>11.292758947356987</v>
      </c>
      <c r="Q97" s="3">
        <v>94</v>
      </c>
      <c r="R97" s="3">
        <f>[1]节奏总纲!AD97</f>
        <v>65.691225232427584</v>
      </c>
      <c r="S97" s="3">
        <f>[1]节奏总纲!AE97</f>
        <v>67.712127008180858</v>
      </c>
      <c r="T97" s="3">
        <f>[1]节奏总纲!AF97</f>
        <v>70.601097119399213</v>
      </c>
      <c r="U97" s="3">
        <f>[1]节奏总纲!AG97</f>
        <v>75.115180559621535</v>
      </c>
      <c r="V97" s="3">
        <f>[1]节奏总纲!AH97</f>
        <v>83.744492718519624</v>
      </c>
      <c r="AN97" s="3">
        <v>94</v>
      </c>
      <c r="AO97" s="3">
        <f>[1]节奏总纲!BA97</f>
        <v>37.607869265319941</v>
      </c>
      <c r="AP97" s="3">
        <f>[1]节奏总纲!BB97</f>
        <v>39.115214427575864</v>
      </c>
      <c r="AQ97" s="3">
        <f>[1]节奏总纲!BC97</f>
        <v>41.053954370816207</v>
      </c>
      <c r="AR97" s="3">
        <f>[1]节奏总纲!BD97</f>
        <v>43.77911147780199</v>
      </c>
      <c r="AS97" s="3">
        <f>[1]节奏总纲!BE97</f>
        <v>48.460844748995065</v>
      </c>
    </row>
    <row r="98" spans="2:45" x14ac:dyDescent="0.15">
      <c r="B98" s="3">
        <f>[1]节奏总纲!N98</f>
        <v>105</v>
      </c>
      <c r="C98" s="3">
        <v>95</v>
      </c>
      <c r="D98" s="3">
        <f>[1]节奏总纲!P98</f>
        <v>723.0773439350246</v>
      </c>
      <c r="E98" s="3">
        <f>[1]节奏总纲!Q98</f>
        <v>618.15882133005255</v>
      </c>
      <c r="F98" s="3">
        <f>[1]节奏总纲!R98</f>
        <v>495.95875020503337</v>
      </c>
      <c r="G98" s="3">
        <f>[1]节奏总纲!S98</f>
        <v>355.39251454406457</v>
      </c>
      <c r="H98" s="3">
        <f>[1]节奏总纲!T98</f>
        <v>192.84472762747106</v>
      </c>
      <c r="J98" s="3">
        <v>95</v>
      </c>
      <c r="K98" s="3">
        <f>[1]节奏总纲!W98</f>
        <v>48.489293619302771</v>
      </c>
      <c r="L98" s="3">
        <f>[1]节奏总纲!X98</f>
        <v>41.858249945331409</v>
      </c>
      <c r="M98" s="3">
        <f>[1]节奏总纲!Y98</f>
        <v>31.909630392848328</v>
      </c>
      <c r="N98" s="3">
        <f>[1]节奏总纲!Z98</f>
        <v>22.685688128350534</v>
      </c>
      <c r="O98" s="3">
        <f>[1]节奏总纲!AA98</f>
        <v>13.201929828394356</v>
      </c>
      <c r="Q98" s="3">
        <v>95</v>
      </c>
      <c r="R98" s="3">
        <f>[1]节奏总纲!AD98</f>
        <v>65.845161563010123</v>
      </c>
      <c r="S98" s="3">
        <f>[1]节奏总纲!AE98</f>
        <v>67.869300353222485</v>
      </c>
      <c r="T98" s="3">
        <f>[1]节奏总纲!AF98</f>
        <v>70.755481893869288</v>
      </c>
      <c r="U98" s="3">
        <f>[1]节奏总纲!AG98</f>
        <v>75.261722981240993</v>
      </c>
      <c r="V98" s="3">
        <f>[1]节奏总纲!AH98</f>
        <v>83.899392260409456</v>
      </c>
      <c r="AN98" s="3">
        <v>95</v>
      </c>
      <c r="AO98" s="3">
        <f>[1]节奏总纲!BA98</f>
        <v>37.680472138177471</v>
      </c>
      <c r="AP98" s="3">
        <f>[1]节奏总纲!BB98</f>
        <v>39.182755310967018</v>
      </c>
      <c r="AQ98" s="3">
        <f>[1]节奏总纲!BC98</f>
        <v>41.120998062635785</v>
      </c>
      <c r="AR98" s="3">
        <f>[1]节奏总纲!BD98</f>
        <v>43.854004894671284</v>
      </c>
      <c r="AS98" s="3">
        <f>[1]节奏总纲!BE98</f>
        <v>48.532630748633537</v>
      </c>
    </row>
    <row r="99" spans="2:45" x14ac:dyDescent="0.15">
      <c r="B99" s="3">
        <f>[1]节奏总纲!N99</f>
        <v>106</v>
      </c>
      <c r="C99" s="3">
        <v>96</v>
      </c>
      <c r="D99" s="3">
        <f>[1]节奏总纲!P99</f>
        <v>775.04688205332377</v>
      </c>
      <c r="E99" s="3">
        <f>[1]节奏总纲!Q99</f>
        <v>661.0374857032798</v>
      </c>
      <c r="F99" s="3">
        <f>[1]节奏总纲!R99</f>
        <v>529.97705794806279</v>
      </c>
      <c r="G99" s="3">
        <f>[1]节奏总纲!S99</f>
        <v>380.70302846459265</v>
      </c>
      <c r="H99" s="3">
        <f>[1]节奏总纲!T99</f>
        <v>206.86001282003213</v>
      </c>
      <c r="J99" s="3">
        <v>96</v>
      </c>
      <c r="K99" s="3">
        <f>[1]节奏总纲!W99</f>
        <v>51.96953811829917</v>
      </c>
      <c r="L99" s="3">
        <f>[1]节奏总纲!X99</f>
        <v>42.878664373227252</v>
      </c>
      <c r="M99" s="3">
        <f>[1]节奏总纲!Y99</f>
        <v>34.018307743029425</v>
      </c>
      <c r="N99" s="3">
        <f>[1]节奏总纲!Z99</f>
        <v>25.310513920528081</v>
      </c>
      <c r="O99" s="3">
        <f>[1]节奏总纲!AA99</f>
        <v>14.015285192561066</v>
      </c>
      <c r="Q99" s="3">
        <v>96</v>
      </c>
      <c r="R99" s="3">
        <f>[1]节奏总纲!AD99</f>
        <v>65.999097893592648</v>
      </c>
      <c r="S99" s="3">
        <f>[1]节奏总纲!AE99</f>
        <v>68.025215371037646</v>
      </c>
      <c r="T99" s="3">
        <f>[1]节奏总纲!AF99</f>
        <v>70.909866668339362</v>
      </c>
      <c r="U99" s="3">
        <f>[1]节奏总纲!AG99</f>
        <v>75.408265402860437</v>
      </c>
      <c r="V99" s="3">
        <f>[1]节奏总纲!AH99</f>
        <v>84.050903767166133</v>
      </c>
      <c r="AN99" s="3">
        <v>96</v>
      </c>
      <c r="AO99" s="3">
        <f>[1]节奏总纲!BA99</f>
        <v>37.753075011035001</v>
      </c>
      <c r="AP99" s="3">
        <f>[1]节奏总纲!BB99</f>
        <v>39.250296194358178</v>
      </c>
      <c r="AQ99" s="3">
        <f>[1]节奏总纲!BC99</f>
        <v>41.188041754455355</v>
      </c>
      <c r="AR99" s="3">
        <f>[1]节奏总纲!BD99</f>
        <v>43.928898311540578</v>
      </c>
      <c r="AS99" s="3">
        <f>[1]节奏总纲!BE99</f>
        <v>48.604416748272008</v>
      </c>
    </row>
    <row r="100" spans="2:45" x14ac:dyDescent="0.15">
      <c r="B100" s="3">
        <f>[1]节奏总纲!N100</f>
        <v>107</v>
      </c>
      <c r="C100" s="3">
        <v>97</v>
      </c>
      <c r="D100" s="3">
        <f>[1]节奏总纲!P100</f>
        <v>830.74645386878444</v>
      </c>
      <c r="E100" s="3">
        <f>[1]节奏总纲!Q100</f>
        <v>707.71290405081743</v>
      </c>
      <c r="F100" s="3">
        <f>[1]节奏总纲!R100</f>
        <v>569.31054483627804</v>
      </c>
      <c r="G100" s="3">
        <f>[1]节奏总纲!S100</f>
        <v>409.80722569347137</v>
      </c>
      <c r="H100" s="3">
        <f>[1]节奏总纲!T100</f>
        <v>223.30464679992923</v>
      </c>
      <c r="J100" s="3">
        <v>97</v>
      </c>
      <c r="K100" s="3">
        <f>[1]节奏总纲!W100</f>
        <v>55.699571815460672</v>
      </c>
      <c r="L100" s="3">
        <f>[1]节奏总纲!X100</f>
        <v>46.675418347537629</v>
      </c>
      <c r="M100" s="3">
        <f>[1]节奏总纲!Y100</f>
        <v>39.333486888215248</v>
      </c>
      <c r="N100" s="3">
        <f>[1]节奏总纲!Z100</f>
        <v>29.104197228878718</v>
      </c>
      <c r="O100" s="3">
        <f>[1]节奏总纲!AA100</f>
        <v>16.444633979897105</v>
      </c>
      <c r="Q100" s="3">
        <v>97</v>
      </c>
      <c r="R100" s="3">
        <f>[1]节奏总纲!AD100</f>
        <v>66.142785979989682</v>
      </c>
      <c r="S100" s="3">
        <f>[1]节奏总纲!AE100</f>
        <v>68.174918074940805</v>
      </c>
      <c r="T100" s="3">
        <f>[1]节奏总纲!AF100</f>
        <v>71.061795050376986</v>
      </c>
      <c r="U100" s="3">
        <f>[1]节奏总纲!AG100</f>
        <v>75.554807824479894</v>
      </c>
      <c r="V100" s="3">
        <f>[1]节奏总纲!AH100</f>
        <v>84.196136930932482</v>
      </c>
      <c r="AN100" s="3">
        <v>97</v>
      </c>
      <c r="AO100" s="3">
        <f>[1]节奏总纲!BA100</f>
        <v>37.825677883892531</v>
      </c>
      <c r="AP100" s="3">
        <f>[1]节奏总纲!BB100</f>
        <v>39.317837077749331</v>
      </c>
      <c r="AQ100" s="3">
        <f>[1]节奏总纲!BC100</f>
        <v>41.255085446274933</v>
      </c>
      <c r="AR100" s="3">
        <f>[1]节奏总纲!BD100</f>
        <v>44.003272544984547</v>
      </c>
      <c r="AS100" s="3">
        <f>[1]节奏总纲!BE100</f>
        <v>48.67620274791048</v>
      </c>
    </row>
    <row r="101" spans="2:45" x14ac:dyDescent="0.15">
      <c r="B101" s="3">
        <f>[1]节奏总纲!N101</f>
        <v>108</v>
      </c>
      <c r="C101" s="3">
        <v>98</v>
      </c>
      <c r="D101" s="3">
        <f>[1]节奏总纲!P101</f>
        <v>890.4437768152311</v>
      </c>
      <c r="E101" s="3">
        <f>[1]节奏总纲!Q101</f>
        <v>760.34994102252585</v>
      </c>
      <c r="F101" s="3">
        <f>[1]节奏总纲!R101</f>
        <v>612.98149595960513</v>
      </c>
      <c r="G101" s="3">
        <f>[1]节奏总纲!S101</f>
        <v>441.9272464333992</v>
      </c>
      <c r="H101" s="3">
        <f>[1]节奏总纲!T101</f>
        <v>240.77599725083846</v>
      </c>
      <c r="J101" s="3">
        <v>98</v>
      </c>
      <c r="K101" s="3">
        <f>[1]节奏总纲!W101</f>
        <v>59.697322946446661</v>
      </c>
      <c r="L101" s="3">
        <f>[1]节奏总纲!X101</f>
        <v>52.637036971708426</v>
      </c>
      <c r="M101" s="3">
        <f>[1]节奏总纲!Y101</f>
        <v>43.670951123327086</v>
      </c>
      <c r="N101" s="3">
        <f>[1]节奏总纲!Z101</f>
        <v>32.120020739927838</v>
      </c>
      <c r="O101" s="3">
        <f>[1]节奏总纲!AA101</f>
        <v>17.471350450909227</v>
      </c>
      <c r="Q101" s="3">
        <v>98</v>
      </c>
      <c r="R101" s="3">
        <f>[1]节奏总纲!AD101</f>
        <v>66.286413655019302</v>
      </c>
      <c r="S101" s="3">
        <f>[1]节奏总纲!AE101</f>
        <v>68.324620778843951</v>
      </c>
      <c r="T101" s="3">
        <f>[1]节奏总纲!AF101</f>
        <v>71.210277551293188</v>
      </c>
      <c r="U101" s="3">
        <f>[1]节奏总纲!AG101</f>
        <v>75.701350246099338</v>
      </c>
      <c r="V101" s="3">
        <f>[1]节奏总纲!AH101</f>
        <v>84.341370094698831</v>
      </c>
      <c r="AN101" s="3">
        <v>98</v>
      </c>
      <c r="AO101" s="3">
        <f>[1]节奏总纲!BA101</f>
        <v>37.898280756750061</v>
      </c>
      <c r="AP101" s="3">
        <f>[1]节奏总纲!BB101</f>
        <v>39.385377961140485</v>
      </c>
      <c r="AQ101" s="3">
        <f>[1]节奏总纲!BC101</f>
        <v>41.322129138094503</v>
      </c>
      <c r="AR101" s="3">
        <f>[1]节奏总纲!BD101</f>
        <v>44.067911160744309</v>
      </c>
      <c r="AS101" s="3">
        <f>[1]节奏总纲!BE101</f>
        <v>48.747988747548945</v>
      </c>
    </row>
    <row r="102" spans="2:45" x14ac:dyDescent="0.15">
      <c r="B102" s="3">
        <f>[1]节奏总纲!N102</f>
        <v>109</v>
      </c>
      <c r="C102" s="3">
        <v>99</v>
      </c>
      <c r="D102" s="3">
        <f>[1]节奏总纲!P102</f>
        <v>954.42578333369079</v>
      </c>
      <c r="E102" s="3">
        <f>[1]节奏总纲!Q102</f>
        <v>816.51125764197252</v>
      </c>
      <c r="F102" s="3">
        <f>[1]节奏总纲!R102</f>
        <v>658.6492330785801</v>
      </c>
      <c r="G102" s="3">
        <f>[1]节奏总纲!S102</f>
        <v>475.39948267851139</v>
      </c>
      <c r="H102" s="3">
        <f>[1]节奏总纲!T102</f>
        <v>257.59951892176309</v>
      </c>
      <c r="J102" s="3">
        <v>99</v>
      </c>
      <c r="K102" s="3">
        <f>[1]节奏总纲!W102</f>
        <v>63.982006518459684</v>
      </c>
      <c r="L102" s="3">
        <f>[1]节奏总纲!X102</f>
        <v>56.161316619446666</v>
      </c>
      <c r="M102" s="3">
        <f>[1]节奏总纲!Y102</f>
        <v>45.667737118974969</v>
      </c>
      <c r="N102" s="3">
        <f>[1]节奏总纲!Z102</f>
        <v>33.472236245112185</v>
      </c>
      <c r="O102" s="3">
        <f>[1]节奏总纲!AA102</f>
        <v>16.823521670924634</v>
      </c>
      <c r="Q102" s="3">
        <v>99</v>
      </c>
      <c r="R102" s="3">
        <f>[1]节奏总纲!AD102</f>
        <v>66.430041330048923</v>
      </c>
      <c r="S102" s="3">
        <f>[1]节奏总纲!AE102</f>
        <v>68.474323482747096</v>
      </c>
      <c r="T102" s="3">
        <f>[1]节奏总纲!AF102</f>
        <v>71.358760052209377</v>
      </c>
      <c r="U102" s="3">
        <f>[1]节奏总纲!AG102</f>
        <v>75.847892667718796</v>
      </c>
      <c r="V102" s="3">
        <f>[1]节奏总纲!AH102</f>
        <v>84.48660325846518</v>
      </c>
      <c r="AN102" s="3">
        <v>99</v>
      </c>
      <c r="AO102" s="3">
        <f>[1]节奏总纲!BA102</f>
        <v>37.970883629607592</v>
      </c>
      <c r="AP102" s="3">
        <f>[1]节奏总纲!BB102</f>
        <v>39.452918844531645</v>
      </c>
      <c r="AQ102" s="3">
        <f>[1]节奏总纲!BC102</f>
        <v>41.389172829914081</v>
      </c>
      <c r="AR102" s="3">
        <f>[1]节奏总纲!BD102</f>
        <v>44.132549776504064</v>
      </c>
      <c r="AS102" s="3">
        <f>[1]节奏总纲!BE102</f>
        <v>48.819774747187417</v>
      </c>
    </row>
    <row r="103" spans="2:45" x14ac:dyDescent="0.15">
      <c r="B103" s="3">
        <f>[1]节奏总纲!N103</f>
        <v>110</v>
      </c>
      <c r="C103" s="3">
        <v>100</v>
      </c>
      <c r="D103" s="3">
        <f>[1]节奏总纲!P103</f>
        <v>1023</v>
      </c>
      <c r="E103" s="3">
        <f>[1]节奏总纲!Q103</f>
        <v>875.38110000000006</v>
      </c>
      <c r="F103" s="3">
        <f>[1]节奏总纲!R103</f>
        <v>706.6884</v>
      </c>
      <c r="G103" s="3">
        <f>[1]节奏总纲!S103</f>
        <v>508.22640000000001</v>
      </c>
      <c r="H103" s="3">
        <f>[1]节奏总纲!T103</f>
        <v>274.77780000000001</v>
      </c>
      <c r="J103" s="3">
        <v>100</v>
      </c>
      <c r="K103" s="3">
        <f>[1]节奏总纲!W103</f>
        <v>68.574216666309212</v>
      </c>
      <c r="L103" s="3">
        <f>[1]节奏总纲!X103</f>
        <v>58.86984235802754</v>
      </c>
      <c r="M103" s="3">
        <f>[1]节奏总纲!Y103</f>
        <v>48.039166921419906</v>
      </c>
      <c r="N103" s="3">
        <f>[1]节奏总纲!Z103</f>
        <v>32.826917321488622</v>
      </c>
      <c r="O103" s="3">
        <f>[1]节奏总纲!AA103</f>
        <v>17.178281078236921</v>
      </c>
      <c r="Q103" s="3">
        <v>100</v>
      </c>
      <c r="R103" s="3">
        <f>[1]节奏总纲!AD103</f>
        <v>66.573669005078543</v>
      </c>
      <c r="S103" s="3">
        <f>[1]节奏总纲!AE103</f>
        <v>68.624026186650241</v>
      </c>
      <c r="T103" s="3">
        <f>[1]节奏总纲!AF103</f>
        <v>71.507242553125565</v>
      </c>
      <c r="U103" s="3">
        <f>[1]节奏总纲!AG103</f>
        <v>75.994435089338239</v>
      </c>
      <c r="V103" s="3">
        <f>[1]节奏总纲!AH103</f>
        <v>84.63183642223153</v>
      </c>
      <c r="AN103" s="3">
        <v>100</v>
      </c>
      <c r="AO103" s="3">
        <f>[1]节奏总纲!BA103</f>
        <v>38.037513426486328</v>
      </c>
      <c r="AP103" s="3">
        <f>[1]节奏总纲!BB103</f>
        <v>39.520459727922798</v>
      </c>
      <c r="AQ103" s="3">
        <f>[1]节奏总纲!BC103</f>
        <v>41.456216521733651</v>
      </c>
      <c r="AR103" s="3">
        <f>[1]节奏总纲!BD103</f>
        <v>44.197188392263818</v>
      </c>
      <c r="AS103" s="3">
        <f>[1]节奏总纲!BE103</f>
        <v>48.891560746825888</v>
      </c>
    </row>
    <row r="104" spans="2:45" x14ac:dyDescent="0.15">
      <c r="B104" s="3">
        <f>[1]节奏总纲!N104</f>
        <v>111</v>
      </c>
      <c r="C104" s="3">
        <v>101</v>
      </c>
      <c r="D104" s="3">
        <f>[1]节奏总纲!P104</f>
        <v>1096.4960256371633</v>
      </c>
      <c r="E104" s="3">
        <f>[1]节奏总纲!Q104</f>
        <v>939.14884595823037</v>
      </c>
      <c r="F104" s="3">
        <f>[1]节奏总纲!R104</f>
        <v>756.25330888195151</v>
      </c>
      <c r="G104" s="3">
        <f>[1]节奏总纲!S104</f>
        <v>541.99798547244984</v>
      </c>
      <c r="H104" s="3">
        <f>[1]节奏总纲!T104</f>
        <v>293.42233646050488</v>
      </c>
      <c r="J104" s="3">
        <v>101</v>
      </c>
      <c r="K104" s="3">
        <f>[1]节奏总纲!W104</f>
        <v>73.496025637163257</v>
      </c>
      <c r="L104" s="3">
        <f>[1]节奏总纲!X104</f>
        <v>63.767745958230307</v>
      </c>
      <c r="M104" s="3">
        <f>[1]节奏总纲!Y104</f>
        <v>49.56490888195151</v>
      </c>
      <c r="N104" s="3">
        <f>[1]节奏总纲!Z104</f>
        <v>33.771585472449829</v>
      </c>
      <c r="O104" s="3">
        <f>[1]节奏总纲!AA104</f>
        <v>18.644536460504867</v>
      </c>
      <c r="Q104" s="3">
        <v>101</v>
      </c>
      <c r="R104" s="3">
        <f>[1]节奏总纲!AD104</f>
        <v>66.717296680108163</v>
      </c>
      <c r="S104" s="3">
        <f>[1]节奏总纲!AE104</f>
        <v>68.773728890553386</v>
      </c>
      <c r="T104" s="3">
        <f>[1]节奏总纲!AF104</f>
        <v>71.655725054041767</v>
      </c>
      <c r="U104" s="3">
        <f>[1]节奏总纲!AG104</f>
        <v>76.130305911210229</v>
      </c>
      <c r="V104" s="3">
        <f>[1]节奏总纲!AH104</f>
        <v>84.777069585997879</v>
      </c>
      <c r="AN104" s="3">
        <v>101</v>
      </c>
      <c r="AO104" s="3">
        <f>[1]节奏总纲!BA104</f>
        <v>38.100143952724252</v>
      </c>
      <c r="AP104" s="3">
        <f>[1]节奏总纲!BB104</f>
        <v>39.588000611313952</v>
      </c>
      <c r="AQ104" s="3">
        <f>[1]节奏总纲!BC104</f>
        <v>41.523260213553229</v>
      </c>
      <c r="AR104" s="3">
        <f>[1]节奏总纲!BD104</f>
        <v>44.261827008023573</v>
      </c>
      <c r="AS104" s="3">
        <f>[1]节奏总纲!BE104</f>
        <v>48.96334674646436</v>
      </c>
    </row>
    <row r="105" spans="2:45" x14ac:dyDescent="0.15">
      <c r="B105" s="3">
        <f>[1]节奏总纲!N105</f>
        <v>112</v>
      </c>
      <c r="C105" s="3">
        <v>102</v>
      </c>
      <c r="D105" s="3">
        <f>[1]节奏总纲!P105</f>
        <v>1175.2671155169628</v>
      </c>
      <c r="E105" s="3">
        <f>[1]节奏总纲!Q105</f>
        <v>1004.2657502092447</v>
      </c>
      <c r="F105" s="3">
        <f>[1]节奏总纲!R105</f>
        <v>806.23324124463659</v>
      </c>
      <c r="G105" s="3">
        <f>[1]节奏总纲!S105</f>
        <v>577.99636741124232</v>
      </c>
      <c r="H105" s="3">
        <f>[1]节奏总纲!T105</f>
        <v>313.56126641992563</v>
      </c>
      <c r="J105" s="3">
        <v>102</v>
      </c>
      <c r="K105" s="3">
        <f>[1]节奏总纲!W105</f>
        <v>78.771089879799547</v>
      </c>
      <c r="L105" s="3">
        <f>[1]节奏总纲!X105</f>
        <v>65.116904251014375</v>
      </c>
      <c r="M105" s="3">
        <f>[1]节奏总纲!Y105</f>
        <v>49.979932362685076</v>
      </c>
      <c r="N105" s="3">
        <f>[1]节奏总纲!Z105</f>
        <v>35.998381938792477</v>
      </c>
      <c r="O105" s="3">
        <f>[1]节奏总纲!AA105</f>
        <v>20.13892995942075</v>
      </c>
      <c r="Q105" s="3">
        <v>102</v>
      </c>
      <c r="R105" s="3">
        <f>[1]节奏总纲!AD105</f>
        <v>66.860924355137783</v>
      </c>
      <c r="S105" s="3">
        <f>[1]节奏总纲!AE105</f>
        <v>68.923431594456531</v>
      </c>
      <c r="T105" s="3">
        <f>[1]节奏总纲!AF105</f>
        <v>71.804207554957955</v>
      </c>
      <c r="U105" s="3">
        <f>[1]节奏总纲!AG105</f>
        <v>76.265755485049056</v>
      </c>
      <c r="V105" s="3">
        <f>[1]节奏总纲!AH105</f>
        <v>84.922302749764228</v>
      </c>
      <c r="AN105" s="3">
        <v>102</v>
      </c>
      <c r="AO105" s="3">
        <f>[1]节奏总纲!BA105</f>
        <v>38.16277447896217</v>
      </c>
      <c r="AP105" s="3">
        <f>[1]节奏总纲!BB105</f>
        <v>39.655541494705105</v>
      </c>
      <c r="AQ105" s="3">
        <f>[1]节奏总纲!BC105</f>
        <v>41.590303905372799</v>
      </c>
      <c r="AR105" s="3">
        <f>[1]节奏总纲!BD105</f>
        <v>44.326465623783335</v>
      </c>
      <c r="AS105" s="3">
        <f>[1]节奏总纲!BE105</f>
        <v>49.030333272797542</v>
      </c>
    </row>
    <row r="106" spans="2:45" x14ac:dyDescent="0.15">
      <c r="B106" s="3">
        <f>[1]节奏总纲!N106</f>
        <v>113</v>
      </c>
      <c r="C106" s="3">
        <v>103</v>
      </c>
      <c r="D106" s="3">
        <f>[1]节奏总纲!P106</f>
        <v>1259.6918792651943</v>
      </c>
      <c r="E106" s="3">
        <f>[1]节奏总纲!Q106</f>
        <v>1073.383450321872</v>
      </c>
      <c r="F106" s="3">
        <f>[1]节奏总纲!R106</f>
        <v>861.50327622946634</v>
      </c>
      <c r="G106" s="3">
        <f>[1]节奏总纲!S106</f>
        <v>619.01258947091651</v>
      </c>
      <c r="H106" s="3">
        <f>[1]节奏总纲!T106</f>
        <v>335.8338550121008</v>
      </c>
      <c r="J106" s="3">
        <v>103</v>
      </c>
      <c r="K106" s="3">
        <f>[1]节奏总纲!W106</f>
        <v>84.424763748231499</v>
      </c>
      <c r="L106" s="3">
        <f>[1]节奏总纲!X106</f>
        <v>69.11770011262729</v>
      </c>
      <c r="M106" s="3">
        <f>[1]节奏总纲!Y106</f>
        <v>55.270034984829749</v>
      </c>
      <c r="N106" s="3">
        <f>[1]节奏总纲!Z106</f>
        <v>41.016222059674192</v>
      </c>
      <c r="O106" s="3">
        <f>[1]节奏总纲!AA106</f>
        <v>22.272588592175168</v>
      </c>
      <c r="Q106" s="3">
        <v>103</v>
      </c>
      <c r="R106" s="3">
        <f>[1]节奏总纲!AD106</f>
        <v>67.004247194324648</v>
      </c>
      <c r="S106" s="3">
        <f>[1]节奏总纲!AE106</f>
        <v>69.0655056802525</v>
      </c>
      <c r="T106" s="3">
        <f>[1]节奏总纲!AF106</f>
        <v>71.952690055874157</v>
      </c>
      <c r="U106" s="3">
        <f>[1]节奏总纲!AG106</f>
        <v>76.401205058887882</v>
      </c>
      <c r="V106" s="3">
        <f>[1]节奏总纲!AH106</f>
        <v>85.072521641060263</v>
      </c>
      <c r="AN106" s="3">
        <v>103</v>
      </c>
      <c r="AO106" s="3">
        <f>[1]节奏总纲!BA106</f>
        <v>38.225405005200088</v>
      </c>
      <c r="AP106" s="3">
        <f>[1]节奏总纲!BB106</f>
        <v>39.723082378096265</v>
      </c>
      <c r="AQ106" s="3">
        <f>[1]节奏总纲!BC106</f>
        <v>41.657347597192377</v>
      </c>
      <c r="AR106" s="3">
        <f>[1]节奏总纲!BD106</f>
        <v>44.39110423954309</v>
      </c>
      <c r="AS106" s="3">
        <f>[1]节奏总纲!BE106</f>
        <v>49.09231260978715</v>
      </c>
    </row>
    <row r="107" spans="2:45" x14ac:dyDescent="0.15">
      <c r="B107" s="3">
        <f>[1]节奏总纲!N107</f>
        <v>114</v>
      </c>
      <c r="C107" s="3">
        <v>104</v>
      </c>
      <c r="D107" s="3">
        <f>[1]节奏总纲!P107</f>
        <v>1350.1761006314437</v>
      </c>
      <c r="E107" s="3">
        <f>[1]节奏总纲!Q107</f>
        <v>1150.7550905681794</v>
      </c>
      <c r="F107" s="3">
        <f>[1]节奏总纲!R107</f>
        <v>925.41069937279144</v>
      </c>
      <c r="G107" s="3">
        <f>[1]节奏总纲!S107</f>
        <v>665.09674717104917</v>
      </c>
      <c r="H107" s="3">
        <f>[1]节奏总纲!T107</f>
        <v>360.49701886859549</v>
      </c>
      <c r="J107" s="3">
        <v>104</v>
      </c>
      <c r="K107" s="3">
        <f>[1]节奏总纲!W107</f>
        <v>90.484221366249358</v>
      </c>
      <c r="L107" s="3">
        <f>[1]节奏总纲!X107</f>
        <v>77.371640246307379</v>
      </c>
      <c r="M107" s="3">
        <f>[1]节奏总纲!Y107</f>
        <v>63.907423143325104</v>
      </c>
      <c r="N107" s="3">
        <f>[1]节奏总纲!Z107</f>
        <v>46.084157700132664</v>
      </c>
      <c r="O107" s="3">
        <f>[1]节奏总纲!AA107</f>
        <v>24.663163856494691</v>
      </c>
      <c r="Q107" s="3">
        <v>104</v>
      </c>
      <c r="R107" s="3">
        <f>[1]节奏总纲!AD107</f>
        <v>67.138256553625013</v>
      </c>
      <c r="S107" s="3">
        <f>[1]节奏总纲!AE107</f>
        <v>69.199592937186125</v>
      </c>
      <c r="T107" s="3">
        <f>[1]节奏总纲!AF107</f>
        <v>72.093818006439079</v>
      </c>
      <c r="U107" s="3">
        <f>[1]节奏总纲!AG107</f>
        <v>76.536654632726695</v>
      </c>
      <c r="V107" s="3">
        <f>[1]节奏总纲!AH107</f>
        <v>85.228476403824274</v>
      </c>
      <c r="AN107" s="3">
        <v>104</v>
      </c>
      <c r="AO107" s="3">
        <f>[1]节奏总纲!BA107</f>
        <v>38.288035531438013</v>
      </c>
      <c r="AP107" s="3">
        <f>[1]节奏总纲!BB107</f>
        <v>39.790623261487418</v>
      </c>
      <c r="AQ107" s="3">
        <f>[1]节奏总纲!BC107</f>
        <v>41.724391289011947</v>
      </c>
      <c r="AR107" s="3">
        <f>[1]节奏总纲!BD107</f>
        <v>44.455742855302844</v>
      </c>
      <c r="AS107" s="3">
        <f>[1]节奏总纲!BE107</f>
        <v>49.154291946776759</v>
      </c>
    </row>
    <row r="108" spans="2:45" x14ac:dyDescent="0.15">
      <c r="B108" s="3">
        <f>[1]节奏总纲!N108</f>
        <v>115</v>
      </c>
      <c r="C108" s="3">
        <v>105</v>
      </c>
      <c r="D108" s="3">
        <f>[1]节奏总纲!P108</f>
        <v>1447.1546878700494</v>
      </c>
      <c r="E108" s="3">
        <f>[1]节奏总纲!Q108</f>
        <v>1234.8570951595132</v>
      </c>
      <c r="F108" s="3">
        <f>[1]节奏总纲!R108</f>
        <v>993.18226228521496</v>
      </c>
      <c r="G108" s="3">
        <f>[1]节奏总纲!S108</f>
        <v>713.59197658872131</v>
      </c>
      <c r="H108" s="3">
        <f>[1]节奏总纲!T108</f>
        <v>386.39030166130323</v>
      </c>
      <c r="J108" s="3">
        <v>105</v>
      </c>
      <c r="K108" s="3">
        <f>[1]节奏总纲!W108</f>
        <v>96.978587238605769</v>
      </c>
      <c r="L108" s="3">
        <f>[1]节奏总纲!X108</f>
        <v>84.102004591333753</v>
      </c>
      <c r="M108" s="3">
        <f>[1]节奏总纲!Y108</f>
        <v>67.771562912423519</v>
      </c>
      <c r="N108" s="3">
        <f>[1]节奏总纲!Z108</f>
        <v>48.495229417672135</v>
      </c>
      <c r="O108" s="3">
        <f>[1]节奏总纲!AA108</f>
        <v>25.893282792707737</v>
      </c>
      <c r="Q108" s="3">
        <v>105</v>
      </c>
      <c r="R108" s="3">
        <f>[1]节奏总纲!AD108</f>
        <v>67.272265912925377</v>
      </c>
      <c r="S108" s="3">
        <f>[1]节奏总纲!AE108</f>
        <v>69.333680194119751</v>
      </c>
      <c r="T108" s="3">
        <f>[1]节奏总纲!AF108</f>
        <v>72.23150684883845</v>
      </c>
      <c r="U108" s="3">
        <f>[1]节奏总纲!AG108</f>
        <v>76.672104206565521</v>
      </c>
      <c r="V108" s="3">
        <f>[1]节奏总纲!AH108</f>
        <v>85.384431166588271</v>
      </c>
      <c r="AN108" s="3">
        <v>105</v>
      </c>
      <c r="AO108" s="3">
        <f>[1]节奏总纲!BA108</f>
        <v>38.35066605767593</v>
      </c>
      <c r="AP108" s="3">
        <f>[1]节奏总纲!BB108</f>
        <v>39.858164144878572</v>
      </c>
      <c r="AQ108" s="3">
        <f>[1]节奏总纲!BC108</f>
        <v>41.791434980831518</v>
      </c>
      <c r="AR108" s="3">
        <f>[1]节奏总纲!BD108</f>
        <v>44.520381471062606</v>
      </c>
      <c r="AS108" s="3">
        <f>[1]节奏总纲!BE108</f>
        <v>49.216271283766375</v>
      </c>
    </row>
    <row r="109" spans="2:45" x14ac:dyDescent="0.15">
      <c r="B109" s="3">
        <f>[1]节奏总纲!N109</f>
        <v>116</v>
      </c>
      <c r="C109" s="3">
        <v>106</v>
      </c>
      <c r="D109" s="3">
        <f>[1]节奏总纲!P109</f>
        <v>1551.0937641066464</v>
      </c>
      <c r="E109" s="3">
        <f>[1]节奏总纲!Q109</f>
        <v>1324.4789651706653</v>
      </c>
      <c r="F109" s="3">
        <f>[1]节奏总纲!R109</f>
        <v>1064.6707596828021</v>
      </c>
      <c r="G109" s="3">
        <f>[1]节奏总纲!S109</f>
        <v>764.3790069517554</v>
      </c>
      <c r="H109" s="3">
        <f>[1]节奏总纲!T109</f>
        <v>412.59094125236794</v>
      </c>
      <c r="J109" s="3">
        <v>106</v>
      </c>
      <c r="K109" s="3">
        <f>[1]节奏总纲!W109</f>
        <v>103.93907623659697</v>
      </c>
      <c r="L109" s="3">
        <f>[1]节奏总纲!X109</f>
        <v>89.621870011152168</v>
      </c>
      <c r="M109" s="3">
        <f>[1]节奏总纲!Y109</f>
        <v>71.488497397587139</v>
      </c>
      <c r="N109" s="3">
        <f>[1]节奏总纲!Z109</f>
        <v>50.787030363034091</v>
      </c>
      <c r="O109" s="3">
        <f>[1]节奏总纲!AA109</f>
        <v>26.200639591064714</v>
      </c>
      <c r="Q109" s="3">
        <v>106</v>
      </c>
      <c r="R109" s="3">
        <f>[1]节奏总纲!AD109</f>
        <v>67.406275272225741</v>
      </c>
      <c r="S109" s="3">
        <f>[1]节奏总纲!AE109</f>
        <v>69.467767451053362</v>
      </c>
      <c r="T109" s="3">
        <f>[1]节奏总纲!AF109</f>
        <v>72.369195691237806</v>
      </c>
      <c r="U109" s="3">
        <f>[1]节奏总纲!AG109</f>
        <v>76.807553780404334</v>
      </c>
      <c r="V109" s="3">
        <f>[1]节奏总纲!AH109</f>
        <v>85.540385929352269</v>
      </c>
      <c r="AN109" s="3">
        <v>106</v>
      </c>
      <c r="AO109" s="3">
        <f>[1]节奏总纲!BA109</f>
        <v>38.413296583913848</v>
      </c>
      <c r="AP109" s="3">
        <f>[1]节奏总纲!BB109</f>
        <v>39.925705028269732</v>
      </c>
      <c r="AQ109" s="3">
        <f>[1]节奏总纲!BC109</f>
        <v>41.858478672651096</v>
      </c>
      <c r="AR109" s="3">
        <f>[1]节奏总纲!BD109</f>
        <v>44.585020086822361</v>
      </c>
      <c r="AS109" s="3">
        <f>[1]节奏总纲!BE109</f>
        <v>49.278250620755983</v>
      </c>
    </row>
    <row r="110" spans="2:45" x14ac:dyDescent="0.15">
      <c r="B110" s="3">
        <f>[1]节奏总纲!N110</f>
        <v>117</v>
      </c>
      <c r="C110" s="3">
        <v>107</v>
      </c>
      <c r="D110" s="3">
        <f>[1]节奏总纲!P110</f>
        <v>1662.4929077375689</v>
      </c>
      <c r="E110" s="3">
        <f>[1]节奏总纲!Q110</f>
        <v>1418.9376967540152</v>
      </c>
      <c r="F110" s="3">
        <f>[1]节奏总纲!R110</f>
        <v>1141.6338797433884</v>
      </c>
      <c r="G110" s="3">
        <f>[1]节奏总纲!S110</f>
        <v>816.11776840837263</v>
      </c>
      <c r="H110" s="3">
        <f>[1]节奏总纲!T110</f>
        <v>440.22812196890823</v>
      </c>
      <c r="J110" s="3">
        <v>107</v>
      </c>
      <c r="K110" s="3">
        <f>[1]节奏总纲!W110</f>
        <v>111.39914363092248</v>
      </c>
      <c r="L110" s="3">
        <f>[1]节奏总纲!X110</f>
        <v>94.458731583349845</v>
      </c>
      <c r="M110" s="3">
        <f>[1]节奏总纲!Y110</f>
        <v>76.963120060586334</v>
      </c>
      <c r="N110" s="3">
        <f>[1]节奏总纲!Z110</f>
        <v>51.738761456617226</v>
      </c>
      <c r="O110" s="3">
        <f>[1]节奏总纲!AA110</f>
        <v>27.637180716540286</v>
      </c>
      <c r="Q110" s="3">
        <v>107</v>
      </c>
      <c r="R110" s="3">
        <f>[1]节奏总纲!AD110</f>
        <v>67.540284631526106</v>
      </c>
      <c r="S110" s="3">
        <f>[1]节奏总纲!AE110</f>
        <v>69.601854707986988</v>
      </c>
      <c r="T110" s="3">
        <f>[1]节奏总纲!AF110</f>
        <v>72.506884533637162</v>
      </c>
      <c r="U110" s="3">
        <f>[1]节奏总纲!AG110</f>
        <v>76.94300335424316</v>
      </c>
      <c r="V110" s="3">
        <f>[1]节奏总纲!AH110</f>
        <v>85.696340692116266</v>
      </c>
      <c r="AN110" s="3">
        <v>107</v>
      </c>
      <c r="AO110" s="3">
        <f>[1]节奏总纲!BA110</f>
        <v>38.475927110151773</v>
      </c>
      <c r="AP110" s="3">
        <f>[1]节奏总纲!BB110</f>
        <v>39.993245911660885</v>
      </c>
      <c r="AQ110" s="3">
        <f>[1]节奏总纲!BC110</f>
        <v>41.925522364470666</v>
      </c>
      <c r="AR110" s="3">
        <f>[1]节奏总纲!BD110</f>
        <v>44.649658702582116</v>
      </c>
      <c r="AS110" s="3">
        <f>[1]节奏总纲!BE110</f>
        <v>49.340229957745592</v>
      </c>
    </row>
    <row r="111" spans="2:45" x14ac:dyDescent="0.15">
      <c r="B111" s="3">
        <f>[1]节奏总纲!N111</f>
        <v>118</v>
      </c>
      <c r="C111" s="3">
        <v>108</v>
      </c>
      <c r="D111" s="3">
        <f>[1]节奏总纲!P111</f>
        <v>1781.8875536304624</v>
      </c>
      <c r="E111" s="3">
        <f>[1]节奏总纲!Q111</f>
        <v>1520.8410270235997</v>
      </c>
      <c r="F111" s="3">
        <f>[1]节奏总纲!R111</f>
        <v>1218.0983316617842</v>
      </c>
      <c r="G111" s="3">
        <f>[1]节奏总纲!S111</f>
        <v>871.69939123602228</v>
      </c>
      <c r="H111" s="3">
        <f>[1]节奏总纲!T111</f>
        <v>471.13106917989433</v>
      </c>
      <c r="J111" s="3">
        <v>108</v>
      </c>
      <c r="K111" s="3">
        <f>[1]节奏总纲!W111</f>
        <v>119.39464589289355</v>
      </c>
      <c r="L111" s="3">
        <f>[1]节奏总纲!X111</f>
        <v>101.90333026958456</v>
      </c>
      <c r="M111" s="3">
        <f>[1]节奏总纲!Y111</f>
        <v>76.464451918395753</v>
      </c>
      <c r="N111" s="3">
        <f>[1]节奏总纲!Z111</f>
        <v>55.581622827649653</v>
      </c>
      <c r="O111" s="3">
        <f>[1]节奏总纲!AA111</f>
        <v>30.902947210986099</v>
      </c>
      <c r="Q111" s="3">
        <v>108</v>
      </c>
      <c r="R111" s="3">
        <f>[1]节奏总纲!AD111</f>
        <v>67.674293990826456</v>
      </c>
      <c r="S111" s="3">
        <f>[1]节奏总纲!AE111</f>
        <v>69.735941964920613</v>
      </c>
      <c r="T111" s="3">
        <f>[1]节奏总纲!AF111</f>
        <v>72.644573376036519</v>
      </c>
      <c r="U111" s="3">
        <f>[1]节奏总纲!AG111</f>
        <v>77.074762810762508</v>
      </c>
      <c r="V111" s="3">
        <f>[1]节奏总纲!AH111</f>
        <v>85.852295454880277</v>
      </c>
      <c r="AN111" s="3">
        <v>108</v>
      </c>
      <c r="AO111" s="3">
        <f>[1]节奏总纲!BA111</f>
        <v>38.53855763638969</v>
      </c>
      <c r="AP111" s="3">
        <f>[1]节奏总纲!BB111</f>
        <v>40.052446592012309</v>
      </c>
      <c r="AQ111" s="3">
        <f>[1]节奏总纲!BC111</f>
        <v>41.992566056290244</v>
      </c>
      <c r="AR111" s="3">
        <f>[1]节奏总纲!BD111</f>
        <v>44.71429731834187</v>
      </c>
      <c r="AS111" s="3">
        <f>[1]节奏总纲!BE111</f>
        <v>49.402209294735208</v>
      </c>
    </row>
    <row r="112" spans="2:45" x14ac:dyDescent="0.15">
      <c r="B112" s="3">
        <f>[1]节奏总纲!N112</f>
        <v>119</v>
      </c>
      <c r="C112" s="3">
        <v>109</v>
      </c>
      <c r="D112" s="3">
        <f>[1]节奏总纲!P112</f>
        <v>1909.8515666673818</v>
      </c>
      <c r="E112" s="3">
        <f>[1]节奏总纲!Q112</f>
        <v>1624.7107277639418</v>
      </c>
      <c r="F112" s="3">
        <f>[1]节奏总纲!R112</f>
        <v>1301.5638426838207</v>
      </c>
      <c r="G112" s="3">
        <f>[1]节奏总纲!S112</f>
        <v>931.81657937701561</v>
      </c>
      <c r="H112" s="3">
        <f>[1]节奏总纲!T112</f>
        <v>504.58278391352223</v>
      </c>
      <c r="J112" s="3">
        <v>109</v>
      </c>
      <c r="K112" s="3">
        <f>[1]节奏总纲!W112</f>
        <v>127.96401303691937</v>
      </c>
      <c r="L112" s="3">
        <f>[1]节奏总纲!X112</f>
        <v>103.86970074034207</v>
      </c>
      <c r="M112" s="3">
        <f>[1]节奏总纲!Y112</f>
        <v>83.46551102203648</v>
      </c>
      <c r="N112" s="3">
        <f>[1]节奏总纲!Z112</f>
        <v>60.117188140993335</v>
      </c>
      <c r="O112" s="3">
        <f>[1]节奏总纲!AA112</f>
        <v>33.451714733627909</v>
      </c>
      <c r="Q112" s="3">
        <v>109</v>
      </c>
      <c r="R112" s="3">
        <f>[1]节奏总纲!AD112</f>
        <v>67.80830335012682</v>
      </c>
      <c r="S112" s="3">
        <f>[1]节奏总纲!AE112</f>
        <v>69.870029221854239</v>
      </c>
      <c r="T112" s="3">
        <f>[1]节奏总纲!AF112</f>
        <v>72.782262218435889</v>
      </c>
      <c r="U112" s="3">
        <f>[1]节奏总纲!AG112</f>
        <v>77.203841369133116</v>
      </c>
      <c r="V112" s="3">
        <f>[1]节奏总纲!AH112</f>
        <v>86.007776715139968</v>
      </c>
      <c r="AN112" s="3">
        <v>109</v>
      </c>
      <c r="AO112" s="3">
        <f>[1]节奏总纲!BA112</f>
        <v>38.601188162627608</v>
      </c>
      <c r="AP112" s="3">
        <f>[1]节奏总纲!BB112</f>
        <v>40.110720583137102</v>
      </c>
      <c r="AQ112" s="3">
        <f>[1]节奏总纲!BC112</f>
        <v>42.051439554347354</v>
      </c>
      <c r="AR112" s="3">
        <f>[1]节奏总纲!BD112</f>
        <v>44.778935934101632</v>
      </c>
      <c r="AS112" s="3">
        <f>[1]节奏总纲!BE112</f>
        <v>49.464188631724817</v>
      </c>
    </row>
    <row r="113" spans="2:45" x14ac:dyDescent="0.15">
      <c r="B113" s="3">
        <f>[1]节奏总纲!N113</f>
        <v>120</v>
      </c>
      <c r="C113" s="3">
        <v>110</v>
      </c>
      <c r="D113" s="3">
        <f>[1]节奏总纲!P113</f>
        <v>2047</v>
      </c>
      <c r="E113" s="3">
        <f>[1]节奏总纲!Q113</f>
        <v>1741.3829000000001</v>
      </c>
      <c r="F113" s="3">
        <f>[1]节奏总纲!R113</f>
        <v>1397.2821999999999</v>
      </c>
      <c r="G113" s="3">
        <f>[1]节奏总纲!S113</f>
        <v>1001.3924000000001</v>
      </c>
      <c r="H113" s="3">
        <f>[1]节奏总纲!T113</f>
        <v>542.04559999999992</v>
      </c>
      <c r="J113" s="3">
        <v>110</v>
      </c>
      <c r="K113" s="3">
        <f>[1]节奏总纲!W113</f>
        <v>137.1484333326182</v>
      </c>
      <c r="L113" s="3">
        <f>[1]节奏总纲!X113</f>
        <v>116.67217223605826</v>
      </c>
      <c r="M113" s="3">
        <f>[1]节奏总纲!Y113</f>
        <v>95.718357316179208</v>
      </c>
      <c r="N113" s="3">
        <f>[1]节奏总纲!Z113</f>
        <v>69.575820622984452</v>
      </c>
      <c r="O113" s="3">
        <f>[1]节奏总纲!AA113</f>
        <v>37.462816086477687</v>
      </c>
      <c r="Q113" s="3">
        <v>110</v>
      </c>
      <c r="R113" s="3">
        <f>[1]节奏总纲!AD113</f>
        <v>67.942312709427185</v>
      </c>
      <c r="S113" s="3">
        <f>[1]节奏总纲!AE113</f>
        <v>70.003807055133578</v>
      </c>
      <c r="T113" s="3">
        <f>[1]节奏总纲!AF113</f>
        <v>72.919951060835245</v>
      </c>
      <c r="U113" s="3">
        <f>[1]节奏总纲!AG113</f>
        <v>77.332919927503724</v>
      </c>
      <c r="V113" s="3">
        <f>[1]节奏总纲!AH113</f>
        <v>86.154780808490045</v>
      </c>
      <c r="AN113" s="3">
        <v>110</v>
      </c>
      <c r="AO113" s="3">
        <f>[1]节奏总纲!BA113</f>
        <v>38.663818688865533</v>
      </c>
      <c r="AP113" s="3">
        <f>[1]节奏总纲!BB113</f>
        <v>40.168994574261895</v>
      </c>
      <c r="AQ113" s="3">
        <f>[1]节奏总纲!BC113</f>
        <v>42.109294145892463</v>
      </c>
      <c r="AR113" s="3">
        <f>[1]节奏总纲!BD113</f>
        <v>44.843574549861387</v>
      </c>
      <c r="AS113" s="3">
        <f>[1]节奏总纲!BE113</f>
        <v>49.526167968714425</v>
      </c>
    </row>
    <row r="114" spans="2:45" x14ac:dyDescent="0.15">
      <c r="B114" s="3">
        <f>[1]节奏总纲!N114</f>
        <v>121</v>
      </c>
      <c r="C114" s="3">
        <v>111</v>
      </c>
      <c r="D114" s="3">
        <f>[1]节奏总纲!P114</f>
        <v>2193.9920512743265</v>
      </c>
      <c r="E114" s="3">
        <f>[1]节奏总纲!Q114</f>
        <v>1869.0618284805987</v>
      </c>
      <c r="F114" s="3">
        <f>[1]节奏总纲!R114</f>
        <v>1500.4711638665117</v>
      </c>
      <c r="G114" s="3">
        <f>[1]节奏总纲!S114</f>
        <v>1076.5918995603122</v>
      </c>
      <c r="H114" s="3">
        <f>[1]节奏总纲!T114</f>
        <v>583.16308722871599</v>
      </c>
      <c r="J114" s="3">
        <v>111</v>
      </c>
      <c r="K114" s="3">
        <f>[1]节奏总纲!W114</f>
        <v>146.99205127432651</v>
      </c>
      <c r="L114" s="3">
        <f>[1]节奏总纲!X114</f>
        <v>127.67892848059864</v>
      </c>
      <c r="M114" s="3">
        <f>[1]节奏总纲!Y114</f>
        <v>103.18896386651181</v>
      </c>
      <c r="N114" s="3">
        <f>[1]节奏总纲!Z114</f>
        <v>75.19949956031212</v>
      </c>
      <c r="O114" s="3">
        <f>[1]节奏总纲!AA114</f>
        <v>41.117487228716072</v>
      </c>
      <c r="Q114" s="3">
        <v>111</v>
      </c>
      <c r="R114" s="3">
        <f>[1]节奏总纲!AD114</f>
        <v>68.071211008105138</v>
      </c>
      <c r="S114" s="3">
        <f>[1]节奏总纲!AE114</f>
        <v>70.127815365673797</v>
      </c>
      <c r="T114" s="3">
        <f>[1]节奏总纲!AF114</f>
        <v>73.051543220271398</v>
      </c>
      <c r="U114" s="3">
        <f>[1]节奏总纲!AG114</f>
        <v>77.461998485874332</v>
      </c>
      <c r="V114" s="3">
        <f>[1]节奏总纲!AH114</f>
        <v>86.301784901840136</v>
      </c>
      <c r="AN114" s="3">
        <v>111</v>
      </c>
      <c r="AO114" s="3">
        <f>[1]节奏总纲!BA114</f>
        <v>38.72644921510345</v>
      </c>
      <c r="AP114" s="3">
        <f>[1]节奏总纲!BB114</f>
        <v>40.227268565386687</v>
      </c>
      <c r="AQ114" s="3">
        <f>[1]节奏总纲!BC114</f>
        <v>42.167148737437572</v>
      </c>
      <c r="AR114" s="3">
        <f>[1]节奏总纲!BD114</f>
        <v>44.908213165621142</v>
      </c>
      <c r="AS114" s="3">
        <f>[1]节奏总纲!BE114</f>
        <v>49.588147305704041</v>
      </c>
    </row>
    <row r="115" spans="2:45" x14ac:dyDescent="0.15">
      <c r="B115" s="3">
        <f>[1]节奏总纲!N115</f>
        <v>122</v>
      </c>
      <c r="C115" s="3">
        <v>112</v>
      </c>
      <c r="D115" s="3">
        <f>[1]节奏总纲!P115</f>
        <v>2351.5342310339256</v>
      </c>
      <c r="E115" s="3">
        <f>[1]节奏总纲!Q115</f>
        <v>2004.6829319564217</v>
      </c>
      <c r="F115" s="3">
        <f>[1]节奏总纲!R115</f>
        <v>1609.3900277196187</v>
      </c>
      <c r="G115" s="3">
        <f>[1]节奏总纲!S115</f>
        <v>1155.3087677069677</v>
      </c>
      <c r="H115" s="3">
        <f>[1]节奏总纲!T115</f>
        <v>623.15657122399034</v>
      </c>
      <c r="J115" s="3">
        <v>112</v>
      </c>
      <c r="K115" s="3">
        <f>[1]节奏总纲!W115</f>
        <v>157.54217975959909</v>
      </c>
      <c r="L115" s="3">
        <f>[1]节奏总纲!X115</f>
        <v>135.62110347582302</v>
      </c>
      <c r="M115" s="3">
        <f>[1]节奏总纲!Y115</f>
        <v>108.91886385310704</v>
      </c>
      <c r="N115" s="3">
        <f>[1]节奏总纲!Z115</f>
        <v>78.716868146655543</v>
      </c>
      <c r="O115" s="3">
        <f>[1]节奏总纲!AA115</f>
        <v>39.993483995274346</v>
      </c>
      <c r="Q115" s="3">
        <v>112</v>
      </c>
      <c r="R115" s="3">
        <f>[1]节奏总纲!AD115</f>
        <v>68.196246161507091</v>
      </c>
      <c r="S115" s="3">
        <f>[1]节奏总纲!AE115</f>
        <v>70.251823676214016</v>
      </c>
      <c r="T115" s="3">
        <f>[1]节奏总纲!AF115</f>
        <v>73.174668450093861</v>
      </c>
      <c r="U115" s="3">
        <f>[1]节奏总纲!AG115</f>
        <v>77.591077044244926</v>
      </c>
      <c r="V115" s="3">
        <f>[1]节奏总纲!AH115</f>
        <v>86.448788995190213</v>
      </c>
      <c r="AN115" s="3">
        <v>112</v>
      </c>
      <c r="AO115" s="3">
        <f>[1]节奏总纲!BA115</f>
        <v>38.789079741341368</v>
      </c>
      <c r="AP115" s="3">
        <f>[1]节奏总纲!BB115</f>
        <v>40.28554255651148</v>
      </c>
      <c r="AQ115" s="3">
        <f>[1]节奏总纲!BC115</f>
        <v>42.225003328982673</v>
      </c>
      <c r="AR115" s="3">
        <f>[1]节奏总纲!BD115</f>
        <v>44.972851781380903</v>
      </c>
      <c r="AS115" s="3">
        <f>[1]节奏总纲!BE115</f>
        <v>49.65012664269365</v>
      </c>
    </row>
    <row r="116" spans="2:45" x14ac:dyDescent="0.15">
      <c r="B116" s="3">
        <f>[1]节奏总纲!N116</f>
        <v>123</v>
      </c>
      <c r="C116" s="3">
        <v>113</v>
      </c>
      <c r="D116" s="3">
        <f>[1]节奏总纲!P116</f>
        <v>2520.3837585303886</v>
      </c>
      <c r="E116" s="3">
        <f>[1]节奏总纲!Q116</f>
        <v>2149.6353076505684</v>
      </c>
      <c r="F116" s="3">
        <f>[1]节奏总纲!R116</f>
        <v>1726.7149129691693</v>
      </c>
      <c r="G116" s="3">
        <f>[1]节奏总纲!S116</f>
        <v>1235.7441568074496</v>
      </c>
      <c r="H116" s="3">
        <f>[1]节奏总纲!T116</f>
        <v>665.63335062787564</v>
      </c>
      <c r="J116" s="3">
        <v>113</v>
      </c>
      <c r="K116" s="3">
        <f>[1]节奏总纲!W116</f>
        <v>168.849527496463</v>
      </c>
      <c r="L116" s="3">
        <f>[1]节奏总纲!X116</f>
        <v>144.95237569414667</v>
      </c>
      <c r="M116" s="3">
        <f>[1]节奏总纲!Y116</f>
        <v>117.32488524955056</v>
      </c>
      <c r="N116" s="3">
        <f>[1]节奏总纲!Z116</f>
        <v>80.435389100481871</v>
      </c>
      <c r="O116" s="3">
        <f>[1]节奏总纲!AA116</f>
        <v>42.476779403885303</v>
      </c>
      <c r="Q116" s="3">
        <v>113</v>
      </c>
      <c r="R116" s="3">
        <f>[1]节奏总纲!AD116</f>
        <v>68.321281314909029</v>
      </c>
      <c r="S116" s="3">
        <f>[1]节奏总纲!AE116</f>
        <v>70.375831986754235</v>
      </c>
      <c r="T116" s="3">
        <f>[1]节奏总纲!AF116</f>
        <v>73.297793679916325</v>
      </c>
      <c r="U116" s="3">
        <f>[1]节奏总纲!AG116</f>
        <v>77.720155602615534</v>
      </c>
      <c r="V116" s="3">
        <f>[1]节奏总纲!AH116</f>
        <v>86.595793088540304</v>
      </c>
      <c r="AN116" s="3">
        <v>113</v>
      </c>
      <c r="AO116" s="3">
        <f>[1]节奏总纲!BA116</f>
        <v>38.851710267579293</v>
      </c>
      <c r="AP116" s="3">
        <f>[1]节奏总纲!BB116</f>
        <v>40.343816547636273</v>
      </c>
      <c r="AQ116" s="3">
        <f>[1]节奏总纲!BC116</f>
        <v>42.282857920527782</v>
      </c>
      <c r="AR116" s="3">
        <f>[1]节奏总纲!BD116</f>
        <v>45.032359480672049</v>
      </c>
      <c r="AS116" s="3">
        <f>[1]节奏总纲!BE116</f>
        <v>49.712105979683258</v>
      </c>
    </row>
    <row r="117" spans="2:45" x14ac:dyDescent="0.15">
      <c r="B117" s="3">
        <f>[1]节奏总纲!N117</f>
        <v>124</v>
      </c>
      <c r="C117" s="3">
        <v>114</v>
      </c>
      <c r="D117" s="3">
        <f>[1]节奏总纲!P117</f>
        <v>2701.3522012628878</v>
      </c>
      <c r="E117" s="3">
        <f>[1]节奏总纲!Q117</f>
        <v>2304.5235628973696</v>
      </c>
      <c r="F117" s="3">
        <f>[1]节奏总纲!R117</f>
        <v>1846.3742295631837</v>
      </c>
      <c r="G117" s="3">
        <f>[1]节奏总纲!S117</f>
        <v>1319.3404150967945</v>
      </c>
      <c r="H117" s="3">
        <f>[1]节奏总纲!T117</f>
        <v>710.99589937239205</v>
      </c>
      <c r="J117" s="3">
        <v>114</v>
      </c>
      <c r="K117" s="3">
        <f>[1]节奏总纲!W117</f>
        <v>180.96844273249917</v>
      </c>
      <c r="L117" s="3">
        <f>[1]节奏总纲!X117</f>
        <v>154.88825524680124</v>
      </c>
      <c r="M117" s="3">
        <f>[1]节奏总纲!Y117</f>
        <v>119.6593165940144</v>
      </c>
      <c r="N117" s="3">
        <f>[1]节奏总纲!Z117</f>
        <v>83.59625828934486</v>
      </c>
      <c r="O117" s="3">
        <f>[1]节奏总纲!AA117</f>
        <v>45.362548744516403</v>
      </c>
      <c r="Q117" s="3">
        <v>114</v>
      </c>
      <c r="R117" s="3">
        <f>[1]节奏总纲!AD117</f>
        <v>68.446316468310982</v>
      </c>
      <c r="S117" s="3">
        <f>[1]节奏总纲!AE117</f>
        <v>70.499840297294455</v>
      </c>
      <c r="T117" s="3">
        <f>[1]节奏总纲!AF117</f>
        <v>73.420918909738774</v>
      </c>
      <c r="U117" s="3">
        <f>[1]节奏总纲!AG117</f>
        <v>77.849234160986143</v>
      </c>
      <c r="V117" s="3">
        <f>[1]节奏总纲!AH117</f>
        <v>86.742797181890381</v>
      </c>
      <c r="AN117" s="3">
        <v>114</v>
      </c>
      <c r="AO117" s="3">
        <f>[1]节奏总纲!BA117</f>
        <v>38.91434079381721</v>
      </c>
      <c r="AP117" s="3">
        <f>[1]节奏总纲!BB117</f>
        <v>40.402090538761065</v>
      </c>
      <c r="AQ117" s="3">
        <f>[1]节奏总纲!BC117</f>
        <v>42.340712512072891</v>
      </c>
      <c r="AR117" s="3">
        <f>[1]节奏总纲!BD117</f>
        <v>45.088151688727308</v>
      </c>
      <c r="AS117" s="3">
        <f>[1]节奏总纲!BE117</f>
        <v>49.774085316672867</v>
      </c>
    </row>
    <row r="118" spans="2:45" x14ac:dyDescent="0.15">
      <c r="B118" s="3">
        <f>[1]节奏总纲!N118</f>
        <v>125</v>
      </c>
      <c r="C118" s="3">
        <v>115</v>
      </c>
      <c r="D118" s="3">
        <f>[1]节奏总纲!P118</f>
        <v>2895.3093757400989</v>
      </c>
      <c r="E118" s="3">
        <f>[1]节奏总纲!Q118</f>
        <v>2463.0396859421021</v>
      </c>
      <c r="F118" s="3">
        <f>[1]节奏总纲!R118</f>
        <v>1969.9684992535633</v>
      </c>
      <c r="G118" s="3">
        <f>[1]节奏总纲!S118</f>
        <v>1407.1203566096881</v>
      </c>
      <c r="H118" s="3">
        <f>[1]节奏总纲!T118</f>
        <v>758.86058738147995</v>
      </c>
      <c r="J118" s="3">
        <v>115</v>
      </c>
      <c r="K118" s="3">
        <f>[1]节奏总纲!W118</f>
        <v>193.95717447721108</v>
      </c>
      <c r="L118" s="3">
        <f>[1]节奏总纲!X118</f>
        <v>158.51612304473247</v>
      </c>
      <c r="M118" s="3">
        <f>[1]节奏总纲!Y118</f>
        <v>123.59426969037963</v>
      </c>
      <c r="N118" s="3">
        <f>[1]节奏总纲!Z118</f>
        <v>87.779941512893629</v>
      </c>
      <c r="O118" s="3">
        <f>[1]节奏总纲!AA118</f>
        <v>47.864688009087899</v>
      </c>
      <c r="Q118" s="3">
        <v>115</v>
      </c>
      <c r="R118" s="3">
        <f>[1]节奏总纲!AD118</f>
        <v>68.571351621712935</v>
      </c>
      <c r="S118" s="3">
        <f>[1]节奏总纲!AE118</f>
        <v>70.623848607834674</v>
      </c>
      <c r="T118" s="3">
        <f>[1]节奏总纲!AF118</f>
        <v>73.544044139561237</v>
      </c>
      <c r="U118" s="3">
        <f>[1]节奏总纲!AG118</f>
        <v>77.978312719356751</v>
      </c>
      <c r="V118" s="3">
        <f>[1]节奏总纲!AH118</f>
        <v>86.889801275240458</v>
      </c>
      <c r="AN118" s="3">
        <v>115</v>
      </c>
      <c r="AO118" s="3">
        <f>[1]节奏总纲!BA118</f>
        <v>38.976971320055128</v>
      </c>
      <c r="AP118" s="3">
        <f>[1]节奏总纲!BB118</f>
        <v>40.460364529885858</v>
      </c>
      <c r="AQ118" s="3">
        <f>[1]节奏总纲!BC118</f>
        <v>42.398567103617999</v>
      </c>
      <c r="AR118" s="3">
        <f>[1]节奏总纲!BD118</f>
        <v>45.143943896782567</v>
      </c>
      <c r="AS118" s="3">
        <f>[1]节奏总纲!BE118</f>
        <v>49.836064653662483</v>
      </c>
    </row>
    <row r="119" spans="2:45" x14ac:dyDescent="0.15">
      <c r="B119" s="3">
        <f>[1]节奏总纲!N119</f>
        <v>126</v>
      </c>
      <c r="C119" s="3">
        <v>116</v>
      </c>
      <c r="D119" s="3">
        <f>[1]节奏总纲!P119</f>
        <v>3103.1875282132928</v>
      </c>
      <c r="E119" s="3">
        <f>[1]节奏总纲!Q119</f>
        <v>2636.7784427228348</v>
      </c>
      <c r="F119" s="3">
        <f>[1]节奏总纲!R119</f>
        <v>2108.9262441737537</v>
      </c>
      <c r="G119" s="3">
        <f>[1]节奏总纲!S119</f>
        <v>1509.0800949701243</v>
      </c>
      <c r="H119" s="3">
        <f>[1]节奏总纲!T119</f>
        <v>813.34545114470404</v>
      </c>
      <c r="J119" s="3">
        <v>116</v>
      </c>
      <c r="K119" s="3">
        <f>[1]节奏总纲!W119</f>
        <v>207.87815247319395</v>
      </c>
      <c r="L119" s="3">
        <f>[1]节奏总纲!X119</f>
        <v>173.73875678073273</v>
      </c>
      <c r="M119" s="3">
        <f>[1]节奏总纲!Y119</f>
        <v>138.95774492019041</v>
      </c>
      <c r="N119" s="3">
        <f>[1]节奏总纲!Z119</f>
        <v>101.95973836043618</v>
      </c>
      <c r="O119" s="3">
        <f>[1]节奏总纲!AA119</f>
        <v>54.484863763224098</v>
      </c>
      <c r="Q119" s="3">
        <v>116</v>
      </c>
      <c r="R119" s="3">
        <f>[1]节奏总纲!AD119</f>
        <v>68.696386775114874</v>
      </c>
      <c r="S119" s="3">
        <f>[1]节奏总纲!AE119</f>
        <v>70.747856918374893</v>
      </c>
      <c r="T119" s="3">
        <f>[1]节奏总纲!AF119</f>
        <v>73.667169369383686</v>
      </c>
      <c r="U119" s="3">
        <f>[1]节奏总纲!AG119</f>
        <v>78.10469841238104</v>
      </c>
      <c r="V119" s="3">
        <f>[1]节奏总纲!AH119</f>
        <v>87.033659382136349</v>
      </c>
      <c r="AN119" s="3">
        <v>116</v>
      </c>
      <c r="AO119" s="3">
        <f>[1]节奏总纲!BA119</f>
        <v>39.034165367506482</v>
      </c>
      <c r="AP119" s="3">
        <f>[1]节奏总纲!BB119</f>
        <v>40.518638521010644</v>
      </c>
      <c r="AQ119" s="3">
        <f>[1]节奏总纲!BC119</f>
        <v>42.456421695163108</v>
      </c>
      <c r="AR119" s="3">
        <f>[1]节奏总纲!BD119</f>
        <v>45.199736104837825</v>
      </c>
      <c r="AS119" s="3">
        <f>[1]节奏总纲!BE119</f>
        <v>49.898043990652091</v>
      </c>
    </row>
    <row r="120" spans="2:45" x14ac:dyDescent="0.15">
      <c r="B120" s="3">
        <f>[1]节奏总纲!N120</f>
        <v>127</v>
      </c>
      <c r="C120" s="3">
        <v>117</v>
      </c>
      <c r="D120" s="3">
        <f>[1]节奏总纲!P120</f>
        <v>3325.985815475135</v>
      </c>
      <c r="E120" s="3">
        <f>[1]节奏总纲!Q120</f>
        <v>2826.7553445723174</v>
      </c>
      <c r="F120" s="3">
        <f>[1]节奏总纲!R120</f>
        <v>2262.6681502677343</v>
      </c>
      <c r="G120" s="3">
        <f>[1]节奏总纲!S120</f>
        <v>1618.0920992286531</v>
      </c>
      <c r="H120" s="3">
        <f>[1]节奏总纲!T120</f>
        <v>873.07127656222303</v>
      </c>
      <c r="J120" s="3">
        <v>117</v>
      </c>
      <c r="K120" s="3">
        <f>[1]节奏总纲!W120</f>
        <v>222.79828726184223</v>
      </c>
      <c r="L120" s="3">
        <f>[1]节奏总纲!X120</f>
        <v>189.9769018494826</v>
      </c>
      <c r="M120" s="3">
        <f>[1]节奏总纲!Y120</f>
        <v>153.74190609398056</v>
      </c>
      <c r="N120" s="3">
        <f>[1]节奏总纲!Z120</f>
        <v>109.0120042585288</v>
      </c>
      <c r="O120" s="3">
        <f>[1]节奏总纲!AA120</f>
        <v>59.72582541751899</v>
      </c>
      <c r="Q120" s="3">
        <v>117</v>
      </c>
      <c r="R120" s="3">
        <f>[1]节奏总纲!AD120</f>
        <v>68.821421928516827</v>
      </c>
      <c r="S120" s="3">
        <f>[1]节奏总纲!AE120</f>
        <v>70.871865228915112</v>
      </c>
      <c r="T120" s="3">
        <f>[1]节奏总纲!AF120</f>
        <v>73.790294599206149</v>
      </c>
      <c r="U120" s="3">
        <f>[1]节奏总纲!AG120</f>
        <v>78.230540290975199</v>
      </c>
      <c r="V120" s="3">
        <f>[1]节奏总纲!AH120</f>
        <v>87.168098110592624</v>
      </c>
      <c r="AN120" s="3">
        <v>117</v>
      </c>
      <c r="AO120" s="3">
        <f>[1]节奏总纲!BA120</f>
        <v>39.088198074219406</v>
      </c>
      <c r="AP120" s="3">
        <f>[1]节奏总纲!BB120</f>
        <v>40.576912512135436</v>
      </c>
      <c r="AQ120" s="3">
        <f>[1]节奏总纲!BC120</f>
        <v>42.51427628670821</v>
      </c>
      <c r="AR120" s="3">
        <f>[1]节奏总纲!BD120</f>
        <v>45.255528312893091</v>
      </c>
      <c r="AS120" s="3">
        <f>[1]节奏总纲!BE120</f>
        <v>49.9600233276417</v>
      </c>
    </row>
    <row r="121" spans="2:45" x14ac:dyDescent="0.15">
      <c r="B121" s="3">
        <f>[1]节奏总纲!N121</f>
        <v>128</v>
      </c>
      <c r="C121" s="3">
        <v>118</v>
      </c>
      <c r="D121" s="3">
        <f>[1]节奏总纲!P121</f>
        <v>3564.7751072609281</v>
      </c>
      <c r="E121" s="3">
        <f>[1]节奏总纲!Q121</f>
        <v>3030.4153186825147</v>
      </c>
      <c r="F121" s="3">
        <f>[1]节奏总纲!R121</f>
        <v>2426.1859380017877</v>
      </c>
      <c r="G121" s="3">
        <f>[1]节奏总纲!S121</f>
        <v>1737.4713872789764</v>
      </c>
      <c r="H121" s="3">
        <f>[1]节奏总纲!T121</f>
        <v>936.10994316671975</v>
      </c>
      <c r="J121" s="3">
        <v>118</v>
      </c>
      <c r="K121" s="3">
        <f>[1]节奏总纲!W121</f>
        <v>238.78929178579301</v>
      </c>
      <c r="L121" s="3">
        <f>[1]节奏总纲!X121</f>
        <v>203.65997411019725</v>
      </c>
      <c r="M121" s="3">
        <f>[1]节奏总纲!Y121</f>
        <v>163.5177877340534</v>
      </c>
      <c r="N121" s="3">
        <f>[1]节奏总纲!Z121</f>
        <v>119.37928805032334</v>
      </c>
      <c r="O121" s="3">
        <f>[1]节奏总纲!AA121</f>
        <v>63.038666604496711</v>
      </c>
      <c r="Q121" s="3">
        <v>118</v>
      </c>
      <c r="R121" s="3">
        <f>[1]节奏总纲!AD121</f>
        <v>68.946457081918766</v>
      </c>
      <c r="S121" s="3">
        <f>[1]节奏总纲!AE121</f>
        <v>70.995873539455332</v>
      </c>
      <c r="T121" s="3">
        <f>[1]节奏总纲!AF121</f>
        <v>73.913419829028598</v>
      </c>
      <c r="U121" s="3">
        <f>[1]节奏总纲!AG121</f>
        <v>78.356382169569343</v>
      </c>
      <c r="V121" s="3">
        <f>[1]节奏总纲!AH121</f>
        <v>87.302536839048898</v>
      </c>
      <c r="AN121" s="3">
        <v>118</v>
      </c>
      <c r="AO121" s="3">
        <f>[1]节奏总纲!BA121</f>
        <v>39.14223078093233</v>
      </c>
      <c r="AP121" s="3">
        <f>[1]节奏总纲!BB121</f>
        <v>40.635186503260229</v>
      </c>
      <c r="AQ121" s="3">
        <f>[1]节奏总纲!BC121</f>
        <v>42.572130878253319</v>
      </c>
      <c r="AR121" s="3">
        <f>[1]节奏总纲!BD121</f>
        <v>45.31132052094835</v>
      </c>
      <c r="AS121" s="3">
        <f>[1]节奏总纲!BE121</f>
        <v>50.018998195299922</v>
      </c>
    </row>
    <row r="122" spans="2:45" x14ac:dyDescent="0.15">
      <c r="B122" s="3">
        <f>[1]节奏总纲!N122</f>
        <v>129</v>
      </c>
      <c r="C122" s="3">
        <v>119</v>
      </c>
      <c r="D122" s="3">
        <f>[1]节奏总纲!P122</f>
        <v>3820.7031333347636</v>
      </c>
      <c r="E122" s="3">
        <f>[1]节奏总纲!Q122</f>
        <v>3250.2721555278836</v>
      </c>
      <c r="F122" s="3">
        <f>[1]节奏总纲!R122</f>
        <v>2604.5733259943081</v>
      </c>
      <c r="G122" s="3">
        <f>[1]节奏总纲!S122</f>
        <v>1863.3569181273642</v>
      </c>
      <c r="H122" s="3">
        <f>[1]节奏总纲!T122</f>
        <v>1000.260080307041</v>
      </c>
      <c r="J122" s="3">
        <v>119</v>
      </c>
      <c r="K122" s="3">
        <f>[1]节奏总纲!W122</f>
        <v>255.92802607383555</v>
      </c>
      <c r="L122" s="3">
        <f>[1]节奏总纲!X122</f>
        <v>219.85683684536889</v>
      </c>
      <c r="M122" s="3">
        <f>[1]节奏总纲!Y122</f>
        <v>178.38738799252042</v>
      </c>
      <c r="N122" s="3">
        <f>[1]节奏总纲!Z122</f>
        <v>125.88553084838782</v>
      </c>
      <c r="O122" s="3">
        <f>[1]节奏总纲!AA122</f>
        <v>64.150137140321249</v>
      </c>
      <c r="Q122" s="3">
        <v>119</v>
      </c>
      <c r="R122" s="3">
        <f>[1]节奏总纲!AD122</f>
        <v>69.066704614192943</v>
      </c>
      <c r="S122" s="3">
        <f>[1]节奏总纲!AE122</f>
        <v>71.113087458015798</v>
      </c>
      <c r="T122" s="3">
        <f>[1]节奏总纲!AF122</f>
        <v>74.034200876118248</v>
      </c>
      <c r="U122" s="3">
        <f>[1]节奏总纲!AG122</f>
        <v>78.482224048163502</v>
      </c>
      <c r="V122" s="3">
        <f>[1]节奏总纲!AH122</f>
        <v>87.436975567505186</v>
      </c>
      <c r="AN122" s="3">
        <v>119</v>
      </c>
      <c r="AO122" s="3">
        <f>[1]节奏总纲!BA122</f>
        <v>39.196263487645254</v>
      </c>
      <c r="AP122" s="3">
        <f>[1]节奏总纲!BB122</f>
        <v>40.693460494385022</v>
      </c>
      <c r="AQ122" s="3">
        <f>[1]节奏总纲!BC122</f>
        <v>42.629985469798427</v>
      </c>
      <c r="AR122" s="3">
        <f>[1]节奏总纲!BD122</f>
        <v>45.367112729003608</v>
      </c>
      <c r="AS122" s="3">
        <f>[1]节奏总纲!BE122</f>
        <v>50.072514238398277</v>
      </c>
    </row>
    <row r="123" spans="2:45" x14ac:dyDescent="0.15">
      <c r="B123" s="3">
        <f>[1]节奏总纲!N123</f>
        <v>130</v>
      </c>
      <c r="C123" s="3">
        <v>120</v>
      </c>
      <c r="D123" s="3">
        <f>[1]节奏总纲!P123</f>
        <v>4095</v>
      </c>
      <c r="E123" s="3">
        <f>[1]节奏总纲!Q123</f>
        <v>3486.0735</v>
      </c>
      <c r="F123" s="3">
        <f>[1]节奏总纲!R123</f>
        <v>2791.971</v>
      </c>
      <c r="G123" s="3">
        <f>[1]节奏总纲!S123</f>
        <v>1988.5319999999999</v>
      </c>
      <c r="H123" s="3">
        <f>[1]节奏总纲!T123</f>
        <v>1067.9759999999999</v>
      </c>
      <c r="J123" s="3">
        <v>120</v>
      </c>
      <c r="K123" s="3">
        <f>[1]节奏总纲!W123</f>
        <v>274.29686666523639</v>
      </c>
      <c r="L123" s="3">
        <f>[1]节奏总纲!X123</f>
        <v>235.8013444721164</v>
      </c>
      <c r="M123" s="3">
        <f>[1]节奏总纲!Y123</f>
        <v>187.3976740056919</v>
      </c>
      <c r="N123" s="3">
        <f>[1]节奏总纲!Z123</f>
        <v>125.1750818726357</v>
      </c>
      <c r="O123" s="3">
        <f>[1]节奏总纲!AA123</f>
        <v>67.715919692958892</v>
      </c>
      <c r="Q123" s="3">
        <v>120</v>
      </c>
      <c r="R123" s="3">
        <f>[1]节奏总纲!AD123</f>
        <v>69.18336653741882</v>
      </c>
      <c r="S123" s="3">
        <f>[1]节奏总纲!AE123</f>
        <v>71.230067506391322</v>
      </c>
      <c r="T123" s="3">
        <f>[1]节奏总纲!AF123</f>
        <v>74.149428238300118</v>
      </c>
      <c r="U123" s="3">
        <f>[1]节奏总纲!AG123</f>
        <v>78.608065926757661</v>
      </c>
      <c r="V123" s="3">
        <f>[1]节奏总纲!AH123</f>
        <v>87.571414295961461</v>
      </c>
      <c r="AN123" s="3">
        <v>120</v>
      </c>
      <c r="AO123" s="3">
        <f>[1]节奏总纲!BA123</f>
        <v>39.250296194358178</v>
      </c>
      <c r="AP123" s="3">
        <f>[1]节奏总纲!BB123</f>
        <v>40.751734485509814</v>
      </c>
      <c r="AQ123" s="3">
        <f>[1]节奏总纲!BC123</f>
        <v>42.687840061343536</v>
      </c>
      <c r="AR123" s="3">
        <f>[1]节奏总纲!BD123</f>
        <v>45.422904937058867</v>
      </c>
      <c r="AS123" s="3">
        <f>[1]节奏总纲!BE123</f>
        <v>50.126030281496639</v>
      </c>
    </row>
    <row r="124" spans="2:45" x14ac:dyDescent="0.15">
      <c r="B124" s="3">
        <f>[1]节奏总纲!N124</f>
        <v>131</v>
      </c>
      <c r="C124" s="3">
        <v>121</v>
      </c>
      <c r="D124" s="3">
        <f>[1]节奏总纲!P124</f>
        <v>4388.9841025486576</v>
      </c>
      <c r="E124" s="3">
        <f>[1]节奏总纲!Q124</f>
        <v>3731.5142839868686</v>
      </c>
      <c r="F124" s="3">
        <f>[1]节奏总纲!R124</f>
        <v>2978.8035103997736</v>
      </c>
      <c r="G124" s="3">
        <f>[1]节奏总纲!S124</f>
        <v>2122.0738135822758</v>
      </c>
      <c r="H124" s="3">
        <f>[1]节奏总纲!T124</f>
        <v>1143.3303587139253</v>
      </c>
      <c r="J124" s="3">
        <v>121</v>
      </c>
      <c r="K124" s="3">
        <f>[1]节奏总纲!W124</f>
        <v>293.98410254865757</v>
      </c>
      <c r="L124" s="3">
        <f>[1]节奏总纲!X124</f>
        <v>245.44078398686861</v>
      </c>
      <c r="M124" s="3">
        <f>[1]节奏总纲!Y124</f>
        <v>186.83251039977358</v>
      </c>
      <c r="N124" s="3">
        <f>[1]节奏总纲!Z124</f>
        <v>133.54181358227584</v>
      </c>
      <c r="O124" s="3">
        <f>[1]节奏总纲!AA124</f>
        <v>75.354358713925421</v>
      </c>
      <c r="Q124" s="3">
        <v>121</v>
      </c>
      <c r="R124" s="3">
        <f>[1]节奏总纲!AD124</f>
        <v>69.300028460644711</v>
      </c>
      <c r="S124" s="3">
        <f>[1]节奏总纲!AE124</f>
        <v>71.347047554766846</v>
      </c>
      <c r="T124" s="3">
        <f>[1]节奏总纲!AF124</f>
        <v>74.264655600481987</v>
      </c>
      <c r="U124" s="3">
        <f>[1]节奏总纲!AG124</f>
        <v>78.733907805351805</v>
      </c>
      <c r="V124" s="3">
        <f>[1]节奏总纲!AH124</f>
        <v>87.705853024417735</v>
      </c>
      <c r="AN124" s="3">
        <v>121</v>
      </c>
      <c r="AO124" s="3">
        <f>[1]节奏总纲!BA124</f>
        <v>39.304328901071102</v>
      </c>
      <c r="AP124" s="3">
        <f>[1]节奏总纲!BB124</f>
        <v>40.810008476634607</v>
      </c>
      <c r="AQ124" s="3">
        <f>[1]节奏总纲!BC124</f>
        <v>42.745694652888645</v>
      </c>
      <c r="AR124" s="3">
        <f>[1]节奏总纲!BD124</f>
        <v>45.478697145114126</v>
      </c>
      <c r="AS124" s="3">
        <f>[1]节奏总纲!BE124</f>
        <v>50.179546324595002</v>
      </c>
    </row>
    <row r="125" spans="2:45" x14ac:dyDescent="0.15">
      <c r="B125" s="3">
        <f>[1]节奏总纲!N125</f>
        <v>132</v>
      </c>
      <c r="C125" s="3">
        <v>122</v>
      </c>
      <c r="D125" s="3">
        <f>[1]节奏总纲!P125</f>
        <v>4704.0684620678521</v>
      </c>
      <c r="E125" s="3">
        <f>[1]节奏总纲!Q125</f>
        <v>3989.5204626797454</v>
      </c>
      <c r="F125" s="3">
        <f>[1]节奏总纲!R125</f>
        <v>3183.7135351275219</v>
      </c>
      <c r="G125" s="3">
        <f>[1]节奏总纲!S125</f>
        <v>2271.1242534863591</v>
      </c>
      <c r="H125" s="3">
        <f>[1]节奏总纲!T125</f>
        <v>1223.9986138300551</v>
      </c>
      <c r="J125" s="3">
        <v>122</v>
      </c>
      <c r="K125" s="3">
        <f>[1]节奏总纲!W125</f>
        <v>315.08435951919455</v>
      </c>
      <c r="L125" s="3">
        <f>[1]节奏总纲!X125</f>
        <v>258.0061786928768</v>
      </c>
      <c r="M125" s="3">
        <f>[1]节奏总纲!Y125</f>
        <v>204.91002472774835</v>
      </c>
      <c r="N125" s="3">
        <f>[1]节奏总纲!Z125</f>
        <v>149.05043990408331</v>
      </c>
      <c r="O125" s="3">
        <f>[1]节奏总纲!AA125</f>
        <v>80.668255116129785</v>
      </c>
      <c r="Q125" s="3">
        <v>122</v>
      </c>
      <c r="R125" s="3">
        <f>[1]节奏总纲!AD125</f>
        <v>69.416690383870588</v>
      </c>
      <c r="S125" s="3">
        <f>[1]节奏总纲!AE125</f>
        <v>71.46402760314237</v>
      </c>
      <c r="T125" s="3">
        <f>[1]节奏总纲!AF125</f>
        <v>74.379882962663856</v>
      </c>
      <c r="U125" s="3">
        <f>[1]节奏总纲!AG125</f>
        <v>78.859749683945964</v>
      </c>
      <c r="V125" s="3">
        <f>[1]节奏总纲!AH125</f>
        <v>87.840291752874009</v>
      </c>
      <c r="AN125" s="3">
        <v>122</v>
      </c>
      <c r="AO125" s="3">
        <f>[1]节奏总纲!BA125</f>
        <v>39.358361607784026</v>
      </c>
      <c r="AP125" s="3">
        <f>[1]节奏总纲!BB125</f>
        <v>40.8682824677594</v>
      </c>
      <c r="AQ125" s="3">
        <f>[1]节奏总纲!BC125</f>
        <v>42.803549244433754</v>
      </c>
      <c r="AR125" s="3">
        <f>[1]节奏总纲!BD125</f>
        <v>45.534489353169384</v>
      </c>
      <c r="AS125" s="3">
        <f>[1]节奏总纲!BE125</f>
        <v>50.233062367693357</v>
      </c>
    </row>
    <row r="126" spans="2:45" x14ac:dyDescent="0.15">
      <c r="B126" s="3">
        <f>[1]节奏总纲!N126</f>
        <v>133</v>
      </c>
      <c r="C126" s="3">
        <v>123</v>
      </c>
      <c r="D126" s="3">
        <f>[1]节奏总纲!P126</f>
        <v>5041.7675170607781</v>
      </c>
      <c r="E126" s="3">
        <f>[1]节奏总纲!Q126</f>
        <v>4275.9230312192458</v>
      </c>
      <c r="F126" s="3">
        <f>[1]节奏总纲!R126</f>
        <v>3419.8309068223257</v>
      </c>
      <c r="G126" s="3">
        <f>[1]节奏总纲!S126</f>
        <v>2442.7363620159467</v>
      </c>
      <c r="H126" s="3">
        <f>[1]节奏总纲!T126</f>
        <v>1316.4054987045693</v>
      </c>
      <c r="J126" s="3">
        <v>123</v>
      </c>
      <c r="K126" s="3">
        <f>[1]节奏总纲!W126</f>
        <v>337.69905499292599</v>
      </c>
      <c r="L126" s="3">
        <f>[1]节奏总纲!X126</f>
        <v>286.40256853950041</v>
      </c>
      <c r="M126" s="3">
        <f>[1]节奏总纲!Y126</f>
        <v>236.11737169480375</v>
      </c>
      <c r="N126" s="3">
        <f>[1]节奏总纲!Z126</f>
        <v>171.61210852958766</v>
      </c>
      <c r="O126" s="3">
        <f>[1]节奏总纲!AA126</f>
        <v>92.406884874514162</v>
      </c>
      <c r="Q126" s="3">
        <v>123</v>
      </c>
      <c r="R126" s="3">
        <f>[1]节奏总纲!AD126</f>
        <v>69.533352307096465</v>
      </c>
      <c r="S126" s="3">
        <f>[1]节奏总纲!AE126</f>
        <v>71.581007651517908</v>
      </c>
      <c r="T126" s="3">
        <f>[1]节奏总纲!AF126</f>
        <v>74.495110324845726</v>
      </c>
      <c r="U126" s="3">
        <f>[1]节奏总纲!AG126</f>
        <v>78.985591562540122</v>
      </c>
      <c r="V126" s="3">
        <f>[1]节奏总纲!AH126</f>
        <v>87.974730481330297</v>
      </c>
      <c r="AN126" s="3">
        <v>123</v>
      </c>
      <c r="AO126" s="3">
        <f>[1]节奏总纲!BA126</f>
        <v>39.41239431449695</v>
      </c>
      <c r="AP126" s="3">
        <f>[1]节奏总纲!BB126</f>
        <v>40.926556458884193</v>
      </c>
      <c r="AQ126" s="3">
        <f>[1]节奏总纲!BC126</f>
        <v>42.861403835978855</v>
      </c>
      <c r="AR126" s="3">
        <f>[1]节奏总纲!BD126</f>
        <v>45.590281561224643</v>
      </c>
      <c r="AS126" s="3">
        <f>[1]节奏总纲!BE126</f>
        <v>50.286578410791719</v>
      </c>
    </row>
    <row r="127" spans="2:45" x14ac:dyDescent="0.15">
      <c r="B127" s="3">
        <f>[1]节奏总纲!N127</f>
        <v>134</v>
      </c>
      <c r="C127" s="3">
        <v>124</v>
      </c>
      <c r="D127" s="3">
        <f>[1]节奏总纲!P127</f>
        <v>5403.704402525771</v>
      </c>
      <c r="E127" s="3">
        <f>[1]节奏总纲!Q127</f>
        <v>4591.5276308261473</v>
      </c>
      <c r="F127" s="3">
        <f>[1]节奏总纲!R127</f>
        <v>3671.276771076009</v>
      </c>
      <c r="G127" s="3">
        <f>[1]节奏总纲!S127</f>
        <v>2624.0388578665143</v>
      </c>
      <c r="H127" s="3">
        <f>[1]节奏总纲!T127</f>
        <v>1415.7705534617521</v>
      </c>
      <c r="J127" s="3">
        <v>124</v>
      </c>
      <c r="K127" s="3">
        <f>[1]节奏总纲!W127</f>
        <v>361.93688546499288</v>
      </c>
      <c r="L127" s="3">
        <f>[1]节奏总纲!X127</f>
        <v>315.6045996069015</v>
      </c>
      <c r="M127" s="3">
        <f>[1]节奏总纲!Y127</f>
        <v>251.44586425368334</v>
      </c>
      <c r="N127" s="3">
        <f>[1]节奏总纲!Z127</f>
        <v>181.30249585056754</v>
      </c>
      <c r="O127" s="3">
        <f>[1]节奏总纲!AA127</f>
        <v>99.365054757182861</v>
      </c>
      <c r="Q127" s="3">
        <v>124</v>
      </c>
      <c r="R127" s="3">
        <f>[1]节奏总纲!AD127</f>
        <v>69.650014230322356</v>
      </c>
      <c r="S127" s="3">
        <f>[1]节奏总纲!AE127</f>
        <v>71.697987699893432</v>
      </c>
      <c r="T127" s="3">
        <f>[1]节奏总纲!AF127</f>
        <v>74.610337687027609</v>
      </c>
      <c r="U127" s="3">
        <f>[1]节奏总纲!AG127</f>
        <v>79.104601412347151</v>
      </c>
      <c r="V127" s="3">
        <f>[1]节奏总纲!AH127</f>
        <v>88.109271506528316</v>
      </c>
      <c r="AN127" s="3">
        <v>124</v>
      </c>
      <c r="AO127" s="3">
        <f>[1]节奏总纲!BA127</f>
        <v>39.466427021209874</v>
      </c>
      <c r="AP127" s="3">
        <f>[1]节奏总纲!BB127</f>
        <v>40.984830450008978</v>
      </c>
      <c r="AQ127" s="3">
        <f>[1]节奏总纲!BC127</f>
        <v>42.919258427523964</v>
      </c>
      <c r="AR127" s="3">
        <f>[1]节奏总纲!BD127</f>
        <v>45.646073769279901</v>
      </c>
      <c r="AS127" s="3">
        <f>[1]节奏总纲!BE127</f>
        <v>50.340094453890082</v>
      </c>
    </row>
    <row r="128" spans="2:45" x14ac:dyDescent="0.15">
      <c r="B128" s="3">
        <f>[1]节奏总纲!N128</f>
        <v>135</v>
      </c>
      <c r="C128" s="3">
        <v>125</v>
      </c>
      <c r="D128" s="3">
        <f>[1]节奏总纲!P128</f>
        <v>5791.6187514801986</v>
      </c>
      <c r="E128" s="3">
        <f>[1]节奏总纲!Q128</f>
        <v>4918.821805632133</v>
      </c>
      <c r="F128" s="3">
        <f>[1]节奏总纲!R128</f>
        <v>3940.0382366319791</v>
      </c>
      <c r="G128" s="3">
        <f>[1]节奏总纲!S128</f>
        <v>2816.4641988448207</v>
      </c>
      <c r="H128" s="3">
        <f>[1]节奏总纲!T128</f>
        <v>1509.8750085108877</v>
      </c>
      <c r="J128" s="3">
        <v>125</v>
      </c>
      <c r="K128" s="3">
        <f>[1]节奏总纲!W128</f>
        <v>387.91434895442762</v>
      </c>
      <c r="L128" s="3">
        <f>[1]节奏总纲!X128</f>
        <v>327.29417480598568</v>
      </c>
      <c r="M128" s="3">
        <f>[1]节奏总纲!Y128</f>
        <v>268.76146555597006</v>
      </c>
      <c r="N128" s="3">
        <f>[1]节奏总纲!Z128</f>
        <v>192.42534097830639</v>
      </c>
      <c r="O128" s="3">
        <f>[1]节奏总纲!AA128</f>
        <v>94.104455049135595</v>
      </c>
      <c r="Q128" s="3">
        <v>125</v>
      </c>
      <c r="R128" s="3">
        <f>[1]节奏总纲!AD128</f>
        <v>69.766676153548232</v>
      </c>
      <c r="S128" s="3">
        <f>[1]节奏总纲!AE128</f>
        <v>71.814967748268955</v>
      </c>
      <c r="T128" s="3">
        <f>[1]节奏总纲!AF128</f>
        <v>74.725565049209479</v>
      </c>
      <c r="U128" s="3">
        <f>[1]节奏总纲!AG128</f>
        <v>79.222727875098187</v>
      </c>
      <c r="V128" s="3">
        <f>[1]节奏总纲!AH128</f>
        <v>88.243836210467165</v>
      </c>
      <c r="AN128" s="3">
        <v>125</v>
      </c>
      <c r="AO128" s="3">
        <f>[1]节奏总纲!BA128</f>
        <v>39.520459727922798</v>
      </c>
      <c r="AP128" s="3">
        <f>[1]节奏总纲!BB128</f>
        <v>41.037193447861313</v>
      </c>
      <c r="AQ128" s="3">
        <f>[1]节奏总纲!BC128</f>
        <v>42.977113019069073</v>
      </c>
      <c r="AR128" s="3">
        <f>[1]节奏总纲!BD128</f>
        <v>45.701865977335167</v>
      </c>
      <c r="AS128" s="3">
        <f>[1]节奏总纲!BE128</f>
        <v>50.393610496988437</v>
      </c>
    </row>
    <row r="129" spans="2:45" x14ac:dyDescent="0.15">
      <c r="B129" s="3">
        <f>[1]节奏总纲!N129</f>
        <v>136</v>
      </c>
      <c r="C129" s="3">
        <v>126</v>
      </c>
      <c r="D129" s="3">
        <f>[1]节奏总纲!P129</f>
        <v>6207.3750564265865</v>
      </c>
      <c r="E129" s="3">
        <f>[1]节奏总纲!Q129</f>
        <v>5279.3724854908123</v>
      </c>
      <c r="F129" s="3">
        <f>[1]节奏总纲!R129</f>
        <v>4225.9809384152195</v>
      </c>
      <c r="G129" s="3">
        <f>[1]节奏总纲!S129</f>
        <v>3006.8524773330387</v>
      </c>
      <c r="H129" s="3">
        <f>[1]节奏总纲!T129</f>
        <v>1610.1930896370566</v>
      </c>
      <c r="J129" s="3">
        <v>126</v>
      </c>
      <c r="K129" s="3">
        <f>[1]节奏总纲!W129</f>
        <v>415.7563049463879</v>
      </c>
      <c r="L129" s="3">
        <f>[1]节奏总纲!X129</f>
        <v>360.55067985867936</v>
      </c>
      <c r="M129" s="3">
        <f>[1]节奏总纲!Y129</f>
        <v>285.94270178324041</v>
      </c>
      <c r="N129" s="3">
        <f>[1]节奏总纲!Z129</f>
        <v>190.38827848821802</v>
      </c>
      <c r="O129" s="3">
        <f>[1]节奏总纲!AA129</f>
        <v>100.31808112616886</v>
      </c>
      <c r="Q129" s="3">
        <v>126</v>
      </c>
      <c r="R129" s="3">
        <f>[1]节奏总纲!AD129</f>
        <v>69.883338076774123</v>
      </c>
      <c r="S129" s="3">
        <f>[1]节奏总纲!AE129</f>
        <v>71.931947796644479</v>
      </c>
      <c r="T129" s="3">
        <f>[1]节奏总纲!AF129</f>
        <v>74.840792411391348</v>
      </c>
      <c r="U129" s="3">
        <f>[1]节奏总纲!AG129</f>
        <v>79.340854337849223</v>
      </c>
      <c r="V129" s="3">
        <f>[1]节奏总纲!AH129</f>
        <v>88.378400914406001</v>
      </c>
      <c r="AN129" s="3">
        <v>126</v>
      </c>
      <c r="AO129" s="3">
        <f>[1]节奏总纲!BA129</f>
        <v>39.574492434635722</v>
      </c>
      <c r="AP129" s="3">
        <f>[1]节奏总纲!BB129</f>
        <v>41.087476216725996</v>
      </c>
      <c r="AQ129" s="3">
        <f>[1]节奏总纲!BC129</f>
        <v>43.030177309109042</v>
      </c>
      <c r="AR129" s="3">
        <f>[1]节奏总纲!BD129</f>
        <v>45.757658185390426</v>
      </c>
      <c r="AS129" s="3">
        <f>[1]节奏总纲!BE129</f>
        <v>50.447126540086799</v>
      </c>
    </row>
    <row r="130" spans="2:45" x14ac:dyDescent="0.15">
      <c r="B130" s="3">
        <f>[1]节奏总纲!N130</f>
        <v>137</v>
      </c>
      <c r="C130" s="3">
        <v>127</v>
      </c>
      <c r="D130" s="3">
        <f>[1]节奏总纲!P130</f>
        <v>6652.971630950271</v>
      </c>
      <c r="E130" s="3">
        <f>[1]节奏总纲!Q130</f>
        <v>5658.3523721232059</v>
      </c>
      <c r="F130" s="3">
        <f>[1]节奏总纲!R130</f>
        <v>4508.7188742949984</v>
      </c>
      <c r="G130" s="3">
        <f>[1]节奏总纲!S130</f>
        <v>3203.4058403025556</v>
      </c>
      <c r="H130" s="3">
        <f>[1]节奏总纲!T130</f>
        <v>1719.793166600645</v>
      </c>
      <c r="J130" s="3">
        <v>127</v>
      </c>
      <c r="K130" s="3">
        <f>[1]节奏总纲!W130</f>
        <v>445.59657452368447</v>
      </c>
      <c r="L130" s="3">
        <f>[1]节奏总纲!X130</f>
        <v>378.97988663239357</v>
      </c>
      <c r="M130" s="3">
        <f>[1]节奏总纲!Y130</f>
        <v>282.73793587977889</v>
      </c>
      <c r="N130" s="3">
        <f>[1]节奏总纲!Z130</f>
        <v>196.55336296951691</v>
      </c>
      <c r="O130" s="3">
        <f>[1]节奏总纲!AA130</f>
        <v>109.60007696358844</v>
      </c>
      <c r="Q130" s="3">
        <v>127</v>
      </c>
      <c r="R130" s="3">
        <f>[1]节奏总纲!AD130</f>
        <v>70</v>
      </c>
      <c r="S130" s="3">
        <f>[1]节奏总纲!AE130</f>
        <v>72.047345051940553</v>
      </c>
      <c r="T130" s="3">
        <f>[1]节奏总纲!AF130</f>
        <v>74.956019773573217</v>
      </c>
      <c r="U130" s="3">
        <f>[1]节奏总纲!AG130</f>
        <v>79.458980800600258</v>
      </c>
      <c r="V130" s="3">
        <f>[1]节奏总纲!AH130</f>
        <v>88.51296561834485</v>
      </c>
      <c r="AN130" s="3">
        <v>127</v>
      </c>
      <c r="AO130" s="3">
        <f>[1]节奏总纲!BA130</f>
        <v>39.628525141348646</v>
      </c>
      <c r="AP130" s="3">
        <f>[1]节奏总纲!BB130</f>
        <v>41.137758985590679</v>
      </c>
      <c r="AQ130" s="3">
        <f>[1]节奏总纲!BC130</f>
        <v>43.080106253688569</v>
      </c>
      <c r="AR130" s="3">
        <f>[1]节奏总纲!BD130</f>
        <v>45.813450393445684</v>
      </c>
      <c r="AS130" s="3">
        <f>[1]节奏总纲!BE130</f>
        <v>50.500642583185162</v>
      </c>
    </row>
    <row r="131" spans="2:45" x14ac:dyDescent="0.15">
      <c r="B131" s="3">
        <f>[1]节奏总纲!N131</f>
        <v>138</v>
      </c>
      <c r="C131" s="3">
        <v>128</v>
      </c>
      <c r="D131" s="3">
        <f>[1]节奏总纲!P131</f>
        <v>7130.5502145218443</v>
      </c>
      <c r="E131" s="3">
        <f>[1]节奏总纲!Q131</f>
        <v>6036.010756592741</v>
      </c>
      <c r="F131" s="3">
        <f>[1]节奏总纲!R131</f>
        <v>4805.9908445877236</v>
      </c>
      <c r="G131" s="3">
        <f>[1]节奏总纲!S131</f>
        <v>3419.0988278632244</v>
      </c>
      <c r="H131" s="3">
        <f>[1]节奏总纲!T131</f>
        <v>1838.9689003251838</v>
      </c>
      <c r="J131" s="3">
        <v>128</v>
      </c>
      <c r="K131" s="3">
        <f>[1]节奏总纲!W131</f>
        <v>477.57858357157329</v>
      </c>
      <c r="L131" s="3">
        <f>[1]节奏总纲!X131</f>
        <v>377.65838446953512</v>
      </c>
      <c r="M131" s="3">
        <f>[1]节奏总纲!Y131</f>
        <v>297.2719702927252</v>
      </c>
      <c r="N131" s="3">
        <f>[1]节奏总纲!Z131</f>
        <v>215.69298756066883</v>
      </c>
      <c r="O131" s="3">
        <f>[1]节奏总纲!AA131</f>
        <v>119.17573372453876</v>
      </c>
      <c r="Q131" s="3">
        <v>128</v>
      </c>
      <c r="R131" s="3">
        <f>[1]节奏总纲!AD131</f>
        <v>70.108849423225877</v>
      </c>
      <c r="S131" s="3">
        <f>[1]节奏总纲!AE131</f>
        <v>72.160540850040434</v>
      </c>
      <c r="T131" s="3">
        <f>[1]节奏总纲!AF131</f>
        <v>75.067682921736733</v>
      </c>
      <c r="U131" s="3">
        <f>[1]节奏总纲!AG131</f>
        <v>79.577107263351294</v>
      </c>
      <c r="V131" s="3">
        <f>[1]节奏总纲!AH131</f>
        <v>88.6475303222837</v>
      </c>
      <c r="AN131" s="3">
        <v>128</v>
      </c>
      <c r="AO131" s="3">
        <f>[1]节奏总纲!BA131</f>
        <v>39.68255784806157</v>
      </c>
      <c r="AP131" s="3">
        <f>[1]节奏总纲!BB131</f>
        <v>41.188041754455355</v>
      </c>
      <c r="AQ131" s="3">
        <f>[1]节奏总纲!BC131</f>
        <v>43.130035198268104</v>
      </c>
      <c r="AR131" s="3">
        <f>[1]节奏总纲!BD131</f>
        <v>45.869242601500943</v>
      </c>
      <c r="AS131" s="3">
        <f>[1]节奏总纲!BE131</f>
        <v>50.554158626283517</v>
      </c>
    </row>
    <row r="132" spans="2:45" x14ac:dyDescent="0.15">
      <c r="B132" s="3">
        <f>[1]节奏总纲!N132</f>
        <v>139</v>
      </c>
      <c r="C132" s="3">
        <v>129</v>
      </c>
      <c r="D132" s="3">
        <f>[1]节奏总纲!P132</f>
        <v>7642.4062666695281</v>
      </c>
      <c r="E132" s="3">
        <f>[1]节奏总纲!Q132</f>
        <v>6469.2969047357556</v>
      </c>
      <c r="F132" s="3">
        <f>[1]节奏总纲!R132</f>
        <v>5159.388470628599</v>
      </c>
      <c r="G132" s="3">
        <f>[1]节奏总纲!S132</f>
        <v>3676.7616548947103</v>
      </c>
      <c r="H132" s="3">
        <f>[1]节奏总纲!T132</f>
        <v>1975.5620199340731</v>
      </c>
      <c r="J132" s="3">
        <v>129</v>
      </c>
      <c r="K132" s="3">
        <f>[1]节奏总纲!W132</f>
        <v>511.85605214768384</v>
      </c>
      <c r="L132" s="3">
        <f>[1]节奏总纲!X132</f>
        <v>433.28614814301454</v>
      </c>
      <c r="M132" s="3">
        <f>[1]节奏总纲!Y132</f>
        <v>353.39762604087537</v>
      </c>
      <c r="N132" s="3">
        <f>[1]节奏总纲!Z132</f>
        <v>257.6628270314859</v>
      </c>
      <c r="O132" s="3">
        <f>[1]节奏总纲!AA132</f>
        <v>136.59311960888931</v>
      </c>
      <c r="Q132" s="3">
        <v>129</v>
      </c>
      <c r="R132" s="3">
        <f>[1]节奏总纲!AD132</f>
        <v>70.217698846451768</v>
      </c>
      <c r="S132" s="3">
        <f>[1]节奏总纲!AE132</f>
        <v>72.273736648140314</v>
      </c>
      <c r="T132" s="3">
        <f>[1]节奏总纲!AF132</f>
        <v>75.177145912126889</v>
      </c>
      <c r="U132" s="3">
        <f>[1]节奏总纲!AG132</f>
        <v>79.69523372610233</v>
      </c>
      <c r="V132" s="3">
        <f>[1]节奏总纲!AH132</f>
        <v>88.782095026222549</v>
      </c>
      <c r="AN132" s="3">
        <v>129</v>
      </c>
      <c r="AO132" s="3">
        <f>[1]节奏总纲!BA132</f>
        <v>39.736590554774494</v>
      </c>
      <c r="AP132" s="3">
        <f>[1]节奏总纲!BB132</f>
        <v>41.238324523320038</v>
      </c>
      <c r="AQ132" s="3">
        <f>[1]节奏总纲!BC132</f>
        <v>43.179964142847631</v>
      </c>
      <c r="AR132" s="3">
        <f>[1]节奏总纲!BD132</f>
        <v>45.925034809556202</v>
      </c>
      <c r="AS132" s="3">
        <f>[1]节奏总纲!BE132</f>
        <v>50.607674669381879</v>
      </c>
    </row>
    <row r="133" spans="2:45" x14ac:dyDescent="0.15">
      <c r="B133" s="3">
        <f>[1]节奏总纲!N133</f>
        <v>140</v>
      </c>
      <c r="C133" s="3">
        <v>130</v>
      </c>
      <c r="D133" s="3">
        <f>[1]节奏总纲!P133</f>
        <v>8191</v>
      </c>
      <c r="E133" s="3">
        <f>[1]节奏总纲!Q133</f>
        <v>6941.8725000000004</v>
      </c>
      <c r="F133" s="3">
        <f>[1]节奏总纲!R133</f>
        <v>5542.0306</v>
      </c>
      <c r="G133" s="3">
        <f>[1]节奏总纲!S133</f>
        <v>3951.3384000000001</v>
      </c>
      <c r="H133" s="3">
        <f>[1]节奏总纲!T133</f>
        <v>2124.7454000000002</v>
      </c>
      <c r="J133" s="3">
        <v>130</v>
      </c>
      <c r="K133" s="3">
        <f>[1]节奏总纲!W133</f>
        <v>548.59373333047188</v>
      </c>
      <c r="L133" s="3">
        <f>[1]节奏总纲!X133</f>
        <v>472.57559526424484</v>
      </c>
      <c r="M133" s="3">
        <f>[1]节奏总纲!Y133</f>
        <v>382.6421293714011</v>
      </c>
      <c r="N133" s="3">
        <f>[1]节奏总纲!Z133</f>
        <v>274.57674510528977</v>
      </c>
      <c r="O133" s="3">
        <f>[1]节奏总纲!AA133</f>
        <v>149.18338006592717</v>
      </c>
      <c r="Q133" s="3">
        <v>130</v>
      </c>
      <c r="R133" s="3">
        <f>[1]节奏总纲!AD133</f>
        <v>70.326548269677644</v>
      </c>
      <c r="S133" s="3">
        <f>[1]节奏总纲!AE133</f>
        <v>72.386932446240195</v>
      </c>
      <c r="T133" s="3">
        <f>[1]节奏总纲!AF133</f>
        <v>75.286608902517045</v>
      </c>
      <c r="U133" s="3">
        <f>[1]节奏总纲!AG133</f>
        <v>79.813360188853366</v>
      </c>
      <c r="V133" s="3">
        <f>[1]节奏总纲!AH133</f>
        <v>88.916659730161399</v>
      </c>
      <c r="AN133" s="3">
        <v>130</v>
      </c>
      <c r="AO133" s="3">
        <f>[1]节奏总纲!BA133</f>
        <v>39.790623261487418</v>
      </c>
      <c r="AP133" s="3">
        <f>[1]节奏总纲!BB133</f>
        <v>41.288607292184714</v>
      </c>
      <c r="AQ133" s="3">
        <f>[1]节奏总纲!BC133</f>
        <v>43.229893087427158</v>
      </c>
      <c r="AR133" s="3">
        <f>[1]节奏总纲!BD133</f>
        <v>45.98082701761146</v>
      </c>
      <c r="AS133" s="3">
        <f>[1]节奏总纲!BE133</f>
        <v>50.661190712480241</v>
      </c>
    </row>
    <row r="134" spans="2:45" x14ac:dyDescent="0.15">
      <c r="B134" s="3">
        <f>[1]节奏总纲!N134</f>
        <v>141</v>
      </c>
      <c r="C134" s="3">
        <v>131</v>
      </c>
      <c r="D134" s="3">
        <f>[1]节奏总纲!P134</f>
        <v>8778.9682050973151</v>
      </c>
      <c r="E134" s="3">
        <f>[1]节奏总纲!Q134</f>
        <v>7443.6871411020138</v>
      </c>
      <c r="F134" s="3">
        <f>[1]节奏总纲!R134</f>
        <v>5945.117268491902</v>
      </c>
      <c r="G134" s="3">
        <f>[1]节奏总纲!S134</f>
        <v>4244.6311271645518</v>
      </c>
      <c r="H134" s="3">
        <f>[1]节奏总纲!T134</f>
        <v>2275.5085587612239</v>
      </c>
      <c r="J134" s="3">
        <v>131</v>
      </c>
      <c r="K134" s="3">
        <f>[1]节奏总纲!W134</f>
        <v>587.96820509731515</v>
      </c>
      <c r="L134" s="3">
        <f>[1]节奏总纲!X134</f>
        <v>501.81464110201341</v>
      </c>
      <c r="M134" s="3">
        <f>[1]节奏总纲!Y134</f>
        <v>403.08666849190195</v>
      </c>
      <c r="N134" s="3">
        <f>[1]节奏总纲!Z134</f>
        <v>293.29272716455171</v>
      </c>
      <c r="O134" s="3">
        <f>[1]节奏总纲!AA134</f>
        <v>150.76315876122362</v>
      </c>
      <c r="Q134" s="3">
        <v>131</v>
      </c>
      <c r="R134" s="3">
        <f>[1]节奏总纲!AD134</f>
        <v>70.435397692903535</v>
      </c>
      <c r="S134" s="3">
        <f>[1]节奏总纲!AE134</f>
        <v>72.50012824434009</v>
      </c>
      <c r="T134" s="3">
        <f>[1]节奏总纲!AF134</f>
        <v>75.396071892907202</v>
      </c>
      <c r="U134" s="3">
        <f>[1]节奏总纲!AG134</f>
        <v>79.931486651604402</v>
      </c>
      <c r="V134" s="3">
        <f>[1]节奏总纲!AH134</f>
        <v>89.048420729369383</v>
      </c>
      <c r="AN134" s="3">
        <v>131</v>
      </c>
      <c r="AO134" s="3">
        <f>[1]节奏总纲!BA134</f>
        <v>39.844655968200342</v>
      </c>
      <c r="AP134" s="3">
        <f>[1]节奏总纲!BB134</f>
        <v>41.338890061049398</v>
      </c>
      <c r="AQ134" s="3">
        <f>[1]节奏总纲!BC134</f>
        <v>43.279822032006692</v>
      </c>
      <c r="AR134" s="3">
        <f>[1]节奏总纲!BD134</f>
        <v>46.031609894814238</v>
      </c>
      <c r="AS134" s="3">
        <f>[1]节奏总纲!BE134</f>
        <v>50.714706755578604</v>
      </c>
    </row>
    <row r="135" spans="2:45" x14ac:dyDescent="0.15">
      <c r="B135" s="3">
        <f>[1]节奏总纲!N135</f>
        <v>142</v>
      </c>
      <c r="C135" s="3">
        <v>132</v>
      </c>
      <c r="D135" s="3">
        <f>[1]节奏总纲!P135</f>
        <v>9409.1369241357042</v>
      </c>
      <c r="E135" s="3">
        <f>[1]节奏总纲!Q135</f>
        <v>7983.6526801291457</v>
      </c>
      <c r="F135" s="3">
        <f>[1]节奏总纲!R135</f>
        <v>6385.9812304109018</v>
      </c>
      <c r="G135" s="3">
        <f>[1]节奏总纲!S135</f>
        <v>4544.6131343575453</v>
      </c>
      <c r="H135" s="3">
        <f>[1]节奏总纲!T135</f>
        <v>2431.3209811966663</v>
      </c>
      <c r="J135" s="3">
        <v>132</v>
      </c>
      <c r="K135" s="3">
        <f>[1]节奏总纲!W135</f>
        <v>630.1687190383891</v>
      </c>
      <c r="L135" s="3">
        <f>[1]节奏总纲!X135</f>
        <v>539.96553902713185</v>
      </c>
      <c r="M135" s="3">
        <f>[1]节奏总纲!Y135</f>
        <v>440.86396191899985</v>
      </c>
      <c r="N135" s="3">
        <f>[1]节奏总纲!Z135</f>
        <v>299.98200719299348</v>
      </c>
      <c r="O135" s="3">
        <f>[1]节奏总纲!AA135</f>
        <v>155.81242243544239</v>
      </c>
      <c r="Q135" s="3">
        <v>132</v>
      </c>
      <c r="R135" s="3">
        <f>[1]节奏总纲!AD135</f>
        <v>70.544247116129412</v>
      </c>
      <c r="S135" s="3">
        <f>[1]节奏总纲!AE135</f>
        <v>72.61332404243997</v>
      </c>
      <c r="T135" s="3">
        <f>[1]节奏总纲!AF135</f>
        <v>75.505534883297358</v>
      </c>
      <c r="U135" s="3">
        <f>[1]节奏总纲!AG135</f>
        <v>80.045750258986601</v>
      </c>
      <c r="V135" s="3">
        <f>[1]节奏总纲!AH135</f>
        <v>89.175620204122851</v>
      </c>
      <c r="AN135" s="3">
        <v>132</v>
      </c>
      <c r="AO135" s="3">
        <f>[1]节奏总纲!BA135</f>
        <v>39.898688674913267</v>
      </c>
      <c r="AP135" s="3">
        <f>[1]节奏总纲!BB135</f>
        <v>41.389172829914081</v>
      </c>
      <c r="AQ135" s="3">
        <f>[1]节奏总纲!BC135</f>
        <v>43.329750976586219</v>
      </c>
      <c r="AR135" s="3">
        <f>[1]节奏总纲!BD135</f>
        <v>46.079770001861057</v>
      </c>
      <c r="AS135" s="3">
        <f>[1]节奏总纲!BE135</f>
        <v>50.768222798676959</v>
      </c>
    </row>
    <row r="136" spans="2:45" x14ac:dyDescent="0.15">
      <c r="B136" s="3">
        <f>[1]节奏总纲!N136</f>
        <v>143</v>
      </c>
      <c r="C136" s="3">
        <v>133</v>
      </c>
      <c r="D136" s="3">
        <f>[1]节奏总纲!P136</f>
        <v>10084.535034121556</v>
      </c>
      <c r="E136" s="3">
        <f>[1]节奏总纲!Q136</f>
        <v>8562.7786974726132</v>
      </c>
      <c r="F136" s="3">
        <f>[1]节奏总纲!R136</f>
        <v>6827.2302181002942</v>
      </c>
      <c r="G136" s="3">
        <f>[1]节奏总纲!S136</f>
        <v>4847.6359909022322</v>
      </c>
      <c r="H136" s="3">
        <f>[1]节奏总纲!T136</f>
        <v>2595.759317782889</v>
      </c>
      <c r="J136" s="3">
        <v>133</v>
      </c>
      <c r="K136" s="3">
        <f>[1]节奏总纲!W136</f>
        <v>675.39810998585199</v>
      </c>
      <c r="L136" s="3">
        <f>[1]节奏总纲!X136</f>
        <v>579.12601734346754</v>
      </c>
      <c r="M136" s="3">
        <f>[1]节奏总纲!Y136</f>
        <v>441.24898768939238</v>
      </c>
      <c r="N136" s="3">
        <f>[1]节奏总纲!Z136</f>
        <v>303.02285654468687</v>
      </c>
      <c r="O136" s="3">
        <f>[1]节奏总纲!AA136</f>
        <v>164.4383365862227</v>
      </c>
      <c r="Q136" s="3">
        <v>133</v>
      </c>
      <c r="R136" s="3">
        <f>[1]节奏总纲!AD136</f>
        <v>70.653096539355303</v>
      </c>
      <c r="S136" s="3">
        <f>[1]节奏总纲!AE136</f>
        <v>72.726519840539851</v>
      </c>
      <c r="T136" s="3">
        <f>[1]节奏总纲!AF136</f>
        <v>75.614997873687514</v>
      </c>
      <c r="U136" s="3">
        <f>[1]节奏总纲!AG136</f>
        <v>80.154679447049915</v>
      </c>
      <c r="V136" s="3">
        <f>[1]节奏总纲!AH136</f>
        <v>89.302819678876304</v>
      </c>
      <c r="AN136" s="3">
        <v>133</v>
      </c>
      <c r="AO136" s="3">
        <f>[1]节奏总纲!BA136</f>
        <v>39.952721381626191</v>
      </c>
      <c r="AP136" s="3">
        <f>[1]节奏总纲!BB136</f>
        <v>41.439455598778757</v>
      </c>
      <c r="AQ136" s="3">
        <f>[1]节奏总纲!BC136</f>
        <v>43.379679921165753</v>
      </c>
      <c r="AR136" s="3">
        <f>[1]节奏总纲!BD136</f>
        <v>46.127930108907876</v>
      </c>
      <c r="AS136" s="3">
        <f>[1]节奏总纲!BE136</f>
        <v>50.821738841775321</v>
      </c>
    </row>
    <row r="137" spans="2:45" x14ac:dyDescent="0.15">
      <c r="B137" s="3">
        <f>[1]节奏总纲!N137</f>
        <v>144</v>
      </c>
      <c r="C137" s="3">
        <v>134</v>
      </c>
      <c r="D137" s="3">
        <f>[1]节奏总纲!P137</f>
        <v>10808.408805051544</v>
      </c>
      <c r="E137" s="3">
        <f>[1]节奏总纲!Q137</f>
        <v>9151.4797352371424</v>
      </c>
      <c r="F137" s="3">
        <f>[1]节奏总纲!R137</f>
        <v>7283.7866937242361</v>
      </c>
      <c r="G137" s="3">
        <f>[1]节奏总纲!S137</f>
        <v>5175.0661358586794</v>
      </c>
      <c r="H137" s="3">
        <f>[1]节奏总纲!T137</f>
        <v>2775.5993811372364</v>
      </c>
      <c r="J137" s="3">
        <v>134</v>
      </c>
      <c r="K137" s="3">
        <f>[1]节奏总纲!W137</f>
        <v>723.87377092998759</v>
      </c>
      <c r="L137" s="3">
        <f>[1]节奏总纲!X137</f>
        <v>588.70103776452925</v>
      </c>
      <c r="M137" s="3">
        <f>[1]节奏总纲!Y137</f>
        <v>456.55647562394188</v>
      </c>
      <c r="N137" s="3">
        <f>[1]节奏总纲!Z137</f>
        <v>327.43014495644729</v>
      </c>
      <c r="O137" s="3">
        <f>[1]节奏总纲!AA137</f>
        <v>179.84006335434742</v>
      </c>
      <c r="Q137" s="3">
        <v>134</v>
      </c>
      <c r="R137" s="3">
        <f>[1]节奏总纲!AD137</f>
        <v>70.76194596258118</v>
      </c>
      <c r="S137" s="3">
        <f>[1]节奏总纲!AE137</f>
        <v>72.839715638639731</v>
      </c>
      <c r="T137" s="3">
        <f>[1]节奏总纲!AF137</f>
        <v>75.72446086407767</v>
      </c>
      <c r="U137" s="3">
        <f>[1]节奏总纲!AG137</f>
        <v>80.263608635113243</v>
      </c>
      <c r="V137" s="3">
        <f>[1]节奏总纲!AH137</f>
        <v>89.430019153629758</v>
      </c>
      <c r="AN137" s="3">
        <v>134</v>
      </c>
      <c r="AO137" s="3">
        <f>[1]节奏总纲!BA137</f>
        <v>40.005827399112476</v>
      </c>
      <c r="AP137" s="3">
        <f>[1]节奏总纲!BB137</f>
        <v>41.48973836764344</v>
      </c>
      <c r="AQ137" s="3">
        <f>[1]节奏总纲!BC137</f>
        <v>43.42960886574528</v>
      </c>
      <c r="AR137" s="3">
        <f>[1]节奏总纲!BD137</f>
        <v>46.176090215954694</v>
      </c>
      <c r="AS137" s="3">
        <f>[1]节奏总纲!BE137</f>
        <v>50.875254884873684</v>
      </c>
    </row>
    <row r="138" spans="2:45" x14ac:dyDescent="0.15">
      <c r="B138" s="3">
        <f>[1]节奏总纲!N138</f>
        <v>145</v>
      </c>
      <c r="C138" s="3">
        <v>135</v>
      </c>
      <c r="D138" s="3">
        <f>[1]节奏总纲!P138</f>
        <v>11584.237502960397</v>
      </c>
      <c r="E138" s="3">
        <f>[1]节奏总纲!Q138</f>
        <v>9796.789656253608</v>
      </c>
      <c r="F138" s="3">
        <f>[1]节奏总纲!R138</f>
        <v>7796.1918394923478</v>
      </c>
      <c r="G138" s="3">
        <f>[1]节奏总纲!S138</f>
        <v>5548.8497639180305</v>
      </c>
      <c r="H138" s="3">
        <f>[1]节奏总纲!T138</f>
        <v>2979.465885761414</v>
      </c>
      <c r="J138" s="3">
        <v>135</v>
      </c>
      <c r="K138" s="3">
        <f>[1]节奏总纲!W138</f>
        <v>775.82869790885343</v>
      </c>
      <c r="L138" s="3">
        <f>[1]节奏总纲!X138</f>
        <v>645.30992101646552</v>
      </c>
      <c r="M138" s="3">
        <f>[1]节奏总纲!Y138</f>
        <v>512.40514576811165</v>
      </c>
      <c r="N138" s="3">
        <f>[1]节奏总纲!Z138</f>
        <v>373.78362805935103</v>
      </c>
      <c r="O138" s="3">
        <f>[1]节奏总纲!AA138</f>
        <v>203.86650462417765</v>
      </c>
      <c r="Q138" s="3">
        <v>135</v>
      </c>
      <c r="R138" s="3">
        <f>[1]节奏总纲!AD138</f>
        <v>70.870795385807057</v>
      </c>
      <c r="S138" s="3">
        <f>[1]节奏总纲!AE138</f>
        <v>72.952911436739612</v>
      </c>
      <c r="T138" s="3">
        <f>[1]节奏总纲!AF138</f>
        <v>75.833923854467812</v>
      </c>
      <c r="U138" s="3">
        <f>[1]节奏总纲!AG138</f>
        <v>80.372537823176572</v>
      </c>
      <c r="V138" s="3">
        <f>[1]节奏总纲!AH138</f>
        <v>89.557218628383211</v>
      </c>
      <c r="AN138" s="3">
        <v>135</v>
      </c>
      <c r="AO138" s="3">
        <f>[1]节奏总纲!BA138</f>
        <v>40.052446592012309</v>
      </c>
      <c r="AP138" s="3">
        <f>[1]节奏总纲!BB138</f>
        <v>41.540021136508116</v>
      </c>
      <c r="AQ138" s="3">
        <f>[1]节奏总纲!BC138</f>
        <v>43.479537810324814</v>
      </c>
      <c r="AR138" s="3">
        <f>[1]节奏总纲!BD138</f>
        <v>46.224250323001513</v>
      </c>
      <c r="AS138" s="3">
        <f>[1]节奏总纲!BE138</f>
        <v>50.928770927972039</v>
      </c>
    </row>
    <row r="139" spans="2:45" x14ac:dyDescent="0.15">
      <c r="B139" s="3">
        <f>[1]节奏总纲!N139</f>
        <v>146</v>
      </c>
      <c r="C139" s="3">
        <v>136</v>
      </c>
      <c r="D139" s="3">
        <f>[1]节奏总纲!P139</f>
        <v>12415.750112853173</v>
      </c>
      <c r="E139" s="3">
        <f>[1]节奏总纲!Q139</f>
        <v>10507.449320507641</v>
      </c>
      <c r="F139" s="3">
        <f>[1]节奏总纲!R139</f>
        <v>8384.3560512097483</v>
      </c>
      <c r="G139" s="3">
        <f>[1]节奏总纲!S139</f>
        <v>5967.009504237235</v>
      </c>
      <c r="H139" s="3">
        <f>[1]节奏总纲!T139</f>
        <v>3204.5051041274041</v>
      </c>
      <c r="J139" s="3">
        <v>136</v>
      </c>
      <c r="K139" s="3">
        <f>[1]节奏总纲!W139</f>
        <v>831.5126098927758</v>
      </c>
      <c r="L139" s="3">
        <f>[1]节奏总纲!X139</f>
        <v>710.65966425403349</v>
      </c>
      <c r="M139" s="3">
        <f>[1]节奏总纲!Y139</f>
        <v>588.16421171740058</v>
      </c>
      <c r="N139" s="3">
        <f>[1]节奏总纲!Z139</f>
        <v>418.1597403192045</v>
      </c>
      <c r="O139" s="3">
        <f>[1]节奏总纲!AA139</f>
        <v>225.03921836599011</v>
      </c>
      <c r="Q139" s="3">
        <v>136</v>
      </c>
      <c r="R139" s="3">
        <f>[1]节奏总纲!AD139</f>
        <v>70.979644809032948</v>
      </c>
      <c r="S139" s="3">
        <f>[1]节奏总纲!AE139</f>
        <v>73.059911975288244</v>
      </c>
      <c r="T139" s="3">
        <f>[1]节奏总纲!AF139</f>
        <v>75.943386844857969</v>
      </c>
      <c r="U139" s="3">
        <f>[1]节奏总纲!AG139</f>
        <v>80.4814670112399</v>
      </c>
      <c r="V139" s="3">
        <f>[1]节奏总纲!AH139</f>
        <v>89.684418103136665</v>
      </c>
      <c r="AN139" s="3">
        <v>136</v>
      </c>
      <c r="AO139" s="3">
        <f>[1]节奏总纲!BA139</f>
        <v>40.099065784912149</v>
      </c>
      <c r="AP139" s="3">
        <f>[1]节奏总纲!BB139</f>
        <v>41.590303905372799</v>
      </c>
      <c r="AQ139" s="3">
        <f>[1]节奏总纲!BC139</f>
        <v>43.529466754904341</v>
      </c>
      <c r="AR139" s="3">
        <f>[1]节奏总纲!BD139</f>
        <v>46.272410430048332</v>
      </c>
      <c r="AS139" s="3">
        <f>[1]节奏总纲!BE139</f>
        <v>50.982286971070401</v>
      </c>
    </row>
    <row r="140" spans="2:45" x14ac:dyDescent="0.15">
      <c r="B140" s="3">
        <f>[1]节奏总纲!N140</f>
        <v>147</v>
      </c>
      <c r="C140" s="3">
        <v>137</v>
      </c>
      <c r="D140" s="3">
        <f>[1]节奏总纲!P140</f>
        <v>13306.943261900544</v>
      </c>
      <c r="E140" s="3">
        <f>[1]节奏总纲!Q140</f>
        <v>11274.973025808331</v>
      </c>
      <c r="F140" s="3">
        <f>[1]节奏总纲!R140</f>
        <v>8995.4936450447676</v>
      </c>
      <c r="G140" s="3">
        <f>[1]节奏总纲!S140</f>
        <v>6407.293180605112</v>
      </c>
      <c r="H140" s="3">
        <f>[1]节奏总纲!T140</f>
        <v>3438.5141388751008</v>
      </c>
      <c r="J140" s="3">
        <v>137</v>
      </c>
      <c r="K140" s="3">
        <f>[1]节奏总纲!W140</f>
        <v>891.19314904737075</v>
      </c>
      <c r="L140" s="3">
        <f>[1]节奏总纲!X140</f>
        <v>767.52370530068947</v>
      </c>
      <c r="M140" s="3">
        <f>[1]节奏总纲!Y140</f>
        <v>611.13759383501929</v>
      </c>
      <c r="N140" s="3">
        <f>[1]节奏总纲!Z140</f>
        <v>440.28367636787698</v>
      </c>
      <c r="O140" s="3">
        <f>[1]节奏总纲!AA140</f>
        <v>234.00903474769666</v>
      </c>
      <c r="Q140" s="3">
        <v>137</v>
      </c>
      <c r="R140" s="3">
        <f>[1]节奏总纲!AD140</f>
        <v>71.082568038258202</v>
      </c>
      <c r="S140" s="3">
        <f>[1]节奏总纲!AE140</f>
        <v>73.162499594857536</v>
      </c>
      <c r="T140" s="3">
        <f>[1]节奏总纲!AF140</f>
        <v>76.048210495050611</v>
      </c>
      <c r="U140" s="3">
        <f>[1]节奏总纲!AG140</f>
        <v>80.590396199303228</v>
      </c>
      <c r="V140" s="3">
        <f>[1]节奏总纲!AH140</f>
        <v>89.811617577890132</v>
      </c>
      <c r="AN140" s="3">
        <v>137</v>
      </c>
      <c r="AO140" s="3">
        <f>[1]节奏总纲!BA140</f>
        <v>40.145684977811982</v>
      </c>
      <c r="AP140" s="3">
        <f>[1]节奏总纲!BB140</f>
        <v>41.640586674237483</v>
      </c>
      <c r="AQ140" s="3">
        <f>[1]节奏总纲!BC140</f>
        <v>43.579395699483875</v>
      </c>
      <c r="AR140" s="3">
        <f>[1]节奏总纲!BD140</f>
        <v>46.320570537095151</v>
      </c>
      <c r="AS140" s="3">
        <f>[1]节奏总纲!BE140</f>
        <v>51.030916192165336</v>
      </c>
    </row>
    <row r="141" spans="2:45" x14ac:dyDescent="0.15">
      <c r="B141" s="3">
        <f>[1]节奏总纲!N141</f>
        <v>148</v>
      </c>
      <c r="C141" s="3">
        <v>138</v>
      </c>
      <c r="D141" s="3">
        <f>[1]节奏总纲!P141</f>
        <v>14262.10042904369</v>
      </c>
      <c r="E141" s="3">
        <f>[1]节奏总纲!Q141</f>
        <v>12084.27769352872</v>
      </c>
      <c r="F141" s="3">
        <f>[1]节奏总纲!R141</f>
        <v>9648.3109402480568</v>
      </c>
      <c r="G141" s="3">
        <f>[1]节奏总纲!S141</f>
        <v>6871.4799867132497</v>
      </c>
      <c r="H141" s="3">
        <f>[1]节奏总纲!T141</f>
        <v>3671.064650435846</v>
      </c>
      <c r="J141" s="3">
        <v>138</v>
      </c>
      <c r="K141" s="3">
        <f>[1]节奏总纲!W141</f>
        <v>955.15716714314658</v>
      </c>
      <c r="L141" s="3">
        <f>[1]节奏总纲!X141</f>
        <v>809.30466772038926</v>
      </c>
      <c r="M141" s="3">
        <f>[1]节奏总纲!Y141</f>
        <v>652.81729520328918</v>
      </c>
      <c r="N141" s="3">
        <f>[1]节奏总纲!Z141</f>
        <v>464.18680610813772</v>
      </c>
      <c r="O141" s="3">
        <f>[1]节奏总纲!AA141</f>
        <v>232.55051156074524</v>
      </c>
      <c r="Q141" s="3">
        <v>138</v>
      </c>
      <c r="R141" s="3">
        <f>[1]节奏总纲!AD141</f>
        <v>71.184128141237707</v>
      </c>
      <c r="S141" s="3">
        <f>[1]节奏总纲!AE141</f>
        <v>73.265087214426828</v>
      </c>
      <c r="T141" s="3">
        <f>[1]节奏总纲!AF141</f>
        <v>76.148064447889894</v>
      </c>
      <c r="U141" s="3">
        <f>[1]节奏总纲!AG141</f>
        <v>80.699325387366557</v>
      </c>
      <c r="V141" s="3">
        <f>[1]节奏总纲!AH141</f>
        <v>89.938817052643586</v>
      </c>
      <c r="AN141" s="3">
        <v>138</v>
      </c>
      <c r="AO141" s="3">
        <f>[1]节奏总纲!BA141</f>
        <v>40.192304170711814</v>
      </c>
      <c r="AP141" s="3">
        <f>[1]节奏总纲!BB141</f>
        <v>41.690869443102159</v>
      </c>
      <c r="AQ141" s="3">
        <f>[1]节奏总纲!BC141</f>
        <v>43.629324644063402</v>
      </c>
      <c r="AR141" s="3">
        <f>[1]节奏总纲!BD141</f>
        <v>46.368730644141969</v>
      </c>
      <c r="AS141" s="3">
        <f>[1]节奏总纲!BE141</f>
        <v>51.077127728003028</v>
      </c>
    </row>
    <row r="142" spans="2:45" x14ac:dyDescent="0.15">
      <c r="B142" s="3">
        <f>[1]节奏总纲!N142</f>
        <v>149</v>
      </c>
      <c r="C142" s="3">
        <v>139</v>
      </c>
      <c r="D142" s="3">
        <f>[1]节奏总纲!P142</f>
        <v>15285.812533339058</v>
      </c>
      <c r="E142" s="3">
        <f>[1]节奏总纲!Q142</f>
        <v>12957.783284511519</v>
      </c>
      <c r="F142" s="3">
        <f>[1]节奏总纲!R142</f>
        <v>10342.380760057207</v>
      </c>
      <c r="G142" s="3">
        <f>[1]节奏总纲!S142</f>
        <v>7335.6614347494142</v>
      </c>
      <c r="H142" s="3">
        <f>[1]节奏总纲!T142</f>
        <v>3920.8109148014687</v>
      </c>
      <c r="J142" s="3">
        <v>139</v>
      </c>
      <c r="K142" s="3">
        <f>[1]节奏总纲!W142</f>
        <v>1023.7121042953677</v>
      </c>
      <c r="L142" s="3">
        <f>[1]节奏总纲!X142</f>
        <v>873.50559098279882</v>
      </c>
      <c r="M142" s="3">
        <f>[1]节奏总纲!Y142</f>
        <v>694.06981980915043</v>
      </c>
      <c r="N142" s="3">
        <f>[1]节奏总纲!Z142</f>
        <v>464.18144803616451</v>
      </c>
      <c r="O142" s="3">
        <f>[1]节奏总纲!AA142</f>
        <v>249.74626436562266</v>
      </c>
      <c r="Q142" s="3">
        <v>139</v>
      </c>
      <c r="R142" s="3">
        <f>[1]节奏总纲!AD142</f>
        <v>71.285688244217212</v>
      </c>
      <c r="S142" s="3">
        <f>[1]节奏总纲!AE142</f>
        <v>73.367674833996119</v>
      </c>
      <c r="T142" s="3">
        <f>[1]节奏总纲!AF142</f>
        <v>76.247918400729162</v>
      </c>
      <c r="U142" s="3">
        <f>[1]节奏总纲!AG142</f>
        <v>80.808254575429885</v>
      </c>
      <c r="V142" s="3">
        <f>[1]节奏总纲!AH142</f>
        <v>90.055148444912135</v>
      </c>
      <c r="AN142" s="3">
        <v>139</v>
      </c>
      <c r="AO142" s="3">
        <f>[1]节奏总纲!BA142</f>
        <v>40.238923363611647</v>
      </c>
      <c r="AP142" s="3">
        <f>[1]节奏总纲!BB142</f>
        <v>41.741152211966842</v>
      </c>
      <c r="AQ142" s="3">
        <f>[1]节奏总纲!BC142</f>
        <v>43.679253588642929</v>
      </c>
      <c r="AR142" s="3">
        <f>[1]节奏总纲!BD142</f>
        <v>46.416890751188788</v>
      </c>
      <c r="AS142" s="3">
        <f>[1]节奏总纲!BE142</f>
        <v>51.12333926384072</v>
      </c>
    </row>
    <row r="143" spans="2:45" x14ac:dyDescent="0.15">
      <c r="B143" s="3">
        <f>[1]节奏总纲!N143</f>
        <v>150</v>
      </c>
      <c r="C143" s="3">
        <v>140</v>
      </c>
      <c r="D143" s="3">
        <f>[1]节奏总纲!P143</f>
        <v>16383</v>
      </c>
      <c r="E143" s="3">
        <f>[1]节奏总纲!Q143</f>
        <v>13881.315900000001</v>
      </c>
      <c r="F143" s="3">
        <f>[1]节奏总纲!R143</f>
        <v>11037.2271</v>
      </c>
      <c r="G143" s="3">
        <f>[1]节奏总纲!S143</f>
        <v>7827.7974000000004</v>
      </c>
      <c r="H143" s="3">
        <f>[1]节奏总纲!T143</f>
        <v>4192.4097000000002</v>
      </c>
      <c r="J143" s="3">
        <v>140</v>
      </c>
      <c r="K143" s="3">
        <f>[1]节奏总纲!W143</f>
        <v>1097.1874666609419</v>
      </c>
      <c r="L143" s="3">
        <f>[1]节奏总纲!X143</f>
        <v>923.53261548848241</v>
      </c>
      <c r="M143" s="3">
        <f>[1]节奏总纲!Y143</f>
        <v>694.84633994279284</v>
      </c>
      <c r="N143" s="3">
        <f>[1]节奏总纲!Z143</f>
        <v>492.1359652505862</v>
      </c>
      <c r="O143" s="3">
        <f>[1]节奏总纲!AA143</f>
        <v>271.59878519853146</v>
      </c>
      <c r="Q143" s="3">
        <v>140</v>
      </c>
      <c r="R143" s="3">
        <f>[1]节奏总纲!AD143</f>
        <v>71.387248347196717</v>
      </c>
      <c r="S143" s="3">
        <f>[1]节奏总纲!AE143</f>
        <v>73.470262453565411</v>
      </c>
      <c r="T143" s="3">
        <f>[1]节奏总纲!AF143</f>
        <v>76.347772353568445</v>
      </c>
      <c r="U143" s="3">
        <f>[1]节奏总纲!AG143</f>
        <v>80.917183763493213</v>
      </c>
      <c r="V143" s="3">
        <f>[1]节奏总纲!AH143</f>
        <v>90.16140749098561</v>
      </c>
      <c r="AN143" s="3">
        <v>140</v>
      </c>
      <c r="AO143" s="3">
        <f>[1]节奏总纲!BA143</f>
        <v>40.28554255651148</v>
      </c>
      <c r="AP143" s="3">
        <f>[1]节奏总纲!BB143</f>
        <v>41.791434980831518</v>
      </c>
      <c r="AQ143" s="3">
        <f>[1]节奏总纲!BC143</f>
        <v>43.729182533222463</v>
      </c>
      <c r="AR143" s="3">
        <f>[1]节奏总纲!BD143</f>
        <v>46.465050858235607</v>
      </c>
      <c r="AS143" s="3">
        <f>[1]节奏总纲!BE143</f>
        <v>51.169550799678412</v>
      </c>
    </row>
    <row r="144" spans="2:45" x14ac:dyDescent="0.15">
      <c r="B144" s="3">
        <f>[1]节奏总纲!N144</f>
        <v>151</v>
      </c>
      <c r="C144" s="3">
        <v>141</v>
      </c>
      <c r="D144" s="3">
        <f>[1]节奏总纲!P144</f>
        <v>17558.936410194601</v>
      </c>
      <c r="E144" s="3">
        <f>[1]节奏总纲!Q144</f>
        <v>14839.057160255457</v>
      </c>
      <c r="F144" s="3">
        <f>[1]节奏总纲!R144</f>
        <v>11789.069905804656</v>
      </c>
      <c r="G144" s="3">
        <f>[1]节奏总纲!S144</f>
        <v>8380.8803485858825</v>
      </c>
      <c r="H144" s="3">
        <f>[1]节奏总纲!T144</f>
        <v>4489.820040086759</v>
      </c>
      <c r="J144" s="3">
        <v>141</v>
      </c>
      <c r="K144" s="3">
        <f>[1]节奏总纲!W144</f>
        <v>1175.9364101946012</v>
      </c>
      <c r="L144" s="3">
        <f>[1]节奏总纲!X144</f>
        <v>957.74126025545593</v>
      </c>
      <c r="M144" s="3">
        <f>[1]节奏总纲!Y144</f>
        <v>751.84280580465565</v>
      </c>
      <c r="N144" s="3">
        <f>[1]节奏总纲!Z144</f>
        <v>553.08294858588215</v>
      </c>
      <c r="O144" s="3">
        <f>[1]节奏总纲!AA144</f>
        <v>297.41034008675888</v>
      </c>
      <c r="Q144" s="3">
        <v>141</v>
      </c>
      <c r="R144" s="3">
        <f>[1]节奏总纲!AD144</f>
        <v>71.488808450176208</v>
      </c>
      <c r="S144" s="3">
        <f>[1]节奏总纲!AE144</f>
        <v>73.572850073134703</v>
      </c>
      <c r="T144" s="3">
        <f>[1]节奏总纲!AF144</f>
        <v>76.447626306407713</v>
      </c>
      <c r="U144" s="3">
        <f>[1]节奏总纲!AG144</f>
        <v>81.023848662825003</v>
      </c>
      <c r="V144" s="3">
        <f>[1]节奏总纲!AH144</f>
        <v>90.267666537059071</v>
      </c>
      <c r="AN144" s="3">
        <v>141</v>
      </c>
      <c r="AO144" s="3">
        <f>[1]节奏总纲!BA144</f>
        <v>40.332161749411313</v>
      </c>
      <c r="AP144" s="3">
        <f>[1]节奏总纲!BB144</f>
        <v>41.841717749696201</v>
      </c>
      <c r="AQ144" s="3">
        <f>[1]节奏总纲!BC144</f>
        <v>43.77911147780199</v>
      </c>
      <c r="AR144" s="3">
        <f>[1]节奏总纲!BD144</f>
        <v>46.513210965282425</v>
      </c>
      <c r="AS144" s="3">
        <f>[1]节奏总纲!BE144</f>
        <v>51.215762335516104</v>
      </c>
    </row>
    <row r="145" spans="2:45" x14ac:dyDescent="0.15">
      <c r="B145" s="3">
        <f>[1]节奏总纲!N145</f>
        <v>152</v>
      </c>
      <c r="C145" s="3">
        <v>142</v>
      </c>
      <c r="D145" s="3">
        <f>[1]节奏总纲!P145</f>
        <v>18819.273848271412</v>
      </c>
      <c r="E145" s="3">
        <f>[1]节奏总纲!Q145</f>
        <v>15904.16832917417</v>
      </c>
      <c r="F145" s="3">
        <f>[1]节奏总纲!R145</f>
        <v>12667.253227271489</v>
      </c>
      <c r="G145" s="3">
        <f>[1]节奏总纲!S145</f>
        <v>9003.140609013044</v>
      </c>
      <c r="H145" s="3">
        <f>[1]节奏总纲!T145</f>
        <v>4823.3798873119622</v>
      </c>
      <c r="J145" s="3">
        <v>142</v>
      </c>
      <c r="K145" s="3">
        <f>[1]节奏总纲!W145</f>
        <v>1260.3374380768109</v>
      </c>
      <c r="L145" s="3">
        <f>[1]节奏总纲!X145</f>
        <v>1065.1111689187128</v>
      </c>
      <c r="M145" s="3">
        <f>[1]节奏总纲!Y145</f>
        <v>878.18332146683315</v>
      </c>
      <c r="N145" s="3">
        <f>[1]节奏总纲!Z145</f>
        <v>622.26026042716148</v>
      </c>
      <c r="O145" s="3">
        <f>[1]节奏总纲!AA145</f>
        <v>333.55984722520316</v>
      </c>
      <c r="Q145" s="3">
        <v>142</v>
      </c>
      <c r="R145" s="3">
        <f>[1]节奏总纲!AD145</f>
        <v>71.590368553155713</v>
      </c>
      <c r="S145" s="3">
        <f>[1]节奏总纲!AE145</f>
        <v>73.675437692703994</v>
      </c>
      <c r="T145" s="3">
        <f>[1]节奏总纲!AF145</f>
        <v>76.547480259246996</v>
      </c>
      <c r="U145" s="3">
        <f>[1]节奏总纲!AG145</f>
        <v>81.123332456233015</v>
      </c>
      <c r="V145" s="3">
        <f>[1]节奏总纲!AH145</f>
        <v>90.373925583132547</v>
      </c>
      <c r="AN145" s="3">
        <v>142</v>
      </c>
      <c r="AO145" s="3">
        <f>[1]节奏总纲!BA145</f>
        <v>40.378780942311145</v>
      </c>
      <c r="AP145" s="3">
        <f>[1]节奏总纲!BB145</f>
        <v>41.892000518560877</v>
      </c>
      <c r="AQ145" s="3">
        <f>[1]节奏总纲!BC145</f>
        <v>43.829040422381524</v>
      </c>
      <c r="AR145" s="3">
        <f>[1]节奏总纲!BD145</f>
        <v>46.561371072329244</v>
      </c>
      <c r="AS145" s="3">
        <f>[1]节奏总纲!BE145</f>
        <v>51.261973871353796</v>
      </c>
    </row>
    <row r="146" spans="2:45" x14ac:dyDescent="0.15">
      <c r="B146" s="3">
        <f>[1]节奏总纲!N146</f>
        <v>153</v>
      </c>
      <c r="C146" s="3">
        <v>143</v>
      </c>
      <c r="D146" s="3">
        <f>[1]节奏总纲!P146</f>
        <v>20170.070068243116</v>
      </c>
      <c r="E146" s="3">
        <f>[1]节奏总纲!Q146</f>
        <v>17065.896284740498</v>
      </c>
      <c r="F146" s="3">
        <f>[1]节奏总纲!R146</f>
        <v>13594.62722599586</v>
      </c>
      <c r="G146" s="3">
        <f>[1]节奏总纲!S146</f>
        <v>9669.5315907157492</v>
      </c>
      <c r="H146" s="3">
        <f>[1]节奏总纲!T146</f>
        <v>5185.7250145453054</v>
      </c>
      <c r="J146" s="3">
        <v>143</v>
      </c>
      <c r="K146" s="3">
        <f>[1]节奏总纲!W146</f>
        <v>1350.796219971704</v>
      </c>
      <c r="L146" s="3">
        <f>[1]节奏总纲!X146</f>
        <v>1161.7279555663281</v>
      </c>
      <c r="M146" s="3">
        <f>[1]节奏总纲!Y146</f>
        <v>927.37399872437163</v>
      </c>
      <c r="N146" s="3">
        <f>[1]节奏总纲!Z146</f>
        <v>666.39098170270518</v>
      </c>
      <c r="O146" s="3">
        <f>[1]节奏总纲!AA146</f>
        <v>362.34512723334319</v>
      </c>
      <c r="Q146" s="3">
        <v>143</v>
      </c>
      <c r="R146" s="3">
        <f>[1]节奏总纲!AD146</f>
        <v>71.691928656135218</v>
      </c>
      <c r="S146" s="3">
        <f>[1]节奏总纲!AE146</f>
        <v>73.778025312273286</v>
      </c>
      <c r="T146" s="3">
        <f>[1]节奏总纲!AF146</f>
        <v>76.647334212086264</v>
      </c>
      <c r="U146" s="3">
        <f>[1]节奏总纲!AG146</f>
        <v>81.222816249641028</v>
      </c>
      <c r="V146" s="3">
        <f>[1]节奏总纲!AH146</f>
        <v>90.480184629206022</v>
      </c>
      <c r="AN146" s="3">
        <v>143</v>
      </c>
      <c r="AO146" s="3">
        <f>[1]节奏总纲!BA146</f>
        <v>40.425400135210978</v>
      </c>
      <c r="AP146" s="3">
        <f>[1]节奏总纲!BB146</f>
        <v>41.94228328742556</v>
      </c>
      <c r="AQ146" s="3">
        <f>[1]节奏总纲!BC146</f>
        <v>43.878969366961051</v>
      </c>
      <c r="AR146" s="3">
        <f>[1]节奏总纲!BD146</f>
        <v>46.609531179376063</v>
      </c>
      <c r="AS146" s="3">
        <f>[1]节奏总纲!BE146</f>
        <v>51.308185407191495</v>
      </c>
    </row>
    <row r="147" spans="2:45" x14ac:dyDescent="0.15">
      <c r="B147" s="3">
        <f>[1]节奏总纲!N147</f>
        <v>154</v>
      </c>
      <c r="C147" s="3">
        <v>144</v>
      </c>
      <c r="D147" s="3">
        <f>[1]节奏总纲!P147</f>
        <v>21617.817610103088</v>
      </c>
      <c r="E147" s="3">
        <f>[1]节奏总纲!Q147</f>
        <v>18290.835479908223</v>
      </c>
      <c r="F147" s="3">
        <f>[1]节奏总纲!R147</f>
        <v>14585.541541536553</v>
      </c>
      <c r="G147" s="3">
        <f>[1]节奏总纲!S147</f>
        <v>10380.876016371503</v>
      </c>
      <c r="H147" s="3">
        <f>[1]节奏总纲!T147</f>
        <v>5547.1319987524521</v>
      </c>
      <c r="J147" s="3">
        <v>144</v>
      </c>
      <c r="K147" s="3">
        <f>[1]节奏总纲!W147</f>
        <v>1447.7475418599715</v>
      </c>
      <c r="L147" s="3">
        <f>[1]节奏总纲!X147</f>
        <v>1224.9391951677244</v>
      </c>
      <c r="M147" s="3">
        <f>[1]节奏总纲!Y147</f>
        <v>990.91431554069277</v>
      </c>
      <c r="N147" s="3">
        <f>[1]节奏总纲!Z147</f>
        <v>711.34442565575409</v>
      </c>
      <c r="O147" s="3">
        <f>[1]节奏总纲!AA147</f>
        <v>361.40698420714671</v>
      </c>
      <c r="Q147" s="3">
        <v>144</v>
      </c>
      <c r="R147" s="3">
        <f>[1]节奏总纲!AD147</f>
        <v>71.793488759114723</v>
      </c>
      <c r="S147" s="3">
        <f>[1]节奏总纲!AE147</f>
        <v>73.880612931842577</v>
      </c>
      <c r="T147" s="3">
        <f>[1]节奏总纲!AF147</f>
        <v>76.747188164925547</v>
      </c>
      <c r="U147" s="3">
        <f>[1]节奏总纲!AG147</f>
        <v>81.322300043049054</v>
      </c>
      <c r="V147" s="3">
        <f>[1]节奏总纲!AH147</f>
        <v>90.586443675279497</v>
      </c>
      <c r="AN147" s="3">
        <v>144</v>
      </c>
      <c r="AO147" s="3">
        <f>[1]节奏总纲!BA147</f>
        <v>40.472019328110811</v>
      </c>
      <c r="AP147" s="3">
        <f>[1]节奏总纲!BB147</f>
        <v>41.992566056290244</v>
      </c>
      <c r="AQ147" s="3">
        <f>[1]节奏总纲!BC147</f>
        <v>43.928898311540586</v>
      </c>
      <c r="AR147" s="3">
        <f>[1]节奏总纲!BD147</f>
        <v>46.657691286422882</v>
      </c>
      <c r="AS147" s="3">
        <f>[1]节奏总纲!BE147</f>
        <v>51.354396943029187</v>
      </c>
    </row>
    <row r="148" spans="2:45" x14ac:dyDescent="0.15">
      <c r="B148" s="3">
        <f>[1]节奏总纲!N148</f>
        <v>155</v>
      </c>
      <c r="C148" s="3">
        <v>145</v>
      </c>
      <c r="D148" s="3">
        <f>[1]节奏总纲!P148</f>
        <v>23169.475005920798</v>
      </c>
      <c r="E148" s="3">
        <f>[1]节奏总纲!Q148</f>
        <v>19631.496172516694</v>
      </c>
      <c r="F148" s="3">
        <f>[1]节奏总纲!R148</f>
        <v>15650.9803664995</v>
      </c>
      <c r="G148" s="3">
        <f>[1]节奏总纲!S148</f>
        <v>11105.129370337838</v>
      </c>
      <c r="H148" s="3">
        <f>[1]节奏总纲!T148</f>
        <v>5926.7517065145412</v>
      </c>
      <c r="J148" s="3">
        <v>145</v>
      </c>
      <c r="K148" s="3">
        <f>[1]节奏总纲!W148</f>
        <v>1551.6573958177105</v>
      </c>
      <c r="L148" s="3">
        <f>[1]节奏总纲!X148</f>
        <v>1340.6606926084714</v>
      </c>
      <c r="M148" s="3">
        <f>[1]节奏总纲!Y148</f>
        <v>1065.4388249629465</v>
      </c>
      <c r="N148" s="3">
        <f>[1]节奏总纲!Z148</f>
        <v>724.25335396633454</v>
      </c>
      <c r="O148" s="3">
        <f>[1]节奏总纲!AA148</f>
        <v>379.61970776208909</v>
      </c>
      <c r="Q148" s="3">
        <v>145</v>
      </c>
      <c r="R148" s="3">
        <f>[1]节奏总纲!AD148</f>
        <v>71.895048862094214</v>
      </c>
      <c r="S148" s="3">
        <f>[1]节奏总纲!AE148</f>
        <v>73.983200551411869</v>
      </c>
      <c r="T148" s="3">
        <f>[1]节奏总纲!AF148</f>
        <v>76.847042117764815</v>
      </c>
      <c r="U148" s="3">
        <f>[1]节奏总纲!AG148</f>
        <v>81.421783836457067</v>
      </c>
      <c r="V148" s="3">
        <f>[1]节奏总纲!AH148</f>
        <v>90.692702721352973</v>
      </c>
      <c r="AN148" s="3">
        <v>145</v>
      </c>
      <c r="AO148" s="3">
        <f>[1]节奏总纲!BA148</f>
        <v>40.518638521010651</v>
      </c>
      <c r="AP148" s="3">
        <f>[1]节奏总纲!BB148</f>
        <v>42.036975906461073</v>
      </c>
      <c r="AQ148" s="3">
        <f>[1]节奏总纲!BC148</f>
        <v>43.978827256120113</v>
      </c>
      <c r="AR148" s="3">
        <f>[1]节奏总纲!BD148</f>
        <v>46.7058513934697</v>
      </c>
      <c r="AS148" s="3">
        <f>[1]节奏总纲!BE148</f>
        <v>51.400608478866879</v>
      </c>
    </row>
    <row r="149" spans="2:45" x14ac:dyDescent="0.15">
      <c r="B149" s="3">
        <f>[1]节奏总纲!N149</f>
        <v>156</v>
      </c>
      <c r="C149" s="3">
        <v>146</v>
      </c>
      <c r="D149" s="3">
        <f>[1]节奏总纲!P149</f>
        <v>24832.50022570635</v>
      </c>
      <c r="E149" s="3">
        <f>[1]节奏总纲!Q149</f>
        <v>21035.61094119585</v>
      </c>
      <c r="F149" s="3">
        <f>[1]节奏总纲!R149</f>
        <v>16719.722401968087</v>
      </c>
      <c r="G149" s="3">
        <f>[1]节奏总纲!S149</f>
        <v>11847.5858576845</v>
      </c>
      <c r="H149" s="3">
        <f>[1]节奏总纲!T149</f>
        <v>6324.8378074874072</v>
      </c>
      <c r="J149" s="3">
        <v>146</v>
      </c>
      <c r="K149" s="3">
        <f>[1]节奏总纲!W149</f>
        <v>1663.0252197855516</v>
      </c>
      <c r="L149" s="3">
        <f>[1]节奏总纲!X149</f>
        <v>1404.1147686791555</v>
      </c>
      <c r="M149" s="3">
        <f>[1]节奏总纲!Y149</f>
        <v>1068.7420354685873</v>
      </c>
      <c r="N149" s="3">
        <f>[1]节奏总纲!Z149</f>
        <v>742.45648734666247</v>
      </c>
      <c r="O149" s="3">
        <f>[1]节奏总纲!AA149</f>
        <v>398.08610097286601</v>
      </c>
      <c r="Q149" s="3">
        <v>146</v>
      </c>
      <c r="R149" s="3">
        <f>[1]节奏总纲!AD149</f>
        <v>71.996608965073719</v>
      </c>
      <c r="S149" s="3">
        <f>[1]节奏总纲!AE149</f>
        <v>74.078973000522922</v>
      </c>
      <c r="T149" s="3">
        <f>[1]节奏总纲!AF149</f>
        <v>76.946896070604097</v>
      </c>
      <c r="U149" s="3">
        <f>[1]节奏总纲!AG149</f>
        <v>81.521267629865079</v>
      </c>
      <c r="V149" s="3">
        <f>[1]节奏总纲!AH149</f>
        <v>90.798961767426448</v>
      </c>
      <c r="AN149" s="3">
        <v>146</v>
      </c>
      <c r="AO149" s="3">
        <f>[1]节奏总纲!BA149</f>
        <v>40.565257713910484</v>
      </c>
      <c r="AP149" s="3">
        <f>[1]节奏总纲!BB149</f>
        <v>42.080366850119908</v>
      </c>
      <c r="AQ149" s="3">
        <f>[1]节奏总纲!BC149</f>
        <v>44.024818750237806</v>
      </c>
      <c r="AR149" s="3">
        <f>[1]节奏总纲!BD149</f>
        <v>46.754011500516519</v>
      </c>
      <c r="AS149" s="3">
        <f>[1]节奏总纲!BE149</f>
        <v>51.446820014704571</v>
      </c>
    </row>
    <row r="150" spans="2:45" x14ac:dyDescent="0.15">
      <c r="B150" s="3">
        <f>[1]节奏总纲!N150</f>
        <v>157</v>
      </c>
      <c r="C150" s="3">
        <v>147</v>
      </c>
      <c r="D150" s="3">
        <f>[1]节奏总纲!P150</f>
        <v>26614.886523801088</v>
      </c>
      <c r="E150" s="3">
        <f>[1]节奏总纲!Q150</f>
        <v>22470.948692045258</v>
      </c>
      <c r="F150" s="3">
        <f>[1]节奏总纲!R150</f>
        <v>17837.296948251489</v>
      </c>
      <c r="G150" s="3">
        <f>[1]节奏总纲!S150</f>
        <v>12631.425144195997</v>
      </c>
      <c r="H150" s="3">
        <f>[1]节奏总纲!T150</f>
        <v>6754.8581997407164</v>
      </c>
      <c r="J150" s="3">
        <v>147</v>
      </c>
      <c r="K150" s="3">
        <f>[1]节奏总纲!W150</f>
        <v>1782.3862980947379</v>
      </c>
      <c r="L150" s="3">
        <f>[1]节奏总纲!X150</f>
        <v>1435.3377508494086</v>
      </c>
      <c r="M150" s="3">
        <f>[1]节奏总纲!Y150</f>
        <v>1117.574546283402</v>
      </c>
      <c r="N150" s="3">
        <f>[1]节奏总纲!Z150</f>
        <v>783.83928651149654</v>
      </c>
      <c r="O150" s="3">
        <f>[1]节奏总纲!AA150</f>
        <v>430.02039225330918</v>
      </c>
      <c r="Q150" s="3">
        <v>147</v>
      </c>
      <c r="R150" s="3">
        <f>[1]节奏总纲!AD150</f>
        <v>72.091594979242075</v>
      </c>
      <c r="S150" s="3">
        <f>[1]节奏总纲!AE150</f>
        <v>74.173410870467364</v>
      </c>
      <c r="T150" s="3">
        <f>[1]节奏总纲!AF150</f>
        <v>77.043751281705866</v>
      </c>
      <c r="U150" s="3">
        <f>[1]节奏总纲!AG150</f>
        <v>81.620751423273092</v>
      </c>
      <c r="V150" s="3">
        <f>[1]节奏总纲!AH150</f>
        <v>90.905220813499923</v>
      </c>
      <c r="AN150" s="3">
        <v>147</v>
      </c>
      <c r="AO150" s="3">
        <f>[1]节奏总纲!BA150</f>
        <v>40.611876906810316</v>
      </c>
      <c r="AP150" s="3">
        <f>[1]节奏总纲!BB150</f>
        <v>42.123757793778736</v>
      </c>
      <c r="AQ150" s="3">
        <f>[1]节奏总纲!BC150</f>
        <v>44.067911160744309</v>
      </c>
      <c r="AR150" s="3">
        <f>[1]节奏总纲!BD150</f>
        <v>46.802171607563338</v>
      </c>
      <c r="AS150" s="3">
        <f>[1]节奏总纲!BE150</f>
        <v>51.493031550542263</v>
      </c>
    </row>
    <row r="151" spans="2:45" x14ac:dyDescent="0.15">
      <c r="B151" s="3">
        <f>[1]节奏总纲!N151</f>
        <v>158</v>
      </c>
      <c r="C151" s="3">
        <v>148</v>
      </c>
      <c r="D151" s="3">
        <f>[1]节奏总纲!P151</f>
        <v>28525.200858087381</v>
      </c>
      <c r="E151" s="3">
        <f>[1]节奏总纲!Q151</f>
        <v>24083.827084483179</v>
      </c>
      <c r="F151" s="3">
        <f>[1]节奏总纲!R151</f>
        <v>19128.999695433398</v>
      </c>
      <c r="G151" s="3">
        <f>[1]节奏总纲!S151</f>
        <v>13566.58552810636</v>
      </c>
      <c r="H151" s="3">
        <f>[1]节奏总纲!T151</f>
        <v>7242.5484978683862</v>
      </c>
      <c r="J151" s="3">
        <v>148</v>
      </c>
      <c r="K151" s="3">
        <f>[1]节奏总纲!W151</f>
        <v>1910.3143342862932</v>
      </c>
      <c r="L151" s="3">
        <f>[1]节奏总纲!X151</f>
        <v>1612.8783924379204</v>
      </c>
      <c r="M151" s="3">
        <f>[1]节奏总纲!Y151</f>
        <v>1291.7027471819092</v>
      </c>
      <c r="N151" s="3">
        <f>[1]节奏总纲!Z151</f>
        <v>935.16038391036273</v>
      </c>
      <c r="O151" s="3">
        <f>[1]节奏总纲!AA151</f>
        <v>487.69029812766985</v>
      </c>
      <c r="Q151" s="3">
        <v>148</v>
      </c>
      <c r="R151" s="3">
        <f>[1]节奏总纲!AD151</f>
        <v>72.186353905945822</v>
      </c>
      <c r="S151" s="3">
        <f>[1]节奏总纲!AE151</f>
        <v>74.267848740411821</v>
      </c>
      <c r="T151" s="3">
        <f>[1]节奏总纲!AF151</f>
        <v>77.137200185007629</v>
      </c>
      <c r="U151" s="3">
        <f>[1]节奏总纲!AG151</f>
        <v>81.720235216681118</v>
      </c>
      <c r="V151" s="3">
        <f>[1]节奏总纲!AH151</f>
        <v>91.011076811620597</v>
      </c>
      <c r="AN151" s="3">
        <v>148</v>
      </c>
      <c r="AO151" s="3">
        <f>[1]节奏总纲!BA151</f>
        <v>40.658496099710149</v>
      </c>
      <c r="AP151" s="3">
        <f>[1]节奏总纲!BB151</f>
        <v>42.167148737437564</v>
      </c>
      <c r="AQ151" s="3">
        <f>[1]节奏总纲!BC151</f>
        <v>44.111003571250812</v>
      </c>
      <c r="AR151" s="3">
        <f>[1]节奏总纲!BD151</f>
        <v>46.850331714610157</v>
      </c>
      <c r="AS151" s="3">
        <f>[1]节奏总纲!BE151</f>
        <v>51.539243086379955</v>
      </c>
    </row>
    <row r="152" spans="2:45" x14ac:dyDescent="0.15">
      <c r="B152" s="3">
        <f>[1]节奏总纲!N152</f>
        <v>159</v>
      </c>
      <c r="C152" s="3">
        <v>149</v>
      </c>
      <c r="D152" s="3">
        <f>[1]节奏总纲!P152</f>
        <v>30572.62506667812</v>
      </c>
      <c r="E152" s="3">
        <f>[1]节奏总纲!Q152</f>
        <v>25818.581868809673</v>
      </c>
      <c r="F152" s="3">
        <f>[1]节奏总纲!R152</f>
        <v>20520.345944754354</v>
      </c>
      <c r="G152" s="3">
        <f>[1]节奏总纲!S152</f>
        <v>14549.512269232117</v>
      </c>
      <c r="H152" s="3">
        <f>[1]节奏总纲!T152</f>
        <v>7768.50402944291</v>
      </c>
      <c r="J152" s="3">
        <v>149</v>
      </c>
      <c r="K152" s="3">
        <f>[1]节奏总纲!W152</f>
        <v>2047.424208590739</v>
      </c>
      <c r="L152" s="3">
        <f>[1]节奏总纲!X152</f>
        <v>1734.7547843264947</v>
      </c>
      <c r="M152" s="3">
        <f>[1]节奏总纲!Y152</f>
        <v>1391.3462493209554</v>
      </c>
      <c r="N152" s="3">
        <f>[1]节奏总纲!Z152</f>
        <v>982.92674112575696</v>
      </c>
      <c r="O152" s="3">
        <f>[1]节奏总纲!AA152</f>
        <v>525.95553157452377</v>
      </c>
      <c r="Q152" s="3">
        <v>149</v>
      </c>
      <c r="R152" s="3">
        <f>[1]节奏总纲!AD152</f>
        <v>72.281112832649583</v>
      </c>
      <c r="S152" s="3">
        <f>[1]节奏总纲!AE152</f>
        <v>74.362286610356264</v>
      </c>
      <c r="T152" s="3">
        <f>[1]节奏总纲!AF152</f>
        <v>77.230649088309391</v>
      </c>
      <c r="U152" s="3">
        <f>[1]节奏总纲!AG152</f>
        <v>81.819719010089131</v>
      </c>
      <c r="V152" s="3">
        <f>[1]节奏总纲!AH152</f>
        <v>91.113605194377854</v>
      </c>
      <c r="AN152" s="3">
        <v>149</v>
      </c>
      <c r="AO152" s="3">
        <f>[1]节奏总纲!BA152</f>
        <v>40.705115292609982</v>
      </c>
      <c r="AP152" s="3">
        <f>[1]节奏总纲!BB152</f>
        <v>42.2105396810964</v>
      </c>
      <c r="AQ152" s="3">
        <f>[1]节奏总纲!BC152</f>
        <v>44.154095981757315</v>
      </c>
      <c r="AR152" s="3">
        <f>[1]节奏总纲!BD152</f>
        <v>46.898491821656968</v>
      </c>
      <c r="AS152" s="3">
        <f>[1]节奏总纲!BE152</f>
        <v>51.585454622217647</v>
      </c>
    </row>
    <row r="153" spans="2:45" x14ac:dyDescent="0.15">
      <c r="B153" s="3">
        <f>[1]节奏总纲!N153</f>
        <v>160</v>
      </c>
      <c r="C153" s="3">
        <v>150</v>
      </c>
      <c r="D153" s="3">
        <f>[1]节奏总纲!P153</f>
        <v>32767</v>
      </c>
      <c r="E153" s="3">
        <f>[1]节奏总纲!Q153</f>
        <v>27671.731500000002</v>
      </c>
      <c r="F153" s="3">
        <f>[1]节奏总纲!R153</f>
        <v>21996.487099999998</v>
      </c>
      <c r="G153" s="3">
        <f>[1]节奏总纲!S153</f>
        <v>15603.645400000001</v>
      </c>
      <c r="H153" s="3">
        <f>[1]节奏总纲!T153</f>
        <v>8355.5850000000009</v>
      </c>
      <c r="J153" s="3">
        <v>150</v>
      </c>
      <c r="K153" s="3">
        <f>[1]节奏总纲!W153</f>
        <v>2194.3749333218802</v>
      </c>
      <c r="L153" s="3">
        <f>[1]节奏总纲!X153</f>
        <v>1853.1496311903284</v>
      </c>
      <c r="M153" s="3">
        <f>[1]节奏总纲!Y153</f>
        <v>1476.1411552456448</v>
      </c>
      <c r="N153" s="3">
        <f>[1]节奏总纲!Z153</f>
        <v>1054.1331307678847</v>
      </c>
      <c r="O153" s="3">
        <f>[1]节奏总纲!AA153</f>
        <v>587.08097055709095</v>
      </c>
      <c r="Q153" s="3">
        <v>150</v>
      </c>
      <c r="R153" s="3">
        <f>[1]节奏总纲!AD153</f>
        <v>72.375871759353331</v>
      </c>
      <c r="S153" s="3">
        <f>[1]节奏总纲!AE153</f>
        <v>74.456724480300707</v>
      </c>
      <c r="T153" s="3">
        <f>[1]节奏总纲!AF153</f>
        <v>77.324097991611154</v>
      </c>
      <c r="U153" s="3">
        <f>[1]节奏总纲!AG153</f>
        <v>81.919202803497143</v>
      </c>
      <c r="V153" s="3">
        <f>[1]节奏总纲!AH153</f>
        <v>91.216133577135096</v>
      </c>
      <c r="AN153" s="3">
        <v>150</v>
      </c>
      <c r="AO153" s="3">
        <f>[1]节奏总纲!BA153</f>
        <v>40.751734485509814</v>
      </c>
      <c r="AP153" s="3">
        <f>[1]节奏总纲!BB153</f>
        <v>42.253930624755228</v>
      </c>
      <c r="AQ153" s="3">
        <f>[1]节奏总纲!BC153</f>
        <v>44.197188392263818</v>
      </c>
      <c r="AR153" s="3">
        <f>[1]节奏总纲!BD153</f>
        <v>46.946651928703787</v>
      </c>
      <c r="AS153" s="3">
        <f>[1]节奏总纲!BE153</f>
        <v>51.631666158055346</v>
      </c>
    </row>
    <row r="154" spans="2:45" x14ac:dyDescent="0.15">
      <c r="B154" s="3">
        <f>[1]节奏总纲!N154</f>
        <v>161</v>
      </c>
      <c r="C154" s="3">
        <v>151</v>
      </c>
      <c r="D154" s="3">
        <f>[1]节奏总纲!P154</f>
        <v>35118.87282038921</v>
      </c>
      <c r="E154" s="3">
        <f>[1]节奏总纲!Q154</f>
        <v>29671.935645946844</v>
      </c>
      <c r="F154" s="3">
        <f>[1]节奏总纲!R154</f>
        <v>23592.858760737468</v>
      </c>
      <c r="G154" s="3">
        <f>[1]节奏总纲!S154</f>
        <v>16804.380644556237</v>
      </c>
      <c r="H154" s="3">
        <f>[1]节奏总纲!T154</f>
        <v>9095.7880604808051</v>
      </c>
      <c r="J154" s="3">
        <v>151</v>
      </c>
      <c r="K154" s="3">
        <f>[1]节奏总纲!W154</f>
        <v>2351.8728203892097</v>
      </c>
      <c r="L154" s="3">
        <f>[1]节奏总纲!X154</f>
        <v>2000.2041459468419</v>
      </c>
      <c r="M154" s="3">
        <f>[1]节奏总纲!Y154</f>
        <v>1596.3716607374699</v>
      </c>
      <c r="N154" s="3">
        <f>[1]节奏总纲!Z154</f>
        <v>1200.7352445562356</v>
      </c>
      <c r="O154" s="3">
        <f>[1]节奏总纲!AA154</f>
        <v>740.2030604808042</v>
      </c>
      <c r="Q154" s="3">
        <v>151</v>
      </c>
      <c r="R154" s="3">
        <f>[1]节奏总纲!AD154</f>
        <v>72.470630686057078</v>
      </c>
      <c r="S154" s="3">
        <f>[1]节奏总纲!AE154</f>
        <v>74.551162350245164</v>
      </c>
      <c r="T154" s="3">
        <f>[1]节奏总纲!AF154</f>
        <v>77.417546894912917</v>
      </c>
      <c r="U154" s="3">
        <f>[1]节奏总纲!AG154</f>
        <v>82.01744549958407</v>
      </c>
      <c r="V154" s="3">
        <f>[1]节奏总纲!AH154</f>
        <v>91.318661959892353</v>
      </c>
      <c r="AN154" s="3">
        <v>151</v>
      </c>
      <c r="AO154" s="3">
        <f>[1]节奏总纲!BA154</f>
        <v>40.798353678409647</v>
      </c>
      <c r="AP154" s="3">
        <f>[1]节奏总纲!BB154</f>
        <v>42.297321568414056</v>
      </c>
      <c r="AQ154" s="3">
        <f>[1]节奏总纲!BC154</f>
        <v>44.240280802770329</v>
      </c>
      <c r="AR154" s="3">
        <f>[1]节奏总纲!BD154</f>
        <v>46.994812035750606</v>
      </c>
      <c r="AS154" s="3">
        <f>[1]节奏总纲!BE154</f>
        <v>51.677877693893038</v>
      </c>
    </row>
    <row r="155" spans="2:45" x14ac:dyDescent="0.15">
      <c r="B155" s="3">
        <f>[1]节奏总纲!N155</f>
        <v>162</v>
      </c>
      <c r="C155" s="3">
        <v>152</v>
      </c>
      <c r="D155" s="3">
        <f>[1]节奏总纲!P155</f>
        <v>37639.547696542824</v>
      </c>
      <c r="E155" s="3">
        <f>[1]节奏总纲!Q155</f>
        <v>31794.125939269725</v>
      </c>
      <c r="F155" s="3">
        <f>[1]节奏总纲!R155</f>
        <v>25425.514469014677</v>
      </c>
      <c r="G155" s="3">
        <f>[1]节奏总纲!S155</f>
        <v>18255.180632823271</v>
      </c>
      <c r="H155" s="3">
        <f>[1]节奏总纲!T155</f>
        <v>14114.830386203559</v>
      </c>
      <c r="J155" s="3">
        <v>152</v>
      </c>
      <c r="K155" s="3">
        <f>[1]节奏总纲!W155</f>
        <v>2520.6748761536146</v>
      </c>
      <c r="L155" s="3">
        <f>[1]节奏总纲!X155</f>
        <v>2122.1902933228812</v>
      </c>
      <c r="M155" s="3">
        <f>[1]节奏总纲!Y155</f>
        <v>1832.6557082772088</v>
      </c>
      <c r="N155" s="3">
        <f>[1]节奏总纲!Z155</f>
        <v>1450.7999882670338</v>
      </c>
      <c r="O155" s="3">
        <f>[1]节奏总纲!AA155</f>
        <v>5019.042325722754</v>
      </c>
      <c r="Q155" s="3">
        <v>152</v>
      </c>
      <c r="R155" s="3">
        <f>[1]节奏总纲!AD155</f>
        <v>72.565389612760825</v>
      </c>
      <c r="S155" s="3">
        <f>[1]节奏总纲!AE155</f>
        <v>74.645600220189607</v>
      </c>
      <c r="T155" s="3">
        <f>[1]节奏总纲!AF155</f>
        <v>77.51099579821468</v>
      </c>
      <c r="U155" s="3">
        <f>[1]节奏总纲!AG155</f>
        <v>82.110321933176039</v>
      </c>
      <c r="V155" s="3">
        <f>[1]节奏总纲!AH155</f>
        <v>91.421190342649595</v>
      </c>
      <c r="AN155" s="3">
        <v>152</v>
      </c>
      <c r="AO155" s="3">
        <f>[1]节奏总纲!BA155</f>
        <v>40.84497287130948</v>
      </c>
      <c r="AP155" s="3">
        <f>[1]节奏总纲!BB155</f>
        <v>42.340712512072891</v>
      </c>
      <c r="AQ155" s="3">
        <f>[1]节奏总纲!BC155</f>
        <v>44.283373213276832</v>
      </c>
      <c r="AR155" s="3">
        <f>[1]节奏总纲!BD155</f>
        <v>47.037096473408994</v>
      </c>
      <c r="AS155" s="3">
        <f>[1]节奏总纲!BE155</f>
        <v>51.72408922973073</v>
      </c>
    </row>
    <row r="156" spans="2:45" x14ac:dyDescent="0.15">
      <c r="B156" s="3">
        <f>[1]节奏总纲!N156</f>
        <v>163</v>
      </c>
      <c r="C156" s="3">
        <v>153</v>
      </c>
      <c r="D156" s="3">
        <f>[1]节奏总纲!P156</f>
        <v>40341.140136486232</v>
      </c>
      <c r="E156" s="3">
        <f>[1]节奏总纲!Q156</f>
        <v>34330.31025614978</v>
      </c>
      <c r="F156" s="3">
        <f>[1]节奏总纲!R156</f>
        <v>27552.998713220099</v>
      </c>
      <c r="G156" s="3">
        <f>[1]节奏总纲!S156</f>
        <v>24204.684081891737</v>
      </c>
      <c r="H156" s="3">
        <f>[1]节奏总纲!T156</f>
        <v>24204.684081891737</v>
      </c>
      <c r="J156" s="3">
        <v>153</v>
      </c>
      <c r="K156" s="3">
        <f>[1]节奏总纲!W156</f>
        <v>2701.592439943408</v>
      </c>
      <c r="L156" s="3">
        <f>[1]节奏总纲!X156</f>
        <v>2536.1843168800551</v>
      </c>
      <c r="M156" s="3">
        <f>[1]节奏总纲!Y156</f>
        <v>2127.4842442054214</v>
      </c>
      <c r="N156" s="3">
        <f>[1]节奏总纲!Z156</f>
        <v>5949.5034490684666</v>
      </c>
      <c r="O156" s="3">
        <f>[1]节奏总纲!AA156</f>
        <v>10089.853695688178</v>
      </c>
      <c r="Q156" s="3">
        <v>153</v>
      </c>
      <c r="R156" s="3">
        <f>[1]节奏总纲!AD156</f>
        <v>72.660148539464572</v>
      </c>
      <c r="S156" s="3">
        <f>[1]节奏总纲!AE156</f>
        <v>74.74003809013405</v>
      </c>
      <c r="T156" s="3">
        <f>[1]节奏总纲!AF156</f>
        <v>77.604444701516456</v>
      </c>
      <c r="U156" s="3">
        <f>[1]节奏总纲!AG156</f>
        <v>82.203198366767992</v>
      </c>
      <c r="V156" s="3">
        <f>[1]节奏总纲!AH156</f>
        <v>91.523718725406852</v>
      </c>
      <c r="AN156" s="3">
        <v>153</v>
      </c>
      <c r="AO156" s="3">
        <f>[1]节奏总纲!BA156</f>
        <v>40.891592064209313</v>
      </c>
      <c r="AP156" s="3">
        <f>[1]节奏总纲!BB156</f>
        <v>42.384103455731719</v>
      </c>
      <c r="AQ156" s="3">
        <f>[1]节奏总纲!BC156</f>
        <v>44.326465623783335</v>
      </c>
      <c r="AR156" s="3">
        <f>[1]节奏总纲!BD156</f>
        <v>47.078671550054786</v>
      </c>
      <c r="AS156" s="3">
        <f>[1]节奏总纲!BE156</f>
        <v>51.770300765568422</v>
      </c>
    </row>
    <row r="157" spans="2:45" x14ac:dyDescent="0.15">
      <c r="B157" s="3">
        <f>[1]节奏总纲!N157</f>
        <v>164</v>
      </c>
      <c r="C157" s="3">
        <v>154</v>
      </c>
      <c r="D157" s="3">
        <f>[1]节奏总纲!P157</f>
        <v>43236.635220206183</v>
      </c>
      <c r="E157" s="3">
        <f>[1]节奏总纲!Q157</f>
        <v>36967.323113276288</v>
      </c>
      <c r="F157" s="3">
        <f>[1]节奏总纲!R157</f>
        <v>33940.758647861854</v>
      </c>
      <c r="G157" s="3">
        <f>[1]节奏总纲!S157</f>
        <v>34156.941823962887</v>
      </c>
      <c r="H157" s="3">
        <f>[1]节奏总纲!T157</f>
        <v>34156.941823962887</v>
      </c>
      <c r="J157" s="3">
        <v>154</v>
      </c>
      <c r="K157" s="3">
        <f>[1]节奏总纲!W157</f>
        <v>2895.4950837199503</v>
      </c>
      <c r="L157" s="3">
        <f>[1]节奏总纲!X157</f>
        <v>2637.0128571265086</v>
      </c>
      <c r="M157" s="3">
        <f>[1]节奏总纲!Y157</f>
        <v>6387.7599346417555</v>
      </c>
      <c r="N157" s="3">
        <f>[1]节奏总纲!Z157</f>
        <v>9952.2577420711496</v>
      </c>
      <c r="O157" s="3">
        <f>[1]节奏总纲!AA157</f>
        <v>9952.2577420711496</v>
      </c>
      <c r="Q157" s="3">
        <v>154</v>
      </c>
      <c r="R157" s="3">
        <f>[1]节奏总纲!AD157</f>
        <v>72.754907466168333</v>
      </c>
      <c r="S157" s="3">
        <f>[1]节奏总纲!AE157</f>
        <v>74.834475960078507</v>
      </c>
      <c r="T157" s="3">
        <f>[1]节奏总纲!AF157</f>
        <v>77.697893604818219</v>
      </c>
      <c r="U157" s="3">
        <f>[1]节奏总纲!AG157</f>
        <v>82.29607480035996</v>
      </c>
      <c r="V157" s="3">
        <f>[1]节奏总纲!AH157</f>
        <v>91.626247108164094</v>
      </c>
      <c r="AN157" s="3">
        <v>154</v>
      </c>
      <c r="AO157" s="3">
        <f>[1]节奏总纲!BA157</f>
        <v>40.938211257109145</v>
      </c>
      <c r="AP157" s="3">
        <f>[1]节奏总纲!BB157</f>
        <v>42.427494399390554</v>
      </c>
      <c r="AQ157" s="3">
        <f>[1]节奏总纲!BC157</f>
        <v>44.369558034289838</v>
      </c>
      <c r="AR157" s="3">
        <f>[1]节奏总纲!BD157</f>
        <v>47.12024662670057</v>
      </c>
      <c r="AS157" s="3">
        <f>[1]节奏总纲!BE157</f>
        <v>51.816512301406114</v>
      </c>
    </row>
    <row r="158" spans="2:45" x14ac:dyDescent="0.15">
      <c r="B158" s="3">
        <f>[1]节奏总纲!N158</f>
        <v>165</v>
      </c>
      <c r="C158" s="3">
        <v>155</v>
      </c>
      <c r="D158" s="3">
        <f>[1]节奏总纲!P158</f>
        <v>46339.950011841604</v>
      </c>
      <c r="E158" s="3">
        <f>[1]节奏总纲!Q158</f>
        <v>44078.560451263736</v>
      </c>
      <c r="F158" s="3">
        <f>[1]节奏总纲!R158</f>
        <v>44402.940101346627</v>
      </c>
      <c r="G158" s="3">
        <f>[1]节奏总纲!S158</f>
        <v>44402.940101346627</v>
      </c>
      <c r="H158" s="3">
        <f>[1]节奏总纲!T158</f>
        <v>44541.959951382152</v>
      </c>
      <c r="J158" s="3">
        <v>155</v>
      </c>
      <c r="K158" s="3">
        <f>[1]节奏总纲!W158</f>
        <v>3103.314791635421</v>
      </c>
      <c r="L158" s="3">
        <f>[1]节奏总纲!X158</f>
        <v>7111.237337987448</v>
      </c>
      <c r="M158" s="3">
        <f>[1]节奏总纲!Y158</f>
        <v>10462.181453484773</v>
      </c>
      <c r="N158" s="3">
        <f>[1]节奏总纲!Z158</f>
        <v>10245.99827738374</v>
      </c>
      <c r="O158" s="3">
        <f>[1]节奏总纲!AA158</f>
        <v>10385.018127419266</v>
      </c>
      <c r="Q158" s="3">
        <v>155</v>
      </c>
      <c r="R158" s="3">
        <f>[1]节奏总纲!AD158</f>
        <v>72.849666392872081</v>
      </c>
      <c r="S158" s="3">
        <f>[1]节奏总纲!AE158</f>
        <v>74.92891383002295</v>
      </c>
      <c r="T158" s="3">
        <f>[1]节奏总纲!AF158</f>
        <v>77.791342508119982</v>
      </c>
      <c r="U158" s="3">
        <f>[1]节奏总纲!AG158</f>
        <v>82.388951233951914</v>
      </c>
      <c r="V158" s="3">
        <f>[1]节奏总纲!AH158</f>
        <v>91.72877549092135</v>
      </c>
      <c r="AN158" s="3">
        <v>155</v>
      </c>
      <c r="AO158" s="3">
        <f>[1]节奏总纲!BA158</f>
        <v>40.984830450008985</v>
      </c>
      <c r="AP158" s="3">
        <f>[1]节奏总纲!BB158</f>
        <v>42.470885343049382</v>
      </c>
      <c r="AQ158" s="3">
        <f>[1]节奏总纲!BC158</f>
        <v>44.412650444796341</v>
      </c>
      <c r="AR158" s="3">
        <f>[1]节奏总纲!BD158</f>
        <v>47.161821703346362</v>
      </c>
      <c r="AS158" s="3">
        <f>[1]节奏总纲!BE158</f>
        <v>51.862723837243806</v>
      </c>
    </row>
    <row r="159" spans="2:45" x14ac:dyDescent="0.15">
      <c r="B159" s="3">
        <f>[1]节奏总纲!N159</f>
        <v>166</v>
      </c>
      <c r="C159" s="3">
        <v>156</v>
      </c>
      <c r="D159" s="3">
        <f>[1]节奏总纲!P159</f>
        <v>49666.000451412707</v>
      </c>
      <c r="E159" s="3">
        <f>[1]节奏总纲!Q159</f>
        <v>49666.000451412707</v>
      </c>
      <c r="F159" s="3">
        <f>[1]节奏总纲!R159</f>
        <v>50162.660455926831</v>
      </c>
      <c r="G159" s="3">
        <f>[1]节奏总纲!S159</f>
        <v>50162.660455926831</v>
      </c>
      <c r="H159" s="3">
        <f>[1]节奏总纲!T159</f>
        <v>50311.658457281068</v>
      </c>
      <c r="J159" s="3">
        <v>156</v>
      </c>
      <c r="K159" s="3">
        <f>[1]节奏总纲!W159</f>
        <v>3326.0504395711032</v>
      </c>
      <c r="L159" s="3">
        <f>[1]节奏总纲!X159</f>
        <v>5587.4400001489703</v>
      </c>
      <c r="M159" s="3">
        <f>[1]节奏总纲!Y159</f>
        <v>5759.720354580204</v>
      </c>
      <c r="N159" s="3">
        <f>[1]节奏总纲!Z159</f>
        <v>5759.720354580204</v>
      </c>
      <c r="O159" s="3">
        <f>[1]节奏总纲!AA159</f>
        <v>5769.6985058989158</v>
      </c>
      <c r="Q159" s="3">
        <v>156</v>
      </c>
      <c r="R159" s="3">
        <f>[1]节奏总纲!AD159</f>
        <v>72.944425319575828</v>
      </c>
      <c r="S159" s="3">
        <f>[1]节奏总纲!AE159</f>
        <v>75.022035011469043</v>
      </c>
      <c r="T159" s="3">
        <f>[1]节奏总纲!AF159</f>
        <v>77.884791411421745</v>
      </c>
      <c r="U159" s="3">
        <f>[1]节奏总纲!AG159</f>
        <v>82.481827667543882</v>
      </c>
      <c r="V159" s="3">
        <f>[1]节奏总纲!AH159</f>
        <v>91.831303873678593</v>
      </c>
      <c r="AN159" s="3">
        <v>156</v>
      </c>
      <c r="AO159" s="3">
        <f>[1]节奏总纲!BA159</f>
        <v>41.027136894088379</v>
      </c>
      <c r="AP159" s="3">
        <f>[1]节奏总纲!BB159</f>
        <v>42.51427628670821</v>
      </c>
      <c r="AQ159" s="3">
        <f>[1]节奏总纲!BC159</f>
        <v>44.455742855302844</v>
      </c>
      <c r="AR159" s="3">
        <f>[1]节奏总纲!BD159</f>
        <v>47.203396779992147</v>
      </c>
      <c r="AS159" s="3">
        <f>[1]节奏总纲!BE159</f>
        <v>51.908935373081505</v>
      </c>
    </row>
    <row r="160" spans="2:45" x14ac:dyDescent="0.15">
      <c r="B160" s="3">
        <f>[1]节奏总纲!N160</f>
        <v>167</v>
      </c>
      <c r="C160" s="3">
        <v>157</v>
      </c>
      <c r="D160" s="3">
        <f>[1]节奏总纲!P160</f>
        <v>53230.773047602182</v>
      </c>
      <c r="E160" s="3">
        <f>[1]节奏总纲!Q160</f>
        <v>53230.773047602182</v>
      </c>
      <c r="F160" s="3">
        <f>[1]节奏总纲!R160</f>
        <v>53763.080778078205</v>
      </c>
      <c r="G160" s="3">
        <f>[1]节奏总纲!S160</f>
        <v>53763.080778078205</v>
      </c>
      <c r="H160" s="3">
        <f>[1]节奏总纲!T160</f>
        <v>53763.080778078205</v>
      </c>
      <c r="J160" s="3">
        <v>157</v>
      </c>
      <c r="K160" s="3">
        <f>[1]节奏总纲!W160</f>
        <v>3564.7725961894757</v>
      </c>
      <c r="L160" s="3">
        <f>[1]节奏总纲!X160</f>
        <v>3564.7725961894757</v>
      </c>
      <c r="M160" s="3">
        <f>[1]节奏总纲!Y160</f>
        <v>3600.4203221513744</v>
      </c>
      <c r="N160" s="3">
        <f>[1]节奏总纲!Z160</f>
        <v>3600.4203221513744</v>
      </c>
      <c r="O160" s="3">
        <f>[1]节奏总纲!AA160</f>
        <v>3451.4223207971372</v>
      </c>
      <c r="Q160" s="3">
        <v>157</v>
      </c>
      <c r="R160" s="3">
        <f>[1]节奏总纲!AD160</f>
        <v>73.036560194527354</v>
      </c>
      <c r="S160" s="3">
        <f>[1]节奏总纲!AE160</f>
        <v>75.111147990406067</v>
      </c>
      <c r="T160" s="3">
        <f>[1]节奏总纲!AF160</f>
        <v>77.978240314723507</v>
      </c>
      <c r="U160" s="3">
        <f>[1]节奏总纲!AG160</f>
        <v>82.574704101135836</v>
      </c>
      <c r="V160" s="3">
        <f>[1]节奏总纲!AH160</f>
        <v>91.933832256435849</v>
      </c>
      <c r="AN160" s="3">
        <v>157</v>
      </c>
      <c r="AO160" s="3">
        <f>[1]节奏总纲!BA160</f>
        <v>41.067363109180121</v>
      </c>
      <c r="AP160" s="3">
        <f>[1]节奏总纲!BB160</f>
        <v>42.557667230367045</v>
      </c>
      <c r="AQ160" s="3">
        <f>[1]节奏总纲!BC160</f>
        <v>44.498835265809355</v>
      </c>
      <c r="AR160" s="3">
        <f>[1]节奏总纲!BD160</f>
        <v>47.244971856637939</v>
      </c>
      <c r="AS160" s="3">
        <f>[1]节奏总纲!BE160</f>
        <v>51.955146908919197</v>
      </c>
    </row>
    <row r="161" spans="2:45" x14ac:dyDescent="0.15">
      <c r="B161" s="3">
        <f>[1]节奏总纲!N161</f>
        <v>168</v>
      </c>
      <c r="C161" s="3">
        <v>158</v>
      </c>
      <c r="D161" s="3">
        <f>[1]节奏总纲!P161</f>
        <v>57051.401716174769</v>
      </c>
      <c r="E161" s="3">
        <f>[1]节奏总纲!Q161</f>
        <v>57051.401716174769</v>
      </c>
      <c r="F161" s="3">
        <f>[1]节奏总纲!R161</f>
        <v>57621.915733336515</v>
      </c>
      <c r="G161" s="3">
        <f>[1]节奏总纲!S161</f>
        <v>57621.915733336515</v>
      </c>
      <c r="H161" s="3">
        <f>[1]节奏总纲!T161</f>
        <v>57621.915733336515</v>
      </c>
      <c r="J161" s="3">
        <v>158</v>
      </c>
      <c r="K161" s="3">
        <f>[1]节奏总纲!W161</f>
        <v>3820.6286685725863</v>
      </c>
      <c r="L161" s="3">
        <f>[1]节奏总纲!X161</f>
        <v>3820.6286685725863</v>
      </c>
      <c r="M161" s="3">
        <f>[1]节奏总纲!Y161</f>
        <v>3858.8349552583095</v>
      </c>
      <c r="N161" s="3">
        <f>[1]节奏总纲!Z161</f>
        <v>3858.8349552583095</v>
      </c>
      <c r="O161" s="3">
        <f>[1]节奏总纲!AA161</f>
        <v>3858.8349552583095</v>
      </c>
      <c r="Q161" s="3">
        <v>158</v>
      </c>
      <c r="R161" s="3">
        <f>[1]节奏总纲!AD161</f>
        <v>73.124973399384572</v>
      </c>
      <c r="S161" s="3">
        <f>[1]节奏总纲!AE161</f>
        <v>75.200260969343077</v>
      </c>
      <c r="T161" s="3">
        <f>[1]节奏总纲!AF161</f>
        <v>78.066694029528094</v>
      </c>
      <c r="U161" s="3">
        <f>[1]节奏总纲!AG161</f>
        <v>82.667580534727804</v>
      </c>
      <c r="V161" s="3">
        <f>[1]节奏总纲!AH161</f>
        <v>92.033129415212969</v>
      </c>
      <c r="AN161" s="3">
        <v>158</v>
      </c>
      <c r="AO161" s="3">
        <f>[1]节奏总纲!BA161</f>
        <v>41.107589324271871</v>
      </c>
      <c r="AP161" s="3">
        <f>[1]节奏总纲!BB161</f>
        <v>42.601058174025873</v>
      </c>
      <c r="AQ161" s="3">
        <f>[1]节奏总纲!BC161</f>
        <v>44.541927676315858</v>
      </c>
      <c r="AR161" s="3">
        <f>[1]节奏总纲!BD161</f>
        <v>47.286546933283724</v>
      </c>
      <c r="AS161" s="3">
        <f>[1]节奏总纲!BE161</f>
        <v>52.001173105835825</v>
      </c>
    </row>
    <row r="162" spans="2:45" x14ac:dyDescent="0.15">
      <c r="B162" s="3">
        <f>[1]节奏总纲!N162</f>
        <v>169</v>
      </c>
      <c r="C162" s="3">
        <v>159</v>
      </c>
      <c r="D162" s="3">
        <f>[1]节奏总纲!P162</f>
        <v>61146.25013335624</v>
      </c>
      <c r="E162" s="3">
        <f>[1]节奏总纲!Q162</f>
        <v>61146.25013335624</v>
      </c>
      <c r="F162" s="3">
        <f>[1]节奏总纲!R162</f>
        <v>61757.7126346898</v>
      </c>
      <c r="G162" s="3">
        <f>[1]节奏总纲!S162</f>
        <v>61757.7126346898</v>
      </c>
      <c r="H162" s="3">
        <f>[1]节奏总纲!T162</f>
        <v>61757.7126346898</v>
      </c>
      <c r="J162" s="3">
        <v>159</v>
      </c>
      <c r="K162" s="3">
        <f>[1]节奏总纲!W162</f>
        <v>4094.8484171814707</v>
      </c>
      <c r="L162" s="3">
        <f>[1]节奏总纲!X162</f>
        <v>4094.8484171814707</v>
      </c>
      <c r="M162" s="3">
        <f>[1]节奏总纲!Y162</f>
        <v>4135.7969013532856</v>
      </c>
      <c r="N162" s="3">
        <f>[1]节奏总纲!Z162</f>
        <v>4135.7969013532856</v>
      </c>
      <c r="O162" s="3">
        <f>[1]节奏总纲!AA162</f>
        <v>4135.7969013532856</v>
      </c>
      <c r="Q162" s="3">
        <v>159</v>
      </c>
      <c r="R162" s="3">
        <f>[1]节奏总纲!AD162</f>
        <v>73.213386604241791</v>
      </c>
      <c r="S162" s="3">
        <f>[1]节奏总纲!AE162</f>
        <v>75.289373948280101</v>
      </c>
      <c r="T162" s="3">
        <f>[1]节奏总纲!AF162</f>
        <v>78.153631564737054</v>
      </c>
      <c r="U162" s="3">
        <f>[1]节奏总纲!AG162</f>
        <v>82.760456968319758</v>
      </c>
      <c r="V162" s="3">
        <f>[1]节奏总纲!AH162</f>
        <v>92.126546512350387</v>
      </c>
      <c r="AN162" s="3">
        <v>159</v>
      </c>
      <c r="AO162" s="3">
        <f>[1]节奏总纲!BA162</f>
        <v>41.147815539363613</v>
      </c>
      <c r="AP162" s="3">
        <f>[1]节奏总纲!BB162</f>
        <v>42.644449117684701</v>
      </c>
      <c r="AQ162" s="3">
        <f>[1]节奏总纲!BC162</f>
        <v>44.585020086822361</v>
      </c>
      <c r="AR162" s="3">
        <f>[1]节奏总纲!BD162</f>
        <v>47.328122009929508</v>
      </c>
      <c r="AS162" s="3">
        <f>[1]节奏总纲!BE162</f>
        <v>52.041079787427918</v>
      </c>
    </row>
    <row r="163" spans="2:45" x14ac:dyDescent="0.15">
      <c r="B163" s="3">
        <f>[1]节奏总纲!N163</f>
        <v>170</v>
      </c>
      <c r="C163" s="3">
        <v>160</v>
      </c>
      <c r="D163" s="3">
        <f>[1]节奏总纲!P163</f>
        <v>65535</v>
      </c>
      <c r="E163" s="3">
        <f>[1]节奏总纲!Q163</f>
        <v>65535</v>
      </c>
      <c r="F163" s="3">
        <f>[1]节奏总纲!R163</f>
        <v>66190.350000000006</v>
      </c>
      <c r="G163" s="3">
        <f>[1]节奏总纲!S163</f>
        <v>66190.350000000006</v>
      </c>
      <c r="H163" s="3">
        <f>[1]节奏总纲!T163</f>
        <v>66190.350000000006</v>
      </c>
      <c r="J163" s="3">
        <v>160</v>
      </c>
      <c r="K163" s="3">
        <f>[1]节奏总纲!W163</f>
        <v>4388.7498666437605</v>
      </c>
      <c r="L163" s="3">
        <f>[1]节奏总纲!X163</f>
        <v>4388.7498666437605</v>
      </c>
      <c r="M163" s="3">
        <f>[1]节奏总纲!Y163</f>
        <v>4432.6373653102055</v>
      </c>
      <c r="N163" s="3">
        <f>[1]节奏总纲!Z163</f>
        <v>4432.6373653102055</v>
      </c>
      <c r="O163" s="3">
        <f>[1]节奏总纲!AA163</f>
        <v>4432.6373653102055</v>
      </c>
      <c r="Q163" s="3">
        <v>160</v>
      </c>
      <c r="R163" s="3">
        <f>[1]节奏总纲!AD163</f>
        <v>73.301799809099009</v>
      </c>
      <c r="S163" s="3">
        <f>[1]节奏总纲!AE163</f>
        <v>75.378486927217125</v>
      </c>
      <c r="T163" s="3">
        <f>[1]节奏总纲!AF163</f>
        <v>78.240569099946029</v>
      </c>
      <c r="U163" s="3">
        <f>[1]节奏总纲!AG163</f>
        <v>82.853333401911726</v>
      </c>
      <c r="V163" s="3">
        <f>[1]节奏总纲!AH163</f>
        <v>92.219963609487792</v>
      </c>
      <c r="AN163" s="3">
        <v>160</v>
      </c>
      <c r="AO163" s="3">
        <f>[1]节奏总纲!BA163</f>
        <v>41.188041754455355</v>
      </c>
      <c r="AP163" s="3">
        <f>[1]节奏总纲!BB163</f>
        <v>42.687840061343536</v>
      </c>
      <c r="AQ163" s="3">
        <f>[1]节奏总纲!BC163</f>
        <v>44.628112497328864</v>
      </c>
      <c r="AR163" s="3">
        <f>[1]节奏总纲!BD163</f>
        <v>47.3696970865753</v>
      </c>
      <c r="AS163" s="3">
        <f>[1]节奏总纲!BE163</f>
        <v>52.080986469020011</v>
      </c>
    </row>
    <row r="164" spans="2:45" x14ac:dyDescent="0.15">
      <c r="Q164" s="3">
        <v>161</v>
      </c>
      <c r="R164" s="3">
        <f>[1]节奏总纲!AD164</f>
        <v>73.390213013956213</v>
      </c>
      <c r="S164" s="3">
        <f>[1]节奏总纲!AE164</f>
        <v>75.467599906154135</v>
      </c>
      <c r="T164" s="3">
        <f>[1]节奏总纲!AF164</f>
        <v>78.32750663515499</v>
      </c>
      <c r="U164" s="3">
        <f>[1]节奏总纲!AG164</f>
        <v>82.94620983550368</v>
      </c>
      <c r="V164" s="3">
        <f>[1]节奏总纲!AH164</f>
        <v>92.313380706625196</v>
      </c>
      <c r="AN164" s="3">
        <v>161</v>
      </c>
      <c r="AO164" s="3">
        <f>[1]节奏总纲!BA164</f>
        <v>41.228267969547105</v>
      </c>
      <c r="AP164" s="3">
        <f>[1]节奏总纲!BB164</f>
        <v>42.731231005002364</v>
      </c>
      <c r="AQ164" s="3">
        <f>[1]节奏总纲!BC164</f>
        <v>44.671204907835367</v>
      </c>
      <c r="AR164" s="3">
        <f>[1]节奏总纲!BD164</f>
        <v>47.411272163221085</v>
      </c>
      <c r="AS164" s="3">
        <f>[1]节奏总纲!BE164</f>
        <v>52.120893150612112</v>
      </c>
    </row>
    <row r="165" spans="2:45" x14ac:dyDescent="0.15">
      <c r="Q165" s="3">
        <v>162</v>
      </c>
      <c r="R165" s="3">
        <f>[1]节奏总纲!AD165</f>
        <v>73.478626218813432</v>
      </c>
      <c r="S165" s="3">
        <f>[1]节奏总纲!AE165</f>
        <v>75.556712885091159</v>
      </c>
      <c r="T165" s="3">
        <f>[1]节奏总纲!AF165</f>
        <v>78.414444170363964</v>
      </c>
      <c r="U165" s="3">
        <f>[1]节奏总纲!AG165</f>
        <v>83.036921590135321</v>
      </c>
      <c r="V165" s="3">
        <f>[1]节奏总纲!AH165</f>
        <v>92.406797803762601</v>
      </c>
      <c r="AN165" s="3">
        <v>162</v>
      </c>
      <c r="AO165" s="3">
        <f>[1]节奏总纲!BA165</f>
        <v>41.268494184638847</v>
      </c>
      <c r="AP165" s="3">
        <f>[1]节奏总纲!BB165</f>
        <v>42.774621948661192</v>
      </c>
      <c r="AQ165" s="3">
        <f>[1]节奏总纲!BC165</f>
        <v>44.714297318341877</v>
      </c>
      <c r="AR165" s="3">
        <f>[1]节奏总纲!BD165</f>
        <v>47.452847239866877</v>
      </c>
      <c r="AS165" s="3">
        <f>[1]节奏总纲!BE165</f>
        <v>52.160799832204205</v>
      </c>
    </row>
    <row r="166" spans="2:45" x14ac:dyDescent="0.15">
      <c r="Q166" s="3">
        <v>163</v>
      </c>
      <c r="R166" s="3">
        <f>[1]节奏总纲!AD166</f>
        <v>73.56703942367065</v>
      </c>
      <c r="S166" s="3">
        <f>[1]节奏总纲!AE166</f>
        <v>75.645825864028183</v>
      </c>
      <c r="T166" s="3">
        <f>[1]节奏总纲!AF166</f>
        <v>78.501381705572925</v>
      </c>
      <c r="U166" s="3">
        <f>[1]节奏总纲!AG166</f>
        <v>83.124654333465756</v>
      </c>
      <c r="V166" s="3">
        <f>[1]节奏总纲!AH166</f>
        <v>92.500214900900005</v>
      </c>
      <c r="AN166" s="3">
        <v>163</v>
      </c>
      <c r="AO166" s="3">
        <f>[1]节奏总纲!BA166</f>
        <v>41.308720399730589</v>
      </c>
      <c r="AP166" s="3">
        <f>[1]节奏总纲!BB166</f>
        <v>42.818012892320027</v>
      </c>
      <c r="AQ166" s="3">
        <f>[1]节奏总纲!BC166</f>
        <v>44.757389728848381</v>
      </c>
      <c r="AR166" s="3">
        <f>[1]节奏总纲!BD166</f>
        <v>47.494422316512662</v>
      </c>
      <c r="AS166" s="3">
        <f>[1]节奏总纲!BE166</f>
        <v>52.200706513796298</v>
      </c>
    </row>
    <row r="167" spans="2:45" x14ac:dyDescent="0.15">
      <c r="Q167" s="3">
        <v>164</v>
      </c>
      <c r="R167" s="3">
        <f>[1]节奏总纲!AD167</f>
        <v>73.655452628527868</v>
      </c>
      <c r="S167" s="3">
        <f>[1]节奏总纲!AE167</f>
        <v>75.734938842965192</v>
      </c>
      <c r="T167" s="3">
        <f>[1]节奏总纲!AF167</f>
        <v>78.5883192407819</v>
      </c>
      <c r="U167" s="3">
        <f>[1]节奏总纲!AG167</f>
        <v>83.21238707679619</v>
      </c>
      <c r="V167" s="3">
        <f>[1]节奏总纲!AH167</f>
        <v>92.593631998037409</v>
      </c>
      <c r="AN167" s="3">
        <v>164</v>
      </c>
      <c r="AO167" s="3">
        <f>[1]节奏总纲!BA167</f>
        <v>41.348946614822331</v>
      </c>
      <c r="AP167" s="3">
        <f>[1]节奏总纲!BB167</f>
        <v>42.861403835978855</v>
      </c>
      <c r="AQ167" s="3">
        <f>[1]节奏总纲!BC167</f>
        <v>44.800482139354884</v>
      </c>
      <c r="AR167" s="3">
        <f>[1]节奏总纲!BD167</f>
        <v>47.535997393158453</v>
      </c>
      <c r="AS167" s="3">
        <f>[1]节奏总纲!BE167</f>
        <v>52.240613195388391</v>
      </c>
    </row>
    <row r="168" spans="2:45" x14ac:dyDescent="0.15">
      <c r="Q168" s="3">
        <v>165</v>
      </c>
      <c r="R168" s="3">
        <f>[1]节奏总纲!AD168</f>
        <v>73.743865833385087</v>
      </c>
      <c r="S168" s="3">
        <f>[1]节奏总纲!AE168</f>
        <v>75.824051821902216</v>
      </c>
      <c r="T168" s="3">
        <f>[1]节奏总纲!AF168</f>
        <v>78.67525677599086</v>
      </c>
      <c r="U168" s="3">
        <f>[1]节奏总纲!AG168</f>
        <v>83.300119820126625</v>
      </c>
      <c r="V168" s="3">
        <f>[1]节奏总纲!AH168</f>
        <v>92.687049095174814</v>
      </c>
      <c r="AN168" s="3">
        <v>165</v>
      </c>
      <c r="AO168" s="3">
        <f>[1]节奏总纲!BA168</f>
        <v>41.389172829914081</v>
      </c>
      <c r="AP168" s="3">
        <f>[1]节奏总纲!BB168</f>
        <v>42.904794779637683</v>
      </c>
      <c r="AQ168" s="3">
        <f>[1]节奏总纲!BC168</f>
        <v>44.843574549861387</v>
      </c>
      <c r="AR168" s="3">
        <f>[1]节奏总纲!BD168</f>
        <v>47.577572469804238</v>
      </c>
      <c r="AS168" s="3">
        <f>[1]节奏总纲!BE168</f>
        <v>52.280519876980485</v>
      </c>
    </row>
    <row r="169" spans="2:45" x14ac:dyDescent="0.15">
      <c r="Q169" s="3">
        <v>166</v>
      </c>
      <c r="R169" s="3">
        <f>[1]节奏总纲!AD169</f>
        <v>73.832279038242305</v>
      </c>
      <c r="S169" s="3">
        <f>[1]节奏总纲!AE169</f>
        <v>75.91316480083924</v>
      </c>
      <c r="T169" s="3">
        <f>[1]节奏总纲!AF169</f>
        <v>78.762194311199835</v>
      </c>
      <c r="U169" s="3">
        <f>[1]节奏总纲!AG169</f>
        <v>83.387852563457059</v>
      </c>
      <c r="V169" s="3">
        <f>[1]节奏总纲!AH169</f>
        <v>92.780466192312218</v>
      </c>
      <c r="AN169" s="3">
        <v>166</v>
      </c>
      <c r="AO169" s="3">
        <f>[1]节奏总纲!BA169</f>
        <v>41.429399045005823</v>
      </c>
      <c r="AP169" s="3">
        <f>[1]节奏总纲!BB169</f>
        <v>42.948185723296518</v>
      </c>
      <c r="AQ169" s="3">
        <f>[1]节奏总纲!BC169</f>
        <v>44.88666696036789</v>
      </c>
      <c r="AR169" s="3">
        <f>[1]节奏总纲!BD169</f>
        <v>47.619147546450023</v>
      </c>
      <c r="AS169" s="3">
        <f>[1]节奏总纲!BE169</f>
        <v>52.320426558572585</v>
      </c>
    </row>
    <row r="170" spans="2:45" x14ac:dyDescent="0.15">
      <c r="Q170" s="3">
        <v>167</v>
      </c>
      <c r="R170" s="3">
        <f>[1]节奏总纲!AD170</f>
        <v>73.920692243099523</v>
      </c>
      <c r="S170" s="3">
        <f>[1]节奏总纲!AE170</f>
        <v>76.002103770254962</v>
      </c>
      <c r="T170" s="3">
        <f>[1]节奏总纲!AF170</f>
        <v>78.849131846408795</v>
      </c>
      <c r="U170" s="3">
        <f>[1]节奏总纲!AG170</f>
        <v>83.475585306787494</v>
      </c>
      <c r="V170" s="3">
        <f>[1]节奏总纲!AH170</f>
        <v>92.873883289449623</v>
      </c>
      <c r="AN170" s="3">
        <v>167</v>
      </c>
      <c r="AO170" s="3">
        <f>[1]节奏总纲!BA170</f>
        <v>41.469625260097565</v>
      </c>
      <c r="AP170" s="3">
        <f>[1]节奏总纲!BB170</f>
        <v>42.991576666955346</v>
      </c>
      <c r="AQ170" s="3">
        <f>[1]节奏总纲!BC170</f>
        <v>44.9297593708744</v>
      </c>
      <c r="AR170" s="3">
        <f>[1]节奏总纲!BD170</f>
        <v>47.660722623095815</v>
      </c>
      <c r="AS170" s="3">
        <f>[1]节奏总纲!BE170</f>
        <v>52.360333240164678</v>
      </c>
    </row>
    <row r="171" spans="2:45" x14ac:dyDescent="0.15">
      <c r="Q171" s="3">
        <v>168</v>
      </c>
      <c r="R171" s="3">
        <f>[1]节奏总纲!AD171</f>
        <v>74.008495683346354</v>
      </c>
      <c r="S171" s="3">
        <f>[1]节奏总纲!AE171</f>
        <v>76.084409020469636</v>
      </c>
      <c r="T171" s="3">
        <f>[1]节奏总纲!AF171</f>
        <v>78.93606938161777</v>
      </c>
      <c r="U171" s="3">
        <f>[1]节奏总纲!AG171</f>
        <v>83.563318050117928</v>
      </c>
      <c r="V171" s="3">
        <f>[1]节奏总纲!AH171</f>
        <v>92.967300386587027</v>
      </c>
      <c r="AN171" s="3">
        <v>168</v>
      </c>
      <c r="AO171" s="3">
        <f>[1]节奏总纲!BA171</f>
        <v>41.509851475189308</v>
      </c>
      <c r="AP171" s="3">
        <f>[1]节奏总纲!BB171</f>
        <v>43.030177309109042</v>
      </c>
      <c r="AQ171" s="3">
        <f>[1]节奏总纲!BC171</f>
        <v>44.972851781380903</v>
      </c>
      <c r="AR171" s="3">
        <f>[1]节奏总纲!BD171</f>
        <v>47.7022976997416</v>
      </c>
      <c r="AS171" s="3">
        <f>[1]节奏总纲!BE171</f>
        <v>52.400239921756771</v>
      </c>
    </row>
    <row r="172" spans="2:45" x14ac:dyDescent="0.15">
      <c r="Q172" s="3">
        <v>169</v>
      </c>
      <c r="R172" s="3">
        <f>[1]节奏总纲!AD172</f>
        <v>74.090988120365651</v>
      </c>
      <c r="S172" s="3">
        <f>[1]节奏总纲!AE172</f>
        <v>76.166714270684309</v>
      </c>
      <c r="T172" s="3">
        <f>[1]节奏总纲!AF172</f>
        <v>79.022812309215297</v>
      </c>
      <c r="U172" s="3">
        <f>[1]节奏总纲!AG172</f>
        <v>83.651050793448363</v>
      </c>
      <c r="V172" s="3">
        <f>[1]节奏总纲!AH172</f>
        <v>93.057555567360481</v>
      </c>
      <c r="AN172" s="3">
        <v>169</v>
      </c>
      <c r="AO172" s="3">
        <f>[1]节奏总纲!BA172</f>
        <v>41.550077690281057</v>
      </c>
      <c r="AP172" s="3">
        <f>[1]节奏总纲!BB172</f>
        <v>43.067624017543686</v>
      </c>
      <c r="AQ172" s="3">
        <f>[1]节奏总纲!BC172</f>
        <v>45.013762077986961</v>
      </c>
      <c r="AR172" s="3">
        <f>[1]节奏总纲!BD172</f>
        <v>47.743872776387391</v>
      </c>
      <c r="AS172" s="3">
        <f>[1]节奏总纲!BE172</f>
        <v>52.440146603348865</v>
      </c>
    </row>
    <row r="173" spans="2:45" x14ac:dyDescent="0.15">
      <c r="Q173" s="3">
        <v>170</v>
      </c>
      <c r="R173" s="3">
        <f>[1]节奏总纲!AD173</f>
        <v>74.173480557384934</v>
      </c>
      <c r="S173" s="3">
        <f>[1]节奏总纲!AE173</f>
        <v>76.249019520898997</v>
      </c>
      <c r="T173" s="3">
        <f>[1]节奏总纲!AF173</f>
        <v>79.109014469658547</v>
      </c>
      <c r="U173" s="3">
        <f>[1]节奏总纲!AG173</f>
        <v>83.738783536778797</v>
      </c>
      <c r="V173" s="3">
        <f>[1]节奏总纲!AH173</f>
        <v>93.146107887007233</v>
      </c>
      <c r="AN173" s="3">
        <v>170</v>
      </c>
      <c r="AO173" s="3">
        <f>[1]节奏总纲!BA173</f>
        <v>41.590303905372799</v>
      </c>
      <c r="AP173" s="3">
        <f>[1]节奏总纲!BB173</f>
        <v>43.105070725978337</v>
      </c>
      <c r="AQ173" s="3">
        <f>[1]节奏总纲!BC173</f>
        <v>45.050956883357138</v>
      </c>
      <c r="AR173" s="3">
        <f>[1]节奏总纲!BD173</f>
        <v>47.785447853033176</v>
      </c>
      <c r="AS173" s="3">
        <f>[1]节奏总纲!BE173</f>
        <v>52.480053284940965</v>
      </c>
    </row>
    <row r="174" spans="2:45" x14ac:dyDescent="0.15">
      <c r="Q174" s="3">
        <v>171</v>
      </c>
      <c r="R174" s="3">
        <f>[1]节奏总纲!AD174</f>
        <v>74.255972994404218</v>
      </c>
      <c r="S174" s="3">
        <f>[1]节奏总纲!AE174</f>
        <v>76.331324771113671</v>
      </c>
      <c r="T174" s="3">
        <f>[1]节奏总纲!AF174</f>
        <v>79.195216630101797</v>
      </c>
      <c r="U174" s="3">
        <f>[1]节奏总纲!AG174</f>
        <v>83.826516280109232</v>
      </c>
      <c r="V174" s="3">
        <f>[1]节奏总纲!AH174</f>
        <v>93.23466020665397</v>
      </c>
      <c r="AN174" s="3">
        <v>171</v>
      </c>
      <c r="AO174" s="3">
        <f>[1]节奏总纲!BA174</f>
        <v>41.630530120464542</v>
      </c>
      <c r="AP174" s="3">
        <f>[1]节奏总纲!BB174</f>
        <v>43.14251743441298</v>
      </c>
      <c r="AQ174" s="3">
        <f>[1]节奏总纲!BC174</f>
        <v>45.088151688727308</v>
      </c>
      <c r="AR174" s="3">
        <f>[1]节奏总纲!BD174</f>
        <v>47.827022929678968</v>
      </c>
      <c r="AS174" s="3">
        <f>[1]节奏总纲!BE174</f>
        <v>52.519959966533058</v>
      </c>
    </row>
    <row r="175" spans="2:45" x14ac:dyDescent="0.15">
      <c r="Q175" s="3">
        <v>172</v>
      </c>
      <c r="R175" s="3">
        <f>[1]节奏总纲!AD175</f>
        <v>74.338465431423501</v>
      </c>
      <c r="S175" s="3">
        <f>[1]节奏总纲!AE175</f>
        <v>76.413630021328345</v>
      </c>
      <c r="T175" s="3">
        <f>[1]节奏总纲!AF175</f>
        <v>79.281418790545047</v>
      </c>
      <c r="U175" s="3">
        <f>[1]节奏总纲!AG175</f>
        <v>83.914249023439666</v>
      </c>
      <c r="V175" s="3">
        <f>[1]节奏总纲!AH175</f>
        <v>93.323212526300722</v>
      </c>
      <c r="AN175" s="3">
        <v>172</v>
      </c>
      <c r="AO175" s="3">
        <f>[1]节奏总纲!BA175</f>
        <v>41.670756335556291</v>
      </c>
      <c r="AP175" s="3">
        <f>[1]节奏总纲!BB175</f>
        <v>43.179964142847631</v>
      </c>
      <c r="AQ175" s="3">
        <f>[1]节奏总纲!BC175</f>
        <v>45.125346494097485</v>
      </c>
      <c r="AR175" s="3">
        <f>[1]节奏总纲!BD175</f>
        <v>47.868598006324753</v>
      </c>
      <c r="AS175" s="3">
        <f>[1]节奏总纲!BE175</f>
        <v>52.559866648125151</v>
      </c>
    </row>
    <row r="176" spans="2:45" x14ac:dyDescent="0.15">
      <c r="Q176" s="3">
        <v>173</v>
      </c>
      <c r="R176" s="3">
        <f>[1]节奏总纲!AD176</f>
        <v>74.420957868442784</v>
      </c>
      <c r="S176" s="3">
        <f>[1]节奏总纲!AE176</f>
        <v>76.495935271543019</v>
      </c>
      <c r="T176" s="3">
        <f>[1]节奏总纲!AF176</f>
        <v>79.367620950988297</v>
      </c>
      <c r="U176" s="3">
        <f>[1]节奏总纲!AG176</f>
        <v>84.00179325525086</v>
      </c>
      <c r="V176" s="3">
        <f>[1]节奏总纲!AH176</f>
        <v>93.411764845947459</v>
      </c>
      <c r="AN176" s="3">
        <v>173</v>
      </c>
      <c r="AO176" s="3">
        <f>[1]节奏总纲!BA176</f>
        <v>41.710982550648033</v>
      </c>
      <c r="AP176" s="3">
        <f>[1]节奏总纲!BB176</f>
        <v>43.217410851282274</v>
      </c>
      <c r="AQ176" s="3">
        <f>[1]节奏总纲!BC176</f>
        <v>45.162541299467655</v>
      </c>
      <c r="AR176" s="3">
        <f>[1]节奏总纲!BD176</f>
        <v>47.910173082970537</v>
      </c>
      <c r="AS176" s="3">
        <f>[1]节奏总纲!BE176</f>
        <v>52.599773329717245</v>
      </c>
    </row>
    <row r="177" spans="17:45" x14ac:dyDescent="0.15">
      <c r="Q177" s="3">
        <v>174</v>
      </c>
      <c r="R177" s="3">
        <f>[1]节奏总纲!AD177</f>
        <v>74.503450305462081</v>
      </c>
      <c r="S177" s="3">
        <f>[1]节奏总纲!AE177</f>
        <v>76.578240521757706</v>
      </c>
      <c r="T177" s="3">
        <f>[1]节奏总纲!AF177</f>
        <v>79.453823111431561</v>
      </c>
      <c r="U177" s="3">
        <f>[1]节奏总纲!AG177</f>
        <v>84.08118060043364</v>
      </c>
      <c r="V177" s="3">
        <f>[1]节奏总纲!AH177</f>
        <v>93.500317165594211</v>
      </c>
      <c r="AN177" s="3">
        <v>174</v>
      </c>
      <c r="AO177" s="3">
        <f>[1]节奏总纲!BA177</f>
        <v>41.751208765739776</v>
      </c>
      <c r="AP177" s="3">
        <f>[1]节奏总纲!BB177</f>
        <v>43.254857559716925</v>
      </c>
      <c r="AQ177" s="3">
        <f>[1]节奏总纲!BC177</f>
        <v>45.199736104837832</v>
      </c>
      <c r="AR177" s="3">
        <f>[1]节奏总纲!BD177</f>
        <v>47.951748159616329</v>
      </c>
      <c r="AS177" s="3">
        <f>[1]节奏总纲!BE177</f>
        <v>52.639680011309345</v>
      </c>
    </row>
    <row r="178" spans="17:45" x14ac:dyDescent="0.15">
      <c r="Q178" s="3">
        <v>175</v>
      </c>
      <c r="R178" s="3">
        <f>[1]节奏总纲!AD178</f>
        <v>74.585942742481365</v>
      </c>
      <c r="S178" s="3">
        <f>[1]节奏总纲!AE178</f>
        <v>76.66054577197238</v>
      </c>
      <c r="T178" s="3">
        <f>[1]节奏总纲!AF178</f>
        <v>79.540025271874811</v>
      </c>
      <c r="U178" s="3">
        <f>[1]节奏总纲!AG178</f>
        <v>84.160567945616407</v>
      </c>
      <c r="V178" s="3">
        <f>[1]节奏总纲!AH178</f>
        <v>93.588869485240949</v>
      </c>
      <c r="AN178" s="3">
        <v>175</v>
      </c>
      <c r="AO178" s="3">
        <f>[1]节奏总纲!BA178</f>
        <v>41.791434980831518</v>
      </c>
      <c r="AP178" s="3">
        <f>[1]节奏总纲!BB178</f>
        <v>43.292304268151575</v>
      </c>
      <c r="AQ178" s="3">
        <f>[1]节奏总纲!BC178</f>
        <v>45.236930910208002</v>
      </c>
      <c r="AR178" s="3">
        <f>[1]节奏总纲!BD178</f>
        <v>47.993323236262114</v>
      </c>
      <c r="AS178" s="3">
        <f>[1]节奏总纲!BE178</f>
        <v>52.679586692901438</v>
      </c>
    </row>
    <row r="179" spans="17:45" x14ac:dyDescent="0.15">
      <c r="Q179" s="3">
        <v>176</v>
      </c>
      <c r="R179" s="3">
        <f>[1]节奏总纲!AD179</f>
        <v>74.668435179500648</v>
      </c>
      <c r="S179" s="3">
        <f>[1]节奏总纲!AE179</f>
        <v>76.742851022187054</v>
      </c>
      <c r="T179" s="3">
        <f>[1]节奏总纲!AF179</f>
        <v>79.626227432318061</v>
      </c>
      <c r="U179" s="3">
        <f>[1]节奏总纲!AG179</f>
        <v>84.239955290799188</v>
      </c>
      <c r="V179" s="3">
        <f>[1]节奏总纲!AH179</f>
        <v>93.6774218048877</v>
      </c>
      <c r="AN179" s="3">
        <v>176</v>
      </c>
      <c r="AO179" s="3">
        <f>[1]节奏总纲!BA179</f>
        <v>41.831661195923267</v>
      </c>
      <c r="AP179" s="3">
        <f>[1]节奏总纲!BB179</f>
        <v>43.329750976586219</v>
      </c>
      <c r="AQ179" s="3">
        <f>[1]节奏总纲!BC179</f>
        <v>45.274125715578172</v>
      </c>
      <c r="AR179" s="3">
        <f>[1]节奏总纲!BD179</f>
        <v>48.030128751164234</v>
      </c>
      <c r="AS179" s="3">
        <f>[1]节奏总纲!BE179</f>
        <v>52.719493374493531</v>
      </c>
    </row>
    <row r="180" spans="17:45" x14ac:dyDescent="0.15">
      <c r="Q180" s="3">
        <v>177</v>
      </c>
      <c r="R180" s="3">
        <f>[1]节奏总纲!AD180</f>
        <v>74.750927616519931</v>
      </c>
      <c r="S180" s="3">
        <f>[1]节奏总纲!AE180</f>
        <v>76.825156272401728</v>
      </c>
      <c r="T180" s="3">
        <f>[1]节奏总纲!AF180</f>
        <v>79.71242959276131</v>
      </c>
      <c r="U180" s="3">
        <f>[1]节奏总纲!AG180</f>
        <v>84.319342635981968</v>
      </c>
      <c r="V180" s="3">
        <f>[1]节奏总纲!AH180</f>
        <v>93.765974124534438</v>
      </c>
      <c r="AN180" s="3">
        <v>177</v>
      </c>
      <c r="AO180" s="3">
        <f>[1]节奏总纲!BA180</f>
        <v>41.87188741101501</v>
      </c>
      <c r="AP180" s="3">
        <f>[1]节奏总纲!BB180</f>
        <v>43.367197685020869</v>
      </c>
      <c r="AQ180" s="3">
        <f>[1]节奏总纲!BC180</f>
        <v>45.31132052094835</v>
      </c>
      <c r="AR180" s="3">
        <f>[1]节奏总纲!BD180</f>
        <v>48.066021750983474</v>
      </c>
      <c r="AS180" s="3">
        <f>[1]节奏总纲!BE180</f>
        <v>52.759400056085624</v>
      </c>
    </row>
    <row r="181" spans="17:45" x14ac:dyDescent="0.15">
      <c r="Q181" s="3">
        <v>178</v>
      </c>
      <c r="R181" s="3">
        <f>[1]节奏总纲!AD181</f>
        <v>74.833420053539214</v>
      </c>
      <c r="S181" s="3">
        <f>[1]节奏总纲!AE181</f>
        <v>76.907461522616416</v>
      </c>
      <c r="T181" s="3">
        <f>[1]节奏总纲!AF181</f>
        <v>79.79863175320456</v>
      </c>
      <c r="U181" s="3">
        <f>[1]节奏总纲!AG181</f>
        <v>84.398729981164735</v>
      </c>
      <c r="V181" s="3">
        <f>[1]节奏总纲!AH181</f>
        <v>93.85452644418119</v>
      </c>
      <c r="AN181" s="3">
        <v>178</v>
      </c>
      <c r="AO181" s="3">
        <f>[1]节奏总纲!BA181</f>
        <v>41.912113626106752</v>
      </c>
      <c r="AP181" s="3">
        <f>[1]节奏总纲!BB181</f>
        <v>43.404644393455513</v>
      </c>
      <c r="AQ181" s="3">
        <f>[1]节奏总纲!BC181</f>
        <v>45.34851532631852</v>
      </c>
      <c r="AR181" s="3">
        <f>[1]节奏总纲!BD181</f>
        <v>48.101914750802706</v>
      </c>
      <c r="AS181" s="3">
        <f>[1]节奏总纲!BE181</f>
        <v>52.799306737677718</v>
      </c>
    </row>
    <row r="182" spans="17:45" x14ac:dyDescent="0.15">
      <c r="Q182" s="3">
        <v>179</v>
      </c>
      <c r="R182" s="3">
        <f>[1]节奏总纲!AD182</f>
        <v>74.915912490558512</v>
      </c>
      <c r="S182" s="3">
        <f>[1]节奏总纲!AE182</f>
        <v>76.989766772831089</v>
      </c>
      <c r="T182" s="3">
        <f>[1]节奏总纲!AF182</f>
        <v>79.88483391364781</v>
      </c>
      <c r="U182" s="3">
        <f>[1]节奏总纲!AG182</f>
        <v>84.478117326347515</v>
      </c>
      <c r="V182" s="3">
        <f>[1]节奏总纲!AH182</f>
        <v>93.943078763827941</v>
      </c>
      <c r="AN182" s="3">
        <v>179</v>
      </c>
      <c r="AO182" s="3">
        <f>[1]节奏总纲!BA182</f>
        <v>41.952339841198494</v>
      </c>
      <c r="AP182" s="3">
        <f>[1]节奏总纲!BB182</f>
        <v>43.442091101890163</v>
      </c>
      <c r="AQ182" s="3">
        <f>[1]节奏总纲!BC182</f>
        <v>45.385710131688697</v>
      </c>
      <c r="AR182" s="3">
        <f>[1]节奏总纲!BD182</f>
        <v>48.137807750621946</v>
      </c>
      <c r="AS182" s="3">
        <f>[1]节奏总纲!BE182</f>
        <v>52.839213419269818</v>
      </c>
    </row>
    <row r="183" spans="17:45" x14ac:dyDescent="0.15">
      <c r="Q183" s="3">
        <v>180</v>
      </c>
      <c r="R183" s="3">
        <f>[1]节奏总纲!AD183</f>
        <v>74.998404927577795</v>
      </c>
      <c r="S183" s="3">
        <f>[1]节奏总纲!AE183</f>
        <v>77.06778397927944</v>
      </c>
      <c r="T183" s="3">
        <f>[1]节奏总纲!AF183</f>
        <v>79.97103607409106</v>
      </c>
      <c r="U183" s="3">
        <f>[1]节奏总纲!AG183</f>
        <v>84.557504671530296</v>
      </c>
      <c r="V183" s="3">
        <f>[1]节奏总纲!AH183</f>
        <v>94.027056817114342</v>
      </c>
      <c r="AN183" s="3">
        <v>180</v>
      </c>
      <c r="AO183" s="3">
        <f>[1]节奏总纲!BA183</f>
        <v>41.992566056290244</v>
      </c>
      <c r="AP183" s="3">
        <f>[1]节奏总纲!BB183</f>
        <v>43.479537810324807</v>
      </c>
      <c r="AQ183" s="3">
        <f>[1]节奏总纲!BC183</f>
        <v>45.422904937058867</v>
      </c>
      <c r="AR183" s="3">
        <f>[1]节奏总纲!BD183</f>
        <v>48.173700750441178</v>
      </c>
      <c r="AS183" s="3">
        <f>[1]节奏总纲!BE183</f>
        <v>52.879120100861911</v>
      </c>
    </row>
    <row r="184" spans="17:45" x14ac:dyDescent="0.15">
      <c r="Q184" s="3">
        <v>181</v>
      </c>
      <c r="R184" s="3">
        <f>[1]节奏总纲!AD184</f>
        <v>75.075479910097457</v>
      </c>
      <c r="S184" s="3">
        <f>[1]节奏总纲!AE184</f>
        <v>77.145192343015793</v>
      </c>
      <c r="T184" s="3">
        <f>[1]节奏总纲!AF184</f>
        <v>80.053817475702374</v>
      </c>
      <c r="U184" s="3">
        <f>[1]节奏总纲!AG184</f>
        <v>84.636892016713063</v>
      </c>
      <c r="V184" s="3">
        <f>[1]节奏总纲!AH184</f>
        <v>94.102803318799971</v>
      </c>
      <c r="AN184" s="3">
        <v>181</v>
      </c>
      <c r="AO184" s="3">
        <f>[1]节奏总纲!BA184</f>
        <v>42.028297717729309</v>
      </c>
      <c r="AP184" s="3">
        <f>[1]节奏总纲!BB184</f>
        <v>43.516984518759458</v>
      </c>
      <c r="AQ184" s="3">
        <f>[1]节奏总纲!BC184</f>
        <v>45.460099742429037</v>
      </c>
      <c r="AR184" s="3">
        <f>[1]节奏总纲!BD184</f>
        <v>48.209593750260417</v>
      </c>
      <c r="AS184" s="3">
        <f>[1]节奏总纲!BE184</f>
        <v>52.919026782454004</v>
      </c>
    </row>
    <row r="185" spans="17:45" x14ac:dyDescent="0.15">
      <c r="Q185" s="3">
        <v>182</v>
      </c>
      <c r="R185" s="3">
        <f>[1]节奏总纲!AD185</f>
        <v>75.152448075388719</v>
      </c>
      <c r="S185" s="3">
        <f>[1]节奏总纲!AE185</f>
        <v>77.222600706752132</v>
      </c>
      <c r="T185" s="3">
        <f>[1]节奏总纲!AF185</f>
        <v>80.134867890916794</v>
      </c>
      <c r="U185" s="3">
        <f>[1]节奏总纲!AG185</f>
        <v>84.716279361895843</v>
      </c>
      <c r="V185" s="3">
        <f>[1]节奏总纲!AH185</f>
        <v>94.1785498204856</v>
      </c>
      <c r="AN185" s="3">
        <v>182</v>
      </c>
      <c r="AO185" s="3">
        <f>[1]节奏总纲!BA185</f>
        <v>42.063010472656373</v>
      </c>
      <c r="AP185" s="3">
        <f>[1]节奏总纲!BB185</f>
        <v>43.554431227194108</v>
      </c>
      <c r="AQ185" s="3">
        <f>[1]节奏总纲!BC185</f>
        <v>45.497294547799214</v>
      </c>
      <c r="AR185" s="3">
        <f>[1]节奏总纲!BD185</f>
        <v>48.24548675007965</v>
      </c>
      <c r="AS185" s="3">
        <f>[1]节奏总纲!BE185</f>
        <v>52.958933464046098</v>
      </c>
    </row>
    <row r="186" spans="17:45" x14ac:dyDescent="0.15">
      <c r="Q186" s="3">
        <v>183</v>
      </c>
      <c r="R186" s="3">
        <f>[1]节奏总纲!AD186</f>
        <v>75.229416240679981</v>
      </c>
      <c r="S186" s="3">
        <f>[1]节奏总纲!AE186</f>
        <v>77.300009070488485</v>
      </c>
      <c r="T186" s="3">
        <f>[1]节奏总纲!AF186</f>
        <v>80.215918306131215</v>
      </c>
      <c r="U186" s="3">
        <f>[1]节奏总纲!AG186</f>
        <v>84.795666707078624</v>
      </c>
      <c r="V186" s="3">
        <f>[1]节奏总纲!AH186</f>
        <v>94.254296322171228</v>
      </c>
      <c r="AN186" s="3">
        <v>183</v>
      </c>
      <c r="AO186" s="3">
        <f>[1]节奏总纲!BA186</f>
        <v>42.097723227583437</v>
      </c>
      <c r="AP186" s="3">
        <f>[1]节奏总纲!BB186</f>
        <v>43.591877935628752</v>
      </c>
      <c r="AQ186" s="3">
        <f>[1]节奏总纲!BC186</f>
        <v>45.534489353169384</v>
      </c>
      <c r="AR186" s="3">
        <f>[1]节奏总纲!BD186</f>
        <v>48.281379749898889</v>
      </c>
      <c r="AS186" s="3">
        <f>[1]节奏总纲!BE186</f>
        <v>52.998840145638198</v>
      </c>
    </row>
    <row r="187" spans="17:45" x14ac:dyDescent="0.15">
      <c r="Q187" s="3">
        <v>184</v>
      </c>
      <c r="R187" s="3">
        <f>[1]节奏总纲!AD187</f>
        <v>75.306384405971258</v>
      </c>
      <c r="S187" s="3">
        <f>[1]节奏总纲!AE187</f>
        <v>77.377417434224824</v>
      </c>
      <c r="T187" s="3">
        <f>[1]节奏总纲!AF187</f>
        <v>80.296968721345635</v>
      </c>
      <c r="U187" s="3">
        <f>[1]节奏总纲!AG187</f>
        <v>84.87505405226139</v>
      </c>
      <c r="V187" s="3">
        <f>[1]节奏总纲!AH187</f>
        <v>94.330042823856857</v>
      </c>
      <c r="AN187" s="3">
        <v>184</v>
      </c>
      <c r="AO187" s="3">
        <f>[1]节奏总纲!BA187</f>
        <v>42.132435982510501</v>
      </c>
      <c r="AP187" s="3">
        <f>[1]节奏总纲!BB187</f>
        <v>43.629324644063402</v>
      </c>
      <c r="AQ187" s="3">
        <f>[1]节奏总纲!BC187</f>
        <v>45.571684158539561</v>
      </c>
      <c r="AR187" s="3">
        <f>[1]节奏总纲!BD187</f>
        <v>48.317272749718121</v>
      </c>
      <c r="AS187" s="3">
        <f>[1]节奏总纲!BE187</f>
        <v>53.033462597729766</v>
      </c>
    </row>
    <row r="188" spans="17:45" x14ac:dyDescent="0.15">
      <c r="Q188" s="3">
        <v>185</v>
      </c>
      <c r="R188" s="3">
        <f>[1]节奏总纲!AD188</f>
        <v>75.38335257126252</v>
      </c>
      <c r="S188" s="3">
        <f>[1]节奏总纲!AE188</f>
        <v>77.454825797961163</v>
      </c>
      <c r="T188" s="3">
        <f>[1]节奏总纲!AF188</f>
        <v>80.378019136560056</v>
      </c>
      <c r="U188" s="3">
        <f>[1]节奏总纲!AG188</f>
        <v>84.954441397444171</v>
      </c>
      <c r="V188" s="3">
        <f>[1]节奏总纲!AH188</f>
        <v>94.405789325542486</v>
      </c>
      <c r="AN188" s="3">
        <v>185</v>
      </c>
      <c r="AO188" s="3">
        <f>[1]节奏总纲!BA188</f>
        <v>42.167148737437564</v>
      </c>
      <c r="AP188" s="3">
        <f>[1]节奏总纲!BB188</f>
        <v>43.666771352498046</v>
      </c>
      <c r="AQ188" s="3">
        <f>[1]节奏总纲!BC188</f>
        <v>45.608878963909731</v>
      </c>
      <c r="AR188" s="3">
        <f>[1]节奏总纲!BD188</f>
        <v>48.353165749537354</v>
      </c>
      <c r="AS188" s="3">
        <f>[1]节奏总纲!BE188</f>
        <v>53.067926870763252</v>
      </c>
    </row>
    <row r="189" spans="17:45" x14ac:dyDescent="0.15">
      <c r="Q189" s="3">
        <v>186</v>
      </c>
      <c r="R189" s="3">
        <f>[1]节奏总纲!AD189</f>
        <v>75.460320736553783</v>
      </c>
      <c r="S189" s="3">
        <f>[1]节奏总纲!AE189</f>
        <v>77.532234161697517</v>
      </c>
      <c r="T189" s="3">
        <f>[1]节奏总纲!AF189</f>
        <v>80.459069551774476</v>
      </c>
      <c r="U189" s="3">
        <f>[1]节奏总纲!AG189</f>
        <v>85.030832425973387</v>
      </c>
      <c r="V189" s="3">
        <f>[1]节奏总纲!AH189</f>
        <v>94.4815358272281</v>
      </c>
      <c r="AN189" s="3">
        <v>186</v>
      </c>
      <c r="AO189" s="3">
        <f>[1]节奏总纲!BA189</f>
        <v>42.201861492364635</v>
      </c>
      <c r="AP189" s="3">
        <f>[1]节奏总纲!BB189</f>
        <v>43.704218060932696</v>
      </c>
      <c r="AQ189" s="3">
        <f>[1]节奏总纲!BC189</f>
        <v>45.646073769279901</v>
      </c>
      <c r="AR189" s="3">
        <f>[1]节奏总纲!BD189</f>
        <v>48.389058749356593</v>
      </c>
      <c r="AS189" s="3">
        <f>[1]节奏总纲!BE189</f>
        <v>53.102391143796744</v>
      </c>
    </row>
    <row r="190" spans="17:45" x14ac:dyDescent="0.15">
      <c r="Q190" s="3">
        <v>187</v>
      </c>
      <c r="R190" s="3">
        <f>[1]节奏总纲!AD190</f>
        <v>75.537288901845045</v>
      </c>
      <c r="S190" s="3">
        <f>[1]节奏总纲!AE190</f>
        <v>77.609642525433856</v>
      </c>
      <c r="T190" s="3">
        <f>[1]节奏总纲!AF190</f>
        <v>80.540119966988897</v>
      </c>
      <c r="U190" s="3">
        <f>[1]节奏总纲!AG190</f>
        <v>85.103188187775231</v>
      </c>
      <c r="V190" s="3">
        <f>[1]节奏总纲!AH190</f>
        <v>94.557282328913729</v>
      </c>
      <c r="AN190" s="3">
        <v>187</v>
      </c>
      <c r="AO190" s="3">
        <f>[1]节奏总纲!BA190</f>
        <v>42.236574247291699</v>
      </c>
      <c r="AP190" s="3">
        <f>[1]节奏总纲!BB190</f>
        <v>43.741664769367347</v>
      </c>
      <c r="AQ190" s="3">
        <f>[1]节奏总纲!BC190</f>
        <v>45.683268574650079</v>
      </c>
      <c r="AR190" s="3">
        <f>[1]节奏总纲!BD190</f>
        <v>48.424951749175825</v>
      </c>
      <c r="AS190" s="3">
        <f>[1]节奏总纲!BE190</f>
        <v>53.13685541683023</v>
      </c>
    </row>
    <row r="191" spans="17:45" x14ac:dyDescent="0.15">
      <c r="Q191" s="3">
        <v>188</v>
      </c>
      <c r="R191" s="3">
        <f>[1]节奏总纲!AD191</f>
        <v>75.614257067136322</v>
      </c>
      <c r="S191" s="3">
        <f>[1]节奏总纲!AE191</f>
        <v>77.687050889170209</v>
      </c>
      <c r="T191" s="3">
        <f>[1]节奏总纲!AF191</f>
        <v>80.621170382203317</v>
      </c>
      <c r="U191" s="3">
        <f>[1]节奏总纲!AG191</f>
        <v>85.175543949577076</v>
      </c>
      <c r="V191" s="3">
        <f>[1]节奏总纲!AH191</f>
        <v>94.633028830599358</v>
      </c>
      <c r="AN191" s="3">
        <v>188</v>
      </c>
      <c r="AO191" s="3">
        <f>[1]节奏总纲!BA191</f>
        <v>42.271287002218763</v>
      </c>
      <c r="AP191" s="3">
        <f>[1]节奏总纲!BB191</f>
        <v>43.77911147780199</v>
      </c>
      <c r="AQ191" s="3">
        <f>[1]节奏总纲!BC191</f>
        <v>45.720463380020249</v>
      </c>
      <c r="AR191" s="3">
        <f>[1]节奏总纲!BD191</f>
        <v>48.460844748995065</v>
      </c>
      <c r="AS191" s="3">
        <f>[1]节奏总纲!BE191</f>
        <v>53.171319689863722</v>
      </c>
    </row>
    <row r="192" spans="17:45" x14ac:dyDescent="0.15">
      <c r="Q192" s="3">
        <v>189</v>
      </c>
      <c r="R192" s="3">
        <f>[1]节奏总纲!AD192</f>
        <v>75.691225232427584</v>
      </c>
      <c r="S192" s="3">
        <f>[1]节奏总纲!AE192</f>
        <v>77.764459252906548</v>
      </c>
      <c r="T192" s="3">
        <f>[1]节奏总纲!AF192</f>
        <v>80.702220797417738</v>
      </c>
      <c r="U192" s="3">
        <f>[1]节奏总纲!AG192</f>
        <v>85.247899711378935</v>
      </c>
      <c r="V192" s="3">
        <f>[1]节奏总纲!AH192</f>
        <v>94.708775332284986</v>
      </c>
      <c r="AN192" s="3">
        <v>189</v>
      </c>
      <c r="AO192" s="3">
        <f>[1]节奏总纲!BA192</f>
        <v>42.305999757145827</v>
      </c>
      <c r="AP192" s="3">
        <f>[1]节奏总纲!BB192</f>
        <v>43.816558186236641</v>
      </c>
      <c r="AQ192" s="3">
        <f>[1]节奏总纲!BC192</f>
        <v>45.757658185390426</v>
      </c>
      <c r="AR192" s="3">
        <f>[1]节奏总纲!BD192</f>
        <v>48.496737748814297</v>
      </c>
      <c r="AS192" s="3">
        <f>[1]节奏总纲!BE192</f>
        <v>53.205783962897208</v>
      </c>
    </row>
    <row r="193" spans="17:45" x14ac:dyDescent="0.15">
      <c r="Q193" s="3">
        <v>190</v>
      </c>
      <c r="R193" s="3">
        <f>[1]节奏总纲!AD193</f>
        <v>75.768193397718846</v>
      </c>
      <c r="S193" s="3">
        <f>[1]节奏总纲!AE193</f>
        <v>77.841867616642901</v>
      </c>
      <c r="T193" s="3">
        <f>[1]节奏总纲!AF193</f>
        <v>80.783271212632158</v>
      </c>
      <c r="U193" s="3">
        <f>[1]节奏总纲!AG193</f>
        <v>85.320255473180779</v>
      </c>
      <c r="V193" s="3">
        <f>[1]节奏总纲!AH193</f>
        <v>94.784521833970615</v>
      </c>
      <c r="AN193" s="3">
        <v>190</v>
      </c>
      <c r="AO193" s="3">
        <f>[1]节奏总纲!BA193</f>
        <v>42.340712512072891</v>
      </c>
      <c r="AP193" s="3">
        <f>[1]节奏总纲!BB193</f>
        <v>43.854004894671284</v>
      </c>
      <c r="AQ193" s="3">
        <f>[1]节奏总纲!BC193</f>
        <v>45.794852990760596</v>
      </c>
      <c r="AR193" s="3">
        <f>[1]节奏总纲!BD193</f>
        <v>48.532630748633537</v>
      </c>
      <c r="AS193" s="3">
        <f>[1]节奏总纲!BE193</f>
        <v>53.240248235930693</v>
      </c>
    </row>
    <row r="194" spans="17:45" x14ac:dyDescent="0.15">
      <c r="Q194" s="3">
        <v>191</v>
      </c>
      <c r="R194" s="3">
        <f>[1]节奏总纲!AD194</f>
        <v>75.845161563010109</v>
      </c>
      <c r="S194" s="3">
        <f>[1]节奏总纲!AE194</f>
        <v>77.91927598037924</v>
      </c>
      <c r="T194" s="3">
        <f>[1]节奏总纲!AF194</f>
        <v>80.864321627846579</v>
      </c>
      <c r="U194" s="3">
        <f>[1]节奏总纲!AG194</f>
        <v>85.392611234982624</v>
      </c>
      <c r="V194" s="3">
        <f>[1]节奏总纲!AH194</f>
        <v>94.860268335656244</v>
      </c>
      <c r="AN194" s="3">
        <v>191</v>
      </c>
      <c r="AO194" s="3">
        <f>[1]节奏总纲!BA194</f>
        <v>42.375425266999954</v>
      </c>
      <c r="AP194" s="3">
        <f>[1]节奏总纲!BB194</f>
        <v>43.891451603105935</v>
      </c>
      <c r="AQ194" s="3">
        <f>[1]节奏总纲!BC194</f>
        <v>45.832047796130773</v>
      </c>
      <c r="AR194" s="3">
        <f>[1]节奏总纲!BD194</f>
        <v>48.568523748452769</v>
      </c>
      <c r="AS194" s="3">
        <f>[1]节奏总纲!BE194</f>
        <v>53.274712508964186</v>
      </c>
    </row>
    <row r="195" spans="17:45" x14ac:dyDescent="0.15">
      <c r="Q195" s="3">
        <v>192</v>
      </c>
      <c r="R195" s="3">
        <f>[1]节奏总纲!AD195</f>
        <v>75.922129728301385</v>
      </c>
      <c r="S195" s="3">
        <f>[1]节奏总纲!AE195</f>
        <v>77.996684344115593</v>
      </c>
      <c r="T195" s="3">
        <f>[1]节奏总纲!AF195</f>
        <v>80.945372043060999</v>
      </c>
      <c r="U195" s="3">
        <f>[1]节奏总纲!AG195</f>
        <v>85.464966996784469</v>
      </c>
      <c r="V195" s="3">
        <f>[1]节奏总纲!AH195</f>
        <v>94.936014837341872</v>
      </c>
      <c r="AN195" s="3">
        <v>192</v>
      </c>
      <c r="AO195" s="3">
        <f>[1]节奏总纲!BA195</f>
        <v>42.410138021927018</v>
      </c>
      <c r="AP195" s="3">
        <f>[1]节奏总纲!BB195</f>
        <v>43.928898311540578</v>
      </c>
      <c r="AQ195" s="3">
        <f>[1]节奏总纲!BC195</f>
        <v>45.869242601500943</v>
      </c>
      <c r="AR195" s="3">
        <f>[1]节奏总纲!BD195</f>
        <v>48.604416748272008</v>
      </c>
      <c r="AS195" s="3">
        <f>[1]节奏总纲!BE195</f>
        <v>53.309176781997671</v>
      </c>
    </row>
    <row r="196" spans="17:45" x14ac:dyDescent="0.15">
      <c r="Q196" s="3">
        <v>193</v>
      </c>
      <c r="R196" s="3">
        <f>[1]节奏总纲!AD196</f>
        <v>75.999097893592648</v>
      </c>
      <c r="S196" s="3">
        <f>[1]节奏总纲!AE196</f>
        <v>78.068193736526268</v>
      </c>
      <c r="T196" s="3">
        <f>[1]节奏总纲!AF196</f>
        <v>81.02378934476593</v>
      </c>
      <c r="U196" s="3">
        <f>[1]节奏总纲!AG196</f>
        <v>85.537322758586328</v>
      </c>
      <c r="V196" s="3">
        <f>[1]节奏总纲!AH196</f>
        <v>95.011078787937279</v>
      </c>
      <c r="AN196" s="3">
        <v>193</v>
      </c>
      <c r="AO196" s="3">
        <f>[1]节奏总纲!BA196</f>
        <v>42.444850776854082</v>
      </c>
      <c r="AP196" s="3">
        <f>[1]节奏总纲!BB196</f>
        <v>43.966345019975229</v>
      </c>
      <c r="AQ196" s="3">
        <f>[1]节奏总纲!BC196</f>
        <v>45.906437406871113</v>
      </c>
      <c r="AR196" s="3">
        <f>[1]节奏总纲!BD196</f>
        <v>48.640309748091241</v>
      </c>
      <c r="AS196" s="3">
        <f>[1]节奏总纲!BE196</f>
        <v>53.343641055031163</v>
      </c>
    </row>
    <row r="197" spans="17:45" x14ac:dyDescent="0.15">
      <c r="Q197" s="3">
        <v>194</v>
      </c>
      <c r="R197" s="3">
        <f>[1]节奏总纲!AD197</f>
        <v>76.070972142474872</v>
      </c>
      <c r="S197" s="3">
        <f>[1]节奏总纲!AE197</f>
        <v>78.139439149396253</v>
      </c>
      <c r="T197" s="3">
        <f>[1]节奏总纲!AF197</f>
        <v>81.096762731680187</v>
      </c>
      <c r="U197" s="3">
        <f>[1]节奏总纲!AG197</f>
        <v>85.609678520388172</v>
      </c>
      <c r="V197" s="3">
        <f>[1]节奏总纲!AH197</f>
        <v>95.082429458741387</v>
      </c>
      <c r="AN197" s="3">
        <v>194</v>
      </c>
      <c r="AO197" s="3">
        <f>[1]节奏总纲!BA197</f>
        <v>42.479563531781146</v>
      </c>
      <c r="AP197" s="3">
        <f>[1]节奏总纲!BB197</f>
        <v>44.003272544984547</v>
      </c>
      <c r="AQ197" s="3">
        <f>[1]节奏总纲!BC197</f>
        <v>45.94363221224129</v>
      </c>
      <c r="AR197" s="3">
        <f>[1]节奏总纲!BD197</f>
        <v>48.67620274791048</v>
      </c>
      <c r="AS197" s="3">
        <f>[1]节奏总纲!BE197</f>
        <v>53.378105328064649</v>
      </c>
    </row>
    <row r="198" spans="17:45" x14ac:dyDescent="0.15">
      <c r="Q198" s="3">
        <v>195</v>
      </c>
      <c r="R198" s="3">
        <f>[1]节奏总纲!AD198</f>
        <v>76.142785979989682</v>
      </c>
      <c r="S198" s="3">
        <f>[1]节奏总纲!AE198</f>
        <v>78.210684562266223</v>
      </c>
      <c r="T198" s="3">
        <f>[1]节奏总纲!AF198</f>
        <v>81.169736118594443</v>
      </c>
      <c r="U198" s="3">
        <f>[1]节奏总纲!AG198</f>
        <v>85.682034282190017</v>
      </c>
      <c r="V198" s="3">
        <f>[1]节奏总纲!AH198</f>
        <v>95.153780129545481</v>
      </c>
      <c r="AN198" s="3">
        <v>195</v>
      </c>
      <c r="AO198" s="3">
        <f>[1]节奏总纲!BA198</f>
        <v>42.51427628670821</v>
      </c>
      <c r="AP198" s="3">
        <f>[1]节奏总纲!BB198</f>
        <v>44.035591852864428</v>
      </c>
      <c r="AQ198" s="3">
        <f>[1]节奏总纲!BC198</f>
        <v>45.98082701761146</v>
      </c>
      <c r="AR198" s="3">
        <f>[1]节奏总纲!BD198</f>
        <v>48.712095747729713</v>
      </c>
      <c r="AS198" s="3">
        <f>[1]节奏总纲!BE198</f>
        <v>53.412569601098134</v>
      </c>
    </row>
    <row r="199" spans="17:45" x14ac:dyDescent="0.15">
      <c r="Q199" s="3">
        <v>196</v>
      </c>
      <c r="R199" s="3">
        <f>[1]节奏总纲!AD199</f>
        <v>76.214599817504492</v>
      </c>
      <c r="S199" s="3">
        <f>[1]节奏总纲!AE199</f>
        <v>78.281929975136208</v>
      </c>
      <c r="T199" s="3">
        <f>[1]节奏总纲!AF199</f>
        <v>81.242709505508685</v>
      </c>
      <c r="U199" s="3">
        <f>[1]节奏总纲!AG199</f>
        <v>85.754390043991862</v>
      </c>
      <c r="V199" s="3">
        <f>[1]节奏总纲!AH199</f>
        <v>95.225130800349589</v>
      </c>
      <c r="AN199" s="3">
        <v>196</v>
      </c>
      <c r="AO199" s="3">
        <f>[1]节奏总纲!BA199</f>
        <v>42.548989041635274</v>
      </c>
      <c r="AP199" s="3">
        <f>[1]节奏总纲!BB199</f>
        <v>44.067911160744309</v>
      </c>
      <c r="AQ199" s="3">
        <f>[1]节奏总纲!BC199</f>
        <v>46.01555652579863</v>
      </c>
      <c r="AR199" s="3">
        <f>[1]节奏总纲!BD199</f>
        <v>48.747988747548945</v>
      </c>
      <c r="AS199" s="3">
        <f>[1]节奏总纲!BE199</f>
        <v>53.447033874131627</v>
      </c>
    </row>
    <row r="200" spans="17:45" x14ac:dyDescent="0.15">
      <c r="Q200" s="3">
        <v>197</v>
      </c>
      <c r="R200" s="3">
        <f>[1]节奏总纲!AD200</f>
        <v>76.286413655019302</v>
      </c>
      <c r="S200" s="3">
        <f>[1]节奏总纲!AE200</f>
        <v>78.353175388006179</v>
      </c>
      <c r="T200" s="3">
        <f>[1]节奏总纲!AF200</f>
        <v>81.315682892422942</v>
      </c>
      <c r="U200" s="3">
        <f>[1]节奏总纲!AG200</f>
        <v>85.82674580579372</v>
      </c>
      <c r="V200" s="3">
        <f>[1]节奏总纲!AH200</f>
        <v>95.296481471153683</v>
      </c>
      <c r="AN200" s="3">
        <v>197</v>
      </c>
      <c r="AO200" s="3">
        <f>[1]节奏总纲!BA200</f>
        <v>42.583701796562345</v>
      </c>
      <c r="AP200" s="3">
        <f>[1]节奏总纲!BB200</f>
        <v>44.100230468624183</v>
      </c>
      <c r="AQ200" s="3">
        <f>[1]节奏总纲!BC200</f>
        <v>46.047663263829847</v>
      </c>
      <c r="AR200" s="3">
        <f>[1]节奏总纲!BD200</f>
        <v>48.783881747368184</v>
      </c>
      <c r="AS200" s="3">
        <f>[1]节奏总纲!BE200</f>
        <v>53.481498147165112</v>
      </c>
    </row>
    <row r="201" spans="17:45" x14ac:dyDescent="0.15">
      <c r="Q201" s="3">
        <v>198</v>
      </c>
      <c r="R201" s="3">
        <f>[1]节奏总纲!AD201</f>
        <v>76.358227492534112</v>
      </c>
      <c r="S201" s="3">
        <f>[1]节奏总纲!AE201</f>
        <v>78.424420800876163</v>
      </c>
      <c r="T201" s="3">
        <f>[1]节奏总纲!AF201</f>
        <v>81.388656279337198</v>
      </c>
      <c r="U201" s="3">
        <f>[1]节奏总纲!AG201</f>
        <v>85.899101567595565</v>
      </c>
      <c r="V201" s="3">
        <f>[1]节奏总纲!AH201</f>
        <v>95.367832141957777</v>
      </c>
      <c r="AN201" s="3">
        <v>198</v>
      </c>
      <c r="AO201" s="3">
        <f>[1]节奏总纲!BA201</f>
        <v>42.618414551489408</v>
      </c>
      <c r="AP201" s="3">
        <f>[1]节奏总纲!BB201</f>
        <v>44.132549776504064</v>
      </c>
      <c r="AQ201" s="3">
        <f>[1]节奏总纲!BC201</f>
        <v>46.079770001861057</v>
      </c>
      <c r="AR201" s="3">
        <f>[1]节奏总纲!BD201</f>
        <v>48.819774747187417</v>
      </c>
      <c r="AS201" s="3">
        <f>[1]节奏总纲!BE201</f>
        <v>53.515962420198605</v>
      </c>
    </row>
    <row r="202" spans="17:45" x14ac:dyDescent="0.15">
      <c r="Q202" s="3">
        <v>199</v>
      </c>
      <c r="R202" s="3">
        <f>[1]节奏总纲!AD202</f>
        <v>76.430041330048923</v>
      </c>
      <c r="S202" s="3">
        <f>[1]节奏总纲!AE202</f>
        <v>78.495666213746148</v>
      </c>
      <c r="T202" s="3">
        <f>[1]节奏总纲!AF202</f>
        <v>81.461629666251454</v>
      </c>
      <c r="U202" s="3">
        <f>[1]节奏总纲!AG202</f>
        <v>85.97145732939741</v>
      </c>
      <c r="V202" s="3">
        <f>[1]节奏总纲!AH202</f>
        <v>95.439182812761885</v>
      </c>
      <c r="AN202" s="3">
        <v>199</v>
      </c>
      <c r="AO202" s="3">
        <f>[1]节奏总纲!BA202</f>
        <v>42.653127306416472</v>
      </c>
      <c r="AP202" s="3">
        <f>[1]节奏总纲!BB202</f>
        <v>44.164869084383938</v>
      </c>
      <c r="AQ202" s="3">
        <f>[1]节奏总纲!BC202</f>
        <v>46.111876739892267</v>
      </c>
      <c r="AR202" s="3">
        <f>[1]节奏总纲!BD202</f>
        <v>48.855667747006656</v>
      </c>
      <c r="AS202" s="3">
        <f>[1]节奏总纲!BE202</f>
        <v>53.55042669323209</v>
      </c>
    </row>
    <row r="203" spans="17:45" x14ac:dyDescent="0.15">
      <c r="Q203" s="3">
        <v>200</v>
      </c>
      <c r="R203" s="3">
        <f>[1]节奏总纲!AD203</f>
        <v>76.501855167563733</v>
      </c>
      <c r="S203" s="3">
        <f>[1]节奏总纲!AE203</f>
        <v>78.566911626616118</v>
      </c>
      <c r="T203" s="3">
        <f>[1]节奏总纲!AF203</f>
        <v>81.534603053165696</v>
      </c>
      <c r="U203" s="3">
        <f>[1]节奏总纲!AG203</f>
        <v>86.045919706798657</v>
      </c>
      <c r="V203" s="3">
        <f>[1]节奏总纲!AH203</f>
        <v>95.510533483565979</v>
      </c>
      <c r="AN203" s="3">
        <v>200</v>
      </c>
      <c r="AO203" s="3">
        <f>[1]节奏总纲!BA203</f>
        <v>42.687840061343536</v>
      </c>
      <c r="AP203" s="3">
        <f>[1]节奏总纲!BB203</f>
        <v>44.197188392263818</v>
      </c>
      <c r="AQ203" s="3">
        <f>[1]节奏总纲!BC203</f>
        <v>46.143983477923484</v>
      </c>
      <c r="AR203" s="3">
        <f>[1]节奏总纲!BD203</f>
        <v>48.891560746825888</v>
      </c>
      <c r="AS203" s="3">
        <f>[1]节奏总纲!BE203</f>
        <v>53.584890966265583</v>
      </c>
    </row>
    <row r="204" spans="17:45" x14ac:dyDescent="0.15">
      <c r="Q204" s="3">
        <v>201</v>
      </c>
      <c r="R204" s="3">
        <f>[1]节奏总纲!AD204</f>
        <v>76.573669005078543</v>
      </c>
      <c r="S204" s="3">
        <f>[1]节奏总纲!AE204</f>
        <v>78.638157039486103</v>
      </c>
      <c r="T204" s="3">
        <f>[1]节奏总纲!AF204</f>
        <v>81.607576440079953</v>
      </c>
      <c r="U204" s="3">
        <f>[1]节奏总纲!AG204</f>
        <v>86.121754469336281</v>
      </c>
      <c r="V204" s="3">
        <f>[1]节奏总纲!AH204</f>
        <v>95.581884154370087</v>
      </c>
      <c r="AN204" s="3">
        <v>201</v>
      </c>
      <c r="AO204" s="3">
        <f>[1]节奏总纲!BA204</f>
        <v>42.7225528162706</v>
      </c>
      <c r="AP204" s="3">
        <f>[1]节奏总纲!BB204</f>
        <v>44.229507700143699</v>
      </c>
      <c r="AQ204" s="3">
        <f>[1]节奏总纲!BC204</f>
        <v>46.176090215954694</v>
      </c>
      <c r="AR204" s="3">
        <f>[1]节奏总纲!BD204</f>
        <v>48.927453746645128</v>
      </c>
      <c r="AS204" s="3">
        <f>[1]节奏总纲!BE204</f>
        <v>53.619355239299068</v>
      </c>
    </row>
    <row r="205" spans="17:45" x14ac:dyDescent="0.15">
      <c r="Q205" s="3">
        <v>202</v>
      </c>
      <c r="R205" s="3">
        <f>[1]节奏总纲!AD205</f>
        <v>76.645482842593353</v>
      </c>
      <c r="S205" s="3">
        <f>[1]节奏总纲!AE205</f>
        <v>78.709402452356088</v>
      </c>
      <c r="T205" s="3">
        <f>[1]节奏总纲!AF205</f>
        <v>81.680549826994209</v>
      </c>
      <c r="U205" s="3">
        <f>[1]节奏总纲!AG205</f>
        <v>86.197589231873891</v>
      </c>
      <c r="V205" s="3">
        <f>[1]节奏总纲!AH205</f>
        <v>95.653234825174181</v>
      </c>
      <c r="AN205" s="3">
        <v>202</v>
      </c>
      <c r="AO205" s="3">
        <f>[1]节奏总纲!BA205</f>
        <v>42.757265571197664</v>
      </c>
      <c r="AP205" s="3">
        <f>[1]节奏总纲!BB205</f>
        <v>44.261827008023573</v>
      </c>
      <c r="AQ205" s="3">
        <f>[1]节奏总纲!BC205</f>
        <v>46.208196953985905</v>
      </c>
      <c r="AR205" s="3">
        <f>[1]节奏总纲!BD205</f>
        <v>48.96334674646436</v>
      </c>
      <c r="AS205" s="3">
        <f>[1]节奏总纲!BE205</f>
        <v>53.653819512332554</v>
      </c>
    </row>
    <row r="206" spans="17:45" x14ac:dyDescent="0.15">
      <c r="Q206" s="3">
        <v>203</v>
      </c>
      <c r="R206" s="3">
        <f>[1]节奏总纲!AD206</f>
        <v>76.717296680108163</v>
      </c>
      <c r="S206" s="3">
        <f>[1]节奏总纲!AE206</f>
        <v>78.780647865226058</v>
      </c>
      <c r="T206" s="3">
        <f>[1]节奏总纲!AF206</f>
        <v>81.753523213908451</v>
      </c>
      <c r="U206" s="3">
        <f>[1]节奏总纲!AG206</f>
        <v>86.273423994411502</v>
      </c>
      <c r="V206" s="3">
        <f>[1]节奏总纲!AH206</f>
        <v>95.724585495978289</v>
      </c>
      <c r="AN206" s="3">
        <v>203</v>
      </c>
      <c r="AO206" s="3">
        <f>[1]节奏总纲!BA206</f>
        <v>42.791978326124728</v>
      </c>
      <c r="AP206" s="3">
        <f>[1]节奏总纲!BB206</f>
        <v>44.294146315903454</v>
      </c>
      <c r="AQ206" s="3">
        <f>[1]节奏总纲!BC206</f>
        <v>46.240303692017122</v>
      </c>
      <c r="AR206" s="3">
        <f>[1]节奏总纲!BD206</f>
        <v>48.9992397462836</v>
      </c>
      <c r="AS206" s="3">
        <f>[1]节奏总纲!BE206</f>
        <v>53.688283785366046</v>
      </c>
    </row>
    <row r="207" spans="17:45" x14ac:dyDescent="0.15">
      <c r="Q207" s="3">
        <v>204</v>
      </c>
      <c r="R207" s="3">
        <f>[1]节奏总纲!AD207</f>
        <v>76.789110517622973</v>
      </c>
      <c r="S207" s="3">
        <f>[1]节奏总纲!AE207</f>
        <v>78.851893278096043</v>
      </c>
      <c r="T207" s="3">
        <f>[1]节奏总纲!AF207</f>
        <v>81.826496600822708</v>
      </c>
      <c r="U207" s="3">
        <f>[1]节奏总纲!AG207</f>
        <v>86.349258756949112</v>
      </c>
      <c r="V207" s="3">
        <f>[1]节奏总纲!AH207</f>
        <v>95.795936166782383</v>
      </c>
      <c r="AN207" s="3">
        <v>204</v>
      </c>
      <c r="AO207" s="3">
        <f>[1]节奏总纲!BA207</f>
        <v>42.826691081051791</v>
      </c>
      <c r="AP207" s="3">
        <f>[1]节奏总纲!BB207</f>
        <v>44.326465623783335</v>
      </c>
      <c r="AQ207" s="3">
        <f>[1]节奏总纲!BC207</f>
        <v>46.272410430048332</v>
      </c>
      <c r="AR207" s="3">
        <f>[1]节奏总纲!BD207</f>
        <v>49.030333272797542</v>
      </c>
      <c r="AS207" s="3">
        <f>[1]节奏总纲!BE207</f>
        <v>53.722748058399532</v>
      </c>
    </row>
    <row r="208" spans="17:45" x14ac:dyDescent="0.15">
      <c r="Q208" s="3">
        <v>205</v>
      </c>
      <c r="R208" s="3">
        <f>[1]节奏总纲!AD208</f>
        <v>76.860924355137783</v>
      </c>
      <c r="S208" s="3">
        <f>[1]节奏总纲!AE208</f>
        <v>78.923138690966013</v>
      </c>
      <c r="T208" s="3">
        <f>[1]节奏总纲!AF208</f>
        <v>81.899469987736964</v>
      </c>
      <c r="U208" s="3">
        <f>[1]节奏总纲!AG208</f>
        <v>86.425093519486722</v>
      </c>
      <c r="V208" s="3">
        <f>[1]节奏总纲!AH208</f>
        <v>95.867286837586477</v>
      </c>
      <c r="AN208" s="3">
        <v>205</v>
      </c>
      <c r="AO208" s="3">
        <f>[1]节奏总纲!BA208</f>
        <v>42.861403835978855</v>
      </c>
      <c r="AP208" s="3">
        <f>[1]节奏总纲!BB208</f>
        <v>44.358784931663209</v>
      </c>
      <c r="AQ208" s="3">
        <f>[1]节奏总纲!BC208</f>
        <v>46.304517168079542</v>
      </c>
      <c r="AR208" s="3">
        <f>[1]节奏总纲!BD208</f>
        <v>49.061322941292346</v>
      </c>
      <c r="AS208" s="3">
        <f>[1]节奏总纲!BE208</f>
        <v>53.757212331433024</v>
      </c>
    </row>
    <row r="209" spans="17:45" x14ac:dyDescent="0.15">
      <c r="Q209" s="3">
        <v>206</v>
      </c>
      <c r="R209" s="3">
        <f>[1]节奏总纲!AD209</f>
        <v>76.932738192652593</v>
      </c>
      <c r="S209" s="3">
        <f>[1]节奏总纲!AE209</f>
        <v>78.994384103835998</v>
      </c>
      <c r="T209" s="3">
        <f>[1]节奏总纲!AF209</f>
        <v>81.972443374651206</v>
      </c>
      <c r="U209" s="3">
        <f>[1]节奏总纲!AG209</f>
        <v>86.500928282024347</v>
      </c>
      <c r="V209" s="3">
        <f>[1]节奏总纲!AH209</f>
        <v>95.938637508390585</v>
      </c>
      <c r="AN209" s="3">
        <v>206</v>
      </c>
      <c r="AO209" s="3">
        <f>[1]节奏总纲!BA209</f>
        <v>42.896116590905919</v>
      </c>
      <c r="AP209" s="3">
        <f>[1]节奏总纲!BB209</f>
        <v>44.39110423954309</v>
      </c>
      <c r="AQ209" s="3">
        <f>[1]节奏总纲!BC209</f>
        <v>46.336623906110759</v>
      </c>
      <c r="AR209" s="3">
        <f>[1]节奏总纲!BD209</f>
        <v>49.09231260978715</v>
      </c>
      <c r="AS209" s="3">
        <f>[1]节奏总纲!BE209</f>
        <v>53.79167660446651</v>
      </c>
    </row>
    <row r="210" spans="17:45" x14ac:dyDescent="0.15">
      <c r="Q210" s="3">
        <v>207</v>
      </c>
      <c r="R210" s="3">
        <f>[1]节奏总纲!AD210</f>
        <v>77.004247194324648</v>
      </c>
      <c r="S210" s="3">
        <f>[1]节奏总纲!AE210</f>
        <v>79.061386416569832</v>
      </c>
      <c r="T210" s="3">
        <f>[1]节奏总纲!AF210</f>
        <v>82.041007317281839</v>
      </c>
      <c r="U210" s="3">
        <f>[1]节奏总纲!AG210</f>
        <v>86.576763044561957</v>
      </c>
      <c r="V210" s="3">
        <f>[1]节奏总纲!AH210</f>
        <v>96.008512635801992</v>
      </c>
      <c r="AN210" s="3">
        <v>207</v>
      </c>
      <c r="AO210" s="3">
        <f>[1]节奏总纲!BA210</f>
        <v>42.930829345832983</v>
      </c>
      <c r="AP210" s="3">
        <f>[1]节奏总纲!BB210</f>
        <v>44.423423547422971</v>
      </c>
      <c r="AQ210" s="3">
        <f>[1]节奏总纲!BC210</f>
        <v>46.368730644141969</v>
      </c>
      <c r="AR210" s="3">
        <f>[1]节奏总纲!BD210</f>
        <v>49.123302278281955</v>
      </c>
      <c r="AS210" s="3">
        <f>[1]节奏总纲!BE210</f>
        <v>53.826140877499995</v>
      </c>
    </row>
    <row r="211" spans="17:45" x14ac:dyDescent="0.15">
      <c r="Q211" s="3">
        <v>208</v>
      </c>
      <c r="R211" s="3">
        <f>[1]节奏总纲!AD211</f>
        <v>77.07125187397483</v>
      </c>
      <c r="S211" s="3">
        <f>[1]节奏总纲!AE211</f>
        <v>79.128025648620252</v>
      </c>
      <c r="T211" s="3">
        <f>[1]节奏总纲!AF211</f>
        <v>82.106895829081836</v>
      </c>
      <c r="U211" s="3">
        <f>[1]节奏总纲!AG211</f>
        <v>86.652597807099568</v>
      </c>
      <c r="V211" s="3">
        <f>[1]节奏总纲!AH211</f>
        <v>96.069322745727362</v>
      </c>
      <c r="AN211" s="3">
        <v>208</v>
      </c>
      <c r="AO211" s="3">
        <f>[1]节奏总纲!BA211</f>
        <v>42.965542100760054</v>
      </c>
      <c r="AP211" s="3">
        <f>[1]节奏总纲!BB211</f>
        <v>44.455742855302844</v>
      </c>
      <c r="AQ211" s="3">
        <f>[1]节奏总纲!BC211</f>
        <v>46.400837382173179</v>
      </c>
      <c r="AR211" s="3">
        <f>[1]节奏总纲!BD211</f>
        <v>49.154291946776759</v>
      </c>
      <c r="AS211" s="3">
        <f>[1]节奏总纲!BE211</f>
        <v>53.860605150533488</v>
      </c>
    </row>
    <row r="212" spans="17:45" x14ac:dyDescent="0.15">
      <c r="Q212" s="3">
        <v>209</v>
      </c>
      <c r="R212" s="3">
        <f>[1]节奏总纲!AD212</f>
        <v>77.138256553625013</v>
      </c>
      <c r="S212" s="3">
        <f>[1]节奏总纲!AE212</f>
        <v>79.194664880670672</v>
      </c>
      <c r="T212" s="3">
        <f>[1]节奏总纲!AF212</f>
        <v>82.172784340881819</v>
      </c>
      <c r="U212" s="3">
        <f>[1]节奏总纲!AG212</f>
        <v>86.728432569637178</v>
      </c>
      <c r="V212" s="3">
        <f>[1]节奏总纲!AH212</f>
        <v>96.130132855652732</v>
      </c>
      <c r="AN212" s="3">
        <v>209</v>
      </c>
      <c r="AO212" s="3">
        <f>[1]节奏总纲!BA212</f>
        <v>43.000219942361319</v>
      </c>
      <c r="AP212" s="3">
        <f>[1]节奏总纲!BB212</f>
        <v>44.488062163182725</v>
      </c>
      <c r="AQ212" s="3">
        <f>[1]节奏总纲!BC212</f>
        <v>46.432944120204397</v>
      </c>
      <c r="AR212" s="3">
        <f>[1]节奏总纲!BD212</f>
        <v>49.18528161527157</v>
      </c>
      <c r="AS212" s="3">
        <f>[1]节奏总纲!BE212</f>
        <v>53.895069423566973</v>
      </c>
    </row>
    <row r="213" spans="17:45" x14ac:dyDescent="0.15">
      <c r="Q213" s="3">
        <v>210</v>
      </c>
      <c r="R213" s="3">
        <f>[1]节奏总纲!AD213</f>
        <v>77.205261233275195</v>
      </c>
      <c r="S213" s="3">
        <f>[1]节奏总纲!AE213</f>
        <v>79.261304112721092</v>
      </c>
      <c r="T213" s="3">
        <f>[1]节奏总纲!AF213</f>
        <v>82.238672852681816</v>
      </c>
      <c r="U213" s="3">
        <f>[1]节奏总纲!AG213</f>
        <v>86.804267332174788</v>
      </c>
      <c r="V213" s="3">
        <f>[1]节奏总纲!AH213</f>
        <v>96.190942965578103</v>
      </c>
      <c r="AN213" s="3">
        <v>210</v>
      </c>
      <c r="AO213" s="3">
        <f>[1]节奏总纲!BA213</f>
        <v>43.030177309109042</v>
      </c>
      <c r="AP213" s="3">
        <f>[1]节奏总纲!BB213</f>
        <v>44.520381471062606</v>
      </c>
      <c r="AQ213" s="3">
        <f>[1]节奏总纲!BC213</f>
        <v>46.465050858235607</v>
      </c>
      <c r="AR213" s="3">
        <f>[1]节奏总纲!BD213</f>
        <v>49.216271283766375</v>
      </c>
      <c r="AS213" s="3">
        <f>[1]节奏总纲!BE213</f>
        <v>53.929533696600465</v>
      </c>
    </row>
    <row r="214" spans="17:45" x14ac:dyDescent="0.15">
      <c r="Q214" s="3">
        <v>211</v>
      </c>
      <c r="R214" s="3">
        <f>[1]节奏总纲!AD214</f>
        <v>77.272265912925377</v>
      </c>
      <c r="S214" s="3">
        <f>[1]节奏总纲!AE214</f>
        <v>79.327943344771512</v>
      </c>
      <c r="T214" s="3">
        <f>[1]节奏总纲!AF214</f>
        <v>82.304561364481813</v>
      </c>
      <c r="U214" s="3">
        <f>[1]节奏总纲!AG214</f>
        <v>86.880102094712413</v>
      </c>
      <c r="V214" s="3">
        <f>[1]节奏总纲!AH214</f>
        <v>96.251753075503458</v>
      </c>
      <c r="AN214" s="3">
        <v>211</v>
      </c>
      <c r="AO214" s="3">
        <f>[1]节奏总纲!BA214</f>
        <v>43.060134675856759</v>
      </c>
      <c r="AP214" s="3">
        <f>[1]节奏总纲!BB214</f>
        <v>44.55270077894248</v>
      </c>
      <c r="AQ214" s="3">
        <f>[1]节奏总纲!BC214</f>
        <v>46.497157596266817</v>
      </c>
      <c r="AR214" s="3">
        <f>[1]节奏总纲!BD214</f>
        <v>49.247260952261179</v>
      </c>
      <c r="AS214" s="3">
        <f>[1]节奏总纲!BE214</f>
        <v>53.963997969633951</v>
      </c>
    </row>
    <row r="215" spans="17:45" x14ac:dyDescent="0.15">
      <c r="Q215" s="3">
        <v>212</v>
      </c>
      <c r="R215" s="3">
        <f>[1]节奏总纲!AD215</f>
        <v>77.339270592575559</v>
      </c>
      <c r="S215" s="3">
        <f>[1]节奏总纲!AE215</f>
        <v>79.394582576821932</v>
      </c>
      <c r="T215" s="3">
        <f>[1]节奏总纲!AF215</f>
        <v>82.370449876281796</v>
      </c>
      <c r="U215" s="3">
        <f>[1]节奏总纲!AG215</f>
        <v>86.955936857250023</v>
      </c>
      <c r="V215" s="3">
        <f>[1]节奏总纲!AH215</f>
        <v>96.312563185428829</v>
      </c>
      <c r="AN215" s="3">
        <v>212</v>
      </c>
      <c r="AO215" s="3">
        <f>[1]节奏总纲!BA215</f>
        <v>43.090092042604475</v>
      </c>
      <c r="AP215" s="3">
        <f>[1]节奏总纲!BB215</f>
        <v>44.585020086822361</v>
      </c>
      <c r="AQ215" s="3">
        <f>[1]节奏总纲!BC215</f>
        <v>46.529264334298034</v>
      </c>
      <c r="AR215" s="3">
        <f>[1]节奏总纲!BD215</f>
        <v>49.278250620755983</v>
      </c>
      <c r="AS215" s="3">
        <f>[1]节奏总纲!BE215</f>
        <v>53.998462242667436</v>
      </c>
    </row>
    <row r="216" spans="17:45" x14ac:dyDescent="0.15">
      <c r="Q216" s="3">
        <v>213</v>
      </c>
      <c r="R216" s="3">
        <f>[1]节奏总纲!AD216</f>
        <v>77.406275272225741</v>
      </c>
      <c r="S216" s="3">
        <f>[1]节奏总纲!AE216</f>
        <v>79.461221808872352</v>
      </c>
      <c r="T216" s="3">
        <f>[1]节奏总纲!AF216</f>
        <v>82.436338388081793</v>
      </c>
      <c r="U216" s="3">
        <f>[1]节奏总纲!AG216</f>
        <v>87.031203567981635</v>
      </c>
      <c r="V216" s="3">
        <f>[1]节奏总纲!AH216</f>
        <v>96.373373295354199</v>
      </c>
      <c r="AN216" s="3">
        <v>213</v>
      </c>
      <c r="AO216" s="3">
        <f>[1]节奏总纲!BA216</f>
        <v>43.120049409352191</v>
      </c>
      <c r="AP216" s="3">
        <f>[1]节奏总纲!BB216</f>
        <v>44.617339394702242</v>
      </c>
      <c r="AQ216" s="3">
        <f>[1]节奏总纲!BC216</f>
        <v>46.561371072329244</v>
      </c>
      <c r="AR216" s="3">
        <f>[1]节奏总纲!BD216</f>
        <v>49.309240289250788</v>
      </c>
      <c r="AS216" s="3">
        <f>[1]节奏总纲!BE216</f>
        <v>54.028437871105552</v>
      </c>
    </row>
    <row r="217" spans="17:45" x14ac:dyDescent="0.15">
      <c r="Q217" s="3">
        <v>214</v>
      </c>
      <c r="R217" s="3">
        <f>[1]节奏总纲!AD217</f>
        <v>77.473279951875909</v>
      </c>
      <c r="S217" s="3">
        <f>[1]节奏总纲!AE217</f>
        <v>79.527861040922772</v>
      </c>
      <c r="T217" s="3">
        <f>[1]节奏总纲!AF217</f>
        <v>82.502226899881776</v>
      </c>
      <c r="U217" s="3">
        <f>[1]节奏总纲!AG217</f>
        <v>87.10568246405397</v>
      </c>
      <c r="V217" s="3">
        <f>[1]节奏总纲!AH217</f>
        <v>96.434183405279569</v>
      </c>
      <c r="AN217" s="3">
        <v>214</v>
      </c>
      <c r="AO217" s="3">
        <f>[1]节奏总纲!BA217</f>
        <v>43.150006776099914</v>
      </c>
      <c r="AP217" s="3">
        <f>[1]节奏总纲!BB217</f>
        <v>44.649658702582116</v>
      </c>
      <c r="AQ217" s="3">
        <f>[1]节奏总纲!BC217</f>
        <v>46.593477810360454</v>
      </c>
      <c r="AR217" s="3">
        <f>[1]节奏总纲!BD217</f>
        <v>49.340229957745592</v>
      </c>
      <c r="AS217" s="3">
        <f>[1]节奏总纲!BE217</f>
        <v>54.058203867701586</v>
      </c>
    </row>
    <row r="218" spans="17:45" x14ac:dyDescent="0.15">
      <c r="Q218" s="3">
        <v>215</v>
      </c>
      <c r="R218" s="3">
        <f>[1]节奏总纲!AD218</f>
        <v>77.540284631526092</v>
      </c>
      <c r="S218" s="3">
        <f>[1]节奏总纲!AE218</f>
        <v>79.594500272973193</v>
      </c>
      <c r="T218" s="3">
        <f>[1]节奏总纲!AF218</f>
        <v>82.568115411681774</v>
      </c>
      <c r="U218" s="3">
        <f>[1]节奏总纲!AG218</f>
        <v>87.180161360126306</v>
      </c>
      <c r="V218" s="3">
        <f>[1]节奏总纲!AH218</f>
        <v>96.494993515204939</v>
      </c>
      <c r="AN218" s="3">
        <v>215</v>
      </c>
      <c r="AO218" s="3">
        <f>[1]节奏总纲!BA218</f>
        <v>43.179964142847631</v>
      </c>
      <c r="AP218" s="3">
        <f>[1]节奏总纲!BB218</f>
        <v>44.681978010461997</v>
      </c>
      <c r="AQ218" s="3">
        <f>[1]节奏总纲!BC218</f>
        <v>46.625584548391664</v>
      </c>
      <c r="AR218" s="3">
        <f>[1]节奏总纲!BD218</f>
        <v>49.371219626240396</v>
      </c>
      <c r="AS218" s="3">
        <f>[1]节奏总纲!BE218</f>
        <v>54.087969864297619</v>
      </c>
    </row>
    <row r="219" spans="17:45" x14ac:dyDescent="0.15">
      <c r="Q219" s="3">
        <v>216</v>
      </c>
      <c r="R219" s="3">
        <f>[1]节奏总纲!AD219</f>
        <v>77.607289311176274</v>
      </c>
      <c r="S219" s="3">
        <f>[1]节奏总纲!AE219</f>
        <v>79.661139505023613</v>
      </c>
      <c r="T219" s="3">
        <f>[1]节奏总纲!AF219</f>
        <v>82.634003923481771</v>
      </c>
      <c r="U219" s="3">
        <f>[1]节奏总纲!AG219</f>
        <v>87.254640256198641</v>
      </c>
      <c r="V219" s="3">
        <f>[1]节奏总纲!AH219</f>
        <v>96.555803625130309</v>
      </c>
      <c r="AN219" s="3">
        <v>216</v>
      </c>
      <c r="AO219" s="3">
        <f>[1]节奏总纲!BA219</f>
        <v>43.209921509595347</v>
      </c>
      <c r="AP219" s="3">
        <f>[1]节奏总纲!BB219</f>
        <v>44.71429731834187</v>
      </c>
      <c r="AQ219" s="3">
        <f>[1]节奏总纲!BC219</f>
        <v>46.657691286422882</v>
      </c>
      <c r="AR219" s="3">
        <f>[1]节奏总纲!BD219</f>
        <v>49.402209294735208</v>
      </c>
      <c r="AS219" s="3">
        <f>[1]节奏总纲!BE219</f>
        <v>54.117735860893646</v>
      </c>
    </row>
    <row r="220" spans="17:45" x14ac:dyDescent="0.15">
      <c r="Q220" s="3">
        <v>217</v>
      </c>
      <c r="R220" s="3">
        <f>[1]节奏总纲!AD220</f>
        <v>77.674293990826456</v>
      </c>
      <c r="S220" s="3">
        <f>[1]节奏总纲!AE220</f>
        <v>79.727778737074033</v>
      </c>
      <c r="T220" s="3">
        <f>[1]节奏总纲!AF220</f>
        <v>82.699892435281754</v>
      </c>
      <c r="U220" s="3">
        <f>[1]节奏总纲!AG220</f>
        <v>87.329119152270991</v>
      </c>
      <c r="V220" s="3">
        <f>[1]节奏总纲!AH220</f>
        <v>96.61661373505568</v>
      </c>
      <c r="AN220" s="3">
        <v>217</v>
      </c>
      <c r="AO220" s="3">
        <f>[1]节奏总纲!BA220</f>
        <v>43.239878876343063</v>
      </c>
      <c r="AP220" s="3">
        <f>[1]节奏总纲!BB220</f>
        <v>44.746616626221751</v>
      </c>
      <c r="AQ220" s="3">
        <f>[1]节奏总纲!BC220</f>
        <v>46.689798024454092</v>
      </c>
      <c r="AR220" s="3">
        <f>[1]节奏总纲!BD220</f>
        <v>49.433198963230012</v>
      </c>
      <c r="AS220" s="3">
        <f>[1]节奏总纲!BE220</f>
        <v>54.147501857489679</v>
      </c>
    </row>
    <row r="221" spans="17:45" x14ac:dyDescent="0.15">
      <c r="Q221" s="3">
        <v>218</v>
      </c>
      <c r="R221" s="3">
        <f>[1]节奏总纲!AD221</f>
        <v>77.741298670476638</v>
      </c>
      <c r="S221" s="3">
        <f>[1]节奏总纲!AE221</f>
        <v>79.794417969124453</v>
      </c>
      <c r="T221" s="3">
        <f>[1]节奏总纲!AF221</f>
        <v>82.765780947081751</v>
      </c>
      <c r="U221" s="3">
        <f>[1]节奏总纲!AG221</f>
        <v>87.403598048343326</v>
      </c>
      <c r="V221" s="3">
        <f>[1]节奏总纲!AH221</f>
        <v>96.67742384498105</v>
      </c>
      <c r="AN221" s="3">
        <v>218</v>
      </c>
      <c r="AO221" s="3">
        <f>[1]节奏总纲!BA221</f>
        <v>43.269836243090786</v>
      </c>
      <c r="AP221" s="3">
        <f>[1]节奏总纲!BB221</f>
        <v>44.778935934101632</v>
      </c>
      <c r="AQ221" s="3">
        <f>[1]节奏总纲!BC221</f>
        <v>46.721904762485302</v>
      </c>
      <c r="AR221" s="3">
        <f>[1]节奏总纲!BD221</f>
        <v>49.464188631724817</v>
      </c>
      <c r="AS221" s="3">
        <f>[1]节奏总纲!BE221</f>
        <v>54.177267854085706</v>
      </c>
    </row>
    <row r="222" spans="17:45" x14ac:dyDescent="0.15">
      <c r="Q222" s="3">
        <v>219</v>
      </c>
      <c r="R222" s="3">
        <f>[1]节奏总纲!AD222</f>
        <v>77.80830335012682</v>
      </c>
      <c r="S222" s="3">
        <f>[1]节奏总纲!AE222</f>
        <v>79.861057201174873</v>
      </c>
      <c r="T222" s="3">
        <f>[1]节奏总纲!AF222</f>
        <v>82.831669458881734</v>
      </c>
      <c r="U222" s="3">
        <f>[1]节奏总纲!AG222</f>
        <v>87.478076944415662</v>
      </c>
      <c r="V222" s="3">
        <f>[1]节奏总纲!AH222</f>
        <v>96.73823395490642</v>
      </c>
      <c r="AN222" s="3">
        <v>219</v>
      </c>
      <c r="AO222" s="3">
        <f>[1]节奏总纲!BA222</f>
        <v>43.299793609838503</v>
      </c>
      <c r="AP222" s="3">
        <f>[1]节奏总纲!BB222</f>
        <v>44.811255241981506</v>
      </c>
      <c r="AQ222" s="3">
        <f>[1]节奏总纲!BC222</f>
        <v>46.754011500516519</v>
      </c>
      <c r="AR222" s="3">
        <f>[1]节奏总纲!BD222</f>
        <v>49.495178300219621</v>
      </c>
      <c r="AS222" s="3">
        <f>[1]节奏总纲!BE222</f>
        <v>54.207033850681739</v>
      </c>
    </row>
    <row r="223" spans="17:45" x14ac:dyDescent="0.15">
      <c r="Q223" s="3">
        <v>220</v>
      </c>
      <c r="R223" s="3">
        <f>[1]节奏总纲!AD223</f>
        <v>77.875308029777003</v>
      </c>
      <c r="S223" s="3">
        <f>[1]节奏总纲!AE223</f>
        <v>79.927696433225293</v>
      </c>
      <c r="T223" s="3">
        <f>[1]节奏总纲!AF223</f>
        <v>82.897557970681731</v>
      </c>
      <c r="U223" s="3">
        <f>[1]节奏总纲!AG223</f>
        <v>87.552555840488012</v>
      </c>
      <c r="V223" s="3">
        <f>[1]节奏总纲!AH223</f>
        <v>96.79904406483179</v>
      </c>
      <c r="AN223" s="3">
        <v>220</v>
      </c>
      <c r="AO223" s="3">
        <f>[1]节奏总纲!BA223</f>
        <v>43.329750976586219</v>
      </c>
      <c r="AP223" s="3">
        <f>[1]节奏总纲!BB223</f>
        <v>44.843574549861387</v>
      </c>
      <c r="AQ223" s="3">
        <f>[1]节奏总纲!BC223</f>
        <v>46.786118238547729</v>
      </c>
      <c r="AR223" s="3">
        <f>[1]节奏总纲!BD223</f>
        <v>49.526167968714425</v>
      </c>
      <c r="AS223" s="3">
        <f>[1]节奏总纲!BE223</f>
        <v>54.236799847277773</v>
      </c>
    </row>
    <row r="224" spans="17:45" x14ac:dyDescent="0.15">
      <c r="Q224" s="3">
        <v>221</v>
      </c>
      <c r="R224" s="3">
        <f>[1]节奏总纲!AD224</f>
        <v>77.942312709427185</v>
      </c>
      <c r="S224" s="3">
        <f>[1]节奏总纲!AE224</f>
        <v>79.994335665275713</v>
      </c>
      <c r="T224" s="3">
        <f>[1]节奏总纲!AF224</f>
        <v>82.963446482481729</v>
      </c>
      <c r="U224" s="3">
        <f>[1]节奏总纲!AG224</f>
        <v>87.627034736560347</v>
      </c>
      <c r="V224" s="3">
        <f>[1]节奏总纲!AH224</f>
        <v>96.85985417475716</v>
      </c>
      <c r="AN224" s="3">
        <v>221</v>
      </c>
      <c r="AO224" s="3">
        <f>[1]节奏总纲!BA224</f>
        <v>43.359708343333942</v>
      </c>
      <c r="AP224" s="3">
        <f>[1]节奏总纲!BB224</f>
        <v>44.875893857741268</v>
      </c>
      <c r="AQ224" s="3">
        <f>[1]节奏总纲!BC224</f>
        <v>46.818224976578939</v>
      </c>
      <c r="AR224" s="3">
        <f>[1]节奏总纲!BD224</f>
        <v>49.55715763720923</v>
      </c>
      <c r="AS224" s="3">
        <f>[1]节奏总纲!BE224</f>
        <v>54.266565843873799</v>
      </c>
    </row>
    <row r="225" spans="17:45" x14ac:dyDescent="0.15">
      <c r="Q225" s="3">
        <v>222</v>
      </c>
      <c r="R225" s="3">
        <f>[1]节奏总纲!AD225</f>
        <v>78.008693431404168</v>
      </c>
      <c r="S225" s="3">
        <f>[1]节奏总纲!AE225</f>
        <v>80.05990507131493</v>
      </c>
      <c r="T225" s="3">
        <f>[1]节奏总纲!AF225</f>
        <v>83.028328094754301</v>
      </c>
      <c r="U225" s="3">
        <f>[1]节奏总纲!AG225</f>
        <v>87.701513632632683</v>
      </c>
      <c r="V225" s="3">
        <f>[1]节奏总纲!AH225</f>
        <v>96.920664284682516</v>
      </c>
      <c r="AN225" s="3">
        <v>222</v>
      </c>
      <c r="AO225" s="3">
        <f>[1]节奏总纲!BA225</f>
        <v>43.389665710081658</v>
      </c>
      <c r="AP225" s="3">
        <f>[1]节奏总纲!BB225</f>
        <v>44.908213165621142</v>
      </c>
      <c r="AQ225" s="3">
        <f>[1]节奏总纲!BC225</f>
        <v>46.850331714610157</v>
      </c>
      <c r="AR225" s="3">
        <f>[1]节奏总纲!BD225</f>
        <v>49.588147305704041</v>
      </c>
      <c r="AS225" s="3">
        <f>[1]节奏总纲!BE225</f>
        <v>54.296331840469833</v>
      </c>
    </row>
    <row r="226" spans="17:45" x14ac:dyDescent="0.15">
      <c r="Q226" s="3">
        <v>223</v>
      </c>
      <c r="R226" s="3">
        <f>[1]节奏总纲!AD226</f>
        <v>78.071211008105138</v>
      </c>
      <c r="S226" s="3">
        <f>[1]节奏总纲!AE226</f>
        <v>80.125375094609936</v>
      </c>
      <c r="T226" s="3">
        <f>[1]节奏总纲!AF226</f>
        <v>83.091955037632331</v>
      </c>
      <c r="U226" s="3">
        <f>[1]节奏总纲!AG226</f>
        <v>87.775992528705018</v>
      </c>
      <c r="V226" s="3">
        <f>[1]节奏总纲!AH226</f>
        <v>96.981474394607886</v>
      </c>
      <c r="AN226" s="3">
        <v>223</v>
      </c>
      <c r="AO226" s="3">
        <f>[1]节奏总纲!BA226</f>
        <v>43.419623076829374</v>
      </c>
      <c r="AP226" s="3">
        <f>[1]节奏总纲!BB226</f>
        <v>44.940532473501023</v>
      </c>
      <c r="AQ226" s="3">
        <f>[1]节奏总纲!BC226</f>
        <v>46.882438452641367</v>
      </c>
      <c r="AR226" s="3">
        <f>[1]节奏总纲!BD226</f>
        <v>49.619136974198845</v>
      </c>
      <c r="AS226" s="3">
        <f>[1]节奏总纲!BE226</f>
        <v>54.326097837065859</v>
      </c>
    </row>
    <row r="227" spans="17:45" x14ac:dyDescent="0.15">
      <c r="Q227" s="3">
        <v>224</v>
      </c>
      <c r="R227" s="3">
        <f>[1]节奏总纲!AD227</f>
        <v>78.133728584806107</v>
      </c>
      <c r="S227" s="3">
        <f>[1]节奏总纲!AE227</f>
        <v>80.190845117904942</v>
      </c>
      <c r="T227" s="3">
        <f>[1]节奏总纲!AF227</f>
        <v>83.155581980510348</v>
      </c>
      <c r="U227" s="3">
        <f>[1]节奏总纲!AG227</f>
        <v>87.850471424777368</v>
      </c>
      <c r="V227" s="3">
        <f>[1]节奏总纲!AH227</f>
        <v>97.03979962522213</v>
      </c>
      <c r="AN227" s="3">
        <v>224</v>
      </c>
      <c r="AO227" s="3">
        <f>[1]节奏总纲!BA227</f>
        <v>43.449580443577091</v>
      </c>
      <c r="AP227" s="3">
        <f>[1]节奏总纲!BB227</f>
        <v>44.972851781380903</v>
      </c>
      <c r="AQ227" s="3">
        <f>[1]节奏总纲!BC227</f>
        <v>46.914545190672577</v>
      </c>
      <c r="AR227" s="3">
        <f>[1]节奏总纲!BD227</f>
        <v>49.65012664269365</v>
      </c>
      <c r="AS227" s="3">
        <f>[1]节奏总纲!BE227</f>
        <v>54.355863833661893</v>
      </c>
    </row>
    <row r="228" spans="17:45" x14ac:dyDescent="0.15">
      <c r="Q228" s="3">
        <v>225</v>
      </c>
      <c r="R228" s="3">
        <f>[1]节奏总纲!AD228</f>
        <v>78.196246161507091</v>
      </c>
      <c r="S228" s="3">
        <f>[1]节奏总纲!AE228</f>
        <v>80.256315141199948</v>
      </c>
      <c r="T228" s="3">
        <f>[1]节奏总纲!AF228</f>
        <v>83.219208923388379</v>
      </c>
      <c r="U228" s="3">
        <f>[1]节奏总纲!AG228</f>
        <v>87.924950320849703</v>
      </c>
      <c r="V228" s="3">
        <f>[1]节奏总纲!AH228</f>
        <v>97.097036185315744</v>
      </c>
      <c r="AN228" s="3">
        <v>225</v>
      </c>
      <c r="AO228" s="3">
        <f>[1]节奏总纲!BA228</f>
        <v>43.479537810324814</v>
      </c>
      <c r="AP228" s="3">
        <f>[1]节奏总纲!BB228</f>
        <v>45.004463376644416</v>
      </c>
      <c r="AQ228" s="3">
        <f>[1]节奏总纲!BC228</f>
        <v>46.946651928703794</v>
      </c>
      <c r="AR228" s="3">
        <f>[1]节奏总纲!BD228</f>
        <v>49.681116311188454</v>
      </c>
      <c r="AS228" s="3">
        <f>[1]节奏总纲!BE228</f>
        <v>54.385629830257926</v>
      </c>
    </row>
    <row r="229" spans="17:45" x14ac:dyDescent="0.15">
      <c r="Q229" s="3">
        <v>226</v>
      </c>
      <c r="R229" s="3">
        <f>[1]节奏总纲!AD229</f>
        <v>78.25876373820806</v>
      </c>
      <c r="S229" s="3">
        <f>[1]节奏总纲!AE229</f>
        <v>80.321785164494941</v>
      </c>
      <c r="T229" s="3">
        <f>[1]节奏总纲!AF229</f>
        <v>83.282835866266396</v>
      </c>
      <c r="U229" s="3">
        <f>[1]节奏总纲!AG229</f>
        <v>87.999429216922039</v>
      </c>
      <c r="V229" s="3">
        <f>[1]节奏总纲!AH229</f>
        <v>97.154272745409358</v>
      </c>
      <c r="AN229" s="3">
        <v>226</v>
      </c>
      <c r="AO229" s="3">
        <f>[1]节奏总纲!BA229</f>
        <v>43.50949517707253</v>
      </c>
      <c r="AP229" s="3">
        <f>[1]节奏总纲!BB229</f>
        <v>45.032359480672049</v>
      </c>
      <c r="AQ229" s="3">
        <f>[1]节奏总纲!BC229</f>
        <v>46.978758666735004</v>
      </c>
      <c r="AR229" s="3">
        <f>[1]节奏总纲!BD229</f>
        <v>49.712105979683258</v>
      </c>
      <c r="AS229" s="3">
        <f>[1]节奏总纲!BE229</f>
        <v>54.415395826853953</v>
      </c>
    </row>
    <row r="230" spans="17:45" x14ac:dyDescent="0.15">
      <c r="Q230" s="3">
        <v>227</v>
      </c>
      <c r="R230" s="3">
        <f>[1]节奏总纲!AD230</f>
        <v>78.321281314909029</v>
      </c>
      <c r="S230" s="3">
        <f>[1]节奏总纲!AE230</f>
        <v>80.387255187789947</v>
      </c>
      <c r="T230" s="3">
        <f>[1]节奏总纲!AF230</f>
        <v>83.346462809144427</v>
      </c>
      <c r="U230" s="3">
        <f>[1]节奏总纲!AG230</f>
        <v>88.069378113045531</v>
      </c>
      <c r="V230" s="3">
        <f>[1]节奏总纲!AH230</f>
        <v>97.211509305502972</v>
      </c>
      <c r="AN230" s="3">
        <v>227</v>
      </c>
      <c r="AO230" s="3">
        <f>[1]节奏总纲!BA230</f>
        <v>43.539452543820246</v>
      </c>
      <c r="AP230" s="3">
        <f>[1]节奏总纲!BB230</f>
        <v>45.060255584699682</v>
      </c>
      <c r="AQ230" s="3">
        <f>[1]节奏总纲!BC230</f>
        <v>47.009379755645142</v>
      </c>
      <c r="AR230" s="3">
        <f>[1]节奏总纲!BD230</f>
        <v>49.743095648178063</v>
      </c>
      <c r="AS230" s="3">
        <f>[1]节奏总纲!BE230</f>
        <v>54.445161823449986</v>
      </c>
    </row>
    <row r="231" spans="17:45" x14ac:dyDescent="0.15">
      <c r="Q231" s="3">
        <v>228</v>
      </c>
      <c r="R231" s="3">
        <f>[1]节奏总纲!AD231</f>
        <v>78.383798891610013</v>
      </c>
      <c r="S231" s="3">
        <f>[1]节奏总纲!AE231</f>
        <v>80.452725211084953</v>
      </c>
      <c r="T231" s="3">
        <f>[1]节奏总纲!AF231</f>
        <v>83.410089752022458</v>
      </c>
      <c r="U231" s="3">
        <f>[1]节奏总纲!AG231</f>
        <v>88.139292024548126</v>
      </c>
      <c r="V231" s="3">
        <f>[1]节奏总纲!AH231</f>
        <v>97.268745865596571</v>
      </c>
      <c r="AN231" s="3">
        <v>228</v>
      </c>
      <c r="AO231" s="3">
        <f>[1]节奏总纲!BA231</f>
        <v>43.569409910567963</v>
      </c>
      <c r="AP231" s="3">
        <f>[1]节奏总纲!BB231</f>
        <v>45.088151688727308</v>
      </c>
      <c r="AQ231" s="3">
        <f>[1]节奏总纲!BC231</f>
        <v>47.037096473409001</v>
      </c>
      <c r="AR231" s="3">
        <f>[1]节奏总纲!BD231</f>
        <v>49.774085316672867</v>
      </c>
      <c r="AS231" s="3">
        <f>[1]节奏总纲!BE231</f>
        <v>54.47492782004602</v>
      </c>
    </row>
    <row r="232" spans="17:45" x14ac:dyDescent="0.15">
      <c r="Q232" s="3">
        <v>229</v>
      </c>
      <c r="R232" s="3">
        <f>[1]节奏总纲!AD232</f>
        <v>78.446316468310982</v>
      </c>
      <c r="S232" s="3">
        <f>[1]节奏总纲!AE232</f>
        <v>80.518195234379959</v>
      </c>
      <c r="T232" s="3">
        <f>[1]节奏总纲!AF232</f>
        <v>83.473716694900475</v>
      </c>
      <c r="U232" s="3">
        <f>[1]节奏总纲!AG232</f>
        <v>88.209205936050708</v>
      </c>
      <c r="V232" s="3">
        <f>[1]节奏总纲!AH232</f>
        <v>97.325982425690185</v>
      </c>
      <c r="AN232" s="3">
        <v>229</v>
      </c>
      <c r="AO232" s="3">
        <f>[1]节奏总纲!BA232</f>
        <v>43.599367277315686</v>
      </c>
      <c r="AP232" s="3">
        <f>[1]节奏总纲!BB232</f>
        <v>45.116047792754941</v>
      </c>
      <c r="AQ232" s="3">
        <f>[1]节奏总纲!BC232</f>
        <v>47.06481319117286</v>
      </c>
      <c r="AR232" s="3">
        <f>[1]节奏总纲!BD232</f>
        <v>49.805074985167678</v>
      </c>
      <c r="AS232" s="3">
        <f>[1]节奏总纲!BE232</f>
        <v>54.504693816642046</v>
      </c>
    </row>
    <row r="233" spans="17:45" x14ac:dyDescent="0.15">
      <c r="Q233" s="3">
        <v>230</v>
      </c>
      <c r="R233" s="3">
        <f>[1]节奏总纲!AD233</f>
        <v>78.508834045011952</v>
      </c>
      <c r="S233" s="3">
        <f>[1]节奏总纲!AE233</f>
        <v>80.583665257674966</v>
      </c>
      <c r="T233" s="3">
        <f>[1]节奏总纲!AF233</f>
        <v>83.537343637778505</v>
      </c>
      <c r="U233" s="3">
        <f>[1]节奏总纲!AG233</f>
        <v>88.279119847553304</v>
      </c>
      <c r="V233" s="3">
        <f>[1]节奏总纲!AH233</f>
        <v>97.383218985783799</v>
      </c>
      <c r="AN233" s="3">
        <v>230</v>
      </c>
      <c r="AO233" s="3">
        <f>[1]节奏总纲!BA233</f>
        <v>43.629324644063402</v>
      </c>
      <c r="AP233" s="3">
        <f>[1]节奏总纲!BB233</f>
        <v>45.143943896782567</v>
      </c>
      <c r="AQ233" s="3">
        <f>[1]节奏总纲!BC233</f>
        <v>47.092529908936719</v>
      </c>
      <c r="AR233" s="3">
        <f>[1]节奏总纲!BD233</f>
        <v>49.836064653662483</v>
      </c>
      <c r="AS233" s="3">
        <f>[1]节奏总纲!BE233</f>
        <v>54.53445981323808</v>
      </c>
    </row>
    <row r="234" spans="17:45" x14ac:dyDescent="0.15">
      <c r="Q234" s="3">
        <v>231</v>
      </c>
      <c r="R234" s="3">
        <f>[1]节奏总纲!AD234</f>
        <v>78.571351621712921</v>
      </c>
      <c r="S234" s="3">
        <f>[1]节奏总纲!AE234</f>
        <v>80.649135280969972</v>
      </c>
      <c r="T234" s="3">
        <f>[1]节奏总纲!AF234</f>
        <v>83.600970580656536</v>
      </c>
      <c r="U234" s="3">
        <f>[1]节奏总纲!AG234</f>
        <v>88.349033759055899</v>
      </c>
      <c r="V234" s="3">
        <f>[1]节奏总纲!AH234</f>
        <v>97.440455545877413</v>
      </c>
      <c r="AN234" s="3">
        <v>231</v>
      </c>
      <c r="AO234" s="3">
        <f>[1]节奏总纲!BA234</f>
        <v>43.659282010811118</v>
      </c>
      <c r="AP234" s="3">
        <f>[1]节奏总纲!BB234</f>
        <v>45.171840000810199</v>
      </c>
      <c r="AQ234" s="3">
        <f>[1]节奏总纲!BC234</f>
        <v>47.120246626700578</v>
      </c>
      <c r="AR234" s="3">
        <f>[1]节奏总纲!BD234</f>
        <v>49.867054322157287</v>
      </c>
      <c r="AS234" s="3">
        <f>[1]节奏总纲!BE234</f>
        <v>54.564225809834106</v>
      </c>
    </row>
    <row r="235" spans="17:45" x14ac:dyDescent="0.15">
      <c r="Q235" s="3">
        <v>232</v>
      </c>
      <c r="R235" s="3">
        <f>[1]节奏总纲!AD235</f>
        <v>78.633869198413905</v>
      </c>
      <c r="S235" s="3">
        <f>[1]节奏总纲!AE235</f>
        <v>80.714605304264978</v>
      </c>
      <c r="T235" s="3">
        <f>[1]节奏总纲!AF235</f>
        <v>83.664597523534553</v>
      </c>
      <c r="U235" s="3">
        <f>[1]节奏总纲!AG235</f>
        <v>88.418947670558495</v>
      </c>
      <c r="V235" s="3">
        <f>[1]节奏总纲!AH235</f>
        <v>97.497692105971026</v>
      </c>
      <c r="AN235" s="3">
        <v>232</v>
      </c>
      <c r="AO235" s="3">
        <f>[1]节奏总纲!BA235</f>
        <v>43.689239377558835</v>
      </c>
      <c r="AP235" s="3">
        <f>[1]节奏总纲!BB235</f>
        <v>45.199736104837825</v>
      </c>
      <c r="AQ235" s="3">
        <f>[1]节奏总纲!BC235</f>
        <v>47.147963344464429</v>
      </c>
      <c r="AR235" s="3">
        <f>[1]节奏总纲!BD235</f>
        <v>49.898043990652091</v>
      </c>
      <c r="AS235" s="3">
        <f>[1]节奏总纲!BE235</f>
        <v>54.593991806430139</v>
      </c>
    </row>
    <row r="236" spans="17:45" x14ac:dyDescent="0.15">
      <c r="Q236" s="3">
        <v>233</v>
      </c>
      <c r="R236" s="3">
        <f>[1]节奏总纲!AD236</f>
        <v>78.696386775114874</v>
      </c>
      <c r="S236" s="3">
        <f>[1]节奏总纲!AE236</f>
        <v>80.78007532755997</v>
      </c>
      <c r="T236" s="3">
        <f>[1]节奏总纲!AF236</f>
        <v>83.728224466412584</v>
      </c>
      <c r="U236" s="3">
        <f>[1]节奏总纲!AG236</f>
        <v>88.488861582061077</v>
      </c>
      <c r="V236" s="3">
        <f>[1]节奏总纲!AH236</f>
        <v>97.554928666064626</v>
      </c>
      <c r="AN236" s="3">
        <v>233</v>
      </c>
      <c r="AO236" s="3">
        <f>[1]节奏总纲!BA236</f>
        <v>43.719196744306558</v>
      </c>
      <c r="AP236" s="3">
        <f>[1]节奏总纲!BB236</f>
        <v>45.227632208865458</v>
      </c>
      <c r="AQ236" s="3">
        <f>[1]节奏总纲!BC236</f>
        <v>47.175680062228288</v>
      </c>
      <c r="AR236" s="3">
        <f>[1]节奏总纲!BD236</f>
        <v>49.929033659146896</v>
      </c>
      <c r="AS236" s="3">
        <f>[1]节奏总纲!BE236</f>
        <v>54.623757803026173</v>
      </c>
    </row>
    <row r="237" spans="17:45" x14ac:dyDescent="0.15">
      <c r="Q237" s="3">
        <v>234</v>
      </c>
      <c r="R237" s="3">
        <f>[1]节奏总纲!AD237</f>
        <v>78.758904351815843</v>
      </c>
      <c r="S237" s="3">
        <f>[1]节奏总纲!AE237</f>
        <v>80.845545350854977</v>
      </c>
      <c r="T237" s="3">
        <f>[1]节奏总纲!AF237</f>
        <v>83.791851409290615</v>
      </c>
      <c r="U237" s="3">
        <f>[1]节奏总纲!AG237</f>
        <v>88.558775493563672</v>
      </c>
      <c r="V237" s="3">
        <f>[1]节奏总纲!AH237</f>
        <v>97.61216522615824</v>
      </c>
      <c r="AN237" s="3">
        <v>234</v>
      </c>
      <c r="AO237" s="3">
        <f>[1]节奏总纲!BA237</f>
        <v>43.749154111054274</v>
      </c>
      <c r="AP237" s="3">
        <f>[1]节奏总纲!BB237</f>
        <v>45.255528312893091</v>
      </c>
      <c r="AQ237" s="3">
        <f>[1]节奏总纲!BC237</f>
        <v>47.203396779992147</v>
      </c>
      <c r="AR237" s="3">
        <f>[1]节奏总纲!BD237</f>
        <v>49.9600233276417</v>
      </c>
      <c r="AS237" s="3">
        <f>[1]节奏总纲!BE237</f>
        <v>54.653523799622199</v>
      </c>
    </row>
    <row r="238" spans="17:45" x14ac:dyDescent="0.15">
      <c r="Q238" s="3">
        <v>235</v>
      </c>
      <c r="R238" s="3">
        <f>[1]节奏总纲!AD238</f>
        <v>78.821421928516827</v>
      </c>
      <c r="S238" s="3">
        <f>[1]节奏总纲!AE238</f>
        <v>80.911015374149983</v>
      </c>
      <c r="T238" s="3">
        <f>[1]节奏总纲!AF238</f>
        <v>83.855478352168632</v>
      </c>
      <c r="U238" s="3">
        <f>[1]节奏总纲!AG238</f>
        <v>88.628689405066268</v>
      </c>
      <c r="V238" s="3">
        <f>[1]节奏总纲!AH238</f>
        <v>97.669401786251854</v>
      </c>
      <c r="AN238" s="3">
        <v>235</v>
      </c>
      <c r="AO238" s="3">
        <f>[1]节奏总纲!BA238</f>
        <v>43.77911147780199</v>
      </c>
      <c r="AP238" s="3">
        <f>[1]节奏总纲!BB238</f>
        <v>45.283424416920717</v>
      </c>
      <c r="AQ238" s="3">
        <f>[1]节奏总纲!BC238</f>
        <v>47.231113497756006</v>
      </c>
      <c r="AR238" s="3">
        <f>[1]节奏总纲!BD238</f>
        <v>49.991012996136504</v>
      </c>
      <c r="AS238" s="3">
        <f>[1]节奏总纲!BE238</f>
        <v>54.683289796218233</v>
      </c>
    </row>
    <row r="239" spans="17:45" x14ac:dyDescent="0.15">
      <c r="Q239" s="3">
        <v>236</v>
      </c>
      <c r="R239" s="3">
        <f>[1]节奏总纲!AD239</f>
        <v>78.883939505217796</v>
      </c>
      <c r="S239" s="3">
        <f>[1]节奏总纲!AE239</f>
        <v>80.976485397444989</v>
      </c>
      <c r="T239" s="3">
        <f>[1]节奏总纲!AF239</f>
        <v>83.919105295046663</v>
      </c>
      <c r="U239" s="3">
        <f>[1]节奏总纲!AG239</f>
        <v>88.698603316568864</v>
      </c>
      <c r="V239" s="3">
        <f>[1]节奏总纲!AH239</f>
        <v>97.726638346345467</v>
      </c>
      <c r="AN239" s="3">
        <v>236</v>
      </c>
      <c r="AO239" s="3">
        <f>[1]节奏总纲!BA239</f>
        <v>43.809068844549707</v>
      </c>
      <c r="AP239" s="3">
        <f>[1]节奏总纲!BB239</f>
        <v>45.31132052094835</v>
      </c>
      <c r="AQ239" s="3">
        <f>[1]节奏总纲!BC239</f>
        <v>47.258830215519865</v>
      </c>
      <c r="AR239" s="3">
        <f>[1]节奏总纲!BD239</f>
        <v>50.018998195299922</v>
      </c>
      <c r="AS239" s="3">
        <f>[1]节奏总纲!BE239</f>
        <v>54.713055792814259</v>
      </c>
    </row>
    <row r="240" spans="17:45" x14ac:dyDescent="0.15">
      <c r="Q240" s="3">
        <v>237</v>
      </c>
      <c r="R240" s="3">
        <f>[1]节奏总纲!AD240</f>
        <v>78.946457081918766</v>
      </c>
      <c r="S240" s="3">
        <f>[1]节奏总纲!AE240</f>
        <v>81.038163244467697</v>
      </c>
      <c r="T240" s="3">
        <f>[1]节奏总纲!AF240</f>
        <v>83.982732237924694</v>
      </c>
      <c r="U240" s="3">
        <f>[1]节奏总纲!AG240</f>
        <v>88.768517228071445</v>
      </c>
      <c r="V240" s="3">
        <f>[1]节奏总纲!AH240</f>
        <v>97.783874906439081</v>
      </c>
      <c r="AN240" s="3">
        <v>237</v>
      </c>
      <c r="AO240" s="3">
        <f>[1]节奏总纲!BA240</f>
        <v>43.83902621129743</v>
      </c>
      <c r="AP240" s="3">
        <f>[1]节奏总纲!BB240</f>
        <v>45.339216624975975</v>
      </c>
      <c r="AQ240" s="3">
        <f>[1]节奏总纲!BC240</f>
        <v>47.286546933283724</v>
      </c>
      <c r="AR240" s="3">
        <f>[1]节奏总纲!BD240</f>
        <v>50.045756216849099</v>
      </c>
      <c r="AS240" s="3">
        <f>[1]节奏总纲!BE240</f>
        <v>54.742821789410293</v>
      </c>
    </row>
    <row r="241" spans="17:45" x14ac:dyDescent="0.15">
      <c r="Q241" s="3">
        <v>238</v>
      </c>
      <c r="R241" s="3">
        <f>[1]节奏总纲!AD241</f>
        <v>79.008373652580005</v>
      </c>
      <c r="S241" s="3">
        <f>[1]节奏总纲!AE241</f>
        <v>81.097715704203424</v>
      </c>
      <c r="T241" s="3">
        <f>[1]节奏总纲!AF241</f>
        <v>84.043767921022209</v>
      </c>
      <c r="U241" s="3">
        <f>[1]节奏总纲!AG241</f>
        <v>88.838431139574041</v>
      </c>
      <c r="V241" s="3">
        <f>[1]节奏总纲!AH241</f>
        <v>97.841111466532681</v>
      </c>
      <c r="AN241" s="3">
        <v>238</v>
      </c>
      <c r="AO241" s="3">
        <f>[1]节奏总纲!BA241</f>
        <v>43.868983578045146</v>
      </c>
      <c r="AP241" s="3">
        <f>[1]节奏总纲!BB241</f>
        <v>45.367112729003608</v>
      </c>
      <c r="AQ241" s="3">
        <f>[1]节奏总纲!BC241</f>
        <v>47.314263651047582</v>
      </c>
      <c r="AR241" s="3">
        <f>[1]节奏总纲!BD241</f>
        <v>50.072514238398277</v>
      </c>
      <c r="AS241" s="3">
        <f>[1]节奏总纲!BE241</f>
        <v>54.772587786006326</v>
      </c>
    </row>
    <row r="242" spans="17:45" x14ac:dyDescent="0.15">
      <c r="Q242" s="3">
        <v>239</v>
      </c>
      <c r="R242" s="3">
        <f>[1]节奏总纲!AD242</f>
        <v>79.066704614192943</v>
      </c>
      <c r="S242" s="3">
        <f>[1]节奏总纲!AE242</f>
        <v>81.157268163939136</v>
      </c>
      <c r="T242" s="3">
        <f>[1]节奏总纲!AF242</f>
        <v>84.103838417578672</v>
      </c>
      <c r="U242" s="3">
        <f>[1]节奏总纲!AG242</f>
        <v>88.908345051076637</v>
      </c>
      <c r="V242" s="3">
        <f>[1]节奏总纲!AH242</f>
        <v>97.898348026626294</v>
      </c>
      <c r="AN242" s="3">
        <v>239</v>
      </c>
      <c r="AO242" s="3">
        <f>[1]节奏总纲!BA242</f>
        <v>43.898940944792862</v>
      </c>
      <c r="AP242" s="3">
        <f>[1]节奏总纲!BB242</f>
        <v>45.395008833031234</v>
      </c>
      <c r="AQ242" s="3">
        <f>[1]节奏总纲!BC242</f>
        <v>47.341980368811441</v>
      </c>
      <c r="AR242" s="3">
        <f>[1]节奏总纲!BD242</f>
        <v>50.099272259947462</v>
      </c>
      <c r="AS242" s="3">
        <f>[1]节奏总纲!BE242</f>
        <v>54.802353782602353</v>
      </c>
    </row>
    <row r="243" spans="17:45" x14ac:dyDescent="0.15">
      <c r="Q243" s="3">
        <v>240</v>
      </c>
      <c r="R243" s="3">
        <f>[1]节奏总纲!AD243</f>
        <v>79.125035575805882</v>
      </c>
      <c r="S243" s="3">
        <f>[1]节奏总纲!AE243</f>
        <v>81.216820623674849</v>
      </c>
      <c r="T243" s="3">
        <f>[1]节奏总纲!AF243</f>
        <v>84.163908914135135</v>
      </c>
      <c r="U243" s="3">
        <f>[1]节奏总纲!AG243</f>
        <v>88.978258962579233</v>
      </c>
      <c r="V243" s="3">
        <f>[1]节奏总纲!AH243</f>
        <v>97.955584586719908</v>
      </c>
      <c r="AN243" s="3">
        <v>240</v>
      </c>
      <c r="AO243" s="3">
        <f>[1]节奏总纲!BA243</f>
        <v>43.928898311540586</v>
      </c>
      <c r="AP243" s="3">
        <f>[1]节奏总纲!BB243</f>
        <v>45.422904937058867</v>
      </c>
      <c r="AQ243" s="3">
        <f>[1]节奏总纲!BC243</f>
        <v>47.3696970865753</v>
      </c>
      <c r="AR243" s="3">
        <f>[1]节奏总纲!BD243</f>
        <v>50.126030281496639</v>
      </c>
      <c r="AS243" s="3">
        <f>[1]节奏总纲!BE243</f>
        <v>54.832119779198386</v>
      </c>
    </row>
    <row r="244" spans="17:45" x14ac:dyDescent="0.15">
      <c r="Q244" s="3">
        <v>241</v>
      </c>
      <c r="R244" s="3">
        <f>[1]节奏总纲!AD244</f>
        <v>79.18336653741882</v>
      </c>
      <c r="S244" s="3">
        <f>[1]节奏总纲!AE244</f>
        <v>81.276373083410562</v>
      </c>
      <c r="T244" s="3">
        <f>[1]节奏总纲!AF244</f>
        <v>84.223979410691598</v>
      </c>
      <c r="U244" s="3">
        <f>[1]节奏总纲!AG244</f>
        <v>89.047272179270863</v>
      </c>
      <c r="V244" s="3">
        <f>[1]节奏总纲!AH244</f>
        <v>98.013314854852808</v>
      </c>
      <c r="AN244" s="3">
        <v>241</v>
      </c>
      <c r="AO244" s="3">
        <f>[1]节奏总纲!BA244</f>
        <v>43.958855678288302</v>
      </c>
      <c r="AP244" s="3">
        <f>[1]节奏总纲!BB244</f>
        <v>45.450801041086493</v>
      </c>
      <c r="AQ244" s="3">
        <f>[1]节奏总纲!BC244</f>
        <v>47.397413804339159</v>
      </c>
      <c r="AR244" s="3">
        <f>[1]节奏总纲!BD244</f>
        <v>50.152788303045817</v>
      </c>
      <c r="AS244" s="3">
        <f>[1]节奏总纲!BE244</f>
        <v>54.86188577579442</v>
      </c>
    </row>
    <row r="245" spans="17:45" x14ac:dyDescent="0.15">
      <c r="Q245" s="3">
        <v>242</v>
      </c>
      <c r="R245" s="3">
        <f>[1]节奏总纲!AD245</f>
        <v>79.241697499031773</v>
      </c>
      <c r="S245" s="3">
        <f>[1]节奏总纲!AE245</f>
        <v>81.335925543146274</v>
      </c>
      <c r="T245" s="3">
        <f>[1]节奏总纲!AF245</f>
        <v>84.284049907248061</v>
      </c>
      <c r="U245" s="3">
        <f>[1]节奏总纲!AG245</f>
        <v>89.11587890081428</v>
      </c>
      <c r="V245" s="3">
        <f>[1]节奏总纲!AH245</f>
        <v>98.072755441643167</v>
      </c>
      <c r="AN245" s="3">
        <v>242</v>
      </c>
      <c r="AO245" s="3">
        <f>[1]节奏总纲!BA245</f>
        <v>43.988813045036018</v>
      </c>
      <c r="AP245" s="3">
        <f>[1]节奏总纲!BB245</f>
        <v>45.478697145114126</v>
      </c>
      <c r="AQ245" s="3">
        <f>[1]节奏总纲!BC245</f>
        <v>47.425130522103018</v>
      </c>
      <c r="AR245" s="3">
        <f>[1]节奏总纲!BD245</f>
        <v>50.179546324595002</v>
      </c>
      <c r="AS245" s="3">
        <f>[1]节奏总纲!BE245</f>
        <v>54.891651772390446</v>
      </c>
    </row>
    <row r="246" spans="17:45" x14ac:dyDescent="0.15">
      <c r="Q246" s="3">
        <v>243</v>
      </c>
      <c r="R246" s="3">
        <f>[1]节奏总纲!AD246</f>
        <v>79.300028460644711</v>
      </c>
      <c r="S246" s="3">
        <f>[1]节奏总纲!AE246</f>
        <v>81.395478002882001</v>
      </c>
      <c r="T246" s="3">
        <f>[1]节奏总纲!AF246</f>
        <v>84.344120403804524</v>
      </c>
      <c r="U246" s="3">
        <f>[1]节奏总纲!AG246</f>
        <v>89.184485622357698</v>
      </c>
      <c r="V246" s="3">
        <f>[1]节奏总纲!AH246</f>
        <v>98.132196028433526</v>
      </c>
      <c r="AN246" s="3">
        <v>243</v>
      </c>
      <c r="AO246" s="3">
        <f>[1]节奏总纲!BA246</f>
        <v>44.016200268136501</v>
      </c>
      <c r="AP246" s="3">
        <f>[1]节奏总纲!BB246</f>
        <v>45.506593249141758</v>
      </c>
      <c r="AQ246" s="3">
        <f>[1]节奏总纲!BC246</f>
        <v>47.452847239866877</v>
      </c>
      <c r="AR246" s="3">
        <f>[1]节奏总纲!BD246</f>
        <v>50.206304346144179</v>
      </c>
      <c r="AS246" s="3">
        <f>[1]节奏总纲!BE246</f>
        <v>54.92141776898648</v>
      </c>
    </row>
    <row r="247" spans="17:45" x14ac:dyDescent="0.15">
      <c r="Q247" s="3">
        <v>244</v>
      </c>
      <c r="R247" s="3">
        <f>[1]节奏总纲!AD247</f>
        <v>79.358359422257649</v>
      </c>
      <c r="S247" s="3">
        <f>[1]节奏总纲!AE247</f>
        <v>81.455030462617714</v>
      </c>
      <c r="T247" s="3">
        <f>[1]节奏总纲!AF247</f>
        <v>84.404190900360987</v>
      </c>
      <c r="U247" s="3">
        <f>[1]节奏总纲!AG247</f>
        <v>89.253092343901116</v>
      </c>
      <c r="V247" s="3">
        <f>[1]节奏总纲!AH247</f>
        <v>98.191636615223871</v>
      </c>
      <c r="AN247" s="3">
        <v>244</v>
      </c>
      <c r="AO247" s="3">
        <f>[1]节奏总纲!BA247</f>
        <v>44.042055714440401</v>
      </c>
      <c r="AP247" s="3">
        <f>[1]节奏总纲!BB247</f>
        <v>45.534489353169384</v>
      </c>
      <c r="AQ247" s="3">
        <f>[1]节奏总纲!BC247</f>
        <v>47.480563957630736</v>
      </c>
      <c r="AR247" s="3">
        <f>[1]节奏总纲!BD247</f>
        <v>50.233062367693357</v>
      </c>
      <c r="AS247" s="3">
        <f>[1]节奏总纲!BE247</f>
        <v>54.951183765582506</v>
      </c>
    </row>
    <row r="248" spans="17:45" x14ac:dyDescent="0.15">
      <c r="Q248" s="3">
        <v>245</v>
      </c>
      <c r="R248" s="3">
        <f>[1]节奏总纲!AD248</f>
        <v>79.416690383870588</v>
      </c>
      <c r="S248" s="3">
        <f>[1]节奏总纲!AE248</f>
        <v>81.514582922353426</v>
      </c>
      <c r="T248" s="3">
        <f>[1]节奏总纲!AF248</f>
        <v>84.46426139691745</v>
      </c>
      <c r="U248" s="3">
        <f>[1]节奏总纲!AG248</f>
        <v>89.321699065444534</v>
      </c>
      <c r="V248" s="3">
        <f>[1]节奏总纲!AH248</f>
        <v>98.25107720201423</v>
      </c>
      <c r="AN248" s="3">
        <v>245</v>
      </c>
      <c r="AO248" s="3">
        <f>[1]节奏总纲!BA248</f>
        <v>44.067911160744309</v>
      </c>
      <c r="AP248" s="3">
        <f>[1]节奏总纲!BB248</f>
        <v>45.562385457197017</v>
      </c>
      <c r="AQ248" s="3">
        <f>[1]节奏总纲!BC248</f>
        <v>47.508280675394595</v>
      </c>
      <c r="AR248" s="3">
        <f>[1]节奏总纲!BD248</f>
        <v>50.259820389242542</v>
      </c>
      <c r="AS248" s="3">
        <f>[1]节奏总纲!BE248</f>
        <v>54.98094976217854</v>
      </c>
    </row>
    <row r="249" spans="17:45" x14ac:dyDescent="0.15">
      <c r="Q249" s="3">
        <v>246</v>
      </c>
      <c r="R249" s="3">
        <f>[1]节奏总纲!AD249</f>
        <v>79.475021345483526</v>
      </c>
      <c r="S249" s="3">
        <f>[1]节奏总纲!AE249</f>
        <v>81.574135382089139</v>
      </c>
      <c r="T249" s="3">
        <f>[1]节奏总纲!AF249</f>
        <v>84.524331893473914</v>
      </c>
      <c r="U249" s="3">
        <f>[1]节奏总纲!AG249</f>
        <v>89.390305786987952</v>
      </c>
      <c r="V249" s="3">
        <f>[1]节奏总纲!AH249</f>
        <v>98.310517788804589</v>
      </c>
      <c r="AN249" s="3">
        <v>246</v>
      </c>
      <c r="AO249" s="3">
        <f>[1]节奏总纲!BA249</f>
        <v>44.093766607048209</v>
      </c>
      <c r="AP249" s="3">
        <f>[1]节奏总纲!BB249</f>
        <v>45.590281561224643</v>
      </c>
      <c r="AQ249" s="3">
        <f>[1]节奏总纲!BC249</f>
        <v>47.535997393158453</v>
      </c>
      <c r="AR249" s="3">
        <f>[1]节奏总纲!BD249</f>
        <v>50.286578410791719</v>
      </c>
      <c r="AS249" s="3">
        <f>[1]节奏总纲!BE249</f>
        <v>55.009255535630842</v>
      </c>
    </row>
    <row r="250" spans="17:45" x14ac:dyDescent="0.15">
      <c r="Q250" s="3">
        <v>247</v>
      </c>
      <c r="R250" s="3">
        <f>[1]节奏总纲!AD250</f>
        <v>79.533352307096465</v>
      </c>
      <c r="S250" s="3">
        <f>[1]节奏总纲!AE250</f>
        <v>81.633687841824852</v>
      </c>
      <c r="T250" s="3">
        <f>[1]节奏总纲!AF250</f>
        <v>84.584402390030377</v>
      </c>
      <c r="U250" s="3">
        <f>[1]节奏总纲!AG250</f>
        <v>89.45891250853137</v>
      </c>
      <c r="V250" s="3">
        <f>[1]节奏总纲!AH250</f>
        <v>98.369958375594933</v>
      </c>
      <c r="AN250" s="3">
        <v>247</v>
      </c>
      <c r="AO250" s="3">
        <f>[1]节奏总纲!BA250</f>
        <v>44.11962205335211</v>
      </c>
      <c r="AP250" s="3">
        <f>[1]节奏总纲!BB250</f>
        <v>45.618177665252276</v>
      </c>
      <c r="AQ250" s="3">
        <f>[1]节奏总纲!BC250</f>
        <v>47.563714110922312</v>
      </c>
      <c r="AR250" s="3">
        <f>[1]节奏总纲!BD250</f>
        <v>50.313336432340897</v>
      </c>
      <c r="AS250" s="3">
        <f>[1]节奏总纲!BE250</f>
        <v>55.034965356827627</v>
      </c>
    </row>
    <row r="251" spans="17:45" x14ac:dyDescent="0.15">
      <c r="Q251" s="3">
        <v>248</v>
      </c>
      <c r="R251" s="3">
        <f>[1]节奏总纲!AD251</f>
        <v>79.591683268709417</v>
      </c>
      <c r="S251" s="3">
        <f>[1]节奏总纲!AE251</f>
        <v>81.693240301560579</v>
      </c>
      <c r="T251" s="3">
        <f>[1]节奏总纲!AF251</f>
        <v>84.64447288658684</v>
      </c>
      <c r="U251" s="3">
        <f>[1]节奏总纲!AG251</f>
        <v>89.527519230074788</v>
      </c>
      <c r="V251" s="3">
        <f>[1]节奏总纲!AH251</f>
        <v>98.429398962385292</v>
      </c>
      <c r="AN251" s="3">
        <v>248</v>
      </c>
      <c r="AO251" s="3">
        <f>[1]节奏总纲!BA251</f>
        <v>44.145477499656018</v>
      </c>
      <c r="AP251" s="3">
        <f>[1]节奏总纲!BB251</f>
        <v>45.646073769279901</v>
      </c>
      <c r="AQ251" s="3">
        <f>[1]节奏总纲!BC251</f>
        <v>47.591430828686171</v>
      </c>
      <c r="AR251" s="3">
        <f>[1]节奏总纲!BD251</f>
        <v>50.340094453890082</v>
      </c>
      <c r="AS251" s="3">
        <f>[1]节奏总纲!BE251</f>
        <v>55.060675178024418</v>
      </c>
    </row>
    <row r="252" spans="17:45" x14ac:dyDescent="0.15">
      <c r="Q252" s="3">
        <v>249</v>
      </c>
      <c r="R252" s="3">
        <f>[1]节奏总纲!AD252</f>
        <v>79.650014230322356</v>
      </c>
      <c r="S252" s="3">
        <f>[1]节奏总纲!AE252</f>
        <v>81.752792761296291</v>
      </c>
      <c r="T252" s="3">
        <f>[1]节奏总纲!AF252</f>
        <v>84.704543383143317</v>
      </c>
      <c r="U252" s="3">
        <f>[1]节奏总纲!AG252</f>
        <v>89.596125951618205</v>
      </c>
      <c r="V252" s="3">
        <f>[1]节奏总纲!AH252</f>
        <v>98.488839549175651</v>
      </c>
      <c r="AN252" s="3">
        <v>249</v>
      </c>
      <c r="AO252" s="3">
        <f>[1]节奏总纲!BA252</f>
        <v>44.171332945959918</v>
      </c>
      <c r="AP252" s="3">
        <f>[1]节奏总纲!BB252</f>
        <v>45.673969873307534</v>
      </c>
      <c r="AQ252" s="3">
        <f>[1]节奏总纲!BC252</f>
        <v>47.61914754645003</v>
      </c>
      <c r="AR252" s="3">
        <f>[1]节奏总纲!BD252</f>
        <v>50.366852475439259</v>
      </c>
      <c r="AS252" s="3">
        <f>[1]节奏总纲!BE252</f>
        <v>55.086384999221202</v>
      </c>
    </row>
    <row r="253" spans="17:45" x14ac:dyDescent="0.15">
      <c r="Q253" s="3">
        <v>250</v>
      </c>
      <c r="R253" s="3">
        <f>[1]节奏总纲!AD253</f>
        <v>79.708345191935294</v>
      </c>
      <c r="S253" s="3">
        <f>[1]节奏总纲!AE253</f>
        <v>81.812345221032004</v>
      </c>
      <c r="T253" s="3">
        <f>[1]节奏总纲!AF253</f>
        <v>84.76461387969978</v>
      </c>
      <c r="U253" s="3">
        <f>[1]节奏总纲!AG253</f>
        <v>89.664732673161623</v>
      </c>
      <c r="V253" s="3">
        <f>[1]节奏总纲!AH253</f>
        <v>98.548280135965996</v>
      </c>
      <c r="AN253" s="3">
        <v>250</v>
      </c>
      <c r="AO253" s="3">
        <f>[1]节奏总纲!BA253</f>
        <v>44.197188392263818</v>
      </c>
      <c r="AP253" s="3">
        <f>[1]节奏总纲!BB253</f>
        <v>45.701865977335167</v>
      </c>
      <c r="AQ253" s="3">
        <f>[1]节奏总纲!BC253</f>
        <v>47.646864264213889</v>
      </c>
      <c r="AR253" s="3">
        <f>[1]节奏总纲!BD253</f>
        <v>50.393610496988437</v>
      </c>
      <c r="AS253" s="3">
        <f>[1]节奏总纲!BE253</f>
        <v>55.112094820417994</v>
      </c>
    </row>
    <row r="254" spans="17:45" x14ac:dyDescent="0.15">
      <c r="Q254" s="3">
        <v>251</v>
      </c>
      <c r="R254" s="3">
        <f>[1]节奏总纲!AD254</f>
        <v>79.766676153548232</v>
      </c>
      <c r="S254" s="3">
        <f>[1]节奏总纲!AE254</f>
        <v>81.871897680767717</v>
      </c>
      <c r="T254" s="3">
        <f>[1]节奏总纲!AF254</f>
        <v>84.824684376256243</v>
      </c>
      <c r="U254" s="3">
        <f>[1]节奏总纲!AG254</f>
        <v>89.733339394705041</v>
      </c>
      <c r="V254" s="3">
        <f>[1]节奏总纲!AH254</f>
        <v>98.607720722756355</v>
      </c>
      <c r="AN254" s="3">
        <v>251</v>
      </c>
      <c r="AO254" s="3">
        <f>[1]节奏总纲!BA254</f>
        <v>44.223043838567726</v>
      </c>
      <c r="AP254" s="3">
        <f>[1]节奏总纲!BB254</f>
        <v>45.729762081362793</v>
      </c>
      <c r="AQ254" s="3">
        <f>[1]节奏总纲!BC254</f>
        <v>47.674580981977748</v>
      </c>
      <c r="AR254" s="3">
        <f>[1]节奏总纲!BD254</f>
        <v>50.420368518537622</v>
      </c>
      <c r="AS254" s="3">
        <f>[1]节奏总纲!BE254</f>
        <v>55.137804641614778</v>
      </c>
    </row>
    <row r="255" spans="17:45" x14ac:dyDescent="0.15">
      <c r="Q255" s="3">
        <v>252</v>
      </c>
      <c r="R255" s="3">
        <f>[1]节奏总纲!AD255</f>
        <v>79.825007115161171</v>
      </c>
      <c r="S255" s="3">
        <f>[1]节奏总纲!AE255</f>
        <v>81.931450140503429</v>
      </c>
      <c r="T255" s="3">
        <f>[1]节奏总纲!AF255</f>
        <v>84.884754872812707</v>
      </c>
      <c r="U255" s="3">
        <f>[1]节奏总纲!AG255</f>
        <v>89.801946116248459</v>
      </c>
      <c r="V255" s="3">
        <f>[1]节奏总纲!AH255</f>
        <v>98.667161309546714</v>
      </c>
      <c r="AN255" s="3">
        <v>252</v>
      </c>
      <c r="AO255" s="3">
        <f>[1]节奏总纲!BA255</f>
        <v>44.248899284871626</v>
      </c>
      <c r="AP255" s="3">
        <f>[1]节奏总纲!BB255</f>
        <v>45.757658185390426</v>
      </c>
      <c r="AQ255" s="3">
        <f>[1]节奏总纲!BC255</f>
        <v>47.7022976997416</v>
      </c>
      <c r="AR255" s="3">
        <f>[1]节奏总纲!BD255</f>
        <v>50.447126540086799</v>
      </c>
      <c r="AS255" s="3">
        <f>[1]节奏总纲!BE255</f>
        <v>55.163514462811563</v>
      </c>
    </row>
    <row r="256" spans="17:45" x14ac:dyDescent="0.15">
      <c r="Q256" s="3">
        <v>253</v>
      </c>
      <c r="R256" s="3">
        <f>[1]节奏总纲!AD256</f>
        <v>79.883338076774123</v>
      </c>
      <c r="S256" s="3">
        <f>[1]节奏总纲!AE256</f>
        <v>81.991002600239142</v>
      </c>
      <c r="T256" s="3">
        <f>[1]节奏总纲!AF256</f>
        <v>84.94482536936917</v>
      </c>
      <c r="U256" s="3">
        <f>[1]节奏总纲!AG256</f>
        <v>89.870552837791877</v>
      </c>
      <c r="V256" s="3">
        <f>[1]节奏总纲!AH256</f>
        <v>98.726601896337058</v>
      </c>
      <c r="AN256" s="3">
        <v>253</v>
      </c>
      <c r="AO256" s="3">
        <f>[1]节奏总纲!BA256</f>
        <v>44.274754731175527</v>
      </c>
      <c r="AP256" s="3">
        <f>[1]节奏总纲!BB256</f>
        <v>45.785554289418052</v>
      </c>
      <c r="AQ256" s="3">
        <f>[1]节奏总纲!BC256</f>
        <v>47.730014417505458</v>
      </c>
      <c r="AR256" s="3">
        <f>[1]节奏总纲!BD256</f>
        <v>50.473884561635977</v>
      </c>
      <c r="AS256" s="3">
        <f>[1]节奏总纲!BE256</f>
        <v>55.189224284008354</v>
      </c>
    </row>
    <row r="257" spans="17:45" x14ac:dyDescent="0.15">
      <c r="Q257" s="3">
        <v>254</v>
      </c>
      <c r="R257" s="3">
        <f>[1]节奏总纲!AD257</f>
        <v>79.941669038387062</v>
      </c>
      <c r="S257" s="3">
        <f>[1]节奏总纲!AE257</f>
        <v>82.046165327855846</v>
      </c>
      <c r="T257" s="3">
        <f>[1]节奏总纲!AF257</f>
        <v>85.004450307848032</v>
      </c>
      <c r="U257" s="3">
        <f>[1]节奏总纲!AG257</f>
        <v>89.939159559335295</v>
      </c>
      <c r="V257" s="3">
        <f>[1]节奏总纲!AH257</f>
        <v>98.786042483127417</v>
      </c>
      <c r="AN257" s="3">
        <v>254</v>
      </c>
      <c r="AO257" s="3">
        <f>[1]节奏总纲!BA257</f>
        <v>44.300610177479435</v>
      </c>
      <c r="AP257" s="3">
        <f>[1]节奏总纲!BB257</f>
        <v>45.813450393445684</v>
      </c>
      <c r="AQ257" s="3">
        <f>[1]节奏总纲!BC257</f>
        <v>47.757731135269317</v>
      </c>
      <c r="AR257" s="3">
        <f>[1]节奏总纲!BD257</f>
        <v>50.500642583185162</v>
      </c>
      <c r="AS257" s="3">
        <f>[1]节奏总纲!BE257</f>
        <v>55.214934105205138</v>
      </c>
    </row>
    <row r="258" spans="17:45" x14ac:dyDescent="0.15">
      <c r="Q258" s="3">
        <v>255</v>
      </c>
      <c r="R258" s="3">
        <f>[1]节奏总纲!AD258</f>
        <v>80</v>
      </c>
      <c r="S258" s="3">
        <f>[1]节奏总纲!AE258</f>
        <v>82.100546804797787</v>
      </c>
      <c r="T258" s="3">
        <f>[1]节奏总纲!AF258</f>
        <v>85.059053968634842</v>
      </c>
      <c r="U258" s="3">
        <f>[1]节奏总纲!AG258</f>
        <v>90.006385600230558</v>
      </c>
      <c r="V258" s="3">
        <f>[1]节奏总纲!AH258</f>
        <v>98.845483069917776</v>
      </c>
      <c r="AN258" s="3">
        <v>255</v>
      </c>
      <c r="AO258" s="3">
        <f>[1]节奏总纲!BA258</f>
        <v>44.326465623783335</v>
      </c>
      <c r="AP258" s="3">
        <f>[1]节奏总纲!BB258</f>
        <v>45.84134649747331</v>
      </c>
      <c r="AQ258" s="3">
        <f>[1]节奏总纲!BC258</f>
        <v>47.785447853033176</v>
      </c>
      <c r="AR258" s="3">
        <f>[1]节奏总纲!BD258</f>
        <v>50.527400604734339</v>
      </c>
      <c r="AS258" s="3">
        <f>[1]节奏总纲!BE258</f>
        <v>55.24064392640193</v>
      </c>
    </row>
    <row r="259" spans="17:45" x14ac:dyDescent="0.15">
      <c r="Q259" s="3">
        <v>256</v>
      </c>
      <c r="R259" s="3">
        <f>[1]节奏总纲!AD259</f>
        <v>80.054424711612938</v>
      </c>
      <c r="S259" s="3">
        <f>[1]节奏总纲!AE259</f>
        <v>82.154928281739714</v>
      </c>
      <c r="T259" s="3">
        <f>[1]节奏总纲!AF259</f>
        <v>85.113657629421638</v>
      </c>
      <c r="U259" s="3">
        <f>[1]节奏总纲!AG259</f>
        <v>90.062795496260307</v>
      </c>
      <c r="V259" s="3">
        <f>[1]节奏总纲!AH259</f>
        <v>98.904923656708121</v>
      </c>
      <c r="AN259" s="3">
        <v>256</v>
      </c>
      <c r="AO259" s="3">
        <f>[1]节奏总纲!BA259</f>
        <v>44.352321070087235</v>
      </c>
      <c r="AP259" s="3">
        <f>[1]节奏总纲!BB259</f>
        <v>45.869242601500943</v>
      </c>
      <c r="AQ259" s="3">
        <f>[1]节奏总纲!BC259</f>
        <v>47.813164570797035</v>
      </c>
      <c r="AR259" s="3">
        <f>[1]节奏总纲!BD259</f>
        <v>50.554158626283517</v>
      </c>
      <c r="AS259" s="3">
        <f>[1]节奏总纲!BE259</f>
        <v>55.266353747598714</v>
      </c>
    </row>
    <row r="260" spans="17:45" x14ac:dyDescent="0.15">
      <c r="Q260" s="3">
        <v>257</v>
      </c>
      <c r="R260" s="3">
        <f>[1]节奏总纲!AD260</f>
        <v>80.108849423225877</v>
      </c>
      <c r="S260" s="3">
        <f>[1]节奏总纲!AE260</f>
        <v>82.209309758681655</v>
      </c>
      <c r="T260" s="3">
        <f>[1]节奏总纲!AF260</f>
        <v>85.168261290208434</v>
      </c>
      <c r="U260" s="3">
        <f>[1]节奏总纲!AG260</f>
        <v>90.119205392290041</v>
      </c>
      <c r="V260" s="3">
        <f>[1]节奏总纲!AH260</f>
        <v>98.96436424349848</v>
      </c>
      <c r="AN260" s="3">
        <v>257</v>
      </c>
      <c r="AO260" s="3">
        <f>[1]节奏总纲!BA260</f>
        <v>44.378176516391136</v>
      </c>
      <c r="AP260" s="3">
        <f>[1]节奏总纲!BB260</f>
        <v>45.897138705528576</v>
      </c>
      <c r="AQ260" s="3">
        <f>[1]节奏总纲!BC260</f>
        <v>47.840881288560894</v>
      </c>
      <c r="AR260" s="3">
        <f>[1]节奏总纲!BD260</f>
        <v>50.580916647832701</v>
      </c>
      <c r="AS260" s="3">
        <f>[1]节奏总纲!BE260</f>
        <v>55.292063568795498</v>
      </c>
    </row>
    <row r="261" spans="17:45" x14ac:dyDescent="0.15">
      <c r="Q261" s="3">
        <v>258</v>
      </c>
      <c r="R261" s="3">
        <f>[1]节奏总纲!AD261</f>
        <v>80.163274134838829</v>
      </c>
      <c r="S261" s="3">
        <f>[1]节奏总纲!AE261</f>
        <v>82.263691235623583</v>
      </c>
      <c r="T261" s="3">
        <f>[1]节奏总纲!AF261</f>
        <v>85.222864950995231</v>
      </c>
      <c r="U261" s="3">
        <f>[1]节奏总纲!AG261</f>
        <v>90.175615288319776</v>
      </c>
      <c r="V261" s="3">
        <f>[1]节奏总纲!AH261</f>
        <v>99.023313221876677</v>
      </c>
      <c r="AN261" s="3">
        <v>258</v>
      </c>
      <c r="AO261" s="3">
        <f>[1]节奏总纲!BA261</f>
        <v>44.404031962695043</v>
      </c>
      <c r="AP261" s="3">
        <f>[1]节奏总纲!BB261</f>
        <v>45.925034809556202</v>
      </c>
      <c r="AQ261" s="3">
        <f>[1]节奏总纲!BC261</f>
        <v>47.868598006324753</v>
      </c>
      <c r="AR261" s="3">
        <f>[1]节奏总纲!BD261</f>
        <v>50.607674669381879</v>
      </c>
      <c r="AS261" s="3">
        <f>[1]节奏总纲!BE261</f>
        <v>55.31777338999229</v>
      </c>
    </row>
    <row r="262" spans="17:45" x14ac:dyDescent="0.15">
      <c r="Q262" s="3">
        <v>259</v>
      </c>
      <c r="R262" s="3">
        <f>[1]节奏总纲!AD262</f>
        <v>80.217698846451768</v>
      </c>
      <c r="S262" s="3">
        <f>[1]节奏总纲!AE262</f>
        <v>82.318072712565524</v>
      </c>
      <c r="T262" s="3">
        <f>[1]节奏总纲!AF262</f>
        <v>85.277468611782027</v>
      </c>
      <c r="U262" s="3">
        <f>[1]节奏总纲!AG262</f>
        <v>90.23202518434951</v>
      </c>
      <c r="V262" s="3">
        <f>[1]节奏总纲!AH262</f>
        <v>99.081526263999208</v>
      </c>
      <c r="AN262" s="3">
        <v>259</v>
      </c>
      <c r="AO262" s="3">
        <f>[1]节奏总纲!BA262</f>
        <v>44.429887408998944</v>
      </c>
      <c r="AP262" s="3">
        <f>[1]节奏总纲!BB262</f>
        <v>45.952930913583835</v>
      </c>
      <c r="AQ262" s="3">
        <f>[1]节奏总纲!BC262</f>
        <v>47.896314724088612</v>
      </c>
      <c r="AR262" s="3">
        <f>[1]节奏总纲!BD262</f>
        <v>50.634432690931064</v>
      </c>
      <c r="AS262" s="3">
        <f>[1]节奏总纲!BE262</f>
        <v>55.343483211189074</v>
      </c>
    </row>
    <row r="263" spans="17:45" x14ac:dyDescent="0.15">
      <c r="Q263" s="3">
        <v>260</v>
      </c>
      <c r="R263" s="3">
        <f>[1]节奏总纲!AD263</f>
        <v>80.272123558064706</v>
      </c>
      <c r="S263" s="3">
        <f>[1]节奏总纲!AE263</f>
        <v>82.372454189507465</v>
      </c>
      <c r="T263" s="3">
        <f>[1]节奏总纲!AF263</f>
        <v>85.332072272568837</v>
      </c>
      <c r="U263" s="3">
        <f>[1]节奏总纲!AG263</f>
        <v>90.288435080379244</v>
      </c>
      <c r="V263" s="3">
        <f>[1]节奏总纲!AH263</f>
        <v>99.139739306121726</v>
      </c>
      <c r="AN263" s="3">
        <v>260</v>
      </c>
      <c r="AO263" s="3">
        <f>[1]节奏总纲!BA263</f>
        <v>44.455742855302844</v>
      </c>
      <c r="AP263" s="3">
        <f>[1]节奏总纲!BB263</f>
        <v>45.98082701761146</v>
      </c>
      <c r="AQ263" s="3">
        <f>[1]节奏总纲!BC263</f>
        <v>47.92403144185247</v>
      </c>
      <c r="AR263" s="3">
        <f>[1]节奏总纲!BD263</f>
        <v>50.661190712480241</v>
      </c>
      <c r="AS263" s="3">
        <f>[1]节奏总纲!BE263</f>
        <v>55.369193032385866</v>
      </c>
    </row>
    <row r="264" spans="17:45" x14ac:dyDescent="0.15">
      <c r="Q264" s="3">
        <v>261</v>
      </c>
      <c r="R264" s="3">
        <f>[1]节奏总纲!AD264</f>
        <v>80.326548269677644</v>
      </c>
      <c r="S264" s="3">
        <f>[1]节奏总纲!AE264</f>
        <v>82.426835666449392</v>
      </c>
      <c r="T264" s="3">
        <f>[1]节奏总纲!AF264</f>
        <v>85.386675933355633</v>
      </c>
      <c r="U264" s="3">
        <f>[1]节奏总纲!AG264</f>
        <v>90.344844976408993</v>
      </c>
      <c r="V264" s="3">
        <f>[1]节奏总纲!AH264</f>
        <v>99.197952348244257</v>
      </c>
      <c r="AN264" s="3">
        <v>261</v>
      </c>
      <c r="AO264" s="3">
        <f>[1]节奏总纲!BA264</f>
        <v>44.481598301606752</v>
      </c>
      <c r="AP264" s="3">
        <f>[1]节奏总纲!BB264</f>
        <v>46.007529841290832</v>
      </c>
      <c r="AQ264" s="3">
        <f>[1]节奏总纲!BC264</f>
        <v>47.951748159616329</v>
      </c>
      <c r="AR264" s="3">
        <f>[1]节奏总纲!BD264</f>
        <v>50.687948734029419</v>
      </c>
      <c r="AS264" s="3">
        <f>[1]节奏总纲!BE264</f>
        <v>55.39490285358265</v>
      </c>
    </row>
    <row r="265" spans="17:45" x14ac:dyDescent="0.15">
      <c r="Q265" s="3">
        <v>262</v>
      </c>
      <c r="R265" s="3">
        <f>[1]节奏总纲!AD265</f>
        <v>80.380972981290597</v>
      </c>
      <c r="S265" s="3">
        <f>[1]节奏总纲!AE265</f>
        <v>82.481217143391333</v>
      </c>
      <c r="T265" s="3">
        <f>[1]节奏总纲!AF265</f>
        <v>85.441279594142429</v>
      </c>
      <c r="U265" s="3">
        <f>[1]节奏总纲!AG265</f>
        <v>90.401254872438727</v>
      </c>
      <c r="V265" s="3">
        <f>[1]节奏总纲!AH265</f>
        <v>99.256165390366789</v>
      </c>
      <c r="AN265" s="3">
        <v>262</v>
      </c>
      <c r="AO265" s="3">
        <f>[1]节奏总纲!BA265</f>
        <v>44.507453747910652</v>
      </c>
      <c r="AP265" s="3">
        <f>[1]节奏总纲!BB265</f>
        <v>46.031609894814238</v>
      </c>
      <c r="AQ265" s="3">
        <f>[1]节奏总纲!BC265</f>
        <v>47.979464877380188</v>
      </c>
      <c r="AR265" s="3">
        <f>[1]节奏总纲!BD265</f>
        <v>50.714706755578604</v>
      </c>
      <c r="AS265" s="3">
        <f>[1]节奏总纲!BE265</f>
        <v>55.420612674779434</v>
      </c>
    </row>
    <row r="266" spans="17:45" x14ac:dyDescent="0.15">
      <c r="Q266" s="3">
        <v>263</v>
      </c>
      <c r="R266" s="3">
        <f>[1]节奏总纲!AD266</f>
        <v>80.435397692903535</v>
      </c>
      <c r="S266" s="3">
        <f>[1]节奏总纲!AE266</f>
        <v>82.535598620333275</v>
      </c>
      <c r="T266" s="3">
        <f>[1]节奏总纲!AF266</f>
        <v>85.495883254929225</v>
      </c>
      <c r="U266" s="3">
        <f>[1]节奏总纲!AG266</f>
        <v>90.457664768468462</v>
      </c>
      <c r="V266" s="3">
        <f>[1]节奏总纲!AH266</f>
        <v>99.314378432489306</v>
      </c>
      <c r="AN266" s="3">
        <v>263</v>
      </c>
      <c r="AO266" s="3">
        <f>[1]节奏总纲!BA266</f>
        <v>44.533309194214553</v>
      </c>
      <c r="AP266" s="3">
        <f>[1]节奏总纲!BB266</f>
        <v>46.055689948337651</v>
      </c>
      <c r="AQ266" s="3">
        <f>[1]节奏总纲!BC266</f>
        <v>48.006200084618079</v>
      </c>
      <c r="AR266" s="3">
        <f>[1]节奏总纲!BD266</f>
        <v>50.741464777127781</v>
      </c>
      <c r="AS266" s="3">
        <f>[1]节奏总纲!BE266</f>
        <v>55.446322495976226</v>
      </c>
    </row>
    <row r="267" spans="17:45" x14ac:dyDescent="0.15">
      <c r="Q267" s="3">
        <v>264</v>
      </c>
      <c r="R267" s="3">
        <f>[1]节奏总纲!AD267</f>
        <v>80.489822404516474</v>
      </c>
      <c r="S267" s="3">
        <f>[1]节奏总纲!AE267</f>
        <v>82.589980097275202</v>
      </c>
      <c r="T267" s="3">
        <f>[1]节奏总纲!AF267</f>
        <v>85.550486915716021</v>
      </c>
      <c r="U267" s="3">
        <f>[1]节奏总纲!AG267</f>
        <v>90.514074664498196</v>
      </c>
      <c r="V267" s="3">
        <f>[1]节奏总纲!AH267</f>
        <v>99.372591474611838</v>
      </c>
      <c r="AN267" s="3">
        <v>264</v>
      </c>
      <c r="AO267" s="3">
        <f>[1]节奏总纲!BA267</f>
        <v>44.55916464051846</v>
      </c>
      <c r="AP267" s="3">
        <f>[1]节奏总纲!BB267</f>
        <v>46.079770001861057</v>
      </c>
      <c r="AQ267" s="3">
        <f>[1]节奏总纲!BC267</f>
        <v>48.030128751164241</v>
      </c>
      <c r="AR267" s="3">
        <f>[1]节奏总纲!BD267</f>
        <v>50.768222798676959</v>
      </c>
      <c r="AS267" s="3">
        <f>[1]节奏总纲!BE267</f>
        <v>55.47203231717301</v>
      </c>
    </row>
    <row r="268" spans="17:45" x14ac:dyDescent="0.15">
      <c r="Q268" s="3">
        <v>265</v>
      </c>
      <c r="R268" s="3">
        <f>[1]节奏总纲!AD268</f>
        <v>80.544247116129412</v>
      </c>
      <c r="S268" s="3">
        <f>[1]节奏总纲!AE268</f>
        <v>82.644361574217143</v>
      </c>
      <c r="T268" s="3">
        <f>[1]节奏总纲!AF268</f>
        <v>85.605090576502832</v>
      </c>
      <c r="U268" s="3">
        <f>[1]节奏总纲!AG268</f>
        <v>90.57048456052793</v>
      </c>
      <c r="V268" s="3">
        <f>[1]节奏总纲!AH268</f>
        <v>99.430804516734369</v>
      </c>
      <c r="AN268" s="3">
        <v>265</v>
      </c>
      <c r="AO268" s="3">
        <f>[1]节奏总纲!BA268</f>
        <v>44.585020086822361</v>
      </c>
      <c r="AP268" s="3">
        <f>[1]节奏总纲!BB268</f>
        <v>46.10385005538447</v>
      </c>
      <c r="AQ268" s="3">
        <f>[1]节奏总纲!BC268</f>
        <v>48.054057417710396</v>
      </c>
      <c r="AR268" s="3">
        <f>[1]节奏总纲!BD268</f>
        <v>50.794980820226144</v>
      </c>
      <c r="AS268" s="3">
        <f>[1]节奏总纲!BE268</f>
        <v>55.497742138369794</v>
      </c>
    </row>
    <row r="269" spans="17:45" x14ac:dyDescent="0.15">
      <c r="Q269" s="3">
        <v>266</v>
      </c>
      <c r="R269" s="3">
        <f>[1]节奏总纲!AD269</f>
        <v>80.598671827742351</v>
      </c>
      <c r="S269" s="3">
        <f>[1]节奏总纲!AE269</f>
        <v>82.698743051159084</v>
      </c>
      <c r="T269" s="3">
        <f>[1]节奏总纲!AF269</f>
        <v>85.659694237289628</v>
      </c>
      <c r="U269" s="3">
        <f>[1]节奏总纲!AG269</f>
        <v>90.626894456557665</v>
      </c>
      <c r="V269" s="3">
        <f>[1]节奏总纲!AH269</f>
        <v>99.489017558856887</v>
      </c>
      <c r="AN269" s="3">
        <v>266</v>
      </c>
      <c r="AO269" s="3">
        <f>[1]节奏总纲!BA269</f>
        <v>44.610875533126261</v>
      </c>
      <c r="AP269" s="3">
        <f>[1]节奏总纲!BB269</f>
        <v>46.127930108907876</v>
      </c>
      <c r="AQ269" s="3">
        <f>[1]节奏总纲!BC269</f>
        <v>48.077986084256551</v>
      </c>
      <c r="AR269" s="3">
        <f>[1]节奏总纲!BD269</f>
        <v>50.821738841775321</v>
      </c>
      <c r="AS269" s="3">
        <f>[1]节奏总纲!BE269</f>
        <v>55.523451959566586</v>
      </c>
    </row>
    <row r="270" spans="17:45" x14ac:dyDescent="0.15">
      <c r="Q270" s="3">
        <v>267</v>
      </c>
      <c r="R270" s="3">
        <f>[1]节奏总纲!AD270</f>
        <v>80.653096539355303</v>
      </c>
      <c r="S270" s="3">
        <f>[1]节奏总纲!AE270</f>
        <v>82.753124528101011</v>
      </c>
      <c r="T270" s="3">
        <f>[1]节奏总纲!AF270</f>
        <v>85.714297898076424</v>
      </c>
      <c r="U270" s="3">
        <f>[1]节奏总纲!AG270</f>
        <v>90.683304352587413</v>
      </c>
      <c r="V270" s="3">
        <f>[1]节奏总纲!AH270</f>
        <v>99.547230600979418</v>
      </c>
      <c r="AN270" s="3">
        <v>267</v>
      </c>
      <c r="AO270" s="3">
        <f>[1]节奏总纲!BA270</f>
        <v>44.636730979430169</v>
      </c>
      <c r="AP270" s="3">
        <f>[1]节奏总纲!BB270</f>
        <v>46.152010162431289</v>
      </c>
      <c r="AQ270" s="3">
        <f>[1]节奏总纲!BC270</f>
        <v>48.101914750802706</v>
      </c>
      <c r="AR270" s="3">
        <f>[1]节奏总纲!BD270</f>
        <v>50.848496863324499</v>
      </c>
      <c r="AS270" s="3">
        <f>[1]节奏总纲!BE270</f>
        <v>55.54916178076337</v>
      </c>
    </row>
    <row r="271" spans="17:45" x14ac:dyDescent="0.15">
      <c r="Q271" s="3">
        <v>268</v>
      </c>
      <c r="R271" s="3">
        <f>[1]节奏总纲!AD271</f>
        <v>80.707521250968242</v>
      </c>
      <c r="S271" s="3">
        <f>[1]节奏总纲!AE271</f>
        <v>82.807506005042953</v>
      </c>
      <c r="T271" s="3">
        <f>[1]节奏总纲!AF271</f>
        <v>85.76890155886322</v>
      </c>
      <c r="U271" s="3">
        <f>[1]节奏总纲!AG271</f>
        <v>90.739714248617148</v>
      </c>
      <c r="V271" s="3">
        <f>[1]节奏总纲!AH271</f>
        <v>99.605443643101935</v>
      </c>
      <c r="AN271" s="3">
        <v>268</v>
      </c>
      <c r="AO271" s="3">
        <f>[1]节奏总纲!BA271</f>
        <v>44.662586425734069</v>
      </c>
      <c r="AP271" s="3">
        <f>[1]节奏总纲!BB271</f>
        <v>46.176090215954694</v>
      </c>
      <c r="AQ271" s="3">
        <f>[1]节奏总纲!BC271</f>
        <v>48.125843417348868</v>
      </c>
      <c r="AR271" s="3">
        <f>[1]节奏总纲!BD271</f>
        <v>50.875254884873684</v>
      </c>
      <c r="AS271" s="3">
        <f>[1]节奏总纲!BE271</f>
        <v>55.574871601960162</v>
      </c>
    </row>
    <row r="272" spans="17:45" x14ac:dyDescent="0.15">
      <c r="Q272" s="3">
        <v>269</v>
      </c>
      <c r="R272" s="3">
        <f>[1]节奏总纲!AD272</f>
        <v>80.76194596258118</v>
      </c>
      <c r="S272" s="3">
        <f>[1]节奏总纲!AE272</f>
        <v>82.861887481984894</v>
      </c>
      <c r="T272" s="3">
        <f>[1]节奏总纲!AF272</f>
        <v>85.823505219650016</v>
      </c>
      <c r="U272" s="3">
        <f>[1]节奏总纲!AG272</f>
        <v>90.796124144646882</v>
      </c>
      <c r="V272" s="3">
        <f>[1]节奏总纲!AH272</f>
        <v>99.663656685224467</v>
      </c>
      <c r="AN272" s="3">
        <v>269</v>
      </c>
      <c r="AO272" s="3">
        <f>[1]节奏总纲!BA272</f>
        <v>44.68844187203797</v>
      </c>
      <c r="AP272" s="3">
        <f>[1]节奏总纲!BB272</f>
        <v>46.200170269478107</v>
      </c>
      <c r="AQ272" s="3">
        <f>[1]节奏总纲!BC272</f>
        <v>48.149772083895023</v>
      </c>
      <c r="AR272" s="3">
        <f>[1]节奏总纲!BD272</f>
        <v>50.902012906422861</v>
      </c>
      <c r="AS272" s="3">
        <f>[1]节奏总纲!BE272</f>
        <v>55.600581423156946</v>
      </c>
    </row>
    <row r="273" spans="17:45" x14ac:dyDescent="0.15">
      <c r="Q273" s="3">
        <v>270</v>
      </c>
      <c r="R273" s="3">
        <f>[1]节奏总纲!AD273</f>
        <v>80.816370674194118</v>
      </c>
      <c r="S273" s="3">
        <f>[1]节奏总纲!AE273</f>
        <v>82.916268958926821</v>
      </c>
      <c r="T273" s="3">
        <f>[1]节奏总纲!AF273</f>
        <v>85.878108880436827</v>
      </c>
      <c r="U273" s="3">
        <f>[1]节奏总纲!AG273</f>
        <v>90.852534040676616</v>
      </c>
      <c r="V273" s="3">
        <f>[1]节奏总纲!AH273</f>
        <v>99.721869727346999</v>
      </c>
      <c r="AN273" s="3">
        <v>270</v>
      </c>
      <c r="AO273" s="3">
        <f>[1]节奏总纲!BA273</f>
        <v>44.714297318341877</v>
      </c>
      <c r="AP273" s="3">
        <f>[1]节奏总纲!BB273</f>
        <v>46.224250323001513</v>
      </c>
      <c r="AQ273" s="3">
        <f>[1]节奏总纲!BC273</f>
        <v>48.173700750441178</v>
      </c>
      <c r="AR273" s="3">
        <f>[1]节奏总纲!BD273</f>
        <v>50.928770927972039</v>
      </c>
      <c r="AS273" s="3">
        <f>[1]节奏总纲!BE273</f>
        <v>55.62629124435373</v>
      </c>
    </row>
    <row r="274" spans="17:45" x14ac:dyDescent="0.15">
      <c r="Q274" s="3">
        <v>271</v>
      </c>
      <c r="R274" s="3">
        <f>[1]节奏总纲!AD274</f>
        <v>80.870795385807057</v>
      </c>
      <c r="S274" s="3">
        <f>[1]节奏总纲!AE274</f>
        <v>82.970650435868762</v>
      </c>
      <c r="T274" s="3">
        <f>[1]节奏总纲!AF274</f>
        <v>85.932712541223623</v>
      </c>
      <c r="U274" s="3">
        <f>[1]节奏总纲!AG274</f>
        <v>90.908943936706351</v>
      </c>
      <c r="V274" s="3">
        <f>[1]节奏总纲!AH274</f>
        <v>99.780082769469516</v>
      </c>
      <c r="AN274" s="3">
        <v>271</v>
      </c>
      <c r="AO274" s="3">
        <f>[1]节奏总纲!BA274</f>
        <v>44.740152764645778</v>
      </c>
      <c r="AP274" s="3">
        <f>[1]节奏总纲!BB274</f>
        <v>46.248330376524919</v>
      </c>
      <c r="AQ274" s="3">
        <f>[1]节奏总纲!BC274</f>
        <v>48.19762941698734</v>
      </c>
      <c r="AR274" s="3">
        <f>[1]节奏总纲!BD274</f>
        <v>50.955528949521224</v>
      </c>
      <c r="AS274" s="3">
        <f>[1]节奏总纲!BE274</f>
        <v>55.652001065550522</v>
      </c>
    </row>
    <row r="275" spans="17:45" x14ac:dyDescent="0.15">
      <c r="Q275" s="3">
        <v>272</v>
      </c>
      <c r="R275" s="3">
        <f>[1]节奏总纲!AD275</f>
        <v>80.925220097420009</v>
      </c>
      <c r="S275" s="3">
        <f>[1]节奏总纲!AE275</f>
        <v>83.023342162088809</v>
      </c>
      <c r="T275" s="3">
        <f>[1]节奏总纲!AF275</f>
        <v>85.987316202010419</v>
      </c>
      <c r="U275" s="3">
        <f>[1]节奏总纲!AG275</f>
        <v>90.965353832736099</v>
      </c>
      <c r="V275" s="3">
        <f>[1]节奏总纲!AH275</f>
        <v>99.838295811592047</v>
      </c>
      <c r="AN275" s="3">
        <v>272</v>
      </c>
      <c r="AO275" s="3">
        <f>[1]节奏总纲!BA275</f>
        <v>44.766008210949678</v>
      </c>
      <c r="AP275" s="3">
        <f>[1]节奏总纲!BB275</f>
        <v>46.272410430048332</v>
      </c>
      <c r="AQ275" s="3">
        <f>[1]节奏总纲!BC275</f>
        <v>48.221558083533495</v>
      </c>
      <c r="AR275" s="3">
        <f>[1]节奏总纲!BD275</f>
        <v>50.982286971070401</v>
      </c>
      <c r="AS275" s="3">
        <f>[1]节奏总纲!BE275</f>
        <v>55.677710886747306</v>
      </c>
    </row>
    <row r="276" spans="17:45" x14ac:dyDescent="0.15">
      <c r="Q276" s="3">
        <v>273</v>
      </c>
      <c r="R276" s="3">
        <f>[1]节奏总纲!AD276</f>
        <v>80.979644809032948</v>
      </c>
      <c r="S276" s="3">
        <f>[1]节奏总纲!AE276</f>
        <v>83.07405267945947</v>
      </c>
      <c r="T276" s="3">
        <f>[1]节奏总纲!AF276</f>
        <v>86.038061368689995</v>
      </c>
      <c r="U276" s="3">
        <f>[1]节奏总纲!AG276</f>
        <v>91.020352770869948</v>
      </c>
      <c r="V276" s="3">
        <f>[1]节奏总纲!AH276</f>
        <v>99.896508853714579</v>
      </c>
      <c r="AN276" s="3">
        <v>273</v>
      </c>
      <c r="AO276" s="3">
        <f>[1]节奏总纲!BA276</f>
        <v>44.791863657253586</v>
      </c>
      <c r="AP276" s="3">
        <f>[1]节奏总纲!BB276</f>
        <v>46.296490483571738</v>
      </c>
      <c r="AQ276" s="3">
        <f>[1]节奏总纲!BC276</f>
        <v>48.24548675007965</v>
      </c>
      <c r="AR276" s="3">
        <f>[1]节奏总纲!BD276</f>
        <v>51.007810424246486</v>
      </c>
      <c r="AS276" s="3">
        <f>[1]节奏总纲!BE276</f>
        <v>55.703420707944098</v>
      </c>
    </row>
    <row r="277" spans="17:45" x14ac:dyDescent="0.15">
      <c r="Q277" s="3">
        <v>274</v>
      </c>
      <c r="R277" s="3">
        <f>[1]节奏总纲!AD277</f>
        <v>81.031787986768464</v>
      </c>
      <c r="S277" s="3">
        <f>[1]节奏总纲!AE277</f>
        <v>83.124763196830131</v>
      </c>
      <c r="T277" s="3">
        <f>[1]节奏总纲!AF277</f>
        <v>86.087639061133402</v>
      </c>
      <c r="U277" s="3">
        <f>[1]节奏总纲!AG277</f>
        <v>91.073105573528181</v>
      </c>
      <c r="V277" s="3">
        <f>[1]节奏总纲!AH277</f>
        <v>99.954721895837096</v>
      </c>
      <c r="AN277" s="3">
        <v>274</v>
      </c>
      <c r="AO277" s="3">
        <f>[1]节奏总纲!BA277</f>
        <v>44.817719103557486</v>
      </c>
      <c r="AP277" s="3">
        <f>[1]节奏总纲!BB277</f>
        <v>46.320570537095151</v>
      </c>
      <c r="AQ277" s="3">
        <f>[1]节奏总纲!BC277</f>
        <v>48.269415416625804</v>
      </c>
      <c r="AR277" s="3">
        <f>[1]节奏总纲!BD277</f>
        <v>51.030916192165336</v>
      </c>
      <c r="AS277" s="3">
        <f>[1]节奏总纲!BE277</f>
        <v>55.729130529140882</v>
      </c>
    </row>
    <row r="278" spans="17:45" x14ac:dyDescent="0.15">
      <c r="Q278" s="3">
        <v>275</v>
      </c>
      <c r="R278" s="3">
        <f>[1]节奏总纲!AD278</f>
        <v>81.082568038258216</v>
      </c>
      <c r="S278" s="3">
        <f>[1]节奏总纲!AE278</f>
        <v>83.175473714200777</v>
      </c>
      <c r="T278" s="3">
        <f>[1]节奏总纲!AF278</f>
        <v>86.137216753576809</v>
      </c>
      <c r="U278" s="3">
        <f>[1]节奏总纲!AG278</f>
        <v>91.125858376186414</v>
      </c>
      <c r="V278" s="3">
        <f>[1]节奏总纲!AH278</f>
        <v>100.01191770041967</v>
      </c>
      <c r="AN278" s="3">
        <v>275</v>
      </c>
      <c r="AO278" s="3">
        <f>[1]节奏总纲!BA278</f>
        <v>44.843574549861387</v>
      </c>
      <c r="AP278" s="3">
        <f>[1]节奏总纲!BB278</f>
        <v>46.344650590618556</v>
      </c>
      <c r="AQ278" s="3">
        <f>[1]节奏总纲!BC278</f>
        <v>48.293344083171966</v>
      </c>
      <c r="AR278" s="3">
        <f>[1]节奏总纲!BD278</f>
        <v>51.054021960084178</v>
      </c>
      <c r="AS278" s="3">
        <f>[1]节奏总纲!BE278</f>
        <v>55.754840350337666</v>
      </c>
    </row>
    <row r="279" spans="17:45" x14ac:dyDescent="0.15">
      <c r="Q279" s="3">
        <v>276</v>
      </c>
      <c r="R279" s="3">
        <f>[1]节奏总纲!AD279</f>
        <v>81.133348089747955</v>
      </c>
      <c r="S279" s="3">
        <f>[1]节奏总纲!AE279</f>
        <v>83.226184231571438</v>
      </c>
      <c r="T279" s="3">
        <f>[1]节奏总纲!AF279</f>
        <v>86.186794446020215</v>
      </c>
      <c r="U279" s="3">
        <f>[1]节奏总纲!AG279</f>
        <v>91.178611178844633</v>
      </c>
      <c r="V279" s="3">
        <f>[1]节奏总纲!AH279</f>
        <v>100.06555271580974</v>
      </c>
      <c r="AN279" s="3">
        <v>276</v>
      </c>
      <c r="AO279" s="3">
        <f>[1]节奏总纲!BA279</f>
        <v>44.869429996165294</v>
      </c>
      <c r="AP279" s="3">
        <f>[1]节奏总纲!BB279</f>
        <v>46.368730644141969</v>
      </c>
      <c r="AQ279" s="3">
        <f>[1]节奏总纲!BC279</f>
        <v>48.317272749718121</v>
      </c>
      <c r="AR279" s="3">
        <f>[1]节奏总纲!BD279</f>
        <v>51.077127728003028</v>
      </c>
      <c r="AS279" s="3">
        <f>[1]节奏总纲!BE279</f>
        <v>55.780550171534458</v>
      </c>
    </row>
    <row r="280" spans="17:45" x14ac:dyDescent="0.15">
      <c r="Q280" s="3">
        <v>277</v>
      </c>
      <c r="R280" s="3">
        <f>[1]节奏总纲!AD280</f>
        <v>81.184128141237707</v>
      </c>
      <c r="S280" s="3">
        <f>[1]节奏总纲!AE280</f>
        <v>83.276894748942098</v>
      </c>
      <c r="T280" s="3">
        <f>[1]节奏总纲!AF280</f>
        <v>86.236372138463622</v>
      </c>
      <c r="U280" s="3">
        <f>[1]节奏总纲!AG280</f>
        <v>91.231363981502867</v>
      </c>
      <c r="V280" s="3">
        <f>[1]节奏总纲!AH280</f>
        <v>100.11918773119983</v>
      </c>
      <c r="AN280" s="3">
        <v>277</v>
      </c>
      <c r="AO280" s="3">
        <f>[1]节奏总纲!BA280</f>
        <v>44.895285442469195</v>
      </c>
      <c r="AP280" s="3">
        <f>[1]节奏总纲!BB280</f>
        <v>46.392810697665375</v>
      </c>
      <c r="AQ280" s="3">
        <f>[1]节奏总纲!BC280</f>
        <v>48.341201416264276</v>
      </c>
      <c r="AR280" s="3">
        <f>[1]节奏总纲!BD280</f>
        <v>51.10023349592187</v>
      </c>
      <c r="AS280" s="3">
        <f>[1]节奏总纲!BE280</f>
        <v>55.806259992731242</v>
      </c>
    </row>
    <row r="281" spans="17:45" x14ac:dyDescent="0.15">
      <c r="Q281" s="3">
        <v>278</v>
      </c>
      <c r="R281" s="3">
        <f>[1]节奏总纲!AD281</f>
        <v>81.23490819272746</v>
      </c>
      <c r="S281" s="3">
        <f>[1]节奏总纲!AE281</f>
        <v>83.327605266312744</v>
      </c>
      <c r="T281" s="3">
        <f>[1]节奏总纲!AF281</f>
        <v>86.285949830907029</v>
      </c>
      <c r="U281" s="3">
        <f>[1]节奏总纲!AG281</f>
        <v>91.2841167841611</v>
      </c>
      <c r="V281" s="3">
        <f>[1]节奏总纲!AH281</f>
        <v>100.1728227465899</v>
      </c>
      <c r="AN281" s="3">
        <v>278</v>
      </c>
      <c r="AO281" s="3">
        <f>[1]节奏总纲!BA281</f>
        <v>44.921140888773095</v>
      </c>
      <c r="AP281" s="3">
        <f>[1]节奏总纲!BB281</f>
        <v>46.416890751188788</v>
      </c>
      <c r="AQ281" s="3">
        <f>[1]节奏总纲!BC281</f>
        <v>48.365130082810438</v>
      </c>
      <c r="AR281" s="3">
        <f>[1]节奏总纲!BD281</f>
        <v>51.12333926384072</v>
      </c>
      <c r="AS281" s="3">
        <f>[1]节奏总纲!BE281</f>
        <v>55.831969813928033</v>
      </c>
    </row>
    <row r="282" spans="17:45" x14ac:dyDescent="0.15">
      <c r="Q282" s="3">
        <v>279</v>
      </c>
      <c r="R282" s="3">
        <f>[1]节奏总纲!AD282</f>
        <v>81.285688244217212</v>
      </c>
      <c r="S282" s="3">
        <f>[1]节奏总纲!AE282</f>
        <v>83.378315783683405</v>
      </c>
      <c r="T282" s="3">
        <f>[1]节奏总纲!AF282</f>
        <v>86.335527523350422</v>
      </c>
      <c r="U282" s="3">
        <f>[1]节奏总纲!AG282</f>
        <v>91.336869586819319</v>
      </c>
      <c r="V282" s="3">
        <f>[1]节奏总纲!AH282</f>
        <v>100.22645776197997</v>
      </c>
      <c r="AN282" s="3">
        <v>279</v>
      </c>
      <c r="AO282" s="3">
        <f>[1]节奏总纲!BA282</f>
        <v>44.946996335076996</v>
      </c>
      <c r="AP282" s="3">
        <f>[1]节奏总纲!BB282</f>
        <v>46.440970804712194</v>
      </c>
      <c r="AQ282" s="3">
        <f>[1]节奏总纲!BC282</f>
        <v>48.389058749356593</v>
      </c>
      <c r="AR282" s="3">
        <f>[1]节奏总纲!BD282</f>
        <v>51.146445031759569</v>
      </c>
      <c r="AS282" s="3">
        <f>[1]节奏总纲!BE282</f>
        <v>55.857679635124818</v>
      </c>
    </row>
    <row r="283" spans="17:45" x14ac:dyDescent="0.15">
      <c r="Q283" s="3">
        <v>280</v>
      </c>
      <c r="R283" s="3">
        <f>[1]节奏总纲!AD283</f>
        <v>81.336468295706965</v>
      </c>
      <c r="S283" s="3">
        <f>[1]节奏总纲!AE283</f>
        <v>83.429026301054066</v>
      </c>
      <c r="T283" s="3">
        <f>[1]节奏总纲!AF283</f>
        <v>86.385105215793828</v>
      </c>
      <c r="U283" s="3">
        <f>[1]节奏总纲!AG283</f>
        <v>91.389622389477552</v>
      </c>
      <c r="V283" s="3">
        <f>[1]节奏总纲!AH283</f>
        <v>100.28009277737006</v>
      </c>
      <c r="AN283" s="3">
        <v>280</v>
      </c>
      <c r="AO283" s="3">
        <f>[1]节奏总纲!BA283</f>
        <v>44.972851781380903</v>
      </c>
      <c r="AP283" s="3">
        <f>[1]节奏总纲!BB283</f>
        <v>46.465050858235607</v>
      </c>
      <c r="AQ283" s="3">
        <f>[1]节奏总纲!BC283</f>
        <v>48.412987415902748</v>
      </c>
      <c r="AR283" s="3">
        <f>[1]节奏总纲!BD283</f>
        <v>51.169550799678412</v>
      </c>
      <c r="AS283" s="3">
        <f>[1]节奏总纲!BE283</f>
        <v>55.883389456321602</v>
      </c>
    </row>
    <row r="284" spans="17:45" x14ac:dyDescent="0.15">
      <c r="Q284" s="3">
        <v>281</v>
      </c>
      <c r="R284" s="3">
        <f>[1]节奏总纲!AD284</f>
        <v>81.387248347196717</v>
      </c>
      <c r="S284" s="3">
        <f>[1]节奏总纲!AE284</f>
        <v>83.479736818424712</v>
      </c>
      <c r="T284" s="3">
        <f>[1]节奏总纲!AF284</f>
        <v>86.434682908237235</v>
      </c>
      <c r="U284" s="3">
        <f>[1]节奏总纲!AG284</f>
        <v>91.442375192135771</v>
      </c>
      <c r="V284" s="3">
        <f>[1]节奏总纲!AH284</f>
        <v>100.33372779276013</v>
      </c>
      <c r="AN284" s="3">
        <v>281</v>
      </c>
      <c r="AO284" s="3">
        <f>[1]节奏总纲!BA284</f>
        <v>44.998707227684804</v>
      </c>
      <c r="AP284" s="3">
        <f>[1]节奏总纲!BB284</f>
        <v>46.489130911759013</v>
      </c>
      <c r="AQ284" s="3">
        <f>[1]节奏总纲!BC284</f>
        <v>48.43691608244891</v>
      </c>
      <c r="AR284" s="3">
        <f>[1]节奏总纲!BD284</f>
        <v>51.192656567597261</v>
      </c>
      <c r="AS284" s="3">
        <f>[1]节奏总纲!BE284</f>
        <v>55.909099277518393</v>
      </c>
    </row>
    <row r="285" spans="17:45" x14ac:dyDescent="0.15">
      <c r="Q285" s="3">
        <v>282</v>
      </c>
      <c r="R285" s="3">
        <f>[1]节奏总纲!AD285</f>
        <v>81.43802839868647</v>
      </c>
      <c r="S285" s="3">
        <f>[1]节奏总纲!AE285</f>
        <v>83.530447335795373</v>
      </c>
      <c r="T285" s="3">
        <f>[1]节奏总纲!AF285</f>
        <v>86.484260600680642</v>
      </c>
      <c r="U285" s="3">
        <f>[1]节奏总纲!AG285</f>
        <v>91.495127994794004</v>
      </c>
      <c r="V285" s="3">
        <f>[1]节奏总纲!AH285</f>
        <v>100.3873628081502</v>
      </c>
      <c r="AN285" s="3">
        <v>282</v>
      </c>
      <c r="AO285" s="3">
        <f>[1]节奏总纲!BA285</f>
        <v>45.021201039060998</v>
      </c>
      <c r="AP285" s="3">
        <f>[1]节奏总纲!BB285</f>
        <v>46.513210965282425</v>
      </c>
      <c r="AQ285" s="3">
        <f>[1]节奏总纲!BC285</f>
        <v>48.460844748995065</v>
      </c>
      <c r="AR285" s="3">
        <f>[1]节奏总纲!BD285</f>
        <v>51.215762335516104</v>
      </c>
      <c r="AS285" s="3">
        <f>[1]节奏总纲!BE285</f>
        <v>55.934809098715178</v>
      </c>
    </row>
    <row r="286" spans="17:45" x14ac:dyDescent="0.15">
      <c r="Q286" s="3">
        <v>283</v>
      </c>
      <c r="R286" s="3">
        <f>[1]节奏总纲!AD286</f>
        <v>81.488808450176222</v>
      </c>
      <c r="S286" s="3">
        <f>[1]节奏总纲!AE286</f>
        <v>83.581157853166033</v>
      </c>
      <c r="T286" s="3">
        <f>[1]节奏总纲!AF286</f>
        <v>86.533838293124049</v>
      </c>
      <c r="U286" s="3">
        <f>[1]节奏总纲!AG286</f>
        <v>91.547880797452237</v>
      </c>
      <c r="V286" s="3">
        <f>[1]节奏总纲!AH286</f>
        <v>100.44099782354027</v>
      </c>
      <c r="AN286" s="3">
        <v>283</v>
      </c>
      <c r="AO286" s="3">
        <f>[1]节奏总纲!BA286</f>
        <v>45.043517922283101</v>
      </c>
      <c r="AP286" s="3">
        <f>[1]节奏总纲!BB286</f>
        <v>46.537291018805831</v>
      </c>
      <c r="AQ286" s="3">
        <f>[1]节奏总纲!BC286</f>
        <v>48.48477341554122</v>
      </c>
      <c r="AR286" s="3">
        <f>[1]节奏总纲!BD286</f>
        <v>51.238868103434953</v>
      </c>
      <c r="AS286" s="3">
        <f>[1]节奏总纲!BE286</f>
        <v>55.960518919911962</v>
      </c>
    </row>
    <row r="287" spans="17:45" x14ac:dyDescent="0.15">
      <c r="Q287" s="3">
        <v>284</v>
      </c>
      <c r="R287" s="3">
        <f>[1]节奏总纲!AD287</f>
        <v>81.539588501665975</v>
      </c>
      <c r="S287" s="3">
        <f>[1]节奏总纲!AE287</f>
        <v>83.631868370536679</v>
      </c>
      <c r="T287" s="3">
        <f>[1]节奏总纲!AF287</f>
        <v>86.583415985567456</v>
      </c>
      <c r="U287" s="3">
        <f>[1]节奏总纲!AG287</f>
        <v>91.600633600110456</v>
      </c>
      <c r="V287" s="3">
        <f>[1]节奏总纲!AH287</f>
        <v>100.49463283893036</v>
      </c>
      <c r="AN287" s="3">
        <v>284</v>
      </c>
      <c r="AO287" s="3">
        <f>[1]节奏总纲!BA287</f>
        <v>45.065834805505204</v>
      </c>
      <c r="AP287" s="3">
        <f>[1]节奏总纲!BB287</f>
        <v>46.561371072329244</v>
      </c>
      <c r="AQ287" s="3">
        <f>[1]节奏总纲!BC287</f>
        <v>48.508702082087382</v>
      </c>
      <c r="AR287" s="3">
        <f>[1]节奏总纲!BD287</f>
        <v>51.261973871353796</v>
      </c>
      <c r="AS287" s="3">
        <f>[1]节奏总纲!BE287</f>
        <v>55.986228741108754</v>
      </c>
    </row>
    <row r="288" spans="17:45" x14ac:dyDescent="0.15">
      <c r="Q288" s="3">
        <v>285</v>
      </c>
      <c r="R288" s="3">
        <f>[1]节奏总纲!AD288</f>
        <v>81.590368553155727</v>
      </c>
      <c r="S288" s="3">
        <f>[1]节奏总纲!AE288</f>
        <v>83.68257888790734</v>
      </c>
      <c r="T288" s="3">
        <f>[1]节奏总纲!AF288</f>
        <v>86.632993678010848</v>
      </c>
      <c r="U288" s="3">
        <f>[1]节奏总纲!AG288</f>
        <v>91.653386402768689</v>
      </c>
      <c r="V288" s="3">
        <f>[1]节奏总纲!AH288</f>
        <v>100.54826785432043</v>
      </c>
      <c r="AN288" s="3">
        <v>285</v>
      </c>
      <c r="AO288" s="3">
        <f>[1]节奏总纲!BA288</f>
        <v>45.088151688727308</v>
      </c>
      <c r="AP288" s="3">
        <f>[1]节奏总纲!BB288</f>
        <v>46.58545112585265</v>
      </c>
      <c r="AQ288" s="3">
        <f>[1]节奏总纲!BC288</f>
        <v>48.532630748633537</v>
      </c>
      <c r="AR288" s="3">
        <f>[1]节奏总纲!BD288</f>
        <v>51.285079639272645</v>
      </c>
      <c r="AS288" s="3">
        <f>[1]节奏总纲!BE288</f>
        <v>56.010312347085055</v>
      </c>
    </row>
    <row r="289" spans="17:45" x14ac:dyDescent="0.15">
      <c r="Q289" s="3">
        <v>286</v>
      </c>
      <c r="R289" s="3">
        <f>[1]节奏总纲!AD289</f>
        <v>81.64114860464548</v>
      </c>
      <c r="S289" s="3">
        <f>[1]节奏总纲!AE289</f>
        <v>83.733289405278001</v>
      </c>
      <c r="T289" s="3">
        <f>[1]节奏总纲!AF289</f>
        <v>86.682571370454255</v>
      </c>
      <c r="U289" s="3">
        <f>[1]节奏总纲!AG289</f>
        <v>91.706139205426922</v>
      </c>
      <c r="V289" s="3">
        <f>[1]节奏总纲!AH289</f>
        <v>100.6019028697105</v>
      </c>
      <c r="AN289" s="3">
        <v>286</v>
      </c>
      <c r="AO289" s="3">
        <f>[1]节奏总纲!BA289</f>
        <v>45.110468571949411</v>
      </c>
      <c r="AP289" s="3">
        <f>[1]节奏总纲!BB289</f>
        <v>46.609531179376063</v>
      </c>
      <c r="AQ289" s="3">
        <f>[1]节奏总纲!BC289</f>
        <v>48.556559415179692</v>
      </c>
      <c r="AR289" s="3">
        <f>[1]节奏总纲!BD289</f>
        <v>51.308185407191495</v>
      </c>
      <c r="AS289" s="3">
        <f>[1]节奏总纲!BE289</f>
        <v>56.032520096468168</v>
      </c>
    </row>
    <row r="290" spans="17:45" x14ac:dyDescent="0.15">
      <c r="Q290" s="3">
        <v>287</v>
      </c>
      <c r="R290" s="3">
        <f>[1]节奏总纲!AD290</f>
        <v>81.691928656135218</v>
      </c>
      <c r="S290" s="3">
        <f>[1]节奏总纲!AE290</f>
        <v>83.783999922648647</v>
      </c>
      <c r="T290" s="3">
        <f>[1]节奏总纲!AF290</f>
        <v>86.732149062897662</v>
      </c>
      <c r="U290" s="3">
        <f>[1]节奏总纲!AG290</f>
        <v>91.758892008085141</v>
      </c>
      <c r="V290" s="3">
        <f>[1]节奏总纲!AH290</f>
        <v>100.65553788510059</v>
      </c>
      <c r="AN290" s="3">
        <v>287</v>
      </c>
      <c r="AO290" s="3">
        <f>[1]节奏总纲!BA290</f>
        <v>45.132785455171515</v>
      </c>
      <c r="AP290" s="3">
        <f>[1]节奏总纲!BB290</f>
        <v>46.633611232899469</v>
      </c>
      <c r="AQ290" s="3">
        <f>[1]节奏总纲!BC290</f>
        <v>48.580488081725846</v>
      </c>
      <c r="AR290" s="3">
        <f>[1]节奏总纲!BD290</f>
        <v>51.331291175110337</v>
      </c>
      <c r="AS290" s="3">
        <f>[1]节奏总纲!BE290</f>
        <v>56.054727845851275</v>
      </c>
    </row>
    <row r="291" spans="17:45" x14ac:dyDescent="0.15">
      <c r="Q291" s="3">
        <v>288</v>
      </c>
      <c r="R291" s="3">
        <f>[1]节奏总纲!AD291</f>
        <v>81.742708707624971</v>
      </c>
      <c r="S291" s="3">
        <f>[1]节奏总纲!AE291</f>
        <v>83.834710440019307</v>
      </c>
      <c r="T291" s="3">
        <f>[1]节奏总纲!AF291</f>
        <v>86.781726755341069</v>
      </c>
      <c r="U291" s="3">
        <f>[1]节奏总纲!AG291</f>
        <v>91.811644810743374</v>
      </c>
      <c r="V291" s="3">
        <f>[1]节奏总纲!AH291</f>
        <v>100.70917290049066</v>
      </c>
      <c r="AN291" s="3">
        <v>288</v>
      </c>
      <c r="AO291" s="3">
        <f>[1]节奏总纲!BA291</f>
        <v>45.155102338393618</v>
      </c>
      <c r="AP291" s="3">
        <f>[1]节奏总纲!BB291</f>
        <v>46.657691286422882</v>
      </c>
      <c r="AQ291" s="3">
        <f>[1]节奏总纲!BC291</f>
        <v>48.604416748272008</v>
      </c>
      <c r="AR291" s="3">
        <f>[1]节奏总纲!BD291</f>
        <v>51.354396943029187</v>
      </c>
      <c r="AS291" s="3">
        <f>[1]节奏总纲!BE291</f>
        <v>56.076935595234382</v>
      </c>
    </row>
    <row r="292" spans="17:45" x14ac:dyDescent="0.15">
      <c r="Q292" s="3">
        <v>289</v>
      </c>
      <c r="R292" s="3">
        <f>[1]节奏总纲!AD292</f>
        <v>81.793488759114723</v>
      </c>
      <c r="S292" s="3">
        <f>[1]节奏总纲!AE292</f>
        <v>83.885420957389968</v>
      </c>
      <c r="T292" s="3">
        <f>[1]节奏总纲!AF292</f>
        <v>86.831304447784476</v>
      </c>
      <c r="U292" s="3">
        <f>[1]节奏总纲!AG292</f>
        <v>91.864397613401607</v>
      </c>
      <c r="V292" s="3">
        <f>[1]节奏总纲!AH292</f>
        <v>100.76280791588073</v>
      </c>
      <c r="AN292" s="3">
        <v>289</v>
      </c>
      <c r="AO292" s="3">
        <f>[1]节奏总纲!BA292</f>
        <v>45.177419221615722</v>
      </c>
      <c r="AP292" s="3">
        <f>[1]节奏总纲!BB292</f>
        <v>46.681771339946287</v>
      </c>
      <c r="AQ292" s="3">
        <f>[1]节奏总纲!BC292</f>
        <v>48.628345414818163</v>
      </c>
      <c r="AR292" s="3">
        <f>[1]节奏总纲!BD292</f>
        <v>51.377502710948029</v>
      </c>
      <c r="AS292" s="3">
        <f>[1]节奏总纲!BE292</f>
        <v>56.099143344617488</v>
      </c>
    </row>
    <row r="293" spans="17:45" x14ac:dyDescent="0.15">
      <c r="Q293" s="3">
        <v>290</v>
      </c>
      <c r="R293" s="3">
        <f>[1]节奏总纲!AD293</f>
        <v>81.844268810604476</v>
      </c>
      <c r="S293" s="3">
        <f>[1]节奏总纲!AE293</f>
        <v>83.936131474760614</v>
      </c>
      <c r="T293" s="3">
        <f>[1]节奏总纲!AF293</f>
        <v>86.880882140227882</v>
      </c>
      <c r="U293" s="3">
        <f>[1]节奏总纲!AG293</f>
        <v>91.917150416059826</v>
      </c>
      <c r="V293" s="3">
        <f>[1]节奏总纲!AH293</f>
        <v>100.8164429312708</v>
      </c>
      <c r="AN293" s="3">
        <v>290</v>
      </c>
      <c r="AO293" s="3">
        <f>[1]节奏总纲!BA293</f>
        <v>45.199736104837825</v>
      </c>
      <c r="AP293" s="3">
        <f>[1]节奏总纲!BB293</f>
        <v>46.7058513934697</v>
      </c>
      <c r="AQ293" s="3">
        <f>[1]节奏总纲!BC293</f>
        <v>48.652274081364318</v>
      </c>
      <c r="AR293" s="3">
        <f>[1]节奏总纲!BD293</f>
        <v>51.400608478866879</v>
      </c>
      <c r="AS293" s="3">
        <f>[1]节奏总纲!BE293</f>
        <v>56.121351094000602</v>
      </c>
    </row>
    <row r="294" spans="17:45" x14ac:dyDescent="0.15">
      <c r="Q294" s="3">
        <v>291</v>
      </c>
      <c r="R294" s="3">
        <f>[1]节奏总纲!AD294</f>
        <v>81.895048862094228</v>
      </c>
      <c r="S294" s="3">
        <f>[1]节奏总纲!AE294</f>
        <v>83.986841992131275</v>
      </c>
      <c r="T294" s="3">
        <f>[1]节奏总纲!AF294</f>
        <v>86.930459832671289</v>
      </c>
      <c r="U294" s="3">
        <f>[1]节奏总纲!AG294</f>
        <v>91.969903218718059</v>
      </c>
      <c r="V294" s="3">
        <f>[1]节奏总纲!AH294</f>
        <v>100.87007794666089</v>
      </c>
      <c r="AN294" s="3">
        <v>291</v>
      </c>
      <c r="AO294" s="3">
        <f>[1]节奏总纲!BA294</f>
        <v>45.222052988059936</v>
      </c>
      <c r="AP294" s="3">
        <f>[1]节奏总纲!BB294</f>
        <v>46.729931446993106</v>
      </c>
      <c r="AQ294" s="3">
        <f>[1]节奏总纲!BC294</f>
        <v>48.67620274791048</v>
      </c>
      <c r="AR294" s="3">
        <f>[1]节奏总纲!BD294</f>
        <v>51.423714246785721</v>
      </c>
      <c r="AS294" s="3">
        <f>[1]节奏总纲!BE294</f>
        <v>56.143558843383708</v>
      </c>
    </row>
    <row r="295" spans="17:45" x14ac:dyDescent="0.15">
      <c r="Q295" s="3">
        <v>292</v>
      </c>
      <c r="R295" s="3">
        <f>[1]节奏总纲!AD295</f>
        <v>81.945828913583981</v>
      </c>
      <c r="S295" s="3">
        <f>[1]节奏总纲!AE295</f>
        <v>84.036191564035917</v>
      </c>
      <c r="T295" s="3">
        <f>[1]节奏总纲!AF295</f>
        <v>86.980037525114682</v>
      </c>
      <c r="U295" s="3">
        <f>[1]节奏总纲!AG295</f>
        <v>92.021521414287719</v>
      </c>
      <c r="V295" s="3">
        <f>[1]节奏总纲!AH295</f>
        <v>100.92371296205096</v>
      </c>
      <c r="AN295" s="3">
        <v>292</v>
      </c>
      <c r="AO295" s="3">
        <f>[1]节奏总纲!BA295</f>
        <v>45.244369871282039</v>
      </c>
      <c r="AP295" s="3">
        <f>[1]节奏总纲!BB295</f>
        <v>46.754011500516519</v>
      </c>
      <c r="AQ295" s="3">
        <f>[1]节奏总纲!BC295</f>
        <v>48.700131414456635</v>
      </c>
      <c r="AR295" s="3">
        <f>[1]节奏总纲!BD295</f>
        <v>51.446820014704571</v>
      </c>
      <c r="AS295" s="3">
        <f>[1]节奏总纲!BE295</f>
        <v>56.165766592766815</v>
      </c>
    </row>
    <row r="296" spans="17:45" x14ac:dyDescent="0.15">
      <c r="Q296" s="3">
        <v>293</v>
      </c>
      <c r="R296" s="3">
        <f>[1]节奏总纲!AD296</f>
        <v>81.996608965073733</v>
      </c>
      <c r="S296" s="3">
        <f>[1]节奏总纲!AE296</f>
        <v>84.085064274836242</v>
      </c>
      <c r="T296" s="3">
        <f>[1]节奏总纲!AF296</f>
        <v>87.029133791498197</v>
      </c>
      <c r="U296" s="3">
        <f>[1]节奏总纲!AG296</f>
        <v>92.071632371634976</v>
      </c>
      <c r="V296" s="3">
        <f>[1]节奏总纲!AH296</f>
        <v>100.97734797744103</v>
      </c>
      <c r="AN296" s="3">
        <v>293</v>
      </c>
      <c r="AO296" s="3">
        <f>[1]节奏总纲!BA296</f>
        <v>45.266686754504143</v>
      </c>
      <c r="AP296" s="3">
        <f>[1]节奏总纲!BB296</f>
        <v>46.778091554039925</v>
      </c>
      <c r="AQ296" s="3">
        <f>[1]节奏总纲!BC296</f>
        <v>48.72406008100279</v>
      </c>
      <c r="AR296" s="3">
        <f>[1]节奏总纲!BD296</f>
        <v>51.46992578262342</v>
      </c>
      <c r="AS296" s="3">
        <f>[1]节奏总纲!BE296</f>
        <v>56.187974342149921</v>
      </c>
    </row>
    <row r="297" spans="17:45" x14ac:dyDescent="0.15">
      <c r="Q297" s="3">
        <v>294</v>
      </c>
      <c r="R297" s="3">
        <f>[1]节奏总纲!AD297</f>
        <v>82.044215515890215</v>
      </c>
      <c r="S297" s="3">
        <f>[1]节奏总纲!AE297</f>
        <v>84.133936985636566</v>
      </c>
      <c r="T297" s="3">
        <f>[1]节奏总纲!AF297</f>
        <v>87.077905547159801</v>
      </c>
      <c r="U297" s="3">
        <f>[1]节奏总纲!AG297</f>
        <v>92.121743328982234</v>
      </c>
      <c r="V297" s="3">
        <f>[1]节奏总纲!AH297</f>
        <v>101.02868392415382</v>
      </c>
      <c r="AN297" s="3">
        <v>294</v>
      </c>
      <c r="AO297" s="3">
        <f>[1]节奏总纲!BA297</f>
        <v>45.289003637726246</v>
      </c>
      <c r="AP297" s="3">
        <f>[1]节奏总纲!BB297</f>
        <v>46.802171607563338</v>
      </c>
      <c r="AQ297" s="3">
        <f>[1]节奏总纲!BC297</f>
        <v>48.747988747548945</v>
      </c>
      <c r="AR297" s="3">
        <f>[1]节奏总纲!BD297</f>
        <v>51.493031550542263</v>
      </c>
      <c r="AS297" s="3">
        <f>[1]节奏总纲!BE297</f>
        <v>56.210182091533035</v>
      </c>
    </row>
    <row r="298" spans="17:45" x14ac:dyDescent="0.15">
      <c r="Q298" s="3">
        <v>295</v>
      </c>
      <c r="R298" s="3">
        <f>[1]节奏总纲!AD298</f>
        <v>82.091594979242089</v>
      </c>
      <c r="S298" s="3">
        <f>[1]节奏总纲!AE298</f>
        <v>84.182809696436891</v>
      </c>
      <c r="T298" s="3">
        <f>[1]节奏总纲!AF298</f>
        <v>87.126677302821392</v>
      </c>
      <c r="U298" s="3">
        <f>[1]节奏总纲!AG298</f>
        <v>92.171854286329506</v>
      </c>
      <c r="V298" s="3">
        <f>[1]节奏总纲!AH298</f>
        <v>101.07833899530283</v>
      </c>
      <c r="AN298" s="3">
        <v>295</v>
      </c>
      <c r="AO298" s="3">
        <f>[1]节奏总纲!BA298</f>
        <v>45.31132052094835</v>
      </c>
      <c r="AP298" s="3">
        <f>[1]节奏总纲!BB298</f>
        <v>46.826251661086744</v>
      </c>
      <c r="AQ298" s="3">
        <f>[1]节奏总纲!BC298</f>
        <v>48.771917414095107</v>
      </c>
      <c r="AR298" s="3">
        <f>[1]节奏总纲!BD298</f>
        <v>51.516137318461112</v>
      </c>
      <c r="AS298" s="3">
        <f>[1]节奏总纲!BE298</f>
        <v>56.232389840916142</v>
      </c>
    </row>
    <row r="299" spans="17:45" x14ac:dyDescent="0.15">
      <c r="Q299" s="3">
        <v>296</v>
      </c>
      <c r="R299" s="3">
        <f>[1]节奏总纲!AD299</f>
        <v>82.138974442593963</v>
      </c>
      <c r="S299" s="3">
        <f>[1]节奏总纲!AE299</f>
        <v>84.23168240723723</v>
      </c>
      <c r="T299" s="3">
        <f>[1]节奏总纲!AF299</f>
        <v>87.175449058482982</v>
      </c>
      <c r="U299" s="3">
        <f>[1]节奏总纲!AG299</f>
        <v>92.221965243676763</v>
      </c>
      <c r="V299" s="3">
        <f>[1]节奏总纲!AH299</f>
        <v>101.12799406645185</v>
      </c>
      <c r="AN299" s="3">
        <v>296</v>
      </c>
      <c r="AO299" s="3">
        <f>[1]节奏总纲!BA299</f>
        <v>45.333637404170453</v>
      </c>
      <c r="AP299" s="3">
        <f>[1]节奏总纲!BB299</f>
        <v>46.850331714610157</v>
      </c>
      <c r="AQ299" s="3">
        <f>[1]节奏总纲!BC299</f>
        <v>48.795846080641262</v>
      </c>
      <c r="AR299" s="3">
        <f>[1]节奏总纲!BD299</f>
        <v>51.539243086379955</v>
      </c>
      <c r="AS299" s="3">
        <f>[1]节奏总纲!BE299</f>
        <v>56.254597590299248</v>
      </c>
    </row>
    <row r="300" spans="17:45" x14ac:dyDescent="0.15">
      <c r="Q300" s="3">
        <v>297</v>
      </c>
      <c r="R300" s="3">
        <f>[1]节奏总纲!AD300</f>
        <v>82.186353905945836</v>
      </c>
      <c r="S300" s="3">
        <f>[1]节奏总纲!AE300</f>
        <v>84.280555118037555</v>
      </c>
      <c r="T300" s="3">
        <f>[1]节奏总纲!AF300</f>
        <v>87.224220814144587</v>
      </c>
      <c r="U300" s="3">
        <f>[1]节奏总纲!AG300</f>
        <v>92.272076201024021</v>
      </c>
      <c r="V300" s="3">
        <f>[1]节奏总纲!AH300</f>
        <v>101.17764913760085</v>
      </c>
      <c r="AN300" s="3">
        <v>297</v>
      </c>
      <c r="AO300" s="3">
        <f>[1]节奏总纲!BA300</f>
        <v>45.355954287392557</v>
      </c>
      <c r="AP300" s="3">
        <f>[1]节奏总纲!BB300</f>
        <v>46.874411768133562</v>
      </c>
      <c r="AQ300" s="3">
        <f>[1]节奏总纲!BC300</f>
        <v>48.819774747187417</v>
      </c>
      <c r="AR300" s="3">
        <f>[1]节奏总纲!BD300</f>
        <v>51.562348854298804</v>
      </c>
      <c r="AS300" s="3">
        <f>[1]节奏总纲!BE300</f>
        <v>56.276805339682355</v>
      </c>
    </row>
    <row r="301" spans="17:45" x14ac:dyDescent="0.15">
      <c r="Q301" s="3">
        <v>298</v>
      </c>
      <c r="R301" s="3">
        <f>[1]节奏总纲!AD301</f>
        <v>82.23373336929771</v>
      </c>
      <c r="S301" s="3">
        <f>[1]节奏总纲!AE301</f>
        <v>84.329427828837879</v>
      </c>
      <c r="T301" s="3">
        <f>[1]节奏总纲!AF301</f>
        <v>87.272992569806178</v>
      </c>
      <c r="U301" s="3">
        <f>[1]节奏总纲!AG301</f>
        <v>92.322187158371293</v>
      </c>
      <c r="V301" s="3">
        <f>[1]节奏总纲!AH301</f>
        <v>101.22730420874987</v>
      </c>
      <c r="AN301" s="3">
        <v>298</v>
      </c>
      <c r="AO301" s="3">
        <f>[1]节奏总纲!BA301</f>
        <v>45.37827117061466</v>
      </c>
      <c r="AP301" s="3">
        <f>[1]节奏总纲!BB301</f>
        <v>46.898491821656968</v>
      </c>
      <c r="AQ301" s="3">
        <f>[1]节奏总纲!BC301</f>
        <v>48.843703413733579</v>
      </c>
      <c r="AR301" s="3">
        <f>[1]节奏总纲!BD301</f>
        <v>51.585454622217647</v>
      </c>
      <c r="AS301" s="3">
        <f>[1]节奏总纲!BE301</f>
        <v>56.299013089065468</v>
      </c>
    </row>
    <row r="302" spans="17:45" x14ac:dyDescent="0.15">
      <c r="Q302" s="3">
        <v>299</v>
      </c>
      <c r="R302" s="3">
        <f>[1]节奏总纲!AD302</f>
        <v>82.281112832649583</v>
      </c>
      <c r="S302" s="3">
        <f>[1]节奏总纲!AE302</f>
        <v>84.378300539638204</v>
      </c>
      <c r="T302" s="3">
        <f>[1]节奏总纲!AF302</f>
        <v>87.321764325467768</v>
      </c>
      <c r="U302" s="3">
        <f>[1]节奏总纲!AG302</f>
        <v>92.37229811571855</v>
      </c>
      <c r="V302" s="3">
        <f>[1]节奏总纲!AH302</f>
        <v>101.27695927989888</v>
      </c>
      <c r="AN302" s="3">
        <v>299</v>
      </c>
      <c r="AO302" s="3">
        <f>[1]节奏总纲!BA302</f>
        <v>45.400588053836763</v>
      </c>
      <c r="AP302" s="3">
        <f>[1]节奏总纲!BB302</f>
        <v>46.922571875180381</v>
      </c>
      <c r="AQ302" s="3">
        <f>[1]节奏总纲!BC302</f>
        <v>48.867632080279733</v>
      </c>
      <c r="AR302" s="3">
        <f>[1]节奏总纲!BD302</f>
        <v>51.608560390136496</v>
      </c>
      <c r="AS302" s="3">
        <f>[1]节奏总纲!BE302</f>
        <v>56.321220838448575</v>
      </c>
    </row>
    <row r="303" spans="17:45" x14ac:dyDescent="0.15">
      <c r="Q303" s="3">
        <v>300</v>
      </c>
      <c r="R303" s="3">
        <f>[1]节奏总纲!AD303</f>
        <v>82.328492296001457</v>
      </c>
      <c r="S303" s="3">
        <f>[1]节奏总纲!AE303</f>
        <v>84.427173250438543</v>
      </c>
      <c r="T303" s="3">
        <f>[1]节奏总纲!AF303</f>
        <v>87.370536081129359</v>
      </c>
      <c r="U303" s="3">
        <f>[1]节奏总纲!AG303</f>
        <v>92.422409073065808</v>
      </c>
      <c r="V303" s="3">
        <f>[1]节奏总纲!AH303</f>
        <v>101.32661435104789</v>
      </c>
      <c r="AN303" s="3">
        <v>300</v>
      </c>
      <c r="AO303" s="3">
        <f>[1]节奏总纲!BA303</f>
        <v>45.422904937058867</v>
      </c>
      <c r="AP303" s="3">
        <f>[1]节奏总纲!BB303</f>
        <v>46.946651928703787</v>
      </c>
      <c r="AQ303" s="3">
        <f>[1]节奏总纲!BC303</f>
        <v>48.891560746825888</v>
      </c>
      <c r="AR303" s="3">
        <f>[1]节奏总纲!BD303</f>
        <v>51.631666158055346</v>
      </c>
      <c r="AS303" s="3">
        <f>[1]节奏总纲!BE303</f>
        <v>56.343428587831681</v>
      </c>
    </row>
    <row r="304" spans="17:45" x14ac:dyDescent="0.15">
      <c r="Q304" s="3">
        <v>301</v>
      </c>
      <c r="R304" s="3">
        <f>[1]节奏总纲!AD304</f>
        <v>82.375871759353331</v>
      </c>
      <c r="S304" s="3">
        <f>[1]节奏总纲!AE304</f>
        <v>84.476045961238867</v>
      </c>
      <c r="T304" s="3">
        <f>[1]节奏总纲!AF304</f>
        <v>87.419307836790964</v>
      </c>
      <c r="U304" s="3">
        <f>[1]节奏总纲!AG304</f>
        <v>92.472520030413079</v>
      </c>
      <c r="V304" s="3">
        <f>[1]节奏总纲!AH304</f>
        <v>101.3762694221969</v>
      </c>
      <c r="AN304" s="3">
        <v>301</v>
      </c>
      <c r="AO304" s="3">
        <f>[1]节奏总纲!BA304</f>
        <v>45.44522182028097</v>
      </c>
      <c r="AP304" s="3">
        <f>[1]节奏总纲!BB304</f>
        <v>46.9707319822272</v>
      </c>
      <c r="AQ304" s="3">
        <f>[1]节奏总纲!BC304</f>
        <v>48.91548941337205</v>
      </c>
      <c r="AR304" s="3">
        <f>[1]节奏总纲!BD304</f>
        <v>51.654771925974188</v>
      </c>
      <c r="AS304" s="3">
        <f>[1]节奏总纲!BE304</f>
        <v>56.365636337214795</v>
      </c>
    </row>
    <row r="305" spans="17:45" x14ac:dyDescent="0.15">
      <c r="Q305" s="3">
        <v>302</v>
      </c>
      <c r="R305" s="3">
        <f>[1]节奏总纲!AD305</f>
        <v>82.423251222705204</v>
      </c>
      <c r="S305" s="3">
        <f>[1]节奏总纲!AE305</f>
        <v>84.524918672039192</v>
      </c>
      <c r="T305" s="3">
        <f>[1]节奏总纲!AF305</f>
        <v>87.468079592452554</v>
      </c>
      <c r="U305" s="3">
        <f>[1]节奏总纲!AG305</f>
        <v>92.522630987760337</v>
      </c>
      <c r="V305" s="3">
        <f>[1]节奏总纲!AH305</f>
        <v>101.42592449334592</v>
      </c>
      <c r="AN305" s="3">
        <v>302</v>
      </c>
      <c r="AO305" s="3">
        <f>[1]节奏总纲!BA305</f>
        <v>45.467538703503074</v>
      </c>
      <c r="AP305" s="3">
        <f>[1]节奏总纲!BB305</f>
        <v>46.994812035750606</v>
      </c>
      <c r="AQ305" s="3">
        <f>[1]节奏总纲!BC305</f>
        <v>48.939418079918205</v>
      </c>
      <c r="AR305" s="3">
        <f>[1]节奏总纲!BD305</f>
        <v>51.677877693893038</v>
      </c>
      <c r="AS305" s="3">
        <f>[1]节奏总纲!BE305</f>
        <v>56.387844086597902</v>
      </c>
    </row>
    <row r="306" spans="17:45" x14ac:dyDescent="0.15">
      <c r="Q306" s="3">
        <v>303</v>
      </c>
      <c r="R306" s="3">
        <f>[1]节奏总纲!AD306</f>
        <v>82.470630686057078</v>
      </c>
      <c r="S306" s="3">
        <f>[1]节奏总纲!AE306</f>
        <v>84.573791382839516</v>
      </c>
      <c r="T306" s="3">
        <f>[1]节奏总纲!AF306</f>
        <v>87.516851348114145</v>
      </c>
      <c r="U306" s="3">
        <f>[1]节奏总纲!AG306</f>
        <v>92.572741945107595</v>
      </c>
      <c r="V306" s="3">
        <f>[1]节奏总纲!AH306</f>
        <v>101.47557956449492</v>
      </c>
      <c r="AN306" s="3">
        <v>303</v>
      </c>
      <c r="AO306" s="3">
        <f>[1]节奏总纲!BA306</f>
        <v>45.489855586725177</v>
      </c>
      <c r="AP306" s="3">
        <f>[1]节奏总纲!BB306</f>
        <v>47.016308935086101</v>
      </c>
      <c r="AQ306" s="3">
        <f>[1]节奏总纲!BC306</f>
        <v>48.96334674646436</v>
      </c>
      <c r="AR306" s="3">
        <f>[1]节奏总纲!BD306</f>
        <v>51.70098346181188</v>
      </c>
      <c r="AS306" s="3">
        <f>[1]节奏总纲!BE306</f>
        <v>56.410051835981008</v>
      </c>
    </row>
    <row r="307" spans="17:45" x14ac:dyDescent="0.15">
      <c r="Q307" s="3">
        <v>304</v>
      </c>
      <c r="R307" s="3">
        <f>[1]节奏总纲!AD307</f>
        <v>82.518010149408951</v>
      </c>
      <c r="S307" s="3">
        <f>[1]节奏总纲!AE307</f>
        <v>84.622664093639855</v>
      </c>
      <c r="T307" s="3">
        <f>[1]节奏总纲!AF307</f>
        <v>87.565623103775735</v>
      </c>
      <c r="U307" s="3">
        <f>[1]节奏总纲!AG307</f>
        <v>92.622852902454852</v>
      </c>
      <c r="V307" s="3">
        <f>[1]节奏总纲!AH307</f>
        <v>101.52523463564394</v>
      </c>
      <c r="AN307" s="3">
        <v>304</v>
      </c>
      <c r="AO307" s="3">
        <f>[1]节奏总纲!BA307</f>
        <v>45.512172469947281</v>
      </c>
      <c r="AP307" s="3">
        <f>[1]节奏总纲!BB307</f>
        <v>47.037096473408994</v>
      </c>
      <c r="AQ307" s="3">
        <f>[1]节奏总纲!BC307</f>
        <v>48.987275413010522</v>
      </c>
      <c r="AR307" s="3">
        <f>[1]节奏总纲!BD307</f>
        <v>51.72408922973073</v>
      </c>
      <c r="AS307" s="3">
        <f>[1]节奏总纲!BE307</f>
        <v>56.432259585364115</v>
      </c>
    </row>
    <row r="308" spans="17:45" x14ac:dyDescent="0.15">
      <c r="Q308" s="3">
        <v>305</v>
      </c>
      <c r="R308" s="3">
        <f>[1]节奏总纲!AD308</f>
        <v>82.565389612760825</v>
      </c>
      <c r="S308" s="3">
        <f>[1]节奏总纲!AE308</f>
        <v>84.67153680444018</v>
      </c>
      <c r="T308" s="3">
        <f>[1]节奏总纲!AF308</f>
        <v>87.61439485943734</v>
      </c>
      <c r="U308" s="3">
        <f>[1]节奏总纲!AG308</f>
        <v>92.672963859802124</v>
      </c>
      <c r="V308" s="3">
        <f>[1]节奏总纲!AH308</f>
        <v>101.57488970679294</v>
      </c>
      <c r="AN308" s="3">
        <v>305</v>
      </c>
      <c r="AO308" s="3">
        <f>[1]节奏总纲!BA308</f>
        <v>45.534489353169384</v>
      </c>
      <c r="AP308" s="3">
        <f>[1]节奏总纲!BB308</f>
        <v>47.057884011731893</v>
      </c>
      <c r="AQ308" s="3">
        <f>[1]节奏总纲!BC308</f>
        <v>49.009673493801003</v>
      </c>
      <c r="AR308" s="3">
        <f>[1]节奏总纲!BD308</f>
        <v>51.747194997649579</v>
      </c>
      <c r="AS308" s="3">
        <f>[1]节奏总纲!BE308</f>
        <v>56.454467334747228</v>
      </c>
    </row>
    <row r="309" spans="17:45" x14ac:dyDescent="0.15">
      <c r="Q309" s="3">
        <v>306</v>
      </c>
      <c r="R309" s="3">
        <f>[1]节奏总纲!AD309</f>
        <v>82.612769076112698</v>
      </c>
      <c r="S309" s="3">
        <f>[1]节奏总纲!AE309</f>
        <v>84.720409515240505</v>
      </c>
      <c r="T309" s="3">
        <f>[1]节奏总纲!AF309</f>
        <v>87.66316661509893</v>
      </c>
      <c r="U309" s="3">
        <f>[1]节奏总纲!AG309</f>
        <v>92.723074817149381</v>
      </c>
      <c r="V309" s="3">
        <f>[1]节奏总纲!AH309</f>
        <v>101.62454477794196</v>
      </c>
      <c r="AN309" s="3">
        <v>306</v>
      </c>
      <c r="AO309" s="3">
        <f>[1]节奏总纲!BA309</f>
        <v>45.556806236391488</v>
      </c>
      <c r="AP309" s="3">
        <f>[1]节奏总纲!BB309</f>
        <v>47.078671550054786</v>
      </c>
      <c r="AQ309" s="3">
        <f>[1]节奏总纲!BC309</f>
        <v>49.030333272797542</v>
      </c>
      <c r="AR309" s="3">
        <f>[1]节奏总纲!BD309</f>
        <v>51.770300765568422</v>
      </c>
      <c r="AS309" s="3">
        <f>[1]节奏总纲!BE309</f>
        <v>56.476675084130335</v>
      </c>
    </row>
    <row r="310" spans="17:45" x14ac:dyDescent="0.15">
      <c r="Q310" s="3">
        <v>307</v>
      </c>
      <c r="R310" s="3">
        <f>[1]节奏总纲!AD310</f>
        <v>82.660148539464572</v>
      </c>
      <c r="S310" s="3">
        <f>[1]节奏总纲!AE310</f>
        <v>84.769282226040829</v>
      </c>
      <c r="T310" s="3">
        <f>[1]节奏总纲!AF310</f>
        <v>87.711938370760521</v>
      </c>
      <c r="U310" s="3">
        <f>[1]节奏总纲!AG310</f>
        <v>92.773185774496639</v>
      </c>
      <c r="V310" s="3">
        <f>[1]节奏总纲!AH310</f>
        <v>101.67419984909097</v>
      </c>
      <c r="AN310" s="3">
        <v>307</v>
      </c>
      <c r="AO310" s="3">
        <f>[1]节奏总纲!BA310</f>
        <v>45.579123119613591</v>
      </c>
      <c r="AP310" s="3">
        <f>[1]节奏总纲!BB310</f>
        <v>47.099459088377678</v>
      </c>
      <c r="AQ310" s="3">
        <f>[1]节奏总纲!BC310</f>
        <v>49.05099305179408</v>
      </c>
      <c r="AR310" s="3">
        <f>[1]节奏总纲!BD310</f>
        <v>51.793406533487271</v>
      </c>
      <c r="AS310" s="3">
        <f>[1]节奏总纲!BE310</f>
        <v>56.498882833513441</v>
      </c>
    </row>
    <row r="311" spans="17:45" x14ac:dyDescent="0.15">
      <c r="Q311" s="3">
        <v>308</v>
      </c>
      <c r="R311" s="3">
        <f>[1]节奏总纲!AD311</f>
        <v>82.707528002816446</v>
      </c>
      <c r="S311" s="3">
        <f>[1]节奏总纲!AE311</f>
        <v>84.818154936841154</v>
      </c>
      <c r="T311" s="3">
        <f>[1]节奏总纲!AF311</f>
        <v>87.760710126422126</v>
      </c>
      <c r="U311" s="3">
        <f>[1]节奏总纲!AG311</f>
        <v>92.823296731843911</v>
      </c>
      <c r="V311" s="3">
        <f>[1]节奏总纲!AH311</f>
        <v>101.72385492023999</v>
      </c>
      <c r="AN311" s="3">
        <v>308</v>
      </c>
      <c r="AO311" s="3">
        <f>[1]节奏总纲!BA311</f>
        <v>45.601440002835695</v>
      </c>
      <c r="AP311" s="3">
        <f>[1]节奏总纲!BB311</f>
        <v>47.12024662670057</v>
      </c>
      <c r="AQ311" s="3">
        <f>[1]节奏总纲!BC311</f>
        <v>49.071652830790612</v>
      </c>
      <c r="AR311" s="3">
        <f>[1]节奏总纲!BD311</f>
        <v>51.816512301406114</v>
      </c>
      <c r="AS311" s="3">
        <f>[1]节奏总纲!BE311</f>
        <v>56.521090582896548</v>
      </c>
    </row>
    <row r="312" spans="17:45" x14ac:dyDescent="0.15">
      <c r="Q312" s="3">
        <v>309</v>
      </c>
      <c r="R312" s="3">
        <f>[1]节奏总纲!AD312</f>
        <v>82.754907466168319</v>
      </c>
      <c r="S312" s="3">
        <f>[1]节奏总纲!AE312</f>
        <v>84.867027647641493</v>
      </c>
      <c r="T312" s="3">
        <f>[1]节奏总纲!AF312</f>
        <v>87.809481882083716</v>
      </c>
      <c r="U312" s="3">
        <f>[1]节奏总纲!AG312</f>
        <v>92.873407689191168</v>
      </c>
      <c r="V312" s="3">
        <f>[1]节奏总纲!AH312</f>
        <v>101.77350999138899</v>
      </c>
      <c r="AN312" s="3">
        <v>309</v>
      </c>
      <c r="AO312" s="3">
        <f>[1]节奏总纲!BA312</f>
        <v>45.623756886057798</v>
      </c>
      <c r="AP312" s="3">
        <f>[1]节奏总纲!BB312</f>
        <v>47.14103416502347</v>
      </c>
      <c r="AQ312" s="3">
        <f>[1]节奏总纲!BC312</f>
        <v>49.09231260978715</v>
      </c>
      <c r="AR312" s="3">
        <f>[1]节奏总纲!BD312</f>
        <v>51.839618069324963</v>
      </c>
      <c r="AS312" s="3">
        <f>[1]节奏总纲!BE312</f>
        <v>56.543298332279662</v>
      </c>
    </row>
    <row r="313" spans="17:45" x14ac:dyDescent="0.15">
      <c r="Q313" s="3">
        <v>310</v>
      </c>
      <c r="R313" s="3">
        <f>[1]节奏总纲!AD313</f>
        <v>82.802286929520193</v>
      </c>
      <c r="S313" s="3">
        <f>[1]节奏总纲!AE313</f>
        <v>84.915900358441817</v>
      </c>
      <c r="T313" s="3">
        <f>[1]节奏总纲!AF313</f>
        <v>87.858253637745307</v>
      </c>
      <c r="U313" s="3">
        <f>[1]节奏总纲!AG313</f>
        <v>92.923518646538426</v>
      </c>
      <c r="V313" s="3">
        <f>[1]节奏总纲!AH313</f>
        <v>101.82316506253801</v>
      </c>
      <c r="AN313" s="3">
        <v>310</v>
      </c>
      <c r="AO313" s="3">
        <f>[1]节奏总纲!BA313</f>
        <v>45.646073769279901</v>
      </c>
      <c r="AP313" s="3">
        <f>[1]节奏总纲!BB313</f>
        <v>47.161821703346362</v>
      </c>
      <c r="AQ313" s="3">
        <f>[1]节奏总纲!BC313</f>
        <v>49.112972388783689</v>
      </c>
      <c r="AR313" s="3">
        <f>[1]节奏总纲!BD313</f>
        <v>51.862723837243806</v>
      </c>
      <c r="AS313" s="3">
        <f>[1]节奏总纲!BE313</f>
        <v>56.565506081662768</v>
      </c>
    </row>
    <row r="314" spans="17:45" x14ac:dyDescent="0.15">
      <c r="Q314" s="3">
        <v>311</v>
      </c>
      <c r="R314" s="3">
        <f>[1]节奏总纲!AD314</f>
        <v>82.849666392872066</v>
      </c>
      <c r="S314" s="3">
        <f>[1]节奏总纲!AE314</f>
        <v>84.964773069242142</v>
      </c>
      <c r="T314" s="3">
        <f>[1]节奏总纲!AF314</f>
        <v>87.907025393406897</v>
      </c>
      <c r="U314" s="3">
        <f>[1]节奏总纲!AG314</f>
        <v>92.973629603885698</v>
      </c>
      <c r="V314" s="3">
        <f>[1]节奏总纲!AH314</f>
        <v>101.87282013368701</v>
      </c>
      <c r="AN314" s="3">
        <v>311</v>
      </c>
      <c r="AO314" s="3">
        <f>[1]节奏总纲!BA314</f>
        <v>45.668390652502012</v>
      </c>
      <c r="AP314" s="3">
        <f>[1]节奏总纲!BB314</f>
        <v>47.182609241669255</v>
      </c>
      <c r="AQ314" s="3">
        <f>[1]节奏总纲!BC314</f>
        <v>49.133632167780227</v>
      </c>
      <c r="AR314" s="3">
        <f>[1]节奏总纲!BD314</f>
        <v>51.885829605162655</v>
      </c>
      <c r="AS314" s="3">
        <f>[1]节奏总纲!BE314</f>
        <v>56.587713831045875</v>
      </c>
    </row>
    <row r="315" spans="17:45" x14ac:dyDescent="0.15">
      <c r="Q315" s="3">
        <v>312</v>
      </c>
      <c r="R315" s="3">
        <f>[1]节奏总纲!AD315</f>
        <v>82.89704585622394</v>
      </c>
      <c r="S315" s="3">
        <f>[1]节奏总纲!AE315</f>
        <v>85.012531647506819</v>
      </c>
      <c r="T315" s="3">
        <f>[1]节奏总纲!AF315</f>
        <v>87.955797149068502</v>
      </c>
      <c r="U315" s="3">
        <f>[1]节奏总纲!AG315</f>
        <v>93.022367647203353</v>
      </c>
      <c r="V315" s="3">
        <f>[1]节奏总纲!AH315</f>
        <v>101.92247520483603</v>
      </c>
      <c r="AN315" s="3">
        <v>312</v>
      </c>
      <c r="AO315" s="3">
        <f>[1]节奏总纲!BA315</f>
        <v>45.690707535724115</v>
      </c>
      <c r="AP315" s="3">
        <f>[1]节奏总纲!BB315</f>
        <v>47.203396779992147</v>
      </c>
      <c r="AQ315" s="3">
        <f>[1]节奏总纲!BC315</f>
        <v>49.154291946776759</v>
      </c>
      <c r="AR315" s="3">
        <f>[1]节奏总纲!BD315</f>
        <v>51.908935373081505</v>
      </c>
      <c r="AS315" s="3">
        <f>[1]节奏总纲!BE315</f>
        <v>56.609921580428981</v>
      </c>
    </row>
    <row r="316" spans="17:45" x14ac:dyDescent="0.15">
      <c r="Q316" s="3">
        <v>313</v>
      </c>
      <c r="R316" s="3">
        <f>[1]节奏总纲!AD316</f>
        <v>82.944425319575814</v>
      </c>
      <c r="S316" s="3">
        <f>[1]节奏总纲!AE316</f>
        <v>85.057414064088832</v>
      </c>
      <c r="T316" s="3">
        <f>[1]节奏总纲!AF316</f>
        <v>88.004756197276762</v>
      </c>
      <c r="U316" s="3">
        <f>[1]节奏总纲!AG316</f>
        <v>93.069580693431178</v>
      </c>
      <c r="V316" s="3">
        <f>[1]节奏总纲!AH316</f>
        <v>101.97213027598504</v>
      </c>
      <c r="AN316" s="3">
        <v>313</v>
      </c>
      <c r="AO316" s="3">
        <f>[1]节奏总纲!BA316</f>
        <v>45.713024418946219</v>
      </c>
      <c r="AP316" s="3">
        <f>[1]节奏总纲!BB316</f>
        <v>47.224184318315039</v>
      </c>
      <c r="AQ316" s="3">
        <f>[1]节奏总纲!BC316</f>
        <v>49.174951725773298</v>
      </c>
      <c r="AR316" s="3">
        <f>[1]节奏总纲!BD316</f>
        <v>51.932041141000347</v>
      </c>
      <c r="AS316" s="3">
        <f>[1]节奏总纲!BE316</f>
        <v>56.632129329812095</v>
      </c>
    </row>
    <row r="317" spans="17:45" x14ac:dyDescent="0.15">
      <c r="Q317" s="3">
        <v>314</v>
      </c>
      <c r="R317" s="3">
        <f>[1]节奏总纲!AD317</f>
        <v>82.991804782927687</v>
      </c>
      <c r="S317" s="3">
        <f>[1]节奏总纲!AE317</f>
        <v>85.10229648067083</v>
      </c>
      <c r="T317" s="3">
        <f>[1]节奏总纲!AF317</f>
        <v>88.05552724748766</v>
      </c>
      <c r="U317" s="3">
        <f>[1]节奏总纲!AG317</f>
        <v>93.116793739659002</v>
      </c>
      <c r="V317" s="3">
        <f>[1]节奏总纲!AH317</f>
        <v>102.01969836502204</v>
      </c>
      <c r="AN317" s="3">
        <v>314</v>
      </c>
      <c r="AO317" s="3">
        <f>[1]节奏总纲!BA317</f>
        <v>45.735341302168322</v>
      </c>
      <c r="AP317" s="3">
        <f>[1]节奏总纲!BB317</f>
        <v>47.244971856637939</v>
      </c>
      <c r="AQ317" s="3">
        <f>[1]节奏总纲!BC317</f>
        <v>49.195611504769836</v>
      </c>
      <c r="AR317" s="3">
        <f>[1]节奏总纲!BD317</f>
        <v>51.955146908919197</v>
      </c>
      <c r="AS317" s="3">
        <f>[1]节奏总纲!BE317</f>
        <v>56.654337079195201</v>
      </c>
    </row>
    <row r="318" spans="17:45" x14ac:dyDescent="0.15">
      <c r="Q318" s="3">
        <v>315</v>
      </c>
      <c r="R318" s="3">
        <f>[1]节奏总纲!AD318</f>
        <v>83.03656019452734</v>
      </c>
      <c r="S318" s="3">
        <f>[1]节奏总纲!AE318</f>
        <v>85.147178897252829</v>
      </c>
      <c r="T318" s="3">
        <f>[1]节奏总纲!AF318</f>
        <v>88.106298297698572</v>
      </c>
      <c r="U318" s="3">
        <f>[1]节奏总纲!AG318</f>
        <v>93.164006785886826</v>
      </c>
      <c r="V318" s="3">
        <f>[1]节奏总纲!AH318</f>
        <v>102.06459660376342</v>
      </c>
      <c r="AN318" s="3">
        <v>315</v>
      </c>
      <c r="AO318" s="3">
        <f>[1]节奏总纲!BA318</f>
        <v>45.757658185390426</v>
      </c>
      <c r="AP318" s="3">
        <f>[1]节奏总纲!BB318</f>
        <v>47.265759394960831</v>
      </c>
      <c r="AQ318" s="3">
        <f>[1]节奏总纲!BC318</f>
        <v>49.216271283766375</v>
      </c>
      <c r="AR318" s="3">
        <f>[1]节奏总纲!BD318</f>
        <v>51.978252676838039</v>
      </c>
      <c r="AS318" s="3">
        <f>[1]节奏总纲!BE318</f>
        <v>56.676544828578308</v>
      </c>
    </row>
    <row r="319" spans="17:45" x14ac:dyDescent="0.15">
      <c r="Q319" s="3">
        <v>316</v>
      </c>
      <c r="R319" s="3">
        <f>[1]节奏总纲!AD319</f>
        <v>83.080766796955942</v>
      </c>
      <c r="S319" s="3">
        <f>[1]节奏总纲!AE319</f>
        <v>85.192061313834827</v>
      </c>
      <c r="T319" s="3">
        <f>[1]节奏总纲!AF319</f>
        <v>88.15706934790947</v>
      </c>
      <c r="U319" s="3">
        <f>[1]节奏总纲!AG319</f>
        <v>93.211219832114651</v>
      </c>
      <c r="V319" s="3">
        <f>[1]节奏总纲!AH319</f>
        <v>102.1094948425048</v>
      </c>
      <c r="AN319" s="3">
        <v>316</v>
      </c>
      <c r="AO319" s="3">
        <f>[1]节奏总纲!BA319</f>
        <v>45.779975068612529</v>
      </c>
      <c r="AP319" s="3">
        <f>[1]节奏总纲!BB319</f>
        <v>47.286546933283724</v>
      </c>
      <c r="AQ319" s="3">
        <f>[1]节奏总纲!BC319</f>
        <v>49.236931062762913</v>
      </c>
      <c r="AR319" s="3">
        <f>[1]节奏总纲!BD319</f>
        <v>52.001173105835825</v>
      </c>
      <c r="AS319" s="3">
        <f>[1]节奏总纲!BE319</f>
        <v>56.698752577961415</v>
      </c>
    </row>
    <row r="320" spans="17:45" x14ac:dyDescent="0.15">
      <c r="Q320" s="3">
        <v>317</v>
      </c>
      <c r="R320" s="3">
        <f>[1]节奏总纲!AD320</f>
        <v>83.124973399384558</v>
      </c>
      <c r="S320" s="3">
        <f>[1]节奏总纲!AE320</f>
        <v>85.236943730416826</v>
      </c>
      <c r="T320" s="3">
        <f>[1]节奏总纲!AF320</f>
        <v>88.207840398120382</v>
      </c>
      <c r="U320" s="3">
        <f>[1]节奏总纲!AG320</f>
        <v>93.258432878342475</v>
      </c>
      <c r="V320" s="3">
        <f>[1]节奏总纲!AH320</f>
        <v>102.15439308124618</v>
      </c>
      <c r="AN320" s="3">
        <v>317</v>
      </c>
      <c r="AO320" s="3">
        <f>[1]节奏总纲!BA320</f>
        <v>45.802291951834633</v>
      </c>
      <c r="AP320" s="3">
        <f>[1]节奏总纲!BB320</f>
        <v>47.307334471606616</v>
      </c>
      <c r="AQ320" s="3">
        <f>[1]节奏总纲!BC320</f>
        <v>49.257590841759445</v>
      </c>
      <c r="AR320" s="3">
        <f>[1]节奏总纲!BD320</f>
        <v>52.021126446631868</v>
      </c>
      <c r="AS320" s="3">
        <f>[1]节奏总纲!BE320</f>
        <v>56.720960327344528</v>
      </c>
    </row>
    <row r="321" spans="17:45" x14ac:dyDescent="0.15">
      <c r="Q321" s="3">
        <v>318</v>
      </c>
      <c r="R321" s="3">
        <f>[1]节奏总纲!AD321</f>
        <v>83.16918000181316</v>
      </c>
      <c r="S321" s="3">
        <f>[1]节奏总纲!AE321</f>
        <v>85.281826146998839</v>
      </c>
      <c r="T321" s="3">
        <f>[1]节奏总纲!AF321</f>
        <v>88.258611448331294</v>
      </c>
      <c r="U321" s="3">
        <f>[1]节奏总纲!AG321</f>
        <v>93.3056459245703</v>
      </c>
      <c r="V321" s="3">
        <f>[1]节奏总纲!AH321</f>
        <v>102.19929131998755</v>
      </c>
      <c r="AN321" s="3">
        <v>318</v>
      </c>
      <c r="AO321" s="3">
        <f>[1]节奏总纲!BA321</f>
        <v>45.824608835056736</v>
      </c>
      <c r="AP321" s="3">
        <f>[1]节奏总纲!BB321</f>
        <v>47.328122009929508</v>
      </c>
      <c r="AQ321" s="3">
        <f>[1]节奏总纲!BC321</f>
        <v>49.278250620755983</v>
      </c>
      <c r="AR321" s="3">
        <f>[1]节奏总纲!BD321</f>
        <v>52.041079787427918</v>
      </c>
      <c r="AS321" s="3">
        <f>[1]节奏总纲!BE321</f>
        <v>56.743168076727635</v>
      </c>
    </row>
    <row r="322" spans="17:45" x14ac:dyDescent="0.15">
      <c r="Q322" s="3">
        <v>319</v>
      </c>
      <c r="R322" s="3">
        <f>[1]节奏总纲!AD322</f>
        <v>83.213386604241776</v>
      </c>
      <c r="S322" s="3">
        <f>[1]节奏总纲!AE322</f>
        <v>85.326708563580837</v>
      </c>
      <c r="T322" s="3">
        <f>[1]节奏总纲!AF322</f>
        <v>88.309382498542192</v>
      </c>
      <c r="U322" s="3">
        <f>[1]节奏总纲!AG322</f>
        <v>93.352858970798124</v>
      </c>
      <c r="V322" s="3">
        <f>[1]节奏总纲!AH322</f>
        <v>102.24418955872893</v>
      </c>
      <c r="AN322" s="3">
        <v>319</v>
      </c>
      <c r="AO322" s="3">
        <f>[1]节奏总纲!BA322</f>
        <v>45.84692571827884</v>
      </c>
      <c r="AP322" s="3">
        <f>[1]节奏总纲!BB322</f>
        <v>47.348909548252408</v>
      </c>
      <c r="AQ322" s="3">
        <f>[1]节奏总纲!BC322</f>
        <v>49.298910399752522</v>
      </c>
      <c r="AR322" s="3">
        <f>[1]节奏总纲!BD322</f>
        <v>52.061033128223968</v>
      </c>
      <c r="AS322" s="3">
        <f>[1]节奏总纲!BE322</f>
        <v>56.765375826110741</v>
      </c>
    </row>
    <row r="323" spans="17:45" x14ac:dyDescent="0.15">
      <c r="Q323" s="3">
        <v>320</v>
      </c>
      <c r="R323" s="3">
        <f>[1]节奏总纲!AD323</f>
        <v>83.257593206670379</v>
      </c>
      <c r="S323" s="3">
        <f>[1]节奏总纲!AE323</f>
        <v>85.371590980162836</v>
      </c>
      <c r="T323" s="3">
        <f>[1]节奏总纲!AF323</f>
        <v>88.360153548753104</v>
      </c>
      <c r="U323" s="3">
        <f>[1]节奏总纲!AG323</f>
        <v>93.400072017025948</v>
      </c>
      <c r="V323" s="3">
        <f>[1]节奏总纲!AH323</f>
        <v>102.28908779747032</v>
      </c>
      <c r="AN323" s="3">
        <v>320</v>
      </c>
      <c r="AO323" s="3">
        <f>[1]节奏总纲!BA323</f>
        <v>45.869242601500943</v>
      </c>
      <c r="AP323" s="3">
        <f>[1]节奏总纲!BB323</f>
        <v>47.3696970865753</v>
      </c>
      <c r="AQ323" s="3">
        <f>[1]节奏总纲!BC323</f>
        <v>49.319570178749061</v>
      </c>
      <c r="AR323" s="3">
        <f>[1]节奏总纲!BD323</f>
        <v>52.080986469020011</v>
      </c>
      <c r="AS323" s="3">
        <f>[1]节奏总纲!BE323</f>
        <v>56.787583575493848</v>
      </c>
    </row>
    <row r="324" spans="17:45" x14ac:dyDescent="0.15">
      <c r="Q324" s="3">
        <v>321</v>
      </c>
      <c r="R324" s="3">
        <f>[1]节奏总纲!AD324</f>
        <v>83.301799809098995</v>
      </c>
      <c r="S324" s="3">
        <f>[1]节奏总纲!AE324</f>
        <v>85.416473396744834</v>
      </c>
      <c r="T324" s="3">
        <f>[1]节奏总纲!AF324</f>
        <v>88.410924598964016</v>
      </c>
      <c r="U324" s="3">
        <f>[1]节奏总纲!AG324</f>
        <v>93.447285063253773</v>
      </c>
      <c r="V324" s="3">
        <f>[1]节奏总纲!AH324</f>
        <v>102.3339860362117</v>
      </c>
      <c r="AN324" s="3">
        <v>321</v>
      </c>
      <c r="AO324" s="3">
        <f>[1]节奏总纲!BA324</f>
        <v>45.891559484723047</v>
      </c>
      <c r="AP324" s="3">
        <f>[1]节奏总纲!BB324</f>
        <v>47.390484624898193</v>
      </c>
      <c r="AQ324" s="3">
        <f>[1]节奏总纲!BC324</f>
        <v>49.340229957745592</v>
      </c>
      <c r="AR324" s="3">
        <f>[1]节奏总纲!BD324</f>
        <v>52.100939809816062</v>
      </c>
      <c r="AS324" s="3">
        <f>[1]节奏总纲!BE324</f>
        <v>56.809791324876961</v>
      </c>
    </row>
    <row r="325" spans="17:45" x14ac:dyDescent="0.15">
      <c r="Q325" s="3">
        <v>322</v>
      </c>
      <c r="R325" s="3">
        <f>[1]节奏总纲!AD325</f>
        <v>83.346006411527597</v>
      </c>
      <c r="S325" s="3">
        <f>[1]节奏总纲!AE325</f>
        <v>85.461355813326847</v>
      </c>
      <c r="T325" s="3">
        <f>[1]节奏总纲!AF325</f>
        <v>88.461695649174914</v>
      </c>
      <c r="U325" s="3">
        <f>[1]节奏总纲!AG325</f>
        <v>93.494498109481597</v>
      </c>
      <c r="V325" s="3">
        <f>[1]节奏总纲!AH325</f>
        <v>102.37888427495307</v>
      </c>
      <c r="AN325" s="3">
        <v>322</v>
      </c>
      <c r="AO325" s="3">
        <f>[1]节奏总纲!BA325</f>
        <v>45.91387636794515</v>
      </c>
      <c r="AP325" s="3">
        <f>[1]节奏总纲!BB325</f>
        <v>47.411272163221085</v>
      </c>
      <c r="AQ325" s="3">
        <f>[1]节奏总纲!BC325</f>
        <v>49.360889736742131</v>
      </c>
      <c r="AR325" s="3">
        <f>[1]节奏总纲!BD325</f>
        <v>52.120893150612112</v>
      </c>
      <c r="AS325" s="3">
        <f>[1]节奏总纲!BE325</f>
        <v>56.831999074260068</v>
      </c>
    </row>
    <row r="326" spans="17:45" x14ac:dyDescent="0.15">
      <c r="Q326" s="3">
        <v>323</v>
      </c>
      <c r="R326" s="3">
        <f>[1]节奏总纲!AD326</f>
        <v>83.390213013956213</v>
      </c>
      <c r="S326" s="3">
        <f>[1]节奏总纲!AE326</f>
        <v>85.506238229908845</v>
      </c>
      <c r="T326" s="3">
        <f>[1]节奏总纲!AF326</f>
        <v>88.512466699385826</v>
      </c>
      <c r="U326" s="3">
        <f>[1]节奏总纲!AG326</f>
        <v>93.541711155709422</v>
      </c>
      <c r="V326" s="3">
        <f>[1]节奏总纲!AH326</f>
        <v>102.42378251369445</v>
      </c>
      <c r="AN326" s="3">
        <v>323</v>
      </c>
      <c r="AO326" s="3">
        <f>[1]节奏总纲!BA326</f>
        <v>45.936193251167253</v>
      </c>
      <c r="AP326" s="3">
        <f>[1]节奏总纲!BB326</f>
        <v>47.432059701543984</v>
      </c>
      <c r="AQ326" s="3">
        <f>[1]节奏总纲!BC326</f>
        <v>49.381549515738669</v>
      </c>
      <c r="AR326" s="3">
        <f>[1]节奏总纲!BD326</f>
        <v>52.140846491408155</v>
      </c>
      <c r="AS326" s="3">
        <f>[1]节奏总纲!BE326</f>
        <v>56.854206823643175</v>
      </c>
    </row>
    <row r="327" spans="17:45" x14ac:dyDescent="0.15">
      <c r="Q327" s="3">
        <v>324</v>
      </c>
      <c r="R327" s="3">
        <f>[1]节奏总纲!AD327</f>
        <v>83.434419616384815</v>
      </c>
      <c r="S327" s="3">
        <f>[1]节奏总纲!AE327</f>
        <v>85.551120646490844</v>
      </c>
      <c r="T327" s="3">
        <f>[1]节奏总纲!AF327</f>
        <v>88.563237749596723</v>
      </c>
      <c r="U327" s="3">
        <f>[1]节奏总纲!AG327</f>
        <v>93.588924201937246</v>
      </c>
      <c r="V327" s="3">
        <f>[1]节奏总纲!AH327</f>
        <v>102.46868075243583</v>
      </c>
      <c r="AN327" s="3">
        <v>324</v>
      </c>
      <c r="AO327" s="3">
        <f>[1]节奏总纲!BA327</f>
        <v>45.958510134389357</v>
      </c>
      <c r="AP327" s="3">
        <f>[1]节奏总纲!BB327</f>
        <v>47.452847239866877</v>
      </c>
      <c r="AQ327" s="3">
        <f>[1]节奏总纲!BC327</f>
        <v>49.402209294735208</v>
      </c>
      <c r="AR327" s="3">
        <f>[1]节奏总纲!BD327</f>
        <v>52.160799832204205</v>
      </c>
      <c r="AS327" s="3">
        <f>[1]节奏总纲!BE327</f>
        <v>56.876414573026281</v>
      </c>
    </row>
    <row r="328" spans="17:45" x14ac:dyDescent="0.15">
      <c r="Q328" s="3">
        <v>325</v>
      </c>
      <c r="R328" s="3">
        <f>[1]节奏总纲!AD328</f>
        <v>83.478626218813432</v>
      </c>
      <c r="S328" s="3">
        <f>[1]节奏总纲!AE328</f>
        <v>85.596003063072843</v>
      </c>
      <c r="T328" s="3">
        <f>[1]节奏总纲!AF328</f>
        <v>88.614008799807635</v>
      </c>
      <c r="U328" s="3">
        <f>[1]节奏总纲!AG328</f>
        <v>93.63613724816507</v>
      </c>
      <c r="V328" s="3">
        <f>[1]节奏总纲!AH328</f>
        <v>102.51357899117721</v>
      </c>
      <c r="AN328" s="3">
        <v>325</v>
      </c>
      <c r="AO328" s="3">
        <f>[1]节奏总纲!BA328</f>
        <v>45.98082701761146</v>
      </c>
      <c r="AP328" s="3">
        <f>[1]节奏总纲!BB328</f>
        <v>47.473634778189769</v>
      </c>
      <c r="AQ328" s="3">
        <f>[1]节奏总纲!BC328</f>
        <v>49.422869073731739</v>
      </c>
      <c r="AR328" s="3">
        <f>[1]节奏总纲!BD328</f>
        <v>52.180753173000248</v>
      </c>
      <c r="AS328" s="3">
        <f>[1]节奏总纲!BE328</f>
        <v>56.898622322409395</v>
      </c>
    </row>
    <row r="329" spans="17:45" x14ac:dyDescent="0.15">
      <c r="Q329" s="3">
        <v>326</v>
      </c>
      <c r="R329" s="3">
        <f>[1]节奏总纲!AD329</f>
        <v>83.522832821242034</v>
      </c>
      <c r="S329" s="3">
        <f>[1]节奏总纲!AE329</f>
        <v>85.640885479654855</v>
      </c>
      <c r="T329" s="3">
        <f>[1]节奏总纲!AF329</f>
        <v>88.664779850018547</v>
      </c>
      <c r="U329" s="3">
        <f>[1]节奏总纲!AG329</f>
        <v>93.683350294392895</v>
      </c>
      <c r="V329" s="3">
        <f>[1]节奏总纲!AH329</f>
        <v>102.55847722991859</v>
      </c>
      <c r="AN329" s="3">
        <v>326</v>
      </c>
      <c r="AO329" s="3">
        <f>[1]节奏总纲!BA329</f>
        <v>46.002713830586146</v>
      </c>
      <c r="AP329" s="3">
        <f>[1]节奏总纲!BB329</f>
        <v>47.494422316512662</v>
      </c>
      <c r="AQ329" s="3">
        <f>[1]节奏总纲!BC329</f>
        <v>49.443528852728278</v>
      </c>
      <c r="AR329" s="3">
        <f>[1]节奏总纲!BD329</f>
        <v>52.200706513796298</v>
      </c>
      <c r="AS329" s="3">
        <f>[1]节奏总纲!BE329</f>
        <v>56.920830071792501</v>
      </c>
    </row>
    <row r="330" spans="17:45" x14ac:dyDescent="0.15">
      <c r="Q330" s="3">
        <v>327</v>
      </c>
      <c r="R330" s="3">
        <f>[1]节奏总纲!AD330</f>
        <v>83.56703942367065</v>
      </c>
      <c r="S330" s="3">
        <f>[1]节奏总纲!AE330</f>
        <v>85.685767896236854</v>
      </c>
      <c r="T330" s="3">
        <f>[1]节奏总纲!AF330</f>
        <v>88.715550900229445</v>
      </c>
      <c r="U330" s="3">
        <f>[1]节奏总纲!AG330</f>
        <v>93.730563340620719</v>
      </c>
      <c r="V330" s="3">
        <f>[1]节奏总纲!AH330</f>
        <v>102.60337546865996</v>
      </c>
      <c r="AN330" s="3">
        <v>327</v>
      </c>
      <c r="AO330" s="3">
        <f>[1]节奏总纲!BA330</f>
        <v>46.021977873404879</v>
      </c>
      <c r="AP330" s="3">
        <f>[1]节奏总纲!BB330</f>
        <v>47.515209854835554</v>
      </c>
      <c r="AQ330" s="3">
        <f>[1]节奏总纲!BC330</f>
        <v>49.464188631724817</v>
      </c>
      <c r="AR330" s="3">
        <f>[1]节奏总纲!BD330</f>
        <v>52.220659854592348</v>
      </c>
      <c r="AS330" s="3">
        <f>[1]节奏总纲!BE330</f>
        <v>56.943037821175608</v>
      </c>
    </row>
    <row r="331" spans="17:45" x14ac:dyDescent="0.15">
      <c r="Q331" s="3">
        <v>328</v>
      </c>
      <c r="R331" s="3">
        <f>[1]节奏总纲!AD331</f>
        <v>83.611246026099252</v>
      </c>
      <c r="S331" s="3">
        <f>[1]节奏总纲!AE331</f>
        <v>85.730650312818852</v>
      </c>
      <c r="T331" s="3">
        <f>[1]节奏总纲!AF331</f>
        <v>88.766321950440357</v>
      </c>
      <c r="U331" s="3">
        <f>[1]节奏总纲!AG331</f>
        <v>93.777776386848544</v>
      </c>
      <c r="V331" s="3">
        <f>[1]节奏总纲!AH331</f>
        <v>102.64827370740134</v>
      </c>
      <c r="AN331" s="3">
        <v>328</v>
      </c>
      <c r="AO331" s="3">
        <f>[1]节奏总纲!BA331</f>
        <v>46.041241916223605</v>
      </c>
      <c r="AP331" s="3">
        <f>[1]节奏总纲!BB331</f>
        <v>47.535997393158453</v>
      </c>
      <c r="AQ331" s="3">
        <f>[1]节奏总纲!BC331</f>
        <v>49.484848410721355</v>
      </c>
      <c r="AR331" s="3">
        <f>[1]节奏总纲!BD331</f>
        <v>52.240613195388391</v>
      </c>
      <c r="AS331" s="3">
        <f>[1]节奏总纲!BE331</f>
        <v>56.965245570558714</v>
      </c>
    </row>
    <row r="332" spans="17:45" x14ac:dyDescent="0.15">
      <c r="Q332" s="3">
        <v>329</v>
      </c>
      <c r="R332" s="3">
        <f>[1]节奏总纲!AD332</f>
        <v>83.655452628527868</v>
      </c>
      <c r="S332" s="3">
        <f>[1]节奏总纲!AE332</f>
        <v>85.775532729400851</v>
      </c>
      <c r="T332" s="3">
        <f>[1]节奏总纲!AF332</f>
        <v>88.817093000651269</v>
      </c>
      <c r="U332" s="3">
        <f>[1]节奏总纲!AG332</f>
        <v>93.824989433076368</v>
      </c>
      <c r="V332" s="3">
        <f>[1]节奏总纲!AH332</f>
        <v>102.69317194614273</v>
      </c>
      <c r="AN332" s="3">
        <v>329</v>
      </c>
      <c r="AO332" s="3">
        <f>[1]节奏总纲!BA332</f>
        <v>46.060505959042331</v>
      </c>
      <c r="AP332" s="3">
        <f>[1]节奏总纲!BB332</f>
        <v>47.556784931481346</v>
      </c>
      <c r="AQ332" s="3">
        <f>[1]节奏总纲!BC332</f>
        <v>49.505508189717887</v>
      </c>
      <c r="AR332" s="3">
        <f>[1]节奏总纲!BD332</f>
        <v>52.260566536184442</v>
      </c>
      <c r="AS332" s="3">
        <f>[1]节奏总纲!BE332</f>
        <v>56.987453319941828</v>
      </c>
    </row>
    <row r="333" spans="17:45" x14ac:dyDescent="0.15">
      <c r="Q333" s="3">
        <v>330</v>
      </c>
      <c r="R333" s="3">
        <f>[1]节奏总纲!AD333</f>
        <v>83.69965923095647</v>
      </c>
      <c r="S333" s="3">
        <f>[1]节奏总纲!AE333</f>
        <v>85.820415145982849</v>
      </c>
      <c r="T333" s="3">
        <f>[1]节奏总纲!AF333</f>
        <v>88.867864050862167</v>
      </c>
      <c r="U333" s="3">
        <f>[1]节奏总纲!AG333</f>
        <v>93.872202479304192</v>
      </c>
      <c r="V333" s="3">
        <f>[1]节奏总纲!AH333</f>
        <v>102.73807018488411</v>
      </c>
      <c r="AN333" s="3">
        <v>330</v>
      </c>
      <c r="AO333" s="3">
        <f>[1]节奏总纲!BA333</f>
        <v>46.079770001861057</v>
      </c>
      <c r="AP333" s="3">
        <f>[1]节奏总纲!BB333</f>
        <v>47.577572469804238</v>
      </c>
      <c r="AQ333" s="3">
        <f>[1]节奏总纲!BC333</f>
        <v>49.526167968714425</v>
      </c>
      <c r="AR333" s="3">
        <f>[1]节奏总纲!BD333</f>
        <v>52.280519876980485</v>
      </c>
      <c r="AS333" s="3">
        <f>[1]节奏总纲!BE333</f>
        <v>57.008345591208631</v>
      </c>
    </row>
    <row r="334" spans="17:45" x14ac:dyDescent="0.15">
      <c r="Q334" s="3">
        <v>331</v>
      </c>
      <c r="R334" s="3">
        <f>[1]节奏总纲!AD334</f>
        <v>83.743865833385087</v>
      </c>
      <c r="S334" s="3">
        <f>[1]节奏总纲!AE334</f>
        <v>85.865297562564862</v>
      </c>
      <c r="T334" s="3">
        <f>[1]节奏总纲!AF334</f>
        <v>88.918635101073079</v>
      </c>
      <c r="U334" s="3">
        <f>[1]节奏总纲!AG334</f>
        <v>93.919415525532017</v>
      </c>
      <c r="V334" s="3">
        <f>[1]节奏总纲!AH334</f>
        <v>102.78296842362549</v>
      </c>
      <c r="AN334" s="3">
        <v>331</v>
      </c>
      <c r="AO334" s="3">
        <f>[1]节奏总纲!BA334</f>
        <v>46.099034044679783</v>
      </c>
      <c r="AP334" s="3">
        <f>[1]节奏总纲!BB334</f>
        <v>47.598360008127131</v>
      </c>
      <c r="AQ334" s="3">
        <f>[1]节奏总纲!BC334</f>
        <v>49.546827747710964</v>
      </c>
      <c r="AR334" s="3">
        <f>[1]节奏总纲!BD334</f>
        <v>52.300473217776535</v>
      </c>
      <c r="AS334" s="3">
        <f>[1]节奏总纲!BE334</f>
        <v>57.027529471561998</v>
      </c>
    </row>
    <row r="335" spans="17:45" x14ac:dyDescent="0.15">
      <c r="Q335" s="3">
        <v>332</v>
      </c>
      <c r="R335" s="3">
        <f>[1]节奏总纲!AD335</f>
        <v>83.788072435813689</v>
      </c>
      <c r="S335" s="3">
        <f>[1]节奏总纲!AE335</f>
        <v>85.910179979146861</v>
      </c>
      <c r="T335" s="3">
        <f>[1]节奏总纲!AF335</f>
        <v>88.969406151283977</v>
      </c>
      <c r="U335" s="3">
        <f>[1]节奏总纲!AG335</f>
        <v>93.966628571759841</v>
      </c>
      <c r="V335" s="3">
        <f>[1]节奏总纲!AH335</f>
        <v>102.82786666236686</v>
      </c>
      <c r="AN335" s="3">
        <v>332</v>
      </c>
      <c r="AO335" s="3">
        <f>[1]节奏总纲!BA335</f>
        <v>46.118298087498509</v>
      </c>
      <c r="AP335" s="3">
        <f>[1]节奏总纲!BB335</f>
        <v>47.619147546450023</v>
      </c>
      <c r="AQ335" s="3">
        <f>[1]节奏总纲!BC335</f>
        <v>49.567487526707502</v>
      </c>
      <c r="AR335" s="3">
        <f>[1]节奏总纲!BD335</f>
        <v>52.320426558572585</v>
      </c>
      <c r="AS335" s="3">
        <f>[1]节奏总纲!BE335</f>
        <v>57.046713351915365</v>
      </c>
    </row>
    <row r="336" spans="17:45" x14ac:dyDescent="0.15">
      <c r="Q336" s="3">
        <v>333</v>
      </c>
      <c r="R336" s="3">
        <f>[1]节奏总纲!AD336</f>
        <v>83.832279038242305</v>
      </c>
      <c r="S336" s="3">
        <f>[1]节奏总纲!AE336</f>
        <v>85.955062395728859</v>
      </c>
      <c r="T336" s="3">
        <f>[1]节奏总纲!AF336</f>
        <v>89.018466905731287</v>
      </c>
      <c r="U336" s="3">
        <f>[1]节奏总纲!AG336</f>
        <v>94.012923283729691</v>
      </c>
      <c r="V336" s="3">
        <f>[1]节奏总纲!AH336</f>
        <v>102.87276490110824</v>
      </c>
      <c r="AN336" s="3">
        <v>333</v>
      </c>
      <c r="AO336" s="3">
        <f>[1]节奏总纲!BA336</f>
        <v>46.137562130317242</v>
      </c>
      <c r="AP336" s="3">
        <f>[1]节奏总纲!BB336</f>
        <v>47.639935084772922</v>
      </c>
      <c r="AQ336" s="3">
        <f>[1]节奏总纲!BC336</f>
        <v>49.588147305704041</v>
      </c>
      <c r="AR336" s="3">
        <f>[1]节奏总纲!BD336</f>
        <v>52.340379899368628</v>
      </c>
      <c r="AS336" s="3">
        <f>[1]节奏总纲!BE336</f>
        <v>57.065897232268732</v>
      </c>
    </row>
    <row r="337" spans="17:45" x14ac:dyDescent="0.15">
      <c r="Q337" s="3">
        <v>334</v>
      </c>
      <c r="R337" s="3">
        <f>[1]节奏总纲!AD337</f>
        <v>83.876485640670907</v>
      </c>
      <c r="S337" s="3">
        <f>[1]节奏总纲!AE337</f>
        <v>85.999944812310858</v>
      </c>
      <c r="T337" s="3">
        <f>[1]节奏总纲!AF337</f>
        <v>89.064934410075779</v>
      </c>
      <c r="U337" s="3">
        <f>[1]节奏总纲!AG337</f>
        <v>94.057003939090123</v>
      </c>
      <c r="V337" s="3">
        <f>[1]节奏总纲!AH337</f>
        <v>102.91766313984962</v>
      </c>
      <c r="AN337" s="3">
        <v>334</v>
      </c>
      <c r="AO337" s="3">
        <f>[1]节奏总纲!BA337</f>
        <v>46.156826173135968</v>
      </c>
      <c r="AP337" s="3">
        <f>[1]节奏总纲!BB337</f>
        <v>47.660722623095815</v>
      </c>
      <c r="AQ337" s="3">
        <f>[1]节奏总纲!BC337</f>
        <v>49.608807084700572</v>
      </c>
      <c r="AR337" s="3">
        <f>[1]节奏总纲!BD337</f>
        <v>52.360333240164678</v>
      </c>
      <c r="AS337" s="3">
        <f>[1]节奏总纲!BE337</f>
        <v>57.085081112622099</v>
      </c>
    </row>
    <row r="338" spans="17:45" x14ac:dyDescent="0.15">
      <c r="Q338" s="3">
        <v>335</v>
      </c>
      <c r="R338" s="3">
        <f>[1]节奏总纲!AD338</f>
        <v>83.920692243099523</v>
      </c>
      <c r="S338" s="3">
        <f>[1]节奏总纲!AE338</f>
        <v>86.041129946887025</v>
      </c>
      <c r="T338" s="3">
        <f>[1]节奏总纲!AF338</f>
        <v>89.11140191442027</v>
      </c>
      <c r="U338" s="3">
        <f>[1]节奏总纲!AG338</f>
        <v>94.101084594450555</v>
      </c>
      <c r="V338" s="3">
        <f>[1]节奏总纲!AH338</f>
        <v>102.962561378591</v>
      </c>
      <c r="AN338" s="3">
        <v>335</v>
      </c>
      <c r="AO338" s="3">
        <f>[1]节奏总纲!BA338</f>
        <v>46.176090215954694</v>
      </c>
      <c r="AP338" s="3">
        <f>[1]节奏总纲!BB338</f>
        <v>47.681510161418707</v>
      </c>
      <c r="AQ338" s="3">
        <f>[1]节奏总纲!BC338</f>
        <v>49.629466863697111</v>
      </c>
      <c r="AR338" s="3">
        <f>[1]节奏总纲!BD338</f>
        <v>52.380286580960728</v>
      </c>
      <c r="AS338" s="3">
        <f>[1]节奏总纲!BE338</f>
        <v>57.104264992975466</v>
      </c>
    </row>
    <row r="339" spans="17:45" x14ac:dyDescent="0.15">
      <c r="Q339" s="3">
        <v>336</v>
      </c>
      <c r="R339" s="3">
        <f>[1]节奏总纲!AD339</f>
        <v>83.964898845528126</v>
      </c>
      <c r="S339" s="3">
        <f>[1]节奏总纲!AE339</f>
        <v>86.082310529666103</v>
      </c>
      <c r="T339" s="3">
        <f>[1]节奏总纲!AF339</f>
        <v>89.157869418764761</v>
      </c>
      <c r="U339" s="3">
        <f>[1]节奏总纲!AG339</f>
        <v>94.145165249810972</v>
      </c>
      <c r="V339" s="3">
        <f>[1]节奏总纲!AH339</f>
        <v>103.00673656424885</v>
      </c>
      <c r="AN339" s="3">
        <v>336</v>
      </c>
      <c r="AO339" s="3">
        <f>[1]节奏总纲!BA339</f>
        <v>46.19535425877342</v>
      </c>
      <c r="AP339" s="3">
        <f>[1]节奏总纲!BB339</f>
        <v>47.7022976997416</v>
      </c>
      <c r="AQ339" s="3">
        <f>[1]节奏总纲!BC339</f>
        <v>49.65012664269365</v>
      </c>
      <c r="AR339" s="3">
        <f>[1]节奏总纲!BD339</f>
        <v>52.400239921756771</v>
      </c>
      <c r="AS339" s="3">
        <f>[1]节奏总纲!BE339</f>
        <v>57.123448873328833</v>
      </c>
    </row>
    <row r="340" spans="17:45" x14ac:dyDescent="0.15">
      <c r="Q340" s="3">
        <v>337</v>
      </c>
      <c r="R340" s="3">
        <f>[1]节奏总纲!AD340</f>
        <v>84.008495683346354</v>
      </c>
      <c r="S340" s="3">
        <f>[1]节奏总纲!AE340</f>
        <v>86.12349111244518</v>
      </c>
      <c r="T340" s="3">
        <f>[1]节奏总纲!AF340</f>
        <v>89.204336923109267</v>
      </c>
      <c r="U340" s="3">
        <f>[1]节奏总纲!AG340</f>
        <v>94.189245905171404</v>
      </c>
      <c r="V340" s="3">
        <f>[1]节奏总纲!AH340</f>
        <v>103.04728286259964</v>
      </c>
      <c r="AN340" s="3">
        <v>337</v>
      </c>
      <c r="AO340" s="3">
        <f>[1]节奏总纲!BA340</f>
        <v>46.214618301592147</v>
      </c>
      <c r="AP340" s="3">
        <f>[1]节奏总纲!BB340</f>
        <v>47.723085238064499</v>
      </c>
      <c r="AQ340" s="3">
        <f>[1]节奏总纲!BC340</f>
        <v>49.670786421690188</v>
      </c>
      <c r="AR340" s="3">
        <f>[1]节奏总纲!BD340</f>
        <v>52.420193262552822</v>
      </c>
      <c r="AS340" s="3">
        <f>[1]节奏总纲!BE340</f>
        <v>57.1426327536822</v>
      </c>
    </row>
    <row r="341" spans="17:45" x14ac:dyDescent="0.15">
      <c r="Q341" s="3">
        <v>338</v>
      </c>
      <c r="R341" s="3">
        <f>[1]节奏总纲!AD341</f>
        <v>84.049741901856009</v>
      </c>
      <c r="S341" s="3">
        <f>[1]节奏总纲!AE341</f>
        <v>86.164671695224243</v>
      </c>
      <c r="T341" s="3">
        <f>[1]节奏总纲!AF341</f>
        <v>89.250804427453758</v>
      </c>
      <c r="U341" s="3">
        <f>[1]节奏总纲!AG341</f>
        <v>94.233326560531836</v>
      </c>
      <c r="V341" s="3">
        <f>[1]节奏总纲!AH341</f>
        <v>103.08782916095045</v>
      </c>
      <c r="AN341" s="3">
        <v>338</v>
      </c>
      <c r="AO341" s="3">
        <f>[1]节奏总纲!BA341</f>
        <v>46.23388234441088</v>
      </c>
      <c r="AP341" s="3">
        <f>[1]节奏总纲!BB341</f>
        <v>47.743872776387391</v>
      </c>
      <c r="AQ341" s="3">
        <f>[1]节奏总纲!BC341</f>
        <v>49.69144620068672</v>
      </c>
      <c r="AR341" s="3">
        <f>[1]节奏总纲!BD341</f>
        <v>52.440146603348865</v>
      </c>
      <c r="AS341" s="3">
        <f>[1]节奏总纲!BE341</f>
        <v>57.161816634035567</v>
      </c>
    </row>
    <row r="342" spans="17:45" x14ac:dyDescent="0.15">
      <c r="Q342" s="3">
        <v>339</v>
      </c>
      <c r="R342" s="3">
        <f>[1]节奏总纲!AD342</f>
        <v>84.090988120365651</v>
      </c>
      <c r="S342" s="3">
        <f>[1]节奏总纲!AE342</f>
        <v>86.20585227800332</v>
      </c>
      <c r="T342" s="3">
        <f>[1]节奏总纲!AF342</f>
        <v>89.29727193179825</v>
      </c>
      <c r="U342" s="3">
        <f>[1]节奏总纲!AG342</f>
        <v>94.277407215892268</v>
      </c>
      <c r="V342" s="3">
        <f>[1]节奏总纲!AH342</f>
        <v>103.12837545930124</v>
      </c>
      <c r="AN342" s="3">
        <v>339</v>
      </c>
      <c r="AO342" s="3">
        <f>[1]节奏总纲!BA342</f>
        <v>46.253146387229606</v>
      </c>
      <c r="AP342" s="3">
        <f>[1]节奏总纲!BB342</f>
        <v>47.764660314710284</v>
      </c>
      <c r="AQ342" s="3">
        <f>[1]节奏总纲!BC342</f>
        <v>49.712105979683258</v>
      </c>
      <c r="AR342" s="3">
        <f>[1]节奏总纲!BD342</f>
        <v>52.460099944144915</v>
      </c>
      <c r="AS342" s="3">
        <f>[1]节奏总纲!BE342</f>
        <v>57.181000514388934</v>
      </c>
    </row>
    <row r="343" spans="17:45" x14ac:dyDescent="0.15">
      <c r="Q343" s="3">
        <v>340</v>
      </c>
      <c r="R343" s="3">
        <f>[1]节奏总纲!AD343</f>
        <v>84.132234338875293</v>
      </c>
      <c r="S343" s="3">
        <f>[1]节奏总纲!AE343</f>
        <v>86.247032860782397</v>
      </c>
      <c r="T343" s="3">
        <f>[1]节奏总纲!AF343</f>
        <v>89.343739436142741</v>
      </c>
      <c r="U343" s="3">
        <f>[1]节奏总纲!AG343</f>
        <v>94.3214878712527</v>
      </c>
      <c r="V343" s="3">
        <f>[1]节奏总纲!AH343</f>
        <v>103.16892175765203</v>
      </c>
      <c r="AN343" s="3">
        <v>340</v>
      </c>
      <c r="AO343" s="3">
        <f>[1]节奏总纲!BA343</f>
        <v>46.272410430048332</v>
      </c>
      <c r="AP343" s="3">
        <f>[1]节奏总纲!BB343</f>
        <v>47.785447853033176</v>
      </c>
      <c r="AQ343" s="3">
        <f>[1]节奏总纲!BC343</f>
        <v>49.732765758679797</v>
      </c>
      <c r="AR343" s="3">
        <f>[1]节奏总纲!BD343</f>
        <v>52.480053284940965</v>
      </c>
      <c r="AS343" s="3">
        <f>[1]节奏总纲!BE343</f>
        <v>57.200184394742301</v>
      </c>
    </row>
    <row r="344" spans="17:45" x14ac:dyDescent="0.15">
      <c r="Q344" s="3">
        <v>341</v>
      </c>
      <c r="R344" s="3">
        <f>[1]节奏总纲!AD344</f>
        <v>84.173480557384934</v>
      </c>
      <c r="S344" s="3">
        <f>[1]节奏总纲!AE344</f>
        <v>86.288213443561474</v>
      </c>
      <c r="T344" s="3">
        <f>[1]节奏总纲!AF344</f>
        <v>89.390206940487232</v>
      </c>
      <c r="U344" s="3">
        <f>[1]节奏总纲!AG344</f>
        <v>94.365568526613131</v>
      </c>
      <c r="V344" s="3">
        <f>[1]节奏总纲!AH344</f>
        <v>103.20946805600283</v>
      </c>
      <c r="AN344" s="3">
        <v>341</v>
      </c>
      <c r="AO344" s="3">
        <f>[1]节奏总纲!BA344</f>
        <v>46.291674472867058</v>
      </c>
      <c r="AP344" s="3">
        <f>[1]节奏总纲!BB344</f>
        <v>47.806235391356068</v>
      </c>
      <c r="AQ344" s="3">
        <f>[1]节奏总纲!BC344</f>
        <v>49.753425537676335</v>
      </c>
      <c r="AR344" s="3">
        <f>[1]节奏总纲!BD344</f>
        <v>52.500006625737008</v>
      </c>
      <c r="AS344" s="3">
        <f>[1]节奏总纲!BE344</f>
        <v>57.219368275095675</v>
      </c>
    </row>
    <row r="345" spans="17:45" x14ac:dyDescent="0.15">
      <c r="Q345" s="3">
        <v>342</v>
      </c>
      <c r="R345" s="3">
        <f>[1]节奏总纲!AD345</f>
        <v>84.214726775894576</v>
      </c>
      <c r="S345" s="3">
        <f>[1]节奏总纲!AE345</f>
        <v>86.329394026340537</v>
      </c>
      <c r="T345" s="3">
        <f>[1]节奏总纲!AF345</f>
        <v>89.436674444831723</v>
      </c>
      <c r="U345" s="3">
        <f>[1]节奏总纲!AG345</f>
        <v>94.409649181973549</v>
      </c>
      <c r="V345" s="3">
        <f>[1]节奏总纲!AH345</f>
        <v>103.25001435435362</v>
      </c>
      <c r="AN345" s="3">
        <v>342</v>
      </c>
      <c r="AO345" s="3">
        <f>[1]节奏总纲!BA345</f>
        <v>46.310938515685784</v>
      </c>
      <c r="AP345" s="3">
        <f>[1]节奏总纲!BB345</f>
        <v>47.827022929678968</v>
      </c>
      <c r="AQ345" s="3">
        <f>[1]节奏总纲!BC345</f>
        <v>49.774085316672867</v>
      </c>
      <c r="AR345" s="3">
        <f>[1]节奏总纲!BD345</f>
        <v>52.519959966533058</v>
      </c>
      <c r="AS345" s="3">
        <f>[1]节奏总纲!BE345</f>
        <v>57.238552155449042</v>
      </c>
    </row>
    <row r="346" spans="17:45" x14ac:dyDescent="0.15">
      <c r="Q346" s="3">
        <v>343</v>
      </c>
      <c r="R346" s="3">
        <f>[1]节奏总纲!AD346</f>
        <v>84.255972994404218</v>
      </c>
      <c r="S346" s="3">
        <f>[1]节奏总纲!AE346</f>
        <v>86.370574609119615</v>
      </c>
      <c r="T346" s="3">
        <f>[1]节奏总纲!AF346</f>
        <v>89.483141949176215</v>
      </c>
      <c r="U346" s="3">
        <f>[1]节奏总纲!AG346</f>
        <v>94.453729837333981</v>
      </c>
      <c r="V346" s="3">
        <f>[1]节奏总纲!AH346</f>
        <v>103.29056065270443</v>
      </c>
      <c r="AN346" s="3">
        <v>343</v>
      </c>
      <c r="AO346" s="3">
        <f>[1]节奏总纲!BA346</f>
        <v>46.330202558504517</v>
      </c>
      <c r="AP346" s="3">
        <f>[1]节奏总纲!BB346</f>
        <v>47.84781046800186</v>
      </c>
      <c r="AQ346" s="3">
        <f>[1]节奏总纲!BC346</f>
        <v>49.794745095669406</v>
      </c>
      <c r="AR346" s="3">
        <f>[1]节奏总纲!BD346</f>
        <v>52.539913307329101</v>
      </c>
      <c r="AS346" s="3">
        <f>[1]节奏总纲!BE346</f>
        <v>57.257736035802409</v>
      </c>
    </row>
    <row r="347" spans="17:45" x14ac:dyDescent="0.15">
      <c r="Q347" s="3">
        <v>344</v>
      </c>
      <c r="R347" s="3">
        <f>[1]节奏总纲!AD347</f>
        <v>84.297219212913859</v>
      </c>
      <c r="S347" s="3">
        <f>[1]节奏总纲!AE347</f>
        <v>86.411755191898692</v>
      </c>
      <c r="T347" s="3">
        <f>[1]节奏总纲!AF347</f>
        <v>89.529609453520706</v>
      </c>
      <c r="U347" s="3">
        <f>[1]节奏总纲!AG347</f>
        <v>94.497810492694413</v>
      </c>
      <c r="V347" s="3">
        <f>[1]节奏总纲!AH347</f>
        <v>103.33110695105522</v>
      </c>
      <c r="AN347" s="3">
        <v>344</v>
      </c>
      <c r="AO347" s="3">
        <f>[1]节奏总纲!BA347</f>
        <v>46.349466601323243</v>
      </c>
      <c r="AP347" s="3">
        <f>[1]节奏总纲!BB347</f>
        <v>47.868598006324753</v>
      </c>
      <c r="AQ347" s="3">
        <f>[1]节奏总纲!BC347</f>
        <v>49.815404874665944</v>
      </c>
      <c r="AR347" s="3">
        <f>[1]节奏总纲!BD347</f>
        <v>52.559866648125151</v>
      </c>
      <c r="AS347" s="3">
        <f>[1]节奏总纲!BE347</f>
        <v>57.276919916155776</v>
      </c>
    </row>
    <row r="348" spans="17:45" x14ac:dyDescent="0.15">
      <c r="Q348" s="3">
        <v>345</v>
      </c>
      <c r="R348" s="3">
        <f>[1]节奏总纲!AD348</f>
        <v>84.338465431423501</v>
      </c>
      <c r="S348" s="3">
        <f>[1]节奏总纲!AE348</f>
        <v>86.452935774677769</v>
      </c>
      <c r="T348" s="3">
        <f>[1]节奏总纲!AF348</f>
        <v>89.576076957865197</v>
      </c>
      <c r="U348" s="3">
        <f>[1]节奏总纲!AG348</f>
        <v>94.541891148054845</v>
      </c>
      <c r="V348" s="3">
        <f>[1]节奏总纲!AH348</f>
        <v>103.37165324940601</v>
      </c>
      <c r="AN348" s="3">
        <v>345</v>
      </c>
      <c r="AO348" s="3">
        <f>[1]节奏总纲!BA348</f>
        <v>46.368730644141969</v>
      </c>
      <c r="AP348" s="3">
        <f>[1]节奏总纲!BB348</f>
        <v>47.889385544647645</v>
      </c>
      <c r="AQ348" s="3">
        <f>[1]节奏总纲!BC348</f>
        <v>49.836064653662483</v>
      </c>
      <c r="AR348" s="3">
        <f>[1]节奏总纲!BD348</f>
        <v>52.579819988921201</v>
      </c>
      <c r="AS348" s="3">
        <f>[1]节奏总纲!BE348</f>
        <v>57.296103796509144</v>
      </c>
    </row>
    <row r="349" spans="17:45" x14ac:dyDescent="0.15">
      <c r="Q349" s="3">
        <v>346</v>
      </c>
      <c r="R349" s="3">
        <f>[1]节奏总纲!AD349</f>
        <v>84.379711649933142</v>
      </c>
      <c r="S349" s="3">
        <f>[1]节奏总纲!AE349</f>
        <v>86.494116357456846</v>
      </c>
      <c r="T349" s="3">
        <f>[1]节奏总纲!AF349</f>
        <v>89.622544462209689</v>
      </c>
      <c r="U349" s="3">
        <f>[1]节奏总纲!AG349</f>
        <v>94.585971803415276</v>
      </c>
      <c r="V349" s="3">
        <f>[1]节奏总纲!AH349</f>
        <v>103.41219954775681</v>
      </c>
      <c r="AN349" s="3">
        <v>346</v>
      </c>
      <c r="AO349" s="3">
        <f>[1]节奏总纲!BA349</f>
        <v>46.387994686960695</v>
      </c>
      <c r="AP349" s="3">
        <f>[1]节奏总纲!BB349</f>
        <v>47.910173082970537</v>
      </c>
      <c r="AQ349" s="3">
        <f>[1]节奏总纲!BC349</f>
        <v>49.856724432659014</v>
      </c>
      <c r="AR349" s="3">
        <f>[1]节奏总纲!BD349</f>
        <v>52.599773329717245</v>
      </c>
      <c r="AS349" s="3">
        <f>[1]节奏总纲!BE349</f>
        <v>57.315287676862511</v>
      </c>
    </row>
    <row r="350" spans="17:45" x14ac:dyDescent="0.15">
      <c r="Q350" s="3">
        <v>347</v>
      </c>
      <c r="R350" s="3">
        <f>[1]节奏总纲!AD350</f>
        <v>84.420957868442784</v>
      </c>
      <c r="S350" s="3">
        <f>[1]节奏总纲!AE350</f>
        <v>86.535296940235909</v>
      </c>
      <c r="T350" s="3">
        <f>[1]节奏总纲!AF350</f>
        <v>89.66901196655418</v>
      </c>
      <c r="U350" s="3">
        <f>[1]节奏总纲!AG350</f>
        <v>94.630052458775694</v>
      </c>
      <c r="V350" s="3">
        <f>[1]节奏总纲!AH350</f>
        <v>103.4527458461076</v>
      </c>
      <c r="AN350" s="3">
        <v>347</v>
      </c>
      <c r="AO350" s="3">
        <f>[1]节奏总纲!BA350</f>
        <v>46.407258729779421</v>
      </c>
      <c r="AP350" s="3">
        <f>[1]节奏总纲!BB350</f>
        <v>47.930960621293437</v>
      </c>
      <c r="AQ350" s="3">
        <f>[1]节奏总纲!BC350</f>
        <v>49.877384211655553</v>
      </c>
      <c r="AR350" s="3">
        <f>[1]节奏总纲!BD350</f>
        <v>52.619726670513295</v>
      </c>
      <c r="AS350" s="3">
        <f>[1]节奏总纲!BE350</f>
        <v>57.334471557215878</v>
      </c>
    </row>
    <row r="351" spans="17:45" x14ac:dyDescent="0.15">
      <c r="Q351" s="3">
        <v>348</v>
      </c>
      <c r="R351" s="3">
        <f>[1]节奏总纲!AD351</f>
        <v>84.462204086952426</v>
      </c>
      <c r="S351" s="3">
        <f>[1]节奏总纲!AE351</f>
        <v>86.576477523014987</v>
      </c>
      <c r="T351" s="3">
        <f>[1]节奏总纲!AF351</f>
        <v>89.715479470898671</v>
      </c>
      <c r="U351" s="3">
        <f>[1]节奏总纲!AG351</f>
        <v>94.674133114136126</v>
      </c>
      <c r="V351" s="3">
        <f>[1]节奏总纲!AH351</f>
        <v>103.49329214445841</v>
      </c>
      <c r="AN351" s="3">
        <v>348</v>
      </c>
      <c r="AO351" s="3">
        <f>[1]节奏总纲!BA351</f>
        <v>46.426522772598148</v>
      </c>
      <c r="AP351" s="3">
        <f>[1]节奏总纲!BB351</f>
        <v>47.951748159616329</v>
      </c>
      <c r="AQ351" s="3">
        <f>[1]节奏总纲!BC351</f>
        <v>49.898043990652091</v>
      </c>
      <c r="AR351" s="3">
        <f>[1]节奏总纲!BD351</f>
        <v>52.639680011309345</v>
      </c>
      <c r="AS351" s="3">
        <f>[1]节奏总纲!BE351</f>
        <v>57.353655437569245</v>
      </c>
    </row>
    <row r="352" spans="17:45" x14ac:dyDescent="0.15">
      <c r="Q352" s="3">
        <v>349</v>
      </c>
      <c r="R352" s="3">
        <f>[1]节奏总纲!AD352</f>
        <v>84.503450305462081</v>
      </c>
      <c r="S352" s="3">
        <f>[1]节奏总纲!AE352</f>
        <v>86.617658105794064</v>
      </c>
      <c r="T352" s="3">
        <f>[1]节奏总纲!AF352</f>
        <v>89.761946975243163</v>
      </c>
      <c r="U352" s="3">
        <f>[1]节奏总纲!AG352</f>
        <v>94.718213769496558</v>
      </c>
      <c r="V352" s="3">
        <f>[1]节奏总纲!AH352</f>
        <v>103.5338384428092</v>
      </c>
      <c r="AN352" s="3">
        <v>349</v>
      </c>
      <c r="AO352" s="3">
        <f>[1]节奏总纲!BA352</f>
        <v>46.445786815416881</v>
      </c>
      <c r="AP352" s="3">
        <f>[1]节奏总纲!BB352</f>
        <v>47.972535697939222</v>
      </c>
      <c r="AQ352" s="3">
        <f>[1]节奏总纲!BC352</f>
        <v>49.91870376964863</v>
      </c>
      <c r="AR352" s="3">
        <f>[1]节奏总纲!BD352</f>
        <v>52.659633352105388</v>
      </c>
      <c r="AS352" s="3">
        <f>[1]节奏总纲!BE352</f>
        <v>57.372839317922612</v>
      </c>
    </row>
    <row r="353" spans="17:45" x14ac:dyDescent="0.15">
      <c r="Q353" s="3">
        <v>350</v>
      </c>
      <c r="R353" s="3">
        <f>[1]节奏总纲!AD353</f>
        <v>84.544696523971723</v>
      </c>
      <c r="S353" s="3">
        <f>[1]节奏总纲!AE353</f>
        <v>86.658838688573141</v>
      </c>
      <c r="T353" s="3">
        <f>[1]节奏总纲!AF353</f>
        <v>89.808414479587654</v>
      </c>
      <c r="U353" s="3">
        <f>[1]节奏总纲!AG353</f>
        <v>94.762294424856989</v>
      </c>
      <c r="V353" s="3">
        <f>[1]节奏总纲!AH353</f>
        <v>103.57438474115999</v>
      </c>
      <c r="AN353" s="3">
        <v>350</v>
      </c>
      <c r="AO353" s="3">
        <f>[1]节奏总纲!BA353</f>
        <v>46.465050858235607</v>
      </c>
      <c r="AP353" s="3">
        <f>[1]节奏总纲!BB353</f>
        <v>47.993323236262114</v>
      </c>
      <c r="AQ353" s="3">
        <f>[1]节奏总纲!BC353</f>
        <v>49.939363548645169</v>
      </c>
      <c r="AR353" s="3">
        <f>[1]节奏总纲!BD353</f>
        <v>52.679586692901438</v>
      </c>
      <c r="AS353" s="3">
        <f>[1]节奏总纲!BE353</f>
        <v>57.392023198275979</v>
      </c>
    </row>
    <row r="354" spans="17:45" x14ac:dyDescent="0.15">
      <c r="Q354" s="3">
        <v>351</v>
      </c>
      <c r="R354" s="3">
        <f>[1]节奏总纲!AD354</f>
        <v>84.585942742481365</v>
      </c>
      <c r="S354" s="3">
        <f>[1]节奏总纲!AE354</f>
        <v>86.700019271352204</v>
      </c>
      <c r="T354" s="3">
        <f>[1]节奏总纲!AF354</f>
        <v>89.854881983932145</v>
      </c>
      <c r="U354" s="3">
        <f>[1]节奏总纲!AG354</f>
        <v>94.806375080217421</v>
      </c>
      <c r="V354" s="3">
        <f>[1]节奏总纲!AH354</f>
        <v>103.61493103951079</v>
      </c>
      <c r="AN354" s="3">
        <v>351</v>
      </c>
      <c r="AO354" s="3">
        <f>[1]节奏总纲!BA354</f>
        <v>46.484314901054333</v>
      </c>
      <c r="AP354" s="3">
        <f>[1]节奏总纲!BB354</f>
        <v>48.012182251254622</v>
      </c>
      <c r="AQ354" s="3">
        <f>[1]节奏总纲!BC354</f>
        <v>49.9600233276417</v>
      </c>
      <c r="AR354" s="3">
        <f>[1]节奏总纲!BD354</f>
        <v>52.699540033697481</v>
      </c>
      <c r="AS354" s="3">
        <f>[1]节奏总纲!BE354</f>
        <v>57.411207078629346</v>
      </c>
    </row>
    <row r="355" spans="17:45" x14ac:dyDescent="0.15">
      <c r="Q355" s="3">
        <v>352</v>
      </c>
      <c r="R355" s="3">
        <f>[1]节奏总纲!AD355</f>
        <v>84.627188960991006</v>
      </c>
      <c r="S355" s="3">
        <f>[1]节奏总纲!AE355</f>
        <v>86.741199854131281</v>
      </c>
      <c r="T355" s="3">
        <f>[1]节奏总纲!AF355</f>
        <v>89.901349488276637</v>
      </c>
      <c r="U355" s="3">
        <f>[1]节奏总纲!AG355</f>
        <v>94.850455735577853</v>
      </c>
      <c r="V355" s="3">
        <f>[1]节奏总纲!AH355</f>
        <v>103.65547733786158</v>
      </c>
      <c r="AN355" s="3">
        <v>352</v>
      </c>
      <c r="AO355" s="3">
        <f>[1]节奏总纲!BA355</f>
        <v>46.503578943873059</v>
      </c>
      <c r="AP355" s="3">
        <f>[1]节奏总纲!BB355</f>
        <v>48.030128751164234</v>
      </c>
      <c r="AQ355" s="3">
        <f>[1]节奏总纲!BC355</f>
        <v>49.980683106638239</v>
      </c>
      <c r="AR355" s="3">
        <f>[1]节奏总纲!BD355</f>
        <v>52.719493374493531</v>
      </c>
      <c r="AS355" s="3">
        <f>[1]节奏总纲!BE355</f>
        <v>57.430390958982713</v>
      </c>
    </row>
    <row r="356" spans="17:45" x14ac:dyDescent="0.15">
      <c r="Q356" s="3">
        <v>353</v>
      </c>
      <c r="R356" s="3">
        <f>[1]节奏总纲!AD356</f>
        <v>84.668435179500648</v>
      </c>
      <c r="S356" s="3">
        <f>[1]节奏总纲!AE356</f>
        <v>86.782380436910358</v>
      </c>
      <c r="T356" s="3">
        <f>[1]节奏总纲!AF356</f>
        <v>89.947816992621142</v>
      </c>
      <c r="U356" s="3">
        <f>[1]节奏总纲!AG356</f>
        <v>94.894536390938271</v>
      </c>
      <c r="V356" s="3">
        <f>[1]节奏总纲!AH356</f>
        <v>103.69602363621237</v>
      </c>
      <c r="AN356" s="3">
        <v>353</v>
      </c>
      <c r="AO356" s="3">
        <f>[1]节奏总纲!BA356</f>
        <v>46.522842986691785</v>
      </c>
      <c r="AP356" s="3">
        <f>[1]节奏总纲!BB356</f>
        <v>48.048075251073854</v>
      </c>
      <c r="AQ356" s="3">
        <f>[1]节奏总纲!BC356</f>
        <v>50.00115951426713</v>
      </c>
      <c r="AR356" s="3">
        <f>[1]节奏总纲!BD356</f>
        <v>52.739446715289581</v>
      </c>
      <c r="AS356" s="3">
        <f>[1]节奏总纲!BE356</f>
        <v>57.44957483933608</v>
      </c>
    </row>
    <row r="357" spans="17:45" x14ac:dyDescent="0.15">
      <c r="Q357" s="3">
        <v>354</v>
      </c>
      <c r="R357" s="3">
        <f>[1]节奏总纲!AD357</f>
        <v>84.709681398010289</v>
      </c>
      <c r="S357" s="3">
        <f>[1]节奏总纲!AE357</f>
        <v>86.823561019689436</v>
      </c>
      <c r="T357" s="3">
        <f>[1]节奏总纲!AF357</f>
        <v>89.994284496965633</v>
      </c>
      <c r="U357" s="3">
        <f>[1]节奏总纲!AG357</f>
        <v>94.938617046298702</v>
      </c>
      <c r="V357" s="3">
        <f>[1]节奏总纲!AH357</f>
        <v>103.73656993456318</v>
      </c>
      <c r="AN357" s="3">
        <v>354</v>
      </c>
      <c r="AO357" s="3">
        <f>[1]节奏总纲!BA357</f>
        <v>46.542107029510518</v>
      </c>
      <c r="AP357" s="3">
        <f>[1]节奏总纲!BB357</f>
        <v>48.066021750983474</v>
      </c>
      <c r="AQ357" s="3">
        <f>[1]节奏总纲!BC357</f>
        <v>50.018998195299922</v>
      </c>
      <c r="AR357" s="3">
        <f>[1]节奏总纲!BD357</f>
        <v>52.759400056085624</v>
      </c>
      <c r="AS357" s="3">
        <f>[1]节奏总纲!BE357</f>
        <v>57.468758719689447</v>
      </c>
    </row>
    <row r="358" spans="17:45" x14ac:dyDescent="0.15">
      <c r="Q358" s="3">
        <v>355</v>
      </c>
      <c r="R358" s="3">
        <f>[1]节奏总纲!AD358</f>
        <v>84.750927616519931</v>
      </c>
      <c r="S358" s="3">
        <f>[1]节奏总纲!AE358</f>
        <v>86.864741602468499</v>
      </c>
      <c r="T358" s="3">
        <f>[1]节奏总纲!AF358</f>
        <v>90.036066635925749</v>
      </c>
      <c r="U358" s="3">
        <f>[1]节奏总纲!AG358</f>
        <v>94.982697701659134</v>
      </c>
      <c r="V358" s="3">
        <f>[1]节奏总纲!AH358</f>
        <v>103.77711623291397</v>
      </c>
      <c r="AN358" s="3">
        <v>355</v>
      </c>
      <c r="AO358" s="3">
        <f>[1]节奏总纲!BA358</f>
        <v>46.561371072329244</v>
      </c>
      <c r="AP358" s="3">
        <f>[1]节奏总纲!BB358</f>
        <v>48.083968250893093</v>
      </c>
      <c r="AQ358" s="3">
        <f>[1]节奏总纲!BC358</f>
        <v>50.036836876332707</v>
      </c>
      <c r="AR358" s="3">
        <f>[1]节奏总纲!BD358</f>
        <v>52.779353396881675</v>
      </c>
      <c r="AS358" s="3">
        <f>[1]节奏总纲!BE358</f>
        <v>57.487942600042821</v>
      </c>
    </row>
    <row r="359" spans="17:45" x14ac:dyDescent="0.15">
      <c r="Q359" s="3">
        <v>356</v>
      </c>
      <c r="R359" s="3">
        <f>[1]节奏总纲!AD359</f>
        <v>84.792173835029573</v>
      </c>
      <c r="S359" s="3">
        <f>[1]节奏总纲!AE359</f>
        <v>86.905922185247576</v>
      </c>
      <c r="T359" s="3">
        <f>[1]节奏总纲!AF359</f>
        <v>90.077191648383845</v>
      </c>
      <c r="U359" s="3">
        <f>[1]节奏总纲!AG359</f>
        <v>95.024001308619916</v>
      </c>
      <c r="V359" s="3">
        <f>[1]节奏总纲!AH359</f>
        <v>103.81766253126477</v>
      </c>
      <c r="AN359" s="3">
        <v>356</v>
      </c>
      <c r="AO359" s="3">
        <f>[1]节奏总纲!BA359</f>
        <v>46.58063511514797</v>
      </c>
      <c r="AP359" s="3">
        <f>[1]节奏总纲!BB359</f>
        <v>48.101914750802706</v>
      </c>
      <c r="AQ359" s="3">
        <f>[1]节奏总纲!BC359</f>
        <v>50.054675557365492</v>
      </c>
      <c r="AR359" s="3">
        <f>[1]节奏总纲!BD359</f>
        <v>52.799306737677718</v>
      </c>
      <c r="AS359" s="3">
        <f>[1]节奏总纲!BE359</f>
        <v>57.507126480396188</v>
      </c>
    </row>
    <row r="360" spans="17:45" x14ac:dyDescent="0.15">
      <c r="Q360" s="3">
        <v>357</v>
      </c>
      <c r="R360" s="3">
        <f>[1]节奏总纲!AD360</f>
        <v>84.833420053539214</v>
      </c>
      <c r="S360" s="3">
        <f>[1]节奏总纲!AE360</f>
        <v>86.947102768026653</v>
      </c>
      <c r="T360" s="3">
        <f>[1]节奏总纲!AF360</f>
        <v>90.118316660841927</v>
      </c>
      <c r="U360" s="3">
        <f>[1]节奏总纲!AG360</f>
        <v>95.063510581451752</v>
      </c>
      <c r="V360" s="3">
        <f>[1]节奏总纲!AH360</f>
        <v>103.85820882961556</v>
      </c>
      <c r="AN360" s="3">
        <v>357</v>
      </c>
      <c r="AO360" s="3">
        <f>[1]节奏总纲!BA360</f>
        <v>46.599899157966696</v>
      </c>
      <c r="AP360" s="3">
        <f>[1]节奏总纲!BB360</f>
        <v>48.119861250712326</v>
      </c>
      <c r="AQ360" s="3">
        <f>[1]节奏总纲!BC360</f>
        <v>50.072514238398277</v>
      </c>
      <c r="AR360" s="3">
        <f>[1]节奏总纲!BD360</f>
        <v>52.819260078473768</v>
      </c>
      <c r="AS360" s="3">
        <f>[1]节奏总纲!BE360</f>
        <v>57.526310360749555</v>
      </c>
    </row>
    <row r="361" spans="17:45" x14ac:dyDescent="0.15">
      <c r="Q361" s="3">
        <v>358</v>
      </c>
      <c r="R361" s="3">
        <f>[1]节奏总纲!AD361</f>
        <v>84.874666272048856</v>
      </c>
      <c r="S361" s="3">
        <f>[1]节奏总纲!AE361</f>
        <v>86.98828335080573</v>
      </c>
      <c r="T361" s="3">
        <f>[1]节奏总纲!AF361</f>
        <v>90.159441673300023</v>
      </c>
      <c r="U361" s="3">
        <f>[1]节奏总纲!AG361</f>
        <v>95.103019854283588</v>
      </c>
      <c r="V361" s="3">
        <f>[1]节奏总纲!AH361</f>
        <v>103.89875512796635</v>
      </c>
      <c r="AN361" s="3">
        <v>358</v>
      </c>
      <c r="AO361" s="3">
        <f>[1]节奏总纲!BA361</f>
        <v>46.619163200785422</v>
      </c>
      <c r="AP361" s="3">
        <f>[1]节奏总纲!BB361</f>
        <v>48.137807750621946</v>
      </c>
      <c r="AQ361" s="3">
        <f>[1]节奏总纲!BC361</f>
        <v>50.090352919431069</v>
      </c>
      <c r="AR361" s="3">
        <f>[1]节奏总纲!BD361</f>
        <v>52.839213419269818</v>
      </c>
      <c r="AS361" s="3">
        <f>[1]节奏总纲!BE361</f>
        <v>57.545494241102922</v>
      </c>
    </row>
    <row r="362" spans="17:45" x14ac:dyDescent="0.15">
      <c r="Q362" s="3">
        <v>359</v>
      </c>
      <c r="R362" s="3">
        <f>[1]节奏总纲!AD362</f>
        <v>84.915912490558497</v>
      </c>
      <c r="S362" s="3">
        <f>[1]节奏总纲!AE362</f>
        <v>87.027010646912942</v>
      </c>
      <c r="T362" s="3">
        <f>[1]节奏总纲!AF362</f>
        <v>90.200566685758119</v>
      </c>
      <c r="U362" s="3">
        <f>[1]节奏总纲!AG362</f>
        <v>95.142529127115409</v>
      </c>
      <c r="V362" s="3">
        <f>[1]节奏总纲!AH362</f>
        <v>103.93930142631716</v>
      </c>
      <c r="AN362" s="3">
        <v>359</v>
      </c>
      <c r="AO362" s="3">
        <f>[1]节奏总纲!BA362</f>
        <v>46.638427243604156</v>
      </c>
      <c r="AP362" s="3">
        <f>[1]节奏总纲!BB362</f>
        <v>48.155754250531558</v>
      </c>
      <c r="AQ362" s="3">
        <f>[1]节奏总纲!BC362</f>
        <v>50.108191600463854</v>
      </c>
      <c r="AR362" s="3">
        <f>[1]节奏总纲!BD362</f>
        <v>52.859166760065861</v>
      </c>
      <c r="AS362" s="3">
        <f>[1]节奏总纲!BE362</f>
        <v>57.564678121456289</v>
      </c>
    </row>
    <row r="363" spans="17:45" x14ac:dyDescent="0.15">
      <c r="Q363" s="3">
        <v>360</v>
      </c>
      <c r="R363" s="3">
        <f>[1]节奏总纲!AD363</f>
        <v>84.957158709068153</v>
      </c>
      <c r="S363" s="3">
        <f>[1]节奏总纲!AE363</f>
        <v>87.064762367263285</v>
      </c>
      <c r="T363" s="3">
        <f>[1]节奏总纲!AF363</f>
        <v>90.241691698216215</v>
      </c>
      <c r="U363" s="3">
        <f>[1]节奏总纲!AG363</f>
        <v>95.182038399947245</v>
      </c>
      <c r="V363" s="3">
        <f>[1]节奏总纲!AH363</f>
        <v>103.97984772466795</v>
      </c>
      <c r="AN363" s="3">
        <v>360</v>
      </c>
      <c r="AO363" s="3">
        <f>[1]节奏总纲!BA363</f>
        <v>46.657691286422882</v>
      </c>
      <c r="AP363" s="3">
        <f>[1]节奏总纲!BB363</f>
        <v>48.173700750441178</v>
      </c>
      <c r="AQ363" s="3">
        <f>[1]节奏总纲!BC363</f>
        <v>50.126030281496639</v>
      </c>
      <c r="AR363" s="3">
        <f>[1]节奏总纲!BD363</f>
        <v>52.879120100861911</v>
      </c>
      <c r="AS363" s="3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EF6CD-DC9D-4760-BE66-B83FE66B9949}">
  <sheetPr codeName="Sheet4"/>
  <dimension ref="C1:AE503"/>
  <sheetViews>
    <sheetView workbookViewId="0">
      <selection activeCell="T19" sqref="T19"/>
    </sheetView>
  </sheetViews>
  <sheetFormatPr defaultColWidth="6.625" defaultRowHeight="11.25" x14ac:dyDescent="0.15"/>
  <cols>
    <col min="1" max="2" width="6.625" style="1"/>
    <col min="3" max="8" width="6.625" style="4"/>
    <col min="9" max="18" width="6.625" style="1"/>
    <col min="19" max="19" width="6.625" style="3"/>
    <col min="20" max="25" width="6.625" style="1"/>
    <col min="26" max="26" width="6.625" style="3"/>
    <col min="27" max="16384" width="6.625" style="1"/>
  </cols>
  <sheetData>
    <row r="1" spans="3:31" x14ac:dyDescent="0.15">
      <c r="C1" s="5"/>
    </row>
    <row r="2" spans="3:31" x14ac:dyDescent="0.15">
      <c r="C2" s="5"/>
      <c r="D2" s="58" t="s">
        <v>21</v>
      </c>
      <c r="E2" s="58"/>
      <c r="F2" s="58"/>
      <c r="G2" s="58"/>
      <c r="H2" s="58"/>
      <c r="M2" s="57" t="s">
        <v>30</v>
      </c>
      <c r="N2" s="57"/>
      <c r="O2" s="57"/>
      <c r="P2" s="57"/>
      <c r="S2" s="59" t="s">
        <v>243</v>
      </c>
      <c r="T2" s="59"/>
      <c r="U2" s="59"/>
      <c r="V2" s="59"/>
      <c r="W2" s="59"/>
      <c r="X2" s="59"/>
      <c r="Z2" s="59" t="s">
        <v>244</v>
      </c>
      <c r="AA2" s="59"/>
      <c r="AB2" s="59"/>
      <c r="AC2" s="59"/>
      <c r="AD2" s="59"/>
      <c r="AE2" s="59"/>
    </row>
    <row r="3" spans="3:31" x14ac:dyDescent="0.15">
      <c r="C3" s="4" t="s">
        <v>20</v>
      </c>
      <c r="D3" s="5" t="s">
        <v>0</v>
      </c>
      <c r="E3" s="5" t="s">
        <v>1</v>
      </c>
      <c r="F3" s="5" t="s">
        <v>2</v>
      </c>
      <c r="G3" s="5" t="s">
        <v>3</v>
      </c>
      <c r="H3" s="5" t="s">
        <v>4</v>
      </c>
      <c r="L3" s="6" t="s">
        <v>25</v>
      </c>
      <c r="M3" s="6" t="s">
        <v>26</v>
      </c>
      <c r="N3" s="6" t="s">
        <v>27</v>
      </c>
      <c r="O3" s="6" t="s">
        <v>28</v>
      </c>
      <c r="P3" s="6" t="s">
        <v>29</v>
      </c>
      <c r="S3" s="3" t="s">
        <v>20</v>
      </c>
      <c r="T3" s="3" t="s">
        <v>0</v>
      </c>
      <c r="U3" s="3" t="s">
        <v>1</v>
      </c>
      <c r="V3" s="3" t="s">
        <v>2</v>
      </c>
      <c r="W3" s="3" t="s">
        <v>3</v>
      </c>
      <c r="X3" s="3" t="s">
        <v>4</v>
      </c>
      <c r="Z3" s="3" t="s">
        <v>6</v>
      </c>
      <c r="AA3" s="3" t="s">
        <v>0</v>
      </c>
      <c r="AB3" s="3" t="s">
        <v>1</v>
      </c>
      <c r="AC3" s="3" t="s">
        <v>2</v>
      </c>
      <c r="AD3" s="3" t="s">
        <v>3</v>
      </c>
      <c r="AE3" s="3" t="s">
        <v>4</v>
      </c>
    </row>
    <row r="4" spans="3:31" x14ac:dyDescent="0.15">
      <c r="C4" s="4">
        <v>1</v>
      </c>
      <c r="D4" s="4">
        <f>'[1]功能-实力'!BF5</f>
        <v>22716</v>
      </c>
      <c r="E4" s="4">
        <f>'[1]功能-实力'!BG5</f>
        <v>22782</v>
      </c>
      <c r="F4" s="4">
        <f>'[1]功能-实力'!BH5</f>
        <v>22866</v>
      </c>
      <c r="G4" s="4">
        <f>'[1]功能-实力'!BI5</f>
        <v>22956</v>
      </c>
      <c r="H4" s="4">
        <f>'[1]功能-实力'!BJ5</f>
        <v>23034</v>
      </c>
      <c r="L4" s="6">
        <f>[2]数据引用!AH7</f>
        <v>1</v>
      </c>
      <c r="M4" s="6">
        <f>[2]数据引用!AI7</f>
        <v>8</v>
      </c>
      <c r="N4" s="6">
        <f>[2]数据引用!AJ7</f>
        <v>14</v>
      </c>
      <c r="O4" s="6">
        <f>[2]数据引用!AK7</f>
        <v>14</v>
      </c>
      <c r="P4" s="6">
        <f>[2]数据引用!AL7</f>
        <v>14</v>
      </c>
      <c r="S4" s="3">
        <v>1</v>
      </c>
      <c r="T4" s="14">
        <f>'[1]资源-钻石'!L4</f>
        <v>1040.835041035225</v>
      </c>
      <c r="U4" s="14">
        <f>'[1]资源-钻石'!M4</f>
        <v>1168.9514075544139</v>
      </c>
      <c r="V4" s="14">
        <f>'[1]资源-钻石'!N4</f>
        <v>1452.2170921747929</v>
      </c>
      <c r="W4" s="14">
        <f>'[1]资源-钻石'!O4</f>
        <v>2510.7420810943149</v>
      </c>
      <c r="X4" s="14">
        <f>'[1]资源-钻石'!P4</f>
        <v>3045.4163259050983</v>
      </c>
      <c r="Z4" s="3">
        <v>1</v>
      </c>
      <c r="AA4" s="14">
        <f>'[1]资源-钻石'!T4</f>
        <v>14501.669617916437</v>
      </c>
      <c r="AB4" s="14">
        <f>'[1]资源-钻石'!U4</f>
        <v>19413.892135753656</v>
      </c>
      <c r="AC4" s="14">
        <f>'[1]资源-钻石'!V4</f>
        <v>30743.57236565206</v>
      </c>
      <c r="AD4" s="14">
        <f>'[1]资源-钻石'!W4</f>
        <v>76075.899453927734</v>
      </c>
      <c r="AE4" s="14">
        <f>'[1]资源-钻石'!X4</f>
        <v>177081.78187609313</v>
      </c>
    </row>
    <row r="5" spans="3:31" x14ac:dyDescent="0.15">
      <c r="C5" s="4">
        <v>2</v>
      </c>
      <c r="D5" s="4">
        <f>'[1]功能-实力'!BF6</f>
        <v>27276</v>
      </c>
      <c r="E5" s="4">
        <f>'[1]功能-实力'!BG6</f>
        <v>27450</v>
      </c>
      <c r="F5" s="4">
        <f>'[1]功能-实力'!BH6</f>
        <v>27714</v>
      </c>
      <c r="G5" s="4">
        <f>'[1]功能-实力'!BI6</f>
        <v>28086</v>
      </c>
      <c r="H5" s="4">
        <f>'[1]功能-实力'!BJ6</f>
        <v>28314</v>
      </c>
      <c r="L5" s="6">
        <f>[2]数据引用!AH8</f>
        <v>3</v>
      </c>
      <c r="M5" s="6">
        <f>[2]数据引用!AI8</f>
        <v>7</v>
      </c>
      <c r="N5" s="6">
        <f>[2]数据引用!AJ8</f>
        <v>12</v>
      </c>
      <c r="O5" s="6">
        <f>[2]数据引用!AK8</f>
        <v>12</v>
      </c>
      <c r="P5" s="6">
        <f>[2]数据引用!AL8</f>
        <v>12</v>
      </c>
      <c r="S5" s="3">
        <v>2</v>
      </c>
      <c r="T5" s="14">
        <f>'[1]资源-钻石'!L5</f>
        <v>2156.374416894656</v>
      </c>
      <c r="U5" s="14">
        <f>'[1]资源-钻石'!M5</f>
        <v>2445.0611126582735</v>
      </c>
      <c r="V5" s="14">
        <f>'[1]资源-钻石'!N5</f>
        <v>3068.6811642890971</v>
      </c>
      <c r="W5" s="14">
        <f>'[1]资源-钻石'!O5</f>
        <v>5380.4252587438386</v>
      </c>
      <c r="X5" s="14">
        <f>'[1]资源-钻石'!P5</f>
        <v>6628.3383907346288</v>
      </c>
      <c r="Z5" s="3">
        <v>2</v>
      </c>
      <c r="AA5" s="14">
        <f>'[1]资源-钻石'!T5</f>
        <v>23031.330187112693</v>
      </c>
      <c r="AB5" s="14">
        <f>'[1]资源-钻石'!U5</f>
        <v>30854.463205823966</v>
      </c>
      <c r="AC5" s="14">
        <f>'[1]资源-钻石'!V5</f>
        <v>48567.909526406365</v>
      </c>
      <c r="AD5" s="14">
        <f>'[1]资源-钻石'!W5</f>
        <v>119204.70047904701</v>
      </c>
      <c r="AE5" s="14">
        <f>'[1]资源-钻石'!X5</f>
        <v>275220.17052695173</v>
      </c>
    </row>
    <row r="6" spans="3:31" x14ac:dyDescent="0.15">
      <c r="C6" s="4">
        <v>3</v>
      </c>
      <c r="D6" s="4">
        <f>'[1]功能-实力'!BF7</f>
        <v>31857</v>
      </c>
      <c r="E6" s="4">
        <f>'[1]功能-实力'!BG7</f>
        <v>32166</v>
      </c>
      <c r="F6" s="4">
        <f>'[1]功能-实力'!BH7</f>
        <v>32676</v>
      </c>
      <c r="G6" s="4">
        <f>'[1]功能-实力'!BI7</f>
        <v>33426</v>
      </c>
      <c r="H6" s="4">
        <f>'[1]功能-实力'!BJ7</f>
        <v>33876</v>
      </c>
      <c r="L6" s="6">
        <f>[2]数据引用!AH9</f>
        <v>6</v>
      </c>
      <c r="M6" s="6">
        <f>[2]数据引用!AI9</f>
        <v>6</v>
      </c>
      <c r="N6" s="6">
        <f>[2]数据引用!AJ9</f>
        <v>9.5</v>
      </c>
      <c r="O6" s="6">
        <f>[2]数据引用!AK9</f>
        <v>9.5</v>
      </c>
      <c r="P6" s="6">
        <f>[2]数据引用!AL9</f>
        <v>9.5</v>
      </c>
      <c r="S6" s="3">
        <v>3</v>
      </c>
      <c r="T6" s="14">
        <f>'[1]资源-钻石'!L6</f>
        <v>3351.9799163550924</v>
      </c>
      <c r="U6" s="14">
        <f>'[1]资源-钻石'!M6</f>
        <v>3828.7490927985655</v>
      </c>
      <c r="V6" s="14">
        <f>'[1]资源-钻石'!N6</f>
        <v>4848.3388704559402</v>
      </c>
      <c r="W6" s="14">
        <f>'[1]资源-钻石'!O6</f>
        <v>8568.4271495352878</v>
      </c>
      <c r="X6" s="14">
        <f>'[1]资源-钻石'!P6</f>
        <v>10613.278588731744</v>
      </c>
      <c r="Z6" s="3">
        <v>3</v>
      </c>
      <c r="AA6" s="14">
        <f>'[1]资源-钻石'!T6</f>
        <v>31560.990756308958</v>
      </c>
      <c r="AB6" s="14">
        <f>'[1]资源-钻石'!U6</f>
        <v>42157.089831939847</v>
      </c>
      <c r="AC6" s="14">
        <f>'[1]资源-钻石'!V6</f>
        <v>66088.798815133836</v>
      </c>
      <c r="AD6" s="14">
        <f>'[1]资源-钻石'!W6</f>
        <v>161357.67869664723</v>
      </c>
      <c r="AE6" s="14">
        <f>'[1]资源-钻石'!X6</f>
        <v>371708.44656631193</v>
      </c>
    </row>
    <row r="7" spans="3:31" x14ac:dyDescent="0.15">
      <c r="C7" s="4">
        <v>4</v>
      </c>
      <c r="D7" s="4">
        <f>'[1]功能-实力'!BF8</f>
        <v>42955.5</v>
      </c>
      <c r="E7" s="4">
        <f>'[1]功能-实力'!BG8</f>
        <v>43515.5</v>
      </c>
      <c r="F7" s="4">
        <f>'[1]功能-实力'!BH8</f>
        <v>44464</v>
      </c>
      <c r="G7" s="4">
        <f>'[1]功能-实力'!BI8</f>
        <v>45860.5</v>
      </c>
      <c r="H7" s="4">
        <f>'[1]功能-实力'!BJ8</f>
        <v>46704</v>
      </c>
      <c r="L7" s="6">
        <f>[2]数据引用!AH10</f>
        <v>12</v>
      </c>
      <c r="M7" s="6">
        <f>[2]数据引用!AI10</f>
        <v>5.6</v>
      </c>
      <c r="N7" s="6">
        <f>[2]数据引用!AJ10</f>
        <v>8.9</v>
      </c>
      <c r="O7" s="6">
        <f>[2]数据引用!AK10</f>
        <v>8.9</v>
      </c>
      <c r="P7" s="6">
        <f>[2]数据引用!AL10</f>
        <v>8.9</v>
      </c>
      <c r="S7" s="3">
        <v>4</v>
      </c>
      <c r="T7" s="14">
        <f>'[1]资源-钻石'!L7</f>
        <v>4633.3981623392356</v>
      </c>
      <c r="U7" s="14">
        <f>'[1]资源-钻石'!M7</f>
        <v>5317.4178485010689</v>
      </c>
      <c r="V7" s="14">
        <f>'[1]资源-钻石'!N7</f>
        <v>6773.2179808691108</v>
      </c>
      <c r="W7" s="14">
        <f>'[1]资源-钻石'!O7</f>
        <v>12026.203100390187</v>
      </c>
      <c r="X7" s="14">
        <f>'[1]资源-钻石'!P7</f>
        <v>15024.65547902332</v>
      </c>
      <c r="Z7" s="3">
        <v>4</v>
      </c>
      <c r="AA7" s="14">
        <f>'[1]资源-钻石'!T7</f>
        <v>40090.651325505212</v>
      </c>
      <c r="AB7" s="14">
        <f>'[1]资源-钻石'!U7</f>
        <v>53459.716458055729</v>
      </c>
      <c r="AC7" s="14">
        <f>'[1]资源-钻石'!V7</f>
        <v>83609.688103861321</v>
      </c>
      <c r="AD7" s="14">
        <f>'[1]资源-钻石'!W7</f>
        <v>203510.65691424743</v>
      </c>
      <c r="AE7" s="14">
        <f>'[1]资源-钻石'!X7</f>
        <v>468196.7226056722</v>
      </c>
    </row>
    <row r="8" spans="3:31" x14ac:dyDescent="0.15">
      <c r="C8" s="4">
        <v>5</v>
      </c>
      <c r="D8" s="4">
        <f>'[1]功能-实力'!BF9</f>
        <v>56256</v>
      </c>
      <c r="E8" s="4">
        <f>'[1]功能-实力'!BG9</f>
        <v>57168</v>
      </c>
      <c r="F8" s="4">
        <f>'[1]功能-实力'!BH9</f>
        <v>58724</v>
      </c>
      <c r="G8" s="4">
        <f>'[1]功能-实力'!BI9</f>
        <v>61028</v>
      </c>
      <c r="H8" s="4">
        <f>'[1]功能-实力'!BJ9</f>
        <v>62428</v>
      </c>
      <c r="L8" s="6">
        <f>[2]数据引用!AH11</f>
        <v>18</v>
      </c>
      <c r="M8" s="6">
        <f>[2]数据引用!AI11</f>
        <v>5.2</v>
      </c>
      <c r="N8" s="6">
        <f>[2]数据引用!AJ11</f>
        <v>8.25</v>
      </c>
      <c r="O8" s="6">
        <f>[2]数据引用!AK11</f>
        <v>8.25</v>
      </c>
      <c r="P8" s="6">
        <f>[2]数据引用!AL11</f>
        <v>8.25</v>
      </c>
      <c r="S8" s="3">
        <v>5</v>
      </c>
      <c r="T8" s="14">
        <f>'[1]资源-钻石'!L8</f>
        <v>6006.7882327948482</v>
      </c>
      <c r="U8" s="14">
        <f>'[1]资源-钻石'!M8</f>
        <v>6890.3194072293518</v>
      </c>
      <c r="V8" s="14">
        <f>'[1]资源-钻石'!N8</f>
        <v>8791.1622092020007</v>
      </c>
      <c r="W8" s="14">
        <f>'[1]资源-钻石'!O8</f>
        <v>15638.775498799143</v>
      </c>
      <c r="X8" s="14">
        <f>'[1]资源-钻石'!P8</f>
        <v>19574.371397395094</v>
      </c>
      <c r="Z8" s="3">
        <v>5</v>
      </c>
      <c r="AA8" s="14">
        <f>'[1]资源-钻石'!T8</f>
        <v>48620.311894701474</v>
      </c>
      <c r="AB8" s="14">
        <f>'[1]资源-钻石'!U8</f>
        <v>64762.343084171618</v>
      </c>
      <c r="AC8" s="14">
        <f>'[1]资源-钻石'!V8</f>
        <v>101130.57739258879</v>
      </c>
      <c r="AD8" s="14">
        <f>'[1]资源-钻石'!W8</f>
        <v>245663.63513184767</v>
      </c>
      <c r="AE8" s="14">
        <f>'[1]资源-钻石'!X8</f>
        <v>564684.99864503252</v>
      </c>
    </row>
    <row r="9" spans="3:31" x14ac:dyDescent="0.15">
      <c r="C9" s="4">
        <v>6</v>
      </c>
      <c r="D9" s="4">
        <f>'[1]功能-实力'!BF10</f>
        <v>63984</v>
      </c>
      <c r="E9" s="4">
        <f>'[1]功能-实力'!BG10</f>
        <v>65212</v>
      </c>
      <c r="F9" s="4">
        <f>'[1]功能-实力'!BH10</f>
        <v>67324</v>
      </c>
      <c r="G9" s="4">
        <f>'[1]功能-实力'!BI10</f>
        <v>70456</v>
      </c>
      <c r="H9" s="4">
        <f>'[1]功能-实力'!BJ10</f>
        <v>72368</v>
      </c>
      <c r="L9" s="6">
        <f>[2]数据引用!AH12</f>
        <v>30</v>
      </c>
      <c r="M9" s="6">
        <f>[2]数据引用!AI12</f>
        <v>4.4000000000000004</v>
      </c>
      <c r="N9" s="6">
        <f>[2]数据引用!AJ12</f>
        <v>7</v>
      </c>
      <c r="O9" s="6">
        <f>[2]数据引用!AK12</f>
        <v>7</v>
      </c>
      <c r="P9" s="6">
        <f>[2]数据引用!AL12</f>
        <v>7</v>
      </c>
      <c r="S9" s="3">
        <v>6</v>
      </c>
      <c r="T9" s="14">
        <f>'[1]资源-钻石'!L9</f>
        <v>7478.7512640200202</v>
      </c>
      <c r="U9" s="14">
        <f>'[1]资源-钻石'!M9</f>
        <v>8590.8915374402568</v>
      </c>
      <c r="V9" s="14">
        <f>'[1]资源-钻石'!N9</f>
        <v>10971.054226523374</v>
      </c>
      <c r="W9" s="14">
        <f>'[1]资源-钻石'!O9</f>
        <v>19602.187931548884</v>
      </c>
      <c r="X9" s="14">
        <f>'[1]资源-钻石'!P9</f>
        <v>24730.552218563884</v>
      </c>
      <c r="Z9" s="3">
        <v>6</v>
      </c>
      <c r="AA9" s="14">
        <f>'[1]资源-钻石'!T9</f>
        <v>57149.972463897735</v>
      </c>
      <c r="AB9" s="14">
        <f>'[1]资源-钻石'!U9</f>
        <v>76064.969710287492</v>
      </c>
      <c r="AC9" s="14">
        <f>'[1]资源-钻石'!V9</f>
        <v>118651.46668131626</v>
      </c>
      <c r="AD9" s="14">
        <f>'[1]资源-钻石'!W9</f>
        <v>287816.61334944784</v>
      </c>
      <c r="AE9" s="14">
        <f>'[1]资源-钻石'!X9</f>
        <v>661173.27468439273</v>
      </c>
    </row>
    <row r="10" spans="3:31" x14ac:dyDescent="0.15">
      <c r="C10" s="4">
        <v>7</v>
      </c>
      <c r="D10" s="4">
        <f>'[1]功能-实力'!BF11</f>
        <v>72304</v>
      </c>
      <c r="E10" s="4">
        <f>'[1]功能-实力'!BG11</f>
        <v>73888</v>
      </c>
      <c r="F10" s="4">
        <f>'[1]功能-实力'!BH11</f>
        <v>76652</v>
      </c>
      <c r="G10" s="4">
        <f>'[1]功能-实力'!BI11</f>
        <v>80644</v>
      </c>
      <c r="H10" s="4">
        <f>'[1]功能-实力'!BJ11</f>
        <v>82920</v>
      </c>
      <c r="L10" s="6">
        <f>[2]数据引用!AH13</f>
        <v>68</v>
      </c>
      <c r="M10" s="6">
        <f>[2]数据引用!AI13</f>
        <v>3.9000000000000004</v>
      </c>
      <c r="N10" s="6">
        <f>[2]数据引用!AJ13</f>
        <v>6.25</v>
      </c>
      <c r="O10" s="6">
        <f>[2]数据引用!AK13</f>
        <v>6.25</v>
      </c>
      <c r="P10" s="6">
        <f>[2]数据引用!AL13</f>
        <v>6.25</v>
      </c>
      <c r="S10" s="3">
        <v>7</v>
      </c>
      <c r="T10" s="14">
        <f>'[1]资源-钻石'!L10</f>
        <v>9056.3621787216434</v>
      </c>
      <c r="U10" s="14">
        <f>'[1]资源-钻石'!M10</f>
        <v>10443.397445751798</v>
      </c>
      <c r="V10" s="14">
        <f>'[1]资源-钻石'!N10</f>
        <v>13372.602223250004</v>
      </c>
      <c r="W10" s="14">
        <f>'[1]资源-钻石'!O10</f>
        <v>23847.860572220146</v>
      </c>
      <c r="X10" s="14">
        <f>'[1]资源-钻石'!P10</f>
        <v>29846.900469614717</v>
      </c>
      <c r="Z10" s="3">
        <v>7</v>
      </c>
      <c r="AA10" s="14">
        <f>'[1]资源-钻石'!T10</f>
        <v>65679.633033093996</v>
      </c>
      <c r="AB10" s="14">
        <f>'[1]资源-钻石'!U10</f>
        <v>87013.202168635311</v>
      </c>
      <c r="AC10" s="14">
        <f>'[1]资源-钻石'!V10</f>
        <v>135832.72554233548</v>
      </c>
      <c r="AD10" s="14">
        <f>'[1]资源-钻石'!W10</f>
        <v>329494.88970774028</v>
      </c>
      <c r="AE10" s="14">
        <f>'[1]资源-钻石'!X10</f>
        <v>757273.47129472671</v>
      </c>
    </row>
    <row r="11" spans="3:31" x14ac:dyDescent="0.15">
      <c r="C11" s="4">
        <v>8</v>
      </c>
      <c r="D11" s="4">
        <f>'[1]功能-实力'!BF12</f>
        <v>81240</v>
      </c>
      <c r="E11" s="4">
        <f>'[1]功能-实力'!BG12</f>
        <v>83092</v>
      </c>
      <c r="F11" s="4">
        <f>'[1]功能-实力'!BH12</f>
        <v>86368</v>
      </c>
      <c r="G11" s="4">
        <f>'[1]功能-实力'!BI12</f>
        <v>91236</v>
      </c>
      <c r="H11" s="4">
        <f>'[1]功能-实力'!BJ12</f>
        <v>94124</v>
      </c>
      <c r="L11" s="6">
        <f>[2]数据引用!AH14</f>
        <v>98</v>
      </c>
      <c r="M11" s="6">
        <f>[2]数据引用!AI14</f>
        <v>3.4</v>
      </c>
      <c r="N11" s="6">
        <f>[2]数据引用!AJ14</f>
        <v>5.5</v>
      </c>
      <c r="O11" s="6">
        <f>[2]数据引用!AK14</f>
        <v>5.5</v>
      </c>
      <c r="P11" s="6">
        <f>[2]数据引用!AL14</f>
        <v>5.5</v>
      </c>
      <c r="S11" s="3">
        <v>8</v>
      </c>
      <c r="T11" s="14">
        <f>'[1]资源-钻石'!L11</f>
        <v>10747.203691306449</v>
      </c>
      <c r="U11" s="14">
        <f>'[1]资源-钻石'!M11</f>
        <v>12335.241753294831</v>
      </c>
      <c r="V11" s="14">
        <f>'[1]资源-钻石'!N11</f>
        <v>15694.426400842287</v>
      </c>
      <c r="W11" s="14">
        <f>'[1]资源-钻石'!O11</f>
        <v>27889.162916099172</v>
      </c>
      <c r="X11" s="14">
        <f>'[1]资源-钻石'!P11</f>
        <v>34995.51148943085</v>
      </c>
      <c r="Z11" s="3">
        <v>8</v>
      </c>
      <c r="AA11" s="14">
        <f>'[1]资源-钻石'!T11</f>
        <v>71369.029353068268</v>
      </c>
      <c r="AB11" s="14">
        <f>'[1]资源-钻石'!U11</f>
        <v>95425.932288375101</v>
      </c>
      <c r="AC11" s="14">
        <f>'[1]资源-钻石'!V11</f>
        <v>149806.52551721261</v>
      </c>
      <c r="AD11" s="14">
        <f>'[1]资源-钻石'!W11</f>
        <v>366417.17806893383</v>
      </c>
      <c r="AE11" s="14">
        <f>'[1]资源-钻石'!X11</f>
        <v>844741.39587582729</v>
      </c>
    </row>
    <row r="12" spans="3:31" x14ac:dyDescent="0.15">
      <c r="C12" s="4">
        <v>9</v>
      </c>
      <c r="D12" s="4">
        <f>'[1]功能-实力'!BF13</f>
        <v>99413.6</v>
      </c>
      <c r="E12" s="4">
        <f>'[1]功能-实力'!BG13</f>
        <v>101864.40000000001</v>
      </c>
      <c r="F12" s="4">
        <f>'[1]功能-实力'!BH13</f>
        <v>106304</v>
      </c>
      <c r="G12" s="4">
        <f>'[1]功能-实力'!BI13</f>
        <v>112882.00000000001</v>
      </c>
      <c r="H12" s="4">
        <f>'[1]功能-实力'!BJ13</f>
        <v>116820</v>
      </c>
      <c r="L12" s="6">
        <f>[2]数据引用!AH15</f>
        <v>128</v>
      </c>
      <c r="M12" s="6">
        <f>[2]数据引用!AI15</f>
        <v>2.9</v>
      </c>
      <c r="N12" s="6">
        <f>[2]数据引用!AJ15</f>
        <v>4.8</v>
      </c>
      <c r="O12" s="6">
        <f>[2]数据引用!AK15</f>
        <v>4.8</v>
      </c>
      <c r="P12" s="6">
        <f>[2]数据引用!AL15</f>
        <v>4.8</v>
      </c>
      <c r="S12" s="3">
        <v>9</v>
      </c>
      <c r="T12" s="14">
        <f>'[1]资源-钻石'!L12</f>
        <v>12559.402753849572</v>
      </c>
      <c r="U12" s="14">
        <f>'[1]资源-钻石'!M12</f>
        <v>14410.136663622912</v>
      </c>
      <c r="V12" s="14">
        <f>'[1]资源-钻石'!N12</f>
        <v>18405.361766949645</v>
      </c>
      <c r="W12" s="14">
        <f>'[1]资源-钻石'!O12</f>
        <v>32952.200165292699</v>
      </c>
      <c r="X12" s="14">
        <f>'[1]资源-钻石'!P12</f>
        <v>41453.729804028262</v>
      </c>
      <c r="Z12" s="3">
        <v>9</v>
      </c>
      <c r="AA12" s="14">
        <f>'[1]资源-钻石'!T12</f>
        <v>77058.42567304257</v>
      </c>
      <c r="AB12" s="14">
        <f>'[1]资源-钻石'!U12</f>
        <v>103484.26824034682</v>
      </c>
      <c r="AC12" s="14">
        <f>'[1]资源-钻石'!V12</f>
        <v>163440.69506438152</v>
      </c>
      <c r="AD12" s="14">
        <f>'[1]资源-钻石'!W12</f>
        <v>402864.76457081962</v>
      </c>
      <c r="AE12" s="14">
        <f>'[1]资源-钻石'!X12</f>
        <v>931821.24102790165</v>
      </c>
    </row>
    <row r="13" spans="3:31" x14ac:dyDescent="0.15">
      <c r="C13" s="4">
        <v>10</v>
      </c>
      <c r="D13" s="4">
        <f>'[1]功能-实力'!BF14</f>
        <v>120374.39999999999</v>
      </c>
      <c r="E13" s="4">
        <f>'[1]功能-实力'!BG14</f>
        <v>123321.59999999999</v>
      </c>
      <c r="F13" s="4">
        <f>'[1]功能-实力'!BH14</f>
        <v>129148.79999999999</v>
      </c>
      <c r="G13" s="4">
        <f>'[1]功能-实力'!BI14</f>
        <v>137803.20000000001</v>
      </c>
      <c r="H13" s="4">
        <f>'[1]功能-实力'!BJ14</f>
        <v>143035.20000000001</v>
      </c>
      <c r="L13" s="6">
        <f>[2]数据引用!AH16</f>
        <v>198</v>
      </c>
      <c r="M13" s="6">
        <f>[2]数据引用!AI16</f>
        <v>2.8</v>
      </c>
      <c r="N13" s="6">
        <f>[2]数据引用!AJ16</f>
        <v>4.5</v>
      </c>
      <c r="O13" s="6">
        <f>[2]数据引用!AK16</f>
        <v>4.5</v>
      </c>
      <c r="P13" s="6">
        <f>[2]数据引用!AL16</f>
        <v>4.5</v>
      </c>
      <c r="S13" s="3">
        <v>10</v>
      </c>
      <c r="T13" s="14">
        <f>'[1]资源-钻石'!L13</f>
        <v>14501.669617916437</v>
      </c>
      <c r="U13" s="14">
        <f>'[1]资源-钻石'!M13</f>
        <v>16712.90990833447</v>
      </c>
      <c r="V13" s="14">
        <f>'[1]资源-钻石'!N13</f>
        <v>21406.920453879597</v>
      </c>
      <c r="W13" s="14">
        <f>'[1]资源-钻石'!O13</f>
        <v>38510.450786271111</v>
      </c>
      <c r="X13" s="14">
        <f>'[1]资源-钻石'!P13</f>
        <v>48829.553574009988</v>
      </c>
      <c r="Z13" s="3">
        <v>10</v>
      </c>
      <c r="AA13" s="14">
        <f>'[1]资源-钻石'!T13</f>
        <v>82747.821993016842</v>
      </c>
      <c r="AB13" s="14">
        <f>'[1]资源-钻石'!U13</f>
        <v>111542.60419231854</v>
      </c>
      <c r="AC13" s="14">
        <f>'[1]资源-钻石'!V13</f>
        <v>177074.86461155038</v>
      </c>
      <c r="AD13" s="14">
        <f>'[1]资源-钻石'!W13</f>
        <v>439312.35107270541</v>
      </c>
      <c r="AE13" s="14">
        <f>'[1]资源-钻石'!X13</f>
        <v>1018901.0861799759</v>
      </c>
    </row>
    <row r="14" spans="3:31" x14ac:dyDescent="0.15">
      <c r="C14" s="4">
        <v>11</v>
      </c>
      <c r="D14" s="4">
        <f>'[1]功能-实力'!BF15</f>
        <v>139575</v>
      </c>
      <c r="E14" s="4">
        <f>'[1]功能-实力'!BG15</f>
        <v>143025</v>
      </c>
      <c r="F14" s="4">
        <f>'[1]功能-实力'!BH15</f>
        <v>149780</v>
      </c>
      <c r="G14" s="4">
        <f>'[1]功能-实力'!BI15</f>
        <v>160330</v>
      </c>
      <c r="H14" s="4">
        <f>'[1]功能-实力'!BJ15</f>
        <v>166520</v>
      </c>
      <c r="L14" s="6">
        <f>[2]数据引用!AH17</f>
        <v>328</v>
      </c>
      <c r="M14" s="6">
        <f>[2]数据引用!AI17</f>
        <v>2.6</v>
      </c>
      <c r="N14" s="6">
        <f>[2]数据引用!AJ17</f>
        <v>4.25</v>
      </c>
      <c r="O14" s="6">
        <f>[2]数据引用!AK17</f>
        <v>4.25</v>
      </c>
      <c r="P14" s="6">
        <f>[2]数据引用!AL17</f>
        <v>4.25</v>
      </c>
      <c r="S14" s="3">
        <v>11</v>
      </c>
      <c r="T14" s="14">
        <f>'[1]资源-钻石'!L14</f>
        <v>15726.076164537446</v>
      </c>
      <c r="U14" s="14">
        <f>'[1]资源-钻石'!M14</f>
        <v>19167.892841191657</v>
      </c>
      <c r="V14" s="14">
        <f>'[1]资源-钻石'!N14</f>
        <v>24667.987800292423</v>
      </c>
      <c r="W14" s="14">
        <f>'[1]资源-钻石'!O14</f>
        <v>44364.522942034891</v>
      </c>
      <c r="X14" s="14">
        <f>'[1]资源-钻石'!P14</f>
        <v>56779.072060653169</v>
      </c>
      <c r="Z14" s="3">
        <v>11</v>
      </c>
      <c r="AA14" s="14">
        <f>'[1]资源-钻石'!T14</f>
        <v>88437.218312991128</v>
      </c>
      <c r="AB14" s="14">
        <f>'[1]资源-钻石'!U14</f>
        <v>119600.94014429025</v>
      </c>
      <c r="AC14" s="14">
        <f>'[1]资源-钻石'!V14</f>
        <v>190709.03415871927</v>
      </c>
      <c r="AD14" s="14">
        <f>'[1]资源-钻石'!W14</f>
        <v>475759.9375745912</v>
      </c>
      <c r="AE14" s="14">
        <f>'[1]资源-钻石'!X14</f>
        <v>1105980.9313320504</v>
      </c>
    </row>
    <row r="15" spans="3:31" x14ac:dyDescent="0.15">
      <c r="C15" s="4">
        <v>12</v>
      </c>
      <c r="D15" s="4">
        <f>'[1]功能-实力'!BF16</f>
        <v>151335</v>
      </c>
      <c r="E15" s="4">
        <f>'[1]功能-实力'!BG16</f>
        <v>155545</v>
      </c>
      <c r="F15" s="4">
        <f>'[1]功能-实力'!BH16</f>
        <v>162445</v>
      </c>
      <c r="G15" s="4">
        <f>'[1]功能-实力'!BI16</f>
        <v>174130</v>
      </c>
      <c r="H15" s="4">
        <f>'[1]功能-实力'!BJ16</f>
        <v>181420</v>
      </c>
      <c r="L15" s="6">
        <f>[2]数据引用!AH18</f>
        <v>648</v>
      </c>
      <c r="M15" s="6">
        <f>[2]数据引用!AI18</f>
        <v>2.4</v>
      </c>
      <c r="N15" s="6">
        <f>[2]数据引用!AJ18</f>
        <v>4</v>
      </c>
      <c r="O15" s="6">
        <f>[2]数据引用!AK18</f>
        <v>4</v>
      </c>
      <c r="P15" s="6">
        <f>[2]数据引用!AL18</f>
        <v>4</v>
      </c>
      <c r="S15" s="3">
        <v>12</v>
      </c>
      <c r="T15" s="14">
        <f>'[1]资源-钻石'!L15</f>
        <v>17038.362608561554</v>
      </c>
      <c r="U15" s="14">
        <f>'[1]资源-钻石'!M15</f>
        <v>20825.048291306714</v>
      </c>
      <c r="V15" s="14">
        <f>'[1]资源-钻石'!N15</f>
        <v>28123.706794598067</v>
      </c>
      <c r="W15" s="14">
        <f>'[1]资源-钻石'!O15</f>
        <v>51022.978650687284</v>
      </c>
      <c r="X15" s="14">
        <f>'[1]资源-钻石'!P15</f>
        <v>65345.523235560933</v>
      </c>
      <c r="Z15" s="3">
        <v>12</v>
      </c>
      <c r="AA15" s="14">
        <f>'[1]资源-钻石'!T15</f>
        <v>94126.6146329654</v>
      </c>
      <c r="AB15" s="14">
        <f>'[1]资源-钻石'!U15</f>
        <v>127659.27609626196</v>
      </c>
      <c r="AC15" s="14">
        <f>'[1]资源-钻石'!V15</f>
        <v>204343.20370588815</v>
      </c>
      <c r="AD15" s="14">
        <f>'[1]资源-钻石'!W15</f>
        <v>512207.52407647698</v>
      </c>
      <c r="AE15" s="14">
        <f>'[1]资源-钻石'!X15</f>
        <v>1193060.7764841246</v>
      </c>
    </row>
    <row r="16" spans="3:31" x14ac:dyDescent="0.15">
      <c r="C16" s="4">
        <v>13</v>
      </c>
      <c r="D16" s="4">
        <f>'[1]功能-实力'!BF17</f>
        <v>163705</v>
      </c>
      <c r="E16" s="4">
        <f>'[1]功能-实力'!BG17</f>
        <v>168280</v>
      </c>
      <c r="F16" s="4">
        <f>'[1]功能-实力'!BH17</f>
        <v>176240</v>
      </c>
      <c r="G16" s="4">
        <f>'[1]功能-实力'!BI17</f>
        <v>188405</v>
      </c>
      <c r="H16" s="4">
        <f>'[1]功能-实力'!BJ17</f>
        <v>196955</v>
      </c>
      <c r="S16" s="3">
        <v>13</v>
      </c>
      <c r="T16" s="14">
        <f>'[1]资源-钻石'!L16</f>
        <v>18444.836394512706</v>
      </c>
      <c r="U16" s="14">
        <f>'[1]资源-钻石'!M16</f>
        <v>22522.535670001602</v>
      </c>
      <c r="V16" s="14">
        <f>'[1]资源-钻石'!N16</f>
        <v>31563.033799916746</v>
      </c>
      <c r="W16" s="14">
        <f>'[1]资源-钻石'!O16</f>
        <v>58217.556541480983</v>
      </c>
      <c r="X16" s="14">
        <f>'[1]资源-钻石'!P16</f>
        <v>74826.695848425647</v>
      </c>
      <c r="Z16" s="3">
        <v>13</v>
      </c>
      <c r="AA16" s="14">
        <f>'[1]资源-钻石'!T16</f>
        <v>99816.010952939687</v>
      </c>
      <c r="AB16" s="14">
        <f>'[1]资源-钻石'!U16</f>
        <v>135717.61204823366</v>
      </c>
      <c r="AC16" s="14">
        <f>'[1]资源-钻石'!V16</f>
        <v>217977.37325305704</v>
      </c>
      <c r="AD16" s="14">
        <f>'[1]资源-钻石'!W16</f>
        <v>548655.11057836271</v>
      </c>
      <c r="AE16" s="14">
        <f>'[1]资源-钻石'!X16</f>
        <v>1280140.6216361991</v>
      </c>
    </row>
    <row r="17" spans="3:31" x14ac:dyDescent="0.15">
      <c r="C17" s="4">
        <v>14</v>
      </c>
      <c r="D17" s="4">
        <f>'[1]功能-实力'!BF18</f>
        <v>176570</v>
      </c>
      <c r="E17" s="4">
        <f>'[1]功能-实力'!BG18</f>
        <v>181520</v>
      </c>
      <c r="F17" s="4">
        <f>'[1]功能-实力'!BH18</f>
        <v>189810</v>
      </c>
      <c r="G17" s="4">
        <f>'[1]功能-实力'!BI18</f>
        <v>203045</v>
      </c>
      <c r="H17" s="4">
        <f>'[1]功能-实力'!BJ18</f>
        <v>212530</v>
      </c>
      <c r="S17" s="3">
        <v>14</v>
      </c>
      <c r="T17" s="14">
        <f>'[1]资源-钻石'!L17</f>
        <v>19952.257674048102</v>
      </c>
      <c r="U17" s="14">
        <f>'[1]资源-钻石'!M17</f>
        <v>24227.181037351893</v>
      </c>
      <c r="V17" s="14">
        <f>'[1]资源-钻石'!N17</f>
        <v>33754.396140102763</v>
      </c>
      <c r="W17" s="14">
        <f>'[1]资源-钻石'!O17</f>
        <v>65190.377600126143</v>
      </c>
      <c r="X17" s="14">
        <f>'[1]资源-钻石'!P17</f>
        <v>83664.921462532249</v>
      </c>
      <c r="Z17" s="3">
        <v>14</v>
      </c>
      <c r="AA17" s="14">
        <f>'[1]资源-钻石'!T17</f>
        <v>105505.39801148999</v>
      </c>
      <c r="AB17" s="14">
        <f>'[1]资源-钻石'!U17</f>
        <v>143762.21239122914</v>
      </c>
      <c r="AC17" s="14">
        <f>'[1]资源-钻石'!V17</f>
        <v>231398.34650881623</v>
      </c>
      <c r="AD17" s="14">
        <f>'[1]资源-钻石'!W17</f>
        <v>584410.77804724674</v>
      </c>
      <c r="AE17" s="14">
        <f>'[1]资源-钻石'!X17</f>
        <v>1365887.188124628</v>
      </c>
    </row>
    <row r="18" spans="3:31" x14ac:dyDescent="0.15">
      <c r="C18" s="4">
        <v>15</v>
      </c>
      <c r="D18" s="4">
        <f>'[1]功能-实力'!BF19</f>
        <v>189960</v>
      </c>
      <c r="E18" s="4">
        <f>'[1]功能-实力'!BG19</f>
        <v>195240</v>
      </c>
      <c r="F18" s="4">
        <f>'[1]功能-实力'!BH19</f>
        <v>204085</v>
      </c>
      <c r="G18" s="4">
        <f>'[1]功能-实力'!BI19</f>
        <v>218170</v>
      </c>
      <c r="H18" s="4">
        <f>'[1]功能-实力'!BJ19</f>
        <v>231020</v>
      </c>
      <c r="S18" s="3">
        <v>15</v>
      </c>
      <c r="T18" s="14">
        <f>'[1]资源-钻石'!L18</f>
        <v>21567.871798316643</v>
      </c>
      <c r="U18" s="14">
        <f>'[1]资源-钻石'!M18</f>
        <v>26100.525893686823</v>
      </c>
      <c r="V18" s="14">
        <f>'[1]资源-钻石'!N18</f>
        <v>36178.552658079228</v>
      </c>
      <c r="W18" s="14">
        <f>'[1]资源-钻石'!O18</f>
        <v>73118.515216453117</v>
      </c>
      <c r="X18" s="14">
        <f>'[1]资源-钻石'!P18</f>
        <v>94215.933727436743</v>
      </c>
      <c r="Z18" s="3">
        <v>15</v>
      </c>
      <c r="AA18" s="14">
        <f>'[1]资源-钻石'!T18</f>
        <v>111194.66475055939</v>
      </c>
      <c r="AB18" s="14">
        <f>'[1]资源-钻石'!U18</f>
        <v>151609.13122561533</v>
      </c>
      <c r="AC18" s="14">
        <f>'[1]资源-钻石'!V18</f>
        <v>244401.79434817689</v>
      </c>
      <c r="AD18" s="14">
        <f>'[1]资源-钻石'!W18</f>
        <v>617940.72378299455</v>
      </c>
      <c r="AE18" s="14">
        <f>'[1]资源-钻石'!X18</f>
        <v>1444456.358661294</v>
      </c>
    </row>
    <row r="19" spans="3:31" x14ac:dyDescent="0.15">
      <c r="C19" s="4">
        <v>16</v>
      </c>
      <c r="D19" s="4">
        <f>'[1]功能-实力'!BF20</f>
        <v>216112.8</v>
      </c>
      <c r="E19" s="4">
        <f>'[1]功能-实力'!BG20</f>
        <v>222080.59999999998</v>
      </c>
      <c r="F19" s="4">
        <f>'[1]功能-实力'!BH20</f>
        <v>231901.5</v>
      </c>
      <c r="G19" s="4">
        <f>'[1]功能-实力'!BI20</f>
        <v>250817.2</v>
      </c>
      <c r="H19" s="4">
        <f>'[1]功能-实力'!BJ20</f>
        <v>263913.5</v>
      </c>
      <c r="S19" s="3">
        <v>16</v>
      </c>
      <c r="T19" s="14">
        <f>'[1]资源-钻石'!L19</f>
        <v>23299.444142406479</v>
      </c>
      <c r="U19" s="14">
        <f>'[1]资源-钻石'!M19</f>
        <v>28126.140963708571</v>
      </c>
      <c r="V19" s="14">
        <f>'[1]资源-钻石'!N19</f>
        <v>38754.105595914298</v>
      </c>
      <c r="W19" s="14">
        <f>'[1]资源-钻石'!O19</f>
        <v>79658.045062188001</v>
      </c>
      <c r="X19" s="14">
        <f>'[1]资源-钻石'!P19</f>
        <v>106274.06990245648</v>
      </c>
      <c r="Z19" s="3">
        <v>16</v>
      </c>
      <c r="AA19" s="14">
        <f>'[1]资源-钻石'!T19</f>
        <v>116883.92222820481</v>
      </c>
      <c r="AB19" s="14">
        <f>'[1]资源-钻石'!U19</f>
        <v>159442.3144510253</v>
      </c>
      <c r="AC19" s="14">
        <f>'[1]资源-钻石'!V19</f>
        <v>257192.04589612785</v>
      </c>
      <c r="AD19" s="14">
        <f>'[1]资源-钻石'!W19</f>
        <v>650778.7504857406</v>
      </c>
      <c r="AE19" s="14">
        <f>'[1]资源-钻石'!X19</f>
        <v>1521692.2505343147</v>
      </c>
    </row>
    <row r="20" spans="3:31" x14ac:dyDescent="0.15">
      <c r="C20" s="4">
        <v>17</v>
      </c>
      <c r="D20" s="4">
        <f>'[1]功能-实力'!BF21</f>
        <v>244473.59999999998</v>
      </c>
      <c r="E20" s="4">
        <f>'[1]功能-实力'!BG21</f>
        <v>251126.39999999997</v>
      </c>
      <c r="F20" s="4">
        <f>'[1]功能-实力'!BH21</f>
        <v>263866.40000000002</v>
      </c>
      <c r="G20" s="4">
        <f>'[1]功能-实力'!BI21</f>
        <v>283981.59999999998</v>
      </c>
      <c r="H20" s="4">
        <f>'[1]功能-实力'!BJ21</f>
        <v>299112.8</v>
      </c>
      <c r="S20" s="3">
        <v>17</v>
      </c>
      <c r="T20" s="14">
        <f>'[1]资源-钻石'!L20</f>
        <v>25155.29742926373</v>
      </c>
      <c r="U20" s="14">
        <f>'[1]资源-钻石'!M20</f>
        <v>30214.386223092777</v>
      </c>
      <c r="V20" s="14">
        <f>'[1]资源-钻石'!N20</f>
        <v>41393.097983093241</v>
      </c>
      <c r="W20" s="14">
        <f>'[1]资源-钻石'!O20</f>
        <v>84395.104267291987</v>
      </c>
      <c r="X20" s="14">
        <f>'[1]资源-钻石'!P20</f>
        <v>116732.01363545773</v>
      </c>
      <c r="Z20" s="3">
        <v>17</v>
      </c>
      <c r="AA20" s="14">
        <f>'[1]资源-钻石'!T20</f>
        <v>122573.17970585023</v>
      </c>
      <c r="AB20" s="14">
        <f>'[1]资源-钻石'!U20</f>
        <v>167275.49767643528</v>
      </c>
      <c r="AC20" s="14">
        <f>'[1]资源-钻石'!V20</f>
        <v>269982.29744407878</v>
      </c>
      <c r="AD20" s="14">
        <f>'[1]资源-钻石'!W20</f>
        <v>683616.77718848665</v>
      </c>
      <c r="AE20" s="14">
        <f>'[1]资源-钻石'!X20</f>
        <v>1598928.1424073353</v>
      </c>
    </row>
    <row r="21" spans="3:31" x14ac:dyDescent="0.15">
      <c r="C21" s="4">
        <v>18</v>
      </c>
      <c r="D21" s="4">
        <f>'[1]功能-实力'!BF22</f>
        <v>275299.90000000002</v>
      </c>
      <c r="E21" s="4">
        <f>'[1]功能-实力'!BG22</f>
        <v>284149.90000000002</v>
      </c>
      <c r="F21" s="4">
        <f>'[1]功能-实力'!BH22</f>
        <v>297607.80000000005</v>
      </c>
      <c r="G21" s="4">
        <f>'[1]功能-实力'!BI22</f>
        <v>320216.59999999998</v>
      </c>
      <c r="H21" s="4">
        <f>'[1]功能-实力'!BJ22</f>
        <v>337627.5</v>
      </c>
      <c r="S21" s="3">
        <v>18</v>
      </c>
      <c r="T21" s="14">
        <f>'[1]资源-钻石'!L21</f>
        <v>27144.351732478088</v>
      </c>
      <c r="U21" s="14">
        <f>'[1]资源-钻石'!M21</f>
        <v>32567.635248777504</v>
      </c>
      <c r="V21" s="14">
        <f>'[1]资源-钻石'!N21</f>
        <v>44521.732522196733</v>
      </c>
      <c r="W21" s="14">
        <f>'[1]资源-钻石'!O21</f>
        <v>89977.143341197036</v>
      </c>
      <c r="X21" s="14">
        <f>'[1]资源-钻石'!P21</f>
        <v>129678.5182875696</v>
      </c>
      <c r="Z21" s="3">
        <v>18</v>
      </c>
      <c r="AA21" s="14">
        <f>'[1]资源-钻石'!T21</f>
        <v>128262.43718349564</v>
      </c>
      <c r="AB21" s="14">
        <f>'[1]资源-钻石'!U21</f>
        <v>175108.68090184522</v>
      </c>
      <c r="AC21" s="14">
        <f>'[1]资源-钻石'!V21</f>
        <v>282772.5489920298</v>
      </c>
      <c r="AD21" s="14">
        <f>'[1]资源-钻石'!W21</f>
        <v>716454.8038912327</v>
      </c>
      <c r="AE21" s="14">
        <f>'[1]资源-钻石'!X21</f>
        <v>1676164.034280356</v>
      </c>
    </row>
    <row r="22" spans="3:31" x14ac:dyDescent="0.15">
      <c r="C22" s="4">
        <v>19</v>
      </c>
      <c r="D22" s="4">
        <f>'[1]功能-实力'!BF23</f>
        <v>300126</v>
      </c>
      <c r="E22" s="4">
        <f>'[1]功能-实力'!BG23</f>
        <v>308568</v>
      </c>
      <c r="F22" s="4">
        <f>'[1]功能-实力'!BH23</f>
        <v>323238</v>
      </c>
      <c r="G22" s="4">
        <f>'[1]功能-实力'!BI23</f>
        <v>347562</v>
      </c>
      <c r="H22" s="4">
        <f>'[1]功能-实力'!BJ23</f>
        <v>366954</v>
      </c>
      <c r="S22" s="3">
        <v>19</v>
      </c>
      <c r="T22" s="14">
        <f>'[1]资源-钻石'!L22</f>
        <v>29276.167350206852</v>
      </c>
      <c r="U22" s="14">
        <f>'[1]资源-钻石'!M22</f>
        <v>35074.898336608647</v>
      </c>
      <c r="V22" s="14">
        <f>'[1]资源-钻石'!N22</f>
        <v>47709.656421677602</v>
      </c>
      <c r="W22" s="14">
        <f>'[1]资源-钻石'!O22</f>
        <v>95580.499402156187</v>
      </c>
      <c r="X22" s="14">
        <f>'[1]资源-钻石'!P22</f>
        <v>143468.1581316232</v>
      </c>
      <c r="Z22" s="3">
        <v>19</v>
      </c>
      <c r="AA22" s="14">
        <f>'[1]资源-钻石'!T22</f>
        <v>133951.69466114105</v>
      </c>
      <c r="AB22" s="14">
        <f>'[1]资源-钻石'!U22</f>
        <v>182941.86412725519</v>
      </c>
      <c r="AC22" s="14">
        <f>'[1]资源-钻石'!V22</f>
        <v>295562.8005399807</v>
      </c>
      <c r="AD22" s="14">
        <f>'[1]资源-钻石'!W22</f>
        <v>749292.83059397875</v>
      </c>
      <c r="AE22" s="14">
        <f>'[1]资源-钻石'!X22</f>
        <v>1753399.9261533767</v>
      </c>
    </row>
    <row r="23" spans="3:31" x14ac:dyDescent="0.15">
      <c r="C23" s="4">
        <v>20</v>
      </c>
      <c r="D23" s="4">
        <f>'[1]功能-实力'!BF24</f>
        <v>320172</v>
      </c>
      <c r="E23" s="4">
        <f>'[1]功能-实力'!BG24</f>
        <v>328062</v>
      </c>
      <c r="F23" s="4">
        <f>'[1]功能-实力'!BH24</f>
        <v>343884</v>
      </c>
      <c r="G23" s="4">
        <f>'[1]功能-实力'!BI24</f>
        <v>368844</v>
      </c>
      <c r="H23" s="4">
        <f>'[1]功能-实力'!BJ24</f>
        <v>389466</v>
      </c>
      <c r="S23" s="3">
        <v>20</v>
      </c>
      <c r="T23" s="14">
        <f>'[1]资源-钻石'!L23</f>
        <v>31560.990756308958</v>
      </c>
      <c r="U23" s="14">
        <f>'[1]资源-钻石'!M23</f>
        <v>37677.85890001012</v>
      </c>
      <c r="V23" s="14">
        <f>'[1]资源-钻石'!N23</f>
        <v>50971.775536819776</v>
      </c>
      <c r="W23" s="14">
        <f>'[1]资源-钻石'!O23</f>
        <v>101504.66492547667</v>
      </c>
      <c r="X23" s="14">
        <f>'[1]资源-钻石'!P23</f>
        <v>157266.19395963172</v>
      </c>
      <c r="Z23" s="3">
        <v>20</v>
      </c>
      <c r="AA23" s="14">
        <f>'[1]资源-钻石'!T23</f>
        <v>139640.9521387865</v>
      </c>
      <c r="AB23" s="14">
        <f>'[1]资源-钻石'!U23</f>
        <v>190775.04735266516</v>
      </c>
      <c r="AC23" s="14">
        <f>'[1]资源-钻石'!V23</f>
        <v>308353.05208793166</v>
      </c>
      <c r="AD23" s="14">
        <f>'[1]资源-钻石'!W23</f>
        <v>782130.8572967248</v>
      </c>
      <c r="AE23" s="14">
        <f>'[1]资源-钻石'!X23</f>
        <v>1830635.8180263974</v>
      </c>
    </row>
    <row r="24" spans="3:31" x14ac:dyDescent="0.15">
      <c r="C24" s="4">
        <v>21</v>
      </c>
      <c r="D24" s="4">
        <f>'[1]功能-实力'!BF25</f>
        <v>340254</v>
      </c>
      <c r="E24" s="4">
        <f>'[1]功能-实力'!BG25</f>
        <v>348990</v>
      </c>
      <c r="F24" s="4">
        <f>'[1]功能-实力'!BH25</f>
        <v>366372</v>
      </c>
      <c r="G24" s="4">
        <f>'[1]功能-实力'!BI25</f>
        <v>393234</v>
      </c>
      <c r="H24" s="4">
        <f>'[1]功能-实力'!BJ25</f>
        <v>415788</v>
      </c>
      <c r="S24" s="3">
        <v>21</v>
      </c>
      <c r="T24" s="14">
        <f>'[1]资源-钻石'!L24</f>
        <v>34009.803849550975</v>
      </c>
      <c r="U24" s="14">
        <f>'[1]资源-钻石'!M24</f>
        <v>40482.974438534104</v>
      </c>
      <c r="V24" s="14">
        <f>'[1]资源-钻石'!N24</f>
        <v>54641.636173264473</v>
      </c>
      <c r="W24" s="14">
        <f>'[1]资源-钻石'!O24</f>
        <v>108100.412287677</v>
      </c>
      <c r="X24" s="14">
        <f>'[1]资源-钻石'!P24</f>
        <v>173667.51590922949</v>
      </c>
      <c r="Z24" s="3">
        <v>21</v>
      </c>
      <c r="AA24" s="14">
        <f>'[1]资源-钻石'!T24</f>
        <v>145330.20961643191</v>
      </c>
      <c r="AB24" s="14">
        <f>'[1]资源-钻石'!U24</f>
        <v>198608.23057807513</v>
      </c>
      <c r="AC24" s="14">
        <f>'[1]资源-钻石'!V24</f>
        <v>321143.30363588262</v>
      </c>
      <c r="AD24" s="14">
        <f>'[1]资源-钻石'!W24</f>
        <v>814968.88399947085</v>
      </c>
      <c r="AE24" s="14">
        <f>'[1]资源-钻石'!X24</f>
        <v>1907871.7098994181</v>
      </c>
    </row>
    <row r="25" spans="3:31" x14ac:dyDescent="0.15">
      <c r="C25" s="4">
        <v>22</v>
      </c>
      <c r="D25" s="4">
        <f>'[1]功能-实力'!BF26</f>
        <v>360984</v>
      </c>
      <c r="E25" s="4">
        <f>'[1]功能-实力'!BG26</f>
        <v>370554</v>
      </c>
      <c r="F25" s="4">
        <f>'[1]功能-实力'!BH26</f>
        <v>389394</v>
      </c>
      <c r="G25" s="4">
        <f>'[1]功能-实力'!BI26</f>
        <v>418164</v>
      </c>
      <c r="H25" s="4">
        <f>'[1]功能-实力'!BJ26</f>
        <v>444690</v>
      </c>
      <c r="S25" s="3">
        <v>22</v>
      </c>
      <c r="T25" s="14">
        <f>'[1]资源-钻石'!L25</f>
        <v>36634.376737599181</v>
      </c>
      <c r="U25" s="14">
        <f>'[1]资源-钻石'!M25</f>
        <v>43561.271213555854</v>
      </c>
      <c r="V25" s="14">
        <f>'[1]资源-钻石'!N25</f>
        <v>58641.554051869723</v>
      </c>
      <c r="W25" s="14">
        <f>'[1]资源-钻石'!O25</f>
        <v>115316.37774460955</v>
      </c>
      <c r="X25" s="14">
        <f>'[1]资源-钻石'!P25</f>
        <v>185363.73475842547</v>
      </c>
      <c r="Z25" s="3">
        <v>22</v>
      </c>
      <c r="AA25" s="14">
        <f>'[1]资源-钻石'!T25</f>
        <v>151019.46709407732</v>
      </c>
      <c r="AB25" s="14">
        <f>'[1]资源-钻石'!U25</f>
        <v>206441.41380348508</v>
      </c>
      <c r="AC25" s="14">
        <f>'[1]资源-钻石'!V25</f>
        <v>333933.55518383358</v>
      </c>
      <c r="AD25" s="14">
        <f>'[1]资源-钻石'!W25</f>
        <v>847806.9107022169</v>
      </c>
      <c r="AE25" s="14">
        <f>'[1]资源-钻石'!X25</f>
        <v>1985107.6017724387</v>
      </c>
    </row>
    <row r="26" spans="3:31" x14ac:dyDescent="0.15">
      <c r="C26" s="4">
        <v>23</v>
      </c>
      <c r="D26" s="4">
        <f>'[1]功能-实力'!BF27</f>
        <v>382188</v>
      </c>
      <c r="E26" s="4">
        <f>'[1]功能-实力'!BG27</f>
        <v>392736</v>
      </c>
      <c r="F26" s="4">
        <f>'[1]功能-实力'!BH27</f>
        <v>412692</v>
      </c>
      <c r="G26" s="4">
        <f>'[1]功能-实力'!BI27</f>
        <v>444018</v>
      </c>
      <c r="H26" s="4">
        <f>'[1]功能-实力'!BJ27</f>
        <v>473802</v>
      </c>
      <c r="S26" s="3">
        <v>23</v>
      </c>
      <c r="T26" s="14">
        <f>'[1]资源-钻石'!L26</f>
        <v>39447.324309501484</v>
      </c>
      <c r="U26" s="14">
        <f>'[1]资源-钻石'!M26</f>
        <v>46769.728312955136</v>
      </c>
      <c r="V26" s="14">
        <f>'[1]资源-钻石'!N26</f>
        <v>62697.901915471855</v>
      </c>
      <c r="W26" s="14">
        <f>'[1]资源-钻石'!O26</f>
        <v>122561.49803839554</v>
      </c>
      <c r="X26" s="14">
        <f>'[1]资源-钻石'!P26</f>
        <v>194255.8999611715</v>
      </c>
      <c r="Z26" s="3">
        <v>23</v>
      </c>
      <c r="AA26" s="14">
        <f>'[1]资源-钻石'!T26</f>
        <v>156708.72457172276</v>
      </c>
      <c r="AB26" s="14">
        <f>'[1]资源-钻石'!U26</f>
        <v>214274.59702889502</v>
      </c>
      <c r="AC26" s="14">
        <f>'[1]资源-钻石'!V26</f>
        <v>346723.80673178454</v>
      </c>
      <c r="AD26" s="14">
        <f>'[1]资源-钻石'!W26</f>
        <v>880644.93740496296</v>
      </c>
      <c r="AE26" s="14">
        <f>'[1]资源-钻石'!X26</f>
        <v>2062343.4936454594</v>
      </c>
    </row>
    <row r="27" spans="3:31" x14ac:dyDescent="0.15">
      <c r="C27" s="4">
        <v>24</v>
      </c>
      <c r="D27" s="4">
        <f>'[1]功能-实力'!BF28</f>
        <v>403818</v>
      </c>
      <c r="E27" s="4">
        <f>'[1]功能-实力'!BG28</f>
        <v>415284</v>
      </c>
      <c r="F27" s="4">
        <f>'[1]功能-实力'!BH28</f>
        <v>436956</v>
      </c>
      <c r="G27" s="4">
        <f>'[1]功能-实力'!BI28</f>
        <v>471654</v>
      </c>
      <c r="H27" s="4">
        <f>'[1]功能-实力'!BJ28</f>
        <v>504402</v>
      </c>
      <c r="S27" s="3">
        <v>24</v>
      </c>
      <c r="T27" s="14">
        <f>'[1]资源-钻石'!L27</f>
        <v>42462.166868572283</v>
      </c>
      <c r="U27" s="14">
        <f>'[1]资源-钻石'!M27</f>
        <v>50311.479744375174</v>
      </c>
      <c r="V27" s="14">
        <f>'[1]资源-钻石'!N27</f>
        <v>67313.780674291833</v>
      </c>
      <c r="W27" s="14">
        <f>'[1]资源-钻石'!O27</f>
        <v>130763.11545599645</v>
      </c>
      <c r="X27" s="14">
        <f>'[1]资源-钻石'!P27</f>
        <v>204715.41420967627</v>
      </c>
      <c r="Z27" s="3">
        <v>24</v>
      </c>
      <c r="AA27" s="14">
        <f>'[1]资源-钻石'!T27</f>
        <v>162397.98204936818</v>
      </c>
      <c r="AB27" s="14">
        <f>'[1]资源-钻石'!U27</f>
        <v>222107.78025430499</v>
      </c>
      <c r="AC27" s="14">
        <f>'[1]资源-钻石'!V27</f>
        <v>359514.0582797355</v>
      </c>
      <c r="AD27" s="14">
        <f>'[1]资源-钻石'!W27</f>
        <v>913482.96410770901</v>
      </c>
      <c r="AE27" s="14">
        <f>'[1]资源-钻石'!X27</f>
        <v>2139579.3855184801</v>
      </c>
    </row>
    <row r="28" spans="3:31" x14ac:dyDescent="0.15">
      <c r="C28" s="4">
        <v>25</v>
      </c>
      <c r="D28" s="4">
        <f>'[1]功能-实力'!BF29</f>
        <v>425820</v>
      </c>
      <c r="E28" s="4">
        <f>'[1]功能-实力'!BG29</f>
        <v>438450</v>
      </c>
      <c r="F28" s="4">
        <f>'[1]功能-实力'!BH29</f>
        <v>462498</v>
      </c>
      <c r="G28" s="4">
        <f>'[1]功能-实力'!BI29</f>
        <v>500466</v>
      </c>
      <c r="H28" s="4">
        <f>'[1]功能-实力'!BJ29</f>
        <v>535620</v>
      </c>
      <c r="S28" s="3">
        <v>25</v>
      </c>
      <c r="T28" s="14">
        <f>'[1]资源-钻石'!L28</f>
        <v>45693.395117109379</v>
      </c>
      <c r="U28" s="14">
        <f>'[1]资源-钻石'!M28</f>
        <v>54072.966570293283</v>
      </c>
      <c r="V28" s="14">
        <f>'[1]资源-钻石'!N28</f>
        <v>72125.668911170214</v>
      </c>
      <c r="W28" s="14">
        <f>'[1]资源-钻石'!O28</f>
        <v>139369.75079341503</v>
      </c>
      <c r="X28" s="14">
        <f>'[1]资源-钻石'!P28</f>
        <v>215425.57532037748</v>
      </c>
      <c r="Z28" s="3">
        <v>25</v>
      </c>
      <c r="AA28" s="14">
        <f>'[1]资源-钻石'!T28</f>
        <v>168087.23952701356</v>
      </c>
      <c r="AB28" s="14">
        <f>'[1]资源-钻石'!U28</f>
        <v>229940.96347971496</v>
      </c>
      <c r="AC28" s="14">
        <f>'[1]资源-钻石'!V28</f>
        <v>372304.30982768646</v>
      </c>
      <c r="AD28" s="14">
        <f>'[1]资源-钻石'!W28</f>
        <v>946320.99081045506</v>
      </c>
      <c r="AE28" s="14">
        <f>'[1]资源-钻石'!X28</f>
        <v>2216815.2773915008</v>
      </c>
    </row>
    <row r="29" spans="3:31" x14ac:dyDescent="0.15">
      <c r="C29" s="4">
        <v>26</v>
      </c>
      <c r="D29" s="4">
        <f>'[1]功能-实力'!BF30</f>
        <v>448428</v>
      </c>
      <c r="E29" s="4">
        <f>'[1]功能-实力'!BG30</f>
        <v>462906</v>
      </c>
      <c r="F29" s="4">
        <f>'[1]功能-实力'!BH30</f>
        <v>489222</v>
      </c>
      <c r="G29" s="4">
        <f>'[1]功能-实力'!BI30</f>
        <v>529818</v>
      </c>
      <c r="H29" s="4">
        <f>'[1]功能-实力'!BJ30</f>
        <v>568152</v>
      </c>
      <c r="S29" s="3">
        <v>26</v>
      </c>
      <c r="T29" s="14">
        <f>'[1]资源-钻石'!L29</f>
        <v>49156.539805289045</v>
      </c>
      <c r="U29" s="14">
        <f>'[1]资源-钻石'!M29</f>
        <v>58079.59664807489</v>
      </c>
      <c r="V29" s="14">
        <f>'[1]资源-钻石'!N29</f>
        <v>77252.463396304316</v>
      </c>
      <c r="W29" s="14">
        <f>'[1]资源-钻石'!O29</f>
        <v>148350.10032860559</v>
      </c>
      <c r="X29" s="14">
        <f>'[1]资源-钻石'!P29</f>
        <v>226939.46229293998</v>
      </c>
      <c r="Z29" s="3">
        <v>26</v>
      </c>
      <c r="AA29" s="14">
        <f>'[1]资源-钻石'!T29</f>
        <v>173776.497004659</v>
      </c>
      <c r="AB29" s="14">
        <f>'[1]资源-钻石'!U29</f>
        <v>237774.14670512491</v>
      </c>
      <c r="AC29" s="14">
        <f>'[1]资源-钻石'!V29</f>
        <v>385094.56137563742</v>
      </c>
      <c r="AD29" s="14">
        <f>'[1]资源-钻石'!W29</f>
        <v>979159.01751320111</v>
      </c>
      <c r="AE29" s="14">
        <f>'[1]资源-钻石'!X29</f>
        <v>2294051.1692645214</v>
      </c>
    </row>
    <row r="30" spans="3:31" x14ac:dyDescent="0.15">
      <c r="C30" s="4">
        <v>27</v>
      </c>
      <c r="D30" s="4">
        <f>'[1]功能-实力'!BF31</f>
        <v>472194</v>
      </c>
      <c r="E30" s="4">
        <f>'[1]功能-实力'!BG31</f>
        <v>488580</v>
      </c>
      <c r="F30" s="4">
        <f>'[1]功能-实力'!BH31</f>
        <v>516654</v>
      </c>
      <c r="G30" s="4">
        <f>'[1]功能-实力'!BI31</f>
        <v>560322</v>
      </c>
      <c r="H30" s="4">
        <f>'[1]功能-实力'!BJ31</f>
        <v>601590</v>
      </c>
      <c r="S30" s="3">
        <v>27</v>
      </c>
      <c r="T30" s="14">
        <f>'[1]资源-钻石'!L30</f>
        <v>52868.246379003547</v>
      </c>
      <c r="U30" s="14">
        <f>'[1]资源-钻石'!M30</f>
        <v>62368.728153745236</v>
      </c>
      <c r="V30" s="14">
        <f>'[1]资源-钻石'!N30</f>
        <v>82720.102977940507</v>
      </c>
      <c r="W30" s="14">
        <f>'[1]资源-钻石'!O30</f>
        <v>158008.53114752041</v>
      </c>
      <c r="X30" s="14">
        <f>'[1]资源-钻石'!P30</f>
        <v>239429.10662795004</v>
      </c>
      <c r="Z30" s="3">
        <v>27</v>
      </c>
      <c r="AA30" s="14">
        <f>'[1]资源-钻石'!T30</f>
        <v>179465.75448230442</v>
      </c>
      <c r="AB30" s="14">
        <f>'[1]资源-钻石'!U30</f>
        <v>245607.32993053485</v>
      </c>
      <c r="AC30" s="14">
        <f>'[1]资源-钻石'!V30</f>
        <v>397884.81292358838</v>
      </c>
      <c r="AD30" s="14">
        <f>'[1]资源-钻石'!W30</f>
        <v>1011997.0442159472</v>
      </c>
      <c r="AE30" s="14">
        <f>'[1]资源-钻石'!X30</f>
        <v>2371287.0611375421</v>
      </c>
    </row>
    <row r="31" spans="3:31" x14ac:dyDescent="0.15">
      <c r="C31" s="4">
        <v>28</v>
      </c>
      <c r="D31" s="4">
        <f>'[1]功能-实力'!BF32</f>
        <v>497130</v>
      </c>
      <c r="E31" s="4">
        <f>'[1]功能-实力'!BG32</f>
        <v>516300</v>
      </c>
      <c r="F31" s="4">
        <f>'[1]功能-实力'!BH32</f>
        <v>547386</v>
      </c>
      <c r="G31" s="4">
        <f>'[1]功能-实力'!BI32</f>
        <v>602250</v>
      </c>
      <c r="H31" s="4">
        <f>'[1]功能-实力'!BJ32</f>
        <v>651036</v>
      </c>
      <c r="S31" s="3">
        <v>28</v>
      </c>
      <c r="T31" s="14">
        <f>'[1]资源-钻石'!L31</f>
        <v>56846.354985432248</v>
      </c>
      <c r="U31" s="14">
        <f>'[1]资源-钻石'!M31</f>
        <v>66925.865677337453</v>
      </c>
      <c r="V31" s="14">
        <f>'[1]资源-钻石'!N31</f>
        <v>88432.92874273815</v>
      </c>
      <c r="W31" s="14">
        <f>'[1]资源-钻石'!O31</f>
        <v>168325.96524921531</v>
      </c>
      <c r="X31" s="14">
        <f>'[1]资源-钻石'!P31</f>
        <v>253395.86369261745</v>
      </c>
      <c r="Z31" s="3">
        <v>28</v>
      </c>
      <c r="AA31" s="14">
        <f>'[1]资源-钻石'!T31</f>
        <v>185155.01195994986</v>
      </c>
      <c r="AB31" s="14">
        <f>'[1]资源-钻石'!U31</f>
        <v>253440.51315594482</v>
      </c>
      <c r="AC31" s="14">
        <f>'[1]资源-钻石'!V31</f>
        <v>410675.06447153934</v>
      </c>
      <c r="AD31" s="14">
        <f>'[1]资源-钻石'!W31</f>
        <v>1044835.0709186932</v>
      </c>
      <c r="AE31" s="14">
        <f>'[1]资源-钻石'!X31</f>
        <v>2448522.9530105628</v>
      </c>
    </row>
    <row r="32" spans="3:31" x14ac:dyDescent="0.15">
      <c r="C32" s="4">
        <v>29</v>
      </c>
      <c r="D32" s="4">
        <f>'[1]功能-实力'!BF33</f>
        <v>526506</v>
      </c>
      <c r="E32" s="4">
        <f>'[1]功能-实力'!BG33</f>
        <v>549822</v>
      </c>
      <c r="F32" s="4">
        <f>'[1]功能-实力'!BH33</f>
        <v>588222</v>
      </c>
      <c r="G32" s="4">
        <f>'[1]功能-实力'!BI33</f>
        <v>651924</v>
      </c>
      <c r="H32" s="4">
        <f>'[1]功能-实力'!BJ33</f>
        <v>705528</v>
      </c>
      <c r="S32" s="3">
        <v>29</v>
      </c>
      <c r="T32" s="14">
        <f>'[1]资源-钻石'!L32</f>
        <v>61109.986220889768</v>
      </c>
      <c r="U32" s="14">
        <f>'[1]资源-钻石'!M32</f>
        <v>71909.142689994362</v>
      </c>
      <c r="V32" s="14">
        <f>'[1]资源-钻石'!N32</f>
        <v>95016.451060014617</v>
      </c>
      <c r="W32" s="14">
        <f>'[1]资源-钻石'!O32</f>
        <v>180461.82121345436</v>
      </c>
      <c r="X32" s="14">
        <f>'[1]资源-钻石'!P32</f>
        <v>269111.83298230742</v>
      </c>
      <c r="Z32" s="3">
        <v>29</v>
      </c>
      <c r="AA32" s="14">
        <f>'[1]资源-钻石'!T32</f>
        <v>190860.14427576587</v>
      </c>
      <c r="AB32" s="14">
        <f>'[1]资源-钻石'!U32</f>
        <v>261286.91816726996</v>
      </c>
      <c r="AC32" s="14">
        <f>'[1]资源-钻石'!V32</f>
        <v>423465.3160194903</v>
      </c>
      <c r="AD32" s="14">
        <f>'[1]资源-钻石'!W32</f>
        <v>1077928.6273239306</v>
      </c>
      <c r="AE32" s="14">
        <f>'[1]资源-钻石'!X32</f>
        <v>2525758.8448835835</v>
      </c>
    </row>
    <row r="33" spans="3:31" x14ac:dyDescent="0.15">
      <c r="C33" s="4">
        <v>30</v>
      </c>
      <c r="D33" s="4">
        <f>'[1]功能-实力'!BF34</f>
        <v>556932</v>
      </c>
      <c r="E33" s="4">
        <f>'[1]功能-实力'!BG34</f>
        <v>584622</v>
      </c>
      <c r="F33" s="4">
        <f>'[1]功能-实力'!BH34</f>
        <v>630738</v>
      </c>
      <c r="G33" s="4">
        <f>'[1]功能-实力'!BI34</f>
        <v>703860</v>
      </c>
      <c r="H33" s="4">
        <f>'[1]功能-实力'!BJ34</f>
        <v>763272</v>
      </c>
      <c r="S33" s="3">
        <v>30</v>
      </c>
      <c r="T33" s="14">
        <f>'[1]资源-钻石'!L33</f>
        <v>65679.633033093996</v>
      </c>
      <c r="U33" s="14">
        <f>'[1]资源-钻石'!M33</f>
        <v>77224.619202126982</v>
      </c>
      <c r="V33" s="14">
        <f>'[1]资源-钻石'!N33</f>
        <v>101868.20683164423</v>
      </c>
      <c r="W33" s="14">
        <f>'[1]资源-钻石'!O33</f>
        <v>192673.12621450244</v>
      </c>
      <c r="X33" s="14">
        <f>'[1]资源-钻石'!P33</f>
        <v>284936.53992411529</v>
      </c>
      <c r="Z33" s="3">
        <v>30</v>
      </c>
      <c r="AA33" s="14">
        <f>'[1]资源-钻石'!T33</f>
        <v>196660.45788794043</v>
      </c>
      <c r="AB33" s="14">
        <f>'[1]资源-钻石'!U33</f>
        <v>269304.29268597451</v>
      </c>
      <c r="AC33" s="14">
        <f>'[1]资源-钻石'!V33</f>
        <v>436494.81454902288</v>
      </c>
      <c r="AD33" s="14">
        <f>'[1]资源-钻石'!W33</f>
        <v>1111364.0995995414</v>
      </c>
      <c r="AE33" s="14">
        <f>'[1]资源-钻石'!X33</f>
        <v>2603891.0859100954</v>
      </c>
    </row>
    <row r="34" spans="3:31" x14ac:dyDescent="0.15">
      <c r="C34" s="4">
        <v>31</v>
      </c>
      <c r="D34" s="4">
        <f>'[1]功能-实力'!BF35</f>
        <v>593256</v>
      </c>
      <c r="E34" s="4">
        <f>'[1]功能-实力'!BG35</f>
        <v>625668</v>
      </c>
      <c r="F34" s="4">
        <f>'[1]功能-实力'!BH35</f>
        <v>680562</v>
      </c>
      <c r="G34" s="4">
        <f>'[1]功能-实力'!BI35</f>
        <v>764508</v>
      </c>
      <c r="H34" s="4">
        <f>'[1]功能-实力'!BJ35</f>
        <v>829872</v>
      </c>
      <c r="S34" s="3">
        <v>31</v>
      </c>
      <c r="T34" s="14">
        <f>'[1]资源-钻石'!L34</f>
        <v>68946.414422100366</v>
      </c>
      <c r="U34" s="14">
        <f>'[1]资源-钻石'!M34</f>
        <v>82976.621326828375</v>
      </c>
      <c r="V34" s="14">
        <f>'[1]资源-钻石'!N34</f>
        <v>109247.3323915014</v>
      </c>
      <c r="W34" s="14">
        <f>'[1]资源-钻石'!O34</f>
        <v>205710.63853714615</v>
      </c>
      <c r="X34" s="14">
        <f>'[1]资源-钻石'!P34</f>
        <v>302074.36877897341</v>
      </c>
      <c r="Z34" s="3">
        <v>31</v>
      </c>
      <c r="AA34" s="14">
        <f>'[1]资源-钻石'!T34</f>
        <v>202460.77150011496</v>
      </c>
      <c r="AB34" s="14">
        <f>'[1]资源-钻石'!U34</f>
        <v>277321.66720467905</v>
      </c>
      <c r="AC34" s="14">
        <f>'[1]资源-钻石'!V34</f>
        <v>449821.09418401588</v>
      </c>
      <c r="AD34" s="14">
        <f>'[1]资源-钻石'!W34</f>
        <v>1145350.286866653</v>
      </c>
      <c r="AE34" s="14">
        <f>'[1]资源-钻石'!X34</f>
        <v>2685587.0469166567</v>
      </c>
    </row>
    <row r="35" spans="3:31" x14ac:dyDescent="0.15">
      <c r="C35" s="4">
        <v>32</v>
      </c>
      <c r="D35" s="4">
        <f>'[1]功能-实力'!BF36</f>
        <v>630822</v>
      </c>
      <c r="E35" s="4">
        <f>'[1]功能-实力'!BG36</f>
        <v>668664</v>
      </c>
      <c r="F35" s="4">
        <f>'[1]功能-实力'!BH36</f>
        <v>732834</v>
      </c>
      <c r="G35" s="4">
        <f>'[1]功能-实力'!BI36</f>
        <v>828678</v>
      </c>
      <c r="H35" s="4">
        <f>'[1]功能-实力'!BJ36</f>
        <v>900552</v>
      </c>
      <c r="S35" s="3">
        <v>32</v>
      </c>
      <c r="T35" s="14">
        <f>'[1]资源-钻石'!L35</f>
        <v>72447.664022744866</v>
      </c>
      <c r="U35" s="14">
        <f>'[1]资源-钻石'!M35</f>
        <v>88592.190927420321</v>
      </c>
      <c r="V35" s="14">
        <f>'[1]资源-钻石'!N35</f>
        <v>117010.28548958738</v>
      </c>
      <c r="W35" s="14">
        <f>'[1]资源-钻石'!O35</f>
        <v>219761.63126870093</v>
      </c>
      <c r="X35" s="14">
        <f>'[1]资源-钻石'!P35</f>
        <v>320093.55226307816</v>
      </c>
      <c r="Z35" s="3">
        <v>32</v>
      </c>
      <c r="AA35" s="14">
        <f>'[1]资源-钻石'!T35</f>
        <v>208388.01608498924</v>
      </c>
      <c r="AB35" s="14">
        <f>'[1]资源-钻石'!U35</f>
        <v>285506.81769348821</v>
      </c>
      <c r="AC35" s="14">
        <f>'[1]资源-钻石'!V35</f>
        <v>463199.49946283706</v>
      </c>
      <c r="AD35" s="14">
        <f>'[1]资源-钻石'!W35</f>
        <v>1180189.4494091207</v>
      </c>
      <c r="AE35" s="14">
        <f>'[1]资源-钻石'!X35</f>
        <v>2767350.8943500328</v>
      </c>
    </row>
    <row r="36" spans="3:31" x14ac:dyDescent="0.15">
      <c r="C36" s="4">
        <v>33</v>
      </c>
      <c r="D36" s="4">
        <f>'[1]功能-实力'!BF37</f>
        <v>670104</v>
      </c>
      <c r="E36" s="4">
        <f>'[1]功能-实力'!BG37</f>
        <v>713172</v>
      </c>
      <c r="F36" s="4">
        <f>'[1]功能-实力'!BH37</f>
        <v>788034</v>
      </c>
      <c r="G36" s="4">
        <f>'[1]功能-实力'!BI37</f>
        <v>896364</v>
      </c>
      <c r="H36" s="4">
        <f>'[1]功能-实力'!BJ37</f>
        <v>974580</v>
      </c>
      <c r="S36" s="3">
        <v>33</v>
      </c>
      <c r="T36" s="14">
        <f>'[1]资源-钻石'!L36</f>
        <v>76200.210430431442</v>
      </c>
      <c r="U36" s="14">
        <f>'[1]资源-钻石'!M36</f>
        <v>93105.444599275739</v>
      </c>
      <c r="V36" s="14">
        <f>'[1]资源-钻石'!N36</f>
        <v>125127.57264337523</v>
      </c>
      <c r="W36" s="14">
        <f>'[1]资源-钻石'!O36</f>
        <v>234538.11192016784</v>
      </c>
      <c r="X36" s="14">
        <f>'[1]资源-钻石'!P36</f>
        <v>339163.99620031868</v>
      </c>
      <c r="Z36" s="3">
        <v>33</v>
      </c>
      <c r="AA36" s="14">
        <f>'[1]资源-钻石'!T36</f>
        <v>214315.26066986352</v>
      </c>
      <c r="AB36" s="14">
        <f>'[1]资源-钻石'!U36</f>
        <v>293706.78673684993</v>
      </c>
      <c r="AC36" s="14">
        <f>'[1]资源-钻石'!V36</f>
        <v>476671.46541053487</v>
      </c>
      <c r="AD36" s="14">
        <f>'[1]资源-钻石'!W36</f>
        <v>1215028.6119515884</v>
      </c>
      <c r="AE36" s="14">
        <f>'[1]资源-钻石'!X36</f>
        <v>2849528.9731467473</v>
      </c>
    </row>
    <row r="37" spans="3:31" x14ac:dyDescent="0.15">
      <c r="C37" s="4">
        <v>34</v>
      </c>
      <c r="D37" s="4">
        <f>'[1]功能-实力'!BF38</f>
        <v>710676</v>
      </c>
      <c r="E37" s="4">
        <f>'[1]功能-实力'!BG38</f>
        <v>760398</v>
      </c>
      <c r="F37" s="4">
        <f>'[1]功能-实力'!BH38</f>
        <v>845940</v>
      </c>
      <c r="G37" s="4">
        <f>'[1]功能-实力'!BI38</f>
        <v>963222</v>
      </c>
      <c r="H37" s="4">
        <f>'[1]功能-实力'!BJ38</f>
        <v>1043694</v>
      </c>
      <c r="S37" s="3">
        <v>34</v>
      </c>
      <c r="T37" s="14">
        <f>'[1]资源-钻石'!L37</f>
        <v>80222.090087125791</v>
      </c>
      <c r="U37" s="14">
        <f>'[1]资源-钻石'!M37</f>
        <v>98093.047869989445</v>
      </c>
      <c r="V37" s="14">
        <f>'[1]资源-钻石'!N37</f>
        <v>134277.1711699669</v>
      </c>
      <c r="W37" s="14">
        <f>'[1]资源-钻石'!O37</f>
        <v>251090.37437911981</v>
      </c>
      <c r="X37" s="14">
        <f>'[1]资源-钻石'!P37</f>
        <v>360241.1122185922</v>
      </c>
      <c r="Z37" s="3">
        <v>34</v>
      </c>
      <c r="AA37" s="14">
        <f>'[1]资源-钻石'!T37</f>
        <v>220242.5052547378</v>
      </c>
      <c r="AB37" s="14">
        <f>'[1]资源-钻石'!U37</f>
        <v>301906.75578021159</v>
      </c>
      <c r="AC37" s="14">
        <f>'[1]资源-钻石'!V37</f>
        <v>490143.43135823274</v>
      </c>
      <c r="AD37" s="14">
        <f>'[1]资源-钻石'!W37</f>
        <v>1249867.7744940559</v>
      </c>
      <c r="AE37" s="14">
        <f>'[1]资源-钻石'!X37</f>
        <v>2931707.0519434619</v>
      </c>
    </row>
    <row r="38" spans="3:31" x14ac:dyDescent="0.15">
      <c r="C38" s="4">
        <v>35</v>
      </c>
      <c r="D38" s="4">
        <f>'[1]功能-实力'!BF39</f>
        <v>757020</v>
      </c>
      <c r="E38" s="4">
        <f>'[1]功能-实力'!BG39</f>
        <v>810936</v>
      </c>
      <c r="F38" s="4">
        <f>'[1]功能-实力'!BH39</f>
        <v>898836</v>
      </c>
      <c r="G38" s="4">
        <f>'[1]功能-实力'!BI39</f>
        <v>1023324</v>
      </c>
      <c r="H38" s="4">
        <f>'[1]功能-实力'!BJ39</f>
        <v>1108890</v>
      </c>
      <c r="S38" s="3">
        <v>35</v>
      </c>
      <c r="T38" s="14">
        <f>'[1]资源-钻石'!L38</f>
        <v>84532.633972685391</v>
      </c>
      <c r="U38" s="14">
        <f>'[1]资源-钻石'!M38</f>
        <v>103523.74514549437</v>
      </c>
      <c r="V38" s="14">
        <f>'[1]资源-钻石'!N38</f>
        <v>142372.47416216935</v>
      </c>
      <c r="W38" s="14">
        <f>'[1]资源-钻石'!O38</f>
        <v>268448.34019889223</v>
      </c>
      <c r="X38" s="14">
        <f>'[1]资源-钻石'!P38</f>
        <v>382381.44736431562</v>
      </c>
      <c r="Z38" s="3">
        <v>35</v>
      </c>
      <c r="AA38" s="14">
        <f>'[1]资源-钻石'!T38</f>
        <v>226169.74983961208</v>
      </c>
      <c r="AB38" s="14">
        <f>'[1]资源-钻石'!U38</f>
        <v>310106.72482357331</v>
      </c>
      <c r="AC38" s="14">
        <f>'[1]资源-钻石'!V38</f>
        <v>503615.39730593062</v>
      </c>
      <c r="AD38" s="14">
        <f>'[1]资源-钻石'!W38</f>
        <v>1284706.9370365236</v>
      </c>
      <c r="AE38" s="14">
        <f>'[1]资源-钻石'!X38</f>
        <v>3013885.130740176</v>
      </c>
    </row>
    <row r="39" spans="3:31" x14ac:dyDescent="0.15">
      <c r="C39" s="4">
        <v>36</v>
      </c>
      <c r="D39" s="4">
        <f>'[1]功能-实力'!BF40</f>
        <v>810648</v>
      </c>
      <c r="E39" s="4">
        <f>'[1]功能-实力'!BG40</f>
        <v>864510</v>
      </c>
      <c r="F39" s="4">
        <f>'[1]功能-实力'!BH40</f>
        <v>951078</v>
      </c>
      <c r="G39" s="4">
        <f>'[1]功能-实力'!BI40</f>
        <v>1085664</v>
      </c>
      <c r="H39" s="4">
        <f>'[1]功能-实力'!BJ40</f>
        <v>1176102</v>
      </c>
      <c r="S39" s="3">
        <v>36</v>
      </c>
      <c r="T39" s="14">
        <f>'[1]资源-钻石'!L39</f>
        <v>89152.560518326238</v>
      </c>
      <c r="U39" s="14">
        <f>'[1]资源-钻石'!M39</f>
        <v>109335.54990863096</v>
      </c>
      <c r="V39" s="14">
        <f>'[1]资源-钻石'!N39</f>
        <v>150359.62152258429</v>
      </c>
      <c r="W39" s="14">
        <f>'[1]资源-钻石'!O39</f>
        <v>286554.8936392396</v>
      </c>
      <c r="X39" s="14">
        <f>'[1]资源-钻石'!P39</f>
        <v>404401.79423212062</v>
      </c>
      <c r="Z39" s="3">
        <v>36</v>
      </c>
      <c r="AA39" s="14">
        <f>'[1]资源-钻石'!T39</f>
        <v>232096.99442448636</v>
      </c>
      <c r="AB39" s="14">
        <f>'[1]资源-钻石'!U39</f>
        <v>318306.69386693503</v>
      </c>
      <c r="AC39" s="14">
        <f>'[1]资源-钻石'!V39</f>
        <v>517087.36325362854</v>
      </c>
      <c r="AD39" s="14">
        <f>'[1]资源-钻石'!W39</f>
        <v>1319546.0995789913</v>
      </c>
      <c r="AE39" s="14">
        <f>'[1]资源-钻石'!X39</f>
        <v>3096063.2095368905</v>
      </c>
    </row>
    <row r="40" spans="3:31" x14ac:dyDescent="0.15">
      <c r="C40" s="4">
        <v>37</v>
      </c>
      <c r="D40" s="4">
        <f>'[1]功能-实力'!BF41</f>
        <v>866718</v>
      </c>
      <c r="E40" s="4">
        <f>'[1]功能-实力'!BG41</f>
        <v>919986</v>
      </c>
      <c r="F40" s="4">
        <f>'[1]功能-实力'!BH41</f>
        <v>1005324</v>
      </c>
      <c r="G40" s="4">
        <f>'[1]功能-实力'!BI41</f>
        <v>1149618</v>
      </c>
      <c r="H40" s="4">
        <f>'[1]功能-实力'!BJ41</f>
        <v>1245984</v>
      </c>
      <c r="S40" s="3">
        <v>37</v>
      </c>
      <c r="T40" s="14">
        <f>'[1]资源-钻石'!L40</f>
        <v>94104.075188811068</v>
      </c>
      <c r="U40" s="14">
        <f>'[1]资源-钻石'!M40</f>
        <v>115437.50342372782</v>
      </c>
      <c r="V40" s="14">
        <f>'[1]资源-钻石'!N40</f>
        <v>158902.39405592703</v>
      </c>
      <c r="W40" s="14">
        <f>'[1]资源-钻石'!O40</f>
        <v>305380.95462916966</v>
      </c>
      <c r="X40" s="14">
        <f>'[1]资源-钻石'!P40</f>
        <v>429602.48382192344</v>
      </c>
      <c r="Z40" s="3">
        <v>37</v>
      </c>
      <c r="AA40" s="14">
        <f>'[1]资源-钻石'!T40</f>
        <v>238024.23900936064</v>
      </c>
      <c r="AB40" s="14">
        <f>'[1]资源-钻石'!U40</f>
        <v>326506.6629102967</v>
      </c>
      <c r="AC40" s="14">
        <f>'[1]资源-钻石'!V40</f>
        <v>530559.32920132647</v>
      </c>
      <c r="AD40" s="14">
        <f>'[1]资源-钻石'!W40</f>
        <v>1354385.262121459</v>
      </c>
      <c r="AE40" s="14">
        <f>'[1]资源-钻石'!X40</f>
        <v>3178241.288333605</v>
      </c>
    </row>
    <row r="41" spans="3:31" x14ac:dyDescent="0.15">
      <c r="C41" s="4">
        <v>38</v>
      </c>
      <c r="D41" s="4">
        <f>'[1]功能-实力'!BF42</f>
        <v>925080</v>
      </c>
      <c r="E41" s="4">
        <f>'[1]功能-实力'!BG42</f>
        <v>977694</v>
      </c>
      <c r="F41" s="4">
        <f>'[1]功能-实力'!BH42</f>
        <v>1061130</v>
      </c>
      <c r="G41" s="4">
        <f>'[1]功能-实力'!BI42</f>
        <v>1216200</v>
      </c>
      <c r="H41" s="4">
        <f>'[1]功能-实力'!BJ42</f>
        <v>1318176</v>
      </c>
      <c r="S41" s="3">
        <v>38</v>
      </c>
      <c r="T41" s="14">
        <f>'[1]资源-钻石'!L41</f>
        <v>99410.977211995836</v>
      </c>
      <c r="U41" s="14">
        <f>'[1]资源-钻石'!M41</f>
        <v>121954.14984730988</v>
      </c>
      <c r="V41" s="14">
        <f>'[1]资源-钻石'!N41</f>
        <v>167791.16136745675</v>
      </c>
      <c r="W41" s="14">
        <f>'[1]资源-钻石'!O41</f>
        <v>325595.23906733689</v>
      </c>
      <c r="X41" s="14">
        <f>'[1]资源-钻石'!P41</f>
        <v>455738.67921687185</v>
      </c>
      <c r="Z41" s="3">
        <v>38</v>
      </c>
      <c r="AA41" s="14">
        <f>'[1]资源-钻石'!T41</f>
        <v>243951.48359423492</v>
      </c>
      <c r="AB41" s="14">
        <f>'[1]资源-钻石'!U41</f>
        <v>334706.63195365842</v>
      </c>
      <c r="AC41" s="14">
        <f>'[1]资源-钻石'!V41</f>
        <v>544031.29514902434</v>
      </c>
      <c r="AD41" s="14">
        <f>'[1]资源-钻石'!W41</f>
        <v>1389224.4246639267</v>
      </c>
      <c r="AE41" s="14">
        <f>'[1]资源-钻石'!X41</f>
        <v>3260419.3671303196</v>
      </c>
    </row>
    <row r="42" spans="3:31" x14ac:dyDescent="0.15">
      <c r="C42" s="4">
        <v>39</v>
      </c>
      <c r="D42" s="4">
        <f>'[1]功能-实力'!BF43</f>
        <v>986022</v>
      </c>
      <c r="E42" s="4">
        <f>'[1]功能-实力'!BG43</f>
        <v>1037466</v>
      </c>
      <c r="F42" s="4">
        <f>'[1]功能-实力'!BH43</f>
        <v>1119012</v>
      </c>
      <c r="G42" s="4">
        <f>'[1]功能-实力'!BI43</f>
        <v>1284852</v>
      </c>
      <c r="H42" s="4">
        <f>'[1]功能-实力'!BJ43</f>
        <v>1393482</v>
      </c>
      <c r="S42" s="3">
        <v>39</v>
      </c>
      <c r="T42" s="14">
        <f>'[1]资源-钻石'!L42</f>
        <v>105098.77396872545</v>
      </c>
      <c r="U42" s="14">
        <f>'[1]资源-钻石'!M42</f>
        <v>128844.40872083814</v>
      </c>
      <c r="V42" s="14">
        <f>'[1]资源-钻石'!N42</f>
        <v>177293.07114321354</v>
      </c>
      <c r="W42" s="14">
        <f>'[1]资源-钻石'!O42</f>
        <v>345267.62017907808</v>
      </c>
      <c r="X42" s="14">
        <f>'[1]资源-钻石'!P42</f>
        <v>484619.14708949189</v>
      </c>
      <c r="Z42" s="3">
        <v>39</v>
      </c>
      <c r="AA42" s="14">
        <f>'[1]资源-钻石'!T42</f>
        <v>249878.7281791092</v>
      </c>
      <c r="AB42" s="14">
        <f>'[1]资源-钻石'!U42</f>
        <v>342906.60099702014</v>
      </c>
      <c r="AC42" s="14">
        <f>'[1]资源-钻石'!V42</f>
        <v>557503.26109672221</v>
      </c>
      <c r="AD42" s="14">
        <f>'[1]资源-钻石'!W42</f>
        <v>1424063.5872063942</v>
      </c>
      <c r="AE42" s="14">
        <f>'[1]资源-钻石'!X42</f>
        <v>3342597.4459270337</v>
      </c>
    </row>
    <row r="43" spans="3:31" x14ac:dyDescent="0.15">
      <c r="C43" s="4">
        <v>40</v>
      </c>
      <c r="D43" s="4">
        <f>'[1]功能-实力'!BF44</f>
        <v>1049730</v>
      </c>
      <c r="E43" s="4">
        <f>'[1]功能-实力'!BG44</f>
        <v>1095960</v>
      </c>
      <c r="F43" s="4">
        <f>'[1]功能-实力'!BH44</f>
        <v>1178232</v>
      </c>
      <c r="G43" s="4">
        <f>'[1]功能-实力'!BI44</f>
        <v>1357440</v>
      </c>
      <c r="H43" s="4">
        <f>'[1]功能-实力'!BJ44</f>
        <v>1472772</v>
      </c>
      <c r="S43" s="3">
        <v>40</v>
      </c>
      <c r="T43" s="14">
        <f>'[1]资源-钻石'!L43</f>
        <v>111194.66475055939</v>
      </c>
      <c r="U43" s="14">
        <f>'[1]资源-钻石'!M43</f>
        <v>136193.0538694</v>
      </c>
      <c r="V43" s="14">
        <f>'[1]资源-钻石'!N43</f>
        <v>187736.78519743646</v>
      </c>
      <c r="W43" s="14">
        <f>'[1]资源-钻石'!O43</f>
        <v>366453.62565543572</v>
      </c>
      <c r="X43" s="14">
        <f>'[1]资源-钻石'!P43</f>
        <v>516440.86062535236</v>
      </c>
      <c r="Z43" s="3">
        <v>40</v>
      </c>
      <c r="AA43" s="14">
        <f>'[1]资源-钻石'!T43</f>
        <v>255805.97276398347</v>
      </c>
      <c r="AB43" s="14">
        <f>'[1]资源-钻石'!U43</f>
        <v>351106.57004038186</v>
      </c>
      <c r="AC43" s="14">
        <f>'[1]资源-钻石'!V43</f>
        <v>570975.22704442008</v>
      </c>
      <c r="AD43" s="14">
        <f>'[1]资源-钻石'!W43</f>
        <v>1458902.7497488619</v>
      </c>
      <c r="AE43" s="14">
        <f>'[1]资源-钻石'!X43</f>
        <v>3424775.5247237482</v>
      </c>
    </row>
    <row r="44" spans="3:31" x14ac:dyDescent="0.15">
      <c r="C44" s="4">
        <v>41</v>
      </c>
      <c r="D44" s="4">
        <f>'[1]功能-实力'!BF45</f>
        <v>1094766</v>
      </c>
      <c r="E44" s="4">
        <f>'[1]功能-实力'!BG45</f>
        <v>1140822</v>
      </c>
      <c r="F44" s="4">
        <f>'[1]功能-实力'!BH45</f>
        <v>1228836</v>
      </c>
      <c r="G44" s="4">
        <f>'[1]功能-实力'!BI45</f>
        <v>1422252</v>
      </c>
      <c r="H44" s="4">
        <f>'[1]功能-实力'!BJ45</f>
        <v>1544880</v>
      </c>
      <c r="S44" s="3">
        <v>41</v>
      </c>
      <c r="T44" s="14">
        <f>'[1]资源-钻石'!L44</f>
        <v>117728.0680854571</v>
      </c>
      <c r="U44" s="14">
        <f>'[1]资源-钻石'!M44</f>
        <v>144286.94550351414</v>
      </c>
      <c r="V44" s="14">
        <f>'[1]资源-钻石'!N44</f>
        <v>199189.29368187545</v>
      </c>
      <c r="W44" s="14">
        <f>'[1]资源-钻石'!O44</f>
        <v>389367.92493179109</v>
      </c>
      <c r="X44" s="14">
        <f>'[1]资源-钻石'!P44</f>
        <v>551240.41832300276</v>
      </c>
      <c r="Z44" s="3">
        <v>41</v>
      </c>
      <c r="AA44" s="14">
        <f>'[1]资源-钻石'!T44</f>
        <v>261733.21734885775</v>
      </c>
      <c r="AB44" s="14">
        <f>'[1]资源-钻石'!U44</f>
        <v>359306.53908374358</v>
      </c>
      <c r="AC44" s="14">
        <f>'[1]资源-钻石'!V44</f>
        <v>584447.19299211795</v>
      </c>
      <c r="AD44" s="14">
        <f>'[1]资源-钻石'!W44</f>
        <v>1493741.9122913296</v>
      </c>
      <c r="AE44" s="14">
        <f>'[1]资源-钻石'!X44</f>
        <v>3506953.6035204628</v>
      </c>
    </row>
    <row r="45" spans="3:31" x14ac:dyDescent="0.15">
      <c r="C45" s="4">
        <v>42</v>
      </c>
      <c r="D45" s="4">
        <f>'[1]功能-实力'!BF46</f>
        <v>1141488</v>
      </c>
      <c r="E45" s="4">
        <f>'[1]功能-实力'!BG46</f>
        <v>1187094</v>
      </c>
      <c r="F45" s="4">
        <f>'[1]功能-实力'!BH46</f>
        <v>1280928</v>
      </c>
      <c r="G45" s="4">
        <f>'[1]功能-实力'!BI46</f>
        <v>1490010</v>
      </c>
      <c r="H45" s="4">
        <f>'[1]功能-实力'!BJ46</f>
        <v>1618632</v>
      </c>
      <c r="S45" s="3">
        <v>42</v>
      </c>
      <c r="T45" s="14">
        <f>'[1]资源-钻石'!L45</f>
        <v>124730.39639984665</v>
      </c>
      <c r="U45" s="14">
        <f>'[1]资源-钻石'!M45</f>
        <v>153038.26516565747</v>
      </c>
      <c r="V45" s="14">
        <f>'[1]资源-钻石'!N45</f>
        <v>211811.50273130697</v>
      </c>
      <c r="W45" s="14">
        <f>'[1]资源-钻石'!O45</f>
        <v>414607.76734107314</v>
      </c>
      <c r="X45" s="14">
        <f>'[1]资源-钻石'!P45</f>
        <v>588663.34367313969</v>
      </c>
      <c r="Z45" s="3">
        <v>42</v>
      </c>
      <c r="AA45" s="14">
        <f>'[1]资源-钻石'!T45</f>
        <v>267660.46193373203</v>
      </c>
      <c r="AB45" s="14">
        <f>'[1]资源-钻石'!U45</f>
        <v>367506.50812710531</v>
      </c>
      <c r="AC45" s="14">
        <f>'[1]资源-钻石'!V45</f>
        <v>597919.15893981571</v>
      </c>
      <c r="AD45" s="14">
        <f>'[1]资源-钻石'!W45</f>
        <v>1528581.0748337973</v>
      </c>
      <c r="AE45" s="14">
        <f>'[1]资源-钻石'!X45</f>
        <v>3589131.6823171773</v>
      </c>
    </row>
    <row r="46" spans="3:31" x14ac:dyDescent="0.15">
      <c r="C46" s="4">
        <v>43</v>
      </c>
      <c r="D46" s="4">
        <f>'[1]功能-实力'!BF47</f>
        <v>1189206</v>
      </c>
      <c r="E46" s="4">
        <f>'[1]功能-实力'!BG47</f>
        <v>1236876</v>
      </c>
      <c r="F46" s="4">
        <f>'[1]功能-实力'!BH47</f>
        <v>1334142</v>
      </c>
      <c r="G46" s="4">
        <f>'[1]功能-实力'!BI47</f>
        <v>1559850</v>
      </c>
      <c r="H46" s="4">
        <f>'[1]功能-实力'!BJ47</f>
        <v>1696320</v>
      </c>
      <c r="S46" s="3">
        <v>43</v>
      </c>
      <c r="T46" s="14">
        <f>'[1]资源-钻石'!L46</f>
        <v>132235.30606317584</v>
      </c>
      <c r="U46" s="14">
        <f>'[1]资源-钻石'!M46</f>
        <v>162094.50350397083</v>
      </c>
      <c r="V46" s="14">
        <f>'[1]资源-钻石'!N46</f>
        <v>224924.38373098284</v>
      </c>
      <c r="W46" s="14">
        <f>'[1]资源-钻石'!O46</f>
        <v>440056.78055408294</v>
      </c>
      <c r="X46" s="14">
        <f>'[1]资源-钻石'!P46</f>
        <v>626380.61364181258</v>
      </c>
      <c r="Z46" s="3">
        <v>43</v>
      </c>
      <c r="AA46" s="14">
        <f>'[1]资源-钻石'!T46</f>
        <v>273587.70651860634</v>
      </c>
      <c r="AB46" s="14">
        <f>'[1]资源-钻石'!U46</f>
        <v>375706.47717046697</v>
      </c>
      <c r="AC46" s="14">
        <f>'[1]资源-钻石'!V46</f>
        <v>611391.1248875137</v>
      </c>
      <c r="AD46" s="14">
        <f>'[1]资源-钻石'!W46</f>
        <v>1563420.237376265</v>
      </c>
      <c r="AE46" s="14">
        <f>'[1]资源-钻石'!X46</f>
        <v>3671309.7611138918</v>
      </c>
    </row>
    <row r="47" spans="3:31" x14ac:dyDescent="0.15">
      <c r="C47" s="4">
        <v>44</v>
      </c>
      <c r="D47" s="4">
        <f>'[1]功能-实力'!BF48</f>
        <v>1239294</v>
      </c>
      <c r="E47" s="4">
        <f>'[1]功能-实力'!BG48</f>
        <v>1288746</v>
      </c>
      <c r="F47" s="4">
        <f>'[1]功能-实力'!BH48</f>
        <v>1390926</v>
      </c>
      <c r="G47" s="4">
        <f>'[1]功能-实力'!BI48</f>
        <v>1634574</v>
      </c>
      <c r="H47" s="4">
        <f>'[1]功能-实力'!BJ48</f>
        <v>1774710</v>
      </c>
      <c r="S47" s="3">
        <v>44</v>
      </c>
      <c r="T47" s="14">
        <f>'[1]资源-钻石'!L47</f>
        <v>140278.86907906426</v>
      </c>
      <c r="U47" s="14">
        <f>'[1]资源-钻石'!M47</f>
        <v>171771.55840970713</v>
      </c>
      <c r="V47" s="14">
        <f>'[1]资源-钻石'!N47</f>
        <v>238274.6932228136</v>
      </c>
      <c r="W47" s="14">
        <f>'[1]资源-钻石'!O47</f>
        <v>467305.28448905109</v>
      </c>
      <c r="X47" s="14">
        <f>'[1]资源-钻石'!P47</f>
        <v>666359.52900459396</v>
      </c>
      <c r="Z47" s="3">
        <v>44</v>
      </c>
      <c r="AA47" s="14">
        <f>'[1]资源-钻石'!T47</f>
        <v>279514.95110348059</v>
      </c>
      <c r="AB47" s="14">
        <f>'[1]资源-钻石'!U47</f>
        <v>383906.44621382869</v>
      </c>
      <c r="AC47" s="14">
        <f>'[1]资源-钻石'!V47</f>
        <v>624863.09083521157</v>
      </c>
      <c r="AD47" s="14">
        <f>'[1]资源-钻石'!W47</f>
        <v>1598259.3999187327</v>
      </c>
      <c r="AE47" s="14">
        <f>'[1]资源-钻石'!X47</f>
        <v>3753487.8399106064</v>
      </c>
    </row>
    <row r="48" spans="3:31" x14ac:dyDescent="0.15">
      <c r="C48" s="4">
        <v>45</v>
      </c>
      <c r="D48" s="4">
        <f>'[1]功能-实力'!BF49</f>
        <v>1290324</v>
      </c>
      <c r="E48" s="4">
        <f>'[1]功能-实力'!BG49</f>
        <v>1343676</v>
      </c>
      <c r="F48" s="4">
        <f>'[1]功能-实力'!BH49</f>
        <v>1452192</v>
      </c>
      <c r="G48" s="4">
        <f>'[1]功能-实力'!BI49</f>
        <v>1710612</v>
      </c>
      <c r="H48" s="4">
        <f>'[1]功能-实力'!BJ49</f>
        <v>1855092</v>
      </c>
      <c r="S48" s="3">
        <v>45</v>
      </c>
      <c r="T48" s="14">
        <f>'[1]资源-钻石'!L48</f>
        <v>148899.74646373183</v>
      </c>
      <c r="U48" s="14">
        <f>'[1]资源-钻石'!M48</f>
        <v>182160.11020518572</v>
      </c>
      <c r="V48" s="14">
        <f>'[1]资源-钻石'!N48</f>
        <v>252129.42597476879</v>
      </c>
      <c r="W48" s="14">
        <f>'[1]资源-钻石'!O48</f>
        <v>496638.23900656134</v>
      </c>
      <c r="X48" s="14">
        <f>'[1]资源-钻石'!P48</f>
        <v>709324.66893442092</v>
      </c>
      <c r="Z48" s="3">
        <v>45</v>
      </c>
      <c r="AA48" s="14">
        <f>'[1]资源-钻石'!T48</f>
        <v>285442.1956883549</v>
      </c>
      <c r="AB48" s="14">
        <f>'[1]资源-钻石'!U48</f>
        <v>392106.41525719041</v>
      </c>
      <c r="AC48" s="14">
        <f>'[1]资源-钻石'!V48</f>
        <v>638335.05678290944</v>
      </c>
      <c r="AD48" s="14">
        <f>'[1]资源-钻石'!W48</f>
        <v>1633098.5624612004</v>
      </c>
      <c r="AE48" s="14">
        <f>'[1]资源-钻石'!X48</f>
        <v>3835665.9187073205</v>
      </c>
    </row>
    <row r="49" spans="3:31" x14ac:dyDescent="0.15">
      <c r="C49" s="4">
        <v>46</v>
      </c>
      <c r="D49" s="4">
        <f>'[1]功能-实力'!BF50</f>
        <v>1343418</v>
      </c>
      <c r="E49" s="4">
        <f>'[1]功能-实力'!BG50</f>
        <v>1400358</v>
      </c>
      <c r="F49" s="4">
        <f>'[1]功能-实力'!BH50</f>
        <v>1517616</v>
      </c>
      <c r="G49" s="4">
        <f>'[1]功能-实力'!BI50</f>
        <v>1785630</v>
      </c>
      <c r="H49" s="4">
        <f>'[1]功能-实力'!BJ50</f>
        <v>1937166</v>
      </c>
      <c r="S49" s="3">
        <v>46</v>
      </c>
      <c r="T49" s="14">
        <f>'[1]资源-钻石'!L49</f>
        <v>158139.3740683978</v>
      </c>
      <c r="U49" s="14">
        <f>'[1]资源-钻石'!M49</f>
        <v>193204.54620878515</v>
      </c>
      <c r="V49" s="14">
        <f>'[1]资源-钻石'!N49</f>
        <v>266878.49825077143</v>
      </c>
      <c r="W49" s="14">
        <f>'[1]资源-钻石'!O49</f>
        <v>527718.99474196602</v>
      </c>
      <c r="X49" s="14">
        <f>'[1]资源-钻石'!P49</f>
        <v>753272.6078759908</v>
      </c>
      <c r="Z49" s="3">
        <v>46</v>
      </c>
      <c r="AA49" s="14">
        <f>'[1]资源-钻石'!T49</f>
        <v>291369.44027322915</v>
      </c>
      <c r="AB49" s="14">
        <f>'[1]资源-钻石'!U49</f>
        <v>400306.38430055213</v>
      </c>
      <c r="AC49" s="14">
        <f>'[1]资源-钻石'!V49</f>
        <v>651807.02273060731</v>
      </c>
      <c r="AD49" s="14">
        <f>'[1]资源-钻石'!W49</f>
        <v>1667937.7250036681</v>
      </c>
      <c r="AE49" s="14">
        <f>'[1]资源-钻石'!X49</f>
        <v>3917843.997504035</v>
      </c>
    </row>
    <row r="50" spans="3:31" x14ac:dyDescent="0.15">
      <c r="C50" s="4">
        <v>47</v>
      </c>
      <c r="D50" s="4">
        <f>'[1]功能-实力'!BF51</f>
        <v>1398246</v>
      </c>
      <c r="E50" s="4">
        <f>'[1]功能-实力'!BG51</f>
        <v>1458882</v>
      </c>
      <c r="F50" s="4">
        <f>'[1]功能-实力'!BH51</f>
        <v>1582494</v>
      </c>
      <c r="G50" s="4">
        <f>'[1]功能-实力'!BI51</f>
        <v>1862994</v>
      </c>
      <c r="H50" s="4">
        <f>'[1]功能-实力'!BJ51</f>
        <v>2021670</v>
      </c>
      <c r="S50" s="3">
        <v>47</v>
      </c>
      <c r="T50" s="14">
        <f>'[1]资源-钻石'!L50</f>
        <v>168042.16173879663</v>
      </c>
      <c r="U50" s="14">
        <f>'[1]资源-钻石'!M50</f>
        <v>205055.5776799398</v>
      </c>
      <c r="V50" s="14">
        <f>'[1]资源-钻石'!N50</f>
        <v>282731.54881384032</v>
      </c>
      <c r="W50" s="14">
        <f>'[1]资源-钻石'!O50</f>
        <v>560893.19390363805</v>
      </c>
      <c r="X50" s="14">
        <f>'[1]资源-钻石'!P50</f>
        <v>796206.61137623014</v>
      </c>
      <c r="Z50" s="3">
        <v>47</v>
      </c>
      <c r="AA50" s="14">
        <f>'[1]资源-钻石'!T50</f>
        <v>297296.6848581034</v>
      </c>
      <c r="AB50" s="14">
        <f>'[1]资源-钻石'!U50</f>
        <v>408506.35334391386</v>
      </c>
      <c r="AC50" s="14">
        <f>'[1]资源-钻石'!V50</f>
        <v>665278.98867830518</v>
      </c>
      <c r="AD50" s="14">
        <f>'[1]资源-钻石'!W50</f>
        <v>1702776.8875461356</v>
      </c>
      <c r="AE50" s="14">
        <f>'[1]资源-钻石'!X50</f>
        <v>4000022.0763007491</v>
      </c>
    </row>
    <row r="51" spans="3:31" x14ac:dyDescent="0.15">
      <c r="C51" s="4">
        <v>48</v>
      </c>
      <c r="D51" s="4">
        <f>'[1]功能-实力'!BF52</f>
        <v>1455282</v>
      </c>
      <c r="E51" s="4">
        <f>'[1]功能-实力'!BG52</f>
        <v>1518054</v>
      </c>
      <c r="F51" s="4">
        <f>'[1]功能-实力'!BH52</f>
        <v>1648770</v>
      </c>
      <c r="G51" s="4">
        <f>'[1]功能-实力'!BI52</f>
        <v>1941666</v>
      </c>
      <c r="H51" s="4">
        <f>'[1]功能-实力'!BJ52</f>
        <v>2108916</v>
      </c>
      <c r="S51" s="3">
        <v>48</v>
      </c>
      <c r="T51" s="14">
        <f>'[1]资源-钻石'!L51</f>
        <v>178655.70676906168</v>
      </c>
      <c r="U51" s="14">
        <f>'[1]资源-钻石'!M51</f>
        <v>217605.37966176262</v>
      </c>
      <c r="V51" s="14">
        <f>'[1]资源-钻石'!N51</f>
        <v>299776.2635994812</v>
      </c>
      <c r="W51" s="14">
        <f>'[1]资源-钻石'!O51</f>
        <v>593950.98405621317</v>
      </c>
      <c r="X51" s="14">
        <f>'[1]资源-钻石'!P51</f>
        <v>841310.2743151118</v>
      </c>
      <c r="Z51" s="3">
        <v>48</v>
      </c>
      <c r="AA51" s="14">
        <f>'[1]资源-钻石'!T51</f>
        <v>303223.92944297771</v>
      </c>
      <c r="AB51" s="14">
        <f>'[1]资源-钻石'!U51</f>
        <v>416706.32238727558</v>
      </c>
      <c r="AC51" s="14">
        <f>'[1]资源-钻石'!V51</f>
        <v>678750.95462600305</v>
      </c>
      <c r="AD51" s="14">
        <f>'[1]资源-钻石'!W51</f>
        <v>1737616.0500886033</v>
      </c>
      <c r="AE51" s="14">
        <f>'[1]资源-钻石'!X51</f>
        <v>4082200.1550974636</v>
      </c>
    </row>
    <row r="52" spans="3:31" x14ac:dyDescent="0.15">
      <c r="C52" s="4">
        <v>49</v>
      </c>
      <c r="D52" s="4">
        <f>'[1]功能-实力'!BF53</f>
        <v>1513818</v>
      </c>
      <c r="E52" s="4">
        <f>'[1]功能-实力'!BG53</f>
        <v>1577226</v>
      </c>
      <c r="F52" s="4">
        <f>'[1]功能-实力'!BH53</f>
        <v>1716426</v>
      </c>
      <c r="G52" s="4">
        <f>'[1]功能-实力'!BI53</f>
        <v>2049048</v>
      </c>
      <c r="H52" s="4">
        <f>'[1]功能-实力'!BJ53</f>
        <v>2198070</v>
      </c>
      <c r="S52" s="3">
        <v>49</v>
      </c>
      <c r="T52" s="14">
        <f>'[1]资源-钻石'!L52</f>
        <v>190031.02267593372</v>
      </c>
      <c r="U52" s="14">
        <f>'[1]资源-钻石'!M52</f>
        <v>231243.13855378734</v>
      </c>
      <c r="V52" s="14">
        <f>'[1]资源-钻石'!N52</f>
        <v>317553.92435627885</v>
      </c>
      <c r="W52" s="14">
        <f>'[1]资源-钻石'!O52</f>
        <v>626750.12164847367</v>
      </c>
      <c r="X52" s="14">
        <f>'[1]资源-钻石'!P52</f>
        <v>892414.11980283039</v>
      </c>
      <c r="Z52" s="3">
        <v>49</v>
      </c>
      <c r="AA52" s="14">
        <f>'[1]资源-钻石'!T52</f>
        <v>309151.17402785202</v>
      </c>
      <c r="AB52" s="14">
        <f>'[1]资源-钻石'!U52</f>
        <v>424906.29143063724</v>
      </c>
      <c r="AC52" s="14">
        <f>'[1]资源-钻石'!V52</f>
        <v>692222.92057370092</v>
      </c>
      <c r="AD52" s="14">
        <f>'[1]资源-钻石'!W52</f>
        <v>1772455.212631071</v>
      </c>
      <c r="AE52" s="14">
        <f>'[1]资源-钻石'!X52</f>
        <v>4164378.2338941782</v>
      </c>
    </row>
    <row r="53" spans="3:31" x14ac:dyDescent="0.15">
      <c r="C53" s="4">
        <v>50</v>
      </c>
      <c r="D53" s="4">
        <f>'[1]功能-实力'!BF54</f>
        <v>1574454</v>
      </c>
      <c r="E53" s="4">
        <f>'[1]功能-实力'!BG54</f>
        <v>1643970</v>
      </c>
      <c r="F53" s="4">
        <f>'[1]功能-实力'!BH54</f>
        <v>1829190</v>
      </c>
      <c r="G53" s="4">
        <f>'[1]功能-实力'!BI54</f>
        <v>2134242</v>
      </c>
      <c r="H53" s="4">
        <f>'[1]功能-实力'!BJ54</f>
        <v>2289978</v>
      </c>
      <c r="S53" s="3">
        <v>50</v>
      </c>
      <c r="T53" s="14">
        <f>'[1]资源-钻石'!L53</f>
        <v>202460.77150011496</v>
      </c>
      <c r="U53" s="14">
        <f>'[1]资源-钻石'!M53</f>
        <v>245882.27466174675</v>
      </c>
      <c r="V53" s="14">
        <f>'[1]资源-钻石'!N53</f>
        <v>336559.39382662793</v>
      </c>
      <c r="W53" s="14">
        <f>'[1]资源-钻石'!O53</f>
        <v>663473.9316090222</v>
      </c>
      <c r="X53" s="14">
        <f>'[1]资源-钻石'!P53</f>
        <v>948227.08385455236</v>
      </c>
      <c r="Z53" s="3">
        <v>50</v>
      </c>
      <c r="AA53" s="14">
        <f>'[1]资源-钻石'!T53</f>
        <v>315078.41861272627</v>
      </c>
      <c r="AB53" s="14">
        <f>'[1]资源-钻石'!U53</f>
        <v>433106.26047399896</v>
      </c>
      <c r="AC53" s="14">
        <f>'[1]资源-钻石'!V53</f>
        <v>705694.88652139879</v>
      </c>
      <c r="AD53" s="14">
        <f>'[1]资源-钻石'!W53</f>
        <v>1807294.3751735387</v>
      </c>
      <c r="AE53" s="14">
        <f>'[1]资源-钻石'!X53</f>
        <v>4246556.3126908923</v>
      </c>
    </row>
    <row r="54" spans="3:31" x14ac:dyDescent="0.15">
      <c r="C54" s="4">
        <v>51</v>
      </c>
      <c r="D54" s="4">
        <f>'[1]功能-实力'!BF55</f>
        <v>1662858</v>
      </c>
      <c r="E54" s="4">
        <f>'[1]功能-实力'!BG55</f>
        <v>1735692</v>
      </c>
      <c r="F54" s="4">
        <f>'[1]功能-实力'!BH55</f>
        <v>1980816</v>
      </c>
      <c r="G54" s="4">
        <f>'[1]功能-实力'!BI55</f>
        <v>2255958</v>
      </c>
      <c r="H54" s="4">
        <f>'[1]功能-实力'!BJ55</f>
        <v>2426604</v>
      </c>
      <c r="S54" s="3">
        <v>51</v>
      </c>
      <c r="T54" s="14">
        <f>'[1]资源-钻石'!L54</f>
        <v>216074.17524910433</v>
      </c>
      <c r="U54" s="14">
        <f>'[1]资源-钻石'!M54</f>
        <v>260711.40774225458</v>
      </c>
      <c r="V54" s="14">
        <f>'[1]资源-钻石'!N54</f>
        <v>356749.68966652756</v>
      </c>
      <c r="W54" s="14">
        <f>'[1]资源-钻石'!O54</f>
        <v>702903.98769564752</v>
      </c>
      <c r="X54" s="14">
        <f>'[1]资源-钻石'!P54</f>
        <v>1005477.6594224552</v>
      </c>
      <c r="Z54" s="3">
        <v>51</v>
      </c>
      <c r="AA54" s="14">
        <f>'[1]资源-钻石'!T54</f>
        <v>321005.66319760057</v>
      </c>
      <c r="AB54" s="14">
        <f>'[1]资源-钻石'!U54</f>
        <v>441306.22951736068</v>
      </c>
      <c r="AC54" s="14">
        <f>'[1]资源-钻石'!V54</f>
        <v>719166.85246909666</v>
      </c>
      <c r="AD54" s="14">
        <f>'[1]资源-钻石'!W54</f>
        <v>1842133.5377160064</v>
      </c>
      <c r="AE54" s="14">
        <f>'[1]资源-钻石'!X54</f>
        <v>4328734.3914876068</v>
      </c>
    </row>
    <row r="55" spans="3:31" x14ac:dyDescent="0.15">
      <c r="C55" s="4">
        <v>52</v>
      </c>
      <c r="D55" s="4">
        <f>'[1]功能-实力'!BF56</f>
        <v>1753680</v>
      </c>
      <c r="E55" s="4">
        <f>'[1]功能-实力'!BG56</f>
        <v>1832694</v>
      </c>
      <c r="F55" s="4">
        <f>'[1]功能-实力'!BH56</f>
        <v>2137818</v>
      </c>
      <c r="G55" s="4">
        <f>'[1]功能-实力'!BI56</f>
        <v>2382450</v>
      </c>
      <c r="H55" s="4">
        <f>'[1]功能-实力'!BJ56</f>
        <v>2568450</v>
      </c>
      <c r="S55" s="3">
        <v>52</v>
      </c>
      <c r="T55" s="14">
        <f>'[1]资源-钻石'!L55</f>
        <v>230664.66012206342</v>
      </c>
      <c r="U55" s="14">
        <f>'[1]资源-钻石'!M55</f>
        <v>277972.32144470641</v>
      </c>
      <c r="V55" s="14">
        <f>'[1]资源-钻石'!N55</f>
        <v>380062.26944797102</v>
      </c>
      <c r="W55" s="14">
        <f>'[1]资源-钻石'!O55</f>
        <v>747009.57279136905</v>
      </c>
      <c r="X55" s="14">
        <f>'[1]资源-钻石'!P55</f>
        <v>1068551.1820132434</v>
      </c>
      <c r="Z55" s="3">
        <v>52</v>
      </c>
      <c r="AA55" s="14">
        <f>'[1]资源-钻石'!T55</f>
        <v>326932.90778247482</v>
      </c>
      <c r="AB55" s="14">
        <f>'[1]资源-钻石'!U55</f>
        <v>449506.19856072235</v>
      </c>
      <c r="AC55" s="14">
        <f>'[1]资源-钻石'!V55</f>
        <v>732638.81841679453</v>
      </c>
      <c r="AD55" s="14">
        <f>'[1]资源-钻石'!W55</f>
        <v>1876972.7002584741</v>
      </c>
      <c r="AE55" s="14">
        <f>'[1]资源-钻石'!X55</f>
        <v>4410912.4702843213</v>
      </c>
    </row>
    <row r="56" spans="3:31" x14ac:dyDescent="0.15">
      <c r="C56" s="4">
        <v>53</v>
      </c>
      <c r="D56" s="4">
        <f>'[1]功能-实力'!BF57</f>
        <v>1847862</v>
      </c>
      <c r="E56" s="4">
        <f>'[1]功能-实力'!BG57</f>
        <v>1933386</v>
      </c>
      <c r="F56" s="4">
        <f>'[1]功能-实力'!BH57</f>
        <v>2300790</v>
      </c>
      <c r="G56" s="4">
        <f>'[1]功能-实力'!BI57</f>
        <v>2515458</v>
      </c>
      <c r="H56" s="4">
        <f>'[1]功能-实力'!BJ57</f>
        <v>2714082</v>
      </c>
      <c r="S56" s="3">
        <v>53</v>
      </c>
      <c r="T56" s="14">
        <f>'[1]资源-钻石'!L56</f>
        <v>246302.35461443799</v>
      </c>
      <c r="U56" s="14">
        <f>'[1]资源-钻石'!M56</f>
        <v>297217.18069448252</v>
      </c>
      <c r="V56" s="14">
        <f>'[1]资源-钻石'!N56</f>
        <v>405306.9067153121</v>
      </c>
      <c r="W56" s="14">
        <f>'[1]资源-钻石'!O56</f>
        <v>792622.34259208362</v>
      </c>
      <c r="X56" s="14">
        <f>'[1]资源-钻石'!P56</f>
        <v>1135459.396298388</v>
      </c>
      <c r="Z56" s="3">
        <v>53</v>
      </c>
      <c r="AA56" s="14">
        <f>'[1]资源-钻石'!T56</f>
        <v>332860.15236734913</v>
      </c>
      <c r="AB56" s="14">
        <f>'[1]资源-钻石'!U56</f>
        <v>457706.16760408407</v>
      </c>
      <c r="AC56" s="14">
        <f>'[1]资源-钻石'!V56</f>
        <v>746110.7843644924</v>
      </c>
      <c r="AD56" s="14">
        <f>'[1]资源-钻石'!W56</f>
        <v>1911811.8628009418</v>
      </c>
      <c r="AE56" s="14">
        <f>'[1]资源-钻石'!X56</f>
        <v>4493090.5490810359</v>
      </c>
    </row>
    <row r="57" spans="3:31" x14ac:dyDescent="0.15">
      <c r="C57" s="4">
        <v>54</v>
      </c>
      <c r="D57" s="4">
        <f>'[1]功能-实力'!BF58</f>
        <v>1947354</v>
      </c>
      <c r="E57" s="4">
        <f>'[1]功能-实力'!BG58</f>
        <v>2042100</v>
      </c>
      <c r="F57" s="4">
        <f>'[1]功能-实力'!BH58</f>
        <v>2403738</v>
      </c>
      <c r="G57" s="4">
        <f>'[1]功能-实力'!BI58</f>
        <v>2663178</v>
      </c>
      <c r="H57" s="4">
        <f>'[1]功能-实力'!BJ58</f>
        <v>2863554</v>
      </c>
      <c r="S57" s="3">
        <v>54</v>
      </c>
      <c r="T57" s="14">
        <f>'[1]资源-钻石'!L57</f>
        <v>263062.42058661516</v>
      </c>
      <c r="U57" s="14">
        <f>'[1]资源-钻石'!M57</f>
        <v>317876.59517674573</v>
      </c>
      <c r="V57" s="14">
        <f>'[1]资源-钻石'!N57</f>
        <v>430546.85723958787</v>
      </c>
      <c r="W57" s="14">
        <f>'[1]资源-钻石'!O57</f>
        <v>840000.76122888306</v>
      </c>
      <c r="X57" s="14">
        <f>'[1]资源-钻石'!P57</f>
        <v>1202786.3389670113</v>
      </c>
      <c r="Z57" s="3">
        <v>54</v>
      </c>
      <c r="AA57" s="14">
        <f>'[1]资源-钻石'!T57</f>
        <v>338787.39695222338</v>
      </c>
      <c r="AB57" s="14">
        <f>'[1]资源-钻石'!U57</f>
        <v>465906.13664744579</v>
      </c>
      <c r="AC57" s="14">
        <f>'[1]资源-钻石'!V57</f>
        <v>759582.75031219027</v>
      </c>
      <c r="AD57" s="14">
        <f>'[1]资源-钻石'!W57</f>
        <v>1946651.0253434095</v>
      </c>
      <c r="AE57" s="14">
        <f>'[1]资源-钻石'!X57</f>
        <v>4575268.6278777504</v>
      </c>
    </row>
    <row r="58" spans="3:31" x14ac:dyDescent="0.15">
      <c r="C58" s="4">
        <v>55</v>
      </c>
      <c r="D58" s="4">
        <f>'[1]功能-实力'!BF59</f>
        <v>2053638</v>
      </c>
      <c r="E58" s="4">
        <f>'[1]功能-实力'!BG59</f>
        <v>2155500</v>
      </c>
      <c r="F58" s="4">
        <f>'[1]功能-实力'!BH59</f>
        <v>2494596</v>
      </c>
      <c r="G58" s="4">
        <f>'[1]功能-实力'!BI59</f>
        <v>2815806</v>
      </c>
      <c r="H58" s="4">
        <f>'[1]功能-实力'!BJ59</f>
        <v>3019170</v>
      </c>
      <c r="S58" s="3">
        <v>55</v>
      </c>
      <c r="T58" s="14">
        <f>'[1]资源-钻石'!L58</f>
        <v>281025.41452595219</v>
      </c>
      <c r="U58" s="14">
        <f>'[1]资源-钻石'!M58</f>
        <v>339074.62393771962</v>
      </c>
      <c r="V58" s="14">
        <f>'[1]资源-钻石'!N58</f>
        <v>458379.31501573889</v>
      </c>
      <c r="W58" s="14">
        <f>'[1]资源-钻石'!O58</f>
        <v>889920.63455856242</v>
      </c>
      <c r="X58" s="14">
        <f>'[1]资源-钻石'!P58</f>
        <v>1275311.0814513923</v>
      </c>
      <c r="Z58" s="3">
        <v>55</v>
      </c>
      <c r="AA58" s="14">
        <f>'[1]资源-钻石'!T58</f>
        <v>344714.64153709769</v>
      </c>
      <c r="AB58" s="14">
        <f>'[1]资源-钻石'!U58</f>
        <v>474106.10569080745</v>
      </c>
      <c r="AC58" s="14">
        <f>'[1]资源-钻石'!V58</f>
        <v>773054.71625988814</v>
      </c>
      <c r="AD58" s="14">
        <f>'[1]资源-钻石'!W58</f>
        <v>1981490.1878858772</v>
      </c>
      <c r="AE58" s="14">
        <f>'[1]资源-钻石'!X58</f>
        <v>4657446.706674464</v>
      </c>
    </row>
    <row r="59" spans="3:31" x14ac:dyDescent="0.15">
      <c r="C59" s="4">
        <v>56</v>
      </c>
      <c r="D59" s="4">
        <f>'[1]功能-实力'!BF60</f>
        <v>2165556</v>
      </c>
      <c r="E59" s="4">
        <f>'[1]功能-实力'!BG60</f>
        <v>2272314</v>
      </c>
      <c r="F59" s="4">
        <f>'[1]功能-实力'!BH60</f>
        <v>2587752</v>
      </c>
      <c r="G59" s="4">
        <f>'[1]功能-实力'!BI60</f>
        <v>2973714</v>
      </c>
      <c r="H59" s="4">
        <f>'[1]功能-实力'!BJ60</f>
        <v>3179586</v>
      </c>
      <c r="S59" s="3">
        <v>56</v>
      </c>
      <c r="T59" s="14">
        <f>'[1]资源-钻石'!L59</f>
        <v>300277.67473783367</v>
      </c>
      <c r="U59" s="14">
        <f>'[1]资源-钻石'!M59</f>
        <v>361563.95766727335</v>
      </c>
      <c r="V59" s="14">
        <f>'[1]资源-钻石'!N59</f>
        <v>488642.52439504786</v>
      </c>
      <c r="W59" s="14">
        <f>'[1]资源-钻石'!O59</f>
        <v>943383.18795575271</v>
      </c>
      <c r="X59" s="14">
        <f>'[1]资源-钻石'!P59</f>
        <v>1353079.0087540871</v>
      </c>
      <c r="Z59" s="3">
        <v>56</v>
      </c>
      <c r="AA59" s="14">
        <f>'[1]资源-钻石'!T59</f>
        <v>350641.88612197194</v>
      </c>
      <c r="AB59" s="14">
        <f>'[1]资源-钻石'!U59</f>
        <v>482306.07473416917</v>
      </c>
      <c r="AC59" s="14">
        <f>'[1]资源-钻石'!V59</f>
        <v>786526.68220758613</v>
      </c>
      <c r="AD59" s="14">
        <f>'[1]资源-钻石'!W59</f>
        <v>2016329.3504283449</v>
      </c>
      <c r="AE59" s="14">
        <f>'[1]资源-钻石'!X59</f>
        <v>4739624.7854711786</v>
      </c>
    </row>
    <row r="60" spans="3:31" x14ac:dyDescent="0.15">
      <c r="C60" s="4">
        <v>57</v>
      </c>
      <c r="D60" s="4">
        <f>'[1]功能-实力'!BF61</f>
        <v>2281176</v>
      </c>
      <c r="E60" s="4">
        <f>'[1]功能-实力'!BG61</f>
        <v>2393418</v>
      </c>
      <c r="F60" s="4">
        <f>'[1]功能-实力'!BH61</f>
        <v>2683830</v>
      </c>
      <c r="G60" s="4">
        <f>'[1]功能-实力'!BI61</f>
        <v>3137298</v>
      </c>
      <c r="H60" s="4">
        <f>'[1]功能-实力'!BJ61</f>
        <v>3346962</v>
      </c>
      <c r="S60" s="3">
        <v>57</v>
      </c>
      <c r="T60" s="14">
        <f>'[1]资源-钻石'!L60</f>
        <v>320911.7363267719</v>
      </c>
      <c r="U60" s="14">
        <f>'[1]资源-钻石'!M60</f>
        <v>386451.12367402425</v>
      </c>
      <c r="V60" s="14">
        <f>'[1]资源-钻石'!N60</f>
        <v>521344.67212707683</v>
      </c>
      <c r="W60" s="14">
        <f>'[1]资源-钻石'!O60</f>
        <v>1000986.8548422724</v>
      </c>
      <c r="X60" s="14">
        <f>'[1]资源-钻石'!P60</f>
        <v>1430244.5659359123</v>
      </c>
      <c r="Z60" s="3">
        <v>57</v>
      </c>
      <c r="AA60" s="14">
        <f>'[1]资源-钻石'!T60</f>
        <v>356569.13070684619</v>
      </c>
      <c r="AB60" s="14">
        <f>'[1]资源-钻石'!U60</f>
        <v>490506.0437775309</v>
      </c>
      <c r="AC60" s="14">
        <f>'[1]资源-钻石'!V60</f>
        <v>799998.648155284</v>
      </c>
      <c r="AD60" s="14">
        <f>'[1]资源-钻石'!W60</f>
        <v>2051168.5129708126</v>
      </c>
      <c r="AE60" s="14">
        <f>'[1]资源-钻石'!X60</f>
        <v>4821802.8642678931</v>
      </c>
    </row>
    <row r="61" spans="3:31" x14ac:dyDescent="0.15">
      <c r="C61" s="4">
        <v>58</v>
      </c>
      <c r="D61" s="4">
        <f>'[1]功能-实力'!BF62</f>
        <v>2401104</v>
      </c>
      <c r="E61" s="4">
        <f>'[1]功能-实力'!BG62</f>
        <v>2517624</v>
      </c>
      <c r="F61" s="4">
        <f>'[1]功能-实力'!BH62</f>
        <v>2783376</v>
      </c>
      <c r="G61" s="4">
        <f>'[1]功能-实力'!BI62</f>
        <v>3308472</v>
      </c>
      <c r="H61" s="4">
        <f>'[1]功能-实力'!BJ62</f>
        <v>3614424</v>
      </c>
      <c r="S61" s="3">
        <v>58</v>
      </c>
      <c r="T61" s="14">
        <f>'[1]资源-钻石'!L61</f>
        <v>343026.77596213506</v>
      </c>
      <c r="U61" s="14">
        <f>'[1]资源-钻石'!M61</f>
        <v>412278.30425887648</v>
      </c>
      <c r="V61" s="14">
        <f>'[1]资源-钻石'!N61</f>
        <v>556337.6110908431</v>
      </c>
      <c r="W61" s="14">
        <f>'[1]资源-钻石'!O61</f>
        <v>1063628.1509771484</v>
      </c>
      <c r="X61" s="14">
        <f>'[1]资源-钻石'!P61</f>
        <v>1510607.0006319527</v>
      </c>
      <c r="Z61" s="3">
        <v>58</v>
      </c>
      <c r="AA61" s="14">
        <f>'[1]资源-钻石'!T61</f>
        <v>362496.3752917205</v>
      </c>
      <c r="AB61" s="14">
        <f>'[1]资源-钻石'!U61</f>
        <v>498706.01282089256</v>
      </c>
      <c r="AC61" s="14">
        <f>'[1]资源-钻石'!V61</f>
        <v>813470.61410298187</v>
      </c>
      <c r="AD61" s="14">
        <f>'[1]资源-钻石'!W61</f>
        <v>2086007.6755132803</v>
      </c>
      <c r="AE61" s="14">
        <f>'[1]资源-钻石'!X61</f>
        <v>4903980.9430646077</v>
      </c>
    </row>
    <row r="62" spans="3:31" x14ac:dyDescent="0.15">
      <c r="C62" s="4">
        <v>59</v>
      </c>
      <c r="D62" s="4">
        <f>'[1]功能-实力'!BF63</f>
        <v>2524554</v>
      </c>
      <c r="E62" s="4">
        <f>'[1]功能-实力'!BG63</f>
        <v>2646048</v>
      </c>
      <c r="F62" s="4">
        <f>'[1]功能-实力'!BH63</f>
        <v>2886660</v>
      </c>
      <c r="G62" s="4">
        <f>'[1]功能-实力'!BI63</f>
        <v>3488802</v>
      </c>
      <c r="H62" s="4">
        <f>'[1]功能-实力'!BJ63</f>
        <v>3804630</v>
      </c>
      <c r="S62" s="3">
        <v>59</v>
      </c>
      <c r="T62" s="14">
        <f>'[1]资源-钻石'!L62</f>
        <v>366729.08856625599</v>
      </c>
      <c r="U62" s="14">
        <f>'[1]资源-钻石'!M62</f>
        <v>440817.20879392774</v>
      </c>
      <c r="V62" s="14">
        <f>'[1]资源-钻石'!N62</f>
        <v>594256.38754723337</v>
      </c>
      <c r="W62" s="14">
        <f>'[1]资源-钻石'!O62</f>
        <v>1131681.7094343728</v>
      </c>
      <c r="X62" s="14">
        <f>'[1]资源-钻石'!P62</f>
        <v>1599206.7074256099</v>
      </c>
      <c r="Z62" s="3">
        <v>59</v>
      </c>
      <c r="AA62" s="14">
        <f>'[1]资源-钻石'!T62</f>
        <v>368423.61987659475</v>
      </c>
      <c r="AB62" s="14">
        <f>'[1]资源-钻石'!U62</f>
        <v>506905.98186425428</v>
      </c>
      <c r="AC62" s="14">
        <f>'[1]资源-钻石'!V62</f>
        <v>826942.58005067974</v>
      </c>
      <c r="AD62" s="14">
        <f>'[1]资源-钻石'!W62</f>
        <v>2120846.838055748</v>
      </c>
      <c r="AE62" s="14">
        <f>'[1]资源-钻石'!X62</f>
        <v>4986159.0218613222</v>
      </c>
    </row>
    <row r="63" spans="3:31" x14ac:dyDescent="0.15">
      <c r="C63" s="4">
        <v>60</v>
      </c>
      <c r="D63" s="4">
        <f>'[1]功能-实力'!BF64</f>
        <v>2673294</v>
      </c>
      <c r="E63" s="4">
        <f>'[1]功能-实力'!BG64</f>
        <v>2833296</v>
      </c>
      <c r="F63" s="4">
        <f>'[1]功能-实力'!BH64</f>
        <v>3115266</v>
      </c>
      <c r="G63" s="4">
        <f>'[1]功能-实力'!BI64</f>
        <v>3799488</v>
      </c>
      <c r="H63" s="4">
        <f>'[1]功能-实力'!BJ64</f>
        <v>4178838</v>
      </c>
      <c r="S63" s="3">
        <v>60</v>
      </c>
      <c r="T63" s="14">
        <f>'[1]资源-钻石'!L63</f>
        <v>392132.59821609186</v>
      </c>
      <c r="U63" s="14">
        <f>'[1]资源-钻石'!M63</f>
        <v>470740.0183985075</v>
      </c>
      <c r="V63" s="14">
        <f>'[1]资源-钻石'!N63</f>
        <v>634527.87920609</v>
      </c>
      <c r="W63" s="14">
        <f>'[1]资源-钻石'!O63</f>
        <v>1208423.1067335366</v>
      </c>
      <c r="X63" s="14">
        <f>'[1]资源-钻石'!P63</f>
        <v>1697504.3112048719</v>
      </c>
      <c r="Z63" s="3">
        <v>60</v>
      </c>
      <c r="AA63" s="14">
        <f>'[1]资源-钻石'!T63</f>
        <v>374350.86446146906</v>
      </c>
      <c r="AB63" s="14">
        <f>'[1]资源-钻石'!U63</f>
        <v>515105.950907616</v>
      </c>
      <c r="AC63" s="14">
        <f>'[1]资源-钻石'!V63</f>
        <v>840414.54599837761</v>
      </c>
      <c r="AD63" s="14">
        <f>'[1]资源-钻石'!W63</f>
        <v>2155686.0005982155</v>
      </c>
      <c r="AE63" s="14">
        <f>'[1]资源-钻石'!X63</f>
        <v>5068337.1006580368</v>
      </c>
    </row>
    <row r="64" spans="3:31" x14ac:dyDescent="0.15">
      <c r="C64" s="4">
        <v>61</v>
      </c>
      <c r="D64" s="4">
        <f>'[1]功能-实力'!BF65</f>
        <v>2855010</v>
      </c>
      <c r="E64" s="4">
        <f>'[1]功能-实力'!BG65</f>
        <v>3060660</v>
      </c>
      <c r="F64" s="4">
        <f>'[1]功能-实力'!BH65</f>
        <v>3368904</v>
      </c>
      <c r="G64" s="4">
        <f>'[1]功能-实力'!BI65</f>
        <v>4100670</v>
      </c>
      <c r="H64" s="4">
        <f>'[1]功能-实力'!BJ65</f>
        <v>4487586</v>
      </c>
      <c r="S64" s="3">
        <v>61</v>
      </c>
      <c r="T64" s="14">
        <f>'[1]资源-钻石'!L64</f>
        <v>419359.40571407066</v>
      </c>
      <c r="U64" s="14">
        <f>'[1]资源-钻石'!M64</f>
        <v>503599.80796600773</v>
      </c>
      <c r="V64" s="14">
        <f>'[1]资源-钻石'!N64</f>
        <v>678452.78549535968</v>
      </c>
      <c r="W64" s="14">
        <f>'[1]资源-钻石'!O64</f>
        <v>1292710.6435888133</v>
      </c>
      <c r="X64" s="14">
        <f>'[1]资源-钻石'!P64</f>
        <v>1799904.8510779799</v>
      </c>
      <c r="Z64" s="3">
        <v>61</v>
      </c>
      <c r="AA64" s="14">
        <f>'[1]资源-钻石'!T64</f>
        <v>380278.10904634331</v>
      </c>
      <c r="AB64" s="14">
        <f>'[1]资源-钻石'!U64</f>
        <v>523305.91995097767</v>
      </c>
      <c r="AC64" s="14">
        <f>'[1]资源-钻石'!V64</f>
        <v>853886.5119460756</v>
      </c>
      <c r="AD64" s="14">
        <f>'[1]资源-钻石'!W64</f>
        <v>2190525.1631406834</v>
      </c>
      <c r="AE64" s="14">
        <f>'[1]资源-钻石'!X64</f>
        <v>5150515.1794547513</v>
      </c>
    </row>
    <row r="65" spans="3:31" x14ac:dyDescent="0.15">
      <c r="C65" s="4">
        <v>62</v>
      </c>
      <c r="D65" s="4">
        <f>'[1]功能-实力'!BF66</f>
        <v>3047298</v>
      </c>
      <c r="E65" s="4">
        <f>'[1]功能-实力'!BG66</f>
        <v>3297498</v>
      </c>
      <c r="F65" s="4">
        <f>'[1]功能-实力'!BH66</f>
        <v>3637422</v>
      </c>
      <c r="G65" s="4">
        <f>'[1]功能-实力'!BI66</f>
        <v>4418736</v>
      </c>
      <c r="H65" s="4">
        <f>'[1]功能-实力'!BJ66</f>
        <v>4813566</v>
      </c>
      <c r="S65" s="3">
        <v>62</v>
      </c>
      <c r="T65" s="14">
        <f>'[1]资源-钻石'!L65</f>
        <v>448540.37545998866</v>
      </c>
      <c r="U65" s="14">
        <f>'[1]资源-钻石'!M65</f>
        <v>538418.19758123276</v>
      </c>
      <c r="V65" s="14">
        <f>'[1]资源-钻石'!N65</f>
        <v>726018.8056215453</v>
      </c>
      <c r="W65" s="14">
        <f>'[1]资源-钻石'!O65</f>
        <v>1383875.3232681956</v>
      </c>
      <c r="X65" s="14">
        <f>'[1]资源-钻石'!P65</f>
        <v>1917457.7014228147</v>
      </c>
      <c r="Z65" s="3">
        <v>62</v>
      </c>
      <c r="AA65" s="14">
        <f>'[1]资源-钻石'!T65</f>
        <v>386205.35363121761</v>
      </c>
      <c r="AB65" s="14">
        <f>'[1]资源-钻石'!U65</f>
        <v>531505.88899433939</v>
      </c>
      <c r="AC65" s="14">
        <f>'[1]资源-钻石'!V65</f>
        <v>867358.47789377347</v>
      </c>
      <c r="AD65" s="14">
        <f>'[1]资源-钻石'!W65</f>
        <v>2225364.3256831509</v>
      </c>
      <c r="AE65" s="14">
        <f>'[1]资源-钻石'!X65</f>
        <v>5232693.2582514659</v>
      </c>
    </row>
    <row r="66" spans="3:31" x14ac:dyDescent="0.15">
      <c r="C66" s="4">
        <v>63</v>
      </c>
      <c r="D66" s="4">
        <f>'[1]功能-实力'!BF67</f>
        <v>3248862</v>
      </c>
      <c r="E66" s="4">
        <f>'[1]功能-实力'!BG67</f>
        <v>3547368</v>
      </c>
      <c r="F66" s="4">
        <f>'[1]功能-实力'!BH67</f>
        <v>3920274</v>
      </c>
      <c r="G66" s="4">
        <f>'[1]功能-实力'!BI67</f>
        <v>4755456</v>
      </c>
      <c r="H66" s="4">
        <f>'[1]功能-实力'!BJ67</f>
        <v>5155530</v>
      </c>
      <c r="S66" s="3">
        <v>63</v>
      </c>
      <c r="T66" s="14">
        <f>'[1]资源-钻石'!L66</f>
        <v>479815.76444473793</v>
      </c>
      <c r="U66" s="14">
        <f>'[1]资源-钻石'!M66</f>
        <v>576360.36893851194</v>
      </c>
      <c r="V66" s="14">
        <f>'[1]资源-钻石'!N66</f>
        <v>776825.22432911792</v>
      </c>
      <c r="W66" s="14">
        <f>'[1]资源-钻石'!O66</f>
        <v>1482526.7148168012</v>
      </c>
      <c r="X66" s="14">
        <f>'[1]资源-钻石'!P66</f>
        <v>2039177.9895627568</v>
      </c>
      <c r="Z66" s="3">
        <v>63</v>
      </c>
      <c r="AA66" s="14">
        <f>'[1]资源-钻石'!T66</f>
        <v>392132.59821609186</v>
      </c>
      <c r="AB66" s="14">
        <f>'[1]资源-钻石'!U66</f>
        <v>539705.85803770111</v>
      </c>
      <c r="AC66" s="14">
        <f>'[1]资源-钻石'!V66</f>
        <v>880830.44384147134</v>
      </c>
      <c r="AD66" s="14">
        <f>'[1]资源-钻石'!W66</f>
        <v>2260203.4882256188</v>
      </c>
      <c r="AE66" s="14">
        <f>'[1]资源-钻石'!X66</f>
        <v>5314871.3370481804</v>
      </c>
    </row>
    <row r="67" spans="3:31" x14ac:dyDescent="0.15">
      <c r="C67" s="4">
        <v>64</v>
      </c>
      <c r="D67" s="4">
        <f>'[1]功能-实力'!BF68</f>
        <v>3461508</v>
      </c>
      <c r="E67" s="4">
        <f>'[1]功能-实力'!BG68</f>
        <v>3809646</v>
      </c>
      <c r="F67" s="4">
        <f>'[1]功能-实力'!BH68</f>
        <v>4220718</v>
      </c>
      <c r="G67" s="4">
        <f>'[1]功能-实力'!BI68</f>
        <v>5110422</v>
      </c>
      <c r="H67" s="4">
        <f>'[1]功能-实力'!BJ68</f>
        <v>5513706</v>
      </c>
      <c r="S67" s="3">
        <v>64</v>
      </c>
      <c r="T67" s="14">
        <f>'[1]资源-钻石'!L67</f>
        <v>513335.89638909214</v>
      </c>
      <c r="U67" s="14">
        <f>'[1]资源-钻石'!M67</f>
        <v>616784.94431292021</v>
      </c>
      <c r="V67" s="14">
        <f>'[1]资源-钻石'!N67</f>
        <v>831863.44967939856</v>
      </c>
      <c r="W67" s="14">
        <f>'[1]资源-钻石'!O67</f>
        <v>1588458.1835041833</v>
      </c>
      <c r="X67" s="14">
        <f>'[1]资源-钻石'!P67</f>
        <v>2165988.598774923</v>
      </c>
      <c r="Z67" s="3">
        <v>64</v>
      </c>
      <c r="AA67" s="14">
        <f>'[1]资源-钻石'!T67</f>
        <v>398059.84280096617</v>
      </c>
      <c r="AB67" s="14">
        <f>'[1]资源-钻石'!U67</f>
        <v>547905.82708106283</v>
      </c>
      <c r="AC67" s="14">
        <f>'[1]资源-钻石'!V67</f>
        <v>894302.40978916921</v>
      </c>
      <c r="AD67" s="14">
        <f>'[1]资源-钻石'!W67</f>
        <v>2295042.6507680863</v>
      </c>
      <c r="AE67" s="14">
        <f>'[1]资源-钻石'!X67</f>
        <v>5397049.415844894</v>
      </c>
    </row>
    <row r="68" spans="3:31" x14ac:dyDescent="0.15">
      <c r="C68" s="4">
        <v>65</v>
      </c>
      <c r="D68" s="4">
        <f>'[1]功能-实力'!BF69</f>
        <v>3685164</v>
      </c>
      <c r="E68" s="4">
        <f>'[1]功能-实力'!BG69</f>
        <v>4088886</v>
      </c>
      <c r="F68" s="4">
        <f>'[1]功能-实力'!BH69</f>
        <v>4542276</v>
      </c>
      <c r="G68" s="4">
        <f>'[1]功能-实力'!BI69</f>
        <v>5477730</v>
      </c>
      <c r="H68" s="4">
        <f>'[1]功能-实力'!BJ69</f>
        <v>5880936</v>
      </c>
      <c r="S68" s="3">
        <v>65</v>
      </c>
      <c r="T68" s="14">
        <f>'[1]资源-钻石'!L68</f>
        <v>549261.88426776615</v>
      </c>
      <c r="U68" s="14">
        <f>'[1]资源-钻石'!M68</f>
        <v>659832.42779441259</v>
      </c>
      <c r="V68" s="14">
        <f>'[1]资源-钻石'!N68</f>
        <v>891641.57990938867</v>
      </c>
      <c r="W68" s="14">
        <f>'[1]资源-钻石'!O68</f>
        <v>1700335.3216925128</v>
      </c>
      <c r="X68" s="14">
        <f>'[1]资源-钻石'!P68</f>
        <v>2293557.4453785233</v>
      </c>
      <c r="Z68" s="3">
        <v>65</v>
      </c>
      <c r="AA68" s="14">
        <f>'[1]资源-钻石'!T68</f>
        <v>403987.08738584042</v>
      </c>
      <c r="AB68" s="14">
        <f>'[1]资源-钻石'!U68</f>
        <v>556105.79612442455</v>
      </c>
      <c r="AC68" s="14">
        <f>'[1]资源-钻石'!V68</f>
        <v>907774.37573686708</v>
      </c>
      <c r="AD68" s="14">
        <f>'[1]资源-钻石'!W68</f>
        <v>2329881.8133105538</v>
      </c>
      <c r="AE68" s="14">
        <f>'[1]资源-钻石'!X68</f>
        <v>5479227.4946416086</v>
      </c>
    </row>
    <row r="69" spans="3:31" x14ac:dyDescent="0.15">
      <c r="C69" s="4">
        <v>66</v>
      </c>
      <c r="D69" s="4">
        <f>'[1]功能-实力'!BF70</f>
        <v>3897204</v>
      </c>
      <c r="E69" s="4">
        <f>'[1]功能-实力'!BG70</f>
        <v>4364706</v>
      </c>
      <c r="F69" s="4">
        <f>'[1]功能-实力'!BH70</f>
        <v>4872480</v>
      </c>
      <c r="G69" s="4">
        <f>'[1]功能-实力'!BI70</f>
        <v>5848440</v>
      </c>
      <c r="H69" s="4">
        <f>'[1]功能-实力'!BJ70</f>
        <v>6269262</v>
      </c>
      <c r="S69" s="3">
        <v>66</v>
      </c>
      <c r="T69" s="14">
        <f>'[1]资源-钻石'!L69</f>
        <v>578193.08271131397</v>
      </c>
      <c r="U69" s="14">
        <f>'[1]资源-钻石'!M69</f>
        <v>706593.98857294978</v>
      </c>
      <c r="V69" s="14">
        <f>'[1]资源-钻石'!N69</f>
        <v>954799.36016067839</v>
      </c>
      <c r="W69" s="14">
        <f>'[1]资源-钻石'!O69</f>
        <v>1812975.3181423638</v>
      </c>
      <c r="X69" s="14">
        <f>'[1]资源-钻石'!P69</f>
        <v>2437037.9805586222</v>
      </c>
      <c r="Z69" s="3">
        <v>66</v>
      </c>
      <c r="AA69" s="14">
        <f>'[1]资源-钻石'!T69</f>
        <v>409914.33197071473</v>
      </c>
      <c r="AB69" s="14">
        <f>'[1]资源-钻石'!U69</f>
        <v>564305.76516778627</v>
      </c>
      <c r="AC69" s="14">
        <f>'[1]资源-钻石'!V69</f>
        <v>921246.34168456495</v>
      </c>
      <c r="AD69" s="14">
        <f>'[1]资源-钻石'!W69</f>
        <v>2364720.9758530217</v>
      </c>
      <c r="AE69" s="14">
        <f>'[1]资源-钻石'!X69</f>
        <v>5561405.5734383231</v>
      </c>
    </row>
    <row r="70" spans="3:31" x14ac:dyDescent="0.15">
      <c r="C70" s="4">
        <v>67</v>
      </c>
      <c r="D70" s="4">
        <f>'[1]功能-实力'!BF71</f>
        <v>4116558</v>
      </c>
      <c r="E70" s="4">
        <f>'[1]功能-实力'!BG71</f>
        <v>4653282</v>
      </c>
      <c r="F70" s="4">
        <f>'[1]功能-实力'!BH71</f>
        <v>5214540</v>
      </c>
      <c r="G70" s="4">
        <f>'[1]功能-实力'!BI71</f>
        <v>6242808</v>
      </c>
      <c r="H70" s="4">
        <f>'[1]功能-实力'!BJ71</f>
        <v>6685326</v>
      </c>
      <c r="S70" s="3">
        <v>67</v>
      </c>
      <c r="T70" s="14">
        <f>'[1]资源-钻石'!L70</f>
        <v>608363.08854293334</v>
      </c>
      <c r="U70" s="14">
        <f>'[1]资源-钻石'!M70</f>
        <v>756752.16475218767</v>
      </c>
      <c r="V70" s="14">
        <f>'[1]资源-钻石'!N70</f>
        <v>1019495.24370119</v>
      </c>
      <c r="W70" s="14">
        <f>'[1]资源-钻石'!O70</f>
        <v>1933617.4907177035</v>
      </c>
      <c r="X70" s="14">
        <f>'[1]资源-钻石'!P70</f>
        <v>2587472.4826778704</v>
      </c>
      <c r="Z70" s="3">
        <v>67</v>
      </c>
      <c r="AA70" s="14">
        <f>'[1]资源-钻石'!T70</f>
        <v>415841.57655558904</v>
      </c>
      <c r="AB70" s="14">
        <f>'[1]资源-钻石'!U70</f>
        <v>572505.734211148</v>
      </c>
      <c r="AC70" s="14">
        <f>'[1]资源-钻石'!V70</f>
        <v>934718.30763226282</v>
      </c>
      <c r="AD70" s="14">
        <f>'[1]资源-钻石'!W70</f>
        <v>2399560.1383954892</v>
      </c>
      <c r="AE70" s="14">
        <f>'[1]资源-钻石'!X70</f>
        <v>5643583.6522350367</v>
      </c>
    </row>
    <row r="71" spans="3:31" x14ac:dyDescent="0.15">
      <c r="C71" s="4">
        <v>68</v>
      </c>
      <c r="D71" s="4">
        <f>'[1]功能-实力'!BF72</f>
        <v>4343016</v>
      </c>
      <c r="E71" s="4">
        <f>'[1]功能-实力'!BG72</f>
        <v>4954650</v>
      </c>
      <c r="F71" s="4">
        <f>'[1]功能-实力'!BH72</f>
        <v>5571882</v>
      </c>
      <c r="G71" s="4">
        <f>'[1]功能-实力'!BI72</f>
        <v>6674442</v>
      </c>
      <c r="H71" s="4">
        <f>'[1]功能-实力'!BJ72</f>
        <v>7132548</v>
      </c>
      <c r="S71" s="3">
        <v>68</v>
      </c>
      <c r="T71" s="14">
        <f>'[1]资源-钻石'!L71</f>
        <v>640698.50015782821</v>
      </c>
      <c r="U71" s="14">
        <f>'[1]资源-钻石'!M71</f>
        <v>798698.62074769591</v>
      </c>
      <c r="V71" s="14">
        <f>'[1]资源-钻石'!N71</f>
        <v>1086291.8347718469</v>
      </c>
      <c r="W71" s="14">
        <f>'[1]资源-钻石'!O71</f>
        <v>2065550.2044772638</v>
      </c>
      <c r="X71" s="14">
        <f>'[1]资源-钻石'!P71</f>
        <v>2755779.4978033509</v>
      </c>
      <c r="Z71" s="3">
        <v>68</v>
      </c>
      <c r="AA71" s="14">
        <f>'[1]资源-钻石'!T71</f>
        <v>421768.82114046329</v>
      </c>
      <c r="AB71" s="14">
        <f>'[1]资源-钻石'!U71</f>
        <v>580705.70325450972</v>
      </c>
      <c r="AC71" s="14">
        <f>'[1]资源-钻石'!V71</f>
        <v>948190.27357996057</v>
      </c>
      <c r="AD71" s="14">
        <f>'[1]资源-钻石'!W71</f>
        <v>2434399.3009379571</v>
      </c>
      <c r="AE71" s="14">
        <f>'[1]资源-钻石'!X71</f>
        <v>5725761.7310317513</v>
      </c>
    </row>
    <row r="72" spans="3:31" x14ac:dyDescent="0.15">
      <c r="C72" s="4">
        <v>69</v>
      </c>
      <c r="D72" s="4">
        <f>'[1]功能-实力'!BF73</f>
        <v>4578750</v>
      </c>
      <c r="E72" s="4">
        <f>'[1]功能-实力'!BG73</f>
        <v>5269428</v>
      </c>
      <c r="F72" s="4">
        <f>'[1]功能-实力'!BH73</f>
        <v>5960226</v>
      </c>
      <c r="G72" s="4">
        <f>'[1]功能-实力'!BI73</f>
        <v>7123656</v>
      </c>
      <c r="H72" s="4">
        <f>'[1]功能-实力'!BJ73</f>
        <v>7604436</v>
      </c>
      <c r="S72" s="3">
        <v>69</v>
      </c>
      <c r="T72" s="14">
        <f>'[1]资源-钻石'!L72</f>
        <v>675354.73622686043</v>
      </c>
      <c r="U72" s="14">
        <f>'[1]资源-钻石'!M72</f>
        <v>841761.11998430872</v>
      </c>
      <c r="V72" s="14">
        <f>'[1]资源-钻石'!N72</f>
        <v>1162321.1518883156</v>
      </c>
      <c r="W72" s="14">
        <f>'[1]资源-钻石'!O72</f>
        <v>2209174.7280686991</v>
      </c>
      <c r="X72" s="14">
        <f>'[1]资源-钻石'!P72</f>
        <v>2936634.1956873862</v>
      </c>
      <c r="Z72" s="3">
        <v>69</v>
      </c>
      <c r="AA72" s="14">
        <f>'[1]资源-钻石'!T72</f>
        <v>427696.0657253376</v>
      </c>
      <c r="AB72" s="14">
        <f>'[1]资源-钻石'!U72</f>
        <v>588905.67229787144</v>
      </c>
      <c r="AC72" s="14">
        <f>'[1]资源-钻石'!V72</f>
        <v>961662.23952765844</v>
      </c>
      <c r="AD72" s="14">
        <f>'[1]资源-钻石'!W72</f>
        <v>2469238.4634804246</v>
      </c>
      <c r="AE72" s="14">
        <f>'[1]资源-钻石'!X72</f>
        <v>5807939.8098284658</v>
      </c>
    </row>
    <row r="73" spans="3:31" x14ac:dyDescent="0.15">
      <c r="C73" s="4">
        <v>70</v>
      </c>
      <c r="D73" s="4">
        <f>'[1]功能-实力'!BF74</f>
        <v>4831320</v>
      </c>
      <c r="E73" s="4">
        <f>'[1]功能-实力'!BG74</f>
        <v>5613006</v>
      </c>
      <c r="F73" s="4">
        <f>'[1]功能-实力'!BH74</f>
        <v>6350298</v>
      </c>
      <c r="G73" s="4">
        <f>'[1]功能-实力'!BI74</f>
        <v>7578774</v>
      </c>
      <c r="H73" s="4">
        <f>'[1]功能-实力'!BJ74</f>
        <v>8106444</v>
      </c>
      <c r="S73" s="3">
        <v>70</v>
      </c>
      <c r="T73" s="14">
        <f>'[1]资源-钻石'!L73</f>
        <v>712498.37035704229</v>
      </c>
      <c r="U73" s="14">
        <f>'[1]资源-钻石'!M73</f>
        <v>889838.56388145185</v>
      </c>
      <c r="V73" s="14">
        <f>'[1]资源-钻石'!N73</f>
        <v>1245802.878406188</v>
      </c>
      <c r="W73" s="14">
        <f>'[1]资源-钻石'!O73</f>
        <v>2362132.4260761165</v>
      </c>
      <c r="X73" s="14">
        <f>'[1]资源-钻石'!P73</f>
        <v>3137135.8133194884</v>
      </c>
      <c r="Z73" s="3">
        <v>70</v>
      </c>
      <c r="AA73" s="14">
        <f>'[1]资源-钻石'!T73</f>
        <v>433623.31031021185</v>
      </c>
      <c r="AB73" s="14">
        <f>'[1]资源-钻石'!U73</f>
        <v>597105.64134123316</v>
      </c>
      <c r="AC73" s="14">
        <f>'[1]资源-钻石'!V73</f>
        <v>975134.20547535643</v>
      </c>
      <c r="AD73" s="14">
        <f>'[1]资源-钻石'!W73</f>
        <v>2504077.6260228921</v>
      </c>
      <c r="AE73" s="14">
        <f>'[1]资源-钻石'!X73</f>
        <v>5890117.8886251803</v>
      </c>
    </row>
    <row r="74" spans="3:31" x14ac:dyDescent="0.15">
      <c r="C74" s="4">
        <v>71</v>
      </c>
      <c r="D74" s="4">
        <f>'[1]功能-实力'!BF75</f>
        <v>5116296</v>
      </c>
      <c r="E74" s="4">
        <f>'[1]功能-实力'!BG75</f>
        <v>5944506</v>
      </c>
      <c r="F74" s="4">
        <f>'[1]功能-实力'!BH75</f>
        <v>6699006</v>
      </c>
      <c r="G74" s="4">
        <f>'[1]功能-实力'!BI75</f>
        <v>8023080</v>
      </c>
      <c r="H74" s="4">
        <f>'[1]功能-实力'!BJ75</f>
        <v>8602488</v>
      </c>
      <c r="S74" s="3">
        <v>71</v>
      </c>
      <c r="T74" s="14">
        <f>'[1]资源-钻石'!L74</f>
        <v>752307.9317199284</v>
      </c>
      <c r="U74" s="14">
        <f>'[1]资源-钻石'!M74</f>
        <v>941823.5683095007</v>
      </c>
      <c r="V74" s="14">
        <f>'[1]资源-钻石'!N74</f>
        <v>1320572.1026993566</v>
      </c>
      <c r="W74" s="14">
        <f>'[1]资源-钻石'!O74</f>
        <v>2525432.6795643969</v>
      </c>
      <c r="X74" s="14">
        <f>'[1]资源-钻石'!P74</f>
        <v>3352995.1112255133</v>
      </c>
      <c r="Z74" s="3">
        <v>71</v>
      </c>
      <c r="AA74" s="14">
        <f>'[1]资源-钻石'!T74</f>
        <v>439550.55489508616</v>
      </c>
      <c r="AB74" s="14">
        <f>'[1]资源-钻石'!U74</f>
        <v>605305.61038459488</v>
      </c>
      <c r="AC74" s="14">
        <f>'[1]资源-钻石'!V74</f>
        <v>988606.1714230543</v>
      </c>
      <c r="AD74" s="14">
        <f>'[1]资源-钻石'!W74</f>
        <v>2538916.78856536</v>
      </c>
      <c r="AE74" s="14">
        <f>'[1]资源-钻石'!X74</f>
        <v>5972295.9674218949</v>
      </c>
    </row>
    <row r="75" spans="3:31" x14ac:dyDescent="0.15">
      <c r="C75" s="4">
        <v>72</v>
      </c>
      <c r="D75" s="4">
        <f>'[1]功能-实力'!BF76</f>
        <v>5424306</v>
      </c>
      <c r="E75" s="4">
        <f>'[1]功能-实力'!BG76</f>
        <v>6291930</v>
      </c>
      <c r="F75" s="4">
        <f>'[1]功能-实力'!BH76</f>
        <v>7062402</v>
      </c>
      <c r="G75" s="4">
        <f>'[1]功能-实力'!BI76</f>
        <v>8494608</v>
      </c>
      <c r="H75" s="4">
        <f>'[1]功能-实力'!BJ76</f>
        <v>9139560</v>
      </c>
      <c r="S75" s="3">
        <v>72</v>
      </c>
      <c r="T75" s="14">
        <f>'[1]资源-钻石'!L75</f>
        <v>794974.76314387983</v>
      </c>
      <c r="U75" s="14">
        <f>'[1]资源-钻石'!M75</f>
        <v>996931.87662420981</v>
      </c>
      <c r="V75" s="14">
        <f>'[1]资源-钻石'!N75</f>
        <v>1398313.4510641582</v>
      </c>
      <c r="W75" s="14">
        <f>'[1]资源-钻石'!O75</f>
        <v>2698719.929154498</v>
      </c>
      <c r="X75" s="14">
        <f>'[1]资源-钻石'!P75</f>
        <v>3580665.6498166975</v>
      </c>
      <c r="Z75" s="3">
        <v>72</v>
      </c>
      <c r="AA75" s="14">
        <f>'[1]资源-钻石'!T75</f>
        <v>445477.79947996041</v>
      </c>
      <c r="AB75" s="14">
        <f>'[1]资源-钻石'!U75</f>
        <v>613505.5794279566</v>
      </c>
      <c r="AC75" s="14">
        <f>'[1]资源-钻石'!V75</f>
        <v>1002078.1373707522</v>
      </c>
      <c r="AD75" s="14">
        <f>'[1]资源-钻石'!W75</f>
        <v>2573755.9511078275</v>
      </c>
      <c r="AE75" s="14">
        <f>'[1]资源-钻石'!X75</f>
        <v>6054474.0462186094</v>
      </c>
    </row>
    <row r="76" spans="3:31" x14ac:dyDescent="0.15">
      <c r="C76" s="4">
        <v>73</v>
      </c>
      <c r="D76" s="4">
        <f>'[1]功能-实力'!BF77</f>
        <v>5755602</v>
      </c>
      <c r="E76" s="4">
        <f>'[1]功能-实力'!BG77</f>
        <v>6650886</v>
      </c>
      <c r="F76" s="4">
        <f>'[1]功能-实力'!BH77</f>
        <v>7457790</v>
      </c>
      <c r="G76" s="4">
        <f>'[1]功能-实力'!BI77</f>
        <v>9063222</v>
      </c>
      <c r="H76" s="4">
        <f>'[1]功能-实力'!BJ77</f>
        <v>9748110</v>
      </c>
      <c r="S76" s="3">
        <v>73</v>
      </c>
      <c r="T76" s="14">
        <f>'[1]资源-钻石'!L76</f>
        <v>840703.94079458085</v>
      </c>
      <c r="U76" s="14">
        <f>'[1]资源-钻石'!M76</f>
        <v>1053882.5115484819</v>
      </c>
      <c r="V76" s="14">
        <f>'[1]资源-钻石'!N76</f>
        <v>1482149.0736799857</v>
      </c>
      <c r="W76" s="14">
        <f>'[1]资源-钻石'!O76</f>
        <v>2885748.0618788595</v>
      </c>
      <c r="X76" s="14">
        <f>'[1]资源-钻石'!P76</f>
        <v>3825614.4364031143</v>
      </c>
      <c r="Z76" s="3">
        <v>73</v>
      </c>
      <c r="AA76" s="14">
        <f>'[1]资源-钻石'!T76</f>
        <v>451405.04406483471</v>
      </c>
      <c r="AB76" s="14">
        <f>'[1]资源-钻石'!U76</f>
        <v>621705.54847131821</v>
      </c>
      <c r="AC76" s="14">
        <f>'[1]资源-钻石'!V76</f>
        <v>1015550.10331845</v>
      </c>
      <c r="AD76" s="14">
        <f>'[1]资源-钻石'!W76</f>
        <v>2608595.1136502954</v>
      </c>
      <c r="AE76" s="14">
        <f>'[1]资源-钻石'!X76</f>
        <v>6136652.125015324</v>
      </c>
    </row>
    <row r="77" spans="3:31" x14ac:dyDescent="0.15">
      <c r="C77" s="4">
        <v>74</v>
      </c>
      <c r="D77" s="4">
        <f>'[1]功能-实力'!BF78</f>
        <v>6107268</v>
      </c>
      <c r="E77" s="4">
        <f>'[1]功能-实力'!BG78</f>
        <v>7029636</v>
      </c>
      <c r="F77" s="4">
        <f>'[1]功能-实力'!BH78</f>
        <v>7881696</v>
      </c>
      <c r="G77" s="4">
        <f>'[1]功能-实力'!BI78</f>
        <v>9669342</v>
      </c>
      <c r="H77" s="4">
        <f>'[1]功能-实力'!BJ78</f>
        <v>10430796</v>
      </c>
      <c r="S77" s="3">
        <v>74</v>
      </c>
      <c r="T77" s="14">
        <f>'[1]资源-钻石'!L77</f>
        <v>889715.25986420969</v>
      </c>
      <c r="U77" s="14">
        <f>'[1]资源-钻石'!M77</f>
        <v>1116722.1855716594</v>
      </c>
      <c r="V77" s="14">
        <f>'[1]资源-钻石'!N77</f>
        <v>1575901.0191297359</v>
      </c>
      <c r="W77" s="14">
        <f>'[1]资源-钻石'!O77</f>
        <v>3091811.3126886017</v>
      </c>
      <c r="X77" s="14">
        <f>'[1]资源-钻石'!P77</f>
        <v>4096141.9052127399</v>
      </c>
      <c r="Z77" s="3">
        <v>74</v>
      </c>
      <c r="AA77" s="14">
        <f>'[1]资源-钻石'!T77</f>
        <v>457332.28864970896</v>
      </c>
      <c r="AB77" s="14">
        <f>'[1]资源-钻石'!U77</f>
        <v>629905.51751467993</v>
      </c>
      <c r="AC77" s="14">
        <f>'[1]资源-钻石'!V77</f>
        <v>1029022.0692661479</v>
      </c>
      <c r="AD77" s="14">
        <f>'[1]资源-钻石'!W77</f>
        <v>2643434.2761927629</v>
      </c>
      <c r="AE77" s="14">
        <f>'[1]资源-钻石'!X77</f>
        <v>6218830.2038120385</v>
      </c>
    </row>
    <row r="78" spans="3:31" x14ac:dyDescent="0.15">
      <c r="C78" s="4">
        <v>75</v>
      </c>
      <c r="D78" s="4">
        <f>'[1]功能-实力'!BF79</f>
        <v>6479832</v>
      </c>
      <c r="E78" s="4">
        <f>'[1]功能-实力'!BG79</f>
        <v>7450092</v>
      </c>
      <c r="F78" s="4">
        <f>'[1]功能-实力'!BH79</f>
        <v>8333538</v>
      </c>
      <c r="G78" s="4">
        <f>'[1]功能-实力'!BI79</f>
        <v>10304964</v>
      </c>
      <c r="H78" s="4">
        <f>'[1]功能-实力'!BJ79</f>
        <v>11149914</v>
      </c>
      <c r="S78" s="3">
        <v>75</v>
      </c>
      <c r="T78" s="14">
        <f>'[1]资源-钻石'!L78</f>
        <v>942235.66947868746</v>
      </c>
      <c r="U78" s="14">
        <f>'[1]资源-钻石'!M78</f>
        <v>1184984.7647291548</v>
      </c>
      <c r="V78" s="14">
        <f>'[1]资源-钻石'!N78</f>
        <v>1676078.8728202805</v>
      </c>
      <c r="W78" s="14">
        <f>'[1]资源-钻石'!O78</f>
        <v>3306015.4898633086</v>
      </c>
      <c r="X78" s="14">
        <f>'[1]资源-钻石'!P78</f>
        <v>4390824.7863592003</v>
      </c>
      <c r="Z78" s="3">
        <v>75</v>
      </c>
      <c r="AA78" s="14">
        <f>'[1]资源-钻石'!T78</f>
        <v>463259.53323458321</v>
      </c>
      <c r="AB78" s="14">
        <f>'[1]资源-钻石'!U78</f>
        <v>638105.48655804165</v>
      </c>
      <c r="AC78" s="14">
        <f>'[1]资源-钻石'!V78</f>
        <v>1042494.0352138458</v>
      </c>
      <c r="AD78" s="14">
        <f>'[1]资源-钻石'!W78</f>
        <v>2678273.4387352308</v>
      </c>
      <c r="AE78" s="14">
        <f>'[1]资源-钻石'!X78</f>
        <v>6301008.2826087531</v>
      </c>
    </row>
    <row r="79" spans="3:31" x14ac:dyDescent="0.15">
      <c r="C79" s="4">
        <v>76</v>
      </c>
      <c r="D79" s="4">
        <f>'[1]功能-实力'!BF80</f>
        <v>6900798</v>
      </c>
      <c r="E79" s="4">
        <f>'[1]功能-实力'!BG80</f>
        <v>7898868</v>
      </c>
      <c r="F79" s="4">
        <f>'[1]功能-实力'!BH80</f>
        <v>8832876</v>
      </c>
      <c r="G79" s="4">
        <f>'[1]功能-实力'!BI80</f>
        <v>10967694</v>
      </c>
      <c r="H79" s="4">
        <f>'[1]功能-实力'!BJ80</f>
        <v>11943750</v>
      </c>
      <c r="S79" s="3">
        <v>76</v>
      </c>
      <c r="T79" s="14">
        <f>'[1]资源-钻石'!L79</f>
        <v>992741.84678232833</v>
      </c>
      <c r="U79" s="14">
        <f>'[1]资源-钻石'!M79</f>
        <v>1257326.3321354499</v>
      </c>
      <c r="V79" s="14">
        <f>'[1]资源-钻石'!N79</f>
        <v>1781532.1387018331</v>
      </c>
      <c r="W79" s="14">
        <f>'[1]资源-钻石'!O79</f>
        <v>3529278.8456289577</v>
      </c>
      <c r="X79" s="14">
        <f>'[1]资源-钻石'!P79</f>
        <v>4712060.6303917561</v>
      </c>
      <c r="Z79" s="3">
        <v>76</v>
      </c>
      <c r="AA79" s="14">
        <f>'[1]资源-钻石'!T79</f>
        <v>469186.77781945752</v>
      </c>
      <c r="AB79" s="14">
        <f>'[1]资源-钻石'!U79</f>
        <v>646305.45560140337</v>
      </c>
      <c r="AC79" s="14">
        <f>'[1]资源-钻石'!V79</f>
        <v>1055966.0011615437</v>
      </c>
      <c r="AD79" s="14">
        <f>'[1]资源-钻石'!W79</f>
        <v>2713112.6012776983</v>
      </c>
      <c r="AE79" s="14">
        <f>'[1]资源-钻石'!X79</f>
        <v>6383186.3614054676</v>
      </c>
    </row>
    <row r="80" spans="3:31" x14ac:dyDescent="0.15">
      <c r="C80" s="4">
        <v>77</v>
      </c>
      <c r="D80" s="4">
        <f>'[1]功能-实力'!BF81</f>
        <v>7346616</v>
      </c>
      <c r="E80" s="4">
        <f>'[1]功能-实力'!BG81</f>
        <v>8370102</v>
      </c>
      <c r="F80" s="4">
        <f>'[1]功能-实力'!BH81</f>
        <v>9366564</v>
      </c>
      <c r="G80" s="4">
        <f>'[1]功能-实力'!BI81</f>
        <v>11651286</v>
      </c>
      <c r="H80" s="4">
        <f>'[1]功能-实力'!BJ81</f>
        <v>12767796</v>
      </c>
      <c r="S80" s="3">
        <v>77</v>
      </c>
      <c r="T80" s="14">
        <f>'[1]资源-钻石'!L80</f>
        <v>1046873.0273105236</v>
      </c>
      <c r="U80" s="14">
        <f>'[1]资源-钻石'!M80</f>
        <v>1335651.5004051947</v>
      </c>
      <c r="V80" s="14">
        <f>'[1]资源-钻石'!N80</f>
        <v>1897133.2691686742</v>
      </c>
      <c r="W80" s="14">
        <f>'[1]资源-钻石'!O80</f>
        <v>3770826.6917057256</v>
      </c>
      <c r="X80" s="14">
        <f>'[1]资源-钻石'!P80</f>
        <v>5030178.8351574987</v>
      </c>
      <c r="Z80" s="3">
        <v>77</v>
      </c>
      <c r="AA80" s="14">
        <f>'[1]资源-钻石'!T80</f>
        <v>475114.02240433177</v>
      </c>
      <c r="AB80" s="14">
        <f>'[1]资源-钻石'!U80</f>
        <v>654505.42464476509</v>
      </c>
      <c r="AC80" s="14">
        <f>'[1]资源-钻石'!V80</f>
        <v>1069437.9671092415</v>
      </c>
      <c r="AD80" s="14">
        <f>'[1]资源-钻石'!W80</f>
        <v>2747951.7638201662</v>
      </c>
      <c r="AE80" s="14">
        <f>'[1]资源-钻石'!X80</f>
        <v>6465364.4402021822</v>
      </c>
    </row>
    <row r="81" spans="3:31" x14ac:dyDescent="0.15">
      <c r="C81" s="4">
        <v>78</v>
      </c>
      <c r="D81" s="4">
        <f>'[1]功能-实力'!BF82</f>
        <v>7749738</v>
      </c>
      <c r="E81" s="4">
        <f>'[1]功能-实力'!BG82</f>
        <v>8820960</v>
      </c>
      <c r="F81" s="4">
        <f>'[1]功能-实力'!BH82</f>
        <v>9901866</v>
      </c>
      <c r="G81" s="4">
        <f>'[1]功能-实力'!BI82</f>
        <v>12375630</v>
      </c>
      <c r="H81" s="4">
        <f>'[1]功能-实力'!BJ82</f>
        <v>13586334</v>
      </c>
      <c r="S81" s="3">
        <v>78</v>
      </c>
      <c r="T81" s="14">
        <f>'[1]资源-钻石'!L81</f>
        <v>1104889.3900964044</v>
      </c>
      <c r="U81" s="14">
        <f>'[1]资源-钻石'!M81</f>
        <v>1413024.9283677761</v>
      </c>
      <c r="V81" s="14">
        <f>'[1]资源-钻石'!N81</f>
        <v>2020657.7774502486</v>
      </c>
      <c r="W81" s="14">
        <f>'[1]资源-钻石'!O81</f>
        <v>4024296.7740012375</v>
      </c>
      <c r="X81" s="14">
        <f>'[1]资源-钻石'!P81</f>
        <v>5368443.6286368724</v>
      </c>
      <c r="Z81" s="3">
        <v>78</v>
      </c>
      <c r="AA81" s="14">
        <f>'[1]资源-钻石'!T81</f>
        <v>481041.26698920608</v>
      </c>
      <c r="AB81" s="14">
        <f>'[1]资源-钻石'!U81</f>
        <v>662705.39368812682</v>
      </c>
      <c r="AC81" s="14">
        <f>'[1]资源-钻石'!V81</f>
        <v>1082909.9330569394</v>
      </c>
      <c r="AD81" s="14">
        <f>'[1]资源-钻石'!W81</f>
        <v>2782790.9263626337</v>
      </c>
      <c r="AE81" s="14">
        <f>'[1]资源-钻石'!X81</f>
        <v>6547542.5189988967</v>
      </c>
    </row>
    <row r="82" spans="3:31" x14ac:dyDescent="0.15">
      <c r="C82" s="4">
        <v>79</v>
      </c>
      <c r="D82" s="4">
        <f>'[1]功能-实力'!BF83</f>
        <v>8159304</v>
      </c>
      <c r="E82" s="4">
        <f>'[1]功能-实力'!BG83</f>
        <v>9333510</v>
      </c>
      <c r="F82" s="4">
        <f>'[1]功能-实力'!BH83</f>
        <v>10451232</v>
      </c>
      <c r="G82" s="4">
        <f>'[1]功能-实力'!BI83</f>
        <v>13115316</v>
      </c>
      <c r="H82" s="4">
        <f>'[1]功能-实力'!BJ83</f>
        <v>14448732</v>
      </c>
      <c r="S82" s="3">
        <v>79</v>
      </c>
      <c r="T82" s="14">
        <f>'[1]资源-钻石'!L82</f>
        <v>1167069.7881231895</v>
      </c>
      <c r="U82" s="14">
        <f>'[1]资源-钻石'!M82</f>
        <v>1496624.7608805022</v>
      </c>
      <c r="V82" s="14">
        <f>'[1]资源-钻石'!N82</f>
        <v>2153433.9115108359</v>
      </c>
      <c r="W82" s="14">
        <f>'[1]资源-钻石'!O82</f>
        <v>4284286.1605098322</v>
      </c>
      <c r="X82" s="14">
        <f>'[1]资源-钻石'!P82</f>
        <v>5735794.5310839284</v>
      </c>
      <c r="Z82" s="3">
        <v>79</v>
      </c>
      <c r="AA82" s="14">
        <f>'[1]资源-钻石'!T82</f>
        <v>486968.51157408033</v>
      </c>
      <c r="AB82" s="14">
        <f>'[1]资源-钻石'!U82</f>
        <v>670905.36273148854</v>
      </c>
      <c r="AC82" s="14">
        <f>'[1]资源-钻石'!V82</f>
        <v>1096381.8990046373</v>
      </c>
      <c r="AD82" s="14">
        <f>'[1]资源-钻石'!W82</f>
        <v>2817630.0889051012</v>
      </c>
      <c r="AE82" s="14">
        <f>'[1]资源-钻石'!X82</f>
        <v>6629720.5977956103</v>
      </c>
    </row>
    <row r="83" spans="3:31" x14ac:dyDescent="0.15">
      <c r="C83" s="4">
        <v>80</v>
      </c>
      <c r="D83" s="4">
        <f>'[1]功能-实力'!BF84</f>
        <v>8585118</v>
      </c>
      <c r="E83" s="4">
        <f>'[1]功能-实力'!BG84</f>
        <v>9889398</v>
      </c>
      <c r="F83" s="4">
        <f>'[1]功能-实力'!BH84</f>
        <v>11015052</v>
      </c>
      <c r="G83" s="4">
        <f>'[1]功能-实力'!BI84</f>
        <v>13866504</v>
      </c>
      <c r="H83" s="4">
        <f>'[1]功能-实力'!BJ84</f>
        <v>15373530</v>
      </c>
      <c r="S83" s="3">
        <v>80</v>
      </c>
      <c r="T83" s="14">
        <f>'[1]资源-钻石'!L83</f>
        <v>1233713.0886182424</v>
      </c>
      <c r="U83" s="14">
        <f>'[1]资源-钻石'!M83</f>
        <v>1586003.1105398117</v>
      </c>
      <c r="V83" s="14">
        <f>'[1]资源-钻石'!N83</f>
        <v>2287161.4573655371</v>
      </c>
      <c r="W83" s="14">
        <f>'[1]资源-钻石'!O83</f>
        <v>4561256.7228277707</v>
      </c>
      <c r="X83" s="14">
        <f>'[1]资源-钻石'!P83</f>
        <v>6118326.4134436566</v>
      </c>
      <c r="Z83" s="3">
        <v>80</v>
      </c>
      <c r="AA83" s="14">
        <f>'[1]资源-钻石'!T83</f>
        <v>492895.75615895464</v>
      </c>
      <c r="AB83" s="14">
        <f>'[1]资源-钻石'!U83</f>
        <v>679105.33177485014</v>
      </c>
      <c r="AC83" s="14">
        <f>'[1]资源-钻石'!V83</f>
        <v>1109853.8649523351</v>
      </c>
      <c r="AD83" s="14">
        <f>'[1]资源-钻石'!W83</f>
        <v>2852469.2514475691</v>
      </c>
      <c r="AE83" s="14">
        <f>'[1]资源-钻石'!X83</f>
        <v>6711898.6765923249</v>
      </c>
    </row>
    <row r="84" spans="3:31" x14ac:dyDescent="0.15">
      <c r="C84" s="4">
        <v>81</v>
      </c>
      <c r="D84" s="4">
        <f>'[1]功能-实力'!BF85</f>
        <v>9032556</v>
      </c>
      <c r="E84" s="4">
        <f>'[1]功能-实力'!BG85</f>
        <v>10518918</v>
      </c>
      <c r="F84" s="4">
        <f>'[1]功能-实力'!BH85</f>
        <v>11618916</v>
      </c>
      <c r="G84" s="4">
        <f>'[1]功能-实力'!BI85</f>
        <v>14841774</v>
      </c>
      <c r="H84" s="4">
        <f>'[1]功能-实力'!BJ85</f>
        <v>16557330</v>
      </c>
      <c r="S84" s="3">
        <v>81</v>
      </c>
      <c r="T84" s="14">
        <f>'[1]资源-钻石'!L84</f>
        <v>1305139.6095446711</v>
      </c>
      <c r="U84" s="14">
        <f>'[1]资源-钻石'!M84</f>
        <v>1676977.6403088388</v>
      </c>
      <c r="V84" s="14">
        <f>'[1]资源-钻石'!N84</f>
        <v>2422925.2904371223</v>
      </c>
      <c r="W84" s="14">
        <f>'[1]资源-钻石'!O84</f>
        <v>4861612.8844266506</v>
      </c>
      <c r="X84" s="14">
        <f>'[1]资源-钻石'!P84</f>
        <v>6535784.2350349613</v>
      </c>
      <c r="Z84" s="3">
        <v>81</v>
      </c>
      <c r="AA84" s="14">
        <f>'[1]资源-钻石'!T84</f>
        <v>498823.00074382889</v>
      </c>
      <c r="AB84" s="14">
        <f>'[1]资源-钻石'!U84</f>
        <v>687305.30081821186</v>
      </c>
      <c r="AC84" s="14">
        <f>'[1]资源-钻石'!V84</f>
        <v>1123325.830900033</v>
      </c>
      <c r="AD84" s="14">
        <f>'[1]资源-钻石'!W84</f>
        <v>2887308.4139900366</v>
      </c>
      <c r="AE84" s="14">
        <f>'[1]资源-钻石'!X84</f>
        <v>6794076.7553890394</v>
      </c>
    </row>
    <row r="85" spans="3:31" x14ac:dyDescent="0.15">
      <c r="C85" s="4">
        <v>82</v>
      </c>
      <c r="D85" s="4">
        <f>'[1]功能-实力'!BF86</f>
        <v>9551280</v>
      </c>
      <c r="E85" s="4">
        <f>'[1]功能-实力'!BG86</f>
        <v>11130006</v>
      </c>
      <c r="F85" s="4">
        <f>'[1]功能-实力'!BH86</f>
        <v>12251100</v>
      </c>
      <c r="G85" s="4">
        <f>'[1]功能-实力'!BI86</f>
        <v>15866520</v>
      </c>
      <c r="H85" s="4">
        <f>'[1]功能-实力'!BJ86</f>
        <v>17776638</v>
      </c>
      <c r="S85" s="3">
        <v>82</v>
      </c>
      <c r="T85" s="14">
        <f>'[1]资源-钻石'!L85</f>
        <v>1381692.6591949102</v>
      </c>
      <c r="U85" s="14">
        <f>'[1]资源-钻石'!M85</f>
        <v>1776992.0580115258</v>
      </c>
      <c r="V85" s="14">
        <f>'[1]资源-钻石'!N85</f>
        <v>2573716.085641453</v>
      </c>
      <c r="W85" s="14">
        <f>'[1]资源-钻石'!O85</f>
        <v>5190486.0776572078</v>
      </c>
      <c r="X85" s="14">
        <f>'[1]资源-钻石'!P85</f>
        <v>6977413.1895274259</v>
      </c>
      <c r="Z85" s="3">
        <v>82</v>
      </c>
      <c r="AA85" s="14">
        <f>'[1]资源-钻石'!T85</f>
        <v>504750.2453287032</v>
      </c>
      <c r="AB85" s="14">
        <f>'[1]资源-钻石'!U85</f>
        <v>695505.26986157359</v>
      </c>
      <c r="AC85" s="14">
        <f>'[1]资源-钻石'!V85</f>
        <v>1136797.7968477311</v>
      </c>
      <c r="AD85" s="14">
        <f>'[1]资源-钻石'!W85</f>
        <v>2922147.5765325045</v>
      </c>
      <c r="AE85" s="14">
        <f>'[1]资源-钻石'!X85</f>
        <v>6876254.8341857539</v>
      </c>
    </row>
    <row r="86" spans="3:31" x14ac:dyDescent="0.15">
      <c r="C86" s="4">
        <v>83</v>
      </c>
      <c r="D86" s="4">
        <f>'[1]功能-实力'!BF87</f>
        <v>10067082</v>
      </c>
      <c r="E86" s="4">
        <f>'[1]功能-实力'!BG87</f>
        <v>11705016</v>
      </c>
      <c r="F86" s="4">
        <f>'[1]功能-实力'!BH87</f>
        <v>12941712</v>
      </c>
      <c r="G86" s="4">
        <f>'[1]功能-实力'!BI87</f>
        <v>16870758</v>
      </c>
      <c r="H86" s="4">
        <f>'[1]功能-实力'!BJ87</f>
        <v>18872622</v>
      </c>
      <c r="S86" s="3">
        <v>83</v>
      </c>
      <c r="T86" s="14">
        <f>'[1]资源-钻石'!L86</f>
        <v>1463740.1862862627</v>
      </c>
      <c r="U86" s="14">
        <f>'[1]资源-钻石'!M86</f>
        <v>1886516.5674247157</v>
      </c>
      <c r="V86" s="14">
        <f>'[1]资源-钻石'!N86</f>
        <v>2740721.148298745</v>
      </c>
      <c r="W86" s="14">
        <f>'[1]资源-钻石'!O86</f>
        <v>5542755.7713506911</v>
      </c>
      <c r="X86" s="14">
        <f>'[1]资源-钻石'!P86</f>
        <v>7467419.7834469248</v>
      </c>
      <c r="Z86" s="3">
        <v>83</v>
      </c>
      <c r="AA86" s="14">
        <f>'[1]资源-钻石'!T86</f>
        <v>510677.4899135775</v>
      </c>
      <c r="AB86" s="14">
        <f>'[1]资源-钻石'!U86</f>
        <v>703705.23890493531</v>
      </c>
      <c r="AC86" s="14">
        <f>'[1]资源-钻石'!V86</f>
        <v>1150269.762795429</v>
      </c>
      <c r="AD86" s="14">
        <f>'[1]资源-钻石'!W86</f>
        <v>2956986.739074972</v>
      </c>
      <c r="AE86" s="14">
        <f>'[1]资源-钻石'!X86</f>
        <v>6958432.9129824676</v>
      </c>
    </row>
    <row r="87" spans="3:31" x14ac:dyDescent="0.15">
      <c r="C87" s="4">
        <v>84</v>
      </c>
      <c r="D87" s="4">
        <f>'[1]功能-实力'!BF88</f>
        <v>10589772</v>
      </c>
      <c r="E87" s="4">
        <f>'[1]功能-实力'!BG88</f>
        <v>12304122</v>
      </c>
      <c r="F87" s="4">
        <f>'[1]功能-实力'!BH88</f>
        <v>13668792</v>
      </c>
      <c r="G87" s="4">
        <f>'[1]功能-实力'!BI88</f>
        <v>17894034</v>
      </c>
      <c r="H87" s="4">
        <f>'[1]功能-实力'!BJ88</f>
        <v>20018514</v>
      </c>
      <c r="S87" s="3">
        <v>84</v>
      </c>
      <c r="T87" s="14">
        <f>'[1]资源-钻石'!L87</f>
        <v>1551676.5484894984</v>
      </c>
      <c r="U87" s="14">
        <f>'[1]资源-钻石'!M87</f>
        <v>2003969.6105418983</v>
      </c>
      <c r="V87" s="14">
        <f>'[1]资源-钻石'!N87</f>
        <v>2913662.2726687724</v>
      </c>
      <c r="W87" s="14">
        <f>'[1]资源-钻石'!O87</f>
        <v>5915678.7140376261</v>
      </c>
      <c r="X87" s="14">
        <f>'[1]资源-钻石'!P87</f>
        <v>7984760.1342338435</v>
      </c>
      <c r="Z87" s="3">
        <v>84</v>
      </c>
      <c r="AA87" s="14">
        <f>'[1]资源-钻石'!T87</f>
        <v>516604.73449845175</v>
      </c>
      <c r="AB87" s="14">
        <f>'[1]资源-钻石'!U87</f>
        <v>711905.20794829691</v>
      </c>
      <c r="AC87" s="14">
        <f>'[1]资源-钻石'!V87</f>
        <v>1163738.2419318217</v>
      </c>
      <c r="AD87" s="14">
        <f>'[1]资源-钻石'!W87</f>
        <v>2991825.9016174399</v>
      </c>
      <c r="AE87" s="14">
        <f>'[1]资源-钻石'!X87</f>
        <v>7040610.9917791821</v>
      </c>
    </row>
    <row r="88" spans="3:31" x14ac:dyDescent="0.15">
      <c r="C88" s="4">
        <v>85</v>
      </c>
      <c r="D88" s="4">
        <f>'[1]功能-实力'!BF89</f>
        <v>11070060</v>
      </c>
      <c r="E88" s="4">
        <f>'[1]功能-实力'!BG89</f>
        <v>12962562</v>
      </c>
      <c r="F88" s="4">
        <f>'[1]功能-实力'!BH89</f>
        <v>14440398</v>
      </c>
      <c r="G88" s="4">
        <f>'[1]功能-实力'!BI89</f>
        <v>18858894</v>
      </c>
      <c r="H88" s="4">
        <f>'[1]功能-实力'!BJ89</f>
        <v>21184506</v>
      </c>
      <c r="S88" s="3">
        <v>85</v>
      </c>
      <c r="T88" s="14">
        <f>'[1]资源-钻石'!L88</f>
        <v>1645558.0719424491</v>
      </c>
      <c r="U88" s="14">
        <f>'[1]资源-钻石'!M88</f>
        <v>2125839.3510513669</v>
      </c>
      <c r="V88" s="14">
        <f>'[1]资源-钻石'!N88</f>
        <v>3096842.2973454497</v>
      </c>
      <c r="W88" s="14">
        <f>'[1]资源-钻石'!O88</f>
        <v>6324496.3497360647</v>
      </c>
      <c r="X88" s="14">
        <f>'[1]资源-钻石'!P88</f>
        <v>8534526.4962922726</v>
      </c>
      <c r="Z88" s="3">
        <v>85</v>
      </c>
      <c r="AA88" s="14">
        <f>'[1]资源-钻石'!T88</f>
        <v>522531.97908332606</v>
      </c>
      <c r="AB88" s="14">
        <f>'[1]资源-钻石'!U88</f>
        <v>720105.17699165863</v>
      </c>
      <c r="AC88" s="14">
        <f>'[1]资源-钻石'!V88</f>
        <v>1177177.1408877485</v>
      </c>
      <c r="AD88" s="14">
        <f>'[1]资源-钻石'!W88</f>
        <v>3026665.0641599074</v>
      </c>
      <c r="AE88" s="14">
        <f>'[1]资源-钻石'!X88</f>
        <v>7122789.0705758967</v>
      </c>
    </row>
    <row r="89" spans="3:31" x14ac:dyDescent="0.15">
      <c r="C89" s="4">
        <v>86</v>
      </c>
      <c r="D89" s="4">
        <f>'[1]功能-实力'!BF90</f>
        <v>11620392</v>
      </c>
      <c r="E89" s="4">
        <f>'[1]功能-实力'!BG90</f>
        <v>13692966</v>
      </c>
      <c r="F89" s="4">
        <f>'[1]功能-实力'!BH90</f>
        <v>15263070</v>
      </c>
      <c r="G89" s="4">
        <f>'[1]功能-实力'!BI90</f>
        <v>19946130</v>
      </c>
      <c r="H89" s="4">
        <f>'[1]功能-实力'!BJ90</f>
        <v>22195416</v>
      </c>
      <c r="S89" s="3">
        <v>86</v>
      </c>
      <c r="T89" s="14">
        <f>'[1]资源-钻石'!L89</f>
        <v>1737405.689927869</v>
      </c>
      <c r="U89" s="14">
        <f>'[1]资源-钻石'!M89</f>
        <v>2258543.9832172454</v>
      </c>
      <c r="V89" s="14">
        <f>'[1]资源-钻石'!N89</f>
        <v>3298362.0284952996</v>
      </c>
      <c r="W89" s="14">
        <f>'[1]资源-钻石'!O89</f>
        <v>6768470.4817987308</v>
      </c>
      <c r="X89" s="14">
        <f>'[1]资源-钻石'!P89</f>
        <v>9046497.4465792254</v>
      </c>
      <c r="Z89" s="3">
        <v>86</v>
      </c>
      <c r="AA89" s="14">
        <f>'[1]资源-钻石'!T89</f>
        <v>528459.22366820031</v>
      </c>
      <c r="AB89" s="14">
        <f>'[1]资源-钻石'!U89</f>
        <v>728305.14603502036</v>
      </c>
      <c r="AC89" s="14">
        <f>'[1]资源-钻石'!V89</f>
        <v>1190616.039843675</v>
      </c>
      <c r="AD89" s="14">
        <f>'[1]资源-钻石'!W89</f>
        <v>3061504.2267023749</v>
      </c>
      <c r="AE89" s="14">
        <f>'[1]资源-钻石'!X89</f>
        <v>7204967.1493726112</v>
      </c>
    </row>
    <row r="90" spans="3:31" x14ac:dyDescent="0.15">
      <c r="C90" s="4">
        <v>87</v>
      </c>
      <c r="D90" s="4">
        <f>'[1]功能-实力'!BF91</f>
        <v>12210270</v>
      </c>
      <c r="E90" s="4">
        <f>'[1]功能-实力'!BG91</f>
        <v>14431140</v>
      </c>
      <c r="F90" s="4">
        <f>'[1]功能-实力'!BH91</f>
        <v>16199406</v>
      </c>
      <c r="G90" s="4">
        <f>'[1]功能-实力'!BI91</f>
        <v>21050274</v>
      </c>
      <c r="H90" s="4">
        <f>'[1]功能-实力'!BJ91</f>
        <v>23265480</v>
      </c>
      <c r="S90" s="3">
        <v>87</v>
      </c>
      <c r="T90" s="14">
        <f>'[1]资源-钻石'!L90</f>
        <v>1835845.5294818119</v>
      </c>
      <c r="U90" s="14">
        <f>'[1]资源-钻石'!M90</f>
        <v>2403177.7931655813</v>
      </c>
      <c r="V90" s="14">
        <f>'[1]资源-钻石'!N90</f>
        <v>3520310.9434052585</v>
      </c>
      <c r="W90" s="14">
        <f>'[1]资源-钻石'!O90</f>
        <v>7192076.8263135627</v>
      </c>
      <c r="X90" s="14">
        <f>'[1]资源-钻石'!P90</f>
        <v>9589640.8807141967</v>
      </c>
      <c r="Z90" s="3">
        <v>87</v>
      </c>
      <c r="AA90" s="14">
        <f>'[1]资源-钻石'!T90</f>
        <v>534386.46825307456</v>
      </c>
      <c r="AB90" s="14">
        <f>'[1]资源-钻石'!U90</f>
        <v>736505.11507838208</v>
      </c>
      <c r="AC90" s="14">
        <f>'[1]资源-钻石'!V90</f>
        <v>1204054.9387996017</v>
      </c>
      <c r="AD90" s="14">
        <f>'[1]资源-钻石'!W90</f>
        <v>3096203.5681584352</v>
      </c>
      <c r="AE90" s="14">
        <f>'[1]资源-钻石'!X90</f>
        <v>7287145.2281693257</v>
      </c>
    </row>
    <row r="91" spans="3:31" x14ac:dyDescent="0.15">
      <c r="C91" s="4">
        <v>88</v>
      </c>
      <c r="D91" s="4">
        <f>'[1]功能-实力'!BF92</f>
        <v>12711492</v>
      </c>
      <c r="E91" s="4">
        <f>'[1]功能-实力'!BG92</f>
        <v>15162282</v>
      </c>
      <c r="F91" s="4">
        <f>'[1]功能-实力'!BH92</f>
        <v>17213202</v>
      </c>
      <c r="G91" s="4">
        <f>'[1]功能-实力'!BI92</f>
        <v>22183902</v>
      </c>
      <c r="H91" s="4">
        <f>'[1]功能-实力'!BJ92</f>
        <v>24325464</v>
      </c>
      <c r="S91" s="3">
        <v>88</v>
      </c>
      <c r="T91" s="14">
        <f>'[1]资源-钻石'!L91</f>
        <v>1941350.7371720613</v>
      </c>
      <c r="U91" s="14">
        <f>'[1]资源-钻石'!M91</f>
        <v>2551336.9765501898</v>
      </c>
      <c r="V91" s="14">
        <f>'[1]资源-钻石'!N91</f>
        <v>3745927.4891351936</v>
      </c>
      <c r="W91" s="14">
        <f>'[1]资源-钻石'!O91</f>
        <v>7623394.8001260012</v>
      </c>
      <c r="X91" s="14">
        <f>'[1]资源-钻石'!P91</f>
        <v>10183549.4144447</v>
      </c>
      <c r="Z91" s="3">
        <v>88</v>
      </c>
      <c r="AA91" s="14">
        <f>'[1]资源-钻石'!T91</f>
        <v>540313.71283794893</v>
      </c>
      <c r="AB91" s="14">
        <f>'[1]资源-钻石'!U91</f>
        <v>744705.0841217438</v>
      </c>
      <c r="AC91" s="14">
        <f>'[1]资源-钻石'!V91</f>
        <v>1217493.8377555285</v>
      </c>
      <c r="AD91" s="14">
        <f>'[1]资源-钻石'!W91</f>
        <v>3129967.892379933</v>
      </c>
      <c r="AE91" s="14">
        <f>'[1]资源-钻石'!X91</f>
        <v>7369323.3069660403</v>
      </c>
    </row>
    <row r="92" spans="3:31" x14ac:dyDescent="0.15">
      <c r="C92" s="4">
        <v>89</v>
      </c>
      <c r="D92" s="4">
        <f>'[1]功能-实力'!BF93</f>
        <v>13209786</v>
      </c>
      <c r="E92" s="4">
        <f>'[1]功能-实力'!BG93</f>
        <v>15922956</v>
      </c>
      <c r="F92" s="4">
        <f>'[1]功能-实力'!BH93</f>
        <v>18263388</v>
      </c>
      <c r="G92" s="4">
        <f>'[1]功能-实力'!BI93</f>
        <v>23358312</v>
      </c>
      <c r="H92" s="4">
        <f>'[1]功能-实力'!BJ93</f>
        <v>25383312</v>
      </c>
      <c r="S92" s="3">
        <v>89</v>
      </c>
      <c r="T92" s="14">
        <f>'[1]资源-钻石'!L92</f>
        <v>2054428.4189338493</v>
      </c>
      <c r="U92" s="14">
        <f>'[1]资源-钻石'!M92</f>
        <v>2701739.1780132162</v>
      </c>
      <c r="V92" s="14">
        <f>'[1]资源-钻石'!N92</f>
        <v>3962659.5637297323</v>
      </c>
      <c r="W92" s="14">
        <f>'[1]资源-钻石'!O92</f>
        <v>8082875.40785194</v>
      </c>
      <c r="X92" s="14">
        <f>'[1]资源-钻石'!P92</f>
        <v>10776901.948630381</v>
      </c>
      <c r="Z92" s="3">
        <v>89</v>
      </c>
      <c r="AA92" s="14">
        <f>'[1]资源-钻石'!T92</f>
        <v>546240.95742282318</v>
      </c>
      <c r="AB92" s="14">
        <f>'[1]资源-钻石'!U92</f>
        <v>752905.05316510552</v>
      </c>
      <c r="AC92" s="14">
        <f>'[1]资源-钻石'!V92</f>
        <v>1230932.736711455</v>
      </c>
      <c r="AD92" s="14">
        <f>'[1]资源-钻石'!W92</f>
        <v>3163732.2166014304</v>
      </c>
      <c r="AE92" s="14">
        <f>'[1]资源-钻石'!X92</f>
        <v>7451501.3857627539</v>
      </c>
    </row>
    <row r="93" spans="3:31" x14ac:dyDescent="0.15">
      <c r="C93" s="4">
        <v>90</v>
      </c>
      <c r="D93" s="4">
        <f>'[1]功能-实力'!BF94</f>
        <v>13730598</v>
      </c>
      <c r="E93" s="4">
        <f>'[1]功能-实力'!BG94</f>
        <v>16711368</v>
      </c>
      <c r="F93" s="4">
        <f>'[1]功能-实力'!BH94</f>
        <v>19435230</v>
      </c>
      <c r="G93" s="4">
        <f>'[1]功能-实力'!BI94</f>
        <v>24530754</v>
      </c>
      <c r="H93" s="4">
        <f>'[1]功能-实力'!BJ94</f>
        <v>26496420</v>
      </c>
      <c r="S93" s="3">
        <v>90</v>
      </c>
      <c r="T93" s="14">
        <f>'[1]资源-钻石'!L93</f>
        <v>2175622.077451258</v>
      </c>
      <c r="U93" s="14">
        <f>'[1]资源-钻石'!M93</f>
        <v>2848441.8314843313</v>
      </c>
      <c r="V93" s="14">
        <f>'[1]资源-钻石'!N93</f>
        <v>4199464.0832919627</v>
      </c>
      <c r="W93" s="14">
        <f>'[1]资源-钻石'!O93</f>
        <v>8551110.6743539069</v>
      </c>
      <c r="X93" s="14">
        <f>'[1]资源-钻石'!P93</f>
        <v>11404611.365267668</v>
      </c>
      <c r="Z93" s="3">
        <v>90</v>
      </c>
      <c r="AA93" s="14">
        <f>'[1]资源-钻石'!T93</f>
        <v>551445.60852529679</v>
      </c>
      <c r="AB93" s="14">
        <f>'[1]资源-钻石'!U93</f>
        <v>760251.90975823638</v>
      </c>
      <c r="AC93" s="14">
        <f>'[1]资源-钻石'!V93</f>
        <v>1244371.6356673818</v>
      </c>
      <c r="AD93" s="14">
        <f>'[1]资源-钻石'!W93</f>
        <v>3197496.5408229283</v>
      </c>
      <c r="AE93" s="14">
        <f>'[1]资源-钻石'!X93</f>
        <v>7532032.7742521195</v>
      </c>
    </row>
    <row r="94" spans="3:31" x14ac:dyDescent="0.15">
      <c r="C94" s="4">
        <v>91</v>
      </c>
      <c r="D94" s="4">
        <f>'[1]功能-实力'!BF95</f>
        <v>14279574</v>
      </c>
      <c r="E94" s="4">
        <f>'[1]功能-实力'!BG95</f>
        <v>17621064</v>
      </c>
      <c r="F94" s="4">
        <f>'[1]功能-实力'!BH95</f>
        <v>20433264</v>
      </c>
      <c r="G94" s="4">
        <f>'[1]功能-实力'!BI95</f>
        <v>25646376</v>
      </c>
      <c r="H94" s="4">
        <f>'[1]功能-实力'!BJ95</f>
        <v>27645096</v>
      </c>
      <c r="S94" s="3">
        <v>91</v>
      </c>
      <c r="T94" s="14">
        <f>'[1]资源-钻石'!L94</f>
        <v>2305514.2244779021</v>
      </c>
      <c r="U94" s="14">
        <f>'[1]资源-钻石'!M94</f>
        <v>3023881.3246313361</v>
      </c>
      <c r="V94" s="14">
        <f>'[1]资源-钻石'!N94</f>
        <v>4459162.4194747172</v>
      </c>
      <c r="W94" s="14">
        <f>'[1]资源-钻石'!O94</f>
        <v>9120586.7557984497</v>
      </c>
      <c r="X94" s="14">
        <f>'[1]资源-钻石'!P94</f>
        <v>12156023.231311075</v>
      </c>
      <c r="Z94" s="3">
        <v>91</v>
      </c>
      <c r="AA94" s="14">
        <f>'[1]资源-钻石'!T94</f>
        <v>555899.1710530516</v>
      </c>
      <c r="AB94" s="14">
        <f>'[1]资源-钻石'!U94</f>
        <v>766844.77455969201</v>
      </c>
      <c r="AC94" s="14">
        <f>'[1]资源-钻石'!V94</f>
        <v>1256116.7542591169</v>
      </c>
      <c r="AD94" s="14">
        <f>'[1]资源-钻石'!W94</f>
        <v>3231260.8650444262</v>
      </c>
      <c r="AE94" s="14">
        <f>'[1]资源-钻石'!X94</f>
        <v>7612168.5575901335</v>
      </c>
    </row>
    <row r="95" spans="3:31" x14ac:dyDescent="0.15">
      <c r="C95" s="4">
        <v>92</v>
      </c>
      <c r="D95" s="4">
        <f>'[1]功能-实力'!BF96</f>
        <v>14905848</v>
      </c>
      <c r="E95" s="4">
        <f>'[1]功能-实力'!BG96</f>
        <v>18521040</v>
      </c>
      <c r="F95" s="4">
        <f>'[1]功能-实力'!BH96</f>
        <v>21376542</v>
      </c>
      <c r="G95" s="4">
        <f>'[1]功能-实力'!BI96</f>
        <v>26844876</v>
      </c>
      <c r="H95" s="4">
        <f>'[1]功能-实力'!BJ96</f>
        <v>28834728</v>
      </c>
      <c r="S95" s="3">
        <v>92</v>
      </c>
      <c r="T95" s="14">
        <f>'[1]资源-钻石'!L95</f>
        <v>2444729.1806529197</v>
      </c>
      <c r="U95" s="14">
        <f>'[1]资源-钻石'!M95</f>
        <v>3205701.1598805604</v>
      </c>
      <c r="V95" s="14">
        <f>'[1]资源-钻石'!N95</f>
        <v>4741387.7960959515</v>
      </c>
      <c r="W95" s="14">
        <f>'[1]资源-钻石'!O95</f>
        <v>9729541.8240975179</v>
      </c>
      <c r="X95" s="14">
        <f>'[1]资源-钻石'!P95</f>
        <v>12934776.450145163</v>
      </c>
      <c r="Z95" s="3">
        <v>92</v>
      </c>
      <c r="AA95" s="14">
        <f>'[1]资源-钻石'!T95</f>
        <v>560352.73358080641</v>
      </c>
      <c r="AB95" s="14">
        <f>'[1]资源-钻石'!U95</f>
        <v>773437.63936114754</v>
      </c>
      <c r="AC95" s="14">
        <f>'[1]资源-钻石'!V95</f>
        <v>1267659.9840889198</v>
      </c>
      <c r="AD95" s="14">
        <f>'[1]资源-钻石'!W95</f>
        <v>3265025.189265924</v>
      </c>
      <c r="AE95" s="14">
        <f>'[1]资源-钻石'!X95</f>
        <v>7692304.3409281475</v>
      </c>
    </row>
    <row r="96" spans="3:31" x14ac:dyDescent="0.15">
      <c r="C96" s="4">
        <v>93</v>
      </c>
      <c r="D96" s="4">
        <f>'[1]功能-实力'!BF97</f>
        <v>15521562</v>
      </c>
      <c r="E96" s="4">
        <f>'[1]功能-实力'!BG97</f>
        <v>19447848</v>
      </c>
      <c r="F96" s="4">
        <f>'[1]功能-实力'!BH97</f>
        <v>22384092</v>
      </c>
      <c r="G96" s="4">
        <f>'[1]功能-实力'!BI97</f>
        <v>28139034</v>
      </c>
      <c r="H96" s="4">
        <f>'[1]功能-实力'!BJ97</f>
        <v>30055830</v>
      </c>
      <c r="S96" s="3">
        <v>93</v>
      </c>
      <c r="T96" s="14">
        <f>'[1]资源-钻石'!L96</f>
        <v>2593936.0762694604</v>
      </c>
      <c r="U96" s="14">
        <f>'[1]资源-钻石'!M96</f>
        <v>3406431.2041925588</v>
      </c>
      <c r="V96" s="14">
        <f>'[1]资源-钻石'!N96</f>
        <v>5043466.9514683168</v>
      </c>
      <c r="W96" s="14">
        <f>'[1]资源-钻石'!O96</f>
        <v>10370600.950609375</v>
      </c>
      <c r="X96" s="14">
        <f>'[1]资源-钻石'!P96</f>
        <v>13789484.105817867</v>
      </c>
      <c r="Z96" s="3">
        <v>93</v>
      </c>
      <c r="AA96" s="14">
        <f>'[1]资源-钻石'!T96</f>
        <v>564806.29610856122</v>
      </c>
      <c r="AB96" s="14">
        <f>'[1]资源-钻石'!U96</f>
        <v>780030.50416260317</v>
      </c>
      <c r="AC96" s="14">
        <f>'[1]资源-钻石'!V96</f>
        <v>1279203.2139187227</v>
      </c>
      <c r="AD96" s="14">
        <f>'[1]资源-钻石'!W96</f>
        <v>3298789.5134874214</v>
      </c>
      <c r="AE96" s="14">
        <f>'[1]资源-钻石'!X96</f>
        <v>7772440.1242661616</v>
      </c>
    </row>
    <row r="97" spans="3:31" x14ac:dyDescent="0.15">
      <c r="C97" s="4">
        <v>94</v>
      </c>
      <c r="D97" s="4">
        <f>'[1]功能-实力'!BF98</f>
        <v>16137900</v>
      </c>
      <c r="E97" s="4">
        <f>'[1]功能-实力'!BG98</f>
        <v>20323386</v>
      </c>
      <c r="F97" s="4">
        <f>'[1]功能-实力'!BH98</f>
        <v>23501910</v>
      </c>
      <c r="G97" s="4">
        <f>'[1]功能-实力'!BI98</f>
        <v>29479620</v>
      </c>
      <c r="H97" s="4">
        <f>'[1]功能-实力'!BJ98</f>
        <v>31307322</v>
      </c>
      <c r="S97" s="3">
        <v>94</v>
      </c>
      <c r="T97" s="14">
        <f>'[1]资源-钻石'!L97</f>
        <v>2753852.0674186898</v>
      </c>
      <c r="U97" s="14">
        <f>'[1]资源-钻石'!M97</f>
        <v>3617786.9077585824</v>
      </c>
      <c r="V97" s="14">
        <f>'[1]资源-钻石'!N97</f>
        <v>5364655.4935809486</v>
      </c>
      <c r="W97" s="14">
        <f>'[1]资源-钻石'!O97</f>
        <v>11051007.937921636</v>
      </c>
      <c r="X97" s="14">
        <f>'[1]资源-钻石'!P97</f>
        <v>14691146.630442608</v>
      </c>
      <c r="Z97" s="3">
        <v>94</v>
      </c>
      <c r="AA97" s="14">
        <f>'[1]资源-钻石'!T97</f>
        <v>569259.85863631603</v>
      </c>
      <c r="AB97" s="14">
        <f>'[1]资源-钻石'!U97</f>
        <v>786623.3689640587</v>
      </c>
      <c r="AC97" s="14">
        <f>'[1]资源-钻石'!V97</f>
        <v>1290746.4437485256</v>
      </c>
      <c r="AD97" s="14">
        <f>'[1]资源-钻石'!W97</f>
        <v>3331731.0881233783</v>
      </c>
      <c r="AE97" s="14">
        <f>'[1]资源-钻石'!X97</f>
        <v>7852575.9076041756</v>
      </c>
    </row>
    <row r="98" spans="3:31" x14ac:dyDescent="0.15">
      <c r="C98" s="4">
        <v>95</v>
      </c>
      <c r="D98" s="4">
        <f>'[1]功能-实力'!BF99</f>
        <v>16790994</v>
      </c>
      <c r="E98" s="4">
        <f>'[1]功能-实力'!BG99</f>
        <v>21251886</v>
      </c>
      <c r="F98" s="4">
        <f>'[1]功能-实力'!BH99</f>
        <v>24624138</v>
      </c>
      <c r="G98" s="4">
        <f>'[1]功能-实力'!BI99</f>
        <v>30713328</v>
      </c>
      <c r="H98" s="4">
        <f>'[1]功能-实力'!BJ99</f>
        <v>32383356</v>
      </c>
      <c r="S98" s="3">
        <v>95</v>
      </c>
      <c r="T98" s="14">
        <f>'[1]资源-钻石'!L98</f>
        <v>2924415.7793038557</v>
      </c>
      <c r="U98" s="14">
        <f>'[1]资源-钻石'!M98</f>
        <v>3850859.4388750191</v>
      </c>
      <c r="V98" s="14">
        <f>'[1]资源-钻石'!N98</f>
        <v>5702162.1321197227</v>
      </c>
      <c r="W98" s="14">
        <f>'[1]资源-钻石'!O98</f>
        <v>11779764.946705725</v>
      </c>
      <c r="X98" s="14">
        <f>'[1]资源-钻石'!P98</f>
        <v>15736860.379284777</v>
      </c>
      <c r="Z98" s="3">
        <v>95</v>
      </c>
      <c r="AA98" s="14">
        <f>'[1]资源-钻石'!T98</f>
        <v>573713.42116407095</v>
      </c>
      <c r="AB98" s="14">
        <f>'[1]资源-钻石'!U98</f>
        <v>793216.23376551433</v>
      </c>
      <c r="AC98" s="14">
        <f>'[1]资源-钻石'!V98</f>
        <v>1302289.6735783287</v>
      </c>
      <c r="AD98" s="14">
        <f>'[1]资源-钻石'!W98</f>
        <v>3364448.6409361614</v>
      </c>
      <c r="AE98" s="14">
        <f>'[1]资源-钻石'!X98</f>
        <v>7932711.6909421897</v>
      </c>
    </row>
    <row r="99" spans="3:31" x14ac:dyDescent="0.15">
      <c r="C99" s="4">
        <v>96</v>
      </c>
      <c r="D99" s="4">
        <f>'[1]功能-实力'!BF100</f>
        <v>17494338</v>
      </c>
      <c r="E99" s="4">
        <f>'[1]功能-实力'!BG100</f>
        <v>22346790</v>
      </c>
      <c r="F99" s="4">
        <f>'[1]功能-实力'!BH100</f>
        <v>25704666</v>
      </c>
      <c r="G99" s="4">
        <f>'[1]功能-实力'!BI100</f>
        <v>31904172</v>
      </c>
      <c r="H99" s="4">
        <f>'[1]功能-实力'!BJ100</f>
        <v>33480654</v>
      </c>
      <c r="S99" s="3">
        <v>96</v>
      </c>
      <c r="T99" s="14">
        <f>'[1]资源-钻石'!L99</f>
        <v>3094094.087705594</v>
      </c>
      <c r="U99" s="14">
        <f>'[1]资源-钻石'!M99</f>
        <v>4089613.7788059195</v>
      </c>
      <c r="V99" s="14">
        <f>'[1]资源-钻石'!N99</f>
        <v>6061972.1504050065</v>
      </c>
      <c r="W99" s="14">
        <f>'[1]资源-钻石'!O99</f>
        <v>12583123.27707411</v>
      </c>
      <c r="X99" s="14">
        <f>'[1]资源-钻石'!P99</f>
        <v>16846751.769342024</v>
      </c>
      <c r="Z99" s="3">
        <v>96</v>
      </c>
      <c r="AA99" s="14">
        <f>'[1]资源-钻石'!T99</f>
        <v>578166.98369182576</v>
      </c>
      <c r="AB99" s="14">
        <f>'[1]资源-钻石'!U99</f>
        <v>799784.45764375571</v>
      </c>
      <c r="AC99" s="14">
        <f>'[1]资源-钻石'!V99</f>
        <v>1313832.9034081316</v>
      </c>
      <c r="AD99" s="14">
        <f>'[1]资源-钻石'!W99</f>
        <v>3397166.1937489449</v>
      </c>
      <c r="AE99" s="14">
        <f>'[1]资源-钻石'!X99</f>
        <v>8012745.313123839</v>
      </c>
    </row>
    <row r="100" spans="3:31" x14ac:dyDescent="0.15">
      <c r="C100" s="4">
        <v>97</v>
      </c>
      <c r="D100" s="4">
        <f>'[1]功能-实力'!BF101</f>
        <v>18330234</v>
      </c>
      <c r="E100" s="4">
        <f>'[1]功能-实力'!BG101</f>
        <v>23309400</v>
      </c>
      <c r="F100" s="4">
        <f>'[1]功能-实力'!BH101</f>
        <v>26768286</v>
      </c>
      <c r="G100" s="4">
        <f>'[1]功能-实力'!BI101</f>
        <v>33126024</v>
      </c>
      <c r="H100" s="4">
        <f>'[1]功能-实力'!BJ101</f>
        <v>34634418</v>
      </c>
      <c r="S100" s="3">
        <v>97</v>
      </c>
      <c r="T100" s="14">
        <f>'[1]资源-钻石'!L100</f>
        <v>3275950.7958186241</v>
      </c>
      <c r="U100" s="14">
        <f>'[1]资源-钻石'!M100</f>
        <v>4349508.970539622</v>
      </c>
      <c r="V100" s="14">
        <f>'[1]资源-钻石'!N100</f>
        <v>6478000.5649687108</v>
      </c>
      <c r="W100" s="14">
        <f>'[1]资源-钻石'!O100</f>
        <v>13504406.381960735</v>
      </c>
      <c r="X100" s="14">
        <f>'[1]资源-钻石'!P100</f>
        <v>18149026.922231399</v>
      </c>
      <c r="Z100" s="3">
        <v>97</v>
      </c>
      <c r="AA100" s="14">
        <f>'[1]资源-钻石'!T100</f>
        <v>582500.9365602762</v>
      </c>
      <c r="AB100" s="14">
        <f>'[1]资源-钻石'!U100</f>
        <v>806231.03021630389</v>
      </c>
      <c r="AC100" s="14">
        <f>'[1]资源-钻石'!V100</f>
        <v>1325376.1332379344</v>
      </c>
      <c r="AD100" s="14">
        <f>'[1]资源-钻石'!W100</f>
        <v>3429883.746561728</v>
      </c>
      <c r="AE100" s="14">
        <f>'[1]资源-钻石'!X100</f>
        <v>8092589.6212179</v>
      </c>
    </row>
    <row r="101" spans="3:31" x14ac:dyDescent="0.15">
      <c r="C101" s="4">
        <v>98</v>
      </c>
      <c r="D101" s="4">
        <f>'[1]功能-实力'!BF102</f>
        <v>19087248</v>
      </c>
      <c r="E101" s="4">
        <f>'[1]功能-实力'!BG102</f>
        <v>24215544</v>
      </c>
      <c r="F101" s="4">
        <f>'[1]功能-实力'!BH102</f>
        <v>27831810</v>
      </c>
      <c r="G101" s="4">
        <f>'[1]功能-实力'!BI102</f>
        <v>34348854</v>
      </c>
      <c r="H101" s="4">
        <f>'[1]功能-实力'!BJ102</f>
        <v>35819406</v>
      </c>
      <c r="S101" s="3">
        <v>98</v>
      </c>
      <c r="T101" s="14">
        <f>'[1]资源-钻石'!L101</f>
        <v>3470859.9895583829</v>
      </c>
      <c r="U101" s="14">
        <f>'[1]资源-钻石'!M101</f>
        <v>4630628.0284939269</v>
      </c>
      <c r="V101" s="14">
        <f>'[1]资源-钻石'!N101</f>
        <v>6939906.1318451175</v>
      </c>
      <c r="W101" s="14">
        <f>'[1]资源-钻石'!O101</f>
        <v>14521154.317098457</v>
      </c>
      <c r="X101" s="14">
        <f>'[1]资源-钻石'!P101</f>
        <v>19532609.287606977</v>
      </c>
      <c r="Z101" s="3">
        <v>98</v>
      </c>
      <c r="AA101" s="14">
        <f>'[1]资源-钻石'!T101</f>
        <v>586834.18435350177</v>
      </c>
      <c r="AB101" s="14">
        <f>'[1]资源-钻石'!U101</f>
        <v>812677.60278885195</v>
      </c>
      <c r="AC101" s="14">
        <f>'[1]资源-钻石'!V101</f>
        <v>1336919.3630677373</v>
      </c>
      <c r="AD101" s="14">
        <f>'[1]资源-钻石'!W101</f>
        <v>3462601.299374511</v>
      </c>
      <c r="AE101" s="14">
        <f>'[1]资源-钻石'!X101</f>
        <v>8172433.9293119609</v>
      </c>
    </row>
    <row r="102" spans="3:31" x14ac:dyDescent="0.15">
      <c r="C102" s="4">
        <v>99</v>
      </c>
      <c r="D102" s="4">
        <f>'[1]功能-实力'!BF103</f>
        <v>19824708</v>
      </c>
      <c r="E102" s="4">
        <f>'[1]功能-实力'!BG103</f>
        <v>25047012</v>
      </c>
      <c r="F102" s="4">
        <f>'[1]功能-实力'!BH103</f>
        <v>28925640</v>
      </c>
      <c r="G102" s="4">
        <f>'[1]功能-实力'!BI103</f>
        <v>35600952</v>
      </c>
      <c r="H102" s="4">
        <f>'[1]功能-实力'!BJ103</f>
        <v>37009260</v>
      </c>
      <c r="S102" s="3">
        <v>99</v>
      </c>
      <c r="T102" s="14">
        <f>'[1]资源-钻石'!L102</f>
        <v>3679758.4910129989</v>
      </c>
      <c r="U102" s="14">
        <f>'[1]资源-钻石'!M102</f>
        <v>4926679.7539730156</v>
      </c>
      <c r="V102" s="14">
        <f>'[1]资源-钻石'!N102</f>
        <v>7422931.6089484841</v>
      </c>
      <c r="W102" s="14">
        <f>'[1]资源-钻石'!O102</f>
        <v>15580706.157435667</v>
      </c>
      <c r="X102" s="14">
        <f>'[1]资源-钻石'!P102</f>
        <v>20864889.123261806</v>
      </c>
      <c r="Z102" s="3">
        <v>99</v>
      </c>
      <c r="AA102" s="14">
        <f>'[1]资源-钻石'!T102</f>
        <v>591167.43214672734</v>
      </c>
      <c r="AB102" s="14">
        <f>'[1]资源-钻石'!U102</f>
        <v>819124.1753614</v>
      </c>
      <c r="AC102" s="14">
        <f>'[1]资源-钻石'!V102</f>
        <v>1348462.5928975402</v>
      </c>
      <c r="AD102" s="14">
        <f>'[1]资源-钻石'!W102</f>
        <v>3495318.852187294</v>
      </c>
      <c r="AE102" s="14">
        <f>'[1]资源-钻石'!X102</f>
        <v>8252278.2374060228</v>
      </c>
    </row>
    <row r="103" spans="3:31" x14ac:dyDescent="0.15">
      <c r="C103" s="4">
        <v>100</v>
      </c>
      <c r="D103" s="4">
        <f>'[1]功能-实力'!BF104</f>
        <v>20580660</v>
      </c>
      <c r="E103" s="4">
        <f>'[1]功能-实力'!BG104</f>
        <v>25880454</v>
      </c>
      <c r="F103" s="4">
        <f>'[1]功能-实力'!BH104</f>
        <v>30048066</v>
      </c>
      <c r="G103" s="4">
        <f>'[1]功能-实力'!BI104</f>
        <v>36868446</v>
      </c>
      <c r="H103" s="4">
        <f>'[1]功能-实力'!BJ104</f>
        <v>38228802</v>
      </c>
      <c r="S103" s="3">
        <v>100</v>
      </c>
      <c r="T103" s="14">
        <f>'[1]资源-钻石'!L103</f>
        <v>3903650.3612356558</v>
      </c>
      <c r="U103" s="14">
        <f>'[1]资源-钻石'!M103</f>
        <v>5237009.3448348707</v>
      </c>
      <c r="V103" s="14">
        <f>'[1]资源-钻石'!N103</f>
        <v>7931039.5859523583</v>
      </c>
      <c r="W103" s="14">
        <f>'[1]资源-钻石'!O103</f>
        <v>16619830.654701956</v>
      </c>
      <c r="X103" s="14">
        <f>'[1]资源-钻石'!P103</f>
        <v>22225262.886818055</v>
      </c>
      <c r="Z103" s="3">
        <v>100</v>
      </c>
      <c r="AA103" s="14">
        <f>'[1]资源-钻石'!T103</f>
        <v>595500.6799399528</v>
      </c>
      <c r="AB103" s="14">
        <f>'[1]资源-钻石'!U103</f>
        <v>825570.74793394818</v>
      </c>
      <c r="AC103" s="14">
        <f>'[1]资源-钻石'!V103</f>
        <v>1360005.8227273431</v>
      </c>
      <c r="AD103" s="14">
        <f>'[1]资源-钻石'!W103</f>
        <v>3528036.4050000776</v>
      </c>
      <c r="AE103" s="14">
        <f>'[1]资源-钻石'!X103</f>
        <v>8332122.5455000838</v>
      </c>
    </row>
    <row r="104" spans="3:31" x14ac:dyDescent="0.15">
      <c r="C104" s="4">
        <v>101</v>
      </c>
      <c r="D104" s="4">
        <f>'[1]功能-实力'!BF105</f>
        <v>21402186</v>
      </c>
      <c r="E104" s="4">
        <f>'[1]功能-实力'!BG105</f>
        <v>26784036</v>
      </c>
      <c r="F104" s="4">
        <f>'[1]功能-实力'!BH105</f>
        <v>31073868</v>
      </c>
      <c r="G104" s="4">
        <f>'[1]功能-实力'!BI105</f>
        <v>37781832</v>
      </c>
      <c r="H104" s="4">
        <f>'[1]功能-实力'!BJ105</f>
        <v>39115530</v>
      </c>
      <c r="S104" s="3">
        <v>101</v>
      </c>
      <c r="T104" s="14">
        <f>'[1]资源-钻石'!L104</f>
        <v>4143611.7262179158</v>
      </c>
      <c r="U104" s="14">
        <f>'[1]资源-钻石'!M104</f>
        <v>5573158.002972086</v>
      </c>
      <c r="V104" s="14">
        <f>'[1]资源-钻石'!N104</f>
        <v>8443453.8395632785</v>
      </c>
      <c r="W104" s="14">
        <f>'[1]资源-钻石'!O104</f>
        <v>17688858.289318532</v>
      </c>
      <c r="X104" s="14">
        <f>'[1]资源-钻石'!P104</f>
        <v>23701751.606441565</v>
      </c>
      <c r="Z104" s="3">
        <v>101</v>
      </c>
      <c r="AA104" s="14">
        <f>'[1]资源-钻石'!T104</f>
        <v>599833.92773317837</v>
      </c>
      <c r="AB104" s="14">
        <f>'[1]资源-钻石'!U104</f>
        <v>832017.32050649624</v>
      </c>
      <c r="AC104" s="14">
        <f>'[1]资源-钻石'!V104</f>
        <v>1371549.0525571459</v>
      </c>
      <c r="AD104" s="14">
        <f>'[1]资源-钻石'!W104</f>
        <v>3560753.9578128606</v>
      </c>
      <c r="AE104" s="14">
        <f>'[1]资源-钻石'!X104</f>
        <v>8411966.8535941448</v>
      </c>
    </row>
    <row r="105" spans="3:31" x14ac:dyDescent="0.15">
      <c r="C105" s="4">
        <v>102</v>
      </c>
      <c r="D105" s="4">
        <f>'[1]功能-实力'!BF106</f>
        <v>22216464</v>
      </c>
      <c r="E105" s="4">
        <f>'[1]功能-实力'!BG106</f>
        <v>27711084</v>
      </c>
      <c r="F105" s="4">
        <f>'[1]功能-实力'!BH106</f>
        <v>32113032</v>
      </c>
      <c r="G105" s="4">
        <f>'[1]功能-实力'!BI106</f>
        <v>38723994</v>
      </c>
      <c r="H105" s="4">
        <f>'[1]功能-实力'!BJ106</f>
        <v>40027026</v>
      </c>
      <c r="S105" s="3">
        <v>102</v>
      </c>
      <c r="T105" s="14">
        <f>'[1]资源-钻石'!L105</f>
        <v>4400795.949239891</v>
      </c>
      <c r="U105" s="14">
        <f>'[1]资源-钻石'!M105</f>
        <v>5916418.6852669548</v>
      </c>
      <c r="V105" s="14">
        <f>'[1]资源-钻石'!N105</f>
        <v>8955778.0341024622</v>
      </c>
      <c r="W105" s="14">
        <f>'[1]资源-钻石'!O105</f>
        <v>18828374.381195396</v>
      </c>
      <c r="X105" s="14">
        <f>'[1]资源-钻石'!P105</f>
        <v>25296583.581661798</v>
      </c>
      <c r="Z105" s="3">
        <v>102</v>
      </c>
      <c r="AA105" s="14">
        <f>'[1]资源-钻石'!T105</f>
        <v>604167.17552640394</v>
      </c>
      <c r="AB105" s="14">
        <f>'[1]资源-钻石'!U105</f>
        <v>838463.8930790443</v>
      </c>
      <c r="AC105" s="14">
        <f>'[1]资源-钻石'!V105</f>
        <v>1383092.2823869488</v>
      </c>
      <c r="AD105" s="14">
        <f>'[1]资源-钻石'!W105</f>
        <v>3593471.5106256437</v>
      </c>
      <c r="AE105" s="14">
        <f>'[1]资源-钻石'!X105</f>
        <v>8491811.1616882067</v>
      </c>
    </row>
    <row r="106" spans="3:31" x14ac:dyDescent="0.15">
      <c r="C106" s="4">
        <v>103</v>
      </c>
      <c r="D106" s="4">
        <f>'[1]功能-实力'!BF107</f>
        <v>23055606</v>
      </c>
      <c r="E106" s="4">
        <f>'[1]功能-实力'!BG107</f>
        <v>28664076</v>
      </c>
      <c r="F106" s="4">
        <f>'[1]功能-实力'!BH107</f>
        <v>33197370</v>
      </c>
      <c r="G106" s="4">
        <f>'[1]功能-实力'!BI107</f>
        <v>39701532</v>
      </c>
      <c r="H106" s="4">
        <f>'[1]功能-实力'!BJ107</f>
        <v>40995714</v>
      </c>
      <c r="S106" s="3">
        <v>103</v>
      </c>
      <c r="T106" s="14">
        <f>'[1]资源-钻石'!L106</f>
        <v>4676439.174457863</v>
      </c>
      <c r="U106" s="14">
        <f>'[1]资源-钻石'!M106</f>
        <v>6280769.3738048393</v>
      </c>
      <c r="V106" s="14">
        <f>'[1]资源-钻石'!N106</f>
        <v>9522328.9439811669</v>
      </c>
      <c r="W106" s="14">
        <f>'[1]资源-钻石'!O106</f>
        <v>20126728.43345426</v>
      </c>
      <c r="X106" s="14">
        <f>'[1]资源-钻石'!P106</f>
        <v>27060383.174256839</v>
      </c>
      <c r="Z106" s="3">
        <v>103</v>
      </c>
      <c r="AA106" s="14">
        <f>'[1]资源-钻石'!T106</f>
        <v>608500.42331962939</v>
      </c>
      <c r="AB106" s="14">
        <f>'[1]资源-钻石'!U106</f>
        <v>844910.46565159247</v>
      </c>
      <c r="AC106" s="14">
        <f>'[1]资源-钻石'!V106</f>
        <v>1394635.5122167517</v>
      </c>
      <c r="AD106" s="14">
        <f>'[1]资源-钻石'!W106</f>
        <v>3626189.0634384272</v>
      </c>
      <c r="AE106" s="14">
        <f>'[1]资源-钻石'!X106</f>
        <v>8571655.4697822686</v>
      </c>
    </row>
    <row r="107" spans="3:31" x14ac:dyDescent="0.15">
      <c r="C107" s="4">
        <v>104</v>
      </c>
      <c r="D107" s="4">
        <f>'[1]功能-实力'!BF108</f>
        <v>23917386</v>
      </c>
      <c r="E107" s="4">
        <f>'[1]功能-实力'!BG108</f>
        <v>29583930</v>
      </c>
      <c r="F107" s="4">
        <f>'[1]功能-实力'!BH108</f>
        <v>34329012</v>
      </c>
      <c r="G107" s="4">
        <f>'[1]功能-实力'!BI108</f>
        <v>40732938</v>
      </c>
      <c r="H107" s="4">
        <f>'[1]功能-实力'!BJ108</f>
        <v>42040824</v>
      </c>
      <c r="S107" s="3">
        <v>104</v>
      </c>
      <c r="T107" s="14">
        <f>'[1]资源-钻石'!L107</f>
        <v>4971866.2683743965</v>
      </c>
      <c r="U107" s="14">
        <f>'[1]资源-钻石'!M107</f>
        <v>6688630.3175444501</v>
      </c>
      <c r="V107" s="14">
        <f>'[1]资源-钻石'!N107</f>
        <v>10177418.247611826</v>
      </c>
      <c r="W107" s="14">
        <f>'[1]资源-钻石'!O107</f>
        <v>21585506.202110097</v>
      </c>
      <c r="X107" s="14">
        <f>'[1]资源-钻石'!P107</f>
        <v>29013239.344368137</v>
      </c>
      <c r="Z107" s="3">
        <v>104</v>
      </c>
      <c r="AA107" s="14">
        <f>'[1]资源-钻石'!T107</f>
        <v>612833.67111285497</v>
      </c>
      <c r="AB107" s="14">
        <f>'[1]资源-钻石'!U107</f>
        <v>851357.03822414053</v>
      </c>
      <c r="AC107" s="14">
        <f>'[1]资源-钻石'!V107</f>
        <v>1406178.7420465546</v>
      </c>
      <c r="AD107" s="14">
        <f>'[1]资源-钻石'!W107</f>
        <v>3658906.6162512102</v>
      </c>
      <c r="AE107" s="14">
        <f>'[1]资源-钻石'!X107</f>
        <v>8651499.7778763305</v>
      </c>
    </row>
    <row r="108" spans="3:31" x14ac:dyDescent="0.15">
      <c r="C108" s="4">
        <v>105</v>
      </c>
      <c r="D108" s="4">
        <f>'[1]功能-实力'!BF109</f>
        <v>24738678</v>
      </c>
      <c r="E108" s="4">
        <f>'[1]功能-实力'!BG109</f>
        <v>30513312</v>
      </c>
      <c r="F108" s="4">
        <f>'[1]功能-实力'!BH109</f>
        <v>35502138</v>
      </c>
      <c r="G108" s="4">
        <f>'[1]功能-实力'!BI109</f>
        <v>41774250</v>
      </c>
      <c r="H108" s="4">
        <f>'[1]功能-实力'!BJ109</f>
        <v>43128846</v>
      </c>
      <c r="S108" s="3">
        <v>105</v>
      </c>
      <c r="T108" s="14">
        <f>'[1]资源-钻石'!L108</f>
        <v>5287142.595091057</v>
      </c>
      <c r="U108" s="14">
        <f>'[1]资源-钻石'!M108</f>
        <v>7131970.0587444119</v>
      </c>
      <c r="V108" s="14">
        <f>'[1]资源-钻石'!N108</f>
        <v>10872117.294617573</v>
      </c>
      <c r="W108" s="14">
        <f>'[1]资源-钻石'!O108</f>
        <v>23120605.596151121</v>
      </c>
      <c r="X108" s="14">
        <f>'[1]资源-钻石'!P108</f>
        <v>31050396.275423549</v>
      </c>
      <c r="Z108" s="3">
        <v>105</v>
      </c>
      <c r="AA108" s="14">
        <f>'[1]资源-钻石'!T108</f>
        <v>617166.91890608054</v>
      </c>
      <c r="AB108" s="14">
        <f>'[1]资源-钻石'!U108</f>
        <v>857803.61079668859</v>
      </c>
      <c r="AC108" s="14">
        <f>'[1]资源-钻石'!V108</f>
        <v>1417721.9718763574</v>
      </c>
      <c r="AD108" s="14">
        <f>'[1]资源-钻石'!W108</f>
        <v>3691624.1690639937</v>
      </c>
      <c r="AE108" s="14">
        <f>'[1]资源-钻石'!X108</f>
        <v>8731344.0859703906</v>
      </c>
    </row>
    <row r="109" spans="3:31" x14ac:dyDescent="0.15">
      <c r="C109" s="4">
        <v>106</v>
      </c>
      <c r="D109" s="4">
        <f>'[1]功能-实力'!BF110</f>
        <v>25578666</v>
      </c>
      <c r="E109" s="4">
        <f>'[1]功能-实力'!BG110</f>
        <v>31501242</v>
      </c>
      <c r="F109" s="4">
        <f>'[1]功能-实力'!BH110</f>
        <v>36578010</v>
      </c>
      <c r="G109" s="4">
        <f>'[1]功能-实力'!BI110</f>
        <v>42872874</v>
      </c>
      <c r="H109" s="4">
        <f>'[1]功能-实力'!BJ110</f>
        <v>44138472</v>
      </c>
      <c r="S109" s="3">
        <v>106</v>
      </c>
      <c r="T109" s="14">
        <f>'[1]资源-钻石'!L109</f>
        <v>5606820.490469682</v>
      </c>
      <c r="U109" s="14">
        <f>'[1]资源-钻石'!M109</f>
        <v>7604407.5095479935</v>
      </c>
      <c r="V109" s="14">
        <f>'[1]资源-钻石'!N109</f>
        <v>11604917.14280984</v>
      </c>
      <c r="W109" s="14">
        <f>'[1]资源-钻石'!O109</f>
        <v>24712319.533483163</v>
      </c>
      <c r="X109" s="14">
        <f>'[1]资源-钻石'!P109</f>
        <v>33111734.537100207</v>
      </c>
      <c r="Z109" s="3">
        <v>106</v>
      </c>
      <c r="AA109" s="14">
        <f>'[1]资源-钻石'!T109</f>
        <v>621500.16669930599</v>
      </c>
      <c r="AB109" s="14">
        <f>'[1]资源-钻石'!U109</f>
        <v>864250.18336923665</v>
      </c>
      <c r="AC109" s="14">
        <f>'[1]资源-钻石'!V109</f>
        <v>1429265.2017061603</v>
      </c>
      <c r="AD109" s="14">
        <f>'[1]资源-钻石'!W109</f>
        <v>3724341.7218767768</v>
      </c>
      <c r="AE109" s="14">
        <f>'[1]资源-钻石'!X109</f>
        <v>8811188.3940644525</v>
      </c>
    </row>
    <row r="110" spans="3:31" x14ac:dyDescent="0.15">
      <c r="C110" s="4">
        <v>107</v>
      </c>
      <c r="D110" s="4">
        <f>'[1]功能-实力'!BF111</f>
        <v>26451780</v>
      </c>
      <c r="E110" s="4">
        <f>'[1]功能-实力'!BG111</f>
        <v>32504616</v>
      </c>
      <c r="F110" s="4">
        <f>'[1]功能-实力'!BH111</f>
        <v>37603110</v>
      </c>
      <c r="G110" s="4">
        <f>'[1]功能-实力'!BI111</f>
        <v>43931376</v>
      </c>
      <c r="H110" s="4">
        <f>'[1]功能-实力'!BJ111</f>
        <v>45140322</v>
      </c>
      <c r="S110" s="3">
        <v>107</v>
      </c>
      <c r="T110" s="14">
        <f>'[1]资源-钻石'!L110</f>
        <v>5949442.7752959486</v>
      </c>
      <c r="U110" s="14">
        <f>'[1]资源-钻石'!M110</f>
        <v>8102342.2474621274</v>
      </c>
      <c r="V110" s="14">
        <f>'[1]资源-钻石'!N110</f>
        <v>12393835.147102714</v>
      </c>
      <c r="W110" s="14">
        <f>'[1]资源-钻石'!O110</f>
        <v>26331518.106822722</v>
      </c>
      <c r="X110" s="14">
        <f>'[1]资源-钻石'!P110</f>
        <v>35286092.833120786</v>
      </c>
      <c r="Z110" s="3">
        <v>107</v>
      </c>
      <c r="AA110" s="14">
        <f>'[1]资源-钻石'!T110</f>
        <v>625833.41449253156</v>
      </c>
      <c r="AB110" s="14">
        <f>'[1]资源-钻石'!U110</f>
        <v>870696.75594178482</v>
      </c>
      <c r="AC110" s="14">
        <f>'[1]资源-钻石'!V110</f>
        <v>1440808.4315359632</v>
      </c>
      <c r="AD110" s="14">
        <f>'[1]资源-钻石'!W110</f>
        <v>3757059.2746895598</v>
      </c>
      <c r="AE110" s="14">
        <f>'[1]资源-钻石'!X110</f>
        <v>8891032.7021585144</v>
      </c>
    </row>
    <row r="111" spans="3:31" x14ac:dyDescent="0.15">
      <c r="C111" s="4">
        <v>108</v>
      </c>
      <c r="D111" s="4">
        <f>'[1]功能-实力'!BF112</f>
        <v>27282672</v>
      </c>
      <c r="E111" s="4">
        <f>'[1]功能-实力'!BG112</f>
        <v>33532422</v>
      </c>
      <c r="F111" s="4">
        <f>'[1]功能-实力'!BH112</f>
        <v>38595042</v>
      </c>
      <c r="G111" s="4">
        <f>'[1]功能-实力'!BI112</f>
        <v>44928306</v>
      </c>
      <c r="H111" s="4">
        <f>'[1]功能-实力'!BJ112</f>
        <v>46143978</v>
      </c>
      <c r="S111" s="3">
        <v>108</v>
      </c>
      <c r="T111" s="14">
        <f>'[1]资源-钻石'!L111</f>
        <v>6316656.2478462998</v>
      </c>
      <c r="U111" s="14">
        <f>'[1]资源-钻石'!M111</f>
        <v>8622684.6952408925</v>
      </c>
      <c r="V111" s="14">
        <f>'[1]资源-钻石'!N111</f>
        <v>13177641.50473636</v>
      </c>
      <c r="W111" s="14">
        <f>'[1]资源-钻石'!O111</f>
        <v>28070981.554587901</v>
      </c>
      <c r="X111" s="14">
        <f>'[1]资源-钻石'!P111</f>
        <v>37717385.674777366</v>
      </c>
      <c r="Z111" s="3">
        <v>108</v>
      </c>
      <c r="AA111" s="14">
        <f>'[1]资源-钻石'!T111</f>
        <v>630166.66228575713</v>
      </c>
      <c r="AB111" s="14">
        <f>'[1]资源-钻石'!U111</f>
        <v>877143.32851433288</v>
      </c>
      <c r="AC111" s="14">
        <f>'[1]资源-钻石'!V111</f>
        <v>1452351.6613657663</v>
      </c>
      <c r="AD111" s="14">
        <f>'[1]资源-钻石'!W111</f>
        <v>3789776.8275023433</v>
      </c>
      <c r="AE111" s="14">
        <f>'[1]资源-钻石'!X111</f>
        <v>8970877.0102525763</v>
      </c>
    </row>
    <row r="112" spans="3:31" x14ac:dyDescent="0.15">
      <c r="C112" s="4">
        <v>109</v>
      </c>
      <c r="D112" s="4">
        <f>'[1]功能-实力'!BF113</f>
        <v>28088160</v>
      </c>
      <c r="E112" s="4">
        <f>'[1]功能-实力'!BG113</f>
        <v>34560978</v>
      </c>
      <c r="F112" s="4">
        <f>'[1]功能-实力'!BH113</f>
        <v>39619176</v>
      </c>
      <c r="G112" s="4">
        <f>'[1]功能-实力'!BI113</f>
        <v>45934956</v>
      </c>
      <c r="H112" s="4">
        <f>'[1]功能-实力'!BJ113</f>
        <v>47174412</v>
      </c>
      <c r="S112" s="22">
        <v>109</v>
      </c>
      <c r="T112" s="14">
        <f>'[1]资源-钻石'!L112</f>
        <v>6710225.9028115589</v>
      </c>
      <c r="U112" s="14">
        <f>'[1]资源-钻石'!M112</f>
        <v>9148596.7668882236</v>
      </c>
      <c r="V112" s="14">
        <f>'[1]资源-钻石'!N112</f>
        <v>14033212.904790752</v>
      </c>
      <c r="W112" s="14">
        <f>'[1]资源-钻石'!O112</f>
        <v>29952388.502311274</v>
      </c>
      <c r="X112" s="14">
        <f>'[1]资源-钻石'!P112</f>
        <v>40349203.087457478</v>
      </c>
      <c r="Z112" s="22">
        <v>109</v>
      </c>
      <c r="AA112" s="14">
        <f>'[1]资源-钻石'!T112</f>
        <v>634499.91007898259</v>
      </c>
      <c r="AB112" s="14">
        <f>'[1]资源-钻石'!U112</f>
        <v>883589.90108688094</v>
      </c>
      <c r="AC112" s="14">
        <f>'[1]资源-钻石'!V112</f>
        <v>1463894.8911955692</v>
      </c>
      <c r="AD112" s="14">
        <f>'[1]资源-钻石'!W112</f>
        <v>3822494.3803151264</v>
      </c>
      <c r="AE112" s="14">
        <f>'[1]资源-钻石'!X112</f>
        <v>9050721.3183466382</v>
      </c>
    </row>
    <row r="113" spans="3:31" x14ac:dyDescent="0.15">
      <c r="C113" s="4">
        <v>110</v>
      </c>
      <c r="D113" s="4">
        <f>'[1]功能-实力'!BF114</f>
        <v>28899660</v>
      </c>
      <c r="E113" s="4">
        <f>'[1]功能-实力'!BG114</f>
        <v>35622468</v>
      </c>
      <c r="F113" s="4">
        <f>'[1]功能-实力'!BH114</f>
        <v>40671372</v>
      </c>
      <c r="G113" s="4">
        <f>'[1]功能-实力'!BI114</f>
        <v>46981776</v>
      </c>
      <c r="H113" s="4">
        <f>'[1]功能-实力'!BJ114</f>
        <v>48299988</v>
      </c>
      <c r="S113" s="22">
        <v>110</v>
      </c>
      <c r="T113" s="14">
        <f>'[1]资源-钻石'!L113</f>
        <v>7132043.4146628883</v>
      </c>
      <c r="U113" s="14">
        <f>'[1]资源-钻石'!M113</f>
        <v>9739330.1893099211</v>
      </c>
      <c r="V113" s="14">
        <f>'[1]资源-钻石'!N113</f>
        <v>15014383.306518577</v>
      </c>
      <c r="W113" s="14">
        <f>'[1]资源-钻石'!O113</f>
        <v>32129809.575409979</v>
      </c>
      <c r="X113" s="14">
        <f>'[1]资源-钻石'!P113</f>
        <v>43296594.349445909</v>
      </c>
      <c r="Z113" s="22">
        <v>110</v>
      </c>
      <c r="AA113" s="14">
        <f>'[1]资源-钻石'!T113</f>
        <v>638833.15787220816</v>
      </c>
      <c r="AB113" s="14">
        <f>'[1]资源-钻石'!U113</f>
        <v>890036.473659429</v>
      </c>
      <c r="AC113" s="14">
        <f>'[1]资源-钻石'!V113</f>
        <v>1475438.1210253721</v>
      </c>
      <c r="AD113" s="14">
        <f>'[1]资源-钻石'!W113</f>
        <v>3855211.9331279094</v>
      </c>
      <c r="AE113" s="14">
        <f>'[1]资源-钻石'!X113</f>
        <v>9130565.6264406983</v>
      </c>
    </row>
    <row r="114" spans="3:31" x14ac:dyDescent="0.15">
      <c r="C114" s="4">
        <v>111</v>
      </c>
      <c r="D114" s="4">
        <f>'[1]功能-实力'!BF115</f>
        <v>29832252</v>
      </c>
      <c r="E114" s="4">
        <f>'[1]功能-实力'!BG115</f>
        <v>36672396</v>
      </c>
      <c r="F114" s="4">
        <f>'[1]功能-实力'!BH115</f>
        <v>41756442</v>
      </c>
      <c r="G114" s="4">
        <f>'[1]功能-实力'!BI115</f>
        <v>47974296</v>
      </c>
      <c r="H114" s="4">
        <f>'[1]功能-实力'!BJ115</f>
        <v>49417590</v>
      </c>
      <c r="S114" s="22">
        <v>111</v>
      </c>
      <c r="T114" s="14">
        <f>'[1]资源-钻石'!L114</f>
        <v>7584136.2298982274</v>
      </c>
      <c r="U114" s="14">
        <f>'[1]资源-钻石'!M114</f>
        <v>10385792.914284958</v>
      </c>
      <c r="V114" s="14">
        <f>'[1]资源-钻石'!N114</f>
        <v>16058278.641152065</v>
      </c>
      <c r="W114" s="14">
        <f>'[1]资源-钻石'!O114</f>
        <v>34483227.38008634</v>
      </c>
      <c r="X114" s="14">
        <f>'[1]资源-钻石'!P114</f>
        <v>46531517.273902252</v>
      </c>
      <c r="Z114" s="3">
        <v>111</v>
      </c>
      <c r="AA114" s="14">
        <f>'[1]资源-钻石'!T114</f>
        <v>643166.40566543373</v>
      </c>
      <c r="AB114" s="14">
        <f>'[1]资源-钻石'!U114</f>
        <v>896483.04623197718</v>
      </c>
      <c r="AC114" s="14">
        <f>'[1]资源-钻石'!V114</f>
        <v>1486981.3508551749</v>
      </c>
      <c r="AD114" s="14">
        <f>'[1]资源-钻石'!W114</f>
        <v>3887929.4859406929</v>
      </c>
      <c r="AE114" s="14">
        <f>'[1]资源-钻石'!X114</f>
        <v>9210409.9345347602</v>
      </c>
    </row>
    <row r="115" spans="3:31" x14ac:dyDescent="0.15">
      <c r="C115" s="4">
        <v>112</v>
      </c>
      <c r="D115" s="4">
        <f>'[1]功能-实力'!BF116</f>
        <v>30783354</v>
      </c>
      <c r="E115" s="4">
        <f>'[1]功能-实力'!BG116</f>
        <v>37746588</v>
      </c>
      <c r="F115" s="4">
        <f>'[1]功能-实力'!BH116</f>
        <v>42914430</v>
      </c>
      <c r="G115" s="4">
        <f>'[1]功能-实力'!BI116</f>
        <v>49009530</v>
      </c>
      <c r="H115" s="4">
        <f>'[1]功能-实力'!BJ116</f>
        <v>50528982</v>
      </c>
      <c r="S115" s="22">
        <v>112</v>
      </c>
      <c r="T115" s="14">
        <f>'[1]资源-钻石'!L115</f>
        <v>8068677.311870791</v>
      </c>
      <c r="U115" s="14">
        <f>'[1]资源-钻石'!M115</f>
        <v>11072468.383451544</v>
      </c>
      <c r="V115" s="14">
        <f>'[1]资源-钻石'!N115</f>
        <v>17149810.063459232</v>
      </c>
      <c r="W115" s="14">
        <f>'[1]资源-钻石'!O115</f>
        <v>36946723.548383601</v>
      </c>
      <c r="X115" s="14">
        <f>'[1]资源-钻石'!P115</f>
        <v>49678009.1177627</v>
      </c>
      <c r="Z115" s="3">
        <v>112</v>
      </c>
      <c r="AA115" s="14">
        <f>'[1]资源-钻石'!T115</f>
        <v>647499.65345865919</v>
      </c>
      <c r="AB115" s="14">
        <f>'[1]资源-钻石'!U115</f>
        <v>902929.61880452523</v>
      </c>
      <c r="AC115" s="14">
        <f>'[1]资源-钻石'!V115</f>
        <v>1498524.5806849778</v>
      </c>
      <c r="AD115" s="14">
        <f>'[1]资源-钻石'!W115</f>
        <v>3920647.038753476</v>
      </c>
      <c r="AE115" s="14">
        <f>'[1]资源-钻石'!X115</f>
        <v>9290254.2426288221</v>
      </c>
    </row>
    <row r="116" spans="3:31" x14ac:dyDescent="0.15">
      <c r="C116" s="4">
        <v>113</v>
      </c>
      <c r="D116" s="4">
        <f>'[1]功能-实力'!BF117</f>
        <v>31764828</v>
      </c>
      <c r="E116" s="4">
        <f>'[1]功能-实力'!BG117</f>
        <v>38894664</v>
      </c>
      <c r="F116" s="4">
        <f>'[1]功能-实力'!BH117</f>
        <v>44130450</v>
      </c>
      <c r="G116" s="4">
        <f>'[1]功能-实力'!BI117</f>
        <v>50049072</v>
      </c>
      <c r="H116" s="4">
        <f>'[1]功能-实力'!BJ117</f>
        <v>51666240</v>
      </c>
      <c r="S116" s="22">
        <v>113</v>
      </c>
      <c r="T116" s="14">
        <f>'[1]资源-钻石'!L116</f>
        <v>8587995.585037617</v>
      </c>
      <c r="U116" s="14">
        <f>'[1]资源-钻石'!M116</f>
        <v>11806389.860534446</v>
      </c>
      <c r="V116" s="14">
        <f>'[1]资源-钻石'!N116</f>
        <v>18325582.508544412</v>
      </c>
      <c r="W116" s="14">
        <f>'[1]资源-钻石'!O116</f>
        <v>39464001.96036721</v>
      </c>
      <c r="X116" s="14">
        <f>'[1]资源-钻石'!P116</f>
        <v>53019874.50672397</v>
      </c>
      <c r="Z116" s="3">
        <v>113</v>
      </c>
      <c r="AA116" s="14">
        <f>'[1]资源-钻石'!T116</f>
        <v>651832.90125188476</v>
      </c>
      <c r="AB116" s="14">
        <f>'[1]资源-钻石'!U116</f>
        <v>909376.19137707329</v>
      </c>
      <c r="AC116" s="14">
        <f>'[1]资源-钻石'!V116</f>
        <v>1510067.8105147807</v>
      </c>
      <c r="AD116" s="14">
        <f>'[1]资源-钻石'!W116</f>
        <v>3953364.591566259</v>
      </c>
      <c r="AE116" s="14">
        <f>'[1]资源-钻石'!X116</f>
        <v>9370098.550722884</v>
      </c>
    </row>
    <row r="117" spans="3:31" x14ac:dyDescent="0.15">
      <c r="C117" s="4">
        <v>114</v>
      </c>
      <c r="D117" s="4">
        <f>'[1]功能-实力'!BF118</f>
        <v>32818512</v>
      </c>
      <c r="E117" s="4">
        <f>'[1]功能-实力'!BG118</f>
        <v>40096254</v>
      </c>
      <c r="F117" s="4">
        <f>'[1]功能-实力'!BH118</f>
        <v>45357378</v>
      </c>
      <c r="G117" s="4">
        <f>'[1]功能-实力'!BI118</f>
        <v>51104160</v>
      </c>
      <c r="H117" s="4">
        <f>'[1]功能-实力'!BJ118</f>
        <v>52829544</v>
      </c>
      <c r="S117" s="22">
        <v>114</v>
      </c>
      <c r="T117" s="14">
        <f>'[1]资源-钻石'!L117</f>
        <v>9144587.1288279872</v>
      </c>
      <c r="U117" s="14">
        <f>'[1]资源-钻石'!M117</f>
        <v>12590618.587584667</v>
      </c>
      <c r="V117" s="14">
        <f>'[1]资源-钻石'!N117</f>
        <v>19524749.479385361</v>
      </c>
      <c r="W117" s="14">
        <f>'[1]资源-钻石'!O117</f>
        <v>42080201.852823667</v>
      </c>
      <c r="X117" s="14">
        <f>'[1]资源-钻石'!P117</f>
        <v>56588778.122578196</v>
      </c>
      <c r="Z117" s="3">
        <v>114</v>
      </c>
      <c r="AA117" s="14">
        <f>'[1]资源-钻石'!T117</f>
        <v>656166.14904511033</v>
      </c>
      <c r="AB117" s="14">
        <f>'[1]资源-钻石'!U117</f>
        <v>915822.76394962147</v>
      </c>
      <c r="AC117" s="14">
        <f>'[1]资源-钻石'!V117</f>
        <v>1521611.0403445836</v>
      </c>
      <c r="AD117" s="14">
        <f>'[1]资源-钻石'!W117</f>
        <v>3986082.1443790421</v>
      </c>
      <c r="AE117" s="14">
        <f>'[1]资源-钻石'!X117</f>
        <v>9449942.8588169459</v>
      </c>
    </row>
    <row r="118" spans="3:31" x14ac:dyDescent="0.15">
      <c r="C118" s="4">
        <v>115</v>
      </c>
      <c r="D118" s="4">
        <f>'[1]功能-实力'!BF119</f>
        <v>33901584</v>
      </c>
      <c r="E118" s="4">
        <f>'[1]功能-实力'!BG119</f>
        <v>41304696</v>
      </c>
      <c r="F118" s="4">
        <f>'[1]功能-实力'!BH119</f>
        <v>46604286</v>
      </c>
      <c r="G118" s="4">
        <f>'[1]功能-实力'!BI119</f>
        <v>52195860</v>
      </c>
      <c r="H118" s="4">
        <f>'[1]功能-实力'!BJ119</f>
        <v>54026616</v>
      </c>
      <c r="S118" s="22">
        <v>115</v>
      </c>
      <c r="T118" s="14">
        <f>'[1]资源-钻石'!L118</f>
        <v>9738971.0387969632</v>
      </c>
      <c r="U118" s="14">
        <f>'[1]资源-钻石'!M118</f>
        <v>13393215.900042122</v>
      </c>
      <c r="V118" s="14">
        <f>'[1]资源-钻石'!N118</f>
        <v>20763350.619827822</v>
      </c>
      <c r="W118" s="14">
        <f>'[1]资源-钻石'!O118</f>
        <v>44827332.863771528</v>
      </c>
      <c r="X118" s="14">
        <f>'[1]资源-钻石'!P118</f>
        <v>60339192.218955062</v>
      </c>
      <c r="Z118" s="22">
        <v>115</v>
      </c>
      <c r="AA118" s="14">
        <f>'[1]资源-钻石'!T118</f>
        <v>660499.3968383359</v>
      </c>
      <c r="AB118" s="14">
        <f>'[1]资源-钻石'!U118</f>
        <v>922269.33652216953</v>
      </c>
      <c r="AC118" s="14">
        <f>'[1]资源-钻石'!V118</f>
        <v>1533154.2701743864</v>
      </c>
      <c r="AD118" s="14">
        <f>'[1]资源-钻石'!W118</f>
        <v>4018799.6971918256</v>
      </c>
      <c r="AE118" s="14">
        <f>'[1]资源-钻石'!X118</f>
        <v>9529787.1669110078</v>
      </c>
    </row>
    <row r="119" spans="3:31" x14ac:dyDescent="0.15">
      <c r="C119" s="4">
        <v>116</v>
      </c>
      <c r="D119" s="4">
        <f>'[1]功能-实力'!BF120</f>
        <v>34990368</v>
      </c>
      <c r="E119" s="4">
        <f>'[1]功能-实力'!BG120</f>
        <v>42385992</v>
      </c>
      <c r="F119" s="4">
        <f>'[1]功能-实力'!BH120</f>
        <v>47892708</v>
      </c>
      <c r="G119" s="4">
        <f>'[1]功能-实力'!BI120</f>
        <v>53335218</v>
      </c>
      <c r="H119" s="4">
        <f>'[1]功能-实力'!BJ120</f>
        <v>55240440</v>
      </c>
      <c r="S119" s="22">
        <v>116</v>
      </c>
      <c r="T119" s="14">
        <f>'[1]资源-钻石'!L119</f>
        <v>10349049.764023628</v>
      </c>
      <c r="U119" s="14">
        <f>'[1]资源-钻石'!M119</f>
        <v>14272888.305495575</v>
      </c>
      <c r="V119" s="14">
        <f>'[1]资源-钻石'!N119</f>
        <v>22155916.972318336</v>
      </c>
      <c r="W119" s="14">
        <f>'[1]资源-钻石'!O119</f>
        <v>48000821.939325437</v>
      </c>
      <c r="X119" s="14">
        <f>'[1]资源-钻石'!P119</f>
        <v>64604279.535831437</v>
      </c>
      <c r="Z119" s="22">
        <v>116</v>
      </c>
      <c r="AA119" s="14">
        <f>'[1]资源-钻石'!T119</f>
        <v>664832.64463156136</v>
      </c>
      <c r="AB119" s="14">
        <f>'[1]资源-钻石'!U119</f>
        <v>928715.90909471759</v>
      </c>
      <c r="AC119" s="14">
        <f>'[1]资源-钻石'!V119</f>
        <v>1544697.5000041893</v>
      </c>
      <c r="AD119" s="14">
        <f>'[1]资源-钻石'!W119</f>
        <v>4051517.2500046086</v>
      </c>
      <c r="AE119" s="14">
        <f>'[1]资源-钻石'!X119</f>
        <v>9609631.4750050679</v>
      </c>
    </row>
    <row r="120" spans="3:31" x14ac:dyDescent="0.15">
      <c r="C120" s="4">
        <v>117</v>
      </c>
      <c r="D120" s="4">
        <f>'[1]功能-实力'!BF121</f>
        <v>36089166</v>
      </c>
      <c r="E120" s="4">
        <f>'[1]功能-实力'!BG121</f>
        <v>43479444</v>
      </c>
      <c r="F120" s="4">
        <f>'[1]功能-实力'!BH121</f>
        <v>49146684</v>
      </c>
      <c r="G120" s="4">
        <f>'[1]功能-实力'!BI121</f>
        <v>54444894</v>
      </c>
      <c r="H120" s="4">
        <f>'[1]功能-实力'!BJ121</f>
        <v>56438838</v>
      </c>
      <c r="S120" s="22">
        <v>117</v>
      </c>
      <c r="T120" s="14">
        <f>'[1]资源-钻石'!L120</f>
        <v>11002915.951779539</v>
      </c>
      <c r="U120" s="14">
        <f>'[1]资源-钻石'!M120</f>
        <v>15234777.531176174</v>
      </c>
      <c r="V120" s="14">
        <f>'[1]资源-钻石'!N120</f>
        <v>23696642.935575712</v>
      </c>
      <c r="W120" s="14">
        <f>'[1]资源-钻石'!O120</f>
        <v>51384953.577316478</v>
      </c>
      <c r="X120" s="14">
        <f>'[1]资源-钻石'!P120</f>
        <v>69279630.502757639</v>
      </c>
      <c r="Z120" s="3">
        <v>117</v>
      </c>
      <c r="AA120" s="14">
        <f>'[1]资源-钻石'!T120</f>
        <v>669165.89242478693</v>
      </c>
      <c r="AB120" s="14">
        <f>'[1]资源-钻石'!U120</f>
        <v>935162.48166726576</v>
      </c>
      <c r="AC120" s="14">
        <f>'[1]资源-钻石'!V120</f>
        <v>1556240.7298339922</v>
      </c>
      <c r="AD120" s="14">
        <f>'[1]资源-钻石'!W120</f>
        <v>4084234.8028173917</v>
      </c>
      <c r="AE120" s="14">
        <f>'[1]资源-钻石'!X120</f>
        <v>9689475.7830991298</v>
      </c>
    </row>
    <row r="121" spans="3:31" x14ac:dyDescent="0.15">
      <c r="C121" s="4">
        <v>118</v>
      </c>
      <c r="D121" s="4">
        <f>'[1]功能-实力'!BF122</f>
        <v>37213158</v>
      </c>
      <c r="E121" s="4">
        <f>'[1]功能-实力'!BG122</f>
        <v>44579034</v>
      </c>
      <c r="F121" s="4">
        <f>'[1]功能-实力'!BH122</f>
        <v>50435856</v>
      </c>
      <c r="G121" s="4">
        <f>'[1]功能-实力'!BI122</f>
        <v>55569816</v>
      </c>
      <c r="H121" s="4">
        <f>'[1]功能-实力'!BJ122</f>
        <v>57643500</v>
      </c>
      <c r="S121" s="22">
        <v>118</v>
      </c>
      <c r="T121" s="14">
        <f>'[1]资源-钻石'!L121</f>
        <v>11703712.379866134</v>
      </c>
      <c r="U121" s="14">
        <f>'[1]资源-钻石'!M121</f>
        <v>16242644.206902737</v>
      </c>
      <c r="V121" s="14">
        <f>'[1]资源-钻石'!N121</f>
        <v>25335337.988974229</v>
      </c>
      <c r="W121" s="14">
        <f>'[1]资源-钻石'!O121</f>
        <v>55090923.652445495</v>
      </c>
      <c r="X121" s="14">
        <f>'[1]资源-钻石'!P121</f>
        <v>74214311.418471232</v>
      </c>
      <c r="Z121" s="3">
        <v>118</v>
      </c>
      <c r="AA121" s="14">
        <f>'[1]资源-钻石'!T121</f>
        <v>673499.1402180125</v>
      </c>
      <c r="AB121" s="14">
        <f>'[1]资源-钻石'!U121</f>
        <v>941609.05423981382</v>
      </c>
      <c r="AC121" s="14">
        <f>'[1]资源-钻石'!V121</f>
        <v>1567783.9596637951</v>
      </c>
      <c r="AD121" s="14">
        <f>'[1]资源-钻石'!W121</f>
        <v>4116952.3556301747</v>
      </c>
      <c r="AE121" s="14">
        <f>'[1]资源-钻石'!X121</f>
        <v>9769320.0911931917</v>
      </c>
    </row>
    <row r="122" spans="3:31" x14ac:dyDescent="0.15">
      <c r="C122" s="4">
        <v>119</v>
      </c>
      <c r="D122" s="4">
        <f>'[1]功能-实力'!BF123</f>
        <v>38364876</v>
      </c>
      <c r="E122" s="4">
        <f>'[1]功能-实力'!BG123</f>
        <v>45707940</v>
      </c>
      <c r="F122" s="4">
        <f>'[1]功能-实力'!BH123</f>
        <v>51745218</v>
      </c>
      <c r="G122" s="4">
        <f>'[1]功能-实力'!BI123</f>
        <v>56720106</v>
      </c>
      <c r="H122" s="4">
        <f>'[1]功能-实力'!BJ123</f>
        <v>58849038</v>
      </c>
      <c r="S122" s="22">
        <v>119</v>
      </c>
      <c r="T122" s="14">
        <f>'[1]资源-钻石'!L122</f>
        <v>12454807.394129533</v>
      </c>
      <c r="U122" s="14">
        <f>'[1]资源-钻石'!M122</f>
        <v>17321760.706106771</v>
      </c>
      <c r="V122" s="14">
        <f>'[1]资源-钻石'!N122</f>
        <v>27123048.88173325</v>
      </c>
      <c r="W122" s="14">
        <f>'[1]资源-钻石'!O122</f>
        <v>58998871.31937407</v>
      </c>
      <c r="X122" s="14">
        <f>'[1]资源-钻石'!P122</f>
        <v>79235998.496226966</v>
      </c>
      <c r="Z122" s="3">
        <v>119</v>
      </c>
      <c r="AA122" s="14">
        <f>'[1]资源-钻石'!T122</f>
        <v>677832.38801123807</v>
      </c>
      <c r="AB122" s="14">
        <f>'[1]资源-钻石'!U122</f>
        <v>948055.62681236188</v>
      </c>
      <c r="AC122" s="14">
        <f>'[1]资源-钻石'!V122</f>
        <v>1579327.189493598</v>
      </c>
      <c r="AD122" s="14">
        <f>'[1]资源-钻石'!W122</f>
        <v>4149669.9084429578</v>
      </c>
      <c r="AE122" s="14">
        <f>'[1]资源-钻石'!X122</f>
        <v>9849164.3992872536</v>
      </c>
    </row>
    <row r="123" spans="3:31" x14ac:dyDescent="0.15">
      <c r="C123" s="4">
        <v>120</v>
      </c>
      <c r="D123" s="4">
        <f>'[1]功能-实力'!BF124</f>
        <v>39547812</v>
      </c>
      <c r="E123" s="4">
        <f>'[1]功能-实力'!BG124</f>
        <v>46856412</v>
      </c>
      <c r="F123" s="4">
        <f>'[1]功能-实力'!BH124</f>
        <v>53085480</v>
      </c>
      <c r="G123" s="4">
        <f>'[1]功能-实力'!BI124</f>
        <v>57863352</v>
      </c>
      <c r="H123" s="4">
        <f>'[1]功能-实力'!BJ124</f>
        <v>60086208</v>
      </c>
      <c r="S123" s="22">
        <v>120</v>
      </c>
      <c r="T123" s="14">
        <f>'[1]资源-钻石'!L123</f>
        <v>13259811.098260373</v>
      </c>
      <c r="U123" s="14">
        <f>'[1]资源-钻石'!M123</f>
        <v>18479137.137995131</v>
      </c>
      <c r="V123" s="14">
        <f>'[1]资源-钻石'!N123</f>
        <v>29001056.440831129</v>
      </c>
      <c r="W123" s="14">
        <f>'[1]资源-钻石'!O123</f>
        <v>62884764.049579173</v>
      </c>
      <c r="X123" s="14">
        <f>'[1]资源-钻石'!P123</f>
        <v>84536815.829425484</v>
      </c>
      <c r="Z123" s="3">
        <v>120</v>
      </c>
      <c r="AA123" s="14">
        <f>'[1]资源-钻石'!T123</f>
        <v>682165.63580446353</v>
      </c>
      <c r="AB123" s="14">
        <f>'[1]资源-钻石'!U123</f>
        <v>954502.19938491005</v>
      </c>
      <c r="AC123" s="14">
        <f>'[1]资源-钻石'!V123</f>
        <v>1590870.4193234011</v>
      </c>
      <c r="AD123" s="14">
        <f>'[1]资源-钻石'!W123</f>
        <v>4182387.4612557408</v>
      </c>
      <c r="AE123" s="14">
        <f>'[1]资源-钻石'!X123</f>
        <v>9929008.7073813137</v>
      </c>
    </row>
    <row r="124" spans="3:31" x14ac:dyDescent="0.15">
      <c r="C124" s="4">
        <v>121</v>
      </c>
      <c r="D124" s="4">
        <f>'[1]功能-实力'!BF125</f>
        <v>40600698</v>
      </c>
      <c r="E124" s="4">
        <f>'[1]功能-实力'!BG125</f>
        <v>47970018</v>
      </c>
      <c r="F124" s="4">
        <f>'[1]功能-实力'!BH125</f>
        <v>54345798</v>
      </c>
      <c r="G124" s="4">
        <f>'[1]功能-实力'!BI125</f>
        <v>59038896</v>
      </c>
      <c r="H124" s="4">
        <f>'[1]功能-实力'!BJ125</f>
        <v>61339074</v>
      </c>
      <c r="S124" s="22">
        <v>121</v>
      </c>
      <c r="T124" s="14">
        <f>'[1]资源-钻石'!L124</f>
        <v>14122592.705591226</v>
      </c>
      <c r="U124" s="14">
        <f>'[1]资源-钻石'!M124</f>
        <v>19683826.532139763</v>
      </c>
      <c r="V124" s="14">
        <f>'[1]资源-钻石'!N124</f>
        <v>30856562.752762023</v>
      </c>
      <c r="W124" s="14">
        <f>'[1]资源-钻石'!O124</f>
        <v>67030390.757503167</v>
      </c>
      <c r="X124" s="14">
        <f>'[1]资源-钻石'!P124</f>
        <v>90435571.876954556</v>
      </c>
      <c r="Z124" s="22">
        <v>121</v>
      </c>
      <c r="AA124" s="14">
        <f>'[1]资源-钻石'!T124</f>
        <v>686498.8835976891</v>
      </c>
      <c r="AB124" s="14">
        <f>'[1]资源-钻石'!U124</f>
        <v>960948.77195745811</v>
      </c>
      <c r="AC124" s="14">
        <f>'[1]资源-钻石'!V124</f>
        <v>1602413.6491532039</v>
      </c>
      <c r="AD124" s="14">
        <f>'[1]资源-钻石'!W124</f>
        <v>4215105.0140685244</v>
      </c>
      <c r="AE124" s="14">
        <f>'[1]资源-钻石'!X124</f>
        <v>10008853.015475376</v>
      </c>
    </row>
    <row r="125" spans="3:31" x14ac:dyDescent="0.15">
      <c r="C125" s="4">
        <v>122</v>
      </c>
      <c r="D125" s="4">
        <f>'[1]功能-实力'!BF126</f>
        <v>41676744</v>
      </c>
      <c r="E125" s="4">
        <f>'[1]功能-实力'!BG126</f>
        <v>49094226</v>
      </c>
      <c r="F125" s="4">
        <f>'[1]功能-实力'!BH126</f>
        <v>55652190</v>
      </c>
      <c r="G125" s="4">
        <f>'[1]功能-实力'!BI126</f>
        <v>60230808</v>
      </c>
      <c r="H125" s="4">
        <f>'[1]功能-实力'!BJ126</f>
        <v>62611626</v>
      </c>
      <c r="S125" s="22">
        <v>122</v>
      </c>
      <c r="T125" s="14">
        <f>'[1]资源-钻石'!L125</f>
        <v>15047299.13629283</v>
      </c>
      <c r="U125" s="14">
        <f>'[1]资源-钻石'!M125</f>
        <v>20950190.263734274</v>
      </c>
      <c r="V125" s="14">
        <f>'[1]资源-钻石'!N125</f>
        <v>32875151.059766777</v>
      </c>
      <c r="W125" s="14">
        <f>'[1]资源-钻石'!O125</f>
        <v>71657461.993985146</v>
      </c>
      <c r="X125" s="14">
        <f>'[1]资源-钻石'!P125</f>
        <v>96750300.922906265</v>
      </c>
      <c r="Z125" s="22">
        <v>122</v>
      </c>
      <c r="AA125" s="14">
        <f>'[1]资源-钻石'!T125</f>
        <v>690832.13139091467</v>
      </c>
      <c r="AB125" s="14">
        <f>'[1]资源-钻石'!U125</f>
        <v>967395.34453000617</v>
      </c>
      <c r="AC125" s="14">
        <f>'[1]资源-钻石'!V125</f>
        <v>1613956.8789830068</v>
      </c>
      <c r="AD125" s="14">
        <f>'[1]资源-钻石'!W125</f>
        <v>4247822.5668813074</v>
      </c>
      <c r="AE125" s="14">
        <f>'[1]资源-钻石'!X125</f>
        <v>10088697.323569437</v>
      </c>
    </row>
    <row r="126" spans="3:31" x14ac:dyDescent="0.15">
      <c r="C126" s="4">
        <v>123</v>
      </c>
      <c r="D126" s="4">
        <f>'[1]功能-实力'!BF127</f>
        <v>42740250</v>
      </c>
      <c r="E126" s="4">
        <f>'[1]功能-实力'!BG127</f>
        <v>50264244</v>
      </c>
      <c r="F126" s="4">
        <f>'[1]功能-实力'!BH127</f>
        <v>56986002</v>
      </c>
      <c r="G126" s="4">
        <f>'[1]功能-实力'!BI127</f>
        <v>61465998</v>
      </c>
      <c r="H126" s="4">
        <f>'[1]功能-实力'!BJ127</f>
        <v>63887886</v>
      </c>
      <c r="S126" s="22">
        <v>123</v>
      </c>
      <c r="T126" s="14">
        <f>'[1]资源-钻石'!L126</f>
        <v>16038374.949355489</v>
      </c>
      <c r="U126" s="14">
        <f>'[1]资源-钻石'!M126</f>
        <v>22355931.115644921</v>
      </c>
      <c r="V126" s="14">
        <f>'[1]资源-钻石'!N126</f>
        <v>35201165.934915461</v>
      </c>
      <c r="W126" s="14">
        <f>'[1]资源-钻石'!O126</f>
        <v>76984930.008975729</v>
      </c>
      <c r="X126" s="14">
        <f>'[1]资源-钻石'!P126</f>
        <v>103983932.53081658</v>
      </c>
      <c r="Z126" s="3">
        <v>123</v>
      </c>
      <c r="AA126" s="14">
        <f>'[1]资源-钻石'!T126</f>
        <v>695165.37918414013</v>
      </c>
      <c r="AB126" s="14">
        <f>'[1]资源-钻石'!U126</f>
        <v>973841.91710255435</v>
      </c>
      <c r="AC126" s="14">
        <f>'[1]资源-钻石'!V126</f>
        <v>1625500.1088128097</v>
      </c>
      <c r="AD126" s="14">
        <f>'[1]资源-钻石'!W126</f>
        <v>4280540.1196940904</v>
      </c>
      <c r="AE126" s="14">
        <f>'[1]资源-钻石'!X126</f>
        <v>10168541.631663498</v>
      </c>
    </row>
    <row r="127" spans="3:31" x14ac:dyDescent="0.15">
      <c r="C127" s="4">
        <v>124</v>
      </c>
      <c r="D127" s="4">
        <f>'[1]功能-实力'!BF128</f>
        <v>43821882</v>
      </c>
      <c r="E127" s="4">
        <f>'[1]功能-实力'!BG128</f>
        <v>51455280</v>
      </c>
      <c r="F127" s="4">
        <f>'[1]功能-实力'!BH128</f>
        <v>58349652</v>
      </c>
      <c r="G127" s="4">
        <f>'[1]功能-实力'!BI128</f>
        <v>62670150</v>
      </c>
      <c r="H127" s="4">
        <f>'[1]功能-实力'!BJ128</f>
        <v>65179242</v>
      </c>
      <c r="S127" s="22">
        <v>124</v>
      </c>
      <c r="T127" s="14">
        <f>'[1]资源-钻石'!L127</f>
        <v>17100583.7051576</v>
      </c>
      <c r="U127" s="14">
        <f>'[1]资源-钻石'!M127</f>
        <v>23905003.391709842</v>
      </c>
      <c r="V127" s="14">
        <f>'[1]资源-钻石'!N127</f>
        <v>37678183.260454133</v>
      </c>
      <c r="W127" s="14">
        <f>'[1]资源-钻石'!O127</f>
        <v>82613223.116949111</v>
      </c>
      <c r="X127" s="14">
        <f>'[1]资源-钻石'!P127</f>
        <v>111762251.23281986</v>
      </c>
      <c r="Z127" s="3">
        <v>124</v>
      </c>
      <c r="AA127" s="14">
        <f>'[1]资源-钻石'!T127</f>
        <v>699498.6269773657</v>
      </c>
      <c r="AB127" s="14">
        <f>'[1]资源-钻石'!U127</f>
        <v>980288.48967510241</v>
      </c>
      <c r="AC127" s="14">
        <f>'[1]资源-钻石'!V127</f>
        <v>1637043.3386426126</v>
      </c>
      <c r="AD127" s="14">
        <f>'[1]资源-钻石'!W127</f>
        <v>4313257.6725068735</v>
      </c>
      <c r="AE127" s="14">
        <f>'[1]资源-钻石'!X127</f>
        <v>10248385.939757559</v>
      </c>
    </row>
    <row r="128" spans="3:31" x14ac:dyDescent="0.15">
      <c r="C128" s="4">
        <v>125</v>
      </c>
      <c r="D128" s="4">
        <f>'[1]功能-实力'!BF129</f>
        <v>44920296</v>
      </c>
      <c r="E128" s="4">
        <f>'[1]功能-实力'!BG129</f>
        <v>52656630</v>
      </c>
      <c r="F128" s="4">
        <f>'[1]功能-实力'!BH129</f>
        <v>59694630</v>
      </c>
      <c r="G128" s="4">
        <f>'[1]功能-实力'!BI129</f>
        <v>63891624</v>
      </c>
      <c r="H128" s="4">
        <f>'[1]功能-实力'!BJ129</f>
        <v>66537216</v>
      </c>
      <c r="S128" s="22">
        <v>125</v>
      </c>
      <c r="T128" s="14">
        <f>'[1]资源-钻石'!L128</f>
        <v>18235680.063363619</v>
      </c>
      <c r="U128" s="14">
        <f>'[1]资源-钻石'!M128</f>
        <v>25511451.247479346</v>
      </c>
      <c r="V128" s="14">
        <f>'[1]资源-钻石'!N128</f>
        <v>40325778.235202461</v>
      </c>
      <c r="W128" s="14">
        <f>'[1]资源-钻石'!O128</f>
        <v>88586810.051572904</v>
      </c>
      <c r="X128" s="14">
        <f>'[1]资源-钻石'!P128</f>
        <v>119109399.86009653</v>
      </c>
      <c r="Z128" s="3">
        <v>125</v>
      </c>
      <c r="AA128" s="14">
        <f>'[1]资源-钻石'!T128</f>
        <v>703831.87477059127</v>
      </c>
      <c r="AB128" s="14">
        <f>'[1]资源-钻石'!U128</f>
        <v>986735.06224765046</v>
      </c>
      <c r="AC128" s="14">
        <f>'[1]资源-钻石'!V128</f>
        <v>1648586.5684724154</v>
      </c>
      <c r="AD128" s="14">
        <f>'[1]资源-钻石'!W128</f>
        <v>4345975.2253196565</v>
      </c>
      <c r="AE128" s="14">
        <f>'[1]资源-钻石'!X128</f>
        <v>10328230.247851621</v>
      </c>
    </row>
    <row r="129" spans="3:31" x14ac:dyDescent="0.15">
      <c r="C129" s="4">
        <v>126</v>
      </c>
      <c r="D129" s="4">
        <f>'[1]功能-实力'!BF130</f>
        <v>46041864</v>
      </c>
      <c r="E129" s="4">
        <f>'[1]功能-实力'!BG130</f>
        <v>53774418</v>
      </c>
      <c r="F129" s="4">
        <f>'[1]功能-实力'!BH130</f>
        <v>60995424</v>
      </c>
      <c r="G129" s="4">
        <f>'[1]功能-实力'!BI130</f>
        <v>65113290</v>
      </c>
      <c r="H129" s="4">
        <f>'[1]功能-实力'!BJ130</f>
        <v>67874172</v>
      </c>
      <c r="S129" s="22">
        <v>126</v>
      </c>
      <c r="T129" s="14">
        <f>'[1]资源-钻石'!L129</f>
        <v>19411777.729560923</v>
      </c>
      <c r="U129" s="14">
        <f>'[1]资源-钻石'!M129</f>
        <v>27281130.976422139</v>
      </c>
      <c r="V129" s="14">
        <f>'[1]资源-钻石'!N129</f>
        <v>43142627.215919189</v>
      </c>
      <c r="W129" s="14">
        <f>'[1]资源-钻石'!O129</f>
        <v>94473379.994099244</v>
      </c>
      <c r="X129" s="14">
        <f>'[1]资源-钻石'!P129</f>
        <v>126934513.79283579</v>
      </c>
      <c r="Z129" s="3">
        <v>126</v>
      </c>
      <c r="AA129" s="14">
        <f>'[1]资源-钻石'!T129</f>
        <v>708165.12256381672</v>
      </c>
      <c r="AB129" s="14">
        <f>'[1]资源-钻石'!U129</f>
        <v>993181.63482019852</v>
      </c>
      <c r="AC129" s="14">
        <f>'[1]资源-钻石'!V129</f>
        <v>1660129.7983022186</v>
      </c>
      <c r="AD129" s="14">
        <f>'[1]资源-钻石'!W129</f>
        <v>4378692.7781324396</v>
      </c>
      <c r="AE129" s="14">
        <f>'[1]资源-钻石'!X129</f>
        <v>10408074.555945683</v>
      </c>
    </row>
    <row r="130" spans="3:31" x14ac:dyDescent="0.15">
      <c r="C130" s="4">
        <v>127</v>
      </c>
      <c r="D130" s="4">
        <f>'[1]功能-实力'!BF131</f>
        <v>47178072</v>
      </c>
      <c r="E130" s="4">
        <f>'[1]功能-实力'!BG131</f>
        <v>54923934</v>
      </c>
      <c r="F130" s="4">
        <f>'[1]功能-实力'!BH131</f>
        <v>62375328</v>
      </c>
      <c r="G130" s="4">
        <f>'[1]功能-实力'!BI131</f>
        <v>66375264</v>
      </c>
      <c r="H130" s="4">
        <f>'[1]功能-实力'!BJ131</f>
        <v>69233886</v>
      </c>
      <c r="S130" s="22">
        <v>127</v>
      </c>
      <c r="T130" s="14">
        <f>'[1]资源-钻石'!L130</f>
        <v>20672287.997542065</v>
      </c>
      <c r="U130" s="14">
        <f>'[1]资源-钻石'!M130</f>
        <v>29141266.209874645</v>
      </c>
      <c r="V130" s="14">
        <f>'[1]资源-钻石'!N130</f>
        <v>45927905.740344137</v>
      </c>
      <c r="W130" s="14">
        <f>'[1]资源-钻石'!O130</f>
        <v>100538270.95431761</v>
      </c>
      <c r="X130" s="14">
        <f>'[1]资源-钻石'!P130</f>
        <v>135483651.49213481</v>
      </c>
      <c r="Z130" s="22">
        <v>127</v>
      </c>
      <c r="AA130" s="14">
        <f>'[1]资源-钻石'!T130</f>
        <v>712498.37035704229</v>
      </c>
      <c r="AB130" s="14">
        <f>'[1]资源-钻石'!U130</f>
        <v>999628.2073927467</v>
      </c>
      <c r="AC130" s="14">
        <f>'[1]资源-钻石'!V130</f>
        <v>1671673.0281320214</v>
      </c>
      <c r="AD130" s="14">
        <f>'[1]资源-钻石'!W130</f>
        <v>4411410.3309452236</v>
      </c>
      <c r="AE130" s="14">
        <f>'[1]资源-钻石'!X130</f>
        <v>10487918.864039745</v>
      </c>
    </row>
    <row r="131" spans="3:31" x14ac:dyDescent="0.15">
      <c r="C131" s="4">
        <v>128</v>
      </c>
      <c r="D131" s="4">
        <f>'[1]功能-实力'!BF132</f>
        <v>48350964</v>
      </c>
      <c r="E131" s="4">
        <f>'[1]功能-实力'!BG132</f>
        <v>56061006</v>
      </c>
      <c r="F131" s="4">
        <f>'[1]功能-实力'!BH132</f>
        <v>63808512</v>
      </c>
      <c r="G131" s="4">
        <f>'[1]功能-实力'!BI132</f>
        <v>67662288</v>
      </c>
      <c r="H131" s="4">
        <f>'[1]功能-实力'!BJ132</f>
        <v>70628184</v>
      </c>
      <c r="S131" s="22">
        <v>128</v>
      </c>
      <c r="T131" s="14">
        <f>'[1]资源-钻石'!L131</f>
        <v>22023269.452018794</v>
      </c>
      <c r="U131" s="14">
        <f>'[1]资源-钻石'!M131</f>
        <v>30962739.884104647</v>
      </c>
      <c r="V131" s="14">
        <f>'[1]资源-钻石'!N131</f>
        <v>48856360.431765094</v>
      </c>
      <c r="W131" s="14">
        <f>'[1]资源-钻石'!O131</f>
        <v>107193738.10418305</v>
      </c>
      <c r="X131" s="14">
        <f>'[1]资源-钻石'!P131</f>
        <v>144779719.39877108</v>
      </c>
      <c r="Z131" s="22">
        <v>128</v>
      </c>
      <c r="AA131" s="14">
        <f>'[1]资源-钻石'!T131</f>
        <v>716831.61815026787</v>
      </c>
      <c r="AB131" s="14">
        <f>'[1]资源-钻石'!U131</f>
        <v>1006074.7799652948</v>
      </c>
      <c r="AC131" s="14">
        <f>'[1]资源-钻石'!V131</f>
        <v>1683216.2579618243</v>
      </c>
      <c r="AD131" s="14">
        <f>'[1]资源-钻石'!W131</f>
        <v>4444127.8837580066</v>
      </c>
      <c r="AE131" s="14">
        <f>'[1]资源-钻石'!X131</f>
        <v>10567763.172133807</v>
      </c>
    </row>
    <row r="132" spans="3:31" x14ac:dyDescent="0.15">
      <c r="C132" s="4">
        <v>129</v>
      </c>
      <c r="D132" s="4">
        <f>'[1]功能-实力'!BF133</f>
        <v>49539978</v>
      </c>
      <c r="E132" s="4">
        <f>'[1]功能-实力'!BG133</f>
        <v>57241452</v>
      </c>
      <c r="F132" s="4">
        <f>'[1]功能-实力'!BH133</f>
        <v>65293320</v>
      </c>
      <c r="G132" s="4">
        <f>'[1]功能-实力'!BI133</f>
        <v>69002142</v>
      </c>
      <c r="H132" s="4">
        <f>'[1]功能-实力'!BJ133</f>
        <v>72070218</v>
      </c>
      <c r="S132" s="22">
        <v>129</v>
      </c>
      <c r="T132" s="14">
        <f>'[1]资源-钻石'!L132</f>
        <v>23471215.52330564</v>
      </c>
      <c r="U132" s="14">
        <f>'[1]资源-钻石'!M132</f>
        <v>33038915.597263657</v>
      </c>
      <c r="V132" s="14">
        <f>'[1]资源-钻石'!N132</f>
        <v>52337714.341107279</v>
      </c>
      <c r="W132" s="14">
        <f>'[1]资源-钻石'!O132</f>
        <v>115144235.24571466</v>
      </c>
      <c r="X132" s="14">
        <f>'[1]资源-钻石'!P132</f>
        <v>155434396.11675525</v>
      </c>
      <c r="Z132" s="3">
        <v>129</v>
      </c>
      <c r="AA132" s="14">
        <f>'[1]资源-钻石'!T132</f>
        <v>721164.86594349344</v>
      </c>
      <c r="AB132" s="14">
        <f>'[1]资源-钻石'!U132</f>
        <v>1012521.3525378428</v>
      </c>
      <c r="AC132" s="14">
        <f>'[1]资源-钻石'!V132</f>
        <v>1694759.4877916272</v>
      </c>
      <c r="AD132" s="14">
        <f>'[1]资源-钻石'!W132</f>
        <v>4476845.4365707897</v>
      </c>
      <c r="AE132" s="14">
        <f>'[1]资源-钻石'!X132</f>
        <v>10647607.480227869</v>
      </c>
    </row>
    <row r="133" spans="3:31" x14ac:dyDescent="0.15">
      <c r="C133" s="4">
        <v>130</v>
      </c>
      <c r="D133" s="4">
        <f>'[1]功能-实力'!BF134</f>
        <v>50766474</v>
      </c>
      <c r="E133" s="4">
        <f>'[1]功能-实力'!BG134</f>
        <v>58442070</v>
      </c>
      <c r="F133" s="4">
        <f>'[1]功能-实力'!BH134</f>
        <v>66815826</v>
      </c>
      <c r="G133" s="4">
        <f>'[1]功能-实力'!BI134</f>
        <v>70369488</v>
      </c>
      <c r="H133" s="4">
        <f>'[1]功能-实力'!BJ134</f>
        <v>73539648</v>
      </c>
      <c r="S133" s="22">
        <v>130</v>
      </c>
      <c r="T133" s="14">
        <f>'[1]资源-钻石'!L133</f>
        <v>25023085.69769454</v>
      </c>
      <c r="U133" s="14">
        <f>'[1]资源-钻石'!M133</f>
        <v>35303354.416100398</v>
      </c>
      <c r="V133" s="14">
        <f>'[1]资源-钻石'!N133</f>
        <v>56107158.657668903</v>
      </c>
      <c r="W133" s="14">
        <f>'[1]资源-钻石'!O133</f>
        <v>123616631.71920326</v>
      </c>
      <c r="X133" s="14">
        <f>'[1]资源-钻石'!P133</f>
        <v>167071151.25383592</v>
      </c>
      <c r="Z133" s="3">
        <v>130</v>
      </c>
      <c r="AA133" s="14">
        <f>'[1]资源-钻石'!T133</f>
        <v>725498.11373671889</v>
      </c>
      <c r="AB133" s="14">
        <f>'[1]资源-钻石'!U133</f>
        <v>1018967.925110391</v>
      </c>
      <c r="AC133" s="14">
        <f>'[1]资源-钻石'!V133</f>
        <v>1706302.7176214301</v>
      </c>
      <c r="AD133" s="14">
        <f>'[1]资源-钻石'!W133</f>
        <v>4509562.9893835727</v>
      </c>
      <c r="AE133" s="14">
        <f>'[1]资源-钻石'!X133</f>
        <v>10727451.788321929</v>
      </c>
    </row>
    <row r="134" spans="3:31" x14ac:dyDescent="0.15">
      <c r="C134" s="4">
        <v>131</v>
      </c>
      <c r="D134" s="4">
        <f>'[1]功能-实力'!BF135</f>
        <v>51973482</v>
      </c>
      <c r="E134" s="4">
        <f>'[1]功能-实力'!BG135</f>
        <v>59752902</v>
      </c>
      <c r="F134" s="4">
        <f>'[1]功能-实力'!BH135</f>
        <v>68153892</v>
      </c>
      <c r="G134" s="4">
        <f>'[1]功能-实力'!BI135</f>
        <v>71756382</v>
      </c>
      <c r="H134" s="4">
        <f>'[1]功能-实力'!BJ135</f>
        <v>74965218</v>
      </c>
      <c r="S134" s="22">
        <v>131</v>
      </c>
      <c r="T134" s="14">
        <f>'[1]资源-钻石'!L134</f>
        <v>26686338.96790614</v>
      </c>
      <c r="U134" s="14">
        <f>'[1]资源-钻石'!M134</f>
        <v>37707897.868109673</v>
      </c>
      <c r="V134" s="14">
        <f>'[1]资源-钻石'!N134</f>
        <v>60054266.543630913</v>
      </c>
      <c r="W134" s="14">
        <f>'[1]资源-钻石'!O134</f>
        <v>132666532.38131481</v>
      </c>
      <c r="X134" s="14">
        <f>'[1]资源-钻石'!P134</f>
        <v>178831133.91022751</v>
      </c>
      <c r="Z134" s="3">
        <v>131</v>
      </c>
      <c r="AA134" s="14">
        <f>'[1]资源-钻石'!T134</f>
        <v>729831.36152994446</v>
      </c>
      <c r="AB134" s="14">
        <f>'[1]资源-钻石'!U134</f>
        <v>1025414.4976829391</v>
      </c>
      <c r="AC134" s="14">
        <f>'[1]资源-钻石'!V134</f>
        <v>1717845.9474512329</v>
      </c>
      <c r="AD134" s="14">
        <f>'[1]资源-钻石'!W134</f>
        <v>4542280.5421963558</v>
      </c>
      <c r="AE134" s="14">
        <f>'[1]资源-钻石'!X134</f>
        <v>10807296.096415991</v>
      </c>
    </row>
    <row r="135" spans="3:31" x14ac:dyDescent="0.15">
      <c r="C135" s="4">
        <v>132</v>
      </c>
      <c r="D135" s="4">
        <f>'[1]功能-实力'!BF136</f>
        <v>53214954</v>
      </c>
      <c r="E135" s="4">
        <f>'[1]功能-实力'!BG136</f>
        <v>61087668</v>
      </c>
      <c r="F135" s="4">
        <f>'[1]功能-实力'!BH136</f>
        <v>69520566</v>
      </c>
      <c r="G135" s="4">
        <f>'[1]功能-实力'!BI136</f>
        <v>73105338</v>
      </c>
      <c r="H135" s="4">
        <f>'[1]功能-实力'!BJ136</f>
        <v>76321632</v>
      </c>
      <c r="S135" s="22">
        <v>132</v>
      </c>
      <c r="T135" s="14">
        <f>'[1]资源-钻石'!L135</f>
        <v>28468969.684395615</v>
      </c>
      <c r="U135" s="14">
        <f>'[1]资源-钻石'!M135</f>
        <v>40295248.84361539</v>
      </c>
      <c r="V135" s="14">
        <f>'[1]资源-钻石'!N135</f>
        <v>64340727.828569002</v>
      </c>
      <c r="W135" s="14">
        <f>'[1]资源-钻石'!O135</f>
        <v>141922838.84265536</v>
      </c>
      <c r="X135" s="14">
        <f>'[1]资源-钻石'!P135</f>
        <v>190984974.41441336</v>
      </c>
      <c r="Z135" s="3">
        <v>132</v>
      </c>
      <c r="AA135" s="14">
        <f>'[1]资源-钻石'!T135</f>
        <v>734164.60932317004</v>
      </c>
      <c r="AB135" s="14">
        <f>'[1]资源-钻石'!U135</f>
        <v>1031861.0702554871</v>
      </c>
      <c r="AC135" s="14">
        <f>'[1]资源-钻石'!V135</f>
        <v>1729389.1772810358</v>
      </c>
      <c r="AD135" s="14">
        <f>'[1]资源-钻石'!W135</f>
        <v>4574998.0950091397</v>
      </c>
      <c r="AE135" s="14">
        <f>'[1]资源-钻石'!X135</f>
        <v>10887140.404510053</v>
      </c>
    </row>
    <row r="136" spans="3:31" x14ac:dyDescent="0.15">
      <c r="C136" s="4">
        <v>133</v>
      </c>
      <c r="D136" s="4">
        <f>'[1]功能-实力'!BF137</f>
        <v>54474174</v>
      </c>
      <c r="E136" s="4">
        <f>'[1]功能-实力'!BG137</f>
        <v>62453040</v>
      </c>
      <c r="F136" s="4">
        <f>'[1]功能-实力'!BH137</f>
        <v>70841760</v>
      </c>
      <c r="G136" s="4">
        <f>'[1]功能-实力'!BI137</f>
        <v>74376972</v>
      </c>
      <c r="H136" s="4">
        <f>'[1]功能-实力'!BJ137</f>
        <v>77702688</v>
      </c>
      <c r="S136" s="22">
        <v>133</v>
      </c>
      <c r="T136" s="14">
        <f>'[1]资源-钻石'!L136</f>
        <v>30379545.97983114</v>
      </c>
      <c r="U136" s="14">
        <f>'[1]资源-钻石'!M136</f>
        <v>43070244.94542972</v>
      </c>
      <c r="V136" s="14">
        <f>'[1]资源-钻石'!N136</f>
        <v>68630932.667530671</v>
      </c>
      <c r="W136" s="14">
        <f>'[1]资源-钻石'!O136</f>
        <v>151272974.37649736</v>
      </c>
      <c r="X136" s="14">
        <f>'[1]资源-钻石'!P136</f>
        <v>203811662.32802075</v>
      </c>
      <c r="Z136" s="22">
        <v>133</v>
      </c>
      <c r="AA136" s="14">
        <f>'[1]资源-钻石'!T136</f>
        <v>738497.85711639561</v>
      </c>
      <c r="AB136" s="14">
        <f>'[1]资源-钻石'!U136</f>
        <v>1038307.6428280352</v>
      </c>
      <c r="AC136" s="14">
        <f>'[1]资源-钻石'!V136</f>
        <v>1740932.4071108387</v>
      </c>
      <c r="AD136" s="14">
        <f>'[1]资源-钻石'!W136</f>
        <v>4607715.6478219228</v>
      </c>
      <c r="AE136" s="14">
        <f>'[1]资源-钻石'!X136</f>
        <v>10966984.712604115</v>
      </c>
    </row>
    <row r="137" spans="3:31" x14ac:dyDescent="0.15">
      <c r="C137" s="4">
        <v>134</v>
      </c>
      <c r="D137" s="4">
        <f>'[1]功能-实力'!BF138</f>
        <v>55766112</v>
      </c>
      <c r="E137" s="4">
        <f>'[1]功能-实力'!BG138</f>
        <v>63776094</v>
      </c>
      <c r="F137" s="4">
        <f>'[1]功能-实力'!BH138</f>
        <v>72101994</v>
      </c>
      <c r="G137" s="4">
        <f>'[1]功能-实力'!BI138</f>
        <v>75680730</v>
      </c>
      <c r="H137" s="4">
        <f>'[1]功能-实力'!BJ138</f>
        <v>79097808</v>
      </c>
      <c r="S137" s="22">
        <v>134</v>
      </c>
      <c r="T137" s="14">
        <f>'[1]资源-钻石'!L137</f>
        <v>32427250.951429788</v>
      </c>
      <c r="U137" s="14">
        <f>'[1]资源-钻石'!M137</f>
        <v>45891121.638941728</v>
      </c>
      <c r="V137" s="14">
        <f>'[1]资源-钻石'!N137</f>
        <v>73069970.162524119</v>
      </c>
      <c r="W137" s="14">
        <f>'[1]资源-钻石'!O137</f>
        <v>161376226.21735916</v>
      </c>
      <c r="X137" s="14">
        <f>'[1]资源-钻石'!P137</f>
        <v>217839731.54167435</v>
      </c>
      <c r="Z137" s="22">
        <v>134</v>
      </c>
      <c r="AA137" s="14">
        <f>'[1]资源-钻石'!T137</f>
        <v>742831.10490962106</v>
      </c>
      <c r="AB137" s="14">
        <f>'[1]资源-钻石'!U137</f>
        <v>1044754.2154005833</v>
      </c>
      <c r="AC137" s="14">
        <f>'[1]资源-钻石'!V137</f>
        <v>1752475.6369406418</v>
      </c>
      <c r="AD137" s="14">
        <f>'[1]资源-钻石'!W137</f>
        <v>4640433.2006347058</v>
      </c>
      <c r="AE137" s="14">
        <f>'[1]资源-钻石'!X137</f>
        <v>11046829.020698177</v>
      </c>
    </row>
    <row r="138" spans="3:31" x14ac:dyDescent="0.15">
      <c r="C138" s="4">
        <v>135</v>
      </c>
      <c r="D138" s="4">
        <f>'[1]功能-实力'!BF139</f>
        <v>57011634</v>
      </c>
      <c r="E138" s="4">
        <f>'[1]功能-实力'!BG139</f>
        <v>65074200</v>
      </c>
      <c r="F138" s="4">
        <f>'[1]功能-实力'!BH139</f>
        <v>73406178</v>
      </c>
      <c r="G138" s="4">
        <f>'[1]功能-实力'!BI139</f>
        <v>77006880</v>
      </c>
      <c r="H138" s="4">
        <f>'[1]功能-实力'!BJ139</f>
        <v>80530200</v>
      </c>
      <c r="S138" s="22">
        <v>135</v>
      </c>
      <c r="T138" s="14">
        <f>'[1]资源-钻石'!L138</f>
        <v>34616821.97570309</v>
      </c>
      <c r="U138" s="14">
        <f>'[1]资源-钻石'!M138</f>
        <v>48983250.919365264</v>
      </c>
      <c r="V138" s="14">
        <f>'[1]资源-钻石'!N138</f>
        <v>78052016.801077932</v>
      </c>
      <c r="W138" s="14">
        <f>'[1]资源-钻石'!O138</f>
        <v>172909770.65865353</v>
      </c>
      <c r="X138" s="14">
        <f>'[1]资源-钻石'!P138</f>
        <v>233721425.98623991</v>
      </c>
      <c r="Z138" s="3">
        <v>135</v>
      </c>
      <c r="AA138" s="14">
        <f>'[1]资源-钻石'!T138</f>
        <v>747164.35270284663</v>
      </c>
      <c r="AB138" s="14">
        <f>'[1]资源-钻石'!U138</f>
        <v>1051200.7879731313</v>
      </c>
      <c r="AC138" s="14">
        <f>'[1]资源-钻石'!V138</f>
        <v>1764018.8667704447</v>
      </c>
      <c r="AD138" s="14">
        <f>'[1]资源-钻石'!W138</f>
        <v>4673150.7534474889</v>
      </c>
      <c r="AE138" s="14">
        <f>'[1]资源-钻石'!X138</f>
        <v>11126673.328792239</v>
      </c>
    </row>
    <row r="139" spans="3:31" x14ac:dyDescent="0.15">
      <c r="C139" s="4">
        <v>136</v>
      </c>
      <c r="D139" s="4">
        <f>'[1]功能-实力'!BF140</f>
        <v>58198572</v>
      </c>
      <c r="E139" s="4">
        <f>'[1]功能-实力'!BG140</f>
        <v>66466938</v>
      </c>
      <c r="F139" s="4">
        <f>'[1]功能-实力'!BH140</f>
        <v>74799696</v>
      </c>
      <c r="G139" s="4">
        <f>'[1]功能-实力'!BI140</f>
        <v>78440736</v>
      </c>
      <c r="H139" s="4">
        <f>'[1]功能-实力'!BJ140</f>
        <v>81863712</v>
      </c>
      <c r="S139" s="22">
        <v>136</v>
      </c>
      <c r="T139" s="14">
        <f>'[1]资源-钻石'!L139</f>
        <v>36902938.696316682</v>
      </c>
      <c r="U139" s="14">
        <f>'[1]资源-钻石'!M139</f>
        <v>52388516.334771439</v>
      </c>
      <c r="V139" s="14">
        <f>'[1]资源-钻石'!N139</f>
        <v>83770658.696275473</v>
      </c>
      <c r="W139" s="14">
        <f>'[1]资源-钻石'!O139</f>
        <v>185783394.27809614</v>
      </c>
      <c r="X139" s="14">
        <f>'[1]资源-钻石'!P139</f>
        <v>251228762.91278711</v>
      </c>
      <c r="Z139" s="3">
        <v>136</v>
      </c>
      <c r="AA139" s="14">
        <f>'[1]资源-钻石'!T139</f>
        <v>751497.60049607221</v>
      </c>
      <c r="AB139" s="14">
        <f>'[1]资源-钻石'!U139</f>
        <v>1057647.3605456795</v>
      </c>
      <c r="AC139" s="14">
        <f>'[1]资源-钻石'!V139</f>
        <v>1775562.0966002475</v>
      </c>
      <c r="AD139" s="14">
        <f>'[1]资源-钻石'!W139</f>
        <v>4705868.3062602719</v>
      </c>
      <c r="AE139" s="14">
        <f>'[1]资源-钻石'!X139</f>
        <v>11206517.636886299</v>
      </c>
    </row>
    <row r="140" spans="3:31" x14ac:dyDescent="0.15">
      <c r="C140" s="4">
        <v>137</v>
      </c>
      <c r="D140" s="4">
        <f>'[1]功能-实力'!BF141</f>
        <v>59404620</v>
      </c>
      <c r="E140" s="4">
        <f>'[1]功能-实力'!BG141</f>
        <v>67881606</v>
      </c>
      <c r="F140" s="4">
        <f>'[1]功能-实力'!BH141</f>
        <v>76222008</v>
      </c>
      <c r="G140" s="4">
        <f>'[1]功能-实力'!BI141</f>
        <v>79841742</v>
      </c>
      <c r="H140" s="4">
        <f>'[1]功能-实力'!BJ141</f>
        <v>83220402</v>
      </c>
      <c r="S140" s="22">
        <v>137</v>
      </c>
      <c r="T140" s="14">
        <f>'[1]资源-钻石'!L140</f>
        <v>39353137.929730825</v>
      </c>
      <c r="U140" s="14">
        <f>'[1]资源-钻石'!M140</f>
        <v>56066256.975797266</v>
      </c>
      <c r="V140" s="14">
        <f>'[1]资源-钻石'!N140</f>
        <v>89712667.710442379</v>
      </c>
      <c r="W140" s="14">
        <f>'[1]资源-钻石'!O140</f>
        <v>199306774.64980674</v>
      </c>
      <c r="X140" s="14">
        <f>'[1]资源-钻石'!P140</f>
        <v>269433923.08411831</v>
      </c>
      <c r="Z140" s="3">
        <v>137</v>
      </c>
      <c r="AA140" s="14">
        <f>'[1]资源-钻石'!T140</f>
        <v>755830.84828929778</v>
      </c>
      <c r="AB140" s="14">
        <f>'[1]资源-钻石'!U140</f>
        <v>1064093.9331182276</v>
      </c>
      <c r="AC140" s="14">
        <f>'[1]资源-钻石'!V140</f>
        <v>1787105.3264300504</v>
      </c>
      <c r="AD140" s="14">
        <f>'[1]资源-钻石'!W140</f>
        <v>4738585.859073055</v>
      </c>
      <c r="AE140" s="14">
        <f>'[1]资源-钻石'!X140</f>
        <v>11286361.944980361</v>
      </c>
    </row>
    <row r="141" spans="3:31" x14ac:dyDescent="0.15">
      <c r="C141" s="4">
        <v>138</v>
      </c>
      <c r="D141" s="4">
        <f>'[1]功能-实力'!BF142</f>
        <v>60633204</v>
      </c>
      <c r="E141" s="4">
        <f>'[1]功能-实力'!BG142</f>
        <v>69360582</v>
      </c>
      <c r="F141" s="4">
        <f>'[1]功能-实力'!BH142</f>
        <v>77663928</v>
      </c>
      <c r="G141" s="4">
        <f>'[1]功能-实力'!BI142</f>
        <v>81270810</v>
      </c>
      <c r="H141" s="4">
        <f>'[1]功能-实力'!BJ142</f>
        <v>84552654</v>
      </c>
      <c r="S141" s="22">
        <v>138</v>
      </c>
      <c r="T141" s="14">
        <f>'[1]资源-钻石'!L141</f>
        <v>41979196.446030945</v>
      </c>
      <c r="U141" s="14">
        <f>'[1]资源-钻石'!M141</f>
        <v>59894873.109987818</v>
      </c>
      <c r="V141" s="14">
        <f>'[1]资源-钻石'!N141</f>
        <v>96059922.881508112</v>
      </c>
      <c r="W141" s="14">
        <f>'[1]资源-钻石'!O141</f>
        <v>213564343.30262405</v>
      </c>
      <c r="X141" s="14">
        <f>'[1]资源-钻石'!P141</f>
        <v>287525614.78077847</v>
      </c>
      <c r="Z141" s="3">
        <v>138</v>
      </c>
      <c r="AA141" s="14">
        <f>'[1]资源-钻石'!T141</f>
        <v>760164.09608252323</v>
      </c>
      <c r="AB141" s="14">
        <f>'[1]资源-钻石'!U141</f>
        <v>1070540.5056907756</v>
      </c>
      <c r="AC141" s="14">
        <f>'[1]资源-钻石'!V141</f>
        <v>1798648.5562598533</v>
      </c>
      <c r="AD141" s="14">
        <f>'[1]资源-钻石'!W141</f>
        <v>4771303.411885839</v>
      </c>
      <c r="AE141" s="14">
        <f>'[1]资源-钻石'!X141</f>
        <v>11366206.253074422</v>
      </c>
    </row>
    <row r="142" spans="3:31" x14ac:dyDescent="0.15">
      <c r="C142" s="4">
        <v>139</v>
      </c>
      <c r="D142" s="4">
        <f>'[1]功能-实力'!BF143</f>
        <v>61882524</v>
      </c>
      <c r="E142" s="4">
        <f>'[1]功能-实力'!BG143</f>
        <v>70946808</v>
      </c>
      <c r="F142" s="4">
        <f>'[1]功能-实力'!BH143</f>
        <v>79137438</v>
      </c>
      <c r="G142" s="4">
        <f>'[1]功能-实力'!BI143</f>
        <v>82680498</v>
      </c>
      <c r="H142" s="4">
        <f>'[1]功能-实力'!BJ143</f>
        <v>85926696</v>
      </c>
      <c r="S142" s="22">
        <v>139</v>
      </c>
      <c r="T142" s="14">
        <f>'[1]资源-钻石'!L142</f>
        <v>44793736.274868831</v>
      </c>
      <c r="U142" s="14">
        <f>'[1]资源-钻石'!M142</f>
        <v>64004089.500927396</v>
      </c>
      <c r="V142" s="14">
        <f>'[1]资源-钻石'!N142</f>
        <v>102808270.82699633</v>
      </c>
      <c r="W142" s="14">
        <f>'[1]资源-钻石'!O142</f>
        <v>227821747.38144231</v>
      </c>
      <c r="X142" s="14">
        <f>'[1]资源-钻石'!P142</f>
        <v>306955081.46726733</v>
      </c>
      <c r="Z142" s="22">
        <v>139</v>
      </c>
      <c r="AA142" s="14">
        <f>'[1]资源-钻石'!T142</f>
        <v>764497.3438757488</v>
      </c>
      <c r="AB142" s="14">
        <f>'[1]资源-钻石'!U142</f>
        <v>1076987.0782633238</v>
      </c>
      <c r="AC142" s="14">
        <f>'[1]资源-钻石'!V142</f>
        <v>1810191.7860896562</v>
      </c>
      <c r="AD142" s="14">
        <f>'[1]资源-钻石'!W142</f>
        <v>4804020.964698622</v>
      </c>
      <c r="AE142" s="14">
        <f>'[1]资源-钻石'!X142</f>
        <v>11446050.561168484</v>
      </c>
    </row>
    <row r="143" spans="3:31" x14ac:dyDescent="0.15">
      <c r="C143" s="4">
        <v>140</v>
      </c>
      <c r="D143" s="4">
        <f>'[1]功能-实力'!BF144</f>
        <v>63149328</v>
      </c>
      <c r="E143" s="4">
        <f>'[1]功能-实力'!BG144</f>
        <v>72567030</v>
      </c>
      <c r="F143" s="4">
        <f>'[1]功能-实力'!BH144</f>
        <v>80597964</v>
      </c>
      <c r="G143" s="4">
        <f>'[1]功能-实力'!BI144</f>
        <v>84129150</v>
      </c>
      <c r="H143" s="4">
        <f>'[1]功能-实力'!BJ144</f>
        <v>87386412</v>
      </c>
      <c r="S143" s="22">
        <v>140</v>
      </c>
      <c r="T143" s="14">
        <f>'[1]资源-钻石'!L143</f>
        <v>47810285.372668676</v>
      </c>
      <c r="U143" s="14">
        <f>'[1]资源-钻石'!M143</f>
        <v>68348647.109153748</v>
      </c>
      <c r="V143" s="14">
        <f>'[1]资源-钻石'!N143</f>
        <v>109564168.77379413</v>
      </c>
      <c r="W143" s="14">
        <f>'[1]资源-钻石'!O143</f>
        <v>242937778.72647399</v>
      </c>
      <c r="X143" s="14">
        <f>'[1]资源-钻石'!P143</f>
        <v>328084604.91583538</v>
      </c>
      <c r="Z143" s="22">
        <v>140</v>
      </c>
      <c r="AA143" s="14">
        <f>'[1]资源-钻石'!T143</f>
        <v>768830.59166897438</v>
      </c>
      <c r="AB143" s="14">
        <f>'[1]资源-钻石'!U143</f>
        <v>1083433.6508358717</v>
      </c>
      <c r="AC143" s="14">
        <f>'[1]资源-钻石'!V143</f>
        <v>1821735.0159194591</v>
      </c>
      <c r="AD143" s="14">
        <f>'[1]资源-钻石'!W143</f>
        <v>4836738.5175114051</v>
      </c>
      <c r="AE143" s="14">
        <f>'[1]资源-钻石'!X143</f>
        <v>11525894.869262544</v>
      </c>
    </row>
    <row r="144" spans="3:31" x14ac:dyDescent="0.15">
      <c r="C144" s="4">
        <v>141</v>
      </c>
      <c r="D144" s="4">
        <f>'[1]功能-实力'!BF145</f>
        <v>64420158</v>
      </c>
      <c r="E144" s="4">
        <f>'[1]功能-实力'!BG145</f>
        <v>74160348</v>
      </c>
      <c r="F144" s="4">
        <f>'[1]功能-实力'!BH145</f>
        <v>82109976</v>
      </c>
      <c r="G144" s="4">
        <f>'[1]功能-实力'!BI145</f>
        <v>85692858</v>
      </c>
      <c r="H144" s="4">
        <f>'[1]功能-实力'!BJ145</f>
        <v>88913682</v>
      </c>
      <c r="S144" s="22">
        <v>141</v>
      </c>
      <c r="T144" s="14">
        <f>'[1]资源-钻石'!L144</f>
        <v>51043342.644128293</v>
      </c>
      <c r="U144" s="14">
        <f>'[1]资源-钻石'!M144</f>
        <v>72854131.819895953</v>
      </c>
      <c r="V144" s="14">
        <f>'[1]资源-钻石'!N144</f>
        <v>116848362.97970985</v>
      </c>
      <c r="W144" s="14">
        <f>'[1]资源-钻石'!O144</f>
        <v>259925805.97412655</v>
      </c>
      <c r="X144" s="14">
        <f>'[1]资源-钻石'!P144</f>
        <v>351222185.41022617</v>
      </c>
      <c r="Z144" s="3">
        <v>141</v>
      </c>
      <c r="AA144" s="14">
        <f>'[1]资源-钻石'!T144</f>
        <v>773163.83946219983</v>
      </c>
      <c r="AB144" s="14">
        <f>'[1]资源-钻石'!U144</f>
        <v>1089880.2234084199</v>
      </c>
      <c r="AC144" s="14">
        <f>'[1]资源-钻石'!V144</f>
        <v>1833278.2457492619</v>
      </c>
      <c r="AD144" s="14">
        <f>'[1]资源-钻石'!W144</f>
        <v>4869456.0703241881</v>
      </c>
      <c r="AE144" s="14">
        <f>'[1]资源-钻石'!X144</f>
        <v>11605739.177356606</v>
      </c>
    </row>
    <row r="145" spans="3:31" x14ac:dyDescent="0.15">
      <c r="C145" s="4">
        <v>142</v>
      </c>
      <c r="D145" s="4">
        <f>'[1]功能-实力'!BF146</f>
        <v>65707284</v>
      </c>
      <c r="E145" s="4">
        <f>'[1]功能-实力'!BG146</f>
        <v>75811194</v>
      </c>
      <c r="F145" s="4">
        <f>'[1]功能-实力'!BH146</f>
        <v>83719572</v>
      </c>
      <c r="G145" s="4">
        <f>'[1]功能-实力'!BI146</f>
        <v>87313890</v>
      </c>
      <c r="H145" s="4">
        <f>'[1]功能-实力'!BJ146</f>
        <v>90479166</v>
      </c>
      <c r="S145" s="22">
        <v>142</v>
      </c>
      <c r="T145" s="14">
        <f>'[1]资源-钻石'!L145</f>
        <v>54508447.630538821</v>
      </c>
      <c r="U145" s="14">
        <f>'[1]资源-钻石'!M145</f>
        <v>77864714.830096498</v>
      </c>
      <c r="V145" s="14">
        <f>'[1]资源-钻石'!N145</f>
        <v>125302379.05516258</v>
      </c>
      <c r="W145" s="14">
        <f>'[1]资源-钻石'!O145</f>
        <v>279038624.92162037</v>
      </c>
      <c r="X145" s="14">
        <f>'[1]资源-钻石'!P145</f>
        <v>377172082.82340437</v>
      </c>
      <c r="Z145" s="3">
        <v>142</v>
      </c>
      <c r="AA145" s="14">
        <f>'[1]资源-钻石'!T145</f>
        <v>777497.0872554254</v>
      </c>
      <c r="AB145" s="14">
        <f>'[1]资源-钻石'!U145</f>
        <v>1096326.795980968</v>
      </c>
      <c r="AC145" s="14">
        <f>'[1]资源-钻石'!V145</f>
        <v>1844821.4755790648</v>
      </c>
      <c r="AD145" s="14">
        <f>'[1]资源-钻石'!W145</f>
        <v>4902173.6231369711</v>
      </c>
      <c r="AE145" s="14">
        <f>'[1]资源-钻石'!X145</f>
        <v>11685583.485450668</v>
      </c>
    </row>
    <row r="146" spans="3:31" x14ac:dyDescent="0.15">
      <c r="C146" s="4">
        <v>143</v>
      </c>
      <c r="D146" s="4">
        <f>'[1]功能-实力'!BF147</f>
        <v>67040634</v>
      </c>
      <c r="E146" s="4">
        <f>'[1]功能-实力'!BG147</f>
        <v>77499408</v>
      </c>
      <c r="F146" s="4">
        <f>'[1]功能-实力'!BH147</f>
        <v>85368666</v>
      </c>
      <c r="G146" s="4">
        <f>'[1]功能-实力'!BI147</f>
        <v>88958466</v>
      </c>
      <c r="H146" s="4">
        <f>'[1]功能-实力'!BJ147</f>
        <v>92083572</v>
      </c>
      <c r="S146" s="22">
        <v>143</v>
      </c>
      <c r="T146" s="14">
        <f>'[1]资源-钻石'!L146</f>
        <v>58222255.199875817</v>
      </c>
      <c r="U146" s="14">
        <f>'[1]资源-钻石'!M146</f>
        <v>83329810.424338534</v>
      </c>
      <c r="V146" s="14">
        <f>'[1]资源-钻石'!N146</f>
        <v>134229939.51039585</v>
      </c>
      <c r="W146" s="14">
        <f>'[1]资源-钻石'!O146</f>
        <v>299506925.71393383</v>
      </c>
      <c r="X146" s="14">
        <f>'[1]资源-钻石'!P146</f>
        <v>405361383.65829158</v>
      </c>
      <c r="Z146" s="3">
        <v>143</v>
      </c>
      <c r="AA146" s="14">
        <f>'[1]资源-钻石'!T146</f>
        <v>781830.33504865097</v>
      </c>
      <c r="AB146" s="14">
        <f>'[1]资源-钻石'!U146</f>
        <v>1102773.368553516</v>
      </c>
      <c r="AC146" s="14">
        <f>'[1]资源-钻石'!V146</f>
        <v>1856364.7054088677</v>
      </c>
      <c r="AD146" s="14">
        <f>'[1]资源-钻石'!W146</f>
        <v>4934891.1759497542</v>
      </c>
      <c r="AE146" s="14">
        <f>'[1]资源-钻石'!X146</f>
        <v>11765427.793544728</v>
      </c>
    </row>
    <row r="147" spans="3:31" x14ac:dyDescent="0.15">
      <c r="C147" s="4">
        <v>144</v>
      </c>
      <c r="D147" s="4">
        <f>'[1]功能-实力'!BF148</f>
        <v>68417574</v>
      </c>
      <c r="E147" s="4">
        <f>'[1]功能-实力'!BG148</f>
        <v>79257930</v>
      </c>
      <c r="F147" s="4">
        <f>'[1]功能-实力'!BH148</f>
        <v>87036006</v>
      </c>
      <c r="G147" s="4">
        <f>'[1]功能-实力'!BI148</f>
        <v>90639408</v>
      </c>
      <c r="H147" s="4">
        <f>'[1]功能-实力'!BJ148</f>
        <v>93679314</v>
      </c>
      <c r="S147" s="22">
        <v>144</v>
      </c>
      <c r="T147" s="14">
        <f>'[1]资源-钻石'!L147</f>
        <v>62202615.597657517</v>
      </c>
      <c r="U147" s="14">
        <f>'[1]资源-钻石'!M147</f>
        <v>89092269.498039722</v>
      </c>
      <c r="V147" s="14">
        <f>'[1]资源-钻石'!N147</f>
        <v>143769184.16262266</v>
      </c>
      <c r="W147" s="14">
        <f>'[1]资源-钻石'!O147</f>
        <v>321355978.4037751</v>
      </c>
      <c r="X147" s="14">
        <f>'[1]资源-钻石'!P147</f>
        <v>433477699.94335592</v>
      </c>
      <c r="Z147" s="3">
        <v>144</v>
      </c>
      <c r="AA147" s="14">
        <f>'[1]资源-钻石'!T147</f>
        <v>786163.58284187643</v>
      </c>
      <c r="AB147" s="14">
        <f>'[1]资源-钻石'!U147</f>
        <v>1109219.9411260642</v>
      </c>
      <c r="AC147" s="14">
        <f>'[1]资源-钻石'!V147</f>
        <v>1867907.9352386706</v>
      </c>
      <c r="AD147" s="14">
        <f>'[1]资源-钻石'!W147</f>
        <v>4967608.7287625382</v>
      </c>
      <c r="AE147" s="14">
        <f>'[1]资源-钻石'!X147</f>
        <v>11845272.10163879</v>
      </c>
    </row>
    <row r="148" spans="3:31" x14ac:dyDescent="0.15">
      <c r="C148" s="4">
        <v>145</v>
      </c>
      <c r="D148" s="4">
        <f>'[1]功能-实力'!BF149</f>
        <v>69830490</v>
      </c>
      <c r="E148" s="4">
        <f>'[1]功能-实力'!BG149</f>
        <v>81042924</v>
      </c>
      <c r="F148" s="4">
        <f>'[1]功能-实力'!BH149</f>
        <v>88746306</v>
      </c>
      <c r="G148" s="4">
        <f>'[1]功能-实力'!BI149</f>
        <v>92321166</v>
      </c>
      <c r="H148" s="4">
        <f>'[1]功能-实力'!BJ149</f>
        <v>95291364</v>
      </c>
      <c r="S148" s="22">
        <v>145</v>
      </c>
      <c r="T148" s="14">
        <f>'[1]资源-钻石'!L148</f>
        <v>66460953.909228235</v>
      </c>
      <c r="U148" s="14">
        <f>'[1]资源-钻石'!M148</f>
        <v>95399115.097684681</v>
      </c>
      <c r="V148" s="14">
        <f>'[1]资源-钻石'!N148</f>
        <v>154025854.6475544</v>
      </c>
      <c r="W148" s="14">
        <f>'[1]资源-钻石'!O148</f>
        <v>343601530.79847765</v>
      </c>
      <c r="X148" s="14">
        <f>'[1]资源-钻石'!P148</f>
        <v>462985035.44815344</v>
      </c>
      <c r="Z148" s="22">
        <v>145</v>
      </c>
      <c r="AA148" s="14">
        <f>'[1]资源-钻石'!T148</f>
        <v>790496.830635102</v>
      </c>
      <c r="AB148" s="14">
        <f>'[1]资源-钻石'!U148</f>
        <v>1115666.5136986121</v>
      </c>
      <c r="AC148" s="14">
        <f>'[1]资源-钻石'!V148</f>
        <v>1879451.1650684737</v>
      </c>
      <c r="AD148" s="14">
        <f>'[1]资源-钻石'!W148</f>
        <v>5000326.2815753212</v>
      </c>
      <c r="AE148" s="14">
        <f>'[1]资源-钻石'!X148</f>
        <v>11925116.409732852</v>
      </c>
    </row>
    <row r="149" spans="3:31" x14ac:dyDescent="0.15">
      <c r="C149" s="4">
        <v>146</v>
      </c>
      <c r="D149" s="4">
        <f>'[1]功能-实力'!BF150</f>
        <v>71255676</v>
      </c>
      <c r="E149" s="4">
        <f>'[1]功能-实力'!BG150</f>
        <v>82873914</v>
      </c>
      <c r="F149" s="4">
        <f>'[1]功能-实力'!BH150</f>
        <v>90452760</v>
      </c>
      <c r="G149" s="4">
        <f>'[1]功能-实力'!BI150</f>
        <v>94017564</v>
      </c>
      <c r="H149" s="4">
        <f>'[1]功能-实力'!BJ150</f>
        <v>96949146</v>
      </c>
      <c r="S149" s="22">
        <v>146</v>
      </c>
      <c r="T149" s="14">
        <f>'[1]资源-钻石'!L149</f>
        <v>70934204.323786035</v>
      </c>
      <c r="U149" s="14">
        <f>'[1]资源-钻石'!M149</f>
        <v>102004466.54795414</v>
      </c>
      <c r="V149" s="14">
        <f>'[1]资源-钻石'!N149</f>
        <v>164314324.18176514</v>
      </c>
      <c r="W149" s="14">
        <f>'[1]资源-钻石'!O149</f>
        <v>366371545.85117048</v>
      </c>
      <c r="X149" s="14">
        <f>'[1]资源-钻石'!P149</f>
        <v>493893104.34400183</v>
      </c>
      <c r="Z149" s="22">
        <v>146</v>
      </c>
      <c r="AA149" s="14">
        <f>'[1]资源-钻石'!T149</f>
        <v>794830.07842832757</v>
      </c>
      <c r="AB149" s="14">
        <f>'[1]资源-钻石'!U149</f>
        <v>1122113.0862711603</v>
      </c>
      <c r="AC149" s="14">
        <f>'[1]资源-钻石'!V149</f>
        <v>1890994.3948982765</v>
      </c>
      <c r="AD149" s="14">
        <f>'[1]资源-钻石'!W149</f>
        <v>5033043.8343881043</v>
      </c>
      <c r="AE149" s="14">
        <f>'[1]资源-钻石'!X149</f>
        <v>12004960.717826912</v>
      </c>
    </row>
    <row r="150" spans="3:31" x14ac:dyDescent="0.15">
      <c r="C150" s="4">
        <v>147</v>
      </c>
      <c r="D150" s="4">
        <f>'[1]功能-实力'!BF151</f>
        <v>72721218</v>
      </c>
      <c r="E150" s="4">
        <f>'[1]功能-实力'!BG151</f>
        <v>84711690</v>
      </c>
      <c r="F150" s="4">
        <f>'[1]功能-实力'!BH151</f>
        <v>92186454</v>
      </c>
      <c r="G150" s="4">
        <f>'[1]功能-实力'!BI151</f>
        <v>95826414</v>
      </c>
      <c r="H150" s="4">
        <f>'[1]功能-实力'!BJ151</f>
        <v>98668536</v>
      </c>
      <c r="S150" s="22">
        <v>147</v>
      </c>
      <c r="T150" s="14">
        <f>'[1]资源-钻石'!L150</f>
        <v>75728515.409388557</v>
      </c>
      <c r="U150" s="14">
        <f>'[1]资源-钻石'!M150</f>
        <v>108756699.70273985</v>
      </c>
      <c r="V150" s="14">
        <f>'[1]资源-钻石'!N150</f>
        <v>175072890.13131616</v>
      </c>
      <c r="W150" s="14">
        <f>'[1]资源-钻石'!O150</f>
        <v>390364381.12920755</v>
      </c>
      <c r="X150" s="14">
        <f>'[1]资源-钻石'!P150</f>
        <v>527280604.8819595</v>
      </c>
      <c r="Z150" s="3">
        <v>147</v>
      </c>
      <c r="AA150" s="14">
        <f>'[1]资源-钻石'!T150</f>
        <v>799163.32622155303</v>
      </c>
      <c r="AB150" s="14">
        <f>'[1]资源-钻石'!U150</f>
        <v>1128559.6588437085</v>
      </c>
      <c r="AC150" s="14">
        <f>'[1]资源-钻石'!V150</f>
        <v>1902537.6247280794</v>
      </c>
      <c r="AD150" s="14">
        <f>'[1]资源-钻石'!W150</f>
        <v>5065761.3872008873</v>
      </c>
      <c r="AE150" s="14">
        <f>'[1]资源-钻石'!X150</f>
        <v>12084805.025920974</v>
      </c>
    </row>
    <row r="151" spans="3:31" x14ac:dyDescent="0.15">
      <c r="C151" s="4">
        <v>148</v>
      </c>
      <c r="D151" s="4">
        <f>'[1]功能-实力'!BF152</f>
        <v>74195586</v>
      </c>
      <c r="E151" s="4">
        <f>'[1]功能-实力'!BG152</f>
        <v>86611704</v>
      </c>
      <c r="F151" s="4">
        <f>'[1]功能-实力'!BH152</f>
        <v>94073736</v>
      </c>
      <c r="G151" s="4">
        <f>'[1]功能-实力'!BI152</f>
        <v>97803054</v>
      </c>
      <c r="H151" s="4">
        <f>'[1]功能-实力'!BJ152</f>
        <v>100417656</v>
      </c>
      <c r="S151" s="22">
        <v>148</v>
      </c>
      <c r="T151" s="14">
        <f>'[1]资源-钻石'!L151</f>
        <v>80866930.802081034</v>
      </c>
      <c r="U151" s="14">
        <f>'[1]资源-钻石'!M151</f>
        <v>116275792.76869337</v>
      </c>
      <c r="V151" s="14">
        <f>'[1]资源-钻石'!N151</f>
        <v>187507737.75645947</v>
      </c>
      <c r="W151" s="14">
        <f>'[1]资源-钻石'!O151</f>
        <v>418989061.5143469</v>
      </c>
      <c r="X151" s="14">
        <f>'[1]资源-钻石'!P151</f>
        <v>565145693.10666561</v>
      </c>
      <c r="Z151" s="3">
        <v>148</v>
      </c>
      <c r="AA151" s="14">
        <f>'[1]资源-钻石'!T151</f>
        <v>803496.5740147786</v>
      </c>
      <c r="AB151" s="14">
        <f>'[1]资源-钻石'!U151</f>
        <v>1135006.2314162564</v>
      </c>
      <c r="AC151" s="14">
        <f>'[1]资源-钻石'!V151</f>
        <v>1914080.8545578823</v>
      </c>
      <c r="AD151" s="14">
        <f>'[1]资源-钻石'!W151</f>
        <v>5098478.9400136704</v>
      </c>
      <c r="AE151" s="14">
        <f>'[1]资源-钻石'!X151</f>
        <v>12164649.334015036</v>
      </c>
    </row>
    <row r="152" spans="3:31" x14ac:dyDescent="0.15">
      <c r="C152" s="4">
        <v>149</v>
      </c>
      <c r="D152" s="4">
        <f>'[1]功能-实力'!BF153</f>
        <v>75713502</v>
      </c>
      <c r="E152" s="4">
        <f>'[1]功能-实力'!BG153</f>
        <v>88665162</v>
      </c>
      <c r="F152" s="4">
        <f>'[1]功能-实力'!BH153</f>
        <v>96084738</v>
      </c>
      <c r="G152" s="4">
        <f>'[1]功能-实力'!BI153</f>
        <v>99811896</v>
      </c>
      <c r="H152" s="4">
        <f>'[1]功能-实力'!BJ153</f>
        <v>102238158</v>
      </c>
      <c r="S152" s="22">
        <v>149</v>
      </c>
      <c r="T152" s="14">
        <f>'[1]资源-钻石'!L152</f>
        <v>86374148.059456855</v>
      </c>
      <c r="U152" s="14">
        <f>'[1]资源-钻石'!M152</f>
        <v>124322990.40684396</v>
      </c>
      <c r="V152" s="14">
        <f>'[1]资源-钻石'!N152</f>
        <v>200901824.47019178</v>
      </c>
      <c r="W152" s="14">
        <f>'[1]资源-钻石'!O152</f>
        <v>449075840.52126032</v>
      </c>
      <c r="X152" s="14">
        <f>'[1]资源-钻石'!P152</f>
        <v>605981757.8834312</v>
      </c>
      <c r="Z152" s="3">
        <v>149</v>
      </c>
      <c r="AA152" s="14">
        <f>'[1]资源-钻石'!T152</f>
        <v>807829.82180800417</v>
      </c>
      <c r="AB152" s="14">
        <f>'[1]资源-钻石'!U152</f>
        <v>1141452.8039888046</v>
      </c>
      <c r="AC152" s="14">
        <f>'[1]资源-钻石'!V152</f>
        <v>1925624.0843876852</v>
      </c>
      <c r="AD152" s="14">
        <f>'[1]资源-钻石'!W152</f>
        <v>5131196.4928264534</v>
      </c>
      <c r="AE152" s="14">
        <f>'[1]资源-钻石'!X152</f>
        <v>12244493.642109098</v>
      </c>
    </row>
    <row r="153" spans="3:31" x14ac:dyDescent="0.15">
      <c r="C153" s="4">
        <v>150</v>
      </c>
      <c r="D153" s="4">
        <f>'[1]功能-实力'!BF154</f>
        <v>77396742</v>
      </c>
      <c r="E153" s="4">
        <f>'[1]功能-实力'!BG154</f>
        <v>90754704</v>
      </c>
      <c r="F153" s="4">
        <f>'[1]功能-实力'!BH154</f>
        <v>98128170</v>
      </c>
      <c r="G153" s="4">
        <f>'[1]功能-实力'!BI154</f>
        <v>101911296</v>
      </c>
      <c r="H153" s="4">
        <f>'[1]功能-实力'!BJ154</f>
        <v>104341458</v>
      </c>
      <c r="S153" s="22">
        <v>150</v>
      </c>
      <c r="T153" s="14">
        <f>'[1]资源-钻石'!L153</f>
        <v>92276637.36833404</v>
      </c>
      <c r="U153" s="14">
        <f>'[1]资源-钻石'!M153</f>
        <v>132919399.23072517</v>
      </c>
      <c r="V153" s="14">
        <f>'[1]资源-钻石'!N153</f>
        <v>215112207.14432383</v>
      </c>
      <c r="W153" s="14">
        <f>'[1]资源-钻石'!O153</f>
        <v>481342203.03059143</v>
      </c>
      <c r="X153" s="14">
        <f>'[1]资源-钻石'!P153</f>
        <v>651563703.70137095</v>
      </c>
      <c r="Z153" s="3">
        <v>150</v>
      </c>
      <c r="AA153" s="14">
        <f>'[1]资源-钻石'!T153</f>
        <v>812163.06960122974</v>
      </c>
      <c r="AB153" s="14">
        <f>'[1]资源-钻石'!U153</f>
        <v>1147899.3765613528</v>
      </c>
      <c r="AC153" s="14">
        <f>'[1]资源-钻石'!V153</f>
        <v>1937167.314217488</v>
      </c>
      <c r="AD153" s="14">
        <f>'[1]资源-钻石'!W153</f>
        <v>5163914.0456392374</v>
      </c>
      <c r="AE153" s="14">
        <f>'[1]资源-钻石'!X153</f>
        <v>12324337.950203158</v>
      </c>
    </row>
    <row r="154" spans="3:31" x14ac:dyDescent="0.15">
      <c r="C154" s="4">
        <v>151</v>
      </c>
      <c r="D154" s="4">
        <f>'[1]功能-实力'!BF155</f>
        <v>79095690</v>
      </c>
      <c r="E154" s="4">
        <f>'[1]功能-实力'!BG155</f>
        <v>92617986</v>
      </c>
      <c r="F154" s="4">
        <f>'[1]功能-实力'!BH155</f>
        <v>100036746</v>
      </c>
      <c r="G154" s="4">
        <f>'[1]功能-实力'!BI155</f>
        <v>104115480</v>
      </c>
      <c r="H154" s="4">
        <f>'[1]功能-实力'!BJ155</f>
        <v>106442646</v>
      </c>
      <c r="S154" s="22">
        <v>151</v>
      </c>
      <c r="T154" s="14">
        <f>'[1]资源-钻石'!L154</f>
        <v>98602768.772492707</v>
      </c>
      <c r="U154" s="14">
        <f>'[1]资源-钻石'!M154</f>
        <v>142197965.99100167</v>
      </c>
      <c r="V154" s="14">
        <f>'[1]资源-钻石'!N154</f>
        <v>230440197.66468024</v>
      </c>
      <c r="W154" s="14">
        <f>'[1]资源-钻石'!O154</f>
        <v>518095965.48027289</v>
      </c>
      <c r="X154" s="14">
        <f>'[1]资源-钻石'!P154</f>
        <v>709034303.99197984</v>
      </c>
      <c r="Z154" s="22">
        <v>151</v>
      </c>
      <c r="AA154" s="14">
        <f>'[1]资源-钻石'!T154</f>
        <v>816496.31739445531</v>
      </c>
      <c r="AB154" s="14">
        <f>'[1]资源-钻石'!U154</f>
        <v>1154345.9491339007</v>
      </c>
      <c r="AC154" s="14">
        <f>'[1]资源-钻石'!V154</f>
        <v>1948710.5440472909</v>
      </c>
      <c r="AD154" s="14">
        <f>'[1]资源-钻石'!W154</f>
        <v>5196631.5984520204</v>
      </c>
      <c r="AE154" s="14">
        <f>'[1]资源-钻石'!X154</f>
        <v>12404182.25829722</v>
      </c>
    </row>
    <row r="155" spans="3:31" x14ac:dyDescent="0.15">
      <c r="C155" s="4">
        <v>152</v>
      </c>
      <c r="D155" s="4">
        <f>'[1]功能-实力'!BF156</f>
        <v>80813028</v>
      </c>
      <c r="E155" s="4">
        <f>'[1]功能-实力'!BG156</f>
        <v>94514604</v>
      </c>
      <c r="F155" s="4">
        <f>'[1]功能-实力'!BH156</f>
        <v>102110340</v>
      </c>
      <c r="G155" s="4">
        <f>'[1]功能-实力'!BI156</f>
        <v>106356132</v>
      </c>
      <c r="H155" s="4">
        <f>'[1]功能-实力'!BJ156</f>
        <v>107490516</v>
      </c>
      <c r="S155" s="22">
        <v>152</v>
      </c>
      <c r="T155" s="14">
        <f>'[1]资源-钻石'!L155</f>
        <v>105382948.53198764</v>
      </c>
      <c r="U155" s="14">
        <f>'[1]资源-钻石'!M155</f>
        <v>152042403.29731771</v>
      </c>
      <c r="V155" s="14">
        <f>'[1]资源-钻石'!N155</f>
        <v>247950656.43083337</v>
      </c>
      <c r="W155" s="14">
        <f>'[1]资源-钻石'!O155</f>
        <v>562504054.91756916</v>
      </c>
      <c r="X155" s="14">
        <f>'[1]资源-钻石'!P155</f>
        <v>1098419216.0039763</v>
      </c>
      <c r="Z155" s="22">
        <v>152</v>
      </c>
      <c r="AA155" s="14">
        <f>'[1]资源-钻石'!T155</f>
        <v>820829.56518768077</v>
      </c>
      <c r="AB155" s="14">
        <f>'[1]资源-钻石'!U155</f>
        <v>1160792.5217064489</v>
      </c>
      <c r="AC155" s="14">
        <f>'[1]资源-钻石'!V155</f>
        <v>1960253.773877094</v>
      </c>
      <c r="AD155" s="14">
        <f>'[1]资源-钻石'!W155</f>
        <v>5229349.1512648035</v>
      </c>
      <c r="AE155" s="14">
        <f>'[1]资源-钻石'!X155</f>
        <v>12484026.566391282</v>
      </c>
    </row>
    <row r="156" spans="3:31" x14ac:dyDescent="0.15">
      <c r="C156" s="4">
        <v>153</v>
      </c>
      <c r="D156" s="4">
        <f>'[1]功能-实力'!BF157</f>
        <v>82641936</v>
      </c>
      <c r="E156" s="4">
        <f>'[1]功能-实力'!BG157</f>
        <v>96557688</v>
      </c>
      <c r="F156" s="4">
        <f>'[1]功能-实力'!BH157</f>
        <v>104244660</v>
      </c>
      <c r="G156" s="4">
        <f>'[1]功能-实力'!BI157</f>
        <v>107451630</v>
      </c>
      <c r="H156" s="4">
        <f>'[1]功能-实力'!BJ157</f>
        <v>108231450</v>
      </c>
      <c r="S156" s="22">
        <v>153</v>
      </c>
      <c r="T156" s="14">
        <f>'[1]资源-钻石'!L156</f>
        <v>112649765.26944001</v>
      </c>
      <c r="U156" s="14">
        <f>'[1]资源-钻石'!M156</f>
        <v>163807280.17162213</v>
      </c>
      <c r="V156" s="14">
        <f>'[1]资源-钻石'!N156</f>
        <v>268278110.71782511</v>
      </c>
      <c r="W156" s="14">
        <f>'[1]资源-钻石'!O156</f>
        <v>744522404.74258518</v>
      </c>
      <c r="X156" s="14">
        <f>'[1]资源-钻石'!P156</f>
        <v>1880536848.1282055</v>
      </c>
      <c r="Z156" s="3">
        <v>153</v>
      </c>
      <c r="AA156" s="14">
        <f>'[1]资源-钻石'!T156</f>
        <v>825162.81298090634</v>
      </c>
      <c r="AB156" s="14">
        <f>'[1]资源-钻石'!U156</f>
        <v>1167239.094278997</v>
      </c>
      <c r="AC156" s="14">
        <f>'[1]资源-钻石'!V156</f>
        <v>1971797.0037068969</v>
      </c>
      <c r="AD156" s="14">
        <f>'[1]资源-钻石'!W156</f>
        <v>5262066.7040775865</v>
      </c>
      <c r="AE156" s="14">
        <f>'[1]资源-钻石'!X156</f>
        <v>12563870.874485344</v>
      </c>
    </row>
    <row r="157" spans="3:31" x14ac:dyDescent="0.15">
      <c r="C157" s="4">
        <v>154</v>
      </c>
      <c r="D157" s="4">
        <f>'[1]功能-实力'!BF158</f>
        <v>84496776</v>
      </c>
      <c r="E157" s="4">
        <f>'[1]功能-实力'!BG158</f>
        <v>98634900</v>
      </c>
      <c r="F157" s="4">
        <f>'[1]功能-实力'!BH158</f>
        <v>105293808</v>
      </c>
      <c r="G157" s="4">
        <f>'[1]功能-实力'!BI158</f>
        <v>108189798</v>
      </c>
      <c r="H157" s="4">
        <f>'[1]功能-实力'!BJ158</f>
        <v>108435876</v>
      </c>
      <c r="S157" s="22">
        <v>154</v>
      </c>
      <c r="T157" s="14">
        <f>'[1]资源-钻石'!L157</f>
        <v>120438146.60575587</v>
      </c>
      <c r="U157" s="14">
        <f>'[1]资源-钻石'!M157</f>
        <v>176039881.47491232</v>
      </c>
      <c r="V157" s="14">
        <f>'[1]资源-钻石'!N157</f>
        <v>329311182.25354558</v>
      </c>
      <c r="W157" s="14">
        <f>'[1]资源-钻石'!O157</f>
        <v>1048366425.5557858</v>
      </c>
      <c r="X157" s="14">
        <f>'[1]资源-钻石'!P157</f>
        <v>2651221534.3012562</v>
      </c>
      <c r="Z157" s="3">
        <v>154</v>
      </c>
      <c r="AA157" s="14">
        <f>'[1]资源-钻石'!T157</f>
        <v>829496.06077413191</v>
      </c>
      <c r="AB157" s="14">
        <f>'[1]资源-钻石'!U157</f>
        <v>1173685.666851545</v>
      </c>
      <c r="AC157" s="14">
        <f>'[1]资源-钻石'!V157</f>
        <v>1983340.2335366998</v>
      </c>
      <c r="AD157" s="14">
        <f>'[1]资源-钻石'!W157</f>
        <v>5294784.2568903696</v>
      </c>
      <c r="AE157" s="14">
        <f>'[1]资源-钻石'!X157</f>
        <v>12643715.182579406</v>
      </c>
    </row>
    <row r="158" spans="3:31" x14ac:dyDescent="0.15">
      <c r="C158" s="4">
        <v>155</v>
      </c>
      <c r="D158" s="4">
        <f>'[1]功能-实力'!BF159</f>
        <v>86395872</v>
      </c>
      <c r="E158" s="4">
        <f>'[1]功能-实力'!BG159</f>
        <v>100136322</v>
      </c>
      <c r="F158" s="4">
        <f>'[1]功能-实力'!BH159</f>
        <v>106006164</v>
      </c>
      <c r="G158" s="4">
        <f>'[1]功能-实力'!BI159</f>
        <v>108419316</v>
      </c>
      <c r="H158" s="4">
        <f>'[1]功能-实力'!BJ159</f>
        <v>108592854</v>
      </c>
      <c r="S158" s="22">
        <v>155</v>
      </c>
      <c r="T158" s="14">
        <f>'[1]资源-钻石'!L158</f>
        <v>128772171.47289588</v>
      </c>
      <c r="U158" s="14">
        <f>'[1]资源-钻石'!M158</f>
        <v>209027559.51887181</v>
      </c>
      <c r="V158" s="14">
        <f>'[1]资源-钻石'!N158</f>
        <v>429274091.88127488</v>
      </c>
      <c r="W158" s="14">
        <f>'[1]资源-钻石'!O158</f>
        <v>1361178391.8983619</v>
      </c>
      <c r="X158" s="14">
        <f>'[1]资源-钻石'!P158</f>
        <v>3455418395.3409452</v>
      </c>
      <c r="Z158" s="3">
        <v>155</v>
      </c>
      <c r="AA158" s="14">
        <f>'[1]资源-钻石'!T158</f>
        <v>833829.30856735748</v>
      </c>
      <c r="AB158" s="14">
        <f>'[1]资源-钻石'!U158</f>
        <v>1180132.2394240932</v>
      </c>
      <c r="AC158" s="14">
        <f>'[1]资源-钻石'!V158</f>
        <v>1994883.4633665027</v>
      </c>
      <c r="AD158" s="14">
        <f>'[1]资源-钻石'!W158</f>
        <v>5327501.8097031526</v>
      </c>
      <c r="AE158" s="14">
        <f>'[1]资源-钻石'!X158</f>
        <v>12723559.490673468</v>
      </c>
    </row>
    <row r="159" spans="3:31" x14ac:dyDescent="0.15">
      <c r="C159" s="4">
        <v>156</v>
      </c>
      <c r="D159" s="4">
        <f>'[1]功能-实力'!BF160</f>
        <v>87665862</v>
      </c>
      <c r="E159" s="4">
        <f>'[1]功能-实力'!BG160</f>
        <v>101166864</v>
      </c>
      <c r="F159" s="4">
        <f>'[1]功能-实力'!BH160</f>
        <v>106236204</v>
      </c>
      <c r="G159" s="4">
        <f>'[1]功能-实力'!BI160</f>
        <v>108575268</v>
      </c>
      <c r="H159" s="4">
        <f>'[1]功能-实力'!BJ160</f>
        <v>108749790</v>
      </c>
      <c r="S159" s="22">
        <v>156</v>
      </c>
      <c r="T159" s="14">
        <f>'[1]资源-钻石'!L159</f>
        <v>137547788.35663012</v>
      </c>
      <c r="U159" s="14">
        <f>'[1]资源-钻石'!M159</f>
        <v>234743967.95066649</v>
      </c>
      <c r="V159" s="14">
        <f>'[1]资源-钻石'!N159</f>
        <v>484052633.85409045</v>
      </c>
      <c r="W159" s="14">
        <f>'[1]资源-钻石'!O159</f>
        <v>1536744389.5671546</v>
      </c>
      <c r="X159" s="14">
        <f>'[1]资源-钻石'!P159</f>
        <v>3901895010.8805704</v>
      </c>
      <c r="Z159" s="3">
        <v>156</v>
      </c>
      <c r="AA159" s="14">
        <f>'[1]资源-钻石'!T159</f>
        <v>838162.55636058294</v>
      </c>
      <c r="AB159" s="14">
        <f>'[1]资源-钻石'!U159</f>
        <v>1186578.8119966413</v>
      </c>
      <c r="AC159" s="14">
        <f>'[1]资源-钻石'!V159</f>
        <v>2006426.6931963055</v>
      </c>
      <c r="AD159" s="14">
        <f>'[1]资源-钻石'!W159</f>
        <v>5360219.3625159357</v>
      </c>
      <c r="AE159" s="14">
        <f>'[1]资源-钻石'!X159</f>
        <v>12803403.798767528</v>
      </c>
    </row>
    <row r="160" spans="3:31" x14ac:dyDescent="0.15">
      <c r="C160" s="4">
        <v>157</v>
      </c>
      <c r="D160" s="4">
        <f>'[1]功能-实力'!BF161</f>
        <v>88576434</v>
      </c>
      <c r="E160" s="4">
        <f>'[1]功能-实力'!BG161</f>
        <v>101983752</v>
      </c>
      <c r="F160" s="4">
        <f>'[1]功能-实力'!BH161</f>
        <v>106381254</v>
      </c>
      <c r="G160" s="4">
        <f>'[1]功能-实力'!BI161</f>
        <v>108731178</v>
      </c>
      <c r="H160" s="4">
        <f>'[1]功能-实力'!BJ161</f>
        <v>108906690</v>
      </c>
      <c r="S160" s="22">
        <v>157</v>
      </c>
      <c r="T160" s="14">
        <f>'[1]资源-钻石'!L160</f>
        <v>146953261.65000191</v>
      </c>
      <c r="U160" s="14">
        <f>'[1]资源-钻石'!M160</f>
        <v>251078806.53497377</v>
      </c>
      <c r="V160" s="14">
        <f>'[1]资源-钻石'!N160</f>
        <v>518229710.79547375</v>
      </c>
      <c r="W160" s="14">
        <f>'[1]资源-钻石'!O160</f>
        <v>1646419589.0521469</v>
      </c>
      <c r="X160" s="14">
        <f>'[1]资源-钻石'!P160</f>
        <v>4168907237.9799809</v>
      </c>
      <c r="Z160" s="22">
        <v>157</v>
      </c>
      <c r="AA160" s="14">
        <f>'[1]资源-钻石'!T160</f>
        <v>842495.80415380851</v>
      </c>
      <c r="AB160" s="14">
        <f>'[1]资源-钻石'!U160</f>
        <v>1193025.3845691893</v>
      </c>
      <c r="AC160" s="14">
        <f>'[1]资源-钻石'!V160</f>
        <v>2017969.9230261086</v>
      </c>
      <c r="AD160" s="14">
        <f>'[1]资源-钻石'!W160</f>
        <v>5392936.9153287187</v>
      </c>
      <c r="AE160" s="14">
        <f>'[1]资源-钻石'!X160</f>
        <v>12883248.106861589</v>
      </c>
    </row>
    <row r="161" spans="3:31" x14ac:dyDescent="0.15">
      <c r="C161" s="4">
        <v>158</v>
      </c>
      <c r="D161" s="4">
        <f>'[1]功能-实力'!BF162</f>
        <v>89193900</v>
      </c>
      <c r="E161" s="4">
        <f>'[1]功能-实力'!BG162</f>
        <v>102499566</v>
      </c>
      <c r="F161" s="4">
        <f>'[1]功能-实力'!BH162</f>
        <v>106526292</v>
      </c>
      <c r="G161" s="4">
        <f>'[1]功能-实力'!BI162</f>
        <v>108887064</v>
      </c>
      <c r="H161" s="4">
        <f>'[1]功能-实力'!BJ162</f>
        <v>109063566</v>
      </c>
      <c r="S161" s="22">
        <v>158</v>
      </c>
      <c r="T161" s="14">
        <f>'[1]资源-钻石'!L161</f>
        <v>157033798.3284319</v>
      </c>
      <c r="U161" s="14">
        <f>'[1]资源-钻石'!M161</f>
        <v>268586053.04444873</v>
      </c>
      <c r="V161" s="14">
        <f>'[1]资源-钻石'!N161</f>
        <v>554859794.88831043</v>
      </c>
      <c r="W161" s="14">
        <f>'[1]资源-钻石'!O161</f>
        <v>1763966557.3585384</v>
      </c>
      <c r="X161" s="14">
        <f>'[1]资源-钻石'!P161</f>
        <v>4467438110.0798645</v>
      </c>
      <c r="Z161" s="22">
        <v>158</v>
      </c>
      <c r="AA161" s="14">
        <f>'[1]资源-钻石'!T161</f>
        <v>846829.05194703408</v>
      </c>
      <c r="AB161" s="14">
        <f>'[1]资源-钻石'!U161</f>
        <v>1199471.9571417375</v>
      </c>
      <c r="AC161" s="14">
        <f>'[1]资源-钻石'!V161</f>
        <v>2029513.1528559115</v>
      </c>
      <c r="AD161" s="14">
        <f>'[1]资源-钻石'!W161</f>
        <v>5425654.4681415027</v>
      </c>
      <c r="AE161" s="14">
        <f>'[1]资源-钻石'!X161</f>
        <v>12963092.414955651</v>
      </c>
    </row>
    <row r="162" spans="3:31" x14ac:dyDescent="0.15">
      <c r="C162" s="4">
        <v>159</v>
      </c>
      <c r="D162" s="4">
        <f>'[1]功能-实力'!BF163</f>
        <v>89650110</v>
      </c>
      <c r="E162" s="4">
        <f>'[1]功能-实力'!BG163</f>
        <v>102856722</v>
      </c>
      <c r="F162" s="4">
        <f>'[1]功能-实力'!BH163</f>
        <v>106671306</v>
      </c>
      <c r="G162" s="4">
        <f>'[1]功能-实力'!BI163</f>
        <v>109042908</v>
      </c>
      <c r="H162" s="4">
        <f>'[1]功能-实力'!BJ163</f>
        <v>109220406</v>
      </c>
      <c r="S162" s="22">
        <v>159</v>
      </c>
      <c r="T162" s="14">
        <f>'[1]资源-钻石'!L162</f>
        <v>167837850.02849692</v>
      </c>
      <c r="U162" s="14">
        <f>'[1]资源-钻石'!M162</f>
        <v>287349855.2553851</v>
      </c>
      <c r="V162" s="14">
        <f>'[1]资源-钻石'!N162</f>
        <v>594118946.94948554</v>
      </c>
      <c r="W162" s="14">
        <f>'[1]资源-钻石'!O162</f>
        <v>1889950278.5909238</v>
      </c>
      <c r="X162" s="14">
        <f>'[1]资源-钻石'!P162</f>
        <v>4787395576.5443373</v>
      </c>
      <c r="Z162" s="3">
        <v>159</v>
      </c>
      <c r="AA162" s="14">
        <f>'[1]资源-钻石'!T162</f>
        <v>851162.29974025954</v>
      </c>
      <c r="AB162" s="14">
        <f>'[1]资源-钻石'!U162</f>
        <v>1205918.5297142856</v>
      </c>
      <c r="AC162" s="14">
        <f>'[1]资源-钻石'!V162</f>
        <v>2041056.3826857144</v>
      </c>
      <c r="AD162" s="14">
        <f>'[1]资源-钻石'!W162</f>
        <v>5458372.0209542857</v>
      </c>
      <c r="AE162" s="14">
        <f>'[1]资源-钻石'!X162</f>
        <v>13042936.723049713</v>
      </c>
    </row>
    <row r="163" spans="3:31" x14ac:dyDescent="0.15">
      <c r="C163" s="4">
        <v>160</v>
      </c>
      <c r="D163" s="4">
        <f>'[1]功能-实力'!BF164</f>
        <v>90106854</v>
      </c>
      <c r="E163" s="4">
        <f>'[1]功能-实力'!BG164</f>
        <v>103214268</v>
      </c>
      <c r="F163" s="4">
        <f>'[1]功能-实力'!BH164</f>
        <v>106816266</v>
      </c>
      <c r="G163" s="4">
        <f>'[1]功能-实力'!BI164</f>
        <v>109198698</v>
      </c>
      <c r="H163" s="4">
        <f>'[1]功能-实力'!BJ164</f>
        <v>109377174</v>
      </c>
      <c r="S163" s="22">
        <v>160</v>
      </c>
      <c r="T163" s="14">
        <f>'[1]资源-钻石'!L163</f>
        <v>179417345.92849648</v>
      </c>
      <c r="U163" s="14">
        <f>'[1]资源-钻石'!M163</f>
        <v>307460400.52134615</v>
      </c>
      <c r="V163" s="14">
        <f>'[1]资源-钻石'!N163</f>
        <v>636195864.29032934</v>
      </c>
      <c r="W163" s="14">
        <f>'[1]资源-钻石'!O163</f>
        <v>2024976287.7193623</v>
      </c>
      <c r="X163" s="14">
        <f>'[1]资源-钻石'!P163</f>
        <v>5130317498.2412987</v>
      </c>
      <c r="Z163" s="3">
        <v>160</v>
      </c>
      <c r="AA163" s="14">
        <f>'[1]资源-钻石'!T163</f>
        <v>855495.54753348511</v>
      </c>
      <c r="AB163" s="14">
        <f>'[1]资源-钻石'!U163</f>
        <v>1212365.1022868336</v>
      </c>
      <c r="AC163" s="14">
        <f>'[1]资源-钻石'!V163</f>
        <v>2052599.612515517</v>
      </c>
      <c r="AD163" s="14">
        <f>'[1]资源-钻石'!W163</f>
        <v>5491089.5737670688</v>
      </c>
      <c r="AE163" s="14">
        <f>'[1]资源-钻石'!X163</f>
        <v>13122781.031143775</v>
      </c>
    </row>
    <row r="164" spans="3:31" x14ac:dyDescent="0.15">
      <c r="Z164" s="3">
        <v>161</v>
      </c>
      <c r="AA164" s="14">
        <f>'[1]资源-钻石'!T164</f>
        <v>859828.79532671068</v>
      </c>
      <c r="AB164" s="14">
        <f>'[1]资源-钻石'!U164</f>
        <v>1218811.6748593817</v>
      </c>
      <c r="AC164" s="14">
        <f>'[1]资源-钻石'!V164</f>
        <v>2064142.8423453202</v>
      </c>
      <c r="AD164" s="14">
        <f>'[1]资源-钻石'!W164</f>
        <v>5523807.1265798518</v>
      </c>
      <c r="AE164" s="14">
        <f>'[1]资源-钻石'!X164</f>
        <v>13202625.339237835</v>
      </c>
    </row>
    <row r="165" spans="3:31" x14ac:dyDescent="0.15">
      <c r="Z165" s="3">
        <v>162</v>
      </c>
      <c r="AA165" s="14">
        <f>'[1]资源-钻石'!T165</f>
        <v>864162.04311993625</v>
      </c>
      <c r="AB165" s="14">
        <f>'[1]资源-钻石'!U165</f>
        <v>1225258.2474319299</v>
      </c>
      <c r="AC165" s="14">
        <f>'[1]资源-钻石'!V165</f>
        <v>2075686.0721751228</v>
      </c>
      <c r="AD165" s="14">
        <f>'[1]资源-钻石'!W165</f>
        <v>5556524.6793926349</v>
      </c>
      <c r="AE165" s="14">
        <f>'[1]资源-钻石'!X165</f>
        <v>13282469.647331897</v>
      </c>
    </row>
    <row r="166" spans="3:31" x14ac:dyDescent="0.15">
      <c r="Z166" s="22">
        <v>163</v>
      </c>
      <c r="AA166" s="14">
        <f>'[1]资源-钻石'!T166</f>
        <v>868495.29091316171</v>
      </c>
      <c r="AB166" s="14">
        <f>'[1]资源-钻石'!U166</f>
        <v>1231704.8200044779</v>
      </c>
      <c r="AC166" s="14">
        <f>'[1]资源-钻石'!V166</f>
        <v>2087229.3020049259</v>
      </c>
      <c r="AD166" s="14">
        <f>'[1]资源-钻石'!W166</f>
        <v>5589242.2322054179</v>
      </c>
      <c r="AE166" s="14">
        <f>'[1]资源-钻石'!X166</f>
        <v>13362313.955425959</v>
      </c>
    </row>
    <row r="167" spans="3:31" x14ac:dyDescent="0.15">
      <c r="Z167" s="22">
        <v>164</v>
      </c>
      <c r="AA167" s="14">
        <f>'[1]资源-钻石'!T167</f>
        <v>872828.53870638728</v>
      </c>
      <c r="AB167" s="14">
        <f>'[1]资源-钻石'!U167</f>
        <v>1238151.392577026</v>
      </c>
      <c r="AC167" s="14">
        <f>'[1]资源-钻石'!V167</f>
        <v>2098772.5318347286</v>
      </c>
      <c r="AD167" s="14">
        <f>'[1]资源-钻石'!W167</f>
        <v>5621959.785018201</v>
      </c>
      <c r="AE167" s="14">
        <f>'[1]资源-钻石'!X167</f>
        <v>13442158.263520021</v>
      </c>
    </row>
    <row r="168" spans="3:31" x14ac:dyDescent="0.15">
      <c r="Z168" s="3">
        <v>165</v>
      </c>
      <c r="AA168" s="14">
        <f>'[1]资源-钻石'!T168</f>
        <v>877161.78649961273</v>
      </c>
      <c r="AB168" s="14">
        <f>'[1]资源-钻石'!U168</f>
        <v>1244597.9651495742</v>
      </c>
      <c r="AC168" s="14">
        <f>'[1]资源-钻石'!V168</f>
        <v>2110315.7616645317</v>
      </c>
      <c r="AD168" s="14">
        <f>'[1]资源-钻石'!W168</f>
        <v>5654677.337830985</v>
      </c>
      <c r="AE168" s="14">
        <f>'[1]资源-钻石'!X168</f>
        <v>13522002.571614083</v>
      </c>
    </row>
    <row r="169" spans="3:31" x14ac:dyDescent="0.15">
      <c r="Z169" s="3">
        <v>166</v>
      </c>
      <c r="AA169" s="14">
        <f>'[1]资源-钻石'!T169</f>
        <v>881495.0342928383</v>
      </c>
      <c r="AB169" s="14">
        <f>'[1]资源-钻石'!U169</f>
        <v>1251044.5377221222</v>
      </c>
      <c r="AC169" s="14">
        <f>'[1]资源-钻石'!V169</f>
        <v>2121858.9914943343</v>
      </c>
      <c r="AD169" s="14">
        <f>'[1]资源-钻石'!W169</f>
        <v>5687394.890643768</v>
      </c>
      <c r="AE169" s="14">
        <f>'[1]资源-钻石'!X169</f>
        <v>13601846.879708145</v>
      </c>
    </row>
    <row r="170" spans="3:31" x14ac:dyDescent="0.15">
      <c r="Z170" s="3">
        <v>167</v>
      </c>
      <c r="AA170" s="14">
        <f>'[1]资源-钻石'!T170</f>
        <v>885828.28208606387</v>
      </c>
      <c r="AB170" s="14">
        <f>'[1]资源-钻石'!U170</f>
        <v>1257491.1102946703</v>
      </c>
      <c r="AC170" s="14">
        <f>'[1]资源-钻石'!V170</f>
        <v>2133402.2213241374</v>
      </c>
      <c r="AD170" s="14">
        <f>'[1]资源-钻石'!W170</f>
        <v>5720112.4434565511</v>
      </c>
      <c r="AE170" s="14">
        <f>'[1]资源-钻石'!X170</f>
        <v>13681691.187802205</v>
      </c>
    </row>
    <row r="171" spans="3:31" x14ac:dyDescent="0.15">
      <c r="Z171" s="3">
        <v>168</v>
      </c>
      <c r="AA171" s="14">
        <f>'[1]资源-钻石'!T171</f>
        <v>890161.45663351542</v>
      </c>
      <c r="AB171" s="14">
        <f>'[1]资源-钻石'!U171</f>
        <v>1263937.6828672185</v>
      </c>
      <c r="AC171" s="14">
        <f>'[1]资源-钻石'!V171</f>
        <v>2144945.4511539401</v>
      </c>
      <c r="AD171" s="14">
        <f>'[1]资源-钻石'!W171</f>
        <v>5752829.9962693341</v>
      </c>
      <c r="AE171" s="14">
        <f>'[1]资源-钻石'!X171</f>
        <v>13761535.495896267</v>
      </c>
    </row>
    <row r="172" spans="3:31" x14ac:dyDescent="0.15">
      <c r="Z172" s="22">
        <v>169</v>
      </c>
      <c r="AA172" s="14">
        <f>'[1]资源-钻石'!T172</f>
        <v>894493.99321586487</v>
      </c>
      <c r="AB172" s="14">
        <f>'[1]资源-钻石'!U172</f>
        <v>1270384.2554397664</v>
      </c>
      <c r="AC172" s="14">
        <f>'[1]资源-钻石'!V172</f>
        <v>2156484.5456374758</v>
      </c>
      <c r="AD172" s="14">
        <f>'[1]资源-钻石'!W172</f>
        <v>5785547.5490821172</v>
      </c>
      <c r="AE172" s="14">
        <f>'[1]资源-钻石'!X172</f>
        <v>13841379.803990329</v>
      </c>
    </row>
    <row r="173" spans="3:31" x14ac:dyDescent="0.15">
      <c r="Z173" s="22">
        <v>170</v>
      </c>
      <c r="AA173" s="14">
        <f>'[1]资源-钻石'!T173</f>
        <v>898826.52979821421</v>
      </c>
      <c r="AB173" s="14">
        <f>'[1]资源-钻石'!U173</f>
        <v>1276830.8280123146</v>
      </c>
      <c r="AC173" s="14">
        <f>'[1]资源-钻石'!V173</f>
        <v>2168012.149000925</v>
      </c>
      <c r="AD173" s="14">
        <f>'[1]资源-钻石'!W173</f>
        <v>5818265.1018949002</v>
      </c>
      <c r="AE173" s="14">
        <f>'[1]资源-钻石'!X173</f>
        <v>13921224.112084391</v>
      </c>
    </row>
    <row r="174" spans="3:31" x14ac:dyDescent="0.15">
      <c r="Z174" s="3">
        <v>171</v>
      </c>
      <c r="AA174" s="14">
        <f>'[1]资源-钻石'!T174</f>
        <v>903159.06638056366</v>
      </c>
      <c r="AB174" s="14">
        <f>'[1]资源-钻石'!U174</f>
        <v>1283277.4005848626</v>
      </c>
      <c r="AC174" s="14">
        <f>'[1]资源-钻石'!V174</f>
        <v>2179539.7523643747</v>
      </c>
      <c r="AD174" s="14">
        <f>'[1]资源-钻石'!W174</f>
        <v>5850982.6547076833</v>
      </c>
      <c r="AE174" s="14">
        <f>'[1]资源-钻石'!X174</f>
        <v>14001068.420178451</v>
      </c>
    </row>
    <row r="175" spans="3:31" x14ac:dyDescent="0.15">
      <c r="Z175" s="3">
        <v>172</v>
      </c>
      <c r="AA175" s="14">
        <f>'[1]资源-钻石'!T175</f>
        <v>907491.60296291311</v>
      </c>
      <c r="AB175" s="14">
        <f>'[1]资源-钻石'!U175</f>
        <v>1289723.9731574107</v>
      </c>
      <c r="AC175" s="14">
        <f>'[1]资源-钻石'!V175</f>
        <v>2191067.3557278239</v>
      </c>
      <c r="AD175" s="14">
        <f>'[1]资源-钻石'!W175</f>
        <v>5883700.2075204672</v>
      </c>
      <c r="AE175" s="14">
        <f>'[1]资源-钻石'!X175</f>
        <v>14080912.728272513</v>
      </c>
    </row>
    <row r="176" spans="3:31" x14ac:dyDescent="0.15">
      <c r="Z176" s="3">
        <v>173</v>
      </c>
      <c r="AA176" s="14">
        <f>'[1]资源-钻石'!T176</f>
        <v>911824.13954526244</v>
      </c>
      <c r="AB176" s="14">
        <f>'[1]资源-钻石'!U176</f>
        <v>1296170.5457299589</v>
      </c>
      <c r="AC176" s="14">
        <f>'[1]资源-钻石'!V176</f>
        <v>2202594.9590912731</v>
      </c>
      <c r="AD176" s="14">
        <f>'[1]资源-钻石'!W176</f>
        <v>5916411.8284094855</v>
      </c>
      <c r="AE176" s="14">
        <f>'[1]资源-钻石'!X176</f>
        <v>14160757.036366574</v>
      </c>
    </row>
    <row r="177" spans="26:31" x14ac:dyDescent="0.15">
      <c r="Z177" s="3">
        <v>174</v>
      </c>
      <c r="AA177" s="14">
        <f>'[1]资源-钻石'!T177</f>
        <v>916156.67612761189</v>
      </c>
      <c r="AB177" s="14">
        <f>'[1]资源-钻石'!U177</f>
        <v>1302617.1183025069</v>
      </c>
      <c r="AC177" s="14">
        <f>'[1]资源-钻石'!V177</f>
        <v>2214122.5624547224</v>
      </c>
      <c r="AD177" s="14">
        <f>'[1]资源-钻石'!W177</f>
        <v>5948866.7751714839</v>
      </c>
      <c r="AE177" s="14">
        <f>'[1]资源-钻石'!X177</f>
        <v>14240601.344460636</v>
      </c>
    </row>
    <row r="178" spans="26:31" x14ac:dyDescent="0.15">
      <c r="Z178" s="22">
        <v>175</v>
      </c>
      <c r="AA178" s="14">
        <f>'[1]资源-钻石'!T178</f>
        <v>920489.21270996134</v>
      </c>
      <c r="AB178" s="14">
        <f>'[1]资源-钻石'!U178</f>
        <v>1309063.690875055</v>
      </c>
      <c r="AC178" s="14">
        <f>'[1]资源-钻石'!V178</f>
        <v>2225650.1658181716</v>
      </c>
      <c r="AD178" s="14">
        <f>'[1]资源-钻石'!W178</f>
        <v>5981321.7219334822</v>
      </c>
      <c r="AE178" s="14">
        <f>'[1]资源-钻石'!X178</f>
        <v>14320445.652554698</v>
      </c>
    </row>
    <row r="179" spans="26:31" x14ac:dyDescent="0.15">
      <c r="Z179" s="22">
        <v>176</v>
      </c>
      <c r="AA179" s="14">
        <f>'[1]资源-钻石'!T179</f>
        <v>924821.74929231068</v>
      </c>
      <c r="AB179" s="14">
        <f>'[1]资源-钻石'!U179</f>
        <v>1315510.263447603</v>
      </c>
      <c r="AC179" s="14">
        <f>'[1]资源-钻石'!V179</f>
        <v>2237177.7691816208</v>
      </c>
      <c r="AD179" s="14">
        <f>'[1]资源-钻石'!W179</f>
        <v>6013776.6686954806</v>
      </c>
      <c r="AE179" s="14">
        <f>'[1]资源-钻石'!X179</f>
        <v>14400289.960648758</v>
      </c>
    </row>
    <row r="180" spans="26:31" x14ac:dyDescent="0.15">
      <c r="Z180" s="3">
        <v>177</v>
      </c>
      <c r="AA180" s="14">
        <f>'[1]资源-钻石'!T180</f>
        <v>929154.28587466013</v>
      </c>
      <c r="AB180" s="14">
        <f>'[1]资源-钻石'!U180</f>
        <v>1321956.8360201512</v>
      </c>
      <c r="AC180" s="14">
        <f>'[1]资源-钻石'!V180</f>
        <v>2248705.37254507</v>
      </c>
      <c r="AD180" s="14">
        <f>'[1]资源-钻石'!W180</f>
        <v>6046231.6154574789</v>
      </c>
      <c r="AE180" s="14">
        <f>'[1]资源-钻石'!X180</f>
        <v>14480134.26874282</v>
      </c>
    </row>
    <row r="181" spans="26:31" x14ac:dyDescent="0.15">
      <c r="Z181" s="3">
        <v>178</v>
      </c>
      <c r="AA181" s="14">
        <f>'[1]资源-钻石'!T181</f>
        <v>933486.82245700958</v>
      </c>
      <c r="AB181" s="14">
        <f>'[1]资源-钻石'!U181</f>
        <v>1328403.4085926991</v>
      </c>
      <c r="AC181" s="14">
        <f>'[1]资源-钻石'!V181</f>
        <v>2260232.9759085192</v>
      </c>
      <c r="AD181" s="14">
        <f>'[1]资源-钻石'!W181</f>
        <v>6078686.5622194773</v>
      </c>
      <c r="AE181" s="14">
        <f>'[1]资源-钻石'!X181</f>
        <v>14559978.576836882</v>
      </c>
    </row>
    <row r="182" spans="26:31" x14ac:dyDescent="0.15">
      <c r="Z182" s="3">
        <v>179</v>
      </c>
      <c r="AA182" s="14">
        <f>'[1]资源-钻石'!T182</f>
        <v>937819.35903935891</v>
      </c>
      <c r="AB182" s="14">
        <f>'[1]资源-钻石'!U182</f>
        <v>1334849.9811652473</v>
      </c>
      <c r="AC182" s="14">
        <f>'[1]资源-钻石'!V182</f>
        <v>2271760.5792719685</v>
      </c>
      <c r="AD182" s="14">
        <f>'[1]资源-钻石'!W182</f>
        <v>6111141.5089814756</v>
      </c>
      <c r="AE182" s="14">
        <f>'[1]资源-钻石'!X182</f>
        <v>14639822.884930944</v>
      </c>
    </row>
    <row r="183" spans="26:31" x14ac:dyDescent="0.15">
      <c r="Z183" s="3">
        <v>180</v>
      </c>
      <c r="AA183" s="14">
        <f>'[1]资源-钻石'!T183</f>
        <v>942151.89562170836</v>
      </c>
      <c r="AB183" s="14">
        <f>'[1]资源-钻石'!U183</f>
        <v>1340896.1792429897</v>
      </c>
      <c r="AC183" s="14">
        <f>'[1]资源-钻石'!V183</f>
        <v>2283288.1826354181</v>
      </c>
      <c r="AD183" s="14">
        <f>'[1]资源-钻石'!W183</f>
        <v>6143596.455743474</v>
      </c>
      <c r="AE183" s="14">
        <f>'[1]资源-钻石'!X183</f>
        <v>14719440.316098988</v>
      </c>
    </row>
    <row r="184" spans="26:31" x14ac:dyDescent="0.15">
      <c r="Z184" s="22">
        <v>181</v>
      </c>
      <c r="AA184" s="14">
        <f>'[1]资源-钻石'!T184</f>
        <v>946047.87120093242</v>
      </c>
      <c r="AB184" s="14">
        <f>'[1]资源-钻石'!U184</f>
        <v>1346885.5296982452</v>
      </c>
      <c r="AC184" s="14">
        <f>'[1]资源-钻石'!V184</f>
        <v>2294467.9241531282</v>
      </c>
      <c r="AD184" s="14">
        <f>'[1]资源-钻石'!W184</f>
        <v>6176051.4025054723</v>
      </c>
      <c r="AE184" s="14">
        <f>'[1]资源-钻石'!X184</f>
        <v>14798649.474338345</v>
      </c>
    </row>
    <row r="185" spans="26:31" x14ac:dyDescent="0.15">
      <c r="Z185" s="22">
        <v>182</v>
      </c>
      <c r="AA185" s="14">
        <f>'[1]资源-钻石'!T185</f>
        <v>949935.23900386901</v>
      </c>
      <c r="AB185" s="14">
        <f>'[1]资源-钻石'!U185</f>
        <v>1352874.8801535007</v>
      </c>
      <c r="AC185" s="14">
        <f>'[1]资源-钻石'!V185</f>
        <v>2305471.6391946818</v>
      </c>
      <c r="AD185" s="14">
        <f>'[1]资源-钻石'!W185</f>
        <v>6208506.3492674707</v>
      </c>
      <c r="AE185" s="14">
        <f>'[1]资源-钻石'!X185</f>
        <v>14877858.632577701</v>
      </c>
    </row>
    <row r="186" spans="26:31" x14ac:dyDescent="0.15">
      <c r="Z186" s="3">
        <v>183</v>
      </c>
      <c r="AA186" s="14">
        <f>'[1]资源-钻石'!T186</f>
        <v>953822.60680680571</v>
      </c>
      <c r="AB186" s="14">
        <f>'[1]资源-钻石'!U186</f>
        <v>1358864.230608756</v>
      </c>
      <c r="AC186" s="14">
        <f>'[1]资源-钻石'!V186</f>
        <v>2316475.3542362349</v>
      </c>
      <c r="AD186" s="14">
        <f>'[1]资源-钻石'!W186</f>
        <v>6240961.296029469</v>
      </c>
      <c r="AE186" s="14">
        <f>'[1]资源-钻石'!X186</f>
        <v>14957067.790817058</v>
      </c>
    </row>
    <row r="187" spans="26:31" x14ac:dyDescent="0.15">
      <c r="Z187" s="3">
        <v>184</v>
      </c>
      <c r="AA187" s="14">
        <f>'[1]资源-钻石'!T187</f>
        <v>957709.97460974229</v>
      </c>
      <c r="AB187" s="14">
        <f>'[1]资源-钻石'!U187</f>
        <v>1364853.5810640114</v>
      </c>
      <c r="AC187" s="14">
        <f>'[1]资源-钻石'!V187</f>
        <v>2327479.069277788</v>
      </c>
      <c r="AD187" s="14">
        <f>'[1]资源-钻石'!W187</f>
        <v>6273416.2427914673</v>
      </c>
      <c r="AE187" s="14">
        <f>'[1]资源-钻石'!X187</f>
        <v>15036276.949056413</v>
      </c>
    </row>
    <row r="188" spans="26:31" x14ac:dyDescent="0.15">
      <c r="Z188" s="3">
        <v>185</v>
      </c>
      <c r="AA188" s="14">
        <f>'[1]资源-钻石'!T188</f>
        <v>961597.34241267887</v>
      </c>
      <c r="AB188" s="14">
        <f>'[1]资源-钻石'!U188</f>
        <v>1370842.9315192669</v>
      </c>
      <c r="AC188" s="14">
        <f>'[1]资源-钻石'!V188</f>
        <v>2338482.7843193416</v>
      </c>
      <c r="AD188" s="14">
        <f>'[1]资源-钻石'!W188</f>
        <v>6305871.1895534657</v>
      </c>
      <c r="AE188" s="14">
        <f>'[1]资源-钻石'!X188</f>
        <v>15115486.10729577</v>
      </c>
    </row>
    <row r="189" spans="26:31" x14ac:dyDescent="0.15">
      <c r="Z189" s="3">
        <v>186</v>
      </c>
      <c r="AA189" s="14">
        <f>'[1]资源-钻石'!T189</f>
        <v>965484.71021561557</v>
      </c>
      <c r="AB189" s="14">
        <f>'[1]资源-钻石'!U189</f>
        <v>1376832.2819745224</v>
      </c>
      <c r="AC189" s="14">
        <f>'[1]资源-钻石'!V189</f>
        <v>2349486.4993608948</v>
      </c>
      <c r="AD189" s="14">
        <f>'[1]资源-钻石'!W189</f>
        <v>6338185.1492969841</v>
      </c>
      <c r="AE189" s="14">
        <f>'[1]资源-钻石'!X189</f>
        <v>15194695.265535127</v>
      </c>
    </row>
    <row r="190" spans="26:31" x14ac:dyDescent="0.15">
      <c r="Z190" s="22">
        <v>187</v>
      </c>
      <c r="AA190" s="14">
        <f>'[1]资源-钻石'!T190</f>
        <v>969372.07801855216</v>
      </c>
      <c r="AB190" s="14">
        <f>'[1]资源-钻石'!U190</f>
        <v>1382821.6324297779</v>
      </c>
      <c r="AC190" s="14">
        <f>'[1]资源-钻石'!V190</f>
        <v>2360490.2144024479</v>
      </c>
      <c r="AD190" s="14">
        <f>'[1]资源-钻石'!W190</f>
        <v>6370309.2358426927</v>
      </c>
      <c r="AE190" s="14">
        <f>'[1]资源-钻石'!X190</f>
        <v>15273904.423774483</v>
      </c>
    </row>
    <row r="191" spans="26:31" x14ac:dyDescent="0.15">
      <c r="Z191" s="22">
        <v>188</v>
      </c>
      <c r="AA191" s="14">
        <f>'[1]资源-钻石'!T191</f>
        <v>973259.44582148874</v>
      </c>
      <c r="AB191" s="14">
        <f>'[1]资源-钻石'!U191</f>
        <v>1388810.9828850331</v>
      </c>
      <c r="AC191" s="14">
        <f>'[1]资源-钻石'!V191</f>
        <v>2371493.9294440015</v>
      </c>
      <c r="AD191" s="14">
        <f>'[1]资源-钻石'!W191</f>
        <v>6402433.3223884013</v>
      </c>
      <c r="AE191" s="14">
        <f>'[1]资源-钻石'!X191</f>
        <v>15353113.58201384</v>
      </c>
    </row>
    <row r="192" spans="26:31" x14ac:dyDescent="0.15">
      <c r="Z192" s="3">
        <v>189</v>
      </c>
      <c r="AA192" s="14">
        <f>'[1]资源-钻石'!T192</f>
        <v>977146.81362442533</v>
      </c>
      <c r="AB192" s="14">
        <f>'[1]资源-钻石'!U192</f>
        <v>1394800.3333402886</v>
      </c>
      <c r="AC192" s="14">
        <f>'[1]资源-钻石'!V192</f>
        <v>2382497.6444855547</v>
      </c>
      <c r="AD192" s="14">
        <f>'[1]资源-钻石'!W192</f>
        <v>6434557.4089341098</v>
      </c>
      <c r="AE192" s="14">
        <f>'[1]资源-钻石'!X192</f>
        <v>15432322.740253195</v>
      </c>
    </row>
    <row r="193" spans="26:31" x14ac:dyDescent="0.15">
      <c r="Z193" s="3">
        <v>190</v>
      </c>
      <c r="AA193" s="14">
        <f>'[1]资源-钻石'!T193</f>
        <v>981034.18142736203</v>
      </c>
      <c r="AB193" s="14">
        <f>'[1]资源-钻石'!U193</f>
        <v>1400789.6837955441</v>
      </c>
      <c r="AC193" s="14">
        <f>'[1]资源-钻石'!V193</f>
        <v>2393501.3595271078</v>
      </c>
      <c r="AD193" s="14">
        <f>'[1]资源-钻石'!W193</f>
        <v>6466681.4954798184</v>
      </c>
      <c r="AE193" s="14">
        <f>'[1]资源-钻石'!X193</f>
        <v>15511531.898492552</v>
      </c>
    </row>
    <row r="194" spans="26:31" x14ac:dyDescent="0.15">
      <c r="Z194" s="3">
        <v>191</v>
      </c>
      <c r="AA194" s="14">
        <f>'[1]资源-钻石'!T194</f>
        <v>984921.54923029861</v>
      </c>
      <c r="AB194" s="14">
        <f>'[1]资源-钻石'!U194</f>
        <v>1406779.0342507996</v>
      </c>
      <c r="AC194" s="14">
        <f>'[1]资源-钻石'!V194</f>
        <v>2404505.0745686614</v>
      </c>
      <c r="AD194" s="14">
        <f>'[1]资源-钻石'!W194</f>
        <v>6498805.582025528</v>
      </c>
      <c r="AE194" s="14">
        <f>'[1]资源-钻石'!X194</f>
        <v>15590741.05673191</v>
      </c>
    </row>
    <row r="195" spans="26:31" x14ac:dyDescent="0.15">
      <c r="Z195" s="3">
        <v>192</v>
      </c>
      <c r="AA195" s="14">
        <f>'[1]资源-钻石'!T195</f>
        <v>988808.91703323519</v>
      </c>
      <c r="AB195" s="14">
        <f>'[1]资源-钻石'!U195</f>
        <v>1412768.384706055</v>
      </c>
      <c r="AC195" s="14">
        <f>'[1]资源-钻石'!V195</f>
        <v>2415508.7896102145</v>
      </c>
      <c r="AD195" s="14">
        <f>'[1]资源-钻石'!W195</f>
        <v>6530929.6685712365</v>
      </c>
      <c r="AE195" s="14">
        <f>'[1]资源-钻石'!X195</f>
        <v>15669950.214971265</v>
      </c>
    </row>
    <row r="196" spans="26:31" x14ac:dyDescent="0.15">
      <c r="Z196" s="22">
        <v>193</v>
      </c>
      <c r="AA196" s="14">
        <f>'[1]资源-钻石'!T196</f>
        <v>992696.28483617189</v>
      </c>
      <c r="AB196" s="14">
        <f>'[1]资源-钻石'!U196</f>
        <v>1418725.9133197891</v>
      </c>
      <c r="AC196" s="14">
        <f>'[1]资源-钻石'!V196</f>
        <v>2426512.5046517681</v>
      </c>
      <c r="AD196" s="14">
        <f>'[1]资源-钻石'!W196</f>
        <v>6563053.7551169451</v>
      </c>
      <c r="AE196" s="14">
        <f>'[1]资源-钻石'!X196</f>
        <v>15749156.630628638</v>
      </c>
    </row>
    <row r="197" spans="26:31" x14ac:dyDescent="0.15">
      <c r="Z197" s="22">
        <v>194</v>
      </c>
      <c r="AA197" s="14">
        <f>'[1]资源-钻石'!T197</f>
        <v>996583.65263910848</v>
      </c>
      <c r="AB197" s="14">
        <f>'[1]资源-钻石'!U197</f>
        <v>1424682.0179030194</v>
      </c>
      <c r="AC197" s="14">
        <f>'[1]资源-钻石'!V197</f>
        <v>2437516.2196933213</v>
      </c>
      <c r="AD197" s="14">
        <f>'[1]资源-钻石'!W197</f>
        <v>6595177.8416626537</v>
      </c>
      <c r="AE197" s="14">
        <f>'[1]资源-钻石'!X197</f>
        <v>15828348.125828918</v>
      </c>
    </row>
    <row r="198" spans="26:31" x14ac:dyDescent="0.15">
      <c r="Z198" s="3">
        <v>195</v>
      </c>
      <c r="AA198" s="14">
        <f>'[1]资源-钻石'!T198</f>
        <v>1000471.0204420451</v>
      </c>
      <c r="AB198" s="14">
        <f>'[1]资源-钻石'!U198</f>
        <v>1430638.1224862495</v>
      </c>
      <c r="AC198" s="14">
        <f>'[1]资源-钻石'!V198</f>
        <v>2448519.9347348744</v>
      </c>
      <c r="AD198" s="14">
        <f>'[1]资源-钻石'!W198</f>
        <v>6627301.9282083623</v>
      </c>
      <c r="AE198" s="14">
        <f>'[1]资源-钻石'!X198</f>
        <v>15907539.621029198</v>
      </c>
    </row>
    <row r="199" spans="26:31" x14ac:dyDescent="0.15">
      <c r="Z199" s="3">
        <v>196</v>
      </c>
      <c r="AA199" s="14">
        <f>'[1]资源-钻石'!T199</f>
        <v>1004358.3882449818</v>
      </c>
      <c r="AB199" s="14">
        <f>'[1]资源-钻石'!U199</f>
        <v>1436594.2270694799</v>
      </c>
      <c r="AC199" s="14">
        <f>'[1]资源-钻石'!V199</f>
        <v>2459523.649776428</v>
      </c>
      <c r="AD199" s="14">
        <f>'[1]资源-钻石'!W199</f>
        <v>6659426.0147540709</v>
      </c>
      <c r="AE199" s="14">
        <f>'[1]资源-钻石'!X199</f>
        <v>15986731.116229476</v>
      </c>
    </row>
    <row r="200" spans="26:31" x14ac:dyDescent="0.15">
      <c r="Z200" s="3">
        <v>197</v>
      </c>
      <c r="AA200" s="14">
        <f>'[1]资源-钻石'!T200</f>
        <v>1008245.7560479183</v>
      </c>
      <c r="AB200" s="14">
        <f>'[1]资源-钻石'!U200</f>
        <v>1442550.3316527102</v>
      </c>
      <c r="AC200" s="14">
        <f>'[1]资源-钻石'!V200</f>
        <v>2470527.3648179811</v>
      </c>
      <c r="AD200" s="14">
        <f>'[1]资源-钻石'!W200</f>
        <v>6691550.1012997795</v>
      </c>
      <c r="AE200" s="14">
        <f>'[1]资源-钻石'!X200</f>
        <v>16065922.611429757</v>
      </c>
    </row>
    <row r="201" spans="26:31" x14ac:dyDescent="0.15">
      <c r="Z201" s="3">
        <v>198</v>
      </c>
      <c r="AA201" s="14">
        <f>'[1]资源-钻石'!T201</f>
        <v>1012133.1238508549</v>
      </c>
      <c r="AB201" s="14">
        <f>'[1]资源-钻石'!U201</f>
        <v>1448506.4362359405</v>
      </c>
      <c r="AC201" s="14">
        <f>'[1]资源-钻石'!V201</f>
        <v>2481531.0798595347</v>
      </c>
      <c r="AD201" s="14">
        <f>'[1]资源-钻石'!W201</f>
        <v>6723674.1878454881</v>
      </c>
      <c r="AE201" s="14">
        <f>'[1]资源-钻石'!X201</f>
        <v>16145114.106630035</v>
      </c>
    </row>
    <row r="202" spans="26:31" x14ac:dyDescent="0.15">
      <c r="Z202" s="22">
        <v>199</v>
      </c>
      <c r="AA202" s="14">
        <f>'[1]资源-钻石'!T202</f>
        <v>1016020.4916537916</v>
      </c>
      <c r="AB202" s="14">
        <f>'[1]资源-钻石'!U202</f>
        <v>1454462.5408191709</v>
      </c>
      <c r="AC202" s="14">
        <f>'[1]资源-钻石'!V202</f>
        <v>2492534.7949010879</v>
      </c>
      <c r="AD202" s="14">
        <f>'[1]资源-钻石'!W202</f>
        <v>6755798.2743911967</v>
      </c>
      <c r="AE202" s="14">
        <f>'[1]资源-钻石'!X202</f>
        <v>16224305.601830315</v>
      </c>
    </row>
    <row r="203" spans="26:31" x14ac:dyDescent="0.15">
      <c r="Z203" s="22">
        <v>200</v>
      </c>
      <c r="AA203" s="14">
        <f>'[1]资源-钻石'!T203</f>
        <v>1019907.8594567282</v>
      </c>
      <c r="AB203" s="14">
        <f>'[1]资源-钻石'!U203</f>
        <v>1460418.645402401</v>
      </c>
      <c r="AC203" s="14">
        <f>'[1]资源-钻石'!V203</f>
        <v>2503538.509942641</v>
      </c>
      <c r="AD203" s="14">
        <f>'[1]资源-钻石'!W203</f>
        <v>6787922.3609369053</v>
      </c>
      <c r="AE203" s="14">
        <f>'[1]资源-钻石'!X203</f>
        <v>16303497.097030595</v>
      </c>
    </row>
    <row r="204" spans="26:31" x14ac:dyDescent="0.15">
      <c r="Z204" s="3">
        <v>201</v>
      </c>
      <c r="AA204" s="14">
        <f>'[1]资源-钻石'!T204</f>
        <v>1023795.2272596649</v>
      </c>
      <c r="AB204" s="14">
        <f>'[1]资源-钻石'!U204</f>
        <v>1466374.7499856313</v>
      </c>
      <c r="AC204" s="14">
        <f>'[1]资源-钻石'!V204</f>
        <v>2514542.2249841946</v>
      </c>
      <c r="AD204" s="14">
        <f>'[1]资源-钻石'!W204</f>
        <v>6820046.4474826138</v>
      </c>
      <c r="AE204" s="14">
        <f>'[1]资源-钻石'!X204</f>
        <v>16382688.592230873</v>
      </c>
    </row>
    <row r="205" spans="26:31" x14ac:dyDescent="0.15">
      <c r="Z205" s="3">
        <v>202</v>
      </c>
      <c r="AA205" s="14">
        <f>'[1]资源-钻石'!T205</f>
        <v>1027682.5950626015</v>
      </c>
      <c r="AB205" s="14">
        <f>'[1]资源-钻石'!U205</f>
        <v>1472330.8545688617</v>
      </c>
      <c r="AC205" s="14">
        <f>'[1]资源-钻石'!V205</f>
        <v>2525545.9400257478</v>
      </c>
      <c r="AD205" s="14">
        <f>'[1]资源-钻石'!W205</f>
        <v>6852170.5340283224</v>
      </c>
      <c r="AE205" s="14">
        <f>'[1]资源-钻石'!X205</f>
        <v>16461880.087431153</v>
      </c>
    </row>
    <row r="206" spans="26:31" x14ac:dyDescent="0.15">
      <c r="Z206" s="3">
        <v>203</v>
      </c>
      <c r="AA206" s="14">
        <f>'[1]资源-钻石'!T206</f>
        <v>1031569.9628655381</v>
      </c>
      <c r="AB206" s="14">
        <f>'[1]资源-钻石'!U206</f>
        <v>1478286.959152092</v>
      </c>
      <c r="AC206" s="14">
        <f>'[1]资源-钻石'!V206</f>
        <v>2536549.6550673014</v>
      </c>
      <c r="AD206" s="14">
        <f>'[1]资源-钻石'!W206</f>
        <v>6884294.620574031</v>
      </c>
      <c r="AE206" s="14">
        <f>'[1]资源-钻石'!X206</f>
        <v>16541071.582631433</v>
      </c>
    </row>
    <row r="207" spans="26:31" x14ac:dyDescent="0.15">
      <c r="Z207" s="3">
        <v>204</v>
      </c>
      <c r="AA207" s="14">
        <f>'[1]资源-钻石'!T207</f>
        <v>1035457.3306684748</v>
      </c>
      <c r="AB207" s="14">
        <f>'[1]资源-钻石'!U207</f>
        <v>1484243.0637353223</v>
      </c>
      <c r="AC207" s="14">
        <f>'[1]资源-钻石'!V207</f>
        <v>2547553.3701088545</v>
      </c>
      <c r="AD207" s="14">
        <f>'[1]资源-钻石'!W207</f>
        <v>6916418.7071197396</v>
      </c>
      <c r="AE207" s="14">
        <f>'[1]资源-钻石'!X207</f>
        <v>16620263.077831712</v>
      </c>
    </row>
    <row r="208" spans="26:31" x14ac:dyDescent="0.15">
      <c r="Z208" s="22">
        <v>205</v>
      </c>
      <c r="AA208" s="14">
        <f>'[1]资源-钻石'!T208</f>
        <v>1039344.6984714114</v>
      </c>
      <c r="AB208" s="14">
        <f>'[1]资源-钻石'!U208</f>
        <v>1490199.1683185524</v>
      </c>
      <c r="AC208" s="14">
        <f>'[1]资源-钻石'!V208</f>
        <v>2558557.0851504081</v>
      </c>
      <c r="AD208" s="14">
        <f>'[1]资源-钻石'!W208</f>
        <v>6948542.7936654482</v>
      </c>
      <c r="AE208" s="14">
        <f>'[1]资源-钻石'!X208</f>
        <v>16699454.573031992</v>
      </c>
    </row>
    <row r="209" spans="26:31" x14ac:dyDescent="0.15">
      <c r="Z209" s="22">
        <v>206</v>
      </c>
      <c r="AA209" s="14">
        <f>'[1]资源-钻石'!T209</f>
        <v>1043232.0662743479</v>
      </c>
      <c r="AB209" s="14">
        <f>'[1]资源-钻石'!U209</f>
        <v>1496155.2729017828</v>
      </c>
      <c r="AC209" s="14">
        <f>'[1]资源-钻石'!V209</f>
        <v>2569560.8001919612</v>
      </c>
      <c r="AD209" s="14">
        <f>'[1]资源-钻石'!W209</f>
        <v>6980666.8802111568</v>
      </c>
      <c r="AE209" s="14">
        <f>'[1]资源-钻石'!X209</f>
        <v>16778646.068232272</v>
      </c>
    </row>
    <row r="210" spans="26:31" x14ac:dyDescent="0.15">
      <c r="Z210" s="3">
        <v>207</v>
      </c>
      <c r="AA210" s="14">
        <f>'[1]资源-钻石'!T210</f>
        <v>1047119.4340772846</v>
      </c>
      <c r="AB210" s="14">
        <f>'[1]资源-钻石'!U210</f>
        <v>1502111.3774850131</v>
      </c>
      <c r="AC210" s="14">
        <f>'[1]资源-钻石'!V210</f>
        <v>2580564.5152335144</v>
      </c>
      <c r="AD210" s="14">
        <f>'[1]资源-钻石'!W210</f>
        <v>7012790.9667568654</v>
      </c>
      <c r="AE210" s="14">
        <f>'[1]资源-钻石'!X210</f>
        <v>16857837.563432552</v>
      </c>
    </row>
    <row r="211" spans="26:31" x14ac:dyDescent="0.15">
      <c r="Z211" s="3">
        <v>208</v>
      </c>
      <c r="AA211" s="14">
        <f>'[1]资源-钻石'!T211</f>
        <v>1051006.8018802213</v>
      </c>
      <c r="AB211" s="14">
        <f>'[1]资源-钻石'!U211</f>
        <v>1508067.4820682434</v>
      </c>
      <c r="AC211" s="14">
        <f>'[1]资源-钻石'!V211</f>
        <v>2591568.230275068</v>
      </c>
      <c r="AD211" s="14">
        <f>'[1]资源-钻石'!W211</f>
        <v>7044915.053302574</v>
      </c>
      <c r="AE211" s="14">
        <f>'[1]资源-钻石'!X211</f>
        <v>16937029.058632828</v>
      </c>
    </row>
    <row r="212" spans="26:31" x14ac:dyDescent="0.15">
      <c r="Z212" s="3">
        <v>209</v>
      </c>
      <c r="AA212" s="14">
        <f>'[1]资源-钻石'!T212</f>
        <v>1054894.1696831579</v>
      </c>
      <c r="AB212" s="14">
        <f>'[1]资源-钻石'!U212</f>
        <v>1514023.5866514738</v>
      </c>
      <c r="AC212" s="14">
        <f>'[1]资源-钻石'!V212</f>
        <v>2602571.9453166211</v>
      </c>
      <c r="AD212" s="14">
        <f>'[1]资源-钻石'!W212</f>
        <v>7077039.1398482826</v>
      </c>
      <c r="AE212" s="14">
        <f>'[1]资源-钻石'!X212</f>
        <v>17016220.553833108</v>
      </c>
    </row>
    <row r="213" spans="26:31" x14ac:dyDescent="0.15">
      <c r="Z213" s="3">
        <v>210</v>
      </c>
      <c r="AA213" s="14">
        <f>'[1]资源-钻石'!T213</f>
        <v>1058781.5374860945</v>
      </c>
      <c r="AB213" s="14">
        <f>'[1]资源-钻石'!U213</f>
        <v>1519979.6912347039</v>
      </c>
      <c r="AC213" s="14">
        <f>'[1]资源-钻石'!V213</f>
        <v>2613575.6603581742</v>
      </c>
      <c r="AD213" s="14">
        <f>'[1]资源-钻石'!W213</f>
        <v>7109163.2263939911</v>
      </c>
      <c r="AE213" s="14">
        <f>'[1]资源-钻石'!X213</f>
        <v>17095412.049033388</v>
      </c>
    </row>
    <row r="214" spans="26:31" x14ac:dyDescent="0.15">
      <c r="Z214" s="22">
        <v>211</v>
      </c>
      <c r="AA214" s="14">
        <f>'[1]资源-钻石'!T214</f>
        <v>1062668.9052890311</v>
      </c>
      <c r="AB214" s="14">
        <f>'[1]资源-钻石'!U214</f>
        <v>1525935.7958179342</v>
      </c>
      <c r="AC214" s="14">
        <f>'[1]资源-钻石'!V214</f>
        <v>2624579.3753997278</v>
      </c>
      <c r="AD214" s="14">
        <f>'[1]资源-钻石'!W214</f>
        <v>7141287.3129396997</v>
      </c>
      <c r="AE214" s="14">
        <f>'[1]资源-钻石'!X214</f>
        <v>17174603.544233669</v>
      </c>
    </row>
    <row r="215" spans="26:31" x14ac:dyDescent="0.15">
      <c r="Z215" s="22">
        <v>212</v>
      </c>
      <c r="AA215" s="14">
        <f>'[1]资源-钻石'!T215</f>
        <v>1066556.2730919677</v>
      </c>
      <c r="AB215" s="14">
        <f>'[1]资源-钻石'!U215</f>
        <v>1531891.9004011645</v>
      </c>
      <c r="AC215" s="14">
        <f>'[1]资源-钻石'!V215</f>
        <v>2635583.090441281</v>
      </c>
      <c r="AD215" s="14">
        <f>'[1]资源-钻石'!W215</f>
        <v>7173411.3994854083</v>
      </c>
      <c r="AE215" s="14">
        <f>'[1]资源-钻石'!X215</f>
        <v>17253795.039433949</v>
      </c>
    </row>
    <row r="216" spans="26:31" x14ac:dyDescent="0.15">
      <c r="Z216" s="3">
        <v>213</v>
      </c>
      <c r="AA216" s="14">
        <f>'[1]资源-钻石'!T216</f>
        <v>1070443.6408949043</v>
      </c>
      <c r="AB216" s="14">
        <f>'[1]资源-钻石'!U216</f>
        <v>1537848.0049843949</v>
      </c>
      <c r="AC216" s="14">
        <f>'[1]资源-钻石'!V216</f>
        <v>2646586.8054828346</v>
      </c>
      <c r="AD216" s="14">
        <f>'[1]资源-钻石'!W216</f>
        <v>7205535.4860311169</v>
      </c>
      <c r="AE216" s="14">
        <f>'[1]资源-钻石'!X216</f>
        <v>17332986.534634229</v>
      </c>
    </row>
    <row r="217" spans="26:31" x14ac:dyDescent="0.15">
      <c r="Z217" s="3">
        <v>214</v>
      </c>
      <c r="AA217" s="14">
        <f>'[1]资源-钻石'!T217</f>
        <v>1074331.0086978409</v>
      </c>
      <c r="AB217" s="14">
        <f>'[1]资源-钻石'!U217</f>
        <v>1543804.109567625</v>
      </c>
      <c r="AC217" s="14">
        <f>'[1]资源-钻石'!V217</f>
        <v>2657590.5205243877</v>
      </c>
      <c r="AD217" s="14">
        <f>'[1]资源-钻石'!W217</f>
        <v>7237659.5725768255</v>
      </c>
      <c r="AE217" s="14">
        <f>'[1]资源-钻石'!X217</f>
        <v>17412178.029834505</v>
      </c>
    </row>
    <row r="218" spans="26:31" x14ac:dyDescent="0.15">
      <c r="Z218" s="3">
        <v>215</v>
      </c>
      <c r="AA218" s="14">
        <f>'[1]资源-钻石'!T218</f>
        <v>1078218.3765007774</v>
      </c>
      <c r="AB218" s="14">
        <f>'[1]资源-钻石'!U218</f>
        <v>1549760.2141508553</v>
      </c>
      <c r="AC218" s="14">
        <f>'[1]资源-钻石'!V218</f>
        <v>2668594.2355659408</v>
      </c>
      <c r="AD218" s="14">
        <f>'[1]资源-钻石'!W218</f>
        <v>7269783.659122535</v>
      </c>
      <c r="AE218" s="14">
        <f>'[1]资源-钻石'!X218</f>
        <v>17491369.525034785</v>
      </c>
    </row>
    <row r="219" spans="26:31" x14ac:dyDescent="0.15">
      <c r="Z219" s="3">
        <v>216</v>
      </c>
      <c r="AA219" s="14">
        <f>'[1]资源-钻石'!T219</f>
        <v>1082105.7443037143</v>
      </c>
      <c r="AB219" s="14">
        <f>'[1]资源-钻石'!U219</f>
        <v>1555716.3187340857</v>
      </c>
      <c r="AC219" s="14">
        <f>'[1]资源-钻石'!V219</f>
        <v>2679597.9506074945</v>
      </c>
      <c r="AD219" s="14">
        <f>'[1]资源-钻石'!W219</f>
        <v>7301907.7456682436</v>
      </c>
      <c r="AE219" s="14">
        <f>'[1]资源-钻石'!X219</f>
        <v>17570561.020235065</v>
      </c>
    </row>
    <row r="220" spans="26:31" x14ac:dyDescent="0.15">
      <c r="Z220" s="22">
        <v>217</v>
      </c>
      <c r="AA220" s="14">
        <f>'[1]资源-钻石'!T220</f>
        <v>1085993.1121066508</v>
      </c>
      <c r="AB220" s="14">
        <f>'[1]资源-钻石'!U220</f>
        <v>1561672.423317316</v>
      </c>
      <c r="AC220" s="14">
        <f>'[1]资源-钻石'!V220</f>
        <v>2690601.6656490476</v>
      </c>
      <c r="AD220" s="14">
        <f>'[1]资源-钻石'!W220</f>
        <v>7334031.8322139522</v>
      </c>
      <c r="AE220" s="14">
        <f>'[1]资源-钻石'!X220</f>
        <v>17649752.515435345</v>
      </c>
    </row>
    <row r="221" spans="26:31" x14ac:dyDescent="0.15">
      <c r="Z221" s="22">
        <v>218</v>
      </c>
      <c r="AA221" s="14">
        <f>'[1]资源-钻石'!T221</f>
        <v>1089880.4799095874</v>
      </c>
      <c r="AB221" s="14">
        <f>'[1]资源-钻石'!U221</f>
        <v>1567628.5279005463</v>
      </c>
      <c r="AC221" s="14">
        <f>'[1]资源-钻石'!V221</f>
        <v>2701605.3806906007</v>
      </c>
      <c r="AD221" s="14">
        <f>'[1]资源-钻石'!W221</f>
        <v>7366155.9187596608</v>
      </c>
      <c r="AE221" s="14">
        <f>'[1]资源-钻石'!X221</f>
        <v>17728944.010635626</v>
      </c>
    </row>
    <row r="222" spans="26:31" x14ac:dyDescent="0.15">
      <c r="Z222" s="3">
        <v>219</v>
      </c>
      <c r="AA222" s="14">
        <f>'[1]资源-钻石'!T222</f>
        <v>1093767.847712524</v>
      </c>
      <c r="AB222" s="14">
        <f>'[1]资源-钻石'!U222</f>
        <v>1573584.6324837764</v>
      </c>
      <c r="AC222" s="14">
        <f>'[1]资源-钻石'!V222</f>
        <v>2712609.0957321543</v>
      </c>
      <c r="AD222" s="14">
        <f>'[1]资源-钻石'!W222</f>
        <v>7398280.0053053694</v>
      </c>
      <c r="AE222" s="14">
        <f>'[1]资源-钻石'!X222</f>
        <v>17808135.505835906</v>
      </c>
    </row>
    <row r="223" spans="26:31" x14ac:dyDescent="0.15">
      <c r="Z223" s="3">
        <v>220</v>
      </c>
      <c r="AA223" s="14">
        <f>'[1]资源-钻石'!T223</f>
        <v>1097655.2155154606</v>
      </c>
      <c r="AB223" s="14">
        <f>'[1]资源-钻石'!U223</f>
        <v>1579540.7370670068</v>
      </c>
      <c r="AC223" s="14">
        <f>'[1]资源-钻石'!V223</f>
        <v>2723612.8107737075</v>
      </c>
      <c r="AD223" s="14">
        <f>'[1]资源-钻石'!W223</f>
        <v>7430404.091851078</v>
      </c>
      <c r="AE223" s="14">
        <f>'[1]资源-钻石'!X223</f>
        <v>17887327.001036182</v>
      </c>
    </row>
    <row r="224" spans="26:31" x14ac:dyDescent="0.15">
      <c r="Z224" s="3">
        <v>221</v>
      </c>
      <c r="AA224" s="14">
        <f>'[1]资源-钻石'!T224</f>
        <v>1101542.5833183972</v>
      </c>
      <c r="AB224" s="14">
        <f>'[1]资源-钻石'!U224</f>
        <v>1585496.8416502371</v>
      </c>
      <c r="AC224" s="14">
        <f>'[1]资源-钻石'!V224</f>
        <v>2734616.5258152606</v>
      </c>
      <c r="AD224" s="14">
        <f>'[1]资源-钻石'!W224</f>
        <v>7462528.1783967866</v>
      </c>
      <c r="AE224" s="14">
        <f>'[1]资源-钻石'!X224</f>
        <v>17966518.496236462</v>
      </c>
    </row>
    <row r="225" spans="26:31" x14ac:dyDescent="0.15">
      <c r="Z225" s="3">
        <v>222</v>
      </c>
      <c r="AA225" s="14">
        <f>'[1]资源-钻石'!T225</f>
        <v>1105429.9511213338</v>
      </c>
      <c r="AB225" s="14">
        <f>'[1]资源-钻石'!U225</f>
        <v>1591452.9462334674</v>
      </c>
      <c r="AC225" s="14">
        <f>'[1]资源-钻石'!V225</f>
        <v>2745620.2408568142</v>
      </c>
      <c r="AD225" s="14">
        <f>'[1]资源-钻石'!W225</f>
        <v>7494652.2649424952</v>
      </c>
      <c r="AE225" s="14">
        <f>'[1]资源-钻石'!X225</f>
        <v>18045709.991436742</v>
      </c>
    </row>
    <row r="226" spans="26:31" x14ac:dyDescent="0.15">
      <c r="Z226" s="22">
        <v>223</v>
      </c>
      <c r="AA226" s="14">
        <f>'[1]资源-钻石'!T226</f>
        <v>1109317.3189242703</v>
      </c>
      <c r="AB226" s="14">
        <f>'[1]资源-钻石'!U226</f>
        <v>1597409.0508166975</v>
      </c>
      <c r="AC226" s="14">
        <f>'[1]资源-钻石'!V226</f>
        <v>2756623.9558983673</v>
      </c>
      <c r="AD226" s="14">
        <f>'[1]资源-钻石'!W226</f>
        <v>7526776.3514882047</v>
      </c>
      <c r="AE226" s="14">
        <f>'[1]资源-钻石'!X226</f>
        <v>18124901.486637022</v>
      </c>
    </row>
    <row r="227" spans="26:31" x14ac:dyDescent="0.15">
      <c r="Z227" s="22">
        <v>224</v>
      </c>
      <c r="AA227" s="14">
        <f>'[1]资源-钻石'!T227</f>
        <v>1113204.6867272072</v>
      </c>
      <c r="AB227" s="14">
        <f>'[1]资源-钻石'!U227</f>
        <v>1603365.1553999279</v>
      </c>
      <c r="AC227" s="14">
        <f>'[1]资源-钻石'!V227</f>
        <v>2767627.6709399209</v>
      </c>
      <c r="AD227" s="14">
        <f>'[1]资源-钻石'!W227</f>
        <v>7558900.4380339133</v>
      </c>
      <c r="AE227" s="14">
        <f>'[1]资源-钻石'!X227</f>
        <v>18204092.981837302</v>
      </c>
    </row>
    <row r="228" spans="26:31" x14ac:dyDescent="0.15">
      <c r="Z228" s="3">
        <v>225</v>
      </c>
      <c r="AA228" s="14">
        <f>'[1]资源-钻石'!T228</f>
        <v>1117092.0545301437</v>
      </c>
      <c r="AB228" s="14">
        <f>'[1]资源-钻石'!U228</f>
        <v>1609321.2599831582</v>
      </c>
      <c r="AC228" s="14">
        <f>'[1]资源-钻石'!V228</f>
        <v>2778631.3859814741</v>
      </c>
      <c r="AD228" s="14">
        <f>'[1]资源-钻石'!W228</f>
        <v>7591024.5245796219</v>
      </c>
      <c r="AE228" s="14">
        <f>'[1]资源-钻石'!X228</f>
        <v>18283284.477037583</v>
      </c>
    </row>
    <row r="229" spans="26:31" x14ac:dyDescent="0.15">
      <c r="Z229" s="3">
        <v>226</v>
      </c>
      <c r="AA229" s="14">
        <f>'[1]资源-钻石'!T229</f>
        <v>1120979.4223330803</v>
      </c>
      <c r="AB229" s="14">
        <f>'[1]资源-钻石'!U229</f>
        <v>1615277.3645663885</v>
      </c>
      <c r="AC229" s="14">
        <f>'[1]资源-钻石'!V229</f>
        <v>2789635.1010230272</v>
      </c>
      <c r="AD229" s="14">
        <f>'[1]资源-钻石'!W229</f>
        <v>7623148.6111253304</v>
      </c>
      <c r="AE229" s="14">
        <f>'[1]资源-钻石'!X229</f>
        <v>18362475.972237859</v>
      </c>
    </row>
    <row r="230" spans="26:31" x14ac:dyDescent="0.15">
      <c r="Z230" s="3">
        <v>227</v>
      </c>
      <c r="AA230" s="14">
        <f>'[1]资源-钻石'!T230</f>
        <v>1124866.7901360169</v>
      </c>
      <c r="AB230" s="14">
        <f>'[1]资源-钻石'!U230</f>
        <v>1621233.4691496186</v>
      </c>
      <c r="AC230" s="14">
        <f>'[1]资源-钻石'!V230</f>
        <v>2800638.8160645808</v>
      </c>
      <c r="AD230" s="14">
        <f>'[1]资源-钻石'!W230</f>
        <v>7655272.697671039</v>
      </c>
      <c r="AE230" s="14">
        <f>'[1]资源-钻石'!X230</f>
        <v>18441667.467438139</v>
      </c>
    </row>
    <row r="231" spans="26:31" x14ac:dyDescent="0.15">
      <c r="Z231" s="3">
        <v>228</v>
      </c>
      <c r="AA231" s="14">
        <f>'[1]资源-钻石'!T231</f>
        <v>1128754.1579389535</v>
      </c>
      <c r="AB231" s="14">
        <f>'[1]资源-钻石'!U231</f>
        <v>1627189.573732849</v>
      </c>
      <c r="AC231" s="14">
        <f>'[1]资源-钻石'!V231</f>
        <v>2811642.5311061339</v>
      </c>
      <c r="AD231" s="14">
        <f>'[1]资源-钻石'!W231</f>
        <v>7687396.7842167476</v>
      </c>
      <c r="AE231" s="14">
        <f>'[1]资源-钻石'!X231</f>
        <v>18520858.962638419</v>
      </c>
    </row>
    <row r="232" spans="26:31" x14ac:dyDescent="0.15">
      <c r="Z232" s="22">
        <v>229</v>
      </c>
      <c r="AA232" s="14">
        <f>'[1]资源-钻石'!T232</f>
        <v>1132641.5257418901</v>
      </c>
      <c r="AB232" s="14">
        <f>'[1]资源-钻石'!U232</f>
        <v>1633145.6783160793</v>
      </c>
      <c r="AC232" s="14">
        <f>'[1]资源-钻石'!V232</f>
        <v>2822646.2461476871</v>
      </c>
      <c r="AD232" s="14">
        <f>'[1]资源-钻石'!W232</f>
        <v>7719520.8707624562</v>
      </c>
      <c r="AE232" s="14">
        <f>'[1]资源-钻石'!X232</f>
        <v>18600050.457838699</v>
      </c>
    </row>
    <row r="233" spans="26:31" x14ac:dyDescent="0.15">
      <c r="Z233" s="22">
        <v>230</v>
      </c>
      <c r="AA233" s="14">
        <f>'[1]资源-钻石'!T233</f>
        <v>1136528.8935448267</v>
      </c>
      <c r="AB233" s="14">
        <f>'[1]资源-钻石'!U233</f>
        <v>1639101.7828993096</v>
      </c>
      <c r="AC233" s="14">
        <f>'[1]资源-钻石'!V233</f>
        <v>2833649.9611892407</v>
      </c>
      <c r="AD233" s="14">
        <f>'[1]资源-钻石'!W233</f>
        <v>7751644.9573081648</v>
      </c>
      <c r="AE233" s="14">
        <f>'[1]资源-钻石'!X233</f>
        <v>18679241.953038979</v>
      </c>
    </row>
    <row r="234" spans="26:31" x14ac:dyDescent="0.15">
      <c r="Z234" s="3">
        <v>231</v>
      </c>
      <c r="AA234" s="14">
        <f>'[1]资源-钻石'!T234</f>
        <v>1140416.2613477635</v>
      </c>
      <c r="AB234" s="14">
        <f>'[1]资源-钻石'!U234</f>
        <v>1645057.8874825398</v>
      </c>
      <c r="AC234" s="14">
        <f>'[1]资源-钻石'!V234</f>
        <v>2844653.6762307938</v>
      </c>
      <c r="AD234" s="14">
        <f>'[1]资源-钻石'!W234</f>
        <v>7783769.0438538734</v>
      </c>
      <c r="AE234" s="14">
        <f>'[1]资源-钻石'!X234</f>
        <v>18758433.448239259</v>
      </c>
    </row>
    <row r="235" spans="26:31" x14ac:dyDescent="0.15">
      <c r="Z235" s="3">
        <v>232</v>
      </c>
      <c r="AA235" s="14">
        <f>'[1]资源-钻石'!T235</f>
        <v>1144303.6291507001</v>
      </c>
      <c r="AB235" s="14">
        <f>'[1]资源-钻石'!U235</f>
        <v>1651013.9920657701</v>
      </c>
      <c r="AC235" s="14">
        <f>'[1]资源-钻石'!V235</f>
        <v>2855657.3912723474</v>
      </c>
      <c r="AD235" s="14">
        <f>'[1]资源-钻石'!W235</f>
        <v>7815893.130399582</v>
      </c>
      <c r="AE235" s="14">
        <f>'[1]资源-钻石'!X235</f>
        <v>18837624.943439536</v>
      </c>
    </row>
    <row r="236" spans="26:31" x14ac:dyDescent="0.15">
      <c r="Z236" s="3">
        <v>233</v>
      </c>
      <c r="AA236" s="14">
        <f>'[1]资源-钻石'!T236</f>
        <v>1148190.9969536366</v>
      </c>
      <c r="AB236" s="14">
        <f>'[1]资源-钻石'!U236</f>
        <v>1656970.0966490004</v>
      </c>
      <c r="AC236" s="14">
        <f>'[1]资源-钻石'!V236</f>
        <v>2866661.1063139006</v>
      </c>
      <c r="AD236" s="14">
        <f>'[1]资源-钻石'!W236</f>
        <v>7848017.2169452906</v>
      </c>
      <c r="AE236" s="14">
        <f>'[1]资源-钻石'!X236</f>
        <v>18916816.438639816</v>
      </c>
    </row>
    <row r="237" spans="26:31" x14ac:dyDescent="0.15">
      <c r="Z237" s="3">
        <v>234</v>
      </c>
      <c r="AA237" s="14">
        <f>'[1]资源-钻石'!T237</f>
        <v>1152078.3647565732</v>
      </c>
      <c r="AB237" s="14">
        <f>'[1]资源-钻石'!U237</f>
        <v>1662926.2012322308</v>
      </c>
      <c r="AC237" s="14">
        <f>'[1]资源-钻石'!V237</f>
        <v>2877664.8213554537</v>
      </c>
      <c r="AD237" s="14">
        <f>'[1]资源-钻石'!W237</f>
        <v>7880141.3034909992</v>
      </c>
      <c r="AE237" s="14">
        <f>'[1]资源-钻石'!X237</f>
        <v>18996007.933840096</v>
      </c>
    </row>
    <row r="238" spans="26:31" x14ac:dyDescent="0.15">
      <c r="Z238" s="22">
        <v>235</v>
      </c>
      <c r="AA238" s="14">
        <f>'[1]资源-钻石'!T238</f>
        <v>1155965.7325595098</v>
      </c>
      <c r="AB238" s="14">
        <f>'[1]资源-钻石'!U238</f>
        <v>1668882.3058154609</v>
      </c>
      <c r="AC238" s="14">
        <f>'[1]资源-钻石'!V238</f>
        <v>2888668.5363970073</v>
      </c>
      <c r="AD238" s="14">
        <f>'[1]资源-钻石'!W238</f>
        <v>7912265.3900367077</v>
      </c>
      <c r="AE238" s="14">
        <f>'[1]资源-钻石'!X238</f>
        <v>19075199.429040376</v>
      </c>
    </row>
    <row r="239" spans="26:31" x14ac:dyDescent="0.15">
      <c r="Z239" s="22">
        <v>236</v>
      </c>
      <c r="AA239" s="14">
        <f>'[1]资源-钻石'!T239</f>
        <v>1159853.1003624464</v>
      </c>
      <c r="AB239" s="14">
        <f>'[1]资源-钻石'!U239</f>
        <v>1674838.4103986912</v>
      </c>
      <c r="AC239" s="14">
        <f>'[1]资源-钻石'!V239</f>
        <v>2899672.2514385604</v>
      </c>
      <c r="AD239" s="14">
        <f>'[1]资源-钻石'!W239</f>
        <v>7944389.4765824173</v>
      </c>
      <c r="AE239" s="14">
        <f>'[1]资源-钻石'!X239</f>
        <v>19154390.924240656</v>
      </c>
    </row>
    <row r="240" spans="26:31" x14ac:dyDescent="0.15">
      <c r="Z240" s="3">
        <v>237</v>
      </c>
      <c r="AA240" s="14">
        <f>'[1]资源-钻石'!T240</f>
        <v>1163740.468165383</v>
      </c>
      <c r="AB240" s="14">
        <f>'[1]资源-钻石'!U240</f>
        <v>1680794.5149819215</v>
      </c>
      <c r="AC240" s="14">
        <f>'[1]资源-钻石'!V240</f>
        <v>2910675.9664801136</v>
      </c>
      <c r="AD240" s="14">
        <f>'[1]资源-钻石'!W240</f>
        <v>7976513.5631281259</v>
      </c>
      <c r="AE240" s="14">
        <f>'[1]资源-钻石'!X240</f>
        <v>19233582.419440936</v>
      </c>
    </row>
    <row r="241" spans="26:31" x14ac:dyDescent="0.15">
      <c r="Z241" s="3">
        <v>238</v>
      </c>
      <c r="AA241" s="14">
        <f>'[1]资源-钻石'!T241</f>
        <v>1167627.8359683198</v>
      </c>
      <c r="AB241" s="14">
        <f>'[1]资源-钻石'!U241</f>
        <v>1686750.6195651516</v>
      </c>
      <c r="AC241" s="14">
        <f>'[1]资源-钻石'!V241</f>
        <v>2921679.6815216672</v>
      </c>
      <c r="AD241" s="14">
        <f>'[1]资源-钻石'!W241</f>
        <v>8008637.6496738344</v>
      </c>
      <c r="AE241" s="14">
        <f>'[1]资源-钻石'!X241</f>
        <v>19312773.914641213</v>
      </c>
    </row>
    <row r="242" spans="26:31" x14ac:dyDescent="0.15">
      <c r="Z242" s="3">
        <v>239</v>
      </c>
      <c r="AA242" s="14">
        <f>'[1]资源-钻石'!T242</f>
        <v>1171515.2037712564</v>
      </c>
      <c r="AB242" s="14">
        <f>'[1]资源-钻石'!U242</f>
        <v>1692706.724148382</v>
      </c>
      <c r="AC242" s="14">
        <f>'[1]资源-钻石'!V242</f>
        <v>2932683.3965632203</v>
      </c>
      <c r="AD242" s="14">
        <f>'[1]资源-钻石'!W242</f>
        <v>8040761.736219543</v>
      </c>
      <c r="AE242" s="14">
        <f>'[1]资源-钻石'!X242</f>
        <v>19391965.409841493</v>
      </c>
    </row>
    <row r="243" spans="26:31" x14ac:dyDescent="0.15">
      <c r="Z243" s="3">
        <v>240</v>
      </c>
      <c r="AA243" s="14">
        <f>'[1]资源-钻石'!T243</f>
        <v>1175402.571574193</v>
      </c>
      <c r="AB243" s="14">
        <f>'[1]资源-钻石'!U243</f>
        <v>1698662.8287316123</v>
      </c>
      <c r="AC243" s="14">
        <f>'[1]资源-钻石'!V243</f>
        <v>2943687.1116047739</v>
      </c>
      <c r="AD243" s="14">
        <f>'[1]资源-钻石'!W243</f>
        <v>8072885.8227652516</v>
      </c>
      <c r="AE243" s="14">
        <f>'[1]资源-钻石'!X243</f>
        <v>19471156.905041773</v>
      </c>
    </row>
    <row r="244" spans="26:31" x14ac:dyDescent="0.15">
      <c r="Z244" s="22">
        <v>241</v>
      </c>
      <c r="AA244" s="14">
        <f>'[1]资源-钻石'!T244</f>
        <v>1179289.9393771295</v>
      </c>
      <c r="AB244" s="14">
        <f>'[1]资源-钻石'!U244</f>
        <v>1704618.9333148426</v>
      </c>
      <c r="AC244" s="14">
        <f>'[1]资源-钻石'!V244</f>
        <v>2954690.826646327</v>
      </c>
      <c r="AD244" s="14">
        <f>'[1]资源-钻石'!W244</f>
        <v>8105009.9093109602</v>
      </c>
      <c r="AE244" s="14">
        <f>'[1]资源-钻石'!X244</f>
        <v>19550348.400242053</v>
      </c>
    </row>
    <row r="245" spans="26:31" x14ac:dyDescent="0.15">
      <c r="Z245" s="22">
        <v>242</v>
      </c>
      <c r="AA245" s="14">
        <f>'[1]资源-钻石'!T245</f>
        <v>1183177.3071800661</v>
      </c>
      <c r="AB245" s="14">
        <f>'[1]资源-钻石'!U245</f>
        <v>1710575.0378980727</v>
      </c>
      <c r="AC245" s="14">
        <f>'[1]资源-钻石'!V245</f>
        <v>2965694.5416878802</v>
      </c>
      <c r="AD245" s="14">
        <f>'[1]资源-钻石'!W245</f>
        <v>8137133.9958566688</v>
      </c>
      <c r="AE245" s="14">
        <f>'[1]资源-钻石'!X245</f>
        <v>19629539.895442333</v>
      </c>
    </row>
    <row r="246" spans="26:31" x14ac:dyDescent="0.15">
      <c r="Z246" s="3">
        <v>243</v>
      </c>
      <c r="AA246" s="14">
        <f>'[1]资源-钻石'!T246</f>
        <v>1187064.6749830029</v>
      </c>
      <c r="AB246" s="14">
        <f>'[1]资源-钻石'!U246</f>
        <v>1716531.1424813031</v>
      </c>
      <c r="AC246" s="14">
        <f>'[1]资源-钻石'!V246</f>
        <v>2976698.2567294338</v>
      </c>
      <c r="AD246" s="14">
        <f>'[1]资源-钻石'!W246</f>
        <v>8169258.0824023774</v>
      </c>
      <c r="AE246" s="14">
        <f>'[1]资源-钻石'!X246</f>
        <v>19708731.390642613</v>
      </c>
    </row>
    <row r="247" spans="26:31" x14ac:dyDescent="0.15">
      <c r="Z247" s="3">
        <v>244</v>
      </c>
      <c r="AA247" s="14">
        <f>'[1]资源-钻石'!T247</f>
        <v>1190952.0427859395</v>
      </c>
      <c r="AB247" s="14">
        <f>'[1]资源-钻石'!U247</f>
        <v>1722487.2470645334</v>
      </c>
      <c r="AC247" s="14">
        <f>'[1]资源-钻石'!V247</f>
        <v>2987701.9717709869</v>
      </c>
      <c r="AD247" s="14">
        <f>'[1]资源-钻石'!W247</f>
        <v>8201382.168948086</v>
      </c>
      <c r="AE247" s="14">
        <f>'[1]资源-钻石'!X247</f>
        <v>19787922.885842893</v>
      </c>
    </row>
    <row r="248" spans="26:31" x14ac:dyDescent="0.15">
      <c r="Z248" s="3">
        <v>245</v>
      </c>
      <c r="AA248" s="14">
        <f>'[1]资源-钻石'!T248</f>
        <v>1194839.4105888761</v>
      </c>
      <c r="AB248" s="14">
        <f>'[1]资源-钻石'!U248</f>
        <v>1728443.3516477637</v>
      </c>
      <c r="AC248" s="14">
        <f>'[1]资源-钻石'!V248</f>
        <v>2998705.6868125405</v>
      </c>
      <c r="AD248" s="14">
        <f>'[1]资源-钻石'!W248</f>
        <v>8233506.2554937946</v>
      </c>
      <c r="AE248" s="14">
        <f>'[1]资源-钻石'!X248</f>
        <v>19867114.38104317</v>
      </c>
    </row>
    <row r="249" spans="26:31" x14ac:dyDescent="0.15">
      <c r="Z249" s="3">
        <v>246</v>
      </c>
      <c r="AA249" s="14">
        <f>'[1]资源-钻石'!T249</f>
        <v>1198726.7783918127</v>
      </c>
      <c r="AB249" s="14">
        <f>'[1]资源-钻石'!U249</f>
        <v>1734399.4562309938</v>
      </c>
      <c r="AC249" s="14">
        <f>'[1]资源-钻石'!V249</f>
        <v>3009709.4018540937</v>
      </c>
      <c r="AD249" s="14">
        <f>'[1]资源-钻石'!W249</f>
        <v>8265630.3420395032</v>
      </c>
      <c r="AE249" s="14">
        <f>'[1]资源-钻石'!X249</f>
        <v>19946305.87624345</v>
      </c>
    </row>
    <row r="250" spans="26:31" x14ac:dyDescent="0.15">
      <c r="Z250" s="22">
        <v>247</v>
      </c>
      <c r="AA250" s="14">
        <f>'[1]资源-钻石'!T250</f>
        <v>1202614.1461947493</v>
      </c>
      <c r="AB250" s="14">
        <f>'[1]资源-钻石'!U250</f>
        <v>1740355.5608142242</v>
      </c>
      <c r="AC250" s="14">
        <f>'[1]资源-钻石'!V250</f>
        <v>3020713.1168956468</v>
      </c>
      <c r="AD250" s="14">
        <f>'[1]资源-钻石'!W250</f>
        <v>8297754.4285852117</v>
      </c>
      <c r="AE250" s="14">
        <f>'[1]资源-钻石'!X250</f>
        <v>20025497.37144373</v>
      </c>
    </row>
    <row r="251" spans="26:31" x14ac:dyDescent="0.15">
      <c r="Z251" s="22">
        <v>248</v>
      </c>
      <c r="AA251" s="14">
        <f>'[1]资源-钻石'!T251</f>
        <v>1206501.5139976861</v>
      </c>
      <c r="AB251" s="14">
        <f>'[1]资源-钻石'!U251</f>
        <v>1746311.6653974545</v>
      </c>
      <c r="AC251" s="14">
        <f>'[1]资源-钻石'!V251</f>
        <v>3031716.8319372004</v>
      </c>
      <c r="AD251" s="14">
        <f>'[1]资源-钻石'!W251</f>
        <v>8329878.5151309203</v>
      </c>
      <c r="AE251" s="14">
        <f>'[1]资源-钻石'!X251</f>
        <v>20104688.86664401</v>
      </c>
    </row>
    <row r="252" spans="26:31" x14ac:dyDescent="0.15">
      <c r="Z252" s="3">
        <v>249</v>
      </c>
      <c r="AA252" s="14">
        <f>'[1]资源-钻石'!T252</f>
        <v>1210388.8818006227</v>
      </c>
      <c r="AB252" s="14">
        <f>'[1]资源-钻石'!U252</f>
        <v>1752267.7699806849</v>
      </c>
      <c r="AC252" s="14">
        <f>'[1]资源-钻石'!V252</f>
        <v>3042720.5469787535</v>
      </c>
      <c r="AD252" s="14">
        <f>'[1]资源-钻石'!W252</f>
        <v>8362002.6016766289</v>
      </c>
      <c r="AE252" s="14">
        <f>'[1]资源-钻石'!X252</f>
        <v>20183880.36184429</v>
      </c>
    </row>
    <row r="253" spans="26:31" x14ac:dyDescent="0.15">
      <c r="Z253" s="3">
        <v>250</v>
      </c>
      <c r="AA253" s="14">
        <f>'[1]资源-钻石'!T253</f>
        <v>1214276.2496035593</v>
      </c>
      <c r="AB253" s="14">
        <f>'[1]资源-钻石'!U253</f>
        <v>1758223.874563915</v>
      </c>
      <c r="AC253" s="14">
        <f>'[1]资源-钻石'!V253</f>
        <v>3053724.2620203071</v>
      </c>
      <c r="AD253" s="14">
        <f>'[1]资源-钻石'!W253</f>
        <v>8394126.6882223375</v>
      </c>
      <c r="AE253" s="14">
        <f>'[1]资源-钻石'!X253</f>
        <v>20263071.85704457</v>
      </c>
    </row>
    <row r="254" spans="26:31" x14ac:dyDescent="0.15">
      <c r="Z254" s="3">
        <v>251</v>
      </c>
      <c r="AA254" s="14">
        <f>'[1]资源-钻石'!T254</f>
        <v>1218163.6174064958</v>
      </c>
      <c r="AB254" s="14">
        <f>'[1]资源-钻石'!U254</f>
        <v>1764179.9791471453</v>
      </c>
      <c r="AC254" s="14">
        <f>'[1]资源-钻石'!V254</f>
        <v>3064727.9770618603</v>
      </c>
      <c r="AD254" s="14">
        <f>'[1]资源-钻石'!W254</f>
        <v>8426250.7747680452</v>
      </c>
      <c r="AE254" s="14">
        <f>'[1]资源-钻石'!X254</f>
        <v>20342263.35224485</v>
      </c>
    </row>
    <row r="255" spans="26:31" x14ac:dyDescent="0.15">
      <c r="Z255" s="3">
        <v>252</v>
      </c>
      <c r="AA255" s="14">
        <f>'[1]资源-钻石'!T255</f>
        <v>1222050.9852094324</v>
      </c>
      <c r="AB255" s="14">
        <f>'[1]资源-钻石'!U255</f>
        <v>1770136.0837303756</v>
      </c>
      <c r="AC255" s="14">
        <f>'[1]资源-钻石'!V255</f>
        <v>3075731.6921034134</v>
      </c>
      <c r="AD255" s="14">
        <f>'[1]资源-钻石'!W255</f>
        <v>8458374.8613137547</v>
      </c>
      <c r="AE255" s="14">
        <f>'[1]资源-钻石'!X255</f>
        <v>20421454.84744513</v>
      </c>
    </row>
    <row r="256" spans="26:31" x14ac:dyDescent="0.15">
      <c r="Z256" s="22">
        <v>253</v>
      </c>
      <c r="AA256" s="14">
        <f>'[1]资源-钻石'!T256</f>
        <v>1225938.3530123692</v>
      </c>
      <c r="AB256" s="14">
        <f>'[1]资源-钻石'!U256</f>
        <v>1776092.188313606</v>
      </c>
      <c r="AC256" s="14">
        <f>'[1]资源-钻石'!V256</f>
        <v>3086735.407144967</v>
      </c>
      <c r="AD256" s="14">
        <f>'[1]资源-钻石'!W256</f>
        <v>8490498.9478594624</v>
      </c>
      <c r="AE256" s="14">
        <f>'[1]资源-钻石'!X256</f>
        <v>20500646.342645407</v>
      </c>
    </row>
    <row r="257" spans="26:31" x14ac:dyDescent="0.15">
      <c r="Z257" s="22">
        <v>254</v>
      </c>
      <c r="AA257" s="14">
        <f>'[1]资源-钻石'!T257</f>
        <v>1229825.7208153058</v>
      </c>
      <c r="AB257" s="14">
        <f>'[1]资源-钻石'!U257</f>
        <v>1782048.2928968361</v>
      </c>
      <c r="AC257" s="14">
        <f>'[1]资源-钻石'!V257</f>
        <v>3097739.1221865201</v>
      </c>
      <c r="AD257" s="14">
        <f>'[1]资源-钻石'!W257</f>
        <v>8522623.0344051719</v>
      </c>
      <c r="AE257" s="14">
        <f>'[1]资源-钻石'!X257</f>
        <v>20579837.837845687</v>
      </c>
    </row>
    <row r="258" spans="26:31" x14ac:dyDescent="0.15">
      <c r="Z258" s="3">
        <v>255</v>
      </c>
      <c r="AA258" s="14">
        <f>'[1]资源-钻石'!T258</f>
        <v>1233713.0886182424</v>
      </c>
      <c r="AB258" s="14">
        <f>'[1]资源-钻石'!U258</f>
        <v>1788004.3974800664</v>
      </c>
      <c r="AC258" s="14">
        <f>'[1]资源-钻石'!V258</f>
        <v>3108742.8372280737</v>
      </c>
      <c r="AD258" s="14">
        <f>'[1]资源-钻石'!W258</f>
        <v>8554747.1209508795</v>
      </c>
      <c r="AE258" s="14">
        <f>'[1]资源-钻石'!X258</f>
        <v>20659029.333045967</v>
      </c>
    </row>
    <row r="259" spans="26:31" x14ac:dyDescent="0.15">
      <c r="Z259" s="3">
        <v>256</v>
      </c>
      <c r="AA259" s="14">
        <f>'[1]资源-钻石'!T259</f>
        <v>1237600.456421179</v>
      </c>
      <c r="AB259" s="14">
        <f>'[1]资源-钻石'!U259</f>
        <v>1793960.5020632967</v>
      </c>
      <c r="AC259" s="14">
        <f>'[1]资源-钻石'!V259</f>
        <v>3119746.5522696269</v>
      </c>
      <c r="AD259" s="14">
        <f>'[1]资源-钻石'!W259</f>
        <v>8586871.207496589</v>
      </c>
      <c r="AE259" s="14">
        <f>'[1]资源-钻石'!X259</f>
        <v>20738220.828246247</v>
      </c>
    </row>
    <row r="260" spans="26:31" x14ac:dyDescent="0.15">
      <c r="Z260" s="3">
        <v>257</v>
      </c>
      <c r="AA260" s="14">
        <f>'[1]资源-钻石'!T260</f>
        <v>1241487.8242241156</v>
      </c>
      <c r="AB260" s="14">
        <f>'[1]资源-钻石'!U260</f>
        <v>1799916.6066465271</v>
      </c>
      <c r="AC260" s="14">
        <f>'[1]资源-钻石'!V260</f>
        <v>3130750.26731118</v>
      </c>
      <c r="AD260" s="14">
        <f>'[1]资源-钻石'!W260</f>
        <v>8618995.2940422986</v>
      </c>
      <c r="AE260" s="14">
        <f>'[1]资源-钻石'!X260</f>
        <v>20817412.323446527</v>
      </c>
    </row>
    <row r="261" spans="26:31" x14ac:dyDescent="0.15">
      <c r="Z261" s="3">
        <v>258</v>
      </c>
      <c r="AA261" s="14">
        <f>'[1]资源-钻石'!T261</f>
        <v>1245375.1920270522</v>
      </c>
      <c r="AB261" s="14">
        <f>'[1]资源-钻石'!U261</f>
        <v>1805872.7112297574</v>
      </c>
      <c r="AC261" s="14">
        <f>'[1]资源-钻石'!V261</f>
        <v>3141753.9823527336</v>
      </c>
      <c r="AD261" s="14">
        <f>'[1]资源-钻石'!W261</f>
        <v>8651119.3805880062</v>
      </c>
      <c r="AE261" s="14">
        <f>'[1]资源-钻石'!X261</f>
        <v>20896603.818646807</v>
      </c>
    </row>
    <row r="262" spans="26:31" x14ac:dyDescent="0.15">
      <c r="Z262" s="22">
        <v>259</v>
      </c>
      <c r="AA262" s="14">
        <f>'[1]资源-钻石'!T262</f>
        <v>1249262.5598299887</v>
      </c>
      <c r="AB262" s="14">
        <f>'[1]资源-钻石'!U262</f>
        <v>1811828.8158129875</v>
      </c>
      <c r="AC262" s="14">
        <f>'[1]资源-钻石'!V262</f>
        <v>3152757.6973942867</v>
      </c>
      <c r="AD262" s="14">
        <f>'[1]资源-钻石'!W262</f>
        <v>8683243.4671337157</v>
      </c>
      <c r="AE262" s="14">
        <f>'[1]资源-钻石'!X262</f>
        <v>20975795.313847087</v>
      </c>
    </row>
    <row r="263" spans="26:31" x14ac:dyDescent="0.15">
      <c r="Z263" s="22">
        <v>260</v>
      </c>
      <c r="AA263" s="14">
        <f>'[1]资源-钻石'!T263</f>
        <v>1253149.9276329256</v>
      </c>
      <c r="AB263" s="14">
        <f>'[1]资源-钻石'!U263</f>
        <v>1817784.9203962178</v>
      </c>
      <c r="AC263" s="14">
        <f>'[1]资源-钻石'!V263</f>
        <v>3163761.4124358403</v>
      </c>
      <c r="AD263" s="14">
        <f>'[1]资源-钻石'!W263</f>
        <v>8715367.5536794234</v>
      </c>
      <c r="AE263" s="14">
        <f>'[1]资源-钻石'!X263</f>
        <v>21054986.809047364</v>
      </c>
    </row>
    <row r="264" spans="26:31" x14ac:dyDescent="0.15">
      <c r="Z264" s="3">
        <v>261</v>
      </c>
      <c r="AA264" s="14">
        <f>'[1]资源-钻石'!T264</f>
        <v>1257037.2954358622</v>
      </c>
      <c r="AB264" s="14">
        <f>'[1]资源-钻石'!U264</f>
        <v>1823741.0249794482</v>
      </c>
      <c r="AC264" s="14">
        <f>'[1]资源-钻石'!V264</f>
        <v>3174765.1274773935</v>
      </c>
      <c r="AD264" s="14">
        <f>'[1]资源-钻石'!W264</f>
        <v>8747491.6402251329</v>
      </c>
      <c r="AE264" s="14">
        <f>'[1]资源-钻石'!X264</f>
        <v>21134178.304247644</v>
      </c>
    </row>
    <row r="265" spans="26:31" x14ac:dyDescent="0.15">
      <c r="Z265" s="3">
        <v>262</v>
      </c>
      <c r="AA265" s="14">
        <f>'[1]资源-钻石'!T265</f>
        <v>1260924.6632387987</v>
      </c>
      <c r="AB265" s="14">
        <f>'[1]资源-钻石'!U265</f>
        <v>1829697.1295626785</v>
      </c>
      <c r="AC265" s="14">
        <f>'[1]资源-钻石'!V265</f>
        <v>3185768.8425189466</v>
      </c>
      <c r="AD265" s="14">
        <f>'[1]资源-钻石'!W265</f>
        <v>8779615.7267708406</v>
      </c>
      <c r="AE265" s="14">
        <f>'[1]资源-钻石'!X265</f>
        <v>21213369.799447924</v>
      </c>
    </row>
    <row r="266" spans="26:31" x14ac:dyDescent="0.15">
      <c r="Z266" s="3">
        <v>263</v>
      </c>
      <c r="AA266" s="14">
        <f>'[1]资源-钻石'!T266</f>
        <v>1264812.0310417353</v>
      </c>
      <c r="AB266" s="14">
        <f>'[1]资源-钻石'!U266</f>
        <v>1835653.2341459086</v>
      </c>
      <c r="AC266" s="14">
        <f>'[1]资源-钻石'!V266</f>
        <v>3196772.5575605002</v>
      </c>
      <c r="AD266" s="14">
        <f>'[1]资源-钻石'!W266</f>
        <v>8811739.8133165501</v>
      </c>
      <c r="AE266" s="14">
        <f>'[1]资源-钻石'!X266</f>
        <v>21292561.294648204</v>
      </c>
    </row>
    <row r="267" spans="26:31" x14ac:dyDescent="0.15">
      <c r="Z267" s="3">
        <v>264</v>
      </c>
      <c r="AA267" s="14">
        <f>'[1]资源-钻石'!T267</f>
        <v>1268699.3988446719</v>
      </c>
      <c r="AB267" s="14">
        <f>'[1]资源-钻石'!U267</f>
        <v>1841609.338729139</v>
      </c>
      <c r="AC267" s="14">
        <f>'[1]资源-钻石'!V267</f>
        <v>3207776.2726020534</v>
      </c>
      <c r="AD267" s="14">
        <f>'[1]资源-钻石'!W267</f>
        <v>8843863.8998622578</v>
      </c>
      <c r="AE267" s="14">
        <f>'[1]资源-钻石'!X267</f>
        <v>21371752.789848484</v>
      </c>
    </row>
    <row r="268" spans="26:31" x14ac:dyDescent="0.15">
      <c r="Z268" s="22">
        <v>265</v>
      </c>
      <c r="AA268" s="14">
        <f>'[1]资源-钻石'!T268</f>
        <v>1272586.7666476085</v>
      </c>
      <c r="AB268" s="14">
        <f>'[1]资源-钻石'!U268</f>
        <v>1847565.4433123693</v>
      </c>
      <c r="AC268" s="14">
        <f>'[1]资源-钻石'!V268</f>
        <v>3218779.987643607</v>
      </c>
      <c r="AD268" s="14">
        <f>'[1]资源-钻石'!W268</f>
        <v>8875987.9864079673</v>
      </c>
      <c r="AE268" s="14">
        <f>'[1]资源-钻石'!X268</f>
        <v>21450944.28504876</v>
      </c>
    </row>
    <row r="269" spans="26:31" x14ac:dyDescent="0.15">
      <c r="Z269" s="22">
        <v>266</v>
      </c>
      <c r="AA269" s="14">
        <f>'[1]资源-钻石'!T269</f>
        <v>1276474.1344505451</v>
      </c>
      <c r="AB269" s="14">
        <f>'[1]资源-钻石'!U269</f>
        <v>1853521.5478955996</v>
      </c>
      <c r="AC269" s="14">
        <f>'[1]资源-钻石'!V269</f>
        <v>3229783.7026851601</v>
      </c>
      <c r="AD269" s="14">
        <f>'[1]资源-钻石'!W269</f>
        <v>8908112.0729536768</v>
      </c>
      <c r="AE269" s="14">
        <f>'[1]资源-钻石'!X269</f>
        <v>21530135.780249041</v>
      </c>
    </row>
    <row r="270" spans="26:31" x14ac:dyDescent="0.15">
      <c r="Z270" s="3">
        <v>267</v>
      </c>
      <c r="AA270" s="14">
        <f>'[1]资源-钻石'!T270</f>
        <v>1280361.5022534817</v>
      </c>
      <c r="AB270" s="14">
        <f>'[1]资源-钻石'!U270</f>
        <v>1859477.65247883</v>
      </c>
      <c r="AC270" s="14">
        <f>'[1]资源-钻石'!V270</f>
        <v>3240787.4177267132</v>
      </c>
      <c r="AD270" s="14">
        <f>'[1]资源-钻石'!W270</f>
        <v>8940236.1594993845</v>
      </c>
      <c r="AE270" s="14">
        <f>'[1]资源-钻石'!X270</f>
        <v>21609327.275449321</v>
      </c>
    </row>
    <row r="271" spans="26:31" x14ac:dyDescent="0.15">
      <c r="Z271" s="3">
        <v>268</v>
      </c>
      <c r="AA271" s="14">
        <f>'[1]资源-钻石'!T271</f>
        <v>1284248.8700564185</v>
      </c>
      <c r="AB271" s="14">
        <f>'[1]资源-钻石'!U271</f>
        <v>1865433.7570620601</v>
      </c>
      <c r="AC271" s="14">
        <f>'[1]资源-钻石'!V271</f>
        <v>3251791.1327682668</v>
      </c>
      <c r="AD271" s="14">
        <f>'[1]资源-钻石'!W271</f>
        <v>8972360.246045094</v>
      </c>
      <c r="AE271" s="14">
        <f>'[1]资源-钻石'!X271</f>
        <v>21688518.770649601</v>
      </c>
    </row>
    <row r="272" spans="26:31" x14ac:dyDescent="0.15">
      <c r="Z272" s="3">
        <v>269</v>
      </c>
      <c r="AA272" s="14">
        <f>'[1]资源-钻石'!T272</f>
        <v>1288136.2378593551</v>
      </c>
      <c r="AB272" s="14">
        <f>'[1]资源-钻石'!U272</f>
        <v>1871389.8616452904</v>
      </c>
      <c r="AC272" s="14">
        <f>'[1]资源-钻石'!V272</f>
        <v>3262794.84780982</v>
      </c>
      <c r="AD272" s="14">
        <f>'[1]资源-钻石'!W272</f>
        <v>9004484.3325908016</v>
      </c>
      <c r="AE272" s="14">
        <f>'[1]资源-钻石'!X272</f>
        <v>21767710.265849881</v>
      </c>
    </row>
    <row r="273" spans="26:31" x14ac:dyDescent="0.15">
      <c r="Z273" s="3">
        <v>270</v>
      </c>
      <c r="AA273" s="14">
        <f>'[1]资源-钻石'!T273</f>
        <v>1292023.6056622916</v>
      </c>
      <c r="AB273" s="14">
        <f>'[1]资源-钻石'!U273</f>
        <v>1877345.9662285207</v>
      </c>
      <c r="AC273" s="14">
        <f>'[1]资源-钻石'!V273</f>
        <v>3273798.5628513736</v>
      </c>
      <c r="AD273" s="14">
        <f>'[1]资源-钻石'!W273</f>
        <v>9036608.4191365112</v>
      </c>
      <c r="AE273" s="14">
        <f>'[1]资源-钻石'!X273</f>
        <v>21846901.761050157</v>
      </c>
    </row>
    <row r="274" spans="26:31" x14ac:dyDescent="0.15">
      <c r="Z274" s="22">
        <v>271</v>
      </c>
      <c r="AA274" s="14">
        <f>'[1]资源-钻石'!T274</f>
        <v>1295910.9734652282</v>
      </c>
      <c r="AB274" s="14">
        <f>'[1]资源-钻石'!U274</f>
        <v>1883302.0708117511</v>
      </c>
      <c r="AC274" s="14">
        <f>'[1]资源-钻石'!V274</f>
        <v>3284802.2778929267</v>
      </c>
      <c r="AD274" s="14">
        <f>'[1]资源-钻石'!W274</f>
        <v>9068732.5056822188</v>
      </c>
      <c r="AE274" s="14">
        <f>'[1]资源-钻石'!X274</f>
        <v>21926093.256250437</v>
      </c>
    </row>
    <row r="275" spans="26:31" x14ac:dyDescent="0.15">
      <c r="Z275" s="22">
        <v>272</v>
      </c>
      <c r="AA275" s="14">
        <f>'[1]资源-钻石'!T275</f>
        <v>1299798.3412681648</v>
      </c>
      <c r="AB275" s="14">
        <f>'[1]资源-钻石'!U275</f>
        <v>1889258.1753949814</v>
      </c>
      <c r="AC275" s="14">
        <f>'[1]资源-钻石'!V275</f>
        <v>3295805.9929344798</v>
      </c>
      <c r="AD275" s="14">
        <f>'[1]资源-钻石'!W275</f>
        <v>9100856.5922279283</v>
      </c>
      <c r="AE275" s="14">
        <f>'[1]资源-钻石'!X275</f>
        <v>22005284.751450717</v>
      </c>
    </row>
    <row r="276" spans="26:31" x14ac:dyDescent="0.15">
      <c r="Z276" s="3">
        <v>273</v>
      </c>
      <c r="AA276" s="14">
        <f>'[1]资源-钻石'!T276</f>
        <v>1303685.7090711014</v>
      </c>
      <c r="AB276" s="14">
        <f>'[1]资源-钻石'!U276</f>
        <v>1895214.2799782115</v>
      </c>
      <c r="AC276" s="14">
        <f>'[1]资源-钻石'!V276</f>
        <v>3306809.7079760334</v>
      </c>
      <c r="AD276" s="14">
        <f>'[1]资源-钻石'!W276</f>
        <v>9132980.678773636</v>
      </c>
      <c r="AE276" s="14">
        <f>'[1]资源-钻石'!X276</f>
        <v>22084476.246650998</v>
      </c>
    </row>
    <row r="277" spans="26:31" x14ac:dyDescent="0.15">
      <c r="Z277" s="3">
        <v>274</v>
      </c>
      <c r="AA277" s="14">
        <f>'[1]资源-钻石'!T277</f>
        <v>1307573.076874038</v>
      </c>
      <c r="AB277" s="14">
        <f>'[1]资源-钻石'!U277</f>
        <v>1901170.3845614418</v>
      </c>
      <c r="AC277" s="14">
        <f>'[1]资源-钻石'!V277</f>
        <v>3317813.4230175866</v>
      </c>
      <c r="AD277" s="14">
        <f>'[1]资源-钻石'!W277</f>
        <v>9165104.7653193455</v>
      </c>
      <c r="AE277" s="14">
        <f>'[1]资源-钻石'!X277</f>
        <v>22163667.741851278</v>
      </c>
    </row>
    <row r="278" spans="26:31" x14ac:dyDescent="0.15">
      <c r="Z278" s="3">
        <v>275</v>
      </c>
      <c r="AA278" s="14">
        <f>'[1]资源-钻石'!T278</f>
        <v>1311460.4446769748</v>
      </c>
      <c r="AB278" s="14">
        <f>'[1]资源-钻石'!U278</f>
        <v>1907126.4891446722</v>
      </c>
      <c r="AC278" s="14">
        <f>'[1]资源-钻石'!V278</f>
        <v>3328817.1380591397</v>
      </c>
      <c r="AD278" s="14">
        <f>'[1]资源-钻石'!W278</f>
        <v>9197228.8518650532</v>
      </c>
      <c r="AE278" s="14">
        <f>'[1]资源-钻石'!X278</f>
        <v>22242859.237051558</v>
      </c>
    </row>
    <row r="279" spans="26:31" x14ac:dyDescent="0.15">
      <c r="Z279" s="3">
        <v>276</v>
      </c>
      <c r="AA279" s="14">
        <f>'[1]资源-钻石'!T279</f>
        <v>1315347.8124799114</v>
      </c>
      <c r="AB279" s="14">
        <f>'[1]资源-钻石'!U279</f>
        <v>1913082.5937279025</v>
      </c>
      <c r="AC279" s="14">
        <f>'[1]资源-钻石'!V279</f>
        <v>3339820.8531006933</v>
      </c>
      <c r="AD279" s="14">
        <f>'[1]资源-钻石'!W279</f>
        <v>9229352.9384107627</v>
      </c>
      <c r="AE279" s="14">
        <f>'[1]资源-钻石'!X279</f>
        <v>22322050.732251834</v>
      </c>
    </row>
    <row r="280" spans="26:31" x14ac:dyDescent="0.15">
      <c r="Z280" s="22">
        <v>277</v>
      </c>
      <c r="AA280" s="14">
        <f>'[1]资源-钻石'!T280</f>
        <v>1319235.180282848</v>
      </c>
      <c r="AB280" s="14">
        <f>'[1]资源-钻石'!U280</f>
        <v>1919038.6983111326</v>
      </c>
      <c r="AC280" s="14">
        <f>'[1]资源-钻石'!V280</f>
        <v>3350824.5681422465</v>
      </c>
      <c r="AD280" s="14">
        <f>'[1]资源-钻石'!W280</f>
        <v>9261477.0249564704</v>
      </c>
      <c r="AE280" s="14">
        <f>'[1]资源-钻石'!X280</f>
        <v>22401242.227452114</v>
      </c>
    </row>
    <row r="281" spans="26:31" x14ac:dyDescent="0.15">
      <c r="Z281" s="22">
        <v>278</v>
      </c>
      <c r="AA281" s="14">
        <f>'[1]资源-钻石'!T281</f>
        <v>1323122.5480857845</v>
      </c>
      <c r="AB281" s="14">
        <f>'[1]资源-钻石'!U281</f>
        <v>1924994.8028943629</v>
      </c>
      <c r="AC281" s="14">
        <f>'[1]资源-钻石'!V281</f>
        <v>3361828.2831837996</v>
      </c>
      <c r="AD281" s="14">
        <f>'[1]资源-钻石'!W281</f>
        <v>9293601.1115021799</v>
      </c>
      <c r="AE281" s="14">
        <f>'[1]资源-钻石'!X281</f>
        <v>22480433.722652394</v>
      </c>
    </row>
    <row r="282" spans="26:31" x14ac:dyDescent="0.15">
      <c r="Z282" s="3">
        <v>279</v>
      </c>
      <c r="AA282" s="14">
        <f>'[1]资源-钻石'!T282</f>
        <v>1327009.9158887211</v>
      </c>
      <c r="AB282" s="14">
        <f>'[1]资源-钻石'!U282</f>
        <v>1930950.9074775933</v>
      </c>
      <c r="AC282" s="14">
        <f>'[1]资源-钻石'!V282</f>
        <v>3372831.9982253532</v>
      </c>
      <c r="AD282" s="14">
        <f>'[1]资源-钻石'!W282</f>
        <v>9325725.1980478875</v>
      </c>
      <c r="AE282" s="14">
        <f>'[1]资源-钻石'!X282</f>
        <v>22559625.217852674</v>
      </c>
    </row>
    <row r="283" spans="26:31" x14ac:dyDescent="0.15">
      <c r="Z283" s="3">
        <v>280</v>
      </c>
      <c r="AA283" s="14">
        <f>'[1]资源-钻石'!T283</f>
        <v>1330897.2836916577</v>
      </c>
      <c r="AB283" s="14">
        <f>'[1]资源-钻石'!U283</f>
        <v>1936907.0120608236</v>
      </c>
      <c r="AC283" s="14">
        <f>'[1]资源-钻石'!V283</f>
        <v>3383835.7132669063</v>
      </c>
      <c r="AD283" s="14">
        <f>'[1]资源-钻石'!W283</f>
        <v>9357849.2845935971</v>
      </c>
      <c r="AE283" s="14">
        <f>'[1]资源-钻石'!X283</f>
        <v>22638816.713052955</v>
      </c>
    </row>
    <row r="284" spans="26:31" x14ac:dyDescent="0.15">
      <c r="Z284" s="3">
        <v>281</v>
      </c>
      <c r="AA284" s="14">
        <f>'[1]资源-钻石'!T284</f>
        <v>1334784.6514945945</v>
      </c>
      <c r="AB284" s="14">
        <f>'[1]资源-钻石'!U284</f>
        <v>1942863.1166440537</v>
      </c>
      <c r="AC284" s="14">
        <f>'[1]资源-钻石'!V284</f>
        <v>3394839.4283084595</v>
      </c>
      <c r="AD284" s="14">
        <f>'[1]资源-钻石'!W284</f>
        <v>9389973.3711393047</v>
      </c>
      <c r="AE284" s="14">
        <f>'[1]资源-钻石'!X284</f>
        <v>22718008.208253235</v>
      </c>
    </row>
    <row r="285" spans="26:31" x14ac:dyDescent="0.15">
      <c r="Z285" s="3">
        <v>282</v>
      </c>
      <c r="AA285" s="14">
        <f>'[1]资源-钻石'!T285</f>
        <v>1338672.0192975311</v>
      </c>
      <c r="AB285" s="14">
        <f>'[1]资源-钻石'!U285</f>
        <v>1948819.2212272841</v>
      </c>
      <c r="AC285" s="14">
        <f>'[1]资源-钻石'!V285</f>
        <v>3405843.1433500131</v>
      </c>
      <c r="AD285" s="14">
        <f>'[1]资源-钻石'!W285</f>
        <v>9422097.4576850142</v>
      </c>
      <c r="AE285" s="14">
        <f>'[1]资源-钻石'!X285</f>
        <v>22797199.703453515</v>
      </c>
    </row>
    <row r="286" spans="26:31" x14ac:dyDescent="0.15">
      <c r="Z286" s="22">
        <v>283</v>
      </c>
      <c r="AA286" s="14">
        <f>'[1]资源-钻石'!T286</f>
        <v>1342559.3871004677</v>
      </c>
      <c r="AB286" s="14">
        <f>'[1]资源-钻石'!U286</f>
        <v>1954775.3258105144</v>
      </c>
      <c r="AC286" s="14">
        <f>'[1]资源-钻石'!V286</f>
        <v>3416846.8583915662</v>
      </c>
      <c r="AD286" s="14">
        <f>'[1]资源-钻石'!W286</f>
        <v>9454221.5442307219</v>
      </c>
      <c r="AE286" s="14">
        <f>'[1]资源-钻石'!X286</f>
        <v>22876391.198653795</v>
      </c>
    </row>
    <row r="287" spans="26:31" x14ac:dyDescent="0.15">
      <c r="Z287" s="22">
        <v>284</v>
      </c>
      <c r="AA287" s="14">
        <f>'[1]资源-钻石'!T287</f>
        <v>1346446.7549034043</v>
      </c>
      <c r="AB287" s="14">
        <f>'[1]资源-钻石'!U287</f>
        <v>1960731.4303937447</v>
      </c>
      <c r="AC287" s="14">
        <f>'[1]资源-钻石'!V287</f>
        <v>3427850.5734331193</v>
      </c>
      <c r="AD287" s="14">
        <f>'[1]资源-钻石'!W287</f>
        <v>9486345.6307764314</v>
      </c>
      <c r="AE287" s="14">
        <f>'[1]资源-钻石'!X287</f>
        <v>22955582.693854071</v>
      </c>
    </row>
    <row r="288" spans="26:31" x14ac:dyDescent="0.15">
      <c r="Z288" s="3">
        <v>285</v>
      </c>
      <c r="AA288" s="14">
        <f>'[1]资源-钻石'!T288</f>
        <v>1350334.1227063409</v>
      </c>
      <c r="AB288" s="14">
        <f>'[1]资源-钻石'!U288</f>
        <v>1966687.5349769748</v>
      </c>
      <c r="AC288" s="14">
        <f>'[1]资源-钻石'!V288</f>
        <v>3438854.2884746729</v>
      </c>
      <c r="AD288" s="14">
        <f>'[1]资源-钻石'!W288</f>
        <v>9518469.7173221409</v>
      </c>
      <c r="AE288" s="14">
        <f>'[1]资源-钻石'!X288</f>
        <v>23034774.189054351</v>
      </c>
    </row>
    <row r="289" spans="26:31" x14ac:dyDescent="0.15">
      <c r="Z289" s="3">
        <v>286</v>
      </c>
      <c r="AA289" s="14">
        <f>'[1]资源-钻石'!T289</f>
        <v>1354221.4905092777</v>
      </c>
      <c r="AB289" s="14">
        <f>'[1]资源-钻石'!U289</f>
        <v>1972643.6395602052</v>
      </c>
      <c r="AC289" s="14">
        <f>'[1]资源-钻石'!V289</f>
        <v>3449858.0035162261</v>
      </c>
      <c r="AD289" s="14">
        <f>'[1]资源-钻石'!W289</f>
        <v>9550593.8038678486</v>
      </c>
      <c r="AE289" s="14">
        <f>'[1]资源-钻石'!X289</f>
        <v>23113965.684254631</v>
      </c>
    </row>
    <row r="290" spans="26:31" x14ac:dyDescent="0.15">
      <c r="Z290" s="3">
        <v>287</v>
      </c>
      <c r="AA290" s="14">
        <f>'[1]资源-钻石'!T290</f>
        <v>1358108.8583122143</v>
      </c>
      <c r="AB290" s="14">
        <f>'[1]资源-钻石'!U290</f>
        <v>1978599.7441434355</v>
      </c>
      <c r="AC290" s="14">
        <f>'[1]资源-钻石'!V290</f>
        <v>3460861.7185577792</v>
      </c>
      <c r="AD290" s="14">
        <f>'[1]资源-钻石'!W290</f>
        <v>9582717.8904135581</v>
      </c>
      <c r="AE290" s="14">
        <f>'[1]资源-钻石'!X290</f>
        <v>23193157.179454912</v>
      </c>
    </row>
    <row r="291" spans="26:31" x14ac:dyDescent="0.15">
      <c r="Z291" s="3">
        <v>288</v>
      </c>
      <c r="AA291" s="14">
        <f>'[1]资源-钻石'!T291</f>
        <v>1361996.2261151508</v>
      </c>
      <c r="AB291" s="14">
        <f>'[1]资源-钻石'!U291</f>
        <v>1984555.8487266658</v>
      </c>
      <c r="AC291" s="14">
        <f>'[1]资源-钻石'!V291</f>
        <v>3471865.4335993328</v>
      </c>
      <c r="AD291" s="14">
        <f>'[1]资源-钻石'!W291</f>
        <v>9614841.9769592658</v>
      </c>
      <c r="AE291" s="14">
        <f>'[1]资源-钻石'!X291</f>
        <v>23272348.674655192</v>
      </c>
    </row>
    <row r="292" spans="26:31" x14ac:dyDescent="0.15">
      <c r="Z292" s="22">
        <v>289</v>
      </c>
      <c r="AA292" s="14">
        <f>'[1]资源-钻石'!T292</f>
        <v>1365883.5939180874</v>
      </c>
      <c r="AB292" s="14">
        <f>'[1]资源-钻石'!U292</f>
        <v>1990511.9533098959</v>
      </c>
      <c r="AC292" s="14">
        <f>'[1]资源-钻石'!V292</f>
        <v>3482869.1486408859</v>
      </c>
      <c r="AD292" s="14">
        <f>'[1]资源-钻石'!W292</f>
        <v>9646966.0635049753</v>
      </c>
      <c r="AE292" s="14">
        <f>'[1]资源-钻石'!X292</f>
        <v>23351540.169855472</v>
      </c>
    </row>
    <row r="293" spans="26:31" x14ac:dyDescent="0.15">
      <c r="Z293" s="22">
        <v>290</v>
      </c>
      <c r="AA293" s="14">
        <f>'[1]资源-钻石'!T293</f>
        <v>1369770.961721024</v>
      </c>
      <c r="AB293" s="14">
        <f>'[1]资源-钻石'!U293</f>
        <v>1996468.0578931263</v>
      </c>
      <c r="AC293" s="14">
        <f>'[1]资源-钻石'!V293</f>
        <v>3493872.8636824391</v>
      </c>
      <c r="AD293" s="14">
        <f>'[1]资源-钻石'!W293</f>
        <v>9679090.1500506829</v>
      </c>
      <c r="AE293" s="14">
        <f>'[1]资源-钻石'!X293</f>
        <v>23430731.665055752</v>
      </c>
    </row>
    <row r="294" spans="26:31" x14ac:dyDescent="0.15">
      <c r="Z294" s="3">
        <v>291</v>
      </c>
      <c r="AA294" s="14">
        <f>'[1]资源-钻石'!T294</f>
        <v>1373658.3295239606</v>
      </c>
      <c r="AB294" s="14">
        <f>'[1]资源-钻石'!U294</f>
        <v>2002424.1624763566</v>
      </c>
      <c r="AC294" s="14">
        <f>'[1]资源-钻石'!V294</f>
        <v>3504876.5787239927</v>
      </c>
      <c r="AD294" s="14">
        <f>'[1]资源-钻石'!W294</f>
        <v>9711214.2365963925</v>
      </c>
      <c r="AE294" s="14">
        <f>'[1]资源-钻石'!X294</f>
        <v>23509923.160256032</v>
      </c>
    </row>
    <row r="295" spans="26:31" x14ac:dyDescent="0.15">
      <c r="Z295" s="3">
        <v>292</v>
      </c>
      <c r="AA295" s="14">
        <f>'[1]资源-钻石'!T295</f>
        <v>1377545.6973268974</v>
      </c>
      <c r="AB295" s="14">
        <f>'[1]资源-钻石'!U295</f>
        <v>2008380.2670595869</v>
      </c>
      <c r="AC295" s="14">
        <f>'[1]资源-钻石'!V295</f>
        <v>3515880.2937655458</v>
      </c>
      <c r="AD295" s="14">
        <f>'[1]资源-钻石'!W295</f>
        <v>9743338.3231421001</v>
      </c>
      <c r="AE295" s="14">
        <f>'[1]资源-钻石'!X295</f>
        <v>23589114.655456308</v>
      </c>
    </row>
    <row r="296" spans="26:31" x14ac:dyDescent="0.15">
      <c r="Z296" s="3">
        <v>293</v>
      </c>
      <c r="AA296" s="14">
        <f>'[1]资源-钻石'!T296</f>
        <v>1381433.065129834</v>
      </c>
      <c r="AB296" s="14">
        <f>'[1]资源-钻石'!U296</f>
        <v>2014336.371642817</v>
      </c>
      <c r="AC296" s="14">
        <f>'[1]资源-钻石'!V296</f>
        <v>3526884.0088070994</v>
      </c>
      <c r="AD296" s="14">
        <f>'[1]资源-钻石'!W296</f>
        <v>9775462.4096878096</v>
      </c>
      <c r="AE296" s="14">
        <f>'[1]资源-钻石'!X296</f>
        <v>23668306.150656588</v>
      </c>
    </row>
    <row r="297" spans="26:31" x14ac:dyDescent="0.15">
      <c r="Z297" s="3">
        <v>294</v>
      </c>
      <c r="AA297" s="14">
        <f>'[1]资源-钻石'!T297</f>
        <v>1385320.4329327706</v>
      </c>
      <c r="AB297" s="14">
        <f>'[1]资源-钻石'!U297</f>
        <v>2020292.4762260474</v>
      </c>
      <c r="AC297" s="14">
        <f>'[1]资源-钻石'!V297</f>
        <v>3537887.7238486526</v>
      </c>
      <c r="AD297" s="14">
        <f>'[1]资源-钻石'!W297</f>
        <v>9807586.4962335173</v>
      </c>
      <c r="AE297" s="14">
        <f>'[1]资源-钻石'!X297</f>
        <v>23747497.645856868</v>
      </c>
    </row>
    <row r="298" spans="26:31" x14ac:dyDescent="0.15">
      <c r="Z298" s="22">
        <v>295</v>
      </c>
      <c r="AA298" s="14">
        <f>'[1]资源-钻石'!T298</f>
        <v>1389207.8007357072</v>
      </c>
      <c r="AB298" s="14">
        <f>'[1]资源-钻石'!U298</f>
        <v>2026248.5808092777</v>
      </c>
      <c r="AC298" s="14">
        <f>'[1]资源-钻石'!V298</f>
        <v>3548891.4388902057</v>
      </c>
      <c r="AD298" s="14">
        <f>'[1]资源-钻石'!W298</f>
        <v>9839710.5827792268</v>
      </c>
      <c r="AE298" s="14">
        <f>'[1]资源-钻石'!X298</f>
        <v>23826689.141057149</v>
      </c>
    </row>
    <row r="299" spans="26:31" x14ac:dyDescent="0.15">
      <c r="Z299" s="22">
        <v>296</v>
      </c>
      <c r="AA299" s="14">
        <f>'[1]资源-钻石'!T299</f>
        <v>1393095.1685386437</v>
      </c>
      <c r="AB299" s="14">
        <f>'[1]资源-钻石'!U299</f>
        <v>2032204.6853925078</v>
      </c>
      <c r="AC299" s="14">
        <f>'[1]资源-钻石'!V299</f>
        <v>3559895.1539317593</v>
      </c>
      <c r="AD299" s="14">
        <f>'[1]资源-钻石'!W299</f>
        <v>9871834.6693249345</v>
      </c>
      <c r="AE299" s="14">
        <f>'[1]资源-钻石'!X299</f>
        <v>23905880.636257429</v>
      </c>
    </row>
    <row r="300" spans="26:31" x14ac:dyDescent="0.15">
      <c r="Z300" s="3">
        <v>297</v>
      </c>
      <c r="AA300" s="14">
        <f>'[1]资源-钻石'!T300</f>
        <v>1396982.5363415803</v>
      </c>
      <c r="AB300" s="14">
        <f>'[1]资源-钻石'!U300</f>
        <v>2038160.7899757382</v>
      </c>
      <c r="AC300" s="14">
        <f>'[1]资源-钻石'!V300</f>
        <v>3570898.8689733124</v>
      </c>
      <c r="AD300" s="14">
        <f>'[1]资源-钻石'!W300</f>
        <v>9903958.755870644</v>
      </c>
      <c r="AE300" s="14">
        <f>'[1]资源-钻石'!X300</f>
        <v>23985072.131457709</v>
      </c>
    </row>
    <row r="301" spans="26:31" x14ac:dyDescent="0.15">
      <c r="Z301" s="3">
        <v>298</v>
      </c>
      <c r="AA301" s="14">
        <f>'[1]资源-钻石'!T301</f>
        <v>1400869.9041445169</v>
      </c>
      <c r="AB301" s="14">
        <f>'[1]资源-钻石'!U301</f>
        <v>2044116.8945589685</v>
      </c>
      <c r="AC301" s="14">
        <f>'[1]资源-钻石'!V301</f>
        <v>3581902.584014866</v>
      </c>
      <c r="AD301" s="14">
        <f>'[1]资源-钻石'!W301</f>
        <v>9936082.8424163517</v>
      </c>
      <c r="AE301" s="14">
        <f>'[1]资源-钻石'!X301</f>
        <v>24064263.626657989</v>
      </c>
    </row>
    <row r="302" spans="26:31" x14ac:dyDescent="0.15">
      <c r="Z302" s="3">
        <v>299</v>
      </c>
      <c r="AA302" s="14">
        <f>'[1]资源-钻石'!T302</f>
        <v>1404757.2719474537</v>
      </c>
      <c r="AB302" s="14">
        <f>'[1]资源-钻石'!U302</f>
        <v>2050072.9991421988</v>
      </c>
      <c r="AC302" s="14">
        <f>'[1]资源-钻石'!V302</f>
        <v>3592906.2990564192</v>
      </c>
      <c r="AD302" s="14">
        <f>'[1]资源-钻石'!W302</f>
        <v>9968206.9289620612</v>
      </c>
      <c r="AE302" s="14">
        <f>'[1]资源-钻石'!X302</f>
        <v>24143455.121858265</v>
      </c>
    </row>
    <row r="303" spans="26:31" x14ac:dyDescent="0.15">
      <c r="Z303" s="3">
        <v>300</v>
      </c>
      <c r="AA303" s="14">
        <f>'[1]资源-钻石'!T303</f>
        <v>1408644.6397503903</v>
      </c>
      <c r="AB303" s="14">
        <f>'[1]资源-钻石'!U303</f>
        <v>2056029.1037254289</v>
      </c>
      <c r="AC303" s="14">
        <f>'[1]资源-钻石'!V303</f>
        <v>3603910.0140979723</v>
      </c>
      <c r="AD303" s="14">
        <f>'[1]资源-钻石'!W303</f>
        <v>10000331.015507769</v>
      </c>
      <c r="AE303" s="14">
        <f>'[1]资源-钻石'!X303</f>
        <v>24222646.617058545</v>
      </c>
    </row>
    <row r="304" spans="26:31" x14ac:dyDescent="0.15">
      <c r="Z304" s="22">
        <v>301</v>
      </c>
      <c r="AA304" s="14">
        <f>'[1]资源-钻石'!T304</f>
        <v>1412532.0075533269</v>
      </c>
      <c r="AB304" s="14">
        <f>'[1]资源-钻石'!U304</f>
        <v>2061985.2083086593</v>
      </c>
      <c r="AC304" s="14">
        <f>'[1]资源-钻石'!V304</f>
        <v>3614913.7291395259</v>
      </c>
      <c r="AD304" s="14">
        <f>'[1]资源-钻石'!W304</f>
        <v>10032455.102053478</v>
      </c>
      <c r="AE304" s="14">
        <f>'[1]资源-钻石'!X304</f>
        <v>24301838.112258825</v>
      </c>
    </row>
    <row r="305" spans="26:31" x14ac:dyDescent="0.15">
      <c r="Z305" s="22">
        <v>302</v>
      </c>
      <c r="AA305" s="14">
        <f>'[1]资源-钻石'!T305</f>
        <v>1416419.3753562635</v>
      </c>
      <c r="AB305" s="14">
        <f>'[1]资源-钻石'!U305</f>
        <v>2067941.3128918896</v>
      </c>
      <c r="AC305" s="14">
        <f>'[1]资源-钻石'!V305</f>
        <v>3625917.444181079</v>
      </c>
      <c r="AD305" s="14">
        <f>'[1]资源-钻石'!W305</f>
        <v>10064579.188599186</v>
      </c>
      <c r="AE305" s="14">
        <f>'[1]资源-钻石'!X305</f>
        <v>24381029.607459106</v>
      </c>
    </row>
    <row r="306" spans="26:31" x14ac:dyDescent="0.15">
      <c r="Z306" s="3">
        <v>303</v>
      </c>
      <c r="AA306" s="14">
        <f>'[1]资源-钻石'!T306</f>
        <v>1420306.7431592001</v>
      </c>
      <c r="AB306" s="14">
        <f>'[1]资源-钻石'!U306</f>
        <v>2073897.4174751199</v>
      </c>
      <c r="AC306" s="14">
        <f>'[1]资源-钻石'!V306</f>
        <v>3636921.1592226326</v>
      </c>
      <c r="AD306" s="14">
        <f>'[1]资源-钻石'!W306</f>
        <v>10096703.275144896</v>
      </c>
      <c r="AE306" s="14">
        <f>'[1]资源-钻石'!X306</f>
        <v>24460221.102659386</v>
      </c>
    </row>
    <row r="307" spans="26:31" x14ac:dyDescent="0.15">
      <c r="Z307" s="3">
        <v>304</v>
      </c>
      <c r="AA307" s="14">
        <f>'[1]资源-钻石'!T307</f>
        <v>1424194.1109621366</v>
      </c>
      <c r="AB307" s="14">
        <f>'[1]资源-钻石'!U307</f>
        <v>2079853.52205835</v>
      </c>
      <c r="AC307" s="14">
        <f>'[1]资源-钻石'!V307</f>
        <v>3647924.8742641858</v>
      </c>
      <c r="AD307" s="14">
        <f>'[1]资源-钻石'!W307</f>
        <v>10128827.361690603</v>
      </c>
      <c r="AE307" s="14">
        <f>'[1]资源-钻石'!X307</f>
        <v>24539412.597859666</v>
      </c>
    </row>
    <row r="308" spans="26:31" x14ac:dyDescent="0.15">
      <c r="Z308" s="3">
        <v>305</v>
      </c>
      <c r="AA308" s="14">
        <f>'[1]资源-钻石'!T308</f>
        <v>1428081.4787650732</v>
      </c>
      <c r="AB308" s="14">
        <f>'[1]资源-钻石'!U308</f>
        <v>2085809.6266415804</v>
      </c>
      <c r="AC308" s="14">
        <f>'[1]资源-钻石'!V308</f>
        <v>3658928.5893057389</v>
      </c>
      <c r="AD308" s="14">
        <f>'[1]资源-钻石'!W308</f>
        <v>10160951.448236313</v>
      </c>
      <c r="AE308" s="14">
        <f>'[1]资源-钻石'!X308</f>
        <v>24618604.093059942</v>
      </c>
    </row>
    <row r="309" spans="26:31" x14ac:dyDescent="0.15">
      <c r="Z309" s="3">
        <v>306</v>
      </c>
      <c r="AA309" s="14">
        <f>'[1]资源-钻石'!T309</f>
        <v>1431968.84656801</v>
      </c>
      <c r="AB309" s="14">
        <f>'[1]资源-钻石'!U309</f>
        <v>2091765.7312248107</v>
      </c>
      <c r="AC309" s="14">
        <f>'[1]资源-钻石'!V309</f>
        <v>3669932.3043472925</v>
      </c>
      <c r="AD309" s="14">
        <f>'[1]资源-钻石'!W309</f>
        <v>10193075.534782022</v>
      </c>
      <c r="AE309" s="14">
        <f>'[1]资源-钻石'!X309</f>
        <v>24697795.588260222</v>
      </c>
    </row>
    <row r="310" spans="26:31" x14ac:dyDescent="0.15">
      <c r="Z310" s="22">
        <v>307</v>
      </c>
      <c r="AA310" s="14">
        <f>'[1]资源-钻石'!T310</f>
        <v>1435856.2143709466</v>
      </c>
      <c r="AB310" s="14">
        <f>'[1]资源-钻石'!U310</f>
        <v>2097721.835808041</v>
      </c>
      <c r="AC310" s="14">
        <f>'[1]资源-钻石'!V310</f>
        <v>3680936.0193888457</v>
      </c>
      <c r="AD310" s="14">
        <f>'[1]资源-钻石'!W310</f>
        <v>10225199.62132773</v>
      </c>
      <c r="AE310" s="14">
        <f>'[1]资源-钻石'!X310</f>
        <v>24776987.083460502</v>
      </c>
    </row>
    <row r="311" spans="26:31" x14ac:dyDescent="0.15">
      <c r="Z311" s="22">
        <v>308</v>
      </c>
      <c r="AA311" s="14">
        <f>'[1]资源-钻石'!T311</f>
        <v>1439743.5821738832</v>
      </c>
      <c r="AB311" s="14">
        <f>'[1]资源-钻石'!U311</f>
        <v>2103677.9403912714</v>
      </c>
      <c r="AC311" s="14">
        <f>'[1]资源-钻石'!V311</f>
        <v>3691939.7344303993</v>
      </c>
      <c r="AD311" s="14">
        <f>'[1]资源-钻石'!W311</f>
        <v>10257323.707873439</v>
      </c>
      <c r="AE311" s="14">
        <f>'[1]资源-钻石'!X311</f>
        <v>24856178.578660782</v>
      </c>
    </row>
    <row r="312" spans="26:31" x14ac:dyDescent="0.15">
      <c r="Z312" s="3">
        <v>309</v>
      </c>
      <c r="AA312" s="14">
        <f>'[1]资源-钻石'!T312</f>
        <v>1443630.9499768198</v>
      </c>
      <c r="AB312" s="14">
        <f>'[1]资源-钻石'!U312</f>
        <v>2109634.0449745017</v>
      </c>
      <c r="AC312" s="14">
        <f>'[1]资源-钻石'!V312</f>
        <v>3702943.4494719524</v>
      </c>
      <c r="AD312" s="14">
        <f>'[1]资源-钻石'!W312</f>
        <v>10289447.794419147</v>
      </c>
      <c r="AE312" s="14">
        <f>'[1]资源-钻石'!X312</f>
        <v>24935370.073861063</v>
      </c>
    </row>
    <row r="313" spans="26:31" x14ac:dyDescent="0.15">
      <c r="Z313" s="3">
        <v>310</v>
      </c>
      <c r="AA313" s="14">
        <f>'[1]资源-钻石'!T313</f>
        <v>1447518.3177797564</v>
      </c>
      <c r="AB313" s="14">
        <f>'[1]资源-钻石'!U313</f>
        <v>2115590.1495577316</v>
      </c>
      <c r="AC313" s="14">
        <f>'[1]资源-钻石'!V313</f>
        <v>3713947.164513506</v>
      </c>
      <c r="AD313" s="14">
        <f>'[1]资源-钻石'!W313</f>
        <v>10321571.880964857</v>
      </c>
      <c r="AE313" s="14">
        <f>'[1]资源-钻石'!X313</f>
        <v>25014561.569061343</v>
      </c>
    </row>
    <row r="314" spans="26:31" x14ac:dyDescent="0.15">
      <c r="Z314" s="3">
        <v>311</v>
      </c>
      <c r="AA314" s="14">
        <f>'[1]资源-钻石'!T314</f>
        <v>1451405.685582693</v>
      </c>
      <c r="AB314" s="14">
        <f>'[1]资源-钻石'!U314</f>
        <v>2121546.2541409619</v>
      </c>
      <c r="AC314" s="14">
        <f>'[1]资源-钻石'!V314</f>
        <v>3724950.8795550591</v>
      </c>
      <c r="AD314" s="14">
        <f>'[1]资源-钻石'!W314</f>
        <v>10353695.967510564</v>
      </c>
      <c r="AE314" s="14">
        <f>'[1]资源-钻石'!X314</f>
        <v>25093753.064261619</v>
      </c>
    </row>
    <row r="315" spans="26:31" x14ac:dyDescent="0.15">
      <c r="Z315" s="3">
        <v>312</v>
      </c>
      <c r="AA315" s="14">
        <f>'[1]资源-钻石'!T315</f>
        <v>1455293.0533856296</v>
      </c>
      <c r="AB315" s="14">
        <f>'[1]资源-钻石'!U315</f>
        <v>2127502.3587241923</v>
      </c>
      <c r="AC315" s="14">
        <f>'[1]资源-钻石'!V315</f>
        <v>3735954.5945966123</v>
      </c>
      <c r="AD315" s="14">
        <f>'[1]资源-钻石'!W315</f>
        <v>10385820.054056274</v>
      </c>
      <c r="AE315" s="14">
        <f>'[1]资源-钻石'!X315</f>
        <v>25172944.559461899</v>
      </c>
    </row>
    <row r="316" spans="26:31" x14ac:dyDescent="0.15">
      <c r="Z316" s="22">
        <v>313</v>
      </c>
      <c r="AA316" s="14">
        <f>'[1]资源-钻石'!T316</f>
        <v>1459180.4211885664</v>
      </c>
      <c r="AB316" s="14">
        <f>'[1]资源-钻石'!U316</f>
        <v>2133458.4633074226</v>
      </c>
      <c r="AC316" s="14">
        <f>'[1]资源-钻石'!V316</f>
        <v>3746958.3096381659</v>
      </c>
      <c r="AD316" s="14">
        <f>'[1]资源-钻石'!W316</f>
        <v>10417944.140601981</v>
      </c>
      <c r="AE316" s="14">
        <f>'[1]资源-钻石'!X316</f>
        <v>25252136.054662179</v>
      </c>
    </row>
    <row r="317" spans="26:31" x14ac:dyDescent="0.15">
      <c r="Z317" s="22">
        <v>314</v>
      </c>
      <c r="AA317" s="14">
        <f>'[1]资源-钻石'!T317</f>
        <v>1463067.788991503</v>
      </c>
      <c r="AB317" s="14">
        <f>'[1]资源-钻石'!U317</f>
        <v>2139414.5678906529</v>
      </c>
      <c r="AC317" s="14">
        <f>'[1]资源-钻石'!V317</f>
        <v>3757962.024679719</v>
      </c>
      <c r="AD317" s="14">
        <f>'[1]资源-钻石'!W317</f>
        <v>10450068.227147691</v>
      </c>
      <c r="AE317" s="14">
        <f>'[1]资源-钻石'!X317</f>
        <v>25331327.549862459</v>
      </c>
    </row>
    <row r="318" spans="26:31" x14ac:dyDescent="0.15">
      <c r="Z318" s="3">
        <v>315</v>
      </c>
      <c r="AA318" s="14">
        <f>'[1]资源-钻石'!T318</f>
        <v>1466955.1567944395</v>
      </c>
      <c r="AB318" s="14">
        <f>'[1]资源-钻石'!U318</f>
        <v>2145370.6724738833</v>
      </c>
      <c r="AC318" s="14">
        <f>'[1]资源-钻石'!V318</f>
        <v>3768965.7397212726</v>
      </c>
      <c r="AD318" s="14">
        <f>'[1]资源-钻石'!W318</f>
        <v>10482192.313693399</v>
      </c>
      <c r="AE318" s="14">
        <f>'[1]资源-钻石'!X318</f>
        <v>25410519.045062739</v>
      </c>
    </row>
    <row r="319" spans="26:31" x14ac:dyDescent="0.15">
      <c r="Z319" s="3">
        <v>316</v>
      </c>
      <c r="AA319" s="14">
        <f>'[1]资源-钻石'!T319</f>
        <v>1470842.5245973761</v>
      </c>
      <c r="AB319" s="14">
        <f>'[1]资源-钻石'!U319</f>
        <v>2151326.7770571136</v>
      </c>
      <c r="AC319" s="14">
        <f>'[1]资源-钻石'!V319</f>
        <v>3779969.4547628257</v>
      </c>
      <c r="AD319" s="14">
        <f>'[1]资源-钻石'!W319</f>
        <v>10514316.400239108</v>
      </c>
      <c r="AE319" s="14">
        <f>'[1]资源-钻石'!X319</f>
        <v>25489710.54026302</v>
      </c>
    </row>
    <row r="320" spans="26:31" x14ac:dyDescent="0.15">
      <c r="Z320" s="3">
        <v>317</v>
      </c>
      <c r="AA320" s="14">
        <f>'[1]资源-钻石'!T320</f>
        <v>1474729.8924003127</v>
      </c>
      <c r="AB320" s="14">
        <f>'[1]资源-钻石'!U320</f>
        <v>2157282.8816403439</v>
      </c>
      <c r="AC320" s="14">
        <f>'[1]资源-钻石'!V320</f>
        <v>3790973.1698043789</v>
      </c>
      <c r="AD320" s="14">
        <f>'[1]资源-钻石'!W320</f>
        <v>10546440.486784816</v>
      </c>
      <c r="AE320" s="14">
        <f>'[1]资源-钻石'!X320</f>
        <v>25568902.035463296</v>
      </c>
    </row>
    <row r="321" spans="26:31" x14ac:dyDescent="0.15">
      <c r="Z321" s="3">
        <v>318</v>
      </c>
      <c r="AA321" s="14">
        <f>'[1]资源-钻石'!T321</f>
        <v>1478617.2602032493</v>
      </c>
      <c r="AB321" s="14">
        <f>'[1]资源-钻石'!U321</f>
        <v>2163238.9862235738</v>
      </c>
      <c r="AC321" s="14">
        <f>'[1]资源-钻石'!V321</f>
        <v>3801976.8848459325</v>
      </c>
      <c r="AD321" s="14">
        <f>'[1]资源-钻石'!W321</f>
        <v>10578564.573330525</v>
      </c>
      <c r="AE321" s="14">
        <f>'[1]资源-钻石'!X321</f>
        <v>25648093.530663576</v>
      </c>
    </row>
    <row r="322" spans="26:31" x14ac:dyDescent="0.15">
      <c r="Z322" s="22">
        <v>319</v>
      </c>
      <c r="AA322" s="14">
        <f>'[1]资源-钻石'!T322</f>
        <v>1482504.6280061859</v>
      </c>
      <c r="AB322" s="14">
        <f>'[1]资源-钻石'!U322</f>
        <v>2169195.0908068041</v>
      </c>
      <c r="AC322" s="14">
        <f>'[1]资源-钻石'!V322</f>
        <v>3812980.5998874856</v>
      </c>
      <c r="AD322" s="14">
        <f>'[1]资源-钻石'!W322</f>
        <v>10610688.659876233</v>
      </c>
      <c r="AE322" s="14">
        <f>'[1]资源-钻石'!X322</f>
        <v>25727285.025863856</v>
      </c>
    </row>
    <row r="323" spans="26:31" x14ac:dyDescent="0.15">
      <c r="Z323" s="22">
        <v>320</v>
      </c>
      <c r="AA323" s="14">
        <f>'[1]资源-钻石'!T323</f>
        <v>1486391.9958091227</v>
      </c>
      <c r="AB323" s="14">
        <f>'[1]资源-钻石'!U323</f>
        <v>2175151.1953900345</v>
      </c>
      <c r="AC323" s="14">
        <f>'[1]资源-钻石'!V323</f>
        <v>3823984.3149290388</v>
      </c>
      <c r="AD323" s="14">
        <f>'[1]资源-钻石'!W323</f>
        <v>10642812.746421942</v>
      </c>
      <c r="AE323" s="14">
        <f>'[1]资源-钻石'!X323</f>
        <v>25806476.521064136</v>
      </c>
    </row>
    <row r="324" spans="26:31" x14ac:dyDescent="0.15">
      <c r="Z324" s="3">
        <v>321</v>
      </c>
      <c r="AA324" s="14">
        <f>'[1]资源-钻石'!T324</f>
        <v>1490279.3636120593</v>
      </c>
      <c r="AB324" s="14">
        <f>'[1]资源-钻石'!U324</f>
        <v>2181107.2999732648</v>
      </c>
      <c r="AC324" s="14">
        <f>'[1]资源-钻石'!V324</f>
        <v>3834988.0299705924</v>
      </c>
      <c r="AD324" s="14">
        <f>'[1]资源-钻石'!W324</f>
        <v>10674936.83296765</v>
      </c>
      <c r="AE324" s="14">
        <f>'[1]资源-钻石'!X324</f>
        <v>25885668.016264416</v>
      </c>
    </row>
    <row r="325" spans="26:31" x14ac:dyDescent="0.15">
      <c r="Z325" s="3">
        <v>322</v>
      </c>
      <c r="AA325" s="14">
        <f>'[1]资源-钻石'!T325</f>
        <v>1494166.7314149959</v>
      </c>
      <c r="AB325" s="14">
        <f>'[1]资源-钻石'!U325</f>
        <v>2187063.4045564951</v>
      </c>
      <c r="AC325" s="14">
        <f>'[1]资源-钻石'!V325</f>
        <v>3845991.7450121455</v>
      </c>
      <c r="AD325" s="14">
        <f>'[1]资源-钻石'!W325</f>
        <v>10707060.91951336</v>
      </c>
      <c r="AE325" s="14">
        <f>'[1]资源-钻石'!X325</f>
        <v>25964859.511464696</v>
      </c>
    </row>
    <row r="326" spans="26:31" x14ac:dyDescent="0.15">
      <c r="Z326" s="3">
        <v>323</v>
      </c>
      <c r="AA326" s="14">
        <f>'[1]资源-钻石'!T326</f>
        <v>1498054.0992179324</v>
      </c>
      <c r="AB326" s="14">
        <f>'[1]资源-钻石'!U326</f>
        <v>2193019.5091397255</v>
      </c>
      <c r="AC326" s="14">
        <f>'[1]资源-钻石'!V326</f>
        <v>3856995.4600536986</v>
      </c>
      <c r="AD326" s="14">
        <f>'[1]资源-钻石'!W326</f>
        <v>10739185.006059067</v>
      </c>
      <c r="AE326" s="14">
        <f>'[1]资源-钻石'!X326</f>
        <v>26044051.006664976</v>
      </c>
    </row>
    <row r="327" spans="26:31" x14ac:dyDescent="0.15">
      <c r="Z327" s="3">
        <v>324</v>
      </c>
      <c r="AA327" s="14">
        <f>'[1]资源-钻石'!T327</f>
        <v>1501941.467020869</v>
      </c>
      <c r="AB327" s="14">
        <f>'[1]资源-钻石'!U327</f>
        <v>2198975.6137229558</v>
      </c>
      <c r="AC327" s="14">
        <f>'[1]资源-钻石'!V327</f>
        <v>3867999.1750952522</v>
      </c>
      <c r="AD327" s="14">
        <f>'[1]资源-钻石'!W327</f>
        <v>10771309.092604777</v>
      </c>
      <c r="AE327" s="14">
        <f>'[1]资源-钻石'!X327</f>
        <v>26123242.501865253</v>
      </c>
    </row>
    <row r="328" spans="26:31" x14ac:dyDescent="0.15">
      <c r="Z328" s="22">
        <v>325</v>
      </c>
      <c r="AA328" s="14">
        <f>'[1]资源-钻石'!T328</f>
        <v>1505828.8348238056</v>
      </c>
      <c r="AB328" s="14">
        <f>'[1]资源-钻石'!U328</f>
        <v>2204931.7183061861</v>
      </c>
      <c r="AC328" s="14">
        <f>'[1]资源-钻石'!V328</f>
        <v>3879002.8901368054</v>
      </c>
      <c r="AD328" s="14">
        <f>'[1]资源-钻石'!W328</f>
        <v>10803433.179150485</v>
      </c>
      <c r="AE328" s="14">
        <f>'[1]资源-钻石'!X328</f>
        <v>26202433.997065533</v>
      </c>
    </row>
    <row r="329" spans="26:31" x14ac:dyDescent="0.15">
      <c r="Z329" s="22">
        <v>326</v>
      </c>
      <c r="AA329" s="14">
        <f>'[1]资源-钻石'!T329</f>
        <v>1509716.2026267422</v>
      </c>
      <c r="AB329" s="14">
        <f>'[1]资源-钻石'!U329</f>
        <v>2210887.8228894165</v>
      </c>
      <c r="AC329" s="14">
        <f>'[1]资源-钻石'!V329</f>
        <v>3890006.6051783585</v>
      </c>
      <c r="AD329" s="14">
        <f>'[1]资源-钻石'!W329</f>
        <v>10835557.265696194</v>
      </c>
      <c r="AE329" s="14">
        <f>'[1]资源-钻石'!X329</f>
        <v>26281625.492265813</v>
      </c>
    </row>
    <row r="330" spans="26:31" x14ac:dyDescent="0.15">
      <c r="Z330" s="3">
        <v>327</v>
      </c>
      <c r="AA330" s="14">
        <f>'[1]资源-钻石'!T330</f>
        <v>1513603.570429679</v>
      </c>
      <c r="AB330" s="14">
        <f>'[1]资源-钻石'!U330</f>
        <v>2216843.9274726463</v>
      </c>
      <c r="AC330" s="14">
        <f>'[1]资源-钻石'!V330</f>
        <v>3901010.3202199121</v>
      </c>
      <c r="AD330" s="14">
        <f>'[1]资源-钻石'!W330</f>
        <v>10867681.352241902</v>
      </c>
      <c r="AE330" s="14">
        <f>'[1]资源-钻石'!X330</f>
        <v>26360816.987466093</v>
      </c>
    </row>
    <row r="331" spans="26:31" x14ac:dyDescent="0.15">
      <c r="Z331" s="3">
        <v>328</v>
      </c>
      <c r="AA331" s="14">
        <f>'[1]资源-钻石'!T331</f>
        <v>1517490.9382326156</v>
      </c>
      <c r="AB331" s="14">
        <f>'[1]资源-钻石'!U331</f>
        <v>2222800.0320558767</v>
      </c>
      <c r="AC331" s="14">
        <f>'[1]资源-钻石'!V331</f>
        <v>3912014.0352614652</v>
      </c>
      <c r="AD331" s="14">
        <f>'[1]资源-钻石'!W331</f>
        <v>10899805.438787611</v>
      </c>
      <c r="AE331" s="14">
        <f>'[1]资源-钻石'!X331</f>
        <v>26440008.482666373</v>
      </c>
    </row>
    <row r="332" spans="26:31" x14ac:dyDescent="0.15">
      <c r="Z332" s="3">
        <v>329</v>
      </c>
      <c r="AA332" s="14">
        <f>'[1]资源-钻石'!T332</f>
        <v>1521378.3060355522</v>
      </c>
      <c r="AB332" s="14">
        <f>'[1]资源-钻石'!U332</f>
        <v>2228756.136639107</v>
      </c>
      <c r="AC332" s="14">
        <f>'[1]资源-钻石'!V332</f>
        <v>3923017.7503030184</v>
      </c>
      <c r="AD332" s="14">
        <f>'[1]资源-钻石'!W332</f>
        <v>10931929.525333319</v>
      </c>
      <c r="AE332" s="14">
        <f>'[1]资源-钻石'!X332</f>
        <v>26519199.977866653</v>
      </c>
    </row>
    <row r="333" spans="26:31" x14ac:dyDescent="0.15">
      <c r="Z333" s="3">
        <v>330</v>
      </c>
      <c r="AA333" s="14">
        <f>'[1]资源-钻石'!T333</f>
        <v>1525265.6738384888</v>
      </c>
      <c r="AB333" s="14">
        <f>'[1]资源-钻石'!U333</f>
        <v>2234712.2412223374</v>
      </c>
      <c r="AC333" s="14">
        <f>'[1]资源-钻石'!V333</f>
        <v>3934021.465344572</v>
      </c>
      <c r="AD333" s="14">
        <f>'[1]资源-钻石'!W333</f>
        <v>10964053.611879028</v>
      </c>
      <c r="AE333" s="14">
        <f>'[1]资源-钻石'!X333</f>
        <v>26598391.473066933</v>
      </c>
    </row>
    <row r="334" spans="26:31" x14ac:dyDescent="0.15">
      <c r="Z334" s="22">
        <v>331</v>
      </c>
      <c r="AA334" s="14">
        <f>'[1]资源-钻石'!T334</f>
        <v>1529153.0416414253</v>
      </c>
      <c r="AB334" s="14">
        <f>'[1]资源-钻石'!U334</f>
        <v>2240668.3458055677</v>
      </c>
      <c r="AC334" s="14">
        <f>'[1]资源-钻石'!V334</f>
        <v>3945025.1803861251</v>
      </c>
      <c r="AD334" s="14">
        <f>'[1]资源-钻石'!W334</f>
        <v>10996177.698424736</v>
      </c>
      <c r="AE334" s="14">
        <f>'[1]资源-钻石'!X334</f>
        <v>26677582.96826721</v>
      </c>
    </row>
    <row r="335" spans="26:31" x14ac:dyDescent="0.15">
      <c r="Z335" s="22">
        <v>332</v>
      </c>
      <c r="AA335" s="14">
        <f>'[1]资源-钻石'!T335</f>
        <v>1533040.4094443619</v>
      </c>
      <c r="AB335" s="14">
        <f>'[1]资源-钻石'!U335</f>
        <v>2246624.450388798</v>
      </c>
      <c r="AC335" s="14">
        <f>'[1]资源-钻石'!V335</f>
        <v>3956028.8954276782</v>
      </c>
      <c r="AD335" s="14">
        <f>'[1]资源-钻石'!W335</f>
        <v>11028301.784970446</v>
      </c>
      <c r="AE335" s="14">
        <f>'[1]资源-钻石'!X335</f>
        <v>26756774.46346749</v>
      </c>
    </row>
    <row r="336" spans="26:31" x14ac:dyDescent="0.15">
      <c r="Z336" s="3">
        <v>333</v>
      </c>
      <c r="AA336" s="14">
        <f>'[1]资源-钻石'!T336</f>
        <v>1536927.7772472985</v>
      </c>
      <c r="AB336" s="14">
        <f>'[1]资源-钻石'!U336</f>
        <v>2252580.5549720284</v>
      </c>
      <c r="AC336" s="14">
        <f>'[1]资源-钻石'!V336</f>
        <v>3967032.6104692318</v>
      </c>
      <c r="AD336" s="14">
        <f>'[1]资源-钻石'!W336</f>
        <v>11060425.871516153</v>
      </c>
      <c r="AE336" s="14">
        <f>'[1]资源-钻石'!X336</f>
        <v>26835965.95866777</v>
      </c>
    </row>
    <row r="337" spans="26:31" x14ac:dyDescent="0.15">
      <c r="Z337" s="3">
        <v>334</v>
      </c>
      <c r="AA337" s="14">
        <f>'[1]资源-钻石'!T337</f>
        <v>1540815.1450502353</v>
      </c>
      <c r="AB337" s="14">
        <f>'[1]资源-钻石'!U337</f>
        <v>2258536.6595552587</v>
      </c>
      <c r="AC337" s="14">
        <f>'[1]资源-钻石'!V337</f>
        <v>3978036.325510785</v>
      </c>
      <c r="AD337" s="14">
        <f>'[1]资源-钻石'!W337</f>
        <v>11092549.958061863</v>
      </c>
      <c r="AE337" s="14">
        <f>'[1]资源-钻石'!X337</f>
        <v>26915157.45386805</v>
      </c>
    </row>
    <row r="338" spans="26:31" x14ac:dyDescent="0.15">
      <c r="Z338" s="3">
        <v>335</v>
      </c>
      <c r="AA338" s="14">
        <f>'[1]资源-钻石'!T338</f>
        <v>1544702.5128531719</v>
      </c>
      <c r="AB338" s="14">
        <f>'[1]资源-钻石'!U338</f>
        <v>2264492.764138489</v>
      </c>
      <c r="AC338" s="14">
        <f>'[1]资源-钻石'!V338</f>
        <v>3989040.0405523386</v>
      </c>
      <c r="AD338" s="14">
        <f>'[1]资源-钻石'!W338</f>
        <v>11124674.04460757</v>
      </c>
      <c r="AE338" s="14">
        <f>'[1]资源-钻石'!X338</f>
        <v>26994348.94906833</v>
      </c>
    </row>
    <row r="339" spans="26:31" x14ac:dyDescent="0.15">
      <c r="Z339" s="3">
        <v>336</v>
      </c>
      <c r="AA339" s="14">
        <f>'[1]资源-钻石'!T339</f>
        <v>1548589.8806561085</v>
      </c>
      <c r="AB339" s="14">
        <f>'[1]资源-钻石'!U339</f>
        <v>2270448.8687217189</v>
      </c>
      <c r="AC339" s="14">
        <f>'[1]资源-钻石'!V339</f>
        <v>4000043.7555938917</v>
      </c>
      <c r="AD339" s="14">
        <f>'[1]资源-钻石'!W339</f>
        <v>11156798.13115328</v>
      </c>
      <c r="AE339" s="14">
        <f>'[1]资源-钻石'!X339</f>
        <v>27073538.715315558</v>
      </c>
    </row>
    <row r="340" spans="26:31" x14ac:dyDescent="0.15">
      <c r="Z340" s="22">
        <v>337</v>
      </c>
      <c r="AA340" s="14">
        <f>'[1]资源-钻石'!T340</f>
        <v>1552474.1361848286</v>
      </c>
      <c r="AB340" s="14">
        <f>'[1]资源-钻石'!U340</f>
        <v>2276404.9733049492</v>
      </c>
      <c r="AC340" s="14">
        <f>'[1]资源-钻石'!V340</f>
        <v>4011047.4706354453</v>
      </c>
      <c r="AD340" s="14">
        <f>'[1]资源-钻石'!W340</f>
        <v>11188922.217698989</v>
      </c>
      <c r="AE340" s="14">
        <f>'[1]资源-钻石'!X340</f>
        <v>27152719.804225083</v>
      </c>
    </row>
    <row r="341" spans="26:31" x14ac:dyDescent="0.15">
      <c r="Z341" s="22">
        <v>338</v>
      </c>
      <c r="AA341" s="14">
        <f>'[1]资源-钻石'!T341</f>
        <v>1556346.3940151872</v>
      </c>
      <c r="AB341" s="14">
        <f>'[1]资源-钻石'!U341</f>
        <v>2282361.0778881796</v>
      </c>
      <c r="AC341" s="14">
        <f>'[1]资源-钻石'!V341</f>
        <v>4022051.1856769985</v>
      </c>
      <c r="AD341" s="14">
        <f>'[1]资源-钻石'!W341</f>
        <v>11221046.304244697</v>
      </c>
      <c r="AE341" s="14">
        <f>'[1]资源-钻石'!X341</f>
        <v>27231900.893134609</v>
      </c>
    </row>
    <row r="342" spans="26:31" x14ac:dyDescent="0.15">
      <c r="Z342" s="3">
        <v>339</v>
      </c>
      <c r="AA342" s="14">
        <f>'[1]资源-钻石'!T342</f>
        <v>1560218.6518455457</v>
      </c>
      <c r="AB342" s="14">
        <f>'[1]资源-钻石'!U342</f>
        <v>2288317.1824714099</v>
      </c>
      <c r="AC342" s="14">
        <f>'[1]资源-钻石'!V342</f>
        <v>4033054.9007185516</v>
      </c>
      <c r="AD342" s="14">
        <f>'[1]资源-钻石'!W342</f>
        <v>11253170.390790407</v>
      </c>
      <c r="AE342" s="14">
        <f>'[1]资源-钻石'!X342</f>
        <v>27311081.982044134</v>
      </c>
    </row>
    <row r="343" spans="26:31" x14ac:dyDescent="0.15">
      <c r="Z343" s="3">
        <v>340</v>
      </c>
      <c r="AA343" s="14">
        <f>'[1]资源-钻石'!T343</f>
        <v>1564090.9096759043</v>
      </c>
      <c r="AB343" s="14">
        <f>'[1]资源-钻石'!U343</f>
        <v>2294273.2870546402</v>
      </c>
      <c r="AC343" s="14">
        <f>'[1]资源-钻石'!V343</f>
        <v>4044058.6157601052</v>
      </c>
      <c r="AD343" s="14">
        <f>'[1]资源-钻石'!W343</f>
        <v>11285294.477336114</v>
      </c>
      <c r="AE343" s="14">
        <f>'[1]资源-钻石'!X343</f>
        <v>27390263.07095366</v>
      </c>
    </row>
    <row r="344" spans="26:31" x14ac:dyDescent="0.15">
      <c r="Z344" s="3">
        <v>341</v>
      </c>
      <c r="AA344" s="14">
        <f>'[1]资源-钻石'!T344</f>
        <v>1567963.1675062629</v>
      </c>
      <c r="AB344" s="14">
        <f>'[1]资源-钻石'!U344</f>
        <v>2300229.3916378706</v>
      </c>
      <c r="AC344" s="14">
        <f>'[1]资源-钻石'!V344</f>
        <v>4055062.3308016583</v>
      </c>
      <c r="AD344" s="14">
        <f>'[1]资源-钻石'!W344</f>
        <v>11317418.563881824</v>
      </c>
      <c r="AE344" s="14">
        <f>'[1]资源-钻石'!X344</f>
        <v>27469444.159863185</v>
      </c>
    </row>
    <row r="345" spans="26:31" x14ac:dyDescent="0.15">
      <c r="Z345" s="3">
        <v>342</v>
      </c>
      <c r="AA345" s="14">
        <f>'[1]资源-钻石'!T345</f>
        <v>1571835.4253366215</v>
      </c>
      <c r="AB345" s="14">
        <f>'[1]资源-钻石'!U345</f>
        <v>2306185.4962211009</v>
      </c>
      <c r="AC345" s="14">
        <f>'[1]资源-钻石'!V345</f>
        <v>4066066.0458432119</v>
      </c>
      <c r="AD345" s="14">
        <f>'[1]资源-钻石'!W345</f>
        <v>11349542.650427531</v>
      </c>
      <c r="AE345" s="14">
        <f>'[1]资源-钻石'!X345</f>
        <v>27548625.248772711</v>
      </c>
    </row>
    <row r="346" spans="26:31" x14ac:dyDescent="0.15">
      <c r="Z346" s="22">
        <v>343</v>
      </c>
      <c r="AA346" s="14">
        <f>'[1]资源-钻石'!T346</f>
        <v>1575707.68316698</v>
      </c>
      <c r="AB346" s="14">
        <f>'[1]资源-钻石'!U346</f>
        <v>2312141.6008043312</v>
      </c>
      <c r="AC346" s="14">
        <f>'[1]资源-钻石'!V346</f>
        <v>4077069.7608847651</v>
      </c>
      <c r="AD346" s="14">
        <f>'[1]资源-钻石'!W346</f>
        <v>11381666.736973241</v>
      </c>
      <c r="AE346" s="14">
        <f>'[1]资源-钻石'!X346</f>
        <v>27627806.337682236</v>
      </c>
    </row>
    <row r="347" spans="26:31" x14ac:dyDescent="0.15">
      <c r="Z347" s="22">
        <v>344</v>
      </c>
      <c r="AA347" s="14">
        <f>'[1]资源-钻石'!T347</f>
        <v>1579579.9409973386</v>
      </c>
      <c r="AB347" s="14">
        <f>'[1]资源-钻石'!U347</f>
        <v>2318097.7053875616</v>
      </c>
      <c r="AC347" s="14">
        <f>'[1]资源-钻石'!V347</f>
        <v>4088073.4759263182</v>
      </c>
      <c r="AD347" s="14">
        <f>'[1]资源-钻石'!W347</f>
        <v>11413790.82351895</v>
      </c>
      <c r="AE347" s="14">
        <f>'[1]资源-钻石'!X347</f>
        <v>27706987.426591761</v>
      </c>
    </row>
    <row r="348" spans="26:31" x14ac:dyDescent="0.15">
      <c r="Z348" s="3">
        <v>345</v>
      </c>
      <c r="AA348" s="14">
        <f>'[1]资源-钻石'!T348</f>
        <v>1583452.1988276972</v>
      </c>
      <c r="AB348" s="14">
        <f>'[1]资源-钻石'!U348</f>
        <v>2324053.8099707919</v>
      </c>
      <c r="AC348" s="14">
        <f>'[1]资源-钻石'!V348</f>
        <v>4099077.1909678718</v>
      </c>
      <c r="AD348" s="14">
        <f>'[1]资源-钻石'!W348</f>
        <v>11445914.910064658</v>
      </c>
      <c r="AE348" s="14">
        <f>'[1]资源-钻石'!X348</f>
        <v>27786168.515501287</v>
      </c>
    </row>
    <row r="349" spans="26:31" x14ac:dyDescent="0.15">
      <c r="Z349" s="3">
        <v>346</v>
      </c>
      <c r="AA349" s="14">
        <f>'[1]资源-钻石'!T349</f>
        <v>1587324.4566580558</v>
      </c>
      <c r="AB349" s="14">
        <f>'[1]资源-钻石'!U349</f>
        <v>2330009.9145540223</v>
      </c>
      <c r="AC349" s="14">
        <f>'[1]资源-钻石'!V349</f>
        <v>4110080.9060094249</v>
      </c>
      <c r="AD349" s="14">
        <f>'[1]资源-钻石'!W349</f>
        <v>11478038.996610368</v>
      </c>
      <c r="AE349" s="14">
        <f>'[1]资源-钻石'!X349</f>
        <v>27865349.604410812</v>
      </c>
    </row>
    <row r="350" spans="26:31" x14ac:dyDescent="0.15">
      <c r="Z350" s="3">
        <v>347</v>
      </c>
      <c r="AA350" s="14">
        <f>'[1]资源-钻石'!T350</f>
        <v>1591196.7144884143</v>
      </c>
      <c r="AB350" s="14">
        <f>'[1]资源-钻石'!U350</f>
        <v>2335966.0191372521</v>
      </c>
      <c r="AC350" s="14">
        <f>'[1]资源-钻石'!V350</f>
        <v>4121084.6210509785</v>
      </c>
      <c r="AD350" s="14">
        <f>'[1]资源-钻石'!W350</f>
        <v>11510163.083156075</v>
      </c>
      <c r="AE350" s="14">
        <f>'[1]资源-钻石'!X350</f>
        <v>27944530.693320338</v>
      </c>
    </row>
    <row r="351" spans="26:31" x14ac:dyDescent="0.15">
      <c r="Z351" s="3">
        <v>348</v>
      </c>
      <c r="AA351" s="14">
        <f>'[1]资源-钻石'!T351</f>
        <v>1595068.9723187729</v>
      </c>
      <c r="AB351" s="14">
        <f>'[1]资源-钻石'!U351</f>
        <v>2341922.1237204825</v>
      </c>
      <c r="AC351" s="14">
        <f>'[1]资源-钻石'!V351</f>
        <v>4132088.3360925317</v>
      </c>
      <c r="AD351" s="14">
        <f>'[1]资源-钻石'!W351</f>
        <v>11542287.169701785</v>
      </c>
      <c r="AE351" s="14">
        <f>'[1]资源-钻石'!X351</f>
        <v>28023711.782229863</v>
      </c>
    </row>
    <row r="352" spans="26:31" x14ac:dyDescent="0.15">
      <c r="Z352" s="22">
        <v>349</v>
      </c>
      <c r="AA352" s="14">
        <f>'[1]资源-钻石'!T352</f>
        <v>1598941.2301491315</v>
      </c>
      <c r="AB352" s="14">
        <f>'[1]资源-钻石'!U352</f>
        <v>2347878.2283037128</v>
      </c>
      <c r="AC352" s="14">
        <f>'[1]资源-钻石'!V352</f>
        <v>4143092.0511340853</v>
      </c>
      <c r="AD352" s="14">
        <f>'[1]资源-钻石'!W352</f>
        <v>11574411.256247493</v>
      </c>
      <c r="AE352" s="14">
        <f>'[1]资源-钻石'!X352</f>
        <v>28102892.871139389</v>
      </c>
    </row>
    <row r="353" spans="26:31" x14ac:dyDescent="0.15">
      <c r="Z353" s="22">
        <v>350</v>
      </c>
      <c r="AA353" s="14">
        <f>'[1]资源-钻石'!T353</f>
        <v>1602813.4879794901</v>
      </c>
      <c r="AB353" s="14">
        <f>'[1]资源-钻石'!U353</f>
        <v>2353834.3328869431</v>
      </c>
      <c r="AC353" s="14">
        <f>'[1]资源-钻石'!V353</f>
        <v>4154095.7661756384</v>
      </c>
      <c r="AD353" s="14">
        <f>'[1]资源-钻石'!W353</f>
        <v>11606535.342793202</v>
      </c>
      <c r="AE353" s="14">
        <f>'[1]资源-钻石'!X353</f>
        <v>28182073.960048914</v>
      </c>
    </row>
    <row r="354" spans="26:31" x14ac:dyDescent="0.15">
      <c r="Z354" s="3">
        <v>351</v>
      </c>
      <c r="AA354" s="14">
        <f>'[1]资源-钻石'!T354</f>
        <v>1606685.7458098484</v>
      </c>
      <c r="AB354" s="14">
        <f>'[1]资源-钻石'!U354</f>
        <v>2359790.4374701735</v>
      </c>
      <c r="AC354" s="14">
        <f>'[1]资源-钻石'!V354</f>
        <v>4165099.4812171916</v>
      </c>
      <c r="AD354" s="14">
        <f>'[1]资源-钻石'!W354</f>
        <v>11638659.42933891</v>
      </c>
      <c r="AE354" s="14">
        <f>'[1]资源-钻石'!X354</f>
        <v>28261255.048958439</v>
      </c>
    </row>
    <row r="355" spans="26:31" x14ac:dyDescent="0.15">
      <c r="Z355" s="3">
        <v>352</v>
      </c>
      <c r="AA355" s="14">
        <f>'[1]资源-钻石'!T355</f>
        <v>1610558.003640207</v>
      </c>
      <c r="AB355" s="14">
        <f>'[1]资源-钻石'!U355</f>
        <v>2365746.5420534038</v>
      </c>
      <c r="AC355" s="14">
        <f>'[1]资源-钻石'!V355</f>
        <v>4176103.1962587452</v>
      </c>
      <c r="AD355" s="14">
        <f>'[1]资源-钻石'!W355</f>
        <v>11670783.515884619</v>
      </c>
      <c r="AE355" s="14">
        <f>'[1]资源-钻石'!X355</f>
        <v>28340436.137867965</v>
      </c>
    </row>
    <row r="356" spans="26:31" x14ac:dyDescent="0.15">
      <c r="Z356" s="3">
        <v>353</v>
      </c>
      <c r="AA356" s="14">
        <f>'[1]资源-钻石'!T356</f>
        <v>1614430.2614705656</v>
      </c>
      <c r="AB356" s="14">
        <f>'[1]资源-钻石'!U356</f>
        <v>2371702.6466366341</v>
      </c>
      <c r="AC356" s="14">
        <f>'[1]资源-钻石'!V356</f>
        <v>4187106.9113002983</v>
      </c>
      <c r="AD356" s="14">
        <f>'[1]资源-钻石'!W356</f>
        <v>11702907.602430329</v>
      </c>
      <c r="AE356" s="14">
        <f>'[1]资源-钻石'!X356</f>
        <v>28419617.22677749</v>
      </c>
    </row>
    <row r="357" spans="26:31" x14ac:dyDescent="0.15">
      <c r="Z357" s="22">
        <v>354</v>
      </c>
      <c r="AA357" s="14">
        <f>'[1]资源-钻石'!T357</f>
        <v>1618302.5193009241</v>
      </c>
      <c r="AB357" s="14">
        <f>'[1]资源-钻石'!U357</f>
        <v>2377658.7512198645</v>
      </c>
      <c r="AC357" s="14">
        <f>'[1]资源-钻石'!V357</f>
        <v>4198110.6263418514</v>
      </c>
      <c r="AD357" s="14">
        <f>'[1]资源-钻石'!W357</f>
        <v>11735031.688976036</v>
      </c>
      <c r="AE357" s="14">
        <f>'[1]资源-钻石'!X357</f>
        <v>28498798.315687016</v>
      </c>
    </row>
    <row r="358" spans="26:31" x14ac:dyDescent="0.15">
      <c r="Z358" s="22">
        <v>355</v>
      </c>
      <c r="AA358" s="14">
        <f>'[1]资源-钻石'!T358</f>
        <v>1622174.7771312827</v>
      </c>
      <c r="AB358" s="14">
        <f>'[1]资源-钻石'!U358</f>
        <v>2383614.8558030948</v>
      </c>
      <c r="AC358" s="14">
        <f>'[1]资源-钻石'!V358</f>
        <v>4208830.5286335889</v>
      </c>
      <c r="AD358" s="14">
        <f>'[1]资源-钻石'!W358</f>
        <v>11767155.775521746</v>
      </c>
      <c r="AE358" s="14">
        <f>'[1]资源-钻石'!X358</f>
        <v>28577979.404596541</v>
      </c>
    </row>
    <row r="359" spans="26:31" x14ac:dyDescent="0.15">
      <c r="Z359" s="3">
        <v>356</v>
      </c>
      <c r="AA359" s="14">
        <f>'[1]资源-钻石'!T359</f>
        <v>1626047.0349616413</v>
      </c>
      <c r="AB359" s="14">
        <f>'[1]资源-钻石'!U359</f>
        <v>2389570.9603863251</v>
      </c>
      <c r="AC359" s="14">
        <f>'[1]资源-钻石'!V359</f>
        <v>4219510.6259444505</v>
      </c>
      <c r="AD359" s="14">
        <f>'[1]资源-钻石'!W359</f>
        <v>11799046.597925283</v>
      </c>
      <c r="AE359" s="14">
        <f>'[1]资源-钻石'!X359</f>
        <v>28657160.493506067</v>
      </c>
    </row>
    <row r="360" spans="26:31" x14ac:dyDescent="0.15">
      <c r="Z360" s="3">
        <v>357</v>
      </c>
      <c r="AA360" s="14">
        <f>'[1]资源-钻石'!T360</f>
        <v>1629919.2927919999</v>
      </c>
      <c r="AB360" s="14">
        <f>'[1]资源-钻石'!U360</f>
        <v>2395527.064969555</v>
      </c>
      <c r="AC360" s="14">
        <f>'[1]资源-钻石'!V360</f>
        <v>4230190.7232553121</v>
      </c>
      <c r="AD360" s="14">
        <f>'[1]资源-钻石'!W360</f>
        <v>11830786.701381531</v>
      </c>
      <c r="AE360" s="14">
        <f>'[1]资源-钻石'!X360</f>
        <v>28736341.582415592</v>
      </c>
    </row>
    <row r="361" spans="26:31" x14ac:dyDescent="0.15">
      <c r="Z361" s="3">
        <v>358</v>
      </c>
      <c r="AA361" s="14">
        <f>'[1]资源-钻石'!T361</f>
        <v>1633791.5506223585</v>
      </c>
      <c r="AB361" s="14">
        <f>'[1]资源-钻石'!U361</f>
        <v>2401483.1695527853</v>
      </c>
      <c r="AC361" s="14">
        <f>'[1]资源-钻石'!V361</f>
        <v>4240870.8205661736</v>
      </c>
      <c r="AD361" s="14">
        <f>'[1]资源-钻石'!W361</f>
        <v>11862526.80483778</v>
      </c>
      <c r="AE361" s="14">
        <f>'[1]资源-钻石'!X361</f>
        <v>28815522.671325117</v>
      </c>
    </row>
    <row r="362" spans="26:31" x14ac:dyDescent="0.15">
      <c r="Z362" s="22">
        <v>359</v>
      </c>
      <c r="AA362" s="14">
        <f>'[1]资源-钻石'!T362</f>
        <v>1637663.808452717</v>
      </c>
      <c r="AB362" s="14">
        <f>'[1]资源-钻石'!U362</f>
        <v>2407179.6685548918</v>
      </c>
      <c r="AC362" s="14">
        <f>'[1]资源-钻石'!V362</f>
        <v>4251550.9178770361</v>
      </c>
      <c r="AD362" s="14">
        <f>'[1]资源-钻石'!W362</f>
        <v>11894266.908294028</v>
      </c>
      <c r="AE362" s="14">
        <f>'[1]资源-钻石'!X362</f>
        <v>28894703.760234639</v>
      </c>
    </row>
    <row r="363" spans="26:31" x14ac:dyDescent="0.15">
      <c r="Z363" s="3">
        <v>360</v>
      </c>
      <c r="AA363" s="14">
        <f>'[1]资源-钻石'!T363</f>
        <v>1641536.0662830756</v>
      </c>
      <c r="AB363" s="14">
        <f>'[1]资源-钻石'!U363</f>
        <v>2412772.9326133626</v>
      </c>
      <c r="AC363" s="14">
        <f>'[1]资源-钻石'!V363</f>
        <v>4262231.0151878977</v>
      </c>
      <c r="AD363" s="14">
        <f>'[1]资源-钻石'!W363</f>
        <v>11926007.011750277</v>
      </c>
      <c r="AE363" s="14">
        <f>'[1]资源-钻石'!X363</f>
        <v>28973884.849144168</v>
      </c>
    </row>
    <row r="364" spans="26:31" x14ac:dyDescent="0.15">
      <c r="Z364" s="3">
        <v>361</v>
      </c>
      <c r="AA364" s="14">
        <f>'[1]资源-钻石'!T364</f>
        <v>1645408.3241134342</v>
      </c>
      <c r="AB364" s="14">
        <f>'[1]资源-钻石'!U364</f>
        <v>2418366.1966718333</v>
      </c>
      <c r="AC364" s="14">
        <f>'[1]资源-钻石'!V364</f>
        <v>4272911.1124987593</v>
      </c>
      <c r="AD364" s="14">
        <f>'[1]资源-钻石'!W364</f>
        <v>11957747.115206527</v>
      </c>
      <c r="AE364" s="14">
        <f>'[1]资源-钻石'!X364</f>
        <v>29052811.441356912</v>
      </c>
    </row>
    <row r="365" spans="26:31" x14ac:dyDescent="0.15">
      <c r="Z365" s="22">
        <v>362</v>
      </c>
      <c r="AA365" s="14">
        <f>'[1]资源-钻石'!T365</f>
        <v>1648956.0505692984</v>
      </c>
      <c r="AB365" s="14">
        <f>'[1]资源-钻石'!U365</f>
        <v>2423959.4607303045</v>
      </c>
      <c r="AC365" s="14">
        <f>'[1]资源-钻石'!V365</f>
        <v>4283591.2098096218</v>
      </c>
      <c r="AD365" s="14">
        <f>'[1]资源-钻石'!W365</f>
        <v>11989487.218662774</v>
      </c>
      <c r="AE365" s="14">
        <f>'[1]资源-钻石'!X365</f>
        <v>29131486.553638507</v>
      </c>
    </row>
    <row r="366" spans="26:31" x14ac:dyDescent="0.15">
      <c r="Z366" s="3">
        <v>363</v>
      </c>
      <c r="AA366" s="14">
        <f>'[1]资源-钻石'!T366</f>
        <v>1652490.7218906537</v>
      </c>
      <c r="AB366" s="14">
        <f>'[1]资源-钻石'!U366</f>
        <v>2429552.7247887752</v>
      </c>
      <c r="AC366" s="14">
        <f>'[1]资源-钻石'!V366</f>
        <v>4294271.3071204834</v>
      </c>
      <c r="AD366" s="14">
        <f>'[1]资源-钻石'!W366</f>
        <v>12021227.322119024</v>
      </c>
      <c r="AE366" s="14">
        <f>'[1]资源-钻石'!X366</f>
        <v>29210161.665920105</v>
      </c>
    </row>
    <row r="367" spans="26:31" x14ac:dyDescent="0.15">
      <c r="Z367" s="3">
        <v>364</v>
      </c>
      <c r="AA367" s="14">
        <f>'[1]资源-钻石'!T367</f>
        <v>1656025.3932120092</v>
      </c>
      <c r="AB367" s="14">
        <f>'[1]资源-钻石'!U367</f>
        <v>2435145.9888472459</v>
      </c>
      <c r="AC367" s="14">
        <f>'[1]资源-钻石'!V367</f>
        <v>4304951.4044313449</v>
      </c>
      <c r="AD367" s="14">
        <f>'[1]资源-钻石'!W367</f>
        <v>12052967.425575271</v>
      </c>
      <c r="AE367" s="14">
        <f>'[1]资源-钻石'!X367</f>
        <v>29288836.778201703</v>
      </c>
    </row>
    <row r="368" spans="26:31" x14ac:dyDescent="0.15">
      <c r="Z368" s="3">
        <v>365</v>
      </c>
      <c r="AA368" s="14">
        <f>'[1]资源-钻石'!T368</f>
        <v>1659560.0645333647</v>
      </c>
      <c r="AB368" s="14">
        <f>'[1]资源-钻石'!U368</f>
        <v>2440739.2529057171</v>
      </c>
      <c r="AC368" s="14">
        <f>'[1]资源-钻石'!V368</f>
        <v>4315631.5017422065</v>
      </c>
      <c r="AD368" s="14">
        <f>'[1]资源-钻石'!W368</f>
        <v>12084707.529031521</v>
      </c>
      <c r="AE368" s="14">
        <f>'[1]资源-钻石'!X368</f>
        <v>29367511.890483297</v>
      </c>
    </row>
    <row r="369" spans="26:31" x14ac:dyDescent="0.15">
      <c r="Z369" s="3">
        <v>366</v>
      </c>
      <c r="AA369" s="14">
        <f>'[1]资源-钻石'!T369</f>
        <v>1663094.73585472</v>
      </c>
      <c r="AB369" s="14">
        <f>'[1]资源-钻石'!U369</f>
        <v>2446332.5169641878</v>
      </c>
      <c r="AC369" s="14">
        <f>'[1]资源-钻石'!V369</f>
        <v>4326311.599053069</v>
      </c>
      <c r="AD369" s="14">
        <f>'[1]资源-钻石'!W369</f>
        <v>12116447.63248777</v>
      </c>
      <c r="AE369" s="14">
        <f>'[1]资源-钻石'!X369</f>
        <v>29446187.002764896</v>
      </c>
    </row>
    <row r="370" spans="26:31" x14ac:dyDescent="0.15">
      <c r="Z370" s="3">
        <v>367</v>
      </c>
      <c r="AA370" s="14">
        <f>'[1]资源-钻石'!T370</f>
        <v>1666629.4071760755</v>
      </c>
      <c r="AB370" s="14">
        <f>'[1]资源-钻石'!U370</f>
        <v>2451925.7810226586</v>
      </c>
      <c r="AC370" s="14">
        <f>'[1]资源-钻石'!V370</f>
        <v>4336991.6963639306</v>
      </c>
      <c r="AD370" s="14">
        <f>'[1]资源-钻石'!W370</f>
        <v>12148187.735944018</v>
      </c>
      <c r="AE370" s="14">
        <f>'[1]资源-钻石'!X370</f>
        <v>29524862.11504649</v>
      </c>
    </row>
    <row r="371" spans="26:31" x14ac:dyDescent="0.15">
      <c r="Z371" s="22">
        <v>368</v>
      </c>
      <c r="AA371" s="14">
        <f>'[1]资源-钻石'!T371</f>
        <v>1670164.078497431</v>
      </c>
      <c r="AB371" s="14">
        <f>'[1]资源-钻石'!U371</f>
        <v>2457519.0450811293</v>
      </c>
      <c r="AC371" s="14">
        <f>'[1]资源-钻石'!V371</f>
        <v>4347671.7936747922</v>
      </c>
      <c r="AD371" s="14">
        <f>'[1]资源-钻石'!W371</f>
        <v>12179927.839400267</v>
      </c>
      <c r="AE371" s="14">
        <f>'[1]资源-钻石'!X371</f>
        <v>29603537.227328088</v>
      </c>
    </row>
    <row r="372" spans="26:31" x14ac:dyDescent="0.15">
      <c r="Z372" s="3">
        <v>369</v>
      </c>
      <c r="AA372" s="14">
        <f>'[1]资源-钻石'!T372</f>
        <v>1673698.7498187865</v>
      </c>
      <c r="AB372" s="14">
        <f>'[1]资源-钻石'!U372</f>
        <v>2463112.3091396005</v>
      </c>
      <c r="AC372" s="14">
        <f>'[1]资源-钻石'!V372</f>
        <v>4358351.8909856537</v>
      </c>
      <c r="AD372" s="14">
        <f>'[1]资源-钻石'!W372</f>
        <v>12211667.942856515</v>
      </c>
      <c r="AE372" s="14">
        <f>'[1]资源-钻石'!X372</f>
        <v>29682212.339609683</v>
      </c>
    </row>
    <row r="373" spans="26:31" x14ac:dyDescent="0.15">
      <c r="Z373" s="3">
        <v>370</v>
      </c>
      <c r="AA373" s="14">
        <f>'[1]资源-钻石'!T373</f>
        <v>1677233.4211401418</v>
      </c>
      <c r="AB373" s="14">
        <f>'[1]资源-钻石'!U373</f>
        <v>2468705.5731980712</v>
      </c>
      <c r="AC373" s="14">
        <f>'[1]资源-钻石'!V373</f>
        <v>4369031.9882965162</v>
      </c>
      <c r="AD373" s="14">
        <f>'[1]资源-钻石'!W373</f>
        <v>12243408.046312764</v>
      </c>
      <c r="AE373" s="14">
        <f>'[1]资源-钻石'!X373</f>
        <v>29760887.451891281</v>
      </c>
    </row>
    <row r="374" spans="26:31" x14ac:dyDescent="0.15">
      <c r="Z374" s="22">
        <v>371</v>
      </c>
      <c r="AA374" s="14">
        <f>'[1]资源-钻石'!T374</f>
        <v>1680768.0924614973</v>
      </c>
      <c r="AB374" s="14">
        <f>'[1]资源-钻石'!U374</f>
        <v>2474298.8372565419</v>
      </c>
      <c r="AC374" s="14">
        <f>'[1]资源-钻石'!V374</f>
        <v>4379712.0856073778</v>
      </c>
      <c r="AD374" s="14">
        <f>'[1]资源-钻石'!W374</f>
        <v>12275148.149769014</v>
      </c>
      <c r="AE374" s="14">
        <f>'[1]资源-钻石'!X374</f>
        <v>29839562.564172875</v>
      </c>
    </row>
    <row r="375" spans="26:31" x14ac:dyDescent="0.15">
      <c r="Z375" s="3">
        <v>372</v>
      </c>
      <c r="AA375" s="14">
        <f>'[1]资源-钻石'!T375</f>
        <v>1684302.7637828528</v>
      </c>
      <c r="AB375" s="14">
        <f>'[1]资源-钻石'!U375</f>
        <v>2479892.1013150131</v>
      </c>
      <c r="AC375" s="14">
        <f>'[1]资源-钻石'!V375</f>
        <v>4390392.1829182394</v>
      </c>
      <c r="AD375" s="14">
        <f>'[1]资源-钻石'!W375</f>
        <v>12306888.253225261</v>
      </c>
      <c r="AE375" s="14">
        <f>'[1]资源-钻石'!X375</f>
        <v>29918237.676454473</v>
      </c>
    </row>
    <row r="376" spans="26:31" x14ac:dyDescent="0.15">
      <c r="Z376" s="3">
        <v>373</v>
      </c>
      <c r="AA376" s="14">
        <f>'[1]资源-钻石'!T376</f>
        <v>1687837.4351042081</v>
      </c>
      <c r="AB376" s="14">
        <f>'[1]资源-钻石'!U376</f>
        <v>2485485.3653734839</v>
      </c>
      <c r="AC376" s="14">
        <f>'[1]资源-钻石'!V376</f>
        <v>4401072.280229101</v>
      </c>
      <c r="AD376" s="14">
        <f>'[1]资源-钻石'!W376</f>
        <v>12338628.356681511</v>
      </c>
      <c r="AE376" s="14">
        <f>'[1]资源-钻石'!X376</f>
        <v>29996912.788736068</v>
      </c>
    </row>
    <row r="377" spans="26:31" x14ac:dyDescent="0.15">
      <c r="Z377" s="3">
        <v>374</v>
      </c>
      <c r="AA377" s="14">
        <f>'[1]资源-钻石'!T377</f>
        <v>1691372.1064255636</v>
      </c>
      <c r="AB377" s="14">
        <f>'[1]资源-钻石'!U377</f>
        <v>2491078.6294319546</v>
      </c>
      <c r="AC377" s="14">
        <f>'[1]资源-钻石'!V377</f>
        <v>4411752.3775399635</v>
      </c>
      <c r="AD377" s="14">
        <f>'[1]资源-钻石'!W377</f>
        <v>12370368.460137758</v>
      </c>
      <c r="AE377" s="14">
        <f>'[1]资源-钻石'!X377</f>
        <v>30075587.901017666</v>
      </c>
    </row>
    <row r="378" spans="26:31" x14ac:dyDescent="0.15">
      <c r="Z378" s="3">
        <v>375</v>
      </c>
      <c r="AA378" s="14">
        <f>'[1]资源-钻石'!T378</f>
        <v>1694906.7777469191</v>
      </c>
      <c r="AB378" s="14">
        <f>'[1]资源-钻石'!U378</f>
        <v>2496671.8934904253</v>
      </c>
      <c r="AC378" s="14">
        <f>'[1]资源-钻石'!V378</f>
        <v>4422432.474850825</v>
      </c>
      <c r="AD378" s="14">
        <f>'[1]资源-钻石'!W378</f>
        <v>12402108.563594008</v>
      </c>
      <c r="AE378" s="14">
        <f>'[1]资源-钻石'!X378</f>
        <v>30154263.013299264</v>
      </c>
    </row>
    <row r="379" spans="26:31" x14ac:dyDescent="0.15">
      <c r="Z379" s="3">
        <v>376</v>
      </c>
      <c r="AA379" s="14">
        <f>'[1]资源-钻石'!T379</f>
        <v>1698441.4490682743</v>
      </c>
      <c r="AB379" s="14">
        <f>'[1]资源-钻石'!U379</f>
        <v>2502265.1575488965</v>
      </c>
      <c r="AC379" s="14">
        <f>'[1]资源-钻石'!V379</f>
        <v>4433112.5721616866</v>
      </c>
      <c r="AD379" s="14">
        <f>'[1]资源-钻石'!W379</f>
        <v>12433848.667050257</v>
      </c>
      <c r="AE379" s="14">
        <f>'[1]资源-钻石'!X379</f>
        <v>30232938.125580858</v>
      </c>
    </row>
    <row r="380" spans="26:31" x14ac:dyDescent="0.15">
      <c r="Z380" s="22">
        <v>377</v>
      </c>
      <c r="AA380" s="14">
        <f>'[1]资源-钻石'!T380</f>
        <v>1701976.1203896299</v>
      </c>
      <c r="AB380" s="14">
        <f>'[1]资源-钻石'!U380</f>
        <v>2507858.4216073672</v>
      </c>
      <c r="AC380" s="14">
        <f>'[1]资源-钻石'!V380</f>
        <v>4443792.6694725482</v>
      </c>
      <c r="AD380" s="14">
        <f>'[1]资源-钻石'!W380</f>
        <v>12465588.770506505</v>
      </c>
      <c r="AE380" s="14">
        <f>'[1]资源-钻石'!X380</f>
        <v>30311613.237862457</v>
      </c>
    </row>
    <row r="381" spans="26:31" x14ac:dyDescent="0.15">
      <c r="Z381" s="3">
        <v>378</v>
      </c>
      <c r="AA381" s="14">
        <f>'[1]资源-钻石'!T381</f>
        <v>1705510.7917109854</v>
      </c>
      <c r="AB381" s="14">
        <f>'[1]资源-钻石'!U381</f>
        <v>2513451.685665838</v>
      </c>
      <c r="AC381" s="14">
        <f>'[1]资源-钻石'!V381</f>
        <v>4454472.7667834107</v>
      </c>
      <c r="AD381" s="14">
        <f>'[1]资源-钻石'!W381</f>
        <v>12497328.873962754</v>
      </c>
      <c r="AE381" s="14">
        <f>'[1]资源-钻石'!X381</f>
        <v>30390288.350144051</v>
      </c>
    </row>
    <row r="382" spans="26:31" x14ac:dyDescent="0.15">
      <c r="Z382" s="3">
        <v>379</v>
      </c>
      <c r="AA382" s="14">
        <f>'[1]资源-钻石'!T382</f>
        <v>1709045.4630323406</v>
      </c>
      <c r="AB382" s="14">
        <f>'[1]资源-钻石'!U382</f>
        <v>2519044.9497243091</v>
      </c>
      <c r="AC382" s="14">
        <f>'[1]资源-钻石'!V382</f>
        <v>4465095.0102691324</v>
      </c>
      <c r="AD382" s="14">
        <f>'[1]资源-钻石'!W382</f>
        <v>12529068.977419002</v>
      </c>
      <c r="AE382" s="14">
        <f>'[1]资源-钻石'!X382</f>
        <v>30468963.462425649</v>
      </c>
    </row>
    <row r="383" spans="26:31" x14ac:dyDescent="0.15">
      <c r="Z383" s="22">
        <v>380</v>
      </c>
      <c r="AA383" s="14">
        <f>'[1]资源-钻石'!T383</f>
        <v>1712580.1343536961</v>
      </c>
      <c r="AB383" s="14">
        <f>'[1]资源-钻石'!U383</f>
        <v>2524638.2137827799</v>
      </c>
      <c r="AC383" s="14">
        <f>'[1]资源-钻石'!V383</f>
        <v>4475671.962567972</v>
      </c>
      <c r="AD383" s="14">
        <f>'[1]资源-钻石'!W383</f>
        <v>12560809.080875251</v>
      </c>
      <c r="AE383" s="14">
        <f>'[1]资源-钻石'!X383</f>
        <v>30547638.574707244</v>
      </c>
    </row>
    <row r="384" spans="26:31" x14ac:dyDescent="0.15">
      <c r="Z384" s="3">
        <v>381</v>
      </c>
      <c r="AA384" s="14">
        <f>'[1]资源-钻石'!T384</f>
        <v>1716114.8056750516</v>
      </c>
      <c r="AB384" s="14">
        <f>'[1]资源-钻石'!U384</f>
        <v>2530231.4778412506</v>
      </c>
      <c r="AC384" s="14">
        <f>'[1]资源-钻石'!V384</f>
        <v>4486248.9148668125</v>
      </c>
      <c r="AD384" s="14">
        <f>'[1]资源-钻石'!W384</f>
        <v>12592523.806353493</v>
      </c>
      <c r="AE384" s="14">
        <f>'[1]资源-钻石'!X384</f>
        <v>30626313.686988842</v>
      </c>
    </row>
    <row r="385" spans="26:31" x14ac:dyDescent="0.15">
      <c r="Z385" s="3">
        <v>382</v>
      </c>
      <c r="AA385" s="14">
        <f>'[1]资源-钻石'!T385</f>
        <v>1719649.4769964069</v>
      </c>
      <c r="AB385" s="14">
        <f>'[1]资源-钻石'!U385</f>
        <v>2535824.7418997213</v>
      </c>
      <c r="AC385" s="14">
        <f>'[1]资源-钻石'!V385</f>
        <v>4496825.8671656521</v>
      </c>
      <c r="AD385" s="14">
        <f>'[1]资源-钻石'!W385</f>
        <v>12624178.453882217</v>
      </c>
      <c r="AE385" s="14">
        <f>'[1]资源-钻石'!X385</f>
        <v>30704988.799270436</v>
      </c>
    </row>
    <row r="386" spans="26:31" x14ac:dyDescent="0.15">
      <c r="Z386" s="3">
        <v>383</v>
      </c>
      <c r="AA386" s="14">
        <f>'[1]资源-钻石'!T386</f>
        <v>1723184.1483177624</v>
      </c>
      <c r="AB386" s="14">
        <f>'[1]资源-钻石'!U386</f>
        <v>2541418.0059581925</v>
      </c>
      <c r="AC386" s="14">
        <f>'[1]资源-钻石'!V386</f>
        <v>4507402.8194644926</v>
      </c>
      <c r="AD386" s="14">
        <f>'[1]资源-钻石'!W386</f>
        <v>12655833.101410942</v>
      </c>
      <c r="AE386" s="14">
        <f>'[1]资源-钻石'!X386</f>
        <v>30783663.911552034</v>
      </c>
    </row>
    <row r="387" spans="26:31" x14ac:dyDescent="0.15">
      <c r="Z387" s="3">
        <v>384</v>
      </c>
      <c r="AA387" s="14">
        <f>'[1]资源-钻石'!T387</f>
        <v>1726718.8196391179</v>
      </c>
      <c r="AB387" s="14">
        <f>'[1]资源-钻石'!U387</f>
        <v>2547011.2700166632</v>
      </c>
      <c r="AC387" s="14">
        <f>'[1]资源-钻石'!V387</f>
        <v>4517979.7717633322</v>
      </c>
      <c r="AD387" s="14">
        <f>'[1]资源-钻石'!W387</f>
        <v>12687487.748939665</v>
      </c>
      <c r="AE387" s="14">
        <f>'[1]资源-钻石'!X387</f>
        <v>30862339.023833632</v>
      </c>
    </row>
    <row r="388" spans="26:31" x14ac:dyDescent="0.15">
      <c r="Z388" s="3">
        <v>385</v>
      </c>
      <c r="AA388" s="14">
        <f>'[1]资源-钻石'!T388</f>
        <v>1730253.4909604732</v>
      </c>
      <c r="AB388" s="14">
        <f>'[1]资源-钻石'!U388</f>
        <v>2552598.8400565204</v>
      </c>
      <c r="AC388" s="14">
        <f>'[1]资源-钻石'!V388</f>
        <v>4528556.7240621727</v>
      </c>
      <c r="AD388" s="14">
        <f>'[1]资源-钻石'!W388</f>
        <v>12719142.39646839</v>
      </c>
      <c r="AE388" s="14">
        <f>'[1]资源-钻石'!X388</f>
        <v>30941014.136115227</v>
      </c>
    </row>
    <row r="389" spans="26:31" x14ac:dyDescent="0.15">
      <c r="Z389" s="22">
        <v>386</v>
      </c>
      <c r="AA389" s="14">
        <f>'[1]资源-钻石'!T389</f>
        <v>1733788.1622818287</v>
      </c>
      <c r="AB389" s="14">
        <f>'[1]资源-钻石'!U389</f>
        <v>2558166.9785100115</v>
      </c>
      <c r="AC389" s="14">
        <f>'[1]资源-钻石'!V389</f>
        <v>4539133.6763610132</v>
      </c>
      <c r="AD389" s="14">
        <f>'[1]资源-钻石'!W389</f>
        <v>12750797.043997115</v>
      </c>
      <c r="AE389" s="14">
        <f>'[1]资源-钻石'!X389</f>
        <v>31019689.248396825</v>
      </c>
    </row>
    <row r="390" spans="26:31" x14ac:dyDescent="0.15">
      <c r="Z390" s="3">
        <v>387</v>
      </c>
      <c r="AA390" s="14">
        <f>'[1]资源-钻石'!T390</f>
        <v>1737322.8336031842</v>
      </c>
      <c r="AB390" s="14">
        <f>'[1]资源-钻石'!U390</f>
        <v>2563735.1169635025</v>
      </c>
      <c r="AC390" s="14">
        <f>'[1]资源-钻石'!V390</f>
        <v>4549710.6286598528</v>
      </c>
      <c r="AD390" s="14">
        <f>'[1]资源-钻石'!W390</f>
        <v>12782451.691525837</v>
      </c>
      <c r="AE390" s="14">
        <f>'[1]资源-钻石'!X390</f>
        <v>31098364.360678419</v>
      </c>
    </row>
    <row r="391" spans="26:31" x14ac:dyDescent="0.15">
      <c r="Z391" s="3">
        <v>388</v>
      </c>
      <c r="AA391" s="14">
        <f>'[1]资源-钻石'!T391</f>
        <v>1740857.5049245395</v>
      </c>
      <c r="AB391" s="14">
        <f>'[1]资源-钻石'!U391</f>
        <v>2569303.2554169935</v>
      </c>
      <c r="AC391" s="14">
        <f>'[1]资源-钻石'!V391</f>
        <v>4560287.5809586933</v>
      </c>
      <c r="AD391" s="14">
        <f>'[1]资源-钻石'!W391</f>
        <v>12814106.339054562</v>
      </c>
      <c r="AE391" s="14">
        <f>'[1]资源-钻石'!X391</f>
        <v>31177039.472960018</v>
      </c>
    </row>
    <row r="392" spans="26:31" x14ac:dyDescent="0.15">
      <c r="Z392" s="22">
        <v>389</v>
      </c>
      <c r="AA392" s="14">
        <f>'[1]资源-钻石'!T392</f>
        <v>1744392.176245895</v>
      </c>
      <c r="AB392" s="14">
        <f>'[1]资源-钻石'!U392</f>
        <v>2574871.3938704841</v>
      </c>
      <c r="AC392" s="14">
        <f>'[1]资源-钻石'!V392</f>
        <v>4570864.5332575329</v>
      </c>
      <c r="AD392" s="14">
        <f>'[1]资源-钻石'!W392</f>
        <v>12845760.986583287</v>
      </c>
      <c r="AE392" s="14">
        <f>'[1]资源-钻石'!X392</f>
        <v>31255714.585241612</v>
      </c>
    </row>
    <row r="393" spans="26:31" x14ac:dyDescent="0.15">
      <c r="Z393" s="3">
        <v>390</v>
      </c>
      <c r="AA393" s="14">
        <f>'[1]资源-钻石'!T393</f>
        <v>1747926.8475672505</v>
      </c>
      <c r="AB393" s="14">
        <f>'[1]资源-钻石'!U393</f>
        <v>2580439.5323239751</v>
      </c>
      <c r="AC393" s="14">
        <f>'[1]资源-钻石'!V393</f>
        <v>4581441.4855563734</v>
      </c>
      <c r="AD393" s="14">
        <f>'[1]资源-钻石'!W393</f>
        <v>12877415.63411201</v>
      </c>
      <c r="AE393" s="14">
        <f>'[1]资源-钻石'!X393</f>
        <v>31334389.69752321</v>
      </c>
    </row>
    <row r="394" spans="26:31" x14ac:dyDescent="0.15">
      <c r="Z394" s="3">
        <v>391</v>
      </c>
      <c r="AA394" s="14">
        <f>'[1]资源-钻石'!T394</f>
        <v>1751461.5188886058</v>
      </c>
      <c r="AB394" s="14">
        <f>'[1]资源-钻石'!U394</f>
        <v>2586007.6707774661</v>
      </c>
      <c r="AC394" s="14">
        <f>'[1]资源-钻石'!V394</f>
        <v>4592018.4378552129</v>
      </c>
      <c r="AD394" s="14">
        <f>'[1]资源-钻石'!W394</f>
        <v>12909070.281640735</v>
      </c>
      <c r="AE394" s="14">
        <f>'[1]资源-钻石'!X394</f>
        <v>31413064.809804805</v>
      </c>
    </row>
    <row r="395" spans="26:31" x14ac:dyDescent="0.15">
      <c r="Z395" s="3">
        <v>392</v>
      </c>
      <c r="AA395" s="14">
        <f>'[1]资源-钻石'!T395</f>
        <v>1754996.1902099613</v>
      </c>
      <c r="AB395" s="14">
        <f>'[1]资源-钻石'!U395</f>
        <v>2591575.8092309572</v>
      </c>
      <c r="AC395" s="14">
        <f>'[1]资源-钻石'!V395</f>
        <v>4602595.3901540535</v>
      </c>
      <c r="AD395" s="14">
        <f>'[1]资源-钻石'!W395</f>
        <v>12940724.929169459</v>
      </c>
      <c r="AE395" s="14">
        <f>'[1]资源-钻石'!X395</f>
        <v>31491739.922086403</v>
      </c>
    </row>
    <row r="396" spans="26:31" x14ac:dyDescent="0.15">
      <c r="Z396" s="3">
        <v>393</v>
      </c>
      <c r="AA396" s="14">
        <f>'[1]资源-钻石'!T396</f>
        <v>1758530.8615313168</v>
      </c>
      <c r="AB396" s="14">
        <f>'[1]资源-钻石'!U396</f>
        <v>2597143.9476844482</v>
      </c>
      <c r="AC396" s="14">
        <f>'[1]资源-钻石'!V396</f>
        <v>4613172.342452893</v>
      </c>
      <c r="AD396" s="14">
        <f>'[1]资源-钻石'!W396</f>
        <v>12972379.576698182</v>
      </c>
      <c r="AE396" s="14">
        <f>'[1]资源-钻石'!X396</f>
        <v>31570415.034368001</v>
      </c>
    </row>
    <row r="397" spans="26:31" x14ac:dyDescent="0.15">
      <c r="Z397" s="3">
        <v>394</v>
      </c>
      <c r="AA397" s="14">
        <f>'[1]资源-钻石'!T397</f>
        <v>1762065.532852672</v>
      </c>
      <c r="AB397" s="14">
        <f>'[1]资源-钻石'!U397</f>
        <v>2602712.0861379392</v>
      </c>
      <c r="AC397" s="14">
        <f>'[1]资源-钻石'!V397</f>
        <v>4623749.2947517335</v>
      </c>
      <c r="AD397" s="14">
        <f>'[1]资源-钻石'!W397</f>
        <v>13004034.224226907</v>
      </c>
      <c r="AE397" s="14">
        <f>'[1]资源-钻石'!X397</f>
        <v>31649090.146649595</v>
      </c>
    </row>
    <row r="398" spans="26:31" x14ac:dyDescent="0.15">
      <c r="Z398" s="22">
        <v>395</v>
      </c>
      <c r="AA398" s="14">
        <f>'[1]资源-钻石'!T398</f>
        <v>1765600.2041740275</v>
      </c>
      <c r="AB398" s="14">
        <f>'[1]资源-钻石'!U398</f>
        <v>2608280.2245914303</v>
      </c>
      <c r="AC398" s="14">
        <f>'[1]资源-钻石'!V398</f>
        <v>4634326.2470505731</v>
      </c>
      <c r="AD398" s="14">
        <f>'[1]资源-钻石'!W398</f>
        <v>13035688.871755632</v>
      </c>
      <c r="AE398" s="14">
        <f>'[1]资源-钻石'!X398</f>
        <v>31727765.258931194</v>
      </c>
    </row>
    <row r="399" spans="26:31" x14ac:dyDescent="0.15">
      <c r="Z399" s="3">
        <v>396</v>
      </c>
      <c r="AA399" s="14">
        <f>'[1]资源-钻石'!T399</f>
        <v>1769134.8754953831</v>
      </c>
      <c r="AB399" s="14">
        <f>'[1]资源-钻石'!U399</f>
        <v>2613848.3630449213</v>
      </c>
      <c r="AC399" s="14">
        <f>'[1]资源-钻石'!V399</f>
        <v>4644903.1993494136</v>
      </c>
      <c r="AD399" s="14">
        <f>'[1]资源-钻石'!W399</f>
        <v>13067343.519284355</v>
      </c>
      <c r="AE399" s="14">
        <f>'[1]资源-钻石'!X399</f>
        <v>31806440.371212788</v>
      </c>
    </row>
    <row r="400" spans="26:31" x14ac:dyDescent="0.15">
      <c r="Z400" s="3">
        <v>397</v>
      </c>
      <c r="AA400" s="14">
        <f>'[1]资源-钻石'!T400</f>
        <v>1772669.5468167386</v>
      </c>
      <c r="AB400" s="14">
        <f>'[1]资源-钻石'!U400</f>
        <v>2619416.5014984123</v>
      </c>
      <c r="AC400" s="14">
        <f>'[1]资源-钻石'!V400</f>
        <v>4655480.1516482532</v>
      </c>
      <c r="AD400" s="14">
        <f>'[1]资源-钻石'!W400</f>
        <v>13098998.166813079</v>
      </c>
      <c r="AE400" s="14">
        <f>'[1]资源-钻石'!X400</f>
        <v>31885115.483494386</v>
      </c>
    </row>
    <row r="401" spans="26:31" x14ac:dyDescent="0.15">
      <c r="Z401" s="22">
        <v>398</v>
      </c>
      <c r="AA401" s="14">
        <f>'[1]资源-钻石'!T401</f>
        <v>1776204.2181380938</v>
      </c>
      <c r="AB401" s="14">
        <f>'[1]资源-钻石'!U401</f>
        <v>2624984.6399519034</v>
      </c>
      <c r="AC401" s="14">
        <f>'[1]资源-钻石'!V401</f>
        <v>4666057.1039470937</v>
      </c>
      <c r="AD401" s="14">
        <f>'[1]资源-钻石'!W401</f>
        <v>13130652.814341804</v>
      </c>
      <c r="AE401" s="14">
        <f>'[1]资源-钻石'!X401</f>
        <v>31963790.595775981</v>
      </c>
    </row>
    <row r="402" spans="26:31" x14ac:dyDescent="0.15">
      <c r="Z402" s="3">
        <v>399</v>
      </c>
      <c r="AA402" s="14">
        <f>'[1]资源-钻石'!T402</f>
        <v>1779738.8894594493</v>
      </c>
      <c r="AB402" s="14">
        <f>'[1]资源-钻石'!U402</f>
        <v>2630552.7784053944</v>
      </c>
      <c r="AC402" s="14">
        <f>'[1]资源-钻石'!V402</f>
        <v>4676634.0562459342</v>
      </c>
      <c r="AD402" s="14">
        <f>'[1]资源-钻石'!W402</f>
        <v>13162307.461870527</v>
      </c>
      <c r="AE402" s="14">
        <f>'[1]资源-钻石'!X402</f>
        <v>32042465.708057579</v>
      </c>
    </row>
    <row r="403" spans="26:31" x14ac:dyDescent="0.15">
      <c r="Z403" s="3">
        <v>400</v>
      </c>
      <c r="AA403" s="14">
        <f>'[1]资源-钻石'!T403</f>
        <v>1783273.5607808048</v>
      </c>
      <c r="AB403" s="14">
        <f>'[1]资源-钻石'!U403</f>
        <v>2636120.9168588854</v>
      </c>
      <c r="AC403" s="14">
        <f>'[1]资源-钻石'!V403</f>
        <v>4687211.0085447738</v>
      </c>
      <c r="AD403" s="14">
        <f>'[1]资源-钻石'!W403</f>
        <v>13193962.109399252</v>
      </c>
      <c r="AE403" s="14">
        <f>'[1]资源-钻石'!X403</f>
        <v>32121140.820339173</v>
      </c>
    </row>
    <row r="404" spans="26:31" x14ac:dyDescent="0.15">
      <c r="Z404" s="3">
        <v>401</v>
      </c>
      <c r="AA404" s="14">
        <f>'[1]资源-钻石'!T404</f>
        <v>1786808.2321021601</v>
      </c>
      <c r="AB404" s="14">
        <f>'[1]资源-钻石'!U404</f>
        <v>2641689.0553123765</v>
      </c>
      <c r="AC404" s="14">
        <f>'[1]资源-钻石'!V404</f>
        <v>4697787.9608436143</v>
      </c>
      <c r="AD404" s="14">
        <f>'[1]资源-钻石'!W404</f>
        <v>13225616.756927976</v>
      </c>
      <c r="AE404" s="14">
        <f>'[1]资源-钻石'!X404</f>
        <v>32199815.932620771</v>
      </c>
    </row>
    <row r="405" spans="26:31" x14ac:dyDescent="0.15">
      <c r="Z405" s="3">
        <v>402</v>
      </c>
      <c r="AA405" s="14">
        <f>'[1]资源-钻石'!T405</f>
        <v>1790342.9034235156</v>
      </c>
      <c r="AB405" s="14">
        <f>'[1]资源-钻石'!U405</f>
        <v>2647257.193765867</v>
      </c>
      <c r="AC405" s="14">
        <f>'[1]资源-钻石'!V405</f>
        <v>4708364.9131424539</v>
      </c>
      <c r="AD405" s="14">
        <f>'[1]资源-钻石'!W405</f>
        <v>13257271.404456699</v>
      </c>
      <c r="AE405" s="14">
        <f>'[1]资源-钻石'!X405</f>
        <v>32278491.044902369</v>
      </c>
    </row>
    <row r="406" spans="26:31" x14ac:dyDescent="0.15">
      <c r="Z406" s="3">
        <v>403</v>
      </c>
      <c r="AA406" s="14">
        <f>'[1]资源-钻石'!T406</f>
        <v>1793877.5747448711</v>
      </c>
      <c r="AB406" s="14">
        <f>'[1]资源-钻石'!U406</f>
        <v>2652825.3322193581</v>
      </c>
      <c r="AC406" s="14">
        <f>'[1]资源-钻石'!V406</f>
        <v>4718941.8654412944</v>
      </c>
      <c r="AD406" s="14">
        <f>'[1]资源-钻石'!W406</f>
        <v>13288926.051985424</v>
      </c>
      <c r="AE406" s="14">
        <f>'[1]资源-钻石'!X406</f>
        <v>32357166.157183964</v>
      </c>
    </row>
    <row r="407" spans="26:31" x14ac:dyDescent="0.15">
      <c r="Z407" s="22">
        <v>404</v>
      </c>
      <c r="AA407" s="14">
        <f>'[1]资源-钻石'!T407</f>
        <v>1797412.2460662264</v>
      </c>
      <c r="AB407" s="14">
        <f>'[1]资源-钻石'!U407</f>
        <v>2658393.4706728491</v>
      </c>
      <c r="AC407" s="14">
        <f>'[1]资源-钻石'!V407</f>
        <v>4729518.817740134</v>
      </c>
      <c r="AD407" s="14">
        <f>'[1]资源-钻石'!W407</f>
        <v>13320580.699514149</v>
      </c>
      <c r="AE407" s="14">
        <f>'[1]资源-钻石'!X407</f>
        <v>32435841.269465562</v>
      </c>
    </row>
    <row r="408" spans="26:31" x14ac:dyDescent="0.15">
      <c r="Z408" s="3">
        <v>405</v>
      </c>
      <c r="AA408" s="14">
        <f>'[1]资源-钻石'!T408</f>
        <v>1800946.9173875819</v>
      </c>
      <c r="AB408" s="14">
        <f>'[1]资源-钻石'!U408</f>
        <v>2663961.6091263401</v>
      </c>
      <c r="AC408" s="14">
        <f>'[1]资源-钻石'!V408</f>
        <v>4740095.7700389745</v>
      </c>
      <c r="AD408" s="14">
        <f>'[1]资源-钻石'!W408</f>
        <v>13352235.347042872</v>
      </c>
      <c r="AE408" s="14">
        <f>'[1]资源-钻石'!X408</f>
        <v>32514516.381747156</v>
      </c>
    </row>
    <row r="409" spans="26:31" x14ac:dyDescent="0.15">
      <c r="Z409" s="3">
        <v>406</v>
      </c>
      <c r="AA409" s="14">
        <f>'[1]资源-钻石'!T409</f>
        <v>1804481.5887089374</v>
      </c>
      <c r="AB409" s="14">
        <f>'[1]资源-钻石'!U409</f>
        <v>2669529.7475798312</v>
      </c>
      <c r="AC409" s="14">
        <f>'[1]资源-钻石'!V409</f>
        <v>4750672.722337814</v>
      </c>
      <c r="AD409" s="14">
        <f>'[1]资源-钻石'!W409</f>
        <v>13383889.994571596</v>
      </c>
      <c r="AE409" s="14">
        <f>'[1]资源-钻石'!X409</f>
        <v>32593191.494028755</v>
      </c>
    </row>
    <row r="410" spans="26:31" x14ac:dyDescent="0.15">
      <c r="Z410" s="22">
        <v>407</v>
      </c>
      <c r="AA410" s="14">
        <f>'[1]资源-钻石'!T410</f>
        <v>1808016.2600302927</v>
      </c>
      <c r="AB410" s="14">
        <f>'[1]资源-钻石'!U410</f>
        <v>2675097.8860333222</v>
      </c>
      <c r="AC410" s="14">
        <f>'[1]资源-钻石'!V410</f>
        <v>4761249.6746366546</v>
      </c>
      <c r="AD410" s="14">
        <f>'[1]资源-钻石'!W410</f>
        <v>13415544.642100321</v>
      </c>
      <c r="AE410" s="14">
        <f>'[1]资源-钻石'!X410</f>
        <v>32671866.606310349</v>
      </c>
    </row>
    <row r="411" spans="26:31" x14ac:dyDescent="0.15">
      <c r="Z411" s="3">
        <v>408</v>
      </c>
      <c r="AA411" s="14">
        <f>'[1]资源-钻石'!T411</f>
        <v>1811550.9313516482</v>
      </c>
      <c r="AB411" s="14">
        <f>'[1]资源-钻石'!U411</f>
        <v>2680666.0244868132</v>
      </c>
      <c r="AC411" s="14">
        <f>'[1]资源-钻石'!V411</f>
        <v>4771826.6269354941</v>
      </c>
      <c r="AD411" s="14">
        <f>'[1]资源-钻石'!W411</f>
        <v>13447199.289629044</v>
      </c>
      <c r="AE411" s="14">
        <f>'[1]资源-钻石'!X411</f>
        <v>32750541.718591947</v>
      </c>
    </row>
    <row r="412" spans="26:31" x14ac:dyDescent="0.15">
      <c r="Z412" s="3">
        <v>409</v>
      </c>
      <c r="AA412" s="14">
        <f>'[1]资源-钻石'!T412</f>
        <v>1815085.6026730037</v>
      </c>
      <c r="AB412" s="14">
        <f>'[1]资源-钻石'!U412</f>
        <v>2686234.1629403043</v>
      </c>
      <c r="AC412" s="14">
        <f>'[1]资源-钻石'!V412</f>
        <v>4782403.5792343346</v>
      </c>
      <c r="AD412" s="14">
        <f>'[1]资源-钻石'!W412</f>
        <v>13478853.937157769</v>
      </c>
      <c r="AE412" s="14">
        <f>'[1]资源-钻石'!X412</f>
        <v>32829216.830873542</v>
      </c>
    </row>
    <row r="413" spans="26:31" x14ac:dyDescent="0.15">
      <c r="Z413" s="3">
        <v>410</v>
      </c>
      <c r="AA413" s="14">
        <f>'[1]资源-钻石'!T413</f>
        <v>1818620.2739943592</v>
      </c>
      <c r="AB413" s="14">
        <f>'[1]资源-钻石'!U413</f>
        <v>2691802.3013937953</v>
      </c>
      <c r="AC413" s="14">
        <f>'[1]资源-钻石'!V413</f>
        <v>4792980.5315331742</v>
      </c>
      <c r="AD413" s="14">
        <f>'[1]资源-钻石'!W413</f>
        <v>13510508.584686494</v>
      </c>
      <c r="AE413" s="14">
        <f>'[1]资源-钻石'!X413</f>
        <v>32907891.94315514</v>
      </c>
    </row>
    <row r="414" spans="26:31" x14ac:dyDescent="0.15">
      <c r="Z414" s="3">
        <v>411</v>
      </c>
      <c r="AA414" s="14">
        <f>'[1]资源-钻石'!T414</f>
        <v>1822154.9453157145</v>
      </c>
      <c r="AB414" s="14">
        <f>'[1]资源-钻石'!U414</f>
        <v>2697370.4398472863</v>
      </c>
      <c r="AC414" s="14">
        <f>'[1]资源-钻石'!V414</f>
        <v>4803557.4838320147</v>
      </c>
      <c r="AD414" s="14">
        <f>'[1]资源-钻石'!W414</f>
        <v>13542163.232215216</v>
      </c>
      <c r="AE414" s="14">
        <f>'[1]资源-钻石'!X414</f>
        <v>32986567.055436734</v>
      </c>
    </row>
    <row r="415" spans="26:31" x14ac:dyDescent="0.15">
      <c r="Z415" s="3">
        <v>412</v>
      </c>
      <c r="AA415" s="14">
        <f>'[1]资源-钻石'!T415</f>
        <v>1825689.61663707</v>
      </c>
      <c r="AB415" s="14">
        <f>'[1]资源-钻石'!U415</f>
        <v>2702938.5783007774</v>
      </c>
      <c r="AC415" s="14">
        <f>'[1]资源-钻石'!V415</f>
        <v>4814134.4361308552</v>
      </c>
      <c r="AD415" s="14">
        <f>'[1]资源-钻石'!W415</f>
        <v>13573817.879743941</v>
      </c>
      <c r="AE415" s="14">
        <f>'[1]资源-钻石'!X415</f>
        <v>33065242.167718332</v>
      </c>
    </row>
    <row r="416" spans="26:31" x14ac:dyDescent="0.15">
      <c r="Z416" s="22">
        <v>413</v>
      </c>
      <c r="AA416" s="14">
        <f>'[1]资源-钻石'!T416</f>
        <v>1829224.2879584255</v>
      </c>
      <c r="AB416" s="14">
        <f>'[1]资源-钻石'!U416</f>
        <v>2708506.7167542684</v>
      </c>
      <c r="AC416" s="14">
        <f>'[1]资源-钻石'!V416</f>
        <v>4824711.3884296948</v>
      </c>
      <c r="AD416" s="14">
        <f>'[1]资源-钻石'!W416</f>
        <v>13605472.527272666</v>
      </c>
      <c r="AE416" s="14">
        <f>'[1]资源-钻石'!X416</f>
        <v>33143917.279999927</v>
      </c>
    </row>
    <row r="417" spans="26:31" x14ac:dyDescent="0.15">
      <c r="Z417" s="3">
        <v>414</v>
      </c>
      <c r="AA417" s="14">
        <f>'[1]资源-钻石'!T417</f>
        <v>1832758.9592797807</v>
      </c>
      <c r="AB417" s="14">
        <f>'[1]资源-钻石'!U417</f>
        <v>2714074.855207759</v>
      </c>
      <c r="AC417" s="14">
        <f>'[1]资源-钻石'!V417</f>
        <v>4835288.3407285353</v>
      </c>
      <c r="AD417" s="14">
        <f>'[1]资源-钻石'!W417</f>
        <v>13637127.174801389</v>
      </c>
      <c r="AE417" s="14">
        <f>'[1]资源-钻石'!X417</f>
        <v>33222592.392281525</v>
      </c>
    </row>
    <row r="418" spans="26:31" x14ac:dyDescent="0.15">
      <c r="Z418" s="3">
        <v>415</v>
      </c>
      <c r="AA418" s="14">
        <f>'[1]资源-钻石'!T418</f>
        <v>1836293.6306011362</v>
      </c>
      <c r="AB418" s="14">
        <f>'[1]资源-钻石'!U418</f>
        <v>2719642.99366125</v>
      </c>
      <c r="AC418" s="14">
        <f>'[1]资源-钻石'!V418</f>
        <v>4845865.2930273749</v>
      </c>
      <c r="AD418" s="14">
        <f>'[1]资源-钻石'!W418</f>
        <v>13668781.822330114</v>
      </c>
      <c r="AE418" s="14">
        <f>'[1]资源-钻石'!X418</f>
        <v>33301267.504563123</v>
      </c>
    </row>
    <row r="419" spans="26:31" x14ac:dyDescent="0.15">
      <c r="Z419" s="22">
        <v>416</v>
      </c>
      <c r="AA419" s="14">
        <f>'[1]资源-钻石'!T419</f>
        <v>1839828.3019224918</v>
      </c>
      <c r="AB419" s="14">
        <f>'[1]资源-钻石'!U419</f>
        <v>2725211.132114741</v>
      </c>
      <c r="AC419" s="14">
        <f>'[1]资源-钻石'!V419</f>
        <v>4856442.2453262154</v>
      </c>
      <c r="AD419" s="14">
        <f>'[1]资源-钻石'!W419</f>
        <v>13700436.469858836</v>
      </c>
      <c r="AE419" s="14">
        <f>'[1]资源-钻石'!X419</f>
        <v>33379942.616844717</v>
      </c>
    </row>
    <row r="420" spans="26:31" x14ac:dyDescent="0.15">
      <c r="Z420" s="3">
        <v>417</v>
      </c>
      <c r="AA420" s="14">
        <f>'[1]资源-钻石'!T420</f>
        <v>1843362.973243847</v>
      </c>
      <c r="AB420" s="14">
        <f>'[1]资源-钻石'!U420</f>
        <v>2730779.2705682321</v>
      </c>
      <c r="AC420" s="14">
        <f>'[1]资源-钻石'!V420</f>
        <v>4867019.197625055</v>
      </c>
      <c r="AD420" s="14">
        <f>'[1]资源-钻石'!W420</f>
        <v>13732091.117387561</v>
      </c>
      <c r="AE420" s="14">
        <f>'[1]资源-钻石'!X420</f>
        <v>33458617.729126316</v>
      </c>
    </row>
    <row r="421" spans="26:31" x14ac:dyDescent="0.15">
      <c r="Z421" s="3">
        <v>418</v>
      </c>
      <c r="AA421" s="14">
        <f>'[1]资源-钻石'!T421</f>
        <v>1846897.6445652025</v>
      </c>
      <c r="AB421" s="14">
        <f>'[1]资源-钻石'!U421</f>
        <v>2736347.4090217231</v>
      </c>
      <c r="AC421" s="14">
        <f>'[1]资源-钻石'!V421</f>
        <v>4877596.1499238955</v>
      </c>
      <c r="AD421" s="14">
        <f>'[1]资源-钻石'!W421</f>
        <v>13763745.764916286</v>
      </c>
      <c r="AE421" s="14">
        <f>'[1]资源-钻石'!X421</f>
        <v>33537292.84140791</v>
      </c>
    </row>
    <row r="422" spans="26:31" x14ac:dyDescent="0.15">
      <c r="Z422" s="3">
        <v>419</v>
      </c>
      <c r="AA422" s="14">
        <f>'[1]资源-钻石'!T422</f>
        <v>1850432.315886558</v>
      </c>
      <c r="AB422" s="14">
        <f>'[1]资源-钻石'!U422</f>
        <v>2741915.5474752141</v>
      </c>
      <c r="AC422" s="14">
        <f>'[1]资源-钻石'!V422</f>
        <v>4888173.1022227351</v>
      </c>
      <c r="AD422" s="14">
        <f>'[1]资源-钻石'!W422</f>
        <v>13795400.412445009</v>
      </c>
      <c r="AE422" s="14">
        <f>'[1]资源-钻石'!X422</f>
        <v>33615967.953689508</v>
      </c>
    </row>
    <row r="423" spans="26:31" x14ac:dyDescent="0.15">
      <c r="Z423" s="3">
        <v>420</v>
      </c>
      <c r="AA423" s="14">
        <f>'[1]资源-钻石'!T423</f>
        <v>1853966.9872079135</v>
      </c>
      <c r="AB423" s="14">
        <f>'[1]资源-钻石'!U423</f>
        <v>2747483.6859287051</v>
      </c>
      <c r="AC423" s="14">
        <f>'[1]资源-钻石'!V423</f>
        <v>4898750.0545215756</v>
      </c>
      <c r="AD423" s="14">
        <f>'[1]资源-钻石'!W423</f>
        <v>13827055.059973733</v>
      </c>
      <c r="AE423" s="14">
        <f>'[1]资源-钻石'!X423</f>
        <v>33694643.065971106</v>
      </c>
    </row>
    <row r="424" spans="26:31" x14ac:dyDescent="0.15">
      <c r="Z424" s="3">
        <v>421</v>
      </c>
      <c r="AA424" s="14">
        <f>'[1]资源-钻石'!T424</f>
        <v>1857501.6585292688</v>
      </c>
      <c r="AB424" s="14">
        <f>'[1]资源-钻石'!U424</f>
        <v>2753051.8243821957</v>
      </c>
      <c r="AC424" s="14">
        <f>'[1]资源-钻石'!V424</f>
        <v>4909327.0068204161</v>
      </c>
      <c r="AD424" s="14">
        <f>'[1]资源-钻石'!W424</f>
        <v>13858709.707502458</v>
      </c>
      <c r="AE424" s="14">
        <f>'[1]资源-钻石'!X424</f>
        <v>33773318.178252697</v>
      </c>
    </row>
    <row r="425" spans="26:31" x14ac:dyDescent="0.15">
      <c r="Z425" s="22">
        <v>422</v>
      </c>
      <c r="AA425" s="14">
        <f>'[1]资源-钻石'!T425</f>
        <v>1861036.3298506243</v>
      </c>
      <c r="AB425" s="14">
        <f>'[1]资源-钻石'!U425</f>
        <v>2758619.9628356867</v>
      </c>
      <c r="AC425" s="14">
        <f>'[1]资源-钻石'!V425</f>
        <v>4919903.9591192557</v>
      </c>
      <c r="AD425" s="14">
        <f>'[1]资源-钻石'!W425</f>
        <v>13890364.355031181</v>
      </c>
      <c r="AE425" s="14">
        <f>'[1]资源-钻石'!X425</f>
        <v>33851993.290534295</v>
      </c>
    </row>
    <row r="426" spans="26:31" x14ac:dyDescent="0.15">
      <c r="Z426" s="3">
        <v>423</v>
      </c>
      <c r="AA426" s="14">
        <f>'[1]资源-钻石'!T426</f>
        <v>1864571.0011719798</v>
      </c>
      <c r="AB426" s="14">
        <f>'[1]资源-钻石'!U426</f>
        <v>2764188.1012891778</v>
      </c>
      <c r="AC426" s="14">
        <f>'[1]资源-钻石'!V426</f>
        <v>4930480.9114180962</v>
      </c>
      <c r="AD426" s="14">
        <f>'[1]资源-钻石'!W426</f>
        <v>13922019.002559906</v>
      </c>
      <c r="AE426" s="14">
        <f>'[1]资源-钻石'!X426</f>
        <v>33930668.402815893</v>
      </c>
    </row>
    <row r="427" spans="26:31" x14ac:dyDescent="0.15">
      <c r="Z427" s="3">
        <v>424</v>
      </c>
      <c r="AA427" s="14">
        <f>'[1]资源-钻石'!T427</f>
        <v>1868105.6724933351</v>
      </c>
      <c r="AB427" s="14">
        <f>'[1]资源-钻石'!U427</f>
        <v>2769756.2397426688</v>
      </c>
      <c r="AC427" s="14">
        <f>'[1]资源-钻石'!V427</f>
        <v>4941057.8637169357</v>
      </c>
      <c r="AD427" s="14">
        <f>'[1]资源-钻石'!W427</f>
        <v>13953673.650088631</v>
      </c>
      <c r="AE427" s="14">
        <f>'[1]资源-钻石'!X427</f>
        <v>34009343.515097491</v>
      </c>
    </row>
    <row r="428" spans="26:31" x14ac:dyDescent="0.15">
      <c r="Z428" s="22">
        <v>425</v>
      </c>
      <c r="AA428" s="14">
        <f>'[1]资源-钻石'!T428</f>
        <v>1871640.3438146906</v>
      </c>
      <c r="AB428" s="14">
        <f>'[1]资源-钻石'!U428</f>
        <v>2775324.3781961598</v>
      </c>
      <c r="AC428" s="14">
        <f>'[1]资源-钻石'!V428</f>
        <v>4951634.8160157762</v>
      </c>
      <c r="AD428" s="14">
        <f>'[1]资源-钻石'!W428</f>
        <v>13985328.297617353</v>
      </c>
      <c r="AE428" s="14">
        <f>'[1]资源-钻石'!X428</f>
        <v>34088018.627379082</v>
      </c>
    </row>
    <row r="429" spans="26:31" x14ac:dyDescent="0.15">
      <c r="Z429" s="3">
        <v>426</v>
      </c>
      <c r="AA429" s="14">
        <f>'[1]资源-钻石'!T429</f>
        <v>1875175.0151360461</v>
      </c>
      <c r="AB429" s="14">
        <f>'[1]资源-钻石'!U429</f>
        <v>2780892.5166496509</v>
      </c>
      <c r="AC429" s="14">
        <f>'[1]资源-钻石'!V429</f>
        <v>4962211.7683146158</v>
      </c>
      <c r="AD429" s="14">
        <f>'[1]资源-钻石'!W429</f>
        <v>14016982.945146078</v>
      </c>
      <c r="AE429" s="14">
        <f>'[1]资源-钻石'!X429</f>
        <v>34166693.73966068</v>
      </c>
    </row>
    <row r="430" spans="26:31" x14ac:dyDescent="0.15">
      <c r="Z430" s="3">
        <v>427</v>
      </c>
      <c r="AA430" s="14">
        <f>'[1]资源-钻石'!T430</f>
        <v>1878709.6864574014</v>
      </c>
      <c r="AB430" s="14">
        <f>'[1]资源-钻石'!U430</f>
        <v>2786460.6551031419</v>
      </c>
      <c r="AC430" s="14">
        <f>'[1]资源-钻石'!V430</f>
        <v>4972788.7206134563</v>
      </c>
      <c r="AD430" s="14">
        <f>'[1]资源-钻石'!W430</f>
        <v>14048637.592674803</v>
      </c>
      <c r="AE430" s="14">
        <f>'[1]资源-钻石'!X430</f>
        <v>34245368.851942278</v>
      </c>
    </row>
    <row r="431" spans="26:31" x14ac:dyDescent="0.15">
      <c r="Z431" s="3">
        <v>428</v>
      </c>
      <c r="AA431" s="14">
        <f>'[1]资源-钻石'!T431</f>
        <v>1882244.3577787569</v>
      </c>
      <c r="AB431" s="14">
        <f>'[1]资源-钻石'!U431</f>
        <v>2792028.7935566325</v>
      </c>
      <c r="AC431" s="14">
        <f>'[1]资源-钻石'!V431</f>
        <v>4983365.6729122959</v>
      </c>
      <c r="AD431" s="14">
        <f>'[1]资源-钻石'!W431</f>
        <v>14080292.240203526</v>
      </c>
      <c r="AE431" s="14">
        <f>'[1]资源-钻石'!X431</f>
        <v>34324043.964223877</v>
      </c>
    </row>
    <row r="432" spans="26:31" x14ac:dyDescent="0.15">
      <c r="Z432" s="3">
        <v>429</v>
      </c>
      <c r="AA432" s="14">
        <f>'[1]资源-钻石'!T432</f>
        <v>1885779.0291001124</v>
      </c>
      <c r="AB432" s="14">
        <f>'[1]资源-钻石'!U432</f>
        <v>2797596.9320101235</v>
      </c>
      <c r="AC432" s="14">
        <f>'[1]资源-钻石'!V432</f>
        <v>4993942.6252111364</v>
      </c>
      <c r="AD432" s="14">
        <f>'[1]资源-钻石'!W432</f>
        <v>14111946.887732251</v>
      </c>
      <c r="AE432" s="14">
        <f>'[1]资源-钻石'!X432</f>
        <v>34402719.076505475</v>
      </c>
    </row>
    <row r="433" spans="26:31" x14ac:dyDescent="0.15">
      <c r="Z433" s="3">
        <v>430</v>
      </c>
      <c r="AA433" s="14">
        <f>'[1]资源-钻石'!T433</f>
        <v>1889313.7004214679</v>
      </c>
      <c r="AB433" s="14">
        <f>'[1]资源-钻石'!U433</f>
        <v>2803165.0704636145</v>
      </c>
      <c r="AC433" s="14">
        <f>'[1]资源-钻石'!V433</f>
        <v>5004519.5775099769</v>
      </c>
      <c r="AD433" s="14">
        <f>'[1]资源-钻石'!W433</f>
        <v>14143601.535260973</v>
      </c>
      <c r="AE433" s="14">
        <f>'[1]资源-钻石'!X433</f>
        <v>34481394.188787065</v>
      </c>
    </row>
    <row r="434" spans="26:31" x14ac:dyDescent="0.15">
      <c r="Z434" s="22">
        <v>431</v>
      </c>
      <c r="AA434" s="14">
        <f>'[1]资源-钻石'!T434</f>
        <v>1892848.3717428232</v>
      </c>
      <c r="AB434" s="14">
        <f>'[1]资源-钻石'!U434</f>
        <v>2808733.2089171056</v>
      </c>
      <c r="AC434" s="14">
        <f>'[1]资源-钻石'!V434</f>
        <v>5015096.5298088165</v>
      </c>
      <c r="AD434" s="14">
        <f>'[1]资源-钻石'!W434</f>
        <v>14175256.182789698</v>
      </c>
      <c r="AE434" s="14">
        <f>'[1]资源-钻石'!X434</f>
        <v>34560069.301068664</v>
      </c>
    </row>
    <row r="435" spans="26:31" x14ac:dyDescent="0.15">
      <c r="Z435" s="3">
        <v>432</v>
      </c>
      <c r="AA435" s="14">
        <f>'[1]资源-钻石'!T435</f>
        <v>1896383.0430641787</v>
      </c>
      <c r="AB435" s="14">
        <f>'[1]资源-钻石'!U435</f>
        <v>2814301.3473705966</v>
      </c>
      <c r="AC435" s="14">
        <f>'[1]资源-钻石'!V435</f>
        <v>5025673.482107657</v>
      </c>
      <c r="AD435" s="14">
        <f>'[1]资源-钻石'!W435</f>
        <v>14206910.830318423</v>
      </c>
      <c r="AE435" s="14">
        <f>'[1]资源-钻石'!X435</f>
        <v>34638744.413350262</v>
      </c>
    </row>
    <row r="436" spans="26:31" x14ac:dyDescent="0.15">
      <c r="Z436" s="3">
        <v>433</v>
      </c>
      <c r="AA436" s="14">
        <f>'[1]资源-钻石'!T436</f>
        <v>1899917.7143855342</v>
      </c>
      <c r="AB436" s="14">
        <f>'[1]资源-钻石'!U436</f>
        <v>2819869.4858240876</v>
      </c>
      <c r="AC436" s="14">
        <f>'[1]资源-钻石'!V436</f>
        <v>5036250.4344064966</v>
      </c>
      <c r="AD436" s="14">
        <f>'[1]资源-钻石'!W436</f>
        <v>14238565.477847146</v>
      </c>
      <c r="AE436" s="14">
        <f>'[1]资源-钻石'!X436</f>
        <v>34717419.52563186</v>
      </c>
    </row>
    <row r="437" spans="26:31" x14ac:dyDescent="0.15">
      <c r="Z437" s="22">
        <v>434</v>
      </c>
      <c r="AA437" s="14">
        <f>'[1]资源-钻石'!T437</f>
        <v>1903452.3857068894</v>
      </c>
      <c r="AB437" s="14">
        <f>'[1]资源-钻石'!U437</f>
        <v>2825437.6242775787</v>
      </c>
      <c r="AC437" s="14">
        <f>'[1]资源-钻石'!V437</f>
        <v>5046827.3867053371</v>
      </c>
      <c r="AD437" s="14">
        <f>'[1]资源-钻石'!W437</f>
        <v>14270220.125375871</v>
      </c>
      <c r="AE437" s="14">
        <f>'[1]资源-钻石'!X437</f>
        <v>34796094.637913451</v>
      </c>
    </row>
    <row r="438" spans="26:31" x14ac:dyDescent="0.15">
      <c r="Z438" s="3">
        <v>435</v>
      </c>
      <c r="AA438" s="14">
        <f>'[1]资源-钻石'!T438</f>
        <v>1906987.0570282449</v>
      </c>
      <c r="AB438" s="14">
        <f>'[1]资源-钻石'!U438</f>
        <v>2831005.7627310692</v>
      </c>
      <c r="AC438" s="14">
        <f>'[1]资源-钻石'!V438</f>
        <v>5057404.3390041767</v>
      </c>
      <c r="AD438" s="14">
        <f>'[1]资源-钻石'!W438</f>
        <v>14301874.772904595</v>
      </c>
      <c r="AE438" s="14">
        <f>'[1]资源-钻石'!X438</f>
        <v>34874769.750195049</v>
      </c>
    </row>
    <row r="439" spans="26:31" x14ac:dyDescent="0.15">
      <c r="Z439" s="3">
        <v>436</v>
      </c>
      <c r="AA439" s="14">
        <f>'[1]资源-钻石'!T439</f>
        <v>1910521.7283496005</v>
      </c>
      <c r="AB439" s="14">
        <f>'[1]资源-钻石'!U439</f>
        <v>2836573.9011845603</v>
      </c>
      <c r="AC439" s="14">
        <f>'[1]资源-钻石'!V439</f>
        <v>5067981.2913030172</v>
      </c>
      <c r="AD439" s="14">
        <f>'[1]资源-钻石'!W439</f>
        <v>14333529.420433318</v>
      </c>
      <c r="AE439" s="14">
        <f>'[1]资源-钻石'!X439</f>
        <v>34953444.862476647</v>
      </c>
    </row>
    <row r="440" spans="26:31" x14ac:dyDescent="0.15">
      <c r="Z440" s="3">
        <v>437</v>
      </c>
      <c r="AA440" s="14">
        <f>'[1]资源-钻石'!T440</f>
        <v>1914056.399670956</v>
      </c>
      <c r="AB440" s="14">
        <f>'[1]资源-钻石'!U440</f>
        <v>2842142.0396380513</v>
      </c>
      <c r="AC440" s="14">
        <f>'[1]资源-钻石'!V440</f>
        <v>5078558.2436018568</v>
      </c>
      <c r="AD440" s="14">
        <f>'[1]资源-钻石'!W440</f>
        <v>14365184.067962043</v>
      </c>
      <c r="AE440" s="14">
        <f>'[1]资源-钻石'!X440</f>
        <v>35032119.974758245</v>
      </c>
    </row>
    <row r="441" spans="26:31" x14ac:dyDescent="0.15">
      <c r="Z441" s="3">
        <v>438</v>
      </c>
      <c r="AA441" s="14">
        <f>'[1]资源-钻石'!T441</f>
        <v>1917591.0709923112</v>
      </c>
      <c r="AB441" s="14">
        <f>'[1]资源-钻石'!U441</f>
        <v>2847710.1780915423</v>
      </c>
      <c r="AC441" s="14">
        <f>'[1]资源-钻石'!V441</f>
        <v>5089135.1959006973</v>
      </c>
      <c r="AD441" s="14">
        <f>'[1]资源-钻石'!W441</f>
        <v>14396838.715490766</v>
      </c>
      <c r="AE441" s="14">
        <f>'[1]资源-钻石'!X441</f>
        <v>35110795.087039843</v>
      </c>
    </row>
    <row r="442" spans="26:31" x14ac:dyDescent="0.15">
      <c r="Z442" s="3">
        <v>439</v>
      </c>
      <c r="AA442" s="14">
        <f>'[1]资源-钻石'!T442</f>
        <v>1921125.7423136667</v>
      </c>
      <c r="AB442" s="14">
        <f>'[1]资源-钻石'!U442</f>
        <v>2853278.3165450334</v>
      </c>
      <c r="AC442" s="14">
        <f>'[1]资源-钻石'!V442</f>
        <v>5099712.1481995378</v>
      </c>
      <c r="AD442" s="14">
        <f>'[1]资源-钻石'!W442</f>
        <v>14428493.363019491</v>
      </c>
      <c r="AE442" s="14">
        <f>'[1]资源-钻石'!X442</f>
        <v>35189470.199321434</v>
      </c>
    </row>
    <row r="443" spans="26:31" x14ac:dyDescent="0.15">
      <c r="Z443" s="22">
        <v>440</v>
      </c>
      <c r="AA443" s="14">
        <f>'[1]资源-钻石'!T443</f>
        <v>1924660.4136350222</v>
      </c>
      <c r="AB443" s="14">
        <f>'[1]资源-钻石'!U443</f>
        <v>2858846.4549985244</v>
      </c>
      <c r="AC443" s="14">
        <f>'[1]资源-钻石'!V443</f>
        <v>5110289.1004983773</v>
      </c>
      <c r="AD443" s="14">
        <f>'[1]资源-钻石'!W443</f>
        <v>14460148.010548215</v>
      </c>
      <c r="AE443" s="14">
        <f>'[1]资源-钻石'!X443</f>
        <v>35268145.311603032</v>
      </c>
    </row>
    <row r="444" spans="26:31" x14ac:dyDescent="0.15">
      <c r="Z444" s="3">
        <v>441</v>
      </c>
      <c r="AA444" s="14">
        <f>'[1]资源-钻石'!T444</f>
        <v>1928195.0849563775</v>
      </c>
      <c r="AB444" s="14">
        <f>'[1]资源-钻石'!U444</f>
        <v>2864414.5934520154</v>
      </c>
      <c r="AC444" s="14">
        <f>'[1]资源-钻石'!V444</f>
        <v>5120866.0527972179</v>
      </c>
      <c r="AD444" s="14">
        <f>'[1]资源-钻石'!W444</f>
        <v>14491802.658076938</v>
      </c>
      <c r="AE444" s="14">
        <f>'[1]资源-钻石'!X444</f>
        <v>35346820.42388463</v>
      </c>
    </row>
    <row r="445" spans="26:31" x14ac:dyDescent="0.15">
      <c r="Z445" s="3">
        <v>442</v>
      </c>
      <c r="AA445" s="14">
        <f>'[1]资源-钻石'!T445</f>
        <v>1931729.756277733</v>
      </c>
      <c r="AB445" s="14">
        <f>'[1]资源-钻石'!U445</f>
        <v>2869982.7319055065</v>
      </c>
      <c r="AC445" s="14">
        <f>'[1]资源-钻石'!V445</f>
        <v>5131443.0050960574</v>
      </c>
      <c r="AD445" s="14">
        <f>'[1]资源-钻石'!W445</f>
        <v>14523457.305605663</v>
      </c>
      <c r="AE445" s="14">
        <f>'[1]资源-钻石'!X445</f>
        <v>35425495.536166228</v>
      </c>
    </row>
    <row r="446" spans="26:31" x14ac:dyDescent="0.15">
      <c r="Z446" s="22">
        <v>443</v>
      </c>
      <c r="AA446" s="14">
        <f>'[1]资源-钻石'!T446</f>
        <v>1935264.4275990885</v>
      </c>
      <c r="AB446" s="14">
        <f>'[1]资源-钻石'!U446</f>
        <v>2875550.870358997</v>
      </c>
      <c r="AC446" s="14">
        <f>'[1]资源-钻石'!V446</f>
        <v>5142019.9573948979</v>
      </c>
      <c r="AD446" s="14">
        <f>'[1]资源-钻石'!W446</f>
        <v>14555111.953134388</v>
      </c>
      <c r="AE446" s="14">
        <f>'[1]资源-钻石'!X446</f>
        <v>35504170.648447819</v>
      </c>
    </row>
    <row r="447" spans="26:31" x14ac:dyDescent="0.15">
      <c r="Z447" s="3">
        <v>444</v>
      </c>
      <c r="AA447" s="14">
        <f>'[1]资源-钻石'!T447</f>
        <v>1938799.098920444</v>
      </c>
      <c r="AB447" s="14">
        <f>'[1]资源-钻石'!U447</f>
        <v>2881119.0088124881</v>
      </c>
      <c r="AC447" s="14">
        <f>'[1]资源-钻石'!V447</f>
        <v>5152596.9096937375</v>
      </c>
      <c r="AD447" s="14">
        <f>'[1]资源-钻石'!W447</f>
        <v>14586766.600663111</v>
      </c>
      <c r="AE447" s="14">
        <f>'[1]资源-钻石'!X447</f>
        <v>35582845.760729417</v>
      </c>
    </row>
    <row r="448" spans="26:31" x14ac:dyDescent="0.15">
      <c r="Z448" s="3">
        <v>445</v>
      </c>
      <c r="AA448" s="14">
        <f>'[1]资源-钻石'!T448</f>
        <v>1942333.7702417993</v>
      </c>
      <c r="AB448" s="14">
        <f>'[1]资源-钻石'!U448</f>
        <v>2886687.1472659791</v>
      </c>
      <c r="AC448" s="14">
        <f>'[1]资源-钻石'!V448</f>
        <v>5163173.861992578</v>
      </c>
      <c r="AD448" s="14">
        <f>'[1]资源-钻石'!W448</f>
        <v>14618421.248191835</v>
      </c>
      <c r="AE448" s="14">
        <f>'[1]资源-钻石'!X448</f>
        <v>35661520.873011015</v>
      </c>
    </row>
    <row r="449" spans="26:31" x14ac:dyDescent="0.15">
      <c r="Z449" s="3">
        <v>446</v>
      </c>
      <c r="AA449" s="14">
        <f>'[1]资源-钻石'!T449</f>
        <v>1945868.4415631548</v>
      </c>
      <c r="AB449" s="14">
        <f>'[1]资源-钻石'!U449</f>
        <v>2892255.2857194701</v>
      </c>
      <c r="AC449" s="14">
        <f>'[1]资源-钻石'!V449</f>
        <v>5173750.8142914176</v>
      </c>
      <c r="AD449" s="14">
        <f>'[1]资源-钻石'!W449</f>
        <v>14650075.89572056</v>
      </c>
      <c r="AE449" s="14">
        <f>'[1]资源-钻石'!X449</f>
        <v>35740195.985292614</v>
      </c>
    </row>
    <row r="450" spans="26:31" x14ac:dyDescent="0.15">
      <c r="Z450" s="3">
        <v>447</v>
      </c>
      <c r="AA450" s="14">
        <f>'[1]资源-钻石'!T450</f>
        <v>1949403.1128845103</v>
      </c>
      <c r="AB450" s="14">
        <f>'[1]资源-钻石'!U450</f>
        <v>2897823.4241729612</v>
      </c>
      <c r="AC450" s="14">
        <f>'[1]资源-钻石'!V450</f>
        <v>5184327.7665902581</v>
      </c>
      <c r="AD450" s="14">
        <f>'[1]资源-钻石'!W450</f>
        <v>14681730.543249283</v>
      </c>
      <c r="AE450" s="14">
        <f>'[1]资源-钻石'!X450</f>
        <v>35818871.097574204</v>
      </c>
    </row>
    <row r="451" spans="26:31" x14ac:dyDescent="0.15">
      <c r="Z451" s="3">
        <v>448</v>
      </c>
      <c r="AA451" s="14">
        <f>'[1]资源-钻石'!T451</f>
        <v>1952937.7842058656</v>
      </c>
      <c r="AB451" s="14">
        <f>'[1]资源-钻石'!U451</f>
        <v>2903391.5626264522</v>
      </c>
      <c r="AC451" s="14">
        <f>'[1]资源-钻石'!V451</f>
        <v>5194904.7188890977</v>
      </c>
      <c r="AD451" s="14">
        <f>'[1]资源-钻石'!W451</f>
        <v>14713385.190778008</v>
      </c>
      <c r="AE451" s="14">
        <f>'[1]资源-钻石'!X451</f>
        <v>35897546.209855802</v>
      </c>
    </row>
    <row r="452" spans="26:31" x14ac:dyDescent="0.15">
      <c r="Z452" s="22">
        <v>449</v>
      </c>
      <c r="AA452" s="14">
        <f>'[1]资源-钻石'!T452</f>
        <v>1956472.4555272211</v>
      </c>
      <c r="AB452" s="14">
        <f>'[1]资源-钻石'!U452</f>
        <v>2908959.7010799432</v>
      </c>
      <c r="AC452" s="14">
        <f>'[1]资源-钻石'!V452</f>
        <v>5205481.6711879382</v>
      </c>
      <c r="AD452" s="14">
        <f>'[1]资源-钻石'!W452</f>
        <v>14745039.838306732</v>
      </c>
      <c r="AE452" s="14">
        <f>'[1]资源-钻石'!X452</f>
        <v>35976221.322137401</v>
      </c>
    </row>
    <row r="453" spans="26:31" x14ac:dyDescent="0.15">
      <c r="Z453" s="3">
        <v>450</v>
      </c>
      <c r="AA453" s="14">
        <f>'[1]资源-钻石'!T453</f>
        <v>1960007.1268485766</v>
      </c>
      <c r="AB453" s="14">
        <f>'[1]资源-钻石'!U453</f>
        <v>2914527.8395334342</v>
      </c>
      <c r="AC453" s="14">
        <f>'[1]资源-钻石'!V453</f>
        <v>5216058.6234867778</v>
      </c>
      <c r="AD453" s="14">
        <f>'[1]资源-钻石'!W453</f>
        <v>14776694.485835455</v>
      </c>
      <c r="AE453" s="14">
        <f>'[1]资源-钻石'!X453</f>
        <v>36054896.434418999</v>
      </c>
    </row>
    <row r="454" spans="26:31" x14ac:dyDescent="0.15">
      <c r="Z454" s="3">
        <v>451</v>
      </c>
      <c r="AA454" s="14">
        <f>'[1]资源-钻石'!T454</f>
        <v>1963541.7981699319</v>
      </c>
      <c r="AB454" s="14">
        <f>'[1]资源-钻石'!U454</f>
        <v>2920095.9779869253</v>
      </c>
      <c r="AC454" s="14">
        <f>'[1]资源-钻石'!V454</f>
        <v>5226635.5757856183</v>
      </c>
      <c r="AD454" s="14">
        <f>'[1]资源-钻石'!W454</f>
        <v>14808349.13336418</v>
      </c>
      <c r="AE454" s="14">
        <f>'[1]资源-钻石'!X454</f>
        <v>36133571.546700597</v>
      </c>
    </row>
    <row r="455" spans="26:31" x14ac:dyDescent="0.15">
      <c r="Z455" s="22">
        <v>452</v>
      </c>
      <c r="AA455" s="14">
        <f>'[1]资源-钻石'!T455</f>
        <v>1967076.4694912874</v>
      </c>
      <c r="AB455" s="14">
        <f>'[1]资源-钻石'!U455</f>
        <v>2925664.1164404163</v>
      </c>
      <c r="AC455" s="14">
        <f>'[1]资源-钻石'!V455</f>
        <v>5237212.5280844588</v>
      </c>
      <c r="AD455" s="14">
        <f>'[1]资源-钻石'!W455</f>
        <v>14840003.780892905</v>
      </c>
      <c r="AE455" s="14">
        <f>'[1]资源-钻石'!X455</f>
        <v>36212246.658982188</v>
      </c>
    </row>
    <row r="456" spans="26:31" x14ac:dyDescent="0.15">
      <c r="Z456" s="3">
        <v>453</v>
      </c>
      <c r="AA456" s="14">
        <f>'[1]资源-钻石'!T456</f>
        <v>1970611.1408126429</v>
      </c>
      <c r="AB456" s="14">
        <f>'[1]资源-钻石'!U456</f>
        <v>2931232.2548939069</v>
      </c>
      <c r="AC456" s="14">
        <f>'[1]资源-钻石'!V456</f>
        <v>5247789.4803832984</v>
      </c>
      <c r="AD456" s="14">
        <f>'[1]资源-钻石'!W456</f>
        <v>14871658.428421628</v>
      </c>
      <c r="AE456" s="14">
        <f>'[1]资源-钻石'!X456</f>
        <v>36290921.771263786</v>
      </c>
    </row>
    <row r="457" spans="26:31" x14ac:dyDescent="0.15">
      <c r="Z457" s="3">
        <v>454</v>
      </c>
      <c r="AA457" s="14">
        <f>'[1]资源-钻石'!T457</f>
        <v>1974145.8121339981</v>
      </c>
      <c r="AB457" s="14">
        <f>'[1]资源-钻石'!U457</f>
        <v>2936800.3933473979</v>
      </c>
      <c r="AC457" s="14">
        <f>'[1]资源-钻石'!V457</f>
        <v>5258366.4326821389</v>
      </c>
      <c r="AD457" s="14">
        <f>'[1]资源-钻石'!W457</f>
        <v>14903313.075950352</v>
      </c>
      <c r="AE457" s="14">
        <f>'[1]资源-钻石'!X457</f>
        <v>36369596.883545384</v>
      </c>
    </row>
    <row r="458" spans="26:31" x14ac:dyDescent="0.15">
      <c r="Z458" s="3">
        <v>455</v>
      </c>
      <c r="AA458" s="14">
        <f>'[1]资源-钻石'!T458</f>
        <v>1977680.4834553536</v>
      </c>
      <c r="AB458" s="14">
        <f>'[1]资源-钻石'!U458</f>
        <v>2942368.5318008889</v>
      </c>
      <c r="AC458" s="14">
        <f>'[1]资源-钻石'!V458</f>
        <v>5268943.3849809784</v>
      </c>
      <c r="AD458" s="14">
        <f>'[1]资源-钻石'!W458</f>
        <v>14934967.723479077</v>
      </c>
      <c r="AE458" s="14">
        <f>'[1]资源-钻石'!X458</f>
        <v>36448271.995826982</v>
      </c>
    </row>
    <row r="459" spans="26:31" x14ac:dyDescent="0.15">
      <c r="Z459" s="3">
        <v>456</v>
      </c>
      <c r="AA459" s="14">
        <f>'[1]资源-钻石'!T459</f>
        <v>1981215.1547767092</v>
      </c>
      <c r="AB459" s="14">
        <f>'[1]资源-钻石'!U459</f>
        <v>2947936.67025438</v>
      </c>
      <c r="AC459" s="14">
        <f>'[1]资源-钻石'!V459</f>
        <v>5279520.337279819</v>
      </c>
      <c r="AD459" s="14">
        <f>'[1]资源-钻石'!W459</f>
        <v>14966622.3710078</v>
      </c>
      <c r="AE459" s="14">
        <f>'[1]资源-钻石'!X459</f>
        <v>36526947.108108573</v>
      </c>
    </row>
    <row r="460" spans="26:31" x14ac:dyDescent="0.15">
      <c r="Z460" s="3">
        <v>457</v>
      </c>
      <c r="AA460" s="14">
        <f>'[1]资源-钻石'!T460</f>
        <v>1984749.8260980647</v>
      </c>
      <c r="AB460" s="14">
        <f>'[1]资源-钻石'!U460</f>
        <v>2953504.808707871</v>
      </c>
      <c r="AC460" s="14">
        <f>'[1]资源-钻石'!V460</f>
        <v>5290097.2895786585</v>
      </c>
      <c r="AD460" s="14">
        <f>'[1]资源-钻石'!W460</f>
        <v>14998277.018536525</v>
      </c>
      <c r="AE460" s="14">
        <f>'[1]资源-钻石'!X460</f>
        <v>36605622.220390171</v>
      </c>
    </row>
    <row r="461" spans="26:31" x14ac:dyDescent="0.15">
      <c r="Z461" s="22">
        <v>458</v>
      </c>
      <c r="AA461" s="14">
        <f>'[1]资源-钻石'!T461</f>
        <v>1988284.4974194199</v>
      </c>
      <c r="AB461" s="14">
        <f>'[1]资源-钻石'!U461</f>
        <v>2959072.947161362</v>
      </c>
      <c r="AC461" s="14">
        <f>'[1]资源-钻石'!V461</f>
        <v>5300674.241877499</v>
      </c>
      <c r="AD461" s="14">
        <f>'[1]资源-钻石'!W461</f>
        <v>15029931.666065248</v>
      </c>
      <c r="AE461" s="14">
        <f>'[1]资源-钻石'!X461</f>
        <v>36684297.332671769</v>
      </c>
    </row>
    <row r="462" spans="26:31" x14ac:dyDescent="0.15">
      <c r="Z462" s="3">
        <v>459</v>
      </c>
      <c r="AA462" s="14">
        <f>'[1]资源-钻石'!T462</f>
        <v>1991819.1687407754</v>
      </c>
      <c r="AB462" s="14">
        <f>'[1]资源-钻石'!U462</f>
        <v>2964641.0856148531</v>
      </c>
      <c r="AC462" s="14">
        <f>'[1]资源-钻石'!V462</f>
        <v>5311251.1941763386</v>
      </c>
      <c r="AD462" s="14">
        <f>'[1]资源-钻石'!W462</f>
        <v>15061586.313593972</v>
      </c>
      <c r="AE462" s="14">
        <f>'[1]资源-钻石'!X462</f>
        <v>36762972.444953367</v>
      </c>
    </row>
    <row r="463" spans="26:31" x14ac:dyDescent="0.15">
      <c r="Z463" s="3">
        <v>460</v>
      </c>
      <c r="AA463" s="14">
        <f>'[1]资源-钻石'!T463</f>
        <v>1995353.8400621309</v>
      </c>
      <c r="AB463" s="14">
        <f>'[1]资源-钻石'!U463</f>
        <v>2970209.2240683441</v>
      </c>
      <c r="AC463" s="14">
        <f>'[1]资源-钻石'!V463</f>
        <v>5321828.1464751791</v>
      </c>
      <c r="AD463" s="14">
        <f>'[1]资源-钻石'!W463</f>
        <v>15093240.961122697</v>
      </c>
      <c r="AE463" s="14">
        <f>'[1]资源-钻石'!X463</f>
        <v>36841647.557234965</v>
      </c>
    </row>
    <row r="464" spans="26:31" x14ac:dyDescent="0.15">
      <c r="Z464" s="22">
        <v>461</v>
      </c>
      <c r="AA464" s="14">
        <f>'[1]资源-钻石'!T464</f>
        <v>1998888.5113834862</v>
      </c>
      <c r="AB464" s="14">
        <f>'[1]资源-钻石'!U464</f>
        <v>2975777.3625218351</v>
      </c>
      <c r="AC464" s="14">
        <f>'[1]资源-钻石'!V464</f>
        <v>5332405.0987740196</v>
      </c>
      <c r="AD464" s="14">
        <f>'[1]资源-钻石'!W464</f>
        <v>15124895.60865142</v>
      </c>
      <c r="AE464" s="14">
        <f>'[1]资源-钻石'!X464</f>
        <v>36920322.669516556</v>
      </c>
    </row>
    <row r="465" spans="26:31" x14ac:dyDescent="0.15">
      <c r="Z465" s="3">
        <v>462</v>
      </c>
      <c r="AA465" s="14">
        <f>'[1]资源-钻石'!T465</f>
        <v>2002423.1827048417</v>
      </c>
      <c r="AB465" s="14">
        <f>'[1]资源-钻石'!U465</f>
        <v>2981345.5009753257</v>
      </c>
      <c r="AC465" s="14">
        <f>'[1]资源-钻石'!V465</f>
        <v>5342982.0510728592</v>
      </c>
      <c r="AD465" s="14">
        <f>'[1]资源-钻石'!W465</f>
        <v>15156550.256180145</v>
      </c>
      <c r="AE465" s="14">
        <f>'[1]资源-钻石'!X465</f>
        <v>36998997.781798154</v>
      </c>
    </row>
    <row r="466" spans="26:31" x14ac:dyDescent="0.15">
      <c r="Z466" s="3">
        <v>463</v>
      </c>
      <c r="AA466" s="14">
        <f>'[1]资源-钻石'!T466</f>
        <v>2005957.8540261972</v>
      </c>
      <c r="AB466" s="14">
        <f>'[1]资源-钻石'!U466</f>
        <v>2986913.6394288167</v>
      </c>
      <c r="AC466" s="14">
        <f>'[1]资源-钻石'!V466</f>
        <v>5353559.0033716997</v>
      </c>
      <c r="AD466" s="14">
        <f>'[1]资源-钻石'!W466</f>
        <v>15188204.90370887</v>
      </c>
      <c r="AE466" s="14">
        <f>'[1]资源-钻石'!X466</f>
        <v>37077672.894079752</v>
      </c>
    </row>
    <row r="467" spans="26:31" x14ac:dyDescent="0.15">
      <c r="Z467" s="3">
        <v>464</v>
      </c>
      <c r="AA467" s="14">
        <f>'[1]资源-钻石'!T467</f>
        <v>2009492.5253475527</v>
      </c>
      <c r="AB467" s="14">
        <f>'[1]资源-钻石'!U467</f>
        <v>2992481.7778823078</v>
      </c>
      <c r="AC467" s="14">
        <f>'[1]资源-钻石'!V467</f>
        <v>5364135.9556705393</v>
      </c>
      <c r="AD467" s="14">
        <f>'[1]资源-钻石'!W467</f>
        <v>15219859.551237592</v>
      </c>
      <c r="AE467" s="14">
        <f>'[1]资源-钻石'!X467</f>
        <v>37156348.00636135</v>
      </c>
    </row>
    <row r="468" spans="26:31" x14ac:dyDescent="0.15">
      <c r="Z468" s="3">
        <v>465</v>
      </c>
      <c r="AA468" s="14">
        <f>'[1]资源-钻石'!T468</f>
        <v>2013027.196668908</v>
      </c>
      <c r="AB468" s="14">
        <f>'[1]资源-钻石'!U468</f>
        <v>2998049.9163357988</v>
      </c>
      <c r="AC468" s="14">
        <f>'[1]资源-钻石'!V468</f>
        <v>5374712.9079693798</v>
      </c>
      <c r="AD468" s="14">
        <f>'[1]资源-钻石'!W468</f>
        <v>15251514.198766317</v>
      </c>
      <c r="AE468" s="14">
        <f>'[1]资源-钻石'!X468</f>
        <v>37235023.118642941</v>
      </c>
    </row>
    <row r="469" spans="26:31" x14ac:dyDescent="0.15">
      <c r="Z469" s="3">
        <v>466</v>
      </c>
      <c r="AA469" s="14">
        <f>'[1]资源-钻石'!T469</f>
        <v>2016561.8679902635</v>
      </c>
      <c r="AB469" s="14">
        <f>'[1]资源-钻石'!U469</f>
        <v>3003618.0547892898</v>
      </c>
      <c r="AC469" s="14">
        <f>'[1]资源-钻石'!V469</f>
        <v>5385289.8602682194</v>
      </c>
      <c r="AD469" s="14">
        <f>'[1]资源-钻石'!W469</f>
        <v>15283168.846295042</v>
      </c>
      <c r="AE469" s="14">
        <f>'[1]资源-钻石'!X469</f>
        <v>37313698.230924539</v>
      </c>
    </row>
    <row r="470" spans="26:31" x14ac:dyDescent="0.15">
      <c r="Z470" s="22">
        <v>467</v>
      </c>
      <c r="AA470" s="14">
        <f>'[1]资源-钻石'!T470</f>
        <v>2020096.539311619</v>
      </c>
      <c r="AB470" s="14">
        <f>'[1]资源-钻石'!U470</f>
        <v>3009186.1932427809</v>
      </c>
      <c r="AC470" s="14">
        <f>'[1]资源-钻石'!V470</f>
        <v>5395866.8125670599</v>
      </c>
      <c r="AD470" s="14">
        <f>'[1]资源-钻石'!W470</f>
        <v>15314823.493823765</v>
      </c>
      <c r="AE470" s="14">
        <f>'[1]资源-钻石'!X470</f>
        <v>37392373.343206137</v>
      </c>
    </row>
    <row r="471" spans="26:31" x14ac:dyDescent="0.15">
      <c r="Z471" s="3">
        <v>468</v>
      </c>
      <c r="AA471" s="14">
        <f>'[1]资源-钻石'!T471</f>
        <v>2023631.2106329743</v>
      </c>
      <c r="AB471" s="14">
        <f>'[1]资源-钻石'!U471</f>
        <v>3014754.3316962719</v>
      </c>
      <c r="AC471" s="14">
        <f>'[1]资源-钻石'!V471</f>
        <v>5406443.7648658995</v>
      </c>
      <c r="AD471" s="14">
        <f>'[1]资源-钻石'!W471</f>
        <v>15346478.14135249</v>
      </c>
      <c r="AE471" s="14">
        <f>'[1]资源-钻石'!X471</f>
        <v>37471048.455487736</v>
      </c>
    </row>
    <row r="472" spans="26:31" x14ac:dyDescent="0.15">
      <c r="Z472" s="3">
        <v>469</v>
      </c>
      <c r="AA472" s="14">
        <f>'[1]资源-钻石'!T472</f>
        <v>2027165.8819543298</v>
      </c>
      <c r="AB472" s="14">
        <f>'[1]资源-钻石'!U472</f>
        <v>3020322.4701497629</v>
      </c>
      <c r="AC472" s="14">
        <f>'[1]资源-钻石'!V472</f>
        <v>5417020.71716474</v>
      </c>
      <c r="AD472" s="14">
        <f>'[1]资源-钻石'!W472</f>
        <v>15378132.788881214</v>
      </c>
      <c r="AE472" s="14">
        <f>'[1]资源-钻石'!X472</f>
        <v>37549723.567769334</v>
      </c>
    </row>
    <row r="473" spans="26:31" x14ac:dyDescent="0.15">
      <c r="Z473" s="22">
        <v>470</v>
      </c>
      <c r="AA473" s="14">
        <f>'[1]资源-钻石'!T473</f>
        <v>2030700.5532756853</v>
      </c>
      <c r="AB473" s="14">
        <f>'[1]资源-钻石'!U473</f>
        <v>3025890.608603254</v>
      </c>
      <c r="AC473" s="14">
        <f>'[1]资源-钻石'!V473</f>
        <v>5427597.6694635795</v>
      </c>
      <c r="AD473" s="14">
        <f>'[1]资源-钻石'!W473</f>
        <v>15409787.436409937</v>
      </c>
      <c r="AE473" s="14">
        <f>'[1]资源-钻石'!X473</f>
        <v>37628398.680050924</v>
      </c>
    </row>
    <row r="474" spans="26:31" x14ac:dyDescent="0.15">
      <c r="Z474" s="3">
        <v>471</v>
      </c>
      <c r="AA474" s="14">
        <f>'[1]资源-钻石'!T474</f>
        <v>2034235.2245970406</v>
      </c>
      <c r="AB474" s="14">
        <f>'[1]资源-钻石'!U474</f>
        <v>3031458.747056745</v>
      </c>
      <c r="AC474" s="14">
        <f>'[1]资源-钻石'!V474</f>
        <v>5438174.6217624201</v>
      </c>
      <c r="AD474" s="14">
        <f>'[1]资源-钻石'!W474</f>
        <v>15441442.083938662</v>
      </c>
      <c r="AE474" s="14">
        <f>'[1]资源-钻石'!X474</f>
        <v>37707073.792332523</v>
      </c>
    </row>
    <row r="475" spans="26:31" x14ac:dyDescent="0.15">
      <c r="Z475" s="3">
        <v>472</v>
      </c>
      <c r="AA475" s="14">
        <f>'[1]资源-钻石'!T475</f>
        <v>2037769.8959183961</v>
      </c>
      <c r="AB475" s="14">
        <f>'[1]资源-钻石'!U475</f>
        <v>3037026.8855102356</v>
      </c>
      <c r="AC475" s="14">
        <f>'[1]资源-钻石'!V475</f>
        <v>5448751.5740612596</v>
      </c>
      <c r="AD475" s="14">
        <f>'[1]资源-钻石'!W475</f>
        <v>15473096.731467385</v>
      </c>
      <c r="AE475" s="14">
        <f>'[1]资源-钻石'!X475</f>
        <v>37785748.904614121</v>
      </c>
    </row>
    <row r="476" spans="26:31" x14ac:dyDescent="0.15">
      <c r="Z476" s="3">
        <v>473</v>
      </c>
      <c r="AA476" s="14">
        <f>'[1]资源-钻石'!T476</f>
        <v>2041304.5672397516</v>
      </c>
      <c r="AB476" s="14">
        <f>'[1]资源-钻石'!U476</f>
        <v>3042595.0239637266</v>
      </c>
      <c r="AC476" s="14">
        <f>'[1]资源-钻石'!V476</f>
        <v>5459328.5263601001</v>
      </c>
      <c r="AD476" s="14">
        <f>'[1]资源-钻石'!W476</f>
        <v>15504751.37899611</v>
      </c>
      <c r="AE476" s="14">
        <f>'[1]资源-钻石'!X476</f>
        <v>37864424.016895719</v>
      </c>
    </row>
    <row r="477" spans="26:31" x14ac:dyDescent="0.15">
      <c r="Z477" s="3">
        <v>474</v>
      </c>
      <c r="AA477" s="14">
        <f>'[1]资源-钻石'!T477</f>
        <v>2044839.2385611068</v>
      </c>
      <c r="AB477" s="14">
        <f>'[1]资源-钻石'!U477</f>
        <v>3048163.1624172176</v>
      </c>
      <c r="AC477" s="14">
        <f>'[1]资源-钻石'!V477</f>
        <v>5469905.4786589397</v>
      </c>
      <c r="AD477" s="14">
        <f>'[1]资源-钻石'!W477</f>
        <v>15536406.026524834</v>
      </c>
      <c r="AE477" s="14">
        <f>'[1]资源-钻石'!X477</f>
        <v>37943099.12917731</v>
      </c>
    </row>
    <row r="478" spans="26:31" x14ac:dyDescent="0.15">
      <c r="Z478" s="3">
        <v>475</v>
      </c>
      <c r="AA478" s="14">
        <f>'[1]资源-钻石'!T478</f>
        <v>2048373.9098824624</v>
      </c>
      <c r="AB478" s="14">
        <f>'[1]资源-钻石'!U478</f>
        <v>3053731.3008707087</v>
      </c>
      <c r="AC478" s="14">
        <f>'[1]资源-钻石'!V478</f>
        <v>5480482.4309577802</v>
      </c>
      <c r="AD478" s="14">
        <f>'[1]资源-钻石'!W478</f>
        <v>15568060.674053557</v>
      </c>
      <c r="AE478" s="14">
        <f>'[1]资源-钻石'!X478</f>
        <v>38021774.241458908</v>
      </c>
    </row>
    <row r="479" spans="26:31" x14ac:dyDescent="0.15">
      <c r="Z479" s="22">
        <v>476</v>
      </c>
      <c r="AA479" s="14">
        <f>'[1]资源-钻石'!T479</f>
        <v>2051908.5812038179</v>
      </c>
      <c r="AB479" s="14">
        <f>'[1]资源-钻石'!U479</f>
        <v>3059299.4393241997</v>
      </c>
      <c r="AC479" s="14">
        <f>'[1]资源-钻石'!V479</f>
        <v>5491059.3832566198</v>
      </c>
      <c r="AD479" s="14">
        <f>'[1]资源-钻石'!W479</f>
        <v>15599715.321582282</v>
      </c>
      <c r="AE479" s="14">
        <f>'[1]资源-钻石'!X479</f>
        <v>38100449.353740506</v>
      </c>
    </row>
    <row r="480" spans="26:31" x14ac:dyDescent="0.15">
      <c r="Z480" s="3">
        <v>477</v>
      </c>
      <c r="AA480" s="14">
        <f>'[1]资源-钻石'!T480</f>
        <v>2055443.2525251734</v>
      </c>
      <c r="AB480" s="14">
        <f>'[1]资源-钻石'!U480</f>
        <v>3064867.5777776907</v>
      </c>
      <c r="AC480" s="14">
        <f>'[1]资源-钻石'!V480</f>
        <v>5501636.3355554603</v>
      </c>
      <c r="AD480" s="14">
        <f>'[1]资源-钻石'!W480</f>
        <v>15631369.969111007</v>
      </c>
      <c r="AE480" s="14">
        <f>'[1]资源-钻石'!X480</f>
        <v>38179124.466022104</v>
      </c>
    </row>
    <row r="481" spans="26:31" x14ac:dyDescent="0.15">
      <c r="Z481" s="3">
        <v>478</v>
      </c>
      <c r="AA481" s="14">
        <f>'[1]资源-钻石'!T481</f>
        <v>2058977.9238465286</v>
      </c>
      <c r="AB481" s="14">
        <f>'[1]资源-钻石'!U481</f>
        <v>3070435.7162311818</v>
      </c>
      <c r="AC481" s="14">
        <f>'[1]资源-钻石'!V481</f>
        <v>5512213.2878543008</v>
      </c>
      <c r="AD481" s="14">
        <f>'[1]资源-钻石'!W481</f>
        <v>15663024.61663973</v>
      </c>
      <c r="AE481" s="14">
        <f>'[1]资源-钻石'!X481</f>
        <v>38257799.578303702</v>
      </c>
    </row>
    <row r="482" spans="26:31" x14ac:dyDescent="0.15">
      <c r="Z482" s="22">
        <v>479</v>
      </c>
      <c r="AA482" s="14">
        <f>'[1]资源-钻石'!T482</f>
        <v>2062512.5951678841</v>
      </c>
      <c r="AB482" s="14">
        <f>'[1]资源-钻石'!U482</f>
        <v>3076003.8546846728</v>
      </c>
      <c r="AC482" s="14">
        <f>'[1]资源-钻石'!V482</f>
        <v>5522790.2401531404</v>
      </c>
      <c r="AD482" s="14">
        <f>'[1]资源-钻石'!W482</f>
        <v>15694679.264168454</v>
      </c>
      <c r="AE482" s="14">
        <f>'[1]资源-钻石'!X482</f>
        <v>38336474.690585293</v>
      </c>
    </row>
    <row r="483" spans="26:31" x14ac:dyDescent="0.15">
      <c r="Z483" s="3">
        <v>480</v>
      </c>
      <c r="AA483" s="14">
        <f>'[1]资源-钻石'!T483</f>
        <v>2066047.2664892396</v>
      </c>
      <c r="AB483" s="14">
        <f>'[1]资源-钻石'!U483</f>
        <v>3081571.9931381634</v>
      </c>
      <c r="AC483" s="14">
        <f>'[1]资源-钻石'!V483</f>
        <v>5533367.1924519809</v>
      </c>
      <c r="AD483" s="14">
        <f>'[1]资源-钻石'!W483</f>
        <v>15726333.911697179</v>
      </c>
      <c r="AE483" s="14">
        <f>'[1]资源-钻石'!X483</f>
        <v>38415149.802866891</v>
      </c>
    </row>
    <row r="484" spans="26:31" x14ac:dyDescent="0.15">
      <c r="Z484" s="3">
        <v>481</v>
      </c>
      <c r="AA484" s="14">
        <f>'[1]资源-钻石'!T484</f>
        <v>2069581.9378105949</v>
      </c>
      <c r="AB484" s="14">
        <f>'[1]资源-钻石'!U484</f>
        <v>3087140.1315916544</v>
      </c>
      <c r="AC484" s="14">
        <f>'[1]资源-钻石'!V484</f>
        <v>5543944.1447508205</v>
      </c>
      <c r="AD484" s="14">
        <f>'[1]资源-钻石'!W484</f>
        <v>15757988.559225902</v>
      </c>
      <c r="AE484" s="14">
        <f>'[1]资源-钻石'!X484</f>
        <v>38493824.915148489</v>
      </c>
    </row>
    <row r="485" spans="26:31" x14ac:dyDescent="0.15">
      <c r="Z485" s="3">
        <v>482</v>
      </c>
      <c r="AA485" s="14">
        <f>'[1]资源-钻石'!T485</f>
        <v>2073116.6091319504</v>
      </c>
      <c r="AB485" s="14">
        <f>'[1]资源-钻石'!U485</f>
        <v>3092708.2700451454</v>
      </c>
      <c r="AC485" s="14">
        <f>'[1]资源-钻石'!V485</f>
        <v>5554521.097049661</v>
      </c>
      <c r="AD485" s="14">
        <f>'[1]资源-钻石'!W485</f>
        <v>15789643.206754627</v>
      </c>
      <c r="AE485" s="14">
        <f>'[1]资源-钻石'!X485</f>
        <v>38572500.027430087</v>
      </c>
    </row>
    <row r="486" spans="26:31" x14ac:dyDescent="0.15">
      <c r="Z486" s="3">
        <v>483</v>
      </c>
      <c r="AA486" s="14">
        <f>'[1]资源-钻石'!T486</f>
        <v>2076651.2804533059</v>
      </c>
      <c r="AB486" s="14">
        <f>'[1]资源-钻石'!U486</f>
        <v>3098276.4084986364</v>
      </c>
      <c r="AC486" s="14">
        <f>'[1]资源-钻石'!V486</f>
        <v>5565098.0493485006</v>
      </c>
      <c r="AD486" s="14">
        <f>'[1]资源-钻石'!W486</f>
        <v>15821297.854283351</v>
      </c>
      <c r="AE486" s="14">
        <f>'[1]资源-钻石'!X486</f>
        <v>38651175.139711678</v>
      </c>
    </row>
    <row r="487" spans="26:31" x14ac:dyDescent="0.15">
      <c r="Z487" s="3">
        <v>484</v>
      </c>
      <c r="AA487" s="14">
        <f>'[1]资源-钻石'!T487</f>
        <v>2080185.9517746612</v>
      </c>
      <c r="AB487" s="14">
        <f>'[1]资源-钻石'!U487</f>
        <v>3103844.5469521275</v>
      </c>
      <c r="AC487" s="14">
        <f>'[1]资源-钻石'!V487</f>
        <v>5575675.0016473411</v>
      </c>
      <c r="AD487" s="14">
        <f>'[1]资源-钻石'!W487</f>
        <v>15852952.501812074</v>
      </c>
      <c r="AE487" s="14">
        <f>'[1]资源-钻石'!X487</f>
        <v>38729850.251993276</v>
      </c>
    </row>
    <row r="488" spans="26:31" x14ac:dyDescent="0.15">
      <c r="Z488" s="22">
        <v>485</v>
      </c>
      <c r="AA488" s="14">
        <f>'[1]资源-钻石'!T488</f>
        <v>2083720.6230960167</v>
      </c>
      <c r="AB488" s="14">
        <f>'[1]资源-钻石'!U488</f>
        <v>3109412.6854056185</v>
      </c>
      <c r="AC488" s="14">
        <f>'[1]资源-钻石'!V488</f>
        <v>5586251.9539461806</v>
      </c>
      <c r="AD488" s="14">
        <f>'[1]资源-钻石'!W488</f>
        <v>15884607.149340799</v>
      </c>
      <c r="AE488" s="14">
        <f>'[1]资源-钻石'!X488</f>
        <v>38808525.364274874</v>
      </c>
    </row>
    <row r="489" spans="26:31" x14ac:dyDescent="0.15">
      <c r="Z489" s="3">
        <v>486</v>
      </c>
      <c r="AA489" s="14">
        <f>'[1]资源-钻石'!T489</f>
        <v>2087255.2944173722</v>
      </c>
      <c r="AB489" s="14">
        <f>'[1]资源-钻石'!U489</f>
        <v>3114980.8238591095</v>
      </c>
      <c r="AC489" s="14">
        <f>'[1]资源-钻石'!V489</f>
        <v>5596828.9062450211</v>
      </c>
      <c r="AD489" s="14">
        <f>'[1]资源-钻石'!W489</f>
        <v>15916261.796869522</v>
      </c>
      <c r="AE489" s="14">
        <f>'[1]资源-钻石'!X489</f>
        <v>38887200.476556472</v>
      </c>
    </row>
    <row r="490" spans="26:31" x14ac:dyDescent="0.15">
      <c r="Z490" s="3">
        <v>487</v>
      </c>
      <c r="AA490" s="14">
        <f>'[1]资源-钻石'!T490</f>
        <v>2090789.9657387275</v>
      </c>
      <c r="AB490" s="14">
        <f>'[1]资源-钻石'!U490</f>
        <v>3120548.9623126006</v>
      </c>
      <c r="AC490" s="14">
        <f>'[1]资源-钻石'!V490</f>
        <v>5607405.8585438607</v>
      </c>
      <c r="AD490" s="14">
        <f>'[1]资源-钻石'!W490</f>
        <v>15947916.444398247</v>
      </c>
      <c r="AE490" s="14">
        <f>'[1]资源-钻石'!X490</f>
        <v>38965875.588838071</v>
      </c>
    </row>
    <row r="491" spans="26:31" x14ac:dyDescent="0.15">
      <c r="Z491" s="22">
        <v>488</v>
      </c>
      <c r="AA491" s="14">
        <f>'[1]资源-钻石'!T491</f>
        <v>2094324.637060083</v>
      </c>
      <c r="AB491" s="14">
        <f>'[1]资源-钻石'!U491</f>
        <v>3126117.1007660916</v>
      </c>
      <c r="AC491" s="14">
        <f>'[1]资源-钻石'!V491</f>
        <v>5617982.8108427012</v>
      </c>
      <c r="AD491" s="14">
        <f>'[1]资源-钻石'!W491</f>
        <v>15979571.091926971</v>
      </c>
      <c r="AE491" s="14">
        <f>'[1]资源-钻石'!X491</f>
        <v>39044550.701119661</v>
      </c>
    </row>
    <row r="492" spans="26:31" x14ac:dyDescent="0.15">
      <c r="Z492" s="3">
        <v>489</v>
      </c>
      <c r="AA492" s="14">
        <f>'[1]资源-钻石'!T492</f>
        <v>2097859.3083814383</v>
      </c>
      <c r="AB492" s="14">
        <f>'[1]资源-钻石'!U492</f>
        <v>3131685.2392195822</v>
      </c>
      <c r="AC492" s="14">
        <f>'[1]资源-钻石'!V492</f>
        <v>5628559.7631415408</v>
      </c>
      <c r="AD492" s="14">
        <f>'[1]资源-钻石'!W492</f>
        <v>16011225.739455694</v>
      </c>
      <c r="AE492" s="14">
        <f>'[1]资源-钻石'!X492</f>
        <v>39123225.813401259</v>
      </c>
    </row>
    <row r="493" spans="26:31" x14ac:dyDescent="0.15">
      <c r="Z493" s="3">
        <v>490</v>
      </c>
      <c r="AA493" s="14">
        <f>'[1]资源-钻石'!T493</f>
        <v>2101393.979702794</v>
      </c>
      <c r="AB493" s="14">
        <f>'[1]资源-钻石'!U493</f>
        <v>3137253.3776730732</v>
      </c>
      <c r="AC493" s="14">
        <f>'[1]资源-钻石'!V493</f>
        <v>5639136.7154403813</v>
      </c>
      <c r="AD493" s="14">
        <f>'[1]资源-钻石'!W493</f>
        <v>16042880.386984419</v>
      </c>
      <c r="AE493" s="14">
        <f>'[1]资源-钻石'!X493</f>
        <v>39201900.925682858</v>
      </c>
    </row>
    <row r="494" spans="26:31" x14ac:dyDescent="0.15">
      <c r="Z494" s="3">
        <v>491</v>
      </c>
      <c r="AA494" s="14">
        <f>'[1]资源-钻石'!T494</f>
        <v>2104928.6510241493</v>
      </c>
      <c r="AB494" s="14">
        <f>'[1]资源-钻石'!U494</f>
        <v>3142821.5161265642</v>
      </c>
      <c r="AC494" s="14">
        <f>'[1]资源-钻石'!V494</f>
        <v>5649713.6677392218</v>
      </c>
      <c r="AD494" s="14">
        <f>'[1]资源-钻石'!W494</f>
        <v>16074535.034513144</v>
      </c>
      <c r="AE494" s="14">
        <f>'[1]资源-钻石'!X494</f>
        <v>39280576.037964456</v>
      </c>
    </row>
    <row r="495" spans="26:31" x14ac:dyDescent="0.15">
      <c r="Z495" s="3">
        <v>492</v>
      </c>
      <c r="AA495" s="14">
        <f>'[1]资源-钻石'!T495</f>
        <v>2108463.3223455045</v>
      </c>
      <c r="AB495" s="14">
        <f>'[1]资源-钻石'!U495</f>
        <v>3148389.6545800553</v>
      </c>
      <c r="AC495" s="14">
        <f>'[1]资源-钻石'!V495</f>
        <v>5660290.6200380614</v>
      </c>
      <c r="AD495" s="14">
        <f>'[1]资源-钻石'!W495</f>
        <v>16106189.682041867</v>
      </c>
      <c r="AE495" s="14">
        <f>'[1]资源-钻石'!X495</f>
        <v>39359251.150246046</v>
      </c>
    </row>
    <row r="496" spans="26:31" x14ac:dyDescent="0.15">
      <c r="Z496" s="3">
        <v>493</v>
      </c>
      <c r="AA496" s="14">
        <f>'[1]资源-钻石'!T496</f>
        <v>2111997.9936668603</v>
      </c>
      <c r="AB496" s="14">
        <f>'[1]资源-钻石'!U496</f>
        <v>3153957.7930335463</v>
      </c>
      <c r="AC496" s="14">
        <f>'[1]资源-钻石'!V496</f>
        <v>5670867.5723369019</v>
      </c>
      <c r="AD496" s="14">
        <f>'[1]资源-钻石'!W496</f>
        <v>16137844.329570591</v>
      </c>
      <c r="AE496" s="14">
        <f>'[1]资源-钻石'!X496</f>
        <v>39437926.262527645</v>
      </c>
    </row>
    <row r="497" spans="26:31" x14ac:dyDescent="0.15">
      <c r="Z497" s="22">
        <v>494</v>
      </c>
      <c r="AA497" s="14">
        <f>'[1]资源-钻石'!T497</f>
        <v>2115532.6649882155</v>
      </c>
      <c r="AB497" s="14">
        <f>'[1]资源-钻石'!U497</f>
        <v>3159525.9314870373</v>
      </c>
      <c r="AC497" s="14">
        <f>'[1]资源-钻石'!V497</f>
        <v>5681444.5246357415</v>
      </c>
      <c r="AD497" s="14">
        <f>'[1]资源-钻石'!W497</f>
        <v>16169498.977099314</v>
      </c>
      <c r="AE497" s="14">
        <f>'[1]资源-钻石'!X497</f>
        <v>39516601.374809243</v>
      </c>
    </row>
    <row r="498" spans="26:31" x14ac:dyDescent="0.15">
      <c r="Z498" s="3">
        <v>495</v>
      </c>
      <c r="AA498" s="14">
        <f>'[1]资源-钻石'!T498</f>
        <v>2119067.3363095708</v>
      </c>
      <c r="AB498" s="14">
        <f>'[1]资源-钻石'!U498</f>
        <v>3165094.0699405284</v>
      </c>
      <c r="AC498" s="14">
        <f>'[1]资源-钻石'!V498</f>
        <v>5692021.476934582</v>
      </c>
      <c r="AD498" s="14">
        <f>'[1]资源-钻石'!W498</f>
        <v>16201153.624628039</v>
      </c>
      <c r="AE498" s="14">
        <f>'[1]资源-钻石'!X498</f>
        <v>39595276.487090841</v>
      </c>
    </row>
    <row r="499" spans="26:31" x14ac:dyDescent="0.15">
      <c r="Z499" s="3">
        <v>496</v>
      </c>
      <c r="AA499" s="14">
        <f>'[1]资源-钻石'!T499</f>
        <v>2122602.0076309266</v>
      </c>
      <c r="AB499" s="14">
        <f>'[1]资源-钻石'!U499</f>
        <v>3170662.2083940194</v>
      </c>
      <c r="AC499" s="14">
        <f>'[1]资源-钻石'!V499</f>
        <v>5702598.4292334216</v>
      </c>
      <c r="AD499" s="14">
        <f>'[1]资源-钻石'!W499</f>
        <v>16232808.272156764</v>
      </c>
      <c r="AE499" s="14">
        <f>'[1]资源-钻石'!X499</f>
        <v>39673951.599372439</v>
      </c>
    </row>
    <row r="500" spans="26:31" x14ac:dyDescent="0.15">
      <c r="Z500" s="22">
        <v>497</v>
      </c>
      <c r="AA500" s="14">
        <f>'[1]资源-钻石'!T500</f>
        <v>2126136.6789522818</v>
      </c>
      <c r="AB500" s="14">
        <f>'[1]资源-钻石'!U500</f>
        <v>3176230.34684751</v>
      </c>
      <c r="AC500" s="14">
        <f>'[1]资源-钻石'!V500</f>
        <v>5713175.3815322621</v>
      </c>
      <c r="AD500" s="14">
        <f>'[1]资源-钻石'!W500</f>
        <v>16264462.919685487</v>
      </c>
      <c r="AE500" s="14">
        <f>'[1]资源-钻石'!X500</f>
        <v>39752626.71165403</v>
      </c>
    </row>
    <row r="501" spans="26:31" x14ac:dyDescent="0.15">
      <c r="Z501" s="3">
        <v>498</v>
      </c>
      <c r="AA501" s="14">
        <f>'[1]资源-钻石'!T501</f>
        <v>2129671.3502736376</v>
      </c>
      <c r="AB501" s="14">
        <f>'[1]资源-钻石'!U501</f>
        <v>3181798.485301001</v>
      </c>
      <c r="AC501" s="14">
        <f>'[1]资源-钻石'!V501</f>
        <v>5723752.3338311017</v>
      </c>
      <c r="AD501" s="14">
        <f>'[1]资源-钻石'!W501</f>
        <v>16296117.567214211</v>
      </c>
      <c r="AE501" s="14">
        <f>'[1]资源-钻石'!X501</f>
        <v>39831301.823935628</v>
      </c>
    </row>
    <row r="502" spans="26:31" x14ac:dyDescent="0.15">
      <c r="Z502" s="3">
        <v>499</v>
      </c>
      <c r="AA502" s="14">
        <f>'[1]资源-钻石'!T502</f>
        <v>2133206.0215949928</v>
      </c>
      <c r="AB502" s="14">
        <f>'[1]资源-钻石'!U502</f>
        <v>3187366.623754492</v>
      </c>
      <c r="AC502" s="14">
        <f>'[1]资源-钻石'!V502</f>
        <v>5734329.2861299422</v>
      </c>
      <c r="AD502" s="14">
        <f>'[1]资源-钻石'!W502</f>
        <v>16327772.214742936</v>
      </c>
      <c r="AE502" s="14">
        <f>'[1]资源-钻石'!X502</f>
        <v>39909976.936217226</v>
      </c>
    </row>
    <row r="503" spans="26:31" x14ac:dyDescent="0.15">
      <c r="Z503" s="3">
        <v>500</v>
      </c>
      <c r="AA503" s="14">
        <f>'[1]资源-钻石'!T503</f>
        <v>2136740.6929163481</v>
      </c>
      <c r="AB503" s="14">
        <f>'[1]资源-钻石'!U503</f>
        <v>3192934.7622079831</v>
      </c>
      <c r="AC503" s="14">
        <f>'[1]资源-钻石'!V503</f>
        <v>5744906.2384287817</v>
      </c>
      <c r="AD503" s="14">
        <f>'[1]资源-钻石'!W503</f>
        <v>16359426.862271659</v>
      </c>
      <c r="AE503" s="14">
        <f>'[1]资源-钻石'!X503</f>
        <v>39988652.048498824</v>
      </c>
    </row>
  </sheetData>
  <mergeCells count="4">
    <mergeCell ref="D2:H2"/>
    <mergeCell ref="M2:P2"/>
    <mergeCell ref="S2:X2"/>
    <mergeCell ref="Z2:AE2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17D91-7145-407E-A700-88BF0C8D2ABA}">
  <dimension ref="A1:D21"/>
  <sheetViews>
    <sheetView workbookViewId="0">
      <selection activeCell="D12" sqref="D12"/>
    </sheetView>
  </sheetViews>
  <sheetFormatPr defaultRowHeight="13.5" x14ac:dyDescent="0.15"/>
  <sheetData>
    <row r="1" spans="1:4" x14ac:dyDescent="0.15">
      <c r="A1" t="s">
        <v>352</v>
      </c>
    </row>
    <row r="2" spans="1:4" x14ac:dyDescent="0.15">
      <c r="B2" t="s">
        <v>355</v>
      </c>
      <c r="D2" t="s">
        <v>354</v>
      </c>
    </row>
    <row r="3" spans="1:4" x14ac:dyDescent="0.15">
      <c r="B3" t="s">
        <v>158</v>
      </c>
      <c r="D3" t="s">
        <v>356</v>
      </c>
    </row>
    <row r="4" spans="1:4" x14ac:dyDescent="0.15">
      <c r="B4" t="s">
        <v>160</v>
      </c>
      <c r="D4" t="s">
        <v>361</v>
      </c>
    </row>
    <row r="5" spans="1:4" x14ac:dyDescent="0.15">
      <c r="B5" t="s">
        <v>159</v>
      </c>
    </row>
    <row r="9" spans="1:4" x14ac:dyDescent="0.15">
      <c r="A9" t="s">
        <v>357</v>
      </c>
    </row>
    <row r="10" spans="1:4" x14ac:dyDescent="0.15">
      <c r="B10" t="s">
        <v>355</v>
      </c>
      <c r="D10" t="s">
        <v>354</v>
      </c>
    </row>
    <row r="11" spans="1:4" x14ac:dyDescent="0.15">
      <c r="B11" t="s">
        <v>158</v>
      </c>
      <c r="D11" t="s">
        <v>359</v>
      </c>
    </row>
    <row r="12" spans="1:4" x14ac:dyDescent="0.15">
      <c r="B12" t="s">
        <v>159</v>
      </c>
    </row>
    <row r="13" spans="1:4" x14ac:dyDescent="0.15">
      <c r="B13" t="s">
        <v>157</v>
      </c>
    </row>
    <row r="17" spans="1:4" x14ac:dyDescent="0.15">
      <c r="A17" t="s">
        <v>360</v>
      </c>
    </row>
    <row r="18" spans="1:4" x14ac:dyDescent="0.15">
      <c r="B18" t="s">
        <v>355</v>
      </c>
      <c r="D18" t="s">
        <v>354</v>
      </c>
    </row>
    <row r="19" spans="1:4" x14ac:dyDescent="0.15">
      <c r="B19" t="s">
        <v>159</v>
      </c>
      <c r="D19" t="s">
        <v>157</v>
      </c>
    </row>
    <row r="20" spans="1:4" x14ac:dyDescent="0.15">
      <c r="B20" t="s">
        <v>158</v>
      </c>
    </row>
    <row r="21" spans="1:4" x14ac:dyDescent="0.15">
      <c r="B21" t="s">
        <v>358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D2002-FDE8-47EB-875F-6445404A1676}">
  <dimension ref="B1:AB42"/>
  <sheetViews>
    <sheetView workbookViewId="0">
      <selection activeCell="Q33" sqref="Q33"/>
    </sheetView>
  </sheetViews>
  <sheetFormatPr defaultRowHeight="11.25" x14ac:dyDescent="0.15"/>
  <cols>
    <col min="1" max="17" width="6.625" style="4" customWidth="1"/>
    <col min="18" max="18" width="7.5" style="4" bestFit="1" customWidth="1"/>
    <col min="19" max="19" width="9" style="4" bestFit="1" customWidth="1"/>
    <col min="20" max="20" width="4.5" style="4" bestFit="1" customWidth="1"/>
    <col min="21" max="21" width="6.625" style="4" customWidth="1"/>
    <col min="22" max="22" width="13" style="4" bestFit="1" customWidth="1"/>
    <col min="23" max="23" width="14.75" style="4" bestFit="1" customWidth="1"/>
    <col min="24" max="24" width="11.375" style="4" bestFit="1" customWidth="1"/>
    <col min="25" max="25" width="6.625" style="4" customWidth="1"/>
    <col min="26" max="26" width="7.5" style="4" bestFit="1" customWidth="1"/>
    <col min="27" max="27" width="4.5" style="4" bestFit="1" customWidth="1"/>
    <col min="28" max="28" width="7.5" style="4" bestFit="1" customWidth="1"/>
    <col min="29" max="16384" width="9" style="4"/>
  </cols>
  <sheetData>
    <row r="1" spans="2:28" x14ac:dyDescent="0.15">
      <c r="B1" s="21" t="s">
        <v>32</v>
      </c>
      <c r="C1" s="4">
        <v>65</v>
      </c>
    </row>
    <row r="2" spans="2:28" x14ac:dyDescent="0.15">
      <c r="B2" s="21" t="s">
        <v>33</v>
      </c>
      <c r="C2" s="4">
        <f>C1-10</f>
        <v>55</v>
      </c>
      <c r="F2" s="27" t="s">
        <v>296</v>
      </c>
      <c r="V2" s="27"/>
    </row>
    <row r="3" spans="2:28" x14ac:dyDescent="0.15">
      <c r="V3" s="27" t="s">
        <v>297</v>
      </c>
    </row>
    <row r="4" spans="2:28" x14ac:dyDescent="0.15">
      <c r="D4" s="4">
        <v>0.8</v>
      </c>
      <c r="E4" s="4">
        <v>0.6</v>
      </c>
      <c r="F4" s="4">
        <v>0.4</v>
      </c>
      <c r="G4" s="4">
        <v>0.2</v>
      </c>
      <c r="Z4" s="60" t="s">
        <v>434</v>
      </c>
      <c r="AA4" s="60"/>
      <c r="AB4" s="60"/>
    </row>
    <row r="5" spans="2:28" x14ac:dyDescent="0.15">
      <c r="C5" s="60" t="s">
        <v>38</v>
      </c>
      <c r="D5" s="60"/>
      <c r="E5" s="60"/>
      <c r="F5" s="60"/>
      <c r="G5" s="60"/>
      <c r="H5" s="60" t="s">
        <v>50</v>
      </c>
      <c r="I5" s="60"/>
      <c r="J5" s="60"/>
      <c r="K5" s="60"/>
      <c r="L5" s="60"/>
      <c r="M5" s="60" t="s">
        <v>446</v>
      </c>
      <c r="N5" s="60"/>
      <c r="O5" s="60"/>
      <c r="P5" s="60"/>
      <c r="Q5" s="60"/>
      <c r="R5" s="60" t="s">
        <v>36</v>
      </c>
      <c r="S5" s="60"/>
      <c r="T5" s="60"/>
      <c r="U5" s="60"/>
      <c r="V5" s="60" t="s">
        <v>39</v>
      </c>
      <c r="W5" s="60"/>
      <c r="X5" s="60"/>
      <c r="Y5" s="60"/>
      <c r="Z5" s="17"/>
      <c r="AB5" s="17"/>
    </row>
    <row r="6" spans="2:28" x14ac:dyDescent="0.15">
      <c r="C6" s="4" t="s">
        <v>0</v>
      </c>
      <c r="D6" s="4" t="s">
        <v>1</v>
      </c>
      <c r="E6" s="4" t="s">
        <v>2</v>
      </c>
      <c r="F6" s="4" t="s">
        <v>3</v>
      </c>
      <c r="G6" s="4" t="s">
        <v>4</v>
      </c>
      <c r="H6" s="4" t="s">
        <v>0</v>
      </c>
      <c r="I6" s="4" t="s">
        <v>1</v>
      </c>
      <c r="J6" s="4" t="s">
        <v>2</v>
      </c>
      <c r="K6" s="4" t="s">
        <v>3</v>
      </c>
      <c r="L6" s="4" t="s">
        <v>4</v>
      </c>
      <c r="M6" s="4" t="s">
        <v>0</v>
      </c>
      <c r="N6" s="4" t="s">
        <v>1</v>
      </c>
      <c r="O6" s="4" t="s">
        <v>2</v>
      </c>
      <c r="P6" s="4" t="s">
        <v>3</v>
      </c>
      <c r="Q6" s="4" t="s">
        <v>4</v>
      </c>
      <c r="R6" s="4" t="s">
        <v>42</v>
      </c>
      <c r="S6" s="4" t="s">
        <v>43</v>
      </c>
      <c r="T6" s="4" t="s">
        <v>37</v>
      </c>
      <c r="V6" s="4" t="s">
        <v>40</v>
      </c>
      <c r="W6" s="4" t="s">
        <v>41</v>
      </c>
      <c r="Z6" s="4" t="s">
        <v>45</v>
      </c>
      <c r="AA6" s="4" t="s">
        <v>44</v>
      </c>
      <c r="AB6" s="4" t="s">
        <v>46</v>
      </c>
    </row>
    <row r="7" spans="2:28" x14ac:dyDescent="0.15">
      <c r="C7" s="4">
        <v>0</v>
      </c>
      <c r="D7" s="4">
        <f>$C7*D$4</f>
        <v>0</v>
      </c>
      <c r="E7" s="4">
        <f t="shared" ref="E7:G22" si="0">$C7*E$4</f>
        <v>0</v>
      </c>
      <c r="F7" s="4">
        <f t="shared" si="0"/>
        <v>0</v>
      </c>
      <c r="G7" s="4">
        <f t="shared" si="0"/>
        <v>0</v>
      </c>
      <c r="H7" s="4">
        <f>C7+求节点(节奏总纲!$C$4:$C$163,节奏总纲!D$4:D$163,$C$2)</f>
        <v>44.254833995939045</v>
      </c>
      <c r="I7" s="4">
        <f>D7+求节点(节奏总纲!$C$4:$C$163,节奏总纲!E$4:E$163,$C$2)</f>
        <v>38.53268396026413</v>
      </c>
      <c r="J7" s="4">
        <f>E7+求节点(节奏总纲!$C$4:$C$163,节奏总纲!F$4:F$163,$C$2)</f>
        <v>31.642206307096416</v>
      </c>
      <c r="K7" s="4">
        <f>F7+求节点(节奏总纲!$C$4:$C$163,节奏总纲!G$4:G$163,$C$2)</f>
        <v>23.282468165263531</v>
      </c>
      <c r="L7" s="4">
        <f>G7+求节点(节奏总纲!$C$4:$C$163,节奏总纲!H$4:H$163,$C$2)</f>
        <v>12.944538943812169</v>
      </c>
      <c r="M7" s="4">
        <f>求节点(节奏总纲!D$4:D$163,节奏总纲!$C$4:$C$163,H7)</f>
        <v>55</v>
      </c>
      <c r="N7" s="4">
        <f>求节点(节奏总纲!E$4:E$163,节奏总纲!$C$4:$C$163,I7)</f>
        <v>55</v>
      </c>
      <c r="O7" s="4">
        <f>求节点(节奏总纲!F$4:F$163,节奏总纲!$C$4:$C$163,J7)</f>
        <v>55</v>
      </c>
      <c r="P7" s="4">
        <f>求节点(节奏总纲!G$4:G$163,节奏总纲!$C$4:$C$163,K7)</f>
        <v>55</v>
      </c>
      <c r="Q7" s="4">
        <f>求节点(节奏总纲!H$4:H$163,节奏总纲!$C$4:$C$163,L7)</f>
        <v>55</v>
      </c>
      <c r="R7" s="4">
        <v>1</v>
      </c>
      <c r="T7" s="4">
        <v>1</v>
      </c>
      <c r="V7" s="4">
        <v>5</v>
      </c>
      <c r="Z7" s="4">
        <v>1</v>
      </c>
      <c r="AA7" s="4" t="str">
        <f>育马!$EV5</f>
        <v>绿</v>
      </c>
      <c r="AB7" s="4" t="s">
        <v>260</v>
      </c>
    </row>
    <row r="8" spans="2:28" x14ac:dyDescent="0.15">
      <c r="C8" s="4">
        <v>0.5</v>
      </c>
      <c r="D8" s="4">
        <f t="shared" ref="D8:G42" si="1">$C8*D$4</f>
        <v>0.4</v>
      </c>
      <c r="E8" s="4">
        <f t="shared" si="0"/>
        <v>0.3</v>
      </c>
      <c r="F8" s="4">
        <f t="shared" si="0"/>
        <v>0.2</v>
      </c>
      <c r="G8" s="4">
        <f t="shared" si="0"/>
        <v>0.1</v>
      </c>
      <c r="H8" s="4">
        <f>C8+求节点(节奏总纲!$C$4:$C$163,节奏总纲!D$4:D$163,$C$2)</f>
        <v>44.754833995939045</v>
      </c>
      <c r="I8" s="4">
        <f>D8+求节点(节奏总纲!$C$4:$C$163,节奏总纲!E$4:E$163,$C$2)</f>
        <v>38.932683960264129</v>
      </c>
      <c r="J8" s="4">
        <f>E8+求节点(节奏总纲!$C$4:$C$163,节奏总纲!F$4:F$163,$C$2)</f>
        <v>31.942206307096416</v>
      </c>
      <c r="K8" s="4">
        <f>F8+求节点(节奏总纲!$C$4:$C$163,节奏总纲!G$4:G$163,$C$2)</f>
        <v>23.48246816526353</v>
      </c>
      <c r="L8" s="4">
        <f>G8+求节点(节奏总纲!$C$4:$C$163,节奏总纲!H$4:H$163,$C$2)</f>
        <v>13.044538943812169</v>
      </c>
      <c r="M8" s="4">
        <f>求节点(节奏总纲!D$4:D$163,节奏总纲!$C$4:$C$163,H8)</f>
        <v>55.153936330582532</v>
      </c>
      <c r="N8" s="4">
        <f>求节点(节奏总纲!E$4:E$163,节奏总纲!$C$4:$C$163,I8)</f>
        <v>55.145846366850542</v>
      </c>
      <c r="O8" s="4">
        <f>求节点(节奏总纲!F$4:F$163,节奏总纲!$C$4:$C$163,J8)</f>
        <v>55.133547956981474</v>
      </c>
      <c r="P8" s="4">
        <f>求节点(节奏总纲!G$4:G$163,节奏总纲!$C$4:$C$163,K8)</f>
        <v>55.122844962000904</v>
      </c>
      <c r="Q8" s="4">
        <f>求节点(节奏总纲!H$4:H$163,节奏总纲!$C$4:$C$163,L8)</f>
        <v>55.111973982298814</v>
      </c>
      <c r="R8" s="4">
        <v>2</v>
      </c>
      <c r="V8" s="4">
        <v>10</v>
      </c>
      <c r="Z8" s="4">
        <v>2</v>
      </c>
      <c r="AA8" s="4" t="str">
        <f>育马!$EV6</f>
        <v>蓝</v>
      </c>
      <c r="AB8" s="4" t="s">
        <v>261</v>
      </c>
    </row>
    <row r="9" spans="2:28" x14ac:dyDescent="0.15">
      <c r="C9" s="4">
        <v>1</v>
      </c>
      <c r="D9" s="4">
        <f t="shared" si="1"/>
        <v>0.8</v>
      </c>
      <c r="E9" s="4">
        <f t="shared" si="0"/>
        <v>0.6</v>
      </c>
      <c r="F9" s="4">
        <f t="shared" si="0"/>
        <v>0.4</v>
      </c>
      <c r="G9" s="4">
        <f t="shared" si="0"/>
        <v>0.2</v>
      </c>
      <c r="H9" s="4">
        <f>C9+求节点(节奏总纲!$C$4:$C$163,节奏总纲!D$4:D$163,$C$2)</f>
        <v>45.254833995939045</v>
      </c>
      <c r="I9" s="4">
        <f>D9+求节点(节奏总纲!$C$4:$C$163,节奏总纲!E$4:E$163,$C$2)</f>
        <v>39.332683960264127</v>
      </c>
      <c r="J9" s="4">
        <f>E9+求节点(节奏总纲!$C$4:$C$163,节奏总纲!F$4:F$163,$C$2)</f>
        <v>32.242206307096417</v>
      </c>
      <c r="K9" s="4">
        <f>F9+求节点(节奏总纲!$C$4:$C$163,节奏总纲!G$4:G$163,$C$2)</f>
        <v>23.682468165263529</v>
      </c>
      <c r="L9" s="4">
        <f>G9+求节点(节奏总纲!$C$4:$C$163,节奏总纲!H$4:H$163,$C$2)</f>
        <v>13.144538943812169</v>
      </c>
      <c r="M9" s="4">
        <f>求节点(节奏总纲!D$4:D$163,节奏总纲!$C$4:$C$163,H9)</f>
        <v>55.307872661165064</v>
      </c>
      <c r="N9" s="4">
        <f>求节点(节奏总纲!E$4:E$163,节奏总纲!$C$4:$C$163,I9)</f>
        <v>55.291692733701076</v>
      </c>
      <c r="O9" s="4">
        <f>求节点(节奏总纲!F$4:F$163,节奏总纲!$C$4:$C$163,J9)</f>
        <v>55.267095913962955</v>
      </c>
      <c r="P9" s="4">
        <f>求节点(节奏总纲!G$4:G$163,节奏总纲!$C$4:$C$163,K9)</f>
        <v>55.245689924001809</v>
      </c>
      <c r="Q9" s="4">
        <f>求节点(节奏总纲!H$4:H$163,节奏总纲!$C$4:$C$163,L9)</f>
        <v>55.223947964597627</v>
      </c>
      <c r="R9" s="4">
        <v>3</v>
      </c>
      <c r="V9" s="4">
        <v>15</v>
      </c>
      <c r="Z9" s="4">
        <v>3</v>
      </c>
      <c r="AA9" s="4" t="str">
        <f>育马!$EV7</f>
        <v>蓝</v>
      </c>
      <c r="AB9" s="4" t="s">
        <v>261</v>
      </c>
    </row>
    <row r="10" spans="2:28" x14ac:dyDescent="0.15">
      <c r="C10" s="4">
        <v>1.5</v>
      </c>
      <c r="D10" s="4">
        <f t="shared" si="1"/>
        <v>1.2000000000000002</v>
      </c>
      <c r="E10" s="4">
        <f t="shared" si="0"/>
        <v>0.89999999999999991</v>
      </c>
      <c r="F10" s="4">
        <f t="shared" si="0"/>
        <v>0.60000000000000009</v>
      </c>
      <c r="G10" s="4">
        <f t="shared" si="0"/>
        <v>0.30000000000000004</v>
      </c>
      <c r="H10" s="4">
        <f>C10+求节点(节奏总纲!$C$4:$C$163,节奏总纲!D$4:D$163,$C$2)</f>
        <v>45.754833995939045</v>
      </c>
      <c r="I10" s="4">
        <f>D10+求节点(节奏总纲!$C$4:$C$163,节奏总纲!E$4:E$163,$C$2)</f>
        <v>39.732683960264133</v>
      </c>
      <c r="J10" s="4">
        <f>E10+求节点(节奏总纲!$C$4:$C$163,节奏总纲!F$4:F$163,$C$2)</f>
        <v>32.542206307096414</v>
      </c>
      <c r="K10" s="4">
        <f>F10+求节点(节奏总纲!$C$4:$C$163,节奏总纲!G$4:G$163,$C$2)</f>
        <v>23.882468165263532</v>
      </c>
      <c r="L10" s="4">
        <f>G10+求节点(节奏总纲!$C$4:$C$163,节奏总纲!H$4:H$163,$C$2)</f>
        <v>13.24453894381217</v>
      </c>
      <c r="M10" s="4">
        <f>求节点(节奏总纲!D$4:D$163,节奏总纲!$C$4:$C$163,H10)</f>
        <v>55.461808991747596</v>
      </c>
      <c r="N10" s="4">
        <f>求节点(节奏总纲!E$4:E$163,节奏总纲!$C$4:$C$163,I10)</f>
        <v>55.437539100551618</v>
      </c>
      <c r="O10" s="4">
        <f>求节点(节奏总纲!F$4:F$163,节奏总纲!$C$4:$C$163,J10)</f>
        <v>55.400643870944428</v>
      </c>
      <c r="P10" s="4">
        <f>求节点(节奏总纲!G$4:G$163,节奏总纲!$C$4:$C$163,K10)</f>
        <v>55.36853488600272</v>
      </c>
      <c r="Q10" s="4">
        <f>求节点(节奏总纲!H$4:H$163,节奏总纲!$C$4:$C$163,L10)</f>
        <v>55.335921946896441</v>
      </c>
      <c r="R10" s="4">
        <v>4</v>
      </c>
      <c r="S10" s="4">
        <v>1</v>
      </c>
      <c r="V10" s="4">
        <v>20</v>
      </c>
      <c r="W10" s="4">
        <f>IF(S10="",W9,S10)</f>
        <v>1</v>
      </c>
      <c r="Z10" s="4">
        <v>4</v>
      </c>
      <c r="AA10" s="4" t="str">
        <f>育马!$EV8</f>
        <v>蓝</v>
      </c>
      <c r="AB10" s="4" t="s">
        <v>261</v>
      </c>
    </row>
    <row r="11" spans="2:28" x14ac:dyDescent="0.15">
      <c r="C11" s="4">
        <v>2</v>
      </c>
      <c r="D11" s="4">
        <f t="shared" si="1"/>
        <v>1.6</v>
      </c>
      <c r="E11" s="4">
        <f t="shared" si="0"/>
        <v>1.2</v>
      </c>
      <c r="F11" s="4">
        <f t="shared" si="0"/>
        <v>0.8</v>
      </c>
      <c r="G11" s="4">
        <f t="shared" si="0"/>
        <v>0.4</v>
      </c>
      <c r="H11" s="4">
        <f>C11+求节点(节奏总纲!$C$4:$C$163,节奏总纲!D$4:D$163,$C$2)</f>
        <v>46.254833995939045</v>
      </c>
      <c r="I11" s="4">
        <f>D11+求节点(节奏总纲!$C$4:$C$163,节奏总纲!E$4:E$163,$C$2)</f>
        <v>40.132683960264131</v>
      </c>
      <c r="J11" s="4">
        <f>E11+求节点(节奏总纲!$C$4:$C$163,节奏总纲!F$4:F$163,$C$2)</f>
        <v>32.842206307096419</v>
      </c>
      <c r="K11" s="4">
        <f>F11+求节点(节奏总纲!$C$4:$C$163,节奏总纲!G$4:G$163,$C$2)</f>
        <v>24.082468165263531</v>
      </c>
      <c r="L11" s="4">
        <f>G11+求节点(节奏总纲!$C$4:$C$163,节奏总纲!H$4:H$163,$C$2)</f>
        <v>13.34453894381217</v>
      </c>
      <c r="M11" s="4">
        <f>求节点(节奏总纲!D$4:D$163,节奏总纲!$C$4:$C$163,H11)</f>
        <v>55.615745322330135</v>
      </c>
      <c r="N11" s="4">
        <f>求节点(节奏总纲!E$4:E$163,节奏总纲!$C$4:$C$163,I11)</f>
        <v>55.583385467402152</v>
      </c>
      <c r="O11" s="4">
        <f>求节点(节奏总纲!F$4:F$163,节奏总纲!$C$4:$C$163,J11)</f>
        <v>55.534191827925909</v>
      </c>
      <c r="P11" s="4">
        <f>求节点(节奏总纲!G$4:G$163,节奏总纲!$C$4:$C$163,K11)</f>
        <v>55.491379848003625</v>
      </c>
      <c r="Q11" s="4">
        <f>求节点(节奏总纲!H$4:H$163,节奏总纲!$C$4:$C$163,L11)</f>
        <v>55.447895929195255</v>
      </c>
      <c r="R11" s="4">
        <v>5</v>
      </c>
      <c r="V11" s="4">
        <v>25</v>
      </c>
      <c r="W11" s="4">
        <f t="shared" ref="W11:W42" si="2">IF(S11="",W10,S11)</f>
        <v>1</v>
      </c>
      <c r="Z11" s="4">
        <v>5</v>
      </c>
      <c r="AA11" s="4" t="str">
        <f>育马!$EV9</f>
        <v>紫</v>
      </c>
      <c r="AB11" s="4" t="s">
        <v>262</v>
      </c>
    </row>
    <row r="12" spans="2:28" x14ac:dyDescent="0.15">
      <c r="C12" s="4">
        <v>3</v>
      </c>
      <c r="D12" s="4">
        <f t="shared" si="1"/>
        <v>2.4000000000000004</v>
      </c>
      <c r="E12" s="4">
        <f t="shared" si="0"/>
        <v>1.7999999999999998</v>
      </c>
      <c r="F12" s="4">
        <f t="shared" si="0"/>
        <v>1.2000000000000002</v>
      </c>
      <c r="G12" s="4">
        <f t="shared" si="0"/>
        <v>0.60000000000000009</v>
      </c>
      <c r="H12" s="4">
        <f>C12+求节点(节奏总纲!$C$4:$C$163,节奏总纲!D$4:D$163,$C$2)</f>
        <v>47.254833995939045</v>
      </c>
      <c r="I12" s="4">
        <f>D12+求节点(节奏总纲!$C$4:$C$163,节奏总纲!E$4:E$163,$C$2)</f>
        <v>40.932683960264129</v>
      </c>
      <c r="J12" s="4">
        <f>E12+求节点(节奏总纲!$C$4:$C$163,节奏总纲!F$4:F$163,$C$2)</f>
        <v>33.442206307096413</v>
      </c>
      <c r="K12" s="4">
        <f>F12+求节点(节奏总纲!$C$4:$C$163,节奏总纲!G$4:G$163,$C$2)</f>
        <v>24.48246816526353</v>
      </c>
      <c r="L12" s="4">
        <f>G12+求节点(节奏总纲!$C$4:$C$163,节奏总纲!H$4:H$163,$C$2)</f>
        <v>13.544538943812169</v>
      </c>
      <c r="M12" s="4">
        <f>求节点(节奏总纲!D$4:D$163,节奏总纲!$C$4:$C$163,H12)</f>
        <v>55.923617983495198</v>
      </c>
      <c r="N12" s="4">
        <f>求节点(节奏总纲!E$4:E$163,节奏总纲!$C$4:$C$163,I12)</f>
        <v>55.875078201103229</v>
      </c>
      <c r="O12" s="4">
        <f>求节点(节奏总纲!F$4:F$163,节奏总纲!$C$4:$C$163,J12)</f>
        <v>55.801287741888856</v>
      </c>
      <c r="P12" s="4">
        <f>求节点(节奏总纲!G$4:G$163,节奏总纲!$C$4:$C$163,K12)</f>
        <v>55.737069772005434</v>
      </c>
      <c r="Q12" s="4">
        <f>求节点(节奏总纲!H$4:H$163,节奏总纲!$C$4:$C$163,L12)</f>
        <v>55.671843893792889</v>
      </c>
      <c r="R12" s="4">
        <v>6</v>
      </c>
      <c r="V12" s="4">
        <v>30</v>
      </c>
      <c r="W12" s="4">
        <f t="shared" si="2"/>
        <v>1</v>
      </c>
      <c r="Z12" s="4">
        <v>6</v>
      </c>
      <c r="AA12" s="4" t="str">
        <f>育马!$EV10</f>
        <v>紫</v>
      </c>
      <c r="AB12" s="4" t="s">
        <v>262</v>
      </c>
    </row>
    <row r="13" spans="2:28" x14ac:dyDescent="0.15">
      <c r="C13" s="4">
        <v>4</v>
      </c>
      <c r="D13" s="4">
        <f t="shared" si="1"/>
        <v>3.2</v>
      </c>
      <c r="E13" s="4">
        <f t="shared" si="0"/>
        <v>2.4</v>
      </c>
      <c r="F13" s="4">
        <f t="shared" si="0"/>
        <v>1.6</v>
      </c>
      <c r="G13" s="4">
        <f t="shared" si="0"/>
        <v>0.8</v>
      </c>
      <c r="H13" s="4">
        <f>C13+求节点(节奏总纲!$C$4:$C$163,节奏总纲!D$4:D$163,$C$2)</f>
        <v>48.254833995939045</v>
      </c>
      <c r="I13" s="4">
        <f>D13+求节点(节奏总纲!$C$4:$C$163,节奏总纲!E$4:E$163,$C$2)</f>
        <v>41.732683960264133</v>
      </c>
      <c r="J13" s="4">
        <f>E13+求节点(节奏总纲!$C$4:$C$163,节奏总纲!F$4:F$163,$C$2)</f>
        <v>34.042206307096414</v>
      </c>
      <c r="K13" s="4">
        <f>F13+求节点(节奏总纲!$C$4:$C$163,节奏总纲!G$4:G$163,$C$2)</f>
        <v>24.882468165263532</v>
      </c>
      <c r="L13" s="4">
        <f>G13+求节点(节奏总纲!$C$4:$C$163,节奏总纲!H$4:H$163,$C$2)</f>
        <v>13.74453894381217</v>
      </c>
      <c r="M13" s="4">
        <f>求节点(节奏总纲!D$4:D$163,节奏总纲!$C$4:$C$163,H13)</f>
        <v>56.215988408700149</v>
      </c>
      <c r="N13" s="4">
        <f>求节点(节奏总纲!E$4:E$163,节奏总纲!$C$4:$C$163,I13)</f>
        <v>56.150702864608469</v>
      </c>
      <c r="O13" s="4">
        <f>求节点(节奏总纲!F$4:F$163,节奏总纲!$C$4:$C$163,J13)</f>
        <v>56.063283577339448</v>
      </c>
      <c r="P13" s="4">
        <f>求节点(节奏总纲!G$4:G$163,节奏总纲!$C$4:$C$163,K13)</f>
        <v>55.982759696007243</v>
      </c>
      <c r="Q13" s="4">
        <f>求节点(节奏总纲!H$4:H$163,节奏总纲!$C$4:$C$163,L13)</f>
        <v>55.895791858390517</v>
      </c>
      <c r="R13" s="4">
        <v>7</v>
      </c>
      <c r="V13" s="4">
        <v>35</v>
      </c>
      <c r="W13" s="4">
        <f t="shared" si="2"/>
        <v>1</v>
      </c>
      <c r="Z13" s="4">
        <v>7</v>
      </c>
      <c r="AA13" s="4" t="str">
        <f>育马!$EV11</f>
        <v>紫</v>
      </c>
      <c r="AB13" s="4" t="s">
        <v>262</v>
      </c>
    </row>
    <row r="14" spans="2:28" x14ac:dyDescent="0.15">
      <c r="C14" s="4">
        <v>5</v>
      </c>
      <c r="D14" s="4">
        <f t="shared" si="1"/>
        <v>4</v>
      </c>
      <c r="E14" s="4">
        <f t="shared" si="0"/>
        <v>3</v>
      </c>
      <c r="F14" s="4">
        <f t="shared" si="0"/>
        <v>2</v>
      </c>
      <c r="G14" s="4">
        <f t="shared" si="0"/>
        <v>1</v>
      </c>
      <c r="H14" s="4">
        <f>C14+求节点(节奏总纲!$C$4:$C$163,节奏总纲!D$4:D$163,$C$2)</f>
        <v>49.254833995939045</v>
      </c>
      <c r="I14" s="4">
        <f>D14+求节点(节奏总纲!$C$4:$C$163,节奏总纲!E$4:E$163,$C$2)</f>
        <v>42.53268396026413</v>
      </c>
      <c r="J14" s="4">
        <f>E14+求节点(节奏总纲!$C$4:$C$163,节奏总纲!F$4:F$163,$C$2)</f>
        <v>34.642206307096416</v>
      </c>
      <c r="K14" s="4">
        <f>F14+求节点(节奏总纲!$C$4:$C$163,节奏总纲!G$4:G$163,$C$2)</f>
        <v>25.282468165263531</v>
      </c>
      <c r="L14" s="4">
        <f>G14+求节点(节奏总纲!$C$4:$C$163,节奏总纲!H$4:H$163,$C$2)</f>
        <v>13.944538943812169</v>
      </c>
      <c r="M14" s="4">
        <f>求节点(节奏总纲!D$4:D$163,节奏总纲!$C$4:$C$163,H14)</f>
        <v>56.503243758759382</v>
      </c>
      <c r="N14" s="4">
        <f>求节点(节奏总纲!E$4:E$163,节奏总纲!$C$4:$C$163,I14)</f>
        <v>56.41429154452927</v>
      </c>
      <c r="O14" s="4">
        <f>求节点(节奏总纲!F$4:F$163,节奏总纲!$C$4:$C$163,J14)</f>
        <v>56.310459378600413</v>
      </c>
      <c r="P14" s="4">
        <f>求节点(节奏总纲!G$4:G$163,节奏总纲!$C$4:$C$163,K14)</f>
        <v>56.212026432837384</v>
      </c>
      <c r="Q14" s="4">
        <f>求节点(节奏总纲!H$4:H$163,节奏总纲!$C$4:$C$163,L14)</f>
        <v>56.109297153494381</v>
      </c>
      <c r="R14" s="4">
        <v>8</v>
      </c>
      <c r="V14" s="4">
        <v>40</v>
      </c>
      <c r="W14" s="4">
        <f t="shared" si="2"/>
        <v>1</v>
      </c>
      <c r="Z14" s="4">
        <v>8</v>
      </c>
      <c r="AA14" s="4" t="str">
        <f>育马!$EV12</f>
        <v>紫</v>
      </c>
      <c r="AB14" s="4" t="s">
        <v>262</v>
      </c>
    </row>
    <row r="15" spans="2:28" x14ac:dyDescent="0.15">
      <c r="C15" s="4">
        <v>7</v>
      </c>
      <c r="D15" s="4">
        <f t="shared" si="1"/>
        <v>5.6000000000000005</v>
      </c>
      <c r="E15" s="4">
        <f t="shared" si="0"/>
        <v>4.2</v>
      </c>
      <c r="F15" s="4">
        <f t="shared" si="0"/>
        <v>2.8000000000000003</v>
      </c>
      <c r="G15" s="4">
        <f t="shared" si="0"/>
        <v>1.4000000000000001</v>
      </c>
      <c r="H15" s="4">
        <f>C15+求节点(节奏总纲!$C$4:$C$163,节奏总纲!D$4:D$163,$C$2)</f>
        <v>51.254833995939045</v>
      </c>
      <c r="I15" s="4">
        <f>D15+求节点(节奏总纲!$C$4:$C$163,节奏总纲!E$4:E$163,$C$2)</f>
        <v>44.132683960264131</v>
      </c>
      <c r="J15" s="4">
        <f>E15+求节点(节奏总纲!$C$4:$C$163,节奏总纲!F$4:F$163,$C$2)</f>
        <v>35.842206307096419</v>
      </c>
      <c r="K15" s="4">
        <f>F15+求节点(节奏总纲!$C$4:$C$163,节奏总纲!G$4:G$163,$C$2)</f>
        <v>26.082468165263531</v>
      </c>
      <c r="L15" s="4">
        <f>G15+求节点(节奏总纲!$C$4:$C$163,节奏总纲!H$4:H$163,$C$2)</f>
        <v>14.34453894381217</v>
      </c>
      <c r="M15" s="4">
        <f>求节点(节奏总纲!D$4:D$163,节奏总纲!$C$4:$C$163,H15)</f>
        <v>57.072547475372133</v>
      </c>
      <c r="N15" s="4">
        <f>求节点(节奏总纲!E$4:E$163,节奏总纲!$C$4:$C$163,I15)</f>
        <v>56.941468904370872</v>
      </c>
      <c r="O15" s="4">
        <f>求节点(节奏总纲!F$4:F$163,节奏总纲!$C$4:$C$163,J15)</f>
        <v>56.804810981122344</v>
      </c>
      <c r="P15" s="4">
        <f>求节点(节奏总纲!G$4:G$163,节奏总纲!$C$4:$C$163,K15)</f>
        <v>56.668081104043473</v>
      </c>
      <c r="Q15" s="4">
        <f>求节点(节奏总纲!H$4:H$163,节奏总纲!$C$4:$C$163,L15)</f>
        <v>56.518131481966783</v>
      </c>
      <c r="R15" s="4">
        <v>9</v>
      </c>
      <c r="V15" s="4">
        <v>45</v>
      </c>
      <c r="W15" s="4">
        <f t="shared" si="2"/>
        <v>1</v>
      </c>
      <c r="Z15" s="4">
        <v>9</v>
      </c>
      <c r="AA15" s="4" t="str">
        <f>育马!$EV13</f>
        <v>紫</v>
      </c>
      <c r="AB15" s="4" t="s">
        <v>262</v>
      </c>
    </row>
    <row r="16" spans="2:28" x14ac:dyDescent="0.15">
      <c r="C16" s="4">
        <v>9</v>
      </c>
      <c r="D16" s="4">
        <f t="shared" si="1"/>
        <v>7.2</v>
      </c>
      <c r="E16" s="4">
        <f t="shared" si="0"/>
        <v>5.3999999999999995</v>
      </c>
      <c r="F16" s="4">
        <f t="shared" si="0"/>
        <v>3.6</v>
      </c>
      <c r="G16" s="4">
        <f t="shared" si="0"/>
        <v>1.8</v>
      </c>
      <c r="H16" s="4">
        <f>C16+求节点(节奏总纲!$C$4:$C$163,节奏总纲!D$4:D$163,$C$2)</f>
        <v>53.254833995939045</v>
      </c>
      <c r="I16" s="4">
        <f>D16+求节点(节奏总纲!$C$4:$C$163,节奏总纲!E$4:E$163,$C$2)</f>
        <v>45.732683960264133</v>
      </c>
      <c r="J16" s="4">
        <f>E16+求节点(节奏总纲!$C$4:$C$163,节奏总纲!F$4:F$163,$C$2)</f>
        <v>37.042206307096414</v>
      </c>
      <c r="K16" s="4">
        <f>F16+求节点(节奏总纲!$C$4:$C$163,节奏总纲!G$4:G$163,$C$2)</f>
        <v>26.882468165263532</v>
      </c>
      <c r="L16" s="4">
        <f>G16+求节点(节奏总纲!$C$4:$C$163,节奏总纲!H$4:H$163,$C$2)</f>
        <v>14.74453894381217</v>
      </c>
      <c r="M16" s="4">
        <f>求节点(节奏总纲!D$4:D$163,节奏总纲!$C$4:$C$163,H16)</f>
        <v>57.608584912573583</v>
      </c>
      <c r="N16" s="4">
        <f>求节点(节奏总纲!E$4:E$163,节奏总纲!$C$4:$C$163,I16)</f>
        <v>57.451589260298135</v>
      </c>
      <c r="O16" s="4">
        <f>求节点(节奏总纲!F$4:F$163,节奏总纲!$C$4:$C$163,J16)</f>
        <v>57.279578089064216</v>
      </c>
      <c r="P16" s="4">
        <f>求节点(节奏总纲!G$4:G$163,节奏总纲!$C$4:$C$163,K16)</f>
        <v>57.114152744074445</v>
      </c>
      <c r="Q16" s="4">
        <f>求节点(节奏总纲!H$4:H$163,节奏总纲!$C$4:$C$163,L16)</f>
        <v>56.926965810439185</v>
      </c>
      <c r="R16" s="4">
        <v>10</v>
      </c>
      <c r="V16" s="4">
        <v>50</v>
      </c>
      <c r="W16" s="4">
        <f t="shared" si="2"/>
        <v>1</v>
      </c>
      <c r="Z16" s="4">
        <v>10</v>
      </c>
      <c r="AA16" s="4" t="str">
        <f>育马!$EV14</f>
        <v>橙</v>
      </c>
      <c r="AB16" s="4" t="s">
        <v>263</v>
      </c>
    </row>
    <row r="17" spans="3:28" x14ac:dyDescent="0.15">
      <c r="C17" s="4">
        <v>12</v>
      </c>
      <c r="D17" s="4">
        <f t="shared" si="1"/>
        <v>9.6000000000000014</v>
      </c>
      <c r="E17" s="4">
        <f t="shared" si="0"/>
        <v>7.1999999999999993</v>
      </c>
      <c r="F17" s="4">
        <f t="shared" si="0"/>
        <v>4.8000000000000007</v>
      </c>
      <c r="G17" s="4">
        <f t="shared" si="0"/>
        <v>2.4000000000000004</v>
      </c>
      <c r="H17" s="4">
        <f>C17+求节点(节奏总纲!$C$4:$C$163,节奏总纲!D$4:D$163,$C$2)</f>
        <v>56.254833995939045</v>
      </c>
      <c r="I17" s="4">
        <f>D17+求节点(节奏总纲!$C$4:$C$163,节奏总纲!E$4:E$163,$C$2)</f>
        <v>48.132683960264131</v>
      </c>
      <c r="J17" s="4">
        <f>E17+求节点(节奏总纲!$C$4:$C$163,节奏总纲!F$4:F$163,$C$2)</f>
        <v>38.842206307096419</v>
      </c>
      <c r="K17" s="4">
        <f>F17+求节点(节奏总纲!$C$4:$C$163,节奏总纲!G$4:G$163,$C$2)</f>
        <v>28.082468165263531</v>
      </c>
      <c r="L17" s="4">
        <f>G17+求节点(节奏总纲!$C$4:$C$163,节奏总纲!H$4:H$163,$C$2)</f>
        <v>15.34453894381217</v>
      </c>
      <c r="M17" s="4">
        <f>求节点(节奏总纲!D$4:D$163,节奏总纲!$C$4:$C$163,H17)</f>
        <v>58.385007730457573</v>
      </c>
      <c r="N17" s="4">
        <f>求节点(节奏总纲!E$4:E$163,节奏总纲!$C$4:$C$163,I17)</f>
        <v>58.193280806848797</v>
      </c>
      <c r="O17" s="4">
        <f>求节点(节奏总纲!F$4:F$163,节奏总纲!$C$4:$C$163,J17)</f>
        <v>57.972561857331456</v>
      </c>
      <c r="P17" s="4">
        <f>求节点(节奏总纲!G$4:G$163,节奏总纲!$C$4:$C$163,K17)</f>
        <v>57.743220698837845</v>
      </c>
      <c r="Q17" s="4">
        <f>求节点(节奏总纲!H$4:H$163,节奏总纲!$C$4:$C$163,L17)</f>
        <v>57.507980693841702</v>
      </c>
      <c r="R17" s="4">
        <v>11</v>
      </c>
      <c r="V17" s="4">
        <v>55</v>
      </c>
      <c r="W17" s="4">
        <f t="shared" si="2"/>
        <v>1</v>
      </c>
      <c r="Z17" s="4">
        <v>11</v>
      </c>
      <c r="AA17" s="4" t="str">
        <f>育马!$EV15</f>
        <v>橙</v>
      </c>
      <c r="AB17" s="4" t="s">
        <v>263</v>
      </c>
    </row>
    <row r="18" spans="3:28" x14ac:dyDescent="0.15">
      <c r="C18" s="4">
        <v>15</v>
      </c>
      <c r="D18" s="4">
        <f t="shared" si="1"/>
        <v>12</v>
      </c>
      <c r="E18" s="4">
        <f t="shared" si="0"/>
        <v>9</v>
      </c>
      <c r="F18" s="4">
        <f t="shared" si="0"/>
        <v>6</v>
      </c>
      <c r="G18" s="4">
        <f t="shared" si="0"/>
        <v>3</v>
      </c>
      <c r="H18" s="4">
        <f>C18+求节点(节奏总纲!$C$4:$C$163,节奏总纲!D$4:D$163,$C$2)</f>
        <v>59.254833995939045</v>
      </c>
      <c r="I18" s="4">
        <f>D18+求节点(节奏总纲!$C$4:$C$163,节奏总纲!E$4:E$163,$C$2)</f>
        <v>50.53268396026413</v>
      </c>
      <c r="J18" s="4">
        <f>E18+求节点(节奏总纲!$C$4:$C$163,节奏总纲!F$4:F$163,$C$2)</f>
        <v>40.642206307096416</v>
      </c>
      <c r="K18" s="4">
        <f>F18+求节点(节奏总纲!$C$4:$C$163,节奏总纲!G$4:G$163,$C$2)</f>
        <v>29.282468165263531</v>
      </c>
      <c r="L18" s="4">
        <f>G18+求节点(节奏总纲!$C$4:$C$163,节奏总纲!H$4:H$163,$C$2)</f>
        <v>15.944538943812169</v>
      </c>
      <c r="M18" s="4">
        <f>求节点(节奏总纲!D$4:D$163,节奏总纲!$C$4:$C$163,H18)</f>
        <v>59.126163462332109</v>
      </c>
      <c r="N18" s="4">
        <f>求节点(节奏总纲!E$4:E$163,节奏总纲!$C$4:$C$163,I18)</f>
        <v>58.8828631865753</v>
      </c>
      <c r="O18" s="4">
        <f>求节点(节奏总纲!F$4:F$163,节奏总纲!$C$4:$C$163,J18)</f>
        <v>58.614191691574263</v>
      </c>
      <c r="P18" s="4">
        <f>求节点(节奏总纲!G$4:G$163,节奏总纲!$C$4:$C$163,K18)</f>
        <v>58.34891537479438</v>
      </c>
      <c r="Q18" s="4">
        <f>求节点(节奏总纲!H$4:H$163,节奏总纲!$C$4:$C$163,L18)</f>
        <v>58.076768490660086</v>
      </c>
      <c r="R18" s="4">
        <v>12</v>
      </c>
      <c r="V18" s="4">
        <v>60</v>
      </c>
      <c r="W18" s="4">
        <f t="shared" si="2"/>
        <v>1</v>
      </c>
      <c r="Z18" s="4">
        <v>12</v>
      </c>
      <c r="AA18" s="4" t="str">
        <f>育马!$EV16</f>
        <v>橙</v>
      </c>
      <c r="AB18" s="4" t="s">
        <v>263</v>
      </c>
    </row>
    <row r="19" spans="3:28" x14ac:dyDescent="0.15">
      <c r="C19" s="4">
        <v>18</v>
      </c>
      <c r="D19" s="4">
        <f t="shared" si="1"/>
        <v>14.4</v>
      </c>
      <c r="E19" s="4">
        <f t="shared" si="0"/>
        <v>10.799999999999999</v>
      </c>
      <c r="F19" s="4">
        <f t="shared" si="0"/>
        <v>7.2</v>
      </c>
      <c r="G19" s="4">
        <f t="shared" si="0"/>
        <v>3.6</v>
      </c>
      <c r="H19" s="4">
        <f>C19+求节点(节奏总纲!$C$4:$C$163,节奏总纲!D$4:D$163,$C$2)</f>
        <v>62.254833995939045</v>
      </c>
      <c r="I19" s="4">
        <f>D19+求节点(节奏总纲!$C$4:$C$163,节奏总纲!E$4:E$163,$C$2)</f>
        <v>52.932683960264129</v>
      </c>
      <c r="J19" s="4">
        <f>E19+求节点(节奏总纲!$C$4:$C$163,节奏总纲!F$4:F$163,$C$2)</f>
        <v>42.442206307096413</v>
      </c>
      <c r="K19" s="4">
        <f>F19+求节点(节奏总纲!$C$4:$C$163,节奏总纲!G$4:G$163,$C$2)</f>
        <v>30.48246816526353</v>
      </c>
      <c r="L19" s="4">
        <f>G19+求节点(节奏总纲!$C$4:$C$163,节奏总纲!H$4:H$163,$C$2)</f>
        <v>16.544538943812171</v>
      </c>
      <c r="M19" s="4">
        <f>求节点(节奏总纲!D$4:D$163,节奏总纲!$C$4:$C$163,H19)</f>
        <v>59.826135001687405</v>
      </c>
      <c r="N19" s="4">
        <f>求节点(节奏总纲!E$4:E$163,节奏总纲!$C$4:$C$163,I19)</f>
        <v>59.545970434731508</v>
      </c>
      <c r="O19" s="4">
        <f>求节点(节奏总纲!F$4:F$163,节奏总纲!$C$4:$C$163,J19)</f>
        <v>59.238882626577023</v>
      </c>
      <c r="P19" s="4">
        <f>求节点(节奏总纲!G$4:G$163,节奏总纲!$C$4:$C$163,K19)</f>
        <v>58.93848875846912</v>
      </c>
      <c r="Q19" s="4">
        <f>求节点(节奏总纲!H$4:H$163,节奏总纲!$C$4:$C$163,L19)</f>
        <v>58.599812378736814</v>
      </c>
      <c r="R19" s="4">
        <v>13</v>
      </c>
      <c r="V19" s="4">
        <v>70</v>
      </c>
      <c r="W19" s="4">
        <f t="shared" si="2"/>
        <v>1</v>
      </c>
      <c r="Z19" s="4">
        <v>13</v>
      </c>
      <c r="AA19" s="4" t="str">
        <f>育马!$EV17</f>
        <v>橙</v>
      </c>
      <c r="AB19" s="4" t="s">
        <v>263</v>
      </c>
    </row>
    <row r="20" spans="3:28" x14ac:dyDescent="0.15">
      <c r="C20" s="4">
        <v>21</v>
      </c>
      <c r="D20" s="4">
        <f t="shared" si="1"/>
        <v>16.8</v>
      </c>
      <c r="E20" s="4">
        <f t="shared" si="0"/>
        <v>12.6</v>
      </c>
      <c r="F20" s="4">
        <f t="shared" si="0"/>
        <v>8.4</v>
      </c>
      <c r="G20" s="4">
        <f t="shared" si="0"/>
        <v>4.2</v>
      </c>
      <c r="H20" s="4">
        <f>C20+求节点(节奏总纲!$C$4:$C$163,节奏总纲!D$4:D$163,$C$2)</f>
        <v>65.254833995939038</v>
      </c>
      <c r="I20" s="4">
        <f>D20+求节点(节奏总纲!$C$4:$C$163,节奏总纲!E$4:E$163,$C$2)</f>
        <v>55.332683960264134</v>
      </c>
      <c r="J20" s="4">
        <f>E20+求节点(节奏总纲!$C$4:$C$163,节奏总纲!F$4:F$163,$C$2)</f>
        <v>44.242206307096417</v>
      </c>
      <c r="K20" s="4">
        <f>F20+求节点(节奏总纲!$C$4:$C$163,节奏总纲!G$4:G$163,$C$2)</f>
        <v>31.682468165263529</v>
      </c>
      <c r="L20" s="4">
        <f>G20+求节点(节奏总纲!$C$4:$C$163,节奏总纲!H$4:H$163,$C$2)</f>
        <v>17.144538943812169</v>
      </c>
      <c r="M20" s="4">
        <f>求节点(节奏总纲!D$4:D$163,节奏总纲!$C$4:$C$163,H20)</f>
        <v>60.490874759856155</v>
      </c>
      <c r="N20" s="4">
        <f>求节点(节奏总纲!E$4:E$163,节奏总纲!$C$4:$C$163,I20)</f>
        <v>60.185457227447259</v>
      </c>
      <c r="O20" s="4">
        <f>求节点(节奏总纲!F$4:F$163,节奏总纲!$C$4:$C$163,J20)</f>
        <v>59.841034116551036</v>
      </c>
      <c r="P20" s="4">
        <f>求节点(节奏总纲!G$4:G$163,节奏总纲!$C$4:$C$163,K20)</f>
        <v>59.48793999184015</v>
      </c>
      <c r="Q20" s="4">
        <f>求节点(节奏总纲!H$4:H$163,节奏总纲!$C$4:$C$163,L20)</f>
        <v>59.110735448260634</v>
      </c>
      <c r="R20" s="4">
        <v>14</v>
      </c>
      <c r="V20" s="4">
        <v>80</v>
      </c>
      <c r="W20" s="4">
        <f t="shared" si="2"/>
        <v>1</v>
      </c>
      <c r="Z20" s="4">
        <v>14</v>
      </c>
      <c r="AA20" s="4" t="str">
        <f>育马!$EV18</f>
        <v>橙</v>
      </c>
      <c r="AB20" s="4" t="s">
        <v>263</v>
      </c>
    </row>
    <row r="21" spans="3:28" x14ac:dyDescent="0.15">
      <c r="C21" s="4">
        <v>24</v>
      </c>
      <c r="D21" s="4">
        <f t="shared" si="1"/>
        <v>19.200000000000003</v>
      </c>
      <c r="E21" s="4">
        <f t="shared" si="0"/>
        <v>14.399999999999999</v>
      </c>
      <c r="F21" s="4">
        <f t="shared" si="0"/>
        <v>9.6000000000000014</v>
      </c>
      <c r="G21" s="4">
        <f t="shared" si="0"/>
        <v>4.8000000000000007</v>
      </c>
      <c r="H21" s="4">
        <f>C21+求节点(节奏总纲!$C$4:$C$163,节奏总纲!D$4:D$163,$C$2)</f>
        <v>68.254833995939038</v>
      </c>
      <c r="I21" s="4">
        <f>D21+求节点(节奏总纲!$C$4:$C$163,节奏总纲!E$4:E$163,$C$2)</f>
        <v>57.732683960264133</v>
      </c>
      <c r="J21" s="4">
        <f>E21+求节点(节奏总纲!$C$4:$C$163,节奏总纲!F$4:F$163,$C$2)</f>
        <v>46.042206307096414</v>
      </c>
      <c r="K21" s="4">
        <f>F21+求节点(节奏总纲!$C$4:$C$163,节奏总纲!G$4:G$163,$C$2)</f>
        <v>32.882468165263532</v>
      </c>
      <c r="L21" s="4">
        <f>G21+求节点(节奏总纲!$C$4:$C$163,节奏总纲!H$4:H$163,$C$2)</f>
        <v>17.74453894381217</v>
      </c>
      <c r="M21" s="4">
        <f>求节点(节奏总纲!D$4:D$163,节奏总纲!$C$4:$C$163,H21)</f>
        <v>61.134329971998703</v>
      </c>
      <c r="N21" s="4">
        <f>求节点(节奏总纲!E$4:E$163,节奏总纲!$C$4:$C$163,I21)</f>
        <v>60.784363244895779</v>
      </c>
      <c r="O21" s="4">
        <f>求节点(节奏总纲!F$4:F$163,节奏总纲!$C$4:$C$163,J21)</f>
        <v>60.406324041739808</v>
      </c>
      <c r="P21" s="4">
        <f>求节点(节奏总纲!G$4:G$163,节奏总纲!$C$4:$C$163,K21)</f>
        <v>60.029788443433397</v>
      </c>
      <c r="Q21" s="4">
        <f>求节点(节奏总纲!H$4:H$163,节奏总纲!$C$4:$C$163,L21)</f>
        <v>59.582176595777085</v>
      </c>
      <c r="R21" s="4">
        <v>15</v>
      </c>
      <c r="V21" s="4">
        <v>90</v>
      </c>
      <c r="W21" s="4">
        <f t="shared" si="2"/>
        <v>1</v>
      </c>
      <c r="Z21" s="4">
        <v>15</v>
      </c>
      <c r="AA21" s="4" t="str">
        <f>育马!$EV19</f>
        <v>橙</v>
      </c>
      <c r="AB21" s="4" t="s">
        <v>263</v>
      </c>
    </row>
    <row r="22" spans="3:28" x14ac:dyDescent="0.15">
      <c r="C22" s="4">
        <v>27</v>
      </c>
      <c r="D22" s="4">
        <f t="shared" si="1"/>
        <v>21.6</v>
      </c>
      <c r="E22" s="4">
        <f t="shared" si="0"/>
        <v>16.2</v>
      </c>
      <c r="F22" s="4">
        <f t="shared" si="0"/>
        <v>10.8</v>
      </c>
      <c r="G22" s="4">
        <f t="shared" si="0"/>
        <v>5.4</v>
      </c>
      <c r="H22" s="4">
        <f>C22+求节点(节奏总纲!$C$4:$C$163,节奏总纲!D$4:D$163,$C$2)</f>
        <v>71.254833995939038</v>
      </c>
      <c r="I22" s="4">
        <f>D22+求节点(节奏总纲!$C$4:$C$163,节奏总纲!E$4:E$163,$C$2)</f>
        <v>60.132683960264131</v>
      </c>
      <c r="J22" s="4">
        <f>E22+求节点(节奏总纲!$C$4:$C$163,节奏总纲!F$4:F$163,$C$2)</f>
        <v>47.842206307096419</v>
      </c>
      <c r="K22" s="4">
        <f>F22+求节点(节奏总纲!$C$4:$C$163,节奏总纲!G$4:G$163,$C$2)</f>
        <v>34.082468165263535</v>
      </c>
      <c r="L22" s="4">
        <f>G22+求节点(节奏总纲!$C$4:$C$163,节奏总纲!H$4:H$163,$C$2)</f>
        <v>18.344538943812168</v>
      </c>
      <c r="M22" s="4">
        <f>求节点(节奏总纲!D$4:D$163,节奏总纲!$C$4:$C$163,H22)</f>
        <v>61.743690589875712</v>
      </c>
      <c r="N22" s="4">
        <f>求节点(节奏总纲!E$4:E$163,节奏总纲!$C$4:$C$163,I22)</f>
        <v>61.361709643883636</v>
      </c>
      <c r="O22" s="4">
        <f>求节点(节奏总纲!F$4:F$163,节奏总纲!$C$4:$C$163,J22)</f>
        <v>60.958392122344456</v>
      </c>
      <c r="P22" s="4">
        <f>求节点(节奏总纲!G$4:G$163,节奏总纲!$C$4:$C$163,K22)</f>
        <v>60.525792913498101</v>
      </c>
      <c r="Q22" s="4">
        <f>求节点(节奏总纲!H$4:H$163,节奏总纲!$C$4:$C$163,L22)</f>
        <v>60.051469413074742</v>
      </c>
      <c r="R22" s="4">
        <v>16</v>
      </c>
      <c r="V22" s="4">
        <v>100</v>
      </c>
      <c r="W22" s="4">
        <f t="shared" si="2"/>
        <v>1</v>
      </c>
      <c r="Z22" s="4">
        <v>16</v>
      </c>
      <c r="AA22" s="4" t="str">
        <f>育马!$EV20</f>
        <v>橙</v>
      </c>
      <c r="AB22" s="4" t="s">
        <v>263</v>
      </c>
    </row>
    <row r="23" spans="3:28" x14ac:dyDescent="0.15">
      <c r="C23" s="4">
        <v>30</v>
      </c>
      <c r="D23" s="4">
        <f t="shared" si="1"/>
        <v>24</v>
      </c>
      <c r="E23" s="4">
        <f t="shared" si="1"/>
        <v>18</v>
      </c>
      <c r="F23" s="4">
        <f t="shared" si="1"/>
        <v>12</v>
      </c>
      <c r="G23" s="4">
        <f t="shared" si="1"/>
        <v>6</v>
      </c>
      <c r="H23" s="4">
        <f>C23+求节点(节奏总纲!$C$4:$C$163,节奏总纲!D$4:D$163,$C$2)</f>
        <v>74.254833995939038</v>
      </c>
      <c r="I23" s="4">
        <f>D23+求节点(节奏总纲!$C$4:$C$163,节奏总纲!E$4:E$163,$C$2)</f>
        <v>62.53268396026413</v>
      </c>
      <c r="J23" s="4">
        <f>E23+求节点(节奏总纲!$C$4:$C$163,节奏总纲!F$4:F$163,$C$2)</f>
        <v>49.642206307096416</v>
      </c>
      <c r="K23" s="4">
        <f>F23+求节点(节奏总纲!$C$4:$C$163,节奏总纲!G$4:G$163,$C$2)</f>
        <v>35.282468165263531</v>
      </c>
      <c r="L23" s="4">
        <f>G23+求节点(节奏总纲!$C$4:$C$163,节奏总纲!H$4:H$163,$C$2)</f>
        <v>18.944538943812169</v>
      </c>
      <c r="M23" s="4">
        <f>求节点(节奏总纲!D$4:D$163,节奏总纲!$C$4:$C$163,H23)</f>
        <v>62.329408424535202</v>
      </c>
      <c r="N23" s="4">
        <f>求节点(节奏总纲!E$4:E$163,节奏总纲!$C$4:$C$163,I23)</f>
        <v>61.926926068926527</v>
      </c>
      <c r="O23" s="4">
        <f>求节点(节奏总纲!F$4:F$163,节奏总纲!$C$4:$C$163,J23)</f>
        <v>61.471385172008482</v>
      </c>
      <c r="P23" s="4">
        <f>求节点(节奏总纲!G$4:G$163,节奏总纲!$C$4:$C$163,K23)</f>
        <v>61.020153065604582</v>
      </c>
      <c r="Q23" s="4">
        <f>求节点(节奏总纲!H$4:H$163,节奏总纲!$C$4:$C$163,L23)</f>
        <v>60.504021081076083</v>
      </c>
      <c r="R23" s="4">
        <v>17</v>
      </c>
      <c r="V23" s="4">
        <v>110</v>
      </c>
      <c r="W23" s="4">
        <f t="shared" si="2"/>
        <v>1</v>
      </c>
      <c r="Z23" s="4">
        <v>17</v>
      </c>
      <c r="AA23" s="4" t="str">
        <f>育马!$EV21</f>
        <v>橙</v>
      </c>
      <c r="AB23" s="4" t="s">
        <v>263</v>
      </c>
    </row>
    <row r="24" spans="3:28" x14ac:dyDescent="0.15">
      <c r="C24" s="4">
        <v>35</v>
      </c>
      <c r="D24" s="4">
        <f t="shared" si="1"/>
        <v>28</v>
      </c>
      <c r="E24" s="4">
        <f t="shared" si="1"/>
        <v>21</v>
      </c>
      <c r="F24" s="4">
        <f t="shared" si="1"/>
        <v>14</v>
      </c>
      <c r="G24" s="4">
        <f t="shared" si="1"/>
        <v>7</v>
      </c>
      <c r="H24" s="4">
        <f>C24+求节点(节奏总纲!$C$4:$C$163,节奏总纲!D$4:D$163,$C$2)</f>
        <v>79.254833995939038</v>
      </c>
      <c r="I24" s="4">
        <f>D24+求节点(节奏总纲!$C$4:$C$163,节奏总纲!E$4:E$163,$C$2)</f>
        <v>66.532683960264137</v>
      </c>
      <c r="J24" s="4">
        <f>E24+求节点(节奏总纲!$C$4:$C$163,节奏总纲!F$4:F$163,$C$2)</f>
        <v>52.642206307096416</v>
      </c>
      <c r="K24" s="4">
        <f>F24+求节点(节奏总纲!$C$4:$C$163,节奏总纲!G$4:G$163,$C$2)</f>
        <v>37.282468165263531</v>
      </c>
      <c r="L24" s="4">
        <f>G24+求节点(节奏总纲!$C$4:$C$163,节奏总纲!H$4:H$163,$C$2)</f>
        <v>19.944538943812169</v>
      </c>
      <c r="M24" s="4">
        <f>求节点(节奏总纲!D$4:D$163,节奏总纲!$C$4:$C$163,H24)</f>
        <v>63.258447984816868</v>
      </c>
      <c r="N24" s="4">
        <f>求节点(节奏总纲!E$4:E$163,节奏总纲!$C$4:$C$163,I24)</f>
        <v>62.797412443418587</v>
      </c>
      <c r="O24" s="4">
        <f>求节点(节奏总纲!F$4:F$163,节奏总纲!$C$4:$C$163,J24)</f>
        <v>62.300587891930526</v>
      </c>
      <c r="P24" s="4">
        <f>求节点(节奏总纲!G$4:G$163,节奏总纲!$C$4:$C$163,K24)</f>
        <v>61.784465794284017</v>
      </c>
      <c r="Q24" s="4">
        <f>求节点(节奏总纲!H$4:H$163,节奏总纲!$C$4:$C$163,L24)</f>
        <v>61.224982913914452</v>
      </c>
      <c r="R24" s="4">
        <v>18</v>
      </c>
      <c r="V24" s="4">
        <v>120</v>
      </c>
      <c r="W24" s="4">
        <f t="shared" si="2"/>
        <v>1</v>
      </c>
      <c r="Z24" s="4">
        <v>18</v>
      </c>
      <c r="AA24" s="4" t="str">
        <f>育马!$EV22</f>
        <v>橙</v>
      </c>
      <c r="AB24" s="4" t="s">
        <v>263</v>
      </c>
    </row>
    <row r="25" spans="3:28" x14ac:dyDescent="0.15">
      <c r="C25" s="4">
        <v>40</v>
      </c>
      <c r="D25" s="4">
        <f t="shared" si="1"/>
        <v>32</v>
      </c>
      <c r="E25" s="4">
        <f t="shared" si="1"/>
        <v>24</v>
      </c>
      <c r="F25" s="4">
        <f t="shared" si="1"/>
        <v>16</v>
      </c>
      <c r="G25" s="4">
        <f t="shared" si="1"/>
        <v>8</v>
      </c>
      <c r="H25" s="4">
        <f>C25+求节点(节奏总纲!$C$4:$C$163,节奏总纲!D$4:D$163,$C$2)</f>
        <v>84.254833995939038</v>
      </c>
      <c r="I25" s="4">
        <f>D25+求节点(节奏总纲!$C$4:$C$163,节奏总纲!E$4:E$163,$C$2)</f>
        <v>70.532683960264137</v>
      </c>
      <c r="J25" s="4">
        <f>E25+求节点(节奏总纲!$C$4:$C$163,节奏总纲!F$4:F$163,$C$2)</f>
        <v>55.642206307096416</v>
      </c>
      <c r="K25" s="4">
        <f>F25+求节点(节奏总纲!$C$4:$C$163,节奏总纲!G$4:G$163,$C$2)</f>
        <v>39.282468165263531</v>
      </c>
      <c r="L25" s="4">
        <f>G25+求节点(节奏总纲!$C$4:$C$163,节奏总纲!H$4:H$163,$C$2)</f>
        <v>20.944538943812169</v>
      </c>
      <c r="M25" s="4">
        <f>求节点(节奏总纲!D$4:D$163,节奏总纲!$C$4:$C$163,H25)</f>
        <v>64.133031875086402</v>
      </c>
      <c r="N25" s="4">
        <f>求节点(节奏总纲!E$4:E$163,节奏总纲!$C$4:$C$163,I25)</f>
        <v>63.621237555476739</v>
      </c>
      <c r="O25" s="4">
        <f>求节点(节奏总纲!F$4:F$163,节奏总纲!$C$4:$C$163,J25)</f>
        <v>63.088688786753281</v>
      </c>
      <c r="P25" s="4">
        <f>求节点(节奏总纲!G$4:G$163,节奏总纲!$C$4:$C$163,K25)</f>
        <v>62.507131399522507</v>
      </c>
      <c r="Q25" s="4">
        <f>求节点(节奏总纲!H$4:H$163,节奏总纲!$C$4:$C$163,L25)</f>
        <v>61.882014127079032</v>
      </c>
      <c r="R25" s="4">
        <v>19</v>
      </c>
      <c r="V25" s="4">
        <v>130</v>
      </c>
      <c r="W25" s="4">
        <f t="shared" si="2"/>
        <v>1</v>
      </c>
      <c r="Z25" s="4">
        <v>19</v>
      </c>
      <c r="AA25" s="4" t="str">
        <f>育马!$EV23</f>
        <v>红</v>
      </c>
      <c r="AB25" s="4" t="s">
        <v>264</v>
      </c>
    </row>
    <row r="26" spans="3:28" x14ac:dyDescent="0.15">
      <c r="C26" s="4">
        <v>45</v>
      </c>
      <c r="D26" s="4">
        <f t="shared" si="1"/>
        <v>36</v>
      </c>
      <c r="E26" s="4">
        <f t="shared" si="1"/>
        <v>27</v>
      </c>
      <c r="F26" s="4">
        <f t="shared" si="1"/>
        <v>18</v>
      </c>
      <c r="G26" s="4">
        <f t="shared" si="1"/>
        <v>9</v>
      </c>
      <c r="H26" s="4">
        <f>C26+求节点(节奏总纲!$C$4:$C$163,节奏总纲!D$4:D$163,$C$2)</f>
        <v>89.254833995939038</v>
      </c>
      <c r="I26" s="4">
        <f>D26+求节点(节奏总纲!$C$4:$C$163,节奏总纲!E$4:E$163,$C$2)</f>
        <v>74.532683960264137</v>
      </c>
      <c r="J26" s="4">
        <f>E26+求节点(节奏总纲!$C$4:$C$163,节奏总纲!F$4:F$163,$C$2)</f>
        <v>58.642206307096416</v>
      </c>
      <c r="K26" s="4">
        <f>F26+求节点(节奏总纲!$C$4:$C$163,节奏总纲!G$4:G$163,$C$2)</f>
        <v>41.282468165263531</v>
      </c>
      <c r="L26" s="4">
        <f>G26+求节点(节奏总纲!$C$4:$C$163,节奏总纲!H$4:H$163,$C$2)</f>
        <v>21.944538943812169</v>
      </c>
      <c r="M26" s="4">
        <f>求节点(节奏总纲!D$4:D$163,节奏总纲!$C$4:$C$163,H26)</f>
        <v>64.957956245279249</v>
      </c>
      <c r="N26" s="4">
        <f>求节点(节奏总纲!E$4:E$163,节奏总纲!$C$4:$C$163,I26)</f>
        <v>64.4062621963335</v>
      </c>
      <c r="O26" s="4">
        <f>求节点(节奏总纲!F$4:F$163,节奏总纲!$C$4:$C$163,J26)</f>
        <v>63.823012933032963</v>
      </c>
      <c r="P26" s="4">
        <f>求节点(节奏总纲!G$4:G$163,节奏总纲!$C$4:$C$163,K26)</f>
        <v>63.198771451563246</v>
      </c>
      <c r="Q26" s="4">
        <f>求节点(节奏总纲!H$4:H$163,节奏总纲!$C$4:$C$163,L26)</f>
        <v>62.52058960078935</v>
      </c>
      <c r="R26" s="4">
        <v>20</v>
      </c>
      <c r="V26" s="4">
        <v>140</v>
      </c>
      <c r="W26" s="4">
        <f t="shared" si="2"/>
        <v>1</v>
      </c>
      <c r="Z26" s="4">
        <v>20</v>
      </c>
      <c r="AA26" s="4" t="str">
        <f>育马!$EV24</f>
        <v>红</v>
      </c>
      <c r="AB26" s="4" t="s">
        <v>264</v>
      </c>
    </row>
    <row r="27" spans="3:28" x14ac:dyDescent="0.15">
      <c r="C27" s="4">
        <v>50</v>
      </c>
      <c r="D27" s="4">
        <f t="shared" si="1"/>
        <v>40</v>
      </c>
      <c r="E27" s="4">
        <f t="shared" si="1"/>
        <v>30</v>
      </c>
      <c r="F27" s="4">
        <f t="shared" si="1"/>
        <v>20</v>
      </c>
      <c r="G27" s="4">
        <f t="shared" si="1"/>
        <v>10</v>
      </c>
      <c r="H27" s="4">
        <f>C27+求节点(节奏总纲!$C$4:$C$163,节奏总纲!D$4:D$163,$C$2)</f>
        <v>94.254833995939038</v>
      </c>
      <c r="I27" s="4">
        <f>D27+求节点(节奏总纲!$C$4:$C$163,节奏总纲!E$4:E$163,$C$2)</f>
        <v>78.532683960264137</v>
      </c>
      <c r="J27" s="4">
        <f>E27+求节点(节奏总纲!$C$4:$C$163,节奏总纲!F$4:F$163,$C$2)</f>
        <v>61.642206307096416</v>
      </c>
      <c r="K27" s="4">
        <f>F27+求节点(节奏总纲!$C$4:$C$163,节奏总纲!G$4:G$163,$C$2)</f>
        <v>43.282468165263531</v>
      </c>
      <c r="L27" s="4">
        <f>G27+求节点(节奏总纲!$C$4:$C$163,节奏总纲!H$4:H$163,$C$2)</f>
        <v>22.944538943812169</v>
      </c>
      <c r="M27" s="4">
        <f>求节点(节奏总纲!D$4:D$163,节奏总纲!$C$4:$C$163,H27)</f>
        <v>65.730453442670125</v>
      </c>
      <c r="N27" s="4">
        <f>求节点(节奏总纲!E$4:E$163,节奏总纲!$C$4:$C$163,I27)</f>
        <v>65.15484850713321</v>
      </c>
      <c r="O27" s="4">
        <f>求节点(节奏总纲!F$4:F$163,节奏总纲!$C$4:$C$163,J27)</f>
        <v>64.513144918538913</v>
      </c>
      <c r="P27" s="4">
        <f>求节点(节奏总纲!G$4:G$163,节奏总纲!$C$4:$C$163,K27)</f>
        <v>63.856539402374587</v>
      </c>
      <c r="Q27" s="4">
        <f>求节点(节奏总纲!H$4:H$163,节奏总纲!$C$4:$C$163,L27)</f>
        <v>63.148898582390885</v>
      </c>
      <c r="R27" s="4">
        <v>21</v>
      </c>
      <c r="V27" s="4">
        <v>150</v>
      </c>
      <c r="W27" s="4">
        <f t="shared" si="2"/>
        <v>1</v>
      </c>
      <c r="Z27" s="4">
        <v>21</v>
      </c>
      <c r="AA27" s="4" t="str">
        <f>育马!$EV25</f>
        <v>红</v>
      </c>
      <c r="AB27" s="4" t="s">
        <v>264</v>
      </c>
    </row>
    <row r="28" spans="3:28" x14ac:dyDescent="0.15">
      <c r="C28" s="4">
        <v>60</v>
      </c>
      <c r="D28" s="4">
        <f t="shared" si="1"/>
        <v>48</v>
      </c>
      <c r="E28" s="4">
        <f t="shared" si="1"/>
        <v>36</v>
      </c>
      <c r="F28" s="4">
        <f t="shared" si="1"/>
        <v>24</v>
      </c>
      <c r="G28" s="4">
        <f t="shared" si="1"/>
        <v>12</v>
      </c>
      <c r="H28" s="4">
        <f>C28+求节点(节奏总纲!$C$4:$C$163,节奏总纲!D$4:D$163,$C$2)</f>
        <v>104.25483399593904</v>
      </c>
      <c r="I28" s="4">
        <f>D28+求节点(节奏总纲!$C$4:$C$163,节奏总纲!E$4:E$163,$C$2)</f>
        <v>86.532683960264137</v>
      </c>
      <c r="J28" s="4">
        <f>E28+求节点(节奏总纲!$C$4:$C$163,节奏总纲!F$4:F$163,$C$2)</f>
        <v>67.642206307096416</v>
      </c>
      <c r="K28" s="4">
        <f>F28+求节点(节奏总纲!$C$4:$C$163,节奏总纲!G$4:G$163,$C$2)</f>
        <v>47.282468165263531</v>
      </c>
      <c r="L28" s="4">
        <f>G28+求节点(节奏总纲!$C$4:$C$163,节奏总纲!H$4:H$163,$C$2)</f>
        <v>24.944538943812169</v>
      </c>
      <c r="M28" s="4">
        <f>求节点(节奏总纲!D$4:D$163,节奏总纲!$C$4:$C$163,H28)</f>
        <v>67.172406694148762</v>
      </c>
      <c r="N28" s="4">
        <f>求节点(节奏总纲!E$4:E$163,节奏总纲!$C$4:$C$163,I28)</f>
        <v>66.519938152315177</v>
      </c>
      <c r="O28" s="4">
        <f>求节点(节奏总纲!F$4:F$163,节奏总纲!$C$4:$C$163,J28)</f>
        <v>65.819036214028714</v>
      </c>
      <c r="P28" s="4">
        <f>求节点(节奏总纲!G$4:G$163,节奏总纲!$C$4:$C$163,K28)</f>
        <v>65.109042263524756</v>
      </c>
      <c r="Q28" s="4">
        <f>求节点(节奏总纲!H$4:H$163,节奏总纲!$C$4:$C$163,L28)</f>
        <v>64.36484687066519</v>
      </c>
      <c r="R28" s="4">
        <v>22</v>
      </c>
      <c r="V28" s="4">
        <v>160</v>
      </c>
      <c r="W28" s="4">
        <f t="shared" si="2"/>
        <v>1</v>
      </c>
      <c r="Z28" s="4">
        <v>22</v>
      </c>
      <c r="AA28" s="4" t="str">
        <f>育马!$EV26</f>
        <v>红</v>
      </c>
      <c r="AB28" s="4" t="s">
        <v>264</v>
      </c>
    </row>
    <row r="29" spans="3:28" x14ac:dyDescent="0.15">
      <c r="C29" s="4">
        <v>70</v>
      </c>
      <c r="D29" s="4">
        <f t="shared" si="1"/>
        <v>56</v>
      </c>
      <c r="E29" s="4">
        <f t="shared" si="1"/>
        <v>42</v>
      </c>
      <c r="F29" s="4">
        <f t="shared" si="1"/>
        <v>28</v>
      </c>
      <c r="G29" s="4">
        <f t="shared" si="1"/>
        <v>14</v>
      </c>
      <c r="H29" s="4">
        <f>C29+求节点(节奏总纲!$C$4:$C$163,节奏总纲!D$4:D$163,$C$2)</f>
        <v>114.25483399593904</v>
      </c>
      <c r="I29" s="4">
        <f>D29+求节点(节奏总纲!$C$4:$C$163,节奏总纲!E$4:E$163,$C$2)</f>
        <v>94.532683960264137</v>
      </c>
      <c r="J29" s="4">
        <f>E29+求节点(节奏总纲!$C$4:$C$163,节奏总纲!F$4:F$163,$C$2)</f>
        <v>73.642206307096416</v>
      </c>
      <c r="K29" s="4">
        <f>F29+求节点(节奏总纲!$C$4:$C$163,节奏总纲!G$4:G$163,$C$2)</f>
        <v>51.282468165263531</v>
      </c>
      <c r="L29" s="4">
        <f>G29+求节点(节奏总纲!$C$4:$C$163,节奏总纲!H$4:H$163,$C$2)</f>
        <v>26.944538943812169</v>
      </c>
      <c r="M29" s="4">
        <f>求节点(节奏总纲!D$4:D$163,节奏总纲!$C$4:$C$163,H29)</f>
        <v>68.478179676085247</v>
      </c>
      <c r="N29" s="4">
        <f>求节点(节奏总纲!E$4:E$163,节奏总纲!$C$4:$C$163,I29)</f>
        <v>67.795850728065588</v>
      </c>
      <c r="O29" s="4">
        <f>求节点(节奏总纲!F$4:F$163,节奏总纲!$C$4:$C$163,J29)</f>
        <v>67.0704622951923</v>
      </c>
      <c r="P29" s="4">
        <f>求节点(节奏总纲!G$4:G$163,节奏总纲!$C$4:$C$163,K29)</f>
        <v>66.323263192827341</v>
      </c>
      <c r="Q29" s="4">
        <f>求节点(节奏总纲!H$4:H$163,节奏总纲!$C$4:$C$163,L29)</f>
        <v>65.51188846994431</v>
      </c>
      <c r="R29" s="4">
        <v>23</v>
      </c>
      <c r="V29" s="4">
        <v>170</v>
      </c>
      <c r="W29" s="4">
        <f t="shared" si="2"/>
        <v>1</v>
      </c>
      <c r="Z29" s="4">
        <v>23</v>
      </c>
      <c r="AA29" s="4" t="str">
        <f>育马!$EV27</f>
        <v>红</v>
      </c>
      <c r="AB29" s="4" t="s">
        <v>264</v>
      </c>
    </row>
    <row r="30" spans="3:28" x14ac:dyDescent="0.15">
      <c r="C30" s="4">
        <v>80</v>
      </c>
      <c r="D30" s="4">
        <f t="shared" si="1"/>
        <v>64</v>
      </c>
      <c r="E30" s="4">
        <f t="shared" si="1"/>
        <v>48</v>
      </c>
      <c r="F30" s="4">
        <f t="shared" si="1"/>
        <v>32</v>
      </c>
      <c r="G30" s="4">
        <f t="shared" si="1"/>
        <v>16</v>
      </c>
      <c r="H30" s="4">
        <f>C30+求节点(节奏总纲!$C$4:$C$163,节奏总纲!D$4:D$163,$C$2)</f>
        <v>124.25483399593904</v>
      </c>
      <c r="I30" s="4">
        <f>D30+求节点(节奏总纲!$C$4:$C$163,节奏总纲!E$4:E$163,$C$2)</f>
        <v>102.53268396026414</v>
      </c>
      <c r="J30" s="4">
        <f>E30+求节点(节奏总纲!$C$4:$C$163,节奏总纲!F$4:F$163,$C$2)</f>
        <v>79.642206307096416</v>
      </c>
      <c r="K30" s="4">
        <f>F30+求节点(节奏总纲!$C$4:$C$163,节奏总纲!G$4:G$163,$C$2)</f>
        <v>55.282468165263531</v>
      </c>
      <c r="L30" s="4">
        <f>G30+求节点(节奏总纲!$C$4:$C$163,节奏总纲!H$4:H$163,$C$2)</f>
        <v>28.944538943812169</v>
      </c>
      <c r="M30" s="4">
        <f>求节点(节奏总纲!D$4:D$163,节奏总纲!$C$4:$C$163,H30)</f>
        <v>69.679743654391942</v>
      </c>
      <c r="N30" s="4">
        <f>求节点(节奏总纲!E$4:E$163,节奏总纲!$C$4:$C$163,I30)</f>
        <v>69.002844554363236</v>
      </c>
      <c r="O30" s="4">
        <f>求节点(节奏总纲!F$4:F$163,节奏总纲!$C$4:$C$163,J30)</f>
        <v>68.246508142440362</v>
      </c>
      <c r="P30" s="4">
        <f>求节点(节奏总纲!G$4:G$163,节奏总纲!$C$4:$C$163,K30)</f>
        <v>67.437447618913097</v>
      </c>
      <c r="Q30" s="4">
        <f>求节点(节奏总纲!H$4:H$163,节奏总纲!$C$4:$C$163,L30)</f>
        <v>66.56128932523167</v>
      </c>
      <c r="R30" s="4">
        <v>24</v>
      </c>
      <c r="V30" s="4">
        <v>180</v>
      </c>
      <c r="W30" s="4">
        <f t="shared" si="2"/>
        <v>1</v>
      </c>
      <c r="Z30" s="4">
        <v>24</v>
      </c>
      <c r="AA30" s="4" t="str">
        <f>育马!$EV28</f>
        <v>红</v>
      </c>
      <c r="AB30" s="4" t="s">
        <v>264</v>
      </c>
    </row>
    <row r="31" spans="3:28" x14ac:dyDescent="0.15">
      <c r="C31" s="4">
        <v>90</v>
      </c>
      <c r="D31" s="4">
        <f t="shared" si="1"/>
        <v>72</v>
      </c>
      <c r="E31" s="4">
        <f t="shared" si="1"/>
        <v>54</v>
      </c>
      <c r="F31" s="4">
        <f t="shared" si="1"/>
        <v>36</v>
      </c>
      <c r="G31" s="4">
        <f t="shared" si="1"/>
        <v>18</v>
      </c>
      <c r="H31" s="4">
        <f>C31+求节点(节奏总纲!$C$4:$C$163,节奏总纲!D$4:D$163,$C$2)</f>
        <v>134.25483399593904</v>
      </c>
      <c r="I31" s="4">
        <f>D31+求节点(节奏总纲!$C$4:$C$163,节奏总纲!E$4:E$163,$C$2)</f>
        <v>110.53268396026414</v>
      </c>
      <c r="J31" s="4">
        <f>E31+求节点(节奏总纲!$C$4:$C$163,节奏总纲!F$4:F$163,$C$2)</f>
        <v>85.642206307096416</v>
      </c>
      <c r="K31" s="4">
        <f>F31+求节点(节奏总纲!$C$4:$C$163,节奏总纲!G$4:G$163,$C$2)</f>
        <v>59.282468165263531</v>
      </c>
      <c r="L31" s="4">
        <f>G31+求节点(节奏总纲!$C$4:$C$163,节奏总纲!H$4:H$163,$C$2)</f>
        <v>30.944538943812169</v>
      </c>
      <c r="M31" s="4">
        <f>求节点(节奏总纲!D$4:D$163,节奏总纲!$C$4:$C$163,H31)</f>
        <v>70.78968449605749</v>
      </c>
      <c r="N31" s="4">
        <f>求节点(节奏总纲!E$4:E$163,节奏总纲!$C$4:$C$163,I31)</f>
        <v>70.069864293097808</v>
      </c>
      <c r="O31" s="4">
        <f>求节点(节奏总纲!F$4:F$163,节奏总纲!$C$4:$C$163,J31)</f>
        <v>69.281337433340369</v>
      </c>
      <c r="P31" s="4">
        <f>求节点(节奏总纲!G$4:G$163,节奏总纲!$C$4:$C$163,K31)</f>
        <v>68.453526920558971</v>
      </c>
      <c r="Q31" s="4">
        <f>求节点(节奏总纲!H$4:H$163,节奏总纲!$C$4:$C$163,L31)</f>
        <v>67.556029229591601</v>
      </c>
      <c r="R31" s="4">
        <v>25</v>
      </c>
      <c r="V31" s="4">
        <v>190</v>
      </c>
      <c r="W31" s="4">
        <f t="shared" si="2"/>
        <v>1</v>
      </c>
      <c r="Z31" s="4">
        <v>25</v>
      </c>
      <c r="AA31" s="4" t="str">
        <f>育马!$EV29</f>
        <v>红</v>
      </c>
      <c r="AB31" s="4" t="s">
        <v>264</v>
      </c>
    </row>
    <row r="32" spans="3:28" x14ac:dyDescent="0.15">
      <c r="C32" s="4">
        <v>100</v>
      </c>
      <c r="D32" s="4">
        <f t="shared" si="1"/>
        <v>80</v>
      </c>
      <c r="E32" s="4">
        <f t="shared" si="1"/>
        <v>60</v>
      </c>
      <c r="F32" s="4">
        <f t="shared" si="1"/>
        <v>40</v>
      </c>
      <c r="G32" s="4">
        <f t="shared" si="1"/>
        <v>20</v>
      </c>
      <c r="H32" s="4">
        <f>C32+求节点(节奏总纲!$C$4:$C$163,节奏总纲!D$4:D$163,$C$2)</f>
        <v>144.25483399593904</v>
      </c>
      <c r="I32" s="4">
        <f>D32+求节点(节奏总纲!$C$4:$C$163,节奏总纲!E$4:E$163,$C$2)</f>
        <v>118.53268396026414</v>
      </c>
      <c r="J32" s="4">
        <f>E32+求节点(节奏总纲!$C$4:$C$163,节奏总纲!F$4:F$163,$C$2)</f>
        <v>91.642206307096416</v>
      </c>
      <c r="K32" s="4">
        <f>F32+求节点(节奏总纲!$C$4:$C$163,节奏总纲!G$4:G$163,$C$2)</f>
        <v>63.282468165263531</v>
      </c>
      <c r="L32" s="4">
        <f>G32+求节点(节奏总纲!$C$4:$C$163,节奏总纲!H$4:H$163,$C$2)</f>
        <v>32.944538943812169</v>
      </c>
      <c r="M32" s="4">
        <f>求节点(节奏总纲!D$4:D$163,节奏总纲!$C$4:$C$163,H32)</f>
        <v>71.81936972598497</v>
      </c>
      <c r="N32" s="4">
        <f>求节点(节奏总纲!E$4:E$163,节奏总纲!$C$4:$C$163,I32)</f>
        <v>71.058420805080829</v>
      </c>
      <c r="O32" s="4">
        <f>求节点(节奏总纲!F$4:F$163,节奏总纲!$C$4:$C$163,J32)</f>
        <v>70.237089671873349</v>
      </c>
      <c r="P32" s="4">
        <f>求节点(节奏总纲!G$4:G$163,节奏总纲!$C$4:$C$163,K32)</f>
        <v>69.397951298120717</v>
      </c>
      <c r="Q32" s="4">
        <f>求节点(节奏总纲!H$4:H$163,节奏总纲!$C$4:$C$163,L32)</f>
        <v>68.49316823583446</v>
      </c>
      <c r="R32" s="4">
        <v>26</v>
      </c>
      <c r="V32" s="4">
        <v>200</v>
      </c>
      <c r="W32" s="4">
        <f t="shared" si="2"/>
        <v>1</v>
      </c>
      <c r="Z32" s="4">
        <v>26</v>
      </c>
      <c r="AA32" s="4" t="str">
        <f>育马!$EV30</f>
        <v>红</v>
      </c>
      <c r="AB32" s="4" t="s">
        <v>264</v>
      </c>
    </row>
    <row r="33" spans="3:28" x14ac:dyDescent="0.15">
      <c r="C33" s="4">
        <v>120</v>
      </c>
      <c r="D33" s="4">
        <f t="shared" si="1"/>
        <v>96</v>
      </c>
      <c r="E33" s="4">
        <f t="shared" si="1"/>
        <v>72</v>
      </c>
      <c r="F33" s="4">
        <f t="shared" si="1"/>
        <v>48</v>
      </c>
      <c r="G33" s="4">
        <f t="shared" si="1"/>
        <v>24</v>
      </c>
      <c r="H33" s="4">
        <f>C33+求节点(节奏总纲!$C$4:$C$163,节奏总纲!D$4:D$163,$C$2)</f>
        <v>164.25483399593904</v>
      </c>
      <c r="I33" s="4">
        <f>D33+求节点(节奏总纲!$C$4:$C$163,节奏总纲!E$4:E$163,$C$2)</f>
        <v>134.53268396026414</v>
      </c>
      <c r="J33" s="4">
        <f>E33+求节点(节奏总纲!$C$4:$C$163,节奏总纲!F$4:F$163,$C$2)</f>
        <v>103.64220630709642</v>
      </c>
      <c r="K33" s="4">
        <f>F33+求节点(节奏总纲!$C$4:$C$163,节奏总纲!G$4:G$163,$C$2)</f>
        <v>71.282468165263538</v>
      </c>
      <c r="L33" s="4">
        <f>G33+求节点(节奏总纲!$C$4:$C$163,节奏总纲!H$4:H$163,$C$2)</f>
        <v>36.944538943812169</v>
      </c>
      <c r="M33" s="4">
        <f>求节点(节奏总纲!D$4:D$163,节奏总纲!$C$4:$C$163,H33)</f>
        <v>73.677983318815407</v>
      </c>
      <c r="N33" s="4">
        <f>求节点(节奏总纲!E$4:E$163,节奏总纲!$C$4:$C$163,I33)</f>
        <v>72.900013224656846</v>
      </c>
      <c r="O33" s="4">
        <f>求节点(节奏总纲!F$4:F$163,节奏总纲!$C$4:$C$163,J33)</f>
        <v>72.044553807045403</v>
      </c>
      <c r="P33" s="4">
        <f>求节点(节奏总纲!G$4:G$163,节奏总纲!$C$4:$C$163,K33)</f>
        <v>71.134603459739978</v>
      </c>
      <c r="Q33" s="4">
        <f>求节点(节奏总纲!H$4:H$163,节奏总纲!$C$4:$C$163,L33)</f>
        <v>70.169313030863634</v>
      </c>
      <c r="R33" s="4">
        <v>27</v>
      </c>
      <c r="V33" s="4">
        <v>210</v>
      </c>
      <c r="W33" s="4">
        <f t="shared" si="2"/>
        <v>1</v>
      </c>
      <c r="Z33" s="4">
        <v>27</v>
      </c>
      <c r="AA33" s="4" t="str">
        <f>育马!$EV31</f>
        <v>红</v>
      </c>
      <c r="AB33" s="4" t="s">
        <v>264</v>
      </c>
    </row>
    <row r="34" spans="3:28" x14ac:dyDescent="0.15">
      <c r="C34" s="4">
        <v>140</v>
      </c>
      <c r="D34" s="4">
        <f t="shared" si="1"/>
        <v>112</v>
      </c>
      <c r="E34" s="4">
        <f t="shared" si="1"/>
        <v>84</v>
      </c>
      <c r="F34" s="4">
        <f t="shared" si="1"/>
        <v>56</v>
      </c>
      <c r="G34" s="4">
        <f t="shared" si="1"/>
        <v>28</v>
      </c>
      <c r="H34" s="4">
        <f>C34+求节点(节奏总纲!$C$4:$C$163,节奏总纲!D$4:D$163,$C$2)</f>
        <v>184.25483399593904</v>
      </c>
      <c r="I34" s="4">
        <f>D34+求节点(节奏总纲!$C$4:$C$163,节奏总纲!E$4:E$163,$C$2)</f>
        <v>150.53268396026414</v>
      </c>
      <c r="J34" s="4">
        <f>E34+求节点(节奏总纲!$C$4:$C$163,节奏总纲!F$4:F$163,$C$2)</f>
        <v>115.64220630709642</v>
      </c>
      <c r="K34" s="4">
        <f>F34+求节点(节奏总纲!$C$4:$C$163,节奏总纲!G$4:G$163,$C$2)</f>
        <v>79.282468165263538</v>
      </c>
      <c r="L34" s="4">
        <f>G34+求节点(节奏总纲!$C$4:$C$163,节奏总纲!H$4:H$163,$C$2)</f>
        <v>40.944538943812169</v>
      </c>
      <c r="M34" s="4">
        <f>求节点(节奏总纲!D$4:D$163,节奏总纲!$C$4:$C$163,H34)</f>
        <v>75.325998511092521</v>
      </c>
      <c r="N34" s="4">
        <f>求节点(节奏总纲!E$4:E$163,节奏总纲!$C$4:$C$163,I34)</f>
        <v>74.507030018861627</v>
      </c>
      <c r="O34" s="4">
        <f>求节点(节奏总纲!F$4:F$163,节奏总纲!$C$4:$C$163,J34)</f>
        <v>73.623115938715912</v>
      </c>
      <c r="P34" s="4">
        <f>求节点(节奏总纲!G$4:G$163,节奏总纲!$C$4:$C$163,K34)</f>
        <v>72.688405066114001</v>
      </c>
      <c r="Q34" s="4">
        <f>求节点(节奏总纲!H$4:H$163,节奏总纲!$C$4:$C$163,L34)</f>
        <v>71.656214941879981</v>
      </c>
      <c r="R34" s="4">
        <v>28</v>
      </c>
      <c r="V34" s="4">
        <v>220</v>
      </c>
      <c r="W34" s="4">
        <f t="shared" si="2"/>
        <v>1</v>
      </c>
      <c r="Z34" s="4">
        <v>28</v>
      </c>
      <c r="AA34" s="4" t="str">
        <f>育马!$EV32</f>
        <v>红</v>
      </c>
      <c r="AB34" s="4" t="s">
        <v>264</v>
      </c>
    </row>
    <row r="35" spans="3:28" x14ac:dyDescent="0.15">
      <c r="C35" s="4">
        <v>160</v>
      </c>
      <c r="D35" s="4">
        <f t="shared" si="1"/>
        <v>128</v>
      </c>
      <c r="E35" s="4">
        <f t="shared" si="1"/>
        <v>96</v>
      </c>
      <c r="F35" s="4">
        <f t="shared" si="1"/>
        <v>64</v>
      </c>
      <c r="G35" s="4">
        <f t="shared" si="1"/>
        <v>32</v>
      </c>
      <c r="H35" s="4">
        <f>C35+求节点(节奏总纲!$C$4:$C$163,节奏总纲!D$4:D$163,$C$2)</f>
        <v>204.25483399593904</v>
      </c>
      <c r="I35" s="4">
        <f>D35+求节点(节奏总纲!$C$4:$C$163,节奏总纲!E$4:E$163,$C$2)</f>
        <v>166.53268396026414</v>
      </c>
      <c r="J35" s="4">
        <f>E35+求节点(节奏总纲!$C$4:$C$163,节奏总纲!F$4:F$163,$C$2)</f>
        <v>127.64220630709642</v>
      </c>
      <c r="K35" s="4">
        <f>F35+求节点(节奏总纲!$C$4:$C$163,节奏总纲!G$4:G$163,$C$2)</f>
        <v>87.282468165263538</v>
      </c>
      <c r="L35" s="4">
        <f>G35+求节点(节奏总纲!$C$4:$C$163,节奏总纲!H$4:H$163,$C$2)</f>
        <v>44.944538943812169</v>
      </c>
      <c r="M35" s="4">
        <f>求节点(节奏总纲!D$4:D$163,节奏总纲!$C$4:$C$163,H35)</f>
        <v>76.807411124800581</v>
      </c>
      <c r="N35" s="4">
        <f>求节点(节奏总纲!E$4:E$163,节奏总纲!$C$4:$C$163,I35)</f>
        <v>75.960633855370347</v>
      </c>
      <c r="O35" s="4">
        <f>求节点(节奏总纲!F$4:F$163,节奏总纲!$C$4:$C$163,J35)</f>
        <v>75.028517754168774</v>
      </c>
      <c r="P35" s="4">
        <f>求节点(节奏总纲!G$4:G$163,节奏总纲!$C$4:$C$163,K35)</f>
        <v>74.065029554361502</v>
      </c>
      <c r="Q35" s="4">
        <f>求节点(节奏总纲!H$4:H$163,节奏总纲!$C$4:$C$163,L35)</f>
        <v>73.020307731716954</v>
      </c>
      <c r="R35" s="4">
        <v>29</v>
      </c>
      <c r="V35" s="4">
        <v>230</v>
      </c>
      <c r="W35" s="4">
        <f t="shared" si="2"/>
        <v>1</v>
      </c>
      <c r="Z35" s="4">
        <v>29</v>
      </c>
      <c r="AA35" s="4" t="str">
        <f>育马!$EV33</f>
        <v>红</v>
      </c>
      <c r="AB35" s="4" t="s">
        <v>264</v>
      </c>
    </row>
    <row r="36" spans="3:28" x14ac:dyDescent="0.15">
      <c r="C36" s="4">
        <v>180</v>
      </c>
      <c r="D36" s="4">
        <f t="shared" si="1"/>
        <v>144</v>
      </c>
      <c r="E36" s="4">
        <f t="shared" si="1"/>
        <v>108</v>
      </c>
      <c r="F36" s="4">
        <f t="shared" si="1"/>
        <v>72</v>
      </c>
      <c r="G36" s="4">
        <f t="shared" si="1"/>
        <v>36</v>
      </c>
      <c r="H36" s="4">
        <f>C36+求节点(节奏总纲!$C$4:$C$163,节奏总纲!D$4:D$163,$C$2)</f>
        <v>224.25483399593904</v>
      </c>
      <c r="I36" s="4">
        <f>D36+求节点(节奏总纲!$C$4:$C$163,节奏总纲!E$4:E$163,$C$2)</f>
        <v>182.53268396026414</v>
      </c>
      <c r="J36" s="4">
        <f>E36+求节点(节奏总纲!$C$4:$C$163,节奏总纲!F$4:F$163,$C$2)</f>
        <v>139.64220630709642</v>
      </c>
      <c r="K36" s="4">
        <f>F36+求节点(节奏总纲!$C$4:$C$163,节奏总纲!G$4:G$163,$C$2)</f>
        <v>95.282468165263538</v>
      </c>
      <c r="L36" s="4">
        <f>G36+求节点(节奏总纲!$C$4:$C$163,节奏总纲!H$4:H$163,$C$2)</f>
        <v>48.944538943812169</v>
      </c>
      <c r="M36" s="4">
        <f>求节点(节奏总纲!D$4:D$163,节奏总纲!$C$4:$C$163,H36)</f>
        <v>78.149660188693247</v>
      </c>
      <c r="N36" s="4">
        <f>求节点(节奏总纲!E$4:E$163,节奏总纲!$C$4:$C$163,I36)</f>
        <v>77.263834900504776</v>
      </c>
      <c r="O36" s="4">
        <f>求节点(节奏总纲!F$4:F$163,节奏总纲!$C$4:$C$163,J36)</f>
        <v>76.312045239031065</v>
      </c>
      <c r="P36" s="4">
        <f>求节点(节奏总纲!G$4:G$163,节奏总纲!$C$4:$C$163,K36)</f>
        <v>75.303116550209111</v>
      </c>
      <c r="Q36" s="4">
        <f>求节点(节奏总纲!H$4:H$163,节奏总纲!$C$4:$C$163,L36)</f>
        <v>74.216092110230989</v>
      </c>
      <c r="R36" s="4">
        <v>30</v>
      </c>
      <c r="V36" s="4">
        <v>240</v>
      </c>
      <c r="W36" s="4">
        <f t="shared" si="2"/>
        <v>1</v>
      </c>
      <c r="Z36" s="4">
        <v>30</v>
      </c>
      <c r="AA36" s="4" t="str">
        <f>育马!$EV34</f>
        <v>红</v>
      </c>
      <c r="AB36" s="4" t="s">
        <v>264</v>
      </c>
    </row>
    <row r="37" spans="3:28" x14ac:dyDescent="0.15">
      <c r="C37" s="4">
        <v>200</v>
      </c>
      <c r="D37" s="4">
        <f t="shared" si="1"/>
        <v>160</v>
      </c>
      <c r="E37" s="4">
        <f t="shared" si="1"/>
        <v>120</v>
      </c>
      <c r="F37" s="4">
        <f t="shared" si="1"/>
        <v>80</v>
      </c>
      <c r="G37" s="4">
        <f t="shared" si="1"/>
        <v>40</v>
      </c>
      <c r="H37" s="4">
        <f>C37+求节点(节奏总纲!$C$4:$C$163,节奏总纲!D$4:D$163,$C$2)</f>
        <v>244.25483399593904</v>
      </c>
      <c r="I37" s="4">
        <f>D37+求节点(节奏总纲!$C$4:$C$163,节奏总纲!E$4:E$163,$C$2)</f>
        <v>198.53268396026414</v>
      </c>
      <c r="J37" s="4">
        <f>E37+求节点(节奏总纲!$C$4:$C$163,节奏总纲!F$4:F$163,$C$2)</f>
        <v>151.64220630709642</v>
      </c>
      <c r="K37" s="4">
        <f>F37+求节点(节奏总纲!$C$4:$C$163,节奏总纲!G$4:G$163,$C$2)</f>
        <v>103.28246816526354</v>
      </c>
      <c r="L37" s="4">
        <f>G37+求节点(节奏总纲!$C$4:$C$163,节奏总纲!H$4:H$163,$C$2)</f>
        <v>52.944538943812169</v>
      </c>
      <c r="M37" s="4">
        <f>求节点(节奏总纲!D$4:D$163,节奏总纲!$C$4:$C$163,H37)</f>
        <v>79.373224134292442</v>
      </c>
      <c r="N37" s="4">
        <f>求节点(节奏总纲!E$4:E$163,节奏总纲!$C$4:$C$163,I37)</f>
        <v>78.462372089554393</v>
      </c>
      <c r="O37" s="4">
        <f>求节点(节奏总纲!F$4:F$163,节奏总纲!$C$4:$C$163,J37)</f>
        <v>77.477560370004554</v>
      </c>
      <c r="P37" s="4">
        <f>求节点(节奏总纲!G$4:G$163,节奏总纲!$C$4:$C$163,K37)</f>
        <v>76.439465251495861</v>
      </c>
      <c r="Q37" s="4">
        <f>求节点(节奏总纲!H$4:H$163,节奏总纲!$C$4:$C$163,L37)</f>
        <v>75.30416306738914</v>
      </c>
      <c r="R37" s="4">
        <v>31</v>
      </c>
      <c r="V37" s="4">
        <v>250</v>
      </c>
      <c r="W37" s="4">
        <f t="shared" si="2"/>
        <v>1</v>
      </c>
      <c r="Z37" s="4">
        <v>31</v>
      </c>
      <c r="AA37" s="4" t="str">
        <f>育马!$EV35</f>
        <v>红</v>
      </c>
      <c r="AB37" s="4" t="s">
        <v>264</v>
      </c>
    </row>
    <row r="38" spans="3:28" x14ac:dyDescent="0.15">
      <c r="C38" s="4">
        <v>220</v>
      </c>
      <c r="D38" s="4">
        <f t="shared" si="1"/>
        <v>176</v>
      </c>
      <c r="E38" s="4">
        <f t="shared" si="1"/>
        <v>132</v>
      </c>
      <c r="F38" s="4">
        <f t="shared" si="1"/>
        <v>88</v>
      </c>
      <c r="G38" s="4">
        <f t="shared" si="1"/>
        <v>44</v>
      </c>
      <c r="H38" s="4">
        <f>C38+求节点(节奏总纲!$C$4:$C$163,节奏总纲!D$4:D$163,$C$2)</f>
        <v>264.25483399593907</v>
      </c>
      <c r="I38" s="4">
        <f>D38+求节点(节奏总纲!$C$4:$C$163,节奏总纲!E$4:E$163,$C$2)</f>
        <v>214.53268396026414</v>
      </c>
      <c r="J38" s="4">
        <f>E38+求节点(节奏总纲!$C$4:$C$163,节奏总纲!F$4:F$163,$C$2)</f>
        <v>163.64220630709642</v>
      </c>
      <c r="K38" s="4">
        <f>F38+求节点(节奏总纲!$C$4:$C$163,节奏总纲!G$4:G$163,$C$2)</f>
        <v>111.28246816526354</v>
      </c>
      <c r="L38" s="4">
        <f>G38+求节点(节奏总纲!$C$4:$C$163,节奏总纲!H$4:H$163,$C$2)</f>
        <v>56.944538943812169</v>
      </c>
      <c r="M38" s="4">
        <f>求节点(节奏总纲!D$4:D$163,节奏总纲!$C$4:$C$163,H38)</f>
        <v>80.503691671254629</v>
      </c>
      <c r="N38" s="4">
        <f>求节点(节奏总纲!E$4:E$163,节奏总纲!$C$4:$C$163,I38)</f>
        <v>79.563358690960357</v>
      </c>
      <c r="O38" s="4">
        <f>求节点(节奏总纲!F$4:F$163,节奏总纲!$C$4:$C$163,J38)</f>
        <v>78.557213539007549</v>
      </c>
      <c r="P38" s="4">
        <f>求节点(节奏总纲!G$4:G$163,节奏总纲!$C$4:$C$163,K38)</f>
        <v>77.49845906943213</v>
      </c>
      <c r="Q38" s="4">
        <f>求节点(节奏总纲!H$4:H$163,节奏总纲!$C$4:$C$163,L38)</f>
        <v>76.330646122274075</v>
      </c>
      <c r="R38" s="4">
        <v>32</v>
      </c>
      <c r="V38" s="4">
        <v>260</v>
      </c>
      <c r="W38" s="4">
        <f t="shared" si="2"/>
        <v>1</v>
      </c>
      <c r="Z38" s="4">
        <v>32</v>
      </c>
      <c r="AA38" s="4" t="str">
        <f>育马!$EV36</f>
        <v>红</v>
      </c>
      <c r="AB38" s="4" t="s">
        <v>264</v>
      </c>
    </row>
    <row r="39" spans="3:28" x14ac:dyDescent="0.15">
      <c r="C39" s="4">
        <v>240</v>
      </c>
      <c r="D39" s="4">
        <f t="shared" si="1"/>
        <v>192</v>
      </c>
      <c r="E39" s="4">
        <f t="shared" si="1"/>
        <v>144</v>
      </c>
      <c r="F39" s="4">
        <f t="shared" si="1"/>
        <v>96</v>
      </c>
      <c r="G39" s="4">
        <f t="shared" si="1"/>
        <v>48</v>
      </c>
      <c r="H39" s="4">
        <f>C39+求节点(节奏总纲!$C$4:$C$163,节奏总纲!D$4:D$163,$C$2)</f>
        <v>284.25483399593907</v>
      </c>
      <c r="I39" s="4">
        <f>D39+求节点(节奏总纲!$C$4:$C$163,节奏总纲!E$4:E$163,$C$2)</f>
        <v>230.53268396026414</v>
      </c>
      <c r="J39" s="4">
        <f>E39+求节点(节奏总纲!$C$4:$C$163,节奏总纲!F$4:F$163,$C$2)</f>
        <v>175.64220630709642</v>
      </c>
      <c r="K39" s="4">
        <f>F39+求节点(节奏总纲!$C$4:$C$163,节奏总纲!G$4:G$163,$C$2)</f>
        <v>119.28246816526354</v>
      </c>
      <c r="L39" s="4">
        <f>G39+求节点(节奏总纲!$C$4:$C$163,节奏总纲!H$4:H$163,$C$2)</f>
        <v>60.944538943812169</v>
      </c>
      <c r="M39" s="4">
        <f>求节点(节奏总纲!D$4:D$163,节奏总纲!$C$4:$C$163,H39)</f>
        <v>81.552528985101091</v>
      </c>
      <c r="N39" s="4">
        <f>求节点(节奏总纲!E$4:E$163,节奏总纲!$C$4:$C$163,I39)</f>
        <v>80.618540088962334</v>
      </c>
      <c r="O39" s="4">
        <f>求节点(节奏总纲!F$4:F$163,节奏总纲!$C$4:$C$163,J39)</f>
        <v>79.595384842996793</v>
      </c>
      <c r="P39" s="4">
        <f>求节点(节奏总纲!G$4:G$163,节奏总纲!$C$4:$C$163,K39)</f>
        <v>78.517770372723305</v>
      </c>
      <c r="Q39" s="4">
        <f>求节点(节奏总纲!H$4:H$163,节奏总纲!$C$4:$C$163,L39)</f>
        <v>77.342272277468808</v>
      </c>
      <c r="R39" s="4">
        <v>33</v>
      </c>
      <c r="V39" s="4">
        <v>270</v>
      </c>
      <c r="W39" s="4">
        <f t="shared" si="2"/>
        <v>1</v>
      </c>
      <c r="Z39" s="4">
        <v>33</v>
      </c>
      <c r="AA39" s="4" t="str">
        <f>育马!$EV37</f>
        <v>红</v>
      </c>
      <c r="AB39" s="4" t="s">
        <v>264</v>
      </c>
    </row>
    <row r="40" spans="3:28" x14ac:dyDescent="0.15">
      <c r="C40" s="4">
        <v>260</v>
      </c>
      <c r="D40" s="4">
        <f t="shared" si="1"/>
        <v>208</v>
      </c>
      <c r="E40" s="4">
        <f t="shared" si="1"/>
        <v>156</v>
      </c>
      <c r="F40" s="4">
        <f t="shared" si="1"/>
        <v>104</v>
      </c>
      <c r="G40" s="4">
        <f t="shared" si="1"/>
        <v>52</v>
      </c>
      <c r="H40" s="4">
        <f>C40+求节点(节奏总纲!$C$4:$C$163,节奏总纲!D$4:D$163,$C$2)</f>
        <v>304.25483399593907</v>
      </c>
      <c r="I40" s="4">
        <f>D40+求节点(节奏总纲!$C$4:$C$163,节奏总纲!E$4:E$163,$C$2)</f>
        <v>246.53268396026414</v>
      </c>
      <c r="J40" s="4">
        <f>E40+求节点(节奏总纲!$C$4:$C$163,节奏总纲!F$4:F$163,$C$2)</f>
        <v>187.64220630709642</v>
      </c>
      <c r="K40" s="4">
        <f>F40+求节点(节奏总纲!$C$4:$C$163,节奏总纲!G$4:G$163,$C$2)</f>
        <v>127.28246816526354</v>
      </c>
      <c r="L40" s="4">
        <f>G40+求节点(节奏总纲!$C$4:$C$163,节奏总纲!H$4:H$163,$C$2)</f>
        <v>64.944538943812177</v>
      </c>
      <c r="M40" s="4">
        <f>求节点(节奏总纲!D$4:D$163,节奏总纲!$C$4:$C$163,H40)</f>
        <v>82.530084047380356</v>
      </c>
      <c r="N40" s="4">
        <f>求节点(节奏总纲!E$4:E$163,节奏总纲!$C$4:$C$163,I40)</f>
        <v>81.605858022184634</v>
      </c>
      <c r="O40" s="4">
        <f>求节点(节奏总纲!F$4:F$163,节奏总纲!$C$4:$C$163,J40)</f>
        <v>80.592171054832377</v>
      </c>
      <c r="P40" s="4">
        <f>求节点(节奏总纲!G$4:G$163,节奏总纲!$C$4:$C$163,K40)</f>
        <v>79.49234776580262</v>
      </c>
      <c r="Q40" s="4">
        <f>求节点(节奏总纲!H$4:H$163,节奏总纲!$C$4:$C$163,L40)</f>
        <v>78.289168155710456</v>
      </c>
      <c r="R40" s="4">
        <v>34</v>
      </c>
      <c r="V40" s="4">
        <v>280</v>
      </c>
      <c r="W40" s="4">
        <f t="shared" si="2"/>
        <v>1</v>
      </c>
      <c r="Z40" s="4">
        <v>34</v>
      </c>
      <c r="AA40" s="4" t="str">
        <f>育马!$EV38</f>
        <v>红</v>
      </c>
      <c r="AB40" s="4" t="s">
        <v>264</v>
      </c>
    </row>
    <row r="41" spans="3:28" x14ac:dyDescent="0.15">
      <c r="C41" s="4">
        <v>280</v>
      </c>
      <c r="D41" s="4">
        <f t="shared" si="1"/>
        <v>224</v>
      </c>
      <c r="E41" s="4">
        <f t="shared" si="1"/>
        <v>168</v>
      </c>
      <c r="F41" s="4">
        <f t="shared" si="1"/>
        <v>112</v>
      </c>
      <c r="G41" s="4">
        <f t="shared" si="1"/>
        <v>56</v>
      </c>
      <c r="H41" s="4">
        <f>C41+求节点(节奏总纲!$C$4:$C$163,节奏总纲!D$4:D$163,$C$2)</f>
        <v>324.25483399593907</v>
      </c>
      <c r="I41" s="4">
        <f>D41+求节点(节奏总纲!$C$4:$C$163,节奏总纲!E$4:E$163,$C$2)</f>
        <v>262.53268396026414</v>
      </c>
      <c r="J41" s="4">
        <f>E41+求节点(节奏总纲!$C$4:$C$163,节奏总纲!F$4:F$163,$C$2)</f>
        <v>199.64220630709642</v>
      </c>
      <c r="K41" s="4">
        <f>F41+求节点(节奏总纲!$C$4:$C$163,节奏总纲!G$4:G$163,$C$2)</f>
        <v>135.28246816526354</v>
      </c>
      <c r="L41" s="4">
        <f>G41+求节点(节奏总纲!$C$4:$C$163,节奏总纲!H$4:H$163,$C$2)</f>
        <v>68.944538943812177</v>
      </c>
      <c r="M41" s="4">
        <f>求节点(节奏总纲!D$4:D$163,节奏总纲!$C$4:$C$163,H41)</f>
        <v>83.445684961528599</v>
      </c>
      <c r="N41" s="4">
        <f>求节点(节奏总纲!E$4:E$163,节奏总纲!$C$4:$C$163,I41)</f>
        <v>82.510185283893776</v>
      </c>
      <c r="O41" s="4">
        <f>求节点(节奏总纲!F$4:F$163,节奏总纲!$C$4:$C$163,J41)</f>
        <v>81.508493635577963</v>
      </c>
      <c r="P41" s="4">
        <f>求节点(节奏总纲!G$4:G$163,节奏总纲!$C$4:$C$163,K41)</f>
        <v>80.403306851072472</v>
      </c>
      <c r="Q41" s="4">
        <f>求节点(节奏总纲!H$4:H$163,节奏总纲!$C$4:$C$163,L41)</f>
        <v>79.176684869459919</v>
      </c>
      <c r="R41" s="4">
        <v>35</v>
      </c>
      <c r="V41" s="4">
        <v>290</v>
      </c>
      <c r="W41" s="4">
        <f t="shared" si="2"/>
        <v>1</v>
      </c>
      <c r="Z41" s="4">
        <v>35</v>
      </c>
      <c r="AA41" s="4" t="str">
        <f>育马!$EV39</f>
        <v>红</v>
      </c>
      <c r="AB41" s="4" t="s">
        <v>264</v>
      </c>
    </row>
    <row r="42" spans="3:28" x14ac:dyDescent="0.15">
      <c r="C42" s="4">
        <v>300</v>
      </c>
      <c r="D42" s="4">
        <f t="shared" si="1"/>
        <v>240</v>
      </c>
      <c r="E42" s="4">
        <f t="shared" si="1"/>
        <v>180</v>
      </c>
      <c r="F42" s="4">
        <f t="shared" si="1"/>
        <v>120</v>
      </c>
      <c r="G42" s="4">
        <f t="shared" si="1"/>
        <v>60</v>
      </c>
      <c r="H42" s="4">
        <f>C42+求节点(节奏总纲!$C$4:$C$163,节奏总纲!D$4:D$163,$C$2)</f>
        <v>344.25483399593907</v>
      </c>
      <c r="I42" s="4">
        <f>D42+求节点(节奏总纲!$C$4:$C$163,节奏总纲!E$4:E$163,$C$2)</f>
        <v>278.53268396026414</v>
      </c>
      <c r="J42" s="4">
        <f>E42+求节点(节奏总纲!$C$4:$C$163,节奏总纲!F$4:F$163,$C$2)</f>
        <v>211.64220630709642</v>
      </c>
      <c r="K42" s="4">
        <f>F42+求节点(节奏总纲!$C$4:$C$163,节奏总纲!G$4:G$163,$C$2)</f>
        <v>143.28246816526354</v>
      </c>
      <c r="L42" s="4">
        <f>G42+求节点(节奏总纲!$C$4:$C$163,节奏总纲!H$4:H$163,$C$2)</f>
        <v>72.944538943812177</v>
      </c>
      <c r="M42" s="4">
        <f>求节点(节奏总纲!D$4:D$163,节奏总纲!$C$4:$C$163,H42)</f>
        <v>84.307730151594043</v>
      </c>
      <c r="N42" s="4">
        <f>求节点(节奏总纲!E$4:E$163,节奏总纲!$C$4:$C$163,I42)</f>
        <v>83.354617945532794</v>
      </c>
      <c r="O42" s="4">
        <f>求节点(节奏总纲!F$4:F$163,节奏总纲!$C$4:$C$163,J42)</f>
        <v>82.346875382324953</v>
      </c>
      <c r="P42" s="4">
        <f>求节点(节奏总纲!G$4:G$163,节奏总纲!$C$4:$C$163,K42)</f>
        <v>81.250917254238459</v>
      </c>
      <c r="Q42" s="4">
        <f>求节点(节奏总纲!H$4:H$163,节奏总纲!$C$4:$C$163,L42)</f>
        <v>80.032980645741972</v>
      </c>
      <c r="R42" s="4">
        <v>36</v>
      </c>
      <c r="V42" s="4">
        <v>300</v>
      </c>
      <c r="W42" s="4">
        <f t="shared" si="2"/>
        <v>1</v>
      </c>
      <c r="Z42" s="4">
        <v>36</v>
      </c>
      <c r="AA42" s="4" t="str">
        <f>育马!$EV40</f>
        <v>红</v>
      </c>
      <c r="AB42" s="4" t="s">
        <v>264</v>
      </c>
    </row>
  </sheetData>
  <mergeCells count="6">
    <mergeCell ref="Z4:AB4"/>
    <mergeCell ref="R5:U5"/>
    <mergeCell ref="V5:Y5"/>
    <mergeCell ref="C5:G5"/>
    <mergeCell ref="H5:L5"/>
    <mergeCell ref="M5:Q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7C2B2-98CA-49D9-9858-A386AFD90B60}">
  <dimension ref="B1:AT227"/>
  <sheetViews>
    <sheetView topLeftCell="A185" workbookViewId="0">
      <selection activeCell="Q208" sqref="Q208"/>
    </sheetView>
  </sheetViews>
  <sheetFormatPr defaultColWidth="6.625" defaultRowHeight="11.25" x14ac:dyDescent="0.15"/>
  <cols>
    <col min="1" max="1" width="6.625" style="4"/>
    <col min="2" max="3" width="6.625" style="45"/>
    <col min="4" max="4" width="6.625" style="45" customWidth="1"/>
    <col min="5" max="15" width="6.625" style="45"/>
    <col min="16" max="17" width="6.625" style="4"/>
    <col min="18" max="18" width="6.625" style="8" customWidth="1"/>
    <col min="19" max="16384" width="6.625" style="4"/>
  </cols>
  <sheetData>
    <row r="1" spans="2:46" x14ac:dyDescent="0.15">
      <c r="S1" s="4" t="s">
        <v>470</v>
      </c>
    </row>
    <row r="3" spans="2:46" x14ac:dyDescent="0.15">
      <c r="B3" s="45">
        <v>1</v>
      </c>
      <c r="C3" s="61" t="s">
        <v>452</v>
      </c>
      <c r="D3" s="61"/>
      <c r="F3" s="4" t="s">
        <v>459</v>
      </c>
      <c r="G3" s="4"/>
      <c r="H3" s="4"/>
      <c r="I3" s="4"/>
      <c r="J3" s="4"/>
      <c r="K3" s="4"/>
      <c r="L3" s="4"/>
      <c r="M3" s="4"/>
      <c r="N3" s="4"/>
      <c r="O3" s="4"/>
    </row>
    <row r="4" spans="2:46" x14ac:dyDescent="0.15">
      <c r="B4" s="45">
        <f t="shared" ref="B4:B67" si="0">B3+1</f>
        <v>2</v>
      </c>
      <c r="C4" s="61"/>
      <c r="D4" s="61"/>
      <c r="F4" s="61" t="s">
        <v>457</v>
      </c>
      <c r="G4" s="61"/>
      <c r="H4" s="61"/>
      <c r="I4" s="61"/>
      <c r="J4" s="61"/>
      <c r="K4" s="61" t="s">
        <v>458</v>
      </c>
      <c r="L4" s="61"/>
      <c r="M4" s="61"/>
      <c r="N4" s="61"/>
      <c r="O4" s="61"/>
      <c r="T4" s="60" t="s">
        <v>471</v>
      </c>
      <c r="U4" s="60"/>
      <c r="V4" s="60"/>
      <c r="W4" s="60"/>
      <c r="X4" s="60"/>
      <c r="Y4" s="60"/>
      <c r="AA4" s="60" t="s">
        <v>160</v>
      </c>
      <c r="AB4" s="60"/>
      <c r="AC4" s="60"/>
      <c r="AD4" s="60"/>
      <c r="AE4" s="60"/>
      <c r="AF4" s="60" t="s">
        <v>158</v>
      </c>
      <c r="AG4" s="60"/>
      <c r="AH4" s="60"/>
      <c r="AI4" s="60"/>
      <c r="AJ4" s="60"/>
      <c r="AK4" s="60" t="s">
        <v>37</v>
      </c>
      <c r="AL4" s="60"/>
      <c r="AM4" s="60"/>
      <c r="AN4" s="60"/>
      <c r="AO4" s="60"/>
      <c r="AP4" s="60" t="s">
        <v>385</v>
      </c>
      <c r="AQ4" s="60"/>
      <c r="AR4" s="60"/>
      <c r="AS4" s="60"/>
      <c r="AT4" s="60"/>
    </row>
    <row r="5" spans="2:46" x14ac:dyDescent="0.15">
      <c r="B5" s="45">
        <f t="shared" si="0"/>
        <v>3</v>
      </c>
      <c r="C5" s="46" t="s">
        <v>31</v>
      </c>
      <c r="D5" s="46" t="s">
        <v>324</v>
      </c>
      <c r="F5" s="46" t="s">
        <v>47</v>
      </c>
      <c r="G5" s="46" t="s">
        <v>48</v>
      </c>
      <c r="H5" s="46" t="s">
        <v>24</v>
      </c>
      <c r="I5" s="46" t="s">
        <v>22</v>
      </c>
      <c r="J5" s="46" t="s">
        <v>264</v>
      </c>
      <c r="K5" s="46" t="s">
        <v>47</v>
      </c>
      <c r="L5" s="46" t="s">
        <v>48</v>
      </c>
      <c r="M5" s="46" t="s">
        <v>24</v>
      </c>
      <c r="N5" s="46" t="s">
        <v>22</v>
      </c>
      <c r="O5" s="46" t="s">
        <v>264</v>
      </c>
      <c r="T5" s="4" t="s">
        <v>460</v>
      </c>
      <c r="U5" s="4" t="s">
        <v>461</v>
      </c>
      <c r="V5" s="4" t="s">
        <v>462</v>
      </c>
      <c r="W5" s="4" t="s">
        <v>463</v>
      </c>
      <c r="X5" s="4" t="s">
        <v>464</v>
      </c>
      <c r="Y5" s="4" t="s">
        <v>465</v>
      </c>
      <c r="AA5" s="4" t="s">
        <v>260</v>
      </c>
      <c r="AB5" s="4" t="s">
        <v>261</v>
      </c>
      <c r="AC5" s="4" t="s">
        <v>262</v>
      </c>
      <c r="AD5" s="4" t="s">
        <v>263</v>
      </c>
      <c r="AE5" s="4" t="s">
        <v>264</v>
      </c>
      <c r="AF5" s="4" t="s">
        <v>260</v>
      </c>
      <c r="AG5" s="4" t="s">
        <v>261</v>
      </c>
      <c r="AH5" s="4" t="s">
        <v>262</v>
      </c>
      <c r="AI5" s="4" t="s">
        <v>263</v>
      </c>
      <c r="AJ5" s="4" t="s">
        <v>264</v>
      </c>
      <c r="AK5" s="4" t="s">
        <v>260</v>
      </c>
      <c r="AL5" s="4" t="s">
        <v>261</v>
      </c>
      <c r="AM5" s="4" t="s">
        <v>262</v>
      </c>
      <c r="AN5" s="4" t="s">
        <v>263</v>
      </c>
      <c r="AO5" s="4" t="s">
        <v>264</v>
      </c>
      <c r="AP5" s="4" t="s">
        <v>260</v>
      </c>
      <c r="AQ5" s="4" t="s">
        <v>261</v>
      </c>
      <c r="AR5" s="4" t="s">
        <v>262</v>
      </c>
      <c r="AS5" s="4" t="s">
        <v>263</v>
      </c>
      <c r="AT5" s="4" t="s">
        <v>264</v>
      </c>
    </row>
    <row r="6" spans="2:46" x14ac:dyDescent="0.15">
      <c r="B6" s="45">
        <f t="shared" si="0"/>
        <v>4</v>
      </c>
      <c r="C6" s="46">
        <v>5</v>
      </c>
      <c r="D6" s="46">
        <f>求节点(节奏总纲!$C$4:$C$163,节奏总纲!$D$4:$D$163,$C6)</f>
        <v>0.41421356237309515</v>
      </c>
      <c r="F6" s="48">
        <f>IF(SUM(G6:$J6)&lt;=6,MIN(6-SUM(G6:$J6),AP6),0)</f>
        <v>0</v>
      </c>
      <c r="G6" s="48">
        <f>IF(SUM(H6:$J6)&lt;=6,MIN(6-SUM(H6:$J6),AQ6),0)</f>
        <v>0</v>
      </c>
      <c r="H6" s="48">
        <f>IF(SUM(I6:$J6)&lt;=6,MIN(6-SUM(I6:$J6),AR6),0)</f>
        <v>0</v>
      </c>
      <c r="I6" s="48">
        <f>IF(SUM($J6:J6)&lt;=6,MIN(6-SUM($J6:J6),AS6),0)</f>
        <v>0</v>
      </c>
      <c r="J6" s="47">
        <f>MIN(AT6,6)</f>
        <v>0</v>
      </c>
      <c r="K6" s="46"/>
      <c r="L6" s="46"/>
      <c r="M6" s="46"/>
      <c r="N6" s="46"/>
      <c r="O6" s="46"/>
      <c r="T6" s="4" t="s">
        <v>332</v>
      </c>
      <c r="U6" s="4">
        <f>INDEX(马场!$V$25:$Z$29,MATCH(U$5,马场!$U$25:$U$29,0),MATCH($T6,马场!$V$22:$Z$22,0))</f>
        <v>0.2857142857142857</v>
      </c>
      <c r="V6" s="4">
        <f>INDEX(马场!$V$25:$Z$29,MATCH(V$5,马场!$U$25:$U$29,0),MATCH($T6,马场!$V$22:$Z$22,0))</f>
        <v>0</v>
      </c>
      <c r="W6" s="4">
        <f>INDEX(马场!$V$25:$Z$29,MATCH(W$5,马场!$U$25:$U$29,0),MATCH($T6,马场!$V$22:$Z$22,0))</f>
        <v>0</v>
      </c>
      <c r="X6" s="4">
        <f>INDEX(马场!$V$25:$Z$29,MATCH(X$5,马场!$U$25:$U$29,0),MATCH($T6,马场!$V$22:$Z$22,0))</f>
        <v>0</v>
      </c>
      <c r="Y6" s="4">
        <f>INDEX(马场!$V$25:$Z$29,MATCH(Y$5,马场!$U$25:$U$29,0),MATCH($T6,马场!$V$22:$Z$22,0))</f>
        <v>0</v>
      </c>
      <c r="AA6" s="4">
        <f>IFERROR(求节点(育马!$DT$5:$DT$1004,育马!DY$5:DY$1004,$D6),0)</f>
        <v>0</v>
      </c>
      <c r="AB6" s="4">
        <f>IFERROR(求节点(育马!$DT$5:$DT$1004,育马!DZ$5:DZ$1004,$D6),0)</f>
        <v>0</v>
      </c>
      <c r="AC6" s="4">
        <f>IFERROR(求节点(育马!$DT$5:$DT$1004,育马!EA$5:EA$1004,$D6),0)</f>
        <v>0</v>
      </c>
      <c r="AD6" s="4">
        <f>IFERROR(求节点(育马!$DT$5:$DT$1004,育马!EB$5:EB$1004,$D6),0)</f>
        <v>0</v>
      </c>
      <c r="AE6" s="4">
        <f>IFERROR(求节点(育马!$DT$5:$DT$1004,育马!EC$5:EC$1004,$D6),0)</f>
        <v>0</v>
      </c>
      <c r="AF6" s="4">
        <f t="shared" ref="AF6:AF37" si="1">IF($C6&lt;=55,0,($D6-$D$16)*U$6)</f>
        <v>0</v>
      </c>
      <c r="AG6" s="4">
        <f t="shared" ref="AG6:AG37" si="2">IF($C6&lt;=55,0,($D6-$D$16)*V$6)</f>
        <v>0</v>
      </c>
      <c r="AH6" s="4">
        <f t="shared" ref="AH6:AH37" si="3">IF($C6&lt;=55,0,($D6-$D$16)*W$6)</f>
        <v>0</v>
      </c>
      <c r="AI6" s="4">
        <f t="shared" ref="AI6:AI37" si="4">IF($C6&lt;=55,0,($D6-$D$16)*X$6)</f>
        <v>0</v>
      </c>
      <c r="AJ6" s="4">
        <f t="shared" ref="AJ6:AJ37" si="5">IF($C6&lt;=55,0,($D6-$D$16)*Y$6)</f>
        <v>0</v>
      </c>
      <c r="AK6" s="4">
        <f t="shared" ref="AK6:AK37" si="6">IF($C6&lt;=55,0,($D6-$D$16)*U$16)</f>
        <v>0</v>
      </c>
      <c r="AL6" s="4">
        <f t="shared" ref="AL6:AL37" si="7">IF($C6&lt;=55,0,($D6-$D$16)*V$16)</f>
        <v>0</v>
      </c>
      <c r="AM6" s="4">
        <f t="shared" ref="AM6:AM37" si="8">IF($C6&lt;=55,0,($D6-$D$16)*W$16)</f>
        <v>0</v>
      </c>
      <c r="AN6" s="4">
        <f t="shared" ref="AN6:AN37" si="9">IF($C6&lt;=55,0,($D6-$D$16)*X$16)</f>
        <v>0</v>
      </c>
      <c r="AO6" s="4">
        <f t="shared" ref="AO6:AO37" si="10">IF($C6&lt;=55,0,($D6-$D$16)*Y$16)</f>
        <v>0</v>
      </c>
      <c r="AP6" s="4">
        <f>AA6+AF6+AK6</f>
        <v>0</v>
      </c>
      <c r="AQ6" s="4">
        <f t="shared" ref="AQ6:AT6" si="11">AB6+AG6+AL6</f>
        <v>0</v>
      </c>
      <c r="AR6" s="4">
        <f t="shared" si="11"/>
        <v>0</v>
      </c>
      <c r="AS6" s="4">
        <f t="shared" si="11"/>
        <v>0</v>
      </c>
      <c r="AT6" s="4">
        <f t="shared" si="11"/>
        <v>0</v>
      </c>
    </row>
    <row r="7" spans="2:46" x14ac:dyDescent="0.15">
      <c r="B7" s="45">
        <f t="shared" si="0"/>
        <v>5</v>
      </c>
      <c r="C7" s="46">
        <v>10</v>
      </c>
      <c r="D7" s="46">
        <f>求节点(节奏总纲!$C$4:$C$163,节奏总纲!$D$4:$D$163,$C7)</f>
        <v>1</v>
      </c>
      <c r="F7" s="48">
        <f>IF(SUM(G7:$J7)&lt;=6,MIN(6-SUM(G7:$J7),AP7),0)</f>
        <v>0</v>
      </c>
      <c r="G7" s="48">
        <f>IF(SUM(H7:$J7)&lt;=6,MIN(6-SUM(H7:$J7),AQ7),0)</f>
        <v>0</v>
      </c>
      <c r="H7" s="48">
        <f>IF(SUM(I7:$J7)&lt;=6,MIN(6-SUM(I7:$J7),AR7),0)</f>
        <v>0</v>
      </c>
      <c r="I7" s="48">
        <f>IF(SUM($J7:J7)&lt;=6,MIN(6-SUM($J7:J7),AS7),0)</f>
        <v>0</v>
      </c>
      <c r="J7" s="47">
        <f t="shared" ref="J7:J37" si="12">MIN(AT7,6)</f>
        <v>0</v>
      </c>
      <c r="K7" s="46"/>
      <c r="L7" s="46"/>
      <c r="M7" s="46"/>
      <c r="N7" s="46"/>
      <c r="O7" s="46"/>
      <c r="T7" s="4" t="s">
        <v>334</v>
      </c>
      <c r="U7" s="4">
        <f>INDEX(马场!$V$25:$Z$29,MATCH(U$5,马场!$U$25:$U$29,0),MATCH($T7,马场!$V$22:$Z$22,0))</f>
        <v>0.22857142857142859</v>
      </c>
      <c r="V7" s="4">
        <f>INDEX(马场!$V$25:$Z$29,MATCH(V$5,马场!$U$25:$U$29,0),MATCH($T7,马场!$V$22:$Z$22,0))</f>
        <v>5.7142857142857148E-2</v>
      </c>
      <c r="W7" s="4">
        <f>INDEX(马场!$V$25:$Z$29,MATCH(W$5,马场!$U$25:$U$29,0),MATCH($T7,马场!$V$22:$Z$22,0))</f>
        <v>0</v>
      </c>
      <c r="X7" s="4">
        <f>INDEX(马场!$V$25:$Z$29,MATCH(X$5,马场!$U$25:$U$29,0),MATCH($T7,马场!$V$22:$Z$22,0))</f>
        <v>0</v>
      </c>
      <c r="Y7" s="4">
        <f>INDEX(马场!$V$25:$Z$29,MATCH(Y$5,马场!$U$25:$U$29,0),MATCH($T7,马场!$V$22:$Z$22,0))</f>
        <v>0</v>
      </c>
      <c r="AA7" s="4">
        <f>IFERROR(求节点(育马!$DT$5:$DT$1004,育马!DY$5:DY$1004,$D7),0)</f>
        <v>0</v>
      </c>
      <c r="AB7" s="4">
        <f>IFERROR(求节点(育马!$DT$5:$DT$1004,育马!DZ$5:DZ$1004,$D7),0)</f>
        <v>0</v>
      </c>
      <c r="AC7" s="4">
        <f>IFERROR(求节点(育马!$DT$5:$DT$1004,育马!EA$5:EA$1004,$D7),0)</f>
        <v>0</v>
      </c>
      <c r="AD7" s="4">
        <f>IFERROR(求节点(育马!$DT$5:$DT$1004,育马!EB$5:EB$1004,$D7),0)</f>
        <v>0</v>
      </c>
      <c r="AE7" s="4">
        <f>IFERROR(求节点(育马!$DT$5:$DT$1004,育马!EC$5:EC$1004,$D7),0)</f>
        <v>0</v>
      </c>
      <c r="AF7" s="4">
        <f t="shared" si="1"/>
        <v>0</v>
      </c>
      <c r="AG7" s="4">
        <f t="shared" si="2"/>
        <v>0</v>
      </c>
      <c r="AH7" s="4">
        <f t="shared" si="3"/>
        <v>0</v>
      </c>
      <c r="AI7" s="4">
        <f t="shared" si="4"/>
        <v>0</v>
      </c>
      <c r="AJ7" s="4">
        <f t="shared" si="5"/>
        <v>0</v>
      </c>
      <c r="AK7" s="4">
        <f t="shared" si="6"/>
        <v>0</v>
      </c>
      <c r="AL7" s="4">
        <f t="shared" si="7"/>
        <v>0</v>
      </c>
      <c r="AM7" s="4">
        <f t="shared" si="8"/>
        <v>0</v>
      </c>
      <c r="AN7" s="4">
        <f t="shared" si="9"/>
        <v>0</v>
      </c>
      <c r="AO7" s="4">
        <f t="shared" si="10"/>
        <v>0</v>
      </c>
      <c r="AP7" s="4">
        <f t="shared" ref="AP7:AP37" si="13">AA7+AF7+AK7</f>
        <v>0</v>
      </c>
      <c r="AQ7" s="4">
        <f t="shared" ref="AQ7:AQ37" si="14">AB7+AG7+AL7</f>
        <v>0</v>
      </c>
      <c r="AR7" s="4">
        <f t="shared" ref="AR7:AR37" si="15">AC7+AH7+AM7</f>
        <v>0</v>
      </c>
      <c r="AS7" s="4">
        <f t="shared" ref="AS7:AS37" si="16">AD7+AI7+AN7</f>
        <v>0</v>
      </c>
      <c r="AT7" s="4">
        <f t="shared" ref="AT7:AT37" si="17">AE7+AJ7+AO7</f>
        <v>0</v>
      </c>
    </row>
    <row r="8" spans="2:46" x14ac:dyDescent="0.15">
      <c r="B8" s="45">
        <f t="shared" si="0"/>
        <v>6</v>
      </c>
      <c r="C8" s="46">
        <v>15</v>
      </c>
      <c r="D8" s="46">
        <f>求节点(节奏总纲!$C$4:$C$163,节奏总纲!$D$4:$D$163,$C8)</f>
        <v>1.8284271247461898</v>
      </c>
      <c r="F8" s="48">
        <f>IF(SUM(G8:$J8)&lt;=6,MIN(6-SUM(G8:$J8),AP8),0)</f>
        <v>0</v>
      </c>
      <c r="G8" s="48">
        <f>IF(SUM(H8:$J8)&lt;=6,MIN(6-SUM(H8:$J8),AQ8),0)</f>
        <v>0</v>
      </c>
      <c r="H8" s="48">
        <f>IF(SUM(I8:$J8)&lt;=6,MIN(6-SUM(I8:$J8),AR8),0)</f>
        <v>0</v>
      </c>
      <c r="I8" s="48">
        <f>IF(SUM($J8:J8)&lt;=6,MIN(6-SUM($J8:J8),AS8),0)</f>
        <v>0</v>
      </c>
      <c r="J8" s="47">
        <f t="shared" si="12"/>
        <v>0</v>
      </c>
      <c r="K8" s="46"/>
      <c r="L8" s="46"/>
      <c r="M8" s="46"/>
      <c r="N8" s="46"/>
      <c r="O8" s="46"/>
      <c r="T8" s="4" t="s">
        <v>335</v>
      </c>
      <c r="U8" s="4">
        <f>INDEX(马场!$V$25:$Z$29,MATCH(U$5,马场!$U$25:$U$29,0),MATCH($T8,马场!$V$22:$Z$22,0))</f>
        <v>8.5714285714285715E-2</v>
      </c>
      <c r="V8" s="4">
        <f>INDEX(马场!$V$25:$Z$29,MATCH(V$5,马场!$U$25:$U$29,0),MATCH($T8,马场!$V$22:$Z$22,0))</f>
        <v>0.14285714285714285</v>
      </c>
      <c r="W8" s="4">
        <f>INDEX(马场!$V$25:$Z$29,MATCH(W$5,马场!$U$25:$U$29,0),MATCH($T8,马场!$V$22:$Z$22,0))</f>
        <v>5.7142857142857148E-2</v>
      </c>
      <c r="X8" s="4">
        <f>INDEX(马场!$V$25:$Z$29,MATCH(X$5,马场!$U$25:$U$29,0),MATCH($T8,马场!$V$22:$Z$22,0))</f>
        <v>0</v>
      </c>
      <c r="Y8" s="4">
        <f>INDEX(马场!$V$25:$Z$29,MATCH(Y$5,马场!$U$25:$U$29,0),MATCH($T8,马场!$V$22:$Z$22,0))</f>
        <v>0</v>
      </c>
      <c r="AA8" s="4">
        <f>IFERROR(求节点(育马!$DT$5:$DT$1004,育马!DY$5:DY$1004,$D8),0)</f>
        <v>0</v>
      </c>
      <c r="AB8" s="4">
        <f>IFERROR(求节点(育马!$DT$5:$DT$1004,育马!DZ$5:DZ$1004,$D8),0)</f>
        <v>0</v>
      </c>
      <c r="AC8" s="4">
        <f>IFERROR(求节点(育马!$DT$5:$DT$1004,育马!EA$5:EA$1004,$D8),0)</f>
        <v>0</v>
      </c>
      <c r="AD8" s="4">
        <f>IFERROR(求节点(育马!$DT$5:$DT$1004,育马!EB$5:EB$1004,$D8),0)</f>
        <v>0</v>
      </c>
      <c r="AE8" s="4">
        <f>IFERROR(求节点(育马!$DT$5:$DT$1004,育马!EC$5:EC$1004,$D8),0)</f>
        <v>0</v>
      </c>
      <c r="AF8" s="4">
        <f t="shared" si="1"/>
        <v>0</v>
      </c>
      <c r="AG8" s="4">
        <f t="shared" si="2"/>
        <v>0</v>
      </c>
      <c r="AH8" s="4">
        <f t="shared" si="3"/>
        <v>0</v>
      </c>
      <c r="AI8" s="4">
        <f t="shared" si="4"/>
        <v>0</v>
      </c>
      <c r="AJ8" s="4">
        <f t="shared" si="5"/>
        <v>0</v>
      </c>
      <c r="AK8" s="4">
        <f t="shared" si="6"/>
        <v>0</v>
      </c>
      <c r="AL8" s="4">
        <f t="shared" si="7"/>
        <v>0</v>
      </c>
      <c r="AM8" s="4">
        <f t="shared" si="8"/>
        <v>0</v>
      </c>
      <c r="AN8" s="4">
        <f t="shared" si="9"/>
        <v>0</v>
      </c>
      <c r="AO8" s="4">
        <f t="shared" si="10"/>
        <v>0</v>
      </c>
      <c r="AP8" s="4">
        <f t="shared" si="13"/>
        <v>0</v>
      </c>
      <c r="AQ8" s="4">
        <f t="shared" si="14"/>
        <v>0</v>
      </c>
      <c r="AR8" s="4">
        <f t="shared" si="15"/>
        <v>0</v>
      </c>
      <c r="AS8" s="4">
        <f t="shared" si="16"/>
        <v>0</v>
      </c>
      <c r="AT8" s="4">
        <f t="shared" si="17"/>
        <v>0</v>
      </c>
    </row>
    <row r="9" spans="2:46" x14ac:dyDescent="0.15">
      <c r="B9" s="45">
        <f t="shared" si="0"/>
        <v>7</v>
      </c>
      <c r="C9" s="46">
        <v>20</v>
      </c>
      <c r="D9" s="46">
        <f>求节点(节奏总纲!$C$4:$C$163,节奏总纲!$D$4:$D$163,$C9)</f>
        <v>3</v>
      </c>
      <c r="F9" s="48">
        <f>IF(SUM(G9:$J9)&lt;=6,MIN(6-SUM(G9:$J9),AP9),0)</f>
        <v>0</v>
      </c>
      <c r="G9" s="48">
        <f>IF(SUM(H9:$J9)&lt;=6,MIN(6-SUM(H9:$J9),AQ9),0)</f>
        <v>0</v>
      </c>
      <c r="H9" s="48">
        <f>IF(SUM(I9:$J9)&lt;=6,MIN(6-SUM(I9:$J9),AR9),0)</f>
        <v>0</v>
      </c>
      <c r="I9" s="48">
        <f>IF(SUM($J9:J9)&lt;=6,MIN(6-SUM($J9:J9),AS9),0)</f>
        <v>0</v>
      </c>
      <c r="J9" s="47">
        <f t="shared" si="12"/>
        <v>0</v>
      </c>
      <c r="K9" s="46"/>
      <c r="L9" s="46"/>
      <c r="M9" s="46"/>
      <c r="N9" s="46"/>
      <c r="O9" s="46"/>
      <c r="T9" s="4" t="s">
        <v>336</v>
      </c>
      <c r="U9" s="4">
        <f>INDEX(马场!$V$25:$Z$29,MATCH(U$5,马场!$U$25:$U$29,0),MATCH($T9,马场!$V$22:$Z$22,0))</f>
        <v>2.8571428571428574E-2</v>
      </c>
      <c r="V9" s="4">
        <f>INDEX(马场!$V$25:$Z$29,MATCH(V$5,马场!$U$25:$U$29,0),MATCH($T9,马场!$V$22:$Z$22,0))</f>
        <v>5.7142857142857148E-2</v>
      </c>
      <c r="W9" s="4">
        <f>INDEX(马场!$V$25:$Z$29,MATCH(W$5,马场!$U$25:$U$29,0),MATCH($T9,马场!$V$22:$Z$22,0))</f>
        <v>0.14285714285714285</v>
      </c>
      <c r="X9" s="4">
        <f>INDEX(马场!$V$25:$Z$29,MATCH(X$5,马场!$U$25:$U$29,0),MATCH($T9,马场!$V$22:$Z$22,0))</f>
        <v>5.7142857142857148E-2</v>
      </c>
      <c r="Y9" s="4">
        <f>INDEX(马场!$V$25:$Z$29,MATCH(Y$5,马场!$U$25:$U$29,0),MATCH($T9,马场!$V$22:$Z$22,0))</f>
        <v>0</v>
      </c>
      <c r="AA9" s="4">
        <f>IFERROR(求节点(育马!$DT$5:$DT$1004,育马!DY$5:DY$1004,$D9),0)</f>
        <v>0</v>
      </c>
      <c r="AB9" s="4">
        <f>IFERROR(求节点(育马!$DT$5:$DT$1004,育马!DZ$5:DZ$1004,$D9),0)</f>
        <v>0</v>
      </c>
      <c r="AC9" s="4">
        <f>IFERROR(求节点(育马!$DT$5:$DT$1004,育马!EA$5:EA$1004,$D9),0)</f>
        <v>0</v>
      </c>
      <c r="AD9" s="4">
        <f>IFERROR(求节点(育马!$DT$5:$DT$1004,育马!EB$5:EB$1004,$D9),0)</f>
        <v>0</v>
      </c>
      <c r="AE9" s="4">
        <f>IFERROR(求节点(育马!$DT$5:$DT$1004,育马!EC$5:EC$1004,$D9),0)</f>
        <v>0</v>
      </c>
      <c r="AF9" s="4">
        <f t="shared" si="1"/>
        <v>0</v>
      </c>
      <c r="AG9" s="4">
        <f t="shared" si="2"/>
        <v>0</v>
      </c>
      <c r="AH9" s="4">
        <f t="shared" si="3"/>
        <v>0</v>
      </c>
      <c r="AI9" s="4">
        <f t="shared" si="4"/>
        <v>0</v>
      </c>
      <c r="AJ9" s="4">
        <f t="shared" si="5"/>
        <v>0</v>
      </c>
      <c r="AK9" s="4">
        <f t="shared" si="6"/>
        <v>0</v>
      </c>
      <c r="AL9" s="4">
        <f t="shared" si="7"/>
        <v>0</v>
      </c>
      <c r="AM9" s="4">
        <f t="shared" si="8"/>
        <v>0</v>
      </c>
      <c r="AN9" s="4">
        <f t="shared" si="9"/>
        <v>0</v>
      </c>
      <c r="AO9" s="4">
        <f t="shared" si="10"/>
        <v>0</v>
      </c>
      <c r="AP9" s="4">
        <f t="shared" si="13"/>
        <v>0</v>
      </c>
      <c r="AQ9" s="4">
        <f t="shared" si="14"/>
        <v>0</v>
      </c>
      <c r="AR9" s="4">
        <f t="shared" si="15"/>
        <v>0</v>
      </c>
      <c r="AS9" s="4">
        <f t="shared" si="16"/>
        <v>0</v>
      </c>
      <c r="AT9" s="4">
        <f t="shared" si="17"/>
        <v>0</v>
      </c>
    </row>
    <row r="10" spans="2:46" x14ac:dyDescent="0.15">
      <c r="B10" s="45">
        <f t="shared" si="0"/>
        <v>8</v>
      </c>
      <c r="C10" s="46">
        <v>25</v>
      </c>
      <c r="D10" s="46">
        <f>求节点(节奏总纲!$C$4:$C$163,节奏总纲!$D$4:$D$163,$C10)</f>
        <v>4.6568542494923806</v>
      </c>
      <c r="F10" s="48">
        <f>IF(SUM(G10:$J10)&lt;=6,MIN(6-SUM(G10:$J10),AP10),0)</f>
        <v>0</v>
      </c>
      <c r="G10" s="48">
        <f>IF(SUM(H10:$J10)&lt;=6,MIN(6-SUM(H10:$J10),AQ10),0)</f>
        <v>0</v>
      </c>
      <c r="H10" s="48">
        <f>IF(SUM(I10:$J10)&lt;=6,MIN(6-SUM(I10:$J10),AR10),0)</f>
        <v>0</v>
      </c>
      <c r="I10" s="48">
        <f>IF(SUM($J10:J10)&lt;=6,MIN(6-SUM($J10:J10),AS10),0)</f>
        <v>0</v>
      </c>
      <c r="J10" s="47">
        <f t="shared" si="12"/>
        <v>0</v>
      </c>
      <c r="K10" s="46"/>
      <c r="L10" s="46"/>
      <c r="M10" s="46"/>
      <c r="N10" s="46"/>
      <c r="O10" s="46"/>
      <c r="T10" s="4" t="s">
        <v>337</v>
      </c>
      <c r="U10" s="4">
        <f>INDEX(马场!$V$25:$Z$29,MATCH(U$5,马场!$U$25:$U$29,0),MATCH($T10,马场!$V$22:$Z$22,0))</f>
        <v>0</v>
      </c>
      <c r="V10" s="4">
        <f>INDEX(马场!$V$25:$Z$29,MATCH(V$5,马场!$U$25:$U$29,0),MATCH($T10,马场!$V$22:$Z$22,0))</f>
        <v>5.7142857142857148E-2</v>
      </c>
      <c r="W10" s="4">
        <f>INDEX(马场!$V$25:$Z$29,MATCH(W$5,马场!$U$25:$U$29,0),MATCH($T10,马场!$V$22:$Z$22,0))</f>
        <v>0.1142857142857143</v>
      </c>
      <c r="X10" s="4">
        <f>INDEX(马场!$V$25:$Z$29,MATCH(X$5,马场!$U$25:$U$29,0),MATCH($T10,马场!$V$22:$Z$22,0))</f>
        <v>8.5714285714285715E-2</v>
      </c>
      <c r="Y10" s="4">
        <f>INDEX(马场!$V$25:$Z$29,MATCH(Y$5,马场!$U$25:$U$29,0),MATCH($T10,马场!$V$22:$Z$22,0))</f>
        <v>2.8571428571428574E-2</v>
      </c>
      <c r="AA10" s="4">
        <f>IFERROR(求节点(育马!$DT$5:$DT$1004,育马!DY$5:DY$1004,$D10),0)</f>
        <v>0</v>
      </c>
      <c r="AB10" s="4">
        <f>IFERROR(求节点(育马!$DT$5:$DT$1004,育马!DZ$5:DZ$1004,$D10),0)</f>
        <v>0</v>
      </c>
      <c r="AC10" s="4">
        <f>IFERROR(求节点(育马!$DT$5:$DT$1004,育马!EA$5:EA$1004,$D10),0)</f>
        <v>0</v>
      </c>
      <c r="AD10" s="4">
        <f>IFERROR(求节点(育马!$DT$5:$DT$1004,育马!EB$5:EB$1004,$D10),0)</f>
        <v>0</v>
      </c>
      <c r="AE10" s="4">
        <f>IFERROR(求节点(育马!$DT$5:$DT$1004,育马!EC$5:EC$1004,$D10),0)</f>
        <v>0</v>
      </c>
      <c r="AF10" s="4">
        <f t="shared" si="1"/>
        <v>0</v>
      </c>
      <c r="AG10" s="4">
        <f t="shared" si="2"/>
        <v>0</v>
      </c>
      <c r="AH10" s="4">
        <f t="shared" si="3"/>
        <v>0</v>
      </c>
      <c r="AI10" s="4">
        <f t="shared" si="4"/>
        <v>0</v>
      </c>
      <c r="AJ10" s="4">
        <f t="shared" si="5"/>
        <v>0</v>
      </c>
      <c r="AK10" s="4">
        <f t="shared" si="6"/>
        <v>0</v>
      </c>
      <c r="AL10" s="4">
        <f t="shared" si="7"/>
        <v>0</v>
      </c>
      <c r="AM10" s="4">
        <f t="shared" si="8"/>
        <v>0</v>
      </c>
      <c r="AN10" s="4">
        <f t="shared" si="9"/>
        <v>0</v>
      </c>
      <c r="AO10" s="4">
        <f t="shared" si="10"/>
        <v>0</v>
      </c>
      <c r="AP10" s="4">
        <f t="shared" si="13"/>
        <v>0</v>
      </c>
      <c r="AQ10" s="4">
        <f t="shared" si="14"/>
        <v>0</v>
      </c>
      <c r="AR10" s="4">
        <f t="shared" si="15"/>
        <v>0</v>
      </c>
      <c r="AS10" s="4">
        <f t="shared" si="16"/>
        <v>0</v>
      </c>
      <c r="AT10" s="4">
        <f t="shared" si="17"/>
        <v>0</v>
      </c>
    </row>
    <row r="11" spans="2:46" x14ac:dyDescent="0.15">
      <c r="B11" s="45">
        <f t="shared" si="0"/>
        <v>9</v>
      </c>
      <c r="C11" s="46">
        <v>30</v>
      </c>
      <c r="D11" s="46">
        <f>求节点(节奏总纲!$C$4:$C$163,节奏总纲!$D$4:$D$163,$C11)</f>
        <v>7</v>
      </c>
      <c r="F11" s="48">
        <f>IF(SUM(G11:$J11)&lt;=6,MIN(6-SUM(G11:$J11),AP11),0)</f>
        <v>0</v>
      </c>
      <c r="G11" s="48">
        <f>IF(SUM(H11:$J11)&lt;=6,MIN(6-SUM(H11:$J11),AQ11),0)</f>
        <v>0</v>
      </c>
      <c r="H11" s="48">
        <f>IF(SUM(I11:$J11)&lt;=6,MIN(6-SUM(I11:$J11),AR11),0)</f>
        <v>0</v>
      </c>
      <c r="I11" s="48">
        <f>IF(SUM($J11:J11)&lt;=6,MIN(6-SUM($J11:J11),AS11),0)</f>
        <v>0</v>
      </c>
      <c r="J11" s="47">
        <f t="shared" si="12"/>
        <v>0</v>
      </c>
      <c r="K11" s="46"/>
      <c r="L11" s="46"/>
      <c r="M11" s="46"/>
      <c r="N11" s="46"/>
      <c r="O11" s="46"/>
      <c r="AA11" s="4">
        <f>IFERROR(求节点(育马!$DT$5:$DT$1004,育马!DY$5:DY$1004,$D11),0)</f>
        <v>0</v>
      </c>
      <c r="AB11" s="4">
        <f>IFERROR(求节点(育马!$DT$5:$DT$1004,育马!DZ$5:DZ$1004,$D11),0)</f>
        <v>0</v>
      </c>
      <c r="AC11" s="4">
        <f>IFERROR(求节点(育马!$DT$5:$DT$1004,育马!EA$5:EA$1004,$D11),0)</f>
        <v>0</v>
      </c>
      <c r="AD11" s="4">
        <f>IFERROR(求节点(育马!$DT$5:$DT$1004,育马!EB$5:EB$1004,$D11),0)</f>
        <v>0</v>
      </c>
      <c r="AE11" s="4">
        <f>IFERROR(求节点(育马!$DT$5:$DT$1004,育马!EC$5:EC$1004,$D11),0)</f>
        <v>0</v>
      </c>
      <c r="AF11" s="4">
        <f t="shared" si="1"/>
        <v>0</v>
      </c>
      <c r="AG11" s="4">
        <f t="shared" si="2"/>
        <v>0</v>
      </c>
      <c r="AH11" s="4">
        <f t="shared" si="3"/>
        <v>0</v>
      </c>
      <c r="AI11" s="4">
        <f t="shared" si="4"/>
        <v>0</v>
      </c>
      <c r="AJ11" s="4">
        <f t="shared" si="5"/>
        <v>0</v>
      </c>
      <c r="AK11" s="4">
        <f t="shared" si="6"/>
        <v>0</v>
      </c>
      <c r="AL11" s="4">
        <f t="shared" si="7"/>
        <v>0</v>
      </c>
      <c r="AM11" s="4">
        <f t="shared" si="8"/>
        <v>0</v>
      </c>
      <c r="AN11" s="4">
        <f t="shared" si="9"/>
        <v>0</v>
      </c>
      <c r="AO11" s="4">
        <f t="shared" si="10"/>
        <v>0</v>
      </c>
      <c r="AP11" s="4">
        <f t="shared" si="13"/>
        <v>0</v>
      </c>
      <c r="AQ11" s="4">
        <f t="shared" si="14"/>
        <v>0</v>
      </c>
      <c r="AR11" s="4">
        <f t="shared" si="15"/>
        <v>0</v>
      </c>
      <c r="AS11" s="4">
        <f t="shared" si="16"/>
        <v>0</v>
      </c>
      <c r="AT11" s="4">
        <f t="shared" si="17"/>
        <v>0</v>
      </c>
    </row>
    <row r="12" spans="2:46" x14ac:dyDescent="0.15">
      <c r="B12" s="45">
        <f t="shared" si="0"/>
        <v>10</v>
      </c>
      <c r="C12" s="46">
        <v>35</v>
      </c>
      <c r="D12" s="46">
        <f>求节点(节奏总纲!$C$4:$C$163,节奏总纲!$D$4:$D$163,$C12)</f>
        <v>10.313708498984759</v>
      </c>
      <c r="F12" s="48">
        <f>IF(SUM(G12:$J12)&lt;=6,MIN(6-SUM(G12:$J12),AP12),0)</f>
        <v>0</v>
      </c>
      <c r="G12" s="48">
        <f>IF(SUM(H12:$J12)&lt;=6,MIN(6-SUM(H12:$J12),AQ12),0)</f>
        <v>0</v>
      </c>
      <c r="H12" s="48">
        <f>IF(SUM(I12:$J12)&lt;=6,MIN(6-SUM(I12:$J12),AR12),0)</f>
        <v>0</v>
      </c>
      <c r="I12" s="48">
        <f>IF(SUM($J12:J12)&lt;=6,MIN(6-SUM($J12:J12),AS12),0)</f>
        <v>0</v>
      </c>
      <c r="J12" s="47">
        <f t="shared" si="12"/>
        <v>0</v>
      </c>
      <c r="K12" s="46"/>
      <c r="L12" s="46"/>
      <c r="M12" s="46"/>
      <c r="N12" s="46"/>
      <c r="O12" s="46"/>
      <c r="AA12" s="4">
        <f>IFERROR(求节点(育马!$DT$5:$DT$1004,育马!DY$5:DY$1004,$D12),0)</f>
        <v>0</v>
      </c>
      <c r="AB12" s="4">
        <f>IFERROR(求节点(育马!$DT$5:$DT$1004,育马!DZ$5:DZ$1004,$D12),0)</f>
        <v>0</v>
      </c>
      <c r="AC12" s="4">
        <f>IFERROR(求节点(育马!$DT$5:$DT$1004,育马!EA$5:EA$1004,$D12),0)</f>
        <v>0</v>
      </c>
      <c r="AD12" s="4">
        <f>IFERROR(求节点(育马!$DT$5:$DT$1004,育马!EB$5:EB$1004,$D12),0)</f>
        <v>0</v>
      </c>
      <c r="AE12" s="4">
        <f>IFERROR(求节点(育马!$DT$5:$DT$1004,育马!EC$5:EC$1004,$D12),0)</f>
        <v>0</v>
      </c>
      <c r="AF12" s="4">
        <f t="shared" si="1"/>
        <v>0</v>
      </c>
      <c r="AG12" s="4">
        <f t="shared" si="2"/>
        <v>0</v>
      </c>
      <c r="AH12" s="4">
        <f t="shared" si="3"/>
        <v>0</v>
      </c>
      <c r="AI12" s="4">
        <f t="shared" si="4"/>
        <v>0</v>
      </c>
      <c r="AJ12" s="4">
        <f t="shared" si="5"/>
        <v>0</v>
      </c>
      <c r="AK12" s="4">
        <f t="shared" si="6"/>
        <v>0</v>
      </c>
      <c r="AL12" s="4">
        <f t="shared" si="7"/>
        <v>0</v>
      </c>
      <c r="AM12" s="4">
        <f t="shared" si="8"/>
        <v>0</v>
      </c>
      <c r="AN12" s="4">
        <f t="shared" si="9"/>
        <v>0</v>
      </c>
      <c r="AO12" s="4">
        <f t="shared" si="10"/>
        <v>0</v>
      </c>
      <c r="AP12" s="4">
        <f t="shared" si="13"/>
        <v>0</v>
      </c>
      <c r="AQ12" s="4">
        <f t="shared" si="14"/>
        <v>0</v>
      </c>
      <c r="AR12" s="4">
        <f t="shared" si="15"/>
        <v>0</v>
      </c>
      <c r="AS12" s="4">
        <f t="shared" si="16"/>
        <v>0</v>
      </c>
      <c r="AT12" s="4">
        <f t="shared" si="17"/>
        <v>0</v>
      </c>
    </row>
    <row r="13" spans="2:46" x14ac:dyDescent="0.15">
      <c r="B13" s="45">
        <f t="shared" si="0"/>
        <v>11</v>
      </c>
      <c r="C13" s="46">
        <v>40</v>
      </c>
      <c r="D13" s="46">
        <f>求节点(节奏总纲!$C$4:$C$163,节奏总纲!$D$4:$D$163,$C13)</f>
        <v>15</v>
      </c>
      <c r="F13" s="48">
        <f>IF(SUM(G13:$J13)&lt;=6,MIN(6-SUM(G13:$J13),AP13),0)</f>
        <v>0</v>
      </c>
      <c r="G13" s="48">
        <f>IF(SUM(H13:$J13)&lt;=6,MIN(6-SUM(H13:$J13),AQ13),0)</f>
        <v>0</v>
      </c>
      <c r="H13" s="48">
        <f>IF(SUM(I13:$J13)&lt;=6,MIN(6-SUM(I13:$J13),AR13),0)</f>
        <v>0</v>
      </c>
      <c r="I13" s="48">
        <f>IF(SUM($J13:J13)&lt;=6,MIN(6-SUM($J13:J13),AS13),0)</f>
        <v>0</v>
      </c>
      <c r="J13" s="47">
        <f t="shared" si="12"/>
        <v>0</v>
      </c>
      <c r="K13" s="46"/>
      <c r="L13" s="46"/>
      <c r="M13" s="46"/>
      <c r="N13" s="46"/>
      <c r="O13" s="46"/>
      <c r="AA13" s="4">
        <f>IFERROR(求节点(育马!$DT$5:$DT$1004,育马!DY$5:DY$1004,$D13),0)</f>
        <v>0</v>
      </c>
      <c r="AB13" s="4">
        <f>IFERROR(求节点(育马!$DT$5:$DT$1004,育马!DZ$5:DZ$1004,$D13),0)</f>
        <v>0</v>
      </c>
      <c r="AC13" s="4">
        <f>IFERROR(求节点(育马!$DT$5:$DT$1004,育马!EA$5:EA$1004,$D13),0)</f>
        <v>0</v>
      </c>
      <c r="AD13" s="4">
        <f>IFERROR(求节点(育马!$DT$5:$DT$1004,育马!EB$5:EB$1004,$D13),0)</f>
        <v>0</v>
      </c>
      <c r="AE13" s="4">
        <f>IFERROR(求节点(育马!$DT$5:$DT$1004,育马!EC$5:EC$1004,$D13),0)</f>
        <v>0</v>
      </c>
      <c r="AF13" s="4">
        <f t="shared" si="1"/>
        <v>0</v>
      </c>
      <c r="AG13" s="4">
        <f t="shared" si="2"/>
        <v>0</v>
      </c>
      <c r="AH13" s="4">
        <f t="shared" si="3"/>
        <v>0</v>
      </c>
      <c r="AI13" s="4">
        <f t="shared" si="4"/>
        <v>0</v>
      </c>
      <c r="AJ13" s="4">
        <f t="shared" si="5"/>
        <v>0</v>
      </c>
      <c r="AK13" s="4">
        <f t="shared" si="6"/>
        <v>0</v>
      </c>
      <c r="AL13" s="4">
        <f t="shared" si="7"/>
        <v>0</v>
      </c>
      <c r="AM13" s="4">
        <f t="shared" si="8"/>
        <v>0</v>
      </c>
      <c r="AN13" s="4">
        <f t="shared" si="9"/>
        <v>0</v>
      </c>
      <c r="AO13" s="4">
        <f t="shared" si="10"/>
        <v>0</v>
      </c>
      <c r="AP13" s="4">
        <f t="shared" si="13"/>
        <v>0</v>
      </c>
      <c r="AQ13" s="4">
        <f t="shared" si="14"/>
        <v>0</v>
      </c>
      <c r="AR13" s="4">
        <f t="shared" si="15"/>
        <v>0</v>
      </c>
      <c r="AS13" s="4">
        <f t="shared" si="16"/>
        <v>0</v>
      </c>
      <c r="AT13" s="4">
        <f t="shared" si="17"/>
        <v>0</v>
      </c>
    </row>
    <row r="14" spans="2:46" x14ac:dyDescent="0.15">
      <c r="B14" s="45">
        <f t="shared" si="0"/>
        <v>12</v>
      </c>
      <c r="C14" s="46">
        <v>45</v>
      </c>
      <c r="D14" s="46">
        <f>求节点(节奏总纲!$C$4:$C$163,节奏总纲!$D$4:$D$163,$C14)</f>
        <v>21.627416997969519</v>
      </c>
      <c r="F14" s="48">
        <f>IF(SUM(G14:$J14)&lt;=6,MIN(6-SUM(G14:$J14),AP14),0)</f>
        <v>0</v>
      </c>
      <c r="G14" s="48">
        <f>IF(SUM(H14:$J14)&lt;=6,MIN(6-SUM(H14:$J14),AQ14),0)</f>
        <v>0</v>
      </c>
      <c r="H14" s="48">
        <f>IF(SUM(I14:$J14)&lt;=6,MIN(6-SUM(I14:$J14),AR14),0)</f>
        <v>0</v>
      </c>
      <c r="I14" s="48">
        <f>IF(SUM($J14:J14)&lt;=6,MIN(6-SUM($J14:J14),AS14),0)</f>
        <v>0</v>
      </c>
      <c r="J14" s="47">
        <f t="shared" si="12"/>
        <v>0</v>
      </c>
      <c r="K14" s="46"/>
      <c r="L14" s="46"/>
      <c r="M14" s="46"/>
      <c r="N14" s="46"/>
      <c r="O14" s="46"/>
      <c r="T14" s="60" t="s">
        <v>472</v>
      </c>
      <c r="U14" s="60"/>
      <c r="V14" s="60"/>
      <c r="W14" s="60"/>
      <c r="X14" s="60"/>
      <c r="Y14" s="60"/>
      <c r="AA14" s="4">
        <f>IFERROR(求节点(育马!$DT$5:$DT$1004,育马!DY$5:DY$1004,$D14),0)</f>
        <v>0</v>
      </c>
      <c r="AB14" s="4">
        <f>IFERROR(求节点(育马!$DT$5:$DT$1004,育马!DZ$5:DZ$1004,$D14),0)</f>
        <v>0</v>
      </c>
      <c r="AC14" s="4">
        <f>IFERROR(求节点(育马!$DT$5:$DT$1004,育马!EA$5:EA$1004,$D14),0)</f>
        <v>0</v>
      </c>
      <c r="AD14" s="4">
        <f>IFERROR(求节点(育马!$DT$5:$DT$1004,育马!EB$5:EB$1004,$D14),0)</f>
        <v>0</v>
      </c>
      <c r="AE14" s="4">
        <f>IFERROR(求节点(育马!$DT$5:$DT$1004,育马!EC$5:EC$1004,$D14),0)</f>
        <v>0</v>
      </c>
      <c r="AF14" s="4">
        <f t="shared" si="1"/>
        <v>0</v>
      </c>
      <c r="AG14" s="4">
        <f t="shared" si="2"/>
        <v>0</v>
      </c>
      <c r="AH14" s="4">
        <f t="shared" si="3"/>
        <v>0</v>
      </c>
      <c r="AI14" s="4">
        <f t="shared" si="4"/>
        <v>0</v>
      </c>
      <c r="AJ14" s="4">
        <f t="shared" si="5"/>
        <v>0</v>
      </c>
      <c r="AK14" s="4">
        <f t="shared" si="6"/>
        <v>0</v>
      </c>
      <c r="AL14" s="4">
        <f t="shared" si="7"/>
        <v>0</v>
      </c>
      <c r="AM14" s="4">
        <f t="shared" si="8"/>
        <v>0</v>
      </c>
      <c r="AN14" s="4">
        <f t="shared" si="9"/>
        <v>0</v>
      </c>
      <c r="AO14" s="4">
        <f t="shared" si="10"/>
        <v>0</v>
      </c>
      <c r="AP14" s="4">
        <f t="shared" si="13"/>
        <v>0</v>
      </c>
      <c r="AQ14" s="4">
        <f t="shared" si="14"/>
        <v>0</v>
      </c>
      <c r="AR14" s="4">
        <f t="shared" si="15"/>
        <v>0</v>
      </c>
      <c r="AS14" s="4">
        <f t="shared" si="16"/>
        <v>0</v>
      </c>
      <c r="AT14" s="4">
        <f t="shared" si="17"/>
        <v>0</v>
      </c>
    </row>
    <row r="15" spans="2:46" x14ac:dyDescent="0.15">
      <c r="B15" s="45">
        <f t="shared" si="0"/>
        <v>13</v>
      </c>
      <c r="C15" s="46">
        <v>50</v>
      </c>
      <c r="D15" s="46">
        <f>求节点(节奏总纲!$C$4:$C$163,节奏总纲!$D$4:$D$163,$C15)</f>
        <v>31</v>
      </c>
      <c r="F15" s="48">
        <f>IF(SUM(G15:$J15)&lt;=6,MIN(6-SUM(G15:$J15),AP15),0)</f>
        <v>0</v>
      </c>
      <c r="G15" s="48">
        <f>IF(SUM(H15:$J15)&lt;=6,MIN(6-SUM(H15:$J15),AQ15),0)</f>
        <v>0</v>
      </c>
      <c r="H15" s="48">
        <f>IF(SUM(I15:$J15)&lt;=6,MIN(6-SUM(I15:$J15),AR15),0)</f>
        <v>0</v>
      </c>
      <c r="I15" s="48">
        <f>IF(SUM($J15:J15)&lt;=6,MIN(6-SUM($J15:J15),AS15),0)</f>
        <v>0</v>
      </c>
      <c r="J15" s="47">
        <f t="shared" si="12"/>
        <v>0</v>
      </c>
      <c r="K15" s="46"/>
      <c r="L15" s="46"/>
      <c r="M15" s="46"/>
      <c r="N15" s="46"/>
      <c r="O15" s="46"/>
      <c r="U15" s="4" t="s">
        <v>461</v>
      </c>
      <c r="V15" s="4" t="s">
        <v>462</v>
      </c>
      <c r="W15" s="4" t="s">
        <v>463</v>
      </c>
      <c r="X15" s="4" t="s">
        <v>464</v>
      </c>
      <c r="Y15" s="4" t="s">
        <v>465</v>
      </c>
      <c r="AA15" s="4">
        <f>IFERROR(求节点(育马!$DT$5:$DT$1004,育马!DY$5:DY$1004,$D15),0)</f>
        <v>0</v>
      </c>
      <c r="AB15" s="4">
        <f>IFERROR(求节点(育马!$DT$5:$DT$1004,育马!DZ$5:DZ$1004,$D15),0)</f>
        <v>0</v>
      </c>
      <c r="AC15" s="4">
        <f>IFERROR(求节点(育马!$DT$5:$DT$1004,育马!EA$5:EA$1004,$D15),0)</f>
        <v>0</v>
      </c>
      <c r="AD15" s="4">
        <f>IFERROR(求节点(育马!$DT$5:$DT$1004,育马!EB$5:EB$1004,$D15),0)</f>
        <v>0</v>
      </c>
      <c r="AE15" s="4">
        <f>IFERROR(求节点(育马!$DT$5:$DT$1004,育马!EC$5:EC$1004,$D15),0)</f>
        <v>0</v>
      </c>
      <c r="AF15" s="4">
        <f t="shared" si="1"/>
        <v>0</v>
      </c>
      <c r="AG15" s="4">
        <f t="shared" si="2"/>
        <v>0</v>
      </c>
      <c r="AH15" s="4">
        <f t="shared" si="3"/>
        <v>0</v>
      </c>
      <c r="AI15" s="4">
        <f t="shared" si="4"/>
        <v>0</v>
      </c>
      <c r="AJ15" s="4">
        <f t="shared" si="5"/>
        <v>0</v>
      </c>
      <c r="AK15" s="4">
        <f t="shared" si="6"/>
        <v>0</v>
      </c>
      <c r="AL15" s="4">
        <f t="shared" si="7"/>
        <v>0</v>
      </c>
      <c r="AM15" s="4">
        <f t="shared" si="8"/>
        <v>0</v>
      </c>
      <c r="AN15" s="4">
        <f t="shared" si="9"/>
        <v>0</v>
      </c>
      <c r="AO15" s="4">
        <f t="shared" si="10"/>
        <v>0</v>
      </c>
      <c r="AP15" s="4">
        <f t="shared" si="13"/>
        <v>0</v>
      </c>
      <c r="AQ15" s="4">
        <f t="shared" si="14"/>
        <v>0</v>
      </c>
      <c r="AR15" s="4">
        <f t="shared" si="15"/>
        <v>0</v>
      </c>
      <c r="AS15" s="4">
        <f t="shared" si="16"/>
        <v>0</v>
      </c>
      <c r="AT15" s="4">
        <f t="shared" si="17"/>
        <v>0</v>
      </c>
    </row>
    <row r="16" spans="2:46" x14ac:dyDescent="0.15">
      <c r="B16" s="45">
        <f t="shared" si="0"/>
        <v>14</v>
      </c>
      <c r="C16" s="46">
        <v>55</v>
      </c>
      <c r="D16" s="46">
        <f>求节点(节奏总纲!$C$4:$C$163,节奏总纲!$D$4:$D$163,$C16)</f>
        <v>44.254833995939045</v>
      </c>
      <c r="F16" s="48">
        <f>IF(SUM(G16:$J16)&lt;=6,MIN(6-SUM(G16:$J16),AP16),0)</f>
        <v>0</v>
      </c>
      <c r="G16" s="48">
        <f>IF(SUM(H16:$J16)&lt;=6,MIN(6-SUM(H16:$J16),AQ16),0)</f>
        <v>0</v>
      </c>
      <c r="H16" s="48">
        <f>IF(SUM(I16:$J16)&lt;=6,MIN(6-SUM(I16:$J16),AR16),0)</f>
        <v>0</v>
      </c>
      <c r="I16" s="48">
        <f>IF(SUM($J16:J16)&lt;=6,MIN(6-SUM($J16:J16),AS16),0)</f>
        <v>0</v>
      </c>
      <c r="J16" s="47">
        <f t="shared" si="12"/>
        <v>0</v>
      </c>
      <c r="K16" s="46"/>
      <c r="L16" s="46"/>
      <c r="M16" s="46"/>
      <c r="N16" s="46"/>
      <c r="O16" s="46"/>
      <c r="T16" s="4" t="s">
        <v>37</v>
      </c>
      <c r="X16" s="4">
        <f>商店!E33*商店!G33</f>
        <v>0.33333333333333331</v>
      </c>
      <c r="Y16" s="4">
        <f>商店!E27*商店!G27</f>
        <v>0.04</v>
      </c>
      <c r="AA16" s="4">
        <f>IFERROR(求节点(育马!$DT$5:$DT$1004,育马!DY$5:DY$1004,$D16),0)</f>
        <v>0</v>
      </c>
      <c r="AB16" s="4">
        <f>IFERROR(求节点(育马!$DT$5:$DT$1004,育马!DZ$5:DZ$1004,$D16),0)</f>
        <v>0</v>
      </c>
      <c r="AC16" s="4">
        <f>IFERROR(求节点(育马!$DT$5:$DT$1004,育马!EA$5:EA$1004,$D16),0)</f>
        <v>0</v>
      </c>
      <c r="AD16" s="4">
        <f>IFERROR(求节点(育马!$DT$5:$DT$1004,育马!EB$5:EB$1004,$D16),0)</f>
        <v>0</v>
      </c>
      <c r="AE16" s="4">
        <f>IFERROR(求节点(育马!$DT$5:$DT$1004,育马!EC$5:EC$1004,$D16),0)</f>
        <v>0</v>
      </c>
      <c r="AF16" s="4">
        <f t="shared" si="1"/>
        <v>0</v>
      </c>
      <c r="AG16" s="4">
        <f t="shared" si="2"/>
        <v>0</v>
      </c>
      <c r="AH16" s="4">
        <f t="shared" si="3"/>
        <v>0</v>
      </c>
      <c r="AI16" s="4">
        <f t="shared" si="4"/>
        <v>0</v>
      </c>
      <c r="AJ16" s="4">
        <f t="shared" si="5"/>
        <v>0</v>
      </c>
      <c r="AK16" s="4">
        <f t="shared" si="6"/>
        <v>0</v>
      </c>
      <c r="AL16" s="4">
        <f t="shared" si="7"/>
        <v>0</v>
      </c>
      <c r="AM16" s="4">
        <f t="shared" si="8"/>
        <v>0</v>
      </c>
      <c r="AN16" s="4">
        <f t="shared" si="9"/>
        <v>0</v>
      </c>
      <c r="AO16" s="4">
        <f t="shared" si="10"/>
        <v>0</v>
      </c>
      <c r="AP16" s="4">
        <f t="shared" si="13"/>
        <v>0</v>
      </c>
      <c r="AQ16" s="4">
        <f t="shared" si="14"/>
        <v>0</v>
      </c>
      <c r="AR16" s="4">
        <f t="shared" si="15"/>
        <v>0</v>
      </c>
      <c r="AS16" s="4">
        <f t="shared" si="16"/>
        <v>0</v>
      </c>
      <c r="AT16" s="4">
        <f t="shared" si="17"/>
        <v>0</v>
      </c>
    </row>
    <row r="17" spans="2:46" x14ac:dyDescent="0.15">
      <c r="B17" s="45">
        <f t="shared" si="0"/>
        <v>15</v>
      </c>
      <c r="C17" s="46">
        <v>60</v>
      </c>
      <c r="D17" s="46">
        <f>求节点(节奏总纲!$C$4:$C$163,节奏总纲!$D$4:$D$163,$C17)</f>
        <v>63</v>
      </c>
      <c r="F17" s="48">
        <f>IF(SUM(G17:$J17)&lt;=6,MIN(6-SUM(G17:$J17),AP17),0)</f>
        <v>0</v>
      </c>
      <c r="G17" s="48">
        <f>IF(SUM(H17:$J17)&lt;=6,MIN(6-SUM(H17:$J17),AQ17),0)</f>
        <v>0</v>
      </c>
      <c r="H17" s="48">
        <f>IF(SUM(I17:$J17)&lt;=6,MIN(6-SUM(I17:$J17),AR17),0)</f>
        <v>0</v>
      </c>
      <c r="I17" s="48">
        <f>IF(SUM($J17:J17)&lt;=6,MIN(6-SUM($J17:J17),AS17),0)</f>
        <v>5.2501933598375619</v>
      </c>
      <c r="J17" s="47">
        <f t="shared" si="12"/>
        <v>0.74980664016243825</v>
      </c>
      <c r="K17" s="46"/>
      <c r="L17" s="46"/>
      <c r="M17" s="46"/>
      <c r="N17" s="46">
        <v>0.2</v>
      </c>
      <c r="O17" s="46"/>
      <c r="AA17" s="4">
        <f>IFERROR(求节点(育马!$DT$5:$DT$1004,育马!DY$5:DY$1004,$D17),0)</f>
        <v>11.899999999999999</v>
      </c>
      <c r="AB17" s="4">
        <f>IFERROR(求节点(育马!$DT$5:$DT$1004,育马!DZ$5:DZ$1004,$D17),0)</f>
        <v>15.662477203519497</v>
      </c>
      <c r="AC17" s="4">
        <f>IFERROR(求节点(育马!$DT$5:$DT$1004,育马!EA$5:EA$1004,$D17),0)</f>
        <v>6.098066401624382</v>
      </c>
      <c r="AD17" s="4">
        <f>IFERROR(求节点(育马!$DT$5:$DT$1004,育马!EB$5:EB$1004,$D17),0)</f>
        <v>0.6663444002707305</v>
      </c>
      <c r="AE17" s="4">
        <f>IFERROR(求节点(育马!$DT$5:$DT$1004,育马!EC$5:EC$1004,$D17),0)</f>
        <v>0</v>
      </c>
      <c r="AF17" s="4">
        <f t="shared" si="1"/>
        <v>5.3557617154459871</v>
      </c>
      <c r="AG17" s="4">
        <f t="shared" si="2"/>
        <v>0</v>
      </c>
      <c r="AH17" s="4">
        <f t="shared" si="3"/>
        <v>0</v>
      </c>
      <c r="AI17" s="4">
        <f t="shared" si="4"/>
        <v>0</v>
      </c>
      <c r="AJ17" s="4">
        <f t="shared" si="5"/>
        <v>0</v>
      </c>
      <c r="AK17" s="4">
        <f t="shared" si="6"/>
        <v>0</v>
      </c>
      <c r="AL17" s="4">
        <f t="shared" si="7"/>
        <v>0</v>
      </c>
      <c r="AM17" s="4">
        <f t="shared" si="8"/>
        <v>0</v>
      </c>
      <c r="AN17" s="4">
        <f t="shared" si="9"/>
        <v>6.2483886680203184</v>
      </c>
      <c r="AO17" s="4">
        <f t="shared" si="10"/>
        <v>0.74980664016243825</v>
      </c>
      <c r="AP17" s="4">
        <f t="shared" si="13"/>
        <v>17.255761715445985</v>
      </c>
      <c r="AQ17" s="4">
        <f t="shared" si="14"/>
        <v>15.662477203519497</v>
      </c>
      <c r="AR17" s="4">
        <f t="shared" si="15"/>
        <v>6.098066401624382</v>
      </c>
      <c r="AS17" s="4">
        <f t="shared" si="16"/>
        <v>6.9147330682910493</v>
      </c>
      <c r="AT17" s="4">
        <f t="shared" si="17"/>
        <v>0.74980664016243825</v>
      </c>
    </row>
    <row r="18" spans="2:46" x14ac:dyDescent="0.15">
      <c r="B18" s="45">
        <f t="shared" si="0"/>
        <v>16</v>
      </c>
      <c r="C18" s="46">
        <v>65</v>
      </c>
      <c r="D18" s="46">
        <f>求节点(节奏总纲!$C$4:$C$163,节奏总纲!$D$4:$D$163,$C18)</f>
        <v>89.509667991878061</v>
      </c>
      <c r="F18" s="48">
        <f>IF(SUM(G18:$J18)&lt;=6,MIN(6-SUM(G18:$J18),AP18),0)</f>
        <v>0</v>
      </c>
      <c r="G18" s="48">
        <f>IF(SUM(H18:$J18)&lt;=6,MIN(6-SUM(H18:$J18),AQ18),0)</f>
        <v>0</v>
      </c>
      <c r="H18" s="48">
        <f>IF(SUM(I18:$J18)&lt;=6,MIN(6-SUM(I18:$J18),AR18),0)</f>
        <v>0</v>
      </c>
      <c r="I18" s="48">
        <f>IF(SUM($J18:J18)&lt;=6,MIN(6-SUM($J18:J18),AS18),0)</f>
        <v>4.1572824701827447</v>
      </c>
      <c r="J18" s="47">
        <f t="shared" si="12"/>
        <v>1.8427175298172558</v>
      </c>
      <c r="K18" s="46"/>
      <c r="L18" s="46"/>
      <c r="M18" s="46"/>
      <c r="N18" s="46">
        <v>0.3</v>
      </c>
      <c r="O18" s="46">
        <v>0.08</v>
      </c>
      <c r="AA18" s="4">
        <f>IFERROR(求节点(育马!$DT$5:$DT$1004,育马!DY$5:DY$1004,$D18),0)</f>
        <v>11.899999999999999</v>
      </c>
      <c r="AB18" s="4">
        <f>IFERROR(求节点(育马!$DT$5:$DT$1004,育马!DZ$5:DZ$1004,$D18),0)</f>
        <v>33</v>
      </c>
      <c r="AC18" s="4">
        <f>IFERROR(求节点(育马!$DT$5:$DT$1004,育马!EA$5:EA$1004,$D18),0)</f>
        <v>19.303867196751217</v>
      </c>
      <c r="AD18" s="4">
        <f>IFERROR(求节点(育马!$DT$5:$DT$1004,育马!EB$5:EB$1004,$D18),0)</f>
        <v>3.2684426292081095</v>
      </c>
      <c r="AE18" s="4">
        <f>IFERROR(求节点(育马!$DT$5:$DT$1004,育马!EC$5:EC$1004,$D18),0)</f>
        <v>3.2524169979695115E-2</v>
      </c>
      <c r="AF18" s="4">
        <f t="shared" si="1"/>
        <v>12.92995257026829</v>
      </c>
      <c r="AG18" s="4">
        <f t="shared" si="2"/>
        <v>0</v>
      </c>
      <c r="AH18" s="4">
        <f t="shared" si="3"/>
        <v>0</v>
      </c>
      <c r="AI18" s="4">
        <f t="shared" si="4"/>
        <v>0</v>
      </c>
      <c r="AJ18" s="4">
        <f t="shared" si="5"/>
        <v>0</v>
      </c>
      <c r="AK18" s="4">
        <f t="shared" si="6"/>
        <v>0</v>
      </c>
      <c r="AL18" s="4">
        <f t="shared" si="7"/>
        <v>0</v>
      </c>
      <c r="AM18" s="4">
        <f t="shared" si="8"/>
        <v>0</v>
      </c>
      <c r="AN18" s="4">
        <f t="shared" si="9"/>
        <v>15.084944665313005</v>
      </c>
      <c r="AO18" s="4">
        <f t="shared" si="10"/>
        <v>1.8101933598375606</v>
      </c>
      <c r="AP18" s="4">
        <f t="shared" si="13"/>
        <v>24.82995257026829</v>
      </c>
      <c r="AQ18" s="4">
        <f t="shared" si="14"/>
        <v>33</v>
      </c>
      <c r="AR18" s="4">
        <f t="shared" si="15"/>
        <v>19.303867196751217</v>
      </c>
      <c r="AS18" s="4">
        <f t="shared" si="16"/>
        <v>18.353387294521113</v>
      </c>
      <c r="AT18" s="4">
        <f t="shared" si="17"/>
        <v>1.8427175298172558</v>
      </c>
    </row>
    <row r="19" spans="2:46" x14ac:dyDescent="0.15">
      <c r="B19" s="45">
        <f t="shared" si="0"/>
        <v>17</v>
      </c>
      <c r="C19" s="46">
        <v>70</v>
      </c>
      <c r="D19" s="46">
        <f>求节点(节奏总纲!$C$4:$C$163,节奏总纲!$D$4:$D$163,$C19)</f>
        <v>127</v>
      </c>
      <c r="F19" s="48">
        <f>IF(SUM(G19:$J19)&lt;=6,MIN(6-SUM(G19:$J19),AP19),0)</f>
        <v>0</v>
      </c>
      <c r="G19" s="48">
        <f>IF(SUM(H19:$J19)&lt;=6,MIN(6-SUM(H19:$J19),AQ19),0)</f>
        <v>0</v>
      </c>
      <c r="H19" s="48">
        <f>IF(SUM(I19:$J19)&lt;=6,MIN(6-SUM(I19:$J19),AR19),0)</f>
        <v>0</v>
      </c>
      <c r="I19" s="48">
        <f>IF(SUM($J19:J19)&lt;=6,MIN(6-SUM($J19:J19),AS19),0)</f>
        <v>2.4702175298172566</v>
      </c>
      <c r="J19" s="47">
        <f t="shared" si="12"/>
        <v>3.5297824701827434</v>
      </c>
      <c r="K19" s="46"/>
      <c r="L19" s="46"/>
      <c r="M19" s="46"/>
      <c r="N19" s="46"/>
      <c r="O19" s="46">
        <v>0.16</v>
      </c>
      <c r="AA19" s="4">
        <f>IFERROR(求节点(育马!$DT$5:$DT$1004,育马!DY$5:DY$1004,$D19),0)</f>
        <v>11.899999999999999</v>
      </c>
      <c r="AB19" s="4">
        <f>IFERROR(求节点(育马!$DT$5:$DT$1004,育马!DZ$5:DZ$1004,$D19),0)</f>
        <v>33</v>
      </c>
      <c r="AC19" s="4">
        <f>IFERROR(求节点(育马!$DT$5:$DT$1004,育马!EA$5:EA$1004,$D19),0)</f>
        <v>49.296132803248767</v>
      </c>
      <c r="AD19" s="4">
        <f>IFERROR(求节点(育马!$DT$5:$DT$1004,育马!EB$5:EB$1004,$D19),0)</f>
        <v>10.579057370791887</v>
      </c>
      <c r="AE19" s="4">
        <f>IFERROR(求节点(育马!$DT$5:$DT$1004,育马!EC$5:EC$1004,$D19),0)</f>
        <v>0.21997583002030482</v>
      </c>
      <c r="AF19" s="4">
        <f t="shared" si="1"/>
        <v>23.641476001160274</v>
      </c>
      <c r="AG19" s="4">
        <f t="shared" si="2"/>
        <v>0</v>
      </c>
      <c r="AH19" s="4">
        <f t="shared" si="3"/>
        <v>0</v>
      </c>
      <c r="AI19" s="4">
        <f t="shared" si="4"/>
        <v>0</v>
      </c>
      <c r="AJ19" s="4">
        <f t="shared" si="5"/>
        <v>0</v>
      </c>
      <c r="AK19" s="4">
        <f t="shared" si="6"/>
        <v>0</v>
      </c>
      <c r="AL19" s="4">
        <f t="shared" si="7"/>
        <v>0</v>
      </c>
      <c r="AM19" s="4">
        <f t="shared" si="8"/>
        <v>0</v>
      </c>
      <c r="AN19" s="4">
        <f t="shared" si="9"/>
        <v>27.581722001353654</v>
      </c>
      <c r="AO19" s="4">
        <f t="shared" si="10"/>
        <v>3.3098066401624386</v>
      </c>
      <c r="AP19" s="4">
        <f t="shared" si="13"/>
        <v>35.541476001160277</v>
      </c>
      <c r="AQ19" s="4">
        <f t="shared" si="14"/>
        <v>33</v>
      </c>
      <c r="AR19" s="4">
        <f t="shared" si="15"/>
        <v>49.296132803248767</v>
      </c>
      <c r="AS19" s="4">
        <f t="shared" si="16"/>
        <v>38.160779372145541</v>
      </c>
      <c r="AT19" s="4">
        <f t="shared" si="17"/>
        <v>3.5297824701827434</v>
      </c>
    </row>
    <row r="20" spans="2:46" x14ac:dyDescent="0.15">
      <c r="B20" s="45">
        <f t="shared" si="0"/>
        <v>18</v>
      </c>
      <c r="C20" s="46">
        <v>75</v>
      </c>
      <c r="D20" s="46">
        <f>求节点(节奏总纲!$C$4:$C$163,节奏总纲!$D$4:$D$163,$C20)</f>
        <v>180.01933598375612</v>
      </c>
      <c r="F20" s="48">
        <f>IF(SUM(G20:$J20)&lt;=6,MIN(6-SUM(G20:$J20),AP20),0)</f>
        <v>0</v>
      </c>
      <c r="G20" s="48">
        <f>IF(SUM(H20:$J20)&lt;=6,MIN(6-SUM(H20:$J20),AQ20),0)</f>
        <v>0</v>
      </c>
      <c r="H20" s="48">
        <f>IF(SUM(I20:$J20)&lt;=6,MIN(6-SUM(I20:$J20),AR20),0)</f>
        <v>0</v>
      </c>
      <c r="I20" s="48">
        <f>IF(SUM($J20:J20)&lt;=6,MIN(6-SUM($J20:J20),AS20),0)</f>
        <v>8.4347410548231139E-2</v>
      </c>
      <c r="J20" s="47">
        <f t="shared" si="12"/>
        <v>5.9156525894517689</v>
      </c>
      <c r="K20" s="46"/>
      <c r="L20" s="46"/>
      <c r="M20" s="46"/>
      <c r="N20" s="46"/>
      <c r="O20" s="46">
        <v>0.24</v>
      </c>
      <c r="AA20" s="4">
        <f>IFERROR(求节点(育马!$DT$5:$DT$1004,育马!DY$5:DY$1004,$D20),0)</f>
        <v>11.899999999999999</v>
      </c>
      <c r="AB20" s="4">
        <f>IFERROR(求节点(育马!$DT$5:$DT$1004,育马!DZ$5:DZ$1004,$D20),0)</f>
        <v>33</v>
      </c>
      <c r="AC20" s="4">
        <f>IFERROR(求节点(育马!$DT$5:$DT$1004,育马!EA$5:EA$1004,$D20),0)</f>
        <v>91.711601590253665</v>
      </c>
      <c r="AD20" s="4">
        <f>IFERROR(求节点(育马!$DT$5:$DT$1004,育马!EB$5:EB$1004,$D20),0)</f>
        <v>20.917827887624327</v>
      </c>
      <c r="AE20" s="4">
        <f>IFERROR(求节点(育马!$DT$5:$DT$1004,育马!EC$5:EC$1004,$D20),0)</f>
        <v>0.48507250993908541</v>
      </c>
      <c r="AF20" s="4">
        <f t="shared" si="1"/>
        <v>38.789857710804881</v>
      </c>
      <c r="AG20" s="4">
        <f t="shared" si="2"/>
        <v>0</v>
      </c>
      <c r="AH20" s="4">
        <f t="shared" si="3"/>
        <v>0</v>
      </c>
      <c r="AI20" s="4">
        <f t="shared" si="4"/>
        <v>0</v>
      </c>
      <c r="AJ20" s="4">
        <f t="shared" si="5"/>
        <v>0</v>
      </c>
      <c r="AK20" s="4">
        <f t="shared" si="6"/>
        <v>0</v>
      </c>
      <c r="AL20" s="4">
        <f t="shared" si="7"/>
        <v>0</v>
      </c>
      <c r="AM20" s="4">
        <f t="shared" si="8"/>
        <v>0</v>
      </c>
      <c r="AN20" s="4">
        <f t="shared" si="9"/>
        <v>45.254833995939023</v>
      </c>
      <c r="AO20" s="4">
        <f t="shared" si="10"/>
        <v>5.4305800795126835</v>
      </c>
      <c r="AP20" s="4">
        <f t="shared" si="13"/>
        <v>50.68985771080488</v>
      </c>
      <c r="AQ20" s="4">
        <f t="shared" si="14"/>
        <v>33</v>
      </c>
      <c r="AR20" s="4">
        <f t="shared" si="15"/>
        <v>91.711601590253665</v>
      </c>
      <c r="AS20" s="4">
        <f t="shared" si="16"/>
        <v>66.17266188356335</v>
      </c>
      <c r="AT20" s="4">
        <f t="shared" si="17"/>
        <v>5.9156525894517689</v>
      </c>
    </row>
    <row r="21" spans="2:46" x14ac:dyDescent="0.15">
      <c r="B21" s="45">
        <f t="shared" si="0"/>
        <v>19</v>
      </c>
      <c r="C21" s="46">
        <v>80</v>
      </c>
      <c r="D21" s="46">
        <f>求节点(节奏总纲!$C$4:$C$163,节奏总纲!$D$4:$D$163,$C21)</f>
        <v>255</v>
      </c>
      <c r="F21" s="48">
        <f>IF(SUM(G21:$J21)&lt;=6,MIN(6-SUM(G21:$J21),AP21),0)</f>
        <v>0</v>
      </c>
      <c r="G21" s="48">
        <f>IF(SUM(H21:$J21)&lt;=6,MIN(6-SUM(H21:$J21),AQ21),0)</f>
        <v>0</v>
      </c>
      <c r="H21" s="48">
        <f>IF(SUM(I21:$J21)&lt;=6,MIN(6-SUM(I21:$J21),AR21),0)</f>
        <v>0</v>
      </c>
      <c r="I21" s="48">
        <f>IF(SUM($J21:J21)&lt;=6,MIN(6-SUM($J21:J21),AS21),0)</f>
        <v>0</v>
      </c>
      <c r="J21" s="47">
        <f t="shared" si="12"/>
        <v>6</v>
      </c>
      <c r="K21" s="46"/>
      <c r="L21" s="46"/>
      <c r="M21" s="46"/>
      <c r="N21" s="46"/>
      <c r="O21" s="46">
        <v>0.32</v>
      </c>
      <c r="AA21" s="4">
        <f>IFERROR(求节点(育马!$DT$5:$DT$1004,育马!DY$5:DY$1004,$D21),0)</f>
        <v>11.899999999999999</v>
      </c>
      <c r="AB21" s="4">
        <f>IFERROR(求节点(育马!$DT$5:$DT$1004,育马!DZ$5:DZ$1004,$D21),0)</f>
        <v>33</v>
      </c>
      <c r="AC21" s="4">
        <f>IFERROR(求节点(育马!$DT$5:$DT$1004,育马!EA$5:EA$1004,$D21),0)</f>
        <v>151.69613280324876</v>
      </c>
      <c r="AD21" s="4">
        <f>IFERROR(求节点(育马!$DT$5:$DT$1004,育马!EB$5:EB$1004,$D21),0)</f>
        <v>35.53905737079188</v>
      </c>
      <c r="AE21" s="4">
        <f>IFERROR(求节点(育马!$DT$5:$DT$1004,育马!EC$5:EC$1004,$D21),0)</f>
        <v>0.85997583002030475</v>
      </c>
      <c r="AF21" s="4">
        <f t="shared" si="1"/>
        <v>60.21290457258884</v>
      </c>
      <c r="AG21" s="4">
        <f t="shared" si="2"/>
        <v>0</v>
      </c>
      <c r="AH21" s="4">
        <f t="shared" si="3"/>
        <v>0</v>
      </c>
      <c r="AI21" s="4">
        <f t="shared" si="4"/>
        <v>0</v>
      </c>
      <c r="AJ21" s="4">
        <f t="shared" si="5"/>
        <v>0</v>
      </c>
      <c r="AK21" s="4">
        <f t="shared" si="6"/>
        <v>0</v>
      </c>
      <c r="AL21" s="4">
        <f t="shared" si="7"/>
        <v>0</v>
      </c>
      <c r="AM21" s="4">
        <f t="shared" si="8"/>
        <v>0</v>
      </c>
      <c r="AN21" s="4">
        <f t="shared" si="9"/>
        <v>70.248388668020311</v>
      </c>
      <c r="AO21" s="4">
        <f t="shared" si="10"/>
        <v>8.4298066401624379</v>
      </c>
      <c r="AP21" s="4">
        <f t="shared" si="13"/>
        <v>72.112904572588832</v>
      </c>
      <c r="AQ21" s="4">
        <f t="shared" si="14"/>
        <v>33</v>
      </c>
      <c r="AR21" s="4">
        <f t="shared" si="15"/>
        <v>151.69613280324876</v>
      </c>
      <c r="AS21" s="4">
        <f t="shared" si="16"/>
        <v>105.78744603881219</v>
      </c>
      <c r="AT21" s="4">
        <f t="shared" si="17"/>
        <v>9.2897824701827432</v>
      </c>
    </row>
    <row r="22" spans="2:46" x14ac:dyDescent="0.15">
      <c r="B22" s="45">
        <f t="shared" si="0"/>
        <v>20</v>
      </c>
      <c r="C22" s="46">
        <v>85</v>
      </c>
      <c r="D22" s="46">
        <f>求节点(节奏总纲!$C$4:$C$163,节奏总纲!$D$4:$D$163,$C22)</f>
        <v>361.0386719675123</v>
      </c>
      <c r="F22" s="48">
        <f>IF(SUM(G22:$J22)&lt;=6,MIN(6-SUM(G22:$J22),AP22),0)</f>
        <v>0</v>
      </c>
      <c r="G22" s="48">
        <f>IF(SUM(H22:$J22)&lt;=6,MIN(6-SUM(H22:$J22),AQ22),0)</f>
        <v>0</v>
      </c>
      <c r="H22" s="48">
        <f>IF(SUM(I22:$J22)&lt;=6,MIN(6-SUM(I22:$J22),AR22),0)</f>
        <v>0</v>
      </c>
      <c r="I22" s="48">
        <f>IF(SUM($J22:J22)&lt;=6,MIN(6-SUM($J22:J22),AS22),0)</f>
        <v>0</v>
      </c>
      <c r="J22" s="47">
        <f t="shared" si="12"/>
        <v>6</v>
      </c>
      <c r="K22" s="46"/>
      <c r="L22" s="46"/>
      <c r="M22" s="46"/>
      <c r="N22" s="46"/>
      <c r="O22" s="46">
        <v>0.4</v>
      </c>
      <c r="AA22" s="4">
        <f>IFERROR(求节点(育马!$DT$5:$DT$1004,育马!DY$5:DY$1004,$D22),0)</f>
        <v>11.899999999999999</v>
      </c>
      <c r="AB22" s="4">
        <f>IFERROR(求节点(育马!$DT$5:$DT$1004,育马!DZ$5:DZ$1004,$D22),0)</f>
        <v>33</v>
      </c>
      <c r="AC22" s="4">
        <f>IFERROR(求节点(育马!$DT$5:$DT$1004,育马!EA$5:EA$1004,$D22),0)</f>
        <v>236.52707037725858</v>
      </c>
      <c r="AD22" s="4">
        <f>IFERROR(求节点(育马!$DT$5:$DT$1004,育马!EB$5:EB$1004,$D22),0)</f>
        <v>56.216598404456768</v>
      </c>
      <c r="AE22" s="4">
        <f>IFERROR(求节点(育马!$DT$5:$DT$1004,育马!EC$5:EC$1004,$D22),0)</f>
        <v>1.3901691898578663</v>
      </c>
      <c r="AF22" s="4">
        <f t="shared" si="1"/>
        <v>90.509667991878061</v>
      </c>
      <c r="AG22" s="4">
        <f t="shared" si="2"/>
        <v>0</v>
      </c>
      <c r="AH22" s="4">
        <f t="shared" si="3"/>
        <v>0</v>
      </c>
      <c r="AI22" s="4">
        <f t="shared" si="4"/>
        <v>0</v>
      </c>
      <c r="AJ22" s="4">
        <f t="shared" si="5"/>
        <v>0</v>
      </c>
      <c r="AK22" s="4">
        <f t="shared" si="6"/>
        <v>0</v>
      </c>
      <c r="AL22" s="4">
        <f t="shared" si="7"/>
        <v>0</v>
      </c>
      <c r="AM22" s="4">
        <f t="shared" si="8"/>
        <v>0</v>
      </c>
      <c r="AN22" s="4">
        <f t="shared" si="9"/>
        <v>105.59461265719108</v>
      </c>
      <c r="AO22" s="4">
        <f t="shared" si="10"/>
        <v>12.671353518862929</v>
      </c>
      <c r="AP22" s="4">
        <f t="shared" si="13"/>
        <v>102.40966799187805</v>
      </c>
      <c r="AQ22" s="4">
        <f t="shared" si="14"/>
        <v>33</v>
      </c>
      <c r="AR22" s="4">
        <f t="shared" si="15"/>
        <v>236.52707037725858</v>
      </c>
      <c r="AS22" s="4">
        <f t="shared" si="16"/>
        <v>161.81121106164784</v>
      </c>
      <c r="AT22" s="4">
        <f t="shared" si="17"/>
        <v>14.061522708720796</v>
      </c>
    </row>
    <row r="23" spans="2:46" x14ac:dyDescent="0.15">
      <c r="B23" s="45">
        <f t="shared" si="0"/>
        <v>21</v>
      </c>
      <c r="C23" s="46">
        <v>90</v>
      </c>
      <c r="D23" s="46">
        <f>求节点(节奏总纲!$C$4:$C$163,节奏总纲!$D$4:$D$163,$C23)</f>
        <v>511</v>
      </c>
      <c r="F23" s="48">
        <f>IF(SUM(G23:$J23)&lt;=6,MIN(6-SUM(G23:$J23),AP23),0)</f>
        <v>0</v>
      </c>
      <c r="G23" s="48">
        <f>IF(SUM(H23:$J23)&lt;=6,MIN(6-SUM(H23:$J23),AQ23),0)</f>
        <v>0</v>
      </c>
      <c r="H23" s="48">
        <f>IF(SUM(I23:$J23)&lt;=6,MIN(6-SUM(I23:$J23),AR23),0)</f>
        <v>0</v>
      </c>
      <c r="I23" s="48">
        <f>IF(SUM($J23:J23)&lt;=6,MIN(6-SUM($J23:J23),AS23),0)</f>
        <v>0</v>
      </c>
      <c r="J23" s="47">
        <f t="shared" si="12"/>
        <v>6</v>
      </c>
      <c r="K23" s="46"/>
      <c r="L23" s="46"/>
      <c r="M23" s="46"/>
      <c r="N23" s="46"/>
      <c r="O23" s="46">
        <v>0.48</v>
      </c>
      <c r="AA23" s="4">
        <f>IFERROR(求节点(育马!$DT$5:$DT$1004,育马!DY$5:DY$1004,$D23),0)</f>
        <v>11.899999999999999</v>
      </c>
      <c r="AB23" s="4">
        <f>IFERROR(求节点(育马!$DT$5:$DT$1004,育马!DZ$5:DZ$1004,$D23),0)</f>
        <v>33</v>
      </c>
      <c r="AC23" s="4">
        <f>IFERROR(求节点(育马!$DT$5:$DT$1004,育马!EA$5:EA$1004,$D23),0)</f>
        <v>334.1</v>
      </c>
      <c r="AD23" s="4">
        <f>IFERROR(求节点(育马!$DT$5:$DT$1004,育马!EB$5:EB$1004,$D23),0)</f>
        <v>107.15531102393909</v>
      </c>
      <c r="AE23" s="4">
        <f>IFERROR(求节点(育马!$DT$5:$DT$1004,育马!EC$5:EC$1004,$D23),0)</f>
        <v>2.8398549801218289</v>
      </c>
      <c r="AF23" s="4">
        <f t="shared" si="1"/>
        <v>133.35576171544596</v>
      </c>
      <c r="AG23" s="4">
        <f t="shared" si="2"/>
        <v>0</v>
      </c>
      <c r="AH23" s="4">
        <f t="shared" si="3"/>
        <v>0</v>
      </c>
      <c r="AI23" s="4">
        <f t="shared" si="4"/>
        <v>0</v>
      </c>
      <c r="AJ23" s="4">
        <f t="shared" si="5"/>
        <v>0</v>
      </c>
      <c r="AK23" s="4">
        <f t="shared" si="6"/>
        <v>0</v>
      </c>
      <c r="AL23" s="4">
        <f t="shared" si="7"/>
        <v>0</v>
      </c>
      <c r="AM23" s="4">
        <f t="shared" si="8"/>
        <v>0</v>
      </c>
      <c r="AN23" s="4">
        <f t="shared" si="9"/>
        <v>155.58172200135363</v>
      </c>
      <c r="AO23" s="4">
        <f t="shared" si="10"/>
        <v>18.669806640162438</v>
      </c>
      <c r="AP23" s="4">
        <f t="shared" si="13"/>
        <v>145.25576171544597</v>
      </c>
      <c r="AQ23" s="4">
        <f t="shared" si="14"/>
        <v>33</v>
      </c>
      <c r="AR23" s="4">
        <f t="shared" si="15"/>
        <v>334.1</v>
      </c>
      <c r="AS23" s="4">
        <f t="shared" si="16"/>
        <v>262.7370330252927</v>
      </c>
      <c r="AT23" s="4">
        <f t="shared" si="17"/>
        <v>21.509661620284266</v>
      </c>
    </row>
    <row r="24" spans="2:46" x14ac:dyDescent="0.15">
      <c r="B24" s="45">
        <f t="shared" si="0"/>
        <v>22</v>
      </c>
      <c r="C24" s="46">
        <v>95</v>
      </c>
      <c r="D24" s="46">
        <f>求节点(节奏总纲!$C$4:$C$163,节奏总纲!$D$4:$D$163,$C24)</f>
        <v>723.0773439350246</v>
      </c>
      <c r="F24" s="48">
        <f>IF(SUM(G24:$J24)&lt;=6,MIN(6-SUM(G24:$J24),AP24),0)</f>
        <v>0</v>
      </c>
      <c r="G24" s="48">
        <f>IF(SUM(H24:$J24)&lt;=6,MIN(6-SUM(H24:$J24),AQ24),0)</f>
        <v>0</v>
      </c>
      <c r="H24" s="48">
        <f>IF(SUM(I24:$J24)&lt;=6,MIN(6-SUM(I24:$J24),AR24),0)</f>
        <v>0</v>
      </c>
      <c r="I24" s="48">
        <f>IF(SUM($J24:J24)&lt;=6,MIN(6-SUM($J24:J24),AS24),0)</f>
        <v>0</v>
      </c>
      <c r="J24" s="47">
        <f t="shared" si="12"/>
        <v>6</v>
      </c>
      <c r="K24" s="46"/>
      <c r="L24" s="46"/>
      <c r="M24" s="46"/>
      <c r="N24" s="46"/>
      <c r="O24" s="46">
        <v>0.52</v>
      </c>
      <c r="AA24" s="4">
        <f>IFERROR(求节点(育马!$DT$5:$DT$1004,育马!DY$5:DY$1004,$D24),0)</f>
        <v>11.899999999999999</v>
      </c>
      <c r="AB24" s="4">
        <f>IFERROR(求节点(育马!$DT$5:$DT$1004,育马!DZ$5:DZ$1004,$D24),0)</f>
        <v>33</v>
      </c>
      <c r="AC24" s="4">
        <f>IFERROR(求节点(育马!$DT$5:$DT$1004,育马!EA$5:EA$1004,$D24),0)</f>
        <v>334.1</v>
      </c>
      <c r="AD24" s="4">
        <f>IFERROR(求节点(育马!$DT$5:$DT$1004,育马!EB$5:EB$1004,$D24),0)</f>
        <v>312.87033464091292</v>
      </c>
      <c r="AE24" s="4">
        <f>IFERROR(求节点(育马!$DT$5:$DT$1004,育马!EC$5:EC$1004,$D24),0)</f>
        <v>9.2021752981725733</v>
      </c>
      <c r="AF24" s="4">
        <f t="shared" si="1"/>
        <v>193.94928855402443</v>
      </c>
      <c r="AG24" s="4">
        <f t="shared" si="2"/>
        <v>0</v>
      </c>
      <c r="AH24" s="4">
        <f t="shared" si="3"/>
        <v>0</v>
      </c>
      <c r="AI24" s="4">
        <f t="shared" si="4"/>
        <v>0</v>
      </c>
      <c r="AJ24" s="4">
        <f t="shared" si="5"/>
        <v>0</v>
      </c>
      <c r="AK24" s="4">
        <f t="shared" si="6"/>
        <v>0</v>
      </c>
      <c r="AL24" s="4">
        <f t="shared" si="7"/>
        <v>0</v>
      </c>
      <c r="AM24" s="4">
        <f t="shared" si="8"/>
        <v>0</v>
      </c>
      <c r="AN24" s="4">
        <f t="shared" si="9"/>
        <v>226.27416997969516</v>
      </c>
      <c r="AO24" s="4">
        <f t="shared" si="10"/>
        <v>27.152900397563421</v>
      </c>
      <c r="AP24" s="4">
        <f t="shared" si="13"/>
        <v>205.84928855402444</v>
      </c>
      <c r="AQ24" s="4">
        <f t="shared" si="14"/>
        <v>33</v>
      </c>
      <c r="AR24" s="4">
        <f t="shared" si="15"/>
        <v>334.1</v>
      </c>
      <c r="AS24" s="4">
        <f t="shared" si="16"/>
        <v>539.14450462060813</v>
      </c>
      <c r="AT24" s="4">
        <f t="shared" si="17"/>
        <v>36.355075695735991</v>
      </c>
    </row>
    <row r="25" spans="2:46" x14ac:dyDescent="0.15">
      <c r="B25" s="45">
        <f t="shared" si="0"/>
        <v>23</v>
      </c>
      <c r="C25" s="46">
        <v>100</v>
      </c>
      <c r="D25" s="46">
        <f>求节点(节奏总纲!$C$4:$C$163,节奏总纲!$D$4:$D$163,$C25)</f>
        <v>1023</v>
      </c>
      <c r="F25" s="48">
        <f>IF(SUM(G25:$J25)&lt;=6,MIN(6-SUM(G25:$J25),AP25),0)</f>
        <v>0</v>
      </c>
      <c r="G25" s="48">
        <f>IF(SUM(H25:$J25)&lt;=6,MIN(6-SUM(H25:$J25),AQ25),0)</f>
        <v>0</v>
      </c>
      <c r="H25" s="48">
        <f>IF(SUM(I25:$J25)&lt;=6,MIN(6-SUM(I25:$J25),AR25),0)</f>
        <v>0</v>
      </c>
      <c r="I25" s="48">
        <f>IF(SUM($J25:J25)&lt;=6,MIN(6-SUM($J25:J25),AS25),0)</f>
        <v>0</v>
      </c>
      <c r="J25" s="47">
        <f t="shared" si="12"/>
        <v>6</v>
      </c>
      <c r="K25" s="46"/>
      <c r="L25" s="46"/>
      <c r="M25" s="46"/>
      <c r="N25" s="46"/>
      <c r="O25" s="46">
        <v>0.56000000000000005</v>
      </c>
      <c r="AA25" s="4">
        <f>IFERROR(求节点(育马!$DT$5:$DT$1004,育马!DY$5:DY$1004,$D25),0)</f>
        <v>11.899999999999999</v>
      </c>
      <c r="AB25" s="4">
        <f>IFERROR(求节点(育马!$DT$5:$DT$1004,育马!DZ$5:DZ$1004,$D25),0)</f>
        <v>33</v>
      </c>
      <c r="AC25" s="4">
        <f>IFERROR(求节点(育马!$DT$5:$DT$1004,育马!EA$5:EA$1004,$D25),0)</f>
        <v>334.1</v>
      </c>
      <c r="AD25" s="4">
        <f>IFERROR(求节点(育马!$DT$5:$DT$1004,育马!EB$5:EB$1004,$D25),0)</f>
        <v>603.79531102393901</v>
      </c>
      <c r="AE25" s="4">
        <f>IFERROR(求节点(育马!$DT$5:$DT$1004,育马!EC$5:EC$1004,$D25),0)</f>
        <v>18.199854980121842</v>
      </c>
      <c r="AF25" s="4">
        <f t="shared" si="1"/>
        <v>279.64147600116024</v>
      </c>
      <c r="AG25" s="4">
        <f t="shared" si="2"/>
        <v>0</v>
      </c>
      <c r="AH25" s="4">
        <f t="shared" si="3"/>
        <v>0</v>
      </c>
      <c r="AI25" s="4">
        <f t="shared" si="4"/>
        <v>0</v>
      </c>
      <c r="AJ25" s="4">
        <f t="shared" si="5"/>
        <v>0</v>
      </c>
      <c r="AK25" s="4">
        <f t="shared" si="6"/>
        <v>0</v>
      </c>
      <c r="AL25" s="4">
        <f t="shared" si="7"/>
        <v>0</v>
      </c>
      <c r="AM25" s="4">
        <f t="shared" si="8"/>
        <v>0</v>
      </c>
      <c r="AN25" s="4">
        <f t="shared" si="9"/>
        <v>326.24838866802031</v>
      </c>
      <c r="AO25" s="4">
        <f t="shared" si="10"/>
        <v>39.149806640162438</v>
      </c>
      <c r="AP25" s="4">
        <f t="shared" si="13"/>
        <v>291.54147600116022</v>
      </c>
      <c r="AQ25" s="4">
        <f t="shared" si="14"/>
        <v>33</v>
      </c>
      <c r="AR25" s="4">
        <f t="shared" si="15"/>
        <v>334.1</v>
      </c>
      <c r="AS25" s="4">
        <f t="shared" si="16"/>
        <v>930.04369969195932</v>
      </c>
      <c r="AT25" s="4">
        <f t="shared" si="17"/>
        <v>57.34966162028428</v>
      </c>
    </row>
    <row r="26" spans="2:46" x14ac:dyDescent="0.15">
      <c r="B26" s="45">
        <f t="shared" si="0"/>
        <v>24</v>
      </c>
      <c r="C26" s="46">
        <v>105</v>
      </c>
      <c r="D26" s="46">
        <f>求节点(节奏总纲!$C$4:$C$163,节奏总纲!$D$4:$D$163,$C26)</f>
        <v>1447.1546878700494</v>
      </c>
      <c r="F26" s="48">
        <f>IF(SUM(G26:$J26)&lt;=6,MIN(6-SUM(G26:$J26),AP26),0)</f>
        <v>0</v>
      </c>
      <c r="G26" s="48">
        <f>IF(SUM(H26:$J26)&lt;=6,MIN(6-SUM(H26:$J26),AQ26),0)</f>
        <v>0</v>
      </c>
      <c r="H26" s="48">
        <f>IF(SUM(I26:$J26)&lt;=6,MIN(6-SUM(I26:$J26),AR26),0)</f>
        <v>0</v>
      </c>
      <c r="I26" s="48">
        <f>IF(SUM($J26:J26)&lt;=6,MIN(6-SUM($J26:J26),AS26),0)</f>
        <v>0</v>
      </c>
      <c r="J26" s="47">
        <f t="shared" si="12"/>
        <v>6</v>
      </c>
      <c r="K26" s="46"/>
      <c r="L26" s="46"/>
      <c r="M26" s="46"/>
      <c r="N26" s="46"/>
      <c r="O26" s="46">
        <v>0.6</v>
      </c>
      <c r="AA26" s="44">
        <f>AA25</f>
        <v>11.899999999999999</v>
      </c>
      <c r="AB26" s="44">
        <f t="shared" ref="AB26:AC26" si="18">AB25</f>
        <v>33</v>
      </c>
      <c r="AC26" s="44">
        <f t="shared" si="18"/>
        <v>334.1</v>
      </c>
      <c r="AD26" s="4">
        <f>IFERROR(求节点(育马!$DT$5:$DT$1004,育马!EB$5:EB$1004,$D26),0)</f>
        <v>854.67930572937189</v>
      </c>
      <c r="AE26" s="4">
        <f>IFERROR(求节点(育马!$DT$5:$DT$1004,育马!EC$5:EC$1004,$D26),0)</f>
        <v>25.76318888742243</v>
      </c>
      <c r="AF26" s="4">
        <f t="shared" si="1"/>
        <v>400.82852967831724</v>
      </c>
      <c r="AG26" s="4">
        <f t="shared" si="2"/>
        <v>0</v>
      </c>
      <c r="AH26" s="4">
        <f t="shared" si="3"/>
        <v>0</v>
      </c>
      <c r="AI26" s="4">
        <f t="shared" si="4"/>
        <v>0</v>
      </c>
      <c r="AJ26" s="4">
        <f t="shared" si="5"/>
        <v>0</v>
      </c>
      <c r="AK26" s="4">
        <f t="shared" si="6"/>
        <v>0</v>
      </c>
      <c r="AL26" s="4">
        <f t="shared" si="7"/>
        <v>0</v>
      </c>
      <c r="AM26" s="4">
        <f t="shared" si="8"/>
        <v>0</v>
      </c>
      <c r="AN26" s="4">
        <f t="shared" si="9"/>
        <v>467.63328462470349</v>
      </c>
      <c r="AO26" s="4">
        <f t="shared" si="10"/>
        <v>56.115994154964419</v>
      </c>
      <c r="AP26" s="4">
        <f t="shared" si="13"/>
        <v>412.72852967831722</v>
      </c>
      <c r="AQ26" s="4">
        <f t="shared" si="14"/>
        <v>33</v>
      </c>
      <c r="AR26" s="4">
        <f t="shared" si="15"/>
        <v>334.1</v>
      </c>
      <c r="AS26" s="4">
        <f t="shared" si="16"/>
        <v>1322.3125903540754</v>
      </c>
      <c r="AT26" s="4">
        <f t="shared" si="17"/>
        <v>81.879183042386842</v>
      </c>
    </row>
    <row r="27" spans="2:46" x14ac:dyDescent="0.15">
      <c r="B27" s="45">
        <f t="shared" si="0"/>
        <v>25</v>
      </c>
      <c r="C27" s="46">
        <v>110</v>
      </c>
      <c r="D27" s="46">
        <f>求节点(节奏总纲!$C$4:$C$163,节奏总纲!$D$4:$D$163,$C27)</f>
        <v>2047</v>
      </c>
      <c r="F27" s="48">
        <f>IF(SUM(G27:$J27)&lt;=6,MIN(6-SUM(G27:$J27),AP27),0)</f>
        <v>0</v>
      </c>
      <c r="G27" s="48">
        <f>IF(SUM(H27:$J27)&lt;=6,MIN(6-SUM(H27:$J27),AQ27),0)</f>
        <v>0</v>
      </c>
      <c r="H27" s="48">
        <f>IF(SUM(I27:$J27)&lt;=6,MIN(6-SUM(I27:$J27),AR27),0)</f>
        <v>0</v>
      </c>
      <c r="I27" s="48">
        <f>IF(SUM($J27:J27)&lt;=6,MIN(6-SUM($J27:J27),AS27),0)</f>
        <v>0</v>
      </c>
      <c r="J27" s="47">
        <f t="shared" si="12"/>
        <v>6</v>
      </c>
      <c r="K27" s="46"/>
      <c r="L27" s="46"/>
      <c r="M27" s="46"/>
      <c r="N27" s="46"/>
      <c r="O27" s="46">
        <v>0.64</v>
      </c>
      <c r="AA27" s="44">
        <f t="shared" ref="AA27:AA37" si="19">AA26</f>
        <v>11.899999999999999</v>
      </c>
      <c r="AB27" s="44">
        <f t="shared" ref="AB27:AB37" si="20">AB26</f>
        <v>33</v>
      </c>
      <c r="AC27" s="44">
        <f t="shared" ref="AC27:AC37" si="21">AC26</f>
        <v>334.1</v>
      </c>
      <c r="AD27" s="4">
        <f>IFERROR(求节点(育马!$DT$5:$DT$1004,育马!EB$5:EB$1004,$D27),0)</f>
        <v>1208.9436972373801</v>
      </c>
      <c r="AE27" s="4">
        <f>IFERROR(求节点(育马!$DT$5:$DT$1004,育马!EC$5:EC$1004,$D27),0)</f>
        <v>36.442025233787149</v>
      </c>
      <c r="AF27" s="4">
        <f t="shared" si="1"/>
        <v>572.21290457258885</v>
      </c>
      <c r="AG27" s="4">
        <f t="shared" si="2"/>
        <v>0</v>
      </c>
      <c r="AH27" s="4">
        <f t="shared" si="3"/>
        <v>0</v>
      </c>
      <c r="AI27" s="4">
        <f t="shared" si="4"/>
        <v>0</v>
      </c>
      <c r="AJ27" s="4">
        <f t="shared" si="5"/>
        <v>0</v>
      </c>
      <c r="AK27" s="4">
        <f t="shared" si="6"/>
        <v>0</v>
      </c>
      <c r="AL27" s="4">
        <f t="shared" si="7"/>
        <v>0</v>
      </c>
      <c r="AM27" s="4">
        <f t="shared" si="8"/>
        <v>0</v>
      </c>
      <c r="AN27" s="4">
        <f t="shared" si="9"/>
        <v>667.58172200135368</v>
      </c>
      <c r="AO27" s="4">
        <f t="shared" si="10"/>
        <v>80.109806640162446</v>
      </c>
      <c r="AP27" s="4">
        <f t="shared" si="13"/>
        <v>584.11290457258883</v>
      </c>
      <c r="AQ27" s="4">
        <f t="shared" si="14"/>
        <v>33</v>
      </c>
      <c r="AR27" s="4">
        <f t="shared" si="15"/>
        <v>334.1</v>
      </c>
      <c r="AS27" s="4">
        <f t="shared" si="16"/>
        <v>1876.5254192387338</v>
      </c>
      <c r="AT27" s="4">
        <f t="shared" si="17"/>
        <v>116.5518318739496</v>
      </c>
    </row>
    <row r="28" spans="2:46" x14ac:dyDescent="0.15">
      <c r="B28" s="45">
        <f t="shared" si="0"/>
        <v>26</v>
      </c>
      <c r="C28" s="46">
        <v>115</v>
      </c>
      <c r="D28" s="46">
        <f>求节点(节奏总纲!$C$4:$C$163,节奏总纲!$D$4:$D$163,$C28)</f>
        <v>2895.3093757400989</v>
      </c>
      <c r="F28" s="48">
        <f>IF(SUM(G28:$J28)&lt;=6,MIN(6-SUM(G28:$J28),AP28),0)</f>
        <v>0</v>
      </c>
      <c r="G28" s="48">
        <f>IF(SUM(H28:$J28)&lt;=6,MIN(6-SUM(H28:$J28),AQ28),0)</f>
        <v>0</v>
      </c>
      <c r="H28" s="48">
        <f>IF(SUM(I28:$J28)&lt;=6,MIN(6-SUM(I28:$J28),AR28),0)</f>
        <v>0</v>
      </c>
      <c r="I28" s="48">
        <f>IF(SUM($J28:J28)&lt;=6,MIN(6-SUM($J28:J28),AS28),0)</f>
        <v>0</v>
      </c>
      <c r="J28" s="47">
        <f t="shared" si="12"/>
        <v>6</v>
      </c>
      <c r="K28" s="46"/>
      <c r="L28" s="46"/>
      <c r="M28" s="46"/>
      <c r="N28" s="46"/>
      <c r="O28" s="46">
        <v>0.68</v>
      </c>
      <c r="AA28" s="44">
        <f t="shared" si="19"/>
        <v>11.899999999999999</v>
      </c>
      <c r="AB28" s="44">
        <f t="shared" si="20"/>
        <v>33</v>
      </c>
      <c r="AC28" s="44">
        <f t="shared" si="21"/>
        <v>334.1</v>
      </c>
      <c r="AD28" s="4">
        <f>IFERROR(求节点(育马!$DT$5:$DT$1004,育马!EB$5:EB$1004,$D28),0)</f>
        <v>1709.9492043738571</v>
      </c>
      <c r="AE28" s="4">
        <f>IFERROR(求节点(育马!$DT$5:$DT$1004,育马!EC$5:EC$1004,$D28),0)</f>
        <v>51.544180425178894</v>
      </c>
      <c r="AF28" s="4">
        <f t="shared" si="1"/>
        <v>814.58701192690273</v>
      </c>
      <c r="AG28" s="4">
        <f t="shared" si="2"/>
        <v>0</v>
      </c>
      <c r="AH28" s="4">
        <f t="shared" si="3"/>
        <v>0</v>
      </c>
      <c r="AI28" s="4">
        <f t="shared" si="4"/>
        <v>0</v>
      </c>
      <c r="AJ28" s="4">
        <f t="shared" si="5"/>
        <v>0</v>
      </c>
      <c r="AK28" s="4">
        <f t="shared" si="6"/>
        <v>0</v>
      </c>
      <c r="AL28" s="4">
        <f t="shared" si="7"/>
        <v>0</v>
      </c>
      <c r="AM28" s="4">
        <f t="shared" si="8"/>
        <v>0</v>
      </c>
      <c r="AN28" s="4">
        <f t="shared" si="9"/>
        <v>950.35151391471993</v>
      </c>
      <c r="AO28" s="4">
        <f t="shared" si="10"/>
        <v>114.04218166976639</v>
      </c>
      <c r="AP28" s="4">
        <f t="shared" si="13"/>
        <v>826.48701192690271</v>
      </c>
      <c r="AQ28" s="4">
        <f t="shared" si="14"/>
        <v>33</v>
      </c>
      <c r="AR28" s="4">
        <f t="shared" si="15"/>
        <v>334.1</v>
      </c>
      <c r="AS28" s="4">
        <f t="shared" si="16"/>
        <v>2660.3007182885772</v>
      </c>
      <c r="AT28" s="4">
        <f t="shared" si="17"/>
        <v>165.58636209494529</v>
      </c>
    </row>
    <row r="29" spans="2:46" x14ac:dyDescent="0.15">
      <c r="B29" s="45">
        <f t="shared" si="0"/>
        <v>27</v>
      </c>
      <c r="C29" s="46">
        <v>120</v>
      </c>
      <c r="D29" s="46">
        <f>求节点(节奏总纲!$C$4:$C$163,节奏总纲!$D$4:$D$163,$C29)</f>
        <v>4095</v>
      </c>
      <c r="F29" s="48">
        <f>IF(SUM(G29:$J29)&lt;=6,MIN(6-SUM(G29:$J29),AP29),0)</f>
        <v>0</v>
      </c>
      <c r="G29" s="48">
        <f>IF(SUM(H29:$J29)&lt;=6,MIN(6-SUM(H29:$J29),AQ29),0)</f>
        <v>0</v>
      </c>
      <c r="H29" s="48">
        <f>IF(SUM(I29:$J29)&lt;=6,MIN(6-SUM(I29:$J29),AR29),0)</f>
        <v>0</v>
      </c>
      <c r="I29" s="48">
        <f>IF(SUM($J29:J29)&lt;=6,MIN(6-SUM($J29:J29),AS29),0)</f>
        <v>0</v>
      </c>
      <c r="J29" s="47">
        <f t="shared" si="12"/>
        <v>6</v>
      </c>
      <c r="K29" s="46"/>
      <c r="L29" s="46"/>
      <c r="M29" s="46"/>
      <c r="N29" s="46"/>
      <c r="O29" s="46">
        <v>0.72</v>
      </c>
      <c r="AA29" s="44">
        <f t="shared" si="19"/>
        <v>11.899999999999999</v>
      </c>
      <c r="AB29" s="44">
        <f t="shared" si="20"/>
        <v>33</v>
      </c>
      <c r="AC29" s="44">
        <f t="shared" si="21"/>
        <v>334.1</v>
      </c>
      <c r="AD29" s="4">
        <f>IFERROR(求节点(育马!$DT$5:$DT$1004,育马!EB$5:EB$1004,$D29),0)</f>
        <v>2418.4779873898733</v>
      </c>
      <c r="AE29" s="4">
        <f>IFERROR(求节点(育马!$DT$5:$DT$1004,育马!EC$5:EC$1004,$D29),0)</f>
        <v>72.901853117908345</v>
      </c>
      <c r="AF29" s="4">
        <f t="shared" si="1"/>
        <v>1157.3557617154459</v>
      </c>
      <c r="AG29" s="4">
        <f t="shared" si="2"/>
        <v>0</v>
      </c>
      <c r="AH29" s="4">
        <f t="shared" si="3"/>
        <v>0</v>
      </c>
      <c r="AI29" s="4">
        <f t="shared" si="4"/>
        <v>0</v>
      </c>
      <c r="AJ29" s="4">
        <f t="shared" si="5"/>
        <v>0</v>
      </c>
      <c r="AK29" s="4">
        <f t="shared" si="6"/>
        <v>0</v>
      </c>
      <c r="AL29" s="4">
        <f t="shared" si="7"/>
        <v>0</v>
      </c>
      <c r="AM29" s="4">
        <f t="shared" si="8"/>
        <v>0</v>
      </c>
      <c r="AN29" s="4">
        <f t="shared" si="9"/>
        <v>1350.2483886680202</v>
      </c>
      <c r="AO29" s="4">
        <f t="shared" si="10"/>
        <v>162.02980664016243</v>
      </c>
      <c r="AP29" s="4">
        <f t="shared" si="13"/>
        <v>1169.2557617154459</v>
      </c>
      <c r="AQ29" s="4">
        <f t="shared" si="14"/>
        <v>33</v>
      </c>
      <c r="AR29" s="4">
        <f t="shared" si="15"/>
        <v>334.1</v>
      </c>
      <c r="AS29" s="4">
        <f t="shared" si="16"/>
        <v>3768.7263760578935</v>
      </c>
      <c r="AT29" s="4">
        <f t="shared" si="17"/>
        <v>234.93165975807079</v>
      </c>
    </row>
    <row r="30" spans="2:46" x14ac:dyDescent="0.15">
      <c r="B30" s="45">
        <f t="shared" si="0"/>
        <v>28</v>
      </c>
      <c r="C30" s="46">
        <v>125</v>
      </c>
      <c r="D30" s="46">
        <f>求节点(节奏总纲!$C$4:$C$163,节奏总纲!$D$4:$D$163,$C30)</f>
        <v>5791.6187514801986</v>
      </c>
      <c r="F30" s="48">
        <f>IF(SUM(G30:$J30)&lt;=6,MIN(6-SUM(G30:$J30),AP30),0)</f>
        <v>0</v>
      </c>
      <c r="G30" s="48">
        <f>IF(SUM(H30:$J30)&lt;=6,MIN(6-SUM(H30:$J30),AQ30),0)</f>
        <v>0</v>
      </c>
      <c r="H30" s="48">
        <f>IF(SUM(I30:$J30)&lt;=6,MIN(6-SUM(I30:$J30),AR30),0)</f>
        <v>0</v>
      </c>
      <c r="I30" s="48">
        <f>IF(SUM($J30:J30)&lt;=6,MIN(6-SUM($J30:J30),AS30),0)</f>
        <v>0</v>
      </c>
      <c r="J30" s="47">
        <f t="shared" si="12"/>
        <v>6</v>
      </c>
      <c r="K30" s="46"/>
      <c r="L30" s="46"/>
      <c r="M30" s="46"/>
      <c r="N30" s="46"/>
      <c r="O30" s="46">
        <v>0.76</v>
      </c>
      <c r="AA30" s="44">
        <f t="shared" si="19"/>
        <v>11.899999999999999</v>
      </c>
      <c r="AB30" s="44">
        <f t="shared" si="20"/>
        <v>33</v>
      </c>
      <c r="AC30" s="44">
        <f t="shared" si="21"/>
        <v>334.1</v>
      </c>
      <c r="AD30" s="4">
        <f>IFERROR(求节点(育马!$DT$5:$DT$1004,育马!EB$5:EB$1004,$D30),0)</f>
        <v>3420.4890016628283</v>
      </c>
      <c r="AE30" s="4">
        <f>IFERROR(求节点(育马!$DT$5:$DT$1004,育马!EC$5:EC$1004,$D30),0)</f>
        <v>103.10616350069186</v>
      </c>
      <c r="AF30" s="4">
        <f t="shared" si="1"/>
        <v>1642.1039764240741</v>
      </c>
      <c r="AG30" s="4">
        <f t="shared" si="2"/>
        <v>0</v>
      </c>
      <c r="AH30" s="4">
        <f t="shared" si="3"/>
        <v>0</v>
      </c>
      <c r="AI30" s="4">
        <f t="shared" si="4"/>
        <v>0</v>
      </c>
      <c r="AJ30" s="4">
        <f t="shared" si="5"/>
        <v>0</v>
      </c>
      <c r="AK30" s="4">
        <f t="shared" si="6"/>
        <v>0</v>
      </c>
      <c r="AL30" s="4">
        <f t="shared" si="7"/>
        <v>0</v>
      </c>
      <c r="AM30" s="4">
        <f t="shared" si="8"/>
        <v>0</v>
      </c>
      <c r="AN30" s="4">
        <f t="shared" si="9"/>
        <v>1915.7879724947529</v>
      </c>
      <c r="AO30" s="4">
        <f t="shared" si="10"/>
        <v>229.89455669937038</v>
      </c>
      <c r="AP30" s="4">
        <f t="shared" si="13"/>
        <v>1654.0039764240742</v>
      </c>
      <c r="AQ30" s="4">
        <f t="shared" si="14"/>
        <v>33</v>
      </c>
      <c r="AR30" s="4">
        <f t="shared" si="15"/>
        <v>334.1</v>
      </c>
      <c r="AS30" s="4">
        <f t="shared" si="16"/>
        <v>5336.2769741575812</v>
      </c>
      <c r="AT30" s="4">
        <f t="shared" si="17"/>
        <v>333.00072020006223</v>
      </c>
    </row>
    <row r="31" spans="2:46" x14ac:dyDescent="0.15">
      <c r="B31" s="45">
        <f t="shared" si="0"/>
        <v>29</v>
      </c>
      <c r="C31" s="46">
        <v>130</v>
      </c>
      <c r="D31" s="46">
        <f>求节点(节奏总纲!$C$4:$C$163,节奏总纲!$D$4:$D$163,$C31)</f>
        <v>8191</v>
      </c>
      <c r="F31" s="48">
        <f>IF(SUM(G31:$J31)&lt;=6,MIN(6-SUM(G31:$J31),AP31),0)</f>
        <v>0</v>
      </c>
      <c r="G31" s="48">
        <f>IF(SUM(H31:$J31)&lt;=6,MIN(6-SUM(H31:$J31),AQ31),0)</f>
        <v>0</v>
      </c>
      <c r="H31" s="48">
        <f>IF(SUM(I31:$J31)&lt;=6,MIN(6-SUM(I31:$J31),AR31),0)</f>
        <v>0</v>
      </c>
      <c r="I31" s="48">
        <f>IF(SUM($J31:J31)&lt;=6,MIN(6-SUM($J31:J31),AS31),0)</f>
        <v>0</v>
      </c>
      <c r="J31" s="47">
        <f t="shared" si="12"/>
        <v>6</v>
      </c>
      <c r="K31" s="46"/>
      <c r="L31" s="46"/>
      <c r="M31" s="46"/>
      <c r="N31" s="46"/>
      <c r="O31" s="46">
        <v>0.8</v>
      </c>
      <c r="AA31" s="44">
        <f t="shared" si="19"/>
        <v>11.899999999999999</v>
      </c>
      <c r="AB31" s="44">
        <f t="shared" si="20"/>
        <v>33</v>
      </c>
      <c r="AC31" s="44">
        <f t="shared" si="21"/>
        <v>334.1</v>
      </c>
      <c r="AD31" s="4">
        <f>IFERROR(求节点(育马!$DT$5:$DT$1004,育马!EB$5:EB$1004,$D31),0)</f>
        <v>4837.5465676948606</v>
      </c>
      <c r="AE31" s="4">
        <f>IFERROR(求节点(育马!$DT$5:$DT$1004,育马!EC$5:EC$1004,$D31),0)</f>
        <v>145.82150888615072</v>
      </c>
      <c r="AF31" s="4">
        <f t="shared" si="1"/>
        <v>2327.6414760011598</v>
      </c>
      <c r="AG31" s="4">
        <f t="shared" si="2"/>
        <v>0</v>
      </c>
      <c r="AH31" s="4">
        <f t="shared" si="3"/>
        <v>0</v>
      </c>
      <c r="AI31" s="4">
        <f t="shared" si="4"/>
        <v>0</v>
      </c>
      <c r="AJ31" s="4">
        <f t="shared" si="5"/>
        <v>0</v>
      </c>
      <c r="AK31" s="4">
        <f t="shared" si="6"/>
        <v>0</v>
      </c>
      <c r="AL31" s="4">
        <f t="shared" si="7"/>
        <v>0</v>
      </c>
      <c r="AM31" s="4">
        <f t="shared" si="8"/>
        <v>0</v>
      </c>
      <c r="AN31" s="4">
        <f t="shared" si="9"/>
        <v>2715.5817220013532</v>
      </c>
      <c r="AO31" s="4">
        <f t="shared" si="10"/>
        <v>325.86980664016244</v>
      </c>
      <c r="AP31" s="4">
        <f t="shared" si="13"/>
        <v>2339.5414760011599</v>
      </c>
      <c r="AQ31" s="4">
        <f t="shared" si="14"/>
        <v>33</v>
      </c>
      <c r="AR31" s="4">
        <f t="shared" si="15"/>
        <v>334.1</v>
      </c>
      <c r="AS31" s="4">
        <f t="shared" si="16"/>
        <v>7553.1282896962139</v>
      </c>
      <c r="AT31" s="4">
        <f t="shared" si="17"/>
        <v>471.69131552631313</v>
      </c>
    </row>
    <row r="32" spans="2:46" x14ac:dyDescent="0.15">
      <c r="B32" s="45">
        <f t="shared" si="0"/>
        <v>30</v>
      </c>
      <c r="C32" s="46">
        <v>135</v>
      </c>
      <c r="D32" s="46">
        <f>求节点(节奏总纲!$C$4:$C$163,节奏总纲!$D$4:$D$163,$C32)</f>
        <v>11584.237502960397</v>
      </c>
      <c r="F32" s="48">
        <f>IF(SUM(G32:$J32)&lt;=6,MIN(6-SUM(G32:$J32),AP32),0)</f>
        <v>0</v>
      </c>
      <c r="G32" s="48">
        <f>IF(SUM(H32:$J32)&lt;=6,MIN(6-SUM(H32:$J32),AQ32),0)</f>
        <v>0</v>
      </c>
      <c r="H32" s="48">
        <f>IF(SUM(I32:$J32)&lt;=6,MIN(6-SUM(I32:$J32),AR32),0)</f>
        <v>0</v>
      </c>
      <c r="I32" s="48">
        <f>IF(SUM($J32:J32)&lt;=6,MIN(6-SUM($J32:J32),AS32),0)</f>
        <v>0</v>
      </c>
      <c r="J32" s="47">
        <f t="shared" si="12"/>
        <v>6</v>
      </c>
      <c r="K32" s="46"/>
      <c r="L32" s="46"/>
      <c r="M32" s="46"/>
      <c r="N32" s="46"/>
      <c r="O32" s="46">
        <v>0.84</v>
      </c>
      <c r="AA32" s="44">
        <f t="shared" si="19"/>
        <v>11.899999999999999</v>
      </c>
      <c r="AB32" s="44">
        <f t="shared" si="20"/>
        <v>33</v>
      </c>
      <c r="AC32" s="44">
        <f t="shared" si="21"/>
        <v>334.1</v>
      </c>
      <c r="AD32" s="4">
        <f>IFERROR(求节点(育马!$DT$5:$DT$1004,育马!EB$5:EB$1004,$D32),0)</f>
        <v>6841.5685962407697</v>
      </c>
      <c r="AE32" s="4">
        <f>IFERROR(求节点(育马!$DT$5:$DT$1004,育马!EC$5:EC$1004,$D32),0)</f>
        <v>206.23012965171776</v>
      </c>
      <c r="AF32" s="4">
        <f t="shared" si="1"/>
        <v>3297.1379054184163</v>
      </c>
      <c r="AG32" s="4">
        <f t="shared" si="2"/>
        <v>0</v>
      </c>
      <c r="AH32" s="4">
        <f t="shared" si="3"/>
        <v>0</v>
      </c>
      <c r="AI32" s="4">
        <f t="shared" si="4"/>
        <v>0</v>
      </c>
      <c r="AJ32" s="4">
        <f t="shared" si="5"/>
        <v>0</v>
      </c>
      <c r="AK32" s="4">
        <f t="shared" si="6"/>
        <v>0</v>
      </c>
      <c r="AL32" s="4">
        <f t="shared" si="7"/>
        <v>0</v>
      </c>
      <c r="AM32" s="4">
        <f t="shared" si="8"/>
        <v>0</v>
      </c>
      <c r="AN32" s="4">
        <f t="shared" si="9"/>
        <v>3846.6608896548191</v>
      </c>
      <c r="AO32" s="4">
        <f t="shared" si="10"/>
        <v>461.59930675857834</v>
      </c>
      <c r="AP32" s="4">
        <f t="shared" si="13"/>
        <v>3309.0379054184164</v>
      </c>
      <c r="AQ32" s="4">
        <f t="shared" si="14"/>
        <v>33</v>
      </c>
      <c r="AR32" s="4">
        <f t="shared" si="15"/>
        <v>334.1</v>
      </c>
      <c r="AS32" s="4">
        <f t="shared" si="16"/>
        <v>10688.229485895588</v>
      </c>
      <c r="AT32" s="4">
        <f t="shared" si="17"/>
        <v>667.82943641029613</v>
      </c>
    </row>
    <row r="33" spans="2:46" x14ac:dyDescent="0.15">
      <c r="B33" s="45">
        <f t="shared" si="0"/>
        <v>31</v>
      </c>
      <c r="C33" s="46">
        <v>140</v>
      </c>
      <c r="D33" s="46">
        <f>求节点(节奏总纲!$C$4:$C$163,节奏总纲!$D$4:$D$163,$C33)</f>
        <v>16383</v>
      </c>
      <c r="F33" s="48">
        <f>IF(SUM(G33:$J33)&lt;=6,MIN(6-SUM(G33:$J33),AP33),0)</f>
        <v>0</v>
      </c>
      <c r="G33" s="48">
        <f>IF(SUM(H33:$J33)&lt;=6,MIN(6-SUM(H33:$J33),AQ33),0)</f>
        <v>0</v>
      </c>
      <c r="H33" s="48">
        <f>IF(SUM(I33:$J33)&lt;=6,MIN(6-SUM(I33:$J33),AR33),0)</f>
        <v>0</v>
      </c>
      <c r="I33" s="48">
        <f>IF(SUM($J33:J33)&lt;=6,MIN(6-SUM($J33:J33),AS33),0)</f>
        <v>0</v>
      </c>
      <c r="J33" s="47">
        <f t="shared" si="12"/>
        <v>6</v>
      </c>
      <c r="K33" s="46"/>
      <c r="L33" s="46"/>
      <c r="M33" s="46"/>
      <c r="N33" s="46"/>
      <c r="O33" s="46">
        <v>0.88</v>
      </c>
      <c r="AA33" s="44">
        <f t="shared" si="19"/>
        <v>11.899999999999999</v>
      </c>
      <c r="AB33" s="44">
        <f t="shared" si="20"/>
        <v>33</v>
      </c>
      <c r="AC33" s="44">
        <f t="shared" si="21"/>
        <v>334.1</v>
      </c>
      <c r="AD33" s="4">
        <f>IFERROR(求节点(育马!$DT$5:$DT$1004,育马!EB$5:EB$1004,$D33),0)</f>
        <v>9675.6837283048335</v>
      </c>
      <c r="AE33" s="4">
        <f>IFERROR(求节点(育马!$DT$5:$DT$1004,育马!EC$5:EC$1004,$D33),0)</f>
        <v>291.66082042263554</v>
      </c>
      <c r="AF33" s="4">
        <f t="shared" si="1"/>
        <v>4668.2129045725887</v>
      </c>
      <c r="AG33" s="4">
        <f t="shared" si="2"/>
        <v>0</v>
      </c>
      <c r="AH33" s="4">
        <f t="shared" si="3"/>
        <v>0</v>
      </c>
      <c r="AI33" s="4">
        <f t="shared" si="4"/>
        <v>0</v>
      </c>
      <c r="AJ33" s="4">
        <f t="shared" si="5"/>
        <v>0</v>
      </c>
      <c r="AK33" s="4">
        <f t="shared" si="6"/>
        <v>0</v>
      </c>
      <c r="AL33" s="4">
        <f t="shared" si="7"/>
        <v>0</v>
      </c>
      <c r="AM33" s="4">
        <f t="shared" si="8"/>
        <v>0</v>
      </c>
      <c r="AN33" s="4">
        <f t="shared" si="9"/>
        <v>5446.2483886680202</v>
      </c>
      <c r="AO33" s="4">
        <f t="shared" si="10"/>
        <v>653.54980664016239</v>
      </c>
      <c r="AP33" s="4">
        <f t="shared" si="13"/>
        <v>4680.1129045725884</v>
      </c>
      <c r="AQ33" s="4">
        <f t="shared" si="14"/>
        <v>33</v>
      </c>
      <c r="AR33" s="4">
        <f t="shared" si="15"/>
        <v>334.1</v>
      </c>
      <c r="AS33" s="4">
        <f t="shared" si="16"/>
        <v>15121.932116972854</v>
      </c>
      <c r="AT33" s="4">
        <f t="shared" si="17"/>
        <v>945.21062706279793</v>
      </c>
    </row>
    <row r="34" spans="2:46" x14ac:dyDescent="0.15">
      <c r="B34" s="45">
        <f t="shared" si="0"/>
        <v>32</v>
      </c>
      <c r="C34" s="46">
        <v>145</v>
      </c>
      <c r="D34" s="46">
        <f>求节点(节奏总纲!$C$4:$C$163,节奏总纲!$D$4:$D$163,$C34)</f>
        <v>23169.475005920798</v>
      </c>
      <c r="F34" s="48">
        <f>IF(SUM(G34:$J34)&lt;=6,MIN(6-SUM(G34:$J34),AP34),0)</f>
        <v>0</v>
      </c>
      <c r="G34" s="48">
        <f>IF(SUM(H34:$J34)&lt;=6,MIN(6-SUM(H34:$J34),AQ34),0)</f>
        <v>0</v>
      </c>
      <c r="H34" s="48">
        <f>IF(SUM(I34:$J34)&lt;=6,MIN(6-SUM(I34:$J34),AR34),0)</f>
        <v>0</v>
      </c>
      <c r="I34" s="48">
        <f>IF(SUM($J34:J34)&lt;=6,MIN(6-SUM($J34:J34),AS34),0)</f>
        <v>0</v>
      </c>
      <c r="J34" s="47">
        <f t="shared" si="12"/>
        <v>6</v>
      </c>
      <c r="K34" s="46"/>
      <c r="L34" s="46"/>
      <c r="M34" s="46"/>
      <c r="N34" s="46"/>
      <c r="O34" s="46">
        <v>0.92</v>
      </c>
      <c r="AA34" s="44">
        <f t="shared" si="19"/>
        <v>11.899999999999999</v>
      </c>
      <c r="AB34" s="44">
        <f t="shared" si="20"/>
        <v>33</v>
      </c>
      <c r="AC34" s="44">
        <f t="shared" si="21"/>
        <v>334.1</v>
      </c>
      <c r="AD34" s="4">
        <f>IFERROR(求节点(育马!$DT$5:$DT$1004,育马!EB$5:EB$1004,$D34),0)</f>
        <v>13683.727785396655</v>
      </c>
      <c r="AE34" s="4">
        <f>IFERROR(求节点(育马!$DT$5:$DT$1004,育马!EC$5:EC$1004,$D34),0)</f>
        <v>412.47806195376967</v>
      </c>
      <c r="AF34" s="4">
        <f t="shared" si="1"/>
        <v>6607.2057634071025</v>
      </c>
      <c r="AG34" s="4">
        <f t="shared" si="2"/>
        <v>0</v>
      </c>
      <c r="AH34" s="4">
        <f t="shared" si="3"/>
        <v>0</v>
      </c>
      <c r="AI34" s="4">
        <f t="shared" si="4"/>
        <v>0</v>
      </c>
      <c r="AJ34" s="4">
        <f t="shared" si="5"/>
        <v>0</v>
      </c>
      <c r="AK34" s="4">
        <f t="shared" si="6"/>
        <v>0</v>
      </c>
      <c r="AL34" s="4">
        <f t="shared" si="7"/>
        <v>0</v>
      </c>
      <c r="AM34" s="4">
        <f t="shared" si="8"/>
        <v>0</v>
      </c>
      <c r="AN34" s="4">
        <f t="shared" si="9"/>
        <v>7708.4067239749529</v>
      </c>
      <c r="AO34" s="4">
        <f t="shared" si="10"/>
        <v>925.00880687699441</v>
      </c>
      <c r="AP34" s="4">
        <f t="shared" si="13"/>
        <v>6619.1057634071021</v>
      </c>
      <c r="AQ34" s="4">
        <f t="shared" si="14"/>
        <v>33</v>
      </c>
      <c r="AR34" s="4">
        <f t="shared" si="15"/>
        <v>334.1</v>
      </c>
      <c r="AS34" s="4">
        <f t="shared" si="16"/>
        <v>21392.134509371608</v>
      </c>
      <c r="AT34" s="4">
        <f t="shared" si="17"/>
        <v>1337.486868830764</v>
      </c>
    </row>
    <row r="35" spans="2:46" x14ac:dyDescent="0.15">
      <c r="B35" s="45">
        <f t="shared" si="0"/>
        <v>33</v>
      </c>
      <c r="C35" s="46">
        <v>150</v>
      </c>
      <c r="D35" s="46">
        <f>求节点(节奏总纲!$C$4:$C$163,节奏总纲!$D$4:$D$163,$C35)</f>
        <v>32767</v>
      </c>
      <c r="F35" s="48">
        <f>IF(SUM(G35:$J35)&lt;=6,MIN(6-SUM(G35:$J35),AP35),0)</f>
        <v>0</v>
      </c>
      <c r="G35" s="48">
        <f>IF(SUM(H35:$J35)&lt;=6,MIN(6-SUM(H35:$J35),AQ35),0)</f>
        <v>0</v>
      </c>
      <c r="H35" s="48">
        <f>IF(SUM(I35:$J35)&lt;=6,MIN(6-SUM(I35:$J35),AR35),0)</f>
        <v>0</v>
      </c>
      <c r="I35" s="48">
        <f>IF(SUM($J35:J35)&lt;=6,MIN(6-SUM($J35:J35),AS35),0)</f>
        <v>0</v>
      </c>
      <c r="J35" s="47">
        <f t="shared" si="12"/>
        <v>6</v>
      </c>
      <c r="K35" s="46"/>
      <c r="L35" s="46"/>
      <c r="M35" s="46"/>
      <c r="N35" s="46"/>
      <c r="O35" s="46">
        <v>0.96</v>
      </c>
      <c r="AA35" s="44">
        <f t="shared" si="19"/>
        <v>11.899999999999999</v>
      </c>
      <c r="AB35" s="44">
        <f t="shared" si="20"/>
        <v>33</v>
      </c>
      <c r="AC35" s="44">
        <f t="shared" si="21"/>
        <v>334.1</v>
      </c>
      <c r="AD35" s="4">
        <f>IFERROR(求节点(育马!$DT$5:$DT$1004,育马!EB$5:EB$1004,$D35),0)</f>
        <v>19351.958049524783</v>
      </c>
      <c r="AE35" s="4">
        <f>IFERROR(求节点(育马!$DT$5:$DT$1004,育马!EC$5:EC$1004,$D35),0)</f>
        <v>583.33944349560511</v>
      </c>
      <c r="AF35" s="4">
        <f t="shared" si="1"/>
        <v>9349.3557617154456</v>
      </c>
      <c r="AG35" s="4">
        <f t="shared" si="2"/>
        <v>0</v>
      </c>
      <c r="AH35" s="4">
        <f t="shared" si="3"/>
        <v>0</v>
      </c>
      <c r="AI35" s="4">
        <f t="shared" si="4"/>
        <v>0</v>
      </c>
      <c r="AJ35" s="4">
        <f t="shared" si="5"/>
        <v>0</v>
      </c>
      <c r="AK35" s="4">
        <f t="shared" si="6"/>
        <v>0</v>
      </c>
      <c r="AL35" s="4">
        <f t="shared" si="7"/>
        <v>0</v>
      </c>
      <c r="AM35" s="4">
        <f t="shared" si="8"/>
        <v>0</v>
      </c>
      <c r="AN35" s="4">
        <f t="shared" si="9"/>
        <v>10907.581722001352</v>
      </c>
      <c r="AO35" s="4">
        <f t="shared" si="10"/>
        <v>1308.9098066401625</v>
      </c>
      <c r="AP35" s="4">
        <f t="shared" si="13"/>
        <v>9361.2557617154453</v>
      </c>
      <c r="AQ35" s="4">
        <f t="shared" si="14"/>
        <v>33</v>
      </c>
      <c r="AR35" s="4">
        <f t="shared" si="15"/>
        <v>334.1</v>
      </c>
      <c r="AS35" s="4">
        <f t="shared" si="16"/>
        <v>30259.539771526135</v>
      </c>
      <c r="AT35" s="4">
        <f t="shared" si="17"/>
        <v>1892.2492501357676</v>
      </c>
    </row>
    <row r="36" spans="2:46" x14ac:dyDescent="0.15">
      <c r="B36" s="45">
        <f t="shared" si="0"/>
        <v>34</v>
      </c>
      <c r="C36" s="46">
        <v>155</v>
      </c>
      <c r="D36" s="46">
        <f>求节点(节奏总纲!$C$4:$C$163,节奏总纲!$D$4:$D$163,$C36)</f>
        <v>46339.950011841604</v>
      </c>
      <c r="F36" s="48">
        <f>IF(SUM(G36:$J36)&lt;=6,MIN(6-SUM(G36:$J36),AP36),0)</f>
        <v>0</v>
      </c>
      <c r="G36" s="48">
        <f>IF(SUM(H36:$J36)&lt;=6,MIN(6-SUM(H36:$J36),AQ36),0)</f>
        <v>0</v>
      </c>
      <c r="H36" s="48">
        <f>IF(SUM(I36:$J36)&lt;=6,MIN(6-SUM(I36:$J36),AR36),0)</f>
        <v>0</v>
      </c>
      <c r="I36" s="48">
        <f>IF(SUM($J36:J36)&lt;=6,MIN(6-SUM($J36:J36),AS36),0)</f>
        <v>0</v>
      </c>
      <c r="J36" s="47">
        <f t="shared" si="12"/>
        <v>6</v>
      </c>
      <c r="K36" s="46"/>
      <c r="L36" s="46"/>
      <c r="M36" s="46"/>
      <c r="N36" s="46"/>
      <c r="O36" s="46">
        <v>1</v>
      </c>
      <c r="AA36" s="44">
        <f t="shared" si="19"/>
        <v>11.899999999999999</v>
      </c>
      <c r="AB36" s="44">
        <f t="shared" si="20"/>
        <v>33</v>
      </c>
      <c r="AC36" s="44">
        <f t="shared" si="21"/>
        <v>334.1</v>
      </c>
      <c r="AD36" s="4">
        <f>IFERROR(求节点(育马!$DT$5:$DT$1004,育马!EB$5:EB$1004,$D36),0)</f>
        <v>27368.04616370843</v>
      </c>
      <c r="AE36" s="4">
        <f>IFERROR(求节点(育马!$DT$5:$DT$1004,育马!EC$5:EC$1004,$D36),0)</f>
        <v>824.97392655787348</v>
      </c>
      <c r="AF36" s="4">
        <f t="shared" si="1"/>
        <v>13227.341479384475</v>
      </c>
      <c r="AG36" s="4">
        <f t="shared" si="2"/>
        <v>0</v>
      </c>
      <c r="AH36" s="4">
        <f t="shared" si="3"/>
        <v>0</v>
      </c>
      <c r="AI36" s="4">
        <f t="shared" si="4"/>
        <v>0</v>
      </c>
      <c r="AJ36" s="4">
        <f t="shared" si="5"/>
        <v>0</v>
      </c>
      <c r="AK36" s="4">
        <f t="shared" si="6"/>
        <v>0</v>
      </c>
      <c r="AL36" s="4">
        <f t="shared" si="7"/>
        <v>0</v>
      </c>
      <c r="AM36" s="4">
        <f t="shared" si="8"/>
        <v>0</v>
      </c>
      <c r="AN36" s="4">
        <f t="shared" si="9"/>
        <v>15431.898392615221</v>
      </c>
      <c r="AO36" s="4">
        <f t="shared" si="10"/>
        <v>1851.8278071138266</v>
      </c>
      <c r="AP36" s="4">
        <f t="shared" si="13"/>
        <v>13239.241479384475</v>
      </c>
      <c r="AQ36" s="4">
        <f t="shared" si="14"/>
        <v>33</v>
      </c>
      <c r="AR36" s="4">
        <f t="shared" si="15"/>
        <v>334.1</v>
      </c>
      <c r="AS36" s="4">
        <f t="shared" si="16"/>
        <v>42799.944556323651</v>
      </c>
      <c r="AT36" s="4">
        <f t="shared" si="17"/>
        <v>2676.8017336717003</v>
      </c>
    </row>
    <row r="37" spans="2:46" x14ac:dyDescent="0.15">
      <c r="B37" s="45">
        <f t="shared" si="0"/>
        <v>35</v>
      </c>
      <c r="C37" s="46">
        <v>160</v>
      </c>
      <c r="D37" s="46">
        <f>求节点(节奏总纲!$C$4:$C$163,节奏总纲!$D$4:$D$163,$C37)</f>
        <v>65535</v>
      </c>
      <c r="F37" s="48">
        <f>IF(SUM(G37:$J37)&lt;=6,MIN(6-SUM(G37:$J37),AP37),0)</f>
        <v>0</v>
      </c>
      <c r="G37" s="48">
        <f>IF(SUM(H37:$J37)&lt;=6,MIN(6-SUM(H37:$J37),AQ37),0)</f>
        <v>0</v>
      </c>
      <c r="H37" s="48">
        <f>IF(SUM(I37:$J37)&lt;=6,MIN(6-SUM(I37:$J37),AR37),0)</f>
        <v>0</v>
      </c>
      <c r="I37" s="48">
        <f>IF(SUM($J37:J37)&lt;=6,MIN(6-SUM($J37:J37),AS37),0)</f>
        <v>0</v>
      </c>
      <c r="J37" s="47">
        <f t="shared" si="12"/>
        <v>6</v>
      </c>
      <c r="K37" s="46"/>
      <c r="L37" s="46"/>
      <c r="M37" s="46"/>
      <c r="N37" s="46"/>
      <c r="O37" s="46">
        <v>1</v>
      </c>
      <c r="AA37" s="44">
        <f t="shared" si="19"/>
        <v>11.899999999999999</v>
      </c>
      <c r="AB37" s="44">
        <f t="shared" si="20"/>
        <v>33</v>
      </c>
      <c r="AC37" s="44">
        <f t="shared" si="21"/>
        <v>334.1</v>
      </c>
      <c r="AD37" s="4">
        <f>IFERROR(求节点(育马!$DT$5:$DT$1004,育马!EB$5:EB$1004,$D37),0)</f>
        <v>38704.506691964671</v>
      </c>
      <c r="AE37" s="4">
        <f>IFERROR(求节点(育马!$DT$5:$DT$1004,育马!EC$5:EC$1004,$D37),0)</f>
        <v>1166.6966896415443</v>
      </c>
      <c r="AF37" s="4">
        <f t="shared" si="1"/>
        <v>18711.641476001158</v>
      </c>
      <c r="AG37" s="4">
        <f t="shared" si="2"/>
        <v>0</v>
      </c>
      <c r="AH37" s="4">
        <f t="shared" si="3"/>
        <v>0</v>
      </c>
      <c r="AI37" s="4">
        <f t="shared" si="4"/>
        <v>0</v>
      </c>
      <c r="AJ37" s="4">
        <f t="shared" si="5"/>
        <v>0</v>
      </c>
      <c r="AK37" s="4">
        <f t="shared" si="6"/>
        <v>0</v>
      </c>
      <c r="AL37" s="4">
        <f t="shared" si="7"/>
        <v>0</v>
      </c>
      <c r="AM37" s="4">
        <f t="shared" si="8"/>
        <v>0</v>
      </c>
      <c r="AN37" s="4">
        <f t="shared" si="9"/>
        <v>21830.24838866802</v>
      </c>
      <c r="AO37" s="4">
        <f t="shared" si="10"/>
        <v>2619.6298066401623</v>
      </c>
      <c r="AP37" s="4">
        <f t="shared" si="13"/>
        <v>18723.541476001159</v>
      </c>
      <c r="AQ37" s="4">
        <f t="shared" si="14"/>
        <v>33</v>
      </c>
      <c r="AR37" s="4">
        <f t="shared" si="15"/>
        <v>334.1</v>
      </c>
      <c r="AS37" s="4">
        <f t="shared" si="16"/>
        <v>60534.755080632691</v>
      </c>
      <c r="AT37" s="4">
        <f t="shared" si="17"/>
        <v>3786.3264962817066</v>
      </c>
    </row>
    <row r="38" spans="2:46" x14ac:dyDescent="0.15">
      <c r="B38" s="45">
        <f t="shared" si="0"/>
        <v>36</v>
      </c>
      <c r="C38" s="46"/>
      <c r="D38" s="46"/>
      <c r="F38" s="46"/>
      <c r="G38" s="46"/>
      <c r="H38" s="46"/>
      <c r="I38" s="46"/>
      <c r="J38" s="46"/>
      <c r="K38" s="46"/>
      <c r="L38" s="46"/>
      <c r="M38" s="46"/>
      <c r="N38" s="46"/>
      <c r="O38" s="46"/>
    </row>
    <row r="39" spans="2:46" x14ac:dyDescent="0.15">
      <c r="B39" s="45">
        <f t="shared" si="0"/>
        <v>37</v>
      </c>
      <c r="C39" s="46"/>
      <c r="D39" s="46"/>
      <c r="F39" s="46"/>
      <c r="G39" s="46"/>
      <c r="H39" s="46"/>
      <c r="I39" s="46"/>
      <c r="J39" s="46"/>
      <c r="K39" s="46"/>
      <c r="L39" s="46"/>
      <c r="M39" s="46"/>
      <c r="N39" s="46"/>
      <c r="O39" s="46"/>
    </row>
    <row r="40" spans="2:46" x14ac:dyDescent="0.15">
      <c r="B40" s="45">
        <f t="shared" si="0"/>
        <v>38</v>
      </c>
      <c r="C40" s="46"/>
      <c r="D40" s="46"/>
      <c r="F40" s="46"/>
      <c r="G40" s="46"/>
      <c r="H40" s="46"/>
      <c r="I40" s="46"/>
      <c r="J40" s="46"/>
      <c r="K40" s="46"/>
      <c r="L40" s="46"/>
      <c r="M40" s="46"/>
      <c r="N40" s="46"/>
      <c r="O40" s="46"/>
    </row>
    <row r="41" spans="2:46" x14ac:dyDescent="0.15">
      <c r="B41" s="45">
        <f t="shared" si="0"/>
        <v>39</v>
      </c>
      <c r="C41" s="46"/>
      <c r="D41" s="46"/>
      <c r="F41" s="46"/>
      <c r="G41" s="46"/>
      <c r="H41" s="46"/>
      <c r="I41" s="46"/>
      <c r="J41" s="46"/>
      <c r="K41" s="46"/>
      <c r="L41" s="46"/>
      <c r="M41" s="46"/>
      <c r="N41" s="46"/>
      <c r="O41" s="46"/>
    </row>
    <row r="42" spans="2:46" x14ac:dyDescent="0.15">
      <c r="B42" s="45">
        <f t="shared" si="0"/>
        <v>40</v>
      </c>
      <c r="C42" s="46"/>
      <c r="D42" s="46"/>
      <c r="F42" s="46"/>
      <c r="G42" s="46"/>
      <c r="H42" s="46"/>
      <c r="I42" s="46"/>
      <c r="J42" s="46"/>
      <c r="K42" s="46"/>
      <c r="L42" s="46"/>
      <c r="M42" s="46"/>
      <c r="N42" s="46"/>
      <c r="O42" s="46"/>
    </row>
    <row r="43" spans="2:46" x14ac:dyDescent="0.15">
      <c r="B43" s="45">
        <f t="shared" si="0"/>
        <v>41</v>
      </c>
      <c r="C43" s="46"/>
      <c r="D43" s="46"/>
      <c r="F43" s="46"/>
      <c r="G43" s="46"/>
      <c r="H43" s="46"/>
      <c r="I43" s="46"/>
      <c r="J43" s="46"/>
      <c r="K43" s="46"/>
      <c r="L43" s="46"/>
      <c r="M43" s="46"/>
      <c r="N43" s="46"/>
      <c r="O43" s="46"/>
    </row>
    <row r="44" spans="2:46" x14ac:dyDescent="0.15">
      <c r="B44" s="45">
        <f t="shared" si="0"/>
        <v>42</v>
      </c>
      <c r="C44" s="46"/>
      <c r="D44" s="46"/>
      <c r="F44" s="46"/>
      <c r="G44" s="46"/>
      <c r="H44" s="46"/>
      <c r="I44" s="46"/>
      <c r="J44" s="46"/>
      <c r="K44" s="46"/>
      <c r="L44" s="46"/>
      <c r="M44" s="46"/>
      <c r="N44" s="46"/>
      <c r="O44" s="46"/>
    </row>
    <row r="45" spans="2:46" x14ac:dyDescent="0.15">
      <c r="B45" s="45">
        <f t="shared" si="0"/>
        <v>43</v>
      </c>
    </row>
    <row r="46" spans="2:46" x14ac:dyDescent="0.15">
      <c r="B46" s="45">
        <f t="shared" si="0"/>
        <v>44</v>
      </c>
    </row>
    <row r="47" spans="2:46" x14ac:dyDescent="0.15">
      <c r="B47" s="45">
        <f t="shared" si="0"/>
        <v>45</v>
      </c>
    </row>
    <row r="48" spans="2:46" x14ac:dyDescent="0.15">
      <c r="B48" s="45">
        <v>1</v>
      </c>
      <c r="C48" s="61" t="s">
        <v>453</v>
      </c>
      <c r="D48" s="61"/>
      <c r="F48" s="4" t="s">
        <v>459</v>
      </c>
      <c r="G48" s="4"/>
      <c r="H48" s="4"/>
      <c r="I48" s="4"/>
      <c r="J48" s="4"/>
      <c r="K48" s="4"/>
      <c r="L48" s="4"/>
      <c r="M48" s="4"/>
      <c r="N48" s="4"/>
      <c r="O48" s="4"/>
    </row>
    <row r="49" spans="2:46" x14ac:dyDescent="0.15">
      <c r="B49" s="45">
        <f t="shared" si="0"/>
        <v>2</v>
      </c>
      <c r="C49" s="61"/>
      <c r="D49" s="61"/>
      <c r="F49" s="61" t="s">
        <v>457</v>
      </c>
      <c r="G49" s="61"/>
      <c r="H49" s="61"/>
      <c r="I49" s="61"/>
      <c r="J49" s="61"/>
      <c r="K49" s="61" t="s">
        <v>458</v>
      </c>
      <c r="L49" s="61"/>
      <c r="M49" s="61"/>
      <c r="N49" s="61"/>
      <c r="O49" s="61"/>
      <c r="AA49" s="60" t="s">
        <v>160</v>
      </c>
      <c r="AB49" s="60"/>
      <c r="AC49" s="60"/>
      <c r="AD49" s="60"/>
      <c r="AE49" s="60"/>
      <c r="AF49" s="60" t="s">
        <v>158</v>
      </c>
      <c r="AG49" s="60"/>
      <c r="AH49" s="60"/>
      <c r="AI49" s="60"/>
      <c r="AJ49" s="60"/>
      <c r="AK49" s="60" t="s">
        <v>37</v>
      </c>
      <c r="AL49" s="60"/>
      <c r="AM49" s="60"/>
      <c r="AN49" s="60"/>
      <c r="AO49" s="60"/>
      <c r="AP49" s="60" t="s">
        <v>385</v>
      </c>
      <c r="AQ49" s="60"/>
      <c r="AR49" s="60"/>
      <c r="AS49" s="60"/>
      <c r="AT49" s="60"/>
    </row>
    <row r="50" spans="2:46" x14ac:dyDescent="0.15">
      <c r="B50" s="45">
        <f t="shared" si="0"/>
        <v>3</v>
      </c>
      <c r="C50" s="46" t="s">
        <v>31</v>
      </c>
      <c r="D50" s="46" t="s">
        <v>324</v>
      </c>
      <c r="F50" s="46" t="s">
        <v>47</v>
      </c>
      <c r="G50" s="46" t="s">
        <v>48</v>
      </c>
      <c r="H50" s="46" t="s">
        <v>24</v>
      </c>
      <c r="I50" s="46" t="s">
        <v>22</v>
      </c>
      <c r="J50" s="46" t="s">
        <v>264</v>
      </c>
      <c r="K50" s="46" t="s">
        <v>47</v>
      </c>
      <c r="L50" s="46" t="s">
        <v>48</v>
      </c>
      <c r="M50" s="46" t="s">
        <v>24</v>
      </c>
      <c r="N50" s="46" t="s">
        <v>22</v>
      </c>
      <c r="O50" s="46" t="s">
        <v>264</v>
      </c>
      <c r="AA50" s="4" t="s">
        <v>260</v>
      </c>
      <c r="AB50" s="4" t="s">
        <v>261</v>
      </c>
      <c r="AC50" s="4" t="s">
        <v>262</v>
      </c>
      <c r="AD50" s="4" t="s">
        <v>263</v>
      </c>
      <c r="AE50" s="4" t="s">
        <v>264</v>
      </c>
      <c r="AF50" s="4" t="s">
        <v>260</v>
      </c>
      <c r="AG50" s="4" t="s">
        <v>261</v>
      </c>
      <c r="AH50" s="4" t="s">
        <v>262</v>
      </c>
      <c r="AI50" s="4" t="s">
        <v>263</v>
      </c>
      <c r="AJ50" s="4" t="s">
        <v>264</v>
      </c>
      <c r="AK50" s="4" t="s">
        <v>260</v>
      </c>
      <c r="AL50" s="4" t="s">
        <v>261</v>
      </c>
      <c r="AM50" s="4" t="s">
        <v>262</v>
      </c>
      <c r="AN50" s="4" t="s">
        <v>263</v>
      </c>
      <c r="AO50" s="4" t="s">
        <v>264</v>
      </c>
      <c r="AP50" s="4" t="s">
        <v>260</v>
      </c>
      <c r="AQ50" s="4" t="s">
        <v>261</v>
      </c>
      <c r="AR50" s="4" t="s">
        <v>262</v>
      </c>
      <c r="AS50" s="4" t="s">
        <v>263</v>
      </c>
      <c r="AT50" s="4" t="s">
        <v>264</v>
      </c>
    </row>
    <row r="51" spans="2:46" x14ac:dyDescent="0.15">
      <c r="B51" s="45">
        <f t="shared" si="0"/>
        <v>4</v>
      </c>
      <c r="C51" s="46">
        <v>5</v>
      </c>
      <c r="D51" s="46">
        <f>求节点(节奏总纲!$C$4:$C$163,节奏总纲!$E$4:$E$163,$C51)</f>
        <v>0.35241289886702937</v>
      </c>
      <c r="F51" s="48">
        <f>IF(SUM(G51:$J51)&lt;=6,MIN(6-SUM(G51:$J51),AP51),0)</f>
        <v>0</v>
      </c>
      <c r="G51" s="48">
        <f>IF(SUM(H51:$J51)&lt;=6,MIN(6-SUM(H51:$J51),AQ51),0)</f>
        <v>0</v>
      </c>
      <c r="H51" s="48">
        <f>IF(SUM(I51:$J51)&lt;=6,MIN(6-SUM(I51:$J51),AR51),0)</f>
        <v>0</v>
      </c>
      <c r="I51" s="48">
        <f>IF(SUM($J51:J51)&lt;=6,MIN(6-SUM($J51:J51),AS51),0)</f>
        <v>0</v>
      </c>
      <c r="J51" s="47">
        <f>MIN(AT51,6)</f>
        <v>0</v>
      </c>
      <c r="K51" s="46"/>
      <c r="L51" s="46"/>
      <c r="M51" s="46"/>
      <c r="N51" s="46"/>
      <c r="O51" s="46"/>
      <c r="AA51" s="4">
        <f>IFERROR(求节点(育马!$DU$5:$DU$1004,育马!DY$5:DY$1004,$D51),0)</f>
        <v>0</v>
      </c>
      <c r="AB51" s="4">
        <f>IFERROR(求节点(育马!$DU$5:$DU$1004,育马!DZ$5:DZ$1004,$D51),0)</f>
        <v>0</v>
      </c>
      <c r="AC51" s="4">
        <f>IFERROR(求节点(育马!$DU$5:$DU$1004,育马!EA$5:EA$1004,$D51),0)</f>
        <v>0</v>
      </c>
      <c r="AD51" s="4">
        <f>IFERROR(求节点(育马!$DU$5:$DU$1004,育马!EB$5:EB$1004,$D51),0)</f>
        <v>0</v>
      </c>
      <c r="AE51" s="4">
        <f>IFERROR(求节点(育马!$DU$5:$DU$1004,育马!EC$5:EC$1004,$D51),0)</f>
        <v>0</v>
      </c>
      <c r="AF51" s="4">
        <f t="shared" ref="AF51:AF82" si="22">IF($C51&lt;=55,0,($D51-$D$61)*U$7)</f>
        <v>0</v>
      </c>
      <c r="AG51" s="4">
        <f t="shared" ref="AG51:AG82" si="23">IF($C51&lt;=55,0,($D51-$D$61)*V$7)</f>
        <v>0</v>
      </c>
      <c r="AH51" s="4">
        <f t="shared" ref="AH51:AH82" si="24">IF($C51&lt;=55,0,($D51-$D$61)*W$7)</f>
        <v>0</v>
      </c>
      <c r="AI51" s="4">
        <f t="shared" ref="AI51:AI82" si="25">IF($C51&lt;=55,0,($D51-$D$61)*X$7)</f>
        <v>0</v>
      </c>
      <c r="AJ51" s="4">
        <f t="shared" ref="AJ51:AJ82" si="26">IF($C51&lt;=55,0,($D51-$D$61)*Y$7)</f>
        <v>0</v>
      </c>
      <c r="AK51" s="4">
        <f t="shared" ref="AK51:AK82" si="27">IF($C51&lt;=55,0,($D51-$D$61)*U$16)</f>
        <v>0</v>
      </c>
      <c r="AL51" s="4">
        <f t="shared" ref="AL51:AL82" si="28">IF($C51&lt;=55,0,($D51-$D$61)*V$16)</f>
        <v>0</v>
      </c>
      <c r="AM51" s="4">
        <f t="shared" ref="AM51:AM82" si="29">IF($C51&lt;=55,0,($D51-$D$61)*W$16)</f>
        <v>0</v>
      </c>
      <c r="AN51" s="4">
        <f t="shared" ref="AN51:AN82" si="30">IF($C51&lt;=55,0,($D51-$D$61)*X$16)</f>
        <v>0</v>
      </c>
      <c r="AO51" s="4">
        <f t="shared" ref="AO51:AO82" si="31">IF($C51&lt;=55,0,($D51-$D$61)*Y$16)</f>
        <v>0</v>
      </c>
      <c r="AP51" s="4">
        <f>AA51+AF51+AK51</f>
        <v>0</v>
      </c>
      <c r="AQ51" s="4">
        <f t="shared" ref="AQ51:AQ82" si="32">AB51+AG51+AL51</f>
        <v>0</v>
      </c>
      <c r="AR51" s="4">
        <f t="shared" ref="AR51:AR82" si="33">AC51+AH51+AM51</f>
        <v>0</v>
      </c>
      <c r="AS51" s="4">
        <f t="shared" ref="AS51:AS82" si="34">AD51+AI51+AN51</f>
        <v>0</v>
      </c>
      <c r="AT51" s="4">
        <f t="shared" ref="AT51:AT82" si="35">AE51+AJ51+AO51</f>
        <v>0</v>
      </c>
    </row>
    <row r="52" spans="2:46" x14ac:dyDescent="0.15">
      <c r="B52" s="45">
        <f t="shared" si="0"/>
        <v>5</v>
      </c>
      <c r="C52" s="46">
        <v>10</v>
      </c>
      <c r="D52" s="46">
        <f>求节点(节奏总纲!$C$4:$C$163,节奏总纲!$E$4:$E$163,$C52)</f>
        <v>0.8548</v>
      </c>
      <c r="F52" s="48">
        <f>IF(SUM(G52:$J52)&lt;=6,MIN(6-SUM(G52:$J52),AP52),0)</f>
        <v>0</v>
      </c>
      <c r="G52" s="48">
        <f>IF(SUM(H52:$J52)&lt;=6,MIN(6-SUM(H52:$J52),AQ52),0)</f>
        <v>0</v>
      </c>
      <c r="H52" s="48">
        <f>IF(SUM(I52:$J52)&lt;=6,MIN(6-SUM(I52:$J52),AR52),0)</f>
        <v>0</v>
      </c>
      <c r="I52" s="48">
        <f>IF(SUM($J52:J52)&lt;=6,MIN(6-SUM($J52:J52),AS52),0)</f>
        <v>0</v>
      </c>
      <c r="J52" s="47">
        <f t="shared" ref="J52:J82" si="36">MIN(AT52,6)</f>
        <v>0</v>
      </c>
      <c r="K52" s="46"/>
      <c r="L52" s="46"/>
      <c r="M52" s="46"/>
      <c r="N52" s="46"/>
      <c r="O52" s="46"/>
      <c r="AA52" s="4">
        <f>IFERROR(求节点(育马!$DU$5:$DU$1004,育马!DY$5:DY$1004,$D52),0)</f>
        <v>0</v>
      </c>
      <c r="AB52" s="4">
        <f>IFERROR(求节点(育马!$DU$5:$DU$1004,育马!DZ$5:DZ$1004,$D52),0)</f>
        <v>0</v>
      </c>
      <c r="AC52" s="4">
        <f>IFERROR(求节点(育马!$DU$5:$DU$1004,育马!EA$5:EA$1004,$D52),0)</f>
        <v>0</v>
      </c>
      <c r="AD52" s="4">
        <f>IFERROR(求节点(育马!$DU$5:$DU$1004,育马!EB$5:EB$1004,$D52),0)</f>
        <v>0</v>
      </c>
      <c r="AE52" s="4">
        <f>IFERROR(求节点(育马!$DU$5:$DU$1004,育马!EC$5:EC$1004,$D52),0)</f>
        <v>0</v>
      </c>
      <c r="AF52" s="4">
        <f t="shared" si="22"/>
        <v>0</v>
      </c>
      <c r="AG52" s="4">
        <f t="shared" si="23"/>
        <v>0</v>
      </c>
      <c r="AH52" s="4">
        <f t="shared" si="24"/>
        <v>0</v>
      </c>
      <c r="AI52" s="4">
        <f t="shared" si="25"/>
        <v>0</v>
      </c>
      <c r="AJ52" s="4">
        <f t="shared" si="26"/>
        <v>0</v>
      </c>
      <c r="AK52" s="4">
        <f t="shared" si="27"/>
        <v>0</v>
      </c>
      <c r="AL52" s="4">
        <f t="shared" si="28"/>
        <v>0</v>
      </c>
      <c r="AM52" s="4">
        <f t="shared" si="29"/>
        <v>0</v>
      </c>
      <c r="AN52" s="4">
        <f t="shared" si="30"/>
        <v>0</v>
      </c>
      <c r="AO52" s="4">
        <f t="shared" si="31"/>
        <v>0</v>
      </c>
      <c r="AP52" s="4">
        <f t="shared" ref="AP52:AP82" si="37">AA52+AF52+AK52</f>
        <v>0</v>
      </c>
      <c r="AQ52" s="4">
        <f t="shared" si="32"/>
        <v>0</v>
      </c>
      <c r="AR52" s="4">
        <f t="shared" si="33"/>
        <v>0</v>
      </c>
      <c r="AS52" s="4">
        <f t="shared" si="34"/>
        <v>0</v>
      </c>
      <c r="AT52" s="4">
        <f t="shared" si="35"/>
        <v>0</v>
      </c>
    </row>
    <row r="53" spans="2:46" x14ac:dyDescent="0.15">
      <c r="B53" s="45">
        <f t="shared" si="0"/>
        <v>6</v>
      </c>
      <c r="C53" s="46">
        <v>15</v>
      </c>
      <c r="D53" s="46">
        <f>求节点(节奏总纲!$C$4:$C$163,节奏总纲!$E$4:$E$163,$C53)</f>
        <v>1.5793953503557587</v>
      </c>
      <c r="F53" s="48">
        <f>IF(SUM(G53:$J53)&lt;=6,MIN(6-SUM(G53:$J53),AP53),0)</f>
        <v>0</v>
      </c>
      <c r="G53" s="48">
        <f>IF(SUM(H53:$J53)&lt;=6,MIN(6-SUM(H53:$J53),AQ53),0)</f>
        <v>0</v>
      </c>
      <c r="H53" s="48">
        <f>IF(SUM(I53:$J53)&lt;=6,MIN(6-SUM(I53:$J53),AR53),0)</f>
        <v>0</v>
      </c>
      <c r="I53" s="48">
        <f>IF(SUM($J53:J53)&lt;=6,MIN(6-SUM($J53:J53),AS53),0)</f>
        <v>0</v>
      </c>
      <c r="J53" s="47">
        <f t="shared" si="36"/>
        <v>0</v>
      </c>
      <c r="K53" s="46"/>
      <c r="L53" s="46"/>
      <c r="M53" s="46"/>
      <c r="N53" s="46"/>
      <c r="O53" s="46"/>
      <c r="AA53" s="4">
        <f>IFERROR(求节点(育马!$DU$5:$DU$1004,育马!DY$5:DY$1004,$D53),0)</f>
        <v>0</v>
      </c>
      <c r="AB53" s="4">
        <f>IFERROR(求节点(育马!$DU$5:$DU$1004,育马!DZ$5:DZ$1004,$D53),0)</f>
        <v>0</v>
      </c>
      <c r="AC53" s="4">
        <f>IFERROR(求节点(育马!$DU$5:$DU$1004,育马!EA$5:EA$1004,$D53),0)</f>
        <v>0</v>
      </c>
      <c r="AD53" s="4">
        <f>IFERROR(求节点(育马!$DU$5:$DU$1004,育马!EB$5:EB$1004,$D53),0)</f>
        <v>0</v>
      </c>
      <c r="AE53" s="4">
        <f>IFERROR(求节点(育马!$DU$5:$DU$1004,育马!EC$5:EC$1004,$D53),0)</f>
        <v>0</v>
      </c>
      <c r="AF53" s="4">
        <f t="shared" si="22"/>
        <v>0</v>
      </c>
      <c r="AG53" s="4">
        <f t="shared" si="23"/>
        <v>0</v>
      </c>
      <c r="AH53" s="4">
        <f t="shared" si="24"/>
        <v>0</v>
      </c>
      <c r="AI53" s="4">
        <f t="shared" si="25"/>
        <v>0</v>
      </c>
      <c r="AJ53" s="4">
        <f t="shared" si="26"/>
        <v>0</v>
      </c>
      <c r="AK53" s="4">
        <f t="shared" si="27"/>
        <v>0</v>
      </c>
      <c r="AL53" s="4">
        <f t="shared" si="28"/>
        <v>0</v>
      </c>
      <c r="AM53" s="4">
        <f t="shared" si="29"/>
        <v>0</v>
      </c>
      <c r="AN53" s="4">
        <f t="shared" si="30"/>
        <v>0</v>
      </c>
      <c r="AO53" s="4">
        <f t="shared" si="31"/>
        <v>0</v>
      </c>
      <c r="AP53" s="4">
        <f t="shared" si="37"/>
        <v>0</v>
      </c>
      <c r="AQ53" s="4">
        <f t="shared" si="32"/>
        <v>0</v>
      </c>
      <c r="AR53" s="4">
        <f t="shared" si="33"/>
        <v>0</v>
      </c>
      <c r="AS53" s="4">
        <f t="shared" si="34"/>
        <v>0</v>
      </c>
      <c r="AT53" s="4">
        <f t="shared" si="35"/>
        <v>0</v>
      </c>
    </row>
    <row r="54" spans="2:46" x14ac:dyDescent="0.15">
      <c r="B54" s="45">
        <f t="shared" si="0"/>
        <v>7</v>
      </c>
      <c r="C54" s="46">
        <v>20</v>
      </c>
      <c r="D54" s="46">
        <f>求节点(节奏总纲!$C$4:$C$163,节奏总纲!$E$4:$E$163,$C54)</f>
        <v>2.6036999999999999</v>
      </c>
      <c r="F54" s="48">
        <f>IF(SUM(G54:$J54)&lt;=6,MIN(6-SUM(G54:$J54),AP54),0)</f>
        <v>0</v>
      </c>
      <c r="G54" s="48">
        <f>IF(SUM(H54:$J54)&lt;=6,MIN(6-SUM(H54:$J54),AQ54),0)</f>
        <v>0</v>
      </c>
      <c r="H54" s="48">
        <f>IF(SUM(I54:$J54)&lt;=6,MIN(6-SUM(I54:$J54),AR54),0)</f>
        <v>0</v>
      </c>
      <c r="I54" s="48">
        <f>IF(SUM($J54:J54)&lt;=6,MIN(6-SUM($J54:J54),AS54),0)</f>
        <v>0</v>
      </c>
      <c r="J54" s="47">
        <f t="shared" si="36"/>
        <v>0</v>
      </c>
      <c r="K54" s="46"/>
      <c r="L54" s="46"/>
      <c r="M54" s="46"/>
      <c r="N54" s="46"/>
      <c r="O54" s="46"/>
      <c r="AA54" s="4">
        <f>IFERROR(求节点(育马!$DU$5:$DU$1004,育马!DY$5:DY$1004,$D54),0)</f>
        <v>0</v>
      </c>
      <c r="AB54" s="4">
        <f>IFERROR(求节点(育马!$DU$5:$DU$1004,育马!DZ$5:DZ$1004,$D54),0)</f>
        <v>0</v>
      </c>
      <c r="AC54" s="4">
        <f>IFERROR(求节点(育马!$DU$5:$DU$1004,育马!EA$5:EA$1004,$D54),0)</f>
        <v>0</v>
      </c>
      <c r="AD54" s="4">
        <f>IFERROR(求节点(育马!$DU$5:$DU$1004,育马!EB$5:EB$1004,$D54),0)</f>
        <v>0</v>
      </c>
      <c r="AE54" s="4">
        <f>IFERROR(求节点(育马!$DU$5:$DU$1004,育马!EC$5:EC$1004,$D54),0)</f>
        <v>0</v>
      </c>
      <c r="AF54" s="4">
        <f t="shared" si="22"/>
        <v>0</v>
      </c>
      <c r="AG54" s="4">
        <f t="shared" si="23"/>
        <v>0</v>
      </c>
      <c r="AH54" s="4">
        <f t="shared" si="24"/>
        <v>0</v>
      </c>
      <c r="AI54" s="4">
        <f t="shared" si="25"/>
        <v>0</v>
      </c>
      <c r="AJ54" s="4">
        <f t="shared" si="26"/>
        <v>0</v>
      </c>
      <c r="AK54" s="4">
        <f t="shared" si="27"/>
        <v>0</v>
      </c>
      <c r="AL54" s="4">
        <f t="shared" si="28"/>
        <v>0</v>
      </c>
      <c r="AM54" s="4">
        <f t="shared" si="29"/>
        <v>0</v>
      </c>
      <c r="AN54" s="4">
        <f t="shared" si="30"/>
        <v>0</v>
      </c>
      <c r="AO54" s="4">
        <f t="shared" si="31"/>
        <v>0</v>
      </c>
      <c r="AP54" s="4">
        <f t="shared" si="37"/>
        <v>0</v>
      </c>
      <c r="AQ54" s="4">
        <f t="shared" si="32"/>
        <v>0</v>
      </c>
      <c r="AR54" s="4">
        <f t="shared" si="33"/>
        <v>0</v>
      </c>
      <c r="AS54" s="4">
        <f t="shared" si="34"/>
        <v>0</v>
      </c>
      <c r="AT54" s="4">
        <f t="shared" si="35"/>
        <v>0</v>
      </c>
    </row>
    <row r="55" spans="2:46" x14ac:dyDescent="0.15">
      <c r="B55" s="45">
        <f t="shared" si="0"/>
        <v>8</v>
      </c>
      <c r="C55" s="46">
        <v>25</v>
      </c>
      <c r="D55" s="46">
        <f>求节点(节奏总纲!$C$4:$C$163,节奏总纲!$E$4:$E$163,$C55)</f>
        <v>4.054257309608067</v>
      </c>
      <c r="F55" s="48">
        <f>IF(SUM(G55:$J55)&lt;=6,MIN(6-SUM(G55:$J55),AP55),0)</f>
        <v>0</v>
      </c>
      <c r="G55" s="48">
        <f>IF(SUM(H55:$J55)&lt;=6,MIN(6-SUM(H55:$J55),AQ55),0)</f>
        <v>0</v>
      </c>
      <c r="H55" s="48">
        <f>IF(SUM(I55:$J55)&lt;=6,MIN(6-SUM(I55:$J55),AR55),0)</f>
        <v>0</v>
      </c>
      <c r="I55" s="48">
        <f>IF(SUM($J55:J55)&lt;=6,MIN(6-SUM($J55:J55),AS55),0)</f>
        <v>0</v>
      </c>
      <c r="J55" s="47">
        <f t="shared" si="36"/>
        <v>0</v>
      </c>
      <c r="K55" s="46"/>
      <c r="L55" s="46"/>
      <c r="M55" s="46"/>
      <c r="N55" s="46"/>
      <c r="O55" s="46"/>
      <c r="AA55" s="4">
        <f>IFERROR(求节点(育马!$DU$5:$DU$1004,育马!DY$5:DY$1004,$D55),0)</f>
        <v>0</v>
      </c>
      <c r="AB55" s="4">
        <f>IFERROR(求节点(育马!$DU$5:$DU$1004,育马!DZ$5:DZ$1004,$D55),0)</f>
        <v>0</v>
      </c>
      <c r="AC55" s="4">
        <f>IFERROR(求节点(育马!$DU$5:$DU$1004,育马!EA$5:EA$1004,$D55),0)</f>
        <v>0</v>
      </c>
      <c r="AD55" s="4">
        <f>IFERROR(求节点(育马!$DU$5:$DU$1004,育马!EB$5:EB$1004,$D55),0)</f>
        <v>0</v>
      </c>
      <c r="AE55" s="4">
        <f>IFERROR(求节点(育马!$DU$5:$DU$1004,育马!EC$5:EC$1004,$D55),0)</f>
        <v>0</v>
      </c>
      <c r="AF55" s="4">
        <f t="shared" si="22"/>
        <v>0</v>
      </c>
      <c r="AG55" s="4">
        <f t="shared" si="23"/>
        <v>0</v>
      </c>
      <c r="AH55" s="4">
        <f t="shared" si="24"/>
        <v>0</v>
      </c>
      <c r="AI55" s="4">
        <f t="shared" si="25"/>
        <v>0</v>
      </c>
      <c r="AJ55" s="4">
        <f t="shared" si="26"/>
        <v>0</v>
      </c>
      <c r="AK55" s="4">
        <f t="shared" si="27"/>
        <v>0</v>
      </c>
      <c r="AL55" s="4">
        <f t="shared" si="28"/>
        <v>0</v>
      </c>
      <c r="AM55" s="4">
        <f t="shared" si="29"/>
        <v>0</v>
      </c>
      <c r="AN55" s="4">
        <f t="shared" si="30"/>
        <v>0</v>
      </c>
      <c r="AO55" s="4">
        <f t="shared" si="31"/>
        <v>0</v>
      </c>
      <c r="AP55" s="4">
        <f t="shared" si="37"/>
        <v>0</v>
      </c>
      <c r="AQ55" s="4">
        <f t="shared" si="32"/>
        <v>0</v>
      </c>
      <c r="AR55" s="4">
        <f t="shared" si="33"/>
        <v>0</v>
      </c>
      <c r="AS55" s="4">
        <f t="shared" si="34"/>
        <v>0</v>
      </c>
      <c r="AT55" s="4">
        <f t="shared" si="35"/>
        <v>0</v>
      </c>
    </row>
    <row r="56" spans="2:46" x14ac:dyDescent="0.15">
      <c r="B56" s="45">
        <f t="shared" si="0"/>
        <v>9</v>
      </c>
      <c r="C56" s="46">
        <v>30</v>
      </c>
      <c r="D56" s="46">
        <f>求节点(节奏总纲!$C$4:$C$163,节奏总纲!$E$4:$E$163,$C56)</f>
        <v>6.1025999999999998</v>
      </c>
      <c r="F56" s="48">
        <f>IF(SUM(G56:$J56)&lt;=6,MIN(6-SUM(G56:$J56),AP56),0)</f>
        <v>0</v>
      </c>
      <c r="G56" s="48">
        <f>IF(SUM(H56:$J56)&lt;=6,MIN(6-SUM(H56:$J56),AQ56),0)</f>
        <v>0</v>
      </c>
      <c r="H56" s="48">
        <f>IF(SUM(I56:$J56)&lt;=6,MIN(6-SUM(I56:$J56),AR56),0)</f>
        <v>0</v>
      </c>
      <c r="I56" s="48">
        <f>IF(SUM($J56:J56)&lt;=6,MIN(6-SUM($J56:J56),AS56),0)</f>
        <v>0</v>
      </c>
      <c r="J56" s="47">
        <f t="shared" si="36"/>
        <v>0</v>
      </c>
      <c r="K56" s="46"/>
      <c r="L56" s="46"/>
      <c r="M56" s="46"/>
      <c r="N56" s="46"/>
      <c r="O56" s="46"/>
      <c r="AA56" s="4">
        <f>IFERROR(求节点(育马!$DU$5:$DU$1004,育马!DY$5:DY$1004,$D56),0)</f>
        <v>0</v>
      </c>
      <c r="AB56" s="4">
        <f>IFERROR(求节点(育马!$DU$5:$DU$1004,育马!DZ$5:DZ$1004,$D56),0)</f>
        <v>0</v>
      </c>
      <c r="AC56" s="4">
        <f>IFERROR(求节点(育马!$DU$5:$DU$1004,育马!EA$5:EA$1004,$D56),0)</f>
        <v>0</v>
      </c>
      <c r="AD56" s="4">
        <f>IFERROR(求节点(育马!$DU$5:$DU$1004,育马!EB$5:EB$1004,$D56),0)</f>
        <v>0</v>
      </c>
      <c r="AE56" s="4">
        <f>IFERROR(求节点(育马!$DU$5:$DU$1004,育马!EC$5:EC$1004,$D56),0)</f>
        <v>0</v>
      </c>
      <c r="AF56" s="4">
        <f t="shared" si="22"/>
        <v>0</v>
      </c>
      <c r="AG56" s="4">
        <f t="shared" si="23"/>
        <v>0</v>
      </c>
      <c r="AH56" s="4">
        <f t="shared" si="24"/>
        <v>0</v>
      </c>
      <c r="AI56" s="4">
        <f t="shared" si="25"/>
        <v>0</v>
      </c>
      <c r="AJ56" s="4">
        <f t="shared" si="26"/>
        <v>0</v>
      </c>
      <c r="AK56" s="4">
        <f t="shared" si="27"/>
        <v>0</v>
      </c>
      <c r="AL56" s="4">
        <f t="shared" si="28"/>
        <v>0</v>
      </c>
      <c r="AM56" s="4">
        <f t="shared" si="29"/>
        <v>0</v>
      </c>
      <c r="AN56" s="4">
        <f t="shared" si="30"/>
        <v>0</v>
      </c>
      <c r="AO56" s="4">
        <f t="shared" si="31"/>
        <v>0</v>
      </c>
      <c r="AP56" s="4">
        <f t="shared" si="37"/>
        <v>0</v>
      </c>
      <c r="AQ56" s="4">
        <f t="shared" si="32"/>
        <v>0</v>
      </c>
      <c r="AR56" s="4">
        <f t="shared" si="33"/>
        <v>0</v>
      </c>
      <c r="AS56" s="4">
        <f t="shared" si="34"/>
        <v>0</v>
      </c>
      <c r="AT56" s="4">
        <f t="shared" si="35"/>
        <v>0</v>
      </c>
    </row>
    <row r="57" spans="2:46" x14ac:dyDescent="0.15">
      <c r="B57" s="45">
        <f t="shared" si="0"/>
        <v>10</v>
      </c>
      <c r="C57" s="46">
        <v>35</v>
      </c>
      <c r="D57" s="46">
        <f>求节点(节奏总纲!$C$4:$C$163,节奏总纲!$E$4:$E$163,$C57)</f>
        <v>9.0048988904635934</v>
      </c>
      <c r="F57" s="48">
        <f>IF(SUM(G57:$J57)&lt;=6,MIN(6-SUM(G57:$J57),AP57),0)</f>
        <v>0</v>
      </c>
      <c r="G57" s="48">
        <f>IF(SUM(H57:$J57)&lt;=6,MIN(6-SUM(H57:$J57),AQ57),0)</f>
        <v>0</v>
      </c>
      <c r="H57" s="48">
        <f>IF(SUM(I57:$J57)&lt;=6,MIN(6-SUM(I57:$J57),AR57),0)</f>
        <v>0</v>
      </c>
      <c r="I57" s="48">
        <f>IF(SUM($J57:J57)&lt;=6,MIN(6-SUM($J57:J57),AS57),0)</f>
        <v>0</v>
      </c>
      <c r="J57" s="47">
        <f t="shared" si="36"/>
        <v>0</v>
      </c>
      <c r="K57" s="46"/>
      <c r="L57" s="46"/>
      <c r="M57" s="46"/>
      <c r="N57" s="46"/>
      <c r="O57" s="46"/>
      <c r="AA57" s="4">
        <f>IFERROR(求节点(育马!$DU$5:$DU$1004,育马!DY$5:DY$1004,$D57),0)</f>
        <v>0</v>
      </c>
      <c r="AB57" s="4">
        <f>IFERROR(求节点(育马!$DU$5:$DU$1004,育马!DZ$5:DZ$1004,$D57),0)</f>
        <v>0</v>
      </c>
      <c r="AC57" s="4">
        <f>IFERROR(求节点(育马!$DU$5:$DU$1004,育马!EA$5:EA$1004,$D57),0)</f>
        <v>0</v>
      </c>
      <c r="AD57" s="4">
        <f>IFERROR(求节点(育马!$DU$5:$DU$1004,育马!EB$5:EB$1004,$D57),0)</f>
        <v>0</v>
      </c>
      <c r="AE57" s="4">
        <f>IFERROR(求节点(育马!$DU$5:$DU$1004,育马!EC$5:EC$1004,$D57),0)</f>
        <v>0</v>
      </c>
      <c r="AF57" s="4">
        <f t="shared" si="22"/>
        <v>0</v>
      </c>
      <c r="AG57" s="4">
        <f t="shared" si="23"/>
        <v>0</v>
      </c>
      <c r="AH57" s="4">
        <f t="shared" si="24"/>
        <v>0</v>
      </c>
      <c r="AI57" s="4">
        <f t="shared" si="25"/>
        <v>0</v>
      </c>
      <c r="AJ57" s="4">
        <f t="shared" si="26"/>
        <v>0</v>
      </c>
      <c r="AK57" s="4">
        <f t="shared" si="27"/>
        <v>0</v>
      </c>
      <c r="AL57" s="4">
        <f t="shared" si="28"/>
        <v>0</v>
      </c>
      <c r="AM57" s="4">
        <f t="shared" si="29"/>
        <v>0</v>
      </c>
      <c r="AN57" s="4">
        <f t="shared" si="30"/>
        <v>0</v>
      </c>
      <c r="AO57" s="4">
        <f t="shared" si="31"/>
        <v>0</v>
      </c>
      <c r="AP57" s="4">
        <f t="shared" si="37"/>
        <v>0</v>
      </c>
      <c r="AQ57" s="4">
        <f t="shared" si="32"/>
        <v>0</v>
      </c>
      <c r="AR57" s="4">
        <f t="shared" si="33"/>
        <v>0</v>
      </c>
      <c r="AS57" s="4">
        <f t="shared" si="34"/>
        <v>0</v>
      </c>
      <c r="AT57" s="4">
        <f t="shared" si="35"/>
        <v>0</v>
      </c>
    </row>
    <row r="58" spans="2:46" x14ac:dyDescent="0.15">
      <c r="B58" s="45">
        <f t="shared" si="0"/>
        <v>11</v>
      </c>
      <c r="C58" s="46">
        <v>40</v>
      </c>
      <c r="D58" s="46">
        <f>求节点(节奏总纲!$C$4:$C$163,节奏总纲!$E$4:$E$163,$C58)</f>
        <v>13.059000000000001</v>
      </c>
      <c r="F58" s="48">
        <f>IF(SUM(G58:$J58)&lt;=6,MIN(6-SUM(G58:$J58),AP58),0)</f>
        <v>0</v>
      </c>
      <c r="G58" s="48">
        <f>IF(SUM(H58:$J58)&lt;=6,MIN(6-SUM(H58:$J58),AQ58),0)</f>
        <v>0</v>
      </c>
      <c r="H58" s="48">
        <f>IF(SUM(I58:$J58)&lt;=6,MIN(6-SUM(I58:$J58),AR58),0)</f>
        <v>0</v>
      </c>
      <c r="I58" s="48">
        <f>IF(SUM($J58:J58)&lt;=6,MIN(6-SUM($J58:J58),AS58),0)</f>
        <v>0</v>
      </c>
      <c r="J58" s="47">
        <f t="shared" si="36"/>
        <v>0</v>
      </c>
      <c r="K58" s="46"/>
      <c r="L58" s="46"/>
      <c r="M58" s="46"/>
      <c r="N58" s="46"/>
      <c r="O58" s="46"/>
      <c r="AA58" s="4">
        <f>IFERROR(求节点(育马!$DU$5:$DU$1004,育马!DY$5:DY$1004,$D58),0)</f>
        <v>0</v>
      </c>
      <c r="AB58" s="4">
        <f>IFERROR(求节点(育马!$DU$5:$DU$1004,育马!DZ$5:DZ$1004,$D58),0)</f>
        <v>0</v>
      </c>
      <c r="AC58" s="4">
        <f>IFERROR(求节点(育马!$DU$5:$DU$1004,育马!EA$5:EA$1004,$D58),0)</f>
        <v>0</v>
      </c>
      <c r="AD58" s="4">
        <f>IFERROR(求节点(育马!$DU$5:$DU$1004,育马!EB$5:EB$1004,$D58),0)</f>
        <v>0</v>
      </c>
      <c r="AE58" s="4">
        <f>IFERROR(求节点(育马!$DU$5:$DU$1004,育马!EC$5:EC$1004,$D58),0)</f>
        <v>0</v>
      </c>
      <c r="AF58" s="4">
        <f t="shared" si="22"/>
        <v>0</v>
      </c>
      <c r="AG58" s="4">
        <f t="shared" si="23"/>
        <v>0</v>
      </c>
      <c r="AH58" s="4">
        <f t="shared" si="24"/>
        <v>0</v>
      </c>
      <c r="AI58" s="4">
        <f t="shared" si="25"/>
        <v>0</v>
      </c>
      <c r="AJ58" s="4">
        <f t="shared" si="26"/>
        <v>0</v>
      </c>
      <c r="AK58" s="4">
        <f t="shared" si="27"/>
        <v>0</v>
      </c>
      <c r="AL58" s="4">
        <f t="shared" si="28"/>
        <v>0</v>
      </c>
      <c r="AM58" s="4">
        <f t="shared" si="29"/>
        <v>0</v>
      </c>
      <c r="AN58" s="4">
        <f t="shared" si="30"/>
        <v>0</v>
      </c>
      <c r="AO58" s="4">
        <f t="shared" si="31"/>
        <v>0</v>
      </c>
      <c r="AP58" s="4">
        <f t="shared" si="37"/>
        <v>0</v>
      </c>
      <c r="AQ58" s="4">
        <f t="shared" si="32"/>
        <v>0</v>
      </c>
      <c r="AR58" s="4">
        <f t="shared" si="33"/>
        <v>0</v>
      </c>
      <c r="AS58" s="4">
        <f t="shared" si="34"/>
        <v>0</v>
      </c>
      <c r="AT58" s="4">
        <f t="shared" si="35"/>
        <v>0</v>
      </c>
    </row>
    <row r="59" spans="2:46" x14ac:dyDescent="0.15">
      <c r="B59" s="45">
        <f t="shared" si="0"/>
        <v>12</v>
      </c>
      <c r="C59" s="46">
        <v>45</v>
      </c>
      <c r="D59" s="46">
        <f>求节点(节奏总纲!$C$4:$C$163,节奏总纲!$E$4:$E$163,$C59)</f>
        <v>18.900199714525563</v>
      </c>
      <c r="F59" s="48">
        <f>IF(SUM(G59:$J59)&lt;=6,MIN(6-SUM(G59:$J59),AP59),0)</f>
        <v>0</v>
      </c>
      <c r="G59" s="48">
        <f>IF(SUM(H59:$J59)&lt;=6,MIN(6-SUM(H59:$J59),AQ59),0)</f>
        <v>0</v>
      </c>
      <c r="H59" s="48">
        <f>IF(SUM(I59:$J59)&lt;=6,MIN(6-SUM(I59:$J59),AR59),0)</f>
        <v>0</v>
      </c>
      <c r="I59" s="48">
        <f>IF(SUM($J59:J59)&lt;=6,MIN(6-SUM($J59:J59),AS59),0)</f>
        <v>0</v>
      </c>
      <c r="J59" s="47">
        <f t="shared" si="36"/>
        <v>0</v>
      </c>
      <c r="K59" s="46"/>
      <c r="L59" s="46"/>
      <c r="M59" s="46"/>
      <c r="N59" s="46"/>
      <c r="O59" s="46"/>
      <c r="AA59" s="4">
        <f>IFERROR(求节点(育马!$DU$5:$DU$1004,育马!DY$5:DY$1004,$D59),0)</f>
        <v>0</v>
      </c>
      <c r="AB59" s="4">
        <f>IFERROR(求节点(育马!$DU$5:$DU$1004,育马!DZ$5:DZ$1004,$D59),0)</f>
        <v>0</v>
      </c>
      <c r="AC59" s="4">
        <f>IFERROR(求节点(育马!$DU$5:$DU$1004,育马!EA$5:EA$1004,$D59),0)</f>
        <v>0</v>
      </c>
      <c r="AD59" s="4">
        <f>IFERROR(求节点(育马!$DU$5:$DU$1004,育马!EB$5:EB$1004,$D59),0)</f>
        <v>0</v>
      </c>
      <c r="AE59" s="4">
        <f>IFERROR(求节点(育马!$DU$5:$DU$1004,育马!EC$5:EC$1004,$D59),0)</f>
        <v>0</v>
      </c>
      <c r="AF59" s="4">
        <f t="shared" si="22"/>
        <v>0</v>
      </c>
      <c r="AG59" s="4">
        <f t="shared" si="23"/>
        <v>0</v>
      </c>
      <c r="AH59" s="4">
        <f t="shared" si="24"/>
        <v>0</v>
      </c>
      <c r="AI59" s="4">
        <f t="shared" si="25"/>
        <v>0</v>
      </c>
      <c r="AJ59" s="4">
        <f t="shared" si="26"/>
        <v>0</v>
      </c>
      <c r="AK59" s="4">
        <f t="shared" si="27"/>
        <v>0</v>
      </c>
      <c r="AL59" s="4">
        <f t="shared" si="28"/>
        <v>0</v>
      </c>
      <c r="AM59" s="4">
        <f t="shared" si="29"/>
        <v>0</v>
      </c>
      <c r="AN59" s="4">
        <f t="shared" si="30"/>
        <v>0</v>
      </c>
      <c r="AO59" s="4">
        <f t="shared" si="31"/>
        <v>0</v>
      </c>
      <c r="AP59" s="4">
        <f t="shared" si="37"/>
        <v>0</v>
      </c>
      <c r="AQ59" s="4">
        <f t="shared" si="32"/>
        <v>0</v>
      </c>
      <c r="AR59" s="4">
        <f t="shared" si="33"/>
        <v>0</v>
      </c>
      <c r="AS59" s="4">
        <f t="shared" si="34"/>
        <v>0</v>
      </c>
      <c r="AT59" s="4">
        <f t="shared" si="35"/>
        <v>0</v>
      </c>
    </row>
    <row r="60" spans="2:46" x14ac:dyDescent="0.15">
      <c r="B60" s="45">
        <f t="shared" si="0"/>
        <v>13</v>
      </c>
      <c r="C60" s="46">
        <v>50</v>
      </c>
      <c r="D60" s="46">
        <f>求节点(节奏总纲!$C$4:$C$163,节奏总纲!$E$4:$E$163,$C60)</f>
        <v>27.0351</v>
      </c>
      <c r="F60" s="48">
        <f>IF(SUM(G60:$J60)&lt;=6,MIN(6-SUM(G60:$J60),AP60),0)</f>
        <v>0</v>
      </c>
      <c r="G60" s="48">
        <f>IF(SUM(H60:$J60)&lt;=6,MIN(6-SUM(H60:$J60),AQ60),0)</f>
        <v>0</v>
      </c>
      <c r="H60" s="48">
        <f>IF(SUM(I60:$J60)&lt;=6,MIN(6-SUM(I60:$J60),AR60),0)</f>
        <v>0</v>
      </c>
      <c r="I60" s="48">
        <f>IF(SUM($J60:J60)&lt;=6,MIN(6-SUM($J60:J60),AS60),0)</f>
        <v>0</v>
      </c>
      <c r="J60" s="47">
        <f t="shared" si="36"/>
        <v>0</v>
      </c>
      <c r="K60" s="46"/>
      <c r="L60" s="46"/>
      <c r="M60" s="46"/>
      <c r="N60" s="46"/>
      <c r="O60" s="46"/>
      <c r="AA60" s="4">
        <f>IFERROR(求节点(育马!$DU$5:$DU$1004,育马!DY$5:DY$1004,$D60),0)</f>
        <v>0</v>
      </c>
      <c r="AB60" s="4">
        <f>IFERROR(求节点(育马!$DU$5:$DU$1004,育马!DZ$5:DZ$1004,$D60),0)</f>
        <v>0</v>
      </c>
      <c r="AC60" s="4">
        <f>IFERROR(求节点(育马!$DU$5:$DU$1004,育马!EA$5:EA$1004,$D60),0)</f>
        <v>0</v>
      </c>
      <c r="AD60" s="4">
        <f>IFERROR(求节点(育马!$DU$5:$DU$1004,育马!EB$5:EB$1004,$D60),0)</f>
        <v>0</v>
      </c>
      <c r="AE60" s="4">
        <f>IFERROR(求节点(育马!$DU$5:$DU$1004,育马!EC$5:EC$1004,$D60),0)</f>
        <v>0</v>
      </c>
      <c r="AF60" s="4">
        <f t="shared" si="22"/>
        <v>0</v>
      </c>
      <c r="AG60" s="4">
        <f t="shared" si="23"/>
        <v>0</v>
      </c>
      <c r="AH60" s="4">
        <f t="shared" si="24"/>
        <v>0</v>
      </c>
      <c r="AI60" s="4">
        <f t="shared" si="25"/>
        <v>0</v>
      </c>
      <c r="AJ60" s="4">
        <f t="shared" si="26"/>
        <v>0</v>
      </c>
      <c r="AK60" s="4">
        <f t="shared" si="27"/>
        <v>0</v>
      </c>
      <c r="AL60" s="4">
        <f t="shared" si="28"/>
        <v>0</v>
      </c>
      <c r="AM60" s="4">
        <f t="shared" si="29"/>
        <v>0</v>
      </c>
      <c r="AN60" s="4">
        <f t="shared" si="30"/>
        <v>0</v>
      </c>
      <c r="AO60" s="4">
        <f t="shared" si="31"/>
        <v>0</v>
      </c>
      <c r="AP60" s="4">
        <f t="shared" si="37"/>
        <v>0</v>
      </c>
      <c r="AQ60" s="4">
        <f t="shared" si="32"/>
        <v>0</v>
      </c>
      <c r="AR60" s="4">
        <f t="shared" si="33"/>
        <v>0</v>
      </c>
      <c r="AS60" s="4">
        <f t="shared" si="34"/>
        <v>0</v>
      </c>
      <c r="AT60" s="4">
        <f t="shared" si="35"/>
        <v>0</v>
      </c>
    </row>
    <row r="61" spans="2:46" x14ac:dyDescent="0.15">
      <c r="B61" s="45">
        <f t="shared" si="0"/>
        <v>14</v>
      </c>
      <c r="C61" s="46">
        <v>55</v>
      </c>
      <c r="D61" s="46">
        <f>求节点(节奏总纲!$C$4:$C$163,节奏总纲!$E$4:$E$163,$C61)</f>
        <v>38.53268396026413</v>
      </c>
      <c r="F61" s="48">
        <f>IF(SUM(G61:$J61)&lt;=6,MIN(6-SUM(G61:$J61),AP61),0)</f>
        <v>0</v>
      </c>
      <c r="G61" s="48">
        <f>IF(SUM(H61:$J61)&lt;=6,MIN(6-SUM(H61:$J61),AQ61),0)</f>
        <v>0</v>
      </c>
      <c r="H61" s="48">
        <f>IF(SUM(I61:$J61)&lt;=6,MIN(6-SUM(I61:$J61),AR61),0)</f>
        <v>0</v>
      </c>
      <c r="I61" s="48">
        <f>IF(SUM($J61:J61)&lt;=6,MIN(6-SUM($J61:J61),AS61),0)</f>
        <v>0</v>
      </c>
      <c r="J61" s="47">
        <f t="shared" si="36"/>
        <v>0</v>
      </c>
      <c r="K61" s="46"/>
      <c r="L61" s="46"/>
      <c r="M61" s="46"/>
      <c r="N61" s="46"/>
      <c r="O61" s="46"/>
      <c r="AA61" s="4">
        <f>IFERROR(求节点(育马!$DU$5:$DU$1004,育马!DY$5:DY$1004,$D61),0)</f>
        <v>0</v>
      </c>
      <c r="AB61" s="4">
        <f>IFERROR(求节点(育马!$DU$5:$DU$1004,育马!DZ$5:DZ$1004,$D61),0)</f>
        <v>0</v>
      </c>
      <c r="AC61" s="4">
        <f>IFERROR(求节点(育马!$DU$5:$DU$1004,育马!EA$5:EA$1004,$D61),0)</f>
        <v>0</v>
      </c>
      <c r="AD61" s="4">
        <f>IFERROR(求节点(育马!$DU$5:$DU$1004,育马!EB$5:EB$1004,$D61),0)</f>
        <v>0</v>
      </c>
      <c r="AE61" s="4">
        <f>IFERROR(求节点(育马!$DU$5:$DU$1004,育马!EC$5:EC$1004,$D61),0)</f>
        <v>0</v>
      </c>
      <c r="AF61" s="4">
        <f t="shared" si="22"/>
        <v>0</v>
      </c>
      <c r="AG61" s="4">
        <f t="shared" si="23"/>
        <v>0</v>
      </c>
      <c r="AH61" s="4">
        <f t="shared" si="24"/>
        <v>0</v>
      </c>
      <c r="AI61" s="4">
        <f t="shared" si="25"/>
        <v>0</v>
      </c>
      <c r="AJ61" s="4">
        <f t="shared" si="26"/>
        <v>0</v>
      </c>
      <c r="AK61" s="4">
        <f t="shared" si="27"/>
        <v>0</v>
      </c>
      <c r="AL61" s="4">
        <f t="shared" si="28"/>
        <v>0</v>
      </c>
      <c r="AM61" s="4">
        <f t="shared" si="29"/>
        <v>0</v>
      </c>
      <c r="AN61" s="4">
        <f t="shared" si="30"/>
        <v>0</v>
      </c>
      <c r="AO61" s="4">
        <f t="shared" si="31"/>
        <v>0</v>
      </c>
      <c r="AP61" s="4">
        <f t="shared" si="37"/>
        <v>0</v>
      </c>
      <c r="AQ61" s="4">
        <f t="shared" si="32"/>
        <v>0</v>
      </c>
      <c r="AR61" s="4">
        <f t="shared" si="33"/>
        <v>0</v>
      </c>
      <c r="AS61" s="4">
        <f t="shared" si="34"/>
        <v>0</v>
      </c>
      <c r="AT61" s="4">
        <f t="shared" si="35"/>
        <v>0</v>
      </c>
    </row>
    <row r="62" spans="2:46" x14ac:dyDescent="0.15">
      <c r="B62" s="45">
        <f t="shared" si="0"/>
        <v>15</v>
      </c>
      <c r="C62" s="46">
        <v>60</v>
      </c>
      <c r="D62" s="46">
        <f>求节点(节奏总纲!$C$4:$C$163,节奏总纲!$E$4:$E$163,$C62)</f>
        <v>54.589500000000001</v>
      </c>
      <c r="F62" s="48">
        <f>IF(SUM(G62:$J62)&lt;=6,MIN(6-SUM(G62:$J62),AP62),0)</f>
        <v>0</v>
      </c>
      <c r="G62" s="48">
        <f>IF(SUM(H62:$J62)&lt;=6,MIN(6-SUM(H62:$J62),AQ62),0)</f>
        <v>0</v>
      </c>
      <c r="H62" s="48">
        <f>IF(SUM(I62:$J62)&lt;=6,MIN(6-SUM(I62:$J62),AR62),0)</f>
        <v>0</v>
      </c>
      <c r="I62" s="48">
        <f>IF(SUM($J62:J62)&lt;=6,MIN(6-SUM($J62:J62),AS62),0)</f>
        <v>5.3577273584105649</v>
      </c>
      <c r="J62" s="47">
        <f t="shared" si="36"/>
        <v>0.64227264158943487</v>
      </c>
      <c r="K62" s="46"/>
      <c r="L62" s="46"/>
      <c r="M62" s="46"/>
      <c r="N62" s="46">
        <v>0.25</v>
      </c>
      <c r="O62" s="46"/>
      <c r="AA62" s="4">
        <f>IFERROR(求节点(育马!$DU$5:$DU$1004,育马!DY$5:DY$1004,$D62),0)</f>
        <v>11.899999999999999</v>
      </c>
      <c r="AB62" s="4">
        <f>IFERROR(求节点(育马!$DU$5:$DU$1004,育马!DZ$5:DZ$1004,$D62),0)</f>
        <v>13.332573901104421</v>
      </c>
      <c r="AC62" s="4">
        <f>IFERROR(求节点(育马!$DU$5:$DU$1004,育马!EA$5:EA$1004,$D62),0)</f>
        <v>5.0227264158943479</v>
      </c>
      <c r="AD62" s="4">
        <f>IFERROR(求节点(育马!$DU$5:$DU$1004,育马!EB$5:EB$1004,$D62),0)</f>
        <v>0.48712106931572474</v>
      </c>
      <c r="AE62" s="4">
        <f>IFERROR(求节点(育马!$DU$5:$DU$1004,育马!EC$5:EC$1004,$D62),0)</f>
        <v>0</v>
      </c>
      <c r="AF62" s="4">
        <f t="shared" si="22"/>
        <v>3.6701293805110566</v>
      </c>
      <c r="AG62" s="4">
        <f t="shared" si="23"/>
        <v>0.91753234512776416</v>
      </c>
      <c r="AH62" s="4">
        <f t="shared" si="24"/>
        <v>0</v>
      </c>
      <c r="AI62" s="4">
        <f t="shared" si="25"/>
        <v>0</v>
      </c>
      <c r="AJ62" s="4">
        <f t="shared" si="26"/>
        <v>0</v>
      </c>
      <c r="AK62" s="4">
        <f t="shared" si="27"/>
        <v>0</v>
      </c>
      <c r="AL62" s="4">
        <f t="shared" si="28"/>
        <v>0</v>
      </c>
      <c r="AM62" s="4">
        <f t="shared" si="29"/>
        <v>0</v>
      </c>
      <c r="AN62" s="4">
        <f t="shared" si="30"/>
        <v>5.3522720132452903</v>
      </c>
      <c r="AO62" s="4">
        <f t="shared" si="31"/>
        <v>0.64227264158943487</v>
      </c>
      <c r="AP62" s="4">
        <f t="shared" si="37"/>
        <v>15.570129380511055</v>
      </c>
      <c r="AQ62" s="4">
        <f t="shared" si="32"/>
        <v>14.250106246232185</v>
      </c>
      <c r="AR62" s="4">
        <f t="shared" si="33"/>
        <v>5.0227264158943479</v>
      </c>
      <c r="AS62" s="4">
        <f t="shared" si="34"/>
        <v>5.8393930825610152</v>
      </c>
      <c r="AT62" s="4">
        <f t="shared" si="35"/>
        <v>0.64227264158943487</v>
      </c>
    </row>
    <row r="63" spans="2:46" x14ac:dyDescent="0.15">
      <c r="B63" s="45">
        <f t="shared" si="0"/>
        <v>16</v>
      </c>
      <c r="C63" s="46">
        <v>65</v>
      </c>
      <c r="D63" s="46">
        <f>求节点(节奏总纲!$C$4:$C$163,节奏总纲!$E$4:$E$163,$C63)</f>
        <v>77.64963698295422</v>
      </c>
      <c r="F63" s="48">
        <f>IF(SUM(G63:$J63)&lt;=6,MIN(6-SUM(G63:$J63),AP63),0)</f>
        <v>0</v>
      </c>
      <c r="G63" s="48">
        <f>IF(SUM(H63:$J63)&lt;=6,MIN(6-SUM(H63:$J63),AQ63),0)</f>
        <v>0</v>
      </c>
      <c r="H63" s="48">
        <f>IF(SUM(I63:$J63)&lt;=6,MIN(6-SUM(I63:$J63),AR63),0)</f>
        <v>0</v>
      </c>
      <c r="I63" s="48">
        <f>IF(SUM($J63:J63)&lt;=6,MIN(6-SUM($J63:J63),AS63),0)</f>
        <v>4.4334871139789458</v>
      </c>
      <c r="J63" s="47">
        <f t="shared" si="36"/>
        <v>1.5665128860210542</v>
      </c>
      <c r="K63" s="46"/>
      <c r="L63" s="46"/>
      <c r="M63" s="46"/>
      <c r="N63" s="46">
        <v>0.35</v>
      </c>
      <c r="O63" s="46">
        <v>0.1</v>
      </c>
      <c r="AA63" s="4">
        <f>IFERROR(求节点(育马!$DU$5:$DU$1004,育马!DY$5:DY$1004,$D63),0)</f>
        <v>11.899999999999999</v>
      </c>
      <c r="AB63" s="4">
        <f>IFERROR(求节点(育马!$DU$5:$DU$1004,育马!DZ$5:DZ$1004,$D63),0)</f>
        <v>33</v>
      </c>
      <c r="AC63" s="4">
        <f>IFERROR(求节点(育马!$DU$5:$DU$1004,育马!EA$5:EA$1004,$D63),0)</f>
        <v>14.393562418152063</v>
      </c>
      <c r="AD63" s="4">
        <f>IFERROR(求节点(育马!$DU$5:$DU$1004,育马!EB$5:EB$1004,$D63),0)</f>
        <v>2.0715558394245663</v>
      </c>
      <c r="AE63" s="4">
        <f>IFERROR(求节点(育马!$DU$5:$DU$1004,育马!EC$5:EC$1004,$D63),0)</f>
        <v>1.8347651134504161E-3</v>
      </c>
      <c r="AF63" s="4">
        <f t="shared" si="22"/>
        <v>8.9410178337577353</v>
      </c>
      <c r="AG63" s="4">
        <f t="shared" si="23"/>
        <v>2.2352544584394338</v>
      </c>
      <c r="AH63" s="4">
        <f t="shared" si="24"/>
        <v>0</v>
      </c>
      <c r="AI63" s="4">
        <f t="shared" si="25"/>
        <v>0</v>
      </c>
      <c r="AJ63" s="4">
        <f t="shared" si="26"/>
        <v>0</v>
      </c>
      <c r="AK63" s="4">
        <f t="shared" si="27"/>
        <v>0</v>
      </c>
      <c r="AL63" s="4">
        <f t="shared" si="28"/>
        <v>0</v>
      </c>
      <c r="AM63" s="4">
        <f t="shared" si="29"/>
        <v>0</v>
      </c>
      <c r="AN63" s="4">
        <f t="shared" si="30"/>
        <v>13.038984340896697</v>
      </c>
      <c r="AO63" s="4">
        <f t="shared" si="31"/>
        <v>1.5646781209076037</v>
      </c>
      <c r="AP63" s="4">
        <f t="shared" si="37"/>
        <v>20.841017833757732</v>
      </c>
      <c r="AQ63" s="4">
        <f t="shared" si="32"/>
        <v>35.235254458439435</v>
      </c>
      <c r="AR63" s="4">
        <f t="shared" si="33"/>
        <v>14.393562418152063</v>
      </c>
      <c r="AS63" s="4">
        <f t="shared" si="34"/>
        <v>15.110540180321262</v>
      </c>
      <c r="AT63" s="4">
        <f t="shared" si="35"/>
        <v>1.5665128860210542</v>
      </c>
    </row>
    <row r="64" spans="2:46" x14ac:dyDescent="0.15">
      <c r="B64" s="45">
        <f t="shared" si="0"/>
        <v>17</v>
      </c>
      <c r="C64" s="46">
        <v>70</v>
      </c>
      <c r="D64" s="46">
        <f>求节点(节奏总纲!$C$4:$C$163,节奏总纲!$E$4:$E$163,$C64)</f>
        <v>109.9693</v>
      </c>
      <c r="F64" s="48">
        <f>IF(SUM(G64:$J64)&lt;=6,MIN(6-SUM(G64:$J64),AP64),0)</f>
        <v>0</v>
      </c>
      <c r="G64" s="48">
        <f>IF(SUM(H64:$J64)&lt;=6,MIN(6-SUM(H64:$J64),AQ64),0)</f>
        <v>0</v>
      </c>
      <c r="H64" s="48">
        <f>IF(SUM(I64:$J64)&lt;=6,MIN(6-SUM(I64:$J64),AR64),0)</f>
        <v>0</v>
      </c>
      <c r="I64" s="48">
        <f>IF(SUM($J64:J64)&lt;=6,MIN(6-SUM($J64:J64),AS64),0)</f>
        <v>2.9791022782118861</v>
      </c>
      <c r="J64" s="47">
        <f t="shared" si="36"/>
        <v>3.0208977217881139</v>
      </c>
      <c r="K64" s="46"/>
      <c r="L64" s="46"/>
      <c r="M64" s="46"/>
      <c r="N64" s="46"/>
      <c r="O64" s="46">
        <v>0.2</v>
      </c>
      <c r="AA64" s="4">
        <f>IFERROR(求节点(育马!$DU$5:$DU$1004,育马!DY$5:DY$1004,$D64),0)</f>
        <v>11.899999999999999</v>
      </c>
      <c r="AB64" s="4">
        <f>IFERROR(求节点(育马!$DU$5:$DU$1004,育马!DZ$5:DZ$1004,$D64),0)</f>
        <v>33</v>
      </c>
      <c r="AC64" s="4">
        <f>IFERROR(求节点(育马!$DU$5:$DU$1004,育马!EA$5:EA$1004,$D64),0)</f>
        <v>40.249292831788694</v>
      </c>
      <c r="AD64" s="4">
        <f>IFERROR(求节点(育马!$DU$5:$DU$1004,育马!EB$5:EB$1004,$D64),0)</f>
        <v>8.3738901277484921</v>
      </c>
      <c r="AE64" s="4">
        <f>IFERROR(求节点(育马!$DU$5:$DU$1004,育马!EC$5:EC$1004,$D64),0)</f>
        <v>0.16343308019867933</v>
      </c>
      <c r="AF64" s="4">
        <f t="shared" si="22"/>
        <v>16.328369380511056</v>
      </c>
      <c r="AG64" s="4">
        <f t="shared" si="23"/>
        <v>4.082092345127764</v>
      </c>
      <c r="AH64" s="4">
        <f t="shared" si="24"/>
        <v>0</v>
      </c>
      <c r="AI64" s="4">
        <f t="shared" si="25"/>
        <v>0</v>
      </c>
      <c r="AJ64" s="4">
        <f t="shared" si="26"/>
        <v>0</v>
      </c>
      <c r="AK64" s="4">
        <f t="shared" si="27"/>
        <v>0</v>
      </c>
      <c r="AL64" s="4">
        <f t="shared" si="28"/>
        <v>0</v>
      </c>
      <c r="AM64" s="4">
        <f t="shared" si="29"/>
        <v>0</v>
      </c>
      <c r="AN64" s="4">
        <f t="shared" si="30"/>
        <v>23.812205346578622</v>
      </c>
      <c r="AO64" s="4">
        <f t="shared" si="31"/>
        <v>2.8574646415894347</v>
      </c>
      <c r="AP64" s="4">
        <f t="shared" si="37"/>
        <v>28.228369380511054</v>
      </c>
      <c r="AQ64" s="4">
        <f t="shared" si="32"/>
        <v>37.082092345127762</v>
      </c>
      <c r="AR64" s="4">
        <f t="shared" si="33"/>
        <v>40.249292831788694</v>
      </c>
      <c r="AS64" s="4">
        <f t="shared" si="34"/>
        <v>32.186095474327118</v>
      </c>
      <c r="AT64" s="4">
        <f t="shared" si="35"/>
        <v>3.0208977217881139</v>
      </c>
    </row>
    <row r="65" spans="2:46" x14ac:dyDescent="0.15">
      <c r="B65" s="45">
        <f t="shared" si="0"/>
        <v>18</v>
      </c>
      <c r="C65" s="46">
        <v>75</v>
      </c>
      <c r="D65" s="46">
        <f>求节点(节奏总纲!$C$4:$C$163,节奏总纲!$E$4:$E$163,$C65)</f>
        <v>155.75272949314578</v>
      </c>
      <c r="F65" s="48">
        <f>IF(SUM(G65:$J65)&lt;=6,MIN(6-SUM(G65:$J65),AP65),0)</f>
        <v>0</v>
      </c>
      <c r="G65" s="48">
        <f>IF(SUM(H65:$J65)&lt;=6,MIN(6-SUM(H65:$J65),AQ65),0)</f>
        <v>0</v>
      </c>
      <c r="H65" s="48">
        <f>IF(SUM(I65:$J65)&lt;=6,MIN(6-SUM(I65:$J65),AR65),0)</f>
        <v>0</v>
      </c>
      <c r="I65" s="48">
        <f>IF(SUM($J65:J65)&lt;=6,MIN(6-SUM($J65:J65),AS65),0)</f>
        <v>0.91884795102032601</v>
      </c>
      <c r="J65" s="47">
        <f t="shared" si="36"/>
        <v>5.081152048979674</v>
      </c>
      <c r="K65" s="46"/>
      <c r="L65" s="46"/>
      <c r="M65" s="46"/>
      <c r="N65" s="46"/>
      <c r="O65" s="46">
        <v>0.3</v>
      </c>
      <c r="AA65" s="4">
        <f>IFERROR(求节点(育马!$DU$5:$DU$1004,育马!DY$5:DY$1004,$D65),0)</f>
        <v>11.899999999999999</v>
      </c>
      <c r="AB65" s="4">
        <f>IFERROR(求节点(育马!$DU$5:$DU$1004,育马!DZ$5:DZ$1004,$D65),0)</f>
        <v>33</v>
      </c>
      <c r="AC65" s="4">
        <f>IFERROR(求节点(育马!$DU$5:$DU$1004,育马!EA$5:EA$1004,$D65),0)</f>
        <v>76.876036426305319</v>
      </c>
      <c r="AD65" s="4">
        <f>IFERROR(求节点(育马!$DU$5:$DU$1004,育马!EB$5:EB$1004,$D65),0)</f>
        <v>17.301658878911915</v>
      </c>
      <c r="AE65" s="4">
        <f>IFERROR(求节点(育马!$DU$5:$DU$1004,育马!EC$5:EC$1004,$D65),0)</f>
        <v>0.39235022766440825</v>
      </c>
      <c r="AF65" s="4">
        <f t="shared" si="22"/>
        <v>26.793153264658663</v>
      </c>
      <c r="AG65" s="4">
        <f t="shared" si="23"/>
        <v>6.6982883161646658</v>
      </c>
      <c r="AH65" s="4">
        <f t="shared" si="24"/>
        <v>0</v>
      </c>
      <c r="AI65" s="4">
        <f t="shared" si="25"/>
        <v>0</v>
      </c>
      <c r="AJ65" s="4">
        <f t="shared" si="26"/>
        <v>0</v>
      </c>
      <c r="AK65" s="4">
        <f t="shared" si="27"/>
        <v>0</v>
      </c>
      <c r="AL65" s="4">
        <f t="shared" si="28"/>
        <v>0</v>
      </c>
      <c r="AM65" s="4">
        <f t="shared" si="29"/>
        <v>0</v>
      </c>
      <c r="AN65" s="4">
        <f t="shared" si="30"/>
        <v>39.073348510960543</v>
      </c>
      <c r="AO65" s="4">
        <f t="shared" si="31"/>
        <v>4.6888018213152654</v>
      </c>
      <c r="AP65" s="4">
        <f t="shared" si="37"/>
        <v>38.693153264658662</v>
      </c>
      <c r="AQ65" s="4">
        <f t="shared" si="32"/>
        <v>39.698288316164664</v>
      </c>
      <c r="AR65" s="4">
        <f t="shared" si="33"/>
        <v>76.876036426305319</v>
      </c>
      <c r="AS65" s="4">
        <f t="shared" si="34"/>
        <v>56.375007389872458</v>
      </c>
      <c r="AT65" s="4">
        <f t="shared" si="35"/>
        <v>5.081152048979674</v>
      </c>
    </row>
    <row r="66" spans="2:46" x14ac:dyDescent="0.15">
      <c r="B66" s="45">
        <f t="shared" si="0"/>
        <v>19</v>
      </c>
      <c r="C66" s="46">
        <v>80</v>
      </c>
      <c r="D66" s="46">
        <f>求节点(节奏总纲!$C$4:$C$163,节奏总纲!$E$4:$E$163,$C66)</f>
        <v>221.08500000000001</v>
      </c>
      <c r="F66" s="48">
        <f>IF(SUM(G66:$J66)&lt;=6,MIN(6-SUM(G66:$J66),AP66),0)</f>
        <v>0</v>
      </c>
      <c r="G66" s="48">
        <f>IF(SUM(H66:$J66)&lt;=6,MIN(6-SUM(H66:$J66),AQ66),0)</f>
        <v>0</v>
      </c>
      <c r="H66" s="48">
        <f>IF(SUM(I66:$J66)&lt;=6,MIN(6-SUM(I66:$J66),AR66),0)</f>
        <v>0</v>
      </c>
      <c r="I66" s="48">
        <f>IF(SUM($J66:J66)&lt;=6,MIN(6-SUM($J66:J66),AS66),0)</f>
        <v>0</v>
      </c>
      <c r="J66" s="47">
        <f t="shared" si="36"/>
        <v>6</v>
      </c>
      <c r="K66" s="46"/>
      <c r="L66" s="46"/>
      <c r="M66" s="46"/>
      <c r="N66" s="46"/>
      <c r="O66" s="46">
        <v>0.4</v>
      </c>
      <c r="AA66" s="4">
        <f>IFERROR(求节点(育马!$DU$5:$DU$1004,育马!DY$5:DY$1004,$D66),0)</f>
        <v>11.899999999999999</v>
      </c>
      <c r="AB66" s="4">
        <f>IFERROR(求节点(育马!$DU$5:$DU$1004,育马!DZ$5:DZ$1004,$D66),0)</f>
        <v>33</v>
      </c>
      <c r="AC66" s="4">
        <f>IFERROR(求节点(育马!$DU$5:$DU$1004,育马!EA$5:EA$1004,$D66),0)</f>
        <v>129.1418528317887</v>
      </c>
      <c r="AD66" s="4">
        <f>IFERROR(求节点(育马!$DU$5:$DU$1004,育马!EB$5:EB$1004,$D66),0)</f>
        <v>30.041451627748486</v>
      </c>
      <c r="AE66" s="4">
        <f>IFERROR(求节点(育马!$DU$5:$DU$1004,育马!EC$5:EC$1004,$D66),0)</f>
        <v>0.71901158019867928</v>
      </c>
      <c r="AF66" s="4">
        <f t="shared" si="22"/>
        <v>41.726243666225344</v>
      </c>
      <c r="AG66" s="4">
        <f t="shared" si="23"/>
        <v>10.431560916556336</v>
      </c>
      <c r="AH66" s="4">
        <f t="shared" si="24"/>
        <v>0</v>
      </c>
      <c r="AI66" s="4">
        <f t="shared" si="25"/>
        <v>0</v>
      </c>
      <c r="AJ66" s="4">
        <f t="shared" si="26"/>
        <v>0</v>
      </c>
      <c r="AK66" s="4">
        <f t="shared" si="27"/>
        <v>0</v>
      </c>
      <c r="AL66" s="4">
        <f t="shared" si="28"/>
        <v>0</v>
      </c>
      <c r="AM66" s="4">
        <f t="shared" si="29"/>
        <v>0</v>
      </c>
      <c r="AN66" s="4">
        <f t="shared" si="30"/>
        <v>60.85077201324529</v>
      </c>
      <c r="AO66" s="4">
        <f t="shared" si="31"/>
        <v>7.3020926415894349</v>
      </c>
      <c r="AP66" s="4">
        <f t="shared" si="37"/>
        <v>53.626243666225342</v>
      </c>
      <c r="AQ66" s="4">
        <f t="shared" si="32"/>
        <v>43.431560916556336</v>
      </c>
      <c r="AR66" s="4">
        <f t="shared" si="33"/>
        <v>129.1418528317887</v>
      </c>
      <c r="AS66" s="4">
        <f t="shared" si="34"/>
        <v>90.892223640993777</v>
      </c>
      <c r="AT66" s="4">
        <f t="shared" si="35"/>
        <v>8.0211042217881143</v>
      </c>
    </row>
    <row r="67" spans="2:46" x14ac:dyDescent="0.15">
      <c r="B67" s="45">
        <f t="shared" si="0"/>
        <v>20</v>
      </c>
      <c r="C67" s="46">
        <v>85</v>
      </c>
      <c r="D67" s="46">
        <f>求节点(节奏总纲!$C$4:$C$163,节奏总纲!$E$4:$E$163,$C67)</f>
        <v>311.72078937675008</v>
      </c>
      <c r="F67" s="48">
        <f>IF(SUM(G67:$J67)&lt;=6,MIN(6-SUM(G67:$J67),AP67),0)</f>
        <v>0</v>
      </c>
      <c r="G67" s="48">
        <f>IF(SUM(H67:$J67)&lt;=6,MIN(6-SUM(H67:$J67),AQ67),0)</f>
        <v>0</v>
      </c>
      <c r="H67" s="48">
        <f>IF(SUM(I67:$J67)&lt;=6,MIN(6-SUM(I67:$J67),AR67),0)</f>
        <v>0</v>
      </c>
      <c r="I67" s="48">
        <f>IF(SUM($J67:J67)&lt;=6,MIN(6-SUM($J67:J67),AS67),0)</f>
        <v>0</v>
      </c>
      <c r="J67" s="47">
        <f t="shared" si="36"/>
        <v>6</v>
      </c>
      <c r="K67" s="46"/>
      <c r="L67" s="46"/>
      <c r="M67" s="46"/>
      <c r="N67" s="46"/>
      <c r="O67" s="46">
        <v>0.48</v>
      </c>
      <c r="AA67" s="4">
        <f>IFERROR(求节点(育马!$DU$5:$DU$1004,育马!DY$5:DY$1004,$D67),0)</f>
        <v>11.899999999999999</v>
      </c>
      <c r="AB67" s="4">
        <f>IFERROR(求节点(育马!$DU$5:$DU$1004,育马!DZ$5:DZ$1004,$D67),0)</f>
        <v>33</v>
      </c>
      <c r="AC67" s="4">
        <f>IFERROR(求节点(育马!$DU$5:$DU$1004,育马!EA$5:EA$1004,$D67),0)</f>
        <v>201.65048433318876</v>
      </c>
      <c r="AD67" s="4">
        <f>IFERROR(求节点(育马!$DU$5:$DU$1004,育马!EB$5:EB$1004,$D67),0)</f>
        <v>47.715430556214748</v>
      </c>
      <c r="AE67" s="4">
        <f>IFERROR(求节点(育马!$DU$5:$DU$1004,育马!EC$5:EC$1004,$D67),0)</f>
        <v>1.1721905270824298</v>
      </c>
      <c r="AF67" s="4">
        <f t="shared" si="22"/>
        <v>62.442995523768218</v>
      </c>
      <c r="AG67" s="4">
        <f t="shared" si="23"/>
        <v>15.610748880942054</v>
      </c>
      <c r="AH67" s="4">
        <f t="shared" si="24"/>
        <v>0</v>
      </c>
      <c r="AI67" s="4">
        <f t="shared" si="25"/>
        <v>0</v>
      </c>
      <c r="AJ67" s="4">
        <f t="shared" si="26"/>
        <v>0</v>
      </c>
      <c r="AK67" s="4">
        <f t="shared" si="27"/>
        <v>0</v>
      </c>
      <c r="AL67" s="4">
        <f t="shared" si="28"/>
        <v>0</v>
      </c>
      <c r="AM67" s="4">
        <f t="shared" si="29"/>
        <v>0</v>
      </c>
      <c r="AN67" s="4">
        <f t="shared" si="30"/>
        <v>91.062701805495308</v>
      </c>
      <c r="AO67" s="4">
        <f t="shared" si="31"/>
        <v>10.927524216659437</v>
      </c>
      <c r="AP67" s="4">
        <f t="shared" si="37"/>
        <v>74.342995523768224</v>
      </c>
      <c r="AQ67" s="4">
        <f t="shared" si="32"/>
        <v>48.610748880942054</v>
      </c>
      <c r="AR67" s="4">
        <f t="shared" si="33"/>
        <v>201.65048433318876</v>
      </c>
      <c r="AS67" s="4">
        <f t="shared" si="34"/>
        <v>138.77813236171005</v>
      </c>
      <c r="AT67" s="4">
        <f t="shared" si="35"/>
        <v>12.099714743741867</v>
      </c>
    </row>
    <row r="68" spans="2:46" x14ac:dyDescent="0.15">
      <c r="B68" s="45">
        <f t="shared" ref="B68:B92" si="38">B67+1</f>
        <v>21</v>
      </c>
      <c r="C68" s="46">
        <v>90</v>
      </c>
      <c r="D68" s="46">
        <f>求节点(节奏总纲!$C$4:$C$163,节奏总纲!$E$4:$E$163,$C68)</f>
        <v>438.13140000000004</v>
      </c>
      <c r="F68" s="48">
        <f>IF(SUM(G68:$J68)&lt;=6,MIN(6-SUM(G68:$J68),AP68),0)</f>
        <v>0</v>
      </c>
      <c r="G68" s="48">
        <f>IF(SUM(H68:$J68)&lt;=6,MIN(6-SUM(H68:$J68),AQ68),0)</f>
        <v>0</v>
      </c>
      <c r="H68" s="48">
        <f>IF(SUM(I68:$J68)&lt;=6,MIN(6-SUM(I68:$J68),AR68),0)</f>
        <v>0</v>
      </c>
      <c r="I68" s="48">
        <f>IF(SUM($J68:J68)&lt;=6,MIN(6-SUM($J68:J68),AS68),0)</f>
        <v>0</v>
      </c>
      <c r="J68" s="47">
        <f t="shared" si="36"/>
        <v>6</v>
      </c>
      <c r="K68" s="46"/>
      <c r="L68" s="46"/>
      <c r="M68" s="46"/>
      <c r="N68" s="46"/>
      <c r="O68" s="46">
        <v>0.55000000000000004</v>
      </c>
      <c r="AA68" s="4">
        <f>IFERROR(求节点(育马!$DU$5:$DU$1004,育马!DY$5:DY$1004,$D68),0)</f>
        <v>11.899999999999999</v>
      </c>
      <c r="AB68" s="4">
        <f>IFERROR(求节点(育马!$DU$5:$DU$1004,育马!DZ$5:DZ$1004,$D68),0)</f>
        <v>33</v>
      </c>
      <c r="AC68" s="4">
        <f>IFERROR(求节点(育马!$DU$5:$DU$1004,育马!EA$5:EA$1004,$D68),0)</f>
        <v>302.77897283178874</v>
      </c>
      <c r="AD68" s="4">
        <f>IFERROR(求节点(育马!$DU$5:$DU$1004,育马!EB$5:EB$1004,$D68),0)</f>
        <v>72.365499627748491</v>
      </c>
      <c r="AE68" s="4">
        <f>IFERROR(求节点(育马!$DU$5:$DU$1004,育马!EC$5:EC$1004,$D68),0)</f>
        <v>1.8042435801986796</v>
      </c>
      <c r="AF68" s="4">
        <f t="shared" si="22"/>
        <v>91.336849380511069</v>
      </c>
      <c r="AG68" s="4">
        <f t="shared" si="23"/>
        <v>22.834212345127767</v>
      </c>
      <c r="AH68" s="4">
        <f t="shared" si="24"/>
        <v>0</v>
      </c>
      <c r="AI68" s="4">
        <f t="shared" si="25"/>
        <v>0</v>
      </c>
      <c r="AJ68" s="4">
        <f t="shared" si="26"/>
        <v>0</v>
      </c>
      <c r="AK68" s="4">
        <f t="shared" si="27"/>
        <v>0</v>
      </c>
      <c r="AL68" s="4">
        <f t="shared" si="28"/>
        <v>0</v>
      </c>
      <c r="AM68" s="4">
        <f t="shared" si="29"/>
        <v>0</v>
      </c>
      <c r="AN68" s="4">
        <f t="shared" si="30"/>
        <v>133.1995720132453</v>
      </c>
      <c r="AO68" s="4">
        <f t="shared" si="31"/>
        <v>15.983948641589437</v>
      </c>
      <c r="AP68" s="4">
        <f t="shared" si="37"/>
        <v>103.23684938051107</v>
      </c>
      <c r="AQ68" s="4">
        <f t="shared" si="32"/>
        <v>55.834212345127767</v>
      </c>
      <c r="AR68" s="4">
        <f t="shared" si="33"/>
        <v>302.77897283178874</v>
      </c>
      <c r="AS68" s="4">
        <f t="shared" si="34"/>
        <v>205.56507164099378</v>
      </c>
      <c r="AT68" s="4">
        <f t="shared" si="35"/>
        <v>17.788192221788115</v>
      </c>
    </row>
    <row r="69" spans="2:46" x14ac:dyDescent="0.15">
      <c r="B69" s="45">
        <f t="shared" si="38"/>
        <v>22</v>
      </c>
      <c r="C69" s="46">
        <v>95</v>
      </c>
      <c r="D69" s="46">
        <f>求节点(节奏总纲!$C$4:$C$163,节奏总纲!$E$4:$E$163,$C69)</f>
        <v>618.15882133005255</v>
      </c>
      <c r="F69" s="48">
        <f>IF(SUM(G69:$J69)&lt;=6,MIN(6-SUM(G69:$J69),AP69),0)</f>
        <v>0</v>
      </c>
      <c r="G69" s="48">
        <f>IF(SUM(H69:$J69)&lt;=6,MIN(6-SUM(H69:$J69),AQ69),0)</f>
        <v>0</v>
      </c>
      <c r="H69" s="48">
        <f>IF(SUM(I69:$J69)&lt;=6,MIN(6-SUM(I69:$J69),AR69),0)</f>
        <v>0</v>
      </c>
      <c r="I69" s="48">
        <f>IF(SUM($J69:J69)&lt;=6,MIN(6-SUM($J69:J69),AS69),0)</f>
        <v>0</v>
      </c>
      <c r="J69" s="47">
        <f t="shared" si="36"/>
        <v>6</v>
      </c>
      <c r="K69" s="46"/>
      <c r="L69" s="46"/>
      <c r="M69" s="46"/>
      <c r="N69" s="46"/>
      <c r="O69" s="46">
        <v>0.62</v>
      </c>
      <c r="AA69" s="4">
        <f>IFERROR(求节点(育马!$DU$5:$DU$1004,育马!DY$5:DY$1004,$D69),0)</f>
        <v>11.899999999999999</v>
      </c>
      <c r="AB69" s="4">
        <f>IFERROR(求节点(育马!$DU$5:$DU$1004,育马!DZ$5:DZ$1004,$D69),0)</f>
        <v>33</v>
      </c>
      <c r="AC69" s="4">
        <f>IFERROR(求节点(育马!$DU$5:$DU$1004,育马!EA$5:EA$1004,$D69),0)</f>
        <v>334.1</v>
      </c>
      <c r="AD69" s="4">
        <f>IFERROR(求节点(育马!$DU$5:$DU$1004,育马!EB$5:EB$1004,$D69),0)</f>
        <v>216.6498532486948</v>
      </c>
      <c r="AE69" s="4">
        <f>IFERROR(求节点(育马!$DU$5:$DU$1004,育马!EC$5:EC$1004,$D69),0)</f>
        <v>6.2262841210936584</v>
      </c>
      <c r="AF69" s="4">
        <f t="shared" si="22"/>
        <v>132.48597425595167</v>
      </c>
      <c r="AG69" s="4">
        <f t="shared" si="23"/>
        <v>33.121493563987919</v>
      </c>
      <c r="AH69" s="4">
        <f t="shared" si="24"/>
        <v>0</v>
      </c>
      <c r="AI69" s="4">
        <f t="shared" si="25"/>
        <v>0</v>
      </c>
      <c r="AJ69" s="4">
        <f t="shared" si="26"/>
        <v>0</v>
      </c>
      <c r="AK69" s="4">
        <f t="shared" si="27"/>
        <v>0</v>
      </c>
      <c r="AL69" s="4">
        <f t="shared" si="28"/>
        <v>0</v>
      </c>
      <c r="AM69" s="4">
        <f t="shared" si="29"/>
        <v>0</v>
      </c>
      <c r="AN69" s="4">
        <f t="shared" si="30"/>
        <v>193.20871245659615</v>
      </c>
      <c r="AO69" s="4">
        <f t="shared" si="31"/>
        <v>23.185045494791538</v>
      </c>
      <c r="AP69" s="4">
        <f t="shared" si="37"/>
        <v>144.38597425595168</v>
      </c>
      <c r="AQ69" s="4">
        <f t="shared" si="32"/>
        <v>66.121493563987912</v>
      </c>
      <c r="AR69" s="4">
        <f t="shared" si="33"/>
        <v>334.1</v>
      </c>
      <c r="AS69" s="4">
        <f t="shared" si="34"/>
        <v>409.85856570529097</v>
      </c>
      <c r="AT69" s="4">
        <f t="shared" si="35"/>
        <v>29.411329615885197</v>
      </c>
    </row>
    <row r="70" spans="2:46" x14ac:dyDescent="0.15">
      <c r="B70" s="45">
        <f t="shared" si="38"/>
        <v>23</v>
      </c>
      <c r="C70" s="46">
        <v>100</v>
      </c>
      <c r="D70" s="46">
        <f>求节点(节奏总纲!$C$4:$C$163,节奏总纲!$E$4:$E$163,$C70)</f>
        <v>875.38110000000006</v>
      </c>
      <c r="F70" s="48">
        <f>IF(SUM(G70:$J70)&lt;=6,MIN(6-SUM(G70:$J70),AP70),0)</f>
        <v>0</v>
      </c>
      <c r="G70" s="48">
        <f>IF(SUM(H70:$J70)&lt;=6,MIN(6-SUM(H70:$J70),AQ70),0)</f>
        <v>0</v>
      </c>
      <c r="H70" s="48">
        <f>IF(SUM(I70:$J70)&lt;=6,MIN(6-SUM(I70:$J70),AR70),0)</f>
        <v>0</v>
      </c>
      <c r="I70" s="48">
        <f>IF(SUM($J70:J70)&lt;=6,MIN(6-SUM($J70:J70),AS70),0)</f>
        <v>0</v>
      </c>
      <c r="J70" s="47">
        <f t="shared" si="36"/>
        <v>6</v>
      </c>
      <c r="K70" s="46"/>
      <c r="L70" s="46"/>
      <c r="M70" s="46"/>
      <c r="N70" s="46"/>
      <c r="O70" s="46">
        <v>0.69</v>
      </c>
      <c r="AA70" s="4">
        <f>IFERROR(求节点(育马!$DU$5:$DU$1004,育马!DY$5:DY$1004,$D70),0)</f>
        <v>11.899999999999999</v>
      </c>
      <c r="AB70" s="4">
        <f>IFERROR(求节点(育马!$DU$5:$DU$1004,育马!DZ$5:DZ$1004,$D70),0)</f>
        <v>33</v>
      </c>
      <c r="AC70" s="4">
        <f>IFERROR(求节点(育马!$DU$5:$DU$1004,育马!EA$5:EA$1004,$D70),0)</f>
        <v>334.1</v>
      </c>
      <c r="AD70" s="4">
        <f>IFERROR(求节点(育马!$DU$5:$DU$1004,育马!EB$5:EB$1004,$D70),0)</f>
        <v>466.15546355854389</v>
      </c>
      <c r="AE70" s="4">
        <f>IFERROR(求节点(育马!$DU$5:$DU$1004,育马!EC$5:EC$1004,$D70),0)</f>
        <v>13.942952481192089</v>
      </c>
      <c r="AF70" s="4">
        <f t="shared" si="22"/>
        <v>191.27963795193966</v>
      </c>
      <c r="AG70" s="4">
        <f t="shared" si="23"/>
        <v>47.819909487984916</v>
      </c>
      <c r="AH70" s="4">
        <f t="shared" si="24"/>
        <v>0</v>
      </c>
      <c r="AI70" s="4">
        <f t="shared" si="25"/>
        <v>0</v>
      </c>
      <c r="AJ70" s="4">
        <f t="shared" si="26"/>
        <v>0</v>
      </c>
      <c r="AK70" s="4">
        <f t="shared" si="27"/>
        <v>0</v>
      </c>
      <c r="AL70" s="4">
        <f t="shared" si="28"/>
        <v>0</v>
      </c>
      <c r="AM70" s="4">
        <f t="shared" si="29"/>
        <v>0</v>
      </c>
      <c r="AN70" s="4">
        <f t="shared" si="30"/>
        <v>278.94947201324533</v>
      </c>
      <c r="AO70" s="4">
        <f t="shared" si="31"/>
        <v>33.473936641589439</v>
      </c>
      <c r="AP70" s="4">
        <f t="shared" si="37"/>
        <v>203.17963795193967</v>
      </c>
      <c r="AQ70" s="4">
        <f t="shared" si="32"/>
        <v>80.819909487984916</v>
      </c>
      <c r="AR70" s="4">
        <f t="shared" si="33"/>
        <v>334.1</v>
      </c>
      <c r="AS70" s="4">
        <f t="shared" si="34"/>
        <v>745.10493557178916</v>
      </c>
      <c r="AT70" s="4">
        <f t="shared" si="35"/>
        <v>47.416889122781527</v>
      </c>
    </row>
    <row r="71" spans="2:46" x14ac:dyDescent="0.15">
      <c r="B71" s="45">
        <f t="shared" si="38"/>
        <v>24</v>
      </c>
      <c r="C71" s="46">
        <v>105</v>
      </c>
      <c r="D71" s="46">
        <f>求节点(节奏总纲!$C$4:$C$163,节奏总纲!$E$4:$E$163,$C71)</f>
        <v>1234.8570951595132</v>
      </c>
      <c r="F71" s="48">
        <f>IF(SUM(G71:$J71)&lt;=6,MIN(6-SUM(G71:$J71),AP71),0)</f>
        <v>0</v>
      </c>
      <c r="G71" s="48">
        <f>IF(SUM(H71:$J71)&lt;=6,MIN(6-SUM(H71:$J71),AQ71),0)</f>
        <v>0</v>
      </c>
      <c r="H71" s="48">
        <f>IF(SUM(I71:$J71)&lt;=6,MIN(6-SUM(I71:$J71),AR71),0)</f>
        <v>0</v>
      </c>
      <c r="I71" s="48">
        <f>IF(SUM($J71:J71)&lt;=6,MIN(6-SUM($J71:J71),AS71),0)</f>
        <v>0</v>
      </c>
      <c r="J71" s="47">
        <f t="shared" si="36"/>
        <v>6</v>
      </c>
      <c r="K71" s="46"/>
      <c r="L71" s="46"/>
      <c r="M71" s="46"/>
      <c r="N71" s="46"/>
      <c r="O71" s="46">
        <v>0.76</v>
      </c>
      <c r="AA71" s="44">
        <f>AA70</f>
        <v>11.899999999999999</v>
      </c>
      <c r="AB71" s="44">
        <f t="shared" ref="AB71:AC71" si="39">AB70</f>
        <v>33</v>
      </c>
      <c r="AC71" s="44">
        <f t="shared" si="39"/>
        <v>334.1</v>
      </c>
      <c r="AD71" s="4">
        <f>IFERROR(求节点(育马!$DU$5:$DU$1004,育马!EB$5:EB$1004,$D71),0)</f>
        <v>733.39607675068828</v>
      </c>
      <c r="AE71" s="4">
        <f>IFERROR(求节点(育马!$DU$5:$DU$1004,育马!EC$5:EC$1004,$D71),0)</f>
        <v>22.107264710824047</v>
      </c>
      <c r="AF71" s="4">
        <f t="shared" si="22"/>
        <v>273.44557970268551</v>
      </c>
      <c r="AG71" s="4">
        <f t="shared" si="23"/>
        <v>68.361394925671377</v>
      </c>
      <c r="AH71" s="4">
        <f t="shared" si="24"/>
        <v>0</v>
      </c>
      <c r="AI71" s="4">
        <f t="shared" si="25"/>
        <v>0</v>
      </c>
      <c r="AJ71" s="4">
        <f t="shared" si="26"/>
        <v>0</v>
      </c>
      <c r="AK71" s="4">
        <f t="shared" si="27"/>
        <v>0</v>
      </c>
      <c r="AL71" s="4">
        <f t="shared" si="28"/>
        <v>0</v>
      </c>
      <c r="AM71" s="4">
        <f t="shared" si="29"/>
        <v>0</v>
      </c>
      <c r="AN71" s="4">
        <f t="shared" si="30"/>
        <v>398.77480373308299</v>
      </c>
      <c r="AO71" s="4">
        <f t="shared" si="31"/>
        <v>47.852976447969958</v>
      </c>
      <c r="AP71" s="4">
        <f t="shared" si="37"/>
        <v>285.34557970268548</v>
      </c>
      <c r="AQ71" s="4">
        <f t="shared" si="32"/>
        <v>101.36139492567138</v>
      </c>
      <c r="AR71" s="4">
        <f t="shared" si="33"/>
        <v>334.1</v>
      </c>
      <c r="AS71" s="4">
        <f t="shared" si="34"/>
        <v>1132.1708804837713</v>
      </c>
      <c r="AT71" s="4">
        <f t="shared" si="35"/>
        <v>69.960241158794005</v>
      </c>
    </row>
    <row r="72" spans="2:46" x14ac:dyDescent="0.15">
      <c r="B72" s="45">
        <f t="shared" si="38"/>
        <v>25</v>
      </c>
      <c r="C72" s="46">
        <v>110</v>
      </c>
      <c r="D72" s="46">
        <f>求节点(节奏总纲!$C$4:$C$163,节奏总纲!$E$4:$E$163,$C72)</f>
        <v>1741.3829000000001</v>
      </c>
      <c r="F72" s="48">
        <f>IF(SUM(G72:$J72)&lt;=6,MIN(6-SUM(G72:$J72),AP72),0)</f>
        <v>0</v>
      </c>
      <c r="G72" s="48">
        <f>IF(SUM(H72:$J72)&lt;=6,MIN(6-SUM(H72:$J72),AQ72),0)</f>
        <v>0</v>
      </c>
      <c r="H72" s="48">
        <f>IF(SUM(I72:$J72)&lt;=6,MIN(6-SUM(I72:$J72),AR72),0)</f>
        <v>0</v>
      </c>
      <c r="I72" s="48">
        <f>IF(SUM($J72:J72)&lt;=6,MIN(6-SUM($J72:J72),AS72),0)</f>
        <v>0</v>
      </c>
      <c r="J72" s="47">
        <f t="shared" si="36"/>
        <v>6</v>
      </c>
      <c r="K72" s="46"/>
      <c r="L72" s="46"/>
      <c r="M72" s="46"/>
      <c r="N72" s="46"/>
      <c r="O72" s="46">
        <v>0.83</v>
      </c>
      <c r="AA72" s="44">
        <f t="shared" ref="AA72:AA82" si="40">AA71</f>
        <v>11.899999999999999</v>
      </c>
      <c r="AB72" s="44">
        <f t="shared" ref="AB72:AB82" si="41">AB71</f>
        <v>33</v>
      </c>
      <c r="AC72" s="44">
        <f t="shared" ref="AC72:AC82" si="42">AC71</f>
        <v>334.1</v>
      </c>
      <c r="AD72" s="4">
        <f>IFERROR(求节点(育马!$DU$5:$DU$1004,育马!EB$5:EB$1004,$D72),0)</f>
        <v>1034.2276786414409</v>
      </c>
      <c r="AE72" s="4">
        <f>IFERROR(求节点(育马!$DU$5:$DU$1004,育马!EC$5:EC$1004,$D72),0)</f>
        <v>31.175439558234508</v>
      </c>
      <c r="AF72" s="4">
        <f t="shared" si="22"/>
        <v>389.22290652336824</v>
      </c>
      <c r="AG72" s="4">
        <f t="shared" si="23"/>
        <v>97.305726630842059</v>
      </c>
      <c r="AH72" s="4">
        <f t="shared" si="24"/>
        <v>0</v>
      </c>
      <c r="AI72" s="4">
        <f t="shared" si="25"/>
        <v>0</v>
      </c>
      <c r="AJ72" s="4">
        <f t="shared" si="26"/>
        <v>0</v>
      </c>
      <c r="AK72" s="4">
        <f t="shared" si="27"/>
        <v>0</v>
      </c>
      <c r="AL72" s="4">
        <f t="shared" si="28"/>
        <v>0</v>
      </c>
      <c r="AM72" s="4">
        <f t="shared" si="29"/>
        <v>0</v>
      </c>
      <c r="AN72" s="4">
        <f t="shared" si="30"/>
        <v>567.61673867991192</v>
      </c>
      <c r="AO72" s="4">
        <f t="shared" si="31"/>
        <v>68.114008641589436</v>
      </c>
      <c r="AP72" s="4">
        <f t="shared" si="37"/>
        <v>401.12290652336821</v>
      </c>
      <c r="AQ72" s="4">
        <f t="shared" si="32"/>
        <v>130.30572663084206</v>
      </c>
      <c r="AR72" s="4">
        <f t="shared" si="33"/>
        <v>334.1</v>
      </c>
      <c r="AS72" s="4">
        <f t="shared" si="34"/>
        <v>1601.8444173213529</v>
      </c>
      <c r="AT72" s="4">
        <f t="shared" si="35"/>
        <v>99.289448199823937</v>
      </c>
    </row>
    <row r="73" spans="2:46" x14ac:dyDescent="0.15">
      <c r="B73" s="45">
        <f t="shared" si="38"/>
        <v>26</v>
      </c>
      <c r="C73" s="46">
        <v>115</v>
      </c>
      <c r="D73" s="46">
        <f>求节点(节奏总纲!$C$4:$C$163,节奏总纲!$E$4:$E$163,$C73)</f>
        <v>2463.0396859421021</v>
      </c>
      <c r="F73" s="48">
        <f>IF(SUM(G73:$J73)&lt;=6,MIN(6-SUM(G73:$J73),AP73),0)</f>
        <v>0</v>
      </c>
      <c r="G73" s="48">
        <f>IF(SUM(H73:$J73)&lt;=6,MIN(6-SUM(H73:$J73),AQ73),0)</f>
        <v>0</v>
      </c>
      <c r="H73" s="48">
        <f>IF(SUM(I73:$J73)&lt;=6,MIN(6-SUM(I73:$J73),AR73),0)</f>
        <v>0</v>
      </c>
      <c r="I73" s="48">
        <f>IF(SUM($J73:J73)&lt;=6,MIN(6-SUM($J73:J73),AS73),0)</f>
        <v>0</v>
      </c>
      <c r="J73" s="47">
        <f t="shared" si="36"/>
        <v>6</v>
      </c>
      <c r="K73" s="46"/>
      <c r="L73" s="46"/>
      <c r="M73" s="46"/>
      <c r="N73" s="46"/>
      <c r="O73" s="46">
        <v>0.9</v>
      </c>
      <c r="AA73" s="44">
        <f t="shared" si="40"/>
        <v>11.899999999999999</v>
      </c>
      <c r="AB73" s="44">
        <f t="shared" si="41"/>
        <v>33</v>
      </c>
      <c r="AC73" s="44">
        <f t="shared" si="42"/>
        <v>334.1</v>
      </c>
      <c r="AD73" s="4">
        <f>IFERROR(求节点(育马!$DU$5:$DU$1004,育马!EB$5:EB$1004,$D73),0)</f>
        <v>1462.8280872596397</v>
      </c>
      <c r="AE73" s="4">
        <f>IFERROR(求节点(育马!$DU$5:$DU$1004,育马!EC$5:EC$1004,$D73),0)</f>
        <v>44.095037833793427</v>
      </c>
      <c r="AF73" s="4">
        <f t="shared" si="22"/>
        <v>554.1730290244202</v>
      </c>
      <c r="AG73" s="4">
        <f t="shared" si="23"/>
        <v>138.54325725610505</v>
      </c>
      <c r="AH73" s="4">
        <f t="shared" si="24"/>
        <v>0</v>
      </c>
      <c r="AI73" s="4">
        <f t="shared" si="25"/>
        <v>0</v>
      </c>
      <c r="AJ73" s="4">
        <f t="shared" si="26"/>
        <v>0</v>
      </c>
      <c r="AK73" s="4">
        <f t="shared" si="27"/>
        <v>0</v>
      </c>
      <c r="AL73" s="4">
        <f t="shared" si="28"/>
        <v>0</v>
      </c>
      <c r="AM73" s="4">
        <f t="shared" si="29"/>
        <v>0</v>
      </c>
      <c r="AN73" s="4">
        <f t="shared" si="30"/>
        <v>808.16900066061271</v>
      </c>
      <c r="AO73" s="4">
        <f t="shared" si="31"/>
        <v>96.980280079273527</v>
      </c>
      <c r="AP73" s="4">
        <f t="shared" si="37"/>
        <v>566.07302902442018</v>
      </c>
      <c r="AQ73" s="4">
        <f t="shared" si="32"/>
        <v>171.54325725610505</v>
      </c>
      <c r="AR73" s="4">
        <f t="shared" si="33"/>
        <v>334.1</v>
      </c>
      <c r="AS73" s="4">
        <f t="shared" si="34"/>
        <v>2270.9970879202524</v>
      </c>
      <c r="AT73" s="4">
        <f t="shared" si="35"/>
        <v>141.07531791306695</v>
      </c>
    </row>
    <row r="74" spans="2:46" x14ac:dyDescent="0.15">
      <c r="B74" s="45">
        <f t="shared" si="38"/>
        <v>27</v>
      </c>
      <c r="C74" s="46">
        <v>120</v>
      </c>
      <c r="D74" s="46">
        <f>求节点(节奏总纲!$C$4:$C$163,节奏总纲!$E$4:$E$163,$C74)</f>
        <v>3486.0735</v>
      </c>
      <c r="F74" s="48">
        <f>IF(SUM(G74:$J74)&lt;=6,MIN(6-SUM(G74:$J74),AP74),0)</f>
        <v>0</v>
      </c>
      <c r="G74" s="48">
        <f>IF(SUM(H74:$J74)&lt;=6,MIN(6-SUM(H74:$J74),AQ74),0)</f>
        <v>0</v>
      </c>
      <c r="H74" s="48">
        <f>IF(SUM(I74:$J74)&lt;=6,MIN(6-SUM(I74:$J74),AR74),0)</f>
        <v>0</v>
      </c>
      <c r="I74" s="48">
        <f>IF(SUM($J74:J74)&lt;=6,MIN(6-SUM($J74:J74),AS74),0)</f>
        <v>0</v>
      </c>
      <c r="J74" s="47">
        <f t="shared" si="36"/>
        <v>6</v>
      </c>
      <c r="K74" s="46"/>
      <c r="L74" s="46"/>
      <c r="M74" s="46"/>
      <c r="N74" s="46"/>
      <c r="O74" s="46">
        <v>0.97</v>
      </c>
      <c r="AA74" s="44">
        <f t="shared" si="40"/>
        <v>11.899999999999999</v>
      </c>
      <c r="AB74" s="44">
        <f t="shared" si="41"/>
        <v>33</v>
      </c>
      <c r="AC74" s="44">
        <f t="shared" si="42"/>
        <v>334.1</v>
      </c>
      <c r="AD74" s="4">
        <f>IFERROR(求节点(育马!$DU$5:$DU$1004,育马!EB$5:EB$1004,$D74),0)</f>
        <v>2070.4198390132597</v>
      </c>
      <c r="AE74" s="4">
        <f>IFERROR(求节点(育马!$DU$5:$DU$1004,育马!EC$5:EC$1004,$D74),0)</f>
        <v>62.410095846704948</v>
      </c>
      <c r="AF74" s="4">
        <f t="shared" si="22"/>
        <v>788.00932938051119</v>
      </c>
      <c r="AG74" s="4">
        <f t="shared" si="23"/>
        <v>197.0023323451278</v>
      </c>
      <c r="AH74" s="4">
        <f t="shared" si="24"/>
        <v>0</v>
      </c>
      <c r="AI74" s="4">
        <f t="shared" si="25"/>
        <v>0</v>
      </c>
      <c r="AJ74" s="4">
        <f t="shared" si="26"/>
        <v>0</v>
      </c>
      <c r="AK74" s="4">
        <f t="shared" si="27"/>
        <v>0</v>
      </c>
      <c r="AL74" s="4">
        <f t="shared" si="28"/>
        <v>0</v>
      </c>
      <c r="AM74" s="4">
        <f t="shared" si="29"/>
        <v>0</v>
      </c>
      <c r="AN74" s="4">
        <f t="shared" si="30"/>
        <v>1149.1802720132453</v>
      </c>
      <c r="AO74" s="4">
        <f t="shared" si="31"/>
        <v>137.90163264158943</v>
      </c>
      <c r="AP74" s="4">
        <f t="shared" si="37"/>
        <v>799.90932938051117</v>
      </c>
      <c r="AQ74" s="4">
        <f t="shared" si="32"/>
        <v>230.0023323451278</v>
      </c>
      <c r="AR74" s="4">
        <f t="shared" si="33"/>
        <v>334.1</v>
      </c>
      <c r="AS74" s="4">
        <f t="shared" si="34"/>
        <v>3219.6001110265051</v>
      </c>
      <c r="AT74" s="4">
        <f t="shared" si="35"/>
        <v>200.31172848829436</v>
      </c>
    </row>
    <row r="75" spans="2:46" x14ac:dyDescent="0.15">
      <c r="B75" s="45">
        <f t="shared" si="38"/>
        <v>28</v>
      </c>
      <c r="C75" s="46">
        <v>125</v>
      </c>
      <c r="D75" s="46">
        <f>求节点(节奏总纲!$C$4:$C$163,节奏总纲!$E$4:$E$163,$C75)</f>
        <v>4918.821805632133</v>
      </c>
      <c r="F75" s="48">
        <f>IF(SUM(G75:$J75)&lt;=6,MIN(6-SUM(G75:$J75),AP75),0)</f>
        <v>0</v>
      </c>
      <c r="G75" s="48">
        <f>IF(SUM(H75:$J75)&lt;=6,MIN(6-SUM(H75:$J75),AQ75),0)</f>
        <v>0</v>
      </c>
      <c r="H75" s="48">
        <f>IF(SUM(I75:$J75)&lt;=6,MIN(6-SUM(I75:$J75),AR75),0)</f>
        <v>0</v>
      </c>
      <c r="I75" s="48">
        <f>IF(SUM($J75:J75)&lt;=6,MIN(6-SUM($J75:J75),AS75),0)</f>
        <v>0</v>
      </c>
      <c r="J75" s="47">
        <f t="shared" si="36"/>
        <v>6</v>
      </c>
      <c r="K75" s="46"/>
      <c r="L75" s="46"/>
      <c r="M75" s="46"/>
      <c r="N75" s="46"/>
      <c r="O75" s="46">
        <v>1</v>
      </c>
      <c r="AA75" s="44">
        <f t="shared" si="40"/>
        <v>11.899999999999999</v>
      </c>
      <c r="AB75" s="44">
        <f t="shared" si="41"/>
        <v>33</v>
      </c>
      <c r="AC75" s="44">
        <f t="shared" si="42"/>
        <v>334.1</v>
      </c>
      <c r="AD75" s="4">
        <f>IFERROR(求节点(育马!$DU$5:$DU$1004,育马!EB$5:EB$1004,$D75),0)</f>
        <v>2921.3458210080171</v>
      </c>
      <c r="AE75" s="4">
        <f>IFERROR(求节点(育马!$DU$5:$DU$1004,育马!EC$5:EC$1004,$D75),0)</f>
        <v>88.060145703285869</v>
      </c>
      <c r="AF75" s="4">
        <f t="shared" si="22"/>
        <v>1115.4946563821416</v>
      </c>
      <c r="AG75" s="4">
        <f t="shared" si="23"/>
        <v>278.87366409553539</v>
      </c>
      <c r="AH75" s="4">
        <f t="shared" si="24"/>
        <v>0</v>
      </c>
      <c r="AI75" s="4">
        <f t="shared" si="25"/>
        <v>0</v>
      </c>
      <c r="AJ75" s="4">
        <f t="shared" si="26"/>
        <v>0</v>
      </c>
      <c r="AK75" s="4">
        <f t="shared" si="27"/>
        <v>0</v>
      </c>
      <c r="AL75" s="4">
        <f t="shared" si="28"/>
        <v>0</v>
      </c>
      <c r="AM75" s="4">
        <f t="shared" si="29"/>
        <v>0</v>
      </c>
      <c r="AN75" s="4">
        <f t="shared" si="30"/>
        <v>1626.7630405572895</v>
      </c>
      <c r="AO75" s="4">
        <f t="shared" si="31"/>
        <v>195.21156486687477</v>
      </c>
      <c r="AP75" s="4">
        <f t="shared" si="37"/>
        <v>1127.3946563821416</v>
      </c>
      <c r="AQ75" s="4">
        <f t="shared" si="32"/>
        <v>311.87366409553539</v>
      </c>
      <c r="AR75" s="4">
        <f t="shared" si="33"/>
        <v>334.1</v>
      </c>
      <c r="AS75" s="4">
        <f t="shared" si="34"/>
        <v>4548.1088615653061</v>
      </c>
      <c r="AT75" s="4">
        <f t="shared" si="35"/>
        <v>283.27171057016062</v>
      </c>
    </row>
    <row r="76" spans="2:46" x14ac:dyDescent="0.15">
      <c r="B76" s="45">
        <f t="shared" si="38"/>
        <v>29</v>
      </c>
      <c r="C76" s="46">
        <v>130</v>
      </c>
      <c r="D76" s="46">
        <f>求节点(节奏总纲!$C$4:$C$163,节奏总纲!$E$4:$E$163,$C76)</f>
        <v>6941.8725000000004</v>
      </c>
      <c r="F76" s="48">
        <f>IF(SUM(G76:$J76)&lt;=6,MIN(6-SUM(G76:$J76),AP76),0)</f>
        <v>0</v>
      </c>
      <c r="G76" s="48">
        <f>IF(SUM(H76:$J76)&lt;=6,MIN(6-SUM(H76:$J76),AQ76),0)</f>
        <v>0</v>
      </c>
      <c r="H76" s="48">
        <f>IF(SUM(I76:$J76)&lt;=6,MIN(6-SUM(I76:$J76),AR76),0)</f>
        <v>0</v>
      </c>
      <c r="I76" s="48">
        <f>IF(SUM($J76:J76)&lt;=6,MIN(6-SUM($J76:J76),AS76),0)</f>
        <v>0</v>
      </c>
      <c r="J76" s="47">
        <f t="shared" si="36"/>
        <v>6</v>
      </c>
      <c r="K76" s="46"/>
      <c r="L76" s="46"/>
      <c r="M76" s="46"/>
      <c r="N76" s="46"/>
      <c r="O76" s="46">
        <v>1</v>
      </c>
      <c r="AA76" s="44">
        <f t="shared" si="40"/>
        <v>11.899999999999999</v>
      </c>
      <c r="AB76" s="44">
        <f t="shared" si="41"/>
        <v>33</v>
      </c>
      <c r="AC76" s="44">
        <f t="shared" si="42"/>
        <v>334.1</v>
      </c>
      <c r="AD76" s="4">
        <f>IFERROR(求节点(育马!$DU$5:$DU$1004,育马!EB$5:EB$1004,$D76),0)</f>
        <v>4122.8592982622358</v>
      </c>
      <c r="AE76" s="4">
        <f>IFERROR(求节点(育马!$DU$5:$DU$1004,育马!EC$5:EC$1004,$D76),0)</f>
        <v>124.27819668191314</v>
      </c>
      <c r="AF76" s="4">
        <f t="shared" si="22"/>
        <v>1577.9062436662257</v>
      </c>
      <c r="AG76" s="4">
        <f t="shared" si="23"/>
        <v>394.47656091655642</v>
      </c>
      <c r="AH76" s="4">
        <f t="shared" si="24"/>
        <v>0</v>
      </c>
      <c r="AI76" s="4">
        <f t="shared" si="25"/>
        <v>0</v>
      </c>
      <c r="AJ76" s="4">
        <f t="shared" si="26"/>
        <v>0</v>
      </c>
      <c r="AK76" s="4">
        <f t="shared" si="27"/>
        <v>0</v>
      </c>
      <c r="AL76" s="4">
        <f t="shared" si="28"/>
        <v>0</v>
      </c>
      <c r="AM76" s="4">
        <f t="shared" si="29"/>
        <v>0</v>
      </c>
      <c r="AN76" s="4">
        <f t="shared" si="30"/>
        <v>2301.1132720132455</v>
      </c>
      <c r="AO76" s="4">
        <f t="shared" si="31"/>
        <v>276.13359264158947</v>
      </c>
      <c r="AP76" s="4">
        <f t="shared" si="37"/>
        <v>1589.8062436662258</v>
      </c>
      <c r="AQ76" s="4">
        <f t="shared" si="32"/>
        <v>427.47656091655642</v>
      </c>
      <c r="AR76" s="4">
        <f t="shared" si="33"/>
        <v>334.1</v>
      </c>
      <c r="AS76" s="4">
        <f t="shared" si="34"/>
        <v>6423.9725702754813</v>
      </c>
      <c r="AT76" s="4">
        <f t="shared" si="35"/>
        <v>400.4117893235026</v>
      </c>
    </row>
    <row r="77" spans="2:46" x14ac:dyDescent="0.15">
      <c r="B77" s="45">
        <f t="shared" si="38"/>
        <v>30</v>
      </c>
      <c r="C77" s="46">
        <v>135</v>
      </c>
      <c r="D77" s="46">
        <f>求节点(节奏总纲!$C$4:$C$163,节奏总纲!$E$4:$E$163,$C77)</f>
        <v>9796.789656253608</v>
      </c>
      <c r="F77" s="48">
        <f>IF(SUM(G77:$J77)&lt;=6,MIN(6-SUM(G77:$J77),AP77),0)</f>
        <v>0</v>
      </c>
      <c r="G77" s="48">
        <f>IF(SUM(H77:$J77)&lt;=6,MIN(6-SUM(H77:$J77),AQ77),0)</f>
        <v>0</v>
      </c>
      <c r="H77" s="48">
        <f>IF(SUM(I77:$J77)&lt;=6,MIN(6-SUM(I77:$J77),AR77),0)</f>
        <v>0</v>
      </c>
      <c r="I77" s="48">
        <f>IF(SUM($J77:J77)&lt;=6,MIN(6-SUM($J77:J77),AS77),0)</f>
        <v>0</v>
      </c>
      <c r="J77" s="47">
        <f t="shared" si="36"/>
        <v>6</v>
      </c>
      <c r="K77" s="46"/>
      <c r="L77" s="46"/>
      <c r="M77" s="46"/>
      <c r="N77" s="46"/>
      <c r="O77" s="46">
        <v>1</v>
      </c>
      <c r="AA77" s="44">
        <f t="shared" si="40"/>
        <v>11.899999999999999</v>
      </c>
      <c r="AB77" s="44">
        <f t="shared" si="41"/>
        <v>33</v>
      </c>
      <c r="AC77" s="44">
        <f t="shared" si="42"/>
        <v>334.1</v>
      </c>
      <c r="AD77" s="4">
        <f>IFERROR(求节点(育马!$DU$5:$DU$1004,育马!EB$5:EB$1004,$D77),0)</f>
        <v>5818.4280001403768</v>
      </c>
      <c r="AE77" s="4">
        <f>IFERROR(求节点(育马!$DU$5:$DU$1004,育马!EC$5:EC$1004,$D77),0)</f>
        <v>175.38889568358078</v>
      </c>
      <c r="AF77" s="4">
        <f t="shared" si="22"/>
        <v>2230.4587365241932</v>
      </c>
      <c r="AG77" s="4">
        <f t="shared" si="23"/>
        <v>557.61468413104831</v>
      </c>
      <c r="AH77" s="4">
        <f t="shared" si="24"/>
        <v>0</v>
      </c>
      <c r="AI77" s="4">
        <f t="shared" si="25"/>
        <v>0</v>
      </c>
      <c r="AJ77" s="4">
        <f t="shared" si="26"/>
        <v>0</v>
      </c>
      <c r="AK77" s="4">
        <f t="shared" si="27"/>
        <v>0</v>
      </c>
      <c r="AL77" s="4">
        <f t="shared" si="28"/>
        <v>0</v>
      </c>
      <c r="AM77" s="4">
        <f t="shared" si="29"/>
        <v>0</v>
      </c>
      <c r="AN77" s="4">
        <f t="shared" si="30"/>
        <v>3252.7523240977812</v>
      </c>
      <c r="AO77" s="4">
        <f t="shared" si="31"/>
        <v>390.33027889173377</v>
      </c>
      <c r="AP77" s="4">
        <f t="shared" si="37"/>
        <v>2242.3587365241933</v>
      </c>
      <c r="AQ77" s="4">
        <f t="shared" si="32"/>
        <v>590.61468413104831</v>
      </c>
      <c r="AR77" s="4">
        <f t="shared" si="33"/>
        <v>334.1</v>
      </c>
      <c r="AS77" s="4">
        <f t="shared" si="34"/>
        <v>9071.1803242381575</v>
      </c>
      <c r="AT77" s="4">
        <f t="shared" si="35"/>
        <v>565.71917457531458</v>
      </c>
    </row>
    <row r="78" spans="2:46" x14ac:dyDescent="0.15">
      <c r="B78" s="45">
        <f t="shared" si="38"/>
        <v>31</v>
      </c>
      <c r="C78" s="46">
        <v>140</v>
      </c>
      <c r="D78" s="46">
        <f>求节点(节奏总纲!$C$4:$C$163,节奏总纲!$E$4:$E$163,$C78)</f>
        <v>13881.315900000001</v>
      </c>
      <c r="F78" s="48">
        <f>IF(SUM(G78:$J78)&lt;=6,MIN(6-SUM(G78:$J78),AP78),0)</f>
        <v>0</v>
      </c>
      <c r="G78" s="48">
        <f>IF(SUM(H78:$J78)&lt;=6,MIN(6-SUM(H78:$J78),AQ78),0)</f>
        <v>0</v>
      </c>
      <c r="H78" s="48">
        <f>IF(SUM(I78:$J78)&lt;=6,MIN(6-SUM(I78:$J78),AR78),0)</f>
        <v>0</v>
      </c>
      <c r="I78" s="48">
        <f>IF(SUM($J78:J78)&lt;=6,MIN(6-SUM($J78:J78),AS78),0)</f>
        <v>0</v>
      </c>
      <c r="J78" s="47">
        <f t="shared" si="36"/>
        <v>6</v>
      </c>
      <c r="K78" s="46"/>
      <c r="L78" s="46"/>
      <c r="M78" s="46"/>
      <c r="N78" s="46"/>
      <c r="O78" s="46">
        <v>1</v>
      </c>
      <c r="AA78" s="44">
        <f t="shared" si="40"/>
        <v>11.899999999999999</v>
      </c>
      <c r="AB78" s="44">
        <f t="shared" si="41"/>
        <v>33</v>
      </c>
      <c r="AC78" s="44">
        <f t="shared" si="42"/>
        <v>334.1</v>
      </c>
      <c r="AD78" s="4">
        <f>IFERROR(求节点(育马!$DU$5:$DU$1004,育马!EB$5:EB$1004,$D78),0)</f>
        <v>8244.2759256137906</v>
      </c>
      <c r="AE78" s="4">
        <f>IFERROR(求节点(育马!$DU$5:$DU$1004,育马!EC$5:EC$1004,$D78),0)</f>
        <v>248.51290593769451</v>
      </c>
      <c r="AF78" s="4">
        <f t="shared" si="22"/>
        <v>3164.0647350947975</v>
      </c>
      <c r="AG78" s="4">
        <f t="shared" si="23"/>
        <v>791.01618377369937</v>
      </c>
      <c r="AH78" s="4">
        <f t="shared" si="24"/>
        <v>0</v>
      </c>
      <c r="AI78" s="4">
        <f t="shared" si="25"/>
        <v>0</v>
      </c>
      <c r="AJ78" s="4">
        <f t="shared" si="26"/>
        <v>0</v>
      </c>
      <c r="AK78" s="4">
        <f t="shared" si="27"/>
        <v>0</v>
      </c>
      <c r="AL78" s="4">
        <f t="shared" si="28"/>
        <v>0</v>
      </c>
      <c r="AM78" s="4">
        <f t="shared" si="29"/>
        <v>0</v>
      </c>
      <c r="AN78" s="4">
        <f t="shared" si="30"/>
        <v>4614.2610720132452</v>
      </c>
      <c r="AO78" s="4">
        <f t="shared" si="31"/>
        <v>553.71132864158949</v>
      </c>
      <c r="AP78" s="4">
        <f t="shared" si="37"/>
        <v>3175.9647350947976</v>
      </c>
      <c r="AQ78" s="4">
        <f t="shared" si="32"/>
        <v>824.01618377369937</v>
      </c>
      <c r="AR78" s="4">
        <f t="shared" si="33"/>
        <v>334.1</v>
      </c>
      <c r="AS78" s="4">
        <f t="shared" si="34"/>
        <v>12858.536997627036</v>
      </c>
      <c r="AT78" s="4">
        <f t="shared" si="35"/>
        <v>802.22423457928403</v>
      </c>
    </row>
    <row r="79" spans="2:46" x14ac:dyDescent="0.15">
      <c r="B79" s="45">
        <f t="shared" si="38"/>
        <v>32</v>
      </c>
      <c r="C79" s="46">
        <v>145</v>
      </c>
      <c r="D79" s="46">
        <f>求节点(节奏总纲!$C$4:$C$163,节奏总纲!$E$4:$E$163,$C79)</f>
        <v>19631.496172516694</v>
      </c>
      <c r="F79" s="48">
        <f>IF(SUM(G79:$J79)&lt;=6,MIN(6-SUM(G79:$J79),AP79),0)</f>
        <v>0</v>
      </c>
      <c r="G79" s="48">
        <f>IF(SUM(H79:$J79)&lt;=6,MIN(6-SUM(H79:$J79),AQ79),0)</f>
        <v>0</v>
      </c>
      <c r="H79" s="48">
        <f>IF(SUM(I79:$J79)&lt;=6,MIN(6-SUM(I79:$J79),AR79),0)</f>
        <v>0</v>
      </c>
      <c r="I79" s="48">
        <f>IF(SUM($J79:J79)&lt;=6,MIN(6-SUM($J79:J79),AS79),0)</f>
        <v>0</v>
      </c>
      <c r="J79" s="47">
        <f t="shared" si="36"/>
        <v>6</v>
      </c>
      <c r="K79" s="46"/>
      <c r="L79" s="46"/>
      <c r="M79" s="46"/>
      <c r="N79" s="46"/>
      <c r="O79" s="46">
        <v>1</v>
      </c>
      <c r="AA79" s="44">
        <f t="shared" si="40"/>
        <v>11.899999999999999</v>
      </c>
      <c r="AB79" s="44">
        <f t="shared" si="41"/>
        <v>33</v>
      </c>
      <c r="AC79" s="44">
        <f t="shared" si="42"/>
        <v>334.1</v>
      </c>
      <c r="AD79" s="4">
        <f>IFERROR(求节点(育马!$DU$5:$DU$1004,育马!EB$5:EB$1004,$D79),0)</f>
        <v>11659.375267070944</v>
      </c>
      <c r="AE79" s="4">
        <f>IFERROR(求节点(育马!$DU$5:$DU$1004,育马!EC$5:EC$1004,$D79),0)</f>
        <v>351.4566051866056</v>
      </c>
      <c r="AF79" s="4">
        <f t="shared" si="22"/>
        <v>4478.3916545271841</v>
      </c>
      <c r="AG79" s="4">
        <f t="shared" si="23"/>
        <v>1119.597913631796</v>
      </c>
      <c r="AH79" s="4">
        <f t="shared" si="24"/>
        <v>0</v>
      </c>
      <c r="AI79" s="4">
        <f t="shared" si="25"/>
        <v>0</v>
      </c>
      <c r="AJ79" s="4">
        <f t="shared" si="26"/>
        <v>0</v>
      </c>
      <c r="AK79" s="4">
        <f t="shared" si="27"/>
        <v>0</v>
      </c>
      <c r="AL79" s="4">
        <f t="shared" si="28"/>
        <v>0</v>
      </c>
      <c r="AM79" s="4">
        <f t="shared" si="29"/>
        <v>0</v>
      </c>
      <c r="AN79" s="4">
        <f t="shared" si="30"/>
        <v>6530.98782951881</v>
      </c>
      <c r="AO79" s="4">
        <f t="shared" si="31"/>
        <v>783.71853954225719</v>
      </c>
      <c r="AP79" s="4">
        <f t="shared" si="37"/>
        <v>4490.2916545271837</v>
      </c>
      <c r="AQ79" s="4">
        <f t="shared" si="32"/>
        <v>1152.597913631796</v>
      </c>
      <c r="AR79" s="4">
        <f t="shared" si="33"/>
        <v>334.1</v>
      </c>
      <c r="AS79" s="4">
        <f t="shared" si="34"/>
        <v>18190.363096589754</v>
      </c>
      <c r="AT79" s="4">
        <f t="shared" si="35"/>
        <v>1135.1751447288627</v>
      </c>
    </row>
    <row r="80" spans="2:46" x14ac:dyDescent="0.15">
      <c r="B80" s="45">
        <f t="shared" si="38"/>
        <v>33</v>
      </c>
      <c r="C80" s="46">
        <v>150</v>
      </c>
      <c r="D80" s="46">
        <f>求节点(节奏总纲!$C$4:$C$163,节奏总纲!$E$4:$E$163,$C80)</f>
        <v>27671.731500000002</v>
      </c>
      <c r="F80" s="48">
        <f>IF(SUM(G80:$J80)&lt;=6,MIN(6-SUM(G80:$J80),AP80),0)</f>
        <v>0</v>
      </c>
      <c r="G80" s="48">
        <f>IF(SUM(H80:$J80)&lt;=6,MIN(6-SUM(H80:$J80),AQ80),0)</f>
        <v>0</v>
      </c>
      <c r="H80" s="48">
        <f>IF(SUM(I80:$J80)&lt;=6,MIN(6-SUM(I80:$J80),AR80),0)</f>
        <v>0</v>
      </c>
      <c r="I80" s="48">
        <f>IF(SUM($J80:J80)&lt;=6,MIN(6-SUM($J80:J80),AS80),0)</f>
        <v>0</v>
      </c>
      <c r="J80" s="47">
        <f t="shared" si="36"/>
        <v>6</v>
      </c>
      <c r="K80" s="46"/>
      <c r="L80" s="46"/>
      <c r="M80" s="46"/>
      <c r="N80" s="46"/>
      <c r="O80" s="46">
        <v>1</v>
      </c>
      <c r="AA80" s="44">
        <f t="shared" si="40"/>
        <v>11.899999999999999</v>
      </c>
      <c r="AB80" s="44">
        <f t="shared" si="41"/>
        <v>33</v>
      </c>
      <c r="AC80" s="44">
        <f t="shared" si="42"/>
        <v>334.1</v>
      </c>
      <c r="AD80" s="4">
        <f>IFERROR(求节点(育马!$DU$5:$DU$1004,育马!EB$5:EB$1004,$D80),0)</f>
        <v>16434.56509951616</v>
      </c>
      <c r="AE80" s="4">
        <f>IFERROR(求节点(育马!$DU$5:$DU$1004,育马!EC$5:EC$1004,$D80),0)</f>
        <v>495.39845191424814</v>
      </c>
      <c r="AF80" s="4">
        <f t="shared" si="22"/>
        <v>6316.1597293805116</v>
      </c>
      <c r="AG80" s="4">
        <f t="shared" si="23"/>
        <v>1579.0399323451279</v>
      </c>
      <c r="AH80" s="4">
        <f t="shared" si="24"/>
        <v>0</v>
      </c>
      <c r="AI80" s="4">
        <f t="shared" si="25"/>
        <v>0</v>
      </c>
      <c r="AJ80" s="4">
        <f t="shared" si="26"/>
        <v>0</v>
      </c>
      <c r="AK80" s="4">
        <f t="shared" si="27"/>
        <v>0</v>
      </c>
      <c r="AL80" s="4">
        <f t="shared" si="28"/>
        <v>0</v>
      </c>
      <c r="AM80" s="4">
        <f t="shared" si="29"/>
        <v>0</v>
      </c>
      <c r="AN80" s="4">
        <f t="shared" si="30"/>
        <v>9211.0662720132459</v>
      </c>
      <c r="AO80" s="4">
        <f t="shared" si="31"/>
        <v>1105.3279526415895</v>
      </c>
      <c r="AP80" s="4">
        <f t="shared" si="37"/>
        <v>6328.0597293805113</v>
      </c>
      <c r="AQ80" s="4">
        <f t="shared" si="32"/>
        <v>1612.0399323451279</v>
      </c>
      <c r="AR80" s="4">
        <f t="shared" si="33"/>
        <v>334.1</v>
      </c>
      <c r="AS80" s="4">
        <f t="shared" si="34"/>
        <v>25645.631371529405</v>
      </c>
      <c r="AT80" s="4">
        <f t="shared" si="35"/>
        <v>1600.7264045558377</v>
      </c>
    </row>
    <row r="81" spans="2:46" x14ac:dyDescent="0.15">
      <c r="B81" s="45">
        <f t="shared" si="38"/>
        <v>34</v>
      </c>
      <c r="C81" s="46">
        <v>155</v>
      </c>
      <c r="D81" s="46">
        <f>求节点(节奏总纲!$C$4:$C$163,节奏总纲!$E$4:$E$163,$C81)</f>
        <v>44078.560451263736</v>
      </c>
      <c r="F81" s="48">
        <f>IF(SUM(G81:$J81)&lt;=6,MIN(6-SUM(G81:$J81),AP81),0)</f>
        <v>0</v>
      </c>
      <c r="G81" s="48">
        <f>IF(SUM(H81:$J81)&lt;=6,MIN(6-SUM(H81:$J81),AQ81),0)</f>
        <v>0</v>
      </c>
      <c r="H81" s="48">
        <f>IF(SUM(I81:$J81)&lt;=6,MIN(6-SUM(I81:$J81),AR81),0)</f>
        <v>0</v>
      </c>
      <c r="I81" s="48">
        <f>IF(SUM($J81:J81)&lt;=6,MIN(6-SUM($J81:J81),AS81),0)</f>
        <v>0</v>
      </c>
      <c r="J81" s="47">
        <f t="shared" si="36"/>
        <v>6</v>
      </c>
      <c r="K81" s="46"/>
      <c r="L81" s="46"/>
      <c r="M81" s="46"/>
      <c r="N81" s="46"/>
      <c r="O81" s="46">
        <v>1</v>
      </c>
      <c r="AA81" s="44">
        <f t="shared" si="40"/>
        <v>11.899999999999999</v>
      </c>
      <c r="AB81" s="44">
        <f t="shared" si="41"/>
        <v>33</v>
      </c>
      <c r="AC81" s="44">
        <f t="shared" si="42"/>
        <v>334.1</v>
      </c>
      <c r="AD81" s="4">
        <f>IFERROR(求节点(育马!$DU$5:$DU$1004,育马!EB$5:EB$1004,$D81),0)</f>
        <v>26178.772774997917</v>
      </c>
      <c r="AE81" s="4">
        <f>IFERROR(求节点(育马!$DU$5:$DU$1004,育马!EC$5:EC$1004,$D81),0)</f>
        <v>789.12483702599729</v>
      </c>
      <c r="AF81" s="4">
        <f t="shared" si="22"/>
        <v>10066.292061097938</v>
      </c>
      <c r="AG81" s="4">
        <f t="shared" si="23"/>
        <v>2516.5730152744845</v>
      </c>
      <c r="AH81" s="4">
        <f t="shared" si="24"/>
        <v>0</v>
      </c>
      <c r="AI81" s="4">
        <f t="shared" si="25"/>
        <v>0</v>
      </c>
      <c r="AJ81" s="4">
        <f t="shared" si="26"/>
        <v>0</v>
      </c>
      <c r="AK81" s="4">
        <f t="shared" si="27"/>
        <v>0</v>
      </c>
      <c r="AL81" s="4">
        <f t="shared" si="28"/>
        <v>0</v>
      </c>
      <c r="AM81" s="4">
        <f t="shared" si="29"/>
        <v>0</v>
      </c>
      <c r="AN81" s="4">
        <f t="shared" si="30"/>
        <v>14680.009255767824</v>
      </c>
      <c r="AO81" s="4">
        <f t="shared" si="31"/>
        <v>1761.6011106921389</v>
      </c>
      <c r="AP81" s="4">
        <f t="shared" si="37"/>
        <v>10078.192061097938</v>
      </c>
      <c r="AQ81" s="4">
        <f t="shared" si="32"/>
        <v>2549.5730152744845</v>
      </c>
      <c r="AR81" s="4">
        <f t="shared" si="33"/>
        <v>334.1</v>
      </c>
      <c r="AS81" s="4">
        <f t="shared" si="34"/>
        <v>40858.782030765738</v>
      </c>
      <c r="AT81" s="4">
        <f t="shared" si="35"/>
        <v>2550.725947718136</v>
      </c>
    </row>
    <row r="82" spans="2:46" x14ac:dyDescent="0.15">
      <c r="B82" s="45">
        <f t="shared" si="38"/>
        <v>35</v>
      </c>
      <c r="C82" s="46">
        <v>160</v>
      </c>
      <c r="D82" s="46">
        <f>求节点(节奏总纲!$C$4:$C$163,节奏总纲!$E$4:$E$163,$C82)</f>
        <v>65535</v>
      </c>
      <c r="F82" s="48">
        <f>IF(SUM(G82:$J82)&lt;=6,MIN(6-SUM(G82:$J82),AP82),0)</f>
        <v>0</v>
      </c>
      <c r="G82" s="48">
        <f>IF(SUM(H82:$J82)&lt;=6,MIN(6-SUM(H82:$J82),AQ82),0)</f>
        <v>0</v>
      </c>
      <c r="H82" s="48">
        <f>IF(SUM(I82:$J82)&lt;=6,MIN(6-SUM(I82:$J82),AR82),0)</f>
        <v>0</v>
      </c>
      <c r="I82" s="48">
        <f>IF(SUM($J82:J82)&lt;=6,MIN(6-SUM($J82:J82),AS82),0)</f>
        <v>0</v>
      </c>
      <c r="J82" s="47">
        <f t="shared" si="36"/>
        <v>6</v>
      </c>
      <c r="K82" s="46"/>
      <c r="L82" s="46"/>
      <c r="M82" s="46"/>
      <c r="N82" s="46"/>
      <c r="O82" s="46">
        <v>1</v>
      </c>
      <c r="AA82" s="44">
        <f t="shared" si="40"/>
        <v>11.899999999999999</v>
      </c>
      <c r="AB82" s="44">
        <f t="shared" si="41"/>
        <v>33</v>
      </c>
      <c r="AC82" s="44">
        <f t="shared" si="42"/>
        <v>334.1</v>
      </c>
      <c r="AD82" s="4">
        <f>IFERROR(求节点(育马!$DU$5:$DU$1004,育马!EB$5:EB$1004,$D82),0)</f>
        <v>38922.003265201944</v>
      </c>
      <c r="AE82" s="4">
        <f>IFERROR(求节点(育马!$DU$5:$DU$1004,育马!EC$5:EC$1004,$D82),0)</f>
        <v>1173.2528391365843</v>
      </c>
      <c r="AF82" s="4">
        <f t="shared" si="22"/>
        <v>14970.621100809083</v>
      </c>
      <c r="AG82" s="4">
        <f t="shared" si="23"/>
        <v>3742.6552752022708</v>
      </c>
      <c r="AH82" s="4">
        <f t="shared" si="24"/>
        <v>0</v>
      </c>
      <c r="AI82" s="4">
        <f t="shared" si="25"/>
        <v>0</v>
      </c>
      <c r="AJ82" s="4">
        <f t="shared" si="26"/>
        <v>0</v>
      </c>
      <c r="AK82" s="4">
        <f t="shared" si="27"/>
        <v>0</v>
      </c>
      <c r="AL82" s="4">
        <f t="shared" si="28"/>
        <v>0</v>
      </c>
      <c r="AM82" s="4">
        <f t="shared" si="29"/>
        <v>0</v>
      </c>
      <c r="AN82" s="4">
        <f t="shared" si="30"/>
        <v>21832.155772013244</v>
      </c>
      <c r="AO82" s="4">
        <f t="shared" si="31"/>
        <v>2619.8586926415896</v>
      </c>
      <c r="AP82" s="4">
        <f t="shared" si="37"/>
        <v>14982.521100809083</v>
      </c>
      <c r="AQ82" s="4">
        <f t="shared" si="32"/>
        <v>3775.6552752022708</v>
      </c>
      <c r="AR82" s="4">
        <f t="shared" si="33"/>
        <v>334.1</v>
      </c>
      <c r="AS82" s="4">
        <f t="shared" si="34"/>
        <v>60754.159037215184</v>
      </c>
      <c r="AT82" s="4">
        <f t="shared" si="35"/>
        <v>3793.1115317781741</v>
      </c>
    </row>
    <row r="83" spans="2:46" x14ac:dyDescent="0.15">
      <c r="B83" s="45">
        <f t="shared" si="38"/>
        <v>36</v>
      </c>
      <c r="C83" s="46"/>
      <c r="D83" s="46"/>
      <c r="F83" s="46"/>
      <c r="G83" s="46"/>
      <c r="H83" s="46"/>
      <c r="I83" s="46"/>
      <c r="J83" s="46"/>
      <c r="K83" s="46"/>
      <c r="L83" s="46"/>
      <c r="M83" s="46"/>
      <c r="N83" s="46"/>
      <c r="O83" s="46"/>
    </row>
    <row r="84" spans="2:46" x14ac:dyDescent="0.15">
      <c r="B84" s="45">
        <f t="shared" si="38"/>
        <v>37</v>
      </c>
      <c r="C84" s="46"/>
      <c r="D84" s="46"/>
      <c r="F84" s="46"/>
      <c r="G84" s="46"/>
      <c r="H84" s="46"/>
      <c r="I84" s="46"/>
      <c r="J84" s="46"/>
      <c r="K84" s="46"/>
      <c r="L84" s="46"/>
      <c r="M84" s="46"/>
      <c r="N84" s="46"/>
      <c r="O84" s="46"/>
    </row>
    <row r="85" spans="2:46" x14ac:dyDescent="0.15">
      <c r="B85" s="45">
        <f t="shared" si="38"/>
        <v>38</v>
      </c>
      <c r="C85" s="46"/>
      <c r="D85" s="46"/>
      <c r="F85" s="46"/>
      <c r="G85" s="46"/>
      <c r="H85" s="46"/>
      <c r="I85" s="46"/>
      <c r="J85" s="46"/>
      <c r="K85" s="46"/>
      <c r="L85" s="46"/>
      <c r="M85" s="46"/>
      <c r="N85" s="46"/>
      <c r="O85" s="46"/>
    </row>
    <row r="86" spans="2:46" x14ac:dyDescent="0.15">
      <c r="B86" s="45">
        <f t="shared" si="38"/>
        <v>39</v>
      </c>
      <c r="C86" s="46"/>
      <c r="D86" s="46"/>
      <c r="F86" s="46"/>
      <c r="G86" s="46"/>
      <c r="H86" s="46"/>
      <c r="I86" s="46"/>
      <c r="J86" s="46"/>
      <c r="K86" s="46"/>
      <c r="L86" s="46"/>
      <c r="M86" s="46"/>
      <c r="N86" s="46"/>
      <c r="O86" s="46"/>
    </row>
    <row r="87" spans="2:46" x14ac:dyDescent="0.15">
      <c r="B87" s="45">
        <f t="shared" si="38"/>
        <v>40</v>
      </c>
      <c r="C87" s="46"/>
      <c r="D87" s="46"/>
      <c r="F87" s="46"/>
      <c r="G87" s="46"/>
      <c r="H87" s="46"/>
      <c r="I87" s="46"/>
      <c r="J87" s="46"/>
      <c r="K87" s="46"/>
      <c r="L87" s="46"/>
      <c r="M87" s="46"/>
      <c r="N87" s="46"/>
      <c r="O87" s="46"/>
    </row>
    <row r="88" spans="2:46" x14ac:dyDescent="0.15">
      <c r="B88" s="45">
        <f t="shared" si="38"/>
        <v>41</v>
      </c>
      <c r="C88" s="46"/>
      <c r="D88" s="46"/>
      <c r="F88" s="46"/>
      <c r="G88" s="46"/>
      <c r="H88" s="46"/>
      <c r="I88" s="46"/>
      <c r="J88" s="46"/>
      <c r="K88" s="46"/>
      <c r="L88" s="46"/>
      <c r="M88" s="46"/>
      <c r="N88" s="46"/>
      <c r="O88" s="46"/>
    </row>
    <row r="89" spans="2:46" x14ac:dyDescent="0.15">
      <c r="B89" s="45">
        <f t="shared" si="38"/>
        <v>42</v>
      </c>
      <c r="C89" s="46"/>
      <c r="D89" s="46"/>
      <c r="F89" s="46"/>
      <c r="G89" s="46"/>
      <c r="H89" s="46"/>
      <c r="I89" s="46"/>
      <c r="J89" s="46"/>
      <c r="K89" s="46"/>
      <c r="L89" s="46"/>
      <c r="M89" s="46"/>
      <c r="N89" s="46"/>
      <c r="O89" s="46"/>
    </row>
    <row r="90" spans="2:46" x14ac:dyDescent="0.15">
      <c r="B90" s="45">
        <f t="shared" si="38"/>
        <v>43</v>
      </c>
    </row>
    <row r="91" spans="2:46" x14ac:dyDescent="0.15">
      <c r="B91" s="45">
        <f t="shared" si="38"/>
        <v>44</v>
      </c>
    </row>
    <row r="92" spans="2:46" x14ac:dyDescent="0.15">
      <c r="B92" s="45">
        <f t="shared" si="38"/>
        <v>45</v>
      </c>
    </row>
    <row r="93" spans="2:46" x14ac:dyDescent="0.15">
      <c r="B93" s="45">
        <v>1</v>
      </c>
      <c r="C93" s="61" t="s">
        <v>454</v>
      </c>
      <c r="D93" s="61"/>
      <c r="F93" s="4" t="s">
        <v>459</v>
      </c>
      <c r="G93" s="4"/>
      <c r="H93" s="4"/>
      <c r="I93" s="4"/>
      <c r="J93" s="4"/>
      <c r="K93" s="4"/>
      <c r="L93" s="4"/>
      <c r="M93" s="4"/>
      <c r="N93" s="4"/>
      <c r="O93" s="4"/>
    </row>
    <row r="94" spans="2:46" x14ac:dyDescent="0.15">
      <c r="B94" s="45">
        <f t="shared" ref="B94:B137" si="43">B93+1</f>
        <v>2</v>
      </c>
      <c r="C94" s="61"/>
      <c r="D94" s="61"/>
      <c r="F94" s="61" t="s">
        <v>457</v>
      </c>
      <c r="G94" s="61"/>
      <c r="H94" s="61"/>
      <c r="I94" s="61"/>
      <c r="J94" s="61"/>
      <c r="K94" s="61" t="s">
        <v>458</v>
      </c>
      <c r="L94" s="61"/>
      <c r="M94" s="61"/>
      <c r="N94" s="61"/>
      <c r="O94" s="61"/>
      <c r="AA94" s="60" t="s">
        <v>160</v>
      </c>
      <c r="AB94" s="60"/>
      <c r="AC94" s="60"/>
      <c r="AD94" s="60"/>
      <c r="AE94" s="60"/>
      <c r="AF94" s="60" t="s">
        <v>158</v>
      </c>
      <c r="AG94" s="60"/>
      <c r="AH94" s="60"/>
      <c r="AI94" s="60"/>
      <c r="AJ94" s="60"/>
      <c r="AK94" s="60" t="s">
        <v>37</v>
      </c>
      <c r="AL94" s="60"/>
      <c r="AM94" s="60"/>
      <c r="AN94" s="60"/>
      <c r="AO94" s="60"/>
      <c r="AP94" s="60" t="s">
        <v>385</v>
      </c>
      <c r="AQ94" s="60"/>
      <c r="AR94" s="60"/>
      <c r="AS94" s="60"/>
      <c r="AT94" s="60"/>
    </row>
    <row r="95" spans="2:46" x14ac:dyDescent="0.15">
      <c r="B95" s="45">
        <f t="shared" si="43"/>
        <v>3</v>
      </c>
      <c r="C95" s="46" t="s">
        <v>31</v>
      </c>
      <c r="D95" s="46" t="s">
        <v>324</v>
      </c>
      <c r="F95" s="46" t="s">
        <v>47</v>
      </c>
      <c r="G95" s="46" t="s">
        <v>48</v>
      </c>
      <c r="H95" s="46" t="s">
        <v>24</v>
      </c>
      <c r="I95" s="46" t="s">
        <v>22</v>
      </c>
      <c r="J95" s="46" t="s">
        <v>264</v>
      </c>
      <c r="K95" s="46" t="s">
        <v>47</v>
      </c>
      <c r="L95" s="46" t="s">
        <v>48</v>
      </c>
      <c r="M95" s="46" t="s">
        <v>24</v>
      </c>
      <c r="N95" s="46" t="s">
        <v>22</v>
      </c>
      <c r="O95" s="46" t="s">
        <v>264</v>
      </c>
      <c r="AA95" s="4" t="s">
        <v>260</v>
      </c>
      <c r="AB95" s="4" t="s">
        <v>261</v>
      </c>
      <c r="AC95" s="4" t="s">
        <v>262</v>
      </c>
      <c r="AD95" s="4" t="s">
        <v>263</v>
      </c>
      <c r="AE95" s="4" t="s">
        <v>264</v>
      </c>
      <c r="AF95" s="4" t="s">
        <v>260</v>
      </c>
      <c r="AG95" s="4" t="s">
        <v>261</v>
      </c>
      <c r="AH95" s="4" t="s">
        <v>262</v>
      </c>
      <c r="AI95" s="4" t="s">
        <v>263</v>
      </c>
      <c r="AJ95" s="4" t="s">
        <v>264</v>
      </c>
      <c r="AK95" s="4" t="s">
        <v>260</v>
      </c>
      <c r="AL95" s="4" t="s">
        <v>261</v>
      </c>
      <c r="AM95" s="4" t="s">
        <v>262</v>
      </c>
      <c r="AN95" s="4" t="s">
        <v>263</v>
      </c>
      <c r="AO95" s="4" t="s">
        <v>264</v>
      </c>
      <c r="AP95" s="4" t="s">
        <v>260</v>
      </c>
      <c r="AQ95" s="4" t="s">
        <v>261</v>
      </c>
      <c r="AR95" s="4" t="s">
        <v>262</v>
      </c>
      <c r="AS95" s="4" t="s">
        <v>263</v>
      </c>
      <c r="AT95" s="4" t="s">
        <v>264</v>
      </c>
    </row>
    <row r="96" spans="2:46" x14ac:dyDescent="0.15">
      <c r="B96" s="45">
        <f t="shared" si="43"/>
        <v>4</v>
      </c>
      <c r="C96" s="46">
        <v>5</v>
      </c>
      <c r="D96" s="46">
        <f>求节点(节奏总纲!$C$4:$C$163,节奏总纲!$F$4:$F$163,$C96)</f>
        <v>0.28315639123824782</v>
      </c>
      <c r="F96" s="48">
        <f>IF(SUM(G96:$J96)&lt;=6,MIN(6-SUM(G96:$J96),AP96),0)</f>
        <v>0</v>
      </c>
      <c r="G96" s="48">
        <f>IF(SUM(H96:$J96)&lt;=6,MIN(6-SUM(H96:$J96),AQ96),0)</f>
        <v>0</v>
      </c>
      <c r="H96" s="48">
        <f>IF(SUM(I96:$J96)&lt;=6,MIN(6-SUM(I96:$J96),AR96),0)</f>
        <v>0</v>
      </c>
      <c r="I96" s="48">
        <f>IF(SUM($J96:J96)&lt;=6,MIN(6-SUM($J96:J96),AS96),0)</f>
        <v>0</v>
      </c>
      <c r="J96" s="47">
        <f>MIN(AT96,6)</f>
        <v>0</v>
      </c>
      <c r="K96" s="46"/>
      <c r="L96" s="46"/>
      <c r="M96" s="46"/>
      <c r="N96" s="46"/>
      <c r="O96" s="46"/>
      <c r="AA96" s="4">
        <f>IFERROR(求节点(育马!$DV$5:$DV$1004,育马!DY$5:DY$1004,$D96),0)</f>
        <v>0</v>
      </c>
      <c r="AB96" s="4">
        <f>IFERROR(求节点(育马!$DV$5:$DV$1004,育马!DZ$5:DZ$1004,$D96),0)</f>
        <v>0</v>
      </c>
      <c r="AC96" s="4">
        <f>IFERROR(求节点(育马!$DV$5:$DV$1004,育马!EA$5:EA$1004,$D96),0)</f>
        <v>0</v>
      </c>
      <c r="AD96" s="4">
        <f>IFERROR(求节点(育马!$DV$5:$DV$1004,育马!EB$5:EB$1004,$D96),0)</f>
        <v>0</v>
      </c>
      <c r="AE96" s="4">
        <f>IFERROR(求节点(育马!$DV$5:$DV$1004,育马!EC$5:EC$1004,$D96),0)</f>
        <v>0</v>
      </c>
      <c r="AF96" s="4">
        <f t="shared" ref="AF96:AF127" si="44">IF($C96&lt;=55,0,($D96-$D$106)*U$8)</f>
        <v>0</v>
      </c>
      <c r="AG96" s="4">
        <f t="shared" ref="AG96:AG127" si="45">IF($C96&lt;=55,0,($D96-$D$106)*V$8)</f>
        <v>0</v>
      </c>
      <c r="AH96" s="4">
        <f t="shared" ref="AH96:AH127" si="46">IF($C96&lt;=55,0,($D96-$D$106)*W$8)</f>
        <v>0</v>
      </c>
      <c r="AI96" s="4">
        <f t="shared" ref="AI96:AI127" si="47">IF($C96&lt;=55,0,($D96-$D$106)*X$8)</f>
        <v>0</v>
      </c>
      <c r="AJ96" s="4">
        <f t="shared" ref="AJ96:AJ127" si="48">IF($C96&lt;=55,0,($D96-$D$106)*Y$8)</f>
        <v>0</v>
      </c>
      <c r="AK96" s="4">
        <f t="shared" ref="AK96:AK127" si="49">IF($C96&lt;=55,0,($D96-$D$106)*U$16)</f>
        <v>0</v>
      </c>
      <c r="AL96" s="4">
        <f t="shared" ref="AL96:AL127" si="50">IF($C96&lt;=55,0,($D96-$D$106)*V$16)</f>
        <v>0</v>
      </c>
      <c r="AM96" s="4">
        <f t="shared" ref="AM96:AM127" si="51">IF($C96&lt;=55,0,($D96-$D$106)*W$16)</f>
        <v>0</v>
      </c>
      <c r="AN96" s="4">
        <f t="shared" ref="AN96:AN127" si="52">IF($C96&lt;=55,0,($D96-$D$106)*X$16)</f>
        <v>0</v>
      </c>
      <c r="AO96" s="4">
        <f t="shared" ref="AO96:AO127" si="53">IF($C96&lt;=55,0,($D96-$D$106)*Y$16)</f>
        <v>0</v>
      </c>
      <c r="AP96" s="4">
        <f>AA96+AF96+AK96</f>
        <v>0</v>
      </c>
      <c r="AQ96" s="4">
        <f t="shared" ref="AQ96:AQ127" si="54">AB96+AG96+AL96</f>
        <v>0</v>
      </c>
      <c r="AR96" s="4">
        <f t="shared" ref="AR96:AR127" si="55">AC96+AH96+AM96</f>
        <v>0</v>
      </c>
      <c r="AS96" s="4">
        <f t="shared" ref="AS96:AS127" si="56">AD96+AI96+AN96</f>
        <v>0</v>
      </c>
      <c r="AT96" s="4">
        <f t="shared" ref="AT96:AT127" si="57">AE96+AJ96+AO96</f>
        <v>0</v>
      </c>
    </row>
    <row r="97" spans="2:46" x14ac:dyDescent="0.15">
      <c r="B97" s="45">
        <f t="shared" si="43"/>
        <v>5</v>
      </c>
      <c r="C97" s="46">
        <v>10</v>
      </c>
      <c r="D97" s="46">
        <f>求节点(节奏总纲!$C$4:$C$163,节奏总纲!$F$4:$F$163,$C97)</f>
        <v>0.6895</v>
      </c>
      <c r="F97" s="48">
        <f>IF(SUM(G97:$J97)&lt;=6,MIN(6-SUM(G97:$J97),AP97),0)</f>
        <v>0</v>
      </c>
      <c r="G97" s="48">
        <f>IF(SUM(H97:$J97)&lt;=6,MIN(6-SUM(H97:$J97),AQ97),0)</f>
        <v>0</v>
      </c>
      <c r="H97" s="48">
        <f>IF(SUM(I97:$J97)&lt;=6,MIN(6-SUM(I97:$J97),AR97),0)</f>
        <v>0</v>
      </c>
      <c r="I97" s="48">
        <f>IF(SUM($J97:J97)&lt;=6,MIN(6-SUM($J97:J97),AS97),0)</f>
        <v>0</v>
      </c>
      <c r="J97" s="47">
        <f t="shared" ref="J97:J127" si="58">MIN(AT97,6)</f>
        <v>0</v>
      </c>
      <c r="K97" s="46"/>
      <c r="L97" s="46"/>
      <c r="M97" s="46"/>
      <c r="N97" s="46"/>
      <c r="O97" s="46"/>
      <c r="AA97" s="4">
        <f>IFERROR(求节点(育马!$DV$5:$DV$1004,育马!DY$5:DY$1004,$D97),0)</f>
        <v>0</v>
      </c>
      <c r="AB97" s="4">
        <f>IFERROR(求节点(育马!$DV$5:$DV$1004,育马!DZ$5:DZ$1004,$D97),0)</f>
        <v>0</v>
      </c>
      <c r="AC97" s="4">
        <f>IFERROR(求节点(育马!$DV$5:$DV$1004,育马!EA$5:EA$1004,$D97),0)</f>
        <v>0</v>
      </c>
      <c r="AD97" s="4">
        <f>IFERROR(求节点(育马!$DV$5:$DV$1004,育马!EB$5:EB$1004,$D97),0)</f>
        <v>0</v>
      </c>
      <c r="AE97" s="4">
        <f>IFERROR(求节点(育马!$DV$5:$DV$1004,育马!EC$5:EC$1004,$D97),0)</f>
        <v>0</v>
      </c>
      <c r="AF97" s="4">
        <f t="shared" si="44"/>
        <v>0</v>
      </c>
      <c r="AG97" s="4">
        <f t="shared" si="45"/>
        <v>0</v>
      </c>
      <c r="AH97" s="4">
        <f t="shared" si="46"/>
        <v>0</v>
      </c>
      <c r="AI97" s="4">
        <f t="shared" si="47"/>
        <v>0</v>
      </c>
      <c r="AJ97" s="4">
        <f t="shared" si="48"/>
        <v>0</v>
      </c>
      <c r="AK97" s="4">
        <f t="shared" si="49"/>
        <v>0</v>
      </c>
      <c r="AL97" s="4">
        <f t="shared" si="50"/>
        <v>0</v>
      </c>
      <c r="AM97" s="4">
        <f t="shared" si="51"/>
        <v>0</v>
      </c>
      <c r="AN97" s="4">
        <f t="shared" si="52"/>
        <v>0</v>
      </c>
      <c r="AO97" s="4">
        <f t="shared" si="53"/>
        <v>0</v>
      </c>
      <c r="AP97" s="4">
        <f t="shared" ref="AP97:AP127" si="59">AA97+AF97+AK97</f>
        <v>0</v>
      </c>
      <c r="AQ97" s="4">
        <f t="shared" si="54"/>
        <v>0</v>
      </c>
      <c r="AR97" s="4">
        <f t="shared" si="55"/>
        <v>0</v>
      </c>
      <c r="AS97" s="4">
        <f t="shared" si="56"/>
        <v>0</v>
      </c>
      <c r="AT97" s="4">
        <f t="shared" si="57"/>
        <v>0</v>
      </c>
    </row>
    <row r="98" spans="2:46" x14ac:dyDescent="0.15">
      <c r="B98" s="45">
        <f t="shared" si="43"/>
        <v>6</v>
      </c>
      <c r="C98" s="46">
        <v>15</v>
      </c>
      <c r="D98" s="46">
        <f>求节点(节奏总纲!$C$4:$C$163,节奏总纲!$F$4:$F$163,$C98)</f>
        <v>1.2928808199080308</v>
      </c>
      <c r="F98" s="48">
        <f>IF(SUM(G98:$J98)&lt;=6,MIN(6-SUM(G98:$J98),AP98),0)</f>
        <v>0</v>
      </c>
      <c r="G98" s="48">
        <f>IF(SUM(H98:$J98)&lt;=6,MIN(6-SUM(H98:$J98),AQ98),0)</f>
        <v>0</v>
      </c>
      <c r="H98" s="48">
        <f>IF(SUM(I98:$J98)&lt;=6,MIN(6-SUM(I98:$J98),AR98),0)</f>
        <v>0</v>
      </c>
      <c r="I98" s="48">
        <f>IF(SUM($J98:J98)&lt;=6,MIN(6-SUM($J98:J98),AS98),0)</f>
        <v>0</v>
      </c>
      <c r="J98" s="47">
        <f t="shared" si="58"/>
        <v>0</v>
      </c>
      <c r="K98" s="46"/>
      <c r="L98" s="46"/>
      <c r="M98" s="46"/>
      <c r="N98" s="46"/>
      <c r="O98" s="46"/>
      <c r="AA98" s="4">
        <f>IFERROR(求节点(育马!$DV$5:$DV$1004,育马!DY$5:DY$1004,$D98),0)</f>
        <v>0</v>
      </c>
      <c r="AB98" s="4">
        <f>IFERROR(求节点(育马!$DV$5:$DV$1004,育马!DZ$5:DZ$1004,$D98),0)</f>
        <v>0</v>
      </c>
      <c r="AC98" s="4">
        <f>IFERROR(求节点(育马!$DV$5:$DV$1004,育马!EA$5:EA$1004,$D98),0)</f>
        <v>0</v>
      </c>
      <c r="AD98" s="4">
        <f>IFERROR(求节点(育马!$DV$5:$DV$1004,育马!EB$5:EB$1004,$D98),0)</f>
        <v>0</v>
      </c>
      <c r="AE98" s="4">
        <f>IFERROR(求节点(育马!$DV$5:$DV$1004,育马!EC$5:EC$1004,$D98),0)</f>
        <v>0</v>
      </c>
      <c r="AF98" s="4">
        <f t="shared" si="44"/>
        <v>0</v>
      </c>
      <c r="AG98" s="4">
        <f t="shared" si="45"/>
        <v>0</v>
      </c>
      <c r="AH98" s="4">
        <f t="shared" si="46"/>
        <v>0</v>
      </c>
      <c r="AI98" s="4">
        <f t="shared" si="47"/>
        <v>0</v>
      </c>
      <c r="AJ98" s="4">
        <f t="shared" si="48"/>
        <v>0</v>
      </c>
      <c r="AK98" s="4">
        <f t="shared" si="49"/>
        <v>0</v>
      </c>
      <c r="AL98" s="4">
        <f t="shared" si="50"/>
        <v>0</v>
      </c>
      <c r="AM98" s="4">
        <f t="shared" si="51"/>
        <v>0</v>
      </c>
      <c r="AN98" s="4">
        <f t="shared" si="52"/>
        <v>0</v>
      </c>
      <c r="AO98" s="4">
        <f t="shared" si="53"/>
        <v>0</v>
      </c>
      <c r="AP98" s="4">
        <f t="shared" si="59"/>
        <v>0</v>
      </c>
      <c r="AQ98" s="4">
        <f t="shared" si="54"/>
        <v>0</v>
      </c>
      <c r="AR98" s="4">
        <f t="shared" si="55"/>
        <v>0</v>
      </c>
      <c r="AS98" s="4">
        <f t="shared" si="56"/>
        <v>0</v>
      </c>
      <c r="AT98" s="4">
        <f t="shared" si="57"/>
        <v>0</v>
      </c>
    </row>
    <row r="99" spans="2:46" x14ac:dyDescent="0.15">
      <c r="B99" s="45">
        <f t="shared" si="43"/>
        <v>7</v>
      </c>
      <c r="C99" s="46">
        <v>20</v>
      </c>
      <c r="D99" s="46">
        <f>求节点(节奏总纲!$C$4:$C$163,节奏总纲!$F$4:$F$163,$C99)</f>
        <v>2.1372</v>
      </c>
      <c r="F99" s="48">
        <f>IF(SUM(G99:$J99)&lt;=6,MIN(6-SUM(G99:$J99),AP99),0)</f>
        <v>0</v>
      </c>
      <c r="G99" s="48">
        <f>IF(SUM(H99:$J99)&lt;=6,MIN(6-SUM(H99:$J99),AQ99),0)</f>
        <v>0</v>
      </c>
      <c r="H99" s="48">
        <f>IF(SUM(I99:$J99)&lt;=6,MIN(6-SUM(I99:$J99),AR99),0)</f>
        <v>0</v>
      </c>
      <c r="I99" s="48">
        <f>IF(SUM($J99:J99)&lt;=6,MIN(6-SUM($J99:J99),AS99),0)</f>
        <v>0</v>
      </c>
      <c r="J99" s="47">
        <f t="shared" si="58"/>
        <v>0</v>
      </c>
      <c r="K99" s="46"/>
      <c r="L99" s="46"/>
      <c r="M99" s="46"/>
      <c r="N99" s="46"/>
      <c r="O99" s="46"/>
      <c r="AA99" s="4">
        <f>IFERROR(求节点(育马!$DV$5:$DV$1004,育马!DY$5:DY$1004,$D99),0)</f>
        <v>0</v>
      </c>
      <c r="AB99" s="4">
        <f>IFERROR(求节点(育马!$DV$5:$DV$1004,育马!DZ$5:DZ$1004,$D99),0)</f>
        <v>0</v>
      </c>
      <c r="AC99" s="4">
        <f>IFERROR(求节点(育马!$DV$5:$DV$1004,育马!EA$5:EA$1004,$D99),0)</f>
        <v>0</v>
      </c>
      <c r="AD99" s="4">
        <f>IFERROR(求节点(育马!$DV$5:$DV$1004,育马!EB$5:EB$1004,$D99),0)</f>
        <v>0</v>
      </c>
      <c r="AE99" s="4">
        <f>IFERROR(求节点(育马!$DV$5:$DV$1004,育马!EC$5:EC$1004,$D99),0)</f>
        <v>0</v>
      </c>
      <c r="AF99" s="4">
        <f t="shared" si="44"/>
        <v>0</v>
      </c>
      <c r="AG99" s="4">
        <f t="shared" si="45"/>
        <v>0</v>
      </c>
      <c r="AH99" s="4">
        <f t="shared" si="46"/>
        <v>0</v>
      </c>
      <c r="AI99" s="4">
        <f t="shared" si="47"/>
        <v>0</v>
      </c>
      <c r="AJ99" s="4">
        <f t="shared" si="48"/>
        <v>0</v>
      </c>
      <c r="AK99" s="4">
        <f t="shared" si="49"/>
        <v>0</v>
      </c>
      <c r="AL99" s="4">
        <f t="shared" si="50"/>
        <v>0</v>
      </c>
      <c r="AM99" s="4">
        <f t="shared" si="51"/>
        <v>0</v>
      </c>
      <c r="AN99" s="4">
        <f t="shared" si="52"/>
        <v>0</v>
      </c>
      <c r="AO99" s="4">
        <f t="shared" si="53"/>
        <v>0</v>
      </c>
      <c r="AP99" s="4">
        <f t="shared" si="59"/>
        <v>0</v>
      </c>
      <c r="AQ99" s="4">
        <f t="shared" si="54"/>
        <v>0</v>
      </c>
      <c r="AR99" s="4">
        <f t="shared" si="55"/>
        <v>0</v>
      </c>
      <c r="AS99" s="4">
        <f t="shared" si="56"/>
        <v>0</v>
      </c>
      <c r="AT99" s="4">
        <f t="shared" si="57"/>
        <v>0</v>
      </c>
    </row>
    <row r="100" spans="2:46" x14ac:dyDescent="0.15">
      <c r="B100" s="45">
        <f t="shared" si="43"/>
        <v>8</v>
      </c>
      <c r="C100" s="46">
        <v>25</v>
      </c>
      <c r="D100" s="46">
        <f>求节点(节奏总纲!$C$4:$C$163,节奏总纲!$F$4:$F$163,$C100)</f>
        <v>3.3445527219854276</v>
      </c>
      <c r="F100" s="48">
        <f>IF(SUM(G100:$J100)&lt;=6,MIN(6-SUM(G100:$J100),AP100),0)</f>
        <v>0</v>
      </c>
      <c r="G100" s="48">
        <f>IF(SUM(H100:$J100)&lt;=6,MIN(6-SUM(H100:$J100),AQ100),0)</f>
        <v>0</v>
      </c>
      <c r="H100" s="48">
        <f>IF(SUM(I100:$J100)&lt;=6,MIN(6-SUM(I100:$J100),AR100),0)</f>
        <v>0</v>
      </c>
      <c r="I100" s="48">
        <f>IF(SUM($J100:J100)&lt;=6,MIN(6-SUM($J100:J100),AS100),0)</f>
        <v>0</v>
      </c>
      <c r="J100" s="47">
        <f t="shared" si="58"/>
        <v>0</v>
      </c>
      <c r="K100" s="46"/>
      <c r="L100" s="46"/>
      <c r="M100" s="46"/>
      <c r="N100" s="46"/>
      <c r="O100" s="46"/>
      <c r="AA100" s="4">
        <f>IFERROR(求节点(育马!$DV$5:$DV$1004,育马!DY$5:DY$1004,$D100),0)</f>
        <v>0</v>
      </c>
      <c r="AB100" s="4">
        <f>IFERROR(求节点(育马!$DV$5:$DV$1004,育马!DZ$5:DZ$1004,$D100),0)</f>
        <v>0</v>
      </c>
      <c r="AC100" s="4">
        <f>IFERROR(求节点(育马!$DV$5:$DV$1004,育马!EA$5:EA$1004,$D100),0)</f>
        <v>0</v>
      </c>
      <c r="AD100" s="4">
        <f>IFERROR(求节点(育马!$DV$5:$DV$1004,育马!EB$5:EB$1004,$D100),0)</f>
        <v>0</v>
      </c>
      <c r="AE100" s="4">
        <f>IFERROR(求节点(育马!$DV$5:$DV$1004,育马!EC$5:EC$1004,$D100),0)</f>
        <v>0</v>
      </c>
      <c r="AF100" s="4">
        <f t="shared" si="44"/>
        <v>0</v>
      </c>
      <c r="AG100" s="4">
        <f t="shared" si="45"/>
        <v>0</v>
      </c>
      <c r="AH100" s="4">
        <f t="shared" si="46"/>
        <v>0</v>
      </c>
      <c r="AI100" s="4">
        <f t="shared" si="47"/>
        <v>0</v>
      </c>
      <c r="AJ100" s="4">
        <f t="shared" si="48"/>
        <v>0</v>
      </c>
      <c r="AK100" s="4">
        <f t="shared" si="49"/>
        <v>0</v>
      </c>
      <c r="AL100" s="4">
        <f t="shared" si="50"/>
        <v>0</v>
      </c>
      <c r="AM100" s="4">
        <f t="shared" si="51"/>
        <v>0</v>
      </c>
      <c r="AN100" s="4">
        <f t="shared" si="52"/>
        <v>0</v>
      </c>
      <c r="AO100" s="4">
        <f t="shared" si="53"/>
        <v>0</v>
      </c>
      <c r="AP100" s="4">
        <f t="shared" si="59"/>
        <v>0</v>
      </c>
      <c r="AQ100" s="4">
        <f t="shared" si="54"/>
        <v>0</v>
      </c>
      <c r="AR100" s="4">
        <f t="shared" si="55"/>
        <v>0</v>
      </c>
      <c r="AS100" s="4">
        <f t="shared" si="56"/>
        <v>0</v>
      </c>
      <c r="AT100" s="4">
        <f t="shared" si="57"/>
        <v>0</v>
      </c>
    </row>
    <row r="101" spans="2:46" x14ac:dyDescent="0.15">
      <c r="B101" s="45">
        <f t="shared" si="43"/>
        <v>9</v>
      </c>
      <c r="C101" s="46">
        <v>30</v>
      </c>
      <c r="D101" s="46">
        <f>求节点(节奏总纲!$C$4:$C$163,节奏总纲!$F$4:$F$163,$C101)</f>
        <v>5.0421000000000005</v>
      </c>
      <c r="F101" s="48">
        <f>IF(SUM(G101:$J101)&lt;=6,MIN(6-SUM(G101:$J101),AP101),0)</f>
        <v>0</v>
      </c>
      <c r="G101" s="48">
        <f>IF(SUM(H101:$J101)&lt;=6,MIN(6-SUM(H101:$J101),AQ101),0)</f>
        <v>0</v>
      </c>
      <c r="H101" s="48">
        <f>IF(SUM(I101:$J101)&lt;=6,MIN(6-SUM(I101:$J101),AR101),0)</f>
        <v>0</v>
      </c>
      <c r="I101" s="48">
        <f>IF(SUM($J101:J101)&lt;=6,MIN(6-SUM($J101:J101),AS101),0)</f>
        <v>0</v>
      </c>
      <c r="J101" s="47">
        <f t="shared" si="58"/>
        <v>0</v>
      </c>
      <c r="K101" s="46"/>
      <c r="L101" s="46"/>
      <c r="M101" s="46"/>
      <c r="N101" s="46"/>
      <c r="O101" s="46"/>
      <c r="AA101" s="4">
        <f>IFERROR(求节点(育马!$DV$5:$DV$1004,育马!DY$5:DY$1004,$D101),0)</f>
        <v>0</v>
      </c>
      <c r="AB101" s="4">
        <f>IFERROR(求节点(育马!$DV$5:$DV$1004,育马!DZ$5:DZ$1004,$D101),0)</f>
        <v>0</v>
      </c>
      <c r="AC101" s="4">
        <f>IFERROR(求节点(育马!$DV$5:$DV$1004,育马!EA$5:EA$1004,$D101),0)</f>
        <v>0</v>
      </c>
      <c r="AD101" s="4">
        <f>IFERROR(求节点(育马!$DV$5:$DV$1004,育马!EB$5:EB$1004,$D101),0)</f>
        <v>0</v>
      </c>
      <c r="AE101" s="4">
        <f>IFERROR(求节点(育马!$DV$5:$DV$1004,育马!EC$5:EC$1004,$D101),0)</f>
        <v>0</v>
      </c>
      <c r="AF101" s="4">
        <f t="shared" si="44"/>
        <v>0</v>
      </c>
      <c r="AG101" s="4">
        <f t="shared" si="45"/>
        <v>0</v>
      </c>
      <c r="AH101" s="4">
        <f t="shared" si="46"/>
        <v>0</v>
      </c>
      <c r="AI101" s="4">
        <f t="shared" si="47"/>
        <v>0</v>
      </c>
      <c r="AJ101" s="4">
        <f t="shared" si="48"/>
        <v>0</v>
      </c>
      <c r="AK101" s="4">
        <f t="shared" si="49"/>
        <v>0</v>
      </c>
      <c r="AL101" s="4">
        <f t="shared" si="50"/>
        <v>0</v>
      </c>
      <c r="AM101" s="4">
        <f t="shared" si="51"/>
        <v>0</v>
      </c>
      <c r="AN101" s="4">
        <f t="shared" si="52"/>
        <v>0</v>
      </c>
      <c r="AO101" s="4">
        <f t="shared" si="53"/>
        <v>0</v>
      </c>
      <c r="AP101" s="4">
        <f t="shared" si="59"/>
        <v>0</v>
      </c>
      <c r="AQ101" s="4">
        <f t="shared" si="54"/>
        <v>0</v>
      </c>
      <c r="AR101" s="4">
        <f t="shared" si="55"/>
        <v>0</v>
      </c>
      <c r="AS101" s="4">
        <f t="shared" si="56"/>
        <v>0</v>
      </c>
      <c r="AT101" s="4">
        <f t="shared" si="57"/>
        <v>0</v>
      </c>
    </row>
    <row r="102" spans="2:46" x14ac:dyDescent="0.15">
      <c r="B102" s="45">
        <f t="shared" si="43"/>
        <v>10</v>
      </c>
      <c r="C102" s="46">
        <v>35</v>
      </c>
      <c r="D102" s="46">
        <f>求节点(节奏总纲!$C$4:$C$163,节奏总纲!$F$4:$F$163,$C102)</f>
        <v>7.4547485030661838</v>
      </c>
      <c r="F102" s="48">
        <f>IF(SUM(G102:$J102)&lt;=6,MIN(6-SUM(G102:$J102),AP102),0)</f>
        <v>0</v>
      </c>
      <c r="G102" s="48">
        <f>IF(SUM(H102:$J102)&lt;=6,MIN(6-SUM(H102:$J102),AQ102),0)</f>
        <v>0</v>
      </c>
      <c r="H102" s="48">
        <f>IF(SUM(I102:$J102)&lt;=6,MIN(6-SUM(I102:$J102),AR102),0)</f>
        <v>0</v>
      </c>
      <c r="I102" s="48">
        <f>IF(SUM($J102:J102)&lt;=6,MIN(6-SUM($J102:J102),AS102),0)</f>
        <v>0</v>
      </c>
      <c r="J102" s="47">
        <f t="shared" si="58"/>
        <v>0</v>
      </c>
      <c r="K102" s="46"/>
      <c r="L102" s="46"/>
      <c r="M102" s="46"/>
      <c r="N102" s="46"/>
      <c r="O102" s="46"/>
      <c r="AA102" s="4">
        <f>IFERROR(求节点(育马!$DV$5:$DV$1004,育马!DY$5:DY$1004,$D102),0)</f>
        <v>0</v>
      </c>
      <c r="AB102" s="4">
        <f>IFERROR(求节点(育马!$DV$5:$DV$1004,育马!DZ$5:DZ$1004,$D102),0)</f>
        <v>0</v>
      </c>
      <c r="AC102" s="4">
        <f>IFERROR(求节点(育马!$DV$5:$DV$1004,育马!EA$5:EA$1004,$D102),0)</f>
        <v>0</v>
      </c>
      <c r="AD102" s="4">
        <f>IFERROR(求节点(育马!$DV$5:$DV$1004,育马!EB$5:EB$1004,$D102),0)</f>
        <v>0</v>
      </c>
      <c r="AE102" s="4">
        <f>IFERROR(求节点(育马!$DV$5:$DV$1004,育马!EC$5:EC$1004,$D102),0)</f>
        <v>0</v>
      </c>
      <c r="AF102" s="4">
        <f t="shared" si="44"/>
        <v>0</v>
      </c>
      <c r="AG102" s="4">
        <f t="shared" si="45"/>
        <v>0</v>
      </c>
      <c r="AH102" s="4">
        <f t="shared" si="46"/>
        <v>0</v>
      </c>
      <c r="AI102" s="4">
        <f t="shared" si="47"/>
        <v>0</v>
      </c>
      <c r="AJ102" s="4">
        <f t="shared" si="48"/>
        <v>0</v>
      </c>
      <c r="AK102" s="4">
        <f t="shared" si="49"/>
        <v>0</v>
      </c>
      <c r="AL102" s="4">
        <f t="shared" si="50"/>
        <v>0</v>
      </c>
      <c r="AM102" s="4">
        <f t="shared" si="51"/>
        <v>0</v>
      </c>
      <c r="AN102" s="4">
        <f t="shared" si="52"/>
        <v>0</v>
      </c>
      <c r="AO102" s="4">
        <f t="shared" si="53"/>
        <v>0</v>
      </c>
      <c r="AP102" s="4">
        <f t="shared" si="59"/>
        <v>0</v>
      </c>
      <c r="AQ102" s="4">
        <f t="shared" si="54"/>
        <v>0</v>
      </c>
      <c r="AR102" s="4">
        <f t="shared" si="55"/>
        <v>0</v>
      </c>
      <c r="AS102" s="4">
        <f t="shared" si="56"/>
        <v>0</v>
      </c>
      <c r="AT102" s="4">
        <f t="shared" si="57"/>
        <v>0</v>
      </c>
    </row>
    <row r="103" spans="2:46" x14ac:dyDescent="0.15">
      <c r="B103" s="45">
        <f t="shared" si="43"/>
        <v>11</v>
      </c>
      <c r="C103" s="46">
        <v>40</v>
      </c>
      <c r="D103" s="46">
        <f>求节点(节奏总纲!$C$4:$C$163,节奏总纲!$F$4:$F$163,$C103)</f>
        <v>10.782</v>
      </c>
      <c r="F103" s="48">
        <f>IF(SUM(G103:$J103)&lt;=6,MIN(6-SUM(G103:$J103),AP103),0)</f>
        <v>0</v>
      </c>
      <c r="G103" s="48">
        <f>IF(SUM(H103:$J103)&lt;=6,MIN(6-SUM(H103:$J103),AQ103),0)</f>
        <v>0</v>
      </c>
      <c r="H103" s="48">
        <f>IF(SUM(I103:$J103)&lt;=6,MIN(6-SUM(I103:$J103),AR103),0)</f>
        <v>0</v>
      </c>
      <c r="I103" s="48">
        <f>IF(SUM($J103:J103)&lt;=6,MIN(6-SUM($J103:J103),AS103),0)</f>
        <v>0</v>
      </c>
      <c r="J103" s="47">
        <f t="shared" si="58"/>
        <v>0</v>
      </c>
      <c r="K103" s="46"/>
      <c r="L103" s="46"/>
      <c r="M103" s="46"/>
      <c r="N103" s="46"/>
      <c r="O103" s="46"/>
      <c r="AA103" s="4">
        <f>IFERROR(求节点(育马!$DV$5:$DV$1004,育马!DY$5:DY$1004,$D103),0)</f>
        <v>0</v>
      </c>
      <c r="AB103" s="4">
        <f>IFERROR(求节点(育马!$DV$5:$DV$1004,育马!DZ$5:DZ$1004,$D103),0)</f>
        <v>0</v>
      </c>
      <c r="AC103" s="4">
        <f>IFERROR(求节点(育马!$DV$5:$DV$1004,育马!EA$5:EA$1004,$D103),0)</f>
        <v>0</v>
      </c>
      <c r="AD103" s="4">
        <f>IFERROR(求节点(育马!$DV$5:$DV$1004,育马!EB$5:EB$1004,$D103),0)</f>
        <v>0</v>
      </c>
      <c r="AE103" s="4">
        <f>IFERROR(求节点(育马!$DV$5:$DV$1004,育马!EC$5:EC$1004,$D103),0)</f>
        <v>0</v>
      </c>
      <c r="AF103" s="4">
        <f t="shared" si="44"/>
        <v>0</v>
      </c>
      <c r="AG103" s="4">
        <f t="shared" si="45"/>
        <v>0</v>
      </c>
      <c r="AH103" s="4">
        <f t="shared" si="46"/>
        <v>0</v>
      </c>
      <c r="AI103" s="4">
        <f t="shared" si="47"/>
        <v>0</v>
      </c>
      <c r="AJ103" s="4">
        <f t="shared" si="48"/>
        <v>0</v>
      </c>
      <c r="AK103" s="4">
        <f t="shared" si="49"/>
        <v>0</v>
      </c>
      <c r="AL103" s="4">
        <f t="shared" si="50"/>
        <v>0</v>
      </c>
      <c r="AM103" s="4">
        <f t="shared" si="51"/>
        <v>0</v>
      </c>
      <c r="AN103" s="4">
        <f t="shared" si="52"/>
        <v>0</v>
      </c>
      <c r="AO103" s="4">
        <f t="shared" si="53"/>
        <v>0</v>
      </c>
      <c r="AP103" s="4">
        <f t="shared" si="59"/>
        <v>0</v>
      </c>
      <c r="AQ103" s="4">
        <f t="shared" si="54"/>
        <v>0</v>
      </c>
      <c r="AR103" s="4">
        <f t="shared" si="55"/>
        <v>0</v>
      </c>
      <c r="AS103" s="4">
        <f t="shared" si="56"/>
        <v>0</v>
      </c>
      <c r="AT103" s="4">
        <f t="shared" si="57"/>
        <v>0</v>
      </c>
    </row>
    <row r="104" spans="2:46" x14ac:dyDescent="0.15">
      <c r="B104" s="45">
        <f t="shared" si="43"/>
        <v>12</v>
      </c>
      <c r="C104" s="46">
        <v>45</v>
      </c>
      <c r="D104" s="46">
        <f>求节点(节奏总纲!$C$4:$C$163,节奏总纲!$F$4:$F$163,$C104)</f>
        <v>15.604181364035009</v>
      </c>
      <c r="F104" s="48">
        <f>IF(SUM(G104:$J104)&lt;=6,MIN(6-SUM(G104:$J104),AP104),0)</f>
        <v>0</v>
      </c>
      <c r="G104" s="48">
        <f>IF(SUM(H104:$J104)&lt;=6,MIN(6-SUM(H104:$J104),AQ104),0)</f>
        <v>0</v>
      </c>
      <c r="H104" s="48">
        <f>IF(SUM(I104:$J104)&lt;=6,MIN(6-SUM(I104:$J104),AR104),0)</f>
        <v>0</v>
      </c>
      <c r="I104" s="48">
        <f>IF(SUM($J104:J104)&lt;=6,MIN(6-SUM($J104:J104),AS104),0)</f>
        <v>0</v>
      </c>
      <c r="J104" s="47">
        <f t="shared" si="58"/>
        <v>0</v>
      </c>
      <c r="K104" s="46"/>
      <c r="L104" s="46"/>
      <c r="M104" s="46"/>
      <c r="N104" s="46"/>
      <c r="O104" s="46"/>
      <c r="AA104" s="4">
        <f>IFERROR(求节点(育马!$DV$5:$DV$1004,育马!DY$5:DY$1004,$D104),0)</f>
        <v>0</v>
      </c>
      <c r="AB104" s="4">
        <f>IFERROR(求节点(育马!$DV$5:$DV$1004,育马!DZ$5:DZ$1004,$D104),0)</f>
        <v>0</v>
      </c>
      <c r="AC104" s="4">
        <f>IFERROR(求节点(育马!$DV$5:$DV$1004,育马!EA$5:EA$1004,$D104),0)</f>
        <v>0</v>
      </c>
      <c r="AD104" s="4">
        <f>IFERROR(求节点(育马!$DV$5:$DV$1004,育马!EB$5:EB$1004,$D104),0)</f>
        <v>0</v>
      </c>
      <c r="AE104" s="4">
        <f>IFERROR(求节点(育马!$DV$5:$DV$1004,育马!EC$5:EC$1004,$D104),0)</f>
        <v>0</v>
      </c>
      <c r="AF104" s="4">
        <f t="shared" si="44"/>
        <v>0</v>
      </c>
      <c r="AG104" s="4">
        <f t="shared" si="45"/>
        <v>0</v>
      </c>
      <c r="AH104" s="4">
        <f t="shared" si="46"/>
        <v>0</v>
      </c>
      <c r="AI104" s="4">
        <f t="shared" si="47"/>
        <v>0</v>
      </c>
      <c r="AJ104" s="4">
        <f t="shared" si="48"/>
        <v>0</v>
      </c>
      <c r="AK104" s="4">
        <f t="shared" si="49"/>
        <v>0</v>
      </c>
      <c r="AL104" s="4">
        <f t="shared" si="50"/>
        <v>0</v>
      </c>
      <c r="AM104" s="4">
        <f t="shared" si="51"/>
        <v>0</v>
      </c>
      <c r="AN104" s="4">
        <f t="shared" si="52"/>
        <v>0</v>
      </c>
      <c r="AO104" s="4">
        <f t="shared" si="53"/>
        <v>0</v>
      </c>
      <c r="AP104" s="4">
        <f t="shared" si="59"/>
        <v>0</v>
      </c>
      <c r="AQ104" s="4">
        <f t="shared" si="54"/>
        <v>0</v>
      </c>
      <c r="AR104" s="4">
        <f t="shared" si="55"/>
        <v>0</v>
      </c>
      <c r="AS104" s="4">
        <f t="shared" si="56"/>
        <v>0</v>
      </c>
      <c r="AT104" s="4">
        <f t="shared" si="57"/>
        <v>0</v>
      </c>
    </row>
    <row r="105" spans="2:46" x14ac:dyDescent="0.15">
      <c r="B105" s="45">
        <f t="shared" si="43"/>
        <v>13</v>
      </c>
      <c r="C105" s="46">
        <v>50</v>
      </c>
      <c r="D105" s="46">
        <f>求节点(节奏总纲!$C$4:$C$163,节奏总纲!$F$4:$F$163,$C105)</f>
        <v>22.205300000000001</v>
      </c>
      <c r="F105" s="48">
        <f>IF(SUM(G105:$J105)&lt;=6,MIN(6-SUM(G105:$J105),AP105),0)</f>
        <v>0</v>
      </c>
      <c r="G105" s="48">
        <f>IF(SUM(H105:$J105)&lt;=6,MIN(6-SUM(H105:$J105),AQ105),0)</f>
        <v>0</v>
      </c>
      <c r="H105" s="48">
        <f>IF(SUM(I105:$J105)&lt;=6,MIN(6-SUM(I105:$J105),AR105),0)</f>
        <v>0</v>
      </c>
      <c r="I105" s="48">
        <f>IF(SUM($J105:J105)&lt;=6,MIN(6-SUM($J105:J105),AS105),0)</f>
        <v>0</v>
      </c>
      <c r="J105" s="47">
        <f t="shared" si="58"/>
        <v>0</v>
      </c>
      <c r="K105" s="46"/>
      <c r="L105" s="46"/>
      <c r="M105" s="46"/>
      <c r="N105" s="46"/>
      <c r="O105" s="46"/>
      <c r="AA105" s="4">
        <f>IFERROR(求节点(育马!$DV$5:$DV$1004,育马!DY$5:DY$1004,$D105),0)</f>
        <v>0</v>
      </c>
      <c r="AB105" s="4">
        <f>IFERROR(求节点(育马!$DV$5:$DV$1004,育马!DZ$5:DZ$1004,$D105),0)</f>
        <v>0</v>
      </c>
      <c r="AC105" s="4">
        <f>IFERROR(求节点(育马!$DV$5:$DV$1004,育马!EA$5:EA$1004,$D105),0)</f>
        <v>0</v>
      </c>
      <c r="AD105" s="4">
        <f>IFERROR(求节点(育马!$DV$5:$DV$1004,育马!EB$5:EB$1004,$D105),0)</f>
        <v>0</v>
      </c>
      <c r="AE105" s="4">
        <f>IFERROR(求节点(育马!$DV$5:$DV$1004,育马!EC$5:EC$1004,$D105),0)</f>
        <v>0</v>
      </c>
      <c r="AF105" s="4">
        <f t="shared" si="44"/>
        <v>0</v>
      </c>
      <c r="AG105" s="4">
        <f t="shared" si="45"/>
        <v>0</v>
      </c>
      <c r="AH105" s="4">
        <f t="shared" si="46"/>
        <v>0</v>
      </c>
      <c r="AI105" s="4">
        <f t="shared" si="47"/>
        <v>0</v>
      </c>
      <c r="AJ105" s="4">
        <f t="shared" si="48"/>
        <v>0</v>
      </c>
      <c r="AK105" s="4">
        <f t="shared" si="49"/>
        <v>0</v>
      </c>
      <c r="AL105" s="4">
        <f t="shared" si="50"/>
        <v>0</v>
      </c>
      <c r="AM105" s="4">
        <f t="shared" si="51"/>
        <v>0</v>
      </c>
      <c r="AN105" s="4">
        <f t="shared" si="52"/>
        <v>0</v>
      </c>
      <c r="AO105" s="4">
        <f t="shared" si="53"/>
        <v>0</v>
      </c>
      <c r="AP105" s="4">
        <f t="shared" si="59"/>
        <v>0</v>
      </c>
      <c r="AQ105" s="4">
        <f t="shared" si="54"/>
        <v>0</v>
      </c>
      <c r="AR105" s="4">
        <f t="shared" si="55"/>
        <v>0</v>
      </c>
      <c r="AS105" s="4">
        <f t="shared" si="56"/>
        <v>0</v>
      </c>
      <c r="AT105" s="4">
        <f t="shared" si="57"/>
        <v>0</v>
      </c>
    </row>
    <row r="106" spans="2:46" x14ac:dyDescent="0.15">
      <c r="B106" s="45">
        <f t="shared" si="43"/>
        <v>14</v>
      </c>
      <c r="C106" s="46">
        <v>55</v>
      </c>
      <c r="D106" s="46">
        <f>求节点(节奏总纲!$C$4:$C$163,节奏总纲!$F$4:$F$163,$C106)</f>
        <v>31.642206307096416</v>
      </c>
      <c r="F106" s="48">
        <f>IF(SUM(G106:$J106)&lt;=6,MIN(6-SUM(G106:$J106),AP106),0)</f>
        <v>0</v>
      </c>
      <c r="G106" s="48">
        <f>IF(SUM(H106:$J106)&lt;=6,MIN(6-SUM(H106:$J106),AQ106),0)</f>
        <v>0</v>
      </c>
      <c r="H106" s="48">
        <f>IF(SUM(I106:$J106)&lt;=6,MIN(6-SUM(I106:$J106),AR106),0)</f>
        <v>0</v>
      </c>
      <c r="I106" s="48">
        <f>IF(SUM($J106:J106)&lt;=6,MIN(6-SUM($J106:J106),AS106),0)</f>
        <v>0</v>
      </c>
      <c r="J106" s="47">
        <f t="shared" si="58"/>
        <v>0</v>
      </c>
      <c r="K106" s="46"/>
      <c r="L106" s="46"/>
      <c r="M106" s="46"/>
      <c r="N106" s="46"/>
      <c r="O106" s="46"/>
      <c r="AA106" s="4">
        <f>IFERROR(求节点(育马!$DV$5:$DV$1004,育马!DY$5:DY$1004,$D106),0)</f>
        <v>0</v>
      </c>
      <c r="AB106" s="4">
        <f>IFERROR(求节点(育马!$DV$5:$DV$1004,育马!DZ$5:DZ$1004,$D106),0)</f>
        <v>0</v>
      </c>
      <c r="AC106" s="4">
        <f>IFERROR(求节点(育马!$DV$5:$DV$1004,育马!EA$5:EA$1004,$D106),0)</f>
        <v>0</v>
      </c>
      <c r="AD106" s="4">
        <f>IFERROR(求节点(育马!$DV$5:$DV$1004,育马!EB$5:EB$1004,$D106),0)</f>
        <v>0</v>
      </c>
      <c r="AE106" s="4">
        <f>IFERROR(求节点(育马!$DV$5:$DV$1004,育马!EC$5:EC$1004,$D106),0)</f>
        <v>0</v>
      </c>
      <c r="AF106" s="4">
        <f t="shared" si="44"/>
        <v>0</v>
      </c>
      <c r="AG106" s="4">
        <f t="shared" si="45"/>
        <v>0</v>
      </c>
      <c r="AH106" s="4">
        <f t="shared" si="46"/>
        <v>0</v>
      </c>
      <c r="AI106" s="4">
        <f t="shared" si="47"/>
        <v>0</v>
      </c>
      <c r="AJ106" s="4">
        <f t="shared" si="48"/>
        <v>0</v>
      </c>
      <c r="AK106" s="4">
        <f t="shared" si="49"/>
        <v>0</v>
      </c>
      <c r="AL106" s="4">
        <f t="shared" si="50"/>
        <v>0</v>
      </c>
      <c r="AM106" s="4">
        <f t="shared" si="51"/>
        <v>0</v>
      </c>
      <c r="AN106" s="4">
        <f t="shared" si="52"/>
        <v>0</v>
      </c>
      <c r="AO106" s="4">
        <f t="shared" si="53"/>
        <v>0</v>
      </c>
      <c r="AP106" s="4">
        <f t="shared" si="59"/>
        <v>0</v>
      </c>
      <c r="AQ106" s="4">
        <f t="shared" si="54"/>
        <v>0</v>
      </c>
      <c r="AR106" s="4">
        <f t="shared" si="55"/>
        <v>0</v>
      </c>
      <c r="AS106" s="4">
        <f t="shared" si="56"/>
        <v>0</v>
      </c>
      <c r="AT106" s="4">
        <f t="shared" si="57"/>
        <v>0</v>
      </c>
    </row>
    <row r="107" spans="2:46" x14ac:dyDescent="0.15">
      <c r="B107" s="45">
        <f t="shared" si="43"/>
        <v>15</v>
      </c>
      <c r="C107" s="46">
        <v>60</v>
      </c>
      <c r="D107" s="46">
        <f>求节点(节奏总纲!$C$4:$C$163,节奏总纲!$F$4:$F$163,$C107)</f>
        <v>44.717399999999998</v>
      </c>
      <c r="F107" s="48">
        <f>IF(SUM(G107:$J107)&lt;=6,MIN(6-SUM(G107:$J107),AP107),0)</f>
        <v>0</v>
      </c>
      <c r="G107" s="48">
        <f>IF(SUM(H107:$J107)&lt;=6,MIN(6-SUM(H107:$J107),AQ107),0)</f>
        <v>0</v>
      </c>
      <c r="H107" s="48">
        <f>IF(SUM(I107:$J107)&lt;=6,MIN(6-SUM(I107:$J107),AR107),0)</f>
        <v>0.83024810845575825</v>
      </c>
      <c r="I107" s="48">
        <f>IF(SUM($J107:J107)&lt;=6,MIN(6-SUM($J107:J107),AS107),0)</f>
        <v>4.6467441438280987</v>
      </c>
      <c r="J107" s="47">
        <f t="shared" si="58"/>
        <v>0.52300774771614333</v>
      </c>
      <c r="K107" s="46"/>
      <c r="L107" s="46"/>
      <c r="M107" s="46"/>
      <c r="N107" s="46">
        <v>0.3</v>
      </c>
      <c r="O107" s="46"/>
      <c r="AA107" s="4">
        <f>IFERROR(求节点(育马!$DV$5:$DV$1004,育马!DY$5:DY$1004,$D107),0)</f>
        <v>11.899999999999999</v>
      </c>
      <c r="AB107" s="4">
        <f>IFERROR(求节点(育马!$DV$5:$DV$1004,育马!DZ$5:DZ$1004,$D107),0)</f>
        <v>10.748501200516438</v>
      </c>
      <c r="AC107" s="4">
        <f>IFERROR(求节点(育马!$DV$5:$DV$1004,育马!EA$5:EA$1004,$D107),0)</f>
        <v>3.8300774771614323</v>
      </c>
      <c r="AD107" s="4">
        <f>IFERROR(求节点(育马!$DV$5:$DV$1004,育马!EB$5:EB$1004,$D107),0)</f>
        <v>0.28834624619357219</v>
      </c>
      <c r="AE107" s="4">
        <f>IFERROR(求节点(育马!$DV$5:$DV$1004,育马!EC$5:EC$1004,$D107),0)</f>
        <v>0</v>
      </c>
      <c r="AF107" s="4">
        <f t="shared" si="44"/>
        <v>1.1207308879631641</v>
      </c>
      <c r="AG107" s="4">
        <f t="shared" si="45"/>
        <v>1.8678848132719401</v>
      </c>
      <c r="AH107" s="4">
        <f t="shared" si="46"/>
        <v>0.74715392530877622</v>
      </c>
      <c r="AI107" s="4">
        <f t="shared" si="47"/>
        <v>0</v>
      </c>
      <c r="AJ107" s="4">
        <f t="shared" si="48"/>
        <v>0</v>
      </c>
      <c r="AK107" s="4">
        <f t="shared" si="49"/>
        <v>0</v>
      </c>
      <c r="AL107" s="4">
        <f t="shared" si="50"/>
        <v>0</v>
      </c>
      <c r="AM107" s="4">
        <f t="shared" si="51"/>
        <v>0</v>
      </c>
      <c r="AN107" s="4">
        <f t="shared" si="52"/>
        <v>4.3583978976345268</v>
      </c>
      <c r="AO107" s="4">
        <f t="shared" si="53"/>
        <v>0.52300774771614333</v>
      </c>
      <c r="AP107" s="4">
        <f t="shared" si="59"/>
        <v>13.020730887963163</v>
      </c>
      <c r="AQ107" s="4">
        <f t="shared" si="54"/>
        <v>12.616386013788379</v>
      </c>
      <c r="AR107" s="4">
        <f t="shared" si="55"/>
        <v>4.5772314024702085</v>
      </c>
      <c r="AS107" s="4">
        <f t="shared" si="56"/>
        <v>4.6467441438280987</v>
      </c>
      <c r="AT107" s="4">
        <f t="shared" si="57"/>
        <v>0.52300774771614333</v>
      </c>
    </row>
    <row r="108" spans="2:46" x14ac:dyDescent="0.15">
      <c r="B108" s="45">
        <f t="shared" si="43"/>
        <v>16</v>
      </c>
      <c r="C108" s="46">
        <v>65</v>
      </c>
      <c r="D108" s="46">
        <f>求节点(节奏总纲!$C$4:$C$163,节奏总纲!$F$4:$F$163,$C108)</f>
        <v>63.802491344610679</v>
      </c>
      <c r="F108" s="48">
        <f>IF(SUM(G108:$J108)&lt;=6,MIN(6-SUM(G108:$J108),AP108),0)</f>
        <v>0</v>
      </c>
      <c r="G108" s="48">
        <f>IF(SUM(H108:$J108)&lt;=6,MIN(6-SUM(H108:$J108),AQ108),0)</f>
        <v>0</v>
      </c>
      <c r="H108" s="48">
        <f>IF(SUM(I108:$J108)&lt;=6,MIN(6-SUM(I108:$J108),AR108),0)</f>
        <v>0</v>
      </c>
      <c r="I108" s="48">
        <f>IF(SUM($J108:J108)&lt;=6,MIN(6-SUM($J108:J108),AS108),0)</f>
        <v>4.7135885984994292</v>
      </c>
      <c r="J108" s="47">
        <f t="shared" si="58"/>
        <v>1.2864114015005705</v>
      </c>
      <c r="K108" s="46"/>
      <c r="L108" s="46"/>
      <c r="M108" s="46"/>
      <c r="N108" s="46">
        <v>0.4</v>
      </c>
      <c r="O108" s="46">
        <v>0.12</v>
      </c>
      <c r="AA108" s="4">
        <f>IFERROR(求节点(育马!$DV$5:$DV$1004,育马!DY$5:DY$1004,$D108),0)</f>
        <v>11.899999999999999</v>
      </c>
      <c r="AB108" s="4">
        <f>IFERROR(求节点(育马!$DV$5:$DV$1004,育马!DZ$5:DZ$1004,$D108),0)</f>
        <v>27.28891369917903</v>
      </c>
      <c r="AC108" s="4">
        <f>IFERROR(求节点(育马!$DV$5:$DV$1004,育马!EA$5:EA$1004,$D108),0)</f>
        <v>11.464114015005702</v>
      </c>
      <c r="AD108" s="4">
        <f>IFERROR(求节点(育马!$DV$5:$DV$1004,育马!EB$5:EB$1004,$D108),0)</f>
        <v>1.5606856691676176</v>
      </c>
      <c r="AE108" s="4">
        <f>IFERROR(求节点(育马!$DV$5:$DV$1004,育马!EC$5:EC$1004,$D108),0)</f>
        <v>0</v>
      </c>
      <c r="AF108" s="4">
        <f t="shared" si="44"/>
        <v>2.7565958603583653</v>
      </c>
      <c r="AG108" s="4">
        <f t="shared" si="45"/>
        <v>4.5943264339306085</v>
      </c>
      <c r="AH108" s="4">
        <f t="shared" si="46"/>
        <v>1.8377305735722438</v>
      </c>
      <c r="AI108" s="4">
        <f t="shared" si="47"/>
        <v>0</v>
      </c>
      <c r="AJ108" s="4">
        <f t="shared" si="48"/>
        <v>0</v>
      </c>
      <c r="AK108" s="4">
        <f t="shared" si="49"/>
        <v>0</v>
      </c>
      <c r="AL108" s="4">
        <f t="shared" si="50"/>
        <v>0</v>
      </c>
      <c r="AM108" s="4">
        <f t="shared" si="51"/>
        <v>0</v>
      </c>
      <c r="AN108" s="4">
        <f t="shared" si="52"/>
        <v>10.720095012504753</v>
      </c>
      <c r="AO108" s="4">
        <f t="shared" si="53"/>
        <v>1.2864114015005705</v>
      </c>
      <c r="AP108" s="4">
        <f t="shared" si="59"/>
        <v>14.656595860358363</v>
      </c>
      <c r="AQ108" s="4">
        <f t="shared" si="54"/>
        <v>31.883240133109638</v>
      </c>
      <c r="AR108" s="4">
        <f t="shared" si="55"/>
        <v>13.301844588577946</v>
      </c>
      <c r="AS108" s="4">
        <f t="shared" si="56"/>
        <v>12.280780681672372</v>
      </c>
      <c r="AT108" s="4">
        <f t="shared" si="57"/>
        <v>1.2864114015005705</v>
      </c>
    </row>
    <row r="109" spans="2:46" x14ac:dyDescent="0.15">
      <c r="B109" s="45">
        <f t="shared" si="43"/>
        <v>17</v>
      </c>
      <c r="C109" s="46">
        <v>70</v>
      </c>
      <c r="D109" s="46">
        <f>求节点(节奏总纲!$C$4:$C$163,节奏总纲!$F$4:$F$163,$C109)</f>
        <v>90.106499999999997</v>
      </c>
      <c r="F109" s="48">
        <f>IF(SUM(G109:$J109)&lt;=6,MIN(6-SUM(G109:$J109),AP109),0)</f>
        <v>0</v>
      </c>
      <c r="G109" s="48">
        <f>IF(SUM(H109:$J109)&lt;=6,MIN(6-SUM(H109:$J109),AQ109),0)</f>
        <v>0</v>
      </c>
      <c r="H109" s="48">
        <f>IF(SUM(I109:$J109)&lt;=6,MIN(6-SUM(I109:$J109),AR109),0)</f>
        <v>0</v>
      </c>
      <c r="I109" s="48">
        <f>IF(SUM($J109:J109)&lt;=6,MIN(6-SUM($J109:J109),AS109),0)</f>
        <v>3.5628567838193388</v>
      </c>
      <c r="J109" s="47">
        <f t="shared" si="58"/>
        <v>2.4371432161806612</v>
      </c>
      <c r="K109" s="46"/>
      <c r="L109" s="46"/>
      <c r="M109" s="46"/>
      <c r="N109" s="46"/>
      <c r="O109" s="46">
        <v>0.22</v>
      </c>
      <c r="AA109" s="4">
        <f>IFERROR(求节点(育马!$DV$5:$DV$1004,育马!DY$5:DY$1004,$D109),0)</f>
        <v>11.899999999999999</v>
      </c>
      <c r="AB109" s="4">
        <f>IFERROR(求节点(育马!$DV$5:$DV$1004,育马!DZ$5:DZ$1004,$D109),0)</f>
        <v>33</v>
      </c>
      <c r="AC109" s="4">
        <f>IFERROR(求节点(育马!$DV$5:$DV$1004,育马!EA$5:EA$1004,$D109),0)</f>
        <v>29.871434954322861</v>
      </c>
      <c r="AD109" s="4">
        <f>IFERROR(求节点(育马!$DV$5:$DV$1004,育马!EB$5:EB$1004,$D109),0)</f>
        <v>5.8442872701161974</v>
      </c>
      <c r="AE109" s="4">
        <f>IFERROR(求节点(育马!$DV$5:$DV$1004,育马!EC$5:EC$1004,$D109),0)</f>
        <v>9.8571468464517906E-2</v>
      </c>
      <c r="AF109" s="4">
        <f t="shared" si="44"/>
        <v>5.0112251736774498</v>
      </c>
      <c r="AG109" s="4">
        <f t="shared" si="45"/>
        <v>8.3520419561290833</v>
      </c>
      <c r="AH109" s="4">
        <f t="shared" si="46"/>
        <v>3.3408167824516335</v>
      </c>
      <c r="AI109" s="4">
        <f t="shared" si="47"/>
        <v>0</v>
      </c>
      <c r="AJ109" s="4">
        <f t="shared" si="48"/>
        <v>0</v>
      </c>
      <c r="AK109" s="4">
        <f t="shared" si="49"/>
        <v>0</v>
      </c>
      <c r="AL109" s="4">
        <f t="shared" si="50"/>
        <v>0</v>
      </c>
      <c r="AM109" s="4">
        <f t="shared" si="51"/>
        <v>0</v>
      </c>
      <c r="AN109" s="4">
        <f t="shared" si="52"/>
        <v>19.488097897634525</v>
      </c>
      <c r="AO109" s="4">
        <f t="shared" si="53"/>
        <v>2.3385717477161432</v>
      </c>
      <c r="AP109" s="4">
        <f t="shared" si="59"/>
        <v>16.911225173677447</v>
      </c>
      <c r="AQ109" s="4">
        <f t="shared" si="54"/>
        <v>41.352041956129085</v>
      </c>
      <c r="AR109" s="4">
        <f t="shared" si="55"/>
        <v>33.212251736774498</v>
      </c>
      <c r="AS109" s="4">
        <f t="shared" si="56"/>
        <v>25.332385167750722</v>
      </c>
      <c r="AT109" s="4">
        <f t="shared" si="57"/>
        <v>2.4371432161806612</v>
      </c>
    </row>
    <row r="110" spans="2:46" x14ac:dyDescent="0.15">
      <c r="B110" s="45">
        <f t="shared" si="43"/>
        <v>18</v>
      </c>
      <c r="C110" s="46">
        <v>75</v>
      </c>
      <c r="D110" s="46">
        <f>求节点(节奏总纲!$C$4:$C$163,节奏总纲!$F$4:$F$163,$C110)</f>
        <v>127.38168214210583</v>
      </c>
      <c r="F110" s="48">
        <f>IF(SUM(G110:$J110)&lt;=6,MIN(6-SUM(G110:$J110),AP110),0)</f>
        <v>0</v>
      </c>
      <c r="G110" s="48">
        <f>IF(SUM(H110:$J110)&lt;=6,MIN(6-SUM(H110:$J110),AQ110),0)</f>
        <v>0</v>
      </c>
      <c r="H110" s="48">
        <f>IF(SUM(I110:$J110)&lt;=6,MIN(6-SUM(I110:$J110),AR110),0)</f>
        <v>0</v>
      </c>
      <c r="I110" s="48">
        <f>IF(SUM($J110:J110)&lt;=6,MIN(6-SUM($J110:J110),AS110),0)</f>
        <v>1.8854735874245758</v>
      </c>
      <c r="J110" s="47">
        <f t="shared" si="58"/>
        <v>4.1145264125754242</v>
      </c>
      <c r="K110" s="46"/>
      <c r="L110" s="46"/>
      <c r="M110" s="46"/>
      <c r="N110" s="46"/>
      <c r="O110" s="46">
        <v>0.32</v>
      </c>
      <c r="AA110" s="4">
        <f>IFERROR(求节点(育马!$DV$5:$DV$1004,育马!DY$5:DY$1004,$D110),0)</f>
        <v>11.899999999999999</v>
      </c>
      <c r="AB110" s="4">
        <f>IFERROR(求节点(育马!$DV$5:$DV$1004,育马!DZ$5:DZ$1004,$D110),0)</f>
        <v>33</v>
      </c>
      <c r="AC110" s="4">
        <f>IFERROR(求节点(育马!$DV$5:$DV$1004,育马!EA$5:EA$1004,$D110),0)</f>
        <v>59.691580668007539</v>
      </c>
      <c r="AD110" s="4">
        <f>IFERROR(求节点(育马!$DV$5:$DV$1004,育马!EB$5:EB$1004,$D110),0)</f>
        <v>13.112947787826835</v>
      </c>
      <c r="AE110" s="4">
        <f>IFERROR(求节点(育马!$DV$5:$DV$1004,育马!EC$5:EC$1004,$D110),0)</f>
        <v>0.2849473791750472</v>
      </c>
      <c r="AF110" s="4">
        <f t="shared" si="44"/>
        <v>8.2062407858579505</v>
      </c>
      <c r="AG110" s="4">
        <f t="shared" si="45"/>
        <v>13.677067976429916</v>
      </c>
      <c r="AH110" s="4">
        <f t="shared" si="46"/>
        <v>5.470827190571967</v>
      </c>
      <c r="AI110" s="4">
        <f t="shared" si="47"/>
        <v>0</v>
      </c>
      <c r="AJ110" s="4">
        <f t="shared" si="48"/>
        <v>0</v>
      </c>
      <c r="AK110" s="4">
        <f t="shared" si="49"/>
        <v>0</v>
      </c>
      <c r="AL110" s="4">
        <f t="shared" si="50"/>
        <v>0</v>
      </c>
      <c r="AM110" s="4">
        <f t="shared" si="51"/>
        <v>0</v>
      </c>
      <c r="AN110" s="4">
        <f t="shared" si="52"/>
        <v>31.913158611669804</v>
      </c>
      <c r="AO110" s="4">
        <f t="shared" si="53"/>
        <v>3.8295790334003765</v>
      </c>
      <c r="AP110" s="4">
        <f t="shared" si="59"/>
        <v>20.106240785857949</v>
      </c>
      <c r="AQ110" s="4">
        <f t="shared" si="54"/>
        <v>46.677067976429917</v>
      </c>
      <c r="AR110" s="4">
        <f t="shared" si="55"/>
        <v>65.162407858579513</v>
      </c>
      <c r="AS110" s="4">
        <f t="shared" si="56"/>
        <v>45.026106399496641</v>
      </c>
      <c r="AT110" s="4">
        <f t="shared" si="57"/>
        <v>4.1145264125754242</v>
      </c>
    </row>
    <row r="111" spans="2:46" x14ac:dyDescent="0.15">
      <c r="B111" s="45">
        <f t="shared" si="43"/>
        <v>19</v>
      </c>
      <c r="C111" s="46">
        <v>80</v>
      </c>
      <c r="D111" s="46">
        <f>求节点(节奏总纲!$C$4:$C$163,节奏总纲!$F$4:$F$163,$C111)</f>
        <v>180.33600000000001</v>
      </c>
      <c r="F111" s="48">
        <f>IF(SUM(G111:$J111)&lt;=6,MIN(6-SUM(G111:$J111),AP111),0)</f>
        <v>0</v>
      </c>
      <c r="G111" s="48">
        <f>IF(SUM(H111:$J111)&lt;=6,MIN(6-SUM(H111:$J111),AQ111),0)</f>
        <v>0</v>
      </c>
      <c r="H111" s="48">
        <f>IF(SUM(I111:$J111)&lt;=6,MIN(6-SUM(I111:$J111),AR111),0)</f>
        <v>0</v>
      </c>
      <c r="I111" s="48">
        <f>IF(SUM($J111:J111)&lt;=6,MIN(6-SUM($J111:J111),AS111),0)</f>
        <v>0</v>
      </c>
      <c r="J111" s="47">
        <f t="shared" si="58"/>
        <v>6</v>
      </c>
      <c r="K111" s="46"/>
      <c r="L111" s="46"/>
      <c r="M111" s="46"/>
      <c r="N111" s="46"/>
      <c r="O111" s="46">
        <v>0.42</v>
      </c>
      <c r="AA111" s="4">
        <f>IFERROR(求节点(育马!$DV$5:$DV$1004,育马!DY$5:DY$1004,$D111),0)</f>
        <v>11.899999999999999</v>
      </c>
      <c r="AB111" s="4">
        <f>IFERROR(求节点(育马!$DV$5:$DV$1004,育马!DZ$5:DZ$1004,$D111),0)</f>
        <v>33</v>
      </c>
      <c r="AC111" s="4">
        <f>IFERROR(求节点(育马!$DV$5:$DV$1004,育马!EA$5:EA$1004,$D111),0)</f>
        <v>102.05503495432289</v>
      </c>
      <c r="AD111" s="4">
        <f>IFERROR(求节点(育马!$DV$5:$DV$1004,育马!EB$5:EB$1004,$D111),0)</f>
        <v>23.439039770116203</v>
      </c>
      <c r="AE111" s="4">
        <f>IFERROR(求节点(育马!$DV$5:$DV$1004,育马!EC$5:EC$1004,$D111),0)</f>
        <v>0.54971896846451818</v>
      </c>
      <c r="AF111" s="4">
        <f t="shared" si="44"/>
        <v>12.745182316534594</v>
      </c>
      <c r="AG111" s="4">
        <f t="shared" si="45"/>
        <v>21.241970527557655</v>
      </c>
      <c r="AH111" s="4">
        <f t="shared" si="46"/>
        <v>8.4967882110230626</v>
      </c>
      <c r="AI111" s="4">
        <f t="shared" si="47"/>
        <v>0</v>
      </c>
      <c r="AJ111" s="4">
        <f t="shared" si="48"/>
        <v>0</v>
      </c>
      <c r="AK111" s="4">
        <f t="shared" si="49"/>
        <v>0</v>
      </c>
      <c r="AL111" s="4">
        <f t="shared" si="50"/>
        <v>0</v>
      </c>
      <c r="AM111" s="4">
        <f t="shared" si="51"/>
        <v>0</v>
      </c>
      <c r="AN111" s="4">
        <f t="shared" si="52"/>
        <v>49.564597897634528</v>
      </c>
      <c r="AO111" s="4">
        <f t="shared" si="53"/>
        <v>5.9477517477161443</v>
      </c>
      <c r="AP111" s="4">
        <f t="shared" si="59"/>
        <v>24.645182316534594</v>
      </c>
      <c r="AQ111" s="4">
        <f t="shared" si="54"/>
        <v>54.241970527557655</v>
      </c>
      <c r="AR111" s="4">
        <f t="shared" si="55"/>
        <v>110.55182316534595</v>
      </c>
      <c r="AS111" s="4">
        <f t="shared" si="56"/>
        <v>73.003637667750723</v>
      </c>
      <c r="AT111" s="4">
        <f t="shared" si="57"/>
        <v>6.4974707161806622</v>
      </c>
    </row>
    <row r="112" spans="2:46" x14ac:dyDescent="0.15">
      <c r="B112" s="45">
        <f t="shared" si="43"/>
        <v>20</v>
      </c>
      <c r="C112" s="46">
        <v>85</v>
      </c>
      <c r="D112" s="46">
        <f>求节点(节奏总纲!$C$4:$C$163,节奏总纲!$F$4:$F$163,$C112)</f>
        <v>253.91849799475142</v>
      </c>
      <c r="F112" s="48">
        <f>IF(SUM(G112:$J112)&lt;=6,MIN(6-SUM(G112:$J112),AP112),0)</f>
        <v>0</v>
      </c>
      <c r="G112" s="48">
        <f>IF(SUM(H112:$J112)&lt;=6,MIN(6-SUM(H112:$J112),AQ112),0)</f>
        <v>0</v>
      </c>
      <c r="H112" s="48">
        <f>IF(SUM(I112:$J112)&lt;=6,MIN(6-SUM(I112:$J112),AR112),0)</f>
        <v>0</v>
      </c>
      <c r="I112" s="48">
        <f>IF(SUM($J112:J112)&lt;=6,MIN(6-SUM($J112:J112),AS112),0)</f>
        <v>0</v>
      </c>
      <c r="J112" s="47">
        <f t="shared" si="58"/>
        <v>6</v>
      </c>
      <c r="K112" s="46"/>
      <c r="L112" s="46"/>
      <c r="M112" s="46"/>
      <c r="N112" s="46"/>
      <c r="O112" s="46">
        <v>0.52</v>
      </c>
      <c r="AA112" s="4">
        <f>IFERROR(求节点(育马!$DV$5:$DV$1004,育马!DY$5:DY$1004,$D112),0)</f>
        <v>11.899999999999999</v>
      </c>
      <c r="AB112" s="4">
        <f>IFERROR(求节点(育马!$DV$5:$DV$1004,育马!DZ$5:DZ$1004,$D112),0)</f>
        <v>33</v>
      </c>
      <c r="AC112" s="4">
        <f>IFERROR(求节点(育马!$DV$5:$DV$1004,育马!EA$5:EA$1004,$D112),0)</f>
        <v>160.92103335012402</v>
      </c>
      <c r="AD112" s="4">
        <f>IFERROR(求节点(育马!$DV$5:$DV$1004,育马!EB$5:EB$1004,$D112),0)</f>
        <v>37.787626879092713</v>
      </c>
      <c r="AE112" s="4">
        <f>IFERROR(求节点(育马!$DV$5:$DV$1004,育马!EC$5:EC$1004,$D112),0)</f>
        <v>0.91763145843827509</v>
      </c>
      <c r="AF112" s="4">
        <f t="shared" si="44"/>
        <v>19.052253573227571</v>
      </c>
      <c r="AG112" s="4">
        <f t="shared" si="45"/>
        <v>31.753755955379283</v>
      </c>
      <c r="AH112" s="4">
        <f t="shared" si="46"/>
        <v>12.701502382151716</v>
      </c>
      <c r="AI112" s="4">
        <f t="shared" si="47"/>
        <v>0</v>
      </c>
      <c r="AJ112" s="4">
        <f t="shared" si="48"/>
        <v>0</v>
      </c>
      <c r="AK112" s="4">
        <f t="shared" si="49"/>
        <v>0</v>
      </c>
      <c r="AL112" s="4">
        <f t="shared" si="50"/>
        <v>0</v>
      </c>
      <c r="AM112" s="4">
        <f t="shared" si="51"/>
        <v>0</v>
      </c>
      <c r="AN112" s="4">
        <f t="shared" si="52"/>
        <v>74.092097229218325</v>
      </c>
      <c r="AO112" s="4">
        <f t="shared" si="53"/>
        <v>8.8910516675062006</v>
      </c>
      <c r="AP112" s="4">
        <f t="shared" si="59"/>
        <v>30.952253573227569</v>
      </c>
      <c r="AQ112" s="4">
        <f t="shared" si="54"/>
        <v>64.75375595537929</v>
      </c>
      <c r="AR112" s="4">
        <f t="shared" si="55"/>
        <v>173.62253573227574</v>
      </c>
      <c r="AS112" s="4">
        <f t="shared" si="56"/>
        <v>111.87972410831104</v>
      </c>
      <c r="AT112" s="4">
        <f t="shared" si="57"/>
        <v>9.8086831259444764</v>
      </c>
    </row>
    <row r="113" spans="2:46" x14ac:dyDescent="0.15">
      <c r="B113" s="45">
        <f t="shared" si="43"/>
        <v>21</v>
      </c>
      <c r="C113" s="46">
        <v>90</v>
      </c>
      <c r="D113" s="46">
        <f>求节点(节奏总纲!$C$4:$C$163,节奏总纲!$F$4:$F$163,$C113)</f>
        <v>354.12299999999999</v>
      </c>
      <c r="F113" s="48">
        <f>IF(SUM(G113:$J113)&lt;=6,MIN(6-SUM(G113:$J113),AP113),0)</f>
        <v>0</v>
      </c>
      <c r="G113" s="48">
        <f>IF(SUM(H113:$J113)&lt;=6,MIN(6-SUM(H113:$J113),AQ113),0)</f>
        <v>0</v>
      </c>
      <c r="H113" s="48">
        <f>IF(SUM(I113:$J113)&lt;=6,MIN(6-SUM(I113:$J113),AR113),0)</f>
        <v>0</v>
      </c>
      <c r="I113" s="48">
        <f>IF(SUM($J113:J113)&lt;=6,MIN(6-SUM($J113:J113),AS113),0)</f>
        <v>0</v>
      </c>
      <c r="J113" s="47">
        <f t="shared" si="58"/>
        <v>6</v>
      </c>
      <c r="K113" s="46"/>
      <c r="L113" s="46"/>
      <c r="M113" s="46"/>
      <c r="N113" s="46"/>
      <c r="O113" s="46">
        <v>0.6</v>
      </c>
      <c r="AA113" s="4">
        <f>IFERROR(求节点(育马!$DV$5:$DV$1004,育马!DY$5:DY$1004,$D113),0)</f>
        <v>11.899999999999999</v>
      </c>
      <c r="AB113" s="4">
        <f>IFERROR(求节点(育马!$DV$5:$DV$1004,育马!DZ$5:DZ$1004,$D113),0)</f>
        <v>33</v>
      </c>
      <c r="AC113" s="4">
        <f>IFERROR(求节点(育马!$DV$5:$DV$1004,育马!EA$5:EA$1004,$D113),0)</f>
        <v>241.08463495432284</v>
      </c>
      <c r="AD113" s="4">
        <f>IFERROR(求节点(育马!$DV$5:$DV$1004,育马!EB$5:EB$1004,$D113),0)</f>
        <v>57.327504770116178</v>
      </c>
      <c r="AE113" s="4">
        <f>IFERROR(求节点(育马!$DV$5:$DV$1004,育马!EC$5:EC$1004,$D113),0)</f>
        <v>1.4186539684645176</v>
      </c>
      <c r="AF113" s="4">
        <f t="shared" si="44"/>
        <v>27.641210887963165</v>
      </c>
      <c r="AG113" s="4">
        <f t="shared" si="45"/>
        <v>46.068684813271943</v>
      </c>
      <c r="AH113" s="4">
        <f t="shared" si="46"/>
        <v>18.427473925308778</v>
      </c>
      <c r="AI113" s="4">
        <f t="shared" si="47"/>
        <v>0</v>
      </c>
      <c r="AJ113" s="4">
        <f t="shared" si="48"/>
        <v>0</v>
      </c>
      <c r="AK113" s="4">
        <f t="shared" si="49"/>
        <v>0</v>
      </c>
      <c r="AL113" s="4">
        <f t="shared" si="50"/>
        <v>0</v>
      </c>
      <c r="AM113" s="4">
        <f t="shared" si="51"/>
        <v>0</v>
      </c>
      <c r="AN113" s="4">
        <f t="shared" si="52"/>
        <v>107.49359789763453</v>
      </c>
      <c r="AO113" s="4">
        <f t="shared" si="53"/>
        <v>12.899231747716144</v>
      </c>
      <c r="AP113" s="4">
        <f t="shared" si="59"/>
        <v>39.54121088796316</v>
      </c>
      <c r="AQ113" s="4">
        <f t="shared" si="54"/>
        <v>79.068684813271943</v>
      </c>
      <c r="AR113" s="4">
        <f t="shared" si="55"/>
        <v>259.51210887963163</v>
      </c>
      <c r="AS113" s="4">
        <f t="shared" si="56"/>
        <v>164.82110266775072</v>
      </c>
      <c r="AT113" s="4">
        <f t="shared" si="57"/>
        <v>14.317885716180662</v>
      </c>
    </row>
    <row r="114" spans="2:46" x14ac:dyDescent="0.15">
      <c r="B114" s="45">
        <f t="shared" si="43"/>
        <v>22</v>
      </c>
      <c r="C114" s="46">
        <v>95</v>
      </c>
      <c r="D114" s="46">
        <f>求节点(节奏总纲!$C$4:$C$163,节奏总纲!$F$4:$F$163,$C114)</f>
        <v>495.95875020503337</v>
      </c>
      <c r="F114" s="48">
        <f>IF(SUM(G114:$J114)&lt;=6,MIN(6-SUM(G114:$J114),AP114),0)</f>
        <v>0</v>
      </c>
      <c r="G114" s="48">
        <f>IF(SUM(H114:$J114)&lt;=6,MIN(6-SUM(H114:$J114),AQ114),0)</f>
        <v>0</v>
      </c>
      <c r="H114" s="48">
        <f>IF(SUM(I114:$J114)&lt;=6,MIN(6-SUM(I114:$J114),AR114),0)</f>
        <v>0</v>
      </c>
      <c r="I114" s="48">
        <f>IF(SUM($J114:J114)&lt;=6,MIN(6-SUM($J114:J114),AS114),0)</f>
        <v>0</v>
      </c>
      <c r="J114" s="47">
        <f t="shared" si="58"/>
        <v>6</v>
      </c>
      <c r="K114" s="46"/>
      <c r="L114" s="46"/>
      <c r="M114" s="46"/>
      <c r="N114" s="46"/>
      <c r="O114" s="46">
        <v>0.68</v>
      </c>
      <c r="AA114" s="4">
        <f>IFERROR(求节点(育马!$DV$5:$DV$1004,育马!DY$5:DY$1004,$D114),0)</f>
        <v>11.899999999999999</v>
      </c>
      <c r="AB114" s="4">
        <f>IFERROR(求节点(育马!$DV$5:$DV$1004,育马!DZ$5:DZ$1004,$D114),0)</f>
        <v>33</v>
      </c>
      <c r="AC114" s="4">
        <f>IFERROR(求节点(育马!$DV$5:$DV$1004,育马!EA$5:EA$1004,$D114),0)</f>
        <v>334.1</v>
      </c>
      <c r="AD114" s="4">
        <f>IFERROR(求节点(育马!$DV$5:$DV$1004,育马!EB$5:EB$1004,$D114),0)</f>
        <v>104.79954758099881</v>
      </c>
      <c r="AE114" s="4">
        <f>IFERROR(求节点(育马!$DV$5:$DV$1004,育马!EC$5:EC$1004,$D114),0)</f>
        <v>2.7669963169381084</v>
      </c>
      <c r="AF114" s="4">
        <f t="shared" si="44"/>
        <v>39.798560905537457</v>
      </c>
      <c r="AG114" s="4">
        <f t="shared" si="45"/>
        <v>66.330934842562428</v>
      </c>
      <c r="AH114" s="4">
        <f t="shared" si="46"/>
        <v>26.532373937024971</v>
      </c>
      <c r="AI114" s="4">
        <f t="shared" si="47"/>
        <v>0</v>
      </c>
      <c r="AJ114" s="4">
        <f t="shared" si="48"/>
        <v>0</v>
      </c>
      <c r="AK114" s="4">
        <f t="shared" si="49"/>
        <v>0</v>
      </c>
      <c r="AL114" s="4">
        <f t="shared" si="50"/>
        <v>0</v>
      </c>
      <c r="AM114" s="4">
        <f t="shared" si="51"/>
        <v>0</v>
      </c>
      <c r="AN114" s="4">
        <f t="shared" si="52"/>
        <v>154.77218129931231</v>
      </c>
      <c r="AO114" s="4">
        <f t="shared" si="53"/>
        <v>18.57266175591748</v>
      </c>
      <c r="AP114" s="4">
        <f t="shared" si="59"/>
        <v>51.698560905537455</v>
      </c>
      <c r="AQ114" s="4">
        <f t="shared" si="54"/>
        <v>99.330934842562428</v>
      </c>
      <c r="AR114" s="4">
        <f t="shared" si="55"/>
        <v>360.63237393702502</v>
      </c>
      <c r="AS114" s="4">
        <f t="shared" si="56"/>
        <v>259.57172888031113</v>
      </c>
      <c r="AT114" s="4">
        <f t="shared" si="57"/>
        <v>21.339658072855588</v>
      </c>
    </row>
    <row r="115" spans="2:46" x14ac:dyDescent="0.15">
      <c r="B115" s="45">
        <f t="shared" si="43"/>
        <v>23</v>
      </c>
      <c r="C115" s="46">
        <v>100</v>
      </c>
      <c r="D115" s="46">
        <f>求节点(节奏总纲!$C$4:$C$163,节奏总纲!$F$4:$F$163,$C115)</f>
        <v>706.6884</v>
      </c>
      <c r="F115" s="48">
        <f>IF(SUM(G115:$J115)&lt;=6,MIN(6-SUM(G115:$J115),AP115),0)</f>
        <v>0</v>
      </c>
      <c r="G115" s="48">
        <f>IF(SUM(H115:$J115)&lt;=6,MIN(6-SUM(H115:$J115),AQ115),0)</f>
        <v>0</v>
      </c>
      <c r="H115" s="48">
        <f>IF(SUM(I115:$J115)&lt;=6,MIN(6-SUM(I115:$J115),AR115),0)</f>
        <v>0</v>
      </c>
      <c r="I115" s="48">
        <f>IF(SUM($J115:J115)&lt;=6,MIN(6-SUM($J115:J115),AS115),0)</f>
        <v>0</v>
      </c>
      <c r="J115" s="47">
        <f t="shared" si="58"/>
        <v>6</v>
      </c>
      <c r="K115" s="46"/>
      <c r="L115" s="46"/>
      <c r="M115" s="46"/>
      <c r="N115" s="46"/>
      <c r="O115" s="46">
        <v>0.76</v>
      </c>
      <c r="AA115" s="4">
        <f>IFERROR(求节点(育马!$DV$5:$DV$1004,育马!DY$5:DY$1004,$D115),0)</f>
        <v>11.899999999999999</v>
      </c>
      <c r="AB115" s="4">
        <f>IFERROR(求节点(育马!$DV$5:$DV$1004,育马!DZ$5:DZ$1004,$D115),0)</f>
        <v>33</v>
      </c>
      <c r="AC115" s="4">
        <f>IFERROR(求节点(育马!$DV$5:$DV$1004,育马!EA$5:EA$1004,$D115),0)</f>
        <v>334.1</v>
      </c>
      <c r="AD115" s="4">
        <f>IFERROR(求节点(育马!$DV$5:$DV$1004,育马!EB$5:EB$1004,$D115),0)</f>
        <v>309.20730788211642</v>
      </c>
      <c r="AE115" s="4">
        <f>IFERROR(求节点(育马!$DV$5:$DV$1004,育马!EC$5:EC$1004,$D115),0)</f>
        <v>9.0888858107871133</v>
      </c>
      <c r="AF115" s="4">
        <f t="shared" si="44"/>
        <v>57.861102316534591</v>
      </c>
      <c r="AG115" s="4">
        <f t="shared" si="45"/>
        <v>96.435170527557645</v>
      </c>
      <c r="AH115" s="4">
        <f t="shared" si="46"/>
        <v>38.574068211023061</v>
      </c>
      <c r="AI115" s="4">
        <f t="shared" si="47"/>
        <v>0</v>
      </c>
      <c r="AJ115" s="4">
        <f t="shared" si="48"/>
        <v>0</v>
      </c>
      <c r="AK115" s="4">
        <f t="shared" si="49"/>
        <v>0</v>
      </c>
      <c r="AL115" s="4">
        <f t="shared" si="50"/>
        <v>0</v>
      </c>
      <c r="AM115" s="4">
        <f t="shared" si="51"/>
        <v>0</v>
      </c>
      <c r="AN115" s="4">
        <f t="shared" si="52"/>
        <v>225.0153978976345</v>
      </c>
      <c r="AO115" s="4">
        <f t="shared" si="53"/>
        <v>27.001847747716141</v>
      </c>
      <c r="AP115" s="4">
        <f t="shared" si="59"/>
        <v>69.76110231653459</v>
      </c>
      <c r="AQ115" s="4">
        <f t="shared" si="54"/>
        <v>129.43517052755766</v>
      </c>
      <c r="AR115" s="4">
        <f t="shared" si="55"/>
        <v>372.6740682110231</v>
      </c>
      <c r="AS115" s="4">
        <f t="shared" si="56"/>
        <v>534.22270577975087</v>
      </c>
      <c r="AT115" s="4">
        <f t="shared" si="57"/>
        <v>36.090733558503253</v>
      </c>
    </row>
    <row r="116" spans="2:46" x14ac:dyDescent="0.15">
      <c r="B116" s="45">
        <f t="shared" si="43"/>
        <v>24</v>
      </c>
      <c r="C116" s="46">
        <v>105</v>
      </c>
      <c r="D116" s="46">
        <f>求节点(节奏总纲!$C$4:$C$163,节奏总纲!$F$4:$F$163,$C116)</f>
        <v>993.18226228521496</v>
      </c>
      <c r="F116" s="48">
        <f>IF(SUM(G116:$J116)&lt;=6,MIN(6-SUM(G116:$J116),AP116),0)</f>
        <v>0</v>
      </c>
      <c r="G116" s="48">
        <f>IF(SUM(H116:$J116)&lt;=6,MIN(6-SUM(H116:$J116),AQ116),0)</f>
        <v>0</v>
      </c>
      <c r="H116" s="48">
        <f>IF(SUM(I116:$J116)&lt;=6,MIN(6-SUM(I116:$J116),AR116),0)</f>
        <v>0</v>
      </c>
      <c r="I116" s="48">
        <f>IF(SUM($J116:J116)&lt;=6,MIN(6-SUM($J116:J116),AS116),0)</f>
        <v>0</v>
      </c>
      <c r="J116" s="47">
        <f t="shared" si="58"/>
        <v>6</v>
      </c>
      <c r="K116" s="46"/>
      <c r="L116" s="46"/>
      <c r="M116" s="46"/>
      <c r="N116" s="46"/>
      <c r="O116" s="46">
        <v>0.84</v>
      </c>
      <c r="AA116" s="4">
        <f>IFERROR(求节点(育马!$DV$5:$DV$1004,育马!DY$5:DY$1004,$D116),0)</f>
        <v>11.899999999999999</v>
      </c>
      <c r="AB116" s="4">
        <f>IFERROR(求节点(育马!$DV$5:$DV$1004,育马!DZ$5:DZ$1004,$D116),0)</f>
        <v>33</v>
      </c>
      <c r="AC116" s="4">
        <f>IFERROR(求节点(育马!$DV$5:$DV$1004,育马!EA$5:EA$1004,$D116),0)</f>
        <v>334.1</v>
      </c>
      <c r="AD116" s="4">
        <f>IFERROR(求节点(育马!$DV$5:$DV$1004,育马!EB$5:EB$1004,$D116),0)</f>
        <v>587.10635429877493</v>
      </c>
      <c r="AE116" s="4">
        <f>IFERROR(求节点(育马!$DV$5:$DV$1004,育马!EC$5:EC$1004,$D116),0)</f>
        <v>17.683701679343567</v>
      </c>
      <c r="AF116" s="4">
        <f t="shared" si="44"/>
        <v>82.417719083838733</v>
      </c>
      <c r="AG116" s="4">
        <f t="shared" si="45"/>
        <v>137.36286513973121</v>
      </c>
      <c r="AH116" s="4">
        <f t="shared" si="46"/>
        <v>54.945146055892494</v>
      </c>
      <c r="AI116" s="4">
        <f t="shared" si="47"/>
        <v>0</v>
      </c>
      <c r="AJ116" s="4">
        <f t="shared" si="48"/>
        <v>0</v>
      </c>
      <c r="AK116" s="4">
        <f t="shared" si="49"/>
        <v>0</v>
      </c>
      <c r="AL116" s="4">
        <f t="shared" si="50"/>
        <v>0</v>
      </c>
      <c r="AM116" s="4">
        <f t="shared" si="51"/>
        <v>0</v>
      </c>
      <c r="AN116" s="4">
        <f t="shared" si="52"/>
        <v>320.51335199270613</v>
      </c>
      <c r="AO116" s="4">
        <f t="shared" si="53"/>
        <v>38.461602239124744</v>
      </c>
      <c r="AP116" s="4">
        <f t="shared" si="59"/>
        <v>94.317719083838739</v>
      </c>
      <c r="AQ116" s="4">
        <f t="shared" si="54"/>
        <v>170.36286513973121</v>
      </c>
      <c r="AR116" s="4">
        <f t="shared" si="55"/>
        <v>389.04514605589253</v>
      </c>
      <c r="AS116" s="4">
        <f t="shared" si="56"/>
        <v>907.61970629148107</v>
      </c>
      <c r="AT116" s="4">
        <f t="shared" si="57"/>
        <v>56.145303918468315</v>
      </c>
    </row>
    <row r="117" spans="2:46" x14ac:dyDescent="0.15">
      <c r="B117" s="45">
        <f t="shared" si="43"/>
        <v>25</v>
      </c>
      <c r="C117" s="46">
        <v>110</v>
      </c>
      <c r="D117" s="46">
        <f>求节点(节奏总纲!$C$4:$C$163,节奏总纲!$F$4:$F$163,$C117)</f>
        <v>1397.2821999999999</v>
      </c>
      <c r="F117" s="48">
        <f>IF(SUM(G117:$J117)&lt;=6,MIN(6-SUM(G117:$J117),AP117),0)</f>
        <v>0</v>
      </c>
      <c r="G117" s="48">
        <f>IF(SUM(H117:$J117)&lt;=6,MIN(6-SUM(H117:$J117),AQ117),0)</f>
        <v>0</v>
      </c>
      <c r="H117" s="48">
        <f>IF(SUM(I117:$J117)&lt;=6,MIN(6-SUM(I117:$J117),AR117),0)</f>
        <v>0</v>
      </c>
      <c r="I117" s="48">
        <f>IF(SUM($J117:J117)&lt;=6,MIN(6-SUM($J117:J117),AS117),0)</f>
        <v>0</v>
      </c>
      <c r="J117" s="47">
        <f t="shared" si="58"/>
        <v>6</v>
      </c>
      <c r="K117" s="46"/>
      <c r="L117" s="46"/>
      <c r="M117" s="46"/>
      <c r="N117" s="46"/>
      <c r="O117" s="46">
        <v>0.92</v>
      </c>
      <c r="AA117" s="44">
        <f t="shared" ref="AA117" si="60">AA116</f>
        <v>11.899999999999999</v>
      </c>
      <c r="AB117" s="44">
        <f t="shared" ref="AB117" si="61">AB116</f>
        <v>33</v>
      </c>
      <c r="AC117" s="44">
        <f t="shared" ref="AC117" si="62">AC116</f>
        <v>334.1</v>
      </c>
      <c r="AD117" s="4">
        <f>IFERROR(求节点(育马!$DV$5:$DV$1004,育马!EB$5:EB$1004,$D117),0)</f>
        <v>835.51598561301932</v>
      </c>
      <c r="AE117" s="4">
        <f>IFERROR(求节点(育马!$DV$5:$DV$1004,育马!EC$5:EC$1004,$D117),0)</f>
        <v>25.185535687493353</v>
      </c>
      <c r="AF117" s="4">
        <f t="shared" si="44"/>
        <v>117.05485660224888</v>
      </c>
      <c r="AG117" s="4">
        <f t="shared" si="45"/>
        <v>195.09142767041479</v>
      </c>
      <c r="AH117" s="4">
        <f t="shared" si="46"/>
        <v>78.036571068165927</v>
      </c>
      <c r="AI117" s="4">
        <f t="shared" si="47"/>
        <v>0</v>
      </c>
      <c r="AJ117" s="4">
        <f t="shared" si="48"/>
        <v>0</v>
      </c>
      <c r="AK117" s="4">
        <f t="shared" si="49"/>
        <v>0</v>
      </c>
      <c r="AL117" s="4">
        <f t="shared" si="50"/>
        <v>0</v>
      </c>
      <c r="AM117" s="4">
        <f t="shared" si="51"/>
        <v>0</v>
      </c>
      <c r="AN117" s="4">
        <f t="shared" si="52"/>
        <v>455.21333123096781</v>
      </c>
      <c r="AO117" s="4">
        <f t="shared" si="53"/>
        <v>54.625599747716144</v>
      </c>
      <c r="AP117" s="4">
        <f t="shared" si="59"/>
        <v>128.95485660224887</v>
      </c>
      <c r="AQ117" s="4">
        <f t="shared" si="54"/>
        <v>228.09142767041479</v>
      </c>
      <c r="AR117" s="4">
        <f t="shared" si="55"/>
        <v>412.13657106816595</v>
      </c>
      <c r="AS117" s="4">
        <f t="shared" si="56"/>
        <v>1290.7293168439871</v>
      </c>
      <c r="AT117" s="4">
        <f t="shared" si="57"/>
        <v>79.811135435209493</v>
      </c>
    </row>
    <row r="118" spans="2:46" x14ac:dyDescent="0.15">
      <c r="B118" s="45">
        <f t="shared" si="43"/>
        <v>26</v>
      </c>
      <c r="C118" s="46">
        <v>115</v>
      </c>
      <c r="D118" s="46">
        <f>求节点(节奏总纲!$C$4:$C$163,节奏总纲!$F$4:$F$163,$C118)</f>
        <v>1969.9684992535633</v>
      </c>
      <c r="F118" s="48">
        <f>IF(SUM(G118:$J118)&lt;=6,MIN(6-SUM(G118:$J118),AP118),0)</f>
        <v>0</v>
      </c>
      <c r="G118" s="48">
        <f>IF(SUM(H118:$J118)&lt;=6,MIN(6-SUM(H118:$J118),AQ118),0)</f>
        <v>0</v>
      </c>
      <c r="H118" s="48">
        <f>IF(SUM(I118:$J118)&lt;=6,MIN(6-SUM(I118:$J118),AR118),0)</f>
        <v>0</v>
      </c>
      <c r="I118" s="48">
        <f>IF(SUM($J118:J118)&lt;=6,MIN(6-SUM($J118:J118),AS118),0)</f>
        <v>0</v>
      </c>
      <c r="J118" s="47">
        <f t="shared" si="58"/>
        <v>6</v>
      </c>
      <c r="K118" s="46"/>
      <c r="L118" s="46"/>
      <c r="M118" s="46"/>
      <c r="N118" s="46"/>
      <c r="O118" s="46">
        <v>1</v>
      </c>
      <c r="AA118" s="44">
        <f t="shared" ref="AA118:AA127" si="63">AA117</f>
        <v>11.899999999999999</v>
      </c>
      <c r="AB118" s="44">
        <f t="shared" ref="AB118:AB127" si="64">AB117</f>
        <v>33</v>
      </c>
      <c r="AC118" s="44">
        <f t="shared" ref="AC118:AC127" si="65">AC117</f>
        <v>334.1</v>
      </c>
      <c r="AD118" s="4">
        <f>IFERROR(求节点(育马!$DV$5:$DV$1004,育马!EB$5:EB$1004,$D118),0)</f>
        <v>1177.9583052589101</v>
      </c>
      <c r="AE118" s="4">
        <f>IFERROR(求节点(育马!$DV$5:$DV$1004,育马!EC$5:EC$1004,$D118),0)</f>
        <v>35.508011152785272</v>
      </c>
      <c r="AF118" s="4">
        <f t="shared" si="44"/>
        <v>166.14225368112574</v>
      </c>
      <c r="AG118" s="4">
        <f t="shared" si="45"/>
        <v>276.90375613520956</v>
      </c>
      <c r="AH118" s="4">
        <f t="shared" si="46"/>
        <v>110.76150245408384</v>
      </c>
      <c r="AI118" s="4">
        <f t="shared" si="47"/>
        <v>0</v>
      </c>
      <c r="AJ118" s="4">
        <f t="shared" si="48"/>
        <v>0</v>
      </c>
      <c r="AK118" s="4">
        <f t="shared" si="49"/>
        <v>0</v>
      </c>
      <c r="AL118" s="4">
        <f t="shared" si="50"/>
        <v>0</v>
      </c>
      <c r="AM118" s="4">
        <f t="shared" si="51"/>
        <v>0</v>
      </c>
      <c r="AN118" s="4">
        <f t="shared" si="52"/>
        <v>646.108764315489</v>
      </c>
      <c r="AO118" s="4">
        <f t="shared" si="53"/>
        <v>77.533051717858683</v>
      </c>
      <c r="AP118" s="4">
        <f t="shared" si="59"/>
        <v>178.04225368112574</v>
      </c>
      <c r="AQ118" s="4">
        <f t="shared" si="54"/>
        <v>309.90375613520956</v>
      </c>
      <c r="AR118" s="4">
        <f t="shared" si="55"/>
        <v>444.86150245408385</v>
      </c>
      <c r="AS118" s="4">
        <f t="shared" si="56"/>
        <v>1824.0670695743991</v>
      </c>
      <c r="AT118" s="4">
        <f t="shared" si="57"/>
        <v>113.04106287064396</v>
      </c>
    </row>
    <row r="119" spans="2:46" x14ac:dyDescent="0.15">
      <c r="B119" s="45">
        <f t="shared" si="43"/>
        <v>27</v>
      </c>
      <c r="C119" s="46">
        <v>120</v>
      </c>
      <c r="D119" s="46">
        <f>求节点(节奏总纲!$C$4:$C$163,节奏总纲!$F$4:$F$163,$C119)</f>
        <v>2791.971</v>
      </c>
      <c r="F119" s="48">
        <f>IF(SUM(G119:$J119)&lt;=6,MIN(6-SUM(G119:$J119),AP119),0)</f>
        <v>0</v>
      </c>
      <c r="G119" s="48">
        <f>IF(SUM(H119:$J119)&lt;=6,MIN(6-SUM(H119:$J119),AQ119),0)</f>
        <v>0</v>
      </c>
      <c r="H119" s="48">
        <f>IF(SUM(I119:$J119)&lt;=6,MIN(6-SUM(I119:$J119),AR119),0)</f>
        <v>0</v>
      </c>
      <c r="I119" s="48">
        <f>IF(SUM($J119:J119)&lt;=6,MIN(6-SUM($J119:J119),AS119),0)</f>
        <v>0</v>
      </c>
      <c r="J119" s="47">
        <f t="shared" si="58"/>
        <v>6</v>
      </c>
      <c r="K119" s="46"/>
      <c r="L119" s="46"/>
      <c r="M119" s="46"/>
      <c r="N119" s="46"/>
      <c r="O119" s="46">
        <v>1</v>
      </c>
      <c r="AA119" s="44">
        <f t="shared" si="63"/>
        <v>11.899999999999999</v>
      </c>
      <c r="AB119" s="44">
        <f t="shared" si="64"/>
        <v>33</v>
      </c>
      <c r="AC119" s="44">
        <f t="shared" si="65"/>
        <v>334.1</v>
      </c>
      <c r="AD119" s="4">
        <f>IFERROR(求节点(育马!$DV$5:$DV$1004,育马!EB$5:EB$1004,$D119),0)</f>
        <v>1669.4812271049952</v>
      </c>
      <c r="AE119" s="4">
        <f>IFERROR(求节点(育马!$DV$5:$DV$1004,育马!EC$5:EC$1004,$D119),0)</f>
        <v>50.324326223397478</v>
      </c>
      <c r="AF119" s="4">
        <f t="shared" si="44"/>
        <v>236.59961088796317</v>
      </c>
      <c r="AG119" s="4">
        <f t="shared" si="45"/>
        <v>394.33268481327195</v>
      </c>
      <c r="AH119" s="4">
        <f t="shared" si="46"/>
        <v>157.73307392530879</v>
      </c>
      <c r="AI119" s="4">
        <f t="shared" si="47"/>
        <v>0</v>
      </c>
      <c r="AJ119" s="4">
        <f t="shared" si="48"/>
        <v>0</v>
      </c>
      <c r="AK119" s="4">
        <f t="shared" si="49"/>
        <v>0</v>
      </c>
      <c r="AL119" s="4">
        <f t="shared" si="50"/>
        <v>0</v>
      </c>
      <c r="AM119" s="4">
        <f t="shared" si="51"/>
        <v>0</v>
      </c>
      <c r="AN119" s="4">
        <f t="shared" si="52"/>
        <v>920.10959789763456</v>
      </c>
      <c r="AO119" s="4">
        <f t="shared" si="53"/>
        <v>110.41315174771614</v>
      </c>
      <c r="AP119" s="4">
        <f t="shared" si="59"/>
        <v>248.49961088796317</v>
      </c>
      <c r="AQ119" s="4">
        <f t="shared" si="54"/>
        <v>427.33268481327195</v>
      </c>
      <c r="AR119" s="4">
        <f t="shared" si="55"/>
        <v>491.83307392530878</v>
      </c>
      <c r="AS119" s="4">
        <f t="shared" si="56"/>
        <v>2589.5908250026296</v>
      </c>
      <c r="AT119" s="4">
        <f t="shared" si="57"/>
        <v>160.73747797111361</v>
      </c>
    </row>
    <row r="120" spans="2:46" x14ac:dyDescent="0.15">
      <c r="B120" s="45">
        <f t="shared" si="43"/>
        <v>28</v>
      </c>
      <c r="C120" s="46">
        <v>125</v>
      </c>
      <c r="D120" s="46">
        <f>求节点(节奏总纲!$C$4:$C$163,节奏总纲!$F$4:$F$163,$C120)</f>
        <v>3940.0382366319791</v>
      </c>
      <c r="F120" s="48">
        <f>IF(SUM(G120:$J120)&lt;=6,MIN(6-SUM(G120:$J120),AP120),0)</f>
        <v>0</v>
      </c>
      <c r="G120" s="48">
        <f>IF(SUM(H120:$J120)&lt;=6,MIN(6-SUM(H120:$J120),AQ120),0)</f>
        <v>0</v>
      </c>
      <c r="H120" s="48">
        <f>IF(SUM(I120:$J120)&lt;=6,MIN(6-SUM(I120:$J120),AR120),0)</f>
        <v>0</v>
      </c>
      <c r="I120" s="48">
        <f>IF(SUM($J120:J120)&lt;=6,MIN(6-SUM($J120:J120),AS120),0)</f>
        <v>0</v>
      </c>
      <c r="J120" s="47">
        <f t="shared" si="58"/>
        <v>6</v>
      </c>
      <c r="K120" s="46"/>
      <c r="L120" s="46"/>
      <c r="M120" s="46"/>
      <c r="N120" s="46"/>
      <c r="O120" s="46">
        <v>1</v>
      </c>
      <c r="AA120" s="44">
        <f t="shared" si="63"/>
        <v>11.899999999999999</v>
      </c>
      <c r="AB120" s="44">
        <f t="shared" si="64"/>
        <v>33</v>
      </c>
      <c r="AC120" s="44">
        <f t="shared" si="65"/>
        <v>334.1</v>
      </c>
      <c r="AD120" s="4">
        <f>IFERROR(求节点(育马!$DV$5:$DV$1004,育马!EB$5:EB$1004,$D120),0)</f>
        <v>2355.9771466583852</v>
      </c>
      <c r="AE120" s="4">
        <f>IFERROR(求节点(育马!$DV$5:$DV$1004,育马!EC$5:EC$1004,$D120),0)</f>
        <v>71.017847088285464</v>
      </c>
      <c r="AF120" s="4">
        <f t="shared" si="44"/>
        <v>335.0053740278471</v>
      </c>
      <c r="AG120" s="4">
        <f t="shared" si="45"/>
        <v>558.34229004641179</v>
      </c>
      <c r="AH120" s="4">
        <f t="shared" si="46"/>
        <v>223.33691601856475</v>
      </c>
      <c r="AI120" s="4">
        <f t="shared" si="47"/>
        <v>0</v>
      </c>
      <c r="AJ120" s="4">
        <f t="shared" si="48"/>
        <v>0</v>
      </c>
      <c r="AK120" s="4">
        <f t="shared" si="49"/>
        <v>0</v>
      </c>
      <c r="AL120" s="4">
        <f t="shared" si="50"/>
        <v>0</v>
      </c>
      <c r="AM120" s="4">
        <f t="shared" si="51"/>
        <v>0</v>
      </c>
      <c r="AN120" s="4">
        <f t="shared" si="52"/>
        <v>1302.7986767749608</v>
      </c>
      <c r="AO120" s="4">
        <f t="shared" si="53"/>
        <v>156.33584121299532</v>
      </c>
      <c r="AP120" s="4">
        <f t="shared" si="59"/>
        <v>346.90537402784707</v>
      </c>
      <c r="AQ120" s="4">
        <f t="shared" si="54"/>
        <v>591.34229004641179</v>
      </c>
      <c r="AR120" s="4">
        <f t="shared" si="55"/>
        <v>557.43691601856472</v>
      </c>
      <c r="AS120" s="4">
        <f t="shared" si="56"/>
        <v>3658.775823433346</v>
      </c>
      <c r="AT120" s="4">
        <f t="shared" si="57"/>
        <v>227.35368830128078</v>
      </c>
    </row>
    <row r="121" spans="2:46" x14ac:dyDescent="0.15">
      <c r="B121" s="45">
        <f t="shared" si="43"/>
        <v>29</v>
      </c>
      <c r="C121" s="46">
        <v>130</v>
      </c>
      <c r="D121" s="46">
        <f>求节点(节奏总纲!$C$4:$C$163,节奏总纲!$F$4:$F$163,$C121)</f>
        <v>5542.0306</v>
      </c>
      <c r="F121" s="48">
        <f>IF(SUM(G121:$J121)&lt;=6,MIN(6-SUM(G121:$J121),AP121),0)</f>
        <v>0</v>
      </c>
      <c r="G121" s="48">
        <f>IF(SUM(H121:$J121)&lt;=6,MIN(6-SUM(H121:$J121),AQ121),0)</f>
        <v>0</v>
      </c>
      <c r="H121" s="48">
        <f>IF(SUM(I121:$J121)&lt;=6,MIN(6-SUM(I121:$J121),AR121),0)</f>
        <v>0</v>
      </c>
      <c r="I121" s="48">
        <f>IF(SUM($J121:J121)&lt;=6,MIN(6-SUM($J121:J121),AS121),0)</f>
        <v>0</v>
      </c>
      <c r="J121" s="47">
        <f t="shared" si="58"/>
        <v>6</v>
      </c>
      <c r="K121" s="46"/>
      <c r="L121" s="46"/>
      <c r="M121" s="46"/>
      <c r="N121" s="46"/>
      <c r="O121" s="46">
        <v>1</v>
      </c>
      <c r="AA121" s="44">
        <f t="shared" si="63"/>
        <v>11.899999999999999</v>
      </c>
      <c r="AB121" s="44">
        <f t="shared" si="64"/>
        <v>33</v>
      </c>
      <c r="AC121" s="44">
        <f t="shared" si="65"/>
        <v>334.1</v>
      </c>
      <c r="AD121" s="4">
        <f>IFERROR(求节点(育马!$DV$5:$DV$1004,育马!EB$5:EB$1004,$D121),0)</f>
        <v>3313.9011998124024</v>
      </c>
      <c r="AE121" s="4">
        <f>IFERROR(求节点(育马!$DV$5:$DV$1004,育马!EC$5:EC$1004,$D121),0)</f>
        <v>99.893213738413195</v>
      </c>
      <c r="AF121" s="4">
        <f t="shared" si="44"/>
        <v>472.31900517367745</v>
      </c>
      <c r="AG121" s="4">
        <f t="shared" si="45"/>
        <v>787.19834195612896</v>
      </c>
      <c r="AH121" s="4">
        <f t="shared" si="46"/>
        <v>314.87933678245162</v>
      </c>
      <c r="AI121" s="4">
        <f t="shared" si="47"/>
        <v>0</v>
      </c>
      <c r="AJ121" s="4">
        <f t="shared" si="48"/>
        <v>0</v>
      </c>
      <c r="AK121" s="4">
        <f t="shared" si="49"/>
        <v>0</v>
      </c>
      <c r="AL121" s="4">
        <f t="shared" si="50"/>
        <v>0</v>
      </c>
      <c r="AM121" s="4">
        <f t="shared" si="51"/>
        <v>0</v>
      </c>
      <c r="AN121" s="4">
        <f t="shared" si="52"/>
        <v>1836.7961312309676</v>
      </c>
      <c r="AO121" s="4">
        <f t="shared" si="53"/>
        <v>220.41553574771615</v>
      </c>
      <c r="AP121" s="4">
        <f t="shared" si="59"/>
        <v>484.21900517367743</v>
      </c>
      <c r="AQ121" s="4">
        <f t="shared" si="54"/>
        <v>820.19834195612896</v>
      </c>
      <c r="AR121" s="4">
        <f t="shared" si="55"/>
        <v>648.97933678245158</v>
      </c>
      <c r="AS121" s="4">
        <f t="shared" si="56"/>
        <v>5150.6973310433696</v>
      </c>
      <c r="AT121" s="4">
        <f t="shared" si="57"/>
        <v>320.30874948612933</v>
      </c>
    </row>
    <row r="122" spans="2:46" x14ac:dyDescent="0.15">
      <c r="B122" s="45">
        <f t="shared" si="43"/>
        <v>30</v>
      </c>
      <c r="C122" s="46">
        <v>135</v>
      </c>
      <c r="D122" s="46">
        <f>求节点(节奏总纲!$C$4:$C$163,节奏总纲!$F$4:$F$163,$C122)</f>
        <v>7796.1918394923478</v>
      </c>
      <c r="F122" s="48">
        <f>IF(SUM(G122:$J122)&lt;=6,MIN(6-SUM(G122:$J122),AP122),0)</f>
        <v>0</v>
      </c>
      <c r="G122" s="48">
        <f>IF(SUM(H122:$J122)&lt;=6,MIN(6-SUM(H122:$J122),AQ122),0)</f>
        <v>0</v>
      </c>
      <c r="H122" s="48">
        <f>IF(SUM(I122:$J122)&lt;=6,MIN(6-SUM(I122:$J122),AR122),0)</f>
        <v>0</v>
      </c>
      <c r="I122" s="48">
        <f>IF(SUM($J122:J122)&lt;=6,MIN(6-SUM($J122:J122),AS122),0)</f>
        <v>0</v>
      </c>
      <c r="J122" s="47">
        <f t="shared" si="58"/>
        <v>6</v>
      </c>
      <c r="K122" s="46"/>
      <c r="L122" s="46"/>
      <c r="M122" s="46"/>
      <c r="N122" s="46"/>
      <c r="O122" s="46">
        <v>1</v>
      </c>
      <c r="AA122" s="44">
        <f t="shared" si="63"/>
        <v>11.899999999999999</v>
      </c>
      <c r="AB122" s="44">
        <f t="shared" si="64"/>
        <v>33</v>
      </c>
      <c r="AC122" s="44">
        <f t="shared" si="65"/>
        <v>334.1</v>
      </c>
      <c r="AD122" s="4">
        <f>IFERROR(求节点(育马!$DV$5:$DV$1004,育马!EB$5:EB$1004,$D122),0)</f>
        <v>4661.7948105269124</v>
      </c>
      <c r="AE122" s="4">
        <f>IFERROR(求节点(育马!$DV$5:$DV$1004,育马!EC$5:EC$1004,$D122),0)</f>
        <v>140.52370222713708</v>
      </c>
      <c r="AF122" s="4">
        <f t="shared" si="44"/>
        <v>665.53282570159297</v>
      </c>
      <c r="AG122" s="4">
        <f t="shared" si="45"/>
        <v>1109.2213761693215</v>
      </c>
      <c r="AH122" s="4">
        <f t="shared" si="46"/>
        <v>443.68855046772865</v>
      </c>
      <c r="AI122" s="4">
        <f t="shared" si="47"/>
        <v>0</v>
      </c>
      <c r="AJ122" s="4">
        <f t="shared" si="48"/>
        <v>0</v>
      </c>
      <c r="AK122" s="4">
        <f t="shared" si="49"/>
        <v>0</v>
      </c>
      <c r="AL122" s="4">
        <f t="shared" si="50"/>
        <v>0</v>
      </c>
      <c r="AM122" s="4">
        <f t="shared" si="51"/>
        <v>0</v>
      </c>
      <c r="AN122" s="4">
        <f t="shared" si="52"/>
        <v>2588.1832110617502</v>
      </c>
      <c r="AO122" s="4">
        <f t="shared" si="53"/>
        <v>310.58198532741005</v>
      </c>
      <c r="AP122" s="4">
        <f t="shared" si="59"/>
        <v>677.43282570159295</v>
      </c>
      <c r="AQ122" s="4">
        <f t="shared" si="54"/>
        <v>1142.2213761693215</v>
      </c>
      <c r="AR122" s="4">
        <f t="shared" si="55"/>
        <v>777.78855046772867</v>
      </c>
      <c r="AS122" s="4">
        <f t="shared" si="56"/>
        <v>7249.9780215886622</v>
      </c>
      <c r="AT122" s="4">
        <f t="shared" si="57"/>
        <v>451.1056875545471</v>
      </c>
    </row>
    <row r="123" spans="2:46" x14ac:dyDescent="0.15">
      <c r="B123" s="45">
        <f t="shared" si="43"/>
        <v>31</v>
      </c>
      <c r="C123" s="46">
        <v>140</v>
      </c>
      <c r="D123" s="46">
        <f>求节点(节奏总纲!$C$4:$C$163,节奏总纲!$F$4:$F$163,$C123)</f>
        <v>11037.2271</v>
      </c>
      <c r="F123" s="48">
        <f>IF(SUM(G123:$J123)&lt;=6,MIN(6-SUM(G123:$J123),AP123),0)</f>
        <v>0</v>
      </c>
      <c r="G123" s="48">
        <f>IF(SUM(H123:$J123)&lt;=6,MIN(6-SUM(H123:$J123),AQ123),0)</f>
        <v>0</v>
      </c>
      <c r="H123" s="48">
        <f>IF(SUM(I123:$J123)&lt;=6,MIN(6-SUM(I123:$J123),AR123),0)</f>
        <v>0</v>
      </c>
      <c r="I123" s="48">
        <f>IF(SUM($J123:J123)&lt;=6,MIN(6-SUM($J123:J123),AS123),0)</f>
        <v>0</v>
      </c>
      <c r="J123" s="47">
        <f t="shared" si="58"/>
        <v>6</v>
      </c>
      <c r="K123" s="46"/>
      <c r="L123" s="46"/>
      <c r="M123" s="46"/>
      <c r="N123" s="46"/>
      <c r="O123" s="46">
        <v>1</v>
      </c>
      <c r="AA123" s="44">
        <f t="shared" si="63"/>
        <v>11.899999999999999</v>
      </c>
      <c r="AB123" s="44">
        <f t="shared" si="64"/>
        <v>33</v>
      </c>
      <c r="AC123" s="44">
        <f t="shared" si="65"/>
        <v>334.1</v>
      </c>
      <c r="AD123" s="4">
        <f>IFERROR(求节点(育马!$DV$5:$DV$1004,育马!EB$5:EB$1004,$D123),0)</f>
        <v>6599.7975776770272</v>
      </c>
      <c r="AE123" s="4">
        <f>IFERROR(求节点(育马!$DV$5:$DV$1004,育马!EC$5:EC$1004,$D123),0)</f>
        <v>198.94225877780366</v>
      </c>
      <c r="AF123" s="4">
        <f t="shared" si="44"/>
        <v>943.33584803082033</v>
      </c>
      <c r="AG123" s="4">
        <f t="shared" si="45"/>
        <v>1572.2264133847004</v>
      </c>
      <c r="AH123" s="4">
        <f t="shared" si="46"/>
        <v>628.89056535388022</v>
      </c>
      <c r="AI123" s="4">
        <f t="shared" si="47"/>
        <v>0</v>
      </c>
      <c r="AJ123" s="4">
        <f t="shared" si="48"/>
        <v>0</v>
      </c>
      <c r="AK123" s="4">
        <f t="shared" si="49"/>
        <v>0</v>
      </c>
      <c r="AL123" s="4">
        <f t="shared" si="50"/>
        <v>0</v>
      </c>
      <c r="AM123" s="4">
        <f t="shared" si="51"/>
        <v>0</v>
      </c>
      <c r="AN123" s="4">
        <f t="shared" si="52"/>
        <v>3668.5282978976343</v>
      </c>
      <c r="AO123" s="4">
        <f t="shared" si="53"/>
        <v>440.22339574771615</v>
      </c>
      <c r="AP123" s="4">
        <f t="shared" si="59"/>
        <v>955.23584803082031</v>
      </c>
      <c r="AQ123" s="4">
        <f t="shared" si="54"/>
        <v>1605.2264133847004</v>
      </c>
      <c r="AR123" s="4">
        <f t="shared" si="55"/>
        <v>962.99056535388024</v>
      </c>
      <c r="AS123" s="4">
        <f t="shared" si="56"/>
        <v>10268.325875574661</v>
      </c>
      <c r="AT123" s="4">
        <f t="shared" si="57"/>
        <v>639.16565452551981</v>
      </c>
    </row>
    <row r="124" spans="2:46" x14ac:dyDescent="0.15">
      <c r="B124" s="45">
        <f t="shared" si="43"/>
        <v>32</v>
      </c>
      <c r="C124" s="46">
        <v>145</v>
      </c>
      <c r="D124" s="46">
        <f>求节点(节奏总纲!$C$4:$C$163,节奏总纲!$F$4:$F$163,$C124)</f>
        <v>15650.9803664995</v>
      </c>
      <c r="F124" s="48">
        <f>IF(SUM(G124:$J124)&lt;=6,MIN(6-SUM(G124:$J124),AP124),0)</f>
        <v>0</v>
      </c>
      <c r="G124" s="48">
        <f>IF(SUM(H124:$J124)&lt;=6,MIN(6-SUM(H124:$J124),AQ124),0)</f>
        <v>0</v>
      </c>
      <c r="H124" s="48">
        <f>IF(SUM(I124:$J124)&lt;=6,MIN(6-SUM(I124:$J124),AR124),0)</f>
        <v>0</v>
      </c>
      <c r="I124" s="48">
        <f>IF(SUM($J124:J124)&lt;=6,MIN(6-SUM($J124:J124),AS124),0)</f>
        <v>0</v>
      </c>
      <c r="J124" s="47">
        <f t="shared" si="58"/>
        <v>6</v>
      </c>
      <c r="K124" s="46"/>
      <c r="L124" s="46"/>
      <c r="M124" s="46"/>
      <c r="N124" s="46"/>
      <c r="O124" s="46">
        <v>1</v>
      </c>
      <c r="AA124" s="44">
        <f t="shared" si="63"/>
        <v>11.899999999999999</v>
      </c>
      <c r="AB124" s="44">
        <f t="shared" si="64"/>
        <v>33</v>
      </c>
      <c r="AC124" s="44">
        <f t="shared" si="65"/>
        <v>334.1</v>
      </c>
      <c r="AD124" s="4">
        <f>IFERROR(求节点(育马!$DV$5:$DV$1004,育马!EB$5:EB$1004,$D124),0)</f>
        <v>9358.6279755985197</v>
      </c>
      <c r="AE124" s="4">
        <f>IFERROR(求节点(育马!$DV$5:$DV$1004,育马!EC$5:EC$1004,$D124),0)</f>
        <v>282.10358978646616</v>
      </c>
      <c r="AF124" s="4">
        <f t="shared" si="44"/>
        <v>1338.8004137307773</v>
      </c>
      <c r="AG124" s="4">
        <f t="shared" si="45"/>
        <v>2231.3340228846287</v>
      </c>
      <c r="AH124" s="4">
        <f t="shared" si="46"/>
        <v>892.53360915385167</v>
      </c>
      <c r="AI124" s="4">
        <f t="shared" si="47"/>
        <v>0</v>
      </c>
      <c r="AJ124" s="4">
        <f t="shared" si="48"/>
        <v>0</v>
      </c>
      <c r="AK124" s="4">
        <f t="shared" si="49"/>
        <v>0</v>
      </c>
      <c r="AL124" s="4">
        <f t="shared" si="50"/>
        <v>0</v>
      </c>
      <c r="AM124" s="4">
        <f t="shared" si="51"/>
        <v>0</v>
      </c>
      <c r="AN124" s="4">
        <f t="shared" si="52"/>
        <v>5206.446053397467</v>
      </c>
      <c r="AO124" s="4">
        <f t="shared" si="53"/>
        <v>624.77352640769618</v>
      </c>
      <c r="AP124" s="4">
        <f t="shared" si="59"/>
        <v>1350.7004137307774</v>
      </c>
      <c r="AQ124" s="4">
        <f t="shared" si="54"/>
        <v>2264.3340228846287</v>
      </c>
      <c r="AR124" s="4">
        <f t="shared" si="55"/>
        <v>1226.6336091538517</v>
      </c>
      <c r="AS124" s="4">
        <f t="shared" si="56"/>
        <v>14565.074028995987</v>
      </c>
      <c r="AT124" s="4">
        <f t="shared" si="57"/>
        <v>906.87711619416234</v>
      </c>
    </row>
    <row r="125" spans="2:46" x14ac:dyDescent="0.15">
      <c r="B125" s="45">
        <f t="shared" si="43"/>
        <v>33</v>
      </c>
      <c r="C125" s="46">
        <v>150</v>
      </c>
      <c r="D125" s="46">
        <f>求节点(节奏总纲!$C$4:$C$163,节奏总纲!$F$4:$F$163,$C125)</f>
        <v>21996.487099999998</v>
      </c>
      <c r="F125" s="48">
        <f>IF(SUM(G125:$J125)&lt;=6,MIN(6-SUM(G125:$J125),AP125),0)</f>
        <v>0</v>
      </c>
      <c r="G125" s="48">
        <f>IF(SUM(H125:$J125)&lt;=6,MIN(6-SUM(H125:$J125),AQ125),0)</f>
        <v>0</v>
      </c>
      <c r="H125" s="48">
        <f>IF(SUM(I125:$J125)&lt;=6,MIN(6-SUM(I125:$J125),AR125),0)</f>
        <v>0</v>
      </c>
      <c r="I125" s="48">
        <f>IF(SUM($J125:J125)&lt;=6,MIN(6-SUM($J125:J125),AS125),0)</f>
        <v>0</v>
      </c>
      <c r="J125" s="47">
        <f t="shared" si="58"/>
        <v>6</v>
      </c>
      <c r="K125" s="46"/>
      <c r="L125" s="46"/>
      <c r="M125" s="46"/>
      <c r="N125" s="46"/>
      <c r="O125" s="46">
        <v>1</v>
      </c>
      <c r="AA125" s="44">
        <f t="shared" si="63"/>
        <v>11.899999999999999</v>
      </c>
      <c r="AB125" s="44">
        <f t="shared" si="64"/>
        <v>33</v>
      </c>
      <c r="AC125" s="44">
        <f t="shared" si="65"/>
        <v>334.1</v>
      </c>
      <c r="AD125" s="4">
        <f>IFERROR(求节点(育马!$DV$5:$DV$1004,育马!EB$5:EB$1004,$D125),0)</f>
        <v>13152.974108866889</v>
      </c>
      <c r="AE125" s="4">
        <f>IFERROR(求节点(育马!$DV$5:$DV$1004,育马!EC$5:EC$1004,$D125),0)</f>
        <v>396.47918713666945</v>
      </c>
      <c r="AF125" s="4">
        <f t="shared" si="44"/>
        <v>1882.7009908879629</v>
      </c>
      <c r="AG125" s="4">
        <f t="shared" si="45"/>
        <v>3137.8349848132716</v>
      </c>
      <c r="AH125" s="4">
        <f t="shared" si="46"/>
        <v>1255.1339939253087</v>
      </c>
      <c r="AI125" s="4">
        <f t="shared" si="47"/>
        <v>0</v>
      </c>
      <c r="AJ125" s="4">
        <f t="shared" si="48"/>
        <v>0</v>
      </c>
      <c r="AK125" s="4">
        <f t="shared" si="49"/>
        <v>0</v>
      </c>
      <c r="AL125" s="4">
        <f t="shared" si="50"/>
        <v>0</v>
      </c>
      <c r="AM125" s="4">
        <f t="shared" si="51"/>
        <v>0</v>
      </c>
      <c r="AN125" s="4">
        <f t="shared" si="52"/>
        <v>7321.6149645643</v>
      </c>
      <c r="AO125" s="4">
        <f t="shared" si="53"/>
        <v>878.59379574771606</v>
      </c>
      <c r="AP125" s="4">
        <f t="shared" si="59"/>
        <v>1894.600990887963</v>
      </c>
      <c r="AQ125" s="4">
        <f t="shared" si="54"/>
        <v>3170.8349848132716</v>
      </c>
      <c r="AR125" s="4">
        <f t="shared" si="55"/>
        <v>1589.2339939253088</v>
      </c>
      <c r="AS125" s="4">
        <f t="shared" si="56"/>
        <v>20474.589073431191</v>
      </c>
      <c r="AT125" s="4">
        <f t="shared" si="57"/>
        <v>1275.0729828843855</v>
      </c>
    </row>
    <row r="126" spans="2:46" x14ac:dyDescent="0.15">
      <c r="B126" s="45">
        <f t="shared" si="43"/>
        <v>34</v>
      </c>
      <c r="C126" s="46">
        <v>155</v>
      </c>
      <c r="D126" s="46">
        <f>求节点(节奏总纲!$C$4:$C$163,节奏总纲!$F$4:$F$163,$C126)</f>
        <v>44402.940101346627</v>
      </c>
      <c r="F126" s="48">
        <f>IF(SUM(G126:$J126)&lt;=6,MIN(6-SUM(G126:$J126),AP126),0)</f>
        <v>0</v>
      </c>
      <c r="G126" s="48">
        <f>IF(SUM(H126:$J126)&lt;=6,MIN(6-SUM(H126:$J126),AQ126),0)</f>
        <v>0</v>
      </c>
      <c r="H126" s="48">
        <f>IF(SUM(I126:$J126)&lt;=6,MIN(6-SUM(I126:$J126),AR126),0)</f>
        <v>0</v>
      </c>
      <c r="I126" s="48">
        <f>IF(SUM($J126:J126)&lt;=6,MIN(6-SUM($J126:J126),AS126),0)</f>
        <v>0</v>
      </c>
      <c r="J126" s="47">
        <f t="shared" si="58"/>
        <v>6</v>
      </c>
      <c r="K126" s="46"/>
      <c r="L126" s="46"/>
      <c r="M126" s="46"/>
      <c r="N126" s="46"/>
      <c r="O126" s="46">
        <v>1</v>
      </c>
      <c r="AA126" s="44">
        <f t="shared" si="63"/>
        <v>11.899999999999999</v>
      </c>
      <c r="AB126" s="44">
        <f t="shared" si="64"/>
        <v>33</v>
      </c>
      <c r="AC126" s="44">
        <f t="shared" si="65"/>
        <v>334.1</v>
      </c>
      <c r="AD126" s="4">
        <f>IFERROR(求节点(育马!$DV$5:$DV$1004,育马!EB$5:EB$1004,$D126),0)</f>
        <v>26551.090583485922</v>
      </c>
      <c r="AE126" s="4">
        <f>IFERROR(求节点(育马!$DV$5:$DV$1004,育马!EC$5:EC$1004,$D126),0)</f>
        <v>800.34786999512005</v>
      </c>
      <c r="AF126" s="4">
        <f t="shared" si="44"/>
        <v>3803.2541052891029</v>
      </c>
      <c r="AG126" s="4">
        <f t="shared" si="45"/>
        <v>6338.7568421485048</v>
      </c>
      <c r="AH126" s="4">
        <f t="shared" si="46"/>
        <v>2535.5027368594024</v>
      </c>
      <c r="AI126" s="4">
        <f t="shared" si="47"/>
        <v>0</v>
      </c>
      <c r="AJ126" s="4">
        <f t="shared" si="48"/>
        <v>0</v>
      </c>
      <c r="AK126" s="4">
        <f t="shared" si="49"/>
        <v>0</v>
      </c>
      <c r="AL126" s="4">
        <f t="shared" si="50"/>
        <v>0</v>
      </c>
      <c r="AM126" s="4">
        <f t="shared" si="51"/>
        <v>0</v>
      </c>
      <c r="AN126" s="4">
        <f t="shared" si="52"/>
        <v>14790.432631679843</v>
      </c>
      <c r="AO126" s="4">
        <f t="shared" si="53"/>
        <v>1774.8519158015813</v>
      </c>
      <c r="AP126" s="4">
        <f t="shared" si="59"/>
        <v>3815.154105289103</v>
      </c>
      <c r="AQ126" s="4">
        <f t="shared" si="54"/>
        <v>6371.7568421485048</v>
      </c>
      <c r="AR126" s="4">
        <f t="shared" si="55"/>
        <v>2869.6027368594023</v>
      </c>
      <c r="AS126" s="4">
        <f t="shared" si="56"/>
        <v>41341.523215165769</v>
      </c>
      <c r="AT126" s="4">
        <f t="shared" si="57"/>
        <v>2575.1997857967012</v>
      </c>
    </row>
    <row r="127" spans="2:46" x14ac:dyDescent="0.15">
      <c r="B127" s="45">
        <f t="shared" si="43"/>
        <v>35</v>
      </c>
      <c r="C127" s="46">
        <v>160</v>
      </c>
      <c r="D127" s="46">
        <f>求节点(节奏总纲!$C$4:$C$163,节奏总纲!$F$4:$F$163,$C127)</f>
        <v>66190.350000000006</v>
      </c>
      <c r="F127" s="48">
        <f>IF(SUM(G127:$J127)&lt;=6,MIN(6-SUM(G127:$J127),AP127),0)</f>
        <v>0</v>
      </c>
      <c r="G127" s="48">
        <f>IF(SUM(H127:$J127)&lt;=6,MIN(6-SUM(H127:$J127),AQ127),0)</f>
        <v>0</v>
      </c>
      <c r="H127" s="48">
        <f>IF(SUM(I127:$J127)&lt;=6,MIN(6-SUM(I127:$J127),AR127),0)</f>
        <v>0</v>
      </c>
      <c r="I127" s="48">
        <f>IF(SUM($J127:J127)&lt;=6,MIN(6-SUM($J127:J127),AS127),0)</f>
        <v>0</v>
      </c>
      <c r="J127" s="47">
        <f t="shared" si="58"/>
        <v>6</v>
      </c>
      <c r="K127" s="46"/>
      <c r="L127" s="46"/>
      <c r="M127" s="46"/>
      <c r="N127" s="46"/>
      <c r="O127" s="46">
        <v>1</v>
      </c>
      <c r="AA127" s="44">
        <f t="shared" si="63"/>
        <v>11.899999999999999</v>
      </c>
      <c r="AB127" s="44">
        <f t="shared" si="64"/>
        <v>33</v>
      </c>
      <c r="AC127" s="44">
        <f t="shared" si="65"/>
        <v>334.1</v>
      </c>
      <c r="AD127" s="4">
        <f>IFERROR(求节点(育马!$DV$5:$DV$1004,育马!EB$5:EB$1004,$D127),0)</f>
        <v>39579.045319779158</v>
      </c>
      <c r="AE127" s="4">
        <f>IFERROR(求节点(育马!$DV$5:$DV$1004,育马!EC$5:EC$1004,$D127),0)</f>
        <v>1193.0585117971702</v>
      </c>
      <c r="AF127" s="4">
        <f t="shared" si="44"/>
        <v>5670.7463823165353</v>
      </c>
      <c r="AG127" s="4">
        <f t="shared" si="45"/>
        <v>9451.2439705275592</v>
      </c>
      <c r="AH127" s="4">
        <f t="shared" si="46"/>
        <v>3780.4975882110239</v>
      </c>
      <c r="AI127" s="4">
        <f t="shared" si="47"/>
        <v>0</v>
      </c>
      <c r="AJ127" s="4">
        <f t="shared" si="48"/>
        <v>0</v>
      </c>
      <c r="AK127" s="4">
        <f t="shared" si="49"/>
        <v>0</v>
      </c>
      <c r="AL127" s="4">
        <f t="shared" si="50"/>
        <v>0</v>
      </c>
      <c r="AM127" s="4">
        <f t="shared" si="51"/>
        <v>0</v>
      </c>
      <c r="AN127" s="4">
        <f t="shared" si="52"/>
        <v>22052.902597897635</v>
      </c>
      <c r="AO127" s="4">
        <f t="shared" si="53"/>
        <v>2646.3483117477167</v>
      </c>
      <c r="AP127" s="4">
        <f t="shared" si="59"/>
        <v>5682.646382316535</v>
      </c>
      <c r="AQ127" s="4">
        <f t="shared" si="54"/>
        <v>9484.2439705275592</v>
      </c>
      <c r="AR127" s="4">
        <f t="shared" si="55"/>
        <v>4114.5975882110242</v>
      </c>
      <c r="AS127" s="4">
        <f t="shared" si="56"/>
        <v>61631.947917676793</v>
      </c>
      <c r="AT127" s="4">
        <f t="shared" si="57"/>
        <v>3839.4068235448867</v>
      </c>
    </row>
    <row r="128" spans="2:46" x14ac:dyDescent="0.15">
      <c r="B128" s="45">
        <f t="shared" si="43"/>
        <v>36</v>
      </c>
      <c r="C128" s="46"/>
      <c r="D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</row>
    <row r="129" spans="2:46" x14ac:dyDescent="0.15">
      <c r="B129" s="45">
        <f t="shared" si="43"/>
        <v>37</v>
      </c>
      <c r="C129" s="46"/>
      <c r="D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</row>
    <row r="130" spans="2:46" x14ac:dyDescent="0.15">
      <c r="B130" s="45">
        <f t="shared" si="43"/>
        <v>38</v>
      </c>
      <c r="C130" s="46"/>
      <c r="D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</row>
    <row r="131" spans="2:46" x14ac:dyDescent="0.15">
      <c r="B131" s="45">
        <f t="shared" si="43"/>
        <v>39</v>
      </c>
      <c r="C131" s="46"/>
      <c r="D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</row>
    <row r="132" spans="2:46" x14ac:dyDescent="0.15">
      <c r="B132" s="45">
        <f t="shared" si="43"/>
        <v>40</v>
      </c>
      <c r="C132" s="46"/>
      <c r="D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</row>
    <row r="133" spans="2:46" x14ac:dyDescent="0.15">
      <c r="B133" s="45">
        <f t="shared" si="43"/>
        <v>41</v>
      </c>
      <c r="C133" s="46"/>
      <c r="D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</row>
    <row r="134" spans="2:46" x14ac:dyDescent="0.15">
      <c r="B134" s="45">
        <f t="shared" si="43"/>
        <v>42</v>
      </c>
      <c r="C134" s="46"/>
      <c r="D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</row>
    <row r="135" spans="2:46" x14ac:dyDescent="0.15">
      <c r="B135" s="45">
        <f t="shared" si="43"/>
        <v>43</v>
      </c>
    </row>
    <row r="136" spans="2:46" x14ac:dyDescent="0.15">
      <c r="B136" s="45">
        <f t="shared" si="43"/>
        <v>44</v>
      </c>
    </row>
    <row r="137" spans="2:46" x14ac:dyDescent="0.15">
      <c r="B137" s="45">
        <f t="shared" si="43"/>
        <v>45</v>
      </c>
    </row>
    <row r="138" spans="2:46" x14ac:dyDescent="0.15">
      <c r="B138" s="45">
        <v>1</v>
      </c>
      <c r="C138" s="61" t="s">
        <v>455</v>
      </c>
      <c r="D138" s="61"/>
      <c r="F138" s="4" t="s">
        <v>459</v>
      </c>
      <c r="G138" s="4"/>
      <c r="H138" s="4"/>
      <c r="I138" s="4"/>
      <c r="J138" s="4"/>
      <c r="K138" s="4"/>
      <c r="L138" s="4"/>
      <c r="M138" s="4"/>
      <c r="N138" s="4"/>
      <c r="O138" s="4"/>
    </row>
    <row r="139" spans="2:46" x14ac:dyDescent="0.15">
      <c r="B139" s="45">
        <f t="shared" ref="B139:B182" si="66">B138+1</f>
        <v>2</v>
      </c>
      <c r="C139" s="61"/>
      <c r="D139" s="61"/>
      <c r="F139" s="61" t="s">
        <v>457</v>
      </c>
      <c r="G139" s="61"/>
      <c r="H139" s="61"/>
      <c r="I139" s="61"/>
      <c r="J139" s="61"/>
      <c r="K139" s="61" t="s">
        <v>458</v>
      </c>
      <c r="L139" s="61"/>
      <c r="M139" s="61"/>
      <c r="N139" s="61"/>
      <c r="O139" s="61"/>
      <c r="AA139" s="60" t="s">
        <v>160</v>
      </c>
      <c r="AB139" s="60"/>
      <c r="AC139" s="60"/>
      <c r="AD139" s="60"/>
      <c r="AE139" s="60"/>
      <c r="AF139" s="60" t="s">
        <v>158</v>
      </c>
      <c r="AG139" s="60"/>
      <c r="AH139" s="60"/>
      <c r="AI139" s="60"/>
      <c r="AJ139" s="60"/>
      <c r="AK139" s="60" t="s">
        <v>37</v>
      </c>
      <c r="AL139" s="60"/>
      <c r="AM139" s="60"/>
      <c r="AN139" s="60"/>
      <c r="AO139" s="60"/>
      <c r="AP139" s="60" t="s">
        <v>385</v>
      </c>
      <c r="AQ139" s="60"/>
      <c r="AR139" s="60"/>
      <c r="AS139" s="60"/>
      <c r="AT139" s="60"/>
    </row>
    <row r="140" spans="2:46" x14ac:dyDescent="0.15">
      <c r="B140" s="45">
        <f t="shared" si="66"/>
        <v>3</v>
      </c>
      <c r="C140" s="46" t="s">
        <v>31</v>
      </c>
      <c r="D140" s="46" t="s">
        <v>324</v>
      </c>
      <c r="F140" s="46" t="s">
        <v>47</v>
      </c>
      <c r="G140" s="46" t="s">
        <v>48</v>
      </c>
      <c r="H140" s="46" t="s">
        <v>24</v>
      </c>
      <c r="I140" s="46" t="s">
        <v>22</v>
      </c>
      <c r="J140" s="46" t="s">
        <v>264</v>
      </c>
      <c r="K140" s="46" t="s">
        <v>47</v>
      </c>
      <c r="L140" s="46" t="s">
        <v>48</v>
      </c>
      <c r="M140" s="46" t="s">
        <v>24</v>
      </c>
      <c r="N140" s="46" t="s">
        <v>22</v>
      </c>
      <c r="O140" s="46" t="s">
        <v>264</v>
      </c>
      <c r="AA140" s="4" t="s">
        <v>260</v>
      </c>
      <c r="AB140" s="4" t="s">
        <v>261</v>
      </c>
      <c r="AC140" s="4" t="s">
        <v>262</v>
      </c>
      <c r="AD140" s="4" t="s">
        <v>263</v>
      </c>
      <c r="AE140" s="4" t="s">
        <v>264</v>
      </c>
      <c r="AF140" s="4" t="s">
        <v>260</v>
      </c>
      <c r="AG140" s="4" t="s">
        <v>261</v>
      </c>
      <c r="AH140" s="4" t="s">
        <v>262</v>
      </c>
      <c r="AI140" s="4" t="s">
        <v>263</v>
      </c>
      <c r="AJ140" s="4" t="s">
        <v>264</v>
      </c>
      <c r="AK140" s="4" t="s">
        <v>260</v>
      </c>
      <c r="AL140" s="4" t="s">
        <v>261</v>
      </c>
      <c r="AM140" s="4" t="s">
        <v>262</v>
      </c>
      <c r="AN140" s="4" t="s">
        <v>263</v>
      </c>
      <c r="AO140" s="4" t="s">
        <v>264</v>
      </c>
      <c r="AP140" s="4" t="s">
        <v>260</v>
      </c>
      <c r="AQ140" s="4" t="s">
        <v>261</v>
      </c>
      <c r="AR140" s="4" t="s">
        <v>262</v>
      </c>
      <c r="AS140" s="4" t="s">
        <v>263</v>
      </c>
      <c r="AT140" s="4" t="s">
        <v>264</v>
      </c>
    </row>
    <row r="141" spans="2:46" x14ac:dyDescent="0.15">
      <c r="B141" s="45">
        <f t="shared" si="66"/>
        <v>4</v>
      </c>
      <c r="C141" s="46">
        <v>5</v>
      </c>
      <c r="D141" s="46">
        <f>求节点(节奏总纲!$C$4:$C$163,节奏总纲!$G$4:$G$163,$C141)</f>
        <v>0.20296464556281663</v>
      </c>
      <c r="F141" s="48">
        <f>IF(SUM(G141:$J141)&lt;=6,MIN(6-SUM(G141:$J141),AP141),0)</f>
        <v>0</v>
      </c>
      <c r="G141" s="48">
        <f>IF(SUM(H141:$J141)&lt;=6,MIN(6-SUM(H141:$J141),AQ141),0)</f>
        <v>0</v>
      </c>
      <c r="H141" s="48">
        <f>IF(SUM(I141:$J141)&lt;=6,MIN(6-SUM(I141:$J141),AR141),0)</f>
        <v>0</v>
      </c>
      <c r="I141" s="48">
        <f>IF(SUM($J141:J141)&lt;=6,MIN(6-SUM($J141:J141),AS141),0)</f>
        <v>0</v>
      </c>
      <c r="J141" s="47">
        <f>MIN(AT141,6)</f>
        <v>0</v>
      </c>
      <c r="K141" s="46"/>
      <c r="L141" s="46"/>
      <c r="M141" s="46"/>
      <c r="N141" s="46"/>
      <c r="O141" s="46"/>
      <c r="AA141" s="4">
        <f>IFERROR(求节点(育马!$DW$5:$DW$1004,育马!DY$5:DY$1004,$D141),0)</f>
        <v>0</v>
      </c>
      <c r="AB141" s="4">
        <f>IFERROR(求节点(育马!$DW$5:$DW$1004,育马!DZ$5:DZ$1004,$D141),0)</f>
        <v>0</v>
      </c>
      <c r="AC141" s="4">
        <f>IFERROR(求节点(育马!$DW$5:$DW$1004,育马!EA$5:EA$1004,$D141),0)</f>
        <v>0</v>
      </c>
      <c r="AD141" s="4">
        <f>IFERROR(求节点(育马!$DW$5:$DW$1004,育马!EB$5:EB$1004,$D141),0)</f>
        <v>0</v>
      </c>
      <c r="AE141" s="4">
        <f>IFERROR(求节点(育马!$DW$5:$DW$1004,育马!EC$5:EC$1004,$D141),0)</f>
        <v>0</v>
      </c>
      <c r="AF141" s="4">
        <f t="shared" ref="AF141:AF172" si="67">IF($C141&lt;=55,0,($D141-$D$151)*U$9)</f>
        <v>0</v>
      </c>
      <c r="AG141" s="4">
        <f t="shared" ref="AG141:AG172" si="68">IF($C141&lt;=55,0,($D141-$D$151)*V$9)</f>
        <v>0</v>
      </c>
      <c r="AH141" s="4">
        <f t="shared" ref="AH141:AH172" si="69">IF($C141&lt;=55,0,($D141-$D$151)*W$9)</f>
        <v>0</v>
      </c>
      <c r="AI141" s="4">
        <f t="shared" ref="AI141:AI172" si="70">IF($C141&lt;=55,0,($D141-$D$151)*X$9)</f>
        <v>0</v>
      </c>
      <c r="AJ141" s="4">
        <f t="shared" ref="AJ141:AJ172" si="71">IF($C141&lt;=55,0,($D141-$D$151)*Y$9)</f>
        <v>0</v>
      </c>
      <c r="AK141" s="4">
        <f t="shared" ref="AK141:AK172" si="72">IF($C141&lt;=55,0,($D141-$D$151)*U$16)</f>
        <v>0</v>
      </c>
      <c r="AL141" s="4">
        <f t="shared" ref="AL141:AL172" si="73">IF($C141&lt;=55,0,($D141-$D$151)*V$16)</f>
        <v>0</v>
      </c>
      <c r="AM141" s="4">
        <f t="shared" ref="AM141:AM172" si="74">IF($C141&lt;=55,0,($D141-$D$151)*W$16)</f>
        <v>0</v>
      </c>
      <c r="AN141" s="4">
        <f t="shared" ref="AN141:AN172" si="75">IF($C141&lt;=55,0,($D141-$D$151)*X$16)</f>
        <v>0</v>
      </c>
      <c r="AO141" s="4">
        <f t="shared" ref="AO141:AO172" si="76">IF($C141&lt;=55,0,($D141-$D$151)*Y$16)</f>
        <v>0</v>
      </c>
      <c r="AP141" s="4">
        <f>AA141+AF141+AK141</f>
        <v>0</v>
      </c>
      <c r="AQ141" s="4">
        <f t="shared" ref="AQ141:AQ172" si="77">AB141+AG141+AL141</f>
        <v>0</v>
      </c>
      <c r="AR141" s="4">
        <f t="shared" ref="AR141:AR172" si="78">AC141+AH141+AM141</f>
        <v>0</v>
      </c>
      <c r="AS141" s="4">
        <f t="shared" ref="AS141:AS172" si="79">AD141+AI141+AN141</f>
        <v>0</v>
      </c>
      <c r="AT141" s="4">
        <f t="shared" ref="AT141:AT172" si="80">AE141+AJ141+AO141</f>
        <v>0</v>
      </c>
    </row>
    <row r="142" spans="2:46" x14ac:dyDescent="0.15">
      <c r="B142" s="45">
        <f t="shared" si="66"/>
        <v>5</v>
      </c>
      <c r="C142" s="46">
        <v>10</v>
      </c>
      <c r="D142" s="46">
        <f>求节点(节奏总纲!$C$4:$C$163,节奏总纲!$G$4:$G$163,$C142)</f>
        <v>0.49980000000000002</v>
      </c>
      <c r="F142" s="48">
        <f>IF(SUM(G142:$J142)&lt;=6,MIN(6-SUM(G142:$J142),AP142),0)</f>
        <v>0</v>
      </c>
      <c r="G142" s="48">
        <f>IF(SUM(H142:$J142)&lt;=6,MIN(6-SUM(H142:$J142),AQ142),0)</f>
        <v>0</v>
      </c>
      <c r="H142" s="48">
        <f>IF(SUM(I142:$J142)&lt;=6,MIN(6-SUM(I142:$J142),AR142),0)</f>
        <v>0</v>
      </c>
      <c r="I142" s="48">
        <f>IF(SUM($J142:J142)&lt;=6,MIN(6-SUM($J142:J142),AS142),0)</f>
        <v>0</v>
      </c>
      <c r="J142" s="47">
        <f t="shared" ref="J142:J172" si="81">MIN(AT142,6)</f>
        <v>0</v>
      </c>
      <c r="K142" s="46"/>
      <c r="L142" s="46"/>
      <c r="M142" s="46"/>
      <c r="N142" s="46"/>
      <c r="O142" s="46"/>
      <c r="AA142" s="4">
        <f>IFERROR(求节点(育马!$DW$5:$DW$1004,育马!DY$5:DY$1004,$D142),0)</f>
        <v>0</v>
      </c>
      <c r="AB142" s="4">
        <f>IFERROR(求节点(育马!$DW$5:$DW$1004,育马!DZ$5:DZ$1004,$D142),0)</f>
        <v>0</v>
      </c>
      <c r="AC142" s="4">
        <f>IFERROR(求节点(育马!$DW$5:$DW$1004,育马!EA$5:EA$1004,$D142),0)</f>
        <v>0</v>
      </c>
      <c r="AD142" s="4">
        <f>IFERROR(求节点(育马!$DW$5:$DW$1004,育马!EB$5:EB$1004,$D142),0)</f>
        <v>0</v>
      </c>
      <c r="AE142" s="4">
        <f>IFERROR(求节点(育马!$DW$5:$DW$1004,育马!EC$5:EC$1004,$D142),0)</f>
        <v>0</v>
      </c>
      <c r="AF142" s="4">
        <f t="shared" si="67"/>
        <v>0</v>
      </c>
      <c r="AG142" s="4">
        <f t="shared" si="68"/>
        <v>0</v>
      </c>
      <c r="AH142" s="4">
        <f t="shared" si="69"/>
        <v>0</v>
      </c>
      <c r="AI142" s="4">
        <f t="shared" si="70"/>
        <v>0</v>
      </c>
      <c r="AJ142" s="4">
        <f t="shared" si="71"/>
        <v>0</v>
      </c>
      <c r="AK142" s="4">
        <f t="shared" si="72"/>
        <v>0</v>
      </c>
      <c r="AL142" s="4">
        <f t="shared" si="73"/>
        <v>0</v>
      </c>
      <c r="AM142" s="4">
        <f t="shared" si="74"/>
        <v>0</v>
      </c>
      <c r="AN142" s="4">
        <f t="shared" si="75"/>
        <v>0</v>
      </c>
      <c r="AO142" s="4">
        <f t="shared" si="76"/>
        <v>0</v>
      </c>
      <c r="AP142" s="4">
        <f t="shared" ref="AP142:AP172" si="82">AA142+AF142+AK142</f>
        <v>0</v>
      </c>
      <c r="AQ142" s="4">
        <f t="shared" si="77"/>
        <v>0</v>
      </c>
      <c r="AR142" s="4">
        <f t="shared" si="78"/>
        <v>0</v>
      </c>
      <c r="AS142" s="4">
        <f t="shared" si="79"/>
        <v>0</v>
      </c>
      <c r="AT142" s="4">
        <f t="shared" si="80"/>
        <v>0</v>
      </c>
    </row>
    <row r="143" spans="2:46" x14ac:dyDescent="0.15">
      <c r="B143" s="45">
        <f t="shared" si="66"/>
        <v>6</v>
      </c>
      <c r="C143" s="46">
        <v>15</v>
      </c>
      <c r="D143" s="46">
        <f>求节点(节奏总纲!$C$4:$C$163,节奏总纲!$G$4:$G$163,$C143)</f>
        <v>0.94895367774327255</v>
      </c>
      <c r="F143" s="48">
        <f>IF(SUM(G143:$J143)&lt;=6,MIN(6-SUM(G143:$J143),AP143),0)</f>
        <v>0</v>
      </c>
      <c r="G143" s="48">
        <f>IF(SUM(H143:$J143)&lt;=6,MIN(6-SUM(H143:$J143),AQ143),0)</f>
        <v>0</v>
      </c>
      <c r="H143" s="48">
        <f>IF(SUM(I143:$J143)&lt;=6,MIN(6-SUM(I143:$J143),AR143),0)</f>
        <v>0</v>
      </c>
      <c r="I143" s="48">
        <f>IF(SUM($J143:J143)&lt;=6,MIN(6-SUM($J143:J143),AS143),0)</f>
        <v>0</v>
      </c>
      <c r="J143" s="47">
        <f t="shared" si="81"/>
        <v>0</v>
      </c>
      <c r="K143" s="46"/>
      <c r="L143" s="46"/>
      <c r="M143" s="46"/>
      <c r="N143" s="46"/>
      <c r="O143" s="46"/>
      <c r="AA143" s="4">
        <f>IFERROR(求节点(育马!$DW$5:$DW$1004,育马!DY$5:DY$1004,$D143),0)</f>
        <v>0</v>
      </c>
      <c r="AB143" s="4">
        <f>IFERROR(求节点(育马!$DW$5:$DW$1004,育马!DZ$5:DZ$1004,$D143),0)</f>
        <v>0</v>
      </c>
      <c r="AC143" s="4">
        <f>IFERROR(求节点(育马!$DW$5:$DW$1004,育马!EA$5:EA$1004,$D143),0)</f>
        <v>0</v>
      </c>
      <c r="AD143" s="4">
        <f>IFERROR(求节点(育马!$DW$5:$DW$1004,育马!EB$5:EB$1004,$D143),0)</f>
        <v>0</v>
      </c>
      <c r="AE143" s="4">
        <f>IFERROR(求节点(育马!$DW$5:$DW$1004,育马!EC$5:EC$1004,$D143),0)</f>
        <v>0</v>
      </c>
      <c r="AF143" s="4">
        <f t="shared" si="67"/>
        <v>0</v>
      </c>
      <c r="AG143" s="4">
        <f t="shared" si="68"/>
        <v>0</v>
      </c>
      <c r="AH143" s="4">
        <f t="shared" si="69"/>
        <v>0</v>
      </c>
      <c r="AI143" s="4">
        <f t="shared" si="70"/>
        <v>0</v>
      </c>
      <c r="AJ143" s="4">
        <f t="shared" si="71"/>
        <v>0</v>
      </c>
      <c r="AK143" s="4">
        <f t="shared" si="72"/>
        <v>0</v>
      </c>
      <c r="AL143" s="4">
        <f t="shared" si="73"/>
        <v>0</v>
      </c>
      <c r="AM143" s="4">
        <f t="shared" si="74"/>
        <v>0</v>
      </c>
      <c r="AN143" s="4">
        <f t="shared" si="75"/>
        <v>0</v>
      </c>
      <c r="AO143" s="4">
        <f t="shared" si="76"/>
        <v>0</v>
      </c>
      <c r="AP143" s="4">
        <f t="shared" si="82"/>
        <v>0</v>
      </c>
      <c r="AQ143" s="4">
        <f t="shared" si="77"/>
        <v>0</v>
      </c>
      <c r="AR143" s="4">
        <f t="shared" si="78"/>
        <v>0</v>
      </c>
      <c r="AS143" s="4">
        <f t="shared" si="79"/>
        <v>0</v>
      </c>
      <c r="AT143" s="4">
        <f t="shared" si="80"/>
        <v>0</v>
      </c>
    </row>
    <row r="144" spans="2:46" x14ac:dyDescent="0.15">
      <c r="B144" s="45">
        <f t="shared" si="66"/>
        <v>7</v>
      </c>
      <c r="C144" s="46">
        <v>20</v>
      </c>
      <c r="D144" s="46">
        <f>求节点(节奏总纲!$C$4:$C$163,节奏总纲!$G$4:$G$163,$C144)</f>
        <v>1.5800999999999998</v>
      </c>
      <c r="F144" s="48">
        <f>IF(SUM(G144:$J144)&lt;=6,MIN(6-SUM(G144:$J144),AP144),0)</f>
        <v>0</v>
      </c>
      <c r="G144" s="48">
        <f>IF(SUM(H144:$J144)&lt;=6,MIN(6-SUM(H144:$J144),AQ144),0)</f>
        <v>0</v>
      </c>
      <c r="H144" s="48">
        <f>IF(SUM(I144:$J144)&lt;=6,MIN(6-SUM(I144:$J144),AR144),0)</f>
        <v>0</v>
      </c>
      <c r="I144" s="48">
        <f>IF(SUM($J144:J144)&lt;=6,MIN(6-SUM($J144:J144),AS144),0)</f>
        <v>0</v>
      </c>
      <c r="J144" s="47">
        <f t="shared" si="81"/>
        <v>0</v>
      </c>
      <c r="K144" s="46"/>
      <c r="L144" s="46"/>
      <c r="M144" s="46"/>
      <c r="N144" s="46"/>
      <c r="O144" s="46"/>
      <c r="AA144" s="4">
        <f>IFERROR(求节点(育马!$DW$5:$DW$1004,育马!DY$5:DY$1004,$D144),0)</f>
        <v>0</v>
      </c>
      <c r="AB144" s="4">
        <f>IFERROR(求节点(育马!$DW$5:$DW$1004,育马!DZ$5:DZ$1004,$D144),0)</f>
        <v>0</v>
      </c>
      <c r="AC144" s="4">
        <f>IFERROR(求节点(育马!$DW$5:$DW$1004,育马!EA$5:EA$1004,$D144),0)</f>
        <v>0</v>
      </c>
      <c r="AD144" s="4">
        <f>IFERROR(求节点(育马!$DW$5:$DW$1004,育马!EB$5:EB$1004,$D144),0)</f>
        <v>0</v>
      </c>
      <c r="AE144" s="4">
        <f>IFERROR(求节点(育马!$DW$5:$DW$1004,育马!EC$5:EC$1004,$D144),0)</f>
        <v>0</v>
      </c>
      <c r="AF144" s="4">
        <f t="shared" si="67"/>
        <v>0</v>
      </c>
      <c r="AG144" s="4">
        <f t="shared" si="68"/>
        <v>0</v>
      </c>
      <c r="AH144" s="4">
        <f t="shared" si="69"/>
        <v>0</v>
      </c>
      <c r="AI144" s="4">
        <f t="shared" si="70"/>
        <v>0</v>
      </c>
      <c r="AJ144" s="4">
        <f t="shared" si="71"/>
        <v>0</v>
      </c>
      <c r="AK144" s="4">
        <f t="shared" si="72"/>
        <v>0</v>
      </c>
      <c r="AL144" s="4">
        <f t="shared" si="73"/>
        <v>0</v>
      </c>
      <c r="AM144" s="4">
        <f t="shared" si="74"/>
        <v>0</v>
      </c>
      <c r="AN144" s="4">
        <f t="shared" si="75"/>
        <v>0</v>
      </c>
      <c r="AO144" s="4">
        <f t="shared" si="76"/>
        <v>0</v>
      </c>
      <c r="AP144" s="4">
        <f t="shared" si="82"/>
        <v>0</v>
      </c>
      <c r="AQ144" s="4">
        <f t="shared" si="77"/>
        <v>0</v>
      </c>
      <c r="AR144" s="4">
        <f t="shared" si="78"/>
        <v>0</v>
      </c>
      <c r="AS144" s="4">
        <f t="shared" si="79"/>
        <v>0</v>
      </c>
      <c r="AT144" s="4">
        <f t="shared" si="80"/>
        <v>0</v>
      </c>
    </row>
    <row r="145" spans="2:46" x14ac:dyDescent="0.15">
      <c r="B145" s="45">
        <f t="shared" si="66"/>
        <v>8</v>
      </c>
      <c r="C145" s="46">
        <v>25</v>
      </c>
      <c r="D145" s="46">
        <f>求节点(节奏总纲!$C$4:$C$163,节奏总纲!$G$4:$G$163,$C145)</f>
        <v>2.478377831579845</v>
      </c>
      <c r="F145" s="48">
        <f>IF(SUM(G145:$J145)&lt;=6,MIN(6-SUM(G145:$J145),AP145),0)</f>
        <v>0</v>
      </c>
      <c r="G145" s="48">
        <f>IF(SUM(H145:$J145)&lt;=6,MIN(6-SUM(H145:$J145),AQ145),0)</f>
        <v>0</v>
      </c>
      <c r="H145" s="48">
        <f>IF(SUM(I145:$J145)&lt;=6,MIN(6-SUM(I145:$J145),AR145),0)</f>
        <v>0</v>
      </c>
      <c r="I145" s="48">
        <f>IF(SUM($J145:J145)&lt;=6,MIN(6-SUM($J145:J145),AS145),0)</f>
        <v>0</v>
      </c>
      <c r="J145" s="47">
        <f t="shared" si="81"/>
        <v>0</v>
      </c>
      <c r="K145" s="46"/>
      <c r="L145" s="46"/>
      <c r="M145" s="46"/>
      <c r="N145" s="46"/>
      <c r="O145" s="46"/>
      <c r="AA145" s="4">
        <f>IFERROR(求节点(育马!$DW$5:$DW$1004,育马!DY$5:DY$1004,$D145),0)</f>
        <v>0</v>
      </c>
      <c r="AB145" s="4">
        <f>IFERROR(求节点(育马!$DW$5:$DW$1004,育马!DZ$5:DZ$1004,$D145),0)</f>
        <v>0</v>
      </c>
      <c r="AC145" s="4">
        <f>IFERROR(求节点(育马!$DW$5:$DW$1004,育马!EA$5:EA$1004,$D145),0)</f>
        <v>0</v>
      </c>
      <c r="AD145" s="4">
        <f>IFERROR(求节点(育马!$DW$5:$DW$1004,育马!EB$5:EB$1004,$D145),0)</f>
        <v>0</v>
      </c>
      <c r="AE145" s="4">
        <f>IFERROR(求节点(育马!$DW$5:$DW$1004,育马!EC$5:EC$1004,$D145),0)</f>
        <v>0</v>
      </c>
      <c r="AF145" s="4">
        <f t="shared" si="67"/>
        <v>0</v>
      </c>
      <c r="AG145" s="4">
        <f t="shared" si="68"/>
        <v>0</v>
      </c>
      <c r="AH145" s="4">
        <f t="shared" si="69"/>
        <v>0</v>
      </c>
      <c r="AI145" s="4">
        <f t="shared" si="70"/>
        <v>0</v>
      </c>
      <c r="AJ145" s="4">
        <f t="shared" si="71"/>
        <v>0</v>
      </c>
      <c r="AK145" s="4">
        <f t="shared" si="72"/>
        <v>0</v>
      </c>
      <c r="AL145" s="4">
        <f t="shared" si="73"/>
        <v>0</v>
      </c>
      <c r="AM145" s="4">
        <f t="shared" si="74"/>
        <v>0</v>
      </c>
      <c r="AN145" s="4">
        <f t="shared" si="75"/>
        <v>0</v>
      </c>
      <c r="AO145" s="4">
        <f t="shared" si="76"/>
        <v>0</v>
      </c>
      <c r="AP145" s="4">
        <f t="shared" si="82"/>
        <v>0</v>
      </c>
      <c r="AQ145" s="4">
        <f t="shared" si="77"/>
        <v>0</v>
      </c>
      <c r="AR145" s="4">
        <f t="shared" si="78"/>
        <v>0</v>
      </c>
      <c r="AS145" s="4">
        <f t="shared" si="79"/>
        <v>0</v>
      </c>
      <c r="AT145" s="4">
        <f t="shared" si="80"/>
        <v>0</v>
      </c>
    </row>
    <row r="146" spans="2:46" x14ac:dyDescent="0.15">
      <c r="B146" s="45">
        <f t="shared" si="66"/>
        <v>9</v>
      </c>
      <c r="C146" s="46">
        <v>30</v>
      </c>
      <c r="D146" s="46">
        <f>求节点(节奏总纲!$C$4:$C$163,节奏总纲!$G$4:$G$163,$C146)</f>
        <v>3.7428999999999997</v>
      </c>
      <c r="F146" s="48">
        <f>IF(SUM(G146:$J146)&lt;=6,MIN(6-SUM(G146:$J146),AP146),0)</f>
        <v>0</v>
      </c>
      <c r="G146" s="48">
        <f>IF(SUM(H146:$J146)&lt;=6,MIN(6-SUM(H146:$J146),AQ146),0)</f>
        <v>0</v>
      </c>
      <c r="H146" s="48">
        <f>IF(SUM(I146:$J146)&lt;=6,MIN(6-SUM(I146:$J146),AR146),0)</f>
        <v>0</v>
      </c>
      <c r="I146" s="48">
        <f>IF(SUM($J146:J146)&lt;=6,MIN(6-SUM($J146:J146),AS146),0)</f>
        <v>0</v>
      </c>
      <c r="J146" s="47">
        <f t="shared" si="81"/>
        <v>0</v>
      </c>
      <c r="K146" s="46"/>
      <c r="L146" s="46"/>
      <c r="M146" s="46"/>
      <c r="N146" s="46"/>
      <c r="O146" s="46"/>
      <c r="AA146" s="4">
        <f>IFERROR(求节点(育马!$DW$5:$DW$1004,育马!DY$5:DY$1004,$D146),0)</f>
        <v>0</v>
      </c>
      <c r="AB146" s="4">
        <f>IFERROR(求节点(育马!$DW$5:$DW$1004,育马!DZ$5:DZ$1004,$D146),0)</f>
        <v>0</v>
      </c>
      <c r="AC146" s="4">
        <f>IFERROR(求节点(育马!$DW$5:$DW$1004,育马!EA$5:EA$1004,$D146),0)</f>
        <v>0</v>
      </c>
      <c r="AD146" s="4">
        <f>IFERROR(求节点(育马!$DW$5:$DW$1004,育马!EB$5:EB$1004,$D146),0)</f>
        <v>0</v>
      </c>
      <c r="AE146" s="4">
        <f>IFERROR(求节点(育马!$DW$5:$DW$1004,育马!EC$5:EC$1004,$D146),0)</f>
        <v>0</v>
      </c>
      <c r="AF146" s="4">
        <f t="shared" si="67"/>
        <v>0</v>
      </c>
      <c r="AG146" s="4">
        <f t="shared" si="68"/>
        <v>0</v>
      </c>
      <c r="AH146" s="4">
        <f t="shared" si="69"/>
        <v>0</v>
      </c>
      <c r="AI146" s="4">
        <f t="shared" si="70"/>
        <v>0</v>
      </c>
      <c r="AJ146" s="4">
        <f t="shared" si="71"/>
        <v>0</v>
      </c>
      <c r="AK146" s="4">
        <f t="shared" si="72"/>
        <v>0</v>
      </c>
      <c r="AL146" s="4">
        <f t="shared" si="73"/>
        <v>0</v>
      </c>
      <c r="AM146" s="4">
        <f t="shared" si="74"/>
        <v>0</v>
      </c>
      <c r="AN146" s="4">
        <f t="shared" si="75"/>
        <v>0</v>
      </c>
      <c r="AO146" s="4">
        <f t="shared" si="76"/>
        <v>0</v>
      </c>
      <c r="AP146" s="4">
        <f t="shared" si="82"/>
        <v>0</v>
      </c>
      <c r="AQ146" s="4">
        <f t="shared" si="77"/>
        <v>0</v>
      </c>
      <c r="AR146" s="4">
        <f t="shared" si="78"/>
        <v>0</v>
      </c>
      <c r="AS146" s="4">
        <f t="shared" si="79"/>
        <v>0</v>
      </c>
      <c r="AT146" s="4">
        <f t="shared" si="80"/>
        <v>0</v>
      </c>
    </row>
    <row r="147" spans="2:46" x14ac:dyDescent="0.15">
      <c r="B147" s="45">
        <f t="shared" si="66"/>
        <v>10</v>
      </c>
      <c r="C147" s="46">
        <v>35</v>
      </c>
      <c r="D147" s="46">
        <f>求节点(节奏总纲!$C$4:$C$163,节奏总纲!$G$4:$G$163,$C147)</f>
        <v>5.5405242056546129</v>
      </c>
      <c r="F147" s="48">
        <f>IF(SUM(G147:$J147)&lt;=6,MIN(6-SUM(G147:$J147),AP147),0)</f>
        <v>0</v>
      </c>
      <c r="G147" s="48">
        <f>IF(SUM(H147:$J147)&lt;=6,MIN(6-SUM(H147:$J147),AQ147),0)</f>
        <v>0</v>
      </c>
      <c r="H147" s="48">
        <f>IF(SUM(I147:$J147)&lt;=6,MIN(6-SUM(I147:$J147),AR147),0)</f>
        <v>0</v>
      </c>
      <c r="I147" s="48">
        <f>IF(SUM($J147:J147)&lt;=6,MIN(6-SUM($J147:J147),AS147),0)</f>
        <v>0</v>
      </c>
      <c r="J147" s="47">
        <f t="shared" si="81"/>
        <v>0</v>
      </c>
      <c r="K147" s="46"/>
      <c r="L147" s="46"/>
      <c r="M147" s="46"/>
      <c r="N147" s="46"/>
      <c r="O147" s="46"/>
      <c r="AA147" s="4">
        <f>IFERROR(求节点(育马!$DW$5:$DW$1004,育马!DY$5:DY$1004,$D147),0)</f>
        <v>0</v>
      </c>
      <c r="AB147" s="4">
        <f>IFERROR(求节点(育马!$DW$5:$DW$1004,育马!DZ$5:DZ$1004,$D147),0)</f>
        <v>0</v>
      </c>
      <c r="AC147" s="4">
        <f>IFERROR(求节点(育马!$DW$5:$DW$1004,育马!EA$5:EA$1004,$D147),0)</f>
        <v>0</v>
      </c>
      <c r="AD147" s="4">
        <f>IFERROR(求节点(育马!$DW$5:$DW$1004,育马!EB$5:EB$1004,$D147),0)</f>
        <v>0</v>
      </c>
      <c r="AE147" s="4">
        <f>IFERROR(求节点(育马!$DW$5:$DW$1004,育马!EC$5:EC$1004,$D147),0)</f>
        <v>0</v>
      </c>
      <c r="AF147" s="4">
        <f t="shared" si="67"/>
        <v>0</v>
      </c>
      <c r="AG147" s="4">
        <f t="shared" si="68"/>
        <v>0</v>
      </c>
      <c r="AH147" s="4">
        <f t="shared" si="69"/>
        <v>0</v>
      </c>
      <c r="AI147" s="4">
        <f t="shared" si="70"/>
        <v>0</v>
      </c>
      <c r="AJ147" s="4">
        <f t="shared" si="71"/>
        <v>0</v>
      </c>
      <c r="AK147" s="4">
        <f t="shared" si="72"/>
        <v>0</v>
      </c>
      <c r="AL147" s="4">
        <f t="shared" si="73"/>
        <v>0</v>
      </c>
      <c r="AM147" s="4">
        <f t="shared" si="74"/>
        <v>0</v>
      </c>
      <c r="AN147" s="4">
        <f t="shared" si="75"/>
        <v>0</v>
      </c>
      <c r="AO147" s="4">
        <f t="shared" si="76"/>
        <v>0</v>
      </c>
      <c r="AP147" s="4">
        <f t="shared" si="82"/>
        <v>0</v>
      </c>
      <c r="AQ147" s="4">
        <f t="shared" si="77"/>
        <v>0</v>
      </c>
      <c r="AR147" s="4">
        <f t="shared" si="78"/>
        <v>0</v>
      </c>
      <c r="AS147" s="4">
        <f t="shared" si="79"/>
        <v>0</v>
      </c>
      <c r="AT147" s="4">
        <f t="shared" si="80"/>
        <v>0</v>
      </c>
    </row>
    <row r="148" spans="2:46" x14ac:dyDescent="0.15">
      <c r="B148" s="45">
        <f t="shared" si="66"/>
        <v>11</v>
      </c>
      <c r="C148" s="46">
        <v>40</v>
      </c>
      <c r="D148" s="46">
        <f>求节点(节奏总纲!$C$4:$C$163,节奏总纲!$G$4:$G$163,$C148)</f>
        <v>8.0009999999999994</v>
      </c>
      <c r="F148" s="48">
        <f>IF(SUM(G148:$J148)&lt;=6,MIN(6-SUM(G148:$J148),AP148),0)</f>
        <v>0</v>
      </c>
      <c r="G148" s="48">
        <f>IF(SUM(H148:$J148)&lt;=6,MIN(6-SUM(H148:$J148),AQ148),0)</f>
        <v>0</v>
      </c>
      <c r="H148" s="48">
        <f>IF(SUM(I148:$J148)&lt;=6,MIN(6-SUM(I148:$J148),AR148),0)</f>
        <v>0</v>
      </c>
      <c r="I148" s="48">
        <f>IF(SUM($J148:J148)&lt;=6,MIN(6-SUM($J148:J148),AS148),0)</f>
        <v>0</v>
      </c>
      <c r="J148" s="47">
        <f t="shared" si="81"/>
        <v>0</v>
      </c>
      <c r="K148" s="46"/>
      <c r="L148" s="46"/>
      <c r="M148" s="46"/>
      <c r="N148" s="46"/>
      <c r="O148" s="46"/>
      <c r="AA148" s="4">
        <f>IFERROR(求节点(育马!$DW$5:$DW$1004,育马!DY$5:DY$1004,$D148),0)</f>
        <v>0</v>
      </c>
      <c r="AB148" s="4">
        <f>IFERROR(求节点(育马!$DW$5:$DW$1004,育马!DZ$5:DZ$1004,$D148),0)</f>
        <v>0</v>
      </c>
      <c r="AC148" s="4">
        <f>IFERROR(求节点(育马!$DW$5:$DW$1004,育马!EA$5:EA$1004,$D148),0)</f>
        <v>0</v>
      </c>
      <c r="AD148" s="4">
        <f>IFERROR(求节点(育马!$DW$5:$DW$1004,育马!EB$5:EB$1004,$D148),0)</f>
        <v>0</v>
      </c>
      <c r="AE148" s="4">
        <f>IFERROR(求节点(育马!$DW$5:$DW$1004,育马!EC$5:EC$1004,$D148),0)</f>
        <v>0</v>
      </c>
      <c r="AF148" s="4">
        <f t="shared" si="67"/>
        <v>0</v>
      </c>
      <c r="AG148" s="4">
        <f t="shared" si="68"/>
        <v>0</v>
      </c>
      <c r="AH148" s="4">
        <f t="shared" si="69"/>
        <v>0</v>
      </c>
      <c r="AI148" s="4">
        <f t="shared" si="70"/>
        <v>0</v>
      </c>
      <c r="AJ148" s="4">
        <f t="shared" si="71"/>
        <v>0</v>
      </c>
      <c r="AK148" s="4">
        <f t="shared" si="72"/>
        <v>0</v>
      </c>
      <c r="AL148" s="4">
        <f t="shared" si="73"/>
        <v>0</v>
      </c>
      <c r="AM148" s="4">
        <f t="shared" si="74"/>
        <v>0</v>
      </c>
      <c r="AN148" s="4">
        <f t="shared" si="75"/>
        <v>0</v>
      </c>
      <c r="AO148" s="4">
        <f t="shared" si="76"/>
        <v>0</v>
      </c>
      <c r="AP148" s="4">
        <f t="shared" si="82"/>
        <v>0</v>
      </c>
      <c r="AQ148" s="4">
        <f t="shared" si="77"/>
        <v>0</v>
      </c>
      <c r="AR148" s="4">
        <f t="shared" si="78"/>
        <v>0</v>
      </c>
      <c r="AS148" s="4">
        <f t="shared" si="79"/>
        <v>0</v>
      </c>
      <c r="AT148" s="4">
        <f t="shared" si="80"/>
        <v>0</v>
      </c>
    </row>
    <row r="149" spans="2:46" x14ac:dyDescent="0.15">
      <c r="B149" s="45">
        <f t="shared" si="66"/>
        <v>12</v>
      </c>
      <c r="C149" s="46">
        <v>45</v>
      </c>
      <c r="D149" s="46">
        <f>求节点(节奏总纲!$C$4:$C$163,节奏总纲!$G$4:$G$163,$C149)</f>
        <v>11.572830835613489</v>
      </c>
      <c r="F149" s="48">
        <f>IF(SUM(G149:$J149)&lt;=6,MIN(6-SUM(G149:$J149),AP149),0)</f>
        <v>0</v>
      </c>
      <c r="G149" s="48">
        <f>IF(SUM(H149:$J149)&lt;=6,MIN(6-SUM(H149:$J149),AQ149),0)</f>
        <v>0</v>
      </c>
      <c r="H149" s="48">
        <f>IF(SUM(I149:$J149)&lt;=6,MIN(6-SUM(I149:$J149),AR149),0)</f>
        <v>0</v>
      </c>
      <c r="I149" s="48">
        <f>IF(SUM($J149:J149)&lt;=6,MIN(6-SUM($J149:J149),AS149),0)</f>
        <v>0</v>
      </c>
      <c r="J149" s="47">
        <f t="shared" si="81"/>
        <v>0</v>
      </c>
      <c r="K149" s="46"/>
      <c r="L149" s="46"/>
      <c r="M149" s="46"/>
      <c r="N149" s="46"/>
      <c r="O149" s="46"/>
      <c r="AA149" s="4">
        <f>IFERROR(求节点(育马!$DW$5:$DW$1004,育马!DY$5:DY$1004,$D149),0)</f>
        <v>0</v>
      </c>
      <c r="AB149" s="4">
        <f>IFERROR(求节点(育马!$DW$5:$DW$1004,育马!DZ$5:DZ$1004,$D149),0)</f>
        <v>0</v>
      </c>
      <c r="AC149" s="4">
        <f>IFERROR(求节点(育马!$DW$5:$DW$1004,育马!EA$5:EA$1004,$D149),0)</f>
        <v>0</v>
      </c>
      <c r="AD149" s="4">
        <f>IFERROR(求节点(育马!$DW$5:$DW$1004,育马!EB$5:EB$1004,$D149),0)</f>
        <v>0</v>
      </c>
      <c r="AE149" s="4">
        <f>IFERROR(求节点(育马!$DW$5:$DW$1004,育马!EC$5:EC$1004,$D149),0)</f>
        <v>0</v>
      </c>
      <c r="AF149" s="4">
        <f t="shared" si="67"/>
        <v>0</v>
      </c>
      <c r="AG149" s="4">
        <f t="shared" si="68"/>
        <v>0</v>
      </c>
      <c r="AH149" s="4">
        <f t="shared" si="69"/>
        <v>0</v>
      </c>
      <c r="AI149" s="4">
        <f t="shared" si="70"/>
        <v>0</v>
      </c>
      <c r="AJ149" s="4">
        <f t="shared" si="71"/>
        <v>0</v>
      </c>
      <c r="AK149" s="4">
        <f t="shared" si="72"/>
        <v>0</v>
      </c>
      <c r="AL149" s="4">
        <f t="shared" si="73"/>
        <v>0</v>
      </c>
      <c r="AM149" s="4">
        <f t="shared" si="74"/>
        <v>0</v>
      </c>
      <c r="AN149" s="4">
        <f t="shared" si="75"/>
        <v>0</v>
      </c>
      <c r="AO149" s="4">
        <f t="shared" si="76"/>
        <v>0</v>
      </c>
      <c r="AP149" s="4">
        <f t="shared" si="82"/>
        <v>0</v>
      </c>
      <c r="AQ149" s="4">
        <f t="shared" si="77"/>
        <v>0</v>
      </c>
      <c r="AR149" s="4">
        <f t="shared" si="78"/>
        <v>0</v>
      </c>
      <c r="AS149" s="4">
        <f t="shared" si="79"/>
        <v>0</v>
      </c>
      <c r="AT149" s="4">
        <f t="shared" si="80"/>
        <v>0</v>
      </c>
    </row>
    <row r="150" spans="2:46" x14ac:dyDescent="0.15">
      <c r="B150" s="45">
        <f t="shared" si="66"/>
        <v>13</v>
      </c>
      <c r="C150" s="46">
        <v>50</v>
      </c>
      <c r="D150" s="46">
        <f>求节点(节奏总纲!$C$4:$C$163,节奏总纲!$G$4:$G$163,$C150)</f>
        <v>16.386599999999998</v>
      </c>
      <c r="F150" s="48">
        <f>IF(SUM(G150:$J150)&lt;=6,MIN(6-SUM(G150:$J150),AP150),0)</f>
        <v>0</v>
      </c>
      <c r="G150" s="48">
        <f>IF(SUM(H150:$J150)&lt;=6,MIN(6-SUM(H150:$J150),AQ150),0)</f>
        <v>0</v>
      </c>
      <c r="H150" s="48">
        <f>IF(SUM(I150:$J150)&lt;=6,MIN(6-SUM(I150:$J150),AR150),0)</f>
        <v>0</v>
      </c>
      <c r="I150" s="48">
        <f>IF(SUM($J150:J150)&lt;=6,MIN(6-SUM($J150:J150),AS150),0)</f>
        <v>0</v>
      </c>
      <c r="J150" s="47">
        <f t="shared" si="81"/>
        <v>0</v>
      </c>
      <c r="K150" s="46"/>
      <c r="L150" s="46"/>
      <c r="M150" s="46"/>
      <c r="N150" s="46"/>
      <c r="O150" s="46"/>
      <c r="AA150" s="4">
        <f>IFERROR(求节点(育马!$DW$5:$DW$1004,育马!DY$5:DY$1004,$D150),0)</f>
        <v>0</v>
      </c>
      <c r="AB150" s="4">
        <f>IFERROR(求节点(育马!$DW$5:$DW$1004,育马!DZ$5:DZ$1004,$D150),0)</f>
        <v>0</v>
      </c>
      <c r="AC150" s="4">
        <f>IFERROR(求节点(育马!$DW$5:$DW$1004,育马!EA$5:EA$1004,$D150),0)</f>
        <v>0</v>
      </c>
      <c r="AD150" s="4">
        <f>IFERROR(求节点(育马!$DW$5:$DW$1004,育马!EB$5:EB$1004,$D150),0)</f>
        <v>0</v>
      </c>
      <c r="AE150" s="4">
        <f>IFERROR(求节点(育马!$DW$5:$DW$1004,育马!EC$5:EC$1004,$D150),0)</f>
        <v>0</v>
      </c>
      <c r="AF150" s="4">
        <f t="shared" si="67"/>
        <v>0</v>
      </c>
      <c r="AG150" s="4">
        <f t="shared" si="68"/>
        <v>0</v>
      </c>
      <c r="AH150" s="4">
        <f t="shared" si="69"/>
        <v>0</v>
      </c>
      <c r="AI150" s="4">
        <f t="shared" si="70"/>
        <v>0</v>
      </c>
      <c r="AJ150" s="4">
        <f t="shared" si="71"/>
        <v>0</v>
      </c>
      <c r="AK150" s="4">
        <f t="shared" si="72"/>
        <v>0</v>
      </c>
      <c r="AL150" s="4">
        <f t="shared" si="73"/>
        <v>0</v>
      </c>
      <c r="AM150" s="4">
        <f t="shared" si="74"/>
        <v>0</v>
      </c>
      <c r="AN150" s="4">
        <f t="shared" si="75"/>
        <v>0</v>
      </c>
      <c r="AO150" s="4">
        <f t="shared" si="76"/>
        <v>0</v>
      </c>
      <c r="AP150" s="4">
        <f t="shared" si="82"/>
        <v>0</v>
      </c>
      <c r="AQ150" s="4">
        <f t="shared" si="77"/>
        <v>0</v>
      </c>
      <c r="AR150" s="4">
        <f t="shared" si="78"/>
        <v>0</v>
      </c>
      <c r="AS150" s="4">
        <f t="shared" si="79"/>
        <v>0</v>
      </c>
      <c r="AT150" s="4">
        <f t="shared" si="80"/>
        <v>0</v>
      </c>
    </row>
    <row r="151" spans="2:46" x14ac:dyDescent="0.15">
      <c r="B151" s="45">
        <f t="shared" si="66"/>
        <v>14</v>
      </c>
      <c r="C151" s="46">
        <v>55</v>
      </c>
      <c r="D151" s="46">
        <f>求节点(节奏总纲!$C$4:$C$163,节奏总纲!$G$4:$G$163,$C151)</f>
        <v>23.282468165263531</v>
      </c>
      <c r="F151" s="48">
        <f>IF(SUM(G151:$J151)&lt;=6,MIN(6-SUM(G151:$J151),AP151),0)</f>
        <v>0</v>
      </c>
      <c r="G151" s="48">
        <f>IF(SUM(H151:$J151)&lt;=6,MIN(6-SUM(H151:$J151),AQ151),0)</f>
        <v>0</v>
      </c>
      <c r="H151" s="48">
        <f>IF(SUM(I151:$J151)&lt;=6,MIN(6-SUM(I151:$J151),AR151),0)</f>
        <v>0</v>
      </c>
      <c r="I151" s="48">
        <f>IF(SUM($J151:J151)&lt;=6,MIN(6-SUM($J151:J151),AS151),0)</f>
        <v>0</v>
      </c>
      <c r="J151" s="47">
        <f t="shared" si="81"/>
        <v>0</v>
      </c>
      <c r="K151" s="46"/>
      <c r="L151" s="46"/>
      <c r="M151" s="46"/>
      <c r="N151" s="46"/>
      <c r="O151" s="46"/>
      <c r="AA151" s="4">
        <f>IFERROR(求节点(育马!$DW$5:$DW$1004,育马!DY$5:DY$1004,$D151),0)</f>
        <v>0</v>
      </c>
      <c r="AB151" s="4">
        <f>IFERROR(求节点(育马!$DW$5:$DW$1004,育马!DZ$5:DZ$1004,$D151),0)</f>
        <v>0</v>
      </c>
      <c r="AC151" s="4">
        <f>IFERROR(求节点(育马!$DW$5:$DW$1004,育马!EA$5:EA$1004,$D151),0)</f>
        <v>0</v>
      </c>
      <c r="AD151" s="4">
        <f>IFERROR(求节点(育马!$DW$5:$DW$1004,育马!EB$5:EB$1004,$D151),0)</f>
        <v>0</v>
      </c>
      <c r="AE151" s="4">
        <f>IFERROR(求节点(育马!$DW$5:$DW$1004,育马!EC$5:EC$1004,$D151),0)</f>
        <v>0</v>
      </c>
      <c r="AF151" s="4">
        <f t="shared" si="67"/>
        <v>0</v>
      </c>
      <c r="AG151" s="4">
        <f t="shared" si="68"/>
        <v>0</v>
      </c>
      <c r="AH151" s="4">
        <f t="shared" si="69"/>
        <v>0</v>
      </c>
      <c r="AI151" s="4">
        <f t="shared" si="70"/>
        <v>0</v>
      </c>
      <c r="AJ151" s="4">
        <f t="shared" si="71"/>
        <v>0</v>
      </c>
      <c r="AK151" s="4">
        <f t="shared" si="72"/>
        <v>0</v>
      </c>
      <c r="AL151" s="4">
        <f t="shared" si="73"/>
        <v>0</v>
      </c>
      <c r="AM151" s="4">
        <f t="shared" si="74"/>
        <v>0</v>
      </c>
      <c r="AN151" s="4">
        <f t="shared" si="75"/>
        <v>0</v>
      </c>
      <c r="AO151" s="4">
        <f t="shared" si="76"/>
        <v>0</v>
      </c>
      <c r="AP151" s="4">
        <f t="shared" si="82"/>
        <v>0</v>
      </c>
      <c r="AQ151" s="4">
        <f t="shared" si="77"/>
        <v>0</v>
      </c>
      <c r="AR151" s="4">
        <f t="shared" si="78"/>
        <v>0</v>
      </c>
      <c r="AS151" s="4">
        <f t="shared" si="79"/>
        <v>0</v>
      </c>
      <c r="AT151" s="4">
        <f t="shared" si="80"/>
        <v>0</v>
      </c>
    </row>
    <row r="152" spans="2:46" x14ac:dyDescent="0.15">
      <c r="B152" s="45">
        <f t="shared" si="66"/>
        <v>15</v>
      </c>
      <c r="C152" s="46">
        <v>60</v>
      </c>
      <c r="D152" s="46">
        <f>求节点(节奏总纲!$C$4:$C$163,节奏总纲!$G$4:$G$163,$C152)</f>
        <v>32.810400000000001</v>
      </c>
      <c r="F152" s="48">
        <f>IF(SUM(G152:$J152)&lt;=6,MIN(6-SUM(G152:$J152),AP152),0)</f>
        <v>0</v>
      </c>
      <c r="G152" s="48">
        <f>IF(SUM(H152:$J152)&lt;=6,MIN(6-SUM(H152:$J152),AQ152),0)</f>
        <v>0</v>
      </c>
      <c r="H152" s="48">
        <f>IF(SUM(I152:$J152)&lt;=6,MIN(6-SUM(I152:$J152),AR152),0)</f>
        <v>1.8465900783500588</v>
      </c>
      <c r="I152" s="48">
        <f>IF(SUM($J152:J152)&lt;=6,MIN(6-SUM($J152:J152),AS152),0)</f>
        <v>3.7722926482604819</v>
      </c>
      <c r="J152" s="47">
        <f t="shared" si="81"/>
        <v>0.38111727338945883</v>
      </c>
      <c r="K152" s="46"/>
      <c r="L152" s="46"/>
      <c r="M152" s="46"/>
      <c r="N152" s="46">
        <v>0.35</v>
      </c>
      <c r="O152" s="46"/>
      <c r="AA152" s="4">
        <f>IFERROR(求节点(育马!$DW$5:$DW$1004,育马!DY$5:DY$1004,$D152),0)</f>
        <v>11.899999999999999</v>
      </c>
      <c r="AB152" s="4">
        <f>IFERROR(求节点(育马!$DW$5:$DW$1004,育马!DZ$5:DZ$1004,$D152),0)</f>
        <v>7.6742075901049418</v>
      </c>
      <c r="AC152" s="4">
        <f>IFERROR(求节点(育马!$DW$5:$DW$1004,育马!EA$5:EA$1004,$D152),0)</f>
        <v>2.4111727338945883</v>
      </c>
      <c r="AD152" s="4">
        <f>IFERROR(求节点(育马!$DW$5:$DW$1004,育马!EB$5:EB$1004,$D152),0)</f>
        <v>5.1862122315764723E-2</v>
      </c>
      <c r="AE152" s="4">
        <f>IFERROR(求节点(育马!$DW$5:$DW$1004,育马!EC$5:EC$1004,$D152),0)</f>
        <v>0</v>
      </c>
      <c r="AF152" s="4">
        <f t="shared" si="67"/>
        <v>0.27222662384961349</v>
      </c>
      <c r="AG152" s="4">
        <f t="shared" si="68"/>
        <v>0.54445324769922698</v>
      </c>
      <c r="AH152" s="4">
        <f t="shared" si="69"/>
        <v>1.3611331192480671</v>
      </c>
      <c r="AI152" s="4">
        <f t="shared" si="70"/>
        <v>0.54445324769922698</v>
      </c>
      <c r="AJ152" s="4">
        <f t="shared" si="71"/>
        <v>0</v>
      </c>
      <c r="AK152" s="4">
        <f t="shared" si="72"/>
        <v>0</v>
      </c>
      <c r="AL152" s="4">
        <f t="shared" si="73"/>
        <v>0</v>
      </c>
      <c r="AM152" s="4">
        <f t="shared" si="74"/>
        <v>0</v>
      </c>
      <c r="AN152" s="4">
        <f t="shared" si="75"/>
        <v>3.1759772782454903</v>
      </c>
      <c r="AO152" s="4">
        <f t="shared" si="76"/>
        <v>0.38111727338945883</v>
      </c>
      <c r="AP152" s="4">
        <f t="shared" si="82"/>
        <v>12.172226623849612</v>
      </c>
      <c r="AQ152" s="4">
        <f t="shared" si="77"/>
        <v>8.218660837804169</v>
      </c>
      <c r="AR152" s="4">
        <f t="shared" si="78"/>
        <v>3.7723058531426554</v>
      </c>
      <c r="AS152" s="4">
        <f t="shared" si="79"/>
        <v>3.7722926482604819</v>
      </c>
      <c r="AT152" s="4">
        <f t="shared" si="80"/>
        <v>0.38111727338945883</v>
      </c>
    </row>
    <row r="153" spans="2:46" x14ac:dyDescent="0.15">
      <c r="B153" s="45">
        <f t="shared" si="66"/>
        <v>16</v>
      </c>
      <c r="C153" s="46">
        <v>65</v>
      </c>
      <c r="D153" s="46">
        <f>求节点(节奏总纲!$C$4:$C$163,节奏总纲!$G$4:$G$163,$C153)</f>
        <v>46.929918928141667</v>
      </c>
      <c r="F153" s="48">
        <f>IF(SUM(G153:$J153)&lt;=6,MIN(6-SUM(G153:$J153),AP153),0)</f>
        <v>0</v>
      </c>
      <c r="G153" s="48">
        <f>IF(SUM(H153:$J153)&lt;=6,MIN(6-SUM(H153:$J153),AQ153),0)</f>
        <v>0</v>
      </c>
      <c r="H153" s="48">
        <f>IF(SUM(I153:$J153)&lt;=6,MIN(6-SUM(I153:$J153),AR153),0)</f>
        <v>0</v>
      </c>
      <c r="I153" s="48">
        <f>IF(SUM($J153:J153)&lt;=6,MIN(6-SUM($J153:J153),AS153),0)</f>
        <v>5.0541019694848748</v>
      </c>
      <c r="J153" s="47">
        <f t="shared" si="81"/>
        <v>0.94589803051512544</v>
      </c>
      <c r="K153" s="46"/>
      <c r="L153" s="46"/>
      <c r="M153" s="46"/>
      <c r="N153" s="46">
        <v>0.45</v>
      </c>
      <c r="O153" s="46">
        <v>0.13</v>
      </c>
      <c r="AA153" s="4">
        <f>IFERROR(求节点(育马!$DW$5:$DW$1004,育马!DY$5:DY$1004,$D153),0)</f>
        <v>11.899999999999999</v>
      </c>
      <c r="AB153" s="4">
        <f>IFERROR(求节点(育马!$DW$5:$DW$1004,育马!DZ$5:DZ$1004,$D153),0)</f>
        <v>19.911123994494385</v>
      </c>
      <c r="AC153" s="4">
        <f>IFERROR(求节点(育马!$DW$5:$DW$1004,育马!EA$5:EA$1004,$D153),0)</f>
        <v>8.0589803051512536</v>
      </c>
      <c r="AD153" s="4">
        <f>IFERROR(求节点(育马!$DW$5:$DW$1004,育马!EB$5:EB$1004,$D153),0)</f>
        <v>0.99316338419187589</v>
      </c>
      <c r="AE153" s="4">
        <f>IFERROR(求节点(育马!$DW$5:$DW$1004,育马!EC$5:EC$1004,$D153),0)</f>
        <v>0</v>
      </c>
      <c r="AF153" s="4">
        <f t="shared" si="67"/>
        <v>0.67564145036794687</v>
      </c>
      <c r="AG153" s="4">
        <f t="shared" si="68"/>
        <v>1.3512829007358937</v>
      </c>
      <c r="AH153" s="4">
        <f t="shared" si="69"/>
        <v>3.3782072518397337</v>
      </c>
      <c r="AI153" s="4">
        <f t="shared" si="70"/>
        <v>1.3512829007358937</v>
      </c>
      <c r="AJ153" s="4">
        <f t="shared" si="71"/>
        <v>0</v>
      </c>
      <c r="AK153" s="4">
        <f t="shared" si="72"/>
        <v>0</v>
      </c>
      <c r="AL153" s="4">
        <f t="shared" si="73"/>
        <v>0</v>
      </c>
      <c r="AM153" s="4">
        <f t="shared" si="74"/>
        <v>0</v>
      </c>
      <c r="AN153" s="4">
        <f t="shared" si="75"/>
        <v>7.8824835876260453</v>
      </c>
      <c r="AO153" s="4">
        <f t="shared" si="76"/>
        <v>0.94589803051512544</v>
      </c>
      <c r="AP153" s="4">
        <f t="shared" si="82"/>
        <v>12.575641450367945</v>
      </c>
      <c r="AQ153" s="4">
        <f t="shared" si="77"/>
        <v>21.262406895230278</v>
      </c>
      <c r="AR153" s="4">
        <f t="shared" si="78"/>
        <v>11.437187556990988</v>
      </c>
      <c r="AS153" s="4">
        <f t="shared" si="79"/>
        <v>10.226929872553814</v>
      </c>
      <c r="AT153" s="4">
        <f t="shared" si="80"/>
        <v>0.94589803051512544</v>
      </c>
    </row>
    <row r="154" spans="2:46" x14ac:dyDescent="0.15">
      <c r="B154" s="45">
        <f t="shared" si="66"/>
        <v>17</v>
      </c>
      <c r="C154" s="46">
        <v>70</v>
      </c>
      <c r="D154" s="46">
        <f>求节点(节奏总纲!$C$4:$C$163,节奏总纲!$G$4:$G$163,$C154)</f>
        <v>65.925700000000006</v>
      </c>
      <c r="F154" s="48">
        <f>IF(SUM(G154:$J154)&lt;=6,MIN(6-SUM(G154:$J154),AP154),0)</f>
        <v>0</v>
      </c>
      <c r="G154" s="48">
        <f>IF(SUM(H154:$J154)&lt;=6,MIN(6-SUM(H154:$J154),AQ154),0)</f>
        <v>0</v>
      </c>
      <c r="H154" s="48">
        <f>IF(SUM(I154:$J154)&lt;=6,MIN(6-SUM(I154:$J154),AR154),0)</f>
        <v>0</v>
      </c>
      <c r="I154" s="48">
        <f>IF(SUM($J154:J154)&lt;=6,MIN(6-SUM($J154:J154),AS154),0)</f>
        <v>4.274804567436858</v>
      </c>
      <c r="J154" s="47">
        <f t="shared" si="81"/>
        <v>1.7251954325631416</v>
      </c>
      <c r="K154" s="46"/>
      <c r="L154" s="46"/>
      <c r="M154" s="46"/>
      <c r="N154" s="46"/>
      <c r="O154" s="46">
        <v>0.23</v>
      </c>
      <c r="AA154" s="4">
        <f>IFERROR(求节点(育马!$DW$5:$DW$1004,育马!DY$5:DY$1004,$D154),0)</f>
        <v>11.899999999999999</v>
      </c>
      <c r="AB154" s="4">
        <f>IFERROR(求节点(育马!$DW$5:$DW$1004,育马!DZ$5:DZ$1004,$D154),0)</f>
        <v>33</v>
      </c>
      <c r="AC154" s="4">
        <f>IFERROR(求节点(育马!$DW$5:$DW$1004,育马!EA$5:EA$1004,$D154),0)</f>
        <v>17.214585467789171</v>
      </c>
      <c r="AD154" s="4">
        <f>IFERROR(求节点(育马!$DW$5:$DW$1004,育马!EB$5:EB$1004,$D154),0)</f>
        <v>2.7591802077736114</v>
      </c>
      <c r="AE154" s="4">
        <f>IFERROR(求节点(育马!$DW$5:$DW$1004,育马!EC$5:EC$1004,$D154),0)</f>
        <v>1.9466159173682343E-2</v>
      </c>
      <c r="AF154" s="4">
        <f t="shared" si="67"/>
        <v>1.2183780524210424</v>
      </c>
      <c r="AG154" s="4">
        <f t="shared" si="68"/>
        <v>2.4367561048420847</v>
      </c>
      <c r="AH154" s="4">
        <f t="shared" si="69"/>
        <v>6.0918902621052107</v>
      </c>
      <c r="AI154" s="4">
        <f t="shared" si="70"/>
        <v>2.4367561048420847</v>
      </c>
      <c r="AJ154" s="4">
        <f t="shared" si="71"/>
        <v>0</v>
      </c>
      <c r="AK154" s="4">
        <f t="shared" si="72"/>
        <v>0</v>
      </c>
      <c r="AL154" s="4">
        <f t="shared" si="73"/>
        <v>0</v>
      </c>
      <c r="AM154" s="4">
        <f t="shared" si="74"/>
        <v>0</v>
      </c>
      <c r="AN154" s="4">
        <f t="shared" si="75"/>
        <v>14.214410611578824</v>
      </c>
      <c r="AO154" s="4">
        <f t="shared" si="76"/>
        <v>1.7057292733894591</v>
      </c>
      <c r="AP154" s="4">
        <f t="shared" si="82"/>
        <v>13.118378052421042</v>
      </c>
      <c r="AQ154" s="4">
        <f t="shared" si="77"/>
        <v>35.436756104842082</v>
      </c>
      <c r="AR154" s="4">
        <f t="shared" si="78"/>
        <v>23.30647572989438</v>
      </c>
      <c r="AS154" s="4">
        <f t="shared" si="79"/>
        <v>19.410346924194521</v>
      </c>
      <c r="AT154" s="4">
        <f t="shared" si="80"/>
        <v>1.7251954325631416</v>
      </c>
    </row>
    <row r="155" spans="2:46" x14ac:dyDescent="0.15">
      <c r="B155" s="45">
        <f t="shared" si="66"/>
        <v>18</v>
      </c>
      <c r="C155" s="46">
        <v>75</v>
      </c>
      <c r="D155" s="46">
        <f>求节点(节奏总纲!$C$4:$C$163,节奏总纲!$G$4:$G$163,$C155)</f>
        <v>93.214012172388934</v>
      </c>
      <c r="F155" s="48">
        <f>IF(SUM(G155:$J155)&lt;=6,MIN(6-SUM(G155:$J155),AP155),0)</f>
        <v>0</v>
      </c>
      <c r="G155" s="48">
        <f>IF(SUM(H155:$J155)&lt;=6,MIN(6-SUM(H155:$J155),AQ155),0)</f>
        <v>0</v>
      </c>
      <c r="H155" s="48">
        <f>IF(SUM(I155:$J155)&lt;=6,MIN(6-SUM(I155:$J155),AR155),0)</f>
        <v>0</v>
      </c>
      <c r="I155" s="48">
        <f>IF(SUM($J155:J155)&lt;=6,MIN(6-SUM($J155:J155),AS155),0)</f>
        <v>3.0468305196793564</v>
      </c>
      <c r="J155" s="47">
        <f t="shared" si="81"/>
        <v>2.9531694803206436</v>
      </c>
      <c r="K155" s="46"/>
      <c r="L155" s="46"/>
      <c r="M155" s="46"/>
      <c r="N155" s="46"/>
      <c r="O155" s="46">
        <v>0.33</v>
      </c>
      <c r="AA155" s="4">
        <f>IFERROR(求节点(育马!$DW$5:$DW$1004,育马!DY$5:DY$1004,$D155),0)</f>
        <v>11.899999999999999</v>
      </c>
      <c r="AB155" s="4">
        <f>IFERROR(求节点(育马!$DW$5:$DW$1004,育马!DZ$5:DZ$1004,$D155),0)</f>
        <v>33</v>
      </c>
      <c r="AC155" s="4">
        <f>IFERROR(求节点(育马!$DW$5:$DW$1004,育马!EA$5:EA$1004,$D155),0)</f>
        <v>39.045235205700315</v>
      </c>
      <c r="AD155" s="4">
        <f>IFERROR(求节点(育马!$DW$5:$DW$1004,育马!EB$5:EB$1004,$D155),0)</f>
        <v>8.08040108138945</v>
      </c>
      <c r="AE155" s="4">
        <f>IFERROR(求节点(育马!$DW$5:$DW$1004,育马!EC$5:EC$1004,$D155),0)</f>
        <v>0.15590772003562697</v>
      </c>
      <c r="AF155" s="4">
        <f t="shared" si="67"/>
        <v>1.9980441144892975</v>
      </c>
      <c r="AG155" s="4">
        <f t="shared" si="68"/>
        <v>3.9960882289785951</v>
      </c>
      <c r="AH155" s="4">
        <f t="shared" si="69"/>
        <v>9.9902205724464874</v>
      </c>
      <c r="AI155" s="4">
        <f t="shared" si="70"/>
        <v>3.9960882289785951</v>
      </c>
      <c r="AJ155" s="4">
        <f t="shared" si="71"/>
        <v>0</v>
      </c>
      <c r="AK155" s="4">
        <f t="shared" si="72"/>
        <v>0</v>
      </c>
      <c r="AL155" s="4">
        <f t="shared" si="73"/>
        <v>0</v>
      </c>
      <c r="AM155" s="4">
        <f t="shared" si="74"/>
        <v>0</v>
      </c>
      <c r="AN155" s="4">
        <f t="shared" si="75"/>
        <v>23.310514669041801</v>
      </c>
      <c r="AO155" s="4">
        <f t="shared" si="76"/>
        <v>2.7972617602850165</v>
      </c>
      <c r="AP155" s="4">
        <f t="shared" si="82"/>
        <v>13.898044114489297</v>
      </c>
      <c r="AQ155" s="4">
        <f t="shared" si="77"/>
        <v>36.996088228978593</v>
      </c>
      <c r="AR155" s="4">
        <f t="shared" si="78"/>
        <v>49.035455778146805</v>
      </c>
      <c r="AS155" s="4">
        <f t="shared" si="79"/>
        <v>35.387003979409847</v>
      </c>
      <c r="AT155" s="4">
        <f t="shared" si="80"/>
        <v>2.9531694803206436</v>
      </c>
    </row>
    <row r="156" spans="2:46" x14ac:dyDescent="0.15">
      <c r="B156" s="45">
        <f t="shared" si="66"/>
        <v>19</v>
      </c>
      <c r="C156" s="46">
        <v>80</v>
      </c>
      <c r="D156" s="46">
        <f>求节点(节奏总纲!$C$4:$C$163,节奏总纲!$G$4:$G$163,$C156)</f>
        <v>131.58000000000001</v>
      </c>
      <c r="F156" s="48">
        <f>IF(SUM(G156:$J156)&lt;=6,MIN(6-SUM(G156:$J156),AP156),0)</f>
        <v>0</v>
      </c>
      <c r="G156" s="48">
        <f>IF(SUM(H156:$J156)&lt;=6,MIN(6-SUM(H156:$J156),AQ156),0)</f>
        <v>0</v>
      </c>
      <c r="H156" s="48">
        <f>IF(SUM(I156:$J156)&lt;=6,MIN(6-SUM(I156:$J156),AR156),0)</f>
        <v>0</v>
      </c>
      <c r="I156" s="48">
        <f>IF(SUM($J156:J156)&lt;=6,MIN(6-SUM($J156:J156),AS156),0)</f>
        <v>1.3203610674368589</v>
      </c>
      <c r="J156" s="47">
        <f t="shared" si="81"/>
        <v>4.6796389325631411</v>
      </c>
      <c r="K156" s="46"/>
      <c r="L156" s="46"/>
      <c r="M156" s="46"/>
      <c r="N156" s="46"/>
      <c r="O156" s="46">
        <v>0.43</v>
      </c>
      <c r="AA156" s="4">
        <f>IFERROR(求节点(育马!$DW$5:$DW$1004,育马!DY$5:DY$1004,$D156),0)</f>
        <v>11.899999999999999</v>
      </c>
      <c r="AB156" s="4">
        <f>IFERROR(求节点(育马!$DW$5:$DW$1004,育马!DZ$5:DZ$1004,$D156),0)</f>
        <v>33</v>
      </c>
      <c r="AC156" s="4">
        <f>IFERROR(求节点(育马!$DW$5:$DW$1004,育马!EA$5:EA$1004,$D156),0)</f>
        <v>69.738025467789171</v>
      </c>
      <c r="AD156" s="4">
        <f>IFERROR(求节点(育马!$DW$5:$DW$1004,育马!EB$5:EB$1004,$D156),0)</f>
        <v>15.561768707773609</v>
      </c>
      <c r="AE156" s="4">
        <f>IFERROR(求节点(育马!$DW$5:$DW$1004,育马!EC$5:EC$1004,$D156),0)</f>
        <v>0.34773765917368238</v>
      </c>
      <c r="AF156" s="4">
        <f t="shared" si="67"/>
        <v>3.0942151952781853</v>
      </c>
      <c r="AG156" s="4">
        <f t="shared" si="68"/>
        <v>6.1884303905563707</v>
      </c>
      <c r="AH156" s="4">
        <f t="shared" si="69"/>
        <v>15.471075976390924</v>
      </c>
      <c r="AI156" s="4">
        <f t="shared" si="70"/>
        <v>6.1884303905563707</v>
      </c>
      <c r="AJ156" s="4">
        <f t="shared" si="71"/>
        <v>0</v>
      </c>
      <c r="AK156" s="4">
        <f t="shared" si="72"/>
        <v>0</v>
      </c>
      <c r="AL156" s="4">
        <f t="shared" si="73"/>
        <v>0</v>
      </c>
      <c r="AM156" s="4">
        <f t="shared" si="74"/>
        <v>0</v>
      </c>
      <c r="AN156" s="4">
        <f t="shared" si="75"/>
        <v>36.099177278245492</v>
      </c>
      <c r="AO156" s="4">
        <f t="shared" si="76"/>
        <v>4.3319012733894589</v>
      </c>
      <c r="AP156" s="4">
        <f t="shared" si="82"/>
        <v>14.994215195278183</v>
      </c>
      <c r="AQ156" s="4">
        <f t="shared" si="77"/>
        <v>39.18843039055637</v>
      </c>
      <c r="AR156" s="4">
        <f t="shared" si="78"/>
        <v>85.209101444180092</v>
      </c>
      <c r="AS156" s="4">
        <f t="shared" si="79"/>
        <v>57.849376376575471</v>
      </c>
      <c r="AT156" s="4">
        <f t="shared" si="80"/>
        <v>4.6796389325631411</v>
      </c>
    </row>
    <row r="157" spans="2:46" x14ac:dyDescent="0.15">
      <c r="B157" s="45">
        <f t="shared" si="66"/>
        <v>20</v>
      </c>
      <c r="C157" s="46">
        <v>85</v>
      </c>
      <c r="D157" s="46">
        <f>求节点(节奏总纲!$C$4:$C$163,节奏总纲!$G$4:$G$163,$C157)</f>
        <v>185.57387739130132</v>
      </c>
      <c r="F157" s="48">
        <f>IF(SUM(G157:$J157)&lt;=6,MIN(6-SUM(G157:$J157),AP157),0)</f>
        <v>0</v>
      </c>
      <c r="G157" s="48">
        <f>IF(SUM(H157:$J157)&lt;=6,MIN(6-SUM(H157:$J157),AQ157),0)</f>
        <v>0</v>
      </c>
      <c r="H157" s="48">
        <f>IF(SUM(I157:$J157)&lt;=6,MIN(6-SUM(I157:$J157),AR157),0)</f>
        <v>0</v>
      </c>
      <c r="I157" s="48">
        <f>IF(SUM($J157:J157)&lt;=6,MIN(6-SUM($J157:J157),AS157),0)</f>
        <v>0</v>
      </c>
      <c r="J157" s="47">
        <f t="shared" si="81"/>
        <v>6</v>
      </c>
      <c r="K157" s="46"/>
      <c r="L157" s="46"/>
      <c r="M157" s="46"/>
      <c r="N157" s="46"/>
      <c r="O157" s="46">
        <v>0.53</v>
      </c>
      <c r="AA157" s="4">
        <f>IFERROR(求节点(育马!$DW$5:$DW$1004,育马!DY$5:DY$1004,$D157),0)</f>
        <v>11.899999999999999</v>
      </c>
      <c r="AB157" s="4">
        <f>IFERROR(求节点(育马!$DW$5:$DW$1004,育马!DZ$5:DZ$1004,$D157),0)</f>
        <v>33</v>
      </c>
      <c r="AC157" s="4">
        <f>IFERROR(求节点(育马!$DW$5:$DW$1004,育马!EA$5:EA$1004,$D157),0)</f>
        <v>112.93312738083024</v>
      </c>
      <c r="AD157" s="4">
        <f>IFERROR(求节点(育马!$DW$5:$DW$1004,育马!EB$5:EB$1004,$D157),0)</f>
        <v>26.090574799077363</v>
      </c>
      <c r="AE157" s="4">
        <f>IFERROR(求节点(育马!$DW$5:$DW$1004,育马!EC$5:EC$1004,$D157),0)</f>
        <v>0.61770704613018901</v>
      </c>
      <c r="AF157" s="4">
        <f t="shared" si="67"/>
        <v>4.6368974064582229</v>
      </c>
      <c r="AG157" s="4">
        <f t="shared" si="68"/>
        <v>9.2737948129164458</v>
      </c>
      <c r="AH157" s="4">
        <f t="shared" si="69"/>
        <v>23.184487032291109</v>
      </c>
      <c r="AI157" s="4">
        <f t="shared" si="70"/>
        <v>9.2737948129164458</v>
      </c>
      <c r="AJ157" s="4">
        <f t="shared" si="71"/>
        <v>0</v>
      </c>
      <c r="AK157" s="4">
        <f t="shared" si="72"/>
        <v>0</v>
      </c>
      <c r="AL157" s="4">
        <f t="shared" si="73"/>
        <v>0</v>
      </c>
      <c r="AM157" s="4">
        <f t="shared" si="74"/>
        <v>0</v>
      </c>
      <c r="AN157" s="4">
        <f t="shared" si="75"/>
        <v>54.097136408679262</v>
      </c>
      <c r="AO157" s="4">
        <f t="shared" si="76"/>
        <v>6.4916563690415119</v>
      </c>
      <c r="AP157" s="4">
        <f t="shared" si="82"/>
        <v>16.536897406458223</v>
      </c>
      <c r="AQ157" s="4">
        <f t="shared" si="77"/>
        <v>42.273794812916449</v>
      </c>
      <c r="AR157" s="4">
        <f t="shared" si="78"/>
        <v>136.11761441312134</v>
      </c>
      <c r="AS157" s="4">
        <f t="shared" si="79"/>
        <v>89.46150602067307</v>
      </c>
      <c r="AT157" s="4">
        <f t="shared" si="80"/>
        <v>7.1093634151717007</v>
      </c>
    </row>
    <row r="158" spans="2:46" x14ac:dyDescent="0.15">
      <c r="B158" s="45">
        <f t="shared" si="66"/>
        <v>21</v>
      </c>
      <c r="C158" s="46">
        <v>90</v>
      </c>
      <c r="D158" s="46">
        <f>求节点(节奏总纲!$C$4:$C$163,节奏总纲!$G$4:$G$163,$C158)</f>
        <v>254.88680000000002</v>
      </c>
      <c r="F158" s="48">
        <f>IF(SUM(G158:$J158)&lt;=6,MIN(6-SUM(G158:$J158),AP158),0)</f>
        <v>0</v>
      </c>
      <c r="G158" s="48">
        <f>IF(SUM(H158:$J158)&lt;=6,MIN(6-SUM(H158:$J158),AQ158),0)</f>
        <v>0</v>
      </c>
      <c r="H158" s="48">
        <f>IF(SUM(I158:$J158)&lt;=6,MIN(6-SUM(I158:$J158),AR158),0)</f>
        <v>0</v>
      </c>
      <c r="I158" s="48">
        <f>IF(SUM($J158:J158)&lt;=6,MIN(6-SUM($J158:J158),AS158),0)</f>
        <v>0</v>
      </c>
      <c r="J158" s="47">
        <f t="shared" si="81"/>
        <v>6</v>
      </c>
      <c r="K158" s="46"/>
      <c r="L158" s="46"/>
      <c r="M158" s="46"/>
      <c r="N158" s="46"/>
      <c r="O158" s="46">
        <v>0.62</v>
      </c>
      <c r="AA158" s="4">
        <f>IFERROR(求节点(育马!$DW$5:$DW$1004,育马!DY$5:DY$1004,$D158),0)</f>
        <v>11.899999999999999</v>
      </c>
      <c r="AB158" s="4">
        <f>IFERROR(求节点(育马!$DW$5:$DW$1004,育马!DZ$5:DZ$1004,$D158),0)</f>
        <v>33</v>
      </c>
      <c r="AC158" s="4">
        <f>IFERROR(求节点(育马!$DW$5:$DW$1004,育马!EA$5:EA$1004,$D158),0)</f>
        <v>168.38346546778919</v>
      </c>
      <c r="AD158" s="4">
        <f>IFERROR(求节点(育马!$DW$5:$DW$1004,育马!EB$5:EB$1004,$D158),0)</f>
        <v>39.606594707773603</v>
      </c>
      <c r="AE158" s="4">
        <f>IFERROR(求节点(育马!$DW$5:$DW$1004,育马!EC$5:EC$1004,$D158),0)</f>
        <v>0.9642716591736824</v>
      </c>
      <c r="AF158" s="4">
        <f t="shared" si="67"/>
        <v>6.6172666238496145</v>
      </c>
      <c r="AG158" s="4">
        <f t="shared" si="68"/>
        <v>13.234533247699229</v>
      </c>
      <c r="AH158" s="4">
        <f t="shared" si="69"/>
        <v>33.086333119248067</v>
      </c>
      <c r="AI158" s="4">
        <f t="shared" si="70"/>
        <v>13.234533247699229</v>
      </c>
      <c r="AJ158" s="4">
        <f t="shared" si="71"/>
        <v>0</v>
      </c>
      <c r="AK158" s="4">
        <f t="shared" si="72"/>
        <v>0</v>
      </c>
      <c r="AL158" s="4">
        <f t="shared" si="73"/>
        <v>0</v>
      </c>
      <c r="AM158" s="4">
        <f t="shared" si="74"/>
        <v>0</v>
      </c>
      <c r="AN158" s="4">
        <f t="shared" si="75"/>
        <v>77.201443944912157</v>
      </c>
      <c r="AO158" s="4">
        <f t="shared" si="76"/>
        <v>9.26417327338946</v>
      </c>
      <c r="AP158" s="4">
        <f t="shared" si="82"/>
        <v>18.517266623849615</v>
      </c>
      <c r="AQ158" s="4">
        <f t="shared" si="77"/>
        <v>46.234533247699233</v>
      </c>
      <c r="AR158" s="4">
        <f t="shared" si="78"/>
        <v>201.46979858703725</v>
      </c>
      <c r="AS158" s="4">
        <f t="shared" si="79"/>
        <v>130.04257190038498</v>
      </c>
      <c r="AT158" s="4">
        <f t="shared" si="80"/>
        <v>10.228444932563143</v>
      </c>
    </row>
    <row r="159" spans="2:46" x14ac:dyDescent="0.15">
      <c r="B159" s="45">
        <f t="shared" si="66"/>
        <v>22</v>
      </c>
      <c r="C159" s="46">
        <v>95</v>
      </c>
      <c r="D159" s="46">
        <f>求节点(节奏总纲!$C$4:$C$163,节奏总纲!$G$4:$G$163,$C159)</f>
        <v>355.39251454406457</v>
      </c>
      <c r="F159" s="48">
        <f>IF(SUM(G159:$J159)&lt;=6,MIN(6-SUM(G159:$J159),AP159),0)</f>
        <v>0</v>
      </c>
      <c r="G159" s="48">
        <f>IF(SUM(H159:$J159)&lt;=6,MIN(6-SUM(H159:$J159),AQ159),0)</f>
        <v>0</v>
      </c>
      <c r="H159" s="48">
        <f>IF(SUM(I159:$J159)&lt;=6,MIN(6-SUM(I159:$J159),AR159),0)</f>
        <v>0</v>
      </c>
      <c r="I159" s="48">
        <f>IF(SUM($J159:J159)&lt;=6,MIN(6-SUM($J159:J159),AS159),0)</f>
        <v>0</v>
      </c>
      <c r="J159" s="47">
        <f t="shared" si="81"/>
        <v>6</v>
      </c>
      <c r="K159" s="46"/>
      <c r="L159" s="46"/>
      <c r="M159" s="46"/>
      <c r="N159" s="46"/>
      <c r="O159" s="46">
        <v>0.71</v>
      </c>
      <c r="AA159" s="4">
        <f>IFERROR(求节点(育马!$DW$5:$DW$1004,育马!DY$5:DY$1004,$D159),0)</f>
        <v>11.899999999999999</v>
      </c>
      <c r="AB159" s="4">
        <f>IFERROR(求节点(育马!$DW$5:$DW$1004,育马!DZ$5:DZ$1004,$D159),0)</f>
        <v>33</v>
      </c>
      <c r="AC159" s="4">
        <f>IFERROR(求节点(育马!$DW$5:$DW$1004,育马!EA$5:EA$1004,$D159),0)</f>
        <v>248.78803710304086</v>
      </c>
      <c r="AD159" s="4">
        <f>IFERROR(求节点(育马!$DW$5:$DW$1004,育马!EB$5:EB$1004,$D159),0)</f>
        <v>59.205209043866191</v>
      </c>
      <c r="AE159" s="4">
        <f>IFERROR(求节点(育马!$DW$5:$DW$1004,育马!EC$5:EC$1004,$D159),0)</f>
        <v>1.4668002318940054</v>
      </c>
      <c r="AF159" s="4">
        <f t="shared" si="67"/>
        <v>9.4888584679657448</v>
      </c>
      <c r="AG159" s="4">
        <f t="shared" si="68"/>
        <v>18.97771693593149</v>
      </c>
      <c r="AH159" s="4">
        <f t="shared" si="69"/>
        <v>47.444292339828714</v>
      </c>
      <c r="AI159" s="4">
        <f t="shared" si="70"/>
        <v>18.97771693593149</v>
      </c>
      <c r="AJ159" s="4">
        <f t="shared" si="71"/>
        <v>0</v>
      </c>
      <c r="AK159" s="4">
        <f t="shared" si="72"/>
        <v>0</v>
      </c>
      <c r="AL159" s="4">
        <f t="shared" si="73"/>
        <v>0</v>
      </c>
      <c r="AM159" s="4">
        <f t="shared" si="74"/>
        <v>0</v>
      </c>
      <c r="AN159" s="4">
        <f t="shared" si="75"/>
        <v>110.70334879293367</v>
      </c>
      <c r="AO159" s="4">
        <f t="shared" si="76"/>
        <v>13.284401855152041</v>
      </c>
      <c r="AP159" s="4">
        <f t="shared" si="82"/>
        <v>21.388858467965743</v>
      </c>
      <c r="AQ159" s="4">
        <f t="shared" si="77"/>
        <v>51.97771693593149</v>
      </c>
      <c r="AR159" s="4">
        <f t="shared" si="78"/>
        <v>296.23232944286957</v>
      </c>
      <c r="AS159" s="4">
        <f t="shared" si="79"/>
        <v>188.88627477273135</v>
      </c>
      <c r="AT159" s="4">
        <f t="shared" si="80"/>
        <v>14.751202087046046</v>
      </c>
    </row>
    <row r="160" spans="2:46" x14ac:dyDescent="0.15">
      <c r="B160" s="45">
        <f t="shared" si="66"/>
        <v>23</v>
      </c>
      <c r="C160" s="46">
        <v>100</v>
      </c>
      <c r="D160" s="46">
        <f>求节点(节奏总纲!$C$4:$C$163,节奏总纲!$G$4:$G$163,$C160)</f>
        <v>508.22640000000001</v>
      </c>
      <c r="F160" s="48">
        <f>IF(SUM(G160:$J160)&lt;=6,MIN(6-SUM(G160:$J160),AP160),0)</f>
        <v>0</v>
      </c>
      <c r="G160" s="48">
        <f>IF(SUM(H160:$J160)&lt;=6,MIN(6-SUM(H160:$J160),AQ160),0)</f>
        <v>0</v>
      </c>
      <c r="H160" s="48">
        <f>IF(SUM(I160:$J160)&lt;=6,MIN(6-SUM(I160:$J160),AR160),0)</f>
        <v>0</v>
      </c>
      <c r="I160" s="48">
        <f>IF(SUM($J160:J160)&lt;=6,MIN(6-SUM($J160:J160),AS160),0)</f>
        <v>0</v>
      </c>
      <c r="J160" s="47">
        <f t="shared" si="81"/>
        <v>6</v>
      </c>
      <c r="K160" s="46"/>
      <c r="L160" s="46"/>
      <c r="M160" s="46"/>
      <c r="N160" s="46"/>
      <c r="O160" s="46">
        <v>0.8</v>
      </c>
      <c r="AA160" s="4">
        <f>IFERROR(求节点(育马!$DW$5:$DW$1004,育马!DY$5:DY$1004,$D160),0)</f>
        <v>11.899999999999999</v>
      </c>
      <c r="AB160" s="4">
        <f>IFERROR(求节点(育马!$DW$5:$DW$1004,育马!DZ$5:DZ$1004,$D160),0)</f>
        <v>33</v>
      </c>
      <c r="AC160" s="4">
        <f>IFERROR(求节点(育马!$DW$5:$DW$1004,育马!EA$5:EA$1004,$D160),0)</f>
        <v>334.1</v>
      </c>
      <c r="AD160" s="4">
        <f>IFERROR(求节点(育马!$DW$5:$DW$1004,育马!EB$5:EB$1004,$D160),0)</f>
        <v>124.80811387969436</v>
      </c>
      <c r="AE160" s="4">
        <f>IFERROR(求节点(育马!$DW$5:$DW$1004,育马!EC$5:EC$1004,$D160),0)</f>
        <v>3.3858179550420955</v>
      </c>
      <c r="AF160" s="4">
        <f t="shared" si="67"/>
        <v>13.855540909563901</v>
      </c>
      <c r="AG160" s="4">
        <f t="shared" si="68"/>
        <v>27.711081819127802</v>
      </c>
      <c r="AH160" s="4">
        <f t="shared" si="69"/>
        <v>69.277704547819496</v>
      </c>
      <c r="AI160" s="4">
        <f t="shared" si="70"/>
        <v>27.711081819127802</v>
      </c>
      <c r="AJ160" s="4">
        <f t="shared" si="71"/>
        <v>0</v>
      </c>
      <c r="AK160" s="4">
        <f t="shared" si="72"/>
        <v>0</v>
      </c>
      <c r="AL160" s="4">
        <f t="shared" si="73"/>
        <v>0</v>
      </c>
      <c r="AM160" s="4">
        <f t="shared" si="74"/>
        <v>0</v>
      </c>
      <c r="AN160" s="4">
        <f t="shared" si="75"/>
        <v>161.64797727824549</v>
      </c>
      <c r="AO160" s="4">
        <f t="shared" si="76"/>
        <v>19.397757273389459</v>
      </c>
      <c r="AP160" s="4">
        <f t="shared" si="82"/>
        <v>25.755540909563898</v>
      </c>
      <c r="AQ160" s="4">
        <f t="shared" si="77"/>
        <v>60.711081819127799</v>
      </c>
      <c r="AR160" s="4">
        <f t="shared" si="78"/>
        <v>403.37770454781952</v>
      </c>
      <c r="AS160" s="4">
        <f t="shared" si="79"/>
        <v>314.16717297706765</v>
      </c>
      <c r="AT160" s="4">
        <f t="shared" si="80"/>
        <v>22.783575228431555</v>
      </c>
    </row>
    <row r="161" spans="2:46" x14ac:dyDescent="0.15">
      <c r="B161" s="45">
        <f t="shared" si="66"/>
        <v>24</v>
      </c>
      <c r="C161" s="46">
        <v>105</v>
      </c>
      <c r="D161" s="46">
        <f>求节点(节奏总纲!$C$4:$C$163,节奏总纲!$G$4:$G$163,$C161)</f>
        <v>713.59197658872131</v>
      </c>
      <c r="F161" s="48">
        <f>IF(SUM(G161:$J161)&lt;=6,MIN(6-SUM(G161:$J161),AP161),0)</f>
        <v>0</v>
      </c>
      <c r="G161" s="48">
        <f>IF(SUM(H161:$J161)&lt;=6,MIN(6-SUM(H161:$J161),AQ161),0)</f>
        <v>0</v>
      </c>
      <c r="H161" s="48">
        <f>IF(SUM(I161:$J161)&lt;=6,MIN(6-SUM(I161:$J161),AR161),0)</f>
        <v>0</v>
      </c>
      <c r="I161" s="48">
        <f>IF(SUM($J161:J161)&lt;=6,MIN(6-SUM($J161:J161),AS161),0)</f>
        <v>0</v>
      </c>
      <c r="J161" s="47">
        <f t="shared" si="81"/>
        <v>6</v>
      </c>
      <c r="K161" s="46"/>
      <c r="L161" s="46"/>
      <c r="M161" s="46"/>
      <c r="N161" s="46"/>
      <c r="O161" s="46">
        <v>0.89</v>
      </c>
      <c r="AA161" s="4">
        <f>IFERROR(求节点(育马!$DW$5:$DW$1004,育马!DY$5:DY$1004,$D161),0)</f>
        <v>11.899999999999999</v>
      </c>
      <c r="AB161" s="4">
        <f>IFERROR(求节点(育马!$DW$5:$DW$1004,育马!DZ$5:DZ$1004,$D161),0)</f>
        <v>33</v>
      </c>
      <c r="AC161" s="4">
        <f>IFERROR(求节点(育马!$DW$5:$DW$1004,育马!EA$5:EA$1004,$D161),0)</f>
        <v>334.1</v>
      </c>
      <c r="AD161" s="4">
        <f>IFERROR(求节点(育马!$DW$5:$DW$1004,育马!EB$5:EB$1004,$D161),0)</f>
        <v>324.0127231707541</v>
      </c>
      <c r="AE161" s="4">
        <f>IFERROR(求节点(育马!$DW$5:$DW$1004,育马!EC$5:EC$1004,$D161),0)</f>
        <v>9.5467852527037405</v>
      </c>
      <c r="AF161" s="4">
        <f t="shared" si="67"/>
        <v>19.723128812098796</v>
      </c>
      <c r="AG161" s="4">
        <f t="shared" si="68"/>
        <v>39.446257624197592</v>
      </c>
      <c r="AH161" s="4">
        <f t="shared" si="69"/>
        <v>98.615644060493963</v>
      </c>
      <c r="AI161" s="4">
        <f t="shared" si="70"/>
        <v>39.446257624197592</v>
      </c>
      <c r="AJ161" s="4">
        <f t="shared" si="71"/>
        <v>0</v>
      </c>
      <c r="AK161" s="4">
        <f t="shared" si="72"/>
        <v>0</v>
      </c>
      <c r="AL161" s="4">
        <f t="shared" si="73"/>
        <v>0</v>
      </c>
      <c r="AM161" s="4">
        <f t="shared" si="74"/>
        <v>0</v>
      </c>
      <c r="AN161" s="4">
        <f t="shared" si="75"/>
        <v>230.10316947448592</v>
      </c>
      <c r="AO161" s="4">
        <f t="shared" si="76"/>
        <v>27.612380336938315</v>
      </c>
      <c r="AP161" s="4">
        <f t="shared" si="82"/>
        <v>31.623128812098795</v>
      </c>
      <c r="AQ161" s="4">
        <f t="shared" si="77"/>
        <v>72.446257624197585</v>
      </c>
      <c r="AR161" s="4">
        <f t="shared" si="78"/>
        <v>432.71564406049401</v>
      </c>
      <c r="AS161" s="4">
        <f t="shared" si="79"/>
        <v>593.56215026943755</v>
      </c>
      <c r="AT161" s="4">
        <f t="shared" si="80"/>
        <v>37.159165589642058</v>
      </c>
    </row>
    <row r="162" spans="2:46" x14ac:dyDescent="0.15">
      <c r="B162" s="45">
        <f t="shared" si="66"/>
        <v>25</v>
      </c>
      <c r="C162" s="46">
        <v>110</v>
      </c>
      <c r="D162" s="46">
        <f>求节点(节奏总纲!$C$4:$C$163,节奏总纲!$G$4:$G$163,$C162)</f>
        <v>1001.3924000000001</v>
      </c>
      <c r="F162" s="48">
        <f>IF(SUM(G162:$J162)&lt;=6,MIN(6-SUM(G162:$J162),AP162),0)</f>
        <v>0</v>
      </c>
      <c r="G162" s="48">
        <f>IF(SUM(H162:$J162)&lt;=6,MIN(6-SUM(H162:$J162),AQ162),0)</f>
        <v>0</v>
      </c>
      <c r="H162" s="48">
        <f>IF(SUM(I162:$J162)&lt;=6,MIN(6-SUM(I162:$J162),AR162),0)</f>
        <v>0</v>
      </c>
      <c r="I162" s="48">
        <f>IF(SUM($J162:J162)&lt;=6,MIN(6-SUM($J162:J162),AS162),0)</f>
        <v>0</v>
      </c>
      <c r="J162" s="47">
        <f t="shared" si="81"/>
        <v>6</v>
      </c>
      <c r="K162" s="46"/>
      <c r="L162" s="46"/>
      <c r="M162" s="46"/>
      <c r="N162" s="46"/>
      <c r="O162" s="46">
        <v>0.98</v>
      </c>
      <c r="AA162" s="4">
        <f>IFERROR(求节点(育马!$DW$5:$DW$1004,育马!DY$5:DY$1004,$D162),0)</f>
        <v>11.899999999999999</v>
      </c>
      <c r="AB162" s="4">
        <f>IFERROR(求节点(育马!$DW$5:$DW$1004,育马!DZ$5:DZ$1004,$D162),0)</f>
        <v>33</v>
      </c>
      <c r="AC162" s="4">
        <f>IFERROR(求节点(育马!$DW$5:$DW$1004,育马!EA$5:EA$1004,$D162),0)</f>
        <v>334.1</v>
      </c>
      <c r="AD162" s="4">
        <f>IFERROR(求节点(育马!$DW$5:$DW$1004,育马!EB$5:EB$1004,$D162),0)</f>
        <v>603.17913387969452</v>
      </c>
      <c r="AE162" s="4">
        <f>IFERROR(求节点(育马!$DW$5:$DW$1004,育马!EC$5:EC$1004,$D162),0)</f>
        <v>18.180797955042113</v>
      </c>
      <c r="AF162" s="4">
        <f t="shared" si="67"/>
        <v>27.945998052421047</v>
      </c>
      <c r="AG162" s="4">
        <f t="shared" si="68"/>
        <v>55.891996104842093</v>
      </c>
      <c r="AH162" s="4">
        <f t="shared" si="69"/>
        <v>139.72999026210522</v>
      </c>
      <c r="AI162" s="4">
        <f t="shared" si="70"/>
        <v>55.891996104842093</v>
      </c>
      <c r="AJ162" s="4">
        <f t="shared" si="71"/>
        <v>0</v>
      </c>
      <c r="AK162" s="4">
        <f t="shared" si="72"/>
        <v>0</v>
      </c>
      <c r="AL162" s="4">
        <f t="shared" si="73"/>
        <v>0</v>
      </c>
      <c r="AM162" s="4">
        <f t="shared" si="74"/>
        <v>0</v>
      </c>
      <c r="AN162" s="4">
        <f t="shared" si="75"/>
        <v>326.03664394491216</v>
      </c>
      <c r="AO162" s="4">
        <f t="shared" si="76"/>
        <v>39.124397273389462</v>
      </c>
      <c r="AP162" s="4">
        <f t="shared" si="82"/>
        <v>39.845998052421045</v>
      </c>
      <c r="AQ162" s="4">
        <f t="shared" si="77"/>
        <v>88.891996104842093</v>
      </c>
      <c r="AR162" s="4">
        <f t="shared" si="78"/>
        <v>473.82999026210524</v>
      </c>
      <c r="AS162" s="4">
        <f t="shared" si="79"/>
        <v>985.10777392944874</v>
      </c>
      <c r="AT162" s="4">
        <f t="shared" si="80"/>
        <v>57.305195228431572</v>
      </c>
    </row>
    <row r="163" spans="2:46" x14ac:dyDescent="0.15">
      <c r="B163" s="45">
        <f t="shared" si="66"/>
        <v>26</v>
      </c>
      <c r="C163" s="46">
        <v>115</v>
      </c>
      <c r="D163" s="46">
        <f>求节点(节奏总纲!$C$4:$C$163,节奏总纲!$G$4:$G$163,$C163)</f>
        <v>1407.1203566096881</v>
      </c>
      <c r="F163" s="48">
        <f>IF(SUM(G163:$J163)&lt;=6,MIN(6-SUM(G163:$J163),AP163),0)</f>
        <v>0</v>
      </c>
      <c r="G163" s="48">
        <f>IF(SUM(H163:$J163)&lt;=6,MIN(6-SUM(H163:$J163),AQ163),0)</f>
        <v>0</v>
      </c>
      <c r="H163" s="48">
        <f>IF(SUM(I163:$J163)&lt;=6,MIN(6-SUM(I163:$J163),AR163),0)</f>
        <v>0</v>
      </c>
      <c r="I163" s="48">
        <f>IF(SUM($J163:J163)&lt;=6,MIN(6-SUM($J163:J163),AS163),0)</f>
        <v>0</v>
      </c>
      <c r="J163" s="47">
        <f t="shared" si="81"/>
        <v>6</v>
      </c>
      <c r="K163" s="46"/>
      <c r="L163" s="46"/>
      <c r="M163" s="46"/>
      <c r="N163" s="46"/>
      <c r="O163" s="46">
        <v>1</v>
      </c>
      <c r="AA163" s="44">
        <f t="shared" ref="AA163" si="83">AA162</f>
        <v>11.899999999999999</v>
      </c>
      <c r="AB163" s="44">
        <f t="shared" ref="AB163" si="84">AB162</f>
        <v>33</v>
      </c>
      <c r="AC163" s="44">
        <f t="shared" ref="AC163" si="85">AC162</f>
        <v>334.1</v>
      </c>
      <c r="AD163" s="4">
        <f>IFERROR(求节点(育马!$DW$5:$DW$1004,育马!EB$5:EB$1004,$D163),0)</f>
        <v>848.41139751283663</v>
      </c>
      <c r="AE163" s="4">
        <f>IFERROR(求节点(育马!$DW$5:$DW$1004,育马!EC$5:EC$1004,$D163),0)</f>
        <v>25.57425099898974</v>
      </c>
      <c r="AF163" s="4">
        <f t="shared" si="67"/>
        <v>39.53822538412642</v>
      </c>
      <c r="AG163" s="4">
        <f t="shared" si="68"/>
        <v>79.07645076825284</v>
      </c>
      <c r="AH163" s="4">
        <f t="shared" si="69"/>
        <v>197.69112692063209</v>
      </c>
      <c r="AI163" s="4">
        <f t="shared" si="70"/>
        <v>79.07645076825284</v>
      </c>
      <c r="AJ163" s="4">
        <f t="shared" si="71"/>
        <v>0</v>
      </c>
      <c r="AK163" s="4">
        <f t="shared" si="72"/>
        <v>0</v>
      </c>
      <c r="AL163" s="4">
        <f t="shared" si="73"/>
        <v>0</v>
      </c>
      <c r="AM163" s="4">
        <f t="shared" si="74"/>
        <v>0</v>
      </c>
      <c r="AN163" s="4">
        <f t="shared" si="75"/>
        <v>461.2792961481415</v>
      </c>
      <c r="AO163" s="4">
        <f t="shared" si="76"/>
        <v>55.353515537776985</v>
      </c>
      <c r="AP163" s="4">
        <f t="shared" si="82"/>
        <v>51.438225384126419</v>
      </c>
      <c r="AQ163" s="4">
        <f t="shared" si="77"/>
        <v>112.07645076825284</v>
      </c>
      <c r="AR163" s="4">
        <f t="shared" si="78"/>
        <v>531.79112692063211</v>
      </c>
      <c r="AS163" s="4">
        <f t="shared" si="79"/>
        <v>1388.7671444292309</v>
      </c>
      <c r="AT163" s="4">
        <f t="shared" si="80"/>
        <v>80.927766536766725</v>
      </c>
    </row>
    <row r="164" spans="2:46" x14ac:dyDescent="0.15">
      <c r="B164" s="45">
        <f t="shared" si="66"/>
        <v>27</v>
      </c>
      <c r="C164" s="46">
        <v>120</v>
      </c>
      <c r="D164" s="46">
        <f>求节点(节奏总纲!$C$4:$C$163,节奏总纲!$G$4:$G$163,$C164)</f>
        <v>1988.5319999999999</v>
      </c>
      <c r="F164" s="48">
        <f>IF(SUM(G164:$J164)&lt;=6,MIN(6-SUM(G164:$J164),AP164),0)</f>
        <v>0</v>
      </c>
      <c r="G164" s="48">
        <f>IF(SUM(H164:$J164)&lt;=6,MIN(6-SUM(H164:$J164),AQ164),0)</f>
        <v>0</v>
      </c>
      <c r="H164" s="48">
        <f>IF(SUM(I164:$J164)&lt;=6,MIN(6-SUM(I164:$J164),AR164),0)</f>
        <v>0</v>
      </c>
      <c r="I164" s="48">
        <f>IF(SUM($J164:J164)&lt;=6,MIN(6-SUM($J164:J164),AS164),0)</f>
        <v>0</v>
      </c>
      <c r="J164" s="47">
        <f t="shared" si="81"/>
        <v>6</v>
      </c>
      <c r="K164" s="46"/>
      <c r="L164" s="46"/>
      <c r="M164" s="46"/>
      <c r="N164" s="46"/>
      <c r="O164" s="46">
        <v>1</v>
      </c>
      <c r="AA164" s="44">
        <f t="shared" ref="AA164:AA172" si="86">AA163</f>
        <v>11.899999999999999</v>
      </c>
      <c r="AB164" s="44">
        <f t="shared" ref="AB164:AB172" si="87">AB163</f>
        <v>33</v>
      </c>
      <c r="AC164" s="44">
        <f t="shared" ref="AC164:AC172" si="88">AC163</f>
        <v>334.1</v>
      </c>
      <c r="AD164" s="4">
        <f>IFERROR(求节点(育马!$DW$5:$DW$1004,育马!EB$5:EB$1004,$D164),0)</f>
        <v>1198.9686633372812</v>
      </c>
      <c r="AE164" s="4">
        <f>IFERROR(求节点(育马!$DW$5:$DW$1004,育马!EC$5:EC$1004,$D164),0)</f>
        <v>36.141340894288163</v>
      </c>
      <c r="AF164" s="4">
        <f t="shared" si="67"/>
        <v>56.149986623849621</v>
      </c>
      <c r="AG164" s="4">
        <f t="shared" si="68"/>
        <v>112.29997324769924</v>
      </c>
      <c r="AH164" s="4">
        <f t="shared" si="69"/>
        <v>280.74993311924806</v>
      </c>
      <c r="AI164" s="4">
        <f t="shared" si="70"/>
        <v>112.29997324769924</v>
      </c>
      <c r="AJ164" s="4">
        <f t="shared" si="71"/>
        <v>0</v>
      </c>
      <c r="AK164" s="4">
        <f t="shared" si="72"/>
        <v>0</v>
      </c>
      <c r="AL164" s="4">
        <f t="shared" si="73"/>
        <v>0</v>
      </c>
      <c r="AM164" s="4">
        <f t="shared" si="74"/>
        <v>0</v>
      </c>
      <c r="AN164" s="4">
        <f t="shared" si="75"/>
        <v>655.08317727824544</v>
      </c>
      <c r="AO164" s="4">
        <f t="shared" si="76"/>
        <v>78.609981273389465</v>
      </c>
      <c r="AP164" s="4">
        <f t="shared" si="82"/>
        <v>68.04998662384962</v>
      </c>
      <c r="AQ164" s="4">
        <f t="shared" si="77"/>
        <v>145.29997324769926</v>
      </c>
      <c r="AR164" s="4">
        <f t="shared" si="78"/>
        <v>614.84993311924813</v>
      </c>
      <c r="AS164" s="4">
        <f t="shared" si="79"/>
        <v>1966.3518138632257</v>
      </c>
      <c r="AT164" s="4">
        <f t="shared" si="80"/>
        <v>114.75132216767763</v>
      </c>
    </row>
    <row r="165" spans="2:46" x14ac:dyDescent="0.15">
      <c r="B165" s="45">
        <f t="shared" si="66"/>
        <v>28</v>
      </c>
      <c r="C165" s="46">
        <v>125</v>
      </c>
      <c r="D165" s="46">
        <f>求节点(节奏总纲!$C$4:$C$163,节奏总纲!$G$4:$G$163,$C165)</f>
        <v>2816.4641988448207</v>
      </c>
      <c r="F165" s="48">
        <f>IF(SUM(G165:$J165)&lt;=6,MIN(6-SUM(G165:$J165),AP165),0)</f>
        <v>0</v>
      </c>
      <c r="G165" s="48">
        <f>IF(SUM(H165:$J165)&lt;=6,MIN(6-SUM(H165:$J165),AQ165),0)</f>
        <v>0</v>
      </c>
      <c r="H165" s="48">
        <f>IF(SUM(I165:$J165)&lt;=6,MIN(6-SUM(I165:$J165),AR165),0)</f>
        <v>0</v>
      </c>
      <c r="I165" s="48">
        <f>IF(SUM($J165:J165)&lt;=6,MIN(6-SUM($J165:J165),AS165),0)</f>
        <v>0</v>
      </c>
      <c r="J165" s="47">
        <f t="shared" si="81"/>
        <v>6</v>
      </c>
      <c r="K165" s="46"/>
      <c r="L165" s="46"/>
      <c r="M165" s="46"/>
      <c r="N165" s="46"/>
      <c r="O165" s="46">
        <v>1</v>
      </c>
      <c r="AA165" s="44">
        <f t="shared" si="86"/>
        <v>11.899999999999999</v>
      </c>
      <c r="AB165" s="44">
        <f t="shared" si="87"/>
        <v>33</v>
      </c>
      <c r="AC165" s="44">
        <f t="shared" si="88"/>
        <v>334.1</v>
      </c>
      <c r="AD165" s="4">
        <f>IFERROR(求节点(育马!$DW$5:$DW$1004,育马!EB$5:EB$1004,$D165),0)</f>
        <v>1698.163427003579</v>
      </c>
      <c r="AE165" s="4">
        <f>IFERROR(求节点(育马!$DW$5:$DW$1004,育马!EC$5:EC$1004,$D165),0)</f>
        <v>51.188913594052735</v>
      </c>
      <c r="AF165" s="4">
        <f t="shared" si="67"/>
        <v>79.805192305130205</v>
      </c>
      <c r="AG165" s="4">
        <f t="shared" si="68"/>
        <v>159.61038461026041</v>
      </c>
      <c r="AH165" s="4">
        <f t="shared" si="69"/>
        <v>399.02596152565098</v>
      </c>
      <c r="AI165" s="4">
        <f t="shared" si="70"/>
        <v>159.61038461026041</v>
      </c>
      <c r="AJ165" s="4">
        <f t="shared" si="71"/>
        <v>0</v>
      </c>
      <c r="AK165" s="4">
        <f t="shared" si="72"/>
        <v>0</v>
      </c>
      <c r="AL165" s="4">
        <f t="shared" si="73"/>
        <v>0</v>
      </c>
      <c r="AM165" s="4">
        <f t="shared" si="74"/>
        <v>0</v>
      </c>
      <c r="AN165" s="4">
        <f t="shared" si="75"/>
        <v>931.06057689318561</v>
      </c>
      <c r="AO165" s="4">
        <f t="shared" si="76"/>
        <v>111.72726922718228</v>
      </c>
      <c r="AP165" s="4">
        <f t="shared" si="82"/>
        <v>91.705192305130197</v>
      </c>
      <c r="AQ165" s="4">
        <f t="shared" si="77"/>
        <v>192.61038461026041</v>
      </c>
      <c r="AR165" s="4">
        <f t="shared" si="78"/>
        <v>733.12596152565106</v>
      </c>
      <c r="AS165" s="4">
        <f t="shared" si="79"/>
        <v>2788.8343885070249</v>
      </c>
      <c r="AT165" s="4">
        <f t="shared" si="80"/>
        <v>162.916182821235</v>
      </c>
    </row>
    <row r="166" spans="2:46" x14ac:dyDescent="0.15">
      <c r="B166" s="45">
        <f t="shared" si="66"/>
        <v>29</v>
      </c>
      <c r="C166" s="46">
        <v>130</v>
      </c>
      <c r="D166" s="46">
        <f>求节点(节奏总纲!$C$4:$C$163,节奏总纲!$G$4:$G$163,$C166)</f>
        <v>3951.3384000000001</v>
      </c>
      <c r="F166" s="48">
        <f>IF(SUM(G166:$J166)&lt;=6,MIN(6-SUM(G166:$J166),AP166),0)</f>
        <v>0</v>
      </c>
      <c r="G166" s="48">
        <f>IF(SUM(H166:$J166)&lt;=6,MIN(6-SUM(H166:$J166),AQ166),0)</f>
        <v>0</v>
      </c>
      <c r="H166" s="48">
        <f>IF(SUM(I166:$J166)&lt;=6,MIN(6-SUM(I166:$J166),AR166),0)</f>
        <v>0</v>
      </c>
      <c r="I166" s="48">
        <f>IF(SUM($J166:J166)&lt;=6,MIN(6-SUM($J166:J166),AS166),0)</f>
        <v>0</v>
      </c>
      <c r="J166" s="47">
        <f t="shared" si="81"/>
        <v>6</v>
      </c>
      <c r="K166" s="46"/>
      <c r="L166" s="46"/>
      <c r="M166" s="46"/>
      <c r="N166" s="46"/>
      <c r="O166" s="46">
        <v>1</v>
      </c>
      <c r="AA166" s="44">
        <f t="shared" si="86"/>
        <v>11.899999999999999</v>
      </c>
      <c r="AB166" s="44">
        <f t="shared" si="87"/>
        <v>33</v>
      </c>
      <c r="AC166" s="44">
        <f t="shared" si="88"/>
        <v>334.1</v>
      </c>
      <c r="AD166" s="4">
        <f>IFERROR(求节点(育马!$DW$5:$DW$1004,育马!EB$5:EB$1004,$D166),0)</f>
        <v>2382.4262922805729</v>
      </c>
      <c r="AE166" s="4">
        <f>IFERROR(求节点(育马!$DW$5:$DW$1004,育马!EC$5:EC$1004,$D166),0)</f>
        <v>71.81512196086922</v>
      </c>
      <c r="AF166" s="4">
        <f t="shared" si="67"/>
        <v>112.23016948099247</v>
      </c>
      <c r="AG166" s="4">
        <f t="shared" si="68"/>
        <v>224.46033896198495</v>
      </c>
      <c r="AH166" s="4">
        <f t="shared" si="69"/>
        <v>561.15084740496229</v>
      </c>
      <c r="AI166" s="4">
        <f t="shared" si="70"/>
        <v>224.46033896198495</v>
      </c>
      <c r="AJ166" s="4">
        <f t="shared" si="71"/>
        <v>0</v>
      </c>
      <c r="AK166" s="4">
        <f t="shared" si="72"/>
        <v>0</v>
      </c>
      <c r="AL166" s="4">
        <f t="shared" si="73"/>
        <v>0</v>
      </c>
      <c r="AM166" s="4">
        <f t="shared" si="74"/>
        <v>0</v>
      </c>
      <c r="AN166" s="4">
        <f t="shared" si="75"/>
        <v>1309.3519772782454</v>
      </c>
      <c r="AO166" s="4">
        <f t="shared" si="76"/>
        <v>157.12223727338946</v>
      </c>
      <c r="AP166" s="4">
        <f t="shared" si="82"/>
        <v>124.13016948099246</v>
      </c>
      <c r="AQ166" s="4">
        <f t="shared" si="77"/>
        <v>257.46033896198492</v>
      </c>
      <c r="AR166" s="4">
        <f t="shared" si="78"/>
        <v>895.25084740496231</v>
      </c>
      <c r="AS166" s="4">
        <f t="shared" si="79"/>
        <v>3916.2386085208036</v>
      </c>
      <c r="AT166" s="4">
        <f t="shared" si="80"/>
        <v>228.93735923425868</v>
      </c>
    </row>
    <row r="167" spans="2:46" x14ac:dyDescent="0.15">
      <c r="B167" s="45">
        <f t="shared" si="66"/>
        <v>30</v>
      </c>
      <c r="C167" s="46">
        <v>135</v>
      </c>
      <c r="D167" s="46">
        <f>求节点(节奏总纲!$C$4:$C$163,节奏总纲!$G$4:$G$163,$C167)</f>
        <v>5548.8497639180305</v>
      </c>
      <c r="F167" s="48">
        <f>IF(SUM(G167:$J167)&lt;=6,MIN(6-SUM(G167:$J167),AP167),0)</f>
        <v>0</v>
      </c>
      <c r="G167" s="48">
        <f>IF(SUM(H167:$J167)&lt;=6,MIN(6-SUM(H167:$J167),AQ167),0)</f>
        <v>0</v>
      </c>
      <c r="H167" s="48">
        <f>IF(SUM(I167:$J167)&lt;=6,MIN(6-SUM(I167:$J167),AR167),0)</f>
        <v>0</v>
      </c>
      <c r="I167" s="48">
        <f>IF(SUM($J167:J167)&lt;=6,MIN(6-SUM($J167:J167),AS167),0)</f>
        <v>0</v>
      </c>
      <c r="J167" s="47">
        <f t="shared" si="81"/>
        <v>6</v>
      </c>
      <c r="K167" s="46"/>
      <c r="L167" s="46"/>
      <c r="M167" s="46"/>
      <c r="N167" s="46"/>
      <c r="O167" s="46">
        <v>1</v>
      </c>
      <c r="AA167" s="44">
        <f t="shared" si="86"/>
        <v>11.899999999999999</v>
      </c>
      <c r="AB167" s="44">
        <f t="shared" si="87"/>
        <v>33</v>
      </c>
      <c r="AC167" s="44">
        <f t="shared" si="88"/>
        <v>334.1</v>
      </c>
      <c r="AD167" s="4">
        <f>IFERROR(求节点(育马!$DW$5:$DW$1004,育马!EB$5:EB$1004,$D167),0)</f>
        <v>3345.6323481363079</v>
      </c>
      <c r="AE167" s="4">
        <f>IFERROR(求节点(育马!$DW$5:$DW$1004,育马!EC$5:EC$1004,$D167),0)</f>
        <v>100.8497076682457</v>
      </c>
      <c r="AF167" s="4">
        <f t="shared" si="67"/>
        <v>157.87335130722192</v>
      </c>
      <c r="AG167" s="4">
        <f t="shared" si="68"/>
        <v>315.74670261444385</v>
      </c>
      <c r="AH167" s="4">
        <f t="shared" si="69"/>
        <v>789.36675653610951</v>
      </c>
      <c r="AI167" s="4">
        <f t="shared" si="70"/>
        <v>315.74670261444385</v>
      </c>
      <c r="AJ167" s="4">
        <f t="shared" si="71"/>
        <v>0</v>
      </c>
      <c r="AK167" s="4">
        <f t="shared" si="72"/>
        <v>0</v>
      </c>
      <c r="AL167" s="4">
        <f t="shared" si="73"/>
        <v>0</v>
      </c>
      <c r="AM167" s="4">
        <f t="shared" si="74"/>
        <v>0</v>
      </c>
      <c r="AN167" s="4">
        <f t="shared" si="75"/>
        <v>1841.8557652509221</v>
      </c>
      <c r="AO167" s="4">
        <f t="shared" si="76"/>
        <v>221.02269183011069</v>
      </c>
      <c r="AP167" s="4">
        <f t="shared" si="82"/>
        <v>169.77335130722193</v>
      </c>
      <c r="AQ167" s="4">
        <f t="shared" si="77"/>
        <v>348.74670261444385</v>
      </c>
      <c r="AR167" s="4">
        <f t="shared" si="78"/>
        <v>1123.4667565361096</v>
      </c>
      <c r="AS167" s="4">
        <f t="shared" si="79"/>
        <v>5503.2348160016736</v>
      </c>
      <c r="AT167" s="4">
        <f t="shared" si="80"/>
        <v>321.8723994983564</v>
      </c>
    </row>
    <row r="168" spans="2:46" x14ac:dyDescent="0.15">
      <c r="B168" s="45">
        <f t="shared" si="66"/>
        <v>31</v>
      </c>
      <c r="C168" s="46">
        <v>140</v>
      </c>
      <c r="D168" s="46">
        <f>求节点(节奏总纲!$C$4:$C$163,节奏总纲!$G$4:$G$163,$C168)</f>
        <v>7827.7974000000004</v>
      </c>
      <c r="F168" s="48">
        <f>IF(SUM(G168:$J168)&lt;=6,MIN(6-SUM(G168:$J168),AP168),0)</f>
        <v>0</v>
      </c>
      <c r="G168" s="48">
        <f>IF(SUM(H168:$J168)&lt;=6,MIN(6-SUM(H168:$J168),AQ168),0)</f>
        <v>0</v>
      </c>
      <c r="H168" s="48">
        <f>IF(SUM(I168:$J168)&lt;=6,MIN(6-SUM(I168:$J168),AR168),0)</f>
        <v>0</v>
      </c>
      <c r="I168" s="48">
        <f>IF(SUM($J168:J168)&lt;=6,MIN(6-SUM($J168:J168),AS168),0)</f>
        <v>0</v>
      </c>
      <c r="J168" s="47">
        <f t="shared" si="81"/>
        <v>6</v>
      </c>
      <c r="K168" s="46"/>
      <c r="L168" s="46"/>
      <c r="M168" s="46"/>
      <c r="N168" s="46"/>
      <c r="O168" s="46">
        <v>1</v>
      </c>
      <c r="AA168" s="44">
        <f t="shared" si="86"/>
        <v>11.899999999999999</v>
      </c>
      <c r="AB168" s="44">
        <f t="shared" si="87"/>
        <v>33</v>
      </c>
      <c r="AC168" s="44">
        <f t="shared" si="88"/>
        <v>334.1</v>
      </c>
      <c r="AD168" s="4">
        <f>IFERROR(求节点(育马!$DW$5:$DW$1004,育马!EB$5:EB$1004,$D168),0)</f>
        <v>4719.7046794082489</v>
      </c>
      <c r="AE168" s="4">
        <f>IFERROR(求节点(育马!$DW$5:$DW$1004,育马!EC$5:EC$1004,$D168),0)</f>
        <v>142.26931941996537</v>
      </c>
      <c r="AF168" s="4">
        <f t="shared" si="67"/>
        <v>222.98614090956391</v>
      </c>
      <c r="AG168" s="4">
        <f t="shared" si="68"/>
        <v>445.97228181912783</v>
      </c>
      <c r="AH168" s="4">
        <f t="shared" si="69"/>
        <v>1114.9307045478195</v>
      </c>
      <c r="AI168" s="4">
        <f t="shared" si="70"/>
        <v>445.97228181912783</v>
      </c>
      <c r="AJ168" s="4">
        <f t="shared" si="71"/>
        <v>0</v>
      </c>
      <c r="AK168" s="4">
        <f t="shared" si="72"/>
        <v>0</v>
      </c>
      <c r="AL168" s="4">
        <f t="shared" si="73"/>
        <v>0</v>
      </c>
      <c r="AM168" s="4">
        <f t="shared" si="74"/>
        <v>0</v>
      </c>
      <c r="AN168" s="4">
        <f t="shared" si="75"/>
        <v>2601.5049772782454</v>
      </c>
      <c r="AO168" s="4">
        <f t="shared" si="76"/>
        <v>312.18059727338948</v>
      </c>
      <c r="AP168" s="4">
        <f t="shared" si="82"/>
        <v>234.88614090956392</v>
      </c>
      <c r="AQ168" s="4">
        <f t="shared" si="77"/>
        <v>478.97228181912783</v>
      </c>
      <c r="AR168" s="4">
        <f t="shared" si="78"/>
        <v>1449.0307045478194</v>
      </c>
      <c r="AS168" s="4">
        <f t="shared" si="79"/>
        <v>7767.1819385056224</v>
      </c>
      <c r="AT168" s="4">
        <f t="shared" si="80"/>
        <v>454.44991669335485</v>
      </c>
    </row>
    <row r="169" spans="2:46" x14ac:dyDescent="0.15">
      <c r="B169" s="45">
        <f t="shared" si="66"/>
        <v>32</v>
      </c>
      <c r="C169" s="46">
        <v>145</v>
      </c>
      <c r="D169" s="46">
        <f>求节点(节奏总纲!$C$4:$C$163,节奏总纲!$G$4:$G$163,$C169)</f>
        <v>11105.129370337838</v>
      </c>
      <c r="F169" s="48">
        <f>IF(SUM(G169:$J169)&lt;=6,MIN(6-SUM(G169:$J169),AP169),0)</f>
        <v>0</v>
      </c>
      <c r="G169" s="48">
        <f>IF(SUM(H169:$J169)&lt;=6,MIN(6-SUM(H169:$J169),AQ169),0)</f>
        <v>0</v>
      </c>
      <c r="H169" s="48">
        <f>IF(SUM(I169:$J169)&lt;=6,MIN(6-SUM(I169:$J169),AR169),0)</f>
        <v>0</v>
      </c>
      <c r="I169" s="48">
        <f>IF(SUM($J169:J169)&lt;=6,MIN(6-SUM($J169:J169),AS169),0)</f>
        <v>0</v>
      </c>
      <c r="J169" s="47">
        <f t="shared" si="81"/>
        <v>6</v>
      </c>
      <c r="K169" s="46"/>
      <c r="L169" s="46"/>
      <c r="M169" s="46"/>
      <c r="N169" s="46"/>
      <c r="O169" s="46">
        <v>1</v>
      </c>
      <c r="AA169" s="44">
        <f t="shared" si="86"/>
        <v>11.899999999999999</v>
      </c>
      <c r="AB169" s="44">
        <f t="shared" si="87"/>
        <v>33</v>
      </c>
      <c r="AC169" s="44">
        <f t="shared" si="88"/>
        <v>334.1</v>
      </c>
      <c r="AD169" s="4">
        <f>IFERROR(求节点(育马!$DW$5:$DW$1004,育马!EB$5:EB$1004,$D169),0)</f>
        <v>6695.7444573894409</v>
      </c>
      <c r="AE169" s="4">
        <f>IFERROR(求节点(育马!$DW$5:$DW$1004,育马!EC$5:EC$1004,$D169),0)</f>
        <v>201.83445187130582</v>
      </c>
      <c r="AF169" s="4">
        <f t="shared" si="67"/>
        <v>316.62419720493074</v>
      </c>
      <c r="AG169" s="4">
        <f t="shared" si="68"/>
        <v>633.24839440986148</v>
      </c>
      <c r="AH169" s="4">
        <f t="shared" si="69"/>
        <v>1583.1209860246533</v>
      </c>
      <c r="AI169" s="4">
        <f t="shared" si="70"/>
        <v>633.24839440986148</v>
      </c>
      <c r="AJ169" s="4">
        <f t="shared" si="71"/>
        <v>0</v>
      </c>
      <c r="AK169" s="4">
        <f t="shared" si="72"/>
        <v>0</v>
      </c>
      <c r="AL169" s="4">
        <f t="shared" si="73"/>
        <v>0</v>
      </c>
      <c r="AM169" s="4">
        <f t="shared" si="74"/>
        <v>0</v>
      </c>
      <c r="AN169" s="4">
        <f t="shared" si="75"/>
        <v>3693.9489673908579</v>
      </c>
      <c r="AO169" s="4">
        <f t="shared" si="76"/>
        <v>443.27387608690299</v>
      </c>
      <c r="AP169" s="4">
        <f t="shared" si="82"/>
        <v>328.52419720493072</v>
      </c>
      <c r="AQ169" s="4">
        <f t="shared" si="77"/>
        <v>666.24839440986148</v>
      </c>
      <c r="AR169" s="4">
        <f t="shared" si="78"/>
        <v>1917.2209860246535</v>
      </c>
      <c r="AS169" s="4">
        <f t="shared" si="79"/>
        <v>11022.94181919016</v>
      </c>
      <c r="AT169" s="4">
        <f t="shared" si="80"/>
        <v>645.10832795820875</v>
      </c>
    </row>
    <row r="170" spans="2:46" x14ac:dyDescent="0.15">
      <c r="B170" s="45">
        <f t="shared" si="66"/>
        <v>33</v>
      </c>
      <c r="C170" s="46">
        <v>150</v>
      </c>
      <c r="D170" s="46">
        <f>求节点(节奏总纲!$C$4:$C$163,节奏总纲!$G$4:$G$163,$C170)</f>
        <v>15603.645400000001</v>
      </c>
      <c r="F170" s="48">
        <f>IF(SUM(G170:$J170)&lt;=6,MIN(6-SUM(G170:$J170),AP170),0)</f>
        <v>0</v>
      </c>
      <c r="G170" s="48">
        <f>IF(SUM(H170:$J170)&lt;=6,MIN(6-SUM(H170:$J170),AQ170),0)</f>
        <v>0</v>
      </c>
      <c r="H170" s="48">
        <f>IF(SUM(I170:$J170)&lt;=6,MIN(6-SUM(I170:$J170),AR170),0)</f>
        <v>0</v>
      </c>
      <c r="I170" s="48">
        <f>IF(SUM($J170:J170)&lt;=6,MIN(6-SUM($J170:J170),AS170),0)</f>
        <v>0</v>
      </c>
      <c r="J170" s="47">
        <f t="shared" si="81"/>
        <v>6</v>
      </c>
      <c r="K170" s="46"/>
      <c r="L170" s="46"/>
      <c r="M170" s="46"/>
      <c r="N170" s="46"/>
      <c r="O170" s="46">
        <v>1</v>
      </c>
      <c r="AA170" s="44">
        <f t="shared" si="86"/>
        <v>11.899999999999999</v>
      </c>
      <c r="AB170" s="44">
        <f t="shared" si="87"/>
        <v>33</v>
      </c>
      <c r="AC170" s="44">
        <f t="shared" si="88"/>
        <v>334.1</v>
      </c>
      <c r="AD170" s="4">
        <f>IFERROR(求节点(育马!$DW$5:$DW$1004,育马!EB$5:EB$1004,$D170),0)</f>
        <v>9408.0869045239997</v>
      </c>
      <c r="AE170" s="4">
        <f>IFERROR(求节点(育马!$DW$5:$DW$1004,育马!EC$5:EC$1004,$D170),0)</f>
        <v>283.59446445669039</v>
      </c>
      <c r="AF170" s="4">
        <f t="shared" si="67"/>
        <v>445.15322662384966</v>
      </c>
      <c r="AG170" s="4">
        <f t="shared" si="68"/>
        <v>890.30645324769932</v>
      </c>
      <c r="AH170" s="4">
        <f t="shared" si="69"/>
        <v>2225.766133119248</v>
      </c>
      <c r="AI170" s="4">
        <f t="shared" si="70"/>
        <v>890.30645324769932</v>
      </c>
      <c r="AJ170" s="4">
        <f t="shared" si="71"/>
        <v>0</v>
      </c>
      <c r="AK170" s="4">
        <f t="shared" si="72"/>
        <v>0</v>
      </c>
      <c r="AL170" s="4">
        <f t="shared" si="73"/>
        <v>0</v>
      </c>
      <c r="AM170" s="4">
        <f t="shared" si="74"/>
        <v>0</v>
      </c>
      <c r="AN170" s="4">
        <f t="shared" si="75"/>
        <v>5193.4543106115789</v>
      </c>
      <c r="AO170" s="4">
        <f t="shared" si="76"/>
        <v>623.21451727338956</v>
      </c>
      <c r="AP170" s="4">
        <f t="shared" si="82"/>
        <v>457.05322662384964</v>
      </c>
      <c r="AQ170" s="4">
        <f t="shared" si="77"/>
        <v>923.30645324769932</v>
      </c>
      <c r="AR170" s="4">
        <f t="shared" si="78"/>
        <v>2559.8661331192479</v>
      </c>
      <c r="AS170" s="4">
        <f t="shared" si="79"/>
        <v>15491.847668383278</v>
      </c>
      <c r="AT170" s="4">
        <f t="shared" si="80"/>
        <v>906.80898173007995</v>
      </c>
    </row>
    <row r="171" spans="2:46" x14ac:dyDescent="0.15">
      <c r="B171" s="45">
        <f t="shared" si="66"/>
        <v>34</v>
      </c>
      <c r="C171" s="46">
        <v>155</v>
      </c>
      <c r="D171" s="46">
        <f>求节点(节奏总纲!$C$4:$C$163,节奏总纲!$G$4:$G$163,$C171)</f>
        <v>44402.940101346627</v>
      </c>
      <c r="F171" s="48">
        <f>IF(SUM(G171:$J171)&lt;=6,MIN(6-SUM(G171:$J171),AP171),0)</f>
        <v>0</v>
      </c>
      <c r="G171" s="48">
        <f>IF(SUM(H171:$J171)&lt;=6,MIN(6-SUM(H171:$J171),AQ171),0)</f>
        <v>0</v>
      </c>
      <c r="H171" s="48">
        <f>IF(SUM(I171:$J171)&lt;=6,MIN(6-SUM(I171:$J171),AR171),0)</f>
        <v>0</v>
      </c>
      <c r="I171" s="48">
        <f>IF(SUM($J171:J171)&lt;=6,MIN(6-SUM($J171:J171),AS171),0)</f>
        <v>0</v>
      </c>
      <c r="J171" s="47">
        <f t="shared" si="81"/>
        <v>6</v>
      </c>
      <c r="K171" s="46"/>
      <c r="L171" s="46"/>
      <c r="M171" s="46"/>
      <c r="N171" s="46"/>
      <c r="O171" s="46">
        <v>1</v>
      </c>
      <c r="AA171" s="44">
        <f t="shared" si="86"/>
        <v>11.899999999999999</v>
      </c>
      <c r="AB171" s="44">
        <f t="shared" si="87"/>
        <v>33</v>
      </c>
      <c r="AC171" s="44">
        <f t="shared" si="88"/>
        <v>334.1</v>
      </c>
      <c r="AD171" s="4">
        <f>IFERROR(求节点(育马!$DW$5:$DW$1004,育马!EB$5:EB$1004,$D171),0)</f>
        <v>26772.379695955067</v>
      </c>
      <c r="AE171" s="4">
        <f>IFERROR(求节点(育马!$DW$5:$DW$1004,育马!EC$5:EC$1004,$D171),0)</f>
        <v>807.01834062083321</v>
      </c>
      <c r="AF171" s="4">
        <f t="shared" si="67"/>
        <v>1267.9902180908962</v>
      </c>
      <c r="AG171" s="4">
        <f t="shared" si="68"/>
        <v>2535.9804361817924</v>
      </c>
      <c r="AH171" s="4">
        <f t="shared" si="69"/>
        <v>6339.9510904544804</v>
      </c>
      <c r="AI171" s="4">
        <f t="shared" si="70"/>
        <v>2535.9804361817924</v>
      </c>
      <c r="AJ171" s="4">
        <f t="shared" si="71"/>
        <v>0</v>
      </c>
      <c r="AK171" s="4">
        <f t="shared" si="72"/>
        <v>0</v>
      </c>
      <c r="AL171" s="4">
        <f t="shared" si="73"/>
        <v>0</v>
      </c>
      <c r="AM171" s="4">
        <f t="shared" si="74"/>
        <v>0</v>
      </c>
      <c r="AN171" s="4">
        <f t="shared" si="75"/>
        <v>14793.219211060454</v>
      </c>
      <c r="AO171" s="4">
        <f t="shared" si="76"/>
        <v>1775.1863053272546</v>
      </c>
      <c r="AP171" s="4">
        <f t="shared" si="82"/>
        <v>1279.8902180908963</v>
      </c>
      <c r="AQ171" s="4">
        <f t="shared" si="77"/>
        <v>2568.9804361817924</v>
      </c>
      <c r="AR171" s="4">
        <f t="shared" si="78"/>
        <v>6674.0510904544808</v>
      </c>
      <c r="AS171" s="4">
        <f t="shared" si="79"/>
        <v>44101.579343197314</v>
      </c>
      <c r="AT171" s="4">
        <f t="shared" si="80"/>
        <v>2582.204645948088</v>
      </c>
    </row>
    <row r="172" spans="2:46" x14ac:dyDescent="0.15">
      <c r="B172" s="45">
        <f t="shared" si="66"/>
        <v>35</v>
      </c>
      <c r="C172" s="46">
        <v>160</v>
      </c>
      <c r="D172" s="46">
        <f>求节点(节奏总纲!$C$4:$C$163,节奏总纲!$G$4:$G$163,$C172)</f>
        <v>66190.350000000006</v>
      </c>
      <c r="F172" s="48">
        <f>IF(SUM(G172:$J172)&lt;=6,MIN(6-SUM(G172:$J172),AP172),0)</f>
        <v>0</v>
      </c>
      <c r="G172" s="48">
        <f>IF(SUM(H172:$J172)&lt;=6,MIN(6-SUM(H172:$J172),AQ172),0)</f>
        <v>0</v>
      </c>
      <c r="H172" s="48">
        <f>IF(SUM(I172:$J172)&lt;=6,MIN(6-SUM(I172:$J172),AR172),0)</f>
        <v>0</v>
      </c>
      <c r="I172" s="48">
        <f>IF(SUM($J172:J172)&lt;=6,MIN(6-SUM($J172:J172),AS172),0)</f>
        <v>0</v>
      </c>
      <c r="J172" s="47">
        <f t="shared" si="81"/>
        <v>6</v>
      </c>
      <c r="K172" s="46"/>
      <c r="L172" s="46"/>
      <c r="M172" s="46"/>
      <c r="N172" s="46"/>
      <c r="O172" s="46">
        <v>1</v>
      </c>
      <c r="AA172" s="44">
        <f t="shared" si="86"/>
        <v>11.899999999999999</v>
      </c>
      <c r="AB172" s="44">
        <f t="shared" si="87"/>
        <v>33</v>
      </c>
      <c r="AC172" s="44">
        <f t="shared" si="88"/>
        <v>334.1</v>
      </c>
      <c r="AD172" s="4">
        <f>IFERROR(求节点(育马!$DW$5:$DW$1004,育马!EB$5:EB$1004,$D172),0)</f>
        <v>39908.915453875925</v>
      </c>
      <c r="AE172" s="4">
        <f>IFERROR(求节点(育马!$DW$5:$DW$1004,育马!EC$5:EC$1004,$D172),0)</f>
        <v>1203.0020151862011</v>
      </c>
      <c r="AF172" s="4">
        <f t="shared" si="67"/>
        <v>1890.4876437667074</v>
      </c>
      <c r="AG172" s="4">
        <f t="shared" si="68"/>
        <v>3780.9752875334148</v>
      </c>
      <c r="AH172" s="4">
        <f t="shared" si="69"/>
        <v>9452.4382188335348</v>
      </c>
      <c r="AI172" s="4">
        <f t="shared" si="70"/>
        <v>3780.9752875334148</v>
      </c>
      <c r="AJ172" s="4">
        <f t="shared" si="71"/>
        <v>0</v>
      </c>
      <c r="AK172" s="4">
        <f t="shared" si="72"/>
        <v>0</v>
      </c>
      <c r="AL172" s="4">
        <f t="shared" si="73"/>
        <v>0</v>
      </c>
      <c r="AM172" s="4">
        <f t="shared" si="74"/>
        <v>0</v>
      </c>
      <c r="AN172" s="4">
        <f t="shared" si="75"/>
        <v>22055.689177278247</v>
      </c>
      <c r="AO172" s="4">
        <f t="shared" si="76"/>
        <v>2646.6827012733902</v>
      </c>
      <c r="AP172" s="4">
        <f t="shared" si="82"/>
        <v>1902.3876437667075</v>
      </c>
      <c r="AQ172" s="4">
        <f t="shared" si="77"/>
        <v>3813.9752875334148</v>
      </c>
      <c r="AR172" s="4">
        <f t="shared" si="78"/>
        <v>9786.5382188335352</v>
      </c>
      <c r="AS172" s="4">
        <f t="shared" si="79"/>
        <v>65745.579918687581</v>
      </c>
      <c r="AT172" s="4">
        <f t="shared" si="80"/>
        <v>3849.6847164595911</v>
      </c>
    </row>
    <row r="173" spans="2:46" x14ac:dyDescent="0.15">
      <c r="B173" s="45">
        <f t="shared" si="66"/>
        <v>36</v>
      </c>
      <c r="C173" s="46"/>
      <c r="D173" s="46"/>
      <c r="F173" s="46"/>
      <c r="G173" s="46"/>
      <c r="H173" s="46"/>
      <c r="I173" s="46"/>
      <c r="J173" s="46"/>
      <c r="K173" s="46"/>
      <c r="L173" s="46"/>
      <c r="M173" s="46"/>
      <c r="N173" s="46"/>
      <c r="O173" s="46"/>
    </row>
    <row r="174" spans="2:46" x14ac:dyDescent="0.15">
      <c r="B174" s="45">
        <f t="shared" si="66"/>
        <v>37</v>
      </c>
      <c r="C174" s="46"/>
      <c r="D174" s="46"/>
      <c r="F174" s="46"/>
      <c r="G174" s="46"/>
      <c r="H174" s="46"/>
      <c r="I174" s="46"/>
      <c r="J174" s="46"/>
      <c r="K174" s="46"/>
      <c r="L174" s="46"/>
      <c r="M174" s="46"/>
      <c r="N174" s="46"/>
      <c r="O174" s="46"/>
    </row>
    <row r="175" spans="2:46" x14ac:dyDescent="0.15">
      <c r="B175" s="45">
        <f t="shared" si="66"/>
        <v>38</v>
      </c>
      <c r="C175" s="46"/>
      <c r="D175" s="46"/>
      <c r="F175" s="46"/>
      <c r="G175" s="46"/>
      <c r="H175" s="46"/>
      <c r="I175" s="46"/>
      <c r="J175" s="46"/>
      <c r="K175" s="46"/>
      <c r="L175" s="46"/>
      <c r="M175" s="46"/>
      <c r="N175" s="46"/>
      <c r="O175" s="46"/>
    </row>
    <row r="176" spans="2:46" x14ac:dyDescent="0.15">
      <c r="B176" s="45">
        <f t="shared" si="66"/>
        <v>39</v>
      </c>
      <c r="C176" s="46"/>
      <c r="D176" s="46"/>
      <c r="F176" s="46"/>
      <c r="G176" s="46"/>
      <c r="H176" s="46"/>
      <c r="I176" s="46"/>
      <c r="J176" s="46"/>
      <c r="K176" s="46"/>
      <c r="L176" s="46"/>
      <c r="M176" s="46"/>
      <c r="N176" s="46"/>
      <c r="O176" s="46"/>
    </row>
    <row r="177" spans="2:46" x14ac:dyDescent="0.15">
      <c r="B177" s="45">
        <f t="shared" si="66"/>
        <v>40</v>
      </c>
      <c r="C177" s="46"/>
      <c r="D177" s="46"/>
      <c r="F177" s="46"/>
      <c r="G177" s="46"/>
      <c r="H177" s="46"/>
      <c r="I177" s="46"/>
      <c r="J177" s="46"/>
      <c r="K177" s="46"/>
      <c r="L177" s="46"/>
      <c r="M177" s="46"/>
      <c r="N177" s="46"/>
      <c r="O177" s="46"/>
    </row>
    <row r="178" spans="2:46" x14ac:dyDescent="0.15">
      <c r="B178" s="45">
        <f t="shared" si="66"/>
        <v>41</v>
      </c>
      <c r="C178" s="46"/>
      <c r="D178" s="46"/>
      <c r="F178" s="46"/>
      <c r="G178" s="46"/>
      <c r="H178" s="46"/>
      <c r="I178" s="46"/>
      <c r="J178" s="46"/>
      <c r="K178" s="46"/>
      <c r="L178" s="46"/>
      <c r="M178" s="46"/>
      <c r="N178" s="46"/>
      <c r="O178" s="46"/>
    </row>
    <row r="179" spans="2:46" x14ac:dyDescent="0.15">
      <c r="B179" s="45">
        <f t="shared" si="66"/>
        <v>42</v>
      </c>
      <c r="C179" s="46"/>
      <c r="D179" s="46"/>
      <c r="F179" s="46"/>
      <c r="G179" s="46"/>
      <c r="H179" s="46"/>
      <c r="I179" s="46"/>
      <c r="J179" s="46"/>
      <c r="K179" s="46"/>
      <c r="L179" s="46"/>
      <c r="M179" s="46"/>
      <c r="N179" s="46"/>
      <c r="O179" s="46"/>
    </row>
    <row r="180" spans="2:46" x14ac:dyDescent="0.15">
      <c r="B180" s="45">
        <f t="shared" si="66"/>
        <v>43</v>
      </c>
    </row>
    <row r="181" spans="2:46" x14ac:dyDescent="0.15">
      <c r="B181" s="45">
        <f t="shared" si="66"/>
        <v>44</v>
      </c>
    </row>
    <row r="182" spans="2:46" x14ac:dyDescent="0.15">
      <c r="B182" s="45">
        <f t="shared" si="66"/>
        <v>45</v>
      </c>
    </row>
    <row r="183" spans="2:46" x14ac:dyDescent="0.15">
      <c r="B183" s="45">
        <v>1</v>
      </c>
      <c r="C183" s="61" t="s">
        <v>456</v>
      </c>
      <c r="D183" s="61"/>
      <c r="F183" s="4" t="s">
        <v>459</v>
      </c>
      <c r="G183" s="4"/>
      <c r="H183" s="4"/>
      <c r="I183" s="4"/>
      <c r="J183" s="4"/>
      <c r="K183" s="4"/>
      <c r="L183" s="4"/>
      <c r="M183" s="4"/>
      <c r="N183" s="4"/>
      <c r="O183" s="4"/>
    </row>
    <row r="184" spans="2:46" x14ac:dyDescent="0.15">
      <c r="B184" s="45">
        <f t="shared" ref="B184:B227" si="89">B183+1</f>
        <v>2</v>
      </c>
      <c r="C184" s="61"/>
      <c r="D184" s="61"/>
      <c r="F184" s="61" t="s">
        <v>457</v>
      </c>
      <c r="G184" s="61"/>
      <c r="H184" s="61"/>
      <c r="I184" s="61"/>
      <c r="J184" s="61"/>
      <c r="K184" s="61" t="s">
        <v>458</v>
      </c>
      <c r="L184" s="61"/>
      <c r="M184" s="61"/>
      <c r="N184" s="61"/>
      <c r="O184" s="61"/>
      <c r="AA184" s="60" t="s">
        <v>160</v>
      </c>
      <c r="AB184" s="60"/>
      <c r="AC184" s="60"/>
      <c r="AD184" s="60"/>
      <c r="AE184" s="60"/>
      <c r="AF184" s="60" t="s">
        <v>158</v>
      </c>
      <c r="AG184" s="60"/>
      <c r="AH184" s="60"/>
      <c r="AI184" s="60"/>
      <c r="AJ184" s="60"/>
      <c r="AK184" s="60" t="s">
        <v>37</v>
      </c>
      <c r="AL184" s="60"/>
      <c r="AM184" s="60"/>
      <c r="AN184" s="60"/>
      <c r="AO184" s="60"/>
      <c r="AP184" s="60" t="s">
        <v>385</v>
      </c>
      <c r="AQ184" s="60"/>
      <c r="AR184" s="60"/>
      <c r="AS184" s="60"/>
      <c r="AT184" s="60"/>
    </row>
    <row r="185" spans="2:46" x14ac:dyDescent="0.15">
      <c r="B185" s="45">
        <f t="shared" si="89"/>
        <v>3</v>
      </c>
      <c r="C185" s="46" t="s">
        <v>31</v>
      </c>
      <c r="D185" s="46" t="s">
        <v>324</v>
      </c>
      <c r="F185" s="46" t="s">
        <v>47</v>
      </c>
      <c r="G185" s="46" t="s">
        <v>48</v>
      </c>
      <c r="H185" s="46" t="s">
        <v>24</v>
      </c>
      <c r="I185" s="46" t="s">
        <v>22</v>
      </c>
      <c r="J185" s="46" t="s">
        <v>264</v>
      </c>
      <c r="K185" s="46" t="s">
        <v>47</v>
      </c>
      <c r="L185" s="46" t="s">
        <v>48</v>
      </c>
      <c r="M185" s="46" t="s">
        <v>24</v>
      </c>
      <c r="N185" s="46" t="s">
        <v>22</v>
      </c>
      <c r="O185" s="46" t="s">
        <v>264</v>
      </c>
      <c r="AA185" s="4" t="s">
        <v>260</v>
      </c>
      <c r="AB185" s="4" t="s">
        <v>261</v>
      </c>
      <c r="AC185" s="4" t="s">
        <v>262</v>
      </c>
      <c r="AD185" s="4" t="s">
        <v>263</v>
      </c>
      <c r="AE185" s="4" t="s">
        <v>264</v>
      </c>
      <c r="AF185" s="4" t="s">
        <v>260</v>
      </c>
      <c r="AG185" s="4" t="s">
        <v>261</v>
      </c>
      <c r="AH185" s="4" t="s">
        <v>262</v>
      </c>
      <c r="AI185" s="4" t="s">
        <v>263</v>
      </c>
      <c r="AJ185" s="4" t="s">
        <v>264</v>
      </c>
      <c r="AK185" s="4" t="s">
        <v>260</v>
      </c>
      <c r="AL185" s="4" t="s">
        <v>261</v>
      </c>
      <c r="AM185" s="4" t="s">
        <v>262</v>
      </c>
      <c r="AN185" s="4" t="s">
        <v>263</v>
      </c>
      <c r="AO185" s="4" t="s">
        <v>264</v>
      </c>
      <c r="AP185" s="4" t="s">
        <v>260</v>
      </c>
      <c r="AQ185" s="4" t="s">
        <v>261</v>
      </c>
      <c r="AR185" s="4" t="s">
        <v>262</v>
      </c>
      <c r="AS185" s="4" t="s">
        <v>263</v>
      </c>
      <c r="AT185" s="4" t="s">
        <v>264</v>
      </c>
    </row>
    <row r="186" spans="2:46" x14ac:dyDescent="0.15">
      <c r="B186" s="45">
        <f t="shared" si="89"/>
        <v>4</v>
      </c>
      <c r="C186" s="46">
        <v>5</v>
      </c>
      <c r="D186" s="46">
        <f>求节点(节奏总纲!$C$4:$C$163,节奏总纲!$H$4:$H$163,$C186)</f>
        <v>0.10951806589144637</v>
      </c>
      <c r="F186" s="48">
        <f>IF(SUM(G186:$J186)&lt;=6,MIN(6-SUM(G186:$J186),AP186),0)</f>
        <v>0</v>
      </c>
      <c r="G186" s="48">
        <f>IF(SUM(H186:$J186)&lt;=6,MIN(6-SUM(H186:$J186),AQ186),0)</f>
        <v>0</v>
      </c>
      <c r="H186" s="48">
        <f>IF(SUM(I186:$J186)&lt;=6,MIN(6-SUM(I186:$J186),AR186),0)</f>
        <v>0</v>
      </c>
      <c r="I186" s="48">
        <f>IF(SUM($J186:J186)&lt;=6,MIN(6-SUM($J186:J186),AS186),0)</f>
        <v>0</v>
      </c>
      <c r="J186" s="47">
        <f>MIN(AT186,6)</f>
        <v>0</v>
      </c>
      <c r="K186" s="46"/>
      <c r="L186" s="46"/>
      <c r="M186" s="46"/>
      <c r="N186" s="46"/>
      <c r="O186" s="46"/>
      <c r="AA186" s="4">
        <f>IFERROR(求节点(育马!$DX$5:$DX$1004,育马!DY$5:DY$1004,$D186),0)</f>
        <v>0</v>
      </c>
      <c r="AB186" s="4">
        <f>IFERROR(求节点(育马!$DX$5:$DX$1004,育马!DZ$5:DZ$1004,$D186),0)</f>
        <v>0</v>
      </c>
      <c r="AC186" s="4">
        <f>IFERROR(求节点(育马!$DX$5:$DX$1004,育马!EA$5:EA$1004,$D186),0)</f>
        <v>0</v>
      </c>
      <c r="AD186" s="4">
        <f>IFERROR(求节点(育马!$DX$5:$DX$1004,育马!EB$5:EB$1004,$D186),0)</f>
        <v>0</v>
      </c>
      <c r="AE186" s="4">
        <f>IFERROR(求节点(育马!$DX$5:$DX$1004,育马!EC$5:EC$1004,$D186),0)</f>
        <v>0</v>
      </c>
      <c r="AF186" s="4">
        <f t="shared" ref="AF186:AF217" si="90">IF($C186&lt;=55,0,($D186-$D$196)*U$10)</f>
        <v>0</v>
      </c>
      <c r="AG186" s="4">
        <f t="shared" ref="AG186:AG217" si="91">IF($C186&lt;=55,0,($D186-$D$196)*V$10)</f>
        <v>0</v>
      </c>
      <c r="AH186" s="4">
        <f t="shared" ref="AH186:AH217" si="92">IF($C186&lt;=55,0,($D186-$D$196)*W$10)</f>
        <v>0</v>
      </c>
      <c r="AI186" s="4">
        <f t="shared" ref="AI186:AI217" si="93">IF($C186&lt;=55,0,($D186-$D$196)*X$10)</f>
        <v>0</v>
      </c>
      <c r="AJ186" s="4">
        <f t="shared" ref="AJ186:AJ217" si="94">IF($C186&lt;=55,0,($D186-$D$196)*Y$10)</f>
        <v>0</v>
      </c>
      <c r="AK186" s="4">
        <f t="shared" ref="AK186:AK217" si="95">IF($C186&lt;=55,0,($D186-$D$196)*U$16)</f>
        <v>0</v>
      </c>
      <c r="AL186" s="4">
        <f t="shared" ref="AL186:AL217" si="96">IF($C186&lt;=55,0,($D186-$D$196)*V$16)</f>
        <v>0</v>
      </c>
      <c r="AM186" s="4">
        <f t="shared" ref="AM186:AM217" si="97">IF($C186&lt;=55,0,($D186-$D$196)*W$16)</f>
        <v>0</v>
      </c>
      <c r="AN186" s="4">
        <f t="shared" ref="AN186:AN217" si="98">IF($C186&lt;=55,0,($D186-$D$196)*X$16)</f>
        <v>0</v>
      </c>
      <c r="AO186" s="4">
        <f t="shared" ref="AO186:AO217" si="99">IF($C186&lt;=55,0,($D186-$D$196)*Y$16)</f>
        <v>0</v>
      </c>
      <c r="AP186" s="4">
        <f>AA186+AF186+AK186</f>
        <v>0</v>
      </c>
      <c r="AQ186" s="4">
        <f t="shared" ref="AQ186:AQ217" si="100">AB186+AG186+AL186</f>
        <v>0</v>
      </c>
      <c r="AR186" s="4">
        <f t="shared" ref="AR186:AR217" si="101">AC186+AH186+AM186</f>
        <v>0</v>
      </c>
      <c r="AS186" s="4">
        <f t="shared" ref="AS186:AS217" si="102">AD186+AI186+AN186</f>
        <v>0</v>
      </c>
      <c r="AT186" s="4">
        <f t="shared" ref="AT186:AT217" si="103">AE186+AJ186+AO186</f>
        <v>0</v>
      </c>
    </row>
    <row r="187" spans="2:46" x14ac:dyDescent="0.15">
      <c r="B187" s="45">
        <f t="shared" si="89"/>
        <v>5</v>
      </c>
      <c r="C187" s="46">
        <v>10</v>
      </c>
      <c r="D187" s="46">
        <f>求节点(节奏总纲!$C$4:$C$163,节奏总纲!$H$4:$H$163,$C187)</f>
        <v>0.2732</v>
      </c>
      <c r="F187" s="48">
        <f>IF(SUM(G187:$J187)&lt;=6,MIN(6-SUM(G187:$J187),AP187),0)</f>
        <v>0</v>
      </c>
      <c r="G187" s="48">
        <f>IF(SUM(H187:$J187)&lt;=6,MIN(6-SUM(H187:$J187),AQ187),0)</f>
        <v>0</v>
      </c>
      <c r="H187" s="48">
        <f>IF(SUM(I187:$J187)&lt;=6,MIN(6-SUM(I187:$J187),AR187),0)</f>
        <v>0</v>
      </c>
      <c r="I187" s="48">
        <f>IF(SUM($J187:J187)&lt;=6,MIN(6-SUM($J187:J187),AS187),0)</f>
        <v>0</v>
      </c>
      <c r="J187" s="47">
        <f t="shared" ref="J187:J217" si="104">MIN(AT187,6)</f>
        <v>0</v>
      </c>
      <c r="K187" s="46"/>
      <c r="L187" s="46"/>
      <c r="M187" s="46"/>
      <c r="N187" s="46"/>
      <c r="O187" s="46"/>
      <c r="AA187" s="4">
        <f>IFERROR(求节点(育马!$DX$5:$DX$1004,育马!DY$5:DY$1004,$D187),0)</f>
        <v>0</v>
      </c>
      <c r="AB187" s="4">
        <f>IFERROR(求节点(育马!$DX$5:$DX$1004,育马!DZ$5:DZ$1004,$D187),0)</f>
        <v>0</v>
      </c>
      <c r="AC187" s="4">
        <f>IFERROR(求节点(育马!$DX$5:$DX$1004,育马!EA$5:EA$1004,$D187),0)</f>
        <v>0</v>
      </c>
      <c r="AD187" s="4">
        <f>IFERROR(求节点(育马!$DX$5:$DX$1004,育马!EB$5:EB$1004,$D187),0)</f>
        <v>0</v>
      </c>
      <c r="AE187" s="4">
        <f>IFERROR(求节点(育马!$DX$5:$DX$1004,育马!EC$5:EC$1004,$D187),0)</f>
        <v>0</v>
      </c>
      <c r="AF187" s="4">
        <f t="shared" si="90"/>
        <v>0</v>
      </c>
      <c r="AG187" s="4">
        <f t="shared" si="91"/>
        <v>0</v>
      </c>
      <c r="AH187" s="4">
        <f t="shared" si="92"/>
        <v>0</v>
      </c>
      <c r="AI187" s="4">
        <f t="shared" si="93"/>
        <v>0</v>
      </c>
      <c r="AJ187" s="4">
        <f t="shared" si="94"/>
        <v>0</v>
      </c>
      <c r="AK187" s="4">
        <f t="shared" si="95"/>
        <v>0</v>
      </c>
      <c r="AL187" s="4">
        <f t="shared" si="96"/>
        <v>0</v>
      </c>
      <c r="AM187" s="4">
        <f t="shared" si="97"/>
        <v>0</v>
      </c>
      <c r="AN187" s="4">
        <f t="shared" si="98"/>
        <v>0</v>
      </c>
      <c r="AO187" s="4">
        <f t="shared" si="99"/>
        <v>0</v>
      </c>
      <c r="AP187" s="4">
        <f t="shared" ref="AP187:AP217" si="105">AA187+AF187+AK187</f>
        <v>0</v>
      </c>
      <c r="AQ187" s="4">
        <f t="shared" si="100"/>
        <v>0</v>
      </c>
      <c r="AR187" s="4">
        <f t="shared" si="101"/>
        <v>0</v>
      </c>
      <c r="AS187" s="4">
        <f t="shared" si="102"/>
        <v>0</v>
      </c>
      <c r="AT187" s="4">
        <f t="shared" si="103"/>
        <v>0</v>
      </c>
    </row>
    <row r="188" spans="2:46" x14ac:dyDescent="0.15">
      <c r="B188" s="45">
        <f t="shared" si="89"/>
        <v>6</v>
      </c>
      <c r="C188" s="46">
        <v>15</v>
      </c>
      <c r="D188" s="46">
        <f>求节点(节奏总纲!$C$4:$C$163,节奏总纲!$H$4:$H$163,$C188)</f>
        <v>0.5271355400643265</v>
      </c>
      <c r="F188" s="48">
        <f>IF(SUM(G188:$J188)&lt;=6,MIN(6-SUM(G188:$J188),AP188),0)</f>
        <v>0</v>
      </c>
      <c r="G188" s="48">
        <f>IF(SUM(H188:$J188)&lt;=6,MIN(6-SUM(H188:$J188),AQ188),0)</f>
        <v>0</v>
      </c>
      <c r="H188" s="48">
        <f>IF(SUM(I188:$J188)&lt;=6,MIN(6-SUM(I188:$J188),AR188),0)</f>
        <v>0</v>
      </c>
      <c r="I188" s="48">
        <f>IF(SUM($J188:J188)&lt;=6,MIN(6-SUM($J188:J188),AS188),0)</f>
        <v>0</v>
      </c>
      <c r="J188" s="47">
        <f t="shared" si="104"/>
        <v>0</v>
      </c>
      <c r="K188" s="46"/>
      <c r="L188" s="46"/>
      <c r="M188" s="46"/>
      <c r="N188" s="46"/>
      <c r="O188" s="46"/>
      <c r="AA188" s="4">
        <f>IFERROR(求节点(育马!$DX$5:$DX$1004,育马!DY$5:DY$1004,$D188),0)</f>
        <v>0</v>
      </c>
      <c r="AB188" s="4">
        <f>IFERROR(求节点(育马!$DX$5:$DX$1004,育马!DZ$5:DZ$1004,$D188),0)</f>
        <v>0</v>
      </c>
      <c r="AC188" s="4">
        <f>IFERROR(求节点(育马!$DX$5:$DX$1004,育马!EA$5:EA$1004,$D188),0)</f>
        <v>0</v>
      </c>
      <c r="AD188" s="4">
        <f>IFERROR(求节点(育马!$DX$5:$DX$1004,育马!EB$5:EB$1004,$D188),0)</f>
        <v>0</v>
      </c>
      <c r="AE188" s="4">
        <f>IFERROR(求节点(育马!$DX$5:$DX$1004,育马!EC$5:EC$1004,$D188),0)</f>
        <v>0</v>
      </c>
      <c r="AF188" s="4">
        <f t="shared" si="90"/>
        <v>0</v>
      </c>
      <c r="AG188" s="4">
        <f t="shared" si="91"/>
        <v>0</v>
      </c>
      <c r="AH188" s="4">
        <f t="shared" si="92"/>
        <v>0</v>
      </c>
      <c r="AI188" s="4">
        <f t="shared" si="93"/>
        <v>0</v>
      </c>
      <c r="AJ188" s="4">
        <f t="shared" si="94"/>
        <v>0</v>
      </c>
      <c r="AK188" s="4">
        <f t="shared" si="95"/>
        <v>0</v>
      </c>
      <c r="AL188" s="4">
        <f t="shared" si="96"/>
        <v>0</v>
      </c>
      <c r="AM188" s="4">
        <f t="shared" si="97"/>
        <v>0</v>
      </c>
      <c r="AN188" s="4">
        <f t="shared" si="98"/>
        <v>0</v>
      </c>
      <c r="AO188" s="4">
        <f t="shared" si="99"/>
        <v>0</v>
      </c>
      <c r="AP188" s="4">
        <f t="shared" si="105"/>
        <v>0</v>
      </c>
      <c r="AQ188" s="4">
        <f t="shared" si="100"/>
        <v>0</v>
      </c>
      <c r="AR188" s="4">
        <f t="shared" si="101"/>
        <v>0</v>
      </c>
      <c r="AS188" s="4">
        <f t="shared" si="102"/>
        <v>0</v>
      </c>
      <c r="AT188" s="4">
        <f t="shared" si="103"/>
        <v>0</v>
      </c>
    </row>
    <row r="189" spans="2:46" x14ac:dyDescent="0.15">
      <c r="B189" s="45">
        <f t="shared" si="89"/>
        <v>7</v>
      </c>
      <c r="C189" s="46">
        <v>20</v>
      </c>
      <c r="D189" s="46">
        <f>求节点(节奏总纲!$C$4:$C$163,节奏总纲!$H$4:$H$163,$C189)</f>
        <v>0.87990000000000002</v>
      </c>
      <c r="F189" s="48">
        <f>IF(SUM(G189:$J189)&lt;=6,MIN(6-SUM(G189:$J189),AP189),0)</f>
        <v>0</v>
      </c>
      <c r="G189" s="48">
        <f>IF(SUM(H189:$J189)&lt;=6,MIN(6-SUM(H189:$J189),AQ189),0)</f>
        <v>0</v>
      </c>
      <c r="H189" s="48">
        <f>IF(SUM(I189:$J189)&lt;=6,MIN(6-SUM(I189:$J189),AR189),0)</f>
        <v>0</v>
      </c>
      <c r="I189" s="48">
        <f>IF(SUM($J189:J189)&lt;=6,MIN(6-SUM($J189:J189),AS189),0)</f>
        <v>0</v>
      </c>
      <c r="J189" s="47">
        <f t="shared" si="104"/>
        <v>0</v>
      </c>
      <c r="K189" s="46"/>
      <c r="L189" s="46"/>
      <c r="M189" s="46"/>
      <c r="N189" s="46"/>
      <c r="O189" s="46"/>
      <c r="AA189" s="4">
        <f>IFERROR(求节点(育马!$DX$5:$DX$1004,育马!DY$5:DY$1004,$D189),0)</f>
        <v>0</v>
      </c>
      <c r="AB189" s="4">
        <f>IFERROR(求节点(育马!$DX$5:$DX$1004,育马!DZ$5:DZ$1004,$D189),0)</f>
        <v>0</v>
      </c>
      <c r="AC189" s="4">
        <f>IFERROR(求节点(育马!$DX$5:$DX$1004,育马!EA$5:EA$1004,$D189),0)</f>
        <v>0</v>
      </c>
      <c r="AD189" s="4">
        <f>IFERROR(求节点(育马!$DX$5:$DX$1004,育马!EB$5:EB$1004,$D189),0)</f>
        <v>0</v>
      </c>
      <c r="AE189" s="4">
        <f>IFERROR(求节点(育马!$DX$5:$DX$1004,育马!EC$5:EC$1004,$D189),0)</f>
        <v>0</v>
      </c>
      <c r="AF189" s="4">
        <f t="shared" si="90"/>
        <v>0</v>
      </c>
      <c r="AG189" s="4">
        <f t="shared" si="91"/>
        <v>0</v>
      </c>
      <c r="AH189" s="4">
        <f t="shared" si="92"/>
        <v>0</v>
      </c>
      <c r="AI189" s="4">
        <f t="shared" si="93"/>
        <v>0</v>
      </c>
      <c r="AJ189" s="4">
        <f t="shared" si="94"/>
        <v>0</v>
      </c>
      <c r="AK189" s="4">
        <f t="shared" si="95"/>
        <v>0</v>
      </c>
      <c r="AL189" s="4">
        <f t="shared" si="96"/>
        <v>0</v>
      </c>
      <c r="AM189" s="4">
        <f t="shared" si="97"/>
        <v>0</v>
      </c>
      <c r="AN189" s="4">
        <f t="shared" si="98"/>
        <v>0</v>
      </c>
      <c r="AO189" s="4">
        <f t="shared" si="99"/>
        <v>0</v>
      </c>
      <c r="AP189" s="4">
        <f t="shared" si="105"/>
        <v>0</v>
      </c>
      <c r="AQ189" s="4">
        <f t="shared" si="100"/>
        <v>0</v>
      </c>
      <c r="AR189" s="4">
        <f t="shared" si="101"/>
        <v>0</v>
      </c>
      <c r="AS189" s="4">
        <f t="shared" si="102"/>
        <v>0</v>
      </c>
      <c r="AT189" s="4">
        <f t="shared" si="103"/>
        <v>0</v>
      </c>
    </row>
    <row r="190" spans="2:46" x14ac:dyDescent="0.15">
      <c r="B190" s="45">
        <f t="shared" si="89"/>
        <v>8</v>
      </c>
      <c r="C190" s="46">
        <v>25</v>
      </c>
      <c r="D190" s="46">
        <f>求节点(节奏总纲!$C$4:$C$163,节奏总纲!$H$4:$H$163,$C190)</f>
        <v>1.3802915995495415</v>
      </c>
      <c r="F190" s="48">
        <f>IF(SUM(G190:$J190)&lt;=6,MIN(6-SUM(G190:$J190),AP190),0)</f>
        <v>0</v>
      </c>
      <c r="G190" s="48">
        <f>IF(SUM(H190:$J190)&lt;=6,MIN(6-SUM(H190:$J190),AQ190),0)</f>
        <v>0</v>
      </c>
      <c r="H190" s="48">
        <f>IF(SUM(I190:$J190)&lt;=6,MIN(6-SUM(I190:$J190),AR190),0)</f>
        <v>0</v>
      </c>
      <c r="I190" s="48">
        <f>IF(SUM($J190:J190)&lt;=6,MIN(6-SUM($J190:J190),AS190),0)</f>
        <v>0</v>
      </c>
      <c r="J190" s="47">
        <f t="shared" si="104"/>
        <v>0</v>
      </c>
      <c r="K190" s="46"/>
      <c r="L190" s="46"/>
      <c r="M190" s="46"/>
      <c r="N190" s="46"/>
      <c r="O190" s="46"/>
      <c r="AA190" s="4">
        <f>IFERROR(求节点(育马!$DX$5:$DX$1004,育马!DY$5:DY$1004,$D190),0)</f>
        <v>0</v>
      </c>
      <c r="AB190" s="4">
        <f>IFERROR(求节点(育马!$DX$5:$DX$1004,育马!DZ$5:DZ$1004,$D190),0)</f>
        <v>0</v>
      </c>
      <c r="AC190" s="4">
        <f>IFERROR(求节点(育马!$DX$5:$DX$1004,育马!EA$5:EA$1004,$D190),0)</f>
        <v>0</v>
      </c>
      <c r="AD190" s="4">
        <f>IFERROR(求节点(育马!$DX$5:$DX$1004,育马!EB$5:EB$1004,$D190),0)</f>
        <v>0</v>
      </c>
      <c r="AE190" s="4">
        <f>IFERROR(求节点(育马!$DX$5:$DX$1004,育马!EC$5:EC$1004,$D190),0)</f>
        <v>0</v>
      </c>
      <c r="AF190" s="4">
        <f t="shared" si="90"/>
        <v>0</v>
      </c>
      <c r="AG190" s="4">
        <f t="shared" si="91"/>
        <v>0</v>
      </c>
      <c r="AH190" s="4">
        <f t="shared" si="92"/>
        <v>0</v>
      </c>
      <c r="AI190" s="4">
        <f t="shared" si="93"/>
        <v>0</v>
      </c>
      <c r="AJ190" s="4">
        <f t="shared" si="94"/>
        <v>0</v>
      </c>
      <c r="AK190" s="4">
        <f t="shared" si="95"/>
        <v>0</v>
      </c>
      <c r="AL190" s="4">
        <f t="shared" si="96"/>
        <v>0</v>
      </c>
      <c r="AM190" s="4">
        <f t="shared" si="97"/>
        <v>0</v>
      </c>
      <c r="AN190" s="4">
        <f t="shared" si="98"/>
        <v>0</v>
      </c>
      <c r="AO190" s="4">
        <f t="shared" si="99"/>
        <v>0</v>
      </c>
      <c r="AP190" s="4">
        <f t="shared" si="105"/>
        <v>0</v>
      </c>
      <c r="AQ190" s="4">
        <f t="shared" si="100"/>
        <v>0</v>
      </c>
      <c r="AR190" s="4">
        <f t="shared" si="101"/>
        <v>0</v>
      </c>
      <c r="AS190" s="4">
        <f t="shared" si="102"/>
        <v>0</v>
      </c>
      <c r="AT190" s="4">
        <f t="shared" si="103"/>
        <v>0</v>
      </c>
    </row>
    <row r="191" spans="2:46" x14ac:dyDescent="0.15">
      <c r="B191" s="45">
        <f t="shared" si="89"/>
        <v>9</v>
      </c>
      <c r="C191" s="46">
        <v>30</v>
      </c>
      <c r="D191" s="46">
        <f>求节点(节奏总纲!$C$4:$C$163,节奏总纲!$H$4:$H$163,$C191)</f>
        <v>2.1006999999999998</v>
      </c>
      <c r="F191" s="48">
        <f>IF(SUM(G191:$J191)&lt;=6,MIN(6-SUM(G191:$J191),AP191),0)</f>
        <v>0</v>
      </c>
      <c r="G191" s="48">
        <f>IF(SUM(H191:$J191)&lt;=6,MIN(6-SUM(H191:$J191),AQ191),0)</f>
        <v>0</v>
      </c>
      <c r="H191" s="48">
        <f>IF(SUM(I191:$J191)&lt;=6,MIN(6-SUM(I191:$J191),AR191),0)</f>
        <v>0</v>
      </c>
      <c r="I191" s="48">
        <f>IF(SUM($J191:J191)&lt;=6,MIN(6-SUM($J191:J191),AS191),0)</f>
        <v>0</v>
      </c>
      <c r="J191" s="47">
        <f t="shared" si="104"/>
        <v>0</v>
      </c>
      <c r="K191" s="46"/>
      <c r="L191" s="46"/>
      <c r="M191" s="46"/>
      <c r="N191" s="46"/>
      <c r="O191" s="46"/>
      <c r="AA191" s="4">
        <f>IFERROR(求节点(育马!$DX$5:$DX$1004,育马!DY$5:DY$1004,$D191),0)</f>
        <v>0</v>
      </c>
      <c r="AB191" s="4">
        <f>IFERROR(求节点(育马!$DX$5:$DX$1004,育马!DZ$5:DZ$1004,$D191),0)</f>
        <v>0</v>
      </c>
      <c r="AC191" s="4">
        <f>IFERROR(求节点(育马!$DX$5:$DX$1004,育马!EA$5:EA$1004,$D191),0)</f>
        <v>0</v>
      </c>
      <c r="AD191" s="4">
        <f>IFERROR(求节点(育马!$DX$5:$DX$1004,育马!EB$5:EB$1004,$D191),0)</f>
        <v>0</v>
      </c>
      <c r="AE191" s="4">
        <f>IFERROR(求节点(育马!$DX$5:$DX$1004,育马!EC$5:EC$1004,$D191),0)</f>
        <v>0</v>
      </c>
      <c r="AF191" s="4">
        <f t="shared" si="90"/>
        <v>0</v>
      </c>
      <c r="AG191" s="4">
        <f t="shared" si="91"/>
        <v>0</v>
      </c>
      <c r="AH191" s="4">
        <f t="shared" si="92"/>
        <v>0</v>
      </c>
      <c r="AI191" s="4">
        <f t="shared" si="93"/>
        <v>0</v>
      </c>
      <c r="AJ191" s="4">
        <f t="shared" si="94"/>
        <v>0</v>
      </c>
      <c r="AK191" s="4">
        <f t="shared" si="95"/>
        <v>0</v>
      </c>
      <c r="AL191" s="4">
        <f t="shared" si="96"/>
        <v>0</v>
      </c>
      <c r="AM191" s="4">
        <f t="shared" si="97"/>
        <v>0</v>
      </c>
      <c r="AN191" s="4">
        <f t="shared" si="98"/>
        <v>0</v>
      </c>
      <c r="AO191" s="4">
        <f t="shared" si="99"/>
        <v>0</v>
      </c>
      <c r="AP191" s="4">
        <f t="shared" si="105"/>
        <v>0</v>
      </c>
      <c r="AQ191" s="4">
        <f t="shared" si="100"/>
        <v>0</v>
      </c>
      <c r="AR191" s="4">
        <f t="shared" si="101"/>
        <v>0</v>
      </c>
      <c r="AS191" s="4">
        <f t="shared" si="102"/>
        <v>0</v>
      </c>
      <c r="AT191" s="4">
        <f t="shared" si="103"/>
        <v>0</v>
      </c>
    </row>
    <row r="192" spans="2:46" x14ac:dyDescent="0.15">
      <c r="B192" s="45">
        <f t="shared" si="89"/>
        <v>10</v>
      </c>
      <c r="C192" s="46">
        <v>35</v>
      </c>
      <c r="D192" s="46">
        <f>求节点(节奏总纲!$C$4:$C$163,节奏总纲!$H$4:$H$163,$C192)</f>
        <v>3.1106144832938032</v>
      </c>
      <c r="F192" s="48">
        <f>IF(SUM(G192:$J192)&lt;=6,MIN(6-SUM(G192:$J192),AP192),0)</f>
        <v>0</v>
      </c>
      <c r="G192" s="48">
        <f>IF(SUM(H192:$J192)&lt;=6,MIN(6-SUM(H192:$J192),AQ192),0)</f>
        <v>0</v>
      </c>
      <c r="H192" s="48">
        <f>IF(SUM(I192:$J192)&lt;=6,MIN(6-SUM(I192:$J192),AR192),0)</f>
        <v>0</v>
      </c>
      <c r="I192" s="48">
        <f>IF(SUM($J192:J192)&lt;=6,MIN(6-SUM($J192:J192),AS192),0)</f>
        <v>0</v>
      </c>
      <c r="J192" s="47">
        <f t="shared" si="104"/>
        <v>0</v>
      </c>
      <c r="K192" s="46"/>
      <c r="L192" s="46"/>
      <c r="M192" s="46"/>
      <c r="N192" s="46"/>
      <c r="O192" s="46"/>
      <c r="AA192" s="4">
        <f>IFERROR(求节点(育马!$DX$5:$DX$1004,育马!DY$5:DY$1004,$D192),0)</f>
        <v>0</v>
      </c>
      <c r="AB192" s="4">
        <f>IFERROR(求节点(育马!$DX$5:$DX$1004,育马!DZ$5:DZ$1004,$D192),0)</f>
        <v>0</v>
      </c>
      <c r="AC192" s="4">
        <f>IFERROR(求节点(育马!$DX$5:$DX$1004,育马!EA$5:EA$1004,$D192),0)</f>
        <v>0</v>
      </c>
      <c r="AD192" s="4">
        <f>IFERROR(求节点(育马!$DX$5:$DX$1004,育马!EB$5:EB$1004,$D192),0)</f>
        <v>0</v>
      </c>
      <c r="AE192" s="4">
        <f>IFERROR(求节点(育马!$DX$5:$DX$1004,育马!EC$5:EC$1004,$D192),0)</f>
        <v>0</v>
      </c>
      <c r="AF192" s="4">
        <f t="shared" si="90"/>
        <v>0</v>
      </c>
      <c r="AG192" s="4">
        <f t="shared" si="91"/>
        <v>0</v>
      </c>
      <c r="AH192" s="4">
        <f t="shared" si="92"/>
        <v>0</v>
      </c>
      <c r="AI192" s="4">
        <f t="shared" si="93"/>
        <v>0</v>
      </c>
      <c r="AJ192" s="4">
        <f t="shared" si="94"/>
        <v>0</v>
      </c>
      <c r="AK192" s="4">
        <f t="shared" si="95"/>
        <v>0</v>
      </c>
      <c r="AL192" s="4">
        <f t="shared" si="96"/>
        <v>0</v>
      </c>
      <c r="AM192" s="4">
        <f t="shared" si="97"/>
        <v>0</v>
      </c>
      <c r="AN192" s="4">
        <f t="shared" si="98"/>
        <v>0</v>
      </c>
      <c r="AO192" s="4">
        <f t="shared" si="99"/>
        <v>0</v>
      </c>
      <c r="AP192" s="4">
        <f t="shared" si="105"/>
        <v>0</v>
      </c>
      <c r="AQ192" s="4">
        <f t="shared" si="100"/>
        <v>0</v>
      </c>
      <c r="AR192" s="4">
        <f t="shared" si="101"/>
        <v>0</v>
      </c>
      <c r="AS192" s="4">
        <f t="shared" si="102"/>
        <v>0</v>
      </c>
      <c r="AT192" s="4">
        <f t="shared" si="103"/>
        <v>0</v>
      </c>
    </row>
    <row r="193" spans="2:46" x14ac:dyDescent="0.15">
      <c r="B193" s="45">
        <f t="shared" si="89"/>
        <v>11</v>
      </c>
      <c r="C193" s="46">
        <v>40</v>
      </c>
      <c r="D193" s="46">
        <f>求节点(节奏总纲!$C$4:$C$163,节奏总纲!$H$4:$H$163,$C193)</f>
        <v>4.5</v>
      </c>
      <c r="F193" s="48">
        <f>IF(SUM(G193:$J193)&lt;=6,MIN(6-SUM(G193:$J193),AP193),0)</f>
        <v>0</v>
      </c>
      <c r="G193" s="48">
        <f>IF(SUM(H193:$J193)&lt;=6,MIN(6-SUM(H193:$J193),AQ193),0)</f>
        <v>0</v>
      </c>
      <c r="H193" s="48">
        <f>IF(SUM(I193:$J193)&lt;=6,MIN(6-SUM(I193:$J193),AR193),0)</f>
        <v>0</v>
      </c>
      <c r="I193" s="48">
        <f>IF(SUM($J193:J193)&lt;=6,MIN(6-SUM($J193:J193),AS193),0)</f>
        <v>0</v>
      </c>
      <c r="J193" s="47">
        <f t="shared" si="104"/>
        <v>0</v>
      </c>
      <c r="K193" s="46"/>
      <c r="L193" s="46"/>
      <c r="M193" s="46"/>
      <c r="N193" s="46"/>
      <c r="O193" s="46"/>
      <c r="AA193" s="4">
        <f>IFERROR(求节点(育马!$DX$5:$DX$1004,育马!DY$5:DY$1004,$D193),0)</f>
        <v>0</v>
      </c>
      <c r="AB193" s="4">
        <f>IFERROR(求节点(育马!$DX$5:$DX$1004,育马!DZ$5:DZ$1004,$D193),0)</f>
        <v>0</v>
      </c>
      <c r="AC193" s="4">
        <f>IFERROR(求节点(育马!$DX$5:$DX$1004,育马!EA$5:EA$1004,$D193),0)</f>
        <v>0</v>
      </c>
      <c r="AD193" s="4">
        <f>IFERROR(求节点(育马!$DX$5:$DX$1004,育马!EB$5:EB$1004,$D193),0)</f>
        <v>0</v>
      </c>
      <c r="AE193" s="4">
        <f>IFERROR(求节点(育马!$DX$5:$DX$1004,育马!EC$5:EC$1004,$D193),0)</f>
        <v>0</v>
      </c>
      <c r="AF193" s="4">
        <f t="shared" si="90"/>
        <v>0</v>
      </c>
      <c r="AG193" s="4">
        <f t="shared" si="91"/>
        <v>0</v>
      </c>
      <c r="AH193" s="4">
        <f t="shared" si="92"/>
        <v>0</v>
      </c>
      <c r="AI193" s="4">
        <f t="shared" si="93"/>
        <v>0</v>
      </c>
      <c r="AJ193" s="4">
        <f t="shared" si="94"/>
        <v>0</v>
      </c>
      <c r="AK193" s="4">
        <f t="shared" si="95"/>
        <v>0</v>
      </c>
      <c r="AL193" s="4">
        <f t="shared" si="96"/>
        <v>0</v>
      </c>
      <c r="AM193" s="4">
        <f t="shared" si="97"/>
        <v>0</v>
      </c>
      <c r="AN193" s="4">
        <f t="shared" si="98"/>
        <v>0</v>
      </c>
      <c r="AO193" s="4">
        <f t="shared" si="99"/>
        <v>0</v>
      </c>
      <c r="AP193" s="4">
        <f t="shared" si="105"/>
        <v>0</v>
      </c>
      <c r="AQ193" s="4">
        <f t="shared" si="100"/>
        <v>0</v>
      </c>
      <c r="AR193" s="4">
        <f t="shared" si="101"/>
        <v>0</v>
      </c>
      <c r="AS193" s="4">
        <f t="shared" si="102"/>
        <v>0</v>
      </c>
      <c r="AT193" s="4">
        <f t="shared" si="103"/>
        <v>0</v>
      </c>
    </row>
    <row r="194" spans="2:46" x14ac:dyDescent="0.15">
      <c r="B194" s="45">
        <f t="shared" si="89"/>
        <v>12</v>
      </c>
      <c r="C194" s="46">
        <v>45</v>
      </c>
      <c r="D194" s="46">
        <f>求节点(节奏总纲!$C$4:$C$163,节奏总纲!$H$4:$H$163,$C194)</f>
        <v>6.49903880788984</v>
      </c>
      <c r="F194" s="48">
        <f>IF(SUM(G194:$J194)&lt;=6,MIN(6-SUM(G194:$J194),AP194),0)</f>
        <v>0</v>
      </c>
      <c r="G194" s="48">
        <f>IF(SUM(H194:$J194)&lt;=6,MIN(6-SUM(H194:$J194),AQ194),0)</f>
        <v>0</v>
      </c>
      <c r="H194" s="48">
        <f>IF(SUM(I194:$J194)&lt;=6,MIN(6-SUM(I194:$J194),AR194),0)</f>
        <v>0</v>
      </c>
      <c r="I194" s="48">
        <f>IF(SUM($J194:J194)&lt;=6,MIN(6-SUM($J194:J194),AS194),0)</f>
        <v>0</v>
      </c>
      <c r="J194" s="47">
        <f t="shared" si="104"/>
        <v>0</v>
      </c>
      <c r="K194" s="46"/>
      <c r="L194" s="46"/>
      <c r="M194" s="46"/>
      <c r="N194" s="46"/>
      <c r="O194" s="46"/>
      <c r="AA194" s="4">
        <f>IFERROR(求节点(育马!$DX$5:$DX$1004,育马!DY$5:DY$1004,$D194),0)</f>
        <v>0</v>
      </c>
      <c r="AB194" s="4">
        <f>IFERROR(求节点(育马!$DX$5:$DX$1004,育马!DZ$5:DZ$1004,$D194),0)</f>
        <v>0</v>
      </c>
      <c r="AC194" s="4">
        <f>IFERROR(求节点(育马!$DX$5:$DX$1004,育马!EA$5:EA$1004,$D194),0)</f>
        <v>0</v>
      </c>
      <c r="AD194" s="4">
        <f>IFERROR(求节点(育马!$DX$5:$DX$1004,育马!EB$5:EB$1004,$D194),0)</f>
        <v>0</v>
      </c>
      <c r="AE194" s="4">
        <f>IFERROR(求节点(育马!$DX$5:$DX$1004,育马!EC$5:EC$1004,$D194),0)</f>
        <v>0</v>
      </c>
      <c r="AF194" s="4">
        <f t="shared" si="90"/>
        <v>0</v>
      </c>
      <c r="AG194" s="4">
        <f t="shared" si="91"/>
        <v>0</v>
      </c>
      <c r="AH194" s="4">
        <f t="shared" si="92"/>
        <v>0</v>
      </c>
      <c r="AI194" s="4">
        <f t="shared" si="93"/>
        <v>0</v>
      </c>
      <c r="AJ194" s="4">
        <f t="shared" si="94"/>
        <v>0</v>
      </c>
      <c r="AK194" s="4">
        <f t="shared" si="95"/>
        <v>0</v>
      </c>
      <c r="AL194" s="4">
        <f t="shared" si="96"/>
        <v>0</v>
      </c>
      <c r="AM194" s="4">
        <f t="shared" si="97"/>
        <v>0</v>
      </c>
      <c r="AN194" s="4">
        <f t="shared" si="98"/>
        <v>0</v>
      </c>
      <c r="AO194" s="4">
        <f t="shared" si="99"/>
        <v>0</v>
      </c>
      <c r="AP194" s="4">
        <f t="shared" si="105"/>
        <v>0</v>
      </c>
      <c r="AQ194" s="4">
        <f t="shared" si="100"/>
        <v>0</v>
      </c>
      <c r="AR194" s="4">
        <f t="shared" si="101"/>
        <v>0</v>
      </c>
      <c r="AS194" s="4">
        <f t="shared" si="102"/>
        <v>0</v>
      </c>
      <c r="AT194" s="4">
        <f t="shared" si="103"/>
        <v>0</v>
      </c>
    </row>
    <row r="195" spans="2:46" x14ac:dyDescent="0.15">
      <c r="B195" s="45">
        <f t="shared" si="89"/>
        <v>13</v>
      </c>
      <c r="C195" s="46">
        <v>50</v>
      </c>
      <c r="D195" s="46">
        <f>求节点(节奏总纲!$C$4:$C$163,节奏总纲!$H$4:$H$163,$C195)</f>
        <v>9.1883999999999997</v>
      </c>
      <c r="F195" s="48">
        <f>IF(SUM(G195:$J195)&lt;=6,MIN(6-SUM(G195:$J195),AP195),0)</f>
        <v>0</v>
      </c>
      <c r="G195" s="48">
        <f>IF(SUM(H195:$J195)&lt;=6,MIN(6-SUM(H195:$J195),AQ195),0)</f>
        <v>0</v>
      </c>
      <c r="H195" s="48">
        <f>IF(SUM(I195:$J195)&lt;=6,MIN(6-SUM(I195:$J195),AR195),0)</f>
        <v>0</v>
      </c>
      <c r="I195" s="48">
        <f>IF(SUM($J195:J195)&lt;=6,MIN(6-SUM($J195:J195),AS195),0)</f>
        <v>0</v>
      </c>
      <c r="J195" s="47">
        <f t="shared" si="104"/>
        <v>0</v>
      </c>
      <c r="K195" s="46"/>
      <c r="L195" s="46"/>
      <c r="M195" s="46"/>
      <c r="N195" s="46"/>
      <c r="O195" s="46"/>
      <c r="AA195" s="4">
        <f>IFERROR(求节点(育马!$DX$5:$DX$1004,育马!DY$5:DY$1004,$D195),0)</f>
        <v>0</v>
      </c>
      <c r="AB195" s="4">
        <f>IFERROR(求节点(育马!$DX$5:$DX$1004,育马!DZ$5:DZ$1004,$D195),0)</f>
        <v>0</v>
      </c>
      <c r="AC195" s="4">
        <f>IFERROR(求节点(育马!$DX$5:$DX$1004,育马!EA$5:EA$1004,$D195),0)</f>
        <v>0</v>
      </c>
      <c r="AD195" s="4">
        <f>IFERROR(求节点(育马!$DX$5:$DX$1004,育马!EB$5:EB$1004,$D195),0)</f>
        <v>0</v>
      </c>
      <c r="AE195" s="4">
        <f>IFERROR(求节点(育马!$DX$5:$DX$1004,育马!EC$5:EC$1004,$D195),0)</f>
        <v>0</v>
      </c>
      <c r="AF195" s="4">
        <f t="shared" si="90"/>
        <v>0</v>
      </c>
      <c r="AG195" s="4">
        <f t="shared" si="91"/>
        <v>0</v>
      </c>
      <c r="AH195" s="4">
        <f t="shared" si="92"/>
        <v>0</v>
      </c>
      <c r="AI195" s="4">
        <f t="shared" si="93"/>
        <v>0</v>
      </c>
      <c r="AJ195" s="4">
        <f t="shared" si="94"/>
        <v>0</v>
      </c>
      <c r="AK195" s="4">
        <f t="shared" si="95"/>
        <v>0</v>
      </c>
      <c r="AL195" s="4">
        <f t="shared" si="96"/>
        <v>0</v>
      </c>
      <c r="AM195" s="4">
        <f t="shared" si="97"/>
        <v>0</v>
      </c>
      <c r="AN195" s="4">
        <f t="shared" si="98"/>
        <v>0</v>
      </c>
      <c r="AO195" s="4">
        <f t="shared" si="99"/>
        <v>0</v>
      </c>
      <c r="AP195" s="4">
        <f t="shared" si="105"/>
        <v>0</v>
      </c>
      <c r="AQ195" s="4">
        <f t="shared" si="100"/>
        <v>0</v>
      </c>
      <c r="AR195" s="4">
        <f t="shared" si="101"/>
        <v>0</v>
      </c>
      <c r="AS195" s="4">
        <f t="shared" si="102"/>
        <v>0</v>
      </c>
      <c r="AT195" s="4">
        <f t="shared" si="103"/>
        <v>0</v>
      </c>
    </row>
    <row r="196" spans="2:46" x14ac:dyDescent="0.15">
      <c r="B196" s="45">
        <f t="shared" si="89"/>
        <v>14</v>
      </c>
      <c r="C196" s="46">
        <v>55</v>
      </c>
      <c r="D196" s="46">
        <f>求节点(节奏总纲!$C$4:$C$163,节奏总纲!$H$4:$H$163,$C196)</f>
        <v>12.944538943812169</v>
      </c>
      <c r="F196" s="48">
        <f>IF(SUM(G196:$J196)&lt;=6,MIN(6-SUM(G196:$J196),AP196),0)</f>
        <v>0</v>
      </c>
      <c r="G196" s="48">
        <f>IF(SUM(H196:$J196)&lt;=6,MIN(6-SUM(H196:$J196),AQ196),0)</f>
        <v>0</v>
      </c>
      <c r="H196" s="48">
        <f>IF(SUM(I196:$J196)&lt;=6,MIN(6-SUM(I196:$J196),AR196),0)</f>
        <v>0</v>
      </c>
      <c r="I196" s="48">
        <f>IF(SUM($J196:J196)&lt;=6,MIN(6-SUM($J196:J196),AS196),0)</f>
        <v>0</v>
      </c>
      <c r="J196" s="47">
        <f t="shared" si="104"/>
        <v>0</v>
      </c>
      <c r="K196" s="46"/>
      <c r="L196" s="46"/>
      <c r="M196" s="46"/>
      <c r="N196" s="46"/>
      <c r="O196" s="46"/>
      <c r="AA196" s="4">
        <f>IFERROR(求节点(育马!$DX$5:$DX$1004,育马!DY$5:DY$1004,$D196),0)</f>
        <v>0</v>
      </c>
      <c r="AB196" s="4">
        <f>IFERROR(求节点(育马!$DX$5:$DX$1004,育马!DZ$5:DZ$1004,$D196),0)</f>
        <v>0</v>
      </c>
      <c r="AC196" s="4">
        <f>IFERROR(求节点(育马!$DX$5:$DX$1004,育马!EA$5:EA$1004,$D196),0)</f>
        <v>0</v>
      </c>
      <c r="AD196" s="4">
        <f>IFERROR(求节点(育马!$DX$5:$DX$1004,育马!EB$5:EB$1004,$D196),0)</f>
        <v>0</v>
      </c>
      <c r="AE196" s="4">
        <f>IFERROR(求节点(育马!$DX$5:$DX$1004,育马!EC$5:EC$1004,$D196),0)</f>
        <v>0</v>
      </c>
      <c r="AF196" s="4">
        <f t="shared" si="90"/>
        <v>0</v>
      </c>
      <c r="AG196" s="4">
        <f t="shared" si="91"/>
        <v>0</v>
      </c>
      <c r="AH196" s="4">
        <f t="shared" si="92"/>
        <v>0</v>
      </c>
      <c r="AI196" s="4">
        <f t="shared" si="93"/>
        <v>0</v>
      </c>
      <c r="AJ196" s="4">
        <f t="shared" si="94"/>
        <v>0</v>
      </c>
      <c r="AK196" s="4">
        <f t="shared" si="95"/>
        <v>0</v>
      </c>
      <c r="AL196" s="4">
        <f t="shared" si="96"/>
        <v>0</v>
      </c>
      <c r="AM196" s="4">
        <f t="shared" si="97"/>
        <v>0</v>
      </c>
      <c r="AN196" s="4">
        <f t="shared" si="98"/>
        <v>0</v>
      </c>
      <c r="AO196" s="4">
        <f t="shared" si="99"/>
        <v>0</v>
      </c>
      <c r="AP196" s="4">
        <f t="shared" si="105"/>
        <v>0</v>
      </c>
      <c r="AQ196" s="4">
        <f t="shared" si="100"/>
        <v>0</v>
      </c>
      <c r="AR196" s="4">
        <f t="shared" si="101"/>
        <v>0</v>
      </c>
      <c r="AS196" s="4">
        <f t="shared" si="102"/>
        <v>0</v>
      </c>
      <c r="AT196" s="4">
        <f t="shared" si="103"/>
        <v>0</v>
      </c>
    </row>
    <row r="197" spans="2:46" x14ac:dyDescent="0.15">
      <c r="B197" s="45">
        <f t="shared" si="89"/>
        <v>15</v>
      </c>
      <c r="C197" s="46">
        <v>60</v>
      </c>
      <c r="D197" s="46">
        <f>求节点(节奏总纲!$C$4:$C$163,节奏总纲!$H$4:$H$163,$C197)</f>
        <v>18.276300000000003</v>
      </c>
      <c r="F197" s="48">
        <f>IF(SUM(G197:$J197)&lt;=6,MIN(6-SUM(G197:$J197),AP197),0)</f>
        <v>0</v>
      </c>
      <c r="G197" s="48">
        <f>IF(SUM(H197:$J197)&lt;=6,MIN(6-SUM(H197:$J197),AQ197),0)</f>
        <v>1.7162593140858302</v>
      </c>
      <c r="H197" s="48">
        <f>IF(SUM(I197:$J197)&lt;=6,MIN(6-SUM(I197:$J197),AR197),0)</f>
        <v>1.683872437563531</v>
      </c>
      <c r="I197" s="48">
        <f>IF(SUM($J197:J197)&lt;=6,MIN(6-SUM($J197:J197),AS197),0)</f>
        <v>2.2342617759263304</v>
      </c>
      <c r="J197" s="47">
        <f t="shared" si="104"/>
        <v>0.3656064724243086</v>
      </c>
      <c r="K197" s="46"/>
      <c r="L197" s="46"/>
      <c r="M197" s="46"/>
      <c r="N197" s="46">
        <v>0.4</v>
      </c>
      <c r="O197" s="46"/>
      <c r="AA197" s="4">
        <f>IFERROR(求节点(育马!$DX$5:$DX$1004,育马!DY$5:DY$1004,$D197),0)</f>
        <v>8.4817610561878318</v>
      </c>
      <c r="AB197" s="4">
        <f>IFERROR(求节点(育马!$DX$5:$DX$1004,育马!DZ$5:DZ$1004,$D197),0)</f>
        <v>4.6072327393314829</v>
      </c>
      <c r="AC197" s="4">
        <f>IFERROR(求节点(育马!$DX$5:$DX$1004,育马!EA$5:EA$1004,$D197),0)</f>
        <v>1.07452831685635</v>
      </c>
      <c r="AD197" s="4">
        <f>IFERROR(求节点(育马!$DX$5:$DX$1004,育马!EB$5:EB$1004,$D197),0)</f>
        <v>0</v>
      </c>
      <c r="AE197" s="4">
        <f>IFERROR(求节点(育马!$DX$5:$DX$1004,育马!EC$5:EC$1004,$D197),0)</f>
        <v>0</v>
      </c>
      <c r="AF197" s="4">
        <f t="shared" si="90"/>
        <v>0</v>
      </c>
      <c r="AG197" s="4">
        <f t="shared" si="91"/>
        <v>0.30467206035359051</v>
      </c>
      <c r="AH197" s="4">
        <f t="shared" si="92"/>
        <v>0.60934412070718103</v>
      </c>
      <c r="AI197" s="4">
        <f t="shared" si="93"/>
        <v>0.45700809053038571</v>
      </c>
      <c r="AJ197" s="4">
        <f t="shared" si="94"/>
        <v>0.15233603017679526</v>
      </c>
      <c r="AK197" s="4">
        <f t="shared" si="95"/>
        <v>0</v>
      </c>
      <c r="AL197" s="4">
        <f t="shared" si="96"/>
        <v>0</v>
      </c>
      <c r="AM197" s="4">
        <f t="shared" si="97"/>
        <v>0</v>
      </c>
      <c r="AN197" s="4">
        <f t="shared" si="98"/>
        <v>1.7772536853959444</v>
      </c>
      <c r="AO197" s="4">
        <f t="shared" si="99"/>
        <v>0.21327044224751335</v>
      </c>
      <c r="AP197" s="4">
        <f t="shared" si="105"/>
        <v>8.4817610561878318</v>
      </c>
      <c r="AQ197" s="4">
        <f t="shared" si="100"/>
        <v>4.9119047996850735</v>
      </c>
      <c r="AR197" s="4">
        <f t="shared" si="101"/>
        <v>1.683872437563531</v>
      </c>
      <c r="AS197" s="4">
        <f t="shared" si="102"/>
        <v>2.2342617759263304</v>
      </c>
      <c r="AT197" s="4">
        <f t="shared" si="103"/>
        <v>0.3656064724243086</v>
      </c>
    </row>
    <row r="198" spans="2:46" x14ac:dyDescent="0.15">
      <c r="B198" s="45">
        <f t="shared" si="89"/>
        <v>16</v>
      </c>
      <c r="C198" s="46">
        <v>65</v>
      </c>
      <c r="D198" s="46">
        <f>求节点(节奏总纲!$C$4:$C$163,节奏总纲!$H$4:$H$163,$C198)</f>
        <v>25.993607584841389</v>
      </c>
      <c r="F198" s="48">
        <f>IF(SUM(G198:$J198)&lt;=6,MIN(6-SUM(G198:$J198),AP198),0)</f>
        <v>0</v>
      </c>
      <c r="G198" s="48">
        <f>IF(SUM(H198:$J198)&lt;=6,MIN(6-SUM(H198:$J198),AQ198),0)</f>
        <v>0</v>
      </c>
      <c r="H198" s="48">
        <f>IF(SUM(I198:$J198)&lt;=6,MIN(6-SUM(I198:$J198),AR198),0)</f>
        <v>0</v>
      </c>
      <c r="I198" s="48">
        <f>IF(SUM($J198:J198)&lt;=6,MIN(6-SUM($J198:J198),AS198),0)</f>
        <v>5.1052067217579964</v>
      </c>
      <c r="J198" s="47">
        <f t="shared" si="104"/>
        <v>0.89479327824200361</v>
      </c>
      <c r="K198" s="46"/>
      <c r="L198" s="46"/>
      <c r="M198" s="46"/>
      <c r="N198" s="46">
        <v>0.5</v>
      </c>
      <c r="O198" s="46">
        <v>0.15</v>
      </c>
      <c r="AA198" s="4">
        <f>IFERROR(求节点(育马!$DX$5:$DX$1004,育马!DY$5:DY$1004,$D198),0)</f>
        <v>11.899999999999999</v>
      </c>
      <c r="AB198" s="4">
        <f>IFERROR(求节点(育马!$DX$5:$DX$1004,育马!DZ$5:DZ$1004,$D198),0)</f>
        <v>10.72585948889199</v>
      </c>
      <c r="AC198" s="4">
        <f>IFERROR(求节点(育马!$DX$5:$DX$1004,育马!EA$5:EA$1004,$D198),0)</f>
        <v>3.8196274564116872</v>
      </c>
      <c r="AD198" s="4">
        <f>IFERROR(求节点(育马!$DX$5:$DX$1004,育马!EB$5:EB$1004,$D198),0)</f>
        <v>0.28660457606861467</v>
      </c>
      <c r="AE198" s="4">
        <f>IFERROR(求节点(育马!$DX$5:$DX$1004,育马!EC$5:EC$1004,$D198),0)</f>
        <v>0</v>
      </c>
      <c r="AF198" s="4">
        <f t="shared" si="90"/>
        <v>0</v>
      </c>
      <c r="AG198" s="4">
        <f t="shared" si="91"/>
        <v>0.74566106520166975</v>
      </c>
      <c r="AH198" s="4">
        <f t="shared" si="92"/>
        <v>1.4913221304033395</v>
      </c>
      <c r="AI198" s="4">
        <f t="shared" si="93"/>
        <v>1.1184915978025045</v>
      </c>
      <c r="AJ198" s="4">
        <f t="shared" si="94"/>
        <v>0.37283053260083487</v>
      </c>
      <c r="AK198" s="4">
        <f t="shared" si="95"/>
        <v>0</v>
      </c>
      <c r="AL198" s="4">
        <f t="shared" si="96"/>
        <v>0</v>
      </c>
      <c r="AM198" s="4">
        <f t="shared" si="97"/>
        <v>0</v>
      </c>
      <c r="AN198" s="4">
        <f t="shared" si="98"/>
        <v>4.3496895470097394</v>
      </c>
      <c r="AO198" s="4">
        <f t="shared" si="99"/>
        <v>0.52196274564116873</v>
      </c>
      <c r="AP198" s="4">
        <f t="shared" si="105"/>
        <v>11.899999999999999</v>
      </c>
      <c r="AQ198" s="4">
        <f t="shared" si="100"/>
        <v>11.47152055409366</v>
      </c>
      <c r="AR198" s="4">
        <f t="shared" si="101"/>
        <v>5.3109495868150267</v>
      </c>
      <c r="AS198" s="4">
        <f t="shared" si="102"/>
        <v>5.754785720880859</v>
      </c>
      <c r="AT198" s="4">
        <f t="shared" si="103"/>
        <v>0.89479327824200361</v>
      </c>
    </row>
    <row r="199" spans="2:46" x14ac:dyDescent="0.15">
      <c r="B199" s="45">
        <f t="shared" si="89"/>
        <v>17</v>
      </c>
      <c r="C199" s="46">
        <v>70</v>
      </c>
      <c r="D199" s="46">
        <f>求节点(节奏总纲!$C$4:$C$163,节奏总纲!$H$4:$H$163,$C199)</f>
        <v>36.4998</v>
      </c>
      <c r="F199" s="48">
        <f>IF(SUM(G199:$J199)&lt;=6,MIN(6-SUM(G199:$J199),AP199),0)</f>
        <v>0</v>
      </c>
      <c r="G199" s="48">
        <f>IF(SUM(H199:$J199)&lt;=6,MIN(6-SUM(H199:$J199),AQ199),0)</f>
        <v>0</v>
      </c>
      <c r="H199" s="48">
        <f>IF(SUM(I199:$J199)&lt;=6,MIN(6-SUM(I199:$J199),AR199),0)</f>
        <v>0</v>
      </c>
      <c r="I199" s="48">
        <f>IF(SUM($J199:J199)&lt;=6,MIN(6-SUM($J199:J199),AS199),0)</f>
        <v>4.384782099004263</v>
      </c>
      <c r="J199" s="47">
        <f t="shared" si="104"/>
        <v>1.615217900995737</v>
      </c>
      <c r="K199" s="46"/>
      <c r="L199" s="46"/>
      <c r="M199" s="46"/>
      <c r="N199" s="46"/>
      <c r="O199" s="46">
        <v>0.25</v>
      </c>
      <c r="AA199" s="4">
        <f>IFERROR(求节点(育马!$DX$5:$DX$1004,育马!DY$5:DY$1004,$D199),0)</f>
        <v>11.899999999999999</v>
      </c>
      <c r="AB199" s="4">
        <f>IFERROR(求节点(育马!$DX$5:$DX$1004,育马!DZ$5:DZ$1004,$D199),0)</f>
        <v>19.831226248696122</v>
      </c>
      <c r="AC199" s="4">
        <f>IFERROR(求节点(育马!$DX$5:$DX$1004,育马!EA$5:EA$1004,$D199),0)</f>
        <v>8.022104422475131</v>
      </c>
      <c r="AD199" s="4">
        <f>IFERROR(求节点(育马!$DX$5:$DX$1004,育马!EB$5:EB$1004,$D199),0)</f>
        <v>0.98701740374585556</v>
      </c>
      <c r="AE199" s="4">
        <f>IFERROR(求节点(育马!$DX$5:$DX$1004,育马!EC$5:EC$1004,$D199),0)</f>
        <v>0</v>
      </c>
      <c r="AF199" s="4">
        <f t="shared" si="90"/>
        <v>0</v>
      </c>
      <c r="AG199" s="4">
        <f t="shared" si="91"/>
        <v>1.3460149174964475</v>
      </c>
      <c r="AH199" s="4">
        <f t="shared" si="92"/>
        <v>2.6920298349928951</v>
      </c>
      <c r="AI199" s="4">
        <f t="shared" si="93"/>
        <v>2.0190223762446711</v>
      </c>
      <c r="AJ199" s="4">
        <f t="shared" si="94"/>
        <v>0.67300745874822376</v>
      </c>
      <c r="AK199" s="4">
        <f t="shared" si="95"/>
        <v>0</v>
      </c>
      <c r="AL199" s="4">
        <f t="shared" si="96"/>
        <v>0</v>
      </c>
      <c r="AM199" s="4">
        <f t="shared" si="97"/>
        <v>0</v>
      </c>
      <c r="AN199" s="4">
        <f t="shared" si="98"/>
        <v>7.8517536853959431</v>
      </c>
      <c r="AO199" s="4">
        <f t="shared" si="99"/>
        <v>0.94221044224751327</v>
      </c>
      <c r="AP199" s="4">
        <f t="shared" si="105"/>
        <v>11.899999999999999</v>
      </c>
      <c r="AQ199" s="4">
        <f t="shared" si="100"/>
        <v>21.177241166192569</v>
      </c>
      <c r="AR199" s="4">
        <f t="shared" si="101"/>
        <v>10.714134257468025</v>
      </c>
      <c r="AS199" s="4">
        <f t="shared" si="102"/>
        <v>10.85779346538647</v>
      </c>
      <c r="AT199" s="4">
        <f t="shared" si="103"/>
        <v>1.615217900995737</v>
      </c>
    </row>
    <row r="200" spans="2:46" x14ac:dyDescent="0.15">
      <c r="B200" s="45">
        <f t="shared" si="89"/>
        <v>18</v>
      </c>
      <c r="C200" s="46">
        <v>75</v>
      </c>
      <c r="D200" s="46">
        <f>求节点(节奏总纲!$C$4:$C$163,节奏总纲!$H$4:$H$163,$C200)</f>
        <v>51.755559095329879</v>
      </c>
      <c r="F200" s="48">
        <f>IF(SUM(G200:$J200)&lt;=6,MIN(6-SUM(G200:$J200),AP200),0)</f>
        <v>0</v>
      </c>
      <c r="G200" s="48">
        <f>IF(SUM(H200:$J200)&lt;=6,MIN(6-SUM(H200:$J200),AQ200),0)</f>
        <v>0</v>
      </c>
      <c r="H200" s="48">
        <f>IF(SUM(I200:$J200)&lt;=6,MIN(6-SUM(I200:$J200),AR200),0)</f>
        <v>0</v>
      </c>
      <c r="I200" s="48">
        <f>IF(SUM($J200:J200)&lt;=6,MIN(6-SUM($J200:J200),AS200),0)</f>
        <v>3.3383678031383397</v>
      </c>
      <c r="J200" s="47">
        <f t="shared" si="104"/>
        <v>2.6616321968616603</v>
      </c>
      <c r="K200" s="46"/>
      <c r="L200" s="46"/>
      <c r="M200" s="46"/>
      <c r="N200" s="46"/>
      <c r="O200" s="46">
        <v>0.35</v>
      </c>
      <c r="AA200" s="4">
        <f>IFERROR(求节点(育马!$DX$5:$DX$1004,育马!DY$5:DY$1004,$D200),0)</f>
        <v>11.899999999999999</v>
      </c>
      <c r="AB200" s="4">
        <f>IFERROR(求节点(育马!$DX$5:$DX$1004,育马!DZ$5:DZ$1004,$D200),0)</f>
        <v>33</v>
      </c>
      <c r="AC200" s="4">
        <f>IFERROR(求节点(育马!$DX$5:$DX$1004,育马!EA$5:EA$1004,$D200),0)</f>
        <v>14.148816121214164</v>
      </c>
      <c r="AD200" s="4">
        <f>IFERROR(求节点(育马!$DX$5:$DX$1004,育马!EB$5:EB$1004,$D200),0)</f>
        <v>2.0118989295459535</v>
      </c>
      <c r="AE200" s="4">
        <f>IFERROR(求节点(育马!$DX$5:$DX$1004,育马!EC$5:EC$1004,$D200),0)</f>
        <v>3.0510075758854782E-4</v>
      </c>
      <c r="AF200" s="4">
        <f t="shared" si="90"/>
        <v>0</v>
      </c>
      <c r="AG200" s="4">
        <f t="shared" si="91"/>
        <v>2.2177725800867263</v>
      </c>
      <c r="AH200" s="4">
        <f t="shared" si="92"/>
        <v>4.4355451601734526</v>
      </c>
      <c r="AI200" s="4">
        <f t="shared" si="93"/>
        <v>3.3266588701300894</v>
      </c>
      <c r="AJ200" s="4">
        <f t="shared" si="94"/>
        <v>1.1088862900433631</v>
      </c>
      <c r="AK200" s="4">
        <f t="shared" si="95"/>
        <v>0</v>
      </c>
      <c r="AL200" s="4">
        <f t="shared" si="96"/>
        <v>0</v>
      </c>
      <c r="AM200" s="4">
        <f t="shared" si="97"/>
        <v>0</v>
      </c>
      <c r="AN200" s="4">
        <f t="shared" si="98"/>
        <v>12.937006717172569</v>
      </c>
      <c r="AO200" s="4">
        <f t="shared" si="99"/>
        <v>1.5524408060607084</v>
      </c>
      <c r="AP200" s="4">
        <f t="shared" si="105"/>
        <v>11.899999999999999</v>
      </c>
      <c r="AQ200" s="4">
        <f t="shared" si="100"/>
        <v>35.217772580086724</v>
      </c>
      <c r="AR200" s="4">
        <f t="shared" si="101"/>
        <v>18.584361281387615</v>
      </c>
      <c r="AS200" s="4">
        <f t="shared" si="102"/>
        <v>18.275564516848611</v>
      </c>
      <c r="AT200" s="4">
        <f t="shared" si="103"/>
        <v>2.6616321968616603</v>
      </c>
    </row>
    <row r="201" spans="2:46" x14ac:dyDescent="0.15">
      <c r="B201" s="45">
        <f t="shared" si="89"/>
        <v>19</v>
      </c>
      <c r="C201" s="46">
        <v>80</v>
      </c>
      <c r="D201" s="46">
        <f>求节点(节奏总纲!$C$4:$C$163,节奏总纲!$H$4:$H$163,$C201)</f>
        <v>72.777000000000001</v>
      </c>
      <c r="F201" s="48">
        <f>IF(SUM(G201:$J201)&lt;=6,MIN(6-SUM(G201:$J201),AP201),0)</f>
        <v>0</v>
      </c>
      <c r="G201" s="48">
        <f>IF(SUM(H201:$J201)&lt;=6,MIN(6-SUM(H201:$J201),AQ201),0)</f>
        <v>0</v>
      </c>
      <c r="H201" s="48">
        <f>IF(SUM(I201:$J201)&lt;=6,MIN(6-SUM(I201:$J201),AR201),0)</f>
        <v>0</v>
      </c>
      <c r="I201" s="48">
        <f>IF(SUM($J201:J201)&lt;=6,MIN(6-SUM($J201:J201),AS201),0)</f>
        <v>1.7917903651518952</v>
      </c>
      <c r="J201" s="47">
        <f t="shared" si="104"/>
        <v>4.2082096348481048</v>
      </c>
      <c r="K201" s="46"/>
      <c r="L201" s="46"/>
      <c r="M201" s="46"/>
      <c r="N201" s="46"/>
      <c r="O201" s="46">
        <v>0.45</v>
      </c>
      <c r="AA201" s="4">
        <f>IFERROR(求节点(育马!$DX$5:$DX$1004,育马!DY$5:DY$1004,$D201),0)</f>
        <v>11.899999999999999</v>
      </c>
      <c r="AB201" s="4">
        <f>IFERROR(求节点(育马!$DX$5:$DX$1004,育马!DZ$5:DZ$1004,$D201),0)</f>
        <v>33</v>
      </c>
      <c r="AC201" s="4">
        <f>IFERROR(求节点(育马!$DX$5:$DX$1004,育马!EA$5:EA$1004,$D201),0)</f>
        <v>30.965968844950257</v>
      </c>
      <c r="AD201" s="4">
        <f>IFERROR(求节点(育马!$DX$5:$DX$1004,育马!EB$5:EB$1004,$D201),0)</f>
        <v>6.1110799059566245</v>
      </c>
      <c r="AE201" s="4">
        <f>IFERROR(求节点(育马!$DX$5:$DX$1004,育马!EC$5:EC$1004,$D201),0)</f>
        <v>0.10541230528093912</v>
      </c>
      <c r="AF201" s="4">
        <f t="shared" si="90"/>
        <v>0</v>
      </c>
      <c r="AG201" s="4">
        <f t="shared" si="91"/>
        <v>3.4189977746393048</v>
      </c>
      <c r="AH201" s="4">
        <f t="shared" si="92"/>
        <v>6.8379955492786095</v>
      </c>
      <c r="AI201" s="4">
        <f t="shared" si="93"/>
        <v>5.1284966619589571</v>
      </c>
      <c r="AJ201" s="4">
        <f t="shared" si="94"/>
        <v>1.7094988873196524</v>
      </c>
      <c r="AK201" s="4">
        <f t="shared" si="95"/>
        <v>0</v>
      </c>
      <c r="AL201" s="4">
        <f t="shared" si="96"/>
        <v>0</v>
      </c>
      <c r="AM201" s="4">
        <f t="shared" si="97"/>
        <v>0</v>
      </c>
      <c r="AN201" s="4">
        <f t="shared" si="98"/>
        <v>19.944153685395943</v>
      </c>
      <c r="AO201" s="4">
        <f t="shared" si="99"/>
        <v>2.3932984422475134</v>
      </c>
      <c r="AP201" s="4">
        <f t="shared" si="105"/>
        <v>11.899999999999999</v>
      </c>
      <c r="AQ201" s="4">
        <f t="shared" si="100"/>
        <v>36.418997774639308</v>
      </c>
      <c r="AR201" s="4">
        <f t="shared" si="101"/>
        <v>37.803964394228871</v>
      </c>
      <c r="AS201" s="4">
        <f t="shared" si="102"/>
        <v>31.183730253311523</v>
      </c>
      <c r="AT201" s="4">
        <f t="shared" si="103"/>
        <v>4.2082096348481048</v>
      </c>
    </row>
    <row r="202" spans="2:46" x14ac:dyDescent="0.15">
      <c r="B202" s="45">
        <f t="shared" si="89"/>
        <v>20</v>
      </c>
      <c r="C202" s="46">
        <v>85</v>
      </c>
      <c r="D202" s="46">
        <f>求节点(节奏总纲!$C$4:$C$163,节奏总纲!$H$4:$H$163,$C202)</f>
        <v>102.53498283877349</v>
      </c>
      <c r="F202" s="48">
        <f>IF(SUM(G202:$J202)&lt;=6,MIN(6-SUM(G202:$J202),AP202),0)</f>
        <v>0</v>
      </c>
      <c r="G202" s="48">
        <f>IF(SUM(H202:$J202)&lt;=6,MIN(6-SUM(H202:$J202),AQ202),0)</f>
        <v>0</v>
      </c>
      <c r="H202" s="48">
        <f>IF(SUM(I202:$J202)&lt;=6,MIN(6-SUM(I202:$J202),AR202),0)</f>
        <v>0</v>
      </c>
      <c r="I202" s="48">
        <f>IF(SUM($J202:J202)&lt;=6,MIN(6-SUM($J202:J202),AS202),0)</f>
        <v>0</v>
      </c>
      <c r="J202" s="47">
        <f t="shared" si="104"/>
        <v>6</v>
      </c>
      <c r="K202" s="46"/>
      <c r="L202" s="46"/>
      <c r="M202" s="46"/>
      <c r="N202" s="46"/>
      <c r="O202" s="46">
        <v>0.55000000000000004</v>
      </c>
      <c r="AA202" s="4">
        <f>IFERROR(求节点(育马!$DX$5:$DX$1004,育马!DY$5:DY$1004,$D202),0)</f>
        <v>11.899999999999999</v>
      </c>
      <c r="AB202" s="4">
        <f>IFERROR(求节点(育马!$DX$5:$DX$1004,育马!DZ$5:DZ$1004,$D202),0)</f>
        <v>33</v>
      </c>
      <c r="AC202" s="4">
        <f>IFERROR(求节点(育马!$DX$5:$DX$1004,育马!EA$5:EA$1004,$D202),0)</f>
        <v>54.772355115969049</v>
      </c>
      <c r="AD202" s="4">
        <f>IFERROR(求节点(育马!$DX$5:$DX$1004,育马!EB$5:EB$1004,$D202),0)</f>
        <v>11.913886559517453</v>
      </c>
      <c r="AE202" s="4">
        <f>IFERROR(求节点(育马!$DX$5:$DX$1004,育马!EC$5:EC$1004,$D202),0)</f>
        <v>0.25420221947480653</v>
      </c>
      <c r="AF202" s="4">
        <f t="shared" si="90"/>
        <v>0</v>
      </c>
      <c r="AG202" s="4">
        <f t="shared" si="91"/>
        <v>5.1194539368549323</v>
      </c>
      <c r="AH202" s="4">
        <f t="shared" si="92"/>
        <v>10.238907873709865</v>
      </c>
      <c r="AI202" s="4">
        <f t="shared" si="93"/>
        <v>7.6791809052823981</v>
      </c>
      <c r="AJ202" s="4">
        <f t="shared" si="94"/>
        <v>2.5597269684274662</v>
      </c>
      <c r="AK202" s="4">
        <f t="shared" si="95"/>
        <v>0</v>
      </c>
      <c r="AL202" s="4">
        <f t="shared" si="96"/>
        <v>0</v>
      </c>
      <c r="AM202" s="4">
        <f t="shared" si="97"/>
        <v>0</v>
      </c>
      <c r="AN202" s="4">
        <f t="shared" si="98"/>
        <v>29.863481298320437</v>
      </c>
      <c r="AO202" s="4">
        <f t="shared" si="99"/>
        <v>3.5836177557984525</v>
      </c>
      <c r="AP202" s="4">
        <f t="shared" si="105"/>
        <v>11.899999999999999</v>
      </c>
      <c r="AQ202" s="4">
        <f t="shared" si="100"/>
        <v>38.119453936854931</v>
      </c>
      <c r="AR202" s="4">
        <f t="shared" si="101"/>
        <v>65.011262989678912</v>
      </c>
      <c r="AS202" s="4">
        <f t="shared" si="102"/>
        <v>49.456548763120288</v>
      </c>
      <c r="AT202" s="4">
        <f t="shared" si="103"/>
        <v>6.3975469437007249</v>
      </c>
    </row>
    <row r="203" spans="2:46" x14ac:dyDescent="0.15">
      <c r="B203" s="45">
        <f t="shared" si="89"/>
        <v>21</v>
      </c>
      <c r="C203" s="46">
        <v>90</v>
      </c>
      <c r="D203" s="46">
        <f>求节点(节奏总纲!$C$4:$C$163,节奏总纲!$H$4:$H$163,$C203)</f>
        <v>138.48100000000002</v>
      </c>
      <c r="F203" s="48">
        <f>IF(SUM(G203:$J203)&lt;=6,MIN(6-SUM(G203:$J203),AP203),0)</f>
        <v>0</v>
      </c>
      <c r="G203" s="48">
        <f>IF(SUM(H203:$J203)&lt;=6,MIN(6-SUM(H203:$J203),AQ203),0)</f>
        <v>0</v>
      </c>
      <c r="H203" s="48">
        <f>IF(SUM(I203:$J203)&lt;=6,MIN(6-SUM(I203:$J203),AR203),0)</f>
        <v>0</v>
      </c>
      <c r="I203" s="48">
        <f>IF(SUM($J203:J203)&lt;=6,MIN(6-SUM($J203:J203),AS203),0)</f>
        <v>0</v>
      </c>
      <c r="J203" s="47">
        <f t="shared" si="104"/>
        <v>6</v>
      </c>
      <c r="K203" s="46"/>
      <c r="L203" s="46"/>
      <c r="M203" s="46"/>
      <c r="N203" s="46"/>
      <c r="O203" s="46">
        <v>0.65</v>
      </c>
      <c r="AA203" s="4">
        <f>IFERROR(求节点(育马!$DX$5:$DX$1004,育马!DY$5:DY$1004,$D203),0)</f>
        <v>11.899999999999999</v>
      </c>
      <c r="AB203" s="4">
        <f>IFERROR(求节点(育马!$DX$5:$DX$1004,育马!DZ$5:DZ$1004,$D203),0)</f>
        <v>33</v>
      </c>
      <c r="AC203" s="4">
        <f>IFERROR(求节点(育马!$DX$5:$DX$1004,育马!EA$5:EA$1004,$D203),0)</f>
        <v>83.529168844950277</v>
      </c>
      <c r="AD203" s="4">
        <f>IFERROR(求节点(育马!$DX$5:$DX$1004,育马!EB$5:EB$1004,$D203),0)</f>
        <v>18.923359905956627</v>
      </c>
      <c r="AE203" s="4">
        <f>IFERROR(求节点(育马!$DX$5:$DX$1004,育马!EC$5:EC$1004,$D203),0)</f>
        <v>0.43393230528093923</v>
      </c>
      <c r="AF203" s="4">
        <f t="shared" si="90"/>
        <v>0</v>
      </c>
      <c r="AG203" s="4">
        <f t="shared" si="91"/>
        <v>7.173512060353592</v>
      </c>
      <c r="AH203" s="4">
        <f t="shared" si="92"/>
        <v>14.347024120707184</v>
      </c>
      <c r="AI203" s="4">
        <f t="shared" si="93"/>
        <v>10.760268090530387</v>
      </c>
      <c r="AJ203" s="4">
        <f t="shared" si="94"/>
        <v>3.586756030176796</v>
      </c>
      <c r="AK203" s="4">
        <f t="shared" si="95"/>
        <v>0</v>
      </c>
      <c r="AL203" s="4">
        <f t="shared" si="96"/>
        <v>0</v>
      </c>
      <c r="AM203" s="4">
        <f t="shared" si="97"/>
        <v>0</v>
      </c>
      <c r="AN203" s="4">
        <f t="shared" si="98"/>
        <v>41.84548701872928</v>
      </c>
      <c r="AO203" s="4">
        <f t="shared" si="99"/>
        <v>5.0214584422475141</v>
      </c>
      <c r="AP203" s="4">
        <f t="shared" si="105"/>
        <v>11.899999999999999</v>
      </c>
      <c r="AQ203" s="4">
        <f t="shared" si="100"/>
        <v>40.173512060353595</v>
      </c>
      <c r="AR203" s="4">
        <f t="shared" si="101"/>
        <v>97.876192965657467</v>
      </c>
      <c r="AS203" s="4">
        <f t="shared" si="102"/>
        <v>71.529115015216291</v>
      </c>
      <c r="AT203" s="4">
        <f t="shared" si="103"/>
        <v>9.0421467777052484</v>
      </c>
    </row>
    <row r="204" spans="2:46" x14ac:dyDescent="0.15">
      <c r="B204" s="45">
        <f t="shared" si="89"/>
        <v>22</v>
      </c>
      <c r="C204" s="46">
        <v>95</v>
      </c>
      <c r="D204" s="46">
        <f>求节点(节奏总纲!$C$4:$C$163,节奏总纲!$H$4:$H$163,$C204)</f>
        <v>192.84472762747106</v>
      </c>
      <c r="F204" s="48">
        <f>IF(SUM(G204:$J204)&lt;=6,MIN(6-SUM(G204:$J204),AP204),0)</f>
        <v>0</v>
      </c>
      <c r="G204" s="48">
        <f>IF(SUM(H204:$J204)&lt;=6,MIN(6-SUM(H204:$J204),AQ204),0)</f>
        <v>0</v>
      </c>
      <c r="H204" s="48">
        <f>IF(SUM(I204:$J204)&lt;=6,MIN(6-SUM(I204:$J204),AR204),0)</f>
        <v>0</v>
      </c>
      <c r="I204" s="48">
        <f>IF(SUM($J204:J204)&lt;=6,MIN(6-SUM($J204:J204),AS204),0)</f>
        <v>0</v>
      </c>
      <c r="J204" s="47">
        <f t="shared" si="104"/>
        <v>6</v>
      </c>
      <c r="K204" s="46"/>
      <c r="L204" s="46"/>
      <c r="M204" s="46"/>
      <c r="N204" s="46"/>
      <c r="O204" s="46">
        <v>0.75</v>
      </c>
      <c r="AA204" s="4">
        <f>IFERROR(求节点(育马!$DX$5:$DX$1004,育马!DY$5:DY$1004,$D204),0)</f>
        <v>11.899999999999999</v>
      </c>
      <c r="AB204" s="4">
        <f>IFERROR(求节点(育马!$DX$5:$DX$1004,育马!DZ$5:DZ$1004,$D204),0)</f>
        <v>33</v>
      </c>
      <c r="AC204" s="4">
        <f>IFERROR(求节点(育马!$DX$5:$DX$1004,育马!EA$5:EA$1004,$D204),0)</f>
        <v>127.02015094692709</v>
      </c>
      <c r="AD204" s="4">
        <f>IFERROR(求节点(育马!$DX$5:$DX$1004,育马!EB$5:EB$1004,$D204),0)</f>
        <v>29.524286793313472</v>
      </c>
      <c r="AE204" s="4">
        <f>IFERROR(求节点(育马!$DX$5:$DX$1004,育马!EC$5:EC$1004,$D204),0)</f>
        <v>0.70575094341829425</v>
      </c>
      <c r="AF204" s="4">
        <f t="shared" si="90"/>
        <v>0</v>
      </c>
      <c r="AG204" s="4">
        <f t="shared" si="91"/>
        <v>10.280010781923366</v>
      </c>
      <c r="AH204" s="4">
        <f t="shared" si="92"/>
        <v>20.560021563846732</v>
      </c>
      <c r="AI204" s="4">
        <f t="shared" si="93"/>
        <v>15.420016172885047</v>
      </c>
      <c r="AJ204" s="4">
        <f t="shared" si="94"/>
        <v>5.140005390961683</v>
      </c>
      <c r="AK204" s="4">
        <f t="shared" si="95"/>
        <v>0</v>
      </c>
      <c r="AL204" s="4">
        <f t="shared" si="96"/>
        <v>0</v>
      </c>
      <c r="AM204" s="4">
        <f t="shared" si="97"/>
        <v>0</v>
      </c>
      <c r="AN204" s="4">
        <f t="shared" si="98"/>
        <v>59.966729561219623</v>
      </c>
      <c r="AO204" s="4">
        <f t="shared" si="99"/>
        <v>7.1960075473463556</v>
      </c>
      <c r="AP204" s="4">
        <f t="shared" si="105"/>
        <v>11.899999999999999</v>
      </c>
      <c r="AQ204" s="4">
        <f t="shared" si="100"/>
        <v>43.280010781923366</v>
      </c>
      <c r="AR204" s="4">
        <f t="shared" si="101"/>
        <v>147.58017251077382</v>
      </c>
      <c r="AS204" s="4">
        <f t="shared" si="102"/>
        <v>104.91103252741814</v>
      </c>
      <c r="AT204" s="4">
        <f t="shared" si="103"/>
        <v>13.041763881726332</v>
      </c>
    </row>
    <row r="205" spans="2:46" x14ac:dyDescent="0.15">
      <c r="B205" s="45">
        <f t="shared" si="89"/>
        <v>23</v>
      </c>
      <c r="C205" s="46">
        <v>100</v>
      </c>
      <c r="D205" s="46">
        <f>求节点(节奏总纲!$C$4:$C$163,节奏总纲!$H$4:$H$163,$C205)</f>
        <v>274.77780000000001</v>
      </c>
      <c r="F205" s="48">
        <f>IF(SUM(G205:$J205)&lt;=6,MIN(6-SUM(G205:$J205),AP205),0)</f>
        <v>0</v>
      </c>
      <c r="G205" s="48">
        <f>IF(SUM(H205:$J205)&lt;=6,MIN(6-SUM(H205:$J205),AQ205),0)</f>
        <v>0</v>
      </c>
      <c r="H205" s="48">
        <f>IF(SUM(I205:$J205)&lt;=6,MIN(6-SUM(I205:$J205),AR205),0)</f>
        <v>0</v>
      </c>
      <c r="I205" s="48">
        <f>IF(SUM($J205:J205)&lt;=6,MIN(6-SUM($J205:J205),AS205),0)</f>
        <v>0</v>
      </c>
      <c r="J205" s="47">
        <f t="shared" si="104"/>
        <v>6</v>
      </c>
      <c r="K205" s="46"/>
      <c r="L205" s="46"/>
      <c r="M205" s="46"/>
      <c r="N205" s="46"/>
      <c r="O205" s="46">
        <v>0.85</v>
      </c>
      <c r="AA205" s="4">
        <f>IFERROR(求节点(育马!$DX$5:$DX$1004,育马!DY$5:DY$1004,$D205),0)</f>
        <v>11.899999999999999</v>
      </c>
      <c r="AB205" s="4">
        <f>IFERROR(求节点(育马!$DX$5:$DX$1004,育马!DZ$5:DZ$1004,$D205),0)</f>
        <v>33</v>
      </c>
      <c r="AC205" s="4">
        <f>IFERROR(求节点(育马!$DX$5:$DX$1004,育马!EA$5:EA$1004,$D205),0)</f>
        <v>192.56660884495028</v>
      </c>
      <c r="AD205" s="4">
        <f>IFERROR(求节点(育马!$DX$5:$DX$1004,育马!EB$5:EB$1004,$D205),0)</f>
        <v>45.501235905956619</v>
      </c>
      <c r="AE205" s="4">
        <f>IFERROR(求节点(育马!$DX$5:$DX$1004,育马!EC$5:EC$1004,$D205),0)</f>
        <v>1.1154163052809392</v>
      </c>
      <c r="AF205" s="4">
        <f t="shared" si="90"/>
        <v>0</v>
      </c>
      <c r="AG205" s="4">
        <f t="shared" si="91"/>
        <v>14.961900631782164</v>
      </c>
      <c r="AH205" s="4">
        <f t="shared" si="92"/>
        <v>29.923801263564329</v>
      </c>
      <c r="AI205" s="4">
        <f t="shared" si="93"/>
        <v>22.442850947673243</v>
      </c>
      <c r="AJ205" s="4">
        <f t="shared" si="94"/>
        <v>7.4809503158910822</v>
      </c>
      <c r="AK205" s="4">
        <f t="shared" si="95"/>
        <v>0</v>
      </c>
      <c r="AL205" s="4">
        <f t="shared" si="96"/>
        <v>0</v>
      </c>
      <c r="AM205" s="4">
        <f t="shared" si="97"/>
        <v>0</v>
      </c>
      <c r="AN205" s="4">
        <f t="shared" si="98"/>
        <v>87.277753685395936</v>
      </c>
      <c r="AO205" s="4">
        <f t="shared" si="99"/>
        <v>10.473330442247514</v>
      </c>
      <c r="AP205" s="4">
        <f t="shared" si="105"/>
        <v>11.899999999999999</v>
      </c>
      <c r="AQ205" s="4">
        <f t="shared" si="100"/>
        <v>47.961900631782164</v>
      </c>
      <c r="AR205" s="4">
        <f t="shared" si="101"/>
        <v>222.4904101085146</v>
      </c>
      <c r="AS205" s="4">
        <f t="shared" si="102"/>
        <v>155.22184053902581</v>
      </c>
      <c r="AT205" s="4">
        <f t="shared" si="103"/>
        <v>19.069697063419536</v>
      </c>
    </row>
    <row r="206" spans="2:46" x14ac:dyDescent="0.15">
      <c r="B206" s="45">
        <f t="shared" si="89"/>
        <v>24</v>
      </c>
      <c r="C206" s="46">
        <v>105</v>
      </c>
      <c r="D206" s="46">
        <f>求节点(节奏总纲!$C$4:$C$163,节奏总纲!$H$4:$H$163,$C206)</f>
        <v>386.39030166130323</v>
      </c>
      <c r="F206" s="48">
        <f>IF(SUM(G206:$J206)&lt;=6,MIN(6-SUM(G206:$J206),AP206),0)</f>
        <v>0</v>
      </c>
      <c r="G206" s="48">
        <f>IF(SUM(H206:$J206)&lt;=6,MIN(6-SUM(H206:$J206),AQ206),0)</f>
        <v>0</v>
      </c>
      <c r="H206" s="48">
        <f>IF(SUM(I206:$J206)&lt;=6,MIN(6-SUM(I206:$J206),AR206),0)</f>
        <v>0</v>
      </c>
      <c r="I206" s="48">
        <f>IF(SUM($J206:J206)&lt;=6,MIN(6-SUM($J206:J206),AS206),0)</f>
        <v>0</v>
      </c>
      <c r="J206" s="47">
        <f t="shared" si="104"/>
        <v>6</v>
      </c>
      <c r="K206" s="46"/>
      <c r="L206" s="46"/>
      <c r="M206" s="46"/>
      <c r="N206" s="46"/>
      <c r="O206" s="46">
        <v>0.95</v>
      </c>
      <c r="AA206" s="4">
        <f>IFERROR(求节点(育马!$DX$5:$DX$1004,育马!DY$5:DY$1004,$D206),0)</f>
        <v>11.899999999999999</v>
      </c>
      <c r="AB206" s="4">
        <f>IFERROR(求节点(育马!$DX$5:$DX$1004,育马!DZ$5:DZ$1004,$D206),0)</f>
        <v>33</v>
      </c>
      <c r="AC206" s="4">
        <f>IFERROR(求节点(育马!$DX$5:$DX$1004,育马!EA$5:EA$1004,$D206),0)</f>
        <v>281.85661017399286</v>
      </c>
      <c r="AD206" s="4">
        <f>IFERROR(求节点(育马!$DX$5:$DX$1004,育马!EB$5:EB$1004,$D206),0)</f>
        <v>67.265673729910745</v>
      </c>
      <c r="AE206" s="4">
        <f>IFERROR(求节点(育马!$DX$5:$DX$1004,育马!EC$5:EC$1004,$D206),0)</f>
        <v>1.6734788135874552</v>
      </c>
      <c r="AF206" s="4">
        <f t="shared" si="90"/>
        <v>0</v>
      </c>
      <c r="AG206" s="4">
        <f t="shared" si="91"/>
        <v>21.339757869570921</v>
      </c>
      <c r="AH206" s="4">
        <f t="shared" si="92"/>
        <v>42.679515739141841</v>
      </c>
      <c r="AI206" s="4">
        <f t="shared" si="93"/>
        <v>32.009636804356376</v>
      </c>
      <c r="AJ206" s="4">
        <f t="shared" si="94"/>
        <v>10.66987893478546</v>
      </c>
      <c r="AK206" s="4">
        <f t="shared" si="95"/>
        <v>0</v>
      </c>
      <c r="AL206" s="4">
        <f t="shared" si="96"/>
        <v>0</v>
      </c>
      <c r="AM206" s="4">
        <f t="shared" si="97"/>
        <v>0</v>
      </c>
      <c r="AN206" s="4">
        <f t="shared" si="98"/>
        <v>124.48192090583035</v>
      </c>
      <c r="AO206" s="4">
        <f t="shared" si="99"/>
        <v>14.937830508699642</v>
      </c>
      <c r="AP206" s="4">
        <f t="shared" si="105"/>
        <v>11.899999999999999</v>
      </c>
      <c r="AQ206" s="4">
        <f t="shared" si="100"/>
        <v>54.339757869570917</v>
      </c>
      <c r="AR206" s="4">
        <f t="shared" si="101"/>
        <v>324.5361259131347</v>
      </c>
      <c r="AS206" s="4">
        <f t="shared" si="102"/>
        <v>223.75723144009748</v>
      </c>
      <c r="AT206" s="4">
        <f t="shared" si="103"/>
        <v>27.281188257072557</v>
      </c>
    </row>
    <row r="207" spans="2:46" x14ac:dyDescent="0.15">
      <c r="B207" s="45">
        <f t="shared" si="89"/>
        <v>25</v>
      </c>
      <c r="C207" s="46">
        <v>110</v>
      </c>
      <c r="D207" s="46">
        <f>求节点(节奏总纲!$C$4:$C$163,节奏总纲!$H$4:$H$163,$C207)</f>
        <v>542.04559999999992</v>
      </c>
      <c r="F207" s="48">
        <f>IF(SUM(G207:$J207)&lt;=6,MIN(6-SUM(G207:$J207),AP207),0)</f>
        <v>0</v>
      </c>
      <c r="G207" s="48">
        <f>IF(SUM(H207:$J207)&lt;=6,MIN(6-SUM(H207:$J207),AQ207),0)</f>
        <v>0</v>
      </c>
      <c r="H207" s="48">
        <f>IF(SUM(I207:$J207)&lt;=6,MIN(6-SUM(I207:$J207),AR207),0)</f>
        <v>0</v>
      </c>
      <c r="I207" s="48">
        <f>IF(SUM($J207:J207)&lt;=6,MIN(6-SUM($J207:J207),AS207),0)</f>
        <v>0</v>
      </c>
      <c r="J207" s="47">
        <f t="shared" si="104"/>
        <v>6</v>
      </c>
      <c r="K207" s="46"/>
      <c r="L207" s="46"/>
      <c r="M207" s="46"/>
      <c r="N207" s="46"/>
      <c r="O207" s="46">
        <v>1</v>
      </c>
      <c r="AA207" s="4">
        <f>IFERROR(求节点(育马!$DX$5:$DX$1004,育马!DY$5:DY$1004,$D207),0)</f>
        <v>11.899999999999999</v>
      </c>
      <c r="AB207" s="4">
        <f>IFERROR(求节点(育马!$DX$5:$DX$1004,育马!DZ$5:DZ$1004,$D207),0)</f>
        <v>33</v>
      </c>
      <c r="AC207" s="4">
        <f>IFERROR(求节点(育马!$DX$5:$DX$1004,育马!EA$5:EA$1004,$D207),0)</f>
        <v>334.1</v>
      </c>
      <c r="AD207" s="4">
        <f>IFERROR(求节点(育马!$DX$5:$DX$1004,育马!EB$5:EB$1004,$D207),0)</f>
        <v>167.6405292245021</v>
      </c>
      <c r="AE207" s="4">
        <f>IFERROR(求节点(育马!$DX$5:$DX$1004,育马!EC$5:EC$1004,$D207),0)</f>
        <v>4.7105318316856346</v>
      </c>
      <c r="AF207" s="4">
        <f t="shared" si="90"/>
        <v>0</v>
      </c>
      <c r="AG207" s="4">
        <f t="shared" si="91"/>
        <v>30.234346346067873</v>
      </c>
      <c r="AH207" s="4">
        <f t="shared" si="92"/>
        <v>60.468692692135747</v>
      </c>
      <c r="AI207" s="4">
        <f t="shared" si="93"/>
        <v>45.351519519101807</v>
      </c>
      <c r="AJ207" s="4">
        <f t="shared" si="94"/>
        <v>15.117173173033937</v>
      </c>
      <c r="AK207" s="4">
        <f t="shared" si="95"/>
        <v>0</v>
      </c>
      <c r="AL207" s="4">
        <f t="shared" si="96"/>
        <v>0</v>
      </c>
      <c r="AM207" s="4">
        <f t="shared" si="97"/>
        <v>0</v>
      </c>
      <c r="AN207" s="4">
        <f t="shared" si="98"/>
        <v>176.36702035206258</v>
      </c>
      <c r="AO207" s="4">
        <f t="shared" si="99"/>
        <v>21.16404244224751</v>
      </c>
      <c r="AP207" s="4">
        <f t="shared" si="105"/>
        <v>11.899999999999999</v>
      </c>
      <c r="AQ207" s="4">
        <f t="shared" si="100"/>
        <v>63.234346346067873</v>
      </c>
      <c r="AR207" s="4">
        <f t="shared" si="101"/>
        <v>394.56869269213576</v>
      </c>
      <c r="AS207" s="4">
        <f t="shared" si="102"/>
        <v>389.35906909566648</v>
      </c>
      <c r="AT207" s="4">
        <f t="shared" si="103"/>
        <v>40.991747446967082</v>
      </c>
    </row>
    <row r="208" spans="2:46" x14ac:dyDescent="0.15">
      <c r="B208" s="45">
        <f t="shared" si="89"/>
        <v>26</v>
      </c>
      <c r="C208" s="46">
        <v>115</v>
      </c>
      <c r="D208" s="46">
        <f>求节点(节奏总纲!$C$4:$C$163,节奏总纲!$H$4:$H$163,$C208)</f>
        <v>758.86058738147995</v>
      </c>
      <c r="F208" s="48">
        <f>IF(SUM(G208:$J208)&lt;=6,MIN(6-SUM(G208:$J208),AP208),0)</f>
        <v>0</v>
      </c>
      <c r="G208" s="48">
        <f>IF(SUM(H208:$J208)&lt;=6,MIN(6-SUM(H208:$J208),AQ208),0)</f>
        <v>0</v>
      </c>
      <c r="H208" s="48">
        <f>IF(SUM(I208:$J208)&lt;=6,MIN(6-SUM(I208:$J208),AR208),0)</f>
        <v>0</v>
      </c>
      <c r="I208" s="48">
        <f>IF(SUM($J208:J208)&lt;=6,MIN(6-SUM($J208:J208),AS208),0)</f>
        <v>0</v>
      </c>
      <c r="J208" s="47">
        <f t="shared" si="104"/>
        <v>6</v>
      </c>
      <c r="K208" s="46"/>
      <c r="L208" s="46"/>
      <c r="M208" s="46"/>
      <c r="N208" s="46"/>
      <c r="O208" s="46">
        <v>1</v>
      </c>
      <c r="AA208" s="4">
        <f>IFERROR(求节点(育马!$DX$5:$DX$1004,育马!DY$5:DY$1004,$D208),0)</f>
        <v>11.899999999999999</v>
      </c>
      <c r="AB208" s="4">
        <f>IFERROR(求节点(育马!$DX$5:$DX$1004,育马!DZ$5:DZ$1004,$D208),0)</f>
        <v>33</v>
      </c>
      <c r="AC208" s="4">
        <f>IFERROR(求节点(育马!$DX$5:$DX$1004,育马!EA$5:EA$1004,$D208),0)</f>
        <v>334.1</v>
      </c>
      <c r="AD208" s="4">
        <f>IFERROR(求节点(育马!$DX$5:$DX$1004,育马!EB$5:EB$1004,$D208),0)</f>
        <v>377.9510669845377</v>
      </c>
      <c r="AE208" s="4">
        <f>IFERROR(求节点(育马!$DX$5:$DX$1004,育马!EC$5:EC$1004,$D208),0)</f>
        <v>11.214981453130042</v>
      </c>
      <c r="AF208" s="4">
        <f t="shared" si="90"/>
        <v>0</v>
      </c>
      <c r="AG208" s="4">
        <f t="shared" si="91"/>
        <v>42.623774196438163</v>
      </c>
      <c r="AH208" s="4">
        <f t="shared" si="92"/>
        <v>85.247548392876325</v>
      </c>
      <c r="AI208" s="4">
        <f t="shared" si="93"/>
        <v>63.935661294657237</v>
      </c>
      <c r="AJ208" s="4">
        <f t="shared" si="94"/>
        <v>21.311887098219081</v>
      </c>
      <c r="AK208" s="4">
        <f t="shared" si="95"/>
        <v>0</v>
      </c>
      <c r="AL208" s="4">
        <f t="shared" si="96"/>
        <v>0</v>
      </c>
      <c r="AM208" s="4">
        <f t="shared" si="97"/>
        <v>0</v>
      </c>
      <c r="AN208" s="4">
        <f t="shared" si="98"/>
        <v>248.63868281255591</v>
      </c>
      <c r="AO208" s="4">
        <f t="shared" si="99"/>
        <v>29.836641937506712</v>
      </c>
      <c r="AP208" s="4">
        <f t="shared" si="105"/>
        <v>11.899999999999999</v>
      </c>
      <c r="AQ208" s="4">
        <f t="shared" si="100"/>
        <v>75.623774196438163</v>
      </c>
      <c r="AR208" s="4">
        <f t="shared" si="101"/>
        <v>419.34754839287632</v>
      </c>
      <c r="AS208" s="4">
        <f t="shared" si="102"/>
        <v>690.52541109175081</v>
      </c>
      <c r="AT208" s="4">
        <f t="shared" si="103"/>
        <v>62.363510488855837</v>
      </c>
    </row>
    <row r="209" spans="2:46" x14ac:dyDescent="0.15">
      <c r="B209" s="45">
        <f t="shared" si="89"/>
        <v>27</v>
      </c>
      <c r="C209" s="46">
        <v>120</v>
      </c>
      <c r="D209" s="46">
        <f>求节点(节奏总纲!$C$4:$C$163,节奏总纲!$H$4:$H$163,$C209)</f>
        <v>1067.9759999999999</v>
      </c>
      <c r="F209" s="48">
        <f>IF(SUM(G209:$J209)&lt;=6,MIN(6-SUM(G209:$J209),AP209),0)</f>
        <v>0</v>
      </c>
      <c r="G209" s="48">
        <f>IF(SUM(H209:$J209)&lt;=6,MIN(6-SUM(H209:$J209),AQ209),0)</f>
        <v>0</v>
      </c>
      <c r="H209" s="48">
        <f>IF(SUM(I209:$J209)&lt;=6,MIN(6-SUM(I209:$J209),AR209),0)</f>
        <v>0</v>
      </c>
      <c r="I209" s="48">
        <f>IF(SUM($J209:J209)&lt;=6,MIN(6-SUM($J209:J209),AS209),0)</f>
        <v>0</v>
      </c>
      <c r="J209" s="47">
        <f t="shared" si="104"/>
        <v>6</v>
      </c>
      <c r="K209" s="46"/>
      <c r="L209" s="46"/>
      <c r="M209" s="46"/>
      <c r="N209" s="46"/>
      <c r="O209" s="46">
        <v>1</v>
      </c>
      <c r="AA209" s="44">
        <f>AA208</f>
        <v>11.899999999999999</v>
      </c>
      <c r="AB209" s="44">
        <f t="shared" ref="AB209:AC209" si="106">AB208</f>
        <v>33</v>
      </c>
      <c r="AC209" s="44">
        <f t="shared" si="106"/>
        <v>334.1</v>
      </c>
      <c r="AD209" s="4">
        <f>IFERROR(求节点(育马!$DX$5:$DX$1004,育马!EB$5:EB$1004,$D209),0)</f>
        <v>650.63301970734176</v>
      </c>
      <c r="AE209" s="4">
        <f>IFERROR(求节点(育马!$DX$5:$DX$1004,育马!EC$5:EC$1004,$D209),0)</f>
        <v>19.612480693924716</v>
      </c>
      <c r="AF209" s="4">
        <f t="shared" si="90"/>
        <v>0</v>
      </c>
      <c r="AG209" s="4">
        <f t="shared" si="91"/>
        <v>60.287512060353592</v>
      </c>
      <c r="AH209" s="4">
        <f t="shared" si="92"/>
        <v>120.57502412070718</v>
      </c>
      <c r="AI209" s="4">
        <f t="shared" si="93"/>
        <v>90.431268090530381</v>
      </c>
      <c r="AJ209" s="4">
        <f t="shared" si="94"/>
        <v>30.143756030176796</v>
      </c>
      <c r="AK209" s="4">
        <f t="shared" si="95"/>
        <v>0</v>
      </c>
      <c r="AL209" s="4">
        <f t="shared" si="96"/>
        <v>0</v>
      </c>
      <c r="AM209" s="4">
        <f t="shared" si="97"/>
        <v>0</v>
      </c>
      <c r="AN209" s="4">
        <f t="shared" si="98"/>
        <v>351.67715368539587</v>
      </c>
      <c r="AO209" s="4">
        <f t="shared" si="99"/>
        <v>42.201258442247507</v>
      </c>
      <c r="AP209" s="4">
        <f t="shared" si="105"/>
        <v>11.899999999999999</v>
      </c>
      <c r="AQ209" s="4">
        <f t="shared" si="100"/>
        <v>93.287512060353592</v>
      </c>
      <c r="AR209" s="4">
        <f t="shared" si="101"/>
        <v>454.67502412070723</v>
      </c>
      <c r="AS209" s="4">
        <f t="shared" si="102"/>
        <v>1092.7414414832679</v>
      </c>
      <c r="AT209" s="4">
        <f t="shared" si="103"/>
        <v>91.95749516634902</v>
      </c>
    </row>
    <row r="210" spans="2:46" x14ac:dyDescent="0.15">
      <c r="B210" s="45">
        <f t="shared" si="89"/>
        <v>28</v>
      </c>
      <c r="C210" s="46">
        <v>125</v>
      </c>
      <c r="D210" s="46">
        <f>求节点(节奏总纲!$C$4:$C$163,节奏总纲!$H$4:$H$163,$C210)</f>
        <v>1509.8750085108877</v>
      </c>
      <c r="F210" s="48">
        <f>IF(SUM(G210:$J210)&lt;=6,MIN(6-SUM(G210:$J210),AP210),0)</f>
        <v>0</v>
      </c>
      <c r="G210" s="48">
        <f>IF(SUM(H210:$J210)&lt;=6,MIN(6-SUM(H210:$J210),AQ210),0)</f>
        <v>0</v>
      </c>
      <c r="H210" s="48">
        <f>IF(SUM(I210:$J210)&lt;=6,MIN(6-SUM(I210:$J210),AR210),0)</f>
        <v>0</v>
      </c>
      <c r="I210" s="48">
        <f>IF(SUM($J210:J210)&lt;=6,MIN(6-SUM($J210:J210),AS210),0)</f>
        <v>0</v>
      </c>
      <c r="J210" s="47">
        <f t="shared" si="104"/>
        <v>6</v>
      </c>
      <c r="K210" s="46"/>
      <c r="L210" s="46"/>
      <c r="M210" s="46"/>
      <c r="N210" s="46"/>
      <c r="O210" s="46">
        <v>1</v>
      </c>
      <c r="AA210" s="44">
        <f t="shared" ref="AA210:AA217" si="107">AA209</f>
        <v>11.899999999999999</v>
      </c>
      <c r="AB210" s="44">
        <f t="shared" ref="AB210:AB217" si="108">AB209</f>
        <v>33</v>
      </c>
      <c r="AC210" s="44">
        <f t="shared" ref="AC210:AC217" si="109">AC209</f>
        <v>334.1</v>
      </c>
      <c r="AD210" s="4">
        <f>IFERROR(求节点(育马!$DX$5:$DX$1004,育马!EB$5:EB$1004,$D210),0)</f>
        <v>919.84701544612176</v>
      </c>
      <c r="AE210" s="4">
        <f>IFERROR(求节点(育马!$DX$5:$DX$1004,育马!EC$5:EC$1004,$D210),0)</f>
        <v>27.727584191647757</v>
      </c>
      <c r="AF210" s="4">
        <f t="shared" si="90"/>
        <v>0</v>
      </c>
      <c r="AG210" s="4">
        <f t="shared" si="91"/>
        <v>85.53888397526147</v>
      </c>
      <c r="AH210" s="4">
        <f t="shared" si="92"/>
        <v>171.07776795052294</v>
      </c>
      <c r="AI210" s="4">
        <f t="shared" si="93"/>
        <v>128.30832596289218</v>
      </c>
      <c r="AJ210" s="4">
        <f t="shared" si="94"/>
        <v>42.769441987630735</v>
      </c>
      <c r="AK210" s="4">
        <f t="shared" si="95"/>
        <v>0</v>
      </c>
      <c r="AL210" s="4">
        <f t="shared" si="96"/>
        <v>0</v>
      </c>
      <c r="AM210" s="4">
        <f t="shared" si="97"/>
        <v>0</v>
      </c>
      <c r="AN210" s="4">
        <f t="shared" si="98"/>
        <v>498.97682318902514</v>
      </c>
      <c r="AO210" s="4">
        <f t="shared" si="99"/>
        <v>59.877218782683023</v>
      </c>
      <c r="AP210" s="4">
        <f t="shared" si="105"/>
        <v>11.899999999999999</v>
      </c>
      <c r="AQ210" s="4">
        <f t="shared" si="100"/>
        <v>118.53888397526147</v>
      </c>
      <c r="AR210" s="4">
        <f t="shared" si="101"/>
        <v>505.17776795052293</v>
      </c>
      <c r="AS210" s="4">
        <f t="shared" si="102"/>
        <v>1547.1321645980393</v>
      </c>
      <c r="AT210" s="4">
        <f t="shared" si="103"/>
        <v>130.37424496196152</v>
      </c>
    </row>
    <row r="211" spans="2:46" x14ac:dyDescent="0.15">
      <c r="B211" s="45">
        <f t="shared" si="89"/>
        <v>29</v>
      </c>
      <c r="C211" s="46">
        <v>130</v>
      </c>
      <c r="D211" s="46">
        <f>求节点(节奏总纲!$C$4:$C$163,节奏总纲!$H$4:$H$163,$C211)</f>
        <v>2124.7454000000002</v>
      </c>
      <c r="F211" s="48">
        <f>IF(SUM(G211:$J211)&lt;=6,MIN(6-SUM(G211:$J211),AP211),0)</f>
        <v>0</v>
      </c>
      <c r="G211" s="48">
        <f>IF(SUM(H211:$J211)&lt;=6,MIN(6-SUM(H211:$J211),AQ211),0)</f>
        <v>0</v>
      </c>
      <c r="H211" s="48">
        <f>IF(SUM(I211:$J211)&lt;=6,MIN(6-SUM(I211:$J211),AR211),0)</f>
        <v>0</v>
      </c>
      <c r="I211" s="48">
        <f>IF(SUM($J211:J211)&lt;=6,MIN(6-SUM($J211:J211),AS211),0)</f>
        <v>0</v>
      </c>
      <c r="J211" s="47">
        <f t="shared" si="104"/>
        <v>6</v>
      </c>
      <c r="K211" s="46"/>
      <c r="L211" s="46"/>
      <c r="M211" s="46"/>
      <c r="N211" s="46"/>
      <c r="O211" s="46">
        <v>1</v>
      </c>
      <c r="AA211" s="44">
        <f t="shared" si="107"/>
        <v>11.899999999999999</v>
      </c>
      <c r="AB211" s="44">
        <f t="shared" si="108"/>
        <v>33</v>
      </c>
      <c r="AC211" s="44">
        <f t="shared" si="109"/>
        <v>334.1</v>
      </c>
      <c r="AD211" s="4">
        <f>IFERROR(求节点(育马!$DX$5:$DX$1004,育马!EB$5:EB$1004,$D211),0)</f>
        <v>1294.4387474168748</v>
      </c>
      <c r="AE211" s="4">
        <f>IFERROR(求节点(育马!$DX$5:$DX$1004,育马!EC$5:EC$1004,$D211),0)</f>
        <v>39.019161607569231</v>
      </c>
      <c r="AF211" s="4">
        <f t="shared" si="90"/>
        <v>0</v>
      </c>
      <c r="AG211" s="4">
        <f t="shared" si="91"/>
        <v>120.67433491749648</v>
      </c>
      <c r="AH211" s="4">
        <f t="shared" si="92"/>
        <v>241.34866983499296</v>
      </c>
      <c r="AI211" s="4">
        <f t="shared" si="93"/>
        <v>181.01150237624472</v>
      </c>
      <c r="AJ211" s="4">
        <f t="shared" si="94"/>
        <v>60.33716745874824</v>
      </c>
      <c r="AK211" s="4">
        <f t="shared" si="95"/>
        <v>0</v>
      </c>
      <c r="AL211" s="4">
        <f t="shared" si="96"/>
        <v>0</v>
      </c>
      <c r="AM211" s="4">
        <f t="shared" si="97"/>
        <v>0</v>
      </c>
      <c r="AN211" s="4">
        <f t="shared" si="98"/>
        <v>703.93362035206269</v>
      </c>
      <c r="AO211" s="4">
        <f t="shared" si="99"/>
        <v>84.472034442247534</v>
      </c>
      <c r="AP211" s="4">
        <f t="shared" si="105"/>
        <v>11.899999999999999</v>
      </c>
      <c r="AQ211" s="4">
        <f t="shared" si="100"/>
        <v>153.67433491749648</v>
      </c>
      <c r="AR211" s="4">
        <f t="shared" si="101"/>
        <v>575.44866983499298</v>
      </c>
      <c r="AS211" s="4">
        <f t="shared" si="102"/>
        <v>2179.3838701451823</v>
      </c>
      <c r="AT211" s="4">
        <f t="shared" si="103"/>
        <v>183.82836350856502</v>
      </c>
    </row>
    <row r="212" spans="2:46" x14ac:dyDescent="0.15">
      <c r="B212" s="45">
        <f t="shared" si="89"/>
        <v>30</v>
      </c>
      <c r="C212" s="46">
        <v>135</v>
      </c>
      <c r="D212" s="46">
        <f>求节点(节奏总纲!$C$4:$C$163,节奏总纲!$H$4:$H$163,$C212)</f>
        <v>2979.465885761414</v>
      </c>
      <c r="F212" s="48">
        <f>IF(SUM(G212:$J212)&lt;=6,MIN(6-SUM(G212:$J212),AP212),0)</f>
        <v>0</v>
      </c>
      <c r="G212" s="48">
        <f>IF(SUM(H212:$J212)&lt;=6,MIN(6-SUM(H212:$J212),AQ212),0)</f>
        <v>0</v>
      </c>
      <c r="H212" s="48">
        <f>IF(SUM(I212:$J212)&lt;=6,MIN(6-SUM(I212:$J212),AR212),0)</f>
        <v>0</v>
      </c>
      <c r="I212" s="48">
        <f>IF(SUM($J212:J212)&lt;=6,MIN(6-SUM($J212:J212),AS212),0)</f>
        <v>0</v>
      </c>
      <c r="J212" s="47">
        <f t="shared" si="104"/>
        <v>6</v>
      </c>
      <c r="K212" s="46"/>
      <c r="L212" s="46"/>
      <c r="M212" s="46"/>
      <c r="N212" s="46"/>
      <c r="O212" s="46">
        <v>1</v>
      </c>
      <c r="AA212" s="44">
        <f t="shared" si="107"/>
        <v>11.899999999999999</v>
      </c>
      <c r="AB212" s="44">
        <f t="shared" si="108"/>
        <v>33</v>
      </c>
      <c r="AC212" s="44">
        <f t="shared" si="109"/>
        <v>334.1</v>
      </c>
      <c r="AD212" s="4">
        <f>IFERROR(求节点(育马!$DX$5:$DX$1004,育马!EB$5:EB$1004,$D212),0)</f>
        <v>1815.1521067589149</v>
      </c>
      <c r="AE212" s="4">
        <f>IFERROR(求节点(育马!$DX$5:$DX$1004,育马!EC$5:EC$1004,$D212),0)</f>
        <v>54.715384205921339</v>
      </c>
      <c r="AF212" s="4">
        <f t="shared" si="90"/>
        <v>0</v>
      </c>
      <c r="AG212" s="4">
        <f t="shared" si="91"/>
        <v>169.51550553243442</v>
      </c>
      <c r="AH212" s="4">
        <f t="shared" si="92"/>
        <v>339.03101106486884</v>
      </c>
      <c r="AI212" s="4">
        <f t="shared" si="93"/>
        <v>254.2732582986516</v>
      </c>
      <c r="AJ212" s="4">
        <f t="shared" si="94"/>
        <v>84.757752766217209</v>
      </c>
      <c r="AK212" s="4">
        <f t="shared" si="95"/>
        <v>0</v>
      </c>
      <c r="AL212" s="4">
        <f t="shared" si="96"/>
        <v>0</v>
      </c>
      <c r="AM212" s="4">
        <f t="shared" si="97"/>
        <v>0</v>
      </c>
      <c r="AN212" s="4">
        <f t="shared" si="98"/>
        <v>988.84044893920066</v>
      </c>
      <c r="AO212" s="4">
        <f t="shared" si="99"/>
        <v>118.66085387270408</v>
      </c>
      <c r="AP212" s="4">
        <f t="shared" si="105"/>
        <v>11.899999999999999</v>
      </c>
      <c r="AQ212" s="4">
        <f t="shared" si="100"/>
        <v>202.51550553243442</v>
      </c>
      <c r="AR212" s="4">
        <f t="shared" si="101"/>
        <v>673.13101106486886</v>
      </c>
      <c r="AS212" s="4">
        <f t="shared" si="102"/>
        <v>3058.2658139967671</v>
      </c>
      <c r="AT212" s="4">
        <f t="shared" si="103"/>
        <v>258.13399084484263</v>
      </c>
    </row>
    <row r="213" spans="2:46" x14ac:dyDescent="0.15">
      <c r="B213" s="45">
        <f t="shared" si="89"/>
        <v>31</v>
      </c>
      <c r="C213" s="46">
        <v>140</v>
      </c>
      <c r="D213" s="46">
        <f>求节点(节奏总纲!$C$4:$C$163,节奏总纲!$H$4:$H$163,$C213)</f>
        <v>4192.4097000000002</v>
      </c>
      <c r="F213" s="48">
        <f>IF(SUM(G213:$J213)&lt;=6,MIN(6-SUM(G213:$J213),AP213),0)</f>
        <v>0</v>
      </c>
      <c r="G213" s="48">
        <f>IF(SUM(H213:$J213)&lt;=6,MIN(6-SUM(H213:$J213),AQ213),0)</f>
        <v>0</v>
      </c>
      <c r="H213" s="48">
        <f>IF(SUM(I213:$J213)&lt;=6,MIN(6-SUM(I213:$J213),AR213),0)</f>
        <v>0</v>
      </c>
      <c r="I213" s="48">
        <f>IF(SUM($J213:J213)&lt;=6,MIN(6-SUM($J213:J213),AS213),0)</f>
        <v>0</v>
      </c>
      <c r="J213" s="47">
        <f t="shared" si="104"/>
        <v>6</v>
      </c>
      <c r="K213" s="46"/>
      <c r="L213" s="46"/>
      <c r="M213" s="46"/>
      <c r="N213" s="46"/>
      <c r="O213" s="46">
        <v>1</v>
      </c>
      <c r="AA213" s="44">
        <f t="shared" si="107"/>
        <v>11.899999999999999</v>
      </c>
      <c r="AB213" s="44">
        <f t="shared" si="108"/>
        <v>33</v>
      </c>
      <c r="AC213" s="44">
        <f t="shared" si="109"/>
        <v>334.1</v>
      </c>
      <c r="AD213" s="4">
        <f>IFERROR(求节点(育马!$DX$5:$DX$1004,育马!EB$5:EB$1004,$D213),0)</f>
        <v>2554.1025106943894</v>
      </c>
      <c r="AE213" s="4">
        <f>IFERROR(求节点(育马!$DX$5:$DX$1004,育马!EC$5:EC$1004,$D213),0)</f>
        <v>76.99007683906072</v>
      </c>
      <c r="AF213" s="4">
        <f t="shared" si="90"/>
        <v>0</v>
      </c>
      <c r="AG213" s="4">
        <f t="shared" si="91"/>
        <v>238.82658063178218</v>
      </c>
      <c r="AH213" s="4">
        <f t="shared" si="92"/>
        <v>477.65316126356436</v>
      </c>
      <c r="AI213" s="4">
        <f t="shared" si="93"/>
        <v>358.23987094767324</v>
      </c>
      <c r="AJ213" s="4">
        <f t="shared" si="94"/>
        <v>119.41329031589109</v>
      </c>
      <c r="AK213" s="4">
        <f t="shared" si="95"/>
        <v>0</v>
      </c>
      <c r="AL213" s="4">
        <f t="shared" si="96"/>
        <v>0</v>
      </c>
      <c r="AM213" s="4">
        <f t="shared" si="97"/>
        <v>0</v>
      </c>
      <c r="AN213" s="4">
        <f t="shared" si="98"/>
        <v>1393.1550536853958</v>
      </c>
      <c r="AO213" s="4">
        <f t="shared" si="99"/>
        <v>167.17860644224751</v>
      </c>
      <c r="AP213" s="4">
        <f t="shared" si="105"/>
        <v>11.899999999999999</v>
      </c>
      <c r="AQ213" s="4">
        <f t="shared" si="100"/>
        <v>271.82658063178218</v>
      </c>
      <c r="AR213" s="4">
        <f t="shared" si="101"/>
        <v>811.75316126356438</v>
      </c>
      <c r="AS213" s="4">
        <f t="shared" si="102"/>
        <v>4305.4974353274583</v>
      </c>
      <c r="AT213" s="4">
        <f t="shared" si="103"/>
        <v>363.58197359719929</v>
      </c>
    </row>
    <row r="214" spans="2:46" x14ac:dyDescent="0.15">
      <c r="B214" s="45">
        <f t="shared" si="89"/>
        <v>32</v>
      </c>
      <c r="C214" s="46">
        <v>145</v>
      </c>
      <c r="D214" s="46">
        <f>求节点(节奏总纲!$C$4:$C$163,节奏总纲!$H$4:$H$163,$C214)</f>
        <v>5926.7517065145412</v>
      </c>
      <c r="F214" s="48">
        <f>IF(SUM(G214:$J214)&lt;=6,MIN(6-SUM(G214:$J214),AP214),0)</f>
        <v>0</v>
      </c>
      <c r="G214" s="48">
        <f>IF(SUM(H214:$J214)&lt;=6,MIN(6-SUM(H214:$J214),AQ214),0)</f>
        <v>0</v>
      </c>
      <c r="H214" s="48">
        <f>IF(SUM(I214:$J214)&lt;=6,MIN(6-SUM(I214:$J214),AR214),0)</f>
        <v>0</v>
      </c>
      <c r="I214" s="48">
        <f>IF(SUM($J214:J214)&lt;=6,MIN(6-SUM($J214:J214),AS214),0)</f>
        <v>0</v>
      </c>
      <c r="J214" s="47">
        <f t="shared" si="104"/>
        <v>6</v>
      </c>
      <c r="K214" s="46"/>
      <c r="L214" s="46"/>
      <c r="M214" s="46"/>
      <c r="N214" s="46"/>
      <c r="O214" s="46">
        <v>1</v>
      </c>
      <c r="AA214" s="44">
        <f t="shared" si="107"/>
        <v>11.899999999999999</v>
      </c>
      <c r="AB214" s="44">
        <f t="shared" si="108"/>
        <v>33</v>
      </c>
      <c r="AC214" s="44">
        <f t="shared" si="109"/>
        <v>334.1</v>
      </c>
      <c r="AD214" s="4">
        <f>IFERROR(求节点(育马!$DX$5:$DX$1004,育马!EB$5:EB$1004,$D214),0)</f>
        <v>3610.6994537940905</v>
      </c>
      <c r="AE214" s="4">
        <f>IFERROR(求节点(育马!$DX$5:$DX$1004,育马!EC$5:EC$1004,$D214),0)</f>
        <v>108.83980859279779</v>
      </c>
      <c r="AF214" s="4">
        <f t="shared" si="90"/>
        <v>0</v>
      </c>
      <c r="AG214" s="4">
        <f t="shared" si="91"/>
        <v>337.93183814689883</v>
      </c>
      <c r="AH214" s="4">
        <f t="shared" si="92"/>
        <v>675.86367629379765</v>
      </c>
      <c r="AI214" s="4">
        <f t="shared" si="93"/>
        <v>506.89775722034818</v>
      </c>
      <c r="AJ214" s="4">
        <f t="shared" si="94"/>
        <v>168.96591907344941</v>
      </c>
      <c r="AK214" s="4">
        <f t="shared" si="95"/>
        <v>0</v>
      </c>
      <c r="AL214" s="4">
        <f t="shared" si="96"/>
        <v>0</v>
      </c>
      <c r="AM214" s="4">
        <f t="shared" si="97"/>
        <v>0</v>
      </c>
      <c r="AN214" s="4">
        <f t="shared" si="98"/>
        <v>1971.2690558569095</v>
      </c>
      <c r="AO214" s="4">
        <f t="shared" si="99"/>
        <v>236.55228670282915</v>
      </c>
      <c r="AP214" s="4">
        <f t="shared" si="105"/>
        <v>11.899999999999999</v>
      </c>
      <c r="AQ214" s="4">
        <f t="shared" si="100"/>
        <v>370.93183814689883</v>
      </c>
      <c r="AR214" s="4">
        <f t="shared" si="101"/>
        <v>1009.9636762937977</v>
      </c>
      <c r="AS214" s="4">
        <f t="shared" si="102"/>
        <v>6088.8662668713478</v>
      </c>
      <c r="AT214" s="4">
        <f t="shared" si="103"/>
        <v>514.35801436907639</v>
      </c>
    </row>
    <row r="215" spans="2:46" x14ac:dyDescent="0.15">
      <c r="B215" s="45">
        <f t="shared" si="89"/>
        <v>33</v>
      </c>
      <c r="C215" s="46">
        <v>150</v>
      </c>
      <c r="D215" s="46">
        <f>求节点(节奏总纲!$C$4:$C$163,节奏总纲!$H$4:$H$163,$C215)</f>
        <v>8355.5850000000009</v>
      </c>
      <c r="F215" s="48">
        <f>IF(SUM(G215:$J215)&lt;=6,MIN(6-SUM(G215:$J215),AP215),0)</f>
        <v>0</v>
      </c>
      <c r="G215" s="48">
        <f>IF(SUM(H215:$J215)&lt;=6,MIN(6-SUM(H215:$J215),AQ215),0)</f>
        <v>0</v>
      </c>
      <c r="H215" s="48">
        <f>IF(SUM(I215:$J215)&lt;=6,MIN(6-SUM(I215:$J215),AR215),0)</f>
        <v>0</v>
      </c>
      <c r="I215" s="48">
        <f>IF(SUM($J215:J215)&lt;=6,MIN(6-SUM($J215:J215),AS215),0)</f>
        <v>0</v>
      </c>
      <c r="J215" s="47">
        <f t="shared" si="104"/>
        <v>6</v>
      </c>
      <c r="K215" s="46"/>
      <c r="L215" s="46"/>
      <c r="M215" s="46"/>
      <c r="N215" s="46"/>
      <c r="O215" s="46">
        <v>1</v>
      </c>
      <c r="AA215" s="44">
        <f t="shared" si="107"/>
        <v>11.899999999999999</v>
      </c>
      <c r="AB215" s="44">
        <f t="shared" si="108"/>
        <v>33</v>
      </c>
      <c r="AC215" s="44">
        <f t="shared" si="109"/>
        <v>334.1</v>
      </c>
      <c r="AD215" s="4">
        <f>IFERROR(求节点(育马!$DX$5:$DX$1004,育马!EB$5:EB$1004,$D215),0)</f>
        <v>5090.3948215796718</v>
      </c>
      <c r="AE215" s="4">
        <f>IFERROR(求节点(育马!$DX$5:$DX$1004,育马!EC$5:EC$1004,$D215),0)</f>
        <v>153.44328851860621</v>
      </c>
      <c r="AF215" s="4">
        <f t="shared" si="90"/>
        <v>0</v>
      </c>
      <c r="AG215" s="4">
        <f t="shared" si="91"/>
        <v>476.72231206035372</v>
      </c>
      <c r="AH215" s="4">
        <f t="shared" si="92"/>
        <v>953.44462412070743</v>
      </c>
      <c r="AI215" s="4">
        <f t="shared" si="93"/>
        <v>715.08346809053057</v>
      </c>
      <c r="AJ215" s="4">
        <f t="shared" si="94"/>
        <v>238.36115603017686</v>
      </c>
      <c r="AK215" s="4">
        <f t="shared" si="95"/>
        <v>0</v>
      </c>
      <c r="AL215" s="4">
        <f t="shared" si="96"/>
        <v>0</v>
      </c>
      <c r="AM215" s="4">
        <f t="shared" si="97"/>
        <v>0</v>
      </c>
      <c r="AN215" s="4">
        <f t="shared" si="98"/>
        <v>2780.8801536853962</v>
      </c>
      <c r="AO215" s="4">
        <f t="shared" si="99"/>
        <v>333.70561844224761</v>
      </c>
      <c r="AP215" s="4">
        <f t="shared" si="105"/>
        <v>11.899999999999999</v>
      </c>
      <c r="AQ215" s="4">
        <f t="shared" si="100"/>
        <v>509.72231206035372</v>
      </c>
      <c r="AR215" s="4">
        <f t="shared" si="101"/>
        <v>1287.5446241207073</v>
      </c>
      <c r="AS215" s="4">
        <f t="shared" si="102"/>
        <v>8586.3584433555989</v>
      </c>
      <c r="AT215" s="4">
        <f t="shared" si="103"/>
        <v>725.51006299103074</v>
      </c>
    </row>
    <row r="216" spans="2:46" x14ac:dyDescent="0.15">
      <c r="B216" s="45">
        <f t="shared" si="89"/>
        <v>34</v>
      </c>
      <c r="C216" s="46">
        <v>155</v>
      </c>
      <c r="D216" s="46">
        <f>求节点(节奏总纲!$C$4:$C$163,节奏总纲!$H$4:$H$163,$C216)</f>
        <v>44541.959951382152</v>
      </c>
      <c r="F216" s="48">
        <f>IF(SUM(G216:$J216)&lt;=6,MIN(6-SUM(G216:$J216),AP216),0)</f>
        <v>0</v>
      </c>
      <c r="G216" s="48">
        <f>IF(SUM(H216:$J216)&lt;=6,MIN(6-SUM(H216:$J216),AQ216),0)</f>
        <v>0</v>
      </c>
      <c r="H216" s="48">
        <f>IF(SUM(I216:$J216)&lt;=6,MIN(6-SUM(I216:$J216),AR216),0)</f>
        <v>0</v>
      </c>
      <c r="I216" s="48">
        <f>IF(SUM($J216:J216)&lt;=6,MIN(6-SUM($J216:J216),AS216),0)</f>
        <v>0</v>
      </c>
      <c r="J216" s="47">
        <f t="shared" si="104"/>
        <v>6</v>
      </c>
      <c r="K216" s="46"/>
      <c r="L216" s="46"/>
      <c r="M216" s="46"/>
      <c r="N216" s="46"/>
      <c r="O216" s="46">
        <v>1</v>
      </c>
      <c r="AA216" s="44">
        <f t="shared" si="107"/>
        <v>11.899999999999999</v>
      </c>
      <c r="AB216" s="44">
        <f t="shared" si="108"/>
        <v>33</v>
      </c>
      <c r="AC216" s="44">
        <f t="shared" si="109"/>
        <v>334.1</v>
      </c>
      <c r="AD216" s="4">
        <f>IFERROR(求节点(育马!$DX$5:$DX$1004,育马!EB$5:EB$1004,$D216),0)</f>
        <v>27135.881243446722</v>
      </c>
      <c r="AE216" s="4">
        <f>IFERROR(求节点(育马!$DX$5:$DX$1004,育马!EC$5:EC$1004,$D216),0)</f>
        <v>817.97561894279499</v>
      </c>
      <c r="AF216" s="4">
        <f t="shared" si="90"/>
        <v>0</v>
      </c>
      <c r="AG216" s="4">
        <f t="shared" si="91"/>
        <v>2544.5151664250484</v>
      </c>
      <c r="AH216" s="4">
        <f t="shared" si="92"/>
        <v>5089.0303328500968</v>
      </c>
      <c r="AI216" s="4">
        <f t="shared" si="93"/>
        <v>3816.7727496375719</v>
      </c>
      <c r="AJ216" s="4">
        <f t="shared" si="94"/>
        <v>1272.2575832125242</v>
      </c>
      <c r="AK216" s="4">
        <f t="shared" si="95"/>
        <v>0</v>
      </c>
      <c r="AL216" s="4">
        <f t="shared" si="96"/>
        <v>0</v>
      </c>
      <c r="AM216" s="4">
        <f t="shared" si="97"/>
        <v>0</v>
      </c>
      <c r="AN216" s="4">
        <f t="shared" si="98"/>
        <v>14843.005137479446</v>
      </c>
      <c r="AO216" s="4">
        <f t="shared" si="99"/>
        <v>1781.1606164975337</v>
      </c>
      <c r="AP216" s="4">
        <f t="shared" si="105"/>
        <v>11.899999999999999</v>
      </c>
      <c r="AQ216" s="4">
        <f t="shared" si="100"/>
        <v>2577.5151664250484</v>
      </c>
      <c r="AR216" s="4">
        <f t="shared" si="101"/>
        <v>5423.1303328500971</v>
      </c>
      <c r="AS216" s="4">
        <f t="shared" si="102"/>
        <v>45795.659130563741</v>
      </c>
      <c r="AT216" s="4">
        <f t="shared" si="103"/>
        <v>3871.393818652853</v>
      </c>
    </row>
    <row r="217" spans="2:46" x14ac:dyDescent="0.15">
      <c r="B217" s="45">
        <f t="shared" si="89"/>
        <v>35</v>
      </c>
      <c r="C217" s="46">
        <v>160</v>
      </c>
      <c r="D217" s="46">
        <f>求节点(节奏总纲!$C$4:$C$163,节奏总纲!$H$4:$H$163,$C217)</f>
        <v>66190.350000000006</v>
      </c>
      <c r="F217" s="48">
        <f>IF(SUM(G217:$J217)&lt;=6,MIN(6-SUM(G217:$J217),AP217),0)</f>
        <v>0</v>
      </c>
      <c r="G217" s="48">
        <f>IF(SUM(H217:$J217)&lt;=6,MIN(6-SUM(H217:$J217),AQ217),0)</f>
        <v>0</v>
      </c>
      <c r="H217" s="48">
        <f>IF(SUM(I217:$J217)&lt;=6,MIN(6-SUM(I217:$J217),AR217),0)</f>
        <v>0</v>
      </c>
      <c r="I217" s="48">
        <f>IF(SUM($J217:J217)&lt;=6,MIN(6-SUM($J217:J217),AS217),0)</f>
        <v>0</v>
      </c>
      <c r="J217" s="47">
        <f t="shared" si="104"/>
        <v>6</v>
      </c>
      <c r="K217" s="46"/>
      <c r="L217" s="46"/>
      <c r="M217" s="46"/>
      <c r="N217" s="46"/>
      <c r="O217" s="46">
        <v>1</v>
      </c>
      <c r="AA217" s="44">
        <f t="shared" si="107"/>
        <v>11.899999999999999</v>
      </c>
      <c r="AB217" s="44">
        <f t="shared" si="108"/>
        <v>33</v>
      </c>
      <c r="AC217" s="44">
        <f t="shared" si="109"/>
        <v>334.1</v>
      </c>
      <c r="AD217" s="4">
        <f>IFERROR(求节点(育马!$DX$5:$DX$1004,育马!EB$5:EB$1004,$D217),0)</f>
        <v>40324.527232808468</v>
      </c>
      <c r="AE217" s="4">
        <f>IFERROR(求节点(育马!$DX$5:$DX$1004,育马!EC$5:EC$1004,$D217),0)</f>
        <v>1215.5300882221325</v>
      </c>
      <c r="AF217" s="4">
        <f t="shared" si="90"/>
        <v>0</v>
      </c>
      <c r="AG217" s="4">
        <f t="shared" si="91"/>
        <v>3781.5660263460682</v>
      </c>
      <c r="AH217" s="4">
        <f t="shared" si="92"/>
        <v>7563.1320526921363</v>
      </c>
      <c r="AI217" s="4">
        <f t="shared" si="93"/>
        <v>5672.349039519102</v>
      </c>
      <c r="AJ217" s="4">
        <f t="shared" si="94"/>
        <v>1890.7830131730341</v>
      </c>
      <c r="AK217" s="4">
        <f t="shared" si="95"/>
        <v>0</v>
      </c>
      <c r="AL217" s="4">
        <f t="shared" si="96"/>
        <v>0</v>
      </c>
      <c r="AM217" s="4">
        <f t="shared" si="97"/>
        <v>0</v>
      </c>
      <c r="AN217" s="4">
        <f t="shared" si="98"/>
        <v>22059.135153685394</v>
      </c>
      <c r="AO217" s="4">
        <f t="shared" si="99"/>
        <v>2647.0962184422474</v>
      </c>
      <c r="AP217" s="4">
        <f t="shared" si="105"/>
        <v>11.899999999999999</v>
      </c>
      <c r="AQ217" s="4">
        <f t="shared" si="100"/>
        <v>3814.5660263460682</v>
      </c>
      <c r="AR217" s="4">
        <f t="shared" si="101"/>
        <v>7897.2320526921367</v>
      </c>
      <c r="AS217" s="4">
        <f t="shared" si="102"/>
        <v>68056.011426012963</v>
      </c>
      <c r="AT217" s="4">
        <f t="shared" si="103"/>
        <v>5753.4093198374139</v>
      </c>
    </row>
    <row r="218" spans="2:46" x14ac:dyDescent="0.15">
      <c r="B218" s="45">
        <f t="shared" si="89"/>
        <v>36</v>
      </c>
      <c r="C218" s="46"/>
      <c r="D218" s="46"/>
      <c r="F218" s="46"/>
      <c r="G218" s="46"/>
      <c r="H218" s="46"/>
      <c r="I218" s="46"/>
      <c r="J218" s="46"/>
      <c r="K218" s="46"/>
      <c r="L218" s="46"/>
      <c r="M218" s="46"/>
      <c r="N218" s="46"/>
      <c r="O218" s="46"/>
    </row>
    <row r="219" spans="2:46" x14ac:dyDescent="0.15">
      <c r="B219" s="45">
        <f t="shared" si="89"/>
        <v>37</v>
      </c>
      <c r="C219" s="46"/>
      <c r="D219" s="46"/>
      <c r="F219" s="46"/>
      <c r="G219" s="46"/>
      <c r="H219" s="46"/>
      <c r="I219" s="46"/>
      <c r="J219" s="46"/>
      <c r="K219" s="46"/>
      <c r="L219" s="46"/>
      <c r="M219" s="46"/>
      <c r="N219" s="46"/>
      <c r="O219" s="46"/>
    </row>
    <row r="220" spans="2:46" x14ac:dyDescent="0.15">
      <c r="B220" s="45">
        <f t="shared" si="89"/>
        <v>38</v>
      </c>
      <c r="C220" s="46"/>
      <c r="D220" s="46"/>
      <c r="F220" s="46"/>
      <c r="G220" s="46"/>
      <c r="H220" s="46"/>
      <c r="I220" s="46"/>
      <c r="J220" s="46"/>
      <c r="K220" s="46"/>
      <c r="L220" s="46"/>
      <c r="M220" s="46"/>
      <c r="N220" s="46"/>
      <c r="O220" s="46"/>
    </row>
    <row r="221" spans="2:46" x14ac:dyDescent="0.15">
      <c r="B221" s="45">
        <f t="shared" si="89"/>
        <v>39</v>
      </c>
      <c r="C221" s="46"/>
      <c r="D221" s="46"/>
      <c r="F221" s="46"/>
      <c r="G221" s="46"/>
      <c r="H221" s="46"/>
      <c r="I221" s="46"/>
      <c r="J221" s="46"/>
      <c r="K221" s="46"/>
      <c r="L221" s="46"/>
      <c r="M221" s="46"/>
      <c r="N221" s="46"/>
      <c r="O221" s="46"/>
    </row>
    <row r="222" spans="2:46" x14ac:dyDescent="0.15">
      <c r="B222" s="45">
        <f t="shared" si="89"/>
        <v>40</v>
      </c>
      <c r="C222" s="46"/>
      <c r="D222" s="46"/>
      <c r="F222" s="46"/>
      <c r="G222" s="46"/>
      <c r="H222" s="46"/>
      <c r="I222" s="46"/>
      <c r="J222" s="46"/>
      <c r="K222" s="46"/>
      <c r="L222" s="46"/>
      <c r="M222" s="46"/>
      <c r="N222" s="46"/>
      <c r="O222" s="46"/>
    </row>
    <row r="223" spans="2:46" x14ac:dyDescent="0.15">
      <c r="B223" s="45">
        <f t="shared" si="89"/>
        <v>41</v>
      </c>
      <c r="C223" s="46"/>
      <c r="D223" s="46"/>
      <c r="F223" s="46"/>
      <c r="G223" s="46"/>
      <c r="H223" s="46"/>
      <c r="I223" s="46"/>
      <c r="J223" s="46"/>
      <c r="K223" s="46"/>
      <c r="L223" s="46"/>
      <c r="M223" s="46"/>
      <c r="N223" s="46"/>
      <c r="O223" s="46"/>
    </row>
    <row r="224" spans="2:46" x14ac:dyDescent="0.15">
      <c r="B224" s="45">
        <f t="shared" si="89"/>
        <v>42</v>
      </c>
      <c r="C224" s="46"/>
      <c r="D224" s="46"/>
      <c r="F224" s="46"/>
      <c r="G224" s="46"/>
      <c r="H224" s="46"/>
      <c r="I224" s="46"/>
      <c r="J224" s="46"/>
      <c r="K224" s="46"/>
      <c r="L224" s="46"/>
      <c r="M224" s="46"/>
      <c r="N224" s="46"/>
      <c r="O224" s="46"/>
    </row>
    <row r="225" spans="2:2" x14ac:dyDescent="0.15">
      <c r="B225" s="45">
        <f t="shared" si="89"/>
        <v>43</v>
      </c>
    </row>
    <row r="226" spans="2:2" x14ac:dyDescent="0.15">
      <c r="B226" s="45">
        <f t="shared" si="89"/>
        <v>44</v>
      </c>
    </row>
    <row r="227" spans="2:2" x14ac:dyDescent="0.15">
      <c r="B227" s="45">
        <f t="shared" si="89"/>
        <v>45</v>
      </c>
    </row>
  </sheetData>
  <mergeCells count="37">
    <mergeCell ref="AA184:AE184"/>
    <mergeCell ref="AF184:AJ184"/>
    <mergeCell ref="AK184:AO184"/>
    <mergeCell ref="AP184:AT184"/>
    <mergeCell ref="T4:Y4"/>
    <mergeCell ref="T14:Y14"/>
    <mergeCell ref="AA94:AE94"/>
    <mergeCell ref="AF94:AJ94"/>
    <mergeCell ref="AK94:AO94"/>
    <mergeCell ref="AP94:AT94"/>
    <mergeCell ref="AA139:AE139"/>
    <mergeCell ref="AF139:AJ139"/>
    <mergeCell ref="AK139:AO139"/>
    <mergeCell ref="AP139:AT139"/>
    <mergeCell ref="AA4:AE4"/>
    <mergeCell ref="AF4:AJ4"/>
    <mergeCell ref="AK4:AO4"/>
    <mergeCell ref="AP4:AT4"/>
    <mergeCell ref="AA49:AE49"/>
    <mergeCell ref="AF49:AJ49"/>
    <mergeCell ref="AK49:AO49"/>
    <mergeCell ref="AP49:AT49"/>
    <mergeCell ref="C138:D139"/>
    <mergeCell ref="F139:J139"/>
    <mergeCell ref="C183:D184"/>
    <mergeCell ref="F184:J184"/>
    <mergeCell ref="K4:O4"/>
    <mergeCell ref="K49:O49"/>
    <mergeCell ref="K94:O94"/>
    <mergeCell ref="K139:O139"/>
    <mergeCell ref="K184:O184"/>
    <mergeCell ref="C3:D4"/>
    <mergeCell ref="F4:J4"/>
    <mergeCell ref="C48:D49"/>
    <mergeCell ref="F49:J49"/>
    <mergeCell ref="C93:D94"/>
    <mergeCell ref="F94:J94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1CEA-56C9-4DD1-9630-49D7B8C1586C}">
  <dimension ref="A1:EX1004"/>
  <sheetViews>
    <sheetView workbookViewId="0">
      <selection activeCell="EB1004" sqref="EB1004"/>
    </sheetView>
  </sheetViews>
  <sheetFormatPr defaultColWidth="6.625" defaultRowHeight="11.25" x14ac:dyDescent="0.15"/>
  <cols>
    <col min="1" max="1" width="6.625" style="4"/>
    <col min="2" max="2" width="32.125" style="4" bestFit="1" customWidth="1"/>
    <col min="3" max="8" width="6.625" style="4"/>
    <col min="9" max="9" width="6.625" style="8" customWidth="1"/>
    <col min="10" max="12" width="6.625" style="4" customWidth="1"/>
    <col min="13" max="13" width="11.375" style="4" bestFit="1" customWidth="1"/>
    <col min="14" max="18" width="6.625" style="4" customWidth="1"/>
    <col min="19" max="23" width="6.625" style="7" customWidth="1"/>
    <col min="24" max="30" width="6.625" style="4" customWidth="1"/>
    <col min="31" max="31" width="6.625" style="8" customWidth="1"/>
    <col min="32" max="32" width="6.625" style="4" customWidth="1"/>
    <col min="33" max="34" width="6.625" style="7" customWidth="1"/>
    <col min="35" max="40" width="6.625" style="4" customWidth="1"/>
    <col min="41" max="41" width="18.875" style="4" customWidth="1"/>
    <col min="42" max="42" width="10.5" style="7" customWidth="1"/>
    <col min="43" max="44" width="6.625" style="4" customWidth="1"/>
    <col min="45" max="45" width="6.625" style="8" customWidth="1"/>
    <col min="46" max="46" width="6.625" style="4" customWidth="1"/>
    <col min="47" max="49" width="6.625" style="14" customWidth="1"/>
    <col min="50" max="55" width="6.625" style="4" customWidth="1"/>
    <col min="56" max="56" width="6.625" style="8" customWidth="1"/>
    <col min="57" max="88" width="6.625" style="4" customWidth="1"/>
    <col min="89" max="89" width="12.25" style="4" customWidth="1"/>
    <col min="90" max="144" width="6.625" style="4" customWidth="1"/>
    <col min="145" max="145" width="6.625" style="4"/>
    <col min="146" max="146" width="9.75" style="4" bestFit="1" customWidth="1"/>
    <col min="147" max="16384" width="6.625" style="4"/>
  </cols>
  <sheetData>
    <row r="1" spans="1:154" x14ac:dyDescent="0.15">
      <c r="C1" s="4" t="s">
        <v>310</v>
      </c>
      <c r="D1" s="4" t="s">
        <v>312</v>
      </c>
      <c r="BF1" s="4" t="s">
        <v>301</v>
      </c>
    </row>
    <row r="2" spans="1:154" x14ac:dyDescent="0.15">
      <c r="B2" s="4" t="s">
        <v>311</v>
      </c>
      <c r="C2" s="4">
        <v>0.7</v>
      </c>
      <c r="D2" s="4">
        <v>1.2</v>
      </c>
      <c r="BF2" s="12" t="s">
        <v>313</v>
      </c>
      <c r="CM2" s="69" t="s">
        <v>349</v>
      </c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  <c r="DK2" s="69"/>
      <c r="DL2" s="69"/>
      <c r="DM2" s="27"/>
      <c r="DN2" s="27"/>
      <c r="DO2" s="27"/>
      <c r="DP2" s="27"/>
      <c r="DQ2" s="27"/>
    </row>
    <row r="3" spans="1:154" x14ac:dyDescent="0.15">
      <c r="M3" s="10"/>
      <c r="N3" s="60" t="s">
        <v>71</v>
      </c>
      <c r="O3" s="60"/>
      <c r="P3" s="60"/>
      <c r="Q3" s="60"/>
      <c r="R3" s="60"/>
      <c r="S3" s="67" t="s">
        <v>351</v>
      </c>
      <c r="T3" s="67"/>
      <c r="U3" s="67"/>
      <c r="V3" s="67"/>
      <c r="W3" s="67"/>
      <c r="X3" s="60" t="s">
        <v>128</v>
      </c>
      <c r="Y3" s="60"/>
      <c r="Z3" s="60"/>
      <c r="AA3" s="60"/>
      <c r="AB3" s="60"/>
      <c r="AG3" s="7" t="s">
        <v>106</v>
      </c>
      <c r="AJ3" s="60" t="s">
        <v>365</v>
      </c>
      <c r="AK3" s="60"/>
      <c r="AL3" s="60"/>
      <c r="AM3" s="60"/>
      <c r="AN3" s="60"/>
      <c r="AO3" s="17"/>
      <c r="AP3" s="18"/>
      <c r="BF3" s="4" t="s">
        <v>303</v>
      </c>
      <c r="BG3" s="60" t="s">
        <v>318</v>
      </c>
      <c r="BH3" s="60"/>
      <c r="BI3" s="60"/>
      <c r="BJ3" s="60"/>
      <c r="BK3" s="60"/>
      <c r="BL3" s="64" t="s">
        <v>319</v>
      </c>
      <c r="BM3" s="64"/>
      <c r="BN3" s="64"/>
      <c r="BO3" s="64"/>
      <c r="BP3" s="64"/>
      <c r="BQ3" s="60" t="s">
        <v>320</v>
      </c>
      <c r="BR3" s="60"/>
      <c r="BS3" s="60"/>
      <c r="BT3" s="60"/>
      <c r="BU3" s="60"/>
      <c r="BV3" s="64" t="s">
        <v>321</v>
      </c>
      <c r="BW3" s="64"/>
      <c r="BX3" s="64"/>
      <c r="BY3" s="64"/>
      <c r="BZ3" s="64"/>
      <c r="CA3" s="60" t="s">
        <v>322</v>
      </c>
      <c r="CB3" s="60"/>
      <c r="CC3" s="60"/>
      <c r="CD3" s="60"/>
      <c r="CE3" s="60"/>
      <c r="CF3" s="60" t="s">
        <v>317</v>
      </c>
      <c r="CG3" s="60"/>
      <c r="CH3" s="60"/>
      <c r="CI3" s="60"/>
      <c r="CJ3" s="60"/>
      <c r="CM3" s="4" t="s">
        <v>303</v>
      </c>
      <c r="CN3" s="60" t="s">
        <v>318</v>
      </c>
      <c r="CO3" s="60"/>
      <c r="CP3" s="60"/>
      <c r="CQ3" s="60"/>
      <c r="CR3" s="60"/>
      <c r="CS3" s="63" t="s">
        <v>319</v>
      </c>
      <c r="CT3" s="63"/>
      <c r="CU3" s="63"/>
      <c r="CV3" s="63"/>
      <c r="CW3" s="63"/>
      <c r="CX3" s="60" t="s">
        <v>320</v>
      </c>
      <c r="CY3" s="60"/>
      <c r="CZ3" s="60"/>
      <c r="DA3" s="60"/>
      <c r="DB3" s="60"/>
      <c r="DC3" s="63" t="s">
        <v>321</v>
      </c>
      <c r="DD3" s="63"/>
      <c r="DE3" s="63"/>
      <c r="DF3" s="63"/>
      <c r="DG3" s="63"/>
      <c r="DH3" s="60" t="s">
        <v>322</v>
      </c>
      <c r="DI3" s="60"/>
      <c r="DJ3" s="60"/>
      <c r="DK3" s="60"/>
      <c r="DL3" s="60"/>
      <c r="DM3" s="60" t="s">
        <v>350</v>
      </c>
      <c r="DN3" s="60"/>
      <c r="DO3" s="60"/>
      <c r="DP3" s="60"/>
      <c r="DQ3" s="60"/>
      <c r="DT3" s="60" t="s">
        <v>338</v>
      </c>
      <c r="DU3" s="60"/>
      <c r="DV3" s="60"/>
      <c r="DW3" s="60"/>
      <c r="DX3" s="60"/>
      <c r="DY3" s="60" t="s">
        <v>325</v>
      </c>
      <c r="DZ3" s="60"/>
      <c r="EA3" s="60"/>
      <c r="EB3" s="60"/>
      <c r="EC3" s="60"/>
      <c r="EE3" s="4">
        <v>1</v>
      </c>
      <c r="EF3" s="16" t="s">
        <v>303</v>
      </c>
      <c r="EG3" s="16"/>
      <c r="EH3" s="62" t="s">
        <v>323</v>
      </c>
      <c r="EI3" s="62"/>
      <c r="EJ3" s="62"/>
      <c r="EK3" s="62"/>
      <c r="EL3" s="62"/>
      <c r="EP3" s="4" t="s">
        <v>332</v>
      </c>
      <c r="EQ3" s="60" t="s">
        <v>344</v>
      </c>
      <c r="ER3" s="60"/>
      <c r="ES3" s="60"/>
      <c r="ET3" s="60"/>
      <c r="EU3" s="60"/>
    </row>
    <row r="4" spans="1:154" x14ac:dyDescent="0.15">
      <c r="B4" s="4" t="s">
        <v>58</v>
      </c>
      <c r="C4" s="4" t="s">
        <v>47</v>
      </c>
      <c r="D4" s="4" t="s">
        <v>48</v>
      </c>
      <c r="E4" s="4" t="s">
        <v>24</v>
      </c>
      <c r="F4" s="4" t="s">
        <v>22</v>
      </c>
      <c r="G4" s="4" t="s">
        <v>23</v>
      </c>
      <c r="L4" s="4" t="s">
        <v>248</v>
      </c>
      <c r="M4" s="4" t="s">
        <v>66</v>
      </c>
      <c r="N4" s="4" t="s">
        <v>47</v>
      </c>
      <c r="O4" s="4" t="s">
        <v>48</v>
      </c>
      <c r="P4" s="4" t="s">
        <v>24</v>
      </c>
      <c r="Q4" s="4" t="s">
        <v>22</v>
      </c>
      <c r="R4" s="4" t="s">
        <v>23</v>
      </c>
      <c r="S4" s="7" t="s">
        <v>47</v>
      </c>
      <c r="T4" s="7" t="s">
        <v>48</v>
      </c>
      <c r="U4" s="7" t="s">
        <v>24</v>
      </c>
      <c r="V4" s="7" t="s">
        <v>22</v>
      </c>
      <c r="W4" s="7" t="s">
        <v>23</v>
      </c>
      <c r="X4" s="4" t="s">
        <v>47</v>
      </c>
      <c r="Y4" s="4" t="s">
        <v>48</v>
      </c>
      <c r="Z4" s="4" t="s">
        <v>24</v>
      </c>
      <c r="AA4" s="4" t="s">
        <v>22</v>
      </c>
      <c r="AB4" s="4" t="s">
        <v>23</v>
      </c>
      <c r="AC4" s="4" t="s">
        <v>130</v>
      </c>
      <c r="AG4" s="7" t="s">
        <v>105</v>
      </c>
      <c r="AH4" s="7" t="s">
        <v>126</v>
      </c>
      <c r="AI4" s="4" t="s">
        <v>117</v>
      </c>
      <c r="AJ4" s="4" t="s">
        <v>47</v>
      </c>
      <c r="AK4" s="4" t="s">
        <v>48</v>
      </c>
      <c r="AL4" s="4" t="s">
        <v>24</v>
      </c>
      <c r="AM4" s="4" t="s">
        <v>22</v>
      </c>
      <c r="AN4" s="4" t="s">
        <v>23</v>
      </c>
      <c r="AO4" s="4" t="s">
        <v>127</v>
      </c>
      <c r="AP4" s="7" t="s">
        <v>131</v>
      </c>
      <c r="AU4" s="15" t="s">
        <v>0</v>
      </c>
      <c r="AV4" s="65" t="s">
        <v>123</v>
      </c>
      <c r="AW4" s="66"/>
      <c r="AX4" s="65" t="s">
        <v>124</v>
      </c>
      <c r="AY4" s="66"/>
      <c r="BF4" s="4" t="s">
        <v>314</v>
      </c>
      <c r="BG4" s="4" t="s">
        <v>47</v>
      </c>
      <c r="BH4" s="4" t="s">
        <v>48</v>
      </c>
      <c r="BI4" s="4" t="s">
        <v>24</v>
      </c>
      <c r="BJ4" s="4" t="s">
        <v>22</v>
      </c>
      <c r="BK4" s="4" t="s">
        <v>23</v>
      </c>
      <c r="BL4" s="30" t="s">
        <v>47</v>
      </c>
      <c r="BM4" s="30" t="s">
        <v>48</v>
      </c>
      <c r="BN4" s="30" t="s">
        <v>24</v>
      </c>
      <c r="BO4" s="30" t="s">
        <v>22</v>
      </c>
      <c r="BP4" s="30" t="s">
        <v>23</v>
      </c>
      <c r="BQ4" s="4" t="s">
        <v>47</v>
      </c>
      <c r="BR4" s="4" t="s">
        <v>48</v>
      </c>
      <c r="BS4" s="4" t="s">
        <v>24</v>
      </c>
      <c r="BT4" s="4" t="s">
        <v>22</v>
      </c>
      <c r="BU4" s="4" t="s">
        <v>316</v>
      </c>
      <c r="BV4" s="30" t="s">
        <v>47</v>
      </c>
      <c r="BW4" s="30" t="s">
        <v>48</v>
      </c>
      <c r="BX4" s="30" t="s">
        <v>24</v>
      </c>
      <c r="BY4" s="30" t="s">
        <v>22</v>
      </c>
      <c r="BZ4" s="30" t="s">
        <v>23</v>
      </c>
      <c r="CA4" s="4" t="s">
        <v>47</v>
      </c>
      <c r="CB4" s="4" t="s">
        <v>48</v>
      </c>
      <c r="CC4" s="4" t="s">
        <v>24</v>
      </c>
      <c r="CD4" s="4" t="s">
        <v>22</v>
      </c>
      <c r="CE4" s="4" t="s">
        <v>23</v>
      </c>
      <c r="CF4" s="4" t="s">
        <v>260</v>
      </c>
      <c r="CG4" s="4" t="s">
        <v>261</v>
      </c>
      <c r="CH4" s="4" t="s">
        <v>262</v>
      </c>
      <c r="CI4" s="4" t="s">
        <v>263</v>
      </c>
      <c r="CJ4" s="4" t="s">
        <v>264</v>
      </c>
      <c r="CK4" s="4" t="s">
        <v>347</v>
      </c>
      <c r="CM4" s="4" t="s">
        <v>314</v>
      </c>
      <c r="CN4" s="4" t="s">
        <v>47</v>
      </c>
      <c r="CO4" s="4" t="s">
        <v>48</v>
      </c>
      <c r="CP4" s="4" t="s">
        <v>24</v>
      </c>
      <c r="CQ4" s="4" t="s">
        <v>22</v>
      </c>
      <c r="CR4" s="4" t="s">
        <v>23</v>
      </c>
      <c r="CS4" s="29" t="s">
        <v>47</v>
      </c>
      <c r="CT4" s="29" t="s">
        <v>48</v>
      </c>
      <c r="CU4" s="29" t="s">
        <v>24</v>
      </c>
      <c r="CV4" s="29" t="s">
        <v>22</v>
      </c>
      <c r="CW4" s="29" t="s">
        <v>23</v>
      </c>
      <c r="CX4" s="4" t="s">
        <v>47</v>
      </c>
      <c r="CY4" s="4" t="s">
        <v>48</v>
      </c>
      <c r="CZ4" s="4" t="s">
        <v>24</v>
      </c>
      <c r="DA4" s="4" t="s">
        <v>22</v>
      </c>
      <c r="DB4" s="4" t="s">
        <v>316</v>
      </c>
      <c r="DC4" s="29" t="s">
        <v>47</v>
      </c>
      <c r="DD4" s="29" t="s">
        <v>48</v>
      </c>
      <c r="DE4" s="29" t="s">
        <v>24</v>
      </c>
      <c r="DF4" s="29" t="s">
        <v>22</v>
      </c>
      <c r="DG4" s="29" t="s">
        <v>23</v>
      </c>
      <c r="DH4" s="4" t="s">
        <v>47</v>
      </c>
      <c r="DI4" s="4" t="s">
        <v>48</v>
      </c>
      <c r="DJ4" s="4" t="s">
        <v>24</v>
      </c>
      <c r="DK4" s="4" t="s">
        <v>22</v>
      </c>
      <c r="DL4" s="4" t="s">
        <v>23</v>
      </c>
      <c r="DM4" s="4" t="s">
        <v>47</v>
      </c>
      <c r="DN4" s="4" t="s">
        <v>48</v>
      </c>
      <c r="DO4" s="4" t="s">
        <v>24</v>
      </c>
      <c r="DP4" s="4" t="s">
        <v>22</v>
      </c>
      <c r="DQ4" s="4" t="s">
        <v>23</v>
      </c>
      <c r="DS4" s="4" t="s">
        <v>346</v>
      </c>
      <c r="DT4" s="4" t="s">
        <v>339</v>
      </c>
      <c r="DU4" s="4" t="s">
        <v>340</v>
      </c>
      <c r="DV4" s="4" t="s">
        <v>341</v>
      </c>
      <c r="DW4" s="4" t="s">
        <v>342</v>
      </c>
      <c r="DX4" s="4" t="s">
        <v>343</v>
      </c>
      <c r="DY4" s="4" t="s">
        <v>47</v>
      </c>
      <c r="DZ4" s="4" t="s">
        <v>48</v>
      </c>
      <c r="EA4" s="4" t="s">
        <v>24</v>
      </c>
      <c r="EB4" s="4" t="s">
        <v>22</v>
      </c>
      <c r="EC4" s="4" t="s">
        <v>23</v>
      </c>
      <c r="EE4" s="4">
        <v>2</v>
      </c>
      <c r="EF4" s="16" t="s">
        <v>302</v>
      </c>
      <c r="EG4" s="16" t="s">
        <v>324</v>
      </c>
      <c r="EH4" s="16" t="s">
        <v>47</v>
      </c>
      <c r="EI4" s="16" t="s">
        <v>48</v>
      </c>
      <c r="EJ4" s="16" t="s">
        <v>24</v>
      </c>
      <c r="EK4" s="16" t="s">
        <v>22</v>
      </c>
      <c r="EL4" s="16" t="s">
        <v>23</v>
      </c>
      <c r="EP4" s="4" t="s">
        <v>333</v>
      </c>
      <c r="EQ4" s="4" t="s">
        <v>47</v>
      </c>
      <c r="ER4" s="4" t="s">
        <v>48</v>
      </c>
      <c r="ES4" s="4" t="s">
        <v>24</v>
      </c>
      <c r="ET4" s="4" t="s">
        <v>22</v>
      </c>
      <c r="EU4" s="4" t="s">
        <v>23</v>
      </c>
      <c r="EV4" s="4" t="s">
        <v>345</v>
      </c>
      <c r="EW4" s="4" t="s">
        <v>346</v>
      </c>
      <c r="EX4" s="4" t="s">
        <v>348</v>
      </c>
    </row>
    <row r="5" spans="1:154" x14ac:dyDescent="0.15">
      <c r="C5" s="4">
        <f>C11/C10</f>
        <v>8</v>
      </c>
      <c r="D5" s="4">
        <f>D11/D10</f>
        <v>7.5</v>
      </c>
      <c r="E5" s="4">
        <f>E11/E10</f>
        <v>6.2857142857142856</v>
      </c>
      <c r="F5" s="4">
        <f>F11/F10</f>
        <v>5</v>
      </c>
      <c r="G5" s="4">
        <f>G11/G10</f>
        <v>4</v>
      </c>
      <c r="L5" s="4" t="str">
        <f>IF(基础状态预估!AA7="","",基础状态预估!AA7)</f>
        <v>绿</v>
      </c>
      <c r="M5" s="4">
        <v>100</v>
      </c>
      <c r="N5" s="4">
        <f>AVERAGE(C$15:C$16)*C$14+MAX(0,(-1*AVERAGE(C$18:C$19)*$C$17))</f>
        <v>24</v>
      </c>
      <c r="O5" s="4">
        <f t="shared" ref="O5:R5" si="0">AVERAGE(D$15:D$16)*D$14+MAX(0,(-1*AVERAGE(D$18:D$19)*$C$17))</f>
        <v>40.25</v>
      </c>
      <c r="P5" s="4">
        <f t="shared" si="0"/>
        <v>42</v>
      </c>
      <c r="Q5" s="4">
        <f t="shared" si="0"/>
        <v>43.75</v>
      </c>
      <c r="R5" s="4">
        <f t="shared" si="0"/>
        <v>46</v>
      </c>
      <c r="S5" s="7">
        <f>IFERROR(求节点($DT$5:$DT$1004,DM$5:DM$1004,基础状态预估!$H7),0)</f>
        <v>0</v>
      </c>
      <c r="T5" s="7">
        <f>IFERROR(求节点($DT$5:$DT$1004,DN$5:DN$1004,基础状态预估!$H7),0)</f>
        <v>0</v>
      </c>
      <c r="U5" s="7">
        <f>IFERROR(求节点($DT$5:$DT$1004,DO$5:DO$1004,基础状态预估!$H7),0)</f>
        <v>0</v>
      </c>
      <c r="V5" s="7">
        <f>IFERROR(求节点($DT$5:$DT$1004,DP$5:DP$1004,基础状态预估!$H7),0)</f>
        <v>0</v>
      </c>
      <c r="W5" s="7">
        <f>IFERROR(求节点($DT$5:$DT$1004,DQ$5:DQ$1004,基础状态预估!$H7),0)</f>
        <v>0</v>
      </c>
      <c r="X5" s="7">
        <f>IF(S5=S4,X4,S5*C$8/86400)</f>
        <v>0</v>
      </c>
      <c r="Y5" s="7">
        <f t="shared" ref="Y5:AB5" si="1">IF(T5=T4,Y4,T5*D$8/86400)</f>
        <v>0</v>
      </c>
      <c r="Z5" s="7">
        <f t="shared" si="1"/>
        <v>0</v>
      </c>
      <c r="AA5" s="7">
        <f t="shared" si="1"/>
        <v>0</v>
      </c>
      <c r="AB5" s="7">
        <f t="shared" si="1"/>
        <v>0</v>
      </c>
      <c r="AC5" s="7">
        <f>SUM(X5:AB5)</f>
        <v>0</v>
      </c>
      <c r="AD5" s="7"/>
      <c r="AF5" s="7"/>
      <c r="AG5" s="7">
        <f>基础状态预估!H7</f>
        <v>44.254833995939045</v>
      </c>
      <c r="AH5" s="7">
        <f>求节点(节奏总纲!$D$4:$D$163,节奏总纲!$C$4:$C$163,AG5)</f>
        <v>55</v>
      </c>
      <c r="AI5" s="4" t="str">
        <f>EV5</f>
        <v>绿</v>
      </c>
      <c r="AJ5" s="4">
        <f>EQ5</f>
        <v>0</v>
      </c>
      <c r="AK5" s="4">
        <f t="shared" ref="AK5:AN5" si="2">ER5</f>
        <v>0</v>
      </c>
      <c r="AL5" s="4">
        <f t="shared" si="2"/>
        <v>0</v>
      </c>
      <c r="AM5" s="4">
        <f t="shared" si="2"/>
        <v>0</v>
      </c>
      <c r="AN5" s="4">
        <f t="shared" si="2"/>
        <v>0</v>
      </c>
      <c r="AO5" s="28">
        <v>0</v>
      </c>
      <c r="AP5" s="7" t="e">
        <f>AO5/AC5</f>
        <v>#DIV/0!</v>
      </c>
      <c r="AU5" s="15" t="s">
        <v>20</v>
      </c>
      <c r="AV5" s="15"/>
      <c r="AW5" s="15" t="s">
        <v>165</v>
      </c>
      <c r="AX5" s="15"/>
      <c r="AY5" s="15" t="s">
        <v>165</v>
      </c>
      <c r="BF5" s="4">
        <v>1</v>
      </c>
      <c r="BG5" s="4">
        <f>$BF5*$C$22</f>
        <v>0.7</v>
      </c>
      <c r="BH5" s="4">
        <f>$BF5*$C$21</f>
        <v>0.3</v>
      </c>
      <c r="BL5" s="4">
        <f t="shared" ref="BL5:BL68" si="3">IF($BH5&lt;2,0,($BF5-INDEX($BF$5:$BF$1004,MATCH(2,$BH$5:$BH$1004,1)))*$D$23)</f>
        <v>0</v>
      </c>
      <c r="BM5" s="4">
        <f t="shared" ref="BM5:BM68" si="4">IF($BH5&lt;2,0,($BF5-INDEX($BF$5:$BF$1004,MATCH(2,$BH$5:$BH$1004,1)))*$D$22)</f>
        <v>0</v>
      </c>
      <c r="BN5" s="4">
        <f t="shared" ref="BN5:BN68" si="5">IF($BH5&lt;2,0,($BF5-INDEX($BF$5:$BF$1004,MATCH(2,$BH$5:$BH$1004,1)))*$D$21)</f>
        <v>0</v>
      </c>
      <c r="BR5" s="4">
        <f t="shared" ref="BR5:BR68" si="6">IF($BN5&lt;2,0,($BF5-INDEX($BF$5:$BF$1004,MATCH(2,$BN$5:$BN$1004,1)))*$E$23)</f>
        <v>0</v>
      </c>
      <c r="BS5" s="4">
        <f t="shared" ref="BS5:BS68" si="7">IF($BN5&lt;2,0,($BF5-INDEX($BF$5:$BF$1004,MATCH(2,$BN$5:$BN$1004,1)))*$E$22)</f>
        <v>0</v>
      </c>
      <c r="BT5" s="4">
        <f t="shared" ref="BT5:BT68" si="8">IF($BN5&lt;2,0,($BF5-INDEX($BF$5:$BF$1004,MATCH(2,$BN$5:$BN$1004,1)))*$E$21)</f>
        <v>0</v>
      </c>
      <c r="BX5" s="4">
        <f t="shared" ref="BX5:BX68" si="9">IF($BT5&lt;2,0,($BF5-INDEX($BF$5:$BF$1004,MATCH(2,$BT$5:$BT$1004,1)))*$F$23)</f>
        <v>0</v>
      </c>
      <c r="BY5" s="4">
        <f t="shared" ref="BY5:BY68" si="10">IF($BT5&lt;2,0,($BF5-INDEX($BF$5:$BF$1004,MATCH(2,$BT$5:$BT$1004,1)))*$F$22)</f>
        <v>0</v>
      </c>
      <c r="BZ5" s="4">
        <f t="shared" ref="BZ5:BZ68" si="11">IF($BT5&lt;2,0,($BF5-INDEX($BF$5:$BF$1004,MATCH(2,$BT$5:$BT$1004,1)))*$F$21)</f>
        <v>0</v>
      </c>
      <c r="CD5" s="4">
        <f t="shared" ref="CD5:CD68" si="12">IF($BZ5&lt;2,0,($BF5-INDEX($BF$5:$BF$1004,MATCH(2,$BZ$5:$BZ$1004,1)))*$G$23)</f>
        <v>0</v>
      </c>
      <c r="CE5" s="4">
        <f t="shared" ref="CE5:CE68" si="13">IF($BZ5&lt;2,0,($BF5-INDEX($BF$5:$BF$1004,MATCH(2,$BZ$5:$BZ$1004,1)))*$G$22)</f>
        <v>0</v>
      </c>
      <c r="CF5" s="4">
        <f>IF(COUNTIF($BH$5:$BH5,"&gt;=2")&lt;=1,SUM($BG5:$BK5)*C$8,CF4)</f>
        <v>21600</v>
      </c>
      <c r="CG5" s="4">
        <f>IF(COUNTIF($BN$5:$BN5,"&gt;=2")&lt;=1,SUM($BL5:$BP5)*D$8,CG4)</f>
        <v>0</v>
      </c>
      <c r="CH5" s="4">
        <f>IF(COUNTIF($BT$5:$BT5,"&gt;=2")&lt;=1,SUM($BQ5:$BU5)*E$8,CH4)</f>
        <v>0</v>
      </c>
      <c r="CI5" s="4">
        <f>IF(COUNTIF($BZ$5:$BZ5,"&gt;=2")&lt;=1,SUM($BV5:$BZ5)*F$8,CI4)</f>
        <v>0</v>
      </c>
      <c r="CJ5" s="4">
        <f>SUM($CA5:$CE5)*G$8</f>
        <v>0</v>
      </c>
      <c r="CK5" s="4">
        <f>SUM(CF5:CJ5)/86400</f>
        <v>0.25</v>
      </c>
      <c r="CM5" s="4">
        <v>1</v>
      </c>
      <c r="CN5" s="4">
        <f>IF(COUNTIF($BH$5:$BH5,"&gt;=2")&gt;1,CN4,BG5)</f>
        <v>0.7</v>
      </c>
      <c r="CO5" s="4">
        <f>IF(COUNTIF($BH$5:$BH5,"&gt;=2")&gt;1,CO4,BH5)</f>
        <v>0.3</v>
      </c>
      <c r="CP5" s="4">
        <f>IF(COUNTIF($BH$5:$BH5,"&gt;=2")&gt;1,CP4,BI5)</f>
        <v>0</v>
      </c>
      <c r="CQ5" s="4">
        <f>IF(COUNTIF($BH$5:$BH5,"&gt;=2")&gt;1,CQ4,BJ5)</f>
        <v>0</v>
      </c>
      <c r="CR5" s="4">
        <f>IF(COUNTIF($BH$5:$BH5,"&gt;=2")&gt;1,CR4,BK5)</f>
        <v>0</v>
      </c>
      <c r="CS5" s="4">
        <f>IF(COUNTIF($BN$5:$BN5,"&gt;=2")&gt;1,CS4,BL5)</f>
        <v>0</v>
      </c>
      <c r="CT5" s="4">
        <f>IF(COUNTIF($BN$5:$BN5,"&gt;=2")&gt;1,CT4,BM5)</f>
        <v>0</v>
      </c>
      <c r="CU5" s="4">
        <f>IF(COUNTIF($BN$5:$BN5,"&gt;=2")&gt;1,CU4,BN5)</f>
        <v>0</v>
      </c>
      <c r="CV5" s="4">
        <f>IF(COUNTIF($BN$5:$BN5,"&gt;=2")&gt;1,CV4,BO5)</f>
        <v>0</v>
      </c>
      <c r="CW5" s="4">
        <f>IF(COUNTIF($BN$5:$BN5,"&gt;=2")&gt;1,CW4,BP5)</f>
        <v>0</v>
      </c>
      <c r="CX5" s="4">
        <f>IF(COUNTIF($BT$5:$BT5,"&gt;=2")&gt;1,CX4,BQ5)</f>
        <v>0</v>
      </c>
      <c r="CY5" s="4">
        <f>IF(COUNTIF($BT$5:$BT5,"&gt;=2")&gt;1,CY4,BR5)</f>
        <v>0</v>
      </c>
      <c r="CZ5" s="4">
        <f>IF(COUNTIF($BT$5:$BT5,"&gt;=2")&gt;1,CZ4,BS5)</f>
        <v>0</v>
      </c>
      <c r="DA5" s="4">
        <f>IF(COUNTIF($BT$5:$BT5,"&gt;=2")&gt;1,DA4,BT5)</f>
        <v>0</v>
      </c>
      <c r="DB5" s="4">
        <f>IF(COUNTIF($BT$5:$BT5,"&gt;=2")&gt;1,DB4,BU5)</f>
        <v>0</v>
      </c>
      <c r="DC5" s="4">
        <f>IF(COUNTIF($BZ$5:$BZ5,"&gt;=2")&gt;1,DC4,BV5)</f>
        <v>0</v>
      </c>
      <c r="DD5" s="4">
        <f>IF(COUNTIF($BZ$5:$BZ5,"&gt;=2")&gt;1,DD4,BW5)</f>
        <v>0</v>
      </c>
      <c r="DE5" s="4">
        <f>IF(COUNTIF($BZ$5:$BZ5,"&gt;=2")&gt;1,DE4,BX5)</f>
        <v>0</v>
      </c>
      <c r="DF5" s="4">
        <f>IF(COUNTIF($BZ$5:$BZ5,"&gt;=2")&gt;1,DF4,BY5)</f>
        <v>0</v>
      </c>
      <c r="DG5" s="4">
        <f>IF(COUNTIF($BZ$5:$BZ5,"&gt;=2")&gt;1,DG4,BZ5)</f>
        <v>0</v>
      </c>
      <c r="DH5" s="4">
        <f>CA5</f>
        <v>0</v>
      </c>
      <c r="DI5" s="4">
        <f t="shared" ref="DI5:DL5" si="14">CB5</f>
        <v>0</v>
      </c>
      <c r="DJ5" s="4">
        <f t="shared" si="14"/>
        <v>0</v>
      </c>
      <c r="DK5" s="4">
        <f t="shared" si="14"/>
        <v>0</v>
      </c>
      <c r="DL5" s="4">
        <f t="shared" si="14"/>
        <v>0</v>
      </c>
      <c r="DM5" s="4">
        <f>SUM($CN5:$CR5)</f>
        <v>1</v>
      </c>
      <c r="DN5" s="4">
        <f>SUM($CS5:$CW5)</f>
        <v>0</v>
      </c>
      <c r="DO5" s="4">
        <f>SUM($CX5:$DB5)</f>
        <v>0</v>
      </c>
      <c r="DP5" s="4">
        <f>SUM($DC5:$DG5)</f>
        <v>0</v>
      </c>
      <c r="DQ5" s="4">
        <f>SUM($DH5:$DL5)</f>
        <v>0</v>
      </c>
      <c r="DS5" s="4">
        <v>1</v>
      </c>
      <c r="DT5" s="4">
        <f>$CK5+INDEX(节奏总纲!D$4:D$163,基础状态预估!$C$2)</f>
        <v>44.504833995939045</v>
      </c>
      <c r="DU5" s="4">
        <f>$CK5+INDEX(节奏总纲!E$4:E$163,基础状态预估!$C$2)</f>
        <v>38.78268396026413</v>
      </c>
      <c r="DV5" s="4">
        <f>$CK5+INDEX(节奏总纲!F$4:F$163,基础状态预估!$C$2)</f>
        <v>31.892206307096416</v>
      </c>
      <c r="DW5" s="4">
        <f>$CK5+INDEX(节奏总纲!G$4:G$163,基础状态预估!$C$2)</f>
        <v>23.532468165263531</v>
      </c>
      <c r="DX5" s="4">
        <f>$CK5+INDEX(节奏总纲!H$4:H$163,基础状态预估!$C$2)</f>
        <v>13.194538943812169</v>
      </c>
      <c r="DY5" s="4">
        <f t="shared" ref="DY5:DY36" si="15">CN5+CS5+CX5+DC5+DH5</f>
        <v>0.7</v>
      </c>
      <c r="DZ5" s="4">
        <f t="shared" ref="DZ5:DZ36" si="16">CO5+CT5+CY5+DD5+DI5</f>
        <v>0.3</v>
      </c>
      <c r="EA5" s="4">
        <f t="shared" ref="EA5:EA36" si="17">CP5+CU5+CZ5+DE5+DJ5</f>
        <v>0</v>
      </c>
      <c r="EB5" s="4">
        <f t="shared" ref="EB5:EB36" si="18">CQ5+CV5+DA5+DF5+DK5</f>
        <v>0</v>
      </c>
      <c r="EC5" s="4">
        <f t="shared" ref="EC5:EC36" si="19">CR5+CW5+DB5+DG5+DL5</f>
        <v>0</v>
      </c>
      <c r="EE5" s="4">
        <v>3</v>
      </c>
      <c r="EF5" s="16">
        <v>10</v>
      </c>
      <c r="EG5" s="16">
        <f>INDEX(节奏总纲!$D$4:$D$163,$EF5)</f>
        <v>1</v>
      </c>
      <c r="EH5" s="16">
        <f>IFERROR(求节点($DT$5:$DT$1004,DY$5:DY$1004,$EG5),0)</f>
        <v>0</v>
      </c>
      <c r="EI5" s="16">
        <f t="shared" ref="EI5:EL5" si="20">IFERROR(求节点($DT$5:$DT$1004,DZ$5:DZ$1004,$EG5),0)</f>
        <v>0</v>
      </c>
      <c r="EJ5" s="16">
        <f t="shared" si="20"/>
        <v>0</v>
      </c>
      <c r="EK5" s="16">
        <f t="shared" si="20"/>
        <v>0</v>
      </c>
      <c r="EL5" s="16">
        <f t="shared" si="20"/>
        <v>0</v>
      </c>
      <c r="EP5" s="7">
        <f>AG5</f>
        <v>44.254833995939045</v>
      </c>
      <c r="EQ5" s="4">
        <f>IFERROR(求节点($DT$5:$DT$1004,DY$5:DY$1004,$EP5),0)</f>
        <v>0</v>
      </c>
      <c r="ER5" s="4">
        <f t="shared" ref="ER5:EU5" si="21">IFERROR(求节点($DT$5:$DT$1004,DZ$5:DZ$1004,$EP5),0)</f>
        <v>0</v>
      </c>
      <c r="ES5" s="4">
        <f t="shared" si="21"/>
        <v>0</v>
      </c>
      <c r="ET5" s="4">
        <f t="shared" si="21"/>
        <v>0</v>
      </c>
      <c r="EU5" s="4">
        <f t="shared" si="21"/>
        <v>0</v>
      </c>
      <c r="EV5" s="4" t="str">
        <f>IF(EU5&gt;0,$EU$4,IF(ET5&gt;0,$ET$4,IF(ES5&gt;0,$ES$4,IF(ER5&gt;0,$ER$4,$EQ$4))))</f>
        <v>绿</v>
      </c>
      <c r="EW5" s="4">
        <f t="shared" ref="EW5:EW40" si="22">IFERROR(求节点($DT$5:$DT$1004,$DS$5:$DS$1004,$EP5),0)</f>
        <v>0</v>
      </c>
      <c r="EX5" s="4">
        <f>IFERROR(求节点($DS$5:$DS$1004,$CK$5:$CK$1004,$EW5),0)</f>
        <v>0</v>
      </c>
    </row>
    <row r="6" spans="1:154" x14ac:dyDescent="0.15">
      <c r="L6" s="4" t="str">
        <f>IF(基础状态预估!AA8="","",基础状态预估!AA8)</f>
        <v>蓝</v>
      </c>
      <c r="M6" s="4">
        <v>200</v>
      </c>
      <c r="N6" s="4">
        <f t="shared" ref="N6:N40" si="23">AVERAGE(C$15:C$16)*C$14+MAX(0,(-1*AVERAGE(C$18:C$19)*$C$17))</f>
        <v>24</v>
      </c>
      <c r="O6" s="4">
        <f t="shared" ref="O6:O40" si="24">AVERAGE(D$15:D$16)*D$14+MAX(0,(-1*AVERAGE(D$18:D$19)*$C$17))</f>
        <v>40.25</v>
      </c>
      <c r="P6" s="4">
        <f t="shared" ref="P6:P40" si="25">AVERAGE(E$15:E$16)*E$14+MAX(0,(-1*AVERAGE(E$18:E$19)*$C$17))</f>
        <v>42</v>
      </c>
      <c r="Q6" s="4">
        <f t="shared" ref="Q6:Q40" si="26">AVERAGE(F$15:F$16)*F$14+MAX(0,(-1*AVERAGE(F$18:F$19)*$C$17))</f>
        <v>43.75</v>
      </c>
      <c r="R6" s="4">
        <f t="shared" ref="R6:R40" si="27">AVERAGE(G$15:G$16)*G$14+MAX(0,(-1*AVERAGE(G$18:G$19)*$C$17))</f>
        <v>46</v>
      </c>
      <c r="S6" s="7">
        <f>IFERROR(求节点($DT$5:$DT$1004,DM$5:DM$1004,基础状态预估!$H8),0)</f>
        <v>2</v>
      </c>
      <c r="T6" s="7">
        <f>IFERROR(求节点($DT$5:$DT$1004,DN$5:DN$1004,基础状态预估!$H8),0)</f>
        <v>0</v>
      </c>
      <c r="U6" s="7">
        <f>IFERROR(求节点($DT$5:$DT$1004,DO$5:DO$1004,基础状态预估!$H8),0)</f>
        <v>0</v>
      </c>
      <c r="V6" s="7">
        <f>IFERROR(求节点($DT$5:$DT$1004,DP$5:DP$1004,基础状态预估!$H8),0)</f>
        <v>0</v>
      </c>
      <c r="W6" s="7">
        <f>IFERROR(求节点($DT$5:$DT$1004,DQ$5:DQ$1004,基础状态预估!$H8),0)</f>
        <v>0</v>
      </c>
      <c r="X6" s="7">
        <f t="shared" ref="X6:X39" si="28">IF(S6=S5,X5,S6*C$8/86400)</f>
        <v>0.5</v>
      </c>
      <c r="Y6" s="7">
        <f t="shared" ref="Y6:Y40" si="29">IF(T6=T5,Y5,T6*D$8/86400)</f>
        <v>0</v>
      </c>
      <c r="Z6" s="7">
        <f t="shared" ref="Z6:Z40" si="30">IF(U6=U5,Z5,U6*E$8/86400)</f>
        <v>0</v>
      </c>
      <c r="AA6" s="7">
        <f t="shared" ref="AA6:AA40" si="31">IF(V6=V5,AA5,V6*F$8/86400)</f>
        <v>0</v>
      </c>
      <c r="AB6" s="7">
        <f t="shared" ref="AB6:AB40" si="32">IF(W6=W5,AB5,W6*G$8/86400)</f>
        <v>0</v>
      </c>
      <c r="AC6" s="7">
        <f t="shared" ref="AC6:AC40" si="33">SUM(X6:AB6)</f>
        <v>0.5</v>
      </c>
      <c r="AD6" s="7"/>
      <c r="AF6" s="7"/>
      <c r="AG6" s="7">
        <f>基础状态预估!H8</f>
        <v>44.754833995939045</v>
      </c>
      <c r="AH6" s="7">
        <f>求节点(节奏总纲!$D$4:$D$163,节奏总纲!$C$4:$C$163,AG6)</f>
        <v>55.153936330582532</v>
      </c>
      <c r="AI6" s="4" t="str">
        <f t="shared" ref="AI6:AI40" si="34">EV6</f>
        <v>蓝</v>
      </c>
      <c r="AJ6" s="4">
        <f t="shared" ref="AJ6:AJ40" si="35">EQ6</f>
        <v>1.4</v>
      </c>
      <c r="AK6" s="4">
        <f t="shared" ref="AK6:AK40" si="36">ER6</f>
        <v>0.6</v>
      </c>
      <c r="AL6" s="4">
        <f t="shared" ref="AL6:AL40" si="37">ES6</f>
        <v>0</v>
      </c>
      <c r="AM6" s="4">
        <f t="shared" ref="AM6:AM40" si="38">ET6</f>
        <v>0</v>
      </c>
      <c r="AN6" s="4">
        <f t="shared" ref="AN6:AN40" si="39">EU6</f>
        <v>0</v>
      </c>
      <c r="AO6" s="7">
        <f>(基础状态预估!C8-基础状态预估!C7)*基础状态预估!$W8+AO5</f>
        <v>0</v>
      </c>
      <c r="AP6" s="7">
        <f t="shared" ref="AP6:AP40" si="40">AO6/AC6</f>
        <v>0</v>
      </c>
      <c r="AU6" s="15">
        <v>10</v>
      </c>
      <c r="AV6" s="15"/>
      <c r="AW6" s="15">
        <f>IFERROR(IF(AU6&gt;MAX($AH$5:$AH$40),MAX($M$5:$M$40),求节点($AH$5:$AH$40,$M$5:$M$40,AU6)),0)</f>
        <v>0</v>
      </c>
      <c r="AX6" s="15"/>
      <c r="AY6" s="23">
        <f>AW6*INDEX([3]非r将兵属性验证!$W$7:$W$166,$AU6,1)</f>
        <v>0</v>
      </c>
      <c r="BF6" s="4">
        <v>2</v>
      </c>
      <c r="BG6" s="4">
        <f t="shared" ref="BG6:BG69" si="41">$BF6*$C$22</f>
        <v>1.4</v>
      </c>
      <c r="BH6" s="4">
        <f t="shared" ref="BH6:BH69" si="42">$BF6*$C$21</f>
        <v>0.6</v>
      </c>
      <c r="BL6" s="4">
        <f t="shared" si="3"/>
        <v>0</v>
      </c>
      <c r="BM6" s="4">
        <f t="shared" si="4"/>
        <v>0</v>
      </c>
      <c r="BN6" s="4">
        <f t="shared" si="5"/>
        <v>0</v>
      </c>
      <c r="BR6" s="4">
        <f t="shared" si="6"/>
        <v>0</v>
      </c>
      <c r="BS6" s="4">
        <f t="shared" si="7"/>
        <v>0</v>
      </c>
      <c r="BT6" s="4">
        <f t="shared" si="8"/>
        <v>0</v>
      </c>
      <c r="BX6" s="4">
        <f t="shared" si="9"/>
        <v>0</v>
      </c>
      <c r="BY6" s="4">
        <f t="shared" si="10"/>
        <v>0</v>
      </c>
      <c r="BZ6" s="4">
        <f t="shared" si="11"/>
        <v>0</v>
      </c>
      <c r="CD6" s="4">
        <f t="shared" si="12"/>
        <v>0</v>
      </c>
      <c r="CE6" s="4">
        <f t="shared" si="13"/>
        <v>0</v>
      </c>
      <c r="CF6" s="4">
        <f>IF(COUNTIF($BH$5:$BH6,"&gt;=2")&lt;=1,SUM($BG6:$BK6)*C$8,CF5)</f>
        <v>43200</v>
      </c>
      <c r="CG6" s="4">
        <f>IF(COUNTIF($BN$5:$BN6,"&gt;=2")&lt;=1,SUM($BL6:$BP6)*D$8,CG5)</f>
        <v>0</v>
      </c>
      <c r="CH6" s="4">
        <f>IF(COUNTIF($BT$5:$BT6,"&gt;=2")&lt;=1,SUM($BQ6:$BU6)*E$8,CH5)</f>
        <v>0</v>
      </c>
      <c r="CI6" s="4">
        <f>IF(COUNTIF($BZ$5:$BZ6,"&gt;=2")&lt;=1,SUM($BV6:$BZ6)*F$8,CI5)</f>
        <v>0</v>
      </c>
      <c r="CJ6" s="4">
        <f t="shared" ref="CJ6:CJ69" si="43">SUM($CA6:$CE6)*G$8</f>
        <v>0</v>
      </c>
      <c r="CK6" s="4">
        <f t="shared" ref="CK6:CK69" si="44">SUM(CF6:CJ6)/86400</f>
        <v>0.5</v>
      </c>
      <c r="CM6" s="4">
        <v>2</v>
      </c>
      <c r="CN6" s="4">
        <f>IF(COUNTIF($BH$5:$BH6,"&gt;=2")&gt;1,CN5,BG6)</f>
        <v>1.4</v>
      </c>
      <c r="CO6" s="4">
        <f>IF(COUNTIF($BH$5:$BH6,"&gt;=2")&gt;1,CO5,BH6)</f>
        <v>0.6</v>
      </c>
      <c r="CP6" s="4">
        <f>IF(COUNTIF($BH$5:$BH6,"&gt;=2")&gt;1,CP5,BI6)</f>
        <v>0</v>
      </c>
      <c r="CQ6" s="4">
        <f>IF(COUNTIF($BH$5:$BH6,"&gt;=2")&gt;1,CQ5,BJ6)</f>
        <v>0</v>
      </c>
      <c r="CR6" s="4">
        <f>IF(COUNTIF($BH$5:$BH6,"&gt;=2")&gt;1,CR5,BK6)</f>
        <v>0</v>
      </c>
      <c r="CS6" s="4">
        <f>IF(COUNTIF($BN$5:$BN6,"&gt;=2")&gt;1,CS5,BL6)</f>
        <v>0</v>
      </c>
      <c r="CT6" s="4">
        <f>IF(COUNTIF($BN$5:$BN6,"&gt;=2")&gt;1,CT5,BM6)</f>
        <v>0</v>
      </c>
      <c r="CU6" s="4">
        <f>IF(COUNTIF($BN$5:$BN6,"&gt;=2")&gt;1,CU5,BN6)</f>
        <v>0</v>
      </c>
      <c r="CV6" s="4">
        <f>IF(COUNTIF($BN$5:$BN6,"&gt;=2")&gt;1,CV5,BO6)</f>
        <v>0</v>
      </c>
      <c r="CW6" s="4">
        <f>IF(COUNTIF($BN$5:$BN6,"&gt;=2")&gt;1,CW5,BP6)</f>
        <v>0</v>
      </c>
      <c r="CX6" s="4">
        <f>IF(COUNTIF($BT$5:$BT6,"&gt;=2")&gt;1,CX5,BQ6)</f>
        <v>0</v>
      </c>
      <c r="CY6" s="4">
        <f>IF(COUNTIF($BT$5:$BT6,"&gt;=2")&gt;1,CY5,BR6)</f>
        <v>0</v>
      </c>
      <c r="CZ6" s="4">
        <f>IF(COUNTIF($BT$5:$BT6,"&gt;=2")&gt;1,CZ5,BS6)</f>
        <v>0</v>
      </c>
      <c r="DA6" s="4">
        <f>IF(COUNTIF($BT$5:$BT6,"&gt;=2")&gt;1,DA5,BT6)</f>
        <v>0</v>
      </c>
      <c r="DB6" s="4">
        <f>IF(COUNTIF($BT$5:$BT6,"&gt;=2")&gt;1,DB5,BU6)</f>
        <v>0</v>
      </c>
      <c r="DC6" s="4">
        <f>IF(COUNTIF($BZ$5:$BZ6,"&gt;=2")&gt;1,DC5,BV6)</f>
        <v>0</v>
      </c>
      <c r="DD6" s="4">
        <f>IF(COUNTIF($BZ$5:$BZ6,"&gt;=2")&gt;1,DD5,BW6)</f>
        <v>0</v>
      </c>
      <c r="DE6" s="4">
        <f>IF(COUNTIF($BZ$5:$BZ6,"&gt;=2")&gt;1,DE5,BX6)</f>
        <v>0</v>
      </c>
      <c r="DF6" s="4">
        <f>IF(COUNTIF($BZ$5:$BZ6,"&gt;=2")&gt;1,DF5,BY6)</f>
        <v>0</v>
      </c>
      <c r="DG6" s="4">
        <f>IF(COUNTIF($BZ$5:$BZ6,"&gt;=2")&gt;1,DG5,BZ6)</f>
        <v>0</v>
      </c>
      <c r="DH6" s="4">
        <f t="shared" ref="DH6:DH69" si="45">CA6</f>
        <v>0</v>
      </c>
      <c r="DI6" s="4">
        <f t="shared" ref="DI6:DI69" si="46">CB6</f>
        <v>0</v>
      </c>
      <c r="DJ6" s="4">
        <f t="shared" ref="DJ6:DJ69" si="47">CC6</f>
        <v>0</v>
      </c>
      <c r="DK6" s="4">
        <f t="shared" ref="DK6:DK69" si="48">CD6</f>
        <v>0</v>
      </c>
      <c r="DL6" s="4">
        <f t="shared" ref="DL6:DL69" si="49">CE6</f>
        <v>0</v>
      </c>
      <c r="DM6" s="4">
        <f t="shared" ref="DM6:DM69" si="50">SUM($CN6:$CR6)</f>
        <v>2</v>
      </c>
      <c r="DN6" s="4">
        <f t="shared" ref="DN6:DN69" si="51">SUM($CS6:$CW6)</f>
        <v>0</v>
      </c>
      <c r="DO6" s="4">
        <f t="shared" ref="DO6:DO69" si="52">SUM($CX6:$DB6)</f>
        <v>0</v>
      </c>
      <c r="DP6" s="4">
        <f t="shared" ref="DP6:DP69" si="53">SUM($DC6:$DG6)</f>
        <v>0</v>
      </c>
      <c r="DQ6" s="4">
        <f t="shared" ref="DQ6:DQ69" si="54">SUM($DH6:$DL6)</f>
        <v>0</v>
      </c>
      <c r="DS6" s="4">
        <v>2</v>
      </c>
      <c r="DT6" s="4">
        <f>$CK6+INDEX(节奏总纲!D$4:D$163,基础状态预估!$C$2)</f>
        <v>44.754833995939045</v>
      </c>
      <c r="DU6" s="4">
        <f>$CK6+INDEX(节奏总纲!E$4:E$163,基础状态预估!$C$2)</f>
        <v>39.03268396026413</v>
      </c>
      <c r="DV6" s="4">
        <f>$CK6+INDEX(节奏总纲!F$4:F$163,基础状态预估!$C$2)</f>
        <v>32.142206307096416</v>
      </c>
      <c r="DW6" s="4">
        <f>$CK6+INDEX(节奏总纲!G$4:G$163,基础状态预估!$C$2)</f>
        <v>23.782468165263531</v>
      </c>
      <c r="DX6" s="4">
        <f>$CK6+INDEX(节奏总纲!H$4:H$163,基础状态预估!$C$2)</f>
        <v>13.444538943812169</v>
      </c>
      <c r="DY6" s="4">
        <f t="shared" si="15"/>
        <v>1.4</v>
      </c>
      <c r="DZ6" s="4">
        <f t="shared" si="16"/>
        <v>0.6</v>
      </c>
      <c r="EA6" s="4">
        <f t="shared" si="17"/>
        <v>0</v>
      </c>
      <c r="EB6" s="4">
        <f t="shared" si="18"/>
        <v>0</v>
      </c>
      <c r="EC6" s="4">
        <f t="shared" si="19"/>
        <v>0</v>
      </c>
      <c r="EE6" s="4">
        <v>4</v>
      </c>
      <c r="EF6" s="16">
        <v>20</v>
      </c>
      <c r="EG6" s="16">
        <f>INDEX(节奏总纲!$D$4:$D$163,$EF6)</f>
        <v>3</v>
      </c>
      <c r="EH6" s="16">
        <f t="shared" ref="EH6:EH20" si="55">IFERROR(求节点($DT$5:$DT$1004,DY$5:DY$1004,$EG6),0)</f>
        <v>0</v>
      </c>
      <c r="EI6" s="16">
        <f t="shared" ref="EI6:EI20" si="56">IFERROR(求节点($DT$5:$DT$1004,DZ$5:DZ$1004,$EG6),0)</f>
        <v>0</v>
      </c>
      <c r="EJ6" s="16">
        <f t="shared" ref="EJ6:EJ20" si="57">IFERROR(求节点($DT$5:$DT$1004,EA$5:EA$1004,$EG6),0)</f>
        <v>0</v>
      </c>
      <c r="EK6" s="16">
        <f t="shared" ref="EK6:EK20" si="58">IFERROR(求节点($DT$5:$DT$1004,EB$5:EB$1004,$EG6),0)</f>
        <v>0</v>
      </c>
      <c r="EL6" s="16">
        <f t="shared" ref="EL6:EL20" si="59">IFERROR(求节点($DT$5:$DT$1004,EC$5:EC$1004,$EG6),0)</f>
        <v>0</v>
      </c>
      <c r="EP6" s="7">
        <f t="shared" ref="EP6:EP40" si="60">AG6</f>
        <v>44.754833995939045</v>
      </c>
      <c r="EQ6" s="4">
        <f t="shared" ref="EQ6:EQ40" si="61">IFERROR(求节点($DT$5:$DT$1004,DY$5:DY$1004,$EP6),0)</f>
        <v>1.4</v>
      </c>
      <c r="ER6" s="4">
        <f t="shared" ref="ER6:ER40" si="62">IFERROR(求节点($DT$5:$DT$1004,DZ$5:DZ$1004,$EP6),0)</f>
        <v>0.6</v>
      </c>
      <c r="ES6" s="4">
        <f t="shared" ref="ES6:ES40" si="63">IFERROR(求节点($DT$5:$DT$1004,EA$5:EA$1004,$EP6),0)</f>
        <v>0</v>
      </c>
      <c r="ET6" s="4">
        <f t="shared" ref="ET6:ET40" si="64">IFERROR(求节点($DT$5:$DT$1004,EB$5:EB$1004,$EP6),0)</f>
        <v>0</v>
      </c>
      <c r="EU6" s="4">
        <f t="shared" ref="EU6:EU40" si="65">IFERROR(求节点($DT$5:$DT$1004,EC$5:EC$1004,$EP6),0)</f>
        <v>0</v>
      </c>
      <c r="EV6" s="4" t="str">
        <f t="shared" ref="EV6:EV40" si="66">IF(EU6&gt;0,$EU$4,IF(ET6&gt;0,$ET$4,IF(ES6&gt;0,$ES$4,IF(ER6&gt;0,$ER$4,$EQ$4))))</f>
        <v>蓝</v>
      </c>
      <c r="EW6" s="4">
        <f t="shared" si="22"/>
        <v>2</v>
      </c>
      <c r="EX6" s="4">
        <f t="shared" ref="EX6:EX40" si="67">IFERROR(求节点($DS$5:$DS$1004,$CK$5:$CK$1004,$EW6),0)</f>
        <v>0.5</v>
      </c>
    </row>
    <row r="7" spans="1:154" x14ac:dyDescent="0.15">
      <c r="B7" s="4" t="s">
        <v>65</v>
      </c>
      <c r="C7" s="4">
        <v>1</v>
      </c>
      <c r="D7" s="4">
        <v>1</v>
      </c>
      <c r="E7" s="4">
        <v>1</v>
      </c>
      <c r="F7" s="4">
        <v>1</v>
      </c>
      <c r="G7" s="4">
        <v>1</v>
      </c>
      <c r="L7" s="4" t="str">
        <f>IF(基础状态预估!AA9="","",基础状态预估!AA9)</f>
        <v>蓝</v>
      </c>
      <c r="M7" s="4">
        <v>300</v>
      </c>
      <c r="N7" s="4">
        <f t="shared" si="23"/>
        <v>24</v>
      </c>
      <c r="O7" s="4">
        <f t="shared" si="24"/>
        <v>40.25</v>
      </c>
      <c r="P7" s="4">
        <f t="shared" si="25"/>
        <v>42</v>
      </c>
      <c r="Q7" s="4">
        <f t="shared" si="26"/>
        <v>43.75</v>
      </c>
      <c r="R7" s="4">
        <f t="shared" si="27"/>
        <v>46</v>
      </c>
      <c r="S7" s="7">
        <f>IFERROR(求节点($DT$5:$DT$1004,DM$5:DM$1004,基础状态预估!$H9),0)</f>
        <v>4</v>
      </c>
      <c r="T7" s="7">
        <f>IFERROR(求节点($DT$5:$DT$1004,DN$5:DN$1004,基础状态预估!$H9),0)</f>
        <v>0</v>
      </c>
      <c r="U7" s="7">
        <f>IFERROR(求节点($DT$5:$DT$1004,DO$5:DO$1004,基础状态预估!$H9),0)</f>
        <v>0</v>
      </c>
      <c r="V7" s="7">
        <f>IFERROR(求节点($DT$5:$DT$1004,DP$5:DP$1004,基础状态预估!$H9),0)</f>
        <v>0</v>
      </c>
      <c r="W7" s="7">
        <f>IFERROR(求节点($DT$5:$DT$1004,DQ$5:DQ$1004,基础状态预估!$H9),0)</f>
        <v>0</v>
      </c>
      <c r="X7" s="7">
        <f t="shared" si="28"/>
        <v>1</v>
      </c>
      <c r="Y7" s="7">
        <f t="shared" si="29"/>
        <v>0</v>
      </c>
      <c r="Z7" s="7">
        <f t="shared" si="30"/>
        <v>0</v>
      </c>
      <c r="AA7" s="7">
        <f t="shared" si="31"/>
        <v>0</v>
      </c>
      <c r="AB7" s="7">
        <f t="shared" si="32"/>
        <v>0</v>
      </c>
      <c r="AC7" s="7">
        <f t="shared" si="33"/>
        <v>1</v>
      </c>
      <c r="AD7" s="7"/>
      <c r="AF7" s="7"/>
      <c r="AG7" s="7">
        <f>基础状态预估!H9</f>
        <v>45.254833995939045</v>
      </c>
      <c r="AH7" s="7">
        <f>求节点(节奏总纲!$D$4:$D$163,节奏总纲!$C$4:$C$163,AG7)</f>
        <v>55.307872661165064</v>
      </c>
      <c r="AI7" s="4" t="str">
        <f t="shared" si="34"/>
        <v>蓝</v>
      </c>
      <c r="AJ7" s="4">
        <f t="shared" si="35"/>
        <v>2.8</v>
      </c>
      <c r="AK7" s="4">
        <f t="shared" si="36"/>
        <v>1.2</v>
      </c>
      <c r="AL7" s="4">
        <f t="shared" si="37"/>
        <v>0</v>
      </c>
      <c r="AM7" s="4">
        <f t="shared" si="38"/>
        <v>0</v>
      </c>
      <c r="AN7" s="4">
        <f t="shared" si="39"/>
        <v>0</v>
      </c>
      <c r="AO7" s="7">
        <f>(基础状态预估!C9-基础状态预估!C8)*基础状态预估!$W9+AO6</f>
        <v>0</v>
      </c>
      <c r="AP7" s="7">
        <f t="shared" si="40"/>
        <v>0</v>
      </c>
      <c r="AU7" s="15">
        <v>20</v>
      </c>
      <c r="AV7" s="15"/>
      <c r="AW7" s="15">
        <f>IFERROR(IF(AU7&gt;MAX($AH$5:$AH$40),MAX($M$5:$M$40),求节点($AH$5:$AH$40,$M$5:$M$40,AU7)),0)</f>
        <v>0</v>
      </c>
      <c r="AX7" s="15"/>
      <c r="AY7" s="16">
        <f>(AW7-AW6)*INDEX([3]非r将兵属性验证!$W$7:$W$166,$AU7,1)+AY6</f>
        <v>0</v>
      </c>
      <c r="BF7" s="4">
        <v>3</v>
      </c>
      <c r="BG7" s="4">
        <f t="shared" si="41"/>
        <v>2.0999999999999996</v>
      </c>
      <c r="BH7" s="4">
        <f t="shared" si="42"/>
        <v>0.89999999999999991</v>
      </c>
      <c r="BL7" s="4">
        <f t="shared" si="3"/>
        <v>0</v>
      </c>
      <c r="BM7" s="4">
        <f t="shared" si="4"/>
        <v>0</v>
      </c>
      <c r="BN7" s="4">
        <f t="shared" si="5"/>
        <v>0</v>
      </c>
      <c r="BR7" s="4">
        <f t="shared" si="6"/>
        <v>0</v>
      </c>
      <c r="BS7" s="4">
        <f t="shared" si="7"/>
        <v>0</v>
      </c>
      <c r="BT7" s="4">
        <f t="shared" si="8"/>
        <v>0</v>
      </c>
      <c r="BX7" s="4">
        <f t="shared" si="9"/>
        <v>0</v>
      </c>
      <c r="BY7" s="4">
        <f t="shared" si="10"/>
        <v>0</v>
      </c>
      <c r="BZ7" s="4">
        <f t="shared" si="11"/>
        <v>0</v>
      </c>
      <c r="CD7" s="4">
        <f t="shared" si="12"/>
        <v>0</v>
      </c>
      <c r="CE7" s="4">
        <f t="shared" si="13"/>
        <v>0</v>
      </c>
      <c r="CF7" s="4">
        <f>IF(COUNTIF($BH$5:$BH7,"&gt;=2")&lt;=1,SUM($BG7:$BK7)*C$8,CF6)</f>
        <v>64799.999999999993</v>
      </c>
      <c r="CG7" s="4">
        <f>IF(COUNTIF($BN$5:$BN7,"&gt;=2")&lt;=1,SUM($BL7:$BP7)*D$8,CG6)</f>
        <v>0</v>
      </c>
      <c r="CH7" s="4">
        <f>IF(COUNTIF($BT$5:$BT7,"&gt;=2")&lt;=1,SUM($BQ7:$BU7)*E$8,CH6)</f>
        <v>0</v>
      </c>
      <c r="CI7" s="4">
        <f>IF(COUNTIF($BZ$5:$BZ7,"&gt;=2")&lt;=1,SUM($BV7:$BZ7)*F$8,CI6)</f>
        <v>0</v>
      </c>
      <c r="CJ7" s="4">
        <f t="shared" si="43"/>
        <v>0</v>
      </c>
      <c r="CK7" s="4">
        <f t="shared" si="44"/>
        <v>0.74999999999999989</v>
      </c>
      <c r="CM7" s="4">
        <v>3</v>
      </c>
      <c r="CN7" s="4">
        <f>IF(COUNTIF($BH$5:$BH7,"&gt;=2")&gt;1,CN6,BG7)</f>
        <v>2.0999999999999996</v>
      </c>
      <c r="CO7" s="4">
        <f>IF(COUNTIF($BH$5:$BH7,"&gt;=2")&gt;1,CO6,BH7)</f>
        <v>0.89999999999999991</v>
      </c>
      <c r="CP7" s="4">
        <f>IF(COUNTIF($BH$5:$BH7,"&gt;=2")&gt;1,CP6,BI7)</f>
        <v>0</v>
      </c>
      <c r="CQ7" s="4">
        <f>IF(COUNTIF($BH$5:$BH7,"&gt;=2")&gt;1,CQ6,BJ7)</f>
        <v>0</v>
      </c>
      <c r="CR7" s="4">
        <f>IF(COUNTIF($BH$5:$BH7,"&gt;=2")&gt;1,CR6,BK7)</f>
        <v>0</v>
      </c>
      <c r="CS7" s="4">
        <f>IF(COUNTIF($BN$5:$BN7,"&gt;=2")&gt;1,CS6,BL7)</f>
        <v>0</v>
      </c>
      <c r="CT7" s="4">
        <f>IF(COUNTIF($BN$5:$BN7,"&gt;=2")&gt;1,CT6,BM7)</f>
        <v>0</v>
      </c>
      <c r="CU7" s="4">
        <f>IF(COUNTIF($BN$5:$BN7,"&gt;=2")&gt;1,CU6,BN7)</f>
        <v>0</v>
      </c>
      <c r="CV7" s="4">
        <f>IF(COUNTIF($BN$5:$BN7,"&gt;=2")&gt;1,CV6,BO7)</f>
        <v>0</v>
      </c>
      <c r="CW7" s="4">
        <f>IF(COUNTIF($BN$5:$BN7,"&gt;=2")&gt;1,CW6,BP7)</f>
        <v>0</v>
      </c>
      <c r="CX7" s="4">
        <f>IF(COUNTIF($BT$5:$BT7,"&gt;=2")&gt;1,CX6,BQ7)</f>
        <v>0</v>
      </c>
      <c r="CY7" s="4">
        <f>IF(COUNTIF($BT$5:$BT7,"&gt;=2")&gt;1,CY6,BR7)</f>
        <v>0</v>
      </c>
      <c r="CZ7" s="4">
        <f>IF(COUNTIF($BT$5:$BT7,"&gt;=2")&gt;1,CZ6,BS7)</f>
        <v>0</v>
      </c>
      <c r="DA7" s="4">
        <f>IF(COUNTIF($BT$5:$BT7,"&gt;=2")&gt;1,DA6,BT7)</f>
        <v>0</v>
      </c>
      <c r="DB7" s="4">
        <f>IF(COUNTIF($BT$5:$BT7,"&gt;=2")&gt;1,DB6,BU7)</f>
        <v>0</v>
      </c>
      <c r="DC7" s="4">
        <f>IF(COUNTIF($BZ$5:$BZ7,"&gt;=2")&gt;1,DC6,BV7)</f>
        <v>0</v>
      </c>
      <c r="DD7" s="4">
        <f>IF(COUNTIF($BZ$5:$BZ7,"&gt;=2")&gt;1,DD6,BW7)</f>
        <v>0</v>
      </c>
      <c r="DE7" s="4">
        <f>IF(COUNTIF($BZ$5:$BZ7,"&gt;=2")&gt;1,DE6,BX7)</f>
        <v>0</v>
      </c>
      <c r="DF7" s="4">
        <f>IF(COUNTIF($BZ$5:$BZ7,"&gt;=2")&gt;1,DF6,BY7)</f>
        <v>0</v>
      </c>
      <c r="DG7" s="4">
        <f>IF(COUNTIF($BZ$5:$BZ7,"&gt;=2")&gt;1,DG6,BZ7)</f>
        <v>0</v>
      </c>
      <c r="DH7" s="4">
        <f t="shared" si="45"/>
        <v>0</v>
      </c>
      <c r="DI7" s="4">
        <f t="shared" si="46"/>
        <v>0</v>
      </c>
      <c r="DJ7" s="4">
        <f t="shared" si="47"/>
        <v>0</v>
      </c>
      <c r="DK7" s="4">
        <f t="shared" si="48"/>
        <v>0</v>
      </c>
      <c r="DL7" s="4">
        <f t="shared" si="49"/>
        <v>0</v>
      </c>
      <c r="DM7" s="4">
        <f t="shared" si="50"/>
        <v>2.9999999999999996</v>
      </c>
      <c r="DN7" s="4">
        <f t="shared" si="51"/>
        <v>0</v>
      </c>
      <c r="DO7" s="4">
        <f t="shared" si="52"/>
        <v>0</v>
      </c>
      <c r="DP7" s="4">
        <f t="shared" si="53"/>
        <v>0</v>
      </c>
      <c r="DQ7" s="4">
        <f t="shared" si="54"/>
        <v>0</v>
      </c>
      <c r="DS7" s="4">
        <v>3</v>
      </c>
      <c r="DT7" s="4">
        <f>$CK7+INDEX(节奏总纲!D$4:D$163,基础状态预估!$C$2)</f>
        <v>45.004833995939045</v>
      </c>
      <c r="DU7" s="4">
        <f>$CK7+INDEX(节奏总纲!E$4:E$163,基础状态预估!$C$2)</f>
        <v>39.28268396026413</v>
      </c>
      <c r="DV7" s="4">
        <f>$CK7+INDEX(节奏总纲!F$4:F$163,基础状态预估!$C$2)</f>
        <v>32.392206307096416</v>
      </c>
      <c r="DW7" s="4">
        <f>$CK7+INDEX(节奏总纲!G$4:G$163,基础状态预估!$C$2)</f>
        <v>24.032468165263531</v>
      </c>
      <c r="DX7" s="4">
        <f>$CK7+INDEX(节奏总纲!H$4:H$163,基础状态预估!$C$2)</f>
        <v>13.694538943812169</v>
      </c>
      <c r="DY7" s="4">
        <f t="shared" si="15"/>
        <v>2.0999999999999996</v>
      </c>
      <c r="DZ7" s="4">
        <f t="shared" si="16"/>
        <v>0.89999999999999991</v>
      </c>
      <c r="EA7" s="4">
        <f t="shared" si="17"/>
        <v>0</v>
      </c>
      <c r="EB7" s="4">
        <f t="shared" si="18"/>
        <v>0</v>
      </c>
      <c r="EC7" s="4">
        <f t="shared" si="19"/>
        <v>0</v>
      </c>
      <c r="EE7" s="4">
        <v>5</v>
      </c>
      <c r="EF7" s="16">
        <v>30</v>
      </c>
      <c r="EG7" s="16">
        <f>INDEX(节奏总纲!$D$4:$D$163,$EF7)</f>
        <v>7</v>
      </c>
      <c r="EH7" s="16">
        <f t="shared" si="55"/>
        <v>0</v>
      </c>
      <c r="EI7" s="16">
        <f t="shared" si="56"/>
        <v>0</v>
      </c>
      <c r="EJ7" s="16">
        <f t="shared" si="57"/>
        <v>0</v>
      </c>
      <c r="EK7" s="16">
        <f t="shared" si="58"/>
        <v>0</v>
      </c>
      <c r="EL7" s="16">
        <f t="shared" si="59"/>
        <v>0</v>
      </c>
      <c r="EP7" s="7">
        <f t="shared" si="60"/>
        <v>45.254833995939045</v>
      </c>
      <c r="EQ7" s="4">
        <f t="shared" si="61"/>
        <v>2.8</v>
      </c>
      <c r="ER7" s="4">
        <f t="shared" si="62"/>
        <v>1.2</v>
      </c>
      <c r="ES7" s="4">
        <f t="shared" si="63"/>
        <v>0</v>
      </c>
      <c r="ET7" s="4">
        <f t="shared" si="64"/>
        <v>0</v>
      </c>
      <c r="EU7" s="4">
        <f t="shared" si="65"/>
        <v>0</v>
      </c>
      <c r="EV7" s="4" t="str">
        <f t="shared" si="66"/>
        <v>蓝</v>
      </c>
      <c r="EW7" s="4">
        <f t="shared" si="22"/>
        <v>4</v>
      </c>
      <c r="EX7" s="4">
        <f t="shared" si="67"/>
        <v>1</v>
      </c>
    </row>
    <row r="8" spans="1:154" x14ac:dyDescent="0.15">
      <c r="B8" s="4" t="s">
        <v>129</v>
      </c>
      <c r="C8" s="4">
        <f>6*3600</f>
        <v>21600</v>
      </c>
      <c r="D8" s="4">
        <f>12*3600</f>
        <v>43200</v>
      </c>
      <c r="E8" s="4">
        <f>18*3600</f>
        <v>64800</v>
      </c>
      <c r="F8" s="4">
        <f>24*3600</f>
        <v>86400</v>
      </c>
      <c r="G8" s="4">
        <f>24*3600</f>
        <v>86400</v>
      </c>
      <c r="L8" s="4" t="str">
        <f>IF(基础状态预估!AA10="","",基础状态预估!AA10)</f>
        <v>蓝</v>
      </c>
      <c r="M8" s="4">
        <v>400</v>
      </c>
      <c r="N8" s="4">
        <f t="shared" si="23"/>
        <v>24</v>
      </c>
      <c r="O8" s="4">
        <f t="shared" si="24"/>
        <v>40.25</v>
      </c>
      <c r="P8" s="4">
        <f t="shared" si="25"/>
        <v>42</v>
      </c>
      <c r="Q8" s="4">
        <f t="shared" si="26"/>
        <v>43.75</v>
      </c>
      <c r="R8" s="4">
        <f t="shared" si="27"/>
        <v>46</v>
      </c>
      <c r="S8" s="7">
        <f>IFERROR(求节点($DT$5:$DT$1004,DM$5:DM$1004,基础状态预估!$H10),0)</f>
        <v>5.9999999999999991</v>
      </c>
      <c r="T8" s="7">
        <f>IFERROR(求节点($DT$5:$DT$1004,DN$5:DN$1004,基础状态预估!$H10),0)</f>
        <v>0</v>
      </c>
      <c r="U8" s="7">
        <f>IFERROR(求节点($DT$5:$DT$1004,DO$5:DO$1004,基础状态预估!$H10),0)</f>
        <v>0</v>
      </c>
      <c r="V8" s="7">
        <f>IFERROR(求节点($DT$5:$DT$1004,DP$5:DP$1004,基础状态预估!$H10),0)</f>
        <v>0</v>
      </c>
      <c r="W8" s="7">
        <f>IFERROR(求节点($DT$5:$DT$1004,DQ$5:DQ$1004,基础状态预估!$H10),0)</f>
        <v>0</v>
      </c>
      <c r="X8" s="7">
        <f t="shared" si="28"/>
        <v>1.4999999999999998</v>
      </c>
      <c r="Y8" s="7">
        <f t="shared" si="29"/>
        <v>0</v>
      </c>
      <c r="Z8" s="7">
        <f t="shared" si="30"/>
        <v>0</v>
      </c>
      <c r="AA8" s="7">
        <f t="shared" si="31"/>
        <v>0</v>
      </c>
      <c r="AB8" s="7">
        <f t="shared" si="32"/>
        <v>0</v>
      </c>
      <c r="AC8" s="7">
        <f t="shared" si="33"/>
        <v>1.4999999999999998</v>
      </c>
      <c r="AD8" s="7"/>
      <c r="AF8" s="7"/>
      <c r="AG8" s="7">
        <f>基础状态预估!H10</f>
        <v>45.754833995939045</v>
      </c>
      <c r="AH8" s="7">
        <f>求节点(节奏总纲!$D$4:$D$163,节奏总纲!$C$4:$C$163,AG8)</f>
        <v>55.461808991747596</v>
      </c>
      <c r="AI8" s="4" t="str">
        <f t="shared" si="34"/>
        <v>蓝</v>
      </c>
      <c r="AJ8" s="4">
        <f t="shared" si="35"/>
        <v>4.1999999999999993</v>
      </c>
      <c r="AK8" s="4">
        <f t="shared" si="36"/>
        <v>1.7999999999999998</v>
      </c>
      <c r="AL8" s="4">
        <f t="shared" si="37"/>
        <v>0</v>
      </c>
      <c r="AM8" s="4">
        <f t="shared" si="38"/>
        <v>0</v>
      </c>
      <c r="AN8" s="4">
        <f t="shared" si="39"/>
        <v>0</v>
      </c>
      <c r="AO8" s="7">
        <f>(基础状态预估!C10-基础状态预估!C9)*基础状态预估!$W10+AO7</f>
        <v>0.5</v>
      </c>
      <c r="AP8" s="7">
        <f t="shared" si="40"/>
        <v>0.33333333333333337</v>
      </c>
      <c r="AU8" s="15">
        <v>30</v>
      </c>
      <c r="AV8" s="15"/>
      <c r="AW8" s="15">
        <f t="shared" ref="AW8:AW21" si="68">IFERROR(IF(AU8&gt;MAX($AH$5:$AH$40),MAX($M$5:$M$40),求节点($AH$5:$AH$40,$M$5:$M$40,AU8)),0)</f>
        <v>0</v>
      </c>
      <c r="AX8" s="15"/>
      <c r="AY8" s="16">
        <f>(AW8-AW7)*INDEX([3]非r将兵属性验证!$W$7:$W$166,$AU8,1)+AY7</f>
        <v>0</v>
      </c>
      <c r="BF8" s="4">
        <v>4</v>
      </c>
      <c r="BG8" s="4">
        <f t="shared" si="41"/>
        <v>2.8</v>
      </c>
      <c r="BH8" s="4">
        <f t="shared" si="42"/>
        <v>1.2</v>
      </c>
      <c r="BL8" s="4">
        <f t="shared" si="3"/>
        <v>0</v>
      </c>
      <c r="BM8" s="4">
        <f t="shared" si="4"/>
        <v>0</v>
      </c>
      <c r="BN8" s="4">
        <f t="shared" si="5"/>
        <v>0</v>
      </c>
      <c r="BR8" s="4">
        <f t="shared" si="6"/>
        <v>0</v>
      </c>
      <c r="BS8" s="4">
        <f t="shared" si="7"/>
        <v>0</v>
      </c>
      <c r="BT8" s="4">
        <f t="shared" si="8"/>
        <v>0</v>
      </c>
      <c r="BX8" s="4">
        <f t="shared" si="9"/>
        <v>0</v>
      </c>
      <c r="BY8" s="4">
        <f t="shared" si="10"/>
        <v>0</v>
      </c>
      <c r="BZ8" s="4">
        <f t="shared" si="11"/>
        <v>0</v>
      </c>
      <c r="CD8" s="4">
        <f t="shared" si="12"/>
        <v>0</v>
      </c>
      <c r="CE8" s="4">
        <f t="shared" si="13"/>
        <v>0</v>
      </c>
      <c r="CF8" s="4">
        <f>IF(COUNTIF($BH$5:$BH8,"&gt;=2")&lt;=1,SUM($BG8:$BK8)*C$8,CF7)</f>
        <v>86400</v>
      </c>
      <c r="CG8" s="4">
        <f>IF(COUNTIF($BN$5:$BN8,"&gt;=2")&lt;=1,SUM($BL8:$BP8)*D$8,CG7)</f>
        <v>0</v>
      </c>
      <c r="CH8" s="4">
        <f>IF(COUNTIF($BT$5:$BT8,"&gt;=2")&lt;=1,SUM($BQ8:$BU8)*E$8,CH7)</f>
        <v>0</v>
      </c>
      <c r="CI8" s="4">
        <f>IF(COUNTIF($BZ$5:$BZ8,"&gt;=2")&lt;=1,SUM($BV8:$BZ8)*F$8,CI7)</f>
        <v>0</v>
      </c>
      <c r="CJ8" s="4">
        <f t="shared" si="43"/>
        <v>0</v>
      </c>
      <c r="CK8" s="4">
        <f t="shared" si="44"/>
        <v>1</v>
      </c>
      <c r="CM8" s="4">
        <v>4</v>
      </c>
      <c r="CN8" s="4">
        <f>IF(COUNTIF($BH$5:$BH8,"&gt;=2")&gt;1,CN7,BG8)</f>
        <v>2.8</v>
      </c>
      <c r="CO8" s="4">
        <f>IF(COUNTIF($BH$5:$BH8,"&gt;=2")&gt;1,CO7,BH8)</f>
        <v>1.2</v>
      </c>
      <c r="CP8" s="4">
        <f>IF(COUNTIF($BH$5:$BH8,"&gt;=2")&gt;1,CP7,BI8)</f>
        <v>0</v>
      </c>
      <c r="CQ8" s="4">
        <f>IF(COUNTIF($BH$5:$BH8,"&gt;=2")&gt;1,CQ7,BJ8)</f>
        <v>0</v>
      </c>
      <c r="CR8" s="4">
        <f>IF(COUNTIF($BH$5:$BH8,"&gt;=2")&gt;1,CR7,BK8)</f>
        <v>0</v>
      </c>
      <c r="CS8" s="4">
        <f>IF(COUNTIF($BN$5:$BN8,"&gt;=2")&gt;1,CS7,BL8)</f>
        <v>0</v>
      </c>
      <c r="CT8" s="4">
        <f>IF(COUNTIF($BN$5:$BN8,"&gt;=2")&gt;1,CT7,BM8)</f>
        <v>0</v>
      </c>
      <c r="CU8" s="4">
        <f>IF(COUNTIF($BN$5:$BN8,"&gt;=2")&gt;1,CU7,BN8)</f>
        <v>0</v>
      </c>
      <c r="CV8" s="4">
        <f>IF(COUNTIF($BN$5:$BN8,"&gt;=2")&gt;1,CV7,BO8)</f>
        <v>0</v>
      </c>
      <c r="CW8" s="4">
        <f>IF(COUNTIF($BN$5:$BN8,"&gt;=2")&gt;1,CW7,BP8)</f>
        <v>0</v>
      </c>
      <c r="CX8" s="4">
        <f>IF(COUNTIF($BT$5:$BT8,"&gt;=2")&gt;1,CX7,BQ8)</f>
        <v>0</v>
      </c>
      <c r="CY8" s="4">
        <f>IF(COUNTIF($BT$5:$BT8,"&gt;=2")&gt;1,CY7,BR8)</f>
        <v>0</v>
      </c>
      <c r="CZ8" s="4">
        <f>IF(COUNTIF($BT$5:$BT8,"&gt;=2")&gt;1,CZ7,BS8)</f>
        <v>0</v>
      </c>
      <c r="DA8" s="4">
        <f>IF(COUNTIF($BT$5:$BT8,"&gt;=2")&gt;1,DA7,BT8)</f>
        <v>0</v>
      </c>
      <c r="DB8" s="4">
        <f>IF(COUNTIF($BT$5:$BT8,"&gt;=2")&gt;1,DB7,BU8)</f>
        <v>0</v>
      </c>
      <c r="DC8" s="4">
        <f>IF(COUNTIF($BZ$5:$BZ8,"&gt;=2")&gt;1,DC7,BV8)</f>
        <v>0</v>
      </c>
      <c r="DD8" s="4">
        <f>IF(COUNTIF($BZ$5:$BZ8,"&gt;=2")&gt;1,DD7,BW8)</f>
        <v>0</v>
      </c>
      <c r="DE8" s="4">
        <f>IF(COUNTIF($BZ$5:$BZ8,"&gt;=2")&gt;1,DE7,BX8)</f>
        <v>0</v>
      </c>
      <c r="DF8" s="4">
        <f>IF(COUNTIF($BZ$5:$BZ8,"&gt;=2")&gt;1,DF7,BY8)</f>
        <v>0</v>
      </c>
      <c r="DG8" s="4">
        <f>IF(COUNTIF($BZ$5:$BZ8,"&gt;=2")&gt;1,DG7,BZ8)</f>
        <v>0</v>
      </c>
      <c r="DH8" s="4">
        <f t="shared" si="45"/>
        <v>0</v>
      </c>
      <c r="DI8" s="4">
        <f t="shared" si="46"/>
        <v>0</v>
      </c>
      <c r="DJ8" s="4">
        <f t="shared" si="47"/>
        <v>0</v>
      </c>
      <c r="DK8" s="4">
        <f t="shared" si="48"/>
        <v>0</v>
      </c>
      <c r="DL8" s="4">
        <f t="shared" si="49"/>
        <v>0</v>
      </c>
      <c r="DM8" s="4">
        <f t="shared" si="50"/>
        <v>4</v>
      </c>
      <c r="DN8" s="4">
        <f t="shared" si="51"/>
        <v>0</v>
      </c>
      <c r="DO8" s="4">
        <f t="shared" si="52"/>
        <v>0</v>
      </c>
      <c r="DP8" s="4">
        <f t="shared" si="53"/>
        <v>0</v>
      </c>
      <c r="DQ8" s="4">
        <f t="shared" si="54"/>
        <v>0</v>
      </c>
      <c r="DS8" s="4">
        <v>4</v>
      </c>
      <c r="DT8" s="4">
        <f>$CK8+INDEX(节奏总纲!D$4:D$163,基础状态预估!$C$2)</f>
        <v>45.254833995939045</v>
      </c>
      <c r="DU8" s="4">
        <f>$CK8+INDEX(节奏总纲!E$4:E$163,基础状态预估!$C$2)</f>
        <v>39.53268396026413</v>
      </c>
      <c r="DV8" s="4">
        <f>$CK8+INDEX(节奏总纲!F$4:F$163,基础状态预估!$C$2)</f>
        <v>32.642206307096416</v>
      </c>
      <c r="DW8" s="4">
        <f>$CK8+INDEX(节奏总纲!G$4:G$163,基础状态预估!$C$2)</f>
        <v>24.282468165263531</v>
      </c>
      <c r="DX8" s="4">
        <f>$CK8+INDEX(节奏总纲!H$4:H$163,基础状态预估!$C$2)</f>
        <v>13.944538943812169</v>
      </c>
      <c r="DY8" s="4">
        <f t="shared" si="15"/>
        <v>2.8</v>
      </c>
      <c r="DZ8" s="4">
        <f t="shared" si="16"/>
        <v>1.2</v>
      </c>
      <c r="EA8" s="4">
        <f t="shared" si="17"/>
        <v>0</v>
      </c>
      <c r="EB8" s="4">
        <f t="shared" si="18"/>
        <v>0</v>
      </c>
      <c r="EC8" s="4">
        <f t="shared" si="19"/>
        <v>0</v>
      </c>
      <c r="EE8" s="4">
        <v>6</v>
      </c>
      <c r="EF8" s="16">
        <v>40</v>
      </c>
      <c r="EG8" s="16">
        <f>INDEX(节奏总纲!$D$4:$D$163,$EF8)</f>
        <v>15</v>
      </c>
      <c r="EH8" s="16">
        <f t="shared" si="55"/>
        <v>0</v>
      </c>
      <c r="EI8" s="16">
        <f t="shared" si="56"/>
        <v>0</v>
      </c>
      <c r="EJ8" s="16">
        <f t="shared" si="57"/>
        <v>0</v>
      </c>
      <c r="EK8" s="16">
        <f t="shared" si="58"/>
        <v>0</v>
      </c>
      <c r="EL8" s="16">
        <f t="shared" si="59"/>
        <v>0</v>
      </c>
      <c r="EP8" s="7">
        <f t="shared" si="60"/>
        <v>45.754833995939045</v>
      </c>
      <c r="EQ8" s="4">
        <f t="shared" si="61"/>
        <v>4.1999999999999993</v>
      </c>
      <c r="ER8" s="4">
        <f t="shared" si="62"/>
        <v>1.7999999999999998</v>
      </c>
      <c r="ES8" s="4">
        <f t="shared" si="63"/>
        <v>0</v>
      </c>
      <c r="ET8" s="4">
        <f t="shared" si="64"/>
        <v>0</v>
      </c>
      <c r="EU8" s="4">
        <f t="shared" si="65"/>
        <v>0</v>
      </c>
      <c r="EV8" s="4" t="str">
        <f t="shared" si="66"/>
        <v>蓝</v>
      </c>
      <c r="EW8" s="4">
        <f t="shared" si="22"/>
        <v>6</v>
      </c>
      <c r="EX8" s="4">
        <f t="shared" si="67"/>
        <v>1.4999999999999998</v>
      </c>
    </row>
    <row r="9" spans="1:154" x14ac:dyDescent="0.15">
      <c r="C9" s="4">
        <f>(C11-C10)/(C16+C15)*2/C14</f>
        <v>29.166666666666664</v>
      </c>
      <c r="D9" s="4">
        <f>(D11-D10)/(D16+D15)*2/D14</f>
        <v>32.298136645962735</v>
      </c>
      <c r="E9" s="4">
        <f>(E11-E10)/(E16+E15)*2/E14</f>
        <v>44.047619047619044</v>
      </c>
      <c r="F9" s="4">
        <f>(F11-F10)/(F16+F15)*2/F14</f>
        <v>54.857142857142854</v>
      </c>
      <c r="G9" s="4">
        <f>(G11-G10)/(G16+G15)*2/G14</f>
        <v>65.217391304347814</v>
      </c>
      <c r="L9" s="4" t="str">
        <f>IF(基础状态预估!AA11="","",基础状态预估!AA11)</f>
        <v>紫</v>
      </c>
      <c r="M9" s="4">
        <v>500</v>
      </c>
      <c r="N9" s="4">
        <f t="shared" si="23"/>
        <v>24</v>
      </c>
      <c r="O9" s="4">
        <f t="shared" si="24"/>
        <v>40.25</v>
      </c>
      <c r="P9" s="4">
        <f t="shared" si="25"/>
        <v>42</v>
      </c>
      <c r="Q9" s="4">
        <f t="shared" si="26"/>
        <v>43.75</v>
      </c>
      <c r="R9" s="4">
        <f t="shared" si="27"/>
        <v>46</v>
      </c>
      <c r="S9" s="7">
        <f>IFERROR(求节点($DT$5:$DT$1004,DM$5:DM$1004,基础状态预估!$H11),0)</f>
        <v>6.6666666666666661</v>
      </c>
      <c r="T9" s="7">
        <f>IFERROR(求节点($DT$5:$DT$1004,DN$5:DN$1004,基础状态预估!$H11),0)</f>
        <v>0.66666666666666663</v>
      </c>
      <c r="U9" s="7">
        <f>IFERROR(求节点($DT$5:$DT$1004,DO$5:DO$1004,基础状态预估!$H11),0)</f>
        <v>0</v>
      </c>
      <c r="V9" s="7">
        <f>IFERROR(求节点($DT$5:$DT$1004,DP$5:DP$1004,基础状态预估!$H11),0)</f>
        <v>0</v>
      </c>
      <c r="W9" s="7">
        <f>IFERROR(求节点($DT$5:$DT$1004,DQ$5:DQ$1004,基础状态预估!$H11),0)</f>
        <v>0</v>
      </c>
      <c r="X9" s="7">
        <f t="shared" si="28"/>
        <v>1.6666666666666667</v>
      </c>
      <c r="Y9" s="7">
        <f t="shared" si="29"/>
        <v>0.33333333333333331</v>
      </c>
      <c r="Z9" s="7">
        <f t="shared" si="30"/>
        <v>0</v>
      </c>
      <c r="AA9" s="7">
        <f t="shared" si="31"/>
        <v>0</v>
      </c>
      <c r="AB9" s="7">
        <f t="shared" si="32"/>
        <v>0</v>
      </c>
      <c r="AC9" s="7">
        <f t="shared" si="33"/>
        <v>2</v>
      </c>
      <c r="AD9" s="7"/>
      <c r="AF9" s="7"/>
      <c r="AG9" s="7">
        <f>基础状态预估!H11</f>
        <v>46.254833995939045</v>
      </c>
      <c r="AH9" s="7">
        <f>求节点(节奏总纲!$D$4:$D$163,节奏总纲!$C$4:$C$163,AG9)</f>
        <v>55.615745322330135</v>
      </c>
      <c r="AI9" s="4" t="str">
        <f t="shared" si="34"/>
        <v>紫</v>
      </c>
      <c r="AJ9" s="4">
        <f t="shared" si="35"/>
        <v>4.9999999999999991</v>
      </c>
      <c r="AK9" s="4">
        <f t="shared" si="36"/>
        <v>2.2333333333333334</v>
      </c>
      <c r="AL9" s="4">
        <f t="shared" si="37"/>
        <v>9.9999999999999992E-2</v>
      </c>
      <c r="AM9" s="4">
        <f t="shared" si="38"/>
        <v>0</v>
      </c>
      <c r="AN9" s="4">
        <f t="shared" si="39"/>
        <v>0</v>
      </c>
      <c r="AO9" s="7">
        <f>(基础状态预估!C11-基础状态预估!C10)*基础状态预估!$W11+AO8</f>
        <v>1</v>
      </c>
      <c r="AP9" s="7">
        <f t="shared" si="40"/>
        <v>0.5</v>
      </c>
      <c r="AU9" s="15">
        <v>40</v>
      </c>
      <c r="AV9" s="15"/>
      <c r="AW9" s="15">
        <f t="shared" si="68"/>
        <v>0</v>
      </c>
      <c r="AX9" s="15"/>
      <c r="AY9" s="16">
        <f>(AW9-AW8)*INDEX([3]非r将兵属性验证!$W$7:$W$166,$AU9,1)+AY8</f>
        <v>0</v>
      </c>
      <c r="BF9" s="4">
        <v>5</v>
      </c>
      <c r="BG9" s="4">
        <f t="shared" si="41"/>
        <v>3.5</v>
      </c>
      <c r="BH9" s="4">
        <f t="shared" si="42"/>
        <v>1.5</v>
      </c>
      <c r="BL9" s="4">
        <f t="shared" si="3"/>
        <v>0</v>
      </c>
      <c r="BM9" s="4">
        <f t="shared" si="4"/>
        <v>0</v>
      </c>
      <c r="BN9" s="4">
        <f t="shared" si="5"/>
        <v>0</v>
      </c>
      <c r="BR9" s="4">
        <f t="shared" si="6"/>
        <v>0</v>
      </c>
      <c r="BS9" s="4">
        <f t="shared" si="7"/>
        <v>0</v>
      </c>
      <c r="BT9" s="4">
        <f t="shared" si="8"/>
        <v>0</v>
      </c>
      <c r="BX9" s="4">
        <f t="shared" si="9"/>
        <v>0</v>
      </c>
      <c r="BY9" s="4">
        <f t="shared" si="10"/>
        <v>0</v>
      </c>
      <c r="BZ9" s="4">
        <f t="shared" si="11"/>
        <v>0</v>
      </c>
      <c r="CD9" s="4">
        <f t="shared" si="12"/>
        <v>0</v>
      </c>
      <c r="CE9" s="4">
        <f t="shared" si="13"/>
        <v>0</v>
      </c>
      <c r="CF9" s="4">
        <f>IF(COUNTIF($BH$5:$BH9,"&gt;=2")&lt;=1,SUM($BG9:$BK9)*C$8,CF8)</f>
        <v>108000</v>
      </c>
      <c r="CG9" s="4">
        <f>IF(COUNTIF($BN$5:$BN9,"&gt;=2")&lt;=1,SUM($BL9:$BP9)*D$8,CG8)</f>
        <v>0</v>
      </c>
      <c r="CH9" s="4">
        <f>IF(COUNTIF($BT$5:$BT9,"&gt;=2")&lt;=1,SUM($BQ9:$BU9)*E$8,CH8)</f>
        <v>0</v>
      </c>
      <c r="CI9" s="4">
        <f>IF(COUNTIF($BZ$5:$BZ9,"&gt;=2")&lt;=1,SUM($BV9:$BZ9)*F$8,CI8)</f>
        <v>0</v>
      </c>
      <c r="CJ9" s="4">
        <f t="shared" si="43"/>
        <v>0</v>
      </c>
      <c r="CK9" s="4">
        <f t="shared" si="44"/>
        <v>1.25</v>
      </c>
      <c r="CM9" s="4">
        <v>5</v>
      </c>
      <c r="CN9" s="4">
        <f>IF(COUNTIF($BH$5:$BH9,"&gt;=2")&gt;1,CN8,BG9)</f>
        <v>3.5</v>
      </c>
      <c r="CO9" s="4">
        <f>IF(COUNTIF($BH$5:$BH9,"&gt;=2")&gt;1,CO8,BH9)</f>
        <v>1.5</v>
      </c>
      <c r="CP9" s="4">
        <f>IF(COUNTIF($BH$5:$BH9,"&gt;=2")&gt;1,CP8,BI9)</f>
        <v>0</v>
      </c>
      <c r="CQ9" s="4">
        <f>IF(COUNTIF($BH$5:$BH9,"&gt;=2")&gt;1,CQ8,BJ9)</f>
        <v>0</v>
      </c>
      <c r="CR9" s="4">
        <f>IF(COUNTIF($BH$5:$BH9,"&gt;=2")&gt;1,CR8,BK9)</f>
        <v>0</v>
      </c>
      <c r="CS9" s="4">
        <f>IF(COUNTIF($BN$5:$BN9,"&gt;=2")&gt;1,CS8,BL9)</f>
        <v>0</v>
      </c>
      <c r="CT9" s="4">
        <f>IF(COUNTIF($BN$5:$BN9,"&gt;=2")&gt;1,CT8,BM9)</f>
        <v>0</v>
      </c>
      <c r="CU9" s="4">
        <f>IF(COUNTIF($BN$5:$BN9,"&gt;=2")&gt;1,CU8,BN9)</f>
        <v>0</v>
      </c>
      <c r="CV9" s="4">
        <f>IF(COUNTIF($BN$5:$BN9,"&gt;=2")&gt;1,CV8,BO9)</f>
        <v>0</v>
      </c>
      <c r="CW9" s="4">
        <f>IF(COUNTIF($BN$5:$BN9,"&gt;=2")&gt;1,CW8,BP9)</f>
        <v>0</v>
      </c>
      <c r="CX9" s="4">
        <f>IF(COUNTIF($BT$5:$BT9,"&gt;=2")&gt;1,CX8,BQ9)</f>
        <v>0</v>
      </c>
      <c r="CY9" s="4">
        <f>IF(COUNTIF($BT$5:$BT9,"&gt;=2")&gt;1,CY8,BR9)</f>
        <v>0</v>
      </c>
      <c r="CZ9" s="4">
        <f>IF(COUNTIF($BT$5:$BT9,"&gt;=2")&gt;1,CZ8,BS9)</f>
        <v>0</v>
      </c>
      <c r="DA9" s="4">
        <f>IF(COUNTIF($BT$5:$BT9,"&gt;=2")&gt;1,DA8,BT9)</f>
        <v>0</v>
      </c>
      <c r="DB9" s="4">
        <f>IF(COUNTIF($BT$5:$BT9,"&gt;=2")&gt;1,DB8,BU9)</f>
        <v>0</v>
      </c>
      <c r="DC9" s="4">
        <f>IF(COUNTIF($BZ$5:$BZ9,"&gt;=2")&gt;1,DC8,BV9)</f>
        <v>0</v>
      </c>
      <c r="DD9" s="4">
        <f>IF(COUNTIF($BZ$5:$BZ9,"&gt;=2")&gt;1,DD8,BW9)</f>
        <v>0</v>
      </c>
      <c r="DE9" s="4">
        <f>IF(COUNTIF($BZ$5:$BZ9,"&gt;=2")&gt;1,DE8,BX9)</f>
        <v>0</v>
      </c>
      <c r="DF9" s="4">
        <f>IF(COUNTIF($BZ$5:$BZ9,"&gt;=2")&gt;1,DF8,BY9)</f>
        <v>0</v>
      </c>
      <c r="DG9" s="4">
        <f>IF(COUNTIF($BZ$5:$BZ9,"&gt;=2")&gt;1,DG8,BZ9)</f>
        <v>0</v>
      </c>
      <c r="DH9" s="4">
        <f t="shared" si="45"/>
        <v>0</v>
      </c>
      <c r="DI9" s="4">
        <f t="shared" si="46"/>
        <v>0</v>
      </c>
      <c r="DJ9" s="4">
        <f t="shared" si="47"/>
        <v>0</v>
      </c>
      <c r="DK9" s="4">
        <f t="shared" si="48"/>
        <v>0</v>
      </c>
      <c r="DL9" s="4">
        <f t="shared" si="49"/>
        <v>0</v>
      </c>
      <c r="DM9" s="4">
        <f t="shared" si="50"/>
        <v>5</v>
      </c>
      <c r="DN9" s="4">
        <f t="shared" si="51"/>
        <v>0</v>
      </c>
      <c r="DO9" s="4">
        <f t="shared" si="52"/>
        <v>0</v>
      </c>
      <c r="DP9" s="4">
        <f t="shared" si="53"/>
        <v>0</v>
      </c>
      <c r="DQ9" s="4">
        <f t="shared" si="54"/>
        <v>0</v>
      </c>
      <c r="DS9" s="4">
        <v>5</v>
      </c>
      <c r="DT9" s="4">
        <f>$CK9+INDEX(节奏总纲!D$4:D$163,基础状态预估!$C$2)</f>
        <v>45.504833995939045</v>
      </c>
      <c r="DU9" s="4">
        <f>$CK9+INDEX(节奏总纲!E$4:E$163,基础状态预估!$C$2)</f>
        <v>39.78268396026413</v>
      </c>
      <c r="DV9" s="4">
        <f>$CK9+INDEX(节奏总纲!F$4:F$163,基础状态预估!$C$2)</f>
        <v>32.892206307096416</v>
      </c>
      <c r="DW9" s="4">
        <f>$CK9+INDEX(节奏总纲!G$4:G$163,基础状态预估!$C$2)</f>
        <v>24.532468165263531</v>
      </c>
      <c r="DX9" s="4">
        <f>$CK9+INDEX(节奏总纲!H$4:H$163,基础状态预估!$C$2)</f>
        <v>14.194538943812169</v>
      </c>
      <c r="DY9" s="4">
        <f t="shared" si="15"/>
        <v>3.5</v>
      </c>
      <c r="DZ9" s="4">
        <f t="shared" si="16"/>
        <v>1.5</v>
      </c>
      <c r="EA9" s="4">
        <f t="shared" si="17"/>
        <v>0</v>
      </c>
      <c r="EB9" s="4">
        <f t="shared" si="18"/>
        <v>0</v>
      </c>
      <c r="EC9" s="4">
        <f t="shared" si="19"/>
        <v>0</v>
      </c>
      <c r="EE9" s="4">
        <v>7</v>
      </c>
      <c r="EF9" s="16">
        <v>50</v>
      </c>
      <c r="EG9" s="16">
        <f>INDEX(节奏总纲!$D$4:$D$163,$EF9)</f>
        <v>31</v>
      </c>
      <c r="EH9" s="16">
        <f t="shared" si="55"/>
        <v>0</v>
      </c>
      <c r="EI9" s="16">
        <f t="shared" si="56"/>
        <v>0</v>
      </c>
      <c r="EJ9" s="16">
        <f t="shared" si="57"/>
        <v>0</v>
      </c>
      <c r="EK9" s="16">
        <f t="shared" si="58"/>
        <v>0</v>
      </c>
      <c r="EL9" s="16">
        <f t="shared" si="59"/>
        <v>0</v>
      </c>
      <c r="EP9" s="7">
        <f t="shared" si="60"/>
        <v>46.254833995939045</v>
      </c>
      <c r="EQ9" s="4">
        <f t="shared" si="61"/>
        <v>4.9999999999999991</v>
      </c>
      <c r="ER9" s="4">
        <f t="shared" si="62"/>
        <v>2.2333333333333334</v>
      </c>
      <c r="ES9" s="4">
        <f t="shared" si="63"/>
        <v>9.9999999999999992E-2</v>
      </c>
      <c r="ET9" s="4">
        <f t="shared" si="64"/>
        <v>0</v>
      </c>
      <c r="EU9" s="4">
        <f t="shared" si="65"/>
        <v>0</v>
      </c>
      <c r="EV9" s="4" t="str">
        <f t="shared" si="66"/>
        <v>紫</v>
      </c>
      <c r="EW9" s="4">
        <f t="shared" si="22"/>
        <v>6.666666666666667</v>
      </c>
      <c r="EX9" s="4">
        <f t="shared" si="67"/>
        <v>2</v>
      </c>
    </row>
    <row r="10" spans="1:154" x14ac:dyDescent="0.15">
      <c r="A10" s="60" t="s">
        <v>300</v>
      </c>
      <c r="B10" s="4" t="s">
        <v>308</v>
      </c>
      <c r="C10" s="4">
        <v>100</v>
      </c>
      <c r="D10" s="4">
        <v>200</v>
      </c>
      <c r="E10" s="4">
        <v>350</v>
      </c>
      <c r="F10" s="4">
        <v>600</v>
      </c>
      <c r="G10" s="4">
        <v>1000</v>
      </c>
      <c r="L10" s="4" t="str">
        <f>IF(基础状态预估!AA12="","",基础状态预估!AA12)</f>
        <v>紫</v>
      </c>
      <c r="M10" s="4">
        <v>600</v>
      </c>
      <c r="N10" s="4">
        <f t="shared" si="23"/>
        <v>24</v>
      </c>
      <c r="O10" s="4">
        <f t="shared" si="24"/>
        <v>40.25</v>
      </c>
      <c r="P10" s="4">
        <f t="shared" si="25"/>
        <v>42</v>
      </c>
      <c r="Q10" s="4">
        <f t="shared" si="26"/>
        <v>43.75</v>
      </c>
      <c r="R10" s="4">
        <f t="shared" si="27"/>
        <v>46</v>
      </c>
      <c r="S10" s="7">
        <f>IFERROR(求节点($DT$5:$DT$1004,DM$5:DM$1004,基础状态预估!$H12),0)</f>
        <v>7</v>
      </c>
      <c r="T10" s="7">
        <f>IFERROR(求节点($DT$5:$DT$1004,DN$5:DN$1004,基础状态预估!$H12),0)</f>
        <v>2.5</v>
      </c>
      <c r="U10" s="7">
        <f>IFERROR(求节点($DT$5:$DT$1004,DO$5:DO$1004,基础状态预估!$H12),0)</f>
        <v>0</v>
      </c>
      <c r="V10" s="7">
        <f>IFERROR(求节点($DT$5:$DT$1004,DP$5:DP$1004,基础状态预估!$H12),0)</f>
        <v>0</v>
      </c>
      <c r="W10" s="7">
        <f>IFERROR(求节点($DT$5:$DT$1004,DQ$5:DQ$1004,基础状态预估!$H12),0)</f>
        <v>0</v>
      </c>
      <c r="X10" s="7">
        <f t="shared" si="28"/>
        <v>1.75</v>
      </c>
      <c r="Y10" s="7">
        <f t="shared" si="29"/>
        <v>1.25</v>
      </c>
      <c r="Z10" s="7">
        <f t="shared" si="30"/>
        <v>0</v>
      </c>
      <c r="AA10" s="7">
        <f t="shared" si="31"/>
        <v>0</v>
      </c>
      <c r="AB10" s="7">
        <f t="shared" si="32"/>
        <v>0</v>
      </c>
      <c r="AC10" s="7">
        <f t="shared" si="33"/>
        <v>3</v>
      </c>
      <c r="AD10" s="7"/>
      <c r="AF10" s="7"/>
      <c r="AG10" s="7">
        <f>基础状态预估!H12</f>
        <v>47.254833995939045</v>
      </c>
      <c r="AH10" s="7">
        <f>求节点(节奏总纲!$D$4:$D$163,节奏总纲!$C$4:$C$163,AG10)</f>
        <v>55.923617983495198</v>
      </c>
      <c r="AI10" s="4" t="str">
        <f t="shared" si="34"/>
        <v>紫</v>
      </c>
      <c r="AJ10" s="4">
        <f t="shared" si="35"/>
        <v>6.1499999999999995</v>
      </c>
      <c r="AK10" s="4">
        <f t="shared" si="36"/>
        <v>2.9749999999999996</v>
      </c>
      <c r="AL10" s="4">
        <f t="shared" si="37"/>
        <v>0.375</v>
      </c>
      <c r="AM10" s="4">
        <f t="shared" si="38"/>
        <v>0</v>
      </c>
      <c r="AN10" s="4">
        <f t="shared" si="39"/>
        <v>0</v>
      </c>
      <c r="AO10" s="7">
        <f>(基础状态预估!C12-基础状态预估!C11)*基础状态预估!$W12+AO9</f>
        <v>2</v>
      </c>
      <c r="AP10" s="7">
        <f t="shared" si="40"/>
        <v>0.66666666666666663</v>
      </c>
      <c r="AU10" s="15">
        <v>50</v>
      </c>
      <c r="AV10" s="15"/>
      <c r="AW10" s="15">
        <f t="shared" si="68"/>
        <v>0</v>
      </c>
      <c r="AX10" s="15"/>
      <c r="AY10" s="16">
        <f>(AW10-AW9)*INDEX([3]非r将兵属性验证!$W$7:$W$166,$AU10,1)+AY9</f>
        <v>0</v>
      </c>
      <c r="BF10" s="4">
        <v>6</v>
      </c>
      <c r="BG10" s="4">
        <f t="shared" si="41"/>
        <v>4.1999999999999993</v>
      </c>
      <c r="BH10" s="4">
        <f t="shared" si="42"/>
        <v>1.7999999999999998</v>
      </c>
      <c r="BL10" s="4">
        <f t="shared" si="3"/>
        <v>0</v>
      </c>
      <c r="BM10" s="4">
        <f t="shared" si="4"/>
        <v>0</v>
      </c>
      <c r="BN10" s="4">
        <f t="shared" si="5"/>
        <v>0</v>
      </c>
      <c r="BR10" s="4">
        <f t="shared" si="6"/>
        <v>0</v>
      </c>
      <c r="BS10" s="4">
        <f t="shared" si="7"/>
        <v>0</v>
      </c>
      <c r="BT10" s="4">
        <f t="shared" si="8"/>
        <v>0</v>
      </c>
      <c r="BX10" s="4">
        <f t="shared" si="9"/>
        <v>0</v>
      </c>
      <c r="BY10" s="4">
        <f t="shared" si="10"/>
        <v>0</v>
      </c>
      <c r="BZ10" s="4">
        <f t="shared" si="11"/>
        <v>0</v>
      </c>
      <c r="CD10" s="4">
        <f t="shared" si="12"/>
        <v>0</v>
      </c>
      <c r="CE10" s="4">
        <f t="shared" si="13"/>
        <v>0</v>
      </c>
      <c r="CF10" s="4">
        <f>IF(COUNTIF($BH$5:$BH10,"&gt;=2")&lt;=1,SUM($BG10:$BK10)*C$8,CF9)</f>
        <v>129599.99999999999</v>
      </c>
      <c r="CG10" s="4">
        <f>IF(COUNTIF($BN$5:$BN10,"&gt;=2")&lt;=1,SUM($BL10:$BP10)*D$8,CG9)</f>
        <v>0</v>
      </c>
      <c r="CH10" s="4">
        <f>IF(COUNTIF($BT$5:$BT10,"&gt;=2")&lt;=1,SUM($BQ10:$BU10)*E$8,CH9)</f>
        <v>0</v>
      </c>
      <c r="CI10" s="4">
        <f>IF(COUNTIF($BZ$5:$BZ10,"&gt;=2")&lt;=1,SUM($BV10:$BZ10)*F$8,CI9)</f>
        <v>0</v>
      </c>
      <c r="CJ10" s="4">
        <f t="shared" si="43"/>
        <v>0</v>
      </c>
      <c r="CK10" s="4">
        <f t="shared" si="44"/>
        <v>1.4999999999999998</v>
      </c>
      <c r="CM10" s="4">
        <v>6</v>
      </c>
      <c r="CN10" s="4">
        <f>IF(COUNTIF($BH$5:$BH10,"&gt;=2")&gt;1,CN9,BG10)</f>
        <v>4.1999999999999993</v>
      </c>
      <c r="CO10" s="4">
        <f>IF(COUNTIF($BH$5:$BH10,"&gt;=2")&gt;1,CO9,BH10)</f>
        <v>1.7999999999999998</v>
      </c>
      <c r="CP10" s="4">
        <f>IF(COUNTIF($BH$5:$BH10,"&gt;=2")&gt;1,CP9,BI10)</f>
        <v>0</v>
      </c>
      <c r="CQ10" s="4">
        <f>IF(COUNTIF($BH$5:$BH10,"&gt;=2")&gt;1,CQ9,BJ10)</f>
        <v>0</v>
      </c>
      <c r="CR10" s="4">
        <f>IF(COUNTIF($BH$5:$BH10,"&gt;=2")&gt;1,CR9,BK10)</f>
        <v>0</v>
      </c>
      <c r="CS10" s="4">
        <f>IF(COUNTIF($BN$5:$BN10,"&gt;=2")&gt;1,CS9,BL10)</f>
        <v>0</v>
      </c>
      <c r="CT10" s="4">
        <f>IF(COUNTIF($BN$5:$BN10,"&gt;=2")&gt;1,CT9,BM10)</f>
        <v>0</v>
      </c>
      <c r="CU10" s="4">
        <f>IF(COUNTIF($BN$5:$BN10,"&gt;=2")&gt;1,CU9,BN10)</f>
        <v>0</v>
      </c>
      <c r="CV10" s="4">
        <f>IF(COUNTIF($BN$5:$BN10,"&gt;=2")&gt;1,CV9,BO10)</f>
        <v>0</v>
      </c>
      <c r="CW10" s="4">
        <f>IF(COUNTIF($BN$5:$BN10,"&gt;=2")&gt;1,CW9,BP10)</f>
        <v>0</v>
      </c>
      <c r="CX10" s="4">
        <f>IF(COUNTIF($BT$5:$BT10,"&gt;=2")&gt;1,CX9,BQ10)</f>
        <v>0</v>
      </c>
      <c r="CY10" s="4">
        <f>IF(COUNTIF($BT$5:$BT10,"&gt;=2")&gt;1,CY9,BR10)</f>
        <v>0</v>
      </c>
      <c r="CZ10" s="4">
        <f>IF(COUNTIF($BT$5:$BT10,"&gt;=2")&gt;1,CZ9,BS10)</f>
        <v>0</v>
      </c>
      <c r="DA10" s="4">
        <f>IF(COUNTIF($BT$5:$BT10,"&gt;=2")&gt;1,DA9,BT10)</f>
        <v>0</v>
      </c>
      <c r="DB10" s="4">
        <f>IF(COUNTIF($BT$5:$BT10,"&gt;=2")&gt;1,DB9,BU10)</f>
        <v>0</v>
      </c>
      <c r="DC10" s="4">
        <f>IF(COUNTIF($BZ$5:$BZ10,"&gt;=2")&gt;1,DC9,BV10)</f>
        <v>0</v>
      </c>
      <c r="DD10" s="4">
        <f>IF(COUNTIF($BZ$5:$BZ10,"&gt;=2")&gt;1,DD9,BW10)</f>
        <v>0</v>
      </c>
      <c r="DE10" s="4">
        <f>IF(COUNTIF($BZ$5:$BZ10,"&gt;=2")&gt;1,DE9,BX10)</f>
        <v>0</v>
      </c>
      <c r="DF10" s="4">
        <f>IF(COUNTIF($BZ$5:$BZ10,"&gt;=2")&gt;1,DF9,BY10)</f>
        <v>0</v>
      </c>
      <c r="DG10" s="4">
        <f>IF(COUNTIF($BZ$5:$BZ10,"&gt;=2")&gt;1,DG9,BZ10)</f>
        <v>0</v>
      </c>
      <c r="DH10" s="4">
        <f t="shared" si="45"/>
        <v>0</v>
      </c>
      <c r="DI10" s="4">
        <f t="shared" si="46"/>
        <v>0</v>
      </c>
      <c r="DJ10" s="4">
        <f t="shared" si="47"/>
        <v>0</v>
      </c>
      <c r="DK10" s="4">
        <f t="shared" si="48"/>
        <v>0</v>
      </c>
      <c r="DL10" s="4">
        <f t="shared" si="49"/>
        <v>0</v>
      </c>
      <c r="DM10" s="4">
        <f t="shared" si="50"/>
        <v>5.9999999999999991</v>
      </c>
      <c r="DN10" s="4">
        <f t="shared" si="51"/>
        <v>0</v>
      </c>
      <c r="DO10" s="4">
        <f t="shared" si="52"/>
        <v>0</v>
      </c>
      <c r="DP10" s="4">
        <f t="shared" si="53"/>
        <v>0</v>
      </c>
      <c r="DQ10" s="4">
        <f t="shared" si="54"/>
        <v>0</v>
      </c>
      <c r="DS10" s="4">
        <v>6</v>
      </c>
      <c r="DT10" s="4">
        <f>$CK10+INDEX(节奏总纲!D$4:D$163,基础状态预估!$C$2)</f>
        <v>45.754833995939045</v>
      </c>
      <c r="DU10" s="4">
        <f>$CK10+INDEX(节奏总纲!E$4:E$163,基础状态预估!$C$2)</f>
        <v>40.03268396026413</v>
      </c>
      <c r="DV10" s="4">
        <f>$CK10+INDEX(节奏总纲!F$4:F$163,基础状态预估!$C$2)</f>
        <v>33.142206307096416</v>
      </c>
      <c r="DW10" s="4">
        <f>$CK10+INDEX(节奏总纲!G$4:G$163,基础状态预估!$C$2)</f>
        <v>24.782468165263531</v>
      </c>
      <c r="DX10" s="4">
        <f>$CK10+INDEX(节奏总纲!H$4:H$163,基础状态预估!$C$2)</f>
        <v>14.444538943812169</v>
      </c>
      <c r="DY10" s="4">
        <f t="shared" si="15"/>
        <v>4.1999999999999993</v>
      </c>
      <c r="DZ10" s="4">
        <f t="shared" si="16"/>
        <v>1.7999999999999998</v>
      </c>
      <c r="EA10" s="4">
        <f t="shared" si="17"/>
        <v>0</v>
      </c>
      <c r="EB10" s="4">
        <f t="shared" si="18"/>
        <v>0</v>
      </c>
      <c r="EC10" s="4">
        <f t="shared" si="19"/>
        <v>0</v>
      </c>
      <c r="EE10" s="4">
        <v>8</v>
      </c>
      <c r="EF10" s="16">
        <v>60</v>
      </c>
      <c r="EG10" s="16">
        <f>INDEX(节奏总纲!$D$4:$D$163,$EF10)</f>
        <v>63</v>
      </c>
      <c r="EH10" s="16">
        <f t="shared" si="55"/>
        <v>11.899999999999999</v>
      </c>
      <c r="EI10" s="16">
        <f t="shared" si="56"/>
        <v>15.662477203519497</v>
      </c>
      <c r="EJ10" s="16">
        <f t="shared" si="57"/>
        <v>6.098066401624382</v>
      </c>
      <c r="EK10" s="16">
        <f t="shared" si="58"/>
        <v>0.6663444002707305</v>
      </c>
      <c r="EL10" s="16">
        <f t="shared" si="59"/>
        <v>0</v>
      </c>
      <c r="EP10" s="7">
        <f t="shared" si="60"/>
        <v>47.254833995939045</v>
      </c>
      <c r="EQ10" s="4">
        <f t="shared" si="61"/>
        <v>6.1499999999999995</v>
      </c>
      <c r="ER10" s="4">
        <f t="shared" si="62"/>
        <v>2.9749999999999996</v>
      </c>
      <c r="ES10" s="4">
        <f t="shared" si="63"/>
        <v>0.375</v>
      </c>
      <c r="ET10" s="4">
        <f t="shared" si="64"/>
        <v>0</v>
      </c>
      <c r="EU10" s="4">
        <f t="shared" si="65"/>
        <v>0</v>
      </c>
      <c r="EV10" s="4" t="str">
        <f t="shared" si="66"/>
        <v>紫</v>
      </c>
      <c r="EW10" s="4">
        <f t="shared" si="22"/>
        <v>8.5</v>
      </c>
      <c r="EX10" s="4">
        <f t="shared" si="67"/>
        <v>3</v>
      </c>
    </row>
    <row r="11" spans="1:154" x14ac:dyDescent="0.15">
      <c r="A11" s="60"/>
      <c r="B11" s="4" t="s">
        <v>309</v>
      </c>
      <c r="C11" s="4">
        <v>800</v>
      </c>
      <c r="D11" s="4">
        <v>1500</v>
      </c>
      <c r="E11" s="4">
        <v>2200</v>
      </c>
      <c r="F11" s="4">
        <v>3000</v>
      </c>
      <c r="G11" s="4">
        <v>4000</v>
      </c>
      <c r="L11" s="4" t="str">
        <f>IF(基础状态预估!AA13="","",基础状态预估!AA13)</f>
        <v>紫</v>
      </c>
      <c r="M11" s="4">
        <v>700</v>
      </c>
      <c r="N11" s="4">
        <f t="shared" si="23"/>
        <v>24</v>
      </c>
      <c r="O11" s="4">
        <f t="shared" si="24"/>
        <v>40.25</v>
      </c>
      <c r="P11" s="4">
        <f t="shared" si="25"/>
        <v>42</v>
      </c>
      <c r="Q11" s="4">
        <f t="shared" si="26"/>
        <v>43.75</v>
      </c>
      <c r="R11" s="4">
        <f t="shared" si="27"/>
        <v>46</v>
      </c>
      <c r="S11" s="7">
        <f>IFERROR(求节点($DT$5:$DT$1004,DM$5:DM$1004,基础状态预估!$H13),0)</f>
        <v>7</v>
      </c>
      <c r="T11" s="7">
        <f>IFERROR(求节点($DT$5:$DT$1004,DN$5:DN$1004,基础状态预估!$H13),0)</f>
        <v>4.5</v>
      </c>
      <c r="U11" s="7">
        <f>IFERROR(求节点($DT$5:$DT$1004,DO$5:DO$1004,基础状态预估!$H13),0)</f>
        <v>0</v>
      </c>
      <c r="V11" s="7">
        <f>IFERROR(求节点($DT$5:$DT$1004,DP$5:DP$1004,基础状态预估!$H13),0)</f>
        <v>0</v>
      </c>
      <c r="W11" s="7">
        <f>IFERROR(求节点($DT$5:$DT$1004,DQ$5:DQ$1004,基础状态预估!$H13),0)</f>
        <v>0</v>
      </c>
      <c r="X11" s="7">
        <f t="shared" si="28"/>
        <v>1.75</v>
      </c>
      <c r="Y11" s="7">
        <f t="shared" si="29"/>
        <v>2.25</v>
      </c>
      <c r="Z11" s="7">
        <f t="shared" si="30"/>
        <v>0</v>
      </c>
      <c r="AA11" s="7">
        <f t="shared" si="31"/>
        <v>0</v>
      </c>
      <c r="AB11" s="7">
        <f t="shared" si="32"/>
        <v>0</v>
      </c>
      <c r="AC11" s="7">
        <f t="shared" si="33"/>
        <v>4</v>
      </c>
      <c r="AD11" s="7"/>
      <c r="AF11" s="7"/>
      <c r="AG11" s="7">
        <f>基础状态预估!H13</f>
        <v>48.254833995939045</v>
      </c>
      <c r="AH11" s="7">
        <f>求节点(节奏总纲!$D$4:$D$163,节奏总纲!$C$4:$C$163,AG11)</f>
        <v>56.215988408700149</v>
      </c>
      <c r="AI11" s="4" t="str">
        <f t="shared" si="34"/>
        <v>紫</v>
      </c>
      <c r="AJ11" s="4">
        <f t="shared" si="35"/>
        <v>7.1499999999999995</v>
      </c>
      <c r="AK11" s="4">
        <f t="shared" si="36"/>
        <v>3.6749999999999998</v>
      </c>
      <c r="AL11" s="4">
        <f t="shared" si="37"/>
        <v>0.67500000000000004</v>
      </c>
      <c r="AM11" s="4">
        <f t="shared" si="38"/>
        <v>0</v>
      </c>
      <c r="AN11" s="4">
        <f t="shared" si="39"/>
        <v>0</v>
      </c>
      <c r="AO11" s="7">
        <f>(基础状态预估!C13-基础状态预估!C12)*基础状态预估!$W13+AO10</f>
        <v>3</v>
      </c>
      <c r="AP11" s="7">
        <f t="shared" si="40"/>
        <v>0.75</v>
      </c>
      <c r="AU11" s="15">
        <v>60</v>
      </c>
      <c r="AV11" s="15"/>
      <c r="AW11" s="15">
        <f t="shared" si="68"/>
        <v>1326.1553481909318</v>
      </c>
      <c r="AX11" s="15"/>
      <c r="AY11" s="16">
        <f>(AW11-AW10)*INDEX([3]非r将兵属性验证!$W$7:$W$166,$AU11,1)+AY10</f>
        <v>548065124.09043133</v>
      </c>
      <c r="BF11" s="4">
        <v>7</v>
      </c>
      <c r="BG11" s="4">
        <f t="shared" si="41"/>
        <v>4.8999999999999995</v>
      </c>
      <c r="BH11" s="4">
        <f t="shared" si="42"/>
        <v>2.1</v>
      </c>
      <c r="BL11" s="4">
        <f t="shared" si="3"/>
        <v>0.5</v>
      </c>
      <c r="BM11" s="4">
        <f t="shared" si="4"/>
        <v>0.35</v>
      </c>
      <c r="BN11" s="4">
        <f t="shared" si="5"/>
        <v>0.15</v>
      </c>
      <c r="BR11" s="4">
        <f t="shared" si="6"/>
        <v>0</v>
      </c>
      <c r="BS11" s="4">
        <f t="shared" si="7"/>
        <v>0</v>
      </c>
      <c r="BT11" s="4">
        <f t="shared" si="8"/>
        <v>0</v>
      </c>
      <c r="BX11" s="4">
        <f t="shared" si="9"/>
        <v>0</v>
      </c>
      <c r="BY11" s="4">
        <f t="shared" si="10"/>
        <v>0</v>
      </c>
      <c r="BZ11" s="4">
        <f t="shared" si="11"/>
        <v>0</v>
      </c>
      <c r="CD11" s="4">
        <f t="shared" si="12"/>
        <v>0</v>
      </c>
      <c r="CE11" s="4">
        <f t="shared" si="13"/>
        <v>0</v>
      </c>
      <c r="CF11" s="4">
        <f>IF(COUNTIF($BH$5:$BH11,"&gt;=2")&lt;=1,SUM($BG11:$BK11)*C$8,CF10)</f>
        <v>151200</v>
      </c>
      <c r="CG11" s="4">
        <f>IF(COUNTIF($BN$5:$BN11,"&gt;=2")&lt;=1,SUM($BL11:$BP11)*D$8,CG10)</f>
        <v>43200</v>
      </c>
      <c r="CH11" s="4">
        <f>IF(COUNTIF($BT$5:$BT11,"&gt;=2")&lt;=1,SUM($BQ11:$BU11)*E$8,CH10)</f>
        <v>0</v>
      </c>
      <c r="CI11" s="4">
        <f>IF(COUNTIF($BZ$5:$BZ11,"&gt;=2")&lt;=1,SUM($BV11:$BZ11)*F$8,CI10)</f>
        <v>0</v>
      </c>
      <c r="CJ11" s="4">
        <f t="shared" si="43"/>
        <v>0</v>
      </c>
      <c r="CK11" s="4">
        <f t="shared" si="44"/>
        <v>2.25</v>
      </c>
      <c r="CM11" s="4">
        <v>7</v>
      </c>
      <c r="CN11" s="4">
        <f>IF(COUNTIF($BH$5:$BH11,"&gt;=2")&gt;1,CN10,BG11)</f>
        <v>4.8999999999999995</v>
      </c>
      <c r="CO11" s="4">
        <f>IF(COUNTIF($BH$5:$BH11,"&gt;=2")&gt;1,CO10,BH11)</f>
        <v>2.1</v>
      </c>
      <c r="CP11" s="4">
        <f>IF(COUNTIF($BH$5:$BH11,"&gt;=2")&gt;1,CP10,BI11)</f>
        <v>0</v>
      </c>
      <c r="CQ11" s="4">
        <f>IF(COUNTIF($BH$5:$BH11,"&gt;=2")&gt;1,CQ10,BJ11)</f>
        <v>0</v>
      </c>
      <c r="CR11" s="4">
        <f>IF(COUNTIF($BH$5:$BH11,"&gt;=2")&gt;1,CR10,BK11)</f>
        <v>0</v>
      </c>
      <c r="CS11" s="4">
        <f>IF(COUNTIF($BN$5:$BN11,"&gt;=2")&gt;1,CS10,BL11)</f>
        <v>0.5</v>
      </c>
      <c r="CT11" s="4">
        <f>IF(COUNTIF($BN$5:$BN11,"&gt;=2")&gt;1,CT10,BM11)</f>
        <v>0.35</v>
      </c>
      <c r="CU11" s="4">
        <f>IF(COUNTIF($BN$5:$BN11,"&gt;=2")&gt;1,CU10,BN11)</f>
        <v>0.15</v>
      </c>
      <c r="CV11" s="4">
        <f>IF(COUNTIF($BN$5:$BN11,"&gt;=2")&gt;1,CV10,BO11)</f>
        <v>0</v>
      </c>
      <c r="CW11" s="4">
        <f>IF(COUNTIF($BN$5:$BN11,"&gt;=2")&gt;1,CW10,BP11)</f>
        <v>0</v>
      </c>
      <c r="CX11" s="4">
        <f>IF(COUNTIF($BT$5:$BT11,"&gt;=2")&gt;1,CX10,BQ11)</f>
        <v>0</v>
      </c>
      <c r="CY11" s="4">
        <f>IF(COUNTIF($BT$5:$BT11,"&gt;=2")&gt;1,CY10,BR11)</f>
        <v>0</v>
      </c>
      <c r="CZ11" s="4">
        <f>IF(COUNTIF($BT$5:$BT11,"&gt;=2")&gt;1,CZ10,BS11)</f>
        <v>0</v>
      </c>
      <c r="DA11" s="4">
        <f>IF(COUNTIF($BT$5:$BT11,"&gt;=2")&gt;1,DA10,BT11)</f>
        <v>0</v>
      </c>
      <c r="DB11" s="4">
        <f>IF(COUNTIF($BT$5:$BT11,"&gt;=2")&gt;1,DB10,BU11)</f>
        <v>0</v>
      </c>
      <c r="DC11" s="4">
        <f>IF(COUNTIF($BZ$5:$BZ11,"&gt;=2")&gt;1,DC10,BV11)</f>
        <v>0</v>
      </c>
      <c r="DD11" s="4">
        <f>IF(COUNTIF($BZ$5:$BZ11,"&gt;=2")&gt;1,DD10,BW11)</f>
        <v>0</v>
      </c>
      <c r="DE11" s="4">
        <f>IF(COUNTIF($BZ$5:$BZ11,"&gt;=2")&gt;1,DE10,BX11)</f>
        <v>0</v>
      </c>
      <c r="DF11" s="4">
        <f>IF(COUNTIF($BZ$5:$BZ11,"&gt;=2")&gt;1,DF10,BY11)</f>
        <v>0</v>
      </c>
      <c r="DG11" s="4">
        <f>IF(COUNTIF($BZ$5:$BZ11,"&gt;=2")&gt;1,DG10,BZ11)</f>
        <v>0</v>
      </c>
      <c r="DH11" s="4">
        <f t="shared" si="45"/>
        <v>0</v>
      </c>
      <c r="DI11" s="4">
        <f t="shared" si="46"/>
        <v>0</v>
      </c>
      <c r="DJ11" s="4">
        <f t="shared" si="47"/>
        <v>0</v>
      </c>
      <c r="DK11" s="4">
        <f t="shared" si="48"/>
        <v>0</v>
      </c>
      <c r="DL11" s="4">
        <f t="shared" si="49"/>
        <v>0</v>
      </c>
      <c r="DM11" s="4">
        <f t="shared" si="50"/>
        <v>7</v>
      </c>
      <c r="DN11" s="4">
        <f t="shared" si="51"/>
        <v>1</v>
      </c>
      <c r="DO11" s="4">
        <f t="shared" si="52"/>
        <v>0</v>
      </c>
      <c r="DP11" s="4">
        <f t="shared" si="53"/>
        <v>0</v>
      </c>
      <c r="DQ11" s="4">
        <f t="shared" si="54"/>
        <v>0</v>
      </c>
      <c r="DS11" s="4">
        <v>7</v>
      </c>
      <c r="DT11" s="4">
        <f>$CK11+INDEX(节奏总纲!D$4:D$163,基础状态预估!$C$2)</f>
        <v>46.504833995939045</v>
      </c>
      <c r="DU11" s="4">
        <f>$CK11+INDEX(节奏总纲!E$4:E$163,基础状态预估!$C$2)</f>
        <v>40.78268396026413</v>
      </c>
      <c r="DV11" s="4">
        <f>$CK11+INDEX(节奏总纲!F$4:F$163,基础状态预估!$C$2)</f>
        <v>33.892206307096416</v>
      </c>
      <c r="DW11" s="4">
        <f>$CK11+INDEX(节奏总纲!G$4:G$163,基础状态预估!$C$2)</f>
        <v>25.532468165263531</v>
      </c>
      <c r="DX11" s="4">
        <f>$CK11+INDEX(节奏总纲!H$4:H$163,基础状态预估!$C$2)</f>
        <v>15.194538943812169</v>
      </c>
      <c r="DY11" s="4">
        <f t="shared" si="15"/>
        <v>5.3999999999999995</v>
      </c>
      <c r="DZ11" s="4">
        <f t="shared" si="16"/>
        <v>2.4500000000000002</v>
      </c>
      <c r="EA11" s="4">
        <f t="shared" si="17"/>
        <v>0.15</v>
      </c>
      <c r="EB11" s="4">
        <f t="shared" si="18"/>
        <v>0</v>
      </c>
      <c r="EC11" s="4">
        <f t="shared" si="19"/>
        <v>0</v>
      </c>
      <c r="EE11" s="4">
        <v>9</v>
      </c>
      <c r="EF11" s="16">
        <v>70</v>
      </c>
      <c r="EG11" s="16">
        <f>INDEX(节奏总纲!$D$4:$D$163,$EF11)</f>
        <v>127</v>
      </c>
      <c r="EH11" s="16">
        <f t="shared" si="55"/>
        <v>11.899999999999999</v>
      </c>
      <c r="EI11" s="16">
        <f t="shared" si="56"/>
        <v>33</v>
      </c>
      <c r="EJ11" s="16">
        <f t="shared" si="57"/>
        <v>49.296132803248767</v>
      </c>
      <c r="EK11" s="16">
        <f t="shared" si="58"/>
        <v>10.579057370791887</v>
      </c>
      <c r="EL11" s="16">
        <f t="shared" si="59"/>
        <v>0.21997583002030482</v>
      </c>
      <c r="EP11" s="7">
        <f t="shared" si="60"/>
        <v>48.254833995939045</v>
      </c>
      <c r="EQ11" s="4">
        <f t="shared" si="61"/>
        <v>7.1499999999999995</v>
      </c>
      <c r="ER11" s="4">
        <f t="shared" si="62"/>
        <v>3.6749999999999998</v>
      </c>
      <c r="ES11" s="4">
        <f t="shared" si="63"/>
        <v>0.67500000000000004</v>
      </c>
      <c r="ET11" s="4">
        <f t="shared" si="64"/>
        <v>0</v>
      </c>
      <c r="EU11" s="4">
        <f t="shared" si="65"/>
        <v>0</v>
      </c>
      <c r="EV11" s="4" t="str">
        <f t="shared" si="66"/>
        <v>紫</v>
      </c>
      <c r="EW11" s="4">
        <f t="shared" si="22"/>
        <v>10.5</v>
      </c>
      <c r="EX11" s="4">
        <f t="shared" si="67"/>
        <v>4</v>
      </c>
    </row>
    <row r="12" spans="1:154" x14ac:dyDescent="0.15">
      <c r="A12" s="60"/>
      <c r="B12" s="4" t="s">
        <v>59</v>
      </c>
      <c r="C12" s="4" t="s">
        <v>47</v>
      </c>
      <c r="D12" s="4" t="s">
        <v>48</v>
      </c>
      <c r="E12" s="4" t="s">
        <v>24</v>
      </c>
      <c r="F12" s="4" t="s">
        <v>22</v>
      </c>
      <c r="G12" s="4" t="s">
        <v>23</v>
      </c>
      <c r="L12" s="4" t="str">
        <f>IF(基础状态预估!AA14="","",基础状态预估!AA14)</f>
        <v>紫</v>
      </c>
      <c r="M12" s="4">
        <v>800</v>
      </c>
      <c r="N12" s="4">
        <f t="shared" si="23"/>
        <v>24</v>
      </c>
      <c r="O12" s="4">
        <f t="shared" si="24"/>
        <v>40.25</v>
      </c>
      <c r="P12" s="4">
        <f t="shared" si="25"/>
        <v>42</v>
      </c>
      <c r="Q12" s="4">
        <f t="shared" si="26"/>
        <v>43.75</v>
      </c>
      <c r="R12" s="4">
        <f t="shared" si="27"/>
        <v>46</v>
      </c>
      <c r="S12" s="7">
        <f>IFERROR(求节点($DT$5:$DT$1004,DM$5:DM$1004,基础状态预估!$H14),0)</f>
        <v>7</v>
      </c>
      <c r="T12" s="7">
        <f>IFERROR(求节点($DT$5:$DT$1004,DN$5:DN$1004,基础状态预估!$H14),0)</f>
        <v>6.5</v>
      </c>
      <c r="U12" s="7">
        <f>IFERROR(求节点($DT$5:$DT$1004,DO$5:DO$1004,基础状态预估!$H14),0)</f>
        <v>0</v>
      </c>
      <c r="V12" s="7">
        <f>IFERROR(求节点($DT$5:$DT$1004,DP$5:DP$1004,基础状态预估!$H14),0)</f>
        <v>0</v>
      </c>
      <c r="W12" s="7">
        <f>IFERROR(求节点($DT$5:$DT$1004,DQ$5:DQ$1004,基础状态预估!$H14),0)</f>
        <v>0</v>
      </c>
      <c r="X12" s="7">
        <f t="shared" si="28"/>
        <v>1.75</v>
      </c>
      <c r="Y12" s="7">
        <f t="shared" si="29"/>
        <v>3.25</v>
      </c>
      <c r="Z12" s="7">
        <f t="shared" si="30"/>
        <v>0</v>
      </c>
      <c r="AA12" s="7">
        <f t="shared" si="31"/>
        <v>0</v>
      </c>
      <c r="AB12" s="7">
        <f t="shared" si="32"/>
        <v>0</v>
      </c>
      <c r="AC12" s="7">
        <f t="shared" si="33"/>
        <v>5</v>
      </c>
      <c r="AD12" s="7"/>
      <c r="AF12" s="7"/>
      <c r="AG12" s="7">
        <f>基础状态预估!H14</f>
        <v>49.254833995939045</v>
      </c>
      <c r="AH12" s="7">
        <f>求节点(节奏总纲!$D$4:$D$163,节奏总纲!$C$4:$C$163,AG12)</f>
        <v>56.503243758759382</v>
      </c>
      <c r="AI12" s="4" t="str">
        <f t="shared" si="34"/>
        <v>紫</v>
      </c>
      <c r="AJ12" s="4">
        <f t="shared" si="35"/>
        <v>8.1499999999999986</v>
      </c>
      <c r="AK12" s="4">
        <f t="shared" si="36"/>
        <v>4.375</v>
      </c>
      <c r="AL12" s="4">
        <f t="shared" si="37"/>
        <v>0.97499999999999998</v>
      </c>
      <c r="AM12" s="4">
        <f t="shared" si="38"/>
        <v>0</v>
      </c>
      <c r="AN12" s="4">
        <f t="shared" si="39"/>
        <v>0</v>
      </c>
      <c r="AO12" s="7">
        <f>(基础状态预估!C14-基础状态预估!C13)*基础状态预估!$W14+AO11</f>
        <v>4</v>
      </c>
      <c r="AP12" s="7">
        <f t="shared" si="40"/>
        <v>0.8</v>
      </c>
      <c r="AU12" s="15">
        <v>70</v>
      </c>
      <c r="AV12" s="15"/>
      <c r="AW12" s="15">
        <f t="shared" si="68"/>
        <v>2428.8534607959368</v>
      </c>
      <c r="AX12" s="15"/>
      <c r="AY12" s="16">
        <f>(AW12-AW11)*INDEX([3]非r将兵属性验证!$W$7:$W$166,$AU12,1)+AY11</f>
        <v>1513935469.5264189</v>
      </c>
      <c r="BF12" s="4">
        <v>8</v>
      </c>
      <c r="BG12" s="4">
        <f t="shared" si="41"/>
        <v>5.6</v>
      </c>
      <c r="BH12" s="4">
        <f t="shared" si="42"/>
        <v>2.4</v>
      </c>
      <c r="BL12" s="4">
        <f t="shared" si="3"/>
        <v>1</v>
      </c>
      <c r="BM12" s="4">
        <f t="shared" si="4"/>
        <v>0.7</v>
      </c>
      <c r="BN12" s="4">
        <f t="shared" si="5"/>
        <v>0.3</v>
      </c>
      <c r="BR12" s="4">
        <f t="shared" si="6"/>
        <v>0</v>
      </c>
      <c r="BS12" s="4">
        <f t="shared" si="7"/>
        <v>0</v>
      </c>
      <c r="BT12" s="4">
        <f t="shared" si="8"/>
        <v>0</v>
      </c>
      <c r="BX12" s="4">
        <f t="shared" si="9"/>
        <v>0</v>
      </c>
      <c r="BY12" s="4">
        <f t="shared" si="10"/>
        <v>0</v>
      </c>
      <c r="BZ12" s="4">
        <f t="shared" si="11"/>
        <v>0</v>
      </c>
      <c r="CD12" s="4">
        <f t="shared" si="12"/>
        <v>0</v>
      </c>
      <c r="CE12" s="4">
        <f t="shared" si="13"/>
        <v>0</v>
      </c>
      <c r="CF12" s="4">
        <f>IF(COUNTIF($BH$5:$BH12,"&gt;=2")&lt;=1,SUM($BG12:$BK12)*C$8,CF11)</f>
        <v>151200</v>
      </c>
      <c r="CG12" s="4">
        <f>IF(COUNTIF($BN$5:$BN12,"&gt;=2")&lt;=1,SUM($BL12:$BP12)*D$8,CG11)</f>
        <v>86400</v>
      </c>
      <c r="CH12" s="4">
        <f>IF(COUNTIF($BT$5:$BT12,"&gt;=2")&lt;=1,SUM($BQ12:$BU12)*E$8,CH11)</f>
        <v>0</v>
      </c>
      <c r="CI12" s="4">
        <f>IF(COUNTIF($BZ$5:$BZ12,"&gt;=2")&lt;=1,SUM($BV12:$BZ12)*F$8,CI11)</f>
        <v>0</v>
      </c>
      <c r="CJ12" s="4">
        <f t="shared" si="43"/>
        <v>0</v>
      </c>
      <c r="CK12" s="4">
        <f t="shared" si="44"/>
        <v>2.75</v>
      </c>
      <c r="CM12" s="4">
        <v>8</v>
      </c>
      <c r="CN12" s="4">
        <f>IF(COUNTIF($BH$5:$BH12,"&gt;=2")&gt;1,CN11,BG12)</f>
        <v>4.8999999999999995</v>
      </c>
      <c r="CO12" s="4">
        <f>IF(COUNTIF($BH$5:$BH12,"&gt;=2")&gt;1,CO11,BH12)</f>
        <v>2.1</v>
      </c>
      <c r="CP12" s="4">
        <f>IF(COUNTIF($BH$5:$BH12,"&gt;=2")&gt;1,CP11,BI12)</f>
        <v>0</v>
      </c>
      <c r="CQ12" s="4">
        <f>IF(COUNTIF($BH$5:$BH12,"&gt;=2")&gt;1,CQ11,BJ12)</f>
        <v>0</v>
      </c>
      <c r="CR12" s="4">
        <f>IF(COUNTIF($BH$5:$BH12,"&gt;=2")&gt;1,CR11,BK12)</f>
        <v>0</v>
      </c>
      <c r="CS12" s="4">
        <f>IF(COUNTIF($BN$5:$BN12,"&gt;=2")&gt;1,CS11,BL12)</f>
        <v>1</v>
      </c>
      <c r="CT12" s="4">
        <f>IF(COUNTIF($BN$5:$BN12,"&gt;=2")&gt;1,CT11,BM12)</f>
        <v>0.7</v>
      </c>
      <c r="CU12" s="4">
        <f>IF(COUNTIF($BN$5:$BN12,"&gt;=2")&gt;1,CU11,BN12)</f>
        <v>0.3</v>
      </c>
      <c r="CV12" s="4">
        <f>IF(COUNTIF($BN$5:$BN12,"&gt;=2")&gt;1,CV11,BO12)</f>
        <v>0</v>
      </c>
      <c r="CW12" s="4">
        <f>IF(COUNTIF($BN$5:$BN12,"&gt;=2")&gt;1,CW11,BP12)</f>
        <v>0</v>
      </c>
      <c r="CX12" s="4">
        <f>IF(COUNTIF($BT$5:$BT12,"&gt;=2")&gt;1,CX11,BQ12)</f>
        <v>0</v>
      </c>
      <c r="CY12" s="4">
        <f>IF(COUNTIF($BT$5:$BT12,"&gt;=2")&gt;1,CY11,BR12)</f>
        <v>0</v>
      </c>
      <c r="CZ12" s="4">
        <f>IF(COUNTIF($BT$5:$BT12,"&gt;=2")&gt;1,CZ11,BS12)</f>
        <v>0</v>
      </c>
      <c r="DA12" s="4">
        <f>IF(COUNTIF($BT$5:$BT12,"&gt;=2")&gt;1,DA11,BT12)</f>
        <v>0</v>
      </c>
      <c r="DB12" s="4">
        <f>IF(COUNTIF($BT$5:$BT12,"&gt;=2")&gt;1,DB11,BU12)</f>
        <v>0</v>
      </c>
      <c r="DC12" s="4">
        <f>IF(COUNTIF($BZ$5:$BZ12,"&gt;=2")&gt;1,DC11,BV12)</f>
        <v>0</v>
      </c>
      <c r="DD12" s="4">
        <f>IF(COUNTIF($BZ$5:$BZ12,"&gt;=2")&gt;1,DD11,BW12)</f>
        <v>0</v>
      </c>
      <c r="DE12" s="4">
        <f>IF(COUNTIF($BZ$5:$BZ12,"&gt;=2")&gt;1,DE11,BX12)</f>
        <v>0</v>
      </c>
      <c r="DF12" s="4">
        <f>IF(COUNTIF($BZ$5:$BZ12,"&gt;=2")&gt;1,DF11,BY12)</f>
        <v>0</v>
      </c>
      <c r="DG12" s="4">
        <f>IF(COUNTIF($BZ$5:$BZ12,"&gt;=2")&gt;1,DG11,BZ12)</f>
        <v>0</v>
      </c>
      <c r="DH12" s="4">
        <f t="shared" si="45"/>
        <v>0</v>
      </c>
      <c r="DI12" s="4">
        <f t="shared" si="46"/>
        <v>0</v>
      </c>
      <c r="DJ12" s="4">
        <f t="shared" si="47"/>
        <v>0</v>
      </c>
      <c r="DK12" s="4">
        <f t="shared" si="48"/>
        <v>0</v>
      </c>
      <c r="DL12" s="4">
        <f t="shared" si="49"/>
        <v>0</v>
      </c>
      <c r="DM12" s="4">
        <f t="shared" si="50"/>
        <v>7</v>
      </c>
      <c r="DN12" s="4">
        <f t="shared" si="51"/>
        <v>2</v>
      </c>
      <c r="DO12" s="4">
        <f t="shared" si="52"/>
        <v>0</v>
      </c>
      <c r="DP12" s="4">
        <f t="shared" si="53"/>
        <v>0</v>
      </c>
      <c r="DQ12" s="4">
        <f t="shared" si="54"/>
        <v>0</v>
      </c>
      <c r="DS12" s="4">
        <v>8</v>
      </c>
      <c r="DT12" s="4">
        <f>$CK12+INDEX(节奏总纲!D$4:D$163,基础状态预估!$C$2)</f>
        <v>47.004833995939045</v>
      </c>
      <c r="DU12" s="4">
        <f>$CK12+INDEX(节奏总纲!E$4:E$163,基础状态预估!$C$2)</f>
        <v>41.28268396026413</v>
      </c>
      <c r="DV12" s="4">
        <f>$CK12+INDEX(节奏总纲!F$4:F$163,基础状态预估!$C$2)</f>
        <v>34.392206307096416</v>
      </c>
      <c r="DW12" s="4">
        <f>$CK12+INDEX(节奏总纲!G$4:G$163,基础状态预估!$C$2)</f>
        <v>26.032468165263531</v>
      </c>
      <c r="DX12" s="4">
        <f>$CK12+INDEX(节奏总纲!H$4:H$163,基础状态预估!$C$2)</f>
        <v>15.694538943812169</v>
      </c>
      <c r="DY12" s="4">
        <f t="shared" si="15"/>
        <v>5.8999999999999995</v>
      </c>
      <c r="DZ12" s="4">
        <f t="shared" si="16"/>
        <v>2.8</v>
      </c>
      <c r="EA12" s="4">
        <f t="shared" si="17"/>
        <v>0.3</v>
      </c>
      <c r="EB12" s="4">
        <f t="shared" si="18"/>
        <v>0</v>
      </c>
      <c r="EC12" s="4">
        <f t="shared" si="19"/>
        <v>0</v>
      </c>
      <c r="EE12" s="4">
        <v>10</v>
      </c>
      <c r="EF12" s="16">
        <v>80</v>
      </c>
      <c r="EG12" s="16">
        <f>INDEX(节奏总纲!$D$4:$D$163,$EF12)</f>
        <v>255</v>
      </c>
      <c r="EH12" s="16">
        <f t="shared" si="55"/>
        <v>11.899999999999999</v>
      </c>
      <c r="EI12" s="16">
        <f t="shared" si="56"/>
        <v>33</v>
      </c>
      <c r="EJ12" s="16">
        <f t="shared" si="57"/>
        <v>151.69613280324876</v>
      </c>
      <c r="EK12" s="16">
        <f t="shared" si="58"/>
        <v>35.53905737079188</v>
      </c>
      <c r="EL12" s="16">
        <f t="shared" si="59"/>
        <v>0.85997583002030475</v>
      </c>
      <c r="EP12" s="7">
        <f t="shared" si="60"/>
        <v>49.254833995939045</v>
      </c>
      <c r="EQ12" s="4">
        <f t="shared" si="61"/>
        <v>8.1499999999999986</v>
      </c>
      <c r="ER12" s="4">
        <f t="shared" si="62"/>
        <v>4.375</v>
      </c>
      <c r="ES12" s="4">
        <f t="shared" si="63"/>
        <v>0.97499999999999998</v>
      </c>
      <c r="ET12" s="4">
        <f t="shared" si="64"/>
        <v>0</v>
      </c>
      <c r="EU12" s="4">
        <f t="shared" si="65"/>
        <v>0</v>
      </c>
      <c r="EV12" s="4" t="str">
        <f t="shared" si="66"/>
        <v>紫</v>
      </c>
      <c r="EW12" s="4">
        <f t="shared" si="22"/>
        <v>12.5</v>
      </c>
      <c r="EX12" s="4">
        <f t="shared" si="67"/>
        <v>5</v>
      </c>
    </row>
    <row r="13" spans="1:154" x14ac:dyDescent="0.15">
      <c r="L13" s="4" t="str">
        <f>IF(基础状态预估!AA15="","",基础状态预估!AA15)</f>
        <v>紫</v>
      </c>
      <c r="M13" s="4">
        <v>900</v>
      </c>
      <c r="N13" s="4">
        <f t="shared" si="23"/>
        <v>24</v>
      </c>
      <c r="O13" s="4">
        <f t="shared" si="24"/>
        <v>40.25</v>
      </c>
      <c r="P13" s="4">
        <f t="shared" si="25"/>
        <v>42</v>
      </c>
      <c r="Q13" s="4">
        <f t="shared" si="26"/>
        <v>43.75</v>
      </c>
      <c r="R13" s="4">
        <f t="shared" si="27"/>
        <v>46</v>
      </c>
      <c r="S13" s="7">
        <f>IFERROR(求节点($DT$5:$DT$1004,DM$5:DM$1004,基础状态预估!$H15),0)</f>
        <v>7</v>
      </c>
      <c r="T13" s="7">
        <f>IFERROR(求节点($DT$5:$DT$1004,DN$5:DN$1004,基础状态预估!$H15),0)</f>
        <v>10.5</v>
      </c>
      <c r="U13" s="7">
        <f>IFERROR(求节点($DT$5:$DT$1004,DO$5:DO$1004,基础状态预估!$H15),0)</f>
        <v>0</v>
      </c>
      <c r="V13" s="7">
        <f>IFERROR(求节点($DT$5:$DT$1004,DP$5:DP$1004,基础状态预估!$H15),0)</f>
        <v>0</v>
      </c>
      <c r="W13" s="7">
        <f>IFERROR(求节点($DT$5:$DT$1004,DQ$5:DQ$1004,基础状态预估!$H15),0)</f>
        <v>0</v>
      </c>
      <c r="X13" s="7">
        <f t="shared" si="28"/>
        <v>1.75</v>
      </c>
      <c r="Y13" s="7">
        <f t="shared" si="29"/>
        <v>5.25</v>
      </c>
      <c r="Z13" s="7">
        <f t="shared" si="30"/>
        <v>0</v>
      </c>
      <c r="AA13" s="7">
        <f t="shared" si="31"/>
        <v>0</v>
      </c>
      <c r="AB13" s="7">
        <f t="shared" si="32"/>
        <v>0</v>
      </c>
      <c r="AC13" s="7">
        <f t="shared" si="33"/>
        <v>7</v>
      </c>
      <c r="AD13" s="7"/>
      <c r="AF13" s="7"/>
      <c r="AG13" s="7">
        <f>基础状态预估!H15</f>
        <v>51.254833995939045</v>
      </c>
      <c r="AH13" s="7">
        <f>求节点(节奏总纲!$D$4:$D$163,节奏总纲!$C$4:$C$163,AG13)</f>
        <v>57.072547475372133</v>
      </c>
      <c r="AI13" s="4" t="str">
        <f t="shared" si="34"/>
        <v>紫</v>
      </c>
      <c r="AJ13" s="4">
        <f t="shared" si="35"/>
        <v>10.149999999999999</v>
      </c>
      <c r="AK13" s="4">
        <f t="shared" si="36"/>
        <v>5.7749999999999995</v>
      </c>
      <c r="AL13" s="4">
        <f t="shared" si="37"/>
        <v>1.575</v>
      </c>
      <c r="AM13" s="4">
        <f t="shared" si="38"/>
        <v>0</v>
      </c>
      <c r="AN13" s="4">
        <f t="shared" si="39"/>
        <v>0</v>
      </c>
      <c r="AO13" s="7">
        <f>(基础状态预估!C15-基础状态预估!C14)*基础状态预估!$W15+AO12</f>
        <v>6</v>
      </c>
      <c r="AP13" s="7">
        <f t="shared" si="40"/>
        <v>0.8571428571428571</v>
      </c>
      <c r="AU13" s="15">
        <v>80</v>
      </c>
      <c r="AV13" s="15"/>
      <c r="AW13" s="15">
        <f t="shared" si="68"/>
        <v>3155.4439508622991</v>
      </c>
      <c r="AX13" s="15"/>
      <c r="AY13" s="16">
        <f>(AW13-AW12)*INDEX([3]非r将兵属性验证!$W$7:$W$166,$AU13,1)+AY12</f>
        <v>2808635328.3842683</v>
      </c>
      <c r="BF13" s="4">
        <v>9</v>
      </c>
      <c r="BG13" s="4">
        <f t="shared" si="41"/>
        <v>6.3</v>
      </c>
      <c r="BH13" s="4">
        <f t="shared" si="42"/>
        <v>2.6999999999999997</v>
      </c>
      <c r="BL13" s="4">
        <f t="shared" si="3"/>
        <v>1.5</v>
      </c>
      <c r="BM13" s="4">
        <f t="shared" si="4"/>
        <v>1.0499999999999998</v>
      </c>
      <c r="BN13" s="4">
        <f t="shared" si="5"/>
        <v>0.44999999999999996</v>
      </c>
      <c r="BR13" s="4">
        <f t="shared" si="6"/>
        <v>0</v>
      </c>
      <c r="BS13" s="4">
        <f t="shared" si="7"/>
        <v>0</v>
      </c>
      <c r="BT13" s="4">
        <f t="shared" si="8"/>
        <v>0</v>
      </c>
      <c r="BX13" s="4">
        <f t="shared" si="9"/>
        <v>0</v>
      </c>
      <c r="BY13" s="4">
        <f t="shared" si="10"/>
        <v>0</v>
      </c>
      <c r="BZ13" s="4">
        <f t="shared" si="11"/>
        <v>0</v>
      </c>
      <c r="CD13" s="4">
        <f t="shared" si="12"/>
        <v>0</v>
      </c>
      <c r="CE13" s="4">
        <f t="shared" si="13"/>
        <v>0</v>
      </c>
      <c r="CF13" s="4">
        <f>IF(COUNTIF($BH$5:$BH13,"&gt;=2")&lt;=1,SUM($BG13:$BK13)*C$8,CF12)</f>
        <v>151200</v>
      </c>
      <c r="CG13" s="4">
        <f>IF(COUNTIF($BN$5:$BN13,"&gt;=2")&lt;=1,SUM($BL13:$BP13)*D$8,CG12)</f>
        <v>129600</v>
      </c>
      <c r="CH13" s="4">
        <f>IF(COUNTIF($BT$5:$BT13,"&gt;=2")&lt;=1,SUM($BQ13:$BU13)*E$8,CH12)</f>
        <v>0</v>
      </c>
      <c r="CI13" s="4">
        <f>IF(COUNTIF($BZ$5:$BZ13,"&gt;=2")&lt;=1,SUM($BV13:$BZ13)*F$8,CI12)</f>
        <v>0</v>
      </c>
      <c r="CJ13" s="4">
        <f t="shared" si="43"/>
        <v>0</v>
      </c>
      <c r="CK13" s="4">
        <f t="shared" si="44"/>
        <v>3.25</v>
      </c>
      <c r="CM13" s="4">
        <v>9</v>
      </c>
      <c r="CN13" s="4">
        <f>IF(COUNTIF($BH$5:$BH13,"&gt;=2")&gt;1,CN12,BG13)</f>
        <v>4.8999999999999995</v>
      </c>
      <c r="CO13" s="4">
        <f>IF(COUNTIF($BH$5:$BH13,"&gt;=2")&gt;1,CO12,BH13)</f>
        <v>2.1</v>
      </c>
      <c r="CP13" s="4">
        <f>IF(COUNTIF($BH$5:$BH13,"&gt;=2")&gt;1,CP12,BI13)</f>
        <v>0</v>
      </c>
      <c r="CQ13" s="4">
        <f>IF(COUNTIF($BH$5:$BH13,"&gt;=2")&gt;1,CQ12,BJ13)</f>
        <v>0</v>
      </c>
      <c r="CR13" s="4">
        <f>IF(COUNTIF($BH$5:$BH13,"&gt;=2")&gt;1,CR12,BK13)</f>
        <v>0</v>
      </c>
      <c r="CS13" s="4">
        <f>IF(COUNTIF($BN$5:$BN13,"&gt;=2")&gt;1,CS12,BL13)</f>
        <v>1.5</v>
      </c>
      <c r="CT13" s="4">
        <f>IF(COUNTIF($BN$5:$BN13,"&gt;=2")&gt;1,CT12,BM13)</f>
        <v>1.0499999999999998</v>
      </c>
      <c r="CU13" s="4">
        <f>IF(COUNTIF($BN$5:$BN13,"&gt;=2")&gt;1,CU12,BN13)</f>
        <v>0.44999999999999996</v>
      </c>
      <c r="CV13" s="4">
        <f>IF(COUNTIF($BN$5:$BN13,"&gt;=2")&gt;1,CV12,BO13)</f>
        <v>0</v>
      </c>
      <c r="CW13" s="4">
        <f>IF(COUNTIF($BN$5:$BN13,"&gt;=2")&gt;1,CW12,BP13)</f>
        <v>0</v>
      </c>
      <c r="CX13" s="4">
        <f>IF(COUNTIF($BT$5:$BT13,"&gt;=2")&gt;1,CX12,BQ13)</f>
        <v>0</v>
      </c>
      <c r="CY13" s="4">
        <f>IF(COUNTIF($BT$5:$BT13,"&gt;=2")&gt;1,CY12,BR13)</f>
        <v>0</v>
      </c>
      <c r="CZ13" s="4">
        <f>IF(COUNTIF($BT$5:$BT13,"&gt;=2")&gt;1,CZ12,BS13)</f>
        <v>0</v>
      </c>
      <c r="DA13" s="4">
        <f>IF(COUNTIF($BT$5:$BT13,"&gt;=2")&gt;1,DA12,BT13)</f>
        <v>0</v>
      </c>
      <c r="DB13" s="4">
        <f>IF(COUNTIF($BT$5:$BT13,"&gt;=2")&gt;1,DB12,BU13)</f>
        <v>0</v>
      </c>
      <c r="DC13" s="4">
        <f>IF(COUNTIF($BZ$5:$BZ13,"&gt;=2")&gt;1,DC12,BV13)</f>
        <v>0</v>
      </c>
      <c r="DD13" s="4">
        <f>IF(COUNTIF($BZ$5:$BZ13,"&gt;=2")&gt;1,DD12,BW13)</f>
        <v>0</v>
      </c>
      <c r="DE13" s="4">
        <f>IF(COUNTIF($BZ$5:$BZ13,"&gt;=2")&gt;1,DE12,BX13)</f>
        <v>0</v>
      </c>
      <c r="DF13" s="4">
        <f>IF(COUNTIF($BZ$5:$BZ13,"&gt;=2")&gt;1,DF12,BY13)</f>
        <v>0</v>
      </c>
      <c r="DG13" s="4">
        <f>IF(COUNTIF($BZ$5:$BZ13,"&gt;=2")&gt;1,DG12,BZ13)</f>
        <v>0</v>
      </c>
      <c r="DH13" s="4">
        <f t="shared" si="45"/>
        <v>0</v>
      </c>
      <c r="DI13" s="4">
        <f t="shared" si="46"/>
        <v>0</v>
      </c>
      <c r="DJ13" s="4">
        <f t="shared" si="47"/>
        <v>0</v>
      </c>
      <c r="DK13" s="4">
        <f t="shared" si="48"/>
        <v>0</v>
      </c>
      <c r="DL13" s="4">
        <f t="shared" si="49"/>
        <v>0</v>
      </c>
      <c r="DM13" s="4">
        <f t="shared" si="50"/>
        <v>7</v>
      </c>
      <c r="DN13" s="4">
        <f t="shared" si="51"/>
        <v>3</v>
      </c>
      <c r="DO13" s="4">
        <f t="shared" si="52"/>
        <v>0</v>
      </c>
      <c r="DP13" s="4">
        <f t="shared" si="53"/>
        <v>0</v>
      </c>
      <c r="DQ13" s="4">
        <f t="shared" si="54"/>
        <v>0</v>
      </c>
      <c r="DS13" s="4">
        <v>9</v>
      </c>
      <c r="DT13" s="4">
        <f>$CK13+INDEX(节奏总纲!D$4:D$163,基础状态预估!$C$2)</f>
        <v>47.504833995939045</v>
      </c>
      <c r="DU13" s="4">
        <f>$CK13+INDEX(节奏总纲!E$4:E$163,基础状态预估!$C$2)</f>
        <v>41.78268396026413</v>
      </c>
      <c r="DV13" s="4">
        <f>$CK13+INDEX(节奏总纲!F$4:F$163,基础状态预估!$C$2)</f>
        <v>34.892206307096416</v>
      </c>
      <c r="DW13" s="4">
        <f>$CK13+INDEX(节奏总纲!G$4:G$163,基础状态预估!$C$2)</f>
        <v>26.532468165263531</v>
      </c>
      <c r="DX13" s="4">
        <f>$CK13+INDEX(节奏总纲!H$4:H$163,基础状态预估!$C$2)</f>
        <v>16.194538943812169</v>
      </c>
      <c r="DY13" s="4">
        <f t="shared" si="15"/>
        <v>6.3999999999999995</v>
      </c>
      <c r="DZ13" s="4">
        <f t="shared" si="16"/>
        <v>3.15</v>
      </c>
      <c r="EA13" s="4">
        <f t="shared" si="17"/>
        <v>0.44999999999999996</v>
      </c>
      <c r="EB13" s="4">
        <f t="shared" si="18"/>
        <v>0</v>
      </c>
      <c r="EC13" s="4">
        <f t="shared" si="19"/>
        <v>0</v>
      </c>
      <c r="EE13" s="4">
        <v>11</v>
      </c>
      <c r="EF13" s="16">
        <v>90</v>
      </c>
      <c r="EG13" s="16">
        <f>INDEX(节奏总纲!$D$4:$D$163,$EF13)</f>
        <v>511</v>
      </c>
      <c r="EH13" s="16">
        <f t="shared" si="55"/>
        <v>11.899999999999999</v>
      </c>
      <c r="EI13" s="16">
        <f t="shared" si="56"/>
        <v>33</v>
      </c>
      <c r="EJ13" s="16">
        <f t="shared" si="57"/>
        <v>334.1</v>
      </c>
      <c r="EK13" s="16">
        <f t="shared" si="58"/>
        <v>107.15531102393909</v>
      </c>
      <c r="EL13" s="16">
        <f t="shared" si="59"/>
        <v>2.8398549801218289</v>
      </c>
      <c r="EP13" s="7">
        <f t="shared" si="60"/>
        <v>51.254833995939045</v>
      </c>
      <c r="EQ13" s="4">
        <f t="shared" si="61"/>
        <v>10.149999999999999</v>
      </c>
      <c r="ER13" s="4">
        <f t="shared" si="62"/>
        <v>5.7749999999999995</v>
      </c>
      <c r="ES13" s="4">
        <f t="shared" si="63"/>
        <v>1.575</v>
      </c>
      <c r="ET13" s="4">
        <f t="shared" si="64"/>
        <v>0</v>
      </c>
      <c r="EU13" s="4">
        <f t="shared" si="65"/>
        <v>0</v>
      </c>
      <c r="EV13" s="4" t="str">
        <f t="shared" si="66"/>
        <v>紫</v>
      </c>
      <c r="EW13" s="4">
        <f t="shared" si="22"/>
        <v>16.5</v>
      </c>
      <c r="EX13" s="4">
        <f t="shared" si="67"/>
        <v>7</v>
      </c>
    </row>
    <row r="14" spans="1:154" x14ac:dyDescent="0.15">
      <c r="A14" s="60" t="s">
        <v>298</v>
      </c>
      <c r="B14" s="4" t="s">
        <v>60</v>
      </c>
      <c r="C14" s="9">
        <v>0.8</v>
      </c>
      <c r="D14" s="9">
        <v>0.7</v>
      </c>
      <c r="E14" s="9">
        <v>0.6</v>
      </c>
      <c r="F14" s="9">
        <v>0.5</v>
      </c>
      <c r="G14" s="9">
        <v>0.4</v>
      </c>
      <c r="L14" s="4" t="str">
        <f>IF(基础状态预估!AA16="","",基础状态预估!AA16)</f>
        <v>橙</v>
      </c>
      <c r="M14" s="4">
        <v>1000</v>
      </c>
      <c r="N14" s="4">
        <f t="shared" si="23"/>
        <v>24</v>
      </c>
      <c r="O14" s="4">
        <f t="shared" si="24"/>
        <v>40.25</v>
      </c>
      <c r="P14" s="4">
        <f t="shared" si="25"/>
        <v>42</v>
      </c>
      <c r="Q14" s="4">
        <f t="shared" si="26"/>
        <v>43.75</v>
      </c>
      <c r="R14" s="4">
        <f t="shared" si="27"/>
        <v>46</v>
      </c>
      <c r="S14" s="7">
        <f>IFERROR(求节点($DT$5:$DT$1004,DM$5:DM$1004,基础状态预估!$H16),0)</f>
        <v>7</v>
      </c>
      <c r="T14" s="7">
        <f>IFERROR(求节点($DT$5:$DT$1004,DN$5:DN$1004,基础状态预估!$H16),0)</f>
        <v>13.6</v>
      </c>
      <c r="U14" s="7">
        <f>IFERROR(求节点($DT$5:$DT$1004,DO$5:DO$1004,基础状态预估!$H16),0)</f>
        <v>0.60000000000000009</v>
      </c>
      <c r="V14" s="7">
        <f>IFERROR(求节点($DT$5:$DT$1004,DP$5:DP$1004,基础状态预估!$H16),0)</f>
        <v>0</v>
      </c>
      <c r="W14" s="7">
        <f>IFERROR(求节点($DT$5:$DT$1004,DQ$5:DQ$1004,基础状态预估!$H16),0)</f>
        <v>0</v>
      </c>
      <c r="X14" s="7">
        <f t="shared" si="28"/>
        <v>1.75</v>
      </c>
      <c r="Y14" s="7">
        <f t="shared" si="29"/>
        <v>6.8</v>
      </c>
      <c r="Z14" s="7">
        <f t="shared" si="30"/>
        <v>0.45000000000000007</v>
      </c>
      <c r="AA14" s="7">
        <f t="shared" si="31"/>
        <v>0</v>
      </c>
      <c r="AB14" s="7">
        <f t="shared" si="32"/>
        <v>0</v>
      </c>
      <c r="AC14" s="7">
        <f t="shared" si="33"/>
        <v>9</v>
      </c>
      <c r="AD14" s="7"/>
      <c r="AF14" s="7"/>
      <c r="AG14" s="7">
        <f>基础状态预估!H16</f>
        <v>53.254833995939045</v>
      </c>
      <c r="AH14" s="7">
        <f>求节点(节奏总纲!$D$4:$D$163,节奏总纲!$C$4:$C$163,AG14)</f>
        <v>57.608584912573583</v>
      </c>
      <c r="AI14" s="4" t="str">
        <f t="shared" si="34"/>
        <v>橙</v>
      </c>
      <c r="AJ14" s="4">
        <f t="shared" si="35"/>
        <v>11.7</v>
      </c>
      <c r="AK14" s="4">
        <f t="shared" si="36"/>
        <v>7.25</v>
      </c>
      <c r="AL14" s="4">
        <f t="shared" si="37"/>
        <v>2.2199999999999998</v>
      </c>
      <c r="AM14" s="4">
        <f t="shared" si="38"/>
        <v>0.03</v>
      </c>
      <c r="AN14" s="4">
        <f t="shared" si="39"/>
        <v>0</v>
      </c>
      <c r="AO14" s="7">
        <f>(基础状态预估!C16-基础状态预估!C15)*基础状态预估!$W16+AO13</f>
        <v>8</v>
      </c>
      <c r="AP14" s="7">
        <f t="shared" si="40"/>
        <v>0.88888888888888884</v>
      </c>
      <c r="AU14" s="15">
        <v>90</v>
      </c>
      <c r="AV14" s="15"/>
      <c r="AW14" s="15">
        <f t="shared" si="68"/>
        <v>3600</v>
      </c>
      <c r="AX14" s="15"/>
      <c r="AY14" s="16">
        <f>(AW14-AW13)*INDEX([3]非r将兵属性验证!$W$7:$W$166,$AU14,1)+AY13</f>
        <v>4323520266.3590374</v>
      </c>
      <c r="BF14" s="4">
        <v>10</v>
      </c>
      <c r="BG14" s="4">
        <f t="shared" si="41"/>
        <v>7</v>
      </c>
      <c r="BH14" s="4">
        <f t="shared" si="42"/>
        <v>3</v>
      </c>
      <c r="BL14" s="4">
        <f t="shared" si="3"/>
        <v>2</v>
      </c>
      <c r="BM14" s="4">
        <f t="shared" si="4"/>
        <v>1.4</v>
      </c>
      <c r="BN14" s="4">
        <f t="shared" si="5"/>
        <v>0.6</v>
      </c>
      <c r="BR14" s="4">
        <f t="shared" si="6"/>
        <v>0</v>
      </c>
      <c r="BS14" s="4">
        <f t="shared" si="7"/>
        <v>0</v>
      </c>
      <c r="BT14" s="4">
        <f t="shared" si="8"/>
        <v>0</v>
      </c>
      <c r="BX14" s="4">
        <f t="shared" si="9"/>
        <v>0</v>
      </c>
      <c r="BY14" s="4">
        <f t="shared" si="10"/>
        <v>0</v>
      </c>
      <c r="BZ14" s="4">
        <f t="shared" si="11"/>
        <v>0</v>
      </c>
      <c r="CD14" s="4">
        <f t="shared" si="12"/>
        <v>0</v>
      </c>
      <c r="CE14" s="4">
        <f t="shared" si="13"/>
        <v>0</v>
      </c>
      <c r="CF14" s="4">
        <f>IF(COUNTIF($BH$5:$BH14,"&gt;=2")&lt;=1,SUM($BG14:$BK14)*C$8,CF13)</f>
        <v>151200</v>
      </c>
      <c r="CG14" s="4">
        <f>IF(COUNTIF($BN$5:$BN14,"&gt;=2")&lt;=1,SUM($BL14:$BP14)*D$8,CG13)</f>
        <v>172800</v>
      </c>
      <c r="CH14" s="4">
        <f>IF(COUNTIF($BT$5:$BT14,"&gt;=2")&lt;=1,SUM($BQ14:$BU14)*E$8,CH13)</f>
        <v>0</v>
      </c>
      <c r="CI14" s="4">
        <f>IF(COUNTIF($BZ$5:$BZ14,"&gt;=2")&lt;=1,SUM($BV14:$BZ14)*F$8,CI13)</f>
        <v>0</v>
      </c>
      <c r="CJ14" s="4">
        <f t="shared" si="43"/>
        <v>0</v>
      </c>
      <c r="CK14" s="4">
        <f t="shared" si="44"/>
        <v>3.75</v>
      </c>
      <c r="CM14" s="4">
        <v>10</v>
      </c>
      <c r="CN14" s="4">
        <f>IF(COUNTIF($BH$5:$BH14,"&gt;=2")&gt;1,CN13,BG14)</f>
        <v>4.8999999999999995</v>
      </c>
      <c r="CO14" s="4">
        <f>IF(COUNTIF($BH$5:$BH14,"&gt;=2")&gt;1,CO13,BH14)</f>
        <v>2.1</v>
      </c>
      <c r="CP14" s="4">
        <f>IF(COUNTIF($BH$5:$BH14,"&gt;=2")&gt;1,CP13,BI14)</f>
        <v>0</v>
      </c>
      <c r="CQ14" s="4">
        <f>IF(COUNTIF($BH$5:$BH14,"&gt;=2")&gt;1,CQ13,BJ14)</f>
        <v>0</v>
      </c>
      <c r="CR14" s="4">
        <f>IF(COUNTIF($BH$5:$BH14,"&gt;=2")&gt;1,CR13,BK14)</f>
        <v>0</v>
      </c>
      <c r="CS14" s="4">
        <f>IF(COUNTIF($BN$5:$BN14,"&gt;=2")&gt;1,CS13,BL14)</f>
        <v>2</v>
      </c>
      <c r="CT14" s="4">
        <f>IF(COUNTIF($BN$5:$BN14,"&gt;=2")&gt;1,CT13,BM14)</f>
        <v>1.4</v>
      </c>
      <c r="CU14" s="4">
        <f>IF(COUNTIF($BN$5:$BN14,"&gt;=2")&gt;1,CU13,BN14)</f>
        <v>0.6</v>
      </c>
      <c r="CV14" s="4">
        <f>IF(COUNTIF($BN$5:$BN14,"&gt;=2")&gt;1,CV13,BO14)</f>
        <v>0</v>
      </c>
      <c r="CW14" s="4">
        <f>IF(COUNTIF($BN$5:$BN14,"&gt;=2")&gt;1,CW13,BP14)</f>
        <v>0</v>
      </c>
      <c r="CX14" s="4">
        <f>IF(COUNTIF($BT$5:$BT14,"&gt;=2")&gt;1,CX13,BQ14)</f>
        <v>0</v>
      </c>
      <c r="CY14" s="4">
        <f>IF(COUNTIF($BT$5:$BT14,"&gt;=2")&gt;1,CY13,BR14)</f>
        <v>0</v>
      </c>
      <c r="CZ14" s="4">
        <f>IF(COUNTIF($BT$5:$BT14,"&gt;=2")&gt;1,CZ13,BS14)</f>
        <v>0</v>
      </c>
      <c r="DA14" s="4">
        <f>IF(COUNTIF($BT$5:$BT14,"&gt;=2")&gt;1,DA13,BT14)</f>
        <v>0</v>
      </c>
      <c r="DB14" s="4">
        <f>IF(COUNTIF($BT$5:$BT14,"&gt;=2")&gt;1,DB13,BU14)</f>
        <v>0</v>
      </c>
      <c r="DC14" s="4">
        <f>IF(COUNTIF($BZ$5:$BZ14,"&gt;=2")&gt;1,DC13,BV14)</f>
        <v>0</v>
      </c>
      <c r="DD14" s="4">
        <f>IF(COUNTIF($BZ$5:$BZ14,"&gt;=2")&gt;1,DD13,BW14)</f>
        <v>0</v>
      </c>
      <c r="DE14" s="4">
        <f>IF(COUNTIF($BZ$5:$BZ14,"&gt;=2")&gt;1,DE13,BX14)</f>
        <v>0</v>
      </c>
      <c r="DF14" s="4">
        <f>IF(COUNTIF($BZ$5:$BZ14,"&gt;=2")&gt;1,DF13,BY14)</f>
        <v>0</v>
      </c>
      <c r="DG14" s="4">
        <f>IF(COUNTIF($BZ$5:$BZ14,"&gt;=2")&gt;1,DG13,BZ14)</f>
        <v>0</v>
      </c>
      <c r="DH14" s="4">
        <f t="shared" si="45"/>
        <v>0</v>
      </c>
      <c r="DI14" s="4">
        <f t="shared" si="46"/>
        <v>0</v>
      </c>
      <c r="DJ14" s="4">
        <f t="shared" si="47"/>
        <v>0</v>
      </c>
      <c r="DK14" s="4">
        <f t="shared" si="48"/>
        <v>0</v>
      </c>
      <c r="DL14" s="4">
        <f t="shared" si="49"/>
        <v>0</v>
      </c>
      <c r="DM14" s="4">
        <f t="shared" si="50"/>
        <v>7</v>
      </c>
      <c r="DN14" s="4">
        <f t="shared" si="51"/>
        <v>4</v>
      </c>
      <c r="DO14" s="4">
        <f t="shared" si="52"/>
        <v>0</v>
      </c>
      <c r="DP14" s="4">
        <f t="shared" si="53"/>
        <v>0</v>
      </c>
      <c r="DQ14" s="4">
        <f t="shared" si="54"/>
        <v>0</v>
      </c>
      <c r="DS14" s="4">
        <v>10</v>
      </c>
      <c r="DT14" s="4">
        <f>$CK14+INDEX(节奏总纲!D$4:D$163,基础状态预估!$C$2)</f>
        <v>48.004833995939045</v>
      </c>
      <c r="DU14" s="4">
        <f>$CK14+INDEX(节奏总纲!E$4:E$163,基础状态预估!$C$2)</f>
        <v>42.28268396026413</v>
      </c>
      <c r="DV14" s="4">
        <f>$CK14+INDEX(节奏总纲!F$4:F$163,基础状态预估!$C$2)</f>
        <v>35.392206307096416</v>
      </c>
      <c r="DW14" s="4">
        <f>$CK14+INDEX(节奏总纲!G$4:G$163,基础状态预估!$C$2)</f>
        <v>27.032468165263531</v>
      </c>
      <c r="DX14" s="4">
        <f>$CK14+INDEX(节奏总纲!H$4:H$163,基础状态预估!$C$2)</f>
        <v>16.694538943812169</v>
      </c>
      <c r="DY14" s="4">
        <f t="shared" si="15"/>
        <v>6.8999999999999995</v>
      </c>
      <c r="DZ14" s="4">
        <f t="shared" si="16"/>
        <v>3.5</v>
      </c>
      <c r="EA14" s="4">
        <f t="shared" si="17"/>
        <v>0.6</v>
      </c>
      <c r="EB14" s="4">
        <f t="shared" si="18"/>
        <v>0</v>
      </c>
      <c r="EC14" s="4">
        <f t="shared" si="19"/>
        <v>0</v>
      </c>
      <c r="EE14" s="4">
        <v>12</v>
      </c>
      <c r="EF14" s="16">
        <v>100</v>
      </c>
      <c r="EG14" s="16">
        <f>INDEX(节奏总纲!$D$4:$D$163,$EF14)</f>
        <v>1023</v>
      </c>
      <c r="EH14" s="16">
        <f t="shared" si="55"/>
        <v>11.899999999999999</v>
      </c>
      <c r="EI14" s="16">
        <f t="shared" si="56"/>
        <v>33</v>
      </c>
      <c r="EJ14" s="16">
        <f t="shared" si="57"/>
        <v>334.1</v>
      </c>
      <c r="EK14" s="16">
        <f t="shared" si="58"/>
        <v>603.79531102393901</v>
      </c>
      <c r="EL14" s="16">
        <f t="shared" si="59"/>
        <v>18.199854980121842</v>
      </c>
      <c r="EP14" s="7">
        <f t="shared" si="60"/>
        <v>53.254833995939045</v>
      </c>
      <c r="EQ14" s="4">
        <f t="shared" si="61"/>
        <v>11.7</v>
      </c>
      <c r="ER14" s="4">
        <f t="shared" si="62"/>
        <v>7.25</v>
      </c>
      <c r="ES14" s="4">
        <f t="shared" si="63"/>
        <v>2.2199999999999998</v>
      </c>
      <c r="ET14" s="4">
        <f t="shared" si="64"/>
        <v>0.03</v>
      </c>
      <c r="EU14" s="4">
        <f t="shared" si="65"/>
        <v>0</v>
      </c>
      <c r="EV14" s="4" t="str">
        <f t="shared" si="66"/>
        <v>橙</v>
      </c>
      <c r="EW14" s="4">
        <f t="shared" si="22"/>
        <v>19.600000000000001</v>
      </c>
      <c r="EX14" s="4">
        <f t="shared" si="67"/>
        <v>9</v>
      </c>
    </row>
    <row r="15" spans="1:154" x14ac:dyDescent="0.15">
      <c r="A15" s="60"/>
      <c r="B15" s="4" t="s">
        <v>67</v>
      </c>
      <c r="C15" s="4">
        <v>10</v>
      </c>
      <c r="D15" s="4">
        <v>15</v>
      </c>
      <c r="E15" s="4">
        <v>20</v>
      </c>
      <c r="F15" s="4">
        <v>25</v>
      </c>
      <c r="G15" s="4">
        <v>30</v>
      </c>
      <c r="L15" s="4" t="str">
        <f>IF(基础状态预估!AA17="","",基础状态预估!AA17)</f>
        <v>橙</v>
      </c>
      <c r="M15" s="4">
        <v>1100</v>
      </c>
      <c r="N15" s="4">
        <f t="shared" si="23"/>
        <v>24</v>
      </c>
      <c r="O15" s="4">
        <f t="shared" si="24"/>
        <v>40.25</v>
      </c>
      <c r="P15" s="4">
        <f t="shared" si="25"/>
        <v>42</v>
      </c>
      <c r="Q15" s="4">
        <f t="shared" si="26"/>
        <v>43.75</v>
      </c>
      <c r="R15" s="4">
        <f t="shared" si="27"/>
        <v>46</v>
      </c>
      <c r="S15" s="7">
        <f>IFERROR(求节点($DT$5:$DT$1004,DM$5:DM$1004,基础状态预估!$H17),0)</f>
        <v>7</v>
      </c>
      <c r="T15" s="7">
        <f>IFERROR(求节点($DT$5:$DT$1004,DN$5:DN$1004,基础状态预估!$H17),0)</f>
        <v>13.999999999999998</v>
      </c>
      <c r="U15" s="7">
        <f>IFERROR(求节点($DT$5:$DT$1004,DO$5:DO$1004,基础状态预估!$H17),0)</f>
        <v>4.333333333333333</v>
      </c>
      <c r="V15" s="7">
        <f>IFERROR(求节点($DT$5:$DT$1004,DP$5:DP$1004,基础状态预估!$H17),0)</f>
        <v>0</v>
      </c>
      <c r="W15" s="7">
        <f>IFERROR(求节点($DT$5:$DT$1004,DQ$5:DQ$1004,基础状态预估!$H17),0)</f>
        <v>0</v>
      </c>
      <c r="X15" s="7">
        <f t="shared" si="28"/>
        <v>1.75</v>
      </c>
      <c r="Y15" s="7">
        <f t="shared" si="29"/>
        <v>6.9999999999999982</v>
      </c>
      <c r="Z15" s="7">
        <f t="shared" si="30"/>
        <v>3.25</v>
      </c>
      <c r="AA15" s="7">
        <f t="shared" si="31"/>
        <v>0</v>
      </c>
      <c r="AB15" s="7">
        <f t="shared" si="32"/>
        <v>0</v>
      </c>
      <c r="AC15" s="7">
        <f t="shared" si="33"/>
        <v>11.999999999999998</v>
      </c>
      <c r="AD15" s="7"/>
      <c r="AF15" s="7"/>
      <c r="AG15" s="7">
        <f>基础状态预估!H17</f>
        <v>56.254833995939045</v>
      </c>
      <c r="AH15" s="7">
        <f>求节点(节奏总纲!$D$4:$D$163,节奏总纲!$C$4:$C$163,AG15)</f>
        <v>58.385007730457573</v>
      </c>
      <c r="AI15" s="4" t="str">
        <f t="shared" si="34"/>
        <v>橙</v>
      </c>
      <c r="AJ15" s="4">
        <f t="shared" si="35"/>
        <v>11.899999999999999</v>
      </c>
      <c r="AK15" s="4">
        <f t="shared" si="36"/>
        <v>9.8166666666666664</v>
      </c>
      <c r="AL15" s="4">
        <f t="shared" si="37"/>
        <v>3.4</v>
      </c>
      <c r="AM15" s="4">
        <f t="shared" si="38"/>
        <v>0.21666666666666667</v>
      </c>
      <c r="AN15" s="4">
        <f t="shared" si="39"/>
        <v>0</v>
      </c>
      <c r="AO15" s="7">
        <f>(基础状态预估!C17-基础状态预估!C16)*基础状态预估!$W17+AO14</f>
        <v>11</v>
      </c>
      <c r="AP15" s="7">
        <f t="shared" si="40"/>
        <v>0.91666666666666685</v>
      </c>
      <c r="AU15" s="15">
        <v>100</v>
      </c>
      <c r="AV15" s="15"/>
      <c r="AW15" s="15">
        <f t="shared" si="68"/>
        <v>3600</v>
      </c>
      <c r="AX15" s="15"/>
      <c r="AY15" s="16">
        <f>(AW15-AW14)*INDEX([3]非r将兵属性验证!$W$7:$W$166,$AU15,1)+AY14</f>
        <v>4323520266.3590374</v>
      </c>
      <c r="BF15" s="4">
        <v>11</v>
      </c>
      <c r="BG15" s="4">
        <f t="shared" si="41"/>
        <v>7.6999999999999993</v>
      </c>
      <c r="BH15" s="4">
        <f t="shared" si="42"/>
        <v>3.3</v>
      </c>
      <c r="BL15" s="4">
        <f t="shared" si="3"/>
        <v>2.5</v>
      </c>
      <c r="BM15" s="4">
        <f t="shared" si="4"/>
        <v>1.75</v>
      </c>
      <c r="BN15" s="4">
        <f t="shared" si="5"/>
        <v>0.75</v>
      </c>
      <c r="BR15" s="4">
        <f t="shared" si="6"/>
        <v>0</v>
      </c>
      <c r="BS15" s="4">
        <f t="shared" si="7"/>
        <v>0</v>
      </c>
      <c r="BT15" s="4">
        <f t="shared" si="8"/>
        <v>0</v>
      </c>
      <c r="BX15" s="4">
        <f t="shared" si="9"/>
        <v>0</v>
      </c>
      <c r="BY15" s="4">
        <f t="shared" si="10"/>
        <v>0</v>
      </c>
      <c r="BZ15" s="4">
        <f t="shared" si="11"/>
        <v>0</v>
      </c>
      <c r="CD15" s="4">
        <f t="shared" si="12"/>
        <v>0</v>
      </c>
      <c r="CE15" s="4">
        <f t="shared" si="13"/>
        <v>0</v>
      </c>
      <c r="CF15" s="4">
        <f>IF(COUNTIF($BH$5:$BH15,"&gt;=2")&lt;=1,SUM($BG15:$BK15)*C$8,CF14)</f>
        <v>151200</v>
      </c>
      <c r="CG15" s="4">
        <f>IF(COUNTIF($BN$5:$BN15,"&gt;=2")&lt;=1,SUM($BL15:$BP15)*D$8,CG14)</f>
        <v>216000</v>
      </c>
      <c r="CH15" s="4">
        <f>IF(COUNTIF($BT$5:$BT15,"&gt;=2")&lt;=1,SUM($BQ15:$BU15)*E$8,CH14)</f>
        <v>0</v>
      </c>
      <c r="CI15" s="4">
        <f>IF(COUNTIF($BZ$5:$BZ15,"&gt;=2")&lt;=1,SUM($BV15:$BZ15)*F$8,CI14)</f>
        <v>0</v>
      </c>
      <c r="CJ15" s="4">
        <f t="shared" si="43"/>
        <v>0</v>
      </c>
      <c r="CK15" s="4">
        <f t="shared" si="44"/>
        <v>4.25</v>
      </c>
      <c r="CM15" s="4">
        <v>11</v>
      </c>
      <c r="CN15" s="4">
        <f>IF(COUNTIF($BH$5:$BH15,"&gt;=2")&gt;1,CN14,BG15)</f>
        <v>4.8999999999999995</v>
      </c>
      <c r="CO15" s="4">
        <f>IF(COUNTIF($BH$5:$BH15,"&gt;=2")&gt;1,CO14,BH15)</f>
        <v>2.1</v>
      </c>
      <c r="CP15" s="4">
        <f>IF(COUNTIF($BH$5:$BH15,"&gt;=2")&gt;1,CP14,BI15)</f>
        <v>0</v>
      </c>
      <c r="CQ15" s="4">
        <f>IF(COUNTIF($BH$5:$BH15,"&gt;=2")&gt;1,CQ14,BJ15)</f>
        <v>0</v>
      </c>
      <c r="CR15" s="4">
        <f>IF(COUNTIF($BH$5:$BH15,"&gt;=2")&gt;1,CR14,BK15)</f>
        <v>0</v>
      </c>
      <c r="CS15" s="4">
        <f>IF(COUNTIF($BN$5:$BN15,"&gt;=2")&gt;1,CS14,BL15)</f>
        <v>2.5</v>
      </c>
      <c r="CT15" s="4">
        <f>IF(COUNTIF($BN$5:$BN15,"&gt;=2")&gt;1,CT14,BM15)</f>
        <v>1.75</v>
      </c>
      <c r="CU15" s="4">
        <f>IF(COUNTIF($BN$5:$BN15,"&gt;=2")&gt;1,CU14,BN15)</f>
        <v>0.75</v>
      </c>
      <c r="CV15" s="4">
        <f>IF(COUNTIF($BN$5:$BN15,"&gt;=2")&gt;1,CV14,BO15)</f>
        <v>0</v>
      </c>
      <c r="CW15" s="4">
        <f>IF(COUNTIF($BN$5:$BN15,"&gt;=2")&gt;1,CW14,BP15)</f>
        <v>0</v>
      </c>
      <c r="CX15" s="4">
        <f>IF(COUNTIF($BT$5:$BT15,"&gt;=2")&gt;1,CX14,BQ15)</f>
        <v>0</v>
      </c>
      <c r="CY15" s="4">
        <f>IF(COUNTIF($BT$5:$BT15,"&gt;=2")&gt;1,CY14,BR15)</f>
        <v>0</v>
      </c>
      <c r="CZ15" s="4">
        <f>IF(COUNTIF($BT$5:$BT15,"&gt;=2")&gt;1,CZ14,BS15)</f>
        <v>0</v>
      </c>
      <c r="DA15" s="4">
        <f>IF(COUNTIF($BT$5:$BT15,"&gt;=2")&gt;1,DA14,BT15)</f>
        <v>0</v>
      </c>
      <c r="DB15" s="4">
        <f>IF(COUNTIF($BT$5:$BT15,"&gt;=2")&gt;1,DB14,BU15)</f>
        <v>0</v>
      </c>
      <c r="DC15" s="4">
        <f>IF(COUNTIF($BZ$5:$BZ15,"&gt;=2")&gt;1,DC14,BV15)</f>
        <v>0</v>
      </c>
      <c r="DD15" s="4">
        <f>IF(COUNTIF($BZ$5:$BZ15,"&gt;=2")&gt;1,DD14,BW15)</f>
        <v>0</v>
      </c>
      <c r="DE15" s="4">
        <f>IF(COUNTIF($BZ$5:$BZ15,"&gt;=2")&gt;1,DE14,BX15)</f>
        <v>0</v>
      </c>
      <c r="DF15" s="4">
        <f>IF(COUNTIF($BZ$5:$BZ15,"&gt;=2")&gt;1,DF14,BY15)</f>
        <v>0</v>
      </c>
      <c r="DG15" s="4">
        <f>IF(COUNTIF($BZ$5:$BZ15,"&gt;=2")&gt;1,DG14,BZ15)</f>
        <v>0</v>
      </c>
      <c r="DH15" s="4">
        <f t="shared" si="45"/>
        <v>0</v>
      </c>
      <c r="DI15" s="4">
        <f t="shared" si="46"/>
        <v>0</v>
      </c>
      <c r="DJ15" s="4">
        <f t="shared" si="47"/>
        <v>0</v>
      </c>
      <c r="DK15" s="4">
        <f t="shared" si="48"/>
        <v>0</v>
      </c>
      <c r="DL15" s="4">
        <f t="shared" si="49"/>
        <v>0</v>
      </c>
      <c r="DM15" s="4">
        <f t="shared" si="50"/>
        <v>7</v>
      </c>
      <c r="DN15" s="4">
        <f t="shared" si="51"/>
        <v>5</v>
      </c>
      <c r="DO15" s="4">
        <f t="shared" si="52"/>
        <v>0</v>
      </c>
      <c r="DP15" s="4">
        <f t="shared" si="53"/>
        <v>0</v>
      </c>
      <c r="DQ15" s="4">
        <f t="shared" si="54"/>
        <v>0</v>
      </c>
      <c r="DS15" s="4">
        <v>11</v>
      </c>
      <c r="DT15" s="4">
        <f>$CK15+INDEX(节奏总纲!D$4:D$163,基础状态预估!$C$2)</f>
        <v>48.504833995939045</v>
      </c>
      <c r="DU15" s="4">
        <f>$CK15+INDEX(节奏总纲!E$4:E$163,基础状态预估!$C$2)</f>
        <v>42.78268396026413</v>
      </c>
      <c r="DV15" s="4">
        <f>$CK15+INDEX(节奏总纲!F$4:F$163,基础状态预估!$C$2)</f>
        <v>35.892206307096416</v>
      </c>
      <c r="DW15" s="4">
        <f>$CK15+INDEX(节奏总纲!G$4:G$163,基础状态预估!$C$2)</f>
        <v>27.532468165263531</v>
      </c>
      <c r="DX15" s="4">
        <f>$CK15+INDEX(节奏总纲!H$4:H$163,基础状态预估!$C$2)</f>
        <v>17.194538943812169</v>
      </c>
      <c r="DY15" s="4">
        <f t="shared" si="15"/>
        <v>7.3999999999999995</v>
      </c>
      <c r="DZ15" s="4">
        <f t="shared" si="16"/>
        <v>3.85</v>
      </c>
      <c r="EA15" s="4">
        <f t="shared" si="17"/>
        <v>0.75</v>
      </c>
      <c r="EB15" s="4">
        <f t="shared" si="18"/>
        <v>0</v>
      </c>
      <c r="EC15" s="4">
        <f t="shared" si="19"/>
        <v>0</v>
      </c>
      <c r="EE15" s="4">
        <v>13</v>
      </c>
      <c r="EF15" s="16">
        <v>110</v>
      </c>
      <c r="EG15" s="16">
        <f>INDEX(节奏总纲!$D$4:$D$163,$EF15)</f>
        <v>2047</v>
      </c>
      <c r="EH15" s="16">
        <f t="shared" si="55"/>
        <v>23.78826660899982</v>
      </c>
      <c r="EI15" s="16">
        <f t="shared" si="56"/>
        <v>65.967462024957484</v>
      </c>
      <c r="EJ15" s="16">
        <f t="shared" si="57"/>
        <v>667.87057765267571</v>
      </c>
      <c r="EK15" s="16">
        <f t="shared" si="58"/>
        <v>1208.9436972373801</v>
      </c>
      <c r="EL15" s="16">
        <f t="shared" si="59"/>
        <v>36.442025233787149</v>
      </c>
      <c r="EP15" s="7">
        <f t="shared" si="60"/>
        <v>56.254833995939045</v>
      </c>
      <c r="EQ15" s="4">
        <f t="shared" si="61"/>
        <v>11.899999999999999</v>
      </c>
      <c r="ER15" s="4">
        <f t="shared" si="62"/>
        <v>9.8166666666666664</v>
      </c>
      <c r="ES15" s="4">
        <f t="shared" si="63"/>
        <v>3.4</v>
      </c>
      <c r="ET15" s="4">
        <f t="shared" si="64"/>
        <v>0.21666666666666667</v>
      </c>
      <c r="EU15" s="4">
        <f t="shared" si="65"/>
        <v>0</v>
      </c>
      <c r="EV15" s="4" t="str">
        <f t="shared" si="66"/>
        <v>橙</v>
      </c>
      <c r="EW15" s="4">
        <f t="shared" si="22"/>
        <v>23.333333333333332</v>
      </c>
      <c r="EX15" s="4">
        <f t="shared" si="67"/>
        <v>11.999999999999998</v>
      </c>
    </row>
    <row r="16" spans="1:154" x14ac:dyDescent="0.15">
      <c r="A16" s="60"/>
      <c r="B16" s="4" t="s">
        <v>68</v>
      </c>
      <c r="C16" s="4">
        <v>50</v>
      </c>
      <c r="D16" s="4">
        <v>100</v>
      </c>
      <c r="E16" s="4">
        <v>120</v>
      </c>
      <c r="F16" s="4">
        <v>150</v>
      </c>
      <c r="G16" s="4">
        <v>200</v>
      </c>
      <c r="L16" s="4" t="str">
        <f>IF(基础状态预估!AA18="","",基础状态预估!AA18)</f>
        <v>橙</v>
      </c>
      <c r="M16" s="4">
        <v>1200</v>
      </c>
      <c r="N16" s="4">
        <f t="shared" si="23"/>
        <v>24</v>
      </c>
      <c r="O16" s="4">
        <f t="shared" si="24"/>
        <v>40.25</v>
      </c>
      <c r="P16" s="4">
        <f t="shared" si="25"/>
        <v>42</v>
      </c>
      <c r="Q16" s="4">
        <f t="shared" si="26"/>
        <v>43.75</v>
      </c>
      <c r="R16" s="4">
        <f t="shared" si="27"/>
        <v>46</v>
      </c>
      <c r="S16" s="7">
        <f>IFERROR(求节点($DT$5:$DT$1004,DM$5:DM$1004,基础状态预估!$H18),0)</f>
        <v>7</v>
      </c>
      <c r="T16" s="7">
        <f>IFERROR(求节点($DT$5:$DT$1004,DN$5:DN$1004,基础状态预估!$H18),0)</f>
        <v>13.999999999999998</v>
      </c>
      <c r="U16" s="7">
        <f>IFERROR(求节点($DT$5:$DT$1004,DO$5:DO$1004,基础状态预估!$H18),0)</f>
        <v>8.3333333333333339</v>
      </c>
      <c r="V16" s="7">
        <f>IFERROR(求节点($DT$5:$DT$1004,DP$5:DP$1004,基础状态预估!$H18),0)</f>
        <v>0</v>
      </c>
      <c r="W16" s="7">
        <f>IFERROR(求节点($DT$5:$DT$1004,DQ$5:DQ$1004,基础状态预估!$H18),0)</f>
        <v>0</v>
      </c>
      <c r="X16" s="7">
        <f t="shared" si="28"/>
        <v>1.75</v>
      </c>
      <c r="Y16" s="7">
        <f t="shared" si="29"/>
        <v>6.9999999999999982</v>
      </c>
      <c r="Z16" s="7">
        <f t="shared" si="30"/>
        <v>6.25</v>
      </c>
      <c r="AA16" s="7">
        <f t="shared" si="31"/>
        <v>0</v>
      </c>
      <c r="AB16" s="7">
        <f t="shared" si="32"/>
        <v>0</v>
      </c>
      <c r="AC16" s="7">
        <f t="shared" si="33"/>
        <v>14.999999999999998</v>
      </c>
      <c r="AD16" s="7"/>
      <c r="AF16" s="7"/>
      <c r="AG16" s="7">
        <f>基础状态预估!H18</f>
        <v>59.254833995939045</v>
      </c>
      <c r="AH16" s="7">
        <f>求节点(节奏总纲!$D$4:$D$163,节奏总纲!$C$4:$C$163,AG16)</f>
        <v>59.126163462332109</v>
      </c>
      <c r="AI16" s="4" t="str">
        <f t="shared" si="34"/>
        <v>橙</v>
      </c>
      <c r="AJ16" s="4">
        <f t="shared" si="35"/>
        <v>11.899999999999999</v>
      </c>
      <c r="AK16" s="4">
        <f t="shared" si="36"/>
        <v>12.416666666666666</v>
      </c>
      <c r="AL16" s="4">
        <f t="shared" si="37"/>
        <v>4.5999999999999996</v>
      </c>
      <c r="AM16" s="4">
        <f t="shared" si="38"/>
        <v>0.41666666666666669</v>
      </c>
      <c r="AN16" s="4">
        <f t="shared" si="39"/>
        <v>0</v>
      </c>
      <c r="AO16" s="7">
        <f>(基础状态预估!C18-基础状态预估!C17)*基础状态预估!$W18+AO15</f>
        <v>14</v>
      </c>
      <c r="AP16" s="7">
        <f t="shared" si="40"/>
        <v>0.93333333333333346</v>
      </c>
      <c r="AU16" s="15">
        <v>110</v>
      </c>
      <c r="AV16" s="15"/>
      <c r="AW16" s="15">
        <f t="shared" si="68"/>
        <v>3600</v>
      </c>
      <c r="AX16" s="15"/>
      <c r="AY16" s="16">
        <f>(AW16-AW15)*INDEX([3]非r将兵属性验证!$W$7:$W$166,$AU16,1)+AY15</f>
        <v>4323520266.3590374</v>
      </c>
      <c r="BF16" s="4">
        <v>12</v>
      </c>
      <c r="BG16" s="4">
        <f t="shared" si="41"/>
        <v>8.3999999999999986</v>
      </c>
      <c r="BH16" s="4">
        <f t="shared" si="42"/>
        <v>3.5999999999999996</v>
      </c>
      <c r="BL16" s="4">
        <f t="shared" si="3"/>
        <v>3</v>
      </c>
      <c r="BM16" s="4">
        <f t="shared" si="4"/>
        <v>2.0999999999999996</v>
      </c>
      <c r="BN16" s="4">
        <f t="shared" si="5"/>
        <v>0.89999999999999991</v>
      </c>
      <c r="BR16" s="4">
        <f t="shared" si="6"/>
        <v>0</v>
      </c>
      <c r="BS16" s="4">
        <f t="shared" si="7"/>
        <v>0</v>
      </c>
      <c r="BT16" s="4">
        <f t="shared" si="8"/>
        <v>0</v>
      </c>
      <c r="BX16" s="4">
        <f t="shared" si="9"/>
        <v>0</v>
      </c>
      <c r="BY16" s="4">
        <f t="shared" si="10"/>
        <v>0</v>
      </c>
      <c r="BZ16" s="4">
        <f t="shared" si="11"/>
        <v>0</v>
      </c>
      <c r="CD16" s="4">
        <f t="shared" si="12"/>
        <v>0</v>
      </c>
      <c r="CE16" s="4">
        <f t="shared" si="13"/>
        <v>0</v>
      </c>
      <c r="CF16" s="4">
        <f>IF(COUNTIF($BH$5:$BH16,"&gt;=2")&lt;=1,SUM($BG16:$BK16)*C$8,CF15)</f>
        <v>151200</v>
      </c>
      <c r="CG16" s="4">
        <f>IF(COUNTIF($BN$5:$BN16,"&gt;=2")&lt;=1,SUM($BL16:$BP16)*D$8,CG15)</f>
        <v>259200</v>
      </c>
      <c r="CH16" s="4">
        <f>IF(COUNTIF($BT$5:$BT16,"&gt;=2")&lt;=1,SUM($BQ16:$BU16)*E$8,CH15)</f>
        <v>0</v>
      </c>
      <c r="CI16" s="4">
        <f>IF(COUNTIF($BZ$5:$BZ16,"&gt;=2")&lt;=1,SUM($BV16:$BZ16)*F$8,CI15)</f>
        <v>0</v>
      </c>
      <c r="CJ16" s="4">
        <f t="shared" si="43"/>
        <v>0</v>
      </c>
      <c r="CK16" s="4">
        <f t="shared" si="44"/>
        <v>4.75</v>
      </c>
      <c r="CM16" s="4">
        <v>12</v>
      </c>
      <c r="CN16" s="4">
        <f>IF(COUNTIF($BH$5:$BH16,"&gt;=2")&gt;1,CN15,BG16)</f>
        <v>4.8999999999999995</v>
      </c>
      <c r="CO16" s="4">
        <f>IF(COUNTIF($BH$5:$BH16,"&gt;=2")&gt;1,CO15,BH16)</f>
        <v>2.1</v>
      </c>
      <c r="CP16" s="4">
        <f>IF(COUNTIF($BH$5:$BH16,"&gt;=2")&gt;1,CP15,BI16)</f>
        <v>0</v>
      </c>
      <c r="CQ16" s="4">
        <f>IF(COUNTIF($BH$5:$BH16,"&gt;=2")&gt;1,CQ15,BJ16)</f>
        <v>0</v>
      </c>
      <c r="CR16" s="4">
        <f>IF(COUNTIF($BH$5:$BH16,"&gt;=2")&gt;1,CR15,BK16)</f>
        <v>0</v>
      </c>
      <c r="CS16" s="4">
        <f>IF(COUNTIF($BN$5:$BN16,"&gt;=2")&gt;1,CS15,BL16)</f>
        <v>3</v>
      </c>
      <c r="CT16" s="4">
        <f>IF(COUNTIF($BN$5:$BN16,"&gt;=2")&gt;1,CT15,BM16)</f>
        <v>2.0999999999999996</v>
      </c>
      <c r="CU16" s="4">
        <f>IF(COUNTIF($BN$5:$BN16,"&gt;=2")&gt;1,CU15,BN16)</f>
        <v>0.89999999999999991</v>
      </c>
      <c r="CV16" s="4">
        <f>IF(COUNTIF($BN$5:$BN16,"&gt;=2")&gt;1,CV15,BO16)</f>
        <v>0</v>
      </c>
      <c r="CW16" s="4">
        <f>IF(COUNTIF($BN$5:$BN16,"&gt;=2")&gt;1,CW15,BP16)</f>
        <v>0</v>
      </c>
      <c r="CX16" s="4">
        <f>IF(COUNTIF($BT$5:$BT16,"&gt;=2")&gt;1,CX15,BQ16)</f>
        <v>0</v>
      </c>
      <c r="CY16" s="4">
        <f>IF(COUNTIF($BT$5:$BT16,"&gt;=2")&gt;1,CY15,BR16)</f>
        <v>0</v>
      </c>
      <c r="CZ16" s="4">
        <f>IF(COUNTIF($BT$5:$BT16,"&gt;=2")&gt;1,CZ15,BS16)</f>
        <v>0</v>
      </c>
      <c r="DA16" s="4">
        <f>IF(COUNTIF($BT$5:$BT16,"&gt;=2")&gt;1,DA15,BT16)</f>
        <v>0</v>
      </c>
      <c r="DB16" s="4">
        <f>IF(COUNTIF($BT$5:$BT16,"&gt;=2")&gt;1,DB15,BU16)</f>
        <v>0</v>
      </c>
      <c r="DC16" s="4">
        <f>IF(COUNTIF($BZ$5:$BZ16,"&gt;=2")&gt;1,DC15,BV16)</f>
        <v>0</v>
      </c>
      <c r="DD16" s="4">
        <f>IF(COUNTIF($BZ$5:$BZ16,"&gt;=2")&gt;1,DD15,BW16)</f>
        <v>0</v>
      </c>
      <c r="DE16" s="4">
        <f>IF(COUNTIF($BZ$5:$BZ16,"&gt;=2")&gt;1,DE15,BX16)</f>
        <v>0</v>
      </c>
      <c r="DF16" s="4">
        <f>IF(COUNTIF($BZ$5:$BZ16,"&gt;=2")&gt;1,DF15,BY16)</f>
        <v>0</v>
      </c>
      <c r="DG16" s="4">
        <f>IF(COUNTIF($BZ$5:$BZ16,"&gt;=2")&gt;1,DG15,BZ16)</f>
        <v>0</v>
      </c>
      <c r="DH16" s="4">
        <f t="shared" si="45"/>
        <v>0</v>
      </c>
      <c r="DI16" s="4">
        <f t="shared" si="46"/>
        <v>0</v>
      </c>
      <c r="DJ16" s="4">
        <f t="shared" si="47"/>
        <v>0</v>
      </c>
      <c r="DK16" s="4">
        <f t="shared" si="48"/>
        <v>0</v>
      </c>
      <c r="DL16" s="4">
        <f t="shared" si="49"/>
        <v>0</v>
      </c>
      <c r="DM16" s="4">
        <f t="shared" si="50"/>
        <v>7</v>
      </c>
      <c r="DN16" s="4">
        <f t="shared" si="51"/>
        <v>6</v>
      </c>
      <c r="DO16" s="4">
        <f t="shared" si="52"/>
        <v>0</v>
      </c>
      <c r="DP16" s="4">
        <f t="shared" si="53"/>
        <v>0</v>
      </c>
      <c r="DQ16" s="4">
        <f t="shared" si="54"/>
        <v>0</v>
      </c>
      <c r="DS16" s="4">
        <v>12</v>
      </c>
      <c r="DT16" s="4">
        <f>$CK16+INDEX(节奏总纲!D$4:D$163,基础状态预估!$C$2)</f>
        <v>49.004833995939045</v>
      </c>
      <c r="DU16" s="4">
        <f>$CK16+INDEX(节奏总纲!E$4:E$163,基础状态预估!$C$2)</f>
        <v>43.28268396026413</v>
      </c>
      <c r="DV16" s="4">
        <f>$CK16+INDEX(节奏总纲!F$4:F$163,基础状态预估!$C$2)</f>
        <v>36.392206307096416</v>
      </c>
      <c r="DW16" s="4">
        <f>$CK16+INDEX(节奏总纲!G$4:G$163,基础状态预估!$C$2)</f>
        <v>28.032468165263531</v>
      </c>
      <c r="DX16" s="4">
        <f>$CK16+INDEX(节奏总纲!H$4:H$163,基础状态预估!$C$2)</f>
        <v>17.694538943812169</v>
      </c>
      <c r="DY16" s="4">
        <f t="shared" si="15"/>
        <v>7.8999999999999995</v>
      </c>
      <c r="DZ16" s="4">
        <f t="shared" si="16"/>
        <v>4.1999999999999993</v>
      </c>
      <c r="EA16" s="4">
        <f t="shared" si="17"/>
        <v>0.89999999999999991</v>
      </c>
      <c r="EB16" s="4">
        <f t="shared" si="18"/>
        <v>0</v>
      </c>
      <c r="EC16" s="4">
        <f t="shared" si="19"/>
        <v>0</v>
      </c>
      <c r="EE16" s="4">
        <v>14</v>
      </c>
      <c r="EF16" s="16">
        <v>120</v>
      </c>
      <c r="EG16" s="16">
        <f>INDEX(节奏总纲!$D$4:$D$163,$EF16)</f>
        <v>4095</v>
      </c>
      <c r="EH16" s="16">
        <f t="shared" si="55"/>
        <v>47.588154256890206</v>
      </c>
      <c r="EI16" s="16">
        <f t="shared" si="56"/>
        <v>131.96715046028379</v>
      </c>
      <c r="EJ16" s="16">
        <f t="shared" si="57"/>
        <v>1336.0674232963884</v>
      </c>
      <c r="EK16" s="16">
        <f t="shared" si="58"/>
        <v>2418.4779873898733</v>
      </c>
      <c r="EL16" s="16">
        <f t="shared" si="59"/>
        <v>72.901853117908345</v>
      </c>
      <c r="EP16" s="7">
        <f t="shared" si="60"/>
        <v>59.254833995939045</v>
      </c>
      <c r="EQ16" s="4">
        <f t="shared" si="61"/>
        <v>11.899999999999999</v>
      </c>
      <c r="ER16" s="4">
        <f t="shared" si="62"/>
        <v>12.416666666666666</v>
      </c>
      <c r="ES16" s="4">
        <f t="shared" si="63"/>
        <v>4.5999999999999996</v>
      </c>
      <c r="ET16" s="4">
        <f t="shared" si="64"/>
        <v>0.41666666666666669</v>
      </c>
      <c r="EU16" s="4">
        <f t="shared" si="65"/>
        <v>0</v>
      </c>
      <c r="EV16" s="4" t="str">
        <f t="shared" si="66"/>
        <v>橙</v>
      </c>
      <c r="EW16" s="4">
        <f t="shared" si="22"/>
        <v>27.333333333333332</v>
      </c>
      <c r="EX16" s="4">
        <f t="shared" si="67"/>
        <v>15</v>
      </c>
    </row>
    <row r="17" spans="1:154" x14ac:dyDescent="0.15">
      <c r="A17" s="60"/>
      <c r="B17" s="4" t="s">
        <v>61</v>
      </c>
      <c r="C17" s="9">
        <f>1-C14</f>
        <v>0.19999999999999996</v>
      </c>
      <c r="D17" s="9">
        <f>1-D14</f>
        <v>0.30000000000000004</v>
      </c>
      <c r="E17" s="9">
        <f>1-E14</f>
        <v>0.4</v>
      </c>
      <c r="F17" s="9">
        <f>1-F14</f>
        <v>0.5</v>
      </c>
      <c r="G17" s="9">
        <f>1-G14</f>
        <v>0.6</v>
      </c>
      <c r="L17" s="4" t="str">
        <f>IF(基础状态预估!AA19="","",基础状态预估!AA19)</f>
        <v>橙</v>
      </c>
      <c r="M17" s="4">
        <v>1300</v>
      </c>
      <c r="N17" s="4">
        <f t="shared" si="23"/>
        <v>24</v>
      </c>
      <c r="O17" s="4">
        <f t="shared" si="24"/>
        <v>40.25</v>
      </c>
      <c r="P17" s="4">
        <f t="shared" si="25"/>
        <v>42</v>
      </c>
      <c r="Q17" s="4">
        <f t="shared" si="26"/>
        <v>43.75</v>
      </c>
      <c r="R17" s="4">
        <f t="shared" si="27"/>
        <v>46</v>
      </c>
      <c r="S17" s="7">
        <f>IFERROR(求节点($DT$5:$DT$1004,DM$5:DM$1004,基础状态预估!$H19),0)</f>
        <v>7</v>
      </c>
      <c r="T17" s="7">
        <f>IFERROR(求节点($DT$5:$DT$1004,DN$5:DN$1004,基础状态预估!$H19),0)</f>
        <v>13.999999999999998</v>
      </c>
      <c r="U17" s="7">
        <f>IFERROR(求节点($DT$5:$DT$1004,DO$5:DO$1004,基础状态预估!$H19),0)</f>
        <v>12.333333333333334</v>
      </c>
      <c r="V17" s="7">
        <f>IFERROR(求节点($DT$5:$DT$1004,DP$5:DP$1004,基础状态预估!$H19),0)</f>
        <v>0</v>
      </c>
      <c r="W17" s="7">
        <f>IFERROR(求节点($DT$5:$DT$1004,DQ$5:DQ$1004,基础状态预估!$H19),0)</f>
        <v>0</v>
      </c>
      <c r="X17" s="7">
        <f t="shared" si="28"/>
        <v>1.75</v>
      </c>
      <c r="Y17" s="7">
        <f t="shared" si="29"/>
        <v>6.9999999999999982</v>
      </c>
      <c r="Z17" s="7">
        <f t="shared" si="30"/>
        <v>9.25</v>
      </c>
      <c r="AA17" s="7">
        <f t="shared" si="31"/>
        <v>0</v>
      </c>
      <c r="AB17" s="7">
        <f t="shared" si="32"/>
        <v>0</v>
      </c>
      <c r="AC17" s="7">
        <f t="shared" si="33"/>
        <v>18</v>
      </c>
      <c r="AD17" s="7"/>
      <c r="AF17" s="7"/>
      <c r="AG17" s="7">
        <f>基础状态预估!H19</f>
        <v>62.254833995939045</v>
      </c>
      <c r="AH17" s="7">
        <f>求节点(节奏总纲!$D$4:$D$163,节奏总纲!$C$4:$C$163,AG17)</f>
        <v>59.826135001687405</v>
      </c>
      <c r="AI17" s="4" t="str">
        <f t="shared" si="34"/>
        <v>橙</v>
      </c>
      <c r="AJ17" s="4">
        <f t="shared" si="35"/>
        <v>11.899999999999999</v>
      </c>
      <c r="AK17" s="4">
        <f t="shared" si="36"/>
        <v>15.016666666666667</v>
      </c>
      <c r="AL17" s="4">
        <f t="shared" si="37"/>
        <v>5.7999999999999989</v>
      </c>
      <c r="AM17" s="4">
        <f t="shared" si="38"/>
        <v>0.6166666666666667</v>
      </c>
      <c r="AN17" s="4">
        <f t="shared" si="39"/>
        <v>0</v>
      </c>
      <c r="AO17" s="7">
        <f>(基础状态预估!C19-基础状态预估!C18)*基础状态预估!$W19+AO16</f>
        <v>17</v>
      </c>
      <c r="AP17" s="7">
        <f t="shared" si="40"/>
        <v>0.94444444444444442</v>
      </c>
      <c r="AU17" s="15">
        <v>120</v>
      </c>
      <c r="AV17" s="15"/>
      <c r="AW17" s="15">
        <f t="shared" si="68"/>
        <v>3600</v>
      </c>
      <c r="AX17" s="15"/>
      <c r="AY17" s="16">
        <f>(AW17-AW16)*INDEX([3]非r将兵属性验证!$W$7:$W$166,$AU17,1)+AY16</f>
        <v>4323520266.3590374</v>
      </c>
      <c r="BF17" s="4">
        <v>13</v>
      </c>
      <c r="BG17" s="4">
        <f t="shared" si="41"/>
        <v>9.1</v>
      </c>
      <c r="BH17" s="4">
        <f t="shared" si="42"/>
        <v>3.9</v>
      </c>
      <c r="BL17" s="4">
        <f t="shared" si="3"/>
        <v>3.5</v>
      </c>
      <c r="BM17" s="4">
        <f t="shared" si="4"/>
        <v>2.4499999999999997</v>
      </c>
      <c r="BN17" s="4">
        <f t="shared" si="5"/>
        <v>1.05</v>
      </c>
      <c r="BR17" s="4">
        <f t="shared" si="6"/>
        <v>0</v>
      </c>
      <c r="BS17" s="4">
        <f t="shared" si="7"/>
        <v>0</v>
      </c>
      <c r="BT17" s="4">
        <f t="shared" si="8"/>
        <v>0</v>
      </c>
      <c r="BX17" s="4">
        <f t="shared" si="9"/>
        <v>0</v>
      </c>
      <c r="BY17" s="4">
        <f t="shared" si="10"/>
        <v>0</v>
      </c>
      <c r="BZ17" s="4">
        <f t="shared" si="11"/>
        <v>0</v>
      </c>
      <c r="CD17" s="4">
        <f t="shared" si="12"/>
        <v>0</v>
      </c>
      <c r="CE17" s="4">
        <f t="shared" si="13"/>
        <v>0</v>
      </c>
      <c r="CF17" s="4">
        <f>IF(COUNTIF($BH$5:$BH17,"&gt;=2")&lt;=1,SUM($BG17:$BK17)*C$8,CF16)</f>
        <v>151200</v>
      </c>
      <c r="CG17" s="4">
        <f>IF(COUNTIF($BN$5:$BN17,"&gt;=2")&lt;=1,SUM($BL17:$BP17)*D$8,CG16)</f>
        <v>302399.99999999994</v>
      </c>
      <c r="CH17" s="4">
        <f>IF(COUNTIF($BT$5:$BT17,"&gt;=2")&lt;=1,SUM($BQ17:$BU17)*E$8,CH16)</f>
        <v>0</v>
      </c>
      <c r="CI17" s="4">
        <f>IF(COUNTIF($BZ$5:$BZ17,"&gt;=2")&lt;=1,SUM($BV17:$BZ17)*F$8,CI16)</f>
        <v>0</v>
      </c>
      <c r="CJ17" s="4">
        <f t="shared" si="43"/>
        <v>0</v>
      </c>
      <c r="CK17" s="4">
        <f t="shared" si="44"/>
        <v>5.2499999999999991</v>
      </c>
      <c r="CM17" s="4">
        <v>13</v>
      </c>
      <c r="CN17" s="4">
        <f>IF(COUNTIF($BH$5:$BH17,"&gt;=2")&gt;1,CN16,BG17)</f>
        <v>4.8999999999999995</v>
      </c>
      <c r="CO17" s="4">
        <f>IF(COUNTIF($BH$5:$BH17,"&gt;=2")&gt;1,CO16,BH17)</f>
        <v>2.1</v>
      </c>
      <c r="CP17" s="4">
        <f>IF(COUNTIF($BH$5:$BH17,"&gt;=2")&gt;1,CP16,BI17)</f>
        <v>0</v>
      </c>
      <c r="CQ17" s="4">
        <f>IF(COUNTIF($BH$5:$BH17,"&gt;=2")&gt;1,CQ16,BJ17)</f>
        <v>0</v>
      </c>
      <c r="CR17" s="4">
        <f>IF(COUNTIF($BH$5:$BH17,"&gt;=2")&gt;1,CR16,BK17)</f>
        <v>0</v>
      </c>
      <c r="CS17" s="4">
        <f>IF(COUNTIF($BN$5:$BN17,"&gt;=2")&gt;1,CS16,BL17)</f>
        <v>3.5</v>
      </c>
      <c r="CT17" s="4">
        <f>IF(COUNTIF($BN$5:$BN17,"&gt;=2")&gt;1,CT16,BM17)</f>
        <v>2.4499999999999997</v>
      </c>
      <c r="CU17" s="4">
        <f>IF(COUNTIF($BN$5:$BN17,"&gt;=2")&gt;1,CU16,BN17)</f>
        <v>1.05</v>
      </c>
      <c r="CV17" s="4">
        <f>IF(COUNTIF($BN$5:$BN17,"&gt;=2")&gt;1,CV16,BO17)</f>
        <v>0</v>
      </c>
      <c r="CW17" s="4">
        <f>IF(COUNTIF($BN$5:$BN17,"&gt;=2")&gt;1,CW16,BP17)</f>
        <v>0</v>
      </c>
      <c r="CX17" s="4">
        <f>IF(COUNTIF($BT$5:$BT17,"&gt;=2")&gt;1,CX16,BQ17)</f>
        <v>0</v>
      </c>
      <c r="CY17" s="4">
        <f>IF(COUNTIF($BT$5:$BT17,"&gt;=2")&gt;1,CY16,BR17)</f>
        <v>0</v>
      </c>
      <c r="CZ17" s="4">
        <f>IF(COUNTIF($BT$5:$BT17,"&gt;=2")&gt;1,CZ16,BS17)</f>
        <v>0</v>
      </c>
      <c r="DA17" s="4">
        <f>IF(COUNTIF($BT$5:$BT17,"&gt;=2")&gt;1,DA16,BT17)</f>
        <v>0</v>
      </c>
      <c r="DB17" s="4">
        <f>IF(COUNTIF($BT$5:$BT17,"&gt;=2")&gt;1,DB16,BU17)</f>
        <v>0</v>
      </c>
      <c r="DC17" s="4">
        <f>IF(COUNTIF($BZ$5:$BZ17,"&gt;=2")&gt;1,DC16,BV17)</f>
        <v>0</v>
      </c>
      <c r="DD17" s="4">
        <f>IF(COUNTIF($BZ$5:$BZ17,"&gt;=2")&gt;1,DD16,BW17)</f>
        <v>0</v>
      </c>
      <c r="DE17" s="4">
        <f>IF(COUNTIF($BZ$5:$BZ17,"&gt;=2")&gt;1,DE16,BX17)</f>
        <v>0</v>
      </c>
      <c r="DF17" s="4">
        <f>IF(COUNTIF($BZ$5:$BZ17,"&gt;=2")&gt;1,DF16,BY17)</f>
        <v>0</v>
      </c>
      <c r="DG17" s="4">
        <f>IF(COUNTIF($BZ$5:$BZ17,"&gt;=2")&gt;1,DG16,BZ17)</f>
        <v>0</v>
      </c>
      <c r="DH17" s="4">
        <f t="shared" si="45"/>
        <v>0</v>
      </c>
      <c r="DI17" s="4">
        <f t="shared" si="46"/>
        <v>0</v>
      </c>
      <c r="DJ17" s="4">
        <f t="shared" si="47"/>
        <v>0</v>
      </c>
      <c r="DK17" s="4">
        <f t="shared" si="48"/>
        <v>0</v>
      </c>
      <c r="DL17" s="4">
        <f t="shared" si="49"/>
        <v>0</v>
      </c>
      <c r="DM17" s="4">
        <f t="shared" si="50"/>
        <v>7</v>
      </c>
      <c r="DN17" s="4">
        <f t="shared" si="51"/>
        <v>6.9999999999999991</v>
      </c>
      <c r="DO17" s="4">
        <f t="shared" si="52"/>
        <v>0</v>
      </c>
      <c r="DP17" s="4">
        <f t="shared" si="53"/>
        <v>0</v>
      </c>
      <c r="DQ17" s="4">
        <f t="shared" si="54"/>
        <v>0</v>
      </c>
      <c r="DS17" s="4">
        <v>13</v>
      </c>
      <c r="DT17" s="4">
        <f>$CK17+INDEX(节奏总纲!D$4:D$163,基础状态预估!$C$2)</f>
        <v>49.504833995939045</v>
      </c>
      <c r="DU17" s="4">
        <f>$CK17+INDEX(节奏总纲!E$4:E$163,基础状态预估!$C$2)</f>
        <v>43.78268396026413</v>
      </c>
      <c r="DV17" s="4">
        <f>$CK17+INDEX(节奏总纲!F$4:F$163,基础状态预估!$C$2)</f>
        <v>36.892206307096416</v>
      </c>
      <c r="DW17" s="4">
        <f>$CK17+INDEX(节奏总纲!G$4:G$163,基础状态预估!$C$2)</f>
        <v>28.532468165263531</v>
      </c>
      <c r="DX17" s="4">
        <f>$CK17+INDEX(节奏总纲!H$4:H$163,基础状态预估!$C$2)</f>
        <v>18.194538943812169</v>
      </c>
      <c r="DY17" s="4">
        <f t="shared" si="15"/>
        <v>8.3999999999999986</v>
      </c>
      <c r="DZ17" s="4">
        <f t="shared" si="16"/>
        <v>4.55</v>
      </c>
      <c r="EA17" s="4">
        <f t="shared" si="17"/>
        <v>1.05</v>
      </c>
      <c r="EB17" s="4">
        <f t="shared" si="18"/>
        <v>0</v>
      </c>
      <c r="EC17" s="4">
        <f t="shared" si="19"/>
        <v>0</v>
      </c>
      <c r="EE17" s="4">
        <v>15</v>
      </c>
      <c r="EF17" s="16">
        <v>130</v>
      </c>
      <c r="EG17" s="16">
        <f>INDEX(节奏总纲!$D$4:$D$163,$EF17)</f>
        <v>8191</v>
      </c>
      <c r="EH17" s="16">
        <f t="shared" si="55"/>
        <v>95.187929552670994</v>
      </c>
      <c r="EI17" s="16">
        <f t="shared" si="56"/>
        <v>263.9665273309364</v>
      </c>
      <c r="EJ17" s="16">
        <f t="shared" si="57"/>
        <v>2672.4611145838135</v>
      </c>
      <c r="EK17" s="16">
        <f t="shared" si="58"/>
        <v>4837.5465676948606</v>
      </c>
      <c r="EL17" s="16">
        <f t="shared" si="59"/>
        <v>145.82150888615072</v>
      </c>
      <c r="EP17" s="7">
        <f t="shared" si="60"/>
        <v>62.254833995939045</v>
      </c>
      <c r="EQ17" s="4">
        <f t="shared" si="61"/>
        <v>11.899999999999999</v>
      </c>
      <c r="ER17" s="4">
        <f t="shared" si="62"/>
        <v>15.016666666666667</v>
      </c>
      <c r="ES17" s="4">
        <f t="shared" si="63"/>
        <v>5.7999999999999989</v>
      </c>
      <c r="ET17" s="4">
        <f t="shared" si="64"/>
        <v>0.6166666666666667</v>
      </c>
      <c r="EU17" s="4">
        <f t="shared" si="65"/>
        <v>0</v>
      </c>
      <c r="EV17" s="4" t="str">
        <f t="shared" si="66"/>
        <v>橙</v>
      </c>
      <c r="EW17" s="4">
        <f t="shared" si="22"/>
        <v>31.333333333333332</v>
      </c>
      <c r="EX17" s="4">
        <f t="shared" si="67"/>
        <v>18</v>
      </c>
    </row>
    <row r="18" spans="1:154" x14ac:dyDescent="0.15">
      <c r="A18" s="60"/>
      <c r="B18" s="4" t="s">
        <v>69</v>
      </c>
      <c r="C18" s="4">
        <v>10</v>
      </c>
      <c r="D18" s="4">
        <v>15</v>
      </c>
      <c r="E18" s="4">
        <v>20</v>
      </c>
      <c r="F18" s="4">
        <v>25</v>
      </c>
      <c r="G18" s="4">
        <v>30</v>
      </c>
      <c r="L18" s="4" t="str">
        <f>IF(基础状态预估!AA20="","",基础状态预估!AA20)</f>
        <v>橙</v>
      </c>
      <c r="M18" s="4">
        <v>1400</v>
      </c>
      <c r="N18" s="4">
        <f t="shared" si="23"/>
        <v>24</v>
      </c>
      <c r="O18" s="4">
        <f t="shared" si="24"/>
        <v>40.25</v>
      </c>
      <c r="P18" s="4">
        <f t="shared" si="25"/>
        <v>42</v>
      </c>
      <c r="Q18" s="4">
        <f t="shared" si="26"/>
        <v>43.75</v>
      </c>
      <c r="R18" s="4">
        <f t="shared" si="27"/>
        <v>46</v>
      </c>
      <c r="S18" s="7">
        <f>IFERROR(求节点($DT$5:$DT$1004,DM$5:DM$1004,基础状态预估!$H20),0)</f>
        <v>7</v>
      </c>
      <c r="T18" s="7">
        <f>IFERROR(求节点($DT$5:$DT$1004,DN$5:DN$1004,基础状态预估!$H20),0)</f>
        <v>13.999999999999998</v>
      </c>
      <c r="U18" s="7">
        <f>IFERROR(求节点($DT$5:$DT$1004,DO$5:DO$1004,基础状态预估!$H20),0)</f>
        <v>16.333333333333332</v>
      </c>
      <c r="V18" s="7">
        <f>IFERROR(求节点($DT$5:$DT$1004,DP$5:DP$1004,基础状态预估!$H20),0)</f>
        <v>0</v>
      </c>
      <c r="W18" s="7">
        <f>IFERROR(求节点($DT$5:$DT$1004,DQ$5:DQ$1004,基础状态预估!$H20),0)</f>
        <v>0</v>
      </c>
      <c r="X18" s="7">
        <f t="shared" si="28"/>
        <v>1.75</v>
      </c>
      <c r="Y18" s="7">
        <f t="shared" si="29"/>
        <v>6.9999999999999982</v>
      </c>
      <c r="Z18" s="7">
        <f t="shared" si="30"/>
        <v>12.25</v>
      </c>
      <c r="AA18" s="7">
        <f t="shared" si="31"/>
        <v>0</v>
      </c>
      <c r="AB18" s="7">
        <f t="shared" si="32"/>
        <v>0</v>
      </c>
      <c r="AC18" s="7">
        <f t="shared" si="33"/>
        <v>21</v>
      </c>
      <c r="AD18" s="7"/>
      <c r="AF18" s="7"/>
      <c r="AG18" s="7">
        <f>基础状态预估!H20</f>
        <v>65.254833995939038</v>
      </c>
      <c r="AH18" s="7">
        <f>求节点(节奏总纲!$D$4:$D$163,节奏总纲!$C$4:$C$163,AG18)</f>
        <v>60.490874759856155</v>
      </c>
      <c r="AI18" s="4" t="str">
        <f t="shared" si="34"/>
        <v>橙</v>
      </c>
      <c r="AJ18" s="4">
        <f t="shared" si="35"/>
        <v>11.899999999999999</v>
      </c>
      <c r="AK18" s="4">
        <f t="shared" si="36"/>
        <v>17.616666666666667</v>
      </c>
      <c r="AL18" s="4">
        <f t="shared" si="37"/>
        <v>6.9999999999999991</v>
      </c>
      <c r="AM18" s="4">
        <f t="shared" si="38"/>
        <v>0.81666666666666676</v>
      </c>
      <c r="AN18" s="4">
        <f t="shared" si="39"/>
        <v>0</v>
      </c>
      <c r="AO18" s="7">
        <f>(基础状态预估!C20-基础状态预估!C19)*基础状态预估!$W20+AO17</f>
        <v>20</v>
      </c>
      <c r="AP18" s="7">
        <f t="shared" si="40"/>
        <v>0.95238095238095233</v>
      </c>
      <c r="AU18" s="15">
        <v>130</v>
      </c>
      <c r="AV18" s="15"/>
      <c r="AW18" s="15">
        <f t="shared" si="68"/>
        <v>3600</v>
      </c>
      <c r="AX18" s="15"/>
      <c r="AY18" s="16">
        <f>(AW18-AW17)*INDEX([3]非r将兵属性验证!$W$7:$W$166,$AU18,1)+AY17</f>
        <v>4323520266.3590374</v>
      </c>
      <c r="BF18" s="4">
        <v>14</v>
      </c>
      <c r="BG18" s="4">
        <f t="shared" si="41"/>
        <v>9.7999999999999989</v>
      </c>
      <c r="BH18" s="4">
        <f t="shared" si="42"/>
        <v>4.2</v>
      </c>
      <c r="BL18" s="4">
        <f t="shared" si="3"/>
        <v>4</v>
      </c>
      <c r="BM18" s="4">
        <f t="shared" si="4"/>
        <v>2.8</v>
      </c>
      <c r="BN18" s="4">
        <f t="shared" si="5"/>
        <v>1.2</v>
      </c>
      <c r="BR18" s="4">
        <f t="shared" si="6"/>
        <v>0</v>
      </c>
      <c r="BS18" s="4">
        <f t="shared" si="7"/>
        <v>0</v>
      </c>
      <c r="BT18" s="4">
        <f t="shared" si="8"/>
        <v>0</v>
      </c>
      <c r="BX18" s="4">
        <f t="shared" si="9"/>
        <v>0</v>
      </c>
      <c r="BY18" s="4">
        <f t="shared" si="10"/>
        <v>0</v>
      </c>
      <c r="BZ18" s="4">
        <f t="shared" si="11"/>
        <v>0</v>
      </c>
      <c r="CD18" s="4">
        <f t="shared" si="12"/>
        <v>0</v>
      </c>
      <c r="CE18" s="4">
        <f t="shared" si="13"/>
        <v>0</v>
      </c>
      <c r="CF18" s="4">
        <f>IF(COUNTIF($BH$5:$BH18,"&gt;=2")&lt;=1,SUM($BG18:$BK18)*C$8,CF17)</f>
        <v>151200</v>
      </c>
      <c r="CG18" s="4">
        <f>IF(COUNTIF($BN$5:$BN18,"&gt;=2")&lt;=1,SUM($BL18:$BP18)*D$8,CG17)</f>
        <v>345600</v>
      </c>
      <c r="CH18" s="4">
        <f>IF(COUNTIF($BT$5:$BT18,"&gt;=2")&lt;=1,SUM($BQ18:$BU18)*E$8,CH17)</f>
        <v>0</v>
      </c>
      <c r="CI18" s="4">
        <f>IF(COUNTIF($BZ$5:$BZ18,"&gt;=2")&lt;=1,SUM($BV18:$BZ18)*F$8,CI17)</f>
        <v>0</v>
      </c>
      <c r="CJ18" s="4">
        <f t="shared" si="43"/>
        <v>0</v>
      </c>
      <c r="CK18" s="4">
        <f t="shared" si="44"/>
        <v>5.75</v>
      </c>
      <c r="CM18" s="4">
        <v>14</v>
      </c>
      <c r="CN18" s="4">
        <f>IF(COUNTIF($BH$5:$BH18,"&gt;=2")&gt;1,CN17,BG18)</f>
        <v>4.8999999999999995</v>
      </c>
      <c r="CO18" s="4">
        <f>IF(COUNTIF($BH$5:$BH18,"&gt;=2")&gt;1,CO17,BH18)</f>
        <v>2.1</v>
      </c>
      <c r="CP18" s="4">
        <f>IF(COUNTIF($BH$5:$BH18,"&gt;=2")&gt;1,CP17,BI18)</f>
        <v>0</v>
      </c>
      <c r="CQ18" s="4">
        <f>IF(COUNTIF($BH$5:$BH18,"&gt;=2")&gt;1,CQ17,BJ18)</f>
        <v>0</v>
      </c>
      <c r="CR18" s="4">
        <f>IF(COUNTIF($BH$5:$BH18,"&gt;=2")&gt;1,CR17,BK18)</f>
        <v>0</v>
      </c>
      <c r="CS18" s="4">
        <f>IF(COUNTIF($BN$5:$BN18,"&gt;=2")&gt;1,CS17,BL18)</f>
        <v>4</v>
      </c>
      <c r="CT18" s="4">
        <f>IF(COUNTIF($BN$5:$BN18,"&gt;=2")&gt;1,CT17,BM18)</f>
        <v>2.8</v>
      </c>
      <c r="CU18" s="4">
        <f>IF(COUNTIF($BN$5:$BN18,"&gt;=2")&gt;1,CU17,BN18)</f>
        <v>1.2</v>
      </c>
      <c r="CV18" s="4">
        <f>IF(COUNTIF($BN$5:$BN18,"&gt;=2")&gt;1,CV17,BO18)</f>
        <v>0</v>
      </c>
      <c r="CW18" s="4">
        <f>IF(COUNTIF($BN$5:$BN18,"&gt;=2")&gt;1,CW17,BP18)</f>
        <v>0</v>
      </c>
      <c r="CX18" s="4">
        <f>IF(COUNTIF($BT$5:$BT18,"&gt;=2")&gt;1,CX17,BQ18)</f>
        <v>0</v>
      </c>
      <c r="CY18" s="4">
        <f>IF(COUNTIF($BT$5:$BT18,"&gt;=2")&gt;1,CY17,BR18)</f>
        <v>0</v>
      </c>
      <c r="CZ18" s="4">
        <f>IF(COUNTIF($BT$5:$BT18,"&gt;=2")&gt;1,CZ17,BS18)</f>
        <v>0</v>
      </c>
      <c r="DA18" s="4">
        <f>IF(COUNTIF($BT$5:$BT18,"&gt;=2")&gt;1,DA17,BT18)</f>
        <v>0</v>
      </c>
      <c r="DB18" s="4">
        <f>IF(COUNTIF($BT$5:$BT18,"&gt;=2")&gt;1,DB17,BU18)</f>
        <v>0</v>
      </c>
      <c r="DC18" s="4">
        <f>IF(COUNTIF($BZ$5:$BZ18,"&gt;=2")&gt;1,DC17,BV18)</f>
        <v>0</v>
      </c>
      <c r="DD18" s="4">
        <f>IF(COUNTIF($BZ$5:$BZ18,"&gt;=2")&gt;1,DD17,BW18)</f>
        <v>0</v>
      </c>
      <c r="DE18" s="4">
        <f>IF(COUNTIF($BZ$5:$BZ18,"&gt;=2")&gt;1,DE17,BX18)</f>
        <v>0</v>
      </c>
      <c r="DF18" s="4">
        <f>IF(COUNTIF($BZ$5:$BZ18,"&gt;=2")&gt;1,DF17,BY18)</f>
        <v>0</v>
      </c>
      <c r="DG18" s="4">
        <f>IF(COUNTIF($BZ$5:$BZ18,"&gt;=2")&gt;1,DG17,BZ18)</f>
        <v>0</v>
      </c>
      <c r="DH18" s="4">
        <f t="shared" si="45"/>
        <v>0</v>
      </c>
      <c r="DI18" s="4">
        <f t="shared" si="46"/>
        <v>0</v>
      </c>
      <c r="DJ18" s="4">
        <f t="shared" si="47"/>
        <v>0</v>
      </c>
      <c r="DK18" s="4">
        <f t="shared" si="48"/>
        <v>0</v>
      </c>
      <c r="DL18" s="4">
        <f t="shared" si="49"/>
        <v>0</v>
      </c>
      <c r="DM18" s="4">
        <f t="shared" si="50"/>
        <v>7</v>
      </c>
      <c r="DN18" s="4">
        <f t="shared" si="51"/>
        <v>8</v>
      </c>
      <c r="DO18" s="4">
        <f t="shared" si="52"/>
        <v>0</v>
      </c>
      <c r="DP18" s="4">
        <f t="shared" si="53"/>
        <v>0</v>
      </c>
      <c r="DQ18" s="4">
        <f t="shared" si="54"/>
        <v>0</v>
      </c>
      <c r="DS18" s="4">
        <v>14</v>
      </c>
      <c r="DT18" s="4">
        <f>$CK18+INDEX(节奏总纲!D$4:D$163,基础状态预估!$C$2)</f>
        <v>50.004833995939045</v>
      </c>
      <c r="DU18" s="4">
        <f>$CK18+INDEX(节奏总纲!E$4:E$163,基础状态预估!$C$2)</f>
        <v>44.28268396026413</v>
      </c>
      <c r="DV18" s="4">
        <f>$CK18+INDEX(节奏总纲!F$4:F$163,基础状态预估!$C$2)</f>
        <v>37.392206307096416</v>
      </c>
      <c r="DW18" s="4">
        <f>$CK18+INDEX(节奏总纲!G$4:G$163,基础状态预估!$C$2)</f>
        <v>29.032468165263531</v>
      </c>
      <c r="DX18" s="4">
        <f>$CK18+INDEX(节奏总纲!H$4:H$163,基础状态预估!$C$2)</f>
        <v>18.694538943812169</v>
      </c>
      <c r="DY18" s="4">
        <f t="shared" si="15"/>
        <v>8.8999999999999986</v>
      </c>
      <c r="DZ18" s="4">
        <f t="shared" si="16"/>
        <v>4.9000000000000004</v>
      </c>
      <c r="EA18" s="4">
        <f t="shared" si="17"/>
        <v>1.2</v>
      </c>
      <c r="EB18" s="4">
        <f t="shared" si="18"/>
        <v>0</v>
      </c>
      <c r="EC18" s="4">
        <f t="shared" si="19"/>
        <v>0</v>
      </c>
      <c r="EE18" s="4">
        <v>16</v>
      </c>
      <c r="EF18" s="16">
        <v>140</v>
      </c>
      <c r="EG18" s="16">
        <f>INDEX(节奏总纲!$D$4:$D$163,$EF18)</f>
        <v>16383</v>
      </c>
      <c r="EH18" s="16">
        <f t="shared" si="55"/>
        <v>190.38748014423254</v>
      </c>
      <c r="EI18" s="16">
        <f t="shared" si="56"/>
        <v>527.96528107224162</v>
      </c>
      <c r="EJ18" s="16">
        <f t="shared" si="57"/>
        <v>5345.2484971586646</v>
      </c>
      <c r="EK18" s="16">
        <f t="shared" si="58"/>
        <v>9675.6837283048335</v>
      </c>
      <c r="EL18" s="16">
        <f t="shared" si="59"/>
        <v>291.66082042263554</v>
      </c>
      <c r="EP18" s="7">
        <f t="shared" si="60"/>
        <v>65.254833995939038</v>
      </c>
      <c r="EQ18" s="4">
        <f t="shared" si="61"/>
        <v>11.899999999999999</v>
      </c>
      <c r="ER18" s="4">
        <f t="shared" si="62"/>
        <v>17.616666666666667</v>
      </c>
      <c r="ES18" s="4">
        <f t="shared" si="63"/>
        <v>6.9999999999999991</v>
      </c>
      <c r="ET18" s="4">
        <f t="shared" si="64"/>
        <v>0.81666666666666676</v>
      </c>
      <c r="EU18" s="4">
        <f t="shared" si="65"/>
        <v>0</v>
      </c>
      <c r="EV18" s="4" t="str">
        <f t="shared" si="66"/>
        <v>橙</v>
      </c>
      <c r="EW18" s="4">
        <f t="shared" si="22"/>
        <v>35.333333333333336</v>
      </c>
      <c r="EX18" s="4">
        <f t="shared" si="67"/>
        <v>21</v>
      </c>
    </row>
    <row r="19" spans="1:154" x14ac:dyDescent="0.15">
      <c r="A19" s="60"/>
      <c r="B19" s="4" t="s">
        <v>70</v>
      </c>
      <c r="C19" s="4">
        <v>50</v>
      </c>
      <c r="D19" s="4">
        <v>100</v>
      </c>
      <c r="E19" s="4">
        <v>120</v>
      </c>
      <c r="F19" s="4">
        <v>150</v>
      </c>
      <c r="G19" s="4">
        <v>200</v>
      </c>
      <c r="L19" s="4" t="str">
        <f>IF(基础状态预估!AA21="","",基础状态预估!AA21)</f>
        <v>橙</v>
      </c>
      <c r="M19" s="4">
        <v>1500</v>
      </c>
      <c r="N19" s="4">
        <f t="shared" si="23"/>
        <v>24</v>
      </c>
      <c r="O19" s="4">
        <f t="shared" si="24"/>
        <v>40.25</v>
      </c>
      <c r="P19" s="4">
        <f t="shared" si="25"/>
        <v>42</v>
      </c>
      <c r="Q19" s="4">
        <f t="shared" si="26"/>
        <v>43.75</v>
      </c>
      <c r="R19" s="4">
        <f t="shared" si="27"/>
        <v>46</v>
      </c>
      <c r="S19" s="7">
        <f>IFERROR(求节点($DT$5:$DT$1004,DM$5:DM$1004,基础状态预估!$H21),0)</f>
        <v>7</v>
      </c>
      <c r="T19" s="7">
        <f>IFERROR(求节点($DT$5:$DT$1004,DN$5:DN$1004,基础状态预估!$H21),0)</f>
        <v>13.999999999999998</v>
      </c>
      <c r="U19" s="7">
        <f>IFERROR(求节点($DT$5:$DT$1004,DO$5:DO$1004,基础状态预估!$H21),0)</f>
        <v>20.333333333333332</v>
      </c>
      <c r="V19" s="7">
        <f>IFERROR(求节点($DT$5:$DT$1004,DP$5:DP$1004,基础状态预估!$H21),0)</f>
        <v>0</v>
      </c>
      <c r="W19" s="7">
        <f>IFERROR(求节点($DT$5:$DT$1004,DQ$5:DQ$1004,基础状态预估!$H21),0)</f>
        <v>0</v>
      </c>
      <c r="X19" s="7">
        <f t="shared" si="28"/>
        <v>1.75</v>
      </c>
      <c r="Y19" s="7">
        <f t="shared" si="29"/>
        <v>6.9999999999999982</v>
      </c>
      <c r="Z19" s="7">
        <f t="shared" si="30"/>
        <v>15.25</v>
      </c>
      <c r="AA19" s="7">
        <f t="shared" si="31"/>
        <v>0</v>
      </c>
      <c r="AB19" s="7">
        <f t="shared" si="32"/>
        <v>0</v>
      </c>
      <c r="AC19" s="7">
        <f>SUM(X19:AB19)</f>
        <v>24</v>
      </c>
      <c r="AD19" s="7"/>
      <c r="AF19" s="7"/>
      <c r="AG19" s="7">
        <f>基础状态预估!H21</f>
        <v>68.254833995939038</v>
      </c>
      <c r="AH19" s="7">
        <f>求节点(节奏总纲!$D$4:$D$163,节奏总纲!$C$4:$C$163,AG19)</f>
        <v>61.134329971998703</v>
      </c>
      <c r="AI19" s="4" t="str">
        <f t="shared" si="34"/>
        <v>橙</v>
      </c>
      <c r="AJ19" s="4">
        <f t="shared" si="35"/>
        <v>11.899999999999999</v>
      </c>
      <c r="AK19" s="4">
        <f t="shared" si="36"/>
        <v>20.216666666666665</v>
      </c>
      <c r="AL19" s="4">
        <f t="shared" si="37"/>
        <v>8.1999999999999975</v>
      </c>
      <c r="AM19" s="4">
        <f t="shared" si="38"/>
        <v>1.0166666666666666</v>
      </c>
      <c r="AN19" s="4">
        <f t="shared" si="39"/>
        <v>0</v>
      </c>
      <c r="AO19" s="7">
        <f>(基础状态预估!C21-基础状态预估!C20)*基础状态预估!$W21+AO18</f>
        <v>23</v>
      </c>
      <c r="AP19" s="7">
        <f t="shared" si="40"/>
        <v>0.95833333333333337</v>
      </c>
      <c r="AU19" s="15">
        <v>140</v>
      </c>
      <c r="AV19" s="15"/>
      <c r="AW19" s="15">
        <f t="shared" si="68"/>
        <v>3600</v>
      </c>
      <c r="AX19" s="15"/>
      <c r="AY19" s="16">
        <f>(AW19-AW18)*INDEX([3]非r将兵属性验证!$W$7:$W$166,$AU19,1)+AY18</f>
        <v>4323520266.3590374</v>
      </c>
      <c r="BF19" s="4">
        <v>15</v>
      </c>
      <c r="BG19" s="4">
        <f t="shared" si="41"/>
        <v>10.5</v>
      </c>
      <c r="BH19" s="4">
        <f t="shared" si="42"/>
        <v>4.5</v>
      </c>
      <c r="BL19" s="4">
        <f t="shared" si="3"/>
        <v>4.5</v>
      </c>
      <c r="BM19" s="4">
        <f t="shared" si="4"/>
        <v>3.15</v>
      </c>
      <c r="BN19" s="4">
        <f t="shared" si="5"/>
        <v>1.3499999999999999</v>
      </c>
      <c r="BR19" s="4">
        <f t="shared" si="6"/>
        <v>0</v>
      </c>
      <c r="BS19" s="4">
        <f t="shared" si="7"/>
        <v>0</v>
      </c>
      <c r="BT19" s="4">
        <f t="shared" si="8"/>
        <v>0</v>
      </c>
      <c r="BX19" s="4">
        <f t="shared" si="9"/>
        <v>0</v>
      </c>
      <c r="BY19" s="4">
        <f t="shared" si="10"/>
        <v>0</v>
      </c>
      <c r="BZ19" s="4">
        <f t="shared" si="11"/>
        <v>0</v>
      </c>
      <c r="CD19" s="4">
        <f t="shared" si="12"/>
        <v>0</v>
      </c>
      <c r="CE19" s="4">
        <f t="shared" si="13"/>
        <v>0</v>
      </c>
      <c r="CF19" s="4">
        <f>IF(COUNTIF($BH$5:$BH19,"&gt;=2")&lt;=1,SUM($BG19:$BK19)*C$8,CF18)</f>
        <v>151200</v>
      </c>
      <c r="CG19" s="4">
        <f>IF(COUNTIF($BN$5:$BN19,"&gt;=2")&lt;=1,SUM($BL19:$BP19)*D$8,CG18)</f>
        <v>388800</v>
      </c>
      <c r="CH19" s="4">
        <f>IF(COUNTIF($BT$5:$BT19,"&gt;=2")&lt;=1,SUM($BQ19:$BU19)*E$8,CH18)</f>
        <v>0</v>
      </c>
      <c r="CI19" s="4">
        <f>IF(COUNTIF($BZ$5:$BZ19,"&gt;=2")&lt;=1,SUM($BV19:$BZ19)*F$8,CI18)</f>
        <v>0</v>
      </c>
      <c r="CJ19" s="4">
        <f t="shared" si="43"/>
        <v>0</v>
      </c>
      <c r="CK19" s="4">
        <f t="shared" si="44"/>
        <v>6.25</v>
      </c>
      <c r="CM19" s="4">
        <v>15</v>
      </c>
      <c r="CN19" s="4">
        <f>IF(COUNTIF($BH$5:$BH19,"&gt;=2")&gt;1,CN18,BG19)</f>
        <v>4.8999999999999995</v>
      </c>
      <c r="CO19" s="4">
        <f>IF(COUNTIF($BH$5:$BH19,"&gt;=2")&gt;1,CO18,BH19)</f>
        <v>2.1</v>
      </c>
      <c r="CP19" s="4">
        <f>IF(COUNTIF($BH$5:$BH19,"&gt;=2")&gt;1,CP18,BI19)</f>
        <v>0</v>
      </c>
      <c r="CQ19" s="4">
        <f>IF(COUNTIF($BH$5:$BH19,"&gt;=2")&gt;1,CQ18,BJ19)</f>
        <v>0</v>
      </c>
      <c r="CR19" s="4">
        <f>IF(COUNTIF($BH$5:$BH19,"&gt;=2")&gt;1,CR18,BK19)</f>
        <v>0</v>
      </c>
      <c r="CS19" s="4">
        <f>IF(COUNTIF($BN$5:$BN19,"&gt;=2")&gt;1,CS18,BL19)</f>
        <v>4.5</v>
      </c>
      <c r="CT19" s="4">
        <f>IF(COUNTIF($BN$5:$BN19,"&gt;=2")&gt;1,CT18,BM19)</f>
        <v>3.15</v>
      </c>
      <c r="CU19" s="4">
        <f>IF(COUNTIF($BN$5:$BN19,"&gt;=2")&gt;1,CU18,BN19)</f>
        <v>1.3499999999999999</v>
      </c>
      <c r="CV19" s="4">
        <f>IF(COUNTIF($BN$5:$BN19,"&gt;=2")&gt;1,CV18,BO19)</f>
        <v>0</v>
      </c>
      <c r="CW19" s="4">
        <f>IF(COUNTIF($BN$5:$BN19,"&gt;=2")&gt;1,CW18,BP19)</f>
        <v>0</v>
      </c>
      <c r="CX19" s="4">
        <f>IF(COUNTIF($BT$5:$BT19,"&gt;=2")&gt;1,CX18,BQ19)</f>
        <v>0</v>
      </c>
      <c r="CY19" s="4">
        <f>IF(COUNTIF($BT$5:$BT19,"&gt;=2")&gt;1,CY18,BR19)</f>
        <v>0</v>
      </c>
      <c r="CZ19" s="4">
        <f>IF(COUNTIF($BT$5:$BT19,"&gt;=2")&gt;1,CZ18,BS19)</f>
        <v>0</v>
      </c>
      <c r="DA19" s="4">
        <f>IF(COUNTIF($BT$5:$BT19,"&gt;=2")&gt;1,DA18,BT19)</f>
        <v>0</v>
      </c>
      <c r="DB19" s="4">
        <f>IF(COUNTIF($BT$5:$BT19,"&gt;=2")&gt;1,DB18,BU19)</f>
        <v>0</v>
      </c>
      <c r="DC19" s="4">
        <f>IF(COUNTIF($BZ$5:$BZ19,"&gt;=2")&gt;1,DC18,BV19)</f>
        <v>0</v>
      </c>
      <c r="DD19" s="4">
        <f>IF(COUNTIF($BZ$5:$BZ19,"&gt;=2")&gt;1,DD18,BW19)</f>
        <v>0</v>
      </c>
      <c r="DE19" s="4">
        <f>IF(COUNTIF($BZ$5:$BZ19,"&gt;=2")&gt;1,DE18,BX19)</f>
        <v>0</v>
      </c>
      <c r="DF19" s="4">
        <f>IF(COUNTIF($BZ$5:$BZ19,"&gt;=2")&gt;1,DF18,BY19)</f>
        <v>0</v>
      </c>
      <c r="DG19" s="4">
        <f>IF(COUNTIF($BZ$5:$BZ19,"&gt;=2")&gt;1,DG18,BZ19)</f>
        <v>0</v>
      </c>
      <c r="DH19" s="4">
        <f t="shared" si="45"/>
        <v>0</v>
      </c>
      <c r="DI19" s="4">
        <f t="shared" si="46"/>
        <v>0</v>
      </c>
      <c r="DJ19" s="4">
        <f t="shared" si="47"/>
        <v>0</v>
      </c>
      <c r="DK19" s="4">
        <f t="shared" si="48"/>
        <v>0</v>
      </c>
      <c r="DL19" s="4">
        <f t="shared" si="49"/>
        <v>0</v>
      </c>
      <c r="DM19" s="4">
        <f t="shared" si="50"/>
        <v>7</v>
      </c>
      <c r="DN19" s="4">
        <f t="shared" si="51"/>
        <v>9</v>
      </c>
      <c r="DO19" s="4">
        <f t="shared" si="52"/>
        <v>0</v>
      </c>
      <c r="DP19" s="4">
        <f t="shared" si="53"/>
        <v>0</v>
      </c>
      <c r="DQ19" s="4">
        <f t="shared" si="54"/>
        <v>0</v>
      </c>
      <c r="DS19" s="4">
        <v>15</v>
      </c>
      <c r="DT19" s="4">
        <f>$CK19+INDEX(节奏总纲!D$4:D$163,基础状态预估!$C$2)</f>
        <v>50.504833995939045</v>
      </c>
      <c r="DU19" s="4">
        <f>$CK19+INDEX(节奏总纲!E$4:E$163,基础状态预估!$C$2)</f>
        <v>44.78268396026413</v>
      </c>
      <c r="DV19" s="4">
        <f>$CK19+INDEX(节奏总纲!F$4:F$163,基础状态预估!$C$2)</f>
        <v>37.892206307096416</v>
      </c>
      <c r="DW19" s="4">
        <f>$CK19+INDEX(节奏总纲!G$4:G$163,基础状态预估!$C$2)</f>
        <v>29.532468165263531</v>
      </c>
      <c r="DX19" s="4">
        <f>$CK19+INDEX(节奏总纲!H$4:H$163,基础状态预估!$C$2)</f>
        <v>19.194538943812169</v>
      </c>
      <c r="DY19" s="4">
        <f t="shared" si="15"/>
        <v>9.3999999999999986</v>
      </c>
      <c r="DZ19" s="4">
        <f t="shared" si="16"/>
        <v>5.25</v>
      </c>
      <c r="EA19" s="4">
        <f t="shared" si="17"/>
        <v>1.3499999999999999</v>
      </c>
      <c r="EB19" s="4">
        <f t="shared" si="18"/>
        <v>0</v>
      </c>
      <c r="EC19" s="4">
        <f t="shared" si="19"/>
        <v>0</v>
      </c>
      <c r="EE19" s="4">
        <v>17</v>
      </c>
      <c r="EF19" s="16">
        <v>150</v>
      </c>
      <c r="EG19" s="16">
        <f>INDEX(节奏总纲!$D$4:$D$163,$EF19)</f>
        <v>32767</v>
      </c>
      <c r="EH19" s="16">
        <f t="shared" si="55"/>
        <v>380.78658132735563</v>
      </c>
      <c r="EI19" s="16">
        <f t="shared" si="56"/>
        <v>1055.9627885548521</v>
      </c>
      <c r="EJ19" s="16">
        <f t="shared" si="57"/>
        <v>10690.823262308366</v>
      </c>
      <c r="EK19" s="16">
        <f t="shared" si="58"/>
        <v>19351.958049524783</v>
      </c>
      <c r="EL19" s="16">
        <f t="shared" si="59"/>
        <v>583.33944349560511</v>
      </c>
      <c r="EP19" s="7">
        <f t="shared" si="60"/>
        <v>68.254833995939038</v>
      </c>
      <c r="EQ19" s="4">
        <f t="shared" si="61"/>
        <v>11.899999999999999</v>
      </c>
      <c r="ER19" s="4">
        <f t="shared" si="62"/>
        <v>20.216666666666665</v>
      </c>
      <c r="ES19" s="4">
        <f t="shared" si="63"/>
        <v>8.1999999999999975</v>
      </c>
      <c r="ET19" s="4">
        <f t="shared" si="64"/>
        <v>1.0166666666666666</v>
      </c>
      <c r="EU19" s="4">
        <f t="shared" si="65"/>
        <v>0</v>
      </c>
      <c r="EV19" s="4" t="str">
        <f t="shared" si="66"/>
        <v>橙</v>
      </c>
      <c r="EW19" s="4">
        <f t="shared" si="22"/>
        <v>39.333333333333336</v>
      </c>
      <c r="EX19" s="4">
        <f t="shared" si="67"/>
        <v>24</v>
      </c>
    </row>
    <row r="20" spans="1:154" x14ac:dyDescent="0.15">
      <c r="C20" s="9"/>
      <c r="D20" s="9"/>
      <c r="E20" s="9"/>
      <c r="F20" s="9"/>
      <c r="G20" s="9"/>
      <c r="L20" s="4" t="str">
        <f>IF(基础状态预估!AA22="","",基础状态预估!AA22)</f>
        <v>橙</v>
      </c>
      <c r="M20" s="4">
        <v>1600</v>
      </c>
      <c r="N20" s="4">
        <f t="shared" si="23"/>
        <v>24</v>
      </c>
      <c r="O20" s="4">
        <f t="shared" si="24"/>
        <v>40.25</v>
      </c>
      <c r="P20" s="4">
        <f t="shared" si="25"/>
        <v>42</v>
      </c>
      <c r="Q20" s="4">
        <f t="shared" si="26"/>
        <v>43.75</v>
      </c>
      <c r="R20" s="4">
        <f t="shared" si="27"/>
        <v>46</v>
      </c>
      <c r="S20" s="7">
        <f>IFERROR(求节点($DT$5:$DT$1004,DM$5:DM$1004,基础状态预估!$H22),0)</f>
        <v>7</v>
      </c>
      <c r="T20" s="7">
        <f>IFERROR(求节点($DT$5:$DT$1004,DN$5:DN$1004,基础状态预估!$H22),0)</f>
        <v>13.999999999999998</v>
      </c>
      <c r="U20" s="7">
        <f>IFERROR(求节点($DT$5:$DT$1004,DO$5:DO$1004,基础状态预估!$H22),0)</f>
        <v>24.333333333333332</v>
      </c>
      <c r="V20" s="7">
        <f>IFERROR(求节点($DT$5:$DT$1004,DP$5:DP$1004,基础状态预估!$H22),0)</f>
        <v>0</v>
      </c>
      <c r="W20" s="7">
        <f>IFERROR(求节点($DT$5:$DT$1004,DQ$5:DQ$1004,基础状态预估!$H22),0)</f>
        <v>0</v>
      </c>
      <c r="X20" s="7">
        <f t="shared" si="28"/>
        <v>1.75</v>
      </c>
      <c r="Y20" s="7">
        <f t="shared" si="29"/>
        <v>6.9999999999999982</v>
      </c>
      <c r="Z20" s="7">
        <f t="shared" si="30"/>
        <v>18.25</v>
      </c>
      <c r="AA20" s="7">
        <f t="shared" si="31"/>
        <v>0</v>
      </c>
      <c r="AB20" s="7">
        <f t="shared" si="32"/>
        <v>0</v>
      </c>
      <c r="AC20" s="7">
        <f t="shared" si="33"/>
        <v>27</v>
      </c>
      <c r="AD20" s="7"/>
      <c r="AF20" s="7"/>
      <c r="AG20" s="7">
        <f>基础状态预估!H22</f>
        <v>71.254833995939038</v>
      </c>
      <c r="AH20" s="7">
        <f>求节点(节奏总纲!$D$4:$D$163,节奏总纲!$C$4:$C$163,AG20)</f>
        <v>61.743690589875712</v>
      </c>
      <c r="AI20" s="4" t="str">
        <f t="shared" si="34"/>
        <v>橙</v>
      </c>
      <c r="AJ20" s="4">
        <f t="shared" si="35"/>
        <v>11.899999999999999</v>
      </c>
      <c r="AK20" s="4">
        <f t="shared" si="36"/>
        <v>22.816666666666666</v>
      </c>
      <c r="AL20" s="4">
        <f t="shared" si="37"/>
        <v>9.3999999999999986</v>
      </c>
      <c r="AM20" s="4">
        <f t="shared" si="38"/>
        <v>1.2166666666666668</v>
      </c>
      <c r="AN20" s="4">
        <f t="shared" si="39"/>
        <v>0</v>
      </c>
      <c r="AO20" s="7">
        <f>(基础状态预估!C22-基础状态预估!C21)*基础状态预估!$W22+AO19</f>
        <v>26</v>
      </c>
      <c r="AP20" s="7">
        <f t="shared" si="40"/>
        <v>0.96296296296296291</v>
      </c>
      <c r="AU20" s="15">
        <v>150</v>
      </c>
      <c r="AV20" s="15"/>
      <c r="AW20" s="15">
        <f t="shared" si="68"/>
        <v>3600</v>
      </c>
      <c r="AX20" s="15"/>
      <c r="AY20" s="16">
        <f>(AW20-AW19)*INDEX([3]非r将兵属性验证!$W$7:$W$166,$AU20,1)+AY19</f>
        <v>4323520266.3590374</v>
      </c>
      <c r="BF20" s="4">
        <v>16</v>
      </c>
      <c r="BG20" s="4">
        <f t="shared" si="41"/>
        <v>11.2</v>
      </c>
      <c r="BH20" s="4">
        <f t="shared" si="42"/>
        <v>4.8</v>
      </c>
      <c r="BL20" s="4">
        <f t="shared" si="3"/>
        <v>5</v>
      </c>
      <c r="BM20" s="4">
        <f t="shared" si="4"/>
        <v>3.5</v>
      </c>
      <c r="BN20" s="4">
        <f t="shared" si="5"/>
        <v>1.5</v>
      </c>
      <c r="BR20" s="4">
        <f t="shared" si="6"/>
        <v>0</v>
      </c>
      <c r="BS20" s="4">
        <f t="shared" si="7"/>
        <v>0</v>
      </c>
      <c r="BT20" s="4">
        <f t="shared" si="8"/>
        <v>0</v>
      </c>
      <c r="BX20" s="4">
        <f t="shared" si="9"/>
        <v>0</v>
      </c>
      <c r="BY20" s="4">
        <f t="shared" si="10"/>
        <v>0</v>
      </c>
      <c r="BZ20" s="4">
        <f t="shared" si="11"/>
        <v>0</v>
      </c>
      <c r="CD20" s="4">
        <f t="shared" si="12"/>
        <v>0</v>
      </c>
      <c r="CE20" s="4">
        <f t="shared" si="13"/>
        <v>0</v>
      </c>
      <c r="CF20" s="4">
        <f>IF(COUNTIF($BH$5:$BH20,"&gt;=2")&lt;=1,SUM($BG20:$BK20)*C$8,CF19)</f>
        <v>151200</v>
      </c>
      <c r="CG20" s="4">
        <f>IF(COUNTIF($BN$5:$BN20,"&gt;=2")&lt;=1,SUM($BL20:$BP20)*D$8,CG19)</f>
        <v>432000</v>
      </c>
      <c r="CH20" s="4">
        <f>IF(COUNTIF($BT$5:$BT20,"&gt;=2")&lt;=1,SUM($BQ20:$BU20)*E$8,CH19)</f>
        <v>0</v>
      </c>
      <c r="CI20" s="4">
        <f>IF(COUNTIF($BZ$5:$BZ20,"&gt;=2")&lt;=1,SUM($BV20:$BZ20)*F$8,CI19)</f>
        <v>0</v>
      </c>
      <c r="CJ20" s="4">
        <f t="shared" si="43"/>
        <v>0</v>
      </c>
      <c r="CK20" s="4">
        <f t="shared" si="44"/>
        <v>6.75</v>
      </c>
      <c r="CM20" s="4">
        <v>16</v>
      </c>
      <c r="CN20" s="4">
        <f>IF(COUNTIF($BH$5:$BH20,"&gt;=2")&gt;1,CN19,BG20)</f>
        <v>4.8999999999999995</v>
      </c>
      <c r="CO20" s="4">
        <f>IF(COUNTIF($BH$5:$BH20,"&gt;=2")&gt;1,CO19,BH20)</f>
        <v>2.1</v>
      </c>
      <c r="CP20" s="4">
        <f>IF(COUNTIF($BH$5:$BH20,"&gt;=2")&gt;1,CP19,BI20)</f>
        <v>0</v>
      </c>
      <c r="CQ20" s="4">
        <f>IF(COUNTIF($BH$5:$BH20,"&gt;=2")&gt;1,CQ19,BJ20)</f>
        <v>0</v>
      </c>
      <c r="CR20" s="4">
        <f>IF(COUNTIF($BH$5:$BH20,"&gt;=2")&gt;1,CR19,BK20)</f>
        <v>0</v>
      </c>
      <c r="CS20" s="4">
        <f>IF(COUNTIF($BN$5:$BN20,"&gt;=2")&gt;1,CS19,BL20)</f>
        <v>5</v>
      </c>
      <c r="CT20" s="4">
        <f>IF(COUNTIF($BN$5:$BN20,"&gt;=2")&gt;1,CT19,BM20)</f>
        <v>3.5</v>
      </c>
      <c r="CU20" s="4">
        <f>IF(COUNTIF($BN$5:$BN20,"&gt;=2")&gt;1,CU19,BN20)</f>
        <v>1.5</v>
      </c>
      <c r="CV20" s="4">
        <f>IF(COUNTIF($BN$5:$BN20,"&gt;=2")&gt;1,CV19,BO20)</f>
        <v>0</v>
      </c>
      <c r="CW20" s="4">
        <f>IF(COUNTIF($BN$5:$BN20,"&gt;=2")&gt;1,CW19,BP20)</f>
        <v>0</v>
      </c>
      <c r="CX20" s="4">
        <f>IF(COUNTIF($BT$5:$BT20,"&gt;=2")&gt;1,CX19,BQ20)</f>
        <v>0</v>
      </c>
      <c r="CY20" s="4">
        <f>IF(COUNTIF($BT$5:$BT20,"&gt;=2")&gt;1,CY19,BR20)</f>
        <v>0</v>
      </c>
      <c r="CZ20" s="4">
        <f>IF(COUNTIF($BT$5:$BT20,"&gt;=2")&gt;1,CZ19,BS20)</f>
        <v>0</v>
      </c>
      <c r="DA20" s="4">
        <f>IF(COUNTIF($BT$5:$BT20,"&gt;=2")&gt;1,DA19,BT20)</f>
        <v>0</v>
      </c>
      <c r="DB20" s="4">
        <f>IF(COUNTIF($BT$5:$BT20,"&gt;=2")&gt;1,DB19,BU20)</f>
        <v>0</v>
      </c>
      <c r="DC20" s="4">
        <f>IF(COUNTIF($BZ$5:$BZ20,"&gt;=2")&gt;1,DC19,BV20)</f>
        <v>0</v>
      </c>
      <c r="DD20" s="4">
        <f>IF(COUNTIF($BZ$5:$BZ20,"&gt;=2")&gt;1,DD19,BW20)</f>
        <v>0</v>
      </c>
      <c r="DE20" s="4">
        <f>IF(COUNTIF($BZ$5:$BZ20,"&gt;=2")&gt;1,DE19,BX20)</f>
        <v>0</v>
      </c>
      <c r="DF20" s="4">
        <f>IF(COUNTIF($BZ$5:$BZ20,"&gt;=2")&gt;1,DF19,BY20)</f>
        <v>0</v>
      </c>
      <c r="DG20" s="4">
        <f>IF(COUNTIF($BZ$5:$BZ20,"&gt;=2")&gt;1,DG19,BZ20)</f>
        <v>0</v>
      </c>
      <c r="DH20" s="4">
        <f t="shared" si="45"/>
        <v>0</v>
      </c>
      <c r="DI20" s="4">
        <f t="shared" si="46"/>
        <v>0</v>
      </c>
      <c r="DJ20" s="4">
        <f t="shared" si="47"/>
        <v>0</v>
      </c>
      <c r="DK20" s="4">
        <f t="shared" si="48"/>
        <v>0</v>
      </c>
      <c r="DL20" s="4">
        <f t="shared" si="49"/>
        <v>0</v>
      </c>
      <c r="DM20" s="4">
        <f t="shared" si="50"/>
        <v>7</v>
      </c>
      <c r="DN20" s="4">
        <f t="shared" si="51"/>
        <v>10</v>
      </c>
      <c r="DO20" s="4">
        <f t="shared" si="52"/>
        <v>0</v>
      </c>
      <c r="DP20" s="4">
        <f t="shared" si="53"/>
        <v>0</v>
      </c>
      <c r="DQ20" s="4">
        <f t="shared" si="54"/>
        <v>0</v>
      </c>
      <c r="DS20" s="4">
        <v>16</v>
      </c>
      <c r="DT20" s="4">
        <f>$CK20+INDEX(节奏总纲!D$4:D$163,基础状态预估!$C$2)</f>
        <v>51.004833995939045</v>
      </c>
      <c r="DU20" s="4">
        <f>$CK20+INDEX(节奏总纲!E$4:E$163,基础状态预估!$C$2)</f>
        <v>45.28268396026413</v>
      </c>
      <c r="DV20" s="4">
        <f>$CK20+INDEX(节奏总纲!F$4:F$163,基础状态预估!$C$2)</f>
        <v>38.392206307096416</v>
      </c>
      <c r="DW20" s="4">
        <f>$CK20+INDEX(节奏总纲!G$4:G$163,基础状态预估!$C$2)</f>
        <v>30.032468165263531</v>
      </c>
      <c r="DX20" s="4">
        <f>$CK20+INDEX(节奏总纲!H$4:H$163,基础状态预估!$C$2)</f>
        <v>19.694538943812169</v>
      </c>
      <c r="DY20" s="4">
        <f t="shared" si="15"/>
        <v>9.8999999999999986</v>
      </c>
      <c r="DZ20" s="4">
        <f t="shared" si="16"/>
        <v>5.6</v>
      </c>
      <c r="EA20" s="4">
        <f t="shared" si="17"/>
        <v>1.5</v>
      </c>
      <c r="EB20" s="4">
        <f t="shared" si="18"/>
        <v>0</v>
      </c>
      <c r="EC20" s="4">
        <f t="shared" si="19"/>
        <v>0</v>
      </c>
      <c r="EE20" s="4">
        <v>18</v>
      </c>
      <c r="EF20" s="16">
        <v>160</v>
      </c>
      <c r="EG20" s="16">
        <f>INDEX(节奏总纲!$D$4:$D$163,$EF20)</f>
        <v>65535</v>
      </c>
      <c r="EH20" s="16">
        <f t="shared" si="55"/>
        <v>761.58478369360193</v>
      </c>
      <c r="EI20" s="16">
        <f t="shared" si="56"/>
        <v>2111.957803520073</v>
      </c>
      <c r="EJ20" s="16">
        <f t="shared" si="57"/>
        <v>21381.972792607765</v>
      </c>
      <c r="EK20" s="16">
        <f t="shared" si="58"/>
        <v>38704.506691964671</v>
      </c>
      <c r="EL20" s="16">
        <f t="shared" si="59"/>
        <v>1166.6966896415443</v>
      </c>
      <c r="EP20" s="7">
        <f t="shared" si="60"/>
        <v>71.254833995939038</v>
      </c>
      <c r="EQ20" s="4">
        <f t="shared" si="61"/>
        <v>11.899999999999999</v>
      </c>
      <c r="ER20" s="4">
        <f t="shared" si="62"/>
        <v>22.816666666666666</v>
      </c>
      <c r="ES20" s="4">
        <f t="shared" si="63"/>
        <v>9.3999999999999986</v>
      </c>
      <c r="ET20" s="4">
        <f t="shared" si="64"/>
        <v>1.2166666666666668</v>
      </c>
      <c r="EU20" s="4">
        <f t="shared" si="65"/>
        <v>0</v>
      </c>
      <c r="EV20" s="4" t="str">
        <f t="shared" si="66"/>
        <v>橙</v>
      </c>
      <c r="EW20" s="4">
        <f t="shared" si="22"/>
        <v>43.333333333333336</v>
      </c>
      <c r="EX20" s="4">
        <f t="shared" si="67"/>
        <v>27</v>
      </c>
    </row>
    <row r="21" spans="1:154" x14ac:dyDescent="0.15">
      <c r="A21" s="60" t="s">
        <v>299</v>
      </c>
      <c r="B21" s="4" t="s">
        <v>62</v>
      </c>
      <c r="C21" s="41">
        <v>0.3</v>
      </c>
      <c r="D21" s="41">
        <v>0.15</v>
      </c>
      <c r="E21" s="41">
        <v>0.05</v>
      </c>
      <c r="F21" s="41">
        <v>5.0000000000000001E-3</v>
      </c>
      <c r="G21" s="41">
        <v>0</v>
      </c>
      <c r="L21" s="4" t="str">
        <f>IF(基础状态预估!AA23="","",基础状态预估!AA23)</f>
        <v>橙</v>
      </c>
      <c r="M21" s="4">
        <v>1700</v>
      </c>
      <c r="N21" s="4">
        <f t="shared" si="23"/>
        <v>24</v>
      </c>
      <c r="O21" s="4">
        <f t="shared" si="24"/>
        <v>40.25</v>
      </c>
      <c r="P21" s="4">
        <f t="shared" si="25"/>
        <v>42</v>
      </c>
      <c r="Q21" s="4">
        <f t="shared" si="26"/>
        <v>43.75</v>
      </c>
      <c r="R21" s="4">
        <f t="shared" si="27"/>
        <v>46</v>
      </c>
      <c r="S21" s="7">
        <f>IFERROR(求节点($DT$5:$DT$1004,DM$5:DM$1004,基础状态预估!$H23),0)</f>
        <v>7</v>
      </c>
      <c r="T21" s="7">
        <f>IFERROR(求节点($DT$5:$DT$1004,DN$5:DN$1004,基础状态预估!$H23),0)</f>
        <v>13.999999999999998</v>
      </c>
      <c r="U21" s="7">
        <f>IFERROR(求节点($DT$5:$DT$1004,DO$5:DO$1004,基础状态预估!$H23),0)</f>
        <v>28.333333333333329</v>
      </c>
      <c r="V21" s="7">
        <f>IFERROR(求节点($DT$5:$DT$1004,DP$5:DP$1004,基础状态预估!$H23),0)</f>
        <v>0</v>
      </c>
      <c r="W21" s="7">
        <f>IFERROR(求节点($DT$5:$DT$1004,DQ$5:DQ$1004,基础状态预估!$H23),0)</f>
        <v>0</v>
      </c>
      <c r="X21" s="7">
        <f t="shared" si="28"/>
        <v>1.75</v>
      </c>
      <c r="Y21" s="7">
        <f t="shared" si="29"/>
        <v>6.9999999999999982</v>
      </c>
      <c r="Z21" s="7">
        <f t="shared" si="30"/>
        <v>21.249999999999996</v>
      </c>
      <c r="AA21" s="7">
        <f t="shared" si="31"/>
        <v>0</v>
      </c>
      <c r="AB21" s="7">
        <f t="shared" si="32"/>
        <v>0</v>
      </c>
      <c r="AC21" s="7">
        <f t="shared" si="33"/>
        <v>29.999999999999993</v>
      </c>
      <c r="AD21" s="7"/>
      <c r="AF21" s="7"/>
      <c r="AG21" s="7">
        <f>基础状态预估!H23</f>
        <v>74.254833995939038</v>
      </c>
      <c r="AH21" s="7">
        <f>求节点(节奏总纲!$D$4:$D$163,节奏总纲!$C$4:$C$163,AG21)</f>
        <v>62.329408424535202</v>
      </c>
      <c r="AI21" s="4" t="str">
        <f t="shared" si="34"/>
        <v>橙</v>
      </c>
      <c r="AJ21" s="4">
        <f t="shared" si="35"/>
        <v>11.899999999999999</v>
      </c>
      <c r="AK21" s="4">
        <f t="shared" si="36"/>
        <v>25.416666666666668</v>
      </c>
      <c r="AL21" s="4">
        <f t="shared" si="37"/>
        <v>10.599999999999998</v>
      </c>
      <c r="AM21" s="4">
        <f t="shared" si="38"/>
        <v>1.4166666666666667</v>
      </c>
      <c r="AN21" s="4">
        <f t="shared" si="39"/>
        <v>0</v>
      </c>
      <c r="AO21" s="7">
        <f>(基础状态预估!C23-基础状态预估!C22)*基础状态预估!$W23+AO20</f>
        <v>29</v>
      </c>
      <c r="AP21" s="7">
        <f>AO21/AC21</f>
        <v>0.9666666666666669</v>
      </c>
      <c r="AU21" s="15">
        <v>160</v>
      </c>
      <c r="AV21" s="15"/>
      <c r="AW21" s="15">
        <f t="shared" si="68"/>
        <v>3600</v>
      </c>
      <c r="AX21" s="15"/>
      <c r="AY21" s="16">
        <f>(AW21-AW20)*INDEX([3]非r将兵属性验证!$W$7:$W$166,$AU21,1)+AY20</f>
        <v>4323520266.3590374</v>
      </c>
      <c r="BF21" s="4">
        <v>17</v>
      </c>
      <c r="BG21" s="4">
        <f t="shared" si="41"/>
        <v>11.899999999999999</v>
      </c>
      <c r="BH21" s="4">
        <f t="shared" si="42"/>
        <v>5.0999999999999996</v>
      </c>
      <c r="BL21" s="4">
        <f t="shared" si="3"/>
        <v>5.5</v>
      </c>
      <c r="BM21" s="4">
        <f t="shared" si="4"/>
        <v>3.8499999999999996</v>
      </c>
      <c r="BN21" s="4">
        <f t="shared" si="5"/>
        <v>1.65</v>
      </c>
      <c r="BR21" s="4">
        <f t="shared" si="6"/>
        <v>0</v>
      </c>
      <c r="BS21" s="4">
        <f t="shared" si="7"/>
        <v>0</v>
      </c>
      <c r="BT21" s="4">
        <f t="shared" si="8"/>
        <v>0</v>
      </c>
      <c r="BX21" s="4">
        <f t="shared" si="9"/>
        <v>0</v>
      </c>
      <c r="BY21" s="4">
        <f t="shared" si="10"/>
        <v>0</v>
      </c>
      <c r="BZ21" s="4">
        <f t="shared" si="11"/>
        <v>0</v>
      </c>
      <c r="CD21" s="4">
        <f t="shared" si="12"/>
        <v>0</v>
      </c>
      <c r="CE21" s="4">
        <f t="shared" si="13"/>
        <v>0</v>
      </c>
      <c r="CF21" s="4">
        <f>IF(COUNTIF($BH$5:$BH21,"&gt;=2")&lt;=1,SUM($BG21:$BK21)*C$8,CF20)</f>
        <v>151200</v>
      </c>
      <c r="CG21" s="4">
        <f>IF(COUNTIF($BN$5:$BN21,"&gt;=2")&lt;=1,SUM($BL21:$BP21)*D$8,CG20)</f>
        <v>475200</v>
      </c>
      <c r="CH21" s="4">
        <f>IF(COUNTIF($BT$5:$BT21,"&gt;=2")&lt;=1,SUM($BQ21:$BU21)*E$8,CH20)</f>
        <v>0</v>
      </c>
      <c r="CI21" s="4">
        <f>IF(COUNTIF($BZ$5:$BZ21,"&gt;=2")&lt;=1,SUM($BV21:$BZ21)*F$8,CI20)</f>
        <v>0</v>
      </c>
      <c r="CJ21" s="4">
        <f t="shared" si="43"/>
        <v>0</v>
      </c>
      <c r="CK21" s="4">
        <f t="shared" si="44"/>
        <v>7.25</v>
      </c>
      <c r="CM21" s="4">
        <v>17</v>
      </c>
      <c r="CN21" s="4">
        <f>IF(COUNTIF($BH$5:$BH21,"&gt;=2")&gt;1,CN20,BG21)</f>
        <v>4.8999999999999995</v>
      </c>
      <c r="CO21" s="4">
        <f>IF(COUNTIF($BH$5:$BH21,"&gt;=2")&gt;1,CO20,BH21)</f>
        <v>2.1</v>
      </c>
      <c r="CP21" s="4">
        <f>IF(COUNTIF($BH$5:$BH21,"&gt;=2")&gt;1,CP20,BI21)</f>
        <v>0</v>
      </c>
      <c r="CQ21" s="4">
        <f>IF(COUNTIF($BH$5:$BH21,"&gt;=2")&gt;1,CQ20,BJ21)</f>
        <v>0</v>
      </c>
      <c r="CR21" s="4">
        <f>IF(COUNTIF($BH$5:$BH21,"&gt;=2")&gt;1,CR20,BK21)</f>
        <v>0</v>
      </c>
      <c r="CS21" s="4">
        <f>IF(COUNTIF($BN$5:$BN21,"&gt;=2")&gt;1,CS20,BL21)</f>
        <v>5.5</v>
      </c>
      <c r="CT21" s="4">
        <f>IF(COUNTIF($BN$5:$BN21,"&gt;=2")&gt;1,CT20,BM21)</f>
        <v>3.8499999999999996</v>
      </c>
      <c r="CU21" s="4">
        <f>IF(COUNTIF($BN$5:$BN21,"&gt;=2")&gt;1,CU20,BN21)</f>
        <v>1.65</v>
      </c>
      <c r="CV21" s="4">
        <f>IF(COUNTIF($BN$5:$BN21,"&gt;=2")&gt;1,CV20,BO21)</f>
        <v>0</v>
      </c>
      <c r="CW21" s="4">
        <f>IF(COUNTIF($BN$5:$BN21,"&gt;=2")&gt;1,CW20,BP21)</f>
        <v>0</v>
      </c>
      <c r="CX21" s="4">
        <f>IF(COUNTIF($BT$5:$BT21,"&gt;=2")&gt;1,CX20,BQ21)</f>
        <v>0</v>
      </c>
      <c r="CY21" s="4">
        <f>IF(COUNTIF($BT$5:$BT21,"&gt;=2")&gt;1,CY20,BR21)</f>
        <v>0</v>
      </c>
      <c r="CZ21" s="4">
        <f>IF(COUNTIF($BT$5:$BT21,"&gt;=2")&gt;1,CZ20,BS21)</f>
        <v>0</v>
      </c>
      <c r="DA21" s="4">
        <f>IF(COUNTIF($BT$5:$BT21,"&gt;=2")&gt;1,DA20,BT21)</f>
        <v>0</v>
      </c>
      <c r="DB21" s="4">
        <f>IF(COUNTIF($BT$5:$BT21,"&gt;=2")&gt;1,DB20,BU21)</f>
        <v>0</v>
      </c>
      <c r="DC21" s="4">
        <f>IF(COUNTIF($BZ$5:$BZ21,"&gt;=2")&gt;1,DC20,BV21)</f>
        <v>0</v>
      </c>
      <c r="DD21" s="4">
        <f>IF(COUNTIF($BZ$5:$BZ21,"&gt;=2")&gt;1,DD20,BW21)</f>
        <v>0</v>
      </c>
      <c r="DE21" s="4">
        <f>IF(COUNTIF($BZ$5:$BZ21,"&gt;=2")&gt;1,DE20,BX21)</f>
        <v>0</v>
      </c>
      <c r="DF21" s="4">
        <f>IF(COUNTIF($BZ$5:$BZ21,"&gt;=2")&gt;1,DF20,BY21)</f>
        <v>0</v>
      </c>
      <c r="DG21" s="4">
        <f>IF(COUNTIF($BZ$5:$BZ21,"&gt;=2")&gt;1,DG20,BZ21)</f>
        <v>0</v>
      </c>
      <c r="DH21" s="4">
        <f t="shared" si="45"/>
        <v>0</v>
      </c>
      <c r="DI21" s="4">
        <f t="shared" si="46"/>
        <v>0</v>
      </c>
      <c r="DJ21" s="4">
        <f t="shared" si="47"/>
        <v>0</v>
      </c>
      <c r="DK21" s="4">
        <f t="shared" si="48"/>
        <v>0</v>
      </c>
      <c r="DL21" s="4">
        <f t="shared" si="49"/>
        <v>0</v>
      </c>
      <c r="DM21" s="4">
        <f t="shared" si="50"/>
        <v>7</v>
      </c>
      <c r="DN21" s="4">
        <f t="shared" si="51"/>
        <v>11</v>
      </c>
      <c r="DO21" s="4">
        <f t="shared" si="52"/>
        <v>0</v>
      </c>
      <c r="DP21" s="4">
        <f t="shared" si="53"/>
        <v>0</v>
      </c>
      <c r="DQ21" s="4">
        <f t="shared" si="54"/>
        <v>0</v>
      </c>
      <c r="DS21" s="4">
        <v>17</v>
      </c>
      <c r="DT21" s="4">
        <f>$CK21+INDEX(节奏总纲!D$4:D$163,基础状态预估!$C$2)</f>
        <v>51.504833995939045</v>
      </c>
      <c r="DU21" s="4">
        <f>$CK21+INDEX(节奏总纲!E$4:E$163,基础状态预估!$C$2)</f>
        <v>45.78268396026413</v>
      </c>
      <c r="DV21" s="4">
        <f>$CK21+INDEX(节奏总纲!F$4:F$163,基础状态预估!$C$2)</f>
        <v>38.892206307096416</v>
      </c>
      <c r="DW21" s="4">
        <f>$CK21+INDEX(节奏总纲!G$4:G$163,基础状态预估!$C$2)</f>
        <v>30.532468165263531</v>
      </c>
      <c r="DX21" s="4">
        <f>$CK21+INDEX(节奏总纲!H$4:H$163,基础状态预估!$C$2)</f>
        <v>20.194538943812169</v>
      </c>
      <c r="DY21" s="4">
        <f t="shared" si="15"/>
        <v>10.399999999999999</v>
      </c>
      <c r="DZ21" s="4">
        <f t="shared" si="16"/>
        <v>5.9499999999999993</v>
      </c>
      <c r="EA21" s="4">
        <f t="shared" si="17"/>
        <v>1.65</v>
      </c>
      <c r="EB21" s="4">
        <f t="shared" si="18"/>
        <v>0</v>
      </c>
      <c r="EC21" s="4">
        <f t="shared" si="19"/>
        <v>0</v>
      </c>
      <c r="EE21" s="4">
        <v>19</v>
      </c>
      <c r="EP21" s="7">
        <f t="shared" si="60"/>
        <v>74.254833995939038</v>
      </c>
      <c r="EQ21" s="4">
        <f t="shared" si="61"/>
        <v>11.899999999999999</v>
      </c>
      <c r="ER21" s="4">
        <f t="shared" si="62"/>
        <v>25.416666666666668</v>
      </c>
      <c r="ES21" s="4">
        <f t="shared" si="63"/>
        <v>10.599999999999998</v>
      </c>
      <c r="ET21" s="4">
        <f t="shared" si="64"/>
        <v>1.4166666666666667</v>
      </c>
      <c r="EU21" s="4">
        <f t="shared" si="65"/>
        <v>0</v>
      </c>
      <c r="EV21" s="4" t="str">
        <f t="shared" si="66"/>
        <v>橙</v>
      </c>
      <c r="EW21" s="4">
        <f t="shared" si="22"/>
        <v>47.333333333333336</v>
      </c>
      <c r="EX21" s="4">
        <f t="shared" si="67"/>
        <v>29.999999999999993</v>
      </c>
    </row>
    <row r="22" spans="1:154" x14ac:dyDescent="0.15">
      <c r="A22" s="60"/>
      <c r="B22" s="4" t="s">
        <v>64</v>
      </c>
      <c r="C22" s="41">
        <f>1-C21-C23</f>
        <v>0.7</v>
      </c>
      <c r="D22" s="41">
        <f t="shared" ref="D22:G22" si="69">1-D21-D23</f>
        <v>0.35</v>
      </c>
      <c r="E22" s="41">
        <f t="shared" si="69"/>
        <v>0.29999999999999993</v>
      </c>
      <c r="F22" s="41">
        <f t="shared" si="69"/>
        <v>0.19499999999999995</v>
      </c>
      <c r="G22" s="41">
        <f t="shared" si="69"/>
        <v>3.0000000000000027E-2</v>
      </c>
      <c r="L22" s="4" t="str">
        <f>IF(基础状态预估!AA24="","",基础状态预估!AA24)</f>
        <v>橙</v>
      </c>
      <c r="M22" s="4">
        <v>1800</v>
      </c>
      <c r="N22" s="4">
        <f t="shared" si="23"/>
        <v>24</v>
      </c>
      <c r="O22" s="4">
        <f t="shared" si="24"/>
        <v>40.25</v>
      </c>
      <c r="P22" s="4">
        <f t="shared" si="25"/>
        <v>42</v>
      </c>
      <c r="Q22" s="4">
        <f t="shared" si="26"/>
        <v>43.75</v>
      </c>
      <c r="R22" s="4">
        <f t="shared" si="27"/>
        <v>46</v>
      </c>
      <c r="S22" s="7">
        <f>IFERROR(求节点($DT$5:$DT$1004,DM$5:DM$1004,基础状态预估!$H24),0)</f>
        <v>7</v>
      </c>
      <c r="T22" s="7">
        <f>IFERROR(求节点($DT$5:$DT$1004,DN$5:DN$1004,基础状态预估!$H24),0)</f>
        <v>13.999999999999998</v>
      </c>
      <c r="U22" s="7">
        <f>IFERROR(求节点($DT$5:$DT$1004,DO$5:DO$1004,基础状态预估!$H24),0)</f>
        <v>35</v>
      </c>
      <c r="V22" s="7">
        <f>IFERROR(求节点($DT$5:$DT$1004,DP$5:DP$1004,基础状态预估!$H24),0)</f>
        <v>0</v>
      </c>
      <c r="W22" s="7">
        <f>IFERROR(求节点($DT$5:$DT$1004,DQ$5:DQ$1004,基础状态预估!$H24),0)</f>
        <v>0</v>
      </c>
      <c r="X22" s="7">
        <f t="shared" si="28"/>
        <v>1.75</v>
      </c>
      <c r="Y22" s="7">
        <f t="shared" si="29"/>
        <v>6.9999999999999982</v>
      </c>
      <c r="Z22" s="7">
        <f t="shared" si="30"/>
        <v>26.25</v>
      </c>
      <c r="AA22" s="7">
        <f t="shared" si="31"/>
        <v>0</v>
      </c>
      <c r="AB22" s="7">
        <f t="shared" si="32"/>
        <v>0</v>
      </c>
      <c r="AC22" s="7">
        <f t="shared" si="33"/>
        <v>35</v>
      </c>
      <c r="AD22" s="7"/>
      <c r="AF22" s="7"/>
      <c r="AG22" s="7">
        <f>基础状态预估!H24</f>
        <v>79.254833995939038</v>
      </c>
      <c r="AH22" s="7">
        <f>求节点(节奏总纲!$D$4:$D$163,节奏总纲!$C$4:$C$163,AG22)</f>
        <v>63.258447984816868</v>
      </c>
      <c r="AI22" s="4" t="str">
        <f t="shared" si="34"/>
        <v>橙</v>
      </c>
      <c r="AJ22" s="4">
        <f t="shared" si="35"/>
        <v>11.899999999999999</v>
      </c>
      <c r="AK22" s="4">
        <f t="shared" si="36"/>
        <v>29.75</v>
      </c>
      <c r="AL22" s="4">
        <f t="shared" si="37"/>
        <v>12.599999999999998</v>
      </c>
      <c r="AM22" s="4">
        <f t="shared" si="38"/>
        <v>1.75</v>
      </c>
      <c r="AN22" s="4">
        <f t="shared" si="39"/>
        <v>0</v>
      </c>
      <c r="AO22" s="7">
        <f>(基础状态预估!C24-基础状态预估!C23)*基础状态预估!$W24+AO21</f>
        <v>34</v>
      </c>
      <c r="AP22" s="7">
        <f t="shared" si="40"/>
        <v>0.97142857142857142</v>
      </c>
      <c r="BF22" s="4">
        <v>18</v>
      </c>
      <c r="BG22" s="4">
        <f t="shared" si="41"/>
        <v>12.6</v>
      </c>
      <c r="BH22" s="4">
        <f t="shared" si="42"/>
        <v>5.3999999999999995</v>
      </c>
      <c r="BL22" s="4">
        <f t="shared" si="3"/>
        <v>6</v>
      </c>
      <c r="BM22" s="4">
        <f t="shared" si="4"/>
        <v>4.1999999999999993</v>
      </c>
      <c r="BN22" s="4">
        <f t="shared" si="5"/>
        <v>1.7999999999999998</v>
      </c>
      <c r="BR22" s="4">
        <f t="shared" si="6"/>
        <v>0</v>
      </c>
      <c r="BS22" s="4">
        <f t="shared" si="7"/>
        <v>0</v>
      </c>
      <c r="BT22" s="4">
        <f t="shared" si="8"/>
        <v>0</v>
      </c>
      <c r="BX22" s="4">
        <f t="shared" si="9"/>
        <v>0</v>
      </c>
      <c r="BY22" s="4">
        <f t="shared" si="10"/>
        <v>0</v>
      </c>
      <c r="BZ22" s="4">
        <f t="shared" si="11"/>
        <v>0</v>
      </c>
      <c r="CD22" s="4">
        <f t="shared" si="12"/>
        <v>0</v>
      </c>
      <c r="CE22" s="4">
        <f t="shared" si="13"/>
        <v>0</v>
      </c>
      <c r="CF22" s="4">
        <f>IF(COUNTIF($BH$5:$BH22,"&gt;=2")&lt;=1,SUM($BG22:$BK22)*C$8,CF21)</f>
        <v>151200</v>
      </c>
      <c r="CG22" s="4">
        <f>IF(COUNTIF($BN$5:$BN22,"&gt;=2")&lt;=1,SUM($BL22:$BP22)*D$8,CG21)</f>
        <v>518400</v>
      </c>
      <c r="CH22" s="4">
        <f>IF(COUNTIF($BT$5:$BT22,"&gt;=2")&lt;=1,SUM($BQ22:$BU22)*E$8,CH21)</f>
        <v>0</v>
      </c>
      <c r="CI22" s="4">
        <f>IF(COUNTIF($BZ$5:$BZ22,"&gt;=2")&lt;=1,SUM($BV22:$BZ22)*F$8,CI21)</f>
        <v>0</v>
      </c>
      <c r="CJ22" s="4">
        <f t="shared" si="43"/>
        <v>0</v>
      </c>
      <c r="CK22" s="4">
        <f t="shared" si="44"/>
        <v>7.75</v>
      </c>
      <c r="CM22" s="4">
        <v>18</v>
      </c>
      <c r="CN22" s="4">
        <f>IF(COUNTIF($BH$5:$BH22,"&gt;=2")&gt;1,CN21,BG22)</f>
        <v>4.8999999999999995</v>
      </c>
      <c r="CO22" s="4">
        <f>IF(COUNTIF($BH$5:$BH22,"&gt;=2")&gt;1,CO21,BH22)</f>
        <v>2.1</v>
      </c>
      <c r="CP22" s="4">
        <f>IF(COUNTIF($BH$5:$BH22,"&gt;=2")&gt;1,CP21,BI22)</f>
        <v>0</v>
      </c>
      <c r="CQ22" s="4">
        <f>IF(COUNTIF($BH$5:$BH22,"&gt;=2")&gt;1,CQ21,BJ22)</f>
        <v>0</v>
      </c>
      <c r="CR22" s="4">
        <f>IF(COUNTIF($BH$5:$BH22,"&gt;=2")&gt;1,CR21,BK22)</f>
        <v>0</v>
      </c>
      <c r="CS22" s="4">
        <f>IF(COUNTIF($BN$5:$BN22,"&gt;=2")&gt;1,CS21,BL22)</f>
        <v>6</v>
      </c>
      <c r="CT22" s="4">
        <f>IF(COUNTIF($BN$5:$BN22,"&gt;=2")&gt;1,CT21,BM22)</f>
        <v>4.1999999999999993</v>
      </c>
      <c r="CU22" s="4">
        <f>IF(COUNTIF($BN$5:$BN22,"&gt;=2")&gt;1,CU21,BN22)</f>
        <v>1.7999999999999998</v>
      </c>
      <c r="CV22" s="4">
        <f>IF(COUNTIF($BN$5:$BN22,"&gt;=2")&gt;1,CV21,BO22)</f>
        <v>0</v>
      </c>
      <c r="CW22" s="4">
        <f>IF(COUNTIF($BN$5:$BN22,"&gt;=2")&gt;1,CW21,BP22)</f>
        <v>0</v>
      </c>
      <c r="CX22" s="4">
        <f>IF(COUNTIF($BT$5:$BT22,"&gt;=2")&gt;1,CX21,BQ22)</f>
        <v>0</v>
      </c>
      <c r="CY22" s="4">
        <f>IF(COUNTIF($BT$5:$BT22,"&gt;=2")&gt;1,CY21,BR22)</f>
        <v>0</v>
      </c>
      <c r="CZ22" s="4">
        <f>IF(COUNTIF($BT$5:$BT22,"&gt;=2")&gt;1,CZ21,BS22)</f>
        <v>0</v>
      </c>
      <c r="DA22" s="4">
        <f>IF(COUNTIF($BT$5:$BT22,"&gt;=2")&gt;1,DA21,BT22)</f>
        <v>0</v>
      </c>
      <c r="DB22" s="4">
        <f>IF(COUNTIF($BT$5:$BT22,"&gt;=2")&gt;1,DB21,BU22)</f>
        <v>0</v>
      </c>
      <c r="DC22" s="4">
        <f>IF(COUNTIF($BZ$5:$BZ22,"&gt;=2")&gt;1,DC21,BV22)</f>
        <v>0</v>
      </c>
      <c r="DD22" s="4">
        <f>IF(COUNTIF($BZ$5:$BZ22,"&gt;=2")&gt;1,DD21,BW22)</f>
        <v>0</v>
      </c>
      <c r="DE22" s="4">
        <f>IF(COUNTIF($BZ$5:$BZ22,"&gt;=2")&gt;1,DE21,BX22)</f>
        <v>0</v>
      </c>
      <c r="DF22" s="4">
        <f>IF(COUNTIF($BZ$5:$BZ22,"&gt;=2")&gt;1,DF21,BY22)</f>
        <v>0</v>
      </c>
      <c r="DG22" s="4">
        <f>IF(COUNTIF($BZ$5:$BZ22,"&gt;=2")&gt;1,DG21,BZ22)</f>
        <v>0</v>
      </c>
      <c r="DH22" s="4">
        <f t="shared" si="45"/>
        <v>0</v>
      </c>
      <c r="DI22" s="4">
        <f t="shared" si="46"/>
        <v>0</v>
      </c>
      <c r="DJ22" s="4">
        <f t="shared" si="47"/>
        <v>0</v>
      </c>
      <c r="DK22" s="4">
        <f t="shared" si="48"/>
        <v>0</v>
      </c>
      <c r="DL22" s="4">
        <f t="shared" si="49"/>
        <v>0</v>
      </c>
      <c r="DM22" s="4">
        <f t="shared" si="50"/>
        <v>7</v>
      </c>
      <c r="DN22" s="4">
        <f t="shared" si="51"/>
        <v>12</v>
      </c>
      <c r="DO22" s="4">
        <f t="shared" si="52"/>
        <v>0</v>
      </c>
      <c r="DP22" s="4">
        <f t="shared" si="53"/>
        <v>0</v>
      </c>
      <c r="DQ22" s="4">
        <f t="shared" si="54"/>
        <v>0</v>
      </c>
      <c r="DS22" s="4">
        <v>18</v>
      </c>
      <c r="DT22" s="4">
        <f>$CK22+INDEX(节奏总纲!D$4:D$163,基础状态预估!$C$2)</f>
        <v>52.004833995939045</v>
      </c>
      <c r="DU22" s="4">
        <f>$CK22+INDEX(节奏总纲!E$4:E$163,基础状态预估!$C$2)</f>
        <v>46.28268396026413</v>
      </c>
      <c r="DV22" s="4">
        <f>$CK22+INDEX(节奏总纲!F$4:F$163,基础状态预估!$C$2)</f>
        <v>39.392206307096416</v>
      </c>
      <c r="DW22" s="4">
        <f>$CK22+INDEX(节奏总纲!G$4:G$163,基础状态预估!$C$2)</f>
        <v>31.032468165263531</v>
      </c>
      <c r="DX22" s="4">
        <f>$CK22+INDEX(节奏总纲!H$4:H$163,基础状态预估!$C$2)</f>
        <v>20.694538943812169</v>
      </c>
      <c r="DY22" s="4">
        <f t="shared" si="15"/>
        <v>10.899999999999999</v>
      </c>
      <c r="DZ22" s="4">
        <f t="shared" si="16"/>
        <v>6.2999999999999989</v>
      </c>
      <c r="EA22" s="4">
        <f t="shared" si="17"/>
        <v>1.7999999999999998</v>
      </c>
      <c r="EB22" s="4">
        <f t="shared" si="18"/>
        <v>0</v>
      </c>
      <c r="EC22" s="4">
        <f t="shared" si="19"/>
        <v>0</v>
      </c>
      <c r="EE22" s="4">
        <v>20</v>
      </c>
      <c r="EP22" s="7">
        <f t="shared" si="60"/>
        <v>79.254833995939038</v>
      </c>
      <c r="EQ22" s="4">
        <f t="shared" si="61"/>
        <v>11.899999999999999</v>
      </c>
      <c r="ER22" s="4">
        <f t="shared" si="62"/>
        <v>29.75</v>
      </c>
      <c r="ES22" s="4">
        <f t="shared" si="63"/>
        <v>12.599999999999998</v>
      </c>
      <c r="ET22" s="4">
        <f t="shared" si="64"/>
        <v>1.75</v>
      </c>
      <c r="EU22" s="4">
        <f t="shared" si="65"/>
        <v>0</v>
      </c>
      <c r="EV22" s="4" t="str">
        <f t="shared" si="66"/>
        <v>橙</v>
      </c>
      <c r="EW22" s="4">
        <f t="shared" si="22"/>
        <v>54</v>
      </c>
      <c r="EX22" s="4">
        <f t="shared" si="67"/>
        <v>35</v>
      </c>
    </row>
    <row r="23" spans="1:154" x14ac:dyDescent="0.15">
      <c r="A23" s="60"/>
      <c r="B23" s="4" t="s">
        <v>63</v>
      </c>
      <c r="C23" s="41">
        <v>0</v>
      </c>
      <c r="D23" s="41">
        <v>0.5</v>
      </c>
      <c r="E23" s="41">
        <v>0.65</v>
      </c>
      <c r="F23" s="41">
        <v>0.8</v>
      </c>
      <c r="G23" s="41">
        <v>0.97</v>
      </c>
      <c r="L23" s="4" t="str">
        <f>IF(基础状态预估!AA25="","",基础状态预估!AA25)</f>
        <v>红</v>
      </c>
      <c r="M23" s="4">
        <v>1900</v>
      </c>
      <c r="N23" s="4">
        <f t="shared" si="23"/>
        <v>24</v>
      </c>
      <c r="O23" s="4">
        <f t="shared" si="24"/>
        <v>40.25</v>
      </c>
      <c r="P23" s="4">
        <f t="shared" si="25"/>
        <v>42</v>
      </c>
      <c r="Q23" s="4">
        <f t="shared" si="26"/>
        <v>43.75</v>
      </c>
      <c r="R23" s="4">
        <f t="shared" si="27"/>
        <v>46</v>
      </c>
      <c r="S23" s="7">
        <f>IFERROR(求节点($DT$5:$DT$1004,DM$5:DM$1004,基础状态预估!$H25),0)</f>
        <v>7</v>
      </c>
      <c r="T23" s="7">
        <f>IFERROR(求节点($DT$5:$DT$1004,DN$5:DN$1004,基础状态预估!$H25),0)</f>
        <v>13.999999999999998</v>
      </c>
      <c r="U23" s="7">
        <f>IFERROR(求节点($DT$5:$DT$1004,DO$5:DO$1004,基础状态预估!$H25),0)</f>
        <v>40</v>
      </c>
      <c r="V23" s="7">
        <f>IFERROR(求节点($DT$5:$DT$1004,DP$5:DP$1004,基础状态预估!$H25),0)</f>
        <v>1.25</v>
      </c>
      <c r="W23" s="7">
        <f>IFERROR(求节点($DT$5:$DT$1004,DQ$5:DQ$1004,基础状态预估!$H25),0)</f>
        <v>0</v>
      </c>
      <c r="X23" s="7">
        <f t="shared" si="28"/>
        <v>1.75</v>
      </c>
      <c r="Y23" s="7">
        <f t="shared" si="29"/>
        <v>6.9999999999999982</v>
      </c>
      <c r="Z23" s="7">
        <f t="shared" si="30"/>
        <v>30</v>
      </c>
      <c r="AA23" s="7">
        <f t="shared" si="31"/>
        <v>1.25</v>
      </c>
      <c r="AB23" s="7">
        <f t="shared" si="32"/>
        <v>0</v>
      </c>
      <c r="AC23" s="7">
        <f t="shared" si="33"/>
        <v>40</v>
      </c>
      <c r="AD23" s="7"/>
      <c r="AF23" s="7"/>
      <c r="AG23" s="7">
        <f>基础状态预估!H25</f>
        <v>84.254833995939038</v>
      </c>
      <c r="AH23" s="7">
        <f>求节点(节奏总纲!$D$4:$D$163,节奏总纲!$C$4:$C$163,AG23)</f>
        <v>64.133031875086402</v>
      </c>
      <c r="AI23" s="4" t="str">
        <f t="shared" si="34"/>
        <v>红</v>
      </c>
      <c r="AJ23" s="4">
        <f t="shared" si="35"/>
        <v>11.899999999999999</v>
      </c>
      <c r="AK23" s="4">
        <f t="shared" si="36"/>
        <v>33</v>
      </c>
      <c r="AL23" s="4">
        <f t="shared" si="37"/>
        <v>15.099999999999996</v>
      </c>
      <c r="AM23" s="4">
        <f t="shared" si="38"/>
        <v>2.2437499999999999</v>
      </c>
      <c r="AN23" s="4">
        <f t="shared" si="39"/>
        <v>6.2500000000000003E-3</v>
      </c>
      <c r="AO23" s="7">
        <f>(基础状态预估!C25-基础状态预估!C24)*基础状态预估!$W25+AO22</f>
        <v>39</v>
      </c>
      <c r="AP23" s="7">
        <f t="shared" si="40"/>
        <v>0.97499999999999998</v>
      </c>
      <c r="BF23" s="4">
        <v>19</v>
      </c>
      <c r="BG23" s="4">
        <f t="shared" si="41"/>
        <v>13.299999999999999</v>
      </c>
      <c r="BH23" s="4">
        <f t="shared" si="42"/>
        <v>5.7</v>
      </c>
      <c r="BL23" s="4">
        <f t="shared" si="3"/>
        <v>6.5</v>
      </c>
      <c r="BM23" s="4">
        <f t="shared" si="4"/>
        <v>4.55</v>
      </c>
      <c r="BN23" s="4">
        <f t="shared" si="5"/>
        <v>1.95</v>
      </c>
      <c r="BR23" s="4">
        <f t="shared" si="6"/>
        <v>0</v>
      </c>
      <c r="BS23" s="4">
        <f t="shared" si="7"/>
        <v>0</v>
      </c>
      <c r="BT23" s="4">
        <f t="shared" si="8"/>
        <v>0</v>
      </c>
      <c r="BX23" s="4">
        <f t="shared" si="9"/>
        <v>0</v>
      </c>
      <c r="BY23" s="4">
        <f t="shared" si="10"/>
        <v>0</v>
      </c>
      <c r="BZ23" s="4">
        <f t="shared" si="11"/>
        <v>0</v>
      </c>
      <c r="CD23" s="4">
        <f t="shared" si="12"/>
        <v>0</v>
      </c>
      <c r="CE23" s="4">
        <f t="shared" si="13"/>
        <v>0</v>
      </c>
      <c r="CF23" s="4">
        <f>IF(COUNTIF($BH$5:$BH23,"&gt;=2")&lt;=1,SUM($BG23:$BK23)*C$8,CF22)</f>
        <v>151200</v>
      </c>
      <c r="CG23" s="4">
        <f>IF(COUNTIF($BN$5:$BN23,"&gt;=2")&lt;=1,SUM($BL23:$BP23)*D$8,CG22)</f>
        <v>561600</v>
      </c>
      <c r="CH23" s="4">
        <f>IF(COUNTIF($BT$5:$BT23,"&gt;=2")&lt;=1,SUM($BQ23:$BU23)*E$8,CH22)</f>
        <v>0</v>
      </c>
      <c r="CI23" s="4">
        <f>IF(COUNTIF($BZ$5:$BZ23,"&gt;=2")&lt;=1,SUM($BV23:$BZ23)*F$8,CI22)</f>
        <v>0</v>
      </c>
      <c r="CJ23" s="4">
        <f t="shared" si="43"/>
        <v>0</v>
      </c>
      <c r="CK23" s="4">
        <f t="shared" si="44"/>
        <v>8.25</v>
      </c>
      <c r="CM23" s="4">
        <v>19</v>
      </c>
      <c r="CN23" s="4">
        <f>IF(COUNTIF($BH$5:$BH23,"&gt;=2")&gt;1,CN22,BG23)</f>
        <v>4.8999999999999995</v>
      </c>
      <c r="CO23" s="4">
        <f>IF(COUNTIF($BH$5:$BH23,"&gt;=2")&gt;1,CO22,BH23)</f>
        <v>2.1</v>
      </c>
      <c r="CP23" s="4">
        <f>IF(COUNTIF($BH$5:$BH23,"&gt;=2")&gt;1,CP22,BI23)</f>
        <v>0</v>
      </c>
      <c r="CQ23" s="4">
        <f>IF(COUNTIF($BH$5:$BH23,"&gt;=2")&gt;1,CQ22,BJ23)</f>
        <v>0</v>
      </c>
      <c r="CR23" s="4">
        <f>IF(COUNTIF($BH$5:$BH23,"&gt;=2")&gt;1,CR22,BK23)</f>
        <v>0</v>
      </c>
      <c r="CS23" s="4">
        <f>IF(COUNTIF($BN$5:$BN23,"&gt;=2")&gt;1,CS22,BL23)</f>
        <v>6.5</v>
      </c>
      <c r="CT23" s="4">
        <f>IF(COUNTIF($BN$5:$BN23,"&gt;=2")&gt;1,CT22,BM23)</f>
        <v>4.55</v>
      </c>
      <c r="CU23" s="4">
        <f>IF(COUNTIF($BN$5:$BN23,"&gt;=2")&gt;1,CU22,BN23)</f>
        <v>1.95</v>
      </c>
      <c r="CV23" s="4">
        <f>IF(COUNTIF($BN$5:$BN23,"&gt;=2")&gt;1,CV22,BO23)</f>
        <v>0</v>
      </c>
      <c r="CW23" s="4">
        <f>IF(COUNTIF($BN$5:$BN23,"&gt;=2")&gt;1,CW22,BP23)</f>
        <v>0</v>
      </c>
      <c r="CX23" s="4">
        <f>IF(COUNTIF($BT$5:$BT23,"&gt;=2")&gt;1,CX22,BQ23)</f>
        <v>0</v>
      </c>
      <c r="CY23" s="4">
        <f>IF(COUNTIF($BT$5:$BT23,"&gt;=2")&gt;1,CY22,BR23)</f>
        <v>0</v>
      </c>
      <c r="CZ23" s="4">
        <f>IF(COUNTIF($BT$5:$BT23,"&gt;=2")&gt;1,CZ22,BS23)</f>
        <v>0</v>
      </c>
      <c r="DA23" s="4">
        <f>IF(COUNTIF($BT$5:$BT23,"&gt;=2")&gt;1,DA22,BT23)</f>
        <v>0</v>
      </c>
      <c r="DB23" s="4">
        <f>IF(COUNTIF($BT$5:$BT23,"&gt;=2")&gt;1,DB22,BU23)</f>
        <v>0</v>
      </c>
      <c r="DC23" s="4">
        <f>IF(COUNTIF($BZ$5:$BZ23,"&gt;=2")&gt;1,DC22,BV23)</f>
        <v>0</v>
      </c>
      <c r="DD23" s="4">
        <f>IF(COUNTIF($BZ$5:$BZ23,"&gt;=2")&gt;1,DD22,BW23)</f>
        <v>0</v>
      </c>
      <c r="DE23" s="4">
        <f>IF(COUNTIF($BZ$5:$BZ23,"&gt;=2")&gt;1,DE22,BX23)</f>
        <v>0</v>
      </c>
      <c r="DF23" s="4">
        <f>IF(COUNTIF($BZ$5:$BZ23,"&gt;=2")&gt;1,DF22,BY23)</f>
        <v>0</v>
      </c>
      <c r="DG23" s="4">
        <f>IF(COUNTIF($BZ$5:$BZ23,"&gt;=2")&gt;1,DG22,BZ23)</f>
        <v>0</v>
      </c>
      <c r="DH23" s="4">
        <f t="shared" si="45"/>
        <v>0</v>
      </c>
      <c r="DI23" s="4">
        <f t="shared" si="46"/>
        <v>0</v>
      </c>
      <c r="DJ23" s="4">
        <f t="shared" si="47"/>
        <v>0</v>
      </c>
      <c r="DK23" s="4">
        <f t="shared" si="48"/>
        <v>0</v>
      </c>
      <c r="DL23" s="4">
        <f t="shared" si="49"/>
        <v>0</v>
      </c>
      <c r="DM23" s="4">
        <f t="shared" si="50"/>
        <v>7</v>
      </c>
      <c r="DN23" s="4">
        <f t="shared" si="51"/>
        <v>13</v>
      </c>
      <c r="DO23" s="4">
        <f t="shared" si="52"/>
        <v>0</v>
      </c>
      <c r="DP23" s="4">
        <f t="shared" si="53"/>
        <v>0</v>
      </c>
      <c r="DQ23" s="4">
        <f t="shared" si="54"/>
        <v>0</v>
      </c>
      <c r="DS23" s="4">
        <v>19</v>
      </c>
      <c r="DT23" s="4">
        <f>$CK23+INDEX(节奏总纲!D$4:D$163,基础状态预估!$C$2)</f>
        <v>52.504833995939045</v>
      </c>
      <c r="DU23" s="4">
        <f>$CK23+INDEX(节奏总纲!E$4:E$163,基础状态预估!$C$2)</f>
        <v>46.78268396026413</v>
      </c>
      <c r="DV23" s="4">
        <f>$CK23+INDEX(节奏总纲!F$4:F$163,基础状态预估!$C$2)</f>
        <v>39.892206307096416</v>
      </c>
      <c r="DW23" s="4">
        <f>$CK23+INDEX(节奏总纲!G$4:G$163,基础状态预估!$C$2)</f>
        <v>31.532468165263531</v>
      </c>
      <c r="DX23" s="4">
        <f>$CK23+INDEX(节奏总纲!H$4:H$163,基础状态预估!$C$2)</f>
        <v>21.194538943812169</v>
      </c>
      <c r="DY23" s="4">
        <f t="shared" si="15"/>
        <v>11.399999999999999</v>
      </c>
      <c r="DZ23" s="4">
        <f t="shared" si="16"/>
        <v>6.65</v>
      </c>
      <c r="EA23" s="4">
        <f t="shared" si="17"/>
        <v>1.95</v>
      </c>
      <c r="EB23" s="4">
        <f t="shared" si="18"/>
        <v>0</v>
      </c>
      <c r="EC23" s="4">
        <f t="shared" si="19"/>
        <v>0</v>
      </c>
      <c r="EE23" s="4">
        <v>21</v>
      </c>
      <c r="EP23" s="7">
        <f t="shared" si="60"/>
        <v>84.254833995939038</v>
      </c>
      <c r="EQ23" s="4">
        <f t="shared" si="61"/>
        <v>11.899999999999999</v>
      </c>
      <c r="ER23" s="4">
        <f t="shared" si="62"/>
        <v>33</v>
      </c>
      <c r="ES23" s="4">
        <f t="shared" si="63"/>
        <v>15.099999999999996</v>
      </c>
      <c r="ET23" s="4">
        <f t="shared" si="64"/>
        <v>2.2437499999999999</v>
      </c>
      <c r="EU23" s="4">
        <f t="shared" si="65"/>
        <v>6.2500000000000003E-3</v>
      </c>
      <c r="EV23" s="4" t="str">
        <f t="shared" si="66"/>
        <v>红</v>
      </c>
      <c r="EW23" s="4">
        <f t="shared" si="22"/>
        <v>60.25</v>
      </c>
      <c r="EX23" s="4">
        <f t="shared" si="67"/>
        <v>40</v>
      </c>
    </row>
    <row r="24" spans="1:154" x14ac:dyDescent="0.15">
      <c r="A24" s="68" t="s">
        <v>153</v>
      </c>
      <c r="B24" s="4" t="s">
        <v>47</v>
      </c>
      <c r="C24" s="4">
        <f>86400/C$8*C$22</f>
        <v>2.8</v>
      </c>
      <c r="D24" s="4">
        <f>86400/D$8*D$23</f>
        <v>1</v>
      </c>
      <c r="L24" s="4" t="str">
        <f>IF(基础状态预估!AA26="","",基础状态预估!AA26)</f>
        <v>红</v>
      </c>
      <c r="M24" s="4">
        <v>2000</v>
      </c>
      <c r="N24" s="4">
        <f t="shared" si="23"/>
        <v>24</v>
      </c>
      <c r="O24" s="4">
        <f t="shared" si="24"/>
        <v>40.25</v>
      </c>
      <c r="P24" s="4">
        <f t="shared" si="25"/>
        <v>42</v>
      </c>
      <c r="Q24" s="4">
        <f t="shared" si="26"/>
        <v>43.75</v>
      </c>
      <c r="R24" s="4">
        <f t="shared" si="27"/>
        <v>46</v>
      </c>
      <c r="S24" s="7">
        <f>IFERROR(求节点($DT$5:$DT$1004,DM$5:DM$1004,基础状态预估!$H26),0)</f>
        <v>7</v>
      </c>
      <c r="T24" s="7">
        <f>IFERROR(求节点($DT$5:$DT$1004,DN$5:DN$1004,基础状态预估!$H26),0)</f>
        <v>13.999999999999998</v>
      </c>
      <c r="U24" s="7">
        <f>IFERROR(求节点($DT$5:$DT$1004,DO$5:DO$1004,基础状态预估!$H26),0)</f>
        <v>40</v>
      </c>
      <c r="V24" s="7">
        <f>IFERROR(求节点($DT$5:$DT$1004,DP$5:DP$1004,基础状态预估!$H26),0)</f>
        <v>6.2500000000000009</v>
      </c>
      <c r="W24" s="7">
        <f>IFERROR(求节点($DT$5:$DT$1004,DQ$5:DQ$1004,基础状态预估!$H26),0)</f>
        <v>0</v>
      </c>
      <c r="X24" s="7">
        <f t="shared" si="28"/>
        <v>1.75</v>
      </c>
      <c r="Y24" s="7">
        <f t="shared" si="29"/>
        <v>6.9999999999999982</v>
      </c>
      <c r="Z24" s="7">
        <f t="shared" si="30"/>
        <v>30</v>
      </c>
      <c r="AA24" s="7">
        <f t="shared" si="31"/>
        <v>6.2500000000000018</v>
      </c>
      <c r="AB24" s="7">
        <f t="shared" si="32"/>
        <v>0</v>
      </c>
      <c r="AC24" s="7">
        <f t="shared" si="33"/>
        <v>45</v>
      </c>
      <c r="AD24" s="7"/>
      <c r="AF24" s="7"/>
      <c r="AG24" s="7">
        <f>基础状态预估!H26</f>
        <v>89.254833995939038</v>
      </c>
      <c r="AH24" s="7">
        <f>求节点(节奏总纲!$D$4:$D$163,节奏总纲!$C$4:$C$163,AG24)</f>
        <v>64.957956245279249</v>
      </c>
      <c r="AI24" s="4" t="str">
        <f t="shared" si="34"/>
        <v>红</v>
      </c>
      <c r="AJ24" s="4">
        <f t="shared" si="35"/>
        <v>11.899999999999999</v>
      </c>
      <c r="AK24" s="4">
        <f t="shared" si="36"/>
        <v>33</v>
      </c>
      <c r="AL24" s="4">
        <f t="shared" si="37"/>
        <v>19.099999999999998</v>
      </c>
      <c r="AM24" s="4">
        <f t="shared" si="38"/>
        <v>3.21875</v>
      </c>
      <c r="AN24" s="4">
        <f t="shared" si="39"/>
        <v>3.125E-2</v>
      </c>
      <c r="AO24" s="7">
        <f>(基础状态预估!C26-基础状态预估!C25)*基础状态预估!$W26+AO23</f>
        <v>44</v>
      </c>
      <c r="AP24" s="7">
        <f t="shared" si="40"/>
        <v>0.97777777777777775</v>
      </c>
      <c r="BF24" s="4">
        <v>20</v>
      </c>
      <c r="BG24" s="4">
        <f t="shared" si="41"/>
        <v>14</v>
      </c>
      <c r="BH24" s="4">
        <f t="shared" si="42"/>
        <v>6</v>
      </c>
      <c r="BL24" s="4">
        <f t="shared" si="3"/>
        <v>7</v>
      </c>
      <c r="BM24" s="4">
        <f t="shared" si="4"/>
        <v>4.8999999999999995</v>
      </c>
      <c r="BN24" s="4">
        <f t="shared" si="5"/>
        <v>2.1</v>
      </c>
      <c r="BR24" s="4">
        <f t="shared" si="6"/>
        <v>0.65</v>
      </c>
      <c r="BS24" s="4">
        <f t="shared" si="7"/>
        <v>0.29999999999999993</v>
      </c>
      <c r="BT24" s="4">
        <f t="shared" si="8"/>
        <v>0.05</v>
      </c>
      <c r="BX24" s="4">
        <f t="shared" si="9"/>
        <v>0</v>
      </c>
      <c r="BY24" s="4">
        <f t="shared" si="10"/>
        <v>0</v>
      </c>
      <c r="BZ24" s="4">
        <f t="shared" si="11"/>
        <v>0</v>
      </c>
      <c r="CD24" s="4">
        <f t="shared" si="12"/>
        <v>0</v>
      </c>
      <c r="CE24" s="4">
        <f t="shared" si="13"/>
        <v>0</v>
      </c>
      <c r="CF24" s="4">
        <f>IF(COUNTIF($BH$5:$BH24,"&gt;=2")&lt;=1,SUM($BG24:$BK24)*C$8,CF23)</f>
        <v>151200</v>
      </c>
      <c r="CG24" s="4">
        <f>IF(COUNTIF($BN$5:$BN24,"&gt;=2")&lt;=1,SUM($BL24:$BP24)*D$8,CG23)</f>
        <v>604799.99999999988</v>
      </c>
      <c r="CH24" s="4">
        <f>IF(COUNTIF($BT$5:$BT24,"&gt;=2")&lt;=1,SUM($BQ24:$BU24)*E$8,CH23)</f>
        <v>64800</v>
      </c>
      <c r="CI24" s="4">
        <f>IF(COUNTIF($BZ$5:$BZ24,"&gt;=2")&lt;=1,SUM($BV24:$BZ24)*F$8,CI23)</f>
        <v>0</v>
      </c>
      <c r="CJ24" s="4">
        <f t="shared" si="43"/>
        <v>0</v>
      </c>
      <c r="CK24" s="4">
        <f t="shared" si="44"/>
        <v>9.4999999999999982</v>
      </c>
      <c r="CM24" s="4">
        <v>20</v>
      </c>
      <c r="CN24" s="4">
        <f>IF(COUNTIF($BH$5:$BH24,"&gt;=2")&gt;1,CN23,BG24)</f>
        <v>4.8999999999999995</v>
      </c>
      <c r="CO24" s="4">
        <f>IF(COUNTIF($BH$5:$BH24,"&gt;=2")&gt;1,CO23,BH24)</f>
        <v>2.1</v>
      </c>
      <c r="CP24" s="4">
        <f>IF(COUNTIF($BH$5:$BH24,"&gt;=2")&gt;1,CP23,BI24)</f>
        <v>0</v>
      </c>
      <c r="CQ24" s="4">
        <f>IF(COUNTIF($BH$5:$BH24,"&gt;=2")&gt;1,CQ23,BJ24)</f>
        <v>0</v>
      </c>
      <c r="CR24" s="4">
        <f>IF(COUNTIF($BH$5:$BH24,"&gt;=2")&gt;1,CR23,BK24)</f>
        <v>0</v>
      </c>
      <c r="CS24" s="4">
        <f>IF(COUNTIF($BN$5:$BN24,"&gt;=2")&gt;1,CS23,BL24)</f>
        <v>7</v>
      </c>
      <c r="CT24" s="4">
        <f>IF(COUNTIF($BN$5:$BN24,"&gt;=2")&gt;1,CT23,BM24)</f>
        <v>4.8999999999999995</v>
      </c>
      <c r="CU24" s="4">
        <f>IF(COUNTIF($BN$5:$BN24,"&gt;=2")&gt;1,CU23,BN24)</f>
        <v>2.1</v>
      </c>
      <c r="CV24" s="4">
        <f>IF(COUNTIF($BN$5:$BN24,"&gt;=2")&gt;1,CV23,BO24)</f>
        <v>0</v>
      </c>
      <c r="CW24" s="4">
        <f>IF(COUNTIF($BN$5:$BN24,"&gt;=2")&gt;1,CW23,BP24)</f>
        <v>0</v>
      </c>
      <c r="CX24" s="4">
        <f>IF(COUNTIF($BT$5:$BT24,"&gt;=2")&gt;1,CX23,BQ24)</f>
        <v>0</v>
      </c>
      <c r="CY24" s="4">
        <f>IF(COUNTIF($BT$5:$BT24,"&gt;=2")&gt;1,CY23,BR24)</f>
        <v>0.65</v>
      </c>
      <c r="CZ24" s="4">
        <f>IF(COUNTIF($BT$5:$BT24,"&gt;=2")&gt;1,CZ23,BS24)</f>
        <v>0.29999999999999993</v>
      </c>
      <c r="DA24" s="4">
        <f>IF(COUNTIF($BT$5:$BT24,"&gt;=2")&gt;1,DA23,BT24)</f>
        <v>0.05</v>
      </c>
      <c r="DB24" s="4">
        <f>IF(COUNTIF($BT$5:$BT24,"&gt;=2")&gt;1,DB23,BU24)</f>
        <v>0</v>
      </c>
      <c r="DC24" s="4">
        <f>IF(COUNTIF($BZ$5:$BZ24,"&gt;=2")&gt;1,DC23,BV24)</f>
        <v>0</v>
      </c>
      <c r="DD24" s="4">
        <f>IF(COUNTIF($BZ$5:$BZ24,"&gt;=2")&gt;1,DD23,BW24)</f>
        <v>0</v>
      </c>
      <c r="DE24" s="4">
        <f>IF(COUNTIF($BZ$5:$BZ24,"&gt;=2")&gt;1,DE23,BX24)</f>
        <v>0</v>
      </c>
      <c r="DF24" s="4">
        <f>IF(COUNTIF($BZ$5:$BZ24,"&gt;=2")&gt;1,DF23,BY24)</f>
        <v>0</v>
      </c>
      <c r="DG24" s="4">
        <f>IF(COUNTIF($BZ$5:$BZ24,"&gt;=2")&gt;1,DG23,BZ24)</f>
        <v>0</v>
      </c>
      <c r="DH24" s="4">
        <f t="shared" si="45"/>
        <v>0</v>
      </c>
      <c r="DI24" s="4">
        <f t="shared" si="46"/>
        <v>0</v>
      </c>
      <c r="DJ24" s="4">
        <f t="shared" si="47"/>
        <v>0</v>
      </c>
      <c r="DK24" s="4">
        <f t="shared" si="48"/>
        <v>0</v>
      </c>
      <c r="DL24" s="4">
        <f t="shared" si="49"/>
        <v>0</v>
      </c>
      <c r="DM24" s="4">
        <f t="shared" si="50"/>
        <v>7</v>
      </c>
      <c r="DN24" s="4">
        <f t="shared" si="51"/>
        <v>13.999999999999998</v>
      </c>
      <c r="DO24" s="4">
        <f t="shared" si="52"/>
        <v>1</v>
      </c>
      <c r="DP24" s="4">
        <f t="shared" si="53"/>
        <v>0</v>
      </c>
      <c r="DQ24" s="4">
        <f t="shared" si="54"/>
        <v>0</v>
      </c>
      <c r="DS24" s="4">
        <v>20</v>
      </c>
      <c r="DT24" s="4">
        <f>$CK24+INDEX(节奏总纲!D$4:D$163,基础状态预估!$C$2)</f>
        <v>53.754833995939045</v>
      </c>
      <c r="DU24" s="4">
        <f>$CK24+INDEX(节奏总纲!E$4:E$163,基础状态预估!$C$2)</f>
        <v>48.03268396026413</v>
      </c>
      <c r="DV24" s="4">
        <f>$CK24+INDEX(节奏总纲!F$4:F$163,基础状态预估!$C$2)</f>
        <v>41.142206307096416</v>
      </c>
      <c r="DW24" s="4">
        <f>$CK24+INDEX(节奏总纲!G$4:G$163,基础状态预估!$C$2)</f>
        <v>32.782468165263531</v>
      </c>
      <c r="DX24" s="4">
        <f>$CK24+INDEX(节奏总纲!H$4:H$163,基础状态预估!$C$2)</f>
        <v>22.444538943812169</v>
      </c>
      <c r="DY24" s="4">
        <f t="shared" si="15"/>
        <v>11.899999999999999</v>
      </c>
      <c r="DZ24" s="4">
        <f t="shared" si="16"/>
        <v>7.65</v>
      </c>
      <c r="EA24" s="4">
        <f t="shared" si="17"/>
        <v>2.4</v>
      </c>
      <c r="EB24" s="4">
        <f t="shared" si="18"/>
        <v>0.05</v>
      </c>
      <c r="EC24" s="4">
        <f t="shared" si="19"/>
        <v>0</v>
      </c>
      <c r="EE24" s="4">
        <v>22</v>
      </c>
      <c r="EP24" s="7">
        <f t="shared" si="60"/>
        <v>89.254833995939038</v>
      </c>
      <c r="EQ24" s="4">
        <f t="shared" si="61"/>
        <v>11.899999999999999</v>
      </c>
      <c r="ER24" s="4">
        <f t="shared" si="62"/>
        <v>33</v>
      </c>
      <c r="ES24" s="4">
        <f t="shared" si="63"/>
        <v>19.099999999999998</v>
      </c>
      <c r="ET24" s="4">
        <f t="shared" si="64"/>
        <v>3.21875</v>
      </c>
      <c r="EU24" s="4">
        <f t="shared" si="65"/>
        <v>3.125E-2</v>
      </c>
      <c r="EV24" s="4" t="str">
        <f t="shared" si="66"/>
        <v>红</v>
      </c>
      <c r="EW24" s="4">
        <f t="shared" si="22"/>
        <v>65.25</v>
      </c>
      <c r="EX24" s="4">
        <f t="shared" si="67"/>
        <v>45</v>
      </c>
    </row>
    <row r="25" spans="1:154" x14ac:dyDescent="0.15">
      <c r="A25" s="68"/>
      <c r="B25" s="4" t="s">
        <v>48</v>
      </c>
      <c r="C25" s="4">
        <f>86400/C$8*C$21</f>
        <v>1.2</v>
      </c>
      <c r="D25" s="4">
        <f>86400/D$8*D$22</f>
        <v>0.7</v>
      </c>
      <c r="E25" s="4">
        <f>86400/E$8*E$23</f>
        <v>0.8666666666666667</v>
      </c>
      <c r="L25" s="4" t="str">
        <f>IF(基础状态预估!AA27="","",基础状态预估!AA27)</f>
        <v>红</v>
      </c>
      <c r="M25" s="4">
        <v>2100</v>
      </c>
      <c r="N25" s="4">
        <f t="shared" si="23"/>
        <v>24</v>
      </c>
      <c r="O25" s="4">
        <f t="shared" si="24"/>
        <v>40.25</v>
      </c>
      <c r="P25" s="4">
        <f t="shared" si="25"/>
        <v>42</v>
      </c>
      <c r="Q25" s="4">
        <f t="shared" si="26"/>
        <v>43.75</v>
      </c>
      <c r="R25" s="4">
        <f t="shared" si="27"/>
        <v>46</v>
      </c>
      <c r="S25" s="7">
        <f>IFERROR(求节点($DT$5:$DT$1004,DM$5:DM$1004,基础状态预估!$H27),0)</f>
        <v>7</v>
      </c>
      <c r="T25" s="7">
        <f>IFERROR(求节点($DT$5:$DT$1004,DN$5:DN$1004,基础状态预估!$H27),0)</f>
        <v>13.999999999999998</v>
      </c>
      <c r="U25" s="7">
        <f>IFERROR(求节点($DT$5:$DT$1004,DO$5:DO$1004,基础状态预估!$H27),0)</f>
        <v>40</v>
      </c>
      <c r="V25" s="7">
        <f>IFERROR(求节点($DT$5:$DT$1004,DP$5:DP$1004,基础状态预估!$H27),0)</f>
        <v>11.25</v>
      </c>
      <c r="W25" s="7">
        <f>IFERROR(求节点($DT$5:$DT$1004,DQ$5:DQ$1004,基础状态预估!$H27),0)</f>
        <v>0</v>
      </c>
      <c r="X25" s="7">
        <f t="shared" si="28"/>
        <v>1.75</v>
      </c>
      <c r="Y25" s="7">
        <f t="shared" si="29"/>
        <v>6.9999999999999982</v>
      </c>
      <c r="Z25" s="7">
        <f t="shared" si="30"/>
        <v>30</v>
      </c>
      <c r="AA25" s="7">
        <f t="shared" si="31"/>
        <v>11.25</v>
      </c>
      <c r="AB25" s="7">
        <f t="shared" si="32"/>
        <v>0</v>
      </c>
      <c r="AC25" s="7">
        <f t="shared" si="33"/>
        <v>50</v>
      </c>
      <c r="AD25" s="7"/>
      <c r="AF25" s="7"/>
      <c r="AG25" s="7">
        <f>基础状态预估!H27</f>
        <v>94.254833995939038</v>
      </c>
      <c r="AH25" s="7">
        <f>求节点(节奏总纲!$D$4:$D$163,节奏总纲!$C$4:$C$163,AG25)</f>
        <v>65.730453442670125</v>
      </c>
      <c r="AI25" s="4" t="str">
        <f t="shared" si="34"/>
        <v>红</v>
      </c>
      <c r="AJ25" s="4">
        <f t="shared" si="35"/>
        <v>11.899999999999999</v>
      </c>
      <c r="AK25" s="4">
        <f t="shared" si="36"/>
        <v>33</v>
      </c>
      <c r="AL25" s="4">
        <f t="shared" si="37"/>
        <v>23.099999999999998</v>
      </c>
      <c r="AM25" s="4">
        <f t="shared" si="38"/>
        <v>4.1937499999999996</v>
      </c>
      <c r="AN25" s="4">
        <f t="shared" si="39"/>
        <v>5.6250000000000001E-2</v>
      </c>
      <c r="AO25" s="7">
        <f>(基础状态预估!C27-基础状态预估!C26)*基础状态预估!$W27+AO24</f>
        <v>49</v>
      </c>
      <c r="AP25" s="7">
        <f t="shared" si="40"/>
        <v>0.98</v>
      </c>
      <c r="BF25" s="4">
        <v>21</v>
      </c>
      <c r="BG25" s="4">
        <f t="shared" si="41"/>
        <v>14.7</v>
      </c>
      <c r="BH25" s="4">
        <f t="shared" si="42"/>
        <v>6.3</v>
      </c>
      <c r="BL25" s="4">
        <f t="shared" si="3"/>
        <v>7.5</v>
      </c>
      <c r="BM25" s="4">
        <f t="shared" si="4"/>
        <v>5.25</v>
      </c>
      <c r="BN25" s="4">
        <f t="shared" si="5"/>
        <v>2.25</v>
      </c>
      <c r="BR25" s="4">
        <f t="shared" si="6"/>
        <v>1.3</v>
      </c>
      <c r="BS25" s="4">
        <f t="shared" si="7"/>
        <v>0.59999999999999987</v>
      </c>
      <c r="BT25" s="4">
        <f t="shared" si="8"/>
        <v>0.1</v>
      </c>
      <c r="BX25" s="4">
        <f t="shared" si="9"/>
        <v>0</v>
      </c>
      <c r="BY25" s="4">
        <f t="shared" si="10"/>
        <v>0</v>
      </c>
      <c r="BZ25" s="4">
        <f t="shared" si="11"/>
        <v>0</v>
      </c>
      <c r="CD25" s="4">
        <f t="shared" si="12"/>
        <v>0</v>
      </c>
      <c r="CE25" s="4">
        <f t="shared" si="13"/>
        <v>0</v>
      </c>
      <c r="CF25" s="4">
        <f>IF(COUNTIF($BH$5:$BH25,"&gt;=2")&lt;=1,SUM($BG25:$BK25)*C$8,CF24)</f>
        <v>151200</v>
      </c>
      <c r="CG25" s="4">
        <f>IF(COUNTIF($BN$5:$BN25,"&gt;=2")&lt;=1,SUM($BL25:$BP25)*D$8,CG24)</f>
        <v>604799.99999999988</v>
      </c>
      <c r="CH25" s="4">
        <f>IF(COUNTIF($BT$5:$BT25,"&gt;=2")&lt;=1,SUM($BQ25:$BU25)*E$8,CH24)</f>
        <v>129600</v>
      </c>
      <c r="CI25" s="4">
        <f>IF(COUNTIF($BZ$5:$BZ25,"&gt;=2")&lt;=1,SUM($BV25:$BZ25)*F$8,CI24)</f>
        <v>0</v>
      </c>
      <c r="CJ25" s="4">
        <f t="shared" si="43"/>
        <v>0</v>
      </c>
      <c r="CK25" s="4">
        <f t="shared" si="44"/>
        <v>10.249999999999998</v>
      </c>
      <c r="CM25" s="4">
        <v>21</v>
      </c>
      <c r="CN25" s="4">
        <f>IF(COUNTIF($BH$5:$BH25,"&gt;=2")&gt;1,CN24,BG25)</f>
        <v>4.8999999999999995</v>
      </c>
      <c r="CO25" s="4">
        <f>IF(COUNTIF($BH$5:$BH25,"&gt;=2")&gt;1,CO24,BH25)</f>
        <v>2.1</v>
      </c>
      <c r="CP25" s="4">
        <f>IF(COUNTIF($BH$5:$BH25,"&gt;=2")&gt;1,CP24,BI25)</f>
        <v>0</v>
      </c>
      <c r="CQ25" s="4">
        <f>IF(COUNTIF($BH$5:$BH25,"&gt;=2")&gt;1,CQ24,BJ25)</f>
        <v>0</v>
      </c>
      <c r="CR25" s="4">
        <f>IF(COUNTIF($BH$5:$BH25,"&gt;=2")&gt;1,CR24,BK25)</f>
        <v>0</v>
      </c>
      <c r="CS25" s="4">
        <f>IF(COUNTIF($BN$5:$BN25,"&gt;=2")&gt;1,CS24,BL25)</f>
        <v>7</v>
      </c>
      <c r="CT25" s="4">
        <f>IF(COUNTIF($BN$5:$BN25,"&gt;=2")&gt;1,CT24,BM25)</f>
        <v>4.8999999999999995</v>
      </c>
      <c r="CU25" s="4">
        <f>IF(COUNTIF($BN$5:$BN25,"&gt;=2")&gt;1,CU24,BN25)</f>
        <v>2.1</v>
      </c>
      <c r="CV25" s="4">
        <f>IF(COUNTIF($BN$5:$BN25,"&gt;=2")&gt;1,CV24,BO25)</f>
        <v>0</v>
      </c>
      <c r="CW25" s="4">
        <f>IF(COUNTIF($BN$5:$BN25,"&gt;=2")&gt;1,CW24,BP25)</f>
        <v>0</v>
      </c>
      <c r="CX25" s="4">
        <f>IF(COUNTIF($BT$5:$BT25,"&gt;=2")&gt;1,CX24,BQ25)</f>
        <v>0</v>
      </c>
      <c r="CY25" s="4">
        <f>IF(COUNTIF($BT$5:$BT25,"&gt;=2")&gt;1,CY24,BR25)</f>
        <v>1.3</v>
      </c>
      <c r="CZ25" s="4">
        <f>IF(COUNTIF($BT$5:$BT25,"&gt;=2")&gt;1,CZ24,BS25)</f>
        <v>0.59999999999999987</v>
      </c>
      <c r="DA25" s="4">
        <f>IF(COUNTIF($BT$5:$BT25,"&gt;=2")&gt;1,DA24,BT25)</f>
        <v>0.1</v>
      </c>
      <c r="DB25" s="4">
        <f>IF(COUNTIF($BT$5:$BT25,"&gt;=2")&gt;1,DB24,BU25)</f>
        <v>0</v>
      </c>
      <c r="DC25" s="4">
        <f>IF(COUNTIF($BZ$5:$BZ25,"&gt;=2")&gt;1,DC24,BV25)</f>
        <v>0</v>
      </c>
      <c r="DD25" s="4">
        <f>IF(COUNTIF($BZ$5:$BZ25,"&gt;=2")&gt;1,DD24,BW25)</f>
        <v>0</v>
      </c>
      <c r="DE25" s="4">
        <f>IF(COUNTIF($BZ$5:$BZ25,"&gt;=2")&gt;1,DE24,BX25)</f>
        <v>0</v>
      </c>
      <c r="DF25" s="4">
        <f>IF(COUNTIF($BZ$5:$BZ25,"&gt;=2")&gt;1,DF24,BY25)</f>
        <v>0</v>
      </c>
      <c r="DG25" s="4">
        <f>IF(COUNTIF($BZ$5:$BZ25,"&gt;=2")&gt;1,DG24,BZ25)</f>
        <v>0</v>
      </c>
      <c r="DH25" s="4">
        <f t="shared" si="45"/>
        <v>0</v>
      </c>
      <c r="DI25" s="4">
        <f t="shared" si="46"/>
        <v>0</v>
      </c>
      <c r="DJ25" s="4">
        <f t="shared" si="47"/>
        <v>0</v>
      </c>
      <c r="DK25" s="4">
        <f t="shared" si="48"/>
        <v>0</v>
      </c>
      <c r="DL25" s="4">
        <f t="shared" si="49"/>
        <v>0</v>
      </c>
      <c r="DM25" s="4">
        <f t="shared" si="50"/>
        <v>7</v>
      </c>
      <c r="DN25" s="4">
        <f t="shared" si="51"/>
        <v>13.999999999999998</v>
      </c>
      <c r="DO25" s="4">
        <f t="shared" si="52"/>
        <v>2</v>
      </c>
      <c r="DP25" s="4">
        <f t="shared" si="53"/>
        <v>0</v>
      </c>
      <c r="DQ25" s="4">
        <f t="shared" si="54"/>
        <v>0</v>
      </c>
      <c r="DS25" s="4">
        <v>21</v>
      </c>
      <c r="DT25" s="4">
        <f>$CK25+INDEX(节奏总纲!D$4:D$163,基础状态预估!$C$2)</f>
        <v>54.504833995939045</v>
      </c>
      <c r="DU25" s="4">
        <f>$CK25+INDEX(节奏总纲!E$4:E$163,基础状态预估!$C$2)</f>
        <v>48.78268396026413</v>
      </c>
      <c r="DV25" s="4">
        <f>$CK25+INDEX(节奏总纲!F$4:F$163,基础状态预估!$C$2)</f>
        <v>41.892206307096416</v>
      </c>
      <c r="DW25" s="4">
        <f>$CK25+INDEX(节奏总纲!G$4:G$163,基础状态预估!$C$2)</f>
        <v>33.532468165263531</v>
      </c>
      <c r="DX25" s="4">
        <f>$CK25+INDEX(节奏总纲!H$4:H$163,基础状态预估!$C$2)</f>
        <v>23.194538943812169</v>
      </c>
      <c r="DY25" s="4">
        <f t="shared" si="15"/>
        <v>11.899999999999999</v>
      </c>
      <c r="DZ25" s="4">
        <f t="shared" si="16"/>
        <v>8.3000000000000007</v>
      </c>
      <c r="EA25" s="4">
        <f t="shared" si="17"/>
        <v>2.7</v>
      </c>
      <c r="EB25" s="4">
        <f t="shared" si="18"/>
        <v>0.1</v>
      </c>
      <c r="EC25" s="4">
        <f t="shared" si="19"/>
        <v>0</v>
      </c>
      <c r="EE25" s="4">
        <v>23</v>
      </c>
      <c r="EP25" s="7">
        <f t="shared" si="60"/>
        <v>94.254833995939038</v>
      </c>
      <c r="EQ25" s="4">
        <f t="shared" si="61"/>
        <v>11.899999999999999</v>
      </c>
      <c r="ER25" s="4">
        <f t="shared" si="62"/>
        <v>33</v>
      </c>
      <c r="ES25" s="4">
        <f t="shared" si="63"/>
        <v>23.099999999999998</v>
      </c>
      <c r="ET25" s="4">
        <f t="shared" si="64"/>
        <v>4.1937499999999996</v>
      </c>
      <c r="EU25" s="4">
        <f t="shared" si="65"/>
        <v>5.6250000000000001E-2</v>
      </c>
      <c r="EV25" s="4" t="str">
        <f t="shared" si="66"/>
        <v>红</v>
      </c>
      <c r="EW25" s="4">
        <f t="shared" si="22"/>
        <v>70.25</v>
      </c>
      <c r="EX25" s="4">
        <f t="shared" si="67"/>
        <v>50</v>
      </c>
    </row>
    <row r="26" spans="1:154" x14ac:dyDescent="0.15">
      <c r="A26" s="68"/>
      <c r="B26" s="4" t="s">
        <v>24</v>
      </c>
      <c r="D26" s="4">
        <f>86400/D$8*D$21</f>
        <v>0.3</v>
      </c>
      <c r="E26" s="4">
        <f>86400/E$8*E$22</f>
        <v>0.39999999999999991</v>
      </c>
      <c r="F26" s="4">
        <f>86400/F$8*F$23</f>
        <v>0.8</v>
      </c>
      <c r="L26" s="4" t="str">
        <f>IF(基础状态预估!AA28="","",基础状态预估!AA28)</f>
        <v>红</v>
      </c>
      <c r="M26" s="4">
        <v>2200</v>
      </c>
      <c r="N26" s="4">
        <f t="shared" si="23"/>
        <v>24</v>
      </c>
      <c r="O26" s="4">
        <f t="shared" si="24"/>
        <v>40.25</v>
      </c>
      <c r="P26" s="4">
        <f t="shared" si="25"/>
        <v>42</v>
      </c>
      <c r="Q26" s="4">
        <f t="shared" si="26"/>
        <v>43.75</v>
      </c>
      <c r="R26" s="4">
        <f t="shared" si="27"/>
        <v>46</v>
      </c>
      <c r="S26" s="7">
        <f>IFERROR(求节点($DT$5:$DT$1004,DM$5:DM$1004,基础状态预估!$H28),0)</f>
        <v>7</v>
      </c>
      <c r="T26" s="7">
        <f>IFERROR(求节点($DT$5:$DT$1004,DN$5:DN$1004,基础状态预估!$H28),0)</f>
        <v>13.999999999999998</v>
      </c>
      <c r="U26" s="7">
        <f>IFERROR(求节点($DT$5:$DT$1004,DO$5:DO$1004,基础状态预估!$H28),0)</f>
        <v>40</v>
      </c>
      <c r="V26" s="7">
        <f>IFERROR(求节点($DT$5:$DT$1004,DP$5:DP$1004,基础状态预估!$H28),0)</f>
        <v>21.25</v>
      </c>
      <c r="W26" s="7">
        <f>IFERROR(求节点($DT$5:$DT$1004,DQ$5:DQ$1004,基础状态预估!$H28),0)</f>
        <v>0</v>
      </c>
      <c r="X26" s="7">
        <f t="shared" si="28"/>
        <v>1.75</v>
      </c>
      <c r="Y26" s="7">
        <f t="shared" si="29"/>
        <v>6.9999999999999982</v>
      </c>
      <c r="Z26" s="7">
        <f t="shared" si="30"/>
        <v>30</v>
      </c>
      <c r="AA26" s="7">
        <f t="shared" si="31"/>
        <v>21.25</v>
      </c>
      <c r="AB26" s="7">
        <f t="shared" si="32"/>
        <v>0</v>
      </c>
      <c r="AC26" s="7">
        <f t="shared" si="33"/>
        <v>60</v>
      </c>
      <c r="AD26" s="7"/>
      <c r="AF26" s="7"/>
      <c r="AG26" s="7">
        <f>基础状态预估!H28</f>
        <v>104.25483399593904</v>
      </c>
      <c r="AH26" s="7">
        <f>求节点(节奏总纲!$D$4:$D$163,节奏总纲!$C$4:$C$163,AG26)</f>
        <v>67.172406694148762</v>
      </c>
      <c r="AI26" s="4" t="str">
        <f t="shared" si="34"/>
        <v>红</v>
      </c>
      <c r="AJ26" s="4">
        <f t="shared" si="35"/>
        <v>11.899999999999999</v>
      </c>
      <c r="AK26" s="4">
        <f t="shared" si="36"/>
        <v>33</v>
      </c>
      <c r="AL26" s="4">
        <f t="shared" si="37"/>
        <v>31.099999999999998</v>
      </c>
      <c r="AM26" s="4">
        <f t="shared" si="38"/>
        <v>6.1437499999999989</v>
      </c>
      <c r="AN26" s="4">
        <f t="shared" si="39"/>
        <v>0.10625</v>
      </c>
      <c r="AO26" s="7">
        <f>(基础状态预估!C28-基础状态预估!C27)*基础状态预估!$W28+AO25</f>
        <v>59</v>
      </c>
      <c r="AP26" s="7">
        <f t="shared" si="40"/>
        <v>0.98333333333333328</v>
      </c>
      <c r="BF26" s="4">
        <v>22</v>
      </c>
      <c r="BG26" s="4">
        <f t="shared" si="41"/>
        <v>15.399999999999999</v>
      </c>
      <c r="BH26" s="4">
        <f t="shared" si="42"/>
        <v>6.6</v>
      </c>
      <c r="BL26" s="4">
        <f t="shared" si="3"/>
        <v>8</v>
      </c>
      <c r="BM26" s="4">
        <f t="shared" si="4"/>
        <v>5.6</v>
      </c>
      <c r="BN26" s="4">
        <f t="shared" si="5"/>
        <v>2.4</v>
      </c>
      <c r="BR26" s="4">
        <f t="shared" si="6"/>
        <v>1.9500000000000002</v>
      </c>
      <c r="BS26" s="4">
        <f t="shared" si="7"/>
        <v>0.8999999999999998</v>
      </c>
      <c r="BT26" s="4">
        <f t="shared" si="8"/>
        <v>0.15000000000000002</v>
      </c>
      <c r="BX26" s="4">
        <f t="shared" si="9"/>
        <v>0</v>
      </c>
      <c r="BY26" s="4">
        <f t="shared" si="10"/>
        <v>0</v>
      </c>
      <c r="BZ26" s="4">
        <f t="shared" si="11"/>
        <v>0</v>
      </c>
      <c r="CD26" s="4">
        <f t="shared" si="12"/>
        <v>0</v>
      </c>
      <c r="CE26" s="4">
        <f t="shared" si="13"/>
        <v>0</v>
      </c>
      <c r="CF26" s="4">
        <f>IF(COUNTIF($BH$5:$BH26,"&gt;=2")&lt;=1,SUM($BG26:$BK26)*C$8,CF25)</f>
        <v>151200</v>
      </c>
      <c r="CG26" s="4">
        <f>IF(COUNTIF($BN$5:$BN26,"&gt;=2")&lt;=1,SUM($BL26:$BP26)*D$8,CG25)</f>
        <v>604799.99999999988</v>
      </c>
      <c r="CH26" s="4">
        <f>IF(COUNTIF($BT$5:$BT26,"&gt;=2")&lt;=1,SUM($BQ26:$BU26)*E$8,CH25)</f>
        <v>194400</v>
      </c>
      <c r="CI26" s="4">
        <f>IF(COUNTIF($BZ$5:$BZ26,"&gt;=2")&lt;=1,SUM($BV26:$BZ26)*F$8,CI25)</f>
        <v>0</v>
      </c>
      <c r="CJ26" s="4">
        <f t="shared" si="43"/>
        <v>0</v>
      </c>
      <c r="CK26" s="4">
        <f t="shared" si="44"/>
        <v>10.999999999999998</v>
      </c>
      <c r="CM26" s="4">
        <v>22</v>
      </c>
      <c r="CN26" s="4">
        <f>IF(COUNTIF($BH$5:$BH26,"&gt;=2")&gt;1,CN25,BG26)</f>
        <v>4.8999999999999995</v>
      </c>
      <c r="CO26" s="4">
        <f>IF(COUNTIF($BH$5:$BH26,"&gt;=2")&gt;1,CO25,BH26)</f>
        <v>2.1</v>
      </c>
      <c r="CP26" s="4">
        <f>IF(COUNTIF($BH$5:$BH26,"&gt;=2")&gt;1,CP25,BI26)</f>
        <v>0</v>
      </c>
      <c r="CQ26" s="4">
        <f>IF(COUNTIF($BH$5:$BH26,"&gt;=2")&gt;1,CQ25,BJ26)</f>
        <v>0</v>
      </c>
      <c r="CR26" s="4">
        <f>IF(COUNTIF($BH$5:$BH26,"&gt;=2")&gt;1,CR25,BK26)</f>
        <v>0</v>
      </c>
      <c r="CS26" s="4">
        <f>IF(COUNTIF($BN$5:$BN26,"&gt;=2")&gt;1,CS25,BL26)</f>
        <v>7</v>
      </c>
      <c r="CT26" s="4">
        <f>IF(COUNTIF($BN$5:$BN26,"&gt;=2")&gt;1,CT25,BM26)</f>
        <v>4.8999999999999995</v>
      </c>
      <c r="CU26" s="4">
        <f>IF(COUNTIF($BN$5:$BN26,"&gt;=2")&gt;1,CU25,BN26)</f>
        <v>2.1</v>
      </c>
      <c r="CV26" s="4">
        <f>IF(COUNTIF($BN$5:$BN26,"&gt;=2")&gt;1,CV25,BO26)</f>
        <v>0</v>
      </c>
      <c r="CW26" s="4">
        <f>IF(COUNTIF($BN$5:$BN26,"&gt;=2")&gt;1,CW25,BP26)</f>
        <v>0</v>
      </c>
      <c r="CX26" s="4">
        <f>IF(COUNTIF($BT$5:$BT26,"&gt;=2")&gt;1,CX25,BQ26)</f>
        <v>0</v>
      </c>
      <c r="CY26" s="4">
        <f>IF(COUNTIF($BT$5:$BT26,"&gt;=2")&gt;1,CY25,BR26)</f>
        <v>1.9500000000000002</v>
      </c>
      <c r="CZ26" s="4">
        <f>IF(COUNTIF($BT$5:$BT26,"&gt;=2")&gt;1,CZ25,BS26)</f>
        <v>0.8999999999999998</v>
      </c>
      <c r="DA26" s="4">
        <f>IF(COUNTIF($BT$5:$BT26,"&gt;=2")&gt;1,DA25,BT26)</f>
        <v>0.15000000000000002</v>
      </c>
      <c r="DB26" s="4">
        <f>IF(COUNTIF($BT$5:$BT26,"&gt;=2")&gt;1,DB25,BU26)</f>
        <v>0</v>
      </c>
      <c r="DC26" s="4">
        <f>IF(COUNTIF($BZ$5:$BZ26,"&gt;=2")&gt;1,DC25,BV26)</f>
        <v>0</v>
      </c>
      <c r="DD26" s="4">
        <f>IF(COUNTIF($BZ$5:$BZ26,"&gt;=2")&gt;1,DD25,BW26)</f>
        <v>0</v>
      </c>
      <c r="DE26" s="4">
        <f>IF(COUNTIF($BZ$5:$BZ26,"&gt;=2")&gt;1,DE25,BX26)</f>
        <v>0</v>
      </c>
      <c r="DF26" s="4">
        <f>IF(COUNTIF($BZ$5:$BZ26,"&gt;=2")&gt;1,DF25,BY26)</f>
        <v>0</v>
      </c>
      <c r="DG26" s="4">
        <f>IF(COUNTIF($BZ$5:$BZ26,"&gt;=2")&gt;1,DG25,BZ26)</f>
        <v>0</v>
      </c>
      <c r="DH26" s="4">
        <f t="shared" si="45"/>
        <v>0</v>
      </c>
      <c r="DI26" s="4">
        <f t="shared" si="46"/>
        <v>0</v>
      </c>
      <c r="DJ26" s="4">
        <f t="shared" si="47"/>
        <v>0</v>
      </c>
      <c r="DK26" s="4">
        <f t="shared" si="48"/>
        <v>0</v>
      </c>
      <c r="DL26" s="4">
        <f t="shared" si="49"/>
        <v>0</v>
      </c>
      <c r="DM26" s="4">
        <f t="shared" si="50"/>
        <v>7</v>
      </c>
      <c r="DN26" s="4">
        <f t="shared" si="51"/>
        <v>13.999999999999998</v>
      </c>
      <c r="DO26" s="4">
        <f t="shared" si="52"/>
        <v>3</v>
      </c>
      <c r="DP26" s="4">
        <f t="shared" si="53"/>
        <v>0</v>
      </c>
      <c r="DQ26" s="4">
        <f t="shared" si="54"/>
        <v>0</v>
      </c>
      <c r="DS26" s="4">
        <v>22</v>
      </c>
      <c r="DT26" s="4">
        <f>$CK26+INDEX(节奏总纲!D$4:D$163,基础状态预估!$C$2)</f>
        <v>55.254833995939045</v>
      </c>
      <c r="DU26" s="4">
        <f>$CK26+INDEX(节奏总纲!E$4:E$163,基础状态预估!$C$2)</f>
        <v>49.53268396026413</v>
      </c>
      <c r="DV26" s="4">
        <f>$CK26+INDEX(节奏总纲!F$4:F$163,基础状态预估!$C$2)</f>
        <v>42.642206307096416</v>
      </c>
      <c r="DW26" s="4">
        <f>$CK26+INDEX(节奏总纲!G$4:G$163,基础状态预估!$C$2)</f>
        <v>34.282468165263531</v>
      </c>
      <c r="DX26" s="4">
        <f>$CK26+INDEX(节奏总纲!H$4:H$163,基础状态预估!$C$2)</f>
        <v>23.944538943812169</v>
      </c>
      <c r="DY26" s="4">
        <f t="shared" si="15"/>
        <v>11.899999999999999</v>
      </c>
      <c r="DZ26" s="4">
        <f t="shared" si="16"/>
        <v>8.9499999999999993</v>
      </c>
      <c r="EA26" s="4">
        <f t="shared" si="17"/>
        <v>3</v>
      </c>
      <c r="EB26" s="4">
        <f t="shared" si="18"/>
        <v>0.15000000000000002</v>
      </c>
      <c r="EC26" s="4">
        <f t="shared" si="19"/>
        <v>0</v>
      </c>
      <c r="EE26" s="4">
        <v>24</v>
      </c>
      <c r="EP26" s="7">
        <f t="shared" si="60"/>
        <v>104.25483399593904</v>
      </c>
      <c r="EQ26" s="4">
        <f t="shared" si="61"/>
        <v>11.899999999999999</v>
      </c>
      <c r="ER26" s="4">
        <f t="shared" si="62"/>
        <v>33</v>
      </c>
      <c r="ES26" s="4">
        <f t="shared" si="63"/>
        <v>31.099999999999998</v>
      </c>
      <c r="ET26" s="4">
        <f t="shared" si="64"/>
        <v>6.1437499999999989</v>
      </c>
      <c r="EU26" s="4">
        <f t="shared" si="65"/>
        <v>0.10625</v>
      </c>
      <c r="EV26" s="4" t="str">
        <f t="shared" si="66"/>
        <v>红</v>
      </c>
      <c r="EW26" s="4">
        <f t="shared" si="22"/>
        <v>80.25</v>
      </c>
      <c r="EX26" s="4">
        <f t="shared" si="67"/>
        <v>60</v>
      </c>
    </row>
    <row r="27" spans="1:154" x14ac:dyDescent="0.15">
      <c r="A27" s="68"/>
      <c r="B27" s="4" t="s">
        <v>22</v>
      </c>
      <c r="E27" s="4">
        <f>86400/E$8*E$21</f>
        <v>6.6666666666666666E-2</v>
      </c>
      <c r="F27" s="4">
        <f>86400/F$8*F$22</f>
        <v>0.19499999999999995</v>
      </c>
      <c r="G27" s="4">
        <f>86400/G$8*G$23</f>
        <v>0.97</v>
      </c>
      <c r="L27" s="4" t="str">
        <f>IF(基础状态预估!AA29="","",基础状态预估!AA29)</f>
        <v>红</v>
      </c>
      <c r="M27" s="4">
        <v>2300</v>
      </c>
      <c r="N27" s="4">
        <f t="shared" si="23"/>
        <v>24</v>
      </c>
      <c r="O27" s="4">
        <f t="shared" si="24"/>
        <v>40.25</v>
      </c>
      <c r="P27" s="4">
        <f t="shared" si="25"/>
        <v>42</v>
      </c>
      <c r="Q27" s="4">
        <f t="shared" si="26"/>
        <v>43.75</v>
      </c>
      <c r="R27" s="4">
        <f t="shared" si="27"/>
        <v>46</v>
      </c>
      <c r="S27" s="7">
        <f>IFERROR(求节点($DT$5:$DT$1004,DM$5:DM$1004,基础状态预估!$H29),0)</f>
        <v>7</v>
      </c>
      <c r="T27" s="7">
        <f>IFERROR(求节点($DT$5:$DT$1004,DN$5:DN$1004,基础状态预估!$H29),0)</f>
        <v>13.999999999999998</v>
      </c>
      <c r="U27" s="7">
        <f>IFERROR(求节点($DT$5:$DT$1004,DO$5:DO$1004,基础状态预估!$H29),0)</f>
        <v>40</v>
      </c>
      <c r="V27" s="7">
        <f>IFERROR(求节点($DT$5:$DT$1004,DP$5:DP$1004,基础状态预估!$H29),0)</f>
        <v>31.25</v>
      </c>
      <c r="W27" s="7">
        <f>IFERROR(求节点($DT$5:$DT$1004,DQ$5:DQ$1004,基础状态预估!$H29),0)</f>
        <v>0</v>
      </c>
      <c r="X27" s="7">
        <f t="shared" si="28"/>
        <v>1.75</v>
      </c>
      <c r="Y27" s="7">
        <f t="shared" si="29"/>
        <v>6.9999999999999982</v>
      </c>
      <c r="Z27" s="7">
        <f t="shared" si="30"/>
        <v>30</v>
      </c>
      <c r="AA27" s="7">
        <f t="shared" si="31"/>
        <v>31.25</v>
      </c>
      <c r="AB27" s="7">
        <f t="shared" si="32"/>
        <v>0</v>
      </c>
      <c r="AC27" s="7">
        <f t="shared" si="33"/>
        <v>70</v>
      </c>
      <c r="AD27" s="7"/>
      <c r="AF27" s="7"/>
      <c r="AG27" s="7">
        <f>基础状态预估!H29</f>
        <v>114.25483399593904</v>
      </c>
      <c r="AH27" s="7">
        <f>求节点(节奏总纲!$D$4:$D$163,节奏总纲!$C$4:$C$163,AG27)</f>
        <v>68.478179676085247</v>
      </c>
      <c r="AI27" s="4" t="str">
        <f t="shared" si="34"/>
        <v>红</v>
      </c>
      <c r="AJ27" s="4">
        <f t="shared" si="35"/>
        <v>11.899999999999999</v>
      </c>
      <c r="AK27" s="4">
        <f t="shared" si="36"/>
        <v>33</v>
      </c>
      <c r="AL27" s="4">
        <f t="shared" si="37"/>
        <v>39.099999999999994</v>
      </c>
      <c r="AM27" s="4">
        <f t="shared" si="38"/>
        <v>8.0937499999999982</v>
      </c>
      <c r="AN27" s="4">
        <f t="shared" si="39"/>
        <v>0.15625</v>
      </c>
      <c r="AO27" s="7">
        <f>(基础状态预估!C29-基础状态预估!C28)*基础状态预估!$W29+AO26</f>
        <v>69</v>
      </c>
      <c r="AP27" s="7">
        <f t="shared" si="40"/>
        <v>0.98571428571428577</v>
      </c>
      <c r="BF27" s="4">
        <v>23</v>
      </c>
      <c r="BG27" s="4">
        <f t="shared" si="41"/>
        <v>16.099999999999998</v>
      </c>
      <c r="BH27" s="4">
        <f t="shared" si="42"/>
        <v>6.8999999999999995</v>
      </c>
      <c r="BL27" s="4">
        <f t="shared" si="3"/>
        <v>8.5</v>
      </c>
      <c r="BM27" s="4">
        <f t="shared" si="4"/>
        <v>5.9499999999999993</v>
      </c>
      <c r="BN27" s="4">
        <f t="shared" si="5"/>
        <v>2.5499999999999998</v>
      </c>
      <c r="BR27" s="4">
        <f t="shared" si="6"/>
        <v>2.6</v>
      </c>
      <c r="BS27" s="4">
        <f t="shared" si="7"/>
        <v>1.1999999999999997</v>
      </c>
      <c r="BT27" s="4">
        <f t="shared" si="8"/>
        <v>0.2</v>
      </c>
      <c r="BX27" s="4">
        <f t="shared" si="9"/>
        <v>0</v>
      </c>
      <c r="BY27" s="4">
        <f t="shared" si="10"/>
        <v>0</v>
      </c>
      <c r="BZ27" s="4">
        <f t="shared" si="11"/>
        <v>0</v>
      </c>
      <c r="CD27" s="4">
        <f t="shared" si="12"/>
        <v>0</v>
      </c>
      <c r="CE27" s="4">
        <f t="shared" si="13"/>
        <v>0</v>
      </c>
      <c r="CF27" s="4">
        <f>IF(COUNTIF($BH$5:$BH27,"&gt;=2")&lt;=1,SUM($BG27:$BK27)*C$8,CF26)</f>
        <v>151200</v>
      </c>
      <c r="CG27" s="4">
        <f>IF(COUNTIF($BN$5:$BN27,"&gt;=2")&lt;=1,SUM($BL27:$BP27)*D$8,CG26)</f>
        <v>604799.99999999988</v>
      </c>
      <c r="CH27" s="4">
        <f>IF(COUNTIF($BT$5:$BT27,"&gt;=2")&lt;=1,SUM($BQ27:$BU27)*E$8,CH26)</f>
        <v>259200</v>
      </c>
      <c r="CI27" s="4">
        <f>IF(COUNTIF($BZ$5:$BZ27,"&gt;=2")&lt;=1,SUM($BV27:$BZ27)*F$8,CI26)</f>
        <v>0</v>
      </c>
      <c r="CJ27" s="4">
        <f t="shared" si="43"/>
        <v>0</v>
      </c>
      <c r="CK27" s="4">
        <f t="shared" si="44"/>
        <v>11.749999999999998</v>
      </c>
      <c r="CM27" s="4">
        <v>23</v>
      </c>
      <c r="CN27" s="4">
        <f>IF(COUNTIF($BH$5:$BH27,"&gt;=2")&gt;1,CN26,BG27)</f>
        <v>4.8999999999999995</v>
      </c>
      <c r="CO27" s="4">
        <f>IF(COUNTIF($BH$5:$BH27,"&gt;=2")&gt;1,CO26,BH27)</f>
        <v>2.1</v>
      </c>
      <c r="CP27" s="4">
        <f>IF(COUNTIF($BH$5:$BH27,"&gt;=2")&gt;1,CP26,BI27)</f>
        <v>0</v>
      </c>
      <c r="CQ27" s="4">
        <f>IF(COUNTIF($BH$5:$BH27,"&gt;=2")&gt;1,CQ26,BJ27)</f>
        <v>0</v>
      </c>
      <c r="CR27" s="4">
        <f>IF(COUNTIF($BH$5:$BH27,"&gt;=2")&gt;1,CR26,BK27)</f>
        <v>0</v>
      </c>
      <c r="CS27" s="4">
        <f>IF(COUNTIF($BN$5:$BN27,"&gt;=2")&gt;1,CS26,BL27)</f>
        <v>7</v>
      </c>
      <c r="CT27" s="4">
        <f>IF(COUNTIF($BN$5:$BN27,"&gt;=2")&gt;1,CT26,BM27)</f>
        <v>4.8999999999999995</v>
      </c>
      <c r="CU27" s="4">
        <f>IF(COUNTIF($BN$5:$BN27,"&gt;=2")&gt;1,CU26,BN27)</f>
        <v>2.1</v>
      </c>
      <c r="CV27" s="4">
        <f>IF(COUNTIF($BN$5:$BN27,"&gt;=2")&gt;1,CV26,BO27)</f>
        <v>0</v>
      </c>
      <c r="CW27" s="4">
        <f>IF(COUNTIF($BN$5:$BN27,"&gt;=2")&gt;1,CW26,BP27)</f>
        <v>0</v>
      </c>
      <c r="CX27" s="4">
        <f>IF(COUNTIF($BT$5:$BT27,"&gt;=2")&gt;1,CX26,BQ27)</f>
        <v>0</v>
      </c>
      <c r="CY27" s="4">
        <f>IF(COUNTIF($BT$5:$BT27,"&gt;=2")&gt;1,CY26,BR27)</f>
        <v>2.6</v>
      </c>
      <c r="CZ27" s="4">
        <f>IF(COUNTIF($BT$5:$BT27,"&gt;=2")&gt;1,CZ26,BS27)</f>
        <v>1.1999999999999997</v>
      </c>
      <c r="DA27" s="4">
        <f>IF(COUNTIF($BT$5:$BT27,"&gt;=2")&gt;1,DA26,BT27)</f>
        <v>0.2</v>
      </c>
      <c r="DB27" s="4">
        <f>IF(COUNTIF($BT$5:$BT27,"&gt;=2")&gt;1,DB26,BU27)</f>
        <v>0</v>
      </c>
      <c r="DC27" s="4">
        <f>IF(COUNTIF($BZ$5:$BZ27,"&gt;=2")&gt;1,DC26,BV27)</f>
        <v>0</v>
      </c>
      <c r="DD27" s="4">
        <f>IF(COUNTIF($BZ$5:$BZ27,"&gt;=2")&gt;1,DD26,BW27)</f>
        <v>0</v>
      </c>
      <c r="DE27" s="4">
        <f>IF(COUNTIF($BZ$5:$BZ27,"&gt;=2")&gt;1,DE26,BX27)</f>
        <v>0</v>
      </c>
      <c r="DF27" s="4">
        <f>IF(COUNTIF($BZ$5:$BZ27,"&gt;=2")&gt;1,DF26,BY27)</f>
        <v>0</v>
      </c>
      <c r="DG27" s="4">
        <f>IF(COUNTIF($BZ$5:$BZ27,"&gt;=2")&gt;1,DG26,BZ27)</f>
        <v>0</v>
      </c>
      <c r="DH27" s="4">
        <f t="shared" si="45"/>
        <v>0</v>
      </c>
      <c r="DI27" s="4">
        <f t="shared" si="46"/>
        <v>0</v>
      </c>
      <c r="DJ27" s="4">
        <f t="shared" si="47"/>
        <v>0</v>
      </c>
      <c r="DK27" s="4">
        <f t="shared" si="48"/>
        <v>0</v>
      </c>
      <c r="DL27" s="4">
        <f t="shared" si="49"/>
        <v>0</v>
      </c>
      <c r="DM27" s="4">
        <f t="shared" si="50"/>
        <v>7</v>
      </c>
      <c r="DN27" s="4">
        <f t="shared" si="51"/>
        <v>13.999999999999998</v>
      </c>
      <c r="DO27" s="4">
        <f t="shared" si="52"/>
        <v>4</v>
      </c>
      <c r="DP27" s="4">
        <f t="shared" si="53"/>
        <v>0</v>
      </c>
      <c r="DQ27" s="4">
        <f t="shared" si="54"/>
        <v>0</v>
      </c>
      <c r="DS27" s="4">
        <v>23</v>
      </c>
      <c r="DT27" s="4">
        <f>$CK27+INDEX(节奏总纲!D$4:D$163,基础状态预估!$C$2)</f>
        <v>56.004833995939045</v>
      </c>
      <c r="DU27" s="4">
        <f>$CK27+INDEX(节奏总纲!E$4:E$163,基础状态预估!$C$2)</f>
        <v>50.28268396026413</v>
      </c>
      <c r="DV27" s="4">
        <f>$CK27+INDEX(节奏总纲!F$4:F$163,基础状态预估!$C$2)</f>
        <v>43.392206307096416</v>
      </c>
      <c r="DW27" s="4">
        <f>$CK27+INDEX(节奏总纲!G$4:G$163,基础状态预估!$C$2)</f>
        <v>35.032468165263531</v>
      </c>
      <c r="DX27" s="4">
        <f>$CK27+INDEX(节奏总纲!H$4:H$163,基础状态预估!$C$2)</f>
        <v>24.694538943812169</v>
      </c>
      <c r="DY27" s="4">
        <f t="shared" si="15"/>
        <v>11.899999999999999</v>
      </c>
      <c r="DZ27" s="4">
        <f t="shared" si="16"/>
        <v>9.6</v>
      </c>
      <c r="EA27" s="4">
        <f t="shared" si="17"/>
        <v>3.3</v>
      </c>
      <c r="EB27" s="4">
        <f t="shared" si="18"/>
        <v>0.2</v>
      </c>
      <c r="EC27" s="4">
        <f t="shared" si="19"/>
        <v>0</v>
      </c>
      <c r="EE27" s="4">
        <v>25</v>
      </c>
      <c r="EP27" s="7">
        <f t="shared" si="60"/>
        <v>114.25483399593904</v>
      </c>
      <c r="EQ27" s="4">
        <f t="shared" si="61"/>
        <v>11.899999999999999</v>
      </c>
      <c r="ER27" s="4">
        <f t="shared" si="62"/>
        <v>33</v>
      </c>
      <c r="ES27" s="4">
        <f t="shared" si="63"/>
        <v>39.099999999999994</v>
      </c>
      <c r="ET27" s="4">
        <f t="shared" si="64"/>
        <v>8.0937499999999982</v>
      </c>
      <c r="EU27" s="4">
        <f t="shared" si="65"/>
        <v>0.15625</v>
      </c>
      <c r="EV27" s="4" t="str">
        <f t="shared" si="66"/>
        <v>红</v>
      </c>
      <c r="EW27" s="4">
        <f t="shared" si="22"/>
        <v>90.25</v>
      </c>
      <c r="EX27" s="4">
        <f t="shared" si="67"/>
        <v>70</v>
      </c>
    </row>
    <row r="28" spans="1:154" x14ac:dyDescent="0.15">
      <c r="A28" s="68"/>
      <c r="B28" s="4" t="s">
        <v>23</v>
      </c>
      <c r="F28" s="4">
        <f>86400/F$8*F$21</f>
        <v>5.0000000000000001E-3</v>
      </c>
      <c r="G28" s="4">
        <f>86400/G$8*G$22</f>
        <v>3.0000000000000027E-2</v>
      </c>
      <c r="L28" s="4" t="str">
        <f>IF(基础状态预估!AA30="","",基础状态预估!AA30)</f>
        <v>红</v>
      </c>
      <c r="M28" s="4">
        <v>2400</v>
      </c>
      <c r="N28" s="4">
        <f t="shared" si="23"/>
        <v>24</v>
      </c>
      <c r="O28" s="4">
        <f t="shared" si="24"/>
        <v>40.25</v>
      </c>
      <c r="P28" s="4">
        <f t="shared" si="25"/>
        <v>42</v>
      </c>
      <c r="Q28" s="4">
        <f t="shared" si="26"/>
        <v>43.75</v>
      </c>
      <c r="R28" s="4">
        <f t="shared" si="27"/>
        <v>46</v>
      </c>
      <c r="S28" s="7">
        <f>IFERROR(求节点($DT$5:$DT$1004,DM$5:DM$1004,基础状态预估!$H30),0)</f>
        <v>7</v>
      </c>
      <c r="T28" s="7">
        <f>IFERROR(求节点($DT$5:$DT$1004,DN$5:DN$1004,基础状态预估!$H30),0)</f>
        <v>13.999999999999998</v>
      </c>
      <c r="U28" s="7">
        <f>IFERROR(求节点($DT$5:$DT$1004,DO$5:DO$1004,基础状态预估!$H30),0)</f>
        <v>40</v>
      </c>
      <c r="V28" s="7">
        <f>IFERROR(求节点($DT$5:$DT$1004,DP$5:DP$1004,基础状态预估!$H30),0)</f>
        <v>41.25</v>
      </c>
      <c r="W28" s="7">
        <f>IFERROR(求节点($DT$5:$DT$1004,DQ$5:DQ$1004,基础状态预估!$H30),0)</f>
        <v>0</v>
      </c>
      <c r="X28" s="7">
        <f t="shared" si="28"/>
        <v>1.75</v>
      </c>
      <c r="Y28" s="7">
        <f t="shared" si="29"/>
        <v>6.9999999999999982</v>
      </c>
      <c r="Z28" s="7">
        <f t="shared" si="30"/>
        <v>30</v>
      </c>
      <c r="AA28" s="7">
        <f t="shared" si="31"/>
        <v>41.25</v>
      </c>
      <c r="AB28" s="7">
        <f t="shared" si="32"/>
        <v>0</v>
      </c>
      <c r="AC28" s="7">
        <f t="shared" si="33"/>
        <v>80</v>
      </c>
      <c r="AD28" s="7"/>
      <c r="AF28" s="7"/>
      <c r="AG28" s="7">
        <f>基础状态预估!H30</f>
        <v>124.25483399593904</v>
      </c>
      <c r="AH28" s="7">
        <f>求节点(节奏总纲!$D$4:$D$163,节奏总纲!$C$4:$C$163,AG28)</f>
        <v>69.679743654391942</v>
      </c>
      <c r="AI28" s="4" t="str">
        <f t="shared" si="34"/>
        <v>红</v>
      </c>
      <c r="AJ28" s="4">
        <f t="shared" si="35"/>
        <v>11.899999999999999</v>
      </c>
      <c r="AK28" s="4">
        <f t="shared" si="36"/>
        <v>33</v>
      </c>
      <c r="AL28" s="4">
        <f t="shared" si="37"/>
        <v>47.099999999999994</v>
      </c>
      <c r="AM28" s="4">
        <f t="shared" si="38"/>
        <v>10.043749999999998</v>
      </c>
      <c r="AN28" s="4">
        <f t="shared" si="39"/>
        <v>0.20625000000000002</v>
      </c>
      <c r="AO28" s="7">
        <f>(基础状态预估!C30-基础状态预估!C29)*基础状态预估!$W30+AO27</f>
        <v>79</v>
      </c>
      <c r="AP28" s="7">
        <f t="shared" si="40"/>
        <v>0.98750000000000004</v>
      </c>
      <c r="BF28" s="4">
        <v>24</v>
      </c>
      <c r="BG28" s="4">
        <f t="shared" si="41"/>
        <v>16.799999999999997</v>
      </c>
      <c r="BH28" s="4">
        <f t="shared" si="42"/>
        <v>7.1999999999999993</v>
      </c>
      <c r="BL28" s="4">
        <f t="shared" si="3"/>
        <v>9</v>
      </c>
      <c r="BM28" s="4">
        <f t="shared" si="4"/>
        <v>6.3</v>
      </c>
      <c r="BN28" s="4">
        <f t="shared" si="5"/>
        <v>2.6999999999999997</v>
      </c>
      <c r="BR28" s="4">
        <f t="shared" si="6"/>
        <v>3.25</v>
      </c>
      <c r="BS28" s="4">
        <f t="shared" si="7"/>
        <v>1.4999999999999996</v>
      </c>
      <c r="BT28" s="4">
        <f t="shared" si="8"/>
        <v>0.25</v>
      </c>
      <c r="BX28" s="4">
        <f t="shared" si="9"/>
        <v>0</v>
      </c>
      <c r="BY28" s="4">
        <f t="shared" si="10"/>
        <v>0</v>
      </c>
      <c r="BZ28" s="4">
        <f t="shared" si="11"/>
        <v>0</v>
      </c>
      <c r="CD28" s="4">
        <f t="shared" si="12"/>
        <v>0</v>
      </c>
      <c r="CE28" s="4">
        <f t="shared" si="13"/>
        <v>0</v>
      </c>
      <c r="CF28" s="4">
        <f>IF(COUNTIF($BH$5:$BH28,"&gt;=2")&lt;=1,SUM($BG28:$BK28)*C$8,CF27)</f>
        <v>151200</v>
      </c>
      <c r="CG28" s="4">
        <f>IF(COUNTIF($BN$5:$BN28,"&gt;=2")&lt;=1,SUM($BL28:$BP28)*D$8,CG27)</f>
        <v>604799.99999999988</v>
      </c>
      <c r="CH28" s="4">
        <f>IF(COUNTIF($BT$5:$BT28,"&gt;=2")&lt;=1,SUM($BQ28:$BU28)*E$8,CH27)</f>
        <v>324000</v>
      </c>
      <c r="CI28" s="4">
        <f>IF(COUNTIF($BZ$5:$BZ28,"&gt;=2")&lt;=1,SUM($BV28:$BZ28)*F$8,CI27)</f>
        <v>0</v>
      </c>
      <c r="CJ28" s="4">
        <f t="shared" si="43"/>
        <v>0</v>
      </c>
      <c r="CK28" s="4">
        <f t="shared" si="44"/>
        <v>12.5</v>
      </c>
      <c r="CM28" s="4">
        <v>24</v>
      </c>
      <c r="CN28" s="4">
        <f>IF(COUNTIF($BH$5:$BH28,"&gt;=2")&gt;1,CN27,BG28)</f>
        <v>4.8999999999999995</v>
      </c>
      <c r="CO28" s="4">
        <f>IF(COUNTIF($BH$5:$BH28,"&gt;=2")&gt;1,CO27,BH28)</f>
        <v>2.1</v>
      </c>
      <c r="CP28" s="4">
        <f>IF(COUNTIF($BH$5:$BH28,"&gt;=2")&gt;1,CP27,BI28)</f>
        <v>0</v>
      </c>
      <c r="CQ28" s="4">
        <f>IF(COUNTIF($BH$5:$BH28,"&gt;=2")&gt;1,CQ27,BJ28)</f>
        <v>0</v>
      </c>
      <c r="CR28" s="4">
        <f>IF(COUNTIF($BH$5:$BH28,"&gt;=2")&gt;1,CR27,BK28)</f>
        <v>0</v>
      </c>
      <c r="CS28" s="4">
        <f>IF(COUNTIF($BN$5:$BN28,"&gt;=2")&gt;1,CS27,BL28)</f>
        <v>7</v>
      </c>
      <c r="CT28" s="4">
        <f>IF(COUNTIF($BN$5:$BN28,"&gt;=2")&gt;1,CT27,BM28)</f>
        <v>4.8999999999999995</v>
      </c>
      <c r="CU28" s="4">
        <f>IF(COUNTIF($BN$5:$BN28,"&gt;=2")&gt;1,CU27,BN28)</f>
        <v>2.1</v>
      </c>
      <c r="CV28" s="4">
        <f>IF(COUNTIF($BN$5:$BN28,"&gt;=2")&gt;1,CV27,BO28)</f>
        <v>0</v>
      </c>
      <c r="CW28" s="4">
        <f>IF(COUNTIF($BN$5:$BN28,"&gt;=2")&gt;1,CW27,BP28)</f>
        <v>0</v>
      </c>
      <c r="CX28" s="4">
        <f>IF(COUNTIF($BT$5:$BT28,"&gt;=2")&gt;1,CX27,BQ28)</f>
        <v>0</v>
      </c>
      <c r="CY28" s="4">
        <f>IF(COUNTIF($BT$5:$BT28,"&gt;=2")&gt;1,CY27,BR28)</f>
        <v>3.25</v>
      </c>
      <c r="CZ28" s="4">
        <f>IF(COUNTIF($BT$5:$BT28,"&gt;=2")&gt;1,CZ27,BS28)</f>
        <v>1.4999999999999996</v>
      </c>
      <c r="DA28" s="4">
        <f>IF(COUNTIF($BT$5:$BT28,"&gt;=2")&gt;1,DA27,BT28)</f>
        <v>0.25</v>
      </c>
      <c r="DB28" s="4">
        <f>IF(COUNTIF($BT$5:$BT28,"&gt;=2")&gt;1,DB27,BU28)</f>
        <v>0</v>
      </c>
      <c r="DC28" s="4">
        <f>IF(COUNTIF($BZ$5:$BZ28,"&gt;=2")&gt;1,DC27,BV28)</f>
        <v>0</v>
      </c>
      <c r="DD28" s="4">
        <f>IF(COUNTIF($BZ$5:$BZ28,"&gt;=2")&gt;1,DD27,BW28)</f>
        <v>0</v>
      </c>
      <c r="DE28" s="4">
        <f>IF(COUNTIF($BZ$5:$BZ28,"&gt;=2")&gt;1,DE27,BX28)</f>
        <v>0</v>
      </c>
      <c r="DF28" s="4">
        <f>IF(COUNTIF($BZ$5:$BZ28,"&gt;=2")&gt;1,DF27,BY28)</f>
        <v>0</v>
      </c>
      <c r="DG28" s="4">
        <f>IF(COUNTIF($BZ$5:$BZ28,"&gt;=2")&gt;1,DG27,BZ28)</f>
        <v>0</v>
      </c>
      <c r="DH28" s="4">
        <f t="shared" si="45"/>
        <v>0</v>
      </c>
      <c r="DI28" s="4">
        <f t="shared" si="46"/>
        <v>0</v>
      </c>
      <c r="DJ28" s="4">
        <f t="shared" si="47"/>
        <v>0</v>
      </c>
      <c r="DK28" s="4">
        <f t="shared" si="48"/>
        <v>0</v>
      </c>
      <c r="DL28" s="4">
        <f t="shared" si="49"/>
        <v>0</v>
      </c>
      <c r="DM28" s="4">
        <f t="shared" si="50"/>
        <v>7</v>
      </c>
      <c r="DN28" s="4">
        <f t="shared" si="51"/>
        <v>13.999999999999998</v>
      </c>
      <c r="DO28" s="4">
        <f t="shared" si="52"/>
        <v>5</v>
      </c>
      <c r="DP28" s="4">
        <f t="shared" si="53"/>
        <v>0</v>
      </c>
      <c r="DQ28" s="4">
        <f t="shared" si="54"/>
        <v>0</v>
      </c>
      <c r="DS28" s="4">
        <v>24</v>
      </c>
      <c r="DT28" s="4">
        <f>$CK28+INDEX(节奏总纲!D$4:D$163,基础状态预估!$C$2)</f>
        <v>56.754833995939045</v>
      </c>
      <c r="DU28" s="4">
        <f>$CK28+INDEX(节奏总纲!E$4:E$163,基础状态预估!$C$2)</f>
        <v>51.03268396026413</v>
      </c>
      <c r="DV28" s="4">
        <f>$CK28+INDEX(节奏总纲!F$4:F$163,基础状态预估!$C$2)</f>
        <v>44.142206307096416</v>
      </c>
      <c r="DW28" s="4">
        <f>$CK28+INDEX(节奏总纲!G$4:G$163,基础状态预估!$C$2)</f>
        <v>35.782468165263531</v>
      </c>
      <c r="DX28" s="4">
        <f>$CK28+INDEX(节奏总纲!H$4:H$163,基础状态预估!$C$2)</f>
        <v>25.444538943812169</v>
      </c>
      <c r="DY28" s="4">
        <f t="shared" si="15"/>
        <v>11.899999999999999</v>
      </c>
      <c r="DZ28" s="4">
        <f t="shared" si="16"/>
        <v>10.25</v>
      </c>
      <c r="EA28" s="4">
        <f t="shared" si="17"/>
        <v>3.5999999999999996</v>
      </c>
      <c r="EB28" s="4">
        <f t="shared" si="18"/>
        <v>0.25</v>
      </c>
      <c r="EC28" s="4">
        <f t="shared" si="19"/>
        <v>0</v>
      </c>
      <c r="EE28" s="4">
        <v>26</v>
      </c>
      <c r="EP28" s="7">
        <f t="shared" si="60"/>
        <v>124.25483399593904</v>
      </c>
      <c r="EQ28" s="4">
        <f t="shared" si="61"/>
        <v>11.899999999999999</v>
      </c>
      <c r="ER28" s="4">
        <f t="shared" si="62"/>
        <v>33</v>
      </c>
      <c r="ES28" s="4">
        <f t="shared" si="63"/>
        <v>47.099999999999994</v>
      </c>
      <c r="ET28" s="4">
        <f t="shared" si="64"/>
        <v>10.043749999999998</v>
      </c>
      <c r="EU28" s="4">
        <f t="shared" si="65"/>
        <v>0.20625000000000002</v>
      </c>
      <c r="EV28" s="4" t="str">
        <f t="shared" si="66"/>
        <v>红</v>
      </c>
      <c r="EW28" s="4">
        <f t="shared" si="22"/>
        <v>100.25</v>
      </c>
      <c r="EX28" s="4">
        <f t="shared" si="67"/>
        <v>80</v>
      </c>
    </row>
    <row r="29" spans="1:154" x14ac:dyDescent="0.15">
      <c r="L29" s="4" t="str">
        <f>IF(基础状态预估!AA31="","",基础状态预估!AA31)</f>
        <v>红</v>
      </c>
      <c r="M29" s="4">
        <v>2500</v>
      </c>
      <c r="N29" s="4">
        <f t="shared" si="23"/>
        <v>24</v>
      </c>
      <c r="O29" s="4">
        <f t="shared" si="24"/>
        <v>40.25</v>
      </c>
      <c r="P29" s="4">
        <f t="shared" si="25"/>
        <v>42</v>
      </c>
      <c r="Q29" s="4">
        <f t="shared" si="26"/>
        <v>43.75</v>
      </c>
      <c r="R29" s="4">
        <f t="shared" si="27"/>
        <v>46</v>
      </c>
      <c r="S29" s="7">
        <f>IFERROR(求节点($DT$5:$DT$1004,DM$5:DM$1004,基础状态预估!$H31),0)</f>
        <v>7</v>
      </c>
      <c r="T29" s="7">
        <f>IFERROR(求节点($DT$5:$DT$1004,DN$5:DN$1004,基础状态预估!$H31),0)</f>
        <v>13.999999999999998</v>
      </c>
      <c r="U29" s="7">
        <f>IFERROR(求节点($DT$5:$DT$1004,DO$5:DO$1004,基础状态预估!$H31),0)</f>
        <v>40</v>
      </c>
      <c r="V29" s="7">
        <f>IFERROR(求节点($DT$5:$DT$1004,DP$5:DP$1004,基础状态预估!$H31),0)</f>
        <v>51.249999999999986</v>
      </c>
      <c r="W29" s="7">
        <f>IFERROR(求节点($DT$5:$DT$1004,DQ$5:DQ$1004,基础状态预估!$H31),0)</f>
        <v>0</v>
      </c>
      <c r="X29" s="7">
        <f t="shared" si="28"/>
        <v>1.75</v>
      </c>
      <c r="Y29" s="7">
        <f t="shared" si="29"/>
        <v>6.9999999999999982</v>
      </c>
      <c r="Z29" s="7">
        <f t="shared" si="30"/>
        <v>30</v>
      </c>
      <c r="AA29" s="7">
        <f t="shared" si="31"/>
        <v>51.249999999999986</v>
      </c>
      <c r="AB29" s="7">
        <f t="shared" si="32"/>
        <v>0</v>
      </c>
      <c r="AC29" s="7">
        <f t="shared" si="33"/>
        <v>89.999999999999986</v>
      </c>
      <c r="AD29" s="7"/>
      <c r="AF29" s="7"/>
      <c r="AG29" s="7">
        <f>基础状态预估!H31</f>
        <v>134.25483399593904</v>
      </c>
      <c r="AH29" s="7">
        <f>求节点(节奏总纲!$D$4:$D$163,节奏总纲!$C$4:$C$163,AG29)</f>
        <v>70.78968449605749</v>
      </c>
      <c r="AI29" s="4" t="str">
        <f t="shared" si="34"/>
        <v>红</v>
      </c>
      <c r="AJ29" s="4">
        <f t="shared" si="35"/>
        <v>11.899999999999999</v>
      </c>
      <c r="AK29" s="4">
        <f t="shared" si="36"/>
        <v>33</v>
      </c>
      <c r="AL29" s="4">
        <f t="shared" si="37"/>
        <v>55.09999999999998</v>
      </c>
      <c r="AM29" s="4">
        <f t="shared" si="38"/>
        <v>11.993749999999993</v>
      </c>
      <c r="AN29" s="4">
        <f t="shared" si="39"/>
        <v>0.25624999999999992</v>
      </c>
      <c r="AO29" s="7">
        <f>(基础状态预估!C31-基础状态预估!C30)*基础状态预估!$W31+AO28</f>
        <v>89</v>
      </c>
      <c r="AP29" s="7">
        <f t="shared" si="40"/>
        <v>0.98888888888888904</v>
      </c>
      <c r="BF29" s="4">
        <v>25</v>
      </c>
      <c r="BG29" s="4">
        <f t="shared" si="41"/>
        <v>17.5</v>
      </c>
      <c r="BH29" s="4">
        <f t="shared" si="42"/>
        <v>7.5</v>
      </c>
      <c r="BL29" s="4">
        <f t="shared" si="3"/>
        <v>9.5</v>
      </c>
      <c r="BM29" s="4">
        <f t="shared" si="4"/>
        <v>6.6499999999999995</v>
      </c>
      <c r="BN29" s="4">
        <f t="shared" si="5"/>
        <v>2.85</v>
      </c>
      <c r="BR29" s="4">
        <f t="shared" si="6"/>
        <v>3.9000000000000004</v>
      </c>
      <c r="BS29" s="4">
        <f t="shared" si="7"/>
        <v>1.7999999999999996</v>
      </c>
      <c r="BT29" s="4">
        <f t="shared" si="8"/>
        <v>0.30000000000000004</v>
      </c>
      <c r="BX29" s="4">
        <f t="shared" si="9"/>
        <v>0</v>
      </c>
      <c r="BY29" s="4">
        <f t="shared" si="10"/>
        <v>0</v>
      </c>
      <c r="BZ29" s="4">
        <f t="shared" si="11"/>
        <v>0</v>
      </c>
      <c r="CD29" s="4">
        <f t="shared" si="12"/>
        <v>0</v>
      </c>
      <c r="CE29" s="4">
        <f t="shared" si="13"/>
        <v>0</v>
      </c>
      <c r="CF29" s="4">
        <f>IF(COUNTIF($BH$5:$BH29,"&gt;=2")&lt;=1,SUM($BG29:$BK29)*C$8,CF28)</f>
        <v>151200</v>
      </c>
      <c r="CG29" s="4">
        <f>IF(COUNTIF($BN$5:$BN29,"&gt;=2")&lt;=1,SUM($BL29:$BP29)*D$8,CG28)</f>
        <v>604799.99999999988</v>
      </c>
      <c r="CH29" s="4">
        <f>IF(COUNTIF($BT$5:$BT29,"&gt;=2")&lt;=1,SUM($BQ29:$BU29)*E$8,CH28)</f>
        <v>388800</v>
      </c>
      <c r="CI29" s="4">
        <f>IF(COUNTIF($BZ$5:$BZ29,"&gt;=2")&lt;=1,SUM($BV29:$BZ29)*F$8,CI28)</f>
        <v>0</v>
      </c>
      <c r="CJ29" s="4">
        <f t="shared" si="43"/>
        <v>0</v>
      </c>
      <c r="CK29" s="4">
        <f t="shared" si="44"/>
        <v>13.25</v>
      </c>
      <c r="CM29" s="4">
        <v>25</v>
      </c>
      <c r="CN29" s="4">
        <f>IF(COUNTIF($BH$5:$BH29,"&gt;=2")&gt;1,CN28,BG29)</f>
        <v>4.8999999999999995</v>
      </c>
      <c r="CO29" s="4">
        <f>IF(COUNTIF($BH$5:$BH29,"&gt;=2")&gt;1,CO28,BH29)</f>
        <v>2.1</v>
      </c>
      <c r="CP29" s="4">
        <f>IF(COUNTIF($BH$5:$BH29,"&gt;=2")&gt;1,CP28,BI29)</f>
        <v>0</v>
      </c>
      <c r="CQ29" s="4">
        <f>IF(COUNTIF($BH$5:$BH29,"&gt;=2")&gt;1,CQ28,BJ29)</f>
        <v>0</v>
      </c>
      <c r="CR29" s="4">
        <f>IF(COUNTIF($BH$5:$BH29,"&gt;=2")&gt;1,CR28,BK29)</f>
        <v>0</v>
      </c>
      <c r="CS29" s="4">
        <f>IF(COUNTIF($BN$5:$BN29,"&gt;=2")&gt;1,CS28,BL29)</f>
        <v>7</v>
      </c>
      <c r="CT29" s="4">
        <f>IF(COUNTIF($BN$5:$BN29,"&gt;=2")&gt;1,CT28,BM29)</f>
        <v>4.8999999999999995</v>
      </c>
      <c r="CU29" s="4">
        <f>IF(COUNTIF($BN$5:$BN29,"&gt;=2")&gt;1,CU28,BN29)</f>
        <v>2.1</v>
      </c>
      <c r="CV29" s="4">
        <f>IF(COUNTIF($BN$5:$BN29,"&gt;=2")&gt;1,CV28,BO29)</f>
        <v>0</v>
      </c>
      <c r="CW29" s="4">
        <f>IF(COUNTIF($BN$5:$BN29,"&gt;=2")&gt;1,CW28,BP29)</f>
        <v>0</v>
      </c>
      <c r="CX29" s="4">
        <f>IF(COUNTIF($BT$5:$BT29,"&gt;=2")&gt;1,CX28,BQ29)</f>
        <v>0</v>
      </c>
      <c r="CY29" s="4">
        <f>IF(COUNTIF($BT$5:$BT29,"&gt;=2")&gt;1,CY28,BR29)</f>
        <v>3.9000000000000004</v>
      </c>
      <c r="CZ29" s="4">
        <f>IF(COUNTIF($BT$5:$BT29,"&gt;=2")&gt;1,CZ28,BS29)</f>
        <v>1.7999999999999996</v>
      </c>
      <c r="DA29" s="4">
        <f>IF(COUNTIF($BT$5:$BT29,"&gt;=2")&gt;1,DA28,BT29)</f>
        <v>0.30000000000000004</v>
      </c>
      <c r="DB29" s="4">
        <f>IF(COUNTIF($BT$5:$BT29,"&gt;=2")&gt;1,DB28,BU29)</f>
        <v>0</v>
      </c>
      <c r="DC29" s="4">
        <f>IF(COUNTIF($BZ$5:$BZ29,"&gt;=2")&gt;1,DC28,BV29)</f>
        <v>0</v>
      </c>
      <c r="DD29" s="4">
        <f>IF(COUNTIF($BZ$5:$BZ29,"&gt;=2")&gt;1,DD28,BW29)</f>
        <v>0</v>
      </c>
      <c r="DE29" s="4">
        <f>IF(COUNTIF($BZ$5:$BZ29,"&gt;=2")&gt;1,DE28,BX29)</f>
        <v>0</v>
      </c>
      <c r="DF29" s="4">
        <f>IF(COUNTIF($BZ$5:$BZ29,"&gt;=2")&gt;1,DF28,BY29)</f>
        <v>0</v>
      </c>
      <c r="DG29" s="4">
        <f>IF(COUNTIF($BZ$5:$BZ29,"&gt;=2")&gt;1,DG28,BZ29)</f>
        <v>0</v>
      </c>
      <c r="DH29" s="4">
        <f t="shared" si="45"/>
        <v>0</v>
      </c>
      <c r="DI29" s="4">
        <f t="shared" si="46"/>
        <v>0</v>
      </c>
      <c r="DJ29" s="4">
        <f t="shared" si="47"/>
        <v>0</v>
      </c>
      <c r="DK29" s="4">
        <f t="shared" si="48"/>
        <v>0</v>
      </c>
      <c r="DL29" s="4">
        <f t="shared" si="49"/>
        <v>0</v>
      </c>
      <c r="DM29" s="4">
        <f t="shared" si="50"/>
        <v>7</v>
      </c>
      <c r="DN29" s="4">
        <f t="shared" si="51"/>
        <v>13.999999999999998</v>
      </c>
      <c r="DO29" s="4">
        <f t="shared" si="52"/>
        <v>6</v>
      </c>
      <c r="DP29" s="4">
        <f t="shared" si="53"/>
        <v>0</v>
      </c>
      <c r="DQ29" s="4">
        <f t="shared" si="54"/>
        <v>0</v>
      </c>
      <c r="DS29" s="4">
        <v>25</v>
      </c>
      <c r="DT29" s="4">
        <f>$CK29+INDEX(节奏总纲!D$4:D$163,基础状态预估!$C$2)</f>
        <v>57.504833995939045</v>
      </c>
      <c r="DU29" s="4">
        <f>$CK29+INDEX(节奏总纲!E$4:E$163,基础状态预估!$C$2)</f>
        <v>51.78268396026413</v>
      </c>
      <c r="DV29" s="4">
        <f>$CK29+INDEX(节奏总纲!F$4:F$163,基础状态预估!$C$2)</f>
        <v>44.892206307096416</v>
      </c>
      <c r="DW29" s="4">
        <f>$CK29+INDEX(节奏总纲!G$4:G$163,基础状态预估!$C$2)</f>
        <v>36.532468165263531</v>
      </c>
      <c r="DX29" s="4">
        <f>$CK29+INDEX(节奏总纲!H$4:H$163,基础状态预估!$C$2)</f>
        <v>26.194538943812169</v>
      </c>
      <c r="DY29" s="4">
        <f t="shared" si="15"/>
        <v>11.899999999999999</v>
      </c>
      <c r="DZ29" s="4">
        <f t="shared" si="16"/>
        <v>10.9</v>
      </c>
      <c r="EA29" s="4">
        <f t="shared" si="17"/>
        <v>3.8999999999999995</v>
      </c>
      <c r="EB29" s="4">
        <f t="shared" si="18"/>
        <v>0.30000000000000004</v>
      </c>
      <c r="EC29" s="4">
        <f t="shared" si="19"/>
        <v>0</v>
      </c>
      <c r="EE29" s="4">
        <v>27</v>
      </c>
      <c r="EP29" s="7">
        <f t="shared" si="60"/>
        <v>134.25483399593904</v>
      </c>
      <c r="EQ29" s="4">
        <f t="shared" si="61"/>
        <v>11.899999999999999</v>
      </c>
      <c r="ER29" s="4">
        <f t="shared" si="62"/>
        <v>33</v>
      </c>
      <c r="ES29" s="4">
        <f t="shared" si="63"/>
        <v>55.09999999999998</v>
      </c>
      <c r="ET29" s="4">
        <f t="shared" si="64"/>
        <v>11.993749999999993</v>
      </c>
      <c r="EU29" s="4">
        <f t="shared" si="65"/>
        <v>0.25624999999999992</v>
      </c>
      <c r="EV29" s="4" t="str">
        <f t="shared" si="66"/>
        <v>红</v>
      </c>
      <c r="EW29" s="4">
        <f t="shared" si="22"/>
        <v>110.24999999999997</v>
      </c>
      <c r="EX29" s="4">
        <f t="shared" si="67"/>
        <v>89.999999999999972</v>
      </c>
    </row>
    <row r="30" spans="1:154" x14ac:dyDescent="0.15">
      <c r="B30" s="33" t="s">
        <v>134</v>
      </c>
      <c r="C30" s="33">
        <f>1/C21</f>
        <v>3.3333333333333335</v>
      </c>
      <c r="D30" s="33">
        <f>1/D21</f>
        <v>6.666666666666667</v>
      </c>
      <c r="E30" s="33">
        <f>1/E21</f>
        <v>20</v>
      </c>
      <c r="F30" s="33">
        <f>1/F21</f>
        <v>200</v>
      </c>
      <c r="L30" s="4" t="str">
        <f>IF(基础状态预估!AA32="","",基础状态预估!AA32)</f>
        <v>红</v>
      </c>
      <c r="M30" s="4">
        <v>2600</v>
      </c>
      <c r="N30" s="4">
        <f t="shared" si="23"/>
        <v>24</v>
      </c>
      <c r="O30" s="4">
        <f t="shared" si="24"/>
        <v>40.25</v>
      </c>
      <c r="P30" s="4">
        <f t="shared" si="25"/>
        <v>42</v>
      </c>
      <c r="Q30" s="4">
        <f t="shared" si="26"/>
        <v>43.75</v>
      </c>
      <c r="R30" s="4">
        <f t="shared" si="27"/>
        <v>46</v>
      </c>
      <c r="S30" s="7">
        <f>IFERROR(求节点($DT$5:$DT$1004,DM$5:DM$1004,基础状态预估!$H32),0)</f>
        <v>7</v>
      </c>
      <c r="T30" s="7">
        <f>IFERROR(求节点($DT$5:$DT$1004,DN$5:DN$1004,基础状态预估!$H32),0)</f>
        <v>13.999999999999998</v>
      </c>
      <c r="U30" s="7">
        <f>IFERROR(求节点($DT$5:$DT$1004,DO$5:DO$1004,基础状态预估!$H32),0)</f>
        <v>40</v>
      </c>
      <c r="V30" s="7">
        <f>IFERROR(求节点($DT$5:$DT$1004,DP$5:DP$1004,基础状态预估!$H32),0)</f>
        <v>61.25</v>
      </c>
      <c r="W30" s="7">
        <f>IFERROR(求节点($DT$5:$DT$1004,DQ$5:DQ$1004,基础状态预估!$H32),0)</f>
        <v>0</v>
      </c>
      <c r="X30" s="7">
        <f t="shared" si="28"/>
        <v>1.75</v>
      </c>
      <c r="Y30" s="7">
        <f t="shared" si="29"/>
        <v>6.9999999999999982</v>
      </c>
      <c r="Z30" s="7">
        <f t="shared" si="30"/>
        <v>30</v>
      </c>
      <c r="AA30" s="7">
        <f t="shared" si="31"/>
        <v>61.25</v>
      </c>
      <c r="AB30" s="7">
        <f t="shared" si="32"/>
        <v>0</v>
      </c>
      <c r="AC30" s="7">
        <f t="shared" si="33"/>
        <v>100</v>
      </c>
      <c r="AD30" s="7"/>
      <c r="AF30" s="7"/>
      <c r="AG30" s="7">
        <f>基础状态预估!H32</f>
        <v>144.25483399593904</v>
      </c>
      <c r="AH30" s="7">
        <f>求节点(节奏总纲!$D$4:$D$163,节奏总纲!$C$4:$C$163,AG30)</f>
        <v>71.81936972598497</v>
      </c>
      <c r="AI30" s="4" t="str">
        <f t="shared" si="34"/>
        <v>红</v>
      </c>
      <c r="AJ30" s="4">
        <f t="shared" si="35"/>
        <v>11.899999999999999</v>
      </c>
      <c r="AK30" s="4">
        <f t="shared" si="36"/>
        <v>33</v>
      </c>
      <c r="AL30" s="4">
        <f t="shared" si="37"/>
        <v>63.099999999999994</v>
      </c>
      <c r="AM30" s="4">
        <f t="shared" si="38"/>
        <v>13.943749999999998</v>
      </c>
      <c r="AN30" s="4">
        <f t="shared" si="39"/>
        <v>0.30625000000000002</v>
      </c>
      <c r="AO30" s="7">
        <f>(基础状态预估!C32-基础状态预估!C31)*基础状态预估!$W32+AO29</f>
        <v>99</v>
      </c>
      <c r="AP30" s="7">
        <f t="shared" si="40"/>
        <v>0.99</v>
      </c>
      <c r="BF30" s="4">
        <v>26</v>
      </c>
      <c r="BG30" s="4">
        <f t="shared" si="41"/>
        <v>18.2</v>
      </c>
      <c r="BH30" s="4">
        <f t="shared" si="42"/>
        <v>7.8</v>
      </c>
      <c r="BL30" s="4">
        <f t="shared" si="3"/>
        <v>10</v>
      </c>
      <c r="BM30" s="4">
        <f t="shared" si="4"/>
        <v>7</v>
      </c>
      <c r="BN30" s="4">
        <f t="shared" si="5"/>
        <v>3</v>
      </c>
      <c r="BR30" s="4">
        <f t="shared" si="6"/>
        <v>4.55</v>
      </c>
      <c r="BS30" s="4">
        <f t="shared" si="7"/>
        <v>2.0999999999999996</v>
      </c>
      <c r="BT30" s="4">
        <f t="shared" si="8"/>
        <v>0.35000000000000003</v>
      </c>
      <c r="BX30" s="4">
        <f t="shared" si="9"/>
        <v>0</v>
      </c>
      <c r="BY30" s="4">
        <f t="shared" si="10"/>
        <v>0</v>
      </c>
      <c r="BZ30" s="4">
        <f t="shared" si="11"/>
        <v>0</v>
      </c>
      <c r="CD30" s="4">
        <f t="shared" si="12"/>
        <v>0</v>
      </c>
      <c r="CE30" s="4">
        <f t="shared" si="13"/>
        <v>0</v>
      </c>
      <c r="CF30" s="4">
        <f>IF(COUNTIF($BH$5:$BH30,"&gt;=2")&lt;=1,SUM($BG30:$BK30)*C$8,CF29)</f>
        <v>151200</v>
      </c>
      <c r="CG30" s="4">
        <f>IF(COUNTIF($BN$5:$BN30,"&gt;=2")&lt;=1,SUM($BL30:$BP30)*D$8,CG29)</f>
        <v>604799.99999999988</v>
      </c>
      <c r="CH30" s="4">
        <f>IF(COUNTIF($BT$5:$BT30,"&gt;=2")&lt;=1,SUM($BQ30:$BU30)*E$8,CH29)</f>
        <v>453599.99999999994</v>
      </c>
      <c r="CI30" s="4">
        <f>IF(COUNTIF($BZ$5:$BZ30,"&gt;=2")&lt;=1,SUM($BV30:$BZ30)*F$8,CI29)</f>
        <v>0</v>
      </c>
      <c r="CJ30" s="4">
        <f t="shared" si="43"/>
        <v>0</v>
      </c>
      <c r="CK30" s="4">
        <f t="shared" si="44"/>
        <v>13.999999999999996</v>
      </c>
      <c r="CM30" s="4">
        <v>26</v>
      </c>
      <c r="CN30" s="4">
        <f>IF(COUNTIF($BH$5:$BH30,"&gt;=2")&gt;1,CN29,BG30)</f>
        <v>4.8999999999999995</v>
      </c>
      <c r="CO30" s="4">
        <f>IF(COUNTIF($BH$5:$BH30,"&gt;=2")&gt;1,CO29,BH30)</f>
        <v>2.1</v>
      </c>
      <c r="CP30" s="4">
        <f>IF(COUNTIF($BH$5:$BH30,"&gt;=2")&gt;1,CP29,BI30)</f>
        <v>0</v>
      </c>
      <c r="CQ30" s="4">
        <f>IF(COUNTIF($BH$5:$BH30,"&gt;=2")&gt;1,CQ29,BJ30)</f>
        <v>0</v>
      </c>
      <c r="CR30" s="4">
        <f>IF(COUNTIF($BH$5:$BH30,"&gt;=2")&gt;1,CR29,BK30)</f>
        <v>0</v>
      </c>
      <c r="CS30" s="4">
        <f>IF(COUNTIF($BN$5:$BN30,"&gt;=2")&gt;1,CS29,BL30)</f>
        <v>7</v>
      </c>
      <c r="CT30" s="4">
        <f>IF(COUNTIF($BN$5:$BN30,"&gt;=2")&gt;1,CT29,BM30)</f>
        <v>4.8999999999999995</v>
      </c>
      <c r="CU30" s="4">
        <f>IF(COUNTIF($BN$5:$BN30,"&gt;=2")&gt;1,CU29,BN30)</f>
        <v>2.1</v>
      </c>
      <c r="CV30" s="4">
        <f>IF(COUNTIF($BN$5:$BN30,"&gt;=2")&gt;1,CV29,BO30)</f>
        <v>0</v>
      </c>
      <c r="CW30" s="4">
        <f>IF(COUNTIF($BN$5:$BN30,"&gt;=2")&gt;1,CW29,BP30)</f>
        <v>0</v>
      </c>
      <c r="CX30" s="4">
        <f>IF(COUNTIF($BT$5:$BT30,"&gt;=2")&gt;1,CX29,BQ30)</f>
        <v>0</v>
      </c>
      <c r="CY30" s="4">
        <f>IF(COUNTIF($BT$5:$BT30,"&gt;=2")&gt;1,CY29,BR30)</f>
        <v>4.55</v>
      </c>
      <c r="CZ30" s="4">
        <f>IF(COUNTIF($BT$5:$BT30,"&gt;=2")&gt;1,CZ29,BS30)</f>
        <v>2.0999999999999996</v>
      </c>
      <c r="DA30" s="4">
        <f>IF(COUNTIF($BT$5:$BT30,"&gt;=2")&gt;1,DA29,BT30)</f>
        <v>0.35000000000000003</v>
      </c>
      <c r="DB30" s="4">
        <f>IF(COUNTIF($BT$5:$BT30,"&gt;=2")&gt;1,DB29,BU30)</f>
        <v>0</v>
      </c>
      <c r="DC30" s="4">
        <f>IF(COUNTIF($BZ$5:$BZ30,"&gt;=2")&gt;1,DC29,BV30)</f>
        <v>0</v>
      </c>
      <c r="DD30" s="4">
        <f>IF(COUNTIF($BZ$5:$BZ30,"&gt;=2")&gt;1,DD29,BW30)</f>
        <v>0</v>
      </c>
      <c r="DE30" s="4">
        <f>IF(COUNTIF($BZ$5:$BZ30,"&gt;=2")&gt;1,DE29,BX30)</f>
        <v>0</v>
      </c>
      <c r="DF30" s="4">
        <f>IF(COUNTIF($BZ$5:$BZ30,"&gt;=2")&gt;1,DF29,BY30)</f>
        <v>0</v>
      </c>
      <c r="DG30" s="4">
        <f>IF(COUNTIF($BZ$5:$BZ30,"&gt;=2")&gt;1,DG29,BZ30)</f>
        <v>0</v>
      </c>
      <c r="DH30" s="4">
        <f t="shared" si="45"/>
        <v>0</v>
      </c>
      <c r="DI30" s="4">
        <f t="shared" si="46"/>
        <v>0</v>
      </c>
      <c r="DJ30" s="4">
        <f t="shared" si="47"/>
        <v>0</v>
      </c>
      <c r="DK30" s="4">
        <f t="shared" si="48"/>
        <v>0</v>
      </c>
      <c r="DL30" s="4">
        <f t="shared" si="49"/>
        <v>0</v>
      </c>
      <c r="DM30" s="4">
        <f t="shared" si="50"/>
        <v>7</v>
      </c>
      <c r="DN30" s="4">
        <f t="shared" si="51"/>
        <v>13.999999999999998</v>
      </c>
      <c r="DO30" s="4">
        <f t="shared" si="52"/>
        <v>6.9999999999999991</v>
      </c>
      <c r="DP30" s="4">
        <f t="shared" si="53"/>
        <v>0</v>
      </c>
      <c r="DQ30" s="4">
        <f t="shared" si="54"/>
        <v>0</v>
      </c>
      <c r="DS30" s="4">
        <v>26</v>
      </c>
      <c r="DT30" s="4">
        <f>$CK30+INDEX(节奏总纲!D$4:D$163,基础状态预估!$C$2)</f>
        <v>58.254833995939038</v>
      </c>
      <c r="DU30" s="4">
        <f>$CK30+INDEX(节奏总纲!E$4:E$163,基础状态预估!$C$2)</f>
        <v>52.532683960264123</v>
      </c>
      <c r="DV30" s="4">
        <f>$CK30+INDEX(节奏总纲!F$4:F$163,基础状态预估!$C$2)</f>
        <v>45.642206307096416</v>
      </c>
      <c r="DW30" s="4">
        <f>$CK30+INDEX(节奏总纲!G$4:G$163,基础状态预估!$C$2)</f>
        <v>37.282468165263523</v>
      </c>
      <c r="DX30" s="4">
        <f>$CK30+INDEX(节奏总纲!H$4:H$163,基础状态预估!$C$2)</f>
        <v>26.944538943812166</v>
      </c>
      <c r="DY30" s="4">
        <f t="shared" si="15"/>
        <v>11.899999999999999</v>
      </c>
      <c r="DZ30" s="4">
        <f t="shared" si="16"/>
        <v>11.55</v>
      </c>
      <c r="EA30" s="4">
        <f t="shared" si="17"/>
        <v>4.1999999999999993</v>
      </c>
      <c r="EB30" s="4">
        <f t="shared" si="18"/>
        <v>0.35000000000000003</v>
      </c>
      <c r="EC30" s="4">
        <f t="shared" si="19"/>
        <v>0</v>
      </c>
      <c r="EE30" s="4">
        <v>28</v>
      </c>
      <c r="EP30" s="7">
        <f t="shared" si="60"/>
        <v>144.25483399593904</v>
      </c>
      <c r="EQ30" s="4">
        <f t="shared" si="61"/>
        <v>11.899999999999999</v>
      </c>
      <c r="ER30" s="4">
        <f t="shared" si="62"/>
        <v>33</v>
      </c>
      <c r="ES30" s="4">
        <f t="shared" si="63"/>
        <v>63.099999999999994</v>
      </c>
      <c r="ET30" s="4">
        <f t="shared" si="64"/>
        <v>13.943749999999998</v>
      </c>
      <c r="EU30" s="4">
        <f t="shared" si="65"/>
        <v>0.30625000000000002</v>
      </c>
      <c r="EV30" s="4" t="str">
        <f t="shared" si="66"/>
        <v>红</v>
      </c>
      <c r="EW30" s="4">
        <f t="shared" si="22"/>
        <v>120.25</v>
      </c>
      <c r="EX30" s="4">
        <f t="shared" si="67"/>
        <v>100</v>
      </c>
    </row>
    <row r="31" spans="1:154" x14ac:dyDescent="0.15">
      <c r="B31" s="33" t="s">
        <v>132</v>
      </c>
      <c r="C31" s="34">
        <f>C30*C8/86400</f>
        <v>0.83333333333333337</v>
      </c>
      <c r="D31" s="34">
        <f>D30*D8/86400</f>
        <v>3.3333333333333335</v>
      </c>
      <c r="E31" s="34">
        <f>E30*E8/86400</f>
        <v>15</v>
      </c>
      <c r="F31" s="34">
        <f>F30*F8/86400</f>
        <v>200</v>
      </c>
      <c r="L31" s="4" t="str">
        <f>IF(基础状态预估!AA33="","",基础状态预估!AA33)</f>
        <v>红</v>
      </c>
      <c r="M31" s="4">
        <v>2700</v>
      </c>
      <c r="N31" s="4">
        <f t="shared" si="23"/>
        <v>24</v>
      </c>
      <c r="O31" s="4">
        <f t="shared" si="24"/>
        <v>40.25</v>
      </c>
      <c r="P31" s="4">
        <f t="shared" si="25"/>
        <v>42</v>
      </c>
      <c r="Q31" s="4">
        <f t="shared" si="26"/>
        <v>43.75</v>
      </c>
      <c r="R31" s="4">
        <f t="shared" si="27"/>
        <v>46</v>
      </c>
      <c r="S31" s="7">
        <f>IFERROR(求节点($DT$5:$DT$1004,DM$5:DM$1004,基础状态预估!$H33),0)</f>
        <v>7</v>
      </c>
      <c r="T31" s="7">
        <f>IFERROR(求节点($DT$5:$DT$1004,DN$5:DN$1004,基础状态预估!$H33),0)</f>
        <v>13.999999999999998</v>
      </c>
      <c r="U31" s="7">
        <f>IFERROR(求节点($DT$5:$DT$1004,DO$5:DO$1004,基础状态预估!$H33),0)</f>
        <v>40</v>
      </c>
      <c r="V31" s="7">
        <f>IFERROR(求节点($DT$5:$DT$1004,DP$5:DP$1004,基础状态预估!$H33),0)</f>
        <v>81.25</v>
      </c>
      <c r="W31" s="7">
        <f>IFERROR(求节点($DT$5:$DT$1004,DQ$5:DQ$1004,基础状态预估!$H33),0)</f>
        <v>0</v>
      </c>
      <c r="X31" s="7">
        <f t="shared" si="28"/>
        <v>1.75</v>
      </c>
      <c r="Y31" s="7">
        <f t="shared" si="29"/>
        <v>6.9999999999999982</v>
      </c>
      <c r="Z31" s="7">
        <f t="shared" si="30"/>
        <v>30</v>
      </c>
      <c r="AA31" s="7">
        <f t="shared" si="31"/>
        <v>81.25</v>
      </c>
      <c r="AB31" s="7">
        <f t="shared" si="32"/>
        <v>0</v>
      </c>
      <c r="AC31" s="7">
        <f t="shared" si="33"/>
        <v>120</v>
      </c>
      <c r="AD31" s="7"/>
      <c r="AF31" s="7"/>
      <c r="AG31" s="7">
        <f>基础状态预估!H33</f>
        <v>164.25483399593904</v>
      </c>
      <c r="AH31" s="7">
        <f>求节点(节奏总纲!$D$4:$D$163,节奏总纲!$C$4:$C$163,AG31)</f>
        <v>73.677983318815407</v>
      </c>
      <c r="AI31" s="4" t="str">
        <f t="shared" si="34"/>
        <v>红</v>
      </c>
      <c r="AJ31" s="4">
        <f t="shared" si="35"/>
        <v>11.899999999999999</v>
      </c>
      <c r="AK31" s="4">
        <f t="shared" si="36"/>
        <v>33</v>
      </c>
      <c r="AL31" s="4">
        <f t="shared" si="37"/>
        <v>79.099999999999994</v>
      </c>
      <c r="AM31" s="4">
        <f t="shared" si="38"/>
        <v>17.843749999999993</v>
      </c>
      <c r="AN31" s="4">
        <f t="shared" si="39"/>
        <v>0.40625</v>
      </c>
      <c r="AO31" s="7">
        <f>(基础状态预估!C33-基础状态预估!C32)*基础状态预估!$W33+AO30</f>
        <v>119</v>
      </c>
      <c r="AP31" s="7">
        <f t="shared" si="40"/>
        <v>0.9916666666666667</v>
      </c>
      <c r="BF31" s="4">
        <v>27</v>
      </c>
      <c r="BG31" s="4">
        <f t="shared" si="41"/>
        <v>18.899999999999999</v>
      </c>
      <c r="BH31" s="4">
        <f t="shared" si="42"/>
        <v>8.1</v>
      </c>
      <c r="BL31" s="4">
        <f t="shared" si="3"/>
        <v>10.5</v>
      </c>
      <c r="BM31" s="4">
        <f t="shared" si="4"/>
        <v>7.35</v>
      </c>
      <c r="BN31" s="4">
        <f t="shared" si="5"/>
        <v>3.15</v>
      </c>
      <c r="BR31" s="4">
        <f t="shared" si="6"/>
        <v>5.2</v>
      </c>
      <c r="BS31" s="4">
        <f t="shared" si="7"/>
        <v>2.3999999999999995</v>
      </c>
      <c r="BT31" s="4">
        <f t="shared" si="8"/>
        <v>0.4</v>
      </c>
      <c r="BX31" s="4">
        <f t="shared" si="9"/>
        <v>0</v>
      </c>
      <c r="BY31" s="4">
        <f t="shared" si="10"/>
        <v>0</v>
      </c>
      <c r="BZ31" s="4">
        <f t="shared" si="11"/>
        <v>0</v>
      </c>
      <c r="CD31" s="4">
        <f t="shared" si="12"/>
        <v>0</v>
      </c>
      <c r="CE31" s="4">
        <f t="shared" si="13"/>
        <v>0</v>
      </c>
      <c r="CF31" s="4">
        <f>IF(COUNTIF($BH$5:$BH31,"&gt;=2")&lt;=1,SUM($BG31:$BK31)*C$8,CF30)</f>
        <v>151200</v>
      </c>
      <c r="CG31" s="4">
        <f>IF(COUNTIF($BN$5:$BN31,"&gt;=2")&lt;=1,SUM($BL31:$BP31)*D$8,CG30)</f>
        <v>604799.99999999988</v>
      </c>
      <c r="CH31" s="4">
        <f>IF(COUNTIF($BT$5:$BT31,"&gt;=2")&lt;=1,SUM($BQ31:$BU31)*E$8,CH30)</f>
        <v>518400</v>
      </c>
      <c r="CI31" s="4">
        <f>IF(COUNTIF($BZ$5:$BZ31,"&gt;=2")&lt;=1,SUM($BV31:$BZ31)*F$8,CI30)</f>
        <v>0</v>
      </c>
      <c r="CJ31" s="4">
        <f t="shared" si="43"/>
        <v>0</v>
      </c>
      <c r="CK31" s="4">
        <f t="shared" si="44"/>
        <v>14.75</v>
      </c>
      <c r="CM31" s="4">
        <v>27</v>
      </c>
      <c r="CN31" s="4">
        <f>IF(COUNTIF($BH$5:$BH31,"&gt;=2")&gt;1,CN30,BG31)</f>
        <v>4.8999999999999995</v>
      </c>
      <c r="CO31" s="4">
        <f>IF(COUNTIF($BH$5:$BH31,"&gt;=2")&gt;1,CO30,BH31)</f>
        <v>2.1</v>
      </c>
      <c r="CP31" s="4">
        <f>IF(COUNTIF($BH$5:$BH31,"&gt;=2")&gt;1,CP30,BI31)</f>
        <v>0</v>
      </c>
      <c r="CQ31" s="4">
        <f>IF(COUNTIF($BH$5:$BH31,"&gt;=2")&gt;1,CQ30,BJ31)</f>
        <v>0</v>
      </c>
      <c r="CR31" s="4">
        <f>IF(COUNTIF($BH$5:$BH31,"&gt;=2")&gt;1,CR30,BK31)</f>
        <v>0</v>
      </c>
      <c r="CS31" s="4">
        <f>IF(COUNTIF($BN$5:$BN31,"&gt;=2")&gt;1,CS30,BL31)</f>
        <v>7</v>
      </c>
      <c r="CT31" s="4">
        <f>IF(COUNTIF($BN$5:$BN31,"&gt;=2")&gt;1,CT30,BM31)</f>
        <v>4.8999999999999995</v>
      </c>
      <c r="CU31" s="4">
        <f>IF(COUNTIF($BN$5:$BN31,"&gt;=2")&gt;1,CU30,BN31)</f>
        <v>2.1</v>
      </c>
      <c r="CV31" s="4">
        <f>IF(COUNTIF($BN$5:$BN31,"&gt;=2")&gt;1,CV30,BO31)</f>
        <v>0</v>
      </c>
      <c r="CW31" s="4">
        <f>IF(COUNTIF($BN$5:$BN31,"&gt;=2")&gt;1,CW30,BP31)</f>
        <v>0</v>
      </c>
      <c r="CX31" s="4">
        <f>IF(COUNTIF($BT$5:$BT31,"&gt;=2")&gt;1,CX30,BQ31)</f>
        <v>0</v>
      </c>
      <c r="CY31" s="4">
        <f>IF(COUNTIF($BT$5:$BT31,"&gt;=2")&gt;1,CY30,BR31)</f>
        <v>5.2</v>
      </c>
      <c r="CZ31" s="4">
        <f>IF(COUNTIF($BT$5:$BT31,"&gt;=2")&gt;1,CZ30,BS31)</f>
        <v>2.3999999999999995</v>
      </c>
      <c r="DA31" s="4">
        <f>IF(COUNTIF($BT$5:$BT31,"&gt;=2")&gt;1,DA30,BT31)</f>
        <v>0.4</v>
      </c>
      <c r="DB31" s="4">
        <f>IF(COUNTIF($BT$5:$BT31,"&gt;=2")&gt;1,DB30,BU31)</f>
        <v>0</v>
      </c>
      <c r="DC31" s="4">
        <f>IF(COUNTIF($BZ$5:$BZ31,"&gt;=2")&gt;1,DC30,BV31)</f>
        <v>0</v>
      </c>
      <c r="DD31" s="4">
        <f>IF(COUNTIF($BZ$5:$BZ31,"&gt;=2")&gt;1,DD30,BW31)</f>
        <v>0</v>
      </c>
      <c r="DE31" s="4">
        <f>IF(COUNTIF($BZ$5:$BZ31,"&gt;=2")&gt;1,DE30,BX31)</f>
        <v>0</v>
      </c>
      <c r="DF31" s="4">
        <f>IF(COUNTIF($BZ$5:$BZ31,"&gt;=2")&gt;1,DF30,BY31)</f>
        <v>0</v>
      </c>
      <c r="DG31" s="4">
        <f>IF(COUNTIF($BZ$5:$BZ31,"&gt;=2")&gt;1,DG30,BZ31)</f>
        <v>0</v>
      </c>
      <c r="DH31" s="4">
        <f t="shared" si="45"/>
        <v>0</v>
      </c>
      <c r="DI31" s="4">
        <f t="shared" si="46"/>
        <v>0</v>
      </c>
      <c r="DJ31" s="4">
        <f t="shared" si="47"/>
        <v>0</v>
      </c>
      <c r="DK31" s="4">
        <f t="shared" si="48"/>
        <v>0</v>
      </c>
      <c r="DL31" s="4">
        <f t="shared" si="49"/>
        <v>0</v>
      </c>
      <c r="DM31" s="4">
        <f t="shared" si="50"/>
        <v>7</v>
      </c>
      <c r="DN31" s="4">
        <f t="shared" si="51"/>
        <v>13.999999999999998</v>
      </c>
      <c r="DO31" s="4">
        <f t="shared" si="52"/>
        <v>8</v>
      </c>
      <c r="DP31" s="4">
        <f t="shared" si="53"/>
        <v>0</v>
      </c>
      <c r="DQ31" s="4">
        <f t="shared" si="54"/>
        <v>0</v>
      </c>
      <c r="DS31" s="4">
        <v>27</v>
      </c>
      <c r="DT31" s="4">
        <f>$CK31+INDEX(节奏总纲!D$4:D$163,基础状态预估!$C$2)</f>
        <v>59.004833995939045</v>
      </c>
      <c r="DU31" s="4">
        <f>$CK31+INDEX(节奏总纲!E$4:E$163,基础状态预估!$C$2)</f>
        <v>53.28268396026413</v>
      </c>
      <c r="DV31" s="4">
        <f>$CK31+INDEX(节奏总纲!F$4:F$163,基础状态预估!$C$2)</f>
        <v>46.392206307096416</v>
      </c>
      <c r="DW31" s="4">
        <f>$CK31+INDEX(节奏总纲!G$4:G$163,基础状态预估!$C$2)</f>
        <v>38.032468165263531</v>
      </c>
      <c r="DX31" s="4">
        <f>$CK31+INDEX(节奏总纲!H$4:H$163,基础状态预估!$C$2)</f>
        <v>27.694538943812169</v>
      </c>
      <c r="DY31" s="4">
        <f t="shared" si="15"/>
        <v>11.899999999999999</v>
      </c>
      <c r="DZ31" s="4">
        <f t="shared" si="16"/>
        <v>12.2</v>
      </c>
      <c r="EA31" s="4">
        <f t="shared" si="17"/>
        <v>4.5</v>
      </c>
      <c r="EB31" s="4">
        <f t="shared" si="18"/>
        <v>0.4</v>
      </c>
      <c r="EC31" s="4">
        <f t="shared" si="19"/>
        <v>0</v>
      </c>
      <c r="EE31" s="4">
        <v>29</v>
      </c>
      <c r="EP31" s="7">
        <f t="shared" si="60"/>
        <v>164.25483399593904</v>
      </c>
      <c r="EQ31" s="4">
        <f t="shared" si="61"/>
        <v>11.899999999999999</v>
      </c>
      <c r="ER31" s="4">
        <f t="shared" si="62"/>
        <v>33</v>
      </c>
      <c r="ES31" s="4">
        <f t="shared" si="63"/>
        <v>79.099999999999994</v>
      </c>
      <c r="ET31" s="4">
        <f t="shared" si="64"/>
        <v>17.843749999999993</v>
      </c>
      <c r="EU31" s="4">
        <f t="shared" si="65"/>
        <v>0.40625</v>
      </c>
      <c r="EV31" s="4" t="str">
        <f t="shared" si="66"/>
        <v>红</v>
      </c>
      <c r="EW31" s="4">
        <f t="shared" si="22"/>
        <v>140.25</v>
      </c>
      <c r="EX31" s="4">
        <f t="shared" si="67"/>
        <v>120</v>
      </c>
    </row>
    <row r="32" spans="1:154" x14ac:dyDescent="0.15">
      <c r="B32" s="33" t="s">
        <v>135</v>
      </c>
      <c r="C32" s="34">
        <f>1/C21*0.5+1/(D22+D21)*0.5</f>
        <v>2.666666666666667</v>
      </c>
      <c r="D32" s="34">
        <f>1/D21*0.5+1/(E22+E21)*0.5</f>
        <v>4.7619047619047628</v>
      </c>
      <c r="E32" s="34">
        <f>1/E21*0.5+1/(F22+F21)*0.5</f>
        <v>12.5</v>
      </c>
      <c r="F32" s="34">
        <f>1/F21*0.5+1/(G22+G21)*0.5</f>
        <v>116.66666666666666</v>
      </c>
      <c r="L32" s="4" t="str">
        <f>IF(基础状态预估!AA34="","",基础状态预估!AA34)</f>
        <v>红</v>
      </c>
      <c r="M32" s="4">
        <v>2800</v>
      </c>
      <c r="N32" s="4">
        <f t="shared" si="23"/>
        <v>24</v>
      </c>
      <c r="O32" s="4">
        <f t="shared" si="24"/>
        <v>40.25</v>
      </c>
      <c r="P32" s="4">
        <f t="shared" si="25"/>
        <v>42</v>
      </c>
      <c r="Q32" s="4">
        <f t="shared" si="26"/>
        <v>43.75</v>
      </c>
      <c r="R32" s="4">
        <f t="shared" si="27"/>
        <v>46</v>
      </c>
      <c r="S32" s="7">
        <f>IFERROR(求节点($DT$5:$DT$1004,DM$5:DM$1004,基础状态预估!$H34),0)</f>
        <v>7</v>
      </c>
      <c r="T32" s="7">
        <f>IFERROR(求节点($DT$5:$DT$1004,DN$5:DN$1004,基础状态预估!$H34),0)</f>
        <v>13.999999999999998</v>
      </c>
      <c r="U32" s="7">
        <f>IFERROR(求节点($DT$5:$DT$1004,DO$5:DO$1004,基础状态预估!$H34),0)</f>
        <v>40</v>
      </c>
      <c r="V32" s="7">
        <f>IFERROR(求节点($DT$5:$DT$1004,DP$5:DP$1004,基础状态预估!$H34),0)</f>
        <v>101.25</v>
      </c>
      <c r="W32" s="7">
        <f>IFERROR(求节点($DT$5:$DT$1004,DQ$5:DQ$1004,基础状态预估!$H34),0)</f>
        <v>0</v>
      </c>
      <c r="X32" s="7">
        <f t="shared" si="28"/>
        <v>1.75</v>
      </c>
      <c r="Y32" s="7">
        <f t="shared" si="29"/>
        <v>6.9999999999999982</v>
      </c>
      <c r="Z32" s="7">
        <f t="shared" si="30"/>
        <v>30</v>
      </c>
      <c r="AA32" s="7">
        <f t="shared" si="31"/>
        <v>101.25</v>
      </c>
      <c r="AB32" s="7">
        <f t="shared" si="32"/>
        <v>0</v>
      </c>
      <c r="AC32" s="7">
        <f t="shared" si="33"/>
        <v>140</v>
      </c>
      <c r="AD32" s="7"/>
      <c r="AF32" s="7"/>
      <c r="AG32" s="7">
        <f>基础状态预估!H34</f>
        <v>184.25483399593904</v>
      </c>
      <c r="AH32" s="7">
        <f>求节点(节奏总纲!$D$4:$D$163,节奏总纲!$C$4:$C$163,AG32)</f>
        <v>75.325998511092521</v>
      </c>
      <c r="AI32" s="4" t="str">
        <f t="shared" si="34"/>
        <v>红</v>
      </c>
      <c r="AJ32" s="4">
        <f t="shared" si="35"/>
        <v>11.899999999999999</v>
      </c>
      <c r="AK32" s="4">
        <f t="shared" si="36"/>
        <v>33</v>
      </c>
      <c r="AL32" s="4">
        <f t="shared" si="37"/>
        <v>95.1</v>
      </c>
      <c r="AM32" s="4">
        <f t="shared" si="38"/>
        <v>21.743749999999995</v>
      </c>
      <c r="AN32" s="4">
        <f t="shared" si="39"/>
        <v>0.50624999999999998</v>
      </c>
      <c r="AO32" s="7">
        <f>(基础状态预估!C34-基础状态预估!C33)*基础状态预估!$W34+AO31</f>
        <v>139</v>
      </c>
      <c r="AP32" s="7">
        <f t="shared" si="40"/>
        <v>0.99285714285714288</v>
      </c>
      <c r="BF32" s="4">
        <v>28</v>
      </c>
      <c r="BG32" s="4">
        <f t="shared" si="41"/>
        <v>19.599999999999998</v>
      </c>
      <c r="BH32" s="4">
        <f t="shared" si="42"/>
        <v>8.4</v>
      </c>
      <c r="BL32" s="4">
        <f t="shared" si="3"/>
        <v>11</v>
      </c>
      <c r="BM32" s="4">
        <f t="shared" si="4"/>
        <v>7.6999999999999993</v>
      </c>
      <c r="BN32" s="4">
        <f t="shared" si="5"/>
        <v>3.3</v>
      </c>
      <c r="BR32" s="4">
        <f t="shared" si="6"/>
        <v>5.8500000000000005</v>
      </c>
      <c r="BS32" s="4">
        <f t="shared" si="7"/>
        <v>2.6999999999999993</v>
      </c>
      <c r="BT32" s="4">
        <f t="shared" si="8"/>
        <v>0.45</v>
      </c>
      <c r="BX32" s="4">
        <f t="shared" si="9"/>
        <v>0</v>
      </c>
      <c r="BY32" s="4">
        <f t="shared" si="10"/>
        <v>0</v>
      </c>
      <c r="BZ32" s="4">
        <f t="shared" si="11"/>
        <v>0</v>
      </c>
      <c r="CD32" s="4">
        <f t="shared" si="12"/>
        <v>0</v>
      </c>
      <c r="CE32" s="4">
        <f t="shared" si="13"/>
        <v>0</v>
      </c>
      <c r="CF32" s="4">
        <f>IF(COUNTIF($BH$5:$BH32,"&gt;=2")&lt;=1,SUM($BG32:$BK32)*C$8,CF31)</f>
        <v>151200</v>
      </c>
      <c r="CG32" s="4">
        <f>IF(COUNTIF($BN$5:$BN32,"&gt;=2")&lt;=1,SUM($BL32:$BP32)*D$8,CG31)</f>
        <v>604799.99999999988</v>
      </c>
      <c r="CH32" s="4">
        <f>IF(COUNTIF($BT$5:$BT32,"&gt;=2")&lt;=1,SUM($BQ32:$BU32)*E$8,CH31)</f>
        <v>583200</v>
      </c>
      <c r="CI32" s="4">
        <f>IF(COUNTIF($BZ$5:$BZ32,"&gt;=2")&lt;=1,SUM($BV32:$BZ32)*F$8,CI31)</f>
        <v>0</v>
      </c>
      <c r="CJ32" s="4">
        <f t="shared" si="43"/>
        <v>0</v>
      </c>
      <c r="CK32" s="4">
        <f t="shared" si="44"/>
        <v>15.5</v>
      </c>
      <c r="CM32" s="4">
        <v>28</v>
      </c>
      <c r="CN32" s="4">
        <f>IF(COUNTIF($BH$5:$BH32,"&gt;=2")&gt;1,CN31,BG32)</f>
        <v>4.8999999999999995</v>
      </c>
      <c r="CO32" s="4">
        <f>IF(COUNTIF($BH$5:$BH32,"&gt;=2")&gt;1,CO31,BH32)</f>
        <v>2.1</v>
      </c>
      <c r="CP32" s="4">
        <f>IF(COUNTIF($BH$5:$BH32,"&gt;=2")&gt;1,CP31,BI32)</f>
        <v>0</v>
      </c>
      <c r="CQ32" s="4">
        <f>IF(COUNTIF($BH$5:$BH32,"&gt;=2")&gt;1,CQ31,BJ32)</f>
        <v>0</v>
      </c>
      <c r="CR32" s="4">
        <f>IF(COUNTIF($BH$5:$BH32,"&gt;=2")&gt;1,CR31,BK32)</f>
        <v>0</v>
      </c>
      <c r="CS32" s="4">
        <f>IF(COUNTIF($BN$5:$BN32,"&gt;=2")&gt;1,CS31,BL32)</f>
        <v>7</v>
      </c>
      <c r="CT32" s="4">
        <f>IF(COUNTIF($BN$5:$BN32,"&gt;=2")&gt;1,CT31,BM32)</f>
        <v>4.8999999999999995</v>
      </c>
      <c r="CU32" s="4">
        <f>IF(COUNTIF($BN$5:$BN32,"&gt;=2")&gt;1,CU31,BN32)</f>
        <v>2.1</v>
      </c>
      <c r="CV32" s="4">
        <f>IF(COUNTIF($BN$5:$BN32,"&gt;=2")&gt;1,CV31,BO32)</f>
        <v>0</v>
      </c>
      <c r="CW32" s="4">
        <f>IF(COUNTIF($BN$5:$BN32,"&gt;=2")&gt;1,CW31,BP32)</f>
        <v>0</v>
      </c>
      <c r="CX32" s="4">
        <f>IF(COUNTIF($BT$5:$BT32,"&gt;=2")&gt;1,CX31,BQ32)</f>
        <v>0</v>
      </c>
      <c r="CY32" s="4">
        <f>IF(COUNTIF($BT$5:$BT32,"&gt;=2")&gt;1,CY31,BR32)</f>
        <v>5.8500000000000005</v>
      </c>
      <c r="CZ32" s="4">
        <f>IF(COUNTIF($BT$5:$BT32,"&gt;=2")&gt;1,CZ31,BS32)</f>
        <v>2.6999999999999993</v>
      </c>
      <c r="DA32" s="4">
        <f>IF(COUNTIF($BT$5:$BT32,"&gt;=2")&gt;1,DA31,BT32)</f>
        <v>0.45</v>
      </c>
      <c r="DB32" s="4">
        <f>IF(COUNTIF($BT$5:$BT32,"&gt;=2")&gt;1,DB31,BU32)</f>
        <v>0</v>
      </c>
      <c r="DC32" s="4">
        <f>IF(COUNTIF($BZ$5:$BZ32,"&gt;=2")&gt;1,DC31,BV32)</f>
        <v>0</v>
      </c>
      <c r="DD32" s="4">
        <f>IF(COUNTIF($BZ$5:$BZ32,"&gt;=2")&gt;1,DD31,BW32)</f>
        <v>0</v>
      </c>
      <c r="DE32" s="4">
        <f>IF(COUNTIF($BZ$5:$BZ32,"&gt;=2")&gt;1,DE31,BX32)</f>
        <v>0</v>
      </c>
      <c r="DF32" s="4">
        <f>IF(COUNTIF($BZ$5:$BZ32,"&gt;=2")&gt;1,DF31,BY32)</f>
        <v>0</v>
      </c>
      <c r="DG32" s="4">
        <f>IF(COUNTIF($BZ$5:$BZ32,"&gt;=2")&gt;1,DG31,BZ32)</f>
        <v>0</v>
      </c>
      <c r="DH32" s="4">
        <f t="shared" si="45"/>
        <v>0</v>
      </c>
      <c r="DI32" s="4">
        <f t="shared" si="46"/>
        <v>0</v>
      </c>
      <c r="DJ32" s="4">
        <f t="shared" si="47"/>
        <v>0</v>
      </c>
      <c r="DK32" s="4">
        <f t="shared" si="48"/>
        <v>0</v>
      </c>
      <c r="DL32" s="4">
        <f t="shared" si="49"/>
        <v>0</v>
      </c>
      <c r="DM32" s="4">
        <f t="shared" si="50"/>
        <v>7</v>
      </c>
      <c r="DN32" s="4">
        <f t="shared" si="51"/>
        <v>13.999999999999998</v>
      </c>
      <c r="DO32" s="4">
        <f t="shared" si="52"/>
        <v>9</v>
      </c>
      <c r="DP32" s="4">
        <f t="shared" si="53"/>
        <v>0</v>
      </c>
      <c r="DQ32" s="4">
        <f t="shared" si="54"/>
        <v>0</v>
      </c>
      <c r="DS32" s="4">
        <v>28</v>
      </c>
      <c r="DT32" s="4">
        <f>$CK32+INDEX(节奏总纲!D$4:D$163,基础状态预估!$C$2)</f>
        <v>59.754833995939045</v>
      </c>
      <c r="DU32" s="4">
        <f>$CK32+INDEX(节奏总纲!E$4:E$163,基础状态预估!$C$2)</f>
        <v>54.03268396026413</v>
      </c>
      <c r="DV32" s="4">
        <f>$CK32+INDEX(节奏总纲!F$4:F$163,基础状态预估!$C$2)</f>
        <v>47.142206307096416</v>
      </c>
      <c r="DW32" s="4">
        <f>$CK32+INDEX(节奏总纲!G$4:G$163,基础状态预估!$C$2)</f>
        <v>38.782468165263531</v>
      </c>
      <c r="DX32" s="4">
        <f>$CK32+INDEX(节奏总纲!H$4:H$163,基础状态预估!$C$2)</f>
        <v>28.444538943812169</v>
      </c>
      <c r="DY32" s="4">
        <f t="shared" si="15"/>
        <v>11.899999999999999</v>
      </c>
      <c r="DZ32" s="4">
        <f t="shared" si="16"/>
        <v>12.850000000000001</v>
      </c>
      <c r="EA32" s="4">
        <f t="shared" si="17"/>
        <v>4.7999999999999989</v>
      </c>
      <c r="EB32" s="4">
        <f t="shared" si="18"/>
        <v>0.45</v>
      </c>
      <c r="EC32" s="4">
        <f t="shared" si="19"/>
        <v>0</v>
      </c>
      <c r="EE32" s="4">
        <v>30</v>
      </c>
      <c r="EP32" s="7">
        <f t="shared" si="60"/>
        <v>184.25483399593904</v>
      </c>
      <c r="EQ32" s="4">
        <f t="shared" si="61"/>
        <v>11.899999999999999</v>
      </c>
      <c r="ER32" s="4">
        <f t="shared" si="62"/>
        <v>33</v>
      </c>
      <c r="ES32" s="4">
        <f t="shared" si="63"/>
        <v>95.1</v>
      </c>
      <c r="ET32" s="4">
        <f t="shared" si="64"/>
        <v>21.743749999999995</v>
      </c>
      <c r="EU32" s="4">
        <f t="shared" si="65"/>
        <v>0.50624999999999998</v>
      </c>
      <c r="EV32" s="4" t="str">
        <f t="shared" si="66"/>
        <v>红</v>
      </c>
      <c r="EW32" s="4">
        <f t="shared" si="22"/>
        <v>160.25</v>
      </c>
      <c r="EX32" s="4">
        <f t="shared" si="67"/>
        <v>140</v>
      </c>
    </row>
    <row r="33" spans="2:154" x14ac:dyDescent="0.15">
      <c r="B33" s="33" t="s">
        <v>133</v>
      </c>
      <c r="C33" s="34">
        <f>C32*C8/86400</f>
        <v>0.66666666666666674</v>
      </c>
      <c r="D33" s="34">
        <f>D32*D8/86400</f>
        <v>2.3809523809523814</v>
      </c>
      <c r="E33" s="34">
        <f>E32*E8/86400</f>
        <v>9.375</v>
      </c>
      <c r="F33" s="34">
        <f>F32*F8/86400</f>
        <v>116.66666666666667</v>
      </c>
      <c r="L33" s="4" t="str">
        <f>IF(基础状态预估!AA35="","",基础状态预估!AA35)</f>
        <v>红</v>
      </c>
      <c r="M33" s="4">
        <v>2900</v>
      </c>
      <c r="N33" s="4">
        <f t="shared" si="23"/>
        <v>24</v>
      </c>
      <c r="O33" s="4">
        <f t="shared" si="24"/>
        <v>40.25</v>
      </c>
      <c r="P33" s="4">
        <f t="shared" si="25"/>
        <v>42</v>
      </c>
      <c r="Q33" s="4">
        <f t="shared" si="26"/>
        <v>43.75</v>
      </c>
      <c r="R33" s="4">
        <f t="shared" si="27"/>
        <v>46</v>
      </c>
      <c r="S33" s="7">
        <f>IFERROR(求节点($DT$5:$DT$1004,DM$5:DM$1004,基础状态预估!$H35),0)</f>
        <v>7</v>
      </c>
      <c r="T33" s="7">
        <f>IFERROR(求节点($DT$5:$DT$1004,DN$5:DN$1004,基础状态预估!$H35),0)</f>
        <v>13.999999999999998</v>
      </c>
      <c r="U33" s="7">
        <f>IFERROR(求节点($DT$5:$DT$1004,DO$5:DO$1004,基础状态预估!$H35),0)</f>
        <v>40</v>
      </c>
      <c r="V33" s="7">
        <f>IFERROR(求节点($DT$5:$DT$1004,DP$5:DP$1004,基础状态预估!$H35),0)</f>
        <v>121.24999999999999</v>
      </c>
      <c r="W33" s="7">
        <f>IFERROR(求节点($DT$5:$DT$1004,DQ$5:DQ$1004,基础状态预估!$H35),0)</f>
        <v>0</v>
      </c>
      <c r="X33" s="7">
        <f t="shared" si="28"/>
        <v>1.75</v>
      </c>
      <c r="Y33" s="7">
        <f t="shared" si="29"/>
        <v>6.9999999999999982</v>
      </c>
      <c r="Z33" s="7">
        <f t="shared" si="30"/>
        <v>30</v>
      </c>
      <c r="AA33" s="7">
        <f t="shared" si="31"/>
        <v>121.24999999999997</v>
      </c>
      <c r="AB33" s="7">
        <f t="shared" si="32"/>
        <v>0</v>
      </c>
      <c r="AC33" s="7">
        <f t="shared" si="33"/>
        <v>159.99999999999997</v>
      </c>
      <c r="AD33" s="7"/>
      <c r="AF33" s="7"/>
      <c r="AG33" s="7">
        <f>基础状态预估!H35</f>
        <v>204.25483399593904</v>
      </c>
      <c r="AH33" s="7">
        <f>求节点(节奏总纲!$D$4:$D$163,节奏总纲!$C$4:$C$163,AG33)</f>
        <v>76.807411124800581</v>
      </c>
      <c r="AI33" s="4" t="str">
        <f t="shared" si="34"/>
        <v>红</v>
      </c>
      <c r="AJ33" s="4">
        <f t="shared" si="35"/>
        <v>11.899999999999999</v>
      </c>
      <c r="AK33" s="4">
        <f t="shared" si="36"/>
        <v>33</v>
      </c>
      <c r="AL33" s="4">
        <f t="shared" si="37"/>
        <v>111.1</v>
      </c>
      <c r="AM33" s="4">
        <f t="shared" si="38"/>
        <v>25.64374999999999</v>
      </c>
      <c r="AN33" s="4">
        <f t="shared" si="39"/>
        <v>0.60624999999999984</v>
      </c>
      <c r="AO33" s="7">
        <f>(基础状态预估!C35-基础状态预估!C34)*基础状态预估!$W35+AO32</f>
        <v>159</v>
      </c>
      <c r="AP33" s="7">
        <f t="shared" si="40"/>
        <v>0.99375000000000013</v>
      </c>
      <c r="BF33" s="4">
        <v>29</v>
      </c>
      <c r="BG33" s="4">
        <f t="shared" si="41"/>
        <v>20.299999999999997</v>
      </c>
      <c r="BH33" s="4">
        <f t="shared" si="42"/>
        <v>8.6999999999999993</v>
      </c>
      <c r="BL33" s="4">
        <f t="shared" si="3"/>
        <v>11.5</v>
      </c>
      <c r="BM33" s="4">
        <f t="shared" si="4"/>
        <v>8.0499999999999989</v>
      </c>
      <c r="BN33" s="4">
        <f t="shared" si="5"/>
        <v>3.4499999999999997</v>
      </c>
      <c r="BR33" s="4">
        <f t="shared" si="6"/>
        <v>6.5</v>
      </c>
      <c r="BS33" s="4">
        <f t="shared" si="7"/>
        <v>2.9999999999999991</v>
      </c>
      <c r="BT33" s="4">
        <f t="shared" si="8"/>
        <v>0.5</v>
      </c>
      <c r="BX33" s="4">
        <f t="shared" si="9"/>
        <v>0</v>
      </c>
      <c r="BY33" s="4">
        <f t="shared" si="10"/>
        <v>0</v>
      </c>
      <c r="BZ33" s="4">
        <f t="shared" si="11"/>
        <v>0</v>
      </c>
      <c r="CD33" s="4">
        <f t="shared" si="12"/>
        <v>0</v>
      </c>
      <c r="CE33" s="4">
        <f t="shared" si="13"/>
        <v>0</v>
      </c>
      <c r="CF33" s="4">
        <f>IF(COUNTIF($BH$5:$BH33,"&gt;=2")&lt;=1,SUM($BG33:$BK33)*C$8,CF32)</f>
        <v>151200</v>
      </c>
      <c r="CG33" s="4">
        <f>IF(COUNTIF($BN$5:$BN33,"&gt;=2")&lt;=1,SUM($BL33:$BP33)*D$8,CG32)</f>
        <v>604799.99999999988</v>
      </c>
      <c r="CH33" s="4">
        <f>IF(COUNTIF($BT$5:$BT33,"&gt;=2")&lt;=1,SUM($BQ33:$BU33)*E$8,CH32)</f>
        <v>648000</v>
      </c>
      <c r="CI33" s="4">
        <f>IF(COUNTIF($BZ$5:$BZ33,"&gt;=2")&lt;=1,SUM($BV33:$BZ33)*F$8,CI32)</f>
        <v>0</v>
      </c>
      <c r="CJ33" s="4">
        <f t="shared" si="43"/>
        <v>0</v>
      </c>
      <c r="CK33" s="4">
        <f t="shared" si="44"/>
        <v>16.25</v>
      </c>
      <c r="CM33" s="4">
        <v>29</v>
      </c>
      <c r="CN33" s="4">
        <f>IF(COUNTIF($BH$5:$BH33,"&gt;=2")&gt;1,CN32,BG33)</f>
        <v>4.8999999999999995</v>
      </c>
      <c r="CO33" s="4">
        <f>IF(COUNTIF($BH$5:$BH33,"&gt;=2")&gt;1,CO32,BH33)</f>
        <v>2.1</v>
      </c>
      <c r="CP33" s="4">
        <f>IF(COUNTIF($BH$5:$BH33,"&gt;=2")&gt;1,CP32,BI33)</f>
        <v>0</v>
      </c>
      <c r="CQ33" s="4">
        <f>IF(COUNTIF($BH$5:$BH33,"&gt;=2")&gt;1,CQ32,BJ33)</f>
        <v>0</v>
      </c>
      <c r="CR33" s="4">
        <f>IF(COUNTIF($BH$5:$BH33,"&gt;=2")&gt;1,CR32,BK33)</f>
        <v>0</v>
      </c>
      <c r="CS33" s="4">
        <f>IF(COUNTIF($BN$5:$BN33,"&gt;=2")&gt;1,CS32,BL33)</f>
        <v>7</v>
      </c>
      <c r="CT33" s="4">
        <f>IF(COUNTIF($BN$5:$BN33,"&gt;=2")&gt;1,CT32,BM33)</f>
        <v>4.8999999999999995</v>
      </c>
      <c r="CU33" s="4">
        <f>IF(COUNTIF($BN$5:$BN33,"&gt;=2")&gt;1,CU32,BN33)</f>
        <v>2.1</v>
      </c>
      <c r="CV33" s="4">
        <f>IF(COUNTIF($BN$5:$BN33,"&gt;=2")&gt;1,CV32,BO33)</f>
        <v>0</v>
      </c>
      <c r="CW33" s="4">
        <f>IF(COUNTIF($BN$5:$BN33,"&gt;=2")&gt;1,CW32,BP33)</f>
        <v>0</v>
      </c>
      <c r="CX33" s="4">
        <f>IF(COUNTIF($BT$5:$BT33,"&gt;=2")&gt;1,CX32,BQ33)</f>
        <v>0</v>
      </c>
      <c r="CY33" s="4">
        <f>IF(COUNTIF($BT$5:$BT33,"&gt;=2")&gt;1,CY32,BR33)</f>
        <v>6.5</v>
      </c>
      <c r="CZ33" s="4">
        <f>IF(COUNTIF($BT$5:$BT33,"&gt;=2")&gt;1,CZ32,BS33)</f>
        <v>2.9999999999999991</v>
      </c>
      <c r="DA33" s="4">
        <f>IF(COUNTIF($BT$5:$BT33,"&gt;=2")&gt;1,DA32,BT33)</f>
        <v>0.5</v>
      </c>
      <c r="DB33" s="4">
        <f>IF(COUNTIF($BT$5:$BT33,"&gt;=2")&gt;1,DB32,BU33)</f>
        <v>0</v>
      </c>
      <c r="DC33" s="4">
        <f>IF(COUNTIF($BZ$5:$BZ33,"&gt;=2")&gt;1,DC32,BV33)</f>
        <v>0</v>
      </c>
      <c r="DD33" s="4">
        <f>IF(COUNTIF($BZ$5:$BZ33,"&gt;=2")&gt;1,DD32,BW33)</f>
        <v>0</v>
      </c>
      <c r="DE33" s="4">
        <f>IF(COUNTIF($BZ$5:$BZ33,"&gt;=2")&gt;1,DE32,BX33)</f>
        <v>0</v>
      </c>
      <c r="DF33" s="4">
        <f>IF(COUNTIF($BZ$5:$BZ33,"&gt;=2")&gt;1,DF32,BY33)</f>
        <v>0</v>
      </c>
      <c r="DG33" s="4">
        <f>IF(COUNTIF($BZ$5:$BZ33,"&gt;=2")&gt;1,DG32,BZ33)</f>
        <v>0</v>
      </c>
      <c r="DH33" s="4">
        <f t="shared" si="45"/>
        <v>0</v>
      </c>
      <c r="DI33" s="4">
        <f t="shared" si="46"/>
        <v>0</v>
      </c>
      <c r="DJ33" s="4">
        <f t="shared" si="47"/>
        <v>0</v>
      </c>
      <c r="DK33" s="4">
        <f t="shared" si="48"/>
        <v>0</v>
      </c>
      <c r="DL33" s="4">
        <f t="shared" si="49"/>
        <v>0</v>
      </c>
      <c r="DM33" s="4">
        <f t="shared" si="50"/>
        <v>7</v>
      </c>
      <c r="DN33" s="4">
        <f t="shared" si="51"/>
        <v>13.999999999999998</v>
      </c>
      <c r="DO33" s="4">
        <f t="shared" si="52"/>
        <v>10</v>
      </c>
      <c r="DP33" s="4">
        <f t="shared" si="53"/>
        <v>0</v>
      </c>
      <c r="DQ33" s="4">
        <f t="shared" si="54"/>
        <v>0</v>
      </c>
      <c r="DS33" s="4">
        <v>29</v>
      </c>
      <c r="DT33" s="4">
        <f>$CK33+INDEX(节奏总纲!D$4:D$163,基础状态预估!$C$2)</f>
        <v>60.504833995939045</v>
      </c>
      <c r="DU33" s="4">
        <f>$CK33+INDEX(节奏总纲!E$4:E$163,基础状态预估!$C$2)</f>
        <v>54.78268396026413</v>
      </c>
      <c r="DV33" s="4">
        <f>$CK33+INDEX(节奏总纲!F$4:F$163,基础状态预估!$C$2)</f>
        <v>47.892206307096416</v>
      </c>
      <c r="DW33" s="4">
        <f>$CK33+INDEX(节奏总纲!G$4:G$163,基础状态预估!$C$2)</f>
        <v>39.532468165263531</v>
      </c>
      <c r="DX33" s="4">
        <f>$CK33+INDEX(节奏总纲!H$4:H$163,基础状态预估!$C$2)</f>
        <v>29.194538943812169</v>
      </c>
      <c r="DY33" s="4">
        <f t="shared" si="15"/>
        <v>11.899999999999999</v>
      </c>
      <c r="DZ33" s="4">
        <f t="shared" si="16"/>
        <v>13.5</v>
      </c>
      <c r="EA33" s="4">
        <f t="shared" si="17"/>
        <v>5.0999999999999996</v>
      </c>
      <c r="EB33" s="4">
        <f t="shared" si="18"/>
        <v>0.5</v>
      </c>
      <c r="EC33" s="4">
        <f t="shared" si="19"/>
        <v>0</v>
      </c>
      <c r="EE33" s="4">
        <v>31</v>
      </c>
      <c r="EP33" s="7">
        <f t="shared" si="60"/>
        <v>204.25483399593904</v>
      </c>
      <c r="EQ33" s="4">
        <f t="shared" si="61"/>
        <v>11.899999999999999</v>
      </c>
      <c r="ER33" s="4">
        <f t="shared" si="62"/>
        <v>33</v>
      </c>
      <c r="ES33" s="4">
        <f t="shared" si="63"/>
        <v>111.1</v>
      </c>
      <c r="ET33" s="4">
        <f t="shared" si="64"/>
        <v>25.64374999999999</v>
      </c>
      <c r="EU33" s="4">
        <f t="shared" si="65"/>
        <v>0.60624999999999984</v>
      </c>
      <c r="EV33" s="4" t="str">
        <f t="shared" si="66"/>
        <v>红</v>
      </c>
      <c r="EW33" s="4">
        <f t="shared" si="22"/>
        <v>180.24999999999997</v>
      </c>
      <c r="EX33" s="4">
        <f t="shared" si="67"/>
        <v>160</v>
      </c>
    </row>
    <row r="34" spans="2:154" x14ac:dyDescent="0.15">
      <c r="B34" s="33" t="s">
        <v>136</v>
      </c>
      <c r="C34" s="34">
        <f>1/(D22+D21)</f>
        <v>2</v>
      </c>
      <c r="D34" s="34">
        <f>1/(E22+E21)</f>
        <v>2.8571428571428577</v>
      </c>
      <c r="E34" s="34">
        <f>1/(F22+F21)</f>
        <v>5.0000000000000009</v>
      </c>
      <c r="F34" s="34">
        <f>1/(G22+G21)</f>
        <v>33.333333333333307</v>
      </c>
      <c r="L34" s="4" t="str">
        <f>IF(基础状态预估!AA36="","",基础状态预估!AA36)</f>
        <v>红</v>
      </c>
      <c r="M34" s="4">
        <v>3000</v>
      </c>
      <c r="N34" s="4">
        <f t="shared" si="23"/>
        <v>24</v>
      </c>
      <c r="O34" s="4">
        <f t="shared" si="24"/>
        <v>40.25</v>
      </c>
      <c r="P34" s="4">
        <f t="shared" si="25"/>
        <v>42</v>
      </c>
      <c r="Q34" s="4">
        <f t="shared" si="26"/>
        <v>43.75</v>
      </c>
      <c r="R34" s="4">
        <f t="shared" si="27"/>
        <v>46</v>
      </c>
      <c r="S34" s="7">
        <f>IFERROR(求节点($DT$5:$DT$1004,DM$5:DM$1004,基础状态预估!$H36),0)</f>
        <v>7</v>
      </c>
      <c r="T34" s="7">
        <f>IFERROR(求节点($DT$5:$DT$1004,DN$5:DN$1004,基础状态预估!$H36),0)</f>
        <v>13.999999999999998</v>
      </c>
      <c r="U34" s="7">
        <f>IFERROR(求节点($DT$5:$DT$1004,DO$5:DO$1004,基础状态预估!$H36),0)</f>
        <v>40</v>
      </c>
      <c r="V34" s="7">
        <f>IFERROR(求节点($DT$5:$DT$1004,DP$5:DP$1004,基础状态预估!$H36),0)</f>
        <v>141.25</v>
      </c>
      <c r="W34" s="7">
        <f>IFERROR(求节点($DT$5:$DT$1004,DQ$5:DQ$1004,基础状态预估!$H36),0)</f>
        <v>0</v>
      </c>
      <c r="X34" s="7">
        <f t="shared" si="28"/>
        <v>1.75</v>
      </c>
      <c r="Y34" s="7">
        <f t="shared" si="29"/>
        <v>6.9999999999999982</v>
      </c>
      <c r="Z34" s="7">
        <f t="shared" si="30"/>
        <v>30</v>
      </c>
      <c r="AA34" s="7">
        <f t="shared" si="31"/>
        <v>141.25</v>
      </c>
      <c r="AB34" s="7">
        <f t="shared" si="32"/>
        <v>0</v>
      </c>
      <c r="AC34" s="7">
        <f t="shared" si="33"/>
        <v>180</v>
      </c>
      <c r="AD34" s="7"/>
      <c r="AF34" s="7"/>
      <c r="AG34" s="7">
        <f>基础状态预估!H36</f>
        <v>224.25483399593904</v>
      </c>
      <c r="AH34" s="7">
        <f>求节点(节奏总纲!$D$4:$D$163,节奏总纲!$C$4:$C$163,AG34)</f>
        <v>78.149660188693247</v>
      </c>
      <c r="AI34" s="4" t="str">
        <f t="shared" si="34"/>
        <v>红</v>
      </c>
      <c r="AJ34" s="4">
        <f t="shared" si="35"/>
        <v>11.899999999999999</v>
      </c>
      <c r="AK34" s="4">
        <f t="shared" si="36"/>
        <v>33</v>
      </c>
      <c r="AL34" s="4">
        <f t="shared" si="37"/>
        <v>127.1</v>
      </c>
      <c r="AM34" s="4">
        <f t="shared" si="38"/>
        <v>29.543749999999989</v>
      </c>
      <c r="AN34" s="4">
        <f t="shared" si="39"/>
        <v>0.70624999999999982</v>
      </c>
      <c r="AO34" s="7">
        <f>(基础状态预估!C36-基础状态预估!C35)*基础状态预估!$W36+AO33</f>
        <v>179</v>
      </c>
      <c r="AP34" s="7">
        <f t="shared" si="40"/>
        <v>0.99444444444444446</v>
      </c>
      <c r="BF34" s="4">
        <v>30</v>
      </c>
      <c r="BG34" s="4">
        <f t="shared" si="41"/>
        <v>21</v>
      </c>
      <c r="BH34" s="4">
        <f t="shared" si="42"/>
        <v>9</v>
      </c>
      <c r="BL34" s="4">
        <f t="shared" si="3"/>
        <v>12</v>
      </c>
      <c r="BM34" s="4">
        <f t="shared" si="4"/>
        <v>8.3999999999999986</v>
      </c>
      <c r="BN34" s="4">
        <f t="shared" si="5"/>
        <v>3.5999999999999996</v>
      </c>
      <c r="BR34" s="4">
        <f t="shared" si="6"/>
        <v>7.15</v>
      </c>
      <c r="BS34" s="4">
        <f t="shared" si="7"/>
        <v>3.2999999999999994</v>
      </c>
      <c r="BT34" s="4">
        <f t="shared" si="8"/>
        <v>0.55000000000000004</v>
      </c>
      <c r="BX34" s="4">
        <f t="shared" si="9"/>
        <v>0</v>
      </c>
      <c r="BY34" s="4">
        <f t="shared" si="10"/>
        <v>0</v>
      </c>
      <c r="BZ34" s="4">
        <f t="shared" si="11"/>
        <v>0</v>
      </c>
      <c r="CD34" s="4">
        <f t="shared" si="12"/>
        <v>0</v>
      </c>
      <c r="CE34" s="4">
        <f t="shared" si="13"/>
        <v>0</v>
      </c>
      <c r="CF34" s="4">
        <f>IF(COUNTIF($BH$5:$BH34,"&gt;=2")&lt;=1,SUM($BG34:$BK34)*C$8,CF33)</f>
        <v>151200</v>
      </c>
      <c r="CG34" s="4">
        <f>IF(COUNTIF($BN$5:$BN34,"&gt;=2")&lt;=1,SUM($BL34:$BP34)*D$8,CG33)</f>
        <v>604799.99999999988</v>
      </c>
      <c r="CH34" s="4">
        <f>IF(COUNTIF($BT$5:$BT34,"&gt;=2")&lt;=1,SUM($BQ34:$BU34)*E$8,CH33)</f>
        <v>712800</v>
      </c>
      <c r="CI34" s="4">
        <f>IF(COUNTIF($BZ$5:$BZ34,"&gt;=2")&lt;=1,SUM($BV34:$BZ34)*F$8,CI33)</f>
        <v>0</v>
      </c>
      <c r="CJ34" s="4">
        <f t="shared" si="43"/>
        <v>0</v>
      </c>
      <c r="CK34" s="4">
        <f t="shared" si="44"/>
        <v>17</v>
      </c>
      <c r="CM34" s="4">
        <v>30</v>
      </c>
      <c r="CN34" s="4">
        <f>IF(COUNTIF($BH$5:$BH34,"&gt;=2")&gt;1,CN33,BG34)</f>
        <v>4.8999999999999995</v>
      </c>
      <c r="CO34" s="4">
        <f>IF(COUNTIF($BH$5:$BH34,"&gt;=2")&gt;1,CO33,BH34)</f>
        <v>2.1</v>
      </c>
      <c r="CP34" s="4">
        <f>IF(COUNTIF($BH$5:$BH34,"&gt;=2")&gt;1,CP33,BI34)</f>
        <v>0</v>
      </c>
      <c r="CQ34" s="4">
        <f>IF(COUNTIF($BH$5:$BH34,"&gt;=2")&gt;1,CQ33,BJ34)</f>
        <v>0</v>
      </c>
      <c r="CR34" s="4">
        <f>IF(COUNTIF($BH$5:$BH34,"&gt;=2")&gt;1,CR33,BK34)</f>
        <v>0</v>
      </c>
      <c r="CS34" s="4">
        <f>IF(COUNTIF($BN$5:$BN34,"&gt;=2")&gt;1,CS33,BL34)</f>
        <v>7</v>
      </c>
      <c r="CT34" s="4">
        <f>IF(COUNTIF($BN$5:$BN34,"&gt;=2")&gt;1,CT33,BM34)</f>
        <v>4.8999999999999995</v>
      </c>
      <c r="CU34" s="4">
        <f>IF(COUNTIF($BN$5:$BN34,"&gt;=2")&gt;1,CU33,BN34)</f>
        <v>2.1</v>
      </c>
      <c r="CV34" s="4">
        <f>IF(COUNTIF($BN$5:$BN34,"&gt;=2")&gt;1,CV33,BO34)</f>
        <v>0</v>
      </c>
      <c r="CW34" s="4">
        <f>IF(COUNTIF($BN$5:$BN34,"&gt;=2")&gt;1,CW33,BP34)</f>
        <v>0</v>
      </c>
      <c r="CX34" s="4">
        <f>IF(COUNTIF($BT$5:$BT34,"&gt;=2")&gt;1,CX33,BQ34)</f>
        <v>0</v>
      </c>
      <c r="CY34" s="4">
        <f>IF(COUNTIF($BT$5:$BT34,"&gt;=2")&gt;1,CY33,BR34)</f>
        <v>7.15</v>
      </c>
      <c r="CZ34" s="4">
        <f>IF(COUNTIF($BT$5:$BT34,"&gt;=2")&gt;1,CZ33,BS34)</f>
        <v>3.2999999999999994</v>
      </c>
      <c r="DA34" s="4">
        <f>IF(COUNTIF($BT$5:$BT34,"&gt;=2")&gt;1,DA33,BT34)</f>
        <v>0.55000000000000004</v>
      </c>
      <c r="DB34" s="4">
        <f>IF(COUNTIF($BT$5:$BT34,"&gt;=2")&gt;1,DB33,BU34)</f>
        <v>0</v>
      </c>
      <c r="DC34" s="4">
        <f>IF(COUNTIF($BZ$5:$BZ34,"&gt;=2")&gt;1,DC33,BV34)</f>
        <v>0</v>
      </c>
      <c r="DD34" s="4">
        <f>IF(COUNTIF($BZ$5:$BZ34,"&gt;=2")&gt;1,DD33,BW34)</f>
        <v>0</v>
      </c>
      <c r="DE34" s="4">
        <f>IF(COUNTIF($BZ$5:$BZ34,"&gt;=2")&gt;1,DE33,BX34)</f>
        <v>0</v>
      </c>
      <c r="DF34" s="4">
        <f>IF(COUNTIF($BZ$5:$BZ34,"&gt;=2")&gt;1,DF33,BY34)</f>
        <v>0</v>
      </c>
      <c r="DG34" s="4">
        <f>IF(COUNTIF($BZ$5:$BZ34,"&gt;=2")&gt;1,DG33,BZ34)</f>
        <v>0</v>
      </c>
      <c r="DH34" s="4">
        <f t="shared" si="45"/>
        <v>0</v>
      </c>
      <c r="DI34" s="4">
        <f t="shared" si="46"/>
        <v>0</v>
      </c>
      <c r="DJ34" s="4">
        <f t="shared" si="47"/>
        <v>0</v>
      </c>
      <c r="DK34" s="4">
        <f t="shared" si="48"/>
        <v>0</v>
      </c>
      <c r="DL34" s="4">
        <f t="shared" si="49"/>
        <v>0</v>
      </c>
      <c r="DM34" s="4">
        <f t="shared" si="50"/>
        <v>7</v>
      </c>
      <c r="DN34" s="4">
        <f t="shared" si="51"/>
        <v>13.999999999999998</v>
      </c>
      <c r="DO34" s="4">
        <f t="shared" si="52"/>
        <v>11</v>
      </c>
      <c r="DP34" s="4">
        <f t="shared" si="53"/>
        <v>0</v>
      </c>
      <c r="DQ34" s="4">
        <f t="shared" si="54"/>
        <v>0</v>
      </c>
      <c r="DS34" s="4">
        <v>30</v>
      </c>
      <c r="DT34" s="4">
        <f>$CK34+INDEX(节奏总纲!D$4:D$163,基础状态预估!$C$2)</f>
        <v>61.254833995939045</v>
      </c>
      <c r="DU34" s="4">
        <f>$CK34+INDEX(节奏总纲!E$4:E$163,基础状态预估!$C$2)</f>
        <v>55.53268396026413</v>
      </c>
      <c r="DV34" s="4">
        <f>$CK34+INDEX(节奏总纲!F$4:F$163,基础状态预估!$C$2)</f>
        <v>48.642206307096416</v>
      </c>
      <c r="DW34" s="4">
        <f>$CK34+INDEX(节奏总纲!G$4:G$163,基础状态预估!$C$2)</f>
        <v>40.282468165263531</v>
      </c>
      <c r="DX34" s="4">
        <f>$CK34+INDEX(节奏总纲!H$4:H$163,基础状态预估!$C$2)</f>
        <v>29.944538943812169</v>
      </c>
      <c r="DY34" s="4">
        <f t="shared" si="15"/>
        <v>11.899999999999999</v>
      </c>
      <c r="DZ34" s="4">
        <f t="shared" si="16"/>
        <v>14.15</v>
      </c>
      <c r="EA34" s="4">
        <f t="shared" si="17"/>
        <v>5.3999999999999995</v>
      </c>
      <c r="EB34" s="4">
        <f t="shared" si="18"/>
        <v>0.55000000000000004</v>
      </c>
      <c r="EC34" s="4">
        <f t="shared" si="19"/>
        <v>0</v>
      </c>
      <c r="EE34" s="4">
        <v>32</v>
      </c>
      <c r="EP34" s="7">
        <f t="shared" si="60"/>
        <v>224.25483399593904</v>
      </c>
      <c r="EQ34" s="4">
        <f t="shared" si="61"/>
        <v>11.899999999999999</v>
      </c>
      <c r="ER34" s="4">
        <f t="shared" si="62"/>
        <v>33</v>
      </c>
      <c r="ES34" s="4">
        <f t="shared" si="63"/>
        <v>127.1</v>
      </c>
      <c r="ET34" s="4">
        <f t="shared" si="64"/>
        <v>29.543749999999989</v>
      </c>
      <c r="EU34" s="4">
        <f t="shared" si="65"/>
        <v>0.70624999999999982</v>
      </c>
      <c r="EV34" s="4" t="str">
        <f t="shared" si="66"/>
        <v>红</v>
      </c>
      <c r="EW34" s="4">
        <f t="shared" si="22"/>
        <v>200.24999999999997</v>
      </c>
      <c r="EX34" s="4">
        <f t="shared" si="67"/>
        <v>180</v>
      </c>
    </row>
    <row r="35" spans="2:154" x14ac:dyDescent="0.15">
      <c r="B35" s="33" t="s">
        <v>137</v>
      </c>
      <c r="C35" s="34">
        <f>C34*C8/86400</f>
        <v>0.5</v>
      </c>
      <c r="D35" s="34">
        <f>D34*D8/86400</f>
        <v>1.4285714285714288</v>
      </c>
      <c r="E35" s="34">
        <f>E34*E8/86400</f>
        <v>3.7500000000000009</v>
      </c>
      <c r="F35" s="34">
        <f>F34*F8/86400</f>
        <v>33.333333333333307</v>
      </c>
      <c r="L35" s="4" t="str">
        <f>IF(基础状态预估!AA37="","",基础状态预估!AA37)</f>
        <v>红</v>
      </c>
      <c r="M35" s="4">
        <v>3100</v>
      </c>
      <c r="N35" s="4">
        <f t="shared" si="23"/>
        <v>24</v>
      </c>
      <c r="O35" s="4">
        <f t="shared" si="24"/>
        <v>40.25</v>
      </c>
      <c r="P35" s="4">
        <f t="shared" si="25"/>
        <v>42</v>
      </c>
      <c r="Q35" s="4">
        <f t="shared" si="26"/>
        <v>43.75</v>
      </c>
      <c r="R35" s="4">
        <f t="shared" si="27"/>
        <v>46</v>
      </c>
      <c r="S35" s="7">
        <f>IFERROR(求节点($DT$5:$DT$1004,DM$5:DM$1004,基础状态预估!$H37),0)</f>
        <v>7</v>
      </c>
      <c r="T35" s="7">
        <f>IFERROR(求节点($DT$5:$DT$1004,DN$5:DN$1004,基础状态预估!$H37),0)</f>
        <v>13.999999999999998</v>
      </c>
      <c r="U35" s="7">
        <f>IFERROR(求节点($DT$5:$DT$1004,DO$5:DO$1004,基础状态预估!$H37),0)</f>
        <v>40</v>
      </c>
      <c r="V35" s="7">
        <f>IFERROR(求节点($DT$5:$DT$1004,DP$5:DP$1004,基础状态预估!$H37),0)</f>
        <v>161.25</v>
      </c>
      <c r="W35" s="7">
        <f>IFERROR(求节点($DT$5:$DT$1004,DQ$5:DQ$1004,基础状态预估!$H37),0)</f>
        <v>0</v>
      </c>
      <c r="X35" s="7">
        <f t="shared" si="28"/>
        <v>1.75</v>
      </c>
      <c r="Y35" s="7">
        <f t="shared" si="29"/>
        <v>6.9999999999999982</v>
      </c>
      <c r="Z35" s="7">
        <f t="shared" si="30"/>
        <v>30</v>
      </c>
      <c r="AA35" s="7">
        <f t="shared" si="31"/>
        <v>161.25</v>
      </c>
      <c r="AB35" s="7">
        <f t="shared" si="32"/>
        <v>0</v>
      </c>
      <c r="AC35" s="7">
        <f t="shared" si="33"/>
        <v>200</v>
      </c>
      <c r="AD35" s="7"/>
      <c r="AF35" s="7"/>
      <c r="AG35" s="7">
        <f>基础状态预估!H37</f>
        <v>244.25483399593904</v>
      </c>
      <c r="AH35" s="7">
        <f>求节点(节奏总纲!$D$4:$D$163,节奏总纲!$C$4:$C$163,AG35)</f>
        <v>79.373224134292442</v>
      </c>
      <c r="AI35" s="4" t="str">
        <f t="shared" si="34"/>
        <v>红</v>
      </c>
      <c r="AJ35" s="4">
        <f t="shared" si="35"/>
        <v>11.899999999999999</v>
      </c>
      <c r="AK35" s="4">
        <f t="shared" si="36"/>
        <v>33</v>
      </c>
      <c r="AL35" s="4">
        <f t="shared" si="37"/>
        <v>143.1</v>
      </c>
      <c r="AM35" s="4">
        <f t="shared" si="38"/>
        <v>33.443749999999994</v>
      </c>
      <c r="AN35" s="4">
        <f t="shared" si="39"/>
        <v>0.80625000000000002</v>
      </c>
      <c r="AO35" s="7">
        <f>(基础状态预估!C37-基础状态预估!C36)*基础状态预估!$W37+AO34</f>
        <v>199</v>
      </c>
      <c r="AP35" s="7">
        <f t="shared" si="40"/>
        <v>0.995</v>
      </c>
      <c r="BF35" s="4">
        <v>31</v>
      </c>
      <c r="BG35" s="4">
        <f t="shared" si="41"/>
        <v>21.7</v>
      </c>
      <c r="BH35" s="4">
        <f t="shared" si="42"/>
        <v>9.2999999999999989</v>
      </c>
      <c r="BL35" s="4">
        <f t="shared" si="3"/>
        <v>12.5</v>
      </c>
      <c r="BM35" s="4">
        <f t="shared" si="4"/>
        <v>8.75</v>
      </c>
      <c r="BN35" s="4">
        <f t="shared" si="5"/>
        <v>3.75</v>
      </c>
      <c r="BR35" s="4">
        <f t="shared" si="6"/>
        <v>7.8000000000000007</v>
      </c>
      <c r="BS35" s="4">
        <f t="shared" si="7"/>
        <v>3.5999999999999992</v>
      </c>
      <c r="BT35" s="4">
        <f t="shared" si="8"/>
        <v>0.60000000000000009</v>
      </c>
      <c r="BX35" s="4">
        <f t="shared" si="9"/>
        <v>0</v>
      </c>
      <c r="BY35" s="4">
        <f t="shared" si="10"/>
        <v>0</v>
      </c>
      <c r="BZ35" s="4">
        <f t="shared" si="11"/>
        <v>0</v>
      </c>
      <c r="CD35" s="4">
        <f t="shared" si="12"/>
        <v>0</v>
      </c>
      <c r="CE35" s="4">
        <f t="shared" si="13"/>
        <v>0</v>
      </c>
      <c r="CF35" s="4">
        <f>IF(COUNTIF($BH$5:$BH35,"&gt;=2")&lt;=1,SUM($BG35:$BK35)*C$8,CF34)</f>
        <v>151200</v>
      </c>
      <c r="CG35" s="4">
        <f>IF(COUNTIF($BN$5:$BN35,"&gt;=2")&lt;=1,SUM($BL35:$BP35)*D$8,CG34)</f>
        <v>604799.99999999988</v>
      </c>
      <c r="CH35" s="4">
        <f>IF(COUNTIF($BT$5:$BT35,"&gt;=2")&lt;=1,SUM($BQ35:$BU35)*E$8,CH34)</f>
        <v>777600</v>
      </c>
      <c r="CI35" s="4">
        <f>IF(COUNTIF($BZ$5:$BZ35,"&gt;=2")&lt;=1,SUM($BV35:$BZ35)*F$8,CI34)</f>
        <v>0</v>
      </c>
      <c r="CJ35" s="4">
        <f t="shared" si="43"/>
        <v>0</v>
      </c>
      <c r="CK35" s="4">
        <f t="shared" si="44"/>
        <v>17.75</v>
      </c>
      <c r="CM35" s="4">
        <v>31</v>
      </c>
      <c r="CN35" s="4">
        <f>IF(COUNTIF($BH$5:$BH35,"&gt;=2")&gt;1,CN34,BG35)</f>
        <v>4.8999999999999995</v>
      </c>
      <c r="CO35" s="4">
        <f>IF(COUNTIF($BH$5:$BH35,"&gt;=2")&gt;1,CO34,BH35)</f>
        <v>2.1</v>
      </c>
      <c r="CP35" s="4">
        <f>IF(COUNTIF($BH$5:$BH35,"&gt;=2")&gt;1,CP34,BI35)</f>
        <v>0</v>
      </c>
      <c r="CQ35" s="4">
        <f>IF(COUNTIF($BH$5:$BH35,"&gt;=2")&gt;1,CQ34,BJ35)</f>
        <v>0</v>
      </c>
      <c r="CR35" s="4">
        <f>IF(COUNTIF($BH$5:$BH35,"&gt;=2")&gt;1,CR34,BK35)</f>
        <v>0</v>
      </c>
      <c r="CS35" s="4">
        <f>IF(COUNTIF($BN$5:$BN35,"&gt;=2")&gt;1,CS34,BL35)</f>
        <v>7</v>
      </c>
      <c r="CT35" s="4">
        <f>IF(COUNTIF($BN$5:$BN35,"&gt;=2")&gt;1,CT34,BM35)</f>
        <v>4.8999999999999995</v>
      </c>
      <c r="CU35" s="4">
        <f>IF(COUNTIF($BN$5:$BN35,"&gt;=2")&gt;1,CU34,BN35)</f>
        <v>2.1</v>
      </c>
      <c r="CV35" s="4">
        <f>IF(COUNTIF($BN$5:$BN35,"&gt;=2")&gt;1,CV34,BO35)</f>
        <v>0</v>
      </c>
      <c r="CW35" s="4">
        <f>IF(COUNTIF($BN$5:$BN35,"&gt;=2")&gt;1,CW34,BP35)</f>
        <v>0</v>
      </c>
      <c r="CX35" s="4">
        <f>IF(COUNTIF($BT$5:$BT35,"&gt;=2")&gt;1,CX34,BQ35)</f>
        <v>0</v>
      </c>
      <c r="CY35" s="4">
        <f>IF(COUNTIF($BT$5:$BT35,"&gt;=2")&gt;1,CY34,BR35)</f>
        <v>7.8000000000000007</v>
      </c>
      <c r="CZ35" s="4">
        <f>IF(COUNTIF($BT$5:$BT35,"&gt;=2")&gt;1,CZ34,BS35)</f>
        <v>3.5999999999999992</v>
      </c>
      <c r="DA35" s="4">
        <f>IF(COUNTIF($BT$5:$BT35,"&gt;=2")&gt;1,DA34,BT35)</f>
        <v>0.60000000000000009</v>
      </c>
      <c r="DB35" s="4">
        <f>IF(COUNTIF($BT$5:$BT35,"&gt;=2")&gt;1,DB34,BU35)</f>
        <v>0</v>
      </c>
      <c r="DC35" s="4">
        <f>IF(COUNTIF($BZ$5:$BZ35,"&gt;=2")&gt;1,DC34,BV35)</f>
        <v>0</v>
      </c>
      <c r="DD35" s="4">
        <f>IF(COUNTIF($BZ$5:$BZ35,"&gt;=2")&gt;1,DD34,BW35)</f>
        <v>0</v>
      </c>
      <c r="DE35" s="4">
        <f>IF(COUNTIF($BZ$5:$BZ35,"&gt;=2")&gt;1,DE34,BX35)</f>
        <v>0</v>
      </c>
      <c r="DF35" s="4">
        <f>IF(COUNTIF($BZ$5:$BZ35,"&gt;=2")&gt;1,DF34,BY35)</f>
        <v>0</v>
      </c>
      <c r="DG35" s="4">
        <f>IF(COUNTIF($BZ$5:$BZ35,"&gt;=2")&gt;1,DG34,BZ35)</f>
        <v>0</v>
      </c>
      <c r="DH35" s="4">
        <f t="shared" si="45"/>
        <v>0</v>
      </c>
      <c r="DI35" s="4">
        <f t="shared" si="46"/>
        <v>0</v>
      </c>
      <c r="DJ35" s="4">
        <f t="shared" si="47"/>
        <v>0</v>
      </c>
      <c r="DK35" s="4">
        <f t="shared" si="48"/>
        <v>0</v>
      </c>
      <c r="DL35" s="4">
        <f t="shared" si="49"/>
        <v>0</v>
      </c>
      <c r="DM35" s="4">
        <f t="shared" si="50"/>
        <v>7</v>
      </c>
      <c r="DN35" s="4">
        <f t="shared" si="51"/>
        <v>13.999999999999998</v>
      </c>
      <c r="DO35" s="4">
        <f t="shared" si="52"/>
        <v>12</v>
      </c>
      <c r="DP35" s="4">
        <f t="shared" si="53"/>
        <v>0</v>
      </c>
      <c r="DQ35" s="4">
        <f t="shared" si="54"/>
        <v>0</v>
      </c>
      <c r="DS35" s="4">
        <v>31</v>
      </c>
      <c r="DT35" s="4">
        <f>$CK35+INDEX(节奏总纲!D$4:D$163,基础状态预估!$C$2)</f>
        <v>62.004833995939045</v>
      </c>
      <c r="DU35" s="4">
        <f>$CK35+INDEX(节奏总纲!E$4:E$163,基础状态预估!$C$2)</f>
        <v>56.28268396026413</v>
      </c>
      <c r="DV35" s="4">
        <f>$CK35+INDEX(节奏总纲!F$4:F$163,基础状态预估!$C$2)</f>
        <v>49.392206307096416</v>
      </c>
      <c r="DW35" s="4">
        <f>$CK35+INDEX(节奏总纲!G$4:G$163,基础状态预估!$C$2)</f>
        <v>41.032468165263531</v>
      </c>
      <c r="DX35" s="4">
        <f>$CK35+INDEX(节奏总纲!H$4:H$163,基础状态预估!$C$2)</f>
        <v>30.694538943812169</v>
      </c>
      <c r="DY35" s="4">
        <f t="shared" si="15"/>
        <v>11.899999999999999</v>
      </c>
      <c r="DZ35" s="4">
        <f t="shared" si="16"/>
        <v>14.8</v>
      </c>
      <c r="EA35" s="4">
        <f t="shared" si="17"/>
        <v>5.6999999999999993</v>
      </c>
      <c r="EB35" s="4">
        <f t="shared" si="18"/>
        <v>0.60000000000000009</v>
      </c>
      <c r="EC35" s="4">
        <f t="shared" si="19"/>
        <v>0</v>
      </c>
      <c r="EE35" s="4">
        <v>33</v>
      </c>
      <c r="EP35" s="7">
        <f t="shared" si="60"/>
        <v>244.25483399593904</v>
      </c>
      <c r="EQ35" s="4">
        <f t="shared" si="61"/>
        <v>11.899999999999999</v>
      </c>
      <c r="ER35" s="4">
        <f t="shared" si="62"/>
        <v>33</v>
      </c>
      <c r="ES35" s="4">
        <f t="shared" si="63"/>
        <v>143.1</v>
      </c>
      <c r="ET35" s="4">
        <f t="shared" si="64"/>
        <v>33.443749999999994</v>
      </c>
      <c r="EU35" s="4">
        <f t="shared" si="65"/>
        <v>0.80625000000000002</v>
      </c>
      <c r="EV35" s="4" t="str">
        <f t="shared" si="66"/>
        <v>红</v>
      </c>
      <c r="EW35" s="4">
        <f t="shared" si="22"/>
        <v>220.25</v>
      </c>
      <c r="EX35" s="4">
        <f t="shared" si="67"/>
        <v>200</v>
      </c>
    </row>
    <row r="36" spans="2:154" x14ac:dyDescent="0.15">
      <c r="B36" s="33" t="s">
        <v>138</v>
      </c>
      <c r="C36" s="34">
        <f>C31+C33+C35*4</f>
        <v>3.5</v>
      </c>
      <c r="D36" s="34">
        <f>D31+D33+D35*4</f>
        <v>11.428571428571431</v>
      </c>
      <c r="E36" s="34">
        <f>E31+E33+E35*4</f>
        <v>39.375</v>
      </c>
      <c r="F36" s="34">
        <f>F31+F33+F35*4</f>
        <v>449.99999999999989</v>
      </c>
      <c r="L36" s="4" t="str">
        <f>IF(基础状态预估!AA38="","",基础状态预估!AA38)</f>
        <v>红</v>
      </c>
      <c r="M36" s="4">
        <v>3200</v>
      </c>
      <c r="N36" s="4">
        <f t="shared" si="23"/>
        <v>24</v>
      </c>
      <c r="O36" s="4">
        <f t="shared" si="24"/>
        <v>40.25</v>
      </c>
      <c r="P36" s="4">
        <f t="shared" si="25"/>
        <v>42</v>
      </c>
      <c r="Q36" s="4">
        <f t="shared" si="26"/>
        <v>43.75</v>
      </c>
      <c r="R36" s="4">
        <f t="shared" si="27"/>
        <v>46</v>
      </c>
      <c r="S36" s="7">
        <f>IFERROR(求节点($DT$5:$DT$1004,DM$5:DM$1004,基础状态预估!$H38),0)</f>
        <v>7</v>
      </c>
      <c r="T36" s="7">
        <f>IFERROR(求节点($DT$5:$DT$1004,DN$5:DN$1004,基础状态预估!$H38),0)</f>
        <v>13.999999999999998</v>
      </c>
      <c r="U36" s="7">
        <f>IFERROR(求节点($DT$5:$DT$1004,DO$5:DO$1004,基础状态预估!$H38),0)</f>
        <v>40</v>
      </c>
      <c r="V36" s="7">
        <f>IFERROR(求节点($DT$5:$DT$1004,DP$5:DP$1004,基础状态预估!$H38),0)</f>
        <v>181.25</v>
      </c>
      <c r="W36" s="7">
        <f>IFERROR(求节点($DT$5:$DT$1004,DQ$5:DQ$1004,基础状态预估!$H38),0)</f>
        <v>0</v>
      </c>
      <c r="X36" s="7">
        <f t="shared" si="28"/>
        <v>1.75</v>
      </c>
      <c r="Y36" s="7">
        <f t="shared" si="29"/>
        <v>6.9999999999999982</v>
      </c>
      <c r="Z36" s="7">
        <f t="shared" si="30"/>
        <v>30</v>
      </c>
      <c r="AA36" s="7">
        <f t="shared" si="31"/>
        <v>181.25</v>
      </c>
      <c r="AB36" s="7">
        <f t="shared" si="32"/>
        <v>0</v>
      </c>
      <c r="AC36" s="7">
        <f t="shared" si="33"/>
        <v>220</v>
      </c>
      <c r="AD36" s="7"/>
      <c r="AF36" s="7"/>
      <c r="AG36" s="7">
        <f>基础状态预估!H38</f>
        <v>264.25483399593907</v>
      </c>
      <c r="AH36" s="7">
        <f>求节点(节奏总纲!$D$4:$D$163,节奏总纲!$C$4:$C$163,AG36)</f>
        <v>80.503691671254629</v>
      </c>
      <c r="AI36" s="4" t="str">
        <f t="shared" si="34"/>
        <v>红</v>
      </c>
      <c r="AJ36" s="4">
        <f t="shared" si="35"/>
        <v>11.899999999999999</v>
      </c>
      <c r="AK36" s="4">
        <f t="shared" si="36"/>
        <v>33</v>
      </c>
      <c r="AL36" s="4">
        <f t="shared" si="37"/>
        <v>159.1</v>
      </c>
      <c r="AM36" s="4">
        <f t="shared" si="38"/>
        <v>37.343749999999993</v>
      </c>
      <c r="AN36" s="4">
        <f t="shared" si="39"/>
        <v>0.90625</v>
      </c>
      <c r="AO36" s="7">
        <f>(基础状态预估!C38-基础状态预估!C37)*基础状态预估!$W38+AO35</f>
        <v>219</v>
      </c>
      <c r="AP36" s="7">
        <f t="shared" si="40"/>
        <v>0.99545454545454548</v>
      </c>
      <c r="BF36" s="4">
        <v>32</v>
      </c>
      <c r="BG36" s="4">
        <f t="shared" si="41"/>
        <v>22.4</v>
      </c>
      <c r="BH36" s="4">
        <f t="shared" si="42"/>
        <v>9.6</v>
      </c>
      <c r="BL36" s="4">
        <f t="shared" si="3"/>
        <v>13</v>
      </c>
      <c r="BM36" s="4">
        <f t="shared" si="4"/>
        <v>9.1</v>
      </c>
      <c r="BN36" s="4">
        <f t="shared" si="5"/>
        <v>3.9</v>
      </c>
      <c r="BR36" s="4">
        <f t="shared" si="6"/>
        <v>8.4500000000000011</v>
      </c>
      <c r="BS36" s="4">
        <f t="shared" si="7"/>
        <v>3.899999999999999</v>
      </c>
      <c r="BT36" s="4">
        <f t="shared" si="8"/>
        <v>0.65</v>
      </c>
      <c r="BX36" s="4">
        <f t="shared" si="9"/>
        <v>0</v>
      </c>
      <c r="BY36" s="4">
        <f t="shared" si="10"/>
        <v>0</v>
      </c>
      <c r="BZ36" s="4">
        <f t="shared" si="11"/>
        <v>0</v>
      </c>
      <c r="CD36" s="4">
        <f t="shared" si="12"/>
        <v>0</v>
      </c>
      <c r="CE36" s="4">
        <f t="shared" si="13"/>
        <v>0</v>
      </c>
      <c r="CF36" s="4">
        <f>IF(COUNTIF($BH$5:$BH36,"&gt;=2")&lt;=1,SUM($BG36:$BK36)*C$8,CF35)</f>
        <v>151200</v>
      </c>
      <c r="CG36" s="4">
        <f>IF(COUNTIF($BN$5:$BN36,"&gt;=2")&lt;=1,SUM($BL36:$BP36)*D$8,CG35)</f>
        <v>604799.99999999988</v>
      </c>
      <c r="CH36" s="4">
        <f>IF(COUNTIF($BT$5:$BT36,"&gt;=2")&lt;=1,SUM($BQ36:$BU36)*E$8,CH35)</f>
        <v>842400</v>
      </c>
      <c r="CI36" s="4">
        <f>IF(COUNTIF($BZ$5:$BZ36,"&gt;=2")&lt;=1,SUM($BV36:$BZ36)*F$8,CI35)</f>
        <v>0</v>
      </c>
      <c r="CJ36" s="4">
        <f t="shared" si="43"/>
        <v>0</v>
      </c>
      <c r="CK36" s="4">
        <f t="shared" si="44"/>
        <v>18.5</v>
      </c>
      <c r="CM36" s="4">
        <v>32</v>
      </c>
      <c r="CN36" s="4">
        <f>IF(COUNTIF($BH$5:$BH36,"&gt;=2")&gt;1,CN35,BG36)</f>
        <v>4.8999999999999995</v>
      </c>
      <c r="CO36" s="4">
        <f>IF(COUNTIF($BH$5:$BH36,"&gt;=2")&gt;1,CO35,BH36)</f>
        <v>2.1</v>
      </c>
      <c r="CP36" s="4">
        <f>IF(COUNTIF($BH$5:$BH36,"&gt;=2")&gt;1,CP35,BI36)</f>
        <v>0</v>
      </c>
      <c r="CQ36" s="4">
        <f>IF(COUNTIF($BH$5:$BH36,"&gt;=2")&gt;1,CQ35,BJ36)</f>
        <v>0</v>
      </c>
      <c r="CR36" s="4">
        <f>IF(COUNTIF($BH$5:$BH36,"&gt;=2")&gt;1,CR35,BK36)</f>
        <v>0</v>
      </c>
      <c r="CS36" s="4">
        <f>IF(COUNTIF($BN$5:$BN36,"&gt;=2")&gt;1,CS35,BL36)</f>
        <v>7</v>
      </c>
      <c r="CT36" s="4">
        <f>IF(COUNTIF($BN$5:$BN36,"&gt;=2")&gt;1,CT35,BM36)</f>
        <v>4.8999999999999995</v>
      </c>
      <c r="CU36" s="4">
        <f>IF(COUNTIF($BN$5:$BN36,"&gt;=2")&gt;1,CU35,BN36)</f>
        <v>2.1</v>
      </c>
      <c r="CV36" s="4">
        <f>IF(COUNTIF($BN$5:$BN36,"&gt;=2")&gt;1,CV35,BO36)</f>
        <v>0</v>
      </c>
      <c r="CW36" s="4">
        <f>IF(COUNTIF($BN$5:$BN36,"&gt;=2")&gt;1,CW35,BP36)</f>
        <v>0</v>
      </c>
      <c r="CX36" s="4">
        <f>IF(COUNTIF($BT$5:$BT36,"&gt;=2")&gt;1,CX35,BQ36)</f>
        <v>0</v>
      </c>
      <c r="CY36" s="4">
        <f>IF(COUNTIF($BT$5:$BT36,"&gt;=2")&gt;1,CY35,BR36)</f>
        <v>8.4500000000000011</v>
      </c>
      <c r="CZ36" s="4">
        <f>IF(COUNTIF($BT$5:$BT36,"&gt;=2")&gt;1,CZ35,BS36)</f>
        <v>3.899999999999999</v>
      </c>
      <c r="DA36" s="4">
        <f>IF(COUNTIF($BT$5:$BT36,"&gt;=2")&gt;1,DA35,BT36)</f>
        <v>0.65</v>
      </c>
      <c r="DB36" s="4">
        <f>IF(COUNTIF($BT$5:$BT36,"&gt;=2")&gt;1,DB35,BU36)</f>
        <v>0</v>
      </c>
      <c r="DC36" s="4">
        <f>IF(COUNTIF($BZ$5:$BZ36,"&gt;=2")&gt;1,DC35,BV36)</f>
        <v>0</v>
      </c>
      <c r="DD36" s="4">
        <f>IF(COUNTIF($BZ$5:$BZ36,"&gt;=2")&gt;1,DD35,BW36)</f>
        <v>0</v>
      </c>
      <c r="DE36" s="4">
        <f>IF(COUNTIF($BZ$5:$BZ36,"&gt;=2")&gt;1,DE35,BX36)</f>
        <v>0</v>
      </c>
      <c r="DF36" s="4">
        <f>IF(COUNTIF($BZ$5:$BZ36,"&gt;=2")&gt;1,DF35,BY36)</f>
        <v>0</v>
      </c>
      <c r="DG36" s="4">
        <f>IF(COUNTIF($BZ$5:$BZ36,"&gt;=2")&gt;1,DG35,BZ36)</f>
        <v>0</v>
      </c>
      <c r="DH36" s="4">
        <f t="shared" si="45"/>
        <v>0</v>
      </c>
      <c r="DI36" s="4">
        <f t="shared" si="46"/>
        <v>0</v>
      </c>
      <c r="DJ36" s="4">
        <f t="shared" si="47"/>
        <v>0</v>
      </c>
      <c r="DK36" s="4">
        <f t="shared" si="48"/>
        <v>0</v>
      </c>
      <c r="DL36" s="4">
        <f t="shared" si="49"/>
        <v>0</v>
      </c>
      <c r="DM36" s="4">
        <f t="shared" si="50"/>
        <v>7</v>
      </c>
      <c r="DN36" s="4">
        <f t="shared" si="51"/>
        <v>13.999999999999998</v>
      </c>
      <c r="DO36" s="4">
        <f t="shared" si="52"/>
        <v>13</v>
      </c>
      <c r="DP36" s="4">
        <f t="shared" si="53"/>
        <v>0</v>
      </c>
      <c r="DQ36" s="4">
        <f t="shared" si="54"/>
        <v>0</v>
      </c>
      <c r="DS36" s="4">
        <v>32</v>
      </c>
      <c r="DT36" s="4">
        <f>$CK36+INDEX(节奏总纲!D$4:D$163,基础状态预估!$C$2)</f>
        <v>62.754833995939045</v>
      </c>
      <c r="DU36" s="4">
        <f>$CK36+INDEX(节奏总纲!E$4:E$163,基础状态预估!$C$2)</f>
        <v>57.03268396026413</v>
      </c>
      <c r="DV36" s="4">
        <f>$CK36+INDEX(节奏总纲!F$4:F$163,基础状态预估!$C$2)</f>
        <v>50.142206307096416</v>
      </c>
      <c r="DW36" s="4">
        <f>$CK36+INDEX(节奏总纲!G$4:G$163,基础状态预估!$C$2)</f>
        <v>41.782468165263531</v>
      </c>
      <c r="DX36" s="4">
        <f>$CK36+INDEX(节奏总纲!H$4:H$163,基础状态预估!$C$2)</f>
        <v>31.444538943812169</v>
      </c>
      <c r="DY36" s="4">
        <f t="shared" si="15"/>
        <v>11.899999999999999</v>
      </c>
      <c r="DZ36" s="4">
        <f t="shared" si="16"/>
        <v>15.450000000000001</v>
      </c>
      <c r="EA36" s="4">
        <f t="shared" si="17"/>
        <v>5.9999999999999991</v>
      </c>
      <c r="EB36" s="4">
        <f t="shared" si="18"/>
        <v>0.65</v>
      </c>
      <c r="EC36" s="4">
        <f t="shared" si="19"/>
        <v>0</v>
      </c>
      <c r="EE36" s="4">
        <v>34</v>
      </c>
      <c r="EP36" s="7">
        <f t="shared" si="60"/>
        <v>264.25483399593907</v>
      </c>
      <c r="EQ36" s="4">
        <f t="shared" si="61"/>
        <v>11.899999999999999</v>
      </c>
      <c r="ER36" s="4">
        <f t="shared" si="62"/>
        <v>33</v>
      </c>
      <c r="ES36" s="4">
        <f t="shared" si="63"/>
        <v>159.1</v>
      </c>
      <c r="ET36" s="4">
        <f t="shared" si="64"/>
        <v>37.343749999999993</v>
      </c>
      <c r="EU36" s="4">
        <f t="shared" si="65"/>
        <v>0.90625</v>
      </c>
      <c r="EV36" s="4" t="str">
        <f t="shared" si="66"/>
        <v>红</v>
      </c>
      <c r="EW36" s="4">
        <f t="shared" si="22"/>
        <v>240.25</v>
      </c>
      <c r="EX36" s="4">
        <f t="shared" si="67"/>
        <v>220</v>
      </c>
    </row>
    <row r="37" spans="2:154" x14ac:dyDescent="0.15">
      <c r="L37" s="4" t="str">
        <f>IF(基础状态预估!AA39="","",基础状态预估!AA39)</f>
        <v>红</v>
      </c>
      <c r="M37" s="4">
        <v>3300</v>
      </c>
      <c r="N37" s="4">
        <f t="shared" si="23"/>
        <v>24</v>
      </c>
      <c r="O37" s="4">
        <f t="shared" si="24"/>
        <v>40.25</v>
      </c>
      <c r="P37" s="4">
        <f t="shared" si="25"/>
        <v>42</v>
      </c>
      <c r="Q37" s="4">
        <f t="shared" si="26"/>
        <v>43.75</v>
      </c>
      <c r="R37" s="4">
        <f t="shared" si="27"/>
        <v>46</v>
      </c>
      <c r="S37" s="7">
        <f>IFERROR(求节点($DT$5:$DT$1004,DM$5:DM$1004,基础状态预估!$H39),0)</f>
        <v>7</v>
      </c>
      <c r="T37" s="7">
        <f>IFERROR(求节点($DT$5:$DT$1004,DN$5:DN$1004,基础状态预估!$H39),0)</f>
        <v>13.999999999999998</v>
      </c>
      <c r="U37" s="7">
        <f>IFERROR(求节点($DT$5:$DT$1004,DO$5:DO$1004,基础状态预估!$H39),0)</f>
        <v>40</v>
      </c>
      <c r="V37" s="7">
        <f>IFERROR(求节点($DT$5:$DT$1004,DP$5:DP$1004,基础状态预估!$H39),0)</f>
        <v>201.25</v>
      </c>
      <c r="W37" s="7">
        <f>IFERROR(求节点($DT$5:$DT$1004,DQ$5:DQ$1004,基础状态预估!$H39),0)</f>
        <v>0</v>
      </c>
      <c r="X37" s="7">
        <f t="shared" si="28"/>
        <v>1.75</v>
      </c>
      <c r="Y37" s="7">
        <f t="shared" si="29"/>
        <v>6.9999999999999982</v>
      </c>
      <c r="Z37" s="7">
        <f t="shared" si="30"/>
        <v>30</v>
      </c>
      <c r="AA37" s="7">
        <f t="shared" si="31"/>
        <v>201.25</v>
      </c>
      <c r="AB37" s="7">
        <f t="shared" si="32"/>
        <v>0</v>
      </c>
      <c r="AC37" s="7">
        <f t="shared" si="33"/>
        <v>240</v>
      </c>
      <c r="AD37" s="7"/>
      <c r="AF37" s="7"/>
      <c r="AG37" s="7">
        <f>基础状态预估!H39</f>
        <v>284.25483399593907</v>
      </c>
      <c r="AH37" s="7">
        <f>求节点(节奏总纲!$D$4:$D$163,节奏总纲!$C$4:$C$163,AG37)</f>
        <v>81.552528985101091</v>
      </c>
      <c r="AI37" s="4" t="str">
        <f t="shared" si="34"/>
        <v>红</v>
      </c>
      <c r="AJ37" s="4">
        <f t="shared" si="35"/>
        <v>11.899999999999999</v>
      </c>
      <c r="AK37" s="4">
        <f t="shared" si="36"/>
        <v>33</v>
      </c>
      <c r="AL37" s="4">
        <f t="shared" si="37"/>
        <v>175.10000000000002</v>
      </c>
      <c r="AM37" s="4">
        <f t="shared" si="38"/>
        <v>41.243749999999991</v>
      </c>
      <c r="AN37" s="4">
        <f t="shared" si="39"/>
        <v>1.0062500000000001</v>
      </c>
      <c r="AO37" s="7">
        <f>(基础状态预估!C39-基础状态预估!C38)*基础状态预估!$W39+AO36</f>
        <v>239</v>
      </c>
      <c r="AP37" s="7">
        <f t="shared" si="40"/>
        <v>0.99583333333333335</v>
      </c>
      <c r="BF37" s="4">
        <v>33</v>
      </c>
      <c r="BG37" s="4">
        <f t="shared" si="41"/>
        <v>23.099999999999998</v>
      </c>
      <c r="BH37" s="4">
        <f t="shared" si="42"/>
        <v>9.9</v>
      </c>
      <c r="BL37" s="4">
        <f t="shared" si="3"/>
        <v>13.5</v>
      </c>
      <c r="BM37" s="4">
        <f t="shared" si="4"/>
        <v>9.4499999999999993</v>
      </c>
      <c r="BN37" s="4">
        <f t="shared" si="5"/>
        <v>4.05</v>
      </c>
      <c r="BR37" s="4">
        <f t="shared" si="6"/>
        <v>9.1</v>
      </c>
      <c r="BS37" s="4">
        <f t="shared" si="7"/>
        <v>4.1999999999999993</v>
      </c>
      <c r="BT37" s="4">
        <f t="shared" si="8"/>
        <v>0.70000000000000007</v>
      </c>
      <c r="BX37" s="4">
        <f t="shared" si="9"/>
        <v>0</v>
      </c>
      <c r="BY37" s="4">
        <f t="shared" si="10"/>
        <v>0</v>
      </c>
      <c r="BZ37" s="4">
        <f t="shared" si="11"/>
        <v>0</v>
      </c>
      <c r="CD37" s="4">
        <f t="shared" si="12"/>
        <v>0</v>
      </c>
      <c r="CE37" s="4">
        <f t="shared" si="13"/>
        <v>0</v>
      </c>
      <c r="CF37" s="4">
        <f>IF(COUNTIF($BH$5:$BH37,"&gt;=2")&lt;=1,SUM($BG37:$BK37)*C$8,CF36)</f>
        <v>151200</v>
      </c>
      <c r="CG37" s="4">
        <f>IF(COUNTIF($BN$5:$BN37,"&gt;=2")&lt;=1,SUM($BL37:$BP37)*D$8,CG36)</f>
        <v>604799.99999999988</v>
      </c>
      <c r="CH37" s="4">
        <f>IF(COUNTIF($BT$5:$BT37,"&gt;=2")&lt;=1,SUM($BQ37:$BU37)*E$8,CH36)</f>
        <v>907199.99999999988</v>
      </c>
      <c r="CI37" s="4">
        <f>IF(COUNTIF($BZ$5:$BZ37,"&gt;=2")&lt;=1,SUM($BV37:$BZ37)*F$8,CI36)</f>
        <v>0</v>
      </c>
      <c r="CJ37" s="4">
        <f t="shared" si="43"/>
        <v>0</v>
      </c>
      <c r="CK37" s="4">
        <f t="shared" si="44"/>
        <v>19.249999999999996</v>
      </c>
      <c r="CM37" s="4">
        <v>33</v>
      </c>
      <c r="CN37" s="4">
        <f>IF(COUNTIF($BH$5:$BH37,"&gt;=2")&gt;1,CN36,BG37)</f>
        <v>4.8999999999999995</v>
      </c>
      <c r="CO37" s="4">
        <f>IF(COUNTIF($BH$5:$BH37,"&gt;=2")&gt;1,CO36,BH37)</f>
        <v>2.1</v>
      </c>
      <c r="CP37" s="4">
        <f>IF(COUNTIF($BH$5:$BH37,"&gt;=2")&gt;1,CP36,BI37)</f>
        <v>0</v>
      </c>
      <c r="CQ37" s="4">
        <f>IF(COUNTIF($BH$5:$BH37,"&gt;=2")&gt;1,CQ36,BJ37)</f>
        <v>0</v>
      </c>
      <c r="CR37" s="4">
        <f>IF(COUNTIF($BH$5:$BH37,"&gt;=2")&gt;1,CR36,BK37)</f>
        <v>0</v>
      </c>
      <c r="CS37" s="4">
        <f>IF(COUNTIF($BN$5:$BN37,"&gt;=2")&gt;1,CS36,BL37)</f>
        <v>7</v>
      </c>
      <c r="CT37" s="4">
        <f>IF(COUNTIF($BN$5:$BN37,"&gt;=2")&gt;1,CT36,BM37)</f>
        <v>4.8999999999999995</v>
      </c>
      <c r="CU37" s="4">
        <f>IF(COUNTIF($BN$5:$BN37,"&gt;=2")&gt;1,CU36,BN37)</f>
        <v>2.1</v>
      </c>
      <c r="CV37" s="4">
        <f>IF(COUNTIF($BN$5:$BN37,"&gt;=2")&gt;1,CV36,BO37)</f>
        <v>0</v>
      </c>
      <c r="CW37" s="4">
        <f>IF(COUNTIF($BN$5:$BN37,"&gt;=2")&gt;1,CW36,BP37)</f>
        <v>0</v>
      </c>
      <c r="CX37" s="4">
        <f>IF(COUNTIF($BT$5:$BT37,"&gt;=2")&gt;1,CX36,BQ37)</f>
        <v>0</v>
      </c>
      <c r="CY37" s="4">
        <f>IF(COUNTIF($BT$5:$BT37,"&gt;=2")&gt;1,CY36,BR37)</f>
        <v>9.1</v>
      </c>
      <c r="CZ37" s="4">
        <f>IF(COUNTIF($BT$5:$BT37,"&gt;=2")&gt;1,CZ36,BS37)</f>
        <v>4.1999999999999993</v>
      </c>
      <c r="DA37" s="4">
        <f>IF(COUNTIF($BT$5:$BT37,"&gt;=2")&gt;1,DA36,BT37)</f>
        <v>0.70000000000000007</v>
      </c>
      <c r="DB37" s="4">
        <f>IF(COUNTIF($BT$5:$BT37,"&gt;=2")&gt;1,DB36,BU37)</f>
        <v>0</v>
      </c>
      <c r="DC37" s="4">
        <f>IF(COUNTIF($BZ$5:$BZ37,"&gt;=2")&gt;1,DC36,BV37)</f>
        <v>0</v>
      </c>
      <c r="DD37" s="4">
        <f>IF(COUNTIF($BZ$5:$BZ37,"&gt;=2")&gt;1,DD36,BW37)</f>
        <v>0</v>
      </c>
      <c r="DE37" s="4">
        <f>IF(COUNTIF($BZ$5:$BZ37,"&gt;=2")&gt;1,DE36,BX37)</f>
        <v>0</v>
      </c>
      <c r="DF37" s="4">
        <f>IF(COUNTIF($BZ$5:$BZ37,"&gt;=2")&gt;1,DF36,BY37)</f>
        <v>0</v>
      </c>
      <c r="DG37" s="4">
        <f>IF(COUNTIF($BZ$5:$BZ37,"&gt;=2")&gt;1,DG36,BZ37)</f>
        <v>0</v>
      </c>
      <c r="DH37" s="4">
        <f t="shared" si="45"/>
        <v>0</v>
      </c>
      <c r="DI37" s="4">
        <f t="shared" si="46"/>
        <v>0</v>
      </c>
      <c r="DJ37" s="4">
        <f t="shared" si="47"/>
        <v>0</v>
      </c>
      <c r="DK37" s="4">
        <f t="shared" si="48"/>
        <v>0</v>
      </c>
      <c r="DL37" s="4">
        <f t="shared" si="49"/>
        <v>0</v>
      </c>
      <c r="DM37" s="4">
        <f t="shared" si="50"/>
        <v>7</v>
      </c>
      <c r="DN37" s="4">
        <f t="shared" si="51"/>
        <v>13.999999999999998</v>
      </c>
      <c r="DO37" s="4">
        <f t="shared" si="52"/>
        <v>13.999999999999998</v>
      </c>
      <c r="DP37" s="4">
        <f t="shared" si="53"/>
        <v>0</v>
      </c>
      <c r="DQ37" s="4">
        <f t="shared" si="54"/>
        <v>0</v>
      </c>
      <c r="DS37" s="4">
        <v>33</v>
      </c>
      <c r="DT37" s="4">
        <f>$CK37+INDEX(节奏总纲!D$4:D$163,基础状态预估!$C$2)</f>
        <v>63.504833995939038</v>
      </c>
      <c r="DU37" s="4">
        <f>$CK37+INDEX(节奏总纲!E$4:E$163,基础状态预估!$C$2)</f>
        <v>57.782683960264123</v>
      </c>
      <c r="DV37" s="4">
        <f>$CK37+INDEX(节奏总纲!F$4:F$163,基础状态预估!$C$2)</f>
        <v>50.892206307096416</v>
      </c>
      <c r="DW37" s="4">
        <f>$CK37+INDEX(节奏总纲!G$4:G$163,基础状态预估!$C$2)</f>
        <v>42.532468165263523</v>
      </c>
      <c r="DX37" s="4">
        <f>$CK37+INDEX(节奏总纲!H$4:H$163,基础状态预估!$C$2)</f>
        <v>32.194538943812162</v>
      </c>
      <c r="DY37" s="4">
        <f t="shared" ref="DY37:DY68" si="70">CN37+CS37+CX37+DC37+DH37</f>
        <v>11.899999999999999</v>
      </c>
      <c r="DZ37" s="4">
        <f t="shared" ref="DZ37:DZ68" si="71">CO37+CT37+CY37+DD37+DI37</f>
        <v>16.100000000000001</v>
      </c>
      <c r="EA37" s="4">
        <f t="shared" ref="EA37:EA68" si="72">CP37+CU37+CZ37+DE37+DJ37</f>
        <v>6.2999999999999989</v>
      </c>
      <c r="EB37" s="4">
        <f t="shared" ref="EB37:EB68" si="73">CQ37+CV37+DA37+DF37+DK37</f>
        <v>0.70000000000000007</v>
      </c>
      <c r="EC37" s="4">
        <f t="shared" ref="EC37:EC68" si="74">CR37+CW37+DB37+DG37+DL37</f>
        <v>0</v>
      </c>
      <c r="EE37" s="4">
        <v>35</v>
      </c>
      <c r="EP37" s="7">
        <f t="shared" si="60"/>
        <v>284.25483399593907</v>
      </c>
      <c r="EQ37" s="4">
        <f t="shared" si="61"/>
        <v>11.899999999999999</v>
      </c>
      <c r="ER37" s="4">
        <f t="shared" si="62"/>
        <v>33</v>
      </c>
      <c r="ES37" s="4">
        <f t="shared" si="63"/>
        <v>175.10000000000002</v>
      </c>
      <c r="ET37" s="4">
        <f t="shared" si="64"/>
        <v>41.243749999999991</v>
      </c>
      <c r="EU37" s="4">
        <f t="shared" si="65"/>
        <v>1.0062500000000001</v>
      </c>
      <c r="EV37" s="4" t="str">
        <f t="shared" si="66"/>
        <v>红</v>
      </c>
      <c r="EW37" s="4">
        <f t="shared" si="22"/>
        <v>260.25</v>
      </c>
      <c r="EX37" s="4">
        <f t="shared" si="67"/>
        <v>240</v>
      </c>
    </row>
    <row r="38" spans="2:154" x14ac:dyDescent="0.15">
      <c r="L38" s="4" t="str">
        <f>IF(基础状态预估!AA40="","",基础状态预估!AA40)</f>
        <v>红</v>
      </c>
      <c r="M38" s="4">
        <v>3400</v>
      </c>
      <c r="N38" s="4">
        <f t="shared" si="23"/>
        <v>24</v>
      </c>
      <c r="O38" s="4">
        <f t="shared" si="24"/>
        <v>40.25</v>
      </c>
      <c r="P38" s="4">
        <f t="shared" si="25"/>
        <v>42</v>
      </c>
      <c r="Q38" s="4">
        <f t="shared" si="26"/>
        <v>43.75</v>
      </c>
      <c r="R38" s="4">
        <f t="shared" si="27"/>
        <v>46</v>
      </c>
      <c r="S38" s="7">
        <f>IFERROR(求节点($DT$5:$DT$1004,DM$5:DM$1004,基础状态预估!$H40),0)</f>
        <v>7</v>
      </c>
      <c r="T38" s="7">
        <f>IFERROR(求节点($DT$5:$DT$1004,DN$5:DN$1004,基础状态预估!$H40),0)</f>
        <v>13.999999999999998</v>
      </c>
      <c r="U38" s="7">
        <f>IFERROR(求节点($DT$5:$DT$1004,DO$5:DO$1004,基础状态预估!$H40),0)</f>
        <v>40</v>
      </c>
      <c r="V38" s="7">
        <f>IFERROR(求节点($DT$5:$DT$1004,DP$5:DP$1004,基础状态预估!$H40),0)</f>
        <v>221.25</v>
      </c>
      <c r="W38" s="7">
        <f>IFERROR(求节点($DT$5:$DT$1004,DQ$5:DQ$1004,基础状态预估!$H40),0)</f>
        <v>0</v>
      </c>
      <c r="X38" s="7">
        <f t="shared" si="28"/>
        <v>1.75</v>
      </c>
      <c r="Y38" s="7">
        <f t="shared" si="29"/>
        <v>6.9999999999999982</v>
      </c>
      <c r="Z38" s="7">
        <f t="shared" si="30"/>
        <v>30</v>
      </c>
      <c r="AA38" s="7">
        <f t="shared" si="31"/>
        <v>221.25</v>
      </c>
      <c r="AB38" s="7">
        <f t="shared" si="32"/>
        <v>0</v>
      </c>
      <c r="AC38" s="7">
        <f t="shared" si="33"/>
        <v>260</v>
      </c>
      <c r="AD38" s="7"/>
      <c r="AF38" s="7"/>
      <c r="AG38" s="7">
        <f>基础状态预估!H40</f>
        <v>304.25483399593907</v>
      </c>
      <c r="AH38" s="7">
        <f>求节点(节奏总纲!$D$4:$D$163,节奏总纲!$C$4:$C$163,AG38)</f>
        <v>82.530084047380356</v>
      </c>
      <c r="AI38" s="4" t="str">
        <f t="shared" si="34"/>
        <v>红</v>
      </c>
      <c r="AJ38" s="4">
        <f t="shared" si="35"/>
        <v>11.899999999999999</v>
      </c>
      <c r="AK38" s="4">
        <f t="shared" si="36"/>
        <v>33</v>
      </c>
      <c r="AL38" s="4">
        <f t="shared" si="37"/>
        <v>191.1</v>
      </c>
      <c r="AM38" s="4">
        <f t="shared" si="38"/>
        <v>45.14374999999999</v>
      </c>
      <c r="AN38" s="4">
        <f t="shared" si="39"/>
        <v>1.10625</v>
      </c>
      <c r="AO38" s="7">
        <f>(基础状态预估!C40-基础状态预估!C39)*基础状态预估!$W40+AO37</f>
        <v>259</v>
      </c>
      <c r="AP38" s="7">
        <f t="shared" si="40"/>
        <v>0.99615384615384617</v>
      </c>
      <c r="BF38" s="4">
        <v>34</v>
      </c>
      <c r="BG38" s="4">
        <f t="shared" si="41"/>
        <v>23.799999999999997</v>
      </c>
      <c r="BH38" s="4">
        <f t="shared" si="42"/>
        <v>10.199999999999999</v>
      </c>
      <c r="BL38" s="4">
        <f t="shared" si="3"/>
        <v>14</v>
      </c>
      <c r="BM38" s="4">
        <f t="shared" si="4"/>
        <v>9.7999999999999989</v>
      </c>
      <c r="BN38" s="4">
        <f t="shared" si="5"/>
        <v>4.2</v>
      </c>
      <c r="BR38" s="4">
        <f t="shared" si="6"/>
        <v>9.75</v>
      </c>
      <c r="BS38" s="4">
        <f t="shared" si="7"/>
        <v>4.4999999999999991</v>
      </c>
      <c r="BT38" s="4">
        <f t="shared" si="8"/>
        <v>0.75</v>
      </c>
      <c r="BX38" s="4">
        <f t="shared" si="9"/>
        <v>0</v>
      </c>
      <c r="BY38" s="4">
        <f t="shared" si="10"/>
        <v>0</v>
      </c>
      <c r="BZ38" s="4">
        <f t="shared" si="11"/>
        <v>0</v>
      </c>
      <c r="CD38" s="4">
        <f t="shared" si="12"/>
        <v>0</v>
      </c>
      <c r="CE38" s="4">
        <f t="shared" si="13"/>
        <v>0</v>
      </c>
      <c r="CF38" s="4">
        <f>IF(COUNTIF($BH$5:$BH38,"&gt;=2")&lt;=1,SUM($BG38:$BK38)*C$8,CF37)</f>
        <v>151200</v>
      </c>
      <c r="CG38" s="4">
        <f>IF(COUNTIF($BN$5:$BN38,"&gt;=2")&lt;=1,SUM($BL38:$BP38)*D$8,CG37)</f>
        <v>604799.99999999988</v>
      </c>
      <c r="CH38" s="4">
        <f>IF(COUNTIF($BT$5:$BT38,"&gt;=2")&lt;=1,SUM($BQ38:$BU38)*E$8,CH37)</f>
        <v>972000</v>
      </c>
      <c r="CI38" s="4">
        <f>IF(COUNTIF($BZ$5:$BZ38,"&gt;=2")&lt;=1,SUM($BV38:$BZ38)*F$8,CI37)</f>
        <v>0</v>
      </c>
      <c r="CJ38" s="4">
        <f t="shared" si="43"/>
        <v>0</v>
      </c>
      <c r="CK38" s="4">
        <f t="shared" si="44"/>
        <v>20</v>
      </c>
      <c r="CM38" s="4">
        <v>34</v>
      </c>
      <c r="CN38" s="4">
        <f>IF(COUNTIF($BH$5:$BH38,"&gt;=2")&gt;1,CN37,BG38)</f>
        <v>4.8999999999999995</v>
      </c>
      <c r="CO38" s="4">
        <f>IF(COUNTIF($BH$5:$BH38,"&gt;=2")&gt;1,CO37,BH38)</f>
        <v>2.1</v>
      </c>
      <c r="CP38" s="4">
        <f>IF(COUNTIF($BH$5:$BH38,"&gt;=2")&gt;1,CP37,BI38)</f>
        <v>0</v>
      </c>
      <c r="CQ38" s="4">
        <f>IF(COUNTIF($BH$5:$BH38,"&gt;=2")&gt;1,CQ37,BJ38)</f>
        <v>0</v>
      </c>
      <c r="CR38" s="4">
        <f>IF(COUNTIF($BH$5:$BH38,"&gt;=2")&gt;1,CR37,BK38)</f>
        <v>0</v>
      </c>
      <c r="CS38" s="4">
        <f>IF(COUNTIF($BN$5:$BN38,"&gt;=2")&gt;1,CS37,BL38)</f>
        <v>7</v>
      </c>
      <c r="CT38" s="4">
        <f>IF(COUNTIF($BN$5:$BN38,"&gt;=2")&gt;1,CT37,BM38)</f>
        <v>4.8999999999999995</v>
      </c>
      <c r="CU38" s="4">
        <f>IF(COUNTIF($BN$5:$BN38,"&gt;=2")&gt;1,CU37,BN38)</f>
        <v>2.1</v>
      </c>
      <c r="CV38" s="4">
        <f>IF(COUNTIF($BN$5:$BN38,"&gt;=2")&gt;1,CV37,BO38)</f>
        <v>0</v>
      </c>
      <c r="CW38" s="4">
        <f>IF(COUNTIF($BN$5:$BN38,"&gt;=2")&gt;1,CW37,BP38)</f>
        <v>0</v>
      </c>
      <c r="CX38" s="4">
        <f>IF(COUNTIF($BT$5:$BT38,"&gt;=2")&gt;1,CX37,BQ38)</f>
        <v>0</v>
      </c>
      <c r="CY38" s="4">
        <f>IF(COUNTIF($BT$5:$BT38,"&gt;=2")&gt;1,CY37,BR38)</f>
        <v>9.75</v>
      </c>
      <c r="CZ38" s="4">
        <f>IF(COUNTIF($BT$5:$BT38,"&gt;=2")&gt;1,CZ37,BS38)</f>
        <v>4.4999999999999991</v>
      </c>
      <c r="DA38" s="4">
        <f>IF(COUNTIF($BT$5:$BT38,"&gt;=2")&gt;1,DA37,BT38)</f>
        <v>0.75</v>
      </c>
      <c r="DB38" s="4">
        <f>IF(COUNTIF($BT$5:$BT38,"&gt;=2")&gt;1,DB37,BU38)</f>
        <v>0</v>
      </c>
      <c r="DC38" s="4">
        <f>IF(COUNTIF($BZ$5:$BZ38,"&gt;=2")&gt;1,DC37,BV38)</f>
        <v>0</v>
      </c>
      <c r="DD38" s="4">
        <f>IF(COUNTIF($BZ$5:$BZ38,"&gt;=2")&gt;1,DD37,BW38)</f>
        <v>0</v>
      </c>
      <c r="DE38" s="4">
        <f>IF(COUNTIF($BZ$5:$BZ38,"&gt;=2")&gt;1,DE37,BX38)</f>
        <v>0</v>
      </c>
      <c r="DF38" s="4">
        <f>IF(COUNTIF($BZ$5:$BZ38,"&gt;=2")&gt;1,DF37,BY38)</f>
        <v>0</v>
      </c>
      <c r="DG38" s="4">
        <f>IF(COUNTIF($BZ$5:$BZ38,"&gt;=2")&gt;1,DG37,BZ38)</f>
        <v>0</v>
      </c>
      <c r="DH38" s="4">
        <f t="shared" si="45"/>
        <v>0</v>
      </c>
      <c r="DI38" s="4">
        <f t="shared" si="46"/>
        <v>0</v>
      </c>
      <c r="DJ38" s="4">
        <f t="shared" si="47"/>
        <v>0</v>
      </c>
      <c r="DK38" s="4">
        <f t="shared" si="48"/>
        <v>0</v>
      </c>
      <c r="DL38" s="4">
        <f t="shared" si="49"/>
        <v>0</v>
      </c>
      <c r="DM38" s="4">
        <f t="shared" si="50"/>
        <v>7</v>
      </c>
      <c r="DN38" s="4">
        <f t="shared" si="51"/>
        <v>13.999999999999998</v>
      </c>
      <c r="DO38" s="4">
        <f t="shared" si="52"/>
        <v>15</v>
      </c>
      <c r="DP38" s="4">
        <f t="shared" si="53"/>
        <v>0</v>
      </c>
      <c r="DQ38" s="4">
        <f t="shared" si="54"/>
        <v>0</v>
      </c>
      <c r="DS38" s="4">
        <v>34</v>
      </c>
      <c r="DT38" s="4">
        <f>$CK38+INDEX(节奏总纲!D$4:D$163,基础状态预估!$C$2)</f>
        <v>64.254833995939038</v>
      </c>
      <c r="DU38" s="4">
        <f>$CK38+INDEX(节奏总纲!E$4:E$163,基础状态预估!$C$2)</f>
        <v>58.53268396026413</v>
      </c>
      <c r="DV38" s="4">
        <f>$CK38+INDEX(节奏总纲!F$4:F$163,基础状态预估!$C$2)</f>
        <v>51.642206307096416</v>
      </c>
      <c r="DW38" s="4">
        <f>$CK38+INDEX(节奏总纲!G$4:G$163,基础状态预估!$C$2)</f>
        <v>43.282468165263531</v>
      </c>
      <c r="DX38" s="4">
        <f>$CK38+INDEX(节奏总纲!H$4:H$163,基础状态预估!$C$2)</f>
        <v>32.944538943812169</v>
      </c>
      <c r="DY38" s="4">
        <f t="shared" si="70"/>
        <v>11.899999999999999</v>
      </c>
      <c r="DZ38" s="4">
        <f t="shared" si="71"/>
        <v>16.75</v>
      </c>
      <c r="EA38" s="4">
        <f t="shared" si="72"/>
        <v>6.6</v>
      </c>
      <c r="EB38" s="4">
        <f t="shared" si="73"/>
        <v>0.75</v>
      </c>
      <c r="EC38" s="4">
        <f t="shared" si="74"/>
        <v>0</v>
      </c>
      <c r="EE38" s="4">
        <v>36</v>
      </c>
      <c r="EP38" s="7">
        <f t="shared" si="60"/>
        <v>304.25483399593907</v>
      </c>
      <c r="EQ38" s="4">
        <f t="shared" si="61"/>
        <v>11.899999999999999</v>
      </c>
      <c r="ER38" s="4">
        <f t="shared" si="62"/>
        <v>33</v>
      </c>
      <c r="ES38" s="4">
        <f t="shared" si="63"/>
        <v>191.1</v>
      </c>
      <c r="ET38" s="4">
        <f t="shared" si="64"/>
        <v>45.14374999999999</v>
      </c>
      <c r="EU38" s="4">
        <f t="shared" si="65"/>
        <v>1.10625</v>
      </c>
      <c r="EV38" s="4" t="str">
        <f t="shared" si="66"/>
        <v>红</v>
      </c>
      <c r="EW38" s="4">
        <f t="shared" si="22"/>
        <v>280.25</v>
      </c>
      <c r="EX38" s="4">
        <f t="shared" si="67"/>
        <v>260</v>
      </c>
    </row>
    <row r="39" spans="2:154" x14ac:dyDescent="0.15">
      <c r="L39" s="4" t="str">
        <f>IF(基础状态预估!AA41="","",基础状态预估!AA41)</f>
        <v>红</v>
      </c>
      <c r="M39" s="4">
        <v>3500</v>
      </c>
      <c r="N39" s="4">
        <f t="shared" si="23"/>
        <v>24</v>
      </c>
      <c r="O39" s="4">
        <f t="shared" si="24"/>
        <v>40.25</v>
      </c>
      <c r="P39" s="4">
        <f t="shared" si="25"/>
        <v>42</v>
      </c>
      <c r="Q39" s="4">
        <f t="shared" si="26"/>
        <v>43.75</v>
      </c>
      <c r="R39" s="4">
        <f t="shared" si="27"/>
        <v>46</v>
      </c>
      <c r="S39" s="7">
        <f>IFERROR(求节点($DT$5:$DT$1004,DM$5:DM$1004,基础状态预估!$H41),0)</f>
        <v>7</v>
      </c>
      <c r="T39" s="7">
        <f>IFERROR(求节点($DT$5:$DT$1004,DN$5:DN$1004,基础状态预估!$H41),0)</f>
        <v>13.999999999999998</v>
      </c>
      <c r="U39" s="7">
        <f>IFERROR(求节点($DT$5:$DT$1004,DO$5:DO$1004,基础状态预估!$H41),0)</f>
        <v>40</v>
      </c>
      <c r="V39" s="7">
        <f>IFERROR(求节点($DT$5:$DT$1004,DP$5:DP$1004,基础状态预估!$H41),0)</f>
        <v>241.24999999999997</v>
      </c>
      <c r="W39" s="7">
        <f>IFERROR(求节点($DT$5:$DT$1004,DQ$5:DQ$1004,基础状态预估!$H41),0)</f>
        <v>0</v>
      </c>
      <c r="X39" s="7">
        <f t="shared" si="28"/>
        <v>1.75</v>
      </c>
      <c r="Y39" s="7">
        <f t="shared" si="29"/>
        <v>6.9999999999999982</v>
      </c>
      <c r="Z39" s="7">
        <f t="shared" si="30"/>
        <v>30</v>
      </c>
      <c r="AA39" s="7">
        <f t="shared" si="31"/>
        <v>241.24999999999994</v>
      </c>
      <c r="AB39" s="7">
        <f t="shared" si="32"/>
        <v>0</v>
      </c>
      <c r="AC39" s="7">
        <f t="shared" si="33"/>
        <v>279.99999999999994</v>
      </c>
      <c r="AD39" s="7"/>
      <c r="AF39" s="7"/>
      <c r="AG39" s="7">
        <f>基础状态预估!H41</f>
        <v>324.25483399593907</v>
      </c>
      <c r="AH39" s="7">
        <f>求节点(节奏总纲!$D$4:$D$163,节奏总纲!$C$4:$C$163,AG39)</f>
        <v>83.445684961528599</v>
      </c>
      <c r="AI39" s="4" t="str">
        <f t="shared" si="34"/>
        <v>红</v>
      </c>
      <c r="AJ39" s="4">
        <f t="shared" si="35"/>
        <v>11.899999999999999</v>
      </c>
      <c r="AK39" s="4">
        <f t="shared" si="36"/>
        <v>33</v>
      </c>
      <c r="AL39" s="4">
        <f t="shared" si="37"/>
        <v>207.09999999999997</v>
      </c>
      <c r="AM39" s="4">
        <f t="shared" si="38"/>
        <v>49.043749999999982</v>
      </c>
      <c r="AN39" s="4">
        <f t="shared" si="39"/>
        <v>1.2062499999999998</v>
      </c>
      <c r="AO39" s="7">
        <f>(基础状态预估!C41-基础状态预估!C40)*基础状态预估!$W41+AO38</f>
        <v>279</v>
      </c>
      <c r="AP39" s="7">
        <f t="shared" si="40"/>
        <v>0.99642857142857166</v>
      </c>
      <c r="BF39" s="4">
        <v>35</v>
      </c>
      <c r="BG39" s="4">
        <f t="shared" si="41"/>
        <v>24.5</v>
      </c>
      <c r="BH39" s="4">
        <f t="shared" si="42"/>
        <v>10.5</v>
      </c>
      <c r="BL39" s="4">
        <f t="shared" si="3"/>
        <v>14.5</v>
      </c>
      <c r="BM39" s="4">
        <f t="shared" si="4"/>
        <v>10.149999999999999</v>
      </c>
      <c r="BN39" s="4">
        <f t="shared" si="5"/>
        <v>4.3499999999999996</v>
      </c>
      <c r="BR39" s="4">
        <f t="shared" si="6"/>
        <v>10.4</v>
      </c>
      <c r="BS39" s="4">
        <f t="shared" si="7"/>
        <v>4.7999999999999989</v>
      </c>
      <c r="BT39" s="4">
        <f t="shared" si="8"/>
        <v>0.8</v>
      </c>
      <c r="BX39" s="4">
        <f t="shared" si="9"/>
        <v>0</v>
      </c>
      <c r="BY39" s="4">
        <f t="shared" si="10"/>
        <v>0</v>
      </c>
      <c r="BZ39" s="4">
        <f t="shared" si="11"/>
        <v>0</v>
      </c>
      <c r="CD39" s="4">
        <f t="shared" si="12"/>
        <v>0</v>
      </c>
      <c r="CE39" s="4">
        <f t="shared" si="13"/>
        <v>0</v>
      </c>
      <c r="CF39" s="4">
        <f>IF(COUNTIF($BH$5:$BH39,"&gt;=2")&lt;=1,SUM($BG39:$BK39)*C$8,CF38)</f>
        <v>151200</v>
      </c>
      <c r="CG39" s="4">
        <f>IF(COUNTIF($BN$5:$BN39,"&gt;=2")&lt;=1,SUM($BL39:$BP39)*D$8,CG38)</f>
        <v>604799.99999999988</v>
      </c>
      <c r="CH39" s="4">
        <f>IF(COUNTIF($BT$5:$BT39,"&gt;=2")&lt;=1,SUM($BQ39:$BU39)*E$8,CH38)</f>
        <v>1036800</v>
      </c>
      <c r="CI39" s="4">
        <f>IF(COUNTIF($BZ$5:$BZ39,"&gt;=2")&lt;=1,SUM($BV39:$BZ39)*F$8,CI38)</f>
        <v>0</v>
      </c>
      <c r="CJ39" s="4">
        <f t="shared" si="43"/>
        <v>0</v>
      </c>
      <c r="CK39" s="4">
        <f t="shared" si="44"/>
        <v>20.75</v>
      </c>
      <c r="CM39" s="4">
        <v>35</v>
      </c>
      <c r="CN39" s="4">
        <f>IF(COUNTIF($BH$5:$BH39,"&gt;=2")&gt;1,CN38,BG39)</f>
        <v>4.8999999999999995</v>
      </c>
      <c r="CO39" s="4">
        <f>IF(COUNTIF($BH$5:$BH39,"&gt;=2")&gt;1,CO38,BH39)</f>
        <v>2.1</v>
      </c>
      <c r="CP39" s="4">
        <f>IF(COUNTIF($BH$5:$BH39,"&gt;=2")&gt;1,CP38,BI39)</f>
        <v>0</v>
      </c>
      <c r="CQ39" s="4">
        <f>IF(COUNTIF($BH$5:$BH39,"&gt;=2")&gt;1,CQ38,BJ39)</f>
        <v>0</v>
      </c>
      <c r="CR39" s="4">
        <f>IF(COUNTIF($BH$5:$BH39,"&gt;=2")&gt;1,CR38,BK39)</f>
        <v>0</v>
      </c>
      <c r="CS39" s="4">
        <f>IF(COUNTIF($BN$5:$BN39,"&gt;=2")&gt;1,CS38,BL39)</f>
        <v>7</v>
      </c>
      <c r="CT39" s="4">
        <f>IF(COUNTIF($BN$5:$BN39,"&gt;=2")&gt;1,CT38,BM39)</f>
        <v>4.8999999999999995</v>
      </c>
      <c r="CU39" s="4">
        <f>IF(COUNTIF($BN$5:$BN39,"&gt;=2")&gt;1,CU38,BN39)</f>
        <v>2.1</v>
      </c>
      <c r="CV39" s="4">
        <f>IF(COUNTIF($BN$5:$BN39,"&gt;=2")&gt;1,CV38,BO39)</f>
        <v>0</v>
      </c>
      <c r="CW39" s="4">
        <f>IF(COUNTIF($BN$5:$BN39,"&gt;=2")&gt;1,CW38,BP39)</f>
        <v>0</v>
      </c>
      <c r="CX39" s="4">
        <f>IF(COUNTIF($BT$5:$BT39,"&gt;=2")&gt;1,CX38,BQ39)</f>
        <v>0</v>
      </c>
      <c r="CY39" s="4">
        <f>IF(COUNTIF($BT$5:$BT39,"&gt;=2")&gt;1,CY38,BR39)</f>
        <v>10.4</v>
      </c>
      <c r="CZ39" s="4">
        <f>IF(COUNTIF($BT$5:$BT39,"&gt;=2")&gt;1,CZ38,BS39)</f>
        <v>4.7999999999999989</v>
      </c>
      <c r="DA39" s="4">
        <f>IF(COUNTIF($BT$5:$BT39,"&gt;=2")&gt;1,DA38,BT39)</f>
        <v>0.8</v>
      </c>
      <c r="DB39" s="4">
        <f>IF(COUNTIF($BT$5:$BT39,"&gt;=2")&gt;1,DB38,BU39)</f>
        <v>0</v>
      </c>
      <c r="DC39" s="4">
        <f>IF(COUNTIF($BZ$5:$BZ39,"&gt;=2")&gt;1,DC38,BV39)</f>
        <v>0</v>
      </c>
      <c r="DD39" s="4">
        <f>IF(COUNTIF($BZ$5:$BZ39,"&gt;=2")&gt;1,DD38,BW39)</f>
        <v>0</v>
      </c>
      <c r="DE39" s="4">
        <f>IF(COUNTIF($BZ$5:$BZ39,"&gt;=2")&gt;1,DE38,BX39)</f>
        <v>0</v>
      </c>
      <c r="DF39" s="4">
        <f>IF(COUNTIF($BZ$5:$BZ39,"&gt;=2")&gt;1,DF38,BY39)</f>
        <v>0</v>
      </c>
      <c r="DG39" s="4">
        <f>IF(COUNTIF($BZ$5:$BZ39,"&gt;=2")&gt;1,DG38,BZ39)</f>
        <v>0</v>
      </c>
      <c r="DH39" s="4">
        <f t="shared" si="45"/>
        <v>0</v>
      </c>
      <c r="DI39" s="4">
        <f t="shared" si="46"/>
        <v>0</v>
      </c>
      <c r="DJ39" s="4">
        <f t="shared" si="47"/>
        <v>0</v>
      </c>
      <c r="DK39" s="4">
        <f t="shared" si="48"/>
        <v>0</v>
      </c>
      <c r="DL39" s="4">
        <f t="shared" si="49"/>
        <v>0</v>
      </c>
      <c r="DM39" s="4">
        <f t="shared" si="50"/>
        <v>7</v>
      </c>
      <c r="DN39" s="4">
        <f t="shared" si="51"/>
        <v>13.999999999999998</v>
      </c>
      <c r="DO39" s="4">
        <f t="shared" si="52"/>
        <v>16</v>
      </c>
      <c r="DP39" s="4">
        <f t="shared" si="53"/>
        <v>0</v>
      </c>
      <c r="DQ39" s="4">
        <f t="shared" si="54"/>
        <v>0</v>
      </c>
      <c r="DS39" s="4">
        <v>35</v>
      </c>
      <c r="DT39" s="4">
        <f>$CK39+INDEX(节奏总纲!D$4:D$163,基础状态预估!$C$2)</f>
        <v>65.004833995939038</v>
      </c>
      <c r="DU39" s="4">
        <f>$CK39+INDEX(节奏总纲!E$4:E$163,基础状态预估!$C$2)</f>
        <v>59.28268396026413</v>
      </c>
      <c r="DV39" s="4">
        <f>$CK39+INDEX(节奏总纲!F$4:F$163,基础状态预估!$C$2)</f>
        <v>52.392206307096416</v>
      </c>
      <c r="DW39" s="4">
        <f>$CK39+INDEX(节奏总纲!G$4:G$163,基础状态预估!$C$2)</f>
        <v>44.032468165263531</v>
      </c>
      <c r="DX39" s="4">
        <f>$CK39+INDEX(节奏总纲!H$4:H$163,基础状态预估!$C$2)</f>
        <v>33.694538943812169</v>
      </c>
      <c r="DY39" s="4">
        <f t="shared" si="70"/>
        <v>11.899999999999999</v>
      </c>
      <c r="DZ39" s="4">
        <f t="shared" si="71"/>
        <v>17.399999999999999</v>
      </c>
      <c r="EA39" s="4">
        <f t="shared" si="72"/>
        <v>6.8999999999999986</v>
      </c>
      <c r="EB39" s="4">
        <f t="shared" si="73"/>
        <v>0.8</v>
      </c>
      <c r="EC39" s="4">
        <f t="shared" si="74"/>
        <v>0</v>
      </c>
      <c r="EE39" s="4">
        <v>37</v>
      </c>
      <c r="EP39" s="7">
        <f t="shared" si="60"/>
        <v>324.25483399593907</v>
      </c>
      <c r="EQ39" s="4">
        <f t="shared" si="61"/>
        <v>11.899999999999999</v>
      </c>
      <c r="ER39" s="4">
        <f t="shared" si="62"/>
        <v>33</v>
      </c>
      <c r="ES39" s="4">
        <f t="shared" si="63"/>
        <v>207.09999999999997</v>
      </c>
      <c r="ET39" s="4">
        <f t="shared" si="64"/>
        <v>49.043749999999982</v>
      </c>
      <c r="EU39" s="4">
        <f t="shared" si="65"/>
        <v>1.2062499999999998</v>
      </c>
      <c r="EV39" s="4" t="str">
        <f t="shared" si="66"/>
        <v>红</v>
      </c>
      <c r="EW39" s="4">
        <f t="shared" si="22"/>
        <v>300.24999999999994</v>
      </c>
      <c r="EX39" s="4">
        <f t="shared" si="67"/>
        <v>280</v>
      </c>
    </row>
    <row r="40" spans="2:154" x14ac:dyDescent="0.15">
      <c r="L40" s="4" t="str">
        <f>IF(基础状态预估!AA42="","",基础状态预估!AA42)</f>
        <v>红</v>
      </c>
      <c r="M40" s="4">
        <v>3600</v>
      </c>
      <c r="N40" s="4">
        <f t="shared" si="23"/>
        <v>24</v>
      </c>
      <c r="O40" s="4">
        <f t="shared" si="24"/>
        <v>40.25</v>
      </c>
      <c r="P40" s="4">
        <f t="shared" si="25"/>
        <v>42</v>
      </c>
      <c r="Q40" s="4">
        <f t="shared" si="26"/>
        <v>43.75</v>
      </c>
      <c r="R40" s="4">
        <f t="shared" si="27"/>
        <v>46</v>
      </c>
      <c r="S40" s="7">
        <f>IFERROR(求节点($DT$5:$DT$1004,DM$5:DM$1004,基础状态预估!$H42),0)</f>
        <v>7</v>
      </c>
      <c r="T40" s="7">
        <f>IFERROR(求节点($DT$5:$DT$1004,DN$5:DN$1004,基础状态预估!$H42),0)</f>
        <v>13.999999999999998</v>
      </c>
      <c r="U40" s="7">
        <f>IFERROR(求节点($DT$5:$DT$1004,DO$5:DO$1004,基础状态预估!$H42),0)</f>
        <v>40</v>
      </c>
      <c r="V40" s="7">
        <f>IFERROR(求节点($DT$5:$DT$1004,DP$5:DP$1004,基础状态预估!$H42),0)</f>
        <v>261.25</v>
      </c>
      <c r="W40" s="7">
        <f>IFERROR(求节点($DT$5:$DT$1004,DQ$5:DQ$1004,基础状态预估!$H42),0)</f>
        <v>0</v>
      </c>
      <c r="X40" s="7">
        <f>IF(S40=S39,X39,S40*C$8/86400)</f>
        <v>1.75</v>
      </c>
      <c r="Y40" s="7">
        <f t="shared" si="29"/>
        <v>6.9999999999999982</v>
      </c>
      <c r="Z40" s="7">
        <f t="shared" si="30"/>
        <v>30</v>
      </c>
      <c r="AA40" s="7">
        <f t="shared" si="31"/>
        <v>261.25</v>
      </c>
      <c r="AB40" s="7">
        <f t="shared" si="32"/>
        <v>0</v>
      </c>
      <c r="AC40" s="7">
        <f t="shared" si="33"/>
        <v>300</v>
      </c>
      <c r="AD40" s="7"/>
      <c r="AF40" s="7"/>
      <c r="AG40" s="7">
        <f>基础状态预估!H42</f>
        <v>344.25483399593907</v>
      </c>
      <c r="AH40" s="7">
        <f>求节点(节奏总纲!$D$4:$D$163,节奏总纲!$C$4:$C$163,AG40)</f>
        <v>84.307730151594043</v>
      </c>
      <c r="AI40" s="4" t="str">
        <f t="shared" si="34"/>
        <v>红</v>
      </c>
      <c r="AJ40" s="4">
        <f t="shared" si="35"/>
        <v>11.899999999999999</v>
      </c>
      <c r="AK40" s="4">
        <f t="shared" si="36"/>
        <v>33</v>
      </c>
      <c r="AL40" s="4">
        <f t="shared" si="37"/>
        <v>223.10000000000002</v>
      </c>
      <c r="AM40" s="4">
        <f t="shared" si="38"/>
        <v>52.943749999999987</v>
      </c>
      <c r="AN40" s="4">
        <f t="shared" si="39"/>
        <v>1.3062499999999999</v>
      </c>
      <c r="AO40" s="7">
        <f>(基础状态预估!C42-基础状态预估!C41)*基础状态预估!$W42+AO39</f>
        <v>299</v>
      </c>
      <c r="AP40" s="7">
        <f t="shared" si="40"/>
        <v>0.9966666666666667</v>
      </c>
      <c r="BF40" s="4">
        <v>36</v>
      </c>
      <c r="BG40" s="4">
        <f t="shared" si="41"/>
        <v>25.2</v>
      </c>
      <c r="BH40" s="4">
        <f t="shared" si="42"/>
        <v>10.799999999999999</v>
      </c>
      <c r="BL40" s="4">
        <f t="shared" si="3"/>
        <v>15</v>
      </c>
      <c r="BM40" s="4">
        <f t="shared" si="4"/>
        <v>10.5</v>
      </c>
      <c r="BN40" s="4">
        <f t="shared" si="5"/>
        <v>4.5</v>
      </c>
      <c r="BR40" s="4">
        <f t="shared" si="6"/>
        <v>11.05</v>
      </c>
      <c r="BS40" s="4">
        <f t="shared" si="7"/>
        <v>5.0999999999999988</v>
      </c>
      <c r="BT40" s="4">
        <f t="shared" si="8"/>
        <v>0.85000000000000009</v>
      </c>
      <c r="BX40" s="4">
        <f t="shared" si="9"/>
        <v>0</v>
      </c>
      <c r="BY40" s="4">
        <f t="shared" si="10"/>
        <v>0</v>
      </c>
      <c r="BZ40" s="4">
        <f t="shared" si="11"/>
        <v>0</v>
      </c>
      <c r="CD40" s="4">
        <f t="shared" si="12"/>
        <v>0</v>
      </c>
      <c r="CE40" s="4">
        <f t="shared" si="13"/>
        <v>0</v>
      </c>
      <c r="CF40" s="4">
        <f>IF(COUNTIF($BH$5:$BH40,"&gt;=2")&lt;=1,SUM($BG40:$BK40)*C$8,CF39)</f>
        <v>151200</v>
      </c>
      <c r="CG40" s="4">
        <f>IF(COUNTIF($BN$5:$BN40,"&gt;=2")&lt;=1,SUM($BL40:$BP40)*D$8,CG39)</f>
        <v>604799.99999999988</v>
      </c>
      <c r="CH40" s="4">
        <f>IF(COUNTIF($BT$5:$BT40,"&gt;=2")&lt;=1,SUM($BQ40:$BU40)*E$8,CH39)</f>
        <v>1101600</v>
      </c>
      <c r="CI40" s="4">
        <f>IF(COUNTIF($BZ$5:$BZ40,"&gt;=2")&lt;=1,SUM($BV40:$BZ40)*F$8,CI39)</f>
        <v>0</v>
      </c>
      <c r="CJ40" s="4">
        <f t="shared" si="43"/>
        <v>0</v>
      </c>
      <c r="CK40" s="4">
        <f t="shared" si="44"/>
        <v>21.5</v>
      </c>
      <c r="CM40" s="4">
        <v>36</v>
      </c>
      <c r="CN40" s="4">
        <f>IF(COUNTIF($BH$5:$BH40,"&gt;=2")&gt;1,CN39,BG40)</f>
        <v>4.8999999999999995</v>
      </c>
      <c r="CO40" s="4">
        <f>IF(COUNTIF($BH$5:$BH40,"&gt;=2")&gt;1,CO39,BH40)</f>
        <v>2.1</v>
      </c>
      <c r="CP40" s="4">
        <f>IF(COUNTIF($BH$5:$BH40,"&gt;=2")&gt;1,CP39,BI40)</f>
        <v>0</v>
      </c>
      <c r="CQ40" s="4">
        <f>IF(COUNTIF($BH$5:$BH40,"&gt;=2")&gt;1,CQ39,BJ40)</f>
        <v>0</v>
      </c>
      <c r="CR40" s="4">
        <f>IF(COUNTIF($BH$5:$BH40,"&gt;=2")&gt;1,CR39,BK40)</f>
        <v>0</v>
      </c>
      <c r="CS40" s="4">
        <f>IF(COUNTIF($BN$5:$BN40,"&gt;=2")&gt;1,CS39,BL40)</f>
        <v>7</v>
      </c>
      <c r="CT40" s="4">
        <f>IF(COUNTIF($BN$5:$BN40,"&gt;=2")&gt;1,CT39,BM40)</f>
        <v>4.8999999999999995</v>
      </c>
      <c r="CU40" s="4">
        <f>IF(COUNTIF($BN$5:$BN40,"&gt;=2")&gt;1,CU39,BN40)</f>
        <v>2.1</v>
      </c>
      <c r="CV40" s="4">
        <f>IF(COUNTIF($BN$5:$BN40,"&gt;=2")&gt;1,CV39,BO40)</f>
        <v>0</v>
      </c>
      <c r="CW40" s="4">
        <f>IF(COUNTIF($BN$5:$BN40,"&gt;=2")&gt;1,CW39,BP40)</f>
        <v>0</v>
      </c>
      <c r="CX40" s="4">
        <f>IF(COUNTIF($BT$5:$BT40,"&gt;=2")&gt;1,CX39,BQ40)</f>
        <v>0</v>
      </c>
      <c r="CY40" s="4">
        <f>IF(COUNTIF($BT$5:$BT40,"&gt;=2")&gt;1,CY39,BR40)</f>
        <v>11.05</v>
      </c>
      <c r="CZ40" s="4">
        <f>IF(COUNTIF($BT$5:$BT40,"&gt;=2")&gt;1,CZ39,BS40)</f>
        <v>5.0999999999999988</v>
      </c>
      <c r="DA40" s="4">
        <f>IF(COUNTIF($BT$5:$BT40,"&gt;=2")&gt;1,DA39,BT40)</f>
        <v>0.85000000000000009</v>
      </c>
      <c r="DB40" s="4">
        <f>IF(COUNTIF($BT$5:$BT40,"&gt;=2")&gt;1,DB39,BU40)</f>
        <v>0</v>
      </c>
      <c r="DC40" s="4">
        <f>IF(COUNTIF($BZ$5:$BZ40,"&gt;=2")&gt;1,DC39,BV40)</f>
        <v>0</v>
      </c>
      <c r="DD40" s="4">
        <f>IF(COUNTIF($BZ$5:$BZ40,"&gt;=2")&gt;1,DD39,BW40)</f>
        <v>0</v>
      </c>
      <c r="DE40" s="4">
        <f>IF(COUNTIF($BZ$5:$BZ40,"&gt;=2")&gt;1,DE39,BX40)</f>
        <v>0</v>
      </c>
      <c r="DF40" s="4">
        <f>IF(COUNTIF($BZ$5:$BZ40,"&gt;=2")&gt;1,DF39,BY40)</f>
        <v>0</v>
      </c>
      <c r="DG40" s="4">
        <f>IF(COUNTIF($BZ$5:$BZ40,"&gt;=2")&gt;1,DG39,BZ40)</f>
        <v>0</v>
      </c>
      <c r="DH40" s="4">
        <f t="shared" si="45"/>
        <v>0</v>
      </c>
      <c r="DI40" s="4">
        <f t="shared" si="46"/>
        <v>0</v>
      </c>
      <c r="DJ40" s="4">
        <f t="shared" si="47"/>
        <v>0</v>
      </c>
      <c r="DK40" s="4">
        <f t="shared" si="48"/>
        <v>0</v>
      </c>
      <c r="DL40" s="4">
        <f t="shared" si="49"/>
        <v>0</v>
      </c>
      <c r="DM40" s="4">
        <f t="shared" si="50"/>
        <v>7</v>
      </c>
      <c r="DN40" s="4">
        <f t="shared" si="51"/>
        <v>13.999999999999998</v>
      </c>
      <c r="DO40" s="4">
        <f t="shared" si="52"/>
        <v>17</v>
      </c>
      <c r="DP40" s="4">
        <f t="shared" si="53"/>
        <v>0</v>
      </c>
      <c r="DQ40" s="4">
        <f t="shared" si="54"/>
        <v>0</v>
      </c>
      <c r="DS40" s="4">
        <v>36</v>
      </c>
      <c r="DT40" s="4">
        <f>$CK40+INDEX(节奏总纲!D$4:D$163,基础状态预估!$C$2)</f>
        <v>65.754833995939038</v>
      </c>
      <c r="DU40" s="4">
        <f>$CK40+INDEX(节奏总纲!E$4:E$163,基础状态预估!$C$2)</f>
        <v>60.03268396026413</v>
      </c>
      <c r="DV40" s="4">
        <f>$CK40+INDEX(节奏总纲!F$4:F$163,基础状态预估!$C$2)</f>
        <v>53.142206307096416</v>
      </c>
      <c r="DW40" s="4">
        <f>$CK40+INDEX(节奏总纲!G$4:G$163,基础状态预估!$C$2)</f>
        <v>44.782468165263531</v>
      </c>
      <c r="DX40" s="4">
        <f>$CK40+INDEX(节奏总纲!H$4:H$163,基础状态预估!$C$2)</f>
        <v>34.444538943812169</v>
      </c>
      <c r="DY40" s="4">
        <f t="shared" si="70"/>
        <v>11.899999999999999</v>
      </c>
      <c r="DZ40" s="4">
        <f t="shared" si="71"/>
        <v>18.05</v>
      </c>
      <c r="EA40" s="4">
        <f t="shared" si="72"/>
        <v>7.1999999999999993</v>
      </c>
      <c r="EB40" s="4">
        <f t="shared" si="73"/>
        <v>0.85000000000000009</v>
      </c>
      <c r="EC40" s="4">
        <f t="shared" si="74"/>
        <v>0</v>
      </c>
      <c r="EE40" s="4">
        <v>38</v>
      </c>
      <c r="EP40" s="7">
        <f t="shared" si="60"/>
        <v>344.25483399593907</v>
      </c>
      <c r="EQ40" s="4">
        <f t="shared" si="61"/>
        <v>11.899999999999999</v>
      </c>
      <c r="ER40" s="4">
        <f t="shared" si="62"/>
        <v>33</v>
      </c>
      <c r="ES40" s="4">
        <f t="shared" si="63"/>
        <v>223.10000000000002</v>
      </c>
      <c r="ET40" s="4">
        <f t="shared" si="64"/>
        <v>52.943749999999987</v>
      </c>
      <c r="EU40" s="4">
        <f t="shared" si="65"/>
        <v>1.3062499999999999</v>
      </c>
      <c r="EV40" s="4" t="str">
        <f t="shared" si="66"/>
        <v>红</v>
      </c>
      <c r="EW40" s="4">
        <f t="shared" si="22"/>
        <v>320.25</v>
      </c>
      <c r="EX40" s="4">
        <f t="shared" si="67"/>
        <v>300</v>
      </c>
    </row>
    <row r="41" spans="2:154" x14ac:dyDescent="0.15">
      <c r="AD41" s="7"/>
      <c r="BF41" s="4">
        <v>37</v>
      </c>
      <c r="BG41" s="4">
        <f t="shared" si="41"/>
        <v>25.9</v>
      </c>
      <c r="BH41" s="4">
        <f t="shared" si="42"/>
        <v>11.1</v>
      </c>
      <c r="BL41" s="4">
        <f t="shared" si="3"/>
        <v>15.5</v>
      </c>
      <c r="BM41" s="4">
        <f t="shared" si="4"/>
        <v>10.85</v>
      </c>
      <c r="BN41" s="4">
        <f t="shared" si="5"/>
        <v>4.6499999999999995</v>
      </c>
      <c r="BR41" s="4">
        <f t="shared" si="6"/>
        <v>11.700000000000001</v>
      </c>
      <c r="BS41" s="4">
        <f t="shared" si="7"/>
        <v>5.3999999999999986</v>
      </c>
      <c r="BT41" s="4">
        <f t="shared" si="8"/>
        <v>0.9</v>
      </c>
      <c r="BX41" s="4">
        <f t="shared" si="9"/>
        <v>0</v>
      </c>
      <c r="BY41" s="4">
        <f t="shared" si="10"/>
        <v>0</v>
      </c>
      <c r="BZ41" s="4">
        <f t="shared" si="11"/>
        <v>0</v>
      </c>
      <c r="CD41" s="4">
        <f t="shared" si="12"/>
        <v>0</v>
      </c>
      <c r="CE41" s="4">
        <f t="shared" si="13"/>
        <v>0</v>
      </c>
      <c r="CF41" s="4">
        <f>IF(COUNTIF($BH$5:$BH41,"&gt;=2")&lt;=1,SUM($BG41:$BK41)*C$8,CF40)</f>
        <v>151200</v>
      </c>
      <c r="CG41" s="4">
        <f>IF(COUNTIF($BN$5:$BN41,"&gt;=2")&lt;=1,SUM($BL41:$BP41)*D$8,CG40)</f>
        <v>604799.99999999988</v>
      </c>
      <c r="CH41" s="4">
        <f>IF(COUNTIF($BT$5:$BT41,"&gt;=2")&lt;=1,SUM($BQ41:$BU41)*E$8,CH40)</f>
        <v>1166400</v>
      </c>
      <c r="CI41" s="4">
        <f>IF(COUNTIF($BZ$5:$BZ41,"&gt;=2")&lt;=1,SUM($BV41:$BZ41)*F$8,CI40)</f>
        <v>0</v>
      </c>
      <c r="CJ41" s="4">
        <f t="shared" si="43"/>
        <v>0</v>
      </c>
      <c r="CK41" s="4">
        <f t="shared" si="44"/>
        <v>22.25</v>
      </c>
      <c r="CM41" s="4">
        <v>37</v>
      </c>
      <c r="CN41" s="4">
        <f>IF(COUNTIF($BH$5:$BH41,"&gt;=2")&gt;1,CN40,BG41)</f>
        <v>4.8999999999999995</v>
      </c>
      <c r="CO41" s="4">
        <f>IF(COUNTIF($BH$5:$BH41,"&gt;=2")&gt;1,CO40,BH41)</f>
        <v>2.1</v>
      </c>
      <c r="CP41" s="4">
        <f>IF(COUNTIF($BH$5:$BH41,"&gt;=2")&gt;1,CP40,BI41)</f>
        <v>0</v>
      </c>
      <c r="CQ41" s="4">
        <f>IF(COUNTIF($BH$5:$BH41,"&gt;=2")&gt;1,CQ40,BJ41)</f>
        <v>0</v>
      </c>
      <c r="CR41" s="4">
        <f>IF(COUNTIF($BH$5:$BH41,"&gt;=2")&gt;1,CR40,BK41)</f>
        <v>0</v>
      </c>
      <c r="CS41" s="4">
        <f>IF(COUNTIF($BN$5:$BN41,"&gt;=2")&gt;1,CS40,BL41)</f>
        <v>7</v>
      </c>
      <c r="CT41" s="4">
        <f>IF(COUNTIF($BN$5:$BN41,"&gt;=2")&gt;1,CT40,BM41)</f>
        <v>4.8999999999999995</v>
      </c>
      <c r="CU41" s="4">
        <f>IF(COUNTIF($BN$5:$BN41,"&gt;=2")&gt;1,CU40,BN41)</f>
        <v>2.1</v>
      </c>
      <c r="CV41" s="4">
        <f>IF(COUNTIF($BN$5:$BN41,"&gt;=2")&gt;1,CV40,BO41)</f>
        <v>0</v>
      </c>
      <c r="CW41" s="4">
        <f>IF(COUNTIF($BN$5:$BN41,"&gt;=2")&gt;1,CW40,BP41)</f>
        <v>0</v>
      </c>
      <c r="CX41" s="4">
        <f>IF(COUNTIF($BT$5:$BT41,"&gt;=2")&gt;1,CX40,BQ41)</f>
        <v>0</v>
      </c>
      <c r="CY41" s="4">
        <f>IF(COUNTIF($BT$5:$BT41,"&gt;=2")&gt;1,CY40,BR41)</f>
        <v>11.700000000000001</v>
      </c>
      <c r="CZ41" s="4">
        <f>IF(COUNTIF($BT$5:$BT41,"&gt;=2")&gt;1,CZ40,BS41)</f>
        <v>5.3999999999999986</v>
      </c>
      <c r="DA41" s="4">
        <f>IF(COUNTIF($BT$5:$BT41,"&gt;=2")&gt;1,DA40,BT41)</f>
        <v>0.9</v>
      </c>
      <c r="DB41" s="4">
        <f>IF(COUNTIF($BT$5:$BT41,"&gt;=2")&gt;1,DB40,BU41)</f>
        <v>0</v>
      </c>
      <c r="DC41" s="4">
        <f>IF(COUNTIF($BZ$5:$BZ41,"&gt;=2")&gt;1,DC40,BV41)</f>
        <v>0</v>
      </c>
      <c r="DD41" s="4">
        <f>IF(COUNTIF($BZ$5:$BZ41,"&gt;=2")&gt;1,DD40,BW41)</f>
        <v>0</v>
      </c>
      <c r="DE41" s="4">
        <f>IF(COUNTIF($BZ$5:$BZ41,"&gt;=2")&gt;1,DE40,BX41)</f>
        <v>0</v>
      </c>
      <c r="DF41" s="4">
        <f>IF(COUNTIF($BZ$5:$BZ41,"&gt;=2")&gt;1,DF40,BY41)</f>
        <v>0</v>
      </c>
      <c r="DG41" s="4">
        <f>IF(COUNTIF($BZ$5:$BZ41,"&gt;=2")&gt;1,DG40,BZ41)</f>
        <v>0</v>
      </c>
      <c r="DH41" s="4">
        <f t="shared" si="45"/>
        <v>0</v>
      </c>
      <c r="DI41" s="4">
        <f t="shared" si="46"/>
        <v>0</v>
      </c>
      <c r="DJ41" s="4">
        <f t="shared" si="47"/>
        <v>0</v>
      </c>
      <c r="DK41" s="4">
        <f t="shared" si="48"/>
        <v>0</v>
      </c>
      <c r="DL41" s="4">
        <f t="shared" si="49"/>
        <v>0</v>
      </c>
      <c r="DM41" s="4">
        <f t="shared" si="50"/>
        <v>7</v>
      </c>
      <c r="DN41" s="4">
        <f t="shared" si="51"/>
        <v>13.999999999999998</v>
      </c>
      <c r="DO41" s="4">
        <f t="shared" si="52"/>
        <v>18</v>
      </c>
      <c r="DP41" s="4">
        <f t="shared" si="53"/>
        <v>0</v>
      </c>
      <c r="DQ41" s="4">
        <f t="shared" si="54"/>
        <v>0</v>
      </c>
      <c r="DS41" s="4">
        <v>37</v>
      </c>
      <c r="DT41" s="4">
        <f>$CK41+INDEX(节奏总纲!D$4:D$163,基础状态预估!$C$2)</f>
        <v>66.504833995939038</v>
      </c>
      <c r="DU41" s="4">
        <f>$CK41+INDEX(节奏总纲!E$4:E$163,基础状态预估!$C$2)</f>
        <v>60.78268396026413</v>
      </c>
      <c r="DV41" s="4">
        <f>$CK41+INDEX(节奏总纲!F$4:F$163,基础状态预估!$C$2)</f>
        <v>53.892206307096416</v>
      </c>
      <c r="DW41" s="4">
        <f>$CK41+INDEX(节奏总纲!G$4:G$163,基础状态预估!$C$2)</f>
        <v>45.532468165263531</v>
      </c>
      <c r="DX41" s="4">
        <f>$CK41+INDEX(节奏总纲!H$4:H$163,基础状态预估!$C$2)</f>
        <v>35.194538943812169</v>
      </c>
      <c r="DY41" s="4">
        <f t="shared" si="70"/>
        <v>11.899999999999999</v>
      </c>
      <c r="DZ41" s="4">
        <f t="shared" si="71"/>
        <v>18.700000000000003</v>
      </c>
      <c r="EA41" s="4">
        <f t="shared" si="72"/>
        <v>7.4999999999999982</v>
      </c>
      <c r="EB41" s="4">
        <f t="shared" si="73"/>
        <v>0.9</v>
      </c>
      <c r="EC41" s="4">
        <f t="shared" si="74"/>
        <v>0</v>
      </c>
      <c r="EE41" s="4">
        <v>39</v>
      </c>
    </row>
    <row r="42" spans="2:154" x14ac:dyDescent="0.15">
      <c r="BF42" s="4">
        <v>38</v>
      </c>
      <c r="BG42" s="4">
        <f t="shared" si="41"/>
        <v>26.599999999999998</v>
      </c>
      <c r="BH42" s="4">
        <f t="shared" si="42"/>
        <v>11.4</v>
      </c>
      <c r="BL42" s="4">
        <f t="shared" si="3"/>
        <v>16</v>
      </c>
      <c r="BM42" s="4">
        <f t="shared" si="4"/>
        <v>11.2</v>
      </c>
      <c r="BN42" s="4">
        <f t="shared" si="5"/>
        <v>4.8</v>
      </c>
      <c r="BR42" s="4">
        <f t="shared" si="6"/>
        <v>12.35</v>
      </c>
      <c r="BS42" s="4">
        <f t="shared" si="7"/>
        <v>5.6999999999999984</v>
      </c>
      <c r="BT42" s="4">
        <f t="shared" si="8"/>
        <v>0.95000000000000007</v>
      </c>
      <c r="BX42" s="4">
        <f t="shared" si="9"/>
        <v>0</v>
      </c>
      <c r="BY42" s="4">
        <f t="shared" si="10"/>
        <v>0</v>
      </c>
      <c r="BZ42" s="4">
        <f t="shared" si="11"/>
        <v>0</v>
      </c>
      <c r="CD42" s="4">
        <f t="shared" si="12"/>
        <v>0</v>
      </c>
      <c r="CE42" s="4">
        <f t="shared" si="13"/>
        <v>0</v>
      </c>
      <c r="CF42" s="4">
        <f>IF(COUNTIF($BH$5:$BH42,"&gt;=2")&lt;=1,SUM($BG42:$BK42)*C$8,CF41)</f>
        <v>151200</v>
      </c>
      <c r="CG42" s="4">
        <f>IF(COUNTIF($BN$5:$BN42,"&gt;=2")&lt;=1,SUM($BL42:$BP42)*D$8,CG41)</f>
        <v>604799.99999999988</v>
      </c>
      <c r="CH42" s="4">
        <f>IF(COUNTIF($BT$5:$BT42,"&gt;=2")&lt;=1,SUM($BQ42:$BU42)*E$8,CH41)</f>
        <v>1231199.9999999998</v>
      </c>
      <c r="CI42" s="4">
        <f>IF(COUNTIF($BZ$5:$BZ42,"&gt;=2")&lt;=1,SUM($BV42:$BZ42)*F$8,CI41)</f>
        <v>0</v>
      </c>
      <c r="CJ42" s="4">
        <f t="shared" si="43"/>
        <v>0</v>
      </c>
      <c r="CK42" s="4">
        <f t="shared" si="44"/>
        <v>22.999999999999993</v>
      </c>
      <c r="CM42" s="4">
        <v>38</v>
      </c>
      <c r="CN42" s="4">
        <f>IF(COUNTIF($BH$5:$BH42,"&gt;=2")&gt;1,CN41,BG42)</f>
        <v>4.8999999999999995</v>
      </c>
      <c r="CO42" s="4">
        <f>IF(COUNTIF($BH$5:$BH42,"&gt;=2")&gt;1,CO41,BH42)</f>
        <v>2.1</v>
      </c>
      <c r="CP42" s="4">
        <f>IF(COUNTIF($BH$5:$BH42,"&gt;=2")&gt;1,CP41,BI42)</f>
        <v>0</v>
      </c>
      <c r="CQ42" s="4">
        <f>IF(COUNTIF($BH$5:$BH42,"&gt;=2")&gt;1,CQ41,BJ42)</f>
        <v>0</v>
      </c>
      <c r="CR42" s="4">
        <f>IF(COUNTIF($BH$5:$BH42,"&gt;=2")&gt;1,CR41,BK42)</f>
        <v>0</v>
      </c>
      <c r="CS42" s="4">
        <f>IF(COUNTIF($BN$5:$BN42,"&gt;=2")&gt;1,CS41,BL42)</f>
        <v>7</v>
      </c>
      <c r="CT42" s="4">
        <f>IF(COUNTIF($BN$5:$BN42,"&gt;=2")&gt;1,CT41,BM42)</f>
        <v>4.8999999999999995</v>
      </c>
      <c r="CU42" s="4">
        <f>IF(COUNTIF($BN$5:$BN42,"&gt;=2")&gt;1,CU41,BN42)</f>
        <v>2.1</v>
      </c>
      <c r="CV42" s="4">
        <f>IF(COUNTIF($BN$5:$BN42,"&gt;=2")&gt;1,CV41,BO42)</f>
        <v>0</v>
      </c>
      <c r="CW42" s="4">
        <f>IF(COUNTIF($BN$5:$BN42,"&gt;=2")&gt;1,CW41,BP42)</f>
        <v>0</v>
      </c>
      <c r="CX42" s="4">
        <f>IF(COUNTIF($BT$5:$BT42,"&gt;=2")&gt;1,CX41,BQ42)</f>
        <v>0</v>
      </c>
      <c r="CY42" s="4">
        <f>IF(COUNTIF($BT$5:$BT42,"&gt;=2")&gt;1,CY41,BR42)</f>
        <v>12.35</v>
      </c>
      <c r="CZ42" s="4">
        <f>IF(COUNTIF($BT$5:$BT42,"&gt;=2")&gt;1,CZ41,BS42)</f>
        <v>5.6999999999999984</v>
      </c>
      <c r="DA42" s="4">
        <f>IF(COUNTIF($BT$5:$BT42,"&gt;=2")&gt;1,DA41,BT42)</f>
        <v>0.95000000000000007</v>
      </c>
      <c r="DB42" s="4">
        <f>IF(COUNTIF($BT$5:$BT42,"&gt;=2")&gt;1,DB41,BU42)</f>
        <v>0</v>
      </c>
      <c r="DC42" s="4">
        <f>IF(COUNTIF($BZ$5:$BZ42,"&gt;=2")&gt;1,DC41,BV42)</f>
        <v>0</v>
      </c>
      <c r="DD42" s="4">
        <f>IF(COUNTIF($BZ$5:$BZ42,"&gt;=2")&gt;1,DD41,BW42)</f>
        <v>0</v>
      </c>
      <c r="DE42" s="4">
        <f>IF(COUNTIF($BZ$5:$BZ42,"&gt;=2")&gt;1,DE41,BX42)</f>
        <v>0</v>
      </c>
      <c r="DF42" s="4">
        <f>IF(COUNTIF($BZ$5:$BZ42,"&gt;=2")&gt;1,DF41,BY42)</f>
        <v>0</v>
      </c>
      <c r="DG42" s="4">
        <f>IF(COUNTIF($BZ$5:$BZ42,"&gt;=2")&gt;1,DG41,BZ42)</f>
        <v>0</v>
      </c>
      <c r="DH42" s="4">
        <f t="shared" si="45"/>
        <v>0</v>
      </c>
      <c r="DI42" s="4">
        <f t="shared" si="46"/>
        <v>0</v>
      </c>
      <c r="DJ42" s="4">
        <f t="shared" si="47"/>
        <v>0</v>
      </c>
      <c r="DK42" s="4">
        <f t="shared" si="48"/>
        <v>0</v>
      </c>
      <c r="DL42" s="4">
        <f t="shared" si="49"/>
        <v>0</v>
      </c>
      <c r="DM42" s="4">
        <f t="shared" si="50"/>
        <v>7</v>
      </c>
      <c r="DN42" s="4">
        <f t="shared" si="51"/>
        <v>13.999999999999998</v>
      </c>
      <c r="DO42" s="4">
        <f t="shared" si="52"/>
        <v>18.999999999999996</v>
      </c>
      <c r="DP42" s="4">
        <f t="shared" si="53"/>
        <v>0</v>
      </c>
      <c r="DQ42" s="4">
        <f t="shared" si="54"/>
        <v>0</v>
      </c>
      <c r="DS42" s="4">
        <v>38</v>
      </c>
      <c r="DT42" s="4">
        <f>$CK42+INDEX(节奏总纲!D$4:D$163,基础状态预估!$C$2)</f>
        <v>67.254833995939038</v>
      </c>
      <c r="DU42" s="4">
        <f>$CK42+INDEX(节奏总纲!E$4:E$163,基础状态预估!$C$2)</f>
        <v>61.532683960264123</v>
      </c>
      <c r="DV42" s="4">
        <f>$CK42+INDEX(节奏总纲!F$4:F$163,基础状态预估!$C$2)</f>
        <v>54.642206307096409</v>
      </c>
      <c r="DW42" s="4">
        <f>$CK42+INDEX(节奏总纲!G$4:G$163,基础状态预估!$C$2)</f>
        <v>46.282468165263523</v>
      </c>
      <c r="DX42" s="4">
        <f>$CK42+INDEX(节奏总纲!H$4:H$163,基础状态预估!$C$2)</f>
        <v>35.944538943812162</v>
      </c>
      <c r="DY42" s="4">
        <f t="shared" si="70"/>
        <v>11.899999999999999</v>
      </c>
      <c r="DZ42" s="4">
        <f t="shared" si="71"/>
        <v>19.350000000000001</v>
      </c>
      <c r="EA42" s="4">
        <f t="shared" si="72"/>
        <v>7.7999999999999989</v>
      </c>
      <c r="EB42" s="4">
        <f t="shared" si="73"/>
        <v>0.95000000000000007</v>
      </c>
      <c r="EC42" s="4">
        <f t="shared" si="74"/>
        <v>0</v>
      </c>
      <c r="EE42" s="4">
        <v>40</v>
      </c>
    </row>
    <row r="43" spans="2:154" x14ac:dyDescent="0.15">
      <c r="BF43" s="4">
        <v>39</v>
      </c>
      <c r="BG43" s="4">
        <f t="shared" si="41"/>
        <v>27.299999999999997</v>
      </c>
      <c r="BH43" s="4">
        <f t="shared" si="42"/>
        <v>11.7</v>
      </c>
      <c r="BL43" s="4">
        <f t="shared" si="3"/>
        <v>16.5</v>
      </c>
      <c r="BM43" s="4">
        <f t="shared" si="4"/>
        <v>11.549999999999999</v>
      </c>
      <c r="BN43" s="4">
        <f t="shared" si="5"/>
        <v>4.95</v>
      </c>
      <c r="BR43" s="4">
        <f t="shared" si="6"/>
        <v>13</v>
      </c>
      <c r="BS43" s="4">
        <f t="shared" si="7"/>
        <v>5.9999999999999982</v>
      </c>
      <c r="BT43" s="4">
        <f t="shared" si="8"/>
        <v>1</v>
      </c>
      <c r="BX43" s="4">
        <f t="shared" si="9"/>
        <v>0</v>
      </c>
      <c r="BY43" s="4">
        <f t="shared" si="10"/>
        <v>0</v>
      </c>
      <c r="BZ43" s="4">
        <f t="shared" si="11"/>
        <v>0</v>
      </c>
      <c r="CD43" s="4">
        <f t="shared" si="12"/>
        <v>0</v>
      </c>
      <c r="CE43" s="4">
        <f t="shared" si="13"/>
        <v>0</v>
      </c>
      <c r="CF43" s="4">
        <f>IF(COUNTIF($BH$5:$BH43,"&gt;=2")&lt;=1,SUM($BG43:$BK43)*C$8,CF42)</f>
        <v>151200</v>
      </c>
      <c r="CG43" s="4">
        <f>IF(COUNTIF($BN$5:$BN43,"&gt;=2")&lt;=1,SUM($BL43:$BP43)*D$8,CG42)</f>
        <v>604799.99999999988</v>
      </c>
      <c r="CH43" s="4">
        <f>IF(COUNTIF($BT$5:$BT43,"&gt;=2")&lt;=1,SUM($BQ43:$BU43)*E$8,CH42)</f>
        <v>1296000</v>
      </c>
      <c r="CI43" s="4">
        <f>IF(COUNTIF($BZ$5:$BZ43,"&gt;=2")&lt;=1,SUM($BV43:$BZ43)*F$8,CI42)</f>
        <v>0</v>
      </c>
      <c r="CJ43" s="4">
        <f t="shared" si="43"/>
        <v>0</v>
      </c>
      <c r="CK43" s="4">
        <f t="shared" si="44"/>
        <v>23.75</v>
      </c>
      <c r="CM43" s="4">
        <v>39</v>
      </c>
      <c r="CN43" s="4">
        <f>IF(COUNTIF($BH$5:$BH43,"&gt;=2")&gt;1,CN42,BG43)</f>
        <v>4.8999999999999995</v>
      </c>
      <c r="CO43" s="4">
        <f>IF(COUNTIF($BH$5:$BH43,"&gt;=2")&gt;1,CO42,BH43)</f>
        <v>2.1</v>
      </c>
      <c r="CP43" s="4">
        <f>IF(COUNTIF($BH$5:$BH43,"&gt;=2")&gt;1,CP42,BI43)</f>
        <v>0</v>
      </c>
      <c r="CQ43" s="4">
        <f>IF(COUNTIF($BH$5:$BH43,"&gt;=2")&gt;1,CQ42,BJ43)</f>
        <v>0</v>
      </c>
      <c r="CR43" s="4">
        <f>IF(COUNTIF($BH$5:$BH43,"&gt;=2")&gt;1,CR42,BK43)</f>
        <v>0</v>
      </c>
      <c r="CS43" s="4">
        <f>IF(COUNTIF($BN$5:$BN43,"&gt;=2")&gt;1,CS42,BL43)</f>
        <v>7</v>
      </c>
      <c r="CT43" s="4">
        <f>IF(COUNTIF($BN$5:$BN43,"&gt;=2")&gt;1,CT42,BM43)</f>
        <v>4.8999999999999995</v>
      </c>
      <c r="CU43" s="4">
        <f>IF(COUNTIF($BN$5:$BN43,"&gt;=2")&gt;1,CU42,BN43)</f>
        <v>2.1</v>
      </c>
      <c r="CV43" s="4">
        <f>IF(COUNTIF($BN$5:$BN43,"&gt;=2")&gt;1,CV42,BO43)</f>
        <v>0</v>
      </c>
      <c r="CW43" s="4">
        <f>IF(COUNTIF($BN$5:$BN43,"&gt;=2")&gt;1,CW42,BP43)</f>
        <v>0</v>
      </c>
      <c r="CX43" s="4">
        <f>IF(COUNTIF($BT$5:$BT43,"&gt;=2")&gt;1,CX42,BQ43)</f>
        <v>0</v>
      </c>
      <c r="CY43" s="4">
        <f>IF(COUNTIF($BT$5:$BT43,"&gt;=2")&gt;1,CY42,BR43)</f>
        <v>13</v>
      </c>
      <c r="CZ43" s="4">
        <f>IF(COUNTIF($BT$5:$BT43,"&gt;=2")&gt;1,CZ42,BS43)</f>
        <v>5.9999999999999982</v>
      </c>
      <c r="DA43" s="4">
        <f>IF(COUNTIF($BT$5:$BT43,"&gt;=2")&gt;1,DA42,BT43)</f>
        <v>1</v>
      </c>
      <c r="DB43" s="4">
        <f>IF(COUNTIF($BT$5:$BT43,"&gt;=2")&gt;1,DB42,BU43)</f>
        <v>0</v>
      </c>
      <c r="DC43" s="4">
        <f>IF(COUNTIF($BZ$5:$BZ43,"&gt;=2")&gt;1,DC42,BV43)</f>
        <v>0</v>
      </c>
      <c r="DD43" s="4">
        <f>IF(COUNTIF($BZ$5:$BZ43,"&gt;=2")&gt;1,DD42,BW43)</f>
        <v>0</v>
      </c>
      <c r="DE43" s="4">
        <f>IF(COUNTIF($BZ$5:$BZ43,"&gt;=2")&gt;1,DE42,BX43)</f>
        <v>0</v>
      </c>
      <c r="DF43" s="4">
        <f>IF(COUNTIF($BZ$5:$BZ43,"&gt;=2")&gt;1,DF42,BY43)</f>
        <v>0</v>
      </c>
      <c r="DG43" s="4">
        <f>IF(COUNTIF($BZ$5:$BZ43,"&gt;=2")&gt;1,DG42,BZ43)</f>
        <v>0</v>
      </c>
      <c r="DH43" s="4">
        <f t="shared" si="45"/>
        <v>0</v>
      </c>
      <c r="DI43" s="4">
        <f t="shared" si="46"/>
        <v>0</v>
      </c>
      <c r="DJ43" s="4">
        <f t="shared" si="47"/>
        <v>0</v>
      </c>
      <c r="DK43" s="4">
        <f t="shared" si="48"/>
        <v>0</v>
      </c>
      <c r="DL43" s="4">
        <f t="shared" si="49"/>
        <v>0</v>
      </c>
      <c r="DM43" s="4">
        <f t="shared" si="50"/>
        <v>7</v>
      </c>
      <c r="DN43" s="4">
        <f t="shared" si="51"/>
        <v>13.999999999999998</v>
      </c>
      <c r="DO43" s="4">
        <f t="shared" si="52"/>
        <v>20</v>
      </c>
      <c r="DP43" s="4">
        <f t="shared" si="53"/>
        <v>0</v>
      </c>
      <c r="DQ43" s="4">
        <f t="shared" si="54"/>
        <v>0</v>
      </c>
      <c r="DS43" s="4">
        <v>39</v>
      </c>
      <c r="DT43" s="4">
        <f>$CK43+INDEX(节奏总纲!D$4:D$163,基础状态预估!$C$2)</f>
        <v>68.004833995939038</v>
      </c>
      <c r="DU43" s="4">
        <f>$CK43+INDEX(节奏总纲!E$4:E$163,基础状态预估!$C$2)</f>
        <v>62.28268396026413</v>
      </c>
      <c r="DV43" s="4">
        <f>$CK43+INDEX(节奏总纲!F$4:F$163,基础状态预估!$C$2)</f>
        <v>55.392206307096416</v>
      </c>
      <c r="DW43" s="4">
        <f>$CK43+INDEX(节奏总纲!G$4:G$163,基础状态预估!$C$2)</f>
        <v>47.032468165263531</v>
      </c>
      <c r="DX43" s="4">
        <f>$CK43+INDEX(节奏总纲!H$4:H$163,基础状态预估!$C$2)</f>
        <v>36.694538943812169</v>
      </c>
      <c r="DY43" s="4">
        <f t="shared" si="70"/>
        <v>11.899999999999999</v>
      </c>
      <c r="DZ43" s="4">
        <f t="shared" si="71"/>
        <v>20</v>
      </c>
      <c r="EA43" s="4">
        <f t="shared" si="72"/>
        <v>8.0999999999999979</v>
      </c>
      <c r="EB43" s="4">
        <f t="shared" si="73"/>
        <v>1</v>
      </c>
      <c r="EC43" s="4">
        <f t="shared" si="74"/>
        <v>0</v>
      </c>
      <c r="EE43" s="4">
        <v>41</v>
      </c>
    </row>
    <row r="44" spans="2:154" x14ac:dyDescent="0.15">
      <c r="AG44" s="7" t="s">
        <v>119</v>
      </c>
      <c r="AJ44" s="60" t="s">
        <v>365</v>
      </c>
      <c r="AK44" s="60"/>
      <c r="AL44" s="60"/>
      <c r="AM44" s="60"/>
      <c r="AN44" s="60"/>
      <c r="BF44" s="4">
        <v>40</v>
      </c>
      <c r="BG44" s="4">
        <f t="shared" si="41"/>
        <v>28</v>
      </c>
      <c r="BH44" s="4">
        <f t="shared" si="42"/>
        <v>12</v>
      </c>
      <c r="BL44" s="4">
        <f t="shared" si="3"/>
        <v>17</v>
      </c>
      <c r="BM44" s="4">
        <f t="shared" si="4"/>
        <v>11.899999999999999</v>
      </c>
      <c r="BN44" s="4">
        <f t="shared" si="5"/>
        <v>5.0999999999999996</v>
      </c>
      <c r="BR44" s="4">
        <f t="shared" si="6"/>
        <v>13.65</v>
      </c>
      <c r="BS44" s="4">
        <f t="shared" si="7"/>
        <v>6.2999999999999989</v>
      </c>
      <c r="BT44" s="4">
        <f t="shared" si="8"/>
        <v>1.05</v>
      </c>
      <c r="BX44" s="4">
        <f t="shared" si="9"/>
        <v>0</v>
      </c>
      <c r="BY44" s="4">
        <f t="shared" si="10"/>
        <v>0</v>
      </c>
      <c r="BZ44" s="4">
        <f t="shared" si="11"/>
        <v>0</v>
      </c>
      <c r="CD44" s="4">
        <f t="shared" si="12"/>
        <v>0</v>
      </c>
      <c r="CE44" s="4">
        <f t="shared" si="13"/>
        <v>0</v>
      </c>
      <c r="CF44" s="4">
        <f>IF(COUNTIF($BH$5:$BH44,"&gt;=2")&lt;=1,SUM($BG44:$BK44)*C$8,CF43)</f>
        <v>151200</v>
      </c>
      <c r="CG44" s="4">
        <f>IF(COUNTIF($BN$5:$BN44,"&gt;=2")&lt;=1,SUM($BL44:$BP44)*D$8,CG43)</f>
        <v>604799.99999999988</v>
      </c>
      <c r="CH44" s="4">
        <f>IF(COUNTIF($BT$5:$BT44,"&gt;=2")&lt;=1,SUM($BQ44:$BU44)*E$8,CH43)</f>
        <v>1360800</v>
      </c>
      <c r="CI44" s="4">
        <f>IF(COUNTIF($BZ$5:$BZ44,"&gt;=2")&lt;=1,SUM($BV44:$BZ44)*F$8,CI43)</f>
        <v>0</v>
      </c>
      <c r="CJ44" s="4">
        <f t="shared" si="43"/>
        <v>0</v>
      </c>
      <c r="CK44" s="4">
        <f t="shared" si="44"/>
        <v>24.5</v>
      </c>
      <c r="CM44" s="4">
        <v>40</v>
      </c>
      <c r="CN44" s="4">
        <f>IF(COUNTIF($BH$5:$BH44,"&gt;=2")&gt;1,CN43,BG44)</f>
        <v>4.8999999999999995</v>
      </c>
      <c r="CO44" s="4">
        <f>IF(COUNTIF($BH$5:$BH44,"&gt;=2")&gt;1,CO43,BH44)</f>
        <v>2.1</v>
      </c>
      <c r="CP44" s="4">
        <f>IF(COUNTIF($BH$5:$BH44,"&gt;=2")&gt;1,CP43,BI44)</f>
        <v>0</v>
      </c>
      <c r="CQ44" s="4">
        <f>IF(COUNTIF($BH$5:$BH44,"&gt;=2")&gt;1,CQ43,BJ44)</f>
        <v>0</v>
      </c>
      <c r="CR44" s="4">
        <f>IF(COUNTIF($BH$5:$BH44,"&gt;=2")&gt;1,CR43,BK44)</f>
        <v>0</v>
      </c>
      <c r="CS44" s="4">
        <f>IF(COUNTIF($BN$5:$BN44,"&gt;=2")&gt;1,CS43,BL44)</f>
        <v>7</v>
      </c>
      <c r="CT44" s="4">
        <f>IF(COUNTIF($BN$5:$BN44,"&gt;=2")&gt;1,CT43,BM44)</f>
        <v>4.8999999999999995</v>
      </c>
      <c r="CU44" s="4">
        <f>IF(COUNTIF($BN$5:$BN44,"&gt;=2")&gt;1,CU43,BN44)</f>
        <v>2.1</v>
      </c>
      <c r="CV44" s="4">
        <f>IF(COUNTIF($BN$5:$BN44,"&gt;=2")&gt;1,CV43,BO44)</f>
        <v>0</v>
      </c>
      <c r="CW44" s="4">
        <f>IF(COUNTIF($BN$5:$BN44,"&gt;=2")&gt;1,CW43,BP44)</f>
        <v>0</v>
      </c>
      <c r="CX44" s="4">
        <f>IF(COUNTIF($BT$5:$BT44,"&gt;=2")&gt;1,CX43,BQ44)</f>
        <v>0</v>
      </c>
      <c r="CY44" s="4">
        <f>IF(COUNTIF($BT$5:$BT44,"&gt;=2")&gt;1,CY43,BR44)</f>
        <v>13.65</v>
      </c>
      <c r="CZ44" s="4">
        <f>IF(COUNTIF($BT$5:$BT44,"&gt;=2")&gt;1,CZ43,BS44)</f>
        <v>6.2999999999999989</v>
      </c>
      <c r="DA44" s="4">
        <f>IF(COUNTIF($BT$5:$BT44,"&gt;=2")&gt;1,DA43,BT44)</f>
        <v>1.05</v>
      </c>
      <c r="DB44" s="4">
        <f>IF(COUNTIF($BT$5:$BT44,"&gt;=2")&gt;1,DB43,BU44)</f>
        <v>0</v>
      </c>
      <c r="DC44" s="4">
        <f>IF(COUNTIF($BZ$5:$BZ44,"&gt;=2")&gt;1,DC43,BV44)</f>
        <v>0</v>
      </c>
      <c r="DD44" s="4">
        <f>IF(COUNTIF($BZ$5:$BZ44,"&gt;=2")&gt;1,DD43,BW44)</f>
        <v>0</v>
      </c>
      <c r="DE44" s="4">
        <f>IF(COUNTIF($BZ$5:$BZ44,"&gt;=2")&gt;1,DE43,BX44)</f>
        <v>0</v>
      </c>
      <c r="DF44" s="4">
        <f>IF(COUNTIF($BZ$5:$BZ44,"&gt;=2")&gt;1,DF43,BY44)</f>
        <v>0</v>
      </c>
      <c r="DG44" s="4">
        <f>IF(COUNTIF($BZ$5:$BZ44,"&gt;=2")&gt;1,DG43,BZ44)</f>
        <v>0</v>
      </c>
      <c r="DH44" s="4">
        <f t="shared" si="45"/>
        <v>0</v>
      </c>
      <c r="DI44" s="4">
        <f t="shared" si="46"/>
        <v>0</v>
      </c>
      <c r="DJ44" s="4">
        <f t="shared" si="47"/>
        <v>0</v>
      </c>
      <c r="DK44" s="4">
        <f t="shared" si="48"/>
        <v>0</v>
      </c>
      <c r="DL44" s="4">
        <f t="shared" si="49"/>
        <v>0</v>
      </c>
      <c r="DM44" s="4">
        <f t="shared" si="50"/>
        <v>7</v>
      </c>
      <c r="DN44" s="4">
        <f t="shared" si="51"/>
        <v>13.999999999999998</v>
      </c>
      <c r="DO44" s="4">
        <f t="shared" si="52"/>
        <v>21</v>
      </c>
      <c r="DP44" s="4">
        <f t="shared" si="53"/>
        <v>0</v>
      </c>
      <c r="DQ44" s="4">
        <f t="shared" si="54"/>
        <v>0</v>
      </c>
      <c r="DS44" s="4">
        <v>40</v>
      </c>
      <c r="DT44" s="4">
        <f>$CK44+INDEX(节奏总纲!D$4:D$163,基础状态预估!$C$2)</f>
        <v>68.754833995939038</v>
      </c>
      <c r="DU44" s="4">
        <f>$CK44+INDEX(节奏总纲!E$4:E$163,基础状态预估!$C$2)</f>
        <v>63.03268396026413</v>
      </c>
      <c r="DV44" s="4">
        <f>$CK44+INDEX(节奏总纲!F$4:F$163,基础状态预估!$C$2)</f>
        <v>56.142206307096416</v>
      </c>
      <c r="DW44" s="4">
        <f>$CK44+INDEX(节奏总纲!G$4:G$163,基础状态预估!$C$2)</f>
        <v>47.782468165263531</v>
      </c>
      <c r="DX44" s="4">
        <f>$CK44+INDEX(节奏总纲!H$4:H$163,基础状态预估!$C$2)</f>
        <v>37.444538943812169</v>
      </c>
      <c r="DY44" s="4">
        <f t="shared" si="70"/>
        <v>11.899999999999999</v>
      </c>
      <c r="DZ44" s="4">
        <f t="shared" si="71"/>
        <v>20.65</v>
      </c>
      <c r="EA44" s="4">
        <f t="shared" si="72"/>
        <v>8.3999999999999986</v>
      </c>
      <c r="EB44" s="4">
        <f t="shared" si="73"/>
        <v>1.05</v>
      </c>
      <c r="EC44" s="4">
        <f t="shared" si="74"/>
        <v>0</v>
      </c>
      <c r="EE44" s="4">
        <v>42</v>
      </c>
      <c r="EP44" s="4" t="s">
        <v>334</v>
      </c>
      <c r="EQ44" s="60" t="s">
        <v>344</v>
      </c>
      <c r="ER44" s="60"/>
      <c r="ES44" s="60"/>
      <c r="ET44" s="60"/>
      <c r="EU44" s="60"/>
    </row>
    <row r="45" spans="2:154" x14ac:dyDescent="0.15">
      <c r="AG45" s="7" t="s">
        <v>105</v>
      </c>
      <c r="AH45" s="7" t="s">
        <v>126</v>
      </c>
      <c r="AI45" s="4" t="s">
        <v>139</v>
      </c>
      <c r="AJ45" s="4" t="s">
        <v>47</v>
      </c>
      <c r="AK45" s="4" t="s">
        <v>48</v>
      </c>
      <c r="AL45" s="4" t="s">
        <v>24</v>
      </c>
      <c r="AM45" s="4" t="s">
        <v>22</v>
      </c>
      <c r="AN45" s="4" t="s">
        <v>23</v>
      </c>
      <c r="AO45" s="4" t="s">
        <v>109</v>
      </c>
      <c r="AP45" s="7" t="s">
        <v>131</v>
      </c>
      <c r="BF45" s="4">
        <v>41</v>
      </c>
      <c r="BG45" s="4">
        <f t="shared" si="41"/>
        <v>28.7</v>
      </c>
      <c r="BH45" s="4">
        <f t="shared" si="42"/>
        <v>12.299999999999999</v>
      </c>
      <c r="BL45" s="4">
        <f t="shared" si="3"/>
        <v>17.5</v>
      </c>
      <c r="BM45" s="4">
        <f t="shared" si="4"/>
        <v>12.25</v>
      </c>
      <c r="BN45" s="4">
        <f t="shared" si="5"/>
        <v>5.25</v>
      </c>
      <c r="BR45" s="4">
        <f t="shared" si="6"/>
        <v>14.3</v>
      </c>
      <c r="BS45" s="4">
        <f t="shared" si="7"/>
        <v>6.5999999999999988</v>
      </c>
      <c r="BT45" s="4">
        <f t="shared" si="8"/>
        <v>1.1000000000000001</v>
      </c>
      <c r="BX45" s="4">
        <f t="shared" si="9"/>
        <v>0</v>
      </c>
      <c r="BY45" s="4">
        <f t="shared" si="10"/>
        <v>0</v>
      </c>
      <c r="BZ45" s="4">
        <f t="shared" si="11"/>
        <v>0</v>
      </c>
      <c r="CD45" s="4">
        <f t="shared" si="12"/>
        <v>0</v>
      </c>
      <c r="CE45" s="4">
        <f t="shared" si="13"/>
        <v>0</v>
      </c>
      <c r="CF45" s="4">
        <f>IF(COUNTIF($BH$5:$BH45,"&gt;=2")&lt;=1,SUM($BG45:$BK45)*C$8,CF44)</f>
        <v>151200</v>
      </c>
      <c r="CG45" s="4">
        <f>IF(COUNTIF($BN$5:$BN45,"&gt;=2")&lt;=1,SUM($BL45:$BP45)*D$8,CG44)</f>
        <v>604799.99999999988</v>
      </c>
      <c r="CH45" s="4">
        <f>IF(COUNTIF($BT$5:$BT45,"&gt;=2")&lt;=1,SUM($BQ45:$BU45)*E$8,CH44)</f>
        <v>1425600</v>
      </c>
      <c r="CI45" s="4">
        <f>IF(COUNTIF($BZ$5:$BZ45,"&gt;=2")&lt;=1,SUM($BV45:$BZ45)*F$8,CI44)</f>
        <v>0</v>
      </c>
      <c r="CJ45" s="4">
        <f t="shared" si="43"/>
        <v>0</v>
      </c>
      <c r="CK45" s="4">
        <f t="shared" si="44"/>
        <v>25.25</v>
      </c>
      <c r="CM45" s="4">
        <v>41</v>
      </c>
      <c r="CN45" s="4">
        <f>IF(COUNTIF($BH$5:$BH45,"&gt;=2")&gt;1,CN44,BG45)</f>
        <v>4.8999999999999995</v>
      </c>
      <c r="CO45" s="4">
        <f>IF(COUNTIF($BH$5:$BH45,"&gt;=2")&gt;1,CO44,BH45)</f>
        <v>2.1</v>
      </c>
      <c r="CP45" s="4">
        <f>IF(COUNTIF($BH$5:$BH45,"&gt;=2")&gt;1,CP44,BI45)</f>
        <v>0</v>
      </c>
      <c r="CQ45" s="4">
        <f>IF(COUNTIF($BH$5:$BH45,"&gt;=2")&gt;1,CQ44,BJ45)</f>
        <v>0</v>
      </c>
      <c r="CR45" s="4">
        <f>IF(COUNTIF($BH$5:$BH45,"&gt;=2")&gt;1,CR44,BK45)</f>
        <v>0</v>
      </c>
      <c r="CS45" s="4">
        <f>IF(COUNTIF($BN$5:$BN45,"&gt;=2")&gt;1,CS44,BL45)</f>
        <v>7</v>
      </c>
      <c r="CT45" s="4">
        <f>IF(COUNTIF($BN$5:$BN45,"&gt;=2")&gt;1,CT44,BM45)</f>
        <v>4.8999999999999995</v>
      </c>
      <c r="CU45" s="4">
        <f>IF(COUNTIF($BN$5:$BN45,"&gt;=2")&gt;1,CU44,BN45)</f>
        <v>2.1</v>
      </c>
      <c r="CV45" s="4">
        <f>IF(COUNTIF($BN$5:$BN45,"&gt;=2")&gt;1,CV44,BO45)</f>
        <v>0</v>
      </c>
      <c r="CW45" s="4">
        <f>IF(COUNTIF($BN$5:$BN45,"&gt;=2")&gt;1,CW44,BP45)</f>
        <v>0</v>
      </c>
      <c r="CX45" s="4">
        <f>IF(COUNTIF($BT$5:$BT45,"&gt;=2")&gt;1,CX44,BQ45)</f>
        <v>0</v>
      </c>
      <c r="CY45" s="4">
        <f>IF(COUNTIF($BT$5:$BT45,"&gt;=2")&gt;1,CY44,BR45)</f>
        <v>14.3</v>
      </c>
      <c r="CZ45" s="4">
        <f>IF(COUNTIF($BT$5:$BT45,"&gt;=2")&gt;1,CZ44,BS45)</f>
        <v>6.5999999999999988</v>
      </c>
      <c r="DA45" s="4">
        <f>IF(COUNTIF($BT$5:$BT45,"&gt;=2")&gt;1,DA44,BT45)</f>
        <v>1.1000000000000001</v>
      </c>
      <c r="DB45" s="4">
        <f>IF(COUNTIF($BT$5:$BT45,"&gt;=2")&gt;1,DB44,BU45)</f>
        <v>0</v>
      </c>
      <c r="DC45" s="4">
        <f>IF(COUNTIF($BZ$5:$BZ45,"&gt;=2")&gt;1,DC44,BV45)</f>
        <v>0</v>
      </c>
      <c r="DD45" s="4">
        <f>IF(COUNTIF($BZ$5:$BZ45,"&gt;=2")&gt;1,DD44,BW45)</f>
        <v>0</v>
      </c>
      <c r="DE45" s="4">
        <f>IF(COUNTIF($BZ$5:$BZ45,"&gt;=2")&gt;1,DE44,BX45)</f>
        <v>0</v>
      </c>
      <c r="DF45" s="4">
        <f>IF(COUNTIF($BZ$5:$BZ45,"&gt;=2")&gt;1,DF44,BY45)</f>
        <v>0</v>
      </c>
      <c r="DG45" s="4">
        <f>IF(COUNTIF($BZ$5:$BZ45,"&gt;=2")&gt;1,DG44,BZ45)</f>
        <v>0</v>
      </c>
      <c r="DH45" s="4">
        <f t="shared" si="45"/>
        <v>0</v>
      </c>
      <c r="DI45" s="4">
        <f t="shared" si="46"/>
        <v>0</v>
      </c>
      <c r="DJ45" s="4">
        <f t="shared" si="47"/>
        <v>0</v>
      </c>
      <c r="DK45" s="4">
        <f t="shared" si="48"/>
        <v>0</v>
      </c>
      <c r="DL45" s="4">
        <f t="shared" si="49"/>
        <v>0</v>
      </c>
      <c r="DM45" s="4">
        <f t="shared" si="50"/>
        <v>7</v>
      </c>
      <c r="DN45" s="4">
        <f t="shared" si="51"/>
        <v>13.999999999999998</v>
      </c>
      <c r="DO45" s="4">
        <f t="shared" si="52"/>
        <v>22</v>
      </c>
      <c r="DP45" s="4">
        <f t="shared" si="53"/>
        <v>0</v>
      </c>
      <c r="DQ45" s="4">
        <f t="shared" si="54"/>
        <v>0</v>
      </c>
      <c r="DS45" s="4">
        <v>41</v>
      </c>
      <c r="DT45" s="4">
        <f>$CK45+INDEX(节奏总纲!D$4:D$163,基础状态预估!$C$2)</f>
        <v>69.504833995939038</v>
      </c>
      <c r="DU45" s="4">
        <f>$CK45+INDEX(节奏总纲!E$4:E$163,基础状态预估!$C$2)</f>
        <v>63.78268396026413</v>
      </c>
      <c r="DV45" s="4">
        <f>$CK45+INDEX(节奏总纲!F$4:F$163,基础状态预估!$C$2)</f>
        <v>56.892206307096416</v>
      </c>
      <c r="DW45" s="4">
        <f>$CK45+INDEX(节奏总纲!G$4:G$163,基础状态预估!$C$2)</f>
        <v>48.532468165263531</v>
      </c>
      <c r="DX45" s="4">
        <f>$CK45+INDEX(节奏总纲!H$4:H$163,基础状态预估!$C$2)</f>
        <v>38.194538943812169</v>
      </c>
      <c r="DY45" s="4">
        <f t="shared" si="70"/>
        <v>11.899999999999999</v>
      </c>
      <c r="DZ45" s="4">
        <f t="shared" si="71"/>
        <v>21.3</v>
      </c>
      <c r="EA45" s="4">
        <f t="shared" si="72"/>
        <v>8.6999999999999993</v>
      </c>
      <c r="EB45" s="4">
        <f t="shared" si="73"/>
        <v>1.1000000000000001</v>
      </c>
      <c r="EC45" s="4">
        <f t="shared" si="74"/>
        <v>0</v>
      </c>
      <c r="EE45" s="4">
        <v>43</v>
      </c>
      <c r="EP45" s="4" t="s">
        <v>333</v>
      </c>
      <c r="EQ45" s="4" t="s">
        <v>47</v>
      </c>
      <c r="ER45" s="4" t="s">
        <v>48</v>
      </c>
      <c r="ES45" s="4" t="s">
        <v>24</v>
      </c>
      <c r="ET45" s="4" t="s">
        <v>22</v>
      </c>
      <c r="EU45" s="4" t="s">
        <v>23</v>
      </c>
      <c r="EV45" s="4" t="s">
        <v>345</v>
      </c>
      <c r="EW45" s="4" t="s">
        <v>346</v>
      </c>
      <c r="EX45" s="4" t="s">
        <v>348</v>
      </c>
    </row>
    <row r="46" spans="2:154" x14ac:dyDescent="0.15">
      <c r="AG46" s="7">
        <f>基础状态预估!I7</f>
        <v>38.53268396026413</v>
      </c>
      <c r="AH46" s="7">
        <f>求节点(节奏总纲!$E$4:$E$163,节奏总纲!$C$4:$C$163,AG46)</f>
        <v>55</v>
      </c>
      <c r="AI46" s="4" t="str">
        <f>EV46</f>
        <v>绿</v>
      </c>
      <c r="AJ46" s="4">
        <f>EQ46</f>
        <v>0</v>
      </c>
      <c r="AK46" s="4">
        <f t="shared" ref="AK46:AK81" si="75">ER46</f>
        <v>0</v>
      </c>
      <c r="AL46" s="4">
        <f t="shared" ref="AL46:AL81" si="76">ES46</f>
        <v>0</v>
      </c>
      <c r="AM46" s="4">
        <f t="shared" ref="AM46:AM81" si="77">ET46</f>
        <v>0</v>
      </c>
      <c r="AN46" s="4">
        <f t="shared" ref="AN46:AN81" si="78">EU46</f>
        <v>0</v>
      </c>
      <c r="AO46" s="7">
        <v>0</v>
      </c>
      <c r="AP46" s="7" t="e">
        <f t="shared" ref="AP46:AP81" si="79">AO46/AC5</f>
        <v>#DIV/0!</v>
      </c>
      <c r="BF46" s="4">
        <v>42</v>
      </c>
      <c r="BG46" s="4">
        <f t="shared" si="41"/>
        <v>29.4</v>
      </c>
      <c r="BH46" s="4">
        <f t="shared" si="42"/>
        <v>12.6</v>
      </c>
      <c r="BL46" s="4">
        <f t="shared" si="3"/>
        <v>18</v>
      </c>
      <c r="BM46" s="4">
        <f t="shared" si="4"/>
        <v>12.6</v>
      </c>
      <c r="BN46" s="4">
        <f t="shared" si="5"/>
        <v>5.3999999999999995</v>
      </c>
      <c r="BR46" s="4">
        <f t="shared" si="6"/>
        <v>14.950000000000001</v>
      </c>
      <c r="BS46" s="4">
        <f t="shared" si="7"/>
        <v>6.8999999999999986</v>
      </c>
      <c r="BT46" s="4">
        <f t="shared" si="8"/>
        <v>1.1500000000000001</v>
      </c>
      <c r="BX46" s="4">
        <f t="shared" si="9"/>
        <v>0</v>
      </c>
      <c r="BY46" s="4">
        <f t="shared" si="10"/>
        <v>0</v>
      </c>
      <c r="BZ46" s="4">
        <f t="shared" si="11"/>
        <v>0</v>
      </c>
      <c r="CD46" s="4">
        <f t="shared" si="12"/>
        <v>0</v>
      </c>
      <c r="CE46" s="4">
        <f t="shared" si="13"/>
        <v>0</v>
      </c>
      <c r="CF46" s="4">
        <f>IF(COUNTIF($BH$5:$BH46,"&gt;=2")&lt;=1,SUM($BG46:$BK46)*C$8,CF45)</f>
        <v>151200</v>
      </c>
      <c r="CG46" s="4">
        <f>IF(COUNTIF($BN$5:$BN46,"&gt;=2")&lt;=1,SUM($BL46:$BP46)*D$8,CG45)</f>
        <v>604799.99999999988</v>
      </c>
      <c r="CH46" s="4">
        <f>IF(COUNTIF($BT$5:$BT46,"&gt;=2")&lt;=1,SUM($BQ46:$BU46)*E$8,CH45)</f>
        <v>1490400</v>
      </c>
      <c r="CI46" s="4">
        <f>IF(COUNTIF($BZ$5:$BZ46,"&gt;=2")&lt;=1,SUM($BV46:$BZ46)*F$8,CI45)</f>
        <v>0</v>
      </c>
      <c r="CJ46" s="4">
        <f t="shared" si="43"/>
        <v>0</v>
      </c>
      <c r="CK46" s="4">
        <f t="shared" si="44"/>
        <v>26</v>
      </c>
      <c r="CM46" s="4">
        <v>42</v>
      </c>
      <c r="CN46" s="4">
        <f>IF(COUNTIF($BH$5:$BH46,"&gt;=2")&gt;1,CN45,BG46)</f>
        <v>4.8999999999999995</v>
      </c>
      <c r="CO46" s="4">
        <f>IF(COUNTIF($BH$5:$BH46,"&gt;=2")&gt;1,CO45,BH46)</f>
        <v>2.1</v>
      </c>
      <c r="CP46" s="4">
        <f>IF(COUNTIF($BH$5:$BH46,"&gt;=2")&gt;1,CP45,BI46)</f>
        <v>0</v>
      </c>
      <c r="CQ46" s="4">
        <f>IF(COUNTIF($BH$5:$BH46,"&gt;=2")&gt;1,CQ45,BJ46)</f>
        <v>0</v>
      </c>
      <c r="CR46" s="4">
        <f>IF(COUNTIF($BH$5:$BH46,"&gt;=2")&gt;1,CR45,BK46)</f>
        <v>0</v>
      </c>
      <c r="CS46" s="4">
        <f>IF(COUNTIF($BN$5:$BN46,"&gt;=2")&gt;1,CS45,BL46)</f>
        <v>7</v>
      </c>
      <c r="CT46" s="4">
        <f>IF(COUNTIF($BN$5:$BN46,"&gt;=2")&gt;1,CT45,BM46)</f>
        <v>4.8999999999999995</v>
      </c>
      <c r="CU46" s="4">
        <f>IF(COUNTIF($BN$5:$BN46,"&gt;=2")&gt;1,CU45,BN46)</f>
        <v>2.1</v>
      </c>
      <c r="CV46" s="4">
        <f>IF(COUNTIF($BN$5:$BN46,"&gt;=2")&gt;1,CV45,BO46)</f>
        <v>0</v>
      </c>
      <c r="CW46" s="4">
        <f>IF(COUNTIF($BN$5:$BN46,"&gt;=2")&gt;1,CW45,BP46)</f>
        <v>0</v>
      </c>
      <c r="CX46" s="4">
        <f>IF(COUNTIF($BT$5:$BT46,"&gt;=2")&gt;1,CX45,BQ46)</f>
        <v>0</v>
      </c>
      <c r="CY46" s="4">
        <f>IF(COUNTIF($BT$5:$BT46,"&gt;=2")&gt;1,CY45,BR46)</f>
        <v>14.950000000000001</v>
      </c>
      <c r="CZ46" s="4">
        <f>IF(COUNTIF($BT$5:$BT46,"&gt;=2")&gt;1,CZ45,BS46)</f>
        <v>6.8999999999999986</v>
      </c>
      <c r="DA46" s="4">
        <f>IF(COUNTIF($BT$5:$BT46,"&gt;=2")&gt;1,DA45,BT46)</f>
        <v>1.1500000000000001</v>
      </c>
      <c r="DB46" s="4">
        <f>IF(COUNTIF($BT$5:$BT46,"&gt;=2")&gt;1,DB45,BU46)</f>
        <v>0</v>
      </c>
      <c r="DC46" s="4">
        <f>IF(COUNTIF($BZ$5:$BZ46,"&gt;=2")&gt;1,DC45,BV46)</f>
        <v>0</v>
      </c>
      <c r="DD46" s="4">
        <f>IF(COUNTIF($BZ$5:$BZ46,"&gt;=2")&gt;1,DD45,BW46)</f>
        <v>0</v>
      </c>
      <c r="DE46" s="4">
        <f>IF(COUNTIF($BZ$5:$BZ46,"&gt;=2")&gt;1,DE45,BX46)</f>
        <v>0</v>
      </c>
      <c r="DF46" s="4">
        <f>IF(COUNTIF($BZ$5:$BZ46,"&gt;=2")&gt;1,DF45,BY46)</f>
        <v>0</v>
      </c>
      <c r="DG46" s="4">
        <f>IF(COUNTIF($BZ$5:$BZ46,"&gt;=2")&gt;1,DG45,BZ46)</f>
        <v>0</v>
      </c>
      <c r="DH46" s="4">
        <f t="shared" si="45"/>
        <v>0</v>
      </c>
      <c r="DI46" s="4">
        <f t="shared" si="46"/>
        <v>0</v>
      </c>
      <c r="DJ46" s="4">
        <f t="shared" si="47"/>
        <v>0</v>
      </c>
      <c r="DK46" s="4">
        <f t="shared" si="48"/>
        <v>0</v>
      </c>
      <c r="DL46" s="4">
        <f t="shared" si="49"/>
        <v>0</v>
      </c>
      <c r="DM46" s="4">
        <f t="shared" si="50"/>
        <v>7</v>
      </c>
      <c r="DN46" s="4">
        <f t="shared" si="51"/>
        <v>13.999999999999998</v>
      </c>
      <c r="DO46" s="4">
        <f t="shared" si="52"/>
        <v>23</v>
      </c>
      <c r="DP46" s="4">
        <f t="shared" si="53"/>
        <v>0</v>
      </c>
      <c r="DQ46" s="4">
        <f t="shared" si="54"/>
        <v>0</v>
      </c>
      <c r="DS46" s="4">
        <v>42</v>
      </c>
      <c r="DT46" s="4">
        <f>$CK46+INDEX(节奏总纲!D$4:D$163,基础状态预估!$C$2)</f>
        <v>70.254833995939038</v>
      </c>
      <c r="DU46" s="4">
        <f>$CK46+INDEX(节奏总纲!E$4:E$163,基础状态预估!$C$2)</f>
        <v>64.532683960264137</v>
      </c>
      <c r="DV46" s="4">
        <f>$CK46+INDEX(节奏总纲!F$4:F$163,基础状态预估!$C$2)</f>
        <v>57.642206307096416</v>
      </c>
      <c r="DW46" s="4">
        <f>$CK46+INDEX(节奏总纲!G$4:G$163,基础状态预估!$C$2)</f>
        <v>49.282468165263531</v>
      </c>
      <c r="DX46" s="4">
        <f>$CK46+INDEX(节奏总纲!H$4:H$163,基础状态预估!$C$2)</f>
        <v>38.944538943812169</v>
      </c>
      <c r="DY46" s="4">
        <f t="shared" si="70"/>
        <v>11.899999999999999</v>
      </c>
      <c r="DZ46" s="4">
        <f t="shared" si="71"/>
        <v>21.950000000000003</v>
      </c>
      <c r="EA46" s="4">
        <f t="shared" si="72"/>
        <v>8.9999999999999982</v>
      </c>
      <c r="EB46" s="4">
        <f t="shared" si="73"/>
        <v>1.1500000000000001</v>
      </c>
      <c r="EC46" s="4">
        <f t="shared" si="74"/>
        <v>0</v>
      </c>
      <c r="EE46" s="4">
        <v>44</v>
      </c>
      <c r="EP46" s="7">
        <f>AG46</f>
        <v>38.53268396026413</v>
      </c>
      <c r="EQ46" s="4">
        <f>IFERROR(求节点($DU$5:$DU$1004,DY$5:DY$1004,$EP46),0)</f>
        <v>0</v>
      </c>
      <c r="ER46" s="4">
        <f t="shared" ref="ER46:EU46" si="80">IFERROR(求节点($DU$5:$DU$1004,DZ$5:DZ$1004,$EP46),0)</f>
        <v>0</v>
      </c>
      <c r="ES46" s="4">
        <f t="shared" si="80"/>
        <v>0</v>
      </c>
      <c r="ET46" s="4">
        <f t="shared" si="80"/>
        <v>0</v>
      </c>
      <c r="EU46" s="4">
        <f t="shared" si="80"/>
        <v>0</v>
      </c>
      <c r="EV46" s="4" t="str">
        <f>IF(EU46&gt;0,$EU$4,IF(ET46&gt;0,$ET$4,IF(ES46&gt;0,$ES$4,IF(ER46&gt;0,$ER$4,$EQ$4))))</f>
        <v>绿</v>
      </c>
      <c r="EW46" s="4">
        <f>IFERROR(求节点($DU$5:$DU$1004,$DS$5:$DS$1004,$EP46),0)</f>
        <v>0</v>
      </c>
      <c r="EX46" s="4">
        <f>IFERROR(求节点($DS$5:$DS$1004,$CK$5:$CK$1004,$EW46),0)</f>
        <v>0</v>
      </c>
    </row>
    <row r="47" spans="2:154" x14ac:dyDescent="0.15">
      <c r="AG47" s="7">
        <f>基础状态预估!I8</f>
        <v>38.932683960264129</v>
      </c>
      <c r="AH47" s="7">
        <f>求节点(节奏总纲!$E$4:$E$163,节奏总纲!$C$4:$C$163,AG47)</f>
        <v>55.145846366850542</v>
      </c>
      <c r="AI47" s="4" t="str">
        <f t="shared" ref="AI47:AI81" si="81">EV47</f>
        <v>蓝</v>
      </c>
      <c r="AJ47" s="4">
        <f t="shared" ref="AJ47:AJ81" si="82">EQ47</f>
        <v>1.1199999999999959</v>
      </c>
      <c r="AK47" s="4">
        <f t="shared" si="75"/>
        <v>0.47999999999999832</v>
      </c>
      <c r="AL47" s="4">
        <f t="shared" si="76"/>
        <v>0</v>
      </c>
      <c r="AM47" s="4">
        <f t="shared" si="77"/>
        <v>0</v>
      </c>
      <c r="AN47" s="4">
        <f t="shared" si="78"/>
        <v>0</v>
      </c>
      <c r="AO47" s="7">
        <f>(基础状态预估!D8-基础状态预估!D7)*基础状态预估!$W8+AO46</f>
        <v>0</v>
      </c>
      <c r="AP47" s="7">
        <f t="shared" si="79"/>
        <v>0</v>
      </c>
      <c r="BF47" s="4">
        <v>43</v>
      </c>
      <c r="BG47" s="4">
        <f t="shared" si="41"/>
        <v>30.099999999999998</v>
      </c>
      <c r="BH47" s="4">
        <f t="shared" si="42"/>
        <v>12.9</v>
      </c>
      <c r="BL47" s="4">
        <f t="shared" si="3"/>
        <v>18.5</v>
      </c>
      <c r="BM47" s="4">
        <f t="shared" si="4"/>
        <v>12.95</v>
      </c>
      <c r="BN47" s="4">
        <f t="shared" si="5"/>
        <v>5.55</v>
      </c>
      <c r="BR47" s="4">
        <f t="shared" si="6"/>
        <v>15.600000000000001</v>
      </c>
      <c r="BS47" s="4">
        <f t="shared" si="7"/>
        <v>7.1999999999999984</v>
      </c>
      <c r="BT47" s="4">
        <f t="shared" si="8"/>
        <v>1.2000000000000002</v>
      </c>
      <c r="BX47" s="4">
        <f t="shared" si="9"/>
        <v>0</v>
      </c>
      <c r="BY47" s="4">
        <f t="shared" si="10"/>
        <v>0</v>
      </c>
      <c r="BZ47" s="4">
        <f t="shared" si="11"/>
        <v>0</v>
      </c>
      <c r="CD47" s="4">
        <f t="shared" si="12"/>
        <v>0</v>
      </c>
      <c r="CE47" s="4">
        <f t="shared" si="13"/>
        <v>0</v>
      </c>
      <c r="CF47" s="4">
        <f>IF(COUNTIF($BH$5:$BH47,"&gt;=2")&lt;=1,SUM($BG47:$BK47)*C$8,CF46)</f>
        <v>151200</v>
      </c>
      <c r="CG47" s="4">
        <f>IF(COUNTIF($BN$5:$BN47,"&gt;=2")&lt;=1,SUM($BL47:$BP47)*D$8,CG46)</f>
        <v>604799.99999999988</v>
      </c>
      <c r="CH47" s="4">
        <f>IF(COUNTIF($BT$5:$BT47,"&gt;=2")&lt;=1,SUM($BQ47:$BU47)*E$8,CH46)</f>
        <v>1555200</v>
      </c>
      <c r="CI47" s="4">
        <f>IF(COUNTIF($BZ$5:$BZ47,"&gt;=2")&lt;=1,SUM($BV47:$BZ47)*F$8,CI46)</f>
        <v>0</v>
      </c>
      <c r="CJ47" s="4">
        <f t="shared" si="43"/>
        <v>0</v>
      </c>
      <c r="CK47" s="4">
        <f t="shared" si="44"/>
        <v>26.75</v>
      </c>
      <c r="CM47" s="4">
        <v>43</v>
      </c>
      <c r="CN47" s="4">
        <f>IF(COUNTIF($BH$5:$BH47,"&gt;=2")&gt;1,CN46,BG47)</f>
        <v>4.8999999999999995</v>
      </c>
      <c r="CO47" s="4">
        <f>IF(COUNTIF($BH$5:$BH47,"&gt;=2")&gt;1,CO46,BH47)</f>
        <v>2.1</v>
      </c>
      <c r="CP47" s="4">
        <f>IF(COUNTIF($BH$5:$BH47,"&gt;=2")&gt;1,CP46,BI47)</f>
        <v>0</v>
      </c>
      <c r="CQ47" s="4">
        <f>IF(COUNTIF($BH$5:$BH47,"&gt;=2")&gt;1,CQ46,BJ47)</f>
        <v>0</v>
      </c>
      <c r="CR47" s="4">
        <f>IF(COUNTIF($BH$5:$BH47,"&gt;=2")&gt;1,CR46,BK47)</f>
        <v>0</v>
      </c>
      <c r="CS47" s="4">
        <f>IF(COUNTIF($BN$5:$BN47,"&gt;=2")&gt;1,CS46,BL47)</f>
        <v>7</v>
      </c>
      <c r="CT47" s="4">
        <f>IF(COUNTIF($BN$5:$BN47,"&gt;=2")&gt;1,CT46,BM47)</f>
        <v>4.8999999999999995</v>
      </c>
      <c r="CU47" s="4">
        <f>IF(COUNTIF($BN$5:$BN47,"&gt;=2")&gt;1,CU46,BN47)</f>
        <v>2.1</v>
      </c>
      <c r="CV47" s="4">
        <f>IF(COUNTIF($BN$5:$BN47,"&gt;=2")&gt;1,CV46,BO47)</f>
        <v>0</v>
      </c>
      <c r="CW47" s="4">
        <f>IF(COUNTIF($BN$5:$BN47,"&gt;=2")&gt;1,CW46,BP47)</f>
        <v>0</v>
      </c>
      <c r="CX47" s="4">
        <f>IF(COUNTIF($BT$5:$BT47,"&gt;=2")&gt;1,CX46,BQ47)</f>
        <v>0</v>
      </c>
      <c r="CY47" s="4">
        <f>IF(COUNTIF($BT$5:$BT47,"&gt;=2")&gt;1,CY46,BR47)</f>
        <v>15.600000000000001</v>
      </c>
      <c r="CZ47" s="4">
        <f>IF(COUNTIF($BT$5:$BT47,"&gt;=2")&gt;1,CZ46,BS47)</f>
        <v>7.1999999999999984</v>
      </c>
      <c r="DA47" s="4">
        <f>IF(COUNTIF($BT$5:$BT47,"&gt;=2")&gt;1,DA46,BT47)</f>
        <v>1.2000000000000002</v>
      </c>
      <c r="DB47" s="4">
        <f>IF(COUNTIF($BT$5:$BT47,"&gt;=2")&gt;1,DB46,BU47)</f>
        <v>0</v>
      </c>
      <c r="DC47" s="4">
        <f>IF(COUNTIF($BZ$5:$BZ47,"&gt;=2")&gt;1,DC46,BV47)</f>
        <v>0</v>
      </c>
      <c r="DD47" s="4">
        <f>IF(COUNTIF($BZ$5:$BZ47,"&gt;=2")&gt;1,DD46,BW47)</f>
        <v>0</v>
      </c>
      <c r="DE47" s="4">
        <f>IF(COUNTIF($BZ$5:$BZ47,"&gt;=2")&gt;1,DE46,BX47)</f>
        <v>0</v>
      </c>
      <c r="DF47" s="4">
        <f>IF(COUNTIF($BZ$5:$BZ47,"&gt;=2")&gt;1,DF46,BY47)</f>
        <v>0</v>
      </c>
      <c r="DG47" s="4">
        <f>IF(COUNTIF($BZ$5:$BZ47,"&gt;=2")&gt;1,DG46,BZ47)</f>
        <v>0</v>
      </c>
      <c r="DH47" s="4">
        <f t="shared" si="45"/>
        <v>0</v>
      </c>
      <c r="DI47" s="4">
        <f t="shared" si="46"/>
        <v>0</v>
      </c>
      <c r="DJ47" s="4">
        <f t="shared" si="47"/>
        <v>0</v>
      </c>
      <c r="DK47" s="4">
        <f t="shared" si="48"/>
        <v>0</v>
      </c>
      <c r="DL47" s="4">
        <f t="shared" si="49"/>
        <v>0</v>
      </c>
      <c r="DM47" s="4">
        <f t="shared" si="50"/>
        <v>7</v>
      </c>
      <c r="DN47" s="4">
        <f t="shared" si="51"/>
        <v>13.999999999999998</v>
      </c>
      <c r="DO47" s="4">
        <f t="shared" si="52"/>
        <v>24</v>
      </c>
      <c r="DP47" s="4">
        <f t="shared" si="53"/>
        <v>0</v>
      </c>
      <c r="DQ47" s="4">
        <f t="shared" si="54"/>
        <v>0</v>
      </c>
      <c r="DS47" s="4">
        <v>43</v>
      </c>
      <c r="DT47" s="4">
        <f>$CK47+INDEX(节奏总纲!D$4:D$163,基础状态预估!$C$2)</f>
        <v>71.004833995939038</v>
      </c>
      <c r="DU47" s="4">
        <f>$CK47+INDEX(节奏总纲!E$4:E$163,基础状态预估!$C$2)</f>
        <v>65.282683960264137</v>
      </c>
      <c r="DV47" s="4">
        <f>$CK47+INDEX(节奏总纲!F$4:F$163,基础状态预估!$C$2)</f>
        <v>58.392206307096416</v>
      </c>
      <c r="DW47" s="4">
        <f>$CK47+INDEX(节奏总纲!G$4:G$163,基础状态预估!$C$2)</f>
        <v>50.032468165263531</v>
      </c>
      <c r="DX47" s="4">
        <f>$CK47+INDEX(节奏总纲!H$4:H$163,基础状态预估!$C$2)</f>
        <v>39.694538943812169</v>
      </c>
      <c r="DY47" s="4">
        <f t="shared" si="70"/>
        <v>11.899999999999999</v>
      </c>
      <c r="DZ47" s="4">
        <f t="shared" si="71"/>
        <v>22.6</v>
      </c>
      <c r="EA47" s="4">
        <f t="shared" si="72"/>
        <v>9.2999999999999989</v>
      </c>
      <c r="EB47" s="4">
        <f t="shared" si="73"/>
        <v>1.2000000000000002</v>
      </c>
      <c r="EC47" s="4">
        <f t="shared" si="74"/>
        <v>0</v>
      </c>
      <c r="EE47" s="4">
        <v>45</v>
      </c>
      <c r="EP47" s="7">
        <f t="shared" ref="EP47:EP81" si="83">AG47</f>
        <v>38.932683960264129</v>
      </c>
      <c r="EQ47" s="4">
        <f t="shared" ref="EQ47:EQ81" si="84">IFERROR(求节点($DU$5:$DU$1004,DY$5:DY$1004,$EP47),0)</f>
        <v>1.1199999999999959</v>
      </c>
      <c r="ER47" s="4">
        <f t="shared" ref="ER47:ER81" si="85">IFERROR(求节点($DU$5:$DU$1004,DZ$5:DZ$1004,$EP47),0)</f>
        <v>0.47999999999999832</v>
      </c>
      <c r="ES47" s="4">
        <f t="shared" ref="ES47:ES81" si="86">IFERROR(求节点($DU$5:$DU$1004,EA$5:EA$1004,$EP47),0)</f>
        <v>0</v>
      </c>
      <c r="ET47" s="4">
        <f t="shared" ref="ET47:ET81" si="87">IFERROR(求节点($DU$5:$DU$1004,EB$5:EB$1004,$EP47),0)</f>
        <v>0</v>
      </c>
      <c r="EU47" s="4">
        <f t="shared" ref="EU47:EU81" si="88">IFERROR(求节点($DU$5:$DU$1004,EC$5:EC$1004,$EP47),0)</f>
        <v>0</v>
      </c>
      <c r="EV47" s="4" t="str">
        <f t="shared" ref="EV47:EV81" si="89">IF(EU47&gt;0,$EU$4,IF(ET47&gt;0,$ET$4,IF(ES47&gt;0,$ES$4,IF(ER47&gt;0,$ER$4,$EQ$4))))</f>
        <v>蓝</v>
      </c>
      <c r="EW47" s="4">
        <f t="shared" ref="EW47:EW81" si="90">IFERROR(求节点($DU$5:$DU$1004,$DS$5:$DS$1004,$EP47),0)</f>
        <v>1.5999999999999943</v>
      </c>
      <c r="EX47" s="4">
        <f t="shared" ref="EX47:EX81" si="91">IFERROR(求节点($DS$5:$DS$1004,$CK$5:$CK$1004,$EW47),0)</f>
        <v>0.39999999999999858</v>
      </c>
    </row>
    <row r="48" spans="2:154" x14ac:dyDescent="0.15">
      <c r="AG48" s="7">
        <f>基础状态预估!I9</f>
        <v>39.332683960264127</v>
      </c>
      <c r="AH48" s="7">
        <f>求节点(节奏总纲!$E$4:$E$163,节奏总纲!$C$4:$C$163,AG48)</f>
        <v>55.291692733701076</v>
      </c>
      <c r="AI48" s="4" t="str">
        <f t="shared" si="81"/>
        <v>蓝</v>
      </c>
      <c r="AJ48" s="4">
        <f t="shared" si="82"/>
        <v>2.2399999999999918</v>
      </c>
      <c r="AK48" s="4">
        <f t="shared" si="75"/>
        <v>0.95999999999999652</v>
      </c>
      <c r="AL48" s="4">
        <f t="shared" si="76"/>
        <v>0</v>
      </c>
      <c r="AM48" s="4">
        <f t="shared" si="77"/>
        <v>0</v>
      </c>
      <c r="AN48" s="4">
        <f t="shared" si="78"/>
        <v>0</v>
      </c>
      <c r="AO48" s="7">
        <f>(基础状态预估!D9-基础状态预估!D8)*基础状态预估!$W9+AO47</f>
        <v>0</v>
      </c>
      <c r="AP48" s="7">
        <f t="shared" si="79"/>
        <v>0</v>
      </c>
      <c r="BF48" s="4">
        <v>44</v>
      </c>
      <c r="BG48" s="4">
        <f t="shared" si="41"/>
        <v>30.799999999999997</v>
      </c>
      <c r="BH48" s="4">
        <f t="shared" si="42"/>
        <v>13.2</v>
      </c>
      <c r="BL48" s="4">
        <f t="shared" si="3"/>
        <v>19</v>
      </c>
      <c r="BM48" s="4">
        <f t="shared" si="4"/>
        <v>13.299999999999999</v>
      </c>
      <c r="BN48" s="4">
        <f t="shared" si="5"/>
        <v>5.7</v>
      </c>
      <c r="BR48" s="4">
        <f t="shared" si="6"/>
        <v>16.25</v>
      </c>
      <c r="BS48" s="4">
        <f t="shared" si="7"/>
        <v>7.4999999999999982</v>
      </c>
      <c r="BT48" s="4">
        <f t="shared" si="8"/>
        <v>1.25</v>
      </c>
      <c r="BX48" s="4">
        <f t="shared" si="9"/>
        <v>0</v>
      </c>
      <c r="BY48" s="4">
        <f t="shared" si="10"/>
        <v>0</v>
      </c>
      <c r="BZ48" s="4">
        <f t="shared" si="11"/>
        <v>0</v>
      </c>
      <c r="CD48" s="4">
        <f t="shared" si="12"/>
        <v>0</v>
      </c>
      <c r="CE48" s="4">
        <f t="shared" si="13"/>
        <v>0</v>
      </c>
      <c r="CF48" s="4">
        <f>IF(COUNTIF($BH$5:$BH48,"&gt;=2")&lt;=1,SUM($BG48:$BK48)*C$8,CF47)</f>
        <v>151200</v>
      </c>
      <c r="CG48" s="4">
        <f>IF(COUNTIF($BN$5:$BN48,"&gt;=2")&lt;=1,SUM($BL48:$BP48)*D$8,CG47)</f>
        <v>604799.99999999988</v>
      </c>
      <c r="CH48" s="4">
        <f>IF(COUNTIF($BT$5:$BT48,"&gt;=2")&lt;=1,SUM($BQ48:$BU48)*E$8,CH47)</f>
        <v>1620000</v>
      </c>
      <c r="CI48" s="4">
        <f>IF(COUNTIF($BZ$5:$BZ48,"&gt;=2")&lt;=1,SUM($BV48:$BZ48)*F$8,CI47)</f>
        <v>0</v>
      </c>
      <c r="CJ48" s="4">
        <f t="shared" si="43"/>
        <v>0</v>
      </c>
      <c r="CK48" s="4">
        <f t="shared" si="44"/>
        <v>27.5</v>
      </c>
      <c r="CM48" s="4">
        <v>44</v>
      </c>
      <c r="CN48" s="4">
        <f>IF(COUNTIF($BH$5:$BH48,"&gt;=2")&gt;1,CN47,BG48)</f>
        <v>4.8999999999999995</v>
      </c>
      <c r="CO48" s="4">
        <f>IF(COUNTIF($BH$5:$BH48,"&gt;=2")&gt;1,CO47,BH48)</f>
        <v>2.1</v>
      </c>
      <c r="CP48" s="4">
        <f>IF(COUNTIF($BH$5:$BH48,"&gt;=2")&gt;1,CP47,BI48)</f>
        <v>0</v>
      </c>
      <c r="CQ48" s="4">
        <f>IF(COUNTIF($BH$5:$BH48,"&gt;=2")&gt;1,CQ47,BJ48)</f>
        <v>0</v>
      </c>
      <c r="CR48" s="4">
        <f>IF(COUNTIF($BH$5:$BH48,"&gt;=2")&gt;1,CR47,BK48)</f>
        <v>0</v>
      </c>
      <c r="CS48" s="4">
        <f>IF(COUNTIF($BN$5:$BN48,"&gt;=2")&gt;1,CS47,BL48)</f>
        <v>7</v>
      </c>
      <c r="CT48" s="4">
        <f>IF(COUNTIF($BN$5:$BN48,"&gt;=2")&gt;1,CT47,BM48)</f>
        <v>4.8999999999999995</v>
      </c>
      <c r="CU48" s="4">
        <f>IF(COUNTIF($BN$5:$BN48,"&gt;=2")&gt;1,CU47,BN48)</f>
        <v>2.1</v>
      </c>
      <c r="CV48" s="4">
        <f>IF(COUNTIF($BN$5:$BN48,"&gt;=2")&gt;1,CV47,BO48)</f>
        <v>0</v>
      </c>
      <c r="CW48" s="4">
        <f>IF(COUNTIF($BN$5:$BN48,"&gt;=2")&gt;1,CW47,BP48)</f>
        <v>0</v>
      </c>
      <c r="CX48" s="4">
        <f>IF(COUNTIF($BT$5:$BT48,"&gt;=2")&gt;1,CX47,BQ48)</f>
        <v>0</v>
      </c>
      <c r="CY48" s="4">
        <f>IF(COUNTIF($BT$5:$BT48,"&gt;=2")&gt;1,CY47,BR48)</f>
        <v>16.25</v>
      </c>
      <c r="CZ48" s="4">
        <f>IF(COUNTIF($BT$5:$BT48,"&gt;=2")&gt;1,CZ47,BS48)</f>
        <v>7.4999999999999982</v>
      </c>
      <c r="DA48" s="4">
        <f>IF(COUNTIF($BT$5:$BT48,"&gt;=2")&gt;1,DA47,BT48)</f>
        <v>1.25</v>
      </c>
      <c r="DB48" s="4">
        <f>IF(COUNTIF($BT$5:$BT48,"&gt;=2")&gt;1,DB47,BU48)</f>
        <v>0</v>
      </c>
      <c r="DC48" s="4">
        <f>IF(COUNTIF($BZ$5:$BZ48,"&gt;=2")&gt;1,DC47,BV48)</f>
        <v>0</v>
      </c>
      <c r="DD48" s="4">
        <f>IF(COUNTIF($BZ$5:$BZ48,"&gt;=2")&gt;1,DD47,BW48)</f>
        <v>0</v>
      </c>
      <c r="DE48" s="4">
        <f>IF(COUNTIF($BZ$5:$BZ48,"&gt;=2")&gt;1,DE47,BX48)</f>
        <v>0</v>
      </c>
      <c r="DF48" s="4">
        <f>IF(COUNTIF($BZ$5:$BZ48,"&gt;=2")&gt;1,DF47,BY48)</f>
        <v>0</v>
      </c>
      <c r="DG48" s="4">
        <f>IF(COUNTIF($BZ$5:$BZ48,"&gt;=2")&gt;1,DG47,BZ48)</f>
        <v>0</v>
      </c>
      <c r="DH48" s="4">
        <f t="shared" si="45"/>
        <v>0</v>
      </c>
      <c r="DI48" s="4">
        <f t="shared" si="46"/>
        <v>0</v>
      </c>
      <c r="DJ48" s="4">
        <f t="shared" si="47"/>
        <v>0</v>
      </c>
      <c r="DK48" s="4">
        <f t="shared" si="48"/>
        <v>0</v>
      </c>
      <c r="DL48" s="4">
        <f t="shared" si="49"/>
        <v>0</v>
      </c>
      <c r="DM48" s="4">
        <f t="shared" si="50"/>
        <v>7</v>
      </c>
      <c r="DN48" s="4">
        <f t="shared" si="51"/>
        <v>13.999999999999998</v>
      </c>
      <c r="DO48" s="4">
        <f t="shared" si="52"/>
        <v>25</v>
      </c>
      <c r="DP48" s="4">
        <f t="shared" si="53"/>
        <v>0</v>
      </c>
      <c r="DQ48" s="4">
        <f t="shared" si="54"/>
        <v>0</v>
      </c>
      <c r="DS48" s="4">
        <v>44</v>
      </c>
      <c r="DT48" s="4">
        <f>$CK48+INDEX(节奏总纲!D$4:D$163,基础状态预估!$C$2)</f>
        <v>71.754833995939038</v>
      </c>
      <c r="DU48" s="4">
        <f>$CK48+INDEX(节奏总纲!E$4:E$163,基础状态预估!$C$2)</f>
        <v>66.032683960264137</v>
      </c>
      <c r="DV48" s="4">
        <f>$CK48+INDEX(节奏总纲!F$4:F$163,基础状态预估!$C$2)</f>
        <v>59.142206307096416</v>
      </c>
      <c r="DW48" s="4">
        <f>$CK48+INDEX(节奏总纲!G$4:G$163,基础状态预估!$C$2)</f>
        <v>50.782468165263531</v>
      </c>
      <c r="DX48" s="4">
        <f>$CK48+INDEX(节奏总纲!H$4:H$163,基础状态预估!$C$2)</f>
        <v>40.444538943812169</v>
      </c>
      <c r="DY48" s="4">
        <f t="shared" si="70"/>
        <v>11.899999999999999</v>
      </c>
      <c r="DZ48" s="4">
        <f t="shared" si="71"/>
        <v>23.25</v>
      </c>
      <c r="EA48" s="4">
        <f t="shared" si="72"/>
        <v>9.5999999999999979</v>
      </c>
      <c r="EB48" s="4">
        <f t="shared" si="73"/>
        <v>1.25</v>
      </c>
      <c r="EC48" s="4">
        <f t="shared" si="74"/>
        <v>0</v>
      </c>
      <c r="EE48" s="4">
        <v>1</v>
      </c>
      <c r="EF48" s="16" t="s">
        <v>304</v>
      </c>
      <c r="EG48" s="16"/>
      <c r="EH48" s="62" t="s">
        <v>323</v>
      </c>
      <c r="EI48" s="62"/>
      <c r="EJ48" s="62"/>
      <c r="EK48" s="62"/>
      <c r="EL48" s="62"/>
      <c r="EP48" s="7">
        <f t="shared" si="83"/>
        <v>39.332683960264127</v>
      </c>
      <c r="EQ48" s="4">
        <f t="shared" si="84"/>
        <v>2.2399999999999918</v>
      </c>
      <c r="ER48" s="4">
        <f t="shared" si="85"/>
        <v>0.95999999999999652</v>
      </c>
      <c r="ES48" s="4">
        <f t="shared" si="86"/>
        <v>0</v>
      </c>
      <c r="ET48" s="4">
        <f t="shared" si="87"/>
        <v>0</v>
      </c>
      <c r="EU48" s="4">
        <f t="shared" si="88"/>
        <v>0</v>
      </c>
      <c r="EV48" s="4" t="str">
        <f t="shared" si="89"/>
        <v>蓝</v>
      </c>
      <c r="EW48" s="4">
        <f t="shared" si="90"/>
        <v>3.1999999999999886</v>
      </c>
      <c r="EX48" s="4">
        <f t="shared" si="91"/>
        <v>0.79999999999999705</v>
      </c>
    </row>
    <row r="49" spans="33:154" x14ac:dyDescent="0.15">
      <c r="AG49" s="7">
        <f>基础状态预估!I10</f>
        <v>39.732683960264133</v>
      </c>
      <c r="AH49" s="7">
        <f>求节点(节奏总纲!$E$4:$E$163,节奏总纲!$C$4:$C$163,AG49)</f>
        <v>55.437539100551618</v>
      </c>
      <c r="AI49" s="4" t="str">
        <f t="shared" si="81"/>
        <v>蓝</v>
      </c>
      <c r="AJ49" s="4">
        <f t="shared" si="82"/>
        <v>3.3600000000000079</v>
      </c>
      <c r="AK49" s="4">
        <f t="shared" si="75"/>
        <v>1.4400000000000035</v>
      </c>
      <c r="AL49" s="4">
        <f t="shared" si="76"/>
        <v>0</v>
      </c>
      <c r="AM49" s="4">
        <f t="shared" si="77"/>
        <v>0</v>
      </c>
      <c r="AN49" s="4">
        <f t="shared" si="78"/>
        <v>0</v>
      </c>
      <c r="AO49" s="7">
        <f>(基础状态预估!D10-基础状态预估!D9)*基础状态预估!$W10+AO48</f>
        <v>0.40000000000000013</v>
      </c>
      <c r="AP49" s="7">
        <f t="shared" si="79"/>
        <v>0.26666666666666677</v>
      </c>
      <c r="AU49" s="15" t="s">
        <v>1</v>
      </c>
      <c r="AV49" s="65" t="s">
        <v>123</v>
      </c>
      <c r="AW49" s="66"/>
      <c r="AX49" s="65" t="s">
        <v>124</v>
      </c>
      <c r="AY49" s="66"/>
      <c r="BF49" s="4">
        <v>45</v>
      </c>
      <c r="BG49" s="4">
        <f t="shared" si="41"/>
        <v>31.499999999999996</v>
      </c>
      <c r="BH49" s="4">
        <f t="shared" si="42"/>
        <v>13.5</v>
      </c>
      <c r="BL49" s="4">
        <f t="shared" si="3"/>
        <v>19.5</v>
      </c>
      <c r="BM49" s="4">
        <f t="shared" si="4"/>
        <v>13.649999999999999</v>
      </c>
      <c r="BN49" s="4">
        <f t="shared" si="5"/>
        <v>5.85</v>
      </c>
      <c r="BR49" s="4">
        <f t="shared" si="6"/>
        <v>16.900000000000002</v>
      </c>
      <c r="BS49" s="4">
        <f t="shared" si="7"/>
        <v>7.799999999999998</v>
      </c>
      <c r="BT49" s="4">
        <f t="shared" si="8"/>
        <v>1.3</v>
      </c>
      <c r="BX49" s="4">
        <f t="shared" si="9"/>
        <v>0</v>
      </c>
      <c r="BY49" s="4">
        <f t="shared" si="10"/>
        <v>0</v>
      </c>
      <c r="BZ49" s="4">
        <f t="shared" si="11"/>
        <v>0</v>
      </c>
      <c r="CD49" s="4">
        <f t="shared" si="12"/>
        <v>0</v>
      </c>
      <c r="CE49" s="4">
        <f t="shared" si="13"/>
        <v>0</v>
      </c>
      <c r="CF49" s="4">
        <f>IF(COUNTIF($BH$5:$BH49,"&gt;=2")&lt;=1,SUM($BG49:$BK49)*C$8,CF48)</f>
        <v>151200</v>
      </c>
      <c r="CG49" s="4">
        <f>IF(COUNTIF($BN$5:$BN49,"&gt;=2")&lt;=1,SUM($BL49:$BP49)*D$8,CG48)</f>
        <v>604799.99999999988</v>
      </c>
      <c r="CH49" s="4">
        <f>IF(COUNTIF($BT$5:$BT49,"&gt;=2")&lt;=1,SUM($BQ49:$BU49)*E$8,CH48)</f>
        <v>1684800</v>
      </c>
      <c r="CI49" s="4">
        <f>IF(COUNTIF($BZ$5:$BZ49,"&gt;=2")&lt;=1,SUM($BV49:$BZ49)*F$8,CI48)</f>
        <v>0</v>
      </c>
      <c r="CJ49" s="4">
        <f t="shared" si="43"/>
        <v>0</v>
      </c>
      <c r="CK49" s="4">
        <f t="shared" si="44"/>
        <v>28.25</v>
      </c>
      <c r="CM49" s="4">
        <v>45</v>
      </c>
      <c r="CN49" s="4">
        <f>IF(COUNTIF($BH$5:$BH49,"&gt;=2")&gt;1,CN48,BG49)</f>
        <v>4.8999999999999995</v>
      </c>
      <c r="CO49" s="4">
        <f>IF(COUNTIF($BH$5:$BH49,"&gt;=2")&gt;1,CO48,BH49)</f>
        <v>2.1</v>
      </c>
      <c r="CP49" s="4">
        <f>IF(COUNTIF($BH$5:$BH49,"&gt;=2")&gt;1,CP48,BI49)</f>
        <v>0</v>
      </c>
      <c r="CQ49" s="4">
        <f>IF(COUNTIF($BH$5:$BH49,"&gt;=2")&gt;1,CQ48,BJ49)</f>
        <v>0</v>
      </c>
      <c r="CR49" s="4">
        <f>IF(COUNTIF($BH$5:$BH49,"&gt;=2")&gt;1,CR48,BK49)</f>
        <v>0</v>
      </c>
      <c r="CS49" s="4">
        <f>IF(COUNTIF($BN$5:$BN49,"&gt;=2")&gt;1,CS48,BL49)</f>
        <v>7</v>
      </c>
      <c r="CT49" s="4">
        <f>IF(COUNTIF($BN$5:$BN49,"&gt;=2")&gt;1,CT48,BM49)</f>
        <v>4.8999999999999995</v>
      </c>
      <c r="CU49" s="4">
        <f>IF(COUNTIF($BN$5:$BN49,"&gt;=2")&gt;1,CU48,BN49)</f>
        <v>2.1</v>
      </c>
      <c r="CV49" s="4">
        <f>IF(COUNTIF($BN$5:$BN49,"&gt;=2")&gt;1,CV48,BO49)</f>
        <v>0</v>
      </c>
      <c r="CW49" s="4">
        <f>IF(COUNTIF($BN$5:$BN49,"&gt;=2")&gt;1,CW48,BP49)</f>
        <v>0</v>
      </c>
      <c r="CX49" s="4">
        <f>IF(COUNTIF($BT$5:$BT49,"&gt;=2")&gt;1,CX48,BQ49)</f>
        <v>0</v>
      </c>
      <c r="CY49" s="4">
        <f>IF(COUNTIF($BT$5:$BT49,"&gt;=2")&gt;1,CY48,BR49)</f>
        <v>16.900000000000002</v>
      </c>
      <c r="CZ49" s="4">
        <f>IF(COUNTIF($BT$5:$BT49,"&gt;=2")&gt;1,CZ48,BS49)</f>
        <v>7.799999999999998</v>
      </c>
      <c r="DA49" s="4">
        <f>IF(COUNTIF($BT$5:$BT49,"&gt;=2")&gt;1,DA48,BT49)</f>
        <v>1.3</v>
      </c>
      <c r="DB49" s="4">
        <f>IF(COUNTIF($BT$5:$BT49,"&gt;=2")&gt;1,DB48,BU49)</f>
        <v>0</v>
      </c>
      <c r="DC49" s="4">
        <f>IF(COUNTIF($BZ$5:$BZ49,"&gt;=2")&gt;1,DC48,BV49)</f>
        <v>0</v>
      </c>
      <c r="DD49" s="4">
        <f>IF(COUNTIF($BZ$5:$BZ49,"&gt;=2")&gt;1,DD48,BW49)</f>
        <v>0</v>
      </c>
      <c r="DE49" s="4">
        <f>IF(COUNTIF($BZ$5:$BZ49,"&gt;=2")&gt;1,DE48,BX49)</f>
        <v>0</v>
      </c>
      <c r="DF49" s="4">
        <f>IF(COUNTIF($BZ$5:$BZ49,"&gt;=2")&gt;1,DF48,BY49)</f>
        <v>0</v>
      </c>
      <c r="DG49" s="4">
        <f>IF(COUNTIF($BZ$5:$BZ49,"&gt;=2")&gt;1,DG48,BZ49)</f>
        <v>0</v>
      </c>
      <c r="DH49" s="4">
        <f t="shared" si="45"/>
        <v>0</v>
      </c>
      <c r="DI49" s="4">
        <f t="shared" si="46"/>
        <v>0</v>
      </c>
      <c r="DJ49" s="4">
        <f t="shared" si="47"/>
        <v>0</v>
      </c>
      <c r="DK49" s="4">
        <f t="shared" si="48"/>
        <v>0</v>
      </c>
      <c r="DL49" s="4">
        <f t="shared" si="49"/>
        <v>0</v>
      </c>
      <c r="DM49" s="4">
        <f t="shared" si="50"/>
        <v>7</v>
      </c>
      <c r="DN49" s="4">
        <f t="shared" si="51"/>
        <v>13.999999999999998</v>
      </c>
      <c r="DO49" s="4">
        <f t="shared" si="52"/>
        <v>26</v>
      </c>
      <c r="DP49" s="4">
        <f t="shared" si="53"/>
        <v>0</v>
      </c>
      <c r="DQ49" s="4">
        <f t="shared" si="54"/>
        <v>0</v>
      </c>
      <c r="DS49" s="4">
        <v>45</v>
      </c>
      <c r="DT49" s="4">
        <f>$CK49+INDEX(节奏总纲!D$4:D$163,基础状态预估!$C$2)</f>
        <v>72.504833995939038</v>
      </c>
      <c r="DU49" s="4">
        <f>$CK49+INDEX(节奏总纲!E$4:E$163,基础状态预估!$C$2)</f>
        <v>66.782683960264137</v>
      </c>
      <c r="DV49" s="4">
        <f>$CK49+INDEX(节奏总纲!F$4:F$163,基础状态预估!$C$2)</f>
        <v>59.892206307096416</v>
      </c>
      <c r="DW49" s="4">
        <f>$CK49+INDEX(节奏总纲!G$4:G$163,基础状态预估!$C$2)</f>
        <v>51.532468165263531</v>
      </c>
      <c r="DX49" s="4">
        <f>$CK49+INDEX(节奏总纲!H$4:H$163,基础状态预估!$C$2)</f>
        <v>41.194538943812169</v>
      </c>
      <c r="DY49" s="4">
        <f t="shared" si="70"/>
        <v>11.899999999999999</v>
      </c>
      <c r="DZ49" s="4">
        <f t="shared" si="71"/>
        <v>23.900000000000002</v>
      </c>
      <c r="EA49" s="4">
        <f t="shared" si="72"/>
        <v>9.8999999999999986</v>
      </c>
      <c r="EB49" s="4">
        <f t="shared" si="73"/>
        <v>1.3</v>
      </c>
      <c r="EC49" s="4">
        <f t="shared" si="74"/>
        <v>0</v>
      </c>
      <c r="EE49" s="4">
        <v>2</v>
      </c>
      <c r="EF49" s="16" t="s">
        <v>302</v>
      </c>
      <c r="EG49" s="16" t="s">
        <v>324</v>
      </c>
      <c r="EH49" s="16" t="s">
        <v>47</v>
      </c>
      <c r="EI49" s="16" t="s">
        <v>48</v>
      </c>
      <c r="EJ49" s="16" t="s">
        <v>24</v>
      </c>
      <c r="EK49" s="16" t="s">
        <v>22</v>
      </c>
      <c r="EL49" s="16" t="s">
        <v>23</v>
      </c>
      <c r="EP49" s="7">
        <f t="shared" si="83"/>
        <v>39.732683960264133</v>
      </c>
      <c r="EQ49" s="4">
        <f t="shared" si="84"/>
        <v>3.3600000000000079</v>
      </c>
      <c r="ER49" s="4">
        <f t="shared" si="85"/>
        <v>1.4400000000000035</v>
      </c>
      <c r="ES49" s="4">
        <f t="shared" si="86"/>
        <v>0</v>
      </c>
      <c r="ET49" s="4">
        <f t="shared" si="87"/>
        <v>0</v>
      </c>
      <c r="EU49" s="4">
        <f t="shared" si="88"/>
        <v>0</v>
      </c>
      <c r="EV49" s="4" t="str">
        <f t="shared" si="89"/>
        <v>蓝</v>
      </c>
      <c r="EW49" s="4">
        <f t="shared" si="90"/>
        <v>4.8000000000000114</v>
      </c>
      <c r="EX49" s="4">
        <f t="shared" si="91"/>
        <v>1.2000000000000028</v>
      </c>
    </row>
    <row r="50" spans="33:154" x14ac:dyDescent="0.15">
      <c r="AG50" s="7">
        <f>基础状态预估!I11</f>
        <v>40.132683960264131</v>
      </c>
      <c r="AH50" s="7">
        <f>求节点(节奏总纲!$E$4:$E$163,节奏总纲!$C$4:$C$163,AG50)</f>
        <v>55.583385467402152</v>
      </c>
      <c r="AI50" s="4" t="str">
        <f t="shared" si="81"/>
        <v>紫</v>
      </c>
      <c r="AJ50" s="4">
        <f t="shared" si="82"/>
        <v>4.3600000000000012</v>
      </c>
      <c r="AK50" s="4">
        <f t="shared" si="75"/>
        <v>1.8866666666666678</v>
      </c>
      <c r="AL50" s="4">
        <f t="shared" si="76"/>
        <v>2.0000000000000281E-2</v>
      </c>
      <c r="AM50" s="4">
        <f t="shared" si="77"/>
        <v>0</v>
      </c>
      <c r="AN50" s="4">
        <f t="shared" si="78"/>
        <v>0</v>
      </c>
      <c r="AO50" s="7">
        <f>(基础状态预估!D11-基础状态预估!D10)*基础状态预估!$W11+AO49</f>
        <v>0.8</v>
      </c>
      <c r="AP50" s="7">
        <f t="shared" si="79"/>
        <v>0.4</v>
      </c>
      <c r="AU50" s="15" t="s">
        <v>20</v>
      </c>
      <c r="AV50" s="15"/>
      <c r="AW50" s="15" t="s">
        <v>165</v>
      </c>
      <c r="AX50" s="15"/>
      <c r="AY50" s="15" t="s">
        <v>165</v>
      </c>
      <c r="BF50" s="4">
        <v>46</v>
      </c>
      <c r="BG50" s="4">
        <f t="shared" si="41"/>
        <v>32.199999999999996</v>
      </c>
      <c r="BH50" s="4">
        <f t="shared" si="42"/>
        <v>13.799999999999999</v>
      </c>
      <c r="BL50" s="4">
        <f t="shared" si="3"/>
        <v>20</v>
      </c>
      <c r="BM50" s="4">
        <f t="shared" si="4"/>
        <v>14</v>
      </c>
      <c r="BN50" s="4">
        <f t="shared" si="5"/>
        <v>6</v>
      </c>
      <c r="BR50" s="4">
        <f t="shared" si="6"/>
        <v>17.55</v>
      </c>
      <c r="BS50" s="4">
        <f t="shared" si="7"/>
        <v>8.0999999999999979</v>
      </c>
      <c r="BT50" s="4">
        <f t="shared" si="8"/>
        <v>1.35</v>
      </c>
      <c r="BX50" s="4">
        <f t="shared" si="9"/>
        <v>0</v>
      </c>
      <c r="BY50" s="4">
        <f t="shared" si="10"/>
        <v>0</v>
      </c>
      <c r="BZ50" s="4">
        <f t="shared" si="11"/>
        <v>0</v>
      </c>
      <c r="CD50" s="4">
        <f t="shared" si="12"/>
        <v>0</v>
      </c>
      <c r="CE50" s="4">
        <f t="shared" si="13"/>
        <v>0</v>
      </c>
      <c r="CF50" s="4">
        <f>IF(COUNTIF($BH$5:$BH50,"&gt;=2")&lt;=1,SUM($BG50:$BK50)*C$8,CF49)</f>
        <v>151200</v>
      </c>
      <c r="CG50" s="4">
        <f>IF(COUNTIF($BN$5:$BN50,"&gt;=2")&lt;=1,SUM($BL50:$BP50)*D$8,CG49)</f>
        <v>604799.99999999988</v>
      </c>
      <c r="CH50" s="4">
        <f>IF(COUNTIF($BT$5:$BT50,"&gt;=2")&lt;=1,SUM($BQ50:$BU50)*E$8,CH49)</f>
        <v>1749600</v>
      </c>
      <c r="CI50" s="4">
        <f>IF(COUNTIF($BZ$5:$BZ50,"&gt;=2")&lt;=1,SUM($BV50:$BZ50)*F$8,CI49)</f>
        <v>0</v>
      </c>
      <c r="CJ50" s="4">
        <f t="shared" si="43"/>
        <v>0</v>
      </c>
      <c r="CK50" s="4">
        <f t="shared" si="44"/>
        <v>29</v>
      </c>
      <c r="CM50" s="4">
        <v>46</v>
      </c>
      <c r="CN50" s="4">
        <f>IF(COUNTIF($BH$5:$BH50,"&gt;=2")&gt;1,CN49,BG50)</f>
        <v>4.8999999999999995</v>
      </c>
      <c r="CO50" s="4">
        <f>IF(COUNTIF($BH$5:$BH50,"&gt;=2")&gt;1,CO49,BH50)</f>
        <v>2.1</v>
      </c>
      <c r="CP50" s="4">
        <f>IF(COUNTIF($BH$5:$BH50,"&gt;=2")&gt;1,CP49,BI50)</f>
        <v>0</v>
      </c>
      <c r="CQ50" s="4">
        <f>IF(COUNTIF($BH$5:$BH50,"&gt;=2")&gt;1,CQ49,BJ50)</f>
        <v>0</v>
      </c>
      <c r="CR50" s="4">
        <f>IF(COUNTIF($BH$5:$BH50,"&gt;=2")&gt;1,CR49,BK50)</f>
        <v>0</v>
      </c>
      <c r="CS50" s="4">
        <f>IF(COUNTIF($BN$5:$BN50,"&gt;=2")&gt;1,CS49,BL50)</f>
        <v>7</v>
      </c>
      <c r="CT50" s="4">
        <f>IF(COUNTIF($BN$5:$BN50,"&gt;=2")&gt;1,CT49,BM50)</f>
        <v>4.8999999999999995</v>
      </c>
      <c r="CU50" s="4">
        <f>IF(COUNTIF($BN$5:$BN50,"&gt;=2")&gt;1,CU49,BN50)</f>
        <v>2.1</v>
      </c>
      <c r="CV50" s="4">
        <f>IF(COUNTIF($BN$5:$BN50,"&gt;=2")&gt;1,CV49,BO50)</f>
        <v>0</v>
      </c>
      <c r="CW50" s="4">
        <f>IF(COUNTIF($BN$5:$BN50,"&gt;=2")&gt;1,CW49,BP50)</f>
        <v>0</v>
      </c>
      <c r="CX50" s="4">
        <f>IF(COUNTIF($BT$5:$BT50,"&gt;=2")&gt;1,CX49,BQ50)</f>
        <v>0</v>
      </c>
      <c r="CY50" s="4">
        <f>IF(COUNTIF($BT$5:$BT50,"&gt;=2")&gt;1,CY49,BR50)</f>
        <v>17.55</v>
      </c>
      <c r="CZ50" s="4">
        <f>IF(COUNTIF($BT$5:$BT50,"&gt;=2")&gt;1,CZ49,BS50)</f>
        <v>8.0999999999999979</v>
      </c>
      <c r="DA50" s="4">
        <f>IF(COUNTIF($BT$5:$BT50,"&gt;=2")&gt;1,DA49,BT50)</f>
        <v>1.35</v>
      </c>
      <c r="DB50" s="4">
        <f>IF(COUNTIF($BT$5:$BT50,"&gt;=2")&gt;1,DB49,BU50)</f>
        <v>0</v>
      </c>
      <c r="DC50" s="4">
        <f>IF(COUNTIF($BZ$5:$BZ50,"&gt;=2")&gt;1,DC49,BV50)</f>
        <v>0</v>
      </c>
      <c r="DD50" s="4">
        <f>IF(COUNTIF($BZ$5:$BZ50,"&gt;=2")&gt;1,DD49,BW50)</f>
        <v>0</v>
      </c>
      <c r="DE50" s="4">
        <f>IF(COUNTIF($BZ$5:$BZ50,"&gt;=2")&gt;1,DE49,BX50)</f>
        <v>0</v>
      </c>
      <c r="DF50" s="4">
        <f>IF(COUNTIF($BZ$5:$BZ50,"&gt;=2")&gt;1,DF49,BY50)</f>
        <v>0</v>
      </c>
      <c r="DG50" s="4">
        <f>IF(COUNTIF($BZ$5:$BZ50,"&gt;=2")&gt;1,DG49,BZ50)</f>
        <v>0</v>
      </c>
      <c r="DH50" s="4">
        <f t="shared" si="45"/>
        <v>0</v>
      </c>
      <c r="DI50" s="4">
        <f t="shared" si="46"/>
        <v>0</v>
      </c>
      <c r="DJ50" s="4">
        <f t="shared" si="47"/>
        <v>0</v>
      </c>
      <c r="DK50" s="4">
        <f t="shared" si="48"/>
        <v>0</v>
      </c>
      <c r="DL50" s="4">
        <f t="shared" si="49"/>
        <v>0</v>
      </c>
      <c r="DM50" s="4">
        <f t="shared" si="50"/>
        <v>7</v>
      </c>
      <c r="DN50" s="4">
        <f t="shared" si="51"/>
        <v>13.999999999999998</v>
      </c>
      <c r="DO50" s="4">
        <f t="shared" si="52"/>
        <v>27</v>
      </c>
      <c r="DP50" s="4">
        <f t="shared" si="53"/>
        <v>0</v>
      </c>
      <c r="DQ50" s="4">
        <f t="shared" si="54"/>
        <v>0</v>
      </c>
      <c r="DS50" s="4">
        <v>46</v>
      </c>
      <c r="DT50" s="4">
        <f>$CK50+INDEX(节奏总纲!D$4:D$163,基础状态预估!$C$2)</f>
        <v>73.254833995939038</v>
      </c>
      <c r="DU50" s="4">
        <f>$CK50+INDEX(节奏总纲!E$4:E$163,基础状态预估!$C$2)</f>
        <v>67.532683960264137</v>
      </c>
      <c r="DV50" s="4">
        <f>$CK50+INDEX(节奏总纲!F$4:F$163,基础状态预估!$C$2)</f>
        <v>60.642206307096416</v>
      </c>
      <c r="DW50" s="4">
        <f>$CK50+INDEX(节奏总纲!G$4:G$163,基础状态预估!$C$2)</f>
        <v>52.282468165263531</v>
      </c>
      <c r="DX50" s="4">
        <f>$CK50+INDEX(节奏总纲!H$4:H$163,基础状态预估!$C$2)</f>
        <v>41.944538943812169</v>
      </c>
      <c r="DY50" s="4">
        <f t="shared" si="70"/>
        <v>11.899999999999999</v>
      </c>
      <c r="DZ50" s="4">
        <f t="shared" si="71"/>
        <v>24.55</v>
      </c>
      <c r="EA50" s="4">
        <f t="shared" si="72"/>
        <v>10.199999999999998</v>
      </c>
      <c r="EB50" s="4">
        <f t="shared" si="73"/>
        <v>1.35</v>
      </c>
      <c r="EC50" s="4">
        <f t="shared" si="74"/>
        <v>0</v>
      </c>
      <c r="EE50" s="4">
        <v>3</v>
      </c>
      <c r="EF50" s="16">
        <v>10</v>
      </c>
      <c r="EG50" s="16">
        <f>INDEX(节奏总纲!$E$4:$E$163,$EF50)</f>
        <v>0.8548</v>
      </c>
      <c r="EH50" s="16">
        <f>IFERROR(求节点($DU$5:$DU$1004,DY$5:DY$1004,$EG50),0)</f>
        <v>0</v>
      </c>
      <c r="EI50" s="16">
        <f t="shared" ref="EI50:EL50" si="92">IFERROR(求节点($DU$5:$DU$1004,DZ$5:DZ$1004,$EG50),0)</f>
        <v>0</v>
      </c>
      <c r="EJ50" s="16">
        <f t="shared" si="92"/>
        <v>0</v>
      </c>
      <c r="EK50" s="16">
        <f t="shared" si="92"/>
        <v>0</v>
      </c>
      <c r="EL50" s="16">
        <f t="shared" si="92"/>
        <v>0</v>
      </c>
      <c r="EP50" s="7">
        <f t="shared" si="83"/>
        <v>40.132683960264131</v>
      </c>
      <c r="EQ50" s="4">
        <f t="shared" si="84"/>
        <v>4.3600000000000012</v>
      </c>
      <c r="ER50" s="4">
        <f t="shared" si="85"/>
        <v>1.8866666666666678</v>
      </c>
      <c r="ES50" s="4">
        <f t="shared" si="86"/>
        <v>2.0000000000000281E-2</v>
      </c>
      <c r="ET50" s="4">
        <f t="shared" si="87"/>
        <v>0</v>
      </c>
      <c r="EU50" s="4">
        <f t="shared" si="88"/>
        <v>0</v>
      </c>
      <c r="EV50" s="4" t="str">
        <f t="shared" si="89"/>
        <v>紫</v>
      </c>
      <c r="EW50" s="4">
        <f t="shared" si="90"/>
        <v>6.1333333333333355</v>
      </c>
      <c r="EX50" s="4">
        <f t="shared" si="91"/>
        <v>1.6000000000000014</v>
      </c>
    </row>
    <row r="51" spans="33:154" x14ac:dyDescent="0.15">
      <c r="AG51" s="7">
        <f>基础状态预估!I12</f>
        <v>40.932683960264129</v>
      </c>
      <c r="AH51" s="7">
        <f>求节点(节奏总纲!$E$4:$E$163,节奏总纲!$C$4:$C$163,AG51)</f>
        <v>55.875078201103229</v>
      </c>
      <c r="AI51" s="4" t="str">
        <f t="shared" si="81"/>
        <v>紫</v>
      </c>
      <c r="AJ51" s="4">
        <f t="shared" si="82"/>
        <v>5.549999999999998</v>
      </c>
      <c r="AK51" s="4">
        <f t="shared" si="75"/>
        <v>2.5549999999999993</v>
      </c>
      <c r="AL51" s="4">
        <f t="shared" si="76"/>
        <v>0.19499999999999956</v>
      </c>
      <c r="AM51" s="4">
        <f t="shared" si="77"/>
        <v>0</v>
      </c>
      <c r="AN51" s="4">
        <f t="shared" si="78"/>
        <v>0</v>
      </c>
      <c r="AO51" s="7">
        <f>(基础状态预估!D12-基础状态预估!D11)*基础状态预估!$W12+AO50</f>
        <v>1.6000000000000003</v>
      </c>
      <c r="AP51" s="7">
        <f t="shared" si="79"/>
        <v>0.53333333333333344</v>
      </c>
      <c r="AU51" s="15">
        <v>10</v>
      </c>
      <c r="AV51" s="15"/>
      <c r="AW51" s="15">
        <f>IFERROR(IF(AU51&gt;MAX($AH$46:$AH$81),MAX($M$5:$M$40),求节点($AH$46:$AH$81,$M$5:$M$40,AU51)),0)</f>
        <v>0</v>
      </c>
      <c r="AX51" s="15"/>
      <c r="AY51" s="23">
        <f>AW51*INDEX([3]小r将兵属性验证!$W$7:$W$166,$AU51,1)</f>
        <v>0</v>
      </c>
      <c r="BF51" s="4">
        <v>47</v>
      </c>
      <c r="BG51" s="4">
        <f t="shared" si="41"/>
        <v>32.9</v>
      </c>
      <c r="BH51" s="4">
        <f t="shared" si="42"/>
        <v>14.1</v>
      </c>
      <c r="BL51" s="4">
        <f t="shared" si="3"/>
        <v>20.5</v>
      </c>
      <c r="BM51" s="4">
        <f t="shared" si="4"/>
        <v>14.35</v>
      </c>
      <c r="BN51" s="4">
        <f t="shared" si="5"/>
        <v>6.1499999999999995</v>
      </c>
      <c r="BR51" s="4">
        <f t="shared" si="6"/>
        <v>18.2</v>
      </c>
      <c r="BS51" s="4">
        <f t="shared" si="7"/>
        <v>8.3999999999999986</v>
      </c>
      <c r="BT51" s="4">
        <f t="shared" si="8"/>
        <v>1.4000000000000001</v>
      </c>
      <c r="BX51" s="4">
        <f t="shared" si="9"/>
        <v>0</v>
      </c>
      <c r="BY51" s="4">
        <f t="shared" si="10"/>
        <v>0</v>
      </c>
      <c r="BZ51" s="4">
        <f t="shared" si="11"/>
        <v>0</v>
      </c>
      <c r="CD51" s="4">
        <f t="shared" si="12"/>
        <v>0</v>
      </c>
      <c r="CE51" s="4">
        <f t="shared" si="13"/>
        <v>0</v>
      </c>
      <c r="CF51" s="4">
        <f>IF(COUNTIF($BH$5:$BH51,"&gt;=2")&lt;=1,SUM($BG51:$BK51)*C$8,CF50)</f>
        <v>151200</v>
      </c>
      <c r="CG51" s="4">
        <f>IF(COUNTIF($BN$5:$BN51,"&gt;=2")&lt;=1,SUM($BL51:$BP51)*D$8,CG50)</f>
        <v>604799.99999999988</v>
      </c>
      <c r="CH51" s="4">
        <f>IF(COUNTIF($BT$5:$BT51,"&gt;=2")&lt;=1,SUM($BQ51:$BU51)*E$8,CH50)</f>
        <v>1814399.9999999998</v>
      </c>
      <c r="CI51" s="4">
        <f>IF(COUNTIF($BZ$5:$BZ51,"&gt;=2")&lt;=1,SUM($BV51:$BZ51)*F$8,CI50)</f>
        <v>0</v>
      </c>
      <c r="CJ51" s="4">
        <f t="shared" si="43"/>
        <v>0</v>
      </c>
      <c r="CK51" s="4">
        <f t="shared" si="44"/>
        <v>29.749999999999993</v>
      </c>
      <c r="CM51" s="4">
        <v>47</v>
      </c>
      <c r="CN51" s="4">
        <f>IF(COUNTIF($BH$5:$BH51,"&gt;=2")&gt;1,CN50,BG51)</f>
        <v>4.8999999999999995</v>
      </c>
      <c r="CO51" s="4">
        <f>IF(COUNTIF($BH$5:$BH51,"&gt;=2")&gt;1,CO50,BH51)</f>
        <v>2.1</v>
      </c>
      <c r="CP51" s="4">
        <f>IF(COUNTIF($BH$5:$BH51,"&gt;=2")&gt;1,CP50,BI51)</f>
        <v>0</v>
      </c>
      <c r="CQ51" s="4">
        <f>IF(COUNTIF($BH$5:$BH51,"&gt;=2")&gt;1,CQ50,BJ51)</f>
        <v>0</v>
      </c>
      <c r="CR51" s="4">
        <f>IF(COUNTIF($BH$5:$BH51,"&gt;=2")&gt;1,CR50,BK51)</f>
        <v>0</v>
      </c>
      <c r="CS51" s="4">
        <f>IF(COUNTIF($BN$5:$BN51,"&gt;=2")&gt;1,CS50,BL51)</f>
        <v>7</v>
      </c>
      <c r="CT51" s="4">
        <f>IF(COUNTIF($BN$5:$BN51,"&gt;=2")&gt;1,CT50,BM51)</f>
        <v>4.8999999999999995</v>
      </c>
      <c r="CU51" s="4">
        <f>IF(COUNTIF($BN$5:$BN51,"&gt;=2")&gt;1,CU50,BN51)</f>
        <v>2.1</v>
      </c>
      <c r="CV51" s="4">
        <f>IF(COUNTIF($BN$5:$BN51,"&gt;=2")&gt;1,CV50,BO51)</f>
        <v>0</v>
      </c>
      <c r="CW51" s="4">
        <f>IF(COUNTIF($BN$5:$BN51,"&gt;=2")&gt;1,CW50,BP51)</f>
        <v>0</v>
      </c>
      <c r="CX51" s="4">
        <f>IF(COUNTIF($BT$5:$BT51,"&gt;=2")&gt;1,CX50,BQ51)</f>
        <v>0</v>
      </c>
      <c r="CY51" s="4">
        <f>IF(COUNTIF($BT$5:$BT51,"&gt;=2")&gt;1,CY50,BR51)</f>
        <v>18.2</v>
      </c>
      <c r="CZ51" s="4">
        <f>IF(COUNTIF($BT$5:$BT51,"&gt;=2")&gt;1,CZ50,BS51)</f>
        <v>8.3999999999999986</v>
      </c>
      <c r="DA51" s="4">
        <f>IF(COUNTIF($BT$5:$BT51,"&gt;=2")&gt;1,DA50,BT51)</f>
        <v>1.4000000000000001</v>
      </c>
      <c r="DB51" s="4">
        <f>IF(COUNTIF($BT$5:$BT51,"&gt;=2")&gt;1,DB50,BU51)</f>
        <v>0</v>
      </c>
      <c r="DC51" s="4">
        <f>IF(COUNTIF($BZ$5:$BZ51,"&gt;=2")&gt;1,DC50,BV51)</f>
        <v>0</v>
      </c>
      <c r="DD51" s="4">
        <f>IF(COUNTIF($BZ$5:$BZ51,"&gt;=2")&gt;1,DD50,BW51)</f>
        <v>0</v>
      </c>
      <c r="DE51" s="4">
        <f>IF(COUNTIF($BZ$5:$BZ51,"&gt;=2")&gt;1,DE50,BX51)</f>
        <v>0</v>
      </c>
      <c r="DF51" s="4">
        <f>IF(COUNTIF($BZ$5:$BZ51,"&gt;=2")&gt;1,DF50,BY51)</f>
        <v>0</v>
      </c>
      <c r="DG51" s="4">
        <f>IF(COUNTIF($BZ$5:$BZ51,"&gt;=2")&gt;1,DG50,BZ51)</f>
        <v>0</v>
      </c>
      <c r="DH51" s="4">
        <f t="shared" si="45"/>
        <v>0</v>
      </c>
      <c r="DI51" s="4">
        <f t="shared" si="46"/>
        <v>0</v>
      </c>
      <c r="DJ51" s="4">
        <f t="shared" si="47"/>
        <v>0</v>
      </c>
      <c r="DK51" s="4">
        <f t="shared" si="48"/>
        <v>0</v>
      </c>
      <c r="DL51" s="4">
        <f t="shared" si="49"/>
        <v>0</v>
      </c>
      <c r="DM51" s="4">
        <f t="shared" si="50"/>
        <v>7</v>
      </c>
      <c r="DN51" s="4">
        <f t="shared" si="51"/>
        <v>13.999999999999998</v>
      </c>
      <c r="DO51" s="4">
        <f t="shared" si="52"/>
        <v>27.999999999999996</v>
      </c>
      <c r="DP51" s="4">
        <f t="shared" si="53"/>
        <v>0</v>
      </c>
      <c r="DQ51" s="4">
        <f t="shared" si="54"/>
        <v>0</v>
      </c>
      <c r="DS51" s="4">
        <v>47</v>
      </c>
      <c r="DT51" s="4">
        <f>$CK51+INDEX(节奏总纲!D$4:D$163,基础状态预估!$C$2)</f>
        <v>74.004833995939038</v>
      </c>
      <c r="DU51" s="4">
        <f>$CK51+INDEX(节奏总纲!E$4:E$163,基础状态预估!$C$2)</f>
        <v>68.282683960264123</v>
      </c>
      <c r="DV51" s="4">
        <f>$CK51+INDEX(节奏总纲!F$4:F$163,基础状态预估!$C$2)</f>
        <v>61.392206307096409</v>
      </c>
      <c r="DW51" s="4">
        <f>$CK51+INDEX(节奏总纲!G$4:G$163,基础状态预估!$C$2)</f>
        <v>53.032468165263523</v>
      </c>
      <c r="DX51" s="4">
        <f>$CK51+INDEX(节奏总纲!H$4:H$163,基础状态预估!$C$2)</f>
        <v>42.694538943812162</v>
      </c>
      <c r="DY51" s="4">
        <f t="shared" si="70"/>
        <v>11.899999999999999</v>
      </c>
      <c r="DZ51" s="4">
        <f t="shared" si="71"/>
        <v>25.2</v>
      </c>
      <c r="EA51" s="4">
        <f t="shared" si="72"/>
        <v>10.499999999999998</v>
      </c>
      <c r="EB51" s="4">
        <f t="shared" si="73"/>
        <v>1.4000000000000001</v>
      </c>
      <c r="EC51" s="4">
        <f t="shared" si="74"/>
        <v>0</v>
      </c>
      <c r="EE51" s="4">
        <v>4</v>
      </c>
      <c r="EF51" s="16">
        <v>20</v>
      </c>
      <c r="EG51" s="16">
        <f>INDEX(节奏总纲!$E$4:$E$163,$EF51)</f>
        <v>2.6036999999999999</v>
      </c>
      <c r="EH51" s="16">
        <f t="shared" ref="EH51:EH65" si="93">IFERROR(求节点($DU$5:$DU$1004,DY$5:DY$1004,$EG51),0)</f>
        <v>0</v>
      </c>
      <c r="EI51" s="16">
        <f t="shared" ref="EI51:EI65" si="94">IFERROR(求节点($DU$5:$DU$1004,DZ$5:DZ$1004,$EG51),0)</f>
        <v>0</v>
      </c>
      <c r="EJ51" s="16">
        <f t="shared" ref="EJ51:EJ65" si="95">IFERROR(求节点($DU$5:$DU$1004,EA$5:EA$1004,$EG51),0)</f>
        <v>0</v>
      </c>
      <c r="EK51" s="16">
        <f t="shared" ref="EK51:EK65" si="96">IFERROR(求节点($DU$5:$DU$1004,EB$5:EB$1004,$EG51),0)</f>
        <v>0</v>
      </c>
      <c r="EL51" s="16">
        <f t="shared" ref="EL51:EL65" si="97">IFERROR(求节点($DU$5:$DU$1004,EC$5:EC$1004,$EG51),0)</f>
        <v>0</v>
      </c>
      <c r="EP51" s="7">
        <f t="shared" si="83"/>
        <v>40.932683960264129</v>
      </c>
      <c r="EQ51" s="4">
        <f t="shared" si="84"/>
        <v>5.549999999999998</v>
      </c>
      <c r="ER51" s="4">
        <f t="shared" si="85"/>
        <v>2.5549999999999993</v>
      </c>
      <c r="ES51" s="4">
        <f t="shared" si="86"/>
        <v>0.19499999999999956</v>
      </c>
      <c r="ET51" s="4">
        <f t="shared" si="87"/>
        <v>0</v>
      </c>
      <c r="EU51" s="4">
        <f t="shared" si="88"/>
        <v>0</v>
      </c>
      <c r="EV51" s="4" t="str">
        <f t="shared" si="89"/>
        <v>紫</v>
      </c>
      <c r="EW51" s="4">
        <f t="shared" si="90"/>
        <v>7.2999999999999972</v>
      </c>
      <c r="EX51" s="4">
        <f t="shared" si="91"/>
        <v>2.3999999999999986</v>
      </c>
    </row>
    <row r="52" spans="33:154" x14ac:dyDescent="0.15">
      <c r="AG52" s="7">
        <f>基础状态预估!I13</f>
        <v>41.732683960264133</v>
      </c>
      <c r="AH52" s="7">
        <f>求节点(节奏总纲!$E$4:$E$163,节奏总纲!$C$4:$C$163,AG52)</f>
        <v>56.150702864608469</v>
      </c>
      <c r="AI52" s="4" t="str">
        <f t="shared" si="81"/>
        <v>紫</v>
      </c>
      <c r="AJ52" s="4">
        <f t="shared" si="82"/>
        <v>6.3500000000000023</v>
      </c>
      <c r="AK52" s="4">
        <f t="shared" si="75"/>
        <v>3.115000000000002</v>
      </c>
      <c r="AL52" s="4">
        <f t="shared" si="76"/>
        <v>0.43500000000000083</v>
      </c>
      <c r="AM52" s="4">
        <f t="shared" si="77"/>
        <v>0</v>
      </c>
      <c r="AN52" s="4">
        <f t="shared" si="78"/>
        <v>0</v>
      </c>
      <c r="AO52" s="7">
        <f>(基础状态预估!D13-基础状态预估!D12)*基础状态预估!$W13+AO51</f>
        <v>2.4000000000000004</v>
      </c>
      <c r="AP52" s="7">
        <f t="shared" si="79"/>
        <v>0.60000000000000009</v>
      </c>
      <c r="AU52" s="15">
        <v>20</v>
      </c>
      <c r="AV52" s="15"/>
      <c r="AW52" s="15">
        <f t="shared" ref="AW52:AW66" si="98">IFERROR(IF(AU52&gt;MAX($AH$46:$AH$81),MAX($M$5:$M$40),求节点($AH$46:$AH$81,$M$5:$M$40,AU52)),0)</f>
        <v>0</v>
      </c>
      <c r="AX52" s="15"/>
      <c r="AY52" s="16">
        <f>(AW52-AW51)*INDEX([3]小r将兵属性验证!$W$7:$W$166,$AU52,1)+AY51</f>
        <v>0</v>
      </c>
      <c r="BF52" s="4">
        <v>48</v>
      </c>
      <c r="BG52" s="4">
        <f t="shared" si="41"/>
        <v>33.599999999999994</v>
      </c>
      <c r="BH52" s="4">
        <f t="shared" si="42"/>
        <v>14.399999999999999</v>
      </c>
      <c r="BL52" s="4">
        <f t="shared" si="3"/>
        <v>21</v>
      </c>
      <c r="BM52" s="4">
        <f t="shared" si="4"/>
        <v>14.7</v>
      </c>
      <c r="BN52" s="4">
        <f t="shared" si="5"/>
        <v>6.3</v>
      </c>
      <c r="BR52" s="4">
        <f t="shared" si="6"/>
        <v>18.850000000000001</v>
      </c>
      <c r="BS52" s="4">
        <f t="shared" si="7"/>
        <v>8.6999999999999975</v>
      </c>
      <c r="BT52" s="4">
        <f t="shared" si="8"/>
        <v>1.4500000000000002</v>
      </c>
      <c r="BX52" s="4">
        <f t="shared" si="9"/>
        <v>0</v>
      </c>
      <c r="BY52" s="4">
        <f t="shared" si="10"/>
        <v>0</v>
      </c>
      <c r="BZ52" s="4">
        <f t="shared" si="11"/>
        <v>0</v>
      </c>
      <c r="CD52" s="4">
        <f t="shared" si="12"/>
        <v>0</v>
      </c>
      <c r="CE52" s="4">
        <f t="shared" si="13"/>
        <v>0</v>
      </c>
      <c r="CF52" s="4">
        <f>IF(COUNTIF($BH$5:$BH52,"&gt;=2")&lt;=1,SUM($BG52:$BK52)*C$8,CF51)</f>
        <v>151200</v>
      </c>
      <c r="CG52" s="4">
        <f>IF(COUNTIF($BN$5:$BN52,"&gt;=2")&lt;=1,SUM($BL52:$BP52)*D$8,CG51)</f>
        <v>604799.99999999988</v>
      </c>
      <c r="CH52" s="4">
        <f>IF(COUNTIF($BT$5:$BT52,"&gt;=2")&lt;=1,SUM($BQ52:$BU52)*E$8,CH51)</f>
        <v>1879199.9999999998</v>
      </c>
      <c r="CI52" s="4">
        <f>IF(COUNTIF($BZ$5:$BZ52,"&gt;=2")&lt;=1,SUM($BV52:$BZ52)*F$8,CI51)</f>
        <v>0</v>
      </c>
      <c r="CJ52" s="4">
        <f t="shared" si="43"/>
        <v>0</v>
      </c>
      <c r="CK52" s="4">
        <f t="shared" si="44"/>
        <v>30.499999999999993</v>
      </c>
      <c r="CM52" s="4">
        <v>48</v>
      </c>
      <c r="CN52" s="4">
        <f>IF(COUNTIF($BH$5:$BH52,"&gt;=2")&gt;1,CN51,BG52)</f>
        <v>4.8999999999999995</v>
      </c>
      <c r="CO52" s="4">
        <f>IF(COUNTIF($BH$5:$BH52,"&gt;=2")&gt;1,CO51,BH52)</f>
        <v>2.1</v>
      </c>
      <c r="CP52" s="4">
        <f>IF(COUNTIF($BH$5:$BH52,"&gt;=2")&gt;1,CP51,BI52)</f>
        <v>0</v>
      </c>
      <c r="CQ52" s="4">
        <f>IF(COUNTIF($BH$5:$BH52,"&gt;=2")&gt;1,CQ51,BJ52)</f>
        <v>0</v>
      </c>
      <c r="CR52" s="4">
        <f>IF(COUNTIF($BH$5:$BH52,"&gt;=2")&gt;1,CR51,BK52)</f>
        <v>0</v>
      </c>
      <c r="CS52" s="4">
        <f>IF(COUNTIF($BN$5:$BN52,"&gt;=2")&gt;1,CS51,BL52)</f>
        <v>7</v>
      </c>
      <c r="CT52" s="4">
        <f>IF(COUNTIF($BN$5:$BN52,"&gt;=2")&gt;1,CT51,BM52)</f>
        <v>4.8999999999999995</v>
      </c>
      <c r="CU52" s="4">
        <f>IF(COUNTIF($BN$5:$BN52,"&gt;=2")&gt;1,CU51,BN52)</f>
        <v>2.1</v>
      </c>
      <c r="CV52" s="4">
        <f>IF(COUNTIF($BN$5:$BN52,"&gt;=2")&gt;1,CV51,BO52)</f>
        <v>0</v>
      </c>
      <c r="CW52" s="4">
        <f>IF(COUNTIF($BN$5:$BN52,"&gt;=2")&gt;1,CW51,BP52)</f>
        <v>0</v>
      </c>
      <c r="CX52" s="4">
        <f>IF(COUNTIF($BT$5:$BT52,"&gt;=2")&gt;1,CX51,BQ52)</f>
        <v>0</v>
      </c>
      <c r="CY52" s="4">
        <f>IF(COUNTIF($BT$5:$BT52,"&gt;=2")&gt;1,CY51,BR52)</f>
        <v>18.850000000000001</v>
      </c>
      <c r="CZ52" s="4">
        <f>IF(COUNTIF($BT$5:$BT52,"&gt;=2")&gt;1,CZ51,BS52)</f>
        <v>8.6999999999999975</v>
      </c>
      <c r="DA52" s="4">
        <f>IF(COUNTIF($BT$5:$BT52,"&gt;=2")&gt;1,DA51,BT52)</f>
        <v>1.4500000000000002</v>
      </c>
      <c r="DB52" s="4">
        <f>IF(COUNTIF($BT$5:$BT52,"&gt;=2")&gt;1,DB51,BU52)</f>
        <v>0</v>
      </c>
      <c r="DC52" s="4">
        <f>IF(COUNTIF($BZ$5:$BZ52,"&gt;=2")&gt;1,DC51,BV52)</f>
        <v>0</v>
      </c>
      <c r="DD52" s="4">
        <f>IF(COUNTIF($BZ$5:$BZ52,"&gt;=2")&gt;1,DD51,BW52)</f>
        <v>0</v>
      </c>
      <c r="DE52" s="4">
        <f>IF(COUNTIF($BZ$5:$BZ52,"&gt;=2")&gt;1,DE51,BX52)</f>
        <v>0</v>
      </c>
      <c r="DF52" s="4">
        <f>IF(COUNTIF($BZ$5:$BZ52,"&gt;=2")&gt;1,DF51,BY52)</f>
        <v>0</v>
      </c>
      <c r="DG52" s="4">
        <f>IF(COUNTIF($BZ$5:$BZ52,"&gt;=2")&gt;1,DG51,BZ52)</f>
        <v>0</v>
      </c>
      <c r="DH52" s="4">
        <f t="shared" si="45"/>
        <v>0</v>
      </c>
      <c r="DI52" s="4">
        <f t="shared" si="46"/>
        <v>0</v>
      </c>
      <c r="DJ52" s="4">
        <f t="shared" si="47"/>
        <v>0</v>
      </c>
      <c r="DK52" s="4">
        <f t="shared" si="48"/>
        <v>0</v>
      </c>
      <c r="DL52" s="4">
        <f t="shared" si="49"/>
        <v>0</v>
      </c>
      <c r="DM52" s="4">
        <f t="shared" si="50"/>
        <v>7</v>
      </c>
      <c r="DN52" s="4">
        <f t="shared" si="51"/>
        <v>13.999999999999998</v>
      </c>
      <c r="DO52" s="4">
        <f t="shared" si="52"/>
        <v>28.999999999999996</v>
      </c>
      <c r="DP52" s="4">
        <f t="shared" si="53"/>
        <v>0</v>
      </c>
      <c r="DQ52" s="4">
        <f t="shared" si="54"/>
        <v>0</v>
      </c>
      <c r="DS52" s="4">
        <v>48</v>
      </c>
      <c r="DT52" s="4">
        <f>$CK52+INDEX(节奏总纲!D$4:D$163,基础状态预估!$C$2)</f>
        <v>74.754833995939038</v>
      </c>
      <c r="DU52" s="4">
        <f>$CK52+INDEX(节奏总纲!E$4:E$163,基础状态预估!$C$2)</f>
        <v>69.032683960264123</v>
      </c>
      <c r="DV52" s="4">
        <f>$CK52+INDEX(节奏总纲!F$4:F$163,基础状态预估!$C$2)</f>
        <v>62.142206307096409</v>
      </c>
      <c r="DW52" s="4">
        <f>$CK52+INDEX(节奏总纲!G$4:G$163,基础状态预估!$C$2)</f>
        <v>53.782468165263523</v>
      </c>
      <c r="DX52" s="4">
        <f>$CK52+INDEX(节奏总纲!H$4:H$163,基础状态预估!$C$2)</f>
        <v>43.444538943812162</v>
      </c>
      <c r="DY52" s="4">
        <f t="shared" si="70"/>
        <v>11.899999999999999</v>
      </c>
      <c r="DZ52" s="4">
        <f t="shared" si="71"/>
        <v>25.85</v>
      </c>
      <c r="EA52" s="4">
        <f t="shared" si="72"/>
        <v>10.799999999999997</v>
      </c>
      <c r="EB52" s="4">
        <f t="shared" si="73"/>
        <v>1.4500000000000002</v>
      </c>
      <c r="EC52" s="4">
        <f t="shared" si="74"/>
        <v>0</v>
      </c>
      <c r="EE52" s="4">
        <v>5</v>
      </c>
      <c r="EF52" s="16">
        <v>30</v>
      </c>
      <c r="EG52" s="16">
        <f>INDEX(节奏总纲!$E$4:$E$163,$EF52)</f>
        <v>6.1025999999999998</v>
      </c>
      <c r="EH52" s="16">
        <f t="shared" si="93"/>
        <v>0</v>
      </c>
      <c r="EI52" s="16">
        <f t="shared" si="94"/>
        <v>0</v>
      </c>
      <c r="EJ52" s="16">
        <f t="shared" si="95"/>
        <v>0</v>
      </c>
      <c r="EK52" s="16">
        <f t="shared" si="96"/>
        <v>0</v>
      </c>
      <c r="EL52" s="16">
        <f t="shared" si="97"/>
        <v>0</v>
      </c>
      <c r="EP52" s="7">
        <f t="shared" si="83"/>
        <v>41.732683960264133</v>
      </c>
      <c r="EQ52" s="4">
        <f t="shared" si="84"/>
        <v>6.3500000000000023</v>
      </c>
      <c r="ER52" s="4">
        <f t="shared" si="85"/>
        <v>3.115000000000002</v>
      </c>
      <c r="ES52" s="4">
        <f t="shared" si="86"/>
        <v>0.43500000000000083</v>
      </c>
      <c r="ET52" s="4">
        <f t="shared" si="87"/>
        <v>0</v>
      </c>
      <c r="EU52" s="4">
        <f t="shared" si="88"/>
        <v>0</v>
      </c>
      <c r="EV52" s="4" t="str">
        <f t="shared" si="89"/>
        <v>紫</v>
      </c>
      <c r="EW52" s="4">
        <f t="shared" si="90"/>
        <v>8.9000000000000057</v>
      </c>
      <c r="EX52" s="4">
        <f t="shared" si="91"/>
        <v>3.2000000000000028</v>
      </c>
    </row>
    <row r="53" spans="33:154" x14ac:dyDescent="0.15">
      <c r="AG53" s="7">
        <f>基础状态预估!I14</f>
        <v>42.53268396026413</v>
      </c>
      <c r="AH53" s="7">
        <f>求节点(节奏总纲!$E$4:$E$163,节奏总纲!$C$4:$C$163,AG53)</f>
        <v>56.41429154452927</v>
      </c>
      <c r="AI53" s="4" t="str">
        <f t="shared" si="81"/>
        <v>紫</v>
      </c>
      <c r="AJ53" s="4">
        <f t="shared" si="82"/>
        <v>7.1499999999999995</v>
      </c>
      <c r="AK53" s="4">
        <f t="shared" si="75"/>
        <v>3.6749999999999998</v>
      </c>
      <c r="AL53" s="4">
        <f t="shared" si="76"/>
        <v>0.67500000000000004</v>
      </c>
      <c r="AM53" s="4">
        <f t="shared" si="77"/>
        <v>0</v>
      </c>
      <c r="AN53" s="4">
        <f t="shared" si="78"/>
        <v>0</v>
      </c>
      <c r="AO53" s="7">
        <f>(基础状态预估!D14-基础状态预估!D13)*基础状态预估!$W14+AO52</f>
        <v>3.2</v>
      </c>
      <c r="AP53" s="7">
        <f t="shared" si="79"/>
        <v>0.64</v>
      </c>
      <c r="AU53" s="15">
        <v>30</v>
      </c>
      <c r="AV53" s="15"/>
      <c r="AW53" s="15">
        <f t="shared" si="98"/>
        <v>0</v>
      </c>
      <c r="AX53" s="15"/>
      <c r="AY53" s="16">
        <f>(AW53-AW52)*INDEX([3]小r将兵属性验证!$W$7:$W$166,$AU53,1)+AY52</f>
        <v>0</v>
      </c>
      <c r="BF53" s="4">
        <v>49</v>
      </c>
      <c r="BG53" s="4">
        <f t="shared" si="41"/>
        <v>34.299999999999997</v>
      </c>
      <c r="BH53" s="4">
        <f t="shared" si="42"/>
        <v>14.7</v>
      </c>
      <c r="BL53" s="4">
        <f t="shared" si="3"/>
        <v>21.5</v>
      </c>
      <c r="BM53" s="4">
        <f t="shared" si="4"/>
        <v>15.049999999999999</v>
      </c>
      <c r="BN53" s="4">
        <f t="shared" si="5"/>
        <v>6.45</v>
      </c>
      <c r="BR53" s="4">
        <f t="shared" si="6"/>
        <v>19.5</v>
      </c>
      <c r="BS53" s="4">
        <f t="shared" si="7"/>
        <v>8.9999999999999982</v>
      </c>
      <c r="BT53" s="4">
        <f t="shared" si="8"/>
        <v>1.5</v>
      </c>
      <c r="BX53" s="4">
        <f t="shared" si="9"/>
        <v>0</v>
      </c>
      <c r="BY53" s="4">
        <f t="shared" si="10"/>
        <v>0</v>
      </c>
      <c r="BZ53" s="4">
        <f t="shared" si="11"/>
        <v>0</v>
      </c>
      <c r="CD53" s="4">
        <f t="shared" si="12"/>
        <v>0</v>
      </c>
      <c r="CE53" s="4">
        <f t="shared" si="13"/>
        <v>0</v>
      </c>
      <c r="CF53" s="4">
        <f>IF(COUNTIF($BH$5:$BH53,"&gt;=2")&lt;=1,SUM($BG53:$BK53)*C$8,CF52)</f>
        <v>151200</v>
      </c>
      <c r="CG53" s="4">
        <f>IF(COUNTIF($BN$5:$BN53,"&gt;=2")&lt;=1,SUM($BL53:$BP53)*D$8,CG52)</f>
        <v>604799.99999999988</v>
      </c>
      <c r="CH53" s="4">
        <f>IF(COUNTIF($BT$5:$BT53,"&gt;=2")&lt;=1,SUM($BQ53:$BU53)*E$8,CH52)</f>
        <v>1944000</v>
      </c>
      <c r="CI53" s="4">
        <f>IF(COUNTIF($BZ$5:$BZ53,"&gt;=2")&lt;=1,SUM($BV53:$BZ53)*F$8,CI52)</f>
        <v>0</v>
      </c>
      <c r="CJ53" s="4">
        <f t="shared" si="43"/>
        <v>0</v>
      </c>
      <c r="CK53" s="4">
        <f t="shared" si="44"/>
        <v>31.25</v>
      </c>
      <c r="CM53" s="4">
        <v>49</v>
      </c>
      <c r="CN53" s="4">
        <f>IF(COUNTIF($BH$5:$BH53,"&gt;=2")&gt;1,CN52,BG53)</f>
        <v>4.8999999999999995</v>
      </c>
      <c r="CO53" s="4">
        <f>IF(COUNTIF($BH$5:$BH53,"&gt;=2")&gt;1,CO52,BH53)</f>
        <v>2.1</v>
      </c>
      <c r="CP53" s="4">
        <f>IF(COUNTIF($BH$5:$BH53,"&gt;=2")&gt;1,CP52,BI53)</f>
        <v>0</v>
      </c>
      <c r="CQ53" s="4">
        <f>IF(COUNTIF($BH$5:$BH53,"&gt;=2")&gt;1,CQ52,BJ53)</f>
        <v>0</v>
      </c>
      <c r="CR53" s="4">
        <f>IF(COUNTIF($BH$5:$BH53,"&gt;=2")&gt;1,CR52,BK53)</f>
        <v>0</v>
      </c>
      <c r="CS53" s="4">
        <f>IF(COUNTIF($BN$5:$BN53,"&gt;=2")&gt;1,CS52,BL53)</f>
        <v>7</v>
      </c>
      <c r="CT53" s="4">
        <f>IF(COUNTIF($BN$5:$BN53,"&gt;=2")&gt;1,CT52,BM53)</f>
        <v>4.8999999999999995</v>
      </c>
      <c r="CU53" s="4">
        <f>IF(COUNTIF($BN$5:$BN53,"&gt;=2")&gt;1,CU52,BN53)</f>
        <v>2.1</v>
      </c>
      <c r="CV53" s="4">
        <f>IF(COUNTIF($BN$5:$BN53,"&gt;=2")&gt;1,CV52,BO53)</f>
        <v>0</v>
      </c>
      <c r="CW53" s="4">
        <f>IF(COUNTIF($BN$5:$BN53,"&gt;=2")&gt;1,CW52,BP53)</f>
        <v>0</v>
      </c>
      <c r="CX53" s="4">
        <f>IF(COUNTIF($BT$5:$BT53,"&gt;=2")&gt;1,CX52,BQ53)</f>
        <v>0</v>
      </c>
      <c r="CY53" s="4">
        <f>IF(COUNTIF($BT$5:$BT53,"&gt;=2")&gt;1,CY52,BR53)</f>
        <v>19.5</v>
      </c>
      <c r="CZ53" s="4">
        <f>IF(COUNTIF($BT$5:$BT53,"&gt;=2")&gt;1,CZ52,BS53)</f>
        <v>8.9999999999999982</v>
      </c>
      <c r="DA53" s="4">
        <f>IF(COUNTIF($BT$5:$BT53,"&gt;=2")&gt;1,DA52,BT53)</f>
        <v>1.5</v>
      </c>
      <c r="DB53" s="4">
        <f>IF(COUNTIF($BT$5:$BT53,"&gt;=2")&gt;1,DB52,BU53)</f>
        <v>0</v>
      </c>
      <c r="DC53" s="4">
        <f>IF(COUNTIF($BZ$5:$BZ53,"&gt;=2")&gt;1,DC52,BV53)</f>
        <v>0</v>
      </c>
      <c r="DD53" s="4">
        <f>IF(COUNTIF($BZ$5:$BZ53,"&gt;=2")&gt;1,DD52,BW53)</f>
        <v>0</v>
      </c>
      <c r="DE53" s="4">
        <f>IF(COUNTIF($BZ$5:$BZ53,"&gt;=2")&gt;1,DE52,BX53)</f>
        <v>0</v>
      </c>
      <c r="DF53" s="4">
        <f>IF(COUNTIF($BZ$5:$BZ53,"&gt;=2")&gt;1,DF52,BY53)</f>
        <v>0</v>
      </c>
      <c r="DG53" s="4">
        <f>IF(COUNTIF($BZ$5:$BZ53,"&gt;=2")&gt;1,DG52,BZ53)</f>
        <v>0</v>
      </c>
      <c r="DH53" s="4">
        <f t="shared" si="45"/>
        <v>0</v>
      </c>
      <c r="DI53" s="4">
        <f t="shared" si="46"/>
        <v>0</v>
      </c>
      <c r="DJ53" s="4">
        <f t="shared" si="47"/>
        <v>0</v>
      </c>
      <c r="DK53" s="4">
        <f t="shared" si="48"/>
        <v>0</v>
      </c>
      <c r="DL53" s="4">
        <f t="shared" si="49"/>
        <v>0</v>
      </c>
      <c r="DM53" s="4">
        <f t="shared" si="50"/>
        <v>7</v>
      </c>
      <c r="DN53" s="4">
        <f t="shared" si="51"/>
        <v>13.999999999999998</v>
      </c>
      <c r="DO53" s="4">
        <f t="shared" si="52"/>
        <v>30</v>
      </c>
      <c r="DP53" s="4">
        <f t="shared" si="53"/>
        <v>0</v>
      </c>
      <c r="DQ53" s="4">
        <f t="shared" si="54"/>
        <v>0</v>
      </c>
      <c r="DS53" s="4">
        <v>49</v>
      </c>
      <c r="DT53" s="4">
        <f>$CK53+INDEX(节奏总纲!D$4:D$163,基础状态预估!$C$2)</f>
        <v>75.504833995939038</v>
      </c>
      <c r="DU53" s="4">
        <f>$CK53+INDEX(节奏总纲!E$4:E$163,基础状态预估!$C$2)</f>
        <v>69.782683960264137</v>
      </c>
      <c r="DV53" s="4">
        <f>$CK53+INDEX(节奏总纲!F$4:F$163,基础状态预估!$C$2)</f>
        <v>62.892206307096416</v>
      </c>
      <c r="DW53" s="4">
        <f>$CK53+INDEX(节奏总纲!G$4:G$163,基础状态预估!$C$2)</f>
        <v>54.532468165263531</v>
      </c>
      <c r="DX53" s="4">
        <f>$CK53+INDEX(节奏总纲!H$4:H$163,基础状态预估!$C$2)</f>
        <v>44.194538943812169</v>
      </c>
      <c r="DY53" s="4">
        <f t="shared" si="70"/>
        <v>11.899999999999999</v>
      </c>
      <c r="DZ53" s="4">
        <f t="shared" si="71"/>
        <v>26.5</v>
      </c>
      <c r="EA53" s="4">
        <f t="shared" si="72"/>
        <v>11.099999999999998</v>
      </c>
      <c r="EB53" s="4">
        <f t="shared" si="73"/>
        <v>1.5</v>
      </c>
      <c r="EC53" s="4">
        <f t="shared" si="74"/>
        <v>0</v>
      </c>
      <c r="EE53" s="4">
        <v>6</v>
      </c>
      <c r="EF53" s="16">
        <v>40</v>
      </c>
      <c r="EG53" s="16">
        <f>INDEX(节奏总纲!$E$4:$E$163,$EF53)</f>
        <v>13.059000000000001</v>
      </c>
      <c r="EH53" s="16">
        <f t="shared" si="93"/>
        <v>0</v>
      </c>
      <c r="EI53" s="16">
        <f t="shared" si="94"/>
        <v>0</v>
      </c>
      <c r="EJ53" s="16">
        <f t="shared" si="95"/>
        <v>0</v>
      </c>
      <c r="EK53" s="16">
        <f t="shared" si="96"/>
        <v>0</v>
      </c>
      <c r="EL53" s="16">
        <f t="shared" si="97"/>
        <v>0</v>
      </c>
      <c r="EP53" s="7">
        <f t="shared" si="83"/>
        <v>42.53268396026413</v>
      </c>
      <c r="EQ53" s="4">
        <f t="shared" si="84"/>
        <v>7.1499999999999995</v>
      </c>
      <c r="ER53" s="4">
        <f t="shared" si="85"/>
        <v>3.6749999999999998</v>
      </c>
      <c r="ES53" s="4">
        <f t="shared" si="86"/>
        <v>0.67500000000000004</v>
      </c>
      <c r="ET53" s="4">
        <f t="shared" si="87"/>
        <v>0</v>
      </c>
      <c r="EU53" s="4">
        <f t="shared" si="88"/>
        <v>0</v>
      </c>
      <c r="EV53" s="4" t="str">
        <f t="shared" si="89"/>
        <v>紫</v>
      </c>
      <c r="EW53" s="4">
        <f t="shared" si="90"/>
        <v>10.5</v>
      </c>
      <c r="EX53" s="4">
        <f t="shared" si="91"/>
        <v>4</v>
      </c>
    </row>
    <row r="54" spans="33:154" x14ac:dyDescent="0.15">
      <c r="AG54" s="7">
        <f>基础状态预估!I15</f>
        <v>44.132683960264131</v>
      </c>
      <c r="AH54" s="7">
        <f>求节点(节奏总纲!$E$4:$E$163,节奏总纲!$C$4:$C$163,AG54)</f>
        <v>56.941468904370872</v>
      </c>
      <c r="AI54" s="4" t="str">
        <f t="shared" si="81"/>
        <v>紫</v>
      </c>
      <c r="AJ54" s="4">
        <f t="shared" si="82"/>
        <v>8.75</v>
      </c>
      <c r="AK54" s="4">
        <f t="shared" si="75"/>
        <v>4.7950000000000008</v>
      </c>
      <c r="AL54" s="4">
        <f t="shared" si="76"/>
        <v>1.1550000000000005</v>
      </c>
      <c r="AM54" s="4">
        <f t="shared" si="77"/>
        <v>0</v>
      </c>
      <c r="AN54" s="4">
        <f t="shared" si="78"/>
        <v>0</v>
      </c>
      <c r="AO54" s="7">
        <f>(基础状态预估!D15-基础状态预估!D14)*基础状态预估!$W15+AO53</f>
        <v>4.8000000000000007</v>
      </c>
      <c r="AP54" s="7">
        <f t="shared" si="79"/>
        <v>0.68571428571428583</v>
      </c>
      <c r="AU54" s="15">
        <v>40</v>
      </c>
      <c r="AV54" s="15"/>
      <c r="AW54" s="15">
        <f t="shared" si="98"/>
        <v>0</v>
      </c>
      <c r="AX54" s="15"/>
      <c r="AY54" s="16">
        <f>(AW54-AW53)*INDEX([3]小r将兵属性验证!$W$7:$W$166,$AU54,1)+AY53</f>
        <v>0</v>
      </c>
      <c r="BF54" s="4">
        <v>50</v>
      </c>
      <c r="BG54" s="4">
        <f t="shared" si="41"/>
        <v>35</v>
      </c>
      <c r="BH54" s="4">
        <f t="shared" si="42"/>
        <v>15</v>
      </c>
      <c r="BL54" s="4">
        <f t="shared" si="3"/>
        <v>22</v>
      </c>
      <c r="BM54" s="4">
        <f t="shared" si="4"/>
        <v>15.399999999999999</v>
      </c>
      <c r="BN54" s="4">
        <f t="shared" si="5"/>
        <v>6.6</v>
      </c>
      <c r="BR54" s="4">
        <f t="shared" si="6"/>
        <v>20.150000000000002</v>
      </c>
      <c r="BS54" s="4">
        <f t="shared" si="7"/>
        <v>9.2999999999999972</v>
      </c>
      <c r="BT54" s="4">
        <f t="shared" si="8"/>
        <v>1.55</v>
      </c>
      <c r="BX54" s="4">
        <f t="shared" si="9"/>
        <v>0</v>
      </c>
      <c r="BY54" s="4">
        <f t="shared" si="10"/>
        <v>0</v>
      </c>
      <c r="BZ54" s="4">
        <f t="shared" si="11"/>
        <v>0</v>
      </c>
      <c r="CD54" s="4">
        <f t="shared" si="12"/>
        <v>0</v>
      </c>
      <c r="CE54" s="4">
        <f t="shared" si="13"/>
        <v>0</v>
      </c>
      <c r="CF54" s="4">
        <f>IF(COUNTIF($BH$5:$BH54,"&gt;=2")&lt;=1,SUM($BG54:$BK54)*C$8,CF53)</f>
        <v>151200</v>
      </c>
      <c r="CG54" s="4">
        <f>IF(COUNTIF($BN$5:$BN54,"&gt;=2")&lt;=1,SUM($BL54:$BP54)*D$8,CG53)</f>
        <v>604799.99999999988</v>
      </c>
      <c r="CH54" s="4">
        <f>IF(COUNTIF($BT$5:$BT54,"&gt;=2")&lt;=1,SUM($BQ54:$BU54)*E$8,CH53)</f>
        <v>2008800</v>
      </c>
      <c r="CI54" s="4">
        <f>IF(COUNTIF($BZ$5:$BZ54,"&gt;=2")&lt;=1,SUM($BV54:$BZ54)*F$8,CI53)</f>
        <v>0</v>
      </c>
      <c r="CJ54" s="4">
        <f t="shared" si="43"/>
        <v>0</v>
      </c>
      <c r="CK54" s="4">
        <f t="shared" si="44"/>
        <v>32</v>
      </c>
      <c r="CM54" s="4">
        <v>50</v>
      </c>
      <c r="CN54" s="4">
        <f>IF(COUNTIF($BH$5:$BH54,"&gt;=2")&gt;1,CN53,BG54)</f>
        <v>4.8999999999999995</v>
      </c>
      <c r="CO54" s="4">
        <f>IF(COUNTIF($BH$5:$BH54,"&gt;=2")&gt;1,CO53,BH54)</f>
        <v>2.1</v>
      </c>
      <c r="CP54" s="4">
        <f>IF(COUNTIF($BH$5:$BH54,"&gt;=2")&gt;1,CP53,BI54)</f>
        <v>0</v>
      </c>
      <c r="CQ54" s="4">
        <f>IF(COUNTIF($BH$5:$BH54,"&gt;=2")&gt;1,CQ53,BJ54)</f>
        <v>0</v>
      </c>
      <c r="CR54" s="4">
        <f>IF(COUNTIF($BH$5:$BH54,"&gt;=2")&gt;1,CR53,BK54)</f>
        <v>0</v>
      </c>
      <c r="CS54" s="4">
        <f>IF(COUNTIF($BN$5:$BN54,"&gt;=2")&gt;1,CS53,BL54)</f>
        <v>7</v>
      </c>
      <c r="CT54" s="4">
        <f>IF(COUNTIF($BN$5:$BN54,"&gt;=2")&gt;1,CT53,BM54)</f>
        <v>4.8999999999999995</v>
      </c>
      <c r="CU54" s="4">
        <f>IF(COUNTIF($BN$5:$BN54,"&gt;=2")&gt;1,CU53,BN54)</f>
        <v>2.1</v>
      </c>
      <c r="CV54" s="4">
        <f>IF(COUNTIF($BN$5:$BN54,"&gt;=2")&gt;1,CV53,BO54)</f>
        <v>0</v>
      </c>
      <c r="CW54" s="4">
        <f>IF(COUNTIF($BN$5:$BN54,"&gt;=2")&gt;1,CW53,BP54)</f>
        <v>0</v>
      </c>
      <c r="CX54" s="4">
        <f>IF(COUNTIF($BT$5:$BT54,"&gt;=2")&gt;1,CX53,BQ54)</f>
        <v>0</v>
      </c>
      <c r="CY54" s="4">
        <f>IF(COUNTIF($BT$5:$BT54,"&gt;=2")&gt;1,CY53,BR54)</f>
        <v>20.150000000000002</v>
      </c>
      <c r="CZ54" s="4">
        <f>IF(COUNTIF($BT$5:$BT54,"&gt;=2")&gt;1,CZ53,BS54)</f>
        <v>9.2999999999999972</v>
      </c>
      <c r="DA54" s="4">
        <f>IF(COUNTIF($BT$5:$BT54,"&gt;=2")&gt;1,DA53,BT54)</f>
        <v>1.55</v>
      </c>
      <c r="DB54" s="4">
        <f>IF(COUNTIF($BT$5:$BT54,"&gt;=2")&gt;1,DB53,BU54)</f>
        <v>0</v>
      </c>
      <c r="DC54" s="4">
        <f>IF(COUNTIF($BZ$5:$BZ54,"&gt;=2")&gt;1,DC53,BV54)</f>
        <v>0</v>
      </c>
      <c r="DD54" s="4">
        <f>IF(COUNTIF($BZ$5:$BZ54,"&gt;=2")&gt;1,DD53,BW54)</f>
        <v>0</v>
      </c>
      <c r="DE54" s="4">
        <f>IF(COUNTIF($BZ$5:$BZ54,"&gt;=2")&gt;1,DE53,BX54)</f>
        <v>0</v>
      </c>
      <c r="DF54" s="4">
        <f>IF(COUNTIF($BZ$5:$BZ54,"&gt;=2")&gt;1,DF53,BY54)</f>
        <v>0</v>
      </c>
      <c r="DG54" s="4">
        <f>IF(COUNTIF($BZ$5:$BZ54,"&gt;=2")&gt;1,DG53,BZ54)</f>
        <v>0</v>
      </c>
      <c r="DH54" s="4">
        <f t="shared" si="45"/>
        <v>0</v>
      </c>
      <c r="DI54" s="4">
        <f t="shared" si="46"/>
        <v>0</v>
      </c>
      <c r="DJ54" s="4">
        <f t="shared" si="47"/>
        <v>0</v>
      </c>
      <c r="DK54" s="4">
        <f t="shared" si="48"/>
        <v>0</v>
      </c>
      <c r="DL54" s="4">
        <f t="shared" si="49"/>
        <v>0</v>
      </c>
      <c r="DM54" s="4">
        <f t="shared" si="50"/>
        <v>7</v>
      </c>
      <c r="DN54" s="4">
        <f t="shared" si="51"/>
        <v>13.999999999999998</v>
      </c>
      <c r="DO54" s="4">
        <f t="shared" si="52"/>
        <v>31</v>
      </c>
      <c r="DP54" s="4">
        <f t="shared" si="53"/>
        <v>0</v>
      </c>
      <c r="DQ54" s="4">
        <f t="shared" si="54"/>
        <v>0</v>
      </c>
      <c r="DS54" s="4">
        <v>50</v>
      </c>
      <c r="DT54" s="4">
        <f>$CK54+INDEX(节奏总纲!D$4:D$163,基础状态预估!$C$2)</f>
        <v>76.254833995939038</v>
      </c>
      <c r="DU54" s="4">
        <f>$CK54+INDEX(节奏总纲!E$4:E$163,基础状态预估!$C$2)</f>
        <v>70.532683960264137</v>
      </c>
      <c r="DV54" s="4">
        <f>$CK54+INDEX(节奏总纲!F$4:F$163,基础状态预估!$C$2)</f>
        <v>63.642206307096416</v>
      </c>
      <c r="DW54" s="4">
        <f>$CK54+INDEX(节奏总纲!G$4:G$163,基础状态预估!$C$2)</f>
        <v>55.282468165263531</v>
      </c>
      <c r="DX54" s="4">
        <f>$CK54+INDEX(节奏总纲!H$4:H$163,基础状态预估!$C$2)</f>
        <v>44.944538943812169</v>
      </c>
      <c r="DY54" s="4">
        <f t="shared" si="70"/>
        <v>11.899999999999999</v>
      </c>
      <c r="DZ54" s="4">
        <f t="shared" si="71"/>
        <v>27.150000000000002</v>
      </c>
      <c r="EA54" s="4">
        <f t="shared" si="72"/>
        <v>11.399999999999997</v>
      </c>
      <c r="EB54" s="4">
        <f t="shared" si="73"/>
        <v>1.55</v>
      </c>
      <c r="EC54" s="4">
        <f t="shared" si="74"/>
        <v>0</v>
      </c>
      <c r="EE54" s="4">
        <v>7</v>
      </c>
      <c r="EF54" s="16">
        <v>50</v>
      </c>
      <c r="EG54" s="16">
        <f>INDEX(节奏总纲!$E$4:$E$163,$EF54)</f>
        <v>27.0351</v>
      </c>
      <c r="EH54" s="16">
        <f t="shared" si="93"/>
        <v>0</v>
      </c>
      <c r="EI54" s="16">
        <f t="shared" si="94"/>
        <v>0</v>
      </c>
      <c r="EJ54" s="16">
        <f t="shared" si="95"/>
        <v>0</v>
      </c>
      <c r="EK54" s="16">
        <f t="shared" si="96"/>
        <v>0</v>
      </c>
      <c r="EL54" s="16">
        <f t="shared" si="97"/>
        <v>0</v>
      </c>
      <c r="EP54" s="7">
        <f t="shared" si="83"/>
        <v>44.132683960264131</v>
      </c>
      <c r="EQ54" s="4">
        <f t="shared" si="84"/>
        <v>8.75</v>
      </c>
      <c r="ER54" s="4">
        <f t="shared" si="85"/>
        <v>4.7950000000000008</v>
      </c>
      <c r="ES54" s="4">
        <f t="shared" si="86"/>
        <v>1.1550000000000005</v>
      </c>
      <c r="ET54" s="4">
        <f t="shared" si="87"/>
        <v>0</v>
      </c>
      <c r="EU54" s="4">
        <f t="shared" si="88"/>
        <v>0</v>
      </c>
      <c r="EV54" s="4" t="str">
        <f t="shared" si="89"/>
        <v>紫</v>
      </c>
      <c r="EW54" s="4">
        <f t="shared" si="90"/>
        <v>13.700000000000003</v>
      </c>
      <c r="EX54" s="4">
        <f t="shared" si="91"/>
        <v>5.6000000000000014</v>
      </c>
    </row>
    <row r="55" spans="33:154" x14ac:dyDescent="0.15">
      <c r="AG55" s="7">
        <f>基础状态预估!I16</f>
        <v>45.732683960264133</v>
      </c>
      <c r="AH55" s="7">
        <f>求节点(节奏总纲!$E$4:$E$163,节奏总纲!$C$4:$C$163,AG55)</f>
        <v>57.451589260298135</v>
      </c>
      <c r="AI55" s="4" t="str">
        <f t="shared" si="81"/>
        <v>紫</v>
      </c>
      <c r="AJ55" s="4">
        <f t="shared" si="82"/>
        <v>10.350000000000001</v>
      </c>
      <c r="AK55" s="4">
        <f t="shared" si="75"/>
        <v>5.9150000000000009</v>
      </c>
      <c r="AL55" s="4">
        <f t="shared" si="76"/>
        <v>1.6350000000000007</v>
      </c>
      <c r="AM55" s="4">
        <f t="shared" si="77"/>
        <v>0</v>
      </c>
      <c r="AN55" s="4">
        <f t="shared" si="78"/>
        <v>0</v>
      </c>
      <c r="AO55" s="7">
        <f>(基础状态预估!D16-基础状态预估!D15)*基础状态预估!$W16+AO54</f>
        <v>6.4</v>
      </c>
      <c r="AP55" s="7">
        <f t="shared" si="79"/>
        <v>0.71111111111111114</v>
      </c>
      <c r="AU55" s="15">
        <v>50</v>
      </c>
      <c r="AV55" s="15"/>
      <c r="AW55" s="15">
        <f t="shared" si="98"/>
        <v>0</v>
      </c>
      <c r="AX55" s="15"/>
      <c r="AY55" s="16">
        <f>(AW55-AW54)*INDEX([3]小r将兵属性验证!$W$7:$W$166,$AU55,1)+AY54</f>
        <v>0</v>
      </c>
      <c r="BF55" s="4">
        <v>51</v>
      </c>
      <c r="BG55" s="4">
        <f t="shared" si="41"/>
        <v>35.699999999999996</v>
      </c>
      <c r="BH55" s="4">
        <f t="shared" si="42"/>
        <v>15.299999999999999</v>
      </c>
      <c r="BL55" s="4">
        <f t="shared" si="3"/>
        <v>22.5</v>
      </c>
      <c r="BM55" s="4">
        <f t="shared" si="4"/>
        <v>15.749999999999998</v>
      </c>
      <c r="BN55" s="4">
        <f t="shared" si="5"/>
        <v>6.75</v>
      </c>
      <c r="BR55" s="4">
        <f t="shared" si="6"/>
        <v>20.8</v>
      </c>
      <c r="BS55" s="4">
        <f t="shared" si="7"/>
        <v>9.5999999999999979</v>
      </c>
      <c r="BT55" s="4">
        <f t="shared" si="8"/>
        <v>1.6</v>
      </c>
      <c r="BX55" s="4">
        <f t="shared" si="9"/>
        <v>0</v>
      </c>
      <c r="BY55" s="4">
        <f t="shared" si="10"/>
        <v>0</v>
      </c>
      <c r="BZ55" s="4">
        <f t="shared" si="11"/>
        <v>0</v>
      </c>
      <c r="CD55" s="4">
        <f t="shared" si="12"/>
        <v>0</v>
      </c>
      <c r="CE55" s="4">
        <f t="shared" si="13"/>
        <v>0</v>
      </c>
      <c r="CF55" s="4">
        <f>IF(COUNTIF($BH$5:$BH55,"&gt;=2")&lt;=1,SUM($BG55:$BK55)*C$8,CF54)</f>
        <v>151200</v>
      </c>
      <c r="CG55" s="4">
        <f>IF(COUNTIF($BN$5:$BN55,"&gt;=2")&lt;=1,SUM($BL55:$BP55)*D$8,CG54)</f>
        <v>604799.99999999988</v>
      </c>
      <c r="CH55" s="4">
        <f>IF(COUNTIF($BT$5:$BT55,"&gt;=2")&lt;=1,SUM($BQ55:$BU55)*E$8,CH54)</f>
        <v>2073600</v>
      </c>
      <c r="CI55" s="4">
        <f>IF(COUNTIF($BZ$5:$BZ55,"&gt;=2")&lt;=1,SUM($BV55:$BZ55)*F$8,CI54)</f>
        <v>0</v>
      </c>
      <c r="CJ55" s="4">
        <f t="shared" si="43"/>
        <v>0</v>
      </c>
      <c r="CK55" s="4">
        <f t="shared" si="44"/>
        <v>32.75</v>
      </c>
      <c r="CM55" s="4">
        <v>51</v>
      </c>
      <c r="CN55" s="4">
        <f>IF(COUNTIF($BH$5:$BH55,"&gt;=2")&gt;1,CN54,BG55)</f>
        <v>4.8999999999999995</v>
      </c>
      <c r="CO55" s="4">
        <f>IF(COUNTIF($BH$5:$BH55,"&gt;=2")&gt;1,CO54,BH55)</f>
        <v>2.1</v>
      </c>
      <c r="CP55" s="4">
        <f>IF(COUNTIF($BH$5:$BH55,"&gt;=2")&gt;1,CP54,BI55)</f>
        <v>0</v>
      </c>
      <c r="CQ55" s="4">
        <f>IF(COUNTIF($BH$5:$BH55,"&gt;=2")&gt;1,CQ54,BJ55)</f>
        <v>0</v>
      </c>
      <c r="CR55" s="4">
        <f>IF(COUNTIF($BH$5:$BH55,"&gt;=2")&gt;1,CR54,BK55)</f>
        <v>0</v>
      </c>
      <c r="CS55" s="4">
        <f>IF(COUNTIF($BN$5:$BN55,"&gt;=2")&gt;1,CS54,BL55)</f>
        <v>7</v>
      </c>
      <c r="CT55" s="4">
        <f>IF(COUNTIF($BN$5:$BN55,"&gt;=2")&gt;1,CT54,BM55)</f>
        <v>4.8999999999999995</v>
      </c>
      <c r="CU55" s="4">
        <f>IF(COUNTIF($BN$5:$BN55,"&gt;=2")&gt;1,CU54,BN55)</f>
        <v>2.1</v>
      </c>
      <c r="CV55" s="4">
        <f>IF(COUNTIF($BN$5:$BN55,"&gt;=2")&gt;1,CV54,BO55)</f>
        <v>0</v>
      </c>
      <c r="CW55" s="4">
        <f>IF(COUNTIF($BN$5:$BN55,"&gt;=2")&gt;1,CW54,BP55)</f>
        <v>0</v>
      </c>
      <c r="CX55" s="4">
        <f>IF(COUNTIF($BT$5:$BT55,"&gt;=2")&gt;1,CX54,BQ55)</f>
        <v>0</v>
      </c>
      <c r="CY55" s="4">
        <f>IF(COUNTIF($BT$5:$BT55,"&gt;=2")&gt;1,CY54,BR55)</f>
        <v>20.8</v>
      </c>
      <c r="CZ55" s="4">
        <f>IF(COUNTIF($BT$5:$BT55,"&gt;=2")&gt;1,CZ54,BS55)</f>
        <v>9.5999999999999979</v>
      </c>
      <c r="DA55" s="4">
        <f>IF(COUNTIF($BT$5:$BT55,"&gt;=2")&gt;1,DA54,BT55)</f>
        <v>1.6</v>
      </c>
      <c r="DB55" s="4">
        <f>IF(COUNTIF($BT$5:$BT55,"&gt;=2")&gt;1,DB54,BU55)</f>
        <v>0</v>
      </c>
      <c r="DC55" s="4">
        <f>IF(COUNTIF($BZ$5:$BZ55,"&gt;=2")&gt;1,DC54,BV55)</f>
        <v>0</v>
      </c>
      <c r="DD55" s="4">
        <f>IF(COUNTIF($BZ$5:$BZ55,"&gt;=2")&gt;1,DD54,BW55)</f>
        <v>0</v>
      </c>
      <c r="DE55" s="4">
        <f>IF(COUNTIF($BZ$5:$BZ55,"&gt;=2")&gt;1,DE54,BX55)</f>
        <v>0</v>
      </c>
      <c r="DF55" s="4">
        <f>IF(COUNTIF($BZ$5:$BZ55,"&gt;=2")&gt;1,DF54,BY55)</f>
        <v>0</v>
      </c>
      <c r="DG55" s="4">
        <f>IF(COUNTIF($BZ$5:$BZ55,"&gt;=2")&gt;1,DG54,BZ55)</f>
        <v>0</v>
      </c>
      <c r="DH55" s="4">
        <f t="shared" si="45"/>
        <v>0</v>
      </c>
      <c r="DI55" s="4">
        <f t="shared" si="46"/>
        <v>0</v>
      </c>
      <c r="DJ55" s="4">
        <f t="shared" si="47"/>
        <v>0</v>
      </c>
      <c r="DK55" s="4">
        <f t="shared" si="48"/>
        <v>0</v>
      </c>
      <c r="DL55" s="4">
        <f t="shared" si="49"/>
        <v>0</v>
      </c>
      <c r="DM55" s="4">
        <f t="shared" si="50"/>
        <v>7</v>
      </c>
      <c r="DN55" s="4">
        <f t="shared" si="51"/>
        <v>13.999999999999998</v>
      </c>
      <c r="DO55" s="4">
        <f t="shared" si="52"/>
        <v>32</v>
      </c>
      <c r="DP55" s="4">
        <f t="shared" si="53"/>
        <v>0</v>
      </c>
      <c r="DQ55" s="4">
        <f t="shared" si="54"/>
        <v>0</v>
      </c>
      <c r="DS55" s="4">
        <v>51</v>
      </c>
      <c r="DT55" s="4">
        <f>$CK55+INDEX(节奏总纲!D$4:D$163,基础状态预估!$C$2)</f>
        <v>77.004833995939038</v>
      </c>
      <c r="DU55" s="4">
        <f>$CK55+INDEX(节奏总纲!E$4:E$163,基础状态预估!$C$2)</f>
        <v>71.282683960264137</v>
      </c>
      <c r="DV55" s="4">
        <f>$CK55+INDEX(节奏总纲!F$4:F$163,基础状态预估!$C$2)</f>
        <v>64.392206307096416</v>
      </c>
      <c r="DW55" s="4">
        <f>$CK55+INDEX(节奏总纲!G$4:G$163,基础状态预估!$C$2)</f>
        <v>56.032468165263531</v>
      </c>
      <c r="DX55" s="4">
        <f>$CK55+INDEX(节奏总纲!H$4:H$163,基础状态预估!$C$2)</f>
        <v>45.694538943812169</v>
      </c>
      <c r="DY55" s="4">
        <f t="shared" si="70"/>
        <v>11.899999999999999</v>
      </c>
      <c r="DZ55" s="4">
        <f t="shared" si="71"/>
        <v>27.8</v>
      </c>
      <c r="EA55" s="4">
        <f t="shared" si="72"/>
        <v>11.699999999999998</v>
      </c>
      <c r="EB55" s="4">
        <f t="shared" si="73"/>
        <v>1.6</v>
      </c>
      <c r="EC55" s="4">
        <f t="shared" si="74"/>
        <v>0</v>
      </c>
      <c r="EE55" s="4">
        <v>8</v>
      </c>
      <c r="EF55" s="16">
        <v>60</v>
      </c>
      <c r="EG55" s="16">
        <f>INDEX(节奏总纲!$E$4:$E$163,$EF55)</f>
        <v>54.589500000000001</v>
      </c>
      <c r="EH55" s="16">
        <f t="shared" si="93"/>
        <v>11.899999999999999</v>
      </c>
      <c r="EI55" s="16">
        <f t="shared" si="94"/>
        <v>13.332573901104421</v>
      </c>
      <c r="EJ55" s="16">
        <f t="shared" si="95"/>
        <v>5.0227264158943479</v>
      </c>
      <c r="EK55" s="16">
        <f t="shared" si="96"/>
        <v>0.48712106931572474</v>
      </c>
      <c r="EL55" s="16">
        <f t="shared" si="97"/>
        <v>0</v>
      </c>
      <c r="EP55" s="7">
        <f t="shared" si="83"/>
        <v>45.732683960264133</v>
      </c>
      <c r="EQ55" s="4">
        <f t="shared" si="84"/>
        <v>10.350000000000001</v>
      </c>
      <c r="ER55" s="4">
        <f t="shared" si="85"/>
        <v>5.9150000000000009</v>
      </c>
      <c r="ES55" s="4">
        <f t="shared" si="86"/>
        <v>1.6350000000000007</v>
      </c>
      <c r="ET55" s="4">
        <f t="shared" si="87"/>
        <v>0</v>
      </c>
      <c r="EU55" s="4">
        <f t="shared" si="88"/>
        <v>0</v>
      </c>
      <c r="EV55" s="4" t="str">
        <f t="shared" si="89"/>
        <v>紫</v>
      </c>
      <c r="EW55" s="4">
        <f t="shared" si="90"/>
        <v>16.900000000000006</v>
      </c>
      <c r="EX55" s="4">
        <f t="shared" si="91"/>
        <v>7.2000000000000028</v>
      </c>
    </row>
    <row r="56" spans="33:154" x14ac:dyDescent="0.15">
      <c r="AG56" s="7">
        <f>基础状态预估!I17</f>
        <v>48.132683960264131</v>
      </c>
      <c r="AH56" s="7">
        <f>求节点(节奏总纲!$E$4:$E$163,节奏总纲!$C$4:$C$163,AG56)</f>
        <v>58.193280806848797</v>
      </c>
      <c r="AI56" s="4" t="str">
        <f t="shared" si="81"/>
        <v>橙</v>
      </c>
      <c r="AJ56" s="4">
        <f t="shared" si="82"/>
        <v>11.899999999999999</v>
      </c>
      <c r="AK56" s="4">
        <f t="shared" si="75"/>
        <v>7.7366666666666681</v>
      </c>
      <c r="AL56" s="4">
        <f t="shared" si="76"/>
        <v>2.4400000000000004</v>
      </c>
      <c r="AM56" s="4">
        <f t="shared" si="77"/>
        <v>5.6666666666666768E-2</v>
      </c>
      <c r="AN56" s="4">
        <f t="shared" si="78"/>
        <v>0</v>
      </c>
      <c r="AO56" s="7">
        <f>(基础状态预估!D17-基础状态预估!D16)*基础状态预估!$W17+AO55</f>
        <v>8.8000000000000007</v>
      </c>
      <c r="AP56" s="7">
        <f t="shared" si="79"/>
        <v>0.7333333333333335</v>
      </c>
      <c r="AU56" s="15">
        <v>60</v>
      </c>
      <c r="AV56" s="15"/>
      <c r="AW56" s="15">
        <f t="shared" si="98"/>
        <v>1370.9990527467087</v>
      </c>
      <c r="AX56" s="15"/>
      <c r="AY56" s="16">
        <f>(AW56-AW55)*INDEX([3]小r将兵属性验证!$W$7:$W$166,$AU56,1)+AY55</f>
        <v>620664579.68070447</v>
      </c>
      <c r="BF56" s="4">
        <v>52</v>
      </c>
      <c r="BG56" s="4">
        <f t="shared" si="41"/>
        <v>36.4</v>
      </c>
      <c r="BH56" s="4">
        <f t="shared" si="42"/>
        <v>15.6</v>
      </c>
      <c r="BL56" s="4">
        <f t="shared" si="3"/>
        <v>23</v>
      </c>
      <c r="BM56" s="4">
        <f t="shared" si="4"/>
        <v>16.099999999999998</v>
      </c>
      <c r="BN56" s="4">
        <f t="shared" si="5"/>
        <v>6.8999999999999995</v>
      </c>
      <c r="BR56" s="4">
        <f t="shared" si="6"/>
        <v>21.45</v>
      </c>
      <c r="BS56" s="4">
        <f t="shared" si="7"/>
        <v>9.8999999999999986</v>
      </c>
      <c r="BT56" s="4">
        <f t="shared" si="8"/>
        <v>1.6500000000000001</v>
      </c>
      <c r="BX56" s="4">
        <f t="shared" si="9"/>
        <v>0</v>
      </c>
      <c r="BY56" s="4">
        <f t="shared" si="10"/>
        <v>0</v>
      </c>
      <c r="BZ56" s="4">
        <f t="shared" si="11"/>
        <v>0</v>
      </c>
      <c r="CD56" s="4">
        <f t="shared" si="12"/>
        <v>0</v>
      </c>
      <c r="CE56" s="4">
        <f t="shared" si="13"/>
        <v>0</v>
      </c>
      <c r="CF56" s="4">
        <f>IF(COUNTIF($BH$5:$BH56,"&gt;=2")&lt;=1,SUM($BG56:$BK56)*C$8,CF55)</f>
        <v>151200</v>
      </c>
      <c r="CG56" s="4">
        <f>IF(COUNTIF($BN$5:$BN56,"&gt;=2")&lt;=1,SUM($BL56:$BP56)*D$8,CG55)</f>
        <v>604799.99999999988</v>
      </c>
      <c r="CH56" s="4">
        <f>IF(COUNTIF($BT$5:$BT56,"&gt;=2")&lt;=1,SUM($BQ56:$BU56)*E$8,CH55)</f>
        <v>2138400</v>
      </c>
      <c r="CI56" s="4">
        <f>IF(COUNTIF($BZ$5:$BZ56,"&gt;=2")&lt;=1,SUM($BV56:$BZ56)*F$8,CI55)</f>
        <v>0</v>
      </c>
      <c r="CJ56" s="4">
        <f t="shared" si="43"/>
        <v>0</v>
      </c>
      <c r="CK56" s="4">
        <f t="shared" si="44"/>
        <v>33.5</v>
      </c>
      <c r="CM56" s="4">
        <v>52</v>
      </c>
      <c r="CN56" s="4">
        <f>IF(COUNTIF($BH$5:$BH56,"&gt;=2")&gt;1,CN55,BG56)</f>
        <v>4.8999999999999995</v>
      </c>
      <c r="CO56" s="4">
        <f>IF(COUNTIF($BH$5:$BH56,"&gt;=2")&gt;1,CO55,BH56)</f>
        <v>2.1</v>
      </c>
      <c r="CP56" s="4">
        <f>IF(COUNTIF($BH$5:$BH56,"&gt;=2")&gt;1,CP55,BI56)</f>
        <v>0</v>
      </c>
      <c r="CQ56" s="4">
        <f>IF(COUNTIF($BH$5:$BH56,"&gt;=2")&gt;1,CQ55,BJ56)</f>
        <v>0</v>
      </c>
      <c r="CR56" s="4">
        <f>IF(COUNTIF($BH$5:$BH56,"&gt;=2")&gt;1,CR55,BK56)</f>
        <v>0</v>
      </c>
      <c r="CS56" s="4">
        <f>IF(COUNTIF($BN$5:$BN56,"&gt;=2")&gt;1,CS55,BL56)</f>
        <v>7</v>
      </c>
      <c r="CT56" s="4">
        <f>IF(COUNTIF($BN$5:$BN56,"&gt;=2")&gt;1,CT55,BM56)</f>
        <v>4.8999999999999995</v>
      </c>
      <c r="CU56" s="4">
        <f>IF(COUNTIF($BN$5:$BN56,"&gt;=2")&gt;1,CU55,BN56)</f>
        <v>2.1</v>
      </c>
      <c r="CV56" s="4">
        <f>IF(COUNTIF($BN$5:$BN56,"&gt;=2")&gt;1,CV55,BO56)</f>
        <v>0</v>
      </c>
      <c r="CW56" s="4">
        <f>IF(COUNTIF($BN$5:$BN56,"&gt;=2")&gt;1,CW55,BP56)</f>
        <v>0</v>
      </c>
      <c r="CX56" s="4">
        <f>IF(COUNTIF($BT$5:$BT56,"&gt;=2")&gt;1,CX55,BQ56)</f>
        <v>0</v>
      </c>
      <c r="CY56" s="4">
        <f>IF(COUNTIF($BT$5:$BT56,"&gt;=2")&gt;1,CY55,BR56)</f>
        <v>21.45</v>
      </c>
      <c r="CZ56" s="4">
        <f>IF(COUNTIF($BT$5:$BT56,"&gt;=2")&gt;1,CZ55,BS56)</f>
        <v>9.8999999999999986</v>
      </c>
      <c r="DA56" s="4">
        <f>IF(COUNTIF($BT$5:$BT56,"&gt;=2")&gt;1,DA55,BT56)</f>
        <v>1.6500000000000001</v>
      </c>
      <c r="DB56" s="4">
        <f>IF(COUNTIF($BT$5:$BT56,"&gt;=2")&gt;1,DB55,BU56)</f>
        <v>0</v>
      </c>
      <c r="DC56" s="4">
        <f>IF(COUNTIF($BZ$5:$BZ56,"&gt;=2")&gt;1,DC55,BV56)</f>
        <v>0</v>
      </c>
      <c r="DD56" s="4">
        <f>IF(COUNTIF($BZ$5:$BZ56,"&gt;=2")&gt;1,DD55,BW56)</f>
        <v>0</v>
      </c>
      <c r="DE56" s="4">
        <f>IF(COUNTIF($BZ$5:$BZ56,"&gt;=2")&gt;1,DE55,BX56)</f>
        <v>0</v>
      </c>
      <c r="DF56" s="4">
        <f>IF(COUNTIF($BZ$5:$BZ56,"&gt;=2")&gt;1,DF55,BY56)</f>
        <v>0</v>
      </c>
      <c r="DG56" s="4">
        <f>IF(COUNTIF($BZ$5:$BZ56,"&gt;=2")&gt;1,DG55,BZ56)</f>
        <v>0</v>
      </c>
      <c r="DH56" s="4">
        <f t="shared" si="45"/>
        <v>0</v>
      </c>
      <c r="DI56" s="4">
        <f t="shared" si="46"/>
        <v>0</v>
      </c>
      <c r="DJ56" s="4">
        <f t="shared" si="47"/>
        <v>0</v>
      </c>
      <c r="DK56" s="4">
        <f t="shared" si="48"/>
        <v>0</v>
      </c>
      <c r="DL56" s="4">
        <f t="shared" si="49"/>
        <v>0</v>
      </c>
      <c r="DM56" s="4">
        <f t="shared" si="50"/>
        <v>7</v>
      </c>
      <c r="DN56" s="4">
        <f t="shared" si="51"/>
        <v>13.999999999999998</v>
      </c>
      <c r="DO56" s="4">
        <f t="shared" si="52"/>
        <v>33</v>
      </c>
      <c r="DP56" s="4">
        <f t="shared" si="53"/>
        <v>0</v>
      </c>
      <c r="DQ56" s="4">
        <f t="shared" si="54"/>
        <v>0</v>
      </c>
      <c r="DS56" s="4">
        <v>52</v>
      </c>
      <c r="DT56" s="4">
        <f>$CK56+INDEX(节奏总纲!D$4:D$163,基础状态预估!$C$2)</f>
        <v>77.754833995939038</v>
      </c>
      <c r="DU56" s="4">
        <f>$CK56+INDEX(节奏总纲!E$4:E$163,基础状态预估!$C$2)</f>
        <v>72.032683960264137</v>
      </c>
      <c r="DV56" s="4">
        <f>$CK56+INDEX(节奏总纲!F$4:F$163,基础状态预估!$C$2)</f>
        <v>65.142206307096416</v>
      </c>
      <c r="DW56" s="4">
        <f>$CK56+INDEX(节奏总纲!G$4:G$163,基础状态预估!$C$2)</f>
        <v>56.782468165263531</v>
      </c>
      <c r="DX56" s="4">
        <f>$CK56+INDEX(节奏总纲!H$4:H$163,基础状态预估!$C$2)</f>
        <v>46.444538943812169</v>
      </c>
      <c r="DY56" s="4">
        <f t="shared" si="70"/>
        <v>11.899999999999999</v>
      </c>
      <c r="DZ56" s="4">
        <f t="shared" si="71"/>
        <v>28.45</v>
      </c>
      <c r="EA56" s="4">
        <f t="shared" si="72"/>
        <v>11.999999999999998</v>
      </c>
      <c r="EB56" s="4">
        <f t="shared" si="73"/>
        <v>1.6500000000000001</v>
      </c>
      <c r="EC56" s="4">
        <f t="shared" si="74"/>
        <v>0</v>
      </c>
      <c r="EE56" s="4">
        <v>9</v>
      </c>
      <c r="EF56" s="16">
        <v>70</v>
      </c>
      <c r="EG56" s="16">
        <f>INDEX(节奏总纲!$E$4:$E$163,$EF56)</f>
        <v>109.9693</v>
      </c>
      <c r="EH56" s="16">
        <f t="shared" si="93"/>
        <v>11.899999999999999</v>
      </c>
      <c r="EI56" s="16">
        <f t="shared" si="94"/>
        <v>33</v>
      </c>
      <c r="EJ56" s="16">
        <f t="shared" si="95"/>
        <v>40.249292831788694</v>
      </c>
      <c r="EK56" s="16">
        <f t="shared" si="96"/>
        <v>8.3738901277484921</v>
      </c>
      <c r="EL56" s="16">
        <f t="shared" si="97"/>
        <v>0.16343308019867933</v>
      </c>
      <c r="EP56" s="7">
        <f t="shared" si="83"/>
        <v>48.132683960264131</v>
      </c>
      <c r="EQ56" s="4">
        <f t="shared" si="84"/>
        <v>11.899999999999999</v>
      </c>
      <c r="ER56" s="4">
        <f t="shared" si="85"/>
        <v>7.7366666666666681</v>
      </c>
      <c r="ES56" s="4">
        <f t="shared" si="86"/>
        <v>2.4400000000000004</v>
      </c>
      <c r="ET56" s="4">
        <f t="shared" si="87"/>
        <v>5.6666666666666768E-2</v>
      </c>
      <c r="EU56" s="4">
        <f t="shared" si="88"/>
        <v>0</v>
      </c>
      <c r="EV56" s="4" t="str">
        <f t="shared" si="89"/>
        <v>橙</v>
      </c>
      <c r="EW56" s="4">
        <f t="shared" si="90"/>
        <v>20.133333333333336</v>
      </c>
      <c r="EX56" s="4">
        <f t="shared" si="91"/>
        <v>9.6000000000000014</v>
      </c>
    </row>
    <row r="57" spans="33:154" x14ac:dyDescent="0.15">
      <c r="AG57" s="7">
        <f>基础状态预估!I18</f>
        <v>50.53268396026413</v>
      </c>
      <c r="AH57" s="7">
        <f>求节点(节奏总纲!$E$4:$E$163,节奏总纲!$C$4:$C$163,AG57)</f>
        <v>58.8828631865753</v>
      </c>
      <c r="AI57" s="4" t="str">
        <f t="shared" si="81"/>
        <v>橙</v>
      </c>
      <c r="AJ57" s="4">
        <f t="shared" si="82"/>
        <v>11.899999999999999</v>
      </c>
      <c r="AK57" s="4">
        <f t="shared" si="75"/>
        <v>9.8166666666666664</v>
      </c>
      <c r="AL57" s="4">
        <f t="shared" si="76"/>
        <v>3.4</v>
      </c>
      <c r="AM57" s="4">
        <f t="shared" si="77"/>
        <v>0.21666666666666667</v>
      </c>
      <c r="AN57" s="4">
        <f t="shared" si="78"/>
        <v>0</v>
      </c>
      <c r="AO57" s="7">
        <f>(基础状态预估!D18-基础状态预估!D17)*基础状态预估!$W18+AO56</f>
        <v>11.2</v>
      </c>
      <c r="AP57" s="7">
        <f t="shared" si="79"/>
        <v>0.7466666666666667</v>
      </c>
      <c r="AU57" s="15">
        <v>70</v>
      </c>
      <c r="AV57" s="15"/>
      <c r="AW57" s="15">
        <f t="shared" si="98"/>
        <v>2493.452389814207</v>
      </c>
      <c r="AX57" s="15"/>
      <c r="AY57" s="16">
        <f>(AW57-AW56)*INDEX([3]小r将兵属性验证!$W$7:$W$166,$AU57,1)+AY56</f>
        <v>1793722190.1527667</v>
      </c>
      <c r="BF57" s="4">
        <v>53</v>
      </c>
      <c r="BG57" s="4">
        <f t="shared" si="41"/>
        <v>37.099999999999994</v>
      </c>
      <c r="BH57" s="4">
        <f t="shared" si="42"/>
        <v>15.899999999999999</v>
      </c>
      <c r="BL57" s="4">
        <f t="shared" si="3"/>
        <v>23.5</v>
      </c>
      <c r="BM57" s="4">
        <f t="shared" si="4"/>
        <v>16.45</v>
      </c>
      <c r="BN57" s="4">
        <f t="shared" si="5"/>
        <v>7.05</v>
      </c>
      <c r="BR57" s="4">
        <f t="shared" si="6"/>
        <v>22.1</v>
      </c>
      <c r="BS57" s="4">
        <f t="shared" si="7"/>
        <v>10.199999999999998</v>
      </c>
      <c r="BT57" s="4">
        <f t="shared" si="8"/>
        <v>1.7000000000000002</v>
      </c>
      <c r="BX57" s="4">
        <f t="shared" si="9"/>
        <v>0</v>
      </c>
      <c r="BY57" s="4">
        <f t="shared" si="10"/>
        <v>0</v>
      </c>
      <c r="BZ57" s="4">
        <f t="shared" si="11"/>
        <v>0</v>
      </c>
      <c r="CD57" s="4">
        <f t="shared" si="12"/>
        <v>0</v>
      </c>
      <c r="CE57" s="4">
        <f t="shared" si="13"/>
        <v>0</v>
      </c>
      <c r="CF57" s="4">
        <f>IF(COUNTIF($BH$5:$BH57,"&gt;=2")&lt;=1,SUM($BG57:$BK57)*C$8,CF56)</f>
        <v>151200</v>
      </c>
      <c r="CG57" s="4">
        <f>IF(COUNTIF($BN$5:$BN57,"&gt;=2")&lt;=1,SUM($BL57:$BP57)*D$8,CG56)</f>
        <v>604799.99999999988</v>
      </c>
      <c r="CH57" s="4">
        <f>IF(COUNTIF($BT$5:$BT57,"&gt;=2")&lt;=1,SUM($BQ57:$BU57)*E$8,CH56)</f>
        <v>2203200</v>
      </c>
      <c r="CI57" s="4">
        <f>IF(COUNTIF($BZ$5:$BZ57,"&gt;=2")&lt;=1,SUM($BV57:$BZ57)*F$8,CI56)</f>
        <v>0</v>
      </c>
      <c r="CJ57" s="4">
        <f t="shared" si="43"/>
        <v>0</v>
      </c>
      <c r="CK57" s="4">
        <f t="shared" si="44"/>
        <v>34.25</v>
      </c>
      <c r="CM57" s="4">
        <v>53</v>
      </c>
      <c r="CN57" s="4">
        <f>IF(COUNTIF($BH$5:$BH57,"&gt;=2")&gt;1,CN56,BG57)</f>
        <v>4.8999999999999995</v>
      </c>
      <c r="CO57" s="4">
        <f>IF(COUNTIF($BH$5:$BH57,"&gt;=2")&gt;1,CO56,BH57)</f>
        <v>2.1</v>
      </c>
      <c r="CP57" s="4">
        <f>IF(COUNTIF($BH$5:$BH57,"&gt;=2")&gt;1,CP56,BI57)</f>
        <v>0</v>
      </c>
      <c r="CQ57" s="4">
        <f>IF(COUNTIF($BH$5:$BH57,"&gt;=2")&gt;1,CQ56,BJ57)</f>
        <v>0</v>
      </c>
      <c r="CR57" s="4">
        <f>IF(COUNTIF($BH$5:$BH57,"&gt;=2")&gt;1,CR56,BK57)</f>
        <v>0</v>
      </c>
      <c r="CS57" s="4">
        <f>IF(COUNTIF($BN$5:$BN57,"&gt;=2")&gt;1,CS56,BL57)</f>
        <v>7</v>
      </c>
      <c r="CT57" s="4">
        <f>IF(COUNTIF($BN$5:$BN57,"&gt;=2")&gt;1,CT56,BM57)</f>
        <v>4.8999999999999995</v>
      </c>
      <c r="CU57" s="4">
        <f>IF(COUNTIF($BN$5:$BN57,"&gt;=2")&gt;1,CU56,BN57)</f>
        <v>2.1</v>
      </c>
      <c r="CV57" s="4">
        <f>IF(COUNTIF($BN$5:$BN57,"&gt;=2")&gt;1,CV56,BO57)</f>
        <v>0</v>
      </c>
      <c r="CW57" s="4">
        <f>IF(COUNTIF($BN$5:$BN57,"&gt;=2")&gt;1,CW56,BP57)</f>
        <v>0</v>
      </c>
      <c r="CX57" s="4">
        <f>IF(COUNTIF($BT$5:$BT57,"&gt;=2")&gt;1,CX56,BQ57)</f>
        <v>0</v>
      </c>
      <c r="CY57" s="4">
        <f>IF(COUNTIF($BT$5:$BT57,"&gt;=2")&gt;1,CY56,BR57)</f>
        <v>22.1</v>
      </c>
      <c r="CZ57" s="4">
        <f>IF(COUNTIF($BT$5:$BT57,"&gt;=2")&gt;1,CZ56,BS57)</f>
        <v>10.199999999999998</v>
      </c>
      <c r="DA57" s="4">
        <f>IF(COUNTIF($BT$5:$BT57,"&gt;=2")&gt;1,DA56,BT57)</f>
        <v>1.7000000000000002</v>
      </c>
      <c r="DB57" s="4">
        <f>IF(COUNTIF($BT$5:$BT57,"&gt;=2")&gt;1,DB56,BU57)</f>
        <v>0</v>
      </c>
      <c r="DC57" s="4">
        <f>IF(COUNTIF($BZ$5:$BZ57,"&gt;=2")&gt;1,DC56,BV57)</f>
        <v>0</v>
      </c>
      <c r="DD57" s="4">
        <f>IF(COUNTIF($BZ$5:$BZ57,"&gt;=2")&gt;1,DD56,BW57)</f>
        <v>0</v>
      </c>
      <c r="DE57" s="4">
        <f>IF(COUNTIF($BZ$5:$BZ57,"&gt;=2")&gt;1,DE56,BX57)</f>
        <v>0</v>
      </c>
      <c r="DF57" s="4">
        <f>IF(COUNTIF($BZ$5:$BZ57,"&gt;=2")&gt;1,DF56,BY57)</f>
        <v>0</v>
      </c>
      <c r="DG57" s="4">
        <f>IF(COUNTIF($BZ$5:$BZ57,"&gt;=2")&gt;1,DG56,BZ57)</f>
        <v>0</v>
      </c>
      <c r="DH57" s="4">
        <f t="shared" si="45"/>
        <v>0</v>
      </c>
      <c r="DI57" s="4">
        <f t="shared" si="46"/>
        <v>0</v>
      </c>
      <c r="DJ57" s="4">
        <f t="shared" si="47"/>
        <v>0</v>
      </c>
      <c r="DK57" s="4">
        <f t="shared" si="48"/>
        <v>0</v>
      </c>
      <c r="DL57" s="4">
        <f t="shared" si="49"/>
        <v>0</v>
      </c>
      <c r="DM57" s="4">
        <f t="shared" si="50"/>
        <v>7</v>
      </c>
      <c r="DN57" s="4">
        <f t="shared" si="51"/>
        <v>13.999999999999998</v>
      </c>
      <c r="DO57" s="4">
        <f t="shared" si="52"/>
        <v>34</v>
      </c>
      <c r="DP57" s="4">
        <f t="shared" si="53"/>
        <v>0</v>
      </c>
      <c r="DQ57" s="4">
        <f t="shared" si="54"/>
        <v>0</v>
      </c>
      <c r="DS57" s="4">
        <v>53</v>
      </c>
      <c r="DT57" s="4">
        <f>$CK57+INDEX(节奏总纲!D$4:D$163,基础状态预估!$C$2)</f>
        <v>78.504833995939038</v>
      </c>
      <c r="DU57" s="4">
        <f>$CK57+INDEX(节奏总纲!E$4:E$163,基础状态预估!$C$2)</f>
        <v>72.782683960264137</v>
      </c>
      <c r="DV57" s="4">
        <f>$CK57+INDEX(节奏总纲!F$4:F$163,基础状态预估!$C$2)</f>
        <v>65.892206307096416</v>
      </c>
      <c r="DW57" s="4">
        <f>$CK57+INDEX(节奏总纲!G$4:G$163,基础状态预估!$C$2)</f>
        <v>57.532468165263531</v>
      </c>
      <c r="DX57" s="4">
        <f>$CK57+INDEX(节奏总纲!H$4:H$163,基础状态预估!$C$2)</f>
        <v>47.194538943812169</v>
      </c>
      <c r="DY57" s="4">
        <f t="shared" si="70"/>
        <v>11.899999999999999</v>
      </c>
      <c r="DZ57" s="4">
        <f t="shared" si="71"/>
        <v>29.1</v>
      </c>
      <c r="EA57" s="4">
        <f t="shared" si="72"/>
        <v>12.299999999999997</v>
      </c>
      <c r="EB57" s="4">
        <f t="shared" si="73"/>
        <v>1.7000000000000002</v>
      </c>
      <c r="EC57" s="4">
        <f t="shared" si="74"/>
        <v>0</v>
      </c>
      <c r="EE57" s="4">
        <v>10</v>
      </c>
      <c r="EF57" s="16">
        <v>80</v>
      </c>
      <c r="EG57" s="16">
        <f>INDEX(节奏总纲!$E$4:$E$163,$EF57)</f>
        <v>221.08500000000001</v>
      </c>
      <c r="EH57" s="16">
        <f t="shared" si="93"/>
        <v>11.899999999999999</v>
      </c>
      <c r="EI57" s="16">
        <f t="shared" si="94"/>
        <v>33</v>
      </c>
      <c r="EJ57" s="16">
        <f t="shared" si="95"/>
        <v>129.1418528317887</v>
      </c>
      <c r="EK57" s="16">
        <f t="shared" si="96"/>
        <v>30.041451627748486</v>
      </c>
      <c r="EL57" s="16">
        <f t="shared" si="97"/>
        <v>0.71901158019867928</v>
      </c>
      <c r="EP57" s="7">
        <f t="shared" si="83"/>
        <v>50.53268396026413</v>
      </c>
      <c r="EQ57" s="4">
        <f t="shared" si="84"/>
        <v>11.899999999999999</v>
      </c>
      <c r="ER57" s="4">
        <f t="shared" si="85"/>
        <v>9.8166666666666664</v>
      </c>
      <c r="ES57" s="4">
        <f t="shared" si="86"/>
        <v>3.4</v>
      </c>
      <c r="ET57" s="4">
        <f t="shared" si="87"/>
        <v>0.21666666666666667</v>
      </c>
      <c r="EU57" s="4">
        <f t="shared" si="88"/>
        <v>0</v>
      </c>
      <c r="EV57" s="4" t="str">
        <f t="shared" si="89"/>
        <v>橙</v>
      </c>
      <c r="EW57" s="4">
        <f t="shared" si="90"/>
        <v>23.333333333333332</v>
      </c>
      <c r="EX57" s="4">
        <f t="shared" si="91"/>
        <v>11.999999999999998</v>
      </c>
    </row>
    <row r="58" spans="33:154" x14ac:dyDescent="0.15">
      <c r="AG58" s="7">
        <f>基础状态预估!I19</f>
        <v>52.932683960264129</v>
      </c>
      <c r="AH58" s="7">
        <f>求节点(节奏总纲!$E$4:$E$163,节奏总纲!$C$4:$C$163,AG58)</f>
        <v>59.545970434731508</v>
      </c>
      <c r="AI58" s="4" t="str">
        <f t="shared" si="81"/>
        <v>橙</v>
      </c>
      <c r="AJ58" s="4">
        <f t="shared" si="82"/>
        <v>11.899999999999999</v>
      </c>
      <c r="AK58" s="4">
        <f t="shared" si="75"/>
        <v>11.896666666666668</v>
      </c>
      <c r="AL58" s="4">
        <f t="shared" si="76"/>
        <v>4.3600000000000003</v>
      </c>
      <c r="AM58" s="4">
        <f t="shared" si="77"/>
        <v>0.37666666666666682</v>
      </c>
      <c r="AN58" s="4">
        <f t="shared" si="78"/>
        <v>0</v>
      </c>
      <c r="AO58" s="7">
        <f>(基础状态预估!D19-基础状态预估!D18)*基础状态预估!$W19+AO57</f>
        <v>13.6</v>
      </c>
      <c r="AP58" s="7">
        <f t="shared" si="79"/>
        <v>0.75555555555555554</v>
      </c>
      <c r="AU58" s="15">
        <v>80</v>
      </c>
      <c r="AV58" s="15"/>
      <c r="AW58" s="15">
        <f t="shared" si="98"/>
        <v>3241.3806867583562</v>
      </c>
      <c r="AX58" s="15"/>
      <c r="AY58" s="16">
        <f>(AW58-AW57)*INDEX([3]小r将兵属性验证!$W$7:$W$166,$AU58,1)+AY57</f>
        <v>3369137234.0195088</v>
      </c>
      <c r="BF58" s="4">
        <v>54</v>
      </c>
      <c r="BG58" s="4">
        <f t="shared" si="41"/>
        <v>37.799999999999997</v>
      </c>
      <c r="BH58" s="4">
        <f t="shared" si="42"/>
        <v>16.2</v>
      </c>
      <c r="BL58" s="4">
        <f t="shared" si="3"/>
        <v>24</v>
      </c>
      <c r="BM58" s="4">
        <f t="shared" si="4"/>
        <v>16.799999999999997</v>
      </c>
      <c r="BN58" s="4">
        <f t="shared" si="5"/>
        <v>7.1999999999999993</v>
      </c>
      <c r="BR58" s="4">
        <f t="shared" si="6"/>
        <v>22.75</v>
      </c>
      <c r="BS58" s="4">
        <f t="shared" si="7"/>
        <v>10.499999999999998</v>
      </c>
      <c r="BT58" s="4">
        <f t="shared" si="8"/>
        <v>1.75</v>
      </c>
      <c r="BX58" s="4">
        <f t="shared" si="9"/>
        <v>0</v>
      </c>
      <c r="BY58" s="4">
        <f t="shared" si="10"/>
        <v>0</v>
      </c>
      <c r="BZ58" s="4">
        <f t="shared" si="11"/>
        <v>0</v>
      </c>
      <c r="CD58" s="4">
        <f t="shared" si="12"/>
        <v>0</v>
      </c>
      <c r="CE58" s="4">
        <f t="shared" si="13"/>
        <v>0</v>
      </c>
      <c r="CF58" s="4">
        <f>IF(COUNTIF($BH$5:$BH58,"&gt;=2")&lt;=1,SUM($BG58:$BK58)*C$8,CF57)</f>
        <v>151200</v>
      </c>
      <c r="CG58" s="4">
        <f>IF(COUNTIF($BN$5:$BN58,"&gt;=2")&lt;=1,SUM($BL58:$BP58)*D$8,CG57)</f>
        <v>604799.99999999988</v>
      </c>
      <c r="CH58" s="4">
        <f>IF(COUNTIF($BT$5:$BT58,"&gt;=2")&lt;=1,SUM($BQ58:$BU58)*E$8,CH57)</f>
        <v>2268000</v>
      </c>
      <c r="CI58" s="4">
        <f>IF(COUNTIF($BZ$5:$BZ58,"&gt;=2")&lt;=1,SUM($BV58:$BZ58)*F$8,CI57)</f>
        <v>0</v>
      </c>
      <c r="CJ58" s="4">
        <f t="shared" si="43"/>
        <v>0</v>
      </c>
      <c r="CK58" s="4">
        <f t="shared" si="44"/>
        <v>35</v>
      </c>
      <c r="CM58" s="4">
        <v>54</v>
      </c>
      <c r="CN58" s="4">
        <f>IF(COUNTIF($BH$5:$BH58,"&gt;=2")&gt;1,CN57,BG58)</f>
        <v>4.8999999999999995</v>
      </c>
      <c r="CO58" s="4">
        <f>IF(COUNTIF($BH$5:$BH58,"&gt;=2")&gt;1,CO57,BH58)</f>
        <v>2.1</v>
      </c>
      <c r="CP58" s="4">
        <f>IF(COUNTIF($BH$5:$BH58,"&gt;=2")&gt;1,CP57,BI58)</f>
        <v>0</v>
      </c>
      <c r="CQ58" s="4">
        <f>IF(COUNTIF($BH$5:$BH58,"&gt;=2")&gt;1,CQ57,BJ58)</f>
        <v>0</v>
      </c>
      <c r="CR58" s="4">
        <f>IF(COUNTIF($BH$5:$BH58,"&gt;=2")&gt;1,CR57,BK58)</f>
        <v>0</v>
      </c>
      <c r="CS58" s="4">
        <f>IF(COUNTIF($BN$5:$BN58,"&gt;=2")&gt;1,CS57,BL58)</f>
        <v>7</v>
      </c>
      <c r="CT58" s="4">
        <f>IF(COUNTIF($BN$5:$BN58,"&gt;=2")&gt;1,CT57,BM58)</f>
        <v>4.8999999999999995</v>
      </c>
      <c r="CU58" s="4">
        <f>IF(COUNTIF($BN$5:$BN58,"&gt;=2")&gt;1,CU57,BN58)</f>
        <v>2.1</v>
      </c>
      <c r="CV58" s="4">
        <f>IF(COUNTIF($BN$5:$BN58,"&gt;=2")&gt;1,CV57,BO58)</f>
        <v>0</v>
      </c>
      <c r="CW58" s="4">
        <f>IF(COUNTIF($BN$5:$BN58,"&gt;=2")&gt;1,CW57,BP58)</f>
        <v>0</v>
      </c>
      <c r="CX58" s="4">
        <f>IF(COUNTIF($BT$5:$BT58,"&gt;=2")&gt;1,CX57,BQ58)</f>
        <v>0</v>
      </c>
      <c r="CY58" s="4">
        <f>IF(COUNTIF($BT$5:$BT58,"&gt;=2")&gt;1,CY57,BR58)</f>
        <v>22.75</v>
      </c>
      <c r="CZ58" s="4">
        <f>IF(COUNTIF($BT$5:$BT58,"&gt;=2")&gt;1,CZ57,BS58)</f>
        <v>10.499999999999998</v>
      </c>
      <c r="DA58" s="4">
        <f>IF(COUNTIF($BT$5:$BT58,"&gt;=2")&gt;1,DA57,BT58)</f>
        <v>1.75</v>
      </c>
      <c r="DB58" s="4">
        <f>IF(COUNTIF($BT$5:$BT58,"&gt;=2")&gt;1,DB57,BU58)</f>
        <v>0</v>
      </c>
      <c r="DC58" s="4">
        <f>IF(COUNTIF($BZ$5:$BZ58,"&gt;=2")&gt;1,DC57,BV58)</f>
        <v>0</v>
      </c>
      <c r="DD58" s="4">
        <f>IF(COUNTIF($BZ$5:$BZ58,"&gt;=2")&gt;1,DD57,BW58)</f>
        <v>0</v>
      </c>
      <c r="DE58" s="4">
        <f>IF(COUNTIF($BZ$5:$BZ58,"&gt;=2")&gt;1,DE57,BX58)</f>
        <v>0</v>
      </c>
      <c r="DF58" s="4">
        <f>IF(COUNTIF($BZ$5:$BZ58,"&gt;=2")&gt;1,DF57,BY58)</f>
        <v>0</v>
      </c>
      <c r="DG58" s="4">
        <f>IF(COUNTIF($BZ$5:$BZ58,"&gt;=2")&gt;1,DG57,BZ58)</f>
        <v>0</v>
      </c>
      <c r="DH58" s="4">
        <f t="shared" si="45"/>
        <v>0</v>
      </c>
      <c r="DI58" s="4">
        <f t="shared" si="46"/>
        <v>0</v>
      </c>
      <c r="DJ58" s="4">
        <f t="shared" si="47"/>
        <v>0</v>
      </c>
      <c r="DK58" s="4">
        <f t="shared" si="48"/>
        <v>0</v>
      </c>
      <c r="DL58" s="4">
        <f t="shared" si="49"/>
        <v>0</v>
      </c>
      <c r="DM58" s="4">
        <f t="shared" si="50"/>
        <v>7</v>
      </c>
      <c r="DN58" s="4">
        <f t="shared" si="51"/>
        <v>13.999999999999998</v>
      </c>
      <c r="DO58" s="4">
        <f t="shared" si="52"/>
        <v>35</v>
      </c>
      <c r="DP58" s="4">
        <f t="shared" si="53"/>
        <v>0</v>
      </c>
      <c r="DQ58" s="4">
        <f t="shared" si="54"/>
        <v>0</v>
      </c>
      <c r="DS58" s="4">
        <v>54</v>
      </c>
      <c r="DT58" s="4">
        <f>$CK58+INDEX(节奏总纲!D$4:D$163,基础状态预估!$C$2)</f>
        <v>79.254833995939038</v>
      </c>
      <c r="DU58" s="4">
        <f>$CK58+INDEX(节奏总纲!E$4:E$163,基础状态预估!$C$2)</f>
        <v>73.532683960264137</v>
      </c>
      <c r="DV58" s="4">
        <f>$CK58+INDEX(节奏总纲!F$4:F$163,基础状态预估!$C$2)</f>
        <v>66.642206307096416</v>
      </c>
      <c r="DW58" s="4">
        <f>$CK58+INDEX(节奏总纲!G$4:G$163,基础状态预估!$C$2)</f>
        <v>58.282468165263531</v>
      </c>
      <c r="DX58" s="4">
        <f>$CK58+INDEX(节奏总纲!H$4:H$163,基础状态预估!$C$2)</f>
        <v>47.944538943812169</v>
      </c>
      <c r="DY58" s="4">
        <f t="shared" si="70"/>
        <v>11.899999999999999</v>
      </c>
      <c r="DZ58" s="4">
        <f t="shared" si="71"/>
        <v>29.75</v>
      </c>
      <c r="EA58" s="4">
        <f t="shared" si="72"/>
        <v>12.599999999999998</v>
      </c>
      <c r="EB58" s="4">
        <f t="shared" si="73"/>
        <v>1.75</v>
      </c>
      <c r="EC58" s="4">
        <f t="shared" si="74"/>
        <v>0</v>
      </c>
      <c r="EE58" s="4">
        <v>11</v>
      </c>
      <c r="EF58" s="16">
        <v>90</v>
      </c>
      <c r="EG58" s="16">
        <f>INDEX(节奏总纲!$E$4:$E$163,$EF58)</f>
        <v>438.13140000000004</v>
      </c>
      <c r="EH58" s="16">
        <f t="shared" si="93"/>
        <v>11.899999999999999</v>
      </c>
      <c r="EI58" s="16">
        <f t="shared" si="94"/>
        <v>33</v>
      </c>
      <c r="EJ58" s="16">
        <f t="shared" si="95"/>
        <v>302.77897283178874</v>
      </c>
      <c r="EK58" s="16">
        <f t="shared" si="96"/>
        <v>72.365499627748491</v>
      </c>
      <c r="EL58" s="16">
        <f t="shared" si="97"/>
        <v>1.8042435801986796</v>
      </c>
      <c r="EP58" s="7">
        <f t="shared" si="83"/>
        <v>52.932683960264129</v>
      </c>
      <c r="EQ58" s="4">
        <f t="shared" si="84"/>
        <v>11.899999999999999</v>
      </c>
      <c r="ER58" s="4">
        <f t="shared" si="85"/>
        <v>11.896666666666668</v>
      </c>
      <c r="ES58" s="4">
        <f t="shared" si="86"/>
        <v>4.3600000000000003</v>
      </c>
      <c r="ET58" s="4">
        <f t="shared" si="87"/>
        <v>0.37666666666666682</v>
      </c>
      <c r="EU58" s="4">
        <f t="shared" si="88"/>
        <v>0</v>
      </c>
      <c r="EV58" s="4" t="str">
        <f t="shared" si="89"/>
        <v>橙</v>
      </c>
      <c r="EW58" s="4">
        <f t="shared" si="90"/>
        <v>26.533333333333335</v>
      </c>
      <c r="EX58" s="4">
        <f t="shared" si="91"/>
        <v>14.4</v>
      </c>
    </row>
    <row r="59" spans="33:154" x14ac:dyDescent="0.15">
      <c r="AG59" s="7">
        <f>基础状态预估!I20</f>
        <v>55.332683960264134</v>
      </c>
      <c r="AH59" s="7">
        <f>求节点(节奏总纲!$E$4:$E$163,节奏总纲!$C$4:$C$163,AG59)</f>
        <v>60.185457227447259</v>
      </c>
      <c r="AI59" s="4" t="str">
        <f t="shared" si="81"/>
        <v>橙</v>
      </c>
      <c r="AJ59" s="4">
        <f t="shared" si="82"/>
        <v>11.899999999999999</v>
      </c>
      <c r="AK59" s="4">
        <f t="shared" si="75"/>
        <v>13.97666666666667</v>
      </c>
      <c r="AL59" s="4">
        <f t="shared" si="76"/>
        <v>5.3200000000000012</v>
      </c>
      <c r="AM59" s="4">
        <f t="shared" si="77"/>
        <v>0.53666666666666696</v>
      </c>
      <c r="AN59" s="4">
        <f t="shared" si="78"/>
        <v>0</v>
      </c>
      <c r="AO59" s="7">
        <f>(基础状态预估!D20-基础状态预估!D19)*基础状态预估!$W20+AO58</f>
        <v>16</v>
      </c>
      <c r="AP59" s="7">
        <f t="shared" si="79"/>
        <v>0.76190476190476186</v>
      </c>
      <c r="AU59" s="15">
        <v>90</v>
      </c>
      <c r="AV59" s="15"/>
      <c r="AW59" s="15">
        <f t="shared" si="98"/>
        <v>3600</v>
      </c>
      <c r="AX59" s="15"/>
      <c r="AY59" s="16">
        <f>(AW59-AW58)*INDEX([3]小r将兵属性验证!$W$7:$W$166,$AU59,1)+AY58</f>
        <v>4938054718.568964</v>
      </c>
      <c r="BF59" s="4">
        <v>55</v>
      </c>
      <c r="BG59" s="4">
        <f t="shared" si="41"/>
        <v>38.5</v>
      </c>
      <c r="BH59" s="4">
        <f t="shared" si="42"/>
        <v>16.5</v>
      </c>
      <c r="BL59" s="4">
        <f t="shared" si="3"/>
        <v>24.5</v>
      </c>
      <c r="BM59" s="4">
        <f t="shared" si="4"/>
        <v>17.149999999999999</v>
      </c>
      <c r="BN59" s="4">
        <f t="shared" si="5"/>
        <v>7.35</v>
      </c>
      <c r="BR59" s="4">
        <f t="shared" si="6"/>
        <v>23.400000000000002</v>
      </c>
      <c r="BS59" s="4">
        <f t="shared" si="7"/>
        <v>10.799999999999997</v>
      </c>
      <c r="BT59" s="4">
        <f t="shared" si="8"/>
        <v>1.8</v>
      </c>
      <c r="BX59" s="4">
        <f t="shared" si="9"/>
        <v>0</v>
      </c>
      <c r="BY59" s="4">
        <f t="shared" si="10"/>
        <v>0</v>
      </c>
      <c r="BZ59" s="4">
        <f t="shared" si="11"/>
        <v>0</v>
      </c>
      <c r="CD59" s="4">
        <f t="shared" si="12"/>
        <v>0</v>
      </c>
      <c r="CE59" s="4">
        <f t="shared" si="13"/>
        <v>0</v>
      </c>
      <c r="CF59" s="4">
        <f>IF(COUNTIF($BH$5:$BH59,"&gt;=2")&lt;=1,SUM($BG59:$BK59)*C$8,CF58)</f>
        <v>151200</v>
      </c>
      <c r="CG59" s="4">
        <f>IF(COUNTIF($BN$5:$BN59,"&gt;=2")&lt;=1,SUM($BL59:$BP59)*D$8,CG58)</f>
        <v>604799.99999999988</v>
      </c>
      <c r="CH59" s="4">
        <f>IF(COUNTIF($BT$5:$BT59,"&gt;=2")&lt;=1,SUM($BQ59:$BU59)*E$8,CH58)</f>
        <v>2332800</v>
      </c>
      <c r="CI59" s="4">
        <f>IF(COUNTIF($BZ$5:$BZ59,"&gt;=2")&lt;=1,SUM($BV59:$BZ59)*F$8,CI58)</f>
        <v>0</v>
      </c>
      <c r="CJ59" s="4">
        <f t="shared" si="43"/>
        <v>0</v>
      </c>
      <c r="CK59" s="4">
        <f t="shared" si="44"/>
        <v>35.75</v>
      </c>
      <c r="CM59" s="4">
        <v>55</v>
      </c>
      <c r="CN59" s="4">
        <f>IF(COUNTIF($BH$5:$BH59,"&gt;=2")&gt;1,CN58,BG59)</f>
        <v>4.8999999999999995</v>
      </c>
      <c r="CO59" s="4">
        <f>IF(COUNTIF($BH$5:$BH59,"&gt;=2")&gt;1,CO58,BH59)</f>
        <v>2.1</v>
      </c>
      <c r="CP59" s="4">
        <f>IF(COUNTIF($BH$5:$BH59,"&gt;=2")&gt;1,CP58,BI59)</f>
        <v>0</v>
      </c>
      <c r="CQ59" s="4">
        <f>IF(COUNTIF($BH$5:$BH59,"&gt;=2")&gt;1,CQ58,BJ59)</f>
        <v>0</v>
      </c>
      <c r="CR59" s="4">
        <f>IF(COUNTIF($BH$5:$BH59,"&gt;=2")&gt;1,CR58,BK59)</f>
        <v>0</v>
      </c>
      <c r="CS59" s="4">
        <f>IF(COUNTIF($BN$5:$BN59,"&gt;=2")&gt;1,CS58,BL59)</f>
        <v>7</v>
      </c>
      <c r="CT59" s="4">
        <f>IF(COUNTIF($BN$5:$BN59,"&gt;=2")&gt;1,CT58,BM59)</f>
        <v>4.8999999999999995</v>
      </c>
      <c r="CU59" s="4">
        <f>IF(COUNTIF($BN$5:$BN59,"&gt;=2")&gt;1,CU58,BN59)</f>
        <v>2.1</v>
      </c>
      <c r="CV59" s="4">
        <f>IF(COUNTIF($BN$5:$BN59,"&gt;=2")&gt;1,CV58,BO59)</f>
        <v>0</v>
      </c>
      <c r="CW59" s="4">
        <f>IF(COUNTIF($BN$5:$BN59,"&gt;=2")&gt;1,CW58,BP59)</f>
        <v>0</v>
      </c>
      <c r="CX59" s="4">
        <f>IF(COUNTIF($BT$5:$BT59,"&gt;=2")&gt;1,CX58,BQ59)</f>
        <v>0</v>
      </c>
      <c r="CY59" s="4">
        <f>IF(COUNTIF($BT$5:$BT59,"&gt;=2")&gt;1,CY58,BR59)</f>
        <v>23.400000000000002</v>
      </c>
      <c r="CZ59" s="4">
        <f>IF(COUNTIF($BT$5:$BT59,"&gt;=2")&gt;1,CZ58,BS59)</f>
        <v>10.799999999999997</v>
      </c>
      <c r="DA59" s="4">
        <f>IF(COUNTIF($BT$5:$BT59,"&gt;=2")&gt;1,DA58,BT59)</f>
        <v>1.8</v>
      </c>
      <c r="DB59" s="4">
        <f>IF(COUNTIF($BT$5:$BT59,"&gt;=2")&gt;1,DB58,BU59)</f>
        <v>0</v>
      </c>
      <c r="DC59" s="4">
        <f>IF(COUNTIF($BZ$5:$BZ59,"&gt;=2")&gt;1,DC58,BV59)</f>
        <v>0</v>
      </c>
      <c r="DD59" s="4">
        <f>IF(COUNTIF($BZ$5:$BZ59,"&gt;=2")&gt;1,DD58,BW59)</f>
        <v>0</v>
      </c>
      <c r="DE59" s="4">
        <f>IF(COUNTIF($BZ$5:$BZ59,"&gt;=2")&gt;1,DE58,BX59)</f>
        <v>0</v>
      </c>
      <c r="DF59" s="4">
        <f>IF(COUNTIF($BZ$5:$BZ59,"&gt;=2")&gt;1,DF58,BY59)</f>
        <v>0</v>
      </c>
      <c r="DG59" s="4">
        <f>IF(COUNTIF($BZ$5:$BZ59,"&gt;=2")&gt;1,DG58,BZ59)</f>
        <v>0</v>
      </c>
      <c r="DH59" s="4">
        <f t="shared" si="45"/>
        <v>0</v>
      </c>
      <c r="DI59" s="4">
        <f t="shared" si="46"/>
        <v>0</v>
      </c>
      <c r="DJ59" s="4">
        <f t="shared" si="47"/>
        <v>0</v>
      </c>
      <c r="DK59" s="4">
        <f t="shared" si="48"/>
        <v>0</v>
      </c>
      <c r="DL59" s="4">
        <f t="shared" si="49"/>
        <v>0</v>
      </c>
      <c r="DM59" s="4">
        <f t="shared" si="50"/>
        <v>7</v>
      </c>
      <c r="DN59" s="4">
        <f t="shared" si="51"/>
        <v>13.999999999999998</v>
      </c>
      <c r="DO59" s="4">
        <f t="shared" si="52"/>
        <v>36</v>
      </c>
      <c r="DP59" s="4">
        <f t="shared" si="53"/>
        <v>0</v>
      </c>
      <c r="DQ59" s="4">
        <f t="shared" si="54"/>
        <v>0</v>
      </c>
      <c r="DS59" s="4">
        <v>55</v>
      </c>
      <c r="DT59" s="4">
        <f>$CK59+INDEX(节奏总纲!D$4:D$163,基础状态预估!$C$2)</f>
        <v>80.004833995939038</v>
      </c>
      <c r="DU59" s="4">
        <f>$CK59+INDEX(节奏总纲!E$4:E$163,基础状态预估!$C$2)</f>
        <v>74.282683960264137</v>
      </c>
      <c r="DV59" s="4">
        <f>$CK59+INDEX(节奏总纲!F$4:F$163,基础状态预估!$C$2)</f>
        <v>67.392206307096416</v>
      </c>
      <c r="DW59" s="4">
        <f>$CK59+INDEX(节奏总纲!G$4:G$163,基础状态预估!$C$2)</f>
        <v>59.032468165263531</v>
      </c>
      <c r="DX59" s="4">
        <f>$CK59+INDEX(节奏总纲!H$4:H$163,基础状态预估!$C$2)</f>
        <v>48.694538943812169</v>
      </c>
      <c r="DY59" s="4">
        <f t="shared" si="70"/>
        <v>11.899999999999999</v>
      </c>
      <c r="DZ59" s="4">
        <f t="shared" si="71"/>
        <v>30.400000000000002</v>
      </c>
      <c r="EA59" s="4">
        <f t="shared" si="72"/>
        <v>12.899999999999997</v>
      </c>
      <c r="EB59" s="4">
        <f t="shared" si="73"/>
        <v>1.8</v>
      </c>
      <c r="EC59" s="4">
        <f t="shared" si="74"/>
        <v>0</v>
      </c>
      <c r="EE59" s="4">
        <v>12</v>
      </c>
      <c r="EF59" s="16">
        <v>100</v>
      </c>
      <c r="EG59" s="16">
        <f>INDEX(节奏总纲!$E$4:$E$163,$EF59)</f>
        <v>875.38110000000006</v>
      </c>
      <c r="EH59" s="16">
        <f t="shared" si="93"/>
        <v>11.899999999999999</v>
      </c>
      <c r="EI59" s="16">
        <f t="shared" si="94"/>
        <v>33</v>
      </c>
      <c r="EJ59" s="16">
        <f t="shared" si="95"/>
        <v>334.1</v>
      </c>
      <c r="EK59" s="16">
        <f t="shared" si="96"/>
        <v>466.15546355854389</v>
      </c>
      <c r="EL59" s="16">
        <f t="shared" si="97"/>
        <v>13.942952481192089</v>
      </c>
      <c r="EP59" s="7">
        <f t="shared" si="83"/>
        <v>55.332683960264134</v>
      </c>
      <c r="EQ59" s="4">
        <f t="shared" si="84"/>
        <v>11.899999999999999</v>
      </c>
      <c r="ER59" s="4">
        <f t="shared" si="85"/>
        <v>13.97666666666667</v>
      </c>
      <c r="ES59" s="4">
        <f t="shared" si="86"/>
        <v>5.3200000000000012</v>
      </c>
      <c r="ET59" s="4">
        <f t="shared" si="87"/>
        <v>0.53666666666666696</v>
      </c>
      <c r="EU59" s="4">
        <f t="shared" si="88"/>
        <v>0</v>
      </c>
      <c r="EV59" s="4" t="str">
        <f t="shared" si="89"/>
        <v>橙</v>
      </c>
      <c r="EW59" s="4">
        <f t="shared" si="90"/>
        <v>29.733333333333338</v>
      </c>
      <c r="EX59" s="4">
        <f t="shared" si="91"/>
        <v>16.800000000000004</v>
      </c>
    </row>
    <row r="60" spans="33:154" x14ac:dyDescent="0.15">
      <c r="AG60" s="7">
        <f>基础状态预估!I21</f>
        <v>57.732683960264133</v>
      </c>
      <c r="AH60" s="7">
        <f>求节点(节奏总纲!$E$4:$E$163,节奏总纲!$C$4:$C$163,AG60)</f>
        <v>60.784363244895779</v>
      </c>
      <c r="AI60" s="4" t="str">
        <f t="shared" si="81"/>
        <v>橙</v>
      </c>
      <c r="AJ60" s="4">
        <f t="shared" si="82"/>
        <v>11.899999999999999</v>
      </c>
      <c r="AK60" s="4">
        <f t="shared" si="75"/>
        <v>16.056666666666676</v>
      </c>
      <c r="AL60" s="4">
        <f t="shared" si="76"/>
        <v>6.2800000000000029</v>
      </c>
      <c r="AM60" s="4">
        <f t="shared" si="77"/>
        <v>0.69666666666666732</v>
      </c>
      <c r="AN60" s="4">
        <f t="shared" si="78"/>
        <v>0</v>
      </c>
      <c r="AO60" s="7">
        <f>(基础状态预估!D21-基础状态预估!D20)*基础状态预估!$W21+AO59</f>
        <v>18.400000000000002</v>
      </c>
      <c r="AP60" s="7">
        <f t="shared" si="79"/>
        <v>0.76666666666666672</v>
      </c>
      <c r="AU60" s="15">
        <v>100</v>
      </c>
      <c r="AV60" s="15"/>
      <c r="AW60" s="15">
        <f t="shared" si="98"/>
        <v>3600</v>
      </c>
      <c r="AX60" s="15"/>
      <c r="AY60" s="16">
        <f>(AW60-AW59)*INDEX([3]小r将兵属性验证!$W$7:$W$166,$AU60,1)+AY59</f>
        <v>4938054718.568964</v>
      </c>
      <c r="BF60" s="4">
        <v>56</v>
      </c>
      <c r="BG60" s="4">
        <f t="shared" si="41"/>
        <v>39.199999999999996</v>
      </c>
      <c r="BH60" s="4">
        <f t="shared" si="42"/>
        <v>16.8</v>
      </c>
      <c r="BL60" s="4">
        <f t="shared" si="3"/>
        <v>25</v>
      </c>
      <c r="BM60" s="4">
        <f t="shared" si="4"/>
        <v>17.5</v>
      </c>
      <c r="BN60" s="4">
        <f t="shared" si="5"/>
        <v>7.5</v>
      </c>
      <c r="BR60" s="4">
        <f t="shared" si="6"/>
        <v>24.05</v>
      </c>
      <c r="BS60" s="4">
        <f t="shared" si="7"/>
        <v>11.099999999999998</v>
      </c>
      <c r="BT60" s="4">
        <f t="shared" si="8"/>
        <v>1.85</v>
      </c>
      <c r="BX60" s="4">
        <f t="shared" si="9"/>
        <v>0</v>
      </c>
      <c r="BY60" s="4">
        <f t="shared" si="10"/>
        <v>0</v>
      </c>
      <c r="BZ60" s="4">
        <f t="shared" si="11"/>
        <v>0</v>
      </c>
      <c r="CD60" s="4">
        <f t="shared" si="12"/>
        <v>0</v>
      </c>
      <c r="CE60" s="4">
        <f t="shared" si="13"/>
        <v>0</v>
      </c>
      <c r="CF60" s="4">
        <f>IF(COUNTIF($BH$5:$BH60,"&gt;=2")&lt;=1,SUM($BG60:$BK60)*C$8,CF59)</f>
        <v>151200</v>
      </c>
      <c r="CG60" s="4">
        <f>IF(COUNTIF($BN$5:$BN60,"&gt;=2")&lt;=1,SUM($BL60:$BP60)*D$8,CG59)</f>
        <v>604799.99999999988</v>
      </c>
      <c r="CH60" s="4">
        <f>IF(COUNTIF($BT$5:$BT60,"&gt;=2")&lt;=1,SUM($BQ60:$BU60)*E$8,CH59)</f>
        <v>2397600</v>
      </c>
      <c r="CI60" s="4">
        <f>IF(COUNTIF($BZ$5:$BZ60,"&gt;=2")&lt;=1,SUM($BV60:$BZ60)*F$8,CI59)</f>
        <v>0</v>
      </c>
      <c r="CJ60" s="4">
        <f t="shared" si="43"/>
        <v>0</v>
      </c>
      <c r="CK60" s="4">
        <f t="shared" si="44"/>
        <v>36.5</v>
      </c>
      <c r="CM60" s="4">
        <v>56</v>
      </c>
      <c r="CN60" s="4">
        <f>IF(COUNTIF($BH$5:$BH60,"&gt;=2")&gt;1,CN59,BG60)</f>
        <v>4.8999999999999995</v>
      </c>
      <c r="CO60" s="4">
        <f>IF(COUNTIF($BH$5:$BH60,"&gt;=2")&gt;1,CO59,BH60)</f>
        <v>2.1</v>
      </c>
      <c r="CP60" s="4">
        <f>IF(COUNTIF($BH$5:$BH60,"&gt;=2")&gt;1,CP59,BI60)</f>
        <v>0</v>
      </c>
      <c r="CQ60" s="4">
        <f>IF(COUNTIF($BH$5:$BH60,"&gt;=2")&gt;1,CQ59,BJ60)</f>
        <v>0</v>
      </c>
      <c r="CR60" s="4">
        <f>IF(COUNTIF($BH$5:$BH60,"&gt;=2")&gt;1,CR59,BK60)</f>
        <v>0</v>
      </c>
      <c r="CS60" s="4">
        <f>IF(COUNTIF($BN$5:$BN60,"&gt;=2")&gt;1,CS59,BL60)</f>
        <v>7</v>
      </c>
      <c r="CT60" s="4">
        <f>IF(COUNTIF($BN$5:$BN60,"&gt;=2")&gt;1,CT59,BM60)</f>
        <v>4.8999999999999995</v>
      </c>
      <c r="CU60" s="4">
        <f>IF(COUNTIF($BN$5:$BN60,"&gt;=2")&gt;1,CU59,BN60)</f>
        <v>2.1</v>
      </c>
      <c r="CV60" s="4">
        <f>IF(COUNTIF($BN$5:$BN60,"&gt;=2")&gt;1,CV59,BO60)</f>
        <v>0</v>
      </c>
      <c r="CW60" s="4">
        <f>IF(COUNTIF($BN$5:$BN60,"&gt;=2")&gt;1,CW59,BP60)</f>
        <v>0</v>
      </c>
      <c r="CX60" s="4">
        <f>IF(COUNTIF($BT$5:$BT60,"&gt;=2")&gt;1,CX59,BQ60)</f>
        <v>0</v>
      </c>
      <c r="CY60" s="4">
        <f>IF(COUNTIF($BT$5:$BT60,"&gt;=2")&gt;1,CY59,BR60)</f>
        <v>24.05</v>
      </c>
      <c r="CZ60" s="4">
        <f>IF(COUNTIF($BT$5:$BT60,"&gt;=2")&gt;1,CZ59,BS60)</f>
        <v>11.099999999999998</v>
      </c>
      <c r="DA60" s="4">
        <f>IF(COUNTIF($BT$5:$BT60,"&gt;=2")&gt;1,DA59,BT60)</f>
        <v>1.85</v>
      </c>
      <c r="DB60" s="4">
        <f>IF(COUNTIF($BT$5:$BT60,"&gt;=2")&gt;1,DB59,BU60)</f>
        <v>0</v>
      </c>
      <c r="DC60" s="4">
        <f>IF(COUNTIF($BZ$5:$BZ60,"&gt;=2")&gt;1,DC59,BV60)</f>
        <v>0</v>
      </c>
      <c r="DD60" s="4">
        <f>IF(COUNTIF($BZ$5:$BZ60,"&gt;=2")&gt;1,DD59,BW60)</f>
        <v>0</v>
      </c>
      <c r="DE60" s="4">
        <f>IF(COUNTIF($BZ$5:$BZ60,"&gt;=2")&gt;1,DE59,BX60)</f>
        <v>0</v>
      </c>
      <c r="DF60" s="4">
        <f>IF(COUNTIF($BZ$5:$BZ60,"&gt;=2")&gt;1,DF59,BY60)</f>
        <v>0</v>
      </c>
      <c r="DG60" s="4">
        <f>IF(COUNTIF($BZ$5:$BZ60,"&gt;=2")&gt;1,DG59,BZ60)</f>
        <v>0</v>
      </c>
      <c r="DH60" s="4">
        <f t="shared" si="45"/>
        <v>0</v>
      </c>
      <c r="DI60" s="4">
        <f t="shared" si="46"/>
        <v>0</v>
      </c>
      <c r="DJ60" s="4">
        <f t="shared" si="47"/>
        <v>0</v>
      </c>
      <c r="DK60" s="4">
        <f t="shared" si="48"/>
        <v>0</v>
      </c>
      <c r="DL60" s="4">
        <f t="shared" si="49"/>
        <v>0</v>
      </c>
      <c r="DM60" s="4">
        <f t="shared" si="50"/>
        <v>7</v>
      </c>
      <c r="DN60" s="4">
        <f t="shared" si="51"/>
        <v>13.999999999999998</v>
      </c>
      <c r="DO60" s="4">
        <f t="shared" si="52"/>
        <v>37</v>
      </c>
      <c r="DP60" s="4">
        <f t="shared" si="53"/>
        <v>0</v>
      </c>
      <c r="DQ60" s="4">
        <f t="shared" si="54"/>
        <v>0</v>
      </c>
      <c r="DS60" s="4">
        <v>56</v>
      </c>
      <c r="DT60" s="4">
        <f>$CK60+INDEX(节奏总纲!D$4:D$163,基础状态预估!$C$2)</f>
        <v>80.754833995939038</v>
      </c>
      <c r="DU60" s="4">
        <f>$CK60+INDEX(节奏总纲!E$4:E$163,基础状态预估!$C$2)</f>
        <v>75.032683960264137</v>
      </c>
      <c r="DV60" s="4">
        <f>$CK60+INDEX(节奏总纲!F$4:F$163,基础状态预估!$C$2)</f>
        <v>68.142206307096416</v>
      </c>
      <c r="DW60" s="4">
        <f>$CK60+INDEX(节奏总纲!G$4:G$163,基础状态预估!$C$2)</f>
        <v>59.782468165263531</v>
      </c>
      <c r="DX60" s="4">
        <f>$CK60+INDEX(节奏总纲!H$4:H$163,基础状态预估!$C$2)</f>
        <v>49.444538943812169</v>
      </c>
      <c r="DY60" s="4">
        <f t="shared" si="70"/>
        <v>11.899999999999999</v>
      </c>
      <c r="DZ60" s="4">
        <f t="shared" si="71"/>
        <v>31.05</v>
      </c>
      <c r="EA60" s="4">
        <f t="shared" si="72"/>
        <v>13.199999999999998</v>
      </c>
      <c r="EB60" s="4">
        <f t="shared" si="73"/>
        <v>1.85</v>
      </c>
      <c r="EC60" s="4">
        <f t="shared" si="74"/>
        <v>0</v>
      </c>
      <c r="EE60" s="4">
        <v>13</v>
      </c>
      <c r="EF60" s="16">
        <v>110</v>
      </c>
      <c r="EG60" s="16">
        <f>INDEX(节奏总纲!$E$4:$E$163,$EF60)</f>
        <v>1741.3829000000001</v>
      </c>
      <c r="EH60" s="16">
        <f t="shared" si="93"/>
        <v>20.35039663976908</v>
      </c>
      <c r="EI60" s="16">
        <f t="shared" si="94"/>
        <v>56.433873034653757</v>
      </c>
      <c r="EJ60" s="16">
        <f t="shared" si="95"/>
        <v>571.35021154175217</v>
      </c>
      <c r="EK60" s="16">
        <f t="shared" si="96"/>
        <v>1034.2276786414409</v>
      </c>
      <c r="EL60" s="16">
        <f t="shared" si="97"/>
        <v>31.175439558234508</v>
      </c>
      <c r="EP60" s="7">
        <f t="shared" si="83"/>
        <v>57.732683960264133</v>
      </c>
      <c r="EQ60" s="4">
        <f t="shared" si="84"/>
        <v>11.899999999999999</v>
      </c>
      <c r="ER60" s="4">
        <f t="shared" si="85"/>
        <v>16.056666666666676</v>
      </c>
      <c r="ES60" s="4">
        <f t="shared" si="86"/>
        <v>6.2800000000000029</v>
      </c>
      <c r="ET60" s="4">
        <f t="shared" si="87"/>
        <v>0.69666666666666732</v>
      </c>
      <c r="EU60" s="4">
        <f t="shared" si="88"/>
        <v>0</v>
      </c>
      <c r="EV60" s="4" t="str">
        <f t="shared" si="89"/>
        <v>橙</v>
      </c>
      <c r="EW60" s="4">
        <f t="shared" si="90"/>
        <v>32.933333333333344</v>
      </c>
      <c r="EX60" s="4">
        <f t="shared" si="91"/>
        <v>19.200000000000006</v>
      </c>
    </row>
    <row r="61" spans="33:154" x14ac:dyDescent="0.15">
      <c r="AG61" s="7">
        <f>基础状态预估!I22</f>
        <v>60.132683960264131</v>
      </c>
      <c r="AH61" s="7">
        <f>求节点(节奏总纲!$E$4:$E$163,节奏总纲!$C$4:$C$163,AG61)</f>
        <v>61.361709643883636</v>
      </c>
      <c r="AI61" s="4" t="str">
        <f t="shared" si="81"/>
        <v>橙</v>
      </c>
      <c r="AJ61" s="4">
        <f t="shared" si="82"/>
        <v>11.899999999999999</v>
      </c>
      <c r="AK61" s="4">
        <f t="shared" si="75"/>
        <v>18.13666666666667</v>
      </c>
      <c r="AL61" s="4">
        <f t="shared" si="76"/>
        <v>7.2399999999999993</v>
      </c>
      <c r="AM61" s="4">
        <f t="shared" si="77"/>
        <v>0.8566666666666668</v>
      </c>
      <c r="AN61" s="4">
        <f t="shared" si="78"/>
        <v>0</v>
      </c>
      <c r="AO61" s="7">
        <f>(基础状态预估!D22-基础状态预估!D21)*基础状态预估!$W22+AO60</f>
        <v>20.8</v>
      </c>
      <c r="AP61" s="7">
        <f t="shared" si="79"/>
        <v>0.77037037037037037</v>
      </c>
      <c r="AU61" s="15">
        <v>110</v>
      </c>
      <c r="AV61" s="15"/>
      <c r="AW61" s="15">
        <f t="shared" si="98"/>
        <v>3600</v>
      </c>
      <c r="AX61" s="15"/>
      <c r="AY61" s="16">
        <f>(AW61-AW60)*INDEX([3]小r将兵属性验证!$W$7:$W$166,$AU61,1)+AY60</f>
        <v>4938054718.568964</v>
      </c>
      <c r="BF61" s="4">
        <v>57</v>
      </c>
      <c r="BG61" s="4">
        <f t="shared" si="41"/>
        <v>39.9</v>
      </c>
      <c r="BH61" s="4">
        <f t="shared" si="42"/>
        <v>17.099999999999998</v>
      </c>
      <c r="BL61" s="4">
        <f t="shared" si="3"/>
        <v>25.5</v>
      </c>
      <c r="BM61" s="4">
        <f t="shared" si="4"/>
        <v>17.849999999999998</v>
      </c>
      <c r="BN61" s="4">
        <f t="shared" si="5"/>
        <v>7.6499999999999995</v>
      </c>
      <c r="BR61" s="4">
        <f t="shared" si="6"/>
        <v>24.7</v>
      </c>
      <c r="BS61" s="4">
        <f t="shared" si="7"/>
        <v>11.399999999999997</v>
      </c>
      <c r="BT61" s="4">
        <f t="shared" si="8"/>
        <v>1.9000000000000001</v>
      </c>
      <c r="BX61" s="4">
        <f t="shared" si="9"/>
        <v>0</v>
      </c>
      <c r="BY61" s="4">
        <f t="shared" si="10"/>
        <v>0</v>
      </c>
      <c r="BZ61" s="4">
        <f t="shared" si="11"/>
        <v>0</v>
      </c>
      <c r="CD61" s="4">
        <f t="shared" si="12"/>
        <v>0</v>
      </c>
      <c r="CE61" s="4">
        <f t="shared" si="13"/>
        <v>0</v>
      </c>
      <c r="CF61" s="4">
        <f>IF(COUNTIF($BH$5:$BH61,"&gt;=2")&lt;=1,SUM($BG61:$BK61)*C$8,CF60)</f>
        <v>151200</v>
      </c>
      <c r="CG61" s="4">
        <f>IF(COUNTIF($BN$5:$BN61,"&gt;=2")&lt;=1,SUM($BL61:$BP61)*D$8,CG60)</f>
        <v>604799.99999999988</v>
      </c>
      <c r="CH61" s="4">
        <f>IF(COUNTIF($BT$5:$BT61,"&gt;=2")&lt;=1,SUM($BQ61:$BU61)*E$8,CH60)</f>
        <v>2462399.9999999995</v>
      </c>
      <c r="CI61" s="4">
        <f>IF(COUNTIF($BZ$5:$BZ61,"&gt;=2")&lt;=1,SUM($BV61:$BZ61)*F$8,CI60)</f>
        <v>0</v>
      </c>
      <c r="CJ61" s="4">
        <f t="shared" si="43"/>
        <v>0</v>
      </c>
      <c r="CK61" s="4">
        <f t="shared" si="44"/>
        <v>37.249999999999993</v>
      </c>
      <c r="CM61" s="4">
        <v>57</v>
      </c>
      <c r="CN61" s="4">
        <f>IF(COUNTIF($BH$5:$BH61,"&gt;=2")&gt;1,CN60,BG61)</f>
        <v>4.8999999999999995</v>
      </c>
      <c r="CO61" s="4">
        <f>IF(COUNTIF($BH$5:$BH61,"&gt;=2")&gt;1,CO60,BH61)</f>
        <v>2.1</v>
      </c>
      <c r="CP61" s="4">
        <f>IF(COUNTIF($BH$5:$BH61,"&gt;=2")&gt;1,CP60,BI61)</f>
        <v>0</v>
      </c>
      <c r="CQ61" s="4">
        <f>IF(COUNTIF($BH$5:$BH61,"&gt;=2")&gt;1,CQ60,BJ61)</f>
        <v>0</v>
      </c>
      <c r="CR61" s="4">
        <f>IF(COUNTIF($BH$5:$BH61,"&gt;=2")&gt;1,CR60,BK61)</f>
        <v>0</v>
      </c>
      <c r="CS61" s="4">
        <f>IF(COUNTIF($BN$5:$BN61,"&gt;=2")&gt;1,CS60,BL61)</f>
        <v>7</v>
      </c>
      <c r="CT61" s="4">
        <f>IF(COUNTIF($BN$5:$BN61,"&gt;=2")&gt;1,CT60,BM61)</f>
        <v>4.8999999999999995</v>
      </c>
      <c r="CU61" s="4">
        <f>IF(COUNTIF($BN$5:$BN61,"&gt;=2")&gt;1,CU60,BN61)</f>
        <v>2.1</v>
      </c>
      <c r="CV61" s="4">
        <f>IF(COUNTIF($BN$5:$BN61,"&gt;=2")&gt;1,CV60,BO61)</f>
        <v>0</v>
      </c>
      <c r="CW61" s="4">
        <f>IF(COUNTIF($BN$5:$BN61,"&gt;=2")&gt;1,CW60,BP61)</f>
        <v>0</v>
      </c>
      <c r="CX61" s="4">
        <f>IF(COUNTIF($BT$5:$BT61,"&gt;=2")&gt;1,CX60,BQ61)</f>
        <v>0</v>
      </c>
      <c r="CY61" s="4">
        <f>IF(COUNTIF($BT$5:$BT61,"&gt;=2")&gt;1,CY60,BR61)</f>
        <v>24.7</v>
      </c>
      <c r="CZ61" s="4">
        <f>IF(COUNTIF($BT$5:$BT61,"&gt;=2")&gt;1,CZ60,BS61)</f>
        <v>11.399999999999997</v>
      </c>
      <c r="DA61" s="4">
        <f>IF(COUNTIF($BT$5:$BT61,"&gt;=2")&gt;1,DA60,BT61)</f>
        <v>1.9000000000000001</v>
      </c>
      <c r="DB61" s="4">
        <f>IF(COUNTIF($BT$5:$BT61,"&gt;=2")&gt;1,DB60,BU61)</f>
        <v>0</v>
      </c>
      <c r="DC61" s="4">
        <f>IF(COUNTIF($BZ$5:$BZ61,"&gt;=2")&gt;1,DC60,BV61)</f>
        <v>0</v>
      </c>
      <c r="DD61" s="4">
        <f>IF(COUNTIF($BZ$5:$BZ61,"&gt;=2")&gt;1,DD60,BW61)</f>
        <v>0</v>
      </c>
      <c r="DE61" s="4">
        <f>IF(COUNTIF($BZ$5:$BZ61,"&gt;=2")&gt;1,DE60,BX61)</f>
        <v>0</v>
      </c>
      <c r="DF61" s="4">
        <f>IF(COUNTIF($BZ$5:$BZ61,"&gt;=2")&gt;1,DF60,BY61)</f>
        <v>0</v>
      </c>
      <c r="DG61" s="4">
        <f>IF(COUNTIF($BZ$5:$BZ61,"&gt;=2")&gt;1,DG60,BZ61)</f>
        <v>0</v>
      </c>
      <c r="DH61" s="4">
        <f t="shared" si="45"/>
        <v>0</v>
      </c>
      <c r="DI61" s="4">
        <f t="shared" si="46"/>
        <v>0</v>
      </c>
      <c r="DJ61" s="4">
        <f t="shared" si="47"/>
        <v>0</v>
      </c>
      <c r="DK61" s="4">
        <f t="shared" si="48"/>
        <v>0</v>
      </c>
      <c r="DL61" s="4">
        <f t="shared" si="49"/>
        <v>0</v>
      </c>
      <c r="DM61" s="4">
        <f t="shared" si="50"/>
        <v>7</v>
      </c>
      <c r="DN61" s="4">
        <f t="shared" si="51"/>
        <v>13.999999999999998</v>
      </c>
      <c r="DO61" s="4">
        <f t="shared" si="52"/>
        <v>37.999999999999993</v>
      </c>
      <c r="DP61" s="4">
        <f t="shared" si="53"/>
        <v>0</v>
      </c>
      <c r="DQ61" s="4">
        <f t="shared" si="54"/>
        <v>0</v>
      </c>
      <c r="DS61" s="4">
        <v>57</v>
      </c>
      <c r="DT61" s="4">
        <f>$CK61+INDEX(节奏总纲!D$4:D$163,基础状态预估!$C$2)</f>
        <v>81.504833995939038</v>
      </c>
      <c r="DU61" s="4">
        <f>$CK61+INDEX(节奏总纲!E$4:E$163,基础状态预估!$C$2)</f>
        <v>75.782683960264123</v>
      </c>
      <c r="DV61" s="4">
        <f>$CK61+INDEX(节奏总纲!F$4:F$163,基础状态预估!$C$2)</f>
        <v>68.892206307096416</v>
      </c>
      <c r="DW61" s="4">
        <f>$CK61+INDEX(节奏总纲!G$4:G$163,基础状态预估!$C$2)</f>
        <v>60.532468165263523</v>
      </c>
      <c r="DX61" s="4">
        <f>$CK61+INDEX(节奏总纲!H$4:H$163,基础状态预估!$C$2)</f>
        <v>50.194538943812162</v>
      </c>
      <c r="DY61" s="4">
        <f t="shared" si="70"/>
        <v>11.899999999999999</v>
      </c>
      <c r="DZ61" s="4">
        <f t="shared" si="71"/>
        <v>31.7</v>
      </c>
      <c r="EA61" s="4">
        <f t="shared" si="72"/>
        <v>13.499999999999996</v>
      </c>
      <c r="EB61" s="4">
        <f t="shared" si="73"/>
        <v>1.9000000000000001</v>
      </c>
      <c r="EC61" s="4">
        <f t="shared" si="74"/>
        <v>0</v>
      </c>
      <c r="EE61" s="4">
        <v>14</v>
      </c>
      <c r="EF61" s="16">
        <v>120</v>
      </c>
      <c r="EG61" s="16">
        <f>INDEX(节奏总纲!$E$4:$E$163,$EF61)</f>
        <v>3486.0735</v>
      </c>
      <c r="EH61" s="16">
        <f t="shared" si="93"/>
        <v>40.739448193954374</v>
      </c>
      <c r="EI61" s="16">
        <f t="shared" si="94"/>
        <v>112.97494036978946</v>
      </c>
      <c r="EJ61" s="16">
        <f t="shared" si="95"/>
        <v>1143.7856841680807</v>
      </c>
      <c r="EK61" s="16">
        <f t="shared" si="96"/>
        <v>2070.4198390132597</v>
      </c>
      <c r="EL61" s="16">
        <f t="shared" si="97"/>
        <v>62.410095846704948</v>
      </c>
      <c r="EP61" s="7">
        <f t="shared" si="83"/>
        <v>60.132683960264131</v>
      </c>
      <c r="EQ61" s="4">
        <f t="shared" si="84"/>
        <v>11.899999999999999</v>
      </c>
      <c r="ER61" s="4">
        <f t="shared" si="85"/>
        <v>18.13666666666667</v>
      </c>
      <c r="ES61" s="4">
        <f t="shared" si="86"/>
        <v>7.2399999999999993</v>
      </c>
      <c r="ET61" s="4">
        <f t="shared" si="87"/>
        <v>0.8566666666666668</v>
      </c>
      <c r="EU61" s="4">
        <f t="shared" si="88"/>
        <v>0</v>
      </c>
      <c r="EV61" s="4" t="str">
        <f t="shared" si="89"/>
        <v>橙</v>
      </c>
      <c r="EW61" s="4">
        <f t="shared" si="90"/>
        <v>36.133333333333333</v>
      </c>
      <c r="EX61" s="4">
        <f t="shared" si="91"/>
        <v>21.6</v>
      </c>
    </row>
    <row r="62" spans="33:154" x14ac:dyDescent="0.15">
      <c r="AG62" s="7">
        <f>基础状态预估!I23</f>
        <v>62.53268396026413</v>
      </c>
      <c r="AH62" s="7">
        <f>求节点(节奏总纲!$E$4:$E$163,节奏总纲!$C$4:$C$163,AG62)</f>
        <v>61.926926068926527</v>
      </c>
      <c r="AI62" s="4" t="str">
        <f t="shared" si="81"/>
        <v>橙</v>
      </c>
      <c r="AJ62" s="4">
        <f t="shared" si="82"/>
        <v>11.899999999999999</v>
      </c>
      <c r="AK62" s="4">
        <f t="shared" si="75"/>
        <v>20.216666666666665</v>
      </c>
      <c r="AL62" s="4">
        <f t="shared" si="76"/>
        <v>8.1999999999999975</v>
      </c>
      <c r="AM62" s="4">
        <f t="shared" si="77"/>
        <v>1.0166666666666666</v>
      </c>
      <c r="AN62" s="4">
        <f t="shared" si="78"/>
        <v>0</v>
      </c>
      <c r="AO62" s="7">
        <f>(基础状态预估!D23-基础状态预估!D22)*基础状态预估!$W23+AO61</f>
        <v>23.2</v>
      </c>
      <c r="AP62" s="7">
        <f t="shared" si="79"/>
        <v>0.77333333333333354</v>
      </c>
      <c r="AU62" s="15">
        <v>120</v>
      </c>
      <c r="AV62" s="15"/>
      <c r="AW62" s="15">
        <f t="shared" si="98"/>
        <v>3600</v>
      </c>
      <c r="AX62" s="15"/>
      <c r="AY62" s="16">
        <f>(AW62-AW61)*INDEX([3]小r将兵属性验证!$W$7:$W$166,$AU62,1)+AY61</f>
        <v>4938054718.568964</v>
      </c>
      <c r="BF62" s="4">
        <v>58</v>
      </c>
      <c r="BG62" s="4">
        <f t="shared" si="41"/>
        <v>40.599999999999994</v>
      </c>
      <c r="BH62" s="4">
        <f t="shared" si="42"/>
        <v>17.399999999999999</v>
      </c>
      <c r="BL62" s="4">
        <f t="shared" si="3"/>
        <v>26</v>
      </c>
      <c r="BM62" s="4">
        <f t="shared" si="4"/>
        <v>18.2</v>
      </c>
      <c r="BN62" s="4">
        <f t="shared" si="5"/>
        <v>7.8</v>
      </c>
      <c r="BR62" s="4">
        <f t="shared" si="6"/>
        <v>25.35</v>
      </c>
      <c r="BS62" s="4">
        <f t="shared" si="7"/>
        <v>11.699999999999998</v>
      </c>
      <c r="BT62" s="4">
        <f t="shared" si="8"/>
        <v>1.9500000000000002</v>
      </c>
      <c r="BX62" s="4">
        <f t="shared" si="9"/>
        <v>0</v>
      </c>
      <c r="BY62" s="4">
        <f t="shared" si="10"/>
        <v>0</v>
      </c>
      <c r="BZ62" s="4">
        <f t="shared" si="11"/>
        <v>0</v>
      </c>
      <c r="CD62" s="4">
        <f t="shared" si="12"/>
        <v>0</v>
      </c>
      <c r="CE62" s="4">
        <f t="shared" si="13"/>
        <v>0</v>
      </c>
      <c r="CF62" s="4">
        <f>IF(COUNTIF($BH$5:$BH62,"&gt;=2")&lt;=1,SUM($BG62:$BK62)*C$8,CF61)</f>
        <v>151200</v>
      </c>
      <c r="CG62" s="4">
        <f>IF(COUNTIF($BN$5:$BN62,"&gt;=2")&lt;=1,SUM($BL62:$BP62)*D$8,CG61)</f>
        <v>604799.99999999988</v>
      </c>
      <c r="CH62" s="4">
        <f>IF(COUNTIF($BT$5:$BT62,"&gt;=2")&lt;=1,SUM($BQ62:$BU62)*E$8,CH61)</f>
        <v>2527200</v>
      </c>
      <c r="CI62" s="4">
        <f>IF(COUNTIF($BZ$5:$BZ62,"&gt;=2")&lt;=1,SUM($BV62:$BZ62)*F$8,CI61)</f>
        <v>0</v>
      </c>
      <c r="CJ62" s="4">
        <f t="shared" si="43"/>
        <v>0</v>
      </c>
      <c r="CK62" s="4">
        <f t="shared" si="44"/>
        <v>38</v>
      </c>
      <c r="CM62" s="4">
        <v>58</v>
      </c>
      <c r="CN62" s="4">
        <f>IF(COUNTIF($BH$5:$BH62,"&gt;=2")&gt;1,CN61,BG62)</f>
        <v>4.8999999999999995</v>
      </c>
      <c r="CO62" s="4">
        <f>IF(COUNTIF($BH$5:$BH62,"&gt;=2")&gt;1,CO61,BH62)</f>
        <v>2.1</v>
      </c>
      <c r="CP62" s="4">
        <f>IF(COUNTIF($BH$5:$BH62,"&gt;=2")&gt;1,CP61,BI62)</f>
        <v>0</v>
      </c>
      <c r="CQ62" s="4">
        <f>IF(COUNTIF($BH$5:$BH62,"&gt;=2")&gt;1,CQ61,BJ62)</f>
        <v>0</v>
      </c>
      <c r="CR62" s="4">
        <f>IF(COUNTIF($BH$5:$BH62,"&gt;=2")&gt;1,CR61,BK62)</f>
        <v>0</v>
      </c>
      <c r="CS62" s="4">
        <f>IF(COUNTIF($BN$5:$BN62,"&gt;=2")&gt;1,CS61,BL62)</f>
        <v>7</v>
      </c>
      <c r="CT62" s="4">
        <f>IF(COUNTIF($BN$5:$BN62,"&gt;=2")&gt;1,CT61,BM62)</f>
        <v>4.8999999999999995</v>
      </c>
      <c r="CU62" s="4">
        <f>IF(COUNTIF($BN$5:$BN62,"&gt;=2")&gt;1,CU61,BN62)</f>
        <v>2.1</v>
      </c>
      <c r="CV62" s="4">
        <f>IF(COUNTIF($BN$5:$BN62,"&gt;=2")&gt;1,CV61,BO62)</f>
        <v>0</v>
      </c>
      <c r="CW62" s="4">
        <f>IF(COUNTIF($BN$5:$BN62,"&gt;=2")&gt;1,CW61,BP62)</f>
        <v>0</v>
      </c>
      <c r="CX62" s="4">
        <f>IF(COUNTIF($BT$5:$BT62,"&gt;=2")&gt;1,CX61,BQ62)</f>
        <v>0</v>
      </c>
      <c r="CY62" s="4">
        <f>IF(COUNTIF($BT$5:$BT62,"&gt;=2")&gt;1,CY61,BR62)</f>
        <v>25.35</v>
      </c>
      <c r="CZ62" s="4">
        <f>IF(COUNTIF($BT$5:$BT62,"&gt;=2")&gt;1,CZ61,BS62)</f>
        <v>11.699999999999998</v>
      </c>
      <c r="DA62" s="4">
        <f>IF(COUNTIF($BT$5:$BT62,"&gt;=2")&gt;1,DA61,BT62)</f>
        <v>1.9500000000000002</v>
      </c>
      <c r="DB62" s="4">
        <f>IF(COUNTIF($BT$5:$BT62,"&gt;=2")&gt;1,DB61,BU62)</f>
        <v>0</v>
      </c>
      <c r="DC62" s="4">
        <f>IF(COUNTIF($BZ$5:$BZ62,"&gt;=2")&gt;1,DC61,BV62)</f>
        <v>0</v>
      </c>
      <c r="DD62" s="4">
        <f>IF(COUNTIF($BZ$5:$BZ62,"&gt;=2")&gt;1,DD61,BW62)</f>
        <v>0</v>
      </c>
      <c r="DE62" s="4">
        <f>IF(COUNTIF($BZ$5:$BZ62,"&gt;=2")&gt;1,DE61,BX62)</f>
        <v>0</v>
      </c>
      <c r="DF62" s="4">
        <f>IF(COUNTIF($BZ$5:$BZ62,"&gt;=2")&gt;1,DF61,BY62)</f>
        <v>0</v>
      </c>
      <c r="DG62" s="4">
        <f>IF(COUNTIF($BZ$5:$BZ62,"&gt;=2")&gt;1,DG61,BZ62)</f>
        <v>0</v>
      </c>
      <c r="DH62" s="4">
        <f t="shared" si="45"/>
        <v>0</v>
      </c>
      <c r="DI62" s="4">
        <f t="shared" si="46"/>
        <v>0</v>
      </c>
      <c r="DJ62" s="4">
        <f t="shared" si="47"/>
        <v>0</v>
      </c>
      <c r="DK62" s="4">
        <f t="shared" si="48"/>
        <v>0</v>
      </c>
      <c r="DL62" s="4">
        <f t="shared" si="49"/>
        <v>0</v>
      </c>
      <c r="DM62" s="4">
        <f t="shared" si="50"/>
        <v>7</v>
      </c>
      <c r="DN62" s="4">
        <f t="shared" si="51"/>
        <v>13.999999999999998</v>
      </c>
      <c r="DO62" s="4">
        <f t="shared" si="52"/>
        <v>39</v>
      </c>
      <c r="DP62" s="4">
        <f t="shared" si="53"/>
        <v>0</v>
      </c>
      <c r="DQ62" s="4">
        <f t="shared" si="54"/>
        <v>0</v>
      </c>
      <c r="DS62" s="4">
        <v>58</v>
      </c>
      <c r="DT62" s="4">
        <f>$CK62+INDEX(节奏总纲!D$4:D$163,基础状态预估!$C$2)</f>
        <v>82.254833995939038</v>
      </c>
      <c r="DU62" s="4">
        <f>$CK62+INDEX(节奏总纲!E$4:E$163,基础状态预估!$C$2)</f>
        <v>76.532683960264137</v>
      </c>
      <c r="DV62" s="4">
        <f>$CK62+INDEX(节奏总纲!F$4:F$163,基础状态预估!$C$2)</f>
        <v>69.642206307096416</v>
      </c>
      <c r="DW62" s="4">
        <f>$CK62+INDEX(节奏总纲!G$4:G$163,基础状态预估!$C$2)</f>
        <v>61.282468165263531</v>
      </c>
      <c r="DX62" s="4">
        <f>$CK62+INDEX(节奏总纲!H$4:H$163,基础状态预估!$C$2)</f>
        <v>50.944538943812169</v>
      </c>
      <c r="DY62" s="4">
        <f t="shared" si="70"/>
        <v>11.899999999999999</v>
      </c>
      <c r="DZ62" s="4">
        <f t="shared" si="71"/>
        <v>32.35</v>
      </c>
      <c r="EA62" s="4">
        <f t="shared" si="72"/>
        <v>13.799999999999997</v>
      </c>
      <c r="EB62" s="4">
        <f t="shared" si="73"/>
        <v>1.9500000000000002</v>
      </c>
      <c r="EC62" s="4">
        <f t="shared" si="74"/>
        <v>0</v>
      </c>
      <c r="EE62" s="4">
        <v>15</v>
      </c>
      <c r="EF62" s="16">
        <v>130</v>
      </c>
      <c r="EG62" s="16">
        <f>INDEX(节奏总纲!$E$4:$E$163,$EF62)</f>
        <v>6941.8725000000004</v>
      </c>
      <c r="EH62" s="16">
        <f t="shared" si="93"/>
        <v>81.125098218034282</v>
      </c>
      <c r="EI62" s="16">
        <f t="shared" si="94"/>
        <v>224.96875976429683</v>
      </c>
      <c r="EJ62" s="16">
        <f t="shared" si="95"/>
        <v>2277.6382617348963</v>
      </c>
      <c r="EK62" s="16">
        <f t="shared" si="96"/>
        <v>4122.8592982622358</v>
      </c>
      <c r="EL62" s="16">
        <f t="shared" si="97"/>
        <v>124.27819668191314</v>
      </c>
      <c r="EP62" s="7">
        <f t="shared" si="83"/>
        <v>62.53268396026413</v>
      </c>
      <c r="EQ62" s="4">
        <f t="shared" si="84"/>
        <v>11.899999999999999</v>
      </c>
      <c r="ER62" s="4">
        <f t="shared" si="85"/>
        <v>20.216666666666665</v>
      </c>
      <c r="ES62" s="4">
        <f t="shared" si="86"/>
        <v>8.1999999999999975</v>
      </c>
      <c r="ET62" s="4">
        <f t="shared" si="87"/>
        <v>1.0166666666666666</v>
      </c>
      <c r="EU62" s="4">
        <f t="shared" si="88"/>
        <v>0</v>
      </c>
      <c r="EV62" s="4" t="str">
        <f t="shared" si="89"/>
        <v>橙</v>
      </c>
      <c r="EW62" s="4">
        <f t="shared" si="90"/>
        <v>39.333333333333336</v>
      </c>
      <c r="EX62" s="4">
        <f t="shared" si="91"/>
        <v>24</v>
      </c>
    </row>
    <row r="63" spans="33:154" x14ac:dyDescent="0.15">
      <c r="AG63" s="7">
        <f>基础状态预估!I24</f>
        <v>66.532683960264137</v>
      </c>
      <c r="AH63" s="7">
        <f>求节点(节奏总纲!$E$4:$E$163,节奏总纲!$C$4:$C$163,AG63)</f>
        <v>62.797412443418587</v>
      </c>
      <c r="AI63" s="4" t="str">
        <f t="shared" si="81"/>
        <v>橙</v>
      </c>
      <c r="AJ63" s="4">
        <f t="shared" si="82"/>
        <v>11.899999999999999</v>
      </c>
      <c r="AK63" s="4">
        <f t="shared" si="75"/>
        <v>23.683333333333334</v>
      </c>
      <c r="AL63" s="4">
        <f t="shared" si="76"/>
        <v>9.7999999999999989</v>
      </c>
      <c r="AM63" s="4">
        <f t="shared" si="77"/>
        <v>1.2833333333333334</v>
      </c>
      <c r="AN63" s="4">
        <f t="shared" si="78"/>
        <v>0</v>
      </c>
      <c r="AO63" s="7">
        <f>(基础状态预估!D24-基础状态预估!D23)*基础状态预估!$W24+AO62</f>
        <v>27.2</v>
      </c>
      <c r="AP63" s="7">
        <f t="shared" si="79"/>
        <v>0.77714285714285714</v>
      </c>
      <c r="AU63" s="15">
        <v>130</v>
      </c>
      <c r="AV63" s="15"/>
      <c r="AW63" s="15">
        <f t="shared" si="98"/>
        <v>3600</v>
      </c>
      <c r="AX63" s="15"/>
      <c r="AY63" s="16">
        <f>(AW63-AW62)*INDEX([3]小r将兵属性验证!$W$7:$W$166,$AU63,1)+AY62</f>
        <v>4938054718.568964</v>
      </c>
      <c r="BF63" s="4">
        <v>59</v>
      </c>
      <c r="BG63" s="4">
        <f t="shared" si="41"/>
        <v>41.3</v>
      </c>
      <c r="BH63" s="4">
        <f t="shared" si="42"/>
        <v>17.7</v>
      </c>
      <c r="BL63" s="4">
        <f t="shared" si="3"/>
        <v>26.5</v>
      </c>
      <c r="BM63" s="4">
        <f t="shared" si="4"/>
        <v>18.549999999999997</v>
      </c>
      <c r="BN63" s="4">
        <f t="shared" si="5"/>
        <v>7.9499999999999993</v>
      </c>
      <c r="BR63" s="4">
        <f t="shared" si="6"/>
        <v>26</v>
      </c>
      <c r="BS63" s="4">
        <f t="shared" si="7"/>
        <v>11.999999999999996</v>
      </c>
      <c r="BT63" s="4">
        <f t="shared" si="8"/>
        <v>2</v>
      </c>
      <c r="BX63" s="4">
        <f t="shared" si="9"/>
        <v>0</v>
      </c>
      <c r="BY63" s="4">
        <f t="shared" si="10"/>
        <v>0</v>
      </c>
      <c r="BZ63" s="4">
        <f t="shared" si="11"/>
        <v>0</v>
      </c>
      <c r="CD63" s="4">
        <f t="shared" si="12"/>
        <v>0</v>
      </c>
      <c r="CE63" s="4">
        <f t="shared" si="13"/>
        <v>0</v>
      </c>
      <c r="CF63" s="4">
        <f>IF(COUNTIF($BH$5:$BH63,"&gt;=2")&lt;=1,SUM($BG63:$BK63)*C$8,CF62)</f>
        <v>151200</v>
      </c>
      <c r="CG63" s="4">
        <f>IF(COUNTIF($BN$5:$BN63,"&gt;=2")&lt;=1,SUM($BL63:$BP63)*D$8,CG62)</f>
        <v>604799.99999999988</v>
      </c>
      <c r="CH63" s="4">
        <f>IF(COUNTIF($BT$5:$BT63,"&gt;=2")&lt;=1,SUM($BQ63:$BU63)*E$8,CH62)</f>
        <v>2592000</v>
      </c>
      <c r="CI63" s="4">
        <f>IF(COUNTIF($BZ$5:$BZ63,"&gt;=2")&lt;=1,SUM($BV63:$BZ63)*F$8,CI62)</f>
        <v>0</v>
      </c>
      <c r="CJ63" s="4">
        <f t="shared" si="43"/>
        <v>0</v>
      </c>
      <c r="CK63" s="4">
        <f t="shared" si="44"/>
        <v>38.75</v>
      </c>
      <c r="CM63" s="4">
        <v>59</v>
      </c>
      <c r="CN63" s="4">
        <f>IF(COUNTIF($BH$5:$BH63,"&gt;=2")&gt;1,CN62,BG63)</f>
        <v>4.8999999999999995</v>
      </c>
      <c r="CO63" s="4">
        <f>IF(COUNTIF($BH$5:$BH63,"&gt;=2")&gt;1,CO62,BH63)</f>
        <v>2.1</v>
      </c>
      <c r="CP63" s="4">
        <f>IF(COUNTIF($BH$5:$BH63,"&gt;=2")&gt;1,CP62,BI63)</f>
        <v>0</v>
      </c>
      <c r="CQ63" s="4">
        <f>IF(COUNTIF($BH$5:$BH63,"&gt;=2")&gt;1,CQ62,BJ63)</f>
        <v>0</v>
      </c>
      <c r="CR63" s="4">
        <f>IF(COUNTIF($BH$5:$BH63,"&gt;=2")&gt;1,CR62,BK63)</f>
        <v>0</v>
      </c>
      <c r="CS63" s="4">
        <f>IF(COUNTIF($BN$5:$BN63,"&gt;=2")&gt;1,CS62,BL63)</f>
        <v>7</v>
      </c>
      <c r="CT63" s="4">
        <f>IF(COUNTIF($BN$5:$BN63,"&gt;=2")&gt;1,CT62,BM63)</f>
        <v>4.8999999999999995</v>
      </c>
      <c r="CU63" s="4">
        <f>IF(COUNTIF($BN$5:$BN63,"&gt;=2")&gt;1,CU62,BN63)</f>
        <v>2.1</v>
      </c>
      <c r="CV63" s="4">
        <f>IF(COUNTIF($BN$5:$BN63,"&gt;=2")&gt;1,CV62,BO63)</f>
        <v>0</v>
      </c>
      <c r="CW63" s="4">
        <f>IF(COUNTIF($BN$5:$BN63,"&gt;=2")&gt;1,CW62,BP63)</f>
        <v>0</v>
      </c>
      <c r="CX63" s="4">
        <f>IF(COUNTIF($BT$5:$BT63,"&gt;=2")&gt;1,CX62,BQ63)</f>
        <v>0</v>
      </c>
      <c r="CY63" s="4">
        <f>IF(COUNTIF($BT$5:$BT63,"&gt;=2")&gt;1,CY62,BR63)</f>
        <v>26</v>
      </c>
      <c r="CZ63" s="4">
        <f>IF(COUNTIF($BT$5:$BT63,"&gt;=2")&gt;1,CZ62,BS63)</f>
        <v>11.999999999999996</v>
      </c>
      <c r="DA63" s="4">
        <f>IF(COUNTIF($BT$5:$BT63,"&gt;=2")&gt;1,DA62,BT63)</f>
        <v>2</v>
      </c>
      <c r="DB63" s="4">
        <f>IF(COUNTIF($BT$5:$BT63,"&gt;=2")&gt;1,DB62,BU63)</f>
        <v>0</v>
      </c>
      <c r="DC63" s="4">
        <f>IF(COUNTIF($BZ$5:$BZ63,"&gt;=2")&gt;1,DC62,BV63)</f>
        <v>0</v>
      </c>
      <c r="DD63" s="4">
        <f>IF(COUNTIF($BZ$5:$BZ63,"&gt;=2")&gt;1,DD62,BW63)</f>
        <v>0</v>
      </c>
      <c r="DE63" s="4">
        <f>IF(COUNTIF($BZ$5:$BZ63,"&gt;=2")&gt;1,DE62,BX63)</f>
        <v>0</v>
      </c>
      <c r="DF63" s="4">
        <f>IF(COUNTIF($BZ$5:$BZ63,"&gt;=2")&gt;1,DF62,BY63)</f>
        <v>0</v>
      </c>
      <c r="DG63" s="4">
        <f>IF(COUNTIF($BZ$5:$BZ63,"&gt;=2")&gt;1,DG62,BZ63)</f>
        <v>0</v>
      </c>
      <c r="DH63" s="4">
        <f t="shared" si="45"/>
        <v>0</v>
      </c>
      <c r="DI63" s="4">
        <f t="shared" si="46"/>
        <v>0</v>
      </c>
      <c r="DJ63" s="4">
        <f t="shared" si="47"/>
        <v>0</v>
      </c>
      <c r="DK63" s="4">
        <f t="shared" si="48"/>
        <v>0</v>
      </c>
      <c r="DL63" s="4">
        <f t="shared" si="49"/>
        <v>0</v>
      </c>
      <c r="DM63" s="4">
        <f t="shared" si="50"/>
        <v>7</v>
      </c>
      <c r="DN63" s="4">
        <f t="shared" si="51"/>
        <v>13.999999999999998</v>
      </c>
      <c r="DO63" s="4">
        <f t="shared" si="52"/>
        <v>40</v>
      </c>
      <c r="DP63" s="4">
        <f t="shared" si="53"/>
        <v>0</v>
      </c>
      <c r="DQ63" s="4">
        <f t="shared" si="54"/>
        <v>0</v>
      </c>
      <c r="DS63" s="4">
        <v>59</v>
      </c>
      <c r="DT63" s="4">
        <f>$CK63+INDEX(节奏总纲!D$4:D$163,基础状态预估!$C$2)</f>
        <v>83.004833995939038</v>
      </c>
      <c r="DU63" s="4">
        <f>$CK63+INDEX(节奏总纲!E$4:E$163,基础状态预估!$C$2)</f>
        <v>77.282683960264137</v>
      </c>
      <c r="DV63" s="4">
        <f>$CK63+INDEX(节奏总纲!F$4:F$163,基础状态预估!$C$2)</f>
        <v>70.392206307096416</v>
      </c>
      <c r="DW63" s="4">
        <f>$CK63+INDEX(节奏总纲!G$4:G$163,基础状态预估!$C$2)</f>
        <v>62.032468165263531</v>
      </c>
      <c r="DX63" s="4">
        <f>$CK63+INDEX(节奏总纲!H$4:H$163,基础状态预估!$C$2)</f>
        <v>51.694538943812169</v>
      </c>
      <c r="DY63" s="4">
        <f t="shared" si="70"/>
        <v>11.899999999999999</v>
      </c>
      <c r="DZ63" s="4">
        <f t="shared" si="71"/>
        <v>33</v>
      </c>
      <c r="EA63" s="4">
        <f t="shared" si="72"/>
        <v>14.099999999999996</v>
      </c>
      <c r="EB63" s="4">
        <f t="shared" si="73"/>
        <v>2</v>
      </c>
      <c r="EC63" s="4">
        <f t="shared" si="74"/>
        <v>0</v>
      </c>
      <c r="EE63" s="4">
        <v>16</v>
      </c>
      <c r="EF63" s="16">
        <v>140</v>
      </c>
      <c r="EG63" s="16">
        <f>INDEX(节奏总纲!$E$4:$E$163,$EF63)</f>
        <v>13881.315900000001</v>
      </c>
      <c r="EH63" s="16">
        <f t="shared" si="93"/>
        <v>162.22180914199464</v>
      </c>
      <c r="EI63" s="16">
        <f t="shared" si="94"/>
        <v>449.85879846099363</v>
      </c>
      <c r="EJ63" s="16">
        <f t="shared" si="95"/>
        <v>4554.4795322975151</v>
      </c>
      <c r="EK63" s="16">
        <f t="shared" si="96"/>
        <v>8244.2759256137906</v>
      </c>
      <c r="EL63" s="16">
        <f t="shared" si="97"/>
        <v>248.51290593769451</v>
      </c>
      <c r="EP63" s="7">
        <f t="shared" si="83"/>
        <v>66.532683960264137</v>
      </c>
      <c r="EQ63" s="4">
        <f t="shared" si="84"/>
        <v>11.899999999999999</v>
      </c>
      <c r="ER63" s="4">
        <f t="shared" si="85"/>
        <v>23.683333333333334</v>
      </c>
      <c r="ES63" s="4">
        <f t="shared" si="86"/>
        <v>9.7999999999999989</v>
      </c>
      <c r="ET63" s="4">
        <f t="shared" si="87"/>
        <v>1.2833333333333334</v>
      </c>
      <c r="EU63" s="4">
        <f t="shared" si="88"/>
        <v>0</v>
      </c>
      <c r="EV63" s="4" t="str">
        <f t="shared" si="89"/>
        <v>橙</v>
      </c>
      <c r="EW63" s="4">
        <f t="shared" si="90"/>
        <v>44.666666666666664</v>
      </c>
      <c r="EX63" s="4">
        <f t="shared" si="91"/>
        <v>28</v>
      </c>
    </row>
    <row r="64" spans="33:154" x14ac:dyDescent="0.15">
      <c r="AG64" s="7">
        <f>基础状态预估!I25</f>
        <v>70.532683960264137</v>
      </c>
      <c r="AH64" s="7">
        <f>求节点(节奏总纲!$E$4:$E$163,节奏总纲!$C$4:$C$163,AG64)</f>
        <v>63.621237555476739</v>
      </c>
      <c r="AI64" s="4" t="str">
        <f t="shared" si="81"/>
        <v>橙</v>
      </c>
      <c r="AJ64" s="4">
        <f t="shared" si="82"/>
        <v>11.899999999999999</v>
      </c>
      <c r="AK64" s="4">
        <f t="shared" si="75"/>
        <v>27.150000000000002</v>
      </c>
      <c r="AL64" s="4">
        <f t="shared" si="76"/>
        <v>11.399999999999997</v>
      </c>
      <c r="AM64" s="4">
        <f t="shared" si="77"/>
        <v>1.55</v>
      </c>
      <c r="AN64" s="4">
        <f t="shared" si="78"/>
        <v>0</v>
      </c>
      <c r="AO64" s="7">
        <f>(基础状态预估!D25-基础状态预估!D24)*基础状态预估!$W25+AO63</f>
        <v>31.2</v>
      </c>
      <c r="AP64" s="7">
        <f t="shared" si="79"/>
        <v>0.78</v>
      </c>
      <c r="AU64" s="15">
        <v>140</v>
      </c>
      <c r="AV64" s="15"/>
      <c r="AW64" s="15">
        <f t="shared" si="98"/>
        <v>3600</v>
      </c>
      <c r="AX64" s="15"/>
      <c r="AY64" s="16">
        <f>(AW64-AW63)*INDEX([3]小r将兵属性验证!$W$7:$W$166,$AU64,1)+AY63</f>
        <v>4938054718.568964</v>
      </c>
      <c r="BF64" s="4">
        <v>60</v>
      </c>
      <c r="BG64" s="4">
        <f t="shared" si="41"/>
        <v>42</v>
      </c>
      <c r="BH64" s="4">
        <f t="shared" si="42"/>
        <v>18</v>
      </c>
      <c r="BL64" s="4">
        <f t="shared" si="3"/>
        <v>27</v>
      </c>
      <c r="BM64" s="4">
        <f t="shared" si="4"/>
        <v>18.899999999999999</v>
      </c>
      <c r="BN64" s="4">
        <f t="shared" si="5"/>
        <v>8.1</v>
      </c>
      <c r="BR64" s="4">
        <f t="shared" si="6"/>
        <v>26.650000000000002</v>
      </c>
      <c r="BS64" s="4">
        <f t="shared" si="7"/>
        <v>12.299999999999997</v>
      </c>
      <c r="BT64" s="4">
        <f t="shared" si="8"/>
        <v>2.0500000000000003</v>
      </c>
      <c r="BX64" s="4">
        <f t="shared" si="9"/>
        <v>0.8</v>
      </c>
      <c r="BY64" s="4">
        <f t="shared" si="10"/>
        <v>0.19499999999999995</v>
      </c>
      <c r="BZ64" s="4">
        <f t="shared" si="11"/>
        <v>5.0000000000000001E-3</v>
      </c>
      <c r="CD64" s="4">
        <f t="shared" si="12"/>
        <v>0</v>
      </c>
      <c r="CE64" s="4">
        <f t="shared" si="13"/>
        <v>0</v>
      </c>
      <c r="CF64" s="4">
        <f>IF(COUNTIF($BH$5:$BH64,"&gt;=2")&lt;=1,SUM($BG64:$BK64)*C$8,CF63)</f>
        <v>151200</v>
      </c>
      <c r="CG64" s="4">
        <f>IF(COUNTIF($BN$5:$BN64,"&gt;=2")&lt;=1,SUM($BL64:$BP64)*D$8,CG63)</f>
        <v>604799.99999999988</v>
      </c>
      <c r="CH64" s="4">
        <f>IF(COUNTIF($BT$5:$BT64,"&gt;=2")&lt;=1,SUM($BQ64:$BU64)*E$8,CH63)</f>
        <v>2592000</v>
      </c>
      <c r="CI64" s="4">
        <f>IF(COUNTIF($BZ$5:$BZ64,"&gt;=2")&lt;=1,SUM($BV64:$BZ64)*F$8,CI63)</f>
        <v>86400</v>
      </c>
      <c r="CJ64" s="4">
        <f t="shared" si="43"/>
        <v>0</v>
      </c>
      <c r="CK64" s="4">
        <f t="shared" si="44"/>
        <v>39.75</v>
      </c>
      <c r="CM64" s="4">
        <v>60</v>
      </c>
      <c r="CN64" s="4">
        <f>IF(COUNTIF($BH$5:$BH64,"&gt;=2")&gt;1,CN63,BG64)</f>
        <v>4.8999999999999995</v>
      </c>
      <c r="CO64" s="4">
        <f>IF(COUNTIF($BH$5:$BH64,"&gt;=2")&gt;1,CO63,BH64)</f>
        <v>2.1</v>
      </c>
      <c r="CP64" s="4">
        <f>IF(COUNTIF($BH$5:$BH64,"&gt;=2")&gt;1,CP63,BI64)</f>
        <v>0</v>
      </c>
      <c r="CQ64" s="4">
        <f>IF(COUNTIF($BH$5:$BH64,"&gt;=2")&gt;1,CQ63,BJ64)</f>
        <v>0</v>
      </c>
      <c r="CR64" s="4">
        <f>IF(COUNTIF($BH$5:$BH64,"&gt;=2")&gt;1,CR63,BK64)</f>
        <v>0</v>
      </c>
      <c r="CS64" s="4">
        <f>IF(COUNTIF($BN$5:$BN64,"&gt;=2")&gt;1,CS63,BL64)</f>
        <v>7</v>
      </c>
      <c r="CT64" s="4">
        <f>IF(COUNTIF($BN$5:$BN64,"&gt;=2")&gt;1,CT63,BM64)</f>
        <v>4.8999999999999995</v>
      </c>
      <c r="CU64" s="4">
        <f>IF(COUNTIF($BN$5:$BN64,"&gt;=2")&gt;1,CU63,BN64)</f>
        <v>2.1</v>
      </c>
      <c r="CV64" s="4">
        <f>IF(COUNTIF($BN$5:$BN64,"&gt;=2")&gt;1,CV63,BO64)</f>
        <v>0</v>
      </c>
      <c r="CW64" s="4">
        <f>IF(COUNTIF($BN$5:$BN64,"&gt;=2")&gt;1,CW63,BP64)</f>
        <v>0</v>
      </c>
      <c r="CX64" s="4">
        <f>IF(COUNTIF($BT$5:$BT64,"&gt;=2")&gt;1,CX63,BQ64)</f>
        <v>0</v>
      </c>
      <c r="CY64" s="4">
        <f>IF(COUNTIF($BT$5:$BT64,"&gt;=2")&gt;1,CY63,BR64)</f>
        <v>26</v>
      </c>
      <c r="CZ64" s="4">
        <f>IF(COUNTIF($BT$5:$BT64,"&gt;=2")&gt;1,CZ63,BS64)</f>
        <v>11.999999999999996</v>
      </c>
      <c r="DA64" s="4">
        <f>IF(COUNTIF($BT$5:$BT64,"&gt;=2")&gt;1,DA63,BT64)</f>
        <v>2</v>
      </c>
      <c r="DB64" s="4">
        <f>IF(COUNTIF($BT$5:$BT64,"&gt;=2")&gt;1,DB63,BU64)</f>
        <v>0</v>
      </c>
      <c r="DC64" s="4">
        <f>IF(COUNTIF($BZ$5:$BZ64,"&gt;=2")&gt;1,DC63,BV64)</f>
        <v>0</v>
      </c>
      <c r="DD64" s="4">
        <f>IF(COUNTIF($BZ$5:$BZ64,"&gt;=2")&gt;1,DD63,BW64)</f>
        <v>0</v>
      </c>
      <c r="DE64" s="4">
        <f>IF(COUNTIF($BZ$5:$BZ64,"&gt;=2")&gt;1,DE63,BX64)</f>
        <v>0.8</v>
      </c>
      <c r="DF64" s="4">
        <f>IF(COUNTIF($BZ$5:$BZ64,"&gt;=2")&gt;1,DF63,BY64)</f>
        <v>0.19499999999999995</v>
      </c>
      <c r="DG64" s="4">
        <f>IF(COUNTIF($BZ$5:$BZ64,"&gt;=2")&gt;1,DG63,BZ64)</f>
        <v>5.0000000000000001E-3</v>
      </c>
      <c r="DH64" s="4">
        <f t="shared" si="45"/>
        <v>0</v>
      </c>
      <c r="DI64" s="4">
        <f t="shared" si="46"/>
        <v>0</v>
      </c>
      <c r="DJ64" s="4">
        <f t="shared" si="47"/>
        <v>0</v>
      </c>
      <c r="DK64" s="4">
        <f t="shared" si="48"/>
        <v>0</v>
      </c>
      <c r="DL64" s="4">
        <f t="shared" si="49"/>
        <v>0</v>
      </c>
      <c r="DM64" s="4">
        <f t="shared" si="50"/>
        <v>7</v>
      </c>
      <c r="DN64" s="4">
        <f t="shared" si="51"/>
        <v>13.999999999999998</v>
      </c>
      <c r="DO64" s="4">
        <f t="shared" si="52"/>
        <v>40</v>
      </c>
      <c r="DP64" s="4">
        <f t="shared" si="53"/>
        <v>1</v>
      </c>
      <c r="DQ64" s="4">
        <f t="shared" si="54"/>
        <v>0</v>
      </c>
      <c r="DS64" s="4">
        <v>60</v>
      </c>
      <c r="DT64" s="4">
        <f>$CK64+INDEX(节奏总纲!D$4:D$163,基础状态预估!$C$2)</f>
        <v>84.004833995939038</v>
      </c>
      <c r="DU64" s="4">
        <f>$CK64+INDEX(节奏总纲!E$4:E$163,基础状态预估!$C$2)</f>
        <v>78.282683960264137</v>
      </c>
      <c r="DV64" s="4">
        <f>$CK64+INDEX(节奏总纲!F$4:F$163,基础状态预估!$C$2)</f>
        <v>71.392206307096416</v>
      </c>
      <c r="DW64" s="4">
        <f>$CK64+INDEX(节奏总纲!G$4:G$163,基础状态预估!$C$2)</f>
        <v>63.032468165263531</v>
      </c>
      <c r="DX64" s="4">
        <f>$CK64+INDEX(节奏总纲!H$4:H$163,基础状态预估!$C$2)</f>
        <v>52.694538943812169</v>
      </c>
      <c r="DY64" s="4">
        <f t="shared" si="70"/>
        <v>11.899999999999999</v>
      </c>
      <c r="DZ64" s="4">
        <f t="shared" si="71"/>
        <v>33</v>
      </c>
      <c r="EA64" s="4">
        <f t="shared" si="72"/>
        <v>14.899999999999997</v>
      </c>
      <c r="EB64" s="4">
        <f t="shared" si="73"/>
        <v>2.1949999999999998</v>
      </c>
      <c r="EC64" s="4">
        <f t="shared" si="74"/>
        <v>5.0000000000000001E-3</v>
      </c>
      <c r="EE64" s="4">
        <v>17</v>
      </c>
      <c r="EF64" s="16">
        <v>150</v>
      </c>
      <c r="EG64" s="16">
        <f>INDEX(节奏总纲!$E$4:$E$163,$EF64)</f>
        <v>27671.731500000002</v>
      </c>
      <c r="EH64" s="16">
        <f t="shared" si="93"/>
        <v>323.3813262632774</v>
      </c>
      <c r="EI64" s="16">
        <f t="shared" si="94"/>
        <v>896.77174509984513</v>
      </c>
      <c r="EJ64" s="16">
        <f t="shared" si="95"/>
        <v>9079.1345466017665</v>
      </c>
      <c r="EK64" s="16">
        <f t="shared" si="96"/>
        <v>16434.56509951616</v>
      </c>
      <c r="EL64" s="16">
        <f t="shared" si="97"/>
        <v>495.39845191424814</v>
      </c>
      <c r="EP64" s="7">
        <f t="shared" si="83"/>
        <v>70.532683960264137</v>
      </c>
      <c r="EQ64" s="4">
        <f t="shared" si="84"/>
        <v>11.899999999999999</v>
      </c>
      <c r="ER64" s="4">
        <f t="shared" si="85"/>
        <v>27.150000000000002</v>
      </c>
      <c r="ES64" s="4">
        <f t="shared" si="86"/>
        <v>11.399999999999997</v>
      </c>
      <c r="ET64" s="4">
        <f t="shared" si="87"/>
        <v>1.55</v>
      </c>
      <c r="EU64" s="4">
        <f t="shared" si="88"/>
        <v>0</v>
      </c>
      <c r="EV64" s="4" t="str">
        <f t="shared" si="89"/>
        <v>橙</v>
      </c>
      <c r="EW64" s="4">
        <f t="shared" si="90"/>
        <v>50</v>
      </c>
      <c r="EX64" s="4">
        <f t="shared" si="91"/>
        <v>32</v>
      </c>
    </row>
    <row r="65" spans="33:154" x14ac:dyDescent="0.15">
      <c r="AG65" s="7">
        <f>基础状态预估!I26</f>
        <v>74.532683960264137</v>
      </c>
      <c r="AH65" s="7">
        <f>求节点(节奏总纲!$E$4:$E$163,节奏总纲!$C$4:$C$163,AG65)</f>
        <v>64.4062621963335</v>
      </c>
      <c r="AI65" s="4" t="str">
        <f t="shared" si="81"/>
        <v>橙</v>
      </c>
      <c r="AJ65" s="4">
        <f t="shared" si="82"/>
        <v>11.899999999999999</v>
      </c>
      <c r="AK65" s="4">
        <f t="shared" si="75"/>
        <v>30.616666666666667</v>
      </c>
      <c r="AL65" s="4">
        <f t="shared" si="76"/>
        <v>12.999999999999996</v>
      </c>
      <c r="AM65" s="4">
        <f t="shared" si="77"/>
        <v>1.8166666666666667</v>
      </c>
      <c r="AN65" s="4">
        <f t="shared" si="78"/>
        <v>0</v>
      </c>
      <c r="AO65" s="7">
        <f>(基础状态预估!D26-基础状态预估!D25)*基础状态预估!$W26+AO64</f>
        <v>35.200000000000003</v>
      </c>
      <c r="AP65" s="7">
        <f t="shared" si="79"/>
        <v>0.78222222222222226</v>
      </c>
      <c r="AU65" s="15">
        <v>150</v>
      </c>
      <c r="AV65" s="15"/>
      <c r="AW65" s="15">
        <f t="shared" si="98"/>
        <v>3600</v>
      </c>
      <c r="AX65" s="15"/>
      <c r="AY65" s="16">
        <f>(AW65-AW64)*INDEX([3]小r将兵属性验证!$W$7:$W$166,$AU65,1)+AY64</f>
        <v>4938054718.568964</v>
      </c>
      <c r="BF65" s="4">
        <v>61</v>
      </c>
      <c r="BG65" s="4">
        <f t="shared" si="41"/>
        <v>42.699999999999996</v>
      </c>
      <c r="BH65" s="4">
        <f t="shared" si="42"/>
        <v>18.3</v>
      </c>
      <c r="BL65" s="4">
        <f t="shared" si="3"/>
        <v>27.5</v>
      </c>
      <c r="BM65" s="4">
        <f t="shared" si="4"/>
        <v>19.25</v>
      </c>
      <c r="BN65" s="4">
        <f t="shared" si="5"/>
        <v>8.25</v>
      </c>
      <c r="BR65" s="4">
        <f t="shared" si="6"/>
        <v>27.3</v>
      </c>
      <c r="BS65" s="4">
        <f t="shared" si="7"/>
        <v>12.599999999999998</v>
      </c>
      <c r="BT65" s="4">
        <f t="shared" si="8"/>
        <v>2.1</v>
      </c>
      <c r="BX65" s="4">
        <f t="shared" si="9"/>
        <v>1.6</v>
      </c>
      <c r="BY65" s="4">
        <f t="shared" si="10"/>
        <v>0.3899999999999999</v>
      </c>
      <c r="BZ65" s="4">
        <f t="shared" si="11"/>
        <v>0.01</v>
      </c>
      <c r="CD65" s="4">
        <f t="shared" si="12"/>
        <v>0</v>
      </c>
      <c r="CE65" s="4">
        <f t="shared" si="13"/>
        <v>0</v>
      </c>
      <c r="CF65" s="4">
        <f>IF(COUNTIF($BH$5:$BH65,"&gt;=2")&lt;=1,SUM($BG65:$BK65)*C$8,CF64)</f>
        <v>151200</v>
      </c>
      <c r="CG65" s="4">
        <f>IF(COUNTIF($BN$5:$BN65,"&gt;=2")&lt;=1,SUM($BL65:$BP65)*D$8,CG64)</f>
        <v>604799.99999999988</v>
      </c>
      <c r="CH65" s="4">
        <f>IF(COUNTIF($BT$5:$BT65,"&gt;=2")&lt;=1,SUM($BQ65:$BU65)*E$8,CH64)</f>
        <v>2592000</v>
      </c>
      <c r="CI65" s="4">
        <f>IF(COUNTIF($BZ$5:$BZ65,"&gt;=2")&lt;=1,SUM($BV65:$BZ65)*F$8,CI64)</f>
        <v>172800</v>
      </c>
      <c r="CJ65" s="4">
        <f t="shared" si="43"/>
        <v>0</v>
      </c>
      <c r="CK65" s="4">
        <f t="shared" si="44"/>
        <v>40.75</v>
      </c>
      <c r="CM65" s="4">
        <v>61</v>
      </c>
      <c r="CN65" s="4">
        <f>IF(COUNTIF($BH$5:$BH65,"&gt;=2")&gt;1,CN64,BG65)</f>
        <v>4.8999999999999995</v>
      </c>
      <c r="CO65" s="4">
        <f>IF(COUNTIF($BH$5:$BH65,"&gt;=2")&gt;1,CO64,BH65)</f>
        <v>2.1</v>
      </c>
      <c r="CP65" s="4">
        <f>IF(COUNTIF($BH$5:$BH65,"&gt;=2")&gt;1,CP64,BI65)</f>
        <v>0</v>
      </c>
      <c r="CQ65" s="4">
        <f>IF(COUNTIF($BH$5:$BH65,"&gt;=2")&gt;1,CQ64,BJ65)</f>
        <v>0</v>
      </c>
      <c r="CR65" s="4">
        <f>IF(COUNTIF($BH$5:$BH65,"&gt;=2")&gt;1,CR64,BK65)</f>
        <v>0</v>
      </c>
      <c r="CS65" s="4">
        <f>IF(COUNTIF($BN$5:$BN65,"&gt;=2")&gt;1,CS64,BL65)</f>
        <v>7</v>
      </c>
      <c r="CT65" s="4">
        <f>IF(COUNTIF($BN$5:$BN65,"&gt;=2")&gt;1,CT64,BM65)</f>
        <v>4.8999999999999995</v>
      </c>
      <c r="CU65" s="4">
        <f>IF(COUNTIF($BN$5:$BN65,"&gt;=2")&gt;1,CU64,BN65)</f>
        <v>2.1</v>
      </c>
      <c r="CV65" s="4">
        <f>IF(COUNTIF($BN$5:$BN65,"&gt;=2")&gt;1,CV64,BO65)</f>
        <v>0</v>
      </c>
      <c r="CW65" s="4">
        <f>IF(COUNTIF($BN$5:$BN65,"&gt;=2")&gt;1,CW64,BP65)</f>
        <v>0</v>
      </c>
      <c r="CX65" s="4">
        <f>IF(COUNTIF($BT$5:$BT65,"&gt;=2")&gt;1,CX64,BQ65)</f>
        <v>0</v>
      </c>
      <c r="CY65" s="4">
        <f>IF(COUNTIF($BT$5:$BT65,"&gt;=2")&gt;1,CY64,BR65)</f>
        <v>26</v>
      </c>
      <c r="CZ65" s="4">
        <f>IF(COUNTIF($BT$5:$BT65,"&gt;=2")&gt;1,CZ64,BS65)</f>
        <v>11.999999999999996</v>
      </c>
      <c r="DA65" s="4">
        <f>IF(COUNTIF($BT$5:$BT65,"&gt;=2")&gt;1,DA64,BT65)</f>
        <v>2</v>
      </c>
      <c r="DB65" s="4">
        <f>IF(COUNTIF($BT$5:$BT65,"&gt;=2")&gt;1,DB64,BU65)</f>
        <v>0</v>
      </c>
      <c r="DC65" s="4">
        <f>IF(COUNTIF($BZ$5:$BZ65,"&gt;=2")&gt;1,DC64,BV65)</f>
        <v>0</v>
      </c>
      <c r="DD65" s="4">
        <f>IF(COUNTIF($BZ$5:$BZ65,"&gt;=2")&gt;1,DD64,BW65)</f>
        <v>0</v>
      </c>
      <c r="DE65" s="4">
        <f>IF(COUNTIF($BZ$5:$BZ65,"&gt;=2")&gt;1,DE64,BX65)</f>
        <v>1.6</v>
      </c>
      <c r="DF65" s="4">
        <f>IF(COUNTIF($BZ$5:$BZ65,"&gt;=2")&gt;1,DF64,BY65)</f>
        <v>0.3899999999999999</v>
      </c>
      <c r="DG65" s="4">
        <f>IF(COUNTIF($BZ$5:$BZ65,"&gt;=2")&gt;1,DG64,BZ65)</f>
        <v>0.01</v>
      </c>
      <c r="DH65" s="4">
        <f t="shared" si="45"/>
        <v>0</v>
      </c>
      <c r="DI65" s="4">
        <f t="shared" si="46"/>
        <v>0</v>
      </c>
      <c r="DJ65" s="4">
        <f t="shared" si="47"/>
        <v>0</v>
      </c>
      <c r="DK65" s="4">
        <f t="shared" si="48"/>
        <v>0</v>
      </c>
      <c r="DL65" s="4">
        <f t="shared" si="49"/>
        <v>0</v>
      </c>
      <c r="DM65" s="4">
        <f t="shared" si="50"/>
        <v>7</v>
      </c>
      <c r="DN65" s="4">
        <f t="shared" si="51"/>
        <v>13.999999999999998</v>
      </c>
      <c r="DO65" s="4">
        <f t="shared" si="52"/>
        <v>40</v>
      </c>
      <c r="DP65" s="4">
        <f t="shared" si="53"/>
        <v>2</v>
      </c>
      <c r="DQ65" s="4">
        <f t="shared" si="54"/>
        <v>0</v>
      </c>
      <c r="DS65" s="4">
        <v>61</v>
      </c>
      <c r="DT65" s="4">
        <f>$CK65+INDEX(节奏总纲!D$4:D$163,基础状态预估!$C$2)</f>
        <v>85.004833995939038</v>
      </c>
      <c r="DU65" s="4">
        <f>$CK65+INDEX(节奏总纲!E$4:E$163,基础状态预估!$C$2)</f>
        <v>79.282683960264137</v>
      </c>
      <c r="DV65" s="4">
        <f>$CK65+INDEX(节奏总纲!F$4:F$163,基础状态预估!$C$2)</f>
        <v>72.392206307096416</v>
      </c>
      <c r="DW65" s="4">
        <f>$CK65+INDEX(节奏总纲!G$4:G$163,基础状态预估!$C$2)</f>
        <v>64.032468165263538</v>
      </c>
      <c r="DX65" s="4">
        <f>$CK65+INDEX(节奏总纲!H$4:H$163,基础状态预估!$C$2)</f>
        <v>53.694538943812169</v>
      </c>
      <c r="DY65" s="4">
        <f t="shared" si="70"/>
        <v>11.899999999999999</v>
      </c>
      <c r="DZ65" s="4">
        <f t="shared" si="71"/>
        <v>33</v>
      </c>
      <c r="EA65" s="4">
        <f t="shared" si="72"/>
        <v>15.699999999999996</v>
      </c>
      <c r="EB65" s="4">
        <f t="shared" si="73"/>
        <v>2.3899999999999997</v>
      </c>
      <c r="EC65" s="4">
        <f t="shared" si="74"/>
        <v>0.01</v>
      </c>
      <c r="EE65" s="4">
        <v>18</v>
      </c>
      <c r="EF65" s="16">
        <v>160</v>
      </c>
      <c r="EG65" s="16">
        <f>INDEX(节奏总纲!$E$4:$E$163,$EF65)</f>
        <v>65535</v>
      </c>
      <c r="EH65" s="16">
        <f t="shared" si="93"/>
        <v>765.86444244242125</v>
      </c>
      <c r="EI65" s="16">
        <f t="shared" si="94"/>
        <v>2123.8257647562946</v>
      </c>
      <c r="EJ65" s="16">
        <f t="shared" si="95"/>
        <v>21502.126909244791</v>
      </c>
      <c r="EK65" s="16">
        <f t="shared" si="96"/>
        <v>38922.003265201944</v>
      </c>
      <c r="EL65" s="16">
        <f t="shared" si="97"/>
        <v>1173.2528391365843</v>
      </c>
      <c r="EP65" s="7">
        <f t="shared" si="83"/>
        <v>74.532683960264137</v>
      </c>
      <c r="EQ65" s="4">
        <f t="shared" si="84"/>
        <v>11.899999999999999</v>
      </c>
      <c r="ER65" s="4">
        <f t="shared" si="85"/>
        <v>30.616666666666667</v>
      </c>
      <c r="ES65" s="4">
        <f t="shared" si="86"/>
        <v>12.999999999999996</v>
      </c>
      <c r="ET65" s="4">
        <f t="shared" si="87"/>
        <v>1.8166666666666667</v>
      </c>
      <c r="EU65" s="4">
        <f t="shared" si="88"/>
        <v>0</v>
      </c>
      <c r="EV65" s="4" t="str">
        <f t="shared" si="89"/>
        <v>橙</v>
      </c>
      <c r="EW65" s="4">
        <f t="shared" si="90"/>
        <v>55.333333333333336</v>
      </c>
      <c r="EX65" s="4">
        <f t="shared" si="91"/>
        <v>36</v>
      </c>
    </row>
    <row r="66" spans="33:154" x14ac:dyDescent="0.15">
      <c r="AG66" s="7">
        <f>基础状态预估!I27</f>
        <v>78.532683960264137</v>
      </c>
      <c r="AH66" s="7">
        <f>求节点(节奏总纲!$E$4:$E$163,节奏总纲!$C$4:$C$163,AG66)</f>
        <v>65.15484850713321</v>
      </c>
      <c r="AI66" s="4" t="str">
        <f t="shared" si="81"/>
        <v>红</v>
      </c>
      <c r="AJ66" s="4">
        <f t="shared" si="82"/>
        <v>11.899999999999999</v>
      </c>
      <c r="AK66" s="4">
        <f t="shared" si="75"/>
        <v>33</v>
      </c>
      <c r="AL66" s="4">
        <f t="shared" si="76"/>
        <v>15.099999999999996</v>
      </c>
      <c r="AM66" s="4">
        <f t="shared" si="77"/>
        <v>2.2437499999999999</v>
      </c>
      <c r="AN66" s="4">
        <f t="shared" si="78"/>
        <v>6.2500000000000003E-3</v>
      </c>
      <c r="AO66" s="7">
        <f>(基础状态预估!D27-基础状态预估!D26)*基础状态预估!$W27+AO65</f>
        <v>39.200000000000003</v>
      </c>
      <c r="AP66" s="7">
        <f t="shared" si="79"/>
        <v>0.78400000000000003</v>
      </c>
      <c r="AU66" s="15">
        <v>160</v>
      </c>
      <c r="AV66" s="15"/>
      <c r="AW66" s="15">
        <f t="shared" si="98"/>
        <v>3600</v>
      </c>
      <c r="AX66" s="15"/>
      <c r="AY66" s="16">
        <f>(AW66-AW65)*INDEX([3]小r将兵属性验证!$W$7:$W$166,$AU66,1)+AY65</f>
        <v>4938054718.568964</v>
      </c>
      <c r="BF66" s="4">
        <v>62</v>
      </c>
      <c r="BG66" s="4">
        <f t="shared" si="41"/>
        <v>43.4</v>
      </c>
      <c r="BH66" s="4">
        <f t="shared" si="42"/>
        <v>18.599999999999998</v>
      </c>
      <c r="BL66" s="4">
        <f t="shared" si="3"/>
        <v>28</v>
      </c>
      <c r="BM66" s="4">
        <f t="shared" si="4"/>
        <v>19.599999999999998</v>
      </c>
      <c r="BN66" s="4">
        <f t="shared" si="5"/>
        <v>8.4</v>
      </c>
      <c r="BR66" s="4">
        <f t="shared" si="6"/>
        <v>27.95</v>
      </c>
      <c r="BS66" s="4">
        <f t="shared" si="7"/>
        <v>12.899999999999997</v>
      </c>
      <c r="BT66" s="4">
        <f t="shared" si="8"/>
        <v>2.15</v>
      </c>
      <c r="BX66" s="4">
        <f t="shared" si="9"/>
        <v>2.4000000000000004</v>
      </c>
      <c r="BY66" s="4">
        <f t="shared" si="10"/>
        <v>0.58499999999999985</v>
      </c>
      <c r="BZ66" s="4">
        <f t="shared" si="11"/>
        <v>1.4999999999999999E-2</v>
      </c>
      <c r="CD66" s="4">
        <f t="shared" si="12"/>
        <v>0</v>
      </c>
      <c r="CE66" s="4">
        <f t="shared" si="13"/>
        <v>0</v>
      </c>
      <c r="CF66" s="4">
        <f>IF(COUNTIF($BH$5:$BH66,"&gt;=2")&lt;=1,SUM($BG66:$BK66)*C$8,CF65)</f>
        <v>151200</v>
      </c>
      <c r="CG66" s="4">
        <f>IF(COUNTIF($BN$5:$BN66,"&gt;=2")&lt;=1,SUM($BL66:$BP66)*D$8,CG65)</f>
        <v>604799.99999999988</v>
      </c>
      <c r="CH66" s="4">
        <f>IF(COUNTIF($BT$5:$BT66,"&gt;=2")&lt;=1,SUM($BQ66:$BU66)*E$8,CH65)</f>
        <v>2592000</v>
      </c>
      <c r="CI66" s="4">
        <f>IF(COUNTIF($BZ$5:$BZ66,"&gt;=2")&lt;=1,SUM($BV66:$BZ66)*F$8,CI65)</f>
        <v>259200.00000000003</v>
      </c>
      <c r="CJ66" s="4">
        <f t="shared" si="43"/>
        <v>0</v>
      </c>
      <c r="CK66" s="4">
        <f t="shared" si="44"/>
        <v>41.75</v>
      </c>
      <c r="CM66" s="4">
        <v>62</v>
      </c>
      <c r="CN66" s="4">
        <f>IF(COUNTIF($BH$5:$BH66,"&gt;=2")&gt;1,CN65,BG66)</f>
        <v>4.8999999999999995</v>
      </c>
      <c r="CO66" s="4">
        <f>IF(COUNTIF($BH$5:$BH66,"&gt;=2")&gt;1,CO65,BH66)</f>
        <v>2.1</v>
      </c>
      <c r="CP66" s="4">
        <f>IF(COUNTIF($BH$5:$BH66,"&gt;=2")&gt;1,CP65,BI66)</f>
        <v>0</v>
      </c>
      <c r="CQ66" s="4">
        <f>IF(COUNTIF($BH$5:$BH66,"&gt;=2")&gt;1,CQ65,BJ66)</f>
        <v>0</v>
      </c>
      <c r="CR66" s="4">
        <f>IF(COUNTIF($BH$5:$BH66,"&gt;=2")&gt;1,CR65,BK66)</f>
        <v>0</v>
      </c>
      <c r="CS66" s="4">
        <f>IF(COUNTIF($BN$5:$BN66,"&gt;=2")&gt;1,CS65,BL66)</f>
        <v>7</v>
      </c>
      <c r="CT66" s="4">
        <f>IF(COUNTIF($BN$5:$BN66,"&gt;=2")&gt;1,CT65,BM66)</f>
        <v>4.8999999999999995</v>
      </c>
      <c r="CU66" s="4">
        <f>IF(COUNTIF($BN$5:$BN66,"&gt;=2")&gt;1,CU65,BN66)</f>
        <v>2.1</v>
      </c>
      <c r="CV66" s="4">
        <f>IF(COUNTIF($BN$5:$BN66,"&gt;=2")&gt;1,CV65,BO66)</f>
        <v>0</v>
      </c>
      <c r="CW66" s="4">
        <f>IF(COUNTIF($BN$5:$BN66,"&gt;=2")&gt;1,CW65,BP66)</f>
        <v>0</v>
      </c>
      <c r="CX66" s="4">
        <f>IF(COUNTIF($BT$5:$BT66,"&gt;=2")&gt;1,CX65,BQ66)</f>
        <v>0</v>
      </c>
      <c r="CY66" s="4">
        <f>IF(COUNTIF($BT$5:$BT66,"&gt;=2")&gt;1,CY65,BR66)</f>
        <v>26</v>
      </c>
      <c r="CZ66" s="4">
        <f>IF(COUNTIF($BT$5:$BT66,"&gt;=2")&gt;1,CZ65,BS66)</f>
        <v>11.999999999999996</v>
      </c>
      <c r="DA66" s="4">
        <f>IF(COUNTIF($BT$5:$BT66,"&gt;=2")&gt;1,DA65,BT66)</f>
        <v>2</v>
      </c>
      <c r="DB66" s="4">
        <f>IF(COUNTIF($BT$5:$BT66,"&gt;=2")&gt;1,DB65,BU66)</f>
        <v>0</v>
      </c>
      <c r="DC66" s="4">
        <f>IF(COUNTIF($BZ$5:$BZ66,"&gt;=2")&gt;1,DC65,BV66)</f>
        <v>0</v>
      </c>
      <c r="DD66" s="4">
        <f>IF(COUNTIF($BZ$5:$BZ66,"&gt;=2")&gt;1,DD65,BW66)</f>
        <v>0</v>
      </c>
      <c r="DE66" s="4">
        <f>IF(COUNTIF($BZ$5:$BZ66,"&gt;=2")&gt;1,DE65,BX66)</f>
        <v>2.4000000000000004</v>
      </c>
      <c r="DF66" s="4">
        <f>IF(COUNTIF($BZ$5:$BZ66,"&gt;=2")&gt;1,DF65,BY66)</f>
        <v>0.58499999999999985</v>
      </c>
      <c r="DG66" s="4">
        <f>IF(COUNTIF($BZ$5:$BZ66,"&gt;=2")&gt;1,DG65,BZ66)</f>
        <v>1.4999999999999999E-2</v>
      </c>
      <c r="DH66" s="4">
        <f t="shared" si="45"/>
        <v>0</v>
      </c>
      <c r="DI66" s="4">
        <f t="shared" si="46"/>
        <v>0</v>
      </c>
      <c r="DJ66" s="4">
        <f t="shared" si="47"/>
        <v>0</v>
      </c>
      <c r="DK66" s="4">
        <f t="shared" si="48"/>
        <v>0</v>
      </c>
      <c r="DL66" s="4">
        <f t="shared" si="49"/>
        <v>0</v>
      </c>
      <c r="DM66" s="4">
        <f t="shared" si="50"/>
        <v>7</v>
      </c>
      <c r="DN66" s="4">
        <f t="shared" si="51"/>
        <v>13.999999999999998</v>
      </c>
      <c r="DO66" s="4">
        <f t="shared" si="52"/>
        <v>40</v>
      </c>
      <c r="DP66" s="4">
        <f t="shared" si="53"/>
        <v>3.0000000000000004</v>
      </c>
      <c r="DQ66" s="4">
        <f t="shared" si="54"/>
        <v>0</v>
      </c>
      <c r="DS66" s="4">
        <v>62</v>
      </c>
      <c r="DT66" s="4">
        <f>$CK66+INDEX(节奏总纲!D$4:D$163,基础状态预估!$C$2)</f>
        <v>86.004833995939038</v>
      </c>
      <c r="DU66" s="4">
        <f>$CK66+INDEX(节奏总纲!E$4:E$163,基础状态预估!$C$2)</f>
        <v>80.282683960264137</v>
      </c>
      <c r="DV66" s="4">
        <f>$CK66+INDEX(节奏总纲!F$4:F$163,基础状态预估!$C$2)</f>
        <v>73.392206307096416</v>
      </c>
      <c r="DW66" s="4">
        <f>$CK66+INDEX(节奏总纲!G$4:G$163,基础状态预估!$C$2)</f>
        <v>65.032468165263538</v>
      </c>
      <c r="DX66" s="4">
        <f>$CK66+INDEX(节奏总纲!H$4:H$163,基础状态预估!$C$2)</f>
        <v>54.694538943812169</v>
      </c>
      <c r="DY66" s="4">
        <f t="shared" si="70"/>
        <v>11.899999999999999</v>
      </c>
      <c r="DZ66" s="4">
        <f t="shared" si="71"/>
        <v>33</v>
      </c>
      <c r="EA66" s="4">
        <f t="shared" si="72"/>
        <v>16.499999999999996</v>
      </c>
      <c r="EB66" s="4">
        <f t="shared" si="73"/>
        <v>2.585</v>
      </c>
      <c r="EC66" s="4">
        <f t="shared" si="74"/>
        <v>1.4999999999999999E-2</v>
      </c>
      <c r="EE66" s="4">
        <v>19</v>
      </c>
      <c r="EP66" s="7">
        <f t="shared" si="83"/>
        <v>78.532683960264137</v>
      </c>
      <c r="EQ66" s="4">
        <f t="shared" si="84"/>
        <v>11.899999999999999</v>
      </c>
      <c r="ER66" s="4">
        <f t="shared" si="85"/>
        <v>33</v>
      </c>
      <c r="ES66" s="4">
        <f t="shared" si="86"/>
        <v>15.099999999999996</v>
      </c>
      <c r="ET66" s="4">
        <f t="shared" si="87"/>
        <v>2.2437499999999999</v>
      </c>
      <c r="EU66" s="4">
        <f t="shared" si="88"/>
        <v>6.2500000000000003E-3</v>
      </c>
      <c r="EV66" s="4" t="str">
        <f t="shared" si="89"/>
        <v>红</v>
      </c>
      <c r="EW66" s="4">
        <f t="shared" si="90"/>
        <v>60.25</v>
      </c>
      <c r="EX66" s="4">
        <f t="shared" si="91"/>
        <v>40</v>
      </c>
    </row>
    <row r="67" spans="33:154" x14ac:dyDescent="0.15">
      <c r="AG67" s="7">
        <f>基础状态预估!I28</f>
        <v>86.532683960264137</v>
      </c>
      <c r="AH67" s="7">
        <f>求节点(节奏总纲!$E$4:$E$163,节奏总纲!$C$4:$C$163,AG67)</f>
        <v>66.519938152315177</v>
      </c>
      <c r="AI67" s="4" t="str">
        <f t="shared" si="81"/>
        <v>红</v>
      </c>
      <c r="AJ67" s="4">
        <f t="shared" si="82"/>
        <v>11.899999999999999</v>
      </c>
      <c r="AK67" s="4">
        <f t="shared" si="75"/>
        <v>33</v>
      </c>
      <c r="AL67" s="4">
        <f t="shared" si="76"/>
        <v>21.499999999999996</v>
      </c>
      <c r="AM67" s="4">
        <f t="shared" si="77"/>
        <v>3.8037499999999995</v>
      </c>
      <c r="AN67" s="4">
        <f t="shared" si="78"/>
        <v>4.6249999999999999E-2</v>
      </c>
      <c r="AO67" s="7">
        <f>(基础状态预估!D28-基础状态预估!D27)*基础状态预估!$W28+AO66</f>
        <v>47.2</v>
      </c>
      <c r="AP67" s="7">
        <f t="shared" si="79"/>
        <v>0.78666666666666674</v>
      </c>
      <c r="BF67" s="4">
        <v>63</v>
      </c>
      <c r="BG67" s="4">
        <f t="shared" si="41"/>
        <v>44.099999999999994</v>
      </c>
      <c r="BH67" s="4">
        <f t="shared" si="42"/>
        <v>18.899999999999999</v>
      </c>
      <c r="BL67" s="4">
        <f t="shared" si="3"/>
        <v>28.5</v>
      </c>
      <c r="BM67" s="4">
        <f t="shared" si="4"/>
        <v>19.95</v>
      </c>
      <c r="BN67" s="4">
        <f t="shared" si="5"/>
        <v>8.5499999999999989</v>
      </c>
      <c r="BR67" s="4">
        <f t="shared" si="6"/>
        <v>28.6</v>
      </c>
      <c r="BS67" s="4">
        <f t="shared" si="7"/>
        <v>13.199999999999998</v>
      </c>
      <c r="BT67" s="4">
        <f t="shared" si="8"/>
        <v>2.2000000000000002</v>
      </c>
      <c r="BX67" s="4">
        <f t="shared" si="9"/>
        <v>3.2</v>
      </c>
      <c r="BY67" s="4">
        <f t="shared" si="10"/>
        <v>0.7799999999999998</v>
      </c>
      <c r="BZ67" s="4">
        <f t="shared" si="11"/>
        <v>0.02</v>
      </c>
      <c r="CD67" s="4">
        <f t="shared" si="12"/>
        <v>0</v>
      </c>
      <c r="CE67" s="4">
        <f t="shared" si="13"/>
        <v>0</v>
      </c>
      <c r="CF67" s="4">
        <f>IF(COUNTIF($BH$5:$BH67,"&gt;=2")&lt;=1,SUM($BG67:$BK67)*C$8,CF66)</f>
        <v>151200</v>
      </c>
      <c r="CG67" s="4">
        <f>IF(COUNTIF($BN$5:$BN67,"&gt;=2")&lt;=1,SUM($BL67:$BP67)*D$8,CG66)</f>
        <v>604799.99999999988</v>
      </c>
      <c r="CH67" s="4">
        <f>IF(COUNTIF($BT$5:$BT67,"&gt;=2")&lt;=1,SUM($BQ67:$BU67)*E$8,CH66)</f>
        <v>2592000</v>
      </c>
      <c r="CI67" s="4">
        <f>IF(COUNTIF($BZ$5:$BZ67,"&gt;=2")&lt;=1,SUM($BV67:$BZ67)*F$8,CI66)</f>
        <v>345600</v>
      </c>
      <c r="CJ67" s="4">
        <f t="shared" si="43"/>
        <v>0</v>
      </c>
      <c r="CK67" s="4">
        <f t="shared" si="44"/>
        <v>42.75</v>
      </c>
      <c r="CM67" s="4">
        <v>63</v>
      </c>
      <c r="CN67" s="4">
        <f>IF(COUNTIF($BH$5:$BH67,"&gt;=2")&gt;1,CN66,BG67)</f>
        <v>4.8999999999999995</v>
      </c>
      <c r="CO67" s="4">
        <f>IF(COUNTIF($BH$5:$BH67,"&gt;=2")&gt;1,CO66,BH67)</f>
        <v>2.1</v>
      </c>
      <c r="CP67" s="4">
        <f>IF(COUNTIF($BH$5:$BH67,"&gt;=2")&gt;1,CP66,BI67)</f>
        <v>0</v>
      </c>
      <c r="CQ67" s="4">
        <f>IF(COUNTIF($BH$5:$BH67,"&gt;=2")&gt;1,CQ66,BJ67)</f>
        <v>0</v>
      </c>
      <c r="CR67" s="4">
        <f>IF(COUNTIF($BH$5:$BH67,"&gt;=2")&gt;1,CR66,BK67)</f>
        <v>0</v>
      </c>
      <c r="CS67" s="4">
        <f>IF(COUNTIF($BN$5:$BN67,"&gt;=2")&gt;1,CS66,BL67)</f>
        <v>7</v>
      </c>
      <c r="CT67" s="4">
        <f>IF(COUNTIF($BN$5:$BN67,"&gt;=2")&gt;1,CT66,BM67)</f>
        <v>4.8999999999999995</v>
      </c>
      <c r="CU67" s="4">
        <f>IF(COUNTIF($BN$5:$BN67,"&gt;=2")&gt;1,CU66,BN67)</f>
        <v>2.1</v>
      </c>
      <c r="CV67" s="4">
        <f>IF(COUNTIF($BN$5:$BN67,"&gt;=2")&gt;1,CV66,BO67)</f>
        <v>0</v>
      </c>
      <c r="CW67" s="4">
        <f>IF(COUNTIF($BN$5:$BN67,"&gt;=2")&gt;1,CW66,BP67)</f>
        <v>0</v>
      </c>
      <c r="CX67" s="4">
        <f>IF(COUNTIF($BT$5:$BT67,"&gt;=2")&gt;1,CX66,BQ67)</f>
        <v>0</v>
      </c>
      <c r="CY67" s="4">
        <f>IF(COUNTIF($BT$5:$BT67,"&gt;=2")&gt;1,CY66,BR67)</f>
        <v>26</v>
      </c>
      <c r="CZ67" s="4">
        <f>IF(COUNTIF($BT$5:$BT67,"&gt;=2")&gt;1,CZ66,BS67)</f>
        <v>11.999999999999996</v>
      </c>
      <c r="DA67" s="4">
        <f>IF(COUNTIF($BT$5:$BT67,"&gt;=2")&gt;1,DA66,BT67)</f>
        <v>2</v>
      </c>
      <c r="DB67" s="4">
        <f>IF(COUNTIF($BT$5:$BT67,"&gt;=2")&gt;1,DB66,BU67)</f>
        <v>0</v>
      </c>
      <c r="DC67" s="4">
        <f>IF(COUNTIF($BZ$5:$BZ67,"&gt;=2")&gt;1,DC66,BV67)</f>
        <v>0</v>
      </c>
      <c r="DD67" s="4">
        <f>IF(COUNTIF($BZ$5:$BZ67,"&gt;=2")&gt;1,DD66,BW67)</f>
        <v>0</v>
      </c>
      <c r="DE67" s="4">
        <f>IF(COUNTIF($BZ$5:$BZ67,"&gt;=2")&gt;1,DE66,BX67)</f>
        <v>3.2</v>
      </c>
      <c r="DF67" s="4">
        <f>IF(COUNTIF($BZ$5:$BZ67,"&gt;=2")&gt;1,DF66,BY67)</f>
        <v>0.7799999999999998</v>
      </c>
      <c r="DG67" s="4">
        <f>IF(COUNTIF($BZ$5:$BZ67,"&gt;=2")&gt;1,DG66,BZ67)</f>
        <v>0.02</v>
      </c>
      <c r="DH67" s="4">
        <f t="shared" si="45"/>
        <v>0</v>
      </c>
      <c r="DI67" s="4">
        <f t="shared" si="46"/>
        <v>0</v>
      </c>
      <c r="DJ67" s="4">
        <f t="shared" si="47"/>
        <v>0</v>
      </c>
      <c r="DK67" s="4">
        <f t="shared" si="48"/>
        <v>0</v>
      </c>
      <c r="DL67" s="4">
        <f t="shared" si="49"/>
        <v>0</v>
      </c>
      <c r="DM67" s="4">
        <f t="shared" si="50"/>
        <v>7</v>
      </c>
      <c r="DN67" s="4">
        <f t="shared" si="51"/>
        <v>13.999999999999998</v>
      </c>
      <c r="DO67" s="4">
        <f t="shared" si="52"/>
        <v>40</v>
      </c>
      <c r="DP67" s="4">
        <f t="shared" si="53"/>
        <v>4</v>
      </c>
      <c r="DQ67" s="4">
        <f t="shared" si="54"/>
        <v>0</v>
      </c>
      <c r="DS67" s="4">
        <v>63</v>
      </c>
      <c r="DT67" s="4">
        <f>$CK67+INDEX(节奏总纲!D$4:D$163,基础状态预估!$C$2)</f>
        <v>87.004833995939038</v>
      </c>
      <c r="DU67" s="4">
        <f>$CK67+INDEX(节奏总纲!E$4:E$163,基础状态预估!$C$2)</f>
        <v>81.282683960264137</v>
      </c>
      <c r="DV67" s="4">
        <f>$CK67+INDEX(节奏总纲!F$4:F$163,基础状态预估!$C$2)</f>
        <v>74.392206307096416</v>
      </c>
      <c r="DW67" s="4">
        <f>$CK67+INDEX(节奏总纲!G$4:G$163,基础状态预估!$C$2)</f>
        <v>66.032468165263538</v>
      </c>
      <c r="DX67" s="4">
        <f>$CK67+INDEX(节奏总纲!H$4:H$163,基础状态预估!$C$2)</f>
        <v>55.694538943812169</v>
      </c>
      <c r="DY67" s="4">
        <f t="shared" si="70"/>
        <v>11.899999999999999</v>
      </c>
      <c r="DZ67" s="4">
        <f t="shared" si="71"/>
        <v>33</v>
      </c>
      <c r="EA67" s="4">
        <f t="shared" si="72"/>
        <v>17.299999999999997</v>
      </c>
      <c r="EB67" s="4">
        <f t="shared" si="73"/>
        <v>2.78</v>
      </c>
      <c r="EC67" s="4">
        <f t="shared" si="74"/>
        <v>0.02</v>
      </c>
      <c r="EE67" s="4">
        <v>20</v>
      </c>
      <c r="EP67" s="7">
        <f t="shared" si="83"/>
        <v>86.532683960264137</v>
      </c>
      <c r="EQ67" s="4">
        <f t="shared" si="84"/>
        <v>11.899999999999999</v>
      </c>
      <c r="ER67" s="4">
        <f t="shared" si="85"/>
        <v>33</v>
      </c>
      <c r="ES67" s="4">
        <f t="shared" si="86"/>
        <v>21.499999999999996</v>
      </c>
      <c r="ET67" s="4">
        <f t="shared" si="87"/>
        <v>3.8037499999999995</v>
      </c>
      <c r="EU67" s="4">
        <f t="shared" si="88"/>
        <v>4.6249999999999999E-2</v>
      </c>
      <c r="EV67" s="4" t="str">
        <f t="shared" si="89"/>
        <v>红</v>
      </c>
      <c r="EW67" s="4">
        <f t="shared" si="90"/>
        <v>68.25</v>
      </c>
      <c r="EX67" s="4">
        <f t="shared" si="91"/>
        <v>48</v>
      </c>
    </row>
    <row r="68" spans="33:154" x14ac:dyDescent="0.15">
      <c r="AG68" s="7">
        <f>基础状态预估!I29</f>
        <v>94.532683960264137</v>
      </c>
      <c r="AH68" s="7">
        <f>求节点(节奏总纲!$E$4:$E$163,节奏总纲!$C$4:$C$163,AG68)</f>
        <v>67.795850728065588</v>
      </c>
      <c r="AI68" s="4" t="str">
        <f t="shared" si="81"/>
        <v>红</v>
      </c>
      <c r="AJ68" s="4">
        <f t="shared" si="82"/>
        <v>11.899999999999999</v>
      </c>
      <c r="AK68" s="4">
        <f t="shared" si="75"/>
        <v>33</v>
      </c>
      <c r="AL68" s="4">
        <f t="shared" si="76"/>
        <v>27.899999999999995</v>
      </c>
      <c r="AM68" s="4">
        <f t="shared" si="77"/>
        <v>5.3637499999999996</v>
      </c>
      <c r="AN68" s="4">
        <f t="shared" si="78"/>
        <v>8.6250000000000007E-2</v>
      </c>
      <c r="AO68" s="7">
        <f>(基础状态预估!D29-基础状态预估!D28)*基础状态预估!$W29+AO67</f>
        <v>55.2</v>
      </c>
      <c r="AP68" s="7">
        <f t="shared" si="79"/>
        <v>0.78857142857142859</v>
      </c>
      <c r="BF68" s="4">
        <v>64</v>
      </c>
      <c r="BG68" s="4">
        <f t="shared" si="41"/>
        <v>44.8</v>
      </c>
      <c r="BH68" s="4">
        <f t="shared" si="42"/>
        <v>19.2</v>
      </c>
      <c r="BL68" s="4">
        <f t="shared" si="3"/>
        <v>29</v>
      </c>
      <c r="BM68" s="4">
        <f t="shared" si="4"/>
        <v>20.299999999999997</v>
      </c>
      <c r="BN68" s="4">
        <f t="shared" si="5"/>
        <v>8.6999999999999993</v>
      </c>
      <c r="BR68" s="4">
        <f t="shared" si="6"/>
        <v>29.25</v>
      </c>
      <c r="BS68" s="4">
        <f t="shared" si="7"/>
        <v>13.499999999999996</v>
      </c>
      <c r="BT68" s="4">
        <f t="shared" si="8"/>
        <v>2.25</v>
      </c>
      <c r="BX68" s="4">
        <f t="shared" si="9"/>
        <v>4</v>
      </c>
      <c r="BY68" s="4">
        <f t="shared" si="10"/>
        <v>0.97499999999999976</v>
      </c>
      <c r="BZ68" s="4">
        <f t="shared" si="11"/>
        <v>2.5000000000000001E-2</v>
      </c>
      <c r="CD68" s="4">
        <f t="shared" si="12"/>
        <v>0</v>
      </c>
      <c r="CE68" s="4">
        <f t="shared" si="13"/>
        <v>0</v>
      </c>
      <c r="CF68" s="4">
        <f>IF(COUNTIF($BH$5:$BH68,"&gt;=2")&lt;=1,SUM($BG68:$BK68)*C$8,CF67)</f>
        <v>151200</v>
      </c>
      <c r="CG68" s="4">
        <f>IF(COUNTIF($BN$5:$BN68,"&gt;=2")&lt;=1,SUM($BL68:$BP68)*D$8,CG67)</f>
        <v>604799.99999999988</v>
      </c>
      <c r="CH68" s="4">
        <f>IF(COUNTIF($BT$5:$BT68,"&gt;=2")&lt;=1,SUM($BQ68:$BU68)*E$8,CH67)</f>
        <v>2592000</v>
      </c>
      <c r="CI68" s="4">
        <f>IF(COUNTIF($BZ$5:$BZ68,"&gt;=2")&lt;=1,SUM($BV68:$BZ68)*F$8,CI67)</f>
        <v>432000</v>
      </c>
      <c r="CJ68" s="4">
        <f t="shared" si="43"/>
        <v>0</v>
      </c>
      <c r="CK68" s="4">
        <f t="shared" si="44"/>
        <v>43.75</v>
      </c>
      <c r="CM68" s="4">
        <v>64</v>
      </c>
      <c r="CN68" s="4">
        <f>IF(COUNTIF($BH$5:$BH68,"&gt;=2")&gt;1,CN67,BG68)</f>
        <v>4.8999999999999995</v>
      </c>
      <c r="CO68" s="4">
        <f>IF(COUNTIF($BH$5:$BH68,"&gt;=2")&gt;1,CO67,BH68)</f>
        <v>2.1</v>
      </c>
      <c r="CP68" s="4">
        <f>IF(COUNTIF($BH$5:$BH68,"&gt;=2")&gt;1,CP67,BI68)</f>
        <v>0</v>
      </c>
      <c r="CQ68" s="4">
        <f>IF(COUNTIF($BH$5:$BH68,"&gt;=2")&gt;1,CQ67,BJ68)</f>
        <v>0</v>
      </c>
      <c r="CR68" s="4">
        <f>IF(COUNTIF($BH$5:$BH68,"&gt;=2")&gt;1,CR67,BK68)</f>
        <v>0</v>
      </c>
      <c r="CS68" s="4">
        <f>IF(COUNTIF($BN$5:$BN68,"&gt;=2")&gt;1,CS67,BL68)</f>
        <v>7</v>
      </c>
      <c r="CT68" s="4">
        <f>IF(COUNTIF($BN$5:$BN68,"&gt;=2")&gt;1,CT67,BM68)</f>
        <v>4.8999999999999995</v>
      </c>
      <c r="CU68" s="4">
        <f>IF(COUNTIF($BN$5:$BN68,"&gt;=2")&gt;1,CU67,BN68)</f>
        <v>2.1</v>
      </c>
      <c r="CV68" s="4">
        <f>IF(COUNTIF($BN$5:$BN68,"&gt;=2")&gt;1,CV67,BO68)</f>
        <v>0</v>
      </c>
      <c r="CW68" s="4">
        <f>IF(COUNTIF($BN$5:$BN68,"&gt;=2")&gt;1,CW67,BP68)</f>
        <v>0</v>
      </c>
      <c r="CX68" s="4">
        <f>IF(COUNTIF($BT$5:$BT68,"&gt;=2")&gt;1,CX67,BQ68)</f>
        <v>0</v>
      </c>
      <c r="CY68" s="4">
        <f>IF(COUNTIF($BT$5:$BT68,"&gt;=2")&gt;1,CY67,BR68)</f>
        <v>26</v>
      </c>
      <c r="CZ68" s="4">
        <f>IF(COUNTIF($BT$5:$BT68,"&gt;=2")&gt;1,CZ67,BS68)</f>
        <v>11.999999999999996</v>
      </c>
      <c r="DA68" s="4">
        <f>IF(COUNTIF($BT$5:$BT68,"&gt;=2")&gt;1,DA67,BT68)</f>
        <v>2</v>
      </c>
      <c r="DB68" s="4">
        <f>IF(COUNTIF($BT$5:$BT68,"&gt;=2")&gt;1,DB67,BU68)</f>
        <v>0</v>
      </c>
      <c r="DC68" s="4">
        <f>IF(COUNTIF($BZ$5:$BZ68,"&gt;=2")&gt;1,DC67,BV68)</f>
        <v>0</v>
      </c>
      <c r="DD68" s="4">
        <f>IF(COUNTIF($BZ$5:$BZ68,"&gt;=2")&gt;1,DD67,BW68)</f>
        <v>0</v>
      </c>
      <c r="DE68" s="4">
        <f>IF(COUNTIF($BZ$5:$BZ68,"&gt;=2")&gt;1,DE67,BX68)</f>
        <v>4</v>
      </c>
      <c r="DF68" s="4">
        <f>IF(COUNTIF($BZ$5:$BZ68,"&gt;=2")&gt;1,DF67,BY68)</f>
        <v>0.97499999999999976</v>
      </c>
      <c r="DG68" s="4">
        <f>IF(COUNTIF($BZ$5:$BZ68,"&gt;=2")&gt;1,DG67,BZ68)</f>
        <v>2.5000000000000001E-2</v>
      </c>
      <c r="DH68" s="4">
        <f t="shared" si="45"/>
        <v>0</v>
      </c>
      <c r="DI68" s="4">
        <f t="shared" si="46"/>
        <v>0</v>
      </c>
      <c r="DJ68" s="4">
        <f t="shared" si="47"/>
        <v>0</v>
      </c>
      <c r="DK68" s="4">
        <f t="shared" si="48"/>
        <v>0</v>
      </c>
      <c r="DL68" s="4">
        <f t="shared" si="49"/>
        <v>0</v>
      </c>
      <c r="DM68" s="4">
        <f t="shared" si="50"/>
        <v>7</v>
      </c>
      <c r="DN68" s="4">
        <f t="shared" si="51"/>
        <v>13.999999999999998</v>
      </c>
      <c r="DO68" s="4">
        <f t="shared" si="52"/>
        <v>40</v>
      </c>
      <c r="DP68" s="4">
        <f t="shared" si="53"/>
        <v>5</v>
      </c>
      <c r="DQ68" s="4">
        <f t="shared" si="54"/>
        <v>0</v>
      </c>
      <c r="DS68" s="4">
        <v>64</v>
      </c>
      <c r="DT68" s="4">
        <f>$CK68+INDEX(节奏总纲!D$4:D$163,基础状态预估!$C$2)</f>
        <v>88.004833995939038</v>
      </c>
      <c r="DU68" s="4">
        <f>$CK68+INDEX(节奏总纲!E$4:E$163,基础状态预估!$C$2)</f>
        <v>82.282683960264137</v>
      </c>
      <c r="DV68" s="4">
        <f>$CK68+INDEX(节奏总纲!F$4:F$163,基础状态预估!$C$2)</f>
        <v>75.392206307096416</v>
      </c>
      <c r="DW68" s="4">
        <f>$CK68+INDEX(节奏总纲!G$4:G$163,基础状态预估!$C$2)</f>
        <v>67.032468165263538</v>
      </c>
      <c r="DX68" s="4">
        <f>$CK68+INDEX(节奏总纲!H$4:H$163,基础状态预估!$C$2)</f>
        <v>56.694538943812169</v>
      </c>
      <c r="DY68" s="4">
        <f t="shared" si="70"/>
        <v>11.899999999999999</v>
      </c>
      <c r="DZ68" s="4">
        <f t="shared" si="71"/>
        <v>33</v>
      </c>
      <c r="EA68" s="4">
        <f t="shared" si="72"/>
        <v>18.099999999999994</v>
      </c>
      <c r="EB68" s="4">
        <f t="shared" si="73"/>
        <v>2.9749999999999996</v>
      </c>
      <c r="EC68" s="4">
        <f t="shared" si="74"/>
        <v>2.5000000000000001E-2</v>
      </c>
      <c r="EE68" s="4">
        <v>21</v>
      </c>
      <c r="EP68" s="7">
        <f t="shared" si="83"/>
        <v>94.532683960264137</v>
      </c>
      <c r="EQ68" s="4">
        <f t="shared" si="84"/>
        <v>11.899999999999999</v>
      </c>
      <c r="ER68" s="4">
        <f t="shared" si="85"/>
        <v>33</v>
      </c>
      <c r="ES68" s="4">
        <f t="shared" si="86"/>
        <v>27.899999999999995</v>
      </c>
      <c r="ET68" s="4">
        <f t="shared" si="87"/>
        <v>5.3637499999999996</v>
      </c>
      <c r="EU68" s="4">
        <f t="shared" si="88"/>
        <v>8.6250000000000007E-2</v>
      </c>
      <c r="EV68" s="4" t="str">
        <f t="shared" si="89"/>
        <v>红</v>
      </c>
      <c r="EW68" s="4">
        <f t="shared" si="90"/>
        <v>76.25</v>
      </c>
      <c r="EX68" s="4">
        <f t="shared" si="91"/>
        <v>56</v>
      </c>
    </row>
    <row r="69" spans="33:154" x14ac:dyDescent="0.15">
      <c r="AG69" s="7">
        <f>基础状态预估!I30</f>
        <v>102.53268396026414</v>
      </c>
      <c r="AH69" s="7">
        <f>求节点(节奏总纲!$E$4:$E$163,节奏总纲!$C$4:$C$163,AG69)</f>
        <v>69.002844554363236</v>
      </c>
      <c r="AI69" s="4" t="str">
        <f t="shared" si="81"/>
        <v>红</v>
      </c>
      <c r="AJ69" s="4">
        <f t="shared" si="82"/>
        <v>11.899999999999999</v>
      </c>
      <c r="AK69" s="4">
        <f t="shared" si="75"/>
        <v>33</v>
      </c>
      <c r="AL69" s="4">
        <f t="shared" si="76"/>
        <v>34.299999999999997</v>
      </c>
      <c r="AM69" s="4">
        <f t="shared" si="77"/>
        <v>6.9237499999999992</v>
      </c>
      <c r="AN69" s="4">
        <f t="shared" si="78"/>
        <v>0.12625</v>
      </c>
      <c r="AO69" s="7">
        <f>(基础状态预估!D30-基础状态预估!D29)*基础状态预估!$W30+AO68</f>
        <v>63.2</v>
      </c>
      <c r="AP69" s="7">
        <f t="shared" si="79"/>
        <v>0.79</v>
      </c>
      <c r="BF69" s="4">
        <v>65</v>
      </c>
      <c r="BG69" s="4">
        <f t="shared" si="41"/>
        <v>45.5</v>
      </c>
      <c r="BH69" s="4">
        <f t="shared" si="42"/>
        <v>19.5</v>
      </c>
      <c r="BL69" s="4">
        <f t="shared" ref="BL69:BL132" si="99">IF($BH69&lt;2,0,($BF69-INDEX($BF$5:$BF$1004,MATCH(2,$BH$5:$BH$1004,1)))*$D$23)</f>
        <v>29.5</v>
      </c>
      <c r="BM69" s="4">
        <f t="shared" ref="BM69:BM132" si="100">IF($BH69&lt;2,0,($BF69-INDEX($BF$5:$BF$1004,MATCH(2,$BH$5:$BH$1004,1)))*$D$22)</f>
        <v>20.65</v>
      </c>
      <c r="BN69" s="4">
        <f t="shared" ref="BN69:BN132" si="101">IF($BH69&lt;2,0,($BF69-INDEX($BF$5:$BF$1004,MATCH(2,$BH$5:$BH$1004,1)))*$D$21)</f>
        <v>8.85</v>
      </c>
      <c r="BR69" s="4">
        <f t="shared" ref="BR69:BR132" si="102">IF($BN69&lt;2,0,($BF69-INDEX($BF$5:$BF$1004,MATCH(2,$BN$5:$BN$1004,1)))*$E$23)</f>
        <v>29.900000000000002</v>
      </c>
      <c r="BS69" s="4">
        <f t="shared" ref="BS69:BS132" si="103">IF($BN69&lt;2,0,($BF69-INDEX($BF$5:$BF$1004,MATCH(2,$BN$5:$BN$1004,1)))*$E$22)</f>
        <v>13.799999999999997</v>
      </c>
      <c r="BT69" s="4">
        <f t="shared" ref="BT69:BT132" si="104">IF($BN69&lt;2,0,($BF69-INDEX($BF$5:$BF$1004,MATCH(2,$BN$5:$BN$1004,1)))*$E$21)</f>
        <v>2.3000000000000003</v>
      </c>
      <c r="BX69" s="4">
        <f t="shared" ref="BX69:BX132" si="105">IF($BT69&lt;2,0,($BF69-INDEX($BF$5:$BF$1004,MATCH(2,$BT$5:$BT$1004,1)))*$F$23)</f>
        <v>4.8000000000000007</v>
      </c>
      <c r="BY69" s="4">
        <f t="shared" ref="BY69:BY132" si="106">IF($BT69&lt;2,0,($BF69-INDEX($BF$5:$BF$1004,MATCH(2,$BT$5:$BT$1004,1)))*$F$22)</f>
        <v>1.1699999999999997</v>
      </c>
      <c r="BZ69" s="4">
        <f t="shared" ref="BZ69:BZ132" si="107">IF($BT69&lt;2,0,($BF69-INDEX($BF$5:$BF$1004,MATCH(2,$BT$5:$BT$1004,1)))*$F$21)</f>
        <v>0.03</v>
      </c>
      <c r="CD69" s="4">
        <f t="shared" ref="CD69:CD132" si="108">IF($BZ69&lt;2,0,($BF69-INDEX($BF$5:$BF$1004,MATCH(2,$BZ$5:$BZ$1004,1)))*$G$23)</f>
        <v>0</v>
      </c>
      <c r="CE69" s="4">
        <f t="shared" ref="CE69:CE132" si="109">IF($BZ69&lt;2,0,($BF69-INDEX($BF$5:$BF$1004,MATCH(2,$BZ$5:$BZ$1004,1)))*$G$22)</f>
        <v>0</v>
      </c>
      <c r="CF69" s="4">
        <f>IF(COUNTIF($BH$5:$BH69,"&gt;=2")&lt;=1,SUM($BG69:$BK69)*C$8,CF68)</f>
        <v>151200</v>
      </c>
      <c r="CG69" s="4">
        <f>IF(COUNTIF($BN$5:$BN69,"&gt;=2")&lt;=1,SUM($BL69:$BP69)*D$8,CG68)</f>
        <v>604799.99999999988</v>
      </c>
      <c r="CH69" s="4">
        <f>IF(COUNTIF($BT$5:$BT69,"&gt;=2")&lt;=1,SUM($BQ69:$BU69)*E$8,CH68)</f>
        <v>2592000</v>
      </c>
      <c r="CI69" s="4">
        <f>IF(COUNTIF($BZ$5:$BZ69,"&gt;=2")&lt;=1,SUM($BV69:$BZ69)*F$8,CI68)</f>
        <v>518400.00000000006</v>
      </c>
      <c r="CJ69" s="4">
        <f t="shared" si="43"/>
        <v>0</v>
      </c>
      <c r="CK69" s="4">
        <f t="shared" si="44"/>
        <v>44.75</v>
      </c>
      <c r="CM69" s="4">
        <v>65</v>
      </c>
      <c r="CN69" s="4">
        <f>IF(COUNTIF($BH$5:$BH69,"&gt;=2")&gt;1,CN68,BG69)</f>
        <v>4.8999999999999995</v>
      </c>
      <c r="CO69" s="4">
        <f>IF(COUNTIF($BH$5:$BH69,"&gt;=2")&gt;1,CO68,BH69)</f>
        <v>2.1</v>
      </c>
      <c r="CP69" s="4">
        <f>IF(COUNTIF($BH$5:$BH69,"&gt;=2")&gt;1,CP68,BI69)</f>
        <v>0</v>
      </c>
      <c r="CQ69" s="4">
        <f>IF(COUNTIF($BH$5:$BH69,"&gt;=2")&gt;1,CQ68,BJ69)</f>
        <v>0</v>
      </c>
      <c r="CR69" s="4">
        <f>IF(COUNTIF($BH$5:$BH69,"&gt;=2")&gt;1,CR68,BK69)</f>
        <v>0</v>
      </c>
      <c r="CS69" s="4">
        <f>IF(COUNTIF($BN$5:$BN69,"&gt;=2")&gt;1,CS68,BL69)</f>
        <v>7</v>
      </c>
      <c r="CT69" s="4">
        <f>IF(COUNTIF($BN$5:$BN69,"&gt;=2")&gt;1,CT68,BM69)</f>
        <v>4.8999999999999995</v>
      </c>
      <c r="CU69" s="4">
        <f>IF(COUNTIF($BN$5:$BN69,"&gt;=2")&gt;1,CU68,BN69)</f>
        <v>2.1</v>
      </c>
      <c r="CV69" s="4">
        <f>IF(COUNTIF($BN$5:$BN69,"&gt;=2")&gt;1,CV68,BO69)</f>
        <v>0</v>
      </c>
      <c r="CW69" s="4">
        <f>IF(COUNTIF($BN$5:$BN69,"&gt;=2")&gt;1,CW68,BP69)</f>
        <v>0</v>
      </c>
      <c r="CX69" s="4">
        <f>IF(COUNTIF($BT$5:$BT69,"&gt;=2")&gt;1,CX68,BQ69)</f>
        <v>0</v>
      </c>
      <c r="CY69" s="4">
        <f>IF(COUNTIF($BT$5:$BT69,"&gt;=2")&gt;1,CY68,BR69)</f>
        <v>26</v>
      </c>
      <c r="CZ69" s="4">
        <f>IF(COUNTIF($BT$5:$BT69,"&gt;=2")&gt;1,CZ68,BS69)</f>
        <v>11.999999999999996</v>
      </c>
      <c r="DA69" s="4">
        <f>IF(COUNTIF($BT$5:$BT69,"&gt;=2")&gt;1,DA68,BT69)</f>
        <v>2</v>
      </c>
      <c r="DB69" s="4">
        <f>IF(COUNTIF($BT$5:$BT69,"&gt;=2")&gt;1,DB68,BU69)</f>
        <v>0</v>
      </c>
      <c r="DC69" s="4">
        <f>IF(COUNTIF($BZ$5:$BZ69,"&gt;=2")&gt;1,DC68,BV69)</f>
        <v>0</v>
      </c>
      <c r="DD69" s="4">
        <f>IF(COUNTIF($BZ$5:$BZ69,"&gt;=2")&gt;1,DD68,BW69)</f>
        <v>0</v>
      </c>
      <c r="DE69" s="4">
        <f>IF(COUNTIF($BZ$5:$BZ69,"&gt;=2")&gt;1,DE68,BX69)</f>
        <v>4.8000000000000007</v>
      </c>
      <c r="DF69" s="4">
        <f>IF(COUNTIF($BZ$5:$BZ69,"&gt;=2")&gt;1,DF68,BY69)</f>
        <v>1.1699999999999997</v>
      </c>
      <c r="DG69" s="4">
        <f>IF(COUNTIF($BZ$5:$BZ69,"&gt;=2")&gt;1,DG68,BZ69)</f>
        <v>0.03</v>
      </c>
      <c r="DH69" s="4">
        <f t="shared" si="45"/>
        <v>0</v>
      </c>
      <c r="DI69" s="4">
        <f t="shared" si="46"/>
        <v>0</v>
      </c>
      <c r="DJ69" s="4">
        <f t="shared" si="47"/>
        <v>0</v>
      </c>
      <c r="DK69" s="4">
        <f t="shared" si="48"/>
        <v>0</v>
      </c>
      <c r="DL69" s="4">
        <f t="shared" si="49"/>
        <v>0</v>
      </c>
      <c r="DM69" s="4">
        <f t="shared" si="50"/>
        <v>7</v>
      </c>
      <c r="DN69" s="4">
        <f t="shared" si="51"/>
        <v>13.999999999999998</v>
      </c>
      <c r="DO69" s="4">
        <f t="shared" si="52"/>
        <v>40</v>
      </c>
      <c r="DP69" s="4">
        <f t="shared" si="53"/>
        <v>6.0000000000000009</v>
      </c>
      <c r="DQ69" s="4">
        <f t="shared" si="54"/>
        <v>0</v>
      </c>
      <c r="DS69" s="4">
        <v>65</v>
      </c>
      <c r="DT69" s="4">
        <f>$CK69+INDEX(节奏总纲!D$4:D$163,基础状态预估!$C$2)</f>
        <v>89.004833995939038</v>
      </c>
      <c r="DU69" s="4">
        <f>$CK69+INDEX(节奏总纲!E$4:E$163,基础状态预估!$C$2)</f>
        <v>83.282683960264137</v>
      </c>
      <c r="DV69" s="4">
        <f>$CK69+INDEX(节奏总纲!F$4:F$163,基础状态预估!$C$2)</f>
        <v>76.392206307096416</v>
      </c>
      <c r="DW69" s="4">
        <f>$CK69+INDEX(节奏总纲!G$4:G$163,基础状态预估!$C$2)</f>
        <v>68.032468165263538</v>
      </c>
      <c r="DX69" s="4">
        <f>$CK69+INDEX(节奏总纲!H$4:H$163,基础状态预估!$C$2)</f>
        <v>57.694538943812169</v>
      </c>
      <c r="DY69" s="4">
        <f t="shared" ref="DY69:DY100" si="110">CN69+CS69+CX69+DC69+DH69</f>
        <v>11.899999999999999</v>
      </c>
      <c r="DZ69" s="4">
        <f t="shared" ref="DZ69:DZ100" si="111">CO69+CT69+CY69+DD69+DI69</f>
        <v>33</v>
      </c>
      <c r="EA69" s="4">
        <f t="shared" ref="EA69:EA100" si="112">CP69+CU69+CZ69+DE69+DJ69</f>
        <v>18.899999999999999</v>
      </c>
      <c r="EB69" s="4">
        <f t="shared" ref="EB69:EB100" si="113">CQ69+CV69+DA69+DF69+DK69</f>
        <v>3.17</v>
      </c>
      <c r="EC69" s="4">
        <f t="shared" ref="EC69:EC100" si="114">CR69+CW69+DB69+DG69+DL69</f>
        <v>0.03</v>
      </c>
      <c r="EE69" s="4">
        <v>22</v>
      </c>
      <c r="EP69" s="7">
        <f t="shared" si="83"/>
        <v>102.53268396026414</v>
      </c>
      <c r="EQ69" s="4">
        <f t="shared" si="84"/>
        <v>11.899999999999999</v>
      </c>
      <c r="ER69" s="4">
        <f t="shared" si="85"/>
        <v>33</v>
      </c>
      <c r="ES69" s="4">
        <f t="shared" si="86"/>
        <v>34.299999999999997</v>
      </c>
      <c r="ET69" s="4">
        <f t="shared" si="87"/>
        <v>6.9237499999999992</v>
      </c>
      <c r="EU69" s="4">
        <f t="shared" si="88"/>
        <v>0.12625</v>
      </c>
      <c r="EV69" s="4" t="str">
        <f t="shared" si="89"/>
        <v>红</v>
      </c>
      <c r="EW69" s="4">
        <f t="shared" si="90"/>
        <v>84.25</v>
      </c>
      <c r="EX69" s="4">
        <f t="shared" si="91"/>
        <v>64</v>
      </c>
    </row>
    <row r="70" spans="33:154" x14ac:dyDescent="0.15">
      <c r="AG70" s="7">
        <f>基础状态预估!I31</f>
        <v>110.53268396026414</v>
      </c>
      <c r="AH70" s="7">
        <f>求节点(节奏总纲!$E$4:$E$163,节奏总纲!$C$4:$C$163,AG70)</f>
        <v>70.069864293097808</v>
      </c>
      <c r="AI70" s="4" t="str">
        <f t="shared" si="81"/>
        <v>红</v>
      </c>
      <c r="AJ70" s="4">
        <f t="shared" si="82"/>
        <v>11.899999999999999</v>
      </c>
      <c r="AK70" s="4">
        <f t="shared" si="75"/>
        <v>33</v>
      </c>
      <c r="AL70" s="4">
        <f t="shared" si="76"/>
        <v>40.700000000000003</v>
      </c>
      <c r="AM70" s="4">
        <f t="shared" si="77"/>
        <v>8.4837499999999988</v>
      </c>
      <c r="AN70" s="4">
        <f t="shared" si="78"/>
        <v>0.16625000000000001</v>
      </c>
      <c r="AO70" s="7">
        <f>(基础状态预估!D31-基础状态预估!D30)*基础状态预估!$W31+AO69</f>
        <v>71.2</v>
      </c>
      <c r="AP70" s="7">
        <f t="shared" si="79"/>
        <v>0.79111111111111132</v>
      </c>
      <c r="BF70" s="4">
        <v>66</v>
      </c>
      <c r="BG70" s="4">
        <f t="shared" ref="BG70:BG133" si="115">$BF70*$C$22</f>
        <v>46.199999999999996</v>
      </c>
      <c r="BH70" s="4">
        <f t="shared" ref="BH70:BH133" si="116">$BF70*$C$21</f>
        <v>19.8</v>
      </c>
      <c r="BL70" s="4">
        <f t="shared" si="99"/>
        <v>30</v>
      </c>
      <c r="BM70" s="4">
        <f t="shared" si="100"/>
        <v>21</v>
      </c>
      <c r="BN70" s="4">
        <f t="shared" si="101"/>
        <v>9</v>
      </c>
      <c r="BR70" s="4">
        <f t="shared" si="102"/>
        <v>30.55</v>
      </c>
      <c r="BS70" s="4">
        <f t="shared" si="103"/>
        <v>14.099999999999996</v>
      </c>
      <c r="BT70" s="4">
        <f t="shared" si="104"/>
        <v>2.35</v>
      </c>
      <c r="BX70" s="4">
        <f t="shared" si="105"/>
        <v>5.6000000000000005</v>
      </c>
      <c r="BY70" s="4">
        <f t="shared" si="106"/>
        <v>1.3649999999999998</v>
      </c>
      <c r="BZ70" s="4">
        <f t="shared" si="107"/>
        <v>3.5000000000000003E-2</v>
      </c>
      <c r="CD70" s="4">
        <f t="shared" si="108"/>
        <v>0</v>
      </c>
      <c r="CE70" s="4">
        <f t="shared" si="109"/>
        <v>0</v>
      </c>
      <c r="CF70" s="4">
        <f>IF(COUNTIF($BH$5:$BH70,"&gt;=2")&lt;=1,SUM($BG70:$BK70)*C$8,CF69)</f>
        <v>151200</v>
      </c>
      <c r="CG70" s="4">
        <f>IF(COUNTIF($BN$5:$BN70,"&gt;=2")&lt;=1,SUM($BL70:$BP70)*D$8,CG69)</f>
        <v>604799.99999999988</v>
      </c>
      <c r="CH70" s="4">
        <f>IF(COUNTIF($BT$5:$BT70,"&gt;=2")&lt;=1,SUM($BQ70:$BU70)*E$8,CH69)</f>
        <v>2592000</v>
      </c>
      <c r="CI70" s="4">
        <f>IF(COUNTIF($BZ$5:$BZ70,"&gt;=2")&lt;=1,SUM($BV70:$BZ70)*F$8,CI69)</f>
        <v>604800</v>
      </c>
      <c r="CJ70" s="4">
        <f t="shared" ref="CJ70:CJ133" si="117">SUM($CA70:$CE70)*G$8</f>
        <v>0</v>
      </c>
      <c r="CK70" s="4">
        <f t="shared" ref="CK70:CK133" si="118">SUM(CF70:CJ70)/86400</f>
        <v>45.75</v>
      </c>
      <c r="CM70" s="4">
        <v>66</v>
      </c>
      <c r="CN70" s="4">
        <f>IF(COUNTIF($BH$5:$BH70,"&gt;=2")&gt;1,CN69,BG70)</f>
        <v>4.8999999999999995</v>
      </c>
      <c r="CO70" s="4">
        <f>IF(COUNTIF($BH$5:$BH70,"&gt;=2")&gt;1,CO69,BH70)</f>
        <v>2.1</v>
      </c>
      <c r="CP70" s="4">
        <f>IF(COUNTIF($BH$5:$BH70,"&gt;=2")&gt;1,CP69,BI70)</f>
        <v>0</v>
      </c>
      <c r="CQ70" s="4">
        <f>IF(COUNTIF($BH$5:$BH70,"&gt;=2")&gt;1,CQ69,BJ70)</f>
        <v>0</v>
      </c>
      <c r="CR70" s="4">
        <f>IF(COUNTIF($BH$5:$BH70,"&gt;=2")&gt;1,CR69,BK70)</f>
        <v>0</v>
      </c>
      <c r="CS70" s="4">
        <f>IF(COUNTIF($BN$5:$BN70,"&gt;=2")&gt;1,CS69,BL70)</f>
        <v>7</v>
      </c>
      <c r="CT70" s="4">
        <f>IF(COUNTIF($BN$5:$BN70,"&gt;=2")&gt;1,CT69,BM70)</f>
        <v>4.8999999999999995</v>
      </c>
      <c r="CU70" s="4">
        <f>IF(COUNTIF($BN$5:$BN70,"&gt;=2")&gt;1,CU69,BN70)</f>
        <v>2.1</v>
      </c>
      <c r="CV70" s="4">
        <f>IF(COUNTIF($BN$5:$BN70,"&gt;=2")&gt;1,CV69,BO70)</f>
        <v>0</v>
      </c>
      <c r="CW70" s="4">
        <f>IF(COUNTIF($BN$5:$BN70,"&gt;=2")&gt;1,CW69,BP70)</f>
        <v>0</v>
      </c>
      <c r="CX70" s="4">
        <f>IF(COUNTIF($BT$5:$BT70,"&gt;=2")&gt;1,CX69,BQ70)</f>
        <v>0</v>
      </c>
      <c r="CY70" s="4">
        <f>IF(COUNTIF($BT$5:$BT70,"&gt;=2")&gt;1,CY69,BR70)</f>
        <v>26</v>
      </c>
      <c r="CZ70" s="4">
        <f>IF(COUNTIF($BT$5:$BT70,"&gt;=2")&gt;1,CZ69,BS70)</f>
        <v>11.999999999999996</v>
      </c>
      <c r="DA70" s="4">
        <f>IF(COUNTIF($BT$5:$BT70,"&gt;=2")&gt;1,DA69,BT70)</f>
        <v>2</v>
      </c>
      <c r="DB70" s="4">
        <f>IF(COUNTIF($BT$5:$BT70,"&gt;=2")&gt;1,DB69,BU70)</f>
        <v>0</v>
      </c>
      <c r="DC70" s="4">
        <f>IF(COUNTIF($BZ$5:$BZ70,"&gt;=2")&gt;1,DC69,BV70)</f>
        <v>0</v>
      </c>
      <c r="DD70" s="4">
        <f>IF(COUNTIF($BZ$5:$BZ70,"&gt;=2")&gt;1,DD69,BW70)</f>
        <v>0</v>
      </c>
      <c r="DE70" s="4">
        <f>IF(COUNTIF($BZ$5:$BZ70,"&gt;=2")&gt;1,DE69,BX70)</f>
        <v>5.6000000000000005</v>
      </c>
      <c r="DF70" s="4">
        <f>IF(COUNTIF($BZ$5:$BZ70,"&gt;=2")&gt;1,DF69,BY70)</f>
        <v>1.3649999999999998</v>
      </c>
      <c r="DG70" s="4">
        <f>IF(COUNTIF($BZ$5:$BZ70,"&gt;=2")&gt;1,DG69,BZ70)</f>
        <v>3.5000000000000003E-2</v>
      </c>
      <c r="DH70" s="4">
        <f t="shared" ref="DH70:DH133" si="119">CA70</f>
        <v>0</v>
      </c>
      <c r="DI70" s="4">
        <f t="shared" ref="DI70:DI133" si="120">CB70</f>
        <v>0</v>
      </c>
      <c r="DJ70" s="4">
        <f t="shared" ref="DJ70:DJ133" si="121">CC70</f>
        <v>0</v>
      </c>
      <c r="DK70" s="4">
        <f t="shared" ref="DK70:DK133" si="122">CD70</f>
        <v>0</v>
      </c>
      <c r="DL70" s="4">
        <f t="shared" ref="DL70:DL133" si="123">CE70</f>
        <v>0</v>
      </c>
      <c r="DM70" s="4">
        <f t="shared" ref="DM70:DM133" si="124">SUM($CN70:$CR70)</f>
        <v>7</v>
      </c>
      <c r="DN70" s="4">
        <f t="shared" ref="DN70:DN133" si="125">SUM($CS70:$CW70)</f>
        <v>13.999999999999998</v>
      </c>
      <c r="DO70" s="4">
        <f t="shared" ref="DO70:DO133" si="126">SUM($CX70:$DB70)</f>
        <v>40</v>
      </c>
      <c r="DP70" s="4">
        <f t="shared" ref="DP70:DP133" si="127">SUM($DC70:$DG70)</f>
        <v>7</v>
      </c>
      <c r="DQ70" s="4">
        <f t="shared" ref="DQ70:DQ133" si="128">SUM($DH70:$DL70)</f>
        <v>0</v>
      </c>
      <c r="DS70" s="4">
        <v>66</v>
      </c>
      <c r="DT70" s="4">
        <f>$CK70+INDEX(节奏总纲!D$4:D$163,基础状态预估!$C$2)</f>
        <v>90.004833995939038</v>
      </c>
      <c r="DU70" s="4">
        <f>$CK70+INDEX(节奏总纲!E$4:E$163,基础状态预估!$C$2)</f>
        <v>84.282683960264137</v>
      </c>
      <c r="DV70" s="4">
        <f>$CK70+INDEX(节奏总纲!F$4:F$163,基础状态预估!$C$2)</f>
        <v>77.392206307096416</v>
      </c>
      <c r="DW70" s="4">
        <f>$CK70+INDEX(节奏总纲!G$4:G$163,基础状态预估!$C$2)</f>
        <v>69.032468165263538</v>
      </c>
      <c r="DX70" s="4">
        <f>$CK70+INDEX(节奏总纲!H$4:H$163,基础状态预估!$C$2)</f>
        <v>58.694538943812169</v>
      </c>
      <c r="DY70" s="4">
        <f t="shared" si="110"/>
        <v>11.899999999999999</v>
      </c>
      <c r="DZ70" s="4">
        <f t="shared" si="111"/>
        <v>33</v>
      </c>
      <c r="EA70" s="4">
        <f t="shared" si="112"/>
        <v>19.699999999999996</v>
      </c>
      <c r="EB70" s="4">
        <f t="shared" si="113"/>
        <v>3.3649999999999998</v>
      </c>
      <c r="EC70" s="4">
        <f t="shared" si="114"/>
        <v>3.5000000000000003E-2</v>
      </c>
      <c r="EE70" s="4">
        <v>23</v>
      </c>
      <c r="EP70" s="7">
        <f t="shared" si="83"/>
        <v>110.53268396026414</v>
      </c>
      <c r="EQ70" s="4">
        <f t="shared" si="84"/>
        <v>11.899999999999999</v>
      </c>
      <c r="ER70" s="4">
        <f t="shared" si="85"/>
        <v>33</v>
      </c>
      <c r="ES70" s="4">
        <f t="shared" si="86"/>
        <v>40.700000000000003</v>
      </c>
      <c r="ET70" s="4">
        <f t="shared" si="87"/>
        <v>8.4837499999999988</v>
      </c>
      <c r="EU70" s="4">
        <f t="shared" si="88"/>
        <v>0.16625000000000001</v>
      </c>
      <c r="EV70" s="4" t="str">
        <f t="shared" si="89"/>
        <v>红</v>
      </c>
      <c r="EW70" s="4">
        <f t="shared" si="90"/>
        <v>92.25</v>
      </c>
      <c r="EX70" s="4">
        <f t="shared" si="91"/>
        <v>72</v>
      </c>
    </row>
    <row r="71" spans="33:154" x14ac:dyDescent="0.15">
      <c r="AG71" s="7">
        <f>基础状态预估!I32</f>
        <v>118.53268396026414</v>
      </c>
      <c r="AH71" s="7">
        <f>求节点(节奏总纲!$E$4:$E$163,节奏总纲!$C$4:$C$163,AG71)</f>
        <v>71.058420805080829</v>
      </c>
      <c r="AI71" s="4" t="str">
        <f t="shared" si="81"/>
        <v>红</v>
      </c>
      <c r="AJ71" s="4">
        <f t="shared" si="82"/>
        <v>11.899999999999999</v>
      </c>
      <c r="AK71" s="4">
        <f t="shared" si="75"/>
        <v>33</v>
      </c>
      <c r="AL71" s="4">
        <f t="shared" si="76"/>
        <v>47.099999999999994</v>
      </c>
      <c r="AM71" s="4">
        <f t="shared" si="77"/>
        <v>10.043749999999998</v>
      </c>
      <c r="AN71" s="4">
        <f t="shared" si="78"/>
        <v>0.20625000000000002</v>
      </c>
      <c r="AO71" s="7">
        <f>(基础状态预估!D32-基础状态预估!D31)*基础状态预估!$W32+AO70</f>
        <v>79.2</v>
      </c>
      <c r="AP71" s="7">
        <f t="shared" si="79"/>
        <v>0.79200000000000004</v>
      </c>
      <c r="BF71" s="4">
        <v>67</v>
      </c>
      <c r="BG71" s="4">
        <f t="shared" si="115"/>
        <v>46.9</v>
      </c>
      <c r="BH71" s="4">
        <f t="shared" si="116"/>
        <v>20.099999999999998</v>
      </c>
      <c r="BL71" s="4">
        <f t="shared" si="99"/>
        <v>30.5</v>
      </c>
      <c r="BM71" s="4">
        <f t="shared" si="100"/>
        <v>21.349999999999998</v>
      </c>
      <c r="BN71" s="4">
        <f t="shared" si="101"/>
        <v>9.15</v>
      </c>
      <c r="BR71" s="4">
        <f t="shared" si="102"/>
        <v>31.200000000000003</v>
      </c>
      <c r="BS71" s="4">
        <f t="shared" si="103"/>
        <v>14.399999999999997</v>
      </c>
      <c r="BT71" s="4">
        <f t="shared" si="104"/>
        <v>2.4000000000000004</v>
      </c>
      <c r="BX71" s="4">
        <f t="shared" si="105"/>
        <v>6.4</v>
      </c>
      <c r="BY71" s="4">
        <f t="shared" si="106"/>
        <v>1.5599999999999996</v>
      </c>
      <c r="BZ71" s="4">
        <f t="shared" si="107"/>
        <v>0.04</v>
      </c>
      <c r="CD71" s="4">
        <f t="shared" si="108"/>
        <v>0</v>
      </c>
      <c r="CE71" s="4">
        <f t="shared" si="109"/>
        <v>0</v>
      </c>
      <c r="CF71" s="4">
        <f>IF(COUNTIF($BH$5:$BH71,"&gt;=2")&lt;=1,SUM($BG71:$BK71)*C$8,CF70)</f>
        <v>151200</v>
      </c>
      <c r="CG71" s="4">
        <f>IF(COUNTIF($BN$5:$BN71,"&gt;=2")&lt;=1,SUM($BL71:$BP71)*D$8,CG70)</f>
        <v>604799.99999999988</v>
      </c>
      <c r="CH71" s="4">
        <f>IF(COUNTIF($BT$5:$BT71,"&gt;=2")&lt;=1,SUM($BQ71:$BU71)*E$8,CH70)</f>
        <v>2592000</v>
      </c>
      <c r="CI71" s="4">
        <f>IF(COUNTIF($BZ$5:$BZ71,"&gt;=2")&lt;=1,SUM($BV71:$BZ71)*F$8,CI70)</f>
        <v>691200</v>
      </c>
      <c r="CJ71" s="4">
        <f t="shared" si="117"/>
        <v>0</v>
      </c>
      <c r="CK71" s="4">
        <f t="shared" si="118"/>
        <v>46.75</v>
      </c>
      <c r="CM71" s="4">
        <v>67</v>
      </c>
      <c r="CN71" s="4">
        <f>IF(COUNTIF($BH$5:$BH71,"&gt;=2")&gt;1,CN70,BG71)</f>
        <v>4.8999999999999995</v>
      </c>
      <c r="CO71" s="4">
        <f>IF(COUNTIF($BH$5:$BH71,"&gt;=2")&gt;1,CO70,BH71)</f>
        <v>2.1</v>
      </c>
      <c r="CP71" s="4">
        <f>IF(COUNTIF($BH$5:$BH71,"&gt;=2")&gt;1,CP70,BI71)</f>
        <v>0</v>
      </c>
      <c r="CQ71" s="4">
        <f>IF(COUNTIF($BH$5:$BH71,"&gt;=2")&gt;1,CQ70,BJ71)</f>
        <v>0</v>
      </c>
      <c r="CR71" s="4">
        <f>IF(COUNTIF($BH$5:$BH71,"&gt;=2")&gt;1,CR70,BK71)</f>
        <v>0</v>
      </c>
      <c r="CS71" s="4">
        <f>IF(COUNTIF($BN$5:$BN71,"&gt;=2")&gt;1,CS70,BL71)</f>
        <v>7</v>
      </c>
      <c r="CT71" s="4">
        <f>IF(COUNTIF($BN$5:$BN71,"&gt;=2")&gt;1,CT70,BM71)</f>
        <v>4.8999999999999995</v>
      </c>
      <c r="CU71" s="4">
        <f>IF(COUNTIF($BN$5:$BN71,"&gt;=2")&gt;1,CU70,BN71)</f>
        <v>2.1</v>
      </c>
      <c r="CV71" s="4">
        <f>IF(COUNTIF($BN$5:$BN71,"&gt;=2")&gt;1,CV70,BO71)</f>
        <v>0</v>
      </c>
      <c r="CW71" s="4">
        <f>IF(COUNTIF($BN$5:$BN71,"&gt;=2")&gt;1,CW70,BP71)</f>
        <v>0</v>
      </c>
      <c r="CX71" s="4">
        <f>IF(COUNTIF($BT$5:$BT71,"&gt;=2")&gt;1,CX70,BQ71)</f>
        <v>0</v>
      </c>
      <c r="CY71" s="4">
        <f>IF(COUNTIF($BT$5:$BT71,"&gt;=2")&gt;1,CY70,BR71)</f>
        <v>26</v>
      </c>
      <c r="CZ71" s="4">
        <f>IF(COUNTIF($BT$5:$BT71,"&gt;=2")&gt;1,CZ70,BS71)</f>
        <v>11.999999999999996</v>
      </c>
      <c r="DA71" s="4">
        <f>IF(COUNTIF($BT$5:$BT71,"&gt;=2")&gt;1,DA70,BT71)</f>
        <v>2</v>
      </c>
      <c r="DB71" s="4">
        <f>IF(COUNTIF($BT$5:$BT71,"&gt;=2")&gt;1,DB70,BU71)</f>
        <v>0</v>
      </c>
      <c r="DC71" s="4">
        <f>IF(COUNTIF($BZ$5:$BZ71,"&gt;=2")&gt;1,DC70,BV71)</f>
        <v>0</v>
      </c>
      <c r="DD71" s="4">
        <f>IF(COUNTIF($BZ$5:$BZ71,"&gt;=2")&gt;1,DD70,BW71)</f>
        <v>0</v>
      </c>
      <c r="DE71" s="4">
        <f>IF(COUNTIF($BZ$5:$BZ71,"&gt;=2")&gt;1,DE70,BX71)</f>
        <v>6.4</v>
      </c>
      <c r="DF71" s="4">
        <f>IF(COUNTIF($BZ$5:$BZ71,"&gt;=2")&gt;1,DF70,BY71)</f>
        <v>1.5599999999999996</v>
      </c>
      <c r="DG71" s="4">
        <f>IF(COUNTIF($BZ$5:$BZ71,"&gt;=2")&gt;1,DG70,BZ71)</f>
        <v>0.04</v>
      </c>
      <c r="DH71" s="4">
        <f t="shared" si="119"/>
        <v>0</v>
      </c>
      <c r="DI71" s="4">
        <f t="shared" si="120"/>
        <v>0</v>
      </c>
      <c r="DJ71" s="4">
        <f t="shared" si="121"/>
        <v>0</v>
      </c>
      <c r="DK71" s="4">
        <f t="shared" si="122"/>
        <v>0</v>
      </c>
      <c r="DL71" s="4">
        <f t="shared" si="123"/>
        <v>0</v>
      </c>
      <c r="DM71" s="4">
        <f t="shared" si="124"/>
        <v>7</v>
      </c>
      <c r="DN71" s="4">
        <f t="shared" si="125"/>
        <v>13.999999999999998</v>
      </c>
      <c r="DO71" s="4">
        <f t="shared" si="126"/>
        <v>40</v>
      </c>
      <c r="DP71" s="4">
        <f t="shared" si="127"/>
        <v>8</v>
      </c>
      <c r="DQ71" s="4">
        <f t="shared" si="128"/>
        <v>0</v>
      </c>
      <c r="DS71" s="4">
        <v>67</v>
      </c>
      <c r="DT71" s="4">
        <f>$CK71+INDEX(节奏总纲!D$4:D$163,基础状态预估!$C$2)</f>
        <v>91.004833995939038</v>
      </c>
      <c r="DU71" s="4">
        <f>$CK71+INDEX(节奏总纲!E$4:E$163,基础状态预估!$C$2)</f>
        <v>85.282683960264137</v>
      </c>
      <c r="DV71" s="4">
        <f>$CK71+INDEX(节奏总纲!F$4:F$163,基础状态预估!$C$2)</f>
        <v>78.392206307096416</v>
      </c>
      <c r="DW71" s="4">
        <f>$CK71+INDEX(节奏总纲!G$4:G$163,基础状态预估!$C$2)</f>
        <v>70.032468165263538</v>
      </c>
      <c r="DX71" s="4">
        <f>$CK71+INDEX(节奏总纲!H$4:H$163,基础状态预估!$C$2)</f>
        <v>59.694538943812169</v>
      </c>
      <c r="DY71" s="4">
        <f t="shared" si="110"/>
        <v>11.899999999999999</v>
      </c>
      <c r="DZ71" s="4">
        <f t="shared" si="111"/>
        <v>33</v>
      </c>
      <c r="EA71" s="4">
        <f t="shared" si="112"/>
        <v>20.499999999999996</v>
      </c>
      <c r="EB71" s="4">
        <f t="shared" si="113"/>
        <v>3.5599999999999996</v>
      </c>
      <c r="EC71" s="4">
        <f t="shared" si="114"/>
        <v>0.04</v>
      </c>
      <c r="EE71" s="4">
        <v>24</v>
      </c>
      <c r="EP71" s="7">
        <f t="shared" si="83"/>
        <v>118.53268396026414</v>
      </c>
      <c r="EQ71" s="4">
        <f t="shared" si="84"/>
        <v>11.899999999999999</v>
      </c>
      <c r="ER71" s="4">
        <f t="shared" si="85"/>
        <v>33</v>
      </c>
      <c r="ES71" s="4">
        <f t="shared" si="86"/>
        <v>47.099999999999994</v>
      </c>
      <c r="ET71" s="4">
        <f t="shared" si="87"/>
        <v>10.043749999999998</v>
      </c>
      <c r="EU71" s="4">
        <f t="shared" si="88"/>
        <v>0.20625000000000002</v>
      </c>
      <c r="EV71" s="4" t="str">
        <f t="shared" si="89"/>
        <v>红</v>
      </c>
      <c r="EW71" s="4">
        <f t="shared" si="90"/>
        <v>100.25</v>
      </c>
      <c r="EX71" s="4">
        <f t="shared" si="91"/>
        <v>80</v>
      </c>
    </row>
    <row r="72" spans="33:154" x14ac:dyDescent="0.15">
      <c r="AG72" s="7">
        <f>基础状态预估!I33</f>
        <v>134.53268396026414</v>
      </c>
      <c r="AH72" s="7">
        <f>求节点(节奏总纲!$E$4:$E$163,节奏总纲!$C$4:$C$163,AG72)</f>
        <v>72.900013224656846</v>
      </c>
      <c r="AI72" s="4" t="str">
        <f t="shared" si="81"/>
        <v>红</v>
      </c>
      <c r="AJ72" s="4">
        <f t="shared" si="82"/>
        <v>11.899999999999999</v>
      </c>
      <c r="AK72" s="4">
        <f t="shared" si="75"/>
        <v>33</v>
      </c>
      <c r="AL72" s="4">
        <f t="shared" si="76"/>
        <v>59.900000000000013</v>
      </c>
      <c r="AM72" s="4">
        <f t="shared" si="77"/>
        <v>13.16375</v>
      </c>
      <c r="AN72" s="4">
        <f t="shared" si="78"/>
        <v>0.28625000000000012</v>
      </c>
      <c r="AO72" s="7">
        <f>(基础状态预估!D33-基础状态预估!D32)*基础状态预估!$W33+AO71</f>
        <v>95.2</v>
      </c>
      <c r="AP72" s="7">
        <f t="shared" si="79"/>
        <v>0.79333333333333333</v>
      </c>
      <c r="BF72" s="4">
        <v>68</v>
      </c>
      <c r="BG72" s="4">
        <f t="shared" si="115"/>
        <v>47.599999999999994</v>
      </c>
      <c r="BH72" s="4">
        <f t="shared" si="116"/>
        <v>20.399999999999999</v>
      </c>
      <c r="BL72" s="4">
        <f t="shared" si="99"/>
        <v>31</v>
      </c>
      <c r="BM72" s="4">
        <f t="shared" si="100"/>
        <v>21.7</v>
      </c>
      <c r="BN72" s="4">
        <f t="shared" si="101"/>
        <v>9.2999999999999989</v>
      </c>
      <c r="BR72" s="4">
        <f t="shared" si="102"/>
        <v>31.85</v>
      </c>
      <c r="BS72" s="4">
        <f t="shared" si="103"/>
        <v>14.699999999999998</v>
      </c>
      <c r="BT72" s="4">
        <f t="shared" si="104"/>
        <v>2.4500000000000002</v>
      </c>
      <c r="BX72" s="4">
        <f t="shared" si="105"/>
        <v>7.2</v>
      </c>
      <c r="BY72" s="4">
        <f t="shared" si="106"/>
        <v>1.7549999999999994</v>
      </c>
      <c r="BZ72" s="4">
        <f t="shared" si="107"/>
        <v>4.4999999999999998E-2</v>
      </c>
      <c r="CD72" s="4">
        <f t="shared" si="108"/>
        <v>0</v>
      </c>
      <c r="CE72" s="4">
        <f t="shared" si="109"/>
        <v>0</v>
      </c>
      <c r="CF72" s="4">
        <f>IF(COUNTIF($BH$5:$BH72,"&gt;=2")&lt;=1,SUM($BG72:$BK72)*C$8,CF71)</f>
        <v>151200</v>
      </c>
      <c r="CG72" s="4">
        <f>IF(COUNTIF($BN$5:$BN72,"&gt;=2")&lt;=1,SUM($BL72:$BP72)*D$8,CG71)</f>
        <v>604799.99999999988</v>
      </c>
      <c r="CH72" s="4">
        <f>IF(COUNTIF($BT$5:$BT72,"&gt;=2")&lt;=1,SUM($BQ72:$BU72)*E$8,CH71)</f>
        <v>2592000</v>
      </c>
      <c r="CI72" s="4">
        <f>IF(COUNTIF($BZ$5:$BZ72,"&gt;=2")&lt;=1,SUM($BV72:$BZ72)*F$8,CI71)</f>
        <v>777600</v>
      </c>
      <c r="CJ72" s="4">
        <f t="shared" si="117"/>
        <v>0</v>
      </c>
      <c r="CK72" s="4">
        <f t="shared" si="118"/>
        <v>47.75</v>
      </c>
      <c r="CM72" s="4">
        <v>68</v>
      </c>
      <c r="CN72" s="4">
        <f>IF(COUNTIF($BH$5:$BH72,"&gt;=2")&gt;1,CN71,BG72)</f>
        <v>4.8999999999999995</v>
      </c>
      <c r="CO72" s="4">
        <f>IF(COUNTIF($BH$5:$BH72,"&gt;=2")&gt;1,CO71,BH72)</f>
        <v>2.1</v>
      </c>
      <c r="CP72" s="4">
        <f>IF(COUNTIF($BH$5:$BH72,"&gt;=2")&gt;1,CP71,BI72)</f>
        <v>0</v>
      </c>
      <c r="CQ72" s="4">
        <f>IF(COUNTIF($BH$5:$BH72,"&gt;=2")&gt;1,CQ71,BJ72)</f>
        <v>0</v>
      </c>
      <c r="CR72" s="4">
        <f>IF(COUNTIF($BH$5:$BH72,"&gt;=2")&gt;1,CR71,BK72)</f>
        <v>0</v>
      </c>
      <c r="CS72" s="4">
        <f>IF(COUNTIF($BN$5:$BN72,"&gt;=2")&gt;1,CS71,BL72)</f>
        <v>7</v>
      </c>
      <c r="CT72" s="4">
        <f>IF(COUNTIF($BN$5:$BN72,"&gt;=2")&gt;1,CT71,BM72)</f>
        <v>4.8999999999999995</v>
      </c>
      <c r="CU72" s="4">
        <f>IF(COUNTIF($BN$5:$BN72,"&gt;=2")&gt;1,CU71,BN72)</f>
        <v>2.1</v>
      </c>
      <c r="CV72" s="4">
        <f>IF(COUNTIF($BN$5:$BN72,"&gt;=2")&gt;1,CV71,BO72)</f>
        <v>0</v>
      </c>
      <c r="CW72" s="4">
        <f>IF(COUNTIF($BN$5:$BN72,"&gt;=2")&gt;1,CW71,BP72)</f>
        <v>0</v>
      </c>
      <c r="CX72" s="4">
        <f>IF(COUNTIF($BT$5:$BT72,"&gt;=2")&gt;1,CX71,BQ72)</f>
        <v>0</v>
      </c>
      <c r="CY72" s="4">
        <f>IF(COUNTIF($BT$5:$BT72,"&gt;=2")&gt;1,CY71,BR72)</f>
        <v>26</v>
      </c>
      <c r="CZ72" s="4">
        <f>IF(COUNTIF($BT$5:$BT72,"&gt;=2")&gt;1,CZ71,BS72)</f>
        <v>11.999999999999996</v>
      </c>
      <c r="DA72" s="4">
        <f>IF(COUNTIF($BT$5:$BT72,"&gt;=2")&gt;1,DA71,BT72)</f>
        <v>2</v>
      </c>
      <c r="DB72" s="4">
        <f>IF(COUNTIF($BT$5:$BT72,"&gt;=2")&gt;1,DB71,BU72)</f>
        <v>0</v>
      </c>
      <c r="DC72" s="4">
        <f>IF(COUNTIF($BZ$5:$BZ72,"&gt;=2")&gt;1,DC71,BV72)</f>
        <v>0</v>
      </c>
      <c r="DD72" s="4">
        <f>IF(COUNTIF($BZ$5:$BZ72,"&gt;=2")&gt;1,DD71,BW72)</f>
        <v>0</v>
      </c>
      <c r="DE72" s="4">
        <f>IF(COUNTIF($BZ$5:$BZ72,"&gt;=2")&gt;1,DE71,BX72)</f>
        <v>7.2</v>
      </c>
      <c r="DF72" s="4">
        <f>IF(COUNTIF($BZ$5:$BZ72,"&gt;=2")&gt;1,DF71,BY72)</f>
        <v>1.7549999999999994</v>
      </c>
      <c r="DG72" s="4">
        <f>IF(COUNTIF($BZ$5:$BZ72,"&gt;=2")&gt;1,DG71,BZ72)</f>
        <v>4.4999999999999998E-2</v>
      </c>
      <c r="DH72" s="4">
        <f t="shared" si="119"/>
        <v>0</v>
      </c>
      <c r="DI72" s="4">
        <f t="shared" si="120"/>
        <v>0</v>
      </c>
      <c r="DJ72" s="4">
        <f t="shared" si="121"/>
        <v>0</v>
      </c>
      <c r="DK72" s="4">
        <f t="shared" si="122"/>
        <v>0</v>
      </c>
      <c r="DL72" s="4">
        <f t="shared" si="123"/>
        <v>0</v>
      </c>
      <c r="DM72" s="4">
        <f t="shared" si="124"/>
        <v>7</v>
      </c>
      <c r="DN72" s="4">
        <f t="shared" si="125"/>
        <v>13.999999999999998</v>
      </c>
      <c r="DO72" s="4">
        <f t="shared" si="126"/>
        <v>40</v>
      </c>
      <c r="DP72" s="4">
        <f t="shared" si="127"/>
        <v>9</v>
      </c>
      <c r="DQ72" s="4">
        <f t="shared" si="128"/>
        <v>0</v>
      </c>
      <c r="DS72" s="4">
        <v>68</v>
      </c>
      <c r="DT72" s="4">
        <f>$CK72+INDEX(节奏总纲!D$4:D$163,基础状态预估!$C$2)</f>
        <v>92.004833995939038</v>
      </c>
      <c r="DU72" s="4">
        <f>$CK72+INDEX(节奏总纲!E$4:E$163,基础状态预估!$C$2)</f>
        <v>86.282683960264137</v>
      </c>
      <c r="DV72" s="4">
        <f>$CK72+INDEX(节奏总纲!F$4:F$163,基础状态预估!$C$2)</f>
        <v>79.392206307096416</v>
      </c>
      <c r="DW72" s="4">
        <f>$CK72+INDEX(节奏总纲!G$4:G$163,基础状态预估!$C$2)</f>
        <v>71.032468165263538</v>
      </c>
      <c r="DX72" s="4">
        <f>$CK72+INDEX(节奏总纲!H$4:H$163,基础状态预估!$C$2)</f>
        <v>60.694538943812169</v>
      </c>
      <c r="DY72" s="4">
        <f t="shared" si="110"/>
        <v>11.899999999999999</v>
      </c>
      <c r="DZ72" s="4">
        <f t="shared" si="111"/>
        <v>33</v>
      </c>
      <c r="EA72" s="4">
        <f t="shared" si="112"/>
        <v>21.299999999999997</v>
      </c>
      <c r="EB72" s="4">
        <f t="shared" si="113"/>
        <v>3.7549999999999994</v>
      </c>
      <c r="EC72" s="4">
        <f t="shared" si="114"/>
        <v>4.4999999999999998E-2</v>
      </c>
      <c r="EE72" s="4">
        <v>25</v>
      </c>
      <c r="EP72" s="7">
        <f t="shared" si="83"/>
        <v>134.53268396026414</v>
      </c>
      <c r="EQ72" s="4">
        <f t="shared" si="84"/>
        <v>11.899999999999999</v>
      </c>
      <c r="ER72" s="4">
        <f t="shared" si="85"/>
        <v>33</v>
      </c>
      <c r="ES72" s="4">
        <f t="shared" si="86"/>
        <v>59.900000000000013</v>
      </c>
      <c r="ET72" s="4">
        <f t="shared" si="87"/>
        <v>13.16375</v>
      </c>
      <c r="EU72" s="4">
        <f t="shared" si="88"/>
        <v>0.28625000000000012</v>
      </c>
      <c r="EV72" s="4" t="str">
        <f t="shared" si="89"/>
        <v>红</v>
      </c>
      <c r="EW72" s="4">
        <f t="shared" si="90"/>
        <v>116.25000000000003</v>
      </c>
      <c r="EX72" s="4">
        <f t="shared" si="91"/>
        <v>96.000000000000014</v>
      </c>
    </row>
    <row r="73" spans="33:154" x14ac:dyDescent="0.15">
      <c r="AG73" s="7">
        <f>基础状态预估!I34</f>
        <v>150.53268396026414</v>
      </c>
      <c r="AH73" s="7">
        <f>求节点(节奏总纲!$E$4:$E$163,节奏总纲!$C$4:$C$163,AG73)</f>
        <v>74.507030018861627</v>
      </c>
      <c r="AI73" s="4" t="str">
        <f t="shared" si="81"/>
        <v>红</v>
      </c>
      <c r="AJ73" s="4">
        <f t="shared" si="82"/>
        <v>11.899999999999999</v>
      </c>
      <c r="AK73" s="4">
        <f t="shared" si="75"/>
        <v>33</v>
      </c>
      <c r="AL73" s="4">
        <f t="shared" si="76"/>
        <v>72.7</v>
      </c>
      <c r="AM73" s="4">
        <f t="shared" si="77"/>
        <v>16.283749999999998</v>
      </c>
      <c r="AN73" s="4">
        <f t="shared" si="78"/>
        <v>0.36624999999999996</v>
      </c>
      <c r="AO73" s="7">
        <f>(基础状态预估!D34-基础状态预估!D33)*基础状态预估!$W34+AO72</f>
        <v>111.2</v>
      </c>
      <c r="AP73" s="7">
        <f t="shared" si="79"/>
        <v>0.79428571428571426</v>
      </c>
      <c r="BF73" s="4">
        <v>69</v>
      </c>
      <c r="BG73" s="4">
        <f t="shared" si="115"/>
        <v>48.3</v>
      </c>
      <c r="BH73" s="4">
        <f t="shared" si="116"/>
        <v>20.7</v>
      </c>
      <c r="BL73" s="4">
        <f t="shared" si="99"/>
        <v>31.5</v>
      </c>
      <c r="BM73" s="4">
        <f t="shared" si="100"/>
        <v>22.049999999999997</v>
      </c>
      <c r="BN73" s="4">
        <f t="shared" si="101"/>
        <v>9.4499999999999993</v>
      </c>
      <c r="BR73" s="4">
        <f t="shared" si="102"/>
        <v>32.5</v>
      </c>
      <c r="BS73" s="4">
        <f t="shared" si="103"/>
        <v>14.999999999999996</v>
      </c>
      <c r="BT73" s="4">
        <f t="shared" si="104"/>
        <v>2.5</v>
      </c>
      <c r="BX73" s="4">
        <f t="shared" si="105"/>
        <v>8</v>
      </c>
      <c r="BY73" s="4">
        <f t="shared" si="106"/>
        <v>1.9499999999999995</v>
      </c>
      <c r="BZ73" s="4">
        <f t="shared" si="107"/>
        <v>0.05</v>
      </c>
      <c r="CD73" s="4">
        <f t="shared" si="108"/>
        <v>0</v>
      </c>
      <c r="CE73" s="4">
        <f t="shared" si="109"/>
        <v>0</v>
      </c>
      <c r="CF73" s="4">
        <f>IF(COUNTIF($BH$5:$BH73,"&gt;=2")&lt;=1,SUM($BG73:$BK73)*C$8,CF72)</f>
        <v>151200</v>
      </c>
      <c r="CG73" s="4">
        <f>IF(COUNTIF($BN$5:$BN73,"&gt;=2")&lt;=1,SUM($BL73:$BP73)*D$8,CG72)</f>
        <v>604799.99999999988</v>
      </c>
      <c r="CH73" s="4">
        <f>IF(COUNTIF($BT$5:$BT73,"&gt;=2")&lt;=1,SUM($BQ73:$BU73)*E$8,CH72)</f>
        <v>2592000</v>
      </c>
      <c r="CI73" s="4">
        <f>IF(COUNTIF($BZ$5:$BZ73,"&gt;=2")&lt;=1,SUM($BV73:$BZ73)*F$8,CI72)</f>
        <v>864000</v>
      </c>
      <c r="CJ73" s="4">
        <f t="shared" si="117"/>
        <v>0</v>
      </c>
      <c r="CK73" s="4">
        <f t="shared" si="118"/>
        <v>48.75</v>
      </c>
      <c r="CM73" s="4">
        <v>69</v>
      </c>
      <c r="CN73" s="4">
        <f>IF(COUNTIF($BH$5:$BH73,"&gt;=2")&gt;1,CN72,BG73)</f>
        <v>4.8999999999999995</v>
      </c>
      <c r="CO73" s="4">
        <f>IF(COUNTIF($BH$5:$BH73,"&gt;=2")&gt;1,CO72,BH73)</f>
        <v>2.1</v>
      </c>
      <c r="CP73" s="4">
        <f>IF(COUNTIF($BH$5:$BH73,"&gt;=2")&gt;1,CP72,BI73)</f>
        <v>0</v>
      </c>
      <c r="CQ73" s="4">
        <f>IF(COUNTIF($BH$5:$BH73,"&gt;=2")&gt;1,CQ72,BJ73)</f>
        <v>0</v>
      </c>
      <c r="CR73" s="4">
        <f>IF(COUNTIF($BH$5:$BH73,"&gt;=2")&gt;1,CR72,BK73)</f>
        <v>0</v>
      </c>
      <c r="CS73" s="4">
        <f>IF(COUNTIF($BN$5:$BN73,"&gt;=2")&gt;1,CS72,BL73)</f>
        <v>7</v>
      </c>
      <c r="CT73" s="4">
        <f>IF(COUNTIF($BN$5:$BN73,"&gt;=2")&gt;1,CT72,BM73)</f>
        <v>4.8999999999999995</v>
      </c>
      <c r="CU73" s="4">
        <f>IF(COUNTIF($BN$5:$BN73,"&gt;=2")&gt;1,CU72,BN73)</f>
        <v>2.1</v>
      </c>
      <c r="CV73" s="4">
        <f>IF(COUNTIF($BN$5:$BN73,"&gt;=2")&gt;1,CV72,BO73)</f>
        <v>0</v>
      </c>
      <c r="CW73" s="4">
        <f>IF(COUNTIF($BN$5:$BN73,"&gt;=2")&gt;1,CW72,BP73)</f>
        <v>0</v>
      </c>
      <c r="CX73" s="4">
        <f>IF(COUNTIF($BT$5:$BT73,"&gt;=2")&gt;1,CX72,BQ73)</f>
        <v>0</v>
      </c>
      <c r="CY73" s="4">
        <f>IF(COUNTIF($BT$5:$BT73,"&gt;=2")&gt;1,CY72,BR73)</f>
        <v>26</v>
      </c>
      <c r="CZ73" s="4">
        <f>IF(COUNTIF($BT$5:$BT73,"&gt;=2")&gt;1,CZ72,BS73)</f>
        <v>11.999999999999996</v>
      </c>
      <c r="DA73" s="4">
        <f>IF(COUNTIF($BT$5:$BT73,"&gt;=2")&gt;1,DA72,BT73)</f>
        <v>2</v>
      </c>
      <c r="DB73" s="4">
        <f>IF(COUNTIF($BT$5:$BT73,"&gt;=2")&gt;1,DB72,BU73)</f>
        <v>0</v>
      </c>
      <c r="DC73" s="4">
        <f>IF(COUNTIF($BZ$5:$BZ73,"&gt;=2")&gt;1,DC72,BV73)</f>
        <v>0</v>
      </c>
      <c r="DD73" s="4">
        <f>IF(COUNTIF($BZ$5:$BZ73,"&gt;=2")&gt;1,DD72,BW73)</f>
        <v>0</v>
      </c>
      <c r="DE73" s="4">
        <f>IF(COUNTIF($BZ$5:$BZ73,"&gt;=2")&gt;1,DE72,BX73)</f>
        <v>8</v>
      </c>
      <c r="DF73" s="4">
        <f>IF(COUNTIF($BZ$5:$BZ73,"&gt;=2")&gt;1,DF72,BY73)</f>
        <v>1.9499999999999995</v>
      </c>
      <c r="DG73" s="4">
        <f>IF(COUNTIF($BZ$5:$BZ73,"&gt;=2")&gt;1,DG72,BZ73)</f>
        <v>0.05</v>
      </c>
      <c r="DH73" s="4">
        <f t="shared" si="119"/>
        <v>0</v>
      </c>
      <c r="DI73" s="4">
        <f t="shared" si="120"/>
        <v>0</v>
      </c>
      <c r="DJ73" s="4">
        <f t="shared" si="121"/>
        <v>0</v>
      </c>
      <c r="DK73" s="4">
        <f t="shared" si="122"/>
        <v>0</v>
      </c>
      <c r="DL73" s="4">
        <f t="shared" si="123"/>
        <v>0</v>
      </c>
      <c r="DM73" s="4">
        <f t="shared" si="124"/>
        <v>7</v>
      </c>
      <c r="DN73" s="4">
        <f t="shared" si="125"/>
        <v>13.999999999999998</v>
      </c>
      <c r="DO73" s="4">
        <f t="shared" si="126"/>
        <v>40</v>
      </c>
      <c r="DP73" s="4">
        <f t="shared" si="127"/>
        <v>10</v>
      </c>
      <c r="DQ73" s="4">
        <f t="shared" si="128"/>
        <v>0</v>
      </c>
      <c r="DS73" s="4">
        <v>69</v>
      </c>
      <c r="DT73" s="4">
        <f>$CK73+INDEX(节奏总纲!D$4:D$163,基础状态预估!$C$2)</f>
        <v>93.004833995939038</v>
      </c>
      <c r="DU73" s="4">
        <f>$CK73+INDEX(节奏总纲!E$4:E$163,基础状态预估!$C$2)</f>
        <v>87.282683960264137</v>
      </c>
      <c r="DV73" s="4">
        <f>$CK73+INDEX(节奏总纲!F$4:F$163,基础状态预估!$C$2)</f>
        <v>80.392206307096416</v>
      </c>
      <c r="DW73" s="4">
        <f>$CK73+INDEX(节奏总纲!G$4:G$163,基础状态预估!$C$2)</f>
        <v>72.032468165263538</v>
      </c>
      <c r="DX73" s="4">
        <f>$CK73+INDEX(节奏总纲!H$4:H$163,基础状态预估!$C$2)</f>
        <v>61.694538943812169</v>
      </c>
      <c r="DY73" s="4">
        <f t="shared" si="110"/>
        <v>11.899999999999999</v>
      </c>
      <c r="DZ73" s="4">
        <f t="shared" si="111"/>
        <v>33</v>
      </c>
      <c r="EA73" s="4">
        <f t="shared" si="112"/>
        <v>22.099999999999994</v>
      </c>
      <c r="EB73" s="4">
        <f t="shared" si="113"/>
        <v>3.9499999999999993</v>
      </c>
      <c r="EC73" s="4">
        <f t="shared" si="114"/>
        <v>0.05</v>
      </c>
      <c r="EE73" s="4">
        <v>26</v>
      </c>
      <c r="EP73" s="7">
        <f t="shared" si="83"/>
        <v>150.53268396026414</v>
      </c>
      <c r="EQ73" s="4">
        <f t="shared" si="84"/>
        <v>11.899999999999999</v>
      </c>
      <c r="ER73" s="4">
        <f t="shared" si="85"/>
        <v>33</v>
      </c>
      <c r="ES73" s="4">
        <f t="shared" si="86"/>
        <v>72.7</v>
      </c>
      <c r="ET73" s="4">
        <f t="shared" si="87"/>
        <v>16.283749999999998</v>
      </c>
      <c r="EU73" s="4">
        <f t="shared" si="88"/>
        <v>0.36624999999999996</v>
      </c>
      <c r="EV73" s="4" t="str">
        <f t="shared" si="89"/>
        <v>红</v>
      </c>
      <c r="EW73" s="4">
        <f t="shared" si="90"/>
        <v>132.25</v>
      </c>
      <c r="EX73" s="4">
        <f t="shared" si="91"/>
        <v>112</v>
      </c>
    </row>
    <row r="74" spans="33:154" x14ac:dyDescent="0.15">
      <c r="AG74" s="7">
        <f>基础状态预估!I35</f>
        <v>166.53268396026414</v>
      </c>
      <c r="AH74" s="7">
        <f>求节点(节奏总纲!$E$4:$E$163,节奏总纲!$C$4:$C$163,AG74)</f>
        <v>75.960633855370347</v>
      </c>
      <c r="AI74" s="4" t="str">
        <f t="shared" si="81"/>
        <v>红</v>
      </c>
      <c r="AJ74" s="4">
        <f t="shared" si="82"/>
        <v>11.899999999999999</v>
      </c>
      <c r="AK74" s="4">
        <f t="shared" si="75"/>
        <v>33</v>
      </c>
      <c r="AL74" s="4">
        <f t="shared" si="76"/>
        <v>85.5</v>
      </c>
      <c r="AM74" s="4">
        <f t="shared" si="77"/>
        <v>19.403749999999995</v>
      </c>
      <c r="AN74" s="4">
        <f t="shared" si="78"/>
        <v>0.44625000000000004</v>
      </c>
      <c r="AO74" s="7">
        <f>(基础状态预估!D35-基础状态预估!D34)*基础状态预估!$W35+AO73</f>
        <v>127.2</v>
      </c>
      <c r="AP74" s="7">
        <f t="shared" si="79"/>
        <v>0.79500000000000015</v>
      </c>
      <c r="BF74" s="4">
        <v>70</v>
      </c>
      <c r="BG74" s="4">
        <f t="shared" si="115"/>
        <v>49</v>
      </c>
      <c r="BH74" s="4">
        <f t="shared" si="116"/>
        <v>21</v>
      </c>
      <c r="BL74" s="4">
        <f t="shared" si="99"/>
        <v>32</v>
      </c>
      <c r="BM74" s="4">
        <f t="shared" si="100"/>
        <v>22.4</v>
      </c>
      <c r="BN74" s="4">
        <f t="shared" si="101"/>
        <v>9.6</v>
      </c>
      <c r="BR74" s="4">
        <f t="shared" si="102"/>
        <v>33.15</v>
      </c>
      <c r="BS74" s="4">
        <f t="shared" si="103"/>
        <v>15.299999999999997</v>
      </c>
      <c r="BT74" s="4">
        <f t="shared" si="104"/>
        <v>2.5500000000000003</v>
      </c>
      <c r="BX74" s="4">
        <f t="shared" si="105"/>
        <v>8.8000000000000007</v>
      </c>
      <c r="BY74" s="4">
        <f t="shared" si="106"/>
        <v>2.1449999999999996</v>
      </c>
      <c r="BZ74" s="4">
        <f t="shared" si="107"/>
        <v>5.5E-2</v>
      </c>
      <c r="CD74" s="4">
        <f t="shared" si="108"/>
        <v>0</v>
      </c>
      <c r="CE74" s="4">
        <f t="shared" si="109"/>
        <v>0</v>
      </c>
      <c r="CF74" s="4">
        <f>IF(COUNTIF($BH$5:$BH74,"&gt;=2")&lt;=1,SUM($BG74:$BK74)*C$8,CF73)</f>
        <v>151200</v>
      </c>
      <c r="CG74" s="4">
        <f>IF(COUNTIF($BN$5:$BN74,"&gt;=2")&lt;=1,SUM($BL74:$BP74)*D$8,CG73)</f>
        <v>604799.99999999988</v>
      </c>
      <c r="CH74" s="4">
        <f>IF(COUNTIF($BT$5:$BT74,"&gt;=2")&lt;=1,SUM($BQ74:$BU74)*E$8,CH73)</f>
        <v>2592000</v>
      </c>
      <c r="CI74" s="4">
        <f>IF(COUNTIF($BZ$5:$BZ74,"&gt;=2")&lt;=1,SUM($BV74:$BZ74)*F$8,CI73)</f>
        <v>950400</v>
      </c>
      <c r="CJ74" s="4">
        <f t="shared" si="117"/>
        <v>0</v>
      </c>
      <c r="CK74" s="4">
        <f t="shared" si="118"/>
        <v>49.75</v>
      </c>
      <c r="CM74" s="4">
        <v>70</v>
      </c>
      <c r="CN74" s="4">
        <f>IF(COUNTIF($BH$5:$BH74,"&gt;=2")&gt;1,CN73,BG74)</f>
        <v>4.8999999999999995</v>
      </c>
      <c r="CO74" s="4">
        <f>IF(COUNTIF($BH$5:$BH74,"&gt;=2")&gt;1,CO73,BH74)</f>
        <v>2.1</v>
      </c>
      <c r="CP74" s="4">
        <f>IF(COUNTIF($BH$5:$BH74,"&gt;=2")&gt;1,CP73,BI74)</f>
        <v>0</v>
      </c>
      <c r="CQ74" s="4">
        <f>IF(COUNTIF($BH$5:$BH74,"&gt;=2")&gt;1,CQ73,BJ74)</f>
        <v>0</v>
      </c>
      <c r="CR74" s="4">
        <f>IF(COUNTIF($BH$5:$BH74,"&gt;=2")&gt;1,CR73,BK74)</f>
        <v>0</v>
      </c>
      <c r="CS74" s="4">
        <f>IF(COUNTIF($BN$5:$BN74,"&gt;=2")&gt;1,CS73,BL74)</f>
        <v>7</v>
      </c>
      <c r="CT74" s="4">
        <f>IF(COUNTIF($BN$5:$BN74,"&gt;=2")&gt;1,CT73,BM74)</f>
        <v>4.8999999999999995</v>
      </c>
      <c r="CU74" s="4">
        <f>IF(COUNTIF($BN$5:$BN74,"&gt;=2")&gt;1,CU73,BN74)</f>
        <v>2.1</v>
      </c>
      <c r="CV74" s="4">
        <f>IF(COUNTIF($BN$5:$BN74,"&gt;=2")&gt;1,CV73,BO74)</f>
        <v>0</v>
      </c>
      <c r="CW74" s="4">
        <f>IF(COUNTIF($BN$5:$BN74,"&gt;=2")&gt;1,CW73,BP74)</f>
        <v>0</v>
      </c>
      <c r="CX74" s="4">
        <f>IF(COUNTIF($BT$5:$BT74,"&gt;=2")&gt;1,CX73,BQ74)</f>
        <v>0</v>
      </c>
      <c r="CY74" s="4">
        <f>IF(COUNTIF($BT$5:$BT74,"&gt;=2")&gt;1,CY73,BR74)</f>
        <v>26</v>
      </c>
      <c r="CZ74" s="4">
        <f>IF(COUNTIF($BT$5:$BT74,"&gt;=2")&gt;1,CZ73,BS74)</f>
        <v>11.999999999999996</v>
      </c>
      <c r="DA74" s="4">
        <f>IF(COUNTIF($BT$5:$BT74,"&gt;=2")&gt;1,DA73,BT74)</f>
        <v>2</v>
      </c>
      <c r="DB74" s="4">
        <f>IF(COUNTIF($BT$5:$BT74,"&gt;=2")&gt;1,DB73,BU74)</f>
        <v>0</v>
      </c>
      <c r="DC74" s="4">
        <f>IF(COUNTIF($BZ$5:$BZ74,"&gt;=2")&gt;1,DC73,BV74)</f>
        <v>0</v>
      </c>
      <c r="DD74" s="4">
        <f>IF(COUNTIF($BZ$5:$BZ74,"&gt;=2")&gt;1,DD73,BW74)</f>
        <v>0</v>
      </c>
      <c r="DE74" s="4">
        <f>IF(COUNTIF($BZ$5:$BZ74,"&gt;=2")&gt;1,DE73,BX74)</f>
        <v>8.8000000000000007</v>
      </c>
      <c r="DF74" s="4">
        <f>IF(COUNTIF($BZ$5:$BZ74,"&gt;=2")&gt;1,DF73,BY74)</f>
        <v>2.1449999999999996</v>
      </c>
      <c r="DG74" s="4">
        <f>IF(COUNTIF($BZ$5:$BZ74,"&gt;=2")&gt;1,DG73,BZ74)</f>
        <v>5.5E-2</v>
      </c>
      <c r="DH74" s="4">
        <f t="shared" si="119"/>
        <v>0</v>
      </c>
      <c r="DI74" s="4">
        <f t="shared" si="120"/>
        <v>0</v>
      </c>
      <c r="DJ74" s="4">
        <f t="shared" si="121"/>
        <v>0</v>
      </c>
      <c r="DK74" s="4">
        <f t="shared" si="122"/>
        <v>0</v>
      </c>
      <c r="DL74" s="4">
        <f t="shared" si="123"/>
        <v>0</v>
      </c>
      <c r="DM74" s="4">
        <f t="shared" si="124"/>
        <v>7</v>
      </c>
      <c r="DN74" s="4">
        <f t="shared" si="125"/>
        <v>13.999999999999998</v>
      </c>
      <c r="DO74" s="4">
        <f t="shared" si="126"/>
        <v>40</v>
      </c>
      <c r="DP74" s="4">
        <f t="shared" si="127"/>
        <v>11</v>
      </c>
      <c r="DQ74" s="4">
        <f t="shared" si="128"/>
        <v>0</v>
      </c>
      <c r="DS74" s="4">
        <v>70</v>
      </c>
      <c r="DT74" s="4">
        <f>$CK74+INDEX(节奏总纲!D$4:D$163,基础状态预估!$C$2)</f>
        <v>94.004833995939038</v>
      </c>
      <c r="DU74" s="4">
        <f>$CK74+INDEX(节奏总纲!E$4:E$163,基础状态预估!$C$2)</f>
        <v>88.282683960264137</v>
      </c>
      <c r="DV74" s="4">
        <f>$CK74+INDEX(节奏总纲!F$4:F$163,基础状态预估!$C$2)</f>
        <v>81.392206307096416</v>
      </c>
      <c r="DW74" s="4">
        <f>$CK74+INDEX(节奏总纲!G$4:G$163,基础状态预估!$C$2)</f>
        <v>73.032468165263538</v>
      </c>
      <c r="DX74" s="4">
        <f>$CK74+INDEX(节奏总纲!H$4:H$163,基础状态预估!$C$2)</f>
        <v>62.694538943812169</v>
      </c>
      <c r="DY74" s="4">
        <f t="shared" si="110"/>
        <v>11.899999999999999</v>
      </c>
      <c r="DZ74" s="4">
        <f t="shared" si="111"/>
        <v>33</v>
      </c>
      <c r="EA74" s="4">
        <f t="shared" si="112"/>
        <v>22.9</v>
      </c>
      <c r="EB74" s="4">
        <f t="shared" si="113"/>
        <v>4.1449999999999996</v>
      </c>
      <c r="EC74" s="4">
        <f t="shared" si="114"/>
        <v>5.5E-2</v>
      </c>
      <c r="EE74" s="4">
        <v>27</v>
      </c>
      <c r="EP74" s="7">
        <f t="shared" si="83"/>
        <v>166.53268396026414</v>
      </c>
      <c r="EQ74" s="4">
        <f t="shared" si="84"/>
        <v>11.899999999999999</v>
      </c>
      <c r="ER74" s="4">
        <f t="shared" si="85"/>
        <v>33</v>
      </c>
      <c r="ES74" s="4">
        <f t="shared" si="86"/>
        <v>85.5</v>
      </c>
      <c r="ET74" s="4">
        <f t="shared" si="87"/>
        <v>19.403749999999995</v>
      </c>
      <c r="EU74" s="4">
        <f t="shared" si="88"/>
        <v>0.44625000000000004</v>
      </c>
      <c r="EV74" s="4" t="str">
        <f t="shared" si="89"/>
        <v>红</v>
      </c>
      <c r="EW74" s="4">
        <f t="shared" si="90"/>
        <v>148.25</v>
      </c>
      <c r="EX74" s="4">
        <f t="shared" si="91"/>
        <v>128</v>
      </c>
    </row>
    <row r="75" spans="33:154" x14ac:dyDescent="0.15">
      <c r="AG75" s="7">
        <f>基础状态预估!I36</f>
        <v>182.53268396026414</v>
      </c>
      <c r="AH75" s="7">
        <f>求节点(节奏总纲!$E$4:$E$163,节奏总纲!$C$4:$C$163,AG75)</f>
        <v>77.263834900504776</v>
      </c>
      <c r="AI75" s="4" t="str">
        <f t="shared" si="81"/>
        <v>红</v>
      </c>
      <c r="AJ75" s="4">
        <f t="shared" si="82"/>
        <v>11.899999999999999</v>
      </c>
      <c r="AK75" s="4">
        <f t="shared" si="75"/>
        <v>33</v>
      </c>
      <c r="AL75" s="4">
        <f t="shared" si="76"/>
        <v>98.3</v>
      </c>
      <c r="AM75" s="4">
        <f t="shared" si="77"/>
        <v>22.523749999999993</v>
      </c>
      <c r="AN75" s="4">
        <f t="shared" si="78"/>
        <v>0.52625</v>
      </c>
      <c r="AO75" s="7">
        <f>(基础状态预估!D36-基础状态预估!D35)*基础状态预估!$W36+AO74</f>
        <v>143.19999999999999</v>
      </c>
      <c r="AP75" s="7">
        <f t="shared" si="79"/>
        <v>0.79555555555555546</v>
      </c>
      <c r="BF75" s="4">
        <v>71</v>
      </c>
      <c r="BG75" s="4">
        <f t="shared" si="115"/>
        <v>49.699999999999996</v>
      </c>
      <c r="BH75" s="4">
        <f t="shared" si="116"/>
        <v>21.3</v>
      </c>
      <c r="BL75" s="4">
        <f t="shared" si="99"/>
        <v>32.5</v>
      </c>
      <c r="BM75" s="4">
        <f t="shared" si="100"/>
        <v>22.75</v>
      </c>
      <c r="BN75" s="4">
        <f t="shared" si="101"/>
        <v>9.75</v>
      </c>
      <c r="BR75" s="4">
        <f t="shared" si="102"/>
        <v>33.800000000000004</v>
      </c>
      <c r="BS75" s="4">
        <f t="shared" si="103"/>
        <v>15.599999999999996</v>
      </c>
      <c r="BT75" s="4">
        <f t="shared" si="104"/>
        <v>2.6</v>
      </c>
      <c r="BX75" s="4">
        <f t="shared" si="105"/>
        <v>9.6000000000000014</v>
      </c>
      <c r="BY75" s="4">
        <f t="shared" si="106"/>
        <v>2.3399999999999994</v>
      </c>
      <c r="BZ75" s="4">
        <f t="shared" si="107"/>
        <v>0.06</v>
      </c>
      <c r="CD75" s="4">
        <f t="shared" si="108"/>
        <v>0</v>
      </c>
      <c r="CE75" s="4">
        <f t="shared" si="109"/>
        <v>0</v>
      </c>
      <c r="CF75" s="4">
        <f>IF(COUNTIF($BH$5:$BH75,"&gt;=2")&lt;=1,SUM($BG75:$BK75)*C$8,CF74)</f>
        <v>151200</v>
      </c>
      <c r="CG75" s="4">
        <f>IF(COUNTIF($BN$5:$BN75,"&gt;=2")&lt;=1,SUM($BL75:$BP75)*D$8,CG74)</f>
        <v>604799.99999999988</v>
      </c>
      <c r="CH75" s="4">
        <f>IF(COUNTIF($BT$5:$BT75,"&gt;=2")&lt;=1,SUM($BQ75:$BU75)*E$8,CH74)</f>
        <v>2592000</v>
      </c>
      <c r="CI75" s="4">
        <f>IF(COUNTIF($BZ$5:$BZ75,"&gt;=2")&lt;=1,SUM($BV75:$BZ75)*F$8,CI74)</f>
        <v>1036800.0000000001</v>
      </c>
      <c r="CJ75" s="4">
        <f t="shared" si="117"/>
        <v>0</v>
      </c>
      <c r="CK75" s="4">
        <f t="shared" si="118"/>
        <v>50.75</v>
      </c>
      <c r="CM75" s="4">
        <v>71</v>
      </c>
      <c r="CN75" s="4">
        <f>IF(COUNTIF($BH$5:$BH75,"&gt;=2")&gt;1,CN74,BG75)</f>
        <v>4.8999999999999995</v>
      </c>
      <c r="CO75" s="4">
        <f>IF(COUNTIF($BH$5:$BH75,"&gt;=2")&gt;1,CO74,BH75)</f>
        <v>2.1</v>
      </c>
      <c r="CP75" s="4">
        <f>IF(COUNTIF($BH$5:$BH75,"&gt;=2")&gt;1,CP74,BI75)</f>
        <v>0</v>
      </c>
      <c r="CQ75" s="4">
        <f>IF(COUNTIF($BH$5:$BH75,"&gt;=2")&gt;1,CQ74,BJ75)</f>
        <v>0</v>
      </c>
      <c r="CR75" s="4">
        <f>IF(COUNTIF($BH$5:$BH75,"&gt;=2")&gt;1,CR74,BK75)</f>
        <v>0</v>
      </c>
      <c r="CS75" s="4">
        <f>IF(COUNTIF($BN$5:$BN75,"&gt;=2")&gt;1,CS74,BL75)</f>
        <v>7</v>
      </c>
      <c r="CT75" s="4">
        <f>IF(COUNTIF($BN$5:$BN75,"&gt;=2")&gt;1,CT74,BM75)</f>
        <v>4.8999999999999995</v>
      </c>
      <c r="CU75" s="4">
        <f>IF(COUNTIF($BN$5:$BN75,"&gt;=2")&gt;1,CU74,BN75)</f>
        <v>2.1</v>
      </c>
      <c r="CV75" s="4">
        <f>IF(COUNTIF($BN$5:$BN75,"&gt;=2")&gt;1,CV74,BO75)</f>
        <v>0</v>
      </c>
      <c r="CW75" s="4">
        <f>IF(COUNTIF($BN$5:$BN75,"&gt;=2")&gt;1,CW74,BP75)</f>
        <v>0</v>
      </c>
      <c r="CX75" s="4">
        <f>IF(COUNTIF($BT$5:$BT75,"&gt;=2")&gt;1,CX74,BQ75)</f>
        <v>0</v>
      </c>
      <c r="CY75" s="4">
        <f>IF(COUNTIF($BT$5:$BT75,"&gt;=2")&gt;1,CY74,BR75)</f>
        <v>26</v>
      </c>
      <c r="CZ75" s="4">
        <f>IF(COUNTIF($BT$5:$BT75,"&gt;=2")&gt;1,CZ74,BS75)</f>
        <v>11.999999999999996</v>
      </c>
      <c r="DA75" s="4">
        <f>IF(COUNTIF($BT$5:$BT75,"&gt;=2")&gt;1,DA74,BT75)</f>
        <v>2</v>
      </c>
      <c r="DB75" s="4">
        <f>IF(COUNTIF($BT$5:$BT75,"&gt;=2")&gt;1,DB74,BU75)</f>
        <v>0</v>
      </c>
      <c r="DC75" s="4">
        <f>IF(COUNTIF($BZ$5:$BZ75,"&gt;=2")&gt;1,DC74,BV75)</f>
        <v>0</v>
      </c>
      <c r="DD75" s="4">
        <f>IF(COUNTIF($BZ$5:$BZ75,"&gt;=2")&gt;1,DD74,BW75)</f>
        <v>0</v>
      </c>
      <c r="DE75" s="4">
        <f>IF(COUNTIF($BZ$5:$BZ75,"&gt;=2")&gt;1,DE74,BX75)</f>
        <v>9.6000000000000014</v>
      </c>
      <c r="DF75" s="4">
        <f>IF(COUNTIF($BZ$5:$BZ75,"&gt;=2")&gt;1,DF74,BY75)</f>
        <v>2.3399999999999994</v>
      </c>
      <c r="DG75" s="4">
        <f>IF(COUNTIF($BZ$5:$BZ75,"&gt;=2")&gt;1,DG74,BZ75)</f>
        <v>0.06</v>
      </c>
      <c r="DH75" s="4">
        <f t="shared" si="119"/>
        <v>0</v>
      </c>
      <c r="DI75" s="4">
        <f t="shared" si="120"/>
        <v>0</v>
      </c>
      <c r="DJ75" s="4">
        <f t="shared" si="121"/>
        <v>0</v>
      </c>
      <c r="DK75" s="4">
        <f t="shared" si="122"/>
        <v>0</v>
      </c>
      <c r="DL75" s="4">
        <f t="shared" si="123"/>
        <v>0</v>
      </c>
      <c r="DM75" s="4">
        <f t="shared" si="124"/>
        <v>7</v>
      </c>
      <c r="DN75" s="4">
        <f t="shared" si="125"/>
        <v>13.999999999999998</v>
      </c>
      <c r="DO75" s="4">
        <f t="shared" si="126"/>
        <v>40</v>
      </c>
      <c r="DP75" s="4">
        <f t="shared" si="127"/>
        <v>12.000000000000002</v>
      </c>
      <c r="DQ75" s="4">
        <f t="shared" si="128"/>
        <v>0</v>
      </c>
      <c r="DS75" s="4">
        <v>71</v>
      </c>
      <c r="DT75" s="4">
        <f>$CK75+INDEX(节奏总纲!D$4:D$163,基础状态预估!$C$2)</f>
        <v>95.004833995939038</v>
      </c>
      <c r="DU75" s="4">
        <f>$CK75+INDEX(节奏总纲!E$4:E$163,基础状态预估!$C$2)</f>
        <v>89.282683960264137</v>
      </c>
      <c r="DV75" s="4">
        <f>$CK75+INDEX(节奏总纲!F$4:F$163,基础状态预估!$C$2)</f>
        <v>82.392206307096416</v>
      </c>
      <c r="DW75" s="4">
        <f>$CK75+INDEX(节奏总纲!G$4:G$163,基础状态预估!$C$2)</f>
        <v>74.032468165263538</v>
      </c>
      <c r="DX75" s="4">
        <f>$CK75+INDEX(节奏总纲!H$4:H$163,基础状态预估!$C$2)</f>
        <v>63.694538943812169</v>
      </c>
      <c r="DY75" s="4">
        <f t="shared" si="110"/>
        <v>11.899999999999999</v>
      </c>
      <c r="DZ75" s="4">
        <f t="shared" si="111"/>
        <v>33</v>
      </c>
      <c r="EA75" s="4">
        <f t="shared" si="112"/>
        <v>23.699999999999996</v>
      </c>
      <c r="EB75" s="4">
        <f t="shared" si="113"/>
        <v>4.34</v>
      </c>
      <c r="EC75" s="4">
        <f t="shared" si="114"/>
        <v>0.06</v>
      </c>
      <c r="EE75" s="4">
        <v>28</v>
      </c>
      <c r="EP75" s="7">
        <f t="shared" si="83"/>
        <v>182.53268396026414</v>
      </c>
      <c r="EQ75" s="4">
        <f t="shared" si="84"/>
        <v>11.899999999999999</v>
      </c>
      <c r="ER75" s="4">
        <f t="shared" si="85"/>
        <v>33</v>
      </c>
      <c r="ES75" s="4">
        <f t="shared" si="86"/>
        <v>98.3</v>
      </c>
      <c r="ET75" s="4">
        <f t="shared" si="87"/>
        <v>22.523749999999993</v>
      </c>
      <c r="EU75" s="4">
        <f t="shared" si="88"/>
        <v>0.52625</v>
      </c>
      <c r="EV75" s="4" t="str">
        <f t="shared" si="89"/>
        <v>红</v>
      </c>
      <c r="EW75" s="4">
        <f t="shared" si="90"/>
        <v>164.25</v>
      </c>
      <c r="EX75" s="4">
        <f t="shared" si="91"/>
        <v>144</v>
      </c>
    </row>
    <row r="76" spans="33:154" x14ac:dyDescent="0.15">
      <c r="AG76" s="7">
        <f>基础状态预估!I37</f>
        <v>198.53268396026414</v>
      </c>
      <c r="AH76" s="7">
        <f>求节点(节奏总纲!$E$4:$E$163,节奏总纲!$C$4:$C$163,AG76)</f>
        <v>78.462372089554393</v>
      </c>
      <c r="AI76" s="4" t="str">
        <f t="shared" si="81"/>
        <v>红</v>
      </c>
      <c r="AJ76" s="4">
        <f t="shared" si="82"/>
        <v>11.899999999999999</v>
      </c>
      <c r="AK76" s="4">
        <f t="shared" si="75"/>
        <v>33</v>
      </c>
      <c r="AL76" s="4">
        <f t="shared" si="76"/>
        <v>111.1</v>
      </c>
      <c r="AM76" s="4">
        <f t="shared" si="77"/>
        <v>25.64374999999999</v>
      </c>
      <c r="AN76" s="4">
        <f t="shared" si="78"/>
        <v>0.60624999999999984</v>
      </c>
      <c r="AO76" s="7">
        <f>(基础状态预估!D37-基础状态预估!D36)*基础状态预估!$W37+AO75</f>
        <v>159.19999999999999</v>
      </c>
      <c r="AP76" s="7">
        <f t="shared" si="79"/>
        <v>0.79599999999999993</v>
      </c>
      <c r="BF76" s="4">
        <v>72</v>
      </c>
      <c r="BG76" s="4">
        <f t="shared" si="115"/>
        <v>50.4</v>
      </c>
      <c r="BH76" s="4">
        <f t="shared" si="116"/>
        <v>21.599999999999998</v>
      </c>
      <c r="BL76" s="4">
        <f t="shared" si="99"/>
        <v>33</v>
      </c>
      <c r="BM76" s="4">
        <f t="shared" si="100"/>
        <v>23.099999999999998</v>
      </c>
      <c r="BN76" s="4">
        <f t="shared" si="101"/>
        <v>9.9</v>
      </c>
      <c r="BR76" s="4">
        <f t="shared" si="102"/>
        <v>34.450000000000003</v>
      </c>
      <c r="BS76" s="4">
        <f t="shared" si="103"/>
        <v>15.899999999999997</v>
      </c>
      <c r="BT76" s="4">
        <f t="shared" si="104"/>
        <v>2.6500000000000004</v>
      </c>
      <c r="BX76" s="4">
        <f t="shared" si="105"/>
        <v>10.4</v>
      </c>
      <c r="BY76" s="4">
        <f t="shared" si="106"/>
        <v>2.5349999999999993</v>
      </c>
      <c r="BZ76" s="4">
        <f t="shared" si="107"/>
        <v>6.5000000000000002E-2</v>
      </c>
      <c r="CD76" s="4">
        <f t="shared" si="108"/>
        <v>0</v>
      </c>
      <c r="CE76" s="4">
        <f t="shared" si="109"/>
        <v>0</v>
      </c>
      <c r="CF76" s="4">
        <f>IF(COUNTIF($BH$5:$BH76,"&gt;=2")&lt;=1,SUM($BG76:$BK76)*C$8,CF75)</f>
        <v>151200</v>
      </c>
      <c r="CG76" s="4">
        <f>IF(COUNTIF($BN$5:$BN76,"&gt;=2")&lt;=1,SUM($BL76:$BP76)*D$8,CG75)</f>
        <v>604799.99999999988</v>
      </c>
      <c r="CH76" s="4">
        <f>IF(COUNTIF($BT$5:$BT76,"&gt;=2")&lt;=1,SUM($BQ76:$BU76)*E$8,CH75)</f>
        <v>2592000</v>
      </c>
      <c r="CI76" s="4">
        <f>IF(COUNTIF($BZ$5:$BZ76,"&gt;=2")&lt;=1,SUM($BV76:$BZ76)*F$8,CI75)</f>
        <v>1123199.9999999998</v>
      </c>
      <c r="CJ76" s="4">
        <f t="shared" si="117"/>
        <v>0</v>
      </c>
      <c r="CK76" s="4">
        <f t="shared" si="118"/>
        <v>51.75</v>
      </c>
      <c r="CM76" s="4">
        <v>72</v>
      </c>
      <c r="CN76" s="4">
        <f>IF(COUNTIF($BH$5:$BH76,"&gt;=2")&gt;1,CN75,BG76)</f>
        <v>4.8999999999999995</v>
      </c>
      <c r="CO76" s="4">
        <f>IF(COUNTIF($BH$5:$BH76,"&gt;=2")&gt;1,CO75,BH76)</f>
        <v>2.1</v>
      </c>
      <c r="CP76" s="4">
        <f>IF(COUNTIF($BH$5:$BH76,"&gt;=2")&gt;1,CP75,BI76)</f>
        <v>0</v>
      </c>
      <c r="CQ76" s="4">
        <f>IF(COUNTIF($BH$5:$BH76,"&gt;=2")&gt;1,CQ75,BJ76)</f>
        <v>0</v>
      </c>
      <c r="CR76" s="4">
        <f>IF(COUNTIF($BH$5:$BH76,"&gt;=2")&gt;1,CR75,BK76)</f>
        <v>0</v>
      </c>
      <c r="CS76" s="4">
        <f>IF(COUNTIF($BN$5:$BN76,"&gt;=2")&gt;1,CS75,BL76)</f>
        <v>7</v>
      </c>
      <c r="CT76" s="4">
        <f>IF(COUNTIF($BN$5:$BN76,"&gt;=2")&gt;1,CT75,BM76)</f>
        <v>4.8999999999999995</v>
      </c>
      <c r="CU76" s="4">
        <f>IF(COUNTIF($BN$5:$BN76,"&gt;=2")&gt;1,CU75,BN76)</f>
        <v>2.1</v>
      </c>
      <c r="CV76" s="4">
        <f>IF(COUNTIF($BN$5:$BN76,"&gt;=2")&gt;1,CV75,BO76)</f>
        <v>0</v>
      </c>
      <c r="CW76" s="4">
        <f>IF(COUNTIF($BN$5:$BN76,"&gt;=2")&gt;1,CW75,BP76)</f>
        <v>0</v>
      </c>
      <c r="CX76" s="4">
        <f>IF(COUNTIF($BT$5:$BT76,"&gt;=2")&gt;1,CX75,BQ76)</f>
        <v>0</v>
      </c>
      <c r="CY76" s="4">
        <f>IF(COUNTIF($BT$5:$BT76,"&gt;=2")&gt;1,CY75,BR76)</f>
        <v>26</v>
      </c>
      <c r="CZ76" s="4">
        <f>IF(COUNTIF($BT$5:$BT76,"&gt;=2")&gt;1,CZ75,BS76)</f>
        <v>11.999999999999996</v>
      </c>
      <c r="DA76" s="4">
        <f>IF(COUNTIF($BT$5:$BT76,"&gt;=2")&gt;1,DA75,BT76)</f>
        <v>2</v>
      </c>
      <c r="DB76" s="4">
        <f>IF(COUNTIF($BT$5:$BT76,"&gt;=2")&gt;1,DB75,BU76)</f>
        <v>0</v>
      </c>
      <c r="DC76" s="4">
        <f>IF(COUNTIF($BZ$5:$BZ76,"&gt;=2")&gt;1,DC75,BV76)</f>
        <v>0</v>
      </c>
      <c r="DD76" s="4">
        <f>IF(COUNTIF($BZ$5:$BZ76,"&gt;=2")&gt;1,DD75,BW76)</f>
        <v>0</v>
      </c>
      <c r="DE76" s="4">
        <f>IF(COUNTIF($BZ$5:$BZ76,"&gt;=2")&gt;1,DE75,BX76)</f>
        <v>10.4</v>
      </c>
      <c r="DF76" s="4">
        <f>IF(COUNTIF($BZ$5:$BZ76,"&gt;=2")&gt;1,DF75,BY76)</f>
        <v>2.5349999999999993</v>
      </c>
      <c r="DG76" s="4">
        <f>IF(COUNTIF($BZ$5:$BZ76,"&gt;=2")&gt;1,DG75,BZ76)</f>
        <v>6.5000000000000002E-2</v>
      </c>
      <c r="DH76" s="4">
        <f t="shared" si="119"/>
        <v>0</v>
      </c>
      <c r="DI76" s="4">
        <f t="shared" si="120"/>
        <v>0</v>
      </c>
      <c r="DJ76" s="4">
        <f t="shared" si="121"/>
        <v>0</v>
      </c>
      <c r="DK76" s="4">
        <f t="shared" si="122"/>
        <v>0</v>
      </c>
      <c r="DL76" s="4">
        <f t="shared" si="123"/>
        <v>0</v>
      </c>
      <c r="DM76" s="4">
        <f t="shared" si="124"/>
        <v>7</v>
      </c>
      <c r="DN76" s="4">
        <f t="shared" si="125"/>
        <v>13.999999999999998</v>
      </c>
      <c r="DO76" s="4">
        <f t="shared" si="126"/>
        <v>40</v>
      </c>
      <c r="DP76" s="4">
        <f t="shared" si="127"/>
        <v>12.999999999999998</v>
      </c>
      <c r="DQ76" s="4">
        <f t="shared" si="128"/>
        <v>0</v>
      </c>
      <c r="DS76" s="4">
        <v>72</v>
      </c>
      <c r="DT76" s="4">
        <f>$CK76+INDEX(节奏总纲!D$4:D$163,基础状态预估!$C$2)</f>
        <v>96.004833995939038</v>
      </c>
      <c r="DU76" s="4">
        <f>$CK76+INDEX(节奏总纲!E$4:E$163,基础状态预估!$C$2)</f>
        <v>90.282683960264137</v>
      </c>
      <c r="DV76" s="4">
        <f>$CK76+INDEX(节奏总纲!F$4:F$163,基础状态预估!$C$2)</f>
        <v>83.392206307096416</v>
      </c>
      <c r="DW76" s="4">
        <f>$CK76+INDEX(节奏总纲!G$4:G$163,基础状态预估!$C$2)</f>
        <v>75.032468165263538</v>
      </c>
      <c r="DX76" s="4">
        <f>$CK76+INDEX(节奏总纲!H$4:H$163,基础状态预估!$C$2)</f>
        <v>64.694538943812177</v>
      </c>
      <c r="DY76" s="4">
        <f t="shared" si="110"/>
        <v>11.899999999999999</v>
      </c>
      <c r="DZ76" s="4">
        <f t="shared" si="111"/>
        <v>33</v>
      </c>
      <c r="EA76" s="4">
        <f t="shared" si="112"/>
        <v>24.499999999999996</v>
      </c>
      <c r="EB76" s="4">
        <f t="shared" si="113"/>
        <v>4.5349999999999993</v>
      </c>
      <c r="EC76" s="4">
        <f t="shared" si="114"/>
        <v>6.5000000000000002E-2</v>
      </c>
      <c r="EE76" s="4">
        <v>29</v>
      </c>
      <c r="EP76" s="7">
        <f t="shared" si="83"/>
        <v>198.53268396026414</v>
      </c>
      <c r="EQ76" s="4">
        <f t="shared" si="84"/>
        <v>11.899999999999999</v>
      </c>
      <c r="ER76" s="4">
        <f t="shared" si="85"/>
        <v>33</v>
      </c>
      <c r="ES76" s="4">
        <f t="shared" si="86"/>
        <v>111.1</v>
      </c>
      <c r="ET76" s="4">
        <f t="shared" si="87"/>
        <v>25.64374999999999</v>
      </c>
      <c r="EU76" s="4">
        <f t="shared" si="88"/>
        <v>0.60624999999999984</v>
      </c>
      <c r="EV76" s="4" t="str">
        <f t="shared" si="89"/>
        <v>红</v>
      </c>
      <c r="EW76" s="4">
        <f t="shared" si="90"/>
        <v>180.24999999999997</v>
      </c>
      <c r="EX76" s="4">
        <f t="shared" si="91"/>
        <v>160</v>
      </c>
    </row>
    <row r="77" spans="33:154" x14ac:dyDescent="0.15">
      <c r="AG77" s="7">
        <f>基础状态预估!I38</f>
        <v>214.53268396026414</v>
      </c>
      <c r="AH77" s="7">
        <f>求节点(节奏总纲!$E$4:$E$163,节奏总纲!$C$4:$C$163,AG77)</f>
        <v>79.563358690960357</v>
      </c>
      <c r="AI77" s="4" t="str">
        <f t="shared" si="81"/>
        <v>红</v>
      </c>
      <c r="AJ77" s="4">
        <f t="shared" si="82"/>
        <v>11.899999999999999</v>
      </c>
      <c r="AK77" s="4">
        <f t="shared" si="75"/>
        <v>33</v>
      </c>
      <c r="AL77" s="4">
        <f t="shared" si="76"/>
        <v>123.9</v>
      </c>
      <c r="AM77" s="4">
        <f t="shared" si="77"/>
        <v>28.763749999999995</v>
      </c>
      <c r="AN77" s="4">
        <f t="shared" si="78"/>
        <v>0.68625000000000003</v>
      </c>
      <c r="AO77" s="7">
        <f>(基础状态预估!D38-基础状态预估!D37)*基础状态预估!$W38+AO76</f>
        <v>175.2</v>
      </c>
      <c r="AP77" s="7">
        <f t="shared" si="79"/>
        <v>0.79636363636363627</v>
      </c>
      <c r="BF77" s="4">
        <v>73</v>
      </c>
      <c r="BG77" s="4">
        <f t="shared" si="115"/>
        <v>51.099999999999994</v>
      </c>
      <c r="BH77" s="4">
        <f t="shared" si="116"/>
        <v>21.9</v>
      </c>
      <c r="BL77" s="4">
        <f t="shared" si="99"/>
        <v>33.5</v>
      </c>
      <c r="BM77" s="4">
        <f t="shared" si="100"/>
        <v>23.45</v>
      </c>
      <c r="BN77" s="4">
        <f t="shared" si="101"/>
        <v>10.049999999999999</v>
      </c>
      <c r="BR77" s="4">
        <f t="shared" si="102"/>
        <v>35.1</v>
      </c>
      <c r="BS77" s="4">
        <f t="shared" si="103"/>
        <v>16.199999999999996</v>
      </c>
      <c r="BT77" s="4">
        <f t="shared" si="104"/>
        <v>2.7</v>
      </c>
      <c r="BX77" s="4">
        <f t="shared" si="105"/>
        <v>11.200000000000001</v>
      </c>
      <c r="BY77" s="4">
        <f t="shared" si="106"/>
        <v>2.7299999999999995</v>
      </c>
      <c r="BZ77" s="4">
        <f t="shared" si="107"/>
        <v>7.0000000000000007E-2</v>
      </c>
      <c r="CD77" s="4">
        <f t="shared" si="108"/>
        <v>0</v>
      </c>
      <c r="CE77" s="4">
        <f t="shared" si="109"/>
        <v>0</v>
      </c>
      <c r="CF77" s="4">
        <f>IF(COUNTIF($BH$5:$BH77,"&gt;=2")&lt;=1,SUM($BG77:$BK77)*C$8,CF76)</f>
        <v>151200</v>
      </c>
      <c r="CG77" s="4">
        <f>IF(COUNTIF($BN$5:$BN77,"&gt;=2")&lt;=1,SUM($BL77:$BP77)*D$8,CG76)</f>
        <v>604799.99999999988</v>
      </c>
      <c r="CH77" s="4">
        <f>IF(COUNTIF($BT$5:$BT77,"&gt;=2")&lt;=1,SUM($BQ77:$BU77)*E$8,CH76)</f>
        <v>2592000</v>
      </c>
      <c r="CI77" s="4">
        <f>IF(COUNTIF($BZ$5:$BZ77,"&gt;=2")&lt;=1,SUM($BV77:$BZ77)*F$8,CI76)</f>
        <v>1209600</v>
      </c>
      <c r="CJ77" s="4">
        <f t="shared" si="117"/>
        <v>0</v>
      </c>
      <c r="CK77" s="4">
        <f t="shared" si="118"/>
        <v>52.75</v>
      </c>
      <c r="CM77" s="4">
        <v>73</v>
      </c>
      <c r="CN77" s="4">
        <f>IF(COUNTIF($BH$5:$BH77,"&gt;=2")&gt;1,CN76,BG77)</f>
        <v>4.8999999999999995</v>
      </c>
      <c r="CO77" s="4">
        <f>IF(COUNTIF($BH$5:$BH77,"&gt;=2")&gt;1,CO76,BH77)</f>
        <v>2.1</v>
      </c>
      <c r="CP77" s="4">
        <f>IF(COUNTIF($BH$5:$BH77,"&gt;=2")&gt;1,CP76,BI77)</f>
        <v>0</v>
      </c>
      <c r="CQ77" s="4">
        <f>IF(COUNTIF($BH$5:$BH77,"&gt;=2")&gt;1,CQ76,BJ77)</f>
        <v>0</v>
      </c>
      <c r="CR77" s="4">
        <f>IF(COUNTIF($BH$5:$BH77,"&gt;=2")&gt;1,CR76,BK77)</f>
        <v>0</v>
      </c>
      <c r="CS77" s="4">
        <f>IF(COUNTIF($BN$5:$BN77,"&gt;=2")&gt;1,CS76,BL77)</f>
        <v>7</v>
      </c>
      <c r="CT77" s="4">
        <f>IF(COUNTIF($BN$5:$BN77,"&gt;=2")&gt;1,CT76,BM77)</f>
        <v>4.8999999999999995</v>
      </c>
      <c r="CU77" s="4">
        <f>IF(COUNTIF($BN$5:$BN77,"&gt;=2")&gt;1,CU76,BN77)</f>
        <v>2.1</v>
      </c>
      <c r="CV77" s="4">
        <f>IF(COUNTIF($BN$5:$BN77,"&gt;=2")&gt;1,CV76,BO77)</f>
        <v>0</v>
      </c>
      <c r="CW77" s="4">
        <f>IF(COUNTIF($BN$5:$BN77,"&gt;=2")&gt;1,CW76,BP77)</f>
        <v>0</v>
      </c>
      <c r="CX77" s="4">
        <f>IF(COUNTIF($BT$5:$BT77,"&gt;=2")&gt;1,CX76,BQ77)</f>
        <v>0</v>
      </c>
      <c r="CY77" s="4">
        <f>IF(COUNTIF($BT$5:$BT77,"&gt;=2")&gt;1,CY76,BR77)</f>
        <v>26</v>
      </c>
      <c r="CZ77" s="4">
        <f>IF(COUNTIF($BT$5:$BT77,"&gt;=2")&gt;1,CZ76,BS77)</f>
        <v>11.999999999999996</v>
      </c>
      <c r="DA77" s="4">
        <f>IF(COUNTIF($BT$5:$BT77,"&gt;=2")&gt;1,DA76,BT77)</f>
        <v>2</v>
      </c>
      <c r="DB77" s="4">
        <f>IF(COUNTIF($BT$5:$BT77,"&gt;=2")&gt;1,DB76,BU77)</f>
        <v>0</v>
      </c>
      <c r="DC77" s="4">
        <f>IF(COUNTIF($BZ$5:$BZ77,"&gt;=2")&gt;1,DC76,BV77)</f>
        <v>0</v>
      </c>
      <c r="DD77" s="4">
        <f>IF(COUNTIF($BZ$5:$BZ77,"&gt;=2")&gt;1,DD76,BW77)</f>
        <v>0</v>
      </c>
      <c r="DE77" s="4">
        <f>IF(COUNTIF($BZ$5:$BZ77,"&gt;=2")&gt;1,DE76,BX77)</f>
        <v>11.200000000000001</v>
      </c>
      <c r="DF77" s="4">
        <f>IF(COUNTIF($BZ$5:$BZ77,"&gt;=2")&gt;1,DF76,BY77)</f>
        <v>2.7299999999999995</v>
      </c>
      <c r="DG77" s="4">
        <f>IF(COUNTIF($BZ$5:$BZ77,"&gt;=2")&gt;1,DG76,BZ77)</f>
        <v>7.0000000000000007E-2</v>
      </c>
      <c r="DH77" s="4">
        <f t="shared" si="119"/>
        <v>0</v>
      </c>
      <c r="DI77" s="4">
        <f t="shared" si="120"/>
        <v>0</v>
      </c>
      <c r="DJ77" s="4">
        <f t="shared" si="121"/>
        <v>0</v>
      </c>
      <c r="DK77" s="4">
        <f t="shared" si="122"/>
        <v>0</v>
      </c>
      <c r="DL77" s="4">
        <f t="shared" si="123"/>
        <v>0</v>
      </c>
      <c r="DM77" s="4">
        <f t="shared" si="124"/>
        <v>7</v>
      </c>
      <c r="DN77" s="4">
        <f t="shared" si="125"/>
        <v>13.999999999999998</v>
      </c>
      <c r="DO77" s="4">
        <f t="shared" si="126"/>
        <v>40</v>
      </c>
      <c r="DP77" s="4">
        <f t="shared" si="127"/>
        <v>14</v>
      </c>
      <c r="DQ77" s="4">
        <f t="shared" si="128"/>
        <v>0</v>
      </c>
      <c r="DS77" s="4">
        <v>73</v>
      </c>
      <c r="DT77" s="4">
        <f>$CK77+INDEX(节奏总纲!D$4:D$163,基础状态预估!$C$2)</f>
        <v>97.004833995939038</v>
      </c>
      <c r="DU77" s="4">
        <f>$CK77+INDEX(节奏总纲!E$4:E$163,基础状态预估!$C$2)</f>
        <v>91.282683960264137</v>
      </c>
      <c r="DV77" s="4">
        <f>$CK77+INDEX(节奏总纲!F$4:F$163,基础状态预估!$C$2)</f>
        <v>84.392206307096416</v>
      </c>
      <c r="DW77" s="4">
        <f>$CK77+INDEX(节奏总纲!G$4:G$163,基础状态预估!$C$2)</f>
        <v>76.032468165263538</v>
      </c>
      <c r="DX77" s="4">
        <f>$CK77+INDEX(节奏总纲!H$4:H$163,基础状态预估!$C$2)</f>
        <v>65.694538943812177</v>
      </c>
      <c r="DY77" s="4">
        <f t="shared" si="110"/>
        <v>11.899999999999999</v>
      </c>
      <c r="DZ77" s="4">
        <f t="shared" si="111"/>
        <v>33</v>
      </c>
      <c r="EA77" s="4">
        <f t="shared" si="112"/>
        <v>25.299999999999997</v>
      </c>
      <c r="EB77" s="4">
        <f t="shared" si="113"/>
        <v>4.7299999999999995</v>
      </c>
      <c r="EC77" s="4">
        <f t="shared" si="114"/>
        <v>7.0000000000000007E-2</v>
      </c>
      <c r="EE77" s="4">
        <v>30</v>
      </c>
      <c r="EP77" s="7">
        <f t="shared" si="83"/>
        <v>214.53268396026414</v>
      </c>
      <c r="EQ77" s="4">
        <f t="shared" si="84"/>
        <v>11.899999999999999</v>
      </c>
      <c r="ER77" s="4">
        <f t="shared" si="85"/>
        <v>33</v>
      </c>
      <c r="ES77" s="4">
        <f t="shared" si="86"/>
        <v>123.9</v>
      </c>
      <c r="ET77" s="4">
        <f t="shared" si="87"/>
        <v>28.763749999999995</v>
      </c>
      <c r="EU77" s="4">
        <f t="shared" si="88"/>
        <v>0.68625000000000003</v>
      </c>
      <c r="EV77" s="4" t="str">
        <f t="shared" si="89"/>
        <v>红</v>
      </c>
      <c r="EW77" s="4">
        <f t="shared" si="90"/>
        <v>196.25</v>
      </c>
      <c r="EX77" s="4">
        <f t="shared" si="91"/>
        <v>176</v>
      </c>
    </row>
    <row r="78" spans="33:154" x14ac:dyDescent="0.15">
      <c r="AG78" s="7">
        <f>基础状态预估!I39</f>
        <v>230.53268396026414</v>
      </c>
      <c r="AH78" s="7">
        <f>求节点(节奏总纲!$E$4:$E$163,节奏总纲!$C$4:$C$163,AG78)</f>
        <v>80.618540088962334</v>
      </c>
      <c r="AI78" s="4" t="str">
        <f t="shared" si="81"/>
        <v>红</v>
      </c>
      <c r="AJ78" s="4">
        <f t="shared" si="82"/>
        <v>11.899999999999999</v>
      </c>
      <c r="AK78" s="4">
        <f t="shared" si="75"/>
        <v>33</v>
      </c>
      <c r="AL78" s="4">
        <f t="shared" si="76"/>
        <v>136.69999999999999</v>
      </c>
      <c r="AM78" s="4">
        <f t="shared" si="77"/>
        <v>31.883749999999992</v>
      </c>
      <c r="AN78" s="4">
        <f t="shared" si="78"/>
        <v>0.76624999999999999</v>
      </c>
      <c r="AO78" s="7">
        <f>(基础状态预估!D39-基础状态预估!D38)*基础状态预估!$W39+AO77</f>
        <v>191.2</v>
      </c>
      <c r="AP78" s="7">
        <f t="shared" si="79"/>
        <v>0.79666666666666663</v>
      </c>
      <c r="BF78" s="4">
        <v>74</v>
      </c>
      <c r="BG78" s="4">
        <f t="shared" si="115"/>
        <v>51.8</v>
      </c>
      <c r="BH78" s="4">
        <f t="shared" si="116"/>
        <v>22.2</v>
      </c>
      <c r="BL78" s="4">
        <f t="shared" si="99"/>
        <v>34</v>
      </c>
      <c r="BM78" s="4">
        <f t="shared" si="100"/>
        <v>23.799999999999997</v>
      </c>
      <c r="BN78" s="4">
        <f t="shared" si="101"/>
        <v>10.199999999999999</v>
      </c>
      <c r="BR78" s="4">
        <f t="shared" si="102"/>
        <v>35.75</v>
      </c>
      <c r="BS78" s="4">
        <f t="shared" si="103"/>
        <v>16.499999999999996</v>
      </c>
      <c r="BT78" s="4">
        <f t="shared" si="104"/>
        <v>2.75</v>
      </c>
      <c r="BX78" s="4">
        <f t="shared" si="105"/>
        <v>12</v>
      </c>
      <c r="BY78" s="4">
        <f t="shared" si="106"/>
        <v>2.9249999999999994</v>
      </c>
      <c r="BZ78" s="4">
        <f t="shared" si="107"/>
        <v>7.4999999999999997E-2</v>
      </c>
      <c r="CD78" s="4">
        <f t="shared" si="108"/>
        <v>0</v>
      </c>
      <c r="CE78" s="4">
        <f t="shared" si="109"/>
        <v>0</v>
      </c>
      <c r="CF78" s="4">
        <f>IF(COUNTIF($BH$5:$BH78,"&gt;=2")&lt;=1,SUM($BG78:$BK78)*C$8,CF77)</f>
        <v>151200</v>
      </c>
      <c r="CG78" s="4">
        <f>IF(COUNTIF($BN$5:$BN78,"&gt;=2")&lt;=1,SUM($BL78:$BP78)*D$8,CG77)</f>
        <v>604799.99999999988</v>
      </c>
      <c r="CH78" s="4">
        <f>IF(COUNTIF($BT$5:$BT78,"&gt;=2")&lt;=1,SUM($BQ78:$BU78)*E$8,CH77)</f>
        <v>2592000</v>
      </c>
      <c r="CI78" s="4">
        <f>IF(COUNTIF($BZ$5:$BZ78,"&gt;=2")&lt;=1,SUM($BV78:$BZ78)*F$8,CI77)</f>
        <v>1295999.9999999998</v>
      </c>
      <c r="CJ78" s="4">
        <f t="shared" si="117"/>
        <v>0</v>
      </c>
      <c r="CK78" s="4">
        <f t="shared" si="118"/>
        <v>53.75</v>
      </c>
      <c r="CM78" s="4">
        <v>74</v>
      </c>
      <c r="CN78" s="4">
        <f>IF(COUNTIF($BH$5:$BH78,"&gt;=2")&gt;1,CN77,BG78)</f>
        <v>4.8999999999999995</v>
      </c>
      <c r="CO78" s="4">
        <f>IF(COUNTIF($BH$5:$BH78,"&gt;=2")&gt;1,CO77,BH78)</f>
        <v>2.1</v>
      </c>
      <c r="CP78" s="4">
        <f>IF(COUNTIF($BH$5:$BH78,"&gt;=2")&gt;1,CP77,BI78)</f>
        <v>0</v>
      </c>
      <c r="CQ78" s="4">
        <f>IF(COUNTIF($BH$5:$BH78,"&gt;=2")&gt;1,CQ77,BJ78)</f>
        <v>0</v>
      </c>
      <c r="CR78" s="4">
        <f>IF(COUNTIF($BH$5:$BH78,"&gt;=2")&gt;1,CR77,BK78)</f>
        <v>0</v>
      </c>
      <c r="CS78" s="4">
        <f>IF(COUNTIF($BN$5:$BN78,"&gt;=2")&gt;1,CS77,BL78)</f>
        <v>7</v>
      </c>
      <c r="CT78" s="4">
        <f>IF(COUNTIF($BN$5:$BN78,"&gt;=2")&gt;1,CT77,BM78)</f>
        <v>4.8999999999999995</v>
      </c>
      <c r="CU78" s="4">
        <f>IF(COUNTIF($BN$5:$BN78,"&gt;=2")&gt;1,CU77,BN78)</f>
        <v>2.1</v>
      </c>
      <c r="CV78" s="4">
        <f>IF(COUNTIF($BN$5:$BN78,"&gt;=2")&gt;1,CV77,BO78)</f>
        <v>0</v>
      </c>
      <c r="CW78" s="4">
        <f>IF(COUNTIF($BN$5:$BN78,"&gt;=2")&gt;1,CW77,BP78)</f>
        <v>0</v>
      </c>
      <c r="CX78" s="4">
        <f>IF(COUNTIF($BT$5:$BT78,"&gt;=2")&gt;1,CX77,BQ78)</f>
        <v>0</v>
      </c>
      <c r="CY78" s="4">
        <f>IF(COUNTIF($BT$5:$BT78,"&gt;=2")&gt;1,CY77,BR78)</f>
        <v>26</v>
      </c>
      <c r="CZ78" s="4">
        <f>IF(COUNTIF($BT$5:$BT78,"&gt;=2")&gt;1,CZ77,BS78)</f>
        <v>11.999999999999996</v>
      </c>
      <c r="DA78" s="4">
        <f>IF(COUNTIF($BT$5:$BT78,"&gt;=2")&gt;1,DA77,BT78)</f>
        <v>2</v>
      </c>
      <c r="DB78" s="4">
        <f>IF(COUNTIF($BT$5:$BT78,"&gt;=2")&gt;1,DB77,BU78)</f>
        <v>0</v>
      </c>
      <c r="DC78" s="4">
        <f>IF(COUNTIF($BZ$5:$BZ78,"&gt;=2")&gt;1,DC77,BV78)</f>
        <v>0</v>
      </c>
      <c r="DD78" s="4">
        <f>IF(COUNTIF($BZ$5:$BZ78,"&gt;=2")&gt;1,DD77,BW78)</f>
        <v>0</v>
      </c>
      <c r="DE78" s="4">
        <f>IF(COUNTIF($BZ$5:$BZ78,"&gt;=2")&gt;1,DE77,BX78)</f>
        <v>12</v>
      </c>
      <c r="DF78" s="4">
        <f>IF(COUNTIF($BZ$5:$BZ78,"&gt;=2")&gt;1,DF77,BY78)</f>
        <v>2.9249999999999994</v>
      </c>
      <c r="DG78" s="4">
        <f>IF(COUNTIF($BZ$5:$BZ78,"&gt;=2")&gt;1,DG77,BZ78)</f>
        <v>7.4999999999999997E-2</v>
      </c>
      <c r="DH78" s="4">
        <f t="shared" si="119"/>
        <v>0</v>
      </c>
      <c r="DI78" s="4">
        <f t="shared" si="120"/>
        <v>0</v>
      </c>
      <c r="DJ78" s="4">
        <f t="shared" si="121"/>
        <v>0</v>
      </c>
      <c r="DK78" s="4">
        <f t="shared" si="122"/>
        <v>0</v>
      </c>
      <c r="DL78" s="4">
        <f t="shared" si="123"/>
        <v>0</v>
      </c>
      <c r="DM78" s="4">
        <f t="shared" si="124"/>
        <v>7</v>
      </c>
      <c r="DN78" s="4">
        <f t="shared" si="125"/>
        <v>13.999999999999998</v>
      </c>
      <c r="DO78" s="4">
        <f t="shared" si="126"/>
        <v>40</v>
      </c>
      <c r="DP78" s="4">
        <f t="shared" si="127"/>
        <v>14.999999999999998</v>
      </c>
      <c r="DQ78" s="4">
        <f t="shared" si="128"/>
        <v>0</v>
      </c>
      <c r="DS78" s="4">
        <v>74</v>
      </c>
      <c r="DT78" s="4">
        <f>$CK78+INDEX(节奏总纲!D$4:D$163,基础状态预估!$C$2)</f>
        <v>98.004833995939038</v>
      </c>
      <c r="DU78" s="4">
        <f>$CK78+INDEX(节奏总纲!E$4:E$163,基础状态预估!$C$2)</f>
        <v>92.282683960264137</v>
      </c>
      <c r="DV78" s="4">
        <f>$CK78+INDEX(节奏总纲!F$4:F$163,基础状态预估!$C$2)</f>
        <v>85.392206307096416</v>
      </c>
      <c r="DW78" s="4">
        <f>$CK78+INDEX(节奏总纲!G$4:G$163,基础状态预估!$C$2)</f>
        <v>77.032468165263538</v>
      </c>
      <c r="DX78" s="4">
        <f>$CK78+INDEX(节奏总纲!H$4:H$163,基础状态预估!$C$2)</f>
        <v>66.694538943812177</v>
      </c>
      <c r="DY78" s="4">
        <f t="shared" si="110"/>
        <v>11.899999999999999</v>
      </c>
      <c r="DZ78" s="4">
        <f t="shared" si="111"/>
        <v>33</v>
      </c>
      <c r="EA78" s="4">
        <f t="shared" si="112"/>
        <v>26.099999999999994</v>
      </c>
      <c r="EB78" s="4">
        <f t="shared" si="113"/>
        <v>4.9249999999999989</v>
      </c>
      <c r="EC78" s="4">
        <f t="shared" si="114"/>
        <v>7.4999999999999997E-2</v>
      </c>
      <c r="EE78" s="4">
        <v>31</v>
      </c>
      <c r="EP78" s="7">
        <f t="shared" si="83"/>
        <v>230.53268396026414</v>
      </c>
      <c r="EQ78" s="4">
        <f t="shared" si="84"/>
        <v>11.899999999999999</v>
      </c>
      <c r="ER78" s="4">
        <f t="shared" si="85"/>
        <v>33</v>
      </c>
      <c r="ES78" s="4">
        <f t="shared" si="86"/>
        <v>136.69999999999999</v>
      </c>
      <c r="ET78" s="4">
        <f t="shared" si="87"/>
        <v>31.883749999999992</v>
      </c>
      <c r="EU78" s="4">
        <f t="shared" si="88"/>
        <v>0.76624999999999999</v>
      </c>
      <c r="EV78" s="4" t="str">
        <f t="shared" si="89"/>
        <v>红</v>
      </c>
      <c r="EW78" s="4">
        <f t="shared" si="90"/>
        <v>212.25</v>
      </c>
      <c r="EX78" s="4">
        <f t="shared" si="91"/>
        <v>192</v>
      </c>
    </row>
    <row r="79" spans="33:154" x14ac:dyDescent="0.15">
      <c r="AG79" s="7">
        <f>基础状态预估!I40</f>
        <v>246.53268396026414</v>
      </c>
      <c r="AH79" s="7">
        <f>求节点(节奏总纲!$E$4:$E$163,节奏总纲!$C$4:$C$163,AG79)</f>
        <v>81.605858022184634</v>
      </c>
      <c r="AI79" s="4" t="str">
        <f t="shared" si="81"/>
        <v>红</v>
      </c>
      <c r="AJ79" s="4">
        <f t="shared" si="82"/>
        <v>11.899999999999999</v>
      </c>
      <c r="AK79" s="4">
        <f t="shared" si="75"/>
        <v>33</v>
      </c>
      <c r="AL79" s="4">
        <f t="shared" si="76"/>
        <v>149.5</v>
      </c>
      <c r="AM79" s="4">
        <f t="shared" si="77"/>
        <v>35.003749999999989</v>
      </c>
      <c r="AN79" s="4">
        <f t="shared" si="78"/>
        <v>0.84624999999999995</v>
      </c>
      <c r="AO79" s="7">
        <f>(基础状态预估!D40-基础状态预估!D39)*基础状态预估!$W40+AO78</f>
        <v>207.2</v>
      </c>
      <c r="AP79" s="7">
        <f t="shared" si="79"/>
        <v>0.79692307692307685</v>
      </c>
      <c r="BF79" s="4">
        <v>75</v>
      </c>
      <c r="BG79" s="4">
        <f t="shared" si="115"/>
        <v>52.5</v>
      </c>
      <c r="BH79" s="4">
        <f t="shared" si="116"/>
        <v>22.5</v>
      </c>
      <c r="BL79" s="4">
        <f t="shared" si="99"/>
        <v>34.5</v>
      </c>
      <c r="BM79" s="4">
        <f t="shared" si="100"/>
        <v>24.15</v>
      </c>
      <c r="BN79" s="4">
        <f t="shared" si="101"/>
        <v>10.35</v>
      </c>
      <c r="BR79" s="4">
        <f t="shared" si="102"/>
        <v>36.4</v>
      </c>
      <c r="BS79" s="4">
        <f t="shared" si="103"/>
        <v>16.799999999999997</v>
      </c>
      <c r="BT79" s="4">
        <f t="shared" si="104"/>
        <v>2.8000000000000003</v>
      </c>
      <c r="BX79" s="4">
        <f t="shared" si="105"/>
        <v>12.8</v>
      </c>
      <c r="BY79" s="4">
        <f t="shared" si="106"/>
        <v>3.1199999999999992</v>
      </c>
      <c r="BZ79" s="4">
        <f t="shared" si="107"/>
        <v>0.08</v>
      </c>
      <c r="CD79" s="4">
        <f t="shared" si="108"/>
        <v>0</v>
      </c>
      <c r="CE79" s="4">
        <f t="shared" si="109"/>
        <v>0</v>
      </c>
      <c r="CF79" s="4">
        <f>IF(COUNTIF($BH$5:$BH79,"&gt;=2")&lt;=1,SUM($BG79:$BK79)*C$8,CF78)</f>
        <v>151200</v>
      </c>
      <c r="CG79" s="4">
        <f>IF(COUNTIF($BN$5:$BN79,"&gt;=2")&lt;=1,SUM($BL79:$BP79)*D$8,CG78)</f>
        <v>604799.99999999988</v>
      </c>
      <c r="CH79" s="4">
        <f>IF(COUNTIF($BT$5:$BT79,"&gt;=2")&lt;=1,SUM($BQ79:$BU79)*E$8,CH78)</f>
        <v>2592000</v>
      </c>
      <c r="CI79" s="4">
        <f>IF(COUNTIF($BZ$5:$BZ79,"&gt;=2")&lt;=1,SUM($BV79:$BZ79)*F$8,CI78)</f>
        <v>1382400</v>
      </c>
      <c r="CJ79" s="4">
        <f t="shared" si="117"/>
        <v>0</v>
      </c>
      <c r="CK79" s="4">
        <f t="shared" si="118"/>
        <v>54.75</v>
      </c>
      <c r="CM79" s="4">
        <v>75</v>
      </c>
      <c r="CN79" s="4">
        <f>IF(COUNTIF($BH$5:$BH79,"&gt;=2")&gt;1,CN78,BG79)</f>
        <v>4.8999999999999995</v>
      </c>
      <c r="CO79" s="4">
        <f>IF(COUNTIF($BH$5:$BH79,"&gt;=2")&gt;1,CO78,BH79)</f>
        <v>2.1</v>
      </c>
      <c r="CP79" s="4">
        <f>IF(COUNTIF($BH$5:$BH79,"&gt;=2")&gt;1,CP78,BI79)</f>
        <v>0</v>
      </c>
      <c r="CQ79" s="4">
        <f>IF(COUNTIF($BH$5:$BH79,"&gt;=2")&gt;1,CQ78,BJ79)</f>
        <v>0</v>
      </c>
      <c r="CR79" s="4">
        <f>IF(COUNTIF($BH$5:$BH79,"&gt;=2")&gt;1,CR78,BK79)</f>
        <v>0</v>
      </c>
      <c r="CS79" s="4">
        <f>IF(COUNTIF($BN$5:$BN79,"&gt;=2")&gt;1,CS78,BL79)</f>
        <v>7</v>
      </c>
      <c r="CT79" s="4">
        <f>IF(COUNTIF($BN$5:$BN79,"&gt;=2")&gt;1,CT78,BM79)</f>
        <v>4.8999999999999995</v>
      </c>
      <c r="CU79" s="4">
        <f>IF(COUNTIF($BN$5:$BN79,"&gt;=2")&gt;1,CU78,BN79)</f>
        <v>2.1</v>
      </c>
      <c r="CV79" s="4">
        <f>IF(COUNTIF($BN$5:$BN79,"&gt;=2")&gt;1,CV78,BO79)</f>
        <v>0</v>
      </c>
      <c r="CW79" s="4">
        <f>IF(COUNTIF($BN$5:$BN79,"&gt;=2")&gt;1,CW78,BP79)</f>
        <v>0</v>
      </c>
      <c r="CX79" s="4">
        <f>IF(COUNTIF($BT$5:$BT79,"&gt;=2")&gt;1,CX78,BQ79)</f>
        <v>0</v>
      </c>
      <c r="CY79" s="4">
        <f>IF(COUNTIF($BT$5:$BT79,"&gt;=2")&gt;1,CY78,BR79)</f>
        <v>26</v>
      </c>
      <c r="CZ79" s="4">
        <f>IF(COUNTIF($BT$5:$BT79,"&gt;=2")&gt;1,CZ78,BS79)</f>
        <v>11.999999999999996</v>
      </c>
      <c r="DA79" s="4">
        <f>IF(COUNTIF($BT$5:$BT79,"&gt;=2")&gt;1,DA78,BT79)</f>
        <v>2</v>
      </c>
      <c r="DB79" s="4">
        <f>IF(COUNTIF($BT$5:$BT79,"&gt;=2")&gt;1,DB78,BU79)</f>
        <v>0</v>
      </c>
      <c r="DC79" s="4">
        <f>IF(COUNTIF($BZ$5:$BZ79,"&gt;=2")&gt;1,DC78,BV79)</f>
        <v>0</v>
      </c>
      <c r="DD79" s="4">
        <f>IF(COUNTIF($BZ$5:$BZ79,"&gt;=2")&gt;1,DD78,BW79)</f>
        <v>0</v>
      </c>
      <c r="DE79" s="4">
        <f>IF(COUNTIF($BZ$5:$BZ79,"&gt;=2")&gt;1,DE78,BX79)</f>
        <v>12.8</v>
      </c>
      <c r="DF79" s="4">
        <f>IF(COUNTIF($BZ$5:$BZ79,"&gt;=2")&gt;1,DF78,BY79)</f>
        <v>3.1199999999999992</v>
      </c>
      <c r="DG79" s="4">
        <f>IF(COUNTIF($BZ$5:$BZ79,"&gt;=2")&gt;1,DG78,BZ79)</f>
        <v>0.08</v>
      </c>
      <c r="DH79" s="4">
        <f t="shared" si="119"/>
        <v>0</v>
      </c>
      <c r="DI79" s="4">
        <f t="shared" si="120"/>
        <v>0</v>
      </c>
      <c r="DJ79" s="4">
        <f t="shared" si="121"/>
        <v>0</v>
      </c>
      <c r="DK79" s="4">
        <f t="shared" si="122"/>
        <v>0</v>
      </c>
      <c r="DL79" s="4">
        <f t="shared" si="123"/>
        <v>0</v>
      </c>
      <c r="DM79" s="4">
        <f t="shared" si="124"/>
        <v>7</v>
      </c>
      <c r="DN79" s="4">
        <f t="shared" si="125"/>
        <v>13.999999999999998</v>
      </c>
      <c r="DO79" s="4">
        <f t="shared" si="126"/>
        <v>40</v>
      </c>
      <c r="DP79" s="4">
        <f t="shared" si="127"/>
        <v>16</v>
      </c>
      <c r="DQ79" s="4">
        <f t="shared" si="128"/>
        <v>0</v>
      </c>
      <c r="DS79" s="4">
        <v>75</v>
      </c>
      <c r="DT79" s="4">
        <f>$CK79+INDEX(节奏总纲!D$4:D$163,基础状态预估!$C$2)</f>
        <v>99.004833995939038</v>
      </c>
      <c r="DU79" s="4">
        <f>$CK79+INDEX(节奏总纲!E$4:E$163,基础状态预估!$C$2)</f>
        <v>93.282683960264137</v>
      </c>
      <c r="DV79" s="4">
        <f>$CK79+INDEX(节奏总纲!F$4:F$163,基础状态预估!$C$2)</f>
        <v>86.392206307096416</v>
      </c>
      <c r="DW79" s="4">
        <f>$CK79+INDEX(节奏总纲!G$4:G$163,基础状态预估!$C$2)</f>
        <v>78.032468165263538</v>
      </c>
      <c r="DX79" s="4">
        <f>$CK79+INDEX(节奏总纲!H$4:H$163,基础状态预估!$C$2)</f>
        <v>67.694538943812177</v>
      </c>
      <c r="DY79" s="4">
        <f t="shared" si="110"/>
        <v>11.899999999999999</v>
      </c>
      <c r="DZ79" s="4">
        <f t="shared" si="111"/>
        <v>33</v>
      </c>
      <c r="EA79" s="4">
        <f t="shared" si="112"/>
        <v>26.9</v>
      </c>
      <c r="EB79" s="4">
        <f t="shared" si="113"/>
        <v>5.1199999999999992</v>
      </c>
      <c r="EC79" s="4">
        <f t="shared" si="114"/>
        <v>0.08</v>
      </c>
      <c r="EE79" s="4">
        <v>32</v>
      </c>
      <c r="EP79" s="7">
        <f t="shared" si="83"/>
        <v>246.53268396026414</v>
      </c>
      <c r="EQ79" s="4">
        <f t="shared" si="84"/>
        <v>11.899999999999999</v>
      </c>
      <c r="ER79" s="4">
        <f t="shared" si="85"/>
        <v>33</v>
      </c>
      <c r="ES79" s="4">
        <f t="shared" si="86"/>
        <v>149.5</v>
      </c>
      <c r="ET79" s="4">
        <f t="shared" si="87"/>
        <v>35.003749999999989</v>
      </c>
      <c r="EU79" s="4">
        <f t="shared" si="88"/>
        <v>0.84624999999999995</v>
      </c>
      <c r="EV79" s="4" t="str">
        <f t="shared" si="89"/>
        <v>红</v>
      </c>
      <c r="EW79" s="4">
        <f t="shared" si="90"/>
        <v>228.25</v>
      </c>
      <c r="EX79" s="4">
        <f t="shared" si="91"/>
        <v>208</v>
      </c>
    </row>
    <row r="80" spans="33:154" x14ac:dyDescent="0.15">
      <c r="AG80" s="7">
        <f>基础状态预估!I41</f>
        <v>262.53268396026414</v>
      </c>
      <c r="AH80" s="7">
        <f>求节点(节奏总纲!$E$4:$E$163,节奏总纲!$C$4:$C$163,AG80)</f>
        <v>82.510185283893776</v>
      </c>
      <c r="AI80" s="4" t="str">
        <f t="shared" si="81"/>
        <v>红</v>
      </c>
      <c r="AJ80" s="4">
        <f t="shared" si="82"/>
        <v>11.899999999999999</v>
      </c>
      <c r="AK80" s="4">
        <f t="shared" si="75"/>
        <v>33</v>
      </c>
      <c r="AL80" s="4">
        <f t="shared" si="76"/>
        <v>162.30000000000001</v>
      </c>
      <c r="AM80" s="4">
        <f t="shared" si="77"/>
        <v>38.123749999999987</v>
      </c>
      <c r="AN80" s="4">
        <f t="shared" si="78"/>
        <v>0.92625000000000002</v>
      </c>
      <c r="AO80" s="7">
        <f>(基础状态预估!D41-基础状态预估!D40)*基础状态预估!$W41+AO79</f>
        <v>223.2</v>
      </c>
      <c r="AP80" s="7">
        <f t="shared" si="79"/>
        <v>0.79714285714285726</v>
      </c>
      <c r="BF80" s="4">
        <v>76</v>
      </c>
      <c r="BG80" s="4">
        <f t="shared" si="115"/>
        <v>53.199999999999996</v>
      </c>
      <c r="BH80" s="4">
        <f t="shared" si="116"/>
        <v>22.8</v>
      </c>
      <c r="BL80" s="4">
        <f t="shared" si="99"/>
        <v>35</v>
      </c>
      <c r="BM80" s="4">
        <f t="shared" si="100"/>
        <v>24.5</v>
      </c>
      <c r="BN80" s="4">
        <f t="shared" si="101"/>
        <v>10.5</v>
      </c>
      <c r="BR80" s="4">
        <f t="shared" si="102"/>
        <v>37.050000000000004</v>
      </c>
      <c r="BS80" s="4">
        <f t="shared" si="103"/>
        <v>17.099999999999998</v>
      </c>
      <c r="BT80" s="4">
        <f t="shared" si="104"/>
        <v>2.85</v>
      </c>
      <c r="BX80" s="4">
        <f t="shared" si="105"/>
        <v>13.600000000000001</v>
      </c>
      <c r="BY80" s="4">
        <f t="shared" si="106"/>
        <v>3.3149999999999991</v>
      </c>
      <c r="BZ80" s="4">
        <f t="shared" si="107"/>
        <v>8.5000000000000006E-2</v>
      </c>
      <c r="CD80" s="4">
        <f t="shared" si="108"/>
        <v>0</v>
      </c>
      <c r="CE80" s="4">
        <f t="shared" si="109"/>
        <v>0</v>
      </c>
      <c r="CF80" s="4">
        <f>IF(COUNTIF($BH$5:$BH80,"&gt;=2")&lt;=1,SUM($BG80:$BK80)*C$8,CF79)</f>
        <v>151200</v>
      </c>
      <c r="CG80" s="4">
        <f>IF(COUNTIF($BN$5:$BN80,"&gt;=2")&lt;=1,SUM($BL80:$BP80)*D$8,CG79)</f>
        <v>604799.99999999988</v>
      </c>
      <c r="CH80" s="4">
        <f>IF(COUNTIF($BT$5:$BT80,"&gt;=2")&lt;=1,SUM($BQ80:$BU80)*E$8,CH79)</f>
        <v>2592000</v>
      </c>
      <c r="CI80" s="4">
        <f>IF(COUNTIF($BZ$5:$BZ80,"&gt;=2")&lt;=1,SUM($BV80:$BZ80)*F$8,CI79)</f>
        <v>1468800</v>
      </c>
      <c r="CJ80" s="4">
        <f t="shared" si="117"/>
        <v>0</v>
      </c>
      <c r="CK80" s="4">
        <f t="shared" si="118"/>
        <v>55.75</v>
      </c>
      <c r="CM80" s="4">
        <v>76</v>
      </c>
      <c r="CN80" s="4">
        <f>IF(COUNTIF($BH$5:$BH80,"&gt;=2")&gt;1,CN79,BG80)</f>
        <v>4.8999999999999995</v>
      </c>
      <c r="CO80" s="4">
        <f>IF(COUNTIF($BH$5:$BH80,"&gt;=2")&gt;1,CO79,BH80)</f>
        <v>2.1</v>
      </c>
      <c r="CP80" s="4">
        <f>IF(COUNTIF($BH$5:$BH80,"&gt;=2")&gt;1,CP79,BI80)</f>
        <v>0</v>
      </c>
      <c r="CQ80" s="4">
        <f>IF(COUNTIF($BH$5:$BH80,"&gt;=2")&gt;1,CQ79,BJ80)</f>
        <v>0</v>
      </c>
      <c r="CR80" s="4">
        <f>IF(COUNTIF($BH$5:$BH80,"&gt;=2")&gt;1,CR79,BK80)</f>
        <v>0</v>
      </c>
      <c r="CS80" s="4">
        <f>IF(COUNTIF($BN$5:$BN80,"&gt;=2")&gt;1,CS79,BL80)</f>
        <v>7</v>
      </c>
      <c r="CT80" s="4">
        <f>IF(COUNTIF($BN$5:$BN80,"&gt;=2")&gt;1,CT79,BM80)</f>
        <v>4.8999999999999995</v>
      </c>
      <c r="CU80" s="4">
        <f>IF(COUNTIF($BN$5:$BN80,"&gt;=2")&gt;1,CU79,BN80)</f>
        <v>2.1</v>
      </c>
      <c r="CV80" s="4">
        <f>IF(COUNTIF($BN$5:$BN80,"&gt;=2")&gt;1,CV79,BO80)</f>
        <v>0</v>
      </c>
      <c r="CW80" s="4">
        <f>IF(COUNTIF($BN$5:$BN80,"&gt;=2")&gt;1,CW79,BP80)</f>
        <v>0</v>
      </c>
      <c r="CX80" s="4">
        <f>IF(COUNTIF($BT$5:$BT80,"&gt;=2")&gt;1,CX79,BQ80)</f>
        <v>0</v>
      </c>
      <c r="CY80" s="4">
        <f>IF(COUNTIF($BT$5:$BT80,"&gt;=2")&gt;1,CY79,BR80)</f>
        <v>26</v>
      </c>
      <c r="CZ80" s="4">
        <f>IF(COUNTIF($BT$5:$BT80,"&gt;=2")&gt;1,CZ79,BS80)</f>
        <v>11.999999999999996</v>
      </c>
      <c r="DA80" s="4">
        <f>IF(COUNTIF($BT$5:$BT80,"&gt;=2")&gt;1,DA79,BT80)</f>
        <v>2</v>
      </c>
      <c r="DB80" s="4">
        <f>IF(COUNTIF($BT$5:$BT80,"&gt;=2")&gt;1,DB79,BU80)</f>
        <v>0</v>
      </c>
      <c r="DC80" s="4">
        <f>IF(COUNTIF($BZ$5:$BZ80,"&gt;=2")&gt;1,DC79,BV80)</f>
        <v>0</v>
      </c>
      <c r="DD80" s="4">
        <f>IF(COUNTIF($BZ$5:$BZ80,"&gt;=2")&gt;1,DD79,BW80)</f>
        <v>0</v>
      </c>
      <c r="DE80" s="4">
        <f>IF(COUNTIF($BZ$5:$BZ80,"&gt;=2")&gt;1,DE79,BX80)</f>
        <v>13.600000000000001</v>
      </c>
      <c r="DF80" s="4">
        <f>IF(COUNTIF($BZ$5:$BZ80,"&gt;=2")&gt;1,DF79,BY80)</f>
        <v>3.3149999999999991</v>
      </c>
      <c r="DG80" s="4">
        <f>IF(COUNTIF($BZ$5:$BZ80,"&gt;=2")&gt;1,DG79,BZ80)</f>
        <v>8.5000000000000006E-2</v>
      </c>
      <c r="DH80" s="4">
        <f t="shared" si="119"/>
        <v>0</v>
      </c>
      <c r="DI80" s="4">
        <f t="shared" si="120"/>
        <v>0</v>
      </c>
      <c r="DJ80" s="4">
        <f t="shared" si="121"/>
        <v>0</v>
      </c>
      <c r="DK80" s="4">
        <f t="shared" si="122"/>
        <v>0</v>
      </c>
      <c r="DL80" s="4">
        <f t="shared" si="123"/>
        <v>0</v>
      </c>
      <c r="DM80" s="4">
        <f t="shared" si="124"/>
        <v>7</v>
      </c>
      <c r="DN80" s="4">
        <f t="shared" si="125"/>
        <v>13.999999999999998</v>
      </c>
      <c r="DO80" s="4">
        <f t="shared" si="126"/>
        <v>40</v>
      </c>
      <c r="DP80" s="4">
        <f t="shared" si="127"/>
        <v>17</v>
      </c>
      <c r="DQ80" s="4">
        <f t="shared" si="128"/>
        <v>0</v>
      </c>
      <c r="DS80" s="4">
        <v>76</v>
      </c>
      <c r="DT80" s="4">
        <f>$CK80+INDEX(节奏总纲!D$4:D$163,基础状态预估!$C$2)</f>
        <v>100.00483399593904</v>
      </c>
      <c r="DU80" s="4">
        <f>$CK80+INDEX(节奏总纲!E$4:E$163,基础状态预估!$C$2)</f>
        <v>94.282683960264137</v>
      </c>
      <c r="DV80" s="4">
        <f>$CK80+INDEX(节奏总纲!F$4:F$163,基础状态预估!$C$2)</f>
        <v>87.392206307096416</v>
      </c>
      <c r="DW80" s="4">
        <f>$CK80+INDEX(节奏总纲!G$4:G$163,基础状态预估!$C$2)</f>
        <v>79.032468165263538</v>
      </c>
      <c r="DX80" s="4">
        <f>$CK80+INDEX(节奏总纲!H$4:H$163,基础状态预估!$C$2)</f>
        <v>68.694538943812177</v>
      </c>
      <c r="DY80" s="4">
        <f t="shared" si="110"/>
        <v>11.899999999999999</v>
      </c>
      <c r="DZ80" s="4">
        <f t="shared" si="111"/>
        <v>33</v>
      </c>
      <c r="EA80" s="4">
        <f t="shared" si="112"/>
        <v>27.699999999999996</v>
      </c>
      <c r="EB80" s="4">
        <f t="shared" si="113"/>
        <v>5.3149999999999995</v>
      </c>
      <c r="EC80" s="4">
        <f t="shared" si="114"/>
        <v>8.5000000000000006E-2</v>
      </c>
      <c r="EE80" s="4">
        <v>33</v>
      </c>
      <c r="EP80" s="7">
        <f t="shared" si="83"/>
        <v>262.53268396026414</v>
      </c>
      <c r="EQ80" s="4">
        <f t="shared" si="84"/>
        <v>11.899999999999999</v>
      </c>
      <c r="ER80" s="4">
        <f t="shared" si="85"/>
        <v>33</v>
      </c>
      <c r="ES80" s="4">
        <f t="shared" si="86"/>
        <v>162.30000000000001</v>
      </c>
      <c r="ET80" s="4">
        <f t="shared" si="87"/>
        <v>38.123749999999987</v>
      </c>
      <c r="EU80" s="4">
        <f t="shared" si="88"/>
        <v>0.92625000000000002</v>
      </c>
      <c r="EV80" s="4" t="str">
        <f t="shared" si="89"/>
        <v>红</v>
      </c>
      <c r="EW80" s="4">
        <f t="shared" si="90"/>
        <v>244.25</v>
      </c>
      <c r="EX80" s="4">
        <f t="shared" si="91"/>
        <v>224</v>
      </c>
    </row>
    <row r="81" spans="33:154" x14ac:dyDescent="0.15">
      <c r="AG81" s="7">
        <f>基础状态预估!I42</f>
        <v>278.53268396026414</v>
      </c>
      <c r="AH81" s="7">
        <f>求节点(节奏总纲!$E$4:$E$163,节奏总纲!$C$4:$C$163,AG81)</f>
        <v>83.354617945532794</v>
      </c>
      <c r="AI81" s="4" t="str">
        <f t="shared" si="81"/>
        <v>红</v>
      </c>
      <c r="AJ81" s="4">
        <f t="shared" si="82"/>
        <v>11.899999999999999</v>
      </c>
      <c r="AK81" s="4">
        <f t="shared" si="75"/>
        <v>33</v>
      </c>
      <c r="AL81" s="4">
        <f t="shared" si="76"/>
        <v>175.10000000000002</v>
      </c>
      <c r="AM81" s="4">
        <f t="shared" si="77"/>
        <v>41.243749999999991</v>
      </c>
      <c r="AN81" s="4">
        <f t="shared" si="78"/>
        <v>1.0062500000000001</v>
      </c>
      <c r="AO81" s="7">
        <f>(基础状态预估!D42-基础状态预估!D41)*基础状态预估!$W42+AO80</f>
        <v>239.2</v>
      </c>
      <c r="AP81" s="7">
        <f t="shared" si="79"/>
        <v>0.79733333333333334</v>
      </c>
      <c r="BF81" s="4">
        <v>77</v>
      </c>
      <c r="BG81" s="4">
        <f t="shared" si="115"/>
        <v>53.9</v>
      </c>
      <c r="BH81" s="4">
        <f t="shared" si="116"/>
        <v>23.099999999999998</v>
      </c>
      <c r="BL81" s="4">
        <f t="shared" si="99"/>
        <v>35.5</v>
      </c>
      <c r="BM81" s="4">
        <f t="shared" si="100"/>
        <v>24.849999999999998</v>
      </c>
      <c r="BN81" s="4">
        <f t="shared" si="101"/>
        <v>10.65</v>
      </c>
      <c r="BR81" s="4">
        <f t="shared" si="102"/>
        <v>37.700000000000003</v>
      </c>
      <c r="BS81" s="4">
        <f t="shared" si="103"/>
        <v>17.399999999999995</v>
      </c>
      <c r="BT81" s="4">
        <f t="shared" si="104"/>
        <v>2.9000000000000004</v>
      </c>
      <c r="BX81" s="4">
        <f t="shared" si="105"/>
        <v>14.4</v>
      </c>
      <c r="BY81" s="4">
        <f t="shared" si="106"/>
        <v>3.5099999999999989</v>
      </c>
      <c r="BZ81" s="4">
        <f t="shared" si="107"/>
        <v>0.09</v>
      </c>
      <c r="CD81" s="4">
        <f t="shared" si="108"/>
        <v>0</v>
      </c>
      <c r="CE81" s="4">
        <f t="shared" si="109"/>
        <v>0</v>
      </c>
      <c r="CF81" s="4">
        <f>IF(COUNTIF($BH$5:$BH81,"&gt;=2")&lt;=1,SUM($BG81:$BK81)*C$8,CF80)</f>
        <v>151200</v>
      </c>
      <c r="CG81" s="4">
        <f>IF(COUNTIF($BN$5:$BN81,"&gt;=2")&lt;=1,SUM($BL81:$BP81)*D$8,CG80)</f>
        <v>604799.99999999988</v>
      </c>
      <c r="CH81" s="4">
        <f>IF(COUNTIF($BT$5:$BT81,"&gt;=2")&lt;=1,SUM($BQ81:$BU81)*E$8,CH80)</f>
        <v>2592000</v>
      </c>
      <c r="CI81" s="4">
        <f>IF(COUNTIF($BZ$5:$BZ81,"&gt;=2")&lt;=1,SUM($BV81:$BZ81)*F$8,CI80)</f>
        <v>1555200</v>
      </c>
      <c r="CJ81" s="4">
        <f t="shared" si="117"/>
        <v>0</v>
      </c>
      <c r="CK81" s="4">
        <f t="shared" si="118"/>
        <v>56.75</v>
      </c>
      <c r="CM81" s="4">
        <v>77</v>
      </c>
      <c r="CN81" s="4">
        <f>IF(COUNTIF($BH$5:$BH81,"&gt;=2")&gt;1,CN80,BG81)</f>
        <v>4.8999999999999995</v>
      </c>
      <c r="CO81" s="4">
        <f>IF(COUNTIF($BH$5:$BH81,"&gt;=2")&gt;1,CO80,BH81)</f>
        <v>2.1</v>
      </c>
      <c r="CP81" s="4">
        <f>IF(COUNTIF($BH$5:$BH81,"&gt;=2")&gt;1,CP80,BI81)</f>
        <v>0</v>
      </c>
      <c r="CQ81" s="4">
        <f>IF(COUNTIF($BH$5:$BH81,"&gt;=2")&gt;1,CQ80,BJ81)</f>
        <v>0</v>
      </c>
      <c r="CR81" s="4">
        <f>IF(COUNTIF($BH$5:$BH81,"&gt;=2")&gt;1,CR80,BK81)</f>
        <v>0</v>
      </c>
      <c r="CS81" s="4">
        <f>IF(COUNTIF($BN$5:$BN81,"&gt;=2")&gt;1,CS80,BL81)</f>
        <v>7</v>
      </c>
      <c r="CT81" s="4">
        <f>IF(COUNTIF($BN$5:$BN81,"&gt;=2")&gt;1,CT80,BM81)</f>
        <v>4.8999999999999995</v>
      </c>
      <c r="CU81" s="4">
        <f>IF(COUNTIF($BN$5:$BN81,"&gt;=2")&gt;1,CU80,BN81)</f>
        <v>2.1</v>
      </c>
      <c r="CV81" s="4">
        <f>IF(COUNTIF($BN$5:$BN81,"&gt;=2")&gt;1,CV80,BO81)</f>
        <v>0</v>
      </c>
      <c r="CW81" s="4">
        <f>IF(COUNTIF($BN$5:$BN81,"&gt;=2")&gt;1,CW80,BP81)</f>
        <v>0</v>
      </c>
      <c r="CX81" s="4">
        <f>IF(COUNTIF($BT$5:$BT81,"&gt;=2")&gt;1,CX80,BQ81)</f>
        <v>0</v>
      </c>
      <c r="CY81" s="4">
        <f>IF(COUNTIF($BT$5:$BT81,"&gt;=2")&gt;1,CY80,BR81)</f>
        <v>26</v>
      </c>
      <c r="CZ81" s="4">
        <f>IF(COUNTIF($BT$5:$BT81,"&gt;=2")&gt;1,CZ80,BS81)</f>
        <v>11.999999999999996</v>
      </c>
      <c r="DA81" s="4">
        <f>IF(COUNTIF($BT$5:$BT81,"&gt;=2")&gt;1,DA80,BT81)</f>
        <v>2</v>
      </c>
      <c r="DB81" s="4">
        <f>IF(COUNTIF($BT$5:$BT81,"&gt;=2")&gt;1,DB80,BU81)</f>
        <v>0</v>
      </c>
      <c r="DC81" s="4">
        <f>IF(COUNTIF($BZ$5:$BZ81,"&gt;=2")&gt;1,DC80,BV81)</f>
        <v>0</v>
      </c>
      <c r="DD81" s="4">
        <f>IF(COUNTIF($BZ$5:$BZ81,"&gt;=2")&gt;1,DD80,BW81)</f>
        <v>0</v>
      </c>
      <c r="DE81" s="4">
        <f>IF(COUNTIF($BZ$5:$BZ81,"&gt;=2")&gt;1,DE80,BX81)</f>
        <v>14.4</v>
      </c>
      <c r="DF81" s="4">
        <f>IF(COUNTIF($BZ$5:$BZ81,"&gt;=2")&gt;1,DF80,BY81)</f>
        <v>3.5099999999999989</v>
      </c>
      <c r="DG81" s="4">
        <f>IF(COUNTIF($BZ$5:$BZ81,"&gt;=2")&gt;1,DG80,BZ81)</f>
        <v>0.09</v>
      </c>
      <c r="DH81" s="4">
        <f t="shared" si="119"/>
        <v>0</v>
      </c>
      <c r="DI81" s="4">
        <f t="shared" si="120"/>
        <v>0</v>
      </c>
      <c r="DJ81" s="4">
        <f t="shared" si="121"/>
        <v>0</v>
      </c>
      <c r="DK81" s="4">
        <f t="shared" si="122"/>
        <v>0</v>
      </c>
      <c r="DL81" s="4">
        <f t="shared" si="123"/>
        <v>0</v>
      </c>
      <c r="DM81" s="4">
        <f t="shared" si="124"/>
        <v>7</v>
      </c>
      <c r="DN81" s="4">
        <f t="shared" si="125"/>
        <v>13.999999999999998</v>
      </c>
      <c r="DO81" s="4">
        <f t="shared" si="126"/>
        <v>40</v>
      </c>
      <c r="DP81" s="4">
        <f t="shared" si="127"/>
        <v>18</v>
      </c>
      <c r="DQ81" s="4">
        <f t="shared" si="128"/>
        <v>0</v>
      </c>
      <c r="DS81" s="4">
        <v>77</v>
      </c>
      <c r="DT81" s="4">
        <f>$CK81+INDEX(节奏总纲!D$4:D$163,基础状态预估!$C$2)</f>
        <v>101.00483399593904</v>
      </c>
      <c r="DU81" s="4">
        <f>$CK81+INDEX(节奏总纲!E$4:E$163,基础状态预估!$C$2)</f>
        <v>95.282683960264137</v>
      </c>
      <c r="DV81" s="4">
        <f>$CK81+INDEX(节奏总纲!F$4:F$163,基础状态预估!$C$2)</f>
        <v>88.392206307096416</v>
      </c>
      <c r="DW81" s="4">
        <f>$CK81+INDEX(节奏总纲!G$4:G$163,基础状态预估!$C$2)</f>
        <v>80.032468165263538</v>
      </c>
      <c r="DX81" s="4">
        <f>$CK81+INDEX(节奏总纲!H$4:H$163,基础状态预估!$C$2)</f>
        <v>69.694538943812177</v>
      </c>
      <c r="DY81" s="4">
        <f t="shared" si="110"/>
        <v>11.899999999999999</v>
      </c>
      <c r="DZ81" s="4">
        <f t="shared" si="111"/>
        <v>33</v>
      </c>
      <c r="EA81" s="4">
        <f t="shared" si="112"/>
        <v>28.499999999999996</v>
      </c>
      <c r="EB81" s="4">
        <f t="shared" si="113"/>
        <v>5.5099999999999989</v>
      </c>
      <c r="EC81" s="4">
        <f t="shared" si="114"/>
        <v>0.09</v>
      </c>
      <c r="EE81" s="4">
        <v>34</v>
      </c>
      <c r="EP81" s="7">
        <f t="shared" si="83"/>
        <v>278.53268396026414</v>
      </c>
      <c r="EQ81" s="4">
        <f t="shared" si="84"/>
        <v>11.899999999999999</v>
      </c>
      <c r="ER81" s="4">
        <f t="shared" si="85"/>
        <v>33</v>
      </c>
      <c r="ES81" s="4">
        <f t="shared" si="86"/>
        <v>175.10000000000002</v>
      </c>
      <c r="ET81" s="4">
        <f t="shared" si="87"/>
        <v>41.243749999999991</v>
      </c>
      <c r="EU81" s="4">
        <f t="shared" si="88"/>
        <v>1.0062500000000001</v>
      </c>
      <c r="EV81" s="4" t="str">
        <f t="shared" si="89"/>
        <v>红</v>
      </c>
      <c r="EW81" s="4">
        <f t="shared" si="90"/>
        <v>260.25</v>
      </c>
      <c r="EX81" s="4">
        <f t="shared" si="91"/>
        <v>240</v>
      </c>
    </row>
    <row r="82" spans="33:154" x14ac:dyDescent="0.15">
      <c r="BF82" s="4">
        <v>78</v>
      </c>
      <c r="BG82" s="4">
        <f t="shared" si="115"/>
        <v>54.599999999999994</v>
      </c>
      <c r="BH82" s="4">
        <f t="shared" si="116"/>
        <v>23.4</v>
      </c>
      <c r="BL82" s="4">
        <f t="shared" si="99"/>
        <v>36</v>
      </c>
      <c r="BM82" s="4">
        <f t="shared" si="100"/>
        <v>25.2</v>
      </c>
      <c r="BN82" s="4">
        <f t="shared" si="101"/>
        <v>10.799999999999999</v>
      </c>
      <c r="BR82" s="4">
        <f t="shared" si="102"/>
        <v>38.35</v>
      </c>
      <c r="BS82" s="4">
        <f t="shared" si="103"/>
        <v>17.699999999999996</v>
      </c>
      <c r="BT82" s="4">
        <f t="shared" si="104"/>
        <v>2.95</v>
      </c>
      <c r="BX82" s="4">
        <f t="shared" si="105"/>
        <v>15.200000000000001</v>
      </c>
      <c r="BY82" s="4">
        <f t="shared" si="106"/>
        <v>3.7049999999999992</v>
      </c>
      <c r="BZ82" s="4">
        <f t="shared" si="107"/>
        <v>9.5000000000000001E-2</v>
      </c>
      <c r="CD82" s="4">
        <f t="shared" si="108"/>
        <v>0</v>
      </c>
      <c r="CE82" s="4">
        <f t="shared" si="109"/>
        <v>0</v>
      </c>
      <c r="CF82" s="4">
        <f>IF(COUNTIF($BH$5:$BH82,"&gt;=2")&lt;=1,SUM($BG82:$BK82)*C$8,CF81)</f>
        <v>151200</v>
      </c>
      <c r="CG82" s="4">
        <f>IF(COUNTIF($BN$5:$BN82,"&gt;=2")&lt;=1,SUM($BL82:$BP82)*D$8,CG81)</f>
        <v>604799.99999999988</v>
      </c>
      <c r="CH82" s="4">
        <f>IF(COUNTIF($BT$5:$BT82,"&gt;=2")&lt;=1,SUM($BQ82:$BU82)*E$8,CH81)</f>
        <v>2592000</v>
      </c>
      <c r="CI82" s="4">
        <f>IF(COUNTIF($BZ$5:$BZ82,"&gt;=2")&lt;=1,SUM($BV82:$BZ82)*F$8,CI81)</f>
        <v>1641600</v>
      </c>
      <c r="CJ82" s="4">
        <f t="shared" si="117"/>
        <v>0</v>
      </c>
      <c r="CK82" s="4">
        <f t="shared" si="118"/>
        <v>57.75</v>
      </c>
      <c r="CM82" s="4">
        <v>78</v>
      </c>
      <c r="CN82" s="4">
        <f>IF(COUNTIF($BH$5:$BH82,"&gt;=2")&gt;1,CN81,BG82)</f>
        <v>4.8999999999999995</v>
      </c>
      <c r="CO82" s="4">
        <f>IF(COUNTIF($BH$5:$BH82,"&gt;=2")&gt;1,CO81,BH82)</f>
        <v>2.1</v>
      </c>
      <c r="CP82" s="4">
        <f>IF(COUNTIF($BH$5:$BH82,"&gt;=2")&gt;1,CP81,BI82)</f>
        <v>0</v>
      </c>
      <c r="CQ82" s="4">
        <f>IF(COUNTIF($BH$5:$BH82,"&gt;=2")&gt;1,CQ81,BJ82)</f>
        <v>0</v>
      </c>
      <c r="CR82" s="4">
        <f>IF(COUNTIF($BH$5:$BH82,"&gt;=2")&gt;1,CR81,BK82)</f>
        <v>0</v>
      </c>
      <c r="CS82" s="4">
        <f>IF(COUNTIF($BN$5:$BN82,"&gt;=2")&gt;1,CS81,BL82)</f>
        <v>7</v>
      </c>
      <c r="CT82" s="4">
        <f>IF(COUNTIF($BN$5:$BN82,"&gt;=2")&gt;1,CT81,BM82)</f>
        <v>4.8999999999999995</v>
      </c>
      <c r="CU82" s="4">
        <f>IF(COUNTIF($BN$5:$BN82,"&gt;=2")&gt;1,CU81,BN82)</f>
        <v>2.1</v>
      </c>
      <c r="CV82" s="4">
        <f>IF(COUNTIF($BN$5:$BN82,"&gt;=2")&gt;1,CV81,BO82)</f>
        <v>0</v>
      </c>
      <c r="CW82" s="4">
        <f>IF(COUNTIF($BN$5:$BN82,"&gt;=2")&gt;1,CW81,BP82)</f>
        <v>0</v>
      </c>
      <c r="CX82" s="4">
        <f>IF(COUNTIF($BT$5:$BT82,"&gt;=2")&gt;1,CX81,BQ82)</f>
        <v>0</v>
      </c>
      <c r="CY82" s="4">
        <f>IF(COUNTIF($BT$5:$BT82,"&gt;=2")&gt;1,CY81,BR82)</f>
        <v>26</v>
      </c>
      <c r="CZ82" s="4">
        <f>IF(COUNTIF($BT$5:$BT82,"&gt;=2")&gt;1,CZ81,BS82)</f>
        <v>11.999999999999996</v>
      </c>
      <c r="DA82" s="4">
        <f>IF(COUNTIF($BT$5:$BT82,"&gt;=2")&gt;1,DA81,BT82)</f>
        <v>2</v>
      </c>
      <c r="DB82" s="4">
        <f>IF(COUNTIF($BT$5:$BT82,"&gt;=2")&gt;1,DB81,BU82)</f>
        <v>0</v>
      </c>
      <c r="DC82" s="4">
        <f>IF(COUNTIF($BZ$5:$BZ82,"&gt;=2")&gt;1,DC81,BV82)</f>
        <v>0</v>
      </c>
      <c r="DD82" s="4">
        <f>IF(COUNTIF($BZ$5:$BZ82,"&gt;=2")&gt;1,DD81,BW82)</f>
        <v>0</v>
      </c>
      <c r="DE82" s="4">
        <f>IF(COUNTIF($BZ$5:$BZ82,"&gt;=2")&gt;1,DE81,BX82)</f>
        <v>15.200000000000001</v>
      </c>
      <c r="DF82" s="4">
        <f>IF(COUNTIF($BZ$5:$BZ82,"&gt;=2")&gt;1,DF81,BY82)</f>
        <v>3.7049999999999992</v>
      </c>
      <c r="DG82" s="4">
        <f>IF(COUNTIF($BZ$5:$BZ82,"&gt;=2")&gt;1,DG81,BZ82)</f>
        <v>9.5000000000000001E-2</v>
      </c>
      <c r="DH82" s="4">
        <f t="shared" si="119"/>
        <v>0</v>
      </c>
      <c r="DI82" s="4">
        <f t="shared" si="120"/>
        <v>0</v>
      </c>
      <c r="DJ82" s="4">
        <f t="shared" si="121"/>
        <v>0</v>
      </c>
      <c r="DK82" s="4">
        <f t="shared" si="122"/>
        <v>0</v>
      </c>
      <c r="DL82" s="4">
        <f t="shared" si="123"/>
        <v>0</v>
      </c>
      <c r="DM82" s="4">
        <f t="shared" si="124"/>
        <v>7</v>
      </c>
      <c r="DN82" s="4">
        <f t="shared" si="125"/>
        <v>13.999999999999998</v>
      </c>
      <c r="DO82" s="4">
        <f t="shared" si="126"/>
        <v>40</v>
      </c>
      <c r="DP82" s="4">
        <f t="shared" si="127"/>
        <v>19</v>
      </c>
      <c r="DQ82" s="4">
        <f t="shared" si="128"/>
        <v>0</v>
      </c>
      <c r="DS82" s="4">
        <v>78</v>
      </c>
      <c r="DT82" s="4">
        <f>$CK82+INDEX(节奏总纲!D$4:D$163,基础状态预估!$C$2)</f>
        <v>102.00483399593904</v>
      </c>
      <c r="DU82" s="4">
        <f>$CK82+INDEX(节奏总纲!E$4:E$163,基础状态预估!$C$2)</f>
        <v>96.282683960264137</v>
      </c>
      <c r="DV82" s="4">
        <f>$CK82+INDEX(节奏总纲!F$4:F$163,基础状态预估!$C$2)</f>
        <v>89.392206307096416</v>
      </c>
      <c r="DW82" s="4">
        <f>$CK82+INDEX(节奏总纲!G$4:G$163,基础状态预估!$C$2)</f>
        <v>81.032468165263538</v>
      </c>
      <c r="DX82" s="4">
        <f>$CK82+INDEX(节奏总纲!H$4:H$163,基础状态预估!$C$2)</f>
        <v>70.694538943812177</v>
      </c>
      <c r="DY82" s="4">
        <f t="shared" si="110"/>
        <v>11.899999999999999</v>
      </c>
      <c r="DZ82" s="4">
        <f t="shared" si="111"/>
        <v>33</v>
      </c>
      <c r="EA82" s="4">
        <f t="shared" si="112"/>
        <v>29.299999999999997</v>
      </c>
      <c r="EB82" s="4">
        <f t="shared" si="113"/>
        <v>5.7049999999999992</v>
      </c>
      <c r="EC82" s="4">
        <f t="shared" si="114"/>
        <v>9.5000000000000001E-2</v>
      </c>
      <c r="EE82" s="4">
        <v>35</v>
      </c>
    </row>
    <row r="83" spans="33:154" x14ac:dyDescent="0.15">
      <c r="BF83" s="4">
        <v>79</v>
      </c>
      <c r="BG83" s="4">
        <f t="shared" si="115"/>
        <v>55.3</v>
      </c>
      <c r="BH83" s="4">
        <f t="shared" si="116"/>
        <v>23.7</v>
      </c>
      <c r="BL83" s="4">
        <f t="shared" si="99"/>
        <v>36.5</v>
      </c>
      <c r="BM83" s="4">
        <f t="shared" si="100"/>
        <v>25.549999999999997</v>
      </c>
      <c r="BN83" s="4">
        <f t="shared" si="101"/>
        <v>10.95</v>
      </c>
      <c r="BR83" s="4">
        <f t="shared" si="102"/>
        <v>39</v>
      </c>
      <c r="BS83" s="4">
        <f t="shared" si="103"/>
        <v>17.999999999999996</v>
      </c>
      <c r="BT83" s="4">
        <f t="shared" si="104"/>
        <v>3</v>
      </c>
      <c r="BX83" s="4">
        <f t="shared" si="105"/>
        <v>16</v>
      </c>
      <c r="BY83" s="4">
        <f t="shared" si="106"/>
        <v>3.899999999999999</v>
      </c>
      <c r="BZ83" s="4">
        <f t="shared" si="107"/>
        <v>0.1</v>
      </c>
      <c r="CD83" s="4">
        <f t="shared" si="108"/>
        <v>0</v>
      </c>
      <c r="CE83" s="4">
        <f t="shared" si="109"/>
        <v>0</v>
      </c>
      <c r="CF83" s="4">
        <f>IF(COUNTIF($BH$5:$BH83,"&gt;=2")&lt;=1,SUM($BG83:$BK83)*C$8,CF82)</f>
        <v>151200</v>
      </c>
      <c r="CG83" s="4">
        <f>IF(COUNTIF($BN$5:$BN83,"&gt;=2")&lt;=1,SUM($BL83:$BP83)*D$8,CG82)</f>
        <v>604799.99999999988</v>
      </c>
      <c r="CH83" s="4">
        <f>IF(COUNTIF($BT$5:$BT83,"&gt;=2")&lt;=1,SUM($BQ83:$BU83)*E$8,CH82)</f>
        <v>2592000</v>
      </c>
      <c r="CI83" s="4">
        <f>IF(COUNTIF($BZ$5:$BZ83,"&gt;=2")&lt;=1,SUM($BV83:$BZ83)*F$8,CI82)</f>
        <v>1728000</v>
      </c>
      <c r="CJ83" s="4">
        <f t="shared" si="117"/>
        <v>0</v>
      </c>
      <c r="CK83" s="4">
        <f t="shared" si="118"/>
        <v>58.75</v>
      </c>
      <c r="CM83" s="4">
        <v>79</v>
      </c>
      <c r="CN83" s="4">
        <f>IF(COUNTIF($BH$5:$BH83,"&gt;=2")&gt;1,CN82,BG83)</f>
        <v>4.8999999999999995</v>
      </c>
      <c r="CO83" s="4">
        <f>IF(COUNTIF($BH$5:$BH83,"&gt;=2")&gt;1,CO82,BH83)</f>
        <v>2.1</v>
      </c>
      <c r="CP83" s="4">
        <f>IF(COUNTIF($BH$5:$BH83,"&gt;=2")&gt;1,CP82,BI83)</f>
        <v>0</v>
      </c>
      <c r="CQ83" s="4">
        <f>IF(COUNTIF($BH$5:$BH83,"&gt;=2")&gt;1,CQ82,BJ83)</f>
        <v>0</v>
      </c>
      <c r="CR83" s="4">
        <f>IF(COUNTIF($BH$5:$BH83,"&gt;=2")&gt;1,CR82,BK83)</f>
        <v>0</v>
      </c>
      <c r="CS83" s="4">
        <f>IF(COUNTIF($BN$5:$BN83,"&gt;=2")&gt;1,CS82,BL83)</f>
        <v>7</v>
      </c>
      <c r="CT83" s="4">
        <f>IF(COUNTIF($BN$5:$BN83,"&gt;=2")&gt;1,CT82,BM83)</f>
        <v>4.8999999999999995</v>
      </c>
      <c r="CU83" s="4">
        <f>IF(COUNTIF($BN$5:$BN83,"&gt;=2")&gt;1,CU82,BN83)</f>
        <v>2.1</v>
      </c>
      <c r="CV83" s="4">
        <f>IF(COUNTIF($BN$5:$BN83,"&gt;=2")&gt;1,CV82,BO83)</f>
        <v>0</v>
      </c>
      <c r="CW83" s="4">
        <f>IF(COUNTIF($BN$5:$BN83,"&gt;=2")&gt;1,CW82,BP83)</f>
        <v>0</v>
      </c>
      <c r="CX83" s="4">
        <f>IF(COUNTIF($BT$5:$BT83,"&gt;=2")&gt;1,CX82,BQ83)</f>
        <v>0</v>
      </c>
      <c r="CY83" s="4">
        <f>IF(COUNTIF($BT$5:$BT83,"&gt;=2")&gt;1,CY82,BR83)</f>
        <v>26</v>
      </c>
      <c r="CZ83" s="4">
        <f>IF(COUNTIF($BT$5:$BT83,"&gt;=2")&gt;1,CZ82,BS83)</f>
        <v>11.999999999999996</v>
      </c>
      <c r="DA83" s="4">
        <f>IF(COUNTIF($BT$5:$BT83,"&gt;=2")&gt;1,DA82,BT83)</f>
        <v>2</v>
      </c>
      <c r="DB83" s="4">
        <f>IF(COUNTIF($BT$5:$BT83,"&gt;=2")&gt;1,DB82,BU83)</f>
        <v>0</v>
      </c>
      <c r="DC83" s="4">
        <f>IF(COUNTIF($BZ$5:$BZ83,"&gt;=2")&gt;1,DC82,BV83)</f>
        <v>0</v>
      </c>
      <c r="DD83" s="4">
        <f>IF(COUNTIF($BZ$5:$BZ83,"&gt;=2")&gt;1,DD82,BW83)</f>
        <v>0</v>
      </c>
      <c r="DE83" s="4">
        <f>IF(COUNTIF($BZ$5:$BZ83,"&gt;=2")&gt;1,DE82,BX83)</f>
        <v>16</v>
      </c>
      <c r="DF83" s="4">
        <f>IF(COUNTIF($BZ$5:$BZ83,"&gt;=2")&gt;1,DF82,BY83)</f>
        <v>3.899999999999999</v>
      </c>
      <c r="DG83" s="4">
        <f>IF(COUNTIF($BZ$5:$BZ83,"&gt;=2")&gt;1,DG82,BZ83)</f>
        <v>0.1</v>
      </c>
      <c r="DH83" s="4">
        <f t="shared" si="119"/>
        <v>0</v>
      </c>
      <c r="DI83" s="4">
        <f t="shared" si="120"/>
        <v>0</v>
      </c>
      <c r="DJ83" s="4">
        <f t="shared" si="121"/>
        <v>0</v>
      </c>
      <c r="DK83" s="4">
        <f t="shared" si="122"/>
        <v>0</v>
      </c>
      <c r="DL83" s="4">
        <f t="shared" si="123"/>
        <v>0</v>
      </c>
      <c r="DM83" s="4">
        <f t="shared" si="124"/>
        <v>7</v>
      </c>
      <c r="DN83" s="4">
        <f t="shared" si="125"/>
        <v>13.999999999999998</v>
      </c>
      <c r="DO83" s="4">
        <f t="shared" si="126"/>
        <v>40</v>
      </c>
      <c r="DP83" s="4">
        <f t="shared" si="127"/>
        <v>20</v>
      </c>
      <c r="DQ83" s="4">
        <f t="shared" si="128"/>
        <v>0</v>
      </c>
      <c r="DS83" s="4">
        <v>79</v>
      </c>
      <c r="DT83" s="4">
        <f>$CK83+INDEX(节奏总纲!D$4:D$163,基础状态预估!$C$2)</f>
        <v>103.00483399593904</v>
      </c>
      <c r="DU83" s="4">
        <f>$CK83+INDEX(节奏总纲!E$4:E$163,基础状态预估!$C$2)</f>
        <v>97.282683960264137</v>
      </c>
      <c r="DV83" s="4">
        <f>$CK83+INDEX(节奏总纲!F$4:F$163,基础状态预估!$C$2)</f>
        <v>90.392206307096416</v>
      </c>
      <c r="DW83" s="4">
        <f>$CK83+INDEX(节奏总纲!G$4:G$163,基础状态预估!$C$2)</f>
        <v>82.032468165263538</v>
      </c>
      <c r="DX83" s="4">
        <f>$CK83+INDEX(节奏总纲!H$4:H$163,基础状态预估!$C$2)</f>
        <v>71.694538943812177</v>
      </c>
      <c r="DY83" s="4">
        <f t="shared" si="110"/>
        <v>11.899999999999999</v>
      </c>
      <c r="DZ83" s="4">
        <f t="shared" si="111"/>
        <v>33</v>
      </c>
      <c r="EA83" s="4">
        <f t="shared" si="112"/>
        <v>30.099999999999994</v>
      </c>
      <c r="EB83" s="4">
        <f t="shared" si="113"/>
        <v>5.8999999999999986</v>
      </c>
      <c r="EC83" s="4">
        <f t="shared" si="114"/>
        <v>0.1</v>
      </c>
      <c r="EE83" s="4">
        <v>36</v>
      </c>
    </row>
    <row r="84" spans="33:154" x14ac:dyDescent="0.15">
      <c r="BF84" s="4">
        <v>80</v>
      </c>
      <c r="BG84" s="4">
        <f t="shared" si="115"/>
        <v>56</v>
      </c>
      <c r="BH84" s="4">
        <f t="shared" si="116"/>
        <v>24</v>
      </c>
      <c r="BL84" s="4">
        <f t="shared" si="99"/>
        <v>37</v>
      </c>
      <c r="BM84" s="4">
        <f t="shared" si="100"/>
        <v>25.9</v>
      </c>
      <c r="BN84" s="4">
        <f t="shared" si="101"/>
        <v>11.1</v>
      </c>
      <c r="BR84" s="4">
        <f t="shared" si="102"/>
        <v>39.65</v>
      </c>
      <c r="BS84" s="4">
        <f t="shared" si="103"/>
        <v>18.299999999999997</v>
      </c>
      <c r="BT84" s="4">
        <f t="shared" si="104"/>
        <v>3.0500000000000003</v>
      </c>
      <c r="BX84" s="4">
        <f t="shared" si="105"/>
        <v>16.8</v>
      </c>
      <c r="BY84" s="4">
        <f t="shared" si="106"/>
        <v>4.0949999999999989</v>
      </c>
      <c r="BZ84" s="4">
        <f t="shared" si="107"/>
        <v>0.105</v>
      </c>
      <c r="CD84" s="4">
        <f t="shared" si="108"/>
        <v>0</v>
      </c>
      <c r="CE84" s="4">
        <f t="shared" si="109"/>
        <v>0</v>
      </c>
      <c r="CF84" s="4">
        <f>IF(COUNTIF($BH$5:$BH84,"&gt;=2")&lt;=1,SUM($BG84:$BK84)*C$8,CF83)</f>
        <v>151200</v>
      </c>
      <c r="CG84" s="4">
        <f>IF(COUNTIF($BN$5:$BN84,"&gt;=2")&lt;=1,SUM($BL84:$BP84)*D$8,CG83)</f>
        <v>604799.99999999988</v>
      </c>
      <c r="CH84" s="4">
        <f>IF(COUNTIF($BT$5:$BT84,"&gt;=2")&lt;=1,SUM($BQ84:$BU84)*E$8,CH83)</f>
        <v>2592000</v>
      </c>
      <c r="CI84" s="4">
        <f>IF(COUNTIF($BZ$5:$BZ84,"&gt;=2")&lt;=1,SUM($BV84:$BZ84)*F$8,CI83)</f>
        <v>1814400</v>
      </c>
      <c r="CJ84" s="4">
        <f t="shared" si="117"/>
        <v>0</v>
      </c>
      <c r="CK84" s="4">
        <f t="shared" si="118"/>
        <v>59.75</v>
      </c>
      <c r="CM84" s="4">
        <v>80</v>
      </c>
      <c r="CN84" s="4">
        <f>IF(COUNTIF($BH$5:$BH84,"&gt;=2")&gt;1,CN83,BG84)</f>
        <v>4.8999999999999995</v>
      </c>
      <c r="CO84" s="4">
        <f>IF(COUNTIF($BH$5:$BH84,"&gt;=2")&gt;1,CO83,BH84)</f>
        <v>2.1</v>
      </c>
      <c r="CP84" s="4">
        <f>IF(COUNTIF($BH$5:$BH84,"&gt;=2")&gt;1,CP83,BI84)</f>
        <v>0</v>
      </c>
      <c r="CQ84" s="4">
        <f>IF(COUNTIF($BH$5:$BH84,"&gt;=2")&gt;1,CQ83,BJ84)</f>
        <v>0</v>
      </c>
      <c r="CR84" s="4">
        <f>IF(COUNTIF($BH$5:$BH84,"&gt;=2")&gt;1,CR83,BK84)</f>
        <v>0</v>
      </c>
      <c r="CS84" s="4">
        <f>IF(COUNTIF($BN$5:$BN84,"&gt;=2")&gt;1,CS83,BL84)</f>
        <v>7</v>
      </c>
      <c r="CT84" s="4">
        <f>IF(COUNTIF($BN$5:$BN84,"&gt;=2")&gt;1,CT83,BM84)</f>
        <v>4.8999999999999995</v>
      </c>
      <c r="CU84" s="4">
        <f>IF(COUNTIF($BN$5:$BN84,"&gt;=2")&gt;1,CU83,BN84)</f>
        <v>2.1</v>
      </c>
      <c r="CV84" s="4">
        <f>IF(COUNTIF($BN$5:$BN84,"&gt;=2")&gt;1,CV83,BO84)</f>
        <v>0</v>
      </c>
      <c r="CW84" s="4">
        <f>IF(COUNTIF($BN$5:$BN84,"&gt;=2")&gt;1,CW83,BP84)</f>
        <v>0</v>
      </c>
      <c r="CX84" s="4">
        <f>IF(COUNTIF($BT$5:$BT84,"&gt;=2")&gt;1,CX83,BQ84)</f>
        <v>0</v>
      </c>
      <c r="CY84" s="4">
        <f>IF(COUNTIF($BT$5:$BT84,"&gt;=2")&gt;1,CY83,BR84)</f>
        <v>26</v>
      </c>
      <c r="CZ84" s="4">
        <f>IF(COUNTIF($BT$5:$BT84,"&gt;=2")&gt;1,CZ83,BS84)</f>
        <v>11.999999999999996</v>
      </c>
      <c r="DA84" s="4">
        <f>IF(COUNTIF($BT$5:$BT84,"&gt;=2")&gt;1,DA83,BT84)</f>
        <v>2</v>
      </c>
      <c r="DB84" s="4">
        <f>IF(COUNTIF($BT$5:$BT84,"&gt;=2")&gt;1,DB83,BU84)</f>
        <v>0</v>
      </c>
      <c r="DC84" s="4">
        <f>IF(COUNTIF($BZ$5:$BZ84,"&gt;=2")&gt;1,DC83,BV84)</f>
        <v>0</v>
      </c>
      <c r="DD84" s="4">
        <f>IF(COUNTIF($BZ$5:$BZ84,"&gt;=2")&gt;1,DD83,BW84)</f>
        <v>0</v>
      </c>
      <c r="DE84" s="4">
        <f>IF(COUNTIF($BZ$5:$BZ84,"&gt;=2")&gt;1,DE83,BX84)</f>
        <v>16.8</v>
      </c>
      <c r="DF84" s="4">
        <f>IF(COUNTIF($BZ$5:$BZ84,"&gt;=2")&gt;1,DF83,BY84)</f>
        <v>4.0949999999999989</v>
      </c>
      <c r="DG84" s="4">
        <f>IF(COUNTIF($BZ$5:$BZ84,"&gt;=2")&gt;1,DG83,BZ84)</f>
        <v>0.105</v>
      </c>
      <c r="DH84" s="4">
        <f t="shared" si="119"/>
        <v>0</v>
      </c>
      <c r="DI84" s="4">
        <f t="shared" si="120"/>
        <v>0</v>
      </c>
      <c r="DJ84" s="4">
        <f t="shared" si="121"/>
        <v>0</v>
      </c>
      <c r="DK84" s="4">
        <f t="shared" si="122"/>
        <v>0</v>
      </c>
      <c r="DL84" s="4">
        <f t="shared" si="123"/>
        <v>0</v>
      </c>
      <c r="DM84" s="4">
        <f t="shared" si="124"/>
        <v>7</v>
      </c>
      <c r="DN84" s="4">
        <f t="shared" si="125"/>
        <v>13.999999999999998</v>
      </c>
      <c r="DO84" s="4">
        <f t="shared" si="126"/>
        <v>40</v>
      </c>
      <c r="DP84" s="4">
        <f t="shared" si="127"/>
        <v>21</v>
      </c>
      <c r="DQ84" s="4">
        <f t="shared" si="128"/>
        <v>0</v>
      </c>
      <c r="DS84" s="4">
        <v>80</v>
      </c>
      <c r="DT84" s="4">
        <f>$CK84+INDEX(节奏总纲!D$4:D$163,基础状态预估!$C$2)</f>
        <v>104.00483399593904</v>
      </c>
      <c r="DU84" s="4">
        <f>$CK84+INDEX(节奏总纲!E$4:E$163,基础状态预估!$C$2)</f>
        <v>98.282683960264137</v>
      </c>
      <c r="DV84" s="4">
        <f>$CK84+INDEX(节奏总纲!F$4:F$163,基础状态预估!$C$2)</f>
        <v>91.392206307096416</v>
      </c>
      <c r="DW84" s="4">
        <f>$CK84+INDEX(节奏总纲!G$4:G$163,基础状态预估!$C$2)</f>
        <v>83.032468165263538</v>
      </c>
      <c r="DX84" s="4">
        <f>$CK84+INDEX(节奏总纲!H$4:H$163,基础状态预估!$C$2)</f>
        <v>72.694538943812177</v>
      </c>
      <c r="DY84" s="4">
        <f t="shared" si="110"/>
        <v>11.899999999999999</v>
      </c>
      <c r="DZ84" s="4">
        <f t="shared" si="111"/>
        <v>33</v>
      </c>
      <c r="EA84" s="4">
        <f t="shared" si="112"/>
        <v>30.9</v>
      </c>
      <c r="EB84" s="4">
        <f t="shared" si="113"/>
        <v>6.0949999999999989</v>
      </c>
      <c r="EC84" s="4">
        <f t="shared" si="114"/>
        <v>0.105</v>
      </c>
      <c r="EE84" s="4">
        <v>37</v>
      </c>
    </row>
    <row r="85" spans="33:154" x14ac:dyDescent="0.15">
      <c r="AG85" s="7" t="s">
        <v>120</v>
      </c>
      <c r="AJ85" s="60" t="s">
        <v>365</v>
      </c>
      <c r="AK85" s="60"/>
      <c r="AL85" s="60"/>
      <c r="AM85" s="60"/>
      <c r="AN85" s="60"/>
      <c r="BF85" s="4">
        <v>81</v>
      </c>
      <c r="BG85" s="4">
        <f t="shared" si="115"/>
        <v>56.699999999999996</v>
      </c>
      <c r="BH85" s="4">
        <f t="shared" si="116"/>
        <v>24.3</v>
      </c>
      <c r="BL85" s="4">
        <f t="shared" si="99"/>
        <v>37.5</v>
      </c>
      <c r="BM85" s="4">
        <f t="shared" si="100"/>
        <v>26.25</v>
      </c>
      <c r="BN85" s="4">
        <f t="shared" si="101"/>
        <v>11.25</v>
      </c>
      <c r="BR85" s="4">
        <f t="shared" si="102"/>
        <v>40.300000000000004</v>
      </c>
      <c r="BS85" s="4">
        <f t="shared" si="103"/>
        <v>18.599999999999994</v>
      </c>
      <c r="BT85" s="4">
        <f t="shared" si="104"/>
        <v>3.1</v>
      </c>
      <c r="BX85" s="4">
        <f t="shared" si="105"/>
        <v>17.600000000000001</v>
      </c>
      <c r="BY85" s="4">
        <f t="shared" si="106"/>
        <v>4.2899999999999991</v>
      </c>
      <c r="BZ85" s="4">
        <f t="shared" si="107"/>
        <v>0.11</v>
      </c>
      <c r="CD85" s="4">
        <f t="shared" si="108"/>
        <v>0</v>
      </c>
      <c r="CE85" s="4">
        <f t="shared" si="109"/>
        <v>0</v>
      </c>
      <c r="CF85" s="4">
        <f>IF(COUNTIF($BH$5:$BH85,"&gt;=2")&lt;=1,SUM($BG85:$BK85)*C$8,CF84)</f>
        <v>151200</v>
      </c>
      <c r="CG85" s="4">
        <f>IF(COUNTIF($BN$5:$BN85,"&gt;=2")&lt;=1,SUM($BL85:$BP85)*D$8,CG84)</f>
        <v>604799.99999999988</v>
      </c>
      <c r="CH85" s="4">
        <f>IF(COUNTIF($BT$5:$BT85,"&gt;=2")&lt;=1,SUM($BQ85:$BU85)*E$8,CH84)</f>
        <v>2592000</v>
      </c>
      <c r="CI85" s="4">
        <f>IF(COUNTIF($BZ$5:$BZ85,"&gt;=2")&lt;=1,SUM($BV85:$BZ85)*F$8,CI84)</f>
        <v>1900800</v>
      </c>
      <c r="CJ85" s="4">
        <f t="shared" si="117"/>
        <v>0</v>
      </c>
      <c r="CK85" s="4">
        <f t="shared" si="118"/>
        <v>60.75</v>
      </c>
      <c r="CM85" s="4">
        <v>81</v>
      </c>
      <c r="CN85" s="4">
        <f>IF(COUNTIF($BH$5:$BH85,"&gt;=2")&gt;1,CN84,BG85)</f>
        <v>4.8999999999999995</v>
      </c>
      <c r="CO85" s="4">
        <f>IF(COUNTIF($BH$5:$BH85,"&gt;=2")&gt;1,CO84,BH85)</f>
        <v>2.1</v>
      </c>
      <c r="CP85" s="4">
        <f>IF(COUNTIF($BH$5:$BH85,"&gt;=2")&gt;1,CP84,BI85)</f>
        <v>0</v>
      </c>
      <c r="CQ85" s="4">
        <f>IF(COUNTIF($BH$5:$BH85,"&gt;=2")&gt;1,CQ84,BJ85)</f>
        <v>0</v>
      </c>
      <c r="CR85" s="4">
        <f>IF(COUNTIF($BH$5:$BH85,"&gt;=2")&gt;1,CR84,BK85)</f>
        <v>0</v>
      </c>
      <c r="CS85" s="4">
        <f>IF(COUNTIF($BN$5:$BN85,"&gt;=2")&gt;1,CS84,BL85)</f>
        <v>7</v>
      </c>
      <c r="CT85" s="4">
        <f>IF(COUNTIF($BN$5:$BN85,"&gt;=2")&gt;1,CT84,BM85)</f>
        <v>4.8999999999999995</v>
      </c>
      <c r="CU85" s="4">
        <f>IF(COUNTIF($BN$5:$BN85,"&gt;=2")&gt;1,CU84,BN85)</f>
        <v>2.1</v>
      </c>
      <c r="CV85" s="4">
        <f>IF(COUNTIF($BN$5:$BN85,"&gt;=2")&gt;1,CV84,BO85)</f>
        <v>0</v>
      </c>
      <c r="CW85" s="4">
        <f>IF(COUNTIF($BN$5:$BN85,"&gt;=2")&gt;1,CW84,BP85)</f>
        <v>0</v>
      </c>
      <c r="CX85" s="4">
        <f>IF(COUNTIF($BT$5:$BT85,"&gt;=2")&gt;1,CX84,BQ85)</f>
        <v>0</v>
      </c>
      <c r="CY85" s="4">
        <f>IF(COUNTIF($BT$5:$BT85,"&gt;=2")&gt;1,CY84,BR85)</f>
        <v>26</v>
      </c>
      <c r="CZ85" s="4">
        <f>IF(COUNTIF($BT$5:$BT85,"&gt;=2")&gt;1,CZ84,BS85)</f>
        <v>11.999999999999996</v>
      </c>
      <c r="DA85" s="4">
        <f>IF(COUNTIF($BT$5:$BT85,"&gt;=2")&gt;1,DA84,BT85)</f>
        <v>2</v>
      </c>
      <c r="DB85" s="4">
        <f>IF(COUNTIF($BT$5:$BT85,"&gt;=2")&gt;1,DB84,BU85)</f>
        <v>0</v>
      </c>
      <c r="DC85" s="4">
        <f>IF(COUNTIF($BZ$5:$BZ85,"&gt;=2")&gt;1,DC84,BV85)</f>
        <v>0</v>
      </c>
      <c r="DD85" s="4">
        <f>IF(COUNTIF($BZ$5:$BZ85,"&gt;=2")&gt;1,DD84,BW85)</f>
        <v>0</v>
      </c>
      <c r="DE85" s="4">
        <f>IF(COUNTIF($BZ$5:$BZ85,"&gt;=2")&gt;1,DE84,BX85)</f>
        <v>17.600000000000001</v>
      </c>
      <c r="DF85" s="4">
        <f>IF(COUNTIF($BZ$5:$BZ85,"&gt;=2")&gt;1,DF84,BY85)</f>
        <v>4.2899999999999991</v>
      </c>
      <c r="DG85" s="4">
        <f>IF(COUNTIF($BZ$5:$BZ85,"&gt;=2")&gt;1,DG84,BZ85)</f>
        <v>0.11</v>
      </c>
      <c r="DH85" s="4">
        <f t="shared" si="119"/>
        <v>0</v>
      </c>
      <c r="DI85" s="4">
        <f t="shared" si="120"/>
        <v>0</v>
      </c>
      <c r="DJ85" s="4">
        <f t="shared" si="121"/>
        <v>0</v>
      </c>
      <c r="DK85" s="4">
        <f t="shared" si="122"/>
        <v>0</v>
      </c>
      <c r="DL85" s="4">
        <f t="shared" si="123"/>
        <v>0</v>
      </c>
      <c r="DM85" s="4">
        <f t="shared" si="124"/>
        <v>7</v>
      </c>
      <c r="DN85" s="4">
        <f t="shared" si="125"/>
        <v>13.999999999999998</v>
      </c>
      <c r="DO85" s="4">
        <f t="shared" si="126"/>
        <v>40</v>
      </c>
      <c r="DP85" s="4">
        <f t="shared" si="127"/>
        <v>22</v>
      </c>
      <c r="DQ85" s="4">
        <f t="shared" si="128"/>
        <v>0</v>
      </c>
      <c r="DS85" s="4">
        <v>81</v>
      </c>
      <c r="DT85" s="4">
        <f>$CK85+INDEX(节奏总纲!D$4:D$163,基础状态预估!$C$2)</f>
        <v>105.00483399593904</v>
      </c>
      <c r="DU85" s="4">
        <f>$CK85+INDEX(节奏总纲!E$4:E$163,基础状态预估!$C$2)</f>
        <v>99.282683960264137</v>
      </c>
      <c r="DV85" s="4">
        <f>$CK85+INDEX(节奏总纲!F$4:F$163,基础状态预估!$C$2)</f>
        <v>92.392206307096416</v>
      </c>
      <c r="DW85" s="4">
        <f>$CK85+INDEX(节奏总纲!G$4:G$163,基础状态预估!$C$2)</f>
        <v>84.032468165263538</v>
      </c>
      <c r="DX85" s="4">
        <f>$CK85+INDEX(节奏总纲!H$4:H$163,基础状态预估!$C$2)</f>
        <v>73.694538943812177</v>
      </c>
      <c r="DY85" s="4">
        <f t="shared" si="110"/>
        <v>11.899999999999999</v>
      </c>
      <c r="DZ85" s="4">
        <f t="shared" si="111"/>
        <v>33</v>
      </c>
      <c r="EA85" s="4">
        <f t="shared" si="112"/>
        <v>31.699999999999996</v>
      </c>
      <c r="EB85" s="4">
        <f t="shared" si="113"/>
        <v>6.2899999999999991</v>
      </c>
      <c r="EC85" s="4">
        <f t="shared" si="114"/>
        <v>0.11</v>
      </c>
      <c r="EE85" s="4">
        <v>38</v>
      </c>
      <c r="EP85" s="4" t="s">
        <v>335</v>
      </c>
      <c r="EQ85" s="60" t="s">
        <v>344</v>
      </c>
      <c r="ER85" s="60"/>
      <c r="ES85" s="60"/>
      <c r="ET85" s="60"/>
      <c r="EU85" s="60"/>
    </row>
    <row r="86" spans="33:154" x14ac:dyDescent="0.15">
      <c r="AG86" s="7" t="s">
        <v>105</v>
      </c>
      <c r="AH86" s="7" t="s">
        <v>126</v>
      </c>
      <c r="AI86" s="4" t="s">
        <v>139</v>
      </c>
      <c r="AJ86" s="4" t="s">
        <v>47</v>
      </c>
      <c r="AK86" s="4" t="s">
        <v>48</v>
      </c>
      <c r="AL86" s="4" t="s">
        <v>24</v>
      </c>
      <c r="AM86" s="4" t="s">
        <v>22</v>
      </c>
      <c r="AN86" s="4" t="s">
        <v>23</v>
      </c>
      <c r="AO86" s="4" t="s">
        <v>109</v>
      </c>
      <c r="AP86" s="7" t="s">
        <v>131</v>
      </c>
      <c r="BF86" s="4">
        <v>82</v>
      </c>
      <c r="BG86" s="4">
        <f t="shared" si="115"/>
        <v>57.4</v>
      </c>
      <c r="BH86" s="4">
        <f t="shared" si="116"/>
        <v>24.599999999999998</v>
      </c>
      <c r="BL86" s="4">
        <f t="shared" si="99"/>
        <v>38</v>
      </c>
      <c r="BM86" s="4">
        <f t="shared" si="100"/>
        <v>26.599999999999998</v>
      </c>
      <c r="BN86" s="4">
        <f t="shared" si="101"/>
        <v>11.4</v>
      </c>
      <c r="BR86" s="4">
        <f t="shared" si="102"/>
        <v>40.950000000000003</v>
      </c>
      <c r="BS86" s="4">
        <f t="shared" si="103"/>
        <v>18.899999999999995</v>
      </c>
      <c r="BT86" s="4">
        <f t="shared" si="104"/>
        <v>3.1500000000000004</v>
      </c>
      <c r="BX86" s="4">
        <f t="shared" si="105"/>
        <v>18.400000000000002</v>
      </c>
      <c r="BY86" s="4">
        <f t="shared" si="106"/>
        <v>4.4849999999999985</v>
      </c>
      <c r="BZ86" s="4">
        <f t="shared" si="107"/>
        <v>0.115</v>
      </c>
      <c r="CD86" s="4">
        <f t="shared" si="108"/>
        <v>0</v>
      </c>
      <c r="CE86" s="4">
        <f t="shared" si="109"/>
        <v>0</v>
      </c>
      <c r="CF86" s="4">
        <f>IF(COUNTIF($BH$5:$BH86,"&gt;=2")&lt;=1,SUM($BG86:$BK86)*C$8,CF85)</f>
        <v>151200</v>
      </c>
      <c r="CG86" s="4">
        <f>IF(COUNTIF($BN$5:$BN86,"&gt;=2")&lt;=1,SUM($BL86:$BP86)*D$8,CG85)</f>
        <v>604799.99999999988</v>
      </c>
      <c r="CH86" s="4">
        <f>IF(COUNTIF($BT$5:$BT86,"&gt;=2")&lt;=1,SUM($BQ86:$BU86)*E$8,CH85)</f>
        <v>2592000</v>
      </c>
      <c r="CI86" s="4">
        <f>IF(COUNTIF($BZ$5:$BZ86,"&gt;=2")&lt;=1,SUM($BV86:$BZ86)*F$8,CI85)</f>
        <v>1987200</v>
      </c>
      <c r="CJ86" s="4">
        <f t="shared" si="117"/>
        <v>0</v>
      </c>
      <c r="CK86" s="4">
        <f t="shared" si="118"/>
        <v>61.75</v>
      </c>
      <c r="CM86" s="4">
        <v>82</v>
      </c>
      <c r="CN86" s="4">
        <f>IF(COUNTIF($BH$5:$BH86,"&gt;=2")&gt;1,CN85,BG86)</f>
        <v>4.8999999999999995</v>
      </c>
      <c r="CO86" s="4">
        <f>IF(COUNTIF($BH$5:$BH86,"&gt;=2")&gt;1,CO85,BH86)</f>
        <v>2.1</v>
      </c>
      <c r="CP86" s="4">
        <f>IF(COUNTIF($BH$5:$BH86,"&gt;=2")&gt;1,CP85,BI86)</f>
        <v>0</v>
      </c>
      <c r="CQ86" s="4">
        <f>IF(COUNTIF($BH$5:$BH86,"&gt;=2")&gt;1,CQ85,BJ86)</f>
        <v>0</v>
      </c>
      <c r="CR86" s="4">
        <f>IF(COUNTIF($BH$5:$BH86,"&gt;=2")&gt;1,CR85,BK86)</f>
        <v>0</v>
      </c>
      <c r="CS86" s="4">
        <f>IF(COUNTIF($BN$5:$BN86,"&gt;=2")&gt;1,CS85,BL86)</f>
        <v>7</v>
      </c>
      <c r="CT86" s="4">
        <f>IF(COUNTIF($BN$5:$BN86,"&gt;=2")&gt;1,CT85,BM86)</f>
        <v>4.8999999999999995</v>
      </c>
      <c r="CU86" s="4">
        <f>IF(COUNTIF($BN$5:$BN86,"&gt;=2")&gt;1,CU85,BN86)</f>
        <v>2.1</v>
      </c>
      <c r="CV86" s="4">
        <f>IF(COUNTIF($BN$5:$BN86,"&gt;=2")&gt;1,CV85,BO86)</f>
        <v>0</v>
      </c>
      <c r="CW86" s="4">
        <f>IF(COUNTIF($BN$5:$BN86,"&gt;=2")&gt;1,CW85,BP86)</f>
        <v>0</v>
      </c>
      <c r="CX86" s="4">
        <f>IF(COUNTIF($BT$5:$BT86,"&gt;=2")&gt;1,CX85,BQ86)</f>
        <v>0</v>
      </c>
      <c r="CY86" s="4">
        <f>IF(COUNTIF($BT$5:$BT86,"&gt;=2")&gt;1,CY85,BR86)</f>
        <v>26</v>
      </c>
      <c r="CZ86" s="4">
        <f>IF(COUNTIF($BT$5:$BT86,"&gt;=2")&gt;1,CZ85,BS86)</f>
        <v>11.999999999999996</v>
      </c>
      <c r="DA86" s="4">
        <f>IF(COUNTIF($BT$5:$BT86,"&gt;=2")&gt;1,DA85,BT86)</f>
        <v>2</v>
      </c>
      <c r="DB86" s="4">
        <f>IF(COUNTIF($BT$5:$BT86,"&gt;=2")&gt;1,DB85,BU86)</f>
        <v>0</v>
      </c>
      <c r="DC86" s="4">
        <f>IF(COUNTIF($BZ$5:$BZ86,"&gt;=2")&gt;1,DC85,BV86)</f>
        <v>0</v>
      </c>
      <c r="DD86" s="4">
        <f>IF(COUNTIF($BZ$5:$BZ86,"&gt;=2")&gt;1,DD85,BW86)</f>
        <v>0</v>
      </c>
      <c r="DE86" s="4">
        <f>IF(COUNTIF($BZ$5:$BZ86,"&gt;=2")&gt;1,DE85,BX86)</f>
        <v>18.400000000000002</v>
      </c>
      <c r="DF86" s="4">
        <f>IF(COUNTIF($BZ$5:$BZ86,"&gt;=2")&gt;1,DF85,BY86)</f>
        <v>4.4849999999999985</v>
      </c>
      <c r="DG86" s="4">
        <f>IF(COUNTIF($BZ$5:$BZ86,"&gt;=2")&gt;1,DG85,BZ86)</f>
        <v>0.115</v>
      </c>
      <c r="DH86" s="4">
        <f t="shared" si="119"/>
        <v>0</v>
      </c>
      <c r="DI86" s="4">
        <f t="shared" si="120"/>
        <v>0</v>
      </c>
      <c r="DJ86" s="4">
        <f t="shared" si="121"/>
        <v>0</v>
      </c>
      <c r="DK86" s="4">
        <f t="shared" si="122"/>
        <v>0</v>
      </c>
      <c r="DL86" s="4">
        <f t="shared" si="123"/>
        <v>0</v>
      </c>
      <c r="DM86" s="4">
        <f t="shared" si="124"/>
        <v>7</v>
      </c>
      <c r="DN86" s="4">
        <f t="shared" si="125"/>
        <v>13.999999999999998</v>
      </c>
      <c r="DO86" s="4">
        <f t="shared" si="126"/>
        <v>40</v>
      </c>
      <c r="DP86" s="4">
        <f t="shared" si="127"/>
        <v>23</v>
      </c>
      <c r="DQ86" s="4">
        <f t="shared" si="128"/>
        <v>0</v>
      </c>
      <c r="DS86" s="4">
        <v>82</v>
      </c>
      <c r="DT86" s="4">
        <f>$CK86+INDEX(节奏总纲!D$4:D$163,基础状态预估!$C$2)</f>
        <v>106.00483399593904</v>
      </c>
      <c r="DU86" s="4">
        <f>$CK86+INDEX(节奏总纲!E$4:E$163,基础状态预估!$C$2)</f>
        <v>100.28268396026414</v>
      </c>
      <c r="DV86" s="4">
        <f>$CK86+INDEX(节奏总纲!F$4:F$163,基础状态预估!$C$2)</f>
        <v>93.392206307096416</v>
      </c>
      <c r="DW86" s="4">
        <f>$CK86+INDEX(节奏总纲!G$4:G$163,基础状态预估!$C$2)</f>
        <v>85.032468165263538</v>
      </c>
      <c r="DX86" s="4">
        <f>$CK86+INDEX(节奏总纲!H$4:H$163,基础状态预估!$C$2)</f>
        <v>74.694538943812177</v>
      </c>
      <c r="DY86" s="4">
        <f t="shared" si="110"/>
        <v>11.899999999999999</v>
      </c>
      <c r="DZ86" s="4">
        <f t="shared" si="111"/>
        <v>33</v>
      </c>
      <c r="EA86" s="4">
        <f t="shared" si="112"/>
        <v>32.5</v>
      </c>
      <c r="EB86" s="4">
        <f t="shared" si="113"/>
        <v>6.4849999999999985</v>
      </c>
      <c r="EC86" s="4">
        <f t="shared" si="114"/>
        <v>0.115</v>
      </c>
      <c r="EE86" s="4">
        <v>39</v>
      </c>
      <c r="EP86" s="4" t="s">
        <v>333</v>
      </c>
      <c r="EQ86" s="4" t="s">
        <v>47</v>
      </c>
      <c r="ER86" s="4" t="s">
        <v>48</v>
      </c>
      <c r="ES86" s="4" t="s">
        <v>24</v>
      </c>
      <c r="ET86" s="4" t="s">
        <v>22</v>
      </c>
      <c r="EU86" s="4" t="s">
        <v>23</v>
      </c>
      <c r="EV86" s="4" t="s">
        <v>345</v>
      </c>
      <c r="EW86" s="4" t="s">
        <v>346</v>
      </c>
      <c r="EX86" s="4" t="s">
        <v>348</v>
      </c>
    </row>
    <row r="87" spans="33:154" x14ac:dyDescent="0.15">
      <c r="AG87" s="7">
        <f>基础状态预估!J7</f>
        <v>31.642206307096416</v>
      </c>
      <c r="AH87" s="7">
        <f>求节点(节奏总纲!$F$4:$F$163,节奏总纲!$C$4:$C$163,AG87)</f>
        <v>55</v>
      </c>
      <c r="AI87" s="4" t="str">
        <f>EV87</f>
        <v>绿</v>
      </c>
      <c r="AJ87" s="4">
        <f>EQ87</f>
        <v>0</v>
      </c>
      <c r="AK87" s="4">
        <f t="shared" ref="AK87:AK122" si="129">ER87</f>
        <v>0</v>
      </c>
      <c r="AL87" s="4">
        <f t="shared" ref="AL87:AL122" si="130">ES87</f>
        <v>0</v>
      </c>
      <c r="AM87" s="4">
        <f t="shared" ref="AM87:AM122" si="131">ET87</f>
        <v>0</v>
      </c>
      <c r="AN87" s="4">
        <f t="shared" ref="AN87:AN122" si="132">EU87</f>
        <v>0</v>
      </c>
      <c r="AO87" s="7">
        <v>0</v>
      </c>
      <c r="AP87" s="7" t="e">
        <f t="shared" ref="AP87:AP122" si="133">AO87/AC5</f>
        <v>#DIV/0!</v>
      </c>
      <c r="BF87" s="4">
        <v>83</v>
      </c>
      <c r="BG87" s="4">
        <f t="shared" si="115"/>
        <v>58.099999999999994</v>
      </c>
      <c r="BH87" s="4">
        <f t="shared" si="116"/>
        <v>24.9</v>
      </c>
      <c r="BL87" s="4">
        <f t="shared" si="99"/>
        <v>38.5</v>
      </c>
      <c r="BM87" s="4">
        <f t="shared" si="100"/>
        <v>26.95</v>
      </c>
      <c r="BN87" s="4">
        <f t="shared" si="101"/>
        <v>11.549999999999999</v>
      </c>
      <c r="BR87" s="4">
        <f t="shared" si="102"/>
        <v>41.6</v>
      </c>
      <c r="BS87" s="4">
        <f t="shared" si="103"/>
        <v>19.199999999999996</v>
      </c>
      <c r="BT87" s="4">
        <f t="shared" si="104"/>
        <v>3.2</v>
      </c>
      <c r="BX87" s="4">
        <f t="shared" si="105"/>
        <v>19.200000000000003</v>
      </c>
      <c r="BY87" s="4">
        <f t="shared" si="106"/>
        <v>4.6799999999999988</v>
      </c>
      <c r="BZ87" s="4">
        <f t="shared" si="107"/>
        <v>0.12</v>
      </c>
      <c r="CD87" s="4">
        <f t="shared" si="108"/>
        <v>0</v>
      </c>
      <c r="CE87" s="4">
        <f t="shared" si="109"/>
        <v>0</v>
      </c>
      <c r="CF87" s="4">
        <f>IF(COUNTIF($BH$5:$BH87,"&gt;=2")&lt;=1,SUM($BG87:$BK87)*C$8,CF86)</f>
        <v>151200</v>
      </c>
      <c r="CG87" s="4">
        <f>IF(COUNTIF($BN$5:$BN87,"&gt;=2")&lt;=1,SUM($BL87:$BP87)*D$8,CG86)</f>
        <v>604799.99999999988</v>
      </c>
      <c r="CH87" s="4">
        <f>IF(COUNTIF($BT$5:$BT87,"&gt;=2")&lt;=1,SUM($BQ87:$BU87)*E$8,CH86)</f>
        <v>2592000</v>
      </c>
      <c r="CI87" s="4">
        <f>IF(COUNTIF($BZ$5:$BZ87,"&gt;=2")&lt;=1,SUM($BV87:$BZ87)*F$8,CI86)</f>
        <v>2073600.0000000002</v>
      </c>
      <c r="CJ87" s="4">
        <f t="shared" si="117"/>
        <v>0</v>
      </c>
      <c r="CK87" s="4">
        <f t="shared" si="118"/>
        <v>62.75</v>
      </c>
      <c r="CM87" s="4">
        <v>83</v>
      </c>
      <c r="CN87" s="4">
        <f>IF(COUNTIF($BH$5:$BH87,"&gt;=2")&gt;1,CN86,BG87)</f>
        <v>4.8999999999999995</v>
      </c>
      <c r="CO87" s="4">
        <f>IF(COUNTIF($BH$5:$BH87,"&gt;=2")&gt;1,CO86,BH87)</f>
        <v>2.1</v>
      </c>
      <c r="CP87" s="4">
        <f>IF(COUNTIF($BH$5:$BH87,"&gt;=2")&gt;1,CP86,BI87)</f>
        <v>0</v>
      </c>
      <c r="CQ87" s="4">
        <f>IF(COUNTIF($BH$5:$BH87,"&gt;=2")&gt;1,CQ86,BJ87)</f>
        <v>0</v>
      </c>
      <c r="CR87" s="4">
        <f>IF(COUNTIF($BH$5:$BH87,"&gt;=2")&gt;1,CR86,BK87)</f>
        <v>0</v>
      </c>
      <c r="CS87" s="4">
        <f>IF(COUNTIF($BN$5:$BN87,"&gt;=2")&gt;1,CS86,BL87)</f>
        <v>7</v>
      </c>
      <c r="CT87" s="4">
        <f>IF(COUNTIF($BN$5:$BN87,"&gt;=2")&gt;1,CT86,BM87)</f>
        <v>4.8999999999999995</v>
      </c>
      <c r="CU87" s="4">
        <f>IF(COUNTIF($BN$5:$BN87,"&gt;=2")&gt;1,CU86,BN87)</f>
        <v>2.1</v>
      </c>
      <c r="CV87" s="4">
        <f>IF(COUNTIF($BN$5:$BN87,"&gt;=2")&gt;1,CV86,BO87)</f>
        <v>0</v>
      </c>
      <c r="CW87" s="4">
        <f>IF(COUNTIF($BN$5:$BN87,"&gt;=2")&gt;1,CW86,BP87)</f>
        <v>0</v>
      </c>
      <c r="CX87" s="4">
        <f>IF(COUNTIF($BT$5:$BT87,"&gt;=2")&gt;1,CX86,BQ87)</f>
        <v>0</v>
      </c>
      <c r="CY87" s="4">
        <f>IF(COUNTIF($BT$5:$BT87,"&gt;=2")&gt;1,CY86,BR87)</f>
        <v>26</v>
      </c>
      <c r="CZ87" s="4">
        <f>IF(COUNTIF($BT$5:$BT87,"&gt;=2")&gt;1,CZ86,BS87)</f>
        <v>11.999999999999996</v>
      </c>
      <c r="DA87" s="4">
        <f>IF(COUNTIF($BT$5:$BT87,"&gt;=2")&gt;1,DA86,BT87)</f>
        <v>2</v>
      </c>
      <c r="DB87" s="4">
        <f>IF(COUNTIF($BT$5:$BT87,"&gt;=2")&gt;1,DB86,BU87)</f>
        <v>0</v>
      </c>
      <c r="DC87" s="4">
        <f>IF(COUNTIF($BZ$5:$BZ87,"&gt;=2")&gt;1,DC86,BV87)</f>
        <v>0</v>
      </c>
      <c r="DD87" s="4">
        <f>IF(COUNTIF($BZ$5:$BZ87,"&gt;=2")&gt;1,DD86,BW87)</f>
        <v>0</v>
      </c>
      <c r="DE87" s="4">
        <f>IF(COUNTIF($BZ$5:$BZ87,"&gt;=2")&gt;1,DE86,BX87)</f>
        <v>19.200000000000003</v>
      </c>
      <c r="DF87" s="4">
        <f>IF(COUNTIF($BZ$5:$BZ87,"&gt;=2")&gt;1,DF86,BY87)</f>
        <v>4.6799999999999988</v>
      </c>
      <c r="DG87" s="4">
        <f>IF(COUNTIF($BZ$5:$BZ87,"&gt;=2")&gt;1,DG86,BZ87)</f>
        <v>0.12</v>
      </c>
      <c r="DH87" s="4">
        <f t="shared" si="119"/>
        <v>0</v>
      </c>
      <c r="DI87" s="4">
        <f t="shared" si="120"/>
        <v>0</v>
      </c>
      <c r="DJ87" s="4">
        <f t="shared" si="121"/>
        <v>0</v>
      </c>
      <c r="DK87" s="4">
        <f t="shared" si="122"/>
        <v>0</v>
      </c>
      <c r="DL87" s="4">
        <f t="shared" si="123"/>
        <v>0</v>
      </c>
      <c r="DM87" s="4">
        <f t="shared" si="124"/>
        <v>7</v>
      </c>
      <c r="DN87" s="4">
        <f t="shared" si="125"/>
        <v>13.999999999999998</v>
      </c>
      <c r="DO87" s="4">
        <f t="shared" si="126"/>
        <v>40</v>
      </c>
      <c r="DP87" s="4">
        <f t="shared" si="127"/>
        <v>24.000000000000004</v>
      </c>
      <c r="DQ87" s="4">
        <f t="shared" si="128"/>
        <v>0</v>
      </c>
      <c r="DS87" s="4">
        <v>83</v>
      </c>
      <c r="DT87" s="4">
        <f>$CK87+INDEX(节奏总纲!D$4:D$163,基础状态预估!$C$2)</f>
        <v>107.00483399593904</v>
      </c>
      <c r="DU87" s="4">
        <f>$CK87+INDEX(节奏总纲!E$4:E$163,基础状态预估!$C$2)</f>
        <v>101.28268396026414</v>
      </c>
      <c r="DV87" s="4">
        <f>$CK87+INDEX(节奏总纲!F$4:F$163,基础状态预估!$C$2)</f>
        <v>94.392206307096416</v>
      </c>
      <c r="DW87" s="4">
        <f>$CK87+INDEX(节奏总纲!G$4:G$163,基础状态预估!$C$2)</f>
        <v>86.032468165263538</v>
      </c>
      <c r="DX87" s="4">
        <f>$CK87+INDEX(节奏总纲!H$4:H$163,基础状态预估!$C$2)</f>
        <v>75.694538943812177</v>
      </c>
      <c r="DY87" s="4">
        <f t="shared" si="110"/>
        <v>11.899999999999999</v>
      </c>
      <c r="DZ87" s="4">
        <f t="shared" si="111"/>
        <v>33</v>
      </c>
      <c r="EA87" s="4">
        <f t="shared" si="112"/>
        <v>33.299999999999997</v>
      </c>
      <c r="EB87" s="4">
        <f t="shared" si="113"/>
        <v>6.6799999999999988</v>
      </c>
      <c r="EC87" s="4">
        <f t="shared" si="114"/>
        <v>0.12</v>
      </c>
      <c r="EE87" s="4">
        <v>40</v>
      </c>
      <c r="EP87" s="7">
        <f>AG87</f>
        <v>31.642206307096416</v>
      </c>
      <c r="EQ87" s="4">
        <f>IFERROR(求节点($DV$5:$DV$1004,DY$5:DY$1004,$EP87),0)</f>
        <v>0</v>
      </c>
      <c r="ER87" s="4">
        <f t="shared" ref="ER87:EU87" si="134">IFERROR(求节点($DV$5:$DV$1004,DZ$5:DZ$1004,$EP87),0)</f>
        <v>0</v>
      </c>
      <c r="ES87" s="4">
        <f t="shared" si="134"/>
        <v>0</v>
      </c>
      <c r="ET87" s="4">
        <f t="shared" si="134"/>
        <v>0</v>
      </c>
      <c r="EU87" s="4">
        <f t="shared" si="134"/>
        <v>0</v>
      </c>
      <c r="EV87" s="4" t="str">
        <f>IF(EU87&gt;0,$EU$4,IF(ET87&gt;0,$ET$4,IF(ES87&gt;0,$ES$4,IF(ER87&gt;0,$ER$4,$EQ$4))))</f>
        <v>绿</v>
      </c>
      <c r="EW87" s="4">
        <f>IFERROR(求节点($DV$5:$DV$1004,$DS$5:$DS$1004,$EP87),0)</f>
        <v>0</v>
      </c>
      <c r="EX87" s="4">
        <f>IFERROR(求节点($DS$5:$DS$1004,$CK$5:$CK$1004,$EW87),0)</f>
        <v>0</v>
      </c>
    </row>
    <row r="88" spans="33:154" x14ac:dyDescent="0.15">
      <c r="AG88" s="7">
        <f>基础状态预估!J8</f>
        <v>31.942206307096416</v>
      </c>
      <c r="AH88" s="7">
        <f>求节点(节奏总纲!$F$4:$F$163,节奏总纲!$C$4:$C$163,AG88)</f>
        <v>55.133547956981474</v>
      </c>
      <c r="AI88" s="4" t="str">
        <f t="shared" ref="AI88:AI122" si="135">EV88</f>
        <v>蓝</v>
      </c>
      <c r="AJ88" s="4">
        <f t="shared" ref="AJ88:AJ122" si="136">EQ88</f>
        <v>0.84000000000000197</v>
      </c>
      <c r="AK88" s="4">
        <f t="shared" si="129"/>
        <v>0.36000000000000082</v>
      </c>
      <c r="AL88" s="4">
        <f t="shared" si="130"/>
        <v>0</v>
      </c>
      <c r="AM88" s="4">
        <f t="shared" si="131"/>
        <v>0</v>
      </c>
      <c r="AN88" s="4">
        <f t="shared" si="132"/>
        <v>0</v>
      </c>
      <c r="AO88" s="7">
        <f>(基础状态预估!E8-基础状态预估!E7)*基础状态预估!$W8+AO87</f>
        <v>0</v>
      </c>
      <c r="AP88" s="7">
        <f t="shared" si="133"/>
        <v>0</v>
      </c>
      <c r="BF88" s="4">
        <v>84</v>
      </c>
      <c r="BG88" s="4">
        <f t="shared" si="115"/>
        <v>58.8</v>
      </c>
      <c r="BH88" s="4">
        <f t="shared" si="116"/>
        <v>25.2</v>
      </c>
      <c r="BL88" s="4">
        <f t="shared" si="99"/>
        <v>39</v>
      </c>
      <c r="BM88" s="4">
        <f t="shared" si="100"/>
        <v>27.299999999999997</v>
      </c>
      <c r="BN88" s="4">
        <f t="shared" si="101"/>
        <v>11.7</v>
      </c>
      <c r="BR88" s="4">
        <f t="shared" si="102"/>
        <v>42.25</v>
      </c>
      <c r="BS88" s="4">
        <f t="shared" si="103"/>
        <v>19.499999999999996</v>
      </c>
      <c r="BT88" s="4">
        <f t="shared" si="104"/>
        <v>3.25</v>
      </c>
      <c r="BX88" s="4">
        <f t="shared" si="105"/>
        <v>20</v>
      </c>
      <c r="BY88" s="4">
        <f t="shared" si="106"/>
        <v>4.8749999999999991</v>
      </c>
      <c r="BZ88" s="4">
        <f t="shared" si="107"/>
        <v>0.125</v>
      </c>
      <c r="CD88" s="4">
        <f t="shared" si="108"/>
        <v>0</v>
      </c>
      <c r="CE88" s="4">
        <f t="shared" si="109"/>
        <v>0</v>
      </c>
      <c r="CF88" s="4">
        <f>IF(COUNTIF($BH$5:$BH88,"&gt;=2")&lt;=1,SUM($BG88:$BK88)*C$8,CF87)</f>
        <v>151200</v>
      </c>
      <c r="CG88" s="4">
        <f>IF(COUNTIF($BN$5:$BN88,"&gt;=2")&lt;=1,SUM($BL88:$BP88)*D$8,CG87)</f>
        <v>604799.99999999988</v>
      </c>
      <c r="CH88" s="4">
        <f>IF(COUNTIF($BT$5:$BT88,"&gt;=2")&lt;=1,SUM($BQ88:$BU88)*E$8,CH87)</f>
        <v>2592000</v>
      </c>
      <c r="CI88" s="4">
        <f>IF(COUNTIF($BZ$5:$BZ88,"&gt;=2")&lt;=1,SUM($BV88:$BZ88)*F$8,CI87)</f>
        <v>2160000</v>
      </c>
      <c r="CJ88" s="4">
        <f t="shared" si="117"/>
        <v>0</v>
      </c>
      <c r="CK88" s="4">
        <f t="shared" si="118"/>
        <v>63.75</v>
      </c>
      <c r="CM88" s="4">
        <v>84</v>
      </c>
      <c r="CN88" s="4">
        <f>IF(COUNTIF($BH$5:$BH88,"&gt;=2")&gt;1,CN87,BG88)</f>
        <v>4.8999999999999995</v>
      </c>
      <c r="CO88" s="4">
        <f>IF(COUNTIF($BH$5:$BH88,"&gt;=2")&gt;1,CO87,BH88)</f>
        <v>2.1</v>
      </c>
      <c r="CP88" s="4">
        <f>IF(COUNTIF($BH$5:$BH88,"&gt;=2")&gt;1,CP87,BI88)</f>
        <v>0</v>
      </c>
      <c r="CQ88" s="4">
        <f>IF(COUNTIF($BH$5:$BH88,"&gt;=2")&gt;1,CQ87,BJ88)</f>
        <v>0</v>
      </c>
      <c r="CR88" s="4">
        <f>IF(COUNTIF($BH$5:$BH88,"&gt;=2")&gt;1,CR87,BK88)</f>
        <v>0</v>
      </c>
      <c r="CS88" s="4">
        <f>IF(COUNTIF($BN$5:$BN88,"&gt;=2")&gt;1,CS87,BL88)</f>
        <v>7</v>
      </c>
      <c r="CT88" s="4">
        <f>IF(COUNTIF($BN$5:$BN88,"&gt;=2")&gt;1,CT87,BM88)</f>
        <v>4.8999999999999995</v>
      </c>
      <c r="CU88" s="4">
        <f>IF(COUNTIF($BN$5:$BN88,"&gt;=2")&gt;1,CU87,BN88)</f>
        <v>2.1</v>
      </c>
      <c r="CV88" s="4">
        <f>IF(COUNTIF($BN$5:$BN88,"&gt;=2")&gt;1,CV87,BO88)</f>
        <v>0</v>
      </c>
      <c r="CW88" s="4">
        <f>IF(COUNTIF($BN$5:$BN88,"&gt;=2")&gt;1,CW87,BP88)</f>
        <v>0</v>
      </c>
      <c r="CX88" s="4">
        <f>IF(COUNTIF($BT$5:$BT88,"&gt;=2")&gt;1,CX87,BQ88)</f>
        <v>0</v>
      </c>
      <c r="CY88" s="4">
        <f>IF(COUNTIF($BT$5:$BT88,"&gt;=2")&gt;1,CY87,BR88)</f>
        <v>26</v>
      </c>
      <c r="CZ88" s="4">
        <f>IF(COUNTIF($BT$5:$BT88,"&gt;=2")&gt;1,CZ87,BS88)</f>
        <v>11.999999999999996</v>
      </c>
      <c r="DA88" s="4">
        <f>IF(COUNTIF($BT$5:$BT88,"&gt;=2")&gt;1,DA87,BT88)</f>
        <v>2</v>
      </c>
      <c r="DB88" s="4">
        <f>IF(COUNTIF($BT$5:$BT88,"&gt;=2")&gt;1,DB87,BU88)</f>
        <v>0</v>
      </c>
      <c r="DC88" s="4">
        <f>IF(COUNTIF($BZ$5:$BZ88,"&gt;=2")&gt;1,DC87,BV88)</f>
        <v>0</v>
      </c>
      <c r="DD88" s="4">
        <f>IF(COUNTIF($BZ$5:$BZ88,"&gt;=2")&gt;1,DD87,BW88)</f>
        <v>0</v>
      </c>
      <c r="DE88" s="4">
        <f>IF(COUNTIF($BZ$5:$BZ88,"&gt;=2")&gt;1,DE87,BX88)</f>
        <v>20</v>
      </c>
      <c r="DF88" s="4">
        <f>IF(COUNTIF($BZ$5:$BZ88,"&gt;=2")&gt;1,DF87,BY88)</f>
        <v>4.8749999999999991</v>
      </c>
      <c r="DG88" s="4">
        <f>IF(COUNTIF($BZ$5:$BZ88,"&gt;=2")&gt;1,DG87,BZ88)</f>
        <v>0.125</v>
      </c>
      <c r="DH88" s="4">
        <f t="shared" si="119"/>
        <v>0</v>
      </c>
      <c r="DI88" s="4">
        <f t="shared" si="120"/>
        <v>0</v>
      </c>
      <c r="DJ88" s="4">
        <f t="shared" si="121"/>
        <v>0</v>
      </c>
      <c r="DK88" s="4">
        <f t="shared" si="122"/>
        <v>0</v>
      </c>
      <c r="DL88" s="4">
        <f t="shared" si="123"/>
        <v>0</v>
      </c>
      <c r="DM88" s="4">
        <f t="shared" si="124"/>
        <v>7</v>
      </c>
      <c r="DN88" s="4">
        <f t="shared" si="125"/>
        <v>13.999999999999998</v>
      </c>
      <c r="DO88" s="4">
        <f t="shared" si="126"/>
        <v>40</v>
      </c>
      <c r="DP88" s="4">
        <f t="shared" si="127"/>
        <v>25</v>
      </c>
      <c r="DQ88" s="4">
        <f t="shared" si="128"/>
        <v>0</v>
      </c>
      <c r="DS88" s="4">
        <v>84</v>
      </c>
      <c r="DT88" s="4">
        <f>$CK88+INDEX(节奏总纲!D$4:D$163,基础状态预估!$C$2)</f>
        <v>108.00483399593904</v>
      </c>
      <c r="DU88" s="4">
        <f>$CK88+INDEX(节奏总纲!E$4:E$163,基础状态预估!$C$2)</f>
        <v>102.28268396026414</v>
      </c>
      <c r="DV88" s="4">
        <f>$CK88+INDEX(节奏总纲!F$4:F$163,基础状态预估!$C$2)</f>
        <v>95.392206307096416</v>
      </c>
      <c r="DW88" s="4">
        <f>$CK88+INDEX(节奏总纲!G$4:G$163,基础状态预估!$C$2)</f>
        <v>87.032468165263538</v>
      </c>
      <c r="DX88" s="4">
        <f>$CK88+INDEX(节奏总纲!H$4:H$163,基础状态预估!$C$2)</f>
        <v>76.694538943812177</v>
      </c>
      <c r="DY88" s="4">
        <f t="shared" si="110"/>
        <v>11.899999999999999</v>
      </c>
      <c r="DZ88" s="4">
        <f t="shared" si="111"/>
        <v>33</v>
      </c>
      <c r="EA88" s="4">
        <f t="shared" si="112"/>
        <v>34.099999999999994</v>
      </c>
      <c r="EB88" s="4">
        <f t="shared" si="113"/>
        <v>6.8749999999999991</v>
      </c>
      <c r="EC88" s="4">
        <f t="shared" si="114"/>
        <v>0.125</v>
      </c>
      <c r="EE88" s="4">
        <v>41</v>
      </c>
      <c r="EP88" s="7">
        <f t="shared" ref="EP88:EP122" si="137">AG88</f>
        <v>31.942206307096416</v>
      </c>
      <c r="EQ88" s="4">
        <f t="shared" ref="EQ88:EQ122" si="138">IFERROR(求节点($DV$5:$DV$1004,DY$5:DY$1004,$EP88),0)</f>
        <v>0.84000000000000197</v>
      </c>
      <c r="ER88" s="4">
        <f t="shared" ref="ER88:ER122" si="139">IFERROR(求节点($DV$5:$DV$1004,DZ$5:DZ$1004,$EP88),0)</f>
        <v>0.36000000000000082</v>
      </c>
      <c r="ES88" s="4">
        <f t="shared" ref="ES88:ES122" si="140">IFERROR(求节点($DV$5:$DV$1004,EA$5:EA$1004,$EP88),0)</f>
        <v>0</v>
      </c>
      <c r="ET88" s="4">
        <f t="shared" ref="ET88:ET122" si="141">IFERROR(求节点($DV$5:$DV$1004,EB$5:EB$1004,$EP88),0)</f>
        <v>0</v>
      </c>
      <c r="EU88" s="4">
        <f t="shared" ref="EU88:EU122" si="142">IFERROR(求节点($DV$5:$DV$1004,EC$5:EC$1004,$EP88),0)</f>
        <v>0</v>
      </c>
      <c r="EV88" s="4" t="str">
        <f t="shared" ref="EV88:EV122" si="143">IF(EU88&gt;0,$EU$4,IF(ET88&gt;0,$ET$4,IF(ES88&gt;0,$ES$4,IF(ER88&gt;0,$ER$4,$EQ$4))))</f>
        <v>蓝</v>
      </c>
      <c r="EW88" s="4">
        <f t="shared" ref="EW88:EW122" si="144">IFERROR(求节点($DV$5:$DV$1004,$DS$5:$DS$1004,$EP88),0)</f>
        <v>1.2000000000000028</v>
      </c>
      <c r="EX88" s="4">
        <f t="shared" ref="EX88:EX122" si="145">IFERROR(求节点($DS$5:$DS$1004,$CK$5:$CK$1004,$EW88),0)</f>
        <v>0.30000000000000071</v>
      </c>
    </row>
    <row r="89" spans="33:154" x14ac:dyDescent="0.15">
      <c r="AG89" s="7">
        <f>基础状态预估!J9</f>
        <v>32.242206307096417</v>
      </c>
      <c r="AH89" s="7">
        <f>求节点(节奏总纲!$F$4:$F$163,节奏总纲!$C$4:$C$163,AG89)</f>
        <v>55.267095913962955</v>
      </c>
      <c r="AI89" s="4" t="str">
        <f t="shared" si="135"/>
        <v>蓝</v>
      </c>
      <c r="AJ89" s="4">
        <f t="shared" si="136"/>
        <v>1.6800000000000037</v>
      </c>
      <c r="AK89" s="4">
        <f t="shared" si="129"/>
        <v>0.72000000000000164</v>
      </c>
      <c r="AL89" s="4">
        <f t="shared" si="130"/>
        <v>0</v>
      </c>
      <c r="AM89" s="4">
        <f t="shared" si="131"/>
        <v>0</v>
      </c>
      <c r="AN89" s="4">
        <f t="shared" si="132"/>
        <v>0</v>
      </c>
      <c r="AO89" s="7">
        <f>(基础状态预估!E9-基础状态预估!E8)*基础状态预估!$W9+AO88</f>
        <v>0</v>
      </c>
      <c r="AP89" s="7">
        <f t="shared" si="133"/>
        <v>0</v>
      </c>
      <c r="BF89" s="4">
        <v>85</v>
      </c>
      <c r="BG89" s="4">
        <f t="shared" si="115"/>
        <v>59.499999999999993</v>
      </c>
      <c r="BH89" s="4">
        <f t="shared" si="116"/>
        <v>25.5</v>
      </c>
      <c r="BL89" s="4">
        <f t="shared" si="99"/>
        <v>39.5</v>
      </c>
      <c r="BM89" s="4">
        <f t="shared" si="100"/>
        <v>27.65</v>
      </c>
      <c r="BN89" s="4">
        <f t="shared" si="101"/>
        <v>11.85</v>
      </c>
      <c r="BR89" s="4">
        <f t="shared" si="102"/>
        <v>42.9</v>
      </c>
      <c r="BS89" s="4">
        <f t="shared" si="103"/>
        <v>19.799999999999997</v>
      </c>
      <c r="BT89" s="4">
        <f t="shared" si="104"/>
        <v>3.3000000000000003</v>
      </c>
      <c r="BX89" s="4">
        <f t="shared" si="105"/>
        <v>20.8</v>
      </c>
      <c r="BY89" s="4">
        <f t="shared" si="106"/>
        <v>5.0699999999999985</v>
      </c>
      <c r="BZ89" s="4">
        <f t="shared" si="107"/>
        <v>0.13</v>
      </c>
      <c r="CD89" s="4">
        <f t="shared" si="108"/>
        <v>0</v>
      </c>
      <c r="CE89" s="4">
        <f t="shared" si="109"/>
        <v>0</v>
      </c>
      <c r="CF89" s="4">
        <f>IF(COUNTIF($BH$5:$BH89,"&gt;=2")&lt;=1,SUM($BG89:$BK89)*C$8,CF88)</f>
        <v>151200</v>
      </c>
      <c r="CG89" s="4">
        <f>IF(COUNTIF($BN$5:$BN89,"&gt;=2")&lt;=1,SUM($BL89:$BP89)*D$8,CG88)</f>
        <v>604799.99999999988</v>
      </c>
      <c r="CH89" s="4">
        <f>IF(COUNTIF($BT$5:$BT89,"&gt;=2")&lt;=1,SUM($BQ89:$BU89)*E$8,CH88)</f>
        <v>2592000</v>
      </c>
      <c r="CI89" s="4">
        <f>IF(COUNTIF($BZ$5:$BZ89,"&gt;=2")&lt;=1,SUM($BV89:$BZ89)*F$8,CI88)</f>
        <v>2246399.9999999995</v>
      </c>
      <c r="CJ89" s="4">
        <f t="shared" si="117"/>
        <v>0</v>
      </c>
      <c r="CK89" s="4">
        <f t="shared" si="118"/>
        <v>64.75</v>
      </c>
      <c r="CM89" s="4">
        <v>85</v>
      </c>
      <c r="CN89" s="4">
        <f>IF(COUNTIF($BH$5:$BH89,"&gt;=2")&gt;1,CN88,BG89)</f>
        <v>4.8999999999999995</v>
      </c>
      <c r="CO89" s="4">
        <f>IF(COUNTIF($BH$5:$BH89,"&gt;=2")&gt;1,CO88,BH89)</f>
        <v>2.1</v>
      </c>
      <c r="CP89" s="4">
        <f>IF(COUNTIF($BH$5:$BH89,"&gt;=2")&gt;1,CP88,BI89)</f>
        <v>0</v>
      </c>
      <c r="CQ89" s="4">
        <f>IF(COUNTIF($BH$5:$BH89,"&gt;=2")&gt;1,CQ88,BJ89)</f>
        <v>0</v>
      </c>
      <c r="CR89" s="4">
        <f>IF(COUNTIF($BH$5:$BH89,"&gt;=2")&gt;1,CR88,BK89)</f>
        <v>0</v>
      </c>
      <c r="CS89" s="4">
        <f>IF(COUNTIF($BN$5:$BN89,"&gt;=2")&gt;1,CS88,BL89)</f>
        <v>7</v>
      </c>
      <c r="CT89" s="4">
        <f>IF(COUNTIF($BN$5:$BN89,"&gt;=2")&gt;1,CT88,BM89)</f>
        <v>4.8999999999999995</v>
      </c>
      <c r="CU89" s="4">
        <f>IF(COUNTIF($BN$5:$BN89,"&gt;=2")&gt;1,CU88,BN89)</f>
        <v>2.1</v>
      </c>
      <c r="CV89" s="4">
        <f>IF(COUNTIF($BN$5:$BN89,"&gt;=2")&gt;1,CV88,BO89)</f>
        <v>0</v>
      </c>
      <c r="CW89" s="4">
        <f>IF(COUNTIF($BN$5:$BN89,"&gt;=2")&gt;1,CW88,BP89)</f>
        <v>0</v>
      </c>
      <c r="CX89" s="4">
        <f>IF(COUNTIF($BT$5:$BT89,"&gt;=2")&gt;1,CX88,BQ89)</f>
        <v>0</v>
      </c>
      <c r="CY89" s="4">
        <f>IF(COUNTIF($BT$5:$BT89,"&gt;=2")&gt;1,CY88,BR89)</f>
        <v>26</v>
      </c>
      <c r="CZ89" s="4">
        <f>IF(COUNTIF($BT$5:$BT89,"&gt;=2")&gt;1,CZ88,BS89)</f>
        <v>11.999999999999996</v>
      </c>
      <c r="DA89" s="4">
        <f>IF(COUNTIF($BT$5:$BT89,"&gt;=2")&gt;1,DA88,BT89)</f>
        <v>2</v>
      </c>
      <c r="DB89" s="4">
        <f>IF(COUNTIF($BT$5:$BT89,"&gt;=2")&gt;1,DB88,BU89)</f>
        <v>0</v>
      </c>
      <c r="DC89" s="4">
        <f>IF(COUNTIF($BZ$5:$BZ89,"&gt;=2")&gt;1,DC88,BV89)</f>
        <v>0</v>
      </c>
      <c r="DD89" s="4">
        <f>IF(COUNTIF($BZ$5:$BZ89,"&gt;=2")&gt;1,DD88,BW89)</f>
        <v>0</v>
      </c>
      <c r="DE89" s="4">
        <f>IF(COUNTIF($BZ$5:$BZ89,"&gt;=2")&gt;1,DE88,BX89)</f>
        <v>20.8</v>
      </c>
      <c r="DF89" s="4">
        <f>IF(COUNTIF($BZ$5:$BZ89,"&gt;=2")&gt;1,DF88,BY89)</f>
        <v>5.0699999999999985</v>
      </c>
      <c r="DG89" s="4">
        <f>IF(COUNTIF($BZ$5:$BZ89,"&gt;=2")&gt;1,DG88,BZ89)</f>
        <v>0.13</v>
      </c>
      <c r="DH89" s="4">
        <f t="shared" si="119"/>
        <v>0</v>
      </c>
      <c r="DI89" s="4">
        <f t="shared" si="120"/>
        <v>0</v>
      </c>
      <c r="DJ89" s="4">
        <f t="shared" si="121"/>
        <v>0</v>
      </c>
      <c r="DK89" s="4">
        <f t="shared" si="122"/>
        <v>0</v>
      </c>
      <c r="DL89" s="4">
        <f t="shared" si="123"/>
        <v>0</v>
      </c>
      <c r="DM89" s="4">
        <f t="shared" si="124"/>
        <v>7</v>
      </c>
      <c r="DN89" s="4">
        <f t="shared" si="125"/>
        <v>13.999999999999998</v>
      </c>
      <c r="DO89" s="4">
        <f t="shared" si="126"/>
        <v>40</v>
      </c>
      <c r="DP89" s="4">
        <f t="shared" si="127"/>
        <v>25.999999999999996</v>
      </c>
      <c r="DQ89" s="4">
        <f t="shared" si="128"/>
        <v>0</v>
      </c>
      <c r="DS89" s="4">
        <v>85</v>
      </c>
      <c r="DT89" s="4">
        <f>$CK89+INDEX(节奏总纲!D$4:D$163,基础状态预估!$C$2)</f>
        <v>109.00483399593904</v>
      </c>
      <c r="DU89" s="4">
        <f>$CK89+INDEX(节奏总纲!E$4:E$163,基础状态预估!$C$2)</f>
        <v>103.28268396026414</v>
      </c>
      <c r="DV89" s="4">
        <f>$CK89+INDEX(节奏总纲!F$4:F$163,基础状态预估!$C$2)</f>
        <v>96.392206307096416</v>
      </c>
      <c r="DW89" s="4">
        <f>$CK89+INDEX(节奏总纲!G$4:G$163,基础状态预估!$C$2)</f>
        <v>88.032468165263538</v>
      </c>
      <c r="DX89" s="4">
        <f>$CK89+INDEX(节奏总纲!H$4:H$163,基础状态预估!$C$2)</f>
        <v>77.694538943812177</v>
      </c>
      <c r="DY89" s="4">
        <f t="shared" si="110"/>
        <v>11.899999999999999</v>
      </c>
      <c r="DZ89" s="4">
        <f t="shared" si="111"/>
        <v>33</v>
      </c>
      <c r="EA89" s="4">
        <f t="shared" si="112"/>
        <v>34.9</v>
      </c>
      <c r="EB89" s="4">
        <f t="shared" si="113"/>
        <v>7.0699999999999985</v>
      </c>
      <c r="EC89" s="4">
        <f t="shared" si="114"/>
        <v>0.13</v>
      </c>
      <c r="EE89" s="4">
        <v>42</v>
      </c>
      <c r="EP89" s="7">
        <f t="shared" si="137"/>
        <v>32.242206307096417</v>
      </c>
      <c r="EQ89" s="4">
        <f t="shared" si="138"/>
        <v>1.6800000000000037</v>
      </c>
      <c r="ER89" s="4">
        <f t="shared" si="139"/>
        <v>0.72000000000000164</v>
      </c>
      <c r="ES89" s="4">
        <f t="shared" si="140"/>
        <v>0</v>
      </c>
      <c r="ET89" s="4">
        <f t="shared" si="141"/>
        <v>0</v>
      </c>
      <c r="EU89" s="4">
        <f t="shared" si="142"/>
        <v>0</v>
      </c>
      <c r="EV89" s="4" t="str">
        <f t="shared" si="143"/>
        <v>蓝</v>
      </c>
      <c r="EW89" s="4">
        <f t="shared" si="144"/>
        <v>2.4000000000000057</v>
      </c>
      <c r="EX89" s="4">
        <f t="shared" si="145"/>
        <v>0.60000000000000142</v>
      </c>
    </row>
    <row r="90" spans="33:154" x14ac:dyDescent="0.15">
      <c r="AG90" s="7">
        <f>基础状态预估!J10</f>
        <v>32.542206307096414</v>
      </c>
      <c r="AH90" s="7">
        <f>求节点(节奏总纲!$F$4:$F$163,节奏总纲!$C$4:$C$163,AG90)</f>
        <v>55.400643870944428</v>
      </c>
      <c r="AI90" s="4" t="str">
        <f t="shared" si="135"/>
        <v>蓝</v>
      </c>
      <c r="AJ90" s="4">
        <f t="shared" si="136"/>
        <v>2.519999999999996</v>
      </c>
      <c r="AK90" s="4">
        <f t="shared" si="129"/>
        <v>1.0799999999999983</v>
      </c>
      <c r="AL90" s="4">
        <f t="shared" si="130"/>
        <v>0</v>
      </c>
      <c r="AM90" s="4">
        <f t="shared" si="131"/>
        <v>0</v>
      </c>
      <c r="AN90" s="4">
        <f t="shared" si="132"/>
        <v>0</v>
      </c>
      <c r="AO90" s="7">
        <f>(基础状态预估!E10-基础状态预估!E9)*基础状态预估!$W10+AO89</f>
        <v>0.29999999999999993</v>
      </c>
      <c r="AP90" s="7">
        <f t="shared" si="133"/>
        <v>0.19999999999999998</v>
      </c>
      <c r="BF90" s="4">
        <v>86</v>
      </c>
      <c r="BG90" s="4">
        <f t="shared" si="115"/>
        <v>60.199999999999996</v>
      </c>
      <c r="BH90" s="4">
        <f t="shared" si="116"/>
        <v>25.8</v>
      </c>
      <c r="BL90" s="4">
        <f t="shared" si="99"/>
        <v>40</v>
      </c>
      <c r="BM90" s="4">
        <f t="shared" si="100"/>
        <v>28</v>
      </c>
      <c r="BN90" s="4">
        <f t="shared" si="101"/>
        <v>12</v>
      </c>
      <c r="BR90" s="4">
        <f t="shared" si="102"/>
        <v>43.550000000000004</v>
      </c>
      <c r="BS90" s="4">
        <f t="shared" si="103"/>
        <v>20.099999999999994</v>
      </c>
      <c r="BT90" s="4">
        <f t="shared" si="104"/>
        <v>3.35</v>
      </c>
      <c r="BX90" s="4">
        <f t="shared" si="105"/>
        <v>21.6</v>
      </c>
      <c r="BY90" s="4">
        <f t="shared" si="106"/>
        <v>5.2649999999999988</v>
      </c>
      <c r="BZ90" s="4">
        <f t="shared" si="107"/>
        <v>0.13500000000000001</v>
      </c>
      <c r="CD90" s="4">
        <f t="shared" si="108"/>
        <v>0</v>
      </c>
      <c r="CE90" s="4">
        <f t="shared" si="109"/>
        <v>0</v>
      </c>
      <c r="CF90" s="4">
        <f>IF(COUNTIF($BH$5:$BH90,"&gt;=2")&lt;=1,SUM($BG90:$BK90)*C$8,CF89)</f>
        <v>151200</v>
      </c>
      <c r="CG90" s="4">
        <f>IF(COUNTIF($BN$5:$BN90,"&gt;=2")&lt;=1,SUM($BL90:$BP90)*D$8,CG89)</f>
        <v>604799.99999999988</v>
      </c>
      <c r="CH90" s="4">
        <f>IF(COUNTIF($BT$5:$BT90,"&gt;=2")&lt;=1,SUM($BQ90:$BU90)*E$8,CH89)</f>
        <v>2592000</v>
      </c>
      <c r="CI90" s="4">
        <f>IF(COUNTIF($BZ$5:$BZ90,"&gt;=2")&lt;=1,SUM($BV90:$BZ90)*F$8,CI89)</f>
        <v>2332800.0000000005</v>
      </c>
      <c r="CJ90" s="4">
        <f t="shared" si="117"/>
        <v>0</v>
      </c>
      <c r="CK90" s="4">
        <f t="shared" si="118"/>
        <v>65.75</v>
      </c>
      <c r="CM90" s="4">
        <v>86</v>
      </c>
      <c r="CN90" s="4">
        <f>IF(COUNTIF($BH$5:$BH90,"&gt;=2")&gt;1,CN89,BG90)</f>
        <v>4.8999999999999995</v>
      </c>
      <c r="CO90" s="4">
        <f>IF(COUNTIF($BH$5:$BH90,"&gt;=2")&gt;1,CO89,BH90)</f>
        <v>2.1</v>
      </c>
      <c r="CP90" s="4">
        <f>IF(COUNTIF($BH$5:$BH90,"&gt;=2")&gt;1,CP89,BI90)</f>
        <v>0</v>
      </c>
      <c r="CQ90" s="4">
        <f>IF(COUNTIF($BH$5:$BH90,"&gt;=2")&gt;1,CQ89,BJ90)</f>
        <v>0</v>
      </c>
      <c r="CR90" s="4">
        <f>IF(COUNTIF($BH$5:$BH90,"&gt;=2")&gt;1,CR89,BK90)</f>
        <v>0</v>
      </c>
      <c r="CS90" s="4">
        <f>IF(COUNTIF($BN$5:$BN90,"&gt;=2")&gt;1,CS89,BL90)</f>
        <v>7</v>
      </c>
      <c r="CT90" s="4">
        <f>IF(COUNTIF($BN$5:$BN90,"&gt;=2")&gt;1,CT89,BM90)</f>
        <v>4.8999999999999995</v>
      </c>
      <c r="CU90" s="4">
        <f>IF(COUNTIF($BN$5:$BN90,"&gt;=2")&gt;1,CU89,BN90)</f>
        <v>2.1</v>
      </c>
      <c r="CV90" s="4">
        <f>IF(COUNTIF($BN$5:$BN90,"&gt;=2")&gt;1,CV89,BO90)</f>
        <v>0</v>
      </c>
      <c r="CW90" s="4">
        <f>IF(COUNTIF($BN$5:$BN90,"&gt;=2")&gt;1,CW89,BP90)</f>
        <v>0</v>
      </c>
      <c r="CX90" s="4">
        <f>IF(COUNTIF($BT$5:$BT90,"&gt;=2")&gt;1,CX89,BQ90)</f>
        <v>0</v>
      </c>
      <c r="CY90" s="4">
        <f>IF(COUNTIF($BT$5:$BT90,"&gt;=2")&gt;1,CY89,BR90)</f>
        <v>26</v>
      </c>
      <c r="CZ90" s="4">
        <f>IF(COUNTIF($BT$5:$BT90,"&gt;=2")&gt;1,CZ89,BS90)</f>
        <v>11.999999999999996</v>
      </c>
      <c r="DA90" s="4">
        <f>IF(COUNTIF($BT$5:$BT90,"&gt;=2")&gt;1,DA89,BT90)</f>
        <v>2</v>
      </c>
      <c r="DB90" s="4">
        <f>IF(COUNTIF($BT$5:$BT90,"&gt;=2")&gt;1,DB89,BU90)</f>
        <v>0</v>
      </c>
      <c r="DC90" s="4">
        <f>IF(COUNTIF($BZ$5:$BZ90,"&gt;=2")&gt;1,DC89,BV90)</f>
        <v>0</v>
      </c>
      <c r="DD90" s="4">
        <f>IF(COUNTIF($BZ$5:$BZ90,"&gt;=2")&gt;1,DD89,BW90)</f>
        <v>0</v>
      </c>
      <c r="DE90" s="4">
        <f>IF(COUNTIF($BZ$5:$BZ90,"&gt;=2")&gt;1,DE89,BX90)</f>
        <v>21.6</v>
      </c>
      <c r="DF90" s="4">
        <f>IF(COUNTIF($BZ$5:$BZ90,"&gt;=2")&gt;1,DF89,BY90)</f>
        <v>5.2649999999999988</v>
      </c>
      <c r="DG90" s="4">
        <f>IF(COUNTIF($BZ$5:$BZ90,"&gt;=2")&gt;1,DG89,BZ90)</f>
        <v>0.13500000000000001</v>
      </c>
      <c r="DH90" s="4">
        <f t="shared" si="119"/>
        <v>0</v>
      </c>
      <c r="DI90" s="4">
        <f t="shared" si="120"/>
        <v>0</v>
      </c>
      <c r="DJ90" s="4">
        <f t="shared" si="121"/>
        <v>0</v>
      </c>
      <c r="DK90" s="4">
        <f t="shared" si="122"/>
        <v>0</v>
      </c>
      <c r="DL90" s="4">
        <f t="shared" si="123"/>
        <v>0</v>
      </c>
      <c r="DM90" s="4">
        <f t="shared" si="124"/>
        <v>7</v>
      </c>
      <c r="DN90" s="4">
        <f t="shared" si="125"/>
        <v>13.999999999999998</v>
      </c>
      <c r="DO90" s="4">
        <f t="shared" si="126"/>
        <v>40</v>
      </c>
      <c r="DP90" s="4">
        <f t="shared" si="127"/>
        <v>27.000000000000004</v>
      </c>
      <c r="DQ90" s="4">
        <f t="shared" si="128"/>
        <v>0</v>
      </c>
      <c r="DS90" s="4">
        <v>86</v>
      </c>
      <c r="DT90" s="4">
        <f>$CK90+INDEX(节奏总纲!D$4:D$163,基础状态预估!$C$2)</f>
        <v>110.00483399593904</v>
      </c>
      <c r="DU90" s="4">
        <f>$CK90+INDEX(节奏总纲!E$4:E$163,基础状态预估!$C$2)</f>
        <v>104.28268396026414</v>
      </c>
      <c r="DV90" s="4">
        <f>$CK90+INDEX(节奏总纲!F$4:F$163,基础状态预估!$C$2)</f>
        <v>97.392206307096416</v>
      </c>
      <c r="DW90" s="4">
        <f>$CK90+INDEX(节奏总纲!G$4:G$163,基础状态预估!$C$2)</f>
        <v>89.032468165263538</v>
      </c>
      <c r="DX90" s="4">
        <f>$CK90+INDEX(节奏总纲!H$4:H$163,基础状态预估!$C$2)</f>
        <v>78.694538943812177</v>
      </c>
      <c r="DY90" s="4">
        <f t="shared" si="110"/>
        <v>11.899999999999999</v>
      </c>
      <c r="DZ90" s="4">
        <f t="shared" si="111"/>
        <v>33</v>
      </c>
      <c r="EA90" s="4">
        <f t="shared" si="112"/>
        <v>35.699999999999996</v>
      </c>
      <c r="EB90" s="4">
        <f t="shared" si="113"/>
        <v>7.2649999999999988</v>
      </c>
      <c r="EC90" s="4">
        <f t="shared" si="114"/>
        <v>0.13500000000000001</v>
      </c>
      <c r="EE90" s="4">
        <v>43</v>
      </c>
      <c r="EP90" s="7">
        <f t="shared" si="137"/>
        <v>32.542206307096414</v>
      </c>
      <c r="EQ90" s="4">
        <f t="shared" si="138"/>
        <v>2.519999999999996</v>
      </c>
      <c r="ER90" s="4">
        <f t="shared" si="139"/>
        <v>1.0799999999999983</v>
      </c>
      <c r="ES90" s="4">
        <f t="shared" si="140"/>
        <v>0</v>
      </c>
      <c r="ET90" s="4">
        <f t="shared" si="141"/>
        <v>0</v>
      </c>
      <c r="EU90" s="4">
        <f t="shared" si="142"/>
        <v>0</v>
      </c>
      <c r="EV90" s="4" t="str">
        <f t="shared" si="143"/>
        <v>蓝</v>
      </c>
      <c r="EW90" s="4">
        <f t="shared" si="144"/>
        <v>3.5999999999999943</v>
      </c>
      <c r="EX90" s="4">
        <f t="shared" si="145"/>
        <v>0.89999999999999858</v>
      </c>
    </row>
    <row r="91" spans="33:154" x14ac:dyDescent="0.15">
      <c r="AG91" s="7">
        <f>基础状态预估!J11</f>
        <v>32.842206307096419</v>
      </c>
      <c r="AH91" s="7">
        <f>求节点(节奏总纲!$F$4:$F$163,节奏总纲!$C$4:$C$163,AG91)</f>
        <v>55.534191827925909</v>
      </c>
      <c r="AI91" s="4" t="str">
        <f t="shared" si="135"/>
        <v>蓝</v>
      </c>
      <c r="AJ91" s="4">
        <f t="shared" si="136"/>
        <v>3.3600000000000079</v>
      </c>
      <c r="AK91" s="4">
        <f t="shared" si="129"/>
        <v>1.4400000000000035</v>
      </c>
      <c r="AL91" s="4">
        <f t="shared" si="130"/>
        <v>0</v>
      </c>
      <c r="AM91" s="4">
        <f t="shared" si="131"/>
        <v>0</v>
      </c>
      <c r="AN91" s="4">
        <f t="shared" si="132"/>
        <v>0</v>
      </c>
      <c r="AO91" s="7">
        <f>(基础状态预估!E11-基础状态预估!E10)*基础状态预估!$W11+AO90</f>
        <v>0.6</v>
      </c>
      <c r="AP91" s="7">
        <f t="shared" si="133"/>
        <v>0.3</v>
      </c>
      <c r="BF91" s="4">
        <v>87</v>
      </c>
      <c r="BG91" s="4">
        <f t="shared" si="115"/>
        <v>60.9</v>
      </c>
      <c r="BH91" s="4">
        <f t="shared" si="116"/>
        <v>26.099999999999998</v>
      </c>
      <c r="BL91" s="4">
        <f t="shared" si="99"/>
        <v>40.5</v>
      </c>
      <c r="BM91" s="4">
        <f t="shared" si="100"/>
        <v>28.349999999999998</v>
      </c>
      <c r="BN91" s="4">
        <f t="shared" si="101"/>
        <v>12.15</v>
      </c>
      <c r="BR91" s="4">
        <f t="shared" si="102"/>
        <v>44.2</v>
      </c>
      <c r="BS91" s="4">
        <f t="shared" si="103"/>
        <v>20.399999999999995</v>
      </c>
      <c r="BT91" s="4">
        <f t="shared" si="104"/>
        <v>3.4000000000000004</v>
      </c>
      <c r="BX91" s="4">
        <f t="shared" si="105"/>
        <v>22.400000000000002</v>
      </c>
      <c r="BY91" s="4">
        <f t="shared" si="106"/>
        <v>5.4599999999999991</v>
      </c>
      <c r="BZ91" s="4">
        <f t="shared" si="107"/>
        <v>0.14000000000000001</v>
      </c>
      <c r="CD91" s="4">
        <f t="shared" si="108"/>
        <v>0</v>
      </c>
      <c r="CE91" s="4">
        <f t="shared" si="109"/>
        <v>0</v>
      </c>
      <c r="CF91" s="4">
        <f>IF(COUNTIF($BH$5:$BH91,"&gt;=2")&lt;=1,SUM($BG91:$BK91)*C$8,CF90)</f>
        <v>151200</v>
      </c>
      <c r="CG91" s="4">
        <f>IF(COUNTIF($BN$5:$BN91,"&gt;=2")&lt;=1,SUM($BL91:$BP91)*D$8,CG90)</f>
        <v>604799.99999999988</v>
      </c>
      <c r="CH91" s="4">
        <f>IF(COUNTIF($BT$5:$BT91,"&gt;=2")&lt;=1,SUM($BQ91:$BU91)*E$8,CH90)</f>
        <v>2592000</v>
      </c>
      <c r="CI91" s="4">
        <f>IF(COUNTIF($BZ$5:$BZ91,"&gt;=2")&lt;=1,SUM($BV91:$BZ91)*F$8,CI90)</f>
        <v>2419200</v>
      </c>
      <c r="CJ91" s="4">
        <f t="shared" si="117"/>
        <v>0</v>
      </c>
      <c r="CK91" s="4">
        <f t="shared" si="118"/>
        <v>66.75</v>
      </c>
      <c r="CM91" s="4">
        <v>87</v>
      </c>
      <c r="CN91" s="4">
        <f>IF(COUNTIF($BH$5:$BH91,"&gt;=2")&gt;1,CN90,BG91)</f>
        <v>4.8999999999999995</v>
      </c>
      <c r="CO91" s="4">
        <f>IF(COUNTIF($BH$5:$BH91,"&gt;=2")&gt;1,CO90,BH91)</f>
        <v>2.1</v>
      </c>
      <c r="CP91" s="4">
        <f>IF(COUNTIF($BH$5:$BH91,"&gt;=2")&gt;1,CP90,BI91)</f>
        <v>0</v>
      </c>
      <c r="CQ91" s="4">
        <f>IF(COUNTIF($BH$5:$BH91,"&gt;=2")&gt;1,CQ90,BJ91)</f>
        <v>0</v>
      </c>
      <c r="CR91" s="4">
        <f>IF(COUNTIF($BH$5:$BH91,"&gt;=2")&gt;1,CR90,BK91)</f>
        <v>0</v>
      </c>
      <c r="CS91" s="4">
        <f>IF(COUNTIF($BN$5:$BN91,"&gt;=2")&gt;1,CS90,BL91)</f>
        <v>7</v>
      </c>
      <c r="CT91" s="4">
        <f>IF(COUNTIF($BN$5:$BN91,"&gt;=2")&gt;1,CT90,BM91)</f>
        <v>4.8999999999999995</v>
      </c>
      <c r="CU91" s="4">
        <f>IF(COUNTIF($BN$5:$BN91,"&gt;=2")&gt;1,CU90,BN91)</f>
        <v>2.1</v>
      </c>
      <c r="CV91" s="4">
        <f>IF(COUNTIF($BN$5:$BN91,"&gt;=2")&gt;1,CV90,BO91)</f>
        <v>0</v>
      </c>
      <c r="CW91" s="4">
        <f>IF(COUNTIF($BN$5:$BN91,"&gt;=2")&gt;1,CW90,BP91)</f>
        <v>0</v>
      </c>
      <c r="CX91" s="4">
        <f>IF(COUNTIF($BT$5:$BT91,"&gt;=2")&gt;1,CX90,BQ91)</f>
        <v>0</v>
      </c>
      <c r="CY91" s="4">
        <f>IF(COUNTIF($BT$5:$BT91,"&gt;=2")&gt;1,CY90,BR91)</f>
        <v>26</v>
      </c>
      <c r="CZ91" s="4">
        <f>IF(COUNTIF($BT$5:$BT91,"&gt;=2")&gt;1,CZ90,BS91)</f>
        <v>11.999999999999996</v>
      </c>
      <c r="DA91" s="4">
        <f>IF(COUNTIF($BT$5:$BT91,"&gt;=2")&gt;1,DA90,BT91)</f>
        <v>2</v>
      </c>
      <c r="DB91" s="4">
        <f>IF(COUNTIF($BT$5:$BT91,"&gt;=2")&gt;1,DB90,BU91)</f>
        <v>0</v>
      </c>
      <c r="DC91" s="4">
        <f>IF(COUNTIF($BZ$5:$BZ91,"&gt;=2")&gt;1,DC90,BV91)</f>
        <v>0</v>
      </c>
      <c r="DD91" s="4">
        <f>IF(COUNTIF($BZ$5:$BZ91,"&gt;=2")&gt;1,DD90,BW91)</f>
        <v>0</v>
      </c>
      <c r="DE91" s="4">
        <f>IF(COUNTIF($BZ$5:$BZ91,"&gt;=2")&gt;1,DE90,BX91)</f>
        <v>22.400000000000002</v>
      </c>
      <c r="DF91" s="4">
        <f>IF(COUNTIF($BZ$5:$BZ91,"&gt;=2")&gt;1,DF90,BY91)</f>
        <v>5.4599999999999991</v>
      </c>
      <c r="DG91" s="4">
        <f>IF(COUNTIF($BZ$5:$BZ91,"&gt;=2")&gt;1,DG90,BZ91)</f>
        <v>0.14000000000000001</v>
      </c>
      <c r="DH91" s="4">
        <f t="shared" si="119"/>
        <v>0</v>
      </c>
      <c r="DI91" s="4">
        <f t="shared" si="120"/>
        <v>0</v>
      </c>
      <c r="DJ91" s="4">
        <f t="shared" si="121"/>
        <v>0</v>
      </c>
      <c r="DK91" s="4">
        <f t="shared" si="122"/>
        <v>0</v>
      </c>
      <c r="DL91" s="4">
        <f t="shared" si="123"/>
        <v>0</v>
      </c>
      <c r="DM91" s="4">
        <f t="shared" si="124"/>
        <v>7</v>
      </c>
      <c r="DN91" s="4">
        <f t="shared" si="125"/>
        <v>13.999999999999998</v>
      </c>
      <c r="DO91" s="4">
        <f t="shared" si="126"/>
        <v>40</v>
      </c>
      <c r="DP91" s="4">
        <f t="shared" si="127"/>
        <v>28</v>
      </c>
      <c r="DQ91" s="4">
        <f t="shared" si="128"/>
        <v>0</v>
      </c>
      <c r="DS91" s="4">
        <v>87</v>
      </c>
      <c r="DT91" s="4">
        <f>$CK91+INDEX(节奏总纲!D$4:D$163,基础状态预估!$C$2)</f>
        <v>111.00483399593904</v>
      </c>
      <c r="DU91" s="4">
        <f>$CK91+INDEX(节奏总纲!E$4:E$163,基础状态预估!$C$2)</f>
        <v>105.28268396026414</v>
      </c>
      <c r="DV91" s="4">
        <f>$CK91+INDEX(节奏总纲!F$4:F$163,基础状态预估!$C$2)</f>
        <v>98.392206307096416</v>
      </c>
      <c r="DW91" s="4">
        <f>$CK91+INDEX(节奏总纲!G$4:G$163,基础状态预估!$C$2)</f>
        <v>90.032468165263538</v>
      </c>
      <c r="DX91" s="4">
        <f>$CK91+INDEX(节奏总纲!H$4:H$163,基础状态预估!$C$2)</f>
        <v>79.694538943812177</v>
      </c>
      <c r="DY91" s="4">
        <f t="shared" si="110"/>
        <v>11.899999999999999</v>
      </c>
      <c r="DZ91" s="4">
        <f t="shared" si="111"/>
        <v>33</v>
      </c>
      <c r="EA91" s="4">
        <f t="shared" si="112"/>
        <v>36.5</v>
      </c>
      <c r="EB91" s="4">
        <f t="shared" si="113"/>
        <v>7.4599999999999991</v>
      </c>
      <c r="EC91" s="4">
        <f t="shared" si="114"/>
        <v>0.14000000000000001</v>
      </c>
      <c r="EE91" s="4">
        <v>44</v>
      </c>
      <c r="EP91" s="7">
        <f t="shared" si="137"/>
        <v>32.842206307096419</v>
      </c>
      <c r="EQ91" s="4">
        <f t="shared" si="138"/>
        <v>3.3600000000000079</v>
      </c>
      <c r="ER91" s="4">
        <f t="shared" si="139"/>
        <v>1.4400000000000035</v>
      </c>
      <c r="ES91" s="4">
        <f t="shared" si="140"/>
        <v>0</v>
      </c>
      <c r="ET91" s="4">
        <f t="shared" si="141"/>
        <v>0</v>
      </c>
      <c r="EU91" s="4">
        <f t="shared" si="142"/>
        <v>0</v>
      </c>
      <c r="EV91" s="4" t="str">
        <f t="shared" si="143"/>
        <v>蓝</v>
      </c>
      <c r="EW91" s="4">
        <f t="shared" si="144"/>
        <v>4.8000000000000114</v>
      </c>
      <c r="EX91" s="4">
        <f t="shared" si="145"/>
        <v>1.2000000000000028</v>
      </c>
    </row>
    <row r="92" spans="33:154" x14ac:dyDescent="0.15">
      <c r="AG92" s="7">
        <f>基础状态预估!J12</f>
        <v>33.442206307096413</v>
      </c>
      <c r="AH92" s="7">
        <f>求节点(节奏总纲!$F$4:$F$163,节奏总纲!$C$4:$C$163,AG92)</f>
        <v>55.801287741888856</v>
      </c>
      <c r="AI92" s="4" t="str">
        <f t="shared" si="135"/>
        <v>紫</v>
      </c>
      <c r="AJ92" s="4">
        <f t="shared" si="136"/>
        <v>4.6799999999999944</v>
      </c>
      <c r="AK92" s="4">
        <f t="shared" si="129"/>
        <v>2.0599999999999974</v>
      </c>
      <c r="AL92" s="4">
        <f t="shared" si="130"/>
        <v>5.9999999999999429E-2</v>
      </c>
      <c r="AM92" s="4">
        <f t="shared" si="131"/>
        <v>0</v>
      </c>
      <c r="AN92" s="4">
        <f t="shared" si="132"/>
        <v>0</v>
      </c>
      <c r="AO92" s="7">
        <f>(基础状态预估!E12-基础状态预估!E11)*基础状态预估!$W12+AO91</f>
        <v>1.1999999999999997</v>
      </c>
      <c r="AP92" s="7">
        <f t="shared" si="133"/>
        <v>0.39999999999999991</v>
      </c>
      <c r="BF92" s="4">
        <v>88</v>
      </c>
      <c r="BG92" s="4">
        <f t="shared" si="115"/>
        <v>61.599999999999994</v>
      </c>
      <c r="BH92" s="4">
        <f t="shared" si="116"/>
        <v>26.4</v>
      </c>
      <c r="BL92" s="4">
        <f t="shared" si="99"/>
        <v>41</v>
      </c>
      <c r="BM92" s="4">
        <f t="shared" si="100"/>
        <v>28.7</v>
      </c>
      <c r="BN92" s="4">
        <f t="shared" si="101"/>
        <v>12.299999999999999</v>
      </c>
      <c r="BR92" s="4">
        <f t="shared" si="102"/>
        <v>44.85</v>
      </c>
      <c r="BS92" s="4">
        <f t="shared" si="103"/>
        <v>20.699999999999996</v>
      </c>
      <c r="BT92" s="4">
        <f t="shared" si="104"/>
        <v>3.45</v>
      </c>
      <c r="BX92" s="4">
        <f t="shared" si="105"/>
        <v>23.200000000000003</v>
      </c>
      <c r="BY92" s="4">
        <f t="shared" si="106"/>
        <v>5.6549999999999985</v>
      </c>
      <c r="BZ92" s="4">
        <f t="shared" si="107"/>
        <v>0.14499999999999999</v>
      </c>
      <c r="CD92" s="4">
        <f t="shared" si="108"/>
        <v>0</v>
      </c>
      <c r="CE92" s="4">
        <f t="shared" si="109"/>
        <v>0</v>
      </c>
      <c r="CF92" s="4">
        <f>IF(COUNTIF($BH$5:$BH92,"&gt;=2")&lt;=1,SUM($BG92:$BK92)*C$8,CF91)</f>
        <v>151200</v>
      </c>
      <c r="CG92" s="4">
        <f>IF(COUNTIF($BN$5:$BN92,"&gt;=2")&lt;=1,SUM($BL92:$BP92)*D$8,CG91)</f>
        <v>604799.99999999988</v>
      </c>
      <c r="CH92" s="4">
        <f>IF(COUNTIF($BT$5:$BT92,"&gt;=2")&lt;=1,SUM($BQ92:$BU92)*E$8,CH91)</f>
        <v>2592000</v>
      </c>
      <c r="CI92" s="4">
        <f>IF(COUNTIF($BZ$5:$BZ92,"&gt;=2")&lt;=1,SUM($BV92:$BZ92)*F$8,CI91)</f>
        <v>2505600</v>
      </c>
      <c r="CJ92" s="4">
        <f t="shared" si="117"/>
        <v>0</v>
      </c>
      <c r="CK92" s="4">
        <f t="shared" si="118"/>
        <v>67.75</v>
      </c>
      <c r="CM92" s="4">
        <v>88</v>
      </c>
      <c r="CN92" s="4">
        <f>IF(COUNTIF($BH$5:$BH92,"&gt;=2")&gt;1,CN91,BG92)</f>
        <v>4.8999999999999995</v>
      </c>
      <c r="CO92" s="4">
        <f>IF(COUNTIF($BH$5:$BH92,"&gt;=2")&gt;1,CO91,BH92)</f>
        <v>2.1</v>
      </c>
      <c r="CP92" s="4">
        <f>IF(COUNTIF($BH$5:$BH92,"&gt;=2")&gt;1,CP91,BI92)</f>
        <v>0</v>
      </c>
      <c r="CQ92" s="4">
        <f>IF(COUNTIF($BH$5:$BH92,"&gt;=2")&gt;1,CQ91,BJ92)</f>
        <v>0</v>
      </c>
      <c r="CR92" s="4">
        <f>IF(COUNTIF($BH$5:$BH92,"&gt;=2")&gt;1,CR91,BK92)</f>
        <v>0</v>
      </c>
      <c r="CS92" s="4">
        <f>IF(COUNTIF($BN$5:$BN92,"&gt;=2")&gt;1,CS91,BL92)</f>
        <v>7</v>
      </c>
      <c r="CT92" s="4">
        <f>IF(COUNTIF($BN$5:$BN92,"&gt;=2")&gt;1,CT91,BM92)</f>
        <v>4.8999999999999995</v>
      </c>
      <c r="CU92" s="4">
        <f>IF(COUNTIF($BN$5:$BN92,"&gt;=2")&gt;1,CU91,BN92)</f>
        <v>2.1</v>
      </c>
      <c r="CV92" s="4">
        <f>IF(COUNTIF($BN$5:$BN92,"&gt;=2")&gt;1,CV91,BO92)</f>
        <v>0</v>
      </c>
      <c r="CW92" s="4">
        <f>IF(COUNTIF($BN$5:$BN92,"&gt;=2")&gt;1,CW91,BP92)</f>
        <v>0</v>
      </c>
      <c r="CX92" s="4">
        <f>IF(COUNTIF($BT$5:$BT92,"&gt;=2")&gt;1,CX91,BQ92)</f>
        <v>0</v>
      </c>
      <c r="CY92" s="4">
        <f>IF(COUNTIF($BT$5:$BT92,"&gt;=2")&gt;1,CY91,BR92)</f>
        <v>26</v>
      </c>
      <c r="CZ92" s="4">
        <f>IF(COUNTIF($BT$5:$BT92,"&gt;=2")&gt;1,CZ91,BS92)</f>
        <v>11.999999999999996</v>
      </c>
      <c r="DA92" s="4">
        <f>IF(COUNTIF($BT$5:$BT92,"&gt;=2")&gt;1,DA91,BT92)</f>
        <v>2</v>
      </c>
      <c r="DB92" s="4">
        <f>IF(COUNTIF($BT$5:$BT92,"&gt;=2")&gt;1,DB91,BU92)</f>
        <v>0</v>
      </c>
      <c r="DC92" s="4">
        <f>IF(COUNTIF($BZ$5:$BZ92,"&gt;=2")&gt;1,DC91,BV92)</f>
        <v>0</v>
      </c>
      <c r="DD92" s="4">
        <f>IF(COUNTIF($BZ$5:$BZ92,"&gt;=2")&gt;1,DD91,BW92)</f>
        <v>0</v>
      </c>
      <c r="DE92" s="4">
        <f>IF(COUNTIF($BZ$5:$BZ92,"&gt;=2")&gt;1,DE91,BX92)</f>
        <v>23.200000000000003</v>
      </c>
      <c r="DF92" s="4">
        <f>IF(COUNTIF($BZ$5:$BZ92,"&gt;=2")&gt;1,DF91,BY92)</f>
        <v>5.6549999999999985</v>
      </c>
      <c r="DG92" s="4">
        <f>IF(COUNTIF($BZ$5:$BZ92,"&gt;=2")&gt;1,DG91,BZ92)</f>
        <v>0.14499999999999999</v>
      </c>
      <c r="DH92" s="4">
        <f t="shared" si="119"/>
        <v>0</v>
      </c>
      <c r="DI92" s="4">
        <f t="shared" si="120"/>
        <v>0</v>
      </c>
      <c r="DJ92" s="4">
        <f t="shared" si="121"/>
        <v>0</v>
      </c>
      <c r="DK92" s="4">
        <f t="shared" si="122"/>
        <v>0</v>
      </c>
      <c r="DL92" s="4">
        <f t="shared" si="123"/>
        <v>0</v>
      </c>
      <c r="DM92" s="4">
        <f t="shared" si="124"/>
        <v>7</v>
      </c>
      <c r="DN92" s="4">
        <f t="shared" si="125"/>
        <v>13.999999999999998</v>
      </c>
      <c r="DO92" s="4">
        <f t="shared" si="126"/>
        <v>40</v>
      </c>
      <c r="DP92" s="4">
        <f t="shared" si="127"/>
        <v>29</v>
      </c>
      <c r="DQ92" s="4">
        <f t="shared" si="128"/>
        <v>0</v>
      </c>
      <c r="DS92" s="4">
        <v>88</v>
      </c>
      <c r="DT92" s="4">
        <f>$CK92+INDEX(节奏总纲!D$4:D$163,基础状态预估!$C$2)</f>
        <v>112.00483399593904</v>
      </c>
      <c r="DU92" s="4">
        <f>$CK92+INDEX(节奏总纲!E$4:E$163,基础状态预估!$C$2)</f>
        <v>106.28268396026414</v>
      </c>
      <c r="DV92" s="4">
        <f>$CK92+INDEX(节奏总纲!F$4:F$163,基础状态预估!$C$2)</f>
        <v>99.392206307096416</v>
      </c>
      <c r="DW92" s="4">
        <f>$CK92+INDEX(节奏总纲!G$4:G$163,基础状态预估!$C$2)</f>
        <v>91.032468165263538</v>
      </c>
      <c r="DX92" s="4">
        <f>$CK92+INDEX(节奏总纲!H$4:H$163,基础状态预估!$C$2)</f>
        <v>80.694538943812177</v>
      </c>
      <c r="DY92" s="4">
        <f t="shared" si="110"/>
        <v>11.899999999999999</v>
      </c>
      <c r="DZ92" s="4">
        <f t="shared" si="111"/>
        <v>33</v>
      </c>
      <c r="EA92" s="4">
        <f t="shared" si="112"/>
        <v>37.299999999999997</v>
      </c>
      <c r="EB92" s="4">
        <f t="shared" si="113"/>
        <v>7.6549999999999985</v>
      </c>
      <c r="EC92" s="4">
        <f t="shared" si="114"/>
        <v>0.14499999999999999</v>
      </c>
      <c r="EE92" s="4">
        <v>45</v>
      </c>
      <c r="EP92" s="7">
        <f t="shared" si="137"/>
        <v>33.442206307096413</v>
      </c>
      <c r="EQ92" s="4">
        <f t="shared" si="138"/>
        <v>4.6799999999999944</v>
      </c>
      <c r="ER92" s="4">
        <f t="shared" si="139"/>
        <v>2.0599999999999974</v>
      </c>
      <c r="ES92" s="4">
        <f t="shared" si="140"/>
        <v>5.9999999999999429E-2</v>
      </c>
      <c r="ET92" s="4">
        <f t="shared" si="141"/>
        <v>0</v>
      </c>
      <c r="EU92" s="4">
        <f t="shared" si="142"/>
        <v>0</v>
      </c>
      <c r="EV92" s="4" t="str">
        <f t="shared" si="143"/>
        <v>紫</v>
      </c>
      <c r="EW92" s="4">
        <f t="shared" si="144"/>
        <v>6.3999999999999959</v>
      </c>
      <c r="EX92" s="4">
        <f t="shared" si="145"/>
        <v>1.7999999999999967</v>
      </c>
    </row>
    <row r="93" spans="33:154" x14ac:dyDescent="0.15">
      <c r="AG93" s="7">
        <f>基础状态预估!J13</f>
        <v>34.042206307096414</v>
      </c>
      <c r="AH93" s="7">
        <f>求节点(节奏总纲!$F$4:$F$163,节奏总纲!$C$4:$C$163,AG93)</f>
        <v>56.063283577339448</v>
      </c>
      <c r="AI93" s="4" t="str">
        <f t="shared" si="135"/>
        <v>紫</v>
      </c>
      <c r="AJ93" s="4">
        <f t="shared" si="136"/>
        <v>5.549999999999998</v>
      </c>
      <c r="AK93" s="4">
        <f t="shared" si="129"/>
        <v>2.5549999999999993</v>
      </c>
      <c r="AL93" s="4">
        <f t="shared" si="130"/>
        <v>0.19499999999999956</v>
      </c>
      <c r="AM93" s="4">
        <f t="shared" si="131"/>
        <v>0</v>
      </c>
      <c r="AN93" s="4">
        <f t="shared" si="132"/>
        <v>0</v>
      </c>
      <c r="AO93" s="7">
        <f>(基础状态预估!E13-基础状态预估!E12)*基础状态预估!$W13+AO92</f>
        <v>1.7999999999999998</v>
      </c>
      <c r="AP93" s="7">
        <f t="shared" si="133"/>
        <v>0.44999999999999996</v>
      </c>
      <c r="BF93" s="4">
        <v>89</v>
      </c>
      <c r="BG93" s="4">
        <f t="shared" si="115"/>
        <v>62.3</v>
      </c>
      <c r="BH93" s="4">
        <f t="shared" si="116"/>
        <v>26.7</v>
      </c>
      <c r="BL93" s="4">
        <f t="shared" si="99"/>
        <v>41.5</v>
      </c>
      <c r="BM93" s="4">
        <f t="shared" si="100"/>
        <v>29.049999999999997</v>
      </c>
      <c r="BN93" s="4">
        <f t="shared" si="101"/>
        <v>12.45</v>
      </c>
      <c r="BR93" s="4">
        <f t="shared" si="102"/>
        <v>45.5</v>
      </c>
      <c r="BS93" s="4">
        <f t="shared" si="103"/>
        <v>20.999999999999996</v>
      </c>
      <c r="BT93" s="4">
        <f t="shared" si="104"/>
        <v>3.5</v>
      </c>
      <c r="BX93" s="4">
        <f t="shared" si="105"/>
        <v>24</v>
      </c>
      <c r="BY93" s="4">
        <f t="shared" si="106"/>
        <v>5.8499999999999988</v>
      </c>
      <c r="BZ93" s="4">
        <f t="shared" si="107"/>
        <v>0.15</v>
      </c>
      <c r="CD93" s="4">
        <f t="shared" si="108"/>
        <v>0</v>
      </c>
      <c r="CE93" s="4">
        <f t="shared" si="109"/>
        <v>0</v>
      </c>
      <c r="CF93" s="4">
        <f>IF(COUNTIF($BH$5:$BH93,"&gt;=2")&lt;=1,SUM($BG93:$BK93)*C$8,CF92)</f>
        <v>151200</v>
      </c>
      <c r="CG93" s="4">
        <f>IF(COUNTIF($BN$5:$BN93,"&gt;=2")&lt;=1,SUM($BL93:$BP93)*D$8,CG92)</f>
        <v>604799.99999999988</v>
      </c>
      <c r="CH93" s="4">
        <f>IF(COUNTIF($BT$5:$BT93,"&gt;=2")&lt;=1,SUM($BQ93:$BU93)*E$8,CH92)</f>
        <v>2592000</v>
      </c>
      <c r="CI93" s="4">
        <f>IF(COUNTIF($BZ$5:$BZ93,"&gt;=2")&lt;=1,SUM($BV93:$BZ93)*F$8,CI92)</f>
        <v>2591999.9999999995</v>
      </c>
      <c r="CJ93" s="4">
        <f t="shared" si="117"/>
        <v>0</v>
      </c>
      <c r="CK93" s="4">
        <f t="shared" si="118"/>
        <v>68.75</v>
      </c>
      <c r="CM93" s="4">
        <v>89</v>
      </c>
      <c r="CN93" s="4">
        <f>IF(COUNTIF($BH$5:$BH93,"&gt;=2")&gt;1,CN92,BG93)</f>
        <v>4.8999999999999995</v>
      </c>
      <c r="CO93" s="4">
        <f>IF(COUNTIF($BH$5:$BH93,"&gt;=2")&gt;1,CO92,BH93)</f>
        <v>2.1</v>
      </c>
      <c r="CP93" s="4">
        <f>IF(COUNTIF($BH$5:$BH93,"&gt;=2")&gt;1,CP92,BI93)</f>
        <v>0</v>
      </c>
      <c r="CQ93" s="4">
        <f>IF(COUNTIF($BH$5:$BH93,"&gt;=2")&gt;1,CQ92,BJ93)</f>
        <v>0</v>
      </c>
      <c r="CR93" s="4">
        <f>IF(COUNTIF($BH$5:$BH93,"&gt;=2")&gt;1,CR92,BK93)</f>
        <v>0</v>
      </c>
      <c r="CS93" s="4">
        <f>IF(COUNTIF($BN$5:$BN93,"&gt;=2")&gt;1,CS92,BL93)</f>
        <v>7</v>
      </c>
      <c r="CT93" s="4">
        <f>IF(COUNTIF($BN$5:$BN93,"&gt;=2")&gt;1,CT92,BM93)</f>
        <v>4.8999999999999995</v>
      </c>
      <c r="CU93" s="4">
        <f>IF(COUNTIF($BN$5:$BN93,"&gt;=2")&gt;1,CU92,BN93)</f>
        <v>2.1</v>
      </c>
      <c r="CV93" s="4">
        <f>IF(COUNTIF($BN$5:$BN93,"&gt;=2")&gt;1,CV92,BO93)</f>
        <v>0</v>
      </c>
      <c r="CW93" s="4">
        <f>IF(COUNTIF($BN$5:$BN93,"&gt;=2")&gt;1,CW92,BP93)</f>
        <v>0</v>
      </c>
      <c r="CX93" s="4">
        <f>IF(COUNTIF($BT$5:$BT93,"&gt;=2")&gt;1,CX92,BQ93)</f>
        <v>0</v>
      </c>
      <c r="CY93" s="4">
        <f>IF(COUNTIF($BT$5:$BT93,"&gt;=2")&gt;1,CY92,BR93)</f>
        <v>26</v>
      </c>
      <c r="CZ93" s="4">
        <f>IF(COUNTIF($BT$5:$BT93,"&gt;=2")&gt;1,CZ92,BS93)</f>
        <v>11.999999999999996</v>
      </c>
      <c r="DA93" s="4">
        <f>IF(COUNTIF($BT$5:$BT93,"&gt;=2")&gt;1,DA92,BT93)</f>
        <v>2</v>
      </c>
      <c r="DB93" s="4">
        <f>IF(COUNTIF($BT$5:$BT93,"&gt;=2")&gt;1,DB92,BU93)</f>
        <v>0</v>
      </c>
      <c r="DC93" s="4">
        <f>IF(COUNTIF($BZ$5:$BZ93,"&gt;=2")&gt;1,DC92,BV93)</f>
        <v>0</v>
      </c>
      <c r="DD93" s="4">
        <f>IF(COUNTIF($BZ$5:$BZ93,"&gt;=2")&gt;1,DD92,BW93)</f>
        <v>0</v>
      </c>
      <c r="DE93" s="4">
        <f>IF(COUNTIF($BZ$5:$BZ93,"&gt;=2")&gt;1,DE92,BX93)</f>
        <v>24</v>
      </c>
      <c r="DF93" s="4">
        <f>IF(COUNTIF($BZ$5:$BZ93,"&gt;=2")&gt;1,DF92,BY93)</f>
        <v>5.8499999999999988</v>
      </c>
      <c r="DG93" s="4">
        <f>IF(COUNTIF($BZ$5:$BZ93,"&gt;=2")&gt;1,DG92,BZ93)</f>
        <v>0.15</v>
      </c>
      <c r="DH93" s="4">
        <f t="shared" si="119"/>
        <v>0</v>
      </c>
      <c r="DI93" s="4">
        <f t="shared" si="120"/>
        <v>0</v>
      </c>
      <c r="DJ93" s="4">
        <f t="shared" si="121"/>
        <v>0</v>
      </c>
      <c r="DK93" s="4">
        <f t="shared" si="122"/>
        <v>0</v>
      </c>
      <c r="DL93" s="4">
        <f t="shared" si="123"/>
        <v>0</v>
      </c>
      <c r="DM93" s="4">
        <f t="shared" si="124"/>
        <v>7</v>
      </c>
      <c r="DN93" s="4">
        <f t="shared" si="125"/>
        <v>13.999999999999998</v>
      </c>
      <c r="DO93" s="4">
        <f t="shared" si="126"/>
        <v>40</v>
      </c>
      <c r="DP93" s="4">
        <f t="shared" si="127"/>
        <v>29.999999999999996</v>
      </c>
      <c r="DQ93" s="4">
        <f t="shared" si="128"/>
        <v>0</v>
      </c>
      <c r="DS93" s="4">
        <v>89</v>
      </c>
      <c r="DT93" s="4">
        <f>$CK93+INDEX(节奏总纲!D$4:D$163,基础状态预估!$C$2)</f>
        <v>113.00483399593904</v>
      </c>
      <c r="DU93" s="4">
        <f>$CK93+INDEX(节奏总纲!E$4:E$163,基础状态预估!$C$2)</f>
        <v>107.28268396026414</v>
      </c>
      <c r="DV93" s="4">
        <f>$CK93+INDEX(节奏总纲!F$4:F$163,基础状态预估!$C$2)</f>
        <v>100.39220630709642</v>
      </c>
      <c r="DW93" s="4">
        <f>$CK93+INDEX(节奏总纲!G$4:G$163,基础状态预估!$C$2)</f>
        <v>92.032468165263538</v>
      </c>
      <c r="DX93" s="4">
        <f>$CK93+INDEX(节奏总纲!H$4:H$163,基础状态预估!$C$2)</f>
        <v>81.694538943812177</v>
      </c>
      <c r="DY93" s="4">
        <f t="shared" si="110"/>
        <v>11.899999999999999</v>
      </c>
      <c r="DZ93" s="4">
        <f t="shared" si="111"/>
        <v>33</v>
      </c>
      <c r="EA93" s="4">
        <f t="shared" si="112"/>
        <v>38.099999999999994</v>
      </c>
      <c r="EB93" s="4">
        <f t="shared" si="113"/>
        <v>7.8499999999999988</v>
      </c>
      <c r="EC93" s="4">
        <f t="shared" si="114"/>
        <v>0.15</v>
      </c>
      <c r="EE93" s="4">
        <v>1</v>
      </c>
      <c r="EF93" s="16" t="s">
        <v>305</v>
      </c>
      <c r="EG93" s="16"/>
      <c r="EH93" s="62" t="s">
        <v>323</v>
      </c>
      <c r="EI93" s="62"/>
      <c r="EJ93" s="62"/>
      <c r="EK93" s="62"/>
      <c r="EL93" s="62"/>
      <c r="EP93" s="7">
        <f t="shared" si="137"/>
        <v>34.042206307096414</v>
      </c>
      <c r="EQ93" s="4">
        <f t="shared" si="138"/>
        <v>5.549999999999998</v>
      </c>
      <c r="ER93" s="4">
        <f t="shared" si="139"/>
        <v>2.5549999999999993</v>
      </c>
      <c r="ES93" s="4">
        <f t="shared" si="140"/>
        <v>0.19499999999999956</v>
      </c>
      <c r="ET93" s="4">
        <f t="shared" si="141"/>
        <v>0</v>
      </c>
      <c r="EU93" s="4">
        <f t="shared" si="142"/>
        <v>0</v>
      </c>
      <c r="EV93" s="4" t="str">
        <f t="shared" si="143"/>
        <v>紫</v>
      </c>
      <c r="EW93" s="4">
        <f t="shared" si="144"/>
        <v>7.2999999999999972</v>
      </c>
      <c r="EX93" s="4">
        <f t="shared" si="145"/>
        <v>2.3999999999999986</v>
      </c>
    </row>
    <row r="94" spans="33:154" x14ac:dyDescent="0.15">
      <c r="AG94" s="7">
        <f>基础状态预估!J14</f>
        <v>34.642206307096416</v>
      </c>
      <c r="AH94" s="7">
        <f>求节点(节奏总纲!$F$4:$F$163,节奏总纲!$C$4:$C$163,AG94)</f>
        <v>56.310459378600413</v>
      </c>
      <c r="AI94" s="4" t="str">
        <f t="shared" si="135"/>
        <v>紫</v>
      </c>
      <c r="AJ94" s="4">
        <f t="shared" si="136"/>
        <v>6.1499999999999995</v>
      </c>
      <c r="AK94" s="4">
        <f t="shared" si="129"/>
        <v>2.9749999999999996</v>
      </c>
      <c r="AL94" s="4">
        <f t="shared" si="130"/>
        <v>0.375</v>
      </c>
      <c r="AM94" s="4">
        <f t="shared" si="131"/>
        <v>0</v>
      </c>
      <c r="AN94" s="4">
        <f t="shared" si="132"/>
        <v>0</v>
      </c>
      <c r="AO94" s="7">
        <f>(基础状态预估!E14-基础状态预估!E13)*基础状态预估!$W14+AO93</f>
        <v>2.4</v>
      </c>
      <c r="AP94" s="7">
        <f t="shared" si="133"/>
        <v>0.48</v>
      </c>
      <c r="AU94" s="15" t="s">
        <v>2</v>
      </c>
      <c r="AV94" s="65" t="s">
        <v>123</v>
      </c>
      <c r="AW94" s="66"/>
      <c r="AX94" s="65" t="s">
        <v>124</v>
      </c>
      <c r="AY94" s="66"/>
      <c r="BF94" s="4">
        <v>90</v>
      </c>
      <c r="BG94" s="4">
        <f t="shared" si="115"/>
        <v>62.999999999999993</v>
      </c>
      <c r="BH94" s="4">
        <f t="shared" si="116"/>
        <v>27</v>
      </c>
      <c r="BL94" s="4">
        <f t="shared" si="99"/>
        <v>42</v>
      </c>
      <c r="BM94" s="4">
        <f t="shared" si="100"/>
        <v>29.4</v>
      </c>
      <c r="BN94" s="4">
        <f t="shared" si="101"/>
        <v>12.6</v>
      </c>
      <c r="BR94" s="4">
        <f t="shared" si="102"/>
        <v>46.15</v>
      </c>
      <c r="BS94" s="4">
        <f t="shared" si="103"/>
        <v>21.299999999999994</v>
      </c>
      <c r="BT94" s="4">
        <f t="shared" si="104"/>
        <v>3.5500000000000003</v>
      </c>
      <c r="BX94" s="4">
        <f t="shared" si="105"/>
        <v>24.8</v>
      </c>
      <c r="BY94" s="4">
        <f t="shared" si="106"/>
        <v>6.0449999999999982</v>
      </c>
      <c r="BZ94" s="4">
        <f t="shared" si="107"/>
        <v>0.155</v>
      </c>
      <c r="CD94" s="4">
        <f t="shared" si="108"/>
        <v>0</v>
      </c>
      <c r="CE94" s="4">
        <f t="shared" si="109"/>
        <v>0</v>
      </c>
      <c r="CF94" s="4">
        <f>IF(COUNTIF($BH$5:$BH94,"&gt;=2")&lt;=1,SUM($BG94:$BK94)*C$8,CF93)</f>
        <v>151200</v>
      </c>
      <c r="CG94" s="4">
        <f>IF(COUNTIF($BN$5:$BN94,"&gt;=2")&lt;=1,SUM($BL94:$BP94)*D$8,CG93)</f>
        <v>604799.99999999988</v>
      </c>
      <c r="CH94" s="4">
        <f>IF(COUNTIF($BT$5:$BT94,"&gt;=2")&lt;=1,SUM($BQ94:$BU94)*E$8,CH93)</f>
        <v>2592000</v>
      </c>
      <c r="CI94" s="4">
        <f>IF(COUNTIF($BZ$5:$BZ94,"&gt;=2")&lt;=1,SUM($BV94:$BZ94)*F$8,CI93)</f>
        <v>2678400</v>
      </c>
      <c r="CJ94" s="4">
        <f t="shared" si="117"/>
        <v>0</v>
      </c>
      <c r="CK94" s="4">
        <f t="shared" si="118"/>
        <v>69.75</v>
      </c>
      <c r="CM94" s="4">
        <v>90</v>
      </c>
      <c r="CN94" s="4">
        <f>IF(COUNTIF($BH$5:$BH94,"&gt;=2")&gt;1,CN93,BG94)</f>
        <v>4.8999999999999995</v>
      </c>
      <c r="CO94" s="4">
        <f>IF(COUNTIF($BH$5:$BH94,"&gt;=2")&gt;1,CO93,BH94)</f>
        <v>2.1</v>
      </c>
      <c r="CP94" s="4">
        <f>IF(COUNTIF($BH$5:$BH94,"&gt;=2")&gt;1,CP93,BI94)</f>
        <v>0</v>
      </c>
      <c r="CQ94" s="4">
        <f>IF(COUNTIF($BH$5:$BH94,"&gt;=2")&gt;1,CQ93,BJ94)</f>
        <v>0</v>
      </c>
      <c r="CR94" s="4">
        <f>IF(COUNTIF($BH$5:$BH94,"&gt;=2")&gt;1,CR93,BK94)</f>
        <v>0</v>
      </c>
      <c r="CS94" s="4">
        <f>IF(COUNTIF($BN$5:$BN94,"&gt;=2")&gt;1,CS93,BL94)</f>
        <v>7</v>
      </c>
      <c r="CT94" s="4">
        <f>IF(COUNTIF($BN$5:$BN94,"&gt;=2")&gt;1,CT93,BM94)</f>
        <v>4.8999999999999995</v>
      </c>
      <c r="CU94" s="4">
        <f>IF(COUNTIF($BN$5:$BN94,"&gt;=2")&gt;1,CU93,BN94)</f>
        <v>2.1</v>
      </c>
      <c r="CV94" s="4">
        <f>IF(COUNTIF($BN$5:$BN94,"&gt;=2")&gt;1,CV93,BO94)</f>
        <v>0</v>
      </c>
      <c r="CW94" s="4">
        <f>IF(COUNTIF($BN$5:$BN94,"&gt;=2")&gt;1,CW93,BP94)</f>
        <v>0</v>
      </c>
      <c r="CX94" s="4">
        <f>IF(COUNTIF($BT$5:$BT94,"&gt;=2")&gt;1,CX93,BQ94)</f>
        <v>0</v>
      </c>
      <c r="CY94" s="4">
        <f>IF(COUNTIF($BT$5:$BT94,"&gt;=2")&gt;1,CY93,BR94)</f>
        <v>26</v>
      </c>
      <c r="CZ94" s="4">
        <f>IF(COUNTIF($BT$5:$BT94,"&gt;=2")&gt;1,CZ93,BS94)</f>
        <v>11.999999999999996</v>
      </c>
      <c r="DA94" s="4">
        <f>IF(COUNTIF($BT$5:$BT94,"&gt;=2")&gt;1,DA93,BT94)</f>
        <v>2</v>
      </c>
      <c r="DB94" s="4">
        <f>IF(COUNTIF($BT$5:$BT94,"&gt;=2")&gt;1,DB93,BU94)</f>
        <v>0</v>
      </c>
      <c r="DC94" s="4">
        <f>IF(COUNTIF($BZ$5:$BZ94,"&gt;=2")&gt;1,DC93,BV94)</f>
        <v>0</v>
      </c>
      <c r="DD94" s="4">
        <f>IF(COUNTIF($BZ$5:$BZ94,"&gt;=2")&gt;1,DD93,BW94)</f>
        <v>0</v>
      </c>
      <c r="DE94" s="4">
        <f>IF(COUNTIF($BZ$5:$BZ94,"&gt;=2")&gt;1,DE93,BX94)</f>
        <v>24.8</v>
      </c>
      <c r="DF94" s="4">
        <f>IF(COUNTIF($BZ$5:$BZ94,"&gt;=2")&gt;1,DF93,BY94)</f>
        <v>6.0449999999999982</v>
      </c>
      <c r="DG94" s="4">
        <f>IF(COUNTIF($BZ$5:$BZ94,"&gt;=2")&gt;1,DG93,BZ94)</f>
        <v>0.155</v>
      </c>
      <c r="DH94" s="4">
        <f t="shared" si="119"/>
        <v>0</v>
      </c>
      <c r="DI94" s="4">
        <f t="shared" si="120"/>
        <v>0</v>
      </c>
      <c r="DJ94" s="4">
        <f t="shared" si="121"/>
        <v>0</v>
      </c>
      <c r="DK94" s="4">
        <f t="shared" si="122"/>
        <v>0</v>
      </c>
      <c r="DL94" s="4">
        <f t="shared" si="123"/>
        <v>0</v>
      </c>
      <c r="DM94" s="4">
        <f t="shared" si="124"/>
        <v>7</v>
      </c>
      <c r="DN94" s="4">
        <f t="shared" si="125"/>
        <v>13.999999999999998</v>
      </c>
      <c r="DO94" s="4">
        <f t="shared" si="126"/>
        <v>40</v>
      </c>
      <c r="DP94" s="4">
        <f t="shared" si="127"/>
        <v>31</v>
      </c>
      <c r="DQ94" s="4">
        <f t="shared" si="128"/>
        <v>0</v>
      </c>
      <c r="DS94" s="4">
        <v>90</v>
      </c>
      <c r="DT94" s="4">
        <f>$CK94+INDEX(节奏总纲!D$4:D$163,基础状态预估!$C$2)</f>
        <v>114.00483399593904</v>
      </c>
      <c r="DU94" s="4">
        <f>$CK94+INDEX(节奏总纲!E$4:E$163,基础状态预估!$C$2)</f>
        <v>108.28268396026414</v>
      </c>
      <c r="DV94" s="4">
        <f>$CK94+INDEX(节奏总纲!F$4:F$163,基础状态预估!$C$2)</f>
        <v>101.39220630709642</v>
      </c>
      <c r="DW94" s="4">
        <f>$CK94+INDEX(节奏总纲!G$4:G$163,基础状态预估!$C$2)</f>
        <v>93.032468165263538</v>
      </c>
      <c r="DX94" s="4">
        <f>$CK94+INDEX(节奏总纲!H$4:H$163,基础状态预估!$C$2)</f>
        <v>82.694538943812177</v>
      </c>
      <c r="DY94" s="4">
        <f t="shared" si="110"/>
        <v>11.899999999999999</v>
      </c>
      <c r="DZ94" s="4">
        <f t="shared" si="111"/>
        <v>33</v>
      </c>
      <c r="EA94" s="4">
        <f t="shared" si="112"/>
        <v>38.9</v>
      </c>
      <c r="EB94" s="4">
        <f t="shared" si="113"/>
        <v>8.0449999999999982</v>
      </c>
      <c r="EC94" s="4">
        <f t="shared" si="114"/>
        <v>0.155</v>
      </c>
      <c r="EE94" s="4">
        <v>2</v>
      </c>
      <c r="EF94" s="16" t="s">
        <v>302</v>
      </c>
      <c r="EG94" s="16" t="s">
        <v>324</v>
      </c>
      <c r="EH94" s="16" t="s">
        <v>47</v>
      </c>
      <c r="EI94" s="16" t="s">
        <v>48</v>
      </c>
      <c r="EJ94" s="16" t="s">
        <v>24</v>
      </c>
      <c r="EK94" s="16" t="s">
        <v>22</v>
      </c>
      <c r="EL94" s="16" t="s">
        <v>23</v>
      </c>
      <c r="EP94" s="7">
        <f t="shared" si="137"/>
        <v>34.642206307096416</v>
      </c>
      <c r="EQ94" s="4">
        <f t="shared" si="138"/>
        <v>6.1499999999999995</v>
      </c>
      <c r="ER94" s="4">
        <f t="shared" si="139"/>
        <v>2.9749999999999996</v>
      </c>
      <c r="ES94" s="4">
        <f t="shared" si="140"/>
        <v>0.375</v>
      </c>
      <c r="ET94" s="4">
        <f t="shared" si="141"/>
        <v>0</v>
      </c>
      <c r="EU94" s="4">
        <f t="shared" si="142"/>
        <v>0</v>
      </c>
      <c r="EV94" s="4" t="str">
        <f t="shared" si="143"/>
        <v>紫</v>
      </c>
      <c r="EW94" s="4">
        <f t="shared" si="144"/>
        <v>8.5</v>
      </c>
      <c r="EX94" s="4">
        <f t="shared" si="145"/>
        <v>3</v>
      </c>
    </row>
    <row r="95" spans="33:154" x14ac:dyDescent="0.15">
      <c r="AG95" s="7">
        <f>基础状态预估!J15</f>
        <v>35.842206307096419</v>
      </c>
      <c r="AH95" s="7">
        <f>求节点(节奏总纲!$F$4:$F$163,节奏总纲!$C$4:$C$163,AG95)</f>
        <v>56.804810981122344</v>
      </c>
      <c r="AI95" s="4" t="str">
        <f t="shared" si="135"/>
        <v>紫</v>
      </c>
      <c r="AJ95" s="4">
        <f t="shared" si="136"/>
        <v>7.3500000000000023</v>
      </c>
      <c r="AK95" s="4">
        <f t="shared" si="129"/>
        <v>3.8150000000000022</v>
      </c>
      <c r="AL95" s="4">
        <f t="shared" si="130"/>
        <v>0.73500000000000087</v>
      </c>
      <c r="AM95" s="4">
        <f t="shared" si="131"/>
        <v>0</v>
      </c>
      <c r="AN95" s="4">
        <f t="shared" si="132"/>
        <v>0</v>
      </c>
      <c r="AO95" s="7">
        <f>(基础状态预估!E15-基础状态预估!E14)*基础状态预估!$W15+AO94</f>
        <v>3.6</v>
      </c>
      <c r="AP95" s="7">
        <f t="shared" si="133"/>
        <v>0.51428571428571435</v>
      </c>
      <c r="AU95" s="15" t="s">
        <v>20</v>
      </c>
      <c r="AV95" s="15"/>
      <c r="AW95" s="15" t="s">
        <v>165</v>
      </c>
      <c r="AX95" s="15"/>
      <c r="AY95" s="15" t="s">
        <v>165</v>
      </c>
      <c r="BF95" s="4">
        <v>91</v>
      </c>
      <c r="BG95" s="4">
        <f t="shared" si="115"/>
        <v>63.699999999999996</v>
      </c>
      <c r="BH95" s="4">
        <f t="shared" si="116"/>
        <v>27.3</v>
      </c>
      <c r="BL95" s="4">
        <f t="shared" si="99"/>
        <v>42.5</v>
      </c>
      <c r="BM95" s="4">
        <f t="shared" si="100"/>
        <v>29.749999999999996</v>
      </c>
      <c r="BN95" s="4">
        <f t="shared" si="101"/>
        <v>12.75</v>
      </c>
      <c r="BR95" s="4">
        <f t="shared" si="102"/>
        <v>46.800000000000004</v>
      </c>
      <c r="BS95" s="4">
        <f t="shared" si="103"/>
        <v>21.599999999999994</v>
      </c>
      <c r="BT95" s="4">
        <f t="shared" si="104"/>
        <v>3.6</v>
      </c>
      <c r="BX95" s="4">
        <f t="shared" si="105"/>
        <v>25.6</v>
      </c>
      <c r="BY95" s="4">
        <f t="shared" si="106"/>
        <v>6.2399999999999984</v>
      </c>
      <c r="BZ95" s="4">
        <f t="shared" si="107"/>
        <v>0.16</v>
      </c>
      <c r="CD95" s="4">
        <f t="shared" si="108"/>
        <v>0</v>
      </c>
      <c r="CE95" s="4">
        <f t="shared" si="109"/>
        <v>0</v>
      </c>
      <c r="CF95" s="4">
        <f>IF(COUNTIF($BH$5:$BH95,"&gt;=2")&lt;=1,SUM($BG95:$BK95)*C$8,CF94)</f>
        <v>151200</v>
      </c>
      <c r="CG95" s="4">
        <f>IF(COUNTIF($BN$5:$BN95,"&gt;=2")&lt;=1,SUM($BL95:$BP95)*D$8,CG94)</f>
        <v>604799.99999999988</v>
      </c>
      <c r="CH95" s="4">
        <f>IF(COUNTIF($BT$5:$BT95,"&gt;=2")&lt;=1,SUM($BQ95:$BU95)*E$8,CH94)</f>
        <v>2592000</v>
      </c>
      <c r="CI95" s="4">
        <f>IF(COUNTIF($BZ$5:$BZ95,"&gt;=2")&lt;=1,SUM($BV95:$BZ95)*F$8,CI94)</f>
        <v>2764800</v>
      </c>
      <c r="CJ95" s="4">
        <f t="shared" si="117"/>
        <v>0</v>
      </c>
      <c r="CK95" s="4">
        <f t="shared" si="118"/>
        <v>70.75</v>
      </c>
      <c r="CM95" s="4">
        <v>91</v>
      </c>
      <c r="CN95" s="4">
        <f>IF(COUNTIF($BH$5:$BH95,"&gt;=2")&gt;1,CN94,BG95)</f>
        <v>4.8999999999999995</v>
      </c>
      <c r="CO95" s="4">
        <f>IF(COUNTIF($BH$5:$BH95,"&gt;=2")&gt;1,CO94,BH95)</f>
        <v>2.1</v>
      </c>
      <c r="CP95" s="4">
        <f>IF(COUNTIF($BH$5:$BH95,"&gt;=2")&gt;1,CP94,BI95)</f>
        <v>0</v>
      </c>
      <c r="CQ95" s="4">
        <f>IF(COUNTIF($BH$5:$BH95,"&gt;=2")&gt;1,CQ94,BJ95)</f>
        <v>0</v>
      </c>
      <c r="CR95" s="4">
        <f>IF(COUNTIF($BH$5:$BH95,"&gt;=2")&gt;1,CR94,BK95)</f>
        <v>0</v>
      </c>
      <c r="CS95" s="4">
        <f>IF(COUNTIF($BN$5:$BN95,"&gt;=2")&gt;1,CS94,BL95)</f>
        <v>7</v>
      </c>
      <c r="CT95" s="4">
        <f>IF(COUNTIF($BN$5:$BN95,"&gt;=2")&gt;1,CT94,BM95)</f>
        <v>4.8999999999999995</v>
      </c>
      <c r="CU95" s="4">
        <f>IF(COUNTIF($BN$5:$BN95,"&gt;=2")&gt;1,CU94,BN95)</f>
        <v>2.1</v>
      </c>
      <c r="CV95" s="4">
        <f>IF(COUNTIF($BN$5:$BN95,"&gt;=2")&gt;1,CV94,BO95)</f>
        <v>0</v>
      </c>
      <c r="CW95" s="4">
        <f>IF(COUNTIF($BN$5:$BN95,"&gt;=2")&gt;1,CW94,BP95)</f>
        <v>0</v>
      </c>
      <c r="CX95" s="4">
        <f>IF(COUNTIF($BT$5:$BT95,"&gt;=2")&gt;1,CX94,BQ95)</f>
        <v>0</v>
      </c>
      <c r="CY95" s="4">
        <f>IF(COUNTIF($BT$5:$BT95,"&gt;=2")&gt;1,CY94,BR95)</f>
        <v>26</v>
      </c>
      <c r="CZ95" s="4">
        <f>IF(COUNTIF($BT$5:$BT95,"&gt;=2")&gt;1,CZ94,BS95)</f>
        <v>11.999999999999996</v>
      </c>
      <c r="DA95" s="4">
        <f>IF(COUNTIF($BT$5:$BT95,"&gt;=2")&gt;1,DA94,BT95)</f>
        <v>2</v>
      </c>
      <c r="DB95" s="4">
        <f>IF(COUNTIF($BT$5:$BT95,"&gt;=2")&gt;1,DB94,BU95)</f>
        <v>0</v>
      </c>
      <c r="DC95" s="4">
        <f>IF(COUNTIF($BZ$5:$BZ95,"&gt;=2")&gt;1,DC94,BV95)</f>
        <v>0</v>
      </c>
      <c r="DD95" s="4">
        <f>IF(COUNTIF($BZ$5:$BZ95,"&gt;=2")&gt;1,DD94,BW95)</f>
        <v>0</v>
      </c>
      <c r="DE95" s="4">
        <f>IF(COUNTIF($BZ$5:$BZ95,"&gt;=2")&gt;1,DE94,BX95)</f>
        <v>25.6</v>
      </c>
      <c r="DF95" s="4">
        <f>IF(COUNTIF($BZ$5:$BZ95,"&gt;=2")&gt;1,DF94,BY95)</f>
        <v>6.2399999999999984</v>
      </c>
      <c r="DG95" s="4">
        <f>IF(COUNTIF($BZ$5:$BZ95,"&gt;=2")&gt;1,DG94,BZ95)</f>
        <v>0.16</v>
      </c>
      <c r="DH95" s="4">
        <f t="shared" si="119"/>
        <v>0</v>
      </c>
      <c r="DI95" s="4">
        <f t="shared" si="120"/>
        <v>0</v>
      </c>
      <c r="DJ95" s="4">
        <f t="shared" si="121"/>
        <v>0</v>
      </c>
      <c r="DK95" s="4">
        <f t="shared" si="122"/>
        <v>0</v>
      </c>
      <c r="DL95" s="4">
        <f t="shared" si="123"/>
        <v>0</v>
      </c>
      <c r="DM95" s="4">
        <f t="shared" si="124"/>
        <v>7</v>
      </c>
      <c r="DN95" s="4">
        <f t="shared" si="125"/>
        <v>13.999999999999998</v>
      </c>
      <c r="DO95" s="4">
        <f t="shared" si="126"/>
        <v>40</v>
      </c>
      <c r="DP95" s="4">
        <f t="shared" si="127"/>
        <v>32</v>
      </c>
      <c r="DQ95" s="4">
        <f t="shared" si="128"/>
        <v>0</v>
      </c>
      <c r="DS95" s="4">
        <v>91</v>
      </c>
      <c r="DT95" s="4">
        <f>$CK95+INDEX(节奏总纲!D$4:D$163,基础状态预估!$C$2)</f>
        <v>115.00483399593904</v>
      </c>
      <c r="DU95" s="4">
        <f>$CK95+INDEX(节奏总纲!E$4:E$163,基础状态预估!$C$2)</f>
        <v>109.28268396026414</v>
      </c>
      <c r="DV95" s="4">
        <f>$CK95+INDEX(节奏总纲!F$4:F$163,基础状态预估!$C$2)</f>
        <v>102.39220630709642</v>
      </c>
      <c r="DW95" s="4">
        <f>$CK95+INDEX(节奏总纲!G$4:G$163,基础状态预估!$C$2)</f>
        <v>94.032468165263538</v>
      </c>
      <c r="DX95" s="4">
        <f>$CK95+INDEX(节奏总纲!H$4:H$163,基础状态预估!$C$2)</f>
        <v>83.694538943812177</v>
      </c>
      <c r="DY95" s="4">
        <f t="shared" si="110"/>
        <v>11.899999999999999</v>
      </c>
      <c r="DZ95" s="4">
        <f t="shared" si="111"/>
        <v>33</v>
      </c>
      <c r="EA95" s="4">
        <f t="shared" si="112"/>
        <v>39.699999999999996</v>
      </c>
      <c r="EB95" s="4">
        <f t="shared" si="113"/>
        <v>8.2399999999999984</v>
      </c>
      <c r="EC95" s="4">
        <f t="shared" si="114"/>
        <v>0.16</v>
      </c>
      <c r="EE95" s="4">
        <v>3</v>
      </c>
      <c r="EF95" s="16">
        <v>10</v>
      </c>
      <c r="EG95" s="16">
        <f>INDEX(节奏总纲!$F$4:$F$163,$EF95)</f>
        <v>0.6895</v>
      </c>
      <c r="EH95" s="16">
        <f>IFERROR(求节点($DV$5:$DV$1004,DY$5:DY$1004,$EG95),0)</f>
        <v>0</v>
      </c>
      <c r="EI95" s="16">
        <f t="shared" ref="EI95:EL95" si="146">IFERROR(求节点($DV$5:$DV$1004,DZ$5:DZ$1004,$EG95),0)</f>
        <v>0</v>
      </c>
      <c r="EJ95" s="16">
        <f t="shared" si="146"/>
        <v>0</v>
      </c>
      <c r="EK95" s="16">
        <f t="shared" si="146"/>
        <v>0</v>
      </c>
      <c r="EL95" s="16">
        <f t="shared" si="146"/>
        <v>0</v>
      </c>
      <c r="EP95" s="7">
        <f t="shared" si="137"/>
        <v>35.842206307096419</v>
      </c>
      <c r="EQ95" s="4">
        <f t="shared" si="138"/>
        <v>7.3500000000000023</v>
      </c>
      <c r="ER95" s="4">
        <f t="shared" si="139"/>
        <v>3.8150000000000022</v>
      </c>
      <c r="ES95" s="4">
        <f t="shared" si="140"/>
        <v>0.73500000000000087</v>
      </c>
      <c r="ET95" s="4">
        <f t="shared" si="141"/>
        <v>0</v>
      </c>
      <c r="EU95" s="4">
        <f t="shared" si="142"/>
        <v>0</v>
      </c>
      <c r="EV95" s="4" t="str">
        <f t="shared" si="143"/>
        <v>紫</v>
      </c>
      <c r="EW95" s="4">
        <f t="shared" si="144"/>
        <v>10.900000000000006</v>
      </c>
      <c r="EX95" s="4">
        <f t="shared" si="145"/>
        <v>4.2000000000000028</v>
      </c>
    </row>
    <row r="96" spans="33:154" x14ac:dyDescent="0.15">
      <c r="AG96" s="7">
        <f>基础状态预估!J16</f>
        <v>37.042206307096414</v>
      </c>
      <c r="AH96" s="7">
        <f>求节点(节奏总纲!$F$4:$F$163,节奏总纲!$C$4:$C$163,AG96)</f>
        <v>57.279578089064216</v>
      </c>
      <c r="AI96" s="4" t="str">
        <f t="shared" si="135"/>
        <v>紫</v>
      </c>
      <c r="AJ96" s="4">
        <f t="shared" si="136"/>
        <v>8.5499999999999972</v>
      </c>
      <c r="AK96" s="4">
        <f t="shared" si="129"/>
        <v>4.6549999999999994</v>
      </c>
      <c r="AL96" s="4">
        <f t="shared" si="130"/>
        <v>1.0949999999999995</v>
      </c>
      <c r="AM96" s="4">
        <f t="shared" si="131"/>
        <v>0</v>
      </c>
      <c r="AN96" s="4">
        <f t="shared" si="132"/>
        <v>0</v>
      </c>
      <c r="AO96" s="7">
        <f>(基础状态预估!E16-基础状态预估!E15)*基础状态预估!$W16+AO95</f>
        <v>4.7999999999999989</v>
      </c>
      <c r="AP96" s="7">
        <f t="shared" si="133"/>
        <v>0.53333333333333321</v>
      </c>
      <c r="AU96" s="15">
        <v>10</v>
      </c>
      <c r="AV96" s="15"/>
      <c r="AW96" s="15">
        <f>IFERROR(IF(AU96&gt;MAX($AH$87:$AH$122),MAX($M$5:$M$40),求节点($AH$87:$AH$122,$M$5:$M$40,AU96)),0)</f>
        <v>0</v>
      </c>
      <c r="AX96" s="15"/>
      <c r="AY96" s="23">
        <f>AW96*INDEX([3]中r将兵属性验证!$W$7:$W$166,$AU96,1)</f>
        <v>0</v>
      </c>
      <c r="BF96" s="4">
        <v>92</v>
      </c>
      <c r="BG96" s="4">
        <f t="shared" si="115"/>
        <v>64.399999999999991</v>
      </c>
      <c r="BH96" s="4">
        <f t="shared" si="116"/>
        <v>27.599999999999998</v>
      </c>
      <c r="BL96" s="4">
        <f t="shared" si="99"/>
        <v>43</v>
      </c>
      <c r="BM96" s="4">
        <f t="shared" si="100"/>
        <v>30.099999999999998</v>
      </c>
      <c r="BN96" s="4">
        <f t="shared" si="101"/>
        <v>12.9</v>
      </c>
      <c r="BR96" s="4">
        <f t="shared" si="102"/>
        <v>47.45</v>
      </c>
      <c r="BS96" s="4">
        <f t="shared" si="103"/>
        <v>21.899999999999995</v>
      </c>
      <c r="BT96" s="4">
        <f t="shared" si="104"/>
        <v>3.6500000000000004</v>
      </c>
      <c r="BX96" s="4">
        <f t="shared" si="105"/>
        <v>26.400000000000002</v>
      </c>
      <c r="BY96" s="4">
        <f t="shared" si="106"/>
        <v>6.4349999999999987</v>
      </c>
      <c r="BZ96" s="4">
        <f t="shared" si="107"/>
        <v>0.16500000000000001</v>
      </c>
      <c r="CD96" s="4">
        <f t="shared" si="108"/>
        <v>0</v>
      </c>
      <c r="CE96" s="4">
        <f t="shared" si="109"/>
        <v>0</v>
      </c>
      <c r="CF96" s="4">
        <f>IF(COUNTIF($BH$5:$BH96,"&gt;=2")&lt;=1,SUM($BG96:$BK96)*C$8,CF95)</f>
        <v>151200</v>
      </c>
      <c r="CG96" s="4">
        <f>IF(COUNTIF($BN$5:$BN96,"&gt;=2")&lt;=1,SUM($BL96:$BP96)*D$8,CG95)</f>
        <v>604799.99999999988</v>
      </c>
      <c r="CH96" s="4">
        <f>IF(COUNTIF($BT$5:$BT96,"&gt;=2")&lt;=1,SUM($BQ96:$BU96)*E$8,CH95)</f>
        <v>2592000</v>
      </c>
      <c r="CI96" s="4">
        <f>IF(COUNTIF($BZ$5:$BZ96,"&gt;=2")&lt;=1,SUM($BV96:$BZ96)*F$8,CI95)</f>
        <v>2851200</v>
      </c>
      <c r="CJ96" s="4">
        <f t="shared" si="117"/>
        <v>0</v>
      </c>
      <c r="CK96" s="4">
        <f t="shared" si="118"/>
        <v>71.75</v>
      </c>
      <c r="CM96" s="4">
        <v>92</v>
      </c>
      <c r="CN96" s="4">
        <f>IF(COUNTIF($BH$5:$BH96,"&gt;=2")&gt;1,CN95,BG96)</f>
        <v>4.8999999999999995</v>
      </c>
      <c r="CO96" s="4">
        <f>IF(COUNTIF($BH$5:$BH96,"&gt;=2")&gt;1,CO95,BH96)</f>
        <v>2.1</v>
      </c>
      <c r="CP96" s="4">
        <f>IF(COUNTIF($BH$5:$BH96,"&gt;=2")&gt;1,CP95,BI96)</f>
        <v>0</v>
      </c>
      <c r="CQ96" s="4">
        <f>IF(COUNTIF($BH$5:$BH96,"&gt;=2")&gt;1,CQ95,BJ96)</f>
        <v>0</v>
      </c>
      <c r="CR96" s="4">
        <f>IF(COUNTIF($BH$5:$BH96,"&gt;=2")&gt;1,CR95,BK96)</f>
        <v>0</v>
      </c>
      <c r="CS96" s="4">
        <f>IF(COUNTIF($BN$5:$BN96,"&gt;=2")&gt;1,CS95,BL96)</f>
        <v>7</v>
      </c>
      <c r="CT96" s="4">
        <f>IF(COUNTIF($BN$5:$BN96,"&gt;=2")&gt;1,CT95,BM96)</f>
        <v>4.8999999999999995</v>
      </c>
      <c r="CU96" s="4">
        <f>IF(COUNTIF($BN$5:$BN96,"&gt;=2")&gt;1,CU95,BN96)</f>
        <v>2.1</v>
      </c>
      <c r="CV96" s="4">
        <f>IF(COUNTIF($BN$5:$BN96,"&gt;=2")&gt;1,CV95,BO96)</f>
        <v>0</v>
      </c>
      <c r="CW96" s="4">
        <f>IF(COUNTIF($BN$5:$BN96,"&gt;=2")&gt;1,CW95,BP96)</f>
        <v>0</v>
      </c>
      <c r="CX96" s="4">
        <f>IF(COUNTIF($BT$5:$BT96,"&gt;=2")&gt;1,CX95,BQ96)</f>
        <v>0</v>
      </c>
      <c r="CY96" s="4">
        <f>IF(COUNTIF($BT$5:$BT96,"&gt;=2")&gt;1,CY95,BR96)</f>
        <v>26</v>
      </c>
      <c r="CZ96" s="4">
        <f>IF(COUNTIF($BT$5:$BT96,"&gt;=2")&gt;1,CZ95,BS96)</f>
        <v>11.999999999999996</v>
      </c>
      <c r="DA96" s="4">
        <f>IF(COUNTIF($BT$5:$BT96,"&gt;=2")&gt;1,DA95,BT96)</f>
        <v>2</v>
      </c>
      <c r="DB96" s="4">
        <f>IF(COUNTIF($BT$5:$BT96,"&gt;=2")&gt;1,DB95,BU96)</f>
        <v>0</v>
      </c>
      <c r="DC96" s="4">
        <f>IF(COUNTIF($BZ$5:$BZ96,"&gt;=2")&gt;1,DC95,BV96)</f>
        <v>0</v>
      </c>
      <c r="DD96" s="4">
        <f>IF(COUNTIF($BZ$5:$BZ96,"&gt;=2")&gt;1,DD95,BW96)</f>
        <v>0</v>
      </c>
      <c r="DE96" s="4">
        <f>IF(COUNTIF($BZ$5:$BZ96,"&gt;=2")&gt;1,DE95,BX96)</f>
        <v>26.400000000000002</v>
      </c>
      <c r="DF96" s="4">
        <f>IF(COUNTIF($BZ$5:$BZ96,"&gt;=2")&gt;1,DF95,BY96)</f>
        <v>6.4349999999999987</v>
      </c>
      <c r="DG96" s="4">
        <f>IF(COUNTIF($BZ$5:$BZ96,"&gt;=2")&gt;1,DG95,BZ96)</f>
        <v>0.16500000000000001</v>
      </c>
      <c r="DH96" s="4">
        <f t="shared" si="119"/>
        <v>0</v>
      </c>
      <c r="DI96" s="4">
        <f t="shared" si="120"/>
        <v>0</v>
      </c>
      <c r="DJ96" s="4">
        <f t="shared" si="121"/>
        <v>0</v>
      </c>
      <c r="DK96" s="4">
        <f t="shared" si="122"/>
        <v>0</v>
      </c>
      <c r="DL96" s="4">
        <f t="shared" si="123"/>
        <v>0</v>
      </c>
      <c r="DM96" s="4">
        <f t="shared" si="124"/>
        <v>7</v>
      </c>
      <c r="DN96" s="4">
        <f t="shared" si="125"/>
        <v>13.999999999999998</v>
      </c>
      <c r="DO96" s="4">
        <f t="shared" si="126"/>
        <v>40</v>
      </c>
      <c r="DP96" s="4">
        <f t="shared" si="127"/>
        <v>33</v>
      </c>
      <c r="DQ96" s="4">
        <f t="shared" si="128"/>
        <v>0</v>
      </c>
      <c r="DS96" s="4">
        <v>92</v>
      </c>
      <c r="DT96" s="4">
        <f>$CK96+INDEX(节奏总纲!D$4:D$163,基础状态预估!$C$2)</f>
        <v>116.00483399593904</v>
      </c>
      <c r="DU96" s="4">
        <f>$CK96+INDEX(节奏总纲!E$4:E$163,基础状态预估!$C$2)</f>
        <v>110.28268396026414</v>
      </c>
      <c r="DV96" s="4">
        <f>$CK96+INDEX(节奏总纲!F$4:F$163,基础状态预估!$C$2)</f>
        <v>103.39220630709642</v>
      </c>
      <c r="DW96" s="4">
        <f>$CK96+INDEX(节奏总纲!G$4:G$163,基础状态预估!$C$2)</f>
        <v>95.032468165263538</v>
      </c>
      <c r="DX96" s="4">
        <f>$CK96+INDEX(节奏总纲!H$4:H$163,基础状态预估!$C$2)</f>
        <v>84.694538943812177</v>
      </c>
      <c r="DY96" s="4">
        <f t="shared" si="110"/>
        <v>11.899999999999999</v>
      </c>
      <c r="DZ96" s="4">
        <f t="shared" si="111"/>
        <v>33</v>
      </c>
      <c r="EA96" s="4">
        <f t="shared" si="112"/>
        <v>40.5</v>
      </c>
      <c r="EB96" s="4">
        <f t="shared" si="113"/>
        <v>8.4349999999999987</v>
      </c>
      <c r="EC96" s="4">
        <f t="shared" si="114"/>
        <v>0.16500000000000001</v>
      </c>
      <c r="EE96" s="4">
        <v>4</v>
      </c>
      <c r="EF96" s="16">
        <v>20</v>
      </c>
      <c r="EG96" s="16">
        <f>INDEX(节奏总纲!$F$4:$F$163,$EF96)</f>
        <v>2.1372</v>
      </c>
      <c r="EH96" s="16">
        <f t="shared" ref="EH96:EH110" si="147">IFERROR(求节点($DV$5:$DV$1004,DY$5:DY$1004,$EG96),0)</f>
        <v>0</v>
      </c>
      <c r="EI96" s="16">
        <f t="shared" ref="EI96:EI110" si="148">IFERROR(求节点($DV$5:$DV$1004,DZ$5:DZ$1004,$EG96),0)</f>
        <v>0</v>
      </c>
      <c r="EJ96" s="16">
        <f t="shared" ref="EJ96:EJ110" si="149">IFERROR(求节点($DV$5:$DV$1004,EA$5:EA$1004,$EG96),0)</f>
        <v>0</v>
      </c>
      <c r="EK96" s="16">
        <f t="shared" ref="EK96:EK110" si="150">IFERROR(求节点($DV$5:$DV$1004,EB$5:EB$1004,$EG96),0)</f>
        <v>0</v>
      </c>
      <c r="EL96" s="16">
        <f t="shared" ref="EL96:EL110" si="151">IFERROR(求节点($DV$5:$DV$1004,EC$5:EC$1004,$EG96),0)</f>
        <v>0</v>
      </c>
      <c r="EP96" s="7">
        <f t="shared" si="137"/>
        <v>37.042206307096414</v>
      </c>
      <c r="EQ96" s="4">
        <f t="shared" si="138"/>
        <v>8.5499999999999972</v>
      </c>
      <c r="ER96" s="4">
        <f t="shared" si="139"/>
        <v>4.6549999999999994</v>
      </c>
      <c r="ES96" s="4">
        <f t="shared" si="140"/>
        <v>1.0949999999999995</v>
      </c>
      <c r="ET96" s="4">
        <f t="shared" si="141"/>
        <v>0</v>
      </c>
      <c r="EU96" s="4">
        <f t="shared" si="142"/>
        <v>0</v>
      </c>
      <c r="EV96" s="4" t="str">
        <f t="shared" si="143"/>
        <v>紫</v>
      </c>
      <c r="EW96" s="4">
        <f t="shared" si="144"/>
        <v>13.299999999999997</v>
      </c>
      <c r="EX96" s="4">
        <f t="shared" si="145"/>
        <v>5.3999999999999977</v>
      </c>
    </row>
    <row r="97" spans="33:154" x14ac:dyDescent="0.15">
      <c r="AG97" s="7">
        <f>基础状态预估!J17</f>
        <v>38.842206307096419</v>
      </c>
      <c r="AH97" s="7">
        <f>求节点(节奏总纲!$F$4:$F$163,节奏总纲!$C$4:$C$163,AG97)</f>
        <v>57.972561857331456</v>
      </c>
      <c r="AI97" s="4" t="str">
        <f t="shared" si="135"/>
        <v>紫</v>
      </c>
      <c r="AJ97" s="4">
        <f t="shared" si="136"/>
        <v>10.350000000000001</v>
      </c>
      <c r="AK97" s="4">
        <f t="shared" si="129"/>
        <v>5.9150000000000009</v>
      </c>
      <c r="AL97" s="4">
        <f t="shared" si="130"/>
        <v>1.6350000000000007</v>
      </c>
      <c r="AM97" s="4">
        <f t="shared" si="131"/>
        <v>0</v>
      </c>
      <c r="AN97" s="4">
        <f t="shared" si="132"/>
        <v>0</v>
      </c>
      <c r="AO97" s="7">
        <f>(基础状态预估!E17-基础状态预估!E16)*基础状态预估!$W17+AO96</f>
        <v>6.5999999999999988</v>
      </c>
      <c r="AP97" s="7">
        <f t="shared" si="133"/>
        <v>0.54999999999999993</v>
      </c>
      <c r="AU97" s="15">
        <v>20</v>
      </c>
      <c r="AV97" s="15"/>
      <c r="AW97" s="15">
        <f t="shared" ref="AW97:AW111" si="152">IFERROR(IF(AU97&gt;MAX($AH$87:$AH$122),MAX($M$5:$M$40),求节点($AH$87:$AH$122,$M$5:$M$40,AU97)),0)</f>
        <v>0</v>
      </c>
      <c r="AX97" s="15"/>
      <c r="AY97" s="16">
        <f>(AW97-AW96)*INDEX([3]中r将兵属性验证!$W$7:$W$166,$AU97,1)+AY96</f>
        <v>0</v>
      </c>
      <c r="BF97" s="4">
        <v>93</v>
      </c>
      <c r="BG97" s="4">
        <f t="shared" si="115"/>
        <v>65.099999999999994</v>
      </c>
      <c r="BH97" s="4">
        <f t="shared" si="116"/>
        <v>27.9</v>
      </c>
      <c r="BL97" s="4">
        <f t="shared" si="99"/>
        <v>43.5</v>
      </c>
      <c r="BM97" s="4">
        <f t="shared" si="100"/>
        <v>30.45</v>
      </c>
      <c r="BN97" s="4">
        <f t="shared" si="101"/>
        <v>13.049999999999999</v>
      </c>
      <c r="BR97" s="4">
        <f t="shared" si="102"/>
        <v>48.1</v>
      </c>
      <c r="BS97" s="4">
        <f t="shared" si="103"/>
        <v>22.199999999999996</v>
      </c>
      <c r="BT97" s="4">
        <f t="shared" si="104"/>
        <v>3.7</v>
      </c>
      <c r="BX97" s="4">
        <f t="shared" si="105"/>
        <v>27.200000000000003</v>
      </c>
      <c r="BY97" s="4">
        <f t="shared" si="106"/>
        <v>6.6299999999999981</v>
      </c>
      <c r="BZ97" s="4">
        <f t="shared" si="107"/>
        <v>0.17</v>
      </c>
      <c r="CD97" s="4">
        <f t="shared" si="108"/>
        <v>0</v>
      </c>
      <c r="CE97" s="4">
        <f t="shared" si="109"/>
        <v>0</v>
      </c>
      <c r="CF97" s="4">
        <f>IF(COUNTIF($BH$5:$BH97,"&gt;=2")&lt;=1,SUM($BG97:$BK97)*C$8,CF96)</f>
        <v>151200</v>
      </c>
      <c r="CG97" s="4">
        <f>IF(COUNTIF($BN$5:$BN97,"&gt;=2")&lt;=1,SUM($BL97:$BP97)*D$8,CG96)</f>
        <v>604799.99999999988</v>
      </c>
      <c r="CH97" s="4">
        <f>IF(COUNTIF($BT$5:$BT97,"&gt;=2")&lt;=1,SUM($BQ97:$BU97)*E$8,CH96)</f>
        <v>2592000</v>
      </c>
      <c r="CI97" s="4">
        <f>IF(COUNTIF($BZ$5:$BZ97,"&gt;=2")&lt;=1,SUM($BV97:$BZ97)*F$8,CI96)</f>
        <v>2937600</v>
      </c>
      <c r="CJ97" s="4">
        <f t="shared" si="117"/>
        <v>0</v>
      </c>
      <c r="CK97" s="4">
        <f t="shared" si="118"/>
        <v>72.75</v>
      </c>
      <c r="CM97" s="4">
        <v>93</v>
      </c>
      <c r="CN97" s="4">
        <f>IF(COUNTIF($BH$5:$BH97,"&gt;=2")&gt;1,CN96,BG97)</f>
        <v>4.8999999999999995</v>
      </c>
      <c r="CO97" s="4">
        <f>IF(COUNTIF($BH$5:$BH97,"&gt;=2")&gt;1,CO96,BH97)</f>
        <v>2.1</v>
      </c>
      <c r="CP97" s="4">
        <f>IF(COUNTIF($BH$5:$BH97,"&gt;=2")&gt;1,CP96,BI97)</f>
        <v>0</v>
      </c>
      <c r="CQ97" s="4">
        <f>IF(COUNTIF($BH$5:$BH97,"&gt;=2")&gt;1,CQ96,BJ97)</f>
        <v>0</v>
      </c>
      <c r="CR97" s="4">
        <f>IF(COUNTIF($BH$5:$BH97,"&gt;=2")&gt;1,CR96,BK97)</f>
        <v>0</v>
      </c>
      <c r="CS97" s="4">
        <f>IF(COUNTIF($BN$5:$BN97,"&gt;=2")&gt;1,CS96,BL97)</f>
        <v>7</v>
      </c>
      <c r="CT97" s="4">
        <f>IF(COUNTIF($BN$5:$BN97,"&gt;=2")&gt;1,CT96,BM97)</f>
        <v>4.8999999999999995</v>
      </c>
      <c r="CU97" s="4">
        <f>IF(COUNTIF($BN$5:$BN97,"&gt;=2")&gt;1,CU96,BN97)</f>
        <v>2.1</v>
      </c>
      <c r="CV97" s="4">
        <f>IF(COUNTIF($BN$5:$BN97,"&gt;=2")&gt;1,CV96,BO97)</f>
        <v>0</v>
      </c>
      <c r="CW97" s="4">
        <f>IF(COUNTIF($BN$5:$BN97,"&gt;=2")&gt;1,CW96,BP97)</f>
        <v>0</v>
      </c>
      <c r="CX97" s="4">
        <f>IF(COUNTIF($BT$5:$BT97,"&gt;=2")&gt;1,CX96,BQ97)</f>
        <v>0</v>
      </c>
      <c r="CY97" s="4">
        <f>IF(COUNTIF($BT$5:$BT97,"&gt;=2")&gt;1,CY96,BR97)</f>
        <v>26</v>
      </c>
      <c r="CZ97" s="4">
        <f>IF(COUNTIF($BT$5:$BT97,"&gt;=2")&gt;1,CZ96,BS97)</f>
        <v>11.999999999999996</v>
      </c>
      <c r="DA97" s="4">
        <f>IF(COUNTIF($BT$5:$BT97,"&gt;=2")&gt;1,DA96,BT97)</f>
        <v>2</v>
      </c>
      <c r="DB97" s="4">
        <f>IF(COUNTIF($BT$5:$BT97,"&gt;=2")&gt;1,DB96,BU97)</f>
        <v>0</v>
      </c>
      <c r="DC97" s="4">
        <f>IF(COUNTIF($BZ$5:$BZ97,"&gt;=2")&gt;1,DC96,BV97)</f>
        <v>0</v>
      </c>
      <c r="DD97" s="4">
        <f>IF(COUNTIF($BZ$5:$BZ97,"&gt;=2")&gt;1,DD96,BW97)</f>
        <v>0</v>
      </c>
      <c r="DE97" s="4">
        <f>IF(COUNTIF($BZ$5:$BZ97,"&gt;=2")&gt;1,DE96,BX97)</f>
        <v>27.200000000000003</v>
      </c>
      <c r="DF97" s="4">
        <f>IF(COUNTIF($BZ$5:$BZ97,"&gt;=2")&gt;1,DF96,BY97)</f>
        <v>6.6299999999999981</v>
      </c>
      <c r="DG97" s="4">
        <f>IF(COUNTIF($BZ$5:$BZ97,"&gt;=2")&gt;1,DG96,BZ97)</f>
        <v>0.17</v>
      </c>
      <c r="DH97" s="4">
        <f t="shared" si="119"/>
        <v>0</v>
      </c>
      <c r="DI97" s="4">
        <f t="shared" si="120"/>
        <v>0</v>
      </c>
      <c r="DJ97" s="4">
        <f t="shared" si="121"/>
        <v>0</v>
      </c>
      <c r="DK97" s="4">
        <f t="shared" si="122"/>
        <v>0</v>
      </c>
      <c r="DL97" s="4">
        <f t="shared" si="123"/>
        <v>0</v>
      </c>
      <c r="DM97" s="4">
        <f t="shared" si="124"/>
        <v>7</v>
      </c>
      <c r="DN97" s="4">
        <f t="shared" si="125"/>
        <v>13.999999999999998</v>
      </c>
      <c r="DO97" s="4">
        <f t="shared" si="126"/>
        <v>40</v>
      </c>
      <c r="DP97" s="4">
        <f t="shared" si="127"/>
        <v>34</v>
      </c>
      <c r="DQ97" s="4">
        <f t="shared" si="128"/>
        <v>0</v>
      </c>
      <c r="DS97" s="4">
        <v>93</v>
      </c>
      <c r="DT97" s="4">
        <f>$CK97+INDEX(节奏总纲!D$4:D$163,基础状态预估!$C$2)</f>
        <v>117.00483399593904</v>
      </c>
      <c r="DU97" s="4">
        <f>$CK97+INDEX(节奏总纲!E$4:E$163,基础状态预估!$C$2)</f>
        <v>111.28268396026414</v>
      </c>
      <c r="DV97" s="4">
        <f>$CK97+INDEX(节奏总纲!F$4:F$163,基础状态预估!$C$2)</f>
        <v>104.39220630709642</v>
      </c>
      <c r="DW97" s="4">
        <f>$CK97+INDEX(节奏总纲!G$4:G$163,基础状态预估!$C$2)</f>
        <v>96.032468165263538</v>
      </c>
      <c r="DX97" s="4">
        <f>$CK97+INDEX(节奏总纲!H$4:H$163,基础状态预估!$C$2)</f>
        <v>85.694538943812177</v>
      </c>
      <c r="DY97" s="4">
        <f t="shared" si="110"/>
        <v>11.899999999999999</v>
      </c>
      <c r="DZ97" s="4">
        <f t="shared" si="111"/>
        <v>33</v>
      </c>
      <c r="EA97" s="4">
        <f t="shared" si="112"/>
        <v>41.3</v>
      </c>
      <c r="EB97" s="4">
        <f t="shared" si="113"/>
        <v>8.629999999999999</v>
      </c>
      <c r="EC97" s="4">
        <f t="shared" si="114"/>
        <v>0.17</v>
      </c>
      <c r="EE97" s="4">
        <v>5</v>
      </c>
      <c r="EF97" s="16">
        <v>30</v>
      </c>
      <c r="EG97" s="16">
        <f>INDEX(节奏总纲!$F$4:$F$163,$EF97)</f>
        <v>5.0421000000000005</v>
      </c>
      <c r="EH97" s="16">
        <f t="shared" si="147"/>
        <v>0</v>
      </c>
      <c r="EI97" s="16">
        <f t="shared" si="148"/>
        <v>0</v>
      </c>
      <c r="EJ97" s="16">
        <f t="shared" si="149"/>
        <v>0</v>
      </c>
      <c r="EK97" s="16">
        <f t="shared" si="150"/>
        <v>0</v>
      </c>
      <c r="EL97" s="16">
        <f t="shared" si="151"/>
        <v>0</v>
      </c>
      <c r="EP97" s="7">
        <f t="shared" si="137"/>
        <v>38.842206307096419</v>
      </c>
      <c r="EQ97" s="4">
        <f t="shared" si="138"/>
        <v>10.350000000000001</v>
      </c>
      <c r="ER97" s="4">
        <f t="shared" si="139"/>
        <v>5.9150000000000009</v>
      </c>
      <c r="ES97" s="4">
        <f t="shared" si="140"/>
        <v>1.6350000000000007</v>
      </c>
      <c r="ET97" s="4">
        <f t="shared" si="141"/>
        <v>0</v>
      </c>
      <c r="EU97" s="4">
        <f t="shared" si="142"/>
        <v>0</v>
      </c>
      <c r="EV97" s="4" t="str">
        <f t="shared" si="143"/>
        <v>紫</v>
      </c>
      <c r="EW97" s="4">
        <f t="shared" si="144"/>
        <v>16.900000000000006</v>
      </c>
      <c r="EX97" s="4">
        <f t="shared" si="145"/>
        <v>7.2000000000000028</v>
      </c>
    </row>
    <row r="98" spans="33:154" x14ac:dyDescent="0.15">
      <c r="AG98" s="7">
        <f>基础状态预估!J18</f>
        <v>40.642206307096416</v>
      </c>
      <c r="AH98" s="7">
        <f>求节点(节奏总纲!$F$4:$F$163,节奏总纲!$C$4:$C$163,AG98)</f>
        <v>58.614191691574263</v>
      </c>
      <c r="AI98" s="4" t="str">
        <f t="shared" si="135"/>
        <v>橙</v>
      </c>
      <c r="AJ98" s="4">
        <f t="shared" si="136"/>
        <v>11.7</v>
      </c>
      <c r="AK98" s="4">
        <f t="shared" si="129"/>
        <v>7.25</v>
      </c>
      <c r="AL98" s="4">
        <f t="shared" si="130"/>
        <v>2.2199999999999998</v>
      </c>
      <c r="AM98" s="4">
        <f t="shared" si="131"/>
        <v>0.03</v>
      </c>
      <c r="AN98" s="4">
        <f t="shared" si="132"/>
        <v>0</v>
      </c>
      <c r="AO98" s="7">
        <f>(基础状态预估!E18-基础状态预估!E17)*基础状态预估!$W18+AO97</f>
        <v>8.3999999999999986</v>
      </c>
      <c r="AP98" s="7">
        <f t="shared" si="133"/>
        <v>0.55999999999999994</v>
      </c>
      <c r="AU98" s="15">
        <v>30</v>
      </c>
      <c r="AV98" s="15"/>
      <c r="AW98" s="15">
        <f t="shared" si="152"/>
        <v>0</v>
      </c>
      <c r="AX98" s="15"/>
      <c r="AY98" s="16">
        <f>(AW98-AW97)*INDEX([3]中r将兵属性验证!$W$7:$W$166,$AU98,1)+AY97</f>
        <v>0</v>
      </c>
      <c r="BF98" s="4">
        <v>94</v>
      </c>
      <c r="BG98" s="4">
        <f t="shared" si="115"/>
        <v>65.8</v>
      </c>
      <c r="BH98" s="4">
        <f t="shared" si="116"/>
        <v>28.2</v>
      </c>
      <c r="BL98" s="4">
        <f t="shared" si="99"/>
        <v>44</v>
      </c>
      <c r="BM98" s="4">
        <f t="shared" si="100"/>
        <v>30.799999999999997</v>
      </c>
      <c r="BN98" s="4">
        <f t="shared" si="101"/>
        <v>13.2</v>
      </c>
      <c r="BR98" s="4">
        <f t="shared" si="102"/>
        <v>48.75</v>
      </c>
      <c r="BS98" s="4">
        <f t="shared" si="103"/>
        <v>22.499999999999996</v>
      </c>
      <c r="BT98" s="4">
        <f t="shared" si="104"/>
        <v>3.75</v>
      </c>
      <c r="BX98" s="4">
        <f t="shared" si="105"/>
        <v>28</v>
      </c>
      <c r="BY98" s="4">
        <f t="shared" si="106"/>
        <v>6.8249999999999984</v>
      </c>
      <c r="BZ98" s="4">
        <f t="shared" si="107"/>
        <v>0.17500000000000002</v>
      </c>
      <c r="CD98" s="4">
        <f t="shared" si="108"/>
        <v>0</v>
      </c>
      <c r="CE98" s="4">
        <f t="shared" si="109"/>
        <v>0</v>
      </c>
      <c r="CF98" s="4">
        <f>IF(COUNTIF($BH$5:$BH98,"&gt;=2")&lt;=1,SUM($BG98:$BK98)*C$8,CF97)</f>
        <v>151200</v>
      </c>
      <c r="CG98" s="4">
        <f>IF(COUNTIF($BN$5:$BN98,"&gt;=2")&lt;=1,SUM($BL98:$BP98)*D$8,CG97)</f>
        <v>604799.99999999988</v>
      </c>
      <c r="CH98" s="4">
        <f>IF(COUNTIF($BT$5:$BT98,"&gt;=2")&lt;=1,SUM($BQ98:$BU98)*E$8,CH97)</f>
        <v>2592000</v>
      </c>
      <c r="CI98" s="4">
        <f>IF(COUNTIF($BZ$5:$BZ98,"&gt;=2")&lt;=1,SUM($BV98:$BZ98)*F$8,CI97)</f>
        <v>3023999.9999999995</v>
      </c>
      <c r="CJ98" s="4">
        <f t="shared" si="117"/>
        <v>0</v>
      </c>
      <c r="CK98" s="4">
        <f t="shared" si="118"/>
        <v>73.75</v>
      </c>
      <c r="CM98" s="4">
        <v>94</v>
      </c>
      <c r="CN98" s="4">
        <f>IF(COUNTIF($BH$5:$BH98,"&gt;=2")&gt;1,CN97,BG98)</f>
        <v>4.8999999999999995</v>
      </c>
      <c r="CO98" s="4">
        <f>IF(COUNTIF($BH$5:$BH98,"&gt;=2")&gt;1,CO97,BH98)</f>
        <v>2.1</v>
      </c>
      <c r="CP98" s="4">
        <f>IF(COUNTIF($BH$5:$BH98,"&gt;=2")&gt;1,CP97,BI98)</f>
        <v>0</v>
      </c>
      <c r="CQ98" s="4">
        <f>IF(COUNTIF($BH$5:$BH98,"&gt;=2")&gt;1,CQ97,BJ98)</f>
        <v>0</v>
      </c>
      <c r="CR98" s="4">
        <f>IF(COUNTIF($BH$5:$BH98,"&gt;=2")&gt;1,CR97,BK98)</f>
        <v>0</v>
      </c>
      <c r="CS98" s="4">
        <f>IF(COUNTIF($BN$5:$BN98,"&gt;=2")&gt;1,CS97,BL98)</f>
        <v>7</v>
      </c>
      <c r="CT98" s="4">
        <f>IF(COUNTIF($BN$5:$BN98,"&gt;=2")&gt;1,CT97,BM98)</f>
        <v>4.8999999999999995</v>
      </c>
      <c r="CU98" s="4">
        <f>IF(COUNTIF($BN$5:$BN98,"&gt;=2")&gt;1,CU97,BN98)</f>
        <v>2.1</v>
      </c>
      <c r="CV98" s="4">
        <f>IF(COUNTIF($BN$5:$BN98,"&gt;=2")&gt;1,CV97,BO98)</f>
        <v>0</v>
      </c>
      <c r="CW98" s="4">
        <f>IF(COUNTIF($BN$5:$BN98,"&gt;=2")&gt;1,CW97,BP98)</f>
        <v>0</v>
      </c>
      <c r="CX98" s="4">
        <f>IF(COUNTIF($BT$5:$BT98,"&gt;=2")&gt;1,CX97,BQ98)</f>
        <v>0</v>
      </c>
      <c r="CY98" s="4">
        <f>IF(COUNTIF($BT$5:$BT98,"&gt;=2")&gt;1,CY97,BR98)</f>
        <v>26</v>
      </c>
      <c r="CZ98" s="4">
        <f>IF(COUNTIF($BT$5:$BT98,"&gt;=2")&gt;1,CZ97,BS98)</f>
        <v>11.999999999999996</v>
      </c>
      <c r="DA98" s="4">
        <f>IF(COUNTIF($BT$5:$BT98,"&gt;=2")&gt;1,DA97,BT98)</f>
        <v>2</v>
      </c>
      <c r="DB98" s="4">
        <f>IF(COUNTIF($BT$5:$BT98,"&gt;=2")&gt;1,DB97,BU98)</f>
        <v>0</v>
      </c>
      <c r="DC98" s="4">
        <f>IF(COUNTIF($BZ$5:$BZ98,"&gt;=2")&gt;1,DC97,BV98)</f>
        <v>0</v>
      </c>
      <c r="DD98" s="4">
        <f>IF(COUNTIF($BZ$5:$BZ98,"&gt;=2")&gt;1,DD97,BW98)</f>
        <v>0</v>
      </c>
      <c r="DE98" s="4">
        <f>IF(COUNTIF($BZ$5:$BZ98,"&gt;=2")&gt;1,DE97,BX98)</f>
        <v>28</v>
      </c>
      <c r="DF98" s="4">
        <f>IF(COUNTIF($BZ$5:$BZ98,"&gt;=2")&gt;1,DF97,BY98)</f>
        <v>6.8249999999999984</v>
      </c>
      <c r="DG98" s="4">
        <f>IF(COUNTIF($BZ$5:$BZ98,"&gt;=2")&gt;1,DG97,BZ98)</f>
        <v>0.17500000000000002</v>
      </c>
      <c r="DH98" s="4">
        <f t="shared" si="119"/>
        <v>0</v>
      </c>
      <c r="DI98" s="4">
        <f t="shared" si="120"/>
        <v>0</v>
      </c>
      <c r="DJ98" s="4">
        <f t="shared" si="121"/>
        <v>0</v>
      </c>
      <c r="DK98" s="4">
        <f t="shared" si="122"/>
        <v>0</v>
      </c>
      <c r="DL98" s="4">
        <f t="shared" si="123"/>
        <v>0</v>
      </c>
      <c r="DM98" s="4">
        <f t="shared" si="124"/>
        <v>7</v>
      </c>
      <c r="DN98" s="4">
        <f t="shared" si="125"/>
        <v>13.999999999999998</v>
      </c>
      <c r="DO98" s="4">
        <f t="shared" si="126"/>
        <v>40</v>
      </c>
      <c r="DP98" s="4">
        <f t="shared" si="127"/>
        <v>34.999999999999993</v>
      </c>
      <c r="DQ98" s="4">
        <f t="shared" si="128"/>
        <v>0</v>
      </c>
      <c r="DS98" s="4">
        <v>94</v>
      </c>
      <c r="DT98" s="4">
        <f>$CK98+INDEX(节奏总纲!D$4:D$163,基础状态预估!$C$2)</f>
        <v>118.00483399593904</v>
      </c>
      <c r="DU98" s="4">
        <f>$CK98+INDEX(节奏总纲!E$4:E$163,基础状态预估!$C$2)</f>
        <v>112.28268396026414</v>
      </c>
      <c r="DV98" s="4">
        <f>$CK98+INDEX(节奏总纲!F$4:F$163,基础状态预估!$C$2)</f>
        <v>105.39220630709642</v>
      </c>
      <c r="DW98" s="4">
        <f>$CK98+INDEX(节奏总纲!G$4:G$163,基础状态预估!$C$2)</f>
        <v>97.032468165263538</v>
      </c>
      <c r="DX98" s="4">
        <f>$CK98+INDEX(节奏总纲!H$4:H$163,基础状态预估!$C$2)</f>
        <v>86.694538943812177</v>
      </c>
      <c r="DY98" s="4">
        <f t="shared" si="110"/>
        <v>11.899999999999999</v>
      </c>
      <c r="DZ98" s="4">
        <f t="shared" si="111"/>
        <v>33</v>
      </c>
      <c r="EA98" s="4">
        <f t="shared" si="112"/>
        <v>42.099999999999994</v>
      </c>
      <c r="EB98" s="4">
        <f t="shared" si="113"/>
        <v>8.8249999999999993</v>
      </c>
      <c r="EC98" s="4">
        <f t="shared" si="114"/>
        <v>0.17500000000000002</v>
      </c>
      <c r="EE98" s="4">
        <v>6</v>
      </c>
      <c r="EF98" s="16">
        <v>40</v>
      </c>
      <c r="EG98" s="16">
        <f>INDEX(节奏总纲!$F$4:$F$163,$EF98)</f>
        <v>10.782</v>
      </c>
      <c r="EH98" s="16">
        <f t="shared" si="147"/>
        <v>0</v>
      </c>
      <c r="EI98" s="16">
        <f t="shared" si="148"/>
        <v>0</v>
      </c>
      <c r="EJ98" s="16">
        <f t="shared" si="149"/>
        <v>0</v>
      </c>
      <c r="EK98" s="16">
        <f t="shared" si="150"/>
        <v>0</v>
      </c>
      <c r="EL98" s="16">
        <f t="shared" si="151"/>
        <v>0</v>
      </c>
      <c r="EP98" s="7">
        <f t="shared" si="137"/>
        <v>40.642206307096416</v>
      </c>
      <c r="EQ98" s="4">
        <f t="shared" si="138"/>
        <v>11.7</v>
      </c>
      <c r="ER98" s="4">
        <f t="shared" si="139"/>
        <v>7.25</v>
      </c>
      <c r="ES98" s="4">
        <f t="shared" si="140"/>
        <v>2.2199999999999998</v>
      </c>
      <c r="ET98" s="4">
        <f t="shared" si="141"/>
        <v>0.03</v>
      </c>
      <c r="EU98" s="4">
        <f t="shared" si="142"/>
        <v>0</v>
      </c>
      <c r="EV98" s="4" t="str">
        <f t="shared" si="143"/>
        <v>橙</v>
      </c>
      <c r="EW98" s="4">
        <f t="shared" si="144"/>
        <v>19.600000000000001</v>
      </c>
      <c r="EX98" s="4">
        <f t="shared" si="145"/>
        <v>9</v>
      </c>
    </row>
    <row r="99" spans="33:154" x14ac:dyDescent="0.15">
      <c r="AG99" s="7">
        <f>基础状态预估!J19</f>
        <v>42.442206307096413</v>
      </c>
      <c r="AH99" s="7">
        <f>求节点(节奏总纲!$F$4:$F$163,节奏总纲!$C$4:$C$163,AG99)</f>
        <v>59.238882626577023</v>
      </c>
      <c r="AI99" s="4" t="str">
        <f t="shared" si="135"/>
        <v>橙</v>
      </c>
      <c r="AJ99" s="4">
        <f t="shared" si="136"/>
        <v>11.899999999999999</v>
      </c>
      <c r="AK99" s="4">
        <f t="shared" si="129"/>
        <v>8.7766666666666637</v>
      </c>
      <c r="AL99" s="4">
        <f t="shared" si="130"/>
        <v>2.919999999999999</v>
      </c>
      <c r="AM99" s="4">
        <f t="shared" si="131"/>
        <v>0.13666666666666649</v>
      </c>
      <c r="AN99" s="4">
        <f t="shared" si="132"/>
        <v>0</v>
      </c>
      <c r="AO99" s="7">
        <f>(基础状态预估!E19-基础状态预估!E18)*基础状态预估!$W19+AO98</f>
        <v>10.199999999999998</v>
      </c>
      <c r="AP99" s="7">
        <f t="shared" si="133"/>
        <v>0.56666666666666654</v>
      </c>
      <c r="AU99" s="15">
        <v>40</v>
      </c>
      <c r="AV99" s="15"/>
      <c r="AW99" s="15">
        <f t="shared" si="152"/>
        <v>0</v>
      </c>
      <c r="AX99" s="15"/>
      <c r="AY99" s="16">
        <f>(AW99-AW98)*INDEX([3]中r将兵属性验证!$W$7:$W$166,$AU99,1)+AY98</f>
        <v>0</v>
      </c>
      <c r="BF99" s="4">
        <v>95</v>
      </c>
      <c r="BG99" s="4">
        <f t="shared" si="115"/>
        <v>66.5</v>
      </c>
      <c r="BH99" s="4">
        <f t="shared" si="116"/>
        <v>28.5</v>
      </c>
      <c r="BL99" s="4">
        <f t="shared" si="99"/>
        <v>44.5</v>
      </c>
      <c r="BM99" s="4">
        <f t="shared" si="100"/>
        <v>31.15</v>
      </c>
      <c r="BN99" s="4">
        <f t="shared" si="101"/>
        <v>13.35</v>
      </c>
      <c r="BR99" s="4">
        <f t="shared" si="102"/>
        <v>49.4</v>
      </c>
      <c r="BS99" s="4">
        <f t="shared" si="103"/>
        <v>22.799999999999994</v>
      </c>
      <c r="BT99" s="4">
        <f t="shared" si="104"/>
        <v>3.8000000000000003</v>
      </c>
      <c r="BX99" s="4">
        <f t="shared" si="105"/>
        <v>28.8</v>
      </c>
      <c r="BY99" s="4">
        <f t="shared" si="106"/>
        <v>7.0199999999999978</v>
      </c>
      <c r="BZ99" s="4">
        <f t="shared" si="107"/>
        <v>0.18</v>
      </c>
      <c r="CD99" s="4">
        <f t="shared" si="108"/>
        <v>0</v>
      </c>
      <c r="CE99" s="4">
        <f t="shared" si="109"/>
        <v>0</v>
      </c>
      <c r="CF99" s="4">
        <f>IF(COUNTIF($BH$5:$BH99,"&gt;=2")&lt;=1,SUM($BG99:$BK99)*C$8,CF98)</f>
        <v>151200</v>
      </c>
      <c r="CG99" s="4">
        <f>IF(COUNTIF($BN$5:$BN99,"&gt;=2")&lt;=1,SUM($BL99:$BP99)*D$8,CG98)</f>
        <v>604799.99999999988</v>
      </c>
      <c r="CH99" s="4">
        <f>IF(COUNTIF($BT$5:$BT99,"&gt;=2")&lt;=1,SUM($BQ99:$BU99)*E$8,CH98)</f>
        <v>2592000</v>
      </c>
      <c r="CI99" s="4">
        <f>IF(COUNTIF($BZ$5:$BZ99,"&gt;=2")&lt;=1,SUM($BV99:$BZ99)*F$8,CI98)</f>
        <v>3110400</v>
      </c>
      <c r="CJ99" s="4">
        <f t="shared" si="117"/>
        <v>0</v>
      </c>
      <c r="CK99" s="4">
        <f t="shared" si="118"/>
        <v>74.75</v>
      </c>
      <c r="CM99" s="4">
        <v>95</v>
      </c>
      <c r="CN99" s="4">
        <f>IF(COUNTIF($BH$5:$BH99,"&gt;=2")&gt;1,CN98,BG99)</f>
        <v>4.8999999999999995</v>
      </c>
      <c r="CO99" s="4">
        <f>IF(COUNTIF($BH$5:$BH99,"&gt;=2")&gt;1,CO98,BH99)</f>
        <v>2.1</v>
      </c>
      <c r="CP99" s="4">
        <f>IF(COUNTIF($BH$5:$BH99,"&gt;=2")&gt;1,CP98,BI99)</f>
        <v>0</v>
      </c>
      <c r="CQ99" s="4">
        <f>IF(COUNTIF($BH$5:$BH99,"&gt;=2")&gt;1,CQ98,BJ99)</f>
        <v>0</v>
      </c>
      <c r="CR99" s="4">
        <f>IF(COUNTIF($BH$5:$BH99,"&gt;=2")&gt;1,CR98,BK99)</f>
        <v>0</v>
      </c>
      <c r="CS99" s="4">
        <f>IF(COUNTIF($BN$5:$BN99,"&gt;=2")&gt;1,CS98,BL99)</f>
        <v>7</v>
      </c>
      <c r="CT99" s="4">
        <f>IF(COUNTIF($BN$5:$BN99,"&gt;=2")&gt;1,CT98,BM99)</f>
        <v>4.8999999999999995</v>
      </c>
      <c r="CU99" s="4">
        <f>IF(COUNTIF($BN$5:$BN99,"&gt;=2")&gt;1,CU98,BN99)</f>
        <v>2.1</v>
      </c>
      <c r="CV99" s="4">
        <f>IF(COUNTIF($BN$5:$BN99,"&gt;=2")&gt;1,CV98,BO99)</f>
        <v>0</v>
      </c>
      <c r="CW99" s="4">
        <f>IF(COUNTIF($BN$5:$BN99,"&gt;=2")&gt;1,CW98,BP99)</f>
        <v>0</v>
      </c>
      <c r="CX99" s="4">
        <f>IF(COUNTIF($BT$5:$BT99,"&gt;=2")&gt;1,CX98,BQ99)</f>
        <v>0</v>
      </c>
      <c r="CY99" s="4">
        <f>IF(COUNTIF($BT$5:$BT99,"&gt;=2")&gt;1,CY98,BR99)</f>
        <v>26</v>
      </c>
      <c r="CZ99" s="4">
        <f>IF(COUNTIF($BT$5:$BT99,"&gt;=2")&gt;1,CZ98,BS99)</f>
        <v>11.999999999999996</v>
      </c>
      <c r="DA99" s="4">
        <f>IF(COUNTIF($BT$5:$BT99,"&gt;=2")&gt;1,DA98,BT99)</f>
        <v>2</v>
      </c>
      <c r="DB99" s="4">
        <f>IF(COUNTIF($BT$5:$BT99,"&gt;=2")&gt;1,DB98,BU99)</f>
        <v>0</v>
      </c>
      <c r="DC99" s="4">
        <f>IF(COUNTIF($BZ$5:$BZ99,"&gt;=2")&gt;1,DC98,BV99)</f>
        <v>0</v>
      </c>
      <c r="DD99" s="4">
        <f>IF(COUNTIF($BZ$5:$BZ99,"&gt;=2")&gt;1,DD98,BW99)</f>
        <v>0</v>
      </c>
      <c r="DE99" s="4">
        <f>IF(COUNTIF($BZ$5:$BZ99,"&gt;=2")&gt;1,DE98,BX99)</f>
        <v>28.8</v>
      </c>
      <c r="DF99" s="4">
        <f>IF(COUNTIF($BZ$5:$BZ99,"&gt;=2")&gt;1,DF98,BY99)</f>
        <v>7.0199999999999978</v>
      </c>
      <c r="DG99" s="4">
        <f>IF(COUNTIF($BZ$5:$BZ99,"&gt;=2")&gt;1,DG98,BZ99)</f>
        <v>0.18</v>
      </c>
      <c r="DH99" s="4">
        <f t="shared" si="119"/>
        <v>0</v>
      </c>
      <c r="DI99" s="4">
        <f t="shared" si="120"/>
        <v>0</v>
      </c>
      <c r="DJ99" s="4">
        <f t="shared" si="121"/>
        <v>0</v>
      </c>
      <c r="DK99" s="4">
        <f t="shared" si="122"/>
        <v>0</v>
      </c>
      <c r="DL99" s="4">
        <f t="shared" si="123"/>
        <v>0</v>
      </c>
      <c r="DM99" s="4">
        <f t="shared" si="124"/>
        <v>7</v>
      </c>
      <c r="DN99" s="4">
        <f t="shared" si="125"/>
        <v>13.999999999999998</v>
      </c>
      <c r="DO99" s="4">
        <f t="shared" si="126"/>
        <v>40</v>
      </c>
      <c r="DP99" s="4">
        <f t="shared" si="127"/>
        <v>36</v>
      </c>
      <c r="DQ99" s="4">
        <f t="shared" si="128"/>
        <v>0</v>
      </c>
      <c r="DS99" s="4">
        <v>95</v>
      </c>
      <c r="DT99" s="4">
        <f>$CK99+INDEX(节奏总纲!D$4:D$163,基础状态预估!$C$2)</f>
        <v>119.00483399593904</v>
      </c>
      <c r="DU99" s="4">
        <f>$CK99+INDEX(节奏总纲!E$4:E$163,基础状态预估!$C$2)</f>
        <v>113.28268396026414</v>
      </c>
      <c r="DV99" s="4">
        <f>$CK99+INDEX(节奏总纲!F$4:F$163,基础状态预估!$C$2)</f>
        <v>106.39220630709642</v>
      </c>
      <c r="DW99" s="4">
        <f>$CK99+INDEX(节奏总纲!G$4:G$163,基础状态预估!$C$2)</f>
        <v>98.032468165263538</v>
      </c>
      <c r="DX99" s="4">
        <f>$CK99+INDEX(节奏总纲!H$4:H$163,基础状态预估!$C$2)</f>
        <v>87.694538943812177</v>
      </c>
      <c r="DY99" s="4">
        <f t="shared" si="110"/>
        <v>11.899999999999999</v>
      </c>
      <c r="DZ99" s="4">
        <f t="shared" si="111"/>
        <v>33</v>
      </c>
      <c r="EA99" s="4">
        <f t="shared" si="112"/>
        <v>42.9</v>
      </c>
      <c r="EB99" s="4">
        <f t="shared" si="113"/>
        <v>9.0199999999999978</v>
      </c>
      <c r="EC99" s="4">
        <f t="shared" si="114"/>
        <v>0.18</v>
      </c>
      <c r="EE99" s="4">
        <v>7</v>
      </c>
      <c r="EF99" s="16">
        <v>50</v>
      </c>
      <c r="EG99" s="16">
        <f>INDEX(节奏总纲!$F$4:$F$163,$EF99)</f>
        <v>22.205300000000001</v>
      </c>
      <c r="EH99" s="16">
        <f t="shared" si="147"/>
        <v>0</v>
      </c>
      <c r="EI99" s="16">
        <f t="shared" si="148"/>
        <v>0</v>
      </c>
      <c r="EJ99" s="16">
        <f t="shared" si="149"/>
        <v>0</v>
      </c>
      <c r="EK99" s="16">
        <f t="shared" si="150"/>
        <v>0</v>
      </c>
      <c r="EL99" s="16">
        <f t="shared" si="151"/>
        <v>0</v>
      </c>
      <c r="EP99" s="7">
        <f t="shared" si="137"/>
        <v>42.442206307096413</v>
      </c>
      <c r="EQ99" s="4">
        <f t="shared" si="138"/>
        <v>11.899999999999999</v>
      </c>
      <c r="ER99" s="4">
        <f t="shared" si="139"/>
        <v>8.7766666666666637</v>
      </c>
      <c r="ES99" s="4">
        <f t="shared" si="140"/>
        <v>2.919999999999999</v>
      </c>
      <c r="ET99" s="4">
        <f t="shared" si="141"/>
        <v>0.13666666666666649</v>
      </c>
      <c r="EU99" s="4">
        <f t="shared" si="142"/>
        <v>0</v>
      </c>
      <c r="EV99" s="4" t="str">
        <f t="shared" si="143"/>
        <v>橙</v>
      </c>
      <c r="EW99" s="4">
        <f t="shared" si="144"/>
        <v>21.733333333333331</v>
      </c>
      <c r="EX99" s="4">
        <f t="shared" si="145"/>
        <v>10.799999999999997</v>
      </c>
    </row>
    <row r="100" spans="33:154" x14ac:dyDescent="0.15">
      <c r="AG100" s="7">
        <f>基础状态预估!J20</f>
        <v>44.242206307096417</v>
      </c>
      <c r="AH100" s="7">
        <f>求节点(节奏总纲!$F$4:$F$163,节奏总纲!$C$4:$C$163,AG100)</f>
        <v>59.841034116551036</v>
      </c>
      <c r="AI100" s="4" t="str">
        <f t="shared" si="135"/>
        <v>橙</v>
      </c>
      <c r="AJ100" s="4">
        <f t="shared" si="136"/>
        <v>11.899999999999999</v>
      </c>
      <c r="AK100" s="4">
        <f t="shared" si="129"/>
        <v>10.336666666666668</v>
      </c>
      <c r="AL100" s="4">
        <f t="shared" si="130"/>
        <v>3.64</v>
      </c>
      <c r="AM100" s="4">
        <f t="shared" si="131"/>
        <v>0.25666666666666677</v>
      </c>
      <c r="AN100" s="4">
        <f t="shared" si="132"/>
        <v>0</v>
      </c>
      <c r="AO100" s="7">
        <f>(基础状态预估!E20-基础状态预估!E19)*基础状态预估!$W20+AO99</f>
        <v>11.999999999999998</v>
      </c>
      <c r="AP100" s="7">
        <f t="shared" si="133"/>
        <v>0.5714285714285714</v>
      </c>
      <c r="AU100" s="15">
        <v>50</v>
      </c>
      <c r="AV100" s="15"/>
      <c r="AW100" s="15">
        <f t="shared" si="152"/>
        <v>0</v>
      </c>
      <c r="AX100" s="15"/>
      <c r="AY100" s="16">
        <f>(AW100-AW99)*INDEX([3]中r将兵属性验证!$W$7:$W$166,$AU100,1)+AY99</f>
        <v>0</v>
      </c>
      <c r="BF100" s="4">
        <v>96</v>
      </c>
      <c r="BG100" s="4">
        <f t="shared" si="115"/>
        <v>67.199999999999989</v>
      </c>
      <c r="BH100" s="4">
        <f t="shared" si="116"/>
        <v>28.799999999999997</v>
      </c>
      <c r="BL100" s="4">
        <f t="shared" si="99"/>
        <v>45</v>
      </c>
      <c r="BM100" s="4">
        <f t="shared" si="100"/>
        <v>31.499999999999996</v>
      </c>
      <c r="BN100" s="4">
        <f t="shared" si="101"/>
        <v>13.5</v>
      </c>
      <c r="BR100" s="4">
        <f t="shared" si="102"/>
        <v>50.050000000000004</v>
      </c>
      <c r="BS100" s="4">
        <f t="shared" si="103"/>
        <v>23.099999999999994</v>
      </c>
      <c r="BT100" s="4">
        <f t="shared" si="104"/>
        <v>3.85</v>
      </c>
      <c r="BX100" s="4">
        <f t="shared" si="105"/>
        <v>29.6</v>
      </c>
      <c r="BY100" s="4">
        <f t="shared" si="106"/>
        <v>7.2149999999999981</v>
      </c>
      <c r="BZ100" s="4">
        <f t="shared" si="107"/>
        <v>0.185</v>
      </c>
      <c r="CD100" s="4">
        <f t="shared" si="108"/>
        <v>0</v>
      </c>
      <c r="CE100" s="4">
        <f t="shared" si="109"/>
        <v>0</v>
      </c>
      <c r="CF100" s="4">
        <f>IF(COUNTIF($BH$5:$BH100,"&gt;=2")&lt;=1,SUM($BG100:$BK100)*C$8,CF99)</f>
        <v>151200</v>
      </c>
      <c r="CG100" s="4">
        <f>IF(COUNTIF($BN$5:$BN100,"&gt;=2")&lt;=1,SUM($BL100:$BP100)*D$8,CG99)</f>
        <v>604799.99999999988</v>
      </c>
      <c r="CH100" s="4">
        <f>IF(COUNTIF($BT$5:$BT100,"&gt;=2")&lt;=1,SUM($BQ100:$BU100)*E$8,CH99)</f>
        <v>2592000</v>
      </c>
      <c r="CI100" s="4">
        <f>IF(COUNTIF($BZ$5:$BZ100,"&gt;=2")&lt;=1,SUM($BV100:$BZ100)*F$8,CI99)</f>
        <v>3196800</v>
      </c>
      <c r="CJ100" s="4">
        <f t="shared" si="117"/>
        <v>0</v>
      </c>
      <c r="CK100" s="4">
        <f t="shared" si="118"/>
        <v>75.75</v>
      </c>
      <c r="CM100" s="4">
        <v>96</v>
      </c>
      <c r="CN100" s="4">
        <f>IF(COUNTIF($BH$5:$BH100,"&gt;=2")&gt;1,CN99,BG100)</f>
        <v>4.8999999999999995</v>
      </c>
      <c r="CO100" s="4">
        <f>IF(COUNTIF($BH$5:$BH100,"&gt;=2")&gt;1,CO99,BH100)</f>
        <v>2.1</v>
      </c>
      <c r="CP100" s="4">
        <f>IF(COUNTIF($BH$5:$BH100,"&gt;=2")&gt;1,CP99,BI100)</f>
        <v>0</v>
      </c>
      <c r="CQ100" s="4">
        <f>IF(COUNTIF($BH$5:$BH100,"&gt;=2")&gt;1,CQ99,BJ100)</f>
        <v>0</v>
      </c>
      <c r="CR100" s="4">
        <f>IF(COUNTIF($BH$5:$BH100,"&gt;=2")&gt;1,CR99,BK100)</f>
        <v>0</v>
      </c>
      <c r="CS100" s="4">
        <f>IF(COUNTIF($BN$5:$BN100,"&gt;=2")&gt;1,CS99,BL100)</f>
        <v>7</v>
      </c>
      <c r="CT100" s="4">
        <f>IF(COUNTIF($BN$5:$BN100,"&gt;=2")&gt;1,CT99,BM100)</f>
        <v>4.8999999999999995</v>
      </c>
      <c r="CU100" s="4">
        <f>IF(COUNTIF($BN$5:$BN100,"&gt;=2")&gt;1,CU99,BN100)</f>
        <v>2.1</v>
      </c>
      <c r="CV100" s="4">
        <f>IF(COUNTIF($BN$5:$BN100,"&gt;=2")&gt;1,CV99,BO100)</f>
        <v>0</v>
      </c>
      <c r="CW100" s="4">
        <f>IF(COUNTIF($BN$5:$BN100,"&gt;=2")&gt;1,CW99,BP100)</f>
        <v>0</v>
      </c>
      <c r="CX100" s="4">
        <f>IF(COUNTIF($BT$5:$BT100,"&gt;=2")&gt;1,CX99,BQ100)</f>
        <v>0</v>
      </c>
      <c r="CY100" s="4">
        <f>IF(COUNTIF($BT$5:$BT100,"&gt;=2")&gt;1,CY99,BR100)</f>
        <v>26</v>
      </c>
      <c r="CZ100" s="4">
        <f>IF(COUNTIF($BT$5:$BT100,"&gt;=2")&gt;1,CZ99,BS100)</f>
        <v>11.999999999999996</v>
      </c>
      <c r="DA100" s="4">
        <f>IF(COUNTIF($BT$5:$BT100,"&gt;=2")&gt;1,DA99,BT100)</f>
        <v>2</v>
      </c>
      <c r="DB100" s="4">
        <f>IF(COUNTIF($BT$5:$BT100,"&gt;=2")&gt;1,DB99,BU100)</f>
        <v>0</v>
      </c>
      <c r="DC100" s="4">
        <f>IF(COUNTIF($BZ$5:$BZ100,"&gt;=2")&gt;1,DC99,BV100)</f>
        <v>0</v>
      </c>
      <c r="DD100" s="4">
        <f>IF(COUNTIF($BZ$5:$BZ100,"&gt;=2")&gt;1,DD99,BW100)</f>
        <v>0</v>
      </c>
      <c r="DE100" s="4">
        <f>IF(COUNTIF($BZ$5:$BZ100,"&gt;=2")&gt;1,DE99,BX100)</f>
        <v>29.6</v>
      </c>
      <c r="DF100" s="4">
        <f>IF(COUNTIF($BZ$5:$BZ100,"&gt;=2")&gt;1,DF99,BY100)</f>
        <v>7.2149999999999981</v>
      </c>
      <c r="DG100" s="4">
        <f>IF(COUNTIF($BZ$5:$BZ100,"&gt;=2")&gt;1,DG99,BZ100)</f>
        <v>0.185</v>
      </c>
      <c r="DH100" s="4">
        <f t="shared" si="119"/>
        <v>0</v>
      </c>
      <c r="DI100" s="4">
        <f t="shared" si="120"/>
        <v>0</v>
      </c>
      <c r="DJ100" s="4">
        <f t="shared" si="121"/>
        <v>0</v>
      </c>
      <c r="DK100" s="4">
        <f t="shared" si="122"/>
        <v>0</v>
      </c>
      <c r="DL100" s="4">
        <f t="shared" si="123"/>
        <v>0</v>
      </c>
      <c r="DM100" s="4">
        <f t="shared" si="124"/>
        <v>7</v>
      </c>
      <c r="DN100" s="4">
        <f t="shared" si="125"/>
        <v>13.999999999999998</v>
      </c>
      <c r="DO100" s="4">
        <f t="shared" si="126"/>
        <v>40</v>
      </c>
      <c r="DP100" s="4">
        <f t="shared" si="127"/>
        <v>37</v>
      </c>
      <c r="DQ100" s="4">
        <f t="shared" si="128"/>
        <v>0</v>
      </c>
      <c r="DS100" s="4">
        <v>96</v>
      </c>
      <c r="DT100" s="4">
        <f>$CK100+INDEX(节奏总纲!D$4:D$163,基础状态预估!$C$2)</f>
        <v>120.00483399593904</v>
      </c>
      <c r="DU100" s="4">
        <f>$CK100+INDEX(节奏总纲!E$4:E$163,基础状态预估!$C$2)</f>
        <v>114.28268396026414</v>
      </c>
      <c r="DV100" s="4">
        <f>$CK100+INDEX(节奏总纲!F$4:F$163,基础状态预估!$C$2)</f>
        <v>107.39220630709642</v>
      </c>
      <c r="DW100" s="4">
        <f>$CK100+INDEX(节奏总纲!G$4:G$163,基础状态预估!$C$2)</f>
        <v>99.032468165263538</v>
      </c>
      <c r="DX100" s="4">
        <f>$CK100+INDEX(节奏总纲!H$4:H$163,基础状态预估!$C$2)</f>
        <v>88.694538943812177</v>
      </c>
      <c r="DY100" s="4">
        <f t="shared" si="110"/>
        <v>11.899999999999999</v>
      </c>
      <c r="DZ100" s="4">
        <f t="shared" si="111"/>
        <v>33</v>
      </c>
      <c r="EA100" s="4">
        <f t="shared" si="112"/>
        <v>43.699999999999996</v>
      </c>
      <c r="EB100" s="4">
        <f t="shared" si="113"/>
        <v>9.2149999999999981</v>
      </c>
      <c r="EC100" s="4">
        <f t="shared" si="114"/>
        <v>0.185</v>
      </c>
      <c r="EE100" s="4">
        <v>8</v>
      </c>
      <c r="EF100" s="16">
        <v>60</v>
      </c>
      <c r="EG100" s="16">
        <f>INDEX(节奏总纲!$F$4:$F$163,$EF100)</f>
        <v>44.717399999999998</v>
      </c>
      <c r="EH100" s="16">
        <f t="shared" si="147"/>
        <v>11.899999999999999</v>
      </c>
      <c r="EI100" s="16">
        <f t="shared" si="148"/>
        <v>10.748501200516438</v>
      </c>
      <c r="EJ100" s="16">
        <f t="shared" si="149"/>
        <v>3.8300774771614323</v>
      </c>
      <c r="EK100" s="16">
        <f t="shared" si="150"/>
        <v>0.28834624619357219</v>
      </c>
      <c r="EL100" s="16">
        <f t="shared" si="151"/>
        <v>0</v>
      </c>
      <c r="EP100" s="7">
        <f t="shared" si="137"/>
        <v>44.242206307096417</v>
      </c>
      <c r="EQ100" s="4">
        <f t="shared" si="138"/>
        <v>11.899999999999999</v>
      </c>
      <c r="ER100" s="4">
        <f t="shared" si="139"/>
        <v>10.336666666666668</v>
      </c>
      <c r="ES100" s="4">
        <f t="shared" si="140"/>
        <v>3.64</v>
      </c>
      <c r="ET100" s="4">
        <f t="shared" si="141"/>
        <v>0.25666666666666677</v>
      </c>
      <c r="EU100" s="4">
        <f t="shared" si="142"/>
        <v>0</v>
      </c>
      <c r="EV100" s="4" t="str">
        <f t="shared" si="143"/>
        <v>橙</v>
      </c>
      <c r="EW100" s="4">
        <f t="shared" si="144"/>
        <v>24.133333333333336</v>
      </c>
      <c r="EX100" s="4">
        <f t="shared" si="145"/>
        <v>12.600000000000001</v>
      </c>
    </row>
    <row r="101" spans="33:154" x14ac:dyDescent="0.15">
      <c r="AG101" s="7">
        <f>基础状态预估!J21</f>
        <v>46.042206307096414</v>
      </c>
      <c r="AH101" s="7">
        <f>求节点(节奏总纲!$F$4:$F$163,节奏总纲!$C$4:$C$163,AG101)</f>
        <v>60.406324041739808</v>
      </c>
      <c r="AI101" s="4" t="str">
        <f t="shared" si="135"/>
        <v>橙</v>
      </c>
      <c r="AJ101" s="4">
        <f t="shared" si="136"/>
        <v>11.899999999999999</v>
      </c>
      <c r="AK101" s="4">
        <f t="shared" si="129"/>
        <v>11.896666666666665</v>
      </c>
      <c r="AL101" s="4">
        <f t="shared" si="130"/>
        <v>4.3599999999999994</v>
      </c>
      <c r="AM101" s="4">
        <f t="shared" si="131"/>
        <v>0.37666666666666659</v>
      </c>
      <c r="AN101" s="4">
        <f t="shared" si="132"/>
        <v>0</v>
      </c>
      <c r="AO101" s="7">
        <f>(基础状态预估!E21-基础状态预估!E20)*基础状态预估!$W21+AO100</f>
        <v>13.799999999999997</v>
      </c>
      <c r="AP101" s="7">
        <f t="shared" si="133"/>
        <v>0.57499999999999984</v>
      </c>
      <c r="AU101" s="15">
        <v>60</v>
      </c>
      <c r="AV101" s="15"/>
      <c r="AW101" s="15">
        <f t="shared" si="152"/>
        <v>1428.1211244647388</v>
      </c>
      <c r="AX101" s="15"/>
      <c r="AY101" s="16">
        <f>(AW101-AW100)*INDEX([3]中r将兵属性验证!$W$7:$W$166,$AU101,1)+AY100</f>
        <v>750857194.73848617</v>
      </c>
      <c r="BF101" s="4">
        <v>97</v>
      </c>
      <c r="BG101" s="4">
        <f t="shared" si="115"/>
        <v>67.899999999999991</v>
      </c>
      <c r="BH101" s="4">
        <f t="shared" si="116"/>
        <v>29.099999999999998</v>
      </c>
      <c r="BL101" s="4">
        <f t="shared" si="99"/>
        <v>45.5</v>
      </c>
      <c r="BM101" s="4">
        <f t="shared" si="100"/>
        <v>31.849999999999998</v>
      </c>
      <c r="BN101" s="4">
        <f t="shared" si="101"/>
        <v>13.65</v>
      </c>
      <c r="BR101" s="4">
        <f t="shared" si="102"/>
        <v>50.7</v>
      </c>
      <c r="BS101" s="4">
        <f t="shared" si="103"/>
        <v>23.399999999999995</v>
      </c>
      <c r="BT101" s="4">
        <f t="shared" si="104"/>
        <v>3.9000000000000004</v>
      </c>
      <c r="BX101" s="4">
        <f t="shared" si="105"/>
        <v>30.400000000000002</v>
      </c>
      <c r="BY101" s="4">
        <f t="shared" si="106"/>
        <v>7.4099999999999984</v>
      </c>
      <c r="BZ101" s="4">
        <f t="shared" si="107"/>
        <v>0.19</v>
      </c>
      <c r="CD101" s="4">
        <f t="shared" si="108"/>
        <v>0</v>
      </c>
      <c r="CE101" s="4">
        <f t="shared" si="109"/>
        <v>0</v>
      </c>
      <c r="CF101" s="4">
        <f>IF(COUNTIF($BH$5:$BH101,"&gt;=2")&lt;=1,SUM($BG101:$BK101)*C$8,CF100)</f>
        <v>151200</v>
      </c>
      <c r="CG101" s="4">
        <f>IF(COUNTIF($BN$5:$BN101,"&gt;=2")&lt;=1,SUM($BL101:$BP101)*D$8,CG100)</f>
        <v>604799.99999999988</v>
      </c>
      <c r="CH101" s="4">
        <f>IF(COUNTIF($BT$5:$BT101,"&gt;=2")&lt;=1,SUM($BQ101:$BU101)*E$8,CH100)</f>
        <v>2592000</v>
      </c>
      <c r="CI101" s="4">
        <f>IF(COUNTIF($BZ$5:$BZ101,"&gt;=2")&lt;=1,SUM($BV101:$BZ101)*F$8,CI100)</f>
        <v>3283200</v>
      </c>
      <c r="CJ101" s="4">
        <f t="shared" si="117"/>
        <v>0</v>
      </c>
      <c r="CK101" s="4">
        <f t="shared" si="118"/>
        <v>76.75</v>
      </c>
      <c r="CM101" s="4">
        <v>97</v>
      </c>
      <c r="CN101" s="4">
        <f>IF(COUNTIF($BH$5:$BH101,"&gt;=2")&gt;1,CN100,BG101)</f>
        <v>4.8999999999999995</v>
      </c>
      <c r="CO101" s="4">
        <f>IF(COUNTIF($BH$5:$BH101,"&gt;=2")&gt;1,CO100,BH101)</f>
        <v>2.1</v>
      </c>
      <c r="CP101" s="4">
        <f>IF(COUNTIF($BH$5:$BH101,"&gt;=2")&gt;1,CP100,BI101)</f>
        <v>0</v>
      </c>
      <c r="CQ101" s="4">
        <f>IF(COUNTIF($BH$5:$BH101,"&gt;=2")&gt;1,CQ100,BJ101)</f>
        <v>0</v>
      </c>
      <c r="CR101" s="4">
        <f>IF(COUNTIF($BH$5:$BH101,"&gt;=2")&gt;1,CR100,BK101)</f>
        <v>0</v>
      </c>
      <c r="CS101" s="4">
        <f>IF(COUNTIF($BN$5:$BN101,"&gt;=2")&gt;1,CS100,BL101)</f>
        <v>7</v>
      </c>
      <c r="CT101" s="4">
        <f>IF(COUNTIF($BN$5:$BN101,"&gt;=2")&gt;1,CT100,BM101)</f>
        <v>4.8999999999999995</v>
      </c>
      <c r="CU101" s="4">
        <f>IF(COUNTIF($BN$5:$BN101,"&gt;=2")&gt;1,CU100,BN101)</f>
        <v>2.1</v>
      </c>
      <c r="CV101" s="4">
        <f>IF(COUNTIF($BN$5:$BN101,"&gt;=2")&gt;1,CV100,BO101)</f>
        <v>0</v>
      </c>
      <c r="CW101" s="4">
        <f>IF(COUNTIF($BN$5:$BN101,"&gt;=2")&gt;1,CW100,BP101)</f>
        <v>0</v>
      </c>
      <c r="CX101" s="4">
        <f>IF(COUNTIF($BT$5:$BT101,"&gt;=2")&gt;1,CX100,BQ101)</f>
        <v>0</v>
      </c>
      <c r="CY101" s="4">
        <f>IF(COUNTIF($BT$5:$BT101,"&gt;=2")&gt;1,CY100,BR101)</f>
        <v>26</v>
      </c>
      <c r="CZ101" s="4">
        <f>IF(COUNTIF($BT$5:$BT101,"&gt;=2")&gt;1,CZ100,BS101)</f>
        <v>11.999999999999996</v>
      </c>
      <c r="DA101" s="4">
        <f>IF(COUNTIF($BT$5:$BT101,"&gt;=2")&gt;1,DA100,BT101)</f>
        <v>2</v>
      </c>
      <c r="DB101" s="4">
        <f>IF(COUNTIF($BT$5:$BT101,"&gt;=2")&gt;1,DB100,BU101)</f>
        <v>0</v>
      </c>
      <c r="DC101" s="4">
        <f>IF(COUNTIF($BZ$5:$BZ101,"&gt;=2")&gt;1,DC100,BV101)</f>
        <v>0</v>
      </c>
      <c r="DD101" s="4">
        <f>IF(COUNTIF($BZ$5:$BZ101,"&gt;=2")&gt;1,DD100,BW101)</f>
        <v>0</v>
      </c>
      <c r="DE101" s="4">
        <f>IF(COUNTIF($BZ$5:$BZ101,"&gt;=2")&gt;1,DE100,BX101)</f>
        <v>30.400000000000002</v>
      </c>
      <c r="DF101" s="4">
        <f>IF(COUNTIF($BZ$5:$BZ101,"&gt;=2")&gt;1,DF100,BY101)</f>
        <v>7.4099999999999984</v>
      </c>
      <c r="DG101" s="4">
        <f>IF(COUNTIF($BZ$5:$BZ101,"&gt;=2")&gt;1,DG100,BZ101)</f>
        <v>0.19</v>
      </c>
      <c r="DH101" s="4">
        <f t="shared" si="119"/>
        <v>0</v>
      </c>
      <c r="DI101" s="4">
        <f t="shared" si="120"/>
        <v>0</v>
      </c>
      <c r="DJ101" s="4">
        <f t="shared" si="121"/>
        <v>0</v>
      </c>
      <c r="DK101" s="4">
        <f t="shared" si="122"/>
        <v>0</v>
      </c>
      <c r="DL101" s="4">
        <f t="shared" si="123"/>
        <v>0</v>
      </c>
      <c r="DM101" s="4">
        <f t="shared" si="124"/>
        <v>7</v>
      </c>
      <c r="DN101" s="4">
        <f t="shared" si="125"/>
        <v>13.999999999999998</v>
      </c>
      <c r="DO101" s="4">
        <f t="shared" si="126"/>
        <v>40</v>
      </c>
      <c r="DP101" s="4">
        <f t="shared" si="127"/>
        <v>38</v>
      </c>
      <c r="DQ101" s="4">
        <f t="shared" si="128"/>
        <v>0</v>
      </c>
      <c r="DS101" s="4">
        <v>97</v>
      </c>
      <c r="DT101" s="4">
        <f>$CK101+INDEX(节奏总纲!D$4:D$163,基础状态预估!$C$2)</f>
        <v>121.00483399593904</v>
      </c>
      <c r="DU101" s="4">
        <f>$CK101+INDEX(节奏总纲!E$4:E$163,基础状态预估!$C$2)</f>
        <v>115.28268396026414</v>
      </c>
      <c r="DV101" s="4">
        <f>$CK101+INDEX(节奏总纲!F$4:F$163,基础状态预估!$C$2)</f>
        <v>108.39220630709642</v>
      </c>
      <c r="DW101" s="4">
        <f>$CK101+INDEX(节奏总纲!G$4:G$163,基础状态预估!$C$2)</f>
        <v>100.03246816526354</v>
      </c>
      <c r="DX101" s="4">
        <f>$CK101+INDEX(节奏总纲!H$4:H$163,基础状态预估!$C$2)</f>
        <v>89.694538943812177</v>
      </c>
      <c r="DY101" s="4">
        <f t="shared" ref="DY101:DY132" si="153">CN101+CS101+CX101+DC101+DH101</f>
        <v>11.899999999999999</v>
      </c>
      <c r="DZ101" s="4">
        <f t="shared" ref="DZ101:DZ132" si="154">CO101+CT101+CY101+DD101+DI101</f>
        <v>33</v>
      </c>
      <c r="EA101" s="4">
        <f t="shared" ref="EA101:EA132" si="155">CP101+CU101+CZ101+DE101+DJ101</f>
        <v>44.5</v>
      </c>
      <c r="EB101" s="4">
        <f t="shared" ref="EB101:EB132" si="156">CQ101+CV101+DA101+DF101+DK101</f>
        <v>9.4099999999999984</v>
      </c>
      <c r="EC101" s="4">
        <f t="shared" ref="EC101:EC132" si="157">CR101+CW101+DB101+DG101+DL101</f>
        <v>0.19</v>
      </c>
      <c r="EE101" s="4">
        <v>9</v>
      </c>
      <c r="EF101" s="16">
        <v>70</v>
      </c>
      <c r="EG101" s="16">
        <f>INDEX(节奏总纲!$F$4:$F$163,$EF101)</f>
        <v>90.106499999999997</v>
      </c>
      <c r="EH101" s="16">
        <f t="shared" si="147"/>
        <v>11.899999999999999</v>
      </c>
      <c r="EI101" s="16">
        <f t="shared" si="148"/>
        <v>33</v>
      </c>
      <c r="EJ101" s="16">
        <f t="shared" si="149"/>
        <v>29.871434954322861</v>
      </c>
      <c r="EK101" s="16">
        <f t="shared" si="150"/>
        <v>5.8442872701161974</v>
      </c>
      <c r="EL101" s="16">
        <f t="shared" si="151"/>
        <v>9.8571468464517906E-2</v>
      </c>
      <c r="EP101" s="7">
        <f t="shared" si="137"/>
        <v>46.042206307096414</v>
      </c>
      <c r="EQ101" s="4">
        <f t="shared" si="138"/>
        <v>11.899999999999999</v>
      </c>
      <c r="ER101" s="4">
        <f t="shared" si="139"/>
        <v>11.896666666666665</v>
      </c>
      <c r="ES101" s="4">
        <f t="shared" si="140"/>
        <v>4.3599999999999994</v>
      </c>
      <c r="ET101" s="4">
        <f t="shared" si="141"/>
        <v>0.37666666666666659</v>
      </c>
      <c r="EU101" s="4">
        <f t="shared" si="142"/>
        <v>0</v>
      </c>
      <c r="EV101" s="4" t="str">
        <f t="shared" si="143"/>
        <v>橙</v>
      </c>
      <c r="EW101" s="4">
        <f t="shared" si="144"/>
        <v>26.533333333333331</v>
      </c>
      <c r="EX101" s="4">
        <f t="shared" si="145"/>
        <v>14.399999999999997</v>
      </c>
    </row>
    <row r="102" spans="33:154" x14ac:dyDescent="0.15">
      <c r="AG102" s="7">
        <f>基础状态预估!J22</f>
        <v>47.842206307096419</v>
      </c>
      <c r="AH102" s="7">
        <f>求节点(节奏总纲!$F$4:$F$163,节奏总纲!$C$4:$C$163,AG102)</f>
        <v>60.958392122344456</v>
      </c>
      <c r="AI102" s="4" t="str">
        <f t="shared" si="135"/>
        <v>橙</v>
      </c>
      <c r="AJ102" s="4">
        <f t="shared" si="136"/>
        <v>11.899999999999999</v>
      </c>
      <c r="AK102" s="4">
        <f t="shared" si="129"/>
        <v>13.456666666666669</v>
      </c>
      <c r="AL102" s="4">
        <f t="shared" si="130"/>
        <v>5.080000000000001</v>
      </c>
      <c r="AM102" s="4">
        <f t="shared" si="131"/>
        <v>0.49666666666666687</v>
      </c>
      <c r="AN102" s="4">
        <f t="shared" si="132"/>
        <v>0</v>
      </c>
      <c r="AO102" s="7">
        <f>(基础状态预估!E22-基础状态预估!E21)*基础状态预估!$W22+AO101</f>
        <v>15.599999999999998</v>
      </c>
      <c r="AP102" s="7">
        <f t="shared" si="133"/>
        <v>0.57777777777777772</v>
      </c>
      <c r="AU102" s="15">
        <v>70</v>
      </c>
      <c r="AV102" s="15"/>
      <c r="AW102" s="15">
        <f t="shared" si="152"/>
        <v>2575.1933961214399</v>
      </c>
      <c r="AX102" s="15"/>
      <c r="AY102" s="16">
        <f>(AW102-AW101)*INDEX([3]中r将兵属性验证!$W$7:$W$166,$AU102,1)+AY101</f>
        <v>2173782990.1975589</v>
      </c>
      <c r="BF102" s="4">
        <v>98</v>
      </c>
      <c r="BG102" s="4">
        <f t="shared" si="115"/>
        <v>68.599999999999994</v>
      </c>
      <c r="BH102" s="4">
        <f t="shared" si="116"/>
        <v>29.4</v>
      </c>
      <c r="BL102" s="4">
        <f t="shared" si="99"/>
        <v>46</v>
      </c>
      <c r="BM102" s="4">
        <f t="shared" si="100"/>
        <v>32.199999999999996</v>
      </c>
      <c r="BN102" s="4">
        <f t="shared" si="101"/>
        <v>13.799999999999999</v>
      </c>
      <c r="BR102" s="4">
        <f t="shared" si="102"/>
        <v>51.35</v>
      </c>
      <c r="BS102" s="4">
        <f t="shared" si="103"/>
        <v>23.699999999999996</v>
      </c>
      <c r="BT102" s="4">
        <f t="shared" si="104"/>
        <v>3.95</v>
      </c>
      <c r="BX102" s="4">
        <f t="shared" si="105"/>
        <v>31.200000000000003</v>
      </c>
      <c r="BY102" s="4">
        <f t="shared" si="106"/>
        <v>7.6049999999999978</v>
      </c>
      <c r="BZ102" s="4">
        <f t="shared" si="107"/>
        <v>0.19500000000000001</v>
      </c>
      <c r="CD102" s="4">
        <f t="shared" si="108"/>
        <v>0</v>
      </c>
      <c r="CE102" s="4">
        <f t="shared" si="109"/>
        <v>0</v>
      </c>
      <c r="CF102" s="4">
        <f>IF(COUNTIF($BH$5:$BH102,"&gt;=2")&lt;=1,SUM($BG102:$BK102)*C$8,CF101)</f>
        <v>151200</v>
      </c>
      <c r="CG102" s="4">
        <f>IF(COUNTIF($BN$5:$BN102,"&gt;=2")&lt;=1,SUM($BL102:$BP102)*D$8,CG101)</f>
        <v>604799.99999999988</v>
      </c>
      <c r="CH102" s="4">
        <f>IF(COUNTIF($BT$5:$BT102,"&gt;=2")&lt;=1,SUM($BQ102:$BU102)*E$8,CH101)</f>
        <v>2592000</v>
      </c>
      <c r="CI102" s="4">
        <f>IF(COUNTIF($BZ$5:$BZ102,"&gt;=2")&lt;=1,SUM($BV102:$BZ102)*F$8,CI101)</f>
        <v>3369600</v>
      </c>
      <c r="CJ102" s="4">
        <f t="shared" si="117"/>
        <v>0</v>
      </c>
      <c r="CK102" s="4">
        <f t="shared" si="118"/>
        <v>77.75</v>
      </c>
      <c r="CM102" s="4">
        <v>98</v>
      </c>
      <c r="CN102" s="4">
        <f>IF(COUNTIF($BH$5:$BH102,"&gt;=2")&gt;1,CN101,BG102)</f>
        <v>4.8999999999999995</v>
      </c>
      <c r="CO102" s="4">
        <f>IF(COUNTIF($BH$5:$BH102,"&gt;=2")&gt;1,CO101,BH102)</f>
        <v>2.1</v>
      </c>
      <c r="CP102" s="4">
        <f>IF(COUNTIF($BH$5:$BH102,"&gt;=2")&gt;1,CP101,BI102)</f>
        <v>0</v>
      </c>
      <c r="CQ102" s="4">
        <f>IF(COUNTIF($BH$5:$BH102,"&gt;=2")&gt;1,CQ101,BJ102)</f>
        <v>0</v>
      </c>
      <c r="CR102" s="4">
        <f>IF(COUNTIF($BH$5:$BH102,"&gt;=2")&gt;1,CR101,BK102)</f>
        <v>0</v>
      </c>
      <c r="CS102" s="4">
        <f>IF(COUNTIF($BN$5:$BN102,"&gt;=2")&gt;1,CS101,BL102)</f>
        <v>7</v>
      </c>
      <c r="CT102" s="4">
        <f>IF(COUNTIF($BN$5:$BN102,"&gt;=2")&gt;1,CT101,BM102)</f>
        <v>4.8999999999999995</v>
      </c>
      <c r="CU102" s="4">
        <f>IF(COUNTIF($BN$5:$BN102,"&gt;=2")&gt;1,CU101,BN102)</f>
        <v>2.1</v>
      </c>
      <c r="CV102" s="4">
        <f>IF(COUNTIF($BN$5:$BN102,"&gt;=2")&gt;1,CV101,BO102)</f>
        <v>0</v>
      </c>
      <c r="CW102" s="4">
        <f>IF(COUNTIF($BN$5:$BN102,"&gt;=2")&gt;1,CW101,BP102)</f>
        <v>0</v>
      </c>
      <c r="CX102" s="4">
        <f>IF(COUNTIF($BT$5:$BT102,"&gt;=2")&gt;1,CX101,BQ102)</f>
        <v>0</v>
      </c>
      <c r="CY102" s="4">
        <f>IF(COUNTIF($BT$5:$BT102,"&gt;=2")&gt;1,CY101,BR102)</f>
        <v>26</v>
      </c>
      <c r="CZ102" s="4">
        <f>IF(COUNTIF($BT$5:$BT102,"&gt;=2")&gt;1,CZ101,BS102)</f>
        <v>11.999999999999996</v>
      </c>
      <c r="DA102" s="4">
        <f>IF(COUNTIF($BT$5:$BT102,"&gt;=2")&gt;1,DA101,BT102)</f>
        <v>2</v>
      </c>
      <c r="DB102" s="4">
        <f>IF(COUNTIF($BT$5:$BT102,"&gt;=2")&gt;1,DB101,BU102)</f>
        <v>0</v>
      </c>
      <c r="DC102" s="4">
        <f>IF(COUNTIF($BZ$5:$BZ102,"&gt;=2")&gt;1,DC101,BV102)</f>
        <v>0</v>
      </c>
      <c r="DD102" s="4">
        <f>IF(COUNTIF($BZ$5:$BZ102,"&gt;=2")&gt;1,DD101,BW102)</f>
        <v>0</v>
      </c>
      <c r="DE102" s="4">
        <f>IF(COUNTIF($BZ$5:$BZ102,"&gt;=2")&gt;1,DE101,BX102)</f>
        <v>31.200000000000003</v>
      </c>
      <c r="DF102" s="4">
        <f>IF(COUNTIF($BZ$5:$BZ102,"&gt;=2")&gt;1,DF101,BY102)</f>
        <v>7.6049999999999978</v>
      </c>
      <c r="DG102" s="4">
        <f>IF(COUNTIF($BZ$5:$BZ102,"&gt;=2")&gt;1,DG101,BZ102)</f>
        <v>0.19500000000000001</v>
      </c>
      <c r="DH102" s="4">
        <f t="shared" si="119"/>
        <v>0</v>
      </c>
      <c r="DI102" s="4">
        <f t="shared" si="120"/>
        <v>0</v>
      </c>
      <c r="DJ102" s="4">
        <f t="shared" si="121"/>
        <v>0</v>
      </c>
      <c r="DK102" s="4">
        <f t="shared" si="122"/>
        <v>0</v>
      </c>
      <c r="DL102" s="4">
        <f t="shared" si="123"/>
        <v>0</v>
      </c>
      <c r="DM102" s="4">
        <f t="shared" si="124"/>
        <v>7</v>
      </c>
      <c r="DN102" s="4">
        <f t="shared" si="125"/>
        <v>13.999999999999998</v>
      </c>
      <c r="DO102" s="4">
        <f t="shared" si="126"/>
        <v>40</v>
      </c>
      <c r="DP102" s="4">
        <f t="shared" si="127"/>
        <v>39</v>
      </c>
      <c r="DQ102" s="4">
        <f t="shared" si="128"/>
        <v>0</v>
      </c>
      <c r="DS102" s="4">
        <v>98</v>
      </c>
      <c r="DT102" s="4">
        <f>$CK102+INDEX(节奏总纲!D$4:D$163,基础状态预估!$C$2)</f>
        <v>122.00483399593904</v>
      </c>
      <c r="DU102" s="4">
        <f>$CK102+INDEX(节奏总纲!E$4:E$163,基础状态预估!$C$2)</f>
        <v>116.28268396026414</v>
      </c>
      <c r="DV102" s="4">
        <f>$CK102+INDEX(节奏总纲!F$4:F$163,基础状态预估!$C$2)</f>
        <v>109.39220630709642</v>
      </c>
      <c r="DW102" s="4">
        <f>$CK102+INDEX(节奏总纲!G$4:G$163,基础状态预估!$C$2)</f>
        <v>101.03246816526354</v>
      </c>
      <c r="DX102" s="4">
        <f>$CK102+INDEX(节奏总纲!H$4:H$163,基础状态预估!$C$2)</f>
        <v>90.694538943812177</v>
      </c>
      <c r="DY102" s="4">
        <f t="shared" si="153"/>
        <v>11.899999999999999</v>
      </c>
      <c r="DZ102" s="4">
        <f t="shared" si="154"/>
        <v>33</v>
      </c>
      <c r="EA102" s="4">
        <f t="shared" si="155"/>
        <v>45.3</v>
      </c>
      <c r="EB102" s="4">
        <f t="shared" si="156"/>
        <v>9.6049999999999969</v>
      </c>
      <c r="EC102" s="4">
        <f t="shared" si="157"/>
        <v>0.19500000000000001</v>
      </c>
      <c r="EE102" s="4">
        <v>10</v>
      </c>
      <c r="EF102" s="16">
        <v>80</v>
      </c>
      <c r="EG102" s="16">
        <f>INDEX(节奏总纲!$F$4:$F$163,$EF102)</f>
        <v>180.33600000000001</v>
      </c>
      <c r="EH102" s="16">
        <f t="shared" si="147"/>
        <v>11.899999999999999</v>
      </c>
      <c r="EI102" s="16">
        <f t="shared" si="148"/>
        <v>33</v>
      </c>
      <c r="EJ102" s="16">
        <f t="shared" si="149"/>
        <v>102.05503495432289</v>
      </c>
      <c r="EK102" s="16">
        <f t="shared" si="150"/>
        <v>23.439039770116203</v>
      </c>
      <c r="EL102" s="16">
        <f t="shared" si="151"/>
        <v>0.54971896846451818</v>
      </c>
      <c r="EP102" s="7">
        <f t="shared" si="137"/>
        <v>47.842206307096419</v>
      </c>
      <c r="EQ102" s="4">
        <f t="shared" si="138"/>
        <v>11.899999999999999</v>
      </c>
      <c r="ER102" s="4">
        <f t="shared" si="139"/>
        <v>13.456666666666669</v>
      </c>
      <c r="ES102" s="4">
        <f t="shared" si="140"/>
        <v>5.080000000000001</v>
      </c>
      <c r="ET102" s="4">
        <f t="shared" si="141"/>
        <v>0.49666666666666687</v>
      </c>
      <c r="EU102" s="4">
        <f t="shared" si="142"/>
        <v>0</v>
      </c>
      <c r="EV102" s="4" t="str">
        <f t="shared" si="143"/>
        <v>橙</v>
      </c>
      <c r="EW102" s="4">
        <f t="shared" si="144"/>
        <v>28.933333333333337</v>
      </c>
      <c r="EX102" s="4">
        <f t="shared" si="145"/>
        <v>16.200000000000003</v>
      </c>
    </row>
    <row r="103" spans="33:154" x14ac:dyDescent="0.15">
      <c r="AG103" s="7">
        <f>基础状态预估!J23</f>
        <v>49.642206307096416</v>
      </c>
      <c r="AH103" s="7">
        <f>求节点(节奏总纲!$F$4:$F$163,节奏总纲!$C$4:$C$163,AG103)</f>
        <v>61.471385172008482</v>
      </c>
      <c r="AI103" s="4" t="str">
        <f t="shared" si="135"/>
        <v>橙</v>
      </c>
      <c r="AJ103" s="4">
        <f t="shared" si="136"/>
        <v>11.899999999999999</v>
      </c>
      <c r="AK103" s="4">
        <f t="shared" si="129"/>
        <v>15.016666666666667</v>
      </c>
      <c r="AL103" s="4">
        <f t="shared" si="130"/>
        <v>5.7999999999999989</v>
      </c>
      <c r="AM103" s="4">
        <f t="shared" si="131"/>
        <v>0.6166666666666667</v>
      </c>
      <c r="AN103" s="4">
        <f t="shared" si="132"/>
        <v>0</v>
      </c>
      <c r="AO103" s="7">
        <f>(基础状态预估!E23-基础状态预估!E22)*基础状态预估!$W23+AO102</f>
        <v>17.399999999999999</v>
      </c>
      <c r="AP103" s="7">
        <f t="shared" si="133"/>
        <v>0.58000000000000007</v>
      </c>
      <c r="AU103" s="15">
        <v>80</v>
      </c>
      <c r="AV103" s="15"/>
      <c r="AW103" s="15">
        <f t="shared" si="152"/>
        <v>3340.5919696920873</v>
      </c>
      <c r="AX103" s="15"/>
      <c r="AY103" s="16">
        <f>(AW103-AW102)*INDEX([3]中r将兵属性验证!$W$7:$W$166,$AU103,1)+AY102</f>
        <v>4082345692.3668985</v>
      </c>
      <c r="BF103" s="4">
        <v>99</v>
      </c>
      <c r="BG103" s="4">
        <f t="shared" si="115"/>
        <v>69.3</v>
      </c>
      <c r="BH103" s="4">
        <f t="shared" si="116"/>
        <v>29.7</v>
      </c>
      <c r="BL103" s="4">
        <f t="shared" si="99"/>
        <v>46.5</v>
      </c>
      <c r="BM103" s="4">
        <f t="shared" si="100"/>
        <v>32.549999999999997</v>
      </c>
      <c r="BN103" s="4">
        <f t="shared" si="101"/>
        <v>13.95</v>
      </c>
      <c r="BR103" s="4">
        <f t="shared" si="102"/>
        <v>52</v>
      </c>
      <c r="BS103" s="4">
        <f t="shared" si="103"/>
        <v>23.999999999999993</v>
      </c>
      <c r="BT103" s="4">
        <f t="shared" si="104"/>
        <v>4</v>
      </c>
      <c r="BX103" s="4">
        <f t="shared" si="105"/>
        <v>32</v>
      </c>
      <c r="BY103" s="4">
        <f t="shared" si="106"/>
        <v>7.799999999999998</v>
      </c>
      <c r="BZ103" s="4">
        <f t="shared" si="107"/>
        <v>0.2</v>
      </c>
      <c r="CD103" s="4">
        <f t="shared" si="108"/>
        <v>0</v>
      </c>
      <c r="CE103" s="4">
        <f t="shared" si="109"/>
        <v>0</v>
      </c>
      <c r="CF103" s="4">
        <f>IF(COUNTIF($BH$5:$BH103,"&gt;=2")&lt;=1,SUM($BG103:$BK103)*C$8,CF102)</f>
        <v>151200</v>
      </c>
      <c r="CG103" s="4">
        <f>IF(COUNTIF($BN$5:$BN103,"&gt;=2")&lt;=1,SUM($BL103:$BP103)*D$8,CG102)</f>
        <v>604799.99999999988</v>
      </c>
      <c r="CH103" s="4">
        <f>IF(COUNTIF($BT$5:$BT103,"&gt;=2")&lt;=1,SUM($BQ103:$BU103)*E$8,CH102)</f>
        <v>2592000</v>
      </c>
      <c r="CI103" s="4">
        <f>IF(COUNTIF($BZ$5:$BZ103,"&gt;=2")&lt;=1,SUM($BV103:$BZ103)*F$8,CI102)</f>
        <v>3456000</v>
      </c>
      <c r="CJ103" s="4">
        <f t="shared" si="117"/>
        <v>0</v>
      </c>
      <c r="CK103" s="4">
        <f t="shared" si="118"/>
        <v>78.75</v>
      </c>
      <c r="CM103" s="4">
        <v>99</v>
      </c>
      <c r="CN103" s="4">
        <f>IF(COUNTIF($BH$5:$BH103,"&gt;=2")&gt;1,CN102,BG103)</f>
        <v>4.8999999999999995</v>
      </c>
      <c r="CO103" s="4">
        <f>IF(COUNTIF($BH$5:$BH103,"&gt;=2")&gt;1,CO102,BH103)</f>
        <v>2.1</v>
      </c>
      <c r="CP103" s="4">
        <f>IF(COUNTIF($BH$5:$BH103,"&gt;=2")&gt;1,CP102,BI103)</f>
        <v>0</v>
      </c>
      <c r="CQ103" s="4">
        <f>IF(COUNTIF($BH$5:$BH103,"&gt;=2")&gt;1,CQ102,BJ103)</f>
        <v>0</v>
      </c>
      <c r="CR103" s="4">
        <f>IF(COUNTIF($BH$5:$BH103,"&gt;=2")&gt;1,CR102,BK103)</f>
        <v>0</v>
      </c>
      <c r="CS103" s="4">
        <f>IF(COUNTIF($BN$5:$BN103,"&gt;=2")&gt;1,CS102,BL103)</f>
        <v>7</v>
      </c>
      <c r="CT103" s="4">
        <f>IF(COUNTIF($BN$5:$BN103,"&gt;=2")&gt;1,CT102,BM103)</f>
        <v>4.8999999999999995</v>
      </c>
      <c r="CU103" s="4">
        <f>IF(COUNTIF($BN$5:$BN103,"&gt;=2")&gt;1,CU102,BN103)</f>
        <v>2.1</v>
      </c>
      <c r="CV103" s="4">
        <f>IF(COUNTIF($BN$5:$BN103,"&gt;=2")&gt;1,CV102,BO103)</f>
        <v>0</v>
      </c>
      <c r="CW103" s="4">
        <f>IF(COUNTIF($BN$5:$BN103,"&gt;=2")&gt;1,CW102,BP103)</f>
        <v>0</v>
      </c>
      <c r="CX103" s="4">
        <f>IF(COUNTIF($BT$5:$BT103,"&gt;=2")&gt;1,CX102,BQ103)</f>
        <v>0</v>
      </c>
      <c r="CY103" s="4">
        <f>IF(COUNTIF($BT$5:$BT103,"&gt;=2")&gt;1,CY102,BR103)</f>
        <v>26</v>
      </c>
      <c r="CZ103" s="4">
        <f>IF(COUNTIF($BT$5:$BT103,"&gt;=2")&gt;1,CZ102,BS103)</f>
        <v>11.999999999999996</v>
      </c>
      <c r="DA103" s="4">
        <f>IF(COUNTIF($BT$5:$BT103,"&gt;=2")&gt;1,DA102,BT103)</f>
        <v>2</v>
      </c>
      <c r="DB103" s="4">
        <f>IF(COUNTIF($BT$5:$BT103,"&gt;=2")&gt;1,DB102,BU103)</f>
        <v>0</v>
      </c>
      <c r="DC103" s="4">
        <f>IF(COUNTIF($BZ$5:$BZ103,"&gt;=2")&gt;1,DC102,BV103)</f>
        <v>0</v>
      </c>
      <c r="DD103" s="4">
        <f>IF(COUNTIF($BZ$5:$BZ103,"&gt;=2")&gt;1,DD102,BW103)</f>
        <v>0</v>
      </c>
      <c r="DE103" s="4">
        <f>IF(COUNTIF($BZ$5:$BZ103,"&gt;=2")&gt;1,DE102,BX103)</f>
        <v>32</v>
      </c>
      <c r="DF103" s="4">
        <f>IF(COUNTIF($BZ$5:$BZ103,"&gt;=2")&gt;1,DF102,BY103)</f>
        <v>7.799999999999998</v>
      </c>
      <c r="DG103" s="4">
        <f>IF(COUNTIF($BZ$5:$BZ103,"&gt;=2")&gt;1,DG102,BZ103)</f>
        <v>0.2</v>
      </c>
      <c r="DH103" s="4">
        <f t="shared" si="119"/>
        <v>0</v>
      </c>
      <c r="DI103" s="4">
        <f t="shared" si="120"/>
        <v>0</v>
      </c>
      <c r="DJ103" s="4">
        <f t="shared" si="121"/>
        <v>0</v>
      </c>
      <c r="DK103" s="4">
        <f t="shared" si="122"/>
        <v>0</v>
      </c>
      <c r="DL103" s="4">
        <f t="shared" si="123"/>
        <v>0</v>
      </c>
      <c r="DM103" s="4">
        <f t="shared" si="124"/>
        <v>7</v>
      </c>
      <c r="DN103" s="4">
        <f t="shared" si="125"/>
        <v>13.999999999999998</v>
      </c>
      <c r="DO103" s="4">
        <f t="shared" si="126"/>
        <v>40</v>
      </c>
      <c r="DP103" s="4">
        <f t="shared" si="127"/>
        <v>40</v>
      </c>
      <c r="DQ103" s="4">
        <f t="shared" si="128"/>
        <v>0</v>
      </c>
      <c r="DS103" s="4">
        <v>99</v>
      </c>
      <c r="DT103" s="4">
        <f>$CK103+INDEX(节奏总纲!D$4:D$163,基础状态预估!$C$2)</f>
        <v>123.00483399593904</v>
      </c>
      <c r="DU103" s="4">
        <f>$CK103+INDEX(节奏总纲!E$4:E$163,基础状态预估!$C$2)</f>
        <v>117.28268396026414</v>
      </c>
      <c r="DV103" s="4">
        <f>$CK103+INDEX(节奏总纲!F$4:F$163,基础状态预估!$C$2)</f>
        <v>110.39220630709642</v>
      </c>
      <c r="DW103" s="4">
        <f>$CK103+INDEX(节奏总纲!G$4:G$163,基础状态预估!$C$2)</f>
        <v>102.03246816526354</v>
      </c>
      <c r="DX103" s="4">
        <f>$CK103+INDEX(节奏总纲!H$4:H$163,基础状态预估!$C$2)</f>
        <v>91.694538943812177</v>
      </c>
      <c r="DY103" s="4">
        <f t="shared" si="153"/>
        <v>11.899999999999999</v>
      </c>
      <c r="DZ103" s="4">
        <f t="shared" si="154"/>
        <v>33</v>
      </c>
      <c r="EA103" s="4">
        <f t="shared" si="155"/>
        <v>46.099999999999994</v>
      </c>
      <c r="EB103" s="4">
        <f t="shared" si="156"/>
        <v>9.7999999999999972</v>
      </c>
      <c r="EC103" s="4">
        <f t="shared" si="157"/>
        <v>0.2</v>
      </c>
      <c r="EE103" s="4">
        <v>11</v>
      </c>
      <c r="EF103" s="16">
        <v>90</v>
      </c>
      <c r="EG103" s="16">
        <f>INDEX(节奏总纲!$F$4:$F$163,$EF103)</f>
        <v>354.12299999999999</v>
      </c>
      <c r="EH103" s="16">
        <f t="shared" si="147"/>
        <v>11.899999999999999</v>
      </c>
      <c r="EI103" s="16">
        <f t="shared" si="148"/>
        <v>33</v>
      </c>
      <c r="EJ103" s="16">
        <f t="shared" si="149"/>
        <v>241.08463495432284</v>
      </c>
      <c r="EK103" s="16">
        <f t="shared" si="150"/>
        <v>57.327504770116178</v>
      </c>
      <c r="EL103" s="16">
        <f t="shared" si="151"/>
        <v>1.4186539684645176</v>
      </c>
      <c r="EP103" s="7">
        <f t="shared" si="137"/>
        <v>49.642206307096416</v>
      </c>
      <c r="EQ103" s="4">
        <f t="shared" si="138"/>
        <v>11.899999999999999</v>
      </c>
      <c r="ER103" s="4">
        <f t="shared" si="139"/>
        <v>15.016666666666667</v>
      </c>
      <c r="ES103" s="4">
        <f t="shared" si="140"/>
        <v>5.7999999999999989</v>
      </c>
      <c r="ET103" s="4">
        <f t="shared" si="141"/>
        <v>0.6166666666666667</v>
      </c>
      <c r="EU103" s="4">
        <f t="shared" si="142"/>
        <v>0</v>
      </c>
      <c r="EV103" s="4" t="str">
        <f t="shared" si="143"/>
        <v>橙</v>
      </c>
      <c r="EW103" s="4">
        <f t="shared" si="144"/>
        <v>31.333333333333332</v>
      </c>
      <c r="EX103" s="4">
        <f t="shared" si="145"/>
        <v>18</v>
      </c>
    </row>
    <row r="104" spans="33:154" x14ac:dyDescent="0.15">
      <c r="AG104" s="7">
        <f>基础状态预估!J24</f>
        <v>52.642206307096416</v>
      </c>
      <c r="AH104" s="7">
        <f>求节点(节奏总纲!$F$4:$F$163,节奏总纲!$C$4:$C$163,AG104)</f>
        <v>62.300587891930526</v>
      </c>
      <c r="AI104" s="4" t="str">
        <f t="shared" si="135"/>
        <v>橙</v>
      </c>
      <c r="AJ104" s="4">
        <f t="shared" si="136"/>
        <v>11.899999999999999</v>
      </c>
      <c r="AK104" s="4">
        <f t="shared" si="129"/>
        <v>17.616666666666667</v>
      </c>
      <c r="AL104" s="4">
        <f t="shared" si="130"/>
        <v>6.9999999999999991</v>
      </c>
      <c r="AM104" s="4">
        <f t="shared" si="131"/>
        <v>0.81666666666666676</v>
      </c>
      <c r="AN104" s="4">
        <f t="shared" si="132"/>
        <v>0</v>
      </c>
      <c r="AO104" s="7">
        <f>(基础状态预估!E24-基础状态预估!E23)*基础状态预估!$W24+AO103</f>
        <v>20.399999999999999</v>
      </c>
      <c r="AP104" s="7">
        <f t="shared" si="133"/>
        <v>0.58285714285714285</v>
      </c>
      <c r="AU104" s="15">
        <v>90</v>
      </c>
      <c r="AV104" s="15"/>
      <c r="AW104" s="15">
        <f t="shared" si="152"/>
        <v>3600</v>
      </c>
      <c r="AX104" s="15"/>
      <c r="AY104" s="16">
        <f>(AW104-AW103)*INDEX([3]中r将兵属性验证!$W$7:$W$166,$AU104,1)+AY103</f>
        <v>5490830117.6722269</v>
      </c>
      <c r="BF104" s="4">
        <v>100</v>
      </c>
      <c r="BG104" s="4">
        <f t="shared" si="115"/>
        <v>70</v>
      </c>
      <c r="BH104" s="4">
        <f t="shared" si="116"/>
        <v>30</v>
      </c>
      <c r="BL104" s="4">
        <f t="shared" si="99"/>
        <v>47</v>
      </c>
      <c r="BM104" s="4">
        <f t="shared" si="100"/>
        <v>32.9</v>
      </c>
      <c r="BN104" s="4">
        <f t="shared" si="101"/>
        <v>14.1</v>
      </c>
      <c r="BR104" s="4">
        <f t="shared" si="102"/>
        <v>52.65</v>
      </c>
      <c r="BS104" s="4">
        <f t="shared" si="103"/>
        <v>24.299999999999994</v>
      </c>
      <c r="BT104" s="4">
        <f t="shared" si="104"/>
        <v>4.05</v>
      </c>
      <c r="BX104" s="4">
        <f t="shared" si="105"/>
        <v>32.800000000000004</v>
      </c>
      <c r="BY104" s="4">
        <f t="shared" si="106"/>
        <v>7.9949999999999983</v>
      </c>
      <c r="BZ104" s="4">
        <f t="shared" si="107"/>
        <v>0.20500000000000002</v>
      </c>
      <c r="CD104" s="4">
        <f t="shared" si="108"/>
        <v>0</v>
      </c>
      <c r="CE104" s="4">
        <f t="shared" si="109"/>
        <v>0</v>
      </c>
      <c r="CF104" s="4">
        <f>IF(COUNTIF($BH$5:$BH104,"&gt;=2")&lt;=1,SUM($BG104:$BK104)*C$8,CF103)</f>
        <v>151200</v>
      </c>
      <c r="CG104" s="4">
        <f>IF(COUNTIF($BN$5:$BN104,"&gt;=2")&lt;=1,SUM($BL104:$BP104)*D$8,CG103)</f>
        <v>604799.99999999988</v>
      </c>
      <c r="CH104" s="4">
        <f>IF(COUNTIF($BT$5:$BT104,"&gt;=2")&lt;=1,SUM($BQ104:$BU104)*E$8,CH103)</f>
        <v>2592000</v>
      </c>
      <c r="CI104" s="4">
        <f>IF(COUNTIF($BZ$5:$BZ104,"&gt;=2")&lt;=1,SUM($BV104:$BZ104)*F$8,CI103)</f>
        <v>3542400</v>
      </c>
      <c r="CJ104" s="4">
        <f t="shared" si="117"/>
        <v>0</v>
      </c>
      <c r="CK104" s="4">
        <f t="shared" si="118"/>
        <v>79.75</v>
      </c>
      <c r="CM104" s="4">
        <v>100</v>
      </c>
      <c r="CN104" s="4">
        <f>IF(COUNTIF($BH$5:$BH104,"&gt;=2")&gt;1,CN103,BG104)</f>
        <v>4.8999999999999995</v>
      </c>
      <c r="CO104" s="4">
        <f>IF(COUNTIF($BH$5:$BH104,"&gt;=2")&gt;1,CO103,BH104)</f>
        <v>2.1</v>
      </c>
      <c r="CP104" s="4">
        <f>IF(COUNTIF($BH$5:$BH104,"&gt;=2")&gt;1,CP103,BI104)</f>
        <v>0</v>
      </c>
      <c r="CQ104" s="4">
        <f>IF(COUNTIF($BH$5:$BH104,"&gt;=2")&gt;1,CQ103,BJ104)</f>
        <v>0</v>
      </c>
      <c r="CR104" s="4">
        <f>IF(COUNTIF($BH$5:$BH104,"&gt;=2")&gt;1,CR103,BK104)</f>
        <v>0</v>
      </c>
      <c r="CS104" s="4">
        <f>IF(COUNTIF($BN$5:$BN104,"&gt;=2")&gt;1,CS103,BL104)</f>
        <v>7</v>
      </c>
      <c r="CT104" s="4">
        <f>IF(COUNTIF($BN$5:$BN104,"&gt;=2")&gt;1,CT103,BM104)</f>
        <v>4.8999999999999995</v>
      </c>
      <c r="CU104" s="4">
        <f>IF(COUNTIF($BN$5:$BN104,"&gt;=2")&gt;1,CU103,BN104)</f>
        <v>2.1</v>
      </c>
      <c r="CV104" s="4">
        <f>IF(COUNTIF($BN$5:$BN104,"&gt;=2")&gt;1,CV103,BO104)</f>
        <v>0</v>
      </c>
      <c r="CW104" s="4">
        <f>IF(COUNTIF($BN$5:$BN104,"&gt;=2")&gt;1,CW103,BP104)</f>
        <v>0</v>
      </c>
      <c r="CX104" s="4">
        <f>IF(COUNTIF($BT$5:$BT104,"&gt;=2")&gt;1,CX103,BQ104)</f>
        <v>0</v>
      </c>
      <c r="CY104" s="4">
        <f>IF(COUNTIF($BT$5:$BT104,"&gt;=2")&gt;1,CY103,BR104)</f>
        <v>26</v>
      </c>
      <c r="CZ104" s="4">
        <f>IF(COUNTIF($BT$5:$BT104,"&gt;=2")&gt;1,CZ103,BS104)</f>
        <v>11.999999999999996</v>
      </c>
      <c r="DA104" s="4">
        <f>IF(COUNTIF($BT$5:$BT104,"&gt;=2")&gt;1,DA103,BT104)</f>
        <v>2</v>
      </c>
      <c r="DB104" s="4">
        <f>IF(COUNTIF($BT$5:$BT104,"&gt;=2")&gt;1,DB103,BU104)</f>
        <v>0</v>
      </c>
      <c r="DC104" s="4">
        <f>IF(COUNTIF($BZ$5:$BZ104,"&gt;=2")&gt;1,DC103,BV104)</f>
        <v>0</v>
      </c>
      <c r="DD104" s="4">
        <f>IF(COUNTIF($BZ$5:$BZ104,"&gt;=2")&gt;1,DD103,BW104)</f>
        <v>0</v>
      </c>
      <c r="DE104" s="4">
        <f>IF(COUNTIF($BZ$5:$BZ104,"&gt;=2")&gt;1,DE103,BX104)</f>
        <v>32.800000000000004</v>
      </c>
      <c r="DF104" s="4">
        <f>IF(COUNTIF($BZ$5:$BZ104,"&gt;=2")&gt;1,DF103,BY104)</f>
        <v>7.9949999999999983</v>
      </c>
      <c r="DG104" s="4">
        <f>IF(COUNTIF($BZ$5:$BZ104,"&gt;=2")&gt;1,DG103,BZ104)</f>
        <v>0.20500000000000002</v>
      </c>
      <c r="DH104" s="4">
        <f t="shared" si="119"/>
        <v>0</v>
      </c>
      <c r="DI104" s="4">
        <f t="shared" si="120"/>
        <v>0</v>
      </c>
      <c r="DJ104" s="4">
        <f t="shared" si="121"/>
        <v>0</v>
      </c>
      <c r="DK104" s="4">
        <f t="shared" si="122"/>
        <v>0</v>
      </c>
      <c r="DL104" s="4">
        <f t="shared" si="123"/>
        <v>0</v>
      </c>
      <c r="DM104" s="4">
        <f t="shared" si="124"/>
        <v>7</v>
      </c>
      <c r="DN104" s="4">
        <f t="shared" si="125"/>
        <v>13.999999999999998</v>
      </c>
      <c r="DO104" s="4">
        <f t="shared" si="126"/>
        <v>40</v>
      </c>
      <c r="DP104" s="4">
        <f t="shared" si="127"/>
        <v>41</v>
      </c>
      <c r="DQ104" s="4">
        <f t="shared" si="128"/>
        <v>0</v>
      </c>
      <c r="DS104" s="4">
        <v>100</v>
      </c>
      <c r="DT104" s="4">
        <f>$CK104+INDEX(节奏总纲!D$4:D$163,基础状态预估!$C$2)</f>
        <v>124.00483399593904</v>
      </c>
      <c r="DU104" s="4">
        <f>$CK104+INDEX(节奏总纲!E$4:E$163,基础状态预估!$C$2)</f>
        <v>118.28268396026414</v>
      </c>
      <c r="DV104" s="4">
        <f>$CK104+INDEX(节奏总纲!F$4:F$163,基础状态预估!$C$2)</f>
        <v>111.39220630709642</v>
      </c>
      <c r="DW104" s="4">
        <f>$CK104+INDEX(节奏总纲!G$4:G$163,基础状态预估!$C$2)</f>
        <v>103.03246816526354</v>
      </c>
      <c r="DX104" s="4">
        <f>$CK104+INDEX(节奏总纲!H$4:H$163,基础状态预估!$C$2)</f>
        <v>92.694538943812177</v>
      </c>
      <c r="DY104" s="4">
        <f t="shared" si="153"/>
        <v>11.899999999999999</v>
      </c>
      <c r="DZ104" s="4">
        <f t="shared" si="154"/>
        <v>33</v>
      </c>
      <c r="EA104" s="4">
        <f t="shared" si="155"/>
        <v>46.9</v>
      </c>
      <c r="EB104" s="4">
        <f t="shared" si="156"/>
        <v>9.9949999999999974</v>
      </c>
      <c r="EC104" s="4">
        <f t="shared" si="157"/>
        <v>0.20500000000000002</v>
      </c>
      <c r="EE104" s="4">
        <v>12</v>
      </c>
      <c r="EF104" s="16">
        <v>100</v>
      </c>
      <c r="EG104" s="16">
        <f>INDEX(节奏总纲!$F$4:$F$163,$EF104)</f>
        <v>706.6884</v>
      </c>
      <c r="EH104" s="16">
        <f t="shared" si="147"/>
        <v>11.899999999999999</v>
      </c>
      <c r="EI104" s="16">
        <f t="shared" si="148"/>
        <v>33</v>
      </c>
      <c r="EJ104" s="16">
        <f t="shared" si="149"/>
        <v>334.1</v>
      </c>
      <c r="EK104" s="16">
        <f t="shared" si="150"/>
        <v>309.20730788211642</v>
      </c>
      <c r="EL104" s="16">
        <f t="shared" si="151"/>
        <v>9.0888858107871133</v>
      </c>
      <c r="EP104" s="7">
        <f t="shared" si="137"/>
        <v>52.642206307096416</v>
      </c>
      <c r="EQ104" s="4">
        <f t="shared" si="138"/>
        <v>11.899999999999999</v>
      </c>
      <c r="ER104" s="4">
        <f t="shared" si="139"/>
        <v>17.616666666666667</v>
      </c>
      <c r="ES104" s="4">
        <f t="shared" si="140"/>
        <v>6.9999999999999991</v>
      </c>
      <c r="ET104" s="4">
        <f t="shared" si="141"/>
        <v>0.81666666666666676</v>
      </c>
      <c r="EU104" s="4">
        <f t="shared" si="142"/>
        <v>0</v>
      </c>
      <c r="EV104" s="4" t="str">
        <f t="shared" si="143"/>
        <v>橙</v>
      </c>
      <c r="EW104" s="4">
        <f t="shared" si="144"/>
        <v>35.333333333333336</v>
      </c>
      <c r="EX104" s="4">
        <f t="shared" si="145"/>
        <v>21</v>
      </c>
    </row>
    <row r="105" spans="33:154" x14ac:dyDescent="0.15">
      <c r="AG105" s="7">
        <f>基础状态预估!J25</f>
        <v>55.642206307096416</v>
      </c>
      <c r="AH105" s="7">
        <f>求节点(节奏总纲!$F$4:$F$163,节奏总纲!$C$4:$C$163,AG105)</f>
        <v>63.088688786753281</v>
      </c>
      <c r="AI105" s="4" t="str">
        <f t="shared" si="135"/>
        <v>橙</v>
      </c>
      <c r="AJ105" s="4">
        <f t="shared" si="136"/>
        <v>11.899999999999999</v>
      </c>
      <c r="AK105" s="4">
        <f t="shared" si="129"/>
        <v>20.216666666666665</v>
      </c>
      <c r="AL105" s="4">
        <f t="shared" si="130"/>
        <v>8.1999999999999975</v>
      </c>
      <c r="AM105" s="4">
        <f t="shared" si="131"/>
        <v>1.0166666666666666</v>
      </c>
      <c r="AN105" s="4">
        <f t="shared" si="132"/>
        <v>0</v>
      </c>
      <c r="AO105" s="7">
        <f>(基础状态预估!E25-基础状态预估!E24)*基础状态预估!$W25+AO104</f>
        <v>23.4</v>
      </c>
      <c r="AP105" s="7">
        <f t="shared" si="133"/>
        <v>0.58499999999999996</v>
      </c>
      <c r="AU105" s="15">
        <v>100</v>
      </c>
      <c r="AV105" s="15"/>
      <c r="AW105" s="15">
        <f t="shared" si="152"/>
        <v>3600</v>
      </c>
      <c r="AX105" s="15"/>
      <c r="AY105" s="16">
        <f>(AW105-AW104)*INDEX([3]中r将兵属性验证!$W$7:$W$166,$AU105,1)+AY104</f>
        <v>5490830117.6722269</v>
      </c>
      <c r="BF105" s="4">
        <v>101</v>
      </c>
      <c r="BG105" s="4">
        <f t="shared" si="115"/>
        <v>70.699999999999989</v>
      </c>
      <c r="BH105" s="4">
        <f t="shared" si="116"/>
        <v>30.299999999999997</v>
      </c>
      <c r="BL105" s="4">
        <f t="shared" si="99"/>
        <v>47.5</v>
      </c>
      <c r="BM105" s="4">
        <f t="shared" si="100"/>
        <v>33.25</v>
      </c>
      <c r="BN105" s="4">
        <f t="shared" si="101"/>
        <v>14.25</v>
      </c>
      <c r="BR105" s="4">
        <f t="shared" si="102"/>
        <v>53.300000000000004</v>
      </c>
      <c r="BS105" s="4">
        <f t="shared" si="103"/>
        <v>24.599999999999994</v>
      </c>
      <c r="BT105" s="4">
        <f t="shared" si="104"/>
        <v>4.1000000000000005</v>
      </c>
      <c r="BX105" s="4">
        <f t="shared" si="105"/>
        <v>33.6</v>
      </c>
      <c r="BY105" s="4">
        <f t="shared" si="106"/>
        <v>8.1899999999999977</v>
      </c>
      <c r="BZ105" s="4">
        <f t="shared" si="107"/>
        <v>0.21</v>
      </c>
      <c r="CD105" s="4">
        <f t="shared" si="108"/>
        <v>0</v>
      </c>
      <c r="CE105" s="4">
        <f t="shared" si="109"/>
        <v>0</v>
      </c>
      <c r="CF105" s="4">
        <f>IF(COUNTIF($BH$5:$BH105,"&gt;=2")&lt;=1,SUM($BG105:$BK105)*C$8,CF104)</f>
        <v>151200</v>
      </c>
      <c r="CG105" s="4">
        <f>IF(COUNTIF($BN$5:$BN105,"&gt;=2")&lt;=1,SUM($BL105:$BP105)*D$8,CG104)</f>
        <v>604799.99999999988</v>
      </c>
      <c r="CH105" s="4">
        <f>IF(COUNTIF($BT$5:$BT105,"&gt;=2")&lt;=1,SUM($BQ105:$BU105)*E$8,CH104)</f>
        <v>2592000</v>
      </c>
      <c r="CI105" s="4">
        <f>IF(COUNTIF($BZ$5:$BZ105,"&gt;=2")&lt;=1,SUM($BV105:$BZ105)*F$8,CI104)</f>
        <v>3628800</v>
      </c>
      <c r="CJ105" s="4">
        <f t="shared" si="117"/>
        <v>0</v>
      </c>
      <c r="CK105" s="4">
        <f t="shared" si="118"/>
        <v>80.75</v>
      </c>
      <c r="CM105" s="4">
        <v>101</v>
      </c>
      <c r="CN105" s="4">
        <f>IF(COUNTIF($BH$5:$BH105,"&gt;=2")&gt;1,CN104,BG105)</f>
        <v>4.8999999999999995</v>
      </c>
      <c r="CO105" s="4">
        <f>IF(COUNTIF($BH$5:$BH105,"&gt;=2")&gt;1,CO104,BH105)</f>
        <v>2.1</v>
      </c>
      <c r="CP105" s="4">
        <f>IF(COUNTIF($BH$5:$BH105,"&gt;=2")&gt;1,CP104,BI105)</f>
        <v>0</v>
      </c>
      <c r="CQ105" s="4">
        <f>IF(COUNTIF($BH$5:$BH105,"&gt;=2")&gt;1,CQ104,BJ105)</f>
        <v>0</v>
      </c>
      <c r="CR105" s="4">
        <f>IF(COUNTIF($BH$5:$BH105,"&gt;=2")&gt;1,CR104,BK105)</f>
        <v>0</v>
      </c>
      <c r="CS105" s="4">
        <f>IF(COUNTIF($BN$5:$BN105,"&gt;=2")&gt;1,CS104,BL105)</f>
        <v>7</v>
      </c>
      <c r="CT105" s="4">
        <f>IF(COUNTIF($BN$5:$BN105,"&gt;=2")&gt;1,CT104,BM105)</f>
        <v>4.8999999999999995</v>
      </c>
      <c r="CU105" s="4">
        <f>IF(COUNTIF($BN$5:$BN105,"&gt;=2")&gt;1,CU104,BN105)</f>
        <v>2.1</v>
      </c>
      <c r="CV105" s="4">
        <f>IF(COUNTIF($BN$5:$BN105,"&gt;=2")&gt;1,CV104,BO105)</f>
        <v>0</v>
      </c>
      <c r="CW105" s="4">
        <f>IF(COUNTIF($BN$5:$BN105,"&gt;=2")&gt;1,CW104,BP105)</f>
        <v>0</v>
      </c>
      <c r="CX105" s="4">
        <f>IF(COUNTIF($BT$5:$BT105,"&gt;=2")&gt;1,CX104,BQ105)</f>
        <v>0</v>
      </c>
      <c r="CY105" s="4">
        <f>IF(COUNTIF($BT$5:$BT105,"&gt;=2")&gt;1,CY104,BR105)</f>
        <v>26</v>
      </c>
      <c r="CZ105" s="4">
        <f>IF(COUNTIF($BT$5:$BT105,"&gt;=2")&gt;1,CZ104,BS105)</f>
        <v>11.999999999999996</v>
      </c>
      <c r="DA105" s="4">
        <f>IF(COUNTIF($BT$5:$BT105,"&gt;=2")&gt;1,DA104,BT105)</f>
        <v>2</v>
      </c>
      <c r="DB105" s="4">
        <f>IF(COUNTIF($BT$5:$BT105,"&gt;=2")&gt;1,DB104,BU105)</f>
        <v>0</v>
      </c>
      <c r="DC105" s="4">
        <f>IF(COUNTIF($BZ$5:$BZ105,"&gt;=2")&gt;1,DC104,BV105)</f>
        <v>0</v>
      </c>
      <c r="DD105" s="4">
        <f>IF(COUNTIF($BZ$5:$BZ105,"&gt;=2")&gt;1,DD104,BW105)</f>
        <v>0</v>
      </c>
      <c r="DE105" s="4">
        <f>IF(COUNTIF($BZ$5:$BZ105,"&gt;=2")&gt;1,DE104,BX105)</f>
        <v>33.6</v>
      </c>
      <c r="DF105" s="4">
        <f>IF(COUNTIF($BZ$5:$BZ105,"&gt;=2")&gt;1,DF104,BY105)</f>
        <v>8.1899999999999977</v>
      </c>
      <c r="DG105" s="4">
        <f>IF(COUNTIF($BZ$5:$BZ105,"&gt;=2")&gt;1,DG104,BZ105)</f>
        <v>0.21</v>
      </c>
      <c r="DH105" s="4">
        <f t="shared" si="119"/>
        <v>0</v>
      </c>
      <c r="DI105" s="4">
        <f t="shared" si="120"/>
        <v>0</v>
      </c>
      <c r="DJ105" s="4">
        <f t="shared" si="121"/>
        <v>0</v>
      </c>
      <c r="DK105" s="4">
        <f t="shared" si="122"/>
        <v>0</v>
      </c>
      <c r="DL105" s="4">
        <f t="shared" si="123"/>
        <v>0</v>
      </c>
      <c r="DM105" s="4">
        <f t="shared" si="124"/>
        <v>7</v>
      </c>
      <c r="DN105" s="4">
        <f t="shared" si="125"/>
        <v>13.999999999999998</v>
      </c>
      <c r="DO105" s="4">
        <f t="shared" si="126"/>
        <v>40</v>
      </c>
      <c r="DP105" s="4">
        <f t="shared" si="127"/>
        <v>42</v>
      </c>
      <c r="DQ105" s="4">
        <f t="shared" si="128"/>
        <v>0</v>
      </c>
      <c r="DS105" s="4">
        <v>101</v>
      </c>
      <c r="DT105" s="4">
        <f>$CK105+INDEX(节奏总纲!D$4:D$163,基础状态预估!$C$2)</f>
        <v>125.00483399593904</v>
      </c>
      <c r="DU105" s="4">
        <f>$CK105+INDEX(节奏总纲!E$4:E$163,基础状态预估!$C$2)</f>
        <v>119.28268396026414</v>
      </c>
      <c r="DV105" s="4">
        <f>$CK105+INDEX(节奏总纲!F$4:F$163,基础状态预估!$C$2)</f>
        <v>112.39220630709642</v>
      </c>
      <c r="DW105" s="4">
        <f>$CK105+INDEX(节奏总纲!G$4:G$163,基础状态预估!$C$2)</f>
        <v>104.03246816526354</v>
      </c>
      <c r="DX105" s="4">
        <f>$CK105+INDEX(节奏总纲!H$4:H$163,基础状态预估!$C$2)</f>
        <v>93.694538943812177</v>
      </c>
      <c r="DY105" s="4">
        <f t="shared" si="153"/>
        <v>11.899999999999999</v>
      </c>
      <c r="DZ105" s="4">
        <f t="shared" si="154"/>
        <v>33</v>
      </c>
      <c r="EA105" s="4">
        <f t="shared" si="155"/>
        <v>47.699999999999996</v>
      </c>
      <c r="EB105" s="4">
        <f t="shared" si="156"/>
        <v>10.189999999999998</v>
      </c>
      <c r="EC105" s="4">
        <f t="shared" si="157"/>
        <v>0.21</v>
      </c>
      <c r="EE105" s="4">
        <v>13</v>
      </c>
      <c r="EF105" s="16">
        <v>110</v>
      </c>
      <c r="EG105" s="16">
        <f>INDEX(节奏总纲!$F$4:$F$163,$EF105)</f>
        <v>1397.2821999999999</v>
      </c>
      <c r="EH105" s="16">
        <f t="shared" si="147"/>
        <v>16.440366137200805</v>
      </c>
      <c r="EI105" s="16">
        <f t="shared" si="148"/>
        <v>45.59093130484257</v>
      </c>
      <c r="EJ105" s="16">
        <f t="shared" si="149"/>
        <v>461.57364087720919</v>
      </c>
      <c r="EK105" s="16">
        <f t="shared" si="150"/>
        <v>835.51598561301932</v>
      </c>
      <c r="EL105" s="16">
        <f t="shared" si="151"/>
        <v>25.185535687493353</v>
      </c>
      <c r="EP105" s="7">
        <f t="shared" si="137"/>
        <v>55.642206307096416</v>
      </c>
      <c r="EQ105" s="4">
        <f t="shared" si="138"/>
        <v>11.899999999999999</v>
      </c>
      <c r="ER105" s="4">
        <f t="shared" si="139"/>
        <v>20.216666666666665</v>
      </c>
      <c r="ES105" s="4">
        <f t="shared" si="140"/>
        <v>8.1999999999999975</v>
      </c>
      <c r="ET105" s="4">
        <f t="shared" si="141"/>
        <v>1.0166666666666666</v>
      </c>
      <c r="EU105" s="4">
        <f t="shared" si="142"/>
        <v>0</v>
      </c>
      <c r="EV105" s="4" t="str">
        <f t="shared" si="143"/>
        <v>橙</v>
      </c>
      <c r="EW105" s="4">
        <f t="shared" si="144"/>
        <v>39.333333333333336</v>
      </c>
      <c r="EX105" s="4">
        <f t="shared" si="145"/>
        <v>24</v>
      </c>
    </row>
    <row r="106" spans="33:154" x14ac:dyDescent="0.15">
      <c r="AG106" s="7">
        <f>基础状态预估!J26</f>
        <v>58.642206307096416</v>
      </c>
      <c r="AH106" s="7">
        <f>求节点(节奏总纲!$F$4:$F$163,节奏总纲!$C$4:$C$163,AG106)</f>
        <v>63.823012933032963</v>
      </c>
      <c r="AI106" s="4" t="str">
        <f t="shared" si="135"/>
        <v>橙</v>
      </c>
      <c r="AJ106" s="4">
        <f t="shared" si="136"/>
        <v>11.899999999999999</v>
      </c>
      <c r="AK106" s="4">
        <f t="shared" si="129"/>
        <v>22.816666666666666</v>
      </c>
      <c r="AL106" s="4">
        <f t="shared" si="130"/>
        <v>9.3999999999999986</v>
      </c>
      <c r="AM106" s="4">
        <f t="shared" si="131"/>
        <v>1.2166666666666668</v>
      </c>
      <c r="AN106" s="4">
        <f t="shared" si="132"/>
        <v>0</v>
      </c>
      <c r="AO106" s="7">
        <f>(基础状态预估!E26-基础状态预估!E25)*基础状态预估!$W26+AO105</f>
        <v>26.4</v>
      </c>
      <c r="AP106" s="7">
        <f t="shared" si="133"/>
        <v>0.58666666666666667</v>
      </c>
      <c r="AU106" s="15">
        <v>110</v>
      </c>
      <c r="AV106" s="15"/>
      <c r="AW106" s="15">
        <f t="shared" si="152"/>
        <v>3600</v>
      </c>
      <c r="AX106" s="15"/>
      <c r="AY106" s="16">
        <f>(AW106-AW105)*INDEX([3]中r将兵属性验证!$W$7:$W$166,$AU106,1)+AY105</f>
        <v>5490830117.6722269</v>
      </c>
      <c r="BF106" s="4">
        <v>102</v>
      </c>
      <c r="BG106" s="4">
        <f t="shared" si="115"/>
        <v>71.399999999999991</v>
      </c>
      <c r="BH106" s="4">
        <f t="shared" si="116"/>
        <v>30.599999999999998</v>
      </c>
      <c r="BL106" s="4">
        <f t="shared" si="99"/>
        <v>48</v>
      </c>
      <c r="BM106" s="4">
        <f t="shared" si="100"/>
        <v>33.599999999999994</v>
      </c>
      <c r="BN106" s="4">
        <f t="shared" si="101"/>
        <v>14.399999999999999</v>
      </c>
      <c r="BR106" s="4">
        <f t="shared" si="102"/>
        <v>53.95</v>
      </c>
      <c r="BS106" s="4">
        <f t="shared" si="103"/>
        <v>24.899999999999995</v>
      </c>
      <c r="BT106" s="4">
        <f t="shared" si="104"/>
        <v>4.1500000000000004</v>
      </c>
      <c r="BX106" s="4">
        <f t="shared" si="105"/>
        <v>34.4</v>
      </c>
      <c r="BY106" s="4">
        <f t="shared" si="106"/>
        <v>8.384999999999998</v>
      </c>
      <c r="BZ106" s="4">
        <f t="shared" si="107"/>
        <v>0.215</v>
      </c>
      <c r="CD106" s="4">
        <f t="shared" si="108"/>
        <v>0</v>
      </c>
      <c r="CE106" s="4">
        <f t="shared" si="109"/>
        <v>0</v>
      </c>
      <c r="CF106" s="4">
        <f>IF(COUNTIF($BH$5:$BH106,"&gt;=2")&lt;=1,SUM($BG106:$BK106)*C$8,CF105)</f>
        <v>151200</v>
      </c>
      <c r="CG106" s="4">
        <f>IF(COUNTIF($BN$5:$BN106,"&gt;=2")&lt;=1,SUM($BL106:$BP106)*D$8,CG105)</f>
        <v>604799.99999999988</v>
      </c>
      <c r="CH106" s="4">
        <f>IF(COUNTIF($BT$5:$BT106,"&gt;=2")&lt;=1,SUM($BQ106:$BU106)*E$8,CH105)</f>
        <v>2592000</v>
      </c>
      <c r="CI106" s="4">
        <f>IF(COUNTIF($BZ$5:$BZ106,"&gt;=2")&lt;=1,SUM($BV106:$BZ106)*F$8,CI105)</f>
        <v>3715200</v>
      </c>
      <c r="CJ106" s="4">
        <f t="shared" si="117"/>
        <v>0</v>
      </c>
      <c r="CK106" s="4">
        <f t="shared" si="118"/>
        <v>81.75</v>
      </c>
      <c r="CM106" s="4">
        <v>102</v>
      </c>
      <c r="CN106" s="4">
        <f>IF(COUNTIF($BH$5:$BH106,"&gt;=2")&gt;1,CN105,BG106)</f>
        <v>4.8999999999999995</v>
      </c>
      <c r="CO106" s="4">
        <f>IF(COUNTIF($BH$5:$BH106,"&gt;=2")&gt;1,CO105,BH106)</f>
        <v>2.1</v>
      </c>
      <c r="CP106" s="4">
        <f>IF(COUNTIF($BH$5:$BH106,"&gt;=2")&gt;1,CP105,BI106)</f>
        <v>0</v>
      </c>
      <c r="CQ106" s="4">
        <f>IF(COUNTIF($BH$5:$BH106,"&gt;=2")&gt;1,CQ105,BJ106)</f>
        <v>0</v>
      </c>
      <c r="CR106" s="4">
        <f>IF(COUNTIF($BH$5:$BH106,"&gt;=2")&gt;1,CR105,BK106)</f>
        <v>0</v>
      </c>
      <c r="CS106" s="4">
        <f>IF(COUNTIF($BN$5:$BN106,"&gt;=2")&gt;1,CS105,BL106)</f>
        <v>7</v>
      </c>
      <c r="CT106" s="4">
        <f>IF(COUNTIF($BN$5:$BN106,"&gt;=2")&gt;1,CT105,BM106)</f>
        <v>4.8999999999999995</v>
      </c>
      <c r="CU106" s="4">
        <f>IF(COUNTIF($BN$5:$BN106,"&gt;=2")&gt;1,CU105,BN106)</f>
        <v>2.1</v>
      </c>
      <c r="CV106" s="4">
        <f>IF(COUNTIF($BN$5:$BN106,"&gt;=2")&gt;1,CV105,BO106)</f>
        <v>0</v>
      </c>
      <c r="CW106" s="4">
        <f>IF(COUNTIF($BN$5:$BN106,"&gt;=2")&gt;1,CW105,BP106)</f>
        <v>0</v>
      </c>
      <c r="CX106" s="4">
        <f>IF(COUNTIF($BT$5:$BT106,"&gt;=2")&gt;1,CX105,BQ106)</f>
        <v>0</v>
      </c>
      <c r="CY106" s="4">
        <f>IF(COUNTIF($BT$5:$BT106,"&gt;=2")&gt;1,CY105,BR106)</f>
        <v>26</v>
      </c>
      <c r="CZ106" s="4">
        <f>IF(COUNTIF($BT$5:$BT106,"&gt;=2")&gt;1,CZ105,BS106)</f>
        <v>11.999999999999996</v>
      </c>
      <c r="DA106" s="4">
        <f>IF(COUNTIF($BT$5:$BT106,"&gt;=2")&gt;1,DA105,BT106)</f>
        <v>2</v>
      </c>
      <c r="DB106" s="4">
        <f>IF(COUNTIF($BT$5:$BT106,"&gt;=2")&gt;1,DB105,BU106)</f>
        <v>0</v>
      </c>
      <c r="DC106" s="4">
        <f>IF(COUNTIF($BZ$5:$BZ106,"&gt;=2")&gt;1,DC105,BV106)</f>
        <v>0</v>
      </c>
      <c r="DD106" s="4">
        <f>IF(COUNTIF($BZ$5:$BZ106,"&gt;=2")&gt;1,DD105,BW106)</f>
        <v>0</v>
      </c>
      <c r="DE106" s="4">
        <f>IF(COUNTIF($BZ$5:$BZ106,"&gt;=2")&gt;1,DE105,BX106)</f>
        <v>34.4</v>
      </c>
      <c r="DF106" s="4">
        <f>IF(COUNTIF($BZ$5:$BZ106,"&gt;=2")&gt;1,DF105,BY106)</f>
        <v>8.384999999999998</v>
      </c>
      <c r="DG106" s="4">
        <f>IF(COUNTIF($BZ$5:$BZ106,"&gt;=2")&gt;1,DG105,BZ106)</f>
        <v>0.215</v>
      </c>
      <c r="DH106" s="4">
        <f t="shared" si="119"/>
        <v>0</v>
      </c>
      <c r="DI106" s="4">
        <f t="shared" si="120"/>
        <v>0</v>
      </c>
      <c r="DJ106" s="4">
        <f t="shared" si="121"/>
        <v>0</v>
      </c>
      <c r="DK106" s="4">
        <f t="shared" si="122"/>
        <v>0</v>
      </c>
      <c r="DL106" s="4">
        <f t="shared" si="123"/>
        <v>0</v>
      </c>
      <c r="DM106" s="4">
        <f t="shared" si="124"/>
        <v>7</v>
      </c>
      <c r="DN106" s="4">
        <f t="shared" si="125"/>
        <v>13.999999999999998</v>
      </c>
      <c r="DO106" s="4">
        <f t="shared" si="126"/>
        <v>40</v>
      </c>
      <c r="DP106" s="4">
        <f t="shared" si="127"/>
        <v>43</v>
      </c>
      <c r="DQ106" s="4">
        <f t="shared" si="128"/>
        <v>0</v>
      </c>
      <c r="DS106" s="4">
        <v>102</v>
      </c>
      <c r="DT106" s="4">
        <f>$CK106+INDEX(节奏总纲!D$4:D$163,基础状态预估!$C$2)</f>
        <v>126.00483399593904</v>
      </c>
      <c r="DU106" s="4">
        <f>$CK106+INDEX(节奏总纲!E$4:E$163,基础状态预估!$C$2)</f>
        <v>120.28268396026414</v>
      </c>
      <c r="DV106" s="4">
        <f>$CK106+INDEX(节奏总纲!F$4:F$163,基础状态预估!$C$2)</f>
        <v>113.39220630709642</v>
      </c>
      <c r="DW106" s="4">
        <f>$CK106+INDEX(节奏总纲!G$4:G$163,基础状态预估!$C$2)</f>
        <v>105.03246816526354</v>
      </c>
      <c r="DX106" s="4">
        <f>$CK106+INDEX(节奏总纲!H$4:H$163,基础状态预估!$C$2)</f>
        <v>94.694538943812177</v>
      </c>
      <c r="DY106" s="4">
        <f t="shared" si="153"/>
        <v>11.899999999999999</v>
      </c>
      <c r="DZ106" s="4">
        <f t="shared" si="154"/>
        <v>33</v>
      </c>
      <c r="EA106" s="4">
        <f t="shared" si="155"/>
        <v>48.499999999999993</v>
      </c>
      <c r="EB106" s="4">
        <f t="shared" si="156"/>
        <v>10.384999999999998</v>
      </c>
      <c r="EC106" s="4">
        <f t="shared" si="157"/>
        <v>0.215</v>
      </c>
      <c r="EE106" s="4">
        <v>14</v>
      </c>
      <c r="EF106" s="16">
        <v>120</v>
      </c>
      <c r="EG106" s="16">
        <f>INDEX(节奏总纲!$F$4:$F$163,$EF106)</f>
        <v>2791.971</v>
      </c>
      <c r="EH106" s="16">
        <f t="shared" si="147"/>
        <v>32.85021843436256</v>
      </c>
      <c r="EI106" s="16">
        <f t="shared" si="148"/>
        <v>91.097244397812148</v>
      </c>
      <c r="EJ106" s="16">
        <f t="shared" si="149"/>
        <v>922.29058646391024</v>
      </c>
      <c r="EK106" s="16">
        <f t="shared" si="150"/>
        <v>1669.4812271049952</v>
      </c>
      <c r="EL106" s="16">
        <f t="shared" si="151"/>
        <v>50.324326223397478</v>
      </c>
      <c r="EP106" s="7">
        <f t="shared" si="137"/>
        <v>58.642206307096416</v>
      </c>
      <c r="EQ106" s="4">
        <f t="shared" si="138"/>
        <v>11.899999999999999</v>
      </c>
      <c r="ER106" s="4">
        <f t="shared" si="139"/>
        <v>22.816666666666666</v>
      </c>
      <c r="ES106" s="4">
        <f t="shared" si="140"/>
        <v>9.3999999999999986</v>
      </c>
      <c r="ET106" s="4">
        <f t="shared" si="141"/>
        <v>1.2166666666666668</v>
      </c>
      <c r="EU106" s="4">
        <f t="shared" si="142"/>
        <v>0</v>
      </c>
      <c r="EV106" s="4" t="str">
        <f t="shared" si="143"/>
        <v>橙</v>
      </c>
      <c r="EW106" s="4">
        <f t="shared" si="144"/>
        <v>43.333333333333336</v>
      </c>
      <c r="EX106" s="4">
        <f t="shared" si="145"/>
        <v>27</v>
      </c>
    </row>
    <row r="107" spans="33:154" x14ac:dyDescent="0.15">
      <c r="AG107" s="7">
        <f>基础状态预估!J27</f>
        <v>61.642206307096416</v>
      </c>
      <c r="AH107" s="7">
        <f>求节点(节奏总纲!$F$4:$F$163,节奏总纲!$C$4:$C$163,AG107)</f>
        <v>64.513144918538913</v>
      </c>
      <c r="AI107" s="4" t="str">
        <f t="shared" si="135"/>
        <v>橙</v>
      </c>
      <c r="AJ107" s="4">
        <f t="shared" si="136"/>
        <v>11.899999999999999</v>
      </c>
      <c r="AK107" s="4">
        <f t="shared" si="129"/>
        <v>25.416666666666671</v>
      </c>
      <c r="AL107" s="4">
        <f t="shared" si="130"/>
        <v>10.600000000000001</v>
      </c>
      <c r="AM107" s="4">
        <f t="shared" si="131"/>
        <v>1.4166666666666672</v>
      </c>
      <c r="AN107" s="4">
        <f t="shared" si="132"/>
        <v>0</v>
      </c>
      <c r="AO107" s="7">
        <f>(基础状态预估!E27-基础状态预估!E26)*基础状态预估!$W27+AO106</f>
        <v>29.4</v>
      </c>
      <c r="AP107" s="7">
        <f t="shared" si="133"/>
        <v>0.58799999999999997</v>
      </c>
      <c r="AU107" s="15">
        <v>120</v>
      </c>
      <c r="AV107" s="15"/>
      <c r="AW107" s="15">
        <f t="shared" si="152"/>
        <v>3600</v>
      </c>
      <c r="AX107" s="15"/>
      <c r="AY107" s="16">
        <f>(AW107-AW106)*INDEX([3]中r将兵属性验证!$W$7:$W$166,$AU107,1)+AY106</f>
        <v>5490830117.6722269</v>
      </c>
      <c r="BF107" s="4">
        <v>103</v>
      </c>
      <c r="BG107" s="4">
        <f t="shared" si="115"/>
        <v>72.099999999999994</v>
      </c>
      <c r="BH107" s="4">
        <f t="shared" si="116"/>
        <v>30.9</v>
      </c>
      <c r="BL107" s="4">
        <f t="shared" si="99"/>
        <v>48.5</v>
      </c>
      <c r="BM107" s="4">
        <f t="shared" si="100"/>
        <v>33.949999999999996</v>
      </c>
      <c r="BN107" s="4">
        <f t="shared" si="101"/>
        <v>14.549999999999999</v>
      </c>
      <c r="BR107" s="4">
        <f t="shared" si="102"/>
        <v>54.6</v>
      </c>
      <c r="BS107" s="4">
        <f t="shared" si="103"/>
        <v>25.199999999999996</v>
      </c>
      <c r="BT107" s="4">
        <f t="shared" si="104"/>
        <v>4.2</v>
      </c>
      <c r="BX107" s="4">
        <f t="shared" si="105"/>
        <v>35.200000000000003</v>
      </c>
      <c r="BY107" s="4">
        <f t="shared" si="106"/>
        <v>8.5799999999999983</v>
      </c>
      <c r="BZ107" s="4">
        <f t="shared" si="107"/>
        <v>0.22</v>
      </c>
      <c r="CD107" s="4">
        <f t="shared" si="108"/>
        <v>0</v>
      </c>
      <c r="CE107" s="4">
        <f t="shared" si="109"/>
        <v>0</v>
      </c>
      <c r="CF107" s="4">
        <f>IF(COUNTIF($BH$5:$BH107,"&gt;=2")&lt;=1,SUM($BG107:$BK107)*C$8,CF106)</f>
        <v>151200</v>
      </c>
      <c r="CG107" s="4">
        <f>IF(COUNTIF($BN$5:$BN107,"&gt;=2")&lt;=1,SUM($BL107:$BP107)*D$8,CG106)</f>
        <v>604799.99999999988</v>
      </c>
      <c r="CH107" s="4">
        <f>IF(COUNTIF($BT$5:$BT107,"&gt;=2")&lt;=1,SUM($BQ107:$BU107)*E$8,CH106)</f>
        <v>2592000</v>
      </c>
      <c r="CI107" s="4">
        <f>IF(COUNTIF($BZ$5:$BZ107,"&gt;=2")&lt;=1,SUM($BV107:$BZ107)*F$8,CI106)</f>
        <v>3801600</v>
      </c>
      <c r="CJ107" s="4">
        <f t="shared" si="117"/>
        <v>0</v>
      </c>
      <c r="CK107" s="4">
        <f t="shared" si="118"/>
        <v>82.75</v>
      </c>
      <c r="CM107" s="4">
        <v>103</v>
      </c>
      <c r="CN107" s="4">
        <f>IF(COUNTIF($BH$5:$BH107,"&gt;=2")&gt;1,CN106,BG107)</f>
        <v>4.8999999999999995</v>
      </c>
      <c r="CO107" s="4">
        <f>IF(COUNTIF($BH$5:$BH107,"&gt;=2")&gt;1,CO106,BH107)</f>
        <v>2.1</v>
      </c>
      <c r="CP107" s="4">
        <f>IF(COUNTIF($BH$5:$BH107,"&gt;=2")&gt;1,CP106,BI107)</f>
        <v>0</v>
      </c>
      <c r="CQ107" s="4">
        <f>IF(COUNTIF($BH$5:$BH107,"&gt;=2")&gt;1,CQ106,BJ107)</f>
        <v>0</v>
      </c>
      <c r="CR107" s="4">
        <f>IF(COUNTIF($BH$5:$BH107,"&gt;=2")&gt;1,CR106,BK107)</f>
        <v>0</v>
      </c>
      <c r="CS107" s="4">
        <f>IF(COUNTIF($BN$5:$BN107,"&gt;=2")&gt;1,CS106,BL107)</f>
        <v>7</v>
      </c>
      <c r="CT107" s="4">
        <f>IF(COUNTIF($BN$5:$BN107,"&gt;=2")&gt;1,CT106,BM107)</f>
        <v>4.8999999999999995</v>
      </c>
      <c r="CU107" s="4">
        <f>IF(COUNTIF($BN$5:$BN107,"&gt;=2")&gt;1,CU106,BN107)</f>
        <v>2.1</v>
      </c>
      <c r="CV107" s="4">
        <f>IF(COUNTIF($BN$5:$BN107,"&gt;=2")&gt;1,CV106,BO107)</f>
        <v>0</v>
      </c>
      <c r="CW107" s="4">
        <f>IF(COUNTIF($BN$5:$BN107,"&gt;=2")&gt;1,CW106,BP107)</f>
        <v>0</v>
      </c>
      <c r="CX107" s="4">
        <f>IF(COUNTIF($BT$5:$BT107,"&gt;=2")&gt;1,CX106,BQ107)</f>
        <v>0</v>
      </c>
      <c r="CY107" s="4">
        <f>IF(COUNTIF($BT$5:$BT107,"&gt;=2")&gt;1,CY106,BR107)</f>
        <v>26</v>
      </c>
      <c r="CZ107" s="4">
        <f>IF(COUNTIF($BT$5:$BT107,"&gt;=2")&gt;1,CZ106,BS107)</f>
        <v>11.999999999999996</v>
      </c>
      <c r="DA107" s="4">
        <f>IF(COUNTIF($BT$5:$BT107,"&gt;=2")&gt;1,DA106,BT107)</f>
        <v>2</v>
      </c>
      <c r="DB107" s="4">
        <f>IF(COUNTIF($BT$5:$BT107,"&gt;=2")&gt;1,DB106,BU107)</f>
        <v>0</v>
      </c>
      <c r="DC107" s="4">
        <f>IF(COUNTIF($BZ$5:$BZ107,"&gt;=2")&gt;1,DC106,BV107)</f>
        <v>0</v>
      </c>
      <c r="DD107" s="4">
        <f>IF(COUNTIF($BZ$5:$BZ107,"&gt;=2")&gt;1,DD106,BW107)</f>
        <v>0</v>
      </c>
      <c r="DE107" s="4">
        <f>IF(COUNTIF($BZ$5:$BZ107,"&gt;=2")&gt;1,DE106,BX107)</f>
        <v>35.200000000000003</v>
      </c>
      <c r="DF107" s="4">
        <f>IF(COUNTIF($BZ$5:$BZ107,"&gt;=2")&gt;1,DF106,BY107)</f>
        <v>8.5799999999999983</v>
      </c>
      <c r="DG107" s="4">
        <f>IF(COUNTIF($BZ$5:$BZ107,"&gt;=2")&gt;1,DG106,BZ107)</f>
        <v>0.22</v>
      </c>
      <c r="DH107" s="4">
        <f t="shared" si="119"/>
        <v>0</v>
      </c>
      <c r="DI107" s="4">
        <f t="shared" si="120"/>
        <v>0</v>
      </c>
      <c r="DJ107" s="4">
        <f t="shared" si="121"/>
        <v>0</v>
      </c>
      <c r="DK107" s="4">
        <f t="shared" si="122"/>
        <v>0</v>
      </c>
      <c r="DL107" s="4">
        <f t="shared" si="123"/>
        <v>0</v>
      </c>
      <c r="DM107" s="4">
        <f t="shared" si="124"/>
        <v>7</v>
      </c>
      <c r="DN107" s="4">
        <f t="shared" si="125"/>
        <v>13.999999999999998</v>
      </c>
      <c r="DO107" s="4">
        <f t="shared" si="126"/>
        <v>40</v>
      </c>
      <c r="DP107" s="4">
        <f t="shared" si="127"/>
        <v>44</v>
      </c>
      <c r="DQ107" s="4">
        <f t="shared" si="128"/>
        <v>0</v>
      </c>
      <c r="DS107" s="4">
        <v>103</v>
      </c>
      <c r="DT107" s="4">
        <f>$CK107+INDEX(节奏总纲!D$4:D$163,基础状态预估!$C$2)</f>
        <v>127.00483399593904</v>
      </c>
      <c r="DU107" s="4">
        <f>$CK107+INDEX(节奏总纲!E$4:E$163,基础状态预估!$C$2)</f>
        <v>121.28268396026414</v>
      </c>
      <c r="DV107" s="4">
        <f>$CK107+INDEX(节奏总纲!F$4:F$163,基础状态预估!$C$2)</f>
        <v>114.39220630709642</v>
      </c>
      <c r="DW107" s="4">
        <f>$CK107+INDEX(节奏总纲!G$4:G$163,基础状态预估!$C$2)</f>
        <v>106.03246816526354</v>
      </c>
      <c r="DX107" s="4">
        <f>$CK107+INDEX(节奏总纲!H$4:H$163,基础状态预估!$C$2)</f>
        <v>95.694538943812177</v>
      </c>
      <c r="DY107" s="4">
        <f t="shared" si="153"/>
        <v>11.899999999999999</v>
      </c>
      <c r="DZ107" s="4">
        <f t="shared" si="154"/>
        <v>33</v>
      </c>
      <c r="EA107" s="4">
        <f t="shared" si="155"/>
        <v>49.3</v>
      </c>
      <c r="EB107" s="4">
        <f t="shared" si="156"/>
        <v>10.579999999999998</v>
      </c>
      <c r="EC107" s="4">
        <f t="shared" si="157"/>
        <v>0.22</v>
      </c>
      <c r="EE107" s="4">
        <v>15</v>
      </c>
      <c r="EF107" s="16">
        <v>130</v>
      </c>
      <c r="EG107" s="16">
        <f>INDEX(节奏总纲!$F$4:$F$163,$EF107)</f>
        <v>5542.0306</v>
      </c>
      <c r="EH107" s="16">
        <f t="shared" si="147"/>
        <v>65.207309022880736</v>
      </c>
      <c r="EI107" s="16">
        <f t="shared" si="148"/>
        <v>180.82699140798863</v>
      </c>
      <c r="EJ107" s="16">
        <f t="shared" si="149"/>
        <v>1830.7362978608789</v>
      </c>
      <c r="EK107" s="16">
        <f t="shared" si="150"/>
        <v>3313.9011998124024</v>
      </c>
      <c r="EL107" s="16">
        <f t="shared" si="151"/>
        <v>99.893213738413195</v>
      </c>
      <c r="EP107" s="7">
        <f t="shared" si="137"/>
        <v>61.642206307096416</v>
      </c>
      <c r="EQ107" s="4">
        <f t="shared" si="138"/>
        <v>11.899999999999999</v>
      </c>
      <c r="ER107" s="4">
        <f t="shared" si="139"/>
        <v>25.416666666666671</v>
      </c>
      <c r="ES107" s="4">
        <f t="shared" si="140"/>
        <v>10.600000000000001</v>
      </c>
      <c r="ET107" s="4">
        <f t="shared" si="141"/>
        <v>1.4166666666666672</v>
      </c>
      <c r="EU107" s="4">
        <f t="shared" si="142"/>
        <v>0</v>
      </c>
      <c r="EV107" s="4" t="str">
        <f t="shared" si="143"/>
        <v>橙</v>
      </c>
      <c r="EW107" s="4">
        <f t="shared" si="144"/>
        <v>47.333333333333343</v>
      </c>
      <c r="EX107" s="4">
        <f t="shared" si="145"/>
        <v>30</v>
      </c>
    </row>
    <row r="108" spans="33:154" x14ac:dyDescent="0.15">
      <c r="AG108" s="7">
        <f>基础状态预估!J28</f>
        <v>67.642206307096416</v>
      </c>
      <c r="AH108" s="7">
        <f>求节点(节奏总纲!$F$4:$F$163,节奏总纲!$C$4:$C$163,AG108)</f>
        <v>65.819036214028714</v>
      </c>
      <c r="AI108" s="4" t="str">
        <f t="shared" si="135"/>
        <v>橙</v>
      </c>
      <c r="AJ108" s="4">
        <f t="shared" si="136"/>
        <v>11.899999999999999</v>
      </c>
      <c r="AK108" s="4">
        <f t="shared" si="129"/>
        <v>30.616666666666667</v>
      </c>
      <c r="AL108" s="4">
        <f t="shared" si="130"/>
        <v>12.999999999999996</v>
      </c>
      <c r="AM108" s="4">
        <f t="shared" si="131"/>
        <v>1.8166666666666667</v>
      </c>
      <c r="AN108" s="4">
        <f t="shared" si="132"/>
        <v>0</v>
      </c>
      <c r="AO108" s="7">
        <f>(基础状态预估!E28-基础状态预估!E27)*基础状态预估!$W28+AO107</f>
        <v>35.4</v>
      </c>
      <c r="AP108" s="7">
        <f t="shared" si="133"/>
        <v>0.59</v>
      </c>
      <c r="AU108" s="15">
        <v>130</v>
      </c>
      <c r="AV108" s="15"/>
      <c r="AW108" s="15">
        <f t="shared" si="152"/>
        <v>3600</v>
      </c>
      <c r="AX108" s="15"/>
      <c r="AY108" s="16">
        <f>(AW108-AW107)*INDEX([3]中r将兵属性验证!$W$7:$W$166,$AU108,1)+AY107</f>
        <v>5490830117.6722269</v>
      </c>
      <c r="BF108" s="4">
        <v>104</v>
      </c>
      <c r="BG108" s="4">
        <f t="shared" si="115"/>
        <v>72.8</v>
      </c>
      <c r="BH108" s="4">
        <f t="shared" si="116"/>
        <v>31.2</v>
      </c>
      <c r="BL108" s="4">
        <f t="shared" si="99"/>
        <v>49</v>
      </c>
      <c r="BM108" s="4">
        <f t="shared" si="100"/>
        <v>34.299999999999997</v>
      </c>
      <c r="BN108" s="4">
        <f t="shared" si="101"/>
        <v>14.7</v>
      </c>
      <c r="BR108" s="4">
        <f t="shared" si="102"/>
        <v>55.25</v>
      </c>
      <c r="BS108" s="4">
        <f t="shared" si="103"/>
        <v>25.499999999999993</v>
      </c>
      <c r="BT108" s="4">
        <f t="shared" si="104"/>
        <v>4.25</v>
      </c>
      <c r="BX108" s="4">
        <f t="shared" si="105"/>
        <v>36</v>
      </c>
      <c r="BY108" s="4">
        <f t="shared" si="106"/>
        <v>8.7749999999999986</v>
      </c>
      <c r="BZ108" s="4">
        <f t="shared" si="107"/>
        <v>0.22500000000000001</v>
      </c>
      <c r="CD108" s="4">
        <f t="shared" si="108"/>
        <v>0</v>
      </c>
      <c r="CE108" s="4">
        <f t="shared" si="109"/>
        <v>0</v>
      </c>
      <c r="CF108" s="4">
        <f>IF(COUNTIF($BH$5:$BH108,"&gt;=2")&lt;=1,SUM($BG108:$BK108)*C$8,CF107)</f>
        <v>151200</v>
      </c>
      <c r="CG108" s="4">
        <f>IF(COUNTIF($BN$5:$BN108,"&gt;=2")&lt;=1,SUM($BL108:$BP108)*D$8,CG107)</f>
        <v>604799.99999999988</v>
      </c>
      <c r="CH108" s="4">
        <f>IF(COUNTIF($BT$5:$BT108,"&gt;=2")&lt;=1,SUM($BQ108:$BU108)*E$8,CH107)</f>
        <v>2592000</v>
      </c>
      <c r="CI108" s="4">
        <f>IF(COUNTIF($BZ$5:$BZ108,"&gt;=2")&lt;=1,SUM($BV108:$BZ108)*F$8,CI107)</f>
        <v>3888000</v>
      </c>
      <c r="CJ108" s="4">
        <f t="shared" si="117"/>
        <v>0</v>
      </c>
      <c r="CK108" s="4">
        <f t="shared" si="118"/>
        <v>83.75</v>
      </c>
      <c r="CM108" s="4">
        <v>104</v>
      </c>
      <c r="CN108" s="4">
        <f>IF(COUNTIF($BH$5:$BH108,"&gt;=2")&gt;1,CN107,BG108)</f>
        <v>4.8999999999999995</v>
      </c>
      <c r="CO108" s="4">
        <f>IF(COUNTIF($BH$5:$BH108,"&gt;=2")&gt;1,CO107,BH108)</f>
        <v>2.1</v>
      </c>
      <c r="CP108" s="4">
        <f>IF(COUNTIF($BH$5:$BH108,"&gt;=2")&gt;1,CP107,BI108)</f>
        <v>0</v>
      </c>
      <c r="CQ108" s="4">
        <f>IF(COUNTIF($BH$5:$BH108,"&gt;=2")&gt;1,CQ107,BJ108)</f>
        <v>0</v>
      </c>
      <c r="CR108" s="4">
        <f>IF(COUNTIF($BH$5:$BH108,"&gt;=2")&gt;1,CR107,BK108)</f>
        <v>0</v>
      </c>
      <c r="CS108" s="4">
        <f>IF(COUNTIF($BN$5:$BN108,"&gt;=2")&gt;1,CS107,BL108)</f>
        <v>7</v>
      </c>
      <c r="CT108" s="4">
        <f>IF(COUNTIF($BN$5:$BN108,"&gt;=2")&gt;1,CT107,BM108)</f>
        <v>4.8999999999999995</v>
      </c>
      <c r="CU108" s="4">
        <f>IF(COUNTIF($BN$5:$BN108,"&gt;=2")&gt;1,CU107,BN108)</f>
        <v>2.1</v>
      </c>
      <c r="CV108" s="4">
        <f>IF(COUNTIF($BN$5:$BN108,"&gt;=2")&gt;1,CV107,BO108)</f>
        <v>0</v>
      </c>
      <c r="CW108" s="4">
        <f>IF(COUNTIF($BN$5:$BN108,"&gt;=2")&gt;1,CW107,BP108)</f>
        <v>0</v>
      </c>
      <c r="CX108" s="4">
        <f>IF(COUNTIF($BT$5:$BT108,"&gt;=2")&gt;1,CX107,BQ108)</f>
        <v>0</v>
      </c>
      <c r="CY108" s="4">
        <f>IF(COUNTIF($BT$5:$BT108,"&gt;=2")&gt;1,CY107,BR108)</f>
        <v>26</v>
      </c>
      <c r="CZ108" s="4">
        <f>IF(COUNTIF($BT$5:$BT108,"&gt;=2")&gt;1,CZ107,BS108)</f>
        <v>11.999999999999996</v>
      </c>
      <c r="DA108" s="4">
        <f>IF(COUNTIF($BT$5:$BT108,"&gt;=2")&gt;1,DA107,BT108)</f>
        <v>2</v>
      </c>
      <c r="DB108" s="4">
        <f>IF(COUNTIF($BT$5:$BT108,"&gt;=2")&gt;1,DB107,BU108)</f>
        <v>0</v>
      </c>
      <c r="DC108" s="4">
        <f>IF(COUNTIF($BZ$5:$BZ108,"&gt;=2")&gt;1,DC107,BV108)</f>
        <v>0</v>
      </c>
      <c r="DD108" s="4">
        <f>IF(COUNTIF($BZ$5:$BZ108,"&gt;=2")&gt;1,DD107,BW108)</f>
        <v>0</v>
      </c>
      <c r="DE108" s="4">
        <f>IF(COUNTIF($BZ$5:$BZ108,"&gt;=2")&gt;1,DE107,BX108)</f>
        <v>36</v>
      </c>
      <c r="DF108" s="4">
        <f>IF(COUNTIF($BZ$5:$BZ108,"&gt;=2")&gt;1,DF107,BY108)</f>
        <v>8.7749999999999986</v>
      </c>
      <c r="DG108" s="4">
        <f>IF(COUNTIF($BZ$5:$BZ108,"&gt;=2")&gt;1,DG107,BZ108)</f>
        <v>0.22500000000000001</v>
      </c>
      <c r="DH108" s="4">
        <f t="shared" si="119"/>
        <v>0</v>
      </c>
      <c r="DI108" s="4">
        <f t="shared" si="120"/>
        <v>0</v>
      </c>
      <c r="DJ108" s="4">
        <f t="shared" si="121"/>
        <v>0</v>
      </c>
      <c r="DK108" s="4">
        <f t="shared" si="122"/>
        <v>0</v>
      </c>
      <c r="DL108" s="4">
        <f t="shared" si="123"/>
        <v>0</v>
      </c>
      <c r="DM108" s="4">
        <f t="shared" si="124"/>
        <v>7</v>
      </c>
      <c r="DN108" s="4">
        <f t="shared" si="125"/>
        <v>13.999999999999998</v>
      </c>
      <c r="DO108" s="4">
        <f t="shared" si="126"/>
        <v>40</v>
      </c>
      <c r="DP108" s="4">
        <f t="shared" si="127"/>
        <v>45</v>
      </c>
      <c r="DQ108" s="4">
        <f t="shared" si="128"/>
        <v>0</v>
      </c>
      <c r="DS108" s="4">
        <v>104</v>
      </c>
      <c r="DT108" s="4">
        <f>$CK108+INDEX(节奏总纲!D$4:D$163,基础状态预估!$C$2)</f>
        <v>128.00483399593904</v>
      </c>
      <c r="DU108" s="4">
        <f>$CK108+INDEX(节奏总纲!E$4:E$163,基础状态预估!$C$2)</f>
        <v>122.28268396026414</v>
      </c>
      <c r="DV108" s="4">
        <f>$CK108+INDEX(节奏总纲!F$4:F$163,基础状态预估!$C$2)</f>
        <v>115.39220630709642</v>
      </c>
      <c r="DW108" s="4">
        <f>$CK108+INDEX(节奏总纲!G$4:G$163,基础状态预估!$C$2)</f>
        <v>107.03246816526354</v>
      </c>
      <c r="DX108" s="4">
        <f>$CK108+INDEX(节奏总纲!H$4:H$163,基础状态预估!$C$2)</f>
        <v>96.694538943812177</v>
      </c>
      <c r="DY108" s="4">
        <f t="shared" si="153"/>
        <v>11.899999999999999</v>
      </c>
      <c r="DZ108" s="4">
        <f t="shared" si="154"/>
        <v>33</v>
      </c>
      <c r="EA108" s="4">
        <f t="shared" si="155"/>
        <v>50.099999999999994</v>
      </c>
      <c r="EB108" s="4">
        <f t="shared" si="156"/>
        <v>10.774999999999999</v>
      </c>
      <c r="EC108" s="4">
        <f t="shared" si="157"/>
        <v>0.22500000000000001</v>
      </c>
      <c r="EE108" s="4">
        <v>16</v>
      </c>
      <c r="EF108" s="16">
        <v>140</v>
      </c>
      <c r="EG108" s="16">
        <f>INDEX(节奏总纲!$F$4:$F$163,$EF108)</f>
        <v>11037.2271</v>
      </c>
      <c r="EH108" s="16">
        <f t="shared" si="147"/>
        <v>129.86356990981136</v>
      </c>
      <c r="EI108" s="16">
        <f t="shared" si="148"/>
        <v>360.12586613645175</v>
      </c>
      <c r="EJ108" s="16">
        <f t="shared" si="149"/>
        <v>3646.0015720057131</v>
      </c>
      <c r="EK108" s="16">
        <f t="shared" si="150"/>
        <v>6599.7975776770272</v>
      </c>
      <c r="EL108" s="16">
        <f t="shared" si="151"/>
        <v>198.94225877780366</v>
      </c>
      <c r="EP108" s="7">
        <f t="shared" si="137"/>
        <v>67.642206307096416</v>
      </c>
      <c r="EQ108" s="4">
        <f t="shared" si="138"/>
        <v>11.899999999999999</v>
      </c>
      <c r="ER108" s="4">
        <f t="shared" si="139"/>
        <v>30.616666666666667</v>
      </c>
      <c r="ES108" s="4">
        <f t="shared" si="140"/>
        <v>12.999999999999996</v>
      </c>
      <c r="ET108" s="4">
        <f t="shared" si="141"/>
        <v>1.8166666666666667</v>
      </c>
      <c r="EU108" s="4">
        <f t="shared" si="142"/>
        <v>0</v>
      </c>
      <c r="EV108" s="4" t="str">
        <f t="shared" si="143"/>
        <v>橙</v>
      </c>
      <c r="EW108" s="4">
        <f t="shared" si="144"/>
        <v>55.333333333333336</v>
      </c>
      <c r="EX108" s="4">
        <f t="shared" si="145"/>
        <v>36</v>
      </c>
    </row>
    <row r="109" spans="33:154" x14ac:dyDescent="0.15">
      <c r="AG109" s="7">
        <f>基础状态预估!J29</f>
        <v>73.642206307096416</v>
      </c>
      <c r="AH109" s="7">
        <f>求节点(节奏总纲!$F$4:$F$163,节奏总纲!$C$4:$C$163,AG109)</f>
        <v>67.0704622951923</v>
      </c>
      <c r="AI109" s="4" t="str">
        <f t="shared" si="135"/>
        <v>红</v>
      </c>
      <c r="AJ109" s="4">
        <f t="shared" si="136"/>
        <v>11.899999999999999</v>
      </c>
      <c r="AK109" s="4">
        <f t="shared" si="129"/>
        <v>33</v>
      </c>
      <c r="AL109" s="4">
        <f t="shared" si="130"/>
        <v>16.699999999999996</v>
      </c>
      <c r="AM109" s="4">
        <f t="shared" si="131"/>
        <v>2.63375</v>
      </c>
      <c r="AN109" s="4">
        <f t="shared" si="132"/>
        <v>1.6250000000000001E-2</v>
      </c>
      <c r="AO109" s="7">
        <f>(基础状态预估!E29-基础状态预估!E28)*基础状态预估!$W29+AO108</f>
        <v>41.4</v>
      </c>
      <c r="AP109" s="7">
        <f t="shared" si="133"/>
        <v>0.59142857142857141</v>
      </c>
      <c r="AU109" s="15">
        <v>140</v>
      </c>
      <c r="AV109" s="15"/>
      <c r="AW109" s="15">
        <f t="shared" si="152"/>
        <v>3600</v>
      </c>
      <c r="AX109" s="15"/>
      <c r="AY109" s="16">
        <f>(AW109-AW108)*INDEX([3]中r将兵属性验证!$W$7:$W$166,$AU109,1)+AY108</f>
        <v>5490830117.6722269</v>
      </c>
      <c r="BF109" s="4">
        <v>105</v>
      </c>
      <c r="BG109" s="4">
        <f t="shared" si="115"/>
        <v>73.5</v>
      </c>
      <c r="BH109" s="4">
        <f t="shared" si="116"/>
        <v>31.5</v>
      </c>
      <c r="BL109" s="4">
        <f t="shared" si="99"/>
        <v>49.5</v>
      </c>
      <c r="BM109" s="4">
        <f t="shared" si="100"/>
        <v>34.65</v>
      </c>
      <c r="BN109" s="4">
        <f t="shared" si="101"/>
        <v>14.85</v>
      </c>
      <c r="BR109" s="4">
        <f t="shared" si="102"/>
        <v>55.9</v>
      </c>
      <c r="BS109" s="4">
        <f t="shared" si="103"/>
        <v>25.799999999999994</v>
      </c>
      <c r="BT109" s="4">
        <f t="shared" si="104"/>
        <v>4.3</v>
      </c>
      <c r="BX109" s="4">
        <f t="shared" si="105"/>
        <v>36.800000000000004</v>
      </c>
      <c r="BY109" s="4">
        <f t="shared" si="106"/>
        <v>8.9699999999999971</v>
      </c>
      <c r="BZ109" s="4">
        <f t="shared" si="107"/>
        <v>0.23</v>
      </c>
      <c r="CD109" s="4">
        <f t="shared" si="108"/>
        <v>0</v>
      </c>
      <c r="CE109" s="4">
        <f t="shared" si="109"/>
        <v>0</v>
      </c>
      <c r="CF109" s="4">
        <f>IF(COUNTIF($BH$5:$BH109,"&gt;=2")&lt;=1,SUM($BG109:$BK109)*C$8,CF108)</f>
        <v>151200</v>
      </c>
      <c r="CG109" s="4">
        <f>IF(COUNTIF($BN$5:$BN109,"&gt;=2")&lt;=1,SUM($BL109:$BP109)*D$8,CG108)</f>
        <v>604799.99999999988</v>
      </c>
      <c r="CH109" s="4">
        <f>IF(COUNTIF($BT$5:$BT109,"&gt;=2")&lt;=1,SUM($BQ109:$BU109)*E$8,CH108)</f>
        <v>2592000</v>
      </c>
      <c r="CI109" s="4">
        <f>IF(COUNTIF($BZ$5:$BZ109,"&gt;=2")&lt;=1,SUM($BV109:$BZ109)*F$8,CI108)</f>
        <v>3974400</v>
      </c>
      <c r="CJ109" s="4">
        <f t="shared" si="117"/>
        <v>0</v>
      </c>
      <c r="CK109" s="4">
        <f t="shared" si="118"/>
        <v>84.75</v>
      </c>
      <c r="CM109" s="4">
        <v>105</v>
      </c>
      <c r="CN109" s="4">
        <f>IF(COUNTIF($BH$5:$BH109,"&gt;=2")&gt;1,CN108,BG109)</f>
        <v>4.8999999999999995</v>
      </c>
      <c r="CO109" s="4">
        <f>IF(COUNTIF($BH$5:$BH109,"&gt;=2")&gt;1,CO108,BH109)</f>
        <v>2.1</v>
      </c>
      <c r="CP109" s="4">
        <f>IF(COUNTIF($BH$5:$BH109,"&gt;=2")&gt;1,CP108,BI109)</f>
        <v>0</v>
      </c>
      <c r="CQ109" s="4">
        <f>IF(COUNTIF($BH$5:$BH109,"&gt;=2")&gt;1,CQ108,BJ109)</f>
        <v>0</v>
      </c>
      <c r="CR109" s="4">
        <f>IF(COUNTIF($BH$5:$BH109,"&gt;=2")&gt;1,CR108,BK109)</f>
        <v>0</v>
      </c>
      <c r="CS109" s="4">
        <f>IF(COUNTIF($BN$5:$BN109,"&gt;=2")&gt;1,CS108,BL109)</f>
        <v>7</v>
      </c>
      <c r="CT109" s="4">
        <f>IF(COUNTIF($BN$5:$BN109,"&gt;=2")&gt;1,CT108,BM109)</f>
        <v>4.8999999999999995</v>
      </c>
      <c r="CU109" s="4">
        <f>IF(COUNTIF($BN$5:$BN109,"&gt;=2")&gt;1,CU108,BN109)</f>
        <v>2.1</v>
      </c>
      <c r="CV109" s="4">
        <f>IF(COUNTIF($BN$5:$BN109,"&gt;=2")&gt;1,CV108,BO109)</f>
        <v>0</v>
      </c>
      <c r="CW109" s="4">
        <f>IF(COUNTIF($BN$5:$BN109,"&gt;=2")&gt;1,CW108,BP109)</f>
        <v>0</v>
      </c>
      <c r="CX109" s="4">
        <f>IF(COUNTIF($BT$5:$BT109,"&gt;=2")&gt;1,CX108,BQ109)</f>
        <v>0</v>
      </c>
      <c r="CY109" s="4">
        <f>IF(COUNTIF($BT$5:$BT109,"&gt;=2")&gt;1,CY108,BR109)</f>
        <v>26</v>
      </c>
      <c r="CZ109" s="4">
        <f>IF(COUNTIF($BT$5:$BT109,"&gt;=2")&gt;1,CZ108,BS109)</f>
        <v>11.999999999999996</v>
      </c>
      <c r="DA109" s="4">
        <f>IF(COUNTIF($BT$5:$BT109,"&gt;=2")&gt;1,DA108,BT109)</f>
        <v>2</v>
      </c>
      <c r="DB109" s="4">
        <f>IF(COUNTIF($BT$5:$BT109,"&gt;=2")&gt;1,DB108,BU109)</f>
        <v>0</v>
      </c>
      <c r="DC109" s="4">
        <f>IF(COUNTIF($BZ$5:$BZ109,"&gt;=2")&gt;1,DC108,BV109)</f>
        <v>0</v>
      </c>
      <c r="DD109" s="4">
        <f>IF(COUNTIF($BZ$5:$BZ109,"&gt;=2")&gt;1,DD108,BW109)</f>
        <v>0</v>
      </c>
      <c r="DE109" s="4">
        <f>IF(COUNTIF($BZ$5:$BZ109,"&gt;=2")&gt;1,DE108,BX109)</f>
        <v>36.800000000000004</v>
      </c>
      <c r="DF109" s="4">
        <f>IF(COUNTIF($BZ$5:$BZ109,"&gt;=2")&gt;1,DF108,BY109)</f>
        <v>8.9699999999999971</v>
      </c>
      <c r="DG109" s="4">
        <f>IF(COUNTIF($BZ$5:$BZ109,"&gt;=2")&gt;1,DG108,BZ109)</f>
        <v>0.23</v>
      </c>
      <c r="DH109" s="4">
        <f t="shared" si="119"/>
        <v>0</v>
      </c>
      <c r="DI109" s="4">
        <f t="shared" si="120"/>
        <v>0</v>
      </c>
      <c r="DJ109" s="4">
        <f t="shared" si="121"/>
        <v>0</v>
      </c>
      <c r="DK109" s="4">
        <f t="shared" si="122"/>
        <v>0</v>
      </c>
      <c r="DL109" s="4">
        <f t="shared" si="123"/>
        <v>0</v>
      </c>
      <c r="DM109" s="4">
        <f t="shared" si="124"/>
        <v>7</v>
      </c>
      <c r="DN109" s="4">
        <f t="shared" si="125"/>
        <v>13.999999999999998</v>
      </c>
      <c r="DO109" s="4">
        <f t="shared" si="126"/>
        <v>40</v>
      </c>
      <c r="DP109" s="4">
        <f t="shared" si="127"/>
        <v>46</v>
      </c>
      <c r="DQ109" s="4">
        <f t="shared" si="128"/>
        <v>0</v>
      </c>
      <c r="DS109" s="4">
        <v>105</v>
      </c>
      <c r="DT109" s="4">
        <f>$CK109+INDEX(节奏总纲!D$4:D$163,基础状态预估!$C$2)</f>
        <v>129.00483399593904</v>
      </c>
      <c r="DU109" s="4">
        <f>$CK109+INDEX(节奏总纲!E$4:E$163,基础状态预估!$C$2)</f>
        <v>123.28268396026414</v>
      </c>
      <c r="DV109" s="4">
        <f>$CK109+INDEX(节奏总纲!F$4:F$163,基础状态预估!$C$2)</f>
        <v>116.39220630709642</v>
      </c>
      <c r="DW109" s="4">
        <f>$CK109+INDEX(节奏总纲!G$4:G$163,基础状态预估!$C$2)</f>
        <v>108.03246816526354</v>
      </c>
      <c r="DX109" s="4">
        <f>$CK109+INDEX(节奏总纲!H$4:H$163,基础状态预估!$C$2)</f>
        <v>97.694538943812177</v>
      </c>
      <c r="DY109" s="4">
        <f t="shared" si="153"/>
        <v>11.899999999999999</v>
      </c>
      <c r="DZ109" s="4">
        <f t="shared" si="154"/>
        <v>33</v>
      </c>
      <c r="EA109" s="4">
        <f t="shared" si="155"/>
        <v>50.9</v>
      </c>
      <c r="EB109" s="4">
        <f t="shared" si="156"/>
        <v>10.969999999999997</v>
      </c>
      <c r="EC109" s="4">
        <f t="shared" si="157"/>
        <v>0.23</v>
      </c>
      <c r="EE109" s="4">
        <v>17</v>
      </c>
      <c r="EF109" s="16">
        <v>150</v>
      </c>
      <c r="EG109" s="16">
        <f>INDEX(节奏总纲!$F$4:$F$163,$EF109)</f>
        <v>21996.487099999998</v>
      </c>
      <c r="EH109" s="16">
        <f t="shared" si="147"/>
        <v>258.80978205849493</v>
      </c>
      <c r="EI109" s="16">
        <f t="shared" si="148"/>
        <v>717.70779898574222</v>
      </c>
      <c r="EJ109" s="16">
        <f t="shared" si="149"/>
        <v>7266.2477467011067</v>
      </c>
      <c r="EK109" s="16">
        <f t="shared" si="150"/>
        <v>13152.974108866889</v>
      </c>
      <c r="EL109" s="16">
        <f t="shared" si="151"/>
        <v>396.47918713666945</v>
      </c>
      <c r="EP109" s="7">
        <f t="shared" si="137"/>
        <v>73.642206307096416</v>
      </c>
      <c r="EQ109" s="4">
        <f t="shared" si="138"/>
        <v>11.899999999999999</v>
      </c>
      <c r="ER109" s="4">
        <f t="shared" si="139"/>
        <v>33</v>
      </c>
      <c r="ES109" s="4">
        <f t="shared" si="140"/>
        <v>16.699999999999996</v>
      </c>
      <c r="ET109" s="4">
        <f t="shared" si="141"/>
        <v>2.63375</v>
      </c>
      <c r="EU109" s="4">
        <f t="shared" si="142"/>
        <v>1.6250000000000001E-2</v>
      </c>
      <c r="EV109" s="4" t="str">
        <f t="shared" si="143"/>
        <v>红</v>
      </c>
      <c r="EW109" s="4">
        <f t="shared" si="144"/>
        <v>62.25</v>
      </c>
      <c r="EX109" s="4">
        <f t="shared" si="145"/>
        <v>42</v>
      </c>
    </row>
    <row r="110" spans="33:154" x14ac:dyDescent="0.15">
      <c r="AG110" s="7">
        <f>基础状态预估!J30</f>
        <v>79.642206307096416</v>
      </c>
      <c r="AH110" s="7">
        <f>求节点(节奏总纲!$F$4:$F$163,节奏总纲!$C$4:$C$163,AG110)</f>
        <v>68.246508142440362</v>
      </c>
      <c r="AI110" s="4" t="str">
        <f t="shared" si="135"/>
        <v>红</v>
      </c>
      <c r="AJ110" s="4">
        <f t="shared" si="136"/>
        <v>11.899999999999999</v>
      </c>
      <c r="AK110" s="4">
        <f t="shared" si="129"/>
        <v>33</v>
      </c>
      <c r="AL110" s="4">
        <f t="shared" si="130"/>
        <v>21.499999999999996</v>
      </c>
      <c r="AM110" s="4">
        <f t="shared" si="131"/>
        <v>3.8037499999999995</v>
      </c>
      <c r="AN110" s="4">
        <f t="shared" si="132"/>
        <v>4.6249999999999999E-2</v>
      </c>
      <c r="AO110" s="7">
        <f>(基础状态预估!E30-基础状态预估!E29)*基础状态预估!$W30+AO109</f>
        <v>47.4</v>
      </c>
      <c r="AP110" s="7">
        <f t="shared" si="133"/>
        <v>0.59250000000000003</v>
      </c>
      <c r="AU110" s="15">
        <v>150</v>
      </c>
      <c r="AV110" s="15"/>
      <c r="AW110" s="15">
        <f t="shared" si="152"/>
        <v>3600</v>
      </c>
      <c r="AX110" s="15"/>
      <c r="AY110" s="16">
        <f>(AW110-AW109)*INDEX([3]中r将兵属性验证!$W$7:$W$166,$AU110,1)+AY109</f>
        <v>5490830117.6722269</v>
      </c>
      <c r="BF110" s="4">
        <v>106</v>
      </c>
      <c r="BG110" s="4">
        <f t="shared" si="115"/>
        <v>74.199999999999989</v>
      </c>
      <c r="BH110" s="4">
        <f t="shared" si="116"/>
        <v>31.799999999999997</v>
      </c>
      <c r="BL110" s="4">
        <f t="shared" si="99"/>
        <v>50</v>
      </c>
      <c r="BM110" s="4">
        <f t="shared" si="100"/>
        <v>35</v>
      </c>
      <c r="BN110" s="4">
        <f t="shared" si="101"/>
        <v>15</v>
      </c>
      <c r="BR110" s="4">
        <f t="shared" si="102"/>
        <v>56.550000000000004</v>
      </c>
      <c r="BS110" s="4">
        <f t="shared" si="103"/>
        <v>26.099999999999994</v>
      </c>
      <c r="BT110" s="4">
        <f t="shared" si="104"/>
        <v>4.3500000000000005</v>
      </c>
      <c r="BX110" s="4">
        <f t="shared" si="105"/>
        <v>37.6</v>
      </c>
      <c r="BY110" s="4">
        <f t="shared" si="106"/>
        <v>9.1649999999999974</v>
      </c>
      <c r="BZ110" s="4">
        <f t="shared" si="107"/>
        <v>0.23500000000000001</v>
      </c>
      <c r="CD110" s="4">
        <f t="shared" si="108"/>
        <v>0</v>
      </c>
      <c r="CE110" s="4">
        <f t="shared" si="109"/>
        <v>0</v>
      </c>
      <c r="CF110" s="4">
        <f>IF(COUNTIF($BH$5:$BH110,"&gt;=2")&lt;=1,SUM($BG110:$BK110)*C$8,CF109)</f>
        <v>151200</v>
      </c>
      <c r="CG110" s="4">
        <f>IF(COUNTIF($BN$5:$BN110,"&gt;=2")&lt;=1,SUM($BL110:$BP110)*D$8,CG109)</f>
        <v>604799.99999999988</v>
      </c>
      <c r="CH110" s="4">
        <f>IF(COUNTIF($BT$5:$BT110,"&gt;=2")&lt;=1,SUM($BQ110:$BU110)*E$8,CH109)</f>
        <v>2592000</v>
      </c>
      <c r="CI110" s="4">
        <f>IF(COUNTIF($BZ$5:$BZ110,"&gt;=2")&lt;=1,SUM($BV110:$BZ110)*F$8,CI109)</f>
        <v>4060800</v>
      </c>
      <c r="CJ110" s="4">
        <f t="shared" si="117"/>
        <v>0</v>
      </c>
      <c r="CK110" s="4">
        <f t="shared" si="118"/>
        <v>85.75</v>
      </c>
      <c r="CM110" s="4">
        <v>106</v>
      </c>
      <c r="CN110" s="4">
        <f>IF(COUNTIF($BH$5:$BH110,"&gt;=2")&gt;1,CN109,BG110)</f>
        <v>4.8999999999999995</v>
      </c>
      <c r="CO110" s="4">
        <f>IF(COUNTIF($BH$5:$BH110,"&gt;=2")&gt;1,CO109,BH110)</f>
        <v>2.1</v>
      </c>
      <c r="CP110" s="4">
        <f>IF(COUNTIF($BH$5:$BH110,"&gt;=2")&gt;1,CP109,BI110)</f>
        <v>0</v>
      </c>
      <c r="CQ110" s="4">
        <f>IF(COUNTIF($BH$5:$BH110,"&gt;=2")&gt;1,CQ109,BJ110)</f>
        <v>0</v>
      </c>
      <c r="CR110" s="4">
        <f>IF(COUNTIF($BH$5:$BH110,"&gt;=2")&gt;1,CR109,BK110)</f>
        <v>0</v>
      </c>
      <c r="CS110" s="4">
        <f>IF(COUNTIF($BN$5:$BN110,"&gt;=2")&gt;1,CS109,BL110)</f>
        <v>7</v>
      </c>
      <c r="CT110" s="4">
        <f>IF(COUNTIF($BN$5:$BN110,"&gt;=2")&gt;1,CT109,BM110)</f>
        <v>4.8999999999999995</v>
      </c>
      <c r="CU110" s="4">
        <f>IF(COUNTIF($BN$5:$BN110,"&gt;=2")&gt;1,CU109,BN110)</f>
        <v>2.1</v>
      </c>
      <c r="CV110" s="4">
        <f>IF(COUNTIF($BN$5:$BN110,"&gt;=2")&gt;1,CV109,BO110)</f>
        <v>0</v>
      </c>
      <c r="CW110" s="4">
        <f>IF(COUNTIF($BN$5:$BN110,"&gt;=2")&gt;1,CW109,BP110)</f>
        <v>0</v>
      </c>
      <c r="CX110" s="4">
        <f>IF(COUNTIF($BT$5:$BT110,"&gt;=2")&gt;1,CX109,BQ110)</f>
        <v>0</v>
      </c>
      <c r="CY110" s="4">
        <f>IF(COUNTIF($BT$5:$BT110,"&gt;=2")&gt;1,CY109,BR110)</f>
        <v>26</v>
      </c>
      <c r="CZ110" s="4">
        <f>IF(COUNTIF($BT$5:$BT110,"&gt;=2")&gt;1,CZ109,BS110)</f>
        <v>11.999999999999996</v>
      </c>
      <c r="DA110" s="4">
        <f>IF(COUNTIF($BT$5:$BT110,"&gt;=2")&gt;1,DA109,BT110)</f>
        <v>2</v>
      </c>
      <c r="DB110" s="4">
        <f>IF(COUNTIF($BT$5:$BT110,"&gt;=2")&gt;1,DB109,BU110)</f>
        <v>0</v>
      </c>
      <c r="DC110" s="4">
        <f>IF(COUNTIF($BZ$5:$BZ110,"&gt;=2")&gt;1,DC109,BV110)</f>
        <v>0</v>
      </c>
      <c r="DD110" s="4">
        <f>IF(COUNTIF($BZ$5:$BZ110,"&gt;=2")&gt;1,DD109,BW110)</f>
        <v>0</v>
      </c>
      <c r="DE110" s="4">
        <f>IF(COUNTIF($BZ$5:$BZ110,"&gt;=2")&gt;1,DE109,BX110)</f>
        <v>37.6</v>
      </c>
      <c r="DF110" s="4">
        <f>IF(COUNTIF($BZ$5:$BZ110,"&gt;=2")&gt;1,DF109,BY110)</f>
        <v>9.1649999999999974</v>
      </c>
      <c r="DG110" s="4">
        <f>IF(COUNTIF($BZ$5:$BZ110,"&gt;=2")&gt;1,DG109,BZ110)</f>
        <v>0.23500000000000001</v>
      </c>
      <c r="DH110" s="4">
        <f t="shared" si="119"/>
        <v>0</v>
      </c>
      <c r="DI110" s="4">
        <f t="shared" si="120"/>
        <v>0</v>
      </c>
      <c r="DJ110" s="4">
        <f t="shared" si="121"/>
        <v>0</v>
      </c>
      <c r="DK110" s="4">
        <f t="shared" si="122"/>
        <v>0</v>
      </c>
      <c r="DL110" s="4">
        <f t="shared" si="123"/>
        <v>0</v>
      </c>
      <c r="DM110" s="4">
        <f t="shared" si="124"/>
        <v>7</v>
      </c>
      <c r="DN110" s="4">
        <f t="shared" si="125"/>
        <v>13.999999999999998</v>
      </c>
      <c r="DO110" s="4">
        <f t="shared" si="126"/>
        <v>40</v>
      </c>
      <c r="DP110" s="4">
        <f t="shared" si="127"/>
        <v>47</v>
      </c>
      <c r="DQ110" s="4">
        <f t="shared" si="128"/>
        <v>0</v>
      </c>
      <c r="DS110" s="4">
        <v>106</v>
      </c>
      <c r="DT110" s="4">
        <f>$CK110+INDEX(节奏总纲!D$4:D$163,基础状态预估!$C$2)</f>
        <v>130.00483399593904</v>
      </c>
      <c r="DU110" s="4">
        <f>$CK110+INDEX(节奏总纲!E$4:E$163,基础状态预估!$C$2)</f>
        <v>124.28268396026414</v>
      </c>
      <c r="DV110" s="4">
        <f>$CK110+INDEX(节奏总纲!F$4:F$163,基础状态预估!$C$2)</f>
        <v>117.39220630709642</v>
      </c>
      <c r="DW110" s="4">
        <f>$CK110+INDEX(节奏总纲!G$4:G$163,基础状态预估!$C$2)</f>
        <v>109.03246816526354</v>
      </c>
      <c r="DX110" s="4">
        <f>$CK110+INDEX(节奏总纲!H$4:H$163,基础状态预估!$C$2)</f>
        <v>98.694538943812177</v>
      </c>
      <c r="DY110" s="4">
        <f t="shared" si="153"/>
        <v>11.899999999999999</v>
      </c>
      <c r="DZ110" s="4">
        <f t="shared" si="154"/>
        <v>33</v>
      </c>
      <c r="EA110" s="4">
        <f t="shared" si="155"/>
        <v>51.699999999999996</v>
      </c>
      <c r="EB110" s="4">
        <f t="shared" si="156"/>
        <v>11.164999999999997</v>
      </c>
      <c r="EC110" s="4">
        <f t="shared" si="157"/>
        <v>0.23500000000000001</v>
      </c>
      <c r="EE110" s="4">
        <v>18</v>
      </c>
      <c r="EF110" s="16">
        <v>160</v>
      </c>
      <c r="EG110" s="16">
        <f>INDEX(节奏总纲!$F$4:$F$163,$EF110)</f>
        <v>66190.350000000006</v>
      </c>
      <c r="EH110" s="16">
        <f t="shared" si="147"/>
        <v>778.79299453572753</v>
      </c>
      <c r="EI110" s="16">
        <f t="shared" si="148"/>
        <v>2159.6780520738666</v>
      </c>
      <c r="EJ110" s="16">
        <f t="shared" si="149"/>
        <v>21865.10415751148</v>
      </c>
      <c r="EK110" s="16">
        <f t="shared" si="150"/>
        <v>39579.045319779158</v>
      </c>
      <c r="EL110" s="16">
        <f t="shared" si="151"/>
        <v>1193.0585117971702</v>
      </c>
      <c r="EP110" s="7">
        <f t="shared" si="137"/>
        <v>79.642206307096416</v>
      </c>
      <c r="EQ110" s="4">
        <f t="shared" si="138"/>
        <v>11.899999999999999</v>
      </c>
      <c r="ER110" s="4">
        <f t="shared" si="139"/>
        <v>33</v>
      </c>
      <c r="ES110" s="4">
        <f t="shared" si="140"/>
        <v>21.499999999999996</v>
      </c>
      <c r="ET110" s="4">
        <f t="shared" si="141"/>
        <v>3.8037499999999995</v>
      </c>
      <c r="EU110" s="4">
        <f t="shared" si="142"/>
        <v>4.6249999999999999E-2</v>
      </c>
      <c r="EV110" s="4" t="str">
        <f t="shared" si="143"/>
        <v>红</v>
      </c>
      <c r="EW110" s="4">
        <f t="shared" si="144"/>
        <v>68.25</v>
      </c>
      <c r="EX110" s="4">
        <f t="shared" si="145"/>
        <v>48</v>
      </c>
    </row>
    <row r="111" spans="33:154" x14ac:dyDescent="0.15">
      <c r="AG111" s="7">
        <f>基础状态预估!J31</f>
        <v>85.642206307096416</v>
      </c>
      <c r="AH111" s="7">
        <f>求节点(节奏总纲!$F$4:$F$163,节奏总纲!$C$4:$C$163,AG111)</f>
        <v>69.281337433340369</v>
      </c>
      <c r="AI111" s="4" t="str">
        <f t="shared" si="135"/>
        <v>红</v>
      </c>
      <c r="AJ111" s="4">
        <f t="shared" si="136"/>
        <v>11.899999999999999</v>
      </c>
      <c r="AK111" s="4">
        <f t="shared" si="129"/>
        <v>33</v>
      </c>
      <c r="AL111" s="4">
        <f t="shared" si="130"/>
        <v>26.299999999999997</v>
      </c>
      <c r="AM111" s="4">
        <f t="shared" si="131"/>
        <v>4.973749999999999</v>
      </c>
      <c r="AN111" s="4">
        <f t="shared" si="132"/>
        <v>7.6249999999999998E-2</v>
      </c>
      <c r="AO111" s="7">
        <f>(基础状态预估!E31-基础状态预估!E30)*基础状态预估!$W31+AO110</f>
        <v>53.4</v>
      </c>
      <c r="AP111" s="7">
        <f t="shared" si="133"/>
        <v>0.59333333333333338</v>
      </c>
      <c r="AU111" s="15">
        <v>160</v>
      </c>
      <c r="AV111" s="15"/>
      <c r="AW111" s="15">
        <f t="shared" si="152"/>
        <v>3600</v>
      </c>
      <c r="AX111" s="15"/>
      <c r="AY111" s="16">
        <f>(AW111-AW110)*INDEX([3]中r将兵属性验证!$W$7:$W$166,$AU111,1)+AY110</f>
        <v>5490830117.6722269</v>
      </c>
      <c r="BF111" s="4">
        <v>107</v>
      </c>
      <c r="BG111" s="4">
        <f t="shared" si="115"/>
        <v>74.899999999999991</v>
      </c>
      <c r="BH111" s="4">
        <f t="shared" si="116"/>
        <v>32.1</v>
      </c>
      <c r="BL111" s="4">
        <f t="shared" si="99"/>
        <v>50.5</v>
      </c>
      <c r="BM111" s="4">
        <f t="shared" si="100"/>
        <v>35.349999999999994</v>
      </c>
      <c r="BN111" s="4">
        <f t="shared" si="101"/>
        <v>15.149999999999999</v>
      </c>
      <c r="BR111" s="4">
        <f t="shared" si="102"/>
        <v>57.2</v>
      </c>
      <c r="BS111" s="4">
        <f t="shared" si="103"/>
        <v>26.399999999999995</v>
      </c>
      <c r="BT111" s="4">
        <f t="shared" si="104"/>
        <v>4.4000000000000004</v>
      </c>
      <c r="BX111" s="4">
        <f t="shared" si="105"/>
        <v>38.400000000000006</v>
      </c>
      <c r="BY111" s="4">
        <f t="shared" si="106"/>
        <v>9.3599999999999977</v>
      </c>
      <c r="BZ111" s="4">
        <f t="shared" si="107"/>
        <v>0.24</v>
      </c>
      <c r="CD111" s="4">
        <f t="shared" si="108"/>
        <v>0</v>
      </c>
      <c r="CE111" s="4">
        <f t="shared" si="109"/>
        <v>0</v>
      </c>
      <c r="CF111" s="4">
        <f>IF(COUNTIF($BH$5:$BH111,"&gt;=2")&lt;=1,SUM($BG111:$BK111)*C$8,CF110)</f>
        <v>151200</v>
      </c>
      <c r="CG111" s="4">
        <f>IF(COUNTIF($BN$5:$BN111,"&gt;=2")&lt;=1,SUM($BL111:$BP111)*D$8,CG110)</f>
        <v>604799.99999999988</v>
      </c>
      <c r="CH111" s="4">
        <f>IF(COUNTIF($BT$5:$BT111,"&gt;=2")&lt;=1,SUM($BQ111:$BU111)*E$8,CH110)</f>
        <v>2592000</v>
      </c>
      <c r="CI111" s="4">
        <f>IF(COUNTIF($BZ$5:$BZ111,"&gt;=2")&lt;=1,SUM($BV111:$BZ111)*F$8,CI110)</f>
        <v>4147200.0000000005</v>
      </c>
      <c r="CJ111" s="4">
        <f t="shared" si="117"/>
        <v>0</v>
      </c>
      <c r="CK111" s="4">
        <f t="shared" si="118"/>
        <v>86.75</v>
      </c>
      <c r="CM111" s="4">
        <v>107</v>
      </c>
      <c r="CN111" s="4">
        <f>IF(COUNTIF($BH$5:$BH111,"&gt;=2")&gt;1,CN110,BG111)</f>
        <v>4.8999999999999995</v>
      </c>
      <c r="CO111" s="4">
        <f>IF(COUNTIF($BH$5:$BH111,"&gt;=2")&gt;1,CO110,BH111)</f>
        <v>2.1</v>
      </c>
      <c r="CP111" s="4">
        <f>IF(COUNTIF($BH$5:$BH111,"&gt;=2")&gt;1,CP110,BI111)</f>
        <v>0</v>
      </c>
      <c r="CQ111" s="4">
        <f>IF(COUNTIF($BH$5:$BH111,"&gt;=2")&gt;1,CQ110,BJ111)</f>
        <v>0</v>
      </c>
      <c r="CR111" s="4">
        <f>IF(COUNTIF($BH$5:$BH111,"&gt;=2")&gt;1,CR110,BK111)</f>
        <v>0</v>
      </c>
      <c r="CS111" s="4">
        <f>IF(COUNTIF($BN$5:$BN111,"&gt;=2")&gt;1,CS110,BL111)</f>
        <v>7</v>
      </c>
      <c r="CT111" s="4">
        <f>IF(COUNTIF($BN$5:$BN111,"&gt;=2")&gt;1,CT110,BM111)</f>
        <v>4.8999999999999995</v>
      </c>
      <c r="CU111" s="4">
        <f>IF(COUNTIF($BN$5:$BN111,"&gt;=2")&gt;1,CU110,BN111)</f>
        <v>2.1</v>
      </c>
      <c r="CV111" s="4">
        <f>IF(COUNTIF($BN$5:$BN111,"&gt;=2")&gt;1,CV110,BO111)</f>
        <v>0</v>
      </c>
      <c r="CW111" s="4">
        <f>IF(COUNTIF($BN$5:$BN111,"&gt;=2")&gt;1,CW110,BP111)</f>
        <v>0</v>
      </c>
      <c r="CX111" s="4">
        <f>IF(COUNTIF($BT$5:$BT111,"&gt;=2")&gt;1,CX110,BQ111)</f>
        <v>0</v>
      </c>
      <c r="CY111" s="4">
        <f>IF(COUNTIF($BT$5:$BT111,"&gt;=2")&gt;1,CY110,BR111)</f>
        <v>26</v>
      </c>
      <c r="CZ111" s="4">
        <f>IF(COUNTIF($BT$5:$BT111,"&gt;=2")&gt;1,CZ110,BS111)</f>
        <v>11.999999999999996</v>
      </c>
      <c r="DA111" s="4">
        <f>IF(COUNTIF($BT$5:$BT111,"&gt;=2")&gt;1,DA110,BT111)</f>
        <v>2</v>
      </c>
      <c r="DB111" s="4">
        <f>IF(COUNTIF($BT$5:$BT111,"&gt;=2")&gt;1,DB110,BU111)</f>
        <v>0</v>
      </c>
      <c r="DC111" s="4">
        <f>IF(COUNTIF($BZ$5:$BZ111,"&gt;=2")&gt;1,DC110,BV111)</f>
        <v>0</v>
      </c>
      <c r="DD111" s="4">
        <f>IF(COUNTIF($BZ$5:$BZ111,"&gt;=2")&gt;1,DD110,BW111)</f>
        <v>0</v>
      </c>
      <c r="DE111" s="4">
        <f>IF(COUNTIF($BZ$5:$BZ111,"&gt;=2")&gt;1,DE110,BX111)</f>
        <v>38.400000000000006</v>
      </c>
      <c r="DF111" s="4">
        <f>IF(COUNTIF($BZ$5:$BZ111,"&gt;=2")&gt;1,DF110,BY111)</f>
        <v>9.3599999999999977</v>
      </c>
      <c r="DG111" s="4">
        <f>IF(COUNTIF($BZ$5:$BZ111,"&gt;=2")&gt;1,DG110,BZ111)</f>
        <v>0.24</v>
      </c>
      <c r="DH111" s="4">
        <f t="shared" si="119"/>
        <v>0</v>
      </c>
      <c r="DI111" s="4">
        <f t="shared" si="120"/>
        <v>0</v>
      </c>
      <c r="DJ111" s="4">
        <f t="shared" si="121"/>
        <v>0</v>
      </c>
      <c r="DK111" s="4">
        <f t="shared" si="122"/>
        <v>0</v>
      </c>
      <c r="DL111" s="4">
        <f t="shared" si="123"/>
        <v>0</v>
      </c>
      <c r="DM111" s="4">
        <f t="shared" si="124"/>
        <v>7</v>
      </c>
      <c r="DN111" s="4">
        <f t="shared" si="125"/>
        <v>13.999999999999998</v>
      </c>
      <c r="DO111" s="4">
        <f t="shared" si="126"/>
        <v>40</v>
      </c>
      <c r="DP111" s="4">
        <f t="shared" si="127"/>
        <v>48.000000000000007</v>
      </c>
      <c r="DQ111" s="4">
        <f t="shared" si="128"/>
        <v>0</v>
      </c>
      <c r="DS111" s="4">
        <v>107</v>
      </c>
      <c r="DT111" s="4">
        <f>$CK111+INDEX(节奏总纲!D$4:D$163,基础状态预估!$C$2)</f>
        <v>131.00483399593904</v>
      </c>
      <c r="DU111" s="4">
        <f>$CK111+INDEX(节奏总纲!E$4:E$163,基础状态预估!$C$2)</f>
        <v>125.28268396026414</v>
      </c>
      <c r="DV111" s="4">
        <f>$CK111+INDEX(节奏总纲!F$4:F$163,基础状态预估!$C$2)</f>
        <v>118.39220630709642</v>
      </c>
      <c r="DW111" s="4">
        <f>$CK111+INDEX(节奏总纲!G$4:G$163,基础状态预估!$C$2)</f>
        <v>110.03246816526354</v>
      </c>
      <c r="DX111" s="4">
        <f>$CK111+INDEX(节奏总纲!H$4:H$163,基础状态预估!$C$2)</f>
        <v>99.694538943812177</v>
      </c>
      <c r="DY111" s="4">
        <f t="shared" si="153"/>
        <v>11.899999999999999</v>
      </c>
      <c r="DZ111" s="4">
        <f t="shared" si="154"/>
        <v>33</v>
      </c>
      <c r="EA111" s="4">
        <f t="shared" si="155"/>
        <v>52.5</v>
      </c>
      <c r="EB111" s="4">
        <f t="shared" si="156"/>
        <v>11.359999999999998</v>
      </c>
      <c r="EC111" s="4">
        <f t="shared" si="157"/>
        <v>0.24</v>
      </c>
      <c r="EE111" s="4">
        <v>19</v>
      </c>
      <c r="EP111" s="7">
        <f t="shared" si="137"/>
        <v>85.642206307096416</v>
      </c>
      <c r="EQ111" s="4">
        <f t="shared" si="138"/>
        <v>11.899999999999999</v>
      </c>
      <c r="ER111" s="4">
        <f t="shared" si="139"/>
        <v>33</v>
      </c>
      <c r="ES111" s="4">
        <f t="shared" si="140"/>
        <v>26.299999999999997</v>
      </c>
      <c r="ET111" s="4">
        <f t="shared" si="141"/>
        <v>4.973749999999999</v>
      </c>
      <c r="EU111" s="4">
        <f t="shared" si="142"/>
        <v>7.6249999999999998E-2</v>
      </c>
      <c r="EV111" s="4" t="str">
        <f t="shared" si="143"/>
        <v>红</v>
      </c>
      <c r="EW111" s="4">
        <f t="shared" si="144"/>
        <v>74.25</v>
      </c>
      <c r="EX111" s="4">
        <f t="shared" si="145"/>
        <v>54</v>
      </c>
    </row>
    <row r="112" spans="33:154" x14ac:dyDescent="0.15">
      <c r="AG112" s="7">
        <f>基础状态预估!J32</f>
        <v>91.642206307096416</v>
      </c>
      <c r="AH112" s="7">
        <f>求节点(节奏总纲!$F$4:$F$163,节奏总纲!$C$4:$C$163,AG112)</f>
        <v>70.237089671873349</v>
      </c>
      <c r="AI112" s="4" t="str">
        <f t="shared" si="135"/>
        <v>红</v>
      </c>
      <c r="AJ112" s="4">
        <f t="shared" si="136"/>
        <v>11.899999999999999</v>
      </c>
      <c r="AK112" s="4">
        <f t="shared" si="129"/>
        <v>33</v>
      </c>
      <c r="AL112" s="4">
        <f t="shared" si="130"/>
        <v>31.099999999999998</v>
      </c>
      <c r="AM112" s="4">
        <f t="shared" si="131"/>
        <v>6.1437499999999989</v>
      </c>
      <c r="AN112" s="4">
        <f t="shared" si="132"/>
        <v>0.10625</v>
      </c>
      <c r="AO112" s="7">
        <f>(基础状态预估!E32-基础状态预估!E31)*基础状态预估!$W32+AO111</f>
        <v>59.4</v>
      </c>
      <c r="AP112" s="7">
        <f t="shared" si="133"/>
        <v>0.59399999999999997</v>
      </c>
      <c r="BF112" s="4">
        <v>108</v>
      </c>
      <c r="BG112" s="4">
        <f t="shared" si="115"/>
        <v>75.599999999999994</v>
      </c>
      <c r="BH112" s="4">
        <f t="shared" si="116"/>
        <v>32.4</v>
      </c>
      <c r="BL112" s="4">
        <f t="shared" si="99"/>
        <v>51</v>
      </c>
      <c r="BM112" s="4">
        <f t="shared" si="100"/>
        <v>35.699999999999996</v>
      </c>
      <c r="BN112" s="4">
        <f t="shared" si="101"/>
        <v>15.299999999999999</v>
      </c>
      <c r="BR112" s="4">
        <f t="shared" si="102"/>
        <v>57.85</v>
      </c>
      <c r="BS112" s="4">
        <f t="shared" si="103"/>
        <v>26.699999999999996</v>
      </c>
      <c r="BT112" s="4">
        <f t="shared" si="104"/>
        <v>4.45</v>
      </c>
      <c r="BX112" s="4">
        <f t="shared" si="105"/>
        <v>39.200000000000003</v>
      </c>
      <c r="BY112" s="4">
        <f t="shared" si="106"/>
        <v>9.5549999999999979</v>
      </c>
      <c r="BZ112" s="4">
        <f t="shared" si="107"/>
        <v>0.245</v>
      </c>
      <c r="CD112" s="4">
        <f t="shared" si="108"/>
        <v>0</v>
      </c>
      <c r="CE112" s="4">
        <f t="shared" si="109"/>
        <v>0</v>
      </c>
      <c r="CF112" s="4">
        <f>IF(COUNTIF($BH$5:$BH112,"&gt;=2")&lt;=1,SUM($BG112:$BK112)*C$8,CF111)</f>
        <v>151200</v>
      </c>
      <c r="CG112" s="4">
        <f>IF(COUNTIF($BN$5:$BN112,"&gt;=2")&lt;=1,SUM($BL112:$BP112)*D$8,CG111)</f>
        <v>604799.99999999988</v>
      </c>
      <c r="CH112" s="4">
        <f>IF(COUNTIF($BT$5:$BT112,"&gt;=2")&lt;=1,SUM($BQ112:$BU112)*E$8,CH111)</f>
        <v>2592000</v>
      </c>
      <c r="CI112" s="4">
        <f>IF(COUNTIF($BZ$5:$BZ112,"&gt;=2")&lt;=1,SUM($BV112:$BZ112)*F$8,CI111)</f>
        <v>4233600</v>
      </c>
      <c r="CJ112" s="4">
        <f t="shared" si="117"/>
        <v>0</v>
      </c>
      <c r="CK112" s="4">
        <f t="shared" si="118"/>
        <v>87.75</v>
      </c>
      <c r="CM112" s="4">
        <v>108</v>
      </c>
      <c r="CN112" s="4">
        <f>IF(COUNTIF($BH$5:$BH112,"&gt;=2")&gt;1,CN111,BG112)</f>
        <v>4.8999999999999995</v>
      </c>
      <c r="CO112" s="4">
        <f>IF(COUNTIF($BH$5:$BH112,"&gt;=2")&gt;1,CO111,BH112)</f>
        <v>2.1</v>
      </c>
      <c r="CP112" s="4">
        <f>IF(COUNTIF($BH$5:$BH112,"&gt;=2")&gt;1,CP111,BI112)</f>
        <v>0</v>
      </c>
      <c r="CQ112" s="4">
        <f>IF(COUNTIF($BH$5:$BH112,"&gt;=2")&gt;1,CQ111,BJ112)</f>
        <v>0</v>
      </c>
      <c r="CR112" s="4">
        <f>IF(COUNTIF($BH$5:$BH112,"&gt;=2")&gt;1,CR111,BK112)</f>
        <v>0</v>
      </c>
      <c r="CS112" s="4">
        <f>IF(COUNTIF($BN$5:$BN112,"&gt;=2")&gt;1,CS111,BL112)</f>
        <v>7</v>
      </c>
      <c r="CT112" s="4">
        <f>IF(COUNTIF($BN$5:$BN112,"&gt;=2")&gt;1,CT111,BM112)</f>
        <v>4.8999999999999995</v>
      </c>
      <c r="CU112" s="4">
        <f>IF(COUNTIF($BN$5:$BN112,"&gt;=2")&gt;1,CU111,BN112)</f>
        <v>2.1</v>
      </c>
      <c r="CV112" s="4">
        <f>IF(COUNTIF($BN$5:$BN112,"&gt;=2")&gt;1,CV111,BO112)</f>
        <v>0</v>
      </c>
      <c r="CW112" s="4">
        <f>IF(COUNTIF($BN$5:$BN112,"&gt;=2")&gt;1,CW111,BP112)</f>
        <v>0</v>
      </c>
      <c r="CX112" s="4">
        <f>IF(COUNTIF($BT$5:$BT112,"&gt;=2")&gt;1,CX111,BQ112)</f>
        <v>0</v>
      </c>
      <c r="CY112" s="4">
        <f>IF(COUNTIF($BT$5:$BT112,"&gt;=2")&gt;1,CY111,BR112)</f>
        <v>26</v>
      </c>
      <c r="CZ112" s="4">
        <f>IF(COUNTIF($BT$5:$BT112,"&gt;=2")&gt;1,CZ111,BS112)</f>
        <v>11.999999999999996</v>
      </c>
      <c r="DA112" s="4">
        <f>IF(COUNTIF($BT$5:$BT112,"&gt;=2")&gt;1,DA111,BT112)</f>
        <v>2</v>
      </c>
      <c r="DB112" s="4">
        <f>IF(COUNTIF($BT$5:$BT112,"&gt;=2")&gt;1,DB111,BU112)</f>
        <v>0</v>
      </c>
      <c r="DC112" s="4">
        <f>IF(COUNTIF($BZ$5:$BZ112,"&gt;=2")&gt;1,DC111,BV112)</f>
        <v>0</v>
      </c>
      <c r="DD112" s="4">
        <f>IF(COUNTIF($BZ$5:$BZ112,"&gt;=2")&gt;1,DD111,BW112)</f>
        <v>0</v>
      </c>
      <c r="DE112" s="4">
        <f>IF(COUNTIF($BZ$5:$BZ112,"&gt;=2")&gt;1,DE111,BX112)</f>
        <v>39.200000000000003</v>
      </c>
      <c r="DF112" s="4">
        <f>IF(COUNTIF($BZ$5:$BZ112,"&gt;=2")&gt;1,DF111,BY112)</f>
        <v>9.5549999999999979</v>
      </c>
      <c r="DG112" s="4">
        <f>IF(COUNTIF($BZ$5:$BZ112,"&gt;=2")&gt;1,DG111,BZ112)</f>
        <v>0.245</v>
      </c>
      <c r="DH112" s="4">
        <f t="shared" si="119"/>
        <v>0</v>
      </c>
      <c r="DI112" s="4">
        <f t="shared" si="120"/>
        <v>0</v>
      </c>
      <c r="DJ112" s="4">
        <f t="shared" si="121"/>
        <v>0</v>
      </c>
      <c r="DK112" s="4">
        <f t="shared" si="122"/>
        <v>0</v>
      </c>
      <c r="DL112" s="4">
        <f t="shared" si="123"/>
        <v>0</v>
      </c>
      <c r="DM112" s="4">
        <f t="shared" si="124"/>
        <v>7</v>
      </c>
      <c r="DN112" s="4">
        <f t="shared" si="125"/>
        <v>13.999999999999998</v>
      </c>
      <c r="DO112" s="4">
        <f t="shared" si="126"/>
        <v>40</v>
      </c>
      <c r="DP112" s="4">
        <f t="shared" si="127"/>
        <v>49</v>
      </c>
      <c r="DQ112" s="4">
        <f t="shared" si="128"/>
        <v>0</v>
      </c>
      <c r="DS112" s="4">
        <v>108</v>
      </c>
      <c r="DT112" s="4">
        <f>$CK112+INDEX(节奏总纲!D$4:D$163,基础状态预估!$C$2)</f>
        <v>132.00483399593904</v>
      </c>
      <c r="DU112" s="4">
        <f>$CK112+INDEX(节奏总纲!E$4:E$163,基础状态预估!$C$2)</f>
        <v>126.28268396026414</v>
      </c>
      <c r="DV112" s="4">
        <f>$CK112+INDEX(节奏总纲!F$4:F$163,基础状态预估!$C$2)</f>
        <v>119.39220630709642</v>
      </c>
      <c r="DW112" s="4">
        <f>$CK112+INDEX(节奏总纲!G$4:G$163,基础状态预估!$C$2)</f>
        <v>111.03246816526354</v>
      </c>
      <c r="DX112" s="4">
        <f>$CK112+INDEX(节奏总纲!H$4:H$163,基础状态预估!$C$2)</f>
        <v>100.69453894381218</v>
      </c>
      <c r="DY112" s="4">
        <f t="shared" si="153"/>
        <v>11.899999999999999</v>
      </c>
      <c r="DZ112" s="4">
        <f t="shared" si="154"/>
        <v>33</v>
      </c>
      <c r="EA112" s="4">
        <f t="shared" si="155"/>
        <v>53.3</v>
      </c>
      <c r="EB112" s="4">
        <f t="shared" si="156"/>
        <v>11.554999999999998</v>
      </c>
      <c r="EC112" s="4">
        <f t="shared" si="157"/>
        <v>0.245</v>
      </c>
      <c r="EE112" s="4">
        <v>20</v>
      </c>
      <c r="EP112" s="7">
        <f t="shared" si="137"/>
        <v>91.642206307096416</v>
      </c>
      <c r="EQ112" s="4">
        <f t="shared" si="138"/>
        <v>11.899999999999999</v>
      </c>
      <c r="ER112" s="4">
        <f t="shared" si="139"/>
        <v>33</v>
      </c>
      <c r="ES112" s="4">
        <f t="shared" si="140"/>
        <v>31.099999999999998</v>
      </c>
      <c r="ET112" s="4">
        <f t="shared" si="141"/>
        <v>6.1437499999999989</v>
      </c>
      <c r="EU112" s="4">
        <f t="shared" si="142"/>
        <v>0.10625</v>
      </c>
      <c r="EV112" s="4" t="str">
        <f t="shared" si="143"/>
        <v>红</v>
      </c>
      <c r="EW112" s="4">
        <f t="shared" si="144"/>
        <v>80.25</v>
      </c>
      <c r="EX112" s="4">
        <f t="shared" si="145"/>
        <v>60</v>
      </c>
    </row>
    <row r="113" spans="33:154" x14ac:dyDescent="0.15">
      <c r="AG113" s="7">
        <f>基础状态预估!J33</f>
        <v>103.64220630709642</v>
      </c>
      <c r="AH113" s="7">
        <f>求节点(节奏总纲!$F$4:$F$163,节奏总纲!$C$4:$C$163,AG113)</f>
        <v>72.044553807045403</v>
      </c>
      <c r="AI113" s="4" t="str">
        <f t="shared" si="135"/>
        <v>红</v>
      </c>
      <c r="AJ113" s="4">
        <f t="shared" si="136"/>
        <v>11.899999999999999</v>
      </c>
      <c r="AK113" s="4">
        <f t="shared" si="129"/>
        <v>33</v>
      </c>
      <c r="AL113" s="4">
        <f t="shared" si="130"/>
        <v>40.700000000000003</v>
      </c>
      <c r="AM113" s="4">
        <f t="shared" si="131"/>
        <v>8.4837499999999988</v>
      </c>
      <c r="AN113" s="4">
        <f t="shared" si="132"/>
        <v>0.16625000000000001</v>
      </c>
      <c r="AO113" s="7">
        <f>(基础状态预估!E33-基础状态预估!E32)*基础状态预估!$W33+AO112</f>
        <v>71.400000000000006</v>
      </c>
      <c r="AP113" s="7">
        <f t="shared" si="133"/>
        <v>0.59500000000000008</v>
      </c>
      <c r="BF113" s="4">
        <v>109</v>
      </c>
      <c r="BG113" s="4">
        <f t="shared" si="115"/>
        <v>76.3</v>
      </c>
      <c r="BH113" s="4">
        <f t="shared" si="116"/>
        <v>32.699999999999996</v>
      </c>
      <c r="BL113" s="4">
        <f t="shared" si="99"/>
        <v>51.5</v>
      </c>
      <c r="BM113" s="4">
        <f t="shared" si="100"/>
        <v>36.049999999999997</v>
      </c>
      <c r="BN113" s="4">
        <f t="shared" si="101"/>
        <v>15.45</v>
      </c>
      <c r="BR113" s="4">
        <f t="shared" si="102"/>
        <v>58.5</v>
      </c>
      <c r="BS113" s="4">
        <f t="shared" si="103"/>
        <v>26.999999999999993</v>
      </c>
      <c r="BT113" s="4">
        <f t="shared" si="104"/>
        <v>4.5</v>
      </c>
      <c r="BX113" s="4">
        <f t="shared" si="105"/>
        <v>40</v>
      </c>
      <c r="BY113" s="4">
        <f t="shared" si="106"/>
        <v>9.7499999999999982</v>
      </c>
      <c r="BZ113" s="4">
        <f t="shared" si="107"/>
        <v>0.25</v>
      </c>
      <c r="CD113" s="4">
        <f t="shared" si="108"/>
        <v>0</v>
      </c>
      <c r="CE113" s="4">
        <f t="shared" si="109"/>
        <v>0</v>
      </c>
      <c r="CF113" s="4">
        <f>IF(COUNTIF($BH$5:$BH113,"&gt;=2")&lt;=1,SUM($BG113:$BK113)*C$8,CF112)</f>
        <v>151200</v>
      </c>
      <c r="CG113" s="4">
        <f>IF(COUNTIF($BN$5:$BN113,"&gt;=2")&lt;=1,SUM($BL113:$BP113)*D$8,CG112)</f>
        <v>604799.99999999988</v>
      </c>
      <c r="CH113" s="4">
        <f>IF(COUNTIF($BT$5:$BT113,"&gt;=2")&lt;=1,SUM($BQ113:$BU113)*E$8,CH112)</f>
        <v>2592000</v>
      </c>
      <c r="CI113" s="4">
        <f>IF(COUNTIF($BZ$5:$BZ113,"&gt;=2")&lt;=1,SUM($BV113:$BZ113)*F$8,CI112)</f>
        <v>4320000</v>
      </c>
      <c r="CJ113" s="4">
        <f t="shared" si="117"/>
        <v>0</v>
      </c>
      <c r="CK113" s="4">
        <f t="shared" si="118"/>
        <v>88.75</v>
      </c>
      <c r="CM113" s="4">
        <v>109</v>
      </c>
      <c r="CN113" s="4">
        <f>IF(COUNTIF($BH$5:$BH113,"&gt;=2")&gt;1,CN112,BG113)</f>
        <v>4.8999999999999995</v>
      </c>
      <c r="CO113" s="4">
        <f>IF(COUNTIF($BH$5:$BH113,"&gt;=2")&gt;1,CO112,BH113)</f>
        <v>2.1</v>
      </c>
      <c r="CP113" s="4">
        <f>IF(COUNTIF($BH$5:$BH113,"&gt;=2")&gt;1,CP112,BI113)</f>
        <v>0</v>
      </c>
      <c r="CQ113" s="4">
        <f>IF(COUNTIF($BH$5:$BH113,"&gt;=2")&gt;1,CQ112,BJ113)</f>
        <v>0</v>
      </c>
      <c r="CR113" s="4">
        <f>IF(COUNTIF($BH$5:$BH113,"&gt;=2")&gt;1,CR112,BK113)</f>
        <v>0</v>
      </c>
      <c r="CS113" s="4">
        <f>IF(COUNTIF($BN$5:$BN113,"&gt;=2")&gt;1,CS112,BL113)</f>
        <v>7</v>
      </c>
      <c r="CT113" s="4">
        <f>IF(COUNTIF($BN$5:$BN113,"&gt;=2")&gt;1,CT112,BM113)</f>
        <v>4.8999999999999995</v>
      </c>
      <c r="CU113" s="4">
        <f>IF(COUNTIF($BN$5:$BN113,"&gt;=2")&gt;1,CU112,BN113)</f>
        <v>2.1</v>
      </c>
      <c r="CV113" s="4">
        <f>IF(COUNTIF($BN$5:$BN113,"&gt;=2")&gt;1,CV112,BO113)</f>
        <v>0</v>
      </c>
      <c r="CW113" s="4">
        <f>IF(COUNTIF($BN$5:$BN113,"&gt;=2")&gt;1,CW112,BP113)</f>
        <v>0</v>
      </c>
      <c r="CX113" s="4">
        <f>IF(COUNTIF($BT$5:$BT113,"&gt;=2")&gt;1,CX112,BQ113)</f>
        <v>0</v>
      </c>
      <c r="CY113" s="4">
        <f>IF(COUNTIF($BT$5:$BT113,"&gt;=2")&gt;1,CY112,BR113)</f>
        <v>26</v>
      </c>
      <c r="CZ113" s="4">
        <f>IF(COUNTIF($BT$5:$BT113,"&gt;=2")&gt;1,CZ112,BS113)</f>
        <v>11.999999999999996</v>
      </c>
      <c r="DA113" s="4">
        <f>IF(COUNTIF($BT$5:$BT113,"&gt;=2")&gt;1,DA112,BT113)</f>
        <v>2</v>
      </c>
      <c r="DB113" s="4">
        <f>IF(COUNTIF($BT$5:$BT113,"&gt;=2")&gt;1,DB112,BU113)</f>
        <v>0</v>
      </c>
      <c r="DC113" s="4">
        <f>IF(COUNTIF($BZ$5:$BZ113,"&gt;=2")&gt;1,DC112,BV113)</f>
        <v>0</v>
      </c>
      <c r="DD113" s="4">
        <f>IF(COUNTIF($BZ$5:$BZ113,"&gt;=2")&gt;1,DD112,BW113)</f>
        <v>0</v>
      </c>
      <c r="DE113" s="4">
        <f>IF(COUNTIF($BZ$5:$BZ113,"&gt;=2")&gt;1,DE112,BX113)</f>
        <v>40</v>
      </c>
      <c r="DF113" s="4">
        <f>IF(COUNTIF($BZ$5:$BZ113,"&gt;=2")&gt;1,DF112,BY113)</f>
        <v>9.7499999999999982</v>
      </c>
      <c r="DG113" s="4">
        <f>IF(COUNTIF($BZ$5:$BZ113,"&gt;=2")&gt;1,DG112,BZ113)</f>
        <v>0.25</v>
      </c>
      <c r="DH113" s="4">
        <f t="shared" si="119"/>
        <v>0</v>
      </c>
      <c r="DI113" s="4">
        <f t="shared" si="120"/>
        <v>0</v>
      </c>
      <c r="DJ113" s="4">
        <f t="shared" si="121"/>
        <v>0</v>
      </c>
      <c r="DK113" s="4">
        <f t="shared" si="122"/>
        <v>0</v>
      </c>
      <c r="DL113" s="4">
        <f t="shared" si="123"/>
        <v>0</v>
      </c>
      <c r="DM113" s="4">
        <f t="shared" si="124"/>
        <v>7</v>
      </c>
      <c r="DN113" s="4">
        <f t="shared" si="125"/>
        <v>13.999999999999998</v>
      </c>
      <c r="DO113" s="4">
        <f t="shared" si="126"/>
        <v>40</v>
      </c>
      <c r="DP113" s="4">
        <f t="shared" si="127"/>
        <v>50</v>
      </c>
      <c r="DQ113" s="4">
        <f t="shared" si="128"/>
        <v>0</v>
      </c>
      <c r="DS113" s="4">
        <v>109</v>
      </c>
      <c r="DT113" s="4">
        <f>$CK113+INDEX(节奏总纲!D$4:D$163,基础状态预估!$C$2)</f>
        <v>133.00483399593904</v>
      </c>
      <c r="DU113" s="4">
        <f>$CK113+INDEX(节奏总纲!E$4:E$163,基础状态预估!$C$2)</f>
        <v>127.28268396026414</v>
      </c>
      <c r="DV113" s="4">
        <f>$CK113+INDEX(节奏总纲!F$4:F$163,基础状态预估!$C$2)</f>
        <v>120.39220630709642</v>
      </c>
      <c r="DW113" s="4">
        <f>$CK113+INDEX(节奏总纲!G$4:G$163,基础状态预估!$C$2)</f>
        <v>112.03246816526354</v>
      </c>
      <c r="DX113" s="4">
        <f>$CK113+INDEX(节奏总纲!H$4:H$163,基础状态预估!$C$2)</f>
        <v>101.69453894381218</v>
      </c>
      <c r="DY113" s="4">
        <f t="shared" si="153"/>
        <v>11.899999999999999</v>
      </c>
      <c r="DZ113" s="4">
        <f t="shared" si="154"/>
        <v>33</v>
      </c>
      <c r="EA113" s="4">
        <f t="shared" si="155"/>
        <v>54.099999999999994</v>
      </c>
      <c r="EB113" s="4">
        <f t="shared" si="156"/>
        <v>11.749999999999998</v>
      </c>
      <c r="EC113" s="4">
        <f t="shared" si="157"/>
        <v>0.25</v>
      </c>
      <c r="EE113" s="4">
        <v>21</v>
      </c>
      <c r="EP113" s="7">
        <f t="shared" si="137"/>
        <v>103.64220630709642</v>
      </c>
      <c r="EQ113" s="4">
        <f t="shared" si="138"/>
        <v>11.899999999999999</v>
      </c>
      <c r="ER113" s="4">
        <f t="shared" si="139"/>
        <v>33</v>
      </c>
      <c r="ES113" s="4">
        <f t="shared" si="140"/>
        <v>40.700000000000003</v>
      </c>
      <c r="ET113" s="4">
        <f t="shared" si="141"/>
        <v>8.4837499999999988</v>
      </c>
      <c r="EU113" s="4">
        <f t="shared" si="142"/>
        <v>0.16625000000000001</v>
      </c>
      <c r="EV113" s="4" t="str">
        <f t="shared" si="143"/>
        <v>红</v>
      </c>
      <c r="EW113" s="4">
        <f t="shared" si="144"/>
        <v>92.25</v>
      </c>
      <c r="EX113" s="4">
        <f t="shared" si="145"/>
        <v>72</v>
      </c>
    </row>
    <row r="114" spans="33:154" x14ac:dyDescent="0.15">
      <c r="AG114" s="7">
        <f>基础状态预估!J34</f>
        <v>115.64220630709642</v>
      </c>
      <c r="AH114" s="7">
        <f>求节点(节奏总纲!$F$4:$F$163,节奏总纲!$C$4:$C$163,AG114)</f>
        <v>73.623115938715912</v>
      </c>
      <c r="AI114" s="4" t="str">
        <f t="shared" si="135"/>
        <v>红</v>
      </c>
      <c r="AJ114" s="4">
        <f t="shared" si="136"/>
        <v>11.899999999999999</v>
      </c>
      <c r="AK114" s="4">
        <f t="shared" si="129"/>
        <v>33</v>
      </c>
      <c r="AL114" s="4">
        <f t="shared" si="130"/>
        <v>50.3</v>
      </c>
      <c r="AM114" s="4">
        <f t="shared" si="131"/>
        <v>10.823749999999999</v>
      </c>
      <c r="AN114" s="4">
        <f t="shared" si="132"/>
        <v>0.22625000000000001</v>
      </c>
      <c r="AO114" s="7">
        <f>(基础状态预估!E34-基础状态预估!E33)*基础状态预估!$W34+AO113</f>
        <v>83.4</v>
      </c>
      <c r="AP114" s="7">
        <f t="shared" si="133"/>
        <v>0.59571428571428575</v>
      </c>
      <c r="BF114" s="4">
        <v>110</v>
      </c>
      <c r="BG114" s="4">
        <f t="shared" si="115"/>
        <v>77</v>
      </c>
      <c r="BH114" s="4">
        <f t="shared" si="116"/>
        <v>33</v>
      </c>
      <c r="BL114" s="4">
        <f t="shared" si="99"/>
        <v>52</v>
      </c>
      <c r="BM114" s="4">
        <f t="shared" si="100"/>
        <v>36.4</v>
      </c>
      <c r="BN114" s="4">
        <f t="shared" si="101"/>
        <v>15.6</v>
      </c>
      <c r="BR114" s="4">
        <f t="shared" si="102"/>
        <v>59.15</v>
      </c>
      <c r="BS114" s="4">
        <f t="shared" si="103"/>
        <v>27.299999999999994</v>
      </c>
      <c r="BT114" s="4">
        <f t="shared" si="104"/>
        <v>4.55</v>
      </c>
      <c r="BX114" s="4">
        <f t="shared" si="105"/>
        <v>40.800000000000004</v>
      </c>
      <c r="BY114" s="4">
        <f t="shared" si="106"/>
        <v>9.9449999999999967</v>
      </c>
      <c r="BZ114" s="4">
        <f t="shared" si="107"/>
        <v>0.255</v>
      </c>
      <c r="CD114" s="4">
        <f t="shared" si="108"/>
        <v>0</v>
      </c>
      <c r="CE114" s="4">
        <f t="shared" si="109"/>
        <v>0</v>
      </c>
      <c r="CF114" s="4">
        <f>IF(COUNTIF($BH$5:$BH114,"&gt;=2")&lt;=1,SUM($BG114:$BK114)*C$8,CF113)</f>
        <v>151200</v>
      </c>
      <c r="CG114" s="4">
        <f>IF(COUNTIF($BN$5:$BN114,"&gt;=2")&lt;=1,SUM($BL114:$BP114)*D$8,CG113)</f>
        <v>604799.99999999988</v>
      </c>
      <c r="CH114" s="4">
        <f>IF(COUNTIF($BT$5:$BT114,"&gt;=2")&lt;=1,SUM($BQ114:$BU114)*E$8,CH113)</f>
        <v>2592000</v>
      </c>
      <c r="CI114" s="4">
        <f>IF(COUNTIF($BZ$5:$BZ114,"&gt;=2")&lt;=1,SUM($BV114:$BZ114)*F$8,CI113)</f>
        <v>4406400.0000000009</v>
      </c>
      <c r="CJ114" s="4">
        <f t="shared" si="117"/>
        <v>0</v>
      </c>
      <c r="CK114" s="4">
        <f t="shared" si="118"/>
        <v>89.750000000000014</v>
      </c>
      <c r="CM114" s="4">
        <v>110</v>
      </c>
      <c r="CN114" s="4">
        <f>IF(COUNTIF($BH$5:$BH114,"&gt;=2")&gt;1,CN113,BG114)</f>
        <v>4.8999999999999995</v>
      </c>
      <c r="CO114" s="4">
        <f>IF(COUNTIF($BH$5:$BH114,"&gt;=2")&gt;1,CO113,BH114)</f>
        <v>2.1</v>
      </c>
      <c r="CP114" s="4">
        <f>IF(COUNTIF($BH$5:$BH114,"&gt;=2")&gt;1,CP113,BI114)</f>
        <v>0</v>
      </c>
      <c r="CQ114" s="4">
        <f>IF(COUNTIF($BH$5:$BH114,"&gt;=2")&gt;1,CQ113,BJ114)</f>
        <v>0</v>
      </c>
      <c r="CR114" s="4">
        <f>IF(COUNTIF($BH$5:$BH114,"&gt;=2")&gt;1,CR113,BK114)</f>
        <v>0</v>
      </c>
      <c r="CS114" s="4">
        <f>IF(COUNTIF($BN$5:$BN114,"&gt;=2")&gt;1,CS113,BL114)</f>
        <v>7</v>
      </c>
      <c r="CT114" s="4">
        <f>IF(COUNTIF($BN$5:$BN114,"&gt;=2")&gt;1,CT113,BM114)</f>
        <v>4.8999999999999995</v>
      </c>
      <c r="CU114" s="4">
        <f>IF(COUNTIF($BN$5:$BN114,"&gt;=2")&gt;1,CU113,BN114)</f>
        <v>2.1</v>
      </c>
      <c r="CV114" s="4">
        <f>IF(COUNTIF($BN$5:$BN114,"&gt;=2")&gt;1,CV113,BO114)</f>
        <v>0</v>
      </c>
      <c r="CW114" s="4">
        <f>IF(COUNTIF($BN$5:$BN114,"&gt;=2")&gt;1,CW113,BP114)</f>
        <v>0</v>
      </c>
      <c r="CX114" s="4">
        <f>IF(COUNTIF($BT$5:$BT114,"&gt;=2")&gt;1,CX113,BQ114)</f>
        <v>0</v>
      </c>
      <c r="CY114" s="4">
        <f>IF(COUNTIF($BT$5:$BT114,"&gt;=2")&gt;1,CY113,BR114)</f>
        <v>26</v>
      </c>
      <c r="CZ114" s="4">
        <f>IF(COUNTIF($BT$5:$BT114,"&gt;=2")&gt;1,CZ113,BS114)</f>
        <v>11.999999999999996</v>
      </c>
      <c r="DA114" s="4">
        <f>IF(COUNTIF($BT$5:$BT114,"&gt;=2")&gt;1,DA113,BT114)</f>
        <v>2</v>
      </c>
      <c r="DB114" s="4">
        <f>IF(COUNTIF($BT$5:$BT114,"&gt;=2")&gt;1,DB113,BU114)</f>
        <v>0</v>
      </c>
      <c r="DC114" s="4">
        <f>IF(COUNTIF($BZ$5:$BZ114,"&gt;=2")&gt;1,DC113,BV114)</f>
        <v>0</v>
      </c>
      <c r="DD114" s="4">
        <f>IF(COUNTIF($BZ$5:$BZ114,"&gt;=2")&gt;1,DD113,BW114)</f>
        <v>0</v>
      </c>
      <c r="DE114" s="4">
        <f>IF(COUNTIF($BZ$5:$BZ114,"&gt;=2")&gt;1,DE113,BX114)</f>
        <v>40.800000000000004</v>
      </c>
      <c r="DF114" s="4">
        <f>IF(COUNTIF($BZ$5:$BZ114,"&gt;=2")&gt;1,DF113,BY114)</f>
        <v>9.9449999999999967</v>
      </c>
      <c r="DG114" s="4">
        <f>IF(COUNTIF($BZ$5:$BZ114,"&gt;=2")&gt;1,DG113,BZ114)</f>
        <v>0.255</v>
      </c>
      <c r="DH114" s="4">
        <f t="shared" si="119"/>
        <v>0</v>
      </c>
      <c r="DI114" s="4">
        <f t="shared" si="120"/>
        <v>0</v>
      </c>
      <c r="DJ114" s="4">
        <f t="shared" si="121"/>
        <v>0</v>
      </c>
      <c r="DK114" s="4">
        <f t="shared" si="122"/>
        <v>0</v>
      </c>
      <c r="DL114" s="4">
        <f t="shared" si="123"/>
        <v>0</v>
      </c>
      <c r="DM114" s="4">
        <f t="shared" si="124"/>
        <v>7</v>
      </c>
      <c r="DN114" s="4">
        <f t="shared" si="125"/>
        <v>13.999999999999998</v>
      </c>
      <c r="DO114" s="4">
        <f t="shared" si="126"/>
        <v>40</v>
      </c>
      <c r="DP114" s="4">
        <f t="shared" si="127"/>
        <v>51.000000000000007</v>
      </c>
      <c r="DQ114" s="4">
        <f t="shared" si="128"/>
        <v>0</v>
      </c>
      <c r="DS114" s="4">
        <v>110</v>
      </c>
      <c r="DT114" s="4">
        <f>$CK114+INDEX(节奏总纲!D$4:D$163,基础状态预估!$C$2)</f>
        <v>134.00483399593907</v>
      </c>
      <c r="DU114" s="4">
        <f>$CK114+INDEX(节奏总纲!E$4:E$163,基础状态预估!$C$2)</f>
        <v>128.28268396026414</v>
      </c>
      <c r="DV114" s="4">
        <f>$CK114+INDEX(节奏总纲!F$4:F$163,基础状态预估!$C$2)</f>
        <v>121.39220630709643</v>
      </c>
      <c r="DW114" s="4">
        <f>$CK114+INDEX(节奏总纲!G$4:G$163,基础状态预估!$C$2)</f>
        <v>113.03246816526354</v>
      </c>
      <c r="DX114" s="4">
        <f>$CK114+INDEX(节奏总纲!H$4:H$163,基础状态预估!$C$2)</f>
        <v>102.69453894381218</v>
      </c>
      <c r="DY114" s="4">
        <f t="shared" si="153"/>
        <v>11.899999999999999</v>
      </c>
      <c r="DZ114" s="4">
        <f t="shared" si="154"/>
        <v>33</v>
      </c>
      <c r="EA114" s="4">
        <f t="shared" si="155"/>
        <v>54.9</v>
      </c>
      <c r="EB114" s="4">
        <f t="shared" si="156"/>
        <v>11.944999999999997</v>
      </c>
      <c r="EC114" s="4">
        <f t="shared" si="157"/>
        <v>0.255</v>
      </c>
      <c r="EE114" s="4">
        <v>22</v>
      </c>
      <c r="EP114" s="7">
        <f t="shared" si="137"/>
        <v>115.64220630709642</v>
      </c>
      <c r="EQ114" s="4">
        <f t="shared" si="138"/>
        <v>11.899999999999999</v>
      </c>
      <c r="ER114" s="4">
        <f t="shared" si="139"/>
        <v>33</v>
      </c>
      <c r="ES114" s="4">
        <f t="shared" si="140"/>
        <v>50.3</v>
      </c>
      <c r="ET114" s="4">
        <f t="shared" si="141"/>
        <v>10.823749999999999</v>
      </c>
      <c r="EU114" s="4">
        <f t="shared" si="142"/>
        <v>0.22625000000000001</v>
      </c>
      <c r="EV114" s="4" t="str">
        <f t="shared" si="143"/>
        <v>红</v>
      </c>
      <c r="EW114" s="4">
        <f t="shared" si="144"/>
        <v>104.25</v>
      </c>
      <c r="EX114" s="4">
        <f t="shared" si="145"/>
        <v>84</v>
      </c>
    </row>
    <row r="115" spans="33:154" x14ac:dyDescent="0.15">
      <c r="AG115" s="7">
        <f>基础状态预估!J35</f>
        <v>127.64220630709642</v>
      </c>
      <c r="AH115" s="7">
        <f>求节点(节奏总纲!$F$4:$F$163,节奏总纲!$C$4:$C$163,AG115)</f>
        <v>75.028517754168774</v>
      </c>
      <c r="AI115" s="4" t="str">
        <f t="shared" si="135"/>
        <v>红</v>
      </c>
      <c r="AJ115" s="4">
        <f t="shared" si="136"/>
        <v>11.899999999999999</v>
      </c>
      <c r="AK115" s="4">
        <f t="shared" si="129"/>
        <v>33</v>
      </c>
      <c r="AL115" s="4">
        <f t="shared" si="130"/>
        <v>59.900000000000006</v>
      </c>
      <c r="AM115" s="4">
        <f t="shared" si="131"/>
        <v>13.163749999999999</v>
      </c>
      <c r="AN115" s="4">
        <f t="shared" si="132"/>
        <v>0.28625000000000006</v>
      </c>
      <c r="AO115" s="7">
        <f>(基础状态预估!E35-基础状态预估!E34)*基础状态预估!$W35+AO114</f>
        <v>95.4</v>
      </c>
      <c r="AP115" s="7">
        <f t="shared" si="133"/>
        <v>0.59625000000000017</v>
      </c>
      <c r="BF115" s="4">
        <v>111</v>
      </c>
      <c r="BG115" s="4">
        <f t="shared" si="115"/>
        <v>77.699999999999989</v>
      </c>
      <c r="BH115" s="4">
        <f t="shared" si="116"/>
        <v>33.299999999999997</v>
      </c>
      <c r="BL115" s="4">
        <f t="shared" si="99"/>
        <v>52.5</v>
      </c>
      <c r="BM115" s="4">
        <f t="shared" si="100"/>
        <v>36.75</v>
      </c>
      <c r="BN115" s="4">
        <f t="shared" si="101"/>
        <v>15.75</v>
      </c>
      <c r="BR115" s="4">
        <f t="shared" si="102"/>
        <v>59.800000000000004</v>
      </c>
      <c r="BS115" s="4">
        <f t="shared" si="103"/>
        <v>27.599999999999994</v>
      </c>
      <c r="BT115" s="4">
        <f t="shared" si="104"/>
        <v>4.6000000000000005</v>
      </c>
      <c r="BX115" s="4">
        <f t="shared" si="105"/>
        <v>41.6</v>
      </c>
      <c r="BY115" s="4">
        <f t="shared" si="106"/>
        <v>10.139999999999997</v>
      </c>
      <c r="BZ115" s="4">
        <f t="shared" si="107"/>
        <v>0.26</v>
      </c>
      <c r="CD115" s="4">
        <f t="shared" si="108"/>
        <v>0</v>
      </c>
      <c r="CE115" s="4">
        <f t="shared" si="109"/>
        <v>0</v>
      </c>
      <c r="CF115" s="4">
        <f>IF(COUNTIF($BH$5:$BH115,"&gt;=2")&lt;=1,SUM($BG115:$BK115)*C$8,CF114)</f>
        <v>151200</v>
      </c>
      <c r="CG115" s="4">
        <f>IF(COUNTIF($BN$5:$BN115,"&gt;=2")&lt;=1,SUM($BL115:$BP115)*D$8,CG114)</f>
        <v>604799.99999999988</v>
      </c>
      <c r="CH115" s="4">
        <f>IF(COUNTIF($BT$5:$BT115,"&gt;=2")&lt;=1,SUM($BQ115:$BU115)*E$8,CH114)</f>
        <v>2592000</v>
      </c>
      <c r="CI115" s="4">
        <f>IF(COUNTIF($BZ$5:$BZ115,"&gt;=2")&lt;=1,SUM($BV115:$BZ115)*F$8,CI114)</f>
        <v>4492799.9999999991</v>
      </c>
      <c r="CJ115" s="4">
        <f t="shared" si="117"/>
        <v>0</v>
      </c>
      <c r="CK115" s="4">
        <f t="shared" si="118"/>
        <v>90.749999999999986</v>
      </c>
      <c r="CM115" s="4">
        <v>111</v>
      </c>
      <c r="CN115" s="4">
        <f>IF(COUNTIF($BH$5:$BH115,"&gt;=2")&gt;1,CN114,BG115)</f>
        <v>4.8999999999999995</v>
      </c>
      <c r="CO115" s="4">
        <f>IF(COUNTIF($BH$5:$BH115,"&gt;=2")&gt;1,CO114,BH115)</f>
        <v>2.1</v>
      </c>
      <c r="CP115" s="4">
        <f>IF(COUNTIF($BH$5:$BH115,"&gt;=2")&gt;1,CP114,BI115)</f>
        <v>0</v>
      </c>
      <c r="CQ115" s="4">
        <f>IF(COUNTIF($BH$5:$BH115,"&gt;=2")&gt;1,CQ114,BJ115)</f>
        <v>0</v>
      </c>
      <c r="CR115" s="4">
        <f>IF(COUNTIF($BH$5:$BH115,"&gt;=2")&gt;1,CR114,BK115)</f>
        <v>0</v>
      </c>
      <c r="CS115" s="4">
        <f>IF(COUNTIF($BN$5:$BN115,"&gt;=2")&gt;1,CS114,BL115)</f>
        <v>7</v>
      </c>
      <c r="CT115" s="4">
        <f>IF(COUNTIF($BN$5:$BN115,"&gt;=2")&gt;1,CT114,BM115)</f>
        <v>4.8999999999999995</v>
      </c>
      <c r="CU115" s="4">
        <f>IF(COUNTIF($BN$5:$BN115,"&gt;=2")&gt;1,CU114,BN115)</f>
        <v>2.1</v>
      </c>
      <c r="CV115" s="4">
        <f>IF(COUNTIF($BN$5:$BN115,"&gt;=2")&gt;1,CV114,BO115)</f>
        <v>0</v>
      </c>
      <c r="CW115" s="4">
        <f>IF(COUNTIF($BN$5:$BN115,"&gt;=2")&gt;1,CW114,BP115)</f>
        <v>0</v>
      </c>
      <c r="CX115" s="4">
        <f>IF(COUNTIF($BT$5:$BT115,"&gt;=2")&gt;1,CX114,BQ115)</f>
        <v>0</v>
      </c>
      <c r="CY115" s="4">
        <f>IF(COUNTIF($BT$5:$BT115,"&gt;=2")&gt;1,CY114,BR115)</f>
        <v>26</v>
      </c>
      <c r="CZ115" s="4">
        <f>IF(COUNTIF($BT$5:$BT115,"&gt;=2")&gt;1,CZ114,BS115)</f>
        <v>11.999999999999996</v>
      </c>
      <c r="DA115" s="4">
        <f>IF(COUNTIF($BT$5:$BT115,"&gt;=2")&gt;1,DA114,BT115)</f>
        <v>2</v>
      </c>
      <c r="DB115" s="4">
        <f>IF(COUNTIF($BT$5:$BT115,"&gt;=2")&gt;1,DB114,BU115)</f>
        <v>0</v>
      </c>
      <c r="DC115" s="4">
        <f>IF(COUNTIF($BZ$5:$BZ115,"&gt;=2")&gt;1,DC114,BV115)</f>
        <v>0</v>
      </c>
      <c r="DD115" s="4">
        <f>IF(COUNTIF($BZ$5:$BZ115,"&gt;=2")&gt;1,DD114,BW115)</f>
        <v>0</v>
      </c>
      <c r="DE115" s="4">
        <f>IF(COUNTIF($BZ$5:$BZ115,"&gt;=2")&gt;1,DE114,BX115)</f>
        <v>41.6</v>
      </c>
      <c r="DF115" s="4">
        <f>IF(COUNTIF($BZ$5:$BZ115,"&gt;=2")&gt;1,DF114,BY115)</f>
        <v>10.139999999999997</v>
      </c>
      <c r="DG115" s="4">
        <f>IF(COUNTIF($BZ$5:$BZ115,"&gt;=2")&gt;1,DG114,BZ115)</f>
        <v>0.26</v>
      </c>
      <c r="DH115" s="4">
        <f t="shared" si="119"/>
        <v>0</v>
      </c>
      <c r="DI115" s="4">
        <f t="shared" si="120"/>
        <v>0</v>
      </c>
      <c r="DJ115" s="4">
        <f t="shared" si="121"/>
        <v>0</v>
      </c>
      <c r="DK115" s="4">
        <f t="shared" si="122"/>
        <v>0</v>
      </c>
      <c r="DL115" s="4">
        <f t="shared" si="123"/>
        <v>0</v>
      </c>
      <c r="DM115" s="4">
        <f t="shared" si="124"/>
        <v>7</v>
      </c>
      <c r="DN115" s="4">
        <f t="shared" si="125"/>
        <v>13.999999999999998</v>
      </c>
      <c r="DO115" s="4">
        <f t="shared" si="126"/>
        <v>40</v>
      </c>
      <c r="DP115" s="4">
        <f t="shared" si="127"/>
        <v>51.999999999999993</v>
      </c>
      <c r="DQ115" s="4">
        <f t="shared" si="128"/>
        <v>0</v>
      </c>
      <c r="DS115" s="4">
        <v>111</v>
      </c>
      <c r="DT115" s="4">
        <f>$CK115+INDEX(节奏总纲!D$4:D$163,基础状态预估!$C$2)</f>
        <v>135.00483399593904</v>
      </c>
      <c r="DU115" s="4">
        <f>$CK115+INDEX(节奏总纲!E$4:E$163,基础状态预估!$C$2)</f>
        <v>129.28268396026411</v>
      </c>
      <c r="DV115" s="4">
        <f>$CK115+INDEX(节奏总纲!F$4:F$163,基础状态预估!$C$2)</f>
        <v>122.3922063070964</v>
      </c>
      <c r="DW115" s="4">
        <f>$CK115+INDEX(节奏总纲!G$4:G$163,基础状态预估!$C$2)</f>
        <v>114.03246816526351</v>
      </c>
      <c r="DX115" s="4">
        <f>$CK115+INDEX(节奏总纲!H$4:H$163,基础状态预估!$C$2)</f>
        <v>103.69453894381215</v>
      </c>
      <c r="DY115" s="4">
        <f t="shared" si="153"/>
        <v>11.899999999999999</v>
      </c>
      <c r="DZ115" s="4">
        <f t="shared" si="154"/>
        <v>33</v>
      </c>
      <c r="EA115" s="4">
        <f t="shared" si="155"/>
        <v>55.699999999999996</v>
      </c>
      <c r="EB115" s="4">
        <f t="shared" si="156"/>
        <v>12.139999999999997</v>
      </c>
      <c r="EC115" s="4">
        <f t="shared" si="157"/>
        <v>0.26</v>
      </c>
      <c r="EE115" s="4">
        <v>23</v>
      </c>
      <c r="EP115" s="7">
        <f t="shared" si="137"/>
        <v>127.64220630709642</v>
      </c>
      <c r="EQ115" s="4">
        <f t="shared" si="138"/>
        <v>11.899999999999999</v>
      </c>
      <c r="ER115" s="4">
        <f t="shared" si="139"/>
        <v>33</v>
      </c>
      <c r="ES115" s="4">
        <f t="shared" si="140"/>
        <v>59.900000000000006</v>
      </c>
      <c r="ET115" s="4">
        <f t="shared" si="141"/>
        <v>13.163749999999999</v>
      </c>
      <c r="EU115" s="4">
        <f t="shared" si="142"/>
        <v>0.28625000000000006</v>
      </c>
      <c r="EV115" s="4" t="str">
        <f t="shared" si="143"/>
        <v>红</v>
      </c>
      <c r="EW115" s="4">
        <f t="shared" si="144"/>
        <v>116.25000000000001</v>
      </c>
      <c r="EX115" s="4">
        <f t="shared" si="145"/>
        <v>96</v>
      </c>
    </row>
    <row r="116" spans="33:154" x14ac:dyDescent="0.15">
      <c r="AG116" s="7">
        <f>基础状态预估!J36</f>
        <v>139.64220630709642</v>
      </c>
      <c r="AH116" s="7">
        <f>求节点(节奏总纲!$F$4:$F$163,节奏总纲!$C$4:$C$163,AG116)</f>
        <v>76.312045239031065</v>
      </c>
      <c r="AI116" s="4" t="str">
        <f t="shared" si="135"/>
        <v>红</v>
      </c>
      <c r="AJ116" s="4">
        <f t="shared" si="136"/>
        <v>11.899999999999999</v>
      </c>
      <c r="AK116" s="4">
        <f t="shared" si="129"/>
        <v>33</v>
      </c>
      <c r="AL116" s="4">
        <f t="shared" si="130"/>
        <v>69.5</v>
      </c>
      <c r="AM116" s="4">
        <f t="shared" si="131"/>
        <v>15.503749999999997</v>
      </c>
      <c r="AN116" s="4">
        <f t="shared" si="132"/>
        <v>0.34625000000000006</v>
      </c>
      <c r="AO116" s="7">
        <f>(基础状态预估!E36-基础状态预估!E35)*基础状态预估!$W36+AO115</f>
        <v>107.4</v>
      </c>
      <c r="AP116" s="7">
        <f t="shared" si="133"/>
        <v>0.59666666666666668</v>
      </c>
      <c r="BF116" s="4">
        <v>112</v>
      </c>
      <c r="BG116" s="4">
        <f t="shared" si="115"/>
        <v>78.399999999999991</v>
      </c>
      <c r="BH116" s="4">
        <f t="shared" si="116"/>
        <v>33.6</v>
      </c>
      <c r="BL116" s="4">
        <f t="shared" si="99"/>
        <v>53</v>
      </c>
      <c r="BM116" s="4">
        <f t="shared" si="100"/>
        <v>37.099999999999994</v>
      </c>
      <c r="BN116" s="4">
        <f t="shared" si="101"/>
        <v>15.899999999999999</v>
      </c>
      <c r="BR116" s="4">
        <f t="shared" si="102"/>
        <v>60.45</v>
      </c>
      <c r="BS116" s="4">
        <f t="shared" si="103"/>
        <v>27.899999999999995</v>
      </c>
      <c r="BT116" s="4">
        <f t="shared" si="104"/>
        <v>4.6500000000000004</v>
      </c>
      <c r="BX116" s="4">
        <f t="shared" si="105"/>
        <v>42.400000000000006</v>
      </c>
      <c r="BY116" s="4">
        <f t="shared" si="106"/>
        <v>10.334999999999997</v>
      </c>
      <c r="BZ116" s="4">
        <f t="shared" si="107"/>
        <v>0.26500000000000001</v>
      </c>
      <c r="CD116" s="4">
        <f t="shared" si="108"/>
        <v>0</v>
      </c>
      <c r="CE116" s="4">
        <f t="shared" si="109"/>
        <v>0</v>
      </c>
      <c r="CF116" s="4">
        <f>IF(COUNTIF($BH$5:$BH116,"&gt;=2")&lt;=1,SUM($BG116:$BK116)*C$8,CF115)</f>
        <v>151200</v>
      </c>
      <c r="CG116" s="4">
        <f>IF(COUNTIF($BN$5:$BN116,"&gt;=2")&lt;=1,SUM($BL116:$BP116)*D$8,CG115)</f>
        <v>604799.99999999988</v>
      </c>
      <c r="CH116" s="4">
        <f>IF(COUNTIF($BT$5:$BT116,"&gt;=2")&lt;=1,SUM($BQ116:$BU116)*E$8,CH115)</f>
        <v>2592000</v>
      </c>
      <c r="CI116" s="4">
        <f>IF(COUNTIF($BZ$5:$BZ116,"&gt;=2")&lt;=1,SUM($BV116:$BZ116)*F$8,CI115)</f>
        <v>4579200</v>
      </c>
      <c r="CJ116" s="4">
        <f t="shared" si="117"/>
        <v>0</v>
      </c>
      <c r="CK116" s="4">
        <f t="shared" si="118"/>
        <v>91.75</v>
      </c>
      <c r="CM116" s="4">
        <v>112</v>
      </c>
      <c r="CN116" s="4">
        <f>IF(COUNTIF($BH$5:$BH116,"&gt;=2")&gt;1,CN115,BG116)</f>
        <v>4.8999999999999995</v>
      </c>
      <c r="CO116" s="4">
        <f>IF(COUNTIF($BH$5:$BH116,"&gt;=2")&gt;1,CO115,BH116)</f>
        <v>2.1</v>
      </c>
      <c r="CP116" s="4">
        <f>IF(COUNTIF($BH$5:$BH116,"&gt;=2")&gt;1,CP115,BI116)</f>
        <v>0</v>
      </c>
      <c r="CQ116" s="4">
        <f>IF(COUNTIF($BH$5:$BH116,"&gt;=2")&gt;1,CQ115,BJ116)</f>
        <v>0</v>
      </c>
      <c r="CR116" s="4">
        <f>IF(COUNTIF($BH$5:$BH116,"&gt;=2")&gt;1,CR115,BK116)</f>
        <v>0</v>
      </c>
      <c r="CS116" s="4">
        <f>IF(COUNTIF($BN$5:$BN116,"&gt;=2")&gt;1,CS115,BL116)</f>
        <v>7</v>
      </c>
      <c r="CT116" s="4">
        <f>IF(COUNTIF($BN$5:$BN116,"&gt;=2")&gt;1,CT115,BM116)</f>
        <v>4.8999999999999995</v>
      </c>
      <c r="CU116" s="4">
        <f>IF(COUNTIF($BN$5:$BN116,"&gt;=2")&gt;1,CU115,BN116)</f>
        <v>2.1</v>
      </c>
      <c r="CV116" s="4">
        <f>IF(COUNTIF($BN$5:$BN116,"&gt;=2")&gt;1,CV115,BO116)</f>
        <v>0</v>
      </c>
      <c r="CW116" s="4">
        <f>IF(COUNTIF($BN$5:$BN116,"&gt;=2")&gt;1,CW115,BP116)</f>
        <v>0</v>
      </c>
      <c r="CX116" s="4">
        <f>IF(COUNTIF($BT$5:$BT116,"&gt;=2")&gt;1,CX115,BQ116)</f>
        <v>0</v>
      </c>
      <c r="CY116" s="4">
        <f>IF(COUNTIF($BT$5:$BT116,"&gt;=2")&gt;1,CY115,BR116)</f>
        <v>26</v>
      </c>
      <c r="CZ116" s="4">
        <f>IF(COUNTIF($BT$5:$BT116,"&gt;=2")&gt;1,CZ115,BS116)</f>
        <v>11.999999999999996</v>
      </c>
      <c r="DA116" s="4">
        <f>IF(COUNTIF($BT$5:$BT116,"&gt;=2")&gt;1,DA115,BT116)</f>
        <v>2</v>
      </c>
      <c r="DB116" s="4">
        <f>IF(COUNTIF($BT$5:$BT116,"&gt;=2")&gt;1,DB115,BU116)</f>
        <v>0</v>
      </c>
      <c r="DC116" s="4">
        <f>IF(COUNTIF($BZ$5:$BZ116,"&gt;=2")&gt;1,DC115,BV116)</f>
        <v>0</v>
      </c>
      <c r="DD116" s="4">
        <f>IF(COUNTIF($BZ$5:$BZ116,"&gt;=2")&gt;1,DD115,BW116)</f>
        <v>0</v>
      </c>
      <c r="DE116" s="4">
        <f>IF(COUNTIF($BZ$5:$BZ116,"&gt;=2")&gt;1,DE115,BX116)</f>
        <v>42.400000000000006</v>
      </c>
      <c r="DF116" s="4">
        <f>IF(COUNTIF($BZ$5:$BZ116,"&gt;=2")&gt;1,DF115,BY116)</f>
        <v>10.334999999999997</v>
      </c>
      <c r="DG116" s="4">
        <f>IF(COUNTIF($BZ$5:$BZ116,"&gt;=2")&gt;1,DG115,BZ116)</f>
        <v>0.26500000000000001</v>
      </c>
      <c r="DH116" s="4">
        <f t="shared" si="119"/>
        <v>0</v>
      </c>
      <c r="DI116" s="4">
        <f t="shared" si="120"/>
        <v>0</v>
      </c>
      <c r="DJ116" s="4">
        <f t="shared" si="121"/>
        <v>0</v>
      </c>
      <c r="DK116" s="4">
        <f t="shared" si="122"/>
        <v>0</v>
      </c>
      <c r="DL116" s="4">
        <f t="shared" si="123"/>
        <v>0</v>
      </c>
      <c r="DM116" s="4">
        <f t="shared" si="124"/>
        <v>7</v>
      </c>
      <c r="DN116" s="4">
        <f t="shared" si="125"/>
        <v>13.999999999999998</v>
      </c>
      <c r="DO116" s="4">
        <f t="shared" si="126"/>
        <v>40</v>
      </c>
      <c r="DP116" s="4">
        <f t="shared" si="127"/>
        <v>53</v>
      </c>
      <c r="DQ116" s="4">
        <f t="shared" si="128"/>
        <v>0</v>
      </c>
      <c r="DS116" s="4">
        <v>112</v>
      </c>
      <c r="DT116" s="4">
        <f>$CK116+INDEX(节奏总纲!D$4:D$163,基础状态预估!$C$2)</f>
        <v>136.00483399593904</v>
      </c>
      <c r="DU116" s="4">
        <f>$CK116+INDEX(节奏总纲!E$4:E$163,基础状态预估!$C$2)</f>
        <v>130.28268396026414</v>
      </c>
      <c r="DV116" s="4">
        <f>$CK116+INDEX(节奏总纲!F$4:F$163,基础状态预估!$C$2)</f>
        <v>123.39220630709642</v>
      </c>
      <c r="DW116" s="4">
        <f>$CK116+INDEX(节奏总纲!G$4:G$163,基础状态预估!$C$2)</f>
        <v>115.03246816526354</v>
      </c>
      <c r="DX116" s="4">
        <f>$CK116+INDEX(节奏总纲!H$4:H$163,基础状态预估!$C$2)</f>
        <v>104.69453894381218</v>
      </c>
      <c r="DY116" s="4">
        <f t="shared" si="153"/>
        <v>11.899999999999999</v>
      </c>
      <c r="DZ116" s="4">
        <f t="shared" si="154"/>
        <v>33</v>
      </c>
      <c r="EA116" s="4">
        <f t="shared" si="155"/>
        <v>56.5</v>
      </c>
      <c r="EB116" s="4">
        <f t="shared" si="156"/>
        <v>12.334999999999997</v>
      </c>
      <c r="EC116" s="4">
        <f t="shared" si="157"/>
        <v>0.26500000000000001</v>
      </c>
      <c r="EE116" s="4">
        <v>24</v>
      </c>
      <c r="EP116" s="7">
        <f t="shared" si="137"/>
        <v>139.64220630709642</v>
      </c>
      <c r="EQ116" s="4">
        <f t="shared" si="138"/>
        <v>11.899999999999999</v>
      </c>
      <c r="ER116" s="4">
        <f t="shared" si="139"/>
        <v>33</v>
      </c>
      <c r="ES116" s="4">
        <f t="shared" si="140"/>
        <v>69.5</v>
      </c>
      <c r="ET116" s="4">
        <f t="shared" si="141"/>
        <v>15.503749999999997</v>
      </c>
      <c r="EU116" s="4">
        <f t="shared" si="142"/>
        <v>0.34625000000000006</v>
      </c>
      <c r="EV116" s="4" t="str">
        <f t="shared" si="143"/>
        <v>红</v>
      </c>
      <c r="EW116" s="4">
        <f t="shared" si="144"/>
        <v>128.25</v>
      </c>
      <c r="EX116" s="4">
        <f t="shared" si="145"/>
        <v>108</v>
      </c>
    </row>
    <row r="117" spans="33:154" x14ac:dyDescent="0.15">
      <c r="AG117" s="7">
        <f>基础状态预估!J37</f>
        <v>151.64220630709642</v>
      </c>
      <c r="AH117" s="7">
        <f>求节点(节奏总纲!$F$4:$F$163,节奏总纲!$C$4:$C$163,AG117)</f>
        <v>77.477560370004554</v>
      </c>
      <c r="AI117" s="4" t="str">
        <f t="shared" si="135"/>
        <v>红</v>
      </c>
      <c r="AJ117" s="4">
        <f t="shared" si="136"/>
        <v>11.899999999999999</v>
      </c>
      <c r="AK117" s="4">
        <f t="shared" si="129"/>
        <v>33</v>
      </c>
      <c r="AL117" s="4">
        <f t="shared" si="130"/>
        <v>79.099999999999994</v>
      </c>
      <c r="AM117" s="4">
        <f t="shared" si="131"/>
        <v>17.843749999999993</v>
      </c>
      <c r="AN117" s="4">
        <f t="shared" si="132"/>
        <v>0.40625</v>
      </c>
      <c r="AO117" s="7">
        <f>(基础状态预估!E37-基础状态预估!E36)*基础状态预估!$W37+AO116</f>
        <v>119.4</v>
      </c>
      <c r="AP117" s="7">
        <f t="shared" si="133"/>
        <v>0.59699999999999998</v>
      </c>
      <c r="BF117" s="4">
        <v>113</v>
      </c>
      <c r="BG117" s="4">
        <f t="shared" si="115"/>
        <v>79.099999999999994</v>
      </c>
      <c r="BH117" s="4">
        <f t="shared" si="116"/>
        <v>33.9</v>
      </c>
      <c r="BL117" s="4">
        <f t="shared" si="99"/>
        <v>53.5</v>
      </c>
      <c r="BM117" s="4">
        <f t="shared" si="100"/>
        <v>37.449999999999996</v>
      </c>
      <c r="BN117" s="4">
        <f t="shared" si="101"/>
        <v>16.05</v>
      </c>
      <c r="BR117" s="4">
        <f t="shared" si="102"/>
        <v>61.1</v>
      </c>
      <c r="BS117" s="4">
        <f t="shared" si="103"/>
        <v>28.199999999999992</v>
      </c>
      <c r="BT117" s="4">
        <f t="shared" si="104"/>
        <v>4.7</v>
      </c>
      <c r="BX117" s="4">
        <f t="shared" si="105"/>
        <v>43.2</v>
      </c>
      <c r="BY117" s="4">
        <f t="shared" si="106"/>
        <v>10.529999999999998</v>
      </c>
      <c r="BZ117" s="4">
        <f t="shared" si="107"/>
        <v>0.27</v>
      </c>
      <c r="CD117" s="4">
        <f t="shared" si="108"/>
        <v>0</v>
      </c>
      <c r="CE117" s="4">
        <f t="shared" si="109"/>
        <v>0</v>
      </c>
      <c r="CF117" s="4">
        <f>IF(COUNTIF($BH$5:$BH117,"&gt;=2")&lt;=1,SUM($BG117:$BK117)*C$8,CF116)</f>
        <v>151200</v>
      </c>
      <c r="CG117" s="4">
        <f>IF(COUNTIF($BN$5:$BN117,"&gt;=2")&lt;=1,SUM($BL117:$BP117)*D$8,CG116)</f>
        <v>604799.99999999988</v>
      </c>
      <c r="CH117" s="4">
        <f>IF(COUNTIF($BT$5:$BT117,"&gt;=2")&lt;=1,SUM($BQ117:$BU117)*E$8,CH116)</f>
        <v>2592000</v>
      </c>
      <c r="CI117" s="4">
        <f>IF(COUNTIF($BZ$5:$BZ117,"&gt;=2")&lt;=1,SUM($BV117:$BZ117)*F$8,CI116)</f>
        <v>4665600.0000000009</v>
      </c>
      <c r="CJ117" s="4">
        <f t="shared" si="117"/>
        <v>0</v>
      </c>
      <c r="CK117" s="4">
        <f t="shared" si="118"/>
        <v>92.750000000000014</v>
      </c>
      <c r="CM117" s="4">
        <v>113</v>
      </c>
      <c r="CN117" s="4">
        <f>IF(COUNTIF($BH$5:$BH117,"&gt;=2")&gt;1,CN116,BG117)</f>
        <v>4.8999999999999995</v>
      </c>
      <c r="CO117" s="4">
        <f>IF(COUNTIF($BH$5:$BH117,"&gt;=2")&gt;1,CO116,BH117)</f>
        <v>2.1</v>
      </c>
      <c r="CP117" s="4">
        <f>IF(COUNTIF($BH$5:$BH117,"&gt;=2")&gt;1,CP116,BI117)</f>
        <v>0</v>
      </c>
      <c r="CQ117" s="4">
        <f>IF(COUNTIF($BH$5:$BH117,"&gt;=2")&gt;1,CQ116,BJ117)</f>
        <v>0</v>
      </c>
      <c r="CR117" s="4">
        <f>IF(COUNTIF($BH$5:$BH117,"&gt;=2")&gt;1,CR116,BK117)</f>
        <v>0</v>
      </c>
      <c r="CS117" s="4">
        <f>IF(COUNTIF($BN$5:$BN117,"&gt;=2")&gt;1,CS116,BL117)</f>
        <v>7</v>
      </c>
      <c r="CT117" s="4">
        <f>IF(COUNTIF($BN$5:$BN117,"&gt;=2")&gt;1,CT116,BM117)</f>
        <v>4.8999999999999995</v>
      </c>
      <c r="CU117" s="4">
        <f>IF(COUNTIF($BN$5:$BN117,"&gt;=2")&gt;1,CU116,BN117)</f>
        <v>2.1</v>
      </c>
      <c r="CV117" s="4">
        <f>IF(COUNTIF($BN$5:$BN117,"&gt;=2")&gt;1,CV116,BO117)</f>
        <v>0</v>
      </c>
      <c r="CW117" s="4">
        <f>IF(COUNTIF($BN$5:$BN117,"&gt;=2")&gt;1,CW116,BP117)</f>
        <v>0</v>
      </c>
      <c r="CX117" s="4">
        <f>IF(COUNTIF($BT$5:$BT117,"&gt;=2")&gt;1,CX116,BQ117)</f>
        <v>0</v>
      </c>
      <c r="CY117" s="4">
        <f>IF(COUNTIF($BT$5:$BT117,"&gt;=2")&gt;1,CY116,BR117)</f>
        <v>26</v>
      </c>
      <c r="CZ117" s="4">
        <f>IF(COUNTIF($BT$5:$BT117,"&gt;=2")&gt;1,CZ116,BS117)</f>
        <v>11.999999999999996</v>
      </c>
      <c r="DA117" s="4">
        <f>IF(COUNTIF($BT$5:$BT117,"&gt;=2")&gt;1,DA116,BT117)</f>
        <v>2</v>
      </c>
      <c r="DB117" s="4">
        <f>IF(COUNTIF($BT$5:$BT117,"&gt;=2")&gt;1,DB116,BU117)</f>
        <v>0</v>
      </c>
      <c r="DC117" s="4">
        <f>IF(COUNTIF($BZ$5:$BZ117,"&gt;=2")&gt;1,DC116,BV117)</f>
        <v>0</v>
      </c>
      <c r="DD117" s="4">
        <f>IF(COUNTIF($BZ$5:$BZ117,"&gt;=2")&gt;1,DD116,BW117)</f>
        <v>0</v>
      </c>
      <c r="DE117" s="4">
        <f>IF(COUNTIF($BZ$5:$BZ117,"&gt;=2")&gt;1,DE116,BX117)</f>
        <v>43.2</v>
      </c>
      <c r="DF117" s="4">
        <f>IF(COUNTIF($BZ$5:$BZ117,"&gt;=2")&gt;1,DF116,BY117)</f>
        <v>10.529999999999998</v>
      </c>
      <c r="DG117" s="4">
        <f>IF(COUNTIF($BZ$5:$BZ117,"&gt;=2")&gt;1,DG116,BZ117)</f>
        <v>0.27</v>
      </c>
      <c r="DH117" s="4">
        <f t="shared" si="119"/>
        <v>0</v>
      </c>
      <c r="DI117" s="4">
        <f t="shared" si="120"/>
        <v>0</v>
      </c>
      <c r="DJ117" s="4">
        <f t="shared" si="121"/>
        <v>0</v>
      </c>
      <c r="DK117" s="4">
        <f t="shared" si="122"/>
        <v>0</v>
      </c>
      <c r="DL117" s="4">
        <f t="shared" si="123"/>
        <v>0</v>
      </c>
      <c r="DM117" s="4">
        <f t="shared" si="124"/>
        <v>7</v>
      </c>
      <c r="DN117" s="4">
        <f t="shared" si="125"/>
        <v>13.999999999999998</v>
      </c>
      <c r="DO117" s="4">
        <f t="shared" si="126"/>
        <v>40</v>
      </c>
      <c r="DP117" s="4">
        <f t="shared" si="127"/>
        <v>54.000000000000007</v>
      </c>
      <c r="DQ117" s="4">
        <f t="shared" si="128"/>
        <v>0</v>
      </c>
      <c r="DS117" s="4">
        <v>113</v>
      </c>
      <c r="DT117" s="4">
        <f>$CK117+INDEX(节奏总纲!D$4:D$163,基础状态预估!$C$2)</f>
        <v>137.00483399593907</v>
      </c>
      <c r="DU117" s="4">
        <f>$CK117+INDEX(节奏总纲!E$4:E$163,基础状态预估!$C$2)</f>
        <v>131.28268396026414</v>
      </c>
      <c r="DV117" s="4">
        <f>$CK117+INDEX(节奏总纲!F$4:F$163,基础状态预估!$C$2)</f>
        <v>124.39220630709643</v>
      </c>
      <c r="DW117" s="4">
        <f>$CK117+INDEX(节奏总纲!G$4:G$163,基础状态预估!$C$2)</f>
        <v>116.03246816526354</v>
      </c>
      <c r="DX117" s="4">
        <f>$CK117+INDEX(节奏总纲!H$4:H$163,基础状态预估!$C$2)</f>
        <v>105.69453894381218</v>
      </c>
      <c r="DY117" s="4">
        <f t="shared" si="153"/>
        <v>11.899999999999999</v>
      </c>
      <c r="DZ117" s="4">
        <f t="shared" si="154"/>
        <v>33</v>
      </c>
      <c r="EA117" s="4">
        <f t="shared" si="155"/>
        <v>57.3</v>
      </c>
      <c r="EB117" s="4">
        <f t="shared" si="156"/>
        <v>12.529999999999998</v>
      </c>
      <c r="EC117" s="4">
        <f t="shared" si="157"/>
        <v>0.27</v>
      </c>
      <c r="EE117" s="4">
        <v>25</v>
      </c>
      <c r="EP117" s="7">
        <f t="shared" si="137"/>
        <v>151.64220630709642</v>
      </c>
      <c r="EQ117" s="4">
        <f t="shared" si="138"/>
        <v>11.899999999999999</v>
      </c>
      <c r="ER117" s="4">
        <f t="shared" si="139"/>
        <v>33</v>
      </c>
      <c r="ES117" s="4">
        <f t="shared" si="140"/>
        <v>79.099999999999994</v>
      </c>
      <c r="ET117" s="4">
        <f t="shared" si="141"/>
        <v>17.843749999999993</v>
      </c>
      <c r="EU117" s="4">
        <f t="shared" si="142"/>
        <v>0.40625</v>
      </c>
      <c r="EV117" s="4" t="str">
        <f t="shared" si="143"/>
        <v>红</v>
      </c>
      <c r="EW117" s="4">
        <f t="shared" si="144"/>
        <v>140.25</v>
      </c>
      <c r="EX117" s="4">
        <f t="shared" si="145"/>
        <v>120</v>
      </c>
    </row>
    <row r="118" spans="33:154" x14ac:dyDescent="0.15">
      <c r="AG118" s="7">
        <f>基础状态预估!J38</f>
        <v>163.64220630709642</v>
      </c>
      <c r="AH118" s="7">
        <f>求节点(节奏总纲!$F$4:$F$163,节奏总纲!$C$4:$C$163,AG118)</f>
        <v>78.557213539007549</v>
      </c>
      <c r="AI118" s="4" t="str">
        <f t="shared" si="135"/>
        <v>红</v>
      </c>
      <c r="AJ118" s="4">
        <f t="shared" si="136"/>
        <v>11.899999999999999</v>
      </c>
      <c r="AK118" s="4">
        <f t="shared" si="129"/>
        <v>33</v>
      </c>
      <c r="AL118" s="4">
        <f t="shared" si="130"/>
        <v>88.7</v>
      </c>
      <c r="AM118" s="4">
        <f t="shared" si="131"/>
        <v>20.183749999999996</v>
      </c>
      <c r="AN118" s="4">
        <f t="shared" si="132"/>
        <v>0.46625000000000005</v>
      </c>
      <c r="AO118" s="7">
        <f>(基础状态预估!E38-基础状态预估!E37)*基础状态预估!$W38+AO117</f>
        <v>131.4</v>
      </c>
      <c r="AP118" s="7">
        <f t="shared" si="133"/>
        <v>0.59727272727272729</v>
      </c>
      <c r="BF118" s="4">
        <v>114</v>
      </c>
      <c r="BG118" s="4">
        <f t="shared" si="115"/>
        <v>79.8</v>
      </c>
      <c r="BH118" s="4">
        <f t="shared" si="116"/>
        <v>34.199999999999996</v>
      </c>
      <c r="BL118" s="4">
        <f t="shared" si="99"/>
        <v>54</v>
      </c>
      <c r="BM118" s="4">
        <f t="shared" si="100"/>
        <v>37.799999999999997</v>
      </c>
      <c r="BN118" s="4">
        <f t="shared" si="101"/>
        <v>16.2</v>
      </c>
      <c r="BR118" s="4">
        <f t="shared" si="102"/>
        <v>61.75</v>
      </c>
      <c r="BS118" s="4">
        <f t="shared" si="103"/>
        <v>28.499999999999993</v>
      </c>
      <c r="BT118" s="4">
        <f t="shared" si="104"/>
        <v>4.75</v>
      </c>
      <c r="BX118" s="4">
        <f t="shared" si="105"/>
        <v>44</v>
      </c>
      <c r="BY118" s="4">
        <f t="shared" si="106"/>
        <v>10.724999999999998</v>
      </c>
      <c r="BZ118" s="4">
        <f t="shared" si="107"/>
        <v>0.27500000000000002</v>
      </c>
      <c r="CD118" s="4">
        <f t="shared" si="108"/>
        <v>0</v>
      </c>
      <c r="CE118" s="4">
        <f t="shared" si="109"/>
        <v>0</v>
      </c>
      <c r="CF118" s="4">
        <f>IF(COUNTIF($BH$5:$BH118,"&gt;=2")&lt;=1,SUM($BG118:$BK118)*C$8,CF117)</f>
        <v>151200</v>
      </c>
      <c r="CG118" s="4">
        <f>IF(COUNTIF($BN$5:$BN118,"&gt;=2")&lt;=1,SUM($BL118:$BP118)*D$8,CG117)</f>
        <v>604799.99999999988</v>
      </c>
      <c r="CH118" s="4">
        <f>IF(COUNTIF($BT$5:$BT118,"&gt;=2")&lt;=1,SUM($BQ118:$BU118)*E$8,CH117)</f>
        <v>2592000</v>
      </c>
      <c r="CI118" s="4">
        <f>IF(COUNTIF($BZ$5:$BZ118,"&gt;=2")&lt;=1,SUM($BV118:$BZ118)*F$8,CI117)</f>
        <v>4751999.9999999991</v>
      </c>
      <c r="CJ118" s="4">
        <f t="shared" si="117"/>
        <v>0</v>
      </c>
      <c r="CK118" s="4">
        <f t="shared" si="118"/>
        <v>93.749999999999986</v>
      </c>
      <c r="CM118" s="4">
        <v>114</v>
      </c>
      <c r="CN118" s="4">
        <f>IF(COUNTIF($BH$5:$BH118,"&gt;=2")&gt;1,CN117,BG118)</f>
        <v>4.8999999999999995</v>
      </c>
      <c r="CO118" s="4">
        <f>IF(COUNTIF($BH$5:$BH118,"&gt;=2")&gt;1,CO117,BH118)</f>
        <v>2.1</v>
      </c>
      <c r="CP118" s="4">
        <f>IF(COUNTIF($BH$5:$BH118,"&gt;=2")&gt;1,CP117,BI118)</f>
        <v>0</v>
      </c>
      <c r="CQ118" s="4">
        <f>IF(COUNTIF($BH$5:$BH118,"&gt;=2")&gt;1,CQ117,BJ118)</f>
        <v>0</v>
      </c>
      <c r="CR118" s="4">
        <f>IF(COUNTIF($BH$5:$BH118,"&gt;=2")&gt;1,CR117,BK118)</f>
        <v>0</v>
      </c>
      <c r="CS118" s="4">
        <f>IF(COUNTIF($BN$5:$BN118,"&gt;=2")&gt;1,CS117,BL118)</f>
        <v>7</v>
      </c>
      <c r="CT118" s="4">
        <f>IF(COUNTIF($BN$5:$BN118,"&gt;=2")&gt;1,CT117,BM118)</f>
        <v>4.8999999999999995</v>
      </c>
      <c r="CU118" s="4">
        <f>IF(COUNTIF($BN$5:$BN118,"&gt;=2")&gt;1,CU117,BN118)</f>
        <v>2.1</v>
      </c>
      <c r="CV118" s="4">
        <f>IF(COUNTIF($BN$5:$BN118,"&gt;=2")&gt;1,CV117,BO118)</f>
        <v>0</v>
      </c>
      <c r="CW118" s="4">
        <f>IF(COUNTIF($BN$5:$BN118,"&gt;=2")&gt;1,CW117,BP118)</f>
        <v>0</v>
      </c>
      <c r="CX118" s="4">
        <f>IF(COUNTIF($BT$5:$BT118,"&gt;=2")&gt;1,CX117,BQ118)</f>
        <v>0</v>
      </c>
      <c r="CY118" s="4">
        <f>IF(COUNTIF($BT$5:$BT118,"&gt;=2")&gt;1,CY117,BR118)</f>
        <v>26</v>
      </c>
      <c r="CZ118" s="4">
        <f>IF(COUNTIF($BT$5:$BT118,"&gt;=2")&gt;1,CZ117,BS118)</f>
        <v>11.999999999999996</v>
      </c>
      <c r="DA118" s="4">
        <f>IF(COUNTIF($BT$5:$BT118,"&gt;=2")&gt;1,DA117,BT118)</f>
        <v>2</v>
      </c>
      <c r="DB118" s="4">
        <f>IF(COUNTIF($BT$5:$BT118,"&gt;=2")&gt;1,DB117,BU118)</f>
        <v>0</v>
      </c>
      <c r="DC118" s="4">
        <f>IF(COUNTIF($BZ$5:$BZ118,"&gt;=2")&gt;1,DC117,BV118)</f>
        <v>0</v>
      </c>
      <c r="DD118" s="4">
        <f>IF(COUNTIF($BZ$5:$BZ118,"&gt;=2")&gt;1,DD117,BW118)</f>
        <v>0</v>
      </c>
      <c r="DE118" s="4">
        <f>IF(COUNTIF($BZ$5:$BZ118,"&gt;=2")&gt;1,DE117,BX118)</f>
        <v>44</v>
      </c>
      <c r="DF118" s="4">
        <f>IF(COUNTIF($BZ$5:$BZ118,"&gt;=2")&gt;1,DF117,BY118)</f>
        <v>10.724999999999998</v>
      </c>
      <c r="DG118" s="4">
        <f>IF(COUNTIF($BZ$5:$BZ118,"&gt;=2")&gt;1,DG117,BZ118)</f>
        <v>0.27500000000000002</v>
      </c>
      <c r="DH118" s="4">
        <f t="shared" si="119"/>
        <v>0</v>
      </c>
      <c r="DI118" s="4">
        <f t="shared" si="120"/>
        <v>0</v>
      </c>
      <c r="DJ118" s="4">
        <f t="shared" si="121"/>
        <v>0</v>
      </c>
      <c r="DK118" s="4">
        <f t="shared" si="122"/>
        <v>0</v>
      </c>
      <c r="DL118" s="4">
        <f t="shared" si="123"/>
        <v>0</v>
      </c>
      <c r="DM118" s="4">
        <f t="shared" si="124"/>
        <v>7</v>
      </c>
      <c r="DN118" s="4">
        <f t="shared" si="125"/>
        <v>13.999999999999998</v>
      </c>
      <c r="DO118" s="4">
        <f t="shared" si="126"/>
        <v>40</v>
      </c>
      <c r="DP118" s="4">
        <f t="shared" si="127"/>
        <v>54.999999999999993</v>
      </c>
      <c r="DQ118" s="4">
        <f t="shared" si="128"/>
        <v>0</v>
      </c>
      <c r="DS118" s="4">
        <v>114</v>
      </c>
      <c r="DT118" s="4">
        <f>$CK118+INDEX(节奏总纲!D$4:D$163,基础状态预估!$C$2)</f>
        <v>138.00483399593904</v>
      </c>
      <c r="DU118" s="4">
        <f>$CK118+INDEX(节奏总纲!E$4:E$163,基础状态预估!$C$2)</f>
        <v>132.28268396026411</v>
      </c>
      <c r="DV118" s="4">
        <f>$CK118+INDEX(节奏总纲!F$4:F$163,基础状态预估!$C$2)</f>
        <v>125.3922063070964</v>
      </c>
      <c r="DW118" s="4">
        <f>$CK118+INDEX(节奏总纲!G$4:G$163,基础状态预估!$C$2)</f>
        <v>117.03246816526351</v>
      </c>
      <c r="DX118" s="4">
        <f>$CK118+INDEX(节奏总纲!H$4:H$163,基础状态预估!$C$2)</f>
        <v>106.69453894381215</v>
      </c>
      <c r="DY118" s="4">
        <f t="shared" si="153"/>
        <v>11.899999999999999</v>
      </c>
      <c r="DZ118" s="4">
        <f t="shared" si="154"/>
        <v>33</v>
      </c>
      <c r="EA118" s="4">
        <f t="shared" si="155"/>
        <v>58.099999999999994</v>
      </c>
      <c r="EB118" s="4">
        <f t="shared" si="156"/>
        <v>12.724999999999998</v>
      </c>
      <c r="EC118" s="4">
        <f t="shared" si="157"/>
        <v>0.27500000000000002</v>
      </c>
      <c r="EE118" s="4">
        <v>26</v>
      </c>
      <c r="EP118" s="7">
        <f t="shared" si="137"/>
        <v>163.64220630709642</v>
      </c>
      <c r="EQ118" s="4">
        <f t="shared" si="138"/>
        <v>11.899999999999999</v>
      </c>
      <c r="ER118" s="4">
        <f t="shared" si="139"/>
        <v>33</v>
      </c>
      <c r="ES118" s="4">
        <f t="shared" si="140"/>
        <v>88.7</v>
      </c>
      <c r="ET118" s="4">
        <f t="shared" si="141"/>
        <v>20.183749999999996</v>
      </c>
      <c r="EU118" s="4">
        <f t="shared" si="142"/>
        <v>0.46625000000000005</v>
      </c>
      <c r="EV118" s="4" t="str">
        <f t="shared" si="143"/>
        <v>红</v>
      </c>
      <c r="EW118" s="4">
        <f t="shared" si="144"/>
        <v>152.25</v>
      </c>
      <c r="EX118" s="4">
        <f t="shared" si="145"/>
        <v>132</v>
      </c>
    </row>
    <row r="119" spans="33:154" x14ac:dyDescent="0.15">
      <c r="AG119" s="7">
        <f>基础状态预估!J39</f>
        <v>175.64220630709642</v>
      </c>
      <c r="AH119" s="7">
        <f>求节点(节奏总纲!$F$4:$F$163,节奏总纲!$C$4:$C$163,AG119)</f>
        <v>79.595384842996793</v>
      </c>
      <c r="AI119" s="4" t="str">
        <f t="shared" si="135"/>
        <v>红</v>
      </c>
      <c r="AJ119" s="4">
        <f t="shared" si="136"/>
        <v>11.899999999999999</v>
      </c>
      <c r="AK119" s="4">
        <f t="shared" si="129"/>
        <v>33</v>
      </c>
      <c r="AL119" s="4">
        <f t="shared" si="130"/>
        <v>98.3</v>
      </c>
      <c r="AM119" s="4">
        <f t="shared" si="131"/>
        <v>22.523749999999993</v>
      </c>
      <c r="AN119" s="4">
        <f t="shared" si="132"/>
        <v>0.52625</v>
      </c>
      <c r="AO119" s="7">
        <f>(基础状态预估!E39-基础状态预估!E38)*基础状态预估!$W39+AO118</f>
        <v>143.4</v>
      </c>
      <c r="AP119" s="7">
        <f t="shared" si="133"/>
        <v>0.59750000000000003</v>
      </c>
      <c r="BF119" s="4">
        <v>115</v>
      </c>
      <c r="BG119" s="4">
        <f t="shared" si="115"/>
        <v>80.5</v>
      </c>
      <c r="BH119" s="4">
        <f t="shared" si="116"/>
        <v>34.5</v>
      </c>
      <c r="BL119" s="4">
        <f t="shared" si="99"/>
        <v>54.5</v>
      </c>
      <c r="BM119" s="4">
        <f t="shared" si="100"/>
        <v>38.15</v>
      </c>
      <c r="BN119" s="4">
        <f t="shared" si="101"/>
        <v>16.349999999999998</v>
      </c>
      <c r="BR119" s="4">
        <f t="shared" si="102"/>
        <v>62.400000000000006</v>
      </c>
      <c r="BS119" s="4">
        <f t="shared" si="103"/>
        <v>28.799999999999994</v>
      </c>
      <c r="BT119" s="4">
        <f t="shared" si="104"/>
        <v>4.8000000000000007</v>
      </c>
      <c r="BX119" s="4">
        <f t="shared" si="105"/>
        <v>44.800000000000004</v>
      </c>
      <c r="BY119" s="4">
        <f t="shared" si="106"/>
        <v>10.919999999999998</v>
      </c>
      <c r="BZ119" s="4">
        <f t="shared" si="107"/>
        <v>0.28000000000000003</v>
      </c>
      <c r="CD119" s="4">
        <f t="shared" si="108"/>
        <v>0</v>
      </c>
      <c r="CE119" s="4">
        <f t="shared" si="109"/>
        <v>0</v>
      </c>
      <c r="CF119" s="4">
        <f>IF(COUNTIF($BH$5:$BH119,"&gt;=2")&lt;=1,SUM($BG119:$BK119)*C$8,CF118)</f>
        <v>151200</v>
      </c>
      <c r="CG119" s="4">
        <f>IF(COUNTIF($BN$5:$BN119,"&gt;=2")&lt;=1,SUM($BL119:$BP119)*D$8,CG118)</f>
        <v>604799.99999999988</v>
      </c>
      <c r="CH119" s="4">
        <f>IF(COUNTIF($BT$5:$BT119,"&gt;=2")&lt;=1,SUM($BQ119:$BU119)*E$8,CH118)</f>
        <v>2592000</v>
      </c>
      <c r="CI119" s="4">
        <f>IF(COUNTIF($BZ$5:$BZ119,"&gt;=2")&lt;=1,SUM($BV119:$BZ119)*F$8,CI118)</f>
        <v>4838400</v>
      </c>
      <c r="CJ119" s="4">
        <f t="shared" si="117"/>
        <v>0</v>
      </c>
      <c r="CK119" s="4">
        <f t="shared" si="118"/>
        <v>94.75</v>
      </c>
      <c r="CM119" s="4">
        <v>115</v>
      </c>
      <c r="CN119" s="4">
        <f>IF(COUNTIF($BH$5:$BH119,"&gt;=2")&gt;1,CN118,BG119)</f>
        <v>4.8999999999999995</v>
      </c>
      <c r="CO119" s="4">
        <f>IF(COUNTIF($BH$5:$BH119,"&gt;=2")&gt;1,CO118,BH119)</f>
        <v>2.1</v>
      </c>
      <c r="CP119" s="4">
        <f>IF(COUNTIF($BH$5:$BH119,"&gt;=2")&gt;1,CP118,BI119)</f>
        <v>0</v>
      </c>
      <c r="CQ119" s="4">
        <f>IF(COUNTIF($BH$5:$BH119,"&gt;=2")&gt;1,CQ118,BJ119)</f>
        <v>0</v>
      </c>
      <c r="CR119" s="4">
        <f>IF(COUNTIF($BH$5:$BH119,"&gt;=2")&gt;1,CR118,BK119)</f>
        <v>0</v>
      </c>
      <c r="CS119" s="4">
        <f>IF(COUNTIF($BN$5:$BN119,"&gt;=2")&gt;1,CS118,BL119)</f>
        <v>7</v>
      </c>
      <c r="CT119" s="4">
        <f>IF(COUNTIF($BN$5:$BN119,"&gt;=2")&gt;1,CT118,BM119)</f>
        <v>4.8999999999999995</v>
      </c>
      <c r="CU119" s="4">
        <f>IF(COUNTIF($BN$5:$BN119,"&gt;=2")&gt;1,CU118,BN119)</f>
        <v>2.1</v>
      </c>
      <c r="CV119" s="4">
        <f>IF(COUNTIF($BN$5:$BN119,"&gt;=2")&gt;1,CV118,BO119)</f>
        <v>0</v>
      </c>
      <c r="CW119" s="4">
        <f>IF(COUNTIF($BN$5:$BN119,"&gt;=2")&gt;1,CW118,BP119)</f>
        <v>0</v>
      </c>
      <c r="CX119" s="4">
        <f>IF(COUNTIF($BT$5:$BT119,"&gt;=2")&gt;1,CX118,BQ119)</f>
        <v>0</v>
      </c>
      <c r="CY119" s="4">
        <f>IF(COUNTIF($BT$5:$BT119,"&gt;=2")&gt;1,CY118,BR119)</f>
        <v>26</v>
      </c>
      <c r="CZ119" s="4">
        <f>IF(COUNTIF($BT$5:$BT119,"&gt;=2")&gt;1,CZ118,BS119)</f>
        <v>11.999999999999996</v>
      </c>
      <c r="DA119" s="4">
        <f>IF(COUNTIF($BT$5:$BT119,"&gt;=2")&gt;1,DA118,BT119)</f>
        <v>2</v>
      </c>
      <c r="DB119" s="4">
        <f>IF(COUNTIF($BT$5:$BT119,"&gt;=2")&gt;1,DB118,BU119)</f>
        <v>0</v>
      </c>
      <c r="DC119" s="4">
        <f>IF(COUNTIF($BZ$5:$BZ119,"&gt;=2")&gt;1,DC118,BV119)</f>
        <v>0</v>
      </c>
      <c r="DD119" s="4">
        <f>IF(COUNTIF($BZ$5:$BZ119,"&gt;=2")&gt;1,DD118,BW119)</f>
        <v>0</v>
      </c>
      <c r="DE119" s="4">
        <f>IF(COUNTIF($BZ$5:$BZ119,"&gt;=2")&gt;1,DE118,BX119)</f>
        <v>44.800000000000004</v>
      </c>
      <c r="DF119" s="4">
        <f>IF(COUNTIF($BZ$5:$BZ119,"&gt;=2")&gt;1,DF118,BY119)</f>
        <v>10.919999999999998</v>
      </c>
      <c r="DG119" s="4">
        <f>IF(COUNTIF($BZ$5:$BZ119,"&gt;=2")&gt;1,DG118,BZ119)</f>
        <v>0.28000000000000003</v>
      </c>
      <c r="DH119" s="4">
        <f t="shared" si="119"/>
        <v>0</v>
      </c>
      <c r="DI119" s="4">
        <f t="shared" si="120"/>
        <v>0</v>
      </c>
      <c r="DJ119" s="4">
        <f t="shared" si="121"/>
        <v>0</v>
      </c>
      <c r="DK119" s="4">
        <f t="shared" si="122"/>
        <v>0</v>
      </c>
      <c r="DL119" s="4">
        <f t="shared" si="123"/>
        <v>0</v>
      </c>
      <c r="DM119" s="4">
        <f t="shared" si="124"/>
        <v>7</v>
      </c>
      <c r="DN119" s="4">
        <f t="shared" si="125"/>
        <v>13.999999999999998</v>
      </c>
      <c r="DO119" s="4">
        <f t="shared" si="126"/>
        <v>40</v>
      </c>
      <c r="DP119" s="4">
        <f t="shared" si="127"/>
        <v>56</v>
      </c>
      <c r="DQ119" s="4">
        <f t="shared" si="128"/>
        <v>0</v>
      </c>
      <c r="DS119" s="4">
        <v>115</v>
      </c>
      <c r="DT119" s="4">
        <f>$CK119+INDEX(节奏总纲!D$4:D$163,基础状态预估!$C$2)</f>
        <v>139.00483399593904</v>
      </c>
      <c r="DU119" s="4">
        <f>$CK119+INDEX(节奏总纲!E$4:E$163,基础状态预估!$C$2)</f>
        <v>133.28268396026414</v>
      </c>
      <c r="DV119" s="4">
        <f>$CK119+INDEX(节奏总纲!F$4:F$163,基础状态预估!$C$2)</f>
        <v>126.39220630709642</v>
      </c>
      <c r="DW119" s="4">
        <f>$CK119+INDEX(节奏总纲!G$4:G$163,基础状态预估!$C$2)</f>
        <v>118.03246816526354</v>
      </c>
      <c r="DX119" s="4">
        <f>$CK119+INDEX(节奏总纲!H$4:H$163,基础状态预估!$C$2)</f>
        <v>107.69453894381218</v>
      </c>
      <c r="DY119" s="4">
        <f t="shared" si="153"/>
        <v>11.899999999999999</v>
      </c>
      <c r="DZ119" s="4">
        <f t="shared" si="154"/>
        <v>33</v>
      </c>
      <c r="EA119" s="4">
        <f t="shared" si="155"/>
        <v>58.9</v>
      </c>
      <c r="EB119" s="4">
        <f t="shared" si="156"/>
        <v>12.919999999999998</v>
      </c>
      <c r="EC119" s="4">
        <f t="shared" si="157"/>
        <v>0.28000000000000003</v>
      </c>
      <c r="EE119" s="4">
        <v>27</v>
      </c>
      <c r="EP119" s="7">
        <f t="shared" si="137"/>
        <v>175.64220630709642</v>
      </c>
      <c r="EQ119" s="4">
        <f t="shared" si="138"/>
        <v>11.899999999999999</v>
      </c>
      <c r="ER119" s="4">
        <f t="shared" si="139"/>
        <v>33</v>
      </c>
      <c r="ES119" s="4">
        <f t="shared" si="140"/>
        <v>98.3</v>
      </c>
      <c r="ET119" s="4">
        <f t="shared" si="141"/>
        <v>22.523749999999993</v>
      </c>
      <c r="EU119" s="4">
        <f t="shared" si="142"/>
        <v>0.52625</v>
      </c>
      <c r="EV119" s="4" t="str">
        <f t="shared" si="143"/>
        <v>红</v>
      </c>
      <c r="EW119" s="4">
        <f t="shared" si="144"/>
        <v>164.25</v>
      </c>
      <c r="EX119" s="4">
        <f t="shared" si="145"/>
        <v>144</v>
      </c>
    </row>
    <row r="120" spans="33:154" x14ac:dyDescent="0.15">
      <c r="AG120" s="7">
        <f>基础状态预估!J40</f>
        <v>187.64220630709642</v>
      </c>
      <c r="AH120" s="7">
        <f>求节点(节奏总纲!$F$4:$F$163,节奏总纲!$C$4:$C$163,AG120)</f>
        <v>80.592171054832377</v>
      </c>
      <c r="AI120" s="4" t="str">
        <f t="shared" si="135"/>
        <v>红</v>
      </c>
      <c r="AJ120" s="4">
        <f t="shared" si="136"/>
        <v>11.899999999999999</v>
      </c>
      <c r="AK120" s="4">
        <f t="shared" si="129"/>
        <v>33</v>
      </c>
      <c r="AL120" s="4">
        <f t="shared" si="130"/>
        <v>107.9</v>
      </c>
      <c r="AM120" s="4">
        <f t="shared" si="131"/>
        <v>24.863749999999996</v>
      </c>
      <c r="AN120" s="4">
        <f t="shared" si="132"/>
        <v>0.58624999999999994</v>
      </c>
      <c r="AO120" s="7">
        <f>(基础状态预估!E40-基础状态预估!E39)*基础状态预估!$W40+AO119</f>
        <v>155.4</v>
      </c>
      <c r="AP120" s="7">
        <f t="shared" si="133"/>
        <v>0.59769230769230774</v>
      </c>
      <c r="BF120" s="4">
        <v>116</v>
      </c>
      <c r="BG120" s="4">
        <f t="shared" si="115"/>
        <v>81.199999999999989</v>
      </c>
      <c r="BH120" s="4">
        <f t="shared" si="116"/>
        <v>34.799999999999997</v>
      </c>
      <c r="BL120" s="4">
        <f t="shared" si="99"/>
        <v>55</v>
      </c>
      <c r="BM120" s="4">
        <f t="shared" si="100"/>
        <v>38.5</v>
      </c>
      <c r="BN120" s="4">
        <f t="shared" si="101"/>
        <v>16.5</v>
      </c>
      <c r="BR120" s="4">
        <f t="shared" si="102"/>
        <v>63.050000000000004</v>
      </c>
      <c r="BS120" s="4">
        <f t="shared" si="103"/>
        <v>29.099999999999994</v>
      </c>
      <c r="BT120" s="4">
        <f t="shared" si="104"/>
        <v>4.8500000000000005</v>
      </c>
      <c r="BX120" s="4">
        <f t="shared" si="105"/>
        <v>45.6</v>
      </c>
      <c r="BY120" s="4">
        <f t="shared" si="106"/>
        <v>11.114999999999997</v>
      </c>
      <c r="BZ120" s="4">
        <f t="shared" si="107"/>
        <v>0.28500000000000003</v>
      </c>
      <c r="CD120" s="4">
        <f t="shared" si="108"/>
        <v>0</v>
      </c>
      <c r="CE120" s="4">
        <f t="shared" si="109"/>
        <v>0</v>
      </c>
      <c r="CF120" s="4">
        <f>IF(COUNTIF($BH$5:$BH120,"&gt;=2")&lt;=1,SUM($BG120:$BK120)*C$8,CF119)</f>
        <v>151200</v>
      </c>
      <c r="CG120" s="4">
        <f>IF(COUNTIF($BN$5:$BN120,"&gt;=2")&lt;=1,SUM($BL120:$BP120)*D$8,CG119)</f>
        <v>604799.99999999988</v>
      </c>
      <c r="CH120" s="4">
        <f>IF(COUNTIF($BT$5:$BT120,"&gt;=2")&lt;=1,SUM($BQ120:$BU120)*E$8,CH119)</f>
        <v>2592000</v>
      </c>
      <c r="CI120" s="4">
        <f>IF(COUNTIF($BZ$5:$BZ120,"&gt;=2")&lt;=1,SUM($BV120:$BZ120)*F$8,CI119)</f>
        <v>4924799.9999999991</v>
      </c>
      <c r="CJ120" s="4">
        <f t="shared" si="117"/>
        <v>0</v>
      </c>
      <c r="CK120" s="4">
        <f t="shared" si="118"/>
        <v>95.749999999999986</v>
      </c>
      <c r="CM120" s="4">
        <v>116</v>
      </c>
      <c r="CN120" s="4">
        <f>IF(COUNTIF($BH$5:$BH120,"&gt;=2")&gt;1,CN119,BG120)</f>
        <v>4.8999999999999995</v>
      </c>
      <c r="CO120" s="4">
        <f>IF(COUNTIF($BH$5:$BH120,"&gt;=2")&gt;1,CO119,BH120)</f>
        <v>2.1</v>
      </c>
      <c r="CP120" s="4">
        <f>IF(COUNTIF($BH$5:$BH120,"&gt;=2")&gt;1,CP119,BI120)</f>
        <v>0</v>
      </c>
      <c r="CQ120" s="4">
        <f>IF(COUNTIF($BH$5:$BH120,"&gt;=2")&gt;1,CQ119,BJ120)</f>
        <v>0</v>
      </c>
      <c r="CR120" s="4">
        <f>IF(COUNTIF($BH$5:$BH120,"&gt;=2")&gt;1,CR119,BK120)</f>
        <v>0</v>
      </c>
      <c r="CS120" s="4">
        <f>IF(COUNTIF($BN$5:$BN120,"&gt;=2")&gt;1,CS119,BL120)</f>
        <v>7</v>
      </c>
      <c r="CT120" s="4">
        <f>IF(COUNTIF($BN$5:$BN120,"&gt;=2")&gt;1,CT119,BM120)</f>
        <v>4.8999999999999995</v>
      </c>
      <c r="CU120" s="4">
        <f>IF(COUNTIF($BN$5:$BN120,"&gt;=2")&gt;1,CU119,BN120)</f>
        <v>2.1</v>
      </c>
      <c r="CV120" s="4">
        <f>IF(COUNTIF($BN$5:$BN120,"&gt;=2")&gt;1,CV119,BO120)</f>
        <v>0</v>
      </c>
      <c r="CW120" s="4">
        <f>IF(COUNTIF($BN$5:$BN120,"&gt;=2")&gt;1,CW119,BP120)</f>
        <v>0</v>
      </c>
      <c r="CX120" s="4">
        <f>IF(COUNTIF($BT$5:$BT120,"&gt;=2")&gt;1,CX119,BQ120)</f>
        <v>0</v>
      </c>
      <c r="CY120" s="4">
        <f>IF(COUNTIF($BT$5:$BT120,"&gt;=2")&gt;1,CY119,BR120)</f>
        <v>26</v>
      </c>
      <c r="CZ120" s="4">
        <f>IF(COUNTIF($BT$5:$BT120,"&gt;=2")&gt;1,CZ119,BS120)</f>
        <v>11.999999999999996</v>
      </c>
      <c r="DA120" s="4">
        <f>IF(COUNTIF($BT$5:$BT120,"&gt;=2")&gt;1,DA119,BT120)</f>
        <v>2</v>
      </c>
      <c r="DB120" s="4">
        <f>IF(COUNTIF($BT$5:$BT120,"&gt;=2")&gt;1,DB119,BU120)</f>
        <v>0</v>
      </c>
      <c r="DC120" s="4">
        <f>IF(COUNTIF($BZ$5:$BZ120,"&gt;=2")&gt;1,DC119,BV120)</f>
        <v>0</v>
      </c>
      <c r="DD120" s="4">
        <f>IF(COUNTIF($BZ$5:$BZ120,"&gt;=2")&gt;1,DD119,BW120)</f>
        <v>0</v>
      </c>
      <c r="DE120" s="4">
        <f>IF(COUNTIF($BZ$5:$BZ120,"&gt;=2")&gt;1,DE119,BX120)</f>
        <v>45.6</v>
      </c>
      <c r="DF120" s="4">
        <f>IF(COUNTIF($BZ$5:$BZ120,"&gt;=2")&gt;1,DF119,BY120)</f>
        <v>11.114999999999997</v>
      </c>
      <c r="DG120" s="4">
        <f>IF(COUNTIF($BZ$5:$BZ120,"&gt;=2")&gt;1,DG119,BZ120)</f>
        <v>0.28500000000000003</v>
      </c>
      <c r="DH120" s="4">
        <f t="shared" si="119"/>
        <v>0</v>
      </c>
      <c r="DI120" s="4">
        <f t="shared" si="120"/>
        <v>0</v>
      </c>
      <c r="DJ120" s="4">
        <f t="shared" si="121"/>
        <v>0</v>
      </c>
      <c r="DK120" s="4">
        <f t="shared" si="122"/>
        <v>0</v>
      </c>
      <c r="DL120" s="4">
        <f t="shared" si="123"/>
        <v>0</v>
      </c>
      <c r="DM120" s="4">
        <f t="shared" si="124"/>
        <v>7</v>
      </c>
      <c r="DN120" s="4">
        <f t="shared" si="125"/>
        <v>13.999999999999998</v>
      </c>
      <c r="DO120" s="4">
        <f t="shared" si="126"/>
        <v>40</v>
      </c>
      <c r="DP120" s="4">
        <f t="shared" si="127"/>
        <v>56.999999999999993</v>
      </c>
      <c r="DQ120" s="4">
        <f t="shared" si="128"/>
        <v>0</v>
      </c>
      <c r="DS120" s="4">
        <v>116</v>
      </c>
      <c r="DT120" s="4">
        <f>$CK120+INDEX(节奏总纲!D$4:D$163,基础状态预估!$C$2)</f>
        <v>140.00483399593904</v>
      </c>
      <c r="DU120" s="4">
        <f>$CK120+INDEX(节奏总纲!E$4:E$163,基础状态预估!$C$2)</f>
        <v>134.28268396026411</v>
      </c>
      <c r="DV120" s="4">
        <f>$CK120+INDEX(节奏总纲!F$4:F$163,基础状态预估!$C$2)</f>
        <v>127.3922063070964</v>
      </c>
      <c r="DW120" s="4">
        <f>$CK120+INDEX(节奏总纲!G$4:G$163,基础状态预估!$C$2)</f>
        <v>119.03246816526351</v>
      </c>
      <c r="DX120" s="4">
        <f>$CK120+INDEX(节奏总纲!H$4:H$163,基础状态预估!$C$2)</f>
        <v>108.69453894381215</v>
      </c>
      <c r="DY120" s="4">
        <f t="shared" si="153"/>
        <v>11.899999999999999</v>
      </c>
      <c r="DZ120" s="4">
        <f t="shared" si="154"/>
        <v>33</v>
      </c>
      <c r="EA120" s="4">
        <f t="shared" si="155"/>
        <v>59.699999999999996</v>
      </c>
      <c r="EB120" s="4">
        <f t="shared" si="156"/>
        <v>13.114999999999997</v>
      </c>
      <c r="EC120" s="4">
        <f t="shared" si="157"/>
        <v>0.28500000000000003</v>
      </c>
      <c r="EE120" s="4">
        <v>28</v>
      </c>
      <c r="EP120" s="7">
        <f t="shared" si="137"/>
        <v>187.64220630709642</v>
      </c>
      <c r="EQ120" s="4">
        <f t="shared" si="138"/>
        <v>11.899999999999999</v>
      </c>
      <c r="ER120" s="4">
        <f t="shared" si="139"/>
        <v>33</v>
      </c>
      <c r="ES120" s="4">
        <f t="shared" si="140"/>
        <v>107.9</v>
      </c>
      <c r="ET120" s="4">
        <f t="shared" si="141"/>
        <v>24.863749999999996</v>
      </c>
      <c r="EU120" s="4">
        <f t="shared" si="142"/>
        <v>0.58624999999999994</v>
      </c>
      <c r="EV120" s="4" t="str">
        <f t="shared" si="143"/>
        <v>红</v>
      </c>
      <c r="EW120" s="4">
        <f t="shared" si="144"/>
        <v>176.25</v>
      </c>
      <c r="EX120" s="4">
        <f t="shared" si="145"/>
        <v>156</v>
      </c>
    </row>
    <row r="121" spans="33:154" x14ac:dyDescent="0.15">
      <c r="AG121" s="7">
        <f>基础状态预估!J41</f>
        <v>199.64220630709642</v>
      </c>
      <c r="AH121" s="7">
        <f>求节点(节奏总纲!$F$4:$F$163,节奏总纲!$C$4:$C$163,AG121)</f>
        <v>81.508493635577963</v>
      </c>
      <c r="AI121" s="4" t="str">
        <f t="shared" si="135"/>
        <v>红</v>
      </c>
      <c r="AJ121" s="4">
        <f t="shared" si="136"/>
        <v>11.899999999999999</v>
      </c>
      <c r="AK121" s="4">
        <f t="shared" si="129"/>
        <v>33</v>
      </c>
      <c r="AL121" s="4">
        <f t="shared" si="130"/>
        <v>117.5</v>
      </c>
      <c r="AM121" s="4">
        <f t="shared" si="131"/>
        <v>27.203749999999992</v>
      </c>
      <c r="AN121" s="4">
        <f t="shared" si="132"/>
        <v>0.64624999999999999</v>
      </c>
      <c r="AO121" s="7">
        <f>(基础状态预估!E41-基础状态预估!E40)*基础状态预估!$W41+AO120</f>
        <v>167.4</v>
      </c>
      <c r="AP121" s="7">
        <f t="shared" si="133"/>
        <v>0.59785714285714298</v>
      </c>
      <c r="BF121" s="4">
        <v>117</v>
      </c>
      <c r="BG121" s="4">
        <f t="shared" si="115"/>
        <v>81.899999999999991</v>
      </c>
      <c r="BH121" s="4">
        <f t="shared" si="116"/>
        <v>35.1</v>
      </c>
      <c r="BL121" s="4">
        <f t="shared" si="99"/>
        <v>55.5</v>
      </c>
      <c r="BM121" s="4">
        <f t="shared" si="100"/>
        <v>38.849999999999994</v>
      </c>
      <c r="BN121" s="4">
        <f t="shared" si="101"/>
        <v>16.649999999999999</v>
      </c>
      <c r="BR121" s="4">
        <f t="shared" si="102"/>
        <v>63.7</v>
      </c>
      <c r="BS121" s="4">
        <f t="shared" si="103"/>
        <v>29.399999999999995</v>
      </c>
      <c r="BT121" s="4">
        <f t="shared" si="104"/>
        <v>4.9000000000000004</v>
      </c>
      <c r="BX121" s="4">
        <f t="shared" si="105"/>
        <v>46.400000000000006</v>
      </c>
      <c r="BY121" s="4">
        <f t="shared" si="106"/>
        <v>11.309999999999997</v>
      </c>
      <c r="BZ121" s="4">
        <f t="shared" si="107"/>
        <v>0.28999999999999998</v>
      </c>
      <c r="CD121" s="4">
        <f t="shared" si="108"/>
        <v>0</v>
      </c>
      <c r="CE121" s="4">
        <f t="shared" si="109"/>
        <v>0</v>
      </c>
      <c r="CF121" s="4">
        <f>IF(COUNTIF($BH$5:$BH121,"&gt;=2")&lt;=1,SUM($BG121:$BK121)*C$8,CF120)</f>
        <v>151200</v>
      </c>
      <c r="CG121" s="4">
        <f>IF(COUNTIF($BN$5:$BN121,"&gt;=2")&lt;=1,SUM($BL121:$BP121)*D$8,CG120)</f>
        <v>604799.99999999988</v>
      </c>
      <c r="CH121" s="4">
        <f>IF(COUNTIF($BT$5:$BT121,"&gt;=2")&lt;=1,SUM($BQ121:$BU121)*E$8,CH120)</f>
        <v>2592000</v>
      </c>
      <c r="CI121" s="4">
        <f>IF(COUNTIF($BZ$5:$BZ121,"&gt;=2")&lt;=1,SUM($BV121:$BZ121)*F$8,CI120)</f>
        <v>5011200</v>
      </c>
      <c r="CJ121" s="4">
        <f t="shared" si="117"/>
        <v>0</v>
      </c>
      <c r="CK121" s="4">
        <f t="shared" si="118"/>
        <v>96.75</v>
      </c>
      <c r="CM121" s="4">
        <v>117</v>
      </c>
      <c r="CN121" s="4">
        <f>IF(COUNTIF($BH$5:$BH121,"&gt;=2")&gt;1,CN120,BG121)</f>
        <v>4.8999999999999995</v>
      </c>
      <c r="CO121" s="4">
        <f>IF(COUNTIF($BH$5:$BH121,"&gt;=2")&gt;1,CO120,BH121)</f>
        <v>2.1</v>
      </c>
      <c r="CP121" s="4">
        <f>IF(COUNTIF($BH$5:$BH121,"&gt;=2")&gt;1,CP120,BI121)</f>
        <v>0</v>
      </c>
      <c r="CQ121" s="4">
        <f>IF(COUNTIF($BH$5:$BH121,"&gt;=2")&gt;1,CQ120,BJ121)</f>
        <v>0</v>
      </c>
      <c r="CR121" s="4">
        <f>IF(COUNTIF($BH$5:$BH121,"&gt;=2")&gt;1,CR120,BK121)</f>
        <v>0</v>
      </c>
      <c r="CS121" s="4">
        <f>IF(COUNTIF($BN$5:$BN121,"&gt;=2")&gt;1,CS120,BL121)</f>
        <v>7</v>
      </c>
      <c r="CT121" s="4">
        <f>IF(COUNTIF($BN$5:$BN121,"&gt;=2")&gt;1,CT120,BM121)</f>
        <v>4.8999999999999995</v>
      </c>
      <c r="CU121" s="4">
        <f>IF(COUNTIF($BN$5:$BN121,"&gt;=2")&gt;1,CU120,BN121)</f>
        <v>2.1</v>
      </c>
      <c r="CV121" s="4">
        <f>IF(COUNTIF($BN$5:$BN121,"&gt;=2")&gt;1,CV120,BO121)</f>
        <v>0</v>
      </c>
      <c r="CW121" s="4">
        <f>IF(COUNTIF($BN$5:$BN121,"&gt;=2")&gt;1,CW120,BP121)</f>
        <v>0</v>
      </c>
      <c r="CX121" s="4">
        <f>IF(COUNTIF($BT$5:$BT121,"&gt;=2")&gt;1,CX120,BQ121)</f>
        <v>0</v>
      </c>
      <c r="CY121" s="4">
        <f>IF(COUNTIF($BT$5:$BT121,"&gt;=2")&gt;1,CY120,BR121)</f>
        <v>26</v>
      </c>
      <c r="CZ121" s="4">
        <f>IF(COUNTIF($BT$5:$BT121,"&gt;=2")&gt;1,CZ120,BS121)</f>
        <v>11.999999999999996</v>
      </c>
      <c r="DA121" s="4">
        <f>IF(COUNTIF($BT$5:$BT121,"&gt;=2")&gt;1,DA120,BT121)</f>
        <v>2</v>
      </c>
      <c r="DB121" s="4">
        <f>IF(COUNTIF($BT$5:$BT121,"&gt;=2")&gt;1,DB120,BU121)</f>
        <v>0</v>
      </c>
      <c r="DC121" s="4">
        <f>IF(COUNTIF($BZ$5:$BZ121,"&gt;=2")&gt;1,DC120,BV121)</f>
        <v>0</v>
      </c>
      <c r="DD121" s="4">
        <f>IF(COUNTIF($BZ$5:$BZ121,"&gt;=2")&gt;1,DD120,BW121)</f>
        <v>0</v>
      </c>
      <c r="DE121" s="4">
        <f>IF(COUNTIF($BZ$5:$BZ121,"&gt;=2")&gt;1,DE120,BX121)</f>
        <v>46.400000000000006</v>
      </c>
      <c r="DF121" s="4">
        <f>IF(COUNTIF($BZ$5:$BZ121,"&gt;=2")&gt;1,DF120,BY121)</f>
        <v>11.309999999999997</v>
      </c>
      <c r="DG121" s="4">
        <f>IF(COUNTIF($BZ$5:$BZ121,"&gt;=2")&gt;1,DG120,BZ121)</f>
        <v>0.28999999999999998</v>
      </c>
      <c r="DH121" s="4">
        <f t="shared" si="119"/>
        <v>0</v>
      </c>
      <c r="DI121" s="4">
        <f t="shared" si="120"/>
        <v>0</v>
      </c>
      <c r="DJ121" s="4">
        <f t="shared" si="121"/>
        <v>0</v>
      </c>
      <c r="DK121" s="4">
        <f t="shared" si="122"/>
        <v>0</v>
      </c>
      <c r="DL121" s="4">
        <f t="shared" si="123"/>
        <v>0</v>
      </c>
      <c r="DM121" s="4">
        <f t="shared" si="124"/>
        <v>7</v>
      </c>
      <c r="DN121" s="4">
        <f t="shared" si="125"/>
        <v>13.999999999999998</v>
      </c>
      <c r="DO121" s="4">
        <f t="shared" si="126"/>
        <v>40</v>
      </c>
      <c r="DP121" s="4">
        <f t="shared" si="127"/>
        <v>58</v>
      </c>
      <c r="DQ121" s="4">
        <f t="shared" si="128"/>
        <v>0</v>
      </c>
      <c r="DS121" s="4">
        <v>117</v>
      </c>
      <c r="DT121" s="4">
        <f>$CK121+INDEX(节奏总纲!D$4:D$163,基础状态预估!$C$2)</f>
        <v>141.00483399593904</v>
      </c>
      <c r="DU121" s="4">
        <f>$CK121+INDEX(节奏总纲!E$4:E$163,基础状态预估!$C$2)</f>
        <v>135.28268396026414</v>
      </c>
      <c r="DV121" s="4">
        <f>$CK121+INDEX(节奏总纲!F$4:F$163,基础状态预估!$C$2)</f>
        <v>128.39220630709642</v>
      </c>
      <c r="DW121" s="4">
        <f>$CK121+INDEX(节奏总纲!G$4:G$163,基础状态预估!$C$2)</f>
        <v>120.03246816526354</v>
      </c>
      <c r="DX121" s="4">
        <f>$CK121+INDEX(节奏总纲!H$4:H$163,基础状态预估!$C$2)</f>
        <v>109.69453894381218</v>
      </c>
      <c r="DY121" s="4">
        <f t="shared" si="153"/>
        <v>11.899999999999999</v>
      </c>
      <c r="DZ121" s="4">
        <f t="shared" si="154"/>
        <v>33</v>
      </c>
      <c r="EA121" s="4">
        <f t="shared" si="155"/>
        <v>60.5</v>
      </c>
      <c r="EB121" s="4">
        <f t="shared" si="156"/>
        <v>13.309999999999997</v>
      </c>
      <c r="EC121" s="4">
        <f t="shared" si="157"/>
        <v>0.28999999999999998</v>
      </c>
      <c r="EE121" s="4">
        <v>29</v>
      </c>
      <c r="EP121" s="7">
        <f t="shared" si="137"/>
        <v>199.64220630709642</v>
      </c>
      <c r="EQ121" s="4">
        <f t="shared" si="138"/>
        <v>11.899999999999999</v>
      </c>
      <c r="ER121" s="4">
        <f t="shared" si="139"/>
        <v>33</v>
      </c>
      <c r="ES121" s="4">
        <f t="shared" si="140"/>
        <v>117.5</v>
      </c>
      <c r="ET121" s="4">
        <f t="shared" si="141"/>
        <v>27.203749999999992</v>
      </c>
      <c r="EU121" s="4">
        <f t="shared" si="142"/>
        <v>0.64624999999999999</v>
      </c>
      <c r="EV121" s="4" t="str">
        <f t="shared" si="143"/>
        <v>红</v>
      </c>
      <c r="EW121" s="4">
        <f t="shared" si="144"/>
        <v>188.25</v>
      </c>
      <c r="EX121" s="4">
        <f t="shared" si="145"/>
        <v>168</v>
      </c>
    </row>
    <row r="122" spans="33:154" x14ac:dyDescent="0.15">
      <c r="AG122" s="7">
        <f>基础状态预估!J42</f>
        <v>211.64220630709642</v>
      </c>
      <c r="AH122" s="7">
        <f>求节点(节奏总纲!$F$4:$F$163,节奏总纲!$C$4:$C$163,AG122)</f>
        <v>82.346875382324953</v>
      </c>
      <c r="AI122" s="4" t="str">
        <f t="shared" si="135"/>
        <v>红</v>
      </c>
      <c r="AJ122" s="4">
        <f t="shared" si="136"/>
        <v>11.899999999999999</v>
      </c>
      <c r="AK122" s="4">
        <f t="shared" si="129"/>
        <v>33</v>
      </c>
      <c r="AL122" s="4">
        <f t="shared" si="130"/>
        <v>127.1</v>
      </c>
      <c r="AM122" s="4">
        <f t="shared" si="131"/>
        <v>29.543749999999989</v>
      </c>
      <c r="AN122" s="4">
        <f t="shared" si="132"/>
        <v>0.70624999999999982</v>
      </c>
      <c r="AO122" s="7">
        <f>(基础状态预估!E42-基础状态预估!E41)*基础状态预估!$W42+AO121</f>
        <v>179.4</v>
      </c>
      <c r="AP122" s="7">
        <f t="shared" si="133"/>
        <v>0.59799999999999998</v>
      </c>
      <c r="BF122" s="4">
        <v>118</v>
      </c>
      <c r="BG122" s="4">
        <f t="shared" si="115"/>
        <v>82.6</v>
      </c>
      <c r="BH122" s="4">
        <f t="shared" si="116"/>
        <v>35.4</v>
      </c>
      <c r="BL122" s="4">
        <f t="shared" si="99"/>
        <v>56</v>
      </c>
      <c r="BM122" s="4">
        <f t="shared" si="100"/>
        <v>39.199999999999996</v>
      </c>
      <c r="BN122" s="4">
        <f t="shared" si="101"/>
        <v>16.8</v>
      </c>
      <c r="BR122" s="4">
        <f t="shared" si="102"/>
        <v>64.350000000000009</v>
      </c>
      <c r="BS122" s="4">
        <f t="shared" si="103"/>
        <v>29.699999999999992</v>
      </c>
      <c r="BT122" s="4">
        <f t="shared" si="104"/>
        <v>4.95</v>
      </c>
      <c r="BX122" s="4">
        <f t="shared" si="105"/>
        <v>47.2</v>
      </c>
      <c r="BY122" s="4">
        <f t="shared" si="106"/>
        <v>11.504999999999997</v>
      </c>
      <c r="BZ122" s="4">
        <f t="shared" si="107"/>
        <v>0.29499999999999998</v>
      </c>
      <c r="CD122" s="4">
        <f t="shared" si="108"/>
        <v>0</v>
      </c>
      <c r="CE122" s="4">
        <f t="shared" si="109"/>
        <v>0</v>
      </c>
      <c r="CF122" s="4">
        <f>IF(COUNTIF($BH$5:$BH122,"&gt;=2")&lt;=1,SUM($BG122:$BK122)*C$8,CF121)</f>
        <v>151200</v>
      </c>
      <c r="CG122" s="4">
        <f>IF(COUNTIF($BN$5:$BN122,"&gt;=2")&lt;=1,SUM($BL122:$BP122)*D$8,CG121)</f>
        <v>604799.99999999988</v>
      </c>
      <c r="CH122" s="4">
        <f>IF(COUNTIF($BT$5:$BT122,"&gt;=2")&lt;=1,SUM($BQ122:$BU122)*E$8,CH121)</f>
        <v>2592000</v>
      </c>
      <c r="CI122" s="4">
        <f>IF(COUNTIF($BZ$5:$BZ122,"&gt;=2")&lt;=1,SUM($BV122:$BZ122)*F$8,CI121)</f>
        <v>5097600</v>
      </c>
      <c r="CJ122" s="4">
        <f t="shared" si="117"/>
        <v>0</v>
      </c>
      <c r="CK122" s="4">
        <f t="shared" si="118"/>
        <v>97.75</v>
      </c>
      <c r="CM122" s="4">
        <v>118</v>
      </c>
      <c r="CN122" s="4">
        <f>IF(COUNTIF($BH$5:$BH122,"&gt;=2")&gt;1,CN121,BG122)</f>
        <v>4.8999999999999995</v>
      </c>
      <c r="CO122" s="4">
        <f>IF(COUNTIF($BH$5:$BH122,"&gt;=2")&gt;1,CO121,BH122)</f>
        <v>2.1</v>
      </c>
      <c r="CP122" s="4">
        <f>IF(COUNTIF($BH$5:$BH122,"&gt;=2")&gt;1,CP121,BI122)</f>
        <v>0</v>
      </c>
      <c r="CQ122" s="4">
        <f>IF(COUNTIF($BH$5:$BH122,"&gt;=2")&gt;1,CQ121,BJ122)</f>
        <v>0</v>
      </c>
      <c r="CR122" s="4">
        <f>IF(COUNTIF($BH$5:$BH122,"&gt;=2")&gt;1,CR121,BK122)</f>
        <v>0</v>
      </c>
      <c r="CS122" s="4">
        <f>IF(COUNTIF($BN$5:$BN122,"&gt;=2")&gt;1,CS121,BL122)</f>
        <v>7</v>
      </c>
      <c r="CT122" s="4">
        <f>IF(COUNTIF($BN$5:$BN122,"&gt;=2")&gt;1,CT121,BM122)</f>
        <v>4.8999999999999995</v>
      </c>
      <c r="CU122" s="4">
        <f>IF(COUNTIF($BN$5:$BN122,"&gt;=2")&gt;1,CU121,BN122)</f>
        <v>2.1</v>
      </c>
      <c r="CV122" s="4">
        <f>IF(COUNTIF($BN$5:$BN122,"&gt;=2")&gt;1,CV121,BO122)</f>
        <v>0</v>
      </c>
      <c r="CW122" s="4">
        <f>IF(COUNTIF($BN$5:$BN122,"&gt;=2")&gt;1,CW121,BP122)</f>
        <v>0</v>
      </c>
      <c r="CX122" s="4">
        <f>IF(COUNTIF($BT$5:$BT122,"&gt;=2")&gt;1,CX121,BQ122)</f>
        <v>0</v>
      </c>
      <c r="CY122" s="4">
        <f>IF(COUNTIF($BT$5:$BT122,"&gt;=2")&gt;1,CY121,BR122)</f>
        <v>26</v>
      </c>
      <c r="CZ122" s="4">
        <f>IF(COUNTIF($BT$5:$BT122,"&gt;=2")&gt;1,CZ121,BS122)</f>
        <v>11.999999999999996</v>
      </c>
      <c r="DA122" s="4">
        <f>IF(COUNTIF($BT$5:$BT122,"&gt;=2")&gt;1,DA121,BT122)</f>
        <v>2</v>
      </c>
      <c r="DB122" s="4">
        <f>IF(COUNTIF($BT$5:$BT122,"&gt;=2")&gt;1,DB121,BU122)</f>
        <v>0</v>
      </c>
      <c r="DC122" s="4">
        <f>IF(COUNTIF($BZ$5:$BZ122,"&gt;=2")&gt;1,DC121,BV122)</f>
        <v>0</v>
      </c>
      <c r="DD122" s="4">
        <f>IF(COUNTIF($BZ$5:$BZ122,"&gt;=2")&gt;1,DD121,BW122)</f>
        <v>0</v>
      </c>
      <c r="DE122" s="4">
        <f>IF(COUNTIF($BZ$5:$BZ122,"&gt;=2")&gt;1,DE121,BX122)</f>
        <v>47.2</v>
      </c>
      <c r="DF122" s="4">
        <f>IF(COUNTIF($BZ$5:$BZ122,"&gt;=2")&gt;1,DF121,BY122)</f>
        <v>11.504999999999997</v>
      </c>
      <c r="DG122" s="4">
        <f>IF(COUNTIF($BZ$5:$BZ122,"&gt;=2")&gt;1,DG121,BZ122)</f>
        <v>0.29499999999999998</v>
      </c>
      <c r="DH122" s="4">
        <f t="shared" si="119"/>
        <v>0</v>
      </c>
      <c r="DI122" s="4">
        <f t="shared" si="120"/>
        <v>0</v>
      </c>
      <c r="DJ122" s="4">
        <f t="shared" si="121"/>
        <v>0</v>
      </c>
      <c r="DK122" s="4">
        <f t="shared" si="122"/>
        <v>0</v>
      </c>
      <c r="DL122" s="4">
        <f t="shared" si="123"/>
        <v>0</v>
      </c>
      <c r="DM122" s="4">
        <f t="shared" si="124"/>
        <v>7</v>
      </c>
      <c r="DN122" s="4">
        <f t="shared" si="125"/>
        <v>13.999999999999998</v>
      </c>
      <c r="DO122" s="4">
        <f t="shared" si="126"/>
        <v>40</v>
      </c>
      <c r="DP122" s="4">
        <f t="shared" si="127"/>
        <v>59</v>
      </c>
      <c r="DQ122" s="4">
        <f t="shared" si="128"/>
        <v>0</v>
      </c>
      <c r="DS122" s="4">
        <v>118</v>
      </c>
      <c r="DT122" s="4">
        <f>$CK122+INDEX(节奏总纲!D$4:D$163,基础状态预估!$C$2)</f>
        <v>142.00483399593904</v>
      </c>
      <c r="DU122" s="4">
        <f>$CK122+INDEX(节奏总纲!E$4:E$163,基础状态预估!$C$2)</f>
        <v>136.28268396026414</v>
      </c>
      <c r="DV122" s="4">
        <f>$CK122+INDEX(节奏总纲!F$4:F$163,基础状态预估!$C$2)</f>
        <v>129.39220630709642</v>
      </c>
      <c r="DW122" s="4">
        <f>$CK122+INDEX(节奏总纲!G$4:G$163,基础状态预估!$C$2)</f>
        <v>121.03246816526354</v>
      </c>
      <c r="DX122" s="4">
        <f>$CK122+INDEX(节奏总纲!H$4:H$163,基础状态预估!$C$2)</f>
        <v>110.69453894381218</v>
      </c>
      <c r="DY122" s="4">
        <f t="shared" si="153"/>
        <v>11.899999999999999</v>
      </c>
      <c r="DZ122" s="4">
        <f t="shared" si="154"/>
        <v>33</v>
      </c>
      <c r="EA122" s="4">
        <f t="shared" si="155"/>
        <v>61.3</v>
      </c>
      <c r="EB122" s="4">
        <f t="shared" si="156"/>
        <v>13.504999999999997</v>
      </c>
      <c r="EC122" s="4">
        <f t="shared" si="157"/>
        <v>0.29499999999999998</v>
      </c>
      <c r="EE122" s="4">
        <v>30</v>
      </c>
      <c r="EP122" s="7">
        <f t="shared" si="137"/>
        <v>211.64220630709642</v>
      </c>
      <c r="EQ122" s="4">
        <f t="shared" si="138"/>
        <v>11.899999999999999</v>
      </c>
      <c r="ER122" s="4">
        <f t="shared" si="139"/>
        <v>33</v>
      </c>
      <c r="ES122" s="4">
        <f t="shared" si="140"/>
        <v>127.1</v>
      </c>
      <c r="ET122" s="4">
        <f t="shared" si="141"/>
        <v>29.543749999999989</v>
      </c>
      <c r="EU122" s="4">
        <f t="shared" si="142"/>
        <v>0.70624999999999982</v>
      </c>
      <c r="EV122" s="4" t="str">
        <f t="shared" si="143"/>
        <v>红</v>
      </c>
      <c r="EW122" s="4">
        <f t="shared" si="144"/>
        <v>200.24999999999997</v>
      </c>
      <c r="EX122" s="4">
        <f t="shared" si="145"/>
        <v>180</v>
      </c>
    </row>
    <row r="123" spans="33:154" x14ac:dyDescent="0.15">
      <c r="BF123" s="4">
        <v>119</v>
      </c>
      <c r="BG123" s="4">
        <f t="shared" si="115"/>
        <v>83.3</v>
      </c>
      <c r="BH123" s="4">
        <f t="shared" si="116"/>
        <v>35.699999999999996</v>
      </c>
      <c r="BL123" s="4">
        <f t="shared" si="99"/>
        <v>56.5</v>
      </c>
      <c r="BM123" s="4">
        <f t="shared" si="100"/>
        <v>39.549999999999997</v>
      </c>
      <c r="BN123" s="4">
        <f t="shared" si="101"/>
        <v>16.95</v>
      </c>
      <c r="BR123" s="4">
        <f t="shared" si="102"/>
        <v>65</v>
      </c>
      <c r="BS123" s="4">
        <f t="shared" si="103"/>
        <v>29.999999999999993</v>
      </c>
      <c r="BT123" s="4">
        <f t="shared" si="104"/>
        <v>5</v>
      </c>
      <c r="BX123" s="4">
        <f t="shared" si="105"/>
        <v>48</v>
      </c>
      <c r="BY123" s="4">
        <f t="shared" si="106"/>
        <v>11.699999999999998</v>
      </c>
      <c r="BZ123" s="4">
        <f t="shared" si="107"/>
        <v>0.3</v>
      </c>
      <c r="CD123" s="4">
        <f t="shared" si="108"/>
        <v>0</v>
      </c>
      <c r="CE123" s="4">
        <f t="shared" si="109"/>
        <v>0</v>
      </c>
      <c r="CF123" s="4">
        <f>IF(COUNTIF($BH$5:$BH123,"&gt;=2")&lt;=1,SUM($BG123:$BK123)*C$8,CF122)</f>
        <v>151200</v>
      </c>
      <c r="CG123" s="4">
        <f>IF(COUNTIF($BN$5:$BN123,"&gt;=2")&lt;=1,SUM($BL123:$BP123)*D$8,CG122)</f>
        <v>604799.99999999988</v>
      </c>
      <c r="CH123" s="4">
        <f>IF(COUNTIF($BT$5:$BT123,"&gt;=2")&lt;=1,SUM($BQ123:$BU123)*E$8,CH122)</f>
        <v>2592000</v>
      </c>
      <c r="CI123" s="4">
        <f>IF(COUNTIF($BZ$5:$BZ123,"&gt;=2")&lt;=1,SUM($BV123:$BZ123)*F$8,CI122)</f>
        <v>5183999.9999999991</v>
      </c>
      <c r="CJ123" s="4">
        <f t="shared" si="117"/>
        <v>0</v>
      </c>
      <c r="CK123" s="4">
        <f t="shared" si="118"/>
        <v>98.75</v>
      </c>
      <c r="CM123" s="4">
        <v>119</v>
      </c>
      <c r="CN123" s="4">
        <f>IF(COUNTIF($BH$5:$BH123,"&gt;=2")&gt;1,CN122,BG123)</f>
        <v>4.8999999999999995</v>
      </c>
      <c r="CO123" s="4">
        <f>IF(COUNTIF($BH$5:$BH123,"&gt;=2")&gt;1,CO122,BH123)</f>
        <v>2.1</v>
      </c>
      <c r="CP123" s="4">
        <f>IF(COUNTIF($BH$5:$BH123,"&gt;=2")&gt;1,CP122,BI123)</f>
        <v>0</v>
      </c>
      <c r="CQ123" s="4">
        <f>IF(COUNTIF($BH$5:$BH123,"&gt;=2")&gt;1,CQ122,BJ123)</f>
        <v>0</v>
      </c>
      <c r="CR123" s="4">
        <f>IF(COUNTIF($BH$5:$BH123,"&gt;=2")&gt;1,CR122,BK123)</f>
        <v>0</v>
      </c>
      <c r="CS123" s="4">
        <f>IF(COUNTIF($BN$5:$BN123,"&gt;=2")&gt;1,CS122,BL123)</f>
        <v>7</v>
      </c>
      <c r="CT123" s="4">
        <f>IF(COUNTIF($BN$5:$BN123,"&gt;=2")&gt;1,CT122,BM123)</f>
        <v>4.8999999999999995</v>
      </c>
      <c r="CU123" s="4">
        <f>IF(COUNTIF($BN$5:$BN123,"&gt;=2")&gt;1,CU122,BN123)</f>
        <v>2.1</v>
      </c>
      <c r="CV123" s="4">
        <f>IF(COUNTIF($BN$5:$BN123,"&gt;=2")&gt;1,CV122,BO123)</f>
        <v>0</v>
      </c>
      <c r="CW123" s="4">
        <f>IF(COUNTIF($BN$5:$BN123,"&gt;=2")&gt;1,CW122,BP123)</f>
        <v>0</v>
      </c>
      <c r="CX123" s="4">
        <f>IF(COUNTIF($BT$5:$BT123,"&gt;=2")&gt;1,CX122,BQ123)</f>
        <v>0</v>
      </c>
      <c r="CY123" s="4">
        <f>IF(COUNTIF($BT$5:$BT123,"&gt;=2")&gt;1,CY122,BR123)</f>
        <v>26</v>
      </c>
      <c r="CZ123" s="4">
        <f>IF(COUNTIF($BT$5:$BT123,"&gt;=2")&gt;1,CZ122,BS123)</f>
        <v>11.999999999999996</v>
      </c>
      <c r="DA123" s="4">
        <f>IF(COUNTIF($BT$5:$BT123,"&gt;=2")&gt;1,DA122,BT123)</f>
        <v>2</v>
      </c>
      <c r="DB123" s="4">
        <f>IF(COUNTIF($BT$5:$BT123,"&gt;=2")&gt;1,DB122,BU123)</f>
        <v>0</v>
      </c>
      <c r="DC123" s="4">
        <f>IF(COUNTIF($BZ$5:$BZ123,"&gt;=2")&gt;1,DC122,BV123)</f>
        <v>0</v>
      </c>
      <c r="DD123" s="4">
        <f>IF(COUNTIF($BZ$5:$BZ123,"&gt;=2")&gt;1,DD122,BW123)</f>
        <v>0</v>
      </c>
      <c r="DE123" s="4">
        <f>IF(COUNTIF($BZ$5:$BZ123,"&gt;=2")&gt;1,DE122,BX123)</f>
        <v>48</v>
      </c>
      <c r="DF123" s="4">
        <f>IF(COUNTIF($BZ$5:$BZ123,"&gt;=2")&gt;1,DF122,BY123)</f>
        <v>11.699999999999998</v>
      </c>
      <c r="DG123" s="4">
        <f>IF(COUNTIF($BZ$5:$BZ123,"&gt;=2")&gt;1,DG122,BZ123)</f>
        <v>0.3</v>
      </c>
      <c r="DH123" s="4">
        <f t="shared" si="119"/>
        <v>0</v>
      </c>
      <c r="DI123" s="4">
        <f t="shared" si="120"/>
        <v>0</v>
      </c>
      <c r="DJ123" s="4">
        <f t="shared" si="121"/>
        <v>0</v>
      </c>
      <c r="DK123" s="4">
        <f t="shared" si="122"/>
        <v>0</v>
      </c>
      <c r="DL123" s="4">
        <f t="shared" si="123"/>
        <v>0</v>
      </c>
      <c r="DM123" s="4">
        <f t="shared" si="124"/>
        <v>7</v>
      </c>
      <c r="DN123" s="4">
        <f t="shared" si="125"/>
        <v>13.999999999999998</v>
      </c>
      <c r="DO123" s="4">
        <f t="shared" si="126"/>
        <v>40</v>
      </c>
      <c r="DP123" s="4">
        <f t="shared" si="127"/>
        <v>59.999999999999993</v>
      </c>
      <c r="DQ123" s="4">
        <f t="shared" si="128"/>
        <v>0</v>
      </c>
      <c r="DS123" s="4">
        <v>119</v>
      </c>
      <c r="DT123" s="4">
        <f>$CK123+INDEX(节奏总纲!D$4:D$163,基础状态预估!$C$2)</f>
        <v>143.00483399593904</v>
      </c>
      <c r="DU123" s="4">
        <f>$CK123+INDEX(节奏总纲!E$4:E$163,基础状态预估!$C$2)</f>
        <v>137.28268396026414</v>
      </c>
      <c r="DV123" s="4">
        <f>$CK123+INDEX(节奏总纲!F$4:F$163,基础状态预估!$C$2)</f>
        <v>130.39220630709642</v>
      </c>
      <c r="DW123" s="4">
        <f>$CK123+INDEX(节奏总纲!G$4:G$163,基础状态预估!$C$2)</f>
        <v>122.03246816526354</v>
      </c>
      <c r="DX123" s="4">
        <f>$CK123+INDEX(节奏总纲!H$4:H$163,基础状态预估!$C$2)</f>
        <v>111.69453894381218</v>
      </c>
      <c r="DY123" s="4">
        <f t="shared" si="153"/>
        <v>11.899999999999999</v>
      </c>
      <c r="DZ123" s="4">
        <f t="shared" si="154"/>
        <v>33</v>
      </c>
      <c r="EA123" s="4">
        <f t="shared" si="155"/>
        <v>62.099999999999994</v>
      </c>
      <c r="EB123" s="4">
        <f t="shared" si="156"/>
        <v>13.699999999999998</v>
      </c>
      <c r="EC123" s="4">
        <f t="shared" si="157"/>
        <v>0.3</v>
      </c>
      <c r="EE123" s="4">
        <v>31</v>
      </c>
    </row>
    <row r="124" spans="33:154" x14ac:dyDescent="0.15">
      <c r="BF124" s="4">
        <v>120</v>
      </c>
      <c r="BG124" s="4">
        <f t="shared" si="115"/>
        <v>84</v>
      </c>
      <c r="BH124" s="4">
        <f t="shared" si="116"/>
        <v>36</v>
      </c>
      <c r="BL124" s="4">
        <f t="shared" si="99"/>
        <v>57</v>
      </c>
      <c r="BM124" s="4">
        <f t="shared" si="100"/>
        <v>39.9</v>
      </c>
      <c r="BN124" s="4">
        <f t="shared" si="101"/>
        <v>17.099999999999998</v>
      </c>
      <c r="BR124" s="4">
        <f t="shared" si="102"/>
        <v>65.650000000000006</v>
      </c>
      <c r="BS124" s="4">
        <f t="shared" si="103"/>
        <v>30.299999999999994</v>
      </c>
      <c r="BT124" s="4">
        <f t="shared" si="104"/>
        <v>5.0500000000000007</v>
      </c>
      <c r="BX124" s="4">
        <f t="shared" si="105"/>
        <v>48.800000000000004</v>
      </c>
      <c r="BY124" s="4">
        <f t="shared" si="106"/>
        <v>11.894999999999998</v>
      </c>
      <c r="BZ124" s="4">
        <f t="shared" si="107"/>
        <v>0.30499999999999999</v>
      </c>
      <c r="CD124" s="4">
        <f t="shared" si="108"/>
        <v>0</v>
      </c>
      <c r="CE124" s="4">
        <f t="shared" si="109"/>
        <v>0</v>
      </c>
      <c r="CF124" s="4">
        <f>IF(COUNTIF($BH$5:$BH124,"&gt;=2")&lt;=1,SUM($BG124:$BK124)*C$8,CF123)</f>
        <v>151200</v>
      </c>
      <c r="CG124" s="4">
        <f>IF(COUNTIF($BN$5:$BN124,"&gt;=2")&lt;=1,SUM($BL124:$BP124)*D$8,CG123)</f>
        <v>604799.99999999988</v>
      </c>
      <c r="CH124" s="4">
        <f>IF(COUNTIF($BT$5:$BT124,"&gt;=2")&lt;=1,SUM($BQ124:$BU124)*E$8,CH123)</f>
        <v>2592000</v>
      </c>
      <c r="CI124" s="4">
        <f>IF(COUNTIF($BZ$5:$BZ124,"&gt;=2")&lt;=1,SUM($BV124:$BZ124)*F$8,CI123)</f>
        <v>5270400</v>
      </c>
      <c r="CJ124" s="4">
        <f t="shared" si="117"/>
        <v>0</v>
      </c>
      <c r="CK124" s="4">
        <f t="shared" si="118"/>
        <v>99.75</v>
      </c>
      <c r="CM124" s="4">
        <v>120</v>
      </c>
      <c r="CN124" s="4">
        <f>IF(COUNTIF($BH$5:$BH124,"&gt;=2")&gt;1,CN123,BG124)</f>
        <v>4.8999999999999995</v>
      </c>
      <c r="CO124" s="4">
        <f>IF(COUNTIF($BH$5:$BH124,"&gt;=2")&gt;1,CO123,BH124)</f>
        <v>2.1</v>
      </c>
      <c r="CP124" s="4">
        <f>IF(COUNTIF($BH$5:$BH124,"&gt;=2")&gt;1,CP123,BI124)</f>
        <v>0</v>
      </c>
      <c r="CQ124" s="4">
        <f>IF(COUNTIF($BH$5:$BH124,"&gt;=2")&gt;1,CQ123,BJ124)</f>
        <v>0</v>
      </c>
      <c r="CR124" s="4">
        <f>IF(COUNTIF($BH$5:$BH124,"&gt;=2")&gt;1,CR123,BK124)</f>
        <v>0</v>
      </c>
      <c r="CS124" s="4">
        <f>IF(COUNTIF($BN$5:$BN124,"&gt;=2")&gt;1,CS123,BL124)</f>
        <v>7</v>
      </c>
      <c r="CT124" s="4">
        <f>IF(COUNTIF($BN$5:$BN124,"&gt;=2")&gt;1,CT123,BM124)</f>
        <v>4.8999999999999995</v>
      </c>
      <c r="CU124" s="4">
        <f>IF(COUNTIF($BN$5:$BN124,"&gt;=2")&gt;1,CU123,BN124)</f>
        <v>2.1</v>
      </c>
      <c r="CV124" s="4">
        <f>IF(COUNTIF($BN$5:$BN124,"&gt;=2")&gt;1,CV123,BO124)</f>
        <v>0</v>
      </c>
      <c r="CW124" s="4">
        <f>IF(COUNTIF($BN$5:$BN124,"&gt;=2")&gt;1,CW123,BP124)</f>
        <v>0</v>
      </c>
      <c r="CX124" s="4">
        <f>IF(COUNTIF($BT$5:$BT124,"&gt;=2")&gt;1,CX123,BQ124)</f>
        <v>0</v>
      </c>
      <c r="CY124" s="4">
        <f>IF(COUNTIF($BT$5:$BT124,"&gt;=2")&gt;1,CY123,BR124)</f>
        <v>26</v>
      </c>
      <c r="CZ124" s="4">
        <f>IF(COUNTIF($BT$5:$BT124,"&gt;=2")&gt;1,CZ123,BS124)</f>
        <v>11.999999999999996</v>
      </c>
      <c r="DA124" s="4">
        <f>IF(COUNTIF($BT$5:$BT124,"&gt;=2")&gt;1,DA123,BT124)</f>
        <v>2</v>
      </c>
      <c r="DB124" s="4">
        <f>IF(COUNTIF($BT$5:$BT124,"&gt;=2")&gt;1,DB123,BU124)</f>
        <v>0</v>
      </c>
      <c r="DC124" s="4">
        <f>IF(COUNTIF($BZ$5:$BZ124,"&gt;=2")&gt;1,DC123,BV124)</f>
        <v>0</v>
      </c>
      <c r="DD124" s="4">
        <f>IF(COUNTIF($BZ$5:$BZ124,"&gt;=2")&gt;1,DD123,BW124)</f>
        <v>0</v>
      </c>
      <c r="DE124" s="4">
        <f>IF(COUNTIF($BZ$5:$BZ124,"&gt;=2")&gt;1,DE123,BX124)</f>
        <v>48.800000000000004</v>
      </c>
      <c r="DF124" s="4">
        <f>IF(COUNTIF($BZ$5:$BZ124,"&gt;=2")&gt;1,DF123,BY124)</f>
        <v>11.894999999999998</v>
      </c>
      <c r="DG124" s="4">
        <f>IF(COUNTIF($BZ$5:$BZ124,"&gt;=2")&gt;1,DG123,BZ124)</f>
        <v>0.30499999999999999</v>
      </c>
      <c r="DH124" s="4">
        <f t="shared" si="119"/>
        <v>0</v>
      </c>
      <c r="DI124" s="4">
        <f t="shared" si="120"/>
        <v>0</v>
      </c>
      <c r="DJ124" s="4">
        <f t="shared" si="121"/>
        <v>0</v>
      </c>
      <c r="DK124" s="4">
        <f t="shared" si="122"/>
        <v>0</v>
      </c>
      <c r="DL124" s="4">
        <f t="shared" si="123"/>
        <v>0</v>
      </c>
      <c r="DM124" s="4">
        <f t="shared" si="124"/>
        <v>7</v>
      </c>
      <c r="DN124" s="4">
        <f t="shared" si="125"/>
        <v>13.999999999999998</v>
      </c>
      <c r="DO124" s="4">
        <f t="shared" si="126"/>
        <v>40</v>
      </c>
      <c r="DP124" s="4">
        <f t="shared" si="127"/>
        <v>61</v>
      </c>
      <c r="DQ124" s="4">
        <f t="shared" si="128"/>
        <v>0</v>
      </c>
      <c r="DS124" s="4">
        <v>120</v>
      </c>
      <c r="DT124" s="4">
        <f>$CK124+INDEX(节奏总纲!D$4:D$163,基础状态预估!$C$2)</f>
        <v>144.00483399593904</v>
      </c>
      <c r="DU124" s="4">
        <f>$CK124+INDEX(节奏总纲!E$4:E$163,基础状态预估!$C$2)</f>
        <v>138.28268396026414</v>
      </c>
      <c r="DV124" s="4">
        <f>$CK124+INDEX(节奏总纲!F$4:F$163,基础状态预估!$C$2)</f>
        <v>131.39220630709642</v>
      </c>
      <c r="DW124" s="4">
        <f>$CK124+INDEX(节奏总纲!G$4:G$163,基础状态预估!$C$2)</f>
        <v>123.03246816526354</v>
      </c>
      <c r="DX124" s="4">
        <f>$CK124+INDEX(节奏总纲!H$4:H$163,基础状态预估!$C$2)</f>
        <v>112.69453894381218</v>
      </c>
      <c r="DY124" s="4">
        <f t="shared" si="153"/>
        <v>11.899999999999999</v>
      </c>
      <c r="DZ124" s="4">
        <f t="shared" si="154"/>
        <v>33</v>
      </c>
      <c r="EA124" s="4">
        <f t="shared" si="155"/>
        <v>62.9</v>
      </c>
      <c r="EB124" s="4">
        <f t="shared" si="156"/>
        <v>13.894999999999998</v>
      </c>
      <c r="EC124" s="4">
        <f t="shared" si="157"/>
        <v>0.30499999999999999</v>
      </c>
      <c r="EE124" s="4">
        <v>32</v>
      </c>
    </row>
    <row r="125" spans="33:154" x14ac:dyDescent="0.15">
      <c r="BF125" s="4">
        <v>121</v>
      </c>
      <c r="BG125" s="4">
        <f t="shared" si="115"/>
        <v>84.699999999999989</v>
      </c>
      <c r="BH125" s="4">
        <f t="shared" si="116"/>
        <v>36.299999999999997</v>
      </c>
      <c r="BL125" s="4">
        <f t="shared" si="99"/>
        <v>57.5</v>
      </c>
      <c r="BM125" s="4">
        <f t="shared" si="100"/>
        <v>40.25</v>
      </c>
      <c r="BN125" s="4">
        <f t="shared" si="101"/>
        <v>17.25</v>
      </c>
      <c r="BR125" s="4">
        <f t="shared" si="102"/>
        <v>66.3</v>
      </c>
      <c r="BS125" s="4">
        <f t="shared" si="103"/>
        <v>30.599999999999994</v>
      </c>
      <c r="BT125" s="4">
        <f t="shared" si="104"/>
        <v>5.1000000000000005</v>
      </c>
      <c r="BX125" s="4">
        <f t="shared" si="105"/>
        <v>49.6</v>
      </c>
      <c r="BY125" s="4">
        <f t="shared" si="106"/>
        <v>12.089999999999996</v>
      </c>
      <c r="BZ125" s="4">
        <f t="shared" si="107"/>
        <v>0.31</v>
      </c>
      <c r="CD125" s="4">
        <f t="shared" si="108"/>
        <v>0</v>
      </c>
      <c r="CE125" s="4">
        <f t="shared" si="109"/>
        <v>0</v>
      </c>
      <c r="CF125" s="4">
        <f>IF(COUNTIF($BH$5:$BH125,"&gt;=2")&lt;=1,SUM($BG125:$BK125)*C$8,CF124)</f>
        <v>151200</v>
      </c>
      <c r="CG125" s="4">
        <f>IF(COUNTIF($BN$5:$BN125,"&gt;=2")&lt;=1,SUM($BL125:$BP125)*D$8,CG124)</f>
        <v>604799.99999999988</v>
      </c>
      <c r="CH125" s="4">
        <f>IF(COUNTIF($BT$5:$BT125,"&gt;=2")&lt;=1,SUM($BQ125:$BU125)*E$8,CH124)</f>
        <v>2592000</v>
      </c>
      <c r="CI125" s="4">
        <f>IF(COUNTIF($BZ$5:$BZ125,"&gt;=2")&lt;=1,SUM($BV125:$BZ125)*F$8,CI124)</f>
        <v>5356800</v>
      </c>
      <c r="CJ125" s="4">
        <f t="shared" si="117"/>
        <v>0</v>
      </c>
      <c r="CK125" s="4">
        <f t="shared" si="118"/>
        <v>100.75</v>
      </c>
      <c r="CM125" s="4">
        <v>121</v>
      </c>
      <c r="CN125" s="4">
        <f>IF(COUNTIF($BH$5:$BH125,"&gt;=2")&gt;1,CN124,BG125)</f>
        <v>4.8999999999999995</v>
      </c>
      <c r="CO125" s="4">
        <f>IF(COUNTIF($BH$5:$BH125,"&gt;=2")&gt;1,CO124,BH125)</f>
        <v>2.1</v>
      </c>
      <c r="CP125" s="4">
        <f>IF(COUNTIF($BH$5:$BH125,"&gt;=2")&gt;1,CP124,BI125)</f>
        <v>0</v>
      </c>
      <c r="CQ125" s="4">
        <f>IF(COUNTIF($BH$5:$BH125,"&gt;=2")&gt;1,CQ124,BJ125)</f>
        <v>0</v>
      </c>
      <c r="CR125" s="4">
        <f>IF(COUNTIF($BH$5:$BH125,"&gt;=2")&gt;1,CR124,BK125)</f>
        <v>0</v>
      </c>
      <c r="CS125" s="4">
        <f>IF(COUNTIF($BN$5:$BN125,"&gt;=2")&gt;1,CS124,BL125)</f>
        <v>7</v>
      </c>
      <c r="CT125" s="4">
        <f>IF(COUNTIF($BN$5:$BN125,"&gt;=2")&gt;1,CT124,BM125)</f>
        <v>4.8999999999999995</v>
      </c>
      <c r="CU125" s="4">
        <f>IF(COUNTIF($BN$5:$BN125,"&gt;=2")&gt;1,CU124,BN125)</f>
        <v>2.1</v>
      </c>
      <c r="CV125" s="4">
        <f>IF(COUNTIF($BN$5:$BN125,"&gt;=2")&gt;1,CV124,BO125)</f>
        <v>0</v>
      </c>
      <c r="CW125" s="4">
        <f>IF(COUNTIF($BN$5:$BN125,"&gt;=2")&gt;1,CW124,BP125)</f>
        <v>0</v>
      </c>
      <c r="CX125" s="4">
        <f>IF(COUNTIF($BT$5:$BT125,"&gt;=2")&gt;1,CX124,BQ125)</f>
        <v>0</v>
      </c>
      <c r="CY125" s="4">
        <f>IF(COUNTIF($BT$5:$BT125,"&gt;=2")&gt;1,CY124,BR125)</f>
        <v>26</v>
      </c>
      <c r="CZ125" s="4">
        <f>IF(COUNTIF($BT$5:$BT125,"&gt;=2")&gt;1,CZ124,BS125)</f>
        <v>11.999999999999996</v>
      </c>
      <c r="DA125" s="4">
        <f>IF(COUNTIF($BT$5:$BT125,"&gt;=2")&gt;1,DA124,BT125)</f>
        <v>2</v>
      </c>
      <c r="DB125" s="4">
        <f>IF(COUNTIF($BT$5:$BT125,"&gt;=2")&gt;1,DB124,BU125)</f>
        <v>0</v>
      </c>
      <c r="DC125" s="4">
        <f>IF(COUNTIF($BZ$5:$BZ125,"&gt;=2")&gt;1,DC124,BV125)</f>
        <v>0</v>
      </c>
      <c r="DD125" s="4">
        <f>IF(COUNTIF($BZ$5:$BZ125,"&gt;=2")&gt;1,DD124,BW125)</f>
        <v>0</v>
      </c>
      <c r="DE125" s="4">
        <f>IF(COUNTIF($BZ$5:$BZ125,"&gt;=2")&gt;1,DE124,BX125)</f>
        <v>49.6</v>
      </c>
      <c r="DF125" s="4">
        <f>IF(COUNTIF($BZ$5:$BZ125,"&gt;=2")&gt;1,DF124,BY125)</f>
        <v>12.089999999999996</v>
      </c>
      <c r="DG125" s="4">
        <f>IF(COUNTIF($BZ$5:$BZ125,"&gt;=2")&gt;1,DG124,BZ125)</f>
        <v>0.31</v>
      </c>
      <c r="DH125" s="4">
        <f t="shared" si="119"/>
        <v>0</v>
      </c>
      <c r="DI125" s="4">
        <f t="shared" si="120"/>
        <v>0</v>
      </c>
      <c r="DJ125" s="4">
        <f t="shared" si="121"/>
        <v>0</v>
      </c>
      <c r="DK125" s="4">
        <f t="shared" si="122"/>
        <v>0</v>
      </c>
      <c r="DL125" s="4">
        <f t="shared" si="123"/>
        <v>0</v>
      </c>
      <c r="DM125" s="4">
        <f t="shared" si="124"/>
        <v>7</v>
      </c>
      <c r="DN125" s="4">
        <f t="shared" si="125"/>
        <v>13.999999999999998</v>
      </c>
      <c r="DO125" s="4">
        <f t="shared" si="126"/>
        <v>40</v>
      </c>
      <c r="DP125" s="4">
        <f t="shared" si="127"/>
        <v>62</v>
      </c>
      <c r="DQ125" s="4">
        <f t="shared" si="128"/>
        <v>0</v>
      </c>
      <c r="DS125" s="4">
        <v>121</v>
      </c>
      <c r="DT125" s="4">
        <f>$CK125+INDEX(节奏总纲!D$4:D$163,基础状态预估!$C$2)</f>
        <v>145.00483399593904</v>
      </c>
      <c r="DU125" s="4">
        <f>$CK125+INDEX(节奏总纲!E$4:E$163,基础状态预估!$C$2)</f>
        <v>139.28268396026414</v>
      </c>
      <c r="DV125" s="4">
        <f>$CK125+INDEX(节奏总纲!F$4:F$163,基础状态预估!$C$2)</f>
        <v>132.39220630709642</v>
      </c>
      <c r="DW125" s="4">
        <f>$CK125+INDEX(节奏总纲!G$4:G$163,基础状态预估!$C$2)</f>
        <v>124.03246816526354</v>
      </c>
      <c r="DX125" s="4">
        <f>$CK125+INDEX(节奏总纲!H$4:H$163,基础状态预估!$C$2)</f>
        <v>113.69453894381218</v>
      </c>
      <c r="DY125" s="4">
        <f t="shared" si="153"/>
        <v>11.899999999999999</v>
      </c>
      <c r="DZ125" s="4">
        <f t="shared" si="154"/>
        <v>33</v>
      </c>
      <c r="EA125" s="4">
        <f t="shared" si="155"/>
        <v>63.699999999999996</v>
      </c>
      <c r="EB125" s="4">
        <f t="shared" si="156"/>
        <v>14.089999999999996</v>
      </c>
      <c r="EC125" s="4">
        <f t="shared" si="157"/>
        <v>0.31</v>
      </c>
      <c r="EE125" s="4">
        <v>33</v>
      </c>
    </row>
    <row r="126" spans="33:154" x14ac:dyDescent="0.15">
      <c r="AG126" s="7" t="s">
        <v>121</v>
      </c>
      <c r="AJ126" s="60" t="s">
        <v>365</v>
      </c>
      <c r="AK126" s="60"/>
      <c r="AL126" s="60"/>
      <c r="AM126" s="60"/>
      <c r="AN126" s="60"/>
      <c r="BF126" s="4">
        <v>122</v>
      </c>
      <c r="BG126" s="4">
        <f t="shared" si="115"/>
        <v>85.399999999999991</v>
      </c>
      <c r="BH126" s="4">
        <f t="shared" si="116"/>
        <v>36.6</v>
      </c>
      <c r="BL126" s="4">
        <f t="shared" si="99"/>
        <v>58</v>
      </c>
      <c r="BM126" s="4">
        <f t="shared" si="100"/>
        <v>40.599999999999994</v>
      </c>
      <c r="BN126" s="4">
        <f t="shared" si="101"/>
        <v>17.399999999999999</v>
      </c>
      <c r="BR126" s="4">
        <f t="shared" si="102"/>
        <v>66.95</v>
      </c>
      <c r="BS126" s="4">
        <f t="shared" si="103"/>
        <v>30.899999999999991</v>
      </c>
      <c r="BT126" s="4">
        <f t="shared" si="104"/>
        <v>5.15</v>
      </c>
      <c r="BX126" s="4">
        <f t="shared" si="105"/>
        <v>50.400000000000006</v>
      </c>
      <c r="BY126" s="4">
        <f t="shared" si="106"/>
        <v>12.284999999999997</v>
      </c>
      <c r="BZ126" s="4">
        <f t="shared" si="107"/>
        <v>0.315</v>
      </c>
      <c r="CD126" s="4">
        <f t="shared" si="108"/>
        <v>0</v>
      </c>
      <c r="CE126" s="4">
        <f t="shared" si="109"/>
        <v>0</v>
      </c>
      <c r="CF126" s="4">
        <f>IF(COUNTIF($BH$5:$BH126,"&gt;=2")&lt;=1,SUM($BG126:$BK126)*C$8,CF125)</f>
        <v>151200</v>
      </c>
      <c r="CG126" s="4">
        <f>IF(COUNTIF($BN$5:$BN126,"&gt;=2")&lt;=1,SUM($BL126:$BP126)*D$8,CG125)</f>
        <v>604799.99999999988</v>
      </c>
      <c r="CH126" s="4">
        <f>IF(COUNTIF($BT$5:$BT126,"&gt;=2")&lt;=1,SUM($BQ126:$BU126)*E$8,CH125)</f>
        <v>2592000</v>
      </c>
      <c r="CI126" s="4">
        <f>IF(COUNTIF($BZ$5:$BZ126,"&gt;=2")&lt;=1,SUM($BV126:$BZ126)*F$8,CI125)</f>
        <v>5443200</v>
      </c>
      <c r="CJ126" s="4">
        <f t="shared" si="117"/>
        <v>0</v>
      </c>
      <c r="CK126" s="4">
        <f t="shared" si="118"/>
        <v>101.75</v>
      </c>
      <c r="CM126" s="4">
        <v>122</v>
      </c>
      <c r="CN126" s="4">
        <f>IF(COUNTIF($BH$5:$BH126,"&gt;=2")&gt;1,CN125,BG126)</f>
        <v>4.8999999999999995</v>
      </c>
      <c r="CO126" s="4">
        <f>IF(COUNTIF($BH$5:$BH126,"&gt;=2")&gt;1,CO125,BH126)</f>
        <v>2.1</v>
      </c>
      <c r="CP126" s="4">
        <f>IF(COUNTIF($BH$5:$BH126,"&gt;=2")&gt;1,CP125,BI126)</f>
        <v>0</v>
      </c>
      <c r="CQ126" s="4">
        <f>IF(COUNTIF($BH$5:$BH126,"&gt;=2")&gt;1,CQ125,BJ126)</f>
        <v>0</v>
      </c>
      <c r="CR126" s="4">
        <f>IF(COUNTIF($BH$5:$BH126,"&gt;=2")&gt;1,CR125,BK126)</f>
        <v>0</v>
      </c>
      <c r="CS126" s="4">
        <f>IF(COUNTIF($BN$5:$BN126,"&gt;=2")&gt;1,CS125,BL126)</f>
        <v>7</v>
      </c>
      <c r="CT126" s="4">
        <f>IF(COUNTIF($BN$5:$BN126,"&gt;=2")&gt;1,CT125,BM126)</f>
        <v>4.8999999999999995</v>
      </c>
      <c r="CU126" s="4">
        <f>IF(COUNTIF($BN$5:$BN126,"&gt;=2")&gt;1,CU125,BN126)</f>
        <v>2.1</v>
      </c>
      <c r="CV126" s="4">
        <f>IF(COUNTIF($BN$5:$BN126,"&gt;=2")&gt;1,CV125,BO126)</f>
        <v>0</v>
      </c>
      <c r="CW126" s="4">
        <f>IF(COUNTIF($BN$5:$BN126,"&gt;=2")&gt;1,CW125,BP126)</f>
        <v>0</v>
      </c>
      <c r="CX126" s="4">
        <f>IF(COUNTIF($BT$5:$BT126,"&gt;=2")&gt;1,CX125,BQ126)</f>
        <v>0</v>
      </c>
      <c r="CY126" s="4">
        <f>IF(COUNTIF($BT$5:$BT126,"&gt;=2")&gt;1,CY125,BR126)</f>
        <v>26</v>
      </c>
      <c r="CZ126" s="4">
        <f>IF(COUNTIF($BT$5:$BT126,"&gt;=2")&gt;1,CZ125,BS126)</f>
        <v>11.999999999999996</v>
      </c>
      <c r="DA126" s="4">
        <f>IF(COUNTIF($BT$5:$BT126,"&gt;=2")&gt;1,DA125,BT126)</f>
        <v>2</v>
      </c>
      <c r="DB126" s="4">
        <f>IF(COUNTIF($BT$5:$BT126,"&gt;=2")&gt;1,DB125,BU126)</f>
        <v>0</v>
      </c>
      <c r="DC126" s="4">
        <f>IF(COUNTIF($BZ$5:$BZ126,"&gt;=2")&gt;1,DC125,BV126)</f>
        <v>0</v>
      </c>
      <c r="DD126" s="4">
        <f>IF(COUNTIF($BZ$5:$BZ126,"&gt;=2")&gt;1,DD125,BW126)</f>
        <v>0</v>
      </c>
      <c r="DE126" s="4">
        <f>IF(COUNTIF($BZ$5:$BZ126,"&gt;=2")&gt;1,DE125,BX126)</f>
        <v>50.400000000000006</v>
      </c>
      <c r="DF126" s="4">
        <f>IF(COUNTIF($BZ$5:$BZ126,"&gt;=2")&gt;1,DF125,BY126)</f>
        <v>12.284999999999997</v>
      </c>
      <c r="DG126" s="4">
        <f>IF(COUNTIF($BZ$5:$BZ126,"&gt;=2")&gt;1,DG125,BZ126)</f>
        <v>0.315</v>
      </c>
      <c r="DH126" s="4">
        <f t="shared" si="119"/>
        <v>0</v>
      </c>
      <c r="DI126" s="4">
        <f t="shared" si="120"/>
        <v>0</v>
      </c>
      <c r="DJ126" s="4">
        <f t="shared" si="121"/>
        <v>0</v>
      </c>
      <c r="DK126" s="4">
        <f t="shared" si="122"/>
        <v>0</v>
      </c>
      <c r="DL126" s="4">
        <f t="shared" si="123"/>
        <v>0</v>
      </c>
      <c r="DM126" s="4">
        <f t="shared" si="124"/>
        <v>7</v>
      </c>
      <c r="DN126" s="4">
        <f t="shared" si="125"/>
        <v>13.999999999999998</v>
      </c>
      <c r="DO126" s="4">
        <f t="shared" si="126"/>
        <v>40</v>
      </c>
      <c r="DP126" s="4">
        <f t="shared" si="127"/>
        <v>63</v>
      </c>
      <c r="DQ126" s="4">
        <f t="shared" si="128"/>
        <v>0</v>
      </c>
      <c r="DS126" s="4">
        <v>122</v>
      </c>
      <c r="DT126" s="4">
        <f>$CK126+INDEX(节奏总纲!D$4:D$163,基础状态预估!$C$2)</f>
        <v>146.00483399593904</v>
      </c>
      <c r="DU126" s="4">
        <f>$CK126+INDEX(节奏总纲!E$4:E$163,基础状态预估!$C$2)</f>
        <v>140.28268396026414</v>
      </c>
      <c r="DV126" s="4">
        <f>$CK126+INDEX(节奏总纲!F$4:F$163,基础状态预估!$C$2)</f>
        <v>133.39220630709642</v>
      </c>
      <c r="DW126" s="4">
        <f>$CK126+INDEX(节奏总纲!G$4:G$163,基础状态预估!$C$2)</f>
        <v>125.03246816526354</v>
      </c>
      <c r="DX126" s="4">
        <f>$CK126+INDEX(节奏总纲!H$4:H$163,基础状态预估!$C$2)</f>
        <v>114.69453894381218</v>
      </c>
      <c r="DY126" s="4">
        <f t="shared" si="153"/>
        <v>11.899999999999999</v>
      </c>
      <c r="DZ126" s="4">
        <f t="shared" si="154"/>
        <v>33</v>
      </c>
      <c r="EA126" s="4">
        <f t="shared" si="155"/>
        <v>64.5</v>
      </c>
      <c r="EB126" s="4">
        <f t="shared" si="156"/>
        <v>14.284999999999997</v>
      </c>
      <c r="EC126" s="4">
        <f t="shared" si="157"/>
        <v>0.315</v>
      </c>
      <c r="EE126" s="4">
        <v>34</v>
      </c>
      <c r="EP126" s="4" t="s">
        <v>336</v>
      </c>
      <c r="EQ126" s="60" t="s">
        <v>344</v>
      </c>
      <c r="ER126" s="60"/>
      <c r="ES126" s="60"/>
      <c r="ET126" s="60"/>
      <c r="EU126" s="60"/>
    </row>
    <row r="127" spans="33:154" x14ac:dyDescent="0.15">
      <c r="AG127" s="7" t="s">
        <v>105</v>
      </c>
      <c r="AH127" s="7" t="s">
        <v>126</v>
      </c>
      <c r="AI127" s="4" t="s">
        <v>139</v>
      </c>
      <c r="AJ127" s="4" t="s">
        <v>47</v>
      </c>
      <c r="AK127" s="4" t="s">
        <v>48</v>
      </c>
      <c r="AL127" s="4" t="s">
        <v>24</v>
      </c>
      <c r="AM127" s="4" t="s">
        <v>22</v>
      </c>
      <c r="AN127" s="4" t="s">
        <v>23</v>
      </c>
      <c r="AO127" s="4" t="s">
        <v>109</v>
      </c>
      <c r="AP127" s="7" t="s">
        <v>131</v>
      </c>
      <c r="BF127" s="4">
        <v>123</v>
      </c>
      <c r="BG127" s="4">
        <f t="shared" si="115"/>
        <v>86.1</v>
      </c>
      <c r="BH127" s="4">
        <f t="shared" si="116"/>
        <v>36.9</v>
      </c>
      <c r="BL127" s="4">
        <f t="shared" si="99"/>
        <v>58.5</v>
      </c>
      <c r="BM127" s="4">
        <f t="shared" si="100"/>
        <v>40.949999999999996</v>
      </c>
      <c r="BN127" s="4">
        <f t="shared" si="101"/>
        <v>17.55</v>
      </c>
      <c r="BR127" s="4">
        <f t="shared" si="102"/>
        <v>67.600000000000009</v>
      </c>
      <c r="BS127" s="4">
        <f t="shared" si="103"/>
        <v>31.199999999999992</v>
      </c>
      <c r="BT127" s="4">
        <f t="shared" si="104"/>
        <v>5.2</v>
      </c>
      <c r="BX127" s="4">
        <f t="shared" si="105"/>
        <v>51.2</v>
      </c>
      <c r="BY127" s="4">
        <f t="shared" si="106"/>
        <v>12.479999999999997</v>
      </c>
      <c r="BZ127" s="4">
        <f t="shared" si="107"/>
        <v>0.32</v>
      </c>
      <c r="CD127" s="4">
        <f t="shared" si="108"/>
        <v>0</v>
      </c>
      <c r="CE127" s="4">
        <f t="shared" si="109"/>
        <v>0</v>
      </c>
      <c r="CF127" s="4">
        <f>IF(COUNTIF($BH$5:$BH127,"&gt;=2")&lt;=1,SUM($BG127:$BK127)*C$8,CF126)</f>
        <v>151200</v>
      </c>
      <c r="CG127" s="4">
        <f>IF(COUNTIF($BN$5:$BN127,"&gt;=2")&lt;=1,SUM($BL127:$BP127)*D$8,CG126)</f>
        <v>604799.99999999988</v>
      </c>
      <c r="CH127" s="4">
        <f>IF(COUNTIF($BT$5:$BT127,"&gt;=2")&lt;=1,SUM($BQ127:$BU127)*E$8,CH126)</f>
        <v>2592000</v>
      </c>
      <c r="CI127" s="4">
        <f>IF(COUNTIF($BZ$5:$BZ127,"&gt;=2")&lt;=1,SUM($BV127:$BZ127)*F$8,CI126)</f>
        <v>5529600</v>
      </c>
      <c r="CJ127" s="4">
        <f t="shared" si="117"/>
        <v>0</v>
      </c>
      <c r="CK127" s="4">
        <f t="shared" si="118"/>
        <v>102.75</v>
      </c>
      <c r="CM127" s="4">
        <v>123</v>
      </c>
      <c r="CN127" s="4">
        <f>IF(COUNTIF($BH$5:$BH127,"&gt;=2")&gt;1,CN126,BG127)</f>
        <v>4.8999999999999995</v>
      </c>
      <c r="CO127" s="4">
        <f>IF(COUNTIF($BH$5:$BH127,"&gt;=2")&gt;1,CO126,BH127)</f>
        <v>2.1</v>
      </c>
      <c r="CP127" s="4">
        <f>IF(COUNTIF($BH$5:$BH127,"&gt;=2")&gt;1,CP126,BI127)</f>
        <v>0</v>
      </c>
      <c r="CQ127" s="4">
        <f>IF(COUNTIF($BH$5:$BH127,"&gt;=2")&gt;1,CQ126,BJ127)</f>
        <v>0</v>
      </c>
      <c r="CR127" s="4">
        <f>IF(COUNTIF($BH$5:$BH127,"&gt;=2")&gt;1,CR126,BK127)</f>
        <v>0</v>
      </c>
      <c r="CS127" s="4">
        <f>IF(COUNTIF($BN$5:$BN127,"&gt;=2")&gt;1,CS126,BL127)</f>
        <v>7</v>
      </c>
      <c r="CT127" s="4">
        <f>IF(COUNTIF($BN$5:$BN127,"&gt;=2")&gt;1,CT126,BM127)</f>
        <v>4.8999999999999995</v>
      </c>
      <c r="CU127" s="4">
        <f>IF(COUNTIF($BN$5:$BN127,"&gt;=2")&gt;1,CU126,BN127)</f>
        <v>2.1</v>
      </c>
      <c r="CV127" s="4">
        <f>IF(COUNTIF($BN$5:$BN127,"&gt;=2")&gt;1,CV126,BO127)</f>
        <v>0</v>
      </c>
      <c r="CW127" s="4">
        <f>IF(COUNTIF($BN$5:$BN127,"&gt;=2")&gt;1,CW126,BP127)</f>
        <v>0</v>
      </c>
      <c r="CX127" s="4">
        <f>IF(COUNTIF($BT$5:$BT127,"&gt;=2")&gt;1,CX126,BQ127)</f>
        <v>0</v>
      </c>
      <c r="CY127" s="4">
        <f>IF(COUNTIF($BT$5:$BT127,"&gt;=2")&gt;1,CY126,BR127)</f>
        <v>26</v>
      </c>
      <c r="CZ127" s="4">
        <f>IF(COUNTIF($BT$5:$BT127,"&gt;=2")&gt;1,CZ126,BS127)</f>
        <v>11.999999999999996</v>
      </c>
      <c r="DA127" s="4">
        <f>IF(COUNTIF($BT$5:$BT127,"&gt;=2")&gt;1,DA126,BT127)</f>
        <v>2</v>
      </c>
      <c r="DB127" s="4">
        <f>IF(COUNTIF($BT$5:$BT127,"&gt;=2")&gt;1,DB126,BU127)</f>
        <v>0</v>
      </c>
      <c r="DC127" s="4">
        <f>IF(COUNTIF($BZ$5:$BZ127,"&gt;=2")&gt;1,DC126,BV127)</f>
        <v>0</v>
      </c>
      <c r="DD127" s="4">
        <f>IF(COUNTIF($BZ$5:$BZ127,"&gt;=2")&gt;1,DD126,BW127)</f>
        <v>0</v>
      </c>
      <c r="DE127" s="4">
        <f>IF(COUNTIF($BZ$5:$BZ127,"&gt;=2")&gt;1,DE126,BX127)</f>
        <v>51.2</v>
      </c>
      <c r="DF127" s="4">
        <f>IF(COUNTIF($BZ$5:$BZ127,"&gt;=2")&gt;1,DF126,BY127)</f>
        <v>12.479999999999997</v>
      </c>
      <c r="DG127" s="4">
        <f>IF(COUNTIF($BZ$5:$BZ127,"&gt;=2")&gt;1,DG126,BZ127)</f>
        <v>0.32</v>
      </c>
      <c r="DH127" s="4">
        <f t="shared" si="119"/>
        <v>0</v>
      </c>
      <c r="DI127" s="4">
        <f t="shared" si="120"/>
        <v>0</v>
      </c>
      <c r="DJ127" s="4">
        <f t="shared" si="121"/>
        <v>0</v>
      </c>
      <c r="DK127" s="4">
        <f t="shared" si="122"/>
        <v>0</v>
      </c>
      <c r="DL127" s="4">
        <f t="shared" si="123"/>
        <v>0</v>
      </c>
      <c r="DM127" s="4">
        <f t="shared" si="124"/>
        <v>7</v>
      </c>
      <c r="DN127" s="4">
        <f t="shared" si="125"/>
        <v>13.999999999999998</v>
      </c>
      <c r="DO127" s="4">
        <f t="shared" si="126"/>
        <v>40</v>
      </c>
      <c r="DP127" s="4">
        <f t="shared" si="127"/>
        <v>64</v>
      </c>
      <c r="DQ127" s="4">
        <f t="shared" si="128"/>
        <v>0</v>
      </c>
      <c r="DS127" s="4">
        <v>123</v>
      </c>
      <c r="DT127" s="4">
        <f>$CK127+INDEX(节奏总纲!D$4:D$163,基础状态预估!$C$2)</f>
        <v>147.00483399593904</v>
      </c>
      <c r="DU127" s="4">
        <f>$CK127+INDEX(节奏总纲!E$4:E$163,基础状态预估!$C$2)</f>
        <v>141.28268396026414</v>
      </c>
      <c r="DV127" s="4">
        <f>$CK127+INDEX(节奏总纲!F$4:F$163,基础状态预估!$C$2)</f>
        <v>134.39220630709642</v>
      </c>
      <c r="DW127" s="4">
        <f>$CK127+INDEX(节奏总纲!G$4:G$163,基础状态预估!$C$2)</f>
        <v>126.03246816526354</v>
      </c>
      <c r="DX127" s="4">
        <f>$CK127+INDEX(节奏总纲!H$4:H$163,基础状态预估!$C$2)</f>
        <v>115.69453894381218</v>
      </c>
      <c r="DY127" s="4">
        <f t="shared" si="153"/>
        <v>11.899999999999999</v>
      </c>
      <c r="DZ127" s="4">
        <f t="shared" si="154"/>
        <v>33</v>
      </c>
      <c r="EA127" s="4">
        <f t="shared" si="155"/>
        <v>65.3</v>
      </c>
      <c r="EB127" s="4">
        <f t="shared" si="156"/>
        <v>14.479999999999997</v>
      </c>
      <c r="EC127" s="4">
        <f t="shared" si="157"/>
        <v>0.32</v>
      </c>
      <c r="EE127" s="4">
        <v>35</v>
      </c>
      <c r="EP127" s="4" t="s">
        <v>333</v>
      </c>
      <c r="EQ127" s="4" t="s">
        <v>47</v>
      </c>
      <c r="ER127" s="4" t="s">
        <v>48</v>
      </c>
      <c r="ES127" s="4" t="s">
        <v>24</v>
      </c>
      <c r="ET127" s="4" t="s">
        <v>22</v>
      </c>
      <c r="EU127" s="4" t="s">
        <v>23</v>
      </c>
      <c r="EV127" s="4" t="s">
        <v>345</v>
      </c>
      <c r="EW127" s="4" t="s">
        <v>346</v>
      </c>
      <c r="EX127" s="4" t="s">
        <v>348</v>
      </c>
    </row>
    <row r="128" spans="33:154" x14ac:dyDescent="0.15">
      <c r="AG128" s="7">
        <f>基础状态预估!K7</f>
        <v>23.282468165263531</v>
      </c>
      <c r="AH128" s="7">
        <f>求节点(节奏总纲!$G$4:$G$163,节奏总纲!$C$4:$C$163,AG128)</f>
        <v>55</v>
      </c>
      <c r="AI128" s="4" t="str">
        <f>EV128</f>
        <v>绿</v>
      </c>
      <c r="AJ128" s="4">
        <f>EQ128</f>
        <v>0</v>
      </c>
      <c r="AK128" s="4">
        <f t="shared" ref="AK128:AK163" si="158">ER128</f>
        <v>0</v>
      </c>
      <c r="AL128" s="4">
        <f t="shared" ref="AL128:AL163" si="159">ES128</f>
        <v>0</v>
      </c>
      <c r="AM128" s="4">
        <f t="shared" ref="AM128:AM163" si="160">ET128</f>
        <v>0</v>
      </c>
      <c r="AN128" s="4">
        <f t="shared" ref="AN128:AN163" si="161">EU128</f>
        <v>0</v>
      </c>
      <c r="AO128" s="7">
        <v>0</v>
      </c>
      <c r="AP128" s="7" t="e">
        <f t="shared" ref="AP128:AP163" si="162">AO128/AC5</f>
        <v>#DIV/0!</v>
      </c>
      <c r="BF128" s="4">
        <v>124</v>
      </c>
      <c r="BG128" s="4">
        <f t="shared" si="115"/>
        <v>86.8</v>
      </c>
      <c r="BH128" s="4">
        <f t="shared" si="116"/>
        <v>37.199999999999996</v>
      </c>
      <c r="BL128" s="4">
        <f t="shared" si="99"/>
        <v>59</v>
      </c>
      <c r="BM128" s="4">
        <f t="shared" si="100"/>
        <v>41.3</v>
      </c>
      <c r="BN128" s="4">
        <f t="shared" si="101"/>
        <v>17.7</v>
      </c>
      <c r="BR128" s="4">
        <f t="shared" si="102"/>
        <v>68.25</v>
      </c>
      <c r="BS128" s="4">
        <f t="shared" si="103"/>
        <v>31.499999999999993</v>
      </c>
      <c r="BT128" s="4">
        <f t="shared" si="104"/>
        <v>5.25</v>
      </c>
      <c r="BX128" s="4">
        <f t="shared" si="105"/>
        <v>52</v>
      </c>
      <c r="BY128" s="4">
        <f t="shared" si="106"/>
        <v>12.674999999999997</v>
      </c>
      <c r="BZ128" s="4">
        <f t="shared" si="107"/>
        <v>0.32500000000000001</v>
      </c>
      <c r="CD128" s="4">
        <f t="shared" si="108"/>
        <v>0</v>
      </c>
      <c r="CE128" s="4">
        <f t="shared" si="109"/>
        <v>0</v>
      </c>
      <c r="CF128" s="4">
        <f>IF(COUNTIF($BH$5:$BH128,"&gt;=2")&lt;=1,SUM($BG128:$BK128)*C$8,CF127)</f>
        <v>151200</v>
      </c>
      <c r="CG128" s="4">
        <f>IF(COUNTIF($BN$5:$BN128,"&gt;=2")&lt;=1,SUM($BL128:$BP128)*D$8,CG127)</f>
        <v>604799.99999999988</v>
      </c>
      <c r="CH128" s="4">
        <f>IF(COUNTIF($BT$5:$BT128,"&gt;=2")&lt;=1,SUM($BQ128:$BU128)*E$8,CH127)</f>
        <v>2592000</v>
      </c>
      <c r="CI128" s="4">
        <f>IF(COUNTIF($BZ$5:$BZ128,"&gt;=2")&lt;=1,SUM($BV128:$BZ128)*F$8,CI127)</f>
        <v>5616000</v>
      </c>
      <c r="CJ128" s="4">
        <f t="shared" si="117"/>
        <v>0</v>
      </c>
      <c r="CK128" s="4">
        <f t="shared" si="118"/>
        <v>103.75</v>
      </c>
      <c r="CM128" s="4">
        <v>124</v>
      </c>
      <c r="CN128" s="4">
        <f>IF(COUNTIF($BH$5:$BH128,"&gt;=2")&gt;1,CN127,BG128)</f>
        <v>4.8999999999999995</v>
      </c>
      <c r="CO128" s="4">
        <f>IF(COUNTIF($BH$5:$BH128,"&gt;=2")&gt;1,CO127,BH128)</f>
        <v>2.1</v>
      </c>
      <c r="CP128" s="4">
        <f>IF(COUNTIF($BH$5:$BH128,"&gt;=2")&gt;1,CP127,BI128)</f>
        <v>0</v>
      </c>
      <c r="CQ128" s="4">
        <f>IF(COUNTIF($BH$5:$BH128,"&gt;=2")&gt;1,CQ127,BJ128)</f>
        <v>0</v>
      </c>
      <c r="CR128" s="4">
        <f>IF(COUNTIF($BH$5:$BH128,"&gt;=2")&gt;1,CR127,BK128)</f>
        <v>0</v>
      </c>
      <c r="CS128" s="4">
        <f>IF(COUNTIF($BN$5:$BN128,"&gt;=2")&gt;1,CS127,BL128)</f>
        <v>7</v>
      </c>
      <c r="CT128" s="4">
        <f>IF(COUNTIF($BN$5:$BN128,"&gt;=2")&gt;1,CT127,BM128)</f>
        <v>4.8999999999999995</v>
      </c>
      <c r="CU128" s="4">
        <f>IF(COUNTIF($BN$5:$BN128,"&gt;=2")&gt;1,CU127,BN128)</f>
        <v>2.1</v>
      </c>
      <c r="CV128" s="4">
        <f>IF(COUNTIF($BN$5:$BN128,"&gt;=2")&gt;1,CV127,BO128)</f>
        <v>0</v>
      </c>
      <c r="CW128" s="4">
        <f>IF(COUNTIF($BN$5:$BN128,"&gt;=2")&gt;1,CW127,BP128)</f>
        <v>0</v>
      </c>
      <c r="CX128" s="4">
        <f>IF(COUNTIF($BT$5:$BT128,"&gt;=2")&gt;1,CX127,BQ128)</f>
        <v>0</v>
      </c>
      <c r="CY128" s="4">
        <f>IF(COUNTIF($BT$5:$BT128,"&gt;=2")&gt;1,CY127,BR128)</f>
        <v>26</v>
      </c>
      <c r="CZ128" s="4">
        <f>IF(COUNTIF($BT$5:$BT128,"&gt;=2")&gt;1,CZ127,BS128)</f>
        <v>11.999999999999996</v>
      </c>
      <c r="DA128" s="4">
        <f>IF(COUNTIF($BT$5:$BT128,"&gt;=2")&gt;1,DA127,BT128)</f>
        <v>2</v>
      </c>
      <c r="DB128" s="4">
        <f>IF(COUNTIF($BT$5:$BT128,"&gt;=2")&gt;1,DB127,BU128)</f>
        <v>0</v>
      </c>
      <c r="DC128" s="4">
        <f>IF(COUNTIF($BZ$5:$BZ128,"&gt;=2")&gt;1,DC127,BV128)</f>
        <v>0</v>
      </c>
      <c r="DD128" s="4">
        <f>IF(COUNTIF($BZ$5:$BZ128,"&gt;=2")&gt;1,DD127,BW128)</f>
        <v>0</v>
      </c>
      <c r="DE128" s="4">
        <f>IF(COUNTIF($BZ$5:$BZ128,"&gt;=2")&gt;1,DE127,BX128)</f>
        <v>52</v>
      </c>
      <c r="DF128" s="4">
        <f>IF(COUNTIF($BZ$5:$BZ128,"&gt;=2")&gt;1,DF127,BY128)</f>
        <v>12.674999999999997</v>
      </c>
      <c r="DG128" s="4">
        <f>IF(COUNTIF($BZ$5:$BZ128,"&gt;=2")&gt;1,DG127,BZ128)</f>
        <v>0.32500000000000001</v>
      </c>
      <c r="DH128" s="4">
        <f t="shared" si="119"/>
        <v>0</v>
      </c>
      <c r="DI128" s="4">
        <f t="shared" si="120"/>
        <v>0</v>
      </c>
      <c r="DJ128" s="4">
        <f t="shared" si="121"/>
        <v>0</v>
      </c>
      <c r="DK128" s="4">
        <f t="shared" si="122"/>
        <v>0</v>
      </c>
      <c r="DL128" s="4">
        <f t="shared" si="123"/>
        <v>0</v>
      </c>
      <c r="DM128" s="4">
        <f t="shared" si="124"/>
        <v>7</v>
      </c>
      <c r="DN128" s="4">
        <f t="shared" si="125"/>
        <v>13.999999999999998</v>
      </c>
      <c r="DO128" s="4">
        <f t="shared" si="126"/>
        <v>40</v>
      </c>
      <c r="DP128" s="4">
        <f t="shared" si="127"/>
        <v>65</v>
      </c>
      <c r="DQ128" s="4">
        <f t="shared" si="128"/>
        <v>0</v>
      </c>
      <c r="DS128" s="4">
        <v>124</v>
      </c>
      <c r="DT128" s="4">
        <f>$CK128+INDEX(节奏总纲!D$4:D$163,基础状态预估!$C$2)</f>
        <v>148.00483399593904</v>
      </c>
      <c r="DU128" s="4">
        <f>$CK128+INDEX(节奏总纲!E$4:E$163,基础状态预估!$C$2)</f>
        <v>142.28268396026414</v>
      </c>
      <c r="DV128" s="4">
        <f>$CK128+INDEX(节奏总纲!F$4:F$163,基础状态预估!$C$2)</f>
        <v>135.39220630709642</v>
      </c>
      <c r="DW128" s="4">
        <f>$CK128+INDEX(节奏总纲!G$4:G$163,基础状态预估!$C$2)</f>
        <v>127.03246816526354</v>
      </c>
      <c r="DX128" s="4">
        <f>$CK128+INDEX(节奏总纲!H$4:H$163,基础状态预估!$C$2)</f>
        <v>116.69453894381218</v>
      </c>
      <c r="DY128" s="4">
        <f t="shared" si="153"/>
        <v>11.899999999999999</v>
      </c>
      <c r="DZ128" s="4">
        <f t="shared" si="154"/>
        <v>33</v>
      </c>
      <c r="EA128" s="4">
        <f t="shared" si="155"/>
        <v>66.099999999999994</v>
      </c>
      <c r="EB128" s="4">
        <f t="shared" si="156"/>
        <v>14.674999999999997</v>
      </c>
      <c r="EC128" s="4">
        <f t="shared" si="157"/>
        <v>0.32500000000000001</v>
      </c>
      <c r="EE128" s="4">
        <v>36</v>
      </c>
      <c r="EP128" s="7">
        <f>AG128</f>
        <v>23.282468165263531</v>
      </c>
      <c r="EQ128" s="4">
        <f>IFERROR(求节点($DW$5:$DW$1004,DY$5:DY$1004,$EP128),0)</f>
        <v>0</v>
      </c>
      <c r="ER128" s="4">
        <f t="shared" ref="ER128:EU128" si="163">IFERROR(求节点($DW$5:$DW$1004,DZ$5:DZ$1004,$EP128),0)</f>
        <v>0</v>
      </c>
      <c r="ES128" s="4">
        <f t="shared" si="163"/>
        <v>0</v>
      </c>
      <c r="ET128" s="4">
        <f t="shared" si="163"/>
        <v>0</v>
      </c>
      <c r="EU128" s="4">
        <f t="shared" si="163"/>
        <v>0</v>
      </c>
      <c r="EV128" s="4" t="str">
        <f>IF(EU128&gt;0,$EU$4,IF(ET128&gt;0,$ET$4,IF(ES128&gt;0,$ES$4,IF(ER128&gt;0,$ER$4,$EQ$4))))</f>
        <v>绿</v>
      </c>
      <c r="EW128" s="4">
        <f>IFERROR(求节点($DW$5:$DW$1004,$DS$5:$DS$1004,$EP128),0)</f>
        <v>0</v>
      </c>
      <c r="EX128" s="4">
        <f>IFERROR(求节点($DS$5:$DS$1004,$CK$5:$CK$1004,$EW128),0)</f>
        <v>0</v>
      </c>
    </row>
    <row r="129" spans="33:154" x14ac:dyDescent="0.15">
      <c r="AG129" s="7">
        <f>基础状态预估!K8</f>
        <v>23.48246816526353</v>
      </c>
      <c r="AH129" s="7">
        <f>求节点(节奏总纲!$G$4:$G$163,节奏总纲!$C$4:$C$163,AG129)</f>
        <v>55.122844962000904</v>
      </c>
      <c r="AI129" s="4" t="str">
        <f t="shared" ref="AI129:AI163" si="164">EV129</f>
        <v>绿</v>
      </c>
      <c r="AJ129" s="4">
        <f t="shared" ref="AJ129:AJ163" si="165">EQ129</f>
        <v>0</v>
      </c>
      <c r="AK129" s="4">
        <f t="shared" si="158"/>
        <v>0</v>
      </c>
      <c r="AL129" s="4">
        <f t="shared" si="159"/>
        <v>0</v>
      </c>
      <c r="AM129" s="4">
        <f t="shared" si="160"/>
        <v>0</v>
      </c>
      <c r="AN129" s="4">
        <f t="shared" si="161"/>
        <v>0</v>
      </c>
      <c r="AO129" s="7">
        <f>(基础状态预估!F8-基础状态预估!F7)*基础状态预估!$W8+AO128</f>
        <v>0</v>
      </c>
      <c r="AP129" s="7">
        <f t="shared" si="162"/>
        <v>0</v>
      </c>
      <c r="BF129" s="4">
        <v>125</v>
      </c>
      <c r="BG129" s="4">
        <f t="shared" si="115"/>
        <v>87.5</v>
      </c>
      <c r="BH129" s="4">
        <f t="shared" si="116"/>
        <v>37.5</v>
      </c>
      <c r="BL129" s="4">
        <f t="shared" si="99"/>
        <v>59.5</v>
      </c>
      <c r="BM129" s="4">
        <f t="shared" si="100"/>
        <v>41.65</v>
      </c>
      <c r="BN129" s="4">
        <f t="shared" si="101"/>
        <v>17.849999999999998</v>
      </c>
      <c r="BR129" s="4">
        <f t="shared" si="102"/>
        <v>68.900000000000006</v>
      </c>
      <c r="BS129" s="4">
        <f t="shared" si="103"/>
        <v>31.799999999999994</v>
      </c>
      <c r="BT129" s="4">
        <f t="shared" si="104"/>
        <v>5.3000000000000007</v>
      </c>
      <c r="BX129" s="4">
        <f t="shared" si="105"/>
        <v>52.800000000000004</v>
      </c>
      <c r="BY129" s="4">
        <f t="shared" si="106"/>
        <v>12.869999999999997</v>
      </c>
      <c r="BZ129" s="4">
        <f t="shared" si="107"/>
        <v>0.33</v>
      </c>
      <c r="CD129" s="4">
        <f t="shared" si="108"/>
        <v>0</v>
      </c>
      <c r="CE129" s="4">
        <f t="shared" si="109"/>
        <v>0</v>
      </c>
      <c r="CF129" s="4">
        <f>IF(COUNTIF($BH$5:$BH129,"&gt;=2")&lt;=1,SUM($BG129:$BK129)*C$8,CF128)</f>
        <v>151200</v>
      </c>
      <c r="CG129" s="4">
        <f>IF(COUNTIF($BN$5:$BN129,"&gt;=2")&lt;=1,SUM($BL129:$BP129)*D$8,CG128)</f>
        <v>604799.99999999988</v>
      </c>
      <c r="CH129" s="4">
        <f>IF(COUNTIF($BT$5:$BT129,"&gt;=2")&lt;=1,SUM($BQ129:$BU129)*E$8,CH128)</f>
        <v>2592000</v>
      </c>
      <c r="CI129" s="4">
        <f>IF(COUNTIF($BZ$5:$BZ129,"&gt;=2")&lt;=1,SUM($BV129:$BZ129)*F$8,CI128)</f>
        <v>5702400</v>
      </c>
      <c r="CJ129" s="4">
        <f t="shared" si="117"/>
        <v>0</v>
      </c>
      <c r="CK129" s="4">
        <f t="shared" si="118"/>
        <v>104.75</v>
      </c>
      <c r="CM129" s="4">
        <v>125</v>
      </c>
      <c r="CN129" s="4">
        <f>IF(COUNTIF($BH$5:$BH129,"&gt;=2")&gt;1,CN128,BG129)</f>
        <v>4.8999999999999995</v>
      </c>
      <c r="CO129" s="4">
        <f>IF(COUNTIF($BH$5:$BH129,"&gt;=2")&gt;1,CO128,BH129)</f>
        <v>2.1</v>
      </c>
      <c r="CP129" s="4">
        <f>IF(COUNTIF($BH$5:$BH129,"&gt;=2")&gt;1,CP128,BI129)</f>
        <v>0</v>
      </c>
      <c r="CQ129" s="4">
        <f>IF(COUNTIF($BH$5:$BH129,"&gt;=2")&gt;1,CQ128,BJ129)</f>
        <v>0</v>
      </c>
      <c r="CR129" s="4">
        <f>IF(COUNTIF($BH$5:$BH129,"&gt;=2")&gt;1,CR128,BK129)</f>
        <v>0</v>
      </c>
      <c r="CS129" s="4">
        <f>IF(COUNTIF($BN$5:$BN129,"&gt;=2")&gt;1,CS128,BL129)</f>
        <v>7</v>
      </c>
      <c r="CT129" s="4">
        <f>IF(COUNTIF($BN$5:$BN129,"&gt;=2")&gt;1,CT128,BM129)</f>
        <v>4.8999999999999995</v>
      </c>
      <c r="CU129" s="4">
        <f>IF(COUNTIF($BN$5:$BN129,"&gt;=2")&gt;1,CU128,BN129)</f>
        <v>2.1</v>
      </c>
      <c r="CV129" s="4">
        <f>IF(COUNTIF($BN$5:$BN129,"&gt;=2")&gt;1,CV128,BO129)</f>
        <v>0</v>
      </c>
      <c r="CW129" s="4">
        <f>IF(COUNTIF($BN$5:$BN129,"&gt;=2")&gt;1,CW128,BP129)</f>
        <v>0</v>
      </c>
      <c r="CX129" s="4">
        <f>IF(COUNTIF($BT$5:$BT129,"&gt;=2")&gt;1,CX128,BQ129)</f>
        <v>0</v>
      </c>
      <c r="CY129" s="4">
        <f>IF(COUNTIF($BT$5:$BT129,"&gt;=2")&gt;1,CY128,BR129)</f>
        <v>26</v>
      </c>
      <c r="CZ129" s="4">
        <f>IF(COUNTIF($BT$5:$BT129,"&gt;=2")&gt;1,CZ128,BS129)</f>
        <v>11.999999999999996</v>
      </c>
      <c r="DA129" s="4">
        <f>IF(COUNTIF($BT$5:$BT129,"&gt;=2")&gt;1,DA128,BT129)</f>
        <v>2</v>
      </c>
      <c r="DB129" s="4">
        <f>IF(COUNTIF($BT$5:$BT129,"&gt;=2")&gt;1,DB128,BU129)</f>
        <v>0</v>
      </c>
      <c r="DC129" s="4">
        <f>IF(COUNTIF($BZ$5:$BZ129,"&gt;=2")&gt;1,DC128,BV129)</f>
        <v>0</v>
      </c>
      <c r="DD129" s="4">
        <f>IF(COUNTIF($BZ$5:$BZ129,"&gt;=2")&gt;1,DD128,BW129)</f>
        <v>0</v>
      </c>
      <c r="DE129" s="4">
        <f>IF(COUNTIF($BZ$5:$BZ129,"&gt;=2")&gt;1,DE128,BX129)</f>
        <v>52.800000000000004</v>
      </c>
      <c r="DF129" s="4">
        <f>IF(COUNTIF($BZ$5:$BZ129,"&gt;=2")&gt;1,DF128,BY129)</f>
        <v>12.869999999999997</v>
      </c>
      <c r="DG129" s="4">
        <f>IF(COUNTIF($BZ$5:$BZ129,"&gt;=2")&gt;1,DG128,BZ129)</f>
        <v>0.33</v>
      </c>
      <c r="DH129" s="4">
        <f t="shared" si="119"/>
        <v>0</v>
      </c>
      <c r="DI129" s="4">
        <f t="shared" si="120"/>
        <v>0</v>
      </c>
      <c r="DJ129" s="4">
        <f t="shared" si="121"/>
        <v>0</v>
      </c>
      <c r="DK129" s="4">
        <f t="shared" si="122"/>
        <v>0</v>
      </c>
      <c r="DL129" s="4">
        <f t="shared" si="123"/>
        <v>0</v>
      </c>
      <c r="DM129" s="4">
        <f t="shared" si="124"/>
        <v>7</v>
      </c>
      <c r="DN129" s="4">
        <f t="shared" si="125"/>
        <v>13.999999999999998</v>
      </c>
      <c r="DO129" s="4">
        <f t="shared" si="126"/>
        <v>40</v>
      </c>
      <c r="DP129" s="4">
        <f t="shared" si="127"/>
        <v>66</v>
      </c>
      <c r="DQ129" s="4">
        <f t="shared" si="128"/>
        <v>0</v>
      </c>
      <c r="DS129" s="4">
        <v>125</v>
      </c>
      <c r="DT129" s="4">
        <f>$CK129+INDEX(节奏总纲!D$4:D$163,基础状态预估!$C$2)</f>
        <v>149.00483399593904</v>
      </c>
      <c r="DU129" s="4">
        <f>$CK129+INDEX(节奏总纲!E$4:E$163,基础状态预估!$C$2)</f>
        <v>143.28268396026414</v>
      </c>
      <c r="DV129" s="4">
        <f>$CK129+INDEX(节奏总纲!F$4:F$163,基础状态预估!$C$2)</f>
        <v>136.39220630709642</v>
      </c>
      <c r="DW129" s="4">
        <f>$CK129+INDEX(节奏总纲!G$4:G$163,基础状态预估!$C$2)</f>
        <v>128.03246816526354</v>
      </c>
      <c r="DX129" s="4">
        <f>$CK129+INDEX(节奏总纲!H$4:H$163,基础状态预估!$C$2)</f>
        <v>117.69453894381218</v>
      </c>
      <c r="DY129" s="4">
        <f t="shared" si="153"/>
        <v>11.899999999999999</v>
      </c>
      <c r="DZ129" s="4">
        <f t="shared" si="154"/>
        <v>33</v>
      </c>
      <c r="EA129" s="4">
        <f t="shared" si="155"/>
        <v>66.900000000000006</v>
      </c>
      <c r="EB129" s="4">
        <f t="shared" si="156"/>
        <v>14.869999999999997</v>
      </c>
      <c r="EC129" s="4">
        <f t="shared" si="157"/>
        <v>0.33</v>
      </c>
      <c r="EE129" s="4">
        <v>37</v>
      </c>
      <c r="EP129" s="7">
        <f t="shared" ref="EP129:EP163" si="166">AG129</f>
        <v>23.48246816526353</v>
      </c>
      <c r="EQ129" s="4">
        <f t="shared" ref="EQ129:EQ163" si="167">IFERROR(求节点($DW$5:$DW$1004,DY$5:DY$1004,$EP129),0)</f>
        <v>0</v>
      </c>
      <c r="ER129" s="4">
        <f t="shared" ref="ER129:ER163" si="168">IFERROR(求节点($DW$5:$DW$1004,DZ$5:DZ$1004,$EP129),0)</f>
        <v>0</v>
      </c>
      <c r="ES129" s="4">
        <f t="shared" ref="ES129:ES163" si="169">IFERROR(求节点($DW$5:$DW$1004,EA$5:EA$1004,$EP129),0)</f>
        <v>0</v>
      </c>
      <c r="ET129" s="4">
        <f t="shared" ref="ET129:ET163" si="170">IFERROR(求节点($DW$5:$DW$1004,EB$5:EB$1004,$EP129),0)</f>
        <v>0</v>
      </c>
      <c r="EU129" s="4">
        <f t="shared" ref="EU129:EU163" si="171">IFERROR(求节点($DW$5:$DW$1004,EC$5:EC$1004,$EP129),0)</f>
        <v>0</v>
      </c>
      <c r="EV129" s="4" t="str">
        <f t="shared" ref="EV129:EV163" si="172">IF(EU129&gt;0,$EU$4,IF(ET129&gt;0,$ET$4,IF(ES129&gt;0,$ES$4,IF(ER129&gt;0,$ER$4,$EQ$4))))</f>
        <v>绿</v>
      </c>
      <c r="EW129" s="4">
        <f t="shared" ref="EW129:EW163" si="173">IFERROR(求节点($DW$5:$DW$1004,$DS$5:$DS$1004,$EP129),0)</f>
        <v>0</v>
      </c>
      <c r="EX129" s="4">
        <f t="shared" ref="EX129:EX163" si="174">IFERROR(求节点($DS$5:$DS$1004,$CK$5:$CK$1004,$EW129),0)</f>
        <v>0</v>
      </c>
    </row>
    <row r="130" spans="33:154" x14ac:dyDescent="0.15">
      <c r="AG130" s="7">
        <f>基础状态预估!K9</f>
        <v>23.682468165263529</v>
      </c>
      <c r="AH130" s="7">
        <f>求节点(节奏总纲!$G$4:$G$163,节奏总纲!$C$4:$C$163,AG130)</f>
        <v>55.245689924001809</v>
      </c>
      <c r="AI130" s="4" t="str">
        <f t="shared" si="164"/>
        <v>蓝</v>
      </c>
      <c r="AJ130" s="4">
        <f t="shared" si="165"/>
        <v>1.1199999999999959</v>
      </c>
      <c r="AK130" s="4">
        <f t="shared" si="158"/>
        <v>0.47999999999999832</v>
      </c>
      <c r="AL130" s="4">
        <f t="shared" si="159"/>
        <v>0</v>
      </c>
      <c r="AM130" s="4">
        <f t="shared" si="160"/>
        <v>0</v>
      </c>
      <c r="AN130" s="4">
        <f t="shared" si="161"/>
        <v>0</v>
      </c>
      <c r="AO130" s="7">
        <f>(基础状态预估!F9-基础状态预估!F8)*基础状态预估!$W9+AO129</f>
        <v>0</v>
      </c>
      <c r="AP130" s="7">
        <f t="shared" si="162"/>
        <v>0</v>
      </c>
      <c r="BF130" s="4">
        <v>126</v>
      </c>
      <c r="BG130" s="4">
        <f t="shared" si="115"/>
        <v>88.199999999999989</v>
      </c>
      <c r="BH130" s="4">
        <f t="shared" si="116"/>
        <v>37.799999999999997</v>
      </c>
      <c r="BL130" s="4">
        <f t="shared" si="99"/>
        <v>60</v>
      </c>
      <c r="BM130" s="4">
        <f t="shared" si="100"/>
        <v>42</v>
      </c>
      <c r="BN130" s="4">
        <f t="shared" si="101"/>
        <v>18</v>
      </c>
      <c r="BR130" s="4">
        <f t="shared" si="102"/>
        <v>69.55</v>
      </c>
      <c r="BS130" s="4">
        <f t="shared" si="103"/>
        <v>32.099999999999994</v>
      </c>
      <c r="BT130" s="4">
        <f t="shared" si="104"/>
        <v>5.3500000000000005</v>
      </c>
      <c r="BX130" s="4">
        <f t="shared" si="105"/>
        <v>53.6</v>
      </c>
      <c r="BY130" s="4">
        <f t="shared" si="106"/>
        <v>13.064999999999996</v>
      </c>
      <c r="BZ130" s="4">
        <f t="shared" si="107"/>
        <v>0.33500000000000002</v>
      </c>
      <c r="CD130" s="4">
        <f t="shared" si="108"/>
        <v>0</v>
      </c>
      <c r="CE130" s="4">
        <f t="shared" si="109"/>
        <v>0</v>
      </c>
      <c r="CF130" s="4">
        <f>IF(COUNTIF($BH$5:$BH130,"&gt;=2")&lt;=1,SUM($BG130:$BK130)*C$8,CF129)</f>
        <v>151200</v>
      </c>
      <c r="CG130" s="4">
        <f>IF(COUNTIF($BN$5:$BN130,"&gt;=2")&lt;=1,SUM($BL130:$BP130)*D$8,CG129)</f>
        <v>604799.99999999988</v>
      </c>
      <c r="CH130" s="4">
        <f>IF(COUNTIF($BT$5:$BT130,"&gt;=2")&lt;=1,SUM($BQ130:$BU130)*E$8,CH129)</f>
        <v>2592000</v>
      </c>
      <c r="CI130" s="4">
        <f>IF(COUNTIF($BZ$5:$BZ130,"&gt;=2")&lt;=1,SUM($BV130:$BZ130)*F$8,CI129)</f>
        <v>5788799.9999999991</v>
      </c>
      <c r="CJ130" s="4">
        <f t="shared" si="117"/>
        <v>0</v>
      </c>
      <c r="CK130" s="4">
        <f t="shared" si="118"/>
        <v>105.75</v>
      </c>
      <c r="CM130" s="4">
        <v>126</v>
      </c>
      <c r="CN130" s="4">
        <f>IF(COUNTIF($BH$5:$BH130,"&gt;=2")&gt;1,CN129,BG130)</f>
        <v>4.8999999999999995</v>
      </c>
      <c r="CO130" s="4">
        <f>IF(COUNTIF($BH$5:$BH130,"&gt;=2")&gt;1,CO129,BH130)</f>
        <v>2.1</v>
      </c>
      <c r="CP130" s="4">
        <f>IF(COUNTIF($BH$5:$BH130,"&gt;=2")&gt;1,CP129,BI130)</f>
        <v>0</v>
      </c>
      <c r="CQ130" s="4">
        <f>IF(COUNTIF($BH$5:$BH130,"&gt;=2")&gt;1,CQ129,BJ130)</f>
        <v>0</v>
      </c>
      <c r="CR130" s="4">
        <f>IF(COUNTIF($BH$5:$BH130,"&gt;=2")&gt;1,CR129,BK130)</f>
        <v>0</v>
      </c>
      <c r="CS130" s="4">
        <f>IF(COUNTIF($BN$5:$BN130,"&gt;=2")&gt;1,CS129,BL130)</f>
        <v>7</v>
      </c>
      <c r="CT130" s="4">
        <f>IF(COUNTIF($BN$5:$BN130,"&gt;=2")&gt;1,CT129,BM130)</f>
        <v>4.8999999999999995</v>
      </c>
      <c r="CU130" s="4">
        <f>IF(COUNTIF($BN$5:$BN130,"&gt;=2")&gt;1,CU129,BN130)</f>
        <v>2.1</v>
      </c>
      <c r="CV130" s="4">
        <f>IF(COUNTIF($BN$5:$BN130,"&gt;=2")&gt;1,CV129,BO130)</f>
        <v>0</v>
      </c>
      <c r="CW130" s="4">
        <f>IF(COUNTIF($BN$5:$BN130,"&gt;=2")&gt;1,CW129,BP130)</f>
        <v>0</v>
      </c>
      <c r="CX130" s="4">
        <f>IF(COUNTIF($BT$5:$BT130,"&gt;=2")&gt;1,CX129,BQ130)</f>
        <v>0</v>
      </c>
      <c r="CY130" s="4">
        <f>IF(COUNTIF($BT$5:$BT130,"&gt;=2")&gt;1,CY129,BR130)</f>
        <v>26</v>
      </c>
      <c r="CZ130" s="4">
        <f>IF(COUNTIF($BT$5:$BT130,"&gt;=2")&gt;1,CZ129,BS130)</f>
        <v>11.999999999999996</v>
      </c>
      <c r="DA130" s="4">
        <f>IF(COUNTIF($BT$5:$BT130,"&gt;=2")&gt;1,DA129,BT130)</f>
        <v>2</v>
      </c>
      <c r="DB130" s="4">
        <f>IF(COUNTIF($BT$5:$BT130,"&gt;=2")&gt;1,DB129,BU130)</f>
        <v>0</v>
      </c>
      <c r="DC130" s="4">
        <f>IF(COUNTIF($BZ$5:$BZ130,"&gt;=2")&gt;1,DC129,BV130)</f>
        <v>0</v>
      </c>
      <c r="DD130" s="4">
        <f>IF(COUNTIF($BZ$5:$BZ130,"&gt;=2")&gt;1,DD129,BW130)</f>
        <v>0</v>
      </c>
      <c r="DE130" s="4">
        <f>IF(COUNTIF($BZ$5:$BZ130,"&gt;=2")&gt;1,DE129,BX130)</f>
        <v>53.6</v>
      </c>
      <c r="DF130" s="4">
        <f>IF(COUNTIF($BZ$5:$BZ130,"&gt;=2")&gt;1,DF129,BY130)</f>
        <v>13.064999999999996</v>
      </c>
      <c r="DG130" s="4">
        <f>IF(COUNTIF($BZ$5:$BZ130,"&gt;=2")&gt;1,DG129,BZ130)</f>
        <v>0.33500000000000002</v>
      </c>
      <c r="DH130" s="4">
        <f t="shared" si="119"/>
        <v>0</v>
      </c>
      <c r="DI130" s="4">
        <f t="shared" si="120"/>
        <v>0</v>
      </c>
      <c r="DJ130" s="4">
        <f t="shared" si="121"/>
        <v>0</v>
      </c>
      <c r="DK130" s="4">
        <f t="shared" si="122"/>
        <v>0</v>
      </c>
      <c r="DL130" s="4">
        <f t="shared" si="123"/>
        <v>0</v>
      </c>
      <c r="DM130" s="4">
        <f t="shared" si="124"/>
        <v>7</v>
      </c>
      <c r="DN130" s="4">
        <f t="shared" si="125"/>
        <v>13.999999999999998</v>
      </c>
      <c r="DO130" s="4">
        <f t="shared" si="126"/>
        <v>40</v>
      </c>
      <c r="DP130" s="4">
        <f t="shared" si="127"/>
        <v>66.999999999999986</v>
      </c>
      <c r="DQ130" s="4">
        <f t="shared" si="128"/>
        <v>0</v>
      </c>
      <c r="DS130" s="4">
        <v>126</v>
      </c>
      <c r="DT130" s="4">
        <f>$CK130+INDEX(节奏总纲!D$4:D$163,基础状态预估!$C$2)</f>
        <v>150.00483399593904</v>
      </c>
      <c r="DU130" s="4">
        <f>$CK130+INDEX(节奏总纲!E$4:E$163,基础状态预估!$C$2)</f>
        <v>144.28268396026414</v>
      </c>
      <c r="DV130" s="4">
        <f>$CK130+INDEX(节奏总纲!F$4:F$163,基础状态预估!$C$2)</f>
        <v>137.39220630709642</v>
      </c>
      <c r="DW130" s="4">
        <f>$CK130+INDEX(节奏总纲!G$4:G$163,基础状态预估!$C$2)</f>
        <v>129.03246816526354</v>
      </c>
      <c r="DX130" s="4">
        <f>$CK130+INDEX(节奏总纲!H$4:H$163,基础状态预估!$C$2)</f>
        <v>118.69453894381218</v>
      </c>
      <c r="DY130" s="4">
        <f t="shared" si="153"/>
        <v>11.899999999999999</v>
      </c>
      <c r="DZ130" s="4">
        <f t="shared" si="154"/>
        <v>33</v>
      </c>
      <c r="EA130" s="4">
        <f t="shared" si="155"/>
        <v>67.7</v>
      </c>
      <c r="EB130" s="4">
        <f t="shared" si="156"/>
        <v>15.064999999999996</v>
      </c>
      <c r="EC130" s="4">
        <f t="shared" si="157"/>
        <v>0.33500000000000002</v>
      </c>
      <c r="EE130" s="4">
        <v>38</v>
      </c>
      <c r="EP130" s="7">
        <f t="shared" si="166"/>
        <v>23.682468165263529</v>
      </c>
      <c r="EQ130" s="4">
        <f t="shared" si="167"/>
        <v>1.1199999999999959</v>
      </c>
      <c r="ER130" s="4">
        <f t="shared" si="168"/>
        <v>0.47999999999999832</v>
      </c>
      <c r="ES130" s="4">
        <f t="shared" si="169"/>
        <v>0</v>
      </c>
      <c r="ET130" s="4">
        <f t="shared" si="170"/>
        <v>0</v>
      </c>
      <c r="EU130" s="4">
        <f t="shared" si="171"/>
        <v>0</v>
      </c>
      <c r="EV130" s="4" t="str">
        <f t="shared" si="172"/>
        <v>蓝</v>
      </c>
      <c r="EW130" s="4">
        <f t="shared" si="173"/>
        <v>1.5999999999999943</v>
      </c>
      <c r="EX130" s="4">
        <f t="shared" si="174"/>
        <v>0.39999999999999858</v>
      </c>
    </row>
    <row r="131" spans="33:154" x14ac:dyDescent="0.15">
      <c r="AG131" s="7">
        <f>基础状态预估!K10</f>
        <v>23.882468165263532</v>
      </c>
      <c r="AH131" s="7">
        <f>求节点(节奏总纲!$G$4:$G$163,节奏总纲!$C$4:$C$163,AG131)</f>
        <v>55.36853488600272</v>
      </c>
      <c r="AI131" s="4" t="str">
        <f t="shared" si="164"/>
        <v>蓝</v>
      </c>
      <c r="AJ131" s="4">
        <f t="shared" si="165"/>
        <v>1.6800000000000037</v>
      </c>
      <c r="AK131" s="4">
        <f t="shared" si="158"/>
        <v>0.72000000000000164</v>
      </c>
      <c r="AL131" s="4">
        <f t="shared" si="159"/>
        <v>0</v>
      </c>
      <c r="AM131" s="4">
        <f t="shared" si="160"/>
        <v>0</v>
      </c>
      <c r="AN131" s="4">
        <f t="shared" si="161"/>
        <v>0</v>
      </c>
      <c r="AO131" s="7">
        <f>(基础状态预估!F10-基础状态预估!F9)*基础状态预估!$W10+AO130</f>
        <v>0.20000000000000007</v>
      </c>
      <c r="AP131" s="7">
        <f t="shared" si="162"/>
        <v>0.13333333333333339</v>
      </c>
      <c r="BF131" s="4">
        <v>127</v>
      </c>
      <c r="BG131" s="4">
        <f t="shared" si="115"/>
        <v>88.899999999999991</v>
      </c>
      <c r="BH131" s="4">
        <f t="shared" si="116"/>
        <v>38.1</v>
      </c>
      <c r="BL131" s="4">
        <f t="shared" si="99"/>
        <v>60.5</v>
      </c>
      <c r="BM131" s="4">
        <f t="shared" si="100"/>
        <v>42.349999999999994</v>
      </c>
      <c r="BN131" s="4">
        <f t="shared" si="101"/>
        <v>18.149999999999999</v>
      </c>
      <c r="BR131" s="4">
        <f t="shared" si="102"/>
        <v>70.2</v>
      </c>
      <c r="BS131" s="4">
        <f t="shared" si="103"/>
        <v>32.399999999999991</v>
      </c>
      <c r="BT131" s="4">
        <f t="shared" si="104"/>
        <v>5.4</v>
      </c>
      <c r="BX131" s="4">
        <f t="shared" si="105"/>
        <v>54.400000000000006</v>
      </c>
      <c r="BY131" s="4">
        <f t="shared" si="106"/>
        <v>13.259999999999996</v>
      </c>
      <c r="BZ131" s="4">
        <f t="shared" si="107"/>
        <v>0.34</v>
      </c>
      <c r="CD131" s="4">
        <f t="shared" si="108"/>
        <v>0</v>
      </c>
      <c r="CE131" s="4">
        <f t="shared" si="109"/>
        <v>0</v>
      </c>
      <c r="CF131" s="4">
        <f>IF(COUNTIF($BH$5:$BH131,"&gt;=2")&lt;=1,SUM($BG131:$BK131)*C$8,CF130)</f>
        <v>151200</v>
      </c>
      <c r="CG131" s="4">
        <f>IF(COUNTIF($BN$5:$BN131,"&gt;=2")&lt;=1,SUM($BL131:$BP131)*D$8,CG130)</f>
        <v>604799.99999999988</v>
      </c>
      <c r="CH131" s="4">
        <f>IF(COUNTIF($BT$5:$BT131,"&gt;=2")&lt;=1,SUM($BQ131:$BU131)*E$8,CH130)</f>
        <v>2592000</v>
      </c>
      <c r="CI131" s="4">
        <f>IF(COUNTIF($BZ$5:$BZ131,"&gt;=2")&lt;=1,SUM($BV131:$BZ131)*F$8,CI130)</f>
        <v>5875200</v>
      </c>
      <c r="CJ131" s="4">
        <f t="shared" si="117"/>
        <v>0</v>
      </c>
      <c r="CK131" s="4">
        <f t="shared" si="118"/>
        <v>106.75</v>
      </c>
      <c r="CM131" s="4">
        <v>127</v>
      </c>
      <c r="CN131" s="4">
        <f>IF(COUNTIF($BH$5:$BH131,"&gt;=2")&gt;1,CN130,BG131)</f>
        <v>4.8999999999999995</v>
      </c>
      <c r="CO131" s="4">
        <f>IF(COUNTIF($BH$5:$BH131,"&gt;=2")&gt;1,CO130,BH131)</f>
        <v>2.1</v>
      </c>
      <c r="CP131" s="4">
        <f>IF(COUNTIF($BH$5:$BH131,"&gt;=2")&gt;1,CP130,BI131)</f>
        <v>0</v>
      </c>
      <c r="CQ131" s="4">
        <f>IF(COUNTIF($BH$5:$BH131,"&gt;=2")&gt;1,CQ130,BJ131)</f>
        <v>0</v>
      </c>
      <c r="CR131" s="4">
        <f>IF(COUNTIF($BH$5:$BH131,"&gt;=2")&gt;1,CR130,BK131)</f>
        <v>0</v>
      </c>
      <c r="CS131" s="4">
        <f>IF(COUNTIF($BN$5:$BN131,"&gt;=2")&gt;1,CS130,BL131)</f>
        <v>7</v>
      </c>
      <c r="CT131" s="4">
        <f>IF(COUNTIF($BN$5:$BN131,"&gt;=2")&gt;1,CT130,BM131)</f>
        <v>4.8999999999999995</v>
      </c>
      <c r="CU131" s="4">
        <f>IF(COUNTIF($BN$5:$BN131,"&gt;=2")&gt;1,CU130,BN131)</f>
        <v>2.1</v>
      </c>
      <c r="CV131" s="4">
        <f>IF(COUNTIF($BN$5:$BN131,"&gt;=2")&gt;1,CV130,BO131)</f>
        <v>0</v>
      </c>
      <c r="CW131" s="4">
        <f>IF(COUNTIF($BN$5:$BN131,"&gt;=2")&gt;1,CW130,BP131)</f>
        <v>0</v>
      </c>
      <c r="CX131" s="4">
        <f>IF(COUNTIF($BT$5:$BT131,"&gt;=2")&gt;1,CX130,BQ131)</f>
        <v>0</v>
      </c>
      <c r="CY131" s="4">
        <f>IF(COUNTIF($BT$5:$BT131,"&gt;=2")&gt;1,CY130,BR131)</f>
        <v>26</v>
      </c>
      <c r="CZ131" s="4">
        <f>IF(COUNTIF($BT$5:$BT131,"&gt;=2")&gt;1,CZ130,BS131)</f>
        <v>11.999999999999996</v>
      </c>
      <c r="DA131" s="4">
        <f>IF(COUNTIF($BT$5:$BT131,"&gt;=2")&gt;1,DA130,BT131)</f>
        <v>2</v>
      </c>
      <c r="DB131" s="4">
        <f>IF(COUNTIF($BT$5:$BT131,"&gt;=2")&gt;1,DB130,BU131)</f>
        <v>0</v>
      </c>
      <c r="DC131" s="4">
        <f>IF(COUNTIF($BZ$5:$BZ131,"&gt;=2")&gt;1,DC130,BV131)</f>
        <v>0</v>
      </c>
      <c r="DD131" s="4">
        <f>IF(COUNTIF($BZ$5:$BZ131,"&gt;=2")&gt;1,DD130,BW131)</f>
        <v>0</v>
      </c>
      <c r="DE131" s="4">
        <f>IF(COUNTIF($BZ$5:$BZ131,"&gt;=2")&gt;1,DE130,BX131)</f>
        <v>54.400000000000006</v>
      </c>
      <c r="DF131" s="4">
        <f>IF(COUNTIF($BZ$5:$BZ131,"&gt;=2")&gt;1,DF130,BY131)</f>
        <v>13.259999999999996</v>
      </c>
      <c r="DG131" s="4">
        <f>IF(COUNTIF($BZ$5:$BZ131,"&gt;=2")&gt;1,DG130,BZ131)</f>
        <v>0.34</v>
      </c>
      <c r="DH131" s="4">
        <f t="shared" si="119"/>
        <v>0</v>
      </c>
      <c r="DI131" s="4">
        <f t="shared" si="120"/>
        <v>0</v>
      </c>
      <c r="DJ131" s="4">
        <f t="shared" si="121"/>
        <v>0</v>
      </c>
      <c r="DK131" s="4">
        <f t="shared" si="122"/>
        <v>0</v>
      </c>
      <c r="DL131" s="4">
        <f t="shared" si="123"/>
        <v>0</v>
      </c>
      <c r="DM131" s="4">
        <f t="shared" si="124"/>
        <v>7</v>
      </c>
      <c r="DN131" s="4">
        <f t="shared" si="125"/>
        <v>13.999999999999998</v>
      </c>
      <c r="DO131" s="4">
        <f t="shared" si="126"/>
        <v>40</v>
      </c>
      <c r="DP131" s="4">
        <f t="shared" si="127"/>
        <v>68</v>
      </c>
      <c r="DQ131" s="4">
        <f t="shared" si="128"/>
        <v>0</v>
      </c>
      <c r="DS131" s="4">
        <v>127</v>
      </c>
      <c r="DT131" s="4">
        <f>$CK131+INDEX(节奏总纲!D$4:D$163,基础状态预估!$C$2)</f>
        <v>151.00483399593904</v>
      </c>
      <c r="DU131" s="4">
        <f>$CK131+INDEX(节奏总纲!E$4:E$163,基础状态预估!$C$2)</f>
        <v>145.28268396026414</v>
      </c>
      <c r="DV131" s="4">
        <f>$CK131+INDEX(节奏总纲!F$4:F$163,基础状态预估!$C$2)</f>
        <v>138.39220630709642</v>
      </c>
      <c r="DW131" s="4">
        <f>$CK131+INDEX(节奏总纲!G$4:G$163,基础状态预估!$C$2)</f>
        <v>130.03246816526354</v>
      </c>
      <c r="DX131" s="4">
        <f>$CK131+INDEX(节奏总纲!H$4:H$163,基础状态预估!$C$2)</f>
        <v>119.69453894381218</v>
      </c>
      <c r="DY131" s="4">
        <f t="shared" si="153"/>
        <v>11.899999999999999</v>
      </c>
      <c r="DZ131" s="4">
        <f t="shared" si="154"/>
        <v>33</v>
      </c>
      <c r="EA131" s="4">
        <f t="shared" si="155"/>
        <v>68.5</v>
      </c>
      <c r="EB131" s="4">
        <f t="shared" si="156"/>
        <v>15.259999999999996</v>
      </c>
      <c r="EC131" s="4">
        <f t="shared" si="157"/>
        <v>0.34</v>
      </c>
      <c r="EE131" s="4">
        <v>39</v>
      </c>
      <c r="EP131" s="7">
        <f t="shared" si="166"/>
        <v>23.882468165263532</v>
      </c>
      <c r="EQ131" s="4">
        <f t="shared" si="167"/>
        <v>1.6800000000000037</v>
      </c>
      <c r="ER131" s="4">
        <f t="shared" si="168"/>
        <v>0.72000000000000164</v>
      </c>
      <c r="ES131" s="4">
        <f t="shared" si="169"/>
        <v>0</v>
      </c>
      <c r="ET131" s="4">
        <f t="shared" si="170"/>
        <v>0</v>
      </c>
      <c r="EU131" s="4">
        <f t="shared" si="171"/>
        <v>0</v>
      </c>
      <c r="EV131" s="4" t="str">
        <f t="shared" si="172"/>
        <v>蓝</v>
      </c>
      <c r="EW131" s="4">
        <f t="shared" si="173"/>
        <v>2.4000000000000057</v>
      </c>
      <c r="EX131" s="4">
        <f t="shared" si="174"/>
        <v>0.60000000000000142</v>
      </c>
    </row>
    <row r="132" spans="33:154" x14ac:dyDescent="0.15">
      <c r="AG132" s="7">
        <f>基础状态预估!K11</f>
        <v>24.082468165263531</v>
      </c>
      <c r="AH132" s="7">
        <f>求节点(节奏总纲!$G$4:$G$163,节奏总纲!$C$4:$C$163,AG132)</f>
        <v>55.491379848003625</v>
      </c>
      <c r="AI132" s="4" t="str">
        <f t="shared" si="164"/>
        <v>蓝</v>
      </c>
      <c r="AJ132" s="4">
        <f t="shared" si="165"/>
        <v>2.2400000000000015</v>
      </c>
      <c r="AK132" s="4">
        <f t="shared" si="158"/>
        <v>0.96000000000000074</v>
      </c>
      <c r="AL132" s="4">
        <f t="shared" si="159"/>
        <v>0</v>
      </c>
      <c r="AM132" s="4">
        <f t="shared" si="160"/>
        <v>0</v>
      </c>
      <c r="AN132" s="4">
        <f t="shared" si="161"/>
        <v>0</v>
      </c>
      <c r="AO132" s="7">
        <f>(基础状态预估!F11-基础状态预估!F10)*基础状态预估!$W11+AO131</f>
        <v>0.4</v>
      </c>
      <c r="AP132" s="7">
        <f t="shared" si="162"/>
        <v>0.2</v>
      </c>
      <c r="BF132" s="4">
        <v>128</v>
      </c>
      <c r="BG132" s="4">
        <f t="shared" si="115"/>
        <v>89.6</v>
      </c>
      <c r="BH132" s="4">
        <f t="shared" si="116"/>
        <v>38.4</v>
      </c>
      <c r="BL132" s="4">
        <f t="shared" si="99"/>
        <v>61</v>
      </c>
      <c r="BM132" s="4">
        <f t="shared" si="100"/>
        <v>42.699999999999996</v>
      </c>
      <c r="BN132" s="4">
        <f t="shared" si="101"/>
        <v>18.3</v>
      </c>
      <c r="BR132" s="4">
        <f t="shared" si="102"/>
        <v>70.850000000000009</v>
      </c>
      <c r="BS132" s="4">
        <f t="shared" si="103"/>
        <v>32.699999999999996</v>
      </c>
      <c r="BT132" s="4">
        <f t="shared" si="104"/>
        <v>5.45</v>
      </c>
      <c r="BX132" s="4">
        <f t="shared" si="105"/>
        <v>55.2</v>
      </c>
      <c r="BY132" s="4">
        <f t="shared" si="106"/>
        <v>13.454999999999997</v>
      </c>
      <c r="BZ132" s="4">
        <f t="shared" si="107"/>
        <v>0.34500000000000003</v>
      </c>
      <c r="CD132" s="4">
        <f t="shared" si="108"/>
        <v>0</v>
      </c>
      <c r="CE132" s="4">
        <f t="shared" si="109"/>
        <v>0</v>
      </c>
      <c r="CF132" s="4">
        <f>IF(COUNTIF($BH$5:$BH132,"&gt;=2")&lt;=1,SUM($BG132:$BK132)*C$8,CF131)</f>
        <v>151200</v>
      </c>
      <c r="CG132" s="4">
        <f>IF(COUNTIF($BN$5:$BN132,"&gt;=2")&lt;=1,SUM($BL132:$BP132)*D$8,CG131)</f>
        <v>604799.99999999988</v>
      </c>
      <c r="CH132" s="4">
        <f>IF(COUNTIF($BT$5:$BT132,"&gt;=2")&lt;=1,SUM($BQ132:$BU132)*E$8,CH131)</f>
        <v>2592000</v>
      </c>
      <c r="CI132" s="4">
        <f>IF(COUNTIF($BZ$5:$BZ132,"&gt;=2")&lt;=1,SUM($BV132:$BZ132)*F$8,CI131)</f>
        <v>5961600</v>
      </c>
      <c r="CJ132" s="4">
        <f t="shared" si="117"/>
        <v>0</v>
      </c>
      <c r="CK132" s="4">
        <f t="shared" si="118"/>
        <v>107.75</v>
      </c>
      <c r="CM132" s="4">
        <v>128</v>
      </c>
      <c r="CN132" s="4">
        <f>IF(COUNTIF($BH$5:$BH132,"&gt;=2")&gt;1,CN131,BG132)</f>
        <v>4.8999999999999995</v>
      </c>
      <c r="CO132" s="4">
        <f>IF(COUNTIF($BH$5:$BH132,"&gt;=2")&gt;1,CO131,BH132)</f>
        <v>2.1</v>
      </c>
      <c r="CP132" s="4">
        <f>IF(COUNTIF($BH$5:$BH132,"&gt;=2")&gt;1,CP131,BI132)</f>
        <v>0</v>
      </c>
      <c r="CQ132" s="4">
        <f>IF(COUNTIF($BH$5:$BH132,"&gt;=2")&gt;1,CQ131,BJ132)</f>
        <v>0</v>
      </c>
      <c r="CR132" s="4">
        <f>IF(COUNTIF($BH$5:$BH132,"&gt;=2")&gt;1,CR131,BK132)</f>
        <v>0</v>
      </c>
      <c r="CS132" s="4">
        <f>IF(COUNTIF($BN$5:$BN132,"&gt;=2")&gt;1,CS131,BL132)</f>
        <v>7</v>
      </c>
      <c r="CT132" s="4">
        <f>IF(COUNTIF($BN$5:$BN132,"&gt;=2")&gt;1,CT131,BM132)</f>
        <v>4.8999999999999995</v>
      </c>
      <c r="CU132" s="4">
        <f>IF(COUNTIF($BN$5:$BN132,"&gt;=2")&gt;1,CU131,BN132)</f>
        <v>2.1</v>
      </c>
      <c r="CV132" s="4">
        <f>IF(COUNTIF($BN$5:$BN132,"&gt;=2")&gt;1,CV131,BO132)</f>
        <v>0</v>
      </c>
      <c r="CW132" s="4">
        <f>IF(COUNTIF($BN$5:$BN132,"&gt;=2")&gt;1,CW131,BP132)</f>
        <v>0</v>
      </c>
      <c r="CX132" s="4">
        <f>IF(COUNTIF($BT$5:$BT132,"&gt;=2")&gt;1,CX131,BQ132)</f>
        <v>0</v>
      </c>
      <c r="CY132" s="4">
        <f>IF(COUNTIF($BT$5:$BT132,"&gt;=2")&gt;1,CY131,BR132)</f>
        <v>26</v>
      </c>
      <c r="CZ132" s="4">
        <f>IF(COUNTIF($BT$5:$BT132,"&gt;=2")&gt;1,CZ131,BS132)</f>
        <v>11.999999999999996</v>
      </c>
      <c r="DA132" s="4">
        <f>IF(COUNTIF($BT$5:$BT132,"&gt;=2")&gt;1,DA131,BT132)</f>
        <v>2</v>
      </c>
      <c r="DB132" s="4">
        <f>IF(COUNTIF($BT$5:$BT132,"&gt;=2")&gt;1,DB131,BU132)</f>
        <v>0</v>
      </c>
      <c r="DC132" s="4">
        <f>IF(COUNTIF($BZ$5:$BZ132,"&gt;=2")&gt;1,DC131,BV132)</f>
        <v>0</v>
      </c>
      <c r="DD132" s="4">
        <f>IF(COUNTIF($BZ$5:$BZ132,"&gt;=2")&gt;1,DD131,BW132)</f>
        <v>0</v>
      </c>
      <c r="DE132" s="4">
        <f>IF(COUNTIF($BZ$5:$BZ132,"&gt;=2")&gt;1,DE131,BX132)</f>
        <v>55.2</v>
      </c>
      <c r="DF132" s="4">
        <f>IF(COUNTIF($BZ$5:$BZ132,"&gt;=2")&gt;1,DF131,BY132)</f>
        <v>13.454999999999997</v>
      </c>
      <c r="DG132" s="4">
        <f>IF(COUNTIF($BZ$5:$BZ132,"&gt;=2")&gt;1,DG131,BZ132)</f>
        <v>0.34500000000000003</v>
      </c>
      <c r="DH132" s="4">
        <f t="shared" si="119"/>
        <v>0</v>
      </c>
      <c r="DI132" s="4">
        <f t="shared" si="120"/>
        <v>0</v>
      </c>
      <c r="DJ132" s="4">
        <f t="shared" si="121"/>
        <v>0</v>
      </c>
      <c r="DK132" s="4">
        <f t="shared" si="122"/>
        <v>0</v>
      </c>
      <c r="DL132" s="4">
        <f t="shared" si="123"/>
        <v>0</v>
      </c>
      <c r="DM132" s="4">
        <f t="shared" si="124"/>
        <v>7</v>
      </c>
      <c r="DN132" s="4">
        <f t="shared" si="125"/>
        <v>13.999999999999998</v>
      </c>
      <c r="DO132" s="4">
        <f t="shared" si="126"/>
        <v>40</v>
      </c>
      <c r="DP132" s="4">
        <f t="shared" si="127"/>
        <v>69</v>
      </c>
      <c r="DQ132" s="4">
        <f t="shared" si="128"/>
        <v>0</v>
      </c>
      <c r="DS132" s="4">
        <v>128</v>
      </c>
      <c r="DT132" s="4">
        <f>$CK132+INDEX(节奏总纲!D$4:D$163,基础状态预估!$C$2)</f>
        <v>152.00483399593904</v>
      </c>
      <c r="DU132" s="4">
        <f>$CK132+INDEX(节奏总纲!E$4:E$163,基础状态预估!$C$2)</f>
        <v>146.28268396026414</v>
      </c>
      <c r="DV132" s="4">
        <f>$CK132+INDEX(节奏总纲!F$4:F$163,基础状态预估!$C$2)</f>
        <v>139.39220630709642</v>
      </c>
      <c r="DW132" s="4">
        <f>$CK132+INDEX(节奏总纲!G$4:G$163,基础状态预估!$C$2)</f>
        <v>131.03246816526354</v>
      </c>
      <c r="DX132" s="4">
        <f>$CK132+INDEX(节奏总纲!H$4:H$163,基础状态预估!$C$2)</f>
        <v>120.69453894381218</v>
      </c>
      <c r="DY132" s="4">
        <f t="shared" si="153"/>
        <v>11.899999999999999</v>
      </c>
      <c r="DZ132" s="4">
        <f t="shared" si="154"/>
        <v>33</v>
      </c>
      <c r="EA132" s="4">
        <f t="shared" si="155"/>
        <v>69.3</v>
      </c>
      <c r="EB132" s="4">
        <f t="shared" si="156"/>
        <v>15.454999999999997</v>
      </c>
      <c r="EC132" s="4">
        <f t="shared" si="157"/>
        <v>0.34500000000000003</v>
      </c>
      <c r="EE132" s="4">
        <v>40</v>
      </c>
      <c r="EP132" s="7">
        <f t="shared" si="166"/>
        <v>24.082468165263531</v>
      </c>
      <c r="EQ132" s="4">
        <f t="shared" si="167"/>
        <v>2.2400000000000015</v>
      </c>
      <c r="ER132" s="4">
        <f t="shared" si="168"/>
        <v>0.96000000000000074</v>
      </c>
      <c r="ES132" s="4">
        <f t="shared" si="169"/>
        <v>0</v>
      </c>
      <c r="ET132" s="4">
        <f t="shared" si="170"/>
        <v>0</v>
      </c>
      <c r="EU132" s="4">
        <f t="shared" si="171"/>
        <v>0</v>
      </c>
      <c r="EV132" s="4" t="str">
        <f t="shared" si="172"/>
        <v>蓝</v>
      </c>
      <c r="EW132" s="4">
        <f t="shared" si="173"/>
        <v>3.2000000000000028</v>
      </c>
      <c r="EX132" s="4">
        <f t="shared" si="174"/>
        <v>0.8000000000000006</v>
      </c>
    </row>
    <row r="133" spans="33:154" x14ac:dyDescent="0.15">
      <c r="AG133" s="7">
        <f>基础状态预估!K12</f>
        <v>24.48246816526353</v>
      </c>
      <c r="AH133" s="7">
        <f>求节点(节奏总纲!$G$4:$G$163,节奏总纲!$C$4:$C$163,AG133)</f>
        <v>55.737069772005434</v>
      </c>
      <c r="AI133" s="4" t="str">
        <f t="shared" si="164"/>
        <v>蓝</v>
      </c>
      <c r="AJ133" s="4">
        <f t="shared" si="165"/>
        <v>3.3599999999999981</v>
      </c>
      <c r="AK133" s="4">
        <f t="shared" si="158"/>
        <v>1.4399999999999991</v>
      </c>
      <c r="AL133" s="4">
        <f t="shared" si="159"/>
        <v>0</v>
      </c>
      <c r="AM133" s="4">
        <f t="shared" si="160"/>
        <v>0</v>
      </c>
      <c r="AN133" s="4">
        <f t="shared" si="161"/>
        <v>0</v>
      </c>
      <c r="AO133" s="7">
        <f>(基础状态预估!F12-基础状态预估!F11)*基础状态预估!$W12+AO132</f>
        <v>0.80000000000000016</v>
      </c>
      <c r="AP133" s="7">
        <f t="shared" si="162"/>
        <v>0.26666666666666672</v>
      </c>
      <c r="BF133" s="4">
        <v>129</v>
      </c>
      <c r="BG133" s="4">
        <f t="shared" si="115"/>
        <v>90.3</v>
      </c>
      <c r="BH133" s="4">
        <f t="shared" si="116"/>
        <v>38.699999999999996</v>
      </c>
      <c r="BL133" s="4">
        <f t="shared" ref="BL133:BL196" si="175">IF($BH133&lt;2,0,($BF133-INDEX($BF$5:$BF$1004,MATCH(2,$BH$5:$BH$1004,1)))*$D$23)</f>
        <v>61.5</v>
      </c>
      <c r="BM133" s="4">
        <f t="shared" ref="BM133:BM196" si="176">IF($BH133&lt;2,0,($BF133-INDEX($BF$5:$BF$1004,MATCH(2,$BH$5:$BH$1004,1)))*$D$22)</f>
        <v>43.05</v>
      </c>
      <c r="BN133" s="4">
        <f t="shared" ref="BN133:BN196" si="177">IF($BH133&lt;2,0,($BF133-INDEX($BF$5:$BF$1004,MATCH(2,$BH$5:$BH$1004,1)))*$D$21)</f>
        <v>18.45</v>
      </c>
      <c r="BR133" s="4">
        <f t="shared" ref="BR133:BR196" si="178">IF($BN133&lt;2,0,($BF133-INDEX($BF$5:$BF$1004,MATCH(2,$BN$5:$BN$1004,1)))*$E$23)</f>
        <v>71.5</v>
      </c>
      <c r="BS133" s="4">
        <f t="shared" ref="BS133:BS196" si="179">IF($BN133&lt;2,0,($BF133-INDEX($BF$5:$BF$1004,MATCH(2,$BN$5:$BN$1004,1)))*$E$22)</f>
        <v>32.999999999999993</v>
      </c>
      <c r="BT133" s="4">
        <f t="shared" ref="BT133:BT196" si="180">IF($BN133&lt;2,0,($BF133-INDEX($BF$5:$BF$1004,MATCH(2,$BN$5:$BN$1004,1)))*$E$21)</f>
        <v>5.5</v>
      </c>
      <c r="BX133" s="4">
        <f t="shared" ref="BX133:BX196" si="181">IF($BT133&lt;2,0,($BF133-INDEX($BF$5:$BF$1004,MATCH(2,$BT$5:$BT$1004,1)))*$F$23)</f>
        <v>56</v>
      </c>
      <c r="BY133" s="4">
        <f t="shared" ref="BY133:BY196" si="182">IF($BT133&lt;2,0,($BF133-INDEX($BF$5:$BF$1004,MATCH(2,$BT$5:$BT$1004,1)))*$F$22)</f>
        <v>13.649999999999997</v>
      </c>
      <c r="BZ133" s="4">
        <f t="shared" ref="BZ133:BZ196" si="183">IF($BT133&lt;2,0,($BF133-INDEX($BF$5:$BF$1004,MATCH(2,$BT$5:$BT$1004,1)))*$F$21)</f>
        <v>0.35000000000000003</v>
      </c>
      <c r="CD133" s="4">
        <f t="shared" ref="CD133:CD196" si="184">IF($BZ133&lt;2,0,($BF133-INDEX($BF$5:$BF$1004,MATCH(2,$BZ$5:$BZ$1004,1)))*$G$23)</f>
        <v>0</v>
      </c>
      <c r="CE133" s="4">
        <f t="shared" ref="CE133:CE196" si="185">IF($BZ133&lt;2,0,($BF133-INDEX($BF$5:$BF$1004,MATCH(2,$BZ$5:$BZ$1004,1)))*$G$22)</f>
        <v>0</v>
      </c>
      <c r="CF133" s="4">
        <f>IF(COUNTIF($BH$5:$BH133,"&gt;=2")&lt;=1,SUM($BG133:$BK133)*C$8,CF132)</f>
        <v>151200</v>
      </c>
      <c r="CG133" s="4">
        <f>IF(COUNTIF($BN$5:$BN133,"&gt;=2")&lt;=1,SUM($BL133:$BP133)*D$8,CG132)</f>
        <v>604799.99999999988</v>
      </c>
      <c r="CH133" s="4">
        <f>IF(COUNTIF($BT$5:$BT133,"&gt;=2")&lt;=1,SUM($BQ133:$BU133)*E$8,CH132)</f>
        <v>2592000</v>
      </c>
      <c r="CI133" s="4">
        <f>IF(COUNTIF($BZ$5:$BZ133,"&gt;=2")&lt;=1,SUM($BV133:$BZ133)*F$8,CI132)</f>
        <v>6047999.9999999991</v>
      </c>
      <c r="CJ133" s="4">
        <f t="shared" si="117"/>
        <v>0</v>
      </c>
      <c r="CK133" s="4">
        <f t="shared" si="118"/>
        <v>108.75</v>
      </c>
      <c r="CM133" s="4">
        <v>129</v>
      </c>
      <c r="CN133" s="4">
        <f>IF(COUNTIF($BH$5:$BH133,"&gt;=2")&gt;1,CN132,BG133)</f>
        <v>4.8999999999999995</v>
      </c>
      <c r="CO133" s="4">
        <f>IF(COUNTIF($BH$5:$BH133,"&gt;=2")&gt;1,CO132,BH133)</f>
        <v>2.1</v>
      </c>
      <c r="CP133" s="4">
        <f>IF(COUNTIF($BH$5:$BH133,"&gt;=2")&gt;1,CP132,BI133)</f>
        <v>0</v>
      </c>
      <c r="CQ133" s="4">
        <f>IF(COUNTIF($BH$5:$BH133,"&gt;=2")&gt;1,CQ132,BJ133)</f>
        <v>0</v>
      </c>
      <c r="CR133" s="4">
        <f>IF(COUNTIF($BH$5:$BH133,"&gt;=2")&gt;1,CR132,BK133)</f>
        <v>0</v>
      </c>
      <c r="CS133" s="4">
        <f>IF(COUNTIF($BN$5:$BN133,"&gt;=2")&gt;1,CS132,BL133)</f>
        <v>7</v>
      </c>
      <c r="CT133" s="4">
        <f>IF(COUNTIF($BN$5:$BN133,"&gt;=2")&gt;1,CT132,BM133)</f>
        <v>4.8999999999999995</v>
      </c>
      <c r="CU133" s="4">
        <f>IF(COUNTIF($BN$5:$BN133,"&gt;=2")&gt;1,CU132,BN133)</f>
        <v>2.1</v>
      </c>
      <c r="CV133" s="4">
        <f>IF(COUNTIF($BN$5:$BN133,"&gt;=2")&gt;1,CV132,BO133)</f>
        <v>0</v>
      </c>
      <c r="CW133" s="4">
        <f>IF(COUNTIF($BN$5:$BN133,"&gt;=2")&gt;1,CW132,BP133)</f>
        <v>0</v>
      </c>
      <c r="CX133" s="4">
        <f>IF(COUNTIF($BT$5:$BT133,"&gt;=2")&gt;1,CX132,BQ133)</f>
        <v>0</v>
      </c>
      <c r="CY133" s="4">
        <f>IF(COUNTIF($BT$5:$BT133,"&gt;=2")&gt;1,CY132,BR133)</f>
        <v>26</v>
      </c>
      <c r="CZ133" s="4">
        <f>IF(COUNTIF($BT$5:$BT133,"&gt;=2")&gt;1,CZ132,BS133)</f>
        <v>11.999999999999996</v>
      </c>
      <c r="DA133" s="4">
        <f>IF(COUNTIF($BT$5:$BT133,"&gt;=2")&gt;1,DA132,BT133)</f>
        <v>2</v>
      </c>
      <c r="DB133" s="4">
        <f>IF(COUNTIF($BT$5:$BT133,"&gt;=2")&gt;1,DB132,BU133)</f>
        <v>0</v>
      </c>
      <c r="DC133" s="4">
        <f>IF(COUNTIF($BZ$5:$BZ133,"&gt;=2")&gt;1,DC132,BV133)</f>
        <v>0</v>
      </c>
      <c r="DD133" s="4">
        <f>IF(COUNTIF($BZ$5:$BZ133,"&gt;=2")&gt;1,DD132,BW133)</f>
        <v>0</v>
      </c>
      <c r="DE133" s="4">
        <f>IF(COUNTIF($BZ$5:$BZ133,"&gt;=2")&gt;1,DE132,BX133)</f>
        <v>56</v>
      </c>
      <c r="DF133" s="4">
        <f>IF(COUNTIF($BZ$5:$BZ133,"&gt;=2")&gt;1,DF132,BY133)</f>
        <v>13.649999999999997</v>
      </c>
      <c r="DG133" s="4">
        <f>IF(COUNTIF($BZ$5:$BZ133,"&gt;=2")&gt;1,DG132,BZ133)</f>
        <v>0.35000000000000003</v>
      </c>
      <c r="DH133" s="4">
        <f t="shared" si="119"/>
        <v>0</v>
      </c>
      <c r="DI133" s="4">
        <f t="shared" si="120"/>
        <v>0</v>
      </c>
      <c r="DJ133" s="4">
        <f t="shared" si="121"/>
        <v>0</v>
      </c>
      <c r="DK133" s="4">
        <f t="shared" si="122"/>
        <v>0</v>
      </c>
      <c r="DL133" s="4">
        <f t="shared" si="123"/>
        <v>0</v>
      </c>
      <c r="DM133" s="4">
        <f t="shared" si="124"/>
        <v>7</v>
      </c>
      <c r="DN133" s="4">
        <f t="shared" si="125"/>
        <v>13.999999999999998</v>
      </c>
      <c r="DO133" s="4">
        <f t="shared" si="126"/>
        <v>40</v>
      </c>
      <c r="DP133" s="4">
        <f t="shared" si="127"/>
        <v>69.999999999999986</v>
      </c>
      <c r="DQ133" s="4">
        <f t="shared" si="128"/>
        <v>0</v>
      </c>
      <c r="DS133" s="4">
        <v>129</v>
      </c>
      <c r="DT133" s="4">
        <f>$CK133+INDEX(节奏总纲!D$4:D$163,基础状态预估!$C$2)</f>
        <v>153.00483399593904</v>
      </c>
      <c r="DU133" s="4">
        <f>$CK133+INDEX(节奏总纲!E$4:E$163,基础状态预估!$C$2)</f>
        <v>147.28268396026414</v>
      </c>
      <c r="DV133" s="4">
        <f>$CK133+INDEX(节奏总纲!F$4:F$163,基础状态预估!$C$2)</f>
        <v>140.39220630709642</v>
      </c>
      <c r="DW133" s="4">
        <f>$CK133+INDEX(节奏总纲!G$4:G$163,基础状态预估!$C$2)</f>
        <v>132.03246816526354</v>
      </c>
      <c r="DX133" s="4">
        <f>$CK133+INDEX(节奏总纲!H$4:H$163,基础状态预估!$C$2)</f>
        <v>121.69453894381218</v>
      </c>
      <c r="DY133" s="4">
        <f t="shared" ref="DY133:DY164" si="186">CN133+CS133+CX133+DC133+DH133</f>
        <v>11.899999999999999</v>
      </c>
      <c r="DZ133" s="4">
        <f t="shared" ref="DZ133:DZ164" si="187">CO133+CT133+CY133+DD133+DI133</f>
        <v>33</v>
      </c>
      <c r="EA133" s="4">
        <f t="shared" ref="EA133:EA164" si="188">CP133+CU133+CZ133+DE133+DJ133</f>
        <v>70.099999999999994</v>
      </c>
      <c r="EB133" s="4">
        <f t="shared" ref="EB133:EB164" si="189">CQ133+CV133+DA133+DF133+DK133</f>
        <v>15.649999999999997</v>
      </c>
      <c r="EC133" s="4">
        <f t="shared" ref="EC133:EC164" si="190">CR133+CW133+DB133+DG133+DL133</f>
        <v>0.35000000000000003</v>
      </c>
      <c r="EE133" s="4">
        <v>41</v>
      </c>
      <c r="EP133" s="7">
        <f t="shared" si="166"/>
        <v>24.48246816526353</v>
      </c>
      <c r="EQ133" s="4">
        <f t="shared" si="167"/>
        <v>3.3599999999999981</v>
      </c>
      <c r="ER133" s="4">
        <f t="shared" si="168"/>
        <v>1.4399999999999991</v>
      </c>
      <c r="ES133" s="4">
        <f t="shared" si="169"/>
        <v>0</v>
      </c>
      <c r="ET133" s="4">
        <f t="shared" si="170"/>
        <v>0</v>
      </c>
      <c r="EU133" s="4">
        <f t="shared" si="171"/>
        <v>0</v>
      </c>
      <c r="EV133" s="4" t="str">
        <f t="shared" si="172"/>
        <v>蓝</v>
      </c>
      <c r="EW133" s="4">
        <f t="shared" si="173"/>
        <v>4.7999999999999972</v>
      </c>
      <c r="EX133" s="4">
        <f t="shared" si="174"/>
        <v>1.1999999999999993</v>
      </c>
    </row>
    <row r="134" spans="33:154" x14ac:dyDescent="0.15">
      <c r="AG134" s="7">
        <f>基础状态预估!K13</f>
        <v>24.882468165263532</v>
      </c>
      <c r="AH134" s="7">
        <f>求节点(节奏总纲!$G$4:$G$163,节奏总纲!$C$4:$C$163,AG134)</f>
        <v>55.982759696007243</v>
      </c>
      <c r="AI134" s="4" t="str">
        <f t="shared" si="164"/>
        <v>紫</v>
      </c>
      <c r="AJ134" s="4">
        <f t="shared" si="165"/>
        <v>4.3600000000000012</v>
      </c>
      <c r="AK134" s="4">
        <f t="shared" si="158"/>
        <v>1.8866666666666678</v>
      </c>
      <c r="AL134" s="4">
        <f t="shared" si="159"/>
        <v>2.0000000000000281E-2</v>
      </c>
      <c r="AM134" s="4">
        <f t="shared" si="160"/>
        <v>0</v>
      </c>
      <c r="AN134" s="4">
        <f t="shared" si="161"/>
        <v>0</v>
      </c>
      <c r="AO134" s="7">
        <f>(基础状态预估!F13-基础状态预估!F12)*基础状态预估!$W13+AO133</f>
        <v>1.2000000000000002</v>
      </c>
      <c r="AP134" s="7">
        <f t="shared" si="162"/>
        <v>0.30000000000000004</v>
      </c>
      <c r="BF134" s="4">
        <v>130</v>
      </c>
      <c r="BG134" s="4">
        <f t="shared" ref="BG134:BG197" si="191">$BF134*$C$22</f>
        <v>91</v>
      </c>
      <c r="BH134" s="4">
        <f t="shared" ref="BH134:BH197" si="192">$BF134*$C$21</f>
        <v>39</v>
      </c>
      <c r="BL134" s="4">
        <f t="shared" si="175"/>
        <v>62</v>
      </c>
      <c r="BM134" s="4">
        <f t="shared" si="176"/>
        <v>43.4</v>
      </c>
      <c r="BN134" s="4">
        <f t="shared" si="177"/>
        <v>18.599999999999998</v>
      </c>
      <c r="BR134" s="4">
        <f t="shared" si="178"/>
        <v>72.150000000000006</v>
      </c>
      <c r="BS134" s="4">
        <f t="shared" si="179"/>
        <v>33.29999999999999</v>
      </c>
      <c r="BT134" s="4">
        <f t="shared" si="180"/>
        <v>5.5500000000000007</v>
      </c>
      <c r="BX134" s="4">
        <f t="shared" si="181"/>
        <v>56.800000000000004</v>
      </c>
      <c r="BY134" s="4">
        <f t="shared" si="182"/>
        <v>13.844999999999997</v>
      </c>
      <c r="BZ134" s="4">
        <f t="shared" si="183"/>
        <v>0.35499999999999998</v>
      </c>
      <c r="CD134" s="4">
        <f t="shared" si="184"/>
        <v>0</v>
      </c>
      <c r="CE134" s="4">
        <f t="shared" si="185"/>
        <v>0</v>
      </c>
      <c r="CF134" s="4">
        <f>IF(COUNTIF($BH$5:$BH134,"&gt;=2")&lt;=1,SUM($BG134:$BK134)*C$8,CF133)</f>
        <v>151200</v>
      </c>
      <c r="CG134" s="4">
        <f>IF(COUNTIF($BN$5:$BN134,"&gt;=2")&lt;=1,SUM($BL134:$BP134)*D$8,CG133)</f>
        <v>604799.99999999988</v>
      </c>
      <c r="CH134" s="4">
        <f>IF(COUNTIF($BT$5:$BT134,"&gt;=2")&lt;=1,SUM($BQ134:$BU134)*E$8,CH133)</f>
        <v>2592000</v>
      </c>
      <c r="CI134" s="4">
        <f>IF(COUNTIF($BZ$5:$BZ134,"&gt;=2")&lt;=1,SUM($BV134:$BZ134)*F$8,CI133)</f>
        <v>6134400</v>
      </c>
      <c r="CJ134" s="4">
        <f t="shared" ref="CJ134:CJ197" si="193">SUM($CA134:$CE134)*G$8</f>
        <v>0</v>
      </c>
      <c r="CK134" s="4">
        <f t="shared" ref="CK134:CK197" si="194">SUM(CF134:CJ134)/86400</f>
        <v>109.75</v>
      </c>
      <c r="CM134" s="4">
        <v>130</v>
      </c>
      <c r="CN134" s="4">
        <f>IF(COUNTIF($BH$5:$BH134,"&gt;=2")&gt;1,CN133,BG134)</f>
        <v>4.8999999999999995</v>
      </c>
      <c r="CO134" s="4">
        <f>IF(COUNTIF($BH$5:$BH134,"&gt;=2")&gt;1,CO133,BH134)</f>
        <v>2.1</v>
      </c>
      <c r="CP134" s="4">
        <f>IF(COUNTIF($BH$5:$BH134,"&gt;=2")&gt;1,CP133,BI134)</f>
        <v>0</v>
      </c>
      <c r="CQ134" s="4">
        <f>IF(COUNTIF($BH$5:$BH134,"&gt;=2")&gt;1,CQ133,BJ134)</f>
        <v>0</v>
      </c>
      <c r="CR134" s="4">
        <f>IF(COUNTIF($BH$5:$BH134,"&gt;=2")&gt;1,CR133,BK134)</f>
        <v>0</v>
      </c>
      <c r="CS134" s="4">
        <f>IF(COUNTIF($BN$5:$BN134,"&gt;=2")&gt;1,CS133,BL134)</f>
        <v>7</v>
      </c>
      <c r="CT134" s="4">
        <f>IF(COUNTIF($BN$5:$BN134,"&gt;=2")&gt;1,CT133,BM134)</f>
        <v>4.8999999999999995</v>
      </c>
      <c r="CU134" s="4">
        <f>IF(COUNTIF($BN$5:$BN134,"&gt;=2")&gt;1,CU133,BN134)</f>
        <v>2.1</v>
      </c>
      <c r="CV134" s="4">
        <f>IF(COUNTIF($BN$5:$BN134,"&gt;=2")&gt;1,CV133,BO134)</f>
        <v>0</v>
      </c>
      <c r="CW134" s="4">
        <f>IF(COUNTIF($BN$5:$BN134,"&gt;=2")&gt;1,CW133,BP134)</f>
        <v>0</v>
      </c>
      <c r="CX134" s="4">
        <f>IF(COUNTIF($BT$5:$BT134,"&gt;=2")&gt;1,CX133,BQ134)</f>
        <v>0</v>
      </c>
      <c r="CY134" s="4">
        <f>IF(COUNTIF($BT$5:$BT134,"&gt;=2")&gt;1,CY133,BR134)</f>
        <v>26</v>
      </c>
      <c r="CZ134" s="4">
        <f>IF(COUNTIF($BT$5:$BT134,"&gt;=2")&gt;1,CZ133,BS134)</f>
        <v>11.999999999999996</v>
      </c>
      <c r="DA134" s="4">
        <f>IF(COUNTIF($BT$5:$BT134,"&gt;=2")&gt;1,DA133,BT134)</f>
        <v>2</v>
      </c>
      <c r="DB134" s="4">
        <f>IF(COUNTIF($BT$5:$BT134,"&gt;=2")&gt;1,DB133,BU134)</f>
        <v>0</v>
      </c>
      <c r="DC134" s="4">
        <f>IF(COUNTIF($BZ$5:$BZ134,"&gt;=2")&gt;1,DC133,BV134)</f>
        <v>0</v>
      </c>
      <c r="DD134" s="4">
        <f>IF(COUNTIF($BZ$5:$BZ134,"&gt;=2")&gt;1,DD133,BW134)</f>
        <v>0</v>
      </c>
      <c r="DE134" s="4">
        <f>IF(COUNTIF($BZ$5:$BZ134,"&gt;=2")&gt;1,DE133,BX134)</f>
        <v>56.800000000000004</v>
      </c>
      <c r="DF134" s="4">
        <f>IF(COUNTIF($BZ$5:$BZ134,"&gt;=2")&gt;1,DF133,BY134)</f>
        <v>13.844999999999997</v>
      </c>
      <c r="DG134" s="4">
        <f>IF(COUNTIF($BZ$5:$BZ134,"&gt;=2")&gt;1,DG133,BZ134)</f>
        <v>0.35499999999999998</v>
      </c>
      <c r="DH134" s="4">
        <f t="shared" ref="DH134:DH197" si="195">CA134</f>
        <v>0</v>
      </c>
      <c r="DI134" s="4">
        <f t="shared" ref="DI134:DI197" si="196">CB134</f>
        <v>0</v>
      </c>
      <c r="DJ134" s="4">
        <f t="shared" ref="DJ134:DJ197" si="197">CC134</f>
        <v>0</v>
      </c>
      <c r="DK134" s="4">
        <f t="shared" ref="DK134:DK197" si="198">CD134</f>
        <v>0</v>
      </c>
      <c r="DL134" s="4">
        <f t="shared" ref="DL134:DL197" si="199">CE134</f>
        <v>0</v>
      </c>
      <c r="DM134" s="4">
        <f t="shared" ref="DM134:DM197" si="200">SUM($CN134:$CR134)</f>
        <v>7</v>
      </c>
      <c r="DN134" s="4">
        <f t="shared" ref="DN134:DN197" si="201">SUM($CS134:$CW134)</f>
        <v>13.999999999999998</v>
      </c>
      <c r="DO134" s="4">
        <f t="shared" ref="DO134:DO197" si="202">SUM($CX134:$DB134)</f>
        <v>40</v>
      </c>
      <c r="DP134" s="4">
        <f t="shared" ref="DP134:DP197" si="203">SUM($DC134:$DG134)</f>
        <v>71</v>
      </c>
      <c r="DQ134" s="4">
        <f t="shared" ref="DQ134:DQ197" si="204">SUM($DH134:$DL134)</f>
        <v>0</v>
      </c>
      <c r="DS134" s="4">
        <v>130</v>
      </c>
      <c r="DT134" s="4">
        <f>$CK134+INDEX(节奏总纲!D$4:D$163,基础状态预估!$C$2)</f>
        <v>154.00483399593904</v>
      </c>
      <c r="DU134" s="4">
        <f>$CK134+INDEX(节奏总纲!E$4:E$163,基础状态预估!$C$2)</f>
        <v>148.28268396026414</v>
      </c>
      <c r="DV134" s="4">
        <f>$CK134+INDEX(节奏总纲!F$4:F$163,基础状态预估!$C$2)</f>
        <v>141.39220630709642</v>
      </c>
      <c r="DW134" s="4">
        <f>$CK134+INDEX(节奏总纲!G$4:G$163,基础状态预估!$C$2)</f>
        <v>133.03246816526354</v>
      </c>
      <c r="DX134" s="4">
        <f>$CK134+INDEX(节奏总纲!H$4:H$163,基础状态预估!$C$2)</f>
        <v>122.69453894381218</v>
      </c>
      <c r="DY134" s="4">
        <f t="shared" si="186"/>
        <v>11.899999999999999</v>
      </c>
      <c r="DZ134" s="4">
        <f t="shared" si="187"/>
        <v>33</v>
      </c>
      <c r="EA134" s="4">
        <f t="shared" si="188"/>
        <v>70.900000000000006</v>
      </c>
      <c r="EB134" s="4">
        <f t="shared" si="189"/>
        <v>15.844999999999997</v>
      </c>
      <c r="EC134" s="4">
        <f t="shared" si="190"/>
        <v>0.35499999999999998</v>
      </c>
      <c r="EE134" s="4">
        <v>42</v>
      </c>
      <c r="EP134" s="7">
        <f t="shared" si="166"/>
        <v>24.882468165263532</v>
      </c>
      <c r="EQ134" s="4">
        <f t="shared" si="167"/>
        <v>4.3600000000000012</v>
      </c>
      <c r="ER134" s="4">
        <f t="shared" si="168"/>
        <v>1.8866666666666678</v>
      </c>
      <c r="ES134" s="4">
        <f t="shared" si="169"/>
        <v>2.0000000000000281E-2</v>
      </c>
      <c r="ET134" s="4">
        <f t="shared" si="170"/>
        <v>0</v>
      </c>
      <c r="EU134" s="4">
        <f t="shared" si="171"/>
        <v>0</v>
      </c>
      <c r="EV134" s="4" t="str">
        <f t="shared" si="172"/>
        <v>紫</v>
      </c>
      <c r="EW134" s="4">
        <f t="shared" si="173"/>
        <v>6.1333333333333355</v>
      </c>
      <c r="EX134" s="4">
        <f t="shared" si="174"/>
        <v>1.6000000000000014</v>
      </c>
    </row>
    <row r="135" spans="33:154" x14ac:dyDescent="0.15">
      <c r="AG135" s="7">
        <f>基础状态预估!K14</f>
        <v>25.282468165263531</v>
      </c>
      <c r="AH135" s="7">
        <f>求节点(节奏总纲!$G$4:$G$163,节奏总纲!$C$4:$C$163,AG135)</f>
        <v>56.212026432837384</v>
      </c>
      <c r="AI135" s="4" t="str">
        <f t="shared" si="164"/>
        <v>紫</v>
      </c>
      <c r="AJ135" s="4">
        <f t="shared" si="165"/>
        <v>4.9999999999999991</v>
      </c>
      <c r="AK135" s="4">
        <f t="shared" si="158"/>
        <v>2.2333333333333334</v>
      </c>
      <c r="AL135" s="4">
        <f t="shared" si="159"/>
        <v>9.9999999999999992E-2</v>
      </c>
      <c r="AM135" s="4">
        <f t="shared" si="160"/>
        <v>0</v>
      </c>
      <c r="AN135" s="4">
        <f t="shared" si="161"/>
        <v>0</v>
      </c>
      <c r="AO135" s="7">
        <f>(基础状态预估!F14-基础状态预估!F13)*基础状态预估!$W14+AO134</f>
        <v>1.6</v>
      </c>
      <c r="AP135" s="7">
        <f t="shared" si="162"/>
        <v>0.32</v>
      </c>
      <c r="BF135" s="4">
        <v>131</v>
      </c>
      <c r="BG135" s="4">
        <f t="shared" si="191"/>
        <v>91.699999999999989</v>
      </c>
      <c r="BH135" s="4">
        <f t="shared" si="192"/>
        <v>39.299999999999997</v>
      </c>
      <c r="BL135" s="4">
        <f t="shared" si="175"/>
        <v>62.5</v>
      </c>
      <c r="BM135" s="4">
        <f t="shared" si="176"/>
        <v>43.75</v>
      </c>
      <c r="BN135" s="4">
        <f t="shared" si="177"/>
        <v>18.75</v>
      </c>
      <c r="BR135" s="4">
        <f t="shared" si="178"/>
        <v>72.8</v>
      </c>
      <c r="BS135" s="4">
        <f t="shared" si="179"/>
        <v>33.599999999999994</v>
      </c>
      <c r="BT135" s="4">
        <f t="shared" si="180"/>
        <v>5.6000000000000005</v>
      </c>
      <c r="BX135" s="4">
        <f t="shared" si="181"/>
        <v>57.6</v>
      </c>
      <c r="BY135" s="4">
        <f t="shared" si="182"/>
        <v>14.039999999999996</v>
      </c>
      <c r="BZ135" s="4">
        <f t="shared" si="183"/>
        <v>0.36</v>
      </c>
      <c r="CD135" s="4">
        <f t="shared" si="184"/>
        <v>0</v>
      </c>
      <c r="CE135" s="4">
        <f t="shared" si="185"/>
        <v>0</v>
      </c>
      <c r="CF135" s="4">
        <f>IF(COUNTIF($BH$5:$BH135,"&gt;=2")&lt;=1,SUM($BG135:$BK135)*C$8,CF134)</f>
        <v>151200</v>
      </c>
      <c r="CG135" s="4">
        <f>IF(COUNTIF($BN$5:$BN135,"&gt;=2")&lt;=1,SUM($BL135:$BP135)*D$8,CG134)</f>
        <v>604799.99999999988</v>
      </c>
      <c r="CH135" s="4">
        <f>IF(COUNTIF($BT$5:$BT135,"&gt;=2")&lt;=1,SUM($BQ135:$BU135)*E$8,CH134)</f>
        <v>2592000</v>
      </c>
      <c r="CI135" s="4">
        <f>IF(COUNTIF($BZ$5:$BZ135,"&gt;=2")&lt;=1,SUM($BV135:$BZ135)*F$8,CI134)</f>
        <v>6220800</v>
      </c>
      <c r="CJ135" s="4">
        <f t="shared" si="193"/>
        <v>0</v>
      </c>
      <c r="CK135" s="4">
        <f t="shared" si="194"/>
        <v>110.75</v>
      </c>
      <c r="CM135" s="4">
        <v>131</v>
      </c>
      <c r="CN135" s="4">
        <f>IF(COUNTIF($BH$5:$BH135,"&gt;=2")&gt;1,CN134,BG135)</f>
        <v>4.8999999999999995</v>
      </c>
      <c r="CO135" s="4">
        <f>IF(COUNTIF($BH$5:$BH135,"&gt;=2")&gt;1,CO134,BH135)</f>
        <v>2.1</v>
      </c>
      <c r="CP135" s="4">
        <f>IF(COUNTIF($BH$5:$BH135,"&gt;=2")&gt;1,CP134,BI135)</f>
        <v>0</v>
      </c>
      <c r="CQ135" s="4">
        <f>IF(COUNTIF($BH$5:$BH135,"&gt;=2")&gt;1,CQ134,BJ135)</f>
        <v>0</v>
      </c>
      <c r="CR135" s="4">
        <f>IF(COUNTIF($BH$5:$BH135,"&gt;=2")&gt;1,CR134,BK135)</f>
        <v>0</v>
      </c>
      <c r="CS135" s="4">
        <f>IF(COUNTIF($BN$5:$BN135,"&gt;=2")&gt;1,CS134,BL135)</f>
        <v>7</v>
      </c>
      <c r="CT135" s="4">
        <f>IF(COUNTIF($BN$5:$BN135,"&gt;=2")&gt;1,CT134,BM135)</f>
        <v>4.8999999999999995</v>
      </c>
      <c r="CU135" s="4">
        <f>IF(COUNTIF($BN$5:$BN135,"&gt;=2")&gt;1,CU134,BN135)</f>
        <v>2.1</v>
      </c>
      <c r="CV135" s="4">
        <f>IF(COUNTIF($BN$5:$BN135,"&gt;=2")&gt;1,CV134,BO135)</f>
        <v>0</v>
      </c>
      <c r="CW135" s="4">
        <f>IF(COUNTIF($BN$5:$BN135,"&gt;=2")&gt;1,CW134,BP135)</f>
        <v>0</v>
      </c>
      <c r="CX135" s="4">
        <f>IF(COUNTIF($BT$5:$BT135,"&gt;=2")&gt;1,CX134,BQ135)</f>
        <v>0</v>
      </c>
      <c r="CY135" s="4">
        <f>IF(COUNTIF($BT$5:$BT135,"&gt;=2")&gt;1,CY134,BR135)</f>
        <v>26</v>
      </c>
      <c r="CZ135" s="4">
        <f>IF(COUNTIF($BT$5:$BT135,"&gt;=2")&gt;1,CZ134,BS135)</f>
        <v>11.999999999999996</v>
      </c>
      <c r="DA135" s="4">
        <f>IF(COUNTIF($BT$5:$BT135,"&gt;=2")&gt;1,DA134,BT135)</f>
        <v>2</v>
      </c>
      <c r="DB135" s="4">
        <f>IF(COUNTIF($BT$5:$BT135,"&gt;=2")&gt;1,DB134,BU135)</f>
        <v>0</v>
      </c>
      <c r="DC135" s="4">
        <f>IF(COUNTIF($BZ$5:$BZ135,"&gt;=2")&gt;1,DC134,BV135)</f>
        <v>0</v>
      </c>
      <c r="DD135" s="4">
        <f>IF(COUNTIF($BZ$5:$BZ135,"&gt;=2")&gt;1,DD134,BW135)</f>
        <v>0</v>
      </c>
      <c r="DE135" s="4">
        <f>IF(COUNTIF($BZ$5:$BZ135,"&gt;=2")&gt;1,DE134,BX135)</f>
        <v>57.6</v>
      </c>
      <c r="DF135" s="4">
        <f>IF(COUNTIF($BZ$5:$BZ135,"&gt;=2")&gt;1,DF134,BY135)</f>
        <v>14.039999999999996</v>
      </c>
      <c r="DG135" s="4">
        <f>IF(COUNTIF($BZ$5:$BZ135,"&gt;=2")&gt;1,DG134,BZ135)</f>
        <v>0.36</v>
      </c>
      <c r="DH135" s="4">
        <f t="shared" si="195"/>
        <v>0</v>
      </c>
      <c r="DI135" s="4">
        <f t="shared" si="196"/>
        <v>0</v>
      </c>
      <c r="DJ135" s="4">
        <f t="shared" si="197"/>
        <v>0</v>
      </c>
      <c r="DK135" s="4">
        <f t="shared" si="198"/>
        <v>0</v>
      </c>
      <c r="DL135" s="4">
        <f t="shared" si="199"/>
        <v>0</v>
      </c>
      <c r="DM135" s="4">
        <f t="shared" si="200"/>
        <v>7</v>
      </c>
      <c r="DN135" s="4">
        <f t="shared" si="201"/>
        <v>13.999999999999998</v>
      </c>
      <c r="DO135" s="4">
        <f t="shared" si="202"/>
        <v>40</v>
      </c>
      <c r="DP135" s="4">
        <f t="shared" si="203"/>
        <v>72</v>
      </c>
      <c r="DQ135" s="4">
        <f t="shared" si="204"/>
        <v>0</v>
      </c>
      <c r="DS135" s="4">
        <v>131</v>
      </c>
      <c r="DT135" s="4">
        <f>$CK135+INDEX(节奏总纲!D$4:D$163,基础状态预估!$C$2)</f>
        <v>155.00483399593904</v>
      </c>
      <c r="DU135" s="4">
        <f>$CK135+INDEX(节奏总纲!E$4:E$163,基础状态预估!$C$2)</f>
        <v>149.28268396026414</v>
      </c>
      <c r="DV135" s="4">
        <f>$CK135+INDEX(节奏总纲!F$4:F$163,基础状态预估!$C$2)</f>
        <v>142.39220630709642</v>
      </c>
      <c r="DW135" s="4">
        <f>$CK135+INDEX(节奏总纲!G$4:G$163,基础状态预估!$C$2)</f>
        <v>134.03246816526354</v>
      </c>
      <c r="DX135" s="4">
        <f>$CK135+INDEX(节奏总纲!H$4:H$163,基础状态预估!$C$2)</f>
        <v>123.69453894381218</v>
      </c>
      <c r="DY135" s="4">
        <f t="shared" si="186"/>
        <v>11.899999999999999</v>
      </c>
      <c r="DZ135" s="4">
        <f t="shared" si="187"/>
        <v>33</v>
      </c>
      <c r="EA135" s="4">
        <f t="shared" si="188"/>
        <v>71.7</v>
      </c>
      <c r="EB135" s="4">
        <f t="shared" si="189"/>
        <v>16.039999999999996</v>
      </c>
      <c r="EC135" s="4">
        <f t="shared" si="190"/>
        <v>0.36</v>
      </c>
      <c r="EE135" s="4">
        <v>43</v>
      </c>
      <c r="EP135" s="7">
        <f t="shared" si="166"/>
        <v>25.282468165263531</v>
      </c>
      <c r="EQ135" s="4">
        <f t="shared" si="167"/>
        <v>4.9999999999999991</v>
      </c>
      <c r="ER135" s="4">
        <f t="shared" si="168"/>
        <v>2.2333333333333334</v>
      </c>
      <c r="ES135" s="4">
        <f t="shared" si="169"/>
        <v>9.9999999999999992E-2</v>
      </c>
      <c r="ET135" s="4">
        <f t="shared" si="170"/>
        <v>0</v>
      </c>
      <c r="EU135" s="4">
        <f t="shared" si="171"/>
        <v>0</v>
      </c>
      <c r="EV135" s="4" t="str">
        <f t="shared" si="172"/>
        <v>紫</v>
      </c>
      <c r="EW135" s="4">
        <f t="shared" si="173"/>
        <v>6.666666666666667</v>
      </c>
      <c r="EX135" s="4">
        <f t="shared" si="174"/>
        <v>2</v>
      </c>
    </row>
    <row r="136" spans="33:154" x14ac:dyDescent="0.15">
      <c r="AG136" s="7">
        <f>基础状态预估!K15</f>
        <v>26.082468165263531</v>
      </c>
      <c r="AH136" s="7">
        <f>求节点(节奏总纲!$G$4:$G$163,节奏总纲!$C$4:$C$163,AG136)</f>
        <v>56.668081104043473</v>
      </c>
      <c r="AI136" s="4" t="str">
        <f t="shared" si="164"/>
        <v>紫</v>
      </c>
      <c r="AJ136" s="4">
        <f t="shared" si="165"/>
        <v>5.95</v>
      </c>
      <c r="AK136" s="4">
        <f t="shared" si="158"/>
        <v>2.8350000000000004</v>
      </c>
      <c r="AL136" s="4">
        <f t="shared" si="159"/>
        <v>0.31500000000000022</v>
      </c>
      <c r="AM136" s="4">
        <f t="shared" si="160"/>
        <v>0</v>
      </c>
      <c r="AN136" s="4">
        <f t="shared" si="161"/>
        <v>0</v>
      </c>
      <c r="AO136" s="7">
        <f>(基础状态预估!F15-基础状态预估!F14)*基础状态预估!$W15+AO135</f>
        <v>2.4000000000000004</v>
      </c>
      <c r="AP136" s="7">
        <f t="shared" si="162"/>
        <v>0.34285714285714292</v>
      </c>
      <c r="BF136" s="4">
        <v>132</v>
      </c>
      <c r="BG136" s="4">
        <f t="shared" si="191"/>
        <v>92.399999999999991</v>
      </c>
      <c r="BH136" s="4">
        <f t="shared" si="192"/>
        <v>39.6</v>
      </c>
      <c r="BL136" s="4">
        <f t="shared" si="175"/>
        <v>63</v>
      </c>
      <c r="BM136" s="4">
        <f t="shared" si="176"/>
        <v>44.099999999999994</v>
      </c>
      <c r="BN136" s="4">
        <f t="shared" si="177"/>
        <v>18.899999999999999</v>
      </c>
      <c r="BR136" s="4">
        <f t="shared" si="178"/>
        <v>73.45</v>
      </c>
      <c r="BS136" s="4">
        <f t="shared" si="179"/>
        <v>33.899999999999991</v>
      </c>
      <c r="BT136" s="4">
        <f t="shared" si="180"/>
        <v>5.65</v>
      </c>
      <c r="BX136" s="4">
        <f t="shared" si="181"/>
        <v>58.400000000000006</v>
      </c>
      <c r="BY136" s="4">
        <f t="shared" si="182"/>
        <v>14.234999999999996</v>
      </c>
      <c r="BZ136" s="4">
        <f t="shared" si="183"/>
        <v>0.36499999999999999</v>
      </c>
      <c r="CD136" s="4">
        <f t="shared" si="184"/>
        <v>0</v>
      </c>
      <c r="CE136" s="4">
        <f t="shared" si="185"/>
        <v>0</v>
      </c>
      <c r="CF136" s="4">
        <f>IF(COUNTIF($BH$5:$BH136,"&gt;=2")&lt;=1,SUM($BG136:$BK136)*C$8,CF135)</f>
        <v>151200</v>
      </c>
      <c r="CG136" s="4">
        <f>IF(COUNTIF($BN$5:$BN136,"&gt;=2")&lt;=1,SUM($BL136:$BP136)*D$8,CG135)</f>
        <v>604799.99999999988</v>
      </c>
      <c r="CH136" s="4">
        <f>IF(COUNTIF($BT$5:$BT136,"&gt;=2")&lt;=1,SUM($BQ136:$BU136)*E$8,CH135)</f>
        <v>2592000</v>
      </c>
      <c r="CI136" s="4">
        <f>IF(COUNTIF($BZ$5:$BZ136,"&gt;=2")&lt;=1,SUM($BV136:$BZ136)*F$8,CI135)</f>
        <v>6307200</v>
      </c>
      <c r="CJ136" s="4">
        <f t="shared" si="193"/>
        <v>0</v>
      </c>
      <c r="CK136" s="4">
        <f t="shared" si="194"/>
        <v>111.75</v>
      </c>
      <c r="CM136" s="4">
        <v>132</v>
      </c>
      <c r="CN136" s="4">
        <f>IF(COUNTIF($BH$5:$BH136,"&gt;=2")&gt;1,CN135,BG136)</f>
        <v>4.8999999999999995</v>
      </c>
      <c r="CO136" s="4">
        <f>IF(COUNTIF($BH$5:$BH136,"&gt;=2")&gt;1,CO135,BH136)</f>
        <v>2.1</v>
      </c>
      <c r="CP136" s="4">
        <f>IF(COUNTIF($BH$5:$BH136,"&gt;=2")&gt;1,CP135,BI136)</f>
        <v>0</v>
      </c>
      <c r="CQ136" s="4">
        <f>IF(COUNTIF($BH$5:$BH136,"&gt;=2")&gt;1,CQ135,BJ136)</f>
        <v>0</v>
      </c>
      <c r="CR136" s="4">
        <f>IF(COUNTIF($BH$5:$BH136,"&gt;=2")&gt;1,CR135,BK136)</f>
        <v>0</v>
      </c>
      <c r="CS136" s="4">
        <f>IF(COUNTIF($BN$5:$BN136,"&gt;=2")&gt;1,CS135,BL136)</f>
        <v>7</v>
      </c>
      <c r="CT136" s="4">
        <f>IF(COUNTIF($BN$5:$BN136,"&gt;=2")&gt;1,CT135,BM136)</f>
        <v>4.8999999999999995</v>
      </c>
      <c r="CU136" s="4">
        <f>IF(COUNTIF($BN$5:$BN136,"&gt;=2")&gt;1,CU135,BN136)</f>
        <v>2.1</v>
      </c>
      <c r="CV136" s="4">
        <f>IF(COUNTIF($BN$5:$BN136,"&gt;=2")&gt;1,CV135,BO136)</f>
        <v>0</v>
      </c>
      <c r="CW136" s="4">
        <f>IF(COUNTIF($BN$5:$BN136,"&gt;=2")&gt;1,CW135,BP136)</f>
        <v>0</v>
      </c>
      <c r="CX136" s="4">
        <f>IF(COUNTIF($BT$5:$BT136,"&gt;=2")&gt;1,CX135,BQ136)</f>
        <v>0</v>
      </c>
      <c r="CY136" s="4">
        <f>IF(COUNTIF($BT$5:$BT136,"&gt;=2")&gt;1,CY135,BR136)</f>
        <v>26</v>
      </c>
      <c r="CZ136" s="4">
        <f>IF(COUNTIF($BT$5:$BT136,"&gt;=2")&gt;1,CZ135,BS136)</f>
        <v>11.999999999999996</v>
      </c>
      <c r="DA136" s="4">
        <f>IF(COUNTIF($BT$5:$BT136,"&gt;=2")&gt;1,DA135,BT136)</f>
        <v>2</v>
      </c>
      <c r="DB136" s="4">
        <f>IF(COUNTIF($BT$5:$BT136,"&gt;=2")&gt;1,DB135,BU136)</f>
        <v>0</v>
      </c>
      <c r="DC136" s="4">
        <f>IF(COUNTIF($BZ$5:$BZ136,"&gt;=2")&gt;1,DC135,BV136)</f>
        <v>0</v>
      </c>
      <c r="DD136" s="4">
        <f>IF(COUNTIF($BZ$5:$BZ136,"&gt;=2")&gt;1,DD135,BW136)</f>
        <v>0</v>
      </c>
      <c r="DE136" s="4">
        <f>IF(COUNTIF($BZ$5:$BZ136,"&gt;=2")&gt;1,DE135,BX136)</f>
        <v>58.400000000000006</v>
      </c>
      <c r="DF136" s="4">
        <f>IF(COUNTIF($BZ$5:$BZ136,"&gt;=2")&gt;1,DF135,BY136)</f>
        <v>14.234999999999996</v>
      </c>
      <c r="DG136" s="4">
        <f>IF(COUNTIF($BZ$5:$BZ136,"&gt;=2")&gt;1,DG135,BZ136)</f>
        <v>0.36499999999999999</v>
      </c>
      <c r="DH136" s="4">
        <f t="shared" si="195"/>
        <v>0</v>
      </c>
      <c r="DI136" s="4">
        <f t="shared" si="196"/>
        <v>0</v>
      </c>
      <c r="DJ136" s="4">
        <f t="shared" si="197"/>
        <v>0</v>
      </c>
      <c r="DK136" s="4">
        <f t="shared" si="198"/>
        <v>0</v>
      </c>
      <c r="DL136" s="4">
        <f t="shared" si="199"/>
        <v>0</v>
      </c>
      <c r="DM136" s="4">
        <f t="shared" si="200"/>
        <v>7</v>
      </c>
      <c r="DN136" s="4">
        <f t="shared" si="201"/>
        <v>13.999999999999998</v>
      </c>
      <c r="DO136" s="4">
        <f t="shared" si="202"/>
        <v>40</v>
      </c>
      <c r="DP136" s="4">
        <f t="shared" si="203"/>
        <v>73</v>
      </c>
      <c r="DQ136" s="4">
        <f t="shared" si="204"/>
        <v>0</v>
      </c>
      <c r="DS136" s="4">
        <v>132</v>
      </c>
      <c r="DT136" s="4">
        <f>$CK136+INDEX(节奏总纲!D$4:D$163,基础状态预估!$C$2)</f>
        <v>156.00483399593904</v>
      </c>
      <c r="DU136" s="4">
        <f>$CK136+INDEX(节奏总纲!E$4:E$163,基础状态预估!$C$2)</f>
        <v>150.28268396026414</v>
      </c>
      <c r="DV136" s="4">
        <f>$CK136+INDEX(节奏总纲!F$4:F$163,基础状态预估!$C$2)</f>
        <v>143.39220630709642</v>
      </c>
      <c r="DW136" s="4">
        <f>$CK136+INDEX(节奏总纲!G$4:G$163,基础状态预估!$C$2)</f>
        <v>135.03246816526354</v>
      </c>
      <c r="DX136" s="4">
        <f>$CK136+INDEX(节奏总纲!H$4:H$163,基础状态预估!$C$2)</f>
        <v>124.69453894381218</v>
      </c>
      <c r="DY136" s="4">
        <f t="shared" si="186"/>
        <v>11.899999999999999</v>
      </c>
      <c r="DZ136" s="4">
        <f t="shared" si="187"/>
        <v>33</v>
      </c>
      <c r="EA136" s="4">
        <f t="shared" si="188"/>
        <v>72.5</v>
      </c>
      <c r="EB136" s="4">
        <f t="shared" si="189"/>
        <v>16.234999999999996</v>
      </c>
      <c r="EC136" s="4">
        <f t="shared" si="190"/>
        <v>0.36499999999999999</v>
      </c>
      <c r="EE136" s="4">
        <v>44</v>
      </c>
      <c r="EP136" s="7">
        <f t="shared" si="166"/>
        <v>26.082468165263531</v>
      </c>
      <c r="EQ136" s="4">
        <f t="shared" si="167"/>
        <v>5.95</v>
      </c>
      <c r="ER136" s="4">
        <f t="shared" si="168"/>
        <v>2.8350000000000004</v>
      </c>
      <c r="ES136" s="4">
        <f t="shared" si="169"/>
        <v>0.31500000000000022</v>
      </c>
      <c r="ET136" s="4">
        <f t="shared" si="170"/>
        <v>0</v>
      </c>
      <c r="EU136" s="4">
        <f t="shared" si="171"/>
        <v>0</v>
      </c>
      <c r="EV136" s="4" t="str">
        <f t="shared" si="172"/>
        <v>紫</v>
      </c>
      <c r="EW136" s="4">
        <f t="shared" si="173"/>
        <v>8.1000000000000014</v>
      </c>
      <c r="EX136" s="4">
        <f t="shared" si="174"/>
        <v>2.8000000000000007</v>
      </c>
    </row>
    <row r="137" spans="33:154" x14ac:dyDescent="0.15">
      <c r="AG137" s="7">
        <f>基础状态预估!K16</f>
        <v>26.882468165263532</v>
      </c>
      <c r="AH137" s="7">
        <f>求节点(节奏总纲!$G$4:$G$163,节奏总纲!$C$4:$C$163,AG137)</f>
        <v>57.114152744074445</v>
      </c>
      <c r="AI137" s="4" t="str">
        <f t="shared" si="164"/>
        <v>紫</v>
      </c>
      <c r="AJ137" s="4">
        <f t="shared" si="165"/>
        <v>6.7500000000000009</v>
      </c>
      <c r="AK137" s="4">
        <f t="shared" si="158"/>
        <v>3.3950000000000009</v>
      </c>
      <c r="AL137" s="4">
        <f t="shared" si="159"/>
        <v>0.55500000000000038</v>
      </c>
      <c r="AM137" s="4">
        <f t="shared" si="160"/>
        <v>0</v>
      </c>
      <c r="AN137" s="4">
        <f t="shared" si="161"/>
        <v>0</v>
      </c>
      <c r="AO137" s="7">
        <f>(基础状态预估!F16-基础状态预估!F15)*基础状态预估!$W16+AO136</f>
        <v>3.2</v>
      </c>
      <c r="AP137" s="7">
        <f t="shared" si="162"/>
        <v>0.35555555555555557</v>
      </c>
      <c r="BF137" s="4">
        <v>133</v>
      </c>
      <c r="BG137" s="4">
        <f t="shared" si="191"/>
        <v>93.1</v>
      </c>
      <c r="BH137" s="4">
        <f t="shared" si="192"/>
        <v>39.9</v>
      </c>
      <c r="BL137" s="4">
        <f t="shared" si="175"/>
        <v>63.5</v>
      </c>
      <c r="BM137" s="4">
        <f t="shared" si="176"/>
        <v>44.449999999999996</v>
      </c>
      <c r="BN137" s="4">
        <f t="shared" si="177"/>
        <v>19.05</v>
      </c>
      <c r="BR137" s="4">
        <f t="shared" si="178"/>
        <v>74.100000000000009</v>
      </c>
      <c r="BS137" s="4">
        <f t="shared" si="179"/>
        <v>34.199999999999996</v>
      </c>
      <c r="BT137" s="4">
        <f t="shared" si="180"/>
        <v>5.7</v>
      </c>
      <c r="BX137" s="4">
        <f t="shared" si="181"/>
        <v>59.2</v>
      </c>
      <c r="BY137" s="4">
        <f t="shared" si="182"/>
        <v>14.429999999999996</v>
      </c>
      <c r="BZ137" s="4">
        <f t="shared" si="183"/>
        <v>0.37</v>
      </c>
      <c r="CD137" s="4">
        <f t="shared" si="184"/>
        <v>0</v>
      </c>
      <c r="CE137" s="4">
        <f t="shared" si="185"/>
        <v>0</v>
      </c>
      <c r="CF137" s="4">
        <f>IF(COUNTIF($BH$5:$BH137,"&gt;=2")&lt;=1,SUM($BG137:$BK137)*C$8,CF136)</f>
        <v>151200</v>
      </c>
      <c r="CG137" s="4">
        <f>IF(COUNTIF($BN$5:$BN137,"&gt;=2")&lt;=1,SUM($BL137:$BP137)*D$8,CG136)</f>
        <v>604799.99999999988</v>
      </c>
      <c r="CH137" s="4">
        <f>IF(COUNTIF($BT$5:$BT137,"&gt;=2")&lt;=1,SUM($BQ137:$BU137)*E$8,CH136)</f>
        <v>2592000</v>
      </c>
      <c r="CI137" s="4">
        <f>IF(COUNTIF($BZ$5:$BZ137,"&gt;=2")&lt;=1,SUM($BV137:$BZ137)*F$8,CI136)</f>
        <v>6393600</v>
      </c>
      <c r="CJ137" s="4">
        <f t="shared" si="193"/>
        <v>0</v>
      </c>
      <c r="CK137" s="4">
        <f t="shared" si="194"/>
        <v>112.75</v>
      </c>
      <c r="CM137" s="4">
        <v>133</v>
      </c>
      <c r="CN137" s="4">
        <f>IF(COUNTIF($BH$5:$BH137,"&gt;=2")&gt;1,CN136,BG137)</f>
        <v>4.8999999999999995</v>
      </c>
      <c r="CO137" s="4">
        <f>IF(COUNTIF($BH$5:$BH137,"&gt;=2")&gt;1,CO136,BH137)</f>
        <v>2.1</v>
      </c>
      <c r="CP137" s="4">
        <f>IF(COUNTIF($BH$5:$BH137,"&gt;=2")&gt;1,CP136,BI137)</f>
        <v>0</v>
      </c>
      <c r="CQ137" s="4">
        <f>IF(COUNTIF($BH$5:$BH137,"&gt;=2")&gt;1,CQ136,BJ137)</f>
        <v>0</v>
      </c>
      <c r="CR137" s="4">
        <f>IF(COUNTIF($BH$5:$BH137,"&gt;=2")&gt;1,CR136,BK137)</f>
        <v>0</v>
      </c>
      <c r="CS137" s="4">
        <f>IF(COUNTIF($BN$5:$BN137,"&gt;=2")&gt;1,CS136,BL137)</f>
        <v>7</v>
      </c>
      <c r="CT137" s="4">
        <f>IF(COUNTIF($BN$5:$BN137,"&gt;=2")&gt;1,CT136,BM137)</f>
        <v>4.8999999999999995</v>
      </c>
      <c r="CU137" s="4">
        <f>IF(COUNTIF($BN$5:$BN137,"&gt;=2")&gt;1,CU136,BN137)</f>
        <v>2.1</v>
      </c>
      <c r="CV137" s="4">
        <f>IF(COUNTIF($BN$5:$BN137,"&gt;=2")&gt;1,CV136,BO137)</f>
        <v>0</v>
      </c>
      <c r="CW137" s="4">
        <f>IF(COUNTIF($BN$5:$BN137,"&gt;=2")&gt;1,CW136,BP137)</f>
        <v>0</v>
      </c>
      <c r="CX137" s="4">
        <f>IF(COUNTIF($BT$5:$BT137,"&gt;=2")&gt;1,CX136,BQ137)</f>
        <v>0</v>
      </c>
      <c r="CY137" s="4">
        <f>IF(COUNTIF($BT$5:$BT137,"&gt;=2")&gt;1,CY136,BR137)</f>
        <v>26</v>
      </c>
      <c r="CZ137" s="4">
        <f>IF(COUNTIF($BT$5:$BT137,"&gt;=2")&gt;1,CZ136,BS137)</f>
        <v>11.999999999999996</v>
      </c>
      <c r="DA137" s="4">
        <f>IF(COUNTIF($BT$5:$BT137,"&gt;=2")&gt;1,DA136,BT137)</f>
        <v>2</v>
      </c>
      <c r="DB137" s="4">
        <f>IF(COUNTIF($BT$5:$BT137,"&gt;=2")&gt;1,DB136,BU137)</f>
        <v>0</v>
      </c>
      <c r="DC137" s="4">
        <f>IF(COUNTIF($BZ$5:$BZ137,"&gt;=2")&gt;1,DC136,BV137)</f>
        <v>0</v>
      </c>
      <c r="DD137" s="4">
        <f>IF(COUNTIF($BZ$5:$BZ137,"&gt;=2")&gt;1,DD136,BW137)</f>
        <v>0</v>
      </c>
      <c r="DE137" s="4">
        <f>IF(COUNTIF($BZ$5:$BZ137,"&gt;=2")&gt;1,DE136,BX137)</f>
        <v>59.2</v>
      </c>
      <c r="DF137" s="4">
        <f>IF(COUNTIF($BZ$5:$BZ137,"&gt;=2")&gt;1,DF136,BY137)</f>
        <v>14.429999999999996</v>
      </c>
      <c r="DG137" s="4">
        <f>IF(COUNTIF($BZ$5:$BZ137,"&gt;=2")&gt;1,DG136,BZ137)</f>
        <v>0.37</v>
      </c>
      <c r="DH137" s="4">
        <f t="shared" si="195"/>
        <v>0</v>
      </c>
      <c r="DI137" s="4">
        <f t="shared" si="196"/>
        <v>0</v>
      </c>
      <c r="DJ137" s="4">
        <f t="shared" si="197"/>
        <v>0</v>
      </c>
      <c r="DK137" s="4">
        <f t="shared" si="198"/>
        <v>0</v>
      </c>
      <c r="DL137" s="4">
        <f t="shared" si="199"/>
        <v>0</v>
      </c>
      <c r="DM137" s="4">
        <f t="shared" si="200"/>
        <v>7</v>
      </c>
      <c r="DN137" s="4">
        <f t="shared" si="201"/>
        <v>13.999999999999998</v>
      </c>
      <c r="DO137" s="4">
        <f t="shared" si="202"/>
        <v>40</v>
      </c>
      <c r="DP137" s="4">
        <f t="shared" si="203"/>
        <v>74</v>
      </c>
      <c r="DQ137" s="4">
        <f t="shared" si="204"/>
        <v>0</v>
      </c>
      <c r="DS137" s="4">
        <v>133</v>
      </c>
      <c r="DT137" s="4">
        <f>$CK137+INDEX(节奏总纲!D$4:D$163,基础状态预估!$C$2)</f>
        <v>157.00483399593904</v>
      </c>
      <c r="DU137" s="4">
        <f>$CK137+INDEX(节奏总纲!E$4:E$163,基础状态预估!$C$2)</f>
        <v>151.28268396026414</v>
      </c>
      <c r="DV137" s="4">
        <f>$CK137+INDEX(节奏总纲!F$4:F$163,基础状态预估!$C$2)</f>
        <v>144.39220630709642</v>
      </c>
      <c r="DW137" s="4">
        <f>$CK137+INDEX(节奏总纲!G$4:G$163,基础状态预估!$C$2)</f>
        <v>136.03246816526354</v>
      </c>
      <c r="DX137" s="4">
        <f>$CK137+INDEX(节奏总纲!H$4:H$163,基础状态预估!$C$2)</f>
        <v>125.69453894381218</v>
      </c>
      <c r="DY137" s="4">
        <f t="shared" si="186"/>
        <v>11.899999999999999</v>
      </c>
      <c r="DZ137" s="4">
        <f t="shared" si="187"/>
        <v>33</v>
      </c>
      <c r="EA137" s="4">
        <f t="shared" si="188"/>
        <v>73.3</v>
      </c>
      <c r="EB137" s="4">
        <f t="shared" si="189"/>
        <v>16.429999999999996</v>
      </c>
      <c r="EC137" s="4">
        <f t="shared" si="190"/>
        <v>0.37</v>
      </c>
      <c r="EE137" s="4">
        <v>45</v>
      </c>
      <c r="EP137" s="7">
        <f t="shared" si="166"/>
        <v>26.882468165263532</v>
      </c>
      <c r="EQ137" s="4">
        <f t="shared" si="167"/>
        <v>6.7500000000000009</v>
      </c>
      <c r="ER137" s="4">
        <f t="shared" si="168"/>
        <v>3.3950000000000009</v>
      </c>
      <c r="ES137" s="4">
        <f t="shared" si="169"/>
        <v>0.55500000000000038</v>
      </c>
      <c r="ET137" s="4">
        <f t="shared" si="170"/>
        <v>0</v>
      </c>
      <c r="EU137" s="4">
        <f t="shared" si="171"/>
        <v>0</v>
      </c>
      <c r="EV137" s="4" t="str">
        <f t="shared" si="172"/>
        <v>紫</v>
      </c>
      <c r="EW137" s="4">
        <f t="shared" si="173"/>
        <v>9.7000000000000028</v>
      </c>
      <c r="EX137" s="4">
        <f t="shared" si="174"/>
        <v>3.6000000000000014</v>
      </c>
    </row>
    <row r="138" spans="33:154" x14ac:dyDescent="0.15">
      <c r="AG138" s="7">
        <f>基础状态预估!K17</f>
        <v>28.082468165263531</v>
      </c>
      <c r="AH138" s="7">
        <f>求节点(节奏总纲!$G$4:$G$163,节奏总纲!$C$4:$C$163,AG138)</f>
        <v>57.743220698837845</v>
      </c>
      <c r="AI138" s="4" t="str">
        <f t="shared" si="164"/>
        <v>紫</v>
      </c>
      <c r="AJ138" s="4">
        <f t="shared" si="165"/>
        <v>7.95</v>
      </c>
      <c r="AK138" s="4">
        <f t="shared" si="158"/>
        <v>4.2349999999999994</v>
      </c>
      <c r="AL138" s="4">
        <f t="shared" si="159"/>
        <v>0.91500000000000015</v>
      </c>
      <c r="AM138" s="4">
        <f t="shared" si="160"/>
        <v>0</v>
      </c>
      <c r="AN138" s="4">
        <f t="shared" si="161"/>
        <v>0</v>
      </c>
      <c r="AO138" s="7">
        <f>(基础状态预估!F17-基础状态预估!F16)*基础状态预估!$W17+AO137</f>
        <v>4.4000000000000004</v>
      </c>
      <c r="AP138" s="7">
        <f t="shared" si="162"/>
        <v>0.36666666666666675</v>
      </c>
      <c r="BF138" s="4">
        <v>134</v>
      </c>
      <c r="BG138" s="4">
        <f t="shared" si="191"/>
        <v>93.8</v>
      </c>
      <c r="BH138" s="4">
        <f t="shared" si="192"/>
        <v>40.199999999999996</v>
      </c>
      <c r="BL138" s="4">
        <f t="shared" si="175"/>
        <v>64</v>
      </c>
      <c r="BM138" s="4">
        <f t="shared" si="176"/>
        <v>44.8</v>
      </c>
      <c r="BN138" s="4">
        <f t="shared" si="177"/>
        <v>19.2</v>
      </c>
      <c r="BR138" s="4">
        <f t="shared" si="178"/>
        <v>74.75</v>
      </c>
      <c r="BS138" s="4">
        <f t="shared" si="179"/>
        <v>34.499999999999993</v>
      </c>
      <c r="BT138" s="4">
        <f t="shared" si="180"/>
        <v>5.75</v>
      </c>
      <c r="BX138" s="4">
        <f t="shared" si="181"/>
        <v>60</v>
      </c>
      <c r="BY138" s="4">
        <f t="shared" si="182"/>
        <v>14.624999999999996</v>
      </c>
      <c r="BZ138" s="4">
        <f t="shared" si="183"/>
        <v>0.375</v>
      </c>
      <c r="CD138" s="4">
        <f t="shared" si="184"/>
        <v>0</v>
      </c>
      <c r="CE138" s="4">
        <f t="shared" si="185"/>
        <v>0</v>
      </c>
      <c r="CF138" s="4">
        <f>IF(COUNTIF($BH$5:$BH138,"&gt;=2")&lt;=1,SUM($BG138:$BK138)*C$8,CF137)</f>
        <v>151200</v>
      </c>
      <c r="CG138" s="4">
        <f>IF(COUNTIF($BN$5:$BN138,"&gt;=2")&lt;=1,SUM($BL138:$BP138)*D$8,CG137)</f>
        <v>604799.99999999988</v>
      </c>
      <c r="CH138" s="4">
        <f>IF(COUNTIF($BT$5:$BT138,"&gt;=2")&lt;=1,SUM($BQ138:$BU138)*E$8,CH137)</f>
        <v>2592000</v>
      </c>
      <c r="CI138" s="4">
        <f>IF(COUNTIF($BZ$5:$BZ138,"&gt;=2")&lt;=1,SUM($BV138:$BZ138)*F$8,CI137)</f>
        <v>6480000</v>
      </c>
      <c r="CJ138" s="4">
        <f t="shared" si="193"/>
        <v>0</v>
      </c>
      <c r="CK138" s="4">
        <f t="shared" si="194"/>
        <v>113.75</v>
      </c>
      <c r="CM138" s="4">
        <v>134</v>
      </c>
      <c r="CN138" s="4">
        <f>IF(COUNTIF($BH$5:$BH138,"&gt;=2")&gt;1,CN137,BG138)</f>
        <v>4.8999999999999995</v>
      </c>
      <c r="CO138" s="4">
        <f>IF(COUNTIF($BH$5:$BH138,"&gt;=2")&gt;1,CO137,BH138)</f>
        <v>2.1</v>
      </c>
      <c r="CP138" s="4">
        <f>IF(COUNTIF($BH$5:$BH138,"&gt;=2")&gt;1,CP137,BI138)</f>
        <v>0</v>
      </c>
      <c r="CQ138" s="4">
        <f>IF(COUNTIF($BH$5:$BH138,"&gt;=2")&gt;1,CQ137,BJ138)</f>
        <v>0</v>
      </c>
      <c r="CR138" s="4">
        <f>IF(COUNTIF($BH$5:$BH138,"&gt;=2")&gt;1,CR137,BK138)</f>
        <v>0</v>
      </c>
      <c r="CS138" s="4">
        <f>IF(COUNTIF($BN$5:$BN138,"&gt;=2")&gt;1,CS137,BL138)</f>
        <v>7</v>
      </c>
      <c r="CT138" s="4">
        <f>IF(COUNTIF($BN$5:$BN138,"&gt;=2")&gt;1,CT137,BM138)</f>
        <v>4.8999999999999995</v>
      </c>
      <c r="CU138" s="4">
        <f>IF(COUNTIF($BN$5:$BN138,"&gt;=2")&gt;1,CU137,BN138)</f>
        <v>2.1</v>
      </c>
      <c r="CV138" s="4">
        <f>IF(COUNTIF($BN$5:$BN138,"&gt;=2")&gt;1,CV137,BO138)</f>
        <v>0</v>
      </c>
      <c r="CW138" s="4">
        <f>IF(COUNTIF($BN$5:$BN138,"&gt;=2")&gt;1,CW137,BP138)</f>
        <v>0</v>
      </c>
      <c r="CX138" s="4">
        <f>IF(COUNTIF($BT$5:$BT138,"&gt;=2")&gt;1,CX137,BQ138)</f>
        <v>0</v>
      </c>
      <c r="CY138" s="4">
        <f>IF(COUNTIF($BT$5:$BT138,"&gt;=2")&gt;1,CY137,BR138)</f>
        <v>26</v>
      </c>
      <c r="CZ138" s="4">
        <f>IF(COUNTIF($BT$5:$BT138,"&gt;=2")&gt;1,CZ137,BS138)</f>
        <v>11.999999999999996</v>
      </c>
      <c r="DA138" s="4">
        <f>IF(COUNTIF($BT$5:$BT138,"&gt;=2")&gt;1,DA137,BT138)</f>
        <v>2</v>
      </c>
      <c r="DB138" s="4">
        <f>IF(COUNTIF($BT$5:$BT138,"&gt;=2")&gt;1,DB137,BU138)</f>
        <v>0</v>
      </c>
      <c r="DC138" s="4">
        <f>IF(COUNTIF($BZ$5:$BZ138,"&gt;=2")&gt;1,DC137,BV138)</f>
        <v>0</v>
      </c>
      <c r="DD138" s="4">
        <f>IF(COUNTIF($BZ$5:$BZ138,"&gt;=2")&gt;1,DD137,BW138)</f>
        <v>0</v>
      </c>
      <c r="DE138" s="4">
        <f>IF(COUNTIF($BZ$5:$BZ138,"&gt;=2")&gt;1,DE137,BX138)</f>
        <v>60</v>
      </c>
      <c r="DF138" s="4">
        <f>IF(COUNTIF($BZ$5:$BZ138,"&gt;=2")&gt;1,DF137,BY138)</f>
        <v>14.624999999999996</v>
      </c>
      <c r="DG138" s="4">
        <f>IF(COUNTIF($BZ$5:$BZ138,"&gt;=2")&gt;1,DG137,BZ138)</f>
        <v>0.375</v>
      </c>
      <c r="DH138" s="4">
        <f t="shared" si="195"/>
        <v>0</v>
      </c>
      <c r="DI138" s="4">
        <f t="shared" si="196"/>
        <v>0</v>
      </c>
      <c r="DJ138" s="4">
        <f t="shared" si="197"/>
        <v>0</v>
      </c>
      <c r="DK138" s="4">
        <f t="shared" si="198"/>
        <v>0</v>
      </c>
      <c r="DL138" s="4">
        <f t="shared" si="199"/>
        <v>0</v>
      </c>
      <c r="DM138" s="4">
        <f t="shared" si="200"/>
        <v>7</v>
      </c>
      <c r="DN138" s="4">
        <f t="shared" si="201"/>
        <v>13.999999999999998</v>
      </c>
      <c r="DO138" s="4">
        <f t="shared" si="202"/>
        <v>40</v>
      </c>
      <c r="DP138" s="4">
        <f t="shared" si="203"/>
        <v>75</v>
      </c>
      <c r="DQ138" s="4">
        <f t="shared" si="204"/>
        <v>0</v>
      </c>
      <c r="DS138" s="4">
        <v>134</v>
      </c>
      <c r="DT138" s="4">
        <f>$CK138+INDEX(节奏总纲!D$4:D$163,基础状态预估!$C$2)</f>
        <v>158.00483399593904</v>
      </c>
      <c r="DU138" s="4">
        <f>$CK138+INDEX(节奏总纲!E$4:E$163,基础状态预估!$C$2)</f>
        <v>152.28268396026414</v>
      </c>
      <c r="DV138" s="4">
        <f>$CK138+INDEX(节奏总纲!F$4:F$163,基础状态预估!$C$2)</f>
        <v>145.39220630709642</v>
      </c>
      <c r="DW138" s="4">
        <f>$CK138+INDEX(节奏总纲!G$4:G$163,基础状态预估!$C$2)</f>
        <v>137.03246816526354</v>
      </c>
      <c r="DX138" s="4">
        <f>$CK138+INDEX(节奏总纲!H$4:H$163,基础状态预估!$C$2)</f>
        <v>126.69453894381218</v>
      </c>
      <c r="DY138" s="4">
        <f t="shared" si="186"/>
        <v>11.899999999999999</v>
      </c>
      <c r="DZ138" s="4">
        <f t="shared" si="187"/>
        <v>33</v>
      </c>
      <c r="EA138" s="4">
        <f t="shared" si="188"/>
        <v>74.099999999999994</v>
      </c>
      <c r="EB138" s="4">
        <f t="shared" si="189"/>
        <v>16.624999999999996</v>
      </c>
      <c r="EC138" s="4">
        <f t="shared" si="190"/>
        <v>0.375</v>
      </c>
      <c r="EE138" s="4">
        <v>1</v>
      </c>
      <c r="EF138" s="16" t="s">
        <v>306</v>
      </c>
      <c r="EG138" s="16"/>
      <c r="EH138" s="62" t="s">
        <v>323</v>
      </c>
      <c r="EI138" s="62"/>
      <c r="EJ138" s="62"/>
      <c r="EK138" s="62"/>
      <c r="EL138" s="62"/>
      <c r="EP138" s="7">
        <f t="shared" si="166"/>
        <v>28.082468165263531</v>
      </c>
      <c r="EQ138" s="4">
        <f t="shared" si="167"/>
        <v>7.95</v>
      </c>
      <c r="ER138" s="4">
        <f t="shared" si="168"/>
        <v>4.2349999999999994</v>
      </c>
      <c r="ES138" s="4">
        <f t="shared" si="169"/>
        <v>0.91500000000000015</v>
      </c>
      <c r="ET138" s="4">
        <f t="shared" si="170"/>
        <v>0</v>
      </c>
      <c r="EU138" s="4">
        <f t="shared" si="171"/>
        <v>0</v>
      </c>
      <c r="EV138" s="4" t="str">
        <f t="shared" si="172"/>
        <v>紫</v>
      </c>
      <c r="EW138" s="4">
        <f t="shared" si="173"/>
        <v>12.100000000000001</v>
      </c>
      <c r="EX138" s="4">
        <f t="shared" si="174"/>
        <v>4.8000000000000007</v>
      </c>
    </row>
    <row r="139" spans="33:154" x14ac:dyDescent="0.15">
      <c r="AG139" s="7">
        <f>基础状态预估!K18</f>
        <v>29.282468165263531</v>
      </c>
      <c r="AH139" s="7">
        <f>求节点(节奏总纲!$G$4:$G$163,节奏总纲!$C$4:$C$163,AG139)</f>
        <v>58.34891537479438</v>
      </c>
      <c r="AI139" s="4" t="str">
        <f t="shared" si="164"/>
        <v>紫</v>
      </c>
      <c r="AJ139" s="4">
        <f t="shared" si="165"/>
        <v>9.1499999999999986</v>
      </c>
      <c r="AK139" s="4">
        <f t="shared" si="158"/>
        <v>5.0750000000000002</v>
      </c>
      <c r="AL139" s="4">
        <f t="shared" si="159"/>
        <v>1.2749999999999999</v>
      </c>
      <c r="AM139" s="4">
        <f t="shared" si="160"/>
        <v>0</v>
      </c>
      <c r="AN139" s="4">
        <f t="shared" si="161"/>
        <v>0</v>
      </c>
      <c r="AO139" s="7">
        <f>(基础状态预估!F18-基础状态预估!F17)*基础状态预估!$W18+AO138</f>
        <v>5.6</v>
      </c>
      <c r="AP139" s="7">
        <f t="shared" si="162"/>
        <v>0.37333333333333335</v>
      </c>
      <c r="AU139" s="15" t="s">
        <v>3</v>
      </c>
      <c r="AV139" s="65" t="s">
        <v>123</v>
      </c>
      <c r="AW139" s="66"/>
      <c r="AX139" s="65" t="s">
        <v>124</v>
      </c>
      <c r="AY139" s="66"/>
      <c r="BF139" s="4">
        <v>135</v>
      </c>
      <c r="BG139" s="4">
        <f t="shared" si="191"/>
        <v>94.5</v>
      </c>
      <c r="BH139" s="4">
        <f t="shared" si="192"/>
        <v>40.5</v>
      </c>
      <c r="BL139" s="4">
        <f t="shared" si="175"/>
        <v>64.5</v>
      </c>
      <c r="BM139" s="4">
        <f t="shared" si="176"/>
        <v>45.15</v>
      </c>
      <c r="BN139" s="4">
        <f t="shared" si="177"/>
        <v>19.349999999999998</v>
      </c>
      <c r="BR139" s="4">
        <f t="shared" si="178"/>
        <v>75.400000000000006</v>
      </c>
      <c r="BS139" s="4">
        <f t="shared" si="179"/>
        <v>34.79999999999999</v>
      </c>
      <c r="BT139" s="4">
        <f t="shared" si="180"/>
        <v>5.8000000000000007</v>
      </c>
      <c r="BX139" s="4">
        <f t="shared" si="181"/>
        <v>60.800000000000004</v>
      </c>
      <c r="BY139" s="4">
        <f t="shared" si="182"/>
        <v>14.819999999999997</v>
      </c>
      <c r="BZ139" s="4">
        <f t="shared" si="183"/>
        <v>0.38</v>
      </c>
      <c r="CD139" s="4">
        <f t="shared" si="184"/>
        <v>0</v>
      </c>
      <c r="CE139" s="4">
        <f t="shared" si="185"/>
        <v>0</v>
      </c>
      <c r="CF139" s="4">
        <f>IF(COUNTIF($BH$5:$BH139,"&gt;=2")&lt;=1,SUM($BG139:$BK139)*C$8,CF138)</f>
        <v>151200</v>
      </c>
      <c r="CG139" s="4">
        <f>IF(COUNTIF($BN$5:$BN139,"&gt;=2")&lt;=1,SUM($BL139:$BP139)*D$8,CG138)</f>
        <v>604799.99999999988</v>
      </c>
      <c r="CH139" s="4">
        <f>IF(COUNTIF($BT$5:$BT139,"&gt;=2")&lt;=1,SUM($BQ139:$BU139)*E$8,CH138)</f>
        <v>2592000</v>
      </c>
      <c r="CI139" s="4">
        <f>IF(COUNTIF($BZ$5:$BZ139,"&gt;=2")&lt;=1,SUM($BV139:$BZ139)*F$8,CI138)</f>
        <v>6566400</v>
      </c>
      <c r="CJ139" s="4">
        <f t="shared" si="193"/>
        <v>0</v>
      </c>
      <c r="CK139" s="4">
        <f t="shared" si="194"/>
        <v>114.75</v>
      </c>
      <c r="CM139" s="4">
        <v>135</v>
      </c>
      <c r="CN139" s="4">
        <f>IF(COUNTIF($BH$5:$BH139,"&gt;=2")&gt;1,CN138,BG139)</f>
        <v>4.8999999999999995</v>
      </c>
      <c r="CO139" s="4">
        <f>IF(COUNTIF($BH$5:$BH139,"&gt;=2")&gt;1,CO138,BH139)</f>
        <v>2.1</v>
      </c>
      <c r="CP139" s="4">
        <f>IF(COUNTIF($BH$5:$BH139,"&gt;=2")&gt;1,CP138,BI139)</f>
        <v>0</v>
      </c>
      <c r="CQ139" s="4">
        <f>IF(COUNTIF($BH$5:$BH139,"&gt;=2")&gt;1,CQ138,BJ139)</f>
        <v>0</v>
      </c>
      <c r="CR139" s="4">
        <f>IF(COUNTIF($BH$5:$BH139,"&gt;=2")&gt;1,CR138,BK139)</f>
        <v>0</v>
      </c>
      <c r="CS139" s="4">
        <f>IF(COUNTIF($BN$5:$BN139,"&gt;=2")&gt;1,CS138,BL139)</f>
        <v>7</v>
      </c>
      <c r="CT139" s="4">
        <f>IF(COUNTIF($BN$5:$BN139,"&gt;=2")&gt;1,CT138,BM139)</f>
        <v>4.8999999999999995</v>
      </c>
      <c r="CU139" s="4">
        <f>IF(COUNTIF($BN$5:$BN139,"&gt;=2")&gt;1,CU138,BN139)</f>
        <v>2.1</v>
      </c>
      <c r="CV139" s="4">
        <f>IF(COUNTIF($BN$5:$BN139,"&gt;=2")&gt;1,CV138,BO139)</f>
        <v>0</v>
      </c>
      <c r="CW139" s="4">
        <f>IF(COUNTIF($BN$5:$BN139,"&gt;=2")&gt;1,CW138,BP139)</f>
        <v>0</v>
      </c>
      <c r="CX139" s="4">
        <f>IF(COUNTIF($BT$5:$BT139,"&gt;=2")&gt;1,CX138,BQ139)</f>
        <v>0</v>
      </c>
      <c r="CY139" s="4">
        <f>IF(COUNTIF($BT$5:$BT139,"&gt;=2")&gt;1,CY138,BR139)</f>
        <v>26</v>
      </c>
      <c r="CZ139" s="4">
        <f>IF(COUNTIF($BT$5:$BT139,"&gt;=2")&gt;1,CZ138,BS139)</f>
        <v>11.999999999999996</v>
      </c>
      <c r="DA139" s="4">
        <f>IF(COUNTIF($BT$5:$BT139,"&gt;=2")&gt;1,DA138,BT139)</f>
        <v>2</v>
      </c>
      <c r="DB139" s="4">
        <f>IF(COUNTIF($BT$5:$BT139,"&gt;=2")&gt;1,DB138,BU139)</f>
        <v>0</v>
      </c>
      <c r="DC139" s="4">
        <f>IF(COUNTIF($BZ$5:$BZ139,"&gt;=2")&gt;1,DC138,BV139)</f>
        <v>0</v>
      </c>
      <c r="DD139" s="4">
        <f>IF(COUNTIF($BZ$5:$BZ139,"&gt;=2")&gt;1,DD138,BW139)</f>
        <v>0</v>
      </c>
      <c r="DE139" s="4">
        <f>IF(COUNTIF($BZ$5:$BZ139,"&gt;=2")&gt;1,DE138,BX139)</f>
        <v>60.800000000000004</v>
      </c>
      <c r="DF139" s="4">
        <f>IF(COUNTIF($BZ$5:$BZ139,"&gt;=2")&gt;1,DF138,BY139)</f>
        <v>14.819999999999997</v>
      </c>
      <c r="DG139" s="4">
        <f>IF(COUNTIF($BZ$5:$BZ139,"&gt;=2")&gt;1,DG138,BZ139)</f>
        <v>0.38</v>
      </c>
      <c r="DH139" s="4">
        <f t="shared" si="195"/>
        <v>0</v>
      </c>
      <c r="DI139" s="4">
        <f t="shared" si="196"/>
        <v>0</v>
      </c>
      <c r="DJ139" s="4">
        <f t="shared" si="197"/>
        <v>0</v>
      </c>
      <c r="DK139" s="4">
        <f t="shared" si="198"/>
        <v>0</v>
      </c>
      <c r="DL139" s="4">
        <f t="shared" si="199"/>
        <v>0</v>
      </c>
      <c r="DM139" s="4">
        <f t="shared" si="200"/>
        <v>7</v>
      </c>
      <c r="DN139" s="4">
        <f t="shared" si="201"/>
        <v>13.999999999999998</v>
      </c>
      <c r="DO139" s="4">
        <f t="shared" si="202"/>
        <v>40</v>
      </c>
      <c r="DP139" s="4">
        <f t="shared" si="203"/>
        <v>76</v>
      </c>
      <c r="DQ139" s="4">
        <f t="shared" si="204"/>
        <v>0</v>
      </c>
      <c r="DS139" s="4">
        <v>135</v>
      </c>
      <c r="DT139" s="4">
        <f>$CK139+INDEX(节奏总纲!D$4:D$163,基础状态预估!$C$2)</f>
        <v>159.00483399593904</v>
      </c>
      <c r="DU139" s="4">
        <f>$CK139+INDEX(节奏总纲!E$4:E$163,基础状态预估!$C$2)</f>
        <v>153.28268396026414</v>
      </c>
      <c r="DV139" s="4">
        <f>$CK139+INDEX(节奏总纲!F$4:F$163,基础状态预估!$C$2)</f>
        <v>146.39220630709642</v>
      </c>
      <c r="DW139" s="4">
        <f>$CK139+INDEX(节奏总纲!G$4:G$163,基础状态预估!$C$2)</f>
        <v>138.03246816526354</v>
      </c>
      <c r="DX139" s="4">
        <f>$CK139+INDEX(节奏总纲!H$4:H$163,基础状态预估!$C$2)</f>
        <v>127.69453894381218</v>
      </c>
      <c r="DY139" s="4">
        <f t="shared" si="186"/>
        <v>11.899999999999999</v>
      </c>
      <c r="DZ139" s="4">
        <f t="shared" si="187"/>
        <v>33</v>
      </c>
      <c r="EA139" s="4">
        <f t="shared" si="188"/>
        <v>74.900000000000006</v>
      </c>
      <c r="EB139" s="4">
        <f t="shared" si="189"/>
        <v>16.819999999999997</v>
      </c>
      <c r="EC139" s="4">
        <f t="shared" si="190"/>
        <v>0.38</v>
      </c>
      <c r="EE139" s="4">
        <v>2</v>
      </c>
      <c r="EF139" s="16" t="s">
        <v>302</v>
      </c>
      <c r="EG139" s="16" t="s">
        <v>324</v>
      </c>
      <c r="EH139" s="16" t="s">
        <v>47</v>
      </c>
      <c r="EI139" s="16" t="s">
        <v>48</v>
      </c>
      <c r="EJ139" s="16" t="s">
        <v>24</v>
      </c>
      <c r="EK139" s="16" t="s">
        <v>22</v>
      </c>
      <c r="EL139" s="16" t="s">
        <v>23</v>
      </c>
      <c r="EP139" s="7">
        <f t="shared" si="166"/>
        <v>29.282468165263531</v>
      </c>
      <c r="EQ139" s="4">
        <f t="shared" si="167"/>
        <v>9.1499999999999986</v>
      </c>
      <c r="ER139" s="4">
        <f t="shared" si="168"/>
        <v>5.0750000000000002</v>
      </c>
      <c r="ES139" s="4">
        <f t="shared" si="169"/>
        <v>1.2749999999999999</v>
      </c>
      <c r="ET139" s="4">
        <f t="shared" si="170"/>
        <v>0</v>
      </c>
      <c r="EU139" s="4">
        <f t="shared" si="171"/>
        <v>0</v>
      </c>
      <c r="EV139" s="4" t="str">
        <f t="shared" si="172"/>
        <v>紫</v>
      </c>
      <c r="EW139" s="4">
        <f t="shared" si="173"/>
        <v>14.5</v>
      </c>
      <c r="EX139" s="4">
        <f t="shared" si="174"/>
        <v>6</v>
      </c>
    </row>
    <row r="140" spans="33:154" x14ac:dyDescent="0.15">
      <c r="AG140" s="7">
        <f>基础状态预估!K19</f>
        <v>30.48246816526353</v>
      </c>
      <c r="AH140" s="7">
        <f>求节点(节奏总纲!$G$4:$G$163,节奏总纲!$C$4:$C$163,AG140)</f>
        <v>58.93848875846912</v>
      </c>
      <c r="AI140" s="4" t="str">
        <f t="shared" si="164"/>
        <v>紫</v>
      </c>
      <c r="AJ140" s="4">
        <f t="shared" si="165"/>
        <v>10.349999999999998</v>
      </c>
      <c r="AK140" s="4">
        <f t="shared" si="158"/>
        <v>5.9149999999999991</v>
      </c>
      <c r="AL140" s="4">
        <f t="shared" si="159"/>
        <v>1.6349999999999998</v>
      </c>
      <c r="AM140" s="4">
        <f t="shared" si="160"/>
        <v>0</v>
      </c>
      <c r="AN140" s="4">
        <f t="shared" si="161"/>
        <v>0</v>
      </c>
      <c r="AO140" s="7">
        <f>(基础状态预估!F19-基础状态预估!F18)*基础状态预估!$W19+AO139</f>
        <v>6.8</v>
      </c>
      <c r="AP140" s="7">
        <f t="shared" si="162"/>
        <v>0.37777777777777777</v>
      </c>
      <c r="AU140" s="15" t="s">
        <v>20</v>
      </c>
      <c r="AV140" s="15"/>
      <c r="AW140" s="15" t="s">
        <v>165</v>
      </c>
      <c r="AX140" s="15"/>
      <c r="AY140" s="15" t="s">
        <v>165</v>
      </c>
      <c r="BF140" s="4">
        <v>136</v>
      </c>
      <c r="BG140" s="4">
        <f t="shared" si="191"/>
        <v>95.199999999999989</v>
      </c>
      <c r="BH140" s="4">
        <f t="shared" si="192"/>
        <v>40.799999999999997</v>
      </c>
      <c r="BL140" s="4">
        <f t="shared" si="175"/>
        <v>65</v>
      </c>
      <c r="BM140" s="4">
        <f t="shared" si="176"/>
        <v>45.5</v>
      </c>
      <c r="BN140" s="4">
        <f t="shared" si="177"/>
        <v>19.5</v>
      </c>
      <c r="BR140" s="4">
        <f t="shared" si="178"/>
        <v>76.05</v>
      </c>
      <c r="BS140" s="4">
        <f t="shared" si="179"/>
        <v>35.099999999999994</v>
      </c>
      <c r="BT140" s="4">
        <f t="shared" si="180"/>
        <v>5.8500000000000005</v>
      </c>
      <c r="BX140" s="4">
        <f t="shared" si="181"/>
        <v>61.6</v>
      </c>
      <c r="BY140" s="4">
        <f t="shared" si="182"/>
        <v>15.014999999999997</v>
      </c>
      <c r="BZ140" s="4">
        <f t="shared" si="183"/>
        <v>0.38500000000000001</v>
      </c>
      <c r="CD140" s="4">
        <f t="shared" si="184"/>
        <v>0</v>
      </c>
      <c r="CE140" s="4">
        <f t="shared" si="185"/>
        <v>0</v>
      </c>
      <c r="CF140" s="4">
        <f>IF(COUNTIF($BH$5:$BH140,"&gt;=2")&lt;=1,SUM($BG140:$BK140)*C$8,CF139)</f>
        <v>151200</v>
      </c>
      <c r="CG140" s="4">
        <f>IF(COUNTIF($BN$5:$BN140,"&gt;=2")&lt;=1,SUM($BL140:$BP140)*D$8,CG139)</f>
        <v>604799.99999999988</v>
      </c>
      <c r="CH140" s="4">
        <f>IF(COUNTIF($BT$5:$BT140,"&gt;=2")&lt;=1,SUM($BQ140:$BU140)*E$8,CH139)</f>
        <v>2592000</v>
      </c>
      <c r="CI140" s="4">
        <f>IF(COUNTIF($BZ$5:$BZ140,"&gt;=2")&lt;=1,SUM($BV140:$BZ140)*F$8,CI139)</f>
        <v>6652800</v>
      </c>
      <c r="CJ140" s="4">
        <f t="shared" si="193"/>
        <v>0</v>
      </c>
      <c r="CK140" s="4">
        <f t="shared" si="194"/>
        <v>115.75</v>
      </c>
      <c r="CM140" s="4">
        <v>136</v>
      </c>
      <c r="CN140" s="4">
        <f>IF(COUNTIF($BH$5:$BH140,"&gt;=2")&gt;1,CN139,BG140)</f>
        <v>4.8999999999999995</v>
      </c>
      <c r="CO140" s="4">
        <f>IF(COUNTIF($BH$5:$BH140,"&gt;=2")&gt;1,CO139,BH140)</f>
        <v>2.1</v>
      </c>
      <c r="CP140" s="4">
        <f>IF(COUNTIF($BH$5:$BH140,"&gt;=2")&gt;1,CP139,BI140)</f>
        <v>0</v>
      </c>
      <c r="CQ140" s="4">
        <f>IF(COUNTIF($BH$5:$BH140,"&gt;=2")&gt;1,CQ139,BJ140)</f>
        <v>0</v>
      </c>
      <c r="CR140" s="4">
        <f>IF(COUNTIF($BH$5:$BH140,"&gt;=2")&gt;1,CR139,BK140)</f>
        <v>0</v>
      </c>
      <c r="CS140" s="4">
        <f>IF(COUNTIF($BN$5:$BN140,"&gt;=2")&gt;1,CS139,BL140)</f>
        <v>7</v>
      </c>
      <c r="CT140" s="4">
        <f>IF(COUNTIF($BN$5:$BN140,"&gt;=2")&gt;1,CT139,BM140)</f>
        <v>4.8999999999999995</v>
      </c>
      <c r="CU140" s="4">
        <f>IF(COUNTIF($BN$5:$BN140,"&gt;=2")&gt;1,CU139,BN140)</f>
        <v>2.1</v>
      </c>
      <c r="CV140" s="4">
        <f>IF(COUNTIF($BN$5:$BN140,"&gt;=2")&gt;1,CV139,BO140)</f>
        <v>0</v>
      </c>
      <c r="CW140" s="4">
        <f>IF(COUNTIF($BN$5:$BN140,"&gt;=2")&gt;1,CW139,BP140)</f>
        <v>0</v>
      </c>
      <c r="CX140" s="4">
        <f>IF(COUNTIF($BT$5:$BT140,"&gt;=2")&gt;1,CX139,BQ140)</f>
        <v>0</v>
      </c>
      <c r="CY140" s="4">
        <f>IF(COUNTIF($BT$5:$BT140,"&gt;=2")&gt;1,CY139,BR140)</f>
        <v>26</v>
      </c>
      <c r="CZ140" s="4">
        <f>IF(COUNTIF($BT$5:$BT140,"&gt;=2")&gt;1,CZ139,BS140)</f>
        <v>11.999999999999996</v>
      </c>
      <c r="DA140" s="4">
        <f>IF(COUNTIF($BT$5:$BT140,"&gt;=2")&gt;1,DA139,BT140)</f>
        <v>2</v>
      </c>
      <c r="DB140" s="4">
        <f>IF(COUNTIF($BT$5:$BT140,"&gt;=2")&gt;1,DB139,BU140)</f>
        <v>0</v>
      </c>
      <c r="DC140" s="4">
        <f>IF(COUNTIF($BZ$5:$BZ140,"&gt;=2")&gt;1,DC139,BV140)</f>
        <v>0</v>
      </c>
      <c r="DD140" s="4">
        <f>IF(COUNTIF($BZ$5:$BZ140,"&gt;=2")&gt;1,DD139,BW140)</f>
        <v>0</v>
      </c>
      <c r="DE140" s="4">
        <f>IF(COUNTIF($BZ$5:$BZ140,"&gt;=2")&gt;1,DE139,BX140)</f>
        <v>61.6</v>
      </c>
      <c r="DF140" s="4">
        <f>IF(COUNTIF($BZ$5:$BZ140,"&gt;=2")&gt;1,DF139,BY140)</f>
        <v>15.014999999999997</v>
      </c>
      <c r="DG140" s="4">
        <f>IF(COUNTIF($BZ$5:$BZ140,"&gt;=2")&gt;1,DG139,BZ140)</f>
        <v>0.38500000000000001</v>
      </c>
      <c r="DH140" s="4">
        <f t="shared" si="195"/>
        <v>0</v>
      </c>
      <c r="DI140" s="4">
        <f t="shared" si="196"/>
        <v>0</v>
      </c>
      <c r="DJ140" s="4">
        <f t="shared" si="197"/>
        <v>0</v>
      </c>
      <c r="DK140" s="4">
        <f t="shared" si="198"/>
        <v>0</v>
      </c>
      <c r="DL140" s="4">
        <f t="shared" si="199"/>
        <v>0</v>
      </c>
      <c r="DM140" s="4">
        <f t="shared" si="200"/>
        <v>7</v>
      </c>
      <c r="DN140" s="4">
        <f t="shared" si="201"/>
        <v>13.999999999999998</v>
      </c>
      <c r="DO140" s="4">
        <f t="shared" si="202"/>
        <v>40</v>
      </c>
      <c r="DP140" s="4">
        <f t="shared" si="203"/>
        <v>77</v>
      </c>
      <c r="DQ140" s="4">
        <f t="shared" si="204"/>
        <v>0</v>
      </c>
      <c r="DS140" s="4">
        <v>136</v>
      </c>
      <c r="DT140" s="4">
        <f>$CK140+INDEX(节奏总纲!D$4:D$163,基础状态预估!$C$2)</f>
        <v>160.00483399593904</v>
      </c>
      <c r="DU140" s="4">
        <f>$CK140+INDEX(节奏总纲!E$4:E$163,基础状态预估!$C$2)</f>
        <v>154.28268396026414</v>
      </c>
      <c r="DV140" s="4">
        <f>$CK140+INDEX(节奏总纲!F$4:F$163,基础状态预估!$C$2)</f>
        <v>147.39220630709642</v>
      </c>
      <c r="DW140" s="4">
        <f>$CK140+INDEX(节奏总纲!G$4:G$163,基础状态预估!$C$2)</f>
        <v>139.03246816526354</v>
      </c>
      <c r="DX140" s="4">
        <f>$CK140+INDEX(节奏总纲!H$4:H$163,基础状态预估!$C$2)</f>
        <v>128.69453894381218</v>
      </c>
      <c r="DY140" s="4">
        <f t="shared" si="186"/>
        <v>11.899999999999999</v>
      </c>
      <c r="DZ140" s="4">
        <f t="shared" si="187"/>
        <v>33</v>
      </c>
      <c r="EA140" s="4">
        <f t="shared" si="188"/>
        <v>75.7</v>
      </c>
      <c r="EB140" s="4">
        <f t="shared" si="189"/>
        <v>17.014999999999997</v>
      </c>
      <c r="EC140" s="4">
        <f t="shared" si="190"/>
        <v>0.38500000000000001</v>
      </c>
      <c r="EE140" s="4">
        <v>3</v>
      </c>
      <c r="EF140" s="16">
        <v>10</v>
      </c>
      <c r="EG140" s="16">
        <f>INDEX(节奏总纲!$G$4:$G$163,$EF140)</f>
        <v>0.49980000000000002</v>
      </c>
      <c r="EH140" s="16">
        <f>IFERROR(求节点($DW$5:$DW$1004,DY$5:DY$1004,$EG140),0)</f>
        <v>0</v>
      </c>
      <c r="EI140" s="16">
        <f t="shared" ref="EI140:EL140" si="205">IFERROR(求节点($DW$5:$DW$1004,DZ$5:DZ$1004,$EG140),0)</f>
        <v>0</v>
      </c>
      <c r="EJ140" s="16">
        <f t="shared" si="205"/>
        <v>0</v>
      </c>
      <c r="EK140" s="16">
        <f t="shared" si="205"/>
        <v>0</v>
      </c>
      <c r="EL140" s="16">
        <f t="shared" si="205"/>
        <v>0</v>
      </c>
      <c r="EP140" s="7">
        <f t="shared" si="166"/>
        <v>30.48246816526353</v>
      </c>
      <c r="EQ140" s="4">
        <f t="shared" si="167"/>
        <v>10.349999999999998</v>
      </c>
      <c r="ER140" s="4">
        <f t="shared" si="168"/>
        <v>5.9149999999999991</v>
      </c>
      <c r="ES140" s="4">
        <f t="shared" si="169"/>
        <v>1.6349999999999998</v>
      </c>
      <c r="ET140" s="4">
        <f t="shared" si="170"/>
        <v>0</v>
      </c>
      <c r="EU140" s="4">
        <f t="shared" si="171"/>
        <v>0</v>
      </c>
      <c r="EV140" s="4" t="str">
        <f t="shared" si="172"/>
        <v>紫</v>
      </c>
      <c r="EW140" s="4">
        <f t="shared" si="173"/>
        <v>16.899999999999999</v>
      </c>
      <c r="EX140" s="4">
        <f t="shared" si="174"/>
        <v>7.1999999999999993</v>
      </c>
    </row>
    <row r="141" spans="33:154" x14ac:dyDescent="0.15">
      <c r="AG141" s="7">
        <f>基础状态预估!K20</f>
        <v>31.682468165263529</v>
      </c>
      <c r="AH141" s="7">
        <f>求节点(节奏总纲!$G$4:$G$163,节奏总纲!$C$4:$C$163,AG141)</f>
        <v>59.48793999184015</v>
      </c>
      <c r="AI141" s="4" t="str">
        <f t="shared" si="164"/>
        <v>橙</v>
      </c>
      <c r="AJ141" s="4">
        <f t="shared" si="165"/>
        <v>11.459999999999997</v>
      </c>
      <c r="AK141" s="4">
        <f t="shared" si="158"/>
        <v>6.77</v>
      </c>
      <c r="AL141" s="4">
        <f t="shared" si="159"/>
        <v>2.0039999999999996</v>
      </c>
      <c r="AM141" s="4">
        <f t="shared" si="160"/>
        <v>5.9999999999999429E-3</v>
      </c>
      <c r="AN141" s="4">
        <f t="shared" si="161"/>
        <v>0</v>
      </c>
      <c r="AO141" s="7">
        <f>(基础状态预估!F20-基础状态预估!F19)*基础状态预估!$W20+AO140</f>
        <v>8</v>
      </c>
      <c r="AP141" s="7">
        <f t="shared" si="162"/>
        <v>0.38095238095238093</v>
      </c>
      <c r="AU141" s="15">
        <v>10</v>
      </c>
      <c r="AV141" s="15"/>
      <c r="AW141" s="15">
        <f>IFERROR(IF(AU141&gt;MAX($AH$128:$AH$163),MAX($M$5:$M$40),求节点($AH$128:$AH$163,$M$5:$M$40,AU141)),0)</f>
        <v>0</v>
      </c>
      <c r="AX141" s="15"/>
      <c r="AY141" s="23">
        <f>AW141*INDEX([3]大r将兵属性验证!$W$7:$W$166,$AU141,1)</f>
        <v>0</v>
      </c>
      <c r="BF141" s="4">
        <v>137</v>
      </c>
      <c r="BG141" s="4">
        <f t="shared" si="191"/>
        <v>95.899999999999991</v>
      </c>
      <c r="BH141" s="4">
        <f t="shared" si="192"/>
        <v>41.1</v>
      </c>
      <c r="BL141" s="4">
        <f t="shared" si="175"/>
        <v>65.5</v>
      </c>
      <c r="BM141" s="4">
        <f t="shared" si="176"/>
        <v>45.849999999999994</v>
      </c>
      <c r="BN141" s="4">
        <f t="shared" si="177"/>
        <v>19.649999999999999</v>
      </c>
      <c r="BR141" s="4">
        <f t="shared" si="178"/>
        <v>76.7</v>
      </c>
      <c r="BS141" s="4">
        <f t="shared" si="179"/>
        <v>35.399999999999991</v>
      </c>
      <c r="BT141" s="4">
        <f t="shared" si="180"/>
        <v>5.9</v>
      </c>
      <c r="BX141" s="4">
        <f t="shared" si="181"/>
        <v>62.400000000000006</v>
      </c>
      <c r="BY141" s="4">
        <f t="shared" si="182"/>
        <v>15.209999999999996</v>
      </c>
      <c r="BZ141" s="4">
        <f t="shared" si="183"/>
        <v>0.39</v>
      </c>
      <c r="CD141" s="4">
        <f t="shared" si="184"/>
        <v>0</v>
      </c>
      <c r="CE141" s="4">
        <f t="shared" si="185"/>
        <v>0</v>
      </c>
      <c r="CF141" s="4">
        <f>IF(COUNTIF($BH$5:$BH141,"&gt;=2")&lt;=1,SUM($BG141:$BK141)*C$8,CF140)</f>
        <v>151200</v>
      </c>
      <c r="CG141" s="4">
        <f>IF(COUNTIF($BN$5:$BN141,"&gt;=2")&lt;=1,SUM($BL141:$BP141)*D$8,CG140)</f>
        <v>604799.99999999988</v>
      </c>
      <c r="CH141" s="4">
        <f>IF(COUNTIF($BT$5:$BT141,"&gt;=2")&lt;=1,SUM($BQ141:$BU141)*E$8,CH140)</f>
        <v>2592000</v>
      </c>
      <c r="CI141" s="4">
        <f>IF(COUNTIF($BZ$5:$BZ141,"&gt;=2")&lt;=1,SUM($BV141:$BZ141)*F$8,CI140)</f>
        <v>6739200</v>
      </c>
      <c r="CJ141" s="4">
        <f t="shared" si="193"/>
        <v>0</v>
      </c>
      <c r="CK141" s="4">
        <f t="shared" si="194"/>
        <v>116.75</v>
      </c>
      <c r="CM141" s="4">
        <v>137</v>
      </c>
      <c r="CN141" s="4">
        <f>IF(COUNTIF($BH$5:$BH141,"&gt;=2")&gt;1,CN140,BG141)</f>
        <v>4.8999999999999995</v>
      </c>
      <c r="CO141" s="4">
        <f>IF(COUNTIF($BH$5:$BH141,"&gt;=2")&gt;1,CO140,BH141)</f>
        <v>2.1</v>
      </c>
      <c r="CP141" s="4">
        <f>IF(COUNTIF($BH$5:$BH141,"&gt;=2")&gt;1,CP140,BI141)</f>
        <v>0</v>
      </c>
      <c r="CQ141" s="4">
        <f>IF(COUNTIF($BH$5:$BH141,"&gt;=2")&gt;1,CQ140,BJ141)</f>
        <v>0</v>
      </c>
      <c r="CR141" s="4">
        <f>IF(COUNTIF($BH$5:$BH141,"&gt;=2")&gt;1,CR140,BK141)</f>
        <v>0</v>
      </c>
      <c r="CS141" s="4">
        <f>IF(COUNTIF($BN$5:$BN141,"&gt;=2")&gt;1,CS140,BL141)</f>
        <v>7</v>
      </c>
      <c r="CT141" s="4">
        <f>IF(COUNTIF($BN$5:$BN141,"&gt;=2")&gt;1,CT140,BM141)</f>
        <v>4.8999999999999995</v>
      </c>
      <c r="CU141" s="4">
        <f>IF(COUNTIF($BN$5:$BN141,"&gt;=2")&gt;1,CU140,BN141)</f>
        <v>2.1</v>
      </c>
      <c r="CV141" s="4">
        <f>IF(COUNTIF($BN$5:$BN141,"&gt;=2")&gt;1,CV140,BO141)</f>
        <v>0</v>
      </c>
      <c r="CW141" s="4">
        <f>IF(COUNTIF($BN$5:$BN141,"&gt;=2")&gt;1,CW140,BP141)</f>
        <v>0</v>
      </c>
      <c r="CX141" s="4">
        <f>IF(COUNTIF($BT$5:$BT141,"&gt;=2")&gt;1,CX140,BQ141)</f>
        <v>0</v>
      </c>
      <c r="CY141" s="4">
        <f>IF(COUNTIF($BT$5:$BT141,"&gt;=2")&gt;1,CY140,BR141)</f>
        <v>26</v>
      </c>
      <c r="CZ141" s="4">
        <f>IF(COUNTIF($BT$5:$BT141,"&gt;=2")&gt;1,CZ140,BS141)</f>
        <v>11.999999999999996</v>
      </c>
      <c r="DA141" s="4">
        <f>IF(COUNTIF($BT$5:$BT141,"&gt;=2")&gt;1,DA140,BT141)</f>
        <v>2</v>
      </c>
      <c r="DB141" s="4">
        <f>IF(COUNTIF($BT$5:$BT141,"&gt;=2")&gt;1,DB140,BU141)</f>
        <v>0</v>
      </c>
      <c r="DC141" s="4">
        <f>IF(COUNTIF($BZ$5:$BZ141,"&gt;=2")&gt;1,DC140,BV141)</f>
        <v>0</v>
      </c>
      <c r="DD141" s="4">
        <f>IF(COUNTIF($BZ$5:$BZ141,"&gt;=2")&gt;1,DD140,BW141)</f>
        <v>0</v>
      </c>
      <c r="DE141" s="4">
        <f>IF(COUNTIF($BZ$5:$BZ141,"&gt;=2")&gt;1,DE140,BX141)</f>
        <v>62.400000000000006</v>
      </c>
      <c r="DF141" s="4">
        <f>IF(COUNTIF($BZ$5:$BZ141,"&gt;=2")&gt;1,DF140,BY141)</f>
        <v>15.209999999999996</v>
      </c>
      <c r="DG141" s="4">
        <f>IF(COUNTIF($BZ$5:$BZ141,"&gt;=2")&gt;1,DG140,BZ141)</f>
        <v>0.39</v>
      </c>
      <c r="DH141" s="4">
        <f t="shared" si="195"/>
        <v>0</v>
      </c>
      <c r="DI141" s="4">
        <f t="shared" si="196"/>
        <v>0</v>
      </c>
      <c r="DJ141" s="4">
        <f t="shared" si="197"/>
        <v>0</v>
      </c>
      <c r="DK141" s="4">
        <f t="shared" si="198"/>
        <v>0</v>
      </c>
      <c r="DL141" s="4">
        <f t="shared" si="199"/>
        <v>0</v>
      </c>
      <c r="DM141" s="4">
        <f t="shared" si="200"/>
        <v>7</v>
      </c>
      <c r="DN141" s="4">
        <f t="shared" si="201"/>
        <v>13.999999999999998</v>
      </c>
      <c r="DO141" s="4">
        <f t="shared" si="202"/>
        <v>40</v>
      </c>
      <c r="DP141" s="4">
        <f t="shared" si="203"/>
        <v>78</v>
      </c>
      <c r="DQ141" s="4">
        <f t="shared" si="204"/>
        <v>0</v>
      </c>
      <c r="DS141" s="4">
        <v>137</v>
      </c>
      <c r="DT141" s="4">
        <f>$CK141+INDEX(节奏总纲!D$4:D$163,基础状态预估!$C$2)</f>
        <v>161.00483399593904</v>
      </c>
      <c r="DU141" s="4">
        <f>$CK141+INDEX(节奏总纲!E$4:E$163,基础状态预估!$C$2)</f>
        <v>155.28268396026414</v>
      </c>
      <c r="DV141" s="4">
        <f>$CK141+INDEX(节奏总纲!F$4:F$163,基础状态预估!$C$2)</f>
        <v>148.39220630709642</v>
      </c>
      <c r="DW141" s="4">
        <f>$CK141+INDEX(节奏总纲!G$4:G$163,基础状态预估!$C$2)</f>
        <v>140.03246816526354</v>
      </c>
      <c r="DX141" s="4">
        <f>$CK141+INDEX(节奏总纲!H$4:H$163,基础状态预估!$C$2)</f>
        <v>129.69453894381218</v>
      </c>
      <c r="DY141" s="4">
        <f t="shared" si="186"/>
        <v>11.899999999999999</v>
      </c>
      <c r="DZ141" s="4">
        <f t="shared" si="187"/>
        <v>33</v>
      </c>
      <c r="EA141" s="4">
        <f t="shared" si="188"/>
        <v>76.5</v>
      </c>
      <c r="EB141" s="4">
        <f t="shared" si="189"/>
        <v>17.209999999999994</v>
      </c>
      <c r="EC141" s="4">
        <f t="shared" si="190"/>
        <v>0.39</v>
      </c>
      <c r="EE141" s="4">
        <v>4</v>
      </c>
      <c r="EF141" s="16">
        <v>20</v>
      </c>
      <c r="EG141" s="16">
        <f>INDEX(节奏总纲!$G$4:$G$163,$EF141)</f>
        <v>1.5800999999999998</v>
      </c>
      <c r="EH141" s="16">
        <f t="shared" ref="EH141:EH155" si="206">IFERROR(求节点($DW$5:$DW$1004,DY$5:DY$1004,$EG141),0)</f>
        <v>0</v>
      </c>
      <c r="EI141" s="16">
        <f t="shared" ref="EI141:EI155" si="207">IFERROR(求节点($DW$5:$DW$1004,DZ$5:DZ$1004,$EG141),0)</f>
        <v>0</v>
      </c>
      <c r="EJ141" s="16">
        <f t="shared" ref="EJ141:EJ155" si="208">IFERROR(求节点($DW$5:$DW$1004,EA$5:EA$1004,$EG141),0)</f>
        <v>0</v>
      </c>
      <c r="EK141" s="16">
        <f t="shared" ref="EK141:EK155" si="209">IFERROR(求节点($DW$5:$DW$1004,EB$5:EB$1004,$EG141),0)</f>
        <v>0</v>
      </c>
      <c r="EL141" s="16">
        <f t="shared" ref="EL141:EL155" si="210">IFERROR(求节点($DW$5:$DW$1004,EC$5:EC$1004,$EG141),0)</f>
        <v>0</v>
      </c>
      <c r="EP141" s="7">
        <f t="shared" si="166"/>
        <v>31.682468165263529</v>
      </c>
      <c r="EQ141" s="4">
        <f t="shared" si="167"/>
        <v>11.459999999999997</v>
      </c>
      <c r="ER141" s="4">
        <f t="shared" si="168"/>
        <v>6.77</v>
      </c>
      <c r="ES141" s="4">
        <f t="shared" si="169"/>
        <v>2.0039999999999996</v>
      </c>
      <c r="ET141" s="4">
        <f t="shared" si="170"/>
        <v>5.9999999999999429E-3</v>
      </c>
      <c r="EU141" s="4">
        <f t="shared" si="171"/>
        <v>0</v>
      </c>
      <c r="EV141" s="4" t="str">
        <f t="shared" si="172"/>
        <v>橙</v>
      </c>
      <c r="EW141" s="4">
        <f t="shared" si="173"/>
        <v>19.119999999999997</v>
      </c>
      <c r="EX141" s="4">
        <f t="shared" si="174"/>
        <v>8.3999999999999968</v>
      </c>
    </row>
    <row r="142" spans="33:154" x14ac:dyDescent="0.15">
      <c r="AG142" s="7">
        <f>基础状态预估!K21</f>
        <v>32.882468165263532</v>
      </c>
      <c r="AH142" s="7">
        <f>求节点(节奏总纲!$G$4:$G$163,节奏总纲!$C$4:$C$163,AG142)</f>
        <v>60.029788443433397</v>
      </c>
      <c r="AI142" s="4" t="str">
        <f t="shared" si="164"/>
        <v>橙</v>
      </c>
      <c r="AJ142" s="4">
        <f t="shared" si="165"/>
        <v>11.899999999999999</v>
      </c>
      <c r="AK142" s="4">
        <f t="shared" si="158"/>
        <v>7.7366666666666681</v>
      </c>
      <c r="AL142" s="4">
        <f t="shared" si="159"/>
        <v>2.4400000000000004</v>
      </c>
      <c r="AM142" s="4">
        <f t="shared" si="160"/>
        <v>5.6666666666666768E-2</v>
      </c>
      <c r="AN142" s="4">
        <f t="shared" si="161"/>
        <v>0</v>
      </c>
      <c r="AO142" s="7">
        <f>(基础状态预估!F21-基础状态预估!F20)*基础状态预估!$W21+AO141</f>
        <v>9.2000000000000011</v>
      </c>
      <c r="AP142" s="7">
        <f t="shared" si="162"/>
        <v>0.38333333333333336</v>
      </c>
      <c r="AU142" s="15">
        <v>20</v>
      </c>
      <c r="AV142" s="15"/>
      <c r="AW142" s="15">
        <f t="shared" ref="AW142:AW156" si="211">IFERROR(IF(AU142&gt;MAX($AH$128:$AH$163),MAX($M$5:$M$40),求节点($AH$128:$AH$163,$M$5:$M$40,AU142)),0)</f>
        <v>0</v>
      </c>
      <c r="AX142" s="15"/>
      <c r="AY142" s="16">
        <f>(AW142-AW141)*INDEX([3]大r将兵属性验证!$W$7:$W$166,$AU142,1)+AY141</f>
        <v>0</v>
      </c>
      <c r="BF142" s="4">
        <v>138</v>
      </c>
      <c r="BG142" s="4">
        <f t="shared" si="191"/>
        <v>96.6</v>
      </c>
      <c r="BH142" s="4">
        <f t="shared" si="192"/>
        <v>41.4</v>
      </c>
      <c r="BL142" s="4">
        <f t="shared" si="175"/>
        <v>66</v>
      </c>
      <c r="BM142" s="4">
        <f t="shared" si="176"/>
        <v>46.199999999999996</v>
      </c>
      <c r="BN142" s="4">
        <f t="shared" si="177"/>
        <v>19.8</v>
      </c>
      <c r="BR142" s="4">
        <f t="shared" si="178"/>
        <v>77.350000000000009</v>
      </c>
      <c r="BS142" s="4">
        <f t="shared" si="179"/>
        <v>35.699999999999989</v>
      </c>
      <c r="BT142" s="4">
        <f t="shared" si="180"/>
        <v>5.95</v>
      </c>
      <c r="BX142" s="4">
        <f t="shared" si="181"/>
        <v>63.2</v>
      </c>
      <c r="BY142" s="4">
        <f t="shared" si="182"/>
        <v>15.404999999999996</v>
      </c>
      <c r="BZ142" s="4">
        <f t="shared" si="183"/>
        <v>0.39500000000000002</v>
      </c>
      <c r="CD142" s="4">
        <f t="shared" si="184"/>
        <v>0</v>
      </c>
      <c r="CE142" s="4">
        <f t="shared" si="185"/>
        <v>0</v>
      </c>
      <c r="CF142" s="4">
        <f>IF(COUNTIF($BH$5:$BH142,"&gt;=2")&lt;=1,SUM($BG142:$BK142)*C$8,CF141)</f>
        <v>151200</v>
      </c>
      <c r="CG142" s="4">
        <f>IF(COUNTIF($BN$5:$BN142,"&gt;=2")&lt;=1,SUM($BL142:$BP142)*D$8,CG141)</f>
        <v>604799.99999999988</v>
      </c>
      <c r="CH142" s="4">
        <f>IF(COUNTIF($BT$5:$BT142,"&gt;=2")&lt;=1,SUM($BQ142:$BU142)*E$8,CH141)</f>
        <v>2592000</v>
      </c>
      <c r="CI142" s="4">
        <f>IF(COUNTIF($BZ$5:$BZ142,"&gt;=2")&lt;=1,SUM($BV142:$BZ142)*F$8,CI141)</f>
        <v>6825600</v>
      </c>
      <c r="CJ142" s="4">
        <f t="shared" si="193"/>
        <v>0</v>
      </c>
      <c r="CK142" s="4">
        <f t="shared" si="194"/>
        <v>117.75</v>
      </c>
      <c r="CM142" s="4">
        <v>138</v>
      </c>
      <c r="CN142" s="4">
        <f>IF(COUNTIF($BH$5:$BH142,"&gt;=2")&gt;1,CN141,BG142)</f>
        <v>4.8999999999999995</v>
      </c>
      <c r="CO142" s="4">
        <f>IF(COUNTIF($BH$5:$BH142,"&gt;=2")&gt;1,CO141,BH142)</f>
        <v>2.1</v>
      </c>
      <c r="CP142" s="4">
        <f>IF(COUNTIF($BH$5:$BH142,"&gt;=2")&gt;1,CP141,BI142)</f>
        <v>0</v>
      </c>
      <c r="CQ142" s="4">
        <f>IF(COUNTIF($BH$5:$BH142,"&gt;=2")&gt;1,CQ141,BJ142)</f>
        <v>0</v>
      </c>
      <c r="CR142" s="4">
        <f>IF(COUNTIF($BH$5:$BH142,"&gt;=2")&gt;1,CR141,BK142)</f>
        <v>0</v>
      </c>
      <c r="CS142" s="4">
        <f>IF(COUNTIF($BN$5:$BN142,"&gt;=2")&gt;1,CS141,BL142)</f>
        <v>7</v>
      </c>
      <c r="CT142" s="4">
        <f>IF(COUNTIF($BN$5:$BN142,"&gt;=2")&gt;1,CT141,BM142)</f>
        <v>4.8999999999999995</v>
      </c>
      <c r="CU142" s="4">
        <f>IF(COUNTIF($BN$5:$BN142,"&gt;=2")&gt;1,CU141,BN142)</f>
        <v>2.1</v>
      </c>
      <c r="CV142" s="4">
        <f>IF(COUNTIF($BN$5:$BN142,"&gt;=2")&gt;1,CV141,BO142)</f>
        <v>0</v>
      </c>
      <c r="CW142" s="4">
        <f>IF(COUNTIF($BN$5:$BN142,"&gt;=2")&gt;1,CW141,BP142)</f>
        <v>0</v>
      </c>
      <c r="CX142" s="4">
        <f>IF(COUNTIF($BT$5:$BT142,"&gt;=2")&gt;1,CX141,BQ142)</f>
        <v>0</v>
      </c>
      <c r="CY142" s="4">
        <f>IF(COUNTIF($BT$5:$BT142,"&gt;=2")&gt;1,CY141,BR142)</f>
        <v>26</v>
      </c>
      <c r="CZ142" s="4">
        <f>IF(COUNTIF($BT$5:$BT142,"&gt;=2")&gt;1,CZ141,BS142)</f>
        <v>11.999999999999996</v>
      </c>
      <c r="DA142" s="4">
        <f>IF(COUNTIF($BT$5:$BT142,"&gt;=2")&gt;1,DA141,BT142)</f>
        <v>2</v>
      </c>
      <c r="DB142" s="4">
        <f>IF(COUNTIF($BT$5:$BT142,"&gt;=2")&gt;1,DB141,BU142)</f>
        <v>0</v>
      </c>
      <c r="DC142" s="4">
        <f>IF(COUNTIF($BZ$5:$BZ142,"&gt;=2")&gt;1,DC141,BV142)</f>
        <v>0</v>
      </c>
      <c r="DD142" s="4">
        <f>IF(COUNTIF($BZ$5:$BZ142,"&gt;=2")&gt;1,DD141,BW142)</f>
        <v>0</v>
      </c>
      <c r="DE142" s="4">
        <f>IF(COUNTIF($BZ$5:$BZ142,"&gt;=2")&gt;1,DE141,BX142)</f>
        <v>63.2</v>
      </c>
      <c r="DF142" s="4">
        <f>IF(COUNTIF($BZ$5:$BZ142,"&gt;=2")&gt;1,DF141,BY142)</f>
        <v>15.404999999999996</v>
      </c>
      <c r="DG142" s="4">
        <f>IF(COUNTIF($BZ$5:$BZ142,"&gt;=2")&gt;1,DG141,BZ142)</f>
        <v>0.39500000000000002</v>
      </c>
      <c r="DH142" s="4">
        <f t="shared" si="195"/>
        <v>0</v>
      </c>
      <c r="DI142" s="4">
        <f t="shared" si="196"/>
        <v>0</v>
      </c>
      <c r="DJ142" s="4">
        <f t="shared" si="197"/>
        <v>0</v>
      </c>
      <c r="DK142" s="4">
        <f t="shared" si="198"/>
        <v>0</v>
      </c>
      <c r="DL142" s="4">
        <f t="shared" si="199"/>
        <v>0</v>
      </c>
      <c r="DM142" s="4">
        <f t="shared" si="200"/>
        <v>7</v>
      </c>
      <c r="DN142" s="4">
        <f t="shared" si="201"/>
        <v>13.999999999999998</v>
      </c>
      <c r="DO142" s="4">
        <f t="shared" si="202"/>
        <v>40</v>
      </c>
      <c r="DP142" s="4">
        <f t="shared" si="203"/>
        <v>79</v>
      </c>
      <c r="DQ142" s="4">
        <f t="shared" si="204"/>
        <v>0</v>
      </c>
      <c r="DS142" s="4">
        <v>138</v>
      </c>
      <c r="DT142" s="4">
        <f>$CK142+INDEX(节奏总纲!D$4:D$163,基础状态预估!$C$2)</f>
        <v>162.00483399593904</v>
      </c>
      <c r="DU142" s="4">
        <f>$CK142+INDEX(节奏总纲!E$4:E$163,基础状态预估!$C$2)</f>
        <v>156.28268396026414</v>
      </c>
      <c r="DV142" s="4">
        <f>$CK142+INDEX(节奏总纲!F$4:F$163,基础状态预估!$C$2)</f>
        <v>149.39220630709642</v>
      </c>
      <c r="DW142" s="4">
        <f>$CK142+INDEX(节奏总纲!G$4:G$163,基础状态预估!$C$2)</f>
        <v>141.03246816526354</v>
      </c>
      <c r="DX142" s="4">
        <f>$CK142+INDEX(节奏总纲!H$4:H$163,基础状态预估!$C$2)</f>
        <v>130.69453894381218</v>
      </c>
      <c r="DY142" s="4">
        <f t="shared" si="186"/>
        <v>11.899999999999999</v>
      </c>
      <c r="DZ142" s="4">
        <f t="shared" si="187"/>
        <v>33</v>
      </c>
      <c r="EA142" s="4">
        <f t="shared" si="188"/>
        <v>77.3</v>
      </c>
      <c r="EB142" s="4">
        <f t="shared" si="189"/>
        <v>17.404999999999994</v>
      </c>
      <c r="EC142" s="4">
        <f t="shared" si="190"/>
        <v>0.39500000000000002</v>
      </c>
      <c r="EE142" s="4">
        <v>5</v>
      </c>
      <c r="EF142" s="16">
        <v>30</v>
      </c>
      <c r="EG142" s="16">
        <f>INDEX(节奏总纲!$G$4:$G$163,$EF142)</f>
        <v>3.7428999999999997</v>
      </c>
      <c r="EH142" s="16">
        <f t="shared" si="206"/>
        <v>0</v>
      </c>
      <c r="EI142" s="16">
        <f t="shared" si="207"/>
        <v>0</v>
      </c>
      <c r="EJ142" s="16">
        <f t="shared" si="208"/>
        <v>0</v>
      </c>
      <c r="EK142" s="16">
        <f t="shared" si="209"/>
        <v>0</v>
      </c>
      <c r="EL142" s="16">
        <f t="shared" si="210"/>
        <v>0</v>
      </c>
      <c r="EP142" s="7">
        <f t="shared" si="166"/>
        <v>32.882468165263532</v>
      </c>
      <c r="EQ142" s="4">
        <f t="shared" si="167"/>
        <v>11.899999999999999</v>
      </c>
      <c r="ER142" s="4">
        <f t="shared" si="168"/>
        <v>7.7366666666666681</v>
      </c>
      <c r="ES142" s="4">
        <f t="shared" si="169"/>
        <v>2.4400000000000004</v>
      </c>
      <c r="ET142" s="4">
        <f t="shared" si="170"/>
        <v>5.6666666666666768E-2</v>
      </c>
      <c r="EU142" s="4">
        <f t="shared" si="171"/>
        <v>0</v>
      </c>
      <c r="EV142" s="4" t="str">
        <f t="shared" si="172"/>
        <v>橙</v>
      </c>
      <c r="EW142" s="4">
        <f t="shared" si="173"/>
        <v>20.133333333333336</v>
      </c>
      <c r="EX142" s="4">
        <f t="shared" si="174"/>
        <v>9.6000000000000014</v>
      </c>
    </row>
    <row r="143" spans="33:154" x14ac:dyDescent="0.15">
      <c r="AG143" s="7">
        <f>基础状态预估!K22</f>
        <v>34.082468165263535</v>
      </c>
      <c r="AH143" s="7">
        <f>求节点(节奏总纲!$G$4:$G$163,节奏总纲!$C$4:$C$163,AG143)</f>
        <v>60.525792913498101</v>
      </c>
      <c r="AI143" s="4" t="str">
        <f t="shared" si="164"/>
        <v>橙</v>
      </c>
      <c r="AJ143" s="4">
        <f t="shared" si="165"/>
        <v>11.899999999999999</v>
      </c>
      <c r="AK143" s="4">
        <f t="shared" si="158"/>
        <v>8.7766666666666708</v>
      </c>
      <c r="AL143" s="4">
        <f t="shared" si="159"/>
        <v>2.9200000000000017</v>
      </c>
      <c r="AM143" s="4">
        <f t="shared" si="160"/>
        <v>0.13666666666666696</v>
      </c>
      <c r="AN143" s="4">
        <f t="shared" si="161"/>
        <v>0</v>
      </c>
      <c r="AO143" s="7">
        <f>(基础状态预估!F22-基础状态预估!F21)*基础状态预估!$W22+AO142</f>
        <v>10.4</v>
      </c>
      <c r="AP143" s="7">
        <f t="shared" si="162"/>
        <v>0.38518518518518519</v>
      </c>
      <c r="AU143" s="15">
        <v>30</v>
      </c>
      <c r="AV143" s="15"/>
      <c r="AW143" s="15">
        <f t="shared" si="211"/>
        <v>0</v>
      </c>
      <c r="AX143" s="15"/>
      <c r="AY143" s="16">
        <f>(AW143-AW142)*INDEX([3]大r将兵属性验证!$W$7:$W$166,$AU143,1)+AY142</f>
        <v>0</v>
      </c>
      <c r="BF143" s="4">
        <v>139</v>
      </c>
      <c r="BG143" s="4">
        <f t="shared" si="191"/>
        <v>97.3</v>
      </c>
      <c r="BH143" s="4">
        <f t="shared" si="192"/>
        <v>41.699999999999996</v>
      </c>
      <c r="BL143" s="4">
        <f t="shared" si="175"/>
        <v>66.5</v>
      </c>
      <c r="BM143" s="4">
        <f t="shared" si="176"/>
        <v>46.55</v>
      </c>
      <c r="BN143" s="4">
        <f t="shared" si="177"/>
        <v>19.95</v>
      </c>
      <c r="BR143" s="4">
        <f t="shared" si="178"/>
        <v>78</v>
      </c>
      <c r="BS143" s="4">
        <f t="shared" si="179"/>
        <v>35.999999999999993</v>
      </c>
      <c r="BT143" s="4">
        <f t="shared" si="180"/>
        <v>6</v>
      </c>
      <c r="BX143" s="4">
        <f t="shared" si="181"/>
        <v>64</v>
      </c>
      <c r="BY143" s="4">
        <f t="shared" si="182"/>
        <v>15.599999999999996</v>
      </c>
      <c r="BZ143" s="4">
        <f t="shared" si="183"/>
        <v>0.4</v>
      </c>
      <c r="CD143" s="4">
        <f t="shared" si="184"/>
        <v>0</v>
      </c>
      <c r="CE143" s="4">
        <f t="shared" si="185"/>
        <v>0</v>
      </c>
      <c r="CF143" s="4">
        <f>IF(COUNTIF($BH$5:$BH143,"&gt;=2")&lt;=1,SUM($BG143:$BK143)*C$8,CF142)</f>
        <v>151200</v>
      </c>
      <c r="CG143" s="4">
        <f>IF(COUNTIF($BN$5:$BN143,"&gt;=2")&lt;=1,SUM($BL143:$BP143)*D$8,CG142)</f>
        <v>604799.99999999988</v>
      </c>
      <c r="CH143" s="4">
        <f>IF(COUNTIF($BT$5:$BT143,"&gt;=2")&lt;=1,SUM($BQ143:$BU143)*E$8,CH142)</f>
        <v>2592000</v>
      </c>
      <c r="CI143" s="4">
        <f>IF(COUNTIF($BZ$5:$BZ143,"&gt;=2")&lt;=1,SUM($BV143:$BZ143)*F$8,CI142)</f>
        <v>6912000</v>
      </c>
      <c r="CJ143" s="4">
        <f t="shared" si="193"/>
        <v>0</v>
      </c>
      <c r="CK143" s="4">
        <f t="shared" si="194"/>
        <v>118.75</v>
      </c>
      <c r="CM143" s="4">
        <v>139</v>
      </c>
      <c r="CN143" s="4">
        <f>IF(COUNTIF($BH$5:$BH143,"&gt;=2")&gt;1,CN142,BG143)</f>
        <v>4.8999999999999995</v>
      </c>
      <c r="CO143" s="4">
        <f>IF(COUNTIF($BH$5:$BH143,"&gt;=2")&gt;1,CO142,BH143)</f>
        <v>2.1</v>
      </c>
      <c r="CP143" s="4">
        <f>IF(COUNTIF($BH$5:$BH143,"&gt;=2")&gt;1,CP142,BI143)</f>
        <v>0</v>
      </c>
      <c r="CQ143" s="4">
        <f>IF(COUNTIF($BH$5:$BH143,"&gt;=2")&gt;1,CQ142,BJ143)</f>
        <v>0</v>
      </c>
      <c r="CR143" s="4">
        <f>IF(COUNTIF($BH$5:$BH143,"&gt;=2")&gt;1,CR142,BK143)</f>
        <v>0</v>
      </c>
      <c r="CS143" s="4">
        <f>IF(COUNTIF($BN$5:$BN143,"&gt;=2")&gt;1,CS142,BL143)</f>
        <v>7</v>
      </c>
      <c r="CT143" s="4">
        <f>IF(COUNTIF($BN$5:$BN143,"&gt;=2")&gt;1,CT142,BM143)</f>
        <v>4.8999999999999995</v>
      </c>
      <c r="CU143" s="4">
        <f>IF(COUNTIF($BN$5:$BN143,"&gt;=2")&gt;1,CU142,BN143)</f>
        <v>2.1</v>
      </c>
      <c r="CV143" s="4">
        <f>IF(COUNTIF($BN$5:$BN143,"&gt;=2")&gt;1,CV142,BO143)</f>
        <v>0</v>
      </c>
      <c r="CW143" s="4">
        <f>IF(COUNTIF($BN$5:$BN143,"&gt;=2")&gt;1,CW142,BP143)</f>
        <v>0</v>
      </c>
      <c r="CX143" s="4">
        <f>IF(COUNTIF($BT$5:$BT143,"&gt;=2")&gt;1,CX142,BQ143)</f>
        <v>0</v>
      </c>
      <c r="CY143" s="4">
        <f>IF(COUNTIF($BT$5:$BT143,"&gt;=2")&gt;1,CY142,BR143)</f>
        <v>26</v>
      </c>
      <c r="CZ143" s="4">
        <f>IF(COUNTIF($BT$5:$BT143,"&gt;=2")&gt;1,CZ142,BS143)</f>
        <v>11.999999999999996</v>
      </c>
      <c r="DA143" s="4">
        <f>IF(COUNTIF($BT$5:$BT143,"&gt;=2")&gt;1,DA142,BT143)</f>
        <v>2</v>
      </c>
      <c r="DB143" s="4">
        <f>IF(COUNTIF($BT$5:$BT143,"&gt;=2")&gt;1,DB142,BU143)</f>
        <v>0</v>
      </c>
      <c r="DC143" s="4">
        <f>IF(COUNTIF($BZ$5:$BZ143,"&gt;=2")&gt;1,DC142,BV143)</f>
        <v>0</v>
      </c>
      <c r="DD143" s="4">
        <f>IF(COUNTIF($BZ$5:$BZ143,"&gt;=2")&gt;1,DD142,BW143)</f>
        <v>0</v>
      </c>
      <c r="DE143" s="4">
        <f>IF(COUNTIF($BZ$5:$BZ143,"&gt;=2")&gt;1,DE142,BX143)</f>
        <v>64</v>
      </c>
      <c r="DF143" s="4">
        <f>IF(COUNTIF($BZ$5:$BZ143,"&gt;=2")&gt;1,DF142,BY143)</f>
        <v>15.599999999999996</v>
      </c>
      <c r="DG143" s="4">
        <f>IF(COUNTIF($BZ$5:$BZ143,"&gt;=2")&gt;1,DG142,BZ143)</f>
        <v>0.4</v>
      </c>
      <c r="DH143" s="4">
        <f t="shared" si="195"/>
        <v>0</v>
      </c>
      <c r="DI143" s="4">
        <f t="shared" si="196"/>
        <v>0</v>
      </c>
      <c r="DJ143" s="4">
        <f t="shared" si="197"/>
        <v>0</v>
      </c>
      <c r="DK143" s="4">
        <f t="shared" si="198"/>
        <v>0</v>
      </c>
      <c r="DL143" s="4">
        <f t="shared" si="199"/>
        <v>0</v>
      </c>
      <c r="DM143" s="4">
        <f t="shared" si="200"/>
        <v>7</v>
      </c>
      <c r="DN143" s="4">
        <f t="shared" si="201"/>
        <v>13.999999999999998</v>
      </c>
      <c r="DO143" s="4">
        <f t="shared" si="202"/>
        <v>40</v>
      </c>
      <c r="DP143" s="4">
        <f t="shared" si="203"/>
        <v>80</v>
      </c>
      <c r="DQ143" s="4">
        <f t="shared" si="204"/>
        <v>0</v>
      </c>
      <c r="DS143" s="4">
        <v>139</v>
      </c>
      <c r="DT143" s="4">
        <f>$CK143+INDEX(节奏总纲!D$4:D$163,基础状态预估!$C$2)</f>
        <v>163.00483399593904</v>
      </c>
      <c r="DU143" s="4">
        <f>$CK143+INDEX(节奏总纲!E$4:E$163,基础状态预估!$C$2)</f>
        <v>157.28268396026414</v>
      </c>
      <c r="DV143" s="4">
        <f>$CK143+INDEX(节奏总纲!F$4:F$163,基础状态预估!$C$2)</f>
        <v>150.39220630709642</v>
      </c>
      <c r="DW143" s="4">
        <f>$CK143+INDEX(节奏总纲!G$4:G$163,基础状态预估!$C$2)</f>
        <v>142.03246816526354</v>
      </c>
      <c r="DX143" s="4">
        <f>$CK143+INDEX(节奏总纲!H$4:H$163,基础状态预估!$C$2)</f>
        <v>131.69453894381218</v>
      </c>
      <c r="DY143" s="4">
        <f t="shared" si="186"/>
        <v>11.899999999999999</v>
      </c>
      <c r="DZ143" s="4">
        <f t="shared" si="187"/>
        <v>33</v>
      </c>
      <c r="EA143" s="4">
        <f t="shared" si="188"/>
        <v>78.099999999999994</v>
      </c>
      <c r="EB143" s="4">
        <f t="shared" si="189"/>
        <v>17.599999999999994</v>
      </c>
      <c r="EC143" s="4">
        <f t="shared" si="190"/>
        <v>0.4</v>
      </c>
      <c r="EE143" s="4">
        <v>6</v>
      </c>
      <c r="EF143" s="16">
        <v>40</v>
      </c>
      <c r="EG143" s="16">
        <f>INDEX(节奏总纲!$G$4:$G$163,$EF143)</f>
        <v>8.0009999999999994</v>
      </c>
      <c r="EH143" s="16">
        <f t="shared" si="206"/>
        <v>0</v>
      </c>
      <c r="EI143" s="16">
        <f t="shared" si="207"/>
        <v>0</v>
      </c>
      <c r="EJ143" s="16">
        <f t="shared" si="208"/>
        <v>0</v>
      </c>
      <c r="EK143" s="16">
        <f t="shared" si="209"/>
        <v>0</v>
      </c>
      <c r="EL143" s="16">
        <f t="shared" si="210"/>
        <v>0</v>
      </c>
      <c r="EP143" s="7">
        <f t="shared" si="166"/>
        <v>34.082468165263535</v>
      </c>
      <c r="EQ143" s="4">
        <f t="shared" si="167"/>
        <v>11.899999999999999</v>
      </c>
      <c r="ER143" s="4">
        <f t="shared" si="168"/>
        <v>8.7766666666666708</v>
      </c>
      <c r="ES143" s="4">
        <f t="shared" si="169"/>
        <v>2.9200000000000017</v>
      </c>
      <c r="ET143" s="4">
        <f t="shared" si="170"/>
        <v>0.13666666666666696</v>
      </c>
      <c r="EU143" s="4">
        <f t="shared" si="171"/>
        <v>0</v>
      </c>
      <c r="EV143" s="4" t="str">
        <f t="shared" si="172"/>
        <v>橙</v>
      </c>
      <c r="EW143" s="4">
        <f t="shared" si="173"/>
        <v>21.733333333333338</v>
      </c>
      <c r="EX143" s="4">
        <f t="shared" si="174"/>
        <v>10.8</v>
      </c>
    </row>
    <row r="144" spans="33:154" x14ac:dyDescent="0.15">
      <c r="AG144" s="7">
        <f>基础状态预估!K23</f>
        <v>35.282468165263531</v>
      </c>
      <c r="AH144" s="7">
        <f>求节点(节奏总纲!$G$4:$G$163,节奏总纲!$C$4:$C$163,AG144)</f>
        <v>61.020153065604582</v>
      </c>
      <c r="AI144" s="4" t="str">
        <f t="shared" si="164"/>
        <v>橙</v>
      </c>
      <c r="AJ144" s="4">
        <f t="shared" si="165"/>
        <v>11.899999999999999</v>
      </c>
      <c r="AK144" s="4">
        <f t="shared" si="158"/>
        <v>9.8166666666666664</v>
      </c>
      <c r="AL144" s="4">
        <f t="shared" si="159"/>
        <v>3.4</v>
      </c>
      <c r="AM144" s="4">
        <f t="shared" si="160"/>
        <v>0.21666666666666667</v>
      </c>
      <c r="AN144" s="4">
        <f t="shared" si="161"/>
        <v>0</v>
      </c>
      <c r="AO144" s="7">
        <f>(基础状态预估!F23-基础状态预估!F22)*基础状态预估!$W23+AO143</f>
        <v>11.6</v>
      </c>
      <c r="AP144" s="7">
        <f t="shared" si="162"/>
        <v>0.38666666666666677</v>
      </c>
      <c r="AU144" s="15">
        <v>40</v>
      </c>
      <c r="AV144" s="15"/>
      <c r="AW144" s="15">
        <f t="shared" si="211"/>
        <v>0</v>
      </c>
      <c r="AX144" s="15"/>
      <c r="AY144" s="16">
        <f>(AW144-AW143)*INDEX([3]大r将兵属性验证!$W$7:$W$166,$AU144,1)+AY143</f>
        <v>0</v>
      </c>
      <c r="BF144" s="4">
        <v>140</v>
      </c>
      <c r="BG144" s="4">
        <f t="shared" si="191"/>
        <v>98</v>
      </c>
      <c r="BH144" s="4">
        <f t="shared" si="192"/>
        <v>42</v>
      </c>
      <c r="BL144" s="4">
        <f t="shared" si="175"/>
        <v>67</v>
      </c>
      <c r="BM144" s="4">
        <f t="shared" si="176"/>
        <v>46.9</v>
      </c>
      <c r="BN144" s="4">
        <f t="shared" si="177"/>
        <v>20.099999999999998</v>
      </c>
      <c r="BR144" s="4">
        <f t="shared" si="178"/>
        <v>78.650000000000006</v>
      </c>
      <c r="BS144" s="4">
        <f t="shared" si="179"/>
        <v>36.29999999999999</v>
      </c>
      <c r="BT144" s="4">
        <f t="shared" si="180"/>
        <v>6.0500000000000007</v>
      </c>
      <c r="BX144" s="4">
        <f t="shared" si="181"/>
        <v>64.8</v>
      </c>
      <c r="BY144" s="4">
        <f t="shared" si="182"/>
        <v>15.794999999999996</v>
      </c>
      <c r="BZ144" s="4">
        <f t="shared" si="183"/>
        <v>0.40500000000000003</v>
      </c>
      <c r="CD144" s="4">
        <f t="shared" si="184"/>
        <v>0</v>
      </c>
      <c r="CE144" s="4">
        <f t="shared" si="185"/>
        <v>0</v>
      </c>
      <c r="CF144" s="4">
        <f>IF(COUNTIF($BH$5:$BH144,"&gt;=2")&lt;=1,SUM($BG144:$BK144)*C$8,CF143)</f>
        <v>151200</v>
      </c>
      <c r="CG144" s="4">
        <f>IF(COUNTIF($BN$5:$BN144,"&gt;=2")&lt;=1,SUM($BL144:$BP144)*D$8,CG143)</f>
        <v>604799.99999999988</v>
      </c>
      <c r="CH144" s="4">
        <f>IF(COUNTIF($BT$5:$BT144,"&gt;=2")&lt;=1,SUM($BQ144:$BU144)*E$8,CH143)</f>
        <v>2592000</v>
      </c>
      <c r="CI144" s="4">
        <f>IF(COUNTIF($BZ$5:$BZ144,"&gt;=2")&lt;=1,SUM($BV144:$BZ144)*F$8,CI143)</f>
        <v>6998400</v>
      </c>
      <c r="CJ144" s="4">
        <f t="shared" si="193"/>
        <v>0</v>
      </c>
      <c r="CK144" s="4">
        <f t="shared" si="194"/>
        <v>119.75</v>
      </c>
      <c r="CM144" s="4">
        <v>140</v>
      </c>
      <c r="CN144" s="4">
        <f>IF(COUNTIF($BH$5:$BH144,"&gt;=2")&gt;1,CN143,BG144)</f>
        <v>4.8999999999999995</v>
      </c>
      <c r="CO144" s="4">
        <f>IF(COUNTIF($BH$5:$BH144,"&gt;=2")&gt;1,CO143,BH144)</f>
        <v>2.1</v>
      </c>
      <c r="CP144" s="4">
        <f>IF(COUNTIF($BH$5:$BH144,"&gt;=2")&gt;1,CP143,BI144)</f>
        <v>0</v>
      </c>
      <c r="CQ144" s="4">
        <f>IF(COUNTIF($BH$5:$BH144,"&gt;=2")&gt;1,CQ143,BJ144)</f>
        <v>0</v>
      </c>
      <c r="CR144" s="4">
        <f>IF(COUNTIF($BH$5:$BH144,"&gt;=2")&gt;1,CR143,BK144)</f>
        <v>0</v>
      </c>
      <c r="CS144" s="4">
        <f>IF(COUNTIF($BN$5:$BN144,"&gt;=2")&gt;1,CS143,BL144)</f>
        <v>7</v>
      </c>
      <c r="CT144" s="4">
        <f>IF(COUNTIF($BN$5:$BN144,"&gt;=2")&gt;1,CT143,BM144)</f>
        <v>4.8999999999999995</v>
      </c>
      <c r="CU144" s="4">
        <f>IF(COUNTIF($BN$5:$BN144,"&gt;=2")&gt;1,CU143,BN144)</f>
        <v>2.1</v>
      </c>
      <c r="CV144" s="4">
        <f>IF(COUNTIF($BN$5:$BN144,"&gt;=2")&gt;1,CV143,BO144)</f>
        <v>0</v>
      </c>
      <c r="CW144" s="4">
        <f>IF(COUNTIF($BN$5:$BN144,"&gt;=2")&gt;1,CW143,BP144)</f>
        <v>0</v>
      </c>
      <c r="CX144" s="4">
        <f>IF(COUNTIF($BT$5:$BT144,"&gt;=2")&gt;1,CX143,BQ144)</f>
        <v>0</v>
      </c>
      <c r="CY144" s="4">
        <f>IF(COUNTIF($BT$5:$BT144,"&gt;=2")&gt;1,CY143,BR144)</f>
        <v>26</v>
      </c>
      <c r="CZ144" s="4">
        <f>IF(COUNTIF($BT$5:$BT144,"&gt;=2")&gt;1,CZ143,BS144)</f>
        <v>11.999999999999996</v>
      </c>
      <c r="DA144" s="4">
        <f>IF(COUNTIF($BT$5:$BT144,"&gt;=2")&gt;1,DA143,BT144)</f>
        <v>2</v>
      </c>
      <c r="DB144" s="4">
        <f>IF(COUNTIF($BT$5:$BT144,"&gt;=2")&gt;1,DB143,BU144)</f>
        <v>0</v>
      </c>
      <c r="DC144" s="4">
        <f>IF(COUNTIF($BZ$5:$BZ144,"&gt;=2")&gt;1,DC143,BV144)</f>
        <v>0</v>
      </c>
      <c r="DD144" s="4">
        <f>IF(COUNTIF($BZ$5:$BZ144,"&gt;=2")&gt;1,DD143,BW144)</f>
        <v>0</v>
      </c>
      <c r="DE144" s="4">
        <f>IF(COUNTIF($BZ$5:$BZ144,"&gt;=2")&gt;1,DE143,BX144)</f>
        <v>64.8</v>
      </c>
      <c r="DF144" s="4">
        <f>IF(COUNTIF($BZ$5:$BZ144,"&gt;=2")&gt;1,DF143,BY144)</f>
        <v>15.794999999999996</v>
      </c>
      <c r="DG144" s="4">
        <f>IF(COUNTIF($BZ$5:$BZ144,"&gt;=2")&gt;1,DG143,BZ144)</f>
        <v>0.40500000000000003</v>
      </c>
      <c r="DH144" s="4">
        <f t="shared" si="195"/>
        <v>0</v>
      </c>
      <c r="DI144" s="4">
        <f t="shared" si="196"/>
        <v>0</v>
      </c>
      <c r="DJ144" s="4">
        <f t="shared" si="197"/>
        <v>0</v>
      </c>
      <c r="DK144" s="4">
        <f t="shared" si="198"/>
        <v>0</v>
      </c>
      <c r="DL144" s="4">
        <f t="shared" si="199"/>
        <v>0</v>
      </c>
      <c r="DM144" s="4">
        <f t="shared" si="200"/>
        <v>7</v>
      </c>
      <c r="DN144" s="4">
        <f t="shared" si="201"/>
        <v>13.999999999999998</v>
      </c>
      <c r="DO144" s="4">
        <f t="shared" si="202"/>
        <v>40</v>
      </c>
      <c r="DP144" s="4">
        <f t="shared" si="203"/>
        <v>81</v>
      </c>
      <c r="DQ144" s="4">
        <f t="shared" si="204"/>
        <v>0</v>
      </c>
      <c r="DS144" s="4">
        <v>140</v>
      </c>
      <c r="DT144" s="4">
        <f>$CK144+INDEX(节奏总纲!D$4:D$163,基础状态预估!$C$2)</f>
        <v>164.00483399593904</v>
      </c>
      <c r="DU144" s="4">
        <f>$CK144+INDEX(节奏总纲!E$4:E$163,基础状态预估!$C$2)</f>
        <v>158.28268396026414</v>
      </c>
      <c r="DV144" s="4">
        <f>$CK144+INDEX(节奏总纲!F$4:F$163,基础状态预估!$C$2)</f>
        <v>151.39220630709642</v>
      </c>
      <c r="DW144" s="4">
        <f>$CK144+INDEX(节奏总纲!G$4:G$163,基础状态预估!$C$2)</f>
        <v>143.03246816526354</v>
      </c>
      <c r="DX144" s="4">
        <f>$CK144+INDEX(节奏总纲!H$4:H$163,基础状态预估!$C$2)</f>
        <v>132.69453894381218</v>
      </c>
      <c r="DY144" s="4">
        <f t="shared" si="186"/>
        <v>11.899999999999999</v>
      </c>
      <c r="DZ144" s="4">
        <f t="shared" si="187"/>
        <v>33</v>
      </c>
      <c r="EA144" s="4">
        <f t="shared" si="188"/>
        <v>78.899999999999991</v>
      </c>
      <c r="EB144" s="4">
        <f t="shared" si="189"/>
        <v>17.794999999999995</v>
      </c>
      <c r="EC144" s="4">
        <f t="shared" si="190"/>
        <v>0.40500000000000003</v>
      </c>
      <c r="EE144" s="4">
        <v>7</v>
      </c>
      <c r="EF144" s="16">
        <v>50</v>
      </c>
      <c r="EG144" s="16">
        <f>INDEX(节奏总纲!$G$4:$G$163,$EF144)</f>
        <v>16.386599999999998</v>
      </c>
      <c r="EH144" s="16">
        <f t="shared" si="206"/>
        <v>0</v>
      </c>
      <c r="EI144" s="16">
        <f t="shared" si="207"/>
        <v>0</v>
      </c>
      <c r="EJ144" s="16">
        <f t="shared" si="208"/>
        <v>0</v>
      </c>
      <c r="EK144" s="16">
        <f t="shared" si="209"/>
        <v>0</v>
      </c>
      <c r="EL144" s="16">
        <f t="shared" si="210"/>
        <v>0</v>
      </c>
      <c r="EP144" s="7">
        <f t="shared" si="166"/>
        <v>35.282468165263531</v>
      </c>
      <c r="EQ144" s="4">
        <f t="shared" si="167"/>
        <v>11.899999999999999</v>
      </c>
      <c r="ER144" s="4">
        <f t="shared" si="168"/>
        <v>9.8166666666666664</v>
      </c>
      <c r="ES144" s="4">
        <f t="shared" si="169"/>
        <v>3.4</v>
      </c>
      <c r="ET144" s="4">
        <f t="shared" si="170"/>
        <v>0.21666666666666667</v>
      </c>
      <c r="EU144" s="4">
        <f t="shared" si="171"/>
        <v>0</v>
      </c>
      <c r="EV144" s="4" t="str">
        <f t="shared" si="172"/>
        <v>橙</v>
      </c>
      <c r="EW144" s="4">
        <f t="shared" si="173"/>
        <v>23.333333333333332</v>
      </c>
      <c r="EX144" s="4">
        <f t="shared" si="174"/>
        <v>11.999999999999998</v>
      </c>
    </row>
    <row r="145" spans="33:154" x14ac:dyDescent="0.15">
      <c r="AG145" s="7">
        <f>基础状态预估!K24</f>
        <v>37.282468165263531</v>
      </c>
      <c r="AH145" s="7">
        <f>求节点(节奏总纲!$G$4:$G$163,节奏总纲!$C$4:$C$163,AG145)</f>
        <v>61.784465794284017</v>
      </c>
      <c r="AI145" s="4" t="str">
        <f t="shared" si="164"/>
        <v>橙</v>
      </c>
      <c r="AJ145" s="4">
        <f t="shared" si="165"/>
        <v>11.899999999999999</v>
      </c>
      <c r="AK145" s="4">
        <f t="shared" si="158"/>
        <v>11.550000000000006</v>
      </c>
      <c r="AL145" s="4">
        <f t="shared" si="159"/>
        <v>4.200000000000002</v>
      </c>
      <c r="AM145" s="4">
        <f t="shared" si="160"/>
        <v>0.35000000000000053</v>
      </c>
      <c r="AN145" s="4">
        <f t="shared" si="161"/>
        <v>0</v>
      </c>
      <c r="AO145" s="7">
        <f>(基础状态预估!F24-基础状态预估!F23)*基础状态预估!$W24+AO144</f>
        <v>13.6</v>
      </c>
      <c r="AP145" s="7">
        <f t="shared" si="162"/>
        <v>0.38857142857142857</v>
      </c>
      <c r="AU145" s="15">
        <v>50</v>
      </c>
      <c r="AV145" s="15"/>
      <c r="AW145" s="15">
        <f t="shared" si="211"/>
        <v>0</v>
      </c>
      <c r="AX145" s="15"/>
      <c r="AY145" s="16">
        <f>(AW145-AW144)*INDEX([3]大r将兵属性验证!$W$7:$W$166,$AU145,1)+AY144</f>
        <v>0</v>
      </c>
      <c r="BF145" s="4">
        <v>141</v>
      </c>
      <c r="BG145" s="4">
        <f t="shared" si="191"/>
        <v>98.699999999999989</v>
      </c>
      <c r="BH145" s="4">
        <f t="shared" si="192"/>
        <v>42.3</v>
      </c>
      <c r="BL145" s="4">
        <f t="shared" si="175"/>
        <v>67.5</v>
      </c>
      <c r="BM145" s="4">
        <f t="shared" si="176"/>
        <v>47.25</v>
      </c>
      <c r="BN145" s="4">
        <f t="shared" si="177"/>
        <v>20.25</v>
      </c>
      <c r="BR145" s="4">
        <f t="shared" si="178"/>
        <v>79.3</v>
      </c>
      <c r="BS145" s="4">
        <f t="shared" si="179"/>
        <v>36.599999999999994</v>
      </c>
      <c r="BT145" s="4">
        <f t="shared" si="180"/>
        <v>6.1000000000000005</v>
      </c>
      <c r="BX145" s="4">
        <f t="shared" si="181"/>
        <v>65.600000000000009</v>
      </c>
      <c r="BY145" s="4">
        <f t="shared" si="182"/>
        <v>15.989999999999997</v>
      </c>
      <c r="BZ145" s="4">
        <f t="shared" si="183"/>
        <v>0.41000000000000003</v>
      </c>
      <c r="CD145" s="4">
        <f t="shared" si="184"/>
        <v>0</v>
      </c>
      <c r="CE145" s="4">
        <f t="shared" si="185"/>
        <v>0</v>
      </c>
      <c r="CF145" s="4">
        <f>IF(COUNTIF($BH$5:$BH145,"&gt;=2")&lt;=1,SUM($BG145:$BK145)*C$8,CF144)</f>
        <v>151200</v>
      </c>
      <c r="CG145" s="4">
        <f>IF(COUNTIF($BN$5:$BN145,"&gt;=2")&lt;=1,SUM($BL145:$BP145)*D$8,CG144)</f>
        <v>604799.99999999988</v>
      </c>
      <c r="CH145" s="4">
        <f>IF(COUNTIF($BT$5:$BT145,"&gt;=2")&lt;=1,SUM($BQ145:$BU145)*E$8,CH144)</f>
        <v>2592000</v>
      </c>
      <c r="CI145" s="4">
        <f>IF(COUNTIF($BZ$5:$BZ145,"&gt;=2")&lt;=1,SUM($BV145:$BZ145)*F$8,CI144)</f>
        <v>7084800</v>
      </c>
      <c r="CJ145" s="4">
        <f t="shared" si="193"/>
        <v>0</v>
      </c>
      <c r="CK145" s="4">
        <f t="shared" si="194"/>
        <v>120.75</v>
      </c>
      <c r="CM145" s="4">
        <v>141</v>
      </c>
      <c r="CN145" s="4">
        <f>IF(COUNTIF($BH$5:$BH145,"&gt;=2")&gt;1,CN144,BG145)</f>
        <v>4.8999999999999995</v>
      </c>
      <c r="CO145" s="4">
        <f>IF(COUNTIF($BH$5:$BH145,"&gt;=2")&gt;1,CO144,BH145)</f>
        <v>2.1</v>
      </c>
      <c r="CP145" s="4">
        <f>IF(COUNTIF($BH$5:$BH145,"&gt;=2")&gt;1,CP144,BI145)</f>
        <v>0</v>
      </c>
      <c r="CQ145" s="4">
        <f>IF(COUNTIF($BH$5:$BH145,"&gt;=2")&gt;1,CQ144,BJ145)</f>
        <v>0</v>
      </c>
      <c r="CR145" s="4">
        <f>IF(COUNTIF($BH$5:$BH145,"&gt;=2")&gt;1,CR144,BK145)</f>
        <v>0</v>
      </c>
      <c r="CS145" s="4">
        <f>IF(COUNTIF($BN$5:$BN145,"&gt;=2")&gt;1,CS144,BL145)</f>
        <v>7</v>
      </c>
      <c r="CT145" s="4">
        <f>IF(COUNTIF($BN$5:$BN145,"&gt;=2")&gt;1,CT144,BM145)</f>
        <v>4.8999999999999995</v>
      </c>
      <c r="CU145" s="4">
        <f>IF(COUNTIF($BN$5:$BN145,"&gt;=2")&gt;1,CU144,BN145)</f>
        <v>2.1</v>
      </c>
      <c r="CV145" s="4">
        <f>IF(COUNTIF($BN$5:$BN145,"&gt;=2")&gt;1,CV144,BO145)</f>
        <v>0</v>
      </c>
      <c r="CW145" s="4">
        <f>IF(COUNTIF($BN$5:$BN145,"&gt;=2")&gt;1,CW144,BP145)</f>
        <v>0</v>
      </c>
      <c r="CX145" s="4">
        <f>IF(COUNTIF($BT$5:$BT145,"&gt;=2")&gt;1,CX144,BQ145)</f>
        <v>0</v>
      </c>
      <c r="CY145" s="4">
        <f>IF(COUNTIF($BT$5:$BT145,"&gt;=2")&gt;1,CY144,BR145)</f>
        <v>26</v>
      </c>
      <c r="CZ145" s="4">
        <f>IF(COUNTIF($BT$5:$BT145,"&gt;=2")&gt;1,CZ144,BS145)</f>
        <v>11.999999999999996</v>
      </c>
      <c r="DA145" s="4">
        <f>IF(COUNTIF($BT$5:$BT145,"&gt;=2")&gt;1,DA144,BT145)</f>
        <v>2</v>
      </c>
      <c r="DB145" s="4">
        <f>IF(COUNTIF($BT$5:$BT145,"&gt;=2")&gt;1,DB144,BU145)</f>
        <v>0</v>
      </c>
      <c r="DC145" s="4">
        <f>IF(COUNTIF($BZ$5:$BZ145,"&gt;=2")&gt;1,DC144,BV145)</f>
        <v>0</v>
      </c>
      <c r="DD145" s="4">
        <f>IF(COUNTIF($BZ$5:$BZ145,"&gt;=2")&gt;1,DD144,BW145)</f>
        <v>0</v>
      </c>
      <c r="DE145" s="4">
        <f>IF(COUNTIF($BZ$5:$BZ145,"&gt;=2")&gt;1,DE144,BX145)</f>
        <v>65.600000000000009</v>
      </c>
      <c r="DF145" s="4">
        <f>IF(COUNTIF($BZ$5:$BZ145,"&gt;=2")&gt;1,DF144,BY145)</f>
        <v>15.989999999999997</v>
      </c>
      <c r="DG145" s="4">
        <f>IF(COUNTIF($BZ$5:$BZ145,"&gt;=2")&gt;1,DG144,BZ145)</f>
        <v>0.41000000000000003</v>
      </c>
      <c r="DH145" s="4">
        <f t="shared" si="195"/>
        <v>0</v>
      </c>
      <c r="DI145" s="4">
        <f t="shared" si="196"/>
        <v>0</v>
      </c>
      <c r="DJ145" s="4">
        <f t="shared" si="197"/>
        <v>0</v>
      </c>
      <c r="DK145" s="4">
        <f t="shared" si="198"/>
        <v>0</v>
      </c>
      <c r="DL145" s="4">
        <f t="shared" si="199"/>
        <v>0</v>
      </c>
      <c r="DM145" s="4">
        <f t="shared" si="200"/>
        <v>7</v>
      </c>
      <c r="DN145" s="4">
        <f t="shared" si="201"/>
        <v>13.999999999999998</v>
      </c>
      <c r="DO145" s="4">
        <f t="shared" si="202"/>
        <v>40</v>
      </c>
      <c r="DP145" s="4">
        <f t="shared" si="203"/>
        <v>82</v>
      </c>
      <c r="DQ145" s="4">
        <f t="shared" si="204"/>
        <v>0</v>
      </c>
      <c r="DS145" s="4">
        <v>141</v>
      </c>
      <c r="DT145" s="4">
        <f>$CK145+INDEX(节奏总纲!D$4:D$163,基础状态预估!$C$2)</f>
        <v>165.00483399593904</v>
      </c>
      <c r="DU145" s="4">
        <f>$CK145+INDEX(节奏总纲!E$4:E$163,基础状态预估!$C$2)</f>
        <v>159.28268396026414</v>
      </c>
      <c r="DV145" s="4">
        <f>$CK145+INDEX(节奏总纲!F$4:F$163,基础状态预估!$C$2)</f>
        <v>152.39220630709642</v>
      </c>
      <c r="DW145" s="4">
        <f>$CK145+INDEX(节奏总纲!G$4:G$163,基础状态预估!$C$2)</f>
        <v>144.03246816526354</v>
      </c>
      <c r="DX145" s="4">
        <f>$CK145+INDEX(节奏总纲!H$4:H$163,基础状态预估!$C$2)</f>
        <v>133.69453894381218</v>
      </c>
      <c r="DY145" s="4">
        <f t="shared" si="186"/>
        <v>11.899999999999999</v>
      </c>
      <c r="DZ145" s="4">
        <f t="shared" si="187"/>
        <v>33</v>
      </c>
      <c r="EA145" s="4">
        <f t="shared" si="188"/>
        <v>79.7</v>
      </c>
      <c r="EB145" s="4">
        <f t="shared" si="189"/>
        <v>17.989999999999995</v>
      </c>
      <c r="EC145" s="4">
        <f t="shared" si="190"/>
        <v>0.41000000000000003</v>
      </c>
      <c r="EE145" s="4">
        <v>8</v>
      </c>
      <c r="EF145" s="16">
        <v>60</v>
      </c>
      <c r="EG145" s="16">
        <f>INDEX(节奏总纲!$G$4:$G$163,$EF145)</f>
        <v>32.810400000000001</v>
      </c>
      <c r="EH145" s="16">
        <f t="shared" si="206"/>
        <v>11.899999999999999</v>
      </c>
      <c r="EI145" s="16">
        <f t="shared" si="207"/>
        <v>7.6742075901049418</v>
      </c>
      <c r="EJ145" s="16">
        <f t="shared" si="208"/>
        <v>2.4111727338945883</v>
      </c>
      <c r="EK145" s="16">
        <f t="shared" si="209"/>
        <v>5.1862122315764723E-2</v>
      </c>
      <c r="EL145" s="16">
        <f t="shared" si="210"/>
        <v>0</v>
      </c>
      <c r="EP145" s="7">
        <f t="shared" si="166"/>
        <v>37.282468165263531</v>
      </c>
      <c r="EQ145" s="4">
        <f t="shared" si="167"/>
        <v>11.899999999999999</v>
      </c>
      <c r="ER145" s="4">
        <f t="shared" si="168"/>
        <v>11.550000000000006</v>
      </c>
      <c r="ES145" s="4">
        <f t="shared" si="169"/>
        <v>4.200000000000002</v>
      </c>
      <c r="ET145" s="4">
        <f t="shared" si="170"/>
        <v>0.35000000000000053</v>
      </c>
      <c r="EU145" s="4">
        <f t="shared" si="171"/>
        <v>0</v>
      </c>
      <c r="EV145" s="4" t="str">
        <f t="shared" si="172"/>
        <v>橙</v>
      </c>
      <c r="EW145" s="4">
        <f t="shared" si="173"/>
        <v>26.000000000000011</v>
      </c>
      <c r="EX145" s="4">
        <f t="shared" si="174"/>
        <v>14.000000000000004</v>
      </c>
    </row>
    <row r="146" spans="33:154" x14ac:dyDescent="0.15">
      <c r="AG146" s="7">
        <f>基础状态预估!K25</f>
        <v>39.282468165263531</v>
      </c>
      <c r="AH146" s="7">
        <f>求节点(节奏总纲!$G$4:$G$163,节奏总纲!$C$4:$C$163,AG146)</f>
        <v>62.507131399522507</v>
      </c>
      <c r="AI146" s="4" t="str">
        <f t="shared" si="164"/>
        <v>橙</v>
      </c>
      <c r="AJ146" s="4">
        <f t="shared" si="165"/>
        <v>11.899999999999999</v>
      </c>
      <c r="AK146" s="4">
        <f t="shared" si="158"/>
        <v>13.283333333333333</v>
      </c>
      <c r="AL146" s="4">
        <f t="shared" si="159"/>
        <v>4.9999999999999991</v>
      </c>
      <c r="AM146" s="4">
        <f t="shared" si="160"/>
        <v>0.48333333333333334</v>
      </c>
      <c r="AN146" s="4">
        <f t="shared" si="161"/>
        <v>0</v>
      </c>
      <c r="AO146" s="7">
        <f>(基础状态预估!F25-基础状态预估!F24)*基础状态预估!$W25+AO145</f>
        <v>15.6</v>
      </c>
      <c r="AP146" s="7">
        <f t="shared" si="162"/>
        <v>0.39</v>
      </c>
      <c r="AU146" s="15">
        <v>60</v>
      </c>
      <c r="AV146" s="15"/>
      <c r="AW146" s="15">
        <f t="shared" si="211"/>
        <v>1494.5024400557375</v>
      </c>
      <c r="AX146" s="15"/>
      <c r="AY146" s="16">
        <f>(AW146-AW145)*INDEX([3]大r将兵属性验证!$W$7:$W$166,$AU146,1)+AY145</f>
        <v>1112412277.411109</v>
      </c>
      <c r="BF146" s="4">
        <v>142</v>
      </c>
      <c r="BG146" s="4">
        <f t="shared" si="191"/>
        <v>99.399999999999991</v>
      </c>
      <c r="BH146" s="4">
        <f t="shared" si="192"/>
        <v>42.6</v>
      </c>
      <c r="BL146" s="4">
        <f t="shared" si="175"/>
        <v>68</v>
      </c>
      <c r="BM146" s="4">
        <f t="shared" si="176"/>
        <v>47.599999999999994</v>
      </c>
      <c r="BN146" s="4">
        <f t="shared" si="177"/>
        <v>20.399999999999999</v>
      </c>
      <c r="BR146" s="4">
        <f t="shared" si="178"/>
        <v>79.95</v>
      </c>
      <c r="BS146" s="4">
        <f t="shared" si="179"/>
        <v>36.899999999999991</v>
      </c>
      <c r="BT146" s="4">
        <f t="shared" si="180"/>
        <v>6.15</v>
      </c>
      <c r="BX146" s="4">
        <f t="shared" si="181"/>
        <v>66.400000000000006</v>
      </c>
      <c r="BY146" s="4">
        <f t="shared" si="182"/>
        <v>16.184999999999995</v>
      </c>
      <c r="BZ146" s="4">
        <f t="shared" si="183"/>
        <v>0.41500000000000004</v>
      </c>
      <c r="CD146" s="4">
        <f t="shared" si="184"/>
        <v>0</v>
      </c>
      <c r="CE146" s="4">
        <f t="shared" si="185"/>
        <v>0</v>
      </c>
      <c r="CF146" s="4">
        <f>IF(COUNTIF($BH$5:$BH146,"&gt;=2")&lt;=1,SUM($BG146:$BK146)*C$8,CF145)</f>
        <v>151200</v>
      </c>
      <c r="CG146" s="4">
        <f>IF(COUNTIF($BN$5:$BN146,"&gt;=2")&lt;=1,SUM($BL146:$BP146)*D$8,CG145)</f>
        <v>604799.99999999988</v>
      </c>
      <c r="CH146" s="4">
        <f>IF(COUNTIF($BT$5:$BT146,"&gt;=2")&lt;=1,SUM($BQ146:$BU146)*E$8,CH145)</f>
        <v>2592000</v>
      </c>
      <c r="CI146" s="4">
        <f>IF(COUNTIF($BZ$5:$BZ146,"&gt;=2")&lt;=1,SUM($BV146:$BZ146)*F$8,CI145)</f>
        <v>7171200.0000000009</v>
      </c>
      <c r="CJ146" s="4">
        <f t="shared" si="193"/>
        <v>0</v>
      </c>
      <c r="CK146" s="4">
        <f t="shared" si="194"/>
        <v>121.75</v>
      </c>
      <c r="CM146" s="4">
        <v>142</v>
      </c>
      <c r="CN146" s="4">
        <f>IF(COUNTIF($BH$5:$BH146,"&gt;=2")&gt;1,CN145,BG146)</f>
        <v>4.8999999999999995</v>
      </c>
      <c r="CO146" s="4">
        <f>IF(COUNTIF($BH$5:$BH146,"&gt;=2")&gt;1,CO145,BH146)</f>
        <v>2.1</v>
      </c>
      <c r="CP146" s="4">
        <f>IF(COUNTIF($BH$5:$BH146,"&gt;=2")&gt;1,CP145,BI146)</f>
        <v>0</v>
      </c>
      <c r="CQ146" s="4">
        <f>IF(COUNTIF($BH$5:$BH146,"&gt;=2")&gt;1,CQ145,BJ146)</f>
        <v>0</v>
      </c>
      <c r="CR146" s="4">
        <f>IF(COUNTIF($BH$5:$BH146,"&gt;=2")&gt;1,CR145,BK146)</f>
        <v>0</v>
      </c>
      <c r="CS146" s="4">
        <f>IF(COUNTIF($BN$5:$BN146,"&gt;=2")&gt;1,CS145,BL146)</f>
        <v>7</v>
      </c>
      <c r="CT146" s="4">
        <f>IF(COUNTIF($BN$5:$BN146,"&gt;=2")&gt;1,CT145,BM146)</f>
        <v>4.8999999999999995</v>
      </c>
      <c r="CU146" s="4">
        <f>IF(COUNTIF($BN$5:$BN146,"&gt;=2")&gt;1,CU145,BN146)</f>
        <v>2.1</v>
      </c>
      <c r="CV146" s="4">
        <f>IF(COUNTIF($BN$5:$BN146,"&gt;=2")&gt;1,CV145,BO146)</f>
        <v>0</v>
      </c>
      <c r="CW146" s="4">
        <f>IF(COUNTIF($BN$5:$BN146,"&gt;=2")&gt;1,CW145,BP146)</f>
        <v>0</v>
      </c>
      <c r="CX146" s="4">
        <f>IF(COUNTIF($BT$5:$BT146,"&gt;=2")&gt;1,CX145,BQ146)</f>
        <v>0</v>
      </c>
      <c r="CY146" s="4">
        <f>IF(COUNTIF($BT$5:$BT146,"&gt;=2")&gt;1,CY145,BR146)</f>
        <v>26</v>
      </c>
      <c r="CZ146" s="4">
        <f>IF(COUNTIF($BT$5:$BT146,"&gt;=2")&gt;1,CZ145,BS146)</f>
        <v>11.999999999999996</v>
      </c>
      <c r="DA146" s="4">
        <f>IF(COUNTIF($BT$5:$BT146,"&gt;=2")&gt;1,DA145,BT146)</f>
        <v>2</v>
      </c>
      <c r="DB146" s="4">
        <f>IF(COUNTIF($BT$5:$BT146,"&gt;=2")&gt;1,DB145,BU146)</f>
        <v>0</v>
      </c>
      <c r="DC146" s="4">
        <f>IF(COUNTIF($BZ$5:$BZ146,"&gt;=2")&gt;1,DC145,BV146)</f>
        <v>0</v>
      </c>
      <c r="DD146" s="4">
        <f>IF(COUNTIF($BZ$5:$BZ146,"&gt;=2")&gt;1,DD145,BW146)</f>
        <v>0</v>
      </c>
      <c r="DE146" s="4">
        <f>IF(COUNTIF($BZ$5:$BZ146,"&gt;=2")&gt;1,DE145,BX146)</f>
        <v>66.400000000000006</v>
      </c>
      <c r="DF146" s="4">
        <f>IF(COUNTIF($BZ$5:$BZ146,"&gt;=2")&gt;1,DF145,BY146)</f>
        <v>16.184999999999995</v>
      </c>
      <c r="DG146" s="4">
        <f>IF(COUNTIF($BZ$5:$BZ146,"&gt;=2")&gt;1,DG145,BZ146)</f>
        <v>0.41500000000000004</v>
      </c>
      <c r="DH146" s="4">
        <f t="shared" si="195"/>
        <v>0</v>
      </c>
      <c r="DI146" s="4">
        <f t="shared" si="196"/>
        <v>0</v>
      </c>
      <c r="DJ146" s="4">
        <f t="shared" si="197"/>
        <v>0</v>
      </c>
      <c r="DK146" s="4">
        <f t="shared" si="198"/>
        <v>0</v>
      </c>
      <c r="DL146" s="4">
        <f t="shared" si="199"/>
        <v>0</v>
      </c>
      <c r="DM146" s="4">
        <f t="shared" si="200"/>
        <v>7</v>
      </c>
      <c r="DN146" s="4">
        <f t="shared" si="201"/>
        <v>13.999999999999998</v>
      </c>
      <c r="DO146" s="4">
        <f t="shared" si="202"/>
        <v>40</v>
      </c>
      <c r="DP146" s="4">
        <f t="shared" si="203"/>
        <v>83.000000000000014</v>
      </c>
      <c r="DQ146" s="4">
        <f t="shared" si="204"/>
        <v>0</v>
      </c>
      <c r="DS146" s="4">
        <v>142</v>
      </c>
      <c r="DT146" s="4">
        <f>$CK146+INDEX(节奏总纲!D$4:D$163,基础状态预估!$C$2)</f>
        <v>166.00483399593904</v>
      </c>
      <c r="DU146" s="4">
        <f>$CK146+INDEX(节奏总纲!E$4:E$163,基础状态预估!$C$2)</f>
        <v>160.28268396026414</v>
      </c>
      <c r="DV146" s="4">
        <f>$CK146+INDEX(节奏总纲!F$4:F$163,基础状态预估!$C$2)</f>
        <v>153.39220630709642</v>
      </c>
      <c r="DW146" s="4">
        <f>$CK146+INDEX(节奏总纲!G$4:G$163,基础状态预估!$C$2)</f>
        <v>145.03246816526354</v>
      </c>
      <c r="DX146" s="4">
        <f>$CK146+INDEX(节奏总纲!H$4:H$163,基础状态预估!$C$2)</f>
        <v>134.69453894381218</v>
      </c>
      <c r="DY146" s="4">
        <f t="shared" si="186"/>
        <v>11.899999999999999</v>
      </c>
      <c r="DZ146" s="4">
        <f t="shared" si="187"/>
        <v>33</v>
      </c>
      <c r="EA146" s="4">
        <f t="shared" si="188"/>
        <v>80.5</v>
      </c>
      <c r="EB146" s="4">
        <f t="shared" si="189"/>
        <v>18.184999999999995</v>
      </c>
      <c r="EC146" s="4">
        <f t="shared" si="190"/>
        <v>0.41500000000000004</v>
      </c>
      <c r="EE146" s="4">
        <v>9</v>
      </c>
      <c r="EF146" s="16">
        <v>70</v>
      </c>
      <c r="EG146" s="16">
        <f>INDEX(节奏总纲!$G$4:$G$163,$EF146)</f>
        <v>65.925700000000006</v>
      </c>
      <c r="EH146" s="16">
        <f t="shared" si="206"/>
        <v>11.899999999999999</v>
      </c>
      <c r="EI146" s="16">
        <f t="shared" si="207"/>
        <v>33</v>
      </c>
      <c r="EJ146" s="16">
        <f t="shared" si="208"/>
        <v>17.214585467789171</v>
      </c>
      <c r="EK146" s="16">
        <f t="shared" si="209"/>
        <v>2.7591802077736114</v>
      </c>
      <c r="EL146" s="16">
        <f t="shared" si="210"/>
        <v>1.9466159173682343E-2</v>
      </c>
      <c r="EP146" s="7">
        <f t="shared" si="166"/>
        <v>39.282468165263531</v>
      </c>
      <c r="EQ146" s="4">
        <f t="shared" si="167"/>
        <v>11.899999999999999</v>
      </c>
      <c r="ER146" s="4">
        <f t="shared" si="168"/>
        <v>13.283333333333333</v>
      </c>
      <c r="ES146" s="4">
        <f t="shared" si="169"/>
        <v>4.9999999999999991</v>
      </c>
      <c r="ET146" s="4">
        <f t="shared" si="170"/>
        <v>0.48333333333333334</v>
      </c>
      <c r="EU146" s="4">
        <f t="shared" si="171"/>
        <v>0</v>
      </c>
      <c r="EV146" s="4" t="str">
        <f t="shared" si="172"/>
        <v>橙</v>
      </c>
      <c r="EW146" s="4">
        <f t="shared" si="173"/>
        <v>28.666666666666668</v>
      </c>
      <c r="EX146" s="4">
        <f t="shared" si="174"/>
        <v>16</v>
      </c>
    </row>
    <row r="147" spans="33:154" x14ac:dyDescent="0.15">
      <c r="AG147" s="7">
        <f>基础状态预估!K26</f>
        <v>41.282468165263531</v>
      </c>
      <c r="AH147" s="7">
        <f>求节点(节奏总纲!$G$4:$G$163,节奏总纲!$C$4:$C$163,AG147)</f>
        <v>63.198771451563246</v>
      </c>
      <c r="AI147" s="4" t="str">
        <f t="shared" si="164"/>
        <v>橙</v>
      </c>
      <c r="AJ147" s="4">
        <f t="shared" si="165"/>
        <v>11.899999999999999</v>
      </c>
      <c r="AK147" s="4">
        <f t="shared" si="158"/>
        <v>15.016666666666667</v>
      </c>
      <c r="AL147" s="4">
        <f t="shared" si="159"/>
        <v>5.7999999999999989</v>
      </c>
      <c r="AM147" s="4">
        <f t="shared" si="160"/>
        <v>0.6166666666666667</v>
      </c>
      <c r="AN147" s="4">
        <f t="shared" si="161"/>
        <v>0</v>
      </c>
      <c r="AO147" s="7">
        <f>(基础状态预估!F26-基础状态预估!F25)*基础状态预估!$W26+AO146</f>
        <v>17.600000000000001</v>
      </c>
      <c r="AP147" s="7">
        <f t="shared" si="162"/>
        <v>0.39111111111111113</v>
      </c>
      <c r="AU147" s="15">
        <v>70</v>
      </c>
      <c r="AV147" s="15"/>
      <c r="AW147" s="15">
        <f t="shared" si="211"/>
        <v>2634.6672013650636</v>
      </c>
      <c r="AX147" s="15"/>
      <c r="AY147" s="16">
        <f>(AW147-AW146)*INDEX([3]大r将兵属性验证!$W$7:$W$166,$AU147,1)+AY146</f>
        <v>3012599018.8584175</v>
      </c>
      <c r="BF147" s="4">
        <v>143</v>
      </c>
      <c r="BG147" s="4">
        <f t="shared" si="191"/>
        <v>100.1</v>
      </c>
      <c r="BH147" s="4">
        <f t="shared" si="192"/>
        <v>42.9</v>
      </c>
      <c r="BL147" s="4">
        <f t="shared" si="175"/>
        <v>68.5</v>
      </c>
      <c r="BM147" s="4">
        <f t="shared" si="176"/>
        <v>47.949999999999996</v>
      </c>
      <c r="BN147" s="4">
        <f t="shared" si="177"/>
        <v>20.55</v>
      </c>
      <c r="BR147" s="4">
        <f t="shared" si="178"/>
        <v>80.600000000000009</v>
      </c>
      <c r="BS147" s="4">
        <f t="shared" si="179"/>
        <v>37.199999999999989</v>
      </c>
      <c r="BT147" s="4">
        <f t="shared" si="180"/>
        <v>6.2</v>
      </c>
      <c r="BX147" s="4">
        <f t="shared" si="181"/>
        <v>67.2</v>
      </c>
      <c r="BY147" s="4">
        <f t="shared" si="182"/>
        <v>16.379999999999995</v>
      </c>
      <c r="BZ147" s="4">
        <f t="shared" si="183"/>
        <v>0.42</v>
      </c>
      <c r="CD147" s="4">
        <f t="shared" si="184"/>
        <v>0</v>
      </c>
      <c r="CE147" s="4">
        <f t="shared" si="185"/>
        <v>0</v>
      </c>
      <c r="CF147" s="4">
        <f>IF(COUNTIF($BH$5:$BH147,"&gt;=2")&lt;=1,SUM($BG147:$BK147)*C$8,CF146)</f>
        <v>151200</v>
      </c>
      <c r="CG147" s="4">
        <f>IF(COUNTIF($BN$5:$BN147,"&gt;=2")&lt;=1,SUM($BL147:$BP147)*D$8,CG146)</f>
        <v>604799.99999999988</v>
      </c>
      <c r="CH147" s="4">
        <f>IF(COUNTIF($BT$5:$BT147,"&gt;=2")&lt;=1,SUM($BQ147:$BU147)*E$8,CH146)</f>
        <v>2592000</v>
      </c>
      <c r="CI147" s="4">
        <f>IF(COUNTIF($BZ$5:$BZ147,"&gt;=2")&lt;=1,SUM($BV147:$BZ147)*F$8,CI146)</f>
        <v>7257600</v>
      </c>
      <c r="CJ147" s="4">
        <f t="shared" si="193"/>
        <v>0</v>
      </c>
      <c r="CK147" s="4">
        <f t="shared" si="194"/>
        <v>122.75</v>
      </c>
      <c r="CM147" s="4">
        <v>143</v>
      </c>
      <c r="CN147" s="4">
        <f>IF(COUNTIF($BH$5:$BH147,"&gt;=2")&gt;1,CN146,BG147)</f>
        <v>4.8999999999999995</v>
      </c>
      <c r="CO147" s="4">
        <f>IF(COUNTIF($BH$5:$BH147,"&gt;=2")&gt;1,CO146,BH147)</f>
        <v>2.1</v>
      </c>
      <c r="CP147" s="4">
        <f>IF(COUNTIF($BH$5:$BH147,"&gt;=2")&gt;1,CP146,BI147)</f>
        <v>0</v>
      </c>
      <c r="CQ147" s="4">
        <f>IF(COUNTIF($BH$5:$BH147,"&gt;=2")&gt;1,CQ146,BJ147)</f>
        <v>0</v>
      </c>
      <c r="CR147" s="4">
        <f>IF(COUNTIF($BH$5:$BH147,"&gt;=2")&gt;1,CR146,BK147)</f>
        <v>0</v>
      </c>
      <c r="CS147" s="4">
        <f>IF(COUNTIF($BN$5:$BN147,"&gt;=2")&gt;1,CS146,BL147)</f>
        <v>7</v>
      </c>
      <c r="CT147" s="4">
        <f>IF(COUNTIF($BN$5:$BN147,"&gt;=2")&gt;1,CT146,BM147)</f>
        <v>4.8999999999999995</v>
      </c>
      <c r="CU147" s="4">
        <f>IF(COUNTIF($BN$5:$BN147,"&gt;=2")&gt;1,CU146,BN147)</f>
        <v>2.1</v>
      </c>
      <c r="CV147" s="4">
        <f>IF(COUNTIF($BN$5:$BN147,"&gt;=2")&gt;1,CV146,BO147)</f>
        <v>0</v>
      </c>
      <c r="CW147" s="4">
        <f>IF(COUNTIF($BN$5:$BN147,"&gt;=2")&gt;1,CW146,BP147)</f>
        <v>0</v>
      </c>
      <c r="CX147" s="4">
        <f>IF(COUNTIF($BT$5:$BT147,"&gt;=2")&gt;1,CX146,BQ147)</f>
        <v>0</v>
      </c>
      <c r="CY147" s="4">
        <f>IF(COUNTIF($BT$5:$BT147,"&gt;=2")&gt;1,CY146,BR147)</f>
        <v>26</v>
      </c>
      <c r="CZ147" s="4">
        <f>IF(COUNTIF($BT$5:$BT147,"&gt;=2")&gt;1,CZ146,BS147)</f>
        <v>11.999999999999996</v>
      </c>
      <c r="DA147" s="4">
        <f>IF(COUNTIF($BT$5:$BT147,"&gt;=2")&gt;1,DA146,BT147)</f>
        <v>2</v>
      </c>
      <c r="DB147" s="4">
        <f>IF(COUNTIF($BT$5:$BT147,"&gt;=2")&gt;1,DB146,BU147)</f>
        <v>0</v>
      </c>
      <c r="DC147" s="4">
        <f>IF(COUNTIF($BZ$5:$BZ147,"&gt;=2")&gt;1,DC146,BV147)</f>
        <v>0</v>
      </c>
      <c r="DD147" s="4">
        <f>IF(COUNTIF($BZ$5:$BZ147,"&gt;=2")&gt;1,DD146,BW147)</f>
        <v>0</v>
      </c>
      <c r="DE147" s="4">
        <f>IF(COUNTIF($BZ$5:$BZ147,"&gt;=2")&gt;1,DE146,BX147)</f>
        <v>67.2</v>
      </c>
      <c r="DF147" s="4">
        <f>IF(COUNTIF($BZ$5:$BZ147,"&gt;=2")&gt;1,DF146,BY147)</f>
        <v>16.379999999999995</v>
      </c>
      <c r="DG147" s="4">
        <f>IF(COUNTIF($BZ$5:$BZ147,"&gt;=2")&gt;1,DG146,BZ147)</f>
        <v>0.42</v>
      </c>
      <c r="DH147" s="4">
        <f t="shared" si="195"/>
        <v>0</v>
      </c>
      <c r="DI147" s="4">
        <f t="shared" si="196"/>
        <v>0</v>
      </c>
      <c r="DJ147" s="4">
        <f t="shared" si="197"/>
        <v>0</v>
      </c>
      <c r="DK147" s="4">
        <f t="shared" si="198"/>
        <v>0</v>
      </c>
      <c r="DL147" s="4">
        <f t="shared" si="199"/>
        <v>0</v>
      </c>
      <c r="DM147" s="4">
        <f t="shared" si="200"/>
        <v>7</v>
      </c>
      <c r="DN147" s="4">
        <f t="shared" si="201"/>
        <v>13.999999999999998</v>
      </c>
      <c r="DO147" s="4">
        <f t="shared" si="202"/>
        <v>40</v>
      </c>
      <c r="DP147" s="4">
        <f t="shared" si="203"/>
        <v>84</v>
      </c>
      <c r="DQ147" s="4">
        <f t="shared" si="204"/>
        <v>0</v>
      </c>
      <c r="DS147" s="4">
        <v>143</v>
      </c>
      <c r="DT147" s="4">
        <f>$CK147+INDEX(节奏总纲!D$4:D$163,基础状态预估!$C$2)</f>
        <v>167.00483399593904</v>
      </c>
      <c r="DU147" s="4">
        <f>$CK147+INDEX(节奏总纲!E$4:E$163,基础状态预估!$C$2)</f>
        <v>161.28268396026414</v>
      </c>
      <c r="DV147" s="4">
        <f>$CK147+INDEX(节奏总纲!F$4:F$163,基础状态预估!$C$2)</f>
        <v>154.39220630709642</v>
      </c>
      <c r="DW147" s="4">
        <f>$CK147+INDEX(节奏总纲!G$4:G$163,基础状态预估!$C$2)</f>
        <v>146.03246816526354</v>
      </c>
      <c r="DX147" s="4">
        <f>$CK147+INDEX(节奏总纲!H$4:H$163,基础状态预估!$C$2)</f>
        <v>135.69453894381218</v>
      </c>
      <c r="DY147" s="4">
        <f t="shared" si="186"/>
        <v>11.899999999999999</v>
      </c>
      <c r="DZ147" s="4">
        <f t="shared" si="187"/>
        <v>33</v>
      </c>
      <c r="EA147" s="4">
        <f t="shared" si="188"/>
        <v>81.3</v>
      </c>
      <c r="EB147" s="4">
        <f t="shared" si="189"/>
        <v>18.379999999999995</v>
      </c>
      <c r="EC147" s="4">
        <f t="shared" si="190"/>
        <v>0.42</v>
      </c>
      <c r="EE147" s="4">
        <v>10</v>
      </c>
      <c r="EF147" s="16">
        <v>80</v>
      </c>
      <c r="EG147" s="16">
        <f>INDEX(节奏总纲!$G$4:$G$163,$EF147)</f>
        <v>131.58000000000001</v>
      </c>
      <c r="EH147" s="16">
        <f t="shared" si="206"/>
        <v>11.899999999999999</v>
      </c>
      <c r="EI147" s="16">
        <f t="shared" si="207"/>
        <v>33</v>
      </c>
      <c r="EJ147" s="16">
        <f t="shared" si="208"/>
        <v>69.738025467789171</v>
      </c>
      <c r="EK147" s="16">
        <f t="shared" si="209"/>
        <v>15.561768707773609</v>
      </c>
      <c r="EL147" s="16">
        <f t="shared" si="210"/>
        <v>0.34773765917368238</v>
      </c>
      <c r="EP147" s="7">
        <f t="shared" si="166"/>
        <v>41.282468165263531</v>
      </c>
      <c r="EQ147" s="4">
        <f t="shared" si="167"/>
        <v>11.899999999999999</v>
      </c>
      <c r="ER147" s="4">
        <f t="shared" si="168"/>
        <v>15.016666666666667</v>
      </c>
      <c r="ES147" s="4">
        <f t="shared" si="169"/>
        <v>5.7999999999999989</v>
      </c>
      <c r="ET147" s="4">
        <f t="shared" si="170"/>
        <v>0.6166666666666667</v>
      </c>
      <c r="EU147" s="4">
        <f t="shared" si="171"/>
        <v>0</v>
      </c>
      <c r="EV147" s="4" t="str">
        <f t="shared" si="172"/>
        <v>橙</v>
      </c>
      <c r="EW147" s="4">
        <f t="shared" si="173"/>
        <v>31.333333333333332</v>
      </c>
      <c r="EX147" s="4">
        <f t="shared" si="174"/>
        <v>18</v>
      </c>
    </row>
    <row r="148" spans="33:154" x14ac:dyDescent="0.15">
      <c r="AG148" s="7">
        <f>基础状态预估!K27</f>
        <v>43.282468165263531</v>
      </c>
      <c r="AH148" s="7">
        <f>求节点(节奏总纲!$G$4:$G$163,节奏总纲!$C$4:$C$163,AG148)</f>
        <v>63.856539402374587</v>
      </c>
      <c r="AI148" s="4" t="str">
        <f t="shared" si="164"/>
        <v>橙</v>
      </c>
      <c r="AJ148" s="4">
        <f t="shared" si="165"/>
        <v>11.899999999999999</v>
      </c>
      <c r="AK148" s="4">
        <f t="shared" si="158"/>
        <v>16.75</v>
      </c>
      <c r="AL148" s="4">
        <f t="shared" si="159"/>
        <v>6.6</v>
      </c>
      <c r="AM148" s="4">
        <f t="shared" si="160"/>
        <v>0.75</v>
      </c>
      <c r="AN148" s="4">
        <f t="shared" si="161"/>
        <v>0</v>
      </c>
      <c r="AO148" s="7">
        <f>(基础状态预估!F27-基础状态预估!F26)*基础状态预估!$W27+AO147</f>
        <v>19.600000000000001</v>
      </c>
      <c r="AP148" s="7">
        <f t="shared" si="162"/>
        <v>0.39200000000000002</v>
      </c>
      <c r="AU148" s="15">
        <v>80</v>
      </c>
      <c r="AV148" s="15"/>
      <c r="AW148" s="15">
        <f t="shared" si="211"/>
        <v>3455.7272266566174</v>
      </c>
      <c r="AX148" s="15"/>
      <c r="AY148" s="16">
        <f>(AW148-AW147)*INDEX([3]大r将兵属性验证!$W$7:$W$166,$AU148,1)+AY147</f>
        <v>6021082977.7421589</v>
      </c>
      <c r="BF148" s="4">
        <v>144</v>
      </c>
      <c r="BG148" s="4">
        <f t="shared" si="191"/>
        <v>100.8</v>
      </c>
      <c r="BH148" s="4">
        <f t="shared" si="192"/>
        <v>43.199999999999996</v>
      </c>
      <c r="BL148" s="4">
        <f t="shared" si="175"/>
        <v>69</v>
      </c>
      <c r="BM148" s="4">
        <f t="shared" si="176"/>
        <v>48.3</v>
      </c>
      <c r="BN148" s="4">
        <f t="shared" si="177"/>
        <v>20.7</v>
      </c>
      <c r="BR148" s="4">
        <f t="shared" si="178"/>
        <v>81.25</v>
      </c>
      <c r="BS148" s="4">
        <f t="shared" si="179"/>
        <v>37.499999999999993</v>
      </c>
      <c r="BT148" s="4">
        <f t="shared" si="180"/>
        <v>6.25</v>
      </c>
      <c r="BX148" s="4">
        <f t="shared" si="181"/>
        <v>68</v>
      </c>
      <c r="BY148" s="4">
        <f t="shared" si="182"/>
        <v>16.574999999999996</v>
      </c>
      <c r="BZ148" s="4">
        <f t="shared" si="183"/>
        <v>0.42499999999999999</v>
      </c>
      <c r="CD148" s="4">
        <f t="shared" si="184"/>
        <v>0</v>
      </c>
      <c r="CE148" s="4">
        <f t="shared" si="185"/>
        <v>0</v>
      </c>
      <c r="CF148" s="4">
        <f>IF(COUNTIF($BH$5:$BH148,"&gt;=2")&lt;=1,SUM($BG148:$BK148)*C$8,CF147)</f>
        <v>151200</v>
      </c>
      <c r="CG148" s="4">
        <f>IF(COUNTIF($BN$5:$BN148,"&gt;=2")&lt;=1,SUM($BL148:$BP148)*D$8,CG147)</f>
        <v>604799.99999999988</v>
      </c>
      <c r="CH148" s="4">
        <f>IF(COUNTIF($BT$5:$BT148,"&gt;=2")&lt;=1,SUM($BQ148:$BU148)*E$8,CH147)</f>
        <v>2592000</v>
      </c>
      <c r="CI148" s="4">
        <f>IF(COUNTIF($BZ$5:$BZ148,"&gt;=2")&lt;=1,SUM($BV148:$BZ148)*F$8,CI147)</f>
        <v>7343999.9999999991</v>
      </c>
      <c r="CJ148" s="4">
        <f t="shared" si="193"/>
        <v>0</v>
      </c>
      <c r="CK148" s="4">
        <f t="shared" si="194"/>
        <v>123.75</v>
      </c>
      <c r="CM148" s="4">
        <v>144</v>
      </c>
      <c r="CN148" s="4">
        <f>IF(COUNTIF($BH$5:$BH148,"&gt;=2")&gt;1,CN147,BG148)</f>
        <v>4.8999999999999995</v>
      </c>
      <c r="CO148" s="4">
        <f>IF(COUNTIF($BH$5:$BH148,"&gt;=2")&gt;1,CO147,BH148)</f>
        <v>2.1</v>
      </c>
      <c r="CP148" s="4">
        <f>IF(COUNTIF($BH$5:$BH148,"&gt;=2")&gt;1,CP147,BI148)</f>
        <v>0</v>
      </c>
      <c r="CQ148" s="4">
        <f>IF(COUNTIF($BH$5:$BH148,"&gt;=2")&gt;1,CQ147,BJ148)</f>
        <v>0</v>
      </c>
      <c r="CR148" s="4">
        <f>IF(COUNTIF($BH$5:$BH148,"&gt;=2")&gt;1,CR147,BK148)</f>
        <v>0</v>
      </c>
      <c r="CS148" s="4">
        <f>IF(COUNTIF($BN$5:$BN148,"&gt;=2")&gt;1,CS147,BL148)</f>
        <v>7</v>
      </c>
      <c r="CT148" s="4">
        <f>IF(COUNTIF($BN$5:$BN148,"&gt;=2")&gt;1,CT147,BM148)</f>
        <v>4.8999999999999995</v>
      </c>
      <c r="CU148" s="4">
        <f>IF(COUNTIF($BN$5:$BN148,"&gt;=2")&gt;1,CU147,BN148)</f>
        <v>2.1</v>
      </c>
      <c r="CV148" s="4">
        <f>IF(COUNTIF($BN$5:$BN148,"&gt;=2")&gt;1,CV147,BO148)</f>
        <v>0</v>
      </c>
      <c r="CW148" s="4">
        <f>IF(COUNTIF($BN$5:$BN148,"&gt;=2")&gt;1,CW147,BP148)</f>
        <v>0</v>
      </c>
      <c r="CX148" s="4">
        <f>IF(COUNTIF($BT$5:$BT148,"&gt;=2")&gt;1,CX147,BQ148)</f>
        <v>0</v>
      </c>
      <c r="CY148" s="4">
        <f>IF(COUNTIF($BT$5:$BT148,"&gt;=2")&gt;1,CY147,BR148)</f>
        <v>26</v>
      </c>
      <c r="CZ148" s="4">
        <f>IF(COUNTIF($BT$5:$BT148,"&gt;=2")&gt;1,CZ147,BS148)</f>
        <v>11.999999999999996</v>
      </c>
      <c r="DA148" s="4">
        <f>IF(COUNTIF($BT$5:$BT148,"&gt;=2")&gt;1,DA147,BT148)</f>
        <v>2</v>
      </c>
      <c r="DB148" s="4">
        <f>IF(COUNTIF($BT$5:$BT148,"&gt;=2")&gt;1,DB147,BU148)</f>
        <v>0</v>
      </c>
      <c r="DC148" s="4">
        <f>IF(COUNTIF($BZ$5:$BZ148,"&gt;=2")&gt;1,DC147,BV148)</f>
        <v>0</v>
      </c>
      <c r="DD148" s="4">
        <f>IF(COUNTIF($BZ$5:$BZ148,"&gt;=2")&gt;1,DD147,BW148)</f>
        <v>0</v>
      </c>
      <c r="DE148" s="4">
        <f>IF(COUNTIF($BZ$5:$BZ148,"&gt;=2")&gt;1,DE147,BX148)</f>
        <v>68</v>
      </c>
      <c r="DF148" s="4">
        <f>IF(COUNTIF($BZ$5:$BZ148,"&gt;=2")&gt;1,DF147,BY148)</f>
        <v>16.574999999999996</v>
      </c>
      <c r="DG148" s="4">
        <f>IF(COUNTIF($BZ$5:$BZ148,"&gt;=2")&gt;1,DG147,BZ148)</f>
        <v>0.42499999999999999</v>
      </c>
      <c r="DH148" s="4">
        <f t="shared" si="195"/>
        <v>0</v>
      </c>
      <c r="DI148" s="4">
        <f t="shared" si="196"/>
        <v>0</v>
      </c>
      <c r="DJ148" s="4">
        <f t="shared" si="197"/>
        <v>0</v>
      </c>
      <c r="DK148" s="4">
        <f t="shared" si="198"/>
        <v>0</v>
      </c>
      <c r="DL148" s="4">
        <f t="shared" si="199"/>
        <v>0</v>
      </c>
      <c r="DM148" s="4">
        <f t="shared" si="200"/>
        <v>7</v>
      </c>
      <c r="DN148" s="4">
        <f t="shared" si="201"/>
        <v>13.999999999999998</v>
      </c>
      <c r="DO148" s="4">
        <f t="shared" si="202"/>
        <v>40</v>
      </c>
      <c r="DP148" s="4">
        <f t="shared" si="203"/>
        <v>84.999999999999986</v>
      </c>
      <c r="DQ148" s="4">
        <f t="shared" si="204"/>
        <v>0</v>
      </c>
      <c r="DS148" s="4">
        <v>144</v>
      </c>
      <c r="DT148" s="4">
        <f>$CK148+INDEX(节奏总纲!D$4:D$163,基础状态预估!$C$2)</f>
        <v>168.00483399593904</v>
      </c>
      <c r="DU148" s="4">
        <f>$CK148+INDEX(节奏总纲!E$4:E$163,基础状态预估!$C$2)</f>
        <v>162.28268396026414</v>
      </c>
      <c r="DV148" s="4">
        <f>$CK148+INDEX(节奏总纲!F$4:F$163,基础状态预估!$C$2)</f>
        <v>155.39220630709642</v>
      </c>
      <c r="DW148" s="4">
        <f>$CK148+INDEX(节奏总纲!G$4:G$163,基础状态预估!$C$2)</f>
        <v>147.03246816526354</v>
      </c>
      <c r="DX148" s="4">
        <f>$CK148+INDEX(节奏总纲!H$4:H$163,基础状态预估!$C$2)</f>
        <v>136.69453894381218</v>
      </c>
      <c r="DY148" s="4">
        <f t="shared" si="186"/>
        <v>11.899999999999999</v>
      </c>
      <c r="DZ148" s="4">
        <f t="shared" si="187"/>
        <v>33</v>
      </c>
      <c r="EA148" s="4">
        <f t="shared" si="188"/>
        <v>82.1</v>
      </c>
      <c r="EB148" s="4">
        <f t="shared" si="189"/>
        <v>18.574999999999996</v>
      </c>
      <c r="EC148" s="4">
        <f t="shared" si="190"/>
        <v>0.42499999999999999</v>
      </c>
      <c r="EE148" s="4">
        <v>11</v>
      </c>
      <c r="EF148" s="16">
        <v>90</v>
      </c>
      <c r="EG148" s="16">
        <f>INDEX(节奏总纲!$G$4:$G$163,$EF148)</f>
        <v>254.88680000000002</v>
      </c>
      <c r="EH148" s="16">
        <f t="shared" si="206"/>
        <v>11.899999999999999</v>
      </c>
      <c r="EI148" s="16">
        <f t="shared" si="207"/>
        <v>33</v>
      </c>
      <c r="EJ148" s="16">
        <f t="shared" si="208"/>
        <v>168.38346546778919</v>
      </c>
      <c r="EK148" s="16">
        <f t="shared" si="209"/>
        <v>39.606594707773603</v>
      </c>
      <c r="EL148" s="16">
        <f t="shared" si="210"/>
        <v>0.9642716591736824</v>
      </c>
      <c r="EP148" s="7">
        <f t="shared" si="166"/>
        <v>43.282468165263531</v>
      </c>
      <c r="EQ148" s="4">
        <f t="shared" si="167"/>
        <v>11.899999999999999</v>
      </c>
      <c r="ER148" s="4">
        <f t="shared" si="168"/>
        <v>16.75</v>
      </c>
      <c r="ES148" s="4">
        <f t="shared" si="169"/>
        <v>6.6</v>
      </c>
      <c r="ET148" s="4">
        <f t="shared" si="170"/>
        <v>0.75</v>
      </c>
      <c r="EU148" s="4">
        <f t="shared" si="171"/>
        <v>0</v>
      </c>
      <c r="EV148" s="4" t="str">
        <f t="shared" si="172"/>
        <v>橙</v>
      </c>
      <c r="EW148" s="4">
        <f t="shared" si="173"/>
        <v>34</v>
      </c>
      <c r="EX148" s="4">
        <f t="shared" si="174"/>
        <v>20</v>
      </c>
    </row>
    <row r="149" spans="33:154" x14ac:dyDescent="0.15">
      <c r="AG149" s="7">
        <f>基础状态预估!K28</f>
        <v>47.282468165263531</v>
      </c>
      <c r="AH149" s="7">
        <f>求节点(节奏总纲!$G$4:$G$163,节奏总纲!$C$4:$C$163,AG149)</f>
        <v>65.109042263524756</v>
      </c>
      <c r="AI149" s="4" t="str">
        <f t="shared" si="164"/>
        <v>橙</v>
      </c>
      <c r="AJ149" s="4">
        <f t="shared" si="165"/>
        <v>11.899999999999999</v>
      </c>
      <c r="AK149" s="4">
        <f t="shared" si="158"/>
        <v>20.216666666666665</v>
      </c>
      <c r="AL149" s="4">
        <f t="shared" si="159"/>
        <v>8.1999999999999975</v>
      </c>
      <c r="AM149" s="4">
        <f t="shared" si="160"/>
        <v>1.0166666666666666</v>
      </c>
      <c r="AN149" s="4">
        <f t="shared" si="161"/>
        <v>0</v>
      </c>
      <c r="AO149" s="7">
        <f>(基础状态预估!F28-基础状态预估!F27)*基础状态预估!$W28+AO148</f>
        <v>23.6</v>
      </c>
      <c r="AP149" s="7">
        <f t="shared" si="162"/>
        <v>0.39333333333333337</v>
      </c>
      <c r="AU149" s="15">
        <v>90</v>
      </c>
      <c r="AV149" s="15"/>
      <c r="AW149" s="15">
        <f t="shared" si="211"/>
        <v>3600</v>
      </c>
      <c r="AX149" s="15"/>
      <c r="AY149" s="16">
        <f>(AW149-AW148)*INDEX([3]大r将兵属性验证!$W$7:$W$166,$AU149,1)+AY148</f>
        <v>7158406708.1817703</v>
      </c>
      <c r="BF149" s="4">
        <v>145</v>
      </c>
      <c r="BG149" s="4">
        <f t="shared" si="191"/>
        <v>101.5</v>
      </c>
      <c r="BH149" s="4">
        <f t="shared" si="192"/>
        <v>43.5</v>
      </c>
      <c r="BL149" s="4">
        <f t="shared" si="175"/>
        <v>69.5</v>
      </c>
      <c r="BM149" s="4">
        <f t="shared" si="176"/>
        <v>48.65</v>
      </c>
      <c r="BN149" s="4">
        <f t="shared" si="177"/>
        <v>20.849999999999998</v>
      </c>
      <c r="BR149" s="4">
        <f t="shared" si="178"/>
        <v>81.900000000000006</v>
      </c>
      <c r="BS149" s="4">
        <f t="shared" si="179"/>
        <v>37.79999999999999</v>
      </c>
      <c r="BT149" s="4">
        <f t="shared" si="180"/>
        <v>6.3000000000000007</v>
      </c>
      <c r="BX149" s="4">
        <f t="shared" si="181"/>
        <v>68.8</v>
      </c>
      <c r="BY149" s="4">
        <f t="shared" si="182"/>
        <v>16.769999999999996</v>
      </c>
      <c r="BZ149" s="4">
        <f t="shared" si="183"/>
        <v>0.43</v>
      </c>
      <c r="CD149" s="4">
        <f t="shared" si="184"/>
        <v>0</v>
      </c>
      <c r="CE149" s="4">
        <f t="shared" si="185"/>
        <v>0</v>
      </c>
      <c r="CF149" s="4">
        <f>IF(COUNTIF($BH$5:$BH149,"&gt;=2")&lt;=1,SUM($BG149:$BK149)*C$8,CF148)</f>
        <v>151200</v>
      </c>
      <c r="CG149" s="4">
        <f>IF(COUNTIF($BN$5:$BN149,"&gt;=2")&lt;=1,SUM($BL149:$BP149)*D$8,CG148)</f>
        <v>604799.99999999988</v>
      </c>
      <c r="CH149" s="4">
        <f>IF(COUNTIF($BT$5:$BT149,"&gt;=2")&lt;=1,SUM($BQ149:$BU149)*E$8,CH148)</f>
        <v>2592000</v>
      </c>
      <c r="CI149" s="4">
        <f>IF(COUNTIF($BZ$5:$BZ149,"&gt;=2")&lt;=1,SUM($BV149:$BZ149)*F$8,CI148)</f>
        <v>7430400</v>
      </c>
      <c r="CJ149" s="4">
        <f t="shared" si="193"/>
        <v>0</v>
      </c>
      <c r="CK149" s="4">
        <f t="shared" si="194"/>
        <v>124.75</v>
      </c>
      <c r="CM149" s="4">
        <v>145</v>
      </c>
      <c r="CN149" s="4">
        <f>IF(COUNTIF($BH$5:$BH149,"&gt;=2")&gt;1,CN148,BG149)</f>
        <v>4.8999999999999995</v>
      </c>
      <c r="CO149" s="4">
        <f>IF(COUNTIF($BH$5:$BH149,"&gt;=2")&gt;1,CO148,BH149)</f>
        <v>2.1</v>
      </c>
      <c r="CP149" s="4">
        <f>IF(COUNTIF($BH$5:$BH149,"&gt;=2")&gt;1,CP148,BI149)</f>
        <v>0</v>
      </c>
      <c r="CQ149" s="4">
        <f>IF(COUNTIF($BH$5:$BH149,"&gt;=2")&gt;1,CQ148,BJ149)</f>
        <v>0</v>
      </c>
      <c r="CR149" s="4">
        <f>IF(COUNTIF($BH$5:$BH149,"&gt;=2")&gt;1,CR148,BK149)</f>
        <v>0</v>
      </c>
      <c r="CS149" s="4">
        <f>IF(COUNTIF($BN$5:$BN149,"&gt;=2")&gt;1,CS148,BL149)</f>
        <v>7</v>
      </c>
      <c r="CT149" s="4">
        <f>IF(COUNTIF($BN$5:$BN149,"&gt;=2")&gt;1,CT148,BM149)</f>
        <v>4.8999999999999995</v>
      </c>
      <c r="CU149" s="4">
        <f>IF(COUNTIF($BN$5:$BN149,"&gt;=2")&gt;1,CU148,BN149)</f>
        <v>2.1</v>
      </c>
      <c r="CV149" s="4">
        <f>IF(COUNTIF($BN$5:$BN149,"&gt;=2")&gt;1,CV148,BO149)</f>
        <v>0</v>
      </c>
      <c r="CW149" s="4">
        <f>IF(COUNTIF($BN$5:$BN149,"&gt;=2")&gt;1,CW148,BP149)</f>
        <v>0</v>
      </c>
      <c r="CX149" s="4">
        <f>IF(COUNTIF($BT$5:$BT149,"&gt;=2")&gt;1,CX148,BQ149)</f>
        <v>0</v>
      </c>
      <c r="CY149" s="4">
        <f>IF(COUNTIF($BT$5:$BT149,"&gt;=2")&gt;1,CY148,BR149)</f>
        <v>26</v>
      </c>
      <c r="CZ149" s="4">
        <f>IF(COUNTIF($BT$5:$BT149,"&gt;=2")&gt;1,CZ148,BS149)</f>
        <v>11.999999999999996</v>
      </c>
      <c r="DA149" s="4">
        <f>IF(COUNTIF($BT$5:$BT149,"&gt;=2")&gt;1,DA148,BT149)</f>
        <v>2</v>
      </c>
      <c r="DB149" s="4">
        <f>IF(COUNTIF($BT$5:$BT149,"&gt;=2")&gt;1,DB148,BU149)</f>
        <v>0</v>
      </c>
      <c r="DC149" s="4">
        <f>IF(COUNTIF($BZ$5:$BZ149,"&gt;=2")&gt;1,DC148,BV149)</f>
        <v>0</v>
      </c>
      <c r="DD149" s="4">
        <f>IF(COUNTIF($BZ$5:$BZ149,"&gt;=2")&gt;1,DD148,BW149)</f>
        <v>0</v>
      </c>
      <c r="DE149" s="4">
        <f>IF(COUNTIF($BZ$5:$BZ149,"&gt;=2")&gt;1,DE148,BX149)</f>
        <v>68.8</v>
      </c>
      <c r="DF149" s="4">
        <f>IF(COUNTIF($BZ$5:$BZ149,"&gt;=2")&gt;1,DF148,BY149)</f>
        <v>16.769999999999996</v>
      </c>
      <c r="DG149" s="4">
        <f>IF(COUNTIF($BZ$5:$BZ149,"&gt;=2")&gt;1,DG148,BZ149)</f>
        <v>0.43</v>
      </c>
      <c r="DH149" s="4">
        <f t="shared" si="195"/>
        <v>0</v>
      </c>
      <c r="DI149" s="4">
        <f t="shared" si="196"/>
        <v>0</v>
      </c>
      <c r="DJ149" s="4">
        <f t="shared" si="197"/>
        <v>0</v>
      </c>
      <c r="DK149" s="4">
        <f t="shared" si="198"/>
        <v>0</v>
      </c>
      <c r="DL149" s="4">
        <f t="shared" si="199"/>
        <v>0</v>
      </c>
      <c r="DM149" s="4">
        <f t="shared" si="200"/>
        <v>7</v>
      </c>
      <c r="DN149" s="4">
        <f t="shared" si="201"/>
        <v>13.999999999999998</v>
      </c>
      <c r="DO149" s="4">
        <f t="shared" si="202"/>
        <v>40</v>
      </c>
      <c r="DP149" s="4">
        <f t="shared" si="203"/>
        <v>86</v>
      </c>
      <c r="DQ149" s="4">
        <f t="shared" si="204"/>
        <v>0</v>
      </c>
      <c r="DS149" s="4">
        <v>145</v>
      </c>
      <c r="DT149" s="4">
        <f>$CK149+INDEX(节奏总纲!D$4:D$163,基础状态预估!$C$2)</f>
        <v>169.00483399593904</v>
      </c>
      <c r="DU149" s="4">
        <f>$CK149+INDEX(节奏总纲!E$4:E$163,基础状态预估!$C$2)</f>
        <v>163.28268396026414</v>
      </c>
      <c r="DV149" s="4">
        <f>$CK149+INDEX(节奏总纲!F$4:F$163,基础状态预估!$C$2)</f>
        <v>156.39220630709642</v>
      </c>
      <c r="DW149" s="4">
        <f>$CK149+INDEX(节奏总纲!G$4:G$163,基础状态预估!$C$2)</f>
        <v>148.03246816526354</v>
      </c>
      <c r="DX149" s="4">
        <f>$CK149+INDEX(节奏总纲!H$4:H$163,基础状态预估!$C$2)</f>
        <v>137.69453894381218</v>
      </c>
      <c r="DY149" s="4">
        <f t="shared" si="186"/>
        <v>11.899999999999999</v>
      </c>
      <c r="DZ149" s="4">
        <f t="shared" si="187"/>
        <v>33</v>
      </c>
      <c r="EA149" s="4">
        <f t="shared" si="188"/>
        <v>82.899999999999991</v>
      </c>
      <c r="EB149" s="4">
        <f t="shared" si="189"/>
        <v>18.769999999999996</v>
      </c>
      <c r="EC149" s="4">
        <f t="shared" si="190"/>
        <v>0.43</v>
      </c>
      <c r="EE149" s="4">
        <v>12</v>
      </c>
      <c r="EF149" s="16">
        <v>100</v>
      </c>
      <c r="EG149" s="16">
        <f>INDEX(节奏总纲!$G$4:$G$163,$EF149)</f>
        <v>508.22640000000001</v>
      </c>
      <c r="EH149" s="16">
        <f t="shared" si="206"/>
        <v>11.899999999999999</v>
      </c>
      <c r="EI149" s="16">
        <f t="shared" si="207"/>
        <v>33</v>
      </c>
      <c r="EJ149" s="16">
        <f t="shared" si="208"/>
        <v>334.1</v>
      </c>
      <c r="EK149" s="16">
        <f t="shared" si="209"/>
        <v>124.80811387969436</v>
      </c>
      <c r="EL149" s="16">
        <f t="shared" si="210"/>
        <v>3.3858179550420955</v>
      </c>
      <c r="EP149" s="7">
        <f t="shared" si="166"/>
        <v>47.282468165263531</v>
      </c>
      <c r="EQ149" s="4">
        <f t="shared" si="167"/>
        <v>11.899999999999999</v>
      </c>
      <c r="ER149" s="4">
        <f t="shared" si="168"/>
        <v>20.216666666666665</v>
      </c>
      <c r="ES149" s="4">
        <f t="shared" si="169"/>
        <v>8.1999999999999975</v>
      </c>
      <c r="ET149" s="4">
        <f t="shared" si="170"/>
        <v>1.0166666666666666</v>
      </c>
      <c r="EU149" s="4">
        <f t="shared" si="171"/>
        <v>0</v>
      </c>
      <c r="EV149" s="4" t="str">
        <f t="shared" si="172"/>
        <v>橙</v>
      </c>
      <c r="EW149" s="4">
        <f t="shared" si="173"/>
        <v>39.333333333333336</v>
      </c>
      <c r="EX149" s="4">
        <f t="shared" si="174"/>
        <v>24</v>
      </c>
    </row>
    <row r="150" spans="33:154" x14ac:dyDescent="0.15">
      <c r="AG150" s="7">
        <f>基础状态预估!K29</f>
        <v>51.282468165263531</v>
      </c>
      <c r="AH150" s="7">
        <f>求节点(节奏总纲!$G$4:$G$163,节奏总纲!$C$4:$C$163,AG150)</f>
        <v>66.323263192827341</v>
      </c>
      <c r="AI150" s="4" t="str">
        <f t="shared" si="164"/>
        <v>橙</v>
      </c>
      <c r="AJ150" s="4">
        <f t="shared" si="165"/>
        <v>11.899999999999999</v>
      </c>
      <c r="AK150" s="4">
        <f t="shared" si="158"/>
        <v>23.683333333333334</v>
      </c>
      <c r="AL150" s="4">
        <f t="shared" si="159"/>
        <v>9.7999999999999989</v>
      </c>
      <c r="AM150" s="4">
        <f t="shared" si="160"/>
        <v>1.2833333333333334</v>
      </c>
      <c r="AN150" s="4">
        <f t="shared" si="161"/>
        <v>0</v>
      </c>
      <c r="AO150" s="7">
        <f>(基础状态预估!F29-基础状态预估!F28)*基础状态预估!$W29+AO149</f>
        <v>27.6</v>
      </c>
      <c r="AP150" s="7">
        <f t="shared" si="162"/>
        <v>0.39428571428571429</v>
      </c>
      <c r="AU150" s="15">
        <v>100</v>
      </c>
      <c r="AV150" s="15"/>
      <c r="AW150" s="15">
        <f t="shared" si="211"/>
        <v>3600</v>
      </c>
      <c r="AX150" s="15"/>
      <c r="AY150" s="16">
        <f>(AW150-AW149)*INDEX([3]大r将兵属性验证!$W$7:$W$166,$AU150,1)+AY149</f>
        <v>7158406708.1817703</v>
      </c>
      <c r="BF150" s="4">
        <v>146</v>
      </c>
      <c r="BG150" s="4">
        <f t="shared" si="191"/>
        <v>102.19999999999999</v>
      </c>
      <c r="BH150" s="4">
        <f t="shared" si="192"/>
        <v>43.8</v>
      </c>
      <c r="BL150" s="4">
        <f t="shared" si="175"/>
        <v>70</v>
      </c>
      <c r="BM150" s="4">
        <f t="shared" si="176"/>
        <v>49</v>
      </c>
      <c r="BN150" s="4">
        <f t="shared" si="177"/>
        <v>21</v>
      </c>
      <c r="BR150" s="4">
        <f t="shared" si="178"/>
        <v>82.55</v>
      </c>
      <c r="BS150" s="4">
        <f t="shared" si="179"/>
        <v>38.099999999999994</v>
      </c>
      <c r="BT150" s="4">
        <f t="shared" si="180"/>
        <v>6.3500000000000005</v>
      </c>
      <c r="BX150" s="4">
        <f t="shared" si="181"/>
        <v>69.600000000000009</v>
      </c>
      <c r="BY150" s="4">
        <f t="shared" si="182"/>
        <v>16.964999999999996</v>
      </c>
      <c r="BZ150" s="4">
        <f t="shared" si="183"/>
        <v>0.435</v>
      </c>
      <c r="CD150" s="4">
        <f t="shared" si="184"/>
        <v>0</v>
      </c>
      <c r="CE150" s="4">
        <f t="shared" si="185"/>
        <v>0</v>
      </c>
      <c r="CF150" s="4">
        <f>IF(COUNTIF($BH$5:$BH150,"&gt;=2")&lt;=1,SUM($BG150:$BK150)*C$8,CF149)</f>
        <v>151200</v>
      </c>
      <c r="CG150" s="4">
        <f>IF(COUNTIF($BN$5:$BN150,"&gt;=2")&lt;=1,SUM($BL150:$BP150)*D$8,CG149)</f>
        <v>604799.99999999988</v>
      </c>
      <c r="CH150" s="4">
        <f>IF(COUNTIF($BT$5:$BT150,"&gt;=2")&lt;=1,SUM($BQ150:$BU150)*E$8,CH149)</f>
        <v>2592000</v>
      </c>
      <c r="CI150" s="4">
        <f>IF(COUNTIF($BZ$5:$BZ150,"&gt;=2")&lt;=1,SUM($BV150:$BZ150)*F$8,CI149)</f>
        <v>7516800</v>
      </c>
      <c r="CJ150" s="4">
        <f t="shared" si="193"/>
        <v>0</v>
      </c>
      <c r="CK150" s="4">
        <f t="shared" si="194"/>
        <v>125.75</v>
      </c>
      <c r="CM150" s="4">
        <v>146</v>
      </c>
      <c r="CN150" s="4">
        <f>IF(COUNTIF($BH$5:$BH150,"&gt;=2")&gt;1,CN149,BG150)</f>
        <v>4.8999999999999995</v>
      </c>
      <c r="CO150" s="4">
        <f>IF(COUNTIF($BH$5:$BH150,"&gt;=2")&gt;1,CO149,BH150)</f>
        <v>2.1</v>
      </c>
      <c r="CP150" s="4">
        <f>IF(COUNTIF($BH$5:$BH150,"&gt;=2")&gt;1,CP149,BI150)</f>
        <v>0</v>
      </c>
      <c r="CQ150" s="4">
        <f>IF(COUNTIF($BH$5:$BH150,"&gt;=2")&gt;1,CQ149,BJ150)</f>
        <v>0</v>
      </c>
      <c r="CR150" s="4">
        <f>IF(COUNTIF($BH$5:$BH150,"&gt;=2")&gt;1,CR149,BK150)</f>
        <v>0</v>
      </c>
      <c r="CS150" s="4">
        <f>IF(COUNTIF($BN$5:$BN150,"&gt;=2")&gt;1,CS149,BL150)</f>
        <v>7</v>
      </c>
      <c r="CT150" s="4">
        <f>IF(COUNTIF($BN$5:$BN150,"&gt;=2")&gt;1,CT149,BM150)</f>
        <v>4.8999999999999995</v>
      </c>
      <c r="CU150" s="4">
        <f>IF(COUNTIF($BN$5:$BN150,"&gt;=2")&gt;1,CU149,BN150)</f>
        <v>2.1</v>
      </c>
      <c r="CV150" s="4">
        <f>IF(COUNTIF($BN$5:$BN150,"&gt;=2")&gt;1,CV149,BO150)</f>
        <v>0</v>
      </c>
      <c r="CW150" s="4">
        <f>IF(COUNTIF($BN$5:$BN150,"&gt;=2")&gt;1,CW149,BP150)</f>
        <v>0</v>
      </c>
      <c r="CX150" s="4">
        <f>IF(COUNTIF($BT$5:$BT150,"&gt;=2")&gt;1,CX149,BQ150)</f>
        <v>0</v>
      </c>
      <c r="CY150" s="4">
        <f>IF(COUNTIF($BT$5:$BT150,"&gt;=2")&gt;1,CY149,BR150)</f>
        <v>26</v>
      </c>
      <c r="CZ150" s="4">
        <f>IF(COUNTIF($BT$5:$BT150,"&gt;=2")&gt;1,CZ149,BS150)</f>
        <v>11.999999999999996</v>
      </c>
      <c r="DA150" s="4">
        <f>IF(COUNTIF($BT$5:$BT150,"&gt;=2")&gt;1,DA149,BT150)</f>
        <v>2</v>
      </c>
      <c r="DB150" s="4">
        <f>IF(COUNTIF($BT$5:$BT150,"&gt;=2")&gt;1,DB149,BU150)</f>
        <v>0</v>
      </c>
      <c r="DC150" s="4">
        <f>IF(COUNTIF($BZ$5:$BZ150,"&gt;=2")&gt;1,DC149,BV150)</f>
        <v>0</v>
      </c>
      <c r="DD150" s="4">
        <f>IF(COUNTIF($BZ$5:$BZ150,"&gt;=2")&gt;1,DD149,BW150)</f>
        <v>0</v>
      </c>
      <c r="DE150" s="4">
        <f>IF(COUNTIF($BZ$5:$BZ150,"&gt;=2")&gt;1,DE149,BX150)</f>
        <v>69.600000000000009</v>
      </c>
      <c r="DF150" s="4">
        <f>IF(COUNTIF($BZ$5:$BZ150,"&gt;=2")&gt;1,DF149,BY150)</f>
        <v>16.964999999999996</v>
      </c>
      <c r="DG150" s="4">
        <f>IF(COUNTIF($BZ$5:$BZ150,"&gt;=2")&gt;1,DG149,BZ150)</f>
        <v>0.435</v>
      </c>
      <c r="DH150" s="4">
        <f t="shared" si="195"/>
        <v>0</v>
      </c>
      <c r="DI150" s="4">
        <f t="shared" si="196"/>
        <v>0</v>
      </c>
      <c r="DJ150" s="4">
        <f t="shared" si="197"/>
        <v>0</v>
      </c>
      <c r="DK150" s="4">
        <f t="shared" si="198"/>
        <v>0</v>
      </c>
      <c r="DL150" s="4">
        <f t="shared" si="199"/>
        <v>0</v>
      </c>
      <c r="DM150" s="4">
        <f t="shared" si="200"/>
        <v>7</v>
      </c>
      <c r="DN150" s="4">
        <f t="shared" si="201"/>
        <v>13.999999999999998</v>
      </c>
      <c r="DO150" s="4">
        <f t="shared" si="202"/>
        <v>40</v>
      </c>
      <c r="DP150" s="4">
        <f t="shared" si="203"/>
        <v>87</v>
      </c>
      <c r="DQ150" s="4">
        <f t="shared" si="204"/>
        <v>0</v>
      </c>
      <c r="DS150" s="4">
        <v>146</v>
      </c>
      <c r="DT150" s="4">
        <f>$CK150+INDEX(节奏总纲!D$4:D$163,基础状态预估!$C$2)</f>
        <v>170.00483399593904</v>
      </c>
      <c r="DU150" s="4">
        <f>$CK150+INDEX(节奏总纲!E$4:E$163,基础状态预估!$C$2)</f>
        <v>164.28268396026414</v>
      </c>
      <c r="DV150" s="4">
        <f>$CK150+INDEX(节奏总纲!F$4:F$163,基础状态预估!$C$2)</f>
        <v>157.39220630709642</v>
      </c>
      <c r="DW150" s="4">
        <f>$CK150+INDEX(节奏总纲!G$4:G$163,基础状态预估!$C$2)</f>
        <v>149.03246816526354</v>
      </c>
      <c r="DX150" s="4">
        <f>$CK150+INDEX(节奏总纲!H$4:H$163,基础状态预估!$C$2)</f>
        <v>138.69453894381218</v>
      </c>
      <c r="DY150" s="4">
        <f t="shared" si="186"/>
        <v>11.899999999999999</v>
      </c>
      <c r="DZ150" s="4">
        <f t="shared" si="187"/>
        <v>33</v>
      </c>
      <c r="EA150" s="4">
        <f t="shared" si="188"/>
        <v>83.7</v>
      </c>
      <c r="EB150" s="4">
        <f t="shared" si="189"/>
        <v>18.964999999999996</v>
      </c>
      <c r="EC150" s="4">
        <f t="shared" si="190"/>
        <v>0.435</v>
      </c>
      <c r="EE150" s="4">
        <v>13</v>
      </c>
      <c r="EF150" s="16">
        <v>110</v>
      </c>
      <c r="EG150" s="16">
        <f>INDEX(节奏总纲!$G$4:$G$163,$EF150)</f>
        <v>1001.3924000000001</v>
      </c>
      <c r="EH150" s="16">
        <f t="shared" si="206"/>
        <v>11.899999999999999</v>
      </c>
      <c r="EI150" s="16">
        <f t="shared" si="207"/>
        <v>33</v>
      </c>
      <c r="EJ150" s="16">
        <f t="shared" si="208"/>
        <v>334.1</v>
      </c>
      <c r="EK150" s="16">
        <f t="shared" si="209"/>
        <v>603.17913387969452</v>
      </c>
      <c r="EL150" s="16">
        <f t="shared" si="210"/>
        <v>18.180797955042113</v>
      </c>
      <c r="EP150" s="7">
        <f t="shared" si="166"/>
        <v>51.282468165263531</v>
      </c>
      <c r="EQ150" s="4">
        <f t="shared" si="167"/>
        <v>11.899999999999999</v>
      </c>
      <c r="ER150" s="4">
        <f t="shared" si="168"/>
        <v>23.683333333333334</v>
      </c>
      <c r="ES150" s="4">
        <f t="shared" si="169"/>
        <v>9.7999999999999989</v>
      </c>
      <c r="ET150" s="4">
        <f t="shared" si="170"/>
        <v>1.2833333333333334</v>
      </c>
      <c r="EU150" s="4">
        <f t="shared" si="171"/>
        <v>0</v>
      </c>
      <c r="EV150" s="4" t="str">
        <f t="shared" si="172"/>
        <v>橙</v>
      </c>
      <c r="EW150" s="4">
        <f t="shared" si="173"/>
        <v>44.666666666666664</v>
      </c>
      <c r="EX150" s="4">
        <f t="shared" si="174"/>
        <v>28</v>
      </c>
    </row>
    <row r="151" spans="33:154" x14ac:dyDescent="0.15">
      <c r="AG151" s="7">
        <f>基础状态预估!K30</f>
        <v>55.282468165263531</v>
      </c>
      <c r="AH151" s="7">
        <f>求节点(节奏总纲!$G$4:$G$163,节奏总纲!$C$4:$C$163,AG151)</f>
        <v>67.437447618913097</v>
      </c>
      <c r="AI151" s="4" t="str">
        <f t="shared" si="164"/>
        <v>橙</v>
      </c>
      <c r="AJ151" s="4">
        <f t="shared" si="165"/>
        <v>11.899999999999999</v>
      </c>
      <c r="AK151" s="4">
        <f t="shared" si="158"/>
        <v>27.150000000000002</v>
      </c>
      <c r="AL151" s="4">
        <f t="shared" si="159"/>
        <v>11.399999999999997</v>
      </c>
      <c r="AM151" s="4">
        <f t="shared" si="160"/>
        <v>1.55</v>
      </c>
      <c r="AN151" s="4">
        <f t="shared" si="161"/>
        <v>0</v>
      </c>
      <c r="AO151" s="7">
        <f>(基础状态预估!F30-基础状态预估!F29)*基础状态预估!$W30+AO150</f>
        <v>31.6</v>
      </c>
      <c r="AP151" s="7">
        <f t="shared" si="162"/>
        <v>0.39500000000000002</v>
      </c>
      <c r="AU151" s="15">
        <v>110</v>
      </c>
      <c r="AV151" s="15"/>
      <c r="AW151" s="15">
        <f t="shared" si="211"/>
        <v>3600</v>
      </c>
      <c r="AX151" s="15"/>
      <c r="AY151" s="16">
        <f>(AW151-AW150)*INDEX([3]大r将兵属性验证!$W$7:$W$166,$AU151,1)+AY150</f>
        <v>7158406708.1817703</v>
      </c>
      <c r="BF151" s="4">
        <v>147</v>
      </c>
      <c r="BG151" s="4">
        <f t="shared" si="191"/>
        <v>102.89999999999999</v>
      </c>
      <c r="BH151" s="4">
        <f t="shared" si="192"/>
        <v>44.1</v>
      </c>
      <c r="BL151" s="4">
        <f t="shared" si="175"/>
        <v>70.5</v>
      </c>
      <c r="BM151" s="4">
        <f t="shared" si="176"/>
        <v>49.349999999999994</v>
      </c>
      <c r="BN151" s="4">
        <f t="shared" si="177"/>
        <v>21.15</v>
      </c>
      <c r="BR151" s="4">
        <f t="shared" si="178"/>
        <v>83.2</v>
      </c>
      <c r="BS151" s="4">
        <f t="shared" si="179"/>
        <v>38.399999999999991</v>
      </c>
      <c r="BT151" s="4">
        <f t="shared" si="180"/>
        <v>6.4</v>
      </c>
      <c r="BX151" s="4">
        <f t="shared" si="181"/>
        <v>70.400000000000006</v>
      </c>
      <c r="BY151" s="4">
        <f t="shared" si="182"/>
        <v>17.159999999999997</v>
      </c>
      <c r="BZ151" s="4">
        <f t="shared" si="183"/>
        <v>0.44</v>
      </c>
      <c r="CD151" s="4">
        <f t="shared" si="184"/>
        <v>0</v>
      </c>
      <c r="CE151" s="4">
        <f t="shared" si="185"/>
        <v>0</v>
      </c>
      <c r="CF151" s="4">
        <f>IF(COUNTIF($BH$5:$BH151,"&gt;=2")&lt;=1,SUM($BG151:$BK151)*C$8,CF150)</f>
        <v>151200</v>
      </c>
      <c r="CG151" s="4">
        <f>IF(COUNTIF($BN$5:$BN151,"&gt;=2")&lt;=1,SUM($BL151:$BP151)*D$8,CG150)</f>
        <v>604799.99999999988</v>
      </c>
      <c r="CH151" s="4">
        <f>IF(COUNTIF($BT$5:$BT151,"&gt;=2")&lt;=1,SUM($BQ151:$BU151)*E$8,CH150)</f>
        <v>2592000</v>
      </c>
      <c r="CI151" s="4">
        <f>IF(COUNTIF($BZ$5:$BZ151,"&gt;=2")&lt;=1,SUM($BV151:$BZ151)*F$8,CI150)</f>
        <v>7603200</v>
      </c>
      <c r="CJ151" s="4">
        <f t="shared" si="193"/>
        <v>0</v>
      </c>
      <c r="CK151" s="4">
        <f t="shared" si="194"/>
        <v>126.75</v>
      </c>
      <c r="CM151" s="4">
        <v>147</v>
      </c>
      <c r="CN151" s="4">
        <f>IF(COUNTIF($BH$5:$BH151,"&gt;=2")&gt;1,CN150,BG151)</f>
        <v>4.8999999999999995</v>
      </c>
      <c r="CO151" s="4">
        <f>IF(COUNTIF($BH$5:$BH151,"&gt;=2")&gt;1,CO150,BH151)</f>
        <v>2.1</v>
      </c>
      <c r="CP151" s="4">
        <f>IF(COUNTIF($BH$5:$BH151,"&gt;=2")&gt;1,CP150,BI151)</f>
        <v>0</v>
      </c>
      <c r="CQ151" s="4">
        <f>IF(COUNTIF($BH$5:$BH151,"&gt;=2")&gt;1,CQ150,BJ151)</f>
        <v>0</v>
      </c>
      <c r="CR151" s="4">
        <f>IF(COUNTIF($BH$5:$BH151,"&gt;=2")&gt;1,CR150,BK151)</f>
        <v>0</v>
      </c>
      <c r="CS151" s="4">
        <f>IF(COUNTIF($BN$5:$BN151,"&gt;=2")&gt;1,CS150,BL151)</f>
        <v>7</v>
      </c>
      <c r="CT151" s="4">
        <f>IF(COUNTIF($BN$5:$BN151,"&gt;=2")&gt;1,CT150,BM151)</f>
        <v>4.8999999999999995</v>
      </c>
      <c r="CU151" s="4">
        <f>IF(COUNTIF($BN$5:$BN151,"&gt;=2")&gt;1,CU150,BN151)</f>
        <v>2.1</v>
      </c>
      <c r="CV151" s="4">
        <f>IF(COUNTIF($BN$5:$BN151,"&gt;=2")&gt;1,CV150,BO151)</f>
        <v>0</v>
      </c>
      <c r="CW151" s="4">
        <f>IF(COUNTIF($BN$5:$BN151,"&gt;=2")&gt;1,CW150,BP151)</f>
        <v>0</v>
      </c>
      <c r="CX151" s="4">
        <f>IF(COUNTIF($BT$5:$BT151,"&gt;=2")&gt;1,CX150,BQ151)</f>
        <v>0</v>
      </c>
      <c r="CY151" s="4">
        <f>IF(COUNTIF($BT$5:$BT151,"&gt;=2")&gt;1,CY150,BR151)</f>
        <v>26</v>
      </c>
      <c r="CZ151" s="4">
        <f>IF(COUNTIF($BT$5:$BT151,"&gt;=2")&gt;1,CZ150,BS151)</f>
        <v>11.999999999999996</v>
      </c>
      <c r="DA151" s="4">
        <f>IF(COUNTIF($BT$5:$BT151,"&gt;=2")&gt;1,DA150,BT151)</f>
        <v>2</v>
      </c>
      <c r="DB151" s="4">
        <f>IF(COUNTIF($BT$5:$BT151,"&gt;=2")&gt;1,DB150,BU151)</f>
        <v>0</v>
      </c>
      <c r="DC151" s="4">
        <f>IF(COUNTIF($BZ$5:$BZ151,"&gt;=2")&gt;1,DC150,BV151)</f>
        <v>0</v>
      </c>
      <c r="DD151" s="4">
        <f>IF(COUNTIF($BZ$5:$BZ151,"&gt;=2")&gt;1,DD150,BW151)</f>
        <v>0</v>
      </c>
      <c r="DE151" s="4">
        <f>IF(COUNTIF($BZ$5:$BZ151,"&gt;=2")&gt;1,DE150,BX151)</f>
        <v>70.400000000000006</v>
      </c>
      <c r="DF151" s="4">
        <f>IF(COUNTIF($BZ$5:$BZ151,"&gt;=2")&gt;1,DF150,BY151)</f>
        <v>17.159999999999997</v>
      </c>
      <c r="DG151" s="4">
        <f>IF(COUNTIF($BZ$5:$BZ151,"&gt;=2")&gt;1,DG150,BZ151)</f>
        <v>0.44</v>
      </c>
      <c r="DH151" s="4">
        <f t="shared" si="195"/>
        <v>0</v>
      </c>
      <c r="DI151" s="4">
        <f t="shared" si="196"/>
        <v>0</v>
      </c>
      <c r="DJ151" s="4">
        <f t="shared" si="197"/>
        <v>0</v>
      </c>
      <c r="DK151" s="4">
        <f t="shared" si="198"/>
        <v>0</v>
      </c>
      <c r="DL151" s="4">
        <f t="shared" si="199"/>
        <v>0</v>
      </c>
      <c r="DM151" s="4">
        <f t="shared" si="200"/>
        <v>7</v>
      </c>
      <c r="DN151" s="4">
        <f t="shared" si="201"/>
        <v>13.999999999999998</v>
      </c>
      <c r="DO151" s="4">
        <f t="shared" si="202"/>
        <v>40</v>
      </c>
      <c r="DP151" s="4">
        <f t="shared" si="203"/>
        <v>88</v>
      </c>
      <c r="DQ151" s="4">
        <f t="shared" si="204"/>
        <v>0</v>
      </c>
      <c r="DS151" s="4">
        <v>147</v>
      </c>
      <c r="DT151" s="4">
        <f>$CK151+INDEX(节奏总纲!D$4:D$163,基础状态预估!$C$2)</f>
        <v>171.00483399593904</v>
      </c>
      <c r="DU151" s="4">
        <f>$CK151+INDEX(节奏总纲!E$4:E$163,基础状态预估!$C$2)</f>
        <v>165.28268396026414</v>
      </c>
      <c r="DV151" s="4">
        <f>$CK151+INDEX(节奏总纲!F$4:F$163,基础状态预估!$C$2)</f>
        <v>158.39220630709642</v>
      </c>
      <c r="DW151" s="4">
        <f>$CK151+INDEX(节奏总纲!G$4:G$163,基础状态预估!$C$2)</f>
        <v>150.03246816526354</v>
      </c>
      <c r="DX151" s="4">
        <f>$CK151+INDEX(节奏总纲!H$4:H$163,基础状态预估!$C$2)</f>
        <v>139.69453894381218</v>
      </c>
      <c r="DY151" s="4">
        <f t="shared" si="186"/>
        <v>11.899999999999999</v>
      </c>
      <c r="DZ151" s="4">
        <f t="shared" si="187"/>
        <v>33</v>
      </c>
      <c r="EA151" s="4">
        <f t="shared" si="188"/>
        <v>84.5</v>
      </c>
      <c r="EB151" s="4">
        <f t="shared" si="189"/>
        <v>19.159999999999997</v>
      </c>
      <c r="EC151" s="4">
        <f t="shared" si="190"/>
        <v>0.44</v>
      </c>
      <c r="EE151" s="4">
        <v>14</v>
      </c>
      <c r="EF151" s="16">
        <v>120</v>
      </c>
      <c r="EG151" s="16">
        <f>INDEX(节奏总纲!$G$4:$G$163,$EF151)</f>
        <v>1988.5319999999999</v>
      </c>
      <c r="EH151" s="16">
        <f t="shared" si="206"/>
        <v>23.591988844872667</v>
      </c>
      <c r="EI151" s="16">
        <f t="shared" si="207"/>
        <v>65.423162342924215</v>
      </c>
      <c r="EJ151" s="16">
        <f t="shared" si="208"/>
        <v>662.35995572033278</v>
      </c>
      <c r="EK151" s="16">
        <f t="shared" si="209"/>
        <v>1198.9686633372812</v>
      </c>
      <c r="EL151" s="16">
        <f t="shared" si="210"/>
        <v>36.141340894288163</v>
      </c>
      <c r="EP151" s="7">
        <f t="shared" si="166"/>
        <v>55.282468165263531</v>
      </c>
      <c r="EQ151" s="4">
        <f t="shared" si="167"/>
        <v>11.899999999999999</v>
      </c>
      <c r="ER151" s="4">
        <f t="shared" si="168"/>
        <v>27.150000000000002</v>
      </c>
      <c r="ES151" s="4">
        <f t="shared" si="169"/>
        <v>11.399999999999997</v>
      </c>
      <c r="ET151" s="4">
        <f t="shared" si="170"/>
        <v>1.55</v>
      </c>
      <c r="EU151" s="4">
        <f t="shared" si="171"/>
        <v>0</v>
      </c>
      <c r="EV151" s="4" t="str">
        <f t="shared" si="172"/>
        <v>橙</v>
      </c>
      <c r="EW151" s="4">
        <f t="shared" si="173"/>
        <v>50</v>
      </c>
      <c r="EX151" s="4">
        <f t="shared" si="174"/>
        <v>32</v>
      </c>
    </row>
    <row r="152" spans="33:154" x14ac:dyDescent="0.15">
      <c r="AG152" s="7">
        <f>基础状态预估!K31</f>
        <v>59.282468165263531</v>
      </c>
      <c r="AH152" s="7">
        <f>求节点(节奏总纲!$G$4:$G$163,节奏总纲!$C$4:$C$163,AG152)</f>
        <v>68.453526920558971</v>
      </c>
      <c r="AI152" s="4" t="str">
        <f t="shared" si="164"/>
        <v>橙</v>
      </c>
      <c r="AJ152" s="4">
        <f t="shared" si="165"/>
        <v>11.899999999999999</v>
      </c>
      <c r="AK152" s="4">
        <f t="shared" si="158"/>
        <v>30.616666666666667</v>
      </c>
      <c r="AL152" s="4">
        <f t="shared" si="159"/>
        <v>12.999999999999996</v>
      </c>
      <c r="AM152" s="4">
        <f t="shared" si="160"/>
        <v>1.8166666666666667</v>
      </c>
      <c r="AN152" s="4">
        <f t="shared" si="161"/>
        <v>0</v>
      </c>
      <c r="AO152" s="7">
        <f>(基础状态预估!F31-基础状态预估!F30)*基础状态预估!$W31+AO151</f>
        <v>35.6</v>
      </c>
      <c r="AP152" s="7">
        <f t="shared" si="162"/>
        <v>0.39555555555555566</v>
      </c>
      <c r="AU152" s="15">
        <v>120</v>
      </c>
      <c r="AV152" s="15"/>
      <c r="AW152" s="15">
        <f t="shared" si="211"/>
        <v>3600</v>
      </c>
      <c r="AX152" s="15"/>
      <c r="AY152" s="16">
        <f>(AW152-AW151)*INDEX([3]大r将兵属性验证!$W$7:$W$166,$AU152,1)+AY151</f>
        <v>7158406708.1817703</v>
      </c>
      <c r="BF152" s="4">
        <v>148</v>
      </c>
      <c r="BG152" s="4">
        <f t="shared" si="191"/>
        <v>103.6</v>
      </c>
      <c r="BH152" s="4">
        <f t="shared" si="192"/>
        <v>44.4</v>
      </c>
      <c r="BL152" s="4">
        <f t="shared" si="175"/>
        <v>71</v>
      </c>
      <c r="BM152" s="4">
        <f t="shared" si="176"/>
        <v>49.699999999999996</v>
      </c>
      <c r="BN152" s="4">
        <f t="shared" si="177"/>
        <v>21.3</v>
      </c>
      <c r="BR152" s="4">
        <f t="shared" si="178"/>
        <v>83.850000000000009</v>
      </c>
      <c r="BS152" s="4">
        <f t="shared" si="179"/>
        <v>38.699999999999989</v>
      </c>
      <c r="BT152" s="4">
        <f t="shared" si="180"/>
        <v>6.45</v>
      </c>
      <c r="BX152" s="4">
        <f t="shared" si="181"/>
        <v>71.2</v>
      </c>
      <c r="BY152" s="4">
        <f t="shared" si="182"/>
        <v>17.354999999999997</v>
      </c>
      <c r="BZ152" s="4">
        <f t="shared" si="183"/>
        <v>0.44500000000000001</v>
      </c>
      <c r="CD152" s="4">
        <f t="shared" si="184"/>
        <v>0</v>
      </c>
      <c r="CE152" s="4">
        <f t="shared" si="185"/>
        <v>0</v>
      </c>
      <c r="CF152" s="4">
        <f>IF(COUNTIF($BH$5:$BH152,"&gt;=2")&lt;=1,SUM($BG152:$BK152)*C$8,CF151)</f>
        <v>151200</v>
      </c>
      <c r="CG152" s="4">
        <f>IF(COUNTIF($BN$5:$BN152,"&gt;=2")&lt;=1,SUM($BL152:$BP152)*D$8,CG151)</f>
        <v>604799.99999999988</v>
      </c>
      <c r="CH152" s="4">
        <f>IF(COUNTIF($BT$5:$BT152,"&gt;=2")&lt;=1,SUM($BQ152:$BU152)*E$8,CH151)</f>
        <v>2592000</v>
      </c>
      <c r="CI152" s="4">
        <f>IF(COUNTIF($BZ$5:$BZ152,"&gt;=2")&lt;=1,SUM($BV152:$BZ152)*F$8,CI151)</f>
        <v>7689600</v>
      </c>
      <c r="CJ152" s="4">
        <f t="shared" si="193"/>
        <v>0</v>
      </c>
      <c r="CK152" s="4">
        <f t="shared" si="194"/>
        <v>127.75</v>
      </c>
      <c r="CM152" s="4">
        <v>148</v>
      </c>
      <c r="CN152" s="4">
        <f>IF(COUNTIF($BH$5:$BH152,"&gt;=2")&gt;1,CN151,BG152)</f>
        <v>4.8999999999999995</v>
      </c>
      <c r="CO152" s="4">
        <f>IF(COUNTIF($BH$5:$BH152,"&gt;=2")&gt;1,CO151,BH152)</f>
        <v>2.1</v>
      </c>
      <c r="CP152" s="4">
        <f>IF(COUNTIF($BH$5:$BH152,"&gt;=2")&gt;1,CP151,BI152)</f>
        <v>0</v>
      </c>
      <c r="CQ152" s="4">
        <f>IF(COUNTIF($BH$5:$BH152,"&gt;=2")&gt;1,CQ151,BJ152)</f>
        <v>0</v>
      </c>
      <c r="CR152" s="4">
        <f>IF(COUNTIF($BH$5:$BH152,"&gt;=2")&gt;1,CR151,BK152)</f>
        <v>0</v>
      </c>
      <c r="CS152" s="4">
        <f>IF(COUNTIF($BN$5:$BN152,"&gt;=2")&gt;1,CS151,BL152)</f>
        <v>7</v>
      </c>
      <c r="CT152" s="4">
        <f>IF(COUNTIF($BN$5:$BN152,"&gt;=2")&gt;1,CT151,BM152)</f>
        <v>4.8999999999999995</v>
      </c>
      <c r="CU152" s="4">
        <f>IF(COUNTIF($BN$5:$BN152,"&gt;=2")&gt;1,CU151,BN152)</f>
        <v>2.1</v>
      </c>
      <c r="CV152" s="4">
        <f>IF(COUNTIF($BN$5:$BN152,"&gt;=2")&gt;1,CV151,BO152)</f>
        <v>0</v>
      </c>
      <c r="CW152" s="4">
        <f>IF(COUNTIF($BN$5:$BN152,"&gt;=2")&gt;1,CW151,BP152)</f>
        <v>0</v>
      </c>
      <c r="CX152" s="4">
        <f>IF(COUNTIF($BT$5:$BT152,"&gt;=2")&gt;1,CX151,BQ152)</f>
        <v>0</v>
      </c>
      <c r="CY152" s="4">
        <f>IF(COUNTIF($BT$5:$BT152,"&gt;=2")&gt;1,CY151,BR152)</f>
        <v>26</v>
      </c>
      <c r="CZ152" s="4">
        <f>IF(COUNTIF($BT$5:$BT152,"&gt;=2")&gt;1,CZ151,BS152)</f>
        <v>11.999999999999996</v>
      </c>
      <c r="DA152" s="4">
        <f>IF(COUNTIF($BT$5:$BT152,"&gt;=2")&gt;1,DA151,BT152)</f>
        <v>2</v>
      </c>
      <c r="DB152" s="4">
        <f>IF(COUNTIF($BT$5:$BT152,"&gt;=2")&gt;1,DB151,BU152)</f>
        <v>0</v>
      </c>
      <c r="DC152" s="4">
        <f>IF(COUNTIF($BZ$5:$BZ152,"&gt;=2")&gt;1,DC151,BV152)</f>
        <v>0</v>
      </c>
      <c r="DD152" s="4">
        <f>IF(COUNTIF($BZ$5:$BZ152,"&gt;=2")&gt;1,DD151,BW152)</f>
        <v>0</v>
      </c>
      <c r="DE152" s="4">
        <f>IF(COUNTIF($BZ$5:$BZ152,"&gt;=2")&gt;1,DE151,BX152)</f>
        <v>71.2</v>
      </c>
      <c r="DF152" s="4">
        <f>IF(COUNTIF($BZ$5:$BZ152,"&gt;=2")&gt;1,DF151,BY152)</f>
        <v>17.354999999999997</v>
      </c>
      <c r="DG152" s="4">
        <f>IF(COUNTIF($BZ$5:$BZ152,"&gt;=2")&gt;1,DG151,BZ152)</f>
        <v>0.44500000000000001</v>
      </c>
      <c r="DH152" s="4">
        <f t="shared" si="195"/>
        <v>0</v>
      </c>
      <c r="DI152" s="4">
        <f t="shared" si="196"/>
        <v>0</v>
      </c>
      <c r="DJ152" s="4">
        <f t="shared" si="197"/>
        <v>0</v>
      </c>
      <c r="DK152" s="4">
        <f t="shared" si="198"/>
        <v>0</v>
      </c>
      <c r="DL152" s="4">
        <f t="shared" si="199"/>
        <v>0</v>
      </c>
      <c r="DM152" s="4">
        <f t="shared" si="200"/>
        <v>7</v>
      </c>
      <c r="DN152" s="4">
        <f t="shared" si="201"/>
        <v>13.999999999999998</v>
      </c>
      <c r="DO152" s="4">
        <f t="shared" si="202"/>
        <v>40</v>
      </c>
      <c r="DP152" s="4">
        <f t="shared" si="203"/>
        <v>89</v>
      </c>
      <c r="DQ152" s="4">
        <f t="shared" si="204"/>
        <v>0</v>
      </c>
      <c r="DS152" s="4">
        <v>148</v>
      </c>
      <c r="DT152" s="4">
        <f>$CK152+INDEX(节奏总纲!D$4:D$163,基础状态预估!$C$2)</f>
        <v>172.00483399593904</v>
      </c>
      <c r="DU152" s="4">
        <f>$CK152+INDEX(节奏总纲!E$4:E$163,基础状态预估!$C$2)</f>
        <v>166.28268396026414</v>
      </c>
      <c r="DV152" s="4">
        <f>$CK152+INDEX(节奏总纲!F$4:F$163,基础状态预估!$C$2)</f>
        <v>159.39220630709642</v>
      </c>
      <c r="DW152" s="4">
        <f>$CK152+INDEX(节奏总纲!G$4:G$163,基础状态预估!$C$2)</f>
        <v>151.03246816526354</v>
      </c>
      <c r="DX152" s="4">
        <f>$CK152+INDEX(节奏总纲!H$4:H$163,基础状态预估!$C$2)</f>
        <v>140.69453894381218</v>
      </c>
      <c r="DY152" s="4">
        <f t="shared" si="186"/>
        <v>11.899999999999999</v>
      </c>
      <c r="DZ152" s="4">
        <f t="shared" si="187"/>
        <v>33</v>
      </c>
      <c r="EA152" s="4">
        <f t="shared" si="188"/>
        <v>85.3</v>
      </c>
      <c r="EB152" s="4">
        <f t="shared" si="189"/>
        <v>19.354999999999997</v>
      </c>
      <c r="EC152" s="4">
        <f t="shared" si="190"/>
        <v>0.44500000000000001</v>
      </c>
      <c r="EE152" s="4">
        <v>15</v>
      </c>
      <c r="EF152" s="16">
        <v>130</v>
      </c>
      <c r="EG152" s="16">
        <f>INDEX(节奏总纲!$G$4:$G$163,$EF152)</f>
        <v>3951.3384000000001</v>
      </c>
      <c r="EH152" s="16">
        <f t="shared" si="206"/>
        <v>46.878768586634273</v>
      </c>
      <c r="EI152" s="16">
        <f t="shared" si="207"/>
        <v>129.99994650075053</v>
      </c>
      <c r="EJ152" s="16">
        <f t="shared" si="208"/>
        <v>1316.150973512144</v>
      </c>
      <c r="EK152" s="16">
        <f t="shared" si="209"/>
        <v>2382.4262922805729</v>
      </c>
      <c r="EL152" s="16">
        <f t="shared" si="210"/>
        <v>71.81512196086922</v>
      </c>
      <c r="EP152" s="7">
        <f t="shared" si="166"/>
        <v>59.282468165263531</v>
      </c>
      <c r="EQ152" s="4">
        <f t="shared" si="167"/>
        <v>11.899999999999999</v>
      </c>
      <c r="ER152" s="4">
        <f t="shared" si="168"/>
        <v>30.616666666666667</v>
      </c>
      <c r="ES152" s="4">
        <f t="shared" si="169"/>
        <v>12.999999999999996</v>
      </c>
      <c r="ET152" s="4">
        <f t="shared" si="170"/>
        <v>1.8166666666666667</v>
      </c>
      <c r="EU152" s="4">
        <f t="shared" si="171"/>
        <v>0</v>
      </c>
      <c r="EV152" s="4" t="str">
        <f t="shared" si="172"/>
        <v>橙</v>
      </c>
      <c r="EW152" s="4">
        <f t="shared" si="173"/>
        <v>55.333333333333336</v>
      </c>
      <c r="EX152" s="4">
        <f t="shared" si="174"/>
        <v>36</v>
      </c>
    </row>
    <row r="153" spans="33:154" x14ac:dyDescent="0.15">
      <c r="AG153" s="7">
        <f>基础状态预估!K32</f>
        <v>63.282468165263531</v>
      </c>
      <c r="AH153" s="7">
        <f>求节点(节奏总纲!$G$4:$G$163,节奏总纲!$C$4:$C$163,AG153)</f>
        <v>69.397951298120717</v>
      </c>
      <c r="AI153" s="4" t="str">
        <f t="shared" si="164"/>
        <v>红</v>
      </c>
      <c r="AJ153" s="4">
        <f t="shared" si="165"/>
        <v>11.899999999999999</v>
      </c>
      <c r="AK153" s="4">
        <f t="shared" si="158"/>
        <v>33</v>
      </c>
      <c r="AL153" s="4">
        <f t="shared" si="159"/>
        <v>15.099999999999994</v>
      </c>
      <c r="AM153" s="4">
        <f t="shared" si="160"/>
        <v>2.2437499999999995</v>
      </c>
      <c r="AN153" s="4">
        <f t="shared" si="161"/>
        <v>6.2499999999999917E-3</v>
      </c>
      <c r="AO153" s="7">
        <f>(基础状态预估!F32-基础状态预估!F31)*基础状态预估!$W32+AO152</f>
        <v>39.6</v>
      </c>
      <c r="AP153" s="7">
        <f t="shared" si="162"/>
        <v>0.39600000000000002</v>
      </c>
      <c r="AU153" s="15">
        <v>130</v>
      </c>
      <c r="AV153" s="15"/>
      <c r="AW153" s="15">
        <f t="shared" si="211"/>
        <v>3600</v>
      </c>
      <c r="AX153" s="15"/>
      <c r="AY153" s="16">
        <f>(AW153-AW152)*INDEX([3]大r将兵属性验证!$W$7:$W$166,$AU153,1)+AY152</f>
        <v>7158406708.1817703</v>
      </c>
      <c r="BF153" s="4">
        <v>149</v>
      </c>
      <c r="BG153" s="4">
        <f t="shared" si="191"/>
        <v>104.3</v>
      </c>
      <c r="BH153" s="4">
        <f t="shared" si="192"/>
        <v>44.699999999999996</v>
      </c>
      <c r="BL153" s="4">
        <f t="shared" si="175"/>
        <v>71.5</v>
      </c>
      <c r="BM153" s="4">
        <f t="shared" si="176"/>
        <v>50.05</v>
      </c>
      <c r="BN153" s="4">
        <f t="shared" si="177"/>
        <v>21.45</v>
      </c>
      <c r="BR153" s="4">
        <f t="shared" si="178"/>
        <v>84.5</v>
      </c>
      <c r="BS153" s="4">
        <f t="shared" si="179"/>
        <v>38.999999999999993</v>
      </c>
      <c r="BT153" s="4">
        <f t="shared" si="180"/>
        <v>6.5</v>
      </c>
      <c r="BX153" s="4">
        <f t="shared" si="181"/>
        <v>72</v>
      </c>
      <c r="BY153" s="4">
        <f t="shared" si="182"/>
        <v>17.549999999999997</v>
      </c>
      <c r="BZ153" s="4">
        <f t="shared" si="183"/>
        <v>0.45</v>
      </c>
      <c r="CD153" s="4">
        <f t="shared" si="184"/>
        <v>0</v>
      </c>
      <c r="CE153" s="4">
        <f t="shared" si="185"/>
        <v>0</v>
      </c>
      <c r="CF153" s="4">
        <f>IF(COUNTIF($BH$5:$BH153,"&gt;=2")&lt;=1,SUM($BG153:$BK153)*C$8,CF152)</f>
        <v>151200</v>
      </c>
      <c r="CG153" s="4">
        <f>IF(COUNTIF($BN$5:$BN153,"&gt;=2")&lt;=1,SUM($BL153:$BP153)*D$8,CG152)</f>
        <v>604799.99999999988</v>
      </c>
      <c r="CH153" s="4">
        <f>IF(COUNTIF($BT$5:$BT153,"&gt;=2")&lt;=1,SUM($BQ153:$BU153)*E$8,CH152)</f>
        <v>2592000</v>
      </c>
      <c r="CI153" s="4">
        <f>IF(COUNTIF($BZ$5:$BZ153,"&gt;=2")&lt;=1,SUM($BV153:$BZ153)*F$8,CI152)</f>
        <v>7776000</v>
      </c>
      <c r="CJ153" s="4">
        <f t="shared" si="193"/>
        <v>0</v>
      </c>
      <c r="CK153" s="4">
        <f t="shared" si="194"/>
        <v>128.75</v>
      </c>
      <c r="CM153" s="4">
        <v>149</v>
      </c>
      <c r="CN153" s="4">
        <f>IF(COUNTIF($BH$5:$BH153,"&gt;=2")&gt;1,CN152,BG153)</f>
        <v>4.8999999999999995</v>
      </c>
      <c r="CO153" s="4">
        <f>IF(COUNTIF($BH$5:$BH153,"&gt;=2")&gt;1,CO152,BH153)</f>
        <v>2.1</v>
      </c>
      <c r="CP153" s="4">
        <f>IF(COUNTIF($BH$5:$BH153,"&gt;=2")&gt;1,CP152,BI153)</f>
        <v>0</v>
      </c>
      <c r="CQ153" s="4">
        <f>IF(COUNTIF($BH$5:$BH153,"&gt;=2")&gt;1,CQ152,BJ153)</f>
        <v>0</v>
      </c>
      <c r="CR153" s="4">
        <f>IF(COUNTIF($BH$5:$BH153,"&gt;=2")&gt;1,CR152,BK153)</f>
        <v>0</v>
      </c>
      <c r="CS153" s="4">
        <f>IF(COUNTIF($BN$5:$BN153,"&gt;=2")&gt;1,CS152,BL153)</f>
        <v>7</v>
      </c>
      <c r="CT153" s="4">
        <f>IF(COUNTIF($BN$5:$BN153,"&gt;=2")&gt;1,CT152,BM153)</f>
        <v>4.8999999999999995</v>
      </c>
      <c r="CU153" s="4">
        <f>IF(COUNTIF($BN$5:$BN153,"&gt;=2")&gt;1,CU152,BN153)</f>
        <v>2.1</v>
      </c>
      <c r="CV153" s="4">
        <f>IF(COUNTIF($BN$5:$BN153,"&gt;=2")&gt;1,CV152,BO153)</f>
        <v>0</v>
      </c>
      <c r="CW153" s="4">
        <f>IF(COUNTIF($BN$5:$BN153,"&gt;=2")&gt;1,CW152,BP153)</f>
        <v>0</v>
      </c>
      <c r="CX153" s="4">
        <f>IF(COUNTIF($BT$5:$BT153,"&gt;=2")&gt;1,CX152,BQ153)</f>
        <v>0</v>
      </c>
      <c r="CY153" s="4">
        <f>IF(COUNTIF($BT$5:$BT153,"&gt;=2")&gt;1,CY152,BR153)</f>
        <v>26</v>
      </c>
      <c r="CZ153" s="4">
        <f>IF(COUNTIF($BT$5:$BT153,"&gt;=2")&gt;1,CZ152,BS153)</f>
        <v>11.999999999999996</v>
      </c>
      <c r="DA153" s="4">
        <f>IF(COUNTIF($BT$5:$BT153,"&gt;=2")&gt;1,DA152,BT153)</f>
        <v>2</v>
      </c>
      <c r="DB153" s="4">
        <f>IF(COUNTIF($BT$5:$BT153,"&gt;=2")&gt;1,DB152,BU153)</f>
        <v>0</v>
      </c>
      <c r="DC153" s="4">
        <f>IF(COUNTIF($BZ$5:$BZ153,"&gt;=2")&gt;1,DC152,BV153)</f>
        <v>0</v>
      </c>
      <c r="DD153" s="4">
        <f>IF(COUNTIF($BZ$5:$BZ153,"&gt;=2")&gt;1,DD152,BW153)</f>
        <v>0</v>
      </c>
      <c r="DE153" s="4">
        <f>IF(COUNTIF($BZ$5:$BZ153,"&gt;=2")&gt;1,DE152,BX153)</f>
        <v>72</v>
      </c>
      <c r="DF153" s="4">
        <f>IF(COUNTIF($BZ$5:$BZ153,"&gt;=2")&gt;1,DF152,BY153)</f>
        <v>17.549999999999997</v>
      </c>
      <c r="DG153" s="4">
        <f>IF(COUNTIF($BZ$5:$BZ153,"&gt;=2")&gt;1,DG152,BZ153)</f>
        <v>0.45</v>
      </c>
      <c r="DH153" s="4">
        <f t="shared" si="195"/>
        <v>0</v>
      </c>
      <c r="DI153" s="4">
        <f t="shared" si="196"/>
        <v>0</v>
      </c>
      <c r="DJ153" s="4">
        <f t="shared" si="197"/>
        <v>0</v>
      </c>
      <c r="DK153" s="4">
        <f t="shared" si="198"/>
        <v>0</v>
      </c>
      <c r="DL153" s="4">
        <f t="shared" si="199"/>
        <v>0</v>
      </c>
      <c r="DM153" s="4">
        <f t="shared" si="200"/>
        <v>7</v>
      </c>
      <c r="DN153" s="4">
        <f t="shared" si="201"/>
        <v>13.999999999999998</v>
      </c>
      <c r="DO153" s="4">
        <f t="shared" si="202"/>
        <v>40</v>
      </c>
      <c r="DP153" s="4">
        <f t="shared" si="203"/>
        <v>90</v>
      </c>
      <c r="DQ153" s="4">
        <f t="shared" si="204"/>
        <v>0</v>
      </c>
      <c r="DS153" s="4">
        <v>149</v>
      </c>
      <c r="DT153" s="4">
        <f>$CK153+INDEX(节奏总纲!D$4:D$163,基础状态预估!$C$2)</f>
        <v>173.00483399593904</v>
      </c>
      <c r="DU153" s="4">
        <f>$CK153+INDEX(节奏总纲!E$4:E$163,基础状态预估!$C$2)</f>
        <v>167.28268396026414</v>
      </c>
      <c r="DV153" s="4">
        <f>$CK153+INDEX(节奏总纲!F$4:F$163,基础状态预估!$C$2)</f>
        <v>160.39220630709642</v>
      </c>
      <c r="DW153" s="4">
        <f>$CK153+INDEX(节奏总纲!G$4:G$163,基础状态预估!$C$2)</f>
        <v>152.03246816526354</v>
      </c>
      <c r="DX153" s="4">
        <f>$CK153+INDEX(节奏总纲!H$4:H$163,基础状态预估!$C$2)</f>
        <v>141.69453894381218</v>
      </c>
      <c r="DY153" s="4">
        <f t="shared" si="186"/>
        <v>11.899999999999999</v>
      </c>
      <c r="DZ153" s="4">
        <f t="shared" si="187"/>
        <v>33</v>
      </c>
      <c r="EA153" s="4">
        <f t="shared" si="188"/>
        <v>86.1</v>
      </c>
      <c r="EB153" s="4">
        <f t="shared" si="189"/>
        <v>19.549999999999997</v>
      </c>
      <c r="EC153" s="4">
        <f t="shared" si="190"/>
        <v>0.45</v>
      </c>
      <c r="EE153" s="4">
        <v>16</v>
      </c>
      <c r="EF153" s="16">
        <v>140</v>
      </c>
      <c r="EG153" s="16">
        <f>INDEX(节奏总纲!$G$4:$G$163,$EF153)</f>
        <v>7827.7974000000004</v>
      </c>
      <c r="EH153" s="16">
        <f t="shared" si="206"/>
        <v>92.869166269752412</v>
      </c>
      <c r="EI153" s="16">
        <f t="shared" si="207"/>
        <v>257.53634343712849</v>
      </c>
      <c r="EJ153" s="16">
        <f t="shared" si="208"/>
        <v>2607.360374010444</v>
      </c>
      <c r="EK153" s="16">
        <f t="shared" si="209"/>
        <v>4719.7046794082489</v>
      </c>
      <c r="EL153" s="16">
        <f t="shared" si="210"/>
        <v>142.26931941996537</v>
      </c>
      <c r="EP153" s="7">
        <f t="shared" si="166"/>
        <v>63.282468165263531</v>
      </c>
      <c r="EQ153" s="4">
        <f t="shared" si="167"/>
        <v>11.899999999999999</v>
      </c>
      <c r="ER153" s="4">
        <f t="shared" si="168"/>
        <v>33</v>
      </c>
      <c r="ES153" s="4">
        <f t="shared" si="169"/>
        <v>15.099999999999994</v>
      </c>
      <c r="ET153" s="4">
        <f t="shared" si="170"/>
        <v>2.2437499999999995</v>
      </c>
      <c r="EU153" s="4">
        <f t="shared" si="171"/>
        <v>6.2499999999999917E-3</v>
      </c>
      <c r="EV153" s="4" t="str">
        <f t="shared" si="172"/>
        <v>红</v>
      </c>
      <c r="EW153" s="4">
        <f t="shared" si="173"/>
        <v>60.25</v>
      </c>
      <c r="EX153" s="4">
        <f t="shared" si="174"/>
        <v>40</v>
      </c>
    </row>
    <row r="154" spans="33:154" x14ac:dyDescent="0.15">
      <c r="AG154" s="7">
        <f>基础状态预估!K33</f>
        <v>71.282468165263538</v>
      </c>
      <c r="AH154" s="7">
        <f>求节点(节奏总纲!$G$4:$G$163,节奏总纲!$C$4:$C$163,AG154)</f>
        <v>71.134603459739978</v>
      </c>
      <c r="AI154" s="4" t="str">
        <f t="shared" si="164"/>
        <v>红</v>
      </c>
      <c r="AJ154" s="4">
        <f t="shared" si="165"/>
        <v>11.899999999999999</v>
      </c>
      <c r="AK154" s="4">
        <f t="shared" si="158"/>
        <v>33</v>
      </c>
      <c r="AL154" s="4">
        <f t="shared" si="159"/>
        <v>21.499999999999996</v>
      </c>
      <c r="AM154" s="4">
        <f t="shared" si="160"/>
        <v>3.8037499999999995</v>
      </c>
      <c r="AN154" s="4">
        <f t="shared" si="161"/>
        <v>4.6249999999999999E-2</v>
      </c>
      <c r="AO154" s="7">
        <f>(基础状态预估!F33-基础状态预估!F32)*基础状态预估!$W33+AO153</f>
        <v>47.6</v>
      </c>
      <c r="AP154" s="7">
        <f t="shared" si="162"/>
        <v>0.39666666666666667</v>
      </c>
      <c r="AU154" s="15">
        <v>140</v>
      </c>
      <c r="AV154" s="15"/>
      <c r="AW154" s="15">
        <f t="shared" si="211"/>
        <v>3600</v>
      </c>
      <c r="AX154" s="15"/>
      <c r="AY154" s="16">
        <f>(AW154-AW153)*INDEX([3]大r将兵属性验证!$W$7:$W$166,$AU154,1)+AY153</f>
        <v>7158406708.1817703</v>
      </c>
      <c r="BF154" s="4">
        <v>150</v>
      </c>
      <c r="BG154" s="4">
        <f t="shared" si="191"/>
        <v>105</v>
      </c>
      <c r="BH154" s="4">
        <f t="shared" si="192"/>
        <v>45</v>
      </c>
      <c r="BL154" s="4">
        <f t="shared" si="175"/>
        <v>72</v>
      </c>
      <c r="BM154" s="4">
        <f t="shared" si="176"/>
        <v>50.4</v>
      </c>
      <c r="BN154" s="4">
        <f t="shared" si="177"/>
        <v>21.599999999999998</v>
      </c>
      <c r="BR154" s="4">
        <f t="shared" si="178"/>
        <v>85.15</v>
      </c>
      <c r="BS154" s="4">
        <f t="shared" si="179"/>
        <v>39.29999999999999</v>
      </c>
      <c r="BT154" s="4">
        <f t="shared" si="180"/>
        <v>6.5500000000000007</v>
      </c>
      <c r="BX154" s="4">
        <f t="shared" si="181"/>
        <v>72.8</v>
      </c>
      <c r="BY154" s="4">
        <f t="shared" si="182"/>
        <v>17.744999999999994</v>
      </c>
      <c r="BZ154" s="4">
        <f t="shared" si="183"/>
        <v>0.45500000000000002</v>
      </c>
      <c r="CD154" s="4">
        <f t="shared" si="184"/>
        <v>0</v>
      </c>
      <c r="CE154" s="4">
        <f t="shared" si="185"/>
        <v>0</v>
      </c>
      <c r="CF154" s="4">
        <f>IF(COUNTIF($BH$5:$BH154,"&gt;=2")&lt;=1,SUM($BG154:$BK154)*C$8,CF153)</f>
        <v>151200</v>
      </c>
      <c r="CG154" s="4">
        <f>IF(COUNTIF($BN$5:$BN154,"&gt;=2")&lt;=1,SUM($BL154:$BP154)*D$8,CG153)</f>
        <v>604799.99999999988</v>
      </c>
      <c r="CH154" s="4">
        <f>IF(COUNTIF($BT$5:$BT154,"&gt;=2")&lt;=1,SUM($BQ154:$BU154)*E$8,CH153)</f>
        <v>2592000</v>
      </c>
      <c r="CI154" s="4">
        <f>IF(COUNTIF($BZ$5:$BZ154,"&gt;=2")&lt;=1,SUM($BV154:$BZ154)*F$8,CI153)</f>
        <v>7862399.9999999991</v>
      </c>
      <c r="CJ154" s="4">
        <f t="shared" si="193"/>
        <v>0</v>
      </c>
      <c r="CK154" s="4">
        <f t="shared" si="194"/>
        <v>129.75</v>
      </c>
      <c r="CM154" s="4">
        <v>150</v>
      </c>
      <c r="CN154" s="4">
        <f>IF(COUNTIF($BH$5:$BH154,"&gt;=2")&gt;1,CN153,BG154)</f>
        <v>4.8999999999999995</v>
      </c>
      <c r="CO154" s="4">
        <f>IF(COUNTIF($BH$5:$BH154,"&gt;=2")&gt;1,CO153,BH154)</f>
        <v>2.1</v>
      </c>
      <c r="CP154" s="4">
        <f>IF(COUNTIF($BH$5:$BH154,"&gt;=2")&gt;1,CP153,BI154)</f>
        <v>0</v>
      </c>
      <c r="CQ154" s="4">
        <f>IF(COUNTIF($BH$5:$BH154,"&gt;=2")&gt;1,CQ153,BJ154)</f>
        <v>0</v>
      </c>
      <c r="CR154" s="4">
        <f>IF(COUNTIF($BH$5:$BH154,"&gt;=2")&gt;1,CR153,BK154)</f>
        <v>0</v>
      </c>
      <c r="CS154" s="4">
        <f>IF(COUNTIF($BN$5:$BN154,"&gt;=2")&gt;1,CS153,BL154)</f>
        <v>7</v>
      </c>
      <c r="CT154" s="4">
        <f>IF(COUNTIF($BN$5:$BN154,"&gt;=2")&gt;1,CT153,BM154)</f>
        <v>4.8999999999999995</v>
      </c>
      <c r="CU154" s="4">
        <f>IF(COUNTIF($BN$5:$BN154,"&gt;=2")&gt;1,CU153,BN154)</f>
        <v>2.1</v>
      </c>
      <c r="CV154" s="4">
        <f>IF(COUNTIF($BN$5:$BN154,"&gt;=2")&gt;1,CV153,BO154)</f>
        <v>0</v>
      </c>
      <c r="CW154" s="4">
        <f>IF(COUNTIF($BN$5:$BN154,"&gt;=2")&gt;1,CW153,BP154)</f>
        <v>0</v>
      </c>
      <c r="CX154" s="4">
        <f>IF(COUNTIF($BT$5:$BT154,"&gt;=2")&gt;1,CX153,BQ154)</f>
        <v>0</v>
      </c>
      <c r="CY154" s="4">
        <f>IF(COUNTIF($BT$5:$BT154,"&gt;=2")&gt;1,CY153,BR154)</f>
        <v>26</v>
      </c>
      <c r="CZ154" s="4">
        <f>IF(COUNTIF($BT$5:$BT154,"&gt;=2")&gt;1,CZ153,BS154)</f>
        <v>11.999999999999996</v>
      </c>
      <c r="DA154" s="4">
        <f>IF(COUNTIF($BT$5:$BT154,"&gt;=2")&gt;1,DA153,BT154)</f>
        <v>2</v>
      </c>
      <c r="DB154" s="4">
        <f>IF(COUNTIF($BT$5:$BT154,"&gt;=2")&gt;1,DB153,BU154)</f>
        <v>0</v>
      </c>
      <c r="DC154" s="4">
        <f>IF(COUNTIF($BZ$5:$BZ154,"&gt;=2")&gt;1,DC153,BV154)</f>
        <v>0</v>
      </c>
      <c r="DD154" s="4">
        <f>IF(COUNTIF($BZ$5:$BZ154,"&gt;=2")&gt;1,DD153,BW154)</f>
        <v>0</v>
      </c>
      <c r="DE154" s="4">
        <f>IF(COUNTIF($BZ$5:$BZ154,"&gt;=2")&gt;1,DE153,BX154)</f>
        <v>72.8</v>
      </c>
      <c r="DF154" s="4">
        <f>IF(COUNTIF($BZ$5:$BZ154,"&gt;=2")&gt;1,DF153,BY154)</f>
        <v>17.744999999999994</v>
      </c>
      <c r="DG154" s="4">
        <f>IF(COUNTIF($BZ$5:$BZ154,"&gt;=2")&gt;1,DG153,BZ154)</f>
        <v>0.45500000000000002</v>
      </c>
      <c r="DH154" s="4">
        <f t="shared" si="195"/>
        <v>0</v>
      </c>
      <c r="DI154" s="4">
        <f t="shared" si="196"/>
        <v>0</v>
      </c>
      <c r="DJ154" s="4">
        <f t="shared" si="197"/>
        <v>0</v>
      </c>
      <c r="DK154" s="4">
        <f t="shared" si="198"/>
        <v>0</v>
      </c>
      <c r="DL154" s="4">
        <f t="shared" si="199"/>
        <v>0</v>
      </c>
      <c r="DM154" s="4">
        <f t="shared" si="200"/>
        <v>7</v>
      </c>
      <c r="DN154" s="4">
        <f t="shared" si="201"/>
        <v>13.999999999999998</v>
      </c>
      <c r="DO154" s="4">
        <f t="shared" si="202"/>
        <v>40</v>
      </c>
      <c r="DP154" s="4">
        <f t="shared" si="203"/>
        <v>90.999999999999986</v>
      </c>
      <c r="DQ154" s="4">
        <f t="shared" si="204"/>
        <v>0</v>
      </c>
      <c r="DS154" s="4">
        <v>150</v>
      </c>
      <c r="DT154" s="4">
        <f>$CK154+INDEX(节奏总纲!D$4:D$163,基础状态预估!$C$2)</f>
        <v>174.00483399593904</v>
      </c>
      <c r="DU154" s="4">
        <f>$CK154+INDEX(节奏总纲!E$4:E$163,基础状态预估!$C$2)</f>
        <v>168.28268396026414</v>
      </c>
      <c r="DV154" s="4">
        <f>$CK154+INDEX(节奏总纲!F$4:F$163,基础状态预估!$C$2)</f>
        <v>161.39220630709642</v>
      </c>
      <c r="DW154" s="4">
        <f>$CK154+INDEX(节奏总纲!G$4:G$163,基础状态预估!$C$2)</f>
        <v>153.03246816526354</v>
      </c>
      <c r="DX154" s="4">
        <f>$CK154+INDEX(节奏总纲!H$4:H$163,基础状态预估!$C$2)</f>
        <v>142.69453894381218</v>
      </c>
      <c r="DY154" s="4">
        <f t="shared" si="186"/>
        <v>11.899999999999999</v>
      </c>
      <c r="DZ154" s="4">
        <f t="shared" si="187"/>
        <v>33</v>
      </c>
      <c r="EA154" s="4">
        <f t="shared" si="188"/>
        <v>86.899999999999991</v>
      </c>
      <c r="EB154" s="4">
        <f t="shared" si="189"/>
        <v>19.744999999999994</v>
      </c>
      <c r="EC154" s="4">
        <f t="shared" si="190"/>
        <v>0.45500000000000002</v>
      </c>
      <c r="EE154" s="4">
        <v>17</v>
      </c>
      <c r="EF154" s="16">
        <v>150</v>
      </c>
      <c r="EG154" s="16">
        <f>INDEX(节奏总纲!$G$4:$G$163,$EF154)</f>
        <v>15603.645400000001</v>
      </c>
      <c r="EH154" s="16">
        <f t="shared" si="206"/>
        <v>185.12200367715923</v>
      </c>
      <c r="EI154" s="16">
        <f t="shared" si="207"/>
        <v>513.36353960892893</v>
      </c>
      <c r="EJ154" s="16">
        <f t="shared" si="208"/>
        <v>5197.4169267679763</v>
      </c>
      <c r="EK154" s="16">
        <f t="shared" si="209"/>
        <v>9408.0869045239997</v>
      </c>
      <c r="EL154" s="16">
        <f t="shared" si="210"/>
        <v>283.59446445669039</v>
      </c>
      <c r="EP154" s="7">
        <f t="shared" si="166"/>
        <v>71.282468165263538</v>
      </c>
      <c r="EQ154" s="4">
        <f t="shared" si="167"/>
        <v>11.899999999999999</v>
      </c>
      <c r="ER154" s="4">
        <f t="shared" si="168"/>
        <v>33</v>
      </c>
      <c r="ES154" s="4">
        <f t="shared" si="169"/>
        <v>21.499999999999996</v>
      </c>
      <c r="ET154" s="4">
        <f t="shared" si="170"/>
        <v>3.8037499999999995</v>
      </c>
      <c r="EU154" s="4">
        <f t="shared" si="171"/>
        <v>4.6249999999999999E-2</v>
      </c>
      <c r="EV154" s="4" t="str">
        <f t="shared" si="172"/>
        <v>红</v>
      </c>
      <c r="EW154" s="4">
        <f t="shared" si="173"/>
        <v>68.25</v>
      </c>
      <c r="EX154" s="4">
        <f t="shared" si="174"/>
        <v>48</v>
      </c>
    </row>
    <row r="155" spans="33:154" x14ac:dyDescent="0.15">
      <c r="AG155" s="7">
        <f>基础状态预估!K34</f>
        <v>79.282468165263538</v>
      </c>
      <c r="AH155" s="7">
        <f>求节点(节奏总纲!$G$4:$G$163,节奏总纲!$C$4:$C$163,AG155)</f>
        <v>72.688405066114001</v>
      </c>
      <c r="AI155" s="4" t="str">
        <f t="shared" si="164"/>
        <v>红</v>
      </c>
      <c r="AJ155" s="4">
        <f t="shared" si="165"/>
        <v>11.899999999999999</v>
      </c>
      <c r="AK155" s="4">
        <f t="shared" si="158"/>
        <v>33</v>
      </c>
      <c r="AL155" s="4">
        <f t="shared" si="159"/>
        <v>27.899999999999995</v>
      </c>
      <c r="AM155" s="4">
        <f t="shared" si="160"/>
        <v>5.3637499999999996</v>
      </c>
      <c r="AN155" s="4">
        <f t="shared" si="161"/>
        <v>8.6250000000000007E-2</v>
      </c>
      <c r="AO155" s="7">
        <f>(基础状态预估!F34-基础状态预估!F33)*基础状态预估!$W34+AO154</f>
        <v>55.6</v>
      </c>
      <c r="AP155" s="7">
        <f t="shared" si="162"/>
        <v>0.39714285714285713</v>
      </c>
      <c r="AU155" s="15">
        <v>150</v>
      </c>
      <c r="AV155" s="15"/>
      <c r="AW155" s="15">
        <f t="shared" si="211"/>
        <v>3600</v>
      </c>
      <c r="AX155" s="15"/>
      <c r="AY155" s="16">
        <f>(AW155-AW154)*INDEX([3]大r将兵属性验证!$W$7:$W$166,$AU155,1)+AY154</f>
        <v>7158406708.1817703</v>
      </c>
      <c r="BF155" s="4">
        <v>151</v>
      </c>
      <c r="BG155" s="4">
        <f t="shared" si="191"/>
        <v>105.69999999999999</v>
      </c>
      <c r="BH155" s="4">
        <f t="shared" si="192"/>
        <v>45.3</v>
      </c>
      <c r="BL155" s="4">
        <f t="shared" si="175"/>
        <v>72.5</v>
      </c>
      <c r="BM155" s="4">
        <f t="shared" si="176"/>
        <v>50.75</v>
      </c>
      <c r="BN155" s="4">
        <f t="shared" si="177"/>
        <v>21.75</v>
      </c>
      <c r="BR155" s="4">
        <f t="shared" si="178"/>
        <v>85.8</v>
      </c>
      <c r="BS155" s="4">
        <f t="shared" si="179"/>
        <v>39.599999999999994</v>
      </c>
      <c r="BT155" s="4">
        <f t="shared" si="180"/>
        <v>6.6000000000000005</v>
      </c>
      <c r="BX155" s="4">
        <f t="shared" si="181"/>
        <v>73.600000000000009</v>
      </c>
      <c r="BY155" s="4">
        <f t="shared" si="182"/>
        <v>17.939999999999994</v>
      </c>
      <c r="BZ155" s="4">
        <f t="shared" si="183"/>
        <v>0.46</v>
      </c>
      <c r="CD155" s="4">
        <f t="shared" si="184"/>
        <v>0</v>
      </c>
      <c r="CE155" s="4">
        <f t="shared" si="185"/>
        <v>0</v>
      </c>
      <c r="CF155" s="4">
        <f>IF(COUNTIF($BH$5:$BH155,"&gt;=2")&lt;=1,SUM($BG155:$BK155)*C$8,CF154)</f>
        <v>151200</v>
      </c>
      <c r="CG155" s="4">
        <f>IF(COUNTIF($BN$5:$BN155,"&gt;=2")&lt;=1,SUM($BL155:$BP155)*D$8,CG154)</f>
        <v>604799.99999999988</v>
      </c>
      <c r="CH155" s="4">
        <f>IF(COUNTIF($BT$5:$BT155,"&gt;=2")&lt;=1,SUM($BQ155:$BU155)*E$8,CH154)</f>
        <v>2592000</v>
      </c>
      <c r="CI155" s="4">
        <f>IF(COUNTIF($BZ$5:$BZ155,"&gt;=2")&lt;=1,SUM($BV155:$BZ155)*F$8,CI154)</f>
        <v>7948800</v>
      </c>
      <c r="CJ155" s="4">
        <f t="shared" si="193"/>
        <v>0</v>
      </c>
      <c r="CK155" s="4">
        <f t="shared" si="194"/>
        <v>130.75</v>
      </c>
      <c r="CM155" s="4">
        <v>151</v>
      </c>
      <c r="CN155" s="4">
        <f>IF(COUNTIF($BH$5:$BH155,"&gt;=2")&gt;1,CN154,BG155)</f>
        <v>4.8999999999999995</v>
      </c>
      <c r="CO155" s="4">
        <f>IF(COUNTIF($BH$5:$BH155,"&gt;=2")&gt;1,CO154,BH155)</f>
        <v>2.1</v>
      </c>
      <c r="CP155" s="4">
        <f>IF(COUNTIF($BH$5:$BH155,"&gt;=2")&gt;1,CP154,BI155)</f>
        <v>0</v>
      </c>
      <c r="CQ155" s="4">
        <f>IF(COUNTIF($BH$5:$BH155,"&gt;=2")&gt;1,CQ154,BJ155)</f>
        <v>0</v>
      </c>
      <c r="CR155" s="4">
        <f>IF(COUNTIF($BH$5:$BH155,"&gt;=2")&gt;1,CR154,BK155)</f>
        <v>0</v>
      </c>
      <c r="CS155" s="4">
        <f>IF(COUNTIF($BN$5:$BN155,"&gt;=2")&gt;1,CS154,BL155)</f>
        <v>7</v>
      </c>
      <c r="CT155" s="4">
        <f>IF(COUNTIF($BN$5:$BN155,"&gt;=2")&gt;1,CT154,BM155)</f>
        <v>4.8999999999999995</v>
      </c>
      <c r="CU155" s="4">
        <f>IF(COUNTIF($BN$5:$BN155,"&gt;=2")&gt;1,CU154,BN155)</f>
        <v>2.1</v>
      </c>
      <c r="CV155" s="4">
        <f>IF(COUNTIF($BN$5:$BN155,"&gt;=2")&gt;1,CV154,BO155)</f>
        <v>0</v>
      </c>
      <c r="CW155" s="4">
        <f>IF(COUNTIF($BN$5:$BN155,"&gt;=2")&gt;1,CW154,BP155)</f>
        <v>0</v>
      </c>
      <c r="CX155" s="4">
        <f>IF(COUNTIF($BT$5:$BT155,"&gt;=2")&gt;1,CX154,BQ155)</f>
        <v>0</v>
      </c>
      <c r="CY155" s="4">
        <f>IF(COUNTIF($BT$5:$BT155,"&gt;=2")&gt;1,CY154,BR155)</f>
        <v>26</v>
      </c>
      <c r="CZ155" s="4">
        <f>IF(COUNTIF($BT$5:$BT155,"&gt;=2")&gt;1,CZ154,BS155)</f>
        <v>11.999999999999996</v>
      </c>
      <c r="DA155" s="4">
        <f>IF(COUNTIF($BT$5:$BT155,"&gt;=2")&gt;1,DA154,BT155)</f>
        <v>2</v>
      </c>
      <c r="DB155" s="4">
        <f>IF(COUNTIF($BT$5:$BT155,"&gt;=2")&gt;1,DB154,BU155)</f>
        <v>0</v>
      </c>
      <c r="DC155" s="4">
        <f>IF(COUNTIF($BZ$5:$BZ155,"&gt;=2")&gt;1,DC154,BV155)</f>
        <v>0</v>
      </c>
      <c r="DD155" s="4">
        <f>IF(COUNTIF($BZ$5:$BZ155,"&gt;=2")&gt;1,DD154,BW155)</f>
        <v>0</v>
      </c>
      <c r="DE155" s="4">
        <f>IF(COUNTIF($BZ$5:$BZ155,"&gt;=2")&gt;1,DE154,BX155)</f>
        <v>73.600000000000009</v>
      </c>
      <c r="DF155" s="4">
        <f>IF(COUNTIF($BZ$5:$BZ155,"&gt;=2")&gt;1,DF154,BY155)</f>
        <v>17.939999999999994</v>
      </c>
      <c r="DG155" s="4">
        <f>IF(COUNTIF($BZ$5:$BZ155,"&gt;=2")&gt;1,DG154,BZ155)</f>
        <v>0.46</v>
      </c>
      <c r="DH155" s="4">
        <f t="shared" si="195"/>
        <v>0</v>
      </c>
      <c r="DI155" s="4">
        <f t="shared" si="196"/>
        <v>0</v>
      </c>
      <c r="DJ155" s="4">
        <f t="shared" si="197"/>
        <v>0</v>
      </c>
      <c r="DK155" s="4">
        <f t="shared" si="198"/>
        <v>0</v>
      </c>
      <c r="DL155" s="4">
        <f t="shared" si="199"/>
        <v>0</v>
      </c>
      <c r="DM155" s="4">
        <f t="shared" si="200"/>
        <v>7</v>
      </c>
      <c r="DN155" s="4">
        <f t="shared" si="201"/>
        <v>13.999999999999998</v>
      </c>
      <c r="DO155" s="4">
        <f t="shared" si="202"/>
        <v>40</v>
      </c>
      <c r="DP155" s="4">
        <f t="shared" si="203"/>
        <v>92</v>
      </c>
      <c r="DQ155" s="4">
        <f t="shared" si="204"/>
        <v>0</v>
      </c>
      <c r="DS155" s="4">
        <v>151</v>
      </c>
      <c r="DT155" s="4">
        <f>$CK155+INDEX(节奏总纲!D$4:D$163,基础状态预估!$C$2)</f>
        <v>175.00483399593904</v>
      </c>
      <c r="DU155" s="4">
        <f>$CK155+INDEX(节奏总纲!E$4:E$163,基础状态预估!$C$2)</f>
        <v>169.28268396026414</v>
      </c>
      <c r="DV155" s="4">
        <f>$CK155+INDEX(节奏总纲!F$4:F$163,基础状态预估!$C$2)</f>
        <v>162.39220630709642</v>
      </c>
      <c r="DW155" s="4">
        <f>$CK155+INDEX(节奏总纲!G$4:G$163,基础状态预估!$C$2)</f>
        <v>154.03246816526354</v>
      </c>
      <c r="DX155" s="4">
        <f>$CK155+INDEX(节奏总纲!H$4:H$163,基础状态预估!$C$2)</f>
        <v>143.69453894381218</v>
      </c>
      <c r="DY155" s="4">
        <f t="shared" si="186"/>
        <v>11.899999999999999</v>
      </c>
      <c r="DZ155" s="4">
        <f t="shared" si="187"/>
        <v>33</v>
      </c>
      <c r="EA155" s="4">
        <f t="shared" si="188"/>
        <v>87.7</v>
      </c>
      <c r="EB155" s="4">
        <f t="shared" si="189"/>
        <v>19.939999999999994</v>
      </c>
      <c r="EC155" s="4">
        <f t="shared" si="190"/>
        <v>0.46</v>
      </c>
      <c r="EE155" s="4">
        <v>18</v>
      </c>
      <c r="EF155" s="16">
        <v>160</v>
      </c>
      <c r="EG155" s="16">
        <f>INDEX(节奏总纲!$G$4:$G$163,$EF155)</f>
        <v>66190.350000000006</v>
      </c>
      <c r="EH155" s="16">
        <f t="shared" si="206"/>
        <v>785.28381682478221</v>
      </c>
      <c r="EI155" s="16">
        <f t="shared" si="207"/>
        <v>2177.6778113628416</v>
      </c>
      <c r="EJ155" s="16">
        <f t="shared" si="208"/>
        <v>22047.338084131075</v>
      </c>
      <c r="EK155" s="16">
        <f t="shared" si="209"/>
        <v>39908.915453875925</v>
      </c>
      <c r="EL155" s="16">
        <f t="shared" si="210"/>
        <v>1203.0020151862011</v>
      </c>
      <c r="EP155" s="7">
        <f t="shared" si="166"/>
        <v>79.282468165263538</v>
      </c>
      <c r="EQ155" s="4">
        <f t="shared" si="167"/>
        <v>11.899999999999999</v>
      </c>
      <c r="ER155" s="4">
        <f t="shared" si="168"/>
        <v>33</v>
      </c>
      <c r="ES155" s="4">
        <f t="shared" si="169"/>
        <v>27.899999999999995</v>
      </c>
      <c r="ET155" s="4">
        <f t="shared" si="170"/>
        <v>5.3637499999999996</v>
      </c>
      <c r="EU155" s="4">
        <f t="shared" si="171"/>
        <v>8.6250000000000007E-2</v>
      </c>
      <c r="EV155" s="4" t="str">
        <f t="shared" si="172"/>
        <v>红</v>
      </c>
      <c r="EW155" s="4">
        <f t="shared" si="173"/>
        <v>76.25</v>
      </c>
      <c r="EX155" s="4">
        <f t="shared" si="174"/>
        <v>56</v>
      </c>
    </row>
    <row r="156" spans="33:154" x14ac:dyDescent="0.15">
      <c r="AG156" s="7">
        <f>基础状态预估!K35</f>
        <v>87.282468165263538</v>
      </c>
      <c r="AH156" s="7">
        <f>求节点(节奏总纲!$G$4:$G$163,节奏总纲!$C$4:$C$163,AG156)</f>
        <v>74.065029554361502</v>
      </c>
      <c r="AI156" s="4" t="str">
        <f t="shared" si="164"/>
        <v>红</v>
      </c>
      <c r="AJ156" s="4">
        <f t="shared" si="165"/>
        <v>11.899999999999999</v>
      </c>
      <c r="AK156" s="4">
        <f t="shared" si="158"/>
        <v>33</v>
      </c>
      <c r="AL156" s="4">
        <f t="shared" si="159"/>
        <v>34.299999999999997</v>
      </c>
      <c r="AM156" s="4">
        <f t="shared" si="160"/>
        <v>6.9237499999999992</v>
      </c>
      <c r="AN156" s="4">
        <f t="shared" si="161"/>
        <v>0.12625</v>
      </c>
      <c r="AO156" s="7">
        <f>(基础状态预估!F35-基础状态预估!F34)*基础状态预估!$W35+AO155</f>
        <v>63.6</v>
      </c>
      <c r="AP156" s="7">
        <f t="shared" si="162"/>
        <v>0.39750000000000008</v>
      </c>
      <c r="AU156" s="15">
        <v>160</v>
      </c>
      <c r="AV156" s="15"/>
      <c r="AW156" s="15">
        <f t="shared" si="211"/>
        <v>3600</v>
      </c>
      <c r="AX156" s="15"/>
      <c r="AY156" s="16">
        <f>(AW156-AW155)*INDEX([3]大r将兵属性验证!$W$7:$W$166,$AU156,1)+AY155</f>
        <v>7158406708.1817703</v>
      </c>
      <c r="BF156" s="4">
        <v>152</v>
      </c>
      <c r="BG156" s="4">
        <f t="shared" si="191"/>
        <v>106.39999999999999</v>
      </c>
      <c r="BH156" s="4">
        <f t="shared" si="192"/>
        <v>45.6</v>
      </c>
      <c r="BL156" s="4">
        <f t="shared" si="175"/>
        <v>73</v>
      </c>
      <c r="BM156" s="4">
        <f t="shared" si="176"/>
        <v>51.099999999999994</v>
      </c>
      <c r="BN156" s="4">
        <f t="shared" si="177"/>
        <v>21.9</v>
      </c>
      <c r="BR156" s="4">
        <f t="shared" si="178"/>
        <v>86.45</v>
      </c>
      <c r="BS156" s="4">
        <f t="shared" si="179"/>
        <v>39.899999999999991</v>
      </c>
      <c r="BT156" s="4">
        <f t="shared" si="180"/>
        <v>6.65</v>
      </c>
      <c r="BX156" s="4">
        <f t="shared" si="181"/>
        <v>74.400000000000006</v>
      </c>
      <c r="BY156" s="4">
        <f t="shared" si="182"/>
        <v>18.134999999999994</v>
      </c>
      <c r="BZ156" s="4">
        <f t="shared" si="183"/>
        <v>0.46500000000000002</v>
      </c>
      <c r="CD156" s="4">
        <f t="shared" si="184"/>
        <v>0</v>
      </c>
      <c r="CE156" s="4">
        <f t="shared" si="185"/>
        <v>0</v>
      </c>
      <c r="CF156" s="4">
        <f>IF(COUNTIF($BH$5:$BH156,"&gt;=2")&lt;=1,SUM($BG156:$BK156)*C$8,CF155)</f>
        <v>151200</v>
      </c>
      <c r="CG156" s="4">
        <f>IF(COUNTIF($BN$5:$BN156,"&gt;=2")&lt;=1,SUM($BL156:$BP156)*D$8,CG155)</f>
        <v>604799.99999999988</v>
      </c>
      <c r="CH156" s="4">
        <f>IF(COUNTIF($BT$5:$BT156,"&gt;=2")&lt;=1,SUM($BQ156:$BU156)*E$8,CH155)</f>
        <v>2592000</v>
      </c>
      <c r="CI156" s="4">
        <f>IF(COUNTIF($BZ$5:$BZ156,"&gt;=2")&lt;=1,SUM($BV156:$BZ156)*F$8,CI155)</f>
        <v>8035200</v>
      </c>
      <c r="CJ156" s="4">
        <f t="shared" si="193"/>
        <v>0</v>
      </c>
      <c r="CK156" s="4">
        <f t="shared" si="194"/>
        <v>131.75</v>
      </c>
      <c r="CM156" s="4">
        <v>152</v>
      </c>
      <c r="CN156" s="4">
        <f>IF(COUNTIF($BH$5:$BH156,"&gt;=2")&gt;1,CN155,BG156)</f>
        <v>4.8999999999999995</v>
      </c>
      <c r="CO156" s="4">
        <f>IF(COUNTIF($BH$5:$BH156,"&gt;=2")&gt;1,CO155,BH156)</f>
        <v>2.1</v>
      </c>
      <c r="CP156" s="4">
        <f>IF(COUNTIF($BH$5:$BH156,"&gt;=2")&gt;1,CP155,BI156)</f>
        <v>0</v>
      </c>
      <c r="CQ156" s="4">
        <f>IF(COUNTIF($BH$5:$BH156,"&gt;=2")&gt;1,CQ155,BJ156)</f>
        <v>0</v>
      </c>
      <c r="CR156" s="4">
        <f>IF(COUNTIF($BH$5:$BH156,"&gt;=2")&gt;1,CR155,BK156)</f>
        <v>0</v>
      </c>
      <c r="CS156" s="4">
        <f>IF(COUNTIF($BN$5:$BN156,"&gt;=2")&gt;1,CS155,BL156)</f>
        <v>7</v>
      </c>
      <c r="CT156" s="4">
        <f>IF(COUNTIF($BN$5:$BN156,"&gt;=2")&gt;1,CT155,BM156)</f>
        <v>4.8999999999999995</v>
      </c>
      <c r="CU156" s="4">
        <f>IF(COUNTIF($BN$5:$BN156,"&gt;=2")&gt;1,CU155,BN156)</f>
        <v>2.1</v>
      </c>
      <c r="CV156" s="4">
        <f>IF(COUNTIF($BN$5:$BN156,"&gt;=2")&gt;1,CV155,BO156)</f>
        <v>0</v>
      </c>
      <c r="CW156" s="4">
        <f>IF(COUNTIF($BN$5:$BN156,"&gt;=2")&gt;1,CW155,BP156)</f>
        <v>0</v>
      </c>
      <c r="CX156" s="4">
        <f>IF(COUNTIF($BT$5:$BT156,"&gt;=2")&gt;1,CX155,BQ156)</f>
        <v>0</v>
      </c>
      <c r="CY156" s="4">
        <f>IF(COUNTIF($BT$5:$BT156,"&gt;=2")&gt;1,CY155,BR156)</f>
        <v>26</v>
      </c>
      <c r="CZ156" s="4">
        <f>IF(COUNTIF($BT$5:$BT156,"&gt;=2")&gt;1,CZ155,BS156)</f>
        <v>11.999999999999996</v>
      </c>
      <c r="DA156" s="4">
        <f>IF(COUNTIF($BT$5:$BT156,"&gt;=2")&gt;1,DA155,BT156)</f>
        <v>2</v>
      </c>
      <c r="DB156" s="4">
        <f>IF(COUNTIF($BT$5:$BT156,"&gt;=2")&gt;1,DB155,BU156)</f>
        <v>0</v>
      </c>
      <c r="DC156" s="4">
        <f>IF(COUNTIF($BZ$5:$BZ156,"&gt;=2")&gt;1,DC155,BV156)</f>
        <v>0</v>
      </c>
      <c r="DD156" s="4">
        <f>IF(COUNTIF($BZ$5:$BZ156,"&gt;=2")&gt;1,DD155,BW156)</f>
        <v>0</v>
      </c>
      <c r="DE156" s="4">
        <f>IF(COUNTIF($BZ$5:$BZ156,"&gt;=2")&gt;1,DE155,BX156)</f>
        <v>74.400000000000006</v>
      </c>
      <c r="DF156" s="4">
        <f>IF(COUNTIF($BZ$5:$BZ156,"&gt;=2")&gt;1,DF155,BY156)</f>
        <v>18.134999999999994</v>
      </c>
      <c r="DG156" s="4">
        <f>IF(COUNTIF($BZ$5:$BZ156,"&gt;=2")&gt;1,DG155,BZ156)</f>
        <v>0.46500000000000002</v>
      </c>
      <c r="DH156" s="4">
        <f t="shared" si="195"/>
        <v>0</v>
      </c>
      <c r="DI156" s="4">
        <f t="shared" si="196"/>
        <v>0</v>
      </c>
      <c r="DJ156" s="4">
        <f t="shared" si="197"/>
        <v>0</v>
      </c>
      <c r="DK156" s="4">
        <f t="shared" si="198"/>
        <v>0</v>
      </c>
      <c r="DL156" s="4">
        <f t="shared" si="199"/>
        <v>0</v>
      </c>
      <c r="DM156" s="4">
        <f t="shared" si="200"/>
        <v>7</v>
      </c>
      <c r="DN156" s="4">
        <f t="shared" si="201"/>
        <v>13.999999999999998</v>
      </c>
      <c r="DO156" s="4">
        <f t="shared" si="202"/>
        <v>40</v>
      </c>
      <c r="DP156" s="4">
        <f t="shared" si="203"/>
        <v>93</v>
      </c>
      <c r="DQ156" s="4">
        <f t="shared" si="204"/>
        <v>0</v>
      </c>
      <c r="DS156" s="4">
        <v>152</v>
      </c>
      <c r="DT156" s="4">
        <f>$CK156+INDEX(节奏总纲!D$4:D$163,基础状态预估!$C$2)</f>
        <v>176.00483399593904</v>
      </c>
      <c r="DU156" s="4">
        <f>$CK156+INDEX(节奏总纲!E$4:E$163,基础状态预估!$C$2)</f>
        <v>170.28268396026414</v>
      </c>
      <c r="DV156" s="4">
        <f>$CK156+INDEX(节奏总纲!F$4:F$163,基础状态预估!$C$2)</f>
        <v>163.39220630709642</v>
      </c>
      <c r="DW156" s="4">
        <f>$CK156+INDEX(节奏总纲!G$4:G$163,基础状态预估!$C$2)</f>
        <v>155.03246816526354</v>
      </c>
      <c r="DX156" s="4">
        <f>$CK156+INDEX(节奏总纲!H$4:H$163,基础状态预估!$C$2)</f>
        <v>144.69453894381218</v>
      </c>
      <c r="DY156" s="4">
        <f t="shared" si="186"/>
        <v>11.899999999999999</v>
      </c>
      <c r="DZ156" s="4">
        <f t="shared" si="187"/>
        <v>33</v>
      </c>
      <c r="EA156" s="4">
        <f t="shared" si="188"/>
        <v>88.5</v>
      </c>
      <c r="EB156" s="4">
        <f t="shared" si="189"/>
        <v>20.134999999999994</v>
      </c>
      <c r="EC156" s="4">
        <f t="shared" si="190"/>
        <v>0.46500000000000002</v>
      </c>
      <c r="EE156" s="4">
        <v>19</v>
      </c>
      <c r="EP156" s="7">
        <f t="shared" si="166"/>
        <v>87.282468165263538</v>
      </c>
      <c r="EQ156" s="4">
        <f t="shared" si="167"/>
        <v>11.899999999999999</v>
      </c>
      <c r="ER156" s="4">
        <f t="shared" si="168"/>
        <v>33</v>
      </c>
      <c r="ES156" s="4">
        <f t="shared" si="169"/>
        <v>34.299999999999997</v>
      </c>
      <c r="ET156" s="4">
        <f t="shared" si="170"/>
        <v>6.9237499999999992</v>
      </c>
      <c r="EU156" s="4">
        <f t="shared" si="171"/>
        <v>0.12625</v>
      </c>
      <c r="EV156" s="4" t="str">
        <f t="shared" si="172"/>
        <v>红</v>
      </c>
      <c r="EW156" s="4">
        <f t="shared" si="173"/>
        <v>84.25</v>
      </c>
      <c r="EX156" s="4">
        <f t="shared" si="174"/>
        <v>64</v>
      </c>
    </row>
    <row r="157" spans="33:154" x14ac:dyDescent="0.15">
      <c r="AG157" s="7">
        <f>基础状态预估!K36</f>
        <v>95.282468165263538</v>
      </c>
      <c r="AH157" s="7">
        <f>求节点(节奏总纲!$G$4:$G$163,节奏总纲!$C$4:$C$163,AG157)</f>
        <v>75.303116550209111</v>
      </c>
      <c r="AI157" s="4" t="str">
        <f t="shared" si="164"/>
        <v>红</v>
      </c>
      <c r="AJ157" s="4">
        <f t="shared" si="165"/>
        <v>11.899999999999999</v>
      </c>
      <c r="AK157" s="4">
        <f t="shared" si="158"/>
        <v>33</v>
      </c>
      <c r="AL157" s="4">
        <f t="shared" si="159"/>
        <v>40.700000000000003</v>
      </c>
      <c r="AM157" s="4">
        <f t="shared" si="160"/>
        <v>8.4837499999999988</v>
      </c>
      <c r="AN157" s="4">
        <f t="shared" si="161"/>
        <v>0.16625000000000001</v>
      </c>
      <c r="AO157" s="7">
        <f>(基础状态预估!F36-基础状态预估!F35)*基础状态预估!$W36+AO156</f>
        <v>71.599999999999994</v>
      </c>
      <c r="AP157" s="7">
        <f t="shared" si="162"/>
        <v>0.39777777777777773</v>
      </c>
      <c r="BF157" s="4">
        <v>153</v>
      </c>
      <c r="BG157" s="4">
        <f t="shared" si="191"/>
        <v>107.1</v>
      </c>
      <c r="BH157" s="4">
        <f t="shared" si="192"/>
        <v>45.9</v>
      </c>
      <c r="BL157" s="4">
        <f t="shared" si="175"/>
        <v>73.5</v>
      </c>
      <c r="BM157" s="4">
        <f t="shared" si="176"/>
        <v>51.449999999999996</v>
      </c>
      <c r="BN157" s="4">
        <f t="shared" si="177"/>
        <v>22.05</v>
      </c>
      <c r="BR157" s="4">
        <f t="shared" si="178"/>
        <v>87.100000000000009</v>
      </c>
      <c r="BS157" s="4">
        <f t="shared" si="179"/>
        <v>40.199999999999989</v>
      </c>
      <c r="BT157" s="4">
        <f t="shared" si="180"/>
        <v>6.7</v>
      </c>
      <c r="BX157" s="4">
        <f t="shared" si="181"/>
        <v>75.2</v>
      </c>
      <c r="BY157" s="4">
        <f t="shared" si="182"/>
        <v>18.329999999999995</v>
      </c>
      <c r="BZ157" s="4">
        <f t="shared" si="183"/>
        <v>0.47000000000000003</v>
      </c>
      <c r="CD157" s="4">
        <f t="shared" si="184"/>
        <v>0</v>
      </c>
      <c r="CE157" s="4">
        <f t="shared" si="185"/>
        <v>0</v>
      </c>
      <c r="CF157" s="4">
        <f>IF(COUNTIF($BH$5:$BH157,"&gt;=2")&lt;=1,SUM($BG157:$BK157)*C$8,CF156)</f>
        <v>151200</v>
      </c>
      <c r="CG157" s="4">
        <f>IF(COUNTIF($BN$5:$BN157,"&gt;=2")&lt;=1,SUM($BL157:$BP157)*D$8,CG156)</f>
        <v>604799.99999999988</v>
      </c>
      <c r="CH157" s="4">
        <f>IF(COUNTIF($BT$5:$BT157,"&gt;=2")&lt;=1,SUM($BQ157:$BU157)*E$8,CH156)</f>
        <v>2592000</v>
      </c>
      <c r="CI157" s="4">
        <f>IF(COUNTIF($BZ$5:$BZ157,"&gt;=2")&lt;=1,SUM($BV157:$BZ157)*F$8,CI156)</f>
        <v>8121600</v>
      </c>
      <c r="CJ157" s="4">
        <f t="shared" si="193"/>
        <v>0</v>
      </c>
      <c r="CK157" s="4">
        <f t="shared" si="194"/>
        <v>132.75</v>
      </c>
      <c r="CM157" s="4">
        <v>153</v>
      </c>
      <c r="CN157" s="4">
        <f>IF(COUNTIF($BH$5:$BH157,"&gt;=2")&gt;1,CN156,BG157)</f>
        <v>4.8999999999999995</v>
      </c>
      <c r="CO157" s="4">
        <f>IF(COUNTIF($BH$5:$BH157,"&gt;=2")&gt;1,CO156,BH157)</f>
        <v>2.1</v>
      </c>
      <c r="CP157" s="4">
        <f>IF(COUNTIF($BH$5:$BH157,"&gt;=2")&gt;1,CP156,BI157)</f>
        <v>0</v>
      </c>
      <c r="CQ157" s="4">
        <f>IF(COUNTIF($BH$5:$BH157,"&gt;=2")&gt;1,CQ156,BJ157)</f>
        <v>0</v>
      </c>
      <c r="CR157" s="4">
        <f>IF(COUNTIF($BH$5:$BH157,"&gt;=2")&gt;1,CR156,BK157)</f>
        <v>0</v>
      </c>
      <c r="CS157" s="4">
        <f>IF(COUNTIF($BN$5:$BN157,"&gt;=2")&gt;1,CS156,BL157)</f>
        <v>7</v>
      </c>
      <c r="CT157" s="4">
        <f>IF(COUNTIF($BN$5:$BN157,"&gt;=2")&gt;1,CT156,BM157)</f>
        <v>4.8999999999999995</v>
      </c>
      <c r="CU157" s="4">
        <f>IF(COUNTIF($BN$5:$BN157,"&gt;=2")&gt;1,CU156,BN157)</f>
        <v>2.1</v>
      </c>
      <c r="CV157" s="4">
        <f>IF(COUNTIF($BN$5:$BN157,"&gt;=2")&gt;1,CV156,BO157)</f>
        <v>0</v>
      </c>
      <c r="CW157" s="4">
        <f>IF(COUNTIF($BN$5:$BN157,"&gt;=2")&gt;1,CW156,BP157)</f>
        <v>0</v>
      </c>
      <c r="CX157" s="4">
        <f>IF(COUNTIF($BT$5:$BT157,"&gt;=2")&gt;1,CX156,BQ157)</f>
        <v>0</v>
      </c>
      <c r="CY157" s="4">
        <f>IF(COUNTIF($BT$5:$BT157,"&gt;=2")&gt;1,CY156,BR157)</f>
        <v>26</v>
      </c>
      <c r="CZ157" s="4">
        <f>IF(COUNTIF($BT$5:$BT157,"&gt;=2")&gt;1,CZ156,BS157)</f>
        <v>11.999999999999996</v>
      </c>
      <c r="DA157" s="4">
        <f>IF(COUNTIF($BT$5:$BT157,"&gt;=2")&gt;1,DA156,BT157)</f>
        <v>2</v>
      </c>
      <c r="DB157" s="4">
        <f>IF(COUNTIF($BT$5:$BT157,"&gt;=2")&gt;1,DB156,BU157)</f>
        <v>0</v>
      </c>
      <c r="DC157" s="4">
        <f>IF(COUNTIF($BZ$5:$BZ157,"&gt;=2")&gt;1,DC156,BV157)</f>
        <v>0</v>
      </c>
      <c r="DD157" s="4">
        <f>IF(COUNTIF($BZ$5:$BZ157,"&gt;=2")&gt;1,DD156,BW157)</f>
        <v>0</v>
      </c>
      <c r="DE157" s="4">
        <f>IF(COUNTIF($BZ$5:$BZ157,"&gt;=2")&gt;1,DE156,BX157)</f>
        <v>75.2</v>
      </c>
      <c r="DF157" s="4">
        <f>IF(COUNTIF($BZ$5:$BZ157,"&gt;=2")&gt;1,DF156,BY157)</f>
        <v>18.329999999999995</v>
      </c>
      <c r="DG157" s="4">
        <f>IF(COUNTIF($BZ$5:$BZ157,"&gt;=2")&gt;1,DG156,BZ157)</f>
        <v>0.47000000000000003</v>
      </c>
      <c r="DH157" s="4">
        <f t="shared" si="195"/>
        <v>0</v>
      </c>
      <c r="DI157" s="4">
        <f t="shared" si="196"/>
        <v>0</v>
      </c>
      <c r="DJ157" s="4">
        <f t="shared" si="197"/>
        <v>0</v>
      </c>
      <c r="DK157" s="4">
        <f t="shared" si="198"/>
        <v>0</v>
      </c>
      <c r="DL157" s="4">
        <f t="shared" si="199"/>
        <v>0</v>
      </c>
      <c r="DM157" s="4">
        <f t="shared" si="200"/>
        <v>7</v>
      </c>
      <c r="DN157" s="4">
        <f t="shared" si="201"/>
        <v>13.999999999999998</v>
      </c>
      <c r="DO157" s="4">
        <f t="shared" si="202"/>
        <v>40</v>
      </c>
      <c r="DP157" s="4">
        <f t="shared" si="203"/>
        <v>94</v>
      </c>
      <c r="DQ157" s="4">
        <f t="shared" si="204"/>
        <v>0</v>
      </c>
      <c r="DS157" s="4">
        <v>153</v>
      </c>
      <c r="DT157" s="4">
        <f>$CK157+INDEX(节奏总纲!D$4:D$163,基础状态预估!$C$2)</f>
        <v>177.00483399593904</v>
      </c>
      <c r="DU157" s="4">
        <f>$CK157+INDEX(节奏总纲!E$4:E$163,基础状态预估!$C$2)</f>
        <v>171.28268396026414</v>
      </c>
      <c r="DV157" s="4">
        <f>$CK157+INDEX(节奏总纲!F$4:F$163,基础状态预估!$C$2)</f>
        <v>164.39220630709642</v>
      </c>
      <c r="DW157" s="4">
        <f>$CK157+INDEX(节奏总纲!G$4:G$163,基础状态预估!$C$2)</f>
        <v>156.03246816526354</v>
      </c>
      <c r="DX157" s="4">
        <f>$CK157+INDEX(节奏总纲!H$4:H$163,基础状态预估!$C$2)</f>
        <v>145.69453894381218</v>
      </c>
      <c r="DY157" s="4">
        <f t="shared" si="186"/>
        <v>11.899999999999999</v>
      </c>
      <c r="DZ157" s="4">
        <f t="shared" si="187"/>
        <v>33</v>
      </c>
      <c r="EA157" s="4">
        <f t="shared" si="188"/>
        <v>89.3</v>
      </c>
      <c r="EB157" s="4">
        <f t="shared" si="189"/>
        <v>20.329999999999995</v>
      </c>
      <c r="EC157" s="4">
        <f t="shared" si="190"/>
        <v>0.47000000000000003</v>
      </c>
      <c r="EE157" s="4">
        <v>20</v>
      </c>
      <c r="EP157" s="7">
        <f t="shared" si="166"/>
        <v>95.282468165263538</v>
      </c>
      <c r="EQ157" s="4">
        <f t="shared" si="167"/>
        <v>11.899999999999999</v>
      </c>
      <c r="ER157" s="4">
        <f t="shared" si="168"/>
        <v>33</v>
      </c>
      <c r="ES157" s="4">
        <f t="shared" si="169"/>
        <v>40.700000000000003</v>
      </c>
      <c r="ET157" s="4">
        <f t="shared" si="170"/>
        <v>8.4837499999999988</v>
      </c>
      <c r="EU157" s="4">
        <f t="shared" si="171"/>
        <v>0.16625000000000001</v>
      </c>
      <c r="EV157" s="4" t="str">
        <f t="shared" si="172"/>
        <v>红</v>
      </c>
      <c r="EW157" s="4">
        <f t="shared" si="173"/>
        <v>92.25</v>
      </c>
      <c r="EX157" s="4">
        <f t="shared" si="174"/>
        <v>72</v>
      </c>
    </row>
    <row r="158" spans="33:154" x14ac:dyDescent="0.15">
      <c r="AG158" s="7">
        <f>基础状态预估!K37</f>
        <v>103.28246816526354</v>
      </c>
      <c r="AH158" s="7">
        <f>求节点(节奏总纲!$G$4:$G$163,节奏总纲!$C$4:$C$163,AG158)</f>
        <v>76.439465251495861</v>
      </c>
      <c r="AI158" s="4" t="str">
        <f t="shared" si="164"/>
        <v>红</v>
      </c>
      <c r="AJ158" s="4">
        <f t="shared" si="165"/>
        <v>11.899999999999999</v>
      </c>
      <c r="AK158" s="4">
        <f t="shared" si="158"/>
        <v>33</v>
      </c>
      <c r="AL158" s="4">
        <f t="shared" si="159"/>
        <v>47.099999999999994</v>
      </c>
      <c r="AM158" s="4">
        <f t="shared" si="160"/>
        <v>10.043749999999998</v>
      </c>
      <c r="AN158" s="4">
        <f t="shared" si="161"/>
        <v>0.20625000000000002</v>
      </c>
      <c r="AO158" s="7">
        <f>(基础状态预估!F37-基础状态预估!F36)*基础状态预估!$W37+AO157</f>
        <v>79.599999999999994</v>
      </c>
      <c r="AP158" s="7">
        <f t="shared" si="162"/>
        <v>0.39799999999999996</v>
      </c>
      <c r="BF158" s="4">
        <v>154</v>
      </c>
      <c r="BG158" s="4">
        <f t="shared" si="191"/>
        <v>107.8</v>
      </c>
      <c r="BH158" s="4">
        <f t="shared" si="192"/>
        <v>46.199999999999996</v>
      </c>
      <c r="BL158" s="4">
        <f t="shared" si="175"/>
        <v>74</v>
      </c>
      <c r="BM158" s="4">
        <f t="shared" si="176"/>
        <v>51.8</v>
      </c>
      <c r="BN158" s="4">
        <f t="shared" si="177"/>
        <v>22.2</v>
      </c>
      <c r="BR158" s="4">
        <f t="shared" si="178"/>
        <v>87.75</v>
      </c>
      <c r="BS158" s="4">
        <f t="shared" si="179"/>
        <v>40.499999999999993</v>
      </c>
      <c r="BT158" s="4">
        <f t="shared" si="180"/>
        <v>6.75</v>
      </c>
      <c r="BX158" s="4">
        <f t="shared" si="181"/>
        <v>76</v>
      </c>
      <c r="BY158" s="4">
        <f t="shared" si="182"/>
        <v>18.524999999999995</v>
      </c>
      <c r="BZ158" s="4">
        <f t="shared" si="183"/>
        <v>0.47500000000000003</v>
      </c>
      <c r="CD158" s="4">
        <f t="shared" si="184"/>
        <v>0</v>
      </c>
      <c r="CE158" s="4">
        <f t="shared" si="185"/>
        <v>0</v>
      </c>
      <c r="CF158" s="4">
        <f>IF(COUNTIF($BH$5:$BH158,"&gt;=2")&lt;=1,SUM($BG158:$BK158)*C$8,CF157)</f>
        <v>151200</v>
      </c>
      <c r="CG158" s="4">
        <f>IF(COUNTIF($BN$5:$BN158,"&gt;=2")&lt;=1,SUM($BL158:$BP158)*D$8,CG157)</f>
        <v>604799.99999999988</v>
      </c>
      <c r="CH158" s="4">
        <f>IF(COUNTIF($BT$5:$BT158,"&gt;=2")&lt;=1,SUM($BQ158:$BU158)*E$8,CH157)</f>
        <v>2592000</v>
      </c>
      <c r="CI158" s="4">
        <f>IF(COUNTIF($BZ$5:$BZ158,"&gt;=2")&lt;=1,SUM($BV158:$BZ158)*F$8,CI157)</f>
        <v>8207999.9999999991</v>
      </c>
      <c r="CJ158" s="4">
        <f t="shared" si="193"/>
        <v>0</v>
      </c>
      <c r="CK158" s="4">
        <f t="shared" si="194"/>
        <v>133.75</v>
      </c>
      <c r="CM158" s="4">
        <v>154</v>
      </c>
      <c r="CN158" s="4">
        <f>IF(COUNTIF($BH$5:$BH158,"&gt;=2")&gt;1,CN157,BG158)</f>
        <v>4.8999999999999995</v>
      </c>
      <c r="CO158" s="4">
        <f>IF(COUNTIF($BH$5:$BH158,"&gt;=2")&gt;1,CO157,BH158)</f>
        <v>2.1</v>
      </c>
      <c r="CP158" s="4">
        <f>IF(COUNTIF($BH$5:$BH158,"&gt;=2")&gt;1,CP157,BI158)</f>
        <v>0</v>
      </c>
      <c r="CQ158" s="4">
        <f>IF(COUNTIF($BH$5:$BH158,"&gt;=2")&gt;1,CQ157,BJ158)</f>
        <v>0</v>
      </c>
      <c r="CR158" s="4">
        <f>IF(COUNTIF($BH$5:$BH158,"&gt;=2")&gt;1,CR157,BK158)</f>
        <v>0</v>
      </c>
      <c r="CS158" s="4">
        <f>IF(COUNTIF($BN$5:$BN158,"&gt;=2")&gt;1,CS157,BL158)</f>
        <v>7</v>
      </c>
      <c r="CT158" s="4">
        <f>IF(COUNTIF($BN$5:$BN158,"&gt;=2")&gt;1,CT157,BM158)</f>
        <v>4.8999999999999995</v>
      </c>
      <c r="CU158" s="4">
        <f>IF(COUNTIF($BN$5:$BN158,"&gt;=2")&gt;1,CU157,BN158)</f>
        <v>2.1</v>
      </c>
      <c r="CV158" s="4">
        <f>IF(COUNTIF($BN$5:$BN158,"&gt;=2")&gt;1,CV157,BO158)</f>
        <v>0</v>
      </c>
      <c r="CW158" s="4">
        <f>IF(COUNTIF($BN$5:$BN158,"&gt;=2")&gt;1,CW157,BP158)</f>
        <v>0</v>
      </c>
      <c r="CX158" s="4">
        <f>IF(COUNTIF($BT$5:$BT158,"&gt;=2")&gt;1,CX157,BQ158)</f>
        <v>0</v>
      </c>
      <c r="CY158" s="4">
        <f>IF(COUNTIF($BT$5:$BT158,"&gt;=2")&gt;1,CY157,BR158)</f>
        <v>26</v>
      </c>
      <c r="CZ158" s="4">
        <f>IF(COUNTIF($BT$5:$BT158,"&gt;=2")&gt;1,CZ157,BS158)</f>
        <v>11.999999999999996</v>
      </c>
      <c r="DA158" s="4">
        <f>IF(COUNTIF($BT$5:$BT158,"&gt;=2")&gt;1,DA157,BT158)</f>
        <v>2</v>
      </c>
      <c r="DB158" s="4">
        <f>IF(COUNTIF($BT$5:$BT158,"&gt;=2")&gt;1,DB157,BU158)</f>
        <v>0</v>
      </c>
      <c r="DC158" s="4">
        <f>IF(COUNTIF($BZ$5:$BZ158,"&gt;=2")&gt;1,DC157,BV158)</f>
        <v>0</v>
      </c>
      <c r="DD158" s="4">
        <f>IF(COUNTIF($BZ$5:$BZ158,"&gt;=2")&gt;1,DD157,BW158)</f>
        <v>0</v>
      </c>
      <c r="DE158" s="4">
        <f>IF(COUNTIF($BZ$5:$BZ158,"&gt;=2")&gt;1,DE157,BX158)</f>
        <v>76</v>
      </c>
      <c r="DF158" s="4">
        <f>IF(COUNTIF($BZ$5:$BZ158,"&gt;=2")&gt;1,DF157,BY158)</f>
        <v>18.524999999999995</v>
      </c>
      <c r="DG158" s="4">
        <f>IF(COUNTIF($BZ$5:$BZ158,"&gt;=2")&gt;1,DG157,BZ158)</f>
        <v>0.47500000000000003</v>
      </c>
      <c r="DH158" s="4">
        <f t="shared" si="195"/>
        <v>0</v>
      </c>
      <c r="DI158" s="4">
        <f t="shared" si="196"/>
        <v>0</v>
      </c>
      <c r="DJ158" s="4">
        <f t="shared" si="197"/>
        <v>0</v>
      </c>
      <c r="DK158" s="4">
        <f t="shared" si="198"/>
        <v>0</v>
      </c>
      <c r="DL158" s="4">
        <f t="shared" si="199"/>
        <v>0</v>
      </c>
      <c r="DM158" s="4">
        <f t="shared" si="200"/>
        <v>7</v>
      </c>
      <c r="DN158" s="4">
        <f t="shared" si="201"/>
        <v>13.999999999999998</v>
      </c>
      <c r="DO158" s="4">
        <f t="shared" si="202"/>
        <v>40</v>
      </c>
      <c r="DP158" s="4">
        <f t="shared" si="203"/>
        <v>94.999999999999986</v>
      </c>
      <c r="DQ158" s="4">
        <f t="shared" si="204"/>
        <v>0</v>
      </c>
      <c r="DS158" s="4">
        <v>154</v>
      </c>
      <c r="DT158" s="4">
        <f>$CK158+INDEX(节奏总纲!D$4:D$163,基础状态预估!$C$2)</f>
        <v>178.00483399593904</v>
      </c>
      <c r="DU158" s="4">
        <f>$CK158+INDEX(节奏总纲!E$4:E$163,基础状态预估!$C$2)</f>
        <v>172.28268396026414</v>
      </c>
      <c r="DV158" s="4">
        <f>$CK158+INDEX(节奏总纲!F$4:F$163,基础状态预估!$C$2)</f>
        <v>165.39220630709642</v>
      </c>
      <c r="DW158" s="4">
        <f>$CK158+INDEX(节奏总纲!G$4:G$163,基础状态预估!$C$2)</f>
        <v>157.03246816526354</v>
      </c>
      <c r="DX158" s="4">
        <f>$CK158+INDEX(节奏总纲!H$4:H$163,基础状态预估!$C$2)</f>
        <v>146.69453894381218</v>
      </c>
      <c r="DY158" s="4">
        <f t="shared" si="186"/>
        <v>11.899999999999999</v>
      </c>
      <c r="DZ158" s="4">
        <f t="shared" si="187"/>
        <v>33</v>
      </c>
      <c r="EA158" s="4">
        <f t="shared" si="188"/>
        <v>90.1</v>
      </c>
      <c r="EB158" s="4">
        <f t="shared" si="189"/>
        <v>20.524999999999995</v>
      </c>
      <c r="EC158" s="4">
        <f t="shared" si="190"/>
        <v>0.47500000000000003</v>
      </c>
      <c r="EE158" s="4">
        <v>21</v>
      </c>
      <c r="EP158" s="7">
        <f t="shared" si="166"/>
        <v>103.28246816526354</v>
      </c>
      <c r="EQ158" s="4">
        <f t="shared" si="167"/>
        <v>11.899999999999999</v>
      </c>
      <c r="ER158" s="4">
        <f t="shared" si="168"/>
        <v>33</v>
      </c>
      <c r="ES158" s="4">
        <f t="shared" si="169"/>
        <v>47.099999999999994</v>
      </c>
      <c r="ET158" s="4">
        <f t="shared" si="170"/>
        <v>10.043749999999998</v>
      </c>
      <c r="EU158" s="4">
        <f t="shared" si="171"/>
        <v>0.20625000000000002</v>
      </c>
      <c r="EV158" s="4" t="str">
        <f t="shared" si="172"/>
        <v>红</v>
      </c>
      <c r="EW158" s="4">
        <f t="shared" si="173"/>
        <v>100.25</v>
      </c>
      <c r="EX158" s="4">
        <f t="shared" si="174"/>
        <v>80</v>
      </c>
    </row>
    <row r="159" spans="33:154" x14ac:dyDescent="0.15">
      <c r="AG159" s="7">
        <f>基础状态预估!K38</f>
        <v>111.28246816526354</v>
      </c>
      <c r="AH159" s="7">
        <f>求节点(节奏总纲!$G$4:$G$163,节奏总纲!$C$4:$C$163,AG159)</f>
        <v>77.49845906943213</v>
      </c>
      <c r="AI159" s="4" t="str">
        <f t="shared" si="164"/>
        <v>红</v>
      </c>
      <c r="AJ159" s="4">
        <f t="shared" si="165"/>
        <v>11.899999999999999</v>
      </c>
      <c r="AK159" s="4">
        <f t="shared" si="158"/>
        <v>33</v>
      </c>
      <c r="AL159" s="4">
        <f t="shared" si="159"/>
        <v>53.5</v>
      </c>
      <c r="AM159" s="4">
        <f t="shared" si="160"/>
        <v>11.603749999999998</v>
      </c>
      <c r="AN159" s="4">
        <f t="shared" si="161"/>
        <v>0.24625</v>
      </c>
      <c r="AO159" s="7">
        <f>(基础状态预估!F38-基础状态预估!F37)*基础状态预估!$W38+AO158</f>
        <v>87.6</v>
      </c>
      <c r="AP159" s="7">
        <f t="shared" si="162"/>
        <v>0.39818181818181814</v>
      </c>
      <c r="BF159" s="4">
        <v>155</v>
      </c>
      <c r="BG159" s="4">
        <f t="shared" si="191"/>
        <v>108.5</v>
      </c>
      <c r="BH159" s="4">
        <f t="shared" si="192"/>
        <v>46.5</v>
      </c>
      <c r="BL159" s="4">
        <f t="shared" si="175"/>
        <v>74.5</v>
      </c>
      <c r="BM159" s="4">
        <f t="shared" si="176"/>
        <v>52.15</v>
      </c>
      <c r="BN159" s="4">
        <f t="shared" si="177"/>
        <v>22.349999999999998</v>
      </c>
      <c r="BR159" s="4">
        <f t="shared" si="178"/>
        <v>88.4</v>
      </c>
      <c r="BS159" s="4">
        <f t="shared" si="179"/>
        <v>40.79999999999999</v>
      </c>
      <c r="BT159" s="4">
        <f t="shared" si="180"/>
        <v>6.8000000000000007</v>
      </c>
      <c r="BX159" s="4">
        <f t="shared" si="181"/>
        <v>76.800000000000011</v>
      </c>
      <c r="BY159" s="4">
        <f t="shared" si="182"/>
        <v>18.719999999999995</v>
      </c>
      <c r="BZ159" s="4">
        <f t="shared" si="183"/>
        <v>0.48</v>
      </c>
      <c r="CD159" s="4">
        <f t="shared" si="184"/>
        <v>0</v>
      </c>
      <c r="CE159" s="4">
        <f t="shared" si="185"/>
        <v>0</v>
      </c>
      <c r="CF159" s="4">
        <f>IF(COUNTIF($BH$5:$BH159,"&gt;=2")&lt;=1,SUM($BG159:$BK159)*C$8,CF158)</f>
        <v>151200</v>
      </c>
      <c r="CG159" s="4">
        <f>IF(COUNTIF($BN$5:$BN159,"&gt;=2")&lt;=1,SUM($BL159:$BP159)*D$8,CG158)</f>
        <v>604799.99999999988</v>
      </c>
      <c r="CH159" s="4">
        <f>IF(COUNTIF($BT$5:$BT159,"&gt;=2")&lt;=1,SUM($BQ159:$BU159)*E$8,CH158)</f>
        <v>2592000</v>
      </c>
      <c r="CI159" s="4">
        <f>IF(COUNTIF($BZ$5:$BZ159,"&gt;=2")&lt;=1,SUM($BV159:$BZ159)*F$8,CI158)</f>
        <v>8294400.0000000009</v>
      </c>
      <c r="CJ159" s="4">
        <f t="shared" si="193"/>
        <v>0</v>
      </c>
      <c r="CK159" s="4">
        <f t="shared" si="194"/>
        <v>134.75</v>
      </c>
      <c r="CM159" s="4">
        <v>155</v>
      </c>
      <c r="CN159" s="4">
        <f>IF(COUNTIF($BH$5:$BH159,"&gt;=2")&gt;1,CN158,BG159)</f>
        <v>4.8999999999999995</v>
      </c>
      <c r="CO159" s="4">
        <f>IF(COUNTIF($BH$5:$BH159,"&gt;=2")&gt;1,CO158,BH159)</f>
        <v>2.1</v>
      </c>
      <c r="CP159" s="4">
        <f>IF(COUNTIF($BH$5:$BH159,"&gt;=2")&gt;1,CP158,BI159)</f>
        <v>0</v>
      </c>
      <c r="CQ159" s="4">
        <f>IF(COUNTIF($BH$5:$BH159,"&gt;=2")&gt;1,CQ158,BJ159)</f>
        <v>0</v>
      </c>
      <c r="CR159" s="4">
        <f>IF(COUNTIF($BH$5:$BH159,"&gt;=2")&gt;1,CR158,BK159)</f>
        <v>0</v>
      </c>
      <c r="CS159" s="4">
        <f>IF(COUNTIF($BN$5:$BN159,"&gt;=2")&gt;1,CS158,BL159)</f>
        <v>7</v>
      </c>
      <c r="CT159" s="4">
        <f>IF(COUNTIF($BN$5:$BN159,"&gt;=2")&gt;1,CT158,BM159)</f>
        <v>4.8999999999999995</v>
      </c>
      <c r="CU159" s="4">
        <f>IF(COUNTIF($BN$5:$BN159,"&gt;=2")&gt;1,CU158,BN159)</f>
        <v>2.1</v>
      </c>
      <c r="CV159" s="4">
        <f>IF(COUNTIF($BN$5:$BN159,"&gt;=2")&gt;1,CV158,BO159)</f>
        <v>0</v>
      </c>
      <c r="CW159" s="4">
        <f>IF(COUNTIF($BN$5:$BN159,"&gt;=2")&gt;1,CW158,BP159)</f>
        <v>0</v>
      </c>
      <c r="CX159" s="4">
        <f>IF(COUNTIF($BT$5:$BT159,"&gt;=2")&gt;1,CX158,BQ159)</f>
        <v>0</v>
      </c>
      <c r="CY159" s="4">
        <f>IF(COUNTIF($BT$5:$BT159,"&gt;=2")&gt;1,CY158,BR159)</f>
        <v>26</v>
      </c>
      <c r="CZ159" s="4">
        <f>IF(COUNTIF($BT$5:$BT159,"&gt;=2")&gt;1,CZ158,BS159)</f>
        <v>11.999999999999996</v>
      </c>
      <c r="DA159" s="4">
        <f>IF(COUNTIF($BT$5:$BT159,"&gt;=2")&gt;1,DA158,BT159)</f>
        <v>2</v>
      </c>
      <c r="DB159" s="4">
        <f>IF(COUNTIF($BT$5:$BT159,"&gt;=2")&gt;1,DB158,BU159)</f>
        <v>0</v>
      </c>
      <c r="DC159" s="4">
        <f>IF(COUNTIF($BZ$5:$BZ159,"&gt;=2")&gt;1,DC158,BV159)</f>
        <v>0</v>
      </c>
      <c r="DD159" s="4">
        <f>IF(COUNTIF($BZ$5:$BZ159,"&gt;=2")&gt;1,DD158,BW159)</f>
        <v>0</v>
      </c>
      <c r="DE159" s="4">
        <f>IF(COUNTIF($BZ$5:$BZ159,"&gt;=2")&gt;1,DE158,BX159)</f>
        <v>76.800000000000011</v>
      </c>
      <c r="DF159" s="4">
        <f>IF(COUNTIF($BZ$5:$BZ159,"&gt;=2")&gt;1,DF158,BY159)</f>
        <v>18.719999999999995</v>
      </c>
      <c r="DG159" s="4">
        <f>IF(COUNTIF($BZ$5:$BZ159,"&gt;=2")&gt;1,DG158,BZ159)</f>
        <v>0.48</v>
      </c>
      <c r="DH159" s="4">
        <f t="shared" si="195"/>
        <v>0</v>
      </c>
      <c r="DI159" s="4">
        <f t="shared" si="196"/>
        <v>0</v>
      </c>
      <c r="DJ159" s="4">
        <f t="shared" si="197"/>
        <v>0</v>
      </c>
      <c r="DK159" s="4">
        <f t="shared" si="198"/>
        <v>0</v>
      </c>
      <c r="DL159" s="4">
        <f t="shared" si="199"/>
        <v>0</v>
      </c>
      <c r="DM159" s="4">
        <f t="shared" si="200"/>
        <v>7</v>
      </c>
      <c r="DN159" s="4">
        <f t="shared" si="201"/>
        <v>13.999999999999998</v>
      </c>
      <c r="DO159" s="4">
        <f t="shared" si="202"/>
        <v>40</v>
      </c>
      <c r="DP159" s="4">
        <f t="shared" si="203"/>
        <v>96.000000000000014</v>
      </c>
      <c r="DQ159" s="4">
        <f t="shared" si="204"/>
        <v>0</v>
      </c>
      <c r="DS159" s="4">
        <v>155</v>
      </c>
      <c r="DT159" s="4">
        <f>$CK159+INDEX(节奏总纲!D$4:D$163,基础状态预估!$C$2)</f>
        <v>179.00483399593904</v>
      </c>
      <c r="DU159" s="4">
        <f>$CK159+INDEX(节奏总纲!E$4:E$163,基础状态预估!$C$2)</f>
        <v>173.28268396026414</v>
      </c>
      <c r="DV159" s="4">
        <f>$CK159+INDEX(节奏总纲!F$4:F$163,基础状态预估!$C$2)</f>
        <v>166.39220630709642</v>
      </c>
      <c r="DW159" s="4">
        <f>$CK159+INDEX(节奏总纲!G$4:G$163,基础状态预估!$C$2)</f>
        <v>158.03246816526354</v>
      </c>
      <c r="DX159" s="4">
        <f>$CK159+INDEX(节奏总纲!H$4:H$163,基础状态预估!$C$2)</f>
        <v>147.69453894381218</v>
      </c>
      <c r="DY159" s="4">
        <f t="shared" si="186"/>
        <v>11.899999999999999</v>
      </c>
      <c r="DZ159" s="4">
        <f t="shared" si="187"/>
        <v>33</v>
      </c>
      <c r="EA159" s="4">
        <f t="shared" si="188"/>
        <v>90.9</v>
      </c>
      <c r="EB159" s="4">
        <f t="shared" si="189"/>
        <v>20.719999999999995</v>
      </c>
      <c r="EC159" s="4">
        <f t="shared" si="190"/>
        <v>0.48</v>
      </c>
      <c r="EE159" s="4">
        <v>22</v>
      </c>
      <c r="EP159" s="7">
        <f t="shared" si="166"/>
        <v>111.28246816526354</v>
      </c>
      <c r="EQ159" s="4">
        <f t="shared" si="167"/>
        <v>11.899999999999999</v>
      </c>
      <c r="ER159" s="4">
        <f t="shared" si="168"/>
        <v>33</v>
      </c>
      <c r="ES159" s="4">
        <f t="shared" si="169"/>
        <v>53.5</v>
      </c>
      <c r="ET159" s="4">
        <f t="shared" si="170"/>
        <v>11.603749999999998</v>
      </c>
      <c r="EU159" s="4">
        <f t="shared" si="171"/>
        <v>0.24625</v>
      </c>
      <c r="EV159" s="4" t="str">
        <f t="shared" si="172"/>
        <v>红</v>
      </c>
      <c r="EW159" s="4">
        <f t="shared" si="173"/>
        <v>108.25</v>
      </c>
      <c r="EX159" s="4">
        <f t="shared" si="174"/>
        <v>88</v>
      </c>
    </row>
    <row r="160" spans="33:154" x14ac:dyDescent="0.15">
      <c r="AG160" s="7">
        <f>基础状态预估!K39</f>
        <v>119.28246816526354</v>
      </c>
      <c r="AH160" s="7">
        <f>求节点(节奏总纲!$G$4:$G$163,节奏总纲!$C$4:$C$163,AG160)</f>
        <v>78.517770372723305</v>
      </c>
      <c r="AI160" s="4" t="str">
        <f t="shared" si="164"/>
        <v>红</v>
      </c>
      <c r="AJ160" s="4">
        <f t="shared" si="165"/>
        <v>11.899999999999999</v>
      </c>
      <c r="AK160" s="4">
        <f t="shared" si="158"/>
        <v>33</v>
      </c>
      <c r="AL160" s="4">
        <f t="shared" si="159"/>
        <v>59.900000000000013</v>
      </c>
      <c r="AM160" s="4">
        <f t="shared" si="160"/>
        <v>13.16375</v>
      </c>
      <c r="AN160" s="4">
        <f t="shared" si="161"/>
        <v>0.28625000000000012</v>
      </c>
      <c r="AO160" s="7">
        <f>(基础状态预估!F39-基础状态预估!F38)*基础状态预估!$W39+AO159</f>
        <v>95.6</v>
      </c>
      <c r="AP160" s="7">
        <f t="shared" si="162"/>
        <v>0.39833333333333332</v>
      </c>
      <c r="BF160" s="4">
        <v>156</v>
      </c>
      <c r="BG160" s="4">
        <f t="shared" si="191"/>
        <v>109.19999999999999</v>
      </c>
      <c r="BH160" s="4">
        <f t="shared" si="192"/>
        <v>46.8</v>
      </c>
      <c r="BL160" s="4">
        <f t="shared" si="175"/>
        <v>75</v>
      </c>
      <c r="BM160" s="4">
        <f t="shared" si="176"/>
        <v>52.5</v>
      </c>
      <c r="BN160" s="4">
        <f t="shared" si="177"/>
        <v>22.5</v>
      </c>
      <c r="BR160" s="4">
        <f t="shared" si="178"/>
        <v>89.05</v>
      </c>
      <c r="BS160" s="4">
        <f t="shared" si="179"/>
        <v>41.099999999999994</v>
      </c>
      <c r="BT160" s="4">
        <f t="shared" si="180"/>
        <v>6.8500000000000005</v>
      </c>
      <c r="BX160" s="4">
        <f t="shared" si="181"/>
        <v>77.600000000000009</v>
      </c>
      <c r="BY160" s="4">
        <f t="shared" si="182"/>
        <v>18.914999999999996</v>
      </c>
      <c r="BZ160" s="4">
        <f t="shared" si="183"/>
        <v>0.48499999999999999</v>
      </c>
      <c r="CD160" s="4">
        <f t="shared" si="184"/>
        <v>0</v>
      </c>
      <c r="CE160" s="4">
        <f t="shared" si="185"/>
        <v>0</v>
      </c>
      <c r="CF160" s="4">
        <f>IF(COUNTIF($BH$5:$BH160,"&gt;=2")&lt;=1,SUM($BG160:$BK160)*C$8,CF159)</f>
        <v>151200</v>
      </c>
      <c r="CG160" s="4">
        <f>IF(COUNTIF($BN$5:$BN160,"&gt;=2")&lt;=1,SUM($BL160:$BP160)*D$8,CG159)</f>
        <v>604799.99999999988</v>
      </c>
      <c r="CH160" s="4">
        <f>IF(COUNTIF($BT$5:$BT160,"&gt;=2")&lt;=1,SUM($BQ160:$BU160)*E$8,CH159)</f>
        <v>2592000</v>
      </c>
      <c r="CI160" s="4">
        <f>IF(COUNTIF($BZ$5:$BZ160,"&gt;=2")&lt;=1,SUM($BV160:$BZ160)*F$8,CI159)</f>
        <v>8380800</v>
      </c>
      <c r="CJ160" s="4">
        <f t="shared" si="193"/>
        <v>0</v>
      </c>
      <c r="CK160" s="4">
        <f t="shared" si="194"/>
        <v>135.75</v>
      </c>
      <c r="CM160" s="4">
        <v>156</v>
      </c>
      <c r="CN160" s="4">
        <f>IF(COUNTIF($BH$5:$BH160,"&gt;=2")&gt;1,CN159,BG160)</f>
        <v>4.8999999999999995</v>
      </c>
      <c r="CO160" s="4">
        <f>IF(COUNTIF($BH$5:$BH160,"&gt;=2")&gt;1,CO159,BH160)</f>
        <v>2.1</v>
      </c>
      <c r="CP160" s="4">
        <f>IF(COUNTIF($BH$5:$BH160,"&gt;=2")&gt;1,CP159,BI160)</f>
        <v>0</v>
      </c>
      <c r="CQ160" s="4">
        <f>IF(COUNTIF($BH$5:$BH160,"&gt;=2")&gt;1,CQ159,BJ160)</f>
        <v>0</v>
      </c>
      <c r="CR160" s="4">
        <f>IF(COUNTIF($BH$5:$BH160,"&gt;=2")&gt;1,CR159,BK160)</f>
        <v>0</v>
      </c>
      <c r="CS160" s="4">
        <f>IF(COUNTIF($BN$5:$BN160,"&gt;=2")&gt;1,CS159,BL160)</f>
        <v>7</v>
      </c>
      <c r="CT160" s="4">
        <f>IF(COUNTIF($BN$5:$BN160,"&gt;=2")&gt;1,CT159,BM160)</f>
        <v>4.8999999999999995</v>
      </c>
      <c r="CU160" s="4">
        <f>IF(COUNTIF($BN$5:$BN160,"&gt;=2")&gt;1,CU159,BN160)</f>
        <v>2.1</v>
      </c>
      <c r="CV160" s="4">
        <f>IF(COUNTIF($BN$5:$BN160,"&gt;=2")&gt;1,CV159,BO160)</f>
        <v>0</v>
      </c>
      <c r="CW160" s="4">
        <f>IF(COUNTIF($BN$5:$BN160,"&gt;=2")&gt;1,CW159,BP160)</f>
        <v>0</v>
      </c>
      <c r="CX160" s="4">
        <f>IF(COUNTIF($BT$5:$BT160,"&gt;=2")&gt;1,CX159,BQ160)</f>
        <v>0</v>
      </c>
      <c r="CY160" s="4">
        <f>IF(COUNTIF($BT$5:$BT160,"&gt;=2")&gt;1,CY159,BR160)</f>
        <v>26</v>
      </c>
      <c r="CZ160" s="4">
        <f>IF(COUNTIF($BT$5:$BT160,"&gt;=2")&gt;1,CZ159,BS160)</f>
        <v>11.999999999999996</v>
      </c>
      <c r="DA160" s="4">
        <f>IF(COUNTIF($BT$5:$BT160,"&gt;=2")&gt;1,DA159,BT160)</f>
        <v>2</v>
      </c>
      <c r="DB160" s="4">
        <f>IF(COUNTIF($BT$5:$BT160,"&gt;=2")&gt;1,DB159,BU160)</f>
        <v>0</v>
      </c>
      <c r="DC160" s="4">
        <f>IF(COUNTIF($BZ$5:$BZ160,"&gt;=2")&gt;1,DC159,BV160)</f>
        <v>0</v>
      </c>
      <c r="DD160" s="4">
        <f>IF(COUNTIF($BZ$5:$BZ160,"&gt;=2")&gt;1,DD159,BW160)</f>
        <v>0</v>
      </c>
      <c r="DE160" s="4">
        <f>IF(COUNTIF($BZ$5:$BZ160,"&gt;=2")&gt;1,DE159,BX160)</f>
        <v>77.600000000000009</v>
      </c>
      <c r="DF160" s="4">
        <f>IF(COUNTIF($BZ$5:$BZ160,"&gt;=2")&gt;1,DF159,BY160)</f>
        <v>18.914999999999996</v>
      </c>
      <c r="DG160" s="4">
        <f>IF(COUNTIF($BZ$5:$BZ160,"&gt;=2")&gt;1,DG159,BZ160)</f>
        <v>0.48499999999999999</v>
      </c>
      <c r="DH160" s="4">
        <f t="shared" si="195"/>
        <v>0</v>
      </c>
      <c r="DI160" s="4">
        <f t="shared" si="196"/>
        <v>0</v>
      </c>
      <c r="DJ160" s="4">
        <f t="shared" si="197"/>
        <v>0</v>
      </c>
      <c r="DK160" s="4">
        <f t="shared" si="198"/>
        <v>0</v>
      </c>
      <c r="DL160" s="4">
        <f t="shared" si="199"/>
        <v>0</v>
      </c>
      <c r="DM160" s="4">
        <f t="shared" si="200"/>
        <v>7</v>
      </c>
      <c r="DN160" s="4">
        <f t="shared" si="201"/>
        <v>13.999999999999998</v>
      </c>
      <c r="DO160" s="4">
        <f t="shared" si="202"/>
        <v>40</v>
      </c>
      <c r="DP160" s="4">
        <f t="shared" si="203"/>
        <v>97</v>
      </c>
      <c r="DQ160" s="4">
        <f t="shared" si="204"/>
        <v>0</v>
      </c>
      <c r="DS160" s="4">
        <v>156</v>
      </c>
      <c r="DT160" s="4">
        <f>$CK160+INDEX(节奏总纲!D$4:D$163,基础状态预估!$C$2)</f>
        <v>180.00483399593904</v>
      </c>
      <c r="DU160" s="4">
        <f>$CK160+INDEX(节奏总纲!E$4:E$163,基础状态预估!$C$2)</f>
        <v>174.28268396026414</v>
      </c>
      <c r="DV160" s="4">
        <f>$CK160+INDEX(节奏总纲!F$4:F$163,基础状态预估!$C$2)</f>
        <v>167.39220630709642</v>
      </c>
      <c r="DW160" s="4">
        <f>$CK160+INDEX(节奏总纲!G$4:G$163,基础状态预估!$C$2)</f>
        <v>159.03246816526354</v>
      </c>
      <c r="DX160" s="4">
        <f>$CK160+INDEX(节奏总纲!H$4:H$163,基础状态预估!$C$2)</f>
        <v>148.69453894381218</v>
      </c>
      <c r="DY160" s="4">
        <f t="shared" si="186"/>
        <v>11.899999999999999</v>
      </c>
      <c r="DZ160" s="4">
        <f t="shared" si="187"/>
        <v>33</v>
      </c>
      <c r="EA160" s="4">
        <f t="shared" si="188"/>
        <v>91.7</v>
      </c>
      <c r="EB160" s="4">
        <f t="shared" si="189"/>
        <v>20.914999999999996</v>
      </c>
      <c r="EC160" s="4">
        <f t="shared" si="190"/>
        <v>0.48499999999999999</v>
      </c>
      <c r="EE160" s="4">
        <v>23</v>
      </c>
      <c r="EP160" s="7">
        <f t="shared" si="166"/>
        <v>119.28246816526354</v>
      </c>
      <c r="EQ160" s="4">
        <f t="shared" si="167"/>
        <v>11.899999999999999</v>
      </c>
      <c r="ER160" s="4">
        <f t="shared" si="168"/>
        <v>33</v>
      </c>
      <c r="ES160" s="4">
        <f t="shared" si="169"/>
        <v>59.900000000000013</v>
      </c>
      <c r="ET160" s="4">
        <f t="shared" si="170"/>
        <v>13.16375</v>
      </c>
      <c r="EU160" s="4">
        <f t="shared" si="171"/>
        <v>0.28625000000000012</v>
      </c>
      <c r="EV160" s="4" t="str">
        <f t="shared" si="172"/>
        <v>红</v>
      </c>
      <c r="EW160" s="4">
        <f t="shared" si="173"/>
        <v>116.25000000000003</v>
      </c>
      <c r="EX160" s="4">
        <f t="shared" si="174"/>
        <v>96.000000000000014</v>
      </c>
    </row>
    <row r="161" spans="33:154" x14ac:dyDescent="0.15">
      <c r="AG161" s="7">
        <f>基础状态预估!K40</f>
        <v>127.28246816526354</v>
      </c>
      <c r="AH161" s="7">
        <f>求节点(节奏总纲!$G$4:$G$163,节奏总纲!$C$4:$C$163,AG161)</f>
        <v>79.49234776580262</v>
      </c>
      <c r="AI161" s="4" t="str">
        <f t="shared" si="164"/>
        <v>红</v>
      </c>
      <c r="AJ161" s="4">
        <f t="shared" si="165"/>
        <v>11.899999999999999</v>
      </c>
      <c r="AK161" s="4">
        <f t="shared" si="158"/>
        <v>33</v>
      </c>
      <c r="AL161" s="4">
        <f t="shared" si="159"/>
        <v>66.3</v>
      </c>
      <c r="AM161" s="4">
        <f t="shared" si="160"/>
        <v>14.723749999999997</v>
      </c>
      <c r="AN161" s="4">
        <f t="shared" si="161"/>
        <v>0.32625000000000004</v>
      </c>
      <c r="AO161" s="7">
        <f>(基础状态预估!F40-基础状态预估!F39)*基础状态预估!$W40+AO160</f>
        <v>103.6</v>
      </c>
      <c r="AP161" s="7">
        <f t="shared" si="162"/>
        <v>0.39846153846153842</v>
      </c>
      <c r="BF161" s="4">
        <v>157</v>
      </c>
      <c r="BG161" s="4">
        <f t="shared" si="191"/>
        <v>109.89999999999999</v>
      </c>
      <c r="BH161" s="4">
        <f t="shared" si="192"/>
        <v>47.1</v>
      </c>
      <c r="BL161" s="4">
        <f t="shared" si="175"/>
        <v>75.5</v>
      </c>
      <c r="BM161" s="4">
        <f t="shared" si="176"/>
        <v>52.849999999999994</v>
      </c>
      <c r="BN161" s="4">
        <f t="shared" si="177"/>
        <v>22.65</v>
      </c>
      <c r="BR161" s="4">
        <f t="shared" si="178"/>
        <v>89.7</v>
      </c>
      <c r="BS161" s="4">
        <f t="shared" si="179"/>
        <v>41.399999999999991</v>
      </c>
      <c r="BT161" s="4">
        <f t="shared" si="180"/>
        <v>6.9</v>
      </c>
      <c r="BX161" s="4">
        <f t="shared" si="181"/>
        <v>78.400000000000006</v>
      </c>
      <c r="BY161" s="4">
        <f t="shared" si="182"/>
        <v>19.109999999999996</v>
      </c>
      <c r="BZ161" s="4">
        <f t="shared" si="183"/>
        <v>0.49</v>
      </c>
      <c r="CD161" s="4">
        <f t="shared" si="184"/>
        <v>0</v>
      </c>
      <c r="CE161" s="4">
        <f t="shared" si="185"/>
        <v>0</v>
      </c>
      <c r="CF161" s="4">
        <f>IF(COUNTIF($BH$5:$BH161,"&gt;=2")&lt;=1,SUM($BG161:$BK161)*C$8,CF160)</f>
        <v>151200</v>
      </c>
      <c r="CG161" s="4">
        <f>IF(COUNTIF($BN$5:$BN161,"&gt;=2")&lt;=1,SUM($BL161:$BP161)*D$8,CG160)</f>
        <v>604799.99999999988</v>
      </c>
      <c r="CH161" s="4">
        <f>IF(COUNTIF($BT$5:$BT161,"&gt;=2")&lt;=1,SUM($BQ161:$BU161)*E$8,CH160)</f>
        <v>2592000</v>
      </c>
      <c r="CI161" s="4">
        <f>IF(COUNTIF($BZ$5:$BZ161,"&gt;=2")&lt;=1,SUM($BV161:$BZ161)*F$8,CI160)</f>
        <v>8467200</v>
      </c>
      <c r="CJ161" s="4">
        <f t="shared" si="193"/>
        <v>0</v>
      </c>
      <c r="CK161" s="4">
        <f t="shared" si="194"/>
        <v>136.75</v>
      </c>
      <c r="CM161" s="4">
        <v>157</v>
      </c>
      <c r="CN161" s="4">
        <f>IF(COUNTIF($BH$5:$BH161,"&gt;=2")&gt;1,CN160,BG161)</f>
        <v>4.8999999999999995</v>
      </c>
      <c r="CO161" s="4">
        <f>IF(COUNTIF($BH$5:$BH161,"&gt;=2")&gt;1,CO160,BH161)</f>
        <v>2.1</v>
      </c>
      <c r="CP161" s="4">
        <f>IF(COUNTIF($BH$5:$BH161,"&gt;=2")&gt;1,CP160,BI161)</f>
        <v>0</v>
      </c>
      <c r="CQ161" s="4">
        <f>IF(COUNTIF($BH$5:$BH161,"&gt;=2")&gt;1,CQ160,BJ161)</f>
        <v>0</v>
      </c>
      <c r="CR161" s="4">
        <f>IF(COUNTIF($BH$5:$BH161,"&gt;=2")&gt;1,CR160,BK161)</f>
        <v>0</v>
      </c>
      <c r="CS161" s="4">
        <f>IF(COUNTIF($BN$5:$BN161,"&gt;=2")&gt;1,CS160,BL161)</f>
        <v>7</v>
      </c>
      <c r="CT161" s="4">
        <f>IF(COUNTIF($BN$5:$BN161,"&gt;=2")&gt;1,CT160,BM161)</f>
        <v>4.8999999999999995</v>
      </c>
      <c r="CU161" s="4">
        <f>IF(COUNTIF($BN$5:$BN161,"&gt;=2")&gt;1,CU160,BN161)</f>
        <v>2.1</v>
      </c>
      <c r="CV161" s="4">
        <f>IF(COUNTIF($BN$5:$BN161,"&gt;=2")&gt;1,CV160,BO161)</f>
        <v>0</v>
      </c>
      <c r="CW161" s="4">
        <f>IF(COUNTIF($BN$5:$BN161,"&gt;=2")&gt;1,CW160,BP161)</f>
        <v>0</v>
      </c>
      <c r="CX161" s="4">
        <f>IF(COUNTIF($BT$5:$BT161,"&gt;=2")&gt;1,CX160,BQ161)</f>
        <v>0</v>
      </c>
      <c r="CY161" s="4">
        <f>IF(COUNTIF($BT$5:$BT161,"&gt;=2")&gt;1,CY160,BR161)</f>
        <v>26</v>
      </c>
      <c r="CZ161" s="4">
        <f>IF(COUNTIF($BT$5:$BT161,"&gt;=2")&gt;1,CZ160,BS161)</f>
        <v>11.999999999999996</v>
      </c>
      <c r="DA161" s="4">
        <f>IF(COUNTIF($BT$5:$BT161,"&gt;=2")&gt;1,DA160,BT161)</f>
        <v>2</v>
      </c>
      <c r="DB161" s="4">
        <f>IF(COUNTIF($BT$5:$BT161,"&gt;=2")&gt;1,DB160,BU161)</f>
        <v>0</v>
      </c>
      <c r="DC161" s="4">
        <f>IF(COUNTIF($BZ$5:$BZ161,"&gt;=2")&gt;1,DC160,BV161)</f>
        <v>0</v>
      </c>
      <c r="DD161" s="4">
        <f>IF(COUNTIF($BZ$5:$BZ161,"&gt;=2")&gt;1,DD160,BW161)</f>
        <v>0</v>
      </c>
      <c r="DE161" s="4">
        <f>IF(COUNTIF($BZ$5:$BZ161,"&gt;=2")&gt;1,DE160,BX161)</f>
        <v>78.400000000000006</v>
      </c>
      <c r="DF161" s="4">
        <f>IF(COUNTIF($BZ$5:$BZ161,"&gt;=2")&gt;1,DF160,BY161)</f>
        <v>19.109999999999996</v>
      </c>
      <c r="DG161" s="4">
        <f>IF(COUNTIF($BZ$5:$BZ161,"&gt;=2")&gt;1,DG160,BZ161)</f>
        <v>0.49</v>
      </c>
      <c r="DH161" s="4">
        <f t="shared" si="195"/>
        <v>0</v>
      </c>
      <c r="DI161" s="4">
        <f t="shared" si="196"/>
        <v>0</v>
      </c>
      <c r="DJ161" s="4">
        <f t="shared" si="197"/>
        <v>0</v>
      </c>
      <c r="DK161" s="4">
        <f t="shared" si="198"/>
        <v>0</v>
      </c>
      <c r="DL161" s="4">
        <f t="shared" si="199"/>
        <v>0</v>
      </c>
      <c r="DM161" s="4">
        <f t="shared" si="200"/>
        <v>7</v>
      </c>
      <c r="DN161" s="4">
        <f t="shared" si="201"/>
        <v>13.999999999999998</v>
      </c>
      <c r="DO161" s="4">
        <f t="shared" si="202"/>
        <v>40</v>
      </c>
      <c r="DP161" s="4">
        <f t="shared" si="203"/>
        <v>98</v>
      </c>
      <c r="DQ161" s="4">
        <f t="shared" si="204"/>
        <v>0</v>
      </c>
      <c r="DS161" s="4">
        <v>157</v>
      </c>
      <c r="DT161" s="4">
        <f>$CK161+INDEX(节奏总纲!D$4:D$163,基础状态预估!$C$2)</f>
        <v>181.00483399593904</v>
      </c>
      <c r="DU161" s="4">
        <f>$CK161+INDEX(节奏总纲!E$4:E$163,基础状态预估!$C$2)</f>
        <v>175.28268396026414</v>
      </c>
      <c r="DV161" s="4">
        <f>$CK161+INDEX(节奏总纲!F$4:F$163,基础状态预估!$C$2)</f>
        <v>168.39220630709642</v>
      </c>
      <c r="DW161" s="4">
        <f>$CK161+INDEX(节奏总纲!G$4:G$163,基础状态预估!$C$2)</f>
        <v>160.03246816526354</v>
      </c>
      <c r="DX161" s="4">
        <f>$CK161+INDEX(节奏总纲!H$4:H$163,基础状态预估!$C$2)</f>
        <v>149.69453894381218</v>
      </c>
      <c r="DY161" s="4">
        <f t="shared" si="186"/>
        <v>11.899999999999999</v>
      </c>
      <c r="DZ161" s="4">
        <f t="shared" si="187"/>
        <v>33</v>
      </c>
      <c r="EA161" s="4">
        <f t="shared" si="188"/>
        <v>92.5</v>
      </c>
      <c r="EB161" s="4">
        <f t="shared" si="189"/>
        <v>21.109999999999996</v>
      </c>
      <c r="EC161" s="4">
        <f t="shared" si="190"/>
        <v>0.49</v>
      </c>
      <c r="EE161" s="4">
        <v>24</v>
      </c>
      <c r="EP161" s="7">
        <f t="shared" si="166"/>
        <v>127.28246816526354</v>
      </c>
      <c r="EQ161" s="4">
        <f t="shared" si="167"/>
        <v>11.899999999999999</v>
      </c>
      <c r="ER161" s="4">
        <f t="shared" si="168"/>
        <v>33</v>
      </c>
      <c r="ES161" s="4">
        <f t="shared" si="169"/>
        <v>66.3</v>
      </c>
      <c r="ET161" s="4">
        <f t="shared" si="170"/>
        <v>14.723749999999997</v>
      </c>
      <c r="EU161" s="4">
        <f t="shared" si="171"/>
        <v>0.32625000000000004</v>
      </c>
      <c r="EV161" s="4" t="str">
        <f t="shared" si="172"/>
        <v>红</v>
      </c>
      <c r="EW161" s="4">
        <f t="shared" si="173"/>
        <v>124.25</v>
      </c>
      <c r="EX161" s="4">
        <f t="shared" si="174"/>
        <v>104</v>
      </c>
    </row>
    <row r="162" spans="33:154" x14ac:dyDescent="0.15">
      <c r="AG162" s="7">
        <f>基础状态预估!K41</f>
        <v>135.28246816526354</v>
      </c>
      <c r="AH162" s="7">
        <f>求节点(节奏总纲!$G$4:$G$163,节奏总纲!$C$4:$C$163,AG162)</f>
        <v>80.403306851072472</v>
      </c>
      <c r="AI162" s="4" t="str">
        <f t="shared" si="164"/>
        <v>红</v>
      </c>
      <c r="AJ162" s="4">
        <f t="shared" si="165"/>
        <v>11.899999999999999</v>
      </c>
      <c r="AK162" s="4">
        <f t="shared" si="158"/>
        <v>33</v>
      </c>
      <c r="AL162" s="4">
        <f t="shared" si="159"/>
        <v>72.7</v>
      </c>
      <c r="AM162" s="4">
        <f t="shared" si="160"/>
        <v>16.283749999999998</v>
      </c>
      <c r="AN162" s="4">
        <f t="shared" si="161"/>
        <v>0.36624999999999996</v>
      </c>
      <c r="AO162" s="7">
        <f>(基础状态预估!F41-基础状态预估!F40)*基础状态预估!$W41+AO161</f>
        <v>111.6</v>
      </c>
      <c r="AP162" s="7">
        <f t="shared" si="162"/>
        <v>0.39857142857142863</v>
      </c>
      <c r="BF162" s="4">
        <v>158</v>
      </c>
      <c r="BG162" s="4">
        <f t="shared" si="191"/>
        <v>110.6</v>
      </c>
      <c r="BH162" s="4">
        <f t="shared" si="192"/>
        <v>47.4</v>
      </c>
      <c r="BL162" s="4">
        <f t="shared" si="175"/>
        <v>76</v>
      </c>
      <c r="BM162" s="4">
        <f t="shared" si="176"/>
        <v>53.199999999999996</v>
      </c>
      <c r="BN162" s="4">
        <f t="shared" si="177"/>
        <v>22.8</v>
      </c>
      <c r="BR162" s="4">
        <f t="shared" si="178"/>
        <v>90.350000000000009</v>
      </c>
      <c r="BS162" s="4">
        <f t="shared" si="179"/>
        <v>41.699999999999989</v>
      </c>
      <c r="BT162" s="4">
        <f t="shared" si="180"/>
        <v>6.95</v>
      </c>
      <c r="BX162" s="4">
        <f t="shared" si="181"/>
        <v>79.2</v>
      </c>
      <c r="BY162" s="4">
        <f t="shared" si="182"/>
        <v>19.304999999999996</v>
      </c>
      <c r="BZ162" s="4">
        <f t="shared" si="183"/>
        <v>0.495</v>
      </c>
      <c r="CD162" s="4">
        <f t="shared" si="184"/>
        <v>0</v>
      </c>
      <c r="CE162" s="4">
        <f t="shared" si="185"/>
        <v>0</v>
      </c>
      <c r="CF162" s="4">
        <f>IF(COUNTIF($BH$5:$BH162,"&gt;=2")&lt;=1,SUM($BG162:$BK162)*C$8,CF161)</f>
        <v>151200</v>
      </c>
      <c r="CG162" s="4">
        <f>IF(COUNTIF($BN$5:$BN162,"&gt;=2")&lt;=1,SUM($BL162:$BP162)*D$8,CG161)</f>
        <v>604799.99999999988</v>
      </c>
      <c r="CH162" s="4">
        <f>IF(COUNTIF($BT$5:$BT162,"&gt;=2")&lt;=1,SUM($BQ162:$BU162)*E$8,CH161)</f>
        <v>2592000</v>
      </c>
      <c r="CI162" s="4">
        <f>IF(COUNTIF($BZ$5:$BZ162,"&gt;=2")&lt;=1,SUM($BV162:$BZ162)*F$8,CI161)</f>
        <v>8553600</v>
      </c>
      <c r="CJ162" s="4">
        <f t="shared" si="193"/>
        <v>0</v>
      </c>
      <c r="CK162" s="4">
        <f t="shared" si="194"/>
        <v>137.75</v>
      </c>
      <c r="CM162" s="4">
        <v>158</v>
      </c>
      <c r="CN162" s="4">
        <f>IF(COUNTIF($BH$5:$BH162,"&gt;=2")&gt;1,CN161,BG162)</f>
        <v>4.8999999999999995</v>
      </c>
      <c r="CO162" s="4">
        <f>IF(COUNTIF($BH$5:$BH162,"&gt;=2")&gt;1,CO161,BH162)</f>
        <v>2.1</v>
      </c>
      <c r="CP162" s="4">
        <f>IF(COUNTIF($BH$5:$BH162,"&gt;=2")&gt;1,CP161,BI162)</f>
        <v>0</v>
      </c>
      <c r="CQ162" s="4">
        <f>IF(COUNTIF($BH$5:$BH162,"&gt;=2")&gt;1,CQ161,BJ162)</f>
        <v>0</v>
      </c>
      <c r="CR162" s="4">
        <f>IF(COUNTIF($BH$5:$BH162,"&gt;=2")&gt;1,CR161,BK162)</f>
        <v>0</v>
      </c>
      <c r="CS162" s="4">
        <f>IF(COUNTIF($BN$5:$BN162,"&gt;=2")&gt;1,CS161,BL162)</f>
        <v>7</v>
      </c>
      <c r="CT162" s="4">
        <f>IF(COUNTIF($BN$5:$BN162,"&gt;=2")&gt;1,CT161,BM162)</f>
        <v>4.8999999999999995</v>
      </c>
      <c r="CU162" s="4">
        <f>IF(COUNTIF($BN$5:$BN162,"&gt;=2")&gt;1,CU161,BN162)</f>
        <v>2.1</v>
      </c>
      <c r="CV162" s="4">
        <f>IF(COUNTIF($BN$5:$BN162,"&gt;=2")&gt;1,CV161,BO162)</f>
        <v>0</v>
      </c>
      <c r="CW162" s="4">
        <f>IF(COUNTIF($BN$5:$BN162,"&gt;=2")&gt;1,CW161,BP162)</f>
        <v>0</v>
      </c>
      <c r="CX162" s="4">
        <f>IF(COUNTIF($BT$5:$BT162,"&gt;=2")&gt;1,CX161,BQ162)</f>
        <v>0</v>
      </c>
      <c r="CY162" s="4">
        <f>IF(COUNTIF($BT$5:$BT162,"&gt;=2")&gt;1,CY161,BR162)</f>
        <v>26</v>
      </c>
      <c r="CZ162" s="4">
        <f>IF(COUNTIF($BT$5:$BT162,"&gt;=2")&gt;1,CZ161,BS162)</f>
        <v>11.999999999999996</v>
      </c>
      <c r="DA162" s="4">
        <f>IF(COUNTIF($BT$5:$BT162,"&gt;=2")&gt;1,DA161,BT162)</f>
        <v>2</v>
      </c>
      <c r="DB162" s="4">
        <f>IF(COUNTIF($BT$5:$BT162,"&gt;=2")&gt;1,DB161,BU162)</f>
        <v>0</v>
      </c>
      <c r="DC162" s="4">
        <f>IF(COUNTIF($BZ$5:$BZ162,"&gt;=2")&gt;1,DC161,BV162)</f>
        <v>0</v>
      </c>
      <c r="DD162" s="4">
        <f>IF(COUNTIF($BZ$5:$BZ162,"&gt;=2")&gt;1,DD161,BW162)</f>
        <v>0</v>
      </c>
      <c r="DE162" s="4">
        <f>IF(COUNTIF($BZ$5:$BZ162,"&gt;=2")&gt;1,DE161,BX162)</f>
        <v>79.2</v>
      </c>
      <c r="DF162" s="4">
        <f>IF(COUNTIF($BZ$5:$BZ162,"&gt;=2")&gt;1,DF161,BY162)</f>
        <v>19.304999999999996</v>
      </c>
      <c r="DG162" s="4">
        <f>IF(COUNTIF($BZ$5:$BZ162,"&gt;=2")&gt;1,DG161,BZ162)</f>
        <v>0.495</v>
      </c>
      <c r="DH162" s="4">
        <f t="shared" si="195"/>
        <v>0</v>
      </c>
      <c r="DI162" s="4">
        <f t="shared" si="196"/>
        <v>0</v>
      </c>
      <c r="DJ162" s="4">
        <f t="shared" si="197"/>
        <v>0</v>
      </c>
      <c r="DK162" s="4">
        <f t="shared" si="198"/>
        <v>0</v>
      </c>
      <c r="DL162" s="4">
        <f t="shared" si="199"/>
        <v>0</v>
      </c>
      <c r="DM162" s="4">
        <f t="shared" si="200"/>
        <v>7</v>
      </c>
      <c r="DN162" s="4">
        <f t="shared" si="201"/>
        <v>13.999999999999998</v>
      </c>
      <c r="DO162" s="4">
        <f t="shared" si="202"/>
        <v>40</v>
      </c>
      <c r="DP162" s="4">
        <f t="shared" si="203"/>
        <v>99</v>
      </c>
      <c r="DQ162" s="4">
        <f t="shared" si="204"/>
        <v>0</v>
      </c>
      <c r="DS162" s="4">
        <v>158</v>
      </c>
      <c r="DT162" s="4">
        <f>$CK162+INDEX(节奏总纲!D$4:D$163,基础状态预估!$C$2)</f>
        <v>182.00483399593904</v>
      </c>
      <c r="DU162" s="4">
        <f>$CK162+INDEX(节奏总纲!E$4:E$163,基础状态预估!$C$2)</f>
        <v>176.28268396026414</v>
      </c>
      <c r="DV162" s="4">
        <f>$CK162+INDEX(节奏总纲!F$4:F$163,基础状态预估!$C$2)</f>
        <v>169.39220630709642</v>
      </c>
      <c r="DW162" s="4">
        <f>$CK162+INDEX(节奏总纲!G$4:G$163,基础状态预估!$C$2)</f>
        <v>161.03246816526354</v>
      </c>
      <c r="DX162" s="4">
        <f>$CK162+INDEX(节奏总纲!H$4:H$163,基础状态预估!$C$2)</f>
        <v>150.69453894381218</v>
      </c>
      <c r="DY162" s="4">
        <f t="shared" si="186"/>
        <v>11.899999999999999</v>
      </c>
      <c r="DZ162" s="4">
        <f t="shared" si="187"/>
        <v>33</v>
      </c>
      <c r="EA162" s="4">
        <f t="shared" si="188"/>
        <v>93.3</v>
      </c>
      <c r="EB162" s="4">
        <f t="shared" si="189"/>
        <v>21.304999999999996</v>
      </c>
      <c r="EC162" s="4">
        <f t="shared" si="190"/>
        <v>0.495</v>
      </c>
      <c r="EE162" s="4">
        <v>25</v>
      </c>
      <c r="EP162" s="7">
        <f t="shared" si="166"/>
        <v>135.28246816526354</v>
      </c>
      <c r="EQ162" s="4">
        <f t="shared" si="167"/>
        <v>11.899999999999999</v>
      </c>
      <c r="ER162" s="4">
        <f t="shared" si="168"/>
        <v>33</v>
      </c>
      <c r="ES162" s="4">
        <f t="shared" si="169"/>
        <v>72.7</v>
      </c>
      <c r="ET162" s="4">
        <f t="shared" si="170"/>
        <v>16.283749999999998</v>
      </c>
      <c r="EU162" s="4">
        <f t="shared" si="171"/>
        <v>0.36624999999999996</v>
      </c>
      <c r="EV162" s="4" t="str">
        <f t="shared" si="172"/>
        <v>红</v>
      </c>
      <c r="EW162" s="4">
        <f t="shared" si="173"/>
        <v>132.25</v>
      </c>
      <c r="EX162" s="4">
        <f t="shared" si="174"/>
        <v>112</v>
      </c>
    </row>
    <row r="163" spans="33:154" x14ac:dyDescent="0.15">
      <c r="AG163" s="7">
        <f>基础状态预估!K42</f>
        <v>143.28246816526354</v>
      </c>
      <c r="AH163" s="7">
        <f>求节点(节奏总纲!$G$4:$G$163,节奏总纲!$C$4:$C$163,AG163)</f>
        <v>81.250917254238459</v>
      </c>
      <c r="AI163" s="4" t="str">
        <f t="shared" si="164"/>
        <v>红</v>
      </c>
      <c r="AJ163" s="4">
        <f t="shared" si="165"/>
        <v>11.899999999999999</v>
      </c>
      <c r="AK163" s="4">
        <f t="shared" si="158"/>
        <v>33</v>
      </c>
      <c r="AL163" s="4">
        <f t="shared" si="159"/>
        <v>79.099999999999994</v>
      </c>
      <c r="AM163" s="4">
        <f t="shared" si="160"/>
        <v>17.843749999999993</v>
      </c>
      <c r="AN163" s="4">
        <f t="shared" si="161"/>
        <v>0.40625</v>
      </c>
      <c r="AO163" s="7">
        <f>(基础状态预估!F42-基础状态预估!F41)*基础状态预估!$W42+AO162</f>
        <v>119.6</v>
      </c>
      <c r="AP163" s="7">
        <f t="shared" si="162"/>
        <v>0.39866666666666667</v>
      </c>
      <c r="BF163" s="4">
        <v>159</v>
      </c>
      <c r="BG163" s="4">
        <f t="shared" si="191"/>
        <v>111.3</v>
      </c>
      <c r="BH163" s="4">
        <f t="shared" si="192"/>
        <v>47.699999999999996</v>
      </c>
      <c r="BL163" s="4">
        <f t="shared" si="175"/>
        <v>76.5</v>
      </c>
      <c r="BM163" s="4">
        <f t="shared" si="176"/>
        <v>53.55</v>
      </c>
      <c r="BN163" s="4">
        <f t="shared" si="177"/>
        <v>22.95</v>
      </c>
      <c r="BR163" s="4">
        <f t="shared" si="178"/>
        <v>91</v>
      </c>
      <c r="BS163" s="4">
        <f t="shared" si="179"/>
        <v>41.999999999999993</v>
      </c>
      <c r="BT163" s="4">
        <f t="shared" si="180"/>
        <v>7</v>
      </c>
      <c r="BX163" s="4">
        <f t="shared" si="181"/>
        <v>80</v>
      </c>
      <c r="BY163" s="4">
        <f t="shared" si="182"/>
        <v>19.499999999999996</v>
      </c>
      <c r="BZ163" s="4">
        <f t="shared" si="183"/>
        <v>0.5</v>
      </c>
      <c r="CD163" s="4">
        <f t="shared" si="184"/>
        <v>0</v>
      </c>
      <c r="CE163" s="4">
        <f t="shared" si="185"/>
        <v>0</v>
      </c>
      <c r="CF163" s="4">
        <f>IF(COUNTIF($BH$5:$BH163,"&gt;=2")&lt;=1,SUM($BG163:$BK163)*C$8,CF162)</f>
        <v>151200</v>
      </c>
      <c r="CG163" s="4">
        <f>IF(COUNTIF($BN$5:$BN163,"&gt;=2")&lt;=1,SUM($BL163:$BP163)*D$8,CG162)</f>
        <v>604799.99999999988</v>
      </c>
      <c r="CH163" s="4">
        <f>IF(COUNTIF($BT$5:$BT163,"&gt;=2")&lt;=1,SUM($BQ163:$BU163)*E$8,CH162)</f>
        <v>2592000</v>
      </c>
      <c r="CI163" s="4">
        <f>IF(COUNTIF($BZ$5:$BZ163,"&gt;=2")&lt;=1,SUM($BV163:$BZ163)*F$8,CI162)</f>
        <v>8640000</v>
      </c>
      <c r="CJ163" s="4">
        <f t="shared" si="193"/>
        <v>0</v>
      </c>
      <c r="CK163" s="4">
        <f t="shared" si="194"/>
        <v>138.75</v>
      </c>
      <c r="CM163" s="4">
        <v>159</v>
      </c>
      <c r="CN163" s="4">
        <f>IF(COUNTIF($BH$5:$BH163,"&gt;=2")&gt;1,CN162,BG163)</f>
        <v>4.8999999999999995</v>
      </c>
      <c r="CO163" s="4">
        <f>IF(COUNTIF($BH$5:$BH163,"&gt;=2")&gt;1,CO162,BH163)</f>
        <v>2.1</v>
      </c>
      <c r="CP163" s="4">
        <f>IF(COUNTIF($BH$5:$BH163,"&gt;=2")&gt;1,CP162,BI163)</f>
        <v>0</v>
      </c>
      <c r="CQ163" s="4">
        <f>IF(COUNTIF($BH$5:$BH163,"&gt;=2")&gt;1,CQ162,BJ163)</f>
        <v>0</v>
      </c>
      <c r="CR163" s="4">
        <f>IF(COUNTIF($BH$5:$BH163,"&gt;=2")&gt;1,CR162,BK163)</f>
        <v>0</v>
      </c>
      <c r="CS163" s="4">
        <f>IF(COUNTIF($BN$5:$BN163,"&gt;=2")&gt;1,CS162,BL163)</f>
        <v>7</v>
      </c>
      <c r="CT163" s="4">
        <f>IF(COUNTIF($BN$5:$BN163,"&gt;=2")&gt;1,CT162,BM163)</f>
        <v>4.8999999999999995</v>
      </c>
      <c r="CU163" s="4">
        <f>IF(COUNTIF($BN$5:$BN163,"&gt;=2")&gt;1,CU162,BN163)</f>
        <v>2.1</v>
      </c>
      <c r="CV163" s="4">
        <f>IF(COUNTIF($BN$5:$BN163,"&gt;=2")&gt;1,CV162,BO163)</f>
        <v>0</v>
      </c>
      <c r="CW163" s="4">
        <f>IF(COUNTIF($BN$5:$BN163,"&gt;=2")&gt;1,CW162,BP163)</f>
        <v>0</v>
      </c>
      <c r="CX163" s="4">
        <f>IF(COUNTIF($BT$5:$BT163,"&gt;=2")&gt;1,CX162,BQ163)</f>
        <v>0</v>
      </c>
      <c r="CY163" s="4">
        <f>IF(COUNTIF($BT$5:$BT163,"&gt;=2")&gt;1,CY162,BR163)</f>
        <v>26</v>
      </c>
      <c r="CZ163" s="4">
        <f>IF(COUNTIF($BT$5:$BT163,"&gt;=2")&gt;1,CZ162,BS163)</f>
        <v>11.999999999999996</v>
      </c>
      <c r="DA163" s="4">
        <f>IF(COUNTIF($BT$5:$BT163,"&gt;=2")&gt;1,DA162,BT163)</f>
        <v>2</v>
      </c>
      <c r="DB163" s="4">
        <f>IF(COUNTIF($BT$5:$BT163,"&gt;=2")&gt;1,DB162,BU163)</f>
        <v>0</v>
      </c>
      <c r="DC163" s="4">
        <f>IF(COUNTIF($BZ$5:$BZ163,"&gt;=2")&gt;1,DC162,BV163)</f>
        <v>0</v>
      </c>
      <c r="DD163" s="4">
        <f>IF(COUNTIF($BZ$5:$BZ163,"&gt;=2")&gt;1,DD162,BW163)</f>
        <v>0</v>
      </c>
      <c r="DE163" s="4">
        <f>IF(COUNTIF($BZ$5:$BZ163,"&gt;=2")&gt;1,DE162,BX163)</f>
        <v>80</v>
      </c>
      <c r="DF163" s="4">
        <f>IF(COUNTIF($BZ$5:$BZ163,"&gt;=2")&gt;1,DF162,BY163)</f>
        <v>19.499999999999996</v>
      </c>
      <c r="DG163" s="4">
        <f>IF(COUNTIF($BZ$5:$BZ163,"&gt;=2")&gt;1,DG162,BZ163)</f>
        <v>0.5</v>
      </c>
      <c r="DH163" s="4">
        <f t="shared" si="195"/>
        <v>0</v>
      </c>
      <c r="DI163" s="4">
        <f t="shared" si="196"/>
        <v>0</v>
      </c>
      <c r="DJ163" s="4">
        <f t="shared" si="197"/>
        <v>0</v>
      </c>
      <c r="DK163" s="4">
        <f t="shared" si="198"/>
        <v>0</v>
      </c>
      <c r="DL163" s="4">
        <f t="shared" si="199"/>
        <v>0</v>
      </c>
      <c r="DM163" s="4">
        <f t="shared" si="200"/>
        <v>7</v>
      </c>
      <c r="DN163" s="4">
        <f t="shared" si="201"/>
        <v>13.999999999999998</v>
      </c>
      <c r="DO163" s="4">
        <f t="shared" si="202"/>
        <v>40</v>
      </c>
      <c r="DP163" s="4">
        <f t="shared" si="203"/>
        <v>100</v>
      </c>
      <c r="DQ163" s="4">
        <f t="shared" si="204"/>
        <v>0</v>
      </c>
      <c r="DS163" s="4">
        <v>159</v>
      </c>
      <c r="DT163" s="4">
        <f>$CK163+INDEX(节奏总纲!D$4:D$163,基础状态预估!$C$2)</f>
        <v>183.00483399593904</v>
      </c>
      <c r="DU163" s="4">
        <f>$CK163+INDEX(节奏总纲!E$4:E$163,基础状态预估!$C$2)</f>
        <v>177.28268396026414</v>
      </c>
      <c r="DV163" s="4">
        <f>$CK163+INDEX(节奏总纲!F$4:F$163,基础状态预估!$C$2)</f>
        <v>170.39220630709642</v>
      </c>
      <c r="DW163" s="4">
        <f>$CK163+INDEX(节奏总纲!G$4:G$163,基础状态预估!$C$2)</f>
        <v>162.03246816526354</v>
      </c>
      <c r="DX163" s="4">
        <f>$CK163+INDEX(节奏总纲!H$4:H$163,基础状态预估!$C$2)</f>
        <v>151.69453894381218</v>
      </c>
      <c r="DY163" s="4">
        <f t="shared" si="186"/>
        <v>11.899999999999999</v>
      </c>
      <c r="DZ163" s="4">
        <f t="shared" si="187"/>
        <v>33</v>
      </c>
      <c r="EA163" s="4">
        <f t="shared" si="188"/>
        <v>94.1</v>
      </c>
      <c r="EB163" s="4">
        <f t="shared" si="189"/>
        <v>21.499999999999996</v>
      </c>
      <c r="EC163" s="4">
        <f t="shared" si="190"/>
        <v>0.5</v>
      </c>
      <c r="EE163" s="4">
        <v>26</v>
      </c>
      <c r="EP163" s="7">
        <f t="shared" si="166"/>
        <v>143.28246816526354</v>
      </c>
      <c r="EQ163" s="4">
        <f t="shared" si="167"/>
        <v>11.899999999999999</v>
      </c>
      <c r="ER163" s="4">
        <f t="shared" si="168"/>
        <v>33</v>
      </c>
      <c r="ES163" s="4">
        <f t="shared" si="169"/>
        <v>79.099999999999994</v>
      </c>
      <c r="ET163" s="4">
        <f t="shared" si="170"/>
        <v>17.843749999999993</v>
      </c>
      <c r="EU163" s="4">
        <f t="shared" si="171"/>
        <v>0.40625</v>
      </c>
      <c r="EV163" s="4" t="str">
        <f t="shared" si="172"/>
        <v>红</v>
      </c>
      <c r="EW163" s="4">
        <f t="shared" si="173"/>
        <v>140.25</v>
      </c>
      <c r="EX163" s="4">
        <f t="shared" si="174"/>
        <v>120</v>
      </c>
    </row>
    <row r="164" spans="33:154" x14ac:dyDescent="0.15">
      <c r="BF164" s="4">
        <v>160</v>
      </c>
      <c r="BG164" s="4">
        <f t="shared" si="191"/>
        <v>112</v>
      </c>
      <c r="BH164" s="4">
        <f t="shared" si="192"/>
        <v>48</v>
      </c>
      <c r="BL164" s="4">
        <f t="shared" si="175"/>
        <v>77</v>
      </c>
      <c r="BM164" s="4">
        <f t="shared" si="176"/>
        <v>53.9</v>
      </c>
      <c r="BN164" s="4">
        <f t="shared" si="177"/>
        <v>23.099999999999998</v>
      </c>
      <c r="BR164" s="4">
        <f t="shared" si="178"/>
        <v>91.65</v>
      </c>
      <c r="BS164" s="4">
        <f t="shared" si="179"/>
        <v>42.29999999999999</v>
      </c>
      <c r="BT164" s="4">
        <f t="shared" si="180"/>
        <v>7.0500000000000007</v>
      </c>
      <c r="BX164" s="4">
        <f t="shared" si="181"/>
        <v>80.800000000000011</v>
      </c>
      <c r="BY164" s="4">
        <f t="shared" si="182"/>
        <v>19.694999999999997</v>
      </c>
      <c r="BZ164" s="4">
        <f t="shared" si="183"/>
        <v>0.505</v>
      </c>
      <c r="CD164" s="4">
        <f t="shared" si="184"/>
        <v>0</v>
      </c>
      <c r="CE164" s="4">
        <f t="shared" si="185"/>
        <v>0</v>
      </c>
      <c r="CF164" s="4">
        <f>IF(COUNTIF($BH$5:$BH164,"&gt;=2")&lt;=1,SUM($BG164:$BK164)*C$8,CF163)</f>
        <v>151200</v>
      </c>
      <c r="CG164" s="4">
        <f>IF(COUNTIF($BN$5:$BN164,"&gt;=2")&lt;=1,SUM($BL164:$BP164)*D$8,CG163)</f>
        <v>604799.99999999988</v>
      </c>
      <c r="CH164" s="4">
        <f>IF(COUNTIF($BT$5:$BT164,"&gt;=2")&lt;=1,SUM($BQ164:$BU164)*E$8,CH163)</f>
        <v>2592000</v>
      </c>
      <c r="CI164" s="4">
        <f>IF(COUNTIF($BZ$5:$BZ164,"&gt;=2")&lt;=1,SUM($BV164:$BZ164)*F$8,CI163)</f>
        <v>8726400</v>
      </c>
      <c r="CJ164" s="4">
        <f t="shared" si="193"/>
        <v>0</v>
      </c>
      <c r="CK164" s="4">
        <f t="shared" si="194"/>
        <v>139.75</v>
      </c>
      <c r="CM164" s="4">
        <v>160</v>
      </c>
      <c r="CN164" s="4">
        <f>IF(COUNTIF($BH$5:$BH164,"&gt;=2")&gt;1,CN163,BG164)</f>
        <v>4.8999999999999995</v>
      </c>
      <c r="CO164" s="4">
        <f>IF(COUNTIF($BH$5:$BH164,"&gt;=2")&gt;1,CO163,BH164)</f>
        <v>2.1</v>
      </c>
      <c r="CP164" s="4">
        <f>IF(COUNTIF($BH$5:$BH164,"&gt;=2")&gt;1,CP163,BI164)</f>
        <v>0</v>
      </c>
      <c r="CQ164" s="4">
        <f>IF(COUNTIF($BH$5:$BH164,"&gt;=2")&gt;1,CQ163,BJ164)</f>
        <v>0</v>
      </c>
      <c r="CR164" s="4">
        <f>IF(COUNTIF($BH$5:$BH164,"&gt;=2")&gt;1,CR163,BK164)</f>
        <v>0</v>
      </c>
      <c r="CS164" s="4">
        <f>IF(COUNTIF($BN$5:$BN164,"&gt;=2")&gt;1,CS163,BL164)</f>
        <v>7</v>
      </c>
      <c r="CT164" s="4">
        <f>IF(COUNTIF($BN$5:$BN164,"&gt;=2")&gt;1,CT163,BM164)</f>
        <v>4.8999999999999995</v>
      </c>
      <c r="CU164" s="4">
        <f>IF(COUNTIF($BN$5:$BN164,"&gt;=2")&gt;1,CU163,BN164)</f>
        <v>2.1</v>
      </c>
      <c r="CV164" s="4">
        <f>IF(COUNTIF($BN$5:$BN164,"&gt;=2")&gt;1,CV163,BO164)</f>
        <v>0</v>
      </c>
      <c r="CW164" s="4">
        <f>IF(COUNTIF($BN$5:$BN164,"&gt;=2")&gt;1,CW163,BP164)</f>
        <v>0</v>
      </c>
      <c r="CX164" s="4">
        <f>IF(COUNTIF($BT$5:$BT164,"&gt;=2")&gt;1,CX163,BQ164)</f>
        <v>0</v>
      </c>
      <c r="CY164" s="4">
        <f>IF(COUNTIF($BT$5:$BT164,"&gt;=2")&gt;1,CY163,BR164)</f>
        <v>26</v>
      </c>
      <c r="CZ164" s="4">
        <f>IF(COUNTIF($BT$5:$BT164,"&gt;=2")&gt;1,CZ163,BS164)</f>
        <v>11.999999999999996</v>
      </c>
      <c r="DA164" s="4">
        <f>IF(COUNTIF($BT$5:$BT164,"&gt;=2")&gt;1,DA163,BT164)</f>
        <v>2</v>
      </c>
      <c r="DB164" s="4">
        <f>IF(COUNTIF($BT$5:$BT164,"&gt;=2")&gt;1,DB163,BU164)</f>
        <v>0</v>
      </c>
      <c r="DC164" s="4">
        <f>IF(COUNTIF($BZ$5:$BZ164,"&gt;=2")&gt;1,DC163,BV164)</f>
        <v>0</v>
      </c>
      <c r="DD164" s="4">
        <f>IF(COUNTIF($BZ$5:$BZ164,"&gt;=2")&gt;1,DD163,BW164)</f>
        <v>0</v>
      </c>
      <c r="DE164" s="4">
        <f>IF(COUNTIF($BZ$5:$BZ164,"&gt;=2")&gt;1,DE163,BX164)</f>
        <v>80.800000000000011</v>
      </c>
      <c r="DF164" s="4">
        <f>IF(COUNTIF($BZ$5:$BZ164,"&gt;=2")&gt;1,DF163,BY164)</f>
        <v>19.694999999999997</v>
      </c>
      <c r="DG164" s="4">
        <f>IF(COUNTIF($BZ$5:$BZ164,"&gt;=2")&gt;1,DG163,BZ164)</f>
        <v>0.505</v>
      </c>
      <c r="DH164" s="4">
        <f t="shared" si="195"/>
        <v>0</v>
      </c>
      <c r="DI164" s="4">
        <f t="shared" si="196"/>
        <v>0</v>
      </c>
      <c r="DJ164" s="4">
        <f t="shared" si="197"/>
        <v>0</v>
      </c>
      <c r="DK164" s="4">
        <f t="shared" si="198"/>
        <v>0</v>
      </c>
      <c r="DL164" s="4">
        <f t="shared" si="199"/>
        <v>0</v>
      </c>
      <c r="DM164" s="4">
        <f t="shared" si="200"/>
        <v>7</v>
      </c>
      <c r="DN164" s="4">
        <f t="shared" si="201"/>
        <v>13.999999999999998</v>
      </c>
      <c r="DO164" s="4">
        <f t="shared" si="202"/>
        <v>40</v>
      </c>
      <c r="DP164" s="4">
        <f t="shared" si="203"/>
        <v>101</v>
      </c>
      <c r="DQ164" s="4">
        <f t="shared" si="204"/>
        <v>0</v>
      </c>
      <c r="DS164" s="4">
        <v>160</v>
      </c>
      <c r="DT164" s="4">
        <f>$CK164+INDEX(节奏总纲!D$4:D$163,基础状态预估!$C$2)</f>
        <v>184.00483399593904</v>
      </c>
      <c r="DU164" s="4">
        <f>$CK164+INDEX(节奏总纲!E$4:E$163,基础状态预估!$C$2)</f>
        <v>178.28268396026414</v>
      </c>
      <c r="DV164" s="4">
        <f>$CK164+INDEX(节奏总纲!F$4:F$163,基础状态预估!$C$2)</f>
        <v>171.39220630709642</v>
      </c>
      <c r="DW164" s="4">
        <f>$CK164+INDEX(节奏总纲!G$4:G$163,基础状态预估!$C$2)</f>
        <v>163.03246816526354</v>
      </c>
      <c r="DX164" s="4">
        <f>$CK164+INDEX(节奏总纲!H$4:H$163,基础状态预估!$C$2)</f>
        <v>152.69453894381218</v>
      </c>
      <c r="DY164" s="4">
        <f t="shared" si="186"/>
        <v>11.899999999999999</v>
      </c>
      <c r="DZ164" s="4">
        <f t="shared" si="187"/>
        <v>33</v>
      </c>
      <c r="EA164" s="4">
        <f t="shared" si="188"/>
        <v>94.9</v>
      </c>
      <c r="EB164" s="4">
        <f t="shared" si="189"/>
        <v>21.694999999999997</v>
      </c>
      <c r="EC164" s="4">
        <f t="shared" si="190"/>
        <v>0.505</v>
      </c>
      <c r="EE164" s="4">
        <v>27</v>
      </c>
    </row>
    <row r="165" spans="33:154" x14ac:dyDescent="0.15">
      <c r="BF165" s="4">
        <v>161</v>
      </c>
      <c r="BG165" s="4">
        <f t="shared" si="191"/>
        <v>112.69999999999999</v>
      </c>
      <c r="BH165" s="4">
        <f t="shared" si="192"/>
        <v>48.3</v>
      </c>
      <c r="BL165" s="4">
        <f t="shared" si="175"/>
        <v>77.5</v>
      </c>
      <c r="BM165" s="4">
        <f t="shared" si="176"/>
        <v>54.25</v>
      </c>
      <c r="BN165" s="4">
        <f t="shared" si="177"/>
        <v>23.25</v>
      </c>
      <c r="BR165" s="4">
        <f t="shared" si="178"/>
        <v>92.3</v>
      </c>
      <c r="BS165" s="4">
        <f t="shared" si="179"/>
        <v>42.599999999999987</v>
      </c>
      <c r="BT165" s="4">
        <f t="shared" si="180"/>
        <v>7.1000000000000005</v>
      </c>
      <c r="BX165" s="4">
        <f t="shared" si="181"/>
        <v>81.600000000000009</v>
      </c>
      <c r="BY165" s="4">
        <f t="shared" si="182"/>
        <v>19.889999999999993</v>
      </c>
      <c r="BZ165" s="4">
        <f t="shared" si="183"/>
        <v>0.51</v>
      </c>
      <c r="CD165" s="4">
        <f t="shared" si="184"/>
        <v>0</v>
      </c>
      <c r="CE165" s="4">
        <f t="shared" si="185"/>
        <v>0</v>
      </c>
      <c r="CF165" s="4">
        <f>IF(COUNTIF($BH$5:$BH165,"&gt;=2")&lt;=1,SUM($BG165:$BK165)*C$8,CF164)</f>
        <v>151200</v>
      </c>
      <c r="CG165" s="4">
        <f>IF(COUNTIF($BN$5:$BN165,"&gt;=2")&lt;=1,SUM($BL165:$BP165)*D$8,CG164)</f>
        <v>604799.99999999988</v>
      </c>
      <c r="CH165" s="4">
        <f>IF(COUNTIF($BT$5:$BT165,"&gt;=2")&lt;=1,SUM($BQ165:$BU165)*E$8,CH164)</f>
        <v>2592000</v>
      </c>
      <c r="CI165" s="4">
        <f>IF(COUNTIF($BZ$5:$BZ165,"&gt;=2")&lt;=1,SUM($BV165:$BZ165)*F$8,CI164)</f>
        <v>8812800.0000000019</v>
      </c>
      <c r="CJ165" s="4">
        <f t="shared" si="193"/>
        <v>0</v>
      </c>
      <c r="CK165" s="4">
        <f t="shared" si="194"/>
        <v>140.75000000000003</v>
      </c>
      <c r="CM165" s="4">
        <v>161</v>
      </c>
      <c r="CN165" s="4">
        <f>IF(COUNTIF($BH$5:$BH165,"&gt;=2")&gt;1,CN164,BG165)</f>
        <v>4.8999999999999995</v>
      </c>
      <c r="CO165" s="4">
        <f>IF(COUNTIF($BH$5:$BH165,"&gt;=2")&gt;1,CO164,BH165)</f>
        <v>2.1</v>
      </c>
      <c r="CP165" s="4">
        <f>IF(COUNTIF($BH$5:$BH165,"&gt;=2")&gt;1,CP164,BI165)</f>
        <v>0</v>
      </c>
      <c r="CQ165" s="4">
        <f>IF(COUNTIF($BH$5:$BH165,"&gt;=2")&gt;1,CQ164,BJ165)</f>
        <v>0</v>
      </c>
      <c r="CR165" s="4">
        <f>IF(COUNTIF($BH$5:$BH165,"&gt;=2")&gt;1,CR164,BK165)</f>
        <v>0</v>
      </c>
      <c r="CS165" s="4">
        <f>IF(COUNTIF($BN$5:$BN165,"&gt;=2")&gt;1,CS164,BL165)</f>
        <v>7</v>
      </c>
      <c r="CT165" s="4">
        <f>IF(COUNTIF($BN$5:$BN165,"&gt;=2")&gt;1,CT164,BM165)</f>
        <v>4.8999999999999995</v>
      </c>
      <c r="CU165" s="4">
        <f>IF(COUNTIF($BN$5:$BN165,"&gt;=2")&gt;1,CU164,BN165)</f>
        <v>2.1</v>
      </c>
      <c r="CV165" s="4">
        <f>IF(COUNTIF($BN$5:$BN165,"&gt;=2")&gt;1,CV164,BO165)</f>
        <v>0</v>
      </c>
      <c r="CW165" s="4">
        <f>IF(COUNTIF($BN$5:$BN165,"&gt;=2")&gt;1,CW164,BP165)</f>
        <v>0</v>
      </c>
      <c r="CX165" s="4">
        <f>IF(COUNTIF($BT$5:$BT165,"&gt;=2")&gt;1,CX164,BQ165)</f>
        <v>0</v>
      </c>
      <c r="CY165" s="4">
        <f>IF(COUNTIF($BT$5:$BT165,"&gt;=2")&gt;1,CY164,BR165)</f>
        <v>26</v>
      </c>
      <c r="CZ165" s="4">
        <f>IF(COUNTIF($BT$5:$BT165,"&gt;=2")&gt;1,CZ164,BS165)</f>
        <v>11.999999999999996</v>
      </c>
      <c r="DA165" s="4">
        <f>IF(COUNTIF($BT$5:$BT165,"&gt;=2")&gt;1,DA164,BT165)</f>
        <v>2</v>
      </c>
      <c r="DB165" s="4">
        <f>IF(COUNTIF($BT$5:$BT165,"&gt;=2")&gt;1,DB164,BU165)</f>
        <v>0</v>
      </c>
      <c r="DC165" s="4">
        <f>IF(COUNTIF($BZ$5:$BZ165,"&gt;=2")&gt;1,DC164,BV165)</f>
        <v>0</v>
      </c>
      <c r="DD165" s="4">
        <f>IF(COUNTIF($BZ$5:$BZ165,"&gt;=2")&gt;1,DD164,BW165)</f>
        <v>0</v>
      </c>
      <c r="DE165" s="4">
        <f>IF(COUNTIF($BZ$5:$BZ165,"&gt;=2")&gt;1,DE164,BX165)</f>
        <v>81.600000000000009</v>
      </c>
      <c r="DF165" s="4">
        <f>IF(COUNTIF($BZ$5:$BZ165,"&gt;=2")&gt;1,DF164,BY165)</f>
        <v>19.889999999999993</v>
      </c>
      <c r="DG165" s="4">
        <f>IF(COUNTIF($BZ$5:$BZ165,"&gt;=2")&gt;1,DG164,BZ165)</f>
        <v>0.51</v>
      </c>
      <c r="DH165" s="4">
        <f t="shared" si="195"/>
        <v>0</v>
      </c>
      <c r="DI165" s="4">
        <f t="shared" si="196"/>
        <v>0</v>
      </c>
      <c r="DJ165" s="4">
        <f t="shared" si="197"/>
        <v>0</v>
      </c>
      <c r="DK165" s="4">
        <f t="shared" si="198"/>
        <v>0</v>
      </c>
      <c r="DL165" s="4">
        <f t="shared" si="199"/>
        <v>0</v>
      </c>
      <c r="DM165" s="4">
        <f t="shared" si="200"/>
        <v>7</v>
      </c>
      <c r="DN165" s="4">
        <f t="shared" si="201"/>
        <v>13.999999999999998</v>
      </c>
      <c r="DO165" s="4">
        <f t="shared" si="202"/>
        <v>40</v>
      </c>
      <c r="DP165" s="4">
        <f t="shared" si="203"/>
        <v>102.00000000000001</v>
      </c>
      <c r="DQ165" s="4">
        <f t="shared" si="204"/>
        <v>0</v>
      </c>
      <c r="DS165" s="4">
        <v>161</v>
      </c>
      <c r="DT165" s="4">
        <f>$CK165+INDEX(节奏总纲!D$4:D$163,基础状态预估!$C$2)</f>
        <v>185.00483399593907</v>
      </c>
      <c r="DU165" s="4">
        <f>$CK165+INDEX(节奏总纲!E$4:E$163,基础状态预估!$C$2)</f>
        <v>179.28268396026417</v>
      </c>
      <c r="DV165" s="4">
        <f>$CK165+INDEX(节奏总纲!F$4:F$163,基础状态预估!$C$2)</f>
        <v>172.39220630709644</v>
      </c>
      <c r="DW165" s="4">
        <f>$CK165+INDEX(节奏总纲!G$4:G$163,基础状态预估!$C$2)</f>
        <v>164.03246816526357</v>
      </c>
      <c r="DX165" s="4">
        <f>$CK165+INDEX(节奏总纲!H$4:H$163,基础状态预估!$C$2)</f>
        <v>153.6945389438122</v>
      </c>
      <c r="DY165" s="4">
        <f t="shared" ref="DY165:DY197" si="212">CN165+CS165+CX165+DC165+DH165</f>
        <v>11.899999999999999</v>
      </c>
      <c r="DZ165" s="4">
        <f t="shared" ref="DZ165:DZ197" si="213">CO165+CT165+CY165+DD165+DI165</f>
        <v>33</v>
      </c>
      <c r="EA165" s="4">
        <f t="shared" ref="EA165:EA197" si="214">CP165+CU165+CZ165+DE165+DJ165</f>
        <v>95.7</v>
      </c>
      <c r="EB165" s="4">
        <f t="shared" ref="EB165:EB197" si="215">CQ165+CV165+DA165+DF165+DK165</f>
        <v>21.889999999999993</v>
      </c>
      <c r="EC165" s="4">
        <f t="shared" ref="EC165:EC197" si="216">CR165+CW165+DB165+DG165+DL165</f>
        <v>0.51</v>
      </c>
      <c r="EE165" s="4">
        <v>28</v>
      </c>
    </row>
    <row r="166" spans="33:154" x14ac:dyDescent="0.15">
      <c r="BF166" s="4">
        <v>162</v>
      </c>
      <c r="BG166" s="4">
        <f t="shared" si="191"/>
        <v>113.39999999999999</v>
      </c>
      <c r="BH166" s="4">
        <f t="shared" si="192"/>
        <v>48.6</v>
      </c>
      <c r="BL166" s="4">
        <f t="shared" si="175"/>
        <v>78</v>
      </c>
      <c r="BM166" s="4">
        <f t="shared" si="176"/>
        <v>54.599999999999994</v>
      </c>
      <c r="BN166" s="4">
        <f t="shared" si="177"/>
        <v>23.4</v>
      </c>
      <c r="BR166" s="4">
        <f t="shared" si="178"/>
        <v>92.95</v>
      </c>
      <c r="BS166" s="4">
        <f t="shared" si="179"/>
        <v>42.899999999999991</v>
      </c>
      <c r="BT166" s="4">
        <f t="shared" si="180"/>
        <v>7.15</v>
      </c>
      <c r="BX166" s="4">
        <f t="shared" si="181"/>
        <v>82.4</v>
      </c>
      <c r="BY166" s="4">
        <f t="shared" si="182"/>
        <v>20.084999999999994</v>
      </c>
      <c r="BZ166" s="4">
        <f t="shared" si="183"/>
        <v>0.51500000000000001</v>
      </c>
      <c r="CD166" s="4">
        <f t="shared" si="184"/>
        <v>0</v>
      </c>
      <c r="CE166" s="4">
        <f t="shared" si="185"/>
        <v>0</v>
      </c>
      <c r="CF166" s="4">
        <f>IF(COUNTIF($BH$5:$BH166,"&gt;=2")&lt;=1,SUM($BG166:$BK166)*C$8,CF165)</f>
        <v>151200</v>
      </c>
      <c r="CG166" s="4">
        <f>IF(COUNTIF($BN$5:$BN166,"&gt;=2")&lt;=1,SUM($BL166:$BP166)*D$8,CG165)</f>
        <v>604799.99999999988</v>
      </c>
      <c r="CH166" s="4">
        <f>IF(COUNTIF($BT$5:$BT166,"&gt;=2")&lt;=1,SUM($BQ166:$BU166)*E$8,CH165)</f>
        <v>2592000</v>
      </c>
      <c r="CI166" s="4">
        <f>IF(COUNTIF($BZ$5:$BZ166,"&gt;=2")&lt;=1,SUM($BV166:$BZ166)*F$8,CI165)</f>
        <v>8899200</v>
      </c>
      <c r="CJ166" s="4">
        <f t="shared" si="193"/>
        <v>0</v>
      </c>
      <c r="CK166" s="4">
        <f t="shared" si="194"/>
        <v>141.75</v>
      </c>
      <c r="CM166" s="4">
        <v>162</v>
      </c>
      <c r="CN166" s="4">
        <f>IF(COUNTIF($BH$5:$BH166,"&gt;=2")&gt;1,CN165,BG166)</f>
        <v>4.8999999999999995</v>
      </c>
      <c r="CO166" s="4">
        <f>IF(COUNTIF($BH$5:$BH166,"&gt;=2")&gt;1,CO165,BH166)</f>
        <v>2.1</v>
      </c>
      <c r="CP166" s="4">
        <f>IF(COUNTIF($BH$5:$BH166,"&gt;=2")&gt;1,CP165,BI166)</f>
        <v>0</v>
      </c>
      <c r="CQ166" s="4">
        <f>IF(COUNTIF($BH$5:$BH166,"&gt;=2")&gt;1,CQ165,BJ166)</f>
        <v>0</v>
      </c>
      <c r="CR166" s="4">
        <f>IF(COUNTIF($BH$5:$BH166,"&gt;=2")&gt;1,CR165,BK166)</f>
        <v>0</v>
      </c>
      <c r="CS166" s="4">
        <f>IF(COUNTIF($BN$5:$BN166,"&gt;=2")&gt;1,CS165,BL166)</f>
        <v>7</v>
      </c>
      <c r="CT166" s="4">
        <f>IF(COUNTIF($BN$5:$BN166,"&gt;=2")&gt;1,CT165,BM166)</f>
        <v>4.8999999999999995</v>
      </c>
      <c r="CU166" s="4">
        <f>IF(COUNTIF($BN$5:$BN166,"&gt;=2")&gt;1,CU165,BN166)</f>
        <v>2.1</v>
      </c>
      <c r="CV166" s="4">
        <f>IF(COUNTIF($BN$5:$BN166,"&gt;=2")&gt;1,CV165,BO166)</f>
        <v>0</v>
      </c>
      <c r="CW166" s="4">
        <f>IF(COUNTIF($BN$5:$BN166,"&gt;=2")&gt;1,CW165,BP166)</f>
        <v>0</v>
      </c>
      <c r="CX166" s="4">
        <f>IF(COUNTIF($BT$5:$BT166,"&gt;=2")&gt;1,CX165,BQ166)</f>
        <v>0</v>
      </c>
      <c r="CY166" s="4">
        <f>IF(COUNTIF($BT$5:$BT166,"&gt;=2")&gt;1,CY165,BR166)</f>
        <v>26</v>
      </c>
      <c r="CZ166" s="4">
        <f>IF(COUNTIF($BT$5:$BT166,"&gt;=2")&gt;1,CZ165,BS166)</f>
        <v>11.999999999999996</v>
      </c>
      <c r="DA166" s="4">
        <f>IF(COUNTIF($BT$5:$BT166,"&gt;=2")&gt;1,DA165,BT166)</f>
        <v>2</v>
      </c>
      <c r="DB166" s="4">
        <f>IF(COUNTIF($BT$5:$BT166,"&gt;=2")&gt;1,DB165,BU166)</f>
        <v>0</v>
      </c>
      <c r="DC166" s="4">
        <f>IF(COUNTIF($BZ$5:$BZ166,"&gt;=2")&gt;1,DC165,BV166)</f>
        <v>0</v>
      </c>
      <c r="DD166" s="4">
        <f>IF(COUNTIF($BZ$5:$BZ166,"&gt;=2")&gt;1,DD165,BW166)</f>
        <v>0</v>
      </c>
      <c r="DE166" s="4">
        <f>IF(COUNTIF($BZ$5:$BZ166,"&gt;=2")&gt;1,DE165,BX166)</f>
        <v>82.4</v>
      </c>
      <c r="DF166" s="4">
        <f>IF(COUNTIF($BZ$5:$BZ166,"&gt;=2")&gt;1,DF165,BY166)</f>
        <v>20.084999999999994</v>
      </c>
      <c r="DG166" s="4">
        <f>IF(COUNTIF($BZ$5:$BZ166,"&gt;=2")&gt;1,DG165,BZ166)</f>
        <v>0.51500000000000001</v>
      </c>
      <c r="DH166" s="4">
        <f t="shared" si="195"/>
        <v>0</v>
      </c>
      <c r="DI166" s="4">
        <f t="shared" si="196"/>
        <v>0</v>
      </c>
      <c r="DJ166" s="4">
        <f t="shared" si="197"/>
        <v>0</v>
      </c>
      <c r="DK166" s="4">
        <f t="shared" si="198"/>
        <v>0</v>
      </c>
      <c r="DL166" s="4">
        <f t="shared" si="199"/>
        <v>0</v>
      </c>
      <c r="DM166" s="4">
        <f t="shared" si="200"/>
        <v>7</v>
      </c>
      <c r="DN166" s="4">
        <f t="shared" si="201"/>
        <v>13.999999999999998</v>
      </c>
      <c r="DO166" s="4">
        <f t="shared" si="202"/>
        <v>40</v>
      </c>
      <c r="DP166" s="4">
        <f t="shared" si="203"/>
        <v>103</v>
      </c>
      <c r="DQ166" s="4">
        <f t="shared" si="204"/>
        <v>0</v>
      </c>
      <c r="DS166" s="4">
        <v>162</v>
      </c>
      <c r="DT166" s="4">
        <f>$CK166+INDEX(节奏总纲!D$4:D$163,基础状态预估!$C$2)</f>
        <v>186.00483399593904</v>
      </c>
      <c r="DU166" s="4">
        <f>$CK166+INDEX(节奏总纲!E$4:E$163,基础状态预估!$C$2)</f>
        <v>180.28268396026414</v>
      </c>
      <c r="DV166" s="4">
        <f>$CK166+INDEX(节奏总纲!F$4:F$163,基础状态预估!$C$2)</f>
        <v>173.39220630709642</v>
      </c>
      <c r="DW166" s="4">
        <f>$CK166+INDEX(节奏总纲!G$4:G$163,基础状态预估!$C$2)</f>
        <v>165.03246816526354</v>
      </c>
      <c r="DX166" s="4">
        <f>$CK166+INDEX(节奏总纲!H$4:H$163,基础状态预估!$C$2)</f>
        <v>154.69453894381218</v>
      </c>
      <c r="DY166" s="4">
        <f t="shared" si="212"/>
        <v>11.899999999999999</v>
      </c>
      <c r="DZ166" s="4">
        <f t="shared" si="213"/>
        <v>33</v>
      </c>
      <c r="EA166" s="4">
        <f t="shared" si="214"/>
        <v>96.5</v>
      </c>
      <c r="EB166" s="4">
        <f t="shared" si="215"/>
        <v>22.084999999999994</v>
      </c>
      <c r="EC166" s="4">
        <f t="shared" si="216"/>
        <v>0.51500000000000001</v>
      </c>
      <c r="EE166" s="4">
        <v>29</v>
      </c>
    </row>
    <row r="167" spans="33:154" x14ac:dyDescent="0.15">
      <c r="AG167" s="7" t="s">
        <v>122</v>
      </c>
      <c r="AJ167" s="60" t="s">
        <v>365</v>
      </c>
      <c r="AK167" s="60"/>
      <c r="AL167" s="60"/>
      <c r="AM167" s="60"/>
      <c r="AN167" s="60"/>
      <c r="BF167" s="4">
        <v>163</v>
      </c>
      <c r="BG167" s="4">
        <f t="shared" si="191"/>
        <v>114.1</v>
      </c>
      <c r="BH167" s="4">
        <f t="shared" si="192"/>
        <v>48.9</v>
      </c>
      <c r="BL167" s="4">
        <f t="shared" si="175"/>
        <v>78.5</v>
      </c>
      <c r="BM167" s="4">
        <f t="shared" si="176"/>
        <v>54.949999999999996</v>
      </c>
      <c r="BN167" s="4">
        <f t="shared" si="177"/>
        <v>23.55</v>
      </c>
      <c r="BR167" s="4">
        <f t="shared" si="178"/>
        <v>93.600000000000009</v>
      </c>
      <c r="BS167" s="4">
        <f t="shared" si="179"/>
        <v>43.199999999999989</v>
      </c>
      <c r="BT167" s="4">
        <f t="shared" si="180"/>
        <v>7.2</v>
      </c>
      <c r="BX167" s="4">
        <f t="shared" si="181"/>
        <v>83.2</v>
      </c>
      <c r="BY167" s="4">
        <f t="shared" si="182"/>
        <v>20.279999999999994</v>
      </c>
      <c r="BZ167" s="4">
        <f t="shared" si="183"/>
        <v>0.52</v>
      </c>
      <c r="CD167" s="4">
        <f t="shared" si="184"/>
        <v>0</v>
      </c>
      <c r="CE167" s="4">
        <f t="shared" si="185"/>
        <v>0</v>
      </c>
      <c r="CF167" s="4">
        <f>IF(COUNTIF($BH$5:$BH167,"&gt;=2")&lt;=1,SUM($BG167:$BK167)*C$8,CF166)</f>
        <v>151200</v>
      </c>
      <c r="CG167" s="4">
        <f>IF(COUNTIF($BN$5:$BN167,"&gt;=2")&lt;=1,SUM($BL167:$BP167)*D$8,CG166)</f>
        <v>604799.99999999988</v>
      </c>
      <c r="CH167" s="4">
        <f>IF(COUNTIF($BT$5:$BT167,"&gt;=2")&lt;=1,SUM($BQ167:$BU167)*E$8,CH166)</f>
        <v>2592000</v>
      </c>
      <c r="CI167" s="4">
        <f>IF(COUNTIF($BZ$5:$BZ167,"&gt;=2")&lt;=1,SUM($BV167:$BZ167)*F$8,CI166)</f>
        <v>8985599.9999999981</v>
      </c>
      <c r="CJ167" s="4">
        <f t="shared" si="193"/>
        <v>0</v>
      </c>
      <c r="CK167" s="4">
        <f t="shared" si="194"/>
        <v>142.74999999999997</v>
      </c>
      <c r="CM167" s="4">
        <v>163</v>
      </c>
      <c r="CN167" s="4">
        <f>IF(COUNTIF($BH$5:$BH167,"&gt;=2")&gt;1,CN166,BG167)</f>
        <v>4.8999999999999995</v>
      </c>
      <c r="CO167" s="4">
        <f>IF(COUNTIF($BH$5:$BH167,"&gt;=2")&gt;1,CO166,BH167)</f>
        <v>2.1</v>
      </c>
      <c r="CP167" s="4">
        <f>IF(COUNTIF($BH$5:$BH167,"&gt;=2")&gt;1,CP166,BI167)</f>
        <v>0</v>
      </c>
      <c r="CQ167" s="4">
        <f>IF(COUNTIF($BH$5:$BH167,"&gt;=2")&gt;1,CQ166,BJ167)</f>
        <v>0</v>
      </c>
      <c r="CR167" s="4">
        <f>IF(COUNTIF($BH$5:$BH167,"&gt;=2")&gt;1,CR166,BK167)</f>
        <v>0</v>
      </c>
      <c r="CS167" s="4">
        <f>IF(COUNTIF($BN$5:$BN167,"&gt;=2")&gt;1,CS166,BL167)</f>
        <v>7</v>
      </c>
      <c r="CT167" s="4">
        <f>IF(COUNTIF($BN$5:$BN167,"&gt;=2")&gt;1,CT166,BM167)</f>
        <v>4.8999999999999995</v>
      </c>
      <c r="CU167" s="4">
        <f>IF(COUNTIF($BN$5:$BN167,"&gt;=2")&gt;1,CU166,BN167)</f>
        <v>2.1</v>
      </c>
      <c r="CV167" s="4">
        <f>IF(COUNTIF($BN$5:$BN167,"&gt;=2")&gt;1,CV166,BO167)</f>
        <v>0</v>
      </c>
      <c r="CW167" s="4">
        <f>IF(COUNTIF($BN$5:$BN167,"&gt;=2")&gt;1,CW166,BP167)</f>
        <v>0</v>
      </c>
      <c r="CX167" s="4">
        <f>IF(COUNTIF($BT$5:$BT167,"&gt;=2")&gt;1,CX166,BQ167)</f>
        <v>0</v>
      </c>
      <c r="CY167" s="4">
        <f>IF(COUNTIF($BT$5:$BT167,"&gt;=2")&gt;1,CY166,BR167)</f>
        <v>26</v>
      </c>
      <c r="CZ167" s="4">
        <f>IF(COUNTIF($BT$5:$BT167,"&gt;=2")&gt;1,CZ166,BS167)</f>
        <v>11.999999999999996</v>
      </c>
      <c r="DA167" s="4">
        <f>IF(COUNTIF($BT$5:$BT167,"&gt;=2")&gt;1,DA166,BT167)</f>
        <v>2</v>
      </c>
      <c r="DB167" s="4">
        <f>IF(COUNTIF($BT$5:$BT167,"&gt;=2")&gt;1,DB166,BU167)</f>
        <v>0</v>
      </c>
      <c r="DC167" s="4">
        <f>IF(COUNTIF($BZ$5:$BZ167,"&gt;=2")&gt;1,DC166,BV167)</f>
        <v>0</v>
      </c>
      <c r="DD167" s="4">
        <f>IF(COUNTIF($BZ$5:$BZ167,"&gt;=2")&gt;1,DD166,BW167)</f>
        <v>0</v>
      </c>
      <c r="DE167" s="4">
        <f>IF(COUNTIF($BZ$5:$BZ167,"&gt;=2")&gt;1,DE166,BX167)</f>
        <v>83.2</v>
      </c>
      <c r="DF167" s="4">
        <f>IF(COUNTIF($BZ$5:$BZ167,"&gt;=2")&gt;1,DF166,BY167)</f>
        <v>20.279999999999994</v>
      </c>
      <c r="DG167" s="4">
        <f>IF(COUNTIF($BZ$5:$BZ167,"&gt;=2")&gt;1,DG166,BZ167)</f>
        <v>0.52</v>
      </c>
      <c r="DH167" s="4">
        <f t="shared" si="195"/>
        <v>0</v>
      </c>
      <c r="DI167" s="4">
        <f t="shared" si="196"/>
        <v>0</v>
      </c>
      <c r="DJ167" s="4">
        <f t="shared" si="197"/>
        <v>0</v>
      </c>
      <c r="DK167" s="4">
        <f t="shared" si="198"/>
        <v>0</v>
      </c>
      <c r="DL167" s="4">
        <f t="shared" si="199"/>
        <v>0</v>
      </c>
      <c r="DM167" s="4">
        <f t="shared" si="200"/>
        <v>7</v>
      </c>
      <c r="DN167" s="4">
        <f t="shared" si="201"/>
        <v>13.999999999999998</v>
      </c>
      <c r="DO167" s="4">
        <f t="shared" si="202"/>
        <v>40</v>
      </c>
      <c r="DP167" s="4">
        <f t="shared" si="203"/>
        <v>103.99999999999999</v>
      </c>
      <c r="DQ167" s="4">
        <f t="shared" si="204"/>
        <v>0</v>
      </c>
      <c r="DS167" s="4">
        <v>163</v>
      </c>
      <c r="DT167" s="4">
        <f>$CK167+INDEX(节奏总纲!D$4:D$163,基础状态预估!$C$2)</f>
        <v>187.00483399593901</v>
      </c>
      <c r="DU167" s="4">
        <f>$CK167+INDEX(节奏总纲!E$4:E$163,基础状态预估!$C$2)</f>
        <v>181.28268396026411</v>
      </c>
      <c r="DV167" s="4">
        <f>$CK167+INDEX(节奏总纲!F$4:F$163,基础状态预估!$C$2)</f>
        <v>174.39220630709639</v>
      </c>
      <c r="DW167" s="4">
        <f>$CK167+INDEX(节奏总纲!G$4:G$163,基础状态预估!$C$2)</f>
        <v>166.03246816526351</v>
      </c>
      <c r="DX167" s="4">
        <f>$CK167+INDEX(节奏总纲!H$4:H$163,基础状态预估!$C$2)</f>
        <v>155.69453894381215</v>
      </c>
      <c r="DY167" s="4">
        <f t="shared" si="212"/>
        <v>11.899999999999999</v>
      </c>
      <c r="DZ167" s="4">
        <f t="shared" si="213"/>
        <v>33</v>
      </c>
      <c r="EA167" s="4">
        <f t="shared" si="214"/>
        <v>97.3</v>
      </c>
      <c r="EB167" s="4">
        <f t="shared" si="215"/>
        <v>22.279999999999994</v>
      </c>
      <c r="EC167" s="4">
        <f t="shared" si="216"/>
        <v>0.52</v>
      </c>
      <c r="EE167" s="4">
        <v>30</v>
      </c>
      <c r="EP167" s="4" t="s">
        <v>337</v>
      </c>
      <c r="EQ167" s="60" t="s">
        <v>344</v>
      </c>
      <c r="ER167" s="60"/>
      <c r="ES167" s="60"/>
      <c r="ET167" s="60"/>
      <c r="EU167" s="60"/>
    </row>
    <row r="168" spans="33:154" x14ac:dyDescent="0.15">
      <c r="AG168" s="7" t="s">
        <v>105</v>
      </c>
      <c r="AH168" s="7" t="s">
        <v>126</v>
      </c>
      <c r="AI168" s="4" t="s">
        <v>139</v>
      </c>
      <c r="AJ168" s="4" t="s">
        <v>47</v>
      </c>
      <c r="AK168" s="4" t="s">
        <v>48</v>
      </c>
      <c r="AL168" s="4" t="s">
        <v>24</v>
      </c>
      <c r="AM168" s="4" t="s">
        <v>22</v>
      </c>
      <c r="AN168" s="4" t="s">
        <v>23</v>
      </c>
      <c r="AO168" s="4" t="s">
        <v>109</v>
      </c>
      <c r="AP168" s="7" t="s">
        <v>131</v>
      </c>
      <c r="BF168" s="4">
        <v>164</v>
      </c>
      <c r="BG168" s="4">
        <f t="shared" si="191"/>
        <v>114.8</v>
      </c>
      <c r="BH168" s="4">
        <f t="shared" si="192"/>
        <v>49.199999999999996</v>
      </c>
      <c r="BL168" s="4">
        <f t="shared" si="175"/>
        <v>79</v>
      </c>
      <c r="BM168" s="4">
        <f t="shared" si="176"/>
        <v>55.3</v>
      </c>
      <c r="BN168" s="4">
        <f t="shared" si="177"/>
        <v>23.7</v>
      </c>
      <c r="BR168" s="4">
        <f t="shared" si="178"/>
        <v>94.25</v>
      </c>
      <c r="BS168" s="4">
        <f t="shared" si="179"/>
        <v>43.499999999999993</v>
      </c>
      <c r="BT168" s="4">
        <f t="shared" si="180"/>
        <v>7.25</v>
      </c>
      <c r="BX168" s="4">
        <f t="shared" si="181"/>
        <v>84</v>
      </c>
      <c r="BY168" s="4">
        <f t="shared" si="182"/>
        <v>20.474999999999994</v>
      </c>
      <c r="BZ168" s="4">
        <f t="shared" si="183"/>
        <v>0.52500000000000002</v>
      </c>
      <c r="CD168" s="4">
        <f t="shared" si="184"/>
        <v>0</v>
      </c>
      <c r="CE168" s="4">
        <f t="shared" si="185"/>
        <v>0</v>
      </c>
      <c r="CF168" s="4">
        <f>IF(COUNTIF($BH$5:$BH168,"&gt;=2")&lt;=1,SUM($BG168:$BK168)*C$8,CF167)</f>
        <v>151200</v>
      </c>
      <c r="CG168" s="4">
        <f>IF(COUNTIF($BN$5:$BN168,"&gt;=2")&lt;=1,SUM($BL168:$BP168)*D$8,CG167)</f>
        <v>604799.99999999988</v>
      </c>
      <c r="CH168" s="4">
        <f>IF(COUNTIF($BT$5:$BT168,"&gt;=2")&lt;=1,SUM($BQ168:$BU168)*E$8,CH167)</f>
        <v>2592000</v>
      </c>
      <c r="CI168" s="4">
        <f>IF(COUNTIF($BZ$5:$BZ168,"&gt;=2")&lt;=1,SUM($BV168:$BZ168)*F$8,CI167)</f>
        <v>9072000</v>
      </c>
      <c r="CJ168" s="4">
        <f t="shared" si="193"/>
        <v>0</v>
      </c>
      <c r="CK168" s="4">
        <f t="shared" si="194"/>
        <v>143.75</v>
      </c>
      <c r="CM168" s="4">
        <v>164</v>
      </c>
      <c r="CN168" s="4">
        <f>IF(COUNTIF($BH$5:$BH168,"&gt;=2")&gt;1,CN167,BG168)</f>
        <v>4.8999999999999995</v>
      </c>
      <c r="CO168" s="4">
        <f>IF(COUNTIF($BH$5:$BH168,"&gt;=2")&gt;1,CO167,BH168)</f>
        <v>2.1</v>
      </c>
      <c r="CP168" s="4">
        <f>IF(COUNTIF($BH$5:$BH168,"&gt;=2")&gt;1,CP167,BI168)</f>
        <v>0</v>
      </c>
      <c r="CQ168" s="4">
        <f>IF(COUNTIF($BH$5:$BH168,"&gt;=2")&gt;1,CQ167,BJ168)</f>
        <v>0</v>
      </c>
      <c r="CR168" s="4">
        <f>IF(COUNTIF($BH$5:$BH168,"&gt;=2")&gt;1,CR167,BK168)</f>
        <v>0</v>
      </c>
      <c r="CS168" s="4">
        <f>IF(COUNTIF($BN$5:$BN168,"&gt;=2")&gt;1,CS167,BL168)</f>
        <v>7</v>
      </c>
      <c r="CT168" s="4">
        <f>IF(COUNTIF($BN$5:$BN168,"&gt;=2")&gt;1,CT167,BM168)</f>
        <v>4.8999999999999995</v>
      </c>
      <c r="CU168" s="4">
        <f>IF(COUNTIF($BN$5:$BN168,"&gt;=2")&gt;1,CU167,BN168)</f>
        <v>2.1</v>
      </c>
      <c r="CV168" s="4">
        <f>IF(COUNTIF($BN$5:$BN168,"&gt;=2")&gt;1,CV167,BO168)</f>
        <v>0</v>
      </c>
      <c r="CW168" s="4">
        <f>IF(COUNTIF($BN$5:$BN168,"&gt;=2")&gt;1,CW167,BP168)</f>
        <v>0</v>
      </c>
      <c r="CX168" s="4">
        <f>IF(COUNTIF($BT$5:$BT168,"&gt;=2")&gt;1,CX167,BQ168)</f>
        <v>0</v>
      </c>
      <c r="CY168" s="4">
        <f>IF(COUNTIF($BT$5:$BT168,"&gt;=2")&gt;1,CY167,BR168)</f>
        <v>26</v>
      </c>
      <c r="CZ168" s="4">
        <f>IF(COUNTIF($BT$5:$BT168,"&gt;=2")&gt;1,CZ167,BS168)</f>
        <v>11.999999999999996</v>
      </c>
      <c r="DA168" s="4">
        <f>IF(COUNTIF($BT$5:$BT168,"&gt;=2")&gt;1,DA167,BT168)</f>
        <v>2</v>
      </c>
      <c r="DB168" s="4">
        <f>IF(COUNTIF($BT$5:$BT168,"&gt;=2")&gt;1,DB167,BU168)</f>
        <v>0</v>
      </c>
      <c r="DC168" s="4">
        <f>IF(COUNTIF($BZ$5:$BZ168,"&gt;=2")&gt;1,DC167,BV168)</f>
        <v>0</v>
      </c>
      <c r="DD168" s="4">
        <f>IF(COUNTIF($BZ$5:$BZ168,"&gt;=2")&gt;1,DD167,BW168)</f>
        <v>0</v>
      </c>
      <c r="DE168" s="4">
        <f>IF(COUNTIF($BZ$5:$BZ168,"&gt;=2")&gt;1,DE167,BX168)</f>
        <v>84</v>
      </c>
      <c r="DF168" s="4">
        <f>IF(COUNTIF($BZ$5:$BZ168,"&gt;=2")&gt;1,DF167,BY168)</f>
        <v>20.474999999999994</v>
      </c>
      <c r="DG168" s="4">
        <f>IF(COUNTIF($BZ$5:$BZ168,"&gt;=2")&gt;1,DG167,BZ168)</f>
        <v>0.52500000000000002</v>
      </c>
      <c r="DH168" s="4">
        <f t="shared" si="195"/>
        <v>0</v>
      </c>
      <c r="DI168" s="4">
        <f t="shared" si="196"/>
        <v>0</v>
      </c>
      <c r="DJ168" s="4">
        <f t="shared" si="197"/>
        <v>0</v>
      </c>
      <c r="DK168" s="4">
        <f t="shared" si="198"/>
        <v>0</v>
      </c>
      <c r="DL168" s="4">
        <f t="shared" si="199"/>
        <v>0</v>
      </c>
      <c r="DM168" s="4">
        <f t="shared" si="200"/>
        <v>7</v>
      </c>
      <c r="DN168" s="4">
        <f t="shared" si="201"/>
        <v>13.999999999999998</v>
      </c>
      <c r="DO168" s="4">
        <f t="shared" si="202"/>
        <v>40</v>
      </c>
      <c r="DP168" s="4">
        <f t="shared" si="203"/>
        <v>105</v>
      </c>
      <c r="DQ168" s="4">
        <f t="shared" si="204"/>
        <v>0</v>
      </c>
      <c r="DS168" s="4">
        <v>164</v>
      </c>
      <c r="DT168" s="4">
        <f>$CK168+INDEX(节奏总纲!D$4:D$163,基础状态预估!$C$2)</f>
        <v>188.00483399593904</v>
      </c>
      <c r="DU168" s="4">
        <f>$CK168+INDEX(节奏总纲!E$4:E$163,基础状态预估!$C$2)</f>
        <v>182.28268396026414</v>
      </c>
      <c r="DV168" s="4">
        <f>$CK168+INDEX(节奏总纲!F$4:F$163,基础状态预估!$C$2)</f>
        <v>175.39220630709642</v>
      </c>
      <c r="DW168" s="4">
        <f>$CK168+INDEX(节奏总纲!G$4:G$163,基础状态预估!$C$2)</f>
        <v>167.03246816526354</v>
      </c>
      <c r="DX168" s="4">
        <f>$CK168+INDEX(节奏总纲!H$4:H$163,基础状态预估!$C$2)</f>
        <v>156.69453894381218</v>
      </c>
      <c r="DY168" s="4">
        <f t="shared" si="212"/>
        <v>11.899999999999999</v>
      </c>
      <c r="DZ168" s="4">
        <f t="shared" si="213"/>
        <v>33</v>
      </c>
      <c r="EA168" s="4">
        <f t="shared" si="214"/>
        <v>98.1</v>
      </c>
      <c r="EB168" s="4">
        <f t="shared" si="215"/>
        <v>22.474999999999994</v>
      </c>
      <c r="EC168" s="4">
        <f t="shared" si="216"/>
        <v>0.52500000000000002</v>
      </c>
      <c r="EE168" s="4">
        <v>31</v>
      </c>
      <c r="EP168" s="4" t="s">
        <v>333</v>
      </c>
      <c r="EQ168" s="4" t="s">
        <v>47</v>
      </c>
      <c r="ER168" s="4" t="s">
        <v>48</v>
      </c>
      <c r="ES168" s="4" t="s">
        <v>24</v>
      </c>
      <c r="ET168" s="4" t="s">
        <v>22</v>
      </c>
      <c r="EU168" s="4" t="s">
        <v>23</v>
      </c>
      <c r="EV168" s="4" t="s">
        <v>345</v>
      </c>
      <c r="EW168" s="4" t="s">
        <v>346</v>
      </c>
      <c r="EX168" s="4" t="s">
        <v>348</v>
      </c>
    </row>
    <row r="169" spans="33:154" x14ac:dyDescent="0.15">
      <c r="AG169" s="7">
        <f>基础状态预估!L7</f>
        <v>12.944538943812169</v>
      </c>
      <c r="AH169" s="7">
        <f>求节点(节奏总纲!$H$4:$H$163,节奏总纲!$C$4:$C$163,AG169)</f>
        <v>55</v>
      </c>
      <c r="AI169" s="4" t="str">
        <f>EV169</f>
        <v>绿</v>
      </c>
      <c r="AJ169" s="4">
        <f>EQ169</f>
        <v>0</v>
      </c>
      <c r="AK169" s="4">
        <f t="shared" ref="AK169:AK204" si="217">ER169</f>
        <v>0</v>
      </c>
      <c r="AL169" s="4">
        <f t="shared" ref="AL169:AL204" si="218">ES169</f>
        <v>0</v>
      </c>
      <c r="AM169" s="4">
        <f t="shared" ref="AM169:AM204" si="219">ET169</f>
        <v>0</v>
      </c>
      <c r="AN169" s="4">
        <f t="shared" ref="AN169:AN204" si="220">EU169</f>
        <v>0</v>
      </c>
      <c r="AO169" s="7">
        <v>0</v>
      </c>
      <c r="AP169" s="7" t="e">
        <f t="shared" ref="AP169:AP204" si="221">AO169/AC5</f>
        <v>#DIV/0!</v>
      </c>
      <c r="BF169" s="4">
        <v>165</v>
      </c>
      <c r="BG169" s="4">
        <f t="shared" si="191"/>
        <v>115.49999999999999</v>
      </c>
      <c r="BH169" s="4">
        <f t="shared" si="192"/>
        <v>49.5</v>
      </c>
      <c r="BL169" s="4">
        <f t="shared" si="175"/>
        <v>79.5</v>
      </c>
      <c r="BM169" s="4">
        <f t="shared" si="176"/>
        <v>55.65</v>
      </c>
      <c r="BN169" s="4">
        <f t="shared" si="177"/>
        <v>23.849999999999998</v>
      </c>
      <c r="BR169" s="4">
        <f t="shared" si="178"/>
        <v>94.9</v>
      </c>
      <c r="BS169" s="4">
        <f t="shared" si="179"/>
        <v>43.79999999999999</v>
      </c>
      <c r="BT169" s="4">
        <f t="shared" si="180"/>
        <v>7.3000000000000007</v>
      </c>
      <c r="BX169" s="4">
        <f t="shared" si="181"/>
        <v>84.800000000000011</v>
      </c>
      <c r="BY169" s="4">
        <f t="shared" si="182"/>
        <v>20.669999999999995</v>
      </c>
      <c r="BZ169" s="4">
        <f t="shared" si="183"/>
        <v>0.53</v>
      </c>
      <c r="CD169" s="4">
        <f t="shared" si="184"/>
        <v>0</v>
      </c>
      <c r="CE169" s="4">
        <f t="shared" si="185"/>
        <v>0</v>
      </c>
      <c r="CF169" s="4">
        <f>IF(COUNTIF($BH$5:$BH169,"&gt;=2")&lt;=1,SUM($BG169:$BK169)*C$8,CF168)</f>
        <v>151200</v>
      </c>
      <c r="CG169" s="4">
        <f>IF(COUNTIF($BN$5:$BN169,"&gt;=2")&lt;=1,SUM($BL169:$BP169)*D$8,CG168)</f>
        <v>604799.99999999988</v>
      </c>
      <c r="CH169" s="4">
        <f>IF(COUNTIF($BT$5:$BT169,"&gt;=2")&lt;=1,SUM($BQ169:$BU169)*E$8,CH168)</f>
        <v>2592000</v>
      </c>
      <c r="CI169" s="4">
        <f>IF(COUNTIF($BZ$5:$BZ169,"&gt;=2")&lt;=1,SUM($BV169:$BZ169)*F$8,CI168)</f>
        <v>9158400</v>
      </c>
      <c r="CJ169" s="4">
        <f t="shared" si="193"/>
        <v>0</v>
      </c>
      <c r="CK169" s="4">
        <f t="shared" si="194"/>
        <v>144.75</v>
      </c>
      <c r="CM169" s="4">
        <v>165</v>
      </c>
      <c r="CN169" s="4">
        <f>IF(COUNTIF($BH$5:$BH169,"&gt;=2")&gt;1,CN168,BG169)</f>
        <v>4.8999999999999995</v>
      </c>
      <c r="CO169" s="4">
        <f>IF(COUNTIF($BH$5:$BH169,"&gt;=2")&gt;1,CO168,BH169)</f>
        <v>2.1</v>
      </c>
      <c r="CP169" s="4">
        <f>IF(COUNTIF($BH$5:$BH169,"&gt;=2")&gt;1,CP168,BI169)</f>
        <v>0</v>
      </c>
      <c r="CQ169" s="4">
        <f>IF(COUNTIF($BH$5:$BH169,"&gt;=2")&gt;1,CQ168,BJ169)</f>
        <v>0</v>
      </c>
      <c r="CR169" s="4">
        <f>IF(COUNTIF($BH$5:$BH169,"&gt;=2")&gt;1,CR168,BK169)</f>
        <v>0</v>
      </c>
      <c r="CS169" s="4">
        <f>IF(COUNTIF($BN$5:$BN169,"&gt;=2")&gt;1,CS168,BL169)</f>
        <v>7</v>
      </c>
      <c r="CT169" s="4">
        <f>IF(COUNTIF($BN$5:$BN169,"&gt;=2")&gt;1,CT168,BM169)</f>
        <v>4.8999999999999995</v>
      </c>
      <c r="CU169" s="4">
        <f>IF(COUNTIF($BN$5:$BN169,"&gt;=2")&gt;1,CU168,BN169)</f>
        <v>2.1</v>
      </c>
      <c r="CV169" s="4">
        <f>IF(COUNTIF($BN$5:$BN169,"&gt;=2")&gt;1,CV168,BO169)</f>
        <v>0</v>
      </c>
      <c r="CW169" s="4">
        <f>IF(COUNTIF($BN$5:$BN169,"&gt;=2")&gt;1,CW168,BP169)</f>
        <v>0</v>
      </c>
      <c r="CX169" s="4">
        <f>IF(COUNTIF($BT$5:$BT169,"&gt;=2")&gt;1,CX168,BQ169)</f>
        <v>0</v>
      </c>
      <c r="CY169" s="4">
        <f>IF(COUNTIF($BT$5:$BT169,"&gt;=2")&gt;1,CY168,BR169)</f>
        <v>26</v>
      </c>
      <c r="CZ169" s="4">
        <f>IF(COUNTIF($BT$5:$BT169,"&gt;=2")&gt;1,CZ168,BS169)</f>
        <v>11.999999999999996</v>
      </c>
      <c r="DA169" s="4">
        <f>IF(COUNTIF($BT$5:$BT169,"&gt;=2")&gt;1,DA168,BT169)</f>
        <v>2</v>
      </c>
      <c r="DB169" s="4">
        <f>IF(COUNTIF($BT$5:$BT169,"&gt;=2")&gt;1,DB168,BU169)</f>
        <v>0</v>
      </c>
      <c r="DC169" s="4">
        <f>IF(COUNTIF($BZ$5:$BZ169,"&gt;=2")&gt;1,DC168,BV169)</f>
        <v>0</v>
      </c>
      <c r="DD169" s="4">
        <f>IF(COUNTIF($BZ$5:$BZ169,"&gt;=2")&gt;1,DD168,BW169)</f>
        <v>0</v>
      </c>
      <c r="DE169" s="4">
        <f>IF(COUNTIF($BZ$5:$BZ169,"&gt;=2")&gt;1,DE168,BX169)</f>
        <v>84.800000000000011</v>
      </c>
      <c r="DF169" s="4">
        <f>IF(COUNTIF($BZ$5:$BZ169,"&gt;=2")&gt;1,DF168,BY169)</f>
        <v>20.669999999999995</v>
      </c>
      <c r="DG169" s="4">
        <f>IF(COUNTIF($BZ$5:$BZ169,"&gt;=2")&gt;1,DG168,BZ169)</f>
        <v>0.53</v>
      </c>
      <c r="DH169" s="4">
        <f t="shared" si="195"/>
        <v>0</v>
      </c>
      <c r="DI169" s="4">
        <f t="shared" si="196"/>
        <v>0</v>
      </c>
      <c r="DJ169" s="4">
        <f t="shared" si="197"/>
        <v>0</v>
      </c>
      <c r="DK169" s="4">
        <f t="shared" si="198"/>
        <v>0</v>
      </c>
      <c r="DL169" s="4">
        <f t="shared" si="199"/>
        <v>0</v>
      </c>
      <c r="DM169" s="4">
        <f t="shared" si="200"/>
        <v>7</v>
      </c>
      <c r="DN169" s="4">
        <f t="shared" si="201"/>
        <v>13.999999999999998</v>
      </c>
      <c r="DO169" s="4">
        <f t="shared" si="202"/>
        <v>40</v>
      </c>
      <c r="DP169" s="4">
        <f t="shared" si="203"/>
        <v>106</v>
      </c>
      <c r="DQ169" s="4">
        <f t="shared" si="204"/>
        <v>0</v>
      </c>
      <c r="DS169" s="4">
        <v>165</v>
      </c>
      <c r="DT169" s="4">
        <f>$CK169+INDEX(节奏总纲!D$4:D$163,基础状态预估!$C$2)</f>
        <v>189.00483399593904</v>
      </c>
      <c r="DU169" s="4">
        <f>$CK169+INDEX(节奏总纲!E$4:E$163,基础状态预估!$C$2)</f>
        <v>183.28268396026414</v>
      </c>
      <c r="DV169" s="4">
        <f>$CK169+INDEX(节奏总纲!F$4:F$163,基础状态预估!$C$2)</f>
        <v>176.39220630709642</v>
      </c>
      <c r="DW169" s="4">
        <f>$CK169+INDEX(节奏总纲!G$4:G$163,基础状态预估!$C$2)</f>
        <v>168.03246816526354</v>
      </c>
      <c r="DX169" s="4">
        <f>$CK169+INDEX(节奏总纲!H$4:H$163,基础状态预估!$C$2)</f>
        <v>157.69453894381218</v>
      </c>
      <c r="DY169" s="4">
        <f t="shared" si="212"/>
        <v>11.899999999999999</v>
      </c>
      <c r="DZ169" s="4">
        <f t="shared" si="213"/>
        <v>33</v>
      </c>
      <c r="EA169" s="4">
        <f t="shared" si="214"/>
        <v>98.9</v>
      </c>
      <c r="EB169" s="4">
        <f t="shared" si="215"/>
        <v>22.669999999999995</v>
      </c>
      <c r="EC169" s="4">
        <f t="shared" si="216"/>
        <v>0.53</v>
      </c>
      <c r="EE169" s="4">
        <v>32</v>
      </c>
      <c r="EP169" s="7">
        <f>AG169</f>
        <v>12.944538943812169</v>
      </c>
      <c r="EQ169" s="4">
        <f>IFERROR(求节点($DX$5:$DX$1004,DY$5:DY$1004,$EP169),0)</f>
        <v>0</v>
      </c>
      <c r="ER169" s="4">
        <f t="shared" ref="ER169:EU169" si="222">IFERROR(求节点($DX$5:$DX$1004,DZ$5:DZ$1004,$EP169),0)</f>
        <v>0</v>
      </c>
      <c r="ES169" s="4">
        <f t="shared" si="222"/>
        <v>0</v>
      </c>
      <c r="ET169" s="4">
        <f t="shared" si="222"/>
        <v>0</v>
      </c>
      <c r="EU169" s="4">
        <f t="shared" si="222"/>
        <v>0</v>
      </c>
      <c r="EV169" s="4" t="str">
        <f>IF(EU169&gt;0,$EU$4,IF(ET169&gt;0,$ET$4,IF(ES169&gt;0,$ES$4,IF(ER169&gt;0,$ER$4,$EQ$4))))</f>
        <v>绿</v>
      </c>
      <c r="EW169" s="4">
        <f>IFERROR(求节点($DX$5:$DX$1004,$DS$5:$DS$1004,$EP169),0)</f>
        <v>0</v>
      </c>
      <c r="EX169" s="4">
        <f>IFERROR(求节点($DS$5:$DS$1004,$CK$5:$CK$1004,$EW169),0)</f>
        <v>0</v>
      </c>
    </row>
    <row r="170" spans="33:154" x14ac:dyDescent="0.15">
      <c r="AG170" s="7">
        <f>基础状态预估!L8</f>
        <v>13.044538943812169</v>
      </c>
      <c r="AH170" s="7">
        <f>求节点(节奏总纲!$H$4:$H$163,节奏总纲!$C$4:$C$163,AG170)</f>
        <v>55.111973982298814</v>
      </c>
      <c r="AI170" s="4" t="str">
        <f t="shared" ref="AI170:AI204" si="223">EV170</f>
        <v>绿</v>
      </c>
      <c r="AJ170" s="4">
        <f t="shared" ref="AJ170:AJ204" si="224">EQ170</f>
        <v>0</v>
      </c>
      <c r="AK170" s="4">
        <f t="shared" si="217"/>
        <v>0</v>
      </c>
      <c r="AL170" s="4">
        <f t="shared" si="218"/>
        <v>0</v>
      </c>
      <c r="AM170" s="4">
        <f t="shared" si="219"/>
        <v>0</v>
      </c>
      <c r="AN170" s="4">
        <f t="shared" si="220"/>
        <v>0</v>
      </c>
      <c r="AO170" s="7">
        <f>(基础状态预估!G8-基础状态预估!G7)*基础状态预估!$W8+AO169</f>
        <v>0</v>
      </c>
      <c r="AP170" s="7">
        <f t="shared" si="221"/>
        <v>0</v>
      </c>
      <c r="BF170" s="4">
        <v>166</v>
      </c>
      <c r="BG170" s="4">
        <f t="shared" si="191"/>
        <v>116.19999999999999</v>
      </c>
      <c r="BH170" s="4">
        <f t="shared" si="192"/>
        <v>49.8</v>
      </c>
      <c r="BL170" s="4">
        <f t="shared" si="175"/>
        <v>80</v>
      </c>
      <c r="BM170" s="4">
        <f t="shared" si="176"/>
        <v>56</v>
      </c>
      <c r="BN170" s="4">
        <f t="shared" si="177"/>
        <v>24</v>
      </c>
      <c r="BR170" s="4">
        <f t="shared" si="178"/>
        <v>95.55</v>
      </c>
      <c r="BS170" s="4">
        <f t="shared" si="179"/>
        <v>44.099999999999987</v>
      </c>
      <c r="BT170" s="4">
        <f t="shared" si="180"/>
        <v>7.3500000000000005</v>
      </c>
      <c r="BX170" s="4">
        <f t="shared" si="181"/>
        <v>85.600000000000009</v>
      </c>
      <c r="BY170" s="4">
        <f t="shared" si="182"/>
        <v>20.864999999999995</v>
      </c>
      <c r="BZ170" s="4">
        <f t="shared" si="183"/>
        <v>0.53500000000000003</v>
      </c>
      <c r="CD170" s="4">
        <f t="shared" si="184"/>
        <v>0</v>
      </c>
      <c r="CE170" s="4">
        <f t="shared" si="185"/>
        <v>0</v>
      </c>
      <c r="CF170" s="4">
        <f>IF(COUNTIF($BH$5:$BH170,"&gt;=2")&lt;=1,SUM($BG170:$BK170)*C$8,CF169)</f>
        <v>151200</v>
      </c>
      <c r="CG170" s="4">
        <f>IF(COUNTIF($BN$5:$BN170,"&gt;=2")&lt;=1,SUM($BL170:$BP170)*D$8,CG169)</f>
        <v>604799.99999999988</v>
      </c>
      <c r="CH170" s="4">
        <f>IF(COUNTIF($BT$5:$BT170,"&gt;=2")&lt;=1,SUM($BQ170:$BU170)*E$8,CH169)</f>
        <v>2592000</v>
      </c>
      <c r="CI170" s="4">
        <f>IF(COUNTIF($BZ$5:$BZ170,"&gt;=2")&lt;=1,SUM($BV170:$BZ170)*F$8,CI169)</f>
        <v>9244800</v>
      </c>
      <c r="CJ170" s="4">
        <f t="shared" si="193"/>
        <v>0</v>
      </c>
      <c r="CK170" s="4">
        <f t="shared" si="194"/>
        <v>145.75</v>
      </c>
      <c r="CM170" s="4">
        <v>166</v>
      </c>
      <c r="CN170" s="4">
        <f>IF(COUNTIF($BH$5:$BH170,"&gt;=2")&gt;1,CN169,BG170)</f>
        <v>4.8999999999999995</v>
      </c>
      <c r="CO170" s="4">
        <f>IF(COUNTIF($BH$5:$BH170,"&gt;=2")&gt;1,CO169,BH170)</f>
        <v>2.1</v>
      </c>
      <c r="CP170" s="4">
        <f>IF(COUNTIF($BH$5:$BH170,"&gt;=2")&gt;1,CP169,BI170)</f>
        <v>0</v>
      </c>
      <c r="CQ170" s="4">
        <f>IF(COUNTIF($BH$5:$BH170,"&gt;=2")&gt;1,CQ169,BJ170)</f>
        <v>0</v>
      </c>
      <c r="CR170" s="4">
        <f>IF(COUNTIF($BH$5:$BH170,"&gt;=2")&gt;1,CR169,BK170)</f>
        <v>0</v>
      </c>
      <c r="CS170" s="4">
        <f>IF(COUNTIF($BN$5:$BN170,"&gt;=2")&gt;1,CS169,BL170)</f>
        <v>7</v>
      </c>
      <c r="CT170" s="4">
        <f>IF(COUNTIF($BN$5:$BN170,"&gt;=2")&gt;1,CT169,BM170)</f>
        <v>4.8999999999999995</v>
      </c>
      <c r="CU170" s="4">
        <f>IF(COUNTIF($BN$5:$BN170,"&gt;=2")&gt;1,CU169,BN170)</f>
        <v>2.1</v>
      </c>
      <c r="CV170" s="4">
        <f>IF(COUNTIF($BN$5:$BN170,"&gt;=2")&gt;1,CV169,BO170)</f>
        <v>0</v>
      </c>
      <c r="CW170" s="4">
        <f>IF(COUNTIF($BN$5:$BN170,"&gt;=2")&gt;1,CW169,BP170)</f>
        <v>0</v>
      </c>
      <c r="CX170" s="4">
        <f>IF(COUNTIF($BT$5:$BT170,"&gt;=2")&gt;1,CX169,BQ170)</f>
        <v>0</v>
      </c>
      <c r="CY170" s="4">
        <f>IF(COUNTIF($BT$5:$BT170,"&gt;=2")&gt;1,CY169,BR170)</f>
        <v>26</v>
      </c>
      <c r="CZ170" s="4">
        <f>IF(COUNTIF($BT$5:$BT170,"&gt;=2")&gt;1,CZ169,BS170)</f>
        <v>11.999999999999996</v>
      </c>
      <c r="DA170" s="4">
        <f>IF(COUNTIF($BT$5:$BT170,"&gt;=2")&gt;1,DA169,BT170)</f>
        <v>2</v>
      </c>
      <c r="DB170" s="4">
        <f>IF(COUNTIF($BT$5:$BT170,"&gt;=2")&gt;1,DB169,BU170)</f>
        <v>0</v>
      </c>
      <c r="DC170" s="4">
        <f>IF(COUNTIF($BZ$5:$BZ170,"&gt;=2")&gt;1,DC169,BV170)</f>
        <v>0</v>
      </c>
      <c r="DD170" s="4">
        <f>IF(COUNTIF($BZ$5:$BZ170,"&gt;=2")&gt;1,DD169,BW170)</f>
        <v>0</v>
      </c>
      <c r="DE170" s="4">
        <f>IF(COUNTIF($BZ$5:$BZ170,"&gt;=2")&gt;1,DE169,BX170)</f>
        <v>85.600000000000009</v>
      </c>
      <c r="DF170" s="4">
        <f>IF(COUNTIF($BZ$5:$BZ170,"&gt;=2")&gt;1,DF169,BY170)</f>
        <v>20.864999999999995</v>
      </c>
      <c r="DG170" s="4">
        <f>IF(COUNTIF($BZ$5:$BZ170,"&gt;=2")&gt;1,DG169,BZ170)</f>
        <v>0.53500000000000003</v>
      </c>
      <c r="DH170" s="4">
        <f t="shared" si="195"/>
        <v>0</v>
      </c>
      <c r="DI170" s="4">
        <f t="shared" si="196"/>
        <v>0</v>
      </c>
      <c r="DJ170" s="4">
        <f t="shared" si="197"/>
        <v>0</v>
      </c>
      <c r="DK170" s="4">
        <f t="shared" si="198"/>
        <v>0</v>
      </c>
      <c r="DL170" s="4">
        <f t="shared" si="199"/>
        <v>0</v>
      </c>
      <c r="DM170" s="4">
        <f t="shared" si="200"/>
        <v>7</v>
      </c>
      <c r="DN170" s="4">
        <f t="shared" si="201"/>
        <v>13.999999999999998</v>
      </c>
      <c r="DO170" s="4">
        <f t="shared" si="202"/>
        <v>40</v>
      </c>
      <c r="DP170" s="4">
        <f t="shared" si="203"/>
        <v>107</v>
      </c>
      <c r="DQ170" s="4">
        <f t="shared" si="204"/>
        <v>0</v>
      </c>
      <c r="DS170" s="4">
        <v>166</v>
      </c>
      <c r="DT170" s="4">
        <f>$CK170+INDEX(节奏总纲!D$4:D$163,基础状态预估!$C$2)</f>
        <v>190.00483399593904</v>
      </c>
      <c r="DU170" s="4">
        <f>$CK170+INDEX(节奏总纲!E$4:E$163,基础状态预估!$C$2)</f>
        <v>184.28268396026414</v>
      </c>
      <c r="DV170" s="4">
        <f>$CK170+INDEX(节奏总纲!F$4:F$163,基础状态预估!$C$2)</f>
        <v>177.39220630709642</v>
      </c>
      <c r="DW170" s="4">
        <f>$CK170+INDEX(节奏总纲!G$4:G$163,基础状态预估!$C$2)</f>
        <v>169.03246816526354</v>
      </c>
      <c r="DX170" s="4">
        <f>$CK170+INDEX(节奏总纲!H$4:H$163,基础状态预估!$C$2)</f>
        <v>158.69453894381218</v>
      </c>
      <c r="DY170" s="4">
        <f t="shared" si="212"/>
        <v>11.899999999999999</v>
      </c>
      <c r="DZ170" s="4">
        <f t="shared" si="213"/>
        <v>33</v>
      </c>
      <c r="EA170" s="4">
        <f t="shared" si="214"/>
        <v>99.7</v>
      </c>
      <c r="EB170" s="4">
        <f t="shared" si="215"/>
        <v>22.864999999999995</v>
      </c>
      <c r="EC170" s="4">
        <f t="shared" si="216"/>
        <v>0.53500000000000003</v>
      </c>
      <c r="EE170" s="4">
        <v>33</v>
      </c>
      <c r="EP170" s="7">
        <f t="shared" ref="EP170:EP204" si="225">AG170</f>
        <v>13.044538943812169</v>
      </c>
      <c r="EQ170" s="4">
        <f t="shared" ref="EQ170:EQ204" si="226">IFERROR(求节点($DX$5:$DX$1004,DY$5:DY$1004,$EP170),0)</f>
        <v>0</v>
      </c>
      <c r="ER170" s="4">
        <f t="shared" ref="ER170:ER204" si="227">IFERROR(求节点($DX$5:$DX$1004,DZ$5:DZ$1004,$EP170),0)</f>
        <v>0</v>
      </c>
      <c r="ES170" s="4">
        <f t="shared" ref="ES170:ES204" si="228">IFERROR(求节点($DX$5:$DX$1004,EA$5:EA$1004,$EP170),0)</f>
        <v>0</v>
      </c>
      <c r="ET170" s="4">
        <f t="shared" ref="ET170:ET204" si="229">IFERROR(求节点($DX$5:$DX$1004,EB$5:EB$1004,$EP170),0)</f>
        <v>0</v>
      </c>
      <c r="EU170" s="4">
        <f t="shared" ref="EU170:EU204" si="230">IFERROR(求节点($DX$5:$DX$1004,EC$5:EC$1004,$EP170),0)</f>
        <v>0</v>
      </c>
      <c r="EV170" s="4" t="str">
        <f t="shared" ref="EV170:EV204" si="231">IF(EU170&gt;0,$EU$4,IF(ET170&gt;0,$ET$4,IF(ES170&gt;0,$ES$4,IF(ER170&gt;0,$ER$4,$EQ$4))))</f>
        <v>绿</v>
      </c>
      <c r="EW170" s="4">
        <f t="shared" ref="EW170:EW204" si="232">IFERROR(求节点($DX$5:$DX$1004,$DS$5:$DS$1004,$EP170),0)</f>
        <v>0</v>
      </c>
      <c r="EX170" s="4">
        <f t="shared" ref="EX170:EX204" si="233">IFERROR(求节点($DS$5:$DS$1004,$CK$5:$CK$1004,$EW170),0)</f>
        <v>0</v>
      </c>
    </row>
    <row r="171" spans="33:154" x14ac:dyDescent="0.15">
      <c r="AG171" s="7">
        <f>基础状态预估!L9</f>
        <v>13.144538943812169</v>
      </c>
      <c r="AH171" s="7">
        <f>求节点(节奏总纲!$H$4:$H$163,节奏总纲!$C$4:$C$163,AG171)</f>
        <v>55.223947964597627</v>
      </c>
      <c r="AI171" s="4" t="str">
        <f t="shared" si="223"/>
        <v>绿</v>
      </c>
      <c r="AJ171" s="4">
        <f t="shared" si="224"/>
        <v>0</v>
      </c>
      <c r="AK171" s="4">
        <f t="shared" si="217"/>
        <v>0</v>
      </c>
      <c r="AL171" s="4">
        <f t="shared" si="218"/>
        <v>0</v>
      </c>
      <c r="AM171" s="4">
        <f t="shared" si="219"/>
        <v>0</v>
      </c>
      <c r="AN171" s="4">
        <f t="shared" si="220"/>
        <v>0</v>
      </c>
      <c r="AO171" s="7">
        <f>(基础状态预估!G9-基础状态预估!G8)*基础状态预估!$W9+AO170</f>
        <v>0</v>
      </c>
      <c r="AP171" s="7">
        <f t="shared" si="221"/>
        <v>0</v>
      </c>
      <c r="BF171" s="4">
        <v>167</v>
      </c>
      <c r="BG171" s="4">
        <f t="shared" si="191"/>
        <v>116.89999999999999</v>
      </c>
      <c r="BH171" s="4">
        <f t="shared" si="192"/>
        <v>50.1</v>
      </c>
      <c r="BL171" s="4">
        <f t="shared" si="175"/>
        <v>80.5</v>
      </c>
      <c r="BM171" s="4">
        <f t="shared" si="176"/>
        <v>56.349999999999994</v>
      </c>
      <c r="BN171" s="4">
        <f t="shared" si="177"/>
        <v>24.15</v>
      </c>
      <c r="BR171" s="4">
        <f t="shared" si="178"/>
        <v>96.2</v>
      </c>
      <c r="BS171" s="4">
        <f t="shared" si="179"/>
        <v>44.399999999999991</v>
      </c>
      <c r="BT171" s="4">
        <f t="shared" si="180"/>
        <v>7.4</v>
      </c>
      <c r="BX171" s="4">
        <f t="shared" si="181"/>
        <v>86.4</v>
      </c>
      <c r="BY171" s="4">
        <f t="shared" si="182"/>
        <v>21.059999999999995</v>
      </c>
      <c r="BZ171" s="4">
        <f t="shared" si="183"/>
        <v>0.54</v>
      </c>
      <c r="CD171" s="4">
        <f t="shared" si="184"/>
        <v>0</v>
      </c>
      <c r="CE171" s="4">
        <f t="shared" si="185"/>
        <v>0</v>
      </c>
      <c r="CF171" s="4">
        <f>IF(COUNTIF($BH$5:$BH171,"&gt;=2")&lt;=1,SUM($BG171:$BK171)*C$8,CF170)</f>
        <v>151200</v>
      </c>
      <c r="CG171" s="4">
        <f>IF(COUNTIF($BN$5:$BN171,"&gt;=2")&lt;=1,SUM($BL171:$BP171)*D$8,CG170)</f>
        <v>604799.99999999988</v>
      </c>
      <c r="CH171" s="4">
        <f>IF(COUNTIF($BT$5:$BT171,"&gt;=2")&lt;=1,SUM($BQ171:$BU171)*E$8,CH170)</f>
        <v>2592000</v>
      </c>
      <c r="CI171" s="4">
        <f>IF(COUNTIF($BZ$5:$BZ171,"&gt;=2")&lt;=1,SUM($BV171:$BZ171)*F$8,CI170)</f>
        <v>9331200.0000000019</v>
      </c>
      <c r="CJ171" s="4">
        <f t="shared" si="193"/>
        <v>0</v>
      </c>
      <c r="CK171" s="4">
        <f t="shared" si="194"/>
        <v>146.75000000000003</v>
      </c>
      <c r="CM171" s="4">
        <v>167</v>
      </c>
      <c r="CN171" s="4">
        <f>IF(COUNTIF($BH$5:$BH171,"&gt;=2")&gt;1,CN170,BG171)</f>
        <v>4.8999999999999995</v>
      </c>
      <c r="CO171" s="4">
        <f>IF(COUNTIF($BH$5:$BH171,"&gt;=2")&gt;1,CO170,BH171)</f>
        <v>2.1</v>
      </c>
      <c r="CP171" s="4">
        <f>IF(COUNTIF($BH$5:$BH171,"&gt;=2")&gt;1,CP170,BI171)</f>
        <v>0</v>
      </c>
      <c r="CQ171" s="4">
        <f>IF(COUNTIF($BH$5:$BH171,"&gt;=2")&gt;1,CQ170,BJ171)</f>
        <v>0</v>
      </c>
      <c r="CR171" s="4">
        <f>IF(COUNTIF($BH$5:$BH171,"&gt;=2")&gt;1,CR170,BK171)</f>
        <v>0</v>
      </c>
      <c r="CS171" s="4">
        <f>IF(COUNTIF($BN$5:$BN171,"&gt;=2")&gt;1,CS170,BL171)</f>
        <v>7</v>
      </c>
      <c r="CT171" s="4">
        <f>IF(COUNTIF($BN$5:$BN171,"&gt;=2")&gt;1,CT170,BM171)</f>
        <v>4.8999999999999995</v>
      </c>
      <c r="CU171" s="4">
        <f>IF(COUNTIF($BN$5:$BN171,"&gt;=2")&gt;1,CU170,BN171)</f>
        <v>2.1</v>
      </c>
      <c r="CV171" s="4">
        <f>IF(COUNTIF($BN$5:$BN171,"&gt;=2")&gt;1,CV170,BO171)</f>
        <v>0</v>
      </c>
      <c r="CW171" s="4">
        <f>IF(COUNTIF($BN$5:$BN171,"&gt;=2")&gt;1,CW170,BP171)</f>
        <v>0</v>
      </c>
      <c r="CX171" s="4">
        <f>IF(COUNTIF($BT$5:$BT171,"&gt;=2")&gt;1,CX170,BQ171)</f>
        <v>0</v>
      </c>
      <c r="CY171" s="4">
        <f>IF(COUNTIF($BT$5:$BT171,"&gt;=2")&gt;1,CY170,BR171)</f>
        <v>26</v>
      </c>
      <c r="CZ171" s="4">
        <f>IF(COUNTIF($BT$5:$BT171,"&gt;=2")&gt;1,CZ170,BS171)</f>
        <v>11.999999999999996</v>
      </c>
      <c r="DA171" s="4">
        <f>IF(COUNTIF($BT$5:$BT171,"&gt;=2")&gt;1,DA170,BT171)</f>
        <v>2</v>
      </c>
      <c r="DB171" s="4">
        <f>IF(COUNTIF($BT$5:$BT171,"&gt;=2")&gt;1,DB170,BU171)</f>
        <v>0</v>
      </c>
      <c r="DC171" s="4">
        <f>IF(COUNTIF($BZ$5:$BZ171,"&gt;=2")&gt;1,DC170,BV171)</f>
        <v>0</v>
      </c>
      <c r="DD171" s="4">
        <f>IF(COUNTIF($BZ$5:$BZ171,"&gt;=2")&gt;1,DD170,BW171)</f>
        <v>0</v>
      </c>
      <c r="DE171" s="4">
        <f>IF(COUNTIF($BZ$5:$BZ171,"&gt;=2")&gt;1,DE170,BX171)</f>
        <v>86.4</v>
      </c>
      <c r="DF171" s="4">
        <f>IF(COUNTIF($BZ$5:$BZ171,"&gt;=2")&gt;1,DF170,BY171)</f>
        <v>21.059999999999995</v>
      </c>
      <c r="DG171" s="4">
        <f>IF(COUNTIF($BZ$5:$BZ171,"&gt;=2")&gt;1,DG170,BZ171)</f>
        <v>0.54</v>
      </c>
      <c r="DH171" s="4">
        <f t="shared" si="195"/>
        <v>0</v>
      </c>
      <c r="DI171" s="4">
        <f t="shared" si="196"/>
        <v>0</v>
      </c>
      <c r="DJ171" s="4">
        <f t="shared" si="197"/>
        <v>0</v>
      </c>
      <c r="DK171" s="4">
        <f t="shared" si="198"/>
        <v>0</v>
      </c>
      <c r="DL171" s="4">
        <f t="shared" si="199"/>
        <v>0</v>
      </c>
      <c r="DM171" s="4">
        <f t="shared" si="200"/>
        <v>7</v>
      </c>
      <c r="DN171" s="4">
        <f t="shared" si="201"/>
        <v>13.999999999999998</v>
      </c>
      <c r="DO171" s="4">
        <f t="shared" si="202"/>
        <v>40</v>
      </c>
      <c r="DP171" s="4">
        <f t="shared" si="203"/>
        <v>108.00000000000001</v>
      </c>
      <c r="DQ171" s="4">
        <f t="shared" si="204"/>
        <v>0</v>
      </c>
      <c r="DS171" s="4">
        <v>167</v>
      </c>
      <c r="DT171" s="4">
        <f>$CK171+INDEX(节奏总纲!D$4:D$163,基础状态预估!$C$2)</f>
        <v>191.00483399593907</v>
      </c>
      <c r="DU171" s="4">
        <f>$CK171+INDEX(节奏总纲!E$4:E$163,基础状态预估!$C$2)</f>
        <v>185.28268396026417</v>
      </c>
      <c r="DV171" s="4">
        <f>$CK171+INDEX(节奏总纲!F$4:F$163,基础状态预估!$C$2)</f>
        <v>178.39220630709644</v>
      </c>
      <c r="DW171" s="4">
        <f>$CK171+INDEX(节奏总纲!G$4:G$163,基础状态预估!$C$2)</f>
        <v>170.03246816526357</v>
      </c>
      <c r="DX171" s="4">
        <f>$CK171+INDEX(节奏总纲!H$4:H$163,基础状态预估!$C$2)</f>
        <v>159.6945389438122</v>
      </c>
      <c r="DY171" s="4">
        <f t="shared" si="212"/>
        <v>11.899999999999999</v>
      </c>
      <c r="DZ171" s="4">
        <f t="shared" si="213"/>
        <v>33</v>
      </c>
      <c r="EA171" s="4">
        <f t="shared" si="214"/>
        <v>100.5</v>
      </c>
      <c r="EB171" s="4">
        <f t="shared" si="215"/>
        <v>23.059999999999995</v>
      </c>
      <c r="EC171" s="4">
        <f t="shared" si="216"/>
        <v>0.54</v>
      </c>
      <c r="EE171" s="4">
        <v>34</v>
      </c>
      <c r="EP171" s="7">
        <f t="shared" si="225"/>
        <v>13.144538943812169</v>
      </c>
      <c r="EQ171" s="4">
        <f t="shared" si="226"/>
        <v>0</v>
      </c>
      <c r="ER171" s="4">
        <f t="shared" si="227"/>
        <v>0</v>
      </c>
      <c r="ES171" s="4">
        <f t="shared" si="228"/>
        <v>0</v>
      </c>
      <c r="ET171" s="4">
        <f t="shared" si="229"/>
        <v>0</v>
      </c>
      <c r="EU171" s="4">
        <f t="shared" si="230"/>
        <v>0</v>
      </c>
      <c r="EV171" s="4" t="str">
        <f t="shared" si="231"/>
        <v>绿</v>
      </c>
      <c r="EW171" s="4">
        <f t="shared" si="232"/>
        <v>0</v>
      </c>
      <c r="EX171" s="4">
        <f t="shared" si="233"/>
        <v>0</v>
      </c>
    </row>
    <row r="172" spans="33:154" x14ac:dyDescent="0.15">
      <c r="AG172" s="7">
        <f>基础状态预估!L10</f>
        <v>13.24453894381217</v>
      </c>
      <c r="AH172" s="7">
        <f>求节点(节奏总纲!$H$4:$H$163,节奏总纲!$C$4:$C$163,AG172)</f>
        <v>55.335921946896441</v>
      </c>
      <c r="AI172" s="4" t="str">
        <f t="shared" si="223"/>
        <v>蓝</v>
      </c>
      <c r="AJ172" s="4">
        <f t="shared" si="224"/>
        <v>0.84000000000000197</v>
      </c>
      <c r="AK172" s="4">
        <f t="shared" si="217"/>
        <v>0.36000000000000082</v>
      </c>
      <c r="AL172" s="4">
        <f t="shared" si="218"/>
        <v>0</v>
      </c>
      <c r="AM172" s="4">
        <f t="shared" si="219"/>
        <v>0</v>
      </c>
      <c r="AN172" s="4">
        <f t="shared" si="220"/>
        <v>0</v>
      </c>
      <c r="AO172" s="7">
        <f>(基础状态预估!G10-基础状态预估!G9)*基础状态预估!$W10+AO171</f>
        <v>0.10000000000000003</v>
      </c>
      <c r="AP172" s="7">
        <f t="shared" si="221"/>
        <v>6.6666666666666693E-2</v>
      </c>
      <c r="BF172" s="4">
        <v>168</v>
      </c>
      <c r="BG172" s="4">
        <f t="shared" si="191"/>
        <v>117.6</v>
      </c>
      <c r="BH172" s="4">
        <f t="shared" si="192"/>
        <v>50.4</v>
      </c>
      <c r="BL172" s="4">
        <f t="shared" si="175"/>
        <v>81</v>
      </c>
      <c r="BM172" s="4">
        <f t="shared" si="176"/>
        <v>56.699999999999996</v>
      </c>
      <c r="BN172" s="4">
        <f t="shared" si="177"/>
        <v>24.3</v>
      </c>
      <c r="BR172" s="4">
        <f t="shared" si="178"/>
        <v>96.850000000000009</v>
      </c>
      <c r="BS172" s="4">
        <f t="shared" si="179"/>
        <v>44.699999999999989</v>
      </c>
      <c r="BT172" s="4">
        <f t="shared" si="180"/>
        <v>7.45</v>
      </c>
      <c r="BX172" s="4">
        <f t="shared" si="181"/>
        <v>87.2</v>
      </c>
      <c r="BY172" s="4">
        <f t="shared" si="182"/>
        <v>21.254999999999995</v>
      </c>
      <c r="BZ172" s="4">
        <f t="shared" si="183"/>
        <v>0.54500000000000004</v>
      </c>
      <c r="CD172" s="4">
        <f t="shared" si="184"/>
        <v>0</v>
      </c>
      <c r="CE172" s="4">
        <f t="shared" si="185"/>
        <v>0</v>
      </c>
      <c r="CF172" s="4">
        <f>IF(COUNTIF($BH$5:$BH172,"&gt;=2")&lt;=1,SUM($BG172:$BK172)*C$8,CF171)</f>
        <v>151200</v>
      </c>
      <c r="CG172" s="4">
        <f>IF(COUNTIF($BN$5:$BN172,"&gt;=2")&lt;=1,SUM($BL172:$BP172)*D$8,CG171)</f>
        <v>604799.99999999988</v>
      </c>
      <c r="CH172" s="4">
        <f>IF(COUNTIF($BT$5:$BT172,"&gt;=2")&lt;=1,SUM($BQ172:$BU172)*E$8,CH171)</f>
        <v>2592000</v>
      </c>
      <c r="CI172" s="4">
        <f>IF(COUNTIF($BZ$5:$BZ172,"&gt;=2")&lt;=1,SUM($BV172:$BZ172)*F$8,CI171)</f>
        <v>9417600</v>
      </c>
      <c r="CJ172" s="4">
        <f t="shared" si="193"/>
        <v>0</v>
      </c>
      <c r="CK172" s="4">
        <f t="shared" si="194"/>
        <v>147.75</v>
      </c>
      <c r="CM172" s="4">
        <v>168</v>
      </c>
      <c r="CN172" s="4">
        <f>IF(COUNTIF($BH$5:$BH172,"&gt;=2")&gt;1,CN171,BG172)</f>
        <v>4.8999999999999995</v>
      </c>
      <c r="CO172" s="4">
        <f>IF(COUNTIF($BH$5:$BH172,"&gt;=2")&gt;1,CO171,BH172)</f>
        <v>2.1</v>
      </c>
      <c r="CP172" s="4">
        <f>IF(COUNTIF($BH$5:$BH172,"&gt;=2")&gt;1,CP171,BI172)</f>
        <v>0</v>
      </c>
      <c r="CQ172" s="4">
        <f>IF(COUNTIF($BH$5:$BH172,"&gt;=2")&gt;1,CQ171,BJ172)</f>
        <v>0</v>
      </c>
      <c r="CR172" s="4">
        <f>IF(COUNTIF($BH$5:$BH172,"&gt;=2")&gt;1,CR171,BK172)</f>
        <v>0</v>
      </c>
      <c r="CS172" s="4">
        <f>IF(COUNTIF($BN$5:$BN172,"&gt;=2")&gt;1,CS171,BL172)</f>
        <v>7</v>
      </c>
      <c r="CT172" s="4">
        <f>IF(COUNTIF($BN$5:$BN172,"&gt;=2")&gt;1,CT171,BM172)</f>
        <v>4.8999999999999995</v>
      </c>
      <c r="CU172" s="4">
        <f>IF(COUNTIF($BN$5:$BN172,"&gt;=2")&gt;1,CU171,BN172)</f>
        <v>2.1</v>
      </c>
      <c r="CV172" s="4">
        <f>IF(COUNTIF($BN$5:$BN172,"&gt;=2")&gt;1,CV171,BO172)</f>
        <v>0</v>
      </c>
      <c r="CW172" s="4">
        <f>IF(COUNTIF($BN$5:$BN172,"&gt;=2")&gt;1,CW171,BP172)</f>
        <v>0</v>
      </c>
      <c r="CX172" s="4">
        <f>IF(COUNTIF($BT$5:$BT172,"&gt;=2")&gt;1,CX171,BQ172)</f>
        <v>0</v>
      </c>
      <c r="CY172" s="4">
        <f>IF(COUNTIF($BT$5:$BT172,"&gt;=2")&gt;1,CY171,BR172)</f>
        <v>26</v>
      </c>
      <c r="CZ172" s="4">
        <f>IF(COUNTIF($BT$5:$BT172,"&gt;=2")&gt;1,CZ171,BS172)</f>
        <v>11.999999999999996</v>
      </c>
      <c r="DA172" s="4">
        <f>IF(COUNTIF($BT$5:$BT172,"&gt;=2")&gt;1,DA171,BT172)</f>
        <v>2</v>
      </c>
      <c r="DB172" s="4">
        <f>IF(COUNTIF($BT$5:$BT172,"&gt;=2")&gt;1,DB171,BU172)</f>
        <v>0</v>
      </c>
      <c r="DC172" s="4">
        <f>IF(COUNTIF($BZ$5:$BZ172,"&gt;=2")&gt;1,DC171,BV172)</f>
        <v>0</v>
      </c>
      <c r="DD172" s="4">
        <f>IF(COUNTIF($BZ$5:$BZ172,"&gt;=2")&gt;1,DD171,BW172)</f>
        <v>0</v>
      </c>
      <c r="DE172" s="4">
        <f>IF(COUNTIF($BZ$5:$BZ172,"&gt;=2")&gt;1,DE171,BX172)</f>
        <v>87.2</v>
      </c>
      <c r="DF172" s="4">
        <f>IF(COUNTIF($BZ$5:$BZ172,"&gt;=2")&gt;1,DF171,BY172)</f>
        <v>21.254999999999995</v>
      </c>
      <c r="DG172" s="4">
        <f>IF(COUNTIF($BZ$5:$BZ172,"&gt;=2")&gt;1,DG171,BZ172)</f>
        <v>0.54500000000000004</v>
      </c>
      <c r="DH172" s="4">
        <f t="shared" si="195"/>
        <v>0</v>
      </c>
      <c r="DI172" s="4">
        <f t="shared" si="196"/>
        <v>0</v>
      </c>
      <c r="DJ172" s="4">
        <f t="shared" si="197"/>
        <v>0</v>
      </c>
      <c r="DK172" s="4">
        <f t="shared" si="198"/>
        <v>0</v>
      </c>
      <c r="DL172" s="4">
        <f t="shared" si="199"/>
        <v>0</v>
      </c>
      <c r="DM172" s="4">
        <f t="shared" si="200"/>
        <v>7</v>
      </c>
      <c r="DN172" s="4">
        <f t="shared" si="201"/>
        <v>13.999999999999998</v>
      </c>
      <c r="DO172" s="4">
        <f t="shared" si="202"/>
        <v>40</v>
      </c>
      <c r="DP172" s="4">
        <f t="shared" si="203"/>
        <v>109</v>
      </c>
      <c r="DQ172" s="4">
        <f t="shared" si="204"/>
        <v>0</v>
      </c>
      <c r="DS172" s="4">
        <v>168</v>
      </c>
      <c r="DT172" s="4">
        <f>$CK172+INDEX(节奏总纲!D$4:D$163,基础状态预估!$C$2)</f>
        <v>192.00483399593904</v>
      </c>
      <c r="DU172" s="4">
        <f>$CK172+INDEX(节奏总纲!E$4:E$163,基础状态预估!$C$2)</f>
        <v>186.28268396026414</v>
      </c>
      <c r="DV172" s="4">
        <f>$CK172+INDEX(节奏总纲!F$4:F$163,基础状态预估!$C$2)</f>
        <v>179.39220630709642</v>
      </c>
      <c r="DW172" s="4">
        <f>$CK172+INDEX(节奏总纲!G$4:G$163,基础状态预估!$C$2)</f>
        <v>171.03246816526354</v>
      </c>
      <c r="DX172" s="4">
        <f>$CK172+INDEX(节奏总纲!H$4:H$163,基础状态预估!$C$2)</f>
        <v>160.69453894381218</v>
      </c>
      <c r="DY172" s="4">
        <f t="shared" si="212"/>
        <v>11.899999999999999</v>
      </c>
      <c r="DZ172" s="4">
        <f t="shared" si="213"/>
        <v>33</v>
      </c>
      <c r="EA172" s="4">
        <f t="shared" si="214"/>
        <v>101.3</v>
      </c>
      <c r="EB172" s="4">
        <f t="shared" si="215"/>
        <v>23.254999999999995</v>
      </c>
      <c r="EC172" s="4">
        <f t="shared" si="216"/>
        <v>0.54500000000000004</v>
      </c>
      <c r="EE172" s="4">
        <v>35</v>
      </c>
      <c r="EP172" s="7">
        <f t="shared" si="225"/>
        <v>13.24453894381217</v>
      </c>
      <c r="EQ172" s="4">
        <f t="shared" si="226"/>
        <v>0.84000000000000197</v>
      </c>
      <c r="ER172" s="4">
        <f t="shared" si="227"/>
        <v>0.36000000000000082</v>
      </c>
      <c r="ES172" s="4">
        <f t="shared" si="228"/>
        <v>0</v>
      </c>
      <c r="ET172" s="4">
        <f t="shared" si="229"/>
        <v>0</v>
      </c>
      <c r="EU172" s="4">
        <f t="shared" si="230"/>
        <v>0</v>
      </c>
      <c r="EV172" s="4" t="str">
        <f t="shared" si="231"/>
        <v>蓝</v>
      </c>
      <c r="EW172" s="4">
        <f t="shared" si="232"/>
        <v>1.2000000000000028</v>
      </c>
      <c r="EX172" s="4">
        <f t="shared" si="233"/>
        <v>0.30000000000000071</v>
      </c>
    </row>
    <row r="173" spans="33:154" x14ac:dyDescent="0.15">
      <c r="AG173" s="7">
        <f>基础状态预估!L11</f>
        <v>13.34453894381217</v>
      </c>
      <c r="AH173" s="7">
        <f>求节点(节奏总纲!$H$4:$H$163,节奏总纲!$C$4:$C$163,AG173)</f>
        <v>55.447895929195255</v>
      </c>
      <c r="AI173" s="4" t="str">
        <f t="shared" si="223"/>
        <v>蓝</v>
      </c>
      <c r="AJ173" s="4">
        <f t="shared" si="224"/>
        <v>1.120000000000001</v>
      </c>
      <c r="AK173" s="4">
        <f t="shared" si="217"/>
        <v>0.48000000000000043</v>
      </c>
      <c r="AL173" s="4">
        <f t="shared" si="218"/>
        <v>0</v>
      </c>
      <c r="AM173" s="4">
        <f t="shared" si="219"/>
        <v>0</v>
      </c>
      <c r="AN173" s="4">
        <f t="shared" si="220"/>
        <v>0</v>
      </c>
      <c r="AO173" s="7">
        <f>(基础状态预估!G11-基础状态预估!G10)*基础状态预估!$W11+AO172</f>
        <v>0.2</v>
      </c>
      <c r="AP173" s="7">
        <f t="shared" si="221"/>
        <v>0.1</v>
      </c>
      <c r="BF173" s="4">
        <v>169</v>
      </c>
      <c r="BG173" s="4">
        <f t="shared" si="191"/>
        <v>118.3</v>
      </c>
      <c r="BH173" s="4">
        <f t="shared" si="192"/>
        <v>50.699999999999996</v>
      </c>
      <c r="BL173" s="4">
        <f t="shared" si="175"/>
        <v>81.5</v>
      </c>
      <c r="BM173" s="4">
        <f t="shared" si="176"/>
        <v>57.05</v>
      </c>
      <c r="BN173" s="4">
        <f t="shared" si="177"/>
        <v>24.45</v>
      </c>
      <c r="BR173" s="4">
        <f t="shared" si="178"/>
        <v>97.5</v>
      </c>
      <c r="BS173" s="4">
        <f t="shared" si="179"/>
        <v>44.999999999999993</v>
      </c>
      <c r="BT173" s="4">
        <f t="shared" si="180"/>
        <v>7.5</v>
      </c>
      <c r="BX173" s="4">
        <f t="shared" si="181"/>
        <v>88</v>
      </c>
      <c r="BY173" s="4">
        <f t="shared" si="182"/>
        <v>21.449999999999996</v>
      </c>
      <c r="BZ173" s="4">
        <f t="shared" si="183"/>
        <v>0.55000000000000004</v>
      </c>
      <c r="CD173" s="4">
        <f t="shared" si="184"/>
        <v>0</v>
      </c>
      <c r="CE173" s="4">
        <f t="shared" si="185"/>
        <v>0</v>
      </c>
      <c r="CF173" s="4">
        <f>IF(COUNTIF($BH$5:$BH173,"&gt;=2")&lt;=1,SUM($BG173:$BK173)*C$8,CF172)</f>
        <v>151200</v>
      </c>
      <c r="CG173" s="4">
        <f>IF(COUNTIF($BN$5:$BN173,"&gt;=2")&lt;=1,SUM($BL173:$BP173)*D$8,CG172)</f>
        <v>604799.99999999988</v>
      </c>
      <c r="CH173" s="4">
        <f>IF(COUNTIF($BT$5:$BT173,"&gt;=2")&lt;=1,SUM($BQ173:$BU173)*E$8,CH172)</f>
        <v>2592000</v>
      </c>
      <c r="CI173" s="4">
        <f>IF(COUNTIF($BZ$5:$BZ173,"&gt;=2")&lt;=1,SUM($BV173:$BZ173)*F$8,CI172)</f>
        <v>9503999.9999999981</v>
      </c>
      <c r="CJ173" s="4">
        <f t="shared" si="193"/>
        <v>0</v>
      </c>
      <c r="CK173" s="4">
        <f t="shared" si="194"/>
        <v>148.74999999999997</v>
      </c>
      <c r="CM173" s="4">
        <v>169</v>
      </c>
      <c r="CN173" s="4">
        <f>IF(COUNTIF($BH$5:$BH173,"&gt;=2")&gt;1,CN172,BG173)</f>
        <v>4.8999999999999995</v>
      </c>
      <c r="CO173" s="4">
        <f>IF(COUNTIF($BH$5:$BH173,"&gt;=2")&gt;1,CO172,BH173)</f>
        <v>2.1</v>
      </c>
      <c r="CP173" s="4">
        <f>IF(COUNTIF($BH$5:$BH173,"&gt;=2")&gt;1,CP172,BI173)</f>
        <v>0</v>
      </c>
      <c r="CQ173" s="4">
        <f>IF(COUNTIF($BH$5:$BH173,"&gt;=2")&gt;1,CQ172,BJ173)</f>
        <v>0</v>
      </c>
      <c r="CR173" s="4">
        <f>IF(COUNTIF($BH$5:$BH173,"&gt;=2")&gt;1,CR172,BK173)</f>
        <v>0</v>
      </c>
      <c r="CS173" s="4">
        <f>IF(COUNTIF($BN$5:$BN173,"&gt;=2")&gt;1,CS172,BL173)</f>
        <v>7</v>
      </c>
      <c r="CT173" s="4">
        <f>IF(COUNTIF($BN$5:$BN173,"&gt;=2")&gt;1,CT172,BM173)</f>
        <v>4.8999999999999995</v>
      </c>
      <c r="CU173" s="4">
        <f>IF(COUNTIF($BN$5:$BN173,"&gt;=2")&gt;1,CU172,BN173)</f>
        <v>2.1</v>
      </c>
      <c r="CV173" s="4">
        <f>IF(COUNTIF($BN$5:$BN173,"&gt;=2")&gt;1,CV172,BO173)</f>
        <v>0</v>
      </c>
      <c r="CW173" s="4">
        <f>IF(COUNTIF($BN$5:$BN173,"&gt;=2")&gt;1,CW172,BP173)</f>
        <v>0</v>
      </c>
      <c r="CX173" s="4">
        <f>IF(COUNTIF($BT$5:$BT173,"&gt;=2")&gt;1,CX172,BQ173)</f>
        <v>0</v>
      </c>
      <c r="CY173" s="4">
        <f>IF(COUNTIF($BT$5:$BT173,"&gt;=2")&gt;1,CY172,BR173)</f>
        <v>26</v>
      </c>
      <c r="CZ173" s="4">
        <f>IF(COUNTIF($BT$5:$BT173,"&gt;=2")&gt;1,CZ172,BS173)</f>
        <v>11.999999999999996</v>
      </c>
      <c r="DA173" s="4">
        <f>IF(COUNTIF($BT$5:$BT173,"&gt;=2")&gt;1,DA172,BT173)</f>
        <v>2</v>
      </c>
      <c r="DB173" s="4">
        <f>IF(COUNTIF($BT$5:$BT173,"&gt;=2")&gt;1,DB172,BU173)</f>
        <v>0</v>
      </c>
      <c r="DC173" s="4">
        <f>IF(COUNTIF($BZ$5:$BZ173,"&gt;=2")&gt;1,DC172,BV173)</f>
        <v>0</v>
      </c>
      <c r="DD173" s="4">
        <f>IF(COUNTIF($BZ$5:$BZ173,"&gt;=2")&gt;1,DD172,BW173)</f>
        <v>0</v>
      </c>
      <c r="DE173" s="4">
        <f>IF(COUNTIF($BZ$5:$BZ173,"&gt;=2")&gt;1,DE172,BX173)</f>
        <v>88</v>
      </c>
      <c r="DF173" s="4">
        <f>IF(COUNTIF($BZ$5:$BZ173,"&gt;=2")&gt;1,DF172,BY173)</f>
        <v>21.449999999999996</v>
      </c>
      <c r="DG173" s="4">
        <f>IF(COUNTIF($BZ$5:$BZ173,"&gt;=2")&gt;1,DG172,BZ173)</f>
        <v>0.55000000000000004</v>
      </c>
      <c r="DH173" s="4">
        <f t="shared" si="195"/>
        <v>0</v>
      </c>
      <c r="DI173" s="4">
        <f t="shared" si="196"/>
        <v>0</v>
      </c>
      <c r="DJ173" s="4">
        <f t="shared" si="197"/>
        <v>0</v>
      </c>
      <c r="DK173" s="4">
        <f t="shared" si="198"/>
        <v>0</v>
      </c>
      <c r="DL173" s="4">
        <f t="shared" si="199"/>
        <v>0</v>
      </c>
      <c r="DM173" s="4">
        <f t="shared" si="200"/>
        <v>7</v>
      </c>
      <c r="DN173" s="4">
        <f t="shared" si="201"/>
        <v>13.999999999999998</v>
      </c>
      <c r="DO173" s="4">
        <f t="shared" si="202"/>
        <v>40</v>
      </c>
      <c r="DP173" s="4">
        <f t="shared" si="203"/>
        <v>109.99999999999999</v>
      </c>
      <c r="DQ173" s="4">
        <f t="shared" si="204"/>
        <v>0</v>
      </c>
      <c r="DS173" s="4">
        <v>169</v>
      </c>
      <c r="DT173" s="4">
        <f>$CK173+INDEX(节奏总纲!D$4:D$163,基础状态预估!$C$2)</f>
        <v>193.00483399593901</v>
      </c>
      <c r="DU173" s="4">
        <f>$CK173+INDEX(节奏总纲!E$4:E$163,基础状态预估!$C$2)</f>
        <v>187.28268396026411</v>
      </c>
      <c r="DV173" s="4">
        <f>$CK173+INDEX(节奏总纲!F$4:F$163,基础状态预估!$C$2)</f>
        <v>180.39220630709639</v>
      </c>
      <c r="DW173" s="4">
        <f>$CK173+INDEX(节奏总纲!G$4:G$163,基础状态预估!$C$2)</f>
        <v>172.03246816526351</v>
      </c>
      <c r="DX173" s="4">
        <f>$CK173+INDEX(节奏总纲!H$4:H$163,基础状态预估!$C$2)</f>
        <v>161.69453894381215</v>
      </c>
      <c r="DY173" s="4">
        <f t="shared" si="212"/>
        <v>11.899999999999999</v>
      </c>
      <c r="DZ173" s="4">
        <f t="shared" si="213"/>
        <v>33</v>
      </c>
      <c r="EA173" s="4">
        <f t="shared" si="214"/>
        <v>102.1</v>
      </c>
      <c r="EB173" s="4">
        <f t="shared" si="215"/>
        <v>23.449999999999996</v>
      </c>
      <c r="EC173" s="4">
        <f t="shared" si="216"/>
        <v>0.55000000000000004</v>
      </c>
      <c r="EE173" s="4">
        <v>36</v>
      </c>
      <c r="EP173" s="7">
        <f t="shared" si="225"/>
        <v>13.34453894381217</v>
      </c>
      <c r="EQ173" s="4">
        <f t="shared" si="226"/>
        <v>1.120000000000001</v>
      </c>
      <c r="ER173" s="4">
        <f t="shared" si="227"/>
        <v>0.48000000000000043</v>
      </c>
      <c r="ES173" s="4">
        <f t="shared" si="228"/>
        <v>0</v>
      </c>
      <c r="ET173" s="4">
        <f t="shared" si="229"/>
        <v>0</v>
      </c>
      <c r="EU173" s="4">
        <f t="shared" si="230"/>
        <v>0</v>
      </c>
      <c r="EV173" s="4" t="str">
        <f t="shared" si="231"/>
        <v>蓝</v>
      </c>
      <c r="EW173" s="4">
        <f t="shared" si="232"/>
        <v>1.6000000000000014</v>
      </c>
      <c r="EX173" s="4">
        <f t="shared" si="233"/>
        <v>0.40000000000000036</v>
      </c>
    </row>
    <row r="174" spans="33:154" x14ac:dyDescent="0.15">
      <c r="AG174" s="7">
        <f>基础状态预估!L12</f>
        <v>13.544538943812169</v>
      </c>
      <c r="AH174" s="7">
        <f>求节点(节奏总纲!$H$4:$H$163,节奏总纲!$C$4:$C$163,AG174)</f>
        <v>55.671843893792889</v>
      </c>
      <c r="AI174" s="4" t="str">
        <f t="shared" si="223"/>
        <v>蓝</v>
      </c>
      <c r="AJ174" s="4">
        <f t="shared" si="224"/>
        <v>1.6799999999999988</v>
      </c>
      <c r="AK174" s="4">
        <f t="shared" si="217"/>
        <v>0.71999999999999953</v>
      </c>
      <c r="AL174" s="4">
        <f t="shared" si="218"/>
        <v>0</v>
      </c>
      <c r="AM174" s="4">
        <f t="shared" si="219"/>
        <v>0</v>
      </c>
      <c r="AN174" s="4">
        <f t="shared" si="220"/>
        <v>0</v>
      </c>
      <c r="AO174" s="7">
        <f>(基础状态预估!G12-基础状态预估!G11)*基础状态预估!$W12+AO173</f>
        <v>0.40000000000000008</v>
      </c>
      <c r="AP174" s="7">
        <f t="shared" si="221"/>
        <v>0.13333333333333336</v>
      </c>
      <c r="BF174" s="4">
        <v>170</v>
      </c>
      <c r="BG174" s="4">
        <f t="shared" si="191"/>
        <v>118.99999999999999</v>
      </c>
      <c r="BH174" s="4">
        <f t="shared" si="192"/>
        <v>51</v>
      </c>
      <c r="BL174" s="4">
        <f t="shared" si="175"/>
        <v>82</v>
      </c>
      <c r="BM174" s="4">
        <f t="shared" si="176"/>
        <v>57.4</v>
      </c>
      <c r="BN174" s="4">
        <f t="shared" si="177"/>
        <v>24.599999999999998</v>
      </c>
      <c r="BR174" s="4">
        <f t="shared" si="178"/>
        <v>98.15</v>
      </c>
      <c r="BS174" s="4">
        <f t="shared" si="179"/>
        <v>45.29999999999999</v>
      </c>
      <c r="BT174" s="4">
        <f t="shared" si="180"/>
        <v>7.5500000000000007</v>
      </c>
      <c r="BX174" s="4">
        <f t="shared" si="181"/>
        <v>88.800000000000011</v>
      </c>
      <c r="BY174" s="4">
        <f t="shared" si="182"/>
        <v>21.644999999999996</v>
      </c>
      <c r="BZ174" s="4">
        <f t="shared" si="183"/>
        <v>0.55500000000000005</v>
      </c>
      <c r="CD174" s="4">
        <f t="shared" si="184"/>
        <v>0</v>
      </c>
      <c r="CE174" s="4">
        <f t="shared" si="185"/>
        <v>0</v>
      </c>
      <c r="CF174" s="4">
        <f>IF(COUNTIF($BH$5:$BH174,"&gt;=2")&lt;=1,SUM($BG174:$BK174)*C$8,CF173)</f>
        <v>151200</v>
      </c>
      <c r="CG174" s="4">
        <f>IF(COUNTIF($BN$5:$BN174,"&gt;=2")&lt;=1,SUM($BL174:$BP174)*D$8,CG173)</f>
        <v>604799.99999999988</v>
      </c>
      <c r="CH174" s="4">
        <f>IF(COUNTIF($BT$5:$BT174,"&gt;=2")&lt;=1,SUM($BQ174:$BU174)*E$8,CH173)</f>
        <v>2592000</v>
      </c>
      <c r="CI174" s="4">
        <f>IF(COUNTIF($BZ$5:$BZ174,"&gt;=2")&lt;=1,SUM($BV174:$BZ174)*F$8,CI173)</f>
        <v>9590400.0000000019</v>
      </c>
      <c r="CJ174" s="4">
        <f t="shared" si="193"/>
        <v>0</v>
      </c>
      <c r="CK174" s="4">
        <f t="shared" si="194"/>
        <v>149.75000000000003</v>
      </c>
      <c r="CM174" s="4">
        <v>170</v>
      </c>
      <c r="CN174" s="4">
        <f>IF(COUNTIF($BH$5:$BH174,"&gt;=2")&gt;1,CN173,BG174)</f>
        <v>4.8999999999999995</v>
      </c>
      <c r="CO174" s="4">
        <f>IF(COUNTIF($BH$5:$BH174,"&gt;=2")&gt;1,CO173,BH174)</f>
        <v>2.1</v>
      </c>
      <c r="CP174" s="4">
        <f>IF(COUNTIF($BH$5:$BH174,"&gt;=2")&gt;1,CP173,BI174)</f>
        <v>0</v>
      </c>
      <c r="CQ174" s="4">
        <f>IF(COUNTIF($BH$5:$BH174,"&gt;=2")&gt;1,CQ173,BJ174)</f>
        <v>0</v>
      </c>
      <c r="CR174" s="4">
        <f>IF(COUNTIF($BH$5:$BH174,"&gt;=2")&gt;1,CR173,BK174)</f>
        <v>0</v>
      </c>
      <c r="CS174" s="4">
        <f>IF(COUNTIF($BN$5:$BN174,"&gt;=2")&gt;1,CS173,BL174)</f>
        <v>7</v>
      </c>
      <c r="CT174" s="4">
        <f>IF(COUNTIF($BN$5:$BN174,"&gt;=2")&gt;1,CT173,BM174)</f>
        <v>4.8999999999999995</v>
      </c>
      <c r="CU174" s="4">
        <f>IF(COUNTIF($BN$5:$BN174,"&gt;=2")&gt;1,CU173,BN174)</f>
        <v>2.1</v>
      </c>
      <c r="CV174" s="4">
        <f>IF(COUNTIF($BN$5:$BN174,"&gt;=2")&gt;1,CV173,BO174)</f>
        <v>0</v>
      </c>
      <c r="CW174" s="4">
        <f>IF(COUNTIF($BN$5:$BN174,"&gt;=2")&gt;1,CW173,BP174)</f>
        <v>0</v>
      </c>
      <c r="CX174" s="4">
        <f>IF(COUNTIF($BT$5:$BT174,"&gt;=2")&gt;1,CX173,BQ174)</f>
        <v>0</v>
      </c>
      <c r="CY174" s="4">
        <f>IF(COUNTIF($BT$5:$BT174,"&gt;=2")&gt;1,CY173,BR174)</f>
        <v>26</v>
      </c>
      <c r="CZ174" s="4">
        <f>IF(COUNTIF($BT$5:$BT174,"&gt;=2")&gt;1,CZ173,BS174)</f>
        <v>11.999999999999996</v>
      </c>
      <c r="DA174" s="4">
        <f>IF(COUNTIF($BT$5:$BT174,"&gt;=2")&gt;1,DA173,BT174)</f>
        <v>2</v>
      </c>
      <c r="DB174" s="4">
        <f>IF(COUNTIF($BT$5:$BT174,"&gt;=2")&gt;1,DB173,BU174)</f>
        <v>0</v>
      </c>
      <c r="DC174" s="4">
        <f>IF(COUNTIF($BZ$5:$BZ174,"&gt;=2")&gt;1,DC173,BV174)</f>
        <v>0</v>
      </c>
      <c r="DD174" s="4">
        <f>IF(COUNTIF($BZ$5:$BZ174,"&gt;=2")&gt;1,DD173,BW174)</f>
        <v>0</v>
      </c>
      <c r="DE174" s="4">
        <f>IF(COUNTIF($BZ$5:$BZ174,"&gt;=2")&gt;1,DE173,BX174)</f>
        <v>88.800000000000011</v>
      </c>
      <c r="DF174" s="4">
        <f>IF(COUNTIF($BZ$5:$BZ174,"&gt;=2")&gt;1,DF173,BY174)</f>
        <v>21.644999999999996</v>
      </c>
      <c r="DG174" s="4">
        <f>IF(COUNTIF($BZ$5:$BZ174,"&gt;=2")&gt;1,DG173,BZ174)</f>
        <v>0.55500000000000005</v>
      </c>
      <c r="DH174" s="4">
        <f t="shared" si="195"/>
        <v>0</v>
      </c>
      <c r="DI174" s="4">
        <f t="shared" si="196"/>
        <v>0</v>
      </c>
      <c r="DJ174" s="4">
        <f t="shared" si="197"/>
        <v>0</v>
      </c>
      <c r="DK174" s="4">
        <f t="shared" si="198"/>
        <v>0</v>
      </c>
      <c r="DL174" s="4">
        <f t="shared" si="199"/>
        <v>0</v>
      </c>
      <c r="DM174" s="4">
        <f t="shared" si="200"/>
        <v>7</v>
      </c>
      <c r="DN174" s="4">
        <f t="shared" si="201"/>
        <v>13.999999999999998</v>
      </c>
      <c r="DO174" s="4">
        <f t="shared" si="202"/>
        <v>40</v>
      </c>
      <c r="DP174" s="4">
        <f t="shared" si="203"/>
        <v>111.00000000000001</v>
      </c>
      <c r="DQ174" s="4">
        <f t="shared" si="204"/>
        <v>0</v>
      </c>
      <c r="DS174" s="4">
        <v>170</v>
      </c>
      <c r="DT174" s="4">
        <f>$CK174+INDEX(节奏总纲!D$4:D$163,基础状态预估!$C$2)</f>
        <v>194.00483399593907</v>
      </c>
      <c r="DU174" s="4">
        <f>$CK174+INDEX(节奏总纲!E$4:E$163,基础状态预估!$C$2)</f>
        <v>188.28268396026417</v>
      </c>
      <c r="DV174" s="4">
        <f>$CK174+INDEX(节奏总纲!F$4:F$163,基础状态预估!$C$2)</f>
        <v>181.39220630709644</v>
      </c>
      <c r="DW174" s="4">
        <f>$CK174+INDEX(节奏总纲!G$4:G$163,基础状态预估!$C$2)</f>
        <v>173.03246816526357</v>
      </c>
      <c r="DX174" s="4">
        <f>$CK174+INDEX(节奏总纲!H$4:H$163,基础状态预估!$C$2)</f>
        <v>162.6945389438122</v>
      </c>
      <c r="DY174" s="4">
        <f t="shared" si="212"/>
        <v>11.899999999999999</v>
      </c>
      <c r="DZ174" s="4">
        <f t="shared" si="213"/>
        <v>33</v>
      </c>
      <c r="EA174" s="4">
        <f t="shared" si="214"/>
        <v>102.9</v>
      </c>
      <c r="EB174" s="4">
        <f t="shared" si="215"/>
        <v>23.644999999999996</v>
      </c>
      <c r="EC174" s="4">
        <f t="shared" si="216"/>
        <v>0.55500000000000005</v>
      </c>
      <c r="EE174" s="4">
        <v>37</v>
      </c>
      <c r="EP174" s="7">
        <f t="shared" si="225"/>
        <v>13.544538943812169</v>
      </c>
      <c r="EQ174" s="4">
        <f t="shared" si="226"/>
        <v>1.6799999999999988</v>
      </c>
      <c r="ER174" s="4">
        <f t="shared" si="227"/>
        <v>0.71999999999999953</v>
      </c>
      <c r="ES174" s="4">
        <f t="shared" si="228"/>
        <v>0</v>
      </c>
      <c r="ET174" s="4">
        <f t="shared" si="229"/>
        <v>0</v>
      </c>
      <c r="EU174" s="4">
        <f t="shared" si="230"/>
        <v>0</v>
      </c>
      <c r="EV174" s="4" t="str">
        <f t="shared" si="231"/>
        <v>蓝</v>
      </c>
      <c r="EW174" s="4">
        <f t="shared" si="232"/>
        <v>2.3999999999999986</v>
      </c>
      <c r="EX174" s="4">
        <f t="shared" si="233"/>
        <v>0.59999999999999964</v>
      </c>
    </row>
    <row r="175" spans="33:154" x14ac:dyDescent="0.15">
      <c r="AG175" s="7">
        <f>基础状态预估!L13</f>
        <v>13.74453894381217</v>
      </c>
      <c r="AH175" s="7">
        <f>求节点(节奏总纲!$H$4:$H$163,节奏总纲!$C$4:$C$163,AG175)</f>
        <v>55.895791858390517</v>
      </c>
      <c r="AI175" s="4" t="str">
        <f t="shared" si="223"/>
        <v>蓝</v>
      </c>
      <c r="AJ175" s="4">
        <f t="shared" si="224"/>
        <v>2.2400000000000015</v>
      </c>
      <c r="AK175" s="4">
        <f t="shared" si="217"/>
        <v>0.96000000000000074</v>
      </c>
      <c r="AL175" s="4">
        <f t="shared" si="218"/>
        <v>0</v>
      </c>
      <c r="AM175" s="4">
        <f t="shared" si="219"/>
        <v>0</v>
      </c>
      <c r="AN175" s="4">
        <f t="shared" si="220"/>
        <v>0</v>
      </c>
      <c r="AO175" s="7">
        <f>(基础状态预估!G13-基础状态预估!G12)*基础状态预估!$W13+AO174</f>
        <v>0.60000000000000009</v>
      </c>
      <c r="AP175" s="7">
        <f t="shared" si="221"/>
        <v>0.15000000000000002</v>
      </c>
      <c r="BF175" s="4">
        <v>171</v>
      </c>
      <c r="BG175" s="4">
        <f t="shared" si="191"/>
        <v>119.69999999999999</v>
      </c>
      <c r="BH175" s="4">
        <f t="shared" si="192"/>
        <v>51.3</v>
      </c>
      <c r="BL175" s="4">
        <f t="shared" si="175"/>
        <v>82.5</v>
      </c>
      <c r="BM175" s="4">
        <f t="shared" si="176"/>
        <v>57.749999999999993</v>
      </c>
      <c r="BN175" s="4">
        <f t="shared" si="177"/>
        <v>24.75</v>
      </c>
      <c r="BR175" s="4">
        <f t="shared" si="178"/>
        <v>98.8</v>
      </c>
      <c r="BS175" s="4">
        <f t="shared" si="179"/>
        <v>45.599999999999987</v>
      </c>
      <c r="BT175" s="4">
        <f t="shared" si="180"/>
        <v>7.6000000000000005</v>
      </c>
      <c r="BX175" s="4">
        <f t="shared" si="181"/>
        <v>89.600000000000009</v>
      </c>
      <c r="BY175" s="4">
        <f t="shared" si="182"/>
        <v>21.839999999999996</v>
      </c>
      <c r="BZ175" s="4">
        <f t="shared" si="183"/>
        <v>0.56000000000000005</v>
      </c>
      <c r="CD175" s="4">
        <f t="shared" si="184"/>
        <v>0</v>
      </c>
      <c r="CE175" s="4">
        <f t="shared" si="185"/>
        <v>0</v>
      </c>
      <c r="CF175" s="4">
        <f>IF(COUNTIF($BH$5:$BH175,"&gt;=2")&lt;=1,SUM($BG175:$BK175)*C$8,CF174)</f>
        <v>151200</v>
      </c>
      <c r="CG175" s="4">
        <f>IF(COUNTIF($BN$5:$BN175,"&gt;=2")&lt;=1,SUM($BL175:$BP175)*D$8,CG174)</f>
        <v>604799.99999999988</v>
      </c>
      <c r="CH175" s="4">
        <f>IF(COUNTIF($BT$5:$BT175,"&gt;=2")&lt;=1,SUM($BQ175:$BU175)*E$8,CH174)</f>
        <v>2592000</v>
      </c>
      <c r="CI175" s="4">
        <f>IF(COUNTIF($BZ$5:$BZ175,"&gt;=2")&lt;=1,SUM($BV175:$BZ175)*F$8,CI174)</f>
        <v>9676800</v>
      </c>
      <c r="CJ175" s="4">
        <f t="shared" si="193"/>
        <v>0</v>
      </c>
      <c r="CK175" s="4">
        <f t="shared" si="194"/>
        <v>150.75</v>
      </c>
      <c r="CM175" s="4">
        <v>171</v>
      </c>
      <c r="CN175" s="4">
        <f>IF(COUNTIF($BH$5:$BH175,"&gt;=2")&gt;1,CN174,BG175)</f>
        <v>4.8999999999999995</v>
      </c>
      <c r="CO175" s="4">
        <f>IF(COUNTIF($BH$5:$BH175,"&gt;=2")&gt;1,CO174,BH175)</f>
        <v>2.1</v>
      </c>
      <c r="CP175" s="4">
        <f>IF(COUNTIF($BH$5:$BH175,"&gt;=2")&gt;1,CP174,BI175)</f>
        <v>0</v>
      </c>
      <c r="CQ175" s="4">
        <f>IF(COUNTIF($BH$5:$BH175,"&gt;=2")&gt;1,CQ174,BJ175)</f>
        <v>0</v>
      </c>
      <c r="CR175" s="4">
        <f>IF(COUNTIF($BH$5:$BH175,"&gt;=2")&gt;1,CR174,BK175)</f>
        <v>0</v>
      </c>
      <c r="CS175" s="4">
        <f>IF(COUNTIF($BN$5:$BN175,"&gt;=2")&gt;1,CS174,BL175)</f>
        <v>7</v>
      </c>
      <c r="CT175" s="4">
        <f>IF(COUNTIF($BN$5:$BN175,"&gt;=2")&gt;1,CT174,BM175)</f>
        <v>4.8999999999999995</v>
      </c>
      <c r="CU175" s="4">
        <f>IF(COUNTIF($BN$5:$BN175,"&gt;=2")&gt;1,CU174,BN175)</f>
        <v>2.1</v>
      </c>
      <c r="CV175" s="4">
        <f>IF(COUNTIF($BN$5:$BN175,"&gt;=2")&gt;1,CV174,BO175)</f>
        <v>0</v>
      </c>
      <c r="CW175" s="4">
        <f>IF(COUNTIF($BN$5:$BN175,"&gt;=2")&gt;1,CW174,BP175)</f>
        <v>0</v>
      </c>
      <c r="CX175" s="4">
        <f>IF(COUNTIF($BT$5:$BT175,"&gt;=2")&gt;1,CX174,BQ175)</f>
        <v>0</v>
      </c>
      <c r="CY175" s="4">
        <f>IF(COUNTIF($BT$5:$BT175,"&gt;=2")&gt;1,CY174,BR175)</f>
        <v>26</v>
      </c>
      <c r="CZ175" s="4">
        <f>IF(COUNTIF($BT$5:$BT175,"&gt;=2")&gt;1,CZ174,BS175)</f>
        <v>11.999999999999996</v>
      </c>
      <c r="DA175" s="4">
        <f>IF(COUNTIF($BT$5:$BT175,"&gt;=2")&gt;1,DA174,BT175)</f>
        <v>2</v>
      </c>
      <c r="DB175" s="4">
        <f>IF(COUNTIF($BT$5:$BT175,"&gt;=2")&gt;1,DB174,BU175)</f>
        <v>0</v>
      </c>
      <c r="DC175" s="4">
        <f>IF(COUNTIF($BZ$5:$BZ175,"&gt;=2")&gt;1,DC174,BV175)</f>
        <v>0</v>
      </c>
      <c r="DD175" s="4">
        <f>IF(COUNTIF($BZ$5:$BZ175,"&gt;=2")&gt;1,DD174,BW175)</f>
        <v>0</v>
      </c>
      <c r="DE175" s="4">
        <f>IF(COUNTIF($BZ$5:$BZ175,"&gt;=2")&gt;1,DE174,BX175)</f>
        <v>89.600000000000009</v>
      </c>
      <c r="DF175" s="4">
        <f>IF(COUNTIF($BZ$5:$BZ175,"&gt;=2")&gt;1,DF174,BY175)</f>
        <v>21.839999999999996</v>
      </c>
      <c r="DG175" s="4">
        <f>IF(COUNTIF($BZ$5:$BZ175,"&gt;=2")&gt;1,DG174,BZ175)</f>
        <v>0.56000000000000005</v>
      </c>
      <c r="DH175" s="4">
        <f t="shared" si="195"/>
        <v>0</v>
      </c>
      <c r="DI175" s="4">
        <f t="shared" si="196"/>
        <v>0</v>
      </c>
      <c r="DJ175" s="4">
        <f t="shared" si="197"/>
        <v>0</v>
      </c>
      <c r="DK175" s="4">
        <f t="shared" si="198"/>
        <v>0</v>
      </c>
      <c r="DL175" s="4">
        <f t="shared" si="199"/>
        <v>0</v>
      </c>
      <c r="DM175" s="4">
        <f t="shared" si="200"/>
        <v>7</v>
      </c>
      <c r="DN175" s="4">
        <f t="shared" si="201"/>
        <v>13.999999999999998</v>
      </c>
      <c r="DO175" s="4">
        <f t="shared" si="202"/>
        <v>40</v>
      </c>
      <c r="DP175" s="4">
        <f t="shared" si="203"/>
        <v>112</v>
      </c>
      <c r="DQ175" s="4">
        <f t="shared" si="204"/>
        <v>0</v>
      </c>
      <c r="DS175" s="4">
        <v>171</v>
      </c>
      <c r="DT175" s="4">
        <f>$CK175+INDEX(节奏总纲!D$4:D$163,基础状态预估!$C$2)</f>
        <v>195.00483399593904</v>
      </c>
      <c r="DU175" s="4">
        <f>$CK175+INDEX(节奏总纲!E$4:E$163,基础状态预估!$C$2)</f>
        <v>189.28268396026414</v>
      </c>
      <c r="DV175" s="4">
        <f>$CK175+INDEX(节奏总纲!F$4:F$163,基础状态预估!$C$2)</f>
        <v>182.39220630709642</v>
      </c>
      <c r="DW175" s="4">
        <f>$CK175+INDEX(节奏总纲!G$4:G$163,基础状态预估!$C$2)</f>
        <v>174.03246816526354</v>
      </c>
      <c r="DX175" s="4">
        <f>$CK175+INDEX(节奏总纲!H$4:H$163,基础状态预估!$C$2)</f>
        <v>163.69453894381218</v>
      </c>
      <c r="DY175" s="4">
        <f t="shared" si="212"/>
        <v>11.899999999999999</v>
      </c>
      <c r="DZ175" s="4">
        <f t="shared" si="213"/>
        <v>33</v>
      </c>
      <c r="EA175" s="4">
        <f t="shared" si="214"/>
        <v>103.7</v>
      </c>
      <c r="EB175" s="4">
        <f t="shared" si="215"/>
        <v>23.839999999999996</v>
      </c>
      <c r="EC175" s="4">
        <f t="shared" si="216"/>
        <v>0.56000000000000005</v>
      </c>
      <c r="EE175" s="4">
        <v>38</v>
      </c>
      <c r="EP175" s="7">
        <f t="shared" si="225"/>
        <v>13.74453894381217</v>
      </c>
      <c r="EQ175" s="4">
        <f t="shared" si="226"/>
        <v>2.2400000000000015</v>
      </c>
      <c r="ER175" s="4">
        <f t="shared" si="227"/>
        <v>0.96000000000000074</v>
      </c>
      <c r="ES175" s="4">
        <f t="shared" si="228"/>
        <v>0</v>
      </c>
      <c r="ET175" s="4">
        <f t="shared" si="229"/>
        <v>0</v>
      </c>
      <c r="EU175" s="4">
        <f t="shared" si="230"/>
        <v>0</v>
      </c>
      <c r="EV175" s="4" t="str">
        <f t="shared" si="231"/>
        <v>蓝</v>
      </c>
      <c r="EW175" s="4">
        <f t="shared" si="232"/>
        <v>3.2000000000000028</v>
      </c>
      <c r="EX175" s="4">
        <f t="shared" si="233"/>
        <v>0.8000000000000006</v>
      </c>
    </row>
    <row r="176" spans="33:154" x14ac:dyDescent="0.15">
      <c r="AG176" s="7">
        <f>基础状态预估!L14</f>
        <v>13.944538943812169</v>
      </c>
      <c r="AH176" s="7">
        <f>求节点(节奏总纲!$H$4:$H$163,节奏总纲!$C$4:$C$163,AG176)</f>
        <v>56.109297153494381</v>
      </c>
      <c r="AI176" s="4" t="str">
        <f t="shared" si="223"/>
        <v>蓝</v>
      </c>
      <c r="AJ176" s="4">
        <f t="shared" si="224"/>
        <v>2.8</v>
      </c>
      <c r="AK176" s="4">
        <f t="shared" si="217"/>
        <v>1.2</v>
      </c>
      <c r="AL176" s="4">
        <f t="shared" si="218"/>
        <v>0</v>
      </c>
      <c r="AM176" s="4">
        <f t="shared" si="219"/>
        <v>0</v>
      </c>
      <c r="AN176" s="4">
        <f t="shared" si="220"/>
        <v>0</v>
      </c>
      <c r="AO176" s="7">
        <f>(基础状态预估!G14-基础状态预估!G13)*基础状态预估!$W14+AO175</f>
        <v>0.8</v>
      </c>
      <c r="AP176" s="7">
        <f t="shared" si="221"/>
        <v>0.16</v>
      </c>
      <c r="BF176" s="4">
        <v>172</v>
      </c>
      <c r="BG176" s="4">
        <f t="shared" si="191"/>
        <v>120.39999999999999</v>
      </c>
      <c r="BH176" s="4">
        <f t="shared" si="192"/>
        <v>51.6</v>
      </c>
      <c r="BL176" s="4">
        <f t="shared" si="175"/>
        <v>83</v>
      </c>
      <c r="BM176" s="4">
        <f t="shared" si="176"/>
        <v>58.099999999999994</v>
      </c>
      <c r="BN176" s="4">
        <f t="shared" si="177"/>
        <v>24.9</v>
      </c>
      <c r="BR176" s="4">
        <f t="shared" si="178"/>
        <v>99.45</v>
      </c>
      <c r="BS176" s="4">
        <f t="shared" si="179"/>
        <v>45.899999999999991</v>
      </c>
      <c r="BT176" s="4">
        <f t="shared" si="180"/>
        <v>7.65</v>
      </c>
      <c r="BX176" s="4">
        <f t="shared" si="181"/>
        <v>90.4</v>
      </c>
      <c r="BY176" s="4">
        <f t="shared" si="182"/>
        <v>22.034999999999993</v>
      </c>
      <c r="BZ176" s="4">
        <f t="shared" si="183"/>
        <v>0.56500000000000006</v>
      </c>
      <c r="CD176" s="4">
        <f t="shared" si="184"/>
        <v>0</v>
      </c>
      <c r="CE176" s="4">
        <f t="shared" si="185"/>
        <v>0</v>
      </c>
      <c r="CF176" s="4">
        <f>IF(COUNTIF($BH$5:$BH176,"&gt;=2")&lt;=1,SUM($BG176:$BK176)*C$8,CF175)</f>
        <v>151200</v>
      </c>
      <c r="CG176" s="4">
        <f>IF(COUNTIF($BN$5:$BN176,"&gt;=2")&lt;=1,SUM($BL176:$BP176)*D$8,CG175)</f>
        <v>604799.99999999988</v>
      </c>
      <c r="CH176" s="4">
        <f>IF(COUNTIF($BT$5:$BT176,"&gt;=2")&lt;=1,SUM($BQ176:$BU176)*E$8,CH175)</f>
        <v>2592000</v>
      </c>
      <c r="CI176" s="4">
        <f>IF(COUNTIF($BZ$5:$BZ176,"&gt;=2")&lt;=1,SUM($BV176:$BZ176)*F$8,CI175)</f>
        <v>9763200</v>
      </c>
      <c r="CJ176" s="4">
        <f t="shared" si="193"/>
        <v>0</v>
      </c>
      <c r="CK176" s="4">
        <f t="shared" si="194"/>
        <v>151.75</v>
      </c>
      <c r="CM176" s="4">
        <v>172</v>
      </c>
      <c r="CN176" s="4">
        <f>IF(COUNTIF($BH$5:$BH176,"&gt;=2")&gt;1,CN175,BG176)</f>
        <v>4.8999999999999995</v>
      </c>
      <c r="CO176" s="4">
        <f>IF(COUNTIF($BH$5:$BH176,"&gt;=2")&gt;1,CO175,BH176)</f>
        <v>2.1</v>
      </c>
      <c r="CP176" s="4">
        <f>IF(COUNTIF($BH$5:$BH176,"&gt;=2")&gt;1,CP175,BI176)</f>
        <v>0</v>
      </c>
      <c r="CQ176" s="4">
        <f>IF(COUNTIF($BH$5:$BH176,"&gt;=2")&gt;1,CQ175,BJ176)</f>
        <v>0</v>
      </c>
      <c r="CR176" s="4">
        <f>IF(COUNTIF($BH$5:$BH176,"&gt;=2")&gt;1,CR175,BK176)</f>
        <v>0</v>
      </c>
      <c r="CS176" s="4">
        <f>IF(COUNTIF($BN$5:$BN176,"&gt;=2")&gt;1,CS175,BL176)</f>
        <v>7</v>
      </c>
      <c r="CT176" s="4">
        <f>IF(COUNTIF($BN$5:$BN176,"&gt;=2")&gt;1,CT175,BM176)</f>
        <v>4.8999999999999995</v>
      </c>
      <c r="CU176" s="4">
        <f>IF(COUNTIF($BN$5:$BN176,"&gt;=2")&gt;1,CU175,BN176)</f>
        <v>2.1</v>
      </c>
      <c r="CV176" s="4">
        <f>IF(COUNTIF($BN$5:$BN176,"&gt;=2")&gt;1,CV175,BO176)</f>
        <v>0</v>
      </c>
      <c r="CW176" s="4">
        <f>IF(COUNTIF($BN$5:$BN176,"&gt;=2")&gt;1,CW175,BP176)</f>
        <v>0</v>
      </c>
      <c r="CX176" s="4">
        <f>IF(COUNTIF($BT$5:$BT176,"&gt;=2")&gt;1,CX175,BQ176)</f>
        <v>0</v>
      </c>
      <c r="CY176" s="4">
        <f>IF(COUNTIF($BT$5:$BT176,"&gt;=2")&gt;1,CY175,BR176)</f>
        <v>26</v>
      </c>
      <c r="CZ176" s="4">
        <f>IF(COUNTIF($BT$5:$BT176,"&gt;=2")&gt;1,CZ175,BS176)</f>
        <v>11.999999999999996</v>
      </c>
      <c r="DA176" s="4">
        <f>IF(COUNTIF($BT$5:$BT176,"&gt;=2")&gt;1,DA175,BT176)</f>
        <v>2</v>
      </c>
      <c r="DB176" s="4">
        <f>IF(COUNTIF($BT$5:$BT176,"&gt;=2")&gt;1,DB175,BU176)</f>
        <v>0</v>
      </c>
      <c r="DC176" s="4">
        <f>IF(COUNTIF($BZ$5:$BZ176,"&gt;=2")&gt;1,DC175,BV176)</f>
        <v>0</v>
      </c>
      <c r="DD176" s="4">
        <f>IF(COUNTIF($BZ$5:$BZ176,"&gt;=2")&gt;1,DD175,BW176)</f>
        <v>0</v>
      </c>
      <c r="DE176" s="4">
        <f>IF(COUNTIF($BZ$5:$BZ176,"&gt;=2")&gt;1,DE175,BX176)</f>
        <v>90.4</v>
      </c>
      <c r="DF176" s="4">
        <f>IF(COUNTIF($BZ$5:$BZ176,"&gt;=2")&gt;1,DF175,BY176)</f>
        <v>22.034999999999993</v>
      </c>
      <c r="DG176" s="4">
        <f>IF(COUNTIF($BZ$5:$BZ176,"&gt;=2")&gt;1,DG175,BZ176)</f>
        <v>0.56500000000000006</v>
      </c>
      <c r="DH176" s="4">
        <f t="shared" si="195"/>
        <v>0</v>
      </c>
      <c r="DI176" s="4">
        <f t="shared" si="196"/>
        <v>0</v>
      </c>
      <c r="DJ176" s="4">
        <f t="shared" si="197"/>
        <v>0</v>
      </c>
      <c r="DK176" s="4">
        <f t="shared" si="198"/>
        <v>0</v>
      </c>
      <c r="DL176" s="4">
        <f t="shared" si="199"/>
        <v>0</v>
      </c>
      <c r="DM176" s="4">
        <f t="shared" si="200"/>
        <v>7</v>
      </c>
      <c r="DN176" s="4">
        <f t="shared" si="201"/>
        <v>13.999999999999998</v>
      </c>
      <c r="DO176" s="4">
        <f t="shared" si="202"/>
        <v>40</v>
      </c>
      <c r="DP176" s="4">
        <f t="shared" si="203"/>
        <v>113</v>
      </c>
      <c r="DQ176" s="4">
        <f t="shared" si="204"/>
        <v>0</v>
      </c>
      <c r="DS176" s="4">
        <v>172</v>
      </c>
      <c r="DT176" s="4">
        <f>$CK176+INDEX(节奏总纲!D$4:D$163,基础状态预估!$C$2)</f>
        <v>196.00483399593904</v>
      </c>
      <c r="DU176" s="4">
        <f>$CK176+INDEX(节奏总纲!E$4:E$163,基础状态预估!$C$2)</f>
        <v>190.28268396026414</v>
      </c>
      <c r="DV176" s="4">
        <f>$CK176+INDEX(节奏总纲!F$4:F$163,基础状态预估!$C$2)</f>
        <v>183.39220630709642</v>
      </c>
      <c r="DW176" s="4">
        <f>$CK176+INDEX(节奏总纲!G$4:G$163,基础状态预估!$C$2)</f>
        <v>175.03246816526354</v>
      </c>
      <c r="DX176" s="4">
        <f>$CK176+INDEX(节奏总纲!H$4:H$163,基础状态预估!$C$2)</f>
        <v>164.69453894381218</v>
      </c>
      <c r="DY176" s="4">
        <f t="shared" si="212"/>
        <v>11.899999999999999</v>
      </c>
      <c r="DZ176" s="4">
        <f t="shared" si="213"/>
        <v>33</v>
      </c>
      <c r="EA176" s="4">
        <f t="shared" si="214"/>
        <v>104.5</v>
      </c>
      <c r="EB176" s="4">
        <f t="shared" si="215"/>
        <v>24.034999999999993</v>
      </c>
      <c r="EC176" s="4">
        <f t="shared" si="216"/>
        <v>0.56500000000000006</v>
      </c>
      <c r="EE176" s="4">
        <v>39</v>
      </c>
      <c r="EP176" s="7">
        <f t="shared" si="225"/>
        <v>13.944538943812169</v>
      </c>
      <c r="EQ176" s="4">
        <f t="shared" si="226"/>
        <v>2.8</v>
      </c>
      <c r="ER176" s="4">
        <f t="shared" si="227"/>
        <v>1.2</v>
      </c>
      <c r="ES176" s="4">
        <f t="shared" si="228"/>
        <v>0</v>
      </c>
      <c r="ET176" s="4">
        <f t="shared" si="229"/>
        <v>0</v>
      </c>
      <c r="EU176" s="4">
        <f t="shared" si="230"/>
        <v>0</v>
      </c>
      <c r="EV176" s="4" t="str">
        <f t="shared" si="231"/>
        <v>蓝</v>
      </c>
      <c r="EW176" s="4">
        <f t="shared" si="232"/>
        <v>4</v>
      </c>
      <c r="EX176" s="4">
        <f t="shared" si="233"/>
        <v>1</v>
      </c>
    </row>
    <row r="177" spans="33:154" x14ac:dyDescent="0.15">
      <c r="AG177" s="7">
        <f>基础状态预估!L15</f>
        <v>14.34453894381217</v>
      </c>
      <c r="AH177" s="7">
        <f>求节点(节奏总纲!$H$4:$H$163,节奏总纲!$C$4:$C$163,AG177)</f>
        <v>56.518131481966783</v>
      </c>
      <c r="AI177" s="4" t="str">
        <f t="shared" si="223"/>
        <v>蓝</v>
      </c>
      <c r="AJ177" s="4">
        <f t="shared" si="224"/>
        <v>3.9200000000000008</v>
      </c>
      <c r="AK177" s="4">
        <f t="shared" si="217"/>
        <v>1.6800000000000004</v>
      </c>
      <c r="AL177" s="4">
        <f t="shared" si="218"/>
        <v>0</v>
      </c>
      <c r="AM177" s="4">
        <f t="shared" si="219"/>
        <v>0</v>
      </c>
      <c r="AN177" s="4">
        <f t="shared" si="220"/>
        <v>0</v>
      </c>
      <c r="AO177" s="7">
        <f>(基础状态预估!G15-基础状态预估!G14)*基础状态预估!$W15+AO176</f>
        <v>1.2000000000000002</v>
      </c>
      <c r="AP177" s="7">
        <f t="shared" si="221"/>
        <v>0.17142857142857146</v>
      </c>
      <c r="BF177" s="4">
        <v>173</v>
      </c>
      <c r="BG177" s="4">
        <f t="shared" si="191"/>
        <v>121.1</v>
      </c>
      <c r="BH177" s="4">
        <f t="shared" si="192"/>
        <v>51.9</v>
      </c>
      <c r="BL177" s="4">
        <f t="shared" si="175"/>
        <v>83.5</v>
      </c>
      <c r="BM177" s="4">
        <f t="shared" si="176"/>
        <v>58.449999999999996</v>
      </c>
      <c r="BN177" s="4">
        <f t="shared" si="177"/>
        <v>25.05</v>
      </c>
      <c r="BR177" s="4">
        <f t="shared" si="178"/>
        <v>100.10000000000001</v>
      </c>
      <c r="BS177" s="4">
        <f t="shared" si="179"/>
        <v>46.199999999999989</v>
      </c>
      <c r="BT177" s="4">
        <f t="shared" si="180"/>
        <v>7.7</v>
      </c>
      <c r="BX177" s="4">
        <f t="shared" si="181"/>
        <v>91.2</v>
      </c>
      <c r="BY177" s="4">
        <f t="shared" si="182"/>
        <v>22.229999999999993</v>
      </c>
      <c r="BZ177" s="4">
        <f t="shared" si="183"/>
        <v>0.57000000000000006</v>
      </c>
      <c r="CD177" s="4">
        <f t="shared" si="184"/>
        <v>0</v>
      </c>
      <c r="CE177" s="4">
        <f t="shared" si="185"/>
        <v>0</v>
      </c>
      <c r="CF177" s="4">
        <f>IF(COUNTIF($BH$5:$BH177,"&gt;=2")&lt;=1,SUM($BG177:$BK177)*C$8,CF176)</f>
        <v>151200</v>
      </c>
      <c r="CG177" s="4">
        <f>IF(COUNTIF($BN$5:$BN177,"&gt;=2")&lt;=1,SUM($BL177:$BP177)*D$8,CG176)</f>
        <v>604799.99999999988</v>
      </c>
      <c r="CH177" s="4">
        <f>IF(COUNTIF($BT$5:$BT177,"&gt;=2")&lt;=1,SUM($BQ177:$BU177)*E$8,CH176)</f>
        <v>2592000</v>
      </c>
      <c r="CI177" s="4">
        <f>IF(COUNTIF($BZ$5:$BZ177,"&gt;=2")&lt;=1,SUM($BV177:$BZ177)*F$8,CI176)</f>
        <v>9849599.9999999981</v>
      </c>
      <c r="CJ177" s="4">
        <f t="shared" si="193"/>
        <v>0</v>
      </c>
      <c r="CK177" s="4">
        <f t="shared" si="194"/>
        <v>152.74999999999997</v>
      </c>
      <c r="CM177" s="4">
        <v>173</v>
      </c>
      <c r="CN177" s="4">
        <f>IF(COUNTIF($BH$5:$BH177,"&gt;=2")&gt;1,CN176,BG177)</f>
        <v>4.8999999999999995</v>
      </c>
      <c r="CO177" s="4">
        <f>IF(COUNTIF($BH$5:$BH177,"&gt;=2")&gt;1,CO176,BH177)</f>
        <v>2.1</v>
      </c>
      <c r="CP177" s="4">
        <f>IF(COUNTIF($BH$5:$BH177,"&gt;=2")&gt;1,CP176,BI177)</f>
        <v>0</v>
      </c>
      <c r="CQ177" s="4">
        <f>IF(COUNTIF($BH$5:$BH177,"&gt;=2")&gt;1,CQ176,BJ177)</f>
        <v>0</v>
      </c>
      <c r="CR177" s="4">
        <f>IF(COUNTIF($BH$5:$BH177,"&gt;=2")&gt;1,CR176,BK177)</f>
        <v>0</v>
      </c>
      <c r="CS177" s="4">
        <f>IF(COUNTIF($BN$5:$BN177,"&gt;=2")&gt;1,CS176,BL177)</f>
        <v>7</v>
      </c>
      <c r="CT177" s="4">
        <f>IF(COUNTIF($BN$5:$BN177,"&gt;=2")&gt;1,CT176,BM177)</f>
        <v>4.8999999999999995</v>
      </c>
      <c r="CU177" s="4">
        <f>IF(COUNTIF($BN$5:$BN177,"&gt;=2")&gt;1,CU176,BN177)</f>
        <v>2.1</v>
      </c>
      <c r="CV177" s="4">
        <f>IF(COUNTIF($BN$5:$BN177,"&gt;=2")&gt;1,CV176,BO177)</f>
        <v>0</v>
      </c>
      <c r="CW177" s="4">
        <f>IF(COUNTIF($BN$5:$BN177,"&gt;=2")&gt;1,CW176,BP177)</f>
        <v>0</v>
      </c>
      <c r="CX177" s="4">
        <f>IF(COUNTIF($BT$5:$BT177,"&gt;=2")&gt;1,CX176,BQ177)</f>
        <v>0</v>
      </c>
      <c r="CY177" s="4">
        <f>IF(COUNTIF($BT$5:$BT177,"&gt;=2")&gt;1,CY176,BR177)</f>
        <v>26</v>
      </c>
      <c r="CZ177" s="4">
        <f>IF(COUNTIF($BT$5:$BT177,"&gt;=2")&gt;1,CZ176,BS177)</f>
        <v>11.999999999999996</v>
      </c>
      <c r="DA177" s="4">
        <f>IF(COUNTIF($BT$5:$BT177,"&gt;=2")&gt;1,DA176,BT177)</f>
        <v>2</v>
      </c>
      <c r="DB177" s="4">
        <f>IF(COUNTIF($BT$5:$BT177,"&gt;=2")&gt;1,DB176,BU177)</f>
        <v>0</v>
      </c>
      <c r="DC177" s="4">
        <f>IF(COUNTIF($BZ$5:$BZ177,"&gt;=2")&gt;1,DC176,BV177)</f>
        <v>0</v>
      </c>
      <c r="DD177" s="4">
        <f>IF(COUNTIF($BZ$5:$BZ177,"&gt;=2")&gt;1,DD176,BW177)</f>
        <v>0</v>
      </c>
      <c r="DE177" s="4">
        <f>IF(COUNTIF($BZ$5:$BZ177,"&gt;=2")&gt;1,DE176,BX177)</f>
        <v>91.2</v>
      </c>
      <c r="DF177" s="4">
        <f>IF(COUNTIF($BZ$5:$BZ177,"&gt;=2")&gt;1,DF176,BY177)</f>
        <v>22.229999999999993</v>
      </c>
      <c r="DG177" s="4">
        <f>IF(COUNTIF($BZ$5:$BZ177,"&gt;=2")&gt;1,DG176,BZ177)</f>
        <v>0.57000000000000006</v>
      </c>
      <c r="DH177" s="4">
        <f t="shared" si="195"/>
        <v>0</v>
      </c>
      <c r="DI177" s="4">
        <f t="shared" si="196"/>
        <v>0</v>
      </c>
      <c r="DJ177" s="4">
        <f t="shared" si="197"/>
        <v>0</v>
      </c>
      <c r="DK177" s="4">
        <f t="shared" si="198"/>
        <v>0</v>
      </c>
      <c r="DL177" s="4">
        <f t="shared" si="199"/>
        <v>0</v>
      </c>
      <c r="DM177" s="4">
        <f t="shared" si="200"/>
        <v>7</v>
      </c>
      <c r="DN177" s="4">
        <f t="shared" si="201"/>
        <v>13.999999999999998</v>
      </c>
      <c r="DO177" s="4">
        <f t="shared" si="202"/>
        <v>40</v>
      </c>
      <c r="DP177" s="4">
        <f t="shared" si="203"/>
        <v>113.99999999999999</v>
      </c>
      <c r="DQ177" s="4">
        <f t="shared" si="204"/>
        <v>0</v>
      </c>
      <c r="DS177" s="4">
        <v>173</v>
      </c>
      <c r="DT177" s="4">
        <f>$CK177+INDEX(节奏总纲!D$4:D$163,基础状态预估!$C$2)</f>
        <v>197.00483399593901</v>
      </c>
      <c r="DU177" s="4">
        <f>$CK177+INDEX(节奏总纲!E$4:E$163,基础状态预估!$C$2)</f>
        <v>191.28268396026411</v>
      </c>
      <c r="DV177" s="4">
        <f>$CK177+INDEX(节奏总纲!F$4:F$163,基础状态预估!$C$2)</f>
        <v>184.39220630709639</v>
      </c>
      <c r="DW177" s="4">
        <f>$CK177+INDEX(节奏总纲!G$4:G$163,基础状态预估!$C$2)</f>
        <v>176.03246816526351</v>
      </c>
      <c r="DX177" s="4">
        <f>$CK177+INDEX(节奏总纲!H$4:H$163,基础状态预估!$C$2)</f>
        <v>165.69453894381215</v>
      </c>
      <c r="DY177" s="4">
        <f t="shared" si="212"/>
        <v>11.899999999999999</v>
      </c>
      <c r="DZ177" s="4">
        <f t="shared" si="213"/>
        <v>33</v>
      </c>
      <c r="EA177" s="4">
        <f t="shared" si="214"/>
        <v>105.3</v>
      </c>
      <c r="EB177" s="4">
        <f t="shared" si="215"/>
        <v>24.229999999999993</v>
      </c>
      <c r="EC177" s="4">
        <f t="shared" si="216"/>
        <v>0.57000000000000006</v>
      </c>
      <c r="EE177" s="4">
        <v>40</v>
      </c>
      <c r="EP177" s="7">
        <f t="shared" si="225"/>
        <v>14.34453894381217</v>
      </c>
      <c r="EQ177" s="4">
        <f t="shared" si="226"/>
        <v>3.9200000000000008</v>
      </c>
      <c r="ER177" s="4">
        <f t="shared" si="227"/>
        <v>1.6800000000000004</v>
      </c>
      <c r="ES177" s="4">
        <f t="shared" si="228"/>
        <v>0</v>
      </c>
      <c r="ET177" s="4">
        <f t="shared" si="229"/>
        <v>0</v>
      </c>
      <c r="EU177" s="4">
        <f t="shared" si="230"/>
        <v>0</v>
      </c>
      <c r="EV177" s="4" t="str">
        <f t="shared" si="231"/>
        <v>蓝</v>
      </c>
      <c r="EW177" s="4">
        <f t="shared" si="232"/>
        <v>5.6000000000000014</v>
      </c>
      <c r="EX177" s="4">
        <f t="shared" si="233"/>
        <v>1.4000000000000001</v>
      </c>
    </row>
    <row r="178" spans="33:154" x14ac:dyDescent="0.15">
      <c r="AG178" s="7">
        <f>基础状态预估!L16</f>
        <v>14.74453894381217</v>
      </c>
      <c r="AH178" s="7">
        <f>求节点(节奏总纲!$H$4:$H$163,节奏总纲!$C$4:$C$163,AG178)</f>
        <v>56.926965810439185</v>
      </c>
      <c r="AI178" s="4" t="str">
        <f t="shared" si="223"/>
        <v>紫</v>
      </c>
      <c r="AJ178" s="4">
        <f t="shared" si="224"/>
        <v>4.6800000000000006</v>
      </c>
      <c r="AK178" s="4">
        <f t="shared" si="217"/>
        <v>2.0600000000000005</v>
      </c>
      <c r="AL178" s="4">
        <f t="shared" si="218"/>
        <v>6.0000000000000137E-2</v>
      </c>
      <c r="AM178" s="4">
        <f t="shared" si="219"/>
        <v>0</v>
      </c>
      <c r="AN178" s="4">
        <f t="shared" si="220"/>
        <v>0</v>
      </c>
      <c r="AO178" s="7">
        <f>(基础状态预估!G16-基础状态预估!G15)*基础状态预估!$W16+AO177</f>
        <v>1.6</v>
      </c>
      <c r="AP178" s="7">
        <f t="shared" si="221"/>
        <v>0.17777777777777778</v>
      </c>
      <c r="BF178" s="4">
        <v>174</v>
      </c>
      <c r="BG178" s="4">
        <f t="shared" si="191"/>
        <v>121.8</v>
      </c>
      <c r="BH178" s="4">
        <f t="shared" si="192"/>
        <v>52.199999999999996</v>
      </c>
      <c r="BL178" s="4">
        <f t="shared" si="175"/>
        <v>84</v>
      </c>
      <c r="BM178" s="4">
        <f t="shared" si="176"/>
        <v>58.8</v>
      </c>
      <c r="BN178" s="4">
        <f t="shared" si="177"/>
        <v>25.2</v>
      </c>
      <c r="BR178" s="4">
        <f t="shared" si="178"/>
        <v>100.75</v>
      </c>
      <c r="BS178" s="4">
        <f t="shared" si="179"/>
        <v>46.499999999999993</v>
      </c>
      <c r="BT178" s="4">
        <f t="shared" si="180"/>
        <v>7.75</v>
      </c>
      <c r="BX178" s="4">
        <f t="shared" si="181"/>
        <v>92</v>
      </c>
      <c r="BY178" s="4">
        <f t="shared" si="182"/>
        <v>22.424999999999994</v>
      </c>
      <c r="BZ178" s="4">
        <f t="shared" si="183"/>
        <v>0.57500000000000007</v>
      </c>
      <c r="CD178" s="4">
        <f t="shared" si="184"/>
        <v>0</v>
      </c>
      <c r="CE178" s="4">
        <f t="shared" si="185"/>
        <v>0</v>
      </c>
      <c r="CF178" s="4">
        <f>IF(COUNTIF($BH$5:$BH178,"&gt;=2")&lt;=1,SUM($BG178:$BK178)*C$8,CF177)</f>
        <v>151200</v>
      </c>
      <c r="CG178" s="4">
        <f>IF(COUNTIF($BN$5:$BN178,"&gt;=2")&lt;=1,SUM($BL178:$BP178)*D$8,CG177)</f>
        <v>604799.99999999988</v>
      </c>
      <c r="CH178" s="4">
        <f>IF(COUNTIF($BT$5:$BT178,"&gt;=2")&lt;=1,SUM($BQ178:$BU178)*E$8,CH177)</f>
        <v>2592000</v>
      </c>
      <c r="CI178" s="4">
        <f>IF(COUNTIF($BZ$5:$BZ178,"&gt;=2")&lt;=1,SUM($BV178:$BZ178)*F$8,CI177)</f>
        <v>9936000</v>
      </c>
      <c r="CJ178" s="4">
        <f t="shared" si="193"/>
        <v>0</v>
      </c>
      <c r="CK178" s="4">
        <f t="shared" si="194"/>
        <v>153.75</v>
      </c>
      <c r="CM178" s="4">
        <v>174</v>
      </c>
      <c r="CN178" s="4">
        <f>IF(COUNTIF($BH$5:$BH178,"&gt;=2")&gt;1,CN177,BG178)</f>
        <v>4.8999999999999995</v>
      </c>
      <c r="CO178" s="4">
        <f>IF(COUNTIF($BH$5:$BH178,"&gt;=2")&gt;1,CO177,BH178)</f>
        <v>2.1</v>
      </c>
      <c r="CP178" s="4">
        <f>IF(COUNTIF($BH$5:$BH178,"&gt;=2")&gt;1,CP177,BI178)</f>
        <v>0</v>
      </c>
      <c r="CQ178" s="4">
        <f>IF(COUNTIF($BH$5:$BH178,"&gt;=2")&gt;1,CQ177,BJ178)</f>
        <v>0</v>
      </c>
      <c r="CR178" s="4">
        <f>IF(COUNTIF($BH$5:$BH178,"&gt;=2")&gt;1,CR177,BK178)</f>
        <v>0</v>
      </c>
      <c r="CS178" s="4">
        <f>IF(COUNTIF($BN$5:$BN178,"&gt;=2")&gt;1,CS177,BL178)</f>
        <v>7</v>
      </c>
      <c r="CT178" s="4">
        <f>IF(COUNTIF($BN$5:$BN178,"&gt;=2")&gt;1,CT177,BM178)</f>
        <v>4.8999999999999995</v>
      </c>
      <c r="CU178" s="4">
        <f>IF(COUNTIF($BN$5:$BN178,"&gt;=2")&gt;1,CU177,BN178)</f>
        <v>2.1</v>
      </c>
      <c r="CV178" s="4">
        <f>IF(COUNTIF($BN$5:$BN178,"&gt;=2")&gt;1,CV177,BO178)</f>
        <v>0</v>
      </c>
      <c r="CW178" s="4">
        <f>IF(COUNTIF($BN$5:$BN178,"&gt;=2")&gt;1,CW177,BP178)</f>
        <v>0</v>
      </c>
      <c r="CX178" s="4">
        <f>IF(COUNTIF($BT$5:$BT178,"&gt;=2")&gt;1,CX177,BQ178)</f>
        <v>0</v>
      </c>
      <c r="CY178" s="4">
        <f>IF(COUNTIF($BT$5:$BT178,"&gt;=2")&gt;1,CY177,BR178)</f>
        <v>26</v>
      </c>
      <c r="CZ178" s="4">
        <f>IF(COUNTIF($BT$5:$BT178,"&gt;=2")&gt;1,CZ177,BS178)</f>
        <v>11.999999999999996</v>
      </c>
      <c r="DA178" s="4">
        <f>IF(COUNTIF($BT$5:$BT178,"&gt;=2")&gt;1,DA177,BT178)</f>
        <v>2</v>
      </c>
      <c r="DB178" s="4">
        <f>IF(COUNTIF($BT$5:$BT178,"&gt;=2")&gt;1,DB177,BU178)</f>
        <v>0</v>
      </c>
      <c r="DC178" s="4">
        <f>IF(COUNTIF($BZ$5:$BZ178,"&gt;=2")&gt;1,DC177,BV178)</f>
        <v>0</v>
      </c>
      <c r="DD178" s="4">
        <f>IF(COUNTIF($BZ$5:$BZ178,"&gt;=2")&gt;1,DD177,BW178)</f>
        <v>0</v>
      </c>
      <c r="DE178" s="4">
        <f>IF(COUNTIF($BZ$5:$BZ178,"&gt;=2")&gt;1,DE177,BX178)</f>
        <v>92</v>
      </c>
      <c r="DF178" s="4">
        <f>IF(COUNTIF($BZ$5:$BZ178,"&gt;=2")&gt;1,DF177,BY178)</f>
        <v>22.424999999999994</v>
      </c>
      <c r="DG178" s="4">
        <f>IF(COUNTIF($BZ$5:$BZ178,"&gt;=2")&gt;1,DG177,BZ178)</f>
        <v>0.57500000000000007</v>
      </c>
      <c r="DH178" s="4">
        <f t="shared" si="195"/>
        <v>0</v>
      </c>
      <c r="DI178" s="4">
        <f t="shared" si="196"/>
        <v>0</v>
      </c>
      <c r="DJ178" s="4">
        <f t="shared" si="197"/>
        <v>0</v>
      </c>
      <c r="DK178" s="4">
        <f t="shared" si="198"/>
        <v>0</v>
      </c>
      <c r="DL178" s="4">
        <f t="shared" si="199"/>
        <v>0</v>
      </c>
      <c r="DM178" s="4">
        <f t="shared" si="200"/>
        <v>7</v>
      </c>
      <c r="DN178" s="4">
        <f t="shared" si="201"/>
        <v>13.999999999999998</v>
      </c>
      <c r="DO178" s="4">
        <f t="shared" si="202"/>
        <v>40</v>
      </c>
      <c r="DP178" s="4">
        <f t="shared" si="203"/>
        <v>115</v>
      </c>
      <c r="DQ178" s="4">
        <f t="shared" si="204"/>
        <v>0</v>
      </c>
      <c r="DS178" s="4">
        <v>174</v>
      </c>
      <c r="DT178" s="4">
        <f>$CK178+INDEX(节奏总纲!D$4:D$163,基础状态预估!$C$2)</f>
        <v>198.00483399593904</v>
      </c>
      <c r="DU178" s="4">
        <f>$CK178+INDEX(节奏总纲!E$4:E$163,基础状态预估!$C$2)</f>
        <v>192.28268396026414</v>
      </c>
      <c r="DV178" s="4">
        <f>$CK178+INDEX(节奏总纲!F$4:F$163,基础状态预估!$C$2)</f>
        <v>185.39220630709642</v>
      </c>
      <c r="DW178" s="4">
        <f>$CK178+INDEX(节奏总纲!G$4:G$163,基础状态预估!$C$2)</f>
        <v>177.03246816526354</v>
      </c>
      <c r="DX178" s="4">
        <f>$CK178+INDEX(节奏总纲!H$4:H$163,基础状态预估!$C$2)</f>
        <v>166.69453894381218</v>
      </c>
      <c r="DY178" s="4">
        <f t="shared" si="212"/>
        <v>11.899999999999999</v>
      </c>
      <c r="DZ178" s="4">
        <f t="shared" si="213"/>
        <v>33</v>
      </c>
      <c r="EA178" s="4">
        <f t="shared" si="214"/>
        <v>106.1</v>
      </c>
      <c r="EB178" s="4">
        <f t="shared" si="215"/>
        <v>24.424999999999994</v>
      </c>
      <c r="EC178" s="4">
        <f t="shared" si="216"/>
        <v>0.57500000000000007</v>
      </c>
      <c r="EE178" s="4">
        <v>41</v>
      </c>
      <c r="EP178" s="7">
        <f t="shared" si="225"/>
        <v>14.74453894381217</v>
      </c>
      <c r="EQ178" s="4">
        <f t="shared" si="226"/>
        <v>4.6800000000000006</v>
      </c>
      <c r="ER178" s="4">
        <f t="shared" si="227"/>
        <v>2.0600000000000005</v>
      </c>
      <c r="ES178" s="4">
        <f t="shared" si="228"/>
        <v>6.0000000000000137E-2</v>
      </c>
      <c r="ET178" s="4">
        <f t="shared" si="229"/>
        <v>0</v>
      </c>
      <c r="EU178" s="4">
        <f t="shared" si="230"/>
        <v>0</v>
      </c>
      <c r="EV178" s="4" t="str">
        <f t="shared" si="231"/>
        <v>紫</v>
      </c>
      <c r="EW178" s="4">
        <f t="shared" si="232"/>
        <v>6.4000000000000012</v>
      </c>
      <c r="EX178" s="4">
        <f t="shared" si="233"/>
        <v>1.8000000000000007</v>
      </c>
    </row>
    <row r="179" spans="33:154" x14ac:dyDescent="0.15">
      <c r="AG179" s="7">
        <f>基础状态预估!L17</f>
        <v>15.34453894381217</v>
      </c>
      <c r="AH179" s="7">
        <f>求节点(节奏总纲!$H$4:$H$163,节奏总纲!$C$4:$C$163,AG179)</f>
        <v>57.507980693841702</v>
      </c>
      <c r="AI179" s="4" t="str">
        <f t="shared" si="223"/>
        <v>紫</v>
      </c>
      <c r="AJ179" s="4">
        <f t="shared" si="224"/>
        <v>5.55</v>
      </c>
      <c r="AK179" s="4">
        <f t="shared" si="217"/>
        <v>2.5550000000000002</v>
      </c>
      <c r="AL179" s="4">
        <f t="shared" si="218"/>
        <v>0.19500000000000009</v>
      </c>
      <c r="AM179" s="4">
        <f t="shared" si="219"/>
        <v>0</v>
      </c>
      <c r="AN179" s="4">
        <f t="shared" si="220"/>
        <v>0</v>
      </c>
      <c r="AO179" s="7">
        <f>(基础状态预估!G17-基础状态预估!G16)*基础状态预估!$W17+AO178</f>
        <v>2.2000000000000002</v>
      </c>
      <c r="AP179" s="7">
        <f t="shared" si="221"/>
        <v>0.18333333333333338</v>
      </c>
      <c r="BF179" s="4">
        <v>175</v>
      </c>
      <c r="BG179" s="4">
        <f t="shared" si="191"/>
        <v>122.49999999999999</v>
      </c>
      <c r="BH179" s="4">
        <f t="shared" si="192"/>
        <v>52.5</v>
      </c>
      <c r="BL179" s="4">
        <f t="shared" si="175"/>
        <v>84.5</v>
      </c>
      <c r="BM179" s="4">
        <f t="shared" si="176"/>
        <v>59.15</v>
      </c>
      <c r="BN179" s="4">
        <f t="shared" si="177"/>
        <v>25.349999999999998</v>
      </c>
      <c r="BR179" s="4">
        <f t="shared" si="178"/>
        <v>101.4</v>
      </c>
      <c r="BS179" s="4">
        <f t="shared" si="179"/>
        <v>46.79999999999999</v>
      </c>
      <c r="BT179" s="4">
        <f t="shared" si="180"/>
        <v>7.8000000000000007</v>
      </c>
      <c r="BX179" s="4">
        <f t="shared" si="181"/>
        <v>92.800000000000011</v>
      </c>
      <c r="BY179" s="4">
        <f t="shared" si="182"/>
        <v>22.619999999999994</v>
      </c>
      <c r="BZ179" s="4">
        <f t="shared" si="183"/>
        <v>0.57999999999999996</v>
      </c>
      <c r="CD179" s="4">
        <f t="shared" si="184"/>
        <v>0</v>
      </c>
      <c r="CE179" s="4">
        <f t="shared" si="185"/>
        <v>0</v>
      </c>
      <c r="CF179" s="4">
        <f>IF(COUNTIF($BH$5:$BH179,"&gt;=2")&lt;=1,SUM($BG179:$BK179)*C$8,CF178)</f>
        <v>151200</v>
      </c>
      <c r="CG179" s="4">
        <f>IF(COUNTIF($BN$5:$BN179,"&gt;=2")&lt;=1,SUM($BL179:$BP179)*D$8,CG178)</f>
        <v>604799.99999999988</v>
      </c>
      <c r="CH179" s="4">
        <f>IF(COUNTIF($BT$5:$BT179,"&gt;=2")&lt;=1,SUM($BQ179:$BU179)*E$8,CH178)</f>
        <v>2592000</v>
      </c>
      <c r="CI179" s="4">
        <f>IF(COUNTIF($BZ$5:$BZ179,"&gt;=2")&lt;=1,SUM($BV179:$BZ179)*F$8,CI178)</f>
        <v>10022400</v>
      </c>
      <c r="CJ179" s="4">
        <f t="shared" si="193"/>
        <v>0</v>
      </c>
      <c r="CK179" s="4">
        <f t="shared" si="194"/>
        <v>154.75</v>
      </c>
      <c r="CM179" s="4">
        <v>175</v>
      </c>
      <c r="CN179" s="4">
        <f>IF(COUNTIF($BH$5:$BH179,"&gt;=2")&gt;1,CN178,BG179)</f>
        <v>4.8999999999999995</v>
      </c>
      <c r="CO179" s="4">
        <f>IF(COUNTIF($BH$5:$BH179,"&gt;=2")&gt;1,CO178,BH179)</f>
        <v>2.1</v>
      </c>
      <c r="CP179" s="4">
        <f>IF(COUNTIF($BH$5:$BH179,"&gt;=2")&gt;1,CP178,BI179)</f>
        <v>0</v>
      </c>
      <c r="CQ179" s="4">
        <f>IF(COUNTIF($BH$5:$BH179,"&gt;=2")&gt;1,CQ178,BJ179)</f>
        <v>0</v>
      </c>
      <c r="CR179" s="4">
        <f>IF(COUNTIF($BH$5:$BH179,"&gt;=2")&gt;1,CR178,BK179)</f>
        <v>0</v>
      </c>
      <c r="CS179" s="4">
        <f>IF(COUNTIF($BN$5:$BN179,"&gt;=2")&gt;1,CS178,BL179)</f>
        <v>7</v>
      </c>
      <c r="CT179" s="4">
        <f>IF(COUNTIF($BN$5:$BN179,"&gt;=2")&gt;1,CT178,BM179)</f>
        <v>4.8999999999999995</v>
      </c>
      <c r="CU179" s="4">
        <f>IF(COUNTIF($BN$5:$BN179,"&gt;=2")&gt;1,CU178,BN179)</f>
        <v>2.1</v>
      </c>
      <c r="CV179" s="4">
        <f>IF(COUNTIF($BN$5:$BN179,"&gt;=2")&gt;1,CV178,BO179)</f>
        <v>0</v>
      </c>
      <c r="CW179" s="4">
        <f>IF(COUNTIF($BN$5:$BN179,"&gt;=2")&gt;1,CW178,BP179)</f>
        <v>0</v>
      </c>
      <c r="CX179" s="4">
        <f>IF(COUNTIF($BT$5:$BT179,"&gt;=2")&gt;1,CX178,BQ179)</f>
        <v>0</v>
      </c>
      <c r="CY179" s="4">
        <f>IF(COUNTIF($BT$5:$BT179,"&gt;=2")&gt;1,CY178,BR179)</f>
        <v>26</v>
      </c>
      <c r="CZ179" s="4">
        <f>IF(COUNTIF($BT$5:$BT179,"&gt;=2")&gt;1,CZ178,BS179)</f>
        <v>11.999999999999996</v>
      </c>
      <c r="DA179" s="4">
        <f>IF(COUNTIF($BT$5:$BT179,"&gt;=2")&gt;1,DA178,BT179)</f>
        <v>2</v>
      </c>
      <c r="DB179" s="4">
        <f>IF(COUNTIF($BT$5:$BT179,"&gt;=2")&gt;1,DB178,BU179)</f>
        <v>0</v>
      </c>
      <c r="DC179" s="4">
        <f>IF(COUNTIF($BZ$5:$BZ179,"&gt;=2")&gt;1,DC178,BV179)</f>
        <v>0</v>
      </c>
      <c r="DD179" s="4">
        <f>IF(COUNTIF($BZ$5:$BZ179,"&gt;=2")&gt;1,DD178,BW179)</f>
        <v>0</v>
      </c>
      <c r="DE179" s="4">
        <f>IF(COUNTIF($BZ$5:$BZ179,"&gt;=2")&gt;1,DE178,BX179)</f>
        <v>92.800000000000011</v>
      </c>
      <c r="DF179" s="4">
        <f>IF(COUNTIF($BZ$5:$BZ179,"&gt;=2")&gt;1,DF178,BY179)</f>
        <v>22.619999999999994</v>
      </c>
      <c r="DG179" s="4">
        <f>IF(COUNTIF($BZ$5:$BZ179,"&gt;=2")&gt;1,DG178,BZ179)</f>
        <v>0.57999999999999996</v>
      </c>
      <c r="DH179" s="4">
        <f t="shared" si="195"/>
        <v>0</v>
      </c>
      <c r="DI179" s="4">
        <f t="shared" si="196"/>
        <v>0</v>
      </c>
      <c r="DJ179" s="4">
        <f t="shared" si="197"/>
        <v>0</v>
      </c>
      <c r="DK179" s="4">
        <f t="shared" si="198"/>
        <v>0</v>
      </c>
      <c r="DL179" s="4">
        <f t="shared" si="199"/>
        <v>0</v>
      </c>
      <c r="DM179" s="4">
        <f t="shared" si="200"/>
        <v>7</v>
      </c>
      <c r="DN179" s="4">
        <f t="shared" si="201"/>
        <v>13.999999999999998</v>
      </c>
      <c r="DO179" s="4">
        <f t="shared" si="202"/>
        <v>40</v>
      </c>
      <c r="DP179" s="4">
        <f t="shared" si="203"/>
        <v>116</v>
      </c>
      <c r="DQ179" s="4">
        <f t="shared" si="204"/>
        <v>0</v>
      </c>
      <c r="DS179" s="4">
        <v>175</v>
      </c>
      <c r="DT179" s="4">
        <f>$CK179+INDEX(节奏总纲!D$4:D$163,基础状态预估!$C$2)</f>
        <v>199.00483399593904</v>
      </c>
      <c r="DU179" s="4">
        <f>$CK179+INDEX(节奏总纲!E$4:E$163,基础状态预估!$C$2)</f>
        <v>193.28268396026414</v>
      </c>
      <c r="DV179" s="4">
        <f>$CK179+INDEX(节奏总纲!F$4:F$163,基础状态预估!$C$2)</f>
        <v>186.39220630709642</v>
      </c>
      <c r="DW179" s="4">
        <f>$CK179+INDEX(节奏总纲!G$4:G$163,基础状态预估!$C$2)</f>
        <v>178.03246816526354</v>
      </c>
      <c r="DX179" s="4">
        <f>$CK179+INDEX(节奏总纲!H$4:H$163,基础状态预估!$C$2)</f>
        <v>167.69453894381218</v>
      </c>
      <c r="DY179" s="4">
        <f t="shared" si="212"/>
        <v>11.899999999999999</v>
      </c>
      <c r="DZ179" s="4">
        <f t="shared" si="213"/>
        <v>33</v>
      </c>
      <c r="EA179" s="4">
        <f t="shared" si="214"/>
        <v>106.9</v>
      </c>
      <c r="EB179" s="4">
        <f t="shared" si="215"/>
        <v>24.619999999999994</v>
      </c>
      <c r="EC179" s="4">
        <f t="shared" si="216"/>
        <v>0.57999999999999996</v>
      </c>
      <c r="EE179" s="4">
        <v>42</v>
      </c>
      <c r="EP179" s="7">
        <f t="shared" si="225"/>
        <v>15.34453894381217</v>
      </c>
      <c r="EQ179" s="4">
        <f t="shared" si="226"/>
        <v>5.55</v>
      </c>
      <c r="ER179" s="4">
        <f t="shared" si="227"/>
        <v>2.5550000000000002</v>
      </c>
      <c r="ES179" s="4">
        <f t="shared" si="228"/>
        <v>0.19500000000000009</v>
      </c>
      <c r="ET179" s="4">
        <f t="shared" si="229"/>
        <v>0</v>
      </c>
      <c r="EU179" s="4">
        <f t="shared" si="230"/>
        <v>0</v>
      </c>
      <c r="EV179" s="4" t="str">
        <f t="shared" si="231"/>
        <v>紫</v>
      </c>
      <c r="EW179" s="4">
        <f t="shared" si="232"/>
        <v>7.3000000000000007</v>
      </c>
      <c r="EX179" s="4">
        <f t="shared" si="233"/>
        <v>2.4000000000000004</v>
      </c>
    </row>
    <row r="180" spans="33:154" x14ac:dyDescent="0.15">
      <c r="AG180" s="7">
        <f>基础状态预估!L18</f>
        <v>15.944538943812169</v>
      </c>
      <c r="AH180" s="7">
        <f>求节点(节奏总纲!$H$4:$H$163,节奏总纲!$C$4:$C$163,AG180)</f>
        <v>58.076768490660086</v>
      </c>
      <c r="AI180" s="4" t="str">
        <f t="shared" si="223"/>
        <v>紫</v>
      </c>
      <c r="AJ180" s="4">
        <f t="shared" si="224"/>
        <v>6.1499999999999995</v>
      </c>
      <c r="AK180" s="4">
        <f t="shared" si="217"/>
        <v>2.9749999999999996</v>
      </c>
      <c r="AL180" s="4">
        <f t="shared" si="218"/>
        <v>0.375</v>
      </c>
      <c r="AM180" s="4">
        <f t="shared" si="219"/>
        <v>0</v>
      </c>
      <c r="AN180" s="4">
        <f t="shared" si="220"/>
        <v>0</v>
      </c>
      <c r="AO180" s="7">
        <f>(基础状态预估!G18-基础状态预估!G17)*基础状态预估!$W18+AO179</f>
        <v>2.8</v>
      </c>
      <c r="AP180" s="7">
        <f t="shared" si="221"/>
        <v>0.18666666666666668</v>
      </c>
      <c r="BF180" s="4">
        <v>176</v>
      </c>
      <c r="BG180" s="4">
        <f t="shared" si="191"/>
        <v>123.19999999999999</v>
      </c>
      <c r="BH180" s="4">
        <f t="shared" si="192"/>
        <v>52.8</v>
      </c>
      <c r="BL180" s="4">
        <f t="shared" si="175"/>
        <v>85</v>
      </c>
      <c r="BM180" s="4">
        <f t="shared" si="176"/>
        <v>59.499999999999993</v>
      </c>
      <c r="BN180" s="4">
        <f t="shared" si="177"/>
        <v>25.5</v>
      </c>
      <c r="BR180" s="4">
        <f t="shared" si="178"/>
        <v>102.05</v>
      </c>
      <c r="BS180" s="4">
        <f t="shared" si="179"/>
        <v>47.099999999999987</v>
      </c>
      <c r="BT180" s="4">
        <f t="shared" si="180"/>
        <v>7.8500000000000005</v>
      </c>
      <c r="BX180" s="4">
        <f t="shared" si="181"/>
        <v>93.600000000000009</v>
      </c>
      <c r="BY180" s="4">
        <f t="shared" si="182"/>
        <v>22.814999999999994</v>
      </c>
      <c r="BZ180" s="4">
        <f t="shared" si="183"/>
        <v>0.58499999999999996</v>
      </c>
      <c r="CD180" s="4">
        <f t="shared" si="184"/>
        <v>0</v>
      </c>
      <c r="CE180" s="4">
        <f t="shared" si="185"/>
        <v>0</v>
      </c>
      <c r="CF180" s="4">
        <f>IF(COUNTIF($BH$5:$BH180,"&gt;=2")&lt;=1,SUM($BG180:$BK180)*C$8,CF179)</f>
        <v>151200</v>
      </c>
      <c r="CG180" s="4">
        <f>IF(COUNTIF($BN$5:$BN180,"&gt;=2")&lt;=1,SUM($BL180:$BP180)*D$8,CG179)</f>
        <v>604799.99999999988</v>
      </c>
      <c r="CH180" s="4">
        <f>IF(COUNTIF($BT$5:$BT180,"&gt;=2")&lt;=1,SUM($BQ180:$BU180)*E$8,CH179)</f>
        <v>2592000</v>
      </c>
      <c r="CI180" s="4">
        <f>IF(COUNTIF($BZ$5:$BZ180,"&gt;=2")&lt;=1,SUM($BV180:$BZ180)*F$8,CI179)</f>
        <v>10108800</v>
      </c>
      <c r="CJ180" s="4">
        <f t="shared" si="193"/>
        <v>0</v>
      </c>
      <c r="CK180" s="4">
        <f t="shared" si="194"/>
        <v>155.75</v>
      </c>
      <c r="CM180" s="4">
        <v>176</v>
      </c>
      <c r="CN180" s="4">
        <f>IF(COUNTIF($BH$5:$BH180,"&gt;=2")&gt;1,CN179,BG180)</f>
        <v>4.8999999999999995</v>
      </c>
      <c r="CO180" s="4">
        <f>IF(COUNTIF($BH$5:$BH180,"&gt;=2")&gt;1,CO179,BH180)</f>
        <v>2.1</v>
      </c>
      <c r="CP180" s="4">
        <f>IF(COUNTIF($BH$5:$BH180,"&gt;=2")&gt;1,CP179,BI180)</f>
        <v>0</v>
      </c>
      <c r="CQ180" s="4">
        <f>IF(COUNTIF($BH$5:$BH180,"&gt;=2")&gt;1,CQ179,BJ180)</f>
        <v>0</v>
      </c>
      <c r="CR180" s="4">
        <f>IF(COUNTIF($BH$5:$BH180,"&gt;=2")&gt;1,CR179,BK180)</f>
        <v>0</v>
      </c>
      <c r="CS180" s="4">
        <f>IF(COUNTIF($BN$5:$BN180,"&gt;=2")&gt;1,CS179,BL180)</f>
        <v>7</v>
      </c>
      <c r="CT180" s="4">
        <f>IF(COUNTIF($BN$5:$BN180,"&gt;=2")&gt;1,CT179,BM180)</f>
        <v>4.8999999999999995</v>
      </c>
      <c r="CU180" s="4">
        <f>IF(COUNTIF($BN$5:$BN180,"&gt;=2")&gt;1,CU179,BN180)</f>
        <v>2.1</v>
      </c>
      <c r="CV180" s="4">
        <f>IF(COUNTIF($BN$5:$BN180,"&gt;=2")&gt;1,CV179,BO180)</f>
        <v>0</v>
      </c>
      <c r="CW180" s="4">
        <f>IF(COUNTIF($BN$5:$BN180,"&gt;=2")&gt;1,CW179,BP180)</f>
        <v>0</v>
      </c>
      <c r="CX180" s="4">
        <f>IF(COUNTIF($BT$5:$BT180,"&gt;=2")&gt;1,CX179,BQ180)</f>
        <v>0</v>
      </c>
      <c r="CY180" s="4">
        <f>IF(COUNTIF($BT$5:$BT180,"&gt;=2")&gt;1,CY179,BR180)</f>
        <v>26</v>
      </c>
      <c r="CZ180" s="4">
        <f>IF(COUNTIF($BT$5:$BT180,"&gt;=2")&gt;1,CZ179,BS180)</f>
        <v>11.999999999999996</v>
      </c>
      <c r="DA180" s="4">
        <f>IF(COUNTIF($BT$5:$BT180,"&gt;=2")&gt;1,DA179,BT180)</f>
        <v>2</v>
      </c>
      <c r="DB180" s="4">
        <f>IF(COUNTIF($BT$5:$BT180,"&gt;=2")&gt;1,DB179,BU180)</f>
        <v>0</v>
      </c>
      <c r="DC180" s="4">
        <f>IF(COUNTIF($BZ$5:$BZ180,"&gt;=2")&gt;1,DC179,BV180)</f>
        <v>0</v>
      </c>
      <c r="DD180" s="4">
        <f>IF(COUNTIF($BZ$5:$BZ180,"&gt;=2")&gt;1,DD179,BW180)</f>
        <v>0</v>
      </c>
      <c r="DE180" s="4">
        <f>IF(COUNTIF($BZ$5:$BZ180,"&gt;=2")&gt;1,DE179,BX180)</f>
        <v>93.600000000000009</v>
      </c>
      <c r="DF180" s="4">
        <f>IF(COUNTIF($BZ$5:$BZ180,"&gt;=2")&gt;1,DF179,BY180)</f>
        <v>22.814999999999994</v>
      </c>
      <c r="DG180" s="4">
        <f>IF(COUNTIF($BZ$5:$BZ180,"&gt;=2")&gt;1,DG179,BZ180)</f>
        <v>0.58499999999999996</v>
      </c>
      <c r="DH180" s="4">
        <f t="shared" si="195"/>
        <v>0</v>
      </c>
      <c r="DI180" s="4">
        <f t="shared" si="196"/>
        <v>0</v>
      </c>
      <c r="DJ180" s="4">
        <f t="shared" si="197"/>
        <v>0</v>
      </c>
      <c r="DK180" s="4">
        <f t="shared" si="198"/>
        <v>0</v>
      </c>
      <c r="DL180" s="4">
        <f t="shared" si="199"/>
        <v>0</v>
      </c>
      <c r="DM180" s="4">
        <f t="shared" si="200"/>
        <v>7</v>
      </c>
      <c r="DN180" s="4">
        <f t="shared" si="201"/>
        <v>13.999999999999998</v>
      </c>
      <c r="DO180" s="4">
        <f t="shared" si="202"/>
        <v>40</v>
      </c>
      <c r="DP180" s="4">
        <f t="shared" si="203"/>
        <v>117</v>
      </c>
      <c r="DQ180" s="4">
        <f t="shared" si="204"/>
        <v>0</v>
      </c>
      <c r="DS180" s="4">
        <v>176</v>
      </c>
      <c r="DT180" s="4">
        <f>$CK180+INDEX(节奏总纲!D$4:D$163,基础状态预估!$C$2)</f>
        <v>200.00483399593904</v>
      </c>
      <c r="DU180" s="4">
        <f>$CK180+INDEX(节奏总纲!E$4:E$163,基础状态预估!$C$2)</f>
        <v>194.28268396026414</v>
      </c>
      <c r="DV180" s="4">
        <f>$CK180+INDEX(节奏总纲!F$4:F$163,基础状态预估!$C$2)</f>
        <v>187.39220630709642</v>
      </c>
      <c r="DW180" s="4">
        <f>$CK180+INDEX(节奏总纲!G$4:G$163,基础状态预估!$C$2)</f>
        <v>179.03246816526354</v>
      </c>
      <c r="DX180" s="4">
        <f>$CK180+INDEX(节奏总纲!H$4:H$163,基础状态预估!$C$2)</f>
        <v>168.69453894381218</v>
      </c>
      <c r="DY180" s="4">
        <f t="shared" si="212"/>
        <v>11.899999999999999</v>
      </c>
      <c r="DZ180" s="4">
        <f t="shared" si="213"/>
        <v>33</v>
      </c>
      <c r="EA180" s="4">
        <f t="shared" si="214"/>
        <v>107.7</v>
      </c>
      <c r="EB180" s="4">
        <f t="shared" si="215"/>
        <v>24.814999999999994</v>
      </c>
      <c r="EC180" s="4">
        <f t="shared" si="216"/>
        <v>0.58499999999999996</v>
      </c>
      <c r="EE180" s="4">
        <v>43</v>
      </c>
      <c r="EP180" s="7">
        <f t="shared" si="225"/>
        <v>15.944538943812169</v>
      </c>
      <c r="EQ180" s="4">
        <f t="shared" si="226"/>
        <v>6.1499999999999995</v>
      </c>
      <c r="ER180" s="4">
        <f t="shared" si="227"/>
        <v>2.9749999999999996</v>
      </c>
      <c r="ES180" s="4">
        <f t="shared" si="228"/>
        <v>0.375</v>
      </c>
      <c r="ET180" s="4">
        <f t="shared" si="229"/>
        <v>0</v>
      </c>
      <c r="EU180" s="4">
        <f t="shared" si="230"/>
        <v>0</v>
      </c>
      <c r="EV180" s="4" t="str">
        <f t="shared" si="231"/>
        <v>紫</v>
      </c>
      <c r="EW180" s="4">
        <f t="shared" si="232"/>
        <v>8.5</v>
      </c>
      <c r="EX180" s="4">
        <f t="shared" si="233"/>
        <v>3</v>
      </c>
    </row>
    <row r="181" spans="33:154" x14ac:dyDescent="0.15">
      <c r="AG181" s="7">
        <f>基础状态预估!L19</f>
        <v>16.544538943812171</v>
      </c>
      <c r="AH181" s="7">
        <f>求节点(节奏总纲!$H$4:$H$163,节奏总纲!$C$4:$C$163,AG181)</f>
        <v>58.599812378736814</v>
      </c>
      <c r="AI181" s="4" t="str">
        <f t="shared" si="223"/>
        <v>紫</v>
      </c>
      <c r="AJ181" s="4">
        <f t="shared" si="224"/>
        <v>6.7500000000000009</v>
      </c>
      <c r="AK181" s="4">
        <f t="shared" si="217"/>
        <v>3.3950000000000009</v>
      </c>
      <c r="AL181" s="4">
        <f t="shared" si="218"/>
        <v>0.55500000000000038</v>
      </c>
      <c r="AM181" s="4">
        <f t="shared" si="219"/>
        <v>0</v>
      </c>
      <c r="AN181" s="4">
        <f t="shared" si="220"/>
        <v>0</v>
      </c>
      <c r="AO181" s="7">
        <f>(基础状态预估!G19-基础状态预估!G18)*基础状态预估!$W19+AO180</f>
        <v>3.4</v>
      </c>
      <c r="AP181" s="7">
        <f t="shared" si="221"/>
        <v>0.18888888888888888</v>
      </c>
      <c r="BF181" s="4">
        <v>177</v>
      </c>
      <c r="BG181" s="4">
        <f t="shared" si="191"/>
        <v>123.89999999999999</v>
      </c>
      <c r="BH181" s="4">
        <f t="shared" si="192"/>
        <v>53.1</v>
      </c>
      <c r="BL181" s="4">
        <f t="shared" si="175"/>
        <v>85.5</v>
      </c>
      <c r="BM181" s="4">
        <f t="shared" si="176"/>
        <v>59.849999999999994</v>
      </c>
      <c r="BN181" s="4">
        <f t="shared" si="177"/>
        <v>25.65</v>
      </c>
      <c r="BR181" s="4">
        <f t="shared" si="178"/>
        <v>102.7</v>
      </c>
      <c r="BS181" s="4">
        <f t="shared" si="179"/>
        <v>47.399999999999991</v>
      </c>
      <c r="BT181" s="4">
        <f t="shared" si="180"/>
        <v>7.9</v>
      </c>
      <c r="BX181" s="4">
        <f t="shared" si="181"/>
        <v>94.4</v>
      </c>
      <c r="BY181" s="4">
        <f t="shared" si="182"/>
        <v>23.009999999999994</v>
      </c>
      <c r="BZ181" s="4">
        <f t="shared" si="183"/>
        <v>0.59</v>
      </c>
      <c r="CD181" s="4">
        <f t="shared" si="184"/>
        <v>0</v>
      </c>
      <c r="CE181" s="4">
        <f t="shared" si="185"/>
        <v>0</v>
      </c>
      <c r="CF181" s="4">
        <f>IF(COUNTIF($BH$5:$BH181,"&gt;=2")&lt;=1,SUM($BG181:$BK181)*C$8,CF180)</f>
        <v>151200</v>
      </c>
      <c r="CG181" s="4">
        <f>IF(COUNTIF($BN$5:$BN181,"&gt;=2")&lt;=1,SUM($BL181:$BP181)*D$8,CG180)</f>
        <v>604799.99999999988</v>
      </c>
      <c r="CH181" s="4">
        <f>IF(COUNTIF($BT$5:$BT181,"&gt;=2")&lt;=1,SUM($BQ181:$BU181)*E$8,CH180)</f>
        <v>2592000</v>
      </c>
      <c r="CI181" s="4">
        <f>IF(COUNTIF($BZ$5:$BZ181,"&gt;=2")&lt;=1,SUM($BV181:$BZ181)*F$8,CI180)</f>
        <v>10195200</v>
      </c>
      <c r="CJ181" s="4">
        <f t="shared" si="193"/>
        <v>0</v>
      </c>
      <c r="CK181" s="4">
        <f t="shared" si="194"/>
        <v>156.75</v>
      </c>
      <c r="CM181" s="4">
        <v>177</v>
      </c>
      <c r="CN181" s="4">
        <f>IF(COUNTIF($BH$5:$BH181,"&gt;=2")&gt;1,CN180,BG181)</f>
        <v>4.8999999999999995</v>
      </c>
      <c r="CO181" s="4">
        <f>IF(COUNTIF($BH$5:$BH181,"&gt;=2")&gt;1,CO180,BH181)</f>
        <v>2.1</v>
      </c>
      <c r="CP181" s="4">
        <f>IF(COUNTIF($BH$5:$BH181,"&gt;=2")&gt;1,CP180,BI181)</f>
        <v>0</v>
      </c>
      <c r="CQ181" s="4">
        <f>IF(COUNTIF($BH$5:$BH181,"&gt;=2")&gt;1,CQ180,BJ181)</f>
        <v>0</v>
      </c>
      <c r="CR181" s="4">
        <f>IF(COUNTIF($BH$5:$BH181,"&gt;=2")&gt;1,CR180,BK181)</f>
        <v>0</v>
      </c>
      <c r="CS181" s="4">
        <f>IF(COUNTIF($BN$5:$BN181,"&gt;=2")&gt;1,CS180,BL181)</f>
        <v>7</v>
      </c>
      <c r="CT181" s="4">
        <f>IF(COUNTIF($BN$5:$BN181,"&gt;=2")&gt;1,CT180,BM181)</f>
        <v>4.8999999999999995</v>
      </c>
      <c r="CU181" s="4">
        <f>IF(COUNTIF($BN$5:$BN181,"&gt;=2")&gt;1,CU180,BN181)</f>
        <v>2.1</v>
      </c>
      <c r="CV181" s="4">
        <f>IF(COUNTIF($BN$5:$BN181,"&gt;=2")&gt;1,CV180,BO181)</f>
        <v>0</v>
      </c>
      <c r="CW181" s="4">
        <f>IF(COUNTIF($BN$5:$BN181,"&gt;=2")&gt;1,CW180,BP181)</f>
        <v>0</v>
      </c>
      <c r="CX181" s="4">
        <f>IF(COUNTIF($BT$5:$BT181,"&gt;=2")&gt;1,CX180,BQ181)</f>
        <v>0</v>
      </c>
      <c r="CY181" s="4">
        <f>IF(COUNTIF($BT$5:$BT181,"&gt;=2")&gt;1,CY180,BR181)</f>
        <v>26</v>
      </c>
      <c r="CZ181" s="4">
        <f>IF(COUNTIF($BT$5:$BT181,"&gt;=2")&gt;1,CZ180,BS181)</f>
        <v>11.999999999999996</v>
      </c>
      <c r="DA181" s="4">
        <f>IF(COUNTIF($BT$5:$BT181,"&gt;=2")&gt;1,DA180,BT181)</f>
        <v>2</v>
      </c>
      <c r="DB181" s="4">
        <f>IF(COUNTIF($BT$5:$BT181,"&gt;=2")&gt;1,DB180,BU181)</f>
        <v>0</v>
      </c>
      <c r="DC181" s="4">
        <f>IF(COUNTIF($BZ$5:$BZ181,"&gt;=2")&gt;1,DC180,BV181)</f>
        <v>0</v>
      </c>
      <c r="DD181" s="4">
        <f>IF(COUNTIF($BZ$5:$BZ181,"&gt;=2")&gt;1,DD180,BW181)</f>
        <v>0</v>
      </c>
      <c r="DE181" s="4">
        <f>IF(COUNTIF($BZ$5:$BZ181,"&gt;=2")&gt;1,DE180,BX181)</f>
        <v>94.4</v>
      </c>
      <c r="DF181" s="4">
        <f>IF(COUNTIF($BZ$5:$BZ181,"&gt;=2")&gt;1,DF180,BY181)</f>
        <v>23.009999999999994</v>
      </c>
      <c r="DG181" s="4">
        <f>IF(COUNTIF($BZ$5:$BZ181,"&gt;=2")&gt;1,DG180,BZ181)</f>
        <v>0.59</v>
      </c>
      <c r="DH181" s="4">
        <f t="shared" si="195"/>
        <v>0</v>
      </c>
      <c r="DI181" s="4">
        <f t="shared" si="196"/>
        <v>0</v>
      </c>
      <c r="DJ181" s="4">
        <f t="shared" si="197"/>
        <v>0</v>
      </c>
      <c r="DK181" s="4">
        <f t="shared" si="198"/>
        <v>0</v>
      </c>
      <c r="DL181" s="4">
        <f t="shared" si="199"/>
        <v>0</v>
      </c>
      <c r="DM181" s="4">
        <f t="shared" si="200"/>
        <v>7</v>
      </c>
      <c r="DN181" s="4">
        <f t="shared" si="201"/>
        <v>13.999999999999998</v>
      </c>
      <c r="DO181" s="4">
        <f t="shared" si="202"/>
        <v>40</v>
      </c>
      <c r="DP181" s="4">
        <f t="shared" si="203"/>
        <v>118</v>
      </c>
      <c r="DQ181" s="4">
        <f t="shared" si="204"/>
        <v>0</v>
      </c>
      <c r="DS181" s="4">
        <v>177</v>
      </c>
      <c r="DT181" s="4">
        <f>$CK181+INDEX(节奏总纲!D$4:D$163,基础状态预估!$C$2)</f>
        <v>201.00483399593904</v>
      </c>
      <c r="DU181" s="4">
        <f>$CK181+INDEX(节奏总纲!E$4:E$163,基础状态预估!$C$2)</f>
        <v>195.28268396026414</v>
      </c>
      <c r="DV181" s="4">
        <f>$CK181+INDEX(节奏总纲!F$4:F$163,基础状态预估!$C$2)</f>
        <v>188.39220630709642</v>
      </c>
      <c r="DW181" s="4">
        <f>$CK181+INDEX(节奏总纲!G$4:G$163,基础状态预估!$C$2)</f>
        <v>180.03246816526354</v>
      </c>
      <c r="DX181" s="4">
        <f>$CK181+INDEX(节奏总纲!H$4:H$163,基础状态预估!$C$2)</f>
        <v>169.69453894381218</v>
      </c>
      <c r="DY181" s="4">
        <f t="shared" si="212"/>
        <v>11.899999999999999</v>
      </c>
      <c r="DZ181" s="4">
        <f t="shared" si="213"/>
        <v>33</v>
      </c>
      <c r="EA181" s="4">
        <f t="shared" si="214"/>
        <v>108.5</v>
      </c>
      <c r="EB181" s="4">
        <f t="shared" si="215"/>
        <v>25.009999999999994</v>
      </c>
      <c r="EC181" s="4">
        <f t="shared" si="216"/>
        <v>0.59</v>
      </c>
      <c r="EE181" s="4">
        <v>44</v>
      </c>
      <c r="EP181" s="7">
        <f t="shared" si="225"/>
        <v>16.544538943812171</v>
      </c>
      <c r="EQ181" s="4">
        <f t="shared" si="226"/>
        <v>6.7500000000000009</v>
      </c>
      <c r="ER181" s="4">
        <f t="shared" si="227"/>
        <v>3.3950000000000009</v>
      </c>
      <c r="ES181" s="4">
        <f t="shared" si="228"/>
        <v>0.55500000000000038</v>
      </c>
      <c r="ET181" s="4">
        <f t="shared" si="229"/>
        <v>0</v>
      </c>
      <c r="EU181" s="4">
        <f t="shared" si="230"/>
        <v>0</v>
      </c>
      <c r="EV181" s="4" t="str">
        <f t="shared" si="231"/>
        <v>紫</v>
      </c>
      <c r="EW181" s="4">
        <f t="shared" si="232"/>
        <v>9.7000000000000028</v>
      </c>
      <c r="EX181" s="4">
        <f t="shared" si="233"/>
        <v>3.6000000000000014</v>
      </c>
    </row>
    <row r="182" spans="33:154" x14ac:dyDescent="0.15">
      <c r="AG182" s="7">
        <f>基础状态预估!L20</f>
        <v>17.144538943812169</v>
      </c>
      <c r="AH182" s="7">
        <f>求节点(节奏总纲!$H$4:$H$163,节奏总纲!$C$4:$C$163,AG182)</f>
        <v>59.110735448260634</v>
      </c>
      <c r="AI182" s="4" t="str">
        <f t="shared" si="223"/>
        <v>紫</v>
      </c>
      <c r="AJ182" s="4">
        <f t="shared" si="224"/>
        <v>7.3499999999999988</v>
      </c>
      <c r="AK182" s="4">
        <f t="shared" si="217"/>
        <v>3.8149999999999995</v>
      </c>
      <c r="AL182" s="4">
        <f t="shared" si="218"/>
        <v>0.73499999999999976</v>
      </c>
      <c r="AM182" s="4">
        <f t="shared" si="219"/>
        <v>0</v>
      </c>
      <c r="AN182" s="4">
        <f t="shared" si="220"/>
        <v>0</v>
      </c>
      <c r="AO182" s="7">
        <f>(基础状态预估!G20-基础状态预估!G19)*基础状态预估!$W20+AO181</f>
        <v>4</v>
      </c>
      <c r="AP182" s="7">
        <f t="shared" si="221"/>
        <v>0.19047619047619047</v>
      </c>
      <c r="BF182" s="4">
        <v>178</v>
      </c>
      <c r="BG182" s="4">
        <f t="shared" si="191"/>
        <v>124.6</v>
      </c>
      <c r="BH182" s="4">
        <f t="shared" si="192"/>
        <v>53.4</v>
      </c>
      <c r="BL182" s="4">
        <f t="shared" si="175"/>
        <v>86</v>
      </c>
      <c r="BM182" s="4">
        <f t="shared" si="176"/>
        <v>60.199999999999996</v>
      </c>
      <c r="BN182" s="4">
        <f t="shared" si="177"/>
        <v>25.8</v>
      </c>
      <c r="BR182" s="4">
        <f t="shared" si="178"/>
        <v>103.35000000000001</v>
      </c>
      <c r="BS182" s="4">
        <f t="shared" si="179"/>
        <v>47.699999999999989</v>
      </c>
      <c r="BT182" s="4">
        <f t="shared" si="180"/>
        <v>7.95</v>
      </c>
      <c r="BX182" s="4">
        <f t="shared" si="181"/>
        <v>95.2</v>
      </c>
      <c r="BY182" s="4">
        <f t="shared" si="182"/>
        <v>23.204999999999995</v>
      </c>
      <c r="BZ182" s="4">
        <f t="shared" si="183"/>
        <v>0.59499999999999997</v>
      </c>
      <c r="CD182" s="4">
        <f t="shared" si="184"/>
        <v>0</v>
      </c>
      <c r="CE182" s="4">
        <f t="shared" si="185"/>
        <v>0</v>
      </c>
      <c r="CF182" s="4">
        <f>IF(COUNTIF($BH$5:$BH182,"&gt;=2")&lt;=1,SUM($BG182:$BK182)*C$8,CF181)</f>
        <v>151200</v>
      </c>
      <c r="CG182" s="4">
        <f>IF(COUNTIF($BN$5:$BN182,"&gt;=2")&lt;=1,SUM($BL182:$BP182)*D$8,CG181)</f>
        <v>604799.99999999988</v>
      </c>
      <c r="CH182" s="4">
        <f>IF(COUNTIF($BT$5:$BT182,"&gt;=2")&lt;=1,SUM($BQ182:$BU182)*E$8,CH181)</f>
        <v>2592000</v>
      </c>
      <c r="CI182" s="4">
        <f>IF(COUNTIF($BZ$5:$BZ182,"&gt;=2")&lt;=1,SUM($BV182:$BZ182)*F$8,CI181)</f>
        <v>10281600</v>
      </c>
      <c r="CJ182" s="4">
        <f t="shared" si="193"/>
        <v>0</v>
      </c>
      <c r="CK182" s="4">
        <f t="shared" si="194"/>
        <v>157.75</v>
      </c>
      <c r="CM182" s="4">
        <v>178</v>
      </c>
      <c r="CN182" s="4">
        <f>IF(COUNTIF($BH$5:$BH182,"&gt;=2")&gt;1,CN181,BG182)</f>
        <v>4.8999999999999995</v>
      </c>
      <c r="CO182" s="4">
        <f>IF(COUNTIF($BH$5:$BH182,"&gt;=2")&gt;1,CO181,BH182)</f>
        <v>2.1</v>
      </c>
      <c r="CP182" s="4">
        <f>IF(COUNTIF($BH$5:$BH182,"&gt;=2")&gt;1,CP181,BI182)</f>
        <v>0</v>
      </c>
      <c r="CQ182" s="4">
        <f>IF(COUNTIF($BH$5:$BH182,"&gt;=2")&gt;1,CQ181,BJ182)</f>
        <v>0</v>
      </c>
      <c r="CR182" s="4">
        <f>IF(COUNTIF($BH$5:$BH182,"&gt;=2")&gt;1,CR181,BK182)</f>
        <v>0</v>
      </c>
      <c r="CS182" s="4">
        <f>IF(COUNTIF($BN$5:$BN182,"&gt;=2")&gt;1,CS181,BL182)</f>
        <v>7</v>
      </c>
      <c r="CT182" s="4">
        <f>IF(COUNTIF($BN$5:$BN182,"&gt;=2")&gt;1,CT181,BM182)</f>
        <v>4.8999999999999995</v>
      </c>
      <c r="CU182" s="4">
        <f>IF(COUNTIF($BN$5:$BN182,"&gt;=2")&gt;1,CU181,BN182)</f>
        <v>2.1</v>
      </c>
      <c r="CV182" s="4">
        <f>IF(COUNTIF($BN$5:$BN182,"&gt;=2")&gt;1,CV181,BO182)</f>
        <v>0</v>
      </c>
      <c r="CW182" s="4">
        <f>IF(COUNTIF($BN$5:$BN182,"&gt;=2")&gt;1,CW181,BP182)</f>
        <v>0</v>
      </c>
      <c r="CX182" s="4">
        <f>IF(COUNTIF($BT$5:$BT182,"&gt;=2")&gt;1,CX181,BQ182)</f>
        <v>0</v>
      </c>
      <c r="CY182" s="4">
        <f>IF(COUNTIF($BT$5:$BT182,"&gt;=2")&gt;1,CY181,BR182)</f>
        <v>26</v>
      </c>
      <c r="CZ182" s="4">
        <f>IF(COUNTIF($BT$5:$BT182,"&gt;=2")&gt;1,CZ181,BS182)</f>
        <v>11.999999999999996</v>
      </c>
      <c r="DA182" s="4">
        <f>IF(COUNTIF($BT$5:$BT182,"&gt;=2")&gt;1,DA181,BT182)</f>
        <v>2</v>
      </c>
      <c r="DB182" s="4">
        <f>IF(COUNTIF($BT$5:$BT182,"&gt;=2")&gt;1,DB181,BU182)</f>
        <v>0</v>
      </c>
      <c r="DC182" s="4">
        <f>IF(COUNTIF($BZ$5:$BZ182,"&gt;=2")&gt;1,DC181,BV182)</f>
        <v>0</v>
      </c>
      <c r="DD182" s="4">
        <f>IF(COUNTIF($BZ$5:$BZ182,"&gt;=2")&gt;1,DD181,BW182)</f>
        <v>0</v>
      </c>
      <c r="DE182" s="4">
        <f>IF(COUNTIF($BZ$5:$BZ182,"&gt;=2")&gt;1,DE181,BX182)</f>
        <v>95.2</v>
      </c>
      <c r="DF182" s="4">
        <f>IF(COUNTIF($BZ$5:$BZ182,"&gt;=2")&gt;1,DF181,BY182)</f>
        <v>23.204999999999995</v>
      </c>
      <c r="DG182" s="4">
        <f>IF(COUNTIF($BZ$5:$BZ182,"&gt;=2")&gt;1,DG181,BZ182)</f>
        <v>0.59499999999999997</v>
      </c>
      <c r="DH182" s="4">
        <f t="shared" si="195"/>
        <v>0</v>
      </c>
      <c r="DI182" s="4">
        <f t="shared" si="196"/>
        <v>0</v>
      </c>
      <c r="DJ182" s="4">
        <f t="shared" si="197"/>
        <v>0</v>
      </c>
      <c r="DK182" s="4">
        <f t="shared" si="198"/>
        <v>0</v>
      </c>
      <c r="DL182" s="4">
        <f t="shared" si="199"/>
        <v>0</v>
      </c>
      <c r="DM182" s="4">
        <f t="shared" si="200"/>
        <v>7</v>
      </c>
      <c r="DN182" s="4">
        <f t="shared" si="201"/>
        <v>13.999999999999998</v>
      </c>
      <c r="DO182" s="4">
        <f t="shared" si="202"/>
        <v>40</v>
      </c>
      <c r="DP182" s="4">
        <f t="shared" si="203"/>
        <v>119</v>
      </c>
      <c r="DQ182" s="4">
        <f t="shared" si="204"/>
        <v>0</v>
      </c>
      <c r="DS182" s="4">
        <v>178</v>
      </c>
      <c r="DT182" s="4">
        <f>$CK182+INDEX(节奏总纲!D$4:D$163,基础状态预估!$C$2)</f>
        <v>202.00483399593904</v>
      </c>
      <c r="DU182" s="4">
        <f>$CK182+INDEX(节奏总纲!E$4:E$163,基础状态预估!$C$2)</f>
        <v>196.28268396026414</v>
      </c>
      <c r="DV182" s="4">
        <f>$CK182+INDEX(节奏总纲!F$4:F$163,基础状态预估!$C$2)</f>
        <v>189.39220630709642</v>
      </c>
      <c r="DW182" s="4">
        <f>$CK182+INDEX(节奏总纲!G$4:G$163,基础状态预估!$C$2)</f>
        <v>181.03246816526354</v>
      </c>
      <c r="DX182" s="4">
        <f>$CK182+INDEX(节奏总纲!H$4:H$163,基础状态预估!$C$2)</f>
        <v>170.69453894381218</v>
      </c>
      <c r="DY182" s="4">
        <f t="shared" si="212"/>
        <v>11.899999999999999</v>
      </c>
      <c r="DZ182" s="4">
        <f t="shared" si="213"/>
        <v>33</v>
      </c>
      <c r="EA182" s="4">
        <f t="shared" si="214"/>
        <v>109.3</v>
      </c>
      <c r="EB182" s="4">
        <f t="shared" si="215"/>
        <v>25.204999999999995</v>
      </c>
      <c r="EC182" s="4">
        <f t="shared" si="216"/>
        <v>0.59499999999999997</v>
      </c>
      <c r="EE182" s="4">
        <v>45</v>
      </c>
      <c r="EP182" s="7">
        <f t="shared" si="225"/>
        <v>17.144538943812169</v>
      </c>
      <c r="EQ182" s="4">
        <f t="shared" si="226"/>
        <v>7.3499999999999988</v>
      </c>
      <c r="ER182" s="4">
        <f t="shared" si="227"/>
        <v>3.8149999999999995</v>
      </c>
      <c r="ES182" s="4">
        <f t="shared" si="228"/>
        <v>0.73499999999999976</v>
      </c>
      <c r="ET182" s="4">
        <f t="shared" si="229"/>
        <v>0</v>
      </c>
      <c r="EU182" s="4">
        <f t="shared" si="230"/>
        <v>0</v>
      </c>
      <c r="EV182" s="4" t="str">
        <f t="shared" si="231"/>
        <v>紫</v>
      </c>
      <c r="EW182" s="4">
        <f t="shared" si="232"/>
        <v>10.899999999999999</v>
      </c>
      <c r="EX182" s="4">
        <f t="shared" si="233"/>
        <v>4.1999999999999993</v>
      </c>
    </row>
    <row r="183" spans="33:154" x14ac:dyDescent="0.15">
      <c r="AG183" s="7">
        <f>基础状态预估!L21</f>
        <v>17.74453894381217</v>
      </c>
      <c r="AH183" s="7">
        <f>求节点(节奏总纲!$H$4:$H$163,节奏总纲!$C$4:$C$163,AG183)</f>
        <v>59.582176595777085</v>
      </c>
      <c r="AI183" s="4" t="str">
        <f t="shared" si="223"/>
        <v>紫</v>
      </c>
      <c r="AJ183" s="4">
        <f t="shared" si="224"/>
        <v>7.95</v>
      </c>
      <c r="AK183" s="4">
        <f t="shared" si="217"/>
        <v>4.2349999999999994</v>
      </c>
      <c r="AL183" s="4">
        <f t="shared" si="218"/>
        <v>0.91500000000000015</v>
      </c>
      <c r="AM183" s="4">
        <f t="shared" si="219"/>
        <v>0</v>
      </c>
      <c r="AN183" s="4">
        <f t="shared" si="220"/>
        <v>0</v>
      </c>
      <c r="AO183" s="7">
        <f>(基础状态预估!G21-基础状态预估!G20)*基础状态预估!$W21+AO182</f>
        <v>4.6000000000000005</v>
      </c>
      <c r="AP183" s="7">
        <f t="shared" si="221"/>
        <v>0.19166666666666668</v>
      </c>
      <c r="BF183" s="4">
        <v>179</v>
      </c>
      <c r="BG183" s="4">
        <f t="shared" si="191"/>
        <v>125.3</v>
      </c>
      <c r="BH183" s="4">
        <f t="shared" si="192"/>
        <v>53.699999999999996</v>
      </c>
      <c r="BL183" s="4">
        <f t="shared" si="175"/>
        <v>86.5</v>
      </c>
      <c r="BM183" s="4">
        <f t="shared" si="176"/>
        <v>60.55</v>
      </c>
      <c r="BN183" s="4">
        <f t="shared" si="177"/>
        <v>25.95</v>
      </c>
      <c r="BR183" s="4">
        <f t="shared" si="178"/>
        <v>104</v>
      </c>
      <c r="BS183" s="4">
        <f t="shared" si="179"/>
        <v>47.999999999999986</v>
      </c>
      <c r="BT183" s="4">
        <f t="shared" si="180"/>
        <v>8</v>
      </c>
      <c r="BX183" s="4">
        <f t="shared" si="181"/>
        <v>96</v>
      </c>
      <c r="BY183" s="4">
        <f t="shared" si="182"/>
        <v>23.399999999999995</v>
      </c>
      <c r="BZ183" s="4">
        <f t="shared" si="183"/>
        <v>0.6</v>
      </c>
      <c r="CD183" s="4">
        <f t="shared" si="184"/>
        <v>0</v>
      </c>
      <c r="CE183" s="4">
        <f t="shared" si="185"/>
        <v>0</v>
      </c>
      <c r="CF183" s="4">
        <f>IF(COUNTIF($BH$5:$BH183,"&gt;=2")&lt;=1,SUM($BG183:$BK183)*C$8,CF182)</f>
        <v>151200</v>
      </c>
      <c r="CG183" s="4">
        <f>IF(COUNTIF($BN$5:$BN183,"&gt;=2")&lt;=1,SUM($BL183:$BP183)*D$8,CG182)</f>
        <v>604799.99999999988</v>
      </c>
      <c r="CH183" s="4">
        <f>IF(COUNTIF($BT$5:$BT183,"&gt;=2")&lt;=1,SUM($BQ183:$BU183)*E$8,CH182)</f>
        <v>2592000</v>
      </c>
      <c r="CI183" s="4">
        <f>IF(COUNTIF($BZ$5:$BZ183,"&gt;=2")&lt;=1,SUM($BV183:$BZ183)*F$8,CI182)</f>
        <v>10367999.999999998</v>
      </c>
      <c r="CJ183" s="4">
        <f t="shared" si="193"/>
        <v>0</v>
      </c>
      <c r="CK183" s="4">
        <f t="shared" si="194"/>
        <v>158.74999999999997</v>
      </c>
      <c r="CM183" s="4">
        <v>179</v>
      </c>
      <c r="CN183" s="4">
        <f>IF(COUNTIF($BH$5:$BH183,"&gt;=2")&gt;1,CN182,BG183)</f>
        <v>4.8999999999999995</v>
      </c>
      <c r="CO183" s="4">
        <f>IF(COUNTIF($BH$5:$BH183,"&gt;=2")&gt;1,CO182,BH183)</f>
        <v>2.1</v>
      </c>
      <c r="CP183" s="4">
        <f>IF(COUNTIF($BH$5:$BH183,"&gt;=2")&gt;1,CP182,BI183)</f>
        <v>0</v>
      </c>
      <c r="CQ183" s="4">
        <f>IF(COUNTIF($BH$5:$BH183,"&gt;=2")&gt;1,CQ182,BJ183)</f>
        <v>0</v>
      </c>
      <c r="CR183" s="4">
        <f>IF(COUNTIF($BH$5:$BH183,"&gt;=2")&gt;1,CR182,BK183)</f>
        <v>0</v>
      </c>
      <c r="CS183" s="4">
        <f>IF(COUNTIF($BN$5:$BN183,"&gt;=2")&gt;1,CS182,BL183)</f>
        <v>7</v>
      </c>
      <c r="CT183" s="4">
        <f>IF(COUNTIF($BN$5:$BN183,"&gt;=2")&gt;1,CT182,BM183)</f>
        <v>4.8999999999999995</v>
      </c>
      <c r="CU183" s="4">
        <f>IF(COUNTIF($BN$5:$BN183,"&gt;=2")&gt;1,CU182,BN183)</f>
        <v>2.1</v>
      </c>
      <c r="CV183" s="4">
        <f>IF(COUNTIF($BN$5:$BN183,"&gt;=2")&gt;1,CV182,BO183)</f>
        <v>0</v>
      </c>
      <c r="CW183" s="4">
        <f>IF(COUNTIF($BN$5:$BN183,"&gt;=2")&gt;1,CW182,BP183)</f>
        <v>0</v>
      </c>
      <c r="CX183" s="4">
        <f>IF(COUNTIF($BT$5:$BT183,"&gt;=2")&gt;1,CX182,BQ183)</f>
        <v>0</v>
      </c>
      <c r="CY183" s="4">
        <f>IF(COUNTIF($BT$5:$BT183,"&gt;=2")&gt;1,CY182,BR183)</f>
        <v>26</v>
      </c>
      <c r="CZ183" s="4">
        <f>IF(COUNTIF($BT$5:$BT183,"&gt;=2")&gt;1,CZ182,BS183)</f>
        <v>11.999999999999996</v>
      </c>
      <c r="DA183" s="4">
        <f>IF(COUNTIF($BT$5:$BT183,"&gt;=2")&gt;1,DA182,BT183)</f>
        <v>2</v>
      </c>
      <c r="DB183" s="4">
        <f>IF(COUNTIF($BT$5:$BT183,"&gt;=2")&gt;1,DB182,BU183)</f>
        <v>0</v>
      </c>
      <c r="DC183" s="4">
        <f>IF(COUNTIF($BZ$5:$BZ183,"&gt;=2")&gt;1,DC182,BV183)</f>
        <v>0</v>
      </c>
      <c r="DD183" s="4">
        <f>IF(COUNTIF($BZ$5:$BZ183,"&gt;=2")&gt;1,DD182,BW183)</f>
        <v>0</v>
      </c>
      <c r="DE183" s="4">
        <f>IF(COUNTIF($BZ$5:$BZ183,"&gt;=2")&gt;1,DE182,BX183)</f>
        <v>96</v>
      </c>
      <c r="DF183" s="4">
        <f>IF(COUNTIF($BZ$5:$BZ183,"&gt;=2")&gt;1,DF182,BY183)</f>
        <v>23.399999999999995</v>
      </c>
      <c r="DG183" s="4">
        <f>IF(COUNTIF($BZ$5:$BZ183,"&gt;=2")&gt;1,DG182,BZ183)</f>
        <v>0.6</v>
      </c>
      <c r="DH183" s="4">
        <f t="shared" si="195"/>
        <v>0</v>
      </c>
      <c r="DI183" s="4">
        <f t="shared" si="196"/>
        <v>0</v>
      </c>
      <c r="DJ183" s="4">
        <f t="shared" si="197"/>
        <v>0</v>
      </c>
      <c r="DK183" s="4">
        <f t="shared" si="198"/>
        <v>0</v>
      </c>
      <c r="DL183" s="4">
        <f t="shared" si="199"/>
        <v>0</v>
      </c>
      <c r="DM183" s="4">
        <f t="shared" si="200"/>
        <v>7</v>
      </c>
      <c r="DN183" s="4">
        <f t="shared" si="201"/>
        <v>13.999999999999998</v>
      </c>
      <c r="DO183" s="4">
        <f t="shared" si="202"/>
        <v>40</v>
      </c>
      <c r="DP183" s="4">
        <f t="shared" si="203"/>
        <v>119.99999999999999</v>
      </c>
      <c r="DQ183" s="4">
        <f t="shared" si="204"/>
        <v>0</v>
      </c>
      <c r="DS183" s="4">
        <v>179</v>
      </c>
      <c r="DT183" s="4">
        <f>$CK183+INDEX(节奏总纲!D$4:D$163,基础状态预估!$C$2)</f>
        <v>203.00483399593901</v>
      </c>
      <c r="DU183" s="4">
        <f>$CK183+INDEX(节奏总纲!E$4:E$163,基础状态预估!$C$2)</f>
        <v>197.28268396026411</v>
      </c>
      <c r="DV183" s="4">
        <f>$CK183+INDEX(节奏总纲!F$4:F$163,基础状态预估!$C$2)</f>
        <v>190.39220630709639</v>
      </c>
      <c r="DW183" s="4">
        <f>$CK183+INDEX(节奏总纲!G$4:G$163,基础状态预估!$C$2)</f>
        <v>182.03246816526351</v>
      </c>
      <c r="DX183" s="4">
        <f>$CK183+INDEX(节奏总纲!H$4:H$163,基础状态预估!$C$2)</f>
        <v>171.69453894381215</v>
      </c>
      <c r="DY183" s="4">
        <f t="shared" si="212"/>
        <v>11.899999999999999</v>
      </c>
      <c r="DZ183" s="4">
        <f t="shared" si="213"/>
        <v>33</v>
      </c>
      <c r="EA183" s="4">
        <f t="shared" si="214"/>
        <v>110.1</v>
      </c>
      <c r="EB183" s="4">
        <f t="shared" si="215"/>
        <v>25.399999999999995</v>
      </c>
      <c r="EC183" s="4">
        <f t="shared" si="216"/>
        <v>0.6</v>
      </c>
      <c r="EE183" s="4">
        <v>1</v>
      </c>
      <c r="EF183" s="16" t="s">
        <v>307</v>
      </c>
      <c r="EG183" s="16"/>
      <c r="EH183" s="62" t="s">
        <v>323</v>
      </c>
      <c r="EI183" s="62"/>
      <c r="EJ183" s="62"/>
      <c r="EK183" s="62"/>
      <c r="EL183" s="62"/>
      <c r="EP183" s="7">
        <f t="shared" si="225"/>
        <v>17.74453894381217</v>
      </c>
      <c r="EQ183" s="4">
        <f t="shared" si="226"/>
        <v>7.95</v>
      </c>
      <c r="ER183" s="4">
        <f t="shared" si="227"/>
        <v>4.2349999999999994</v>
      </c>
      <c r="ES183" s="4">
        <f t="shared" si="228"/>
        <v>0.91500000000000015</v>
      </c>
      <c r="ET183" s="4">
        <f t="shared" si="229"/>
        <v>0</v>
      </c>
      <c r="EU183" s="4">
        <f t="shared" si="230"/>
        <v>0</v>
      </c>
      <c r="EV183" s="4" t="str">
        <f t="shared" si="231"/>
        <v>紫</v>
      </c>
      <c r="EW183" s="4">
        <f t="shared" si="232"/>
        <v>12.100000000000001</v>
      </c>
      <c r="EX183" s="4">
        <f t="shared" si="233"/>
        <v>4.8000000000000007</v>
      </c>
    </row>
    <row r="184" spans="33:154" x14ac:dyDescent="0.15">
      <c r="AG184" s="7">
        <f>基础状态预估!L22</f>
        <v>18.344538943812168</v>
      </c>
      <c r="AH184" s="7">
        <f>求节点(节奏总纲!$H$4:$H$163,节奏总纲!$C$4:$C$163,AG184)</f>
        <v>60.051469413074742</v>
      </c>
      <c r="AI184" s="4" t="str">
        <f t="shared" si="223"/>
        <v>紫</v>
      </c>
      <c r="AJ184" s="4">
        <f t="shared" si="224"/>
        <v>8.5499999999999972</v>
      </c>
      <c r="AK184" s="4">
        <f t="shared" si="217"/>
        <v>4.6549999999999994</v>
      </c>
      <c r="AL184" s="4">
        <f t="shared" si="218"/>
        <v>1.0949999999999995</v>
      </c>
      <c r="AM184" s="4">
        <f t="shared" si="219"/>
        <v>0</v>
      </c>
      <c r="AN184" s="4">
        <f t="shared" si="220"/>
        <v>0</v>
      </c>
      <c r="AO184" s="7">
        <f>(基础状态预估!G22-基础状态预估!G21)*基础状态预估!$W22+AO183</f>
        <v>5.2</v>
      </c>
      <c r="AP184" s="7">
        <f t="shared" si="221"/>
        <v>0.19259259259259259</v>
      </c>
      <c r="AU184" s="15" t="s">
        <v>4</v>
      </c>
      <c r="AV184" s="65" t="s">
        <v>123</v>
      </c>
      <c r="AW184" s="66"/>
      <c r="AX184" s="65" t="s">
        <v>124</v>
      </c>
      <c r="AY184" s="66"/>
      <c r="BF184" s="4">
        <v>180</v>
      </c>
      <c r="BG184" s="4">
        <f t="shared" si="191"/>
        <v>125.99999999999999</v>
      </c>
      <c r="BH184" s="4">
        <f t="shared" si="192"/>
        <v>54</v>
      </c>
      <c r="BL184" s="4">
        <f t="shared" si="175"/>
        <v>87</v>
      </c>
      <c r="BM184" s="4">
        <f t="shared" si="176"/>
        <v>60.9</v>
      </c>
      <c r="BN184" s="4">
        <f t="shared" si="177"/>
        <v>26.099999999999998</v>
      </c>
      <c r="BR184" s="4">
        <f t="shared" si="178"/>
        <v>104.65</v>
      </c>
      <c r="BS184" s="4">
        <f t="shared" si="179"/>
        <v>48.29999999999999</v>
      </c>
      <c r="BT184" s="4">
        <f t="shared" si="180"/>
        <v>8.0500000000000007</v>
      </c>
      <c r="BX184" s="4">
        <f t="shared" si="181"/>
        <v>96.800000000000011</v>
      </c>
      <c r="BY184" s="4">
        <f t="shared" si="182"/>
        <v>23.594999999999995</v>
      </c>
      <c r="BZ184" s="4">
        <f t="shared" si="183"/>
        <v>0.60499999999999998</v>
      </c>
      <c r="CD184" s="4">
        <f t="shared" si="184"/>
        <v>0</v>
      </c>
      <c r="CE184" s="4">
        <f t="shared" si="185"/>
        <v>0</v>
      </c>
      <c r="CF184" s="4">
        <f>IF(COUNTIF($BH$5:$BH184,"&gt;=2")&lt;=1,SUM($BG184:$BK184)*C$8,CF183)</f>
        <v>151200</v>
      </c>
      <c r="CG184" s="4">
        <f>IF(COUNTIF($BN$5:$BN184,"&gt;=2")&lt;=1,SUM($BL184:$BP184)*D$8,CG183)</f>
        <v>604799.99999999988</v>
      </c>
      <c r="CH184" s="4">
        <f>IF(COUNTIF($BT$5:$BT184,"&gt;=2")&lt;=1,SUM($BQ184:$BU184)*E$8,CH183)</f>
        <v>2592000</v>
      </c>
      <c r="CI184" s="4">
        <f>IF(COUNTIF($BZ$5:$BZ184,"&gt;=2")&lt;=1,SUM($BV184:$BZ184)*F$8,CI183)</f>
        <v>10454400.000000002</v>
      </c>
      <c r="CJ184" s="4">
        <f t="shared" si="193"/>
        <v>0</v>
      </c>
      <c r="CK184" s="4">
        <f t="shared" si="194"/>
        <v>159.75000000000003</v>
      </c>
      <c r="CM184" s="4">
        <v>180</v>
      </c>
      <c r="CN184" s="4">
        <f>IF(COUNTIF($BH$5:$BH184,"&gt;=2")&gt;1,CN183,BG184)</f>
        <v>4.8999999999999995</v>
      </c>
      <c r="CO184" s="4">
        <f>IF(COUNTIF($BH$5:$BH184,"&gt;=2")&gt;1,CO183,BH184)</f>
        <v>2.1</v>
      </c>
      <c r="CP184" s="4">
        <f>IF(COUNTIF($BH$5:$BH184,"&gt;=2")&gt;1,CP183,BI184)</f>
        <v>0</v>
      </c>
      <c r="CQ184" s="4">
        <f>IF(COUNTIF($BH$5:$BH184,"&gt;=2")&gt;1,CQ183,BJ184)</f>
        <v>0</v>
      </c>
      <c r="CR184" s="4">
        <f>IF(COUNTIF($BH$5:$BH184,"&gt;=2")&gt;1,CR183,BK184)</f>
        <v>0</v>
      </c>
      <c r="CS184" s="4">
        <f>IF(COUNTIF($BN$5:$BN184,"&gt;=2")&gt;1,CS183,BL184)</f>
        <v>7</v>
      </c>
      <c r="CT184" s="4">
        <f>IF(COUNTIF($BN$5:$BN184,"&gt;=2")&gt;1,CT183,BM184)</f>
        <v>4.8999999999999995</v>
      </c>
      <c r="CU184" s="4">
        <f>IF(COUNTIF($BN$5:$BN184,"&gt;=2")&gt;1,CU183,BN184)</f>
        <v>2.1</v>
      </c>
      <c r="CV184" s="4">
        <f>IF(COUNTIF($BN$5:$BN184,"&gt;=2")&gt;1,CV183,BO184)</f>
        <v>0</v>
      </c>
      <c r="CW184" s="4">
        <f>IF(COUNTIF($BN$5:$BN184,"&gt;=2")&gt;1,CW183,BP184)</f>
        <v>0</v>
      </c>
      <c r="CX184" s="4">
        <f>IF(COUNTIF($BT$5:$BT184,"&gt;=2")&gt;1,CX183,BQ184)</f>
        <v>0</v>
      </c>
      <c r="CY184" s="4">
        <f>IF(COUNTIF($BT$5:$BT184,"&gt;=2")&gt;1,CY183,BR184)</f>
        <v>26</v>
      </c>
      <c r="CZ184" s="4">
        <f>IF(COUNTIF($BT$5:$BT184,"&gt;=2")&gt;1,CZ183,BS184)</f>
        <v>11.999999999999996</v>
      </c>
      <c r="DA184" s="4">
        <f>IF(COUNTIF($BT$5:$BT184,"&gt;=2")&gt;1,DA183,BT184)</f>
        <v>2</v>
      </c>
      <c r="DB184" s="4">
        <f>IF(COUNTIF($BT$5:$BT184,"&gt;=2")&gt;1,DB183,BU184)</f>
        <v>0</v>
      </c>
      <c r="DC184" s="4">
        <f>IF(COUNTIF($BZ$5:$BZ184,"&gt;=2")&gt;1,DC183,BV184)</f>
        <v>0</v>
      </c>
      <c r="DD184" s="4">
        <f>IF(COUNTIF($BZ$5:$BZ184,"&gt;=2")&gt;1,DD183,BW184)</f>
        <v>0</v>
      </c>
      <c r="DE184" s="4">
        <f>IF(COUNTIF($BZ$5:$BZ184,"&gt;=2")&gt;1,DE183,BX184)</f>
        <v>96.800000000000011</v>
      </c>
      <c r="DF184" s="4">
        <f>IF(COUNTIF($BZ$5:$BZ184,"&gt;=2")&gt;1,DF183,BY184)</f>
        <v>23.594999999999995</v>
      </c>
      <c r="DG184" s="4">
        <f>IF(COUNTIF($BZ$5:$BZ184,"&gt;=2")&gt;1,DG183,BZ184)</f>
        <v>0.60499999999999998</v>
      </c>
      <c r="DH184" s="4">
        <f t="shared" si="195"/>
        <v>0</v>
      </c>
      <c r="DI184" s="4">
        <f t="shared" si="196"/>
        <v>0</v>
      </c>
      <c r="DJ184" s="4">
        <f t="shared" si="197"/>
        <v>0</v>
      </c>
      <c r="DK184" s="4">
        <f t="shared" si="198"/>
        <v>0</v>
      </c>
      <c r="DL184" s="4">
        <f t="shared" si="199"/>
        <v>0</v>
      </c>
      <c r="DM184" s="4">
        <f t="shared" si="200"/>
        <v>7</v>
      </c>
      <c r="DN184" s="4">
        <f t="shared" si="201"/>
        <v>13.999999999999998</v>
      </c>
      <c r="DO184" s="4">
        <f t="shared" si="202"/>
        <v>40</v>
      </c>
      <c r="DP184" s="4">
        <f t="shared" si="203"/>
        <v>121.00000000000001</v>
      </c>
      <c r="DQ184" s="4">
        <f t="shared" si="204"/>
        <v>0</v>
      </c>
      <c r="DS184" s="4">
        <v>180</v>
      </c>
      <c r="DT184" s="4">
        <f>$CK184+INDEX(节奏总纲!D$4:D$163,基础状态预估!$C$2)</f>
        <v>204.00483399593907</v>
      </c>
      <c r="DU184" s="4">
        <f>$CK184+INDEX(节奏总纲!E$4:E$163,基础状态预估!$C$2)</f>
        <v>198.28268396026417</v>
      </c>
      <c r="DV184" s="4">
        <f>$CK184+INDEX(节奏总纲!F$4:F$163,基础状态预估!$C$2)</f>
        <v>191.39220630709644</v>
      </c>
      <c r="DW184" s="4">
        <f>$CK184+INDEX(节奏总纲!G$4:G$163,基础状态预估!$C$2)</f>
        <v>183.03246816526357</v>
      </c>
      <c r="DX184" s="4">
        <f>$CK184+INDEX(节奏总纲!H$4:H$163,基础状态预估!$C$2)</f>
        <v>172.6945389438122</v>
      </c>
      <c r="DY184" s="4">
        <f t="shared" si="212"/>
        <v>11.899999999999999</v>
      </c>
      <c r="DZ184" s="4">
        <f t="shared" si="213"/>
        <v>33</v>
      </c>
      <c r="EA184" s="4">
        <f t="shared" si="214"/>
        <v>110.9</v>
      </c>
      <c r="EB184" s="4">
        <f t="shared" si="215"/>
        <v>25.594999999999995</v>
      </c>
      <c r="EC184" s="4">
        <f t="shared" si="216"/>
        <v>0.60499999999999998</v>
      </c>
      <c r="EE184" s="4">
        <v>2</v>
      </c>
      <c r="EF184" s="16" t="s">
        <v>302</v>
      </c>
      <c r="EG184" s="16" t="s">
        <v>324</v>
      </c>
      <c r="EH184" s="16" t="s">
        <v>47</v>
      </c>
      <c r="EI184" s="16" t="s">
        <v>48</v>
      </c>
      <c r="EJ184" s="16" t="s">
        <v>24</v>
      </c>
      <c r="EK184" s="16" t="s">
        <v>22</v>
      </c>
      <c r="EL184" s="16" t="s">
        <v>23</v>
      </c>
      <c r="EP184" s="7">
        <f t="shared" si="225"/>
        <v>18.344538943812168</v>
      </c>
      <c r="EQ184" s="4">
        <f t="shared" si="226"/>
        <v>8.5499999999999972</v>
      </c>
      <c r="ER184" s="4">
        <f t="shared" si="227"/>
        <v>4.6549999999999994</v>
      </c>
      <c r="ES184" s="4">
        <f t="shared" si="228"/>
        <v>1.0949999999999995</v>
      </c>
      <c r="ET184" s="4">
        <f t="shared" si="229"/>
        <v>0</v>
      </c>
      <c r="EU184" s="4">
        <f t="shared" si="230"/>
        <v>0</v>
      </c>
      <c r="EV184" s="4" t="str">
        <f t="shared" si="231"/>
        <v>紫</v>
      </c>
      <c r="EW184" s="4">
        <f t="shared" si="232"/>
        <v>13.299999999999997</v>
      </c>
      <c r="EX184" s="4">
        <f t="shared" si="233"/>
        <v>5.3999999999999977</v>
      </c>
    </row>
    <row r="185" spans="33:154" x14ac:dyDescent="0.15">
      <c r="AG185" s="7">
        <f>基础状态预估!L23</f>
        <v>18.944538943812169</v>
      </c>
      <c r="AH185" s="7">
        <f>求节点(节奏总纲!$H$4:$H$163,节奏总纲!$C$4:$C$163,AG185)</f>
        <v>60.504021081076083</v>
      </c>
      <c r="AI185" s="4" t="str">
        <f t="shared" si="223"/>
        <v>紫</v>
      </c>
      <c r="AJ185" s="4">
        <f t="shared" si="224"/>
        <v>9.1499999999999986</v>
      </c>
      <c r="AK185" s="4">
        <f t="shared" si="217"/>
        <v>5.0750000000000002</v>
      </c>
      <c r="AL185" s="4">
        <f t="shared" si="218"/>
        <v>1.2749999999999999</v>
      </c>
      <c r="AM185" s="4">
        <f t="shared" si="219"/>
        <v>0</v>
      </c>
      <c r="AN185" s="4">
        <f t="shared" si="220"/>
        <v>0</v>
      </c>
      <c r="AO185" s="7">
        <f>(基础状态预估!G23-基础状态预估!G22)*基础状态预估!$W23+AO184</f>
        <v>5.8</v>
      </c>
      <c r="AP185" s="7">
        <f t="shared" si="221"/>
        <v>0.19333333333333338</v>
      </c>
      <c r="AU185" s="15" t="s">
        <v>20</v>
      </c>
      <c r="AV185" s="15"/>
      <c r="AW185" s="15" t="s">
        <v>165</v>
      </c>
      <c r="AX185" s="15"/>
      <c r="AY185" s="15" t="s">
        <v>165</v>
      </c>
      <c r="BF185" s="4">
        <v>181</v>
      </c>
      <c r="BG185" s="4">
        <f t="shared" si="191"/>
        <v>126.69999999999999</v>
      </c>
      <c r="BH185" s="4">
        <f t="shared" si="192"/>
        <v>54.3</v>
      </c>
      <c r="BL185" s="4">
        <f t="shared" si="175"/>
        <v>87.5</v>
      </c>
      <c r="BM185" s="4">
        <f t="shared" si="176"/>
        <v>61.249999999999993</v>
      </c>
      <c r="BN185" s="4">
        <f t="shared" si="177"/>
        <v>26.25</v>
      </c>
      <c r="BR185" s="4">
        <f t="shared" si="178"/>
        <v>105.3</v>
      </c>
      <c r="BS185" s="4">
        <f t="shared" si="179"/>
        <v>48.599999999999987</v>
      </c>
      <c r="BT185" s="4">
        <f t="shared" si="180"/>
        <v>8.1</v>
      </c>
      <c r="BX185" s="4">
        <f t="shared" si="181"/>
        <v>97.600000000000009</v>
      </c>
      <c r="BY185" s="4">
        <f t="shared" si="182"/>
        <v>23.789999999999996</v>
      </c>
      <c r="BZ185" s="4">
        <f t="shared" si="183"/>
        <v>0.61</v>
      </c>
      <c r="CD185" s="4">
        <f t="shared" si="184"/>
        <v>0</v>
      </c>
      <c r="CE185" s="4">
        <f t="shared" si="185"/>
        <v>0</v>
      </c>
      <c r="CF185" s="4">
        <f>IF(COUNTIF($BH$5:$BH185,"&gt;=2")&lt;=1,SUM($BG185:$BK185)*C$8,CF184)</f>
        <v>151200</v>
      </c>
      <c r="CG185" s="4">
        <f>IF(COUNTIF($BN$5:$BN185,"&gt;=2")&lt;=1,SUM($BL185:$BP185)*D$8,CG184)</f>
        <v>604799.99999999988</v>
      </c>
      <c r="CH185" s="4">
        <f>IF(COUNTIF($BT$5:$BT185,"&gt;=2")&lt;=1,SUM($BQ185:$BU185)*E$8,CH184)</f>
        <v>2592000</v>
      </c>
      <c r="CI185" s="4">
        <f>IF(COUNTIF($BZ$5:$BZ185,"&gt;=2")&lt;=1,SUM($BV185:$BZ185)*F$8,CI184)</f>
        <v>10540800</v>
      </c>
      <c r="CJ185" s="4">
        <f t="shared" si="193"/>
        <v>0</v>
      </c>
      <c r="CK185" s="4">
        <f t="shared" si="194"/>
        <v>160.75</v>
      </c>
      <c r="CM185" s="4">
        <v>181</v>
      </c>
      <c r="CN185" s="4">
        <f>IF(COUNTIF($BH$5:$BH185,"&gt;=2")&gt;1,CN184,BG185)</f>
        <v>4.8999999999999995</v>
      </c>
      <c r="CO185" s="4">
        <f>IF(COUNTIF($BH$5:$BH185,"&gt;=2")&gt;1,CO184,BH185)</f>
        <v>2.1</v>
      </c>
      <c r="CP185" s="4">
        <f>IF(COUNTIF($BH$5:$BH185,"&gt;=2")&gt;1,CP184,BI185)</f>
        <v>0</v>
      </c>
      <c r="CQ185" s="4">
        <f>IF(COUNTIF($BH$5:$BH185,"&gt;=2")&gt;1,CQ184,BJ185)</f>
        <v>0</v>
      </c>
      <c r="CR185" s="4">
        <f>IF(COUNTIF($BH$5:$BH185,"&gt;=2")&gt;1,CR184,BK185)</f>
        <v>0</v>
      </c>
      <c r="CS185" s="4">
        <f>IF(COUNTIF($BN$5:$BN185,"&gt;=2")&gt;1,CS184,BL185)</f>
        <v>7</v>
      </c>
      <c r="CT185" s="4">
        <f>IF(COUNTIF($BN$5:$BN185,"&gt;=2")&gt;1,CT184,BM185)</f>
        <v>4.8999999999999995</v>
      </c>
      <c r="CU185" s="4">
        <f>IF(COUNTIF($BN$5:$BN185,"&gt;=2")&gt;1,CU184,BN185)</f>
        <v>2.1</v>
      </c>
      <c r="CV185" s="4">
        <f>IF(COUNTIF($BN$5:$BN185,"&gt;=2")&gt;1,CV184,BO185)</f>
        <v>0</v>
      </c>
      <c r="CW185" s="4">
        <f>IF(COUNTIF($BN$5:$BN185,"&gt;=2")&gt;1,CW184,BP185)</f>
        <v>0</v>
      </c>
      <c r="CX185" s="4">
        <f>IF(COUNTIF($BT$5:$BT185,"&gt;=2")&gt;1,CX184,BQ185)</f>
        <v>0</v>
      </c>
      <c r="CY185" s="4">
        <f>IF(COUNTIF($BT$5:$BT185,"&gt;=2")&gt;1,CY184,BR185)</f>
        <v>26</v>
      </c>
      <c r="CZ185" s="4">
        <f>IF(COUNTIF($BT$5:$BT185,"&gt;=2")&gt;1,CZ184,BS185)</f>
        <v>11.999999999999996</v>
      </c>
      <c r="DA185" s="4">
        <f>IF(COUNTIF($BT$5:$BT185,"&gt;=2")&gt;1,DA184,BT185)</f>
        <v>2</v>
      </c>
      <c r="DB185" s="4">
        <f>IF(COUNTIF($BT$5:$BT185,"&gt;=2")&gt;1,DB184,BU185)</f>
        <v>0</v>
      </c>
      <c r="DC185" s="4">
        <f>IF(COUNTIF($BZ$5:$BZ185,"&gt;=2")&gt;1,DC184,BV185)</f>
        <v>0</v>
      </c>
      <c r="DD185" s="4">
        <f>IF(COUNTIF($BZ$5:$BZ185,"&gt;=2")&gt;1,DD184,BW185)</f>
        <v>0</v>
      </c>
      <c r="DE185" s="4">
        <f>IF(COUNTIF($BZ$5:$BZ185,"&gt;=2")&gt;1,DE184,BX185)</f>
        <v>97.600000000000009</v>
      </c>
      <c r="DF185" s="4">
        <f>IF(COUNTIF($BZ$5:$BZ185,"&gt;=2")&gt;1,DF184,BY185)</f>
        <v>23.789999999999996</v>
      </c>
      <c r="DG185" s="4">
        <f>IF(COUNTIF($BZ$5:$BZ185,"&gt;=2")&gt;1,DG184,BZ185)</f>
        <v>0.61</v>
      </c>
      <c r="DH185" s="4">
        <f t="shared" si="195"/>
        <v>0</v>
      </c>
      <c r="DI185" s="4">
        <f t="shared" si="196"/>
        <v>0</v>
      </c>
      <c r="DJ185" s="4">
        <f t="shared" si="197"/>
        <v>0</v>
      </c>
      <c r="DK185" s="4">
        <f t="shared" si="198"/>
        <v>0</v>
      </c>
      <c r="DL185" s="4">
        <f t="shared" si="199"/>
        <v>0</v>
      </c>
      <c r="DM185" s="4">
        <f t="shared" si="200"/>
        <v>7</v>
      </c>
      <c r="DN185" s="4">
        <f t="shared" si="201"/>
        <v>13.999999999999998</v>
      </c>
      <c r="DO185" s="4">
        <f t="shared" si="202"/>
        <v>40</v>
      </c>
      <c r="DP185" s="4">
        <f t="shared" si="203"/>
        <v>122</v>
      </c>
      <c r="DQ185" s="4">
        <f t="shared" si="204"/>
        <v>0</v>
      </c>
      <c r="DS185" s="4">
        <v>181</v>
      </c>
      <c r="DT185" s="4">
        <f>$CK185+INDEX(节奏总纲!D$4:D$163,基础状态预估!$C$2)</f>
        <v>205.00483399593904</v>
      </c>
      <c r="DU185" s="4">
        <f>$CK185+INDEX(节奏总纲!E$4:E$163,基础状态预估!$C$2)</f>
        <v>199.28268396026414</v>
      </c>
      <c r="DV185" s="4">
        <f>$CK185+INDEX(节奏总纲!F$4:F$163,基础状态预估!$C$2)</f>
        <v>192.39220630709642</v>
      </c>
      <c r="DW185" s="4">
        <f>$CK185+INDEX(节奏总纲!G$4:G$163,基础状态预估!$C$2)</f>
        <v>184.03246816526354</v>
      </c>
      <c r="DX185" s="4">
        <f>$CK185+INDEX(节奏总纲!H$4:H$163,基础状态预估!$C$2)</f>
        <v>173.69453894381218</v>
      </c>
      <c r="DY185" s="4">
        <f t="shared" si="212"/>
        <v>11.899999999999999</v>
      </c>
      <c r="DZ185" s="4">
        <f t="shared" si="213"/>
        <v>33</v>
      </c>
      <c r="EA185" s="4">
        <f t="shared" si="214"/>
        <v>111.7</v>
      </c>
      <c r="EB185" s="4">
        <f t="shared" si="215"/>
        <v>25.789999999999996</v>
      </c>
      <c r="EC185" s="4">
        <f t="shared" si="216"/>
        <v>0.61</v>
      </c>
      <c r="EE185" s="4">
        <v>3</v>
      </c>
      <c r="EF185" s="16">
        <v>10</v>
      </c>
      <c r="EG185" s="16">
        <f>INDEX(节奏总纲!$H$4:$H$163,$EF185)</f>
        <v>0.2732</v>
      </c>
      <c r="EH185" s="16">
        <f>IFERROR(求节点($DX$5:$DX$1004,DY$5:DY$1004,$EG185),0)</f>
        <v>0</v>
      </c>
      <c r="EI185" s="16">
        <f t="shared" ref="EI185:EL185" si="234">IFERROR(求节点($DX$5:$DX$1004,DZ$5:DZ$1004,$EG185),0)</f>
        <v>0</v>
      </c>
      <c r="EJ185" s="16">
        <f t="shared" si="234"/>
        <v>0</v>
      </c>
      <c r="EK185" s="16">
        <f t="shared" si="234"/>
        <v>0</v>
      </c>
      <c r="EL185" s="16">
        <f t="shared" si="234"/>
        <v>0</v>
      </c>
      <c r="EP185" s="7">
        <f t="shared" si="225"/>
        <v>18.944538943812169</v>
      </c>
      <c r="EQ185" s="4">
        <f t="shared" si="226"/>
        <v>9.1499999999999986</v>
      </c>
      <c r="ER185" s="4">
        <f t="shared" si="227"/>
        <v>5.0750000000000002</v>
      </c>
      <c r="ES185" s="4">
        <f t="shared" si="228"/>
        <v>1.2749999999999999</v>
      </c>
      <c r="ET185" s="4">
        <f t="shared" si="229"/>
        <v>0</v>
      </c>
      <c r="EU185" s="4">
        <f t="shared" si="230"/>
        <v>0</v>
      </c>
      <c r="EV185" s="4" t="str">
        <f t="shared" si="231"/>
        <v>紫</v>
      </c>
      <c r="EW185" s="4">
        <f t="shared" si="232"/>
        <v>14.5</v>
      </c>
      <c r="EX185" s="4">
        <f t="shared" si="233"/>
        <v>6</v>
      </c>
    </row>
    <row r="186" spans="33:154" x14ac:dyDescent="0.15">
      <c r="AG186" s="7">
        <f>基础状态预估!L24</f>
        <v>19.944538943812169</v>
      </c>
      <c r="AH186" s="7">
        <f>求节点(节奏总纲!$H$4:$H$163,节奏总纲!$C$4:$C$163,AG186)</f>
        <v>61.224982913914452</v>
      </c>
      <c r="AI186" s="4" t="str">
        <f t="shared" si="223"/>
        <v>紫</v>
      </c>
      <c r="AJ186" s="4">
        <f t="shared" si="224"/>
        <v>10.149999999999999</v>
      </c>
      <c r="AK186" s="4">
        <f t="shared" si="217"/>
        <v>5.7749999999999995</v>
      </c>
      <c r="AL186" s="4">
        <f t="shared" si="218"/>
        <v>1.575</v>
      </c>
      <c r="AM186" s="4">
        <f t="shared" si="219"/>
        <v>0</v>
      </c>
      <c r="AN186" s="4">
        <f t="shared" si="220"/>
        <v>0</v>
      </c>
      <c r="AO186" s="7">
        <f>(基础状态预估!G24-基础状态预估!G23)*基础状态预估!$W24+AO185</f>
        <v>6.8</v>
      </c>
      <c r="AP186" s="7">
        <f t="shared" si="221"/>
        <v>0.19428571428571428</v>
      </c>
      <c r="AU186" s="15">
        <v>10</v>
      </c>
      <c r="AV186" s="15"/>
      <c r="AW186" s="15">
        <f>IFERROR(IF(AU186&gt;MAX($AH$169:$AH$204),MAX($M$5:$M$40),求节点($AH$169:$AH$204,$M$5:$M$40,AU186)),0)</f>
        <v>0</v>
      </c>
      <c r="AX186" s="15"/>
      <c r="AY186" s="23">
        <f>AW186*INDEX([3]超r将兵属性验证!$W$7:$W$166,$AU186,1)</f>
        <v>0</v>
      </c>
      <c r="BF186" s="4">
        <v>182</v>
      </c>
      <c r="BG186" s="4">
        <f t="shared" si="191"/>
        <v>127.39999999999999</v>
      </c>
      <c r="BH186" s="4">
        <f t="shared" si="192"/>
        <v>54.6</v>
      </c>
      <c r="BL186" s="4">
        <f t="shared" si="175"/>
        <v>88</v>
      </c>
      <c r="BM186" s="4">
        <f t="shared" si="176"/>
        <v>61.599999999999994</v>
      </c>
      <c r="BN186" s="4">
        <f t="shared" si="177"/>
        <v>26.4</v>
      </c>
      <c r="BR186" s="4">
        <f t="shared" si="178"/>
        <v>105.95</v>
      </c>
      <c r="BS186" s="4">
        <f t="shared" si="179"/>
        <v>48.899999999999991</v>
      </c>
      <c r="BT186" s="4">
        <f t="shared" si="180"/>
        <v>8.15</v>
      </c>
      <c r="BX186" s="4">
        <f t="shared" si="181"/>
        <v>98.4</v>
      </c>
      <c r="BY186" s="4">
        <f t="shared" si="182"/>
        <v>23.984999999999992</v>
      </c>
      <c r="BZ186" s="4">
        <f t="shared" si="183"/>
        <v>0.61499999999999999</v>
      </c>
      <c r="CD186" s="4">
        <f t="shared" si="184"/>
        <v>0</v>
      </c>
      <c r="CE186" s="4">
        <f t="shared" si="185"/>
        <v>0</v>
      </c>
      <c r="CF186" s="4">
        <f>IF(COUNTIF($BH$5:$BH186,"&gt;=2")&lt;=1,SUM($BG186:$BK186)*C$8,CF185)</f>
        <v>151200</v>
      </c>
      <c r="CG186" s="4">
        <f>IF(COUNTIF($BN$5:$BN186,"&gt;=2")&lt;=1,SUM($BL186:$BP186)*D$8,CG185)</f>
        <v>604799.99999999988</v>
      </c>
      <c r="CH186" s="4">
        <f>IF(COUNTIF($BT$5:$BT186,"&gt;=2")&lt;=1,SUM($BQ186:$BU186)*E$8,CH185)</f>
        <v>2592000</v>
      </c>
      <c r="CI186" s="4">
        <f>IF(COUNTIF($BZ$5:$BZ186,"&gt;=2")&lt;=1,SUM($BV186:$BZ186)*F$8,CI185)</f>
        <v>10627199.999999998</v>
      </c>
      <c r="CJ186" s="4">
        <f t="shared" si="193"/>
        <v>0</v>
      </c>
      <c r="CK186" s="4">
        <f t="shared" si="194"/>
        <v>161.74999999999997</v>
      </c>
      <c r="CM186" s="4">
        <v>182</v>
      </c>
      <c r="CN186" s="4">
        <f>IF(COUNTIF($BH$5:$BH186,"&gt;=2")&gt;1,CN185,BG186)</f>
        <v>4.8999999999999995</v>
      </c>
      <c r="CO186" s="4">
        <f>IF(COUNTIF($BH$5:$BH186,"&gt;=2")&gt;1,CO185,BH186)</f>
        <v>2.1</v>
      </c>
      <c r="CP186" s="4">
        <f>IF(COUNTIF($BH$5:$BH186,"&gt;=2")&gt;1,CP185,BI186)</f>
        <v>0</v>
      </c>
      <c r="CQ186" s="4">
        <f>IF(COUNTIF($BH$5:$BH186,"&gt;=2")&gt;1,CQ185,BJ186)</f>
        <v>0</v>
      </c>
      <c r="CR186" s="4">
        <f>IF(COUNTIF($BH$5:$BH186,"&gt;=2")&gt;1,CR185,BK186)</f>
        <v>0</v>
      </c>
      <c r="CS186" s="4">
        <f>IF(COUNTIF($BN$5:$BN186,"&gt;=2")&gt;1,CS185,BL186)</f>
        <v>7</v>
      </c>
      <c r="CT186" s="4">
        <f>IF(COUNTIF($BN$5:$BN186,"&gt;=2")&gt;1,CT185,BM186)</f>
        <v>4.8999999999999995</v>
      </c>
      <c r="CU186" s="4">
        <f>IF(COUNTIF($BN$5:$BN186,"&gt;=2")&gt;1,CU185,BN186)</f>
        <v>2.1</v>
      </c>
      <c r="CV186" s="4">
        <f>IF(COUNTIF($BN$5:$BN186,"&gt;=2")&gt;1,CV185,BO186)</f>
        <v>0</v>
      </c>
      <c r="CW186" s="4">
        <f>IF(COUNTIF($BN$5:$BN186,"&gt;=2")&gt;1,CW185,BP186)</f>
        <v>0</v>
      </c>
      <c r="CX186" s="4">
        <f>IF(COUNTIF($BT$5:$BT186,"&gt;=2")&gt;1,CX185,BQ186)</f>
        <v>0</v>
      </c>
      <c r="CY186" s="4">
        <f>IF(COUNTIF($BT$5:$BT186,"&gt;=2")&gt;1,CY185,BR186)</f>
        <v>26</v>
      </c>
      <c r="CZ186" s="4">
        <f>IF(COUNTIF($BT$5:$BT186,"&gt;=2")&gt;1,CZ185,BS186)</f>
        <v>11.999999999999996</v>
      </c>
      <c r="DA186" s="4">
        <f>IF(COUNTIF($BT$5:$BT186,"&gt;=2")&gt;1,DA185,BT186)</f>
        <v>2</v>
      </c>
      <c r="DB186" s="4">
        <f>IF(COUNTIF($BT$5:$BT186,"&gt;=2")&gt;1,DB185,BU186)</f>
        <v>0</v>
      </c>
      <c r="DC186" s="4">
        <f>IF(COUNTIF($BZ$5:$BZ186,"&gt;=2")&gt;1,DC185,BV186)</f>
        <v>0</v>
      </c>
      <c r="DD186" s="4">
        <f>IF(COUNTIF($BZ$5:$BZ186,"&gt;=2")&gt;1,DD185,BW186)</f>
        <v>0</v>
      </c>
      <c r="DE186" s="4">
        <f>IF(COUNTIF($BZ$5:$BZ186,"&gt;=2")&gt;1,DE185,BX186)</f>
        <v>98.4</v>
      </c>
      <c r="DF186" s="4">
        <f>IF(COUNTIF($BZ$5:$BZ186,"&gt;=2")&gt;1,DF185,BY186)</f>
        <v>23.984999999999992</v>
      </c>
      <c r="DG186" s="4">
        <f>IF(COUNTIF($BZ$5:$BZ186,"&gt;=2")&gt;1,DG185,BZ186)</f>
        <v>0.61499999999999999</v>
      </c>
      <c r="DH186" s="4">
        <f t="shared" si="195"/>
        <v>0</v>
      </c>
      <c r="DI186" s="4">
        <f t="shared" si="196"/>
        <v>0</v>
      </c>
      <c r="DJ186" s="4">
        <f t="shared" si="197"/>
        <v>0</v>
      </c>
      <c r="DK186" s="4">
        <f t="shared" si="198"/>
        <v>0</v>
      </c>
      <c r="DL186" s="4">
        <f t="shared" si="199"/>
        <v>0</v>
      </c>
      <c r="DM186" s="4">
        <f t="shared" si="200"/>
        <v>7</v>
      </c>
      <c r="DN186" s="4">
        <f t="shared" si="201"/>
        <v>13.999999999999998</v>
      </c>
      <c r="DO186" s="4">
        <f t="shared" si="202"/>
        <v>40</v>
      </c>
      <c r="DP186" s="4">
        <f t="shared" si="203"/>
        <v>122.99999999999999</v>
      </c>
      <c r="DQ186" s="4">
        <f t="shared" si="204"/>
        <v>0</v>
      </c>
      <c r="DS186" s="4">
        <v>182</v>
      </c>
      <c r="DT186" s="4">
        <f>$CK186+INDEX(节奏总纲!D$4:D$163,基础状态预估!$C$2)</f>
        <v>206.00483399593901</v>
      </c>
      <c r="DU186" s="4">
        <f>$CK186+INDEX(节奏总纲!E$4:E$163,基础状态预估!$C$2)</f>
        <v>200.28268396026411</v>
      </c>
      <c r="DV186" s="4">
        <f>$CK186+INDEX(节奏总纲!F$4:F$163,基础状态预估!$C$2)</f>
        <v>193.39220630709639</v>
      </c>
      <c r="DW186" s="4">
        <f>$CK186+INDEX(节奏总纲!G$4:G$163,基础状态预估!$C$2)</f>
        <v>185.03246816526351</v>
      </c>
      <c r="DX186" s="4">
        <f>$CK186+INDEX(节奏总纲!H$4:H$163,基础状态预估!$C$2)</f>
        <v>174.69453894381215</v>
      </c>
      <c r="DY186" s="4">
        <f t="shared" si="212"/>
        <v>11.899999999999999</v>
      </c>
      <c r="DZ186" s="4">
        <f t="shared" si="213"/>
        <v>33</v>
      </c>
      <c r="EA186" s="4">
        <f t="shared" si="214"/>
        <v>112.5</v>
      </c>
      <c r="EB186" s="4">
        <f t="shared" si="215"/>
        <v>25.984999999999992</v>
      </c>
      <c r="EC186" s="4">
        <f t="shared" si="216"/>
        <v>0.61499999999999999</v>
      </c>
      <c r="EE186" s="4">
        <v>4</v>
      </c>
      <c r="EF186" s="16">
        <v>20</v>
      </c>
      <c r="EG186" s="16">
        <f>INDEX(节奏总纲!$H$4:$H$163,$EF186)</f>
        <v>0.87990000000000002</v>
      </c>
      <c r="EH186" s="16">
        <f t="shared" ref="EH186:EH200" si="235">IFERROR(求节点($DX$5:$DX$1004,DY$5:DY$1004,$EG186),0)</f>
        <v>0</v>
      </c>
      <c r="EI186" s="16">
        <f t="shared" ref="EI186:EI200" si="236">IFERROR(求节点($DX$5:$DX$1004,DZ$5:DZ$1004,$EG186),0)</f>
        <v>0</v>
      </c>
      <c r="EJ186" s="16">
        <f t="shared" ref="EJ186:EJ200" si="237">IFERROR(求节点($DX$5:$DX$1004,EA$5:EA$1004,$EG186),0)</f>
        <v>0</v>
      </c>
      <c r="EK186" s="16">
        <f t="shared" ref="EK186:EK200" si="238">IFERROR(求节点($DX$5:$DX$1004,EB$5:EB$1004,$EG186),0)</f>
        <v>0</v>
      </c>
      <c r="EL186" s="16">
        <f t="shared" ref="EL186:EL200" si="239">IFERROR(求节点($DX$5:$DX$1004,EC$5:EC$1004,$EG186),0)</f>
        <v>0</v>
      </c>
      <c r="EP186" s="7">
        <f t="shared" si="225"/>
        <v>19.944538943812169</v>
      </c>
      <c r="EQ186" s="4">
        <f t="shared" si="226"/>
        <v>10.149999999999999</v>
      </c>
      <c r="ER186" s="4">
        <f t="shared" si="227"/>
        <v>5.7749999999999995</v>
      </c>
      <c r="ES186" s="4">
        <f t="shared" si="228"/>
        <v>1.575</v>
      </c>
      <c r="ET186" s="4">
        <f t="shared" si="229"/>
        <v>0</v>
      </c>
      <c r="EU186" s="4">
        <f t="shared" si="230"/>
        <v>0</v>
      </c>
      <c r="EV186" s="4" t="str">
        <f t="shared" si="231"/>
        <v>紫</v>
      </c>
      <c r="EW186" s="4">
        <f t="shared" si="232"/>
        <v>16.5</v>
      </c>
      <c r="EX186" s="4">
        <f t="shared" si="233"/>
        <v>7</v>
      </c>
    </row>
    <row r="187" spans="33:154" x14ac:dyDescent="0.15">
      <c r="AG187" s="7">
        <f>基础状态预估!L25</f>
        <v>20.944538943812169</v>
      </c>
      <c r="AH187" s="7">
        <f>求节点(节奏总纲!$H$4:$H$163,节奏总纲!$C$4:$C$163,AG187)</f>
        <v>61.882014127079032</v>
      </c>
      <c r="AI187" s="4" t="str">
        <f t="shared" si="223"/>
        <v>紫</v>
      </c>
      <c r="AJ187" s="4">
        <f t="shared" si="224"/>
        <v>11.149999999999999</v>
      </c>
      <c r="AK187" s="4">
        <f t="shared" si="217"/>
        <v>6.4749999999999996</v>
      </c>
      <c r="AL187" s="4">
        <f t="shared" si="218"/>
        <v>1.875</v>
      </c>
      <c r="AM187" s="4">
        <f t="shared" si="219"/>
        <v>0</v>
      </c>
      <c r="AN187" s="4">
        <f t="shared" si="220"/>
        <v>0</v>
      </c>
      <c r="AO187" s="7">
        <f>(基础状态预估!G25-基础状态预估!G24)*基础状态预估!$W25+AO186</f>
        <v>7.8</v>
      </c>
      <c r="AP187" s="7">
        <f t="shared" si="221"/>
        <v>0.19500000000000001</v>
      </c>
      <c r="AU187" s="15">
        <v>20</v>
      </c>
      <c r="AV187" s="15"/>
      <c r="AW187" s="15">
        <f t="shared" ref="AW187:AW201" si="240">IFERROR(IF(AU187&gt;MAX($AH$169:$AH$204),MAX($M$5:$M$40),求节点($AH$169:$AH$204,$M$5:$M$40,AU187)),0)</f>
        <v>0</v>
      </c>
      <c r="AX187" s="15"/>
      <c r="AY187" s="16">
        <f>(AW187-AW186)*INDEX([3]超r将兵属性验证!$W$7:$W$166,$AU187,1)+AY186</f>
        <v>0</v>
      </c>
      <c r="BF187" s="4">
        <v>183</v>
      </c>
      <c r="BG187" s="4">
        <f t="shared" si="191"/>
        <v>128.1</v>
      </c>
      <c r="BH187" s="4">
        <f t="shared" si="192"/>
        <v>54.9</v>
      </c>
      <c r="BL187" s="4">
        <f t="shared" si="175"/>
        <v>88.5</v>
      </c>
      <c r="BM187" s="4">
        <f t="shared" si="176"/>
        <v>61.949999999999996</v>
      </c>
      <c r="BN187" s="4">
        <f t="shared" si="177"/>
        <v>26.55</v>
      </c>
      <c r="BR187" s="4">
        <f t="shared" si="178"/>
        <v>106.60000000000001</v>
      </c>
      <c r="BS187" s="4">
        <f t="shared" si="179"/>
        <v>49.199999999999989</v>
      </c>
      <c r="BT187" s="4">
        <f t="shared" si="180"/>
        <v>8.2000000000000011</v>
      </c>
      <c r="BX187" s="4">
        <f t="shared" si="181"/>
        <v>99.2</v>
      </c>
      <c r="BY187" s="4">
        <f t="shared" si="182"/>
        <v>24.179999999999993</v>
      </c>
      <c r="BZ187" s="4">
        <f t="shared" si="183"/>
        <v>0.62</v>
      </c>
      <c r="CD187" s="4">
        <f t="shared" si="184"/>
        <v>0</v>
      </c>
      <c r="CE187" s="4">
        <f t="shared" si="185"/>
        <v>0</v>
      </c>
      <c r="CF187" s="4">
        <f>IF(COUNTIF($BH$5:$BH187,"&gt;=2")&lt;=1,SUM($BG187:$BK187)*C$8,CF186)</f>
        <v>151200</v>
      </c>
      <c r="CG187" s="4">
        <f>IF(COUNTIF($BN$5:$BN187,"&gt;=2")&lt;=1,SUM($BL187:$BP187)*D$8,CG186)</f>
        <v>604799.99999999988</v>
      </c>
      <c r="CH187" s="4">
        <f>IF(COUNTIF($BT$5:$BT187,"&gt;=2")&lt;=1,SUM($BQ187:$BU187)*E$8,CH186)</f>
        <v>2592000</v>
      </c>
      <c r="CI187" s="4">
        <f>IF(COUNTIF($BZ$5:$BZ187,"&gt;=2")&lt;=1,SUM($BV187:$BZ187)*F$8,CI186)</f>
        <v>10713600</v>
      </c>
      <c r="CJ187" s="4">
        <f t="shared" si="193"/>
        <v>0</v>
      </c>
      <c r="CK187" s="4">
        <f t="shared" si="194"/>
        <v>162.75</v>
      </c>
      <c r="CM187" s="4">
        <v>183</v>
      </c>
      <c r="CN187" s="4">
        <f>IF(COUNTIF($BH$5:$BH187,"&gt;=2")&gt;1,CN186,BG187)</f>
        <v>4.8999999999999995</v>
      </c>
      <c r="CO187" s="4">
        <f>IF(COUNTIF($BH$5:$BH187,"&gt;=2")&gt;1,CO186,BH187)</f>
        <v>2.1</v>
      </c>
      <c r="CP187" s="4">
        <f>IF(COUNTIF($BH$5:$BH187,"&gt;=2")&gt;1,CP186,BI187)</f>
        <v>0</v>
      </c>
      <c r="CQ187" s="4">
        <f>IF(COUNTIF($BH$5:$BH187,"&gt;=2")&gt;1,CQ186,BJ187)</f>
        <v>0</v>
      </c>
      <c r="CR187" s="4">
        <f>IF(COUNTIF($BH$5:$BH187,"&gt;=2")&gt;1,CR186,BK187)</f>
        <v>0</v>
      </c>
      <c r="CS187" s="4">
        <f>IF(COUNTIF($BN$5:$BN187,"&gt;=2")&gt;1,CS186,BL187)</f>
        <v>7</v>
      </c>
      <c r="CT187" s="4">
        <f>IF(COUNTIF($BN$5:$BN187,"&gt;=2")&gt;1,CT186,BM187)</f>
        <v>4.8999999999999995</v>
      </c>
      <c r="CU187" s="4">
        <f>IF(COUNTIF($BN$5:$BN187,"&gt;=2")&gt;1,CU186,BN187)</f>
        <v>2.1</v>
      </c>
      <c r="CV187" s="4">
        <f>IF(COUNTIF($BN$5:$BN187,"&gt;=2")&gt;1,CV186,BO187)</f>
        <v>0</v>
      </c>
      <c r="CW187" s="4">
        <f>IF(COUNTIF($BN$5:$BN187,"&gt;=2")&gt;1,CW186,BP187)</f>
        <v>0</v>
      </c>
      <c r="CX187" s="4">
        <f>IF(COUNTIF($BT$5:$BT187,"&gt;=2")&gt;1,CX186,BQ187)</f>
        <v>0</v>
      </c>
      <c r="CY187" s="4">
        <f>IF(COUNTIF($BT$5:$BT187,"&gt;=2")&gt;1,CY186,BR187)</f>
        <v>26</v>
      </c>
      <c r="CZ187" s="4">
        <f>IF(COUNTIF($BT$5:$BT187,"&gt;=2")&gt;1,CZ186,BS187)</f>
        <v>11.999999999999996</v>
      </c>
      <c r="DA187" s="4">
        <f>IF(COUNTIF($BT$5:$BT187,"&gt;=2")&gt;1,DA186,BT187)</f>
        <v>2</v>
      </c>
      <c r="DB187" s="4">
        <f>IF(COUNTIF($BT$5:$BT187,"&gt;=2")&gt;1,DB186,BU187)</f>
        <v>0</v>
      </c>
      <c r="DC187" s="4">
        <f>IF(COUNTIF($BZ$5:$BZ187,"&gt;=2")&gt;1,DC186,BV187)</f>
        <v>0</v>
      </c>
      <c r="DD187" s="4">
        <f>IF(COUNTIF($BZ$5:$BZ187,"&gt;=2")&gt;1,DD186,BW187)</f>
        <v>0</v>
      </c>
      <c r="DE187" s="4">
        <f>IF(COUNTIF($BZ$5:$BZ187,"&gt;=2")&gt;1,DE186,BX187)</f>
        <v>99.2</v>
      </c>
      <c r="DF187" s="4">
        <f>IF(COUNTIF($BZ$5:$BZ187,"&gt;=2")&gt;1,DF186,BY187)</f>
        <v>24.179999999999993</v>
      </c>
      <c r="DG187" s="4">
        <f>IF(COUNTIF($BZ$5:$BZ187,"&gt;=2")&gt;1,DG186,BZ187)</f>
        <v>0.62</v>
      </c>
      <c r="DH187" s="4">
        <f t="shared" si="195"/>
        <v>0</v>
      </c>
      <c r="DI187" s="4">
        <f t="shared" si="196"/>
        <v>0</v>
      </c>
      <c r="DJ187" s="4">
        <f t="shared" si="197"/>
        <v>0</v>
      </c>
      <c r="DK187" s="4">
        <f t="shared" si="198"/>
        <v>0</v>
      </c>
      <c r="DL187" s="4">
        <f t="shared" si="199"/>
        <v>0</v>
      </c>
      <c r="DM187" s="4">
        <f t="shared" si="200"/>
        <v>7</v>
      </c>
      <c r="DN187" s="4">
        <f t="shared" si="201"/>
        <v>13.999999999999998</v>
      </c>
      <c r="DO187" s="4">
        <f t="shared" si="202"/>
        <v>40</v>
      </c>
      <c r="DP187" s="4">
        <f t="shared" si="203"/>
        <v>124</v>
      </c>
      <c r="DQ187" s="4">
        <f t="shared" si="204"/>
        <v>0</v>
      </c>
      <c r="DS187" s="4">
        <v>183</v>
      </c>
      <c r="DT187" s="4">
        <f>$CK187+INDEX(节奏总纲!D$4:D$163,基础状态预估!$C$2)</f>
        <v>207.00483399593904</v>
      </c>
      <c r="DU187" s="4">
        <f>$CK187+INDEX(节奏总纲!E$4:E$163,基础状态预估!$C$2)</f>
        <v>201.28268396026414</v>
      </c>
      <c r="DV187" s="4">
        <f>$CK187+INDEX(节奏总纲!F$4:F$163,基础状态预估!$C$2)</f>
        <v>194.39220630709642</v>
      </c>
      <c r="DW187" s="4">
        <f>$CK187+INDEX(节奏总纲!G$4:G$163,基础状态预估!$C$2)</f>
        <v>186.03246816526354</v>
      </c>
      <c r="DX187" s="4">
        <f>$CK187+INDEX(节奏总纲!H$4:H$163,基础状态预估!$C$2)</f>
        <v>175.69453894381218</v>
      </c>
      <c r="DY187" s="4">
        <f t="shared" si="212"/>
        <v>11.899999999999999</v>
      </c>
      <c r="DZ187" s="4">
        <f t="shared" si="213"/>
        <v>33</v>
      </c>
      <c r="EA187" s="4">
        <f t="shared" si="214"/>
        <v>113.3</v>
      </c>
      <c r="EB187" s="4">
        <f t="shared" si="215"/>
        <v>26.179999999999993</v>
      </c>
      <c r="EC187" s="4">
        <f t="shared" si="216"/>
        <v>0.62</v>
      </c>
      <c r="EE187" s="4">
        <v>5</v>
      </c>
      <c r="EF187" s="16">
        <v>30</v>
      </c>
      <c r="EG187" s="16">
        <f>INDEX(节奏总纲!$H$4:$H$163,$EF187)</f>
        <v>2.1006999999999998</v>
      </c>
      <c r="EH187" s="16">
        <f t="shared" si="235"/>
        <v>0</v>
      </c>
      <c r="EI187" s="16">
        <f t="shared" si="236"/>
        <v>0</v>
      </c>
      <c r="EJ187" s="16">
        <f t="shared" si="237"/>
        <v>0</v>
      </c>
      <c r="EK187" s="16">
        <f t="shared" si="238"/>
        <v>0</v>
      </c>
      <c r="EL187" s="16">
        <f t="shared" si="239"/>
        <v>0</v>
      </c>
      <c r="EP187" s="7">
        <f t="shared" si="225"/>
        <v>20.944538943812169</v>
      </c>
      <c r="EQ187" s="4">
        <f t="shared" si="226"/>
        <v>11.149999999999999</v>
      </c>
      <c r="ER187" s="4">
        <f t="shared" si="227"/>
        <v>6.4749999999999996</v>
      </c>
      <c r="ES187" s="4">
        <f t="shared" si="228"/>
        <v>1.875</v>
      </c>
      <c r="ET187" s="4">
        <f t="shared" si="229"/>
        <v>0</v>
      </c>
      <c r="EU187" s="4">
        <f t="shared" si="230"/>
        <v>0</v>
      </c>
      <c r="EV187" s="4" t="str">
        <f t="shared" si="231"/>
        <v>紫</v>
      </c>
      <c r="EW187" s="4">
        <f t="shared" si="232"/>
        <v>18.5</v>
      </c>
      <c r="EX187" s="4">
        <f t="shared" si="233"/>
        <v>8</v>
      </c>
    </row>
    <row r="188" spans="33:154" x14ac:dyDescent="0.15">
      <c r="AG188" s="7">
        <f>基础状态预估!L26</f>
        <v>21.944538943812169</v>
      </c>
      <c r="AH188" s="7">
        <f>求节点(节奏总纲!$H$4:$H$163,节奏总纲!$C$4:$C$163,AG188)</f>
        <v>62.52058960078935</v>
      </c>
      <c r="AI188" s="4" t="str">
        <f t="shared" si="223"/>
        <v>橙</v>
      </c>
      <c r="AJ188" s="4">
        <f t="shared" si="224"/>
        <v>11.7</v>
      </c>
      <c r="AK188" s="4">
        <f t="shared" si="217"/>
        <v>7.25</v>
      </c>
      <c r="AL188" s="4">
        <f t="shared" si="218"/>
        <v>2.2199999999999998</v>
      </c>
      <c r="AM188" s="4">
        <f t="shared" si="219"/>
        <v>0.03</v>
      </c>
      <c r="AN188" s="4">
        <f t="shared" si="220"/>
        <v>0</v>
      </c>
      <c r="AO188" s="7">
        <f>(基础状态预估!G26-基础状态预估!G25)*基础状态预估!$W26+AO187</f>
        <v>8.8000000000000007</v>
      </c>
      <c r="AP188" s="7">
        <f t="shared" si="221"/>
        <v>0.19555555555555557</v>
      </c>
      <c r="AU188" s="15">
        <v>30</v>
      </c>
      <c r="AV188" s="15"/>
      <c r="AW188" s="15">
        <f t="shared" si="240"/>
        <v>0</v>
      </c>
      <c r="AX188" s="15"/>
      <c r="AY188" s="16">
        <f>(AW188-AW187)*INDEX([3]超r将兵属性验证!$W$7:$W$166,$AU188,1)+AY187</f>
        <v>0</v>
      </c>
      <c r="BF188" s="4">
        <v>184</v>
      </c>
      <c r="BG188" s="4">
        <f t="shared" si="191"/>
        <v>128.79999999999998</v>
      </c>
      <c r="BH188" s="4">
        <f t="shared" si="192"/>
        <v>55.199999999999996</v>
      </c>
      <c r="BL188" s="4">
        <f t="shared" si="175"/>
        <v>89</v>
      </c>
      <c r="BM188" s="4">
        <f t="shared" si="176"/>
        <v>62.3</v>
      </c>
      <c r="BN188" s="4">
        <f t="shared" si="177"/>
        <v>26.7</v>
      </c>
      <c r="BR188" s="4">
        <f t="shared" si="178"/>
        <v>107.25</v>
      </c>
      <c r="BS188" s="4">
        <f t="shared" si="179"/>
        <v>49.499999999999986</v>
      </c>
      <c r="BT188" s="4">
        <f t="shared" si="180"/>
        <v>8.25</v>
      </c>
      <c r="BX188" s="4">
        <f t="shared" si="181"/>
        <v>100</v>
      </c>
      <c r="BY188" s="4">
        <f t="shared" si="182"/>
        <v>24.374999999999993</v>
      </c>
      <c r="BZ188" s="4">
        <f t="shared" si="183"/>
        <v>0.625</v>
      </c>
      <c r="CD188" s="4">
        <f t="shared" si="184"/>
        <v>0</v>
      </c>
      <c r="CE188" s="4">
        <f t="shared" si="185"/>
        <v>0</v>
      </c>
      <c r="CF188" s="4">
        <f>IF(COUNTIF($BH$5:$BH188,"&gt;=2")&lt;=1,SUM($BG188:$BK188)*C$8,CF187)</f>
        <v>151200</v>
      </c>
      <c r="CG188" s="4">
        <f>IF(COUNTIF($BN$5:$BN188,"&gt;=2")&lt;=1,SUM($BL188:$BP188)*D$8,CG187)</f>
        <v>604799.99999999988</v>
      </c>
      <c r="CH188" s="4">
        <f>IF(COUNTIF($BT$5:$BT188,"&gt;=2")&lt;=1,SUM($BQ188:$BU188)*E$8,CH187)</f>
        <v>2592000</v>
      </c>
      <c r="CI188" s="4">
        <f>IF(COUNTIF($BZ$5:$BZ188,"&gt;=2")&lt;=1,SUM($BV188:$BZ188)*F$8,CI187)</f>
        <v>10800000</v>
      </c>
      <c r="CJ188" s="4">
        <f t="shared" si="193"/>
        <v>0</v>
      </c>
      <c r="CK188" s="4">
        <f t="shared" si="194"/>
        <v>163.75</v>
      </c>
      <c r="CM188" s="4">
        <v>184</v>
      </c>
      <c r="CN188" s="4">
        <f>IF(COUNTIF($BH$5:$BH188,"&gt;=2")&gt;1,CN187,BG188)</f>
        <v>4.8999999999999995</v>
      </c>
      <c r="CO188" s="4">
        <f>IF(COUNTIF($BH$5:$BH188,"&gt;=2")&gt;1,CO187,BH188)</f>
        <v>2.1</v>
      </c>
      <c r="CP188" s="4">
        <f>IF(COUNTIF($BH$5:$BH188,"&gt;=2")&gt;1,CP187,BI188)</f>
        <v>0</v>
      </c>
      <c r="CQ188" s="4">
        <f>IF(COUNTIF($BH$5:$BH188,"&gt;=2")&gt;1,CQ187,BJ188)</f>
        <v>0</v>
      </c>
      <c r="CR188" s="4">
        <f>IF(COUNTIF($BH$5:$BH188,"&gt;=2")&gt;1,CR187,BK188)</f>
        <v>0</v>
      </c>
      <c r="CS188" s="4">
        <f>IF(COUNTIF($BN$5:$BN188,"&gt;=2")&gt;1,CS187,BL188)</f>
        <v>7</v>
      </c>
      <c r="CT188" s="4">
        <f>IF(COUNTIF($BN$5:$BN188,"&gt;=2")&gt;1,CT187,BM188)</f>
        <v>4.8999999999999995</v>
      </c>
      <c r="CU188" s="4">
        <f>IF(COUNTIF($BN$5:$BN188,"&gt;=2")&gt;1,CU187,BN188)</f>
        <v>2.1</v>
      </c>
      <c r="CV188" s="4">
        <f>IF(COUNTIF($BN$5:$BN188,"&gt;=2")&gt;1,CV187,BO188)</f>
        <v>0</v>
      </c>
      <c r="CW188" s="4">
        <f>IF(COUNTIF($BN$5:$BN188,"&gt;=2")&gt;1,CW187,BP188)</f>
        <v>0</v>
      </c>
      <c r="CX188" s="4">
        <f>IF(COUNTIF($BT$5:$BT188,"&gt;=2")&gt;1,CX187,BQ188)</f>
        <v>0</v>
      </c>
      <c r="CY188" s="4">
        <f>IF(COUNTIF($BT$5:$BT188,"&gt;=2")&gt;1,CY187,BR188)</f>
        <v>26</v>
      </c>
      <c r="CZ188" s="4">
        <f>IF(COUNTIF($BT$5:$BT188,"&gt;=2")&gt;1,CZ187,BS188)</f>
        <v>11.999999999999996</v>
      </c>
      <c r="DA188" s="4">
        <f>IF(COUNTIF($BT$5:$BT188,"&gt;=2")&gt;1,DA187,BT188)</f>
        <v>2</v>
      </c>
      <c r="DB188" s="4">
        <f>IF(COUNTIF($BT$5:$BT188,"&gt;=2")&gt;1,DB187,BU188)</f>
        <v>0</v>
      </c>
      <c r="DC188" s="4">
        <f>IF(COUNTIF($BZ$5:$BZ188,"&gt;=2")&gt;1,DC187,BV188)</f>
        <v>0</v>
      </c>
      <c r="DD188" s="4">
        <f>IF(COUNTIF($BZ$5:$BZ188,"&gt;=2")&gt;1,DD187,BW188)</f>
        <v>0</v>
      </c>
      <c r="DE188" s="4">
        <f>IF(COUNTIF($BZ$5:$BZ188,"&gt;=2")&gt;1,DE187,BX188)</f>
        <v>100</v>
      </c>
      <c r="DF188" s="4">
        <f>IF(COUNTIF($BZ$5:$BZ188,"&gt;=2")&gt;1,DF187,BY188)</f>
        <v>24.374999999999993</v>
      </c>
      <c r="DG188" s="4">
        <f>IF(COUNTIF($BZ$5:$BZ188,"&gt;=2")&gt;1,DG187,BZ188)</f>
        <v>0.625</v>
      </c>
      <c r="DH188" s="4">
        <f t="shared" si="195"/>
        <v>0</v>
      </c>
      <c r="DI188" s="4">
        <f t="shared" si="196"/>
        <v>0</v>
      </c>
      <c r="DJ188" s="4">
        <f t="shared" si="197"/>
        <v>0</v>
      </c>
      <c r="DK188" s="4">
        <f t="shared" si="198"/>
        <v>0</v>
      </c>
      <c r="DL188" s="4">
        <f t="shared" si="199"/>
        <v>0</v>
      </c>
      <c r="DM188" s="4">
        <f t="shared" si="200"/>
        <v>7</v>
      </c>
      <c r="DN188" s="4">
        <f t="shared" si="201"/>
        <v>13.999999999999998</v>
      </c>
      <c r="DO188" s="4">
        <f t="shared" si="202"/>
        <v>40</v>
      </c>
      <c r="DP188" s="4">
        <f t="shared" si="203"/>
        <v>125</v>
      </c>
      <c r="DQ188" s="4">
        <f t="shared" si="204"/>
        <v>0</v>
      </c>
      <c r="DS188" s="4">
        <v>184</v>
      </c>
      <c r="DT188" s="4">
        <f>$CK188+INDEX(节奏总纲!D$4:D$163,基础状态预估!$C$2)</f>
        <v>208.00483399593904</v>
      </c>
      <c r="DU188" s="4">
        <f>$CK188+INDEX(节奏总纲!E$4:E$163,基础状态预估!$C$2)</f>
        <v>202.28268396026414</v>
      </c>
      <c r="DV188" s="4">
        <f>$CK188+INDEX(节奏总纲!F$4:F$163,基础状态预估!$C$2)</f>
        <v>195.39220630709642</v>
      </c>
      <c r="DW188" s="4">
        <f>$CK188+INDEX(节奏总纲!G$4:G$163,基础状态预估!$C$2)</f>
        <v>187.03246816526354</v>
      </c>
      <c r="DX188" s="4">
        <f>$CK188+INDEX(节奏总纲!H$4:H$163,基础状态预估!$C$2)</f>
        <v>176.69453894381218</v>
      </c>
      <c r="DY188" s="4">
        <f t="shared" si="212"/>
        <v>11.899999999999999</v>
      </c>
      <c r="DZ188" s="4">
        <f t="shared" si="213"/>
        <v>33</v>
      </c>
      <c r="EA188" s="4">
        <f t="shared" si="214"/>
        <v>114.1</v>
      </c>
      <c r="EB188" s="4">
        <f t="shared" si="215"/>
        <v>26.374999999999993</v>
      </c>
      <c r="EC188" s="4">
        <f t="shared" si="216"/>
        <v>0.625</v>
      </c>
      <c r="EE188" s="4">
        <v>6</v>
      </c>
      <c r="EF188" s="16">
        <v>40</v>
      </c>
      <c r="EG188" s="16">
        <f>INDEX(节奏总纲!$H$4:$H$163,$EF188)</f>
        <v>4.5</v>
      </c>
      <c r="EH188" s="16">
        <f t="shared" si="235"/>
        <v>0</v>
      </c>
      <c r="EI188" s="16">
        <f t="shared" si="236"/>
        <v>0</v>
      </c>
      <c r="EJ188" s="16">
        <f t="shared" si="237"/>
        <v>0</v>
      </c>
      <c r="EK188" s="16">
        <f t="shared" si="238"/>
        <v>0</v>
      </c>
      <c r="EL188" s="16">
        <f t="shared" si="239"/>
        <v>0</v>
      </c>
      <c r="EP188" s="7">
        <f t="shared" si="225"/>
        <v>21.944538943812169</v>
      </c>
      <c r="EQ188" s="4">
        <f t="shared" si="226"/>
        <v>11.7</v>
      </c>
      <c r="ER188" s="4">
        <f t="shared" si="227"/>
        <v>7.25</v>
      </c>
      <c r="ES188" s="4">
        <f t="shared" si="228"/>
        <v>2.2199999999999998</v>
      </c>
      <c r="ET188" s="4">
        <f t="shared" si="229"/>
        <v>0.03</v>
      </c>
      <c r="EU188" s="4">
        <f t="shared" si="230"/>
        <v>0</v>
      </c>
      <c r="EV188" s="4" t="str">
        <f t="shared" si="231"/>
        <v>橙</v>
      </c>
      <c r="EW188" s="4">
        <f t="shared" si="232"/>
        <v>19.600000000000001</v>
      </c>
      <c r="EX188" s="4">
        <f t="shared" si="233"/>
        <v>9</v>
      </c>
    </row>
    <row r="189" spans="33:154" x14ac:dyDescent="0.15">
      <c r="AG189" s="7">
        <f>基础状态预估!L27</f>
        <v>22.944538943812169</v>
      </c>
      <c r="AH189" s="7">
        <f>求节点(节奏总纲!$H$4:$H$163,节奏总纲!$C$4:$C$163,AG189)</f>
        <v>63.148898582390885</v>
      </c>
      <c r="AI189" s="4" t="str">
        <f t="shared" si="223"/>
        <v>橙</v>
      </c>
      <c r="AJ189" s="4">
        <f t="shared" si="224"/>
        <v>11.899999999999999</v>
      </c>
      <c r="AK189" s="4">
        <f t="shared" si="217"/>
        <v>8.0833333333333339</v>
      </c>
      <c r="AL189" s="4">
        <f t="shared" si="218"/>
        <v>2.6</v>
      </c>
      <c r="AM189" s="4">
        <f t="shared" si="219"/>
        <v>8.3333333333333343E-2</v>
      </c>
      <c r="AN189" s="4">
        <f t="shared" si="220"/>
        <v>0</v>
      </c>
      <c r="AO189" s="7">
        <f>(基础状态预估!G27-基础状态预估!G26)*基础状态预估!$W27+AO188</f>
        <v>9.8000000000000007</v>
      </c>
      <c r="AP189" s="7">
        <f t="shared" si="221"/>
        <v>0.19600000000000001</v>
      </c>
      <c r="AU189" s="15">
        <v>40</v>
      </c>
      <c r="AV189" s="15"/>
      <c r="AW189" s="15">
        <f t="shared" si="240"/>
        <v>0</v>
      </c>
      <c r="AX189" s="15"/>
      <c r="AY189" s="16">
        <f>(AW189-AW188)*INDEX([3]超r将兵属性验证!$W$7:$W$166,$AU189,1)+AY188</f>
        <v>0</v>
      </c>
      <c r="BF189" s="4">
        <v>185</v>
      </c>
      <c r="BG189" s="4">
        <f t="shared" si="191"/>
        <v>129.5</v>
      </c>
      <c r="BH189" s="4">
        <f t="shared" si="192"/>
        <v>55.5</v>
      </c>
      <c r="BL189" s="4">
        <f t="shared" si="175"/>
        <v>89.5</v>
      </c>
      <c r="BM189" s="4">
        <f t="shared" si="176"/>
        <v>62.65</v>
      </c>
      <c r="BN189" s="4">
        <f t="shared" si="177"/>
        <v>26.849999999999998</v>
      </c>
      <c r="BR189" s="4">
        <f t="shared" si="178"/>
        <v>107.9</v>
      </c>
      <c r="BS189" s="4">
        <f t="shared" si="179"/>
        <v>49.79999999999999</v>
      </c>
      <c r="BT189" s="4">
        <f t="shared" si="180"/>
        <v>8.3000000000000007</v>
      </c>
      <c r="BX189" s="4">
        <f t="shared" si="181"/>
        <v>100.80000000000001</v>
      </c>
      <c r="BY189" s="4">
        <f t="shared" si="182"/>
        <v>24.569999999999993</v>
      </c>
      <c r="BZ189" s="4">
        <f t="shared" si="183"/>
        <v>0.63</v>
      </c>
      <c r="CD189" s="4">
        <f t="shared" si="184"/>
        <v>0</v>
      </c>
      <c r="CE189" s="4">
        <f t="shared" si="185"/>
        <v>0</v>
      </c>
      <c r="CF189" s="4">
        <f>IF(COUNTIF($BH$5:$BH189,"&gt;=2")&lt;=1,SUM($BG189:$BK189)*C$8,CF188)</f>
        <v>151200</v>
      </c>
      <c r="CG189" s="4">
        <f>IF(COUNTIF($BN$5:$BN189,"&gt;=2")&lt;=1,SUM($BL189:$BP189)*D$8,CG188)</f>
        <v>604799.99999999988</v>
      </c>
      <c r="CH189" s="4">
        <f>IF(COUNTIF($BT$5:$BT189,"&gt;=2")&lt;=1,SUM($BQ189:$BU189)*E$8,CH188)</f>
        <v>2592000</v>
      </c>
      <c r="CI189" s="4">
        <f>IF(COUNTIF($BZ$5:$BZ189,"&gt;=2")&lt;=1,SUM($BV189:$BZ189)*F$8,CI188)</f>
        <v>10886400</v>
      </c>
      <c r="CJ189" s="4">
        <f t="shared" si="193"/>
        <v>0</v>
      </c>
      <c r="CK189" s="4">
        <f t="shared" si="194"/>
        <v>164.75</v>
      </c>
      <c r="CM189" s="4">
        <v>185</v>
      </c>
      <c r="CN189" s="4">
        <f>IF(COUNTIF($BH$5:$BH189,"&gt;=2")&gt;1,CN188,BG189)</f>
        <v>4.8999999999999995</v>
      </c>
      <c r="CO189" s="4">
        <f>IF(COUNTIF($BH$5:$BH189,"&gt;=2")&gt;1,CO188,BH189)</f>
        <v>2.1</v>
      </c>
      <c r="CP189" s="4">
        <f>IF(COUNTIF($BH$5:$BH189,"&gt;=2")&gt;1,CP188,BI189)</f>
        <v>0</v>
      </c>
      <c r="CQ189" s="4">
        <f>IF(COUNTIF($BH$5:$BH189,"&gt;=2")&gt;1,CQ188,BJ189)</f>
        <v>0</v>
      </c>
      <c r="CR189" s="4">
        <f>IF(COUNTIF($BH$5:$BH189,"&gt;=2")&gt;1,CR188,BK189)</f>
        <v>0</v>
      </c>
      <c r="CS189" s="4">
        <f>IF(COUNTIF($BN$5:$BN189,"&gt;=2")&gt;1,CS188,BL189)</f>
        <v>7</v>
      </c>
      <c r="CT189" s="4">
        <f>IF(COUNTIF($BN$5:$BN189,"&gt;=2")&gt;1,CT188,BM189)</f>
        <v>4.8999999999999995</v>
      </c>
      <c r="CU189" s="4">
        <f>IF(COUNTIF($BN$5:$BN189,"&gt;=2")&gt;1,CU188,BN189)</f>
        <v>2.1</v>
      </c>
      <c r="CV189" s="4">
        <f>IF(COUNTIF($BN$5:$BN189,"&gt;=2")&gt;1,CV188,BO189)</f>
        <v>0</v>
      </c>
      <c r="CW189" s="4">
        <f>IF(COUNTIF($BN$5:$BN189,"&gt;=2")&gt;1,CW188,BP189)</f>
        <v>0</v>
      </c>
      <c r="CX189" s="4">
        <f>IF(COUNTIF($BT$5:$BT189,"&gt;=2")&gt;1,CX188,BQ189)</f>
        <v>0</v>
      </c>
      <c r="CY189" s="4">
        <f>IF(COUNTIF($BT$5:$BT189,"&gt;=2")&gt;1,CY188,BR189)</f>
        <v>26</v>
      </c>
      <c r="CZ189" s="4">
        <f>IF(COUNTIF($BT$5:$BT189,"&gt;=2")&gt;1,CZ188,BS189)</f>
        <v>11.999999999999996</v>
      </c>
      <c r="DA189" s="4">
        <f>IF(COUNTIF($BT$5:$BT189,"&gt;=2")&gt;1,DA188,BT189)</f>
        <v>2</v>
      </c>
      <c r="DB189" s="4">
        <f>IF(COUNTIF($BT$5:$BT189,"&gt;=2")&gt;1,DB188,BU189)</f>
        <v>0</v>
      </c>
      <c r="DC189" s="4">
        <f>IF(COUNTIF($BZ$5:$BZ189,"&gt;=2")&gt;1,DC188,BV189)</f>
        <v>0</v>
      </c>
      <c r="DD189" s="4">
        <f>IF(COUNTIF($BZ$5:$BZ189,"&gt;=2")&gt;1,DD188,BW189)</f>
        <v>0</v>
      </c>
      <c r="DE189" s="4">
        <f>IF(COUNTIF($BZ$5:$BZ189,"&gt;=2")&gt;1,DE188,BX189)</f>
        <v>100.80000000000001</v>
      </c>
      <c r="DF189" s="4">
        <f>IF(COUNTIF($BZ$5:$BZ189,"&gt;=2")&gt;1,DF188,BY189)</f>
        <v>24.569999999999993</v>
      </c>
      <c r="DG189" s="4">
        <f>IF(COUNTIF($BZ$5:$BZ189,"&gt;=2")&gt;1,DG188,BZ189)</f>
        <v>0.63</v>
      </c>
      <c r="DH189" s="4">
        <f t="shared" si="195"/>
        <v>0</v>
      </c>
      <c r="DI189" s="4">
        <f t="shared" si="196"/>
        <v>0</v>
      </c>
      <c r="DJ189" s="4">
        <f t="shared" si="197"/>
        <v>0</v>
      </c>
      <c r="DK189" s="4">
        <f t="shared" si="198"/>
        <v>0</v>
      </c>
      <c r="DL189" s="4">
        <f t="shared" si="199"/>
        <v>0</v>
      </c>
      <c r="DM189" s="4">
        <f t="shared" si="200"/>
        <v>7</v>
      </c>
      <c r="DN189" s="4">
        <f t="shared" si="201"/>
        <v>13.999999999999998</v>
      </c>
      <c r="DO189" s="4">
        <f t="shared" si="202"/>
        <v>40</v>
      </c>
      <c r="DP189" s="4">
        <f t="shared" si="203"/>
        <v>126</v>
      </c>
      <c r="DQ189" s="4">
        <f t="shared" si="204"/>
        <v>0</v>
      </c>
      <c r="DS189" s="4">
        <v>185</v>
      </c>
      <c r="DT189" s="4">
        <f>$CK189+INDEX(节奏总纲!D$4:D$163,基础状态预估!$C$2)</f>
        <v>209.00483399593904</v>
      </c>
      <c r="DU189" s="4">
        <f>$CK189+INDEX(节奏总纲!E$4:E$163,基础状态预估!$C$2)</f>
        <v>203.28268396026414</v>
      </c>
      <c r="DV189" s="4">
        <f>$CK189+INDEX(节奏总纲!F$4:F$163,基础状态预估!$C$2)</f>
        <v>196.39220630709642</v>
      </c>
      <c r="DW189" s="4">
        <f>$CK189+INDEX(节奏总纲!G$4:G$163,基础状态预估!$C$2)</f>
        <v>188.03246816526354</v>
      </c>
      <c r="DX189" s="4">
        <f>$CK189+INDEX(节奏总纲!H$4:H$163,基础状态预估!$C$2)</f>
        <v>177.69453894381218</v>
      </c>
      <c r="DY189" s="4">
        <f t="shared" si="212"/>
        <v>11.899999999999999</v>
      </c>
      <c r="DZ189" s="4">
        <f t="shared" si="213"/>
        <v>33</v>
      </c>
      <c r="EA189" s="4">
        <f t="shared" si="214"/>
        <v>114.9</v>
      </c>
      <c r="EB189" s="4">
        <f t="shared" si="215"/>
        <v>26.569999999999993</v>
      </c>
      <c r="EC189" s="4">
        <f t="shared" si="216"/>
        <v>0.63</v>
      </c>
      <c r="EE189" s="4">
        <v>7</v>
      </c>
      <c r="EF189" s="16">
        <v>50</v>
      </c>
      <c r="EG189" s="16">
        <f>INDEX(节奏总纲!$H$4:$H$163,$EF189)</f>
        <v>9.1883999999999997</v>
      </c>
      <c r="EH189" s="16">
        <f t="shared" si="235"/>
        <v>0</v>
      </c>
      <c r="EI189" s="16">
        <f t="shared" si="236"/>
        <v>0</v>
      </c>
      <c r="EJ189" s="16">
        <f t="shared" si="237"/>
        <v>0</v>
      </c>
      <c r="EK189" s="16">
        <f t="shared" si="238"/>
        <v>0</v>
      </c>
      <c r="EL189" s="16">
        <f t="shared" si="239"/>
        <v>0</v>
      </c>
      <c r="EP189" s="7">
        <f t="shared" si="225"/>
        <v>22.944538943812169</v>
      </c>
      <c r="EQ189" s="4">
        <f t="shared" si="226"/>
        <v>11.899999999999999</v>
      </c>
      <c r="ER189" s="4">
        <f t="shared" si="227"/>
        <v>8.0833333333333339</v>
      </c>
      <c r="ES189" s="4">
        <f t="shared" si="228"/>
        <v>2.6</v>
      </c>
      <c r="ET189" s="4">
        <f t="shared" si="229"/>
        <v>8.3333333333333343E-2</v>
      </c>
      <c r="EU189" s="4">
        <f t="shared" si="230"/>
        <v>0</v>
      </c>
      <c r="EV189" s="4" t="str">
        <f t="shared" si="231"/>
        <v>橙</v>
      </c>
      <c r="EW189" s="4">
        <f t="shared" si="232"/>
        <v>20.666666666666668</v>
      </c>
      <c r="EX189" s="4">
        <f t="shared" si="233"/>
        <v>10</v>
      </c>
    </row>
    <row r="190" spans="33:154" x14ac:dyDescent="0.15">
      <c r="AG190" s="7">
        <f>基础状态预估!L28</f>
        <v>24.944538943812169</v>
      </c>
      <c r="AH190" s="7">
        <f>求节点(节奏总纲!$H$4:$H$163,节奏总纲!$C$4:$C$163,AG190)</f>
        <v>64.36484687066519</v>
      </c>
      <c r="AI190" s="4" t="str">
        <f t="shared" si="223"/>
        <v>橙</v>
      </c>
      <c r="AJ190" s="4">
        <f t="shared" si="224"/>
        <v>11.899999999999999</v>
      </c>
      <c r="AK190" s="4">
        <f t="shared" si="217"/>
        <v>9.8166666666666664</v>
      </c>
      <c r="AL190" s="4">
        <f t="shared" si="218"/>
        <v>3.4</v>
      </c>
      <c r="AM190" s="4">
        <f t="shared" si="219"/>
        <v>0.21666666666666667</v>
      </c>
      <c r="AN190" s="4">
        <f t="shared" si="220"/>
        <v>0</v>
      </c>
      <c r="AO190" s="7">
        <f>(基础状态预估!G28-基础状态预估!G27)*基础状态预估!$W28+AO189</f>
        <v>11.8</v>
      </c>
      <c r="AP190" s="7">
        <f t="shared" si="221"/>
        <v>0.19666666666666668</v>
      </c>
      <c r="AU190" s="15">
        <v>50</v>
      </c>
      <c r="AV190" s="15"/>
      <c r="AW190" s="15">
        <f t="shared" si="240"/>
        <v>0</v>
      </c>
      <c r="AX190" s="15"/>
      <c r="AY190" s="16">
        <f>(AW190-AW189)*INDEX([3]超r将兵属性验证!$W$7:$W$166,$AU190,1)+AY189</f>
        <v>0</v>
      </c>
      <c r="BF190" s="4">
        <v>186</v>
      </c>
      <c r="BG190" s="4">
        <f t="shared" si="191"/>
        <v>130.19999999999999</v>
      </c>
      <c r="BH190" s="4">
        <f t="shared" si="192"/>
        <v>55.8</v>
      </c>
      <c r="BL190" s="4">
        <f t="shared" si="175"/>
        <v>90</v>
      </c>
      <c r="BM190" s="4">
        <f t="shared" si="176"/>
        <v>62.999999999999993</v>
      </c>
      <c r="BN190" s="4">
        <f t="shared" si="177"/>
        <v>27</v>
      </c>
      <c r="BR190" s="4">
        <f t="shared" si="178"/>
        <v>108.55</v>
      </c>
      <c r="BS190" s="4">
        <f t="shared" si="179"/>
        <v>50.099999999999987</v>
      </c>
      <c r="BT190" s="4">
        <f t="shared" si="180"/>
        <v>8.35</v>
      </c>
      <c r="BX190" s="4">
        <f t="shared" si="181"/>
        <v>101.60000000000001</v>
      </c>
      <c r="BY190" s="4">
        <f t="shared" si="182"/>
        <v>24.764999999999993</v>
      </c>
      <c r="BZ190" s="4">
        <f t="shared" si="183"/>
        <v>0.63500000000000001</v>
      </c>
      <c r="CD190" s="4">
        <f t="shared" si="184"/>
        <v>0</v>
      </c>
      <c r="CE190" s="4">
        <f t="shared" si="185"/>
        <v>0</v>
      </c>
      <c r="CF190" s="4">
        <f>IF(COUNTIF($BH$5:$BH190,"&gt;=2")&lt;=1,SUM($BG190:$BK190)*C$8,CF189)</f>
        <v>151200</v>
      </c>
      <c r="CG190" s="4">
        <f>IF(COUNTIF($BN$5:$BN190,"&gt;=2")&lt;=1,SUM($BL190:$BP190)*D$8,CG189)</f>
        <v>604799.99999999988</v>
      </c>
      <c r="CH190" s="4">
        <f>IF(COUNTIF($BT$5:$BT190,"&gt;=2")&lt;=1,SUM($BQ190:$BU190)*E$8,CH189)</f>
        <v>2592000</v>
      </c>
      <c r="CI190" s="4">
        <f>IF(COUNTIF($BZ$5:$BZ190,"&gt;=2")&lt;=1,SUM($BV190:$BZ190)*F$8,CI189)</f>
        <v>10972800.000000002</v>
      </c>
      <c r="CJ190" s="4">
        <f t="shared" si="193"/>
        <v>0</v>
      </c>
      <c r="CK190" s="4">
        <f t="shared" si="194"/>
        <v>165.75000000000003</v>
      </c>
      <c r="CM190" s="4">
        <v>186</v>
      </c>
      <c r="CN190" s="4">
        <f>IF(COUNTIF($BH$5:$BH190,"&gt;=2")&gt;1,CN189,BG190)</f>
        <v>4.8999999999999995</v>
      </c>
      <c r="CO190" s="4">
        <f>IF(COUNTIF($BH$5:$BH190,"&gt;=2")&gt;1,CO189,BH190)</f>
        <v>2.1</v>
      </c>
      <c r="CP190" s="4">
        <f>IF(COUNTIF($BH$5:$BH190,"&gt;=2")&gt;1,CP189,BI190)</f>
        <v>0</v>
      </c>
      <c r="CQ190" s="4">
        <f>IF(COUNTIF($BH$5:$BH190,"&gt;=2")&gt;1,CQ189,BJ190)</f>
        <v>0</v>
      </c>
      <c r="CR190" s="4">
        <f>IF(COUNTIF($BH$5:$BH190,"&gt;=2")&gt;1,CR189,BK190)</f>
        <v>0</v>
      </c>
      <c r="CS190" s="4">
        <f>IF(COUNTIF($BN$5:$BN190,"&gt;=2")&gt;1,CS189,BL190)</f>
        <v>7</v>
      </c>
      <c r="CT190" s="4">
        <f>IF(COUNTIF($BN$5:$BN190,"&gt;=2")&gt;1,CT189,BM190)</f>
        <v>4.8999999999999995</v>
      </c>
      <c r="CU190" s="4">
        <f>IF(COUNTIF($BN$5:$BN190,"&gt;=2")&gt;1,CU189,BN190)</f>
        <v>2.1</v>
      </c>
      <c r="CV190" s="4">
        <f>IF(COUNTIF($BN$5:$BN190,"&gt;=2")&gt;1,CV189,BO190)</f>
        <v>0</v>
      </c>
      <c r="CW190" s="4">
        <f>IF(COUNTIF($BN$5:$BN190,"&gt;=2")&gt;1,CW189,BP190)</f>
        <v>0</v>
      </c>
      <c r="CX190" s="4">
        <f>IF(COUNTIF($BT$5:$BT190,"&gt;=2")&gt;1,CX189,BQ190)</f>
        <v>0</v>
      </c>
      <c r="CY190" s="4">
        <f>IF(COUNTIF($BT$5:$BT190,"&gt;=2")&gt;1,CY189,BR190)</f>
        <v>26</v>
      </c>
      <c r="CZ190" s="4">
        <f>IF(COUNTIF($BT$5:$BT190,"&gt;=2")&gt;1,CZ189,BS190)</f>
        <v>11.999999999999996</v>
      </c>
      <c r="DA190" s="4">
        <f>IF(COUNTIF($BT$5:$BT190,"&gt;=2")&gt;1,DA189,BT190)</f>
        <v>2</v>
      </c>
      <c r="DB190" s="4">
        <f>IF(COUNTIF($BT$5:$BT190,"&gt;=2")&gt;1,DB189,BU190)</f>
        <v>0</v>
      </c>
      <c r="DC190" s="4">
        <f>IF(COUNTIF($BZ$5:$BZ190,"&gt;=2")&gt;1,DC189,BV190)</f>
        <v>0</v>
      </c>
      <c r="DD190" s="4">
        <f>IF(COUNTIF($BZ$5:$BZ190,"&gt;=2")&gt;1,DD189,BW190)</f>
        <v>0</v>
      </c>
      <c r="DE190" s="4">
        <f>IF(COUNTIF($BZ$5:$BZ190,"&gt;=2")&gt;1,DE189,BX190)</f>
        <v>101.60000000000001</v>
      </c>
      <c r="DF190" s="4">
        <f>IF(COUNTIF($BZ$5:$BZ190,"&gt;=2")&gt;1,DF189,BY190)</f>
        <v>24.764999999999993</v>
      </c>
      <c r="DG190" s="4">
        <f>IF(COUNTIF($BZ$5:$BZ190,"&gt;=2")&gt;1,DG189,BZ190)</f>
        <v>0.63500000000000001</v>
      </c>
      <c r="DH190" s="4">
        <f t="shared" si="195"/>
        <v>0</v>
      </c>
      <c r="DI190" s="4">
        <f t="shared" si="196"/>
        <v>0</v>
      </c>
      <c r="DJ190" s="4">
        <f t="shared" si="197"/>
        <v>0</v>
      </c>
      <c r="DK190" s="4">
        <f t="shared" si="198"/>
        <v>0</v>
      </c>
      <c r="DL190" s="4">
        <f t="shared" si="199"/>
        <v>0</v>
      </c>
      <c r="DM190" s="4">
        <f t="shared" si="200"/>
        <v>7</v>
      </c>
      <c r="DN190" s="4">
        <f t="shared" si="201"/>
        <v>13.999999999999998</v>
      </c>
      <c r="DO190" s="4">
        <f t="shared" si="202"/>
        <v>40</v>
      </c>
      <c r="DP190" s="4">
        <f t="shared" si="203"/>
        <v>127.00000000000001</v>
      </c>
      <c r="DQ190" s="4">
        <f t="shared" si="204"/>
        <v>0</v>
      </c>
      <c r="DS190" s="4">
        <v>186</v>
      </c>
      <c r="DT190" s="4">
        <f>$CK190+INDEX(节奏总纲!D$4:D$163,基础状态预估!$C$2)</f>
        <v>210.00483399593907</v>
      </c>
      <c r="DU190" s="4">
        <f>$CK190+INDEX(节奏总纲!E$4:E$163,基础状态预估!$C$2)</f>
        <v>204.28268396026417</v>
      </c>
      <c r="DV190" s="4">
        <f>$CK190+INDEX(节奏总纲!F$4:F$163,基础状态预估!$C$2)</f>
        <v>197.39220630709644</v>
      </c>
      <c r="DW190" s="4">
        <f>$CK190+INDEX(节奏总纲!G$4:G$163,基础状态预估!$C$2)</f>
        <v>189.03246816526357</v>
      </c>
      <c r="DX190" s="4">
        <f>$CK190+INDEX(节奏总纲!H$4:H$163,基础状态预估!$C$2)</f>
        <v>178.6945389438122</v>
      </c>
      <c r="DY190" s="4">
        <f t="shared" si="212"/>
        <v>11.899999999999999</v>
      </c>
      <c r="DZ190" s="4">
        <f t="shared" si="213"/>
        <v>33</v>
      </c>
      <c r="EA190" s="4">
        <f t="shared" si="214"/>
        <v>115.7</v>
      </c>
      <c r="EB190" s="4">
        <f t="shared" si="215"/>
        <v>26.764999999999993</v>
      </c>
      <c r="EC190" s="4">
        <f t="shared" si="216"/>
        <v>0.63500000000000001</v>
      </c>
      <c r="EE190" s="4">
        <v>8</v>
      </c>
      <c r="EF190" s="16">
        <v>60</v>
      </c>
      <c r="EG190" s="16">
        <f>INDEX(节奏总纲!$H$4:$H$163,$EF190)</f>
        <v>18.276300000000003</v>
      </c>
      <c r="EH190" s="16">
        <f t="shared" si="235"/>
        <v>8.4817610561878318</v>
      </c>
      <c r="EI190" s="16">
        <f t="shared" si="236"/>
        <v>4.6072327393314829</v>
      </c>
      <c r="EJ190" s="16">
        <f t="shared" si="237"/>
        <v>1.07452831685635</v>
      </c>
      <c r="EK190" s="16">
        <f t="shared" si="238"/>
        <v>0</v>
      </c>
      <c r="EL190" s="16">
        <f t="shared" si="239"/>
        <v>0</v>
      </c>
      <c r="EP190" s="7">
        <f t="shared" si="225"/>
        <v>24.944538943812169</v>
      </c>
      <c r="EQ190" s="4">
        <f t="shared" si="226"/>
        <v>11.899999999999999</v>
      </c>
      <c r="ER190" s="4">
        <f t="shared" si="227"/>
        <v>9.8166666666666664</v>
      </c>
      <c r="ES190" s="4">
        <f t="shared" si="228"/>
        <v>3.4</v>
      </c>
      <c r="ET190" s="4">
        <f t="shared" si="229"/>
        <v>0.21666666666666667</v>
      </c>
      <c r="EU190" s="4">
        <f t="shared" si="230"/>
        <v>0</v>
      </c>
      <c r="EV190" s="4" t="str">
        <f t="shared" si="231"/>
        <v>橙</v>
      </c>
      <c r="EW190" s="4">
        <f t="shared" si="232"/>
        <v>23.333333333333332</v>
      </c>
      <c r="EX190" s="4">
        <f t="shared" si="233"/>
        <v>11.999999999999998</v>
      </c>
    </row>
    <row r="191" spans="33:154" x14ac:dyDescent="0.15">
      <c r="AG191" s="7">
        <f>基础状态预估!L29</f>
        <v>26.944538943812169</v>
      </c>
      <c r="AH191" s="7">
        <f>求节点(节奏总纲!$H$4:$H$163,节奏总纲!$C$4:$C$163,AG191)</f>
        <v>65.51188846994431</v>
      </c>
      <c r="AI191" s="4" t="str">
        <f t="shared" si="223"/>
        <v>橙</v>
      </c>
      <c r="AJ191" s="4">
        <f t="shared" si="224"/>
        <v>11.899999999999999</v>
      </c>
      <c r="AK191" s="4">
        <f t="shared" si="217"/>
        <v>11.550000000000004</v>
      </c>
      <c r="AL191" s="4">
        <f t="shared" si="218"/>
        <v>4.2000000000000011</v>
      </c>
      <c r="AM191" s="4">
        <f t="shared" si="219"/>
        <v>0.35000000000000026</v>
      </c>
      <c r="AN191" s="4">
        <f t="shared" si="220"/>
        <v>0</v>
      </c>
      <c r="AO191" s="7">
        <f>(基础状态预估!G29-基础状态预估!G28)*基础状态预估!$W29+AO190</f>
        <v>13.8</v>
      </c>
      <c r="AP191" s="7">
        <f t="shared" si="221"/>
        <v>0.19714285714285715</v>
      </c>
      <c r="AU191" s="15">
        <v>60</v>
      </c>
      <c r="AV191" s="15"/>
      <c r="AW191" s="15">
        <f t="shared" si="240"/>
        <v>1589.0325589530394</v>
      </c>
      <c r="AX191" s="15"/>
      <c r="AY191" s="16">
        <f>(AW191-AW190)*INDEX([3]超r将兵属性验证!$W$7:$W$166,$AU191,1)+AY190</f>
        <v>1377956607.1480737</v>
      </c>
      <c r="BF191" s="4">
        <v>187</v>
      </c>
      <c r="BG191" s="4">
        <f t="shared" si="191"/>
        <v>130.9</v>
      </c>
      <c r="BH191" s="4">
        <f t="shared" si="192"/>
        <v>56.1</v>
      </c>
      <c r="BL191" s="4">
        <f t="shared" si="175"/>
        <v>90.5</v>
      </c>
      <c r="BM191" s="4">
        <f t="shared" si="176"/>
        <v>63.349999999999994</v>
      </c>
      <c r="BN191" s="4">
        <f t="shared" si="177"/>
        <v>27.15</v>
      </c>
      <c r="BR191" s="4">
        <f t="shared" si="178"/>
        <v>109.2</v>
      </c>
      <c r="BS191" s="4">
        <f t="shared" si="179"/>
        <v>50.399999999999991</v>
      </c>
      <c r="BT191" s="4">
        <f t="shared" si="180"/>
        <v>8.4</v>
      </c>
      <c r="BX191" s="4">
        <f t="shared" si="181"/>
        <v>102.4</v>
      </c>
      <c r="BY191" s="4">
        <f t="shared" si="182"/>
        <v>24.959999999999994</v>
      </c>
      <c r="BZ191" s="4">
        <f t="shared" si="183"/>
        <v>0.64</v>
      </c>
      <c r="CD191" s="4">
        <f t="shared" si="184"/>
        <v>0</v>
      </c>
      <c r="CE191" s="4">
        <f t="shared" si="185"/>
        <v>0</v>
      </c>
      <c r="CF191" s="4">
        <f>IF(COUNTIF($BH$5:$BH191,"&gt;=2")&lt;=1,SUM($BG191:$BK191)*C$8,CF190)</f>
        <v>151200</v>
      </c>
      <c r="CG191" s="4">
        <f>IF(COUNTIF($BN$5:$BN191,"&gt;=2")&lt;=1,SUM($BL191:$BP191)*D$8,CG190)</f>
        <v>604799.99999999988</v>
      </c>
      <c r="CH191" s="4">
        <f>IF(COUNTIF($BT$5:$BT191,"&gt;=2")&lt;=1,SUM($BQ191:$BU191)*E$8,CH190)</f>
        <v>2592000</v>
      </c>
      <c r="CI191" s="4">
        <f>IF(COUNTIF($BZ$5:$BZ191,"&gt;=2")&lt;=1,SUM($BV191:$BZ191)*F$8,CI190)</f>
        <v>11059200</v>
      </c>
      <c r="CJ191" s="4">
        <f t="shared" si="193"/>
        <v>0</v>
      </c>
      <c r="CK191" s="4">
        <f t="shared" si="194"/>
        <v>166.75</v>
      </c>
      <c r="CM191" s="4">
        <v>187</v>
      </c>
      <c r="CN191" s="4">
        <f>IF(COUNTIF($BH$5:$BH191,"&gt;=2")&gt;1,CN190,BG191)</f>
        <v>4.8999999999999995</v>
      </c>
      <c r="CO191" s="4">
        <f>IF(COUNTIF($BH$5:$BH191,"&gt;=2")&gt;1,CO190,BH191)</f>
        <v>2.1</v>
      </c>
      <c r="CP191" s="4">
        <f>IF(COUNTIF($BH$5:$BH191,"&gt;=2")&gt;1,CP190,BI191)</f>
        <v>0</v>
      </c>
      <c r="CQ191" s="4">
        <f>IF(COUNTIF($BH$5:$BH191,"&gt;=2")&gt;1,CQ190,BJ191)</f>
        <v>0</v>
      </c>
      <c r="CR191" s="4">
        <f>IF(COUNTIF($BH$5:$BH191,"&gt;=2")&gt;1,CR190,BK191)</f>
        <v>0</v>
      </c>
      <c r="CS191" s="4">
        <f>IF(COUNTIF($BN$5:$BN191,"&gt;=2")&gt;1,CS190,BL191)</f>
        <v>7</v>
      </c>
      <c r="CT191" s="4">
        <f>IF(COUNTIF($BN$5:$BN191,"&gt;=2")&gt;1,CT190,BM191)</f>
        <v>4.8999999999999995</v>
      </c>
      <c r="CU191" s="4">
        <f>IF(COUNTIF($BN$5:$BN191,"&gt;=2")&gt;1,CU190,BN191)</f>
        <v>2.1</v>
      </c>
      <c r="CV191" s="4">
        <f>IF(COUNTIF($BN$5:$BN191,"&gt;=2")&gt;1,CV190,BO191)</f>
        <v>0</v>
      </c>
      <c r="CW191" s="4">
        <f>IF(COUNTIF($BN$5:$BN191,"&gt;=2")&gt;1,CW190,BP191)</f>
        <v>0</v>
      </c>
      <c r="CX191" s="4">
        <f>IF(COUNTIF($BT$5:$BT191,"&gt;=2")&gt;1,CX190,BQ191)</f>
        <v>0</v>
      </c>
      <c r="CY191" s="4">
        <f>IF(COUNTIF($BT$5:$BT191,"&gt;=2")&gt;1,CY190,BR191)</f>
        <v>26</v>
      </c>
      <c r="CZ191" s="4">
        <f>IF(COUNTIF($BT$5:$BT191,"&gt;=2")&gt;1,CZ190,BS191)</f>
        <v>11.999999999999996</v>
      </c>
      <c r="DA191" s="4">
        <f>IF(COUNTIF($BT$5:$BT191,"&gt;=2")&gt;1,DA190,BT191)</f>
        <v>2</v>
      </c>
      <c r="DB191" s="4">
        <f>IF(COUNTIF($BT$5:$BT191,"&gt;=2")&gt;1,DB190,BU191)</f>
        <v>0</v>
      </c>
      <c r="DC191" s="4">
        <f>IF(COUNTIF($BZ$5:$BZ191,"&gt;=2")&gt;1,DC190,BV191)</f>
        <v>0</v>
      </c>
      <c r="DD191" s="4">
        <f>IF(COUNTIF($BZ$5:$BZ191,"&gt;=2")&gt;1,DD190,BW191)</f>
        <v>0</v>
      </c>
      <c r="DE191" s="4">
        <f>IF(COUNTIF($BZ$5:$BZ191,"&gt;=2")&gt;1,DE190,BX191)</f>
        <v>102.4</v>
      </c>
      <c r="DF191" s="4">
        <f>IF(COUNTIF($BZ$5:$BZ191,"&gt;=2")&gt;1,DF190,BY191)</f>
        <v>24.959999999999994</v>
      </c>
      <c r="DG191" s="4">
        <f>IF(COUNTIF($BZ$5:$BZ191,"&gt;=2")&gt;1,DG190,BZ191)</f>
        <v>0.64</v>
      </c>
      <c r="DH191" s="4">
        <f t="shared" si="195"/>
        <v>0</v>
      </c>
      <c r="DI191" s="4">
        <f t="shared" si="196"/>
        <v>0</v>
      </c>
      <c r="DJ191" s="4">
        <f t="shared" si="197"/>
        <v>0</v>
      </c>
      <c r="DK191" s="4">
        <f t="shared" si="198"/>
        <v>0</v>
      </c>
      <c r="DL191" s="4">
        <f t="shared" si="199"/>
        <v>0</v>
      </c>
      <c r="DM191" s="4">
        <f t="shared" si="200"/>
        <v>7</v>
      </c>
      <c r="DN191" s="4">
        <f t="shared" si="201"/>
        <v>13.999999999999998</v>
      </c>
      <c r="DO191" s="4">
        <f t="shared" si="202"/>
        <v>40</v>
      </c>
      <c r="DP191" s="4">
        <f t="shared" si="203"/>
        <v>128</v>
      </c>
      <c r="DQ191" s="4">
        <f t="shared" si="204"/>
        <v>0</v>
      </c>
      <c r="DS191" s="4">
        <v>187</v>
      </c>
      <c r="DT191" s="4">
        <f>$CK191+INDEX(节奏总纲!D$4:D$163,基础状态预估!$C$2)</f>
        <v>211.00483399593904</v>
      </c>
      <c r="DU191" s="4">
        <f>$CK191+INDEX(节奏总纲!E$4:E$163,基础状态预估!$C$2)</f>
        <v>205.28268396026414</v>
      </c>
      <c r="DV191" s="4">
        <f>$CK191+INDEX(节奏总纲!F$4:F$163,基础状态预估!$C$2)</f>
        <v>198.39220630709642</v>
      </c>
      <c r="DW191" s="4">
        <f>$CK191+INDEX(节奏总纲!G$4:G$163,基础状态预估!$C$2)</f>
        <v>190.03246816526354</v>
      </c>
      <c r="DX191" s="4">
        <f>$CK191+INDEX(节奏总纲!H$4:H$163,基础状态预估!$C$2)</f>
        <v>179.69453894381218</v>
      </c>
      <c r="DY191" s="4">
        <f t="shared" si="212"/>
        <v>11.899999999999999</v>
      </c>
      <c r="DZ191" s="4">
        <f t="shared" si="213"/>
        <v>33</v>
      </c>
      <c r="EA191" s="4">
        <f t="shared" si="214"/>
        <v>116.5</v>
      </c>
      <c r="EB191" s="4">
        <f t="shared" si="215"/>
        <v>26.959999999999994</v>
      </c>
      <c r="EC191" s="4">
        <f t="shared" si="216"/>
        <v>0.64</v>
      </c>
      <c r="EE191" s="4">
        <v>9</v>
      </c>
      <c r="EF191" s="16">
        <v>70</v>
      </c>
      <c r="EG191" s="16">
        <f>INDEX(节奏总纲!$H$4:$H$163,$EF191)</f>
        <v>36.4998</v>
      </c>
      <c r="EH191" s="16">
        <f t="shared" si="235"/>
        <v>11.899999999999999</v>
      </c>
      <c r="EI191" s="16">
        <f t="shared" si="236"/>
        <v>19.831226248696122</v>
      </c>
      <c r="EJ191" s="16">
        <f t="shared" si="237"/>
        <v>8.022104422475131</v>
      </c>
      <c r="EK191" s="16">
        <f t="shared" si="238"/>
        <v>0.98701740374585556</v>
      </c>
      <c r="EL191" s="16">
        <f t="shared" si="239"/>
        <v>0</v>
      </c>
      <c r="EP191" s="7">
        <f t="shared" si="225"/>
        <v>26.944538943812169</v>
      </c>
      <c r="EQ191" s="4">
        <f t="shared" si="226"/>
        <v>11.899999999999999</v>
      </c>
      <c r="ER191" s="4">
        <f t="shared" si="227"/>
        <v>11.550000000000004</v>
      </c>
      <c r="ES191" s="4">
        <f t="shared" si="228"/>
        <v>4.2000000000000011</v>
      </c>
      <c r="ET191" s="4">
        <f t="shared" si="229"/>
        <v>0.35000000000000026</v>
      </c>
      <c r="EU191" s="4">
        <f t="shared" si="230"/>
        <v>0</v>
      </c>
      <c r="EV191" s="4" t="str">
        <f t="shared" si="231"/>
        <v>橙</v>
      </c>
      <c r="EW191" s="4">
        <f t="shared" si="232"/>
        <v>26.000000000000004</v>
      </c>
      <c r="EX191" s="4">
        <f t="shared" si="233"/>
        <v>14</v>
      </c>
    </row>
    <row r="192" spans="33:154" x14ac:dyDescent="0.15">
      <c r="AG192" s="7">
        <f>基础状态预估!L30</f>
        <v>28.944538943812169</v>
      </c>
      <c r="AH192" s="7">
        <f>求节点(节奏总纲!$H$4:$H$163,节奏总纲!$C$4:$C$163,AG192)</f>
        <v>66.56128932523167</v>
      </c>
      <c r="AI192" s="4" t="str">
        <f t="shared" si="223"/>
        <v>橙</v>
      </c>
      <c r="AJ192" s="4">
        <f t="shared" si="224"/>
        <v>11.899999999999999</v>
      </c>
      <c r="AK192" s="4">
        <f t="shared" si="217"/>
        <v>13.283333333333333</v>
      </c>
      <c r="AL192" s="4">
        <f t="shared" si="218"/>
        <v>4.9999999999999991</v>
      </c>
      <c r="AM192" s="4">
        <f t="shared" si="219"/>
        <v>0.48333333333333334</v>
      </c>
      <c r="AN192" s="4">
        <f t="shared" si="220"/>
        <v>0</v>
      </c>
      <c r="AO192" s="7">
        <f>(基础状态预估!G30-基础状态预估!G29)*基础状态预估!$W30+AO191</f>
        <v>15.8</v>
      </c>
      <c r="AP192" s="7">
        <f t="shared" si="221"/>
        <v>0.19750000000000001</v>
      </c>
      <c r="AU192" s="15">
        <v>70</v>
      </c>
      <c r="AV192" s="15"/>
      <c r="AW192" s="15">
        <f t="shared" si="240"/>
        <v>2689.8986632082292</v>
      </c>
      <c r="AX192" s="15"/>
      <c r="AY192" s="16">
        <f>(AW192-AW191)*INDEX([3]超r将兵属性验证!$W$7:$W$166,$AU192,1)+AY191</f>
        <v>3428350452.0209589</v>
      </c>
      <c r="BF192" s="4">
        <v>188</v>
      </c>
      <c r="BG192" s="4">
        <f t="shared" si="191"/>
        <v>131.6</v>
      </c>
      <c r="BH192" s="4">
        <f t="shared" si="192"/>
        <v>56.4</v>
      </c>
      <c r="BL192" s="4">
        <f t="shared" si="175"/>
        <v>91</v>
      </c>
      <c r="BM192" s="4">
        <f t="shared" si="176"/>
        <v>63.699999999999996</v>
      </c>
      <c r="BN192" s="4">
        <f t="shared" si="177"/>
        <v>27.3</v>
      </c>
      <c r="BR192" s="4">
        <f t="shared" si="178"/>
        <v>109.85000000000001</v>
      </c>
      <c r="BS192" s="4">
        <f t="shared" si="179"/>
        <v>50.699999999999989</v>
      </c>
      <c r="BT192" s="4">
        <f t="shared" si="180"/>
        <v>8.4500000000000011</v>
      </c>
      <c r="BX192" s="4">
        <f t="shared" si="181"/>
        <v>103.2</v>
      </c>
      <c r="BY192" s="4">
        <f t="shared" si="182"/>
        <v>25.154999999999994</v>
      </c>
      <c r="BZ192" s="4">
        <f t="shared" si="183"/>
        <v>0.64500000000000002</v>
      </c>
      <c r="CD192" s="4">
        <f t="shared" si="184"/>
        <v>0</v>
      </c>
      <c r="CE192" s="4">
        <f t="shared" si="185"/>
        <v>0</v>
      </c>
      <c r="CF192" s="4">
        <f>IF(COUNTIF($BH$5:$BH192,"&gt;=2")&lt;=1,SUM($BG192:$BK192)*C$8,CF191)</f>
        <v>151200</v>
      </c>
      <c r="CG192" s="4">
        <f>IF(COUNTIF($BN$5:$BN192,"&gt;=2")&lt;=1,SUM($BL192:$BP192)*D$8,CG191)</f>
        <v>604799.99999999988</v>
      </c>
      <c r="CH192" s="4">
        <f>IF(COUNTIF($BT$5:$BT192,"&gt;=2")&lt;=1,SUM($BQ192:$BU192)*E$8,CH191)</f>
        <v>2592000</v>
      </c>
      <c r="CI192" s="4">
        <f>IF(COUNTIF($BZ$5:$BZ192,"&gt;=2")&lt;=1,SUM($BV192:$BZ192)*F$8,CI191)</f>
        <v>11145600</v>
      </c>
      <c r="CJ192" s="4">
        <f t="shared" si="193"/>
        <v>0</v>
      </c>
      <c r="CK192" s="4">
        <f t="shared" si="194"/>
        <v>167.75</v>
      </c>
      <c r="CM192" s="4">
        <v>188</v>
      </c>
      <c r="CN192" s="4">
        <f>IF(COUNTIF($BH$5:$BH192,"&gt;=2")&gt;1,CN191,BG192)</f>
        <v>4.8999999999999995</v>
      </c>
      <c r="CO192" s="4">
        <f>IF(COUNTIF($BH$5:$BH192,"&gt;=2")&gt;1,CO191,BH192)</f>
        <v>2.1</v>
      </c>
      <c r="CP192" s="4">
        <f>IF(COUNTIF($BH$5:$BH192,"&gt;=2")&gt;1,CP191,BI192)</f>
        <v>0</v>
      </c>
      <c r="CQ192" s="4">
        <f>IF(COUNTIF($BH$5:$BH192,"&gt;=2")&gt;1,CQ191,BJ192)</f>
        <v>0</v>
      </c>
      <c r="CR192" s="4">
        <f>IF(COUNTIF($BH$5:$BH192,"&gt;=2")&gt;1,CR191,BK192)</f>
        <v>0</v>
      </c>
      <c r="CS192" s="4">
        <f>IF(COUNTIF($BN$5:$BN192,"&gt;=2")&gt;1,CS191,BL192)</f>
        <v>7</v>
      </c>
      <c r="CT192" s="4">
        <f>IF(COUNTIF($BN$5:$BN192,"&gt;=2")&gt;1,CT191,BM192)</f>
        <v>4.8999999999999995</v>
      </c>
      <c r="CU192" s="4">
        <f>IF(COUNTIF($BN$5:$BN192,"&gt;=2")&gt;1,CU191,BN192)</f>
        <v>2.1</v>
      </c>
      <c r="CV192" s="4">
        <f>IF(COUNTIF($BN$5:$BN192,"&gt;=2")&gt;1,CV191,BO192)</f>
        <v>0</v>
      </c>
      <c r="CW192" s="4">
        <f>IF(COUNTIF($BN$5:$BN192,"&gt;=2")&gt;1,CW191,BP192)</f>
        <v>0</v>
      </c>
      <c r="CX192" s="4">
        <f>IF(COUNTIF($BT$5:$BT192,"&gt;=2")&gt;1,CX191,BQ192)</f>
        <v>0</v>
      </c>
      <c r="CY192" s="4">
        <f>IF(COUNTIF($BT$5:$BT192,"&gt;=2")&gt;1,CY191,BR192)</f>
        <v>26</v>
      </c>
      <c r="CZ192" s="4">
        <f>IF(COUNTIF($BT$5:$BT192,"&gt;=2")&gt;1,CZ191,BS192)</f>
        <v>11.999999999999996</v>
      </c>
      <c r="DA192" s="4">
        <f>IF(COUNTIF($BT$5:$BT192,"&gt;=2")&gt;1,DA191,BT192)</f>
        <v>2</v>
      </c>
      <c r="DB192" s="4">
        <f>IF(COUNTIF($BT$5:$BT192,"&gt;=2")&gt;1,DB191,BU192)</f>
        <v>0</v>
      </c>
      <c r="DC192" s="4">
        <f>IF(COUNTIF($BZ$5:$BZ192,"&gt;=2")&gt;1,DC191,BV192)</f>
        <v>0</v>
      </c>
      <c r="DD192" s="4">
        <f>IF(COUNTIF($BZ$5:$BZ192,"&gt;=2")&gt;1,DD191,BW192)</f>
        <v>0</v>
      </c>
      <c r="DE192" s="4">
        <f>IF(COUNTIF($BZ$5:$BZ192,"&gt;=2")&gt;1,DE191,BX192)</f>
        <v>103.2</v>
      </c>
      <c r="DF192" s="4">
        <f>IF(COUNTIF($BZ$5:$BZ192,"&gt;=2")&gt;1,DF191,BY192)</f>
        <v>25.154999999999994</v>
      </c>
      <c r="DG192" s="4">
        <f>IF(COUNTIF($BZ$5:$BZ192,"&gt;=2")&gt;1,DG191,BZ192)</f>
        <v>0.64500000000000002</v>
      </c>
      <c r="DH192" s="4">
        <f t="shared" si="195"/>
        <v>0</v>
      </c>
      <c r="DI192" s="4">
        <f t="shared" si="196"/>
        <v>0</v>
      </c>
      <c r="DJ192" s="4">
        <f t="shared" si="197"/>
        <v>0</v>
      </c>
      <c r="DK192" s="4">
        <f t="shared" si="198"/>
        <v>0</v>
      </c>
      <c r="DL192" s="4">
        <f t="shared" si="199"/>
        <v>0</v>
      </c>
      <c r="DM192" s="4">
        <f t="shared" si="200"/>
        <v>7</v>
      </c>
      <c r="DN192" s="4">
        <f t="shared" si="201"/>
        <v>13.999999999999998</v>
      </c>
      <c r="DO192" s="4">
        <f t="shared" si="202"/>
        <v>40</v>
      </c>
      <c r="DP192" s="4">
        <f t="shared" si="203"/>
        <v>129</v>
      </c>
      <c r="DQ192" s="4">
        <f t="shared" si="204"/>
        <v>0</v>
      </c>
      <c r="DS192" s="4">
        <v>188</v>
      </c>
      <c r="DT192" s="4">
        <f>$CK192+INDEX(节奏总纲!D$4:D$163,基础状态预估!$C$2)</f>
        <v>212.00483399593904</v>
      </c>
      <c r="DU192" s="4">
        <f>$CK192+INDEX(节奏总纲!E$4:E$163,基础状态预估!$C$2)</f>
        <v>206.28268396026414</v>
      </c>
      <c r="DV192" s="4">
        <f>$CK192+INDEX(节奏总纲!F$4:F$163,基础状态预估!$C$2)</f>
        <v>199.39220630709642</v>
      </c>
      <c r="DW192" s="4">
        <f>$CK192+INDEX(节奏总纲!G$4:G$163,基础状态预估!$C$2)</f>
        <v>191.03246816526354</v>
      </c>
      <c r="DX192" s="4">
        <f>$CK192+INDEX(节奏总纲!H$4:H$163,基础状态预估!$C$2)</f>
        <v>180.69453894381218</v>
      </c>
      <c r="DY192" s="4">
        <f t="shared" si="212"/>
        <v>11.899999999999999</v>
      </c>
      <c r="DZ192" s="4">
        <f t="shared" si="213"/>
        <v>33</v>
      </c>
      <c r="EA192" s="4">
        <f t="shared" si="214"/>
        <v>117.3</v>
      </c>
      <c r="EB192" s="4">
        <f t="shared" si="215"/>
        <v>27.154999999999994</v>
      </c>
      <c r="EC192" s="4">
        <f t="shared" si="216"/>
        <v>0.64500000000000002</v>
      </c>
      <c r="EE192" s="4">
        <v>10</v>
      </c>
      <c r="EF192" s="16">
        <v>80</v>
      </c>
      <c r="EG192" s="16">
        <f>INDEX(节奏总纲!$H$4:$H$163,$EF192)</f>
        <v>72.777000000000001</v>
      </c>
      <c r="EH192" s="16">
        <f t="shared" si="235"/>
        <v>11.899999999999999</v>
      </c>
      <c r="EI192" s="16">
        <f t="shared" si="236"/>
        <v>33</v>
      </c>
      <c r="EJ192" s="16">
        <f t="shared" si="237"/>
        <v>30.965968844950257</v>
      </c>
      <c r="EK192" s="16">
        <f t="shared" si="238"/>
        <v>6.1110799059566245</v>
      </c>
      <c r="EL192" s="16">
        <f t="shared" si="239"/>
        <v>0.10541230528093912</v>
      </c>
      <c r="EP192" s="7">
        <f t="shared" si="225"/>
        <v>28.944538943812169</v>
      </c>
      <c r="EQ192" s="4">
        <f t="shared" si="226"/>
        <v>11.899999999999999</v>
      </c>
      <c r="ER192" s="4">
        <f t="shared" si="227"/>
        <v>13.283333333333333</v>
      </c>
      <c r="ES192" s="4">
        <f t="shared" si="228"/>
        <v>4.9999999999999991</v>
      </c>
      <c r="ET192" s="4">
        <f t="shared" si="229"/>
        <v>0.48333333333333334</v>
      </c>
      <c r="EU192" s="4">
        <f t="shared" si="230"/>
        <v>0</v>
      </c>
      <c r="EV192" s="4" t="str">
        <f t="shared" si="231"/>
        <v>橙</v>
      </c>
      <c r="EW192" s="4">
        <f t="shared" si="232"/>
        <v>28.666666666666668</v>
      </c>
      <c r="EX192" s="4">
        <f t="shared" si="233"/>
        <v>16</v>
      </c>
    </row>
    <row r="193" spans="33:154" x14ac:dyDescent="0.15">
      <c r="AG193" s="7">
        <f>基础状态预估!L31</f>
        <v>30.944538943812169</v>
      </c>
      <c r="AH193" s="7">
        <f>求节点(节奏总纲!$H$4:$H$163,节奏总纲!$C$4:$C$163,AG193)</f>
        <v>67.556029229591601</v>
      </c>
      <c r="AI193" s="4" t="str">
        <f t="shared" si="223"/>
        <v>橙</v>
      </c>
      <c r="AJ193" s="4">
        <f t="shared" si="224"/>
        <v>11.899999999999999</v>
      </c>
      <c r="AK193" s="4">
        <f t="shared" si="217"/>
        <v>15.016666666666667</v>
      </c>
      <c r="AL193" s="4">
        <f t="shared" si="218"/>
        <v>5.7999999999999989</v>
      </c>
      <c r="AM193" s="4">
        <f t="shared" si="219"/>
        <v>0.6166666666666667</v>
      </c>
      <c r="AN193" s="4">
        <f t="shared" si="220"/>
        <v>0</v>
      </c>
      <c r="AO193" s="7">
        <f>(基础状态预估!G31-基础状态预估!G30)*基础状态预估!$W31+AO192</f>
        <v>17.8</v>
      </c>
      <c r="AP193" s="7">
        <f t="shared" si="221"/>
        <v>0.19777777777777783</v>
      </c>
      <c r="AU193" s="15">
        <v>80</v>
      </c>
      <c r="AV193" s="15"/>
      <c r="AW193" s="15">
        <f t="shared" si="240"/>
        <v>3596.1484516617411</v>
      </c>
      <c r="AX193" s="15"/>
      <c r="AY193" s="16">
        <f>(AW193-AW192)*INDEX([3]超r将兵属性验证!$W$7:$W$166,$AU193,1)+AY192</f>
        <v>7303781390.8332863</v>
      </c>
      <c r="BF193" s="4">
        <v>189</v>
      </c>
      <c r="BG193" s="4">
        <f t="shared" si="191"/>
        <v>132.29999999999998</v>
      </c>
      <c r="BH193" s="4">
        <f t="shared" si="192"/>
        <v>56.699999999999996</v>
      </c>
      <c r="BL193" s="4">
        <f t="shared" si="175"/>
        <v>91.5</v>
      </c>
      <c r="BM193" s="4">
        <f t="shared" si="176"/>
        <v>64.05</v>
      </c>
      <c r="BN193" s="4">
        <f t="shared" si="177"/>
        <v>27.45</v>
      </c>
      <c r="BR193" s="4">
        <f t="shared" si="178"/>
        <v>110.5</v>
      </c>
      <c r="BS193" s="4">
        <f t="shared" si="179"/>
        <v>50.999999999999986</v>
      </c>
      <c r="BT193" s="4">
        <f t="shared" si="180"/>
        <v>8.5</v>
      </c>
      <c r="BX193" s="4">
        <f t="shared" si="181"/>
        <v>104</v>
      </c>
      <c r="BY193" s="4">
        <f t="shared" si="182"/>
        <v>25.349999999999994</v>
      </c>
      <c r="BZ193" s="4">
        <f t="shared" si="183"/>
        <v>0.65</v>
      </c>
      <c r="CD193" s="4">
        <f t="shared" si="184"/>
        <v>0</v>
      </c>
      <c r="CE193" s="4">
        <f t="shared" si="185"/>
        <v>0</v>
      </c>
      <c r="CF193" s="4">
        <f>IF(COUNTIF($BH$5:$BH193,"&gt;=2")&lt;=1,SUM($BG193:$BK193)*C$8,CF192)</f>
        <v>151200</v>
      </c>
      <c r="CG193" s="4">
        <f>IF(COUNTIF($BN$5:$BN193,"&gt;=2")&lt;=1,SUM($BL193:$BP193)*D$8,CG192)</f>
        <v>604799.99999999988</v>
      </c>
      <c r="CH193" s="4">
        <f>IF(COUNTIF($BT$5:$BT193,"&gt;=2")&lt;=1,SUM($BQ193:$BU193)*E$8,CH192)</f>
        <v>2592000</v>
      </c>
      <c r="CI193" s="4">
        <f>IF(COUNTIF($BZ$5:$BZ193,"&gt;=2")&lt;=1,SUM($BV193:$BZ193)*F$8,CI192)</f>
        <v>11232000</v>
      </c>
      <c r="CJ193" s="4">
        <f t="shared" si="193"/>
        <v>0</v>
      </c>
      <c r="CK193" s="4">
        <f t="shared" si="194"/>
        <v>168.75</v>
      </c>
      <c r="CM193" s="4">
        <v>189</v>
      </c>
      <c r="CN193" s="4">
        <f>IF(COUNTIF($BH$5:$BH193,"&gt;=2")&gt;1,CN192,BG193)</f>
        <v>4.8999999999999995</v>
      </c>
      <c r="CO193" s="4">
        <f>IF(COUNTIF($BH$5:$BH193,"&gt;=2")&gt;1,CO192,BH193)</f>
        <v>2.1</v>
      </c>
      <c r="CP193" s="4">
        <f>IF(COUNTIF($BH$5:$BH193,"&gt;=2")&gt;1,CP192,BI193)</f>
        <v>0</v>
      </c>
      <c r="CQ193" s="4">
        <f>IF(COUNTIF($BH$5:$BH193,"&gt;=2")&gt;1,CQ192,BJ193)</f>
        <v>0</v>
      </c>
      <c r="CR193" s="4">
        <f>IF(COUNTIF($BH$5:$BH193,"&gt;=2")&gt;1,CR192,BK193)</f>
        <v>0</v>
      </c>
      <c r="CS193" s="4">
        <f>IF(COUNTIF($BN$5:$BN193,"&gt;=2")&gt;1,CS192,BL193)</f>
        <v>7</v>
      </c>
      <c r="CT193" s="4">
        <f>IF(COUNTIF($BN$5:$BN193,"&gt;=2")&gt;1,CT192,BM193)</f>
        <v>4.8999999999999995</v>
      </c>
      <c r="CU193" s="4">
        <f>IF(COUNTIF($BN$5:$BN193,"&gt;=2")&gt;1,CU192,BN193)</f>
        <v>2.1</v>
      </c>
      <c r="CV193" s="4">
        <f>IF(COUNTIF($BN$5:$BN193,"&gt;=2")&gt;1,CV192,BO193)</f>
        <v>0</v>
      </c>
      <c r="CW193" s="4">
        <f>IF(COUNTIF($BN$5:$BN193,"&gt;=2")&gt;1,CW192,BP193)</f>
        <v>0</v>
      </c>
      <c r="CX193" s="4">
        <f>IF(COUNTIF($BT$5:$BT193,"&gt;=2")&gt;1,CX192,BQ193)</f>
        <v>0</v>
      </c>
      <c r="CY193" s="4">
        <f>IF(COUNTIF($BT$5:$BT193,"&gt;=2")&gt;1,CY192,BR193)</f>
        <v>26</v>
      </c>
      <c r="CZ193" s="4">
        <f>IF(COUNTIF($BT$5:$BT193,"&gt;=2")&gt;1,CZ192,BS193)</f>
        <v>11.999999999999996</v>
      </c>
      <c r="DA193" s="4">
        <f>IF(COUNTIF($BT$5:$BT193,"&gt;=2")&gt;1,DA192,BT193)</f>
        <v>2</v>
      </c>
      <c r="DB193" s="4">
        <f>IF(COUNTIF($BT$5:$BT193,"&gt;=2")&gt;1,DB192,BU193)</f>
        <v>0</v>
      </c>
      <c r="DC193" s="4">
        <f>IF(COUNTIF($BZ$5:$BZ193,"&gt;=2")&gt;1,DC192,BV193)</f>
        <v>0</v>
      </c>
      <c r="DD193" s="4">
        <f>IF(COUNTIF($BZ$5:$BZ193,"&gt;=2")&gt;1,DD192,BW193)</f>
        <v>0</v>
      </c>
      <c r="DE193" s="4">
        <f>IF(COUNTIF($BZ$5:$BZ193,"&gt;=2")&gt;1,DE192,BX193)</f>
        <v>104</v>
      </c>
      <c r="DF193" s="4">
        <f>IF(COUNTIF($BZ$5:$BZ193,"&gt;=2")&gt;1,DF192,BY193)</f>
        <v>25.349999999999994</v>
      </c>
      <c r="DG193" s="4">
        <f>IF(COUNTIF($BZ$5:$BZ193,"&gt;=2")&gt;1,DG192,BZ193)</f>
        <v>0.65</v>
      </c>
      <c r="DH193" s="4">
        <f t="shared" si="195"/>
        <v>0</v>
      </c>
      <c r="DI193" s="4">
        <f t="shared" si="196"/>
        <v>0</v>
      </c>
      <c r="DJ193" s="4">
        <f t="shared" si="197"/>
        <v>0</v>
      </c>
      <c r="DK193" s="4">
        <f t="shared" si="198"/>
        <v>0</v>
      </c>
      <c r="DL193" s="4">
        <f t="shared" si="199"/>
        <v>0</v>
      </c>
      <c r="DM193" s="4">
        <f t="shared" si="200"/>
        <v>7</v>
      </c>
      <c r="DN193" s="4">
        <f t="shared" si="201"/>
        <v>13.999999999999998</v>
      </c>
      <c r="DO193" s="4">
        <f t="shared" si="202"/>
        <v>40</v>
      </c>
      <c r="DP193" s="4">
        <f t="shared" si="203"/>
        <v>130</v>
      </c>
      <c r="DQ193" s="4">
        <f t="shared" si="204"/>
        <v>0</v>
      </c>
      <c r="DS193" s="4">
        <v>189</v>
      </c>
      <c r="DT193" s="4">
        <f>$CK193+INDEX(节奏总纲!D$4:D$163,基础状态预估!$C$2)</f>
        <v>213.00483399593904</v>
      </c>
      <c r="DU193" s="4">
        <f>$CK193+INDEX(节奏总纲!E$4:E$163,基础状态预估!$C$2)</f>
        <v>207.28268396026414</v>
      </c>
      <c r="DV193" s="4">
        <f>$CK193+INDEX(节奏总纲!F$4:F$163,基础状态预估!$C$2)</f>
        <v>200.39220630709642</v>
      </c>
      <c r="DW193" s="4">
        <f>$CK193+INDEX(节奏总纲!G$4:G$163,基础状态预估!$C$2)</f>
        <v>192.03246816526354</v>
      </c>
      <c r="DX193" s="4">
        <f>$CK193+INDEX(节奏总纲!H$4:H$163,基础状态预估!$C$2)</f>
        <v>181.69453894381218</v>
      </c>
      <c r="DY193" s="4">
        <f t="shared" si="212"/>
        <v>11.899999999999999</v>
      </c>
      <c r="DZ193" s="4">
        <f t="shared" si="213"/>
        <v>33</v>
      </c>
      <c r="EA193" s="4">
        <f t="shared" si="214"/>
        <v>118.1</v>
      </c>
      <c r="EB193" s="4">
        <f t="shared" si="215"/>
        <v>27.349999999999994</v>
      </c>
      <c r="EC193" s="4">
        <f t="shared" si="216"/>
        <v>0.65</v>
      </c>
      <c r="EE193" s="4">
        <v>11</v>
      </c>
      <c r="EF193" s="16">
        <v>90</v>
      </c>
      <c r="EG193" s="16">
        <f>INDEX(节奏总纲!$H$4:$H$163,$EF193)</f>
        <v>138.48100000000002</v>
      </c>
      <c r="EH193" s="16">
        <f t="shared" si="235"/>
        <v>11.899999999999999</v>
      </c>
      <c r="EI193" s="16">
        <f t="shared" si="236"/>
        <v>33</v>
      </c>
      <c r="EJ193" s="16">
        <f t="shared" si="237"/>
        <v>83.529168844950277</v>
      </c>
      <c r="EK193" s="16">
        <f t="shared" si="238"/>
        <v>18.923359905956627</v>
      </c>
      <c r="EL193" s="16">
        <f t="shared" si="239"/>
        <v>0.43393230528093923</v>
      </c>
      <c r="EP193" s="7">
        <f t="shared" si="225"/>
        <v>30.944538943812169</v>
      </c>
      <c r="EQ193" s="4">
        <f t="shared" si="226"/>
        <v>11.899999999999999</v>
      </c>
      <c r="ER193" s="4">
        <f t="shared" si="227"/>
        <v>15.016666666666667</v>
      </c>
      <c r="ES193" s="4">
        <f t="shared" si="228"/>
        <v>5.7999999999999989</v>
      </c>
      <c r="ET193" s="4">
        <f t="shared" si="229"/>
        <v>0.6166666666666667</v>
      </c>
      <c r="EU193" s="4">
        <f t="shared" si="230"/>
        <v>0</v>
      </c>
      <c r="EV193" s="4" t="str">
        <f t="shared" si="231"/>
        <v>橙</v>
      </c>
      <c r="EW193" s="4">
        <f t="shared" si="232"/>
        <v>31.333333333333332</v>
      </c>
      <c r="EX193" s="4">
        <f t="shared" si="233"/>
        <v>18</v>
      </c>
    </row>
    <row r="194" spans="33:154" x14ac:dyDescent="0.15">
      <c r="AG194" s="7">
        <f>基础状态预估!L32</f>
        <v>32.944538943812169</v>
      </c>
      <c r="AH194" s="7">
        <f>求节点(节奏总纲!$H$4:$H$163,节奏总纲!$C$4:$C$163,AG194)</f>
        <v>68.49316823583446</v>
      </c>
      <c r="AI194" s="4" t="str">
        <f t="shared" si="223"/>
        <v>橙</v>
      </c>
      <c r="AJ194" s="4">
        <f t="shared" si="224"/>
        <v>11.899999999999999</v>
      </c>
      <c r="AK194" s="4">
        <f t="shared" si="217"/>
        <v>16.75</v>
      </c>
      <c r="AL194" s="4">
        <f t="shared" si="218"/>
        <v>6.6</v>
      </c>
      <c r="AM194" s="4">
        <f t="shared" si="219"/>
        <v>0.75</v>
      </c>
      <c r="AN194" s="4">
        <f t="shared" si="220"/>
        <v>0</v>
      </c>
      <c r="AO194" s="7">
        <f>(基础状态预估!G32-基础状态预估!G31)*基础状态预估!$W32+AO193</f>
        <v>19.8</v>
      </c>
      <c r="AP194" s="7">
        <f t="shared" si="221"/>
        <v>0.19800000000000001</v>
      </c>
      <c r="AU194" s="15">
        <v>90</v>
      </c>
      <c r="AV194" s="15"/>
      <c r="AW194" s="15">
        <f t="shared" si="240"/>
        <v>3600</v>
      </c>
      <c r="AX194" s="15"/>
      <c r="AY194" s="16">
        <f>(AW194-AW193)*INDEX([3]超r将兵属性验证!$W$7:$W$166,$AU194,1)+AY193</f>
        <v>7336629743.5367622</v>
      </c>
      <c r="BF194" s="4">
        <v>190</v>
      </c>
      <c r="BG194" s="4">
        <f t="shared" si="191"/>
        <v>133</v>
      </c>
      <c r="BH194" s="4">
        <f t="shared" si="192"/>
        <v>57</v>
      </c>
      <c r="BL194" s="4">
        <f t="shared" si="175"/>
        <v>92</v>
      </c>
      <c r="BM194" s="4">
        <f t="shared" si="176"/>
        <v>64.399999999999991</v>
      </c>
      <c r="BN194" s="4">
        <f t="shared" si="177"/>
        <v>27.599999999999998</v>
      </c>
      <c r="BR194" s="4">
        <f t="shared" si="178"/>
        <v>111.15</v>
      </c>
      <c r="BS194" s="4">
        <f t="shared" si="179"/>
        <v>51.29999999999999</v>
      </c>
      <c r="BT194" s="4">
        <f t="shared" si="180"/>
        <v>8.5500000000000007</v>
      </c>
      <c r="BX194" s="4">
        <f t="shared" si="181"/>
        <v>104.80000000000001</v>
      </c>
      <c r="BY194" s="4">
        <f t="shared" si="182"/>
        <v>25.544999999999995</v>
      </c>
      <c r="BZ194" s="4">
        <f t="shared" si="183"/>
        <v>0.65500000000000003</v>
      </c>
      <c r="CD194" s="4">
        <f t="shared" si="184"/>
        <v>0</v>
      </c>
      <c r="CE194" s="4">
        <f t="shared" si="185"/>
        <v>0</v>
      </c>
      <c r="CF194" s="4">
        <f>IF(COUNTIF($BH$5:$BH194,"&gt;=2")&lt;=1,SUM($BG194:$BK194)*C$8,CF193)</f>
        <v>151200</v>
      </c>
      <c r="CG194" s="4">
        <f>IF(COUNTIF($BN$5:$BN194,"&gt;=2")&lt;=1,SUM($BL194:$BP194)*D$8,CG193)</f>
        <v>604799.99999999988</v>
      </c>
      <c r="CH194" s="4">
        <f>IF(COUNTIF($BT$5:$BT194,"&gt;=2")&lt;=1,SUM($BQ194:$BU194)*E$8,CH193)</f>
        <v>2592000</v>
      </c>
      <c r="CI194" s="4">
        <f>IF(COUNTIF($BZ$5:$BZ194,"&gt;=2")&lt;=1,SUM($BV194:$BZ194)*F$8,CI193)</f>
        <v>11318400</v>
      </c>
      <c r="CJ194" s="4">
        <f t="shared" si="193"/>
        <v>0</v>
      </c>
      <c r="CK194" s="4">
        <f t="shared" si="194"/>
        <v>169.75</v>
      </c>
      <c r="CM194" s="4">
        <v>190</v>
      </c>
      <c r="CN194" s="4">
        <f>IF(COUNTIF($BH$5:$BH194,"&gt;=2")&gt;1,CN193,BG194)</f>
        <v>4.8999999999999995</v>
      </c>
      <c r="CO194" s="4">
        <f>IF(COUNTIF($BH$5:$BH194,"&gt;=2")&gt;1,CO193,BH194)</f>
        <v>2.1</v>
      </c>
      <c r="CP194" s="4">
        <f>IF(COUNTIF($BH$5:$BH194,"&gt;=2")&gt;1,CP193,BI194)</f>
        <v>0</v>
      </c>
      <c r="CQ194" s="4">
        <f>IF(COUNTIF($BH$5:$BH194,"&gt;=2")&gt;1,CQ193,BJ194)</f>
        <v>0</v>
      </c>
      <c r="CR194" s="4">
        <f>IF(COUNTIF($BH$5:$BH194,"&gt;=2")&gt;1,CR193,BK194)</f>
        <v>0</v>
      </c>
      <c r="CS194" s="4">
        <f>IF(COUNTIF($BN$5:$BN194,"&gt;=2")&gt;1,CS193,BL194)</f>
        <v>7</v>
      </c>
      <c r="CT194" s="4">
        <f>IF(COUNTIF($BN$5:$BN194,"&gt;=2")&gt;1,CT193,BM194)</f>
        <v>4.8999999999999995</v>
      </c>
      <c r="CU194" s="4">
        <f>IF(COUNTIF($BN$5:$BN194,"&gt;=2")&gt;1,CU193,BN194)</f>
        <v>2.1</v>
      </c>
      <c r="CV194" s="4">
        <f>IF(COUNTIF($BN$5:$BN194,"&gt;=2")&gt;1,CV193,BO194)</f>
        <v>0</v>
      </c>
      <c r="CW194" s="4">
        <f>IF(COUNTIF($BN$5:$BN194,"&gt;=2")&gt;1,CW193,BP194)</f>
        <v>0</v>
      </c>
      <c r="CX194" s="4">
        <f>IF(COUNTIF($BT$5:$BT194,"&gt;=2")&gt;1,CX193,BQ194)</f>
        <v>0</v>
      </c>
      <c r="CY194" s="4">
        <f>IF(COUNTIF($BT$5:$BT194,"&gt;=2")&gt;1,CY193,BR194)</f>
        <v>26</v>
      </c>
      <c r="CZ194" s="4">
        <f>IF(COUNTIF($BT$5:$BT194,"&gt;=2")&gt;1,CZ193,BS194)</f>
        <v>11.999999999999996</v>
      </c>
      <c r="DA194" s="4">
        <f>IF(COUNTIF($BT$5:$BT194,"&gt;=2")&gt;1,DA193,BT194)</f>
        <v>2</v>
      </c>
      <c r="DB194" s="4">
        <f>IF(COUNTIF($BT$5:$BT194,"&gt;=2")&gt;1,DB193,BU194)</f>
        <v>0</v>
      </c>
      <c r="DC194" s="4">
        <f>IF(COUNTIF($BZ$5:$BZ194,"&gt;=2")&gt;1,DC193,BV194)</f>
        <v>0</v>
      </c>
      <c r="DD194" s="4">
        <f>IF(COUNTIF($BZ$5:$BZ194,"&gt;=2")&gt;1,DD193,BW194)</f>
        <v>0</v>
      </c>
      <c r="DE194" s="4">
        <f>IF(COUNTIF($BZ$5:$BZ194,"&gt;=2")&gt;1,DE193,BX194)</f>
        <v>104.80000000000001</v>
      </c>
      <c r="DF194" s="4">
        <f>IF(COUNTIF($BZ$5:$BZ194,"&gt;=2")&gt;1,DF193,BY194)</f>
        <v>25.544999999999995</v>
      </c>
      <c r="DG194" s="4">
        <f>IF(COUNTIF($BZ$5:$BZ194,"&gt;=2")&gt;1,DG193,BZ194)</f>
        <v>0.65500000000000003</v>
      </c>
      <c r="DH194" s="4">
        <f t="shared" si="195"/>
        <v>0</v>
      </c>
      <c r="DI194" s="4">
        <f t="shared" si="196"/>
        <v>0</v>
      </c>
      <c r="DJ194" s="4">
        <f t="shared" si="197"/>
        <v>0</v>
      </c>
      <c r="DK194" s="4">
        <f t="shared" si="198"/>
        <v>0</v>
      </c>
      <c r="DL194" s="4">
        <f t="shared" si="199"/>
        <v>0</v>
      </c>
      <c r="DM194" s="4">
        <f t="shared" si="200"/>
        <v>7</v>
      </c>
      <c r="DN194" s="4">
        <f t="shared" si="201"/>
        <v>13.999999999999998</v>
      </c>
      <c r="DO194" s="4">
        <f t="shared" si="202"/>
        <v>40</v>
      </c>
      <c r="DP194" s="4">
        <f t="shared" si="203"/>
        <v>131</v>
      </c>
      <c r="DQ194" s="4">
        <f t="shared" si="204"/>
        <v>0</v>
      </c>
      <c r="DS194" s="4">
        <v>190</v>
      </c>
      <c r="DT194" s="4">
        <f>$CK194+INDEX(节奏总纲!D$4:D$163,基础状态预估!$C$2)</f>
        <v>214.00483399593904</v>
      </c>
      <c r="DU194" s="4">
        <f>$CK194+INDEX(节奏总纲!E$4:E$163,基础状态预估!$C$2)</f>
        <v>208.28268396026414</v>
      </c>
      <c r="DV194" s="4">
        <f>$CK194+INDEX(节奏总纲!F$4:F$163,基础状态预估!$C$2)</f>
        <v>201.39220630709642</v>
      </c>
      <c r="DW194" s="4">
        <f>$CK194+INDEX(节奏总纲!G$4:G$163,基础状态预估!$C$2)</f>
        <v>193.03246816526354</v>
      </c>
      <c r="DX194" s="4">
        <f>$CK194+INDEX(节奏总纲!H$4:H$163,基础状态预估!$C$2)</f>
        <v>182.69453894381218</v>
      </c>
      <c r="DY194" s="4">
        <f t="shared" si="212"/>
        <v>11.899999999999999</v>
      </c>
      <c r="DZ194" s="4">
        <f t="shared" si="213"/>
        <v>33</v>
      </c>
      <c r="EA194" s="4">
        <f t="shared" si="214"/>
        <v>118.9</v>
      </c>
      <c r="EB194" s="4">
        <f t="shared" si="215"/>
        <v>27.544999999999995</v>
      </c>
      <c r="EC194" s="4">
        <f t="shared" si="216"/>
        <v>0.65500000000000003</v>
      </c>
      <c r="EE194" s="4">
        <v>12</v>
      </c>
      <c r="EF194" s="16">
        <v>100</v>
      </c>
      <c r="EG194" s="16">
        <f>INDEX(节奏总纲!$H$4:$H$163,$EF194)</f>
        <v>274.77780000000001</v>
      </c>
      <c r="EH194" s="16">
        <f t="shared" si="235"/>
        <v>11.899999999999999</v>
      </c>
      <c r="EI194" s="16">
        <f t="shared" si="236"/>
        <v>33</v>
      </c>
      <c r="EJ194" s="16">
        <f t="shared" si="237"/>
        <v>192.56660884495028</v>
      </c>
      <c r="EK194" s="16">
        <f t="shared" si="238"/>
        <v>45.501235905956619</v>
      </c>
      <c r="EL194" s="16">
        <f t="shared" si="239"/>
        <v>1.1154163052809392</v>
      </c>
      <c r="EP194" s="7">
        <f t="shared" si="225"/>
        <v>32.944538943812169</v>
      </c>
      <c r="EQ194" s="4">
        <f t="shared" si="226"/>
        <v>11.899999999999999</v>
      </c>
      <c r="ER194" s="4">
        <f t="shared" si="227"/>
        <v>16.75</v>
      </c>
      <c r="ES194" s="4">
        <f t="shared" si="228"/>
        <v>6.6</v>
      </c>
      <c r="ET194" s="4">
        <f t="shared" si="229"/>
        <v>0.75</v>
      </c>
      <c r="EU194" s="4">
        <f t="shared" si="230"/>
        <v>0</v>
      </c>
      <c r="EV194" s="4" t="str">
        <f t="shared" si="231"/>
        <v>橙</v>
      </c>
      <c r="EW194" s="4">
        <f t="shared" si="232"/>
        <v>34</v>
      </c>
      <c r="EX194" s="4">
        <f t="shared" si="233"/>
        <v>20</v>
      </c>
    </row>
    <row r="195" spans="33:154" x14ac:dyDescent="0.15">
      <c r="AG195" s="7">
        <f>基础状态预估!L33</f>
        <v>36.944538943812169</v>
      </c>
      <c r="AH195" s="7">
        <f>求节点(节奏总纲!$H$4:$H$163,节奏总纲!$C$4:$C$163,AG195)</f>
        <v>70.169313030863634</v>
      </c>
      <c r="AI195" s="4" t="str">
        <f t="shared" si="223"/>
        <v>橙</v>
      </c>
      <c r="AJ195" s="4">
        <f t="shared" si="224"/>
        <v>11.899999999999999</v>
      </c>
      <c r="AK195" s="4">
        <f t="shared" si="217"/>
        <v>20.216666666666665</v>
      </c>
      <c r="AL195" s="4">
        <f t="shared" si="218"/>
        <v>8.1999999999999975</v>
      </c>
      <c r="AM195" s="4">
        <f t="shared" si="219"/>
        <v>1.0166666666666666</v>
      </c>
      <c r="AN195" s="4">
        <f t="shared" si="220"/>
        <v>0</v>
      </c>
      <c r="AO195" s="7">
        <f>(基础状态预估!G33-基础状态预估!G32)*基础状态预估!$W33+AO194</f>
        <v>23.8</v>
      </c>
      <c r="AP195" s="7">
        <f t="shared" si="221"/>
        <v>0.19833333333333333</v>
      </c>
      <c r="AU195" s="15">
        <v>100</v>
      </c>
      <c r="AV195" s="15"/>
      <c r="AW195" s="15">
        <f t="shared" si="240"/>
        <v>3600</v>
      </c>
      <c r="AX195" s="15"/>
      <c r="AY195" s="16">
        <f>(AW195-AW194)*INDEX([3]超r将兵属性验证!$W$7:$W$166,$AU195,1)+AY194</f>
        <v>7336629743.5367622</v>
      </c>
      <c r="BF195" s="4">
        <v>191</v>
      </c>
      <c r="BG195" s="4">
        <f t="shared" si="191"/>
        <v>133.69999999999999</v>
      </c>
      <c r="BH195" s="4">
        <f t="shared" si="192"/>
        <v>57.3</v>
      </c>
      <c r="BL195" s="4">
        <f t="shared" si="175"/>
        <v>92.5</v>
      </c>
      <c r="BM195" s="4">
        <f t="shared" si="176"/>
        <v>64.75</v>
      </c>
      <c r="BN195" s="4">
        <f t="shared" si="177"/>
        <v>27.75</v>
      </c>
      <c r="BR195" s="4">
        <f t="shared" si="178"/>
        <v>111.8</v>
      </c>
      <c r="BS195" s="4">
        <f t="shared" si="179"/>
        <v>51.599999999999987</v>
      </c>
      <c r="BT195" s="4">
        <f t="shared" si="180"/>
        <v>8.6</v>
      </c>
      <c r="BX195" s="4">
        <f t="shared" si="181"/>
        <v>105.60000000000001</v>
      </c>
      <c r="BY195" s="4">
        <f t="shared" si="182"/>
        <v>25.739999999999995</v>
      </c>
      <c r="BZ195" s="4">
        <f t="shared" si="183"/>
        <v>0.66</v>
      </c>
      <c r="CD195" s="4">
        <f t="shared" si="184"/>
        <v>0</v>
      </c>
      <c r="CE195" s="4">
        <f t="shared" si="185"/>
        <v>0</v>
      </c>
      <c r="CF195" s="4">
        <f>IF(COUNTIF($BH$5:$BH195,"&gt;=2")&lt;=1,SUM($BG195:$BK195)*C$8,CF194)</f>
        <v>151200</v>
      </c>
      <c r="CG195" s="4">
        <f>IF(COUNTIF($BN$5:$BN195,"&gt;=2")&lt;=1,SUM($BL195:$BP195)*D$8,CG194)</f>
        <v>604799.99999999988</v>
      </c>
      <c r="CH195" s="4">
        <f>IF(COUNTIF($BT$5:$BT195,"&gt;=2")&lt;=1,SUM($BQ195:$BU195)*E$8,CH194)</f>
        <v>2592000</v>
      </c>
      <c r="CI195" s="4">
        <f>IF(COUNTIF($BZ$5:$BZ195,"&gt;=2")&lt;=1,SUM($BV195:$BZ195)*F$8,CI194)</f>
        <v>11404800</v>
      </c>
      <c r="CJ195" s="4">
        <f t="shared" si="193"/>
        <v>0</v>
      </c>
      <c r="CK195" s="4">
        <f t="shared" si="194"/>
        <v>170.75</v>
      </c>
      <c r="CM195" s="4">
        <v>191</v>
      </c>
      <c r="CN195" s="4">
        <f>IF(COUNTIF($BH$5:$BH195,"&gt;=2")&gt;1,CN194,BG195)</f>
        <v>4.8999999999999995</v>
      </c>
      <c r="CO195" s="4">
        <f>IF(COUNTIF($BH$5:$BH195,"&gt;=2")&gt;1,CO194,BH195)</f>
        <v>2.1</v>
      </c>
      <c r="CP195" s="4">
        <f>IF(COUNTIF($BH$5:$BH195,"&gt;=2")&gt;1,CP194,BI195)</f>
        <v>0</v>
      </c>
      <c r="CQ195" s="4">
        <f>IF(COUNTIF($BH$5:$BH195,"&gt;=2")&gt;1,CQ194,BJ195)</f>
        <v>0</v>
      </c>
      <c r="CR195" s="4">
        <f>IF(COUNTIF($BH$5:$BH195,"&gt;=2")&gt;1,CR194,BK195)</f>
        <v>0</v>
      </c>
      <c r="CS195" s="4">
        <f>IF(COUNTIF($BN$5:$BN195,"&gt;=2")&gt;1,CS194,BL195)</f>
        <v>7</v>
      </c>
      <c r="CT195" s="4">
        <f>IF(COUNTIF($BN$5:$BN195,"&gt;=2")&gt;1,CT194,BM195)</f>
        <v>4.8999999999999995</v>
      </c>
      <c r="CU195" s="4">
        <f>IF(COUNTIF($BN$5:$BN195,"&gt;=2")&gt;1,CU194,BN195)</f>
        <v>2.1</v>
      </c>
      <c r="CV195" s="4">
        <f>IF(COUNTIF($BN$5:$BN195,"&gt;=2")&gt;1,CV194,BO195)</f>
        <v>0</v>
      </c>
      <c r="CW195" s="4">
        <f>IF(COUNTIF($BN$5:$BN195,"&gt;=2")&gt;1,CW194,BP195)</f>
        <v>0</v>
      </c>
      <c r="CX195" s="4">
        <f>IF(COUNTIF($BT$5:$BT195,"&gt;=2")&gt;1,CX194,BQ195)</f>
        <v>0</v>
      </c>
      <c r="CY195" s="4">
        <f>IF(COUNTIF($BT$5:$BT195,"&gt;=2")&gt;1,CY194,BR195)</f>
        <v>26</v>
      </c>
      <c r="CZ195" s="4">
        <f>IF(COUNTIF($BT$5:$BT195,"&gt;=2")&gt;1,CZ194,BS195)</f>
        <v>11.999999999999996</v>
      </c>
      <c r="DA195" s="4">
        <f>IF(COUNTIF($BT$5:$BT195,"&gt;=2")&gt;1,DA194,BT195)</f>
        <v>2</v>
      </c>
      <c r="DB195" s="4">
        <f>IF(COUNTIF($BT$5:$BT195,"&gt;=2")&gt;1,DB194,BU195)</f>
        <v>0</v>
      </c>
      <c r="DC195" s="4">
        <f>IF(COUNTIF($BZ$5:$BZ195,"&gt;=2")&gt;1,DC194,BV195)</f>
        <v>0</v>
      </c>
      <c r="DD195" s="4">
        <f>IF(COUNTIF($BZ$5:$BZ195,"&gt;=2")&gt;1,DD194,BW195)</f>
        <v>0</v>
      </c>
      <c r="DE195" s="4">
        <f>IF(COUNTIF($BZ$5:$BZ195,"&gt;=2")&gt;1,DE194,BX195)</f>
        <v>105.60000000000001</v>
      </c>
      <c r="DF195" s="4">
        <f>IF(COUNTIF($BZ$5:$BZ195,"&gt;=2")&gt;1,DF194,BY195)</f>
        <v>25.739999999999995</v>
      </c>
      <c r="DG195" s="4">
        <f>IF(COUNTIF($BZ$5:$BZ195,"&gt;=2")&gt;1,DG194,BZ195)</f>
        <v>0.66</v>
      </c>
      <c r="DH195" s="4">
        <f t="shared" si="195"/>
        <v>0</v>
      </c>
      <c r="DI195" s="4">
        <f t="shared" si="196"/>
        <v>0</v>
      </c>
      <c r="DJ195" s="4">
        <f t="shared" si="197"/>
        <v>0</v>
      </c>
      <c r="DK195" s="4">
        <f t="shared" si="198"/>
        <v>0</v>
      </c>
      <c r="DL195" s="4">
        <f t="shared" si="199"/>
        <v>0</v>
      </c>
      <c r="DM195" s="4">
        <f t="shared" si="200"/>
        <v>7</v>
      </c>
      <c r="DN195" s="4">
        <f t="shared" si="201"/>
        <v>13.999999999999998</v>
      </c>
      <c r="DO195" s="4">
        <f t="shared" si="202"/>
        <v>40</v>
      </c>
      <c r="DP195" s="4">
        <f t="shared" si="203"/>
        <v>132</v>
      </c>
      <c r="DQ195" s="4">
        <f t="shared" si="204"/>
        <v>0</v>
      </c>
      <c r="DS195" s="4">
        <v>191</v>
      </c>
      <c r="DT195" s="4">
        <f>$CK195+INDEX(节奏总纲!D$4:D$163,基础状态预估!$C$2)</f>
        <v>215.00483399593904</v>
      </c>
      <c r="DU195" s="4">
        <f>$CK195+INDEX(节奏总纲!E$4:E$163,基础状态预估!$C$2)</f>
        <v>209.28268396026414</v>
      </c>
      <c r="DV195" s="4">
        <f>$CK195+INDEX(节奏总纲!F$4:F$163,基础状态预估!$C$2)</f>
        <v>202.39220630709642</v>
      </c>
      <c r="DW195" s="4">
        <f>$CK195+INDEX(节奏总纲!G$4:G$163,基础状态预估!$C$2)</f>
        <v>194.03246816526354</v>
      </c>
      <c r="DX195" s="4">
        <f>$CK195+INDEX(节奏总纲!H$4:H$163,基础状态预估!$C$2)</f>
        <v>183.69453894381218</v>
      </c>
      <c r="DY195" s="4">
        <f t="shared" si="212"/>
        <v>11.899999999999999</v>
      </c>
      <c r="DZ195" s="4">
        <f t="shared" si="213"/>
        <v>33</v>
      </c>
      <c r="EA195" s="4">
        <f t="shared" si="214"/>
        <v>119.7</v>
      </c>
      <c r="EB195" s="4">
        <f t="shared" si="215"/>
        <v>27.739999999999995</v>
      </c>
      <c r="EC195" s="4">
        <f t="shared" si="216"/>
        <v>0.66</v>
      </c>
      <c r="EE195" s="4">
        <v>13</v>
      </c>
      <c r="EF195" s="16">
        <v>110</v>
      </c>
      <c r="EG195" s="16">
        <f>INDEX(节奏总纲!$H$4:$H$163,$EF195)</f>
        <v>542.04559999999992</v>
      </c>
      <c r="EH195" s="16">
        <f t="shared" si="235"/>
        <v>11.899999999999999</v>
      </c>
      <c r="EI195" s="16">
        <f t="shared" si="236"/>
        <v>33</v>
      </c>
      <c r="EJ195" s="16">
        <f t="shared" si="237"/>
        <v>334.1</v>
      </c>
      <c r="EK195" s="16">
        <f t="shared" si="238"/>
        <v>167.6405292245021</v>
      </c>
      <c r="EL195" s="16">
        <f t="shared" si="239"/>
        <v>4.7105318316856346</v>
      </c>
      <c r="EP195" s="7">
        <f t="shared" si="225"/>
        <v>36.944538943812169</v>
      </c>
      <c r="EQ195" s="4">
        <f t="shared" si="226"/>
        <v>11.899999999999999</v>
      </c>
      <c r="ER195" s="4">
        <f t="shared" si="227"/>
        <v>20.216666666666665</v>
      </c>
      <c r="ES195" s="4">
        <f t="shared" si="228"/>
        <v>8.1999999999999975</v>
      </c>
      <c r="ET195" s="4">
        <f t="shared" si="229"/>
        <v>1.0166666666666666</v>
      </c>
      <c r="EU195" s="4">
        <f t="shared" si="230"/>
        <v>0</v>
      </c>
      <c r="EV195" s="4" t="str">
        <f t="shared" si="231"/>
        <v>橙</v>
      </c>
      <c r="EW195" s="4">
        <f t="shared" si="232"/>
        <v>39.333333333333336</v>
      </c>
      <c r="EX195" s="4">
        <f t="shared" si="233"/>
        <v>24</v>
      </c>
    </row>
    <row r="196" spans="33:154" x14ac:dyDescent="0.15">
      <c r="AG196" s="7">
        <f>基础状态预估!L34</f>
        <v>40.944538943812169</v>
      </c>
      <c r="AH196" s="7">
        <f>求节点(节奏总纲!$H$4:$H$163,节奏总纲!$C$4:$C$163,AG196)</f>
        <v>71.656214941879981</v>
      </c>
      <c r="AI196" s="4" t="str">
        <f t="shared" si="223"/>
        <v>橙</v>
      </c>
      <c r="AJ196" s="4">
        <f t="shared" si="224"/>
        <v>11.899999999999999</v>
      </c>
      <c r="AK196" s="4">
        <f t="shared" si="217"/>
        <v>23.683333333333334</v>
      </c>
      <c r="AL196" s="4">
        <f t="shared" si="218"/>
        <v>9.7999999999999989</v>
      </c>
      <c r="AM196" s="4">
        <f t="shared" si="219"/>
        <v>1.2833333333333334</v>
      </c>
      <c r="AN196" s="4">
        <f t="shared" si="220"/>
        <v>0</v>
      </c>
      <c r="AO196" s="7">
        <f>(基础状态预估!G34-基础状态预估!G33)*基础状态预估!$W34+AO195</f>
        <v>27.8</v>
      </c>
      <c r="AP196" s="7">
        <f t="shared" si="221"/>
        <v>0.19857142857142857</v>
      </c>
      <c r="AU196" s="15">
        <v>110</v>
      </c>
      <c r="AV196" s="15"/>
      <c r="AW196" s="15">
        <f t="shared" si="240"/>
        <v>3600</v>
      </c>
      <c r="AX196" s="15"/>
      <c r="AY196" s="16">
        <f>(AW196-AW195)*INDEX([3]超r将兵属性验证!$W$7:$W$166,$AU196,1)+AY195</f>
        <v>7336629743.5367622</v>
      </c>
      <c r="BF196" s="4">
        <v>192</v>
      </c>
      <c r="BG196" s="4">
        <f t="shared" si="191"/>
        <v>134.39999999999998</v>
      </c>
      <c r="BH196" s="4">
        <f t="shared" si="192"/>
        <v>57.599999999999994</v>
      </c>
      <c r="BL196" s="4">
        <f t="shared" si="175"/>
        <v>93</v>
      </c>
      <c r="BM196" s="4">
        <f t="shared" si="176"/>
        <v>65.099999999999994</v>
      </c>
      <c r="BN196" s="4">
        <f t="shared" si="177"/>
        <v>27.9</v>
      </c>
      <c r="BR196" s="4">
        <f t="shared" si="178"/>
        <v>112.45</v>
      </c>
      <c r="BS196" s="4">
        <f t="shared" si="179"/>
        <v>51.899999999999991</v>
      </c>
      <c r="BT196" s="4">
        <f t="shared" si="180"/>
        <v>8.65</v>
      </c>
      <c r="BX196" s="4">
        <f t="shared" si="181"/>
        <v>106.4</v>
      </c>
      <c r="BY196" s="4">
        <f t="shared" si="182"/>
        <v>25.934999999999995</v>
      </c>
      <c r="BZ196" s="4">
        <f t="shared" si="183"/>
        <v>0.66500000000000004</v>
      </c>
      <c r="CD196" s="4">
        <f t="shared" si="184"/>
        <v>0</v>
      </c>
      <c r="CE196" s="4">
        <f t="shared" si="185"/>
        <v>0</v>
      </c>
      <c r="CF196" s="4">
        <f>IF(COUNTIF($BH$5:$BH196,"&gt;=2")&lt;=1,SUM($BG196:$BK196)*C$8,CF195)</f>
        <v>151200</v>
      </c>
      <c r="CG196" s="4">
        <f>IF(COUNTIF($BN$5:$BN196,"&gt;=2")&lt;=1,SUM($BL196:$BP196)*D$8,CG195)</f>
        <v>604799.99999999988</v>
      </c>
      <c r="CH196" s="4">
        <f>IF(COUNTIF($BT$5:$BT196,"&gt;=2")&lt;=1,SUM($BQ196:$BU196)*E$8,CH195)</f>
        <v>2592000</v>
      </c>
      <c r="CI196" s="4">
        <f>IF(COUNTIF($BZ$5:$BZ196,"&gt;=2")&lt;=1,SUM($BV196:$BZ196)*F$8,CI195)</f>
        <v>11491200</v>
      </c>
      <c r="CJ196" s="4">
        <f t="shared" si="193"/>
        <v>0</v>
      </c>
      <c r="CK196" s="4">
        <f t="shared" si="194"/>
        <v>171.75</v>
      </c>
      <c r="CM196" s="4">
        <v>192</v>
      </c>
      <c r="CN196" s="4">
        <f>IF(COUNTIF($BH$5:$BH196,"&gt;=2")&gt;1,CN195,BG196)</f>
        <v>4.8999999999999995</v>
      </c>
      <c r="CO196" s="4">
        <f>IF(COUNTIF($BH$5:$BH196,"&gt;=2")&gt;1,CO195,BH196)</f>
        <v>2.1</v>
      </c>
      <c r="CP196" s="4">
        <f>IF(COUNTIF($BH$5:$BH196,"&gt;=2")&gt;1,CP195,BI196)</f>
        <v>0</v>
      </c>
      <c r="CQ196" s="4">
        <f>IF(COUNTIF($BH$5:$BH196,"&gt;=2")&gt;1,CQ195,BJ196)</f>
        <v>0</v>
      </c>
      <c r="CR196" s="4">
        <f>IF(COUNTIF($BH$5:$BH196,"&gt;=2")&gt;1,CR195,BK196)</f>
        <v>0</v>
      </c>
      <c r="CS196" s="4">
        <f>IF(COUNTIF($BN$5:$BN196,"&gt;=2")&gt;1,CS195,BL196)</f>
        <v>7</v>
      </c>
      <c r="CT196" s="4">
        <f>IF(COUNTIF($BN$5:$BN196,"&gt;=2")&gt;1,CT195,BM196)</f>
        <v>4.8999999999999995</v>
      </c>
      <c r="CU196" s="4">
        <f>IF(COUNTIF($BN$5:$BN196,"&gt;=2")&gt;1,CU195,BN196)</f>
        <v>2.1</v>
      </c>
      <c r="CV196" s="4">
        <f>IF(COUNTIF($BN$5:$BN196,"&gt;=2")&gt;1,CV195,BO196)</f>
        <v>0</v>
      </c>
      <c r="CW196" s="4">
        <f>IF(COUNTIF($BN$5:$BN196,"&gt;=2")&gt;1,CW195,BP196)</f>
        <v>0</v>
      </c>
      <c r="CX196" s="4">
        <f>IF(COUNTIF($BT$5:$BT196,"&gt;=2")&gt;1,CX195,BQ196)</f>
        <v>0</v>
      </c>
      <c r="CY196" s="4">
        <f>IF(COUNTIF($BT$5:$BT196,"&gt;=2")&gt;1,CY195,BR196)</f>
        <v>26</v>
      </c>
      <c r="CZ196" s="4">
        <f>IF(COUNTIF($BT$5:$BT196,"&gt;=2")&gt;1,CZ195,BS196)</f>
        <v>11.999999999999996</v>
      </c>
      <c r="DA196" s="4">
        <f>IF(COUNTIF($BT$5:$BT196,"&gt;=2")&gt;1,DA195,BT196)</f>
        <v>2</v>
      </c>
      <c r="DB196" s="4">
        <f>IF(COUNTIF($BT$5:$BT196,"&gt;=2")&gt;1,DB195,BU196)</f>
        <v>0</v>
      </c>
      <c r="DC196" s="4">
        <f>IF(COUNTIF($BZ$5:$BZ196,"&gt;=2")&gt;1,DC195,BV196)</f>
        <v>0</v>
      </c>
      <c r="DD196" s="4">
        <f>IF(COUNTIF($BZ$5:$BZ196,"&gt;=2")&gt;1,DD195,BW196)</f>
        <v>0</v>
      </c>
      <c r="DE196" s="4">
        <f>IF(COUNTIF($BZ$5:$BZ196,"&gt;=2")&gt;1,DE195,BX196)</f>
        <v>106.4</v>
      </c>
      <c r="DF196" s="4">
        <f>IF(COUNTIF($BZ$5:$BZ196,"&gt;=2")&gt;1,DF195,BY196)</f>
        <v>25.934999999999995</v>
      </c>
      <c r="DG196" s="4">
        <f>IF(COUNTIF($BZ$5:$BZ196,"&gt;=2")&gt;1,DG195,BZ196)</f>
        <v>0.66500000000000004</v>
      </c>
      <c r="DH196" s="4">
        <f t="shared" si="195"/>
        <v>0</v>
      </c>
      <c r="DI196" s="4">
        <f t="shared" si="196"/>
        <v>0</v>
      </c>
      <c r="DJ196" s="4">
        <f t="shared" si="197"/>
        <v>0</v>
      </c>
      <c r="DK196" s="4">
        <f t="shared" si="198"/>
        <v>0</v>
      </c>
      <c r="DL196" s="4">
        <f t="shared" si="199"/>
        <v>0</v>
      </c>
      <c r="DM196" s="4">
        <f t="shared" si="200"/>
        <v>7</v>
      </c>
      <c r="DN196" s="4">
        <f t="shared" si="201"/>
        <v>13.999999999999998</v>
      </c>
      <c r="DO196" s="4">
        <f t="shared" si="202"/>
        <v>40</v>
      </c>
      <c r="DP196" s="4">
        <f t="shared" si="203"/>
        <v>133</v>
      </c>
      <c r="DQ196" s="4">
        <f t="shared" si="204"/>
        <v>0</v>
      </c>
      <c r="DS196" s="4">
        <v>192</v>
      </c>
      <c r="DT196" s="4">
        <f>$CK196+INDEX(节奏总纲!D$4:D$163,基础状态预估!$C$2)</f>
        <v>216.00483399593904</v>
      </c>
      <c r="DU196" s="4">
        <f>$CK196+INDEX(节奏总纲!E$4:E$163,基础状态预估!$C$2)</f>
        <v>210.28268396026414</v>
      </c>
      <c r="DV196" s="4">
        <f>$CK196+INDEX(节奏总纲!F$4:F$163,基础状态预估!$C$2)</f>
        <v>203.39220630709642</v>
      </c>
      <c r="DW196" s="4">
        <f>$CK196+INDEX(节奏总纲!G$4:G$163,基础状态预估!$C$2)</f>
        <v>195.03246816526354</v>
      </c>
      <c r="DX196" s="4">
        <f>$CK196+INDEX(节奏总纲!H$4:H$163,基础状态预估!$C$2)</f>
        <v>184.69453894381218</v>
      </c>
      <c r="DY196" s="4">
        <f t="shared" si="212"/>
        <v>11.899999999999999</v>
      </c>
      <c r="DZ196" s="4">
        <f t="shared" si="213"/>
        <v>33</v>
      </c>
      <c r="EA196" s="4">
        <f t="shared" si="214"/>
        <v>120.5</v>
      </c>
      <c r="EB196" s="4">
        <f t="shared" si="215"/>
        <v>27.934999999999995</v>
      </c>
      <c r="EC196" s="4">
        <f t="shared" si="216"/>
        <v>0.66500000000000004</v>
      </c>
      <c r="EE196" s="4">
        <v>14</v>
      </c>
      <c r="EF196" s="16">
        <v>120</v>
      </c>
      <c r="EG196" s="16">
        <f>INDEX(节奏总纲!$H$4:$H$163,$EF196)</f>
        <v>1067.9759999999999</v>
      </c>
      <c r="EH196" s="16">
        <f t="shared" si="235"/>
        <v>12.802442142496099</v>
      </c>
      <c r="EI196" s="16">
        <f t="shared" si="236"/>
        <v>35.502570647258096</v>
      </c>
      <c r="EJ196" s="16">
        <f t="shared" si="237"/>
        <v>359.43663191663427</v>
      </c>
      <c r="EK196" s="16">
        <f t="shared" si="238"/>
        <v>650.63301970734176</v>
      </c>
      <c r="EL196" s="16">
        <f t="shared" si="239"/>
        <v>19.612480693924716</v>
      </c>
      <c r="EP196" s="7">
        <f t="shared" si="225"/>
        <v>40.944538943812169</v>
      </c>
      <c r="EQ196" s="4">
        <f t="shared" si="226"/>
        <v>11.899999999999999</v>
      </c>
      <c r="ER196" s="4">
        <f t="shared" si="227"/>
        <v>23.683333333333334</v>
      </c>
      <c r="ES196" s="4">
        <f t="shared" si="228"/>
        <v>9.7999999999999989</v>
      </c>
      <c r="ET196" s="4">
        <f t="shared" si="229"/>
        <v>1.2833333333333334</v>
      </c>
      <c r="EU196" s="4">
        <f t="shared" si="230"/>
        <v>0</v>
      </c>
      <c r="EV196" s="4" t="str">
        <f t="shared" si="231"/>
        <v>橙</v>
      </c>
      <c r="EW196" s="4">
        <f t="shared" si="232"/>
        <v>44.666666666666664</v>
      </c>
      <c r="EX196" s="4">
        <f t="shared" si="233"/>
        <v>28</v>
      </c>
    </row>
    <row r="197" spans="33:154" x14ac:dyDescent="0.15">
      <c r="AG197" s="7">
        <f>基础状态预估!L35</f>
        <v>44.944538943812169</v>
      </c>
      <c r="AH197" s="7">
        <f>求节点(节奏总纲!$H$4:$H$163,节奏总纲!$C$4:$C$163,AG197)</f>
        <v>73.020307731716954</v>
      </c>
      <c r="AI197" s="4" t="str">
        <f t="shared" si="223"/>
        <v>橙</v>
      </c>
      <c r="AJ197" s="4">
        <f t="shared" si="224"/>
        <v>11.899999999999999</v>
      </c>
      <c r="AK197" s="4">
        <f t="shared" si="217"/>
        <v>27.150000000000002</v>
      </c>
      <c r="AL197" s="4">
        <f t="shared" si="218"/>
        <v>11.399999999999997</v>
      </c>
      <c r="AM197" s="4">
        <f t="shared" si="219"/>
        <v>1.55</v>
      </c>
      <c r="AN197" s="4">
        <f t="shared" si="220"/>
        <v>0</v>
      </c>
      <c r="AO197" s="7">
        <f>(基础状态预估!G35-基础状态预估!G34)*基础状态预估!$W35+AO196</f>
        <v>31.8</v>
      </c>
      <c r="AP197" s="7">
        <f t="shared" si="221"/>
        <v>0.19875000000000004</v>
      </c>
      <c r="AU197" s="15">
        <v>120</v>
      </c>
      <c r="AV197" s="15"/>
      <c r="AW197" s="15">
        <f t="shared" si="240"/>
        <v>3600</v>
      </c>
      <c r="AX197" s="15"/>
      <c r="AY197" s="16">
        <f>(AW197-AW196)*INDEX([3]超r将兵属性验证!$W$7:$W$166,$AU197,1)+AY196</f>
        <v>7336629743.5367622</v>
      </c>
      <c r="BF197" s="4">
        <v>193</v>
      </c>
      <c r="BG197" s="4">
        <f t="shared" si="191"/>
        <v>135.1</v>
      </c>
      <c r="BH197" s="4">
        <f t="shared" si="192"/>
        <v>57.9</v>
      </c>
      <c r="BL197" s="4">
        <f t="shared" ref="BL197:BL260" si="241">IF($BH197&lt;2,0,($BF197-INDEX($BF$5:$BF$1004,MATCH(2,$BH$5:$BH$1004,1)))*$D$23)</f>
        <v>93.5</v>
      </c>
      <c r="BM197" s="4">
        <f t="shared" ref="BM197:BM260" si="242">IF($BH197&lt;2,0,($BF197-INDEX($BF$5:$BF$1004,MATCH(2,$BH$5:$BH$1004,1)))*$D$22)</f>
        <v>65.45</v>
      </c>
      <c r="BN197" s="4">
        <f t="shared" ref="BN197:BN260" si="243">IF($BH197&lt;2,0,($BF197-INDEX($BF$5:$BF$1004,MATCH(2,$BH$5:$BH$1004,1)))*$D$21)</f>
        <v>28.05</v>
      </c>
      <c r="BR197" s="4">
        <f t="shared" ref="BR197:BR260" si="244">IF($BN197&lt;2,0,($BF197-INDEX($BF$5:$BF$1004,MATCH(2,$BN$5:$BN$1004,1)))*$E$23)</f>
        <v>113.10000000000001</v>
      </c>
      <c r="BS197" s="4">
        <f t="shared" ref="BS197:BS260" si="245">IF($BN197&lt;2,0,($BF197-INDEX($BF$5:$BF$1004,MATCH(2,$BN$5:$BN$1004,1)))*$E$22)</f>
        <v>52.199999999999989</v>
      </c>
      <c r="BT197" s="4">
        <f t="shared" ref="BT197:BT260" si="246">IF($BN197&lt;2,0,($BF197-INDEX($BF$5:$BF$1004,MATCH(2,$BN$5:$BN$1004,1)))*$E$21)</f>
        <v>8.7000000000000011</v>
      </c>
      <c r="BX197" s="4">
        <f t="shared" ref="BX197:BX260" si="247">IF($BT197&lt;2,0,($BF197-INDEX($BF$5:$BF$1004,MATCH(2,$BT$5:$BT$1004,1)))*$F$23)</f>
        <v>107.2</v>
      </c>
      <c r="BY197" s="4">
        <f t="shared" ref="BY197:BY260" si="248">IF($BT197&lt;2,0,($BF197-INDEX($BF$5:$BF$1004,MATCH(2,$BT$5:$BT$1004,1)))*$F$22)</f>
        <v>26.129999999999992</v>
      </c>
      <c r="BZ197" s="4">
        <f t="shared" ref="BZ197:BZ260" si="249">IF($BT197&lt;2,0,($BF197-INDEX($BF$5:$BF$1004,MATCH(2,$BT$5:$BT$1004,1)))*$F$21)</f>
        <v>0.67</v>
      </c>
      <c r="CD197" s="4">
        <f t="shared" ref="CD197:CD260" si="250">IF($BZ197&lt;2,0,($BF197-INDEX($BF$5:$BF$1004,MATCH(2,$BZ$5:$BZ$1004,1)))*$G$23)</f>
        <v>0</v>
      </c>
      <c r="CE197" s="4">
        <f t="shared" ref="CE197:CE260" si="251">IF($BZ197&lt;2,0,($BF197-INDEX($BF$5:$BF$1004,MATCH(2,$BZ$5:$BZ$1004,1)))*$G$22)</f>
        <v>0</v>
      </c>
      <c r="CF197" s="4">
        <f>IF(COUNTIF($BH$5:$BH197,"&gt;=2")&lt;=1,SUM($BG197:$BK197)*C$8,CF196)</f>
        <v>151200</v>
      </c>
      <c r="CG197" s="4">
        <f>IF(COUNTIF($BN$5:$BN197,"&gt;=2")&lt;=1,SUM($BL197:$BP197)*D$8,CG196)</f>
        <v>604799.99999999988</v>
      </c>
      <c r="CH197" s="4">
        <f>IF(COUNTIF($BT$5:$BT197,"&gt;=2")&lt;=1,SUM($BQ197:$BU197)*E$8,CH196)</f>
        <v>2592000</v>
      </c>
      <c r="CI197" s="4">
        <f>IF(COUNTIF($BZ$5:$BZ197,"&gt;=2")&lt;=1,SUM($BV197:$BZ197)*F$8,CI196)</f>
        <v>11577599.999999998</v>
      </c>
      <c r="CJ197" s="4">
        <f t="shared" si="193"/>
        <v>0</v>
      </c>
      <c r="CK197" s="4">
        <f t="shared" si="194"/>
        <v>172.74999999999997</v>
      </c>
      <c r="CM197" s="4">
        <v>193</v>
      </c>
      <c r="CN197" s="4">
        <f>IF(COUNTIF($BH$5:$BH197,"&gt;=2")&gt;1,CN196,BG197)</f>
        <v>4.8999999999999995</v>
      </c>
      <c r="CO197" s="4">
        <f>IF(COUNTIF($BH$5:$BH197,"&gt;=2")&gt;1,CO196,BH197)</f>
        <v>2.1</v>
      </c>
      <c r="CP197" s="4">
        <f>IF(COUNTIF($BH$5:$BH197,"&gt;=2")&gt;1,CP196,BI197)</f>
        <v>0</v>
      </c>
      <c r="CQ197" s="4">
        <f>IF(COUNTIF($BH$5:$BH197,"&gt;=2")&gt;1,CQ196,BJ197)</f>
        <v>0</v>
      </c>
      <c r="CR197" s="4">
        <f>IF(COUNTIF($BH$5:$BH197,"&gt;=2")&gt;1,CR196,BK197)</f>
        <v>0</v>
      </c>
      <c r="CS197" s="4">
        <f>IF(COUNTIF($BN$5:$BN197,"&gt;=2")&gt;1,CS196,BL197)</f>
        <v>7</v>
      </c>
      <c r="CT197" s="4">
        <f>IF(COUNTIF($BN$5:$BN197,"&gt;=2")&gt;1,CT196,BM197)</f>
        <v>4.8999999999999995</v>
      </c>
      <c r="CU197" s="4">
        <f>IF(COUNTIF($BN$5:$BN197,"&gt;=2")&gt;1,CU196,BN197)</f>
        <v>2.1</v>
      </c>
      <c r="CV197" s="4">
        <f>IF(COUNTIF($BN$5:$BN197,"&gt;=2")&gt;1,CV196,BO197)</f>
        <v>0</v>
      </c>
      <c r="CW197" s="4">
        <f>IF(COUNTIF($BN$5:$BN197,"&gt;=2")&gt;1,CW196,BP197)</f>
        <v>0</v>
      </c>
      <c r="CX197" s="4">
        <f>IF(COUNTIF($BT$5:$BT197,"&gt;=2")&gt;1,CX196,BQ197)</f>
        <v>0</v>
      </c>
      <c r="CY197" s="4">
        <f>IF(COUNTIF($BT$5:$BT197,"&gt;=2")&gt;1,CY196,BR197)</f>
        <v>26</v>
      </c>
      <c r="CZ197" s="4">
        <f>IF(COUNTIF($BT$5:$BT197,"&gt;=2")&gt;1,CZ196,BS197)</f>
        <v>11.999999999999996</v>
      </c>
      <c r="DA197" s="4">
        <f>IF(COUNTIF($BT$5:$BT197,"&gt;=2")&gt;1,DA196,BT197)</f>
        <v>2</v>
      </c>
      <c r="DB197" s="4">
        <f>IF(COUNTIF($BT$5:$BT197,"&gt;=2")&gt;1,DB196,BU197)</f>
        <v>0</v>
      </c>
      <c r="DC197" s="4">
        <f>IF(COUNTIF($BZ$5:$BZ197,"&gt;=2")&gt;1,DC196,BV197)</f>
        <v>0</v>
      </c>
      <c r="DD197" s="4">
        <f>IF(COUNTIF($BZ$5:$BZ197,"&gt;=2")&gt;1,DD196,BW197)</f>
        <v>0</v>
      </c>
      <c r="DE197" s="4">
        <f>IF(COUNTIF($BZ$5:$BZ197,"&gt;=2")&gt;1,DE196,BX197)</f>
        <v>107.2</v>
      </c>
      <c r="DF197" s="4">
        <f>IF(COUNTIF($BZ$5:$BZ197,"&gt;=2")&gt;1,DF196,BY197)</f>
        <v>26.129999999999992</v>
      </c>
      <c r="DG197" s="4">
        <f>IF(COUNTIF($BZ$5:$BZ197,"&gt;=2")&gt;1,DG196,BZ197)</f>
        <v>0.67</v>
      </c>
      <c r="DH197" s="4">
        <f t="shared" si="195"/>
        <v>0</v>
      </c>
      <c r="DI197" s="4">
        <f t="shared" si="196"/>
        <v>0</v>
      </c>
      <c r="DJ197" s="4">
        <f t="shared" si="197"/>
        <v>0</v>
      </c>
      <c r="DK197" s="4">
        <f t="shared" si="198"/>
        <v>0</v>
      </c>
      <c r="DL197" s="4">
        <f t="shared" si="199"/>
        <v>0</v>
      </c>
      <c r="DM197" s="4">
        <f t="shared" si="200"/>
        <v>7</v>
      </c>
      <c r="DN197" s="4">
        <f t="shared" si="201"/>
        <v>13.999999999999998</v>
      </c>
      <c r="DO197" s="4">
        <f t="shared" si="202"/>
        <v>40</v>
      </c>
      <c r="DP197" s="4">
        <f t="shared" si="203"/>
        <v>133.99999999999997</v>
      </c>
      <c r="DQ197" s="4">
        <f t="shared" si="204"/>
        <v>0</v>
      </c>
      <c r="DS197" s="4">
        <v>193</v>
      </c>
      <c r="DT197" s="4">
        <f>$CK197+INDEX(节奏总纲!D$4:D$163,基础状态预估!$C$2)</f>
        <v>217.00483399593901</v>
      </c>
      <c r="DU197" s="4">
        <f>$CK197+INDEX(节奏总纲!E$4:E$163,基础状态预估!$C$2)</f>
        <v>211.28268396026411</v>
      </c>
      <c r="DV197" s="4">
        <f>$CK197+INDEX(节奏总纲!F$4:F$163,基础状态预估!$C$2)</f>
        <v>204.39220630709639</v>
      </c>
      <c r="DW197" s="4">
        <f>$CK197+INDEX(节奏总纲!G$4:G$163,基础状态预估!$C$2)</f>
        <v>196.03246816526351</v>
      </c>
      <c r="DX197" s="4">
        <f>$CK197+INDEX(节奏总纲!H$4:H$163,基础状态预估!$C$2)</f>
        <v>185.69453894381215</v>
      </c>
      <c r="DY197" s="4">
        <f t="shared" si="212"/>
        <v>11.899999999999999</v>
      </c>
      <c r="DZ197" s="4">
        <f t="shared" si="213"/>
        <v>33</v>
      </c>
      <c r="EA197" s="4">
        <f t="shared" si="214"/>
        <v>121.3</v>
      </c>
      <c r="EB197" s="4">
        <f t="shared" si="215"/>
        <v>28.129999999999992</v>
      </c>
      <c r="EC197" s="4">
        <f t="shared" si="216"/>
        <v>0.67</v>
      </c>
      <c r="EE197" s="4">
        <v>15</v>
      </c>
      <c r="EF197" s="16">
        <v>130</v>
      </c>
      <c r="EG197" s="16">
        <f>INDEX(节奏总纲!$H$4:$H$163,$EF197)</f>
        <v>2124.7454000000002</v>
      </c>
      <c r="EH197" s="16">
        <f t="shared" si="235"/>
        <v>25.470544329680386</v>
      </c>
      <c r="EI197" s="16">
        <f t="shared" si="236"/>
        <v>70.63260192264309</v>
      </c>
      <c r="EJ197" s="16">
        <f t="shared" si="237"/>
        <v>715.10158491985021</v>
      </c>
      <c r="EK197" s="16">
        <f t="shared" si="238"/>
        <v>1294.4387474168748</v>
      </c>
      <c r="EL197" s="16">
        <f t="shared" si="239"/>
        <v>39.019161607569231</v>
      </c>
      <c r="EP197" s="7">
        <f t="shared" si="225"/>
        <v>44.944538943812169</v>
      </c>
      <c r="EQ197" s="4">
        <f t="shared" si="226"/>
        <v>11.899999999999999</v>
      </c>
      <c r="ER197" s="4">
        <f t="shared" si="227"/>
        <v>27.150000000000002</v>
      </c>
      <c r="ES197" s="4">
        <f t="shared" si="228"/>
        <v>11.399999999999997</v>
      </c>
      <c r="ET197" s="4">
        <f t="shared" si="229"/>
        <v>1.55</v>
      </c>
      <c r="EU197" s="4">
        <f t="shared" si="230"/>
        <v>0</v>
      </c>
      <c r="EV197" s="4" t="str">
        <f t="shared" si="231"/>
        <v>橙</v>
      </c>
      <c r="EW197" s="4">
        <f t="shared" si="232"/>
        <v>50</v>
      </c>
      <c r="EX197" s="4">
        <f t="shared" si="233"/>
        <v>32</v>
      </c>
    </row>
    <row r="198" spans="33:154" x14ac:dyDescent="0.15">
      <c r="AG198" s="7">
        <f>基础状态预估!L36</f>
        <v>48.944538943812169</v>
      </c>
      <c r="AH198" s="7">
        <f>求节点(节奏总纲!$H$4:$H$163,节奏总纲!$C$4:$C$163,AG198)</f>
        <v>74.216092110230989</v>
      </c>
      <c r="AI198" s="4" t="str">
        <f t="shared" si="223"/>
        <v>橙</v>
      </c>
      <c r="AJ198" s="4">
        <f t="shared" si="224"/>
        <v>11.899999999999999</v>
      </c>
      <c r="AK198" s="4">
        <f t="shared" si="217"/>
        <v>30.616666666666667</v>
      </c>
      <c r="AL198" s="4">
        <f t="shared" si="218"/>
        <v>12.999999999999996</v>
      </c>
      <c r="AM198" s="4">
        <f t="shared" si="219"/>
        <v>1.8166666666666667</v>
      </c>
      <c r="AN198" s="4">
        <f t="shared" si="220"/>
        <v>0</v>
      </c>
      <c r="AO198" s="7">
        <f>(基础状态预估!G36-基础状态预估!G35)*基础状态预估!$W36+AO197</f>
        <v>35.799999999999997</v>
      </c>
      <c r="AP198" s="7">
        <f t="shared" si="221"/>
        <v>0.19888888888888887</v>
      </c>
      <c r="AU198" s="15">
        <v>130</v>
      </c>
      <c r="AV198" s="15"/>
      <c r="AW198" s="15">
        <f t="shared" si="240"/>
        <v>3600</v>
      </c>
      <c r="AX198" s="15"/>
      <c r="AY198" s="16">
        <f>(AW198-AW197)*INDEX([3]超r将兵属性验证!$W$7:$W$166,$AU198,1)+AY197</f>
        <v>7336629743.5367622</v>
      </c>
      <c r="BF198" s="4">
        <v>194</v>
      </c>
      <c r="BG198" s="4">
        <f t="shared" ref="BG198:BG261" si="252">$BF198*$C$22</f>
        <v>135.79999999999998</v>
      </c>
      <c r="BH198" s="4">
        <f t="shared" ref="BH198:BH261" si="253">$BF198*$C$21</f>
        <v>58.199999999999996</v>
      </c>
      <c r="BL198" s="4">
        <f t="shared" si="241"/>
        <v>94</v>
      </c>
      <c r="BM198" s="4">
        <f t="shared" si="242"/>
        <v>65.8</v>
      </c>
      <c r="BN198" s="4">
        <f t="shared" si="243"/>
        <v>28.2</v>
      </c>
      <c r="BR198" s="4">
        <f t="shared" si="244"/>
        <v>113.75</v>
      </c>
      <c r="BS198" s="4">
        <f t="shared" si="245"/>
        <v>52.499999999999986</v>
      </c>
      <c r="BT198" s="4">
        <f t="shared" si="246"/>
        <v>8.75</v>
      </c>
      <c r="BX198" s="4">
        <f t="shared" si="247"/>
        <v>108</v>
      </c>
      <c r="BY198" s="4">
        <f t="shared" si="248"/>
        <v>26.324999999999992</v>
      </c>
      <c r="BZ198" s="4">
        <f t="shared" si="249"/>
        <v>0.67500000000000004</v>
      </c>
      <c r="CD198" s="4">
        <f t="shared" si="250"/>
        <v>0</v>
      </c>
      <c r="CE198" s="4">
        <f t="shared" si="251"/>
        <v>0</v>
      </c>
      <c r="CF198" s="4">
        <f>IF(COUNTIF($BH$5:$BH198,"&gt;=2")&lt;=1,SUM($BG198:$BK198)*C$8,CF197)</f>
        <v>151200</v>
      </c>
      <c r="CG198" s="4">
        <f>IF(COUNTIF($BN$5:$BN198,"&gt;=2")&lt;=1,SUM($BL198:$BP198)*D$8,CG197)</f>
        <v>604799.99999999988</v>
      </c>
      <c r="CH198" s="4">
        <f>IF(COUNTIF($BT$5:$BT198,"&gt;=2")&lt;=1,SUM($BQ198:$BU198)*E$8,CH197)</f>
        <v>2592000</v>
      </c>
      <c r="CI198" s="4">
        <f>IF(COUNTIF($BZ$5:$BZ198,"&gt;=2")&lt;=1,SUM($BV198:$BZ198)*F$8,CI197)</f>
        <v>11664000</v>
      </c>
      <c r="CJ198" s="4">
        <f t="shared" ref="CJ198:CJ261" si="254">SUM($CA198:$CE198)*G$8</f>
        <v>0</v>
      </c>
      <c r="CK198" s="4">
        <f t="shared" ref="CK198:CK261" si="255">SUM(CF198:CJ198)/86400</f>
        <v>173.75</v>
      </c>
      <c r="CM198" s="4">
        <v>194</v>
      </c>
      <c r="CN198" s="4">
        <f>IF(COUNTIF($BH$5:$BH198,"&gt;=2")&gt;1,CN197,BG198)</f>
        <v>4.8999999999999995</v>
      </c>
      <c r="CO198" s="4">
        <f>IF(COUNTIF($BH$5:$BH198,"&gt;=2")&gt;1,CO197,BH198)</f>
        <v>2.1</v>
      </c>
      <c r="CP198" s="4">
        <f>IF(COUNTIF($BH$5:$BH198,"&gt;=2")&gt;1,CP197,BI198)</f>
        <v>0</v>
      </c>
      <c r="CQ198" s="4">
        <f>IF(COUNTIF($BH$5:$BH198,"&gt;=2")&gt;1,CQ197,BJ198)</f>
        <v>0</v>
      </c>
      <c r="CR198" s="4">
        <f>IF(COUNTIF($BH$5:$BH198,"&gt;=2")&gt;1,CR197,BK198)</f>
        <v>0</v>
      </c>
      <c r="CS198" s="4">
        <f>IF(COUNTIF($BN$5:$BN198,"&gt;=2")&gt;1,CS197,BL198)</f>
        <v>7</v>
      </c>
      <c r="CT198" s="4">
        <f>IF(COUNTIF($BN$5:$BN198,"&gt;=2")&gt;1,CT197,BM198)</f>
        <v>4.8999999999999995</v>
      </c>
      <c r="CU198" s="4">
        <f>IF(COUNTIF($BN$5:$BN198,"&gt;=2")&gt;1,CU197,BN198)</f>
        <v>2.1</v>
      </c>
      <c r="CV198" s="4">
        <f>IF(COUNTIF($BN$5:$BN198,"&gt;=2")&gt;1,CV197,BO198)</f>
        <v>0</v>
      </c>
      <c r="CW198" s="4">
        <f>IF(COUNTIF($BN$5:$BN198,"&gt;=2")&gt;1,CW197,BP198)</f>
        <v>0</v>
      </c>
      <c r="CX198" s="4">
        <f>IF(COUNTIF($BT$5:$BT198,"&gt;=2")&gt;1,CX197,BQ198)</f>
        <v>0</v>
      </c>
      <c r="CY198" s="4">
        <f>IF(COUNTIF($BT$5:$BT198,"&gt;=2")&gt;1,CY197,BR198)</f>
        <v>26</v>
      </c>
      <c r="CZ198" s="4">
        <f>IF(COUNTIF($BT$5:$BT198,"&gt;=2")&gt;1,CZ197,BS198)</f>
        <v>11.999999999999996</v>
      </c>
      <c r="DA198" s="4">
        <f>IF(COUNTIF($BT$5:$BT198,"&gt;=2")&gt;1,DA197,BT198)</f>
        <v>2</v>
      </c>
      <c r="DB198" s="4">
        <f>IF(COUNTIF($BT$5:$BT198,"&gt;=2")&gt;1,DB197,BU198)</f>
        <v>0</v>
      </c>
      <c r="DC198" s="4">
        <f>IF(COUNTIF($BZ$5:$BZ198,"&gt;=2")&gt;1,DC197,BV198)</f>
        <v>0</v>
      </c>
      <c r="DD198" s="4">
        <f>IF(COUNTIF($BZ$5:$BZ198,"&gt;=2")&gt;1,DD197,BW198)</f>
        <v>0</v>
      </c>
      <c r="DE198" s="4">
        <f>IF(COUNTIF($BZ$5:$BZ198,"&gt;=2")&gt;1,DE197,BX198)</f>
        <v>108</v>
      </c>
      <c r="DF198" s="4">
        <f>IF(COUNTIF($BZ$5:$BZ198,"&gt;=2")&gt;1,DF197,BY198)</f>
        <v>26.324999999999992</v>
      </c>
      <c r="DG198" s="4">
        <f>IF(COUNTIF($BZ$5:$BZ198,"&gt;=2")&gt;1,DG197,BZ198)</f>
        <v>0.67500000000000004</v>
      </c>
      <c r="DH198" s="4">
        <f t="shared" ref="DH198:DH261" si="256">CA198</f>
        <v>0</v>
      </c>
      <c r="DI198" s="4">
        <f t="shared" ref="DI198:DI261" si="257">CB198</f>
        <v>0</v>
      </c>
      <c r="DJ198" s="4">
        <f t="shared" ref="DJ198:DJ261" si="258">CC198</f>
        <v>0</v>
      </c>
      <c r="DK198" s="4">
        <f t="shared" ref="DK198:DK261" si="259">CD198</f>
        <v>0</v>
      </c>
      <c r="DL198" s="4">
        <f t="shared" ref="DL198:DL261" si="260">CE198</f>
        <v>0</v>
      </c>
      <c r="DM198" s="4">
        <f t="shared" ref="DM198:DM261" si="261">SUM($CN198:$CR198)</f>
        <v>7</v>
      </c>
      <c r="DN198" s="4">
        <f t="shared" ref="DN198:DN261" si="262">SUM($CS198:$CW198)</f>
        <v>13.999999999999998</v>
      </c>
      <c r="DO198" s="4">
        <f t="shared" ref="DO198:DO261" si="263">SUM($CX198:$DB198)</f>
        <v>40</v>
      </c>
      <c r="DP198" s="4">
        <f t="shared" ref="DP198:DP261" si="264">SUM($DC198:$DG198)</f>
        <v>135</v>
      </c>
      <c r="DQ198" s="4">
        <f t="shared" ref="DQ198:DQ261" si="265">SUM($DH198:$DL198)</f>
        <v>0</v>
      </c>
      <c r="DS198" s="4">
        <v>194</v>
      </c>
      <c r="DT198" s="4">
        <f>$CK198+INDEX(节奏总纲!D$4:D$163,基础状态预估!$C$2)</f>
        <v>218.00483399593904</v>
      </c>
      <c r="DU198" s="4">
        <f>$CK198+INDEX(节奏总纲!E$4:E$163,基础状态预估!$C$2)</f>
        <v>212.28268396026414</v>
      </c>
      <c r="DV198" s="4">
        <f>$CK198+INDEX(节奏总纲!F$4:F$163,基础状态预估!$C$2)</f>
        <v>205.39220630709642</v>
      </c>
      <c r="DW198" s="4">
        <f>$CK198+INDEX(节奏总纲!G$4:G$163,基础状态预估!$C$2)</f>
        <v>197.03246816526354</v>
      </c>
      <c r="DX198" s="4">
        <f>$CK198+INDEX(节奏总纲!H$4:H$163,基础状态预估!$C$2)</f>
        <v>186.69453894381218</v>
      </c>
      <c r="DY198" s="4">
        <f t="shared" ref="DY198:DY261" si="266">CN198+CS198+CX198+DC198+DH198</f>
        <v>11.899999999999999</v>
      </c>
      <c r="DZ198" s="4">
        <f t="shared" ref="DZ198:DZ261" si="267">CO198+CT198+CY198+DD198+DI198</f>
        <v>33</v>
      </c>
      <c r="EA198" s="4">
        <f t="shared" ref="EA198:EA261" si="268">CP198+CU198+CZ198+DE198+DJ198</f>
        <v>122.1</v>
      </c>
      <c r="EB198" s="4">
        <f t="shared" ref="EB198:EB261" si="269">CQ198+CV198+DA198+DF198+DK198</f>
        <v>28.324999999999992</v>
      </c>
      <c r="EC198" s="4">
        <f t="shared" ref="EC198:EC261" si="270">CR198+CW198+DB198+DG198+DL198</f>
        <v>0.67500000000000004</v>
      </c>
      <c r="EE198" s="4">
        <v>16</v>
      </c>
      <c r="EF198" s="16">
        <v>140</v>
      </c>
      <c r="EG198" s="16">
        <f>INDEX(节奏总纲!$H$4:$H$163,$EF198)</f>
        <v>4192.4097000000002</v>
      </c>
      <c r="EH198" s="16">
        <f t="shared" si="235"/>
        <v>50.256824705695109</v>
      </c>
      <c r="EI198" s="16">
        <f t="shared" si="236"/>
        <v>139.36766515024698</v>
      </c>
      <c r="EJ198" s="16">
        <f t="shared" si="237"/>
        <v>1410.9920280817428</v>
      </c>
      <c r="EK198" s="16">
        <f t="shared" si="238"/>
        <v>2554.1025106943894</v>
      </c>
      <c r="EL198" s="16">
        <f t="shared" si="239"/>
        <v>76.99007683906072</v>
      </c>
      <c r="EP198" s="7">
        <f t="shared" si="225"/>
        <v>48.944538943812169</v>
      </c>
      <c r="EQ198" s="4">
        <f t="shared" si="226"/>
        <v>11.899999999999999</v>
      </c>
      <c r="ER198" s="4">
        <f t="shared" si="227"/>
        <v>30.616666666666667</v>
      </c>
      <c r="ES198" s="4">
        <f t="shared" si="228"/>
        <v>12.999999999999996</v>
      </c>
      <c r="ET198" s="4">
        <f t="shared" si="229"/>
        <v>1.8166666666666667</v>
      </c>
      <c r="EU198" s="4">
        <f t="shared" si="230"/>
        <v>0</v>
      </c>
      <c r="EV198" s="4" t="str">
        <f t="shared" si="231"/>
        <v>橙</v>
      </c>
      <c r="EW198" s="4">
        <f t="shared" si="232"/>
        <v>55.333333333333336</v>
      </c>
      <c r="EX198" s="4">
        <f t="shared" si="233"/>
        <v>36</v>
      </c>
    </row>
    <row r="199" spans="33:154" x14ac:dyDescent="0.15">
      <c r="AG199" s="7">
        <f>基础状态预估!L37</f>
        <v>52.944538943812169</v>
      </c>
      <c r="AH199" s="7">
        <f>求节点(节奏总纲!$H$4:$H$163,节奏总纲!$C$4:$C$163,AG199)</f>
        <v>75.30416306738914</v>
      </c>
      <c r="AI199" s="4" t="str">
        <f t="shared" si="223"/>
        <v>红</v>
      </c>
      <c r="AJ199" s="4">
        <f t="shared" si="224"/>
        <v>11.899999999999999</v>
      </c>
      <c r="AK199" s="4">
        <f t="shared" si="217"/>
        <v>33</v>
      </c>
      <c r="AL199" s="4">
        <f t="shared" si="218"/>
        <v>15.099999999999996</v>
      </c>
      <c r="AM199" s="4">
        <f t="shared" si="219"/>
        <v>2.2437499999999999</v>
      </c>
      <c r="AN199" s="4">
        <f t="shared" si="220"/>
        <v>6.2500000000000003E-3</v>
      </c>
      <c r="AO199" s="7">
        <f>(基础状态预估!G37-基础状态预估!G36)*基础状态预估!$W37+AO198</f>
        <v>39.799999999999997</v>
      </c>
      <c r="AP199" s="7">
        <f t="shared" si="221"/>
        <v>0.19899999999999998</v>
      </c>
      <c r="AU199" s="15">
        <v>140</v>
      </c>
      <c r="AV199" s="15"/>
      <c r="AW199" s="15">
        <f t="shared" si="240"/>
        <v>3600</v>
      </c>
      <c r="AX199" s="15"/>
      <c r="AY199" s="16">
        <f>(AW199-AW198)*INDEX([3]超r将兵属性验证!$W$7:$W$166,$AU199,1)+AY198</f>
        <v>7336629743.5367622</v>
      </c>
      <c r="BF199" s="4">
        <v>195</v>
      </c>
      <c r="BG199" s="4">
        <f t="shared" si="252"/>
        <v>136.5</v>
      </c>
      <c r="BH199" s="4">
        <f t="shared" si="253"/>
        <v>58.5</v>
      </c>
      <c r="BL199" s="4">
        <f t="shared" si="241"/>
        <v>94.5</v>
      </c>
      <c r="BM199" s="4">
        <f t="shared" si="242"/>
        <v>66.149999999999991</v>
      </c>
      <c r="BN199" s="4">
        <f t="shared" si="243"/>
        <v>28.349999999999998</v>
      </c>
      <c r="BR199" s="4">
        <f t="shared" si="244"/>
        <v>114.4</v>
      </c>
      <c r="BS199" s="4">
        <f t="shared" si="245"/>
        <v>52.79999999999999</v>
      </c>
      <c r="BT199" s="4">
        <f t="shared" si="246"/>
        <v>8.8000000000000007</v>
      </c>
      <c r="BX199" s="4">
        <f t="shared" si="247"/>
        <v>108.80000000000001</v>
      </c>
      <c r="BY199" s="4">
        <f t="shared" si="248"/>
        <v>26.519999999999992</v>
      </c>
      <c r="BZ199" s="4">
        <f t="shared" si="249"/>
        <v>0.68</v>
      </c>
      <c r="CD199" s="4">
        <f t="shared" si="250"/>
        <v>0</v>
      </c>
      <c r="CE199" s="4">
        <f t="shared" si="251"/>
        <v>0</v>
      </c>
      <c r="CF199" s="4">
        <f>IF(COUNTIF($BH$5:$BH199,"&gt;=2")&lt;=1,SUM($BG199:$BK199)*C$8,CF198)</f>
        <v>151200</v>
      </c>
      <c r="CG199" s="4">
        <f>IF(COUNTIF($BN$5:$BN199,"&gt;=2")&lt;=1,SUM($BL199:$BP199)*D$8,CG198)</f>
        <v>604799.99999999988</v>
      </c>
      <c r="CH199" s="4">
        <f>IF(COUNTIF($BT$5:$BT199,"&gt;=2")&lt;=1,SUM($BQ199:$BU199)*E$8,CH198)</f>
        <v>2592000</v>
      </c>
      <c r="CI199" s="4">
        <f>IF(COUNTIF($BZ$5:$BZ199,"&gt;=2")&lt;=1,SUM($BV199:$BZ199)*F$8,CI198)</f>
        <v>11750400</v>
      </c>
      <c r="CJ199" s="4">
        <f t="shared" si="254"/>
        <v>0</v>
      </c>
      <c r="CK199" s="4">
        <f t="shared" si="255"/>
        <v>174.75</v>
      </c>
      <c r="CM199" s="4">
        <v>195</v>
      </c>
      <c r="CN199" s="4">
        <f>IF(COUNTIF($BH$5:$BH199,"&gt;=2")&gt;1,CN198,BG199)</f>
        <v>4.8999999999999995</v>
      </c>
      <c r="CO199" s="4">
        <f>IF(COUNTIF($BH$5:$BH199,"&gt;=2")&gt;1,CO198,BH199)</f>
        <v>2.1</v>
      </c>
      <c r="CP199" s="4">
        <f>IF(COUNTIF($BH$5:$BH199,"&gt;=2")&gt;1,CP198,BI199)</f>
        <v>0</v>
      </c>
      <c r="CQ199" s="4">
        <f>IF(COUNTIF($BH$5:$BH199,"&gt;=2")&gt;1,CQ198,BJ199)</f>
        <v>0</v>
      </c>
      <c r="CR199" s="4">
        <f>IF(COUNTIF($BH$5:$BH199,"&gt;=2")&gt;1,CR198,BK199)</f>
        <v>0</v>
      </c>
      <c r="CS199" s="4">
        <f>IF(COUNTIF($BN$5:$BN199,"&gt;=2")&gt;1,CS198,BL199)</f>
        <v>7</v>
      </c>
      <c r="CT199" s="4">
        <f>IF(COUNTIF($BN$5:$BN199,"&gt;=2")&gt;1,CT198,BM199)</f>
        <v>4.8999999999999995</v>
      </c>
      <c r="CU199" s="4">
        <f>IF(COUNTIF($BN$5:$BN199,"&gt;=2")&gt;1,CU198,BN199)</f>
        <v>2.1</v>
      </c>
      <c r="CV199" s="4">
        <f>IF(COUNTIF($BN$5:$BN199,"&gt;=2")&gt;1,CV198,BO199)</f>
        <v>0</v>
      </c>
      <c r="CW199" s="4">
        <f>IF(COUNTIF($BN$5:$BN199,"&gt;=2")&gt;1,CW198,BP199)</f>
        <v>0</v>
      </c>
      <c r="CX199" s="4">
        <f>IF(COUNTIF($BT$5:$BT199,"&gt;=2")&gt;1,CX198,BQ199)</f>
        <v>0</v>
      </c>
      <c r="CY199" s="4">
        <f>IF(COUNTIF($BT$5:$BT199,"&gt;=2")&gt;1,CY198,BR199)</f>
        <v>26</v>
      </c>
      <c r="CZ199" s="4">
        <f>IF(COUNTIF($BT$5:$BT199,"&gt;=2")&gt;1,CZ198,BS199)</f>
        <v>11.999999999999996</v>
      </c>
      <c r="DA199" s="4">
        <f>IF(COUNTIF($BT$5:$BT199,"&gt;=2")&gt;1,DA198,BT199)</f>
        <v>2</v>
      </c>
      <c r="DB199" s="4">
        <f>IF(COUNTIF($BT$5:$BT199,"&gt;=2")&gt;1,DB198,BU199)</f>
        <v>0</v>
      </c>
      <c r="DC199" s="4">
        <f>IF(COUNTIF($BZ$5:$BZ199,"&gt;=2")&gt;1,DC198,BV199)</f>
        <v>0</v>
      </c>
      <c r="DD199" s="4">
        <f>IF(COUNTIF($BZ$5:$BZ199,"&gt;=2")&gt;1,DD198,BW199)</f>
        <v>0</v>
      </c>
      <c r="DE199" s="4">
        <f>IF(COUNTIF($BZ$5:$BZ199,"&gt;=2")&gt;1,DE198,BX199)</f>
        <v>108.80000000000001</v>
      </c>
      <c r="DF199" s="4">
        <f>IF(COUNTIF($BZ$5:$BZ199,"&gt;=2")&gt;1,DF198,BY199)</f>
        <v>26.519999999999992</v>
      </c>
      <c r="DG199" s="4">
        <f>IF(COUNTIF($BZ$5:$BZ199,"&gt;=2")&gt;1,DG198,BZ199)</f>
        <v>0.68</v>
      </c>
      <c r="DH199" s="4">
        <f t="shared" si="256"/>
        <v>0</v>
      </c>
      <c r="DI199" s="4">
        <f t="shared" si="257"/>
        <v>0</v>
      </c>
      <c r="DJ199" s="4">
        <f t="shared" si="258"/>
        <v>0</v>
      </c>
      <c r="DK199" s="4">
        <f t="shared" si="259"/>
        <v>0</v>
      </c>
      <c r="DL199" s="4">
        <f t="shared" si="260"/>
        <v>0</v>
      </c>
      <c r="DM199" s="4">
        <f t="shared" si="261"/>
        <v>7</v>
      </c>
      <c r="DN199" s="4">
        <f t="shared" si="262"/>
        <v>13.999999999999998</v>
      </c>
      <c r="DO199" s="4">
        <f t="shared" si="263"/>
        <v>40</v>
      </c>
      <c r="DP199" s="4">
        <f t="shared" si="264"/>
        <v>136</v>
      </c>
      <c r="DQ199" s="4">
        <f t="shared" si="265"/>
        <v>0</v>
      </c>
      <c r="DS199" s="4">
        <v>195</v>
      </c>
      <c r="DT199" s="4">
        <f>$CK199+INDEX(节奏总纲!D$4:D$163,基础状态预估!$C$2)</f>
        <v>219.00483399593904</v>
      </c>
      <c r="DU199" s="4">
        <f>$CK199+INDEX(节奏总纲!E$4:E$163,基础状态预估!$C$2)</f>
        <v>213.28268396026414</v>
      </c>
      <c r="DV199" s="4">
        <f>$CK199+INDEX(节奏总纲!F$4:F$163,基础状态预估!$C$2)</f>
        <v>206.39220630709642</v>
      </c>
      <c r="DW199" s="4">
        <f>$CK199+INDEX(节奏总纲!G$4:G$163,基础状态预估!$C$2)</f>
        <v>198.03246816526354</v>
      </c>
      <c r="DX199" s="4">
        <f>$CK199+INDEX(节奏总纲!H$4:H$163,基础状态预估!$C$2)</f>
        <v>187.69453894381218</v>
      </c>
      <c r="DY199" s="4">
        <f t="shared" si="266"/>
        <v>11.899999999999999</v>
      </c>
      <c r="DZ199" s="4">
        <f t="shared" si="267"/>
        <v>33</v>
      </c>
      <c r="EA199" s="4">
        <f t="shared" si="268"/>
        <v>122.9</v>
      </c>
      <c r="EB199" s="4">
        <f t="shared" si="269"/>
        <v>28.519999999999992</v>
      </c>
      <c r="EC199" s="4">
        <f t="shared" si="270"/>
        <v>0.68</v>
      </c>
      <c r="EE199" s="4">
        <v>17</v>
      </c>
      <c r="EF199" s="16">
        <v>150</v>
      </c>
      <c r="EG199" s="16">
        <f>INDEX(节奏总纲!$H$4:$H$163,$EF199)</f>
        <v>8355.5850000000009</v>
      </c>
      <c r="EH199" s="16">
        <f t="shared" si="235"/>
        <v>100.16319985580978</v>
      </c>
      <c r="EI199" s="16">
        <f t="shared" si="236"/>
        <v>277.7634953984641</v>
      </c>
      <c r="EJ199" s="16">
        <f t="shared" si="237"/>
        <v>2812.1449640189958</v>
      </c>
      <c r="EK199" s="16">
        <f t="shared" si="238"/>
        <v>5090.3948215796718</v>
      </c>
      <c r="EL199" s="16">
        <f t="shared" si="239"/>
        <v>153.44328851860621</v>
      </c>
      <c r="EP199" s="7">
        <f t="shared" si="225"/>
        <v>52.944538943812169</v>
      </c>
      <c r="EQ199" s="4">
        <f t="shared" si="226"/>
        <v>11.899999999999999</v>
      </c>
      <c r="ER199" s="4">
        <f t="shared" si="227"/>
        <v>33</v>
      </c>
      <c r="ES199" s="4">
        <f t="shared" si="228"/>
        <v>15.099999999999996</v>
      </c>
      <c r="ET199" s="4">
        <f t="shared" si="229"/>
        <v>2.2437499999999999</v>
      </c>
      <c r="EU199" s="4">
        <f t="shared" si="230"/>
        <v>6.2500000000000003E-3</v>
      </c>
      <c r="EV199" s="4" t="str">
        <f t="shared" si="231"/>
        <v>红</v>
      </c>
      <c r="EW199" s="4">
        <f t="shared" si="232"/>
        <v>60.25</v>
      </c>
      <c r="EX199" s="4">
        <f t="shared" si="233"/>
        <v>40</v>
      </c>
    </row>
    <row r="200" spans="33:154" x14ac:dyDescent="0.15">
      <c r="AG200" s="7">
        <f>基础状态预估!L38</f>
        <v>56.944538943812169</v>
      </c>
      <c r="AH200" s="7">
        <f>求节点(节奏总纲!$H$4:$H$163,节奏总纲!$C$4:$C$163,AG200)</f>
        <v>76.330646122274075</v>
      </c>
      <c r="AI200" s="4" t="str">
        <f t="shared" si="223"/>
        <v>红</v>
      </c>
      <c r="AJ200" s="4">
        <f t="shared" si="224"/>
        <v>11.899999999999999</v>
      </c>
      <c r="AK200" s="4">
        <f t="shared" si="217"/>
        <v>33</v>
      </c>
      <c r="AL200" s="4">
        <f t="shared" si="218"/>
        <v>18.299999999999997</v>
      </c>
      <c r="AM200" s="4">
        <f t="shared" si="219"/>
        <v>3.0237499999999997</v>
      </c>
      <c r="AN200" s="4">
        <f t="shared" si="220"/>
        <v>2.6250000000000002E-2</v>
      </c>
      <c r="AO200" s="7">
        <f>(基础状态预估!G38-基础状态预估!G37)*基础状态预估!$W38+AO199</f>
        <v>43.8</v>
      </c>
      <c r="AP200" s="7">
        <f t="shared" si="221"/>
        <v>0.19909090909090907</v>
      </c>
      <c r="AU200" s="15">
        <v>150</v>
      </c>
      <c r="AV200" s="15"/>
      <c r="AW200" s="15">
        <f t="shared" si="240"/>
        <v>3600</v>
      </c>
      <c r="AX200" s="15"/>
      <c r="AY200" s="16">
        <f>(AW200-AW199)*INDEX([3]超r将兵属性验证!$W$7:$W$166,$AU200,1)+AY199</f>
        <v>7336629743.5367622</v>
      </c>
      <c r="BF200" s="4">
        <v>196</v>
      </c>
      <c r="BG200" s="4">
        <f t="shared" si="252"/>
        <v>137.19999999999999</v>
      </c>
      <c r="BH200" s="4">
        <f t="shared" si="253"/>
        <v>58.8</v>
      </c>
      <c r="BL200" s="4">
        <f t="shared" si="241"/>
        <v>95</v>
      </c>
      <c r="BM200" s="4">
        <f t="shared" si="242"/>
        <v>66.5</v>
      </c>
      <c r="BN200" s="4">
        <f t="shared" si="243"/>
        <v>28.5</v>
      </c>
      <c r="BR200" s="4">
        <f t="shared" si="244"/>
        <v>115.05</v>
      </c>
      <c r="BS200" s="4">
        <f t="shared" si="245"/>
        <v>53.099999999999987</v>
      </c>
      <c r="BT200" s="4">
        <f t="shared" si="246"/>
        <v>8.85</v>
      </c>
      <c r="BX200" s="4">
        <f t="shared" si="247"/>
        <v>109.60000000000001</v>
      </c>
      <c r="BY200" s="4">
        <f t="shared" si="248"/>
        <v>26.714999999999993</v>
      </c>
      <c r="BZ200" s="4">
        <f t="shared" si="249"/>
        <v>0.68500000000000005</v>
      </c>
      <c r="CD200" s="4">
        <f t="shared" si="250"/>
        <v>0</v>
      </c>
      <c r="CE200" s="4">
        <f t="shared" si="251"/>
        <v>0</v>
      </c>
      <c r="CF200" s="4">
        <f>IF(COUNTIF($BH$5:$BH200,"&gt;=2")&lt;=1,SUM($BG200:$BK200)*C$8,CF199)</f>
        <v>151200</v>
      </c>
      <c r="CG200" s="4">
        <f>IF(COUNTIF($BN$5:$BN200,"&gt;=2")&lt;=1,SUM($BL200:$BP200)*D$8,CG199)</f>
        <v>604799.99999999988</v>
      </c>
      <c r="CH200" s="4">
        <f>IF(COUNTIF($BT$5:$BT200,"&gt;=2")&lt;=1,SUM($BQ200:$BU200)*E$8,CH199)</f>
        <v>2592000</v>
      </c>
      <c r="CI200" s="4">
        <f>IF(COUNTIF($BZ$5:$BZ200,"&gt;=2")&lt;=1,SUM($BV200:$BZ200)*F$8,CI199)</f>
        <v>11836800</v>
      </c>
      <c r="CJ200" s="4">
        <f t="shared" si="254"/>
        <v>0</v>
      </c>
      <c r="CK200" s="4">
        <f t="shared" si="255"/>
        <v>175.75</v>
      </c>
      <c r="CM200" s="4">
        <v>196</v>
      </c>
      <c r="CN200" s="4">
        <f>IF(COUNTIF($BH$5:$BH200,"&gt;=2")&gt;1,CN199,BG200)</f>
        <v>4.8999999999999995</v>
      </c>
      <c r="CO200" s="4">
        <f>IF(COUNTIF($BH$5:$BH200,"&gt;=2")&gt;1,CO199,BH200)</f>
        <v>2.1</v>
      </c>
      <c r="CP200" s="4">
        <f>IF(COUNTIF($BH$5:$BH200,"&gt;=2")&gt;1,CP199,BI200)</f>
        <v>0</v>
      </c>
      <c r="CQ200" s="4">
        <f>IF(COUNTIF($BH$5:$BH200,"&gt;=2")&gt;1,CQ199,BJ200)</f>
        <v>0</v>
      </c>
      <c r="CR200" s="4">
        <f>IF(COUNTIF($BH$5:$BH200,"&gt;=2")&gt;1,CR199,BK200)</f>
        <v>0</v>
      </c>
      <c r="CS200" s="4">
        <f>IF(COUNTIF($BN$5:$BN200,"&gt;=2")&gt;1,CS199,BL200)</f>
        <v>7</v>
      </c>
      <c r="CT200" s="4">
        <f>IF(COUNTIF($BN$5:$BN200,"&gt;=2")&gt;1,CT199,BM200)</f>
        <v>4.8999999999999995</v>
      </c>
      <c r="CU200" s="4">
        <f>IF(COUNTIF($BN$5:$BN200,"&gt;=2")&gt;1,CU199,BN200)</f>
        <v>2.1</v>
      </c>
      <c r="CV200" s="4">
        <f>IF(COUNTIF($BN$5:$BN200,"&gt;=2")&gt;1,CV199,BO200)</f>
        <v>0</v>
      </c>
      <c r="CW200" s="4">
        <f>IF(COUNTIF($BN$5:$BN200,"&gt;=2")&gt;1,CW199,BP200)</f>
        <v>0</v>
      </c>
      <c r="CX200" s="4">
        <f>IF(COUNTIF($BT$5:$BT200,"&gt;=2")&gt;1,CX199,BQ200)</f>
        <v>0</v>
      </c>
      <c r="CY200" s="4">
        <f>IF(COUNTIF($BT$5:$BT200,"&gt;=2")&gt;1,CY199,BR200)</f>
        <v>26</v>
      </c>
      <c r="CZ200" s="4">
        <f>IF(COUNTIF($BT$5:$BT200,"&gt;=2")&gt;1,CZ199,BS200)</f>
        <v>11.999999999999996</v>
      </c>
      <c r="DA200" s="4">
        <f>IF(COUNTIF($BT$5:$BT200,"&gt;=2")&gt;1,DA199,BT200)</f>
        <v>2</v>
      </c>
      <c r="DB200" s="4">
        <f>IF(COUNTIF($BT$5:$BT200,"&gt;=2")&gt;1,DB199,BU200)</f>
        <v>0</v>
      </c>
      <c r="DC200" s="4">
        <f>IF(COUNTIF($BZ$5:$BZ200,"&gt;=2")&gt;1,DC199,BV200)</f>
        <v>0</v>
      </c>
      <c r="DD200" s="4">
        <f>IF(COUNTIF($BZ$5:$BZ200,"&gt;=2")&gt;1,DD199,BW200)</f>
        <v>0</v>
      </c>
      <c r="DE200" s="4">
        <f>IF(COUNTIF($BZ$5:$BZ200,"&gt;=2")&gt;1,DE199,BX200)</f>
        <v>109.60000000000001</v>
      </c>
      <c r="DF200" s="4">
        <f>IF(COUNTIF($BZ$5:$BZ200,"&gt;=2")&gt;1,DF199,BY200)</f>
        <v>26.714999999999993</v>
      </c>
      <c r="DG200" s="4">
        <f>IF(COUNTIF($BZ$5:$BZ200,"&gt;=2")&gt;1,DG199,BZ200)</f>
        <v>0.68500000000000005</v>
      </c>
      <c r="DH200" s="4">
        <f t="shared" si="256"/>
        <v>0</v>
      </c>
      <c r="DI200" s="4">
        <f t="shared" si="257"/>
        <v>0</v>
      </c>
      <c r="DJ200" s="4">
        <f t="shared" si="258"/>
        <v>0</v>
      </c>
      <c r="DK200" s="4">
        <f t="shared" si="259"/>
        <v>0</v>
      </c>
      <c r="DL200" s="4">
        <f t="shared" si="260"/>
        <v>0</v>
      </c>
      <c r="DM200" s="4">
        <f t="shared" si="261"/>
        <v>7</v>
      </c>
      <c r="DN200" s="4">
        <f t="shared" si="262"/>
        <v>13.999999999999998</v>
      </c>
      <c r="DO200" s="4">
        <f t="shared" si="263"/>
        <v>40</v>
      </c>
      <c r="DP200" s="4">
        <f t="shared" si="264"/>
        <v>137</v>
      </c>
      <c r="DQ200" s="4">
        <f t="shared" si="265"/>
        <v>0</v>
      </c>
      <c r="DS200" s="4">
        <v>196</v>
      </c>
      <c r="DT200" s="4">
        <f>$CK200+INDEX(节奏总纲!D$4:D$163,基础状态预估!$C$2)</f>
        <v>220.00483399593904</v>
      </c>
      <c r="DU200" s="4">
        <f>$CK200+INDEX(节奏总纲!E$4:E$163,基础状态预估!$C$2)</f>
        <v>214.28268396026414</v>
      </c>
      <c r="DV200" s="4">
        <f>$CK200+INDEX(节奏总纲!F$4:F$163,基础状态预估!$C$2)</f>
        <v>207.39220630709642</v>
      </c>
      <c r="DW200" s="4">
        <f>$CK200+INDEX(节奏总纲!G$4:G$163,基础状态预估!$C$2)</f>
        <v>199.03246816526354</v>
      </c>
      <c r="DX200" s="4">
        <f>$CK200+INDEX(节奏总纲!H$4:H$163,基础状态预估!$C$2)</f>
        <v>188.69453894381218</v>
      </c>
      <c r="DY200" s="4">
        <f t="shared" si="266"/>
        <v>11.899999999999999</v>
      </c>
      <c r="DZ200" s="4">
        <f t="shared" si="267"/>
        <v>33</v>
      </c>
      <c r="EA200" s="4">
        <f t="shared" si="268"/>
        <v>123.7</v>
      </c>
      <c r="EB200" s="4">
        <f t="shared" si="269"/>
        <v>28.714999999999993</v>
      </c>
      <c r="EC200" s="4">
        <f t="shared" si="270"/>
        <v>0.68500000000000005</v>
      </c>
      <c r="EE200" s="4">
        <v>18</v>
      </c>
      <c r="EF200" s="16">
        <v>160</v>
      </c>
      <c r="EG200" s="16">
        <f>INDEX(节奏总纲!$H$4:$H$163,$EF200)</f>
        <v>66190.350000000006</v>
      </c>
      <c r="EH200" s="16">
        <f t="shared" si="235"/>
        <v>793.46176905339348</v>
      </c>
      <c r="EI200" s="16">
        <f t="shared" si="236"/>
        <v>2200.35616628252</v>
      </c>
      <c r="EJ200" s="16">
        <f t="shared" si="237"/>
        <v>22276.939247120907</v>
      </c>
      <c r="EK200" s="16">
        <f t="shared" si="238"/>
        <v>40324.527232808468</v>
      </c>
      <c r="EL200" s="16">
        <f t="shared" si="239"/>
        <v>1215.5300882221325</v>
      </c>
      <c r="EP200" s="7">
        <f t="shared" si="225"/>
        <v>56.944538943812169</v>
      </c>
      <c r="EQ200" s="4">
        <f t="shared" si="226"/>
        <v>11.899999999999999</v>
      </c>
      <c r="ER200" s="4">
        <f t="shared" si="227"/>
        <v>33</v>
      </c>
      <c r="ES200" s="4">
        <f t="shared" si="228"/>
        <v>18.299999999999997</v>
      </c>
      <c r="ET200" s="4">
        <f t="shared" si="229"/>
        <v>3.0237499999999997</v>
      </c>
      <c r="EU200" s="4">
        <f t="shared" si="230"/>
        <v>2.6250000000000002E-2</v>
      </c>
      <c r="EV200" s="4" t="str">
        <f t="shared" si="231"/>
        <v>红</v>
      </c>
      <c r="EW200" s="4">
        <f t="shared" si="232"/>
        <v>64.25</v>
      </c>
      <c r="EX200" s="4">
        <f t="shared" si="233"/>
        <v>44</v>
      </c>
    </row>
    <row r="201" spans="33:154" x14ac:dyDescent="0.15">
      <c r="AG201" s="7">
        <f>基础状态预估!L39</f>
        <v>60.944538943812169</v>
      </c>
      <c r="AH201" s="7">
        <f>求节点(节奏总纲!$H$4:$H$163,节奏总纲!$C$4:$C$163,AG201)</f>
        <v>77.342272277468808</v>
      </c>
      <c r="AI201" s="4" t="str">
        <f t="shared" si="223"/>
        <v>红</v>
      </c>
      <c r="AJ201" s="4">
        <f t="shared" si="224"/>
        <v>11.899999999999999</v>
      </c>
      <c r="AK201" s="4">
        <f t="shared" si="217"/>
        <v>33</v>
      </c>
      <c r="AL201" s="4">
        <f t="shared" si="218"/>
        <v>21.499999999999996</v>
      </c>
      <c r="AM201" s="4">
        <f t="shared" si="219"/>
        <v>3.8037499999999995</v>
      </c>
      <c r="AN201" s="4">
        <f t="shared" si="220"/>
        <v>4.6249999999999999E-2</v>
      </c>
      <c r="AO201" s="7">
        <f>(基础状态预估!G39-基础状态预估!G38)*基础状态预估!$W39+AO200</f>
        <v>47.8</v>
      </c>
      <c r="AP201" s="7">
        <f t="shared" si="221"/>
        <v>0.19916666666666666</v>
      </c>
      <c r="AU201" s="15">
        <v>160</v>
      </c>
      <c r="AV201" s="15"/>
      <c r="AW201" s="15">
        <f t="shared" si="240"/>
        <v>3600</v>
      </c>
      <c r="AX201" s="15"/>
      <c r="AY201" s="16">
        <f>(AW201-AW200)*INDEX([3]超r将兵属性验证!$W$7:$W$166,$AU201,1)+AY200</f>
        <v>7336629743.5367622</v>
      </c>
      <c r="BF201" s="4">
        <v>197</v>
      </c>
      <c r="BG201" s="4">
        <f t="shared" si="252"/>
        <v>137.89999999999998</v>
      </c>
      <c r="BH201" s="4">
        <f t="shared" si="253"/>
        <v>59.099999999999994</v>
      </c>
      <c r="BL201" s="4">
        <f t="shared" si="241"/>
        <v>95.5</v>
      </c>
      <c r="BM201" s="4">
        <f t="shared" si="242"/>
        <v>66.849999999999994</v>
      </c>
      <c r="BN201" s="4">
        <f t="shared" si="243"/>
        <v>28.65</v>
      </c>
      <c r="BR201" s="4">
        <f t="shared" si="244"/>
        <v>115.7</v>
      </c>
      <c r="BS201" s="4">
        <f t="shared" si="245"/>
        <v>53.399999999999991</v>
      </c>
      <c r="BT201" s="4">
        <f t="shared" si="246"/>
        <v>8.9</v>
      </c>
      <c r="BX201" s="4">
        <f t="shared" si="247"/>
        <v>110.4</v>
      </c>
      <c r="BY201" s="4">
        <f t="shared" si="248"/>
        <v>26.909999999999993</v>
      </c>
      <c r="BZ201" s="4">
        <f t="shared" si="249"/>
        <v>0.69000000000000006</v>
      </c>
      <c r="CD201" s="4">
        <f t="shared" si="250"/>
        <v>0</v>
      </c>
      <c r="CE201" s="4">
        <f t="shared" si="251"/>
        <v>0</v>
      </c>
      <c r="CF201" s="4">
        <f>IF(COUNTIF($BH$5:$BH201,"&gt;=2")&lt;=1,SUM($BG201:$BK201)*C$8,CF200)</f>
        <v>151200</v>
      </c>
      <c r="CG201" s="4">
        <f>IF(COUNTIF($BN$5:$BN201,"&gt;=2")&lt;=1,SUM($BL201:$BP201)*D$8,CG200)</f>
        <v>604799.99999999988</v>
      </c>
      <c r="CH201" s="4">
        <f>IF(COUNTIF($BT$5:$BT201,"&gt;=2")&lt;=1,SUM($BQ201:$BU201)*E$8,CH200)</f>
        <v>2592000</v>
      </c>
      <c r="CI201" s="4">
        <f>IF(COUNTIF($BZ$5:$BZ201,"&gt;=2")&lt;=1,SUM($BV201:$BZ201)*F$8,CI200)</f>
        <v>11923200</v>
      </c>
      <c r="CJ201" s="4">
        <f t="shared" si="254"/>
        <v>0</v>
      </c>
      <c r="CK201" s="4">
        <f t="shared" si="255"/>
        <v>176.75</v>
      </c>
      <c r="CM201" s="4">
        <v>197</v>
      </c>
      <c r="CN201" s="4">
        <f>IF(COUNTIF($BH$5:$BH201,"&gt;=2")&gt;1,CN200,BG201)</f>
        <v>4.8999999999999995</v>
      </c>
      <c r="CO201" s="4">
        <f>IF(COUNTIF($BH$5:$BH201,"&gt;=2")&gt;1,CO200,BH201)</f>
        <v>2.1</v>
      </c>
      <c r="CP201" s="4">
        <f>IF(COUNTIF($BH$5:$BH201,"&gt;=2")&gt;1,CP200,BI201)</f>
        <v>0</v>
      </c>
      <c r="CQ201" s="4">
        <f>IF(COUNTIF($BH$5:$BH201,"&gt;=2")&gt;1,CQ200,BJ201)</f>
        <v>0</v>
      </c>
      <c r="CR201" s="4">
        <f>IF(COUNTIF($BH$5:$BH201,"&gt;=2")&gt;1,CR200,BK201)</f>
        <v>0</v>
      </c>
      <c r="CS201" s="4">
        <f>IF(COUNTIF($BN$5:$BN201,"&gt;=2")&gt;1,CS200,BL201)</f>
        <v>7</v>
      </c>
      <c r="CT201" s="4">
        <f>IF(COUNTIF($BN$5:$BN201,"&gt;=2")&gt;1,CT200,BM201)</f>
        <v>4.8999999999999995</v>
      </c>
      <c r="CU201" s="4">
        <f>IF(COUNTIF($BN$5:$BN201,"&gt;=2")&gt;1,CU200,BN201)</f>
        <v>2.1</v>
      </c>
      <c r="CV201" s="4">
        <f>IF(COUNTIF($BN$5:$BN201,"&gt;=2")&gt;1,CV200,BO201)</f>
        <v>0</v>
      </c>
      <c r="CW201" s="4">
        <f>IF(COUNTIF($BN$5:$BN201,"&gt;=2")&gt;1,CW200,BP201)</f>
        <v>0</v>
      </c>
      <c r="CX201" s="4">
        <f>IF(COUNTIF($BT$5:$BT201,"&gt;=2")&gt;1,CX200,BQ201)</f>
        <v>0</v>
      </c>
      <c r="CY201" s="4">
        <f>IF(COUNTIF($BT$5:$BT201,"&gt;=2")&gt;1,CY200,BR201)</f>
        <v>26</v>
      </c>
      <c r="CZ201" s="4">
        <f>IF(COUNTIF($BT$5:$BT201,"&gt;=2")&gt;1,CZ200,BS201)</f>
        <v>11.999999999999996</v>
      </c>
      <c r="DA201" s="4">
        <f>IF(COUNTIF($BT$5:$BT201,"&gt;=2")&gt;1,DA200,BT201)</f>
        <v>2</v>
      </c>
      <c r="DB201" s="4">
        <f>IF(COUNTIF($BT$5:$BT201,"&gt;=2")&gt;1,DB200,BU201)</f>
        <v>0</v>
      </c>
      <c r="DC201" s="4">
        <f>IF(COUNTIF($BZ$5:$BZ201,"&gt;=2")&gt;1,DC200,BV201)</f>
        <v>0</v>
      </c>
      <c r="DD201" s="4">
        <f>IF(COUNTIF($BZ$5:$BZ201,"&gt;=2")&gt;1,DD200,BW201)</f>
        <v>0</v>
      </c>
      <c r="DE201" s="4">
        <f>IF(COUNTIF($BZ$5:$BZ201,"&gt;=2")&gt;1,DE200,BX201)</f>
        <v>110.4</v>
      </c>
      <c r="DF201" s="4">
        <f>IF(COUNTIF($BZ$5:$BZ201,"&gt;=2")&gt;1,DF200,BY201)</f>
        <v>26.909999999999993</v>
      </c>
      <c r="DG201" s="4">
        <f>IF(COUNTIF($BZ$5:$BZ201,"&gt;=2")&gt;1,DG200,BZ201)</f>
        <v>0.69000000000000006</v>
      </c>
      <c r="DH201" s="4">
        <f t="shared" si="256"/>
        <v>0</v>
      </c>
      <c r="DI201" s="4">
        <f t="shared" si="257"/>
        <v>0</v>
      </c>
      <c r="DJ201" s="4">
        <f t="shared" si="258"/>
        <v>0</v>
      </c>
      <c r="DK201" s="4">
        <f t="shared" si="259"/>
        <v>0</v>
      </c>
      <c r="DL201" s="4">
        <f t="shared" si="260"/>
        <v>0</v>
      </c>
      <c r="DM201" s="4">
        <f t="shared" si="261"/>
        <v>7</v>
      </c>
      <c r="DN201" s="4">
        <f t="shared" si="262"/>
        <v>13.999999999999998</v>
      </c>
      <c r="DO201" s="4">
        <f t="shared" si="263"/>
        <v>40</v>
      </c>
      <c r="DP201" s="4">
        <f t="shared" si="264"/>
        <v>138</v>
      </c>
      <c r="DQ201" s="4">
        <f t="shared" si="265"/>
        <v>0</v>
      </c>
      <c r="DS201" s="4">
        <v>197</v>
      </c>
      <c r="DT201" s="4">
        <f>$CK201+INDEX(节奏总纲!D$4:D$163,基础状态预估!$C$2)</f>
        <v>221.00483399593904</v>
      </c>
      <c r="DU201" s="4">
        <f>$CK201+INDEX(节奏总纲!E$4:E$163,基础状态预估!$C$2)</f>
        <v>215.28268396026414</v>
      </c>
      <c r="DV201" s="4">
        <f>$CK201+INDEX(节奏总纲!F$4:F$163,基础状态预估!$C$2)</f>
        <v>208.39220630709642</v>
      </c>
      <c r="DW201" s="4">
        <f>$CK201+INDEX(节奏总纲!G$4:G$163,基础状态预估!$C$2)</f>
        <v>200.03246816526354</v>
      </c>
      <c r="DX201" s="4">
        <f>$CK201+INDEX(节奏总纲!H$4:H$163,基础状态预估!$C$2)</f>
        <v>189.69453894381218</v>
      </c>
      <c r="DY201" s="4">
        <f t="shared" si="266"/>
        <v>11.899999999999999</v>
      </c>
      <c r="DZ201" s="4">
        <f t="shared" si="267"/>
        <v>33</v>
      </c>
      <c r="EA201" s="4">
        <f t="shared" si="268"/>
        <v>124.5</v>
      </c>
      <c r="EB201" s="4">
        <f t="shared" si="269"/>
        <v>28.909999999999993</v>
      </c>
      <c r="EC201" s="4">
        <f t="shared" si="270"/>
        <v>0.69000000000000006</v>
      </c>
      <c r="EE201" s="4">
        <v>19</v>
      </c>
      <c r="EP201" s="7">
        <f t="shared" si="225"/>
        <v>60.944538943812169</v>
      </c>
      <c r="EQ201" s="4">
        <f t="shared" si="226"/>
        <v>11.899999999999999</v>
      </c>
      <c r="ER201" s="4">
        <f t="shared" si="227"/>
        <v>33</v>
      </c>
      <c r="ES201" s="4">
        <f t="shared" si="228"/>
        <v>21.499999999999996</v>
      </c>
      <c r="ET201" s="4">
        <f t="shared" si="229"/>
        <v>3.8037499999999995</v>
      </c>
      <c r="EU201" s="4">
        <f t="shared" si="230"/>
        <v>4.6249999999999999E-2</v>
      </c>
      <c r="EV201" s="4" t="str">
        <f t="shared" si="231"/>
        <v>红</v>
      </c>
      <c r="EW201" s="4">
        <f t="shared" si="232"/>
        <v>68.25</v>
      </c>
      <c r="EX201" s="4">
        <f t="shared" si="233"/>
        <v>48</v>
      </c>
    </row>
    <row r="202" spans="33:154" x14ac:dyDescent="0.15">
      <c r="AG202" s="7">
        <f>基础状态预估!L40</f>
        <v>64.944538943812177</v>
      </c>
      <c r="AH202" s="7">
        <f>求节点(节奏总纲!$H$4:$H$163,节奏总纲!$C$4:$C$163,AG202)</f>
        <v>78.289168155710456</v>
      </c>
      <c r="AI202" s="4" t="str">
        <f t="shared" si="223"/>
        <v>红</v>
      </c>
      <c r="AJ202" s="4">
        <f t="shared" si="224"/>
        <v>11.899999999999999</v>
      </c>
      <c r="AK202" s="4">
        <f t="shared" si="217"/>
        <v>33</v>
      </c>
      <c r="AL202" s="4">
        <f t="shared" si="218"/>
        <v>24.699999999999996</v>
      </c>
      <c r="AM202" s="4">
        <f t="shared" si="219"/>
        <v>4.5837499999999993</v>
      </c>
      <c r="AN202" s="4">
        <f t="shared" si="220"/>
        <v>6.6250000000000003E-2</v>
      </c>
      <c r="AO202" s="7">
        <f>(基础状态预估!G40-基础状态预估!G39)*基础状态预估!$W40+AO201</f>
        <v>51.8</v>
      </c>
      <c r="AP202" s="7">
        <f t="shared" si="221"/>
        <v>0.19923076923076921</v>
      </c>
      <c r="BF202" s="4">
        <v>198</v>
      </c>
      <c r="BG202" s="4">
        <f t="shared" si="252"/>
        <v>138.6</v>
      </c>
      <c r="BH202" s="4">
        <f t="shared" si="253"/>
        <v>59.4</v>
      </c>
      <c r="BL202" s="4">
        <f t="shared" si="241"/>
        <v>96</v>
      </c>
      <c r="BM202" s="4">
        <f t="shared" si="242"/>
        <v>67.199999999999989</v>
      </c>
      <c r="BN202" s="4">
        <f t="shared" si="243"/>
        <v>28.799999999999997</v>
      </c>
      <c r="BR202" s="4">
        <f t="shared" si="244"/>
        <v>116.35000000000001</v>
      </c>
      <c r="BS202" s="4">
        <f t="shared" si="245"/>
        <v>53.699999999999989</v>
      </c>
      <c r="BT202" s="4">
        <f t="shared" si="246"/>
        <v>8.9500000000000011</v>
      </c>
      <c r="BX202" s="4">
        <f t="shared" si="247"/>
        <v>111.2</v>
      </c>
      <c r="BY202" s="4">
        <f t="shared" si="248"/>
        <v>27.104999999999993</v>
      </c>
      <c r="BZ202" s="4">
        <f t="shared" si="249"/>
        <v>0.69500000000000006</v>
      </c>
      <c r="CD202" s="4">
        <f t="shared" si="250"/>
        <v>0</v>
      </c>
      <c r="CE202" s="4">
        <f t="shared" si="251"/>
        <v>0</v>
      </c>
      <c r="CF202" s="4">
        <f>IF(COUNTIF($BH$5:$BH202,"&gt;=2")&lt;=1,SUM($BG202:$BK202)*C$8,CF201)</f>
        <v>151200</v>
      </c>
      <c r="CG202" s="4">
        <f>IF(COUNTIF($BN$5:$BN202,"&gt;=2")&lt;=1,SUM($BL202:$BP202)*D$8,CG201)</f>
        <v>604799.99999999988</v>
      </c>
      <c r="CH202" s="4">
        <f>IF(COUNTIF($BT$5:$BT202,"&gt;=2")&lt;=1,SUM($BQ202:$BU202)*E$8,CH201)</f>
        <v>2592000</v>
      </c>
      <c r="CI202" s="4">
        <f>IF(COUNTIF($BZ$5:$BZ202,"&gt;=2")&lt;=1,SUM($BV202:$BZ202)*F$8,CI201)</f>
        <v>12009600</v>
      </c>
      <c r="CJ202" s="4">
        <f t="shared" si="254"/>
        <v>0</v>
      </c>
      <c r="CK202" s="4">
        <f t="shared" si="255"/>
        <v>177.75</v>
      </c>
      <c r="CM202" s="4">
        <v>198</v>
      </c>
      <c r="CN202" s="4">
        <f>IF(COUNTIF($BH$5:$BH202,"&gt;=2")&gt;1,CN201,BG202)</f>
        <v>4.8999999999999995</v>
      </c>
      <c r="CO202" s="4">
        <f>IF(COUNTIF($BH$5:$BH202,"&gt;=2")&gt;1,CO201,BH202)</f>
        <v>2.1</v>
      </c>
      <c r="CP202" s="4">
        <f>IF(COUNTIF($BH$5:$BH202,"&gt;=2")&gt;1,CP201,BI202)</f>
        <v>0</v>
      </c>
      <c r="CQ202" s="4">
        <f>IF(COUNTIF($BH$5:$BH202,"&gt;=2")&gt;1,CQ201,BJ202)</f>
        <v>0</v>
      </c>
      <c r="CR202" s="4">
        <f>IF(COUNTIF($BH$5:$BH202,"&gt;=2")&gt;1,CR201,BK202)</f>
        <v>0</v>
      </c>
      <c r="CS202" s="4">
        <f>IF(COUNTIF($BN$5:$BN202,"&gt;=2")&gt;1,CS201,BL202)</f>
        <v>7</v>
      </c>
      <c r="CT202" s="4">
        <f>IF(COUNTIF($BN$5:$BN202,"&gt;=2")&gt;1,CT201,BM202)</f>
        <v>4.8999999999999995</v>
      </c>
      <c r="CU202" s="4">
        <f>IF(COUNTIF($BN$5:$BN202,"&gt;=2")&gt;1,CU201,BN202)</f>
        <v>2.1</v>
      </c>
      <c r="CV202" s="4">
        <f>IF(COUNTIF($BN$5:$BN202,"&gt;=2")&gt;1,CV201,BO202)</f>
        <v>0</v>
      </c>
      <c r="CW202" s="4">
        <f>IF(COUNTIF($BN$5:$BN202,"&gt;=2")&gt;1,CW201,BP202)</f>
        <v>0</v>
      </c>
      <c r="CX202" s="4">
        <f>IF(COUNTIF($BT$5:$BT202,"&gt;=2")&gt;1,CX201,BQ202)</f>
        <v>0</v>
      </c>
      <c r="CY202" s="4">
        <f>IF(COUNTIF($BT$5:$BT202,"&gt;=2")&gt;1,CY201,BR202)</f>
        <v>26</v>
      </c>
      <c r="CZ202" s="4">
        <f>IF(COUNTIF($BT$5:$BT202,"&gt;=2")&gt;1,CZ201,BS202)</f>
        <v>11.999999999999996</v>
      </c>
      <c r="DA202" s="4">
        <f>IF(COUNTIF($BT$5:$BT202,"&gt;=2")&gt;1,DA201,BT202)</f>
        <v>2</v>
      </c>
      <c r="DB202" s="4">
        <f>IF(COUNTIF($BT$5:$BT202,"&gt;=2")&gt;1,DB201,BU202)</f>
        <v>0</v>
      </c>
      <c r="DC202" s="4">
        <f>IF(COUNTIF($BZ$5:$BZ202,"&gt;=2")&gt;1,DC201,BV202)</f>
        <v>0</v>
      </c>
      <c r="DD202" s="4">
        <f>IF(COUNTIF($BZ$5:$BZ202,"&gt;=2")&gt;1,DD201,BW202)</f>
        <v>0</v>
      </c>
      <c r="DE202" s="4">
        <f>IF(COUNTIF($BZ$5:$BZ202,"&gt;=2")&gt;1,DE201,BX202)</f>
        <v>111.2</v>
      </c>
      <c r="DF202" s="4">
        <f>IF(COUNTIF($BZ$5:$BZ202,"&gt;=2")&gt;1,DF201,BY202)</f>
        <v>27.104999999999993</v>
      </c>
      <c r="DG202" s="4">
        <f>IF(COUNTIF($BZ$5:$BZ202,"&gt;=2")&gt;1,DG201,BZ202)</f>
        <v>0.69500000000000006</v>
      </c>
      <c r="DH202" s="4">
        <f t="shared" si="256"/>
        <v>0</v>
      </c>
      <c r="DI202" s="4">
        <f t="shared" si="257"/>
        <v>0</v>
      </c>
      <c r="DJ202" s="4">
        <f t="shared" si="258"/>
        <v>0</v>
      </c>
      <c r="DK202" s="4">
        <f t="shared" si="259"/>
        <v>0</v>
      </c>
      <c r="DL202" s="4">
        <f t="shared" si="260"/>
        <v>0</v>
      </c>
      <c r="DM202" s="4">
        <f t="shared" si="261"/>
        <v>7</v>
      </c>
      <c r="DN202" s="4">
        <f t="shared" si="262"/>
        <v>13.999999999999998</v>
      </c>
      <c r="DO202" s="4">
        <f t="shared" si="263"/>
        <v>40</v>
      </c>
      <c r="DP202" s="4">
        <f t="shared" si="264"/>
        <v>139</v>
      </c>
      <c r="DQ202" s="4">
        <f t="shared" si="265"/>
        <v>0</v>
      </c>
      <c r="DS202" s="4">
        <v>198</v>
      </c>
      <c r="DT202" s="4">
        <f>$CK202+INDEX(节奏总纲!D$4:D$163,基础状态预估!$C$2)</f>
        <v>222.00483399593904</v>
      </c>
      <c r="DU202" s="4">
        <f>$CK202+INDEX(节奏总纲!E$4:E$163,基础状态预估!$C$2)</f>
        <v>216.28268396026414</v>
      </c>
      <c r="DV202" s="4">
        <f>$CK202+INDEX(节奏总纲!F$4:F$163,基础状态预估!$C$2)</f>
        <v>209.39220630709642</v>
      </c>
      <c r="DW202" s="4">
        <f>$CK202+INDEX(节奏总纲!G$4:G$163,基础状态预估!$C$2)</f>
        <v>201.03246816526354</v>
      </c>
      <c r="DX202" s="4">
        <f>$CK202+INDEX(节奏总纲!H$4:H$163,基础状态预估!$C$2)</f>
        <v>190.69453894381218</v>
      </c>
      <c r="DY202" s="4">
        <f t="shared" si="266"/>
        <v>11.899999999999999</v>
      </c>
      <c r="DZ202" s="4">
        <f t="shared" si="267"/>
        <v>33</v>
      </c>
      <c r="EA202" s="4">
        <f t="shared" si="268"/>
        <v>125.3</v>
      </c>
      <c r="EB202" s="4">
        <f t="shared" si="269"/>
        <v>29.104999999999993</v>
      </c>
      <c r="EC202" s="4">
        <f t="shared" si="270"/>
        <v>0.69500000000000006</v>
      </c>
      <c r="EE202" s="4">
        <v>20</v>
      </c>
      <c r="EP202" s="7">
        <f t="shared" si="225"/>
        <v>64.944538943812177</v>
      </c>
      <c r="EQ202" s="4">
        <f t="shared" si="226"/>
        <v>11.899999999999999</v>
      </c>
      <c r="ER202" s="4">
        <f t="shared" si="227"/>
        <v>33</v>
      </c>
      <c r="ES202" s="4">
        <f t="shared" si="228"/>
        <v>24.699999999999996</v>
      </c>
      <c r="ET202" s="4">
        <f t="shared" si="229"/>
        <v>4.5837499999999993</v>
      </c>
      <c r="EU202" s="4">
        <f t="shared" si="230"/>
        <v>6.6250000000000003E-2</v>
      </c>
      <c r="EV202" s="4" t="str">
        <f t="shared" si="231"/>
        <v>红</v>
      </c>
      <c r="EW202" s="4">
        <f t="shared" si="232"/>
        <v>72.25</v>
      </c>
      <c r="EX202" s="4">
        <f t="shared" si="233"/>
        <v>52</v>
      </c>
    </row>
    <row r="203" spans="33:154" x14ac:dyDescent="0.15">
      <c r="AG203" s="7">
        <f>基础状态预估!L41</f>
        <v>68.944538943812177</v>
      </c>
      <c r="AH203" s="7">
        <f>求节点(节奏总纲!$H$4:$H$163,节奏总纲!$C$4:$C$163,AG203)</f>
        <v>79.176684869459919</v>
      </c>
      <c r="AI203" s="4" t="str">
        <f t="shared" si="223"/>
        <v>红</v>
      </c>
      <c r="AJ203" s="4">
        <f t="shared" si="224"/>
        <v>11.899999999999999</v>
      </c>
      <c r="AK203" s="4">
        <f t="shared" si="217"/>
        <v>33</v>
      </c>
      <c r="AL203" s="4">
        <f t="shared" si="218"/>
        <v>27.899999999999995</v>
      </c>
      <c r="AM203" s="4">
        <f t="shared" si="219"/>
        <v>5.3637499999999996</v>
      </c>
      <c r="AN203" s="4">
        <f t="shared" si="220"/>
        <v>8.6250000000000007E-2</v>
      </c>
      <c r="AO203" s="7">
        <f>(基础状态预估!G41-基础状态预估!G40)*基础状态预估!$W41+AO202</f>
        <v>55.8</v>
      </c>
      <c r="AP203" s="7">
        <f t="shared" si="221"/>
        <v>0.19928571428571432</v>
      </c>
      <c r="BF203" s="4">
        <v>199</v>
      </c>
      <c r="BG203" s="4">
        <f t="shared" si="252"/>
        <v>139.29999999999998</v>
      </c>
      <c r="BH203" s="4">
        <f t="shared" si="253"/>
        <v>59.699999999999996</v>
      </c>
      <c r="BL203" s="4">
        <f t="shared" si="241"/>
        <v>96.5</v>
      </c>
      <c r="BM203" s="4">
        <f t="shared" si="242"/>
        <v>67.55</v>
      </c>
      <c r="BN203" s="4">
        <f t="shared" si="243"/>
        <v>28.95</v>
      </c>
      <c r="BR203" s="4">
        <f t="shared" si="244"/>
        <v>117</v>
      </c>
      <c r="BS203" s="4">
        <f t="shared" si="245"/>
        <v>53.999999999999986</v>
      </c>
      <c r="BT203" s="4">
        <f t="shared" si="246"/>
        <v>9</v>
      </c>
      <c r="BX203" s="4">
        <f t="shared" si="247"/>
        <v>112</v>
      </c>
      <c r="BY203" s="4">
        <f t="shared" si="248"/>
        <v>27.299999999999994</v>
      </c>
      <c r="BZ203" s="4">
        <f t="shared" si="249"/>
        <v>0.70000000000000007</v>
      </c>
      <c r="CD203" s="4">
        <f t="shared" si="250"/>
        <v>0</v>
      </c>
      <c r="CE203" s="4">
        <f t="shared" si="251"/>
        <v>0</v>
      </c>
      <c r="CF203" s="4">
        <f>IF(COUNTIF($BH$5:$BH203,"&gt;=2")&lt;=1,SUM($BG203:$BK203)*C$8,CF202)</f>
        <v>151200</v>
      </c>
      <c r="CG203" s="4">
        <f>IF(COUNTIF($BN$5:$BN203,"&gt;=2")&lt;=1,SUM($BL203:$BP203)*D$8,CG202)</f>
        <v>604799.99999999988</v>
      </c>
      <c r="CH203" s="4">
        <f>IF(COUNTIF($BT$5:$BT203,"&gt;=2")&lt;=1,SUM($BQ203:$BU203)*E$8,CH202)</f>
        <v>2592000</v>
      </c>
      <c r="CI203" s="4">
        <f>IF(COUNTIF($BZ$5:$BZ203,"&gt;=2")&lt;=1,SUM($BV203:$BZ203)*F$8,CI202)</f>
        <v>12095999.999999998</v>
      </c>
      <c r="CJ203" s="4">
        <f t="shared" si="254"/>
        <v>0</v>
      </c>
      <c r="CK203" s="4">
        <f t="shared" si="255"/>
        <v>178.74999999999997</v>
      </c>
      <c r="CM203" s="4">
        <v>199</v>
      </c>
      <c r="CN203" s="4">
        <f>IF(COUNTIF($BH$5:$BH203,"&gt;=2")&gt;1,CN202,BG203)</f>
        <v>4.8999999999999995</v>
      </c>
      <c r="CO203" s="4">
        <f>IF(COUNTIF($BH$5:$BH203,"&gt;=2")&gt;1,CO202,BH203)</f>
        <v>2.1</v>
      </c>
      <c r="CP203" s="4">
        <f>IF(COUNTIF($BH$5:$BH203,"&gt;=2")&gt;1,CP202,BI203)</f>
        <v>0</v>
      </c>
      <c r="CQ203" s="4">
        <f>IF(COUNTIF($BH$5:$BH203,"&gt;=2")&gt;1,CQ202,BJ203)</f>
        <v>0</v>
      </c>
      <c r="CR203" s="4">
        <f>IF(COUNTIF($BH$5:$BH203,"&gt;=2")&gt;1,CR202,BK203)</f>
        <v>0</v>
      </c>
      <c r="CS203" s="4">
        <f>IF(COUNTIF($BN$5:$BN203,"&gt;=2")&gt;1,CS202,BL203)</f>
        <v>7</v>
      </c>
      <c r="CT203" s="4">
        <f>IF(COUNTIF($BN$5:$BN203,"&gt;=2")&gt;1,CT202,BM203)</f>
        <v>4.8999999999999995</v>
      </c>
      <c r="CU203" s="4">
        <f>IF(COUNTIF($BN$5:$BN203,"&gt;=2")&gt;1,CU202,BN203)</f>
        <v>2.1</v>
      </c>
      <c r="CV203" s="4">
        <f>IF(COUNTIF($BN$5:$BN203,"&gt;=2")&gt;1,CV202,BO203)</f>
        <v>0</v>
      </c>
      <c r="CW203" s="4">
        <f>IF(COUNTIF($BN$5:$BN203,"&gt;=2")&gt;1,CW202,BP203)</f>
        <v>0</v>
      </c>
      <c r="CX203" s="4">
        <f>IF(COUNTIF($BT$5:$BT203,"&gt;=2")&gt;1,CX202,BQ203)</f>
        <v>0</v>
      </c>
      <c r="CY203" s="4">
        <f>IF(COUNTIF($BT$5:$BT203,"&gt;=2")&gt;1,CY202,BR203)</f>
        <v>26</v>
      </c>
      <c r="CZ203" s="4">
        <f>IF(COUNTIF($BT$5:$BT203,"&gt;=2")&gt;1,CZ202,BS203)</f>
        <v>11.999999999999996</v>
      </c>
      <c r="DA203" s="4">
        <f>IF(COUNTIF($BT$5:$BT203,"&gt;=2")&gt;1,DA202,BT203)</f>
        <v>2</v>
      </c>
      <c r="DB203" s="4">
        <f>IF(COUNTIF($BT$5:$BT203,"&gt;=2")&gt;1,DB202,BU203)</f>
        <v>0</v>
      </c>
      <c r="DC203" s="4">
        <f>IF(COUNTIF($BZ$5:$BZ203,"&gt;=2")&gt;1,DC202,BV203)</f>
        <v>0</v>
      </c>
      <c r="DD203" s="4">
        <f>IF(COUNTIF($BZ$5:$BZ203,"&gt;=2")&gt;1,DD202,BW203)</f>
        <v>0</v>
      </c>
      <c r="DE203" s="4">
        <f>IF(COUNTIF($BZ$5:$BZ203,"&gt;=2")&gt;1,DE202,BX203)</f>
        <v>112</v>
      </c>
      <c r="DF203" s="4">
        <f>IF(COUNTIF($BZ$5:$BZ203,"&gt;=2")&gt;1,DF202,BY203)</f>
        <v>27.299999999999994</v>
      </c>
      <c r="DG203" s="4">
        <f>IF(COUNTIF($BZ$5:$BZ203,"&gt;=2")&gt;1,DG202,BZ203)</f>
        <v>0.70000000000000007</v>
      </c>
      <c r="DH203" s="4">
        <f t="shared" si="256"/>
        <v>0</v>
      </c>
      <c r="DI203" s="4">
        <f t="shared" si="257"/>
        <v>0</v>
      </c>
      <c r="DJ203" s="4">
        <f t="shared" si="258"/>
        <v>0</v>
      </c>
      <c r="DK203" s="4">
        <f t="shared" si="259"/>
        <v>0</v>
      </c>
      <c r="DL203" s="4">
        <f t="shared" si="260"/>
        <v>0</v>
      </c>
      <c r="DM203" s="4">
        <f t="shared" si="261"/>
        <v>7</v>
      </c>
      <c r="DN203" s="4">
        <f t="shared" si="262"/>
        <v>13.999999999999998</v>
      </c>
      <c r="DO203" s="4">
        <f t="shared" si="263"/>
        <v>40</v>
      </c>
      <c r="DP203" s="4">
        <f t="shared" si="264"/>
        <v>139.99999999999997</v>
      </c>
      <c r="DQ203" s="4">
        <f t="shared" si="265"/>
        <v>0</v>
      </c>
      <c r="DS203" s="4">
        <v>199</v>
      </c>
      <c r="DT203" s="4">
        <f>$CK203+INDEX(节奏总纲!D$4:D$163,基础状态预估!$C$2)</f>
        <v>223.00483399593901</v>
      </c>
      <c r="DU203" s="4">
        <f>$CK203+INDEX(节奏总纲!E$4:E$163,基础状态预估!$C$2)</f>
        <v>217.28268396026411</v>
      </c>
      <c r="DV203" s="4">
        <f>$CK203+INDEX(节奏总纲!F$4:F$163,基础状态预估!$C$2)</f>
        <v>210.39220630709639</v>
      </c>
      <c r="DW203" s="4">
        <f>$CK203+INDEX(节奏总纲!G$4:G$163,基础状态预估!$C$2)</f>
        <v>202.03246816526351</v>
      </c>
      <c r="DX203" s="4">
        <f>$CK203+INDEX(节奏总纲!H$4:H$163,基础状态预估!$C$2)</f>
        <v>191.69453894381215</v>
      </c>
      <c r="DY203" s="4">
        <f t="shared" si="266"/>
        <v>11.899999999999999</v>
      </c>
      <c r="DZ203" s="4">
        <f t="shared" si="267"/>
        <v>33</v>
      </c>
      <c r="EA203" s="4">
        <f t="shared" si="268"/>
        <v>126.1</v>
      </c>
      <c r="EB203" s="4">
        <f t="shared" si="269"/>
        <v>29.299999999999994</v>
      </c>
      <c r="EC203" s="4">
        <f t="shared" si="270"/>
        <v>0.70000000000000007</v>
      </c>
      <c r="EE203" s="4">
        <v>21</v>
      </c>
      <c r="EP203" s="7">
        <f t="shared" si="225"/>
        <v>68.944538943812177</v>
      </c>
      <c r="EQ203" s="4">
        <f t="shared" si="226"/>
        <v>11.899999999999999</v>
      </c>
      <c r="ER203" s="4">
        <f t="shared" si="227"/>
        <v>33</v>
      </c>
      <c r="ES203" s="4">
        <f t="shared" si="228"/>
        <v>27.899999999999995</v>
      </c>
      <c r="ET203" s="4">
        <f t="shared" si="229"/>
        <v>5.3637499999999996</v>
      </c>
      <c r="EU203" s="4">
        <f t="shared" si="230"/>
        <v>8.6250000000000007E-2</v>
      </c>
      <c r="EV203" s="4" t="str">
        <f t="shared" si="231"/>
        <v>红</v>
      </c>
      <c r="EW203" s="4">
        <f t="shared" si="232"/>
        <v>76.25</v>
      </c>
      <c r="EX203" s="4">
        <f t="shared" si="233"/>
        <v>56</v>
      </c>
    </row>
    <row r="204" spans="33:154" x14ac:dyDescent="0.15">
      <c r="AG204" s="7">
        <f>基础状态预估!L42</f>
        <v>72.944538943812177</v>
      </c>
      <c r="AH204" s="7">
        <f>求节点(节奏总纲!$H$4:$H$163,节奏总纲!$C$4:$C$163,AG204)</f>
        <v>80.032980645741972</v>
      </c>
      <c r="AI204" s="4" t="str">
        <f t="shared" si="223"/>
        <v>红</v>
      </c>
      <c r="AJ204" s="4">
        <f t="shared" si="224"/>
        <v>11.899999999999999</v>
      </c>
      <c r="AK204" s="4">
        <f t="shared" si="217"/>
        <v>33</v>
      </c>
      <c r="AL204" s="4">
        <f t="shared" si="218"/>
        <v>31.099999999999998</v>
      </c>
      <c r="AM204" s="4">
        <f t="shared" si="219"/>
        <v>6.1437499999999989</v>
      </c>
      <c r="AN204" s="4">
        <f t="shared" si="220"/>
        <v>0.10625</v>
      </c>
      <c r="AO204" s="7">
        <f>(基础状态预估!G42-基础状态预估!G41)*基础状态预估!$W42+AO203</f>
        <v>59.8</v>
      </c>
      <c r="AP204" s="7">
        <f t="shared" si="221"/>
        <v>0.19933333333333333</v>
      </c>
      <c r="BF204" s="4">
        <v>200</v>
      </c>
      <c r="BG204" s="4">
        <f t="shared" si="252"/>
        <v>140</v>
      </c>
      <c r="BH204" s="4">
        <f t="shared" si="253"/>
        <v>60</v>
      </c>
      <c r="BL204" s="4">
        <f t="shared" si="241"/>
        <v>97</v>
      </c>
      <c r="BM204" s="4">
        <f t="shared" si="242"/>
        <v>67.899999999999991</v>
      </c>
      <c r="BN204" s="4">
        <f t="shared" si="243"/>
        <v>29.099999999999998</v>
      </c>
      <c r="BR204" s="4">
        <f t="shared" si="244"/>
        <v>117.65</v>
      </c>
      <c r="BS204" s="4">
        <f t="shared" si="245"/>
        <v>54.29999999999999</v>
      </c>
      <c r="BT204" s="4">
        <f t="shared" si="246"/>
        <v>9.0500000000000007</v>
      </c>
      <c r="BX204" s="4">
        <f t="shared" si="247"/>
        <v>112.80000000000001</v>
      </c>
      <c r="BY204" s="4">
        <f t="shared" si="248"/>
        <v>27.494999999999994</v>
      </c>
      <c r="BZ204" s="4">
        <f t="shared" si="249"/>
        <v>0.70499999999999996</v>
      </c>
      <c r="CD204" s="4">
        <f t="shared" si="250"/>
        <v>0</v>
      </c>
      <c r="CE204" s="4">
        <f t="shared" si="251"/>
        <v>0</v>
      </c>
      <c r="CF204" s="4">
        <f>IF(COUNTIF($BH$5:$BH204,"&gt;=2")&lt;=1,SUM($BG204:$BK204)*C$8,CF203)</f>
        <v>151200</v>
      </c>
      <c r="CG204" s="4">
        <f>IF(COUNTIF($BN$5:$BN204,"&gt;=2")&lt;=1,SUM($BL204:$BP204)*D$8,CG203)</f>
        <v>604799.99999999988</v>
      </c>
      <c r="CH204" s="4">
        <f>IF(COUNTIF($BT$5:$BT204,"&gt;=2")&lt;=1,SUM($BQ204:$BU204)*E$8,CH203)</f>
        <v>2592000</v>
      </c>
      <c r="CI204" s="4">
        <f>IF(COUNTIF($BZ$5:$BZ204,"&gt;=2")&lt;=1,SUM($BV204:$BZ204)*F$8,CI203)</f>
        <v>12182400.000000002</v>
      </c>
      <c r="CJ204" s="4">
        <f t="shared" si="254"/>
        <v>0</v>
      </c>
      <c r="CK204" s="4">
        <f t="shared" si="255"/>
        <v>179.75000000000003</v>
      </c>
      <c r="CM204" s="4">
        <v>200</v>
      </c>
      <c r="CN204" s="4">
        <f>IF(COUNTIF($BH$5:$BH204,"&gt;=2")&gt;1,CN203,BG204)</f>
        <v>4.8999999999999995</v>
      </c>
      <c r="CO204" s="4">
        <f>IF(COUNTIF($BH$5:$BH204,"&gt;=2")&gt;1,CO203,BH204)</f>
        <v>2.1</v>
      </c>
      <c r="CP204" s="4">
        <f>IF(COUNTIF($BH$5:$BH204,"&gt;=2")&gt;1,CP203,BI204)</f>
        <v>0</v>
      </c>
      <c r="CQ204" s="4">
        <f>IF(COUNTIF($BH$5:$BH204,"&gt;=2")&gt;1,CQ203,BJ204)</f>
        <v>0</v>
      </c>
      <c r="CR204" s="4">
        <f>IF(COUNTIF($BH$5:$BH204,"&gt;=2")&gt;1,CR203,BK204)</f>
        <v>0</v>
      </c>
      <c r="CS204" s="4">
        <f>IF(COUNTIF($BN$5:$BN204,"&gt;=2")&gt;1,CS203,BL204)</f>
        <v>7</v>
      </c>
      <c r="CT204" s="4">
        <f>IF(COUNTIF($BN$5:$BN204,"&gt;=2")&gt;1,CT203,BM204)</f>
        <v>4.8999999999999995</v>
      </c>
      <c r="CU204" s="4">
        <f>IF(COUNTIF($BN$5:$BN204,"&gt;=2")&gt;1,CU203,BN204)</f>
        <v>2.1</v>
      </c>
      <c r="CV204" s="4">
        <f>IF(COUNTIF($BN$5:$BN204,"&gt;=2")&gt;1,CV203,BO204)</f>
        <v>0</v>
      </c>
      <c r="CW204" s="4">
        <f>IF(COUNTIF($BN$5:$BN204,"&gt;=2")&gt;1,CW203,BP204)</f>
        <v>0</v>
      </c>
      <c r="CX204" s="4">
        <f>IF(COUNTIF($BT$5:$BT204,"&gt;=2")&gt;1,CX203,BQ204)</f>
        <v>0</v>
      </c>
      <c r="CY204" s="4">
        <f>IF(COUNTIF($BT$5:$BT204,"&gt;=2")&gt;1,CY203,BR204)</f>
        <v>26</v>
      </c>
      <c r="CZ204" s="4">
        <f>IF(COUNTIF($BT$5:$BT204,"&gt;=2")&gt;1,CZ203,BS204)</f>
        <v>11.999999999999996</v>
      </c>
      <c r="DA204" s="4">
        <f>IF(COUNTIF($BT$5:$BT204,"&gt;=2")&gt;1,DA203,BT204)</f>
        <v>2</v>
      </c>
      <c r="DB204" s="4">
        <f>IF(COUNTIF($BT$5:$BT204,"&gt;=2")&gt;1,DB203,BU204)</f>
        <v>0</v>
      </c>
      <c r="DC204" s="4">
        <f>IF(COUNTIF($BZ$5:$BZ204,"&gt;=2")&gt;1,DC203,BV204)</f>
        <v>0</v>
      </c>
      <c r="DD204" s="4">
        <f>IF(COUNTIF($BZ$5:$BZ204,"&gt;=2")&gt;1,DD203,BW204)</f>
        <v>0</v>
      </c>
      <c r="DE204" s="4">
        <f>IF(COUNTIF($BZ$5:$BZ204,"&gt;=2")&gt;1,DE203,BX204)</f>
        <v>112.80000000000001</v>
      </c>
      <c r="DF204" s="4">
        <f>IF(COUNTIF($BZ$5:$BZ204,"&gt;=2")&gt;1,DF203,BY204)</f>
        <v>27.494999999999994</v>
      </c>
      <c r="DG204" s="4">
        <f>IF(COUNTIF($BZ$5:$BZ204,"&gt;=2")&gt;1,DG203,BZ204)</f>
        <v>0.70499999999999996</v>
      </c>
      <c r="DH204" s="4">
        <f t="shared" si="256"/>
        <v>0</v>
      </c>
      <c r="DI204" s="4">
        <f t="shared" si="257"/>
        <v>0</v>
      </c>
      <c r="DJ204" s="4">
        <f t="shared" si="258"/>
        <v>0</v>
      </c>
      <c r="DK204" s="4">
        <f t="shared" si="259"/>
        <v>0</v>
      </c>
      <c r="DL204" s="4">
        <f t="shared" si="260"/>
        <v>0</v>
      </c>
      <c r="DM204" s="4">
        <f t="shared" si="261"/>
        <v>7</v>
      </c>
      <c r="DN204" s="4">
        <f t="shared" si="262"/>
        <v>13.999999999999998</v>
      </c>
      <c r="DO204" s="4">
        <f t="shared" si="263"/>
        <v>40</v>
      </c>
      <c r="DP204" s="4">
        <f t="shared" si="264"/>
        <v>141.00000000000003</v>
      </c>
      <c r="DQ204" s="4">
        <f t="shared" si="265"/>
        <v>0</v>
      </c>
      <c r="DS204" s="4">
        <v>200</v>
      </c>
      <c r="DT204" s="4">
        <f>$CK204+INDEX(节奏总纲!D$4:D$163,基础状态预估!$C$2)</f>
        <v>224.00483399593907</v>
      </c>
      <c r="DU204" s="4">
        <f>$CK204+INDEX(节奏总纲!E$4:E$163,基础状态预估!$C$2)</f>
        <v>218.28268396026417</v>
      </c>
      <c r="DV204" s="4">
        <f>$CK204+INDEX(节奏总纲!F$4:F$163,基础状态预估!$C$2)</f>
        <v>211.39220630709644</v>
      </c>
      <c r="DW204" s="4">
        <f>$CK204+INDEX(节奏总纲!G$4:G$163,基础状态预估!$C$2)</f>
        <v>203.03246816526357</v>
      </c>
      <c r="DX204" s="4">
        <f>$CK204+INDEX(节奏总纲!H$4:H$163,基础状态预估!$C$2)</f>
        <v>192.6945389438122</v>
      </c>
      <c r="DY204" s="4">
        <f t="shared" si="266"/>
        <v>11.899999999999999</v>
      </c>
      <c r="DZ204" s="4">
        <f t="shared" si="267"/>
        <v>33</v>
      </c>
      <c r="EA204" s="4">
        <f t="shared" si="268"/>
        <v>126.9</v>
      </c>
      <c r="EB204" s="4">
        <f t="shared" si="269"/>
        <v>29.494999999999994</v>
      </c>
      <c r="EC204" s="4">
        <f t="shared" si="270"/>
        <v>0.70499999999999996</v>
      </c>
      <c r="EE204" s="4">
        <v>22</v>
      </c>
      <c r="EP204" s="7">
        <f t="shared" si="225"/>
        <v>72.944538943812177</v>
      </c>
      <c r="EQ204" s="4">
        <f t="shared" si="226"/>
        <v>11.899999999999999</v>
      </c>
      <c r="ER204" s="4">
        <f t="shared" si="227"/>
        <v>33</v>
      </c>
      <c r="ES204" s="4">
        <f t="shared" si="228"/>
        <v>31.099999999999998</v>
      </c>
      <c r="ET204" s="4">
        <f t="shared" si="229"/>
        <v>6.1437499999999989</v>
      </c>
      <c r="EU204" s="4">
        <f t="shared" si="230"/>
        <v>0.10625</v>
      </c>
      <c r="EV204" s="4" t="str">
        <f t="shared" si="231"/>
        <v>红</v>
      </c>
      <c r="EW204" s="4">
        <f t="shared" si="232"/>
        <v>80.25</v>
      </c>
      <c r="EX204" s="4">
        <f t="shared" si="233"/>
        <v>60</v>
      </c>
    </row>
    <row r="205" spans="33:154" x14ac:dyDescent="0.15">
      <c r="BF205" s="4">
        <v>201</v>
      </c>
      <c r="BG205" s="4">
        <f t="shared" si="252"/>
        <v>140.69999999999999</v>
      </c>
      <c r="BH205" s="4">
        <f t="shared" si="253"/>
        <v>60.3</v>
      </c>
      <c r="BL205" s="4">
        <f t="shared" si="241"/>
        <v>97.5</v>
      </c>
      <c r="BM205" s="4">
        <f t="shared" si="242"/>
        <v>68.25</v>
      </c>
      <c r="BN205" s="4">
        <f t="shared" si="243"/>
        <v>29.25</v>
      </c>
      <c r="BR205" s="4">
        <f t="shared" si="244"/>
        <v>118.3</v>
      </c>
      <c r="BS205" s="4">
        <f t="shared" si="245"/>
        <v>54.599999999999987</v>
      </c>
      <c r="BT205" s="4">
        <f t="shared" si="246"/>
        <v>9.1</v>
      </c>
      <c r="BX205" s="4">
        <f t="shared" si="247"/>
        <v>113.60000000000001</v>
      </c>
      <c r="BY205" s="4">
        <f t="shared" si="248"/>
        <v>27.689999999999994</v>
      </c>
      <c r="BZ205" s="4">
        <f t="shared" si="249"/>
        <v>0.71</v>
      </c>
      <c r="CD205" s="4">
        <f t="shared" si="250"/>
        <v>0</v>
      </c>
      <c r="CE205" s="4">
        <f t="shared" si="251"/>
        <v>0</v>
      </c>
      <c r="CF205" s="4">
        <f>IF(COUNTIF($BH$5:$BH205,"&gt;=2")&lt;=1,SUM($BG205:$BK205)*C$8,CF204)</f>
        <v>151200</v>
      </c>
      <c r="CG205" s="4">
        <f>IF(COUNTIF($BN$5:$BN205,"&gt;=2")&lt;=1,SUM($BL205:$BP205)*D$8,CG204)</f>
        <v>604799.99999999988</v>
      </c>
      <c r="CH205" s="4">
        <f>IF(COUNTIF($BT$5:$BT205,"&gt;=2")&lt;=1,SUM($BQ205:$BU205)*E$8,CH204)</f>
        <v>2592000</v>
      </c>
      <c r="CI205" s="4">
        <f>IF(COUNTIF($BZ$5:$BZ205,"&gt;=2")&lt;=1,SUM($BV205:$BZ205)*F$8,CI204)</f>
        <v>12268800</v>
      </c>
      <c r="CJ205" s="4">
        <f t="shared" si="254"/>
        <v>0</v>
      </c>
      <c r="CK205" s="4">
        <f t="shared" si="255"/>
        <v>180.75</v>
      </c>
      <c r="CM205" s="4">
        <v>201</v>
      </c>
      <c r="CN205" s="4">
        <f>IF(COUNTIF($BH$5:$BH205,"&gt;=2")&gt;1,CN204,BG205)</f>
        <v>4.8999999999999995</v>
      </c>
      <c r="CO205" s="4">
        <f>IF(COUNTIF($BH$5:$BH205,"&gt;=2")&gt;1,CO204,BH205)</f>
        <v>2.1</v>
      </c>
      <c r="CP205" s="4">
        <f>IF(COUNTIF($BH$5:$BH205,"&gt;=2")&gt;1,CP204,BI205)</f>
        <v>0</v>
      </c>
      <c r="CQ205" s="4">
        <f>IF(COUNTIF($BH$5:$BH205,"&gt;=2")&gt;1,CQ204,BJ205)</f>
        <v>0</v>
      </c>
      <c r="CR205" s="4">
        <f>IF(COUNTIF($BH$5:$BH205,"&gt;=2")&gt;1,CR204,BK205)</f>
        <v>0</v>
      </c>
      <c r="CS205" s="4">
        <f>IF(COUNTIF($BN$5:$BN205,"&gt;=2")&gt;1,CS204,BL205)</f>
        <v>7</v>
      </c>
      <c r="CT205" s="4">
        <f>IF(COUNTIF($BN$5:$BN205,"&gt;=2")&gt;1,CT204,BM205)</f>
        <v>4.8999999999999995</v>
      </c>
      <c r="CU205" s="4">
        <f>IF(COUNTIF($BN$5:$BN205,"&gt;=2")&gt;1,CU204,BN205)</f>
        <v>2.1</v>
      </c>
      <c r="CV205" s="4">
        <f>IF(COUNTIF($BN$5:$BN205,"&gt;=2")&gt;1,CV204,BO205)</f>
        <v>0</v>
      </c>
      <c r="CW205" s="4">
        <f>IF(COUNTIF($BN$5:$BN205,"&gt;=2")&gt;1,CW204,BP205)</f>
        <v>0</v>
      </c>
      <c r="CX205" s="4">
        <f>IF(COUNTIF($BT$5:$BT205,"&gt;=2")&gt;1,CX204,BQ205)</f>
        <v>0</v>
      </c>
      <c r="CY205" s="4">
        <f>IF(COUNTIF($BT$5:$BT205,"&gt;=2")&gt;1,CY204,BR205)</f>
        <v>26</v>
      </c>
      <c r="CZ205" s="4">
        <f>IF(COUNTIF($BT$5:$BT205,"&gt;=2")&gt;1,CZ204,BS205)</f>
        <v>11.999999999999996</v>
      </c>
      <c r="DA205" s="4">
        <f>IF(COUNTIF($BT$5:$BT205,"&gt;=2")&gt;1,DA204,BT205)</f>
        <v>2</v>
      </c>
      <c r="DB205" s="4">
        <f>IF(COUNTIF($BT$5:$BT205,"&gt;=2")&gt;1,DB204,BU205)</f>
        <v>0</v>
      </c>
      <c r="DC205" s="4">
        <f>IF(COUNTIF($BZ$5:$BZ205,"&gt;=2")&gt;1,DC204,BV205)</f>
        <v>0</v>
      </c>
      <c r="DD205" s="4">
        <f>IF(COUNTIF($BZ$5:$BZ205,"&gt;=2")&gt;1,DD204,BW205)</f>
        <v>0</v>
      </c>
      <c r="DE205" s="4">
        <f>IF(COUNTIF($BZ$5:$BZ205,"&gt;=2")&gt;1,DE204,BX205)</f>
        <v>113.60000000000001</v>
      </c>
      <c r="DF205" s="4">
        <f>IF(COUNTIF($BZ$5:$BZ205,"&gt;=2")&gt;1,DF204,BY205)</f>
        <v>27.689999999999994</v>
      </c>
      <c r="DG205" s="4">
        <f>IF(COUNTIF($BZ$5:$BZ205,"&gt;=2")&gt;1,DG204,BZ205)</f>
        <v>0.71</v>
      </c>
      <c r="DH205" s="4">
        <f t="shared" si="256"/>
        <v>0</v>
      </c>
      <c r="DI205" s="4">
        <f t="shared" si="257"/>
        <v>0</v>
      </c>
      <c r="DJ205" s="4">
        <f t="shared" si="258"/>
        <v>0</v>
      </c>
      <c r="DK205" s="4">
        <f t="shared" si="259"/>
        <v>0</v>
      </c>
      <c r="DL205" s="4">
        <f t="shared" si="260"/>
        <v>0</v>
      </c>
      <c r="DM205" s="4">
        <f t="shared" si="261"/>
        <v>7</v>
      </c>
      <c r="DN205" s="4">
        <f t="shared" si="262"/>
        <v>13.999999999999998</v>
      </c>
      <c r="DO205" s="4">
        <f t="shared" si="263"/>
        <v>40</v>
      </c>
      <c r="DP205" s="4">
        <f t="shared" si="264"/>
        <v>142</v>
      </c>
      <c r="DQ205" s="4">
        <f t="shared" si="265"/>
        <v>0</v>
      </c>
      <c r="DS205" s="4">
        <v>201</v>
      </c>
      <c r="DT205" s="4">
        <f>$CK205+INDEX(节奏总纲!D$4:D$163,基础状态预估!$C$2)</f>
        <v>225.00483399593904</v>
      </c>
      <c r="DU205" s="4">
        <f>$CK205+INDEX(节奏总纲!E$4:E$163,基础状态预估!$C$2)</f>
        <v>219.28268396026414</v>
      </c>
      <c r="DV205" s="4">
        <f>$CK205+INDEX(节奏总纲!F$4:F$163,基础状态预估!$C$2)</f>
        <v>212.39220630709642</v>
      </c>
      <c r="DW205" s="4">
        <f>$CK205+INDEX(节奏总纲!G$4:G$163,基础状态预估!$C$2)</f>
        <v>204.03246816526354</v>
      </c>
      <c r="DX205" s="4">
        <f>$CK205+INDEX(节奏总纲!H$4:H$163,基础状态预估!$C$2)</f>
        <v>193.69453894381218</v>
      </c>
      <c r="DY205" s="4">
        <f t="shared" si="266"/>
        <v>11.899999999999999</v>
      </c>
      <c r="DZ205" s="4">
        <f t="shared" si="267"/>
        <v>33</v>
      </c>
      <c r="EA205" s="4">
        <f t="shared" si="268"/>
        <v>127.7</v>
      </c>
      <c r="EB205" s="4">
        <f t="shared" si="269"/>
        <v>29.689999999999994</v>
      </c>
      <c r="EC205" s="4">
        <f t="shared" si="270"/>
        <v>0.71</v>
      </c>
      <c r="EE205" s="4">
        <v>23</v>
      </c>
    </row>
    <row r="206" spans="33:154" x14ac:dyDescent="0.15">
      <c r="BF206" s="4">
        <v>202</v>
      </c>
      <c r="BG206" s="4">
        <f t="shared" si="252"/>
        <v>141.39999999999998</v>
      </c>
      <c r="BH206" s="4">
        <f t="shared" si="253"/>
        <v>60.599999999999994</v>
      </c>
      <c r="BL206" s="4">
        <f t="shared" si="241"/>
        <v>98</v>
      </c>
      <c r="BM206" s="4">
        <f t="shared" si="242"/>
        <v>68.599999999999994</v>
      </c>
      <c r="BN206" s="4">
        <f t="shared" si="243"/>
        <v>29.4</v>
      </c>
      <c r="BR206" s="4">
        <f t="shared" si="244"/>
        <v>118.95</v>
      </c>
      <c r="BS206" s="4">
        <f t="shared" si="245"/>
        <v>54.899999999999984</v>
      </c>
      <c r="BT206" s="4">
        <f t="shared" si="246"/>
        <v>9.15</v>
      </c>
      <c r="BX206" s="4">
        <f t="shared" si="247"/>
        <v>114.4</v>
      </c>
      <c r="BY206" s="4">
        <f t="shared" si="248"/>
        <v>27.884999999999994</v>
      </c>
      <c r="BZ206" s="4">
        <f t="shared" si="249"/>
        <v>0.71499999999999997</v>
      </c>
      <c r="CD206" s="4">
        <f t="shared" si="250"/>
        <v>0</v>
      </c>
      <c r="CE206" s="4">
        <f t="shared" si="251"/>
        <v>0</v>
      </c>
      <c r="CF206" s="4">
        <f>IF(COUNTIF($BH$5:$BH206,"&gt;=2")&lt;=1,SUM($BG206:$BK206)*C$8,CF205)</f>
        <v>151200</v>
      </c>
      <c r="CG206" s="4">
        <f>IF(COUNTIF($BN$5:$BN206,"&gt;=2")&lt;=1,SUM($BL206:$BP206)*D$8,CG205)</f>
        <v>604799.99999999988</v>
      </c>
      <c r="CH206" s="4">
        <f>IF(COUNTIF($BT$5:$BT206,"&gt;=2")&lt;=1,SUM($BQ206:$BU206)*E$8,CH205)</f>
        <v>2592000</v>
      </c>
      <c r="CI206" s="4">
        <f>IF(COUNTIF($BZ$5:$BZ206,"&gt;=2")&lt;=1,SUM($BV206:$BZ206)*F$8,CI205)</f>
        <v>12355200</v>
      </c>
      <c r="CJ206" s="4">
        <f t="shared" si="254"/>
        <v>0</v>
      </c>
      <c r="CK206" s="4">
        <f t="shared" si="255"/>
        <v>181.75</v>
      </c>
      <c r="CM206" s="4">
        <v>202</v>
      </c>
      <c r="CN206" s="4">
        <f>IF(COUNTIF($BH$5:$BH206,"&gt;=2")&gt;1,CN205,BG206)</f>
        <v>4.8999999999999995</v>
      </c>
      <c r="CO206" s="4">
        <f>IF(COUNTIF($BH$5:$BH206,"&gt;=2")&gt;1,CO205,BH206)</f>
        <v>2.1</v>
      </c>
      <c r="CP206" s="4">
        <f>IF(COUNTIF($BH$5:$BH206,"&gt;=2")&gt;1,CP205,BI206)</f>
        <v>0</v>
      </c>
      <c r="CQ206" s="4">
        <f>IF(COUNTIF($BH$5:$BH206,"&gt;=2")&gt;1,CQ205,BJ206)</f>
        <v>0</v>
      </c>
      <c r="CR206" s="4">
        <f>IF(COUNTIF($BH$5:$BH206,"&gt;=2")&gt;1,CR205,BK206)</f>
        <v>0</v>
      </c>
      <c r="CS206" s="4">
        <f>IF(COUNTIF($BN$5:$BN206,"&gt;=2")&gt;1,CS205,BL206)</f>
        <v>7</v>
      </c>
      <c r="CT206" s="4">
        <f>IF(COUNTIF($BN$5:$BN206,"&gt;=2")&gt;1,CT205,BM206)</f>
        <v>4.8999999999999995</v>
      </c>
      <c r="CU206" s="4">
        <f>IF(COUNTIF($BN$5:$BN206,"&gt;=2")&gt;1,CU205,BN206)</f>
        <v>2.1</v>
      </c>
      <c r="CV206" s="4">
        <f>IF(COUNTIF($BN$5:$BN206,"&gt;=2")&gt;1,CV205,BO206)</f>
        <v>0</v>
      </c>
      <c r="CW206" s="4">
        <f>IF(COUNTIF($BN$5:$BN206,"&gt;=2")&gt;1,CW205,BP206)</f>
        <v>0</v>
      </c>
      <c r="CX206" s="4">
        <f>IF(COUNTIF($BT$5:$BT206,"&gt;=2")&gt;1,CX205,BQ206)</f>
        <v>0</v>
      </c>
      <c r="CY206" s="4">
        <f>IF(COUNTIF($BT$5:$BT206,"&gt;=2")&gt;1,CY205,BR206)</f>
        <v>26</v>
      </c>
      <c r="CZ206" s="4">
        <f>IF(COUNTIF($BT$5:$BT206,"&gt;=2")&gt;1,CZ205,BS206)</f>
        <v>11.999999999999996</v>
      </c>
      <c r="DA206" s="4">
        <f>IF(COUNTIF($BT$5:$BT206,"&gt;=2")&gt;1,DA205,BT206)</f>
        <v>2</v>
      </c>
      <c r="DB206" s="4">
        <f>IF(COUNTIF($BT$5:$BT206,"&gt;=2")&gt;1,DB205,BU206)</f>
        <v>0</v>
      </c>
      <c r="DC206" s="4">
        <f>IF(COUNTIF($BZ$5:$BZ206,"&gt;=2")&gt;1,DC205,BV206)</f>
        <v>0</v>
      </c>
      <c r="DD206" s="4">
        <f>IF(COUNTIF($BZ$5:$BZ206,"&gt;=2")&gt;1,DD205,BW206)</f>
        <v>0</v>
      </c>
      <c r="DE206" s="4">
        <f>IF(COUNTIF($BZ$5:$BZ206,"&gt;=2")&gt;1,DE205,BX206)</f>
        <v>114.4</v>
      </c>
      <c r="DF206" s="4">
        <f>IF(COUNTIF($BZ$5:$BZ206,"&gt;=2")&gt;1,DF205,BY206)</f>
        <v>27.884999999999994</v>
      </c>
      <c r="DG206" s="4">
        <f>IF(COUNTIF($BZ$5:$BZ206,"&gt;=2")&gt;1,DG205,BZ206)</f>
        <v>0.71499999999999997</v>
      </c>
      <c r="DH206" s="4">
        <f t="shared" si="256"/>
        <v>0</v>
      </c>
      <c r="DI206" s="4">
        <f t="shared" si="257"/>
        <v>0</v>
      </c>
      <c r="DJ206" s="4">
        <f t="shared" si="258"/>
        <v>0</v>
      </c>
      <c r="DK206" s="4">
        <f t="shared" si="259"/>
        <v>0</v>
      </c>
      <c r="DL206" s="4">
        <f t="shared" si="260"/>
        <v>0</v>
      </c>
      <c r="DM206" s="4">
        <f t="shared" si="261"/>
        <v>7</v>
      </c>
      <c r="DN206" s="4">
        <f t="shared" si="262"/>
        <v>13.999999999999998</v>
      </c>
      <c r="DO206" s="4">
        <f t="shared" si="263"/>
        <v>40</v>
      </c>
      <c r="DP206" s="4">
        <f t="shared" si="264"/>
        <v>143</v>
      </c>
      <c r="DQ206" s="4">
        <f t="shared" si="265"/>
        <v>0</v>
      </c>
      <c r="DS206" s="4">
        <v>202</v>
      </c>
      <c r="DT206" s="4">
        <f>$CK206+INDEX(节奏总纲!D$4:D$163,基础状态预估!$C$2)</f>
        <v>226.00483399593904</v>
      </c>
      <c r="DU206" s="4">
        <f>$CK206+INDEX(节奏总纲!E$4:E$163,基础状态预估!$C$2)</f>
        <v>220.28268396026414</v>
      </c>
      <c r="DV206" s="4">
        <f>$CK206+INDEX(节奏总纲!F$4:F$163,基础状态预估!$C$2)</f>
        <v>213.39220630709642</v>
      </c>
      <c r="DW206" s="4">
        <f>$CK206+INDEX(节奏总纲!G$4:G$163,基础状态预估!$C$2)</f>
        <v>205.03246816526354</v>
      </c>
      <c r="DX206" s="4">
        <f>$CK206+INDEX(节奏总纲!H$4:H$163,基础状态预估!$C$2)</f>
        <v>194.69453894381218</v>
      </c>
      <c r="DY206" s="4">
        <f t="shared" si="266"/>
        <v>11.899999999999999</v>
      </c>
      <c r="DZ206" s="4">
        <f t="shared" si="267"/>
        <v>33</v>
      </c>
      <c r="EA206" s="4">
        <f t="shared" si="268"/>
        <v>128.5</v>
      </c>
      <c r="EB206" s="4">
        <f t="shared" si="269"/>
        <v>29.884999999999994</v>
      </c>
      <c r="EC206" s="4">
        <f t="shared" si="270"/>
        <v>0.71499999999999997</v>
      </c>
      <c r="EE206" s="4">
        <v>24</v>
      </c>
    </row>
    <row r="207" spans="33:154" x14ac:dyDescent="0.15">
      <c r="BF207" s="4">
        <v>203</v>
      </c>
      <c r="BG207" s="4">
        <f t="shared" si="252"/>
        <v>142.1</v>
      </c>
      <c r="BH207" s="4">
        <f t="shared" si="253"/>
        <v>60.9</v>
      </c>
      <c r="BL207" s="4">
        <f t="shared" si="241"/>
        <v>98.5</v>
      </c>
      <c r="BM207" s="4">
        <f t="shared" si="242"/>
        <v>68.949999999999989</v>
      </c>
      <c r="BN207" s="4">
        <f t="shared" si="243"/>
        <v>29.549999999999997</v>
      </c>
      <c r="BR207" s="4">
        <f t="shared" si="244"/>
        <v>119.60000000000001</v>
      </c>
      <c r="BS207" s="4">
        <f t="shared" si="245"/>
        <v>55.199999999999989</v>
      </c>
      <c r="BT207" s="4">
        <f t="shared" si="246"/>
        <v>9.2000000000000011</v>
      </c>
      <c r="BX207" s="4">
        <f t="shared" si="247"/>
        <v>115.2</v>
      </c>
      <c r="BY207" s="4">
        <f t="shared" si="248"/>
        <v>28.079999999999991</v>
      </c>
      <c r="BZ207" s="4">
        <f t="shared" si="249"/>
        <v>0.72</v>
      </c>
      <c r="CD207" s="4">
        <f t="shared" si="250"/>
        <v>0</v>
      </c>
      <c r="CE207" s="4">
        <f t="shared" si="251"/>
        <v>0</v>
      </c>
      <c r="CF207" s="4">
        <f>IF(COUNTIF($BH$5:$BH207,"&gt;=2")&lt;=1,SUM($BG207:$BK207)*C$8,CF206)</f>
        <v>151200</v>
      </c>
      <c r="CG207" s="4">
        <f>IF(COUNTIF($BN$5:$BN207,"&gt;=2")&lt;=1,SUM($BL207:$BP207)*D$8,CG206)</f>
        <v>604799.99999999988</v>
      </c>
      <c r="CH207" s="4">
        <f>IF(COUNTIF($BT$5:$BT207,"&gt;=2")&lt;=1,SUM($BQ207:$BU207)*E$8,CH206)</f>
        <v>2592000</v>
      </c>
      <c r="CI207" s="4">
        <f>IF(COUNTIF($BZ$5:$BZ207,"&gt;=2")&lt;=1,SUM($BV207:$BZ207)*F$8,CI206)</f>
        <v>12441600</v>
      </c>
      <c r="CJ207" s="4">
        <f t="shared" si="254"/>
        <v>0</v>
      </c>
      <c r="CK207" s="4">
        <f t="shared" si="255"/>
        <v>182.75</v>
      </c>
      <c r="CM207" s="4">
        <v>203</v>
      </c>
      <c r="CN207" s="4">
        <f>IF(COUNTIF($BH$5:$BH207,"&gt;=2")&gt;1,CN206,BG207)</f>
        <v>4.8999999999999995</v>
      </c>
      <c r="CO207" s="4">
        <f>IF(COUNTIF($BH$5:$BH207,"&gt;=2")&gt;1,CO206,BH207)</f>
        <v>2.1</v>
      </c>
      <c r="CP207" s="4">
        <f>IF(COUNTIF($BH$5:$BH207,"&gt;=2")&gt;1,CP206,BI207)</f>
        <v>0</v>
      </c>
      <c r="CQ207" s="4">
        <f>IF(COUNTIF($BH$5:$BH207,"&gt;=2")&gt;1,CQ206,BJ207)</f>
        <v>0</v>
      </c>
      <c r="CR207" s="4">
        <f>IF(COUNTIF($BH$5:$BH207,"&gt;=2")&gt;1,CR206,BK207)</f>
        <v>0</v>
      </c>
      <c r="CS207" s="4">
        <f>IF(COUNTIF($BN$5:$BN207,"&gt;=2")&gt;1,CS206,BL207)</f>
        <v>7</v>
      </c>
      <c r="CT207" s="4">
        <f>IF(COUNTIF($BN$5:$BN207,"&gt;=2")&gt;1,CT206,BM207)</f>
        <v>4.8999999999999995</v>
      </c>
      <c r="CU207" s="4">
        <f>IF(COUNTIF($BN$5:$BN207,"&gt;=2")&gt;1,CU206,BN207)</f>
        <v>2.1</v>
      </c>
      <c r="CV207" s="4">
        <f>IF(COUNTIF($BN$5:$BN207,"&gt;=2")&gt;1,CV206,BO207)</f>
        <v>0</v>
      </c>
      <c r="CW207" s="4">
        <f>IF(COUNTIF($BN$5:$BN207,"&gt;=2")&gt;1,CW206,BP207)</f>
        <v>0</v>
      </c>
      <c r="CX207" s="4">
        <f>IF(COUNTIF($BT$5:$BT207,"&gt;=2")&gt;1,CX206,BQ207)</f>
        <v>0</v>
      </c>
      <c r="CY207" s="4">
        <f>IF(COUNTIF($BT$5:$BT207,"&gt;=2")&gt;1,CY206,BR207)</f>
        <v>26</v>
      </c>
      <c r="CZ207" s="4">
        <f>IF(COUNTIF($BT$5:$BT207,"&gt;=2")&gt;1,CZ206,BS207)</f>
        <v>11.999999999999996</v>
      </c>
      <c r="DA207" s="4">
        <f>IF(COUNTIF($BT$5:$BT207,"&gt;=2")&gt;1,DA206,BT207)</f>
        <v>2</v>
      </c>
      <c r="DB207" s="4">
        <f>IF(COUNTIF($BT$5:$BT207,"&gt;=2")&gt;1,DB206,BU207)</f>
        <v>0</v>
      </c>
      <c r="DC207" s="4">
        <f>IF(COUNTIF($BZ$5:$BZ207,"&gt;=2")&gt;1,DC206,BV207)</f>
        <v>0</v>
      </c>
      <c r="DD207" s="4">
        <f>IF(COUNTIF($BZ$5:$BZ207,"&gt;=2")&gt;1,DD206,BW207)</f>
        <v>0</v>
      </c>
      <c r="DE207" s="4">
        <f>IF(COUNTIF($BZ$5:$BZ207,"&gt;=2")&gt;1,DE206,BX207)</f>
        <v>115.2</v>
      </c>
      <c r="DF207" s="4">
        <f>IF(COUNTIF($BZ$5:$BZ207,"&gt;=2")&gt;1,DF206,BY207)</f>
        <v>28.079999999999991</v>
      </c>
      <c r="DG207" s="4">
        <f>IF(COUNTIF($BZ$5:$BZ207,"&gt;=2")&gt;1,DG206,BZ207)</f>
        <v>0.72</v>
      </c>
      <c r="DH207" s="4">
        <f t="shared" si="256"/>
        <v>0</v>
      </c>
      <c r="DI207" s="4">
        <f t="shared" si="257"/>
        <v>0</v>
      </c>
      <c r="DJ207" s="4">
        <f t="shared" si="258"/>
        <v>0</v>
      </c>
      <c r="DK207" s="4">
        <f t="shared" si="259"/>
        <v>0</v>
      </c>
      <c r="DL207" s="4">
        <f t="shared" si="260"/>
        <v>0</v>
      </c>
      <c r="DM207" s="4">
        <f t="shared" si="261"/>
        <v>7</v>
      </c>
      <c r="DN207" s="4">
        <f t="shared" si="262"/>
        <v>13.999999999999998</v>
      </c>
      <c r="DO207" s="4">
        <f t="shared" si="263"/>
        <v>40</v>
      </c>
      <c r="DP207" s="4">
        <f t="shared" si="264"/>
        <v>144</v>
      </c>
      <c r="DQ207" s="4">
        <f t="shared" si="265"/>
        <v>0</v>
      </c>
      <c r="DS207" s="4">
        <v>203</v>
      </c>
      <c r="DT207" s="4">
        <f>$CK207+INDEX(节奏总纲!D$4:D$163,基础状态预估!$C$2)</f>
        <v>227.00483399593904</v>
      </c>
      <c r="DU207" s="4">
        <f>$CK207+INDEX(节奏总纲!E$4:E$163,基础状态预估!$C$2)</f>
        <v>221.28268396026414</v>
      </c>
      <c r="DV207" s="4">
        <f>$CK207+INDEX(节奏总纲!F$4:F$163,基础状态预估!$C$2)</f>
        <v>214.39220630709642</v>
      </c>
      <c r="DW207" s="4">
        <f>$CK207+INDEX(节奏总纲!G$4:G$163,基础状态预估!$C$2)</f>
        <v>206.03246816526354</v>
      </c>
      <c r="DX207" s="4">
        <f>$CK207+INDEX(节奏总纲!H$4:H$163,基础状态预估!$C$2)</f>
        <v>195.69453894381218</v>
      </c>
      <c r="DY207" s="4">
        <f t="shared" si="266"/>
        <v>11.899999999999999</v>
      </c>
      <c r="DZ207" s="4">
        <f t="shared" si="267"/>
        <v>33</v>
      </c>
      <c r="EA207" s="4">
        <f t="shared" si="268"/>
        <v>129.30000000000001</v>
      </c>
      <c r="EB207" s="4">
        <f t="shared" si="269"/>
        <v>30.079999999999991</v>
      </c>
      <c r="EC207" s="4">
        <f t="shared" si="270"/>
        <v>0.72</v>
      </c>
      <c r="EE207" s="4">
        <v>25</v>
      </c>
    </row>
    <row r="208" spans="33:154" x14ac:dyDescent="0.15">
      <c r="BF208" s="4">
        <v>204</v>
      </c>
      <c r="BG208" s="4">
        <f t="shared" si="252"/>
        <v>142.79999999999998</v>
      </c>
      <c r="BH208" s="4">
        <f t="shared" si="253"/>
        <v>61.199999999999996</v>
      </c>
      <c r="BL208" s="4">
        <f t="shared" si="241"/>
        <v>99</v>
      </c>
      <c r="BM208" s="4">
        <f t="shared" si="242"/>
        <v>69.3</v>
      </c>
      <c r="BN208" s="4">
        <f t="shared" si="243"/>
        <v>29.7</v>
      </c>
      <c r="BR208" s="4">
        <f t="shared" si="244"/>
        <v>120.25</v>
      </c>
      <c r="BS208" s="4">
        <f t="shared" si="245"/>
        <v>55.499999999999986</v>
      </c>
      <c r="BT208" s="4">
        <f t="shared" si="246"/>
        <v>9.25</v>
      </c>
      <c r="BX208" s="4">
        <f t="shared" si="247"/>
        <v>116</v>
      </c>
      <c r="BY208" s="4">
        <f t="shared" si="248"/>
        <v>28.274999999999991</v>
      </c>
      <c r="BZ208" s="4">
        <f t="shared" si="249"/>
        <v>0.72499999999999998</v>
      </c>
      <c r="CD208" s="4">
        <f t="shared" si="250"/>
        <v>0</v>
      </c>
      <c r="CE208" s="4">
        <f t="shared" si="251"/>
        <v>0</v>
      </c>
      <c r="CF208" s="4">
        <f>IF(COUNTIF($BH$5:$BH208,"&gt;=2")&lt;=1,SUM($BG208:$BK208)*C$8,CF207)</f>
        <v>151200</v>
      </c>
      <c r="CG208" s="4">
        <f>IF(COUNTIF($BN$5:$BN208,"&gt;=2")&lt;=1,SUM($BL208:$BP208)*D$8,CG207)</f>
        <v>604799.99999999988</v>
      </c>
      <c r="CH208" s="4">
        <f>IF(COUNTIF($BT$5:$BT208,"&gt;=2")&lt;=1,SUM($BQ208:$BU208)*E$8,CH207)</f>
        <v>2592000</v>
      </c>
      <c r="CI208" s="4">
        <f>IF(COUNTIF($BZ$5:$BZ208,"&gt;=2")&lt;=1,SUM($BV208:$BZ208)*F$8,CI207)</f>
        <v>12527999.999999998</v>
      </c>
      <c r="CJ208" s="4">
        <f t="shared" si="254"/>
        <v>0</v>
      </c>
      <c r="CK208" s="4">
        <f t="shared" si="255"/>
        <v>183.74999999999997</v>
      </c>
      <c r="CM208" s="4">
        <v>204</v>
      </c>
      <c r="CN208" s="4">
        <f>IF(COUNTIF($BH$5:$BH208,"&gt;=2")&gt;1,CN207,BG208)</f>
        <v>4.8999999999999995</v>
      </c>
      <c r="CO208" s="4">
        <f>IF(COUNTIF($BH$5:$BH208,"&gt;=2")&gt;1,CO207,BH208)</f>
        <v>2.1</v>
      </c>
      <c r="CP208" s="4">
        <f>IF(COUNTIF($BH$5:$BH208,"&gt;=2")&gt;1,CP207,BI208)</f>
        <v>0</v>
      </c>
      <c r="CQ208" s="4">
        <f>IF(COUNTIF($BH$5:$BH208,"&gt;=2")&gt;1,CQ207,BJ208)</f>
        <v>0</v>
      </c>
      <c r="CR208" s="4">
        <f>IF(COUNTIF($BH$5:$BH208,"&gt;=2")&gt;1,CR207,BK208)</f>
        <v>0</v>
      </c>
      <c r="CS208" s="4">
        <f>IF(COUNTIF($BN$5:$BN208,"&gt;=2")&gt;1,CS207,BL208)</f>
        <v>7</v>
      </c>
      <c r="CT208" s="4">
        <f>IF(COUNTIF($BN$5:$BN208,"&gt;=2")&gt;1,CT207,BM208)</f>
        <v>4.8999999999999995</v>
      </c>
      <c r="CU208" s="4">
        <f>IF(COUNTIF($BN$5:$BN208,"&gt;=2")&gt;1,CU207,BN208)</f>
        <v>2.1</v>
      </c>
      <c r="CV208" s="4">
        <f>IF(COUNTIF($BN$5:$BN208,"&gt;=2")&gt;1,CV207,BO208)</f>
        <v>0</v>
      </c>
      <c r="CW208" s="4">
        <f>IF(COUNTIF($BN$5:$BN208,"&gt;=2")&gt;1,CW207,BP208)</f>
        <v>0</v>
      </c>
      <c r="CX208" s="4">
        <f>IF(COUNTIF($BT$5:$BT208,"&gt;=2")&gt;1,CX207,BQ208)</f>
        <v>0</v>
      </c>
      <c r="CY208" s="4">
        <f>IF(COUNTIF($BT$5:$BT208,"&gt;=2")&gt;1,CY207,BR208)</f>
        <v>26</v>
      </c>
      <c r="CZ208" s="4">
        <f>IF(COUNTIF($BT$5:$BT208,"&gt;=2")&gt;1,CZ207,BS208)</f>
        <v>11.999999999999996</v>
      </c>
      <c r="DA208" s="4">
        <f>IF(COUNTIF($BT$5:$BT208,"&gt;=2")&gt;1,DA207,BT208)</f>
        <v>2</v>
      </c>
      <c r="DB208" s="4">
        <f>IF(COUNTIF($BT$5:$BT208,"&gt;=2")&gt;1,DB207,BU208)</f>
        <v>0</v>
      </c>
      <c r="DC208" s="4">
        <f>IF(COUNTIF($BZ$5:$BZ208,"&gt;=2")&gt;1,DC207,BV208)</f>
        <v>0</v>
      </c>
      <c r="DD208" s="4">
        <f>IF(COUNTIF($BZ$5:$BZ208,"&gt;=2")&gt;1,DD207,BW208)</f>
        <v>0</v>
      </c>
      <c r="DE208" s="4">
        <f>IF(COUNTIF($BZ$5:$BZ208,"&gt;=2")&gt;1,DE207,BX208)</f>
        <v>116</v>
      </c>
      <c r="DF208" s="4">
        <f>IF(COUNTIF($BZ$5:$BZ208,"&gt;=2")&gt;1,DF207,BY208)</f>
        <v>28.274999999999991</v>
      </c>
      <c r="DG208" s="4">
        <f>IF(COUNTIF($BZ$5:$BZ208,"&gt;=2")&gt;1,DG207,BZ208)</f>
        <v>0.72499999999999998</v>
      </c>
      <c r="DH208" s="4">
        <f t="shared" si="256"/>
        <v>0</v>
      </c>
      <c r="DI208" s="4">
        <f t="shared" si="257"/>
        <v>0</v>
      </c>
      <c r="DJ208" s="4">
        <f t="shared" si="258"/>
        <v>0</v>
      </c>
      <c r="DK208" s="4">
        <f t="shared" si="259"/>
        <v>0</v>
      </c>
      <c r="DL208" s="4">
        <f t="shared" si="260"/>
        <v>0</v>
      </c>
      <c r="DM208" s="4">
        <f t="shared" si="261"/>
        <v>7</v>
      </c>
      <c r="DN208" s="4">
        <f t="shared" si="262"/>
        <v>13.999999999999998</v>
      </c>
      <c r="DO208" s="4">
        <f t="shared" si="263"/>
        <v>40</v>
      </c>
      <c r="DP208" s="4">
        <f t="shared" si="264"/>
        <v>144.99999999999997</v>
      </c>
      <c r="DQ208" s="4">
        <f t="shared" si="265"/>
        <v>0</v>
      </c>
      <c r="DS208" s="4">
        <v>204</v>
      </c>
      <c r="DT208" s="4">
        <f>$CK208+INDEX(节奏总纲!D$4:D$163,基础状态预估!$C$2)</f>
        <v>228.00483399593901</v>
      </c>
      <c r="DU208" s="4">
        <f>$CK208+INDEX(节奏总纲!E$4:E$163,基础状态预估!$C$2)</f>
        <v>222.28268396026411</v>
      </c>
      <c r="DV208" s="4">
        <f>$CK208+INDEX(节奏总纲!F$4:F$163,基础状态预估!$C$2)</f>
        <v>215.39220630709639</v>
      </c>
      <c r="DW208" s="4">
        <f>$CK208+INDEX(节奏总纲!G$4:G$163,基础状态预估!$C$2)</f>
        <v>207.03246816526351</v>
      </c>
      <c r="DX208" s="4">
        <f>$CK208+INDEX(节奏总纲!H$4:H$163,基础状态预估!$C$2)</f>
        <v>196.69453894381215</v>
      </c>
      <c r="DY208" s="4">
        <f t="shared" si="266"/>
        <v>11.899999999999999</v>
      </c>
      <c r="DZ208" s="4">
        <f t="shared" si="267"/>
        <v>33</v>
      </c>
      <c r="EA208" s="4">
        <f t="shared" si="268"/>
        <v>130.1</v>
      </c>
      <c r="EB208" s="4">
        <f t="shared" si="269"/>
        <v>30.274999999999991</v>
      </c>
      <c r="EC208" s="4">
        <f t="shared" si="270"/>
        <v>0.72499999999999998</v>
      </c>
      <c r="EE208" s="4">
        <v>26</v>
      </c>
    </row>
    <row r="209" spans="58:135" x14ac:dyDescent="0.15">
      <c r="BF209" s="4">
        <v>205</v>
      </c>
      <c r="BG209" s="4">
        <f t="shared" si="252"/>
        <v>143.5</v>
      </c>
      <c r="BH209" s="4">
        <f t="shared" si="253"/>
        <v>61.5</v>
      </c>
      <c r="BL209" s="4">
        <f t="shared" si="241"/>
        <v>99.5</v>
      </c>
      <c r="BM209" s="4">
        <f t="shared" si="242"/>
        <v>69.649999999999991</v>
      </c>
      <c r="BN209" s="4">
        <f t="shared" si="243"/>
        <v>29.849999999999998</v>
      </c>
      <c r="BR209" s="4">
        <f t="shared" si="244"/>
        <v>120.9</v>
      </c>
      <c r="BS209" s="4">
        <f t="shared" si="245"/>
        <v>55.79999999999999</v>
      </c>
      <c r="BT209" s="4">
        <f t="shared" si="246"/>
        <v>9.3000000000000007</v>
      </c>
      <c r="BX209" s="4">
        <f t="shared" si="247"/>
        <v>116.80000000000001</v>
      </c>
      <c r="BY209" s="4">
        <f t="shared" si="248"/>
        <v>28.469999999999992</v>
      </c>
      <c r="BZ209" s="4">
        <f t="shared" si="249"/>
        <v>0.73</v>
      </c>
      <c r="CD209" s="4">
        <f t="shared" si="250"/>
        <v>0</v>
      </c>
      <c r="CE209" s="4">
        <f t="shared" si="251"/>
        <v>0</v>
      </c>
      <c r="CF209" s="4">
        <f>IF(COUNTIF($BH$5:$BH209,"&gt;=2")&lt;=1,SUM($BG209:$BK209)*C$8,CF208)</f>
        <v>151200</v>
      </c>
      <c r="CG209" s="4">
        <f>IF(COUNTIF($BN$5:$BN209,"&gt;=2")&lt;=1,SUM($BL209:$BP209)*D$8,CG208)</f>
        <v>604799.99999999988</v>
      </c>
      <c r="CH209" s="4">
        <f>IF(COUNTIF($BT$5:$BT209,"&gt;=2")&lt;=1,SUM($BQ209:$BU209)*E$8,CH208)</f>
        <v>2592000</v>
      </c>
      <c r="CI209" s="4">
        <f>IF(COUNTIF($BZ$5:$BZ209,"&gt;=2")&lt;=1,SUM($BV209:$BZ209)*F$8,CI208)</f>
        <v>12614400</v>
      </c>
      <c r="CJ209" s="4">
        <f t="shared" si="254"/>
        <v>0</v>
      </c>
      <c r="CK209" s="4">
        <f t="shared" si="255"/>
        <v>184.75</v>
      </c>
      <c r="CM209" s="4">
        <v>205</v>
      </c>
      <c r="CN209" s="4">
        <f>IF(COUNTIF($BH$5:$BH209,"&gt;=2")&gt;1,CN208,BG209)</f>
        <v>4.8999999999999995</v>
      </c>
      <c r="CO209" s="4">
        <f>IF(COUNTIF($BH$5:$BH209,"&gt;=2")&gt;1,CO208,BH209)</f>
        <v>2.1</v>
      </c>
      <c r="CP209" s="4">
        <f>IF(COUNTIF($BH$5:$BH209,"&gt;=2")&gt;1,CP208,BI209)</f>
        <v>0</v>
      </c>
      <c r="CQ209" s="4">
        <f>IF(COUNTIF($BH$5:$BH209,"&gt;=2")&gt;1,CQ208,BJ209)</f>
        <v>0</v>
      </c>
      <c r="CR209" s="4">
        <f>IF(COUNTIF($BH$5:$BH209,"&gt;=2")&gt;1,CR208,BK209)</f>
        <v>0</v>
      </c>
      <c r="CS209" s="4">
        <f>IF(COUNTIF($BN$5:$BN209,"&gt;=2")&gt;1,CS208,BL209)</f>
        <v>7</v>
      </c>
      <c r="CT209" s="4">
        <f>IF(COUNTIF($BN$5:$BN209,"&gt;=2")&gt;1,CT208,BM209)</f>
        <v>4.8999999999999995</v>
      </c>
      <c r="CU209" s="4">
        <f>IF(COUNTIF($BN$5:$BN209,"&gt;=2")&gt;1,CU208,BN209)</f>
        <v>2.1</v>
      </c>
      <c r="CV209" s="4">
        <f>IF(COUNTIF($BN$5:$BN209,"&gt;=2")&gt;1,CV208,BO209)</f>
        <v>0</v>
      </c>
      <c r="CW209" s="4">
        <f>IF(COUNTIF($BN$5:$BN209,"&gt;=2")&gt;1,CW208,BP209)</f>
        <v>0</v>
      </c>
      <c r="CX209" s="4">
        <f>IF(COUNTIF($BT$5:$BT209,"&gt;=2")&gt;1,CX208,BQ209)</f>
        <v>0</v>
      </c>
      <c r="CY209" s="4">
        <f>IF(COUNTIF($BT$5:$BT209,"&gt;=2")&gt;1,CY208,BR209)</f>
        <v>26</v>
      </c>
      <c r="CZ209" s="4">
        <f>IF(COUNTIF($BT$5:$BT209,"&gt;=2")&gt;1,CZ208,BS209)</f>
        <v>11.999999999999996</v>
      </c>
      <c r="DA209" s="4">
        <f>IF(COUNTIF($BT$5:$BT209,"&gt;=2")&gt;1,DA208,BT209)</f>
        <v>2</v>
      </c>
      <c r="DB209" s="4">
        <f>IF(COUNTIF($BT$5:$BT209,"&gt;=2")&gt;1,DB208,BU209)</f>
        <v>0</v>
      </c>
      <c r="DC209" s="4">
        <f>IF(COUNTIF($BZ$5:$BZ209,"&gt;=2")&gt;1,DC208,BV209)</f>
        <v>0</v>
      </c>
      <c r="DD209" s="4">
        <f>IF(COUNTIF($BZ$5:$BZ209,"&gt;=2")&gt;1,DD208,BW209)</f>
        <v>0</v>
      </c>
      <c r="DE209" s="4">
        <f>IF(COUNTIF($BZ$5:$BZ209,"&gt;=2")&gt;1,DE208,BX209)</f>
        <v>116.80000000000001</v>
      </c>
      <c r="DF209" s="4">
        <f>IF(COUNTIF($BZ$5:$BZ209,"&gt;=2")&gt;1,DF208,BY209)</f>
        <v>28.469999999999992</v>
      </c>
      <c r="DG209" s="4">
        <f>IF(COUNTIF($BZ$5:$BZ209,"&gt;=2")&gt;1,DG208,BZ209)</f>
        <v>0.73</v>
      </c>
      <c r="DH209" s="4">
        <f t="shared" si="256"/>
        <v>0</v>
      </c>
      <c r="DI209" s="4">
        <f t="shared" si="257"/>
        <v>0</v>
      </c>
      <c r="DJ209" s="4">
        <f t="shared" si="258"/>
        <v>0</v>
      </c>
      <c r="DK209" s="4">
        <f t="shared" si="259"/>
        <v>0</v>
      </c>
      <c r="DL209" s="4">
        <f t="shared" si="260"/>
        <v>0</v>
      </c>
      <c r="DM209" s="4">
        <f t="shared" si="261"/>
        <v>7</v>
      </c>
      <c r="DN209" s="4">
        <f t="shared" si="262"/>
        <v>13.999999999999998</v>
      </c>
      <c r="DO209" s="4">
        <f t="shared" si="263"/>
        <v>40</v>
      </c>
      <c r="DP209" s="4">
        <f t="shared" si="264"/>
        <v>146</v>
      </c>
      <c r="DQ209" s="4">
        <f t="shared" si="265"/>
        <v>0</v>
      </c>
      <c r="DS209" s="4">
        <v>205</v>
      </c>
      <c r="DT209" s="4">
        <f>$CK209+INDEX(节奏总纲!D$4:D$163,基础状态预估!$C$2)</f>
        <v>229.00483399593904</v>
      </c>
      <c r="DU209" s="4">
        <f>$CK209+INDEX(节奏总纲!E$4:E$163,基础状态预估!$C$2)</f>
        <v>223.28268396026414</v>
      </c>
      <c r="DV209" s="4">
        <f>$CK209+INDEX(节奏总纲!F$4:F$163,基础状态预估!$C$2)</f>
        <v>216.39220630709642</v>
      </c>
      <c r="DW209" s="4">
        <f>$CK209+INDEX(节奏总纲!G$4:G$163,基础状态预估!$C$2)</f>
        <v>208.03246816526354</v>
      </c>
      <c r="DX209" s="4">
        <f>$CK209+INDEX(节奏总纲!H$4:H$163,基础状态预估!$C$2)</f>
        <v>197.69453894381218</v>
      </c>
      <c r="DY209" s="4">
        <f t="shared" si="266"/>
        <v>11.899999999999999</v>
      </c>
      <c r="DZ209" s="4">
        <f t="shared" si="267"/>
        <v>33</v>
      </c>
      <c r="EA209" s="4">
        <f t="shared" si="268"/>
        <v>130.9</v>
      </c>
      <c r="EB209" s="4">
        <f t="shared" si="269"/>
        <v>30.469999999999992</v>
      </c>
      <c r="EC209" s="4">
        <f t="shared" si="270"/>
        <v>0.73</v>
      </c>
      <c r="EE209" s="4">
        <v>27</v>
      </c>
    </row>
    <row r="210" spans="58:135" x14ac:dyDescent="0.15">
      <c r="BF210" s="4">
        <v>206</v>
      </c>
      <c r="BG210" s="4">
        <f t="shared" si="252"/>
        <v>144.19999999999999</v>
      </c>
      <c r="BH210" s="4">
        <f t="shared" si="253"/>
        <v>61.8</v>
      </c>
      <c r="BL210" s="4">
        <f t="shared" si="241"/>
        <v>100</v>
      </c>
      <c r="BM210" s="4">
        <f t="shared" si="242"/>
        <v>70</v>
      </c>
      <c r="BN210" s="4">
        <f t="shared" si="243"/>
        <v>30</v>
      </c>
      <c r="BR210" s="4">
        <f t="shared" si="244"/>
        <v>121.55</v>
      </c>
      <c r="BS210" s="4">
        <f t="shared" si="245"/>
        <v>56.099999999999987</v>
      </c>
      <c r="BT210" s="4">
        <f t="shared" si="246"/>
        <v>9.35</v>
      </c>
      <c r="BX210" s="4">
        <f t="shared" si="247"/>
        <v>117.60000000000001</v>
      </c>
      <c r="BY210" s="4">
        <f t="shared" si="248"/>
        <v>28.664999999999992</v>
      </c>
      <c r="BZ210" s="4">
        <f t="shared" si="249"/>
        <v>0.73499999999999999</v>
      </c>
      <c r="CD210" s="4">
        <f t="shared" si="250"/>
        <v>0</v>
      </c>
      <c r="CE210" s="4">
        <f t="shared" si="251"/>
        <v>0</v>
      </c>
      <c r="CF210" s="4">
        <f>IF(COUNTIF($BH$5:$BH210,"&gt;=2")&lt;=1,SUM($BG210:$BK210)*C$8,CF209)</f>
        <v>151200</v>
      </c>
      <c r="CG210" s="4">
        <f>IF(COUNTIF($BN$5:$BN210,"&gt;=2")&lt;=1,SUM($BL210:$BP210)*D$8,CG209)</f>
        <v>604799.99999999988</v>
      </c>
      <c r="CH210" s="4">
        <f>IF(COUNTIF($BT$5:$BT210,"&gt;=2")&lt;=1,SUM($BQ210:$BU210)*E$8,CH209)</f>
        <v>2592000</v>
      </c>
      <c r="CI210" s="4">
        <f>IF(COUNTIF($BZ$5:$BZ210,"&gt;=2")&lt;=1,SUM($BV210:$BZ210)*F$8,CI209)</f>
        <v>12700800</v>
      </c>
      <c r="CJ210" s="4">
        <f t="shared" si="254"/>
        <v>0</v>
      </c>
      <c r="CK210" s="4">
        <f t="shared" si="255"/>
        <v>185.75</v>
      </c>
      <c r="CM210" s="4">
        <v>206</v>
      </c>
      <c r="CN210" s="4">
        <f>IF(COUNTIF($BH$5:$BH210,"&gt;=2")&gt;1,CN209,BG210)</f>
        <v>4.8999999999999995</v>
      </c>
      <c r="CO210" s="4">
        <f>IF(COUNTIF($BH$5:$BH210,"&gt;=2")&gt;1,CO209,BH210)</f>
        <v>2.1</v>
      </c>
      <c r="CP210" s="4">
        <f>IF(COUNTIF($BH$5:$BH210,"&gt;=2")&gt;1,CP209,BI210)</f>
        <v>0</v>
      </c>
      <c r="CQ210" s="4">
        <f>IF(COUNTIF($BH$5:$BH210,"&gt;=2")&gt;1,CQ209,BJ210)</f>
        <v>0</v>
      </c>
      <c r="CR210" s="4">
        <f>IF(COUNTIF($BH$5:$BH210,"&gt;=2")&gt;1,CR209,BK210)</f>
        <v>0</v>
      </c>
      <c r="CS210" s="4">
        <f>IF(COUNTIF($BN$5:$BN210,"&gt;=2")&gt;1,CS209,BL210)</f>
        <v>7</v>
      </c>
      <c r="CT210" s="4">
        <f>IF(COUNTIF($BN$5:$BN210,"&gt;=2")&gt;1,CT209,BM210)</f>
        <v>4.8999999999999995</v>
      </c>
      <c r="CU210" s="4">
        <f>IF(COUNTIF($BN$5:$BN210,"&gt;=2")&gt;1,CU209,BN210)</f>
        <v>2.1</v>
      </c>
      <c r="CV210" s="4">
        <f>IF(COUNTIF($BN$5:$BN210,"&gt;=2")&gt;1,CV209,BO210)</f>
        <v>0</v>
      </c>
      <c r="CW210" s="4">
        <f>IF(COUNTIF($BN$5:$BN210,"&gt;=2")&gt;1,CW209,BP210)</f>
        <v>0</v>
      </c>
      <c r="CX210" s="4">
        <f>IF(COUNTIF($BT$5:$BT210,"&gt;=2")&gt;1,CX209,BQ210)</f>
        <v>0</v>
      </c>
      <c r="CY210" s="4">
        <f>IF(COUNTIF($BT$5:$BT210,"&gt;=2")&gt;1,CY209,BR210)</f>
        <v>26</v>
      </c>
      <c r="CZ210" s="4">
        <f>IF(COUNTIF($BT$5:$BT210,"&gt;=2")&gt;1,CZ209,BS210)</f>
        <v>11.999999999999996</v>
      </c>
      <c r="DA210" s="4">
        <f>IF(COUNTIF($BT$5:$BT210,"&gt;=2")&gt;1,DA209,BT210)</f>
        <v>2</v>
      </c>
      <c r="DB210" s="4">
        <f>IF(COUNTIF($BT$5:$BT210,"&gt;=2")&gt;1,DB209,BU210)</f>
        <v>0</v>
      </c>
      <c r="DC210" s="4">
        <f>IF(COUNTIF($BZ$5:$BZ210,"&gt;=2")&gt;1,DC209,BV210)</f>
        <v>0</v>
      </c>
      <c r="DD210" s="4">
        <f>IF(COUNTIF($BZ$5:$BZ210,"&gt;=2")&gt;1,DD209,BW210)</f>
        <v>0</v>
      </c>
      <c r="DE210" s="4">
        <f>IF(COUNTIF($BZ$5:$BZ210,"&gt;=2")&gt;1,DE209,BX210)</f>
        <v>117.60000000000001</v>
      </c>
      <c r="DF210" s="4">
        <f>IF(COUNTIF($BZ$5:$BZ210,"&gt;=2")&gt;1,DF209,BY210)</f>
        <v>28.664999999999992</v>
      </c>
      <c r="DG210" s="4">
        <f>IF(COUNTIF($BZ$5:$BZ210,"&gt;=2")&gt;1,DG209,BZ210)</f>
        <v>0.73499999999999999</v>
      </c>
      <c r="DH210" s="4">
        <f t="shared" si="256"/>
        <v>0</v>
      </c>
      <c r="DI210" s="4">
        <f t="shared" si="257"/>
        <v>0</v>
      </c>
      <c r="DJ210" s="4">
        <f t="shared" si="258"/>
        <v>0</v>
      </c>
      <c r="DK210" s="4">
        <f t="shared" si="259"/>
        <v>0</v>
      </c>
      <c r="DL210" s="4">
        <f t="shared" si="260"/>
        <v>0</v>
      </c>
      <c r="DM210" s="4">
        <f t="shared" si="261"/>
        <v>7</v>
      </c>
      <c r="DN210" s="4">
        <f t="shared" si="262"/>
        <v>13.999999999999998</v>
      </c>
      <c r="DO210" s="4">
        <f t="shared" si="263"/>
        <v>40</v>
      </c>
      <c r="DP210" s="4">
        <f t="shared" si="264"/>
        <v>147</v>
      </c>
      <c r="DQ210" s="4">
        <f t="shared" si="265"/>
        <v>0</v>
      </c>
      <c r="DS210" s="4">
        <v>206</v>
      </c>
      <c r="DT210" s="4">
        <f>$CK210+INDEX(节奏总纲!D$4:D$163,基础状态预估!$C$2)</f>
        <v>230.00483399593904</v>
      </c>
      <c r="DU210" s="4">
        <f>$CK210+INDEX(节奏总纲!E$4:E$163,基础状态预估!$C$2)</f>
        <v>224.28268396026414</v>
      </c>
      <c r="DV210" s="4">
        <f>$CK210+INDEX(节奏总纲!F$4:F$163,基础状态预估!$C$2)</f>
        <v>217.39220630709642</v>
      </c>
      <c r="DW210" s="4">
        <f>$CK210+INDEX(节奏总纲!G$4:G$163,基础状态预估!$C$2)</f>
        <v>209.03246816526354</v>
      </c>
      <c r="DX210" s="4">
        <f>$CK210+INDEX(节奏总纲!H$4:H$163,基础状态预估!$C$2)</f>
        <v>198.69453894381218</v>
      </c>
      <c r="DY210" s="4">
        <f t="shared" si="266"/>
        <v>11.899999999999999</v>
      </c>
      <c r="DZ210" s="4">
        <f t="shared" si="267"/>
        <v>33</v>
      </c>
      <c r="EA210" s="4">
        <f t="shared" si="268"/>
        <v>131.70000000000002</v>
      </c>
      <c r="EB210" s="4">
        <f t="shared" si="269"/>
        <v>30.664999999999992</v>
      </c>
      <c r="EC210" s="4">
        <f t="shared" si="270"/>
        <v>0.73499999999999999</v>
      </c>
      <c r="EE210" s="4">
        <v>28</v>
      </c>
    </row>
    <row r="211" spans="58:135" x14ac:dyDescent="0.15">
      <c r="BF211" s="4">
        <v>207</v>
      </c>
      <c r="BG211" s="4">
        <f t="shared" si="252"/>
        <v>144.89999999999998</v>
      </c>
      <c r="BH211" s="4">
        <f t="shared" si="253"/>
        <v>62.099999999999994</v>
      </c>
      <c r="BL211" s="4">
        <f t="shared" si="241"/>
        <v>100.5</v>
      </c>
      <c r="BM211" s="4">
        <f t="shared" si="242"/>
        <v>70.349999999999994</v>
      </c>
      <c r="BN211" s="4">
        <f t="shared" si="243"/>
        <v>30.15</v>
      </c>
      <c r="BR211" s="4">
        <f t="shared" si="244"/>
        <v>122.2</v>
      </c>
      <c r="BS211" s="4">
        <f t="shared" si="245"/>
        <v>56.399999999999984</v>
      </c>
      <c r="BT211" s="4">
        <f t="shared" si="246"/>
        <v>9.4</v>
      </c>
      <c r="BX211" s="4">
        <f t="shared" si="247"/>
        <v>118.4</v>
      </c>
      <c r="BY211" s="4">
        <f t="shared" si="248"/>
        <v>28.859999999999992</v>
      </c>
      <c r="BZ211" s="4">
        <f t="shared" si="249"/>
        <v>0.74</v>
      </c>
      <c r="CD211" s="4">
        <f t="shared" si="250"/>
        <v>0</v>
      </c>
      <c r="CE211" s="4">
        <f t="shared" si="251"/>
        <v>0</v>
      </c>
      <c r="CF211" s="4">
        <f>IF(COUNTIF($BH$5:$BH211,"&gt;=2")&lt;=1,SUM($BG211:$BK211)*C$8,CF210)</f>
        <v>151200</v>
      </c>
      <c r="CG211" s="4">
        <f>IF(COUNTIF($BN$5:$BN211,"&gt;=2")&lt;=1,SUM($BL211:$BP211)*D$8,CG210)</f>
        <v>604799.99999999988</v>
      </c>
      <c r="CH211" s="4">
        <f>IF(COUNTIF($BT$5:$BT211,"&gt;=2")&lt;=1,SUM($BQ211:$BU211)*E$8,CH210)</f>
        <v>2592000</v>
      </c>
      <c r="CI211" s="4">
        <f>IF(COUNTIF($BZ$5:$BZ211,"&gt;=2")&lt;=1,SUM($BV211:$BZ211)*F$8,CI210)</f>
        <v>12787200</v>
      </c>
      <c r="CJ211" s="4">
        <f t="shared" si="254"/>
        <v>0</v>
      </c>
      <c r="CK211" s="4">
        <f t="shared" si="255"/>
        <v>186.75</v>
      </c>
      <c r="CM211" s="4">
        <v>207</v>
      </c>
      <c r="CN211" s="4">
        <f>IF(COUNTIF($BH$5:$BH211,"&gt;=2")&gt;1,CN210,BG211)</f>
        <v>4.8999999999999995</v>
      </c>
      <c r="CO211" s="4">
        <f>IF(COUNTIF($BH$5:$BH211,"&gt;=2")&gt;1,CO210,BH211)</f>
        <v>2.1</v>
      </c>
      <c r="CP211" s="4">
        <f>IF(COUNTIF($BH$5:$BH211,"&gt;=2")&gt;1,CP210,BI211)</f>
        <v>0</v>
      </c>
      <c r="CQ211" s="4">
        <f>IF(COUNTIF($BH$5:$BH211,"&gt;=2")&gt;1,CQ210,BJ211)</f>
        <v>0</v>
      </c>
      <c r="CR211" s="4">
        <f>IF(COUNTIF($BH$5:$BH211,"&gt;=2")&gt;1,CR210,BK211)</f>
        <v>0</v>
      </c>
      <c r="CS211" s="4">
        <f>IF(COUNTIF($BN$5:$BN211,"&gt;=2")&gt;1,CS210,BL211)</f>
        <v>7</v>
      </c>
      <c r="CT211" s="4">
        <f>IF(COUNTIF($BN$5:$BN211,"&gt;=2")&gt;1,CT210,BM211)</f>
        <v>4.8999999999999995</v>
      </c>
      <c r="CU211" s="4">
        <f>IF(COUNTIF($BN$5:$BN211,"&gt;=2")&gt;1,CU210,BN211)</f>
        <v>2.1</v>
      </c>
      <c r="CV211" s="4">
        <f>IF(COUNTIF($BN$5:$BN211,"&gt;=2")&gt;1,CV210,BO211)</f>
        <v>0</v>
      </c>
      <c r="CW211" s="4">
        <f>IF(COUNTIF($BN$5:$BN211,"&gt;=2")&gt;1,CW210,BP211)</f>
        <v>0</v>
      </c>
      <c r="CX211" s="4">
        <f>IF(COUNTIF($BT$5:$BT211,"&gt;=2")&gt;1,CX210,BQ211)</f>
        <v>0</v>
      </c>
      <c r="CY211" s="4">
        <f>IF(COUNTIF($BT$5:$BT211,"&gt;=2")&gt;1,CY210,BR211)</f>
        <v>26</v>
      </c>
      <c r="CZ211" s="4">
        <f>IF(COUNTIF($BT$5:$BT211,"&gt;=2")&gt;1,CZ210,BS211)</f>
        <v>11.999999999999996</v>
      </c>
      <c r="DA211" s="4">
        <f>IF(COUNTIF($BT$5:$BT211,"&gt;=2")&gt;1,DA210,BT211)</f>
        <v>2</v>
      </c>
      <c r="DB211" s="4">
        <f>IF(COUNTIF($BT$5:$BT211,"&gt;=2")&gt;1,DB210,BU211)</f>
        <v>0</v>
      </c>
      <c r="DC211" s="4">
        <f>IF(COUNTIF($BZ$5:$BZ211,"&gt;=2")&gt;1,DC210,BV211)</f>
        <v>0</v>
      </c>
      <c r="DD211" s="4">
        <f>IF(COUNTIF($BZ$5:$BZ211,"&gt;=2")&gt;1,DD210,BW211)</f>
        <v>0</v>
      </c>
      <c r="DE211" s="4">
        <f>IF(COUNTIF($BZ$5:$BZ211,"&gt;=2")&gt;1,DE210,BX211)</f>
        <v>118.4</v>
      </c>
      <c r="DF211" s="4">
        <f>IF(COUNTIF($BZ$5:$BZ211,"&gt;=2")&gt;1,DF210,BY211)</f>
        <v>28.859999999999992</v>
      </c>
      <c r="DG211" s="4">
        <f>IF(COUNTIF($BZ$5:$BZ211,"&gt;=2")&gt;1,DG210,BZ211)</f>
        <v>0.74</v>
      </c>
      <c r="DH211" s="4">
        <f t="shared" si="256"/>
        <v>0</v>
      </c>
      <c r="DI211" s="4">
        <f t="shared" si="257"/>
        <v>0</v>
      </c>
      <c r="DJ211" s="4">
        <f t="shared" si="258"/>
        <v>0</v>
      </c>
      <c r="DK211" s="4">
        <f t="shared" si="259"/>
        <v>0</v>
      </c>
      <c r="DL211" s="4">
        <f t="shared" si="260"/>
        <v>0</v>
      </c>
      <c r="DM211" s="4">
        <f t="shared" si="261"/>
        <v>7</v>
      </c>
      <c r="DN211" s="4">
        <f t="shared" si="262"/>
        <v>13.999999999999998</v>
      </c>
      <c r="DO211" s="4">
        <f t="shared" si="263"/>
        <v>40</v>
      </c>
      <c r="DP211" s="4">
        <f t="shared" si="264"/>
        <v>148</v>
      </c>
      <c r="DQ211" s="4">
        <f t="shared" si="265"/>
        <v>0</v>
      </c>
      <c r="DS211" s="4">
        <v>207</v>
      </c>
      <c r="DT211" s="4">
        <f>$CK211+INDEX(节奏总纲!D$4:D$163,基础状态预估!$C$2)</f>
        <v>231.00483399593904</v>
      </c>
      <c r="DU211" s="4">
        <f>$CK211+INDEX(节奏总纲!E$4:E$163,基础状态预估!$C$2)</f>
        <v>225.28268396026414</v>
      </c>
      <c r="DV211" s="4">
        <f>$CK211+INDEX(节奏总纲!F$4:F$163,基础状态预估!$C$2)</f>
        <v>218.39220630709642</v>
      </c>
      <c r="DW211" s="4">
        <f>$CK211+INDEX(节奏总纲!G$4:G$163,基础状态预估!$C$2)</f>
        <v>210.03246816526354</v>
      </c>
      <c r="DX211" s="4">
        <f>$CK211+INDEX(节奏总纲!H$4:H$163,基础状态预估!$C$2)</f>
        <v>199.69453894381218</v>
      </c>
      <c r="DY211" s="4">
        <f t="shared" si="266"/>
        <v>11.899999999999999</v>
      </c>
      <c r="DZ211" s="4">
        <f t="shared" si="267"/>
        <v>33</v>
      </c>
      <c r="EA211" s="4">
        <f t="shared" si="268"/>
        <v>132.5</v>
      </c>
      <c r="EB211" s="4">
        <f t="shared" si="269"/>
        <v>30.859999999999992</v>
      </c>
      <c r="EC211" s="4">
        <f t="shared" si="270"/>
        <v>0.74</v>
      </c>
      <c r="EE211" s="4">
        <v>29</v>
      </c>
    </row>
    <row r="212" spans="58:135" x14ac:dyDescent="0.15">
      <c r="BF212" s="4">
        <v>208</v>
      </c>
      <c r="BG212" s="4">
        <f t="shared" si="252"/>
        <v>145.6</v>
      </c>
      <c r="BH212" s="4">
        <f t="shared" si="253"/>
        <v>62.4</v>
      </c>
      <c r="BL212" s="4">
        <f t="shared" si="241"/>
        <v>101</v>
      </c>
      <c r="BM212" s="4">
        <f t="shared" si="242"/>
        <v>70.699999999999989</v>
      </c>
      <c r="BN212" s="4">
        <f t="shared" si="243"/>
        <v>30.299999999999997</v>
      </c>
      <c r="BR212" s="4">
        <f t="shared" si="244"/>
        <v>122.85000000000001</v>
      </c>
      <c r="BS212" s="4">
        <f t="shared" si="245"/>
        <v>56.699999999999989</v>
      </c>
      <c r="BT212" s="4">
        <f t="shared" si="246"/>
        <v>9.4500000000000011</v>
      </c>
      <c r="BX212" s="4">
        <f t="shared" si="247"/>
        <v>119.2</v>
      </c>
      <c r="BY212" s="4">
        <f t="shared" si="248"/>
        <v>29.054999999999993</v>
      </c>
      <c r="BZ212" s="4">
        <f t="shared" si="249"/>
        <v>0.745</v>
      </c>
      <c r="CD212" s="4">
        <f t="shared" si="250"/>
        <v>0</v>
      </c>
      <c r="CE212" s="4">
        <f t="shared" si="251"/>
        <v>0</v>
      </c>
      <c r="CF212" s="4">
        <f>IF(COUNTIF($BH$5:$BH212,"&gt;=2")&lt;=1,SUM($BG212:$BK212)*C$8,CF211)</f>
        <v>151200</v>
      </c>
      <c r="CG212" s="4">
        <f>IF(COUNTIF($BN$5:$BN212,"&gt;=2")&lt;=1,SUM($BL212:$BP212)*D$8,CG211)</f>
        <v>604799.99999999988</v>
      </c>
      <c r="CH212" s="4">
        <f>IF(COUNTIF($BT$5:$BT212,"&gt;=2")&lt;=1,SUM($BQ212:$BU212)*E$8,CH211)</f>
        <v>2592000</v>
      </c>
      <c r="CI212" s="4">
        <f>IF(COUNTIF($BZ$5:$BZ212,"&gt;=2")&lt;=1,SUM($BV212:$BZ212)*F$8,CI211)</f>
        <v>12873600</v>
      </c>
      <c r="CJ212" s="4">
        <f t="shared" si="254"/>
        <v>0</v>
      </c>
      <c r="CK212" s="4">
        <f t="shared" si="255"/>
        <v>187.75</v>
      </c>
      <c r="CM212" s="4">
        <v>208</v>
      </c>
      <c r="CN212" s="4">
        <f>IF(COUNTIF($BH$5:$BH212,"&gt;=2")&gt;1,CN211,BG212)</f>
        <v>4.8999999999999995</v>
      </c>
      <c r="CO212" s="4">
        <f>IF(COUNTIF($BH$5:$BH212,"&gt;=2")&gt;1,CO211,BH212)</f>
        <v>2.1</v>
      </c>
      <c r="CP212" s="4">
        <f>IF(COUNTIF($BH$5:$BH212,"&gt;=2")&gt;1,CP211,BI212)</f>
        <v>0</v>
      </c>
      <c r="CQ212" s="4">
        <f>IF(COUNTIF($BH$5:$BH212,"&gt;=2")&gt;1,CQ211,BJ212)</f>
        <v>0</v>
      </c>
      <c r="CR212" s="4">
        <f>IF(COUNTIF($BH$5:$BH212,"&gt;=2")&gt;1,CR211,BK212)</f>
        <v>0</v>
      </c>
      <c r="CS212" s="4">
        <f>IF(COUNTIF($BN$5:$BN212,"&gt;=2")&gt;1,CS211,BL212)</f>
        <v>7</v>
      </c>
      <c r="CT212" s="4">
        <f>IF(COUNTIF($BN$5:$BN212,"&gt;=2")&gt;1,CT211,BM212)</f>
        <v>4.8999999999999995</v>
      </c>
      <c r="CU212" s="4">
        <f>IF(COUNTIF($BN$5:$BN212,"&gt;=2")&gt;1,CU211,BN212)</f>
        <v>2.1</v>
      </c>
      <c r="CV212" s="4">
        <f>IF(COUNTIF($BN$5:$BN212,"&gt;=2")&gt;1,CV211,BO212)</f>
        <v>0</v>
      </c>
      <c r="CW212" s="4">
        <f>IF(COUNTIF($BN$5:$BN212,"&gt;=2")&gt;1,CW211,BP212)</f>
        <v>0</v>
      </c>
      <c r="CX212" s="4">
        <f>IF(COUNTIF($BT$5:$BT212,"&gt;=2")&gt;1,CX211,BQ212)</f>
        <v>0</v>
      </c>
      <c r="CY212" s="4">
        <f>IF(COUNTIF($BT$5:$BT212,"&gt;=2")&gt;1,CY211,BR212)</f>
        <v>26</v>
      </c>
      <c r="CZ212" s="4">
        <f>IF(COUNTIF($BT$5:$BT212,"&gt;=2")&gt;1,CZ211,BS212)</f>
        <v>11.999999999999996</v>
      </c>
      <c r="DA212" s="4">
        <f>IF(COUNTIF($BT$5:$BT212,"&gt;=2")&gt;1,DA211,BT212)</f>
        <v>2</v>
      </c>
      <c r="DB212" s="4">
        <f>IF(COUNTIF($BT$5:$BT212,"&gt;=2")&gt;1,DB211,BU212)</f>
        <v>0</v>
      </c>
      <c r="DC212" s="4">
        <f>IF(COUNTIF($BZ$5:$BZ212,"&gt;=2")&gt;1,DC211,BV212)</f>
        <v>0</v>
      </c>
      <c r="DD212" s="4">
        <f>IF(COUNTIF($BZ$5:$BZ212,"&gt;=2")&gt;1,DD211,BW212)</f>
        <v>0</v>
      </c>
      <c r="DE212" s="4">
        <f>IF(COUNTIF($BZ$5:$BZ212,"&gt;=2")&gt;1,DE211,BX212)</f>
        <v>119.2</v>
      </c>
      <c r="DF212" s="4">
        <f>IF(COUNTIF($BZ$5:$BZ212,"&gt;=2")&gt;1,DF211,BY212)</f>
        <v>29.054999999999993</v>
      </c>
      <c r="DG212" s="4">
        <f>IF(COUNTIF($BZ$5:$BZ212,"&gt;=2")&gt;1,DG211,BZ212)</f>
        <v>0.745</v>
      </c>
      <c r="DH212" s="4">
        <f t="shared" si="256"/>
        <v>0</v>
      </c>
      <c r="DI212" s="4">
        <f t="shared" si="257"/>
        <v>0</v>
      </c>
      <c r="DJ212" s="4">
        <f t="shared" si="258"/>
        <v>0</v>
      </c>
      <c r="DK212" s="4">
        <f t="shared" si="259"/>
        <v>0</v>
      </c>
      <c r="DL212" s="4">
        <f t="shared" si="260"/>
        <v>0</v>
      </c>
      <c r="DM212" s="4">
        <f t="shared" si="261"/>
        <v>7</v>
      </c>
      <c r="DN212" s="4">
        <f t="shared" si="262"/>
        <v>13.999999999999998</v>
      </c>
      <c r="DO212" s="4">
        <f t="shared" si="263"/>
        <v>40</v>
      </c>
      <c r="DP212" s="4">
        <f t="shared" si="264"/>
        <v>149</v>
      </c>
      <c r="DQ212" s="4">
        <f t="shared" si="265"/>
        <v>0</v>
      </c>
      <c r="DS212" s="4">
        <v>208</v>
      </c>
      <c r="DT212" s="4">
        <f>$CK212+INDEX(节奏总纲!D$4:D$163,基础状态预估!$C$2)</f>
        <v>232.00483399593904</v>
      </c>
      <c r="DU212" s="4">
        <f>$CK212+INDEX(节奏总纲!E$4:E$163,基础状态预估!$C$2)</f>
        <v>226.28268396026414</v>
      </c>
      <c r="DV212" s="4">
        <f>$CK212+INDEX(节奏总纲!F$4:F$163,基础状态预估!$C$2)</f>
        <v>219.39220630709642</v>
      </c>
      <c r="DW212" s="4">
        <f>$CK212+INDEX(节奏总纲!G$4:G$163,基础状态预估!$C$2)</f>
        <v>211.03246816526354</v>
      </c>
      <c r="DX212" s="4">
        <f>$CK212+INDEX(节奏总纲!H$4:H$163,基础状态预估!$C$2)</f>
        <v>200.69453894381218</v>
      </c>
      <c r="DY212" s="4">
        <f t="shared" si="266"/>
        <v>11.899999999999999</v>
      </c>
      <c r="DZ212" s="4">
        <f t="shared" si="267"/>
        <v>33</v>
      </c>
      <c r="EA212" s="4">
        <f t="shared" si="268"/>
        <v>133.30000000000001</v>
      </c>
      <c r="EB212" s="4">
        <f t="shared" si="269"/>
        <v>31.054999999999993</v>
      </c>
      <c r="EC212" s="4">
        <f t="shared" si="270"/>
        <v>0.745</v>
      </c>
      <c r="EE212" s="4">
        <v>30</v>
      </c>
    </row>
    <row r="213" spans="58:135" x14ac:dyDescent="0.15">
      <c r="BF213" s="4">
        <v>209</v>
      </c>
      <c r="BG213" s="4">
        <f t="shared" si="252"/>
        <v>146.29999999999998</v>
      </c>
      <c r="BH213" s="4">
        <f t="shared" si="253"/>
        <v>62.699999999999996</v>
      </c>
      <c r="BL213" s="4">
        <f t="shared" si="241"/>
        <v>101.5</v>
      </c>
      <c r="BM213" s="4">
        <f t="shared" si="242"/>
        <v>71.05</v>
      </c>
      <c r="BN213" s="4">
        <f t="shared" si="243"/>
        <v>30.45</v>
      </c>
      <c r="BR213" s="4">
        <f t="shared" si="244"/>
        <v>123.5</v>
      </c>
      <c r="BS213" s="4">
        <f t="shared" si="245"/>
        <v>56.999999999999986</v>
      </c>
      <c r="BT213" s="4">
        <f t="shared" si="246"/>
        <v>9.5</v>
      </c>
      <c r="BX213" s="4">
        <f t="shared" si="247"/>
        <v>120</v>
      </c>
      <c r="BY213" s="4">
        <f t="shared" si="248"/>
        <v>29.249999999999993</v>
      </c>
      <c r="BZ213" s="4">
        <f t="shared" si="249"/>
        <v>0.75</v>
      </c>
      <c r="CD213" s="4">
        <f t="shared" si="250"/>
        <v>0</v>
      </c>
      <c r="CE213" s="4">
        <f t="shared" si="251"/>
        <v>0</v>
      </c>
      <c r="CF213" s="4">
        <f>IF(COUNTIF($BH$5:$BH213,"&gt;=2")&lt;=1,SUM($BG213:$BK213)*C$8,CF212)</f>
        <v>151200</v>
      </c>
      <c r="CG213" s="4">
        <f>IF(COUNTIF($BN$5:$BN213,"&gt;=2")&lt;=1,SUM($BL213:$BP213)*D$8,CG212)</f>
        <v>604799.99999999988</v>
      </c>
      <c r="CH213" s="4">
        <f>IF(COUNTIF($BT$5:$BT213,"&gt;=2")&lt;=1,SUM($BQ213:$BU213)*E$8,CH212)</f>
        <v>2592000</v>
      </c>
      <c r="CI213" s="4">
        <f>IF(COUNTIF($BZ$5:$BZ213,"&gt;=2")&lt;=1,SUM($BV213:$BZ213)*F$8,CI212)</f>
        <v>12960000</v>
      </c>
      <c r="CJ213" s="4">
        <f t="shared" si="254"/>
        <v>0</v>
      </c>
      <c r="CK213" s="4">
        <f t="shared" si="255"/>
        <v>188.75</v>
      </c>
      <c r="CM213" s="4">
        <v>209</v>
      </c>
      <c r="CN213" s="4">
        <f>IF(COUNTIF($BH$5:$BH213,"&gt;=2")&gt;1,CN212,BG213)</f>
        <v>4.8999999999999995</v>
      </c>
      <c r="CO213" s="4">
        <f>IF(COUNTIF($BH$5:$BH213,"&gt;=2")&gt;1,CO212,BH213)</f>
        <v>2.1</v>
      </c>
      <c r="CP213" s="4">
        <f>IF(COUNTIF($BH$5:$BH213,"&gt;=2")&gt;1,CP212,BI213)</f>
        <v>0</v>
      </c>
      <c r="CQ213" s="4">
        <f>IF(COUNTIF($BH$5:$BH213,"&gt;=2")&gt;1,CQ212,BJ213)</f>
        <v>0</v>
      </c>
      <c r="CR213" s="4">
        <f>IF(COUNTIF($BH$5:$BH213,"&gt;=2")&gt;1,CR212,BK213)</f>
        <v>0</v>
      </c>
      <c r="CS213" s="4">
        <f>IF(COUNTIF($BN$5:$BN213,"&gt;=2")&gt;1,CS212,BL213)</f>
        <v>7</v>
      </c>
      <c r="CT213" s="4">
        <f>IF(COUNTIF($BN$5:$BN213,"&gt;=2")&gt;1,CT212,BM213)</f>
        <v>4.8999999999999995</v>
      </c>
      <c r="CU213" s="4">
        <f>IF(COUNTIF($BN$5:$BN213,"&gt;=2")&gt;1,CU212,BN213)</f>
        <v>2.1</v>
      </c>
      <c r="CV213" s="4">
        <f>IF(COUNTIF($BN$5:$BN213,"&gt;=2")&gt;1,CV212,BO213)</f>
        <v>0</v>
      </c>
      <c r="CW213" s="4">
        <f>IF(COUNTIF($BN$5:$BN213,"&gt;=2")&gt;1,CW212,BP213)</f>
        <v>0</v>
      </c>
      <c r="CX213" s="4">
        <f>IF(COUNTIF($BT$5:$BT213,"&gt;=2")&gt;1,CX212,BQ213)</f>
        <v>0</v>
      </c>
      <c r="CY213" s="4">
        <f>IF(COUNTIF($BT$5:$BT213,"&gt;=2")&gt;1,CY212,BR213)</f>
        <v>26</v>
      </c>
      <c r="CZ213" s="4">
        <f>IF(COUNTIF($BT$5:$BT213,"&gt;=2")&gt;1,CZ212,BS213)</f>
        <v>11.999999999999996</v>
      </c>
      <c r="DA213" s="4">
        <f>IF(COUNTIF($BT$5:$BT213,"&gt;=2")&gt;1,DA212,BT213)</f>
        <v>2</v>
      </c>
      <c r="DB213" s="4">
        <f>IF(COUNTIF($BT$5:$BT213,"&gt;=2")&gt;1,DB212,BU213)</f>
        <v>0</v>
      </c>
      <c r="DC213" s="4">
        <f>IF(COUNTIF($BZ$5:$BZ213,"&gt;=2")&gt;1,DC212,BV213)</f>
        <v>0</v>
      </c>
      <c r="DD213" s="4">
        <f>IF(COUNTIF($BZ$5:$BZ213,"&gt;=2")&gt;1,DD212,BW213)</f>
        <v>0</v>
      </c>
      <c r="DE213" s="4">
        <f>IF(COUNTIF($BZ$5:$BZ213,"&gt;=2")&gt;1,DE212,BX213)</f>
        <v>120</v>
      </c>
      <c r="DF213" s="4">
        <f>IF(COUNTIF($BZ$5:$BZ213,"&gt;=2")&gt;1,DF212,BY213)</f>
        <v>29.249999999999993</v>
      </c>
      <c r="DG213" s="4">
        <f>IF(COUNTIF($BZ$5:$BZ213,"&gt;=2")&gt;1,DG212,BZ213)</f>
        <v>0.75</v>
      </c>
      <c r="DH213" s="4">
        <f t="shared" si="256"/>
        <v>0</v>
      </c>
      <c r="DI213" s="4">
        <f t="shared" si="257"/>
        <v>0</v>
      </c>
      <c r="DJ213" s="4">
        <f t="shared" si="258"/>
        <v>0</v>
      </c>
      <c r="DK213" s="4">
        <f t="shared" si="259"/>
        <v>0</v>
      </c>
      <c r="DL213" s="4">
        <f t="shared" si="260"/>
        <v>0</v>
      </c>
      <c r="DM213" s="4">
        <f t="shared" si="261"/>
        <v>7</v>
      </c>
      <c r="DN213" s="4">
        <f t="shared" si="262"/>
        <v>13.999999999999998</v>
      </c>
      <c r="DO213" s="4">
        <f t="shared" si="263"/>
        <v>40</v>
      </c>
      <c r="DP213" s="4">
        <f t="shared" si="264"/>
        <v>150</v>
      </c>
      <c r="DQ213" s="4">
        <f t="shared" si="265"/>
        <v>0</v>
      </c>
      <c r="DS213" s="4">
        <v>209</v>
      </c>
      <c r="DT213" s="4">
        <f>$CK213+INDEX(节奏总纲!D$4:D$163,基础状态预估!$C$2)</f>
        <v>233.00483399593904</v>
      </c>
      <c r="DU213" s="4">
        <f>$CK213+INDEX(节奏总纲!E$4:E$163,基础状态预估!$C$2)</f>
        <v>227.28268396026414</v>
      </c>
      <c r="DV213" s="4">
        <f>$CK213+INDEX(节奏总纲!F$4:F$163,基础状态预估!$C$2)</f>
        <v>220.39220630709642</v>
      </c>
      <c r="DW213" s="4">
        <f>$CK213+INDEX(节奏总纲!G$4:G$163,基础状态预估!$C$2)</f>
        <v>212.03246816526354</v>
      </c>
      <c r="DX213" s="4">
        <f>$CK213+INDEX(节奏总纲!H$4:H$163,基础状态预估!$C$2)</f>
        <v>201.69453894381218</v>
      </c>
      <c r="DY213" s="4">
        <f t="shared" si="266"/>
        <v>11.899999999999999</v>
      </c>
      <c r="DZ213" s="4">
        <f t="shared" si="267"/>
        <v>33</v>
      </c>
      <c r="EA213" s="4">
        <f t="shared" si="268"/>
        <v>134.1</v>
      </c>
      <c r="EB213" s="4">
        <f t="shared" si="269"/>
        <v>31.249999999999993</v>
      </c>
      <c r="EC213" s="4">
        <f t="shared" si="270"/>
        <v>0.75</v>
      </c>
      <c r="EE213" s="4">
        <v>31</v>
      </c>
    </row>
    <row r="214" spans="58:135" x14ac:dyDescent="0.15">
      <c r="BF214" s="4">
        <v>210</v>
      </c>
      <c r="BG214" s="4">
        <f t="shared" si="252"/>
        <v>147</v>
      </c>
      <c r="BH214" s="4">
        <f t="shared" si="253"/>
        <v>63</v>
      </c>
      <c r="BL214" s="4">
        <f t="shared" si="241"/>
        <v>102</v>
      </c>
      <c r="BM214" s="4">
        <f t="shared" si="242"/>
        <v>71.399999999999991</v>
      </c>
      <c r="BN214" s="4">
        <f t="shared" si="243"/>
        <v>30.599999999999998</v>
      </c>
      <c r="BR214" s="4">
        <f t="shared" si="244"/>
        <v>124.15</v>
      </c>
      <c r="BS214" s="4">
        <f t="shared" si="245"/>
        <v>57.29999999999999</v>
      </c>
      <c r="BT214" s="4">
        <f t="shared" si="246"/>
        <v>9.5500000000000007</v>
      </c>
      <c r="BX214" s="4">
        <f t="shared" si="247"/>
        <v>120.80000000000001</v>
      </c>
      <c r="BY214" s="4">
        <f t="shared" si="248"/>
        <v>29.444999999999993</v>
      </c>
      <c r="BZ214" s="4">
        <f t="shared" si="249"/>
        <v>0.755</v>
      </c>
      <c r="CD214" s="4">
        <f t="shared" si="250"/>
        <v>0</v>
      </c>
      <c r="CE214" s="4">
        <f t="shared" si="251"/>
        <v>0</v>
      </c>
      <c r="CF214" s="4">
        <f>IF(COUNTIF($BH$5:$BH214,"&gt;=2")&lt;=1,SUM($BG214:$BK214)*C$8,CF213)</f>
        <v>151200</v>
      </c>
      <c r="CG214" s="4">
        <f>IF(COUNTIF($BN$5:$BN214,"&gt;=2")&lt;=1,SUM($BL214:$BP214)*D$8,CG213)</f>
        <v>604799.99999999988</v>
      </c>
      <c r="CH214" s="4">
        <f>IF(COUNTIF($BT$5:$BT214,"&gt;=2")&lt;=1,SUM($BQ214:$BU214)*E$8,CH213)</f>
        <v>2592000</v>
      </c>
      <c r="CI214" s="4">
        <f>IF(COUNTIF($BZ$5:$BZ214,"&gt;=2")&lt;=1,SUM($BV214:$BZ214)*F$8,CI213)</f>
        <v>13046400</v>
      </c>
      <c r="CJ214" s="4">
        <f t="shared" si="254"/>
        <v>0</v>
      </c>
      <c r="CK214" s="4">
        <f t="shared" si="255"/>
        <v>189.75</v>
      </c>
      <c r="CM214" s="4">
        <v>210</v>
      </c>
      <c r="CN214" s="4">
        <f>IF(COUNTIF($BH$5:$BH214,"&gt;=2")&gt;1,CN213,BG214)</f>
        <v>4.8999999999999995</v>
      </c>
      <c r="CO214" s="4">
        <f>IF(COUNTIF($BH$5:$BH214,"&gt;=2")&gt;1,CO213,BH214)</f>
        <v>2.1</v>
      </c>
      <c r="CP214" s="4">
        <f>IF(COUNTIF($BH$5:$BH214,"&gt;=2")&gt;1,CP213,BI214)</f>
        <v>0</v>
      </c>
      <c r="CQ214" s="4">
        <f>IF(COUNTIF($BH$5:$BH214,"&gt;=2")&gt;1,CQ213,BJ214)</f>
        <v>0</v>
      </c>
      <c r="CR214" s="4">
        <f>IF(COUNTIF($BH$5:$BH214,"&gt;=2")&gt;1,CR213,BK214)</f>
        <v>0</v>
      </c>
      <c r="CS214" s="4">
        <f>IF(COUNTIF($BN$5:$BN214,"&gt;=2")&gt;1,CS213,BL214)</f>
        <v>7</v>
      </c>
      <c r="CT214" s="4">
        <f>IF(COUNTIF($BN$5:$BN214,"&gt;=2")&gt;1,CT213,BM214)</f>
        <v>4.8999999999999995</v>
      </c>
      <c r="CU214" s="4">
        <f>IF(COUNTIF($BN$5:$BN214,"&gt;=2")&gt;1,CU213,BN214)</f>
        <v>2.1</v>
      </c>
      <c r="CV214" s="4">
        <f>IF(COUNTIF($BN$5:$BN214,"&gt;=2")&gt;1,CV213,BO214)</f>
        <v>0</v>
      </c>
      <c r="CW214" s="4">
        <f>IF(COUNTIF($BN$5:$BN214,"&gt;=2")&gt;1,CW213,BP214)</f>
        <v>0</v>
      </c>
      <c r="CX214" s="4">
        <f>IF(COUNTIF($BT$5:$BT214,"&gt;=2")&gt;1,CX213,BQ214)</f>
        <v>0</v>
      </c>
      <c r="CY214" s="4">
        <f>IF(COUNTIF($BT$5:$BT214,"&gt;=2")&gt;1,CY213,BR214)</f>
        <v>26</v>
      </c>
      <c r="CZ214" s="4">
        <f>IF(COUNTIF($BT$5:$BT214,"&gt;=2")&gt;1,CZ213,BS214)</f>
        <v>11.999999999999996</v>
      </c>
      <c r="DA214" s="4">
        <f>IF(COUNTIF($BT$5:$BT214,"&gt;=2")&gt;1,DA213,BT214)</f>
        <v>2</v>
      </c>
      <c r="DB214" s="4">
        <f>IF(COUNTIF($BT$5:$BT214,"&gt;=2")&gt;1,DB213,BU214)</f>
        <v>0</v>
      </c>
      <c r="DC214" s="4">
        <f>IF(COUNTIF($BZ$5:$BZ214,"&gt;=2")&gt;1,DC213,BV214)</f>
        <v>0</v>
      </c>
      <c r="DD214" s="4">
        <f>IF(COUNTIF($BZ$5:$BZ214,"&gt;=2")&gt;1,DD213,BW214)</f>
        <v>0</v>
      </c>
      <c r="DE214" s="4">
        <f>IF(COUNTIF($BZ$5:$BZ214,"&gt;=2")&gt;1,DE213,BX214)</f>
        <v>120.80000000000001</v>
      </c>
      <c r="DF214" s="4">
        <f>IF(COUNTIF($BZ$5:$BZ214,"&gt;=2")&gt;1,DF213,BY214)</f>
        <v>29.444999999999993</v>
      </c>
      <c r="DG214" s="4">
        <f>IF(COUNTIF($BZ$5:$BZ214,"&gt;=2")&gt;1,DG213,BZ214)</f>
        <v>0.755</v>
      </c>
      <c r="DH214" s="4">
        <f t="shared" si="256"/>
        <v>0</v>
      </c>
      <c r="DI214" s="4">
        <f t="shared" si="257"/>
        <v>0</v>
      </c>
      <c r="DJ214" s="4">
        <f t="shared" si="258"/>
        <v>0</v>
      </c>
      <c r="DK214" s="4">
        <f t="shared" si="259"/>
        <v>0</v>
      </c>
      <c r="DL214" s="4">
        <f t="shared" si="260"/>
        <v>0</v>
      </c>
      <c r="DM214" s="4">
        <f t="shared" si="261"/>
        <v>7</v>
      </c>
      <c r="DN214" s="4">
        <f t="shared" si="262"/>
        <v>13.999999999999998</v>
      </c>
      <c r="DO214" s="4">
        <f t="shared" si="263"/>
        <v>40</v>
      </c>
      <c r="DP214" s="4">
        <f t="shared" si="264"/>
        <v>151</v>
      </c>
      <c r="DQ214" s="4">
        <f t="shared" si="265"/>
        <v>0</v>
      </c>
      <c r="DS214" s="4">
        <v>210</v>
      </c>
      <c r="DT214" s="4">
        <f>$CK214+INDEX(节奏总纲!D$4:D$163,基础状态预估!$C$2)</f>
        <v>234.00483399593904</v>
      </c>
      <c r="DU214" s="4">
        <f>$CK214+INDEX(节奏总纲!E$4:E$163,基础状态预估!$C$2)</f>
        <v>228.28268396026414</v>
      </c>
      <c r="DV214" s="4">
        <f>$CK214+INDEX(节奏总纲!F$4:F$163,基础状态预估!$C$2)</f>
        <v>221.39220630709642</v>
      </c>
      <c r="DW214" s="4">
        <f>$CK214+INDEX(节奏总纲!G$4:G$163,基础状态预估!$C$2)</f>
        <v>213.03246816526354</v>
      </c>
      <c r="DX214" s="4">
        <f>$CK214+INDEX(节奏总纲!H$4:H$163,基础状态预估!$C$2)</f>
        <v>202.69453894381218</v>
      </c>
      <c r="DY214" s="4">
        <f t="shared" si="266"/>
        <v>11.899999999999999</v>
      </c>
      <c r="DZ214" s="4">
        <f t="shared" si="267"/>
        <v>33</v>
      </c>
      <c r="EA214" s="4">
        <f t="shared" si="268"/>
        <v>134.9</v>
      </c>
      <c r="EB214" s="4">
        <f t="shared" si="269"/>
        <v>31.444999999999993</v>
      </c>
      <c r="EC214" s="4">
        <f t="shared" si="270"/>
        <v>0.755</v>
      </c>
      <c r="EE214" s="4">
        <v>32</v>
      </c>
    </row>
    <row r="215" spans="58:135" x14ac:dyDescent="0.15">
      <c r="BF215" s="4">
        <v>211</v>
      </c>
      <c r="BG215" s="4">
        <f t="shared" si="252"/>
        <v>147.69999999999999</v>
      </c>
      <c r="BH215" s="4">
        <f t="shared" si="253"/>
        <v>63.3</v>
      </c>
      <c r="BL215" s="4">
        <f t="shared" si="241"/>
        <v>102.5</v>
      </c>
      <c r="BM215" s="4">
        <f t="shared" si="242"/>
        <v>71.75</v>
      </c>
      <c r="BN215" s="4">
        <f t="shared" si="243"/>
        <v>30.75</v>
      </c>
      <c r="BR215" s="4">
        <f t="shared" si="244"/>
        <v>124.80000000000001</v>
      </c>
      <c r="BS215" s="4">
        <f t="shared" si="245"/>
        <v>57.599999999999987</v>
      </c>
      <c r="BT215" s="4">
        <f t="shared" si="246"/>
        <v>9.6000000000000014</v>
      </c>
      <c r="BX215" s="4">
        <f t="shared" si="247"/>
        <v>121.60000000000001</v>
      </c>
      <c r="BY215" s="4">
        <f t="shared" si="248"/>
        <v>29.639999999999993</v>
      </c>
      <c r="BZ215" s="4">
        <f t="shared" si="249"/>
        <v>0.76</v>
      </c>
      <c r="CD215" s="4">
        <f t="shared" si="250"/>
        <v>0</v>
      </c>
      <c r="CE215" s="4">
        <f t="shared" si="251"/>
        <v>0</v>
      </c>
      <c r="CF215" s="4">
        <f>IF(COUNTIF($BH$5:$BH215,"&gt;=2")&lt;=1,SUM($BG215:$BK215)*C$8,CF214)</f>
        <v>151200</v>
      </c>
      <c r="CG215" s="4">
        <f>IF(COUNTIF($BN$5:$BN215,"&gt;=2")&lt;=1,SUM($BL215:$BP215)*D$8,CG214)</f>
        <v>604799.99999999988</v>
      </c>
      <c r="CH215" s="4">
        <f>IF(COUNTIF($BT$5:$BT215,"&gt;=2")&lt;=1,SUM($BQ215:$BU215)*E$8,CH214)</f>
        <v>2592000</v>
      </c>
      <c r="CI215" s="4">
        <f>IF(COUNTIF($BZ$5:$BZ215,"&gt;=2")&lt;=1,SUM($BV215:$BZ215)*F$8,CI214)</f>
        <v>13132800</v>
      </c>
      <c r="CJ215" s="4">
        <f t="shared" si="254"/>
        <v>0</v>
      </c>
      <c r="CK215" s="4">
        <f t="shared" si="255"/>
        <v>190.75</v>
      </c>
      <c r="CM215" s="4">
        <v>211</v>
      </c>
      <c r="CN215" s="4">
        <f>IF(COUNTIF($BH$5:$BH215,"&gt;=2")&gt;1,CN214,BG215)</f>
        <v>4.8999999999999995</v>
      </c>
      <c r="CO215" s="4">
        <f>IF(COUNTIF($BH$5:$BH215,"&gt;=2")&gt;1,CO214,BH215)</f>
        <v>2.1</v>
      </c>
      <c r="CP215" s="4">
        <f>IF(COUNTIF($BH$5:$BH215,"&gt;=2")&gt;1,CP214,BI215)</f>
        <v>0</v>
      </c>
      <c r="CQ215" s="4">
        <f>IF(COUNTIF($BH$5:$BH215,"&gt;=2")&gt;1,CQ214,BJ215)</f>
        <v>0</v>
      </c>
      <c r="CR215" s="4">
        <f>IF(COUNTIF($BH$5:$BH215,"&gt;=2")&gt;1,CR214,BK215)</f>
        <v>0</v>
      </c>
      <c r="CS215" s="4">
        <f>IF(COUNTIF($BN$5:$BN215,"&gt;=2")&gt;1,CS214,BL215)</f>
        <v>7</v>
      </c>
      <c r="CT215" s="4">
        <f>IF(COUNTIF($BN$5:$BN215,"&gt;=2")&gt;1,CT214,BM215)</f>
        <v>4.8999999999999995</v>
      </c>
      <c r="CU215" s="4">
        <f>IF(COUNTIF($BN$5:$BN215,"&gt;=2")&gt;1,CU214,BN215)</f>
        <v>2.1</v>
      </c>
      <c r="CV215" s="4">
        <f>IF(COUNTIF($BN$5:$BN215,"&gt;=2")&gt;1,CV214,BO215)</f>
        <v>0</v>
      </c>
      <c r="CW215" s="4">
        <f>IF(COUNTIF($BN$5:$BN215,"&gt;=2")&gt;1,CW214,BP215)</f>
        <v>0</v>
      </c>
      <c r="CX215" s="4">
        <f>IF(COUNTIF($BT$5:$BT215,"&gt;=2")&gt;1,CX214,BQ215)</f>
        <v>0</v>
      </c>
      <c r="CY215" s="4">
        <f>IF(COUNTIF($BT$5:$BT215,"&gt;=2")&gt;1,CY214,BR215)</f>
        <v>26</v>
      </c>
      <c r="CZ215" s="4">
        <f>IF(COUNTIF($BT$5:$BT215,"&gt;=2")&gt;1,CZ214,BS215)</f>
        <v>11.999999999999996</v>
      </c>
      <c r="DA215" s="4">
        <f>IF(COUNTIF($BT$5:$BT215,"&gt;=2")&gt;1,DA214,BT215)</f>
        <v>2</v>
      </c>
      <c r="DB215" s="4">
        <f>IF(COUNTIF($BT$5:$BT215,"&gt;=2")&gt;1,DB214,BU215)</f>
        <v>0</v>
      </c>
      <c r="DC215" s="4">
        <f>IF(COUNTIF($BZ$5:$BZ215,"&gt;=2")&gt;1,DC214,BV215)</f>
        <v>0</v>
      </c>
      <c r="DD215" s="4">
        <f>IF(COUNTIF($BZ$5:$BZ215,"&gt;=2")&gt;1,DD214,BW215)</f>
        <v>0</v>
      </c>
      <c r="DE215" s="4">
        <f>IF(COUNTIF($BZ$5:$BZ215,"&gt;=2")&gt;1,DE214,BX215)</f>
        <v>121.60000000000001</v>
      </c>
      <c r="DF215" s="4">
        <f>IF(COUNTIF($BZ$5:$BZ215,"&gt;=2")&gt;1,DF214,BY215)</f>
        <v>29.639999999999993</v>
      </c>
      <c r="DG215" s="4">
        <f>IF(COUNTIF($BZ$5:$BZ215,"&gt;=2")&gt;1,DG214,BZ215)</f>
        <v>0.76</v>
      </c>
      <c r="DH215" s="4">
        <f t="shared" si="256"/>
        <v>0</v>
      </c>
      <c r="DI215" s="4">
        <f t="shared" si="257"/>
        <v>0</v>
      </c>
      <c r="DJ215" s="4">
        <f t="shared" si="258"/>
        <v>0</v>
      </c>
      <c r="DK215" s="4">
        <f t="shared" si="259"/>
        <v>0</v>
      </c>
      <c r="DL215" s="4">
        <f t="shared" si="260"/>
        <v>0</v>
      </c>
      <c r="DM215" s="4">
        <f t="shared" si="261"/>
        <v>7</v>
      </c>
      <c r="DN215" s="4">
        <f t="shared" si="262"/>
        <v>13.999999999999998</v>
      </c>
      <c r="DO215" s="4">
        <f t="shared" si="263"/>
        <v>40</v>
      </c>
      <c r="DP215" s="4">
        <f t="shared" si="264"/>
        <v>152</v>
      </c>
      <c r="DQ215" s="4">
        <f t="shared" si="265"/>
        <v>0</v>
      </c>
      <c r="DS215" s="4">
        <v>211</v>
      </c>
      <c r="DT215" s="4">
        <f>$CK215+INDEX(节奏总纲!D$4:D$163,基础状态预估!$C$2)</f>
        <v>235.00483399593904</v>
      </c>
      <c r="DU215" s="4">
        <f>$CK215+INDEX(节奏总纲!E$4:E$163,基础状态预估!$C$2)</f>
        <v>229.28268396026414</v>
      </c>
      <c r="DV215" s="4">
        <f>$CK215+INDEX(节奏总纲!F$4:F$163,基础状态预估!$C$2)</f>
        <v>222.39220630709642</v>
      </c>
      <c r="DW215" s="4">
        <f>$CK215+INDEX(节奏总纲!G$4:G$163,基础状态预估!$C$2)</f>
        <v>214.03246816526354</v>
      </c>
      <c r="DX215" s="4">
        <f>$CK215+INDEX(节奏总纲!H$4:H$163,基础状态预估!$C$2)</f>
        <v>203.69453894381218</v>
      </c>
      <c r="DY215" s="4">
        <f t="shared" si="266"/>
        <v>11.899999999999999</v>
      </c>
      <c r="DZ215" s="4">
        <f t="shared" si="267"/>
        <v>33</v>
      </c>
      <c r="EA215" s="4">
        <f t="shared" si="268"/>
        <v>135.70000000000002</v>
      </c>
      <c r="EB215" s="4">
        <f t="shared" si="269"/>
        <v>31.639999999999993</v>
      </c>
      <c r="EC215" s="4">
        <f t="shared" si="270"/>
        <v>0.76</v>
      </c>
      <c r="EE215" s="4">
        <v>33</v>
      </c>
    </row>
    <row r="216" spans="58:135" x14ac:dyDescent="0.15">
      <c r="BF216" s="4">
        <v>212</v>
      </c>
      <c r="BG216" s="4">
        <f t="shared" si="252"/>
        <v>148.39999999999998</v>
      </c>
      <c r="BH216" s="4">
        <f t="shared" si="253"/>
        <v>63.599999999999994</v>
      </c>
      <c r="BL216" s="4">
        <f t="shared" si="241"/>
        <v>103</v>
      </c>
      <c r="BM216" s="4">
        <f t="shared" si="242"/>
        <v>72.099999999999994</v>
      </c>
      <c r="BN216" s="4">
        <f t="shared" si="243"/>
        <v>30.9</v>
      </c>
      <c r="BR216" s="4">
        <f t="shared" si="244"/>
        <v>125.45</v>
      </c>
      <c r="BS216" s="4">
        <f t="shared" si="245"/>
        <v>57.899999999999984</v>
      </c>
      <c r="BT216" s="4">
        <f t="shared" si="246"/>
        <v>9.65</v>
      </c>
      <c r="BX216" s="4">
        <f t="shared" si="247"/>
        <v>122.4</v>
      </c>
      <c r="BY216" s="4">
        <f t="shared" si="248"/>
        <v>29.834999999999994</v>
      </c>
      <c r="BZ216" s="4">
        <f t="shared" si="249"/>
        <v>0.76500000000000001</v>
      </c>
      <c r="CD216" s="4">
        <f t="shared" si="250"/>
        <v>0</v>
      </c>
      <c r="CE216" s="4">
        <f t="shared" si="251"/>
        <v>0</v>
      </c>
      <c r="CF216" s="4">
        <f>IF(COUNTIF($BH$5:$BH216,"&gt;=2")&lt;=1,SUM($BG216:$BK216)*C$8,CF215)</f>
        <v>151200</v>
      </c>
      <c r="CG216" s="4">
        <f>IF(COUNTIF($BN$5:$BN216,"&gt;=2")&lt;=1,SUM($BL216:$BP216)*D$8,CG215)</f>
        <v>604799.99999999988</v>
      </c>
      <c r="CH216" s="4">
        <f>IF(COUNTIF($BT$5:$BT216,"&gt;=2")&lt;=1,SUM($BQ216:$BU216)*E$8,CH215)</f>
        <v>2592000</v>
      </c>
      <c r="CI216" s="4">
        <f>IF(COUNTIF($BZ$5:$BZ216,"&gt;=2")&lt;=1,SUM($BV216:$BZ216)*F$8,CI215)</f>
        <v>13219200</v>
      </c>
      <c r="CJ216" s="4">
        <f t="shared" si="254"/>
        <v>0</v>
      </c>
      <c r="CK216" s="4">
        <f t="shared" si="255"/>
        <v>191.75</v>
      </c>
      <c r="CM216" s="4">
        <v>212</v>
      </c>
      <c r="CN216" s="4">
        <f>IF(COUNTIF($BH$5:$BH216,"&gt;=2")&gt;1,CN215,BG216)</f>
        <v>4.8999999999999995</v>
      </c>
      <c r="CO216" s="4">
        <f>IF(COUNTIF($BH$5:$BH216,"&gt;=2")&gt;1,CO215,BH216)</f>
        <v>2.1</v>
      </c>
      <c r="CP216" s="4">
        <f>IF(COUNTIF($BH$5:$BH216,"&gt;=2")&gt;1,CP215,BI216)</f>
        <v>0</v>
      </c>
      <c r="CQ216" s="4">
        <f>IF(COUNTIF($BH$5:$BH216,"&gt;=2")&gt;1,CQ215,BJ216)</f>
        <v>0</v>
      </c>
      <c r="CR216" s="4">
        <f>IF(COUNTIF($BH$5:$BH216,"&gt;=2")&gt;1,CR215,BK216)</f>
        <v>0</v>
      </c>
      <c r="CS216" s="4">
        <f>IF(COUNTIF($BN$5:$BN216,"&gt;=2")&gt;1,CS215,BL216)</f>
        <v>7</v>
      </c>
      <c r="CT216" s="4">
        <f>IF(COUNTIF($BN$5:$BN216,"&gt;=2")&gt;1,CT215,BM216)</f>
        <v>4.8999999999999995</v>
      </c>
      <c r="CU216" s="4">
        <f>IF(COUNTIF($BN$5:$BN216,"&gt;=2")&gt;1,CU215,BN216)</f>
        <v>2.1</v>
      </c>
      <c r="CV216" s="4">
        <f>IF(COUNTIF($BN$5:$BN216,"&gt;=2")&gt;1,CV215,BO216)</f>
        <v>0</v>
      </c>
      <c r="CW216" s="4">
        <f>IF(COUNTIF($BN$5:$BN216,"&gt;=2")&gt;1,CW215,BP216)</f>
        <v>0</v>
      </c>
      <c r="CX216" s="4">
        <f>IF(COUNTIF($BT$5:$BT216,"&gt;=2")&gt;1,CX215,BQ216)</f>
        <v>0</v>
      </c>
      <c r="CY216" s="4">
        <f>IF(COUNTIF($BT$5:$BT216,"&gt;=2")&gt;1,CY215,BR216)</f>
        <v>26</v>
      </c>
      <c r="CZ216" s="4">
        <f>IF(COUNTIF($BT$5:$BT216,"&gt;=2")&gt;1,CZ215,BS216)</f>
        <v>11.999999999999996</v>
      </c>
      <c r="DA216" s="4">
        <f>IF(COUNTIF($BT$5:$BT216,"&gt;=2")&gt;1,DA215,BT216)</f>
        <v>2</v>
      </c>
      <c r="DB216" s="4">
        <f>IF(COUNTIF($BT$5:$BT216,"&gt;=2")&gt;1,DB215,BU216)</f>
        <v>0</v>
      </c>
      <c r="DC216" s="4">
        <f>IF(COUNTIF($BZ$5:$BZ216,"&gt;=2")&gt;1,DC215,BV216)</f>
        <v>0</v>
      </c>
      <c r="DD216" s="4">
        <f>IF(COUNTIF($BZ$5:$BZ216,"&gt;=2")&gt;1,DD215,BW216)</f>
        <v>0</v>
      </c>
      <c r="DE216" s="4">
        <f>IF(COUNTIF($BZ$5:$BZ216,"&gt;=2")&gt;1,DE215,BX216)</f>
        <v>122.4</v>
      </c>
      <c r="DF216" s="4">
        <f>IF(COUNTIF($BZ$5:$BZ216,"&gt;=2")&gt;1,DF215,BY216)</f>
        <v>29.834999999999994</v>
      </c>
      <c r="DG216" s="4">
        <f>IF(COUNTIF($BZ$5:$BZ216,"&gt;=2")&gt;1,DG215,BZ216)</f>
        <v>0.76500000000000001</v>
      </c>
      <c r="DH216" s="4">
        <f t="shared" si="256"/>
        <v>0</v>
      </c>
      <c r="DI216" s="4">
        <f t="shared" si="257"/>
        <v>0</v>
      </c>
      <c r="DJ216" s="4">
        <f t="shared" si="258"/>
        <v>0</v>
      </c>
      <c r="DK216" s="4">
        <f t="shared" si="259"/>
        <v>0</v>
      </c>
      <c r="DL216" s="4">
        <f t="shared" si="260"/>
        <v>0</v>
      </c>
      <c r="DM216" s="4">
        <f t="shared" si="261"/>
        <v>7</v>
      </c>
      <c r="DN216" s="4">
        <f t="shared" si="262"/>
        <v>13.999999999999998</v>
      </c>
      <c r="DO216" s="4">
        <f t="shared" si="263"/>
        <v>40</v>
      </c>
      <c r="DP216" s="4">
        <f t="shared" si="264"/>
        <v>153</v>
      </c>
      <c r="DQ216" s="4">
        <f t="shared" si="265"/>
        <v>0</v>
      </c>
      <c r="DS216" s="4">
        <v>212</v>
      </c>
      <c r="DT216" s="4">
        <f>$CK216+INDEX(节奏总纲!D$4:D$163,基础状态预估!$C$2)</f>
        <v>236.00483399593904</v>
      </c>
      <c r="DU216" s="4">
        <f>$CK216+INDEX(节奏总纲!E$4:E$163,基础状态预估!$C$2)</f>
        <v>230.28268396026414</v>
      </c>
      <c r="DV216" s="4">
        <f>$CK216+INDEX(节奏总纲!F$4:F$163,基础状态预估!$C$2)</f>
        <v>223.39220630709642</v>
      </c>
      <c r="DW216" s="4">
        <f>$CK216+INDEX(节奏总纲!G$4:G$163,基础状态预估!$C$2)</f>
        <v>215.03246816526354</v>
      </c>
      <c r="DX216" s="4">
        <f>$CK216+INDEX(节奏总纲!H$4:H$163,基础状态预估!$C$2)</f>
        <v>204.69453894381218</v>
      </c>
      <c r="DY216" s="4">
        <f t="shared" si="266"/>
        <v>11.899999999999999</v>
      </c>
      <c r="DZ216" s="4">
        <f t="shared" si="267"/>
        <v>33</v>
      </c>
      <c r="EA216" s="4">
        <f t="shared" si="268"/>
        <v>136.5</v>
      </c>
      <c r="EB216" s="4">
        <f t="shared" si="269"/>
        <v>31.834999999999994</v>
      </c>
      <c r="EC216" s="4">
        <f t="shared" si="270"/>
        <v>0.76500000000000001</v>
      </c>
      <c r="EE216" s="4">
        <v>34</v>
      </c>
    </row>
    <row r="217" spans="58:135" x14ac:dyDescent="0.15">
      <c r="BF217" s="4">
        <v>213</v>
      </c>
      <c r="BG217" s="4">
        <f t="shared" si="252"/>
        <v>149.1</v>
      </c>
      <c r="BH217" s="4">
        <f t="shared" si="253"/>
        <v>63.9</v>
      </c>
      <c r="BL217" s="4">
        <f t="shared" si="241"/>
        <v>103.5</v>
      </c>
      <c r="BM217" s="4">
        <f t="shared" si="242"/>
        <v>72.449999999999989</v>
      </c>
      <c r="BN217" s="4">
        <f t="shared" si="243"/>
        <v>31.049999999999997</v>
      </c>
      <c r="BR217" s="4">
        <f t="shared" si="244"/>
        <v>126.10000000000001</v>
      </c>
      <c r="BS217" s="4">
        <f t="shared" si="245"/>
        <v>58.199999999999989</v>
      </c>
      <c r="BT217" s="4">
        <f t="shared" si="246"/>
        <v>9.7000000000000011</v>
      </c>
      <c r="BX217" s="4">
        <f t="shared" si="247"/>
        <v>123.2</v>
      </c>
      <c r="BY217" s="4">
        <f t="shared" si="248"/>
        <v>30.029999999999994</v>
      </c>
      <c r="BZ217" s="4">
        <f t="shared" si="249"/>
        <v>0.77</v>
      </c>
      <c r="CD217" s="4">
        <f t="shared" si="250"/>
        <v>0</v>
      </c>
      <c r="CE217" s="4">
        <f t="shared" si="251"/>
        <v>0</v>
      </c>
      <c r="CF217" s="4">
        <f>IF(COUNTIF($BH$5:$BH217,"&gt;=2")&lt;=1,SUM($BG217:$BK217)*C$8,CF216)</f>
        <v>151200</v>
      </c>
      <c r="CG217" s="4">
        <f>IF(COUNTIF($BN$5:$BN217,"&gt;=2")&lt;=1,SUM($BL217:$BP217)*D$8,CG216)</f>
        <v>604799.99999999988</v>
      </c>
      <c r="CH217" s="4">
        <f>IF(COUNTIF($BT$5:$BT217,"&gt;=2")&lt;=1,SUM($BQ217:$BU217)*E$8,CH216)</f>
        <v>2592000</v>
      </c>
      <c r="CI217" s="4">
        <f>IF(COUNTIF($BZ$5:$BZ217,"&gt;=2")&lt;=1,SUM($BV217:$BZ217)*F$8,CI216)</f>
        <v>13305600</v>
      </c>
      <c r="CJ217" s="4">
        <f t="shared" si="254"/>
        <v>0</v>
      </c>
      <c r="CK217" s="4">
        <f t="shared" si="255"/>
        <v>192.75</v>
      </c>
      <c r="CM217" s="4">
        <v>213</v>
      </c>
      <c r="CN217" s="4">
        <f>IF(COUNTIF($BH$5:$BH217,"&gt;=2")&gt;1,CN216,BG217)</f>
        <v>4.8999999999999995</v>
      </c>
      <c r="CO217" s="4">
        <f>IF(COUNTIF($BH$5:$BH217,"&gt;=2")&gt;1,CO216,BH217)</f>
        <v>2.1</v>
      </c>
      <c r="CP217" s="4">
        <f>IF(COUNTIF($BH$5:$BH217,"&gt;=2")&gt;1,CP216,BI217)</f>
        <v>0</v>
      </c>
      <c r="CQ217" s="4">
        <f>IF(COUNTIF($BH$5:$BH217,"&gt;=2")&gt;1,CQ216,BJ217)</f>
        <v>0</v>
      </c>
      <c r="CR217" s="4">
        <f>IF(COUNTIF($BH$5:$BH217,"&gt;=2")&gt;1,CR216,BK217)</f>
        <v>0</v>
      </c>
      <c r="CS217" s="4">
        <f>IF(COUNTIF($BN$5:$BN217,"&gt;=2")&gt;1,CS216,BL217)</f>
        <v>7</v>
      </c>
      <c r="CT217" s="4">
        <f>IF(COUNTIF($BN$5:$BN217,"&gt;=2")&gt;1,CT216,BM217)</f>
        <v>4.8999999999999995</v>
      </c>
      <c r="CU217" s="4">
        <f>IF(COUNTIF($BN$5:$BN217,"&gt;=2")&gt;1,CU216,BN217)</f>
        <v>2.1</v>
      </c>
      <c r="CV217" s="4">
        <f>IF(COUNTIF($BN$5:$BN217,"&gt;=2")&gt;1,CV216,BO217)</f>
        <v>0</v>
      </c>
      <c r="CW217" s="4">
        <f>IF(COUNTIF($BN$5:$BN217,"&gt;=2")&gt;1,CW216,BP217)</f>
        <v>0</v>
      </c>
      <c r="CX217" s="4">
        <f>IF(COUNTIF($BT$5:$BT217,"&gt;=2")&gt;1,CX216,BQ217)</f>
        <v>0</v>
      </c>
      <c r="CY217" s="4">
        <f>IF(COUNTIF($BT$5:$BT217,"&gt;=2")&gt;1,CY216,BR217)</f>
        <v>26</v>
      </c>
      <c r="CZ217" s="4">
        <f>IF(COUNTIF($BT$5:$BT217,"&gt;=2")&gt;1,CZ216,BS217)</f>
        <v>11.999999999999996</v>
      </c>
      <c r="DA217" s="4">
        <f>IF(COUNTIF($BT$5:$BT217,"&gt;=2")&gt;1,DA216,BT217)</f>
        <v>2</v>
      </c>
      <c r="DB217" s="4">
        <f>IF(COUNTIF($BT$5:$BT217,"&gt;=2")&gt;1,DB216,BU217)</f>
        <v>0</v>
      </c>
      <c r="DC217" s="4">
        <f>IF(COUNTIF($BZ$5:$BZ217,"&gt;=2")&gt;1,DC216,BV217)</f>
        <v>0</v>
      </c>
      <c r="DD217" s="4">
        <f>IF(COUNTIF($BZ$5:$BZ217,"&gt;=2")&gt;1,DD216,BW217)</f>
        <v>0</v>
      </c>
      <c r="DE217" s="4">
        <f>IF(COUNTIF($BZ$5:$BZ217,"&gt;=2")&gt;1,DE216,BX217)</f>
        <v>123.2</v>
      </c>
      <c r="DF217" s="4">
        <f>IF(COUNTIF($BZ$5:$BZ217,"&gt;=2")&gt;1,DF216,BY217)</f>
        <v>30.029999999999994</v>
      </c>
      <c r="DG217" s="4">
        <f>IF(COUNTIF($BZ$5:$BZ217,"&gt;=2")&gt;1,DG216,BZ217)</f>
        <v>0.77</v>
      </c>
      <c r="DH217" s="4">
        <f t="shared" si="256"/>
        <v>0</v>
      </c>
      <c r="DI217" s="4">
        <f t="shared" si="257"/>
        <v>0</v>
      </c>
      <c r="DJ217" s="4">
        <f t="shared" si="258"/>
        <v>0</v>
      </c>
      <c r="DK217" s="4">
        <f t="shared" si="259"/>
        <v>0</v>
      </c>
      <c r="DL217" s="4">
        <f t="shared" si="260"/>
        <v>0</v>
      </c>
      <c r="DM217" s="4">
        <f t="shared" si="261"/>
        <v>7</v>
      </c>
      <c r="DN217" s="4">
        <f t="shared" si="262"/>
        <v>13.999999999999998</v>
      </c>
      <c r="DO217" s="4">
        <f t="shared" si="263"/>
        <v>40</v>
      </c>
      <c r="DP217" s="4">
        <f t="shared" si="264"/>
        <v>154</v>
      </c>
      <c r="DQ217" s="4">
        <f t="shared" si="265"/>
        <v>0</v>
      </c>
      <c r="DS217" s="4">
        <v>213</v>
      </c>
      <c r="DT217" s="4">
        <f>$CK217+INDEX(节奏总纲!D$4:D$163,基础状态预估!$C$2)</f>
        <v>237.00483399593904</v>
      </c>
      <c r="DU217" s="4">
        <f>$CK217+INDEX(节奏总纲!E$4:E$163,基础状态预估!$C$2)</f>
        <v>231.28268396026414</v>
      </c>
      <c r="DV217" s="4">
        <f>$CK217+INDEX(节奏总纲!F$4:F$163,基础状态预估!$C$2)</f>
        <v>224.39220630709642</v>
      </c>
      <c r="DW217" s="4">
        <f>$CK217+INDEX(节奏总纲!G$4:G$163,基础状态预估!$C$2)</f>
        <v>216.03246816526354</v>
      </c>
      <c r="DX217" s="4">
        <f>$CK217+INDEX(节奏总纲!H$4:H$163,基础状态预估!$C$2)</f>
        <v>205.69453894381218</v>
      </c>
      <c r="DY217" s="4">
        <f t="shared" si="266"/>
        <v>11.899999999999999</v>
      </c>
      <c r="DZ217" s="4">
        <f t="shared" si="267"/>
        <v>33</v>
      </c>
      <c r="EA217" s="4">
        <f t="shared" si="268"/>
        <v>137.30000000000001</v>
      </c>
      <c r="EB217" s="4">
        <f t="shared" si="269"/>
        <v>32.029999999999994</v>
      </c>
      <c r="EC217" s="4">
        <f t="shared" si="270"/>
        <v>0.77</v>
      </c>
      <c r="EE217" s="4">
        <v>35</v>
      </c>
    </row>
    <row r="218" spans="58:135" x14ac:dyDescent="0.15">
      <c r="BF218" s="4">
        <v>214</v>
      </c>
      <c r="BG218" s="4">
        <f t="shared" si="252"/>
        <v>149.79999999999998</v>
      </c>
      <c r="BH218" s="4">
        <f t="shared" si="253"/>
        <v>64.2</v>
      </c>
      <c r="BL218" s="4">
        <f t="shared" si="241"/>
        <v>104</v>
      </c>
      <c r="BM218" s="4">
        <f t="shared" si="242"/>
        <v>72.8</v>
      </c>
      <c r="BN218" s="4">
        <f t="shared" si="243"/>
        <v>31.2</v>
      </c>
      <c r="BR218" s="4">
        <f t="shared" si="244"/>
        <v>126.75</v>
      </c>
      <c r="BS218" s="4">
        <f t="shared" si="245"/>
        <v>58.499999999999986</v>
      </c>
      <c r="BT218" s="4">
        <f t="shared" si="246"/>
        <v>9.75</v>
      </c>
      <c r="BX218" s="4">
        <f t="shared" si="247"/>
        <v>124</v>
      </c>
      <c r="BY218" s="4">
        <f t="shared" si="248"/>
        <v>30.224999999999991</v>
      </c>
      <c r="BZ218" s="4">
        <f t="shared" si="249"/>
        <v>0.77500000000000002</v>
      </c>
      <c r="CD218" s="4">
        <f t="shared" si="250"/>
        <v>0</v>
      </c>
      <c r="CE218" s="4">
        <f t="shared" si="251"/>
        <v>0</v>
      </c>
      <c r="CF218" s="4">
        <f>IF(COUNTIF($BH$5:$BH218,"&gt;=2")&lt;=1,SUM($BG218:$BK218)*C$8,CF217)</f>
        <v>151200</v>
      </c>
      <c r="CG218" s="4">
        <f>IF(COUNTIF($BN$5:$BN218,"&gt;=2")&lt;=1,SUM($BL218:$BP218)*D$8,CG217)</f>
        <v>604799.99999999988</v>
      </c>
      <c r="CH218" s="4">
        <f>IF(COUNTIF($BT$5:$BT218,"&gt;=2")&lt;=1,SUM($BQ218:$BU218)*E$8,CH217)</f>
        <v>2592000</v>
      </c>
      <c r="CI218" s="4">
        <f>IF(COUNTIF($BZ$5:$BZ218,"&gt;=2")&lt;=1,SUM($BV218:$BZ218)*F$8,CI217)</f>
        <v>13392000</v>
      </c>
      <c r="CJ218" s="4">
        <f t="shared" si="254"/>
        <v>0</v>
      </c>
      <c r="CK218" s="4">
        <f t="shared" si="255"/>
        <v>193.75</v>
      </c>
      <c r="CM218" s="4">
        <v>214</v>
      </c>
      <c r="CN218" s="4">
        <f>IF(COUNTIF($BH$5:$BH218,"&gt;=2")&gt;1,CN217,BG218)</f>
        <v>4.8999999999999995</v>
      </c>
      <c r="CO218" s="4">
        <f>IF(COUNTIF($BH$5:$BH218,"&gt;=2")&gt;1,CO217,BH218)</f>
        <v>2.1</v>
      </c>
      <c r="CP218" s="4">
        <f>IF(COUNTIF($BH$5:$BH218,"&gt;=2")&gt;1,CP217,BI218)</f>
        <v>0</v>
      </c>
      <c r="CQ218" s="4">
        <f>IF(COUNTIF($BH$5:$BH218,"&gt;=2")&gt;1,CQ217,BJ218)</f>
        <v>0</v>
      </c>
      <c r="CR218" s="4">
        <f>IF(COUNTIF($BH$5:$BH218,"&gt;=2")&gt;1,CR217,BK218)</f>
        <v>0</v>
      </c>
      <c r="CS218" s="4">
        <f>IF(COUNTIF($BN$5:$BN218,"&gt;=2")&gt;1,CS217,BL218)</f>
        <v>7</v>
      </c>
      <c r="CT218" s="4">
        <f>IF(COUNTIF($BN$5:$BN218,"&gt;=2")&gt;1,CT217,BM218)</f>
        <v>4.8999999999999995</v>
      </c>
      <c r="CU218" s="4">
        <f>IF(COUNTIF($BN$5:$BN218,"&gt;=2")&gt;1,CU217,BN218)</f>
        <v>2.1</v>
      </c>
      <c r="CV218" s="4">
        <f>IF(COUNTIF($BN$5:$BN218,"&gt;=2")&gt;1,CV217,BO218)</f>
        <v>0</v>
      </c>
      <c r="CW218" s="4">
        <f>IF(COUNTIF($BN$5:$BN218,"&gt;=2")&gt;1,CW217,BP218)</f>
        <v>0</v>
      </c>
      <c r="CX218" s="4">
        <f>IF(COUNTIF($BT$5:$BT218,"&gt;=2")&gt;1,CX217,BQ218)</f>
        <v>0</v>
      </c>
      <c r="CY218" s="4">
        <f>IF(COUNTIF($BT$5:$BT218,"&gt;=2")&gt;1,CY217,BR218)</f>
        <v>26</v>
      </c>
      <c r="CZ218" s="4">
        <f>IF(COUNTIF($BT$5:$BT218,"&gt;=2")&gt;1,CZ217,BS218)</f>
        <v>11.999999999999996</v>
      </c>
      <c r="DA218" s="4">
        <f>IF(COUNTIF($BT$5:$BT218,"&gt;=2")&gt;1,DA217,BT218)</f>
        <v>2</v>
      </c>
      <c r="DB218" s="4">
        <f>IF(COUNTIF($BT$5:$BT218,"&gt;=2")&gt;1,DB217,BU218)</f>
        <v>0</v>
      </c>
      <c r="DC218" s="4">
        <f>IF(COUNTIF($BZ$5:$BZ218,"&gt;=2")&gt;1,DC217,BV218)</f>
        <v>0</v>
      </c>
      <c r="DD218" s="4">
        <f>IF(COUNTIF($BZ$5:$BZ218,"&gt;=2")&gt;1,DD217,BW218)</f>
        <v>0</v>
      </c>
      <c r="DE218" s="4">
        <f>IF(COUNTIF($BZ$5:$BZ218,"&gt;=2")&gt;1,DE217,BX218)</f>
        <v>124</v>
      </c>
      <c r="DF218" s="4">
        <f>IF(COUNTIF($BZ$5:$BZ218,"&gt;=2")&gt;1,DF217,BY218)</f>
        <v>30.224999999999991</v>
      </c>
      <c r="DG218" s="4">
        <f>IF(COUNTIF($BZ$5:$BZ218,"&gt;=2")&gt;1,DG217,BZ218)</f>
        <v>0.77500000000000002</v>
      </c>
      <c r="DH218" s="4">
        <f t="shared" si="256"/>
        <v>0</v>
      </c>
      <c r="DI218" s="4">
        <f t="shared" si="257"/>
        <v>0</v>
      </c>
      <c r="DJ218" s="4">
        <f t="shared" si="258"/>
        <v>0</v>
      </c>
      <c r="DK218" s="4">
        <f t="shared" si="259"/>
        <v>0</v>
      </c>
      <c r="DL218" s="4">
        <f t="shared" si="260"/>
        <v>0</v>
      </c>
      <c r="DM218" s="4">
        <f t="shared" si="261"/>
        <v>7</v>
      </c>
      <c r="DN218" s="4">
        <f t="shared" si="262"/>
        <v>13.999999999999998</v>
      </c>
      <c r="DO218" s="4">
        <f t="shared" si="263"/>
        <v>40</v>
      </c>
      <c r="DP218" s="4">
        <f t="shared" si="264"/>
        <v>155</v>
      </c>
      <c r="DQ218" s="4">
        <f t="shared" si="265"/>
        <v>0</v>
      </c>
      <c r="DS218" s="4">
        <v>214</v>
      </c>
      <c r="DT218" s="4">
        <f>$CK218+INDEX(节奏总纲!D$4:D$163,基础状态预估!$C$2)</f>
        <v>238.00483399593904</v>
      </c>
      <c r="DU218" s="4">
        <f>$CK218+INDEX(节奏总纲!E$4:E$163,基础状态预估!$C$2)</f>
        <v>232.28268396026414</v>
      </c>
      <c r="DV218" s="4">
        <f>$CK218+INDEX(节奏总纲!F$4:F$163,基础状态预估!$C$2)</f>
        <v>225.39220630709642</v>
      </c>
      <c r="DW218" s="4">
        <f>$CK218+INDEX(节奏总纲!G$4:G$163,基础状态预估!$C$2)</f>
        <v>217.03246816526354</v>
      </c>
      <c r="DX218" s="4">
        <f>$CK218+INDEX(节奏总纲!H$4:H$163,基础状态预估!$C$2)</f>
        <v>206.69453894381218</v>
      </c>
      <c r="DY218" s="4">
        <f t="shared" si="266"/>
        <v>11.899999999999999</v>
      </c>
      <c r="DZ218" s="4">
        <f t="shared" si="267"/>
        <v>33</v>
      </c>
      <c r="EA218" s="4">
        <f t="shared" si="268"/>
        <v>138.1</v>
      </c>
      <c r="EB218" s="4">
        <f t="shared" si="269"/>
        <v>32.224999999999994</v>
      </c>
      <c r="EC218" s="4">
        <f t="shared" si="270"/>
        <v>0.77500000000000002</v>
      </c>
      <c r="EE218" s="4">
        <v>36</v>
      </c>
    </row>
    <row r="219" spans="58:135" x14ac:dyDescent="0.15">
      <c r="BF219" s="4">
        <v>215</v>
      </c>
      <c r="BG219" s="4">
        <f t="shared" si="252"/>
        <v>150.5</v>
      </c>
      <c r="BH219" s="4">
        <f t="shared" si="253"/>
        <v>64.5</v>
      </c>
      <c r="BL219" s="4">
        <f t="shared" si="241"/>
        <v>104.5</v>
      </c>
      <c r="BM219" s="4">
        <f t="shared" si="242"/>
        <v>73.149999999999991</v>
      </c>
      <c r="BN219" s="4">
        <f t="shared" si="243"/>
        <v>31.349999999999998</v>
      </c>
      <c r="BR219" s="4">
        <f t="shared" si="244"/>
        <v>127.4</v>
      </c>
      <c r="BS219" s="4">
        <f t="shared" si="245"/>
        <v>58.79999999999999</v>
      </c>
      <c r="BT219" s="4">
        <f t="shared" si="246"/>
        <v>9.8000000000000007</v>
      </c>
      <c r="BX219" s="4">
        <f t="shared" si="247"/>
        <v>124.80000000000001</v>
      </c>
      <c r="BY219" s="4">
        <f t="shared" si="248"/>
        <v>30.419999999999991</v>
      </c>
      <c r="BZ219" s="4">
        <f t="shared" si="249"/>
        <v>0.78</v>
      </c>
      <c r="CD219" s="4">
        <f t="shared" si="250"/>
        <v>0</v>
      </c>
      <c r="CE219" s="4">
        <f t="shared" si="251"/>
        <v>0</v>
      </c>
      <c r="CF219" s="4">
        <f>IF(COUNTIF($BH$5:$BH219,"&gt;=2")&lt;=1,SUM($BG219:$BK219)*C$8,CF218)</f>
        <v>151200</v>
      </c>
      <c r="CG219" s="4">
        <f>IF(COUNTIF($BN$5:$BN219,"&gt;=2")&lt;=1,SUM($BL219:$BP219)*D$8,CG218)</f>
        <v>604799.99999999988</v>
      </c>
      <c r="CH219" s="4">
        <f>IF(COUNTIF($BT$5:$BT219,"&gt;=2")&lt;=1,SUM($BQ219:$BU219)*E$8,CH218)</f>
        <v>2592000</v>
      </c>
      <c r="CI219" s="4">
        <f>IF(COUNTIF($BZ$5:$BZ219,"&gt;=2")&lt;=1,SUM($BV219:$BZ219)*F$8,CI218)</f>
        <v>13478400</v>
      </c>
      <c r="CJ219" s="4">
        <f t="shared" si="254"/>
        <v>0</v>
      </c>
      <c r="CK219" s="4">
        <f t="shared" si="255"/>
        <v>194.75</v>
      </c>
      <c r="CM219" s="4">
        <v>215</v>
      </c>
      <c r="CN219" s="4">
        <f>IF(COUNTIF($BH$5:$BH219,"&gt;=2")&gt;1,CN218,BG219)</f>
        <v>4.8999999999999995</v>
      </c>
      <c r="CO219" s="4">
        <f>IF(COUNTIF($BH$5:$BH219,"&gt;=2")&gt;1,CO218,BH219)</f>
        <v>2.1</v>
      </c>
      <c r="CP219" s="4">
        <f>IF(COUNTIF($BH$5:$BH219,"&gt;=2")&gt;1,CP218,BI219)</f>
        <v>0</v>
      </c>
      <c r="CQ219" s="4">
        <f>IF(COUNTIF($BH$5:$BH219,"&gt;=2")&gt;1,CQ218,BJ219)</f>
        <v>0</v>
      </c>
      <c r="CR219" s="4">
        <f>IF(COUNTIF($BH$5:$BH219,"&gt;=2")&gt;1,CR218,BK219)</f>
        <v>0</v>
      </c>
      <c r="CS219" s="4">
        <f>IF(COUNTIF($BN$5:$BN219,"&gt;=2")&gt;1,CS218,BL219)</f>
        <v>7</v>
      </c>
      <c r="CT219" s="4">
        <f>IF(COUNTIF($BN$5:$BN219,"&gt;=2")&gt;1,CT218,BM219)</f>
        <v>4.8999999999999995</v>
      </c>
      <c r="CU219" s="4">
        <f>IF(COUNTIF($BN$5:$BN219,"&gt;=2")&gt;1,CU218,BN219)</f>
        <v>2.1</v>
      </c>
      <c r="CV219" s="4">
        <f>IF(COUNTIF($BN$5:$BN219,"&gt;=2")&gt;1,CV218,BO219)</f>
        <v>0</v>
      </c>
      <c r="CW219" s="4">
        <f>IF(COUNTIF($BN$5:$BN219,"&gt;=2")&gt;1,CW218,BP219)</f>
        <v>0</v>
      </c>
      <c r="CX219" s="4">
        <f>IF(COUNTIF($BT$5:$BT219,"&gt;=2")&gt;1,CX218,BQ219)</f>
        <v>0</v>
      </c>
      <c r="CY219" s="4">
        <f>IF(COUNTIF($BT$5:$BT219,"&gt;=2")&gt;1,CY218,BR219)</f>
        <v>26</v>
      </c>
      <c r="CZ219" s="4">
        <f>IF(COUNTIF($BT$5:$BT219,"&gt;=2")&gt;1,CZ218,BS219)</f>
        <v>11.999999999999996</v>
      </c>
      <c r="DA219" s="4">
        <f>IF(COUNTIF($BT$5:$BT219,"&gt;=2")&gt;1,DA218,BT219)</f>
        <v>2</v>
      </c>
      <c r="DB219" s="4">
        <f>IF(COUNTIF($BT$5:$BT219,"&gt;=2")&gt;1,DB218,BU219)</f>
        <v>0</v>
      </c>
      <c r="DC219" s="4">
        <f>IF(COUNTIF($BZ$5:$BZ219,"&gt;=2")&gt;1,DC218,BV219)</f>
        <v>0</v>
      </c>
      <c r="DD219" s="4">
        <f>IF(COUNTIF($BZ$5:$BZ219,"&gt;=2")&gt;1,DD218,BW219)</f>
        <v>0</v>
      </c>
      <c r="DE219" s="4">
        <f>IF(COUNTIF($BZ$5:$BZ219,"&gt;=2")&gt;1,DE218,BX219)</f>
        <v>124.80000000000001</v>
      </c>
      <c r="DF219" s="4">
        <f>IF(COUNTIF($BZ$5:$BZ219,"&gt;=2")&gt;1,DF218,BY219)</f>
        <v>30.419999999999991</v>
      </c>
      <c r="DG219" s="4">
        <f>IF(COUNTIF($BZ$5:$BZ219,"&gt;=2")&gt;1,DG218,BZ219)</f>
        <v>0.78</v>
      </c>
      <c r="DH219" s="4">
        <f t="shared" si="256"/>
        <v>0</v>
      </c>
      <c r="DI219" s="4">
        <f t="shared" si="257"/>
        <v>0</v>
      </c>
      <c r="DJ219" s="4">
        <f t="shared" si="258"/>
        <v>0</v>
      </c>
      <c r="DK219" s="4">
        <f t="shared" si="259"/>
        <v>0</v>
      </c>
      <c r="DL219" s="4">
        <f t="shared" si="260"/>
        <v>0</v>
      </c>
      <c r="DM219" s="4">
        <f t="shared" si="261"/>
        <v>7</v>
      </c>
      <c r="DN219" s="4">
        <f t="shared" si="262"/>
        <v>13.999999999999998</v>
      </c>
      <c r="DO219" s="4">
        <f t="shared" si="263"/>
        <v>40</v>
      </c>
      <c r="DP219" s="4">
        <f t="shared" si="264"/>
        <v>156</v>
      </c>
      <c r="DQ219" s="4">
        <f t="shared" si="265"/>
        <v>0</v>
      </c>
      <c r="DS219" s="4">
        <v>215</v>
      </c>
      <c r="DT219" s="4">
        <f>$CK219+INDEX(节奏总纲!D$4:D$163,基础状态预估!$C$2)</f>
        <v>239.00483399593904</v>
      </c>
      <c r="DU219" s="4">
        <f>$CK219+INDEX(节奏总纲!E$4:E$163,基础状态预估!$C$2)</f>
        <v>233.28268396026414</v>
      </c>
      <c r="DV219" s="4">
        <f>$CK219+INDEX(节奏总纲!F$4:F$163,基础状态预估!$C$2)</f>
        <v>226.39220630709642</v>
      </c>
      <c r="DW219" s="4">
        <f>$CK219+INDEX(节奏总纲!G$4:G$163,基础状态预估!$C$2)</f>
        <v>218.03246816526354</v>
      </c>
      <c r="DX219" s="4">
        <f>$CK219+INDEX(节奏总纲!H$4:H$163,基础状态预估!$C$2)</f>
        <v>207.69453894381218</v>
      </c>
      <c r="DY219" s="4">
        <f t="shared" si="266"/>
        <v>11.899999999999999</v>
      </c>
      <c r="DZ219" s="4">
        <f t="shared" si="267"/>
        <v>33</v>
      </c>
      <c r="EA219" s="4">
        <f t="shared" si="268"/>
        <v>138.9</v>
      </c>
      <c r="EB219" s="4">
        <f t="shared" si="269"/>
        <v>32.419999999999987</v>
      </c>
      <c r="EC219" s="4">
        <f t="shared" si="270"/>
        <v>0.78</v>
      </c>
      <c r="EE219" s="4">
        <v>37</v>
      </c>
    </row>
    <row r="220" spans="58:135" x14ac:dyDescent="0.15">
      <c r="BF220" s="4">
        <v>216</v>
      </c>
      <c r="BG220" s="4">
        <f t="shared" si="252"/>
        <v>151.19999999999999</v>
      </c>
      <c r="BH220" s="4">
        <f t="shared" si="253"/>
        <v>64.8</v>
      </c>
      <c r="BL220" s="4">
        <f t="shared" si="241"/>
        <v>105</v>
      </c>
      <c r="BM220" s="4">
        <f t="shared" si="242"/>
        <v>73.5</v>
      </c>
      <c r="BN220" s="4">
        <f t="shared" si="243"/>
        <v>31.5</v>
      </c>
      <c r="BR220" s="4">
        <f t="shared" si="244"/>
        <v>128.05000000000001</v>
      </c>
      <c r="BS220" s="4">
        <f t="shared" si="245"/>
        <v>59.099999999999987</v>
      </c>
      <c r="BT220" s="4">
        <f t="shared" si="246"/>
        <v>9.8500000000000014</v>
      </c>
      <c r="BX220" s="4">
        <f t="shared" si="247"/>
        <v>125.60000000000001</v>
      </c>
      <c r="BY220" s="4">
        <f t="shared" si="248"/>
        <v>30.614999999999991</v>
      </c>
      <c r="BZ220" s="4">
        <f t="shared" si="249"/>
        <v>0.78500000000000003</v>
      </c>
      <c r="CD220" s="4">
        <f t="shared" si="250"/>
        <v>0</v>
      </c>
      <c r="CE220" s="4">
        <f t="shared" si="251"/>
        <v>0</v>
      </c>
      <c r="CF220" s="4">
        <f>IF(COUNTIF($BH$5:$BH220,"&gt;=2")&lt;=1,SUM($BG220:$BK220)*C$8,CF219)</f>
        <v>151200</v>
      </c>
      <c r="CG220" s="4">
        <f>IF(COUNTIF($BN$5:$BN220,"&gt;=2")&lt;=1,SUM($BL220:$BP220)*D$8,CG219)</f>
        <v>604799.99999999988</v>
      </c>
      <c r="CH220" s="4">
        <f>IF(COUNTIF($BT$5:$BT220,"&gt;=2")&lt;=1,SUM($BQ220:$BU220)*E$8,CH219)</f>
        <v>2592000</v>
      </c>
      <c r="CI220" s="4">
        <f>IF(COUNTIF($BZ$5:$BZ220,"&gt;=2")&lt;=1,SUM($BV220:$BZ220)*F$8,CI219)</f>
        <v>13564800</v>
      </c>
      <c r="CJ220" s="4">
        <f t="shared" si="254"/>
        <v>0</v>
      </c>
      <c r="CK220" s="4">
        <f t="shared" si="255"/>
        <v>195.75</v>
      </c>
      <c r="CM220" s="4">
        <v>216</v>
      </c>
      <c r="CN220" s="4">
        <f>IF(COUNTIF($BH$5:$BH220,"&gt;=2")&gt;1,CN219,BG220)</f>
        <v>4.8999999999999995</v>
      </c>
      <c r="CO220" s="4">
        <f>IF(COUNTIF($BH$5:$BH220,"&gt;=2")&gt;1,CO219,BH220)</f>
        <v>2.1</v>
      </c>
      <c r="CP220" s="4">
        <f>IF(COUNTIF($BH$5:$BH220,"&gt;=2")&gt;1,CP219,BI220)</f>
        <v>0</v>
      </c>
      <c r="CQ220" s="4">
        <f>IF(COUNTIF($BH$5:$BH220,"&gt;=2")&gt;1,CQ219,BJ220)</f>
        <v>0</v>
      </c>
      <c r="CR220" s="4">
        <f>IF(COUNTIF($BH$5:$BH220,"&gt;=2")&gt;1,CR219,BK220)</f>
        <v>0</v>
      </c>
      <c r="CS220" s="4">
        <f>IF(COUNTIF($BN$5:$BN220,"&gt;=2")&gt;1,CS219,BL220)</f>
        <v>7</v>
      </c>
      <c r="CT220" s="4">
        <f>IF(COUNTIF($BN$5:$BN220,"&gt;=2")&gt;1,CT219,BM220)</f>
        <v>4.8999999999999995</v>
      </c>
      <c r="CU220" s="4">
        <f>IF(COUNTIF($BN$5:$BN220,"&gt;=2")&gt;1,CU219,BN220)</f>
        <v>2.1</v>
      </c>
      <c r="CV220" s="4">
        <f>IF(COUNTIF($BN$5:$BN220,"&gt;=2")&gt;1,CV219,BO220)</f>
        <v>0</v>
      </c>
      <c r="CW220" s="4">
        <f>IF(COUNTIF($BN$5:$BN220,"&gt;=2")&gt;1,CW219,BP220)</f>
        <v>0</v>
      </c>
      <c r="CX220" s="4">
        <f>IF(COUNTIF($BT$5:$BT220,"&gt;=2")&gt;1,CX219,BQ220)</f>
        <v>0</v>
      </c>
      <c r="CY220" s="4">
        <f>IF(COUNTIF($BT$5:$BT220,"&gt;=2")&gt;1,CY219,BR220)</f>
        <v>26</v>
      </c>
      <c r="CZ220" s="4">
        <f>IF(COUNTIF($BT$5:$BT220,"&gt;=2")&gt;1,CZ219,BS220)</f>
        <v>11.999999999999996</v>
      </c>
      <c r="DA220" s="4">
        <f>IF(COUNTIF($BT$5:$BT220,"&gt;=2")&gt;1,DA219,BT220)</f>
        <v>2</v>
      </c>
      <c r="DB220" s="4">
        <f>IF(COUNTIF($BT$5:$BT220,"&gt;=2")&gt;1,DB219,BU220)</f>
        <v>0</v>
      </c>
      <c r="DC220" s="4">
        <f>IF(COUNTIF($BZ$5:$BZ220,"&gt;=2")&gt;1,DC219,BV220)</f>
        <v>0</v>
      </c>
      <c r="DD220" s="4">
        <f>IF(COUNTIF($BZ$5:$BZ220,"&gt;=2")&gt;1,DD219,BW220)</f>
        <v>0</v>
      </c>
      <c r="DE220" s="4">
        <f>IF(COUNTIF($BZ$5:$BZ220,"&gt;=2")&gt;1,DE219,BX220)</f>
        <v>125.60000000000001</v>
      </c>
      <c r="DF220" s="4">
        <f>IF(COUNTIF($BZ$5:$BZ220,"&gt;=2")&gt;1,DF219,BY220)</f>
        <v>30.614999999999991</v>
      </c>
      <c r="DG220" s="4">
        <f>IF(COUNTIF($BZ$5:$BZ220,"&gt;=2")&gt;1,DG219,BZ220)</f>
        <v>0.78500000000000003</v>
      </c>
      <c r="DH220" s="4">
        <f t="shared" si="256"/>
        <v>0</v>
      </c>
      <c r="DI220" s="4">
        <f t="shared" si="257"/>
        <v>0</v>
      </c>
      <c r="DJ220" s="4">
        <f t="shared" si="258"/>
        <v>0</v>
      </c>
      <c r="DK220" s="4">
        <f t="shared" si="259"/>
        <v>0</v>
      </c>
      <c r="DL220" s="4">
        <f t="shared" si="260"/>
        <v>0</v>
      </c>
      <c r="DM220" s="4">
        <f t="shared" si="261"/>
        <v>7</v>
      </c>
      <c r="DN220" s="4">
        <f t="shared" si="262"/>
        <v>13.999999999999998</v>
      </c>
      <c r="DO220" s="4">
        <f t="shared" si="263"/>
        <v>40</v>
      </c>
      <c r="DP220" s="4">
        <f t="shared" si="264"/>
        <v>157</v>
      </c>
      <c r="DQ220" s="4">
        <f t="shared" si="265"/>
        <v>0</v>
      </c>
      <c r="DS220" s="4">
        <v>216</v>
      </c>
      <c r="DT220" s="4">
        <f>$CK220+INDEX(节奏总纲!D$4:D$163,基础状态预估!$C$2)</f>
        <v>240.00483399593904</v>
      </c>
      <c r="DU220" s="4">
        <f>$CK220+INDEX(节奏总纲!E$4:E$163,基础状态预估!$C$2)</f>
        <v>234.28268396026414</v>
      </c>
      <c r="DV220" s="4">
        <f>$CK220+INDEX(节奏总纲!F$4:F$163,基础状态预估!$C$2)</f>
        <v>227.39220630709642</v>
      </c>
      <c r="DW220" s="4">
        <f>$CK220+INDEX(节奏总纲!G$4:G$163,基础状态预估!$C$2)</f>
        <v>219.03246816526354</v>
      </c>
      <c r="DX220" s="4">
        <f>$CK220+INDEX(节奏总纲!H$4:H$163,基础状态预估!$C$2)</f>
        <v>208.69453894381218</v>
      </c>
      <c r="DY220" s="4">
        <f t="shared" si="266"/>
        <v>11.899999999999999</v>
      </c>
      <c r="DZ220" s="4">
        <f t="shared" si="267"/>
        <v>33</v>
      </c>
      <c r="EA220" s="4">
        <f t="shared" si="268"/>
        <v>139.70000000000002</v>
      </c>
      <c r="EB220" s="4">
        <f t="shared" si="269"/>
        <v>32.614999999999995</v>
      </c>
      <c r="EC220" s="4">
        <f t="shared" si="270"/>
        <v>0.78500000000000003</v>
      </c>
      <c r="EE220" s="4">
        <v>38</v>
      </c>
    </row>
    <row r="221" spans="58:135" x14ac:dyDescent="0.15">
      <c r="BF221" s="4">
        <v>217</v>
      </c>
      <c r="BG221" s="4">
        <f t="shared" si="252"/>
        <v>151.89999999999998</v>
      </c>
      <c r="BH221" s="4">
        <f t="shared" si="253"/>
        <v>65.099999999999994</v>
      </c>
      <c r="BL221" s="4">
        <f t="shared" si="241"/>
        <v>105.5</v>
      </c>
      <c r="BM221" s="4">
        <f t="shared" si="242"/>
        <v>73.849999999999994</v>
      </c>
      <c r="BN221" s="4">
        <f t="shared" si="243"/>
        <v>31.65</v>
      </c>
      <c r="BR221" s="4">
        <f t="shared" si="244"/>
        <v>128.70000000000002</v>
      </c>
      <c r="BS221" s="4">
        <f t="shared" si="245"/>
        <v>59.399999999999984</v>
      </c>
      <c r="BT221" s="4">
        <f t="shared" si="246"/>
        <v>9.9</v>
      </c>
      <c r="BX221" s="4">
        <f t="shared" si="247"/>
        <v>126.4</v>
      </c>
      <c r="BY221" s="4">
        <f t="shared" si="248"/>
        <v>30.809999999999992</v>
      </c>
      <c r="BZ221" s="4">
        <f t="shared" si="249"/>
        <v>0.79</v>
      </c>
      <c r="CD221" s="4">
        <f t="shared" si="250"/>
        <v>0</v>
      </c>
      <c r="CE221" s="4">
        <f t="shared" si="251"/>
        <v>0</v>
      </c>
      <c r="CF221" s="4">
        <f>IF(COUNTIF($BH$5:$BH221,"&gt;=2")&lt;=1,SUM($BG221:$BK221)*C$8,CF220)</f>
        <v>151200</v>
      </c>
      <c r="CG221" s="4">
        <f>IF(COUNTIF($BN$5:$BN221,"&gt;=2")&lt;=1,SUM($BL221:$BP221)*D$8,CG220)</f>
        <v>604799.99999999988</v>
      </c>
      <c r="CH221" s="4">
        <f>IF(COUNTIF($BT$5:$BT221,"&gt;=2")&lt;=1,SUM($BQ221:$BU221)*E$8,CH220)</f>
        <v>2592000</v>
      </c>
      <c r="CI221" s="4">
        <f>IF(COUNTIF($BZ$5:$BZ221,"&gt;=2")&lt;=1,SUM($BV221:$BZ221)*F$8,CI220)</f>
        <v>13651200</v>
      </c>
      <c r="CJ221" s="4">
        <f t="shared" si="254"/>
        <v>0</v>
      </c>
      <c r="CK221" s="4">
        <f t="shared" si="255"/>
        <v>196.75</v>
      </c>
      <c r="CM221" s="4">
        <v>217</v>
      </c>
      <c r="CN221" s="4">
        <f>IF(COUNTIF($BH$5:$BH221,"&gt;=2")&gt;1,CN220,BG221)</f>
        <v>4.8999999999999995</v>
      </c>
      <c r="CO221" s="4">
        <f>IF(COUNTIF($BH$5:$BH221,"&gt;=2")&gt;1,CO220,BH221)</f>
        <v>2.1</v>
      </c>
      <c r="CP221" s="4">
        <f>IF(COUNTIF($BH$5:$BH221,"&gt;=2")&gt;1,CP220,BI221)</f>
        <v>0</v>
      </c>
      <c r="CQ221" s="4">
        <f>IF(COUNTIF($BH$5:$BH221,"&gt;=2")&gt;1,CQ220,BJ221)</f>
        <v>0</v>
      </c>
      <c r="CR221" s="4">
        <f>IF(COUNTIF($BH$5:$BH221,"&gt;=2")&gt;1,CR220,BK221)</f>
        <v>0</v>
      </c>
      <c r="CS221" s="4">
        <f>IF(COUNTIF($BN$5:$BN221,"&gt;=2")&gt;1,CS220,BL221)</f>
        <v>7</v>
      </c>
      <c r="CT221" s="4">
        <f>IF(COUNTIF($BN$5:$BN221,"&gt;=2")&gt;1,CT220,BM221)</f>
        <v>4.8999999999999995</v>
      </c>
      <c r="CU221" s="4">
        <f>IF(COUNTIF($BN$5:$BN221,"&gt;=2")&gt;1,CU220,BN221)</f>
        <v>2.1</v>
      </c>
      <c r="CV221" s="4">
        <f>IF(COUNTIF($BN$5:$BN221,"&gt;=2")&gt;1,CV220,BO221)</f>
        <v>0</v>
      </c>
      <c r="CW221" s="4">
        <f>IF(COUNTIF($BN$5:$BN221,"&gt;=2")&gt;1,CW220,BP221)</f>
        <v>0</v>
      </c>
      <c r="CX221" s="4">
        <f>IF(COUNTIF($BT$5:$BT221,"&gt;=2")&gt;1,CX220,BQ221)</f>
        <v>0</v>
      </c>
      <c r="CY221" s="4">
        <f>IF(COUNTIF($BT$5:$BT221,"&gt;=2")&gt;1,CY220,BR221)</f>
        <v>26</v>
      </c>
      <c r="CZ221" s="4">
        <f>IF(COUNTIF($BT$5:$BT221,"&gt;=2")&gt;1,CZ220,BS221)</f>
        <v>11.999999999999996</v>
      </c>
      <c r="DA221" s="4">
        <f>IF(COUNTIF($BT$5:$BT221,"&gt;=2")&gt;1,DA220,BT221)</f>
        <v>2</v>
      </c>
      <c r="DB221" s="4">
        <f>IF(COUNTIF($BT$5:$BT221,"&gt;=2")&gt;1,DB220,BU221)</f>
        <v>0</v>
      </c>
      <c r="DC221" s="4">
        <f>IF(COUNTIF($BZ$5:$BZ221,"&gt;=2")&gt;1,DC220,BV221)</f>
        <v>0</v>
      </c>
      <c r="DD221" s="4">
        <f>IF(COUNTIF($BZ$5:$BZ221,"&gt;=2")&gt;1,DD220,BW221)</f>
        <v>0</v>
      </c>
      <c r="DE221" s="4">
        <f>IF(COUNTIF($BZ$5:$BZ221,"&gt;=2")&gt;1,DE220,BX221)</f>
        <v>126.4</v>
      </c>
      <c r="DF221" s="4">
        <f>IF(COUNTIF($BZ$5:$BZ221,"&gt;=2")&gt;1,DF220,BY221)</f>
        <v>30.809999999999992</v>
      </c>
      <c r="DG221" s="4">
        <f>IF(COUNTIF($BZ$5:$BZ221,"&gt;=2")&gt;1,DG220,BZ221)</f>
        <v>0.79</v>
      </c>
      <c r="DH221" s="4">
        <f t="shared" si="256"/>
        <v>0</v>
      </c>
      <c r="DI221" s="4">
        <f t="shared" si="257"/>
        <v>0</v>
      </c>
      <c r="DJ221" s="4">
        <f t="shared" si="258"/>
        <v>0</v>
      </c>
      <c r="DK221" s="4">
        <f t="shared" si="259"/>
        <v>0</v>
      </c>
      <c r="DL221" s="4">
        <f t="shared" si="260"/>
        <v>0</v>
      </c>
      <c r="DM221" s="4">
        <f t="shared" si="261"/>
        <v>7</v>
      </c>
      <c r="DN221" s="4">
        <f t="shared" si="262"/>
        <v>13.999999999999998</v>
      </c>
      <c r="DO221" s="4">
        <f t="shared" si="263"/>
        <v>40</v>
      </c>
      <c r="DP221" s="4">
        <f t="shared" si="264"/>
        <v>158</v>
      </c>
      <c r="DQ221" s="4">
        <f t="shared" si="265"/>
        <v>0</v>
      </c>
      <c r="DS221" s="4">
        <v>217</v>
      </c>
      <c r="DT221" s="4">
        <f>$CK221+INDEX(节奏总纲!D$4:D$163,基础状态预估!$C$2)</f>
        <v>241.00483399593904</v>
      </c>
      <c r="DU221" s="4">
        <f>$CK221+INDEX(节奏总纲!E$4:E$163,基础状态预估!$C$2)</f>
        <v>235.28268396026414</v>
      </c>
      <c r="DV221" s="4">
        <f>$CK221+INDEX(节奏总纲!F$4:F$163,基础状态预估!$C$2)</f>
        <v>228.39220630709642</v>
      </c>
      <c r="DW221" s="4">
        <f>$CK221+INDEX(节奏总纲!G$4:G$163,基础状态预估!$C$2)</f>
        <v>220.03246816526354</v>
      </c>
      <c r="DX221" s="4">
        <f>$CK221+INDEX(节奏总纲!H$4:H$163,基础状态预估!$C$2)</f>
        <v>209.69453894381218</v>
      </c>
      <c r="DY221" s="4">
        <f t="shared" si="266"/>
        <v>11.899999999999999</v>
      </c>
      <c r="DZ221" s="4">
        <f t="shared" si="267"/>
        <v>33</v>
      </c>
      <c r="EA221" s="4">
        <f t="shared" si="268"/>
        <v>140.5</v>
      </c>
      <c r="EB221" s="4">
        <f t="shared" si="269"/>
        <v>32.809999999999988</v>
      </c>
      <c r="EC221" s="4">
        <f t="shared" si="270"/>
        <v>0.79</v>
      </c>
      <c r="EE221" s="4">
        <v>39</v>
      </c>
    </row>
    <row r="222" spans="58:135" x14ac:dyDescent="0.15">
      <c r="BF222" s="4">
        <v>218</v>
      </c>
      <c r="BG222" s="4">
        <f t="shared" si="252"/>
        <v>152.6</v>
      </c>
      <c r="BH222" s="4">
        <f t="shared" si="253"/>
        <v>65.399999999999991</v>
      </c>
      <c r="BL222" s="4">
        <f t="shared" si="241"/>
        <v>106</v>
      </c>
      <c r="BM222" s="4">
        <f t="shared" si="242"/>
        <v>74.199999999999989</v>
      </c>
      <c r="BN222" s="4">
        <f t="shared" si="243"/>
        <v>31.799999999999997</v>
      </c>
      <c r="BR222" s="4">
        <f t="shared" si="244"/>
        <v>129.35</v>
      </c>
      <c r="BS222" s="4">
        <f t="shared" si="245"/>
        <v>59.699999999999989</v>
      </c>
      <c r="BT222" s="4">
        <f t="shared" si="246"/>
        <v>9.9500000000000011</v>
      </c>
      <c r="BX222" s="4">
        <f t="shared" si="247"/>
        <v>127.2</v>
      </c>
      <c r="BY222" s="4">
        <f t="shared" si="248"/>
        <v>31.004999999999992</v>
      </c>
      <c r="BZ222" s="4">
        <f t="shared" si="249"/>
        <v>0.79500000000000004</v>
      </c>
      <c r="CD222" s="4">
        <f t="shared" si="250"/>
        <v>0</v>
      </c>
      <c r="CE222" s="4">
        <f t="shared" si="251"/>
        <v>0</v>
      </c>
      <c r="CF222" s="4">
        <f>IF(COUNTIF($BH$5:$BH222,"&gt;=2")&lt;=1,SUM($BG222:$BK222)*C$8,CF221)</f>
        <v>151200</v>
      </c>
      <c r="CG222" s="4">
        <f>IF(COUNTIF($BN$5:$BN222,"&gt;=2")&lt;=1,SUM($BL222:$BP222)*D$8,CG221)</f>
        <v>604799.99999999988</v>
      </c>
      <c r="CH222" s="4">
        <f>IF(COUNTIF($BT$5:$BT222,"&gt;=2")&lt;=1,SUM($BQ222:$BU222)*E$8,CH221)</f>
        <v>2592000</v>
      </c>
      <c r="CI222" s="4">
        <f>IF(COUNTIF($BZ$5:$BZ222,"&gt;=2")&lt;=1,SUM($BV222:$BZ222)*F$8,CI221)</f>
        <v>13737599.999999998</v>
      </c>
      <c r="CJ222" s="4">
        <f t="shared" si="254"/>
        <v>0</v>
      </c>
      <c r="CK222" s="4">
        <f t="shared" si="255"/>
        <v>197.75</v>
      </c>
      <c r="CM222" s="4">
        <v>218</v>
      </c>
      <c r="CN222" s="4">
        <f>IF(COUNTIF($BH$5:$BH222,"&gt;=2")&gt;1,CN221,BG222)</f>
        <v>4.8999999999999995</v>
      </c>
      <c r="CO222" s="4">
        <f>IF(COUNTIF($BH$5:$BH222,"&gt;=2")&gt;1,CO221,BH222)</f>
        <v>2.1</v>
      </c>
      <c r="CP222" s="4">
        <f>IF(COUNTIF($BH$5:$BH222,"&gt;=2")&gt;1,CP221,BI222)</f>
        <v>0</v>
      </c>
      <c r="CQ222" s="4">
        <f>IF(COUNTIF($BH$5:$BH222,"&gt;=2")&gt;1,CQ221,BJ222)</f>
        <v>0</v>
      </c>
      <c r="CR222" s="4">
        <f>IF(COUNTIF($BH$5:$BH222,"&gt;=2")&gt;1,CR221,BK222)</f>
        <v>0</v>
      </c>
      <c r="CS222" s="4">
        <f>IF(COUNTIF($BN$5:$BN222,"&gt;=2")&gt;1,CS221,BL222)</f>
        <v>7</v>
      </c>
      <c r="CT222" s="4">
        <f>IF(COUNTIF($BN$5:$BN222,"&gt;=2")&gt;1,CT221,BM222)</f>
        <v>4.8999999999999995</v>
      </c>
      <c r="CU222" s="4">
        <f>IF(COUNTIF($BN$5:$BN222,"&gt;=2")&gt;1,CU221,BN222)</f>
        <v>2.1</v>
      </c>
      <c r="CV222" s="4">
        <f>IF(COUNTIF($BN$5:$BN222,"&gt;=2")&gt;1,CV221,BO222)</f>
        <v>0</v>
      </c>
      <c r="CW222" s="4">
        <f>IF(COUNTIF($BN$5:$BN222,"&gt;=2")&gt;1,CW221,BP222)</f>
        <v>0</v>
      </c>
      <c r="CX222" s="4">
        <f>IF(COUNTIF($BT$5:$BT222,"&gt;=2")&gt;1,CX221,BQ222)</f>
        <v>0</v>
      </c>
      <c r="CY222" s="4">
        <f>IF(COUNTIF($BT$5:$BT222,"&gt;=2")&gt;1,CY221,BR222)</f>
        <v>26</v>
      </c>
      <c r="CZ222" s="4">
        <f>IF(COUNTIF($BT$5:$BT222,"&gt;=2")&gt;1,CZ221,BS222)</f>
        <v>11.999999999999996</v>
      </c>
      <c r="DA222" s="4">
        <f>IF(COUNTIF($BT$5:$BT222,"&gt;=2")&gt;1,DA221,BT222)</f>
        <v>2</v>
      </c>
      <c r="DB222" s="4">
        <f>IF(COUNTIF($BT$5:$BT222,"&gt;=2")&gt;1,DB221,BU222)</f>
        <v>0</v>
      </c>
      <c r="DC222" s="4">
        <f>IF(COUNTIF($BZ$5:$BZ222,"&gt;=2")&gt;1,DC221,BV222)</f>
        <v>0</v>
      </c>
      <c r="DD222" s="4">
        <f>IF(COUNTIF($BZ$5:$BZ222,"&gt;=2")&gt;1,DD221,BW222)</f>
        <v>0</v>
      </c>
      <c r="DE222" s="4">
        <f>IF(COUNTIF($BZ$5:$BZ222,"&gt;=2")&gt;1,DE221,BX222)</f>
        <v>127.2</v>
      </c>
      <c r="DF222" s="4">
        <f>IF(COUNTIF($BZ$5:$BZ222,"&gt;=2")&gt;1,DF221,BY222)</f>
        <v>31.004999999999992</v>
      </c>
      <c r="DG222" s="4">
        <f>IF(COUNTIF($BZ$5:$BZ222,"&gt;=2")&gt;1,DG221,BZ222)</f>
        <v>0.79500000000000004</v>
      </c>
      <c r="DH222" s="4">
        <f t="shared" si="256"/>
        <v>0</v>
      </c>
      <c r="DI222" s="4">
        <f t="shared" si="257"/>
        <v>0</v>
      </c>
      <c r="DJ222" s="4">
        <f t="shared" si="258"/>
        <v>0</v>
      </c>
      <c r="DK222" s="4">
        <f t="shared" si="259"/>
        <v>0</v>
      </c>
      <c r="DL222" s="4">
        <f t="shared" si="260"/>
        <v>0</v>
      </c>
      <c r="DM222" s="4">
        <f t="shared" si="261"/>
        <v>7</v>
      </c>
      <c r="DN222" s="4">
        <f t="shared" si="262"/>
        <v>13.999999999999998</v>
      </c>
      <c r="DO222" s="4">
        <f t="shared" si="263"/>
        <v>40</v>
      </c>
      <c r="DP222" s="4">
        <f t="shared" si="264"/>
        <v>158.99999999999997</v>
      </c>
      <c r="DQ222" s="4">
        <f t="shared" si="265"/>
        <v>0</v>
      </c>
      <c r="DS222" s="4">
        <v>218</v>
      </c>
      <c r="DT222" s="4">
        <f>$CK222+INDEX(节奏总纲!D$4:D$163,基础状态预估!$C$2)</f>
        <v>242.00483399593904</v>
      </c>
      <c r="DU222" s="4">
        <f>$CK222+INDEX(节奏总纲!E$4:E$163,基础状态预估!$C$2)</f>
        <v>236.28268396026414</v>
      </c>
      <c r="DV222" s="4">
        <f>$CK222+INDEX(节奏总纲!F$4:F$163,基础状态预估!$C$2)</f>
        <v>229.39220630709642</v>
      </c>
      <c r="DW222" s="4">
        <f>$CK222+INDEX(节奏总纲!G$4:G$163,基础状态预估!$C$2)</f>
        <v>221.03246816526354</v>
      </c>
      <c r="DX222" s="4">
        <f>$CK222+INDEX(节奏总纲!H$4:H$163,基础状态预估!$C$2)</f>
        <v>210.69453894381218</v>
      </c>
      <c r="DY222" s="4">
        <f t="shared" si="266"/>
        <v>11.899999999999999</v>
      </c>
      <c r="DZ222" s="4">
        <f t="shared" si="267"/>
        <v>33</v>
      </c>
      <c r="EA222" s="4">
        <f t="shared" si="268"/>
        <v>141.30000000000001</v>
      </c>
      <c r="EB222" s="4">
        <f t="shared" si="269"/>
        <v>33.004999999999995</v>
      </c>
      <c r="EC222" s="4">
        <f t="shared" si="270"/>
        <v>0.79500000000000004</v>
      </c>
      <c r="EE222" s="4">
        <v>40</v>
      </c>
    </row>
    <row r="223" spans="58:135" x14ac:dyDescent="0.15">
      <c r="BF223" s="4">
        <v>219</v>
      </c>
      <c r="BG223" s="4">
        <f t="shared" si="252"/>
        <v>153.29999999999998</v>
      </c>
      <c r="BH223" s="4">
        <f t="shared" si="253"/>
        <v>65.7</v>
      </c>
      <c r="BL223" s="4">
        <f t="shared" si="241"/>
        <v>106.5</v>
      </c>
      <c r="BM223" s="4">
        <f t="shared" si="242"/>
        <v>74.55</v>
      </c>
      <c r="BN223" s="4">
        <f t="shared" si="243"/>
        <v>31.95</v>
      </c>
      <c r="BR223" s="4">
        <f t="shared" si="244"/>
        <v>130</v>
      </c>
      <c r="BS223" s="4">
        <f t="shared" si="245"/>
        <v>59.999999999999986</v>
      </c>
      <c r="BT223" s="4">
        <f t="shared" si="246"/>
        <v>10</v>
      </c>
      <c r="BX223" s="4">
        <f t="shared" si="247"/>
        <v>128</v>
      </c>
      <c r="BY223" s="4">
        <f t="shared" si="248"/>
        <v>31.199999999999992</v>
      </c>
      <c r="BZ223" s="4">
        <f t="shared" si="249"/>
        <v>0.8</v>
      </c>
      <c r="CD223" s="4">
        <f t="shared" si="250"/>
        <v>0</v>
      </c>
      <c r="CE223" s="4">
        <f t="shared" si="251"/>
        <v>0</v>
      </c>
      <c r="CF223" s="4">
        <f>IF(COUNTIF($BH$5:$BH223,"&gt;=2")&lt;=1,SUM($BG223:$BK223)*C$8,CF222)</f>
        <v>151200</v>
      </c>
      <c r="CG223" s="4">
        <f>IF(COUNTIF($BN$5:$BN223,"&gt;=2")&lt;=1,SUM($BL223:$BP223)*D$8,CG222)</f>
        <v>604799.99999999988</v>
      </c>
      <c r="CH223" s="4">
        <f>IF(COUNTIF($BT$5:$BT223,"&gt;=2")&lt;=1,SUM($BQ223:$BU223)*E$8,CH222)</f>
        <v>2592000</v>
      </c>
      <c r="CI223" s="4">
        <f>IF(COUNTIF($BZ$5:$BZ223,"&gt;=2")&lt;=1,SUM($BV223:$BZ223)*F$8,CI222)</f>
        <v>13824000</v>
      </c>
      <c r="CJ223" s="4">
        <f t="shared" si="254"/>
        <v>0</v>
      </c>
      <c r="CK223" s="4">
        <f t="shared" si="255"/>
        <v>198.75</v>
      </c>
      <c r="CM223" s="4">
        <v>219</v>
      </c>
      <c r="CN223" s="4">
        <f>IF(COUNTIF($BH$5:$BH223,"&gt;=2")&gt;1,CN222,BG223)</f>
        <v>4.8999999999999995</v>
      </c>
      <c r="CO223" s="4">
        <f>IF(COUNTIF($BH$5:$BH223,"&gt;=2")&gt;1,CO222,BH223)</f>
        <v>2.1</v>
      </c>
      <c r="CP223" s="4">
        <f>IF(COUNTIF($BH$5:$BH223,"&gt;=2")&gt;1,CP222,BI223)</f>
        <v>0</v>
      </c>
      <c r="CQ223" s="4">
        <f>IF(COUNTIF($BH$5:$BH223,"&gt;=2")&gt;1,CQ222,BJ223)</f>
        <v>0</v>
      </c>
      <c r="CR223" s="4">
        <f>IF(COUNTIF($BH$5:$BH223,"&gt;=2")&gt;1,CR222,BK223)</f>
        <v>0</v>
      </c>
      <c r="CS223" s="4">
        <f>IF(COUNTIF($BN$5:$BN223,"&gt;=2")&gt;1,CS222,BL223)</f>
        <v>7</v>
      </c>
      <c r="CT223" s="4">
        <f>IF(COUNTIF($BN$5:$BN223,"&gt;=2")&gt;1,CT222,BM223)</f>
        <v>4.8999999999999995</v>
      </c>
      <c r="CU223" s="4">
        <f>IF(COUNTIF($BN$5:$BN223,"&gt;=2")&gt;1,CU222,BN223)</f>
        <v>2.1</v>
      </c>
      <c r="CV223" s="4">
        <f>IF(COUNTIF($BN$5:$BN223,"&gt;=2")&gt;1,CV222,BO223)</f>
        <v>0</v>
      </c>
      <c r="CW223" s="4">
        <f>IF(COUNTIF($BN$5:$BN223,"&gt;=2")&gt;1,CW222,BP223)</f>
        <v>0</v>
      </c>
      <c r="CX223" s="4">
        <f>IF(COUNTIF($BT$5:$BT223,"&gt;=2")&gt;1,CX222,BQ223)</f>
        <v>0</v>
      </c>
      <c r="CY223" s="4">
        <f>IF(COUNTIF($BT$5:$BT223,"&gt;=2")&gt;1,CY222,BR223)</f>
        <v>26</v>
      </c>
      <c r="CZ223" s="4">
        <f>IF(COUNTIF($BT$5:$BT223,"&gt;=2")&gt;1,CZ222,BS223)</f>
        <v>11.999999999999996</v>
      </c>
      <c r="DA223" s="4">
        <f>IF(COUNTIF($BT$5:$BT223,"&gt;=2")&gt;1,DA222,BT223)</f>
        <v>2</v>
      </c>
      <c r="DB223" s="4">
        <f>IF(COUNTIF($BT$5:$BT223,"&gt;=2")&gt;1,DB222,BU223)</f>
        <v>0</v>
      </c>
      <c r="DC223" s="4">
        <f>IF(COUNTIF($BZ$5:$BZ223,"&gt;=2")&gt;1,DC222,BV223)</f>
        <v>0</v>
      </c>
      <c r="DD223" s="4">
        <f>IF(COUNTIF($BZ$5:$BZ223,"&gt;=2")&gt;1,DD222,BW223)</f>
        <v>0</v>
      </c>
      <c r="DE223" s="4">
        <f>IF(COUNTIF($BZ$5:$BZ223,"&gt;=2")&gt;1,DE222,BX223)</f>
        <v>128</v>
      </c>
      <c r="DF223" s="4">
        <f>IF(COUNTIF($BZ$5:$BZ223,"&gt;=2")&gt;1,DF222,BY223)</f>
        <v>31.199999999999992</v>
      </c>
      <c r="DG223" s="4">
        <f>IF(COUNTIF($BZ$5:$BZ223,"&gt;=2")&gt;1,DG222,BZ223)</f>
        <v>0.8</v>
      </c>
      <c r="DH223" s="4">
        <f t="shared" si="256"/>
        <v>0</v>
      </c>
      <c r="DI223" s="4">
        <f t="shared" si="257"/>
        <v>0</v>
      </c>
      <c r="DJ223" s="4">
        <f t="shared" si="258"/>
        <v>0</v>
      </c>
      <c r="DK223" s="4">
        <f t="shared" si="259"/>
        <v>0</v>
      </c>
      <c r="DL223" s="4">
        <f t="shared" si="260"/>
        <v>0</v>
      </c>
      <c r="DM223" s="4">
        <f t="shared" si="261"/>
        <v>7</v>
      </c>
      <c r="DN223" s="4">
        <f t="shared" si="262"/>
        <v>13.999999999999998</v>
      </c>
      <c r="DO223" s="4">
        <f t="shared" si="263"/>
        <v>40</v>
      </c>
      <c r="DP223" s="4">
        <f t="shared" si="264"/>
        <v>160</v>
      </c>
      <c r="DQ223" s="4">
        <f t="shared" si="265"/>
        <v>0</v>
      </c>
      <c r="DS223" s="4">
        <v>219</v>
      </c>
      <c r="DT223" s="4">
        <f>$CK223+INDEX(节奏总纲!D$4:D$163,基础状态预估!$C$2)</f>
        <v>243.00483399593904</v>
      </c>
      <c r="DU223" s="4">
        <f>$CK223+INDEX(节奏总纲!E$4:E$163,基础状态预估!$C$2)</f>
        <v>237.28268396026414</v>
      </c>
      <c r="DV223" s="4">
        <f>$CK223+INDEX(节奏总纲!F$4:F$163,基础状态预估!$C$2)</f>
        <v>230.39220630709642</v>
      </c>
      <c r="DW223" s="4">
        <f>$CK223+INDEX(节奏总纲!G$4:G$163,基础状态预估!$C$2)</f>
        <v>222.03246816526354</v>
      </c>
      <c r="DX223" s="4">
        <f>$CK223+INDEX(节奏总纲!H$4:H$163,基础状态预估!$C$2)</f>
        <v>211.69453894381218</v>
      </c>
      <c r="DY223" s="4">
        <f t="shared" si="266"/>
        <v>11.899999999999999</v>
      </c>
      <c r="DZ223" s="4">
        <f t="shared" si="267"/>
        <v>33</v>
      </c>
      <c r="EA223" s="4">
        <f t="shared" si="268"/>
        <v>142.1</v>
      </c>
      <c r="EB223" s="4">
        <f t="shared" si="269"/>
        <v>33.199999999999989</v>
      </c>
      <c r="EC223" s="4">
        <f t="shared" si="270"/>
        <v>0.8</v>
      </c>
      <c r="EE223" s="4">
        <v>41</v>
      </c>
    </row>
    <row r="224" spans="58:135" x14ac:dyDescent="0.15">
      <c r="BF224" s="4">
        <v>220</v>
      </c>
      <c r="BG224" s="4">
        <f t="shared" si="252"/>
        <v>154</v>
      </c>
      <c r="BH224" s="4">
        <f t="shared" si="253"/>
        <v>66</v>
      </c>
      <c r="BL224" s="4">
        <f t="shared" si="241"/>
        <v>107</v>
      </c>
      <c r="BM224" s="4">
        <f t="shared" si="242"/>
        <v>74.899999999999991</v>
      </c>
      <c r="BN224" s="4">
        <f t="shared" si="243"/>
        <v>32.1</v>
      </c>
      <c r="BR224" s="4">
        <f t="shared" si="244"/>
        <v>130.65</v>
      </c>
      <c r="BS224" s="4">
        <f t="shared" si="245"/>
        <v>60.29999999999999</v>
      </c>
      <c r="BT224" s="4">
        <f t="shared" si="246"/>
        <v>10.050000000000001</v>
      </c>
      <c r="BX224" s="4">
        <f t="shared" si="247"/>
        <v>128.80000000000001</v>
      </c>
      <c r="BY224" s="4">
        <f t="shared" si="248"/>
        <v>31.394999999999992</v>
      </c>
      <c r="BZ224" s="4">
        <f t="shared" si="249"/>
        <v>0.80500000000000005</v>
      </c>
      <c r="CD224" s="4">
        <f t="shared" si="250"/>
        <v>0</v>
      </c>
      <c r="CE224" s="4">
        <f t="shared" si="251"/>
        <v>0</v>
      </c>
      <c r="CF224" s="4">
        <f>IF(COUNTIF($BH$5:$BH224,"&gt;=2")&lt;=1,SUM($BG224:$BK224)*C$8,CF223)</f>
        <v>151200</v>
      </c>
      <c r="CG224" s="4">
        <f>IF(COUNTIF($BN$5:$BN224,"&gt;=2")&lt;=1,SUM($BL224:$BP224)*D$8,CG223)</f>
        <v>604799.99999999988</v>
      </c>
      <c r="CH224" s="4">
        <f>IF(COUNTIF($BT$5:$BT224,"&gt;=2")&lt;=1,SUM($BQ224:$BU224)*E$8,CH223)</f>
        <v>2592000</v>
      </c>
      <c r="CI224" s="4">
        <f>IF(COUNTIF($BZ$5:$BZ224,"&gt;=2")&lt;=1,SUM($BV224:$BZ224)*F$8,CI223)</f>
        <v>13910400</v>
      </c>
      <c r="CJ224" s="4">
        <f t="shared" si="254"/>
        <v>0</v>
      </c>
      <c r="CK224" s="4">
        <f t="shared" si="255"/>
        <v>199.75</v>
      </c>
      <c r="CM224" s="4">
        <v>220</v>
      </c>
      <c r="CN224" s="4">
        <f>IF(COUNTIF($BH$5:$BH224,"&gt;=2")&gt;1,CN223,BG224)</f>
        <v>4.8999999999999995</v>
      </c>
      <c r="CO224" s="4">
        <f>IF(COUNTIF($BH$5:$BH224,"&gt;=2")&gt;1,CO223,BH224)</f>
        <v>2.1</v>
      </c>
      <c r="CP224" s="4">
        <f>IF(COUNTIF($BH$5:$BH224,"&gt;=2")&gt;1,CP223,BI224)</f>
        <v>0</v>
      </c>
      <c r="CQ224" s="4">
        <f>IF(COUNTIF($BH$5:$BH224,"&gt;=2")&gt;1,CQ223,BJ224)</f>
        <v>0</v>
      </c>
      <c r="CR224" s="4">
        <f>IF(COUNTIF($BH$5:$BH224,"&gt;=2")&gt;1,CR223,BK224)</f>
        <v>0</v>
      </c>
      <c r="CS224" s="4">
        <f>IF(COUNTIF($BN$5:$BN224,"&gt;=2")&gt;1,CS223,BL224)</f>
        <v>7</v>
      </c>
      <c r="CT224" s="4">
        <f>IF(COUNTIF($BN$5:$BN224,"&gt;=2")&gt;1,CT223,BM224)</f>
        <v>4.8999999999999995</v>
      </c>
      <c r="CU224" s="4">
        <f>IF(COUNTIF($BN$5:$BN224,"&gt;=2")&gt;1,CU223,BN224)</f>
        <v>2.1</v>
      </c>
      <c r="CV224" s="4">
        <f>IF(COUNTIF($BN$5:$BN224,"&gt;=2")&gt;1,CV223,BO224)</f>
        <v>0</v>
      </c>
      <c r="CW224" s="4">
        <f>IF(COUNTIF($BN$5:$BN224,"&gt;=2")&gt;1,CW223,BP224)</f>
        <v>0</v>
      </c>
      <c r="CX224" s="4">
        <f>IF(COUNTIF($BT$5:$BT224,"&gt;=2")&gt;1,CX223,BQ224)</f>
        <v>0</v>
      </c>
      <c r="CY224" s="4">
        <f>IF(COUNTIF($BT$5:$BT224,"&gt;=2")&gt;1,CY223,BR224)</f>
        <v>26</v>
      </c>
      <c r="CZ224" s="4">
        <f>IF(COUNTIF($BT$5:$BT224,"&gt;=2")&gt;1,CZ223,BS224)</f>
        <v>11.999999999999996</v>
      </c>
      <c r="DA224" s="4">
        <f>IF(COUNTIF($BT$5:$BT224,"&gt;=2")&gt;1,DA223,BT224)</f>
        <v>2</v>
      </c>
      <c r="DB224" s="4">
        <f>IF(COUNTIF($BT$5:$BT224,"&gt;=2")&gt;1,DB223,BU224)</f>
        <v>0</v>
      </c>
      <c r="DC224" s="4">
        <f>IF(COUNTIF($BZ$5:$BZ224,"&gt;=2")&gt;1,DC223,BV224)</f>
        <v>0</v>
      </c>
      <c r="DD224" s="4">
        <f>IF(COUNTIF($BZ$5:$BZ224,"&gt;=2")&gt;1,DD223,BW224)</f>
        <v>0</v>
      </c>
      <c r="DE224" s="4">
        <f>IF(COUNTIF($BZ$5:$BZ224,"&gt;=2")&gt;1,DE223,BX224)</f>
        <v>128.80000000000001</v>
      </c>
      <c r="DF224" s="4">
        <f>IF(COUNTIF($BZ$5:$BZ224,"&gt;=2")&gt;1,DF223,BY224)</f>
        <v>31.394999999999992</v>
      </c>
      <c r="DG224" s="4">
        <f>IF(COUNTIF($BZ$5:$BZ224,"&gt;=2")&gt;1,DG223,BZ224)</f>
        <v>0.80500000000000005</v>
      </c>
      <c r="DH224" s="4">
        <f t="shared" si="256"/>
        <v>0</v>
      </c>
      <c r="DI224" s="4">
        <f t="shared" si="257"/>
        <v>0</v>
      </c>
      <c r="DJ224" s="4">
        <f t="shared" si="258"/>
        <v>0</v>
      </c>
      <c r="DK224" s="4">
        <f t="shared" si="259"/>
        <v>0</v>
      </c>
      <c r="DL224" s="4">
        <f t="shared" si="260"/>
        <v>0</v>
      </c>
      <c r="DM224" s="4">
        <f t="shared" si="261"/>
        <v>7</v>
      </c>
      <c r="DN224" s="4">
        <f t="shared" si="262"/>
        <v>13.999999999999998</v>
      </c>
      <c r="DO224" s="4">
        <f t="shared" si="263"/>
        <v>40</v>
      </c>
      <c r="DP224" s="4">
        <f t="shared" si="264"/>
        <v>161</v>
      </c>
      <c r="DQ224" s="4">
        <f t="shared" si="265"/>
        <v>0</v>
      </c>
      <c r="DS224" s="4">
        <v>220</v>
      </c>
      <c r="DT224" s="4">
        <f>$CK224+INDEX(节奏总纲!D$4:D$163,基础状态预估!$C$2)</f>
        <v>244.00483399593904</v>
      </c>
      <c r="DU224" s="4">
        <f>$CK224+INDEX(节奏总纲!E$4:E$163,基础状态预估!$C$2)</f>
        <v>238.28268396026414</v>
      </c>
      <c r="DV224" s="4">
        <f>$CK224+INDEX(节奏总纲!F$4:F$163,基础状态预估!$C$2)</f>
        <v>231.39220630709642</v>
      </c>
      <c r="DW224" s="4">
        <f>$CK224+INDEX(节奏总纲!G$4:G$163,基础状态预估!$C$2)</f>
        <v>223.03246816526354</v>
      </c>
      <c r="DX224" s="4">
        <f>$CK224+INDEX(节奏总纲!H$4:H$163,基础状态预估!$C$2)</f>
        <v>212.69453894381218</v>
      </c>
      <c r="DY224" s="4">
        <f t="shared" si="266"/>
        <v>11.899999999999999</v>
      </c>
      <c r="DZ224" s="4">
        <f t="shared" si="267"/>
        <v>33</v>
      </c>
      <c r="EA224" s="4">
        <f t="shared" si="268"/>
        <v>142.9</v>
      </c>
      <c r="EB224" s="4">
        <f t="shared" si="269"/>
        <v>33.394999999999996</v>
      </c>
      <c r="EC224" s="4">
        <f t="shared" si="270"/>
        <v>0.80500000000000005</v>
      </c>
      <c r="EE224" s="4">
        <v>42</v>
      </c>
    </row>
    <row r="225" spans="58:135" x14ac:dyDescent="0.15">
      <c r="BF225" s="4">
        <v>221</v>
      </c>
      <c r="BG225" s="4">
        <f t="shared" si="252"/>
        <v>154.69999999999999</v>
      </c>
      <c r="BH225" s="4">
        <f t="shared" si="253"/>
        <v>66.3</v>
      </c>
      <c r="BL225" s="4">
        <f t="shared" si="241"/>
        <v>107.5</v>
      </c>
      <c r="BM225" s="4">
        <f t="shared" si="242"/>
        <v>75.25</v>
      </c>
      <c r="BN225" s="4">
        <f t="shared" si="243"/>
        <v>32.25</v>
      </c>
      <c r="BR225" s="4">
        <f t="shared" si="244"/>
        <v>131.30000000000001</v>
      </c>
      <c r="BS225" s="4">
        <f t="shared" si="245"/>
        <v>60.599999999999987</v>
      </c>
      <c r="BT225" s="4">
        <f t="shared" si="246"/>
        <v>10.100000000000001</v>
      </c>
      <c r="BX225" s="4">
        <f t="shared" si="247"/>
        <v>129.6</v>
      </c>
      <c r="BY225" s="4">
        <f t="shared" si="248"/>
        <v>31.589999999999993</v>
      </c>
      <c r="BZ225" s="4">
        <f t="shared" si="249"/>
        <v>0.81</v>
      </c>
      <c r="CD225" s="4">
        <f t="shared" si="250"/>
        <v>0</v>
      </c>
      <c r="CE225" s="4">
        <f t="shared" si="251"/>
        <v>0</v>
      </c>
      <c r="CF225" s="4">
        <f>IF(COUNTIF($BH$5:$BH225,"&gt;=2")&lt;=1,SUM($BG225:$BK225)*C$8,CF224)</f>
        <v>151200</v>
      </c>
      <c r="CG225" s="4">
        <f>IF(COUNTIF($BN$5:$BN225,"&gt;=2")&lt;=1,SUM($BL225:$BP225)*D$8,CG224)</f>
        <v>604799.99999999988</v>
      </c>
      <c r="CH225" s="4">
        <f>IF(COUNTIF($BT$5:$BT225,"&gt;=2")&lt;=1,SUM($BQ225:$BU225)*E$8,CH224)</f>
        <v>2592000</v>
      </c>
      <c r="CI225" s="4">
        <f>IF(COUNTIF($BZ$5:$BZ225,"&gt;=2")&lt;=1,SUM($BV225:$BZ225)*F$8,CI224)</f>
        <v>13996800</v>
      </c>
      <c r="CJ225" s="4">
        <f t="shared" si="254"/>
        <v>0</v>
      </c>
      <c r="CK225" s="4">
        <f t="shared" si="255"/>
        <v>200.75</v>
      </c>
      <c r="CM225" s="4">
        <v>221</v>
      </c>
      <c r="CN225" s="4">
        <f>IF(COUNTIF($BH$5:$BH225,"&gt;=2")&gt;1,CN224,BG225)</f>
        <v>4.8999999999999995</v>
      </c>
      <c r="CO225" s="4">
        <f>IF(COUNTIF($BH$5:$BH225,"&gt;=2")&gt;1,CO224,BH225)</f>
        <v>2.1</v>
      </c>
      <c r="CP225" s="4">
        <f>IF(COUNTIF($BH$5:$BH225,"&gt;=2")&gt;1,CP224,BI225)</f>
        <v>0</v>
      </c>
      <c r="CQ225" s="4">
        <f>IF(COUNTIF($BH$5:$BH225,"&gt;=2")&gt;1,CQ224,BJ225)</f>
        <v>0</v>
      </c>
      <c r="CR225" s="4">
        <f>IF(COUNTIF($BH$5:$BH225,"&gt;=2")&gt;1,CR224,BK225)</f>
        <v>0</v>
      </c>
      <c r="CS225" s="4">
        <f>IF(COUNTIF($BN$5:$BN225,"&gt;=2")&gt;1,CS224,BL225)</f>
        <v>7</v>
      </c>
      <c r="CT225" s="4">
        <f>IF(COUNTIF($BN$5:$BN225,"&gt;=2")&gt;1,CT224,BM225)</f>
        <v>4.8999999999999995</v>
      </c>
      <c r="CU225" s="4">
        <f>IF(COUNTIF($BN$5:$BN225,"&gt;=2")&gt;1,CU224,BN225)</f>
        <v>2.1</v>
      </c>
      <c r="CV225" s="4">
        <f>IF(COUNTIF($BN$5:$BN225,"&gt;=2")&gt;1,CV224,BO225)</f>
        <v>0</v>
      </c>
      <c r="CW225" s="4">
        <f>IF(COUNTIF($BN$5:$BN225,"&gt;=2")&gt;1,CW224,BP225)</f>
        <v>0</v>
      </c>
      <c r="CX225" s="4">
        <f>IF(COUNTIF($BT$5:$BT225,"&gt;=2")&gt;1,CX224,BQ225)</f>
        <v>0</v>
      </c>
      <c r="CY225" s="4">
        <f>IF(COUNTIF($BT$5:$BT225,"&gt;=2")&gt;1,CY224,BR225)</f>
        <v>26</v>
      </c>
      <c r="CZ225" s="4">
        <f>IF(COUNTIF($BT$5:$BT225,"&gt;=2")&gt;1,CZ224,BS225)</f>
        <v>11.999999999999996</v>
      </c>
      <c r="DA225" s="4">
        <f>IF(COUNTIF($BT$5:$BT225,"&gt;=2")&gt;1,DA224,BT225)</f>
        <v>2</v>
      </c>
      <c r="DB225" s="4">
        <f>IF(COUNTIF($BT$5:$BT225,"&gt;=2")&gt;1,DB224,BU225)</f>
        <v>0</v>
      </c>
      <c r="DC225" s="4">
        <f>IF(COUNTIF($BZ$5:$BZ225,"&gt;=2")&gt;1,DC224,BV225)</f>
        <v>0</v>
      </c>
      <c r="DD225" s="4">
        <f>IF(COUNTIF($BZ$5:$BZ225,"&gt;=2")&gt;1,DD224,BW225)</f>
        <v>0</v>
      </c>
      <c r="DE225" s="4">
        <f>IF(COUNTIF($BZ$5:$BZ225,"&gt;=2")&gt;1,DE224,BX225)</f>
        <v>129.6</v>
      </c>
      <c r="DF225" s="4">
        <f>IF(COUNTIF($BZ$5:$BZ225,"&gt;=2")&gt;1,DF224,BY225)</f>
        <v>31.589999999999993</v>
      </c>
      <c r="DG225" s="4">
        <f>IF(COUNTIF($BZ$5:$BZ225,"&gt;=2")&gt;1,DG224,BZ225)</f>
        <v>0.81</v>
      </c>
      <c r="DH225" s="4">
        <f t="shared" si="256"/>
        <v>0</v>
      </c>
      <c r="DI225" s="4">
        <f t="shared" si="257"/>
        <v>0</v>
      </c>
      <c r="DJ225" s="4">
        <f t="shared" si="258"/>
        <v>0</v>
      </c>
      <c r="DK225" s="4">
        <f t="shared" si="259"/>
        <v>0</v>
      </c>
      <c r="DL225" s="4">
        <f t="shared" si="260"/>
        <v>0</v>
      </c>
      <c r="DM225" s="4">
        <f t="shared" si="261"/>
        <v>7</v>
      </c>
      <c r="DN225" s="4">
        <f t="shared" si="262"/>
        <v>13.999999999999998</v>
      </c>
      <c r="DO225" s="4">
        <f t="shared" si="263"/>
        <v>40</v>
      </c>
      <c r="DP225" s="4">
        <f t="shared" si="264"/>
        <v>162</v>
      </c>
      <c r="DQ225" s="4">
        <f t="shared" si="265"/>
        <v>0</v>
      </c>
      <c r="DS225" s="4">
        <v>221</v>
      </c>
      <c r="DT225" s="4">
        <f>$CK225+INDEX(节奏总纲!D$4:D$163,基础状态预估!$C$2)</f>
        <v>245.00483399593904</v>
      </c>
      <c r="DU225" s="4">
        <f>$CK225+INDEX(节奏总纲!E$4:E$163,基础状态预估!$C$2)</f>
        <v>239.28268396026414</v>
      </c>
      <c r="DV225" s="4">
        <f>$CK225+INDEX(节奏总纲!F$4:F$163,基础状态预估!$C$2)</f>
        <v>232.39220630709642</v>
      </c>
      <c r="DW225" s="4">
        <f>$CK225+INDEX(节奏总纲!G$4:G$163,基础状态预估!$C$2)</f>
        <v>224.03246816526354</v>
      </c>
      <c r="DX225" s="4">
        <f>$CK225+INDEX(节奏总纲!H$4:H$163,基础状态预估!$C$2)</f>
        <v>213.69453894381218</v>
      </c>
      <c r="DY225" s="4">
        <f t="shared" si="266"/>
        <v>11.899999999999999</v>
      </c>
      <c r="DZ225" s="4">
        <f t="shared" si="267"/>
        <v>33</v>
      </c>
      <c r="EA225" s="4">
        <f t="shared" si="268"/>
        <v>143.69999999999999</v>
      </c>
      <c r="EB225" s="4">
        <f t="shared" si="269"/>
        <v>33.589999999999989</v>
      </c>
      <c r="EC225" s="4">
        <f t="shared" si="270"/>
        <v>0.81</v>
      </c>
      <c r="EE225" s="4">
        <v>43</v>
      </c>
    </row>
    <row r="226" spans="58:135" x14ac:dyDescent="0.15">
      <c r="BF226" s="4">
        <v>222</v>
      </c>
      <c r="BG226" s="4">
        <f t="shared" si="252"/>
        <v>155.39999999999998</v>
      </c>
      <c r="BH226" s="4">
        <f t="shared" si="253"/>
        <v>66.599999999999994</v>
      </c>
      <c r="BL226" s="4">
        <f t="shared" si="241"/>
        <v>108</v>
      </c>
      <c r="BM226" s="4">
        <f t="shared" si="242"/>
        <v>75.599999999999994</v>
      </c>
      <c r="BN226" s="4">
        <f t="shared" si="243"/>
        <v>32.4</v>
      </c>
      <c r="BR226" s="4">
        <f t="shared" si="244"/>
        <v>131.95000000000002</v>
      </c>
      <c r="BS226" s="4">
        <f t="shared" si="245"/>
        <v>60.899999999999984</v>
      </c>
      <c r="BT226" s="4">
        <f t="shared" si="246"/>
        <v>10.15</v>
      </c>
      <c r="BX226" s="4">
        <f t="shared" si="247"/>
        <v>130.4</v>
      </c>
      <c r="BY226" s="4">
        <f t="shared" si="248"/>
        <v>31.784999999999993</v>
      </c>
      <c r="BZ226" s="4">
        <f t="shared" si="249"/>
        <v>0.81500000000000006</v>
      </c>
      <c r="CD226" s="4">
        <f t="shared" si="250"/>
        <v>0</v>
      </c>
      <c r="CE226" s="4">
        <f t="shared" si="251"/>
        <v>0</v>
      </c>
      <c r="CF226" s="4">
        <f>IF(COUNTIF($BH$5:$BH226,"&gt;=2")&lt;=1,SUM($BG226:$BK226)*C$8,CF225)</f>
        <v>151200</v>
      </c>
      <c r="CG226" s="4">
        <f>IF(COUNTIF($BN$5:$BN226,"&gt;=2")&lt;=1,SUM($BL226:$BP226)*D$8,CG225)</f>
        <v>604799.99999999988</v>
      </c>
      <c r="CH226" s="4">
        <f>IF(COUNTIF($BT$5:$BT226,"&gt;=2")&lt;=1,SUM($BQ226:$BU226)*E$8,CH225)</f>
        <v>2592000</v>
      </c>
      <c r="CI226" s="4">
        <f>IF(COUNTIF($BZ$5:$BZ226,"&gt;=2")&lt;=1,SUM($BV226:$BZ226)*F$8,CI225)</f>
        <v>14083200</v>
      </c>
      <c r="CJ226" s="4">
        <f t="shared" si="254"/>
        <v>0</v>
      </c>
      <c r="CK226" s="4">
        <f t="shared" si="255"/>
        <v>201.75</v>
      </c>
      <c r="CM226" s="4">
        <v>222</v>
      </c>
      <c r="CN226" s="4">
        <f>IF(COUNTIF($BH$5:$BH226,"&gt;=2")&gt;1,CN225,BG226)</f>
        <v>4.8999999999999995</v>
      </c>
      <c r="CO226" s="4">
        <f>IF(COUNTIF($BH$5:$BH226,"&gt;=2")&gt;1,CO225,BH226)</f>
        <v>2.1</v>
      </c>
      <c r="CP226" s="4">
        <f>IF(COUNTIF($BH$5:$BH226,"&gt;=2")&gt;1,CP225,BI226)</f>
        <v>0</v>
      </c>
      <c r="CQ226" s="4">
        <f>IF(COUNTIF($BH$5:$BH226,"&gt;=2")&gt;1,CQ225,BJ226)</f>
        <v>0</v>
      </c>
      <c r="CR226" s="4">
        <f>IF(COUNTIF($BH$5:$BH226,"&gt;=2")&gt;1,CR225,BK226)</f>
        <v>0</v>
      </c>
      <c r="CS226" s="4">
        <f>IF(COUNTIF($BN$5:$BN226,"&gt;=2")&gt;1,CS225,BL226)</f>
        <v>7</v>
      </c>
      <c r="CT226" s="4">
        <f>IF(COUNTIF($BN$5:$BN226,"&gt;=2")&gt;1,CT225,BM226)</f>
        <v>4.8999999999999995</v>
      </c>
      <c r="CU226" s="4">
        <f>IF(COUNTIF($BN$5:$BN226,"&gt;=2")&gt;1,CU225,BN226)</f>
        <v>2.1</v>
      </c>
      <c r="CV226" s="4">
        <f>IF(COUNTIF($BN$5:$BN226,"&gt;=2")&gt;1,CV225,BO226)</f>
        <v>0</v>
      </c>
      <c r="CW226" s="4">
        <f>IF(COUNTIF($BN$5:$BN226,"&gt;=2")&gt;1,CW225,BP226)</f>
        <v>0</v>
      </c>
      <c r="CX226" s="4">
        <f>IF(COUNTIF($BT$5:$BT226,"&gt;=2")&gt;1,CX225,BQ226)</f>
        <v>0</v>
      </c>
      <c r="CY226" s="4">
        <f>IF(COUNTIF($BT$5:$BT226,"&gt;=2")&gt;1,CY225,BR226)</f>
        <v>26</v>
      </c>
      <c r="CZ226" s="4">
        <f>IF(COUNTIF($BT$5:$BT226,"&gt;=2")&gt;1,CZ225,BS226)</f>
        <v>11.999999999999996</v>
      </c>
      <c r="DA226" s="4">
        <f>IF(COUNTIF($BT$5:$BT226,"&gt;=2")&gt;1,DA225,BT226)</f>
        <v>2</v>
      </c>
      <c r="DB226" s="4">
        <f>IF(COUNTIF($BT$5:$BT226,"&gt;=2")&gt;1,DB225,BU226)</f>
        <v>0</v>
      </c>
      <c r="DC226" s="4">
        <f>IF(COUNTIF($BZ$5:$BZ226,"&gt;=2")&gt;1,DC225,BV226)</f>
        <v>0</v>
      </c>
      <c r="DD226" s="4">
        <f>IF(COUNTIF($BZ$5:$BZ226,"&gt;=2")&gt;1,DD225,BW226)</f>
        <v>0</v>
      </c>
      <c r="DE226" s="4">
        <f>IF(COUNTIF($BZ$5:$BZ226,"&gt;=2")&gt;1,DE225,BX226)</f>
        <v>130.4</v>
      </c>
      <c r="DF226" s="4">
        <f>IF(COUNTIF($BZ$5:$BZ226,"&gt;=2")&gt;1,DF225,BY226)</f>
        <v>31.784999999999993</v>
      </c>
      <c r="DG226" s="4">
        <f>IF(COUNTIF($BZ$5:$BZ226,"&gt;=2")&gt;1,DG225,BZ226)</f>
        <v>0.81500000000000006</v>
      </c>
      <c r="DH226" s="4">
        <f t="shared" si="256"/>
        <v>0</v>
      </c>
      <c r="DI226" s="4">
        <f t="shared" si="257"/>
        <v>0</v>
      </c>
      <c r="DJ226" s="4">
        <f t="shared" si="258"/>
        <v>0</v>
      </c>
      <c r="DK226" s="4">
        <f t="shared" si="259"/>
        <v>0</v>
      </c>
      <c r="DL226" s="4">
        <f t="shared" si="260"/>
        <v>0</v>
      </c>
      <c r="DM226" s="4">
        <f t="shared" si="261"/>
        <v>7</v>
      </c>
      <c r="DN226" s="4">
        <f t="shared" si="262"/>
        <v>13.999999999999998</v>
      </c>
      <c r="DO226" s="4">
        <f t="shared" si="263"/>
        <v>40</v>
      </c>
      <c r="DP226" s="4">
        <f t="shared" si="264"/>
        <v>163</v>
      </c>
      <c r="DQ226" s="4">
        <f t="shared" si="265"/>
        <v>0</v>
      </c>
      <c r="DS226" s="4">
        <v>222</v>
      </c>
      <c r="DT226" s="4">
        <f>$CK226+INDEX(节奏总纲!D$4:D$163,基础状态预估!$C$2)</f>
        <v>246.00483399593904</v>
      </c>
      <c r="DU226" s="4">
        <f>$CK226+INDEX(节奏总纲!E$4:E$163,基础状态预估!$C$2)</f>
        <v>240.28268396026414</v>
      </c>
      <c r="DV226" s="4">
        <f>$CK226+INDEX(节奏总纲!F$4:F$163,基础状态预估!$C$2)</f>
        <v>233.39220630709642</v>
      </c>
      <c r="DW226" s="4">
        <f>$CK226+INDEX(节奏总纲!G$4:G$163,基础状态预估!$C$2)</f>
        <v>225.03246816526354</v>
      </c>
      <c r="DX226" s="4">
        <f>$CK226+INDEX(节奏总纲!H$4:H$163,基础状态预估!$C$2)</f>
        <v>214.69453894381218</v>
      </c>
      <c r="DY226" s="4">
        <f t="shared" si="266"/>
        <v>11.899999999999999</v>
      </c>
      <c r="DZ226" s="4">
        <f t="shared" si="267"/>
        <v>33</v>
      </c>
      <c r="EA226" s="4">
        <f t="shared" si="268"/>
        <v>144.5</v>
      </c>
      <c r="EB226" s="4">
        <f t="shared" si="269"/>
        <v>33.784999999999997</v>
      </c>
      <c r="EC226" s="4">
        <f t="shared" si="270"/>
        <v>0.81500000000000006</v>
      </c>
      <c r="EE226" s="4">
        <v>44</v>
      </c>
    </row>
    <row r="227" spans="58:135" x14ac:dyDescent="0.15">
      <c r="BF227" s="4">
        <v>223</v>
      </c>
      <c r="BG227" s="4">
        <f t="shared" si="252"/>
        <v>156.1</v>
      </c>
      <c r="BH227" s="4">
        <f t="shared" si="253"/>
        <v>66.899999999999991</v>
      </c>
      <c r="BL227" s="4">
        <f t="shared" si="241"/>
        <v>108.5</v>
      </c>
      <c r="BM227" s="4">
        <f t="shared" si="242"/>
        <v>75.949999999999989</v>
      </c>
      <c r="BN227" s="4">
        <f t="shared" si="243"/>
        <v>32.549999999999997</v>
      </c>
      <c r="BR227" s="4">
        <f t="shared" si="244"/>
        <v>132.6</v>
      </c>
      <c r="BS227" s="4">
        <f t="shared" si="245"/>
        <v>61.199999999999989</v>
      </c>
      <c r="BT227" s="4">
        <f t="shared" si="246"/>
        <v>10.200000000000001</v>
      </c>
      <c r="BX227" s="4">
        <f t="shared" si="247"/>
        <v>131.20000000000002</v>
      </c>
      <c r="BY227" s="4">
        <f t="shared" si="248"/>
        <v>31.979999999999993</v>
      </c>
      <c r="BZ227" s="4">
        <f t="shared" si="249"/>
        <v>0.82000000000000006</v>
      </c>
      <c r="CD227" s="4">
        <f t="shared" si="250"/>
        <v>0</v>
      </c>
      <c r="CE227" s="4">
        <f t="shared" si="251"/>
        <v>0</v>
      </c>
      <c r="CF227" s="4">
        <f>IF(COUNTIF($BH$5:$BH227,"&gt;=2")&lt;=1,SUM($BG227:$BK227)*C$8,CF226)</f>
        <v>151200</v>
      </c>
      <c r="CG227" s="4">
        <f>IF(COUNTIF($BN$5:$BN227,"&gt;=2")&lt;=1,SUM($BL227:$BP227)*D$8,CG226)</f>
        <v>604799.99999999988</v>
      </c>
      <c r="CH227" s="4">
        <f>IF(COUNTIF($BT$5:$BT227,"&gt;=2")&lt;=1,SUM($BQ227:$BU227)*E$8,CH226)</f>
        <v>2592000</v>
      </c>
      <c r="CI227" s="4">
        <f>IF(COUNTIF($BZ$5:$BZ227,"&gt;=2")&lt;=1,SUM($BV227:$BZ227)*F$8,CI226)</f>
        <v>14169600</v>
      </c>
      <c r="CJ227" s="4">
        <f t="shared" si="254"/>
        <v>0</v>
      </c>
      <c r="CK227" s="4">
        <f t="shared" si="255"/>
        <v>202.75</v>
      </c>
      <c r="CM227" s="4">
        <v>223</v>
      </c>
      <c r="CN227" s="4">
        <f>IF(COUNTIF($BH$5:$BH227,"&gt;=2")&gt;1,CN226,BG227)</f>
        <v>4.8999999999999995</v>
      </c>
      <c r="CO227" s="4">
        <f>IF(COUNTIF($BH$5:$BH227,"&gt;=2")&gt;1,CO226,BH227)</f>
        <v>2.1</v>
      </c>
      <c r="CP227" s="4">
        <f>IF(COUNTIF($BH$5:$BH227,"&gt;=2")&gt;1,CP226,BI227)</f>
        <v>0</v>
      </c>
      <c r="CQ227" s="4">
        <f>IF(COUNTIF($BH$5:$BH227,"&gt;=2")&gt;1,CQ226,BJ227)</f>
        <v>0</v>
      </c>
      <c r="CR227" s="4">
        <f>IF(COUNTIF($BH$5:$BH227,"&gt;=2")&gt;1,CR226,BK227)</f>
        <v>0</v>
      </c>
      <c r="CS227" s="4">
        <f>IF(COUNTIF($BN$5:$BN227,"&gt;=2")&gt;1,CS226,BL227)</f>
        <v>7</v>
      </c>
      <c r="CT227" s="4">
        <f>IF(COUNTIF($BN$5:$BN227,"&gt;=2")&gt;1,CT226,BM227)</f>
        <v>4.8999999999999995</v>
      </c>
      <c r="CU227" s="4">
        <f>IF(COUNTIF($BN$5:$BN227,"&gt;=2")&gt;1,CU226,BN227)</f>
        <v>2.1</v>
      </c>
      <c r="CV227" s="4">
        <f>IF(COUNTIF($BN$5:$BN227,"&gt;=2")&gt;1,CV226,BO227)</f>
        <v>0</v>
      </c>
      <c r="CW227" s="4">
        <f>IF(COUNTIF($BN$5:$BN227,"&gt;=2")&gt;1,CW226,BP227)</f>
        <v>0</v>
      </c>
      <c r="CX227" s="4">
        <f>IF(COUNTIF($BT$5:$BT227,"&gt;=2")&gt;1,CX226,BQ227)</f>
        <v>0</v>
      </c>
      <c r="CY227" s="4">
        <f>IF(COUNTIF($BT$5:$BT227,"&gt;=2")&gt;1,CY226,BR227)</f>
        <v>26</v>
      </c>
      <c r="CZ227" s="4">
        <f>IF(COUNTIF($BT$5:$BT227,"&gt;=2")&gt;1,CZ226,BS227)</f>
        <v>11.999999999999996</v>
      </c>
      <c r="DA227" s="4">
        <f>IF(COUNTIF($BT$5:$BT227,"&gt;=2")&gt;1,DA226,BT227)</f>
        <v>2</v>
      </c>
      <c r="DB227" s="4">
        <f>IF(COUNTIF($BT$5:$BT227,"&gt;=2")&gt;1,DB226,BU227)</f>
        <v>0</v>
      </c>
      <c r="DC227" s="4">
        <f>IF(COUNTIF($BZ$5:$BZ227,"&gt;=2")&gt;1,DC226,BV227)</f>
        <v>0</v>
      </c>
      <c r="DD227" s="4">
        <f>IF(COUNTIF($BZ$5:$BZ227,"&gt;=2")&gt;1,DD226,BW227)</f>
        <v>0</v>
      </c>
      <c r="DE227" s="4">
        <f>IF(COUNTIF($BZ$5:$BZ227,"&gt;=2")&gt;1,DE226,BX227)</f>
        <v>131.20000000000002</v>
      </c>
      <c r="DF227" s="4">
        <f>IF(COUNTIF($BZ$5:$BZ227,"&gt;=2")&gt;1,DF226,BY227)</f>
        <v>31.979999999999993</v>
      </c>
      <c r="DG227" s="4">
        <f>IF(COUNTIF($BZ$5:$BZ227,"&gt;=2")&gt;1,DG226,BZ227)</f>
        <v>0.82000000000000006</v>
      </c>
      <c r="DH227" s="4">
        <f t="shared" si="256"/>
        <v>0</v>
      </c>
      <c r="DI227" s="4">
        <f t="shared" si="257"/>
        <v>0</v>
      </c>
      <c r="DJ227" s="4">
        <f t="shared" si="258"/>
        <v>0</v>
      </c>
      <c r="DK227" s="4">
        <f t="shared" si="259"/>
        <v>0</v>
      </c>
      <c r="DL227" s="4">
        <f t="shared" si="260"/>
        <v>0</v>
      </c>
      <c r="DM227" s="4">
        <f t="shared" si="261"/>
        <v>7</v>
      </c>
      <c r="DN227" s="4">
        <f t="shared" si="262"/>
        <v>13.999999999999998</v>
      </c>
      <c r="DO227" s="4">
        <f t="shared" si="263"/>
        <v>40</v>
      </c>
      <c r="DP227" s="4">
        <f t="shared" si="264"/>
        <v>164</v>
      </c>
      <c r="DQ227" s="4">
        <f t="shared" si="265"/>
        <v>0</v>
      </c>
      <c r="DS227" s="4">
        <v>223</v>
      </c>
      <c r="DT227" s="4">
        <f>$CK227+INDEX(节奏总纲!D$4:D$163,基础状态预估!$C$2)</f>
        <v>247.00483399593904</v>
      </c>
      <c r="DU227" s="4">
        <f>$CK227+INDEX(节奏总纲!E$4:E$163,基础状态预估!$C$2)</f>
        <v>241.28268396026414</v>
      </c>
      <c r="DV227" s="4">
        <f>$CK227+INDEX(节奏总纲!F$4:F$163,基础状态预估!$C$2)</f>
        <v>234.39220630709642</v>
      </c>
      <c r="DW227" s="4">
        <f>$CK227+INDEX(节奏总纲!G$4:G$163,基础状态预估!$C$2)</f>
        <v>226.03246816526354</v>
      </c>
      <c r="DX227" s="4">
        <f>$CK227+INDEX(节奏总纲!H$4:H$163,基础状态预估!$C$2)</f>
        <v>215.69453894381218</v>
      </c>
      <c r="DY227" s="4">
        <f t="shared" si="266"/>
        <v>11.899999999999999</v>
      </c>
      <c r="DZ227" s="4">
        <f t="shared" si="267"/>
        <v>33</v>
      </c>
      <c r="EA227" s="4">
        <f t="shared" si="268"/>
        <v>145.30000000000001</v>
      </c>
      <c r="EB227" s="4">
        <f t="shared" si="269"/>
        <v>33.97999999999999</v>
      </c>
      <c r="EC227" s="4">
        <f t="shared" si="270"/>
        <v>0.82000000000000006</v>
      </c>
      <c r="EE227" s="4">
        <v>45</v>
      </c>
    </row>
    <row r="228" spans="58:135" x14ac:dyDescent="0.15">
      <c r="BF228" s="4">
        <v>224</v>
      </c>
      <c r="BG228" s="4">
        <f t="shared" si="252"/>
        <v>156.79999999999998</v>
      </c>
      <c r="BH228" s="4">
        <f t="shared" si="253"/>
        <v>67.2</v>
      </c>
      <c r="BL228" s="4">
        <f t="shared" si="241"/>
        <v>109</v>
      </c>
      <c r="BM228" s="4">
        <f t="shared" si="242"/>
        <v>76.3</v>
      </c>
      <c r="BN228" s="4">
        <f t="shared" si="243"/>
        <v>32.699999999999996</v>
      </c>
      <c r="BR228" s="4">
        <f t="shared" si="244"/>
        <v>133.25</v>
      </c>
      <c r="BS228" s="4">
        <f t="shared" si="245"/>
        <v>61.499999999999986</v>
      </c>
      <c r="BT228" s="4">
        <f t="shared" si="246"/>
        <v>10.25</v>
      </c>
      <c r="BX228" s="4">
        <f t="shared" si="247"/>
        <v>132</v>
      </c>
      <c r="BY228" s="4">
        <f t="shared" si="248"/>
        <v>32.17499999999999</v>
      </c>
      <c r="BZ228" s="4">
        <f t="shared" si="249"/>
        <v>0.82500000000000007</v>
      </c>
      <c r="CD228" s="4">
        <f t="shared" si="250"/>
        <v>0</v>
      </c>
      <c r="CE228" s="4">
        <f t="shared" si="251"/>
        <v>0</v>
      </c>
      <c r="CF228" s="4">
        <f>IF(COUNTIF($BH$5:$BH228,"&gt;=2")&lt;=1,SUM($BG228:$BK228)*C$8,CF227)</f>
        <v>151200</v>
      </c>
      <c r="CG228" s="4">
        <f>IF(COUNTIF($BN$5:$BN228,"&gt;=2")&lt;=1,SUM($BL228:$BP228)*D$8,CG227)</f>
        <v>604799.99999999988</v>
      </c>
      <c r="CH228" s="4">
        <f>IF(COUNTIF($BT$5:$BT228,"&gt;=2")&lt;=1,SUM($BQ228:$BU228)*E$8,CH227)</f>
        <v>2592000</v>
      </c>
      <c r="CI228" s="4">
        <f>IF(COUNTIF($BZ$5:$BZ228,"&gt;=2")&lt;=1,SUM($BV228:$BZ228)*F$8,CI227)</f>
        <v>14255999.999999998</v>
      </c>
      <c r="CJ228" s="4">
        <f t="shared" si="254"/>
        <v>0</v>
      </c>
      <c r="CK228" s="4">
        <f t="shared" si="255"/>
        <v>203.75</v>
      </c>
      <c r="CM228" s="4">
        <v>224</v>
      </c>
      <c r="CN228" s="4">
        <f>IF(COUNTIF($BH$5:$BH228,"&gt;=2")&gt;1,CN227,BG228)</f>
        <v>4.8999999999999995</v>
      </c>
      <c r="CO228" s="4">
        <f>IF(COUNTIF($BH$5:$BH228,"&gt;=2")&gt;1,CO227,BH228)</f>
        <v>2.1</v>
      </c>
      <c r="CP228" s="4">
        <f>IF(COUNTIF($BH$5:$BH228,"&gt;=2")&gt;1,CP227,BI228)</f>
        <v>0</v>
      </c>
      <c r="CQ228" s="4">
        <f>IF(COUNTIF($BH$5:$BH228,"&gt;=2")&gt;1,CQ227,BJ228)</f>
        <v>0</v>
      </c>
      <c r="CR228" s="4">
        <f>IF(COUNTIF($BH$5:$BH228,"&gt;=2")&gt;1,CR227,BK228)</f>
        <v>0</v>
      </c>
      <c r="CS228" s="4">
        <f>IF(COUNTIF($BN$5:$BN228,"&gt;=2")&gt;1,CS227,BL228)</f>
        <v>7</v>
      </c>
      <c r="CT228" s="4">
        <f>IF(COUNTIF($BN$5:$BN228,"&gt;=2")&gt;1,CT227,BM228)</f>
        <v>4.8999999999999995</v>
      </c>
      <c r="CU228" s="4">
        <f>IF(COUNTIF($BN$5:$BN228,"&gt;=2")&gt;1,CU227,BN228)</f>
        <v>2.1</v>
      </c>
      <c r="CV228" s="4">
        <f>IF(COUNTIF($BN$5:$BN228,"&gt;=2")&gt;1,CV227,BO228)</f>
        <v>0</v>
      </c>
      <c r="CW228" s="4">
        <f>IF(COUNTIF($BN$5:$BN228,"&gt;=2")&gt;1,CW227,BP228)</f>
        <v>0</v>
      </c>
      <c r="CX228" s="4">
        <f>IF(COUNTIF($BT$5:$BT228,"&gt;=2")&gt;1,CX227,BQ228)</f>
        <v>0</v>
      </c>
      <c r="CY228" s="4">
        <f>IF(COUNTIF($BT$5:$BT228,"&gt;=2")&gt;1,CY227,BR228)</f>
        <v>26</v>
      </c>
      <c r="CZ228" s="4">
        <f>IF(COUNTIF($BT$5:$BT228,"&gt;=2")&gt;1,CZ227,BS228)</f>
        <v>11.999999999999996</v>
      </c>
      <c r="DA228" s="4">
        <f>IF(COUNTIF($BT$5:$BT228,"&gt;=2")&gt;1,DA227,BT228)</f>
        <v>2</v>
      </c>
      <c r="DB228" s="4">
        <f>IF(COUNTIF($BT$5:$BT228,"&gt;=2")&gt;1,DB227,BU228)</f>
        <v>0</v>
      </c>
      <c r="DC228" s="4">
        <f>IF(COUNTIF($BZ$5:$BZ228,"&gt;=2")&gt;1,DC227,BV228)</f>
        <v>0</v>
      </c>
      <c r="DD228" s="4">
        <f>IF(COUNTIF($BZ$5:$BZ228,"&gt;=2")&gt;1,DD227,BW228)</f>
        <v>0</v>
      </c>
      <c r="DE228" s="4">
        <f>IF(COUNTIF($BZ$5:$BZ228,"&gt;=2")&gt;1,DE227,BX228)</f>
        <v>132</v>
      </c>
      <c r="DF228" s="4">
        <f>IF(COUNTIF($BZ$5:$BZ228,"&gt;=2")&gt;1,DF227,BY228)</f>
        <v>32.17499999999999</v>
      </c>
      <c r="DG228" s="4">
        <f>IF(COUNTIF($BZ$5:$BZ228,"&gt;=2")&gt;1,DG227,BZ228)</f>
        <v>0.82500000000000007</v>
      </c>
      <c r="DH228" s="4">
        <f t="shared" si="256"/>
        <v>0</v>
      </c>
      <c r="DI228" s="4">
        <f t="shared" si="257"/>
        <v>0</v>
      </c>
      <c r="DJ228" s="4">
        <f t="shared" si="258"/>
        <v>0</v>
      </c>
      <c r="DK228" s="4">
        <f t="shared" si="259"/>
        <v>0</v>
      </c>
      <c r="DL228" s="4">
        <f t="shared" si="260"/>
        <v>0</v>
      </c>
      <c r="DM228" s="4">
        <f t="shared" si="261"/>
        <v>7</v>
      </c>
      <c r="DN228" s="4">
        <f t="shared" si="262"/>
        <v>13.999999999999998</v>
      </c>
      <c r="DO228" s="4">
        <f t="shared" si="263"/>
        <v>40</v>
      </c>
      <c r="DP228" s="4">
        <f t="shared" si="264"/>
        <v>164.99999999999997</v>
      </c>
      <c r="DQ228" s="4">
        <f t="shared" si="265"/>
        <v>0</v>
      </c>
      <c r="DS228" s="4">
        <v>224</v>
      </c>
      <c r="DT228" s="4">
        <f>$CK228+INDEX(节奏总纲!D$4:D$163,基础状态预估!$C$2)</f>
        <v>248.00483399593904</v>
      </c>
      <c r="DU228" s="4">
        <f>$CK228+INDEX(节奏总纲!E$4:E$163,基础状态预估!$C$2)</f>
        <v>242.28268396026414</v>
      </c>
      <c r="DV228" s="4">
        <f>$CK228+INDEX(节奏总纲!F$4:F$163,基础状态预估!$C$2)</f>
        <v>235.39220630709642</v>
      </c>
      <c r="DW228" s="4">
        <f>$CK228+INDEX(节奏总纲!G$4:G$163,基础状态预估!$C$2)</f>
        <v>227.03246816526354</v>
      </c>
      <c r="DX228" s="4">
        <f>$CK228+INDEX(节奏总纲!H$4:H$163,基础状态预估!$C$2)</f>
        <v>216.69453894381218</v>
      </c>
      <c r="DY228" s="4">
        <f t="shared" si="266"/>
        <v>11.899999999999999</v>
      </c>
      <c r="DZ228" s="4">
        <f t="shared" si="267"/>
        <v>33</v>
      </c>
      <c r="EA228" s="4">
        <f t="shared" si="268"/>
        <v>146.1</v>
      </c>
      <c r="EB228" s="4">
        <f t="shared" si="269"/>
        <v>34.17499999999999</v>
      </c>
      <c r="EC228" s="4">
        <f t="shared" si="270"/>
        <v>0.82500000000000007</v>
      </c>
    </row>
    <row r="229" spans="58:135" x14ac:dyDescent="0.15">
      <c r="BF229" s="4">
        <v>225</v>
      </c>
      <c r="BG229" s="4">
        <f t="shared" si="252"/>
        <v>157.5</v>
      </c>
      <c r="BH229" s="4">
        <f t="shared" si="253"/>
        <v>67.5</v>
      </c>
      <c r="BL229" s="4">
        <f t="shared" si="241"/>
        <v>109.5</v>
      </c>
      <c r="BM229" s="4">
        <f t="shared" si="242"/>
        <v>76.649999999999991</v>
      </c>
      <c r="BN229" s="4">
        <f t="shared" si="243"/>
        <v>32.85</v>
      </c>
      <c r="BR229" s="4">
        <f t="shared" si="244"/>
        <v>133.9</v>
      </c>
      <c r="BS229" s="4">
        <f t="shared" si="245"/>
        <v>61.799999999999983</v>
      </c>
      <c r="BT229" s="4">
        <f t="shared" si="246"/>
        <v>10.3</v>
      </c>
      <c r="BX229" s="4">
        <f t="shared" si="247"/>
        <v>132.80000000000001</v>
      </c>
      <c r="BY229" s="4">
        <f t="shared" si="248"/>
        <v>32.36999999999999</v>
      </c>
      <c r="BZ229" s="4">
        <f t="shared" si="249"/>
        <v>0.83000000000000007</v>
      </c>
      <c r="CD229" s="4">
        <f t="shared" si="250"/>
        <v>0</v>
      </c>
      <c r="CE229" s="4">
        <f t="shared" si="251"/>
        <v>0</v>
      </c>
      <c r="CF229" s="4">
        <f>IF(COUNTIF($BH$5:$BH229,"&gt;=2")&lt;=1,SUM($BG229:$BK229)*C$8,CF228)</f>
        <v>151200</v>
      </c>
      <c r="CG229" s="4">
        <f>IF(COUNTIF($BN$5:$BN229,"&gt;=2")&lt;=1,SUM($BL229:$BP229)*D$8,CG228)</f>
        <v>604799.99999999988</v>
      </c>
      <c r="CH229" s="4">
        <f>IF(COUNTIF($BT$5:$BT229,"&gt;=2")&lt;=1,SUM($BQ229:$BU229)*E$8,CH228)</f>
        <v>2592000</v>
      </c>
      <c r="CI229" s="4">
        <f>IF(COUNTIF($BZ$5:$BZ229,"&gt;=2")&lt;=1,SUM($BV229:$BZ229)*F$8,CI228)</f>
        <v>14342400.000000002</v>
      </c>
      <c r="CJ229" s="4">
        <f t="shared" si="254"/>
        <v>0</v>
      </c>
      <c r="CK229" s="4">
        <f t="shared" si="255"/>
        <v>204.75</v>
      </c>
      <c r="CM229" s="4">
        <v>225</v>
      </c>
      <c r="CN229" s="4">
        <f>IF(COUNTIF($BH$5:$BH229,"&gt;=2")&gt;1,CN228,BG229)</f>
        <v>4.8999999999999995</v>
      </c>
      <c r="CO229" s="4">
        <f>IF(COUNTIF($BH$5:$BH229,"&gt;=2")&gt;1,CO228,BH229)</f>
        <v>2.1</v>
      </c>
      <c r="CP229" s="4">
        <f>IF(COUNTIF($BH$5:$BH229,"&gt;=2")&gt;1,CP228,BI229)</f>
        <v>0</v>
      </c>
      <c r="CQ229" s="4">
        <f>IF(COUNTIF($BH$5:$BH229,"&gt;=2")&gt;1,CQ228,BJ229)</f>
        <v>0</v>
      </c>
      <c r="CR229" s="4">
        <f>IF(COUNTIF($BH$5:$BH229,"&gt;=2")&gt;1,CR228,BK229)</f>
        <v>0</v>
      </c>
      <c r="CS229" s="4">
        <f>IF(COUNTIF($BN$5:$BN229,"&gt;=2")&gt;1,CS228,BL229)</f>
        <v>7</v>
      </c>
      <c r="CT229" s="4">
        <f>IF(COUNTIF($BN$5:$BN229,"&gt;=2")&gt;1,CT228,BM229)</f>
        <v>4.8999999999999995</v>
      </c>
      <c r="CU229" s="4">
        <f>IF(COUNTIF($BN$5:$BN229,"&gt;=2")&gt;1,CU228,BN229)</f>
        <v>2.1</v>
      </c>
      <c r="CV229" s="4">
        <f>IF(COUNTIF($BN$5:$BN229,"&gt;=2")&gt;1,CV228,BO229)</f>
        <v>0</v>
      </c>
      <c r="CW229" s="4">
        <f>IF(COUNTIF($BN$5:$BN229,"&gt;=2")&gt;1,CW228,BP229)</f>
        <v>0</v>
      </c>
      <c r="CX229" s="4">
        <f>IF(COUNTIF($BT$5:$BT229,"&gt;=2")&gt;1,CX228,BQ229)</f>
        <v>0</v>
      </c>
      <c r="CY229" s="4">
        <f>IF(COUNTIF($BT$5:$BT229,"&gt;=2")&gt;1,CY228,BR229)</f>
        <v>26</v>
      </c>
      <c r="CZ229" s="4">
        <f>IF(COUNTIF($BT$5:$BT229,"&gt;=2")&gt;1,CZ228,BS229)</f>
        <v>11.999999999999996</v>
      </c>
      <c r="DA229" s="4">
        <f>IF(COUNTIF($BT$5:$BT229,"&gt;=2")&gt;1,DA228,BT229)</f>
        <v>2</v>
      </c>
      <c r="DB229" s="4">
        <f>IF(COUNTIF($BT$5:$BT229,"&gt;=2")&gt;1,DB228,BU229)</f>
        <v>0</v>
      </c>
      <c r="DC229" s="4">
        <f>IF(COUNTIF($BZ$5:$BZ229,"&gt;=2")&gt;1,DC228,BV229)</f>
        <v>0</v>
      </c>
      <c r="DD229" s="4">
        <f>IF(COUNTIF($BZ$5:$BZ229,"&gt;=2")&gt;1,DD228,BW229)</f>
        <v>0</v>
      </c>
      <c r="DE229" s="4">
        <f>IF(COUNTIF($BZ$5:$BZ229,"&gt;=2")&gt;1,DE228,BX229)</f>
        <v>132.80000000000001</v>
      </c>
      <c r="DF229" s="4">
        <f>IF(COUNTIF($BZ$5:$BZ229,"&gt;=2")&gt;1,DF228,BY229)</f>
        <v>32.36999999999999</v>
      </c>
      <c r="DG229" s="4">
        <f>IF(COUNTIF($BZ$5:$BZ229,"&gt;=2")&gt;1,DG228,BZ229)</f>
        <v>0.83000000000000007</v>
      </c>
      <c r="DH229" s="4">
        <f t="shared" si="256"/>
        <v>0</v>
      </c>
      <c r="DI229" s="4">
        <f t="shared" si="257"/>
        <v>0</v>
      </c>
      <c r="DJ229" s="4">
        <f t="shared" si="258"/>
        <v>0</v>
      </c>
      <c r="DK229" s="4">
        <f t="shared" si="259"/>
        <v>0</v>
      </c>
      <c r="DL229" s="4">
        <f t="shared" si="260"/>
        <v>0</v>
      </c>
      <c r="DM229" s="4">
        <f t="shared" si="261"/>
        <v>7</v>
      </c>
      <c r="DN229" s="4">
        <f t="shared" si="262"/>
        <v>13.999999999999998</v>
      </c>
      <c r="DO229" s="4">
        <f t="shared" si="263"/>
        <v>40</v>
      </c>
      <c r="DP229" s="4">
        <f t="shared" si="264"/>
        <v>166.00000000000003</v>
      </c>
      <c r="DQ229" s="4">
        <f t="shared" si="265"/>
        <v>0</v>
      </c>
      <c r="DS229" s="4">
        <v>225</v>
      </c>
      <c r="DT229" s="4">
        <f>$CK229+INDEX(节奏总纲!D$4:D$163,基础状态预估!$C$2)</f>
        <v>249.00483399593904</v>
      </c>
      <c r="DU229" s="4">
        <f>$CK229+INDEX(节奏总纲!E$4:E$163,基础状态预估!$C$2)</f>
        <v>243.28268396026414</v>
      </c>
      <c r="DV229" s="4">
        <f>$CK229+INDEX(节奏总纲!F$4:F$163,基础状态预估!$C$2)</f>
        <v>236.39220630709642</v>
      </c>
      <c r="DW229" s="4">
        <f>$CK229+INDEX(节奏总纲!G$4:G$163,基础状态预估!$C$2)</f>
        <v>228.03246816526354</v>
      </c>
      <c r="DX229" s="4">
        <f>$CK229+INDEX(节奏总纲!H$4:H$163,基础状态预估!$C$2)</f>
        <v>217.69453894381218</v>
      </c>
      <c r="DY229" s="4">
        <f t="shared" si="266"/>
        <v>11.899999999999999</v>
      </c>
      <c r="DZ229" s="4">
        <f t="shared" si="267"/>
        <v>33</v>
      </c>
      <c r="EA229" s="4">
        <f t="shared" si="268"/>
        <v>146.9</v>
      </c>
      <c r="EB229" s="4">
        <f t="shared" si="269"/>
        <v>34.36999999999999</v>
      </c>
      <c r="EC229" s="4">
        <f t="shared" si="270"/>
        <v>0.83000000000000007</v>
      </c>
    </row>
    <row r="230" spans="58:135" x14ac:dyDescent="0.15">
      <c r="BF230" s="4">
        <v>226</v>
      </c>
      <c r="BG230" s="4">
        <f t="shared" si="252"/>
        <v>158.19999999999999</v>
      </c>
      <c r="BH230" s="4">
        <f t="shared" si="253"/>
        <v>67.8</v>
      </c>
      <c r="BL230" s="4">
        <f t="shared" si="241"/>
        <v>110</v>
      </c>
      <c r="BM230" s="4">
        <f t="shared" si="242"/>
        <v>77</v>
      </c>
      <c r="BN230" s="4">
        <f t="shared" si="243"/>
        <v>33</v>
      </c>
      <c r="BR230" s="4">
        <f t="shared" si="244"/>
        <v>134.55000000000001</v>
      </c>
      <c r="BS230" s="4">
        <f t="shared" si="245"/>
        <v>62.099999999999987</v>
      </c>
      <c r="BT230" s="4">
        <f t="shared" si="246"/>
        <v>10.350000000000001</v>
      </c>
      <c r="BX230" s="4">
        <f t="shared" si="247"/>
        <v>133.6</v>
      </c>
      <c r="BY230" s="4">
        <f t="shared" si="248"/>
        <v>32.564999999999991</v>
      </c>
      <c r="BZ230" s="4">
        <f t="shared" si="249"/>
        <v>0.83499999999999996</v>
      </c>
      <c r="CD230" s="4">
        <f t="shared" si="250"/>
        <v>0</v>
      </c>
      <c r="CE230" s="4">
        <f t="shared" si="251"/>
        <v>0</v>
      </c>
      <c r="CF230" s="4">
        <f>IF(COUNTIF($BH$5:$BH230,"&gt;=2")&lt;=1,SUM($BG230:$BK230)*C$8,CF229)</f>
        <v>151200</v>
      </c>
      <c r="CG230" s="4">
        <f>IF(COUNTIF($BN$5:$BN230,"&gt;=2")&lt;=1,SUM($BL230:$BP230)*D$8,CG229)</f>
        <v>604799.99999999988</v>
      </c>
      <c r="CH230" s="4">
        <f>IF(COUNTIF($BT$5:$BT230,"&gt;=2")&lt;=1,SUM($BQ230:$BU230)*E$8,CH229)</f>
        <v>2592000</v>
      </c>
      <c r="CI230" s="4">
        <f>IF(COUNTIF($BZ$5:$BZ230,"&gt;=2")&lt;=1,SUM($BV230:$BZ230)*F$8,CI229)</f>
        <v>14428800</v>
      </c>
      <c r="CJ230" s="4">
        <f t="shared" si="254"/>
        <v>0</v>
      </c>
      <c r="CK230" s="4">
        <f t="shared" si="255"/>
        <v>205.75</v>
      </c>
      <c r="CM230" s="4">
        <v>226</v>
      </c>
      <c r="CN230" s="4">
        <f>IF(COUNTIF($BH$5:$BH230,"&gt;=2")&gt;1,CN229,BG230)</f>
        <v>4.8999999999999995</v>
      </c>
      <c r="CO230" s="4">
        <f>IF(COUNTIF($BH$5:$BH230,"&gt;=2")&gt;1,CO229,BH230)</f>
        <v>2.1</v>
      </c>
      <c r="CP230" s="4">
        <f>IF(COUNTIF($BH$5:$BH230,"&gt;=2")&gt;1,CP229,BI230)</f>
        <v>0</v>
      </c>
      <c r="CQ230" s="4">
        <f>IF(COUNTIF($BH$5:$BH230,"&gt;=2")&gt;1,CQ229,BJ230)</f>
        <v>0</v>
      </c>
      <c r="CR230" s="4">
        <f>IF(COUNTIF($BH$5:$BH230,"&gt;=2")&gt;1,CR229,BK230)</f>
        <v>0</v>
      </c>
      <c r="CS230" s="4">
        <f>IF(COUNTIF($BN$5:$BN230,"&gt;=2")&gt;1,CS229,BL230)</f>
        <v>7</v>
      </c>
      <c r="CT230" s="4">
        <f>IF(COUNTIF($BN$5:$BN230,"&gt;=2")&gt;1,CT229,BM230)</f>
        <v>4.8999999999999995</v>
      </c>
      <c r="CU230" s="4">
        <f>IF(COUNTIF($BN$5:$BN230,"&gt;=2")&gt;1,CU229,BN230)</f>
        <v>2.1</v>
      </c>
      <c r="CV230" s="4">
        <f>IF(COUNTIF($BN$5:$BN230,"&gt;=2")&gt;1,CV229,BO230)</f>
        <v>0</v>
      </c>
      <c r="CW230" s="4">
        <f>IF(COUNTIF($BN$5:$BN230,"&gt;=2")&gt;1,CW229,BP230)</f>
        <v>0</v>
      </c>
      <c r="CX230" s="4">
        <f>IF(COUNTIF($BT$5:$BT230,"&gt;=2")&gt;1,CX229,BQ230)</f>
        <v>0</v>
      </c>
      <c r="CY230" s="4">
        <f>IF(COUNTIF($BT$5:$BT230,"&gt;=2")&gt;1,CY229,BR230)</f>
        <v>26</v>
      </c>
      <c r="CZ230" s="4">
        <f>IF(COUNTIF($BT$5:$BT230,"&gt;=2")&gt;1,CZ229,BS230)</f>
        <v>11.999999999999996</v>
      </c>
      <c r="DA230" s="4">
        <f>IF(COUNTIF($BT$5:$BT230,"&gt;=2")&gt;1,DA229,BT230)</f>
        <v>2</v>
      </c>
      <c r="DB230" s="4">
        <f>IF(COUNTIF($BT$5:$BT230,"&gt;=2")&gt;1,DB229,BU230)</f>
        <v>0</v>
      </c>
      <c r="DC230" s="4">
        <f>IF(COUNTIF($BZ$5:$BZ230,"&gt;=2")&gt;1,DC229,BV230)</f>
        <v>0</v>
      </c>
      <c r="DD230" s="4">
        <f>IF(COUNTIF($BZ$5:$BZ230,"&gt;=2")&gt;1,DD229,BW230)</f>
        <v>0</v>
      </c>
      <c r="DE230" s="4">
        <f>IF(COUNTIF($BZ$5:$BZ230,"&gt;=2")&gt;1,DE229,BX230)</f>
        <v>133.6</v>
      </c>
      <c r="DF230" s="4">
        <f>IF(COUNTIF($BZ$5:$BZ230,"&gt;=2")&gt;1,DF229,BY230)</f>
        <v>32.564999999999991</v>
      </c>
      <c r="DG230" s="4">
        <f>IF(COUNTIF($BZ$5:$BZ230,"&gt;=2")&gt;1,DG229,BZ230)</f>
        <v>0.83499999999999996</v>
      </c>
      <c r="DH230" s="4">
        <f t="shared" si="256"/>
        <v>0</v>
      </c>
      <c r="DI230" s="4">
        <f t="shared" si="257"/>
        <v>0</v>
      </c>
      <c r="DJ230" s="4">
        <f t="shared" si="258"/>
        <v>0</v>
      </c>
      <c r="DK230" s="4">
        <f t="shared" si="259"/>
        <v>0</v>
      </c>
      <c r="DL230" s="4">
        <f t="shared" si="260"/>
        <v>0</v>
      </c>
      <c r="DM230" s="4">
        <f t="shared" si="261"/>
        <v>7</v>
      </c>
      <c r="DN230" s="4">
        <f t="shared" si="262"/>
        <v>13.999999999999998</v>
      </c>
      <c r="DO230" s="4">
        <f t="shared" si="263"/>
        <v>40</v>
      </c>
      <c r="DP230" s="4">
        <f t="shared" si="264"/>
        <v>167</v>
      </c>
      <c r="DQ230" s="4">
        <f t="shared" si="265"/>
        <v>0</v>
      </c>
      <c r="DS230" s="4">
        <v>226</v>
      </c>
      <c r="DT230" s="4">
        <f>$CK230+INDEX(节奏总纲!D$4:D$163,基础状态预估!$C$2)</f>
        <v>250.00483399593904</v>
      </c>
      <c r="DU230" s="4">
        <f>$CK230+INDEX(节奏总纲!E$4:E$163,基础状态预估!$C$2)</f>
        <v>244.28268396026414</v>
      </c>
      <c r="DV230" s="4">
        <f>$CK230+INDEX(节奏总纲!F$4:F$163,基础状态预估!$C$2)</f>
        <v>237.39220630709642</v>
      </c>
      <c r="DW230" s="4">
        <f>$CK230+INDEX(节奏总纲!G$4:G$163,基础状态预估!$C$2)</f>
        <v>229.03246816526354</v>
      </c>
      <c r="DX230" s="4">
        <f>$CK230+INDEX(节奏总纲!H$4:H$163,基础状态预估!$C$2)</f>
        <v>218.69453894381218</v>
      </c>
      <c r="DY230" s="4">
        <f t="shared" si="266"/>
        <v>11.899999999999999</v>
      </c>
      <c r="DZ230" s="4">
        <f t="shared" si="267"/>
        <v>33</v>
      </c>
      <c r="EA230" s="4">
        <f t="shared" si="268"/>
        <v>147.69999999999999</v>
      </c>
      <c r="EB230" s="4">
        <f t="shared" si="269"/>
        <v>34.564999999999991</v>
      </c>
      <c r="EC230" s="4">
        <f t="shared" si="270"/>
        <v>0.83499999999999996</v>
      </c>
    </row>
    <row r="231" spans="58:135" x14ac:dyDescent="0.15">
      <c r="BF231" s="4">
        <v>227</v>
      </c>
      <c r="BG231" s="4">
        <f t="shared" si="252"/>
        <v>158.89999999999998</v>
      </c>
      <c r="BH231" s="4">
        <f t="shared" si="253"/>
        <v>68.099999999999994</v>
      </c>
      <c r="BL231" s="4">
        <f t="shared" si="241"/>
        <v>110.5</v>
      </c>
      <c r="BM231" s="4">
        <f t="shared" si="242"/>
        <v>77.349999999999994</v>
      </c>
      <c r="BN231" s="4">
        <f t="shared" si="243"/>
        <v>33.15</v>
      </c>
      <c r="BR231" s="4">
        <f t="shared" si="244"/>
        <v>135.20000000000002</v>
      </c>
      <c r="BS231" s="4">
        <f t="shared" si="245"/>
        <v>62.399999999999984</v>
      </c>
      <c r="BT231" s="4">
        <f t="shared" si="246"/>
        <v>10.4</v>
      </c>
      <c r="BX231" s="4">
        <f t="shared" si="247"/>
        <v>134.4</v>
      </c>
      <c r="BY231" s="4">
        <f t="shared" si="248"/>
        <v>32.759999999999991</v>
      </c>
      <c r="BZ231" s="4">
        <f t="shared" si="249"/>
        <v>0.84</v>
      </c>
      <c r="CD231" s="4">
        <f t="shared" si="250"/>
        <v>0</v>
      </c>
      <c r="CE231" s="4">
        <f t="shared" si="251"/>
        <v>0</v>
      </c>
      <c r="CF231" s="4">
        <f>IF(COUNTIF($BH$5:$BH231,"&gt;=2")&lt;=1,SUM($BG231:$BK231)*C$8,CF230)</f>
        <v>151200</v>
      </c>
      <c r="CG231" s="4">
        <f>IF(COUNTIF($BN$5:$BN231,"&gt;=2")&lt;=1,SUM($BL231:$BP231)*D$8,CG230)</f>
        <v>604799.99999999988</v>
      </c>
      <c r="CH231" s="4">
        <f>IF(COUNTIF($BT$5:$BT231,"&gt;=2")&lt;=1,SUM($BQ231:$BU231)*E$8,CH230)</f>
        <v>2592000</v>
      </c>
      <c r="CI231" s="4">
        <f>IF(COUNTIF($BZ$5:$BZ231,"&gt;=2")&lt;=1,SUM($BV231:$BZ231)*F$8,CI230)</f>
        <v>14515200</v>
      </c>
      <c r="CJ231" s="4">
        <f t="shared" si="254"/>
        <v>0</v>
      </c>
      <c r="CK231" s="4">
        <f t="shared" si="255"/>
        <v>206.75</v>
      </c>
      <c r="CM231" s="4">
        <v>227</v>
      </c>
      <c r="CN231" s="4">
        <f>IF(COUNTIF($BH$5:$BH231,"&gt;=2")&gt;1,CN230,BG231)</f>
        <v>4.8999999999999995</v>
      </c>
      <c r="CO231" s="4">
        <f>IF(COUNTIF($BH$5:$BH231,"&gt;=2")&gt;1,CO230,BH231)</f>
        <v>2.1</v>
      </c>
      <c r="CP231" s="4">
        <f>IF(COUNTIF($BH$5:$BH231,"&gt;=2")&gt;1,CP230,BI231)</f>
        <v>0</v>
      </c>
      <c r="CQ231" s="4">
        <f>IF(COUNTIF($BH$5:$BH231,"&gt;=2")&gt;1,CQ230,BJ231)</f>
        <v>0</v>
      </c>
      <c r="CR231" s="4">
        <f>IF(COUNTIF($BH$5:$BH231,"&gt;=2")&gt;1,CR230,BK231)</f>
        <v>0</v>
      </c>
      <c r="CS231" s="4">
        <f>IF(COUNTIF($BN$5:$BN231,"&gt;=2")&gt;1,CS230,BL231)</f>
        <v>7</v>
      </c>
      <c r="CT231" s="4">
        <f>IF(COUNTIF($BN$5:$BN231,"&gt;=2")&gt;1,CT230,BM231)</f>
        <v>4.8999999999999995</v>
      </c>
      <c r="CU231" s="4">
        <f>IF(COUNTIF($BN$5:$BN231,"&gt;=2")&gt;1,CU230,BN231)</f>
        <v>2.1</v>
      </c>
      <c r="CV231" s="4">
        <f>IF(COUNTIF($BN$5:$BN231,"&gt;=2")&gt;1,CV230,BO231)</f>
        <v>0</v>
      </c>
      <c r="CW231" s="4">
        <f>IF(COUNTIF($BN$5:$BN231,"&gt;=2")&gt;1,CW230,BP231)</f>
        <v>0</v>
      </c>
      <c r="CX231" s="4">
        <f>IF(COUNTIF($BT$5:$BT231,"&gt;=2")&gt;1,CX230,BQ231)</f>
        <v>0</v>
      </c>
      <c r="CY231" s="4">
        <f>IF(COUNTIF($BT$5:$BT231,"&gt;=2")&gt;1,CY230,BR231)</f>
        <v>26</v>
      </c>
      <c r="CZ231" s="4">
        <f>IF(COUNTIF($BT$5:$BT231,"&gt;=2")&gt;1,CZ230,BS231)</f>
        <v>11.999999999999996</v>
      </c>
      <c r="DA231" s="4">
        <f>IF(COUNTIF($BT$5:$BT231,"&gt;=2")&gt;1,DA230,BT231)</f>
        <v>2</v>
      </c>
      <c r="DB231" s="4">
        <f>IF(COUNTIF($BT$5:$BT231,"&gt;=2")&gt;1,DB230,BU231)</f>
        <v>0</v>
      </c>
      <c r="DC231" s="4">
        <f>IF(COUNTIF($BZ$5:$BZ231,"&gt;=2")&gt;1,DC230,BV231)</f>
        <v>0</v>
      </c>
      <c r="DD231" s="4">
        <f>IF(COUNTIF($BZ$5:$BZ231,"&gt;=2")&gt;1,DD230,BW231)</f>
        <v>0</v>
      </c>
      <c r="DE231" s="4">
        <f>IF(COUNTIF($BZ$5:$BZ231,"&gt;=2")&gt;1,DE230,BX231)</f>
        <v>134.4</v>
      </c>
      <c r="DF231" s="4">
        <f>IF(COUNTIF($BZ$5:$BZ231,"&gt;=2")&gt;1,DF230,BY231)</f>
        <v>32.759999999999991</v>
      </c>
      <c r="DG231" s="4">
        <f>IF(COUNTIF($BZ$5:$BZ231,"&gt;=2")&gt;1,DG230,BZ231)</f>
        <v>0.84</v>
      </c>
      <c r="DH231" s="4">
        <f t="shared" si="256"/>
        <v>0</v>
      </c>
      <c r="DI231" s="4">
        <f t="shared" si="257"/>
        <v>0</v>
      </c>
      <c r="DJ231" s="4">
        <f t="shared" si="258"/>
        <v>0</v>
      </c>
      <c r="DK231" s="4">
        <f t="shared" si="259"/>
        <v>0</v>
      </c>
      <c r="DL231" s="4">
        <f t="shared" si="260"/>
        <v>0</v>
      </c>
      <c r="DM231" s="4">
        <f t="shared" si="261"/>
        <v>7</v>
      </c>
      <c r="DN231" s="4">
        <f t="shared" si="262"/>
        <v>13.999999999999998</v>
      </c>
      <c r="DO231" s="4">
        <f t="shared" si="263"/>
        <v>40</v>
      </c>
      <c r="DP231" s="4">
        <f t="shared" si="264"/>
        <v>168</v>
      </c>
      <c r="DQ231" s="4">
        <f t="shared" si="265"/>
        <v>0</v>
      </c>
      <c r="DS231" s="4">
        <v>227</v>
      </c>
      <c r="DT231" s="4">
        <f>$CK231+INDEX(节奏总纲!D$4:D$163,基础状态预估!$C$2)</f>
        <v>251.00483399593904</v>
      </c>
      <c r="DU231" s="4">
        <f>$CK231+INDEX(节奏总纲!E$4:E$163,基础状态预估!$C$2)</f>
        <v>245.28268396026414</v>
      </c>
      <c r="DV231" s="4">
        <f>$CK231+INDEX(节奏总纲!F$4:F$163,基础状态预估!$C$2)</f>
        <v>238.39220630709642</v>
      </c>
      <c r="DW231" s="4">
        <f>$CK231+INDEX(节奏总纲!G$4:G$163,基础状态预估!$C$2)</f>
        <v>230.03246816526354</v>
      </c>
      <c r="DX231" s="4">
        <f>$CK231+INDEX(节奏总纲!H$4:H$163,基础状态预估!$C$2)</f>
        <v>219.69453894381218</v>
      </c>
      <c r="DY231" s="4">
        <f t="shared" si="266"/>
        <v>11.899999999999999</v>
      </c>
      <c r="DZ231" s="4">
        <f t="shared" si="267"/>
        <v>33</v>
      </c>
      <c r="EA231" s="4">
        <f t="shared" si="268"/>
        <v>148.5</v>
      </c>
      <c r="EB231" s="4">
        <f t="shared" si="269"/>
        <v>34.759999999999991</v>
      </c>
      <c r="EC231" s="4">
        <f t="shared" si="270"/>
        <v>0.84</v>
      </c>
    </row>
    <row r="232" spans="58:135" x14ac:dyDescent="0.15">
      <c r="BF232" s="4">
        <v>228</v>
      </c>
      <c r="BG232" s="4">
        <f t="shared" si="252"/>
        <v>159.6</v>
      </c>
      <c r="BH232" s="4">
        <f t="shared" si="253"/>
        <v>68.399999999999991</v>
      </c>
      <c r="BL232" s="4">
        <f t="shared" si="241"/>
        <v>111</v>
      </c>
      <c r="BM232" s="4">
        <f t="shared" si="242"/>
        <v>77.699999999999989</v>
      </c>
      <c r="BN232" s="4">
        <f t="shared" si="243"/>
        <v>33.299999999999997</v>
      </c>
      <c r="BR232" s="4">
        <f t="shared" si="244"/>
        <v>135.85</v>
      </c>
      <c r="BS232" s="4">
        <f t="shared" si="245"/>
        <v>62.699999999999989</v>
      </c>
      <c r="BT232" s="4">
        <f t="shared" si="246"/>
        <v>10.450000000000001</v>
      </c>
      <c r="BX232" s="4">
        <f t="shared" si="247"/>
        <v>135.20000000000002</v>
      </c>
      <c r="BY232" s="4">
        <f t="shared" si="248"/>
        <v>32.954999999999991</v>
      </c>
      <c r="BZ232" s="4">
        <f t="shared" si="249"/>
        <v>0.84499999999999997</v>
      </c>
      <c r="CD232" s="4">
        <f t="shared" si="250"/>
        <v>0</v>
      </c>
      <c r="CE232" s="4">
        <f t="shared" si="251"/>
        <v>0</v>
      </c>
      <c r="CF232" s="4">
        <f>IF(COUNTIF($BH$5:$BH232,"&gt;=2")&lt;=1,SUM($BG232:$BK232)*C$8,CF231)</f>
        <v>151200</v>
      </c>
      <c r="CG232" s="4">
        <f>IF(COUNTIF($BN$5:$BN232,"&gt;=2")&lt;=1,SUM($BL232:$BP232)*D$8,CG231)</f>
        <v>604799.99999999988</v>
      </c>
      <c r="CH232" s="4">
        <f>IF(COUNTIF($BT$5:$BT232,"&gt;=2")&lt;=1,SUM($BQ232:$BU232)*E$8,CH231)</f>
        <v>2592000</v>
      </c>
      <c r="CI232" s="4">
        <f>IF(COUNTIF($BZ$5:$BZ232,"&gt;=2")&lt;=1,SUM($BV232:$BZ232)*F$8,CI231)</f>
        <v>14601600</v>
      </c>
      <c r="CJ232" s="4">
        <f t="shared" si="254"/>
        <v>0</v>
      </c>
      <c r="CK232" s="4">
        <f t="shared" si="255"/>
        <v>207.75</v>
      </c>
      <c r="CM232" s="4">
        <v>228</v>
      </c>
      <c r="CN232" s="4">
        <f>IF(COUNTIF($BH$5:$BH232,"&gt;=2")&gt;1,CN231,BG232)</f>
        <v>4.8999999999999995</v>
      </c>
      <c r="CO232" s="4">
        <f>IF(COUNTIF($BH$5:$BH232,"&gt;=2")&gt;1,CO231,BH232)</f>
        <v>2.1</v>
      </c>
      <c r="CP232" s="4">
        <f>IF(COUNTIF($BH$5:$BH232,"&gt;=2")&gt;1,CP231,BI232)</f>
        <v>0</v>
      </c>
      <c r="CQ232" s="4">
        <f>IF(COUNTIF($BH$5:$BH232,"&gt;=2")&gt;1,CQ231,BJ232)</f>
        <v>0</v>
      </c>
      <c r="CR232" s="4">
        <f>IF(COUNTIF($BH$5:$BH232,"&gt;=2")&gt;1,CR231,BK232)</f>
        <v>0</v>
      </c>
      <c r="CS232" s="4">
        <f>IF(COUNTIF($BN$5:$BN232,"&gt;=2")&gt;1,CS231,BL232)</f>
        <v>7</v>
      </c>
      <c r="CT232" s="4">
        <f>IF(COUNTIF($BN$5:$BN232,"&gt;=2")&gt;1,CT231,BM232)</f>
        <v>4.8999999999999995</v>
      </c>
      <c r="CU232" s="4">
        <f>IF(COUNTIF($BN$5:$BN232,"&gt;=2")&gt;1,CU231,BN232)</f>
        <v>2.1</v>
      </c>
      <c r="CV232" s="4">
        <f>IF(COUNTIF($BN$5:$BN232,"&gt;=2")&gt;1,CV231,BO232)</f>
        <v>0</v>
      </c>
      <c r="CW232" s="4">
        <f>IF(COUNTIF($BN$5:$BN232,"&gt;=2")&gt;1,CW231,BP232)</f>
        <v>0</v>
      </c>
      <c r="CX232" s="4">
        <f>IF(COUNTIF($BT$5:$BT232,"&gt;=2")&gt;1,CX231,BQ232)</f>
        <v>0</v>
      </c>
      <c r="CY232" s="4">
        <f>IF(COUNTIF($BT$5:$BT232,"&gt;=2")&gt;1,CY231,BR232)</f>
        <v>26</v>
      </c>
      <c r="CZ232" s="4">
        <f>IF(COUNTIF($BT$5:$BT232,"&gt;=2")&gt;1,CZ231,BS232)</f>
        <v>11.999999999999996</v>
      </c>
      <c r="DA232" s="4">
        <f>IF(COUNTIF($BT$5:$BT232,"&gt;=2")&gt;1,DA231,BT232)</f>
        <v>2</v>
      </c>
      <c r="DB232" s="4">
        <f>IF(COUNTIF($BT$5:$BT232,"&gt;=2")&gt;1,DB231,BU232)</f>
        <v>0</v>
      </c>
      <c r="DC232" s="4">
        <f>IF(COUNTIF($BZ$5:$BZ232,"&gt;=2")&gt;1,DC231,BV232)</f>
        <v>0</v>
      </c>
      <c r="DD232" s="4">
        <f>IF(COUNTIF($BZ$5:$BZ232,"&gt;=2")&gt;1,DD231,BW232)</f>
        <v>0</v>
      </c>
      <c r="DE232" s="4">
        <f>IF(COUNTIF($BZ$5:$BZ232,"&gt;=2")&gt;1,DE231,BX232)</f>
        <v>135.20000000000002</v>
      </c>
      <c r="DF232" s="4">
        <f>IF(COUNTIF($BZ$5:$BZ232,"&gt;=2")&gt;1,DF231,BY232)</f>
        <v>32.954999999999991</v>
      </c>
      <c r="DG232" s="4">
        <f>IF(COUNTIF($BZ$5:$BZ232,"&gt;=2")&gt;1,DG231,BZ232)</f>
        <v>0.84499999999999997</v>
      </c>
      <c r="DH232" s="4">
        <f t="shared" si="256"/>
        <v>0</v>
      </c>
      <c r="DI232" s="4">
        <f t="shared" si="257"/>
        <v>0</v>
      </c>
      <c r="DJ232" s="4">
        <f t="shared" si="258"/>
        <v>0</v>
      </c>
      <c r="DK232" s="4">
        <f t="shared" si="259"/>
        <v>0</v>
      </c>
      <c r="DL232" s="4">
        <f t="shared" si="260"/>
        <v>0</v>
      </c>
      <c r="DM232" s="4">
        <f t="shared" si="261"/>
        <v>7</v>
      </c>
      <c r="DN232" s="4">
        <f t="shared" si="262"/>
        <v>13.999999999999998</v>
      </c>
      <c r="DO232" s="4">
        <f t="shared" si="263"/>
        <v>40</v>
      </c>
      <c r="DP232" s="4">
        <f t="shared" si="264"/>
        <v>169</v>
      </c>
      <c r="DQ232" s="4">
        <f t="shared" si="265"/>
        <v>0</v>
      </c>
      <c r="DS232" s="4">
        <v>228</v>
      </c>
      <c r="DT232" s="4">
        <f>$CK232+INDEX(节奏总纲!D$4:D$163,基础状态预估!$C$2)</f>
        <v>252.00483399593904</v>
      </c>
      <c r="DU232" s="4">
        <f>$CK232+INDEX(节奏总纲!E$4:E$163,基础状态预估!$C$2)</f>
        <v>246.28268396026414</v>
      </c>
      <c r="DV232" s="4">
        <f>$CK232+INDEX(节奏总纲!F$4:F$163,基础状态预估!$C$2)</f>
        <v>239.39220630709642</v>
      </c>
      <c r="DW232" s="4">
        <f>$CK232+INDEX(节奏总纲!G$4:G$163,基础状态预估!$C$2)</f>
        <v>231.03246816526354</v>
      </c>
      <c r="DX232" s="4">
        <f>$CK232+INDEX(节奏总纲!H$4:H$163,基础状态预估!$C$2)</f>
        <v>220.69453894381218</v>
      </c>
      <c r="DY232" s="4">
        <f t="shared" si="266"/>
        <v>11.899999999999999</v>
      </c>
      <c r="DZ232" s="4">
        <f t="shared" si="267"/>
        <v>33</v>
      </c>
      <c r="EA232" s="4">
        <f t="shared" si="268"/>
        <v>149.30000000000001</v>
      </c>
      <c r="EB232" s="4">
        <f t="shared" si="269"/>
        <v>34.954999999999991</v>
      </c>
      <c r="EC232" s="4">
        <f t="shared" si="270"/>
        <v>0.84499999999999997</v>
      </c>
    </row>
    <row r="233" spans="58:135" x14ac:dyDescent="0.15">
      <c r="BF233" s="4">
        <v>229</v>
      </c>
      <c r="BG233" s="4">
        <f t="shared" si="252"/>
        <v>160.29999999999998</v>
      </c>
      <c r="BH233" s="4">
        <f t="shared" si="253"/>
        <v>68.7</v>
      </c>
      <c r="BL233" s="4">
        <f t="shared" si="241"/>
        <v>111.5</v>
      </c>
      <c r="BM233" s="4">
        <f t="shared" si="242"/>
        <v>78.05</v>
      </c>
      <c r="BN233" s="4">
        <f t="shared" si="243"/>
        <v>33.449999999999996</v>
      </c>
      <c r="BR233" s="4">
        <f t="shared" si="244"/>
        <v>136.5</v>
      </c>
      <c r="BS233" s="4">
        <f t="shared" si="245"/>
        <v>62.999999999999986</v>
      </c>
      <c r="BT233" s="4">
        <f t="shared" si="246"/>
        <v>10.5</v>
      </c>
      <c r="BX233" s="4">
        <f t="shared" si="247"/>
        <v>136</v>
      </c>
      <c r="BY233" s="4">
        <f t="shared" si="248"/>
        <v>33.149999999999991</v>
      </c>
      <c r="BZ233" s="4">
        <f t="shared" si="249"/>
        <v>0.85</v>
      </c>
      <c r="CD233" s="4">
        <f t="shared" si="250"/>
        <v>0</v>
      </c>
      <c r="CE233" s="4">
        <f t="shared" si="251"/>
        <v>0</v>
      </c>
      <c r="CF233" s="4">
        <f>IF(COUNTIF($BH$5:$BH233,"&gt;=2")&lt;=1,SUM($BG233:$BK233)*C$8,CF232)</f>
        <v>151200</v>
      </c>
      <c r="CG233" s="4">
        <f>IF(COUNTIF($BN$5:$BN233,"&gt;=2")&lt;=1,SUM($BL233:$BP233)*D$8,CG232)</f>
        <v>604799.99999999988</v>
      </c>
      <c r="CH233" s="4">
        <f>IF(COUNTIF($BT$5:$BT233,"&gt;=2")&lt;=1,SUM($BQ233:$BU233)*E$8,CH232)</f>
        <v>2592000</v>
      </c>
      <c r="CI233" s="4">
        <f>IF(COUNTIF($BZ$5:$BZ233,"&gt;=2")&lt;=1,SUM($BV233:$BZ233)*F$8,CI232)</f>
        <v>14687999.999999998</v>
      </c>
      <c r="CJ233" s="4">
        <f t="shared" si="254"/>
        <v>0</v>
      </c>
      <c r="CK233" s="4">
        <f t="shared" si="255"/>
        <v>208.75</v>
      </c>
      <c r="CM233" s="4">
        <v>229</v>
      </c>
      <c r="CN233" s="4">
        <f>IF(COUNTIF($BH$5:$BH233,"&gt;=2")&gt;1,CN232,BG233)</f>
        <v>4.8999999999999995</v>
      </c>
      <c r="CO233" s="4">
        <f>IF(COUNTIF($BH$5:$BH233,"&gt;=2")&gt;1,CO232,BH233)</f>
        <v>2.1</v>
      </c>
      <c r="CP233" s="4">
        <f>IF(COUNTIF($BH$5:$BH233,"&gt;=2")&gt;1,CP232,BI233)</f>
        <v>0</v>
      </c>
      <c r="CQ233" s="4">
        <f>IF(COUNTIF($BH$5:$BH233,"&gt;=2")&gt;1,CQ232,BJ233)</f>
        <v>0</v>
      </c>
      <c r="CR233" s="4">
        <f>IF(COUNTIF($BH$5:$BH233,"&gt;=2")&gt;1,CR232,BK233)</f>
        <v>0</v>
      </c>
      <c r="CS233" s="4">
        <f>IF(COUNTIF($BN$5:$BN233,"&gt;=2")&gt;1,CS232,BL233)</f>
        <v>7</v>
      </c>
      <c r="CT233" s="4">
        <f>IF(COUNTIF($BN$5:$BN233,"&gt;=2")&gt;1,CT232,BM233)</f>
        <v>4.8999999999999995</v>
      </c>
      <c r="CU233" s="4">
        <f>IF(COUNTIF($BN$5:$BN233,"&gt;=2")&gt;1,CU232,BN233)</f>
        <v>2.1</v>
      </c>
      <c r="CV233" s="4">
        <f>IF(COUNTIF($BN$5:$BN233,"&gt;=2")&gt;1,CV232,BO233)</f>
        <v>0</v>
      </c>
      <c r="CW233" s="4">
        <f>IF(COUNTIF($BN$5:$BN233,"&gt;=2")&gt;1,CW232,BP233)</f>
        <v>0</v>
      </c>
      <c r="CX233" s="4">
        <f>IF(COUNTIF($BT$5:$BT233,"&gt;=2")&gt;1,CX232,BQ233)</f>
        <v>0</v>
      </c>
      <c r="CY233" s="4">
        <f>IF(COUNTIF($BT$5:$BT233,"&gt;=2")&gt;1,CY232,BR233)</f>
        <v>26</v>
      </c>
      <c r="CZ233" s="4">
        <f>IF(COUNTIF($BT$5:$BT233,"&gt;=2")&gt;1,CZ232,BS233)</f>
        <v>11.999999999999996</v>
      </c>
      <c r="DA233" s="4">
        <f>IF(COUNTIF($BT$5:$BT233,"&gt;=2")&gt;1,DA232,BT233)</f>
        <v>2</v>
      </c>
      <c r="DB233" s="4">
        <f>IF(COUNTIF($BT$5:$BT233,"&gt;=2")&gt;1,DB232,BU233)</f>
        <v>0</v>
      </c>
      <c r="DC233" s="4">
        <f>IF(COUNTIF($BZ$5:$BZ233,"&gt;=2")&gt;1,DC232,BV233)</f>
        <v>0</v>
      </c>
      <c r="DD233" s="4">
        <f>IF(COUNTIF($BZ$5:$BZ233,"&gt;=2")&gt;1,DD232,BW233)</f>
        <v>0</v>
      </c>
      <c r="DE233" s="4">
        <f>IF(COUNTIF($BZ$5:$BZ233,"&gt;=2")&gt;1,DE232,BX233)</f>
        <v>136</v>
      </c>
      <c r="DF233" s="4">
        <f>IF(COUNTIF($BZ$5:$BZ233,"&gt;=2")&gt;1,DF232,BY233)</f>
        <v>33.149999999999991</v>
      </c>
      <c r="DG233" s="4">
        <f>IF(COUNTIF($BZ$5:$BZ233,"&gt;=2")&gt;1,DG232,BZ233)</f>
        <v>0.85</v>
      </c>
      <c r="DH233" s="4">
        <f t="shared" si="256"/>
        <v>0</v>
      </c>
      <c r="DI233" s="4">
        <f t="shared" si="257"/>
        <v>0</v>
      </c>
      <c r="DJ233" s="4">
        <f t="shared" si="258"/>
        <v>0</v>
      </c>
      <c r="DK233" s="4">
        <f t="shared" si="259"/>
        <v>0</v>
      </c>
      <c r="DL233" s="4">
        <f t="shared" si="260"/>
        <v>0</v>
      </c>
      <c r="DM233" s="4">
        <f t="shared" si="261"/>
        <v>7</v>
      </c>
      <c r="DN233" s="4">
        <f t="shared" si="262"/>
        <v>13.999999999999998</v>
      </c>
      <c r="DO233" s="4">
        <f t="shared" si="263"/>
        <v>40</v>
      </c>
      <c r="DP233" s="4">
        <f t="shared" si="264"/>
        <v>169.99999999999997</v>
      </c>
      <c r="DQ233" s="4">
        <f t="shared" si="265"/>
        <v>0</v>
      </c>
      <c r="DS233" s="4">
        <v>229</v>
      </c>
      <c r="DT233" s="4">
        <f>$CK233+INDEX(节奏总纲!D$4:D$163,基础状态预估!$C$2)</f>
        <v>253.00483399593904</v>
      </c>
      <c r="DU233" s="4">
        <f>$CK233+INDEX(节奏总纲!E$4:E$163,基础状态预估!$C$2)</f>
        <v>247.28268396026414</v>
      </c>
      <c r="DV233" s="4">
        <f>$CK233+INDEX(节奏总纲!F$4:F$163,基础状态预估!$C$2)</f>
        <v>240.39220630709642</v>
      </c>
      <c r="DW233" s="4">
        <f>$CK233+INDEX(节奏总纲!G$4:G$163,基础状态预估!$C$2)</f>
        <v>232.03246816526354</v>
      </c>
      <c r="DX233" s="4">
        <f>$CK233+INDEX(节奏总纲!H$4:H$163,基础状态预估!$C$2)</f>
        <v>221.69453894381218</v>
      </c>
      <c r="DY233" s="4">
        <f t="shared" si="266"/>
        <v>11.899999999999999</v>
      </c>
      <c r="DZ233" s="4">
        <f t="shared" si="267"/>
        <v>33</v>
      </c>
      <c r="EA233" s="4">
        <f t="shared" si="268"/>
        <v>150.1</v>
      </c>
      <c r="EB233" s="4">
        <f t="shared" si="269"/>
        <v>35.149999999999991</v>
      </c>
      <c r="EC233" s="4">
        <f t="shared" si="270"/>
        <v>0.85</v>
      </c>
    </row>
    <row r="234" spans="58:135" x14ac:dyDescent="0.15">
      <c r="BF234" s="4">
        <v>230</v>
      </c>
      <c r="BG234" s="4">
        <f t="shared" si="252"/>
        <v>161</v>
      </c>
      <c r="BH234" s="4">
        <f t="shared" si="253"/>
        <v>69</v>
      </c>
      <c r="BL234" s="4">
        <f t="shared" si="241"/>
        <v>112</v>
      </c>
      <c r="BM234" s="4">
        <f t="shared" si="242"/>
        <v>78.399999999999991</v>
      </c>
      <c r="BN234" s="4">
        <f t="shared" si="243"/>
        <v>33.6</v>
      </c>
      <c r="BR234" s="4">
        <f t="shared" si="244"/>
        <v>137.15</v>
      </c>
      <c r="BS234" s="4">
        <f t="shared" si="245"/>
        <v>63.299999999999983</v>
      </c>
      <c r="BT234" s="4">
        <f t="shared" si="246"/>
        <v>10.55</v>
      </c>
      <c r="BX234" s="4">
        <f t="shared" si="247"/>
        <v>136.80000000000001</v>
      </c>
      <c r="BY234" s="4">
        <f t="shared" si="248"/>
        <v>33.344999999999992</v>
      </c>
      <c r="BZ234" s="4">
        <f t="shared" si="249"/>
        <v>0.85499999999999998</v>
      </c>
      <c r="CD234" s="4">
        <f t="shared" si="250"/>
        <v>0</v>
      </c>
      <c r="CE234" s="4">
        <f t="shared" si="251"/>
        <v>0</v>
      </c>
      <c r="CF234" s="4">
        <f>IF(COUNTIF($BH$5:$BH234,"&gt;=2")&lt;=1,SUM($BG234:$BK234)*C$8,CF233)</f>
        <v>151200</v>
      </c>
      <c r="CG234" s="4">
        <f>IF(COUNTIF($BN$5:$BN234,"&gt;=2")&lt;=1,SUM($BL234:$BP234)*D$8,CG233)</f>
        <v>604799.99999999988</v>
      </c>
      <c r="CH234" s="4">
        <f>IF(COUNTIF($BT$5:$BT234,"&gt;=2")&lt;=1,SUM($BQ234:$BU234)*E$8,CH233)</f>
        <v>2592000</v>
      </c>
      <c r="CI234" s="4">
        <f>IF(COUNTIF($BZ$5:$BZ234,"&gt;=2")&lt;=1,SUM($BV234:$BZ234)*F$8,CI233)</f>
        <v>14774400</v>
      </c>
      <c r="CJ234" s="4">
        <f t="shared" si="254"/>
        <v>0</v>
      </c>
      <c r="CK234" s="4">
        <f t="shared" si="255"/>
        <v>209.75</v>
      </c>
      <c r="CM234" s="4">
        <v>230</v>
      </c>
      <c r="CN234" s="4">
        <f>IF(COUNTIF($BH$5:$BH234,"&gt;=2")&gt;1,CN233,BG234)</f>
        <v>4.8999999999999995</v>
      </c>
      <c r="CO234" s="4">
        <f>IF(COUNTIF($BH$5:$BH234,"&gt;=2")&gt;1,CO233,BH234)</f>
        <v>2.1</v>
      </c>
      <c r="CP234" s="4">
        <f>IF(COUNTIF($BH$5:$BH234,"&gt;=2")&gt;1,CP233,BI234)</f>
        <v>0</v>
      </c>
      <c r="CQ234" s="4">
        <f>IF(COUNTIF($BH$5:$BH234,"&gt;=2")&gt;1,CQ233,BJ234)</f>
        <v>0</v>
      </c>
      <c r="CR234" s="4">
        <f>IF(COUNTIF($BH$5:$BH234,"&gt;=2")&gt;1,CR233,BK234)</f>
        <v>0</v>
      </c>
      <c r="CS234" s="4">
        <f>IF(COUNTIF($BN$5:$BN234,"&gt;=2")&gt;1,CS233,BL234)</f>
        <v>7</v>
      </c>
      <c r="CT234" s="4">
        <f>IF(COUNTIF($BN$5:$BN234,"&gt;=2")&gt;1,CT233,BM234)</f>
        <v>4.8999999999999995</v>
      </c>
      <c r="CU234" s="4">
        <f>IF(COUNTIF($BN$5:$BN234,"&gt;=2")&gt;1,CU233,BN234)</f>
        <v>2.1</v>
      </c>
      <c r="CV234" s="4">
        <f>IF(COUNTIF($BN$5:$BN234,"&gt;=2")&gt;1,CV233,BO234)</f>
        <v>0</v>
      </c>
      <c r="CW234" s="4">
        <f>IF(COUNTIF($BN$5:$BN234,"&gt;=2")&gt;1,CW233,BP234)</f>
        <v>0</v>
      </c>
      <c r="CX234" s="4">
        <f>IF(COUNTIF($BT$5:$BT234,"&gt;=2")&gt;1,CX233,BQ234)</f>
        <v>0</v>
      </c>
      <c r="CY234" s="4">
        <f>IF(COUNTIF($BT$5:$BT234,"&gt;=2")&gt;1,CY233,BR234)</f>
        <v>26</v>
      </c>
      <c r="CZ234" s="4">
        <f>IF(COUNTIF($BT$5:$BT234,"&gt;=2")&gt;1,CZ233,BS234)</f>
        <v>11.999999999999996</v>
      </c>
      <c r="DA234" s="4">
        <f>IF(COUNTIF($BT$5:$BT234,"&gt;=2")&gt;1,DA233,BT234)</f>
        <v>2</v>
      </c>
      <c r="DB234" s="4">
        <f>IF(COUNTIF($BT$5:$BT234,"&gt;=2")&gt;1,DB233,BU234)</f>
        <v>0</v>
      </c>
      <c r="DC234" s="4">
        <f>IF(COUNTIF($BZ$5:$BZ234,"&gt;=2")&gt;1,DC233,BV234)</f>
        <v>0</v>
      </c>
      <c r="DD234" s="4">
        <f>IF(COUNTIF($BZ$5:$BZ234,"&gt;=2")&gt;1,DD233,BW234)</f>
        <v>0</v>
      </c>
      <c r="DE234" s="4">
        <f>IF(COUNTIF($BZ$5:$BZ234,"&gt;=2")&gt;1,DE233,BX234)</f>
        <v>136.80000000000001</v>
      </c>
      <c r="DF234" s="4">
        <f>IF(COUNTIF($BZ$5:$BZ234,"&gt;=2")&gt;1,DF233,BY234)</f>
        <v>33.344999999999992</v>
      </c>
      <c r="DG234" s="4">
        <f>IF(COUNTIF($BZ$5:$BZ234,"&gt;=2")&gt;1,DG233,BZ234)</f>
        <v>0.85499999999999998</v>
      </c>
      <c r="DH234" s="4">
        <f t="shared" si="256"/>
        <v>0</v>
      </c>
      <c r="DI234" s="4">
        <f t="shared" si="257"/>
        <v>0</v>
      </c>
      <c r="DJ234" s="4">
        <f t="shared" si="258"/>
        <v>0</v>
      </c>
      <c r="DK234" s="4">
        <f t="shared" si="259"/>
        <v>0</v>
      </c>
      <c r="DL234" s="4">
        <f t="shared" si="260"/>
        <v>0</v>
      </c>
      <c r="DM234" s="4">
        <f t="shared" si="261"/>
        <v>7</v>
      </c>
      <c r="DN234" s="4">
        <f t="shared" si="262"/>
        <v>13.999999999999998</v>
      </c>
      <c r="DO234" s="4">
        <f t="shared" si="263"/>
        <v>40</v>
      </c>
      <c r="DP234" s="4">
        <f t="shared" si="264"/>
        <v>171</v>
      </c>
      <c r="DQ234" s="4">
        <f t="shared" si="265"/>
        <v>0</v>
      </c>
      <c r="DS234" s="4">
        <v>230</v>
      </c>
      <c r="DT234" s="4">
        <f>$CK234+INDEX(节奏总纲!D$4:D$163,基础状态预估!$C$2)</f>
        <v>254.00483399593904</v>
      </c>
      <c r="DU234" s="4">
        <f>$CK234+INDEX(节奏总纲!E$4:E$163,基础状态预估!$C$2)</f>
        <v>248.28268396026414</v>
      </c>
      <c r="DV234" s="4">
        <f>$CK234+INDEX(节奏总纲!F$4:F$163,基础状态预估!$C$2)</f>
        <v>241.39220630709642</v>
      </c>
      <c r="DW234" s="4">
        <f>$CK234+INDEX(节奏总纲!G$4:G$163,基础状态预估!$C$2)</f>
        <v>233.03246816526354</v>
      </c>
      <c r="DX234" s="4">
        <f>$CK234+INDEX(节奏总纲!H$4:H$163,基础状态预估!$C$2)</f>
        <v>222.69453894381218</v>
      </c>
      <c r="DY234" s="4">
        <f t="shared" si="266"/>
        <v>11.899999999999999</v>
      </c>
      <c r="DZ234" s="4">
        <f t="shared" si="267"/>
        <v>33</v>
      </c>
      <c r="EA234" s="4">
        <f t="shared" si="268"/>
        <v>150.9</v>
      </c>
      <c r="EB234" s="4">
        <f t="shared" si="269"/>
        <v>35.344999999999992</v>
      </c>
      <c r="EC234" s="4">
        <f t="shared" si="270"/>
        <v>0.85499999999999998</v>
      </c>
    </row>
    <row r="235" spans="58:135" x14ac:dyDescent="0.15">
      <c r="BF235" s="4">
        <v>231</v>
      </c>
      <c r="BG235" s="4">
        <f t="shared" si="252"/>
        <v>161.69999999999999</v>
      </c>
      <c r="BH235" s="4">
        <f t="shared" si="253"/>
        <v>69.3</v>
      </c>
      <c r="BL235" s="4">
        <f t="shared" si="241"/>
        <v>112.5</v>
      </c>
      <c r="BM235" s="4">
        <f t="shared" si="242"/>
        <v>78.75</v>
      </c>
      <c r="BN235" s="4">
        <f t="shared" si="243"/>
        <v>33.75</v>
      </c>
      <c r="BR235" s="4">
        <f t="shared" si="244"/>
        <v>137.80000000000001</v>
      </c>
      <c r="BS235" s="4">
        <f t="shared" si="245"/>
        <v>63.599999999999987</v>
      </c>
      <c r="BT235" s="4">
        <f t="shared" si="246"/>
        <v>10.600000000000001</v>
      </c>
      <c r="BX235" s="4">
        <f t="shared" si="247"/>
        <v>137.6</v>
      </c>
      <c r="BY235" s="4">
        <f t="shared" si="248"/>
        <v>33.539999999999992</v>
      </c>
      <c r="BZ235" s="4">
        <f t="shared" si="249"/>
        <v>0.86</v>
      </c>
      <c r="CD235" s="4">
        <f t="shared" si="250"/>
        <v>0</v>
      </c>
      <c r="CE235" s="4">
        <f t="shared" si="251"/>
        <v>0</v>
      </c>
      <c r="CF235" s="4">
        <f>IF(COUNTIF($BH$5:$BH235,"&gt;=2")&lt;=1,SUM($BG235:$BK235)*C$8,CF234)</f>
        <v>151200</v>
      </c>
      <c r="CG235" s="4">
        <f>IF(COUNTIF($BN$5:$BN235,"&gt;=2")&lt;=1,SUM($BL235:$BP235)*D$8,CG234)</f>
        <v>604799.99999999988</v>
      </c>
      <c r="CH235" s="4">
        <f>IF(COUNTIF($BT$5:$BT235,"&gt;=2")&lt;=1,SUM($BQ235:$BU235)*E$8,CH234)</f>
        <v>2592000</v>
      </c>
      <c r="CI235" s="4">
        <f>IF(COUNTIF($BZ$5:$BZ235,"&gt;=2")&lt;=1,SUM($BV235:$BZ235)*F$8,CI234)</f>
        <v>14860800</v>
      </c>
      <c r="CJ235" s="4">
        <f t="shared" si="254"/>
        <v>0</v>
      </c>
      <c r="CK235" s="4">
        <f t="shared" si="255"/>
        <v>210.75</v>
      </c>
      <c r="CM235" s="4">
        <v>231</v>
      </c>
      <c r="CN235" s="4">
        <f>IF(COUNTIF($BH$5:$BH235,"&gt;=2")&gt;1,CN234,BG235)</f>
        <v>4.8999999999999995</v>
      </c>
      <c r="CO235" s="4">
        <f>IF(COUNTIF($BH$5:$BH235,"&gt;=2")&gt;1,CO234,BH235)</f>
        <v>2.1</v>
      </c>
      <c r="CP235" s="4">
        <f>IF(COUNTIF($BH$5:$BH235,"&gt;=2")&gt;1,CP234,BI235)</f>
        <v>0</v>
      </c>
      <c r="CQ235" s="4">
        <f>IF(COUNTIF($BH$5:$BH235,"&gt;=2")&gt;1,CQ234,BJ235)</f>
        <v>0</v>
      </c>
      <c r="CR235" s="4">
        <f>IF(COUNTIF($BH$5:$BH235,"&gt;=2")&gt;1,CR234,BK235)</f>
        <v>0</v>
      </c>
      <c r="CS235" s="4">
        <f>IF(COUNTIF($BN$5:$BN235,"&gt;=2")&gt;1,CS234,BL235)</f>
        <v>7</v>
      </c>
      <c r="CT235" s="4">
        <f>IF(COUNTIF($BN$5:$BN235,"&gt;=2")&gt;1,CT234,BM235)</f>
        <v>4.8999999999999995</v>
      </c>
      <c r="CU235" s="4">
        <f>IF(COUNTIF($BN$5:$BN235,"&gt;=2")&gt;1,CU234,BN235)</f>
        <v>2.1</v>
      </c>
      <c r="CV235" s="4">
        <f>IF(COUNTIF($BN$5:$BN235,"&gt;=2")&gt;1,CV234,BO235)</f>
        <v>0</v>
      </c>
      <c r="CW235" s="4">
        <f>IF(COUNTIF($BN$5:$BN235,"&gt;=2")&gt;1,CW234,BP235)</f>
        <v>0</v>
      </c>
      <c r="CX235" s="4">
        <f>IF(COUNTIF($BT$5:$BT235,"&gt;=2")&gt;1,CX234,BQ235)</f>
        <v>0</v>
      </c>
      <c r="CY235" s="4">
        <f>IF(COUNTIF($BT$5:$BT235,"&gt;=2")&gt;1,CY234,BR235)</f>
        <v>26</v>
      </c>
      <c r="CZ235" s="4">
        <f>IF(COUNTIF($BT$5:$BT235,"&gt;=2")&gt;1,CZ234,BS235)</f>
        <v>11.999999999999996</v>
      </c>
      <c r="DA235" s="4">
        <f>IF(COUNTIF($BT$5:$BT235,"&gt;=2")&gt;1,DA234,BT235)</f>
        <v>2</v>
      </c>
      <c r="DB235" s="4">
        <f>IF(COUNTIF($BT$5:$BT235,"&gt;=2")&gt;1,DB234,BU235)</f>
        <v>0</v>
      </c>
      <c r="DC235" s="4">
        <f>IF(COUNTIF($BZ$5:$BZ235,"&gt;=2")&gt;1,DC234,BV235)</f>
        <v>0</v>
      </c>
      <c r="DD235" s="4">
        <f>IF(COUNTIF($BZ$5:$BZ235,"&gt;=2")&gt;1,DD234,BW235)</f>
        <v>0</v>
      </c>
      <c r="DE235" s="4">
        <f>IF(COUNTIF($BZ$5:$BZ235,"&gt;=2")&gt;1,DE234,BX235)</f>
        <v>137.6</v>
      </c>
      <c r="DF235" s="4">
        <f>IF(COUNTIF($BZ$5:$BZ235,"&gt;=2")&gt;1,DF234,BY235)</f>
        <v>33.539999999999992</v>
      </c>
      <c r="DG235" s="4">
        <f>IF(COUNTIF($BZ$5:$BZ235,"&gt;=2")&gt;1,DG234,BZ235)</f>
        <v>0.86</v>
      </c>
      <c r="DH235" s="4">
        <f t="shared" si="256"/>
        <v>0</v>
      </c>
      <c r="DI235" s="4">
        <f t="shared" si="257"/>
        <v>0</v>
      </c>
      <c r="DJ235" s="4">
        <f t="shared" si="258"/>
        <v>0</v>
      </c>
      <c r="DK235" s="4">
        <f t="shared" si="259"/>
        <v>0</v>
      </c>
      <c r="DL235" s="4">
        <f t="shared" si="260"/>
        <v>0</v>
      </c>
      <c r="DM235" s="4">
        <f t="shared" si="261"/>
        <v>7</v>
      </c>
      <c r="DN235" s="4">
        <f t="shared" si="262"/>
        <v>13.999999999999998</v>
      </c>
      <c r="DO235" s="4">
        <f t="shared" si="263"/>
        <v>40</v>
      </c>
      <c r="DP235" s="4">
        <f t="shared" si="264"/>
        <v>172</v>
      </c>
      <c r="DQ235" s="4">
        <f t="shared" si="265"/>
        <v>0</v>
      </c>
      <c r="DS235" s="4">
        <v>231</v>
      </c>
      <c r="DT235" s="4">
        <f>$CK235+INDEX(节奏总纲!D$4:D$163,基础状态预估!$C$2)</f>
        <v>255.00483399593904</v>
      </c>
      <c r="DU235" s="4">
        <f>$CK235+INDEX(节奏总纲!E$4:E$163,基础状态预估!$C$2)</f>
        <v>249.28268396026414</v>
      </c>
      <c r="DV235" s="4">
        <f>$CK235+INDEX(节奏总纲!F$4:F$163,基础状态预估!$C$2)</f>
        <v>242.39220630709642</v>
      </c>
      <c r="DW235" s="4">
        <f>$CK235+INDEX(节奏总纲!G$4:G$163,基础状态预估!$C$2)</f>
        <v>234.03246816526354</v>
      </c>
      <c r="DX235" s="4">
        <f>$CK235+INDEX(节奏总纲!H$4:H$163,基础状态预估!$C$2)</f>
        <v>223.69453894381218</v>
      </c>
      <c r="DY235" s="4">
        <f t="shared" si="266"/>
        <v>11.899999999999999</v>
      </c>
      <c r="DZ235" s="4">
        <f t="shared" si="267"/>
        <v>33</v>
      </c>
      <c r="EA235" s="4">
        <f t="shared" si="268"/>
        <v>151.69999999999999</v>
      </c>
      <c r="EB235" s="4">
        <f t="shared" si="269"/>
        <v>35.539999999999992</v>
      </c>
      <c r="EC235" s="4">
        <f t="shared" si="270"/>
        <v>0.86</v>
      </c>
    </row>
    <row r="236" spans="58:135" x14ac:dyDescent="0.15">
      <c r="BF236" s="4">
        <v>232</v>
      </c>
      <c r="BG236" s="4">
        <f t="shared" si="252"/>
        <v>162.39999999999998</v>
      </c>
      <c r="BH236" s="4">
        <f t="shared" si="253"/>
        <v>69.599999999999994</v>
      </c>
      <c r="BL236" s="4">
        <f t="shared" si="241"/>
        <v>113</v>
      </c>
      <c r="BM236" s="4">
        <f t="shared" si="242"/>
        <v>79.099999999999994</v>
      </c>
      <c r="BN236" s="4">
        <f t="shared" si="243"/>
        <v>33.9</v>
      </c>
      <c r="BR236" s="4">
        <f t="shared" si="244"/>
        <v>138.45000000000002</v>
      </c>
      <c r="BS236" s="4">
        <f t="shared" si="245"/>
        <v>63.899999999999984</v>
      </c>
      <c r="BT236" s="4">
        <f t="shared" si="246"/>
        <v>10.65</v>
      </c>
      <c r="BX236" s="4">
        <f t="shared" si="247"/>
        <v>138.4</v>
      </c>
      <c r="BY236" s="4">
        <f t="shared" si="248"/>
        <v>33.734999999999992</v>
      </c>
      <c r="BZ236" s="4">
        <f t="shared" si="249"/>
        <v>0.86499999999999999</v>
      </c>
      <c r="CD236" s="4">
        <f t="shared" si="250"/>
        <v>0</v>
      </c>
      <c r="CE236" s="4">
        <f t="shared" si="251"/>
        <v>0</v>
      </c>
      <c r="CF236" s="4">
        <f>IF(COUNTIF($BH$5:$BH236,"&gt;=2")&lt;=1,SUM($BG236:$BK236)*C$8,CF235)</f>
        <v>151200</v>
      </c>
      <c r="CG236" s="4">
        <f>IF(COUNTIF($BN$5:$BN236,"&gt;=2")&lt;=1,SUM($BL236:$BP236)*D$8,CG235)</f>
        <v>604799.99999999988</v>
      </c>
      <c r="CH236" s="4">
        <f>IF(COUNTIF($BT$5:$BT236,"&gt;=2")&lt;=1,SUM($BQ236:$BU236)*E$8,CH235)</f>
        <v>2592000</v>
      </c>
      <c r="CI236" s="4">
        <f>IF(COUNTIF($BZ$5:$BZ236,"&gt;=2")&lt;=1,SUM($BV236:$BZ236)*F$8,CI235)</f>
        <v>14947200</v>
      </c>
      <c r="CJ236" s="4">
        <f t="shared" si="254"/>
        <v>0</v>
      </c>
      <c r="CK236" s="4">
        <f t="shared" si="255"/>
        <v>211.75</v>
      </c>
      <c r="CM236" s="4">
        <v>232</v>
      </c>
      <c r="CN236" s="4">
        <f>IF(COUNTIF($BH$5:$BH236,"&gt;=2")&gt;1,CN235,BG236)</f>
        <v>4.8999999999999995</v>
      </c>
      <c r="CO236" s="4">
        <f>IF(COUNTIF($BH$5:$BH236,"&gt;=2")&gt;1,CO235,BH236)</f>
        <v>2.1</v>
      </c>
      <c r="CP236" s="4">
        <f>IF(COUNTIF($BH$5:$BH236,"&gt;=2")&gt;1,CP235,BI236)</f>
        <v>0</v>
      </c>
      <c r="CQ236" s="4">
        <f>IF(COUNTIF($BH$5:$BH236,"&gt;=2")&gt;1,CQ235,BJ236)</f>
        <v>0</v>
      </c>
      <c r="CR236" s="4">
        <f>IF(COUNTIF($BH$5:$BH236,"&gt;=2")&gt;1,CR235,BK236)</f>
        <v>0</v>
      </c>
      <c r="CS236" s="4">
        <f>IF(COUNTIF($BN$5:$BN236,"&gt;=2")&gt;1,CS235,BL236)</f>
        <v>7</v>
      </c>
      <c r="CT236" s="4">
        <f>IF(COUNTIF($BN$5:$BN236,"&gt;=2")&gt;1,CT235,BM236)</f>
        <v>4.8999999999999995</v>
      </c>
      <c r="CU236" s="4">
        <f>IF(COUNTIF($BN$5:$BN236,"&gt;=2")&gt;1,CU235,BN236)</f>
        <v>2.1</v>
      </c>
      <c r="CV236" s="4">
        <f>IF(COUNTIF($BN$5:$BN236,"&gt;=2")&gt;1,CV235,BO236)</f>
        <v>0</v>
      </c>
      <c r="CW236" s="4">
        <f>IF(COUNTIF($BN$5:$BN236,"&gt;=2")&gt;1,CW235,BP236)</f>
        <v>0</v>
      </c>
      <c r="CX236" s="4">
        <f>IF(COUNTIF($BT$5:$BT236,"&gt;=2")&gt;1,CX235,BQ236)</f>
        <v>0</v>
      </c>
      <c r="CY236" s="4">
        <f>IF(COUNTIF($BT$5:$BT236,"&gt;=2")&gt;1,CY235,BR236)</f>
        <v>26</v>
      </c>
      <c r="CZ236" s="4">
        <f>IF(COUNTIF($BT$5:$BT236,"&gt;=2")&gt;1,CZ235,BS236)</f>
        <v>11.999999999999996</v>
      </c>
      <c r="DA236" s="4">
        <f>IF(COUNTIF($BT$5:$BT236,"&gt;=2")&gt;1,DA235,BT236)</f>
        <v>2</v>
      </c>
      <c r="DB236" s="4">
        <f>IF(COUNTIF($BT$5:$BT236,"&gt;=2")&gt;1,DB235,BU236)</f>
        <v>0</v>
      </c>
      <c r="DC236" s="4">
        <f>IF(COUNTIF($BZ$5:$BZ236,"&gt;=2")&gt;1,DC235,BV236)</f>
        <v>0</v>
      </c>
      <c r="DD236" s="4">
        <f>IF(COUNTIF($BZ$5:$BZ236,"&gt;=2")&gt;1,DD235,BW236)</f>
        <v>0</v>
      </c>
      <c r="DE236" s="4">
        <f>IF(COUNTIF($BZ$5:$BZ236,"&gt;=2")&gt;1,DE235,BX236)</f>
        <v>138.4</v>
      </c>
      <c r="DF236" s="4">
        <f>IF(COUNTIF($BZ$5:$BZ236,"&gt;=2")&gt;1,DF235,BY236)</f>
        <v>33.734999999999992</v>
      </c>
      <c r="DG236" s="4">
        <f>IF(COUNTIF($BZ$5:$BZ236,"&gt;=2")&gt;1,DG235,BZ236)</f>
        <v>0.86499999999999999</v>
      </c>
      <c r="DH236" s="4">
        <f t="shared" si="256"/>
        <v>0</v>
      </c>
      <c r="DI236" s="4">
        <f t="shared" si="257"/>
        <v>0</v>
      </c>
      <c r="DJ236" s="4">
        <f t="shared" si="258"/>
        <v>0</v>
      </c>
      <c r="DK236" s="4">
        <f t="shared" si="259"/>
        <v>0</v>
      </c>
      <c r="DL236" s="4">
        <f t="shared" si="260"/>
        <v>0</v>
      </c>
      <c r="DM236" s="4">
        <f t="shared" si="261"/>
        <v>7</v>
      </c>
      <c r="DN236" s="4">
        <f t="shared" si="262"/>
        <v>13.999999999999998</v>
      </c>
      <c r="DO236" s="4">
        <f t="shared" si="263"/>
        <v>40</v>
      </c>
      <c r="DP236" s="4">
        <f t="shared" si="264"/>
        <v>173</v>
      </c>
      <c r="DQ236" s="4">
        <f t="shared" si="265"/>
        <v>0</v>
      </c>
      <c r="DS236" s="4">
        <v>232</v>
      </c>
      <c r="DT236" s="4">
        <f>$CK236+INDEX(节奏总纲!D$4:D$163,基础状态预估!$C$2)</f>
        <v>256.00483399593907</v>
      </c>
      <c r="DU236" s="4">
        <f>$CK236+INDEX(节奏总纲!E$4:E$163,基础状态预估!$C$2)</f>
        <v>250.28268396026414</v>
      </c>
      <c r="DV236" s="4">
        <f>$CK236+INDEX(节奏总纲!F$4:F$163,基础状态预估!$C$2)</f>
        <v>243.39220630709642</v>
      </c>
      <c r="DW236" s="4">
        <f>$CK236+INDEX(节奏总纲!G$4:G$163,基础状态预估!$C$2)</f>
        <v>235.03246816526354</v>
      </c>
      <c r="DX236" s="4">
        <f>$CK236+INDEX(节奏总纲!H$4:H$163,基础状态预估!$C$2)</f>
        <v>224.69453894381218</v>
      </c>
      <c r="DY236" s="4">
        <f t="shared" si="266"/>
        <v>11.899999999999999</v>
      </c>
      <c r="DZ236" s="4">
        <f t="shared" si="267"/>
        <v>33</v>
      </c>
      <c r="EA236" s="4">
        <f t="shared" si="268"/>
        <v>152.5</v>
      </c>
      <c r="EB236" s="4">
        <f t="shared" si="269"/>
        <v>35.734999999999992</v>
      </c>
      <c r="EC236" s="4">
        <f t="shared" si="270"/>
        <v>0.86499999999999999</v>
      </c>
    </row>
    <row r="237" spans="58:135" x14ac:dyDescent="0.15">
      <c r="BF237" s="4">
        <v>233</v>
      </c>
      <c r="BG237" s="4">
        <f t="shared" si="252"/>
        <v>163.1</v>
      </c>
      <c r="BH237" s="4">
        <f t="shared" si="253"/>
        <v>69.899999999999991</v>
      </c>
      <c r="BL237" s="4">
        <f t="shared" si="241"/>
        <v>113.5</v>
      </c>
      <c r="BM237" s="4">
        <f t="shared" si="242"/>
        <v>79.449999999999989</v>
      </c>
      <c r="BN237" s="4">
        <f t="shared" si="243"/>
        <v>34.049999999999997</v>
      </c>
      <c r="BR237" s="4">
        <f t="shared" si="244"/>
        <v>139.1</v>
      </c>
      <c r="BS237" s="4">
        <f t="shared" si="245"/>
        <v>64.199999999999989</v>
      </c>
      <c r="BT237" s="4">
        <f t="shared" si="246"/>
        <v>10.700000000000001</v>
      </c>
      <c r="BX237" s="4">
        <f t="shared" si="247"/>
        <v>139.20000000000002</v>
      </c>
      <c r="BY237" s="4">
        <f t="shared" si="248"/>
        <v>33.929999999999993</v>
      </c>
      <c r="BZ237" s="4">
        <f t="shared" si="249"/>
        <v>0.87</v>
      </c>
      <c r="CD237" s="4">
        <f t="shared" si="250"/>
        <v>0</v>
      </c>
      <c r="CE237" s="4">
        <f t="shared" si="251"/>
        <v>0</v>
      </c>
      <c r="CF237" s="4">
        <f>IF(COUNTIF($BH$5:$BH237,"&gt;=2")&lt;=1,SUM($BG237:$BK237)*C$8,CF236)</f>
        <v>151200</v>
      </c>
      <c r="CG237" s="4">
        <f>IF(COUNTIF($BN$5:$BN237,"&gt;=2")&lt;=1,SUM($BL237:$BP237)*D$8,CG236)</f>
        <v>604799.99999999988</v>
      </c>
      <c r="CH237" s="4">
        <f>IF(COUNTIF($BT$5:$BT237,"&gt;=2")&lt;=1,SUM($BQ237:$BU237)*E$8,CH236)</f>
        <v>2592000</v>
      </c>
      <c r="CI237" s="4">
        <f>IF(COUNTIF($BZ$5:$BZ237,"&gt;=2")&lt;=1,SUM($BV237:$BZ237)*F$8,CI236)</f>
        <v>15033600</v>
      </c>
      <c r="CJ237" s="4">
        <f t="shared" si="254"/>
        <v>0</v>
      </c>
      <c r="CK237" s="4">
        <f t="shared" si="255"/>
        <v>212.75</v>
      </c>
      <c r="CM237" s="4">
        <v>233</v>
      </c>
      <c r="CN237" s="4">
        <f>IF(COUNTIF($BH$5:$BH237,"&gt;=2")&gt;1,CN236,BG237)</f>
        <v>4.8999999999999995</v>
      </c>
      <c r="CO237" s="4">
        <f>IF(COUNTIF($BH$5:$BH237,"&gt;=2")&gt;1,CO236,BH237)</f>
        <v>2.1</v>
      </c>
      <c r="CP237" s="4">
        <f>IF(COUNTIF($BH$5:$BH237,"&gt;=2")&gt;1,CP236,BI237)</f>
        <v>0</v>
      </c>
      <c r="CQ237" s="4">
        <f>IF(COUNTIF($BH$5:$BH237,"&gt;=2")&gt;1,CQ236,BJ237)</f>
        <v>0</v>
      </c>
      <c r="CR237" s="4">
        <f>IF(COUNTIF($BH$5:$BH237,"&gt;=2")&gt;1,CR236,BK237)</f>
        <v>0</v>
      </c>
      <c r="CS237" s="4">
        <f>IF(COUNTIF($BN$5:$BN237,"&gt;=2")&gt;1,CS236,BL237)</f>
        <v>7</v>
      </c>
      <c r="CT237" s="4">
        <f>IF(COUNTIF($BN$5:$BN237,"&gt;=2")&gt;1,CT236,BM237)</f>
        <v>4.8999999999999995</v>
      </c>
      <c r="CU237" s="4">
        <f>IF(COUNTIF($BN$5:$BN237,"&gt;=2")&gt;1,CU236,BN237)</f>
        <v>2.1</v>
      </c>
      <c r="CV237" s="4">
        <f>IF(COUNTIF($BN$5:$BN237,"&gt;=2")&gt;1,CV236,BO237)</f>
        <v>0</v>
      </c>
      <c r="CW237" s="4">
        <f>IF(COUNTIF($BN$5:$BN237,"&gt;=2")&gt;1,CW236,BP237)</f>
        <v>0</v>
      </c>
      <c r="CX237" s="4">
        <f>IF(COUNTIF($BT$5:$BT237,"&gt;=2")&gt;1,CX236,BQ237)</f>
        <v>0</v>
      </c>
      <c r="CY237" s="4">
        <f>IF(COUNTIF($BT$5:$BT237,"&gt;=2")&gt;1,CY236,BR237)</f>
        <v>26</v>
      </c>
      <c r="CZ237" s="4">
        <f>IF(COUNTIF($BT$5:$BT237,"&gt;=2")&gt;1,CZ236,BS237)</f>
        <v>11.999999999999996</v>
      </c>
      <c r="DA237" s="4">
        <f>IF(COUNTIF($BT$5:$BT237,"&gt;=2")&gt;1,DA236,BT237)</f>
        <v>2</v>
      </c>
      <c r="DB237" s="4">
        <f>IF(COUNTIF($BT$5:$BT237,"&gt;=2")&gt;1,DB236,BU237)</f>
        <v>0</v>
      </c>
      <c r="DC237" s="4">
        <f>IF(COUNTIF($BZ$5:$BZ237,"&gt;=2")&gt;1,DC236,BV237)</f>
        <v>0</v>
      </c>
      <c r="DD237" s="4">
        <f>IF(COUNTIF($BZ$5:$BZ237,"&gt;=2")&gt;1,DD236,BW237)</f>
        <v>0</v>
      </c>
      <c r="DE237" s="4">
        <f>IF(COUNTIF($BZ$5:$BZ237,"&gt;=2")&gt;1,DE236,BX237)</f>
        <v>139.20000000000002</v>
      </c>
      <c r="DF237" s="4">
        <f>IF(COUNTIF($BZ$5:$BZ237,"&gt;=2")&gt;1,DF236,BY237)</f>
        <v>33.929999999999993</v>
      </c>
      <c r="DG237" s="4">
        <f>IF(COUNTIF($BZ$5:$BZ237,"&gt;=2")&gt;1,DG236,BZ237)</f>
        <v>0.87</v>
      </c>
      <c r="DH237" s="4">
        <f t="shared" si="256"/>
        <v>0</v>
      </c>
      <c r="DI237" s="4">
        <f t="shared" si="257"/>
        <v>0</v>
      </c>
      <c r="DJ237" s="4">
        <f t="shared" si="258"/>
        <v>0</v>
      </c>
      <c r="DK237" s="4">
        <f t="shared" si="259"/>
        <v>0</v>
      </c>
      <c r="DL237" s="4">
        <f t="shared" si="260"/>
        <v>0</v>
      </c>
      <c r="DM237" s="4">
        <f t="shared" si="261"/>
        <v>7</v>
      </c>
      <c r="DN237" s="4">
        <f t="shared" si="262"/>
        <v>13.999999999999998</v>
      </c>
      <c r="DO237" s="4">
        <f t="shared" si="263"/>
        <v>40</v>
      </c>
      <c r="DP237" s="4">
        <f t="shared" si="264"/>
        <v>174</v>
      </c>
      <c r="DQ237" s="4">
        <f t="shared" si="265"/>
        <v>0</v>
      </c>
      <c r="DS237" s="4">
        <v>233</v>
      </c>
      <c r="DT237" s="4">
        <f>$CK237+INDEX(节奏总纲!D$4:D$163,基础状态预估!$C$2)</f>
        <v>257.00483399593907</v>
      </c>
      <c r="DU237" s="4">
        <f>$CK237+INDEX(节奏总纲!E$4:E$163,基础状态预估!$C$2)</f>
        <v>251.28268396026414</v>
      </c>
      <c r="DV237" s="4">
        <f>$CK237+INDEX(节奏总纲!F$4:F$163,基础状态预估!$C$2)</f>
        <v>244.39220630709642</v>
      </c>
      <c r="DW237" s="4">
        <f>$CK237+INDEX(节奏总纲!G$4:G$163,基础状态预估!$C$2)</f>
        <v>236.03246816526354</v>
      </c>
      <c r="DX237" s="4">
        <f>$CK237+INDEX(节奏总纲!H$4:H$163,基础状态预估!$C$2)</f>
        <v>225.69453894381218</v>
      </c>
      <c r="DY237" s="4">
        <f t="shared" si="266"/>
        <v>11.899999999999999</v>
      </c>
      <c r="DZ237" s="4">
        <f t="shared" si="267"/>
        <v>33</v>
      </c>
      <c r="EA237" s="4">
        <f t="shared" si="268"/>
        <v>153.30000000000001</v>
      </c>
      <c r="EB237" s="4">
        <f t="shared" si="269"/>
        <v>35.929999999999993</v>
      </c>
      <c r="EC237" s="4">
        <f t="shared" si="270"/>
        <v>0.87</v>
      </c>
    </row>
    <row r="238" spans="58:135" x14ac:dyDescent="0.15">
      <c r="BF238" s="4">
        <v>234</v>
      </c>
      <c r="BG238" s="4">
        <f t="shared" si="252"/>
        <v>163.79999999999998</v>
      </c>
      <c r="BH238" s="4">
        <f t="shared" si="253"/>
        <v>70.2</v>
      </c>
      <c r="BL238" s="4">
        <f t="shared" si="241"/>
        <v>114</v>
      </c>
      <c r="BM238" s="4">
        <f t="shared" si="242"/>
        <v>79.8</v>
      </c>
      <c r="BN238" s="4">
        <f t="shared" si="243"/>
        <v>34.199999999999996</v>
      </c>
      <c r="BR238" s="4">
        <f t="shared" si="244"/>
        <v>139.75</v>
      </c>
      <c r="BS238" s="4">
        <f t="shared" si="245"/>
        <v>64.499999999999986</v>
      </c>
      <c r="BT238" s="4">
        <f t="shared" si="246"/>
        <v>10.75</v>
      </c>
      <c r="BX238" s="4">
        <f t="shared" si="247"/>
        <v>140</v>
      </c>
      <c r="BY238" s="4">
        <f t="shared" si="248"/>
        <v>34.124999999999993</v>
      </c>
      <c r="BZ238" s="4">
        <f t="shared" si="249"/>
        <v>0.875</v>
      </c>
      <c r="CD238" s="4">
        <f t="shared" si="250"/>
        <v>0</v>
      </c>
      <c r="CE238" s="4">
        <f t="shared" si="251"/>
        <v>0</v>
      </c>
      <c r="CF238" s="4">
        <f>IF(COUNTIF($BH$5:$BH238,"&gt;=2")&lt;=1,SUM($BG238:$BK238)*C$8,CF237)</f>
        <v>151200</v>
      </c>
      <c r="CG238" s="4">
        <f>IF(COUNTIF($BN$5:$BN238,"&gt;=2")&lt;=1,SUM($BL238:$BP238)*D$8,CG237)</f>
        <v>604799.99999999988</v>
      </c>
      <c r="CH238" s="4">
        <f>IF(COUNTIF($BT$5:$BT238,"&gt;=2")&lt;=1,SUM($BQ238:$BU238)*E$8,CH237)</f>
        <v>2592000</v>
      </c>
      <c r="CI238" s="4">
        <f>IF(COUNTIF($BZ$5:$BZ238,"&gt;=2")&lt;=1,SUM($BV238:$BZ238)*F$8,CI237)</f>
        <v>15120000</v>
      </c>
      <c r="CJ238" s="4">
        <f t="shared" si="254"/>
        <v>0</v>
      </c>
      <c r="CK238" s="4">
        <f t="shared" si="255"/>
        <v>213.75</v>
      </c>
      <c r="CM238" s="4">
        <v>234</v>
      </c>
      <c r="CN238" s="4">
        <f>IF(COUNTIF($BH$5:$BH238,"&gt;=2")&gt;1,CN237,BG238)</f>
        <v>4.8999999999999995</v>
      </c>
      <c r="CO238" s="4">
        <f>IF(COUNTIF($BH$5:$BH238,"&gt;=2")&gt;1,CO237,BH238)</f>
        <v>2.1</v>
      </c>
      <c r="CP238" s="4">
        <f>IF(COUNTIF($BH$5:$BH238,"&gt;=2")&gt;1,CP237,BI238)</f>
        <v>0</v>
      </c>
      <c r="CQ238" s="4">
        <f>IF(COUNTIF($BH$5:$BH238,"&gt;=2")&gt;1,CQ237,BJ238)</f>
        <v>0</v>
      </c>
      <c r="CR238" s="4">
        <f>IF(COUNTIF($BH$5:$BH238,"&gt;=2")&gt;1,CR237,BK238)</f>
        <v>0</v>
      </c>
      <c r="CS238" s="4">
        <f>IF(COUNTIF($BN$5:$BN238,"&gt;=2")&gt;1,CS237,BL238)</f>
        <v>7</v>
      </c>
      <c r="CT238" s="4">
        <f>IF(COUNTIF($BN$5:$BN238,"&gt;=2")&gt;1,CT237,BM238)</f>
        <v>4.8999999999999995</v>
      </c>
      <c r="CU238" s="4">
        <f>IF(COUNTIF($BN$5:$BN238,"&gt;=2")&gt;1,CU237,BN238)</f>
        <v>2.1</v>
      </c>
      <c r="CV238" s="4">
        <f>IF(COUNTIF($BN$5:$BN238,"&gt;=2")&gt;1,CV237,BO238)</f>
        <v>0</v>
      </c>
      <c r="CW238" s="4">
        <f>IF(COUNTIF($BN$5:$BN238,"&gt;=2")&gt;1,CW237,BP238)</f>
        <v>0</v>
      </c>
      <c r="CX238" s="4">
        <f>IF(COUNTIF($BT$5:$BT238,"&gt;=2")&gt;1,CX237,BQ238)</f>
        <v>0</v>
      </c>
      <c r="CY238" s="4">
        <f>IF(COUNTIF($BT$5:$BT238,"&gt;=2")&gt;1,CY237,BR238)</f>
        <v>26</v>
      </c>
      <c r="CZ238" s="4">
        <f>IF(COUNTIF($BT$5:$BT238,"&gt;=2")&gt;1,CZ237,BS238)</f>
        <v>11.999999999999996</v>
      </c>
      <c r="DA238" s="4">
        <f>IF(COUNTIF($BT$5:$BT238,"&gt;=2")&gt;1,DA237,BT238)</f>
        <v>2</v>
      </c>
      <c r="DB238" s="4">
        <f>IF(COUNTIF($BT$5:$BT238,"&gt;=2")&gt;1,DB237,BU238)</f>
        <v>0</v>
      </c>
      <c r="DC238" s="4">
        <f>IF(COUNTIF($BZ$5:$BZ238,"&gt;=2")&gt;1,DC237,BV238)</f>
        <v>0</v>
      </c>
      <c r="DD238" s="4">
        <f>IF(COUNTIF($BZ$5:$BZ238,"&gt;=2")&gt;1,DD237,BW238)</f>
        <v>0</v>
      </c>
      <c r="DE238" s="4">
        <f>IF(COUNTIF($BZ$5:$BZ238,"&gt;=2")&gt;1,DE237,BX238)</f>
        <v>140</v>
      </c>
      <c r="DF238" s="4">
        <f>IF(COUNTIF($BZ$5:$BZ238,"&gt;=2")&gt;1,DF237,BY238)</f>
        <v>34.124999999999993</v>
      </c>
      <c r="DG238" s="4">
        <f>IF(COUNTIF($BZ$5:$BZ238,"&gt;=2")&gt;1,DG237,BZ238)</f>
        <v>0.875</v>
      </c>
      <c r="DH238" s="4">
        <f t="shared" si="256"/>
        <v>0</v>
      </c>
      <c r="DI238" s="4">
        <f t="shared" si="257"/>
        <v>0</v>
      </c>
      <c r="DJ238" s="4">
        <f t="shared" si="258"/>
        <v>0</v>
      </c>
      <c r="DK238" s="4">
        <f t="shared" si="259"/>
        <v>0</v>
      </c>
      <c r="DL238" s="4">
        <f t="shared" si="260"/>
        <v>0</v>
      </c>
      <c r="DM238" s="4">
        <f t="shared" si="261"/>
        <v>7</v>
      </c>
      <c r="DN238" s="4">
        <f t="shared" si="262"/>
        <v>13.999999999999998</v>
      </c>
      <c r="DO238" s="4">
        <f t="shared" si="263"/>
        <v>40</v>
      </c>
      <c r="DP238" s="4">
        <f t="shared" si="264"/>
        <v>175</v>
      </c>
      <c r="DQ238" s="4">
        <f t="shared" si="265"/>
        <v>0</v>
      </c>
      <c r="DS238" s="4">
        <v>234</v>
      </c>
      <c r="DT238" s="4">
        <f>$CK238+INDEX(节奏总纲!D$4:D$163,基础状态预估!$C$2)</f>
        <v>258.00483399593907</v>
      </c>
      <c r="DU238" s="4">
        <f>$CK238+INDEX(节奏总纲!E$4:E$163,基础状态预估!$C$2)</f>
        <v>252.28268396026414</v>
      </c>
      <c r="DV238" s="4">
        <f>$CK238+INDEX(节奏总纲!F$4:F$163,基础状态预估!$C$2)</f>
        <v>245.39220630709642</v>
      </c>
      <c r="DW238" s="4">
        <f>$CK238+INDEX(节奏总纲!G$4:G$163,基础状态预估!$C$2)</f>
        <v>237.03246816526354</v>
      </c>
      <c r="DX238" s="4">
        <f>$CK238+INDEX(节奏总纲!H$4:H$163,基础状态预估!$C$2)</f>
        <v>226.69453894381218</v>
      </c>
      <c r="DY238" s="4">
        <f t="shared" si="266"/>
        <v>11.899999999999999</v>
      </c>
      <c r="DZ238" s="4">
        <f t="shared" si="267"/>
        <v>33</v>
      </c>
      <c r="EA238" s="4">
        <f t="shared" si="268"/>
        <v>154.1</v>
      </c>
      <c r="EB238" s="4">
        <f t="shared" si="269"/>
        <v>36.124999999999993</v>
      </c>
      <c r="EC238" s="4">
        <f t="shared" si="270"/>
        <v>0.875</v>
      </c>
    </row>
    <row r="239" spans="58:135" x14ac:dyDescent="0.15">
      <c r="BF239" s="4">
        <v>235</v>
      </c>
      <c r="BG239" s="4">
        <f t="shared" si="252"/>
        <v>164.5</v>
      </c>
      <c r="BH239" s="4">
        <f t="shared" si="253"/>
        <v>70.5</v>
      </c>
      <c r="BL239" s="4">
        <f t="shared" si="241"/>
        <v>114.5</v>
      </c>
      <c r="BM239" s="4">
        <f t="shared" si="242"/>
        <v>80.149999999999991</v>
      </c>
      <c r="BN239" s="4">
        <f t="shared" si="243"/>
        <v>34.35</v>
      </c>
      <c r="BR239" s="4">
        <f t="shared" si="244"/>
        <v>140.4</v>
      </c>
      <c r="BS239" s="4">
        <f t="shared" si="245"/>
        <v>64.799999999999983</v>
      </c>
      <c r="BT239" s="4">
        <f t="shared" si="246"/>
        <v>10.8</v>
      </c>
      <c r="BX239" s="4">
        <f t="shared" si="247"/>
        <v>140.80000000000001</v>
      </c>
      <c r="BY239" s="4">
        <f t="shared" si="248"/>
        <v>34.319999999999993</v>
      </c>
      <c r="BZ239" s="4">
        <f t="shared" si="249"/>
        <v>0.88</v>
      </c>
      <c r="CD239" s="4">
        <f t="shared" si="250"/>
        <v>0</v>
      </c>
      <c r="CE239" s="4">
        <f t="shared" si="251"/>
        <v>0</v>
      </c>
      <c r="CF239" s="4">
        <f>IF(COUNTIF($BH$5:$BH239,"&gt;=2")&lt;=1,SUM($BG239:$BK239)*C$8,CF238)</f>
        <v>151200</v>
      </c>
      <c r="CG239" s="4">
        <f>IF(COUNTIF($BN$5:$BN239,"&gt;=2")&lt;=1,SUM($BL239:$BP239)*D$8,CG238)</f>
        <v>604799.99999999988</v>
      </c>
      <c r="CH239" s="4">
        <f>IF(COUNTIF($BT$5:$BT239,"&gt;=2")&lt;=1,SUM($BQ239:$BU239)*E$8,CH238)</f>
        <v>2592000</v>
      </c>
      <c r="CI239" s="4">
        <f>IF(COUNTIF($BZ$5:$BZ239,"&gt;=2")&lt;=1,SUM($BV239:$BZ239)*F$8,CI238)</f>
        <v>15206400</v>
      </c>
      <c r="CJ239" s="4">
        <f t="shared" si="254"/>
        <v>0</v>
      </c>
      <c r="CK239" s="4">
        <f t="shared" si="255"/>
        <v>214.75</v>
      </c>
      <c r="CM239" s="4">
        <v>235</v>
      </c>
      <c r="CN239" s="4">
        <f>IF(COUNTIF($BH$5:$BH239,"&gt;=2")&gt;1,CN238,BG239)</f>
        <v>4.8999999999999995</v>
      </c>
      <c r="CO239" s="4">
        <f>IF(COUNTIF($BH$5:$BH239,"&gt;=2")&gt;1,CO238,BH239)</f>
        <v>2.1</v>
      </c>
      <c r="CP239" s="4">
        <f>IF(COUNTIF($BH$5:$BH239,"&gt;=2")&gt;1,CP238,BI239)</f>
        <v>0</v>
      </c>
      <c r="CQ239" s="4">
        <f>IF(COUNTIF($BH$5:$BH239,"&gt;=2")&gt;1,CQ238,BJ239)</f>
        <v>0</v>
      </c>
      <c r="CR239" s="4">
        <f>IF(COUNTIF($BH$5:$BH239,"&gt;=2")&gt;1,CR238,BK239)</f>
        <v>0</v>
      </c>
      <c r="CS239" s="4">
        <f>IF(COUNTIF($BN$5:$BN239,"&gt;=2")&gt;1,CS238,BL239)</f>
        <v>7</v>
      </c>
      <c r="CT239" s="4">
        <f>IF(COUNTIF($BN$5:$BN239,"&gt;=2")&gt;1,CT238,BM239)</f>
        <v>4.8999999999999995</v>
      </c>
      <c r="CU239" s="4">
        <f>IF(COUNTIF($BN$5:$BN239,"&gt;=2")&gt;1,CU238,BN239)</f>
        <v>2.1</v>
      </c>
      <c r="CV239" s="4">
        <f>IF(COUNTIF($BN$5:$BN239,"&gt;=2")&gt;1,CV238,BO239)</f>
        <v>0</v>
      </c>
      <c r="CW239" s="4">
        <f>IF(COUNTIF($BN$5:$BN239,"&gt;=2")&gt;1,CW238,BP239)</f>
        <v>0</v>
      </c>
      <c r="CX239" s="4">
        <f>IF(COUNTIF($BT$5:$BT239,"&gt;=2")&gt;1,CX238,BQ239)</f>
        <v>0</v>
      </c>
      <c r="CY239" s="4">
        <f>IF(COUNTIF($BT$5:$BT239,"&gt;=2")&gt;1,CY238,BR239)</f>
        <v>26</v>
      </c>
      <c r="CZ239" s="4">
        <f>IF(COUNTIF($BT$5:$BT239,"&gt;=2")&gt;1,CZ238,BS239)</f>
        <v>11.999999999999996</v>
      </c>
      <c r="DA239" s="4">
        <f>IF(COUNTIF($BT$5:$BT239,"&gt;=2")&gt;1,DA238,BT239)</f>
        <v>2</v>
      </c>
      <c r="DB239" s="4">
        <f>IF(COUNTIF($BT$5:$BT239,"&gt;=2")&gt;1,DB238,BU239)</f>
        <v>0</v>
      </c>
      <c r="DC239" s="4">
        <f>IF(COUNTIF($BZ$5:$BZ239,"&gt;=2")&gt;1,DC238,BV239)</f>
        <v>0</v>
      </c>
      <c r="DD239" s="4">
        <f>IF(COUNTIF($BZ$5:$BZ239,"&gt;=2")&gt;1,DD238,BW239)</f>
        <v>0</v>
      </c>
      <c r="DE239" s="4">
        <f>IF(COUNTIF($BZ$5:$BZ239,"&gt;=2")&gt;1,DE238,BX239)</f>
        <v>140.80000000000001</v>
      </c>
      <c r="DF239" s="4">
        <f>IF(COUNTIF($BZ$5:$BZ239,"&gt;=2")&gt;1,DF238,BY239)</f>
        <v>34.319999999999993</v>
      </c>
      <c r="DG239" s="4">
        <f>IF(COUNTIF($BZ$5:$BZ239,"&gt;=2")&gt;1,DG238,BZ239)</f>
        <v>0.88</v>
      </c>
      <c r="DH239" s="4">
        <f t="shared" si="256"/>
        <v>0</v>
      </c>
      <c r="DI239" s="4">
        <f t="shared" si="257"/>
        <v>0</v>
      </c>
      <c r="DJ239" s="4">
        <f t="shared" si="258"/>
        <v>0</v>
      </c>
      <c r="DK239" s="4">
        <f t="shared" si="259"/>
        <v>0</v>
      </c>
      <c r="DL239" s="4">
        <f t="shared" si="260"/>
        <v>0</v>
      </c>
      <c r="DM239" s="4">
        <f t="shared" si="261"/>
        <v>7</v>
      </c>
      <c r="DN239" s="4">
        <f t="shared" si="262"/>
        <v>13.999999999999998</v>
      </c>
      <c r="DO239" s="4">
        <f t="shared" si="263"/>
        <v>40</v>
      </c>
      <c r="DP239" s="4">
        <f t="shared" si="264"/>
        <v>176</v>
      </c>
      <c r="DQ239" s="4">
        <f t="shared" si="265"/>
        <v>0</v>
      </c>
      <c r="DS239" s="4">
        <v>235</v>
      </c>
      <c r="DT239" s="4">
        <f>$CK239+INDEX(节奏总纲!D$4:D$163,基础状态预估!$C$2)</f>
        <v>259.00483399593907</v>
      </c>
      <c r="DU239" s="4">
        <f>$CK239+INDEX(节奏总纲!E$4:E$163,基础状态预估!$C$2)</f>
        <v>253.28268396026414</v>
      </c>
      <c r="DV239" s="4">
        <f>$CK239+INDEX(节奏总纲!F$4:F$163,基础状态预估!$C$2)</f>
        <v>246.39220630709642</v>
      </c>
      <c r="DW239" s="4">
        <f>$CK239+INDEX(节奏总纲!G$4:G$163,基础状态预估!$C$2)</f>
        <v>238.03246816526354</v>
      </c>
      <c r="DX239" s="4">
        <f>$CK239+INDEX(节奏总纲!H$4:H$163,基础状态预估!$C$2)</f>
        <v>227.69453894381218</v>
      </c>
      <c r="DY239" s="4">
        <f t="shared" si="266"/>
        <v>11.899999999999999</v>
      </c>
      <c r="DZ239" s="4">
        <f t="shared" si="267"/>
        <v>33</v>
      </c>
      <c r="EA239" s="4">
        <f t="shared" si="268"/>
        <v>154.9</v>
      </c>
      <c r="EB239" s="4">
        <f t="shared" si="269"/>
        <v>36.319999999999993</v>
      </c>
      <c r="EC239" s="4">
        <f t="shared" si="270"/>
        <v>0.88</v>
      </c>
    </row>
    <row r="240" spans="58:135" x14ac:dyDescent="0.15">
      <c r="BF240" s="4">
        <v>236</v>
      </c>
      <c r="BG240" s="4">
        <f t="shared" si="252"/>
        <v>165.2</v>
      </c>
      <c r="BH240" s="4">
        <f t="shared" si="253"/>
        <v>70.8</v>
      </c>
      <c r="BL240" s="4">
        <f t="shared" si="241"/>
        <v>115</v>
      </c>
      <c r="BM240" s="4">
        <f t="shared" si="242"/>
        <v>80.5</v>
      </c>
      <c r="BN240" s="4">
        <f t="shared" si="243"/>
        <v>34.5</v>
      </c>
      <c r="BR240" s="4">
        <f t="shared" si="244"/>
        <v>141.05000000000001</v>
      </c>
      <c r="BS240" s="4">
        <f t="shared" si="245"/>
        <v>65.09999999999998</v>
      </c>
      <c r="BT240" s="4">
        <f t="shared" si="246"/>
        <v>10.850000000000001</v>
      </c>
      <c r="BX240" s="4">
        <f t="shared" si="247"/>
        <v>141.6</v>
      </c>
      <c r="BY240" s="4">
        <f t="shared" si="248"/>
        <v>34.514999999999993</v>
      </c>
      <c r="BZ240" s="4">
        <f t="shared" si="249"/>
        <v>0.88500000000000001</v>
      </c>
      <c r="CD240" s="4">
        <f t="shared" si="250"/>
        <v>0</v>
      </c>
      <c r="CE240" s="4">
        <f t="shared" si="251"/>
        <v>0</v>
      </c>
      <c r="CF240" s="4">
        <f>IF(COUNTIF($BH$5:$BH240,"&gt;=2")&lt;=1,SUM($BG240:$BK240)*C$8,CF239)</f>
        <v>151200</v>
      </c>
      <c r="CG240" s="4">
        <f>IF(COUNTIF($BN$5:$BN240,"&gt;=2")&lt;=1,SUM($BL240:$BP240)*D$8,CG239)</f>
        <v>604799.99999999988</v>
      </c>
      <c r="CH240" s="4">
        <f>IF(COUNTIF($BT$5:$BT240,"&gt;=2")&lt;=1,SUM($BQ240:$BU240)*E$8,CH239)</f>
        <v>2592000</v>
      </c>
      <c r="CI240" s="4">
        <f>IF(COUNTIF($BZ$5:$BZ240,"&gt;=2")&lt;=1,SUM($BV240:$BZ240)*F$8,CI239)</f>
        <v>15292799.999999998</v>
      </c>
      <c r="CJ240" s="4">
        <f t="shared" si="254"/>
        <v>0</v>
      </c>
      <c r="CK240" s="4">
        <f t="shared" si="255"/>
        <v>215.75</v>
      </c>
      <c r="CM240" s="4">
        <v>236</v>
      </c>
      <c r="CN240" s="4">
        <f>IF(COUNTIF($BH$5:$BH240,"&gt;=2")&gt;1,CN239,BG240)</f>
        <v>4.8999999999999995</v>
      </c>
      <c r="CO240" s="4">
        <f>IF(COUNTIF($BH$5:$BH240,"&gt;=2")&gt;1,CO239,BH240)</f>
        <v>2.1</v>
      </c>
      <c r="CP240" s="4">
        <f>IF(COUNTIF($BH$5:$BH240,"&gt;=2")&gt;1,CP239,BI240)</f>
        <v>0</v>
      </c>
      <c r="CQ240" s="4">
        <f>IF(COUNTIF($BH$5:$BH240,"&gt;=2")&gt;1,CQ239,BJ240)</f>
        <v>0</v>
      </c>
      <c r="CR240" s="4">
        <f>IF(COUNTIF($BH$5:$BH240,"&gt;=2")&gt;1,CR239,BK240)</f>
        <v>0</v>
      </c>
      <c r="CS240" s="4">
        <f>IF(COUNTIF($BN$5:$BN240,"&gt;=2")&gt;1,CS239,BL240)</f>
        <v>7</v>
      </c>
      <c r="CT240" s="4">
        <f>IF(COUNTIF($BN$5:$BN240,"&gt;=2")&gt;1,CT239,BM240)</f>
        <v>4.8999999999999995</v>
      </c>
      <c r="CU240" s="4">
        <f>IF(COUNTIF($BN$5:$BN240,"&gt;=2")&gt;1,CU239,BN240)</f>
        <v>2.1</v>
      </c>
      <c r="CV240" s="4">
        <f>IF(COUNTIF($BN$5:$BN240,"&gt;=2")&gt;1,CV239,BO240)</f>
        <v>0</v>
      </c>
      <c r="CW240" s="4">
        <f>IF(COUNTIF($BN$5:$BN240,"&gt;=2")&gt;1,CW239,BP240)</f>
        <v>0</v>
      </c>
      <c r="CX240" s="4">
        <f>IF(COUNTIF($BT$5:$BT240,"&gt;=2")&gt;1,CX239,BQ240)</f>
        <v>0</v>
      </c>
      <c r="CY240" s="4">
        <f>IF(COUNTIF($BT$5:$BT240,"&gt;=2")&gt;1,CY239,BR240)</f>
        <v>26</v>
      </c>
      <c r="CZ240" s="4">
        <f>IF(COUNTIF($BT$5:$BT240,"&gt;=2")&gt;1,CZ239,BS240)</f>
        <v>11.999999999999996</v>
      </c>
      <c r="DA240" s="4">
        <f>IF(COUNTIF($BT$5:$BT240,"&gt;=2")&gt;1,DA239,BT240)</f>
        <v>2</v>
      </c>
      <c r="DB240" s="4">
        <f>IF(COUNTIF($BT$5:$BT240,"&gt;=2")&gt;1,DB239,BU240)</f>
        <v>0</v>
      </c>
      <c r="DC240" s="4">
        <f>IF(COUNTIF($BZ$5:$BZ240,"&gt;=2")&gt;1,DC239,BV240)</f>
        <v>0</v>
      </c>
      <c r="DD240" s="4">
        <f>IF(COUNTIF($BZ$5:$BZ240,"&gt;=2")&gt;1,DD239,BW240)</f>
        <v>0</v>
      </c>
      <c r="DE240" s="4">
        <f>IF(COUNTIF($BZ$5:$BZ240,"&gt;=2")&gt;1,DE239,BX240)</f>
        <v>141.6</v>
      </c>
      <c r="DF240" s="4">
        <f>IF(COUNTIF($BZ$5:$BZ240,"&gt;=2")&gt;1,DF239,BY240)</f>
        <v>34.514999999999993</v>
      </c>
      <c r="DG240" s="4">
        <f>IF(COUNTIF($BZ$5:$BZ240,"&gt;=2")&gt;1,DG239,BZ240)</f>
        <v>0.88500000000000001</v>
      </c>
      <c r="DH240" s="4">
        <f t="shared" si="256"/>
        <v>0</v>
      </c>
      <c r="DI240" s="4">
        <f t="shared" si="257"/>
        <v>0</v>
      </c>
      <c r="DJ240" s="4">
        <f t="shared" si="258"/>
        <v>0</v>
      </c>
      <c r="DK240" s="4">
        <f t="shared" si="259"/>
        <v>0</v>
      </c>
      <c r="DL240" s="4">
        <f t="shared" si="260"/>
        <v>0</v>
      </c>
      <c r="DM240" s="4">
        <f t="shared" si="261"/>
        <v>7</v>
      </c>
      <c r="DN240" s="4">
        <f t="shared" si="262"/>
        <v>13.999999999999998</v>
      </c>
      <c r="DO240" s="4">
        <f t="shared" si="263"/>
        <v>40</v>
      </c>
      <c r="DP240" s="4">
        <f t="shared" si="264"/>
        <v>176.99999999999997</v>
      </c>
      <c r="DQ240" s="4">
        <f t="shared" si="265"/>
        <v>0</v>
      </c>
      <c r="DS240" s="4">
        <v>236</v>
      </c>
      <c r="DT240" s="4">
        <f>$CK240+INDEX(节奏总纲!D$4:D$163,基础状态预估!$C$2)</f>
        <v>260.00483399593907</v>
      </c>
      <c r="DU240" s="4">
        <f>$CK240+INDEX(节奏总纲!E$4:E$163,基础状态预估!$C$2)</f>
        <v>254.28268396026414</v>
      </c>
      <c r="DV240" s="4">
        <f>$CK240+INDEX(节奏总纲!F$4:F$163,基础状态预估!$C$2)</f>
        <v>247.39220630709642</v>
      </c>
      <c r="DW240" s="4">
        <f>$CK240+INDEX(节奏总纲!G$4:G$163,基础状态预估!$C$2)</f>
        <v>239.03246816526354</v>
      </c>
      <c r="DX240" s="4">
        <f>$CK240+INDEX(节奏总纲!H$4:H$163,基础状态预估!$C$2)</f>
        <v>228.69453894381218</v>
      </c>
      <c r="DY240" s="4">
        <f t="shared" si="266"/>
        <v>11.899999999999999</v>
      </c>
      <c r="DZ240" s="4">
        <f t="shared" si="267"/>
        <v>33</v>
      </c>
      <c r="EA240" s="4">
        <f t="shared" si="268"/>
        <v>155.69999999999999</v>
      </c>
      <c r="EB240" s="4">
        <f t="shared" si="269"/>
        <v>36.514999999999993</v>
      </c>
      <c r="EC240" s="4">
        <f t="shared" si="270"/>
        <v>0.88500000000000001</v>
      </c>
    </row>
    <row r="241" spans="58:133" x14ac:dyDescent="0.15">
      <c r="BF241" s="4">
        <v>237</v>
      </c>
      <c r="BG241" s="4">
        <f t="shared" si="252"/>
        <v>165.89999999999998</v>
      </c>
      <c r="BH241" s="4">
        <f t="shared" si="253"/>
        <v>71.099999999999994</v>
      </c>
      <c r="BL241" s="4">
        <f t="shared" si="241"/>
        <v>115.5</v>
      </c>
      <c r="BM241" s="4">
        <f t="shared" si="242"/>
        <v>80.849999999999994</v>
      </c>
      <c r="BN241" s="4">
        <f t="shared" si="243"/>
        <v>34.65</v>
      </c>
      <c r="BR241" s="4">
        <f t="shared" si="244"/>
        <v>141.70000000000002</v>
      </c>
      <c r="BS241" s="4">
        <f t="shared" si="245"/>
        <v>65.399999999999991</v>
      </c>
      <c r="BT241" s="4">
        <f t="shared" si="246"/>
        <v>10.9</v>
      </c>
      <c r="BX241" s="4">
        <f t="shared" si="247"/>
        <v>142.4</v>
      </c>
      <c r="BY241" s="4">
        <f t="shared" si="248"/>
        <v>34.709999999999994</v>
      </c>
      <c r="BZ241" s="4">
        <f t="shared" si="249"/>
        <v>0.89</v>
      </c>
      <c r="CD241" s="4">
        <f t="shared" si="250"/>
        <v>0</v>
      </c>
      <c r="CE241" s="4">
        <f t="shared" si="251"/>
        <v>0</v>
      </c>
      <c r="CF241" s="4">
        <f>IF(COUNTIF($BH$5:$BH241,"&gt;=2")&lt;=1,SUM($BG241:$BK241)*C$8,CF240)</f>
        <v>151200</v>
      </c>
      <c r="CG241" s="4">
        <f>IF(COUNTIF($BN$5:$BN241,"&gt;=2")&lt;=1,SUM($BL241:$BP241)*D$8,CG240)</f>
        <v>604799.99999999988</v>
      </c>
      <c r="CH241" s="4">
        <f>IF(COUNTIF($BT$5:$BT241,"&gt;=2")&lt;=1,SUM($BQ241:$BU241)*E$8,CH240)</f>
        <v>2592000</v>
      </c>
      <c r="CI241" s="4">
        <f>IF(COUNTIF($BZ$5:$BZ241,"&gt;=2")&lt;=1,SUM($BV241:$BZ241)*F$8,CI240)</f>
        <v>15379200</v>
      </c>
      <c r="CJ241" s="4">
        <f t="shared" si="254"/>
        <v>0</v>
      </c>
      <c r="CK241" s="4">
        <f t="shared" si="255"/>
        <v>216.75</v>
      </c>
      <c r="CM241" s="4">
        <v>237</v>
      </c>
      <c r="CN241" s="4">
        <f>IF(COUNTIF($BH$5:$BH241,"&gt;=2")&gt;1,CN240,BG241)</f>
        <v>4.8999999999999995</v>
      </c>
      <c r="CO241" s="4">
        <f>IF(COUNTIF($BH$5:$BH241,"&gt;=2")&gt;1,CO240,BH241)</f>
        <v>2.1</v>
      </c>
      <c r="CP241" s="4">
        <f>IF(COUNTIF($BH$5:$BH241,"&gt;=2")&gt;1,CP240,BI241)</f>
        <v>0</v>
      </c>
      <c r="CQ241" s="4">
        <f>IF(COUNTIF($BH$5:$BH241,"&gt;=2")&gt;1,CQ240,BJ241)</f>
        <v>0</v>
      </c>
      <c r="CR241" s="4">
        <f>IF(COUNTIF($BH$5:$BH241,"&gt;=2")&gt;1,CR240,BK241)</f>
        <v>0</v>
      </c>
      <c r="CS241" s="4">
        <f>IF(COUNTIF($BN$5:$BN241,"&gt;=2")&gt;1,CS240,BL241)</f>
        <v>7</v>
      </c>
      <c r="CT241" s="4">
        <f>IF(COUNTIF($BN$5:$BN241,"&gt;=2")&gt;1,CT240,BM241)</f>
        <v>4.8999999999999995</v>
      </c>
      <c r="CU241" s="4">
        <f>IF(COUNTIF($BN$5:$BN241,"&gt;=2")&gt;1,CU240,BN241)</f>
        <v>2.1</v>
      </c>
      <c r="CV241" s="4">
        <f>IF(COUNTIF($BN$5:$BN241,"&gt;=2")&gt;1,CV240,BO241)</f>
        <v>0</v>
      </c>
      <c r="CW241" s="4">
        <f>IF(COUNTIF($BN$5:$BN241,"&gt;=2")&gt;1,CW240,BP241)</f>
        <v>0</v>
      </c>
      <c r="CX241" s="4">
        <f>IF(COUNTIF($BT$5:$BT241,"&gt;=2")&gt;1,CX240,BQ241)</f>
        <v>0</v>
      </c>
      <c r="CY241" s="4">
        <f>IF(COUNTIF($BT$5:$BT241,"&gt;=2")&gt;1,CY240,BR241)</f>
        <v>26</v>
      </c>
      <c r="CZ241" s="4">
        <f>IF(COUNTIF($BT$5:$BT241,"&gt;=2")&gt;1,CZ240,BS241)</f>
        <v>11.999999999999996</v>
      </c>
      <c r="DA241" s="4">
        <f>IF(COUNTIF($BT$5:$BT241,"&gt;=2")&gt;1,DA240,BT241)</f>
        <v>2</v>
      </c>
      <c r="DB241" s="4">
        <f>IF(COUNTIF($BT$5:$BT241,"&gt;=2")&gt;1,DB240,BU241)</f>
        <v>0</v>
      </c>
      <c r="DC241" s="4">
        <f>IF(COUNTIF($BZ$5:$BZ241,"&gt;=2")&gt;1,DC240,BV241)</f>
        <v>0</v>
      </c>
      <c r="DD241" s="4">
        <f>IF(COUNTIF($BZ$5:$BZ241,"&gt;=2")&gt;1,DD240,BW241)</f>
        <v>0</v>
      </c>
      <c r="DE241" s="4">
        <f>IF(COUNTIF($BZ$5:$BZ241,"&gt;=2")&gt;1,DE240,BX241)</f>
        <v>142.4</v>
      </c>
      <c r="DF241" s="4">
        <f>IF(COUNTIF($BZ$5:$BZ241,"&gt;=2")&gt;1,DF240,BY241)</f>
        <v>34.709999999999994</v>
      </c>
      <c r="DG241" s="4">
        <f>IF(COUNTIF($BZ$5:$BZ241,"&gt;=2")&gt;1,DG240,BZ241)</f>
        <v>0.89</v>
      </c>
      <c r="DH241" s="4">
        <f t="shared" si="256"/>
        <v>0</v>
      </c>
      <c r="DI241" s="4">
        <f t="shared" si="257"/>
        <v>0</v>
      </c>
      <c r="DJ241" s="4">
        <f t="shared" si="258"/>
        <v>0</v>
      </c>
      <c r="DK241" s="4">
        <f t="shared" si="259"/>
        <v>0</v>
      </c>
      <c r="DL241" s="4">
        <f t="shared" si="260"/>
        <v>0</v>
      </c>
      <c r="DM241" s="4">
        <f t="shared" si="261"/>
        <v>7</v>
      </c>
      <c r="DN241" s="4">
        <f t="shared" si="262"/>
        <v>13.999999999999998</v>
      </c>
      <c r="DO241" s="4">
        <f t="shared" si="263"/>
        <v>40</v>
      </c>
      <c r="DP241" s="4">
        <f t="shared" si="264"/>
        <v>178</v>
      </c>
      <c r="DQ241" s="4">
        <f t="shared" si="265"/>
        <v>0</v>
      </c>
      <c r="DS241" s="4">
        <v>237</v>
      </c>
      <c r="DT241" s="4">
        <f>$CK241+INDEX(节奏总纲!D$4:D$163,基础状态预估!$C$2)</f>
        <v>261.00483399593907</v>
      </c>
      <c r="DU241" s="4">
        <f>$CK241+INDEX(节奏总纲!E$4:E$163,基础状态预估!$C$2)</f>
        <v>255.28268396026414</v>
      </c>
      <c r="DV241" s="4">
        <f>$CK241+INDEX(节奏总纲!F$4:F$163,基础状态预估!$C$2)</f>
        <v>248.39220630709642</v>
      </c>
      <c r="DW241" s="4">
        <f>$CK241+INDEX(节奏总纲!G$4:G$163,基础状态预估!$C$2)</f>
        <v>240.03246816526354</v>
      </c>
      <c r="DX241" s="4">
        <f>$CK241+INDEX(节奏总纲!H$4:H$163,基础状态预估!$C$2)</f>
        <v>229.69453894381218</v>
      </c>
      <c r="DY241" s="4">
        <f t="shared" si="266"/>
        <v>11.899999999999999</v>
      </c>
      <c r="DZ241" s="4">
        <f t="shared" si="267"/>
        <v>33</v>
      </c>
      <c r="EA241" s="4">
        <f t="shared" si="268"/>
        <v>156.5</v>
      </c>
      <c r="EB241" s="4">
        <f t="shared" si="269"/>
        <v>36.709999999999994</v>
      </c>
      <c r="EC241" s="4">
        <f t="shared" si="270"/>
        <v>0.89</v>
      </c>
    </row>
    <row r="242" spans="58:133" x14ac:dyDescent="0.15">
      <c r="BF242" s="4">
        <v>238</v>
      </c>
      <c r="BG242" s="4">
        <f t="shared" si="252"/>
        <v>166.6</v>
      </c>
      <c r="BH242" s="4">
        <f t="shared" si="253"/>
        <v>71.399999999999991</v>
      </c>
      <c r="BL242" s="4">
        <f t="shared" si="241"/>
        <v>116</v>
      </c>
      <c r="BM242" s="4">
        <f t="shared" si="242"/>
        <v>81.199999999999989</v>
      </c>
      <c r="BN242" s="4">
        <f t="shared" si="243"/>
        <v>34.799999999999997</v>
      </c>
      <c r="BR242" s="4">
        <f t="shared" si="244"/>
        <v>142.35</v>
      </c>
      <c r="BS242" s="4">
        <f t="shared" si="245"/>
        <v>65.699999999999989</v>
      </c>
      <c r="BT242" s="4">
        <f t="shared" si="246"/>
        <v>10.950000000000001</v>
      </c>
      <c r="BX242" s="4">
        <f t="shared" si="247"/>
        <v>143.20000000000002</v>
      </c>
      <c r="BY242" s="4">
        <f t="shared" si="248"/>
        <v>34.904999999999994</v>
      </c>
      <c r="BZ242" s="4">
        <f t="shared" si="249"/>
        <v>0.89500000000000002</v>
      </c>
      <c r="CD242" s="4">
        <f t="shared" si="250"/>
        <v>0</v>
      </c>
      <c r="CE242" s="4">
        <f t="shared" si="251"/>
        <v>0</v>
      </c>
      <c r="CF242" s="4">
        <f>IF(COUNTIF($BH$5:$BH242,"&gt;=2")&lt;=1,SUM($BG242:$BK242)*C$8,CF241)</f>
        <v>151200</v>
      </c>
      <c r="CG242" s="4">
        <f>IF(COUNTIF($BN$5:$BN242,"&gt;=2")&lt;=1,SUM($BL242:$BP242)*D$8,CG241)</f>
        <v>604799.99999999988</v>
      </c>
      <c r="CH242" s="4">
        <f>IF(COUNTIF($BT$5:$BT242,"&gt;=2")&lt;=1,SUM($BQ242:$BU242)*E$8,CH241)</f>
        <v>2592000</v>
      </c>
      <c r="CI242" s="4">
        <f>IF(COUNTIF($BZ$5:$BZ242,"&gt;=2")&lt;=1,SUM($BV242:$BZ242)*F$8,CI241)</f>
        <v>15465600.000000002</v>
      </c>
      <c r="CJ242" s="4">
        <f t="shared" si="254"/>
        <v>0</v>
      </c>
      <c r="CK242" s="4">
        <f t="shared" si="255"/>
        <v>217.75</v>
      </c>
      <c r="CM242" s="4">
        <v>238</v>
      </c>
      <c r="CN242" s="4">
        <f>IF(COUNTIF($BH$5:$BH242,"&gt;=2")&gt;1,CN241,BG242)</f>
        <v>4.8999999999999995</v>
      </c>
      <c r="CO242" s="4">
        <f>IF(COUNTIF($BH$5:$BH242,"&gt;=2")&gt;1,CO241,BH242)</f>
        <v>2.1</v>
      </c>
      <c r="CP242" s="4">
        <f>IF(COUNTIF($BH$5:$BH242,"&gt;=2")&gt;1,CP241,BI242)</f>
        <v>0</v>
      </c>
      <c r="CQ242" s="4">
        <f>IF(COUNTIF($BH$5:$BH242,"&gt;=2")&gt;1,CQ241,BJ242)</f>
        <v>0</v>
      </c>
      <c r="CR242" s="4">
        <f>IF(COUNTIF($BH$5:$BH242,"&gt;=2")&gt;1,CR241,BK242)</f>
        <v>0</v>
      </c>
      <c r="CS242" s="4">
        <f>IF(COUNTIF($BN$5:$BN242,"&gt;=2")&gt;1,CS241,BL242)</f>
        <v>7</v>
      </c>
      <c r="CT242" s="4">
        <f>IF(COUNTIF($BN$5:$BN242,"&gt;=2")&gt;1,CT241,BM242)</f>
        <v>4.8999999999999995</v>
      </c>
      <c r="CU242" s="4">
        <f>IF(COUNTIF($BN$5:$BN242,"&gt;=2")&gt;1,CU241,BN242)</f>
        <v>2.1</v>
      </c>
      <c r="CV242" s="4">
        <f>IF(COUNTIF($BN$5:$BN242,"&gt;=2")&gt;1,CV241,BO242)</f>
        <v>0</v>
      </c>
      <c r="CW242" s="4">
        <f>IF(COUNTIF($BN$5:$BN242,"&gt;=2")&gt;1,CW241,BP242)</f>
        <v>0</v>
      </c>
      <c r="CX242" s="4">
        <f>IF(COUNTIF($BT$5:$BT242,"&gt;=2")&gt;1,CX241,BQ242)</f>
        <v>0</v>
      </c>
      <c r="CY242" s="4">
        <f>IF(COUNTIF($BT$5:$BT242,"&gt;=2")&gt;1,CY241,BR242)</f>
        <v>26</v>
      </c>
      <c r="CZ242" s="4">
        <f>IF(COUNTIF($BT$5:$BT242,"&gt;=2")&gt;1,CZ241,BS242)</f>
        <v>11.999999999999996</v>
      </c>
      <c r="DA242" s="4">
        <f>IF(COUNTIF($BT$5:$BT242,"&gt;=2")&gt;1,DA241,BT242)</f>
        <v>2</v>
      </c>
      <c r="DB242" s="4">
        <f>IF(COUNTIF($BT$5:$BT242,"&gt;=2")&gt;1,DB241,BU242)</f>
        <v>0</v>
      </c>
      <c r="DC242" s="4">
        <f>IF(COUNTIF($BZ$5:$BZ242,"&gt;=2")&gt;1,DC241,BV242)</f>
        <v>0</v>
      </c>
      <c r="DD242" s="4">
        <f>IF(COUNTIF($BZ$5:$BZ242,"&gt;=2")&gt;1,DD241,BW242)</f>
        <v>0</v>
      </c>
      <c r="DE242" s="4">
        <f>IF(COUNTIF($BZ$5:$BZ242,"&gt;=2")&gt;1,DE241,BX242)</f>
        <v>143.20000000000002</v>
      </c>
      <c r="DF242" s="4">
        <f>IF(COUNTIF($BZ$5:$BZ242,"&gt;=2")&gt;1,DF241,BY242)</f>
        <v>34.904999999999994</v>
      </c>
      <c r="DG242" s="4">
        <f>IF(COUNTIF($BZ$5:$BZ242,"&gt;=2")&gt;1,DG241,BZ242)</f>
        <v>0.89500000000000002</v>
      </c>
      <c r="DH242" s="4">
        <f t="shared" si="256"/>
        <v>0</v>
      </c>
      <c r="DI242" s="4">
        <f t="shared" si="257"/>
        <v>0</v>
      </c>
      <c r="DJ242" s="4">
        <f t="shared" si="258"/>
        <v>0</v>
      </c>
      <c r="DK242" s="4">
        <f t="shared" si="259"/>
        <v>0</v>
      </c>
      <c r="DL242" s="4">
        <f t="shared" si="260"/>
        <v>0</v>
      </c>
      <c r="DM242" s="4">
        <f t="shared" si="261"/>
        <v>7</v>
      </c>
      <c r="DN242" s="4">
        <f t="shared" si="262"/>
        <v>13.999999999999998</v>
      </c>
      <c r="DO242" s="4">
        <f t="shared" si="263"/>
        <v>40</v>
      </c>
      <c r="DP242" s="4">
        <f t="shared" si="264"/>
        <v>179.00000000000003</v>
      </c>
      <c r="DQ242" s="4">
        <f t="shared" si="265"/>
        <v>0</v>
      </c>
      <c r="DS242" s="4">
        <v>238</v>
      </c>
      <c r="DT242" s="4">
        <f>$CK242+INDEX(节奏总纲!D$4:D$163,基础状态预估!$C$2)</f>
        <v>262.00483399593907</v>
      </c>
      <c r="DU242" s="4">
        <f>$CK242+INDEX(节奏总纲!E$4:E$163,基础状态预估!$C$2)</f>
        <v>256.28268396026414</v>
      </c>
      <c r="DV242" s="4">
        <f>$CK242+INDEX(节奏总纲!F$4:F$163,基础状态预估!$C$2)</f>
        <v>249.39220630709642</v>
      </c>
      <c r="DW242" s="4">
        <f>$CK242+INDEX(节奏总纲!G$4:G$163,基础状态预估!$C$2)</f>
        <v>241.03246816526354</v>
      </c>
      <c r="DX242" s="4">
        <f>$CK242+INDEX(节奏总纲!H$4:H$163,基础状态预估!$C$2)</f>
        <v>230.69453894381218</v>
      </c>
      <c r="DY242" s="4">
        <f t="shared" si="266"/>
        <v>11.899999999999999</v>
      </c>
      <c r="DZ242" s="4">
        <f t="shared" si="267"/>
        <v>33</v>
      </c>
      <c r="EA242" s="4">
        <f t="shared" si="268"/>
        <v>157.30000000000001</v>
      </c>
      <c r="EB242" s="4">
        <f t="shared" si="269"/>
        <v>36.904999999999994</v>
      </c>
      <c r="EC242" s="4">
        <f t="shared" si="270"/>
        <v>0.89500000000000002</v>
      </c>
    </row>
    <row r="243" spans="58:133" x14ac:dyDescent="0.15">
      <c r="BF243" s="4">
        <v>239</v>
      </c>
      <c r="BG243" s="4">
        <f t="shared" si="252"/>
        <v>167.29999999999998</v>
      </c>
      <c r="BH243" s="4">
        <f t="shared" si="253"/>
        <v>71.7</v>
      </c>
      <c r="BL243" s="4">
        <f t="shared" si="241"/>
        <v>116.5</v>
      </c>
      <c r="BM243" s="4">
        <f t="shared" si="242"/>
        <v>81.55</v>
      </c>
      <c r="BN243" s="4">
        <f t="shared" si="243"/>
        <v>34.949999999999996</v>
      </c>
      <c r="BR243" s="4">
        <f t="shared" si="244"/>
        <v>143</v>
      </c>
      <c r="BS243" s="4">
        <f t="shared" si="245"/>
        <v>65.999999999999986</v>
      </c>
      <c r="BT243" s="4">
        <f t="shared" si="246"/>
        <v>11</v>
      </c>
      <c r="BX243" s="4">
        <f t="shared" si="247"/>
        <v>144</v>
      </c>
      <c r="BY243" s="4">
        <f t="shared" si="248"/>
        <v>35.099999999999994</v>
      </c>
      <c r="BZ243" s="4">
        <f t="shared" si="249"/>
        <v>0.9</v>
      </c>
      <c r="CD243" s="4">
        <f t="shared" si="250"/>
        <v>0</v>
      </c>
      <c r="CE243" s="4">
        <f t="shared" si="251"/>
        <v>0</v>
      </c>
      <c r="CF243" s="4">
        <f>IF(COUNTIF($BH$5:$BH243,"&gt;=2")&lt;=1,SUM($BG243:$BK243)*C$8,CF242)</f>
        <v>151200</v>
      </c>
      <c r="CG243" s="4">
        <f>IF(COUNTIF($BN$5:$BN243,"&gt;=2")&lt;=1,SUM($BL243:$BP243)*D$8,CG242)</f>
        <v>604799.99999999988</v>
      </c>
      <c r="CH243" s="4">
        <f>IF(COUNTIF($BT$5:$BT243,"&gt;=2")&lt;=1,SUM($BQ243:$BU243)*E$8,CH242)</f>
        <v>2592000</v>
      </c>
      <c r="CI243" s="4">
        <f>IF(COUNTIF($BZ$5:$BZ243,"&gt;=2")&lt;=1,SUM($BV243:$BZ243)*F$8,CI242)</f>
        <v>15552000</v>
      </c>
      <c r="CJ243" s="4">
        <f t="shared" si="254"/>
        <v>0</v>
      </c>
      <c r="CK243" s="4">
        <f t="shared" si="255"/>
        <v>218.75</v>
      </c>
      <c r="CM243" s="4">
        <v>239</v>
      </c>
      <c r="CN243" s="4">
        <f>IF(COUNTIF($BH$5:$BH243,"&gt;=2")&gt;1,CN242,BG243)</f>
        <v>4.8999999999999995</v>
      </c>
      <c r="CO243" s="4">
        <f>IF(COUNTIF($BH$5:$BH243,"&gt;=2")&gt;1,CO242,BH243)</f>
        <v>2.1</v>
      </c>
      <c r="CP243" s="4">
        <f>IF(COUNTIF($BH$5:$BH243,"&gt;=2")&gt;1,CP242,BI243)</f>
        <v>0</v>
      </c>
      <c r="CQ243" s="4">
        <f>IF(COUNTIF($BH$5:$BH243,"&gt;=2")&gt;1,CQ242,BJ243)</f>
        <v>0</v>
      </c>
      <c r="CR243" s="4">
        <f>IF(COUNTIF($BH$5:$BH243,"&gt;=2")&gt;1,CR242,BK243)</f>
        <v>0</v>
      </c>
      <c r="CS243" s="4">
        <f>IF(COUNTIF($BN$5:$BN243,"&gt;=2")&gt;1,CS242,BL243)</f>
        <v>7</v>
      </c>
      <c r="CT243" s="4">
        <f>IF(COUNTIF($BN$5:$BN243,"&gt;=2")&gt;1,CT242,BM243)</f>
        <v>4.8999999999999995</v>
      </c>
      <c r="CU243" s="4">
        <f>IF(COUNTIF($BN$5:$BN243,"&gt;=2")&gt;1,CU242,BN243)</f>
        <v>2.1</v>
      </c>
      <c r="CV243" s="4">
        <f>IF(COUNTIF($BN$5:$BN243,"&gt;=2")&gt;1,CV242,BO243)</f>
        <v>0</v>
      </c>
      <c r="CW243" s="4">
        <f>IF(COUNTIF($BN$5:$BN243,"&gt;=2")&gt;1,CW242,BP243)</f>
        <v>0</v>
      </c>
      <c r="CX243" s="4">
        <f>IF(COUNTIF($BT$5:$BT243,"&gt;=2")&gt;1,CX242,BQ243)</f>
        <v>0</v>
      </c>
      <c r="CY243" s="4">
        <f>IF(COUNTIF($BT$5:$BT243,"&gt;=2")&gt;1,CY242,BR243)</f>
        <v>26</v>
      </c>
      <c r="CZ243" s="4">
        <f>IF(COUNTIF($BT$5:$BT243,"&gt;=2")&gt;1,CZ242,BS243)</f>
        <v>11.999999999999996</v>
      </c>
      <c r="DA243" s="4">
        <f>IF(COUNTIF($BT$5:$BT243,"&gt;=2")&gt;1,DA242,BT243)</f>
        <v>2</v>
      </c>
      <c r="DB243" s="4">
        <f>IF(COUNTIF($BT$5:$BT243,"&gt;=2")&gt;1,DB242,BU243)</f>
        <v>0</v>
      </c>
      <c r="DC243" s="4">
        <f>IF(COUNTIF($BZ$5:$BZ243,"&gt;=2")&gt;1,DC242,BV243)</f>
        <v>0</v>
      </c>
      <c r="DD243" s="4">
        <f>IF(COUNTIF($BZ$5:$BZ243,"&gt;=2")&gt;1,DD242,BW243)</f>
        <v>0</v>
      </c>
      <c r="DE243" s="4">
        <f>IF(COUNTIF($BZ$5:$BZ243,"&gt;=2")&gt;1,DE242,BX243)</f>
        <v>144</v>
      </c>
      <c r="DF243" s="4">
        <f>IF(COUNTIF($BZ$5:$BZ243,"&gt;=2")&gt;1,DF242,BY243)</f>
        <v>35.099999999999994</v>
      </c>
      <c r="DG243" s="4">
        <f>IF(COUNTIF($BZ$5:$BZ243,"&gt;=2")&gt;1,DG242,BZ243)</f>
        <v>0.9</v>
      </c>
      <c r="DH243" s="4">
        <f t="shared" si="256"/>
        <v>0</v>
      </c>
      <c r="DI243" s="4">
        <f t="shared" si="257"/>
        <v>0</v>
      </c>
      <c r="DJ243" s="4">
        <f t="shared" si="258"/>
        <v>0</v>
      </c>
      <c r="DK243" s="4">
        <f t="shared" si="259"/>
        <v>0</v>
      </c>
      <c r="DL243" s="4">
        <f t="shared" si="260"/>
        <v>0</v>
      </c>
      <c r="DM243" s="4">
        <f t="shared" si="261"/>
        <v>7</v>
      </c>
      <c r="DN243" s="4">
        <f t="shared" si="262"/>
        <v>13.999999999999998</v>
      </c>
      <c r="DO243" s="4">
        <f t="shared" si="263"/>
        <v>40</v>
      </c>
      <c r="DP243" s="4">
        <f t="shared" si="264"/>
        <v>180</v>
      </c>
      <c r="DQ243" s="4">
        <f t="shared" si="265"/>
        <v>0</v>
      </c>
      <c r="DS243" s="4">
        <v>239</v>
      </c>
      <c r="DT243" s="4">
        <f>$CK243+INDEX(节奏总纲!D$4:D$163,基础状态预估!$C$2)</f>
        <v>263.00483399593907</v>
      </c>
      <c r="DU243" s="4">
        <f>$CK243+INDEX(节奏总纲!E$4:E$163,基础状态预估!$C$2)</f>
        <v>257.28268396026414</v>
      </c>
      <c r="DV243" s="4">
        <f>$CK243+INDEX(节奏总纲!F$4:F$163,基础状态预估!$C$2)</f>
        <v>250.39220630709642</v>
      </c>
      <c r="DW243" s="4">
        <f>$CK243+INDEX(节奏总纲!G$4:G$163,基础状态预估!$C$2)</f>
        <v>242.03246816526354</v>
      </c>
      <c r="DX243" s="4">
        <f>$CK243+INDEX(节奏总纲!H$4:H$163,基础状态预估!$C$2)</f>
        <v>231.69453894381218</v>
      </c>
      <c r="DY243" s="4">
        <f t="shared" si="266"/>
        <v>11.899999999999999</v>
      </c>
      <c r="DZ243" s="4">
        <f t="shared" si="267"/>
        <v>33</v>
      </c>
      <c r="EA243" s="4">
        <f t="shared" si="268"/>
        <v>158.1</v>
      </c>
      <c r="EB243" s="4">
        <f t="shared" si="269"/>
        <v>37.099999999999994</v>
      </c>
      <c r="EC243" s="4">
        <f t="shared" si="270"/>
        <v>0.9</v>
      </c>
    </row>
    <row r="244" spans="58:133" x14ac:dyDescent="0.15">
      <c r="BF244" s="4">
        <v>240</v>
      </c>
      <c r="BG244" s="4">
        <f t="shared" si="252"/>
        <v>168</v>
      </c>
      <c r="BH244" s="4">
        <f t="shared" si="253"/>
        <v>72</v>
      </c>
      <c r="BL244" s="4">
        <f t="shared" si="241"/>
        <v>117</v>
      </c>
      <c r="BM244" s="4">
        <f t="shared" si="242"/>
        <v>81.899999999999991</v>
      </c>
      <c r="BN244" s="4">
        <f t="shared" si="243"/>
        <v>35.1</v>
      </c>
      <c r="BR244" s="4">
        <f t="shared" si="244"/>
        <v>143.65</v>
      </c>
      <c r="BS244" s="4">
        <f t="shared" si="245"/>
        <v>66.299999999999983</v>
      </c>
      <c r="BT244" s="4">
        <f t="shared" si="246"/>
        <v>11.05</v>
      </c>
      <c r="BX244" s="4">
        <f t="shared" si="247"/>
        <v>144.80000000000001</v>
      </c>
      <c r="BY244" s="4">
        <f t="shared" si="248"/>
        <v>35.294999999999995</v>
      </c>
      <c r="BZ244" s="4">
        <f t="shared" si="249"/>
        <v>0.90500000000000003</v>
      </c>
      <c r="CD244" s="4">
        <f t="shared" si="250"/>
        <v>0</v>
      </c>
      <c r="CE244" s="4">
        <f t="shared" si="251"/>
        <v>0</v>
      </c>
      <c r="CF244" s="4">
        <f>IF(COUNTIF($BH$5:$BH244,"&gt;=2")&lt;=1,SUM($BG244:$BK244)*C$8,CF243)</f>
        <v>151200</v>
      </c>
      <c r="CG244" s="4">
        <f>IF(COUNTIF($BN$5:$BN244,"&gt;=2")&lt;=1,SUM($BL244:$BP244)*D$8,CG243)</f>
        <v>604799.99999999988</v>
      </c>
      <c r="CH244" s="4">
        <f>IF(COUNTIF($BT$5:$BT244,"&gt;=2")&lt;=1,SUM($BQ244:$BU244)*E$8,CH243)</f>
        <v>2592000</v>
      </c>
      <c r="CI244" s="4">
        <f>IF(COUNTIF($BZ$5:$BZ244,"&gt;=2")&lt;=1,SUM($BV244:$BZ244)*F$8,CI243)</f>
        <v>15638400</v>
      </c>
      <c r="CJ244" s="4">
        <f t="shared" si="254"/>
        <v>0</v>
      </c>
      <c r="CK244" s="4">
        <f t="shared" si="255"/>
        <v>219.75</v>
      </c>
      <c r="CM244" s="4">
        <v>240</v>
      </c>
      <c r="CN244" s="4">
        <f>IF(COUNTIF($BH$5:$BH244,"&gt;=2")&gt;1,CN243,BG244)</f>
        <v>4.8999999999999995</v>
      </c>
      <c r="CO244" s="4">
        <f>IF(COUNTIF($BH$5:$BH244,"&gt;=2")&gt;1,CO243,BH244)</f>
        <v>2.1</v>
      </c>
      <c r="CP244" s="4">
        <f>IF(COUNTIF($BH$5:$BH244,"&gt;=2")&gt;1,CP243,BI244)</f>
        <v>0</v>
      </c>
      <c r="CQ244" s="4">
        <f>IF(COUNTIF($BH$5:$BH244,"&gt;=2")&gt;1,CQ243,BJ244)</f>
        <v>0</v>
      </c>
      <c r="CR244" s="4">
        <f>IF(COUNTIF($BH$5:$BH244,"&gt;=2")&gt;1,CR243,BK244)</f>
        <v>0</v>
      </c>
      <c r="CS244" s="4">
        <f>IF(COUNTIF($BN$5:$BN244,"&gt;=2")&gt;1,CS243,BL244)</f>
        <v>7</v>
      </c>
      <c r="CT244" s="4">
        <f>IF(COUNTIF($BN$5:$BN244,"&gt;=2")&gt;1,CT243,BM244)</f>
        <v>4.8999999999999995</v>
      </c>
      <c r="CU244" s="4">
        <f>IF(COUNTIF($BN$5:$BN244,"&gt;=2")&gt;1,CU243,BN244)</f>
        <v>2.1</v>
      </c>
      <c r="CV244" s="4">
        <f>IF(COUNTIF($BN$5:$BN244,"&gt;=2")&gt;1,CV243,BO244)</f>
        <v>0</v>
      </c>
      <c r="CW244" s="4">
        <f>IF(COUNTIF($BN$5:$BN244,"&gt;=2")&gt;1,CW243,BP244)</f>
        <v>0</v>
      </c>
      <c r="CX244" s="4">
        <f>IF(COUNTIF($BT$5:$BT244,"&gt;=2")&gt;1,CX243,BQ244)</f>
        <v>0</v>
      </c>
      <c r="CY244" s="4">
        <f>IF(COUNTIF($BT$5:$BT244,"&gt;=2")&gt;1,CY243,BR244)</f>
        <v>26</v>
      </c>
      <c r="CZ244" s="4">
        <f>IF(COUNTIF($BT$5:$BT244,"&gt;=2")&gt;1,CZ243,BS244)</f>
        <v>11.999999999999996</v>
      </c>
      <c r="DA244" s="4">
        <f>IF(COUNTIF($BT$5:$BT244,"&gt;=2")&gt;1,DA243,BT244)</f>
        <v>2</v>
      </c>
      <c r="DB244" s="4">
        <f>IF(COUNTIF($BT$5:$BT244,"&gt;=2")&gt;1,DB243,BU244)</f>
        <v>0</v>
      </c>
      <c r="DC244" s="4">
        <f>IF(COUNTIF($BZ$5:$BZ244,"&gt;=2")&gt;1,DC243,BV244)</f>
        <v>0</v>
      </c>
      <c r="DD244" s="4">
        <f>IF(COUNTIF($BZ$5:$BZ244,"&gt;=2")&gt;1,DD243,BW244)</f>
        <v>0</v>
      </c>
      <c r="DE244" s="4">
        <f>IF(COUNTIF($BZ$5:$BZ244,"&gt;=2")&gt;1,DE243,BX244)</f>
        <v>144.80000000000001</v>
      </c>
      <c r="DF244" s="4">
        <f>IF(COUNTIF($BZ$5:$BZ244,"&gt;=2")&gt;1,DF243,BY244)</f>
        <v>35.294999999999995</v>
      </c>
      <c r="DG244" s="4">
        <f>IF(COUNTIF($BZ$5:$BZ244,"&gt;=2")&gt;1,DG243,BZ244)</f>
        <v>0.90500000000000003</v>
      </c>
      <c r="DH244" s="4">
        <f t="shared" si="256"/>
        <v>0</v>
      </c>
      <c r="DI244" s="4">
        <f t="shared" si="257"/>
        <v>0</v>
      </c>
      <c r="DJ244" s="4">
        <f t="shared" si="258"/>
        <v>0</v>
      </c>
      <c r="DK244" s="4">
        <f t="shared" si="259"/>
        <v>0</v>
      </c>
      <c r="DL244" s="4">
        <f t="shared" si="260"/>
        <v>0</v>
      </c>
      <c r="DM244" s="4">
        <f t="shared" si="261"/>
        <v>7</v>
      </c>
      <c r="DN244" s="4">
        <f t="shared" si="262"/>
        <v>13.999999999999998</v>
      </c>
      <c r="DO244" s="4">
        <f t="shared" si="263"/>
        <v>40</v>
      </c>
      <c r="DP244" s="4">
        <f t="shared" si="264"/>
        <v>181</v>
      </c>
      <c r="DQ244" s="4">
        <f t="shared" si="265"/>
        <v>0</v>
      </c>
      <c r="DS244" s="4">
        <v>240</v>
      </c>
      <c r="DT244" s="4">
        <f>$CK244+INDEX(节奏总纲!D$4:D$163,基础状态预估!$C$2)</f>
        <v>264.00483399593907</v>
      </c>
      <c r="DU244" s="4">
        <f>$CK244+INDEX(节奏总纲!E$4:E$163,基础状态预估!$C$2)</f>
        <v>258.28268396026414</v>
      </c>
      <c r="DV244" s="4">
        <f>$CK244+INDEX(节奏总纲!F$4:F$163,基础状态预估!$C$2)</f>
        <v>251.39220630709642</v>
      </c>
      <c r="DW244" s="4">
        <f>$CK244+INDEX(节奏总纲!G$4:G$163,基础状态预估!$C$2)</f>
        <v>243.03246816526354</v>
      </c>
      <c r="DX244" s="4">
        <f>$CK244+INDEX(节奏总纲!H$4:H$163,基础状态预估!$C$2)</f>
        <v>232.69453894381218</v>
      </c>
      <c r="DY244" s="4">
        <f t="shared" si="266"/>
        <v>11.899999999999999</v>
      </c>
      <c r="DZ244" s="4">
        <f t="shared" si="267"/>
        <v>33</v>
      </c>
      <c r="EA244" s="4">
        <f t="shared" si="268"/>
        <v>158.9</v>
      </c>
      <c r="EB244" s="4">
        <f t="shared" si="269"/>
        <v>37.294999999999995</v>
      </c>
      <c r="EC244" s="4">
        <f t="shared" si="270"/>
        <v>0.90500000000000003</v>
      </c>
    </row>
    <row r="245" spans="58:133" x14ac:dyDescent="0.15">
      <c r="BF245" s="4">
        <v>241</v>
      </c>
      <c r="BG245" s="4">
        <f t="shared" si="252"/>
        <v>168.7</v>
      </c>
      <c r="BH245" s="4">
        <f t="shared" si="253"/>
        <v>72.3</v>
      </c>
      <c r="BL245" s="4">
        <f t="shared" si="241"/>
        <v>117.5</v>
      </c>
      <c r="BM245" s="4">
        <f t="shared" si="242"/>
        <v>82.25</v>
      </c>
      <c r="BN245" s="4">
        <f t="shared" si="243"/>
        <v>35.25</v>
      </c>
      <c r="BR245" s="4">
        <f t="shared" si="244"/>
        <v>144.30000000000001</v>
      </c>
      <c r="BS245" s="4">
        <f t="shared" si="245"/>
        <v>66.59999999999998</v>
      </c>
      <c r="BT245" s="4">
        <f t="shared" si="246"/>
        <v>11.100000000000001</v>
      </c>
      <c r="BX245" s="4">
        <f t="shared" si="247"/>
        <v>145.6</v>
      </c>
      <c r="BY245" s="4">
        <f t="shared" si="248"/>
        <v>35.489999999999988</v>
      </c>
      <c r="BZ245" s="4">
        <f t="shared" si="249"/>
        <v>0.91</v>
      </c>
      <c r="CD245" s="4">
        <f t="shared" si="250"/>
        <v>0</v>
      </c>
      <c r="CE245" s="4">
        <f t="shared" si="251"/>
        <v>0</v>
      </c>
      <c r="CF245" s="4">
        <f>IF(COUNTIF($BH$5:$BH245,"&gt;=2")&lt;=1,SUM($BG245:$BK245)*C$8,CF244)</f>
        <v>151200</v>
      </c>
      <c r="CG245" s="4">
        <f>IF(COUNTIF($BN$5:$BN245,"&gt;=2")&lt;=1,SUM($BL245:$BP245)*D$8,CG244)</f>
        <v>604799.99999999988</v>
      </c>
      <c r="CH245" s="4">
        <f>IF(COUNTIF($BT$5:$BT245,"&gt;=2")&lt;=1,SUM($BQ245:$BU245)*E$8,CH244)</f>
        <v>2592000</v>
      </c>
      <c r="CI245" s="4">
        <f>IF(COUNTIF($BZ$5:$BZ245,"&gt;=2")&lt;=1,SUM($BV245:$BZ245)*F$8,CI244)</f>
        <v>15724799.999999998</v>
      </c>
      <c r="CJ245" s="4">
        <f t="shared" si="254"/>
        <v>0</v>
      </c>
      <c r="CK245" s="4">
        <f t="shared" si="255"/>
        <v>220.75</v>
      </c>
      <c r="CM245" s="4">
        <v>241</v>
      </c>
      <c r="CN245" s="4">
        <f>IF(COUNTIF($BH$5:$BH245,"&gt;=2")&gt;1,CN244,BG245)</f>
        <v>4.8999999999999995</v>
      </c>
      <c r="CO245" s="4">
        <f>IF(COUNTIF($BH$5:$BH245,"&gt;=2")&gt;1,CO244,BH245)</f>
        <v>2.1</v>
      </c>
      <c r="CP245" s="4">
        <f>IF(COUNTIF($BH$5:$BH245,"&gt;=2")&gt;1,CP244,BI245)</f>
        <v>0</v>
      </c>
      <c r="CQ245" s="4">
        <f>IF(COUNTIF($BH$5:$BH245,"&gt;=2")&gt;1,CQ244,BJ245)</f>
        <v>0</v>
      </c>
      <c r="CR245" s="4">
        <f>IF(COUNTIF($BH$5:$BH245,"&gt;=2")&gt;1,CR244,BK245)</f>
        <v>0</v>
      </c>
      <c r="CS245" s="4">
        <f>IF(COUNTIF($BN$5:$BN245,"&gt;=2")&gt;1,CS244,BL245)</f>
        <v>7</v>
      </c>
      <c r="CT245" s="4">
        <f>IF(COUNTIF($BN$5:$BN245,"&gt;=2")&gt;1,CT244,BM245)</f>
        <v>4.8999999999999995</v>
      </c>
      <c r="CU245" s="4">
        <f>IF(COUNTIF($BN$5:$BN245,"&gt;=2")&gt;1,CU244,BN245)</f>
        <v>2.1</v>
      </c>
      <c r="CV245" s="4">
        <f>IF(COUNTIF($BN$5:$BN245,"&gt;=2")&gt;1,CV244,BO245)</f>
        <v>0</v>
      </c>
      <c r="CW245" s="4">
        <f>IF(COUNTIF($BN$5:$BN245,"&gt;=2")&gt;1,CW244,BP245)</f>
        <v>0</v>
      </c>
      <c r="CX245" s="4">
        <f>IF(COUNTIF($BT$5:$BT245,"&gt;=2")&gt;1,CX244,BQ245)</f>
        <v>0</v>
      </c>
      <c r="CY245" s="4">
        <f>IF(COUNTIF($BT$5:$BT245,"&gt;=2")&gt;1,CY244,BR245)</f>
        <v>26</v>
      </c>
      <c r="CZ245" s="4">
        <f>IF(COUNTIF($BT$5:$BT245,"&gt;=2")&gt;1,CZ244,BS245)</f>
        <v>11.999999999999996</v>
      </c>
      <c r="DA245" s="4">
        <f>IF(COUNTIF($BT$5:$BT245,"&gt;=2")&gt;1,DA244,BT245)</f>
        <v>2</v>
      </c>
      <c r="DB245" s="4">
        <f>IF(COUNTIF($BT$5:$BT245,"&gt;=2")&gt;1,DB244,BU245)</f>
        <v>0</v>
      </c>
      <c r="DC245" s="4">
        <f>IF(COUNTIF($BZ$5:$BZ245,"&gt;=2")&gt;1,DC244,BV245)</f>
        <v>0</v>
      </c>
      <c r="DD245" s="4">
        <f>IF(COUNTIF($BZ$5:$BZ245,"&gt;=2")&gt;1,DD244,BW245)</f>
        <v>0</v>
      </c>
      <c r="DE245" s="4">
        <f>IF(COUNTIF($BZ$5:$BZ245,"&gt;=2")&gt;1,DE244,BX245)</f>
        <v>145.6</v>
      </c>
      <c r="DF245" s="4">
        <f>IF(COUNTIF($BZ$5:$BZ245,"&gt;=2")&gt;1,DF244,BY245)</f>
        <v>35.489999999999988</v>
      </c>
      <c r="DG245" s="4">
        <f>IF(COUNTIF($BZ$5:$BZ245,"&gt;=2")&gt;1,DG244,BZ245)</f>
        <v>0.91</v>
      </c>
      <c r="DH245" s="4">
        <f t="shared" si="256"/>
        <v>0</v>
      </c>
      <c r="DI245" s="4">
        <f t="shared" si="257"/>
        <v>0</v>
      </c>
      <c r="DJ245" s="4">
        <f t="shared" si="258"/>
        <v>0</v>
      </c>
      <c r="DK245" s="4">
        <f t="shared" si="259"/>
        <v>0</v>
      </c>
      <c r="DL245" s="4">
        <f t="shared" si="260"/>
        <v>0</v>
      </c>
      <c r="DM245" s="4">
        <f t="shared" si="261"/>
        <v>7</v>
      </c>
      <c r="DN245" s="4">
        <f t="shared" si="262"/>
        <v>13.999999999999998</v>
      </c>
      <c r="DO245" s="4">
        <f t="shared" si="263"/>
        <v>40</v>
      </c>
      <c r="DP245" s="4">
        <f t="shared" si="264"/>
        <v>181.99999999999997</v>
      </c>
      <c r="DQ245" s="4">
        <f t="shared" si="265"/>
        <v>0</v>
      </c>
      <c r="DS245" s="4">
        <v>241</v>
      </c>
      <c r="DT245" s="4">
        <f>$CK245+INDEX(节奏总纲!D$4:D$163,基础状态预估!$C$2)</f>
        <v>265.00483399593907</v>
      </c>
      <c r="DU245" s="4">
        <f>$CK245+INDEX(节奏总纲!E$4:E$163,基础状态预估!$C$2)</f>
        <v>259.28268396026414</v>
      </c>
      <c r="DV245" s="4">
        <f>$CK245+INDEX(节奏总纲!F$4:F$163,基础状态预估!$C$2)</f>
        <v>252.39220630709642</v>
      </c>
      <c r="DW245" s="4">
        <f>$CK245+INDEX(节奏总纲!G$4:G$163,基础状态预估!$C$2)</f>
        <v>244.03246816526354</v>
      </c>
      <c r="DX245" s="4">
        <f>$CK245+INDEX(节奏总纲!H$4:H$163,基础状态预估!$C$2)</f>
        <v>233.69453894381218</v>
      </c>
      <c r="DY245" s="4">
        <f t="shared" si="266"/>
        <v>11.899999999999999</v>
      </c>
      <c r="DZ245" s="4">
        <f t="shared" si="267"/>
        <v>33</v>
      </c>
      <c r="EA245" s="4">
        <f t="shared" si="268"/>
        <v>159.69999999999999</v>
      </c>
      <c r="EB245" s="4">
        <f t="shared" si="269"/>
        <v>37.489999999999988</v>
      </c>
      <c r="EC245" s="4">
        <f t="shared" si="270"/>
        <v>0.91</v>
      </c>
    </row>
    <row r="246" spans="58:133" x14ac:dyDescent="0.15">
      <c r="BF246" s="4">
        <v>242</v>
      </c>
      <c r="BG246" s="4">
        <f t="shared" si="252"/>
        <v>169.39999999999998</v>
      </c>
      <c r="BH246" s="4">
        <f t="shared" si="253"/>
        <v>72.599999999999994</v>
      </c>
      <c r="BL246" s="4">
        <f t="shared" si="241"/>
        <v>118</v>
      </c>
      <c r="BM246" s="4">
        <f t="shared" si="242"/>
        <v>82.6</v>
      </c>
      <c r="BN246" s="4">
        <f t="shared" si="243"/>
        <v>35.4</v>
      </c>
      <c r="BR246" s="4">
        <f t="shared" si="244"/>
        <v>144.95000000000002</v>
      </c>
      <c r="BS246" s="4">
        <f t="shared" si="245"/>
        <v>66.899999999999991</v>
      </c>
      <c r="BT246" s="4">
        <f t="shared" si="246"/>
        <v>11.15</v>
      </c>
      <c r="BX246" s="4">
        <f t="shared" si="247"/>
        <v>146.4</v>
      </c>
      <c r="BY246" s="4">
        <f t="shared" si="248"/>
        <v>35.684999999999988</v>
      </c>
      <c r="BZ246" s="4">
        <f t="shared" si="249"/>
        <v>0.91500000000000004</v>
      </c>
      <c r="CD246" s="4">
        <f t="shared" si="250"/>
        <v>0</v>
      </c>
      <c r="CE246" s="4">
        <f t="shared" si="251"/>
        <v>0</v>
      </c>
      <c r="CF246" s="4">
        <f>IF(COUNTIF($BH$5:$BH246,"&gt;=2")&lt;=1,SUM($BG246:$BK246)*C$8,CF245)</f>
        <v>151200</v>
      </c>
      <c r="CG246" s="4">
        <f>IF(COUNTIF($BN$5:$BN246,"&gt;=2")&lt;=1,SUM($BL246:$BP246)*D$8,CG245)</f>
        <v>604799.99999999988</v>
      </c>
      <c r="CH246" s="4">
        <f>IF(COUNTIF($BT$5:$BT246,"&gt;=2")&lt;=1,SUM($BQ246:$BU246)*E$8,CH245)</f>
        <v>2592000</v>
      </c>
      <c r="CI246" s="4">
        <f>IF(COUNTIF($BZ$5:$BZ246,"&gt;=2")&lt;=1,SUM($BV246:$BZ246)*F$8,CI245)</f>
        <v>15811199.999999998</v>
      </c>
      <c r="CJ246" s="4">
        <f t="shared" si="254"/>
        <v>0</v>
      </c>
      <c r="CK246" s="4">
        <f t="shared" si="255"/>
        <v>221.75</v>
      </c>
      <c r="CM246" s="4">
        <v>242</v>
      </c>
      <c r="CN246" s="4">
        <f>IF(COUNTIF($BH$5:$BH246,"&gt;=2")&gt;1,CN245,BG246)</f>
        <v>4.8999999999999995</v>
      </c>
      <c r="CO246" s="4">
        <f>IF(COUNTIF($BH$5:$BH246,"&gt;=2")&gt;1,CO245,BH246)</f>
        <v>2.1</v>
      </c>
      <c r="CP246" s="4">
        <f>IF(COUNTIF($BH$5:$BH246,"&gt;=2")&gt;1,CP245,BI246)</f>
        <v>0</v>
      </c>
      <c r="CQ246" s="4">
        <f>IF(COUNTIF($BH$5:$BH246,"&gt;=2")&gt;1,CQ245,BJ246)</f>
        <v>0</v>
      </c>
      <c r="CR246" s="4">
        <f>IF(COUNTIF($BH$5:$BH246,"&gt;=2")&gt;1,CR245,BK246)</f>
        <v>0</v>
      </c>
      <c r="CS246" s="4">
        <f>IF(COUNTIF($BN$5:$BN246,"&gt;=2")&gt;1,CS245,BL246)</f>
        <v>7</v>
      </c>
      <c r="CT246" s="4">
        <f>IF(COUNTIF($BN$5:$BN246,"&gt;=2")&gt;1,CT245,BM246)</f>
        <v>4.8999999999999995</v>
      </c>
      <c r="CU246" s="4">
        <f>IF(COUNTIF($BN$5:$BN246,"&gt;=2")&gt;1,CU245,BN246)</f>
        <v>2.1</v>
      </c>
      <c r="CV246" s="4">
        <f>IF(COUNTIF($BN$5:$BN246,"&gt;=2")&gt;1,CV245,BO246)</f>
        <v>0</v>
      </c>
      <c r="CW246" s="4">
        <f>IF(COUNTIF($BN$5:$BN246,"&gt;=2")&gt;1,CW245,BP246)</f>
        <v>0</v>
      </c>
      <c r="CX246" s="4">
        <f>IF(COUNTIF($BT$5:$BT246,"&gt;=2")&gt;1,CX245,BQ246)</f>
        <v>0</v>
      </c>
      <c r="CY246" s="4">
        <f>IF(COUNTIF($BT$5:$BT246,"&gt;=2")&gt;1,CY245,BR246)</f>
        <v>26</v>
      </c>
      <c r="CZ246" s="4">
        <f>IF(COUNTIF($BT$5:$BT246,"&gt;=2")&gt;1,CZ245,BS246)</f>
        <v>11.999999999999996</v>
      </c>
      <c r="DA246" s="4">
        <f>IF(COUNTIF($BT$5:$BT246,"&gt;=2")&gt;1,DA245,BT246)</f>
        <v>2</v>
      </c>
      <c r="DB246" s="4">
        <f>IF(COUNTIF($BT$5:$BT246,"&gt;=2")&gt;1,DB245,BU246)</f>
        <v>0</v>
      </c>
      <c r="DC246" s="4">
        <f>IF(COUNTIF($BZ$5:$BZ246,"&gt;=2")&gt;1,DC245,BV246)</f>
        <v>0</v>
      </c>
      <c r="DD246" s="4">
        <f>IF(COUNTIF($BZ$5:$BZ246,"&gt;=2")&gt;1,DD245,BW246)</f>
        <v>0</v>
      </c>
      <c r="DE246" s="4">
        <f>IF(COUNTIF($BZ$5:$BZ246,"&gt;=2")&gt;1,DE245,BX246)</f>
        <v>146.4</v>
      </c>
      <c r="DF246" s="4">
        <f>IF(COUNTIF($BZ$5:$BZ246,"&gt;=2")&gt;1,DF245,BY246)</f>
        <v>35.684999999999988</v>
      </c>
      <c r="DG246" s="4">
        <f>IF(COUNTIF($BZ$5:$BZ246,"&gt;=2")&gt;1,DG245,BZ246)</f>
        <v>0.91500000000000004</v>
      </c>
      <c r="DH246" s="4">
        <f t="shared" si="256"/>
        <v>0</v>
      </c>
      <c r="DI246" s="4">
        <f t="shared" si="257"/>
        <v>0</v>
      </c>
      <c r="DJ246" s="4">
        <f t="shared" si="258"/>
        <v>0</v>
      </c>
      <c r="DK246" s="4">
        <f t="shared" si="259"/>
        <v>0</v>
      </c>
      <c r="DL246" s="4">
        <f t="shared" si="260"/>
        <v>0</v>
      </c>
      <c r="DM246" s="4">
        <f t="shared" si="261"/>
        <v>7</v>
      </c>
      <c r="DN246" s="4">
        <f t="shared" si="262"/>
        <v>13.999999999999998</v>
      </c>
      <c r="DO246" s="4">
        <f t="shared" si="263"/>
        <v>40</v>
      </c>
      <c r="DP246" s="4">
        <f t="shared" si="264"/>
        <v>182.99999999999997</v>
      </c>
      <c r="DQ246" s="4">
        <f t="shared" si="265"/>
        <v>0</v>
      </c>
      <c r="DS246" s="4">
        <v>242</v>
      </c>
      <c r="DT246" s="4">
        <f>$CK246+INDEX(节奏总纲!D$4:D$163,基础状态预估!$C$2)</f>
        <v>266.00483399593907</v>
      </c>
      <c r="DU246" s="4">
        <f>$CK246+INDEX(节奏总纲!E$4:E$163,基础状态预估!$C$2)</f>
        <v>260.28268396026414</v>
      </c>
      <c r="DV246" s="4">
        <f>$CK246+INDEX(节奏总纲!F$4:F$163,基础状态预估!$C$2)</f>
        <v>253.39220630709642</v>
      </c>
      <c r="DW246" s="4">
        <f>$CK246+INDEX(节奏总纲!G$4:G$163,基础状态预估!$C$2)</f>
        <v>245.03246816526354</v>
      </c>
      <c r="DX246" s="4">
        <f>$CK246+INDEX(节奏总纲!H$4:H$163,基础状态预估!$C$2)</f>
        <v>234.69453894381218</v>
      </c>
      <c r="DY246" s="4">
        <f t="shared" si="266"/>
        <v>11.899999999999999</v>
      </c>
      <c r="DZ246" s="4">
        <f t="shared" si="267"/>
        <v>33</v>
      </c>
      <c r="EA246" s="4">
        <f t="shared" si="268"/>
        <v>160.5</v>
      </c>
      <c r="EB246" s="4">
        <f t="shared" si="269"/>
        <v>37.684999999999988</v>
      </c>
      <c r="EC246" s="4">
        <f t="shared" si="270"/>
        <v>0.91500000000000004</v>
      </c>
    </row>
    <row r="247" spans="58:133" x14ac:dyDescent="0.15">
      <c r="BF247" s="4">
        <v>243</v>
      </c>
      <c r="BG247" s="4">
        <f t="shared" si="252"/>
        <v>170.1</v>
      </c>
      <c r="BH247" s="4">
        <f t="shared" si="253"/>
        <v>72.899999999999991</v>
      </c>
      <c r="BL247" s="4">
        <f t="shared" si="241"/>
        <v>118.5</v>
      </c>
      <c r="BM247" s="4">
        <f t="shared" si="242"/>
        <v>82.949999999999989</v>
      </c>
      <c r="BN247" s="4">
        <f t="shared" si="243"/>
        <v>35.549999999999997</v>
      </c>
      <c r="BR247" s="4">
        <f t="shared" si="244"/>
        <v>145.6</v>
      </c>
      <c r="BS247" s="4">
        <f t="shared" si="245"/>
        <v>67.199999999999989</v>
      </c>
      <c r="BT247" s="4">
        <f t="shared" si="246"/>
        <v>11.200000000000001</v>
      </c>
      <c r="BX247" s="4">
        <f t="shared" si="247"/>
        <v>147.20000000000002</v>
      </c>
      <c r="BY247" s="4">
        <f t="shared" si="248"/>
        <v>35.879999999999988</v>
      </c>
      <c r="BZ247" s="4">
        <f t="shared" si="249"/>
        <v>0.92</v>
      </c>
      <c r="CD247" s="4">
        <f t="shared" si="250"/>
        <v>0</v>
      </c>
      <c r="CE247" s="4">
        <f t="shared" si="251"/>
        <v>0</v>
      </c>
      <c r="CF247" s="4">
        <f>IF(COUNTIF($BH$5:$BH247,"&gt;=2")&lt;=1,SUM($BG247:$BK247)*C$8,CF246)</f>
        <v>151200</v>
      </c>
      <c r="CG247" s="4">
        <f>IF(COUNTIF($BN$5:$BN247,"&gt;=2")&lt;=1,SUM($BL247:$BP247)*D$8,CG246)</f>
        <v>604799.99999999988</v>
      </c>
      <c r="CH247" s="4">
        <f>IF(COUNTIF($BT$5:$BT247,"&gt;=2")&lt;=1,SUM($BQ247:$BU247)*E$8,CH246)</f>
        <v>2592000</v>
      </c>
      <c r="CI247" s="4">
        <f>IF(COUNTIF($BZ$5:$BZ247,"&gt;=2")&lt;=1,SUM($BV247:$BZ247)*F$8,CI246)</f>
        <v>15897600</v>
      </c>
      <c r="CJ247" s="4">
        <f t="shared" si="254"/>
        <v>0</v>
      </c>
      <c r="CK247" s="4">
        <f t="shared" si="255"/>
        <v>222.75</v>
      </c>
      <c r="CM247" s="4">
        <v>243</v>
      </c>
      <c r="CN247" s="4">
        <f>IF(COUNTIF($BH$5:$BH247,"&gt;=2")&gt;1,CN246,BG247)</f>
        <v>4.8999999999999995</v>
      </c>
      <c r="CO247" s="4">
        <f>IF(COUNTIF($BH$5:$BH247,"&gt;=2")&gt;1,CO246,BH247)</f>
        <v>2.1</v>
      </c>
      <c r="CP247" s="4">
        <f>IF(COUNTIF($BH$5:$BH247,"&gt;=2")&gt;1,CP246,BI247)</f>
        <v>0</v>
      </c>
      <c r="CQ247" s="4">
        <f>IF(COUNTIF($BH$5:$BH247,"&gt;=2")&gt;1,CQ246,BJ247)</f>
        <v>0</v>
      </c>
      <c r="CR247" s="4">
        <f>IF(COUNTIF($BH$5:$BH247,"&gt;=2")&gt;1,CR246,BK247)</f>
        <v>0</v>
      </c>
      <c r="CS247" s="4">
        <f>IF(COUNTIF($BN$5:$BN247,"&gt;=2")&gt;1,CS246,BL247)</f>
        <v>7</v>
      </c>
      <c r="CT247" s="4">
        <f>IF(COUNTIF($BN$5:$BN247,"&gt;=2")&gt;1,CT246,BM247)</f>
        <v>4.8999999999999995</v>
      </c>
      <c r="CU247" s="4">
        <f>IF(COUNTIF($BN$5:$BN247,"&gt;=2")&gt;1,CU246,BN247)</f>
        <v>2.1</v>
      </c>
      <c r="CV247" s="4">
        <f>IF(COUNTIF($BN$5:$BN247,"&gt;=2")&gt;1,CV246,BO247)</f>
        <v>0</v>
      </c>
      <c r="CW247" s="4">
        <f>IF(COUNTIF($BN$5:$BN247,"&gt;=2")&gt;1,CW246,BP247)</f>
        <v>0</v>
      </c>
      <c r="CX247" s="4">
        <f>IF(COUNTIF($BT$5:$BT247,"&gt;=2")&gt;1,CX246,BQ247)</f>
        <v>0</v>
      </c>
      <c r="CY247" s="4">
        <f>IF(COUNTIF($BT$5:$BT247,"&gt;=2")&gt;1,CY246,BR247)</f>
        <v>26</v>
      </c>
      <c r="CZ247" s="4">
        <f>IF(COUNTIF($BT$5:$BT247,"&gt;=2")&gt;1,CZ246,BS247)</f>
        <v>11.999999999999996</v>
      </c>
      <c r="DA247" s="4">
        <f>IF(COUNTIF($BT$5:$BT247,"&gt;=2")&gt;1,DA246,BT247)</f>
        <v>2</v>
      </c>
      <c r="DB247" s="4">
        <f>IF(COUNTIF($BT$5:$BT247,"&gt;=2")&gt;1,DB246,BU247)</f>
        <v>0</v>
      </c>
      <c r="DC247" s="4">
        <f>IF(COUNTIF($BZ$5:$BZ247,"&gt;=2")&gt;1,DC246,BV247)</f>
        <v>0</v>
      </c>
      <c r="DD247" s="4">
        <f>IF(COUNTIF($BZ$5:$BZ247,"&gt;=2")&gt;1,DD246,BW247)</f>
        <v>0</v>
      </c>
      <c r="DE247" s="4">
        <f>IF(COUNTIF($BZ$5:$BZ247,"&gt;=2")&gt;1,DE246,BX247)</f>
        <v>147.20000000000002</v>
      </c>
      <c r="DF247" s="4">
        <f>IF(COUNTIF($BZ$5:$BZ247,"&gt;=2")&gt;1,DF246,BY247)</f>
        <v>35.879999999999988</v>
      </c>
      <c r="DG247" s="4">
        <f>IF(COUNTIF($BZ$5:$BZ247,"&gt;=2")&gt;1,DG246,BZ247)</f>
        <v>0.92</v>
      </c>
      <c r="DH247" s="4">
        <f t="shared" si="256"/>
        <v>0</v>
      </c>
      <c r="DI247" s="4">
        <f t="shared" si="257"/>
        <v>0</v>
      </c>
      <c r="DJ247" s="4">
        <f t="shared" si="258"/>
        <v>0</v>
      </c>
      <c r="DK247" s="4">
        <f t="shared" si="259"/>
        <v>0</v>
      </c>
      <c r="DL247" s="4">
        <f t="shared" si="260"/>
        <v>0</v>
      </c>
      <c r="DM247" s="4">
        <f t="shared" si="261"/>
        <v>7</v>
      </c>
      <c r="DN247" s="4">
        <f t="shared" si="262"/>
        <v>13.999999999999998</v>
      </c>
      <c r="DO247" s="4">
        <f t="shared" si="263"/>
        <v>40</v>
      </c>
      <c r="DP247" s="4">
        <f t="shared" si="264"/>
        <v>184</v>
      </c>
      <c r="DQ247" s="4">
        <f t="shared" si="265"/>
        <v>0</v>
      </c>
      <c r="DS247" s="4">
        <v>243</v>
      </c>
      <c r="DT247" s="4">
        <f>$CK247+INDEX(节奏总纲!D$4:D$163,基础状态预估!$C$2)</f>
        <v>267.00483399593907</v>
      </c>
      <c r="DU247" s="4">
        <f>$CK247+INDEX(节奏总纲!E$4:E$163,基础状态预估!$C$2)</f>
        <v>261.28268396026414</v>
      </c>
      <c r="DV247" s="4">
        <f>$CK247+INDEX(节奏总纲!F$4:F$163,基础状态预估!$C$2)</f>
        <v>254.39220630709642</v>
      </c>
      <c r="DW247" s="4">
        <f>$CK247+INDEX(节奏总纲!G$4:G$163,基础状态预估!$C$2)</f>
        <v>246.03246816526354</v>
      </c>
      <c r="DX247" s="4">
        <f>$CK247+INDEX(节奏总纲!H$4:H$163,基础状态预估!$C$2)</f>
        <v>235.69453894381218</v>
      </c>
      <c r="DY247" s="4">
        <f t="shared" si="266"/>
        <v>11.899999999999999</v>
      </c>
      <c r="DZ247" s="4">
        <f t="shared" si="267"/>
        <v>33</v>
      </c>
      <c r="EA247" s="4">
        <f t="shared" si="268"/>
        <v>161.30000000000001</v>
      </c>
      <c r="EB247" s="4">
        <f t="shared" si="269"/>
        <v>37.879999999999988</v>
      </c>
      <c r="EC247" s="4">
        <f t="shared" si="270"/>
        <v>0.92</v>
      </c>
    </row>
    <row r="248" spans="58:133" x14ac:dyDescent="0.15">
      <c r="BF248" s="4">
        <v>244</v>
      </c>
      <c r="BG248" s="4">
        <f t="shared" si="252"/>
        <v>170.79999999999998</v>
      </c>
      <c r="BH248" s="4">
        <f t="shared" si="253"/>
        <v>73.2</v>
      </c>
      <c r="BL248" s="4">
        <f t="shared" si="241"/>
        <v>119</v>
      </c>
      <c r="BM248" s="4">
        <f t="shared" si="242"/>
        <v>83.3</v>
      </c>
      <c r="BN248" s="4">
        <f t="shared" si="243"/>
        <v>35.699999999999996</v>
      </c>
      <c r="BR248" s="4">
        <f t="shared" si="244"/>
        <v>146.25</v>
      </c>
      <c r="BS248" s="4">
        <f t="shared" si="245"/>
        <v>67.499999999999986</v>
      </c>
      <c r="BT248" s="4">
        <f t="shared" si="246"/>
        <v>11.25</v>
      </c>
      <c r="BX248" s="4">
        <f t="shared" si="247"/>
        <v>148</v>
      </c>
      <c r="BY248" s="4">
        <f t="shared" si="248"/>
        <v>36.074999999999989</v>
      </c>
      <c r="BZ248" s="4">
        <f t="shared" si="249"/>
        <v>0.92500000000000004</v>
      </c>
      <c r="CD248" s="4">
        <f t="shared" si="250"/>
        <v>0</v>
      </c>
      <c r="CE248" s="4">
        <f t="shared" si="251"/>
        <v>0</v>
      </c>
      <c r="CF248" s="4">
        <f>IF(COUNTIF($BH$5:$BH248,"&gt;=2")&lt;=1,SUM($BG248:$BK248)*C$8,CF247)</f>
        <v>151200</v>
      </c>
      <c r="CG248" s="4">
        <f>IF(COUNTIF($BN$5:$BN248,"&gt;=2")&lt;=1,SUM($BL248:$BP248)*D$8,CG247)</f>
        <v>604799.99999999988</v>
      </c>
      <c r="CH248" s="4">
        <f>IF(COUNTIF($BT$5:$BT248,"&gt;=2")&lt;=1,SUM($BQ248:$BU248)*E$8,CH247)</f>
        <v>2592000</v>
      </c>
      <c r="CI248" s="4">
        <f>IF(COUNTIF($BZ$5:$BZ248,"&gt;=2")&lt;=1,SUM($BV248:$BZ248)*F$8,CI247)</f>
        <v>15984000</v>
      </c>
      <c r="CJ248" s="4">
        <f t="shared" si="254"/>
        <v>0</v>
      </c>
      <c r="CK248" s="4">
        <f t="shared" si="255"/>
        <v>223.75</v>
      </c>
      <c r="CM248" s="4">
        <v>244</v>
      </c>
      <c r="CN248" s="4">
        <f>IF(COUNTIF($BH$5:$BH248,"&gt;=2")&gt;1,CN247,BG248)</f>
        <v>4.8999999999999995</v>
      </c>
      <c r="CO248" s="4">
        <f>IF(COUNTIF($BH$5:$BH248,"&gt;=2")&gt;1,CO247,BH248)</f>
        <v>2.1</v>
      </c>
      <c r="CP248" s="4">
        <f>IF(COUNTIF($BH$5:$BH248,"&gt;=2")&gt;1,CP247,BI248)</f>
        <v>0</v>
      </c>
      <c r="CQ248" s="4">
        <f>IF(COUNTIF($BH$5:$BH248,"&gt;=2")&gt;1,CQ247,BJ248)</f>
        <v>0</v>
      </c>
      <c r="CR248" s="4">
        <f>IF(COUNTIF($BH$5:$BH248,"&gt;=2")&gt;1,CR247,BK248)</f>
        <v>0</v>
      </c>
      <c r="CS248" s="4">
        <f>IF(COUNTIF($BN$5:$BN248,"&gt;=2")&gt;1,CS247,BL248)</f>
        <v>7</v>
      </c>
      <c r="CT248" s="4">
        <f>IF(COUNTIF($BN$5:$BN248,"&gt;=2")&gt;1,CT247,BM248)</f>
        <v>4.8999999999999995</v>
      </c>
      <c r="CU248" s="4">
        <f>IF(COUNTIF($BN$5:$BN248,"&gt;=2")&gt;1,CU247,BN248)</f>
        <v>2.1</v>
      </c>
      <c r="CV248" s="4">
        <f>IF(COUNTIF($BN$5:$BN248,"&gt;=2")&gt;1,CV247,BO248)</f>
        <v>0</v>
      </c>
      <c r="CW248" s="4">
        <f>IF(COUNTIF($BN$5:$BN248,"&gt;=2")&gt;1,CW247,BP248)</f>
        <v>0</v>
      </c>
      <c r="CX248" s="4">
        <f>IF(COUNTIF($BT$5:$BT248,"&gt;=2")&gt;1,CX247,BQ248)</f>
        <v>0</v>
      </c>
      <c r="CY248" s="4">
        <f>IF(COUNTIF($BT$5:$BT248,"&gt;=2")&gt;1,CY247,BR248)</f>
        <v>26</v>
      </c>
      <c r="CZ248" s="4">
        <f>IF(COUNTIF($BT$5:$BT248,"&gt;=2")&gt;1,CZ247,BS248)</f>
        <v>11.999999999999996</v>
      </c>
      <c r="DA248" s="4">
        <f>IF(COUNTIF($BT$5:$BT248,"&gt;=2")&gt;1,DA247,BT248)</f>
        <v>2</v>
      </c>
      <c r="DB248" s="4">
        <f>IF(COUNTIF($BT$5:$BT248,"&gt;=2")&gt;1,DB247,BU248)</f>
        <v>0</v>
      </c>
      <c r="DC248" s="4">
        <f>IF(COUNTIF($BZ$5:$BZ248,"&gt;=2")&gt;1,DC247,BV248)</f>
        <v>0</v>
      </c>
      <c r="DD248" s="4">
        <f>IF(COUNTIF($BZ$5:$BZ248,"&gt;=2")&gt;1,DD247,BW248)</f>
        <v>0</v>
      </c>
      <c r="DE248" s="4">
        <f>IF(COUNTIF($BZ$5:$BZ248,"&gt;=2")&gt;1,DE247,BX248)</f>
        <v>148</v>
      </c>
      <c r="DF248" s="4">
        <f>IF(COUNTIF($BZ$5:$BZ248,"&gt;=2")&gt;1,DF247,BY248)</f>
        <v>36.074999999999989</v>
      </c>
      <c r="DG248" s="4">
        <f>IF(COUNTIF($BZ$5:$BZ248,"&gt;=2")&gt;1,DG247,BZ248)</f>
        <v>0.92500000000000004</v>
      </c>
      <c r="DH248" s="4">
        <f t="shared" si="256"/>
        <v>0</v>
      </c>
      <c r="DI248" s="4">
        <f t="shared" si="257"/>
        <v>0</v>
      </c>
      <c r="DJ248" s="4">
        <f t="shared" si="258"/>
        <v>0</v>
      </c>
      <c r="DK248" s="4">
        <f t="shared" si="259"/>
        <v>0</v>
      </c>
      <c r="DL248" s="4">
        <f t="shared" si="260"/>
        <v>0</v>
      </c>
      <c r="DM248" s="4">
        <f t="shared" si="261"/>
        <v>7</v>
      </c>
      <c r="DN248" s="4">
        <f t="shared" si="262"/>
        <v>13.999999999999998</v>
      </c>
      <c r="DO248" s="4">
        <f t="shared" si="263"/>
        <v>40</v>
      </c>
      <c r="DP248" s="4">
        <f t="shared" si="264"/>
        <v>185</v>
      </c>
      <c r="DQ248" s="4">
        <f t="shared" si="265"/>
        <v>0</v>
      </c>
      <c r="DS248" s="4">
        <v>244</v>
      </c>
      <c r="DT248" s="4">
        <f>$CK248+INDEX(节奏总纲!D$4:D$163,基础状态预估!$C$2)</f>
        <v>268.00483399593907</v>
      </c>
      <c r="DU248" s="4">
        <f>$CK248+INDEX(节奏总纲!E$4:E$163,基础状态预估!$C$2)</f>
        <v>262.28268396026414</v>
      </c>
      <c r="DV248" s="4">
        <f>$CK248+INDEX(节奏总纲!F$4:F$163,基础状态预估!$C$2)</f>
        <v>255.39220630709642</v>
      </c>
      <c r="DW248" s="4">
        <f>$CK248+INDEX(节奏总纲!G$4:G$163,基础状态预估!$C$2)</f>
        <v>247.03246816526354</v>
      </c>
      <c r="DX248" s="4">
        <f>$CK248+INDEX(节奏总纲!H$4:H$163,基础状态预估!$C$2)</f>
        <v>236.69453894381218</v>
      </c>
      <c r="DY248" s="4">
        <f t="shared" si="266"/>
        <v>11.899999999999999</v>
      </c>
      <c r="DZ248" s="4">
        <f t="shared" si="267"/>
        <v>33</v>
      </c>
      <c r="EA248" s="4">
        <f t="shared" si="268"/>
        <v>162.1</v>
      </c>
      <c r="EB248" s="4">
        <f t="shared" si="269"/>
        <v>38.074999999999989</v>
      </c>
      <c r="EC248" s="4">
        <f t="shared" si="270"/>
        <v>0.92500000000000004</v>
      </c>
    </row>
    <row r="249" spans="58:133" x14ac:dyDescent="0.15">
      <c r="BF249" s="4">
        <v>245</v>
      </c>
      <c r="BG249" s="4">
        <f t="shared" si="252"/>
        <v>171.5</v>
      </c>
      <c r="BH249" s="4">
        <f t="shared" si="253"/>
        <v>73.5</v>
      </c>
      <c r="BL249" s="4">
        <f t="shared" si="241"/>
        <v>119.5</v>
      </c>
      <c r="BM249" s="4">
        <f t="shared" si="242"/>
        <v>83.649999999999991</v>
      </c>
      <c r="BN249" s="4">
        <f t="shared" si="243"/>
        <v>35.85</v>
      </c>
      <c r="BR249" s="4">
        <f t="shared" si="244"/>
        <v>146.9</v>
      </c>
      <c r="BS249" s="4">
        <f t="shared" si="245"/>
        <v>67.799999999999983</v>
      </c>
      <c r="BT249" s="4">
        <f t="shared" si="246"/>
        <v>11.3</v>
      </c>
      <c r="BX249" s="4">
        <f t="shared" si="247"/>
        <v>148.80000000000001</v>
      </c>
      <c r="BY249" s="4">
        <f t="shared" si="248"/>
        <v>36.269999999999989</v>
      </c>
      <c r="BZ249" s="4">
        <f t="shared" si="249"/>
        <v>0.93</v>
      </c>
      <c r="CD249" s="4">
        <f t="shared" si="250"/>
        <v>0</v>
      </c>
      <c r="CE249" s="4">
        <f t="shared" si="251"/>
        <v>0</v>
      </c>
      <c r="CF249" s="4">
        <f>IF(COUNTIF($BH$5:$BH249,"&gt;=2")&lt;=1,SUM($BG249:$BK249)*C$8,CF248)</f>
        <v>151200</v>
      </c>
      <c r="CG249" s="4">
        <f>IF(COUNTIF($BN$5:$BN249,"&gt;=2")&lt;=1,SUM($BL249:$BP249)*D$8,CG248)</f>
        <v>604799.99999999988</v>
      </c>
      <c r="CH249" s="4">
        <f>IF(COUNTIF($BT$5:$BT249,"&gt;=2")&lt;=1,SUM($BQ249:$BU249)*E$8,CH248)</f>
        <v>2592000</v>
      </c>
      <c r="CI249" s="4">
        <f>IF(COUNTIF($BZ$5:$BZ249,"&gt;=2")&lt;=1,SUM($BV249:$BZ249)*F$8,CI248)</f>
        <v>16070400</v>
      </c>
      <c r="CJ249" s="4">
        <f t="shared" si="254"/>
        <v>0</v>
      </c>
      <c r="CK249" s="4">
        <f t="shared" si="255"/>
        <v>224.75</v>
      </c>
      <c r="CM249" s="4">
        <v>245</v>
      </c>
      <c r="CN249" s="4">
        <f>IF(COUNTIF($BH$5:$BH249,"&gt;=2")&gt;1,CN248,BG249)</f>
        <v>4.8999999999999995</v>
      </c>
      <c r="CO249" s="4">
        <f>IF(COUNTIF($BH$5:$BH249,"&gt;=2")&gt;1,CO248,BH249)</f>
        <v>2.1</v>
      </c>
      <c r="CP249" s="4">
        <f>IF(COUNTIF($BH$5:$BH249,"&gt;=2")&gt;1,CP248,BI249)</f>
        <v>0</v>
      </c>
      <c r="CQ249" s="4">
        <f>IF(COUNTIF($BH$5:$BH249,"&gt;=2")&gt;1,CQ248,BJ249)</f>
        <v>0</v>
      </c>
      <c r="CR249" s="4">
        <f>IF(COUNTIF($BH$5:$BH249,"&gt;=2")&gt;1,CR248,BK249)</f>
        <v>0</v>
      </c>
      <c r="CS249" s="4">
        <f>IF(COUNTIF($BN$5:$BN249,"&gt;=2")&gt;1,CS248,BL249)</f>
        <v>7</v>
      </c>
      <c r="CT249" s="4">
        <f>IF(COUNTIF($BN$5:$BN249,"&gt;=2")&gt;1,CT248,BM249)</f>
        <v>4.8999999999999995</v>
      </c>
      <c r="CU249" s="4">
        <f>IF(COUNTIF($BN$5:$BN249,"&gt;=2")&gt;1,CU248,BN249)</f>
        <v>2.1</v>
      </c>
      <c r="CV249" s="4">
        <f>IF(COUNTIF($BN$5:$BN249,"&gt;=2")&gt;1,CV248,BO249)</f>
        <v>0</v>
      </c>
      <c r="CW249" s="4">
        <f>IF(COUNTIF($BN$5:$BN249,"&gt;=2")&gt;1,CW248,BP249)</f>
        <v>0</v>
      </c>
      <c r="CX249" s="4">
        <f>IF(COUNTIF($BT$5:$BT249,"&gt;=2")&gt;1,CX248,BQ249)</f>
        <v>0</v>
      </c>
      <c r="CY249" s="4">
        <f>IF(COUNTIF($BT$5:$BT249,"&gt;=2")&gt;1,CY248,BR249)</f>
        <v>26</v>
      </c>
      <c r="CZ249" s="4">
        <f>IF(COUNTIF($BT$5:$BT249,"&gt;=2")&gt;1,CZ248,BS249)</f>
        <v>11.999999999999996</v>
      </c>
      <c r="DA249" s="4">
        <f>IF(COUNTIF($BT$5:$BT249,"&gt;=2")&gt;1,DA248,BT249)</f>
        <v>2</v>
      </c>
      <c r="DB249" s="4">
        <f>IF(COUNTIF($BT$5:$BT249,"&gt;=2")&gt;1,DB248,BU249)</f>
        <v>0</v>
      </c>
      <c r="DC249" s="4">
        <f>IF(COUNTIF($BZ$5:$BZ249,"&gt;=2")&gt;1,DC248,BV249)</f>
        <v>0</v>
      </c>
      <c r="DD249" s="4">
        <f>IF(COUNTIF($BZ$5:$BZ249,"&gt;=2")&gt;1,DD248,BW249)</f>
        <v>0</v>
      </c>
      <c r="DE249" s="4">
        <f>IF(COUNTIF($BZ$5:$BZ249,"&gt;=2")&gt;1,DE248,BX249)</f>
        <v>148.80000000000001</v>
      </c>
      <c r="DF249" s="4">
        <f>IF(COUNTIF($BZ$5:$BZ249,"&gt;=2")&gt;1,DF248,BY249)</f>
        <v>36.269999999999989</v>
      </c>
      <c r="DG249" s="4">
        <f>IF(COUNTIF($BZ$5:$BZ249,"&gt;=2")&gt;1,DG248,BZ249)</f>
        <v>0.93</v>
      </c>
      <c r="DH249" s="4">
        <f t="shared" si="256"/>
        <v>0</v>
      </c>
      <c r="DI249" s="4">
        <f t="shared" si="257"/>
        <v>0</v>
      </c>
      <c r="DJ249" s="4">
        <f t="shared" si="258"/>
        <v>0</v>
      </c>
      <c r="DK249" s="4">
        <f t="shared" si="259"/>
        <v>0</v>
      </c>
      <c r="DL249" s="4">
        <f t="shared" si="260"/>
        <v>0</v>
      </c>
      <c r="DM249" s="4">
        <f t="shared" si="261"/>
        <v>7</v>
      </c>
      <c r="DN249" s="4">
        <f t="shared" si="262"/>
        <v>13.999999999999998</v>
      </c>
      <c r="DO249" s="4">
        <f t="shared" si="263"/>
        <v>40</v>
      </c>
      <c r="DP249" s="4">
        <f t="shared" si="264"/>
        <v>186</v>
      </c>
      <c r="DQ249" s="4">
        <f t="shared" si="265"/>
        <v>0</v>
      </c>
      <c r="DS249" s="4">
        <v>245</v>
      </c>
      <c r="DT249" s="4">
        <f>$CK249+INDEX(节奏总纲!D$4:D$163,基础状态预估!$C$2)</f>
        <v>269.00483399593907</v>
      </c>
      <c r="DU249" s="4">
        <f>$CK249+INDEX(节奏总纲!E$4:E$163,基础状态预估!$C$2)</f>
        <v>263.28268396026414</v>
      </c>
      <c r="DV249" s="4">
        <f>$CK249+INDEX(节奏总纲!F$4:F$163,基础状态预估!$C$2)</f>
        <v>256.39220630709644</v>
      </c>
      <c r="DW249" s="4">
        <f>$CK249+INDEX(节奏总纲!G$4:G$163,基础状态预估!$C$2)</f>
        <v>248.03246816526354</v>
      </c>
      <c r="DX249" s="4">
        <f>$CK249+INDEX(节奏总纲!H$4:H$163,基础状态预估!$C$2)</f>
        <v>237.69453894381218</v>
      </c>
      <c r="DY249" s="4">
        <f t="shared" si="266"/>
        <v>11.899999999999999</v>
      </c>
      <c r="DZ249" s="4">
        <f t="shared" si="267"/>
        <v>33</v>
      </c>
      <c r="EA249" s="4">
        <f t="shared" si="268"/>
        <v>162.9</v>
      </c>
      <c r="EB249" s="4">
        <f t="shared" si="269"/>
        <v>38.269999999999989</v>
      </c>
      <c r="EC249" s="4">
        <f t="shared" si="270"/>
        <v>0.93</v>
      </c>
    </row>
    <row r="250" spans="58:133" x14ac:dyDescent="0.15">
      <c r="BF250" s="4">
        <v>246</v>
      </c>
      <c r="BG250" s="4">
        <f t="shared" si="252"/>
        <v>172.2</v>
      </c>
      <c r="BH250" s="4">
        <f t="shared" si="253"/>
        <v>73.8</v>
      </c>
      <c r="BL250" s="4">
        <f t="shared" si="241"/>
        <v>120</v>
      </c>
      <c r="BM250" s="4">
        <f t="shared" si="242"/>
        <v>84</v>
      </c>
      <c r="BN250" s="4">
        <f t="shared" si="243"/>
        <v>36</v>
      </c>
      <c r="BR250" s="4">
        <f t="shared" si="244"/>
        <v>147.55000000000001</v>
      </c>
      <c r="BS250" s="4">
        <f t="shared" si="245"/>
        <v>68.09999999999998</v>
      </c>
      <c r="BT250" s="4">
        <f t="shared" si="246"/>
        <v>11.350000000000001</v>
      </c>
      <c r="BX250" s="4">
        <f t="shared" si="247"/>
        <v>149.6</v>
      </c>
      <c r="BY250" s="4">
        <f t="shared" si="248"/>
        <v>36.464999999999989</v>
      </c>
      <c r="BZ250" s="4">
        <f t="shared" si="249"/>
        <v>0.93500000000000005</v>
      </c>
      <c r="CD250" s="4">
        <f t="shared" si="250"/>
        <v>0</v>
      </c>
      <c r="CE250" s="4">
        <f t="shared" si="251"/>
        <v>0</v>
      </c>
      <c r="CF250" s="4">
        <f>IF(COUNTIF($BH$5:$BH250,"&gt;=2")&lt;=1,SUM($BG250:$BK250)*C$8,CF249)</f>
        <v>151200</v>
      </c>
      <c r="CG250" s="4">
        <f>IF(COUNTIF($BN$5:$BN250,"&gt;=2")&lt;=1,SUM($BL250:$BP250)*D$8,CG249)</f>
        <v>604799.99999999988</v>
      </c>
      <c r="CH250" s="4">
        <f>IF(COUNTIF($BT$5:$BT250,"&gt;=2")&lt;=1,SUM($BQ250:$BU250)*E$8,CH249)</f>
        <v>2592000</v>
      </c>
      <c r="CI250" s="4">
        <f>IF(COUNTIF($BZ$5:$BZ250,"&gt;=2")&lt;=1,SUM($BV250:$BZ250)*F$8,CI249)</f>
        <v>16156800</v>
      </c>
      <c r="CJ250" s="4">
        <f t="shared" si="254"/>
        <v>0</v>
      </c>
      <c r="CK250" s="4">
        <f t="shared" si="255"/>
        <v>225.75</v>
      </c>
      <c r="CM250" s="4">
        <v>246</v>
      </c>
      <c r="CN250" s="4">
        <f>IF(COUNTIF($BH$5:$BH250,"&gt;=2")&gt;1,CN249,BG250)</f>
        <v>4.8999999999999995</v>
      </c>
      <c r="CO250" s="4">
        <f>IF(COUNTIF($BH$5:$BH250,"&gt;=2")&gt;1,CO249,BH250)</f>
        <v>2.1</v>
      </c>
      <c r="CP250" s="4">
        <f>IF(COUNTIF($BH$5:$BH250,"&gt;=2")&gt;1,CP249,BI250)</f>
        <v>0</v>
      </c>
      <c r="CQ250" s="4">
        <f>IF(COUNTIF($BH$5:$BH250,"&gt;=2")&gt;1,CQ249,BJ250)</f>
        <v>0</v>
      </c>
      <c r="CR250" s="4">
        <f>IF(COUNTIF($BH$5:$BH250,"&gt;=2")&gt;1,CR249,BK250)</f>
        <v>0</v>
      </c>
      <c r="CS250" s="4">
        <f>IF(COUNTIF($BN$5:$BN250,"&gt;=2")&gt;1,CS249,BL250)</f>
        <v>7</v>
      </c>
      <c r="CT250" s="4">
        <f>IF(COUNTIF($BN$5:$BN250,"&gt;=2")&gt;1,CT249,BM250)</f>
        <v>4.8999999999999995</v>
      </c>
      <c r="CU250" s="4">
        <f>IF(COUNTIF($BN$5:$BN250,"&gt;=2")&gt;1,CU249,BN250)</f>
        <v>2.1</v>
      </c>
      <c r="CV250" s="4">
        <f>IF(COUNTIF($BN$5:$BN250,"&gt;=2")&gt;1,CV249,BO250)</f>
        <v>0</v>
      </c>
      <c r="CW250" s="4">
        <f>IF(COUNTIF($BN$5:$BN250,"&gt;=2")&gt;1,CW249,BP250)</f>
        <v>0</v>
      </c>
      <c r="CX250" s="4">
        <f>IF(COUNTIF($BT$5:$BT250,"&gt;=2")&gt;1,CX249,BQ250)</f>
        <v>0</v>
      </c>
      <c r="CY250" s="4">
        <f>IF(COUNTIF($BT$5:$BT250,"&gt;=2")&gt;1,CY249,BR250)</f>
        <v>26</v>
      </c>
      <c r="CZ250" s="4">
        <f>IF(COUNTIF($BT$5:$BT250,"&gt;=2")&gt;1,CZ249,BS250)</f>
        <v>11.999999999999996</v>
      </c>
      <c r="DA250" s="4">
        <f>IF(COUNTIF($BT$5:$BT250,"&gt;=2")&gt;1,DA249,BT250)</f>
        <v>2</v>
      </c>
      <c r="DB250" s="4">
        <f>IF(COUNTIF($BT$5:$BT250,"&gt;=2")&gt;1,DB249,BU250)</f>
        <v>0</v>
      </c>
      <c r="DC250" s="4">
        <f>IF(COUNTIF($BZ$5:$BZ250,"&gt;=2")&gt;1,DC249,BV250)</f>
        <v>0</v>
      </c>
      <c r="DD250" s="4">
        <f>IF(COUNTIF($BZ$5:$BZ250,"&gt;=2")&gt;1,DD249,BW250)</f>
        <v>0</v>
      </c>
      <c r="DE250" s="4">
        <f>IF(COUNTIF($BZ$5:$BZ250,"&gt;=2")&gt;1,DE249,BX250)</f>
        <v>149.6</v>
      </c>
      <c r="DF250" s="4">
        <f>IF(COUNTIF($BZ$5:$BZ250,"&gt;=2")&gt;1,DF249,BY250)</f>
        <v>36.464999999999989</v>
      </c>
      <c r="DG250" s="4">
        <f>IF(COUNTIF($BZ$5:$BZ250,"&gt;=2")&gt;1,DG249,BZ250)</f>
        <v>0.93500000000000005</v>
      </c>
      <c r="DH250" s="4">
        <f t="shared" si="256"/>
        <v>0</v>
      </c>
      <c r="DI250" s="4">
        <f t="shared" si="257"/>
        <v>0</v>
      </c>
      <c r="DJ250" s="4">
        <f t="shared" si="258"/>
        <v>0</v>
      </c>
      <c r="DK250" s="4">
        <f t="shared" si="259"/>
        <v>0</v>
      </c>
      <c r="DL250" s="4">
        <f t="shared" si="260"/>
        <v>0</v>
      </c>
      <c r="DM250" s="4">
        <f t="shared" si="261"/>
        <v>7</v>
      </c>
      <c r="DN250" s="4">
        <f t="shared" si="262"/>
        <v>13.999999999999998</v>
      </c>
      <c r="DO250" s="4">
        <f t="shared" si="263"/>
        <v>40</v>
      </c>
      <c r="DP250" s="4">
        <f t="shared" si="264"/>
        <v>187</v>
      </c>
      <c r="DQ250" s="4">
        <f t="shared" si="265"/>
        <v>0</v>
      </c>
      <c r="DS250" s="4">
        <v>246</v>
      </c>
      <c r="DT250" s="4">
        <f>$CK250+INDEX(节奏总纲!D$4:D$163,基础状态预估!$C$2)</f>
        <v>270.00483399593907</v>
      </c>
      <c r="DU250" s="4">
        <f>$CK250+INDEX(节奏总纲!E$4:E$163,基础状态预估!$C$2)</f>
        <v>264.28268396026414</v>
      </c>
      <c r="DV250" s="4">
        <f>$CK250+INDEX(节奏总纲!F$4:F$163,基础状态预估!$C$2)</f>
        <v>257.39220630709644</v>
      </c>
      <c r="DW250" s="4">
        <f>$CK250+INDEX(节奏总纲!G$4:G$163,基础状态预估!$C$2)</f>
        <v>249.03246816526354</v>
      </c>
      <c r="DX250" s="4">
        <f>$CK250+INDEX(节奏总纲!H$4:H$163,基础状态预估!$C$2)</f>
        <v>238.69453894381218</v>
      </c>
      <c r="DY250" s="4">
        <f t="shared" si="266"/>
        <v>11.899999999999999</v>
      </c>
      <c r="DZ250" s="4">
        <f t="shared" si="267"/>
        <v>33</v>
      </c>
      <c r="EA250" s="4">
        <f t="shared" si="268"/>
        <v>163.69999999999999</v>
      </c>
      <c r="EB250" s="4">
        <f t="shared" si="269"/>
        <v>38.464999999999989</v>
      </c>
      <c r="EC250" s="4">
        <f t="shared" si="270"/>
        <v>0.93500000000000005</v>
      </c>
    </row>
    <row r="251" spans="58:133" x14ac:dyDescent="0.15">
      <c r="BF251" s="4">
        <v>247</v>
      </c>
      <c r="BG251" s="4">
        <f t="shared" si="252"/>
        <v>172.89999999999998</v>
      </c>
      <c r="BH251" s="4">
        <f t="shared" si="253"/>
        <v>74.099999999999994</v>
      </c>
      <c r="BL251" s="4">
        <f t="shared" si="241"/>
        <v>120.5</v>
      </c>
      <c r="BM251" s="4">
        <f t="shared" si="242"/>
        <v>84.35</v>
      </c>
      <c r="BN251" s="4">
        <f t="shared" si="243"/>
        <v>36.15</v>
      </c>
      <c r="BR251" s="4">
        <f t="shared" si="244"/>
        <v>148.20000000000002</v>
      </c>
      <c r="BS251" s="4">
        <f t="shared" si="245"/>
        <v>68.399999999999991</v>
      </c>
      <c r="BT251" s="4">
        <f t="shared" si="246"/>
        <v>11.4</v>
      </c>
      <c r="BX251" s="4">
        <f t="shared" si="247"/>
        <v>150.4</v>
      </c>
      <c r="BY251" s="4">
        <f t="shared" si="248"/>
        <v>36.659999999999989</v>
      </c>
      <c r="BZ251" s="4">
        <f t="shared" si="249"/>
        <v>0.94000000000000006</v>
      </c>
      <c r="CD251" s="4">
        <f t="shared" si="250"/>
        <v>0</v>
      </c>
      <c r="CE251" s="4">
        <f t="shared" si="251"/>
        <v>0</v>
      </c>
      <c r="CF251" s="4">
        <f>IF(COUNTIF($BH$5:$BH251,"&gt;=2")&lt;=1,SUM($BG251:$BK251)*C$8,CF250)</f>
        <v>151200</v>
      </c>
      <c r="CG251" s="4">
        <f>IF(COUNTIF($BN$5:$BN251,"&gt;=2")&lt;=1,SUM($BL251:$BP251)*D$8,CG250)</f>
        <v>604799.99999999988</v>
      </c>
      <c r="CH251" s="4">
        <f>IF(COUNTIF($BT$5:$BT251,"&gt;=2")&lt;=1,SUM($BQ251:$BU251)*E$8,CH250)</f>
        <v>2592000</v>
      </c>
      <c r="CI251" s="4">
        <f>IF(COUNTIF($BZ$5:$BZ251,"&gt;=2")&lt;=1,SUM($BV251:$BZ251)*F$8,CI250)</f>
        <v>16243200</v>
      </c>
      <c r="CJ251" s="4">
        <f t="shared" si="254"/>
        <v>0</v>
      </c>
      <c r="CK251" s="4">
        <f t="shared" si="255"/>
        <v>226.75</v>
      </c>
      <c r="CM251" s="4">
        <v>247</v>
      </c>
      <c r="CN251" s="4">
        <f>IF(COUNTIF($BH$5:$BH251,"&gt;=2")&gt;1,CN250,BG251)</f>
        <v>4.8999999999999995</v>
      </c>
      <c r="CO251" s="4">
        <f>IF(COUNTIF($BH$5:$BH251,"&gt;=2")&gt;1,CO250,BH251)</f>
        <v>2.1</v>
      </c>
      <c r="CP251" s="4">
        <f>IF(COUNTIF($BH$5:$BH251,"&gt;=2")&gt;1,CP250,BI251)</f>
        <v>0</v>
      </c>
      <c r="CQ251" s="4">
        <f>IF(COUNTIF($BH$5:$BH251,"&gt;=2")&gt;1,CQ250,BJ251)</f>
        <v>0</v>
      </c>
      <c r="CR251" s="4">
        <f>IF(COUNTIF($BH$5:$BH251,"&gt;=2")&gt;1,CR250,BK251)</f>
        <v>0</v>
      </c>
      <c r="CS251" s="4">
        <f>IF(COUNTIF($BN$5:$BN251,"&gt;=2")&gt;1,CS250,BL251)</f>
        <v>7</v>
      </c>
      <c r="CT251" s="4">
        <f>IF(COUNTIF($BN$5:$BN251,"&gt;=2")&gt;1,CT250,BM251)</f>
        <v>4.8999999999999995</v>
      </c>
      <c r="CU251" s="4">
        <f>IF(COUNTIF($BN$5:$BN251,"&gt;=2")&gt;1,CU250,BN251)</f>
        <v>2.1</v>
      </c>
      <c r="CV251" s="4">
        <f>IF(COUNTIF($BN$5:$BN251,"&gt;=2")&gt;1,CV250,BO251)</f>
        <v>0</v>
      </c>
      <c r="CW251" s="4">
        <f>IF(COUNTIF($BN$5:$BN251,"&gt;=2")&gt;1,CW250,BP251)</f>
        <v>0</v>
      </c>
      <c r="CX251" s="4">
        <f>IF(COUNTIF($BT$5:$BT251,"&gt;=2")&gt;1,CX250,BQ251)</f>
        <v>0</v>
      </c>
      <c r="CY251" s="4">
        <f>IF(COUNTIF($BT$5:$BT251,"&gt;=2")&gt;1,CY250,BR251)</f>
        <v>26</v>
      </c>
      <c r="CZ251" s="4">
        <f>IF(COUNTIF($BT$5:$BT251,"&gt;=2")&gt;1,CZ250,BS251)</f>
        <v>11.999999999999996</v>
      </c>
      <c r="DA251" s="4">
        <f>IF(COUNTIF($BT$5:$BT251,"&gt;=2")&gt;1,DA250,BT251)</f>
        <v>2</v>
      </c>
      <c r="DB251" s="4">
        <f>IF(COUNTIF($BT$5:$BT251,"&gt;=2")&gt;1,DB250,BU251)</f>
        <v>0</v>
      </c>
      <c r="DC251" s="4">
        <f>IF(COUNTIF($BZ$5:$BZ251,"&gt;=2")&gt;1,DC250,BV251)</f>
        <v>0</v>
      </c>
      <c r="DD251" s="4">
        <f>IF(COUNTIF($BZ$5:$BZ251,"&gt;=2")&gt;1,DD250,BW251)</f>
        <v>0</v>
      </c>
      <c r="DE251" s="4">
        <f>IF(COUNTIF($BZ$5:$BZ251,"&gt;=2")&gt;1,DE250,BX251)</f>
        <v>150.4</v>
      </c>
      <c r="DF251" s="4">
        <f>IF(COUNTIF($BZ$5:$BZ251,"&gt;=2")&gt;1,DF250,BY251)</f>
        <v>36.659999999999989</v>
      </c>
      <c r="DG251" s="4">
        <f>IF(COUNTIF($BZ$5:$BZ251,"&gt;=2")&gt;1,DG250,BZ251)</f>
        <v>0.94000000000000006</v>
      </c>
      <c r="DH251" s="4">
        <f t="shared" si="256"/>
        <v>0</v>
      </c>
      <c r="DI251" s="4">
        <f t="shared" si="257"/>
        <v>0</v>
      </c>
      <c r="DJ251" s="4">
        <f t="shared" si="258"/>
        <v>0</v>
      </c>
      <c r="DK251" s="4">
        <f t="shared" si="259"/>
        <v>0</v>
      </c>
      <c r="DL251" s="4">
        <f t="shared" si="260"/>
        <v>0</v>
      </c>
      <c r="DM251" s="4">
        <f t="shared" si="261"/>
        <v>7</v>
      </c>
      <c r="DN251" s="4">
        <f t="shared" si="262"/>
        <v>13.999999999999998</v>
      </c>
      <c r="DO251" s="4">
        <f t="shared" si="263"/>
        <v>40</v>
      </c>
      <c r="DP251" s="4">
        <f t="shared" si="264"/>
        <v>188</v>
      </c>
      <c r="DQ251" s="4">
        <f t="shared" si="265"/>
        <v>0</v>
      </c>
      <c r="DS251" s="4">
        <v>247</v>
      </c>
      <c r="DT251" s="4">
        <f>$CK251+INDEX(节奏总纲!D$4:D$163,基础状态预估!$C$2)</f>
        <v>271.00483399593907</v>
      </c>
      <c r="DU251" s="4">
        <f>$CK251+INDEX(节奏总纲!E$4:E$163,基础状态预估!$C$2)</f>
        <v>265.28268396026414</v>
      </c>
      <c r="DV251" s="4">
        <f>$CK251+INDEX(节奏总纲!F$4:F$163,基础状态预估!$C$2)</f>
        <v>258.39220630709644</v>
      </c>
      <c r="DW251" s="4">
        <f>$CK251+INDEX(节奏总纲!G$4:G$163,基础状态预估!$C$2)</f>
        <v>250.03246816526354</v>
      </c>
      <c r="DX251" s="4">
        <f>$CK251+INDEX(节奏总纲!H$4:H$163,基础状态预估!$C$2)</f>
        <v>239.69453894381218</v>
      </c>
      <c r="DY251" s="4">
        <f t="shared" si="266"/>
        <v>11.899999999999999</v>
      </c>
      <c r="DZ251" s="4">
        <f t="shared" si="267"/>
        <v>33</v>
      </c>
      <c r="EA251" s="4">
        <f t="shared" si="268"/>
        <v>164.5</v>
      </c>
      <c r="EB251" s="4">
        <f t="shared" si="269"/>
        <v>38.659999999999989</v>
      </c>
      <c r="EC251" s="4">
        <f t="shared" si="270"/>
        <v>0.94000000000000006</v>
      </c>
    </row>
    <row r="252" spans="58:133" x14ac:dyDescent="0.15">
      <c r="BF252" s="4">
        <v>248</v>
      </c>
      <c r="BG252" s="4">
        <f t="shared" si="252"/>
        <v>173.6</v>
      </c>
      <c r="BH252" s="4">
        <f t="shared" si="253"/>
        <v>74.399999999999991</v>
      </c>
      <c r="BL252" s="4">
        <f t="shared" si="241"/>
        <v>121</v>
      </c>
      <c r="BM252" s="4">
        <f t="shared" si="242"/>
        <v>84.699999999999989</v>
      </c>
      <c r="BN252" s="4">
        <f t="shared" si="243"/>
        <v>36.299999999999997</v>
      </c>
      <c r="BR252" s="4">
        <f t="shared" si="244"/>
        <v>148.85</v>
      </c>
      <c r="BS252" s="4">
        <f t="shared" si="245"/>
        <v>68.699999999999989</v>
      </c>
      <c r="BT252" s="4">
        <f t="shared" si="246"/>
        <v>11.450000000000001</v>
      </c>
      <c r="BX252" s="4">
        <f t="shared" si="247"/>
        <v>151.20000000000002</v>
      </c>
      <c r="BY252" s="4">
        <f t="shared" si="248"/>
        <v>36.85499999999999</v>
      </c>
      <c r="BZ252" s="4">
        <f t="shared" si="249"/>
        <v>0.94500000000000006</v>
      </c>
      <c r="CD252" s="4">
        <f t="shared" si="250"/>
        <v>0</v>
      </c>
      <c r="CE252" s="4">
        <f t="shared" si="251"/>
        <v>0</v>
      </c>
      <c r="CF252" s="4">
        <f>IF(COUNTIF($BH$5:$BH252,"&gt;=2")&lt;=1,SUM($BG252:$BK252)*C$8,CF251)</f>
        <v>151200</v>
      </c>
      <c r="CG252" s="4">
        <f>IF(COUNTIF($BN$5:$BN252,"&gt;=2")&lt;=1,SUM($BL252:$BP252)*D$8,CG251)</f>
        <v>604799.99999999988</v>
      </c>
      <c r="CH252" s="4">
        <f>IF(COUNTIF($BT$5:$BT252,"&gt;=2")&lt;=1,SUM($BQ252:$BU252)*E$8,CH251)</f>
        <v>2592000</v>
      </c>
      <c r="CI252" s="4">
        <f>IF(COUNTIF($BZ$5:$BZ252,"&gt;=2")&lt;=1,SUM($BV252:$BZ252)*F$8,CI251)</f>
        <v>16329600</v>
      </c>
      <c r="CJ252" s="4">
        <f t="shared" si="254"/>
        <v>0</v>
      </c>
      <c r="CK252" s="4">
        <f t="shared" si="255"/>
        <v>227.75</v>
      </c>
      <c r="CM252" s="4">
        <v>248</v>
      </c>
      <c r="CN252" s="4">
        <f>IF(COUNTIF($BH$5:$BH252,"&gt;=2")&gt;1,CN251,BG252)</f>
        <v>4.8999999999999995</v>
      </c>
      <c r="CO252" s="4">
        <f>IF(COUNTIF($BH$5:$BH252,"&gt;=2")&gt;1,CO251,BH252)</f>
        <v>2.1</v>
      </c>
      <c r="CP252" s="4">
        <f>IF(COUNTIF($BH$5:$BH252,"&gt;=2")&gt;1,CP251,BI252)</f>
        <v>0</v>
      </c>
      <c r="CQ252" s="4">
        <f>IF(COUNTIF($BH$5:$BH252,"&gt;=2")&gt;1,CQ251,BJ252)</f>
        <v>0</v>
      </c>
      <c r="CR252" s="4">
        <f>IF(COUNTIF($BH$5:$BH252,"&gt;=2")&gt;1,CR251,BK252)</f>
        <v>0</v>
      </c>
      <c r="CS252" s="4">
        <f>IF(COUNTIF($BN$5:$BN252,"&gt;=2")&gt;1,CS251,BL252)</f>
        <v>7</v>
      </c>
      <c r="CT252" s="4">
        <f>IF(COUNTIF($BN$5:$BN252,"&gt;=2")&gt;1,CT251,BM252)</f>
        <v>4.8999999999999995</v>
      </c>
      <c r="CU252" s="4">
        <f>IF(COUNTIF($BN$5:$BN252,"&gt;=2")&gt;1,CU251,BN252)</f>
        <v>2.1</v>
      </c>
      <c r="CV252" s="4">
        <f>IF(COUNTIF($BN$5:$BN252,"&gt;=2")&gt;1,CV251,BO252)</f>
        <v>0</v>
      </c>
      <c r="CW252" s="4">
        <f>IF(COUNTIF($BN$5:$BN252,"&gt;=2")&gt;1,CW251,BP252)</f>
        <v>0</v>
      </c>
      <c r="CX252" s="4">
        <f>IF(COUNTIF($BT$5:$BT252,"&gt;=2")&gt;1,CX251,BQ252)</f>
        <v>0</v>
      </c>
      <c r="CY252" s="4">
        <f>IF(COUNTIF($BT$5:$BT252,"&gt;=2")&gt;1,CY251,BR252)</f>
        <v>26</v>
      </c>
      <c r="CZ252" s="4">
        <f>IF(COUNTIF($BT$5:$BT252,"&gt;=2")&gt;1,CZ251,BS252)</f>
        <v>11.999999999999996</v>
      </c>
      <c r="DA252" s="4">
        <f>IF(COUNTIF($BT$5:$BT252,"&gt;=2")&gt;1,DA251,BT252)</f>
        <v>2</v>
      </c>
      <c r="DB252" s="4">
        <f>IF(COUNTIF($BT$5:$BT252,"&gt;=2")&gt;1,DB251,BU252)</f>
        <v>0</v>
      </c>
      <c r="DC252" s="4">
        <f>IF(COUNTIF($BZ$5:$BZ252,"&gt;=2")&gt;1,DC251,BV252)</f>
        <v>0</v>
      </c>
      <c r="DD252" s="4">
        <f>IF(COUNTIF($BZ$5:$BZ252,"&gt;=2")&gt;1,DD251,BW252)</f>
        <v>0</v>
      </c>
      <c r="DE252" s="4">
        <f>IF(COUNTIF($BZ$5:$BZ252,"&gt;=2")&gt;1,DE251,BX252)</f>
        <v>151.20000000000002</v>
      </c>
      <c r="DF252" s="4">
        <f>IF(COUNTIF($BZ$5:$BZ252,"&gt;=2")&gt;1,DF251,BY252)</f>
        <v>36.85499999999999</v>
      </c>
      <c r="DG252" s="4">
        <f>IF(COUNTIF($BZ$5:$BZ252,"&gt;=2")&gt;1,DG251,BZ252)</f>
        <v>0.94500000000000006</v>
      </c>
      <c r="DH252" s="4">
        <f t="shared" si="256"/>
        <v>0</v>
      </c>
      <c r="DI252" s="4">
        <f t="shared" si="257"/>
        <v>0</v>
      </c>
      <c r="DJ252" s="4">
        <f t="shared" si="258"/>
        <v>0</v>
      </c>
      <c r="DK252" s="4">
        <f t="shared" si="259"/>
        <v>0</v>
      </c>
      <c r="DL252" s="4">
        <f t="shared" si="260"/>
        <v>0</v>
      </c>
      <c r="DM252" s="4">
        <f t="shared" si="261"/>
        <v>7</v>
      </c>
      <c r="DN252" s="4">
        <f t="shared" si="262"/>
        <v>13.999999999999998</v>
      </c>
      <c r="DO252" s="4">
        <f t="shared" si="263"/>
        <v>40</v>
      </c>
      <c r="DP252" s="4">
        <f t="shared" si="264"/>
        <v>189</v>
      </c>
      <c r="DQ252" s="4">
        <f t="shared" si="265"/>
        <v>0</v>
      </c>
      <c r="DS252" s="4">
        <v>248</v>
      </c>
      <c r="DT252" s="4">
        <f>$CK252+INDEX(节奏总纲!D$4:D$163,基础状态预估!$C$2)</f>
        <v>272.00483399593907</v>
      </c>
      <c r="DU252" s="4">
        <f>$CK252+INDEX(节奏总纲!E$4:E$163,基础状态预估!$C$2)</f>
        <v>266.28268396026414</v>
      </c>
      <c r="DV252" s="4">
        <f>$CK252+INDEX(节奏总纲!F$4:F$163,基础状态预估!$C$2)</f>
        <v>259.39220630709644</v>
      </c>
      <c r="DW252" s="4">
        <f>$CK252+INDEX(节奏总纲!G$4:G$163,基础状态预估!$C$2)</f>
        <v>251.03246816526354</v>
      </c>
      <c r="DX252" s="4">
        <f>$CK252+INDEX(节奏总纲!H$4:H$163,基础状态预估!$C$2)</f>
        <v>240.69453894381218</v>
      </c>
      <c r="DY252" s="4">
        <f t="shared" si="266"/>
        <v>11.899999999999999</v>
      </c>
      <c r="DZ252" s="4">
        <f t="shared" si="267"/>
        <v>33</v>
      </c>
      <c r="EA252" s="4">
        <f t="shared" si="268"/>
        <v>165.3</v>
      </c>
      <c r="EB252" s="4">
        <f t="shared" si="269"/>
        <v>38.85499999999999</v>
      </c>
      <c r="EC252" s="4">
        <f t="shared" si="270"/>
        <v>0.94500000000000006</v>
      </c>
    </row>
    <row r="253" spans="58:133" x14ac:dyDescent="0.15">
      <c r="BF253" s="4">
        <v>249</v>
      </c>
      <c r="BG253" s="4">
        <f t="shared" si="252"/>
        <v>174.29999999999998</v>
      </c>
      <c r="BH253" s="4">
        <f t="shared" si="253"/>
        <v>74.7</v>
      </c>
      <c r="BL253" s="4">
        <f t="shared" si="241"/>
        <v>121.5</v>
      </c>
      <c r="BM253" s="4">
        <f t="shared" si="242"/>
        <v>85.05</v>
      </c>
      <c r="BN253" s="4">
        <f t="shared" si="243"/>
        <v>36.449999999999996</v>
      </c>
      <c r="BR253" s="4">
        <f t="shared" si="244"/>
        <v>149.5</v>
      </c>
      <c r="BS253" s="4">
        <f t="shared" si="245"/>
        <v>68.999999999999986</v>
      </c>
      <c r="BT253" s="4">
        <f t="shared" si="246"/>
        <v>11.5</v>
      </c>
      <c r="BX253" s="4">
        <f t="shared" si="247"/>
        <v>152</v>
      </c>
      <c r="BY253" s="4">
        <f t="shared" si="248"/>
        <v>37.04999999999999</v>
      </c>
      <c r="BZ253" s="4">
        <f t="shared" si="249"/>
        <v>0.95000000000000007</v>
      </c>
      <c r="CD253" s="4">
        <f t="shared" si="250"/>
        <v>0</v>
      </c>
      <c r="CE253" s="4">
        <f t="shared" si="251"/>
        <v>0</v>
      </c>
      <c r="CF253" s="4">
        <f>IF(COUNTIF($BH$5:$BH253,"&gt;=2")&lt;=1,SUM($BG253:$BK253)*C$8,CF252)</f>
        <v>151200</v>
      </c>
      <c r="CG253" s="4">
        <f>IF(COUNTIF($BN$5:$BN253,"&gt;=2")&lt;=1,SUM($BL253:$BP253)*D$8,CG252)</f>
        <v>604799.99999999988</v>
      </c>
      <c r="CH253" s="4">
        <f>IF(COUNTIF($BT$5:$BT253,"&gt;=2")&lt;=1,SUM($BQ253:$BU253)*E$8,CH252)</f>
        <v>2592000</v>
      </c>
      <c r="CI253" s="4">
        <f>IF(COUNTIF($BZ$5:$BZ253,"&gt;=2")&lt;=1,SUM($BV253:$BZ253)*F$8,CI252)</f>
        <v>16415999.999999998</v>
      </c>
      <c r="CJ253" s="4">
        <f t="shared" si="254"/>
        <v>0</v>
      </c>
      <c r="CK253" s="4">
        <f t="shared" si="255"/>
        <v>228.75</v>
      </c>
      <c r="CM253" s="4">
        <v>249</v>
      </c>
      <c r="CN253" s="4">
        <f>IF(COUNTIF($BH$5:$BH253,"&gt;=2")&gt;1,CN252,BG253)</f>
        <v>4.8999999999999995</v>
      </c>
      <c r="CO253" s="4">
        <f>IF(COUNTIF($BH$5:$BH253,"&gt;=2")&gt;1,CO252,BH253)</f>
        <v>2.1</v>
      </c>
      <c r="CP253" s="4">
        <f>IF(COUNTIF($BH$5:$BH253,"&gt;=2")&gt;1,CP252,BI253)</f>
        <v>0</v>
      </c>
      <c r="CQ253" s="4">
        <f>IF(COUNTIF($BH$5:$BH253,"&gt;=2")&gt;1,CQ252,BJ253)</f>
        <v>0</v>
      </c>
      <c r="CR253" s="4">
        <f>IF(COUNTIF($BH$5:$BH253,"&gt;=2")&gt;1,CR252,BK253)</f>
        <v>0</v>
      </c>
      <c r="CS253" s="4">
        <f>IF(COUNTIF($BN$5:$BN253,"&gt;=2")&gt;1,CS252,BL253)</f>
        <v>7</v>
      </c>
      <c r="CT253" s="4">
        <f>IF(COUNTIF($BN$5:$BN253,"&gt;=2")&gt;1,CT252,BM253)</f>
        <v>4.8999999999999995</v>
      </c>
      <c r="CU253" s="4">
        <f>IF(COUNTIF($BN$5:$BN253,"&gt;=2")&gt;1,CU252,BN253)</f>
        <v>2.1</v>
      </c>
      <c r="CV253" s="4">
        <f>IF(COUNTIF($BN$5:$BN253,"&gt;=2")&gt;1,CV252,BO253)</f>
        <v>0</v>
      </c>
      <c r="CW253" s="4">
        <f>IF(COUNTIF($BN$5:$BN253,"&gt;=2")&gt;1,CW252,BP253)</f>
        <v>0</v>
      </c>
      <c r="CX253" s="4">
        <f>IF(COUNTIF($BT$5:$BT253,"&gt;=2")&gt;1,CX252,BQ253)</f>
        <v>0</v>
      </c>
      <c r="CY253" s="4">
        <f>IF(COUNTIF($BT$5:$BT253,"&gt;=2")&gt;1,CY252,BR253)</f>
        <v>26</v>
      </c>
      <c r="CZ253" s="4">
        <f>IF(COUNTIF($BT$5:$BT253,"&gt;=2")&gt;1,CZ252,BS253)</f>
        <v>11.999999999999996</v>
      </c>
      <c r="DA253" s="4">
        <f>IF(COUNTIF($BT$5:$BT253,"&gt;=2")&gt;1,DA252,BT253)</f>
        <v>2</v>
      </c>
      <c r="DB253" s="4">
        <f>IF(COUNTIF($BT$5:$BT253,"&gt;=2")&gt;1,DB252,BU253)</f>
        <v>0</v>
      </c>
      <c r="DC253" s="4">
        <f>IF(COUNTIF($BZ$5:$BZ253,"&gt;=2")&gt;1,DC252,BV253)</f>
        <v>0</v>
      </c>
      <c r="DD253" s="4">
        <f>IF(COUNTIF($BZ$5:$BZ253,"&gt;=2")&gt;1,DD252,BW253)</f>
        <v>0</v>
      </c>
      <c r="DE253" s="4">
        <f>IF(COUNTIF($BZ$5:$BZ253,"&gt;=2")&gt;1,DE252,BX253)</f>
        <v>152</v>
      </c>
      <c r="DF253" s="4">
        <f>IF(COUNTIF($BZ$5:$BZ253,"&gt;=2")&gt;1,DF252,BY253)</f>
        <v>37.04999999999999</v>
      </c>
      <c r="DG253" s="4">
        <f>IF(COUNTIF($BZ$5:$BZ253,"&gt;=2")&gt;1,DG252,BZ253)</f>
        <v>0.95000000000000007</v>
      </c>
      <c r="DH253" s="4">
        <f t="shared" si="256"/>
        <v>0</v>
      </c>
      <c r="DI253" s="4">
        <f t="shared" si="257"/>
        <v>0</v>
      </c>
      <c r="DJ253" s="4">
        <f t="shared" si="258"/>
        <v>0</v>
      </c>
      <c r="DK253" s="4">
        <f t="shared" si="259"/>
        <v>0</v>
      </c>
      <c r="DL253" s="4">
        <f t="shared" si="260"/>
        <v>0</v>
      </c>
      <c r="DM253" s="4">
        <f t="shared" si="261"/>
        <v>7</v>
      </c>
      <c r="DN253" s="4">
        <f t="shared" si="262"/>
        <v>13.999999999999998</v>
      </c>
      <c r="DO253" s="4">
        <f t="shared" si="263"/>
        <v>40</v>
      </c>
      <c r="DP253" s="4">
        <f t="shared" si="264"/>
        <v>189.99999999999997</v>
      </c>
      <c r="DQ253" s="4">
        <f t="shared" si="265"/>
        <v>0</v>
      </c>
      <c r="DS253" s="4">
        <v>249</v>
      </c>
      <c r="DT253" s="4">
        <f>$CK253+INDEX(节奏总纲!D$4:D$163,基础状态预估!$C$2)</f>
        <v>273.00483399593907</v>
      </c>
      <c r="DU253" s="4">
        <f>$CK253+INDEX(节奏总纲!E$4:E$163,基础状态预估!$C$2)</f>
        <v>267.28268396026414</v>
      </c>
      <c r="DV253" s="4">
        <f>$CK253+INDEX(节奏总纲!F$4:F$163,基础状态预估!$C$2)</f>
        <v>260.39220630709644</v>
      </c>
      <c r="DW253" s="4">
        <f>$CK253+INDEX(节奏总纲!G$4:G$163,基础状态预估!$C$2)</f>
        <v>252.03246816526354</v>
      </c>
      <c r="DX253" s="4">
        <f>$CK253+INDEX(节奏总纲!H$4:H$163,基础状态预估!$C$2)</f>
        <v>241.69453894381218</v>
      </c>
      <c r="DY253" s="4">
        <f t="shared" si="266"/>
        <v>11.899999999999999</v>
      </c>
      <c r="DZ253" s="4">
        <f t="shared" si="267"/>
        <v>33</v>
      </c>
      <c r="EA253" s="4">
        <f t="shared" si="268"/>
        <v>166.1</v>
      </c>
      <c r="EB253" s="4">
        <f t="shared" si="269"/>
        <v>39.04999999999999</v>
      </c>
      <c r="EC253" s="4">
        <f t="shared" si="270"/>
        <v>0.95000000000000007</v>
      </c>
    </row>
    <row r="254" spans="58:133" x14ac:dyDescent="0.15">
      <c r="BF254" s="4">
        <v>250</v>
      </c>
      <c r="BG254" s="4">
        <f t="shared" si="252"/>
        <v>175</v>
      </c>
      <c r="BH254" s="4">
        <f t="shared" si="253"/>
        <v>75</v>
      </c>
      <c r="BL254" s="4">
        <f t="shared" si="241"/>
        <v>122</v>
      </c>
      <c r="BM254" s="4">
        <f t="shared" si="242"/>
        <v>85.399999999999991</v>
      </c>
      <c r="BN254" s="4">
        <f t="shared" si="243"/>
        <v>36.6</v>
      </c>
      <c r="BR254" s="4">
        <f t="shared" si="244"/>
        <v>150.15</v>
      </c>
      <c r="BS254" s="4">
        <f t="shared" si="245"/>
        <v>69.299999999999983</v>
      </c>
      <c r="BT254" s="4">
        <f t="shared" si="246"/>
        <v>11.55</v>
      </c>
      <c r="BX254" s="4">
        <f t="shared" si="247"/>
        <v>152.80000000000001</v>
      </c>
      <c r="BY254" s="4">
        <f t="shared" si="248"/>
        <v>37.24499999999999</v>
      </c>
      <c r="BZ254" s="4">
        <f t="shared" si="249"/>
        <v>0.95500000000000007</v>
      </c>
      <c r="CD254" s="4">
        <f t="shared" si="250"/>
        <v>0</v>
      </c>
      <c r="CE254" s="4">
        <f t="shared" si="251"/>
        <v>0</v>
      </c>
      <c r="CF254" s="4">
        <f>IF(COUNTIF($BH$5:$BH254,"&gt;=2")&lt;=1,SUM($BG254:$BK254)*C$8,CF253)</f>
        <v>151200</v>
      </c>
      <c r="CG254" s="4">
        <f>IF(COUNTIF($BN$5:$BN254,"&gt;=2")&lt;=1,SUM($BL254:$BP254)*D$8,CG253)</f>
        <v>604799.99999999988</v>
      </c>
      <c r="CH254" s="4">
        <f>IF(COUNTIF($BT$5:$BT254,"&gt;=2")&lt;=1,SUM($BQ254:$BU254)*E$8,CH253)</f>
        <v>2592000</v>
      </c>
      <c r="CI254" s="4">
        <f>IF(COUNTIF($BZ$5:$BZ254,"&gt;=2")&lt;=1,SUM($BV254:$BZ254)*F$8,CI253)</f>
        <v>16502400.000000002</v>
      </c>
      <c r="CJ254" s="4">
        <f t="shared" si="254"/>
        <v>0</v>
      </c>
      <c r="CK254" s="4">
        <f t="shared" si="255"/>
        <v>229.75</v>
      </c>
      <c r="CM254" s="4">
        <v>250</v>
      </c>
      <c r="CN254" s="4">
        <f>IF(COUNTIF($BH$5:$BH254,"&gt;=2")&gt;1,CN253,BG254)</f>
        <v>4.8999999999999995</v>
      </c>
      <c r="CO254" s="4">
        <f>IF(COUNTIF($BH$5:$BH254,"&gt;=2")&gt;1,CO253,BH254)</f>
        <v>2.1</v>
      </c>
      <c r="CP254" s="4">
        <f>IF(COUNTIF($BH$5:$BH254,"&gt;=2")&gt;1,CP253,BI254)</f>
        <v>0</v>
      </c>
      <c r="CQ254" s="4">
        <f>IF(COUNTIF($BH$5:$BH254,"&gt;=2")&gt;1,CQ253,BJ254)</f>
        <v>0</v>
      </c>
      <c r="CR254" s="4">
        <f>IF(COUNTIF($BH$5:$BH254,"&gt;=2")&gt;1,CR253,BK254)</f>
        <v>0</v>
      </c>
      <c r="CS254" s="4">
        <f>IF(COUNTIF($BN$5:$BN254,"&gt;=2")&gt;1,CS253,BL254)</f>
        <v>7</v>
      </c>
      <c r="CT254" s="4">
        <f>IF(COUNTIF($BN$5:$BN254,"&gt;=2")&gt;1,CT253,BM254)</f>
        <v>4.8999999999999995</v>
      </c>
      <c r="CU254" s="4">
        <f>IF(COUNTIF($BN$5:$BN254,"&gt;=2")&gt;1,CU253,BN254)</f>
        <v>2.1</v>
      </c>
      <c r="CV254" s="4">
        <f>IF(COUNTIF($BN$5:$BN254,"&gt;=2")&gt;1,CV253,BO254)</f>
        <v>0</v>
      </c>
      <c r="CW254" s="4">
        <f>IF(COUNTIF($BN$5:$BN254,"&gt;=2")&gt;1,CW253,BP254)</f>
        <v>0</v>
      </c>
      <c r="CX254" s="4">
        <f>IF(COUNTIF($BT$5:$BT254,"&gt;=2")&gt;1,CX253,BQ254)</f>
        <v>0</v>
      </c>
      <c r="CY254" s="4">
        <f>IF(COUNTIF($BT$5:$BT254,"&gt;=2")&gt;1,CY253,BR254)</f>
        <v>26</v>
      </c>
      <c r="CZ254" s="4">
        <f>IF(COUNTIF($BT$5:$BT254,"&gt;=2")&gt;1,CZ253,BS254)</f>
        <v>11.999999999999996</v>
      </c>
      <c r="DA254" s="4">
        <f>IF(COUNTIF($BT$5:$BT254,"&gt;=2")&gt;1,DA253,BT254)</f>
        <v>2</v>
      </c>
      <c r="DB254" s="4">
        <f>IF(COUNTIF($BT$5:$BT254,"&gt;=2")&gt;1,DB253,BU254)</f>
        <v>0</v>
      </c>
      <c r="DC254" s="4">
        <f>IF(COUNTIF($BZ$5:$BZ254,"&gt;=2")&gt;1,DC253,BV254)</f>
        <v>0</v>
      </c>
      <c r="DD254" s="4">
        <f>IF(COUNTIF($BZ$5:$BZ254,"&gt;=2")&gt;1,DD253,BW254)</f>
        <v>0</v>
      </c>
      <c r="DE254" s="4">
        <f>IF(COUNTIF($BZ$5:$BZ254,"&gt;=2")&gt;1,DE253,BX254)</f>
        <v>152.80000000000001</v>
      </c>
      <c r="DF254" s="4">
        <f>IF(COUNTIF($BZ$5:$BZ254,"&gt;=2")&gt;1,DF253,BY254)</f>
        <v>37.24499999999999</v>
      </c>
      <c r="DG254" s="4">
        <f>IF(COUNTIF($BZ$5:$BZ254,"&gt;=2")&gt;1,DG253,BZ254)</f>
        <v>0.95500000000000007</v>
      </c>
      <c r="DH254" s="4">
        <f t="shared" si="256"/>
        <v>0</v>
      </c>
      <c r="DI254" s="4">
        <f t="shared" si="257"/>
        <v>0</v>
      </c>
      <c r="DJ254" s="4">
        <f t="shared" si="258"/>
        <v>0</v>
      </c>
      <c r="DK254" s="4">
        <f t="shared" si="259"/>
        <v>0</v>
      </c>
      <c r="DL254" s="4">
        <f t="shared" si="260"/>
        <v>0</v>
      </c>
      <c r="DM254" s="4">
        <f t="shared" si="261"/>
        <v>7</v>
      </c>
      <c r="DN254" s="4">
        <f t="shared" si="262"/>
        <v>13.999999999999998</v>
      </c>
      <c r="DO254" s="4">
        <f t="shared" si="263"/>
        <v>40</v>
      </c>
      <c r="DP254" s="4">
        <f t="shared" si="264"/>
        <v>191.00000000000003</v>
      </c>
      <c r="DQ254" s="4">
        <f t="shared" si="265"/>
        <v>0</v>
      </c>
      <c r="DS254" s="4">
        <v>250</v>
      </c>
      <c r="DT254" s="4">
        <f>$CK254+INDEX(节奏总纲!D$4:D$163,基础状态预估!$C$2)</f>
        <v>274.00483399593907</v>
      </c>
      <c r="DU254" s="4">
        <f>$CK254+INDEX(节奏总纲!E$4:E$163,基础状态预估!$C$2)</f>
        <v>268.28268396026414</v>
      </c>
      <c r="DV254" s="4">
        <f>$CK254+INDEX(节奏总纲!F$4:F$163,基础状态预估!$C$2)</f>
        <v>261.39220630709644</v>
      </c>
      <c r="DW254" s="4">
        <f>$CK254+INDEX(节奏总纲!G$4:G$163,基础状态预估!$C$2)</f>
        <v>253.03246816526354</v>
      </c>
      <c r="DX254" s="4">
        <f>$CK254+INDEX(节奏总纲!H$4:H$163,基础状态预估!$C$2)</f>
        <v>242.69453894381218</v>
      </c>
      <c r="DY254" s="4">
        <f t="shared" si="266"/>
        <v>11.899999999999999</v>
      </c>
      <c r="DZ254" s="4">
        <f t="shared" si="267"/>
        <v>33</v>
      </c>
      <c r="EA254" s="4">
        <f t="shared" si="268"/>
        <v>166.9</v>
      </c>
      <c r="EB254" s="4">
        <f t="shared" si="269"/>
        <v>39.24499999999999</v>
      </c>
      <c r="EC254" s="4">
        <f t="shared" si="270"/>
        <v>0.95500000000000007</v>
      </c>
    </row>
    <row r="255" spans="58:133" x14ac:dyDescent="0.15">
      <c r="BF255" s="4">
        <v>251</v>
      </c>
      <c r="BG255" s="4">
        <f t="shared" si="252"/>
        <v>175.7</v>
      </c>
      <c r="BH255" s="4">
        <f t="shared" si="253"/>
        <v>75.3</v>
      </c>
      <c r="BL255" s="4">
        <f t="shared" si="241"/>
        <v>122.5</v>
      </c>
      <c r="BM255" s="4">
        <f t="shared" si="242"/>
        <v>85.75</v>
      </c>
      <c r="BN255" s="4">
        <f t="shared" si="243"/>
        <v>36.75</v>
      </c>
      <c r="BR255" s="4">
        <f t="shared" si="244"/>
        <v>150.80000000000001</v>
      </c>
      <c r="BS255" s="4">
        <f t="shared" si="245"/>
        <v>69.59999999999998</v>
      </c>
      <c r="BT255" s="4">
        <f t="shared" si="246"/>
        <v>11.600000000000001</v>
      </c>
      <c r="BX255" s="4">
        <f t="shared" si="247"/>
        <v>153.60000000000002</v>
      </c>
      <c r="BY255" s="4">
        <f t="shared" si="248"/>
        <v>37.439999999999991</v>
      </c>
      <c r="BZ255" s="4">
        <f t="shared" si="249"/>
        <v>0.96</v>
      </c>
      <c r="CD255" s="4">
        <f t="shared" si="250"/>
        <v>0</v>
      </c>
      <c r="CE255" s="4">
        <f t="shared" si="251"/>
        <v>0</v>
      </c>
      <c r="CF255" s="4">
        <f>IF(COUNTIF($BH$5:$BH255,"&gt;=2")&lt;=1,SUM($BG255:$BK255)*C$8,CF254)</f>
        <v>151200</v>
      </c>
      <c r="CG255" s="4">
        <f>IF(COUNTIF($BN$5:$BN255,"&gt;=2")&lt;=1,SUM($BL255:$BP255)*D$8,CG254)</f>
        <v>604799.99999999988</v>
      </c>
      <c r="CH255" s="4">
        <f>IF(COUNTIF($BT$5:$BT255,"&gt;=2")&lt;=1,SUM($BQ255:$BU255)*E$8,CH254)</f>
        <v>2592000</v>
      </c>
      <c r="CI255" s="4">
        <f>IF(COUNTIF($BZ$5:$BZ255,"&gt;=2")&lt;=1,SUM($BV255:$BZ255)*F$8,CI254)</f>
        <v>16588800.000000002</v>
      </c>
      <c r="CJ255" s="4">
        <f t="shared" si="254"/>
        <v>0</v>
      </c>
      <c r="CK255" s="4">
        <f t="shared" si="255"/>
        <v>230.75</v>
      </c>
      <c r="CM255" s="4">
        <v>251</v>
      </c>
      <c r="CN255" s="4">
        <f>IF(COUNTIF($BH$5:$BH255,"&gt;=2")&gt;1,CN254,BG255)</f>
        <v>4.8999999999999995</v>
      </c>
      <c r="CO255" s="4">
        <f>IF(COUNTIF($BH$5:$BH255,"&gt;=2")&gt;1,CO254,BH255)</f>
        <v>2.1</v>
      </c>
      <c r="CP255" s="4">
        <f>IF(COUNTIF($BH$5:$BH255,"&gt;=2")&gt;1,CP254,BI255)</f>
        <v>0</v>
      </c>
      <c r="CQ255" s="4">
        <f>IF(COUNTIF($BH$5:$BH255,"&gt;=2")&gt;1,CQ254,BJ255)</f>
        <v>0</v>
      </c>
      <c r="CR255" s="4">
        <f>IF(COUNTIF($BH$5:$BH255,"&gt;=2")&gt;1,CR254,BK255)</f>
        <v>0</v>
      </c>
      <c r="CS255" s="4">
        <f>IF(COUNTIF($BN$5:$BN255,"&gt;=2")&gt;1,CS254,BL255)</f>
        <v>7</v>
      </c>
      <c r="CT255" s="4">
        <f>IF(COUNTIF($BN$5:$BN255,"&gt;=2")&gt;1,CT254,BM255)</f>
        <v>4.8999999999999995</v>
      </c>
      <c r="CU255" s="4">
        <f>IF(COUNTIF($BN$5:$BN255,"&gt;=2")&gt;1,CU254,BN255)</f>
        <v>2.1</v>
      </c>
      <c r="CV255" s="4">
        <f>IF(COUNTIF($BN$5:$BN255,"&gt;=2")&gt;1,CV254,BO255)</f>
        <v>0</v>
      </c>
      <c r="CW255" s="4">
        <f>IF(COUNTIF($BN$5:$BN255,"&gt;=2")&gt;1,CW254,BP255)</f>
        <v>0</v>
      </c>
      <c r="CX255" s="4">
        <f>IF(COUNTIF($BT$5:$BT255,"&gt;=2")&gt;1,CX254,BQ255)</f>
        <v>0</v>
      </c>
      <c r="CY255" s="4">
        <f>IF(COUNTIF($BT$5:$BT255,"&gt;=2")&gt;1,CY254,BR255)</f>
        <v>26</v>
      </c>
      <c r="CZ255" s="4">
        <f>IF(COUNTIF($BT$5:$BT255,"&gt;=2")&gt;1,CZ254,BS255)</f>
        <v>11.999999999999996</v>
      </c>
      <c r="DA255" s="4">
        <f>IF(COUNTIF($BT$5:$BT255,"&gt;=2")&gt;1,DA254,BT255)</f>
        <v>2</v>
      </c>
      <c r="DB255" s="4">
        <f>IF(COUNTIF($BT$5:$BT255,"&gt;=2")&gt;1,DB254,BU255)</f>
        <v>0</v>
      </c>
      <c r="DC255" s="4">
        <f>IF(COUNTIF($BZ$5:$BZ255,"&gt;=2")&gt;1,DC254,BV255)</f>
        <v>0</v>
      </c>
      <c r="DD255" s="4">
        <f>IF(COUNTIF($BZ$5:$BZ255,"&gt;=2")&gt;1,DD254,BW255)</f>
        <v>0</v>
      </c>
      <c r="DE255" s="4">
        <f>IF(COUNTIF($BZ$5:$BZ255,"&gt;=2")&gt;1,DE254,BX255)</f>
        <v>153.60000000000002</v>
      </c>
      <c r="DF255" s="4">
        <f>IF(COUNTIF($BZ$5:$BZ255,"&gt;=2")&gt;1,DF254,BY255)</f>
        <v>37.439999999999991</v>
      </c>
      <c r="DG255" s="4">
        <f>IF(COUNTIF($BZ$5:$BZ255,"&gt;=2")&gt;1,DG254,BZ255)</f>
        <v>0.96</v>
      </c>
      <c r="DH255" s="4">
        <f t="shared" si="256"/>
        <v>0</v>
      </c>
      <c r="DI255" s="4">
        <f t="shared" si="257"/>
        <v>0</v>
      </c>
      <c r="DJ255" s="4">
        <f t="shared" si="258"/>
        <v>0</v>
      </c>
      <c r="DK255" s="4">
        <f t="shared" si="259"/>
        <v>0</v>
      </c>
      <c r="DL255" s="4">
        <f t="shared" si="260"/>
        <v>0</v>
      </c>
      <c r="DM255" s="4">
        <f t="shared" si="261"/>
        <v>7</v>
      </c>
      <c r="DN255" s="4">
        <f t="shared" si="262"/>
        <v>13.999999999999998</v>
      </c>
      <c r="DO255" s="4">
        <f t="shared" si="263"/>
        <v>40</v>
      </c>
      <c r="DP255" s="4">
        <f t="shared" si="264"/>
        <v>192.00000000000003</v>
      </c>
      <c r="DQ255" s="4">
        <f t="shared" si="265"/>
        <v>0</v>
      </c>
      <c r="DS255" s="4">
        <v>251</v>
      </c>
      <c r="DT255" s="4">
        <f>$CK255+INDEX(节奏总纲!D$4:D$163,基础状态预估!$C$2)</f>
        <v>275.00483399593907</v>
      </c>
      <c r="DU255" s="4">
        <f>$CK255+INDEX(节奏总纲!E$4:E$163,基础状态预估!$C$2)</f>
        <v>269.28268396026414</v>
      </c>
      <c r="DV255" s="4">
        <f>$CK255+INDEX(节奏总纲!F$4:F$163,基础状态预估!$C$2)</f>
        <v>262.39220630709644</v>
      </c>
      <c r="DW255" s="4">
        <f>$CK255+INDEX(节奏总纲!G$4:G$163,基础状态预估!$C$2)</f>
        <v>254.03246816526354</v>
      </c>
      <c r="DX255" s="4">
        <f>$CK255+INDEX(节奏总纲!H$4:H$163,基础状态预估!$C$2)</f>
        <v>243.69453894381218</v>
      </c>
      <c r="DY255" s="4">
        <f t="shared" si="266"/>
        <v>11.899999999999999</v>
      </c>
      <c r="DZ255" s="4">
        <f t="shared" si="267"/>
        <v>33</v>
      </c>
      <c r="EA255" s="4">
        <f t="shared" si="268"/>
        <v>167.70000000000002</v>
      </c>
      <c r="EB255" s="4">
        <f t="shared" si="269"/>
        <v>39.439999999999991</v>
      </c>
      <c r="EC255" s="4">
        <f t="shared" si="270"/>
        <v>0.96</v>
      </c>
    </row>
    <row r="256" spans="58:133" x14ac:dyDescent="0.15">
      <c r="BF256" s="4">
        <v>252</v>
      </c>
      <c r="BG256" s="4">
        <f t="shared" si="252"/>
        <v>176.39999999999998</v>
      </c>
      <c r="BH256" s="4">
        <f t="shared" si="253"/>
        <v>75.599999999999994</v>
      </c>
      <c r="BL256" s="4">
        <f t="shared" si="241"/>
        <v>123</v>
      </c>
      <c r="BM256" s="4">
        <f t="shared" si="242"/>
        <v>86.1</v>
      </c>
      <c r="BN256" s="4">
        <f t="shared" si="243"/>
        <v>36.9</v>
      </c>
      <c r="BR256" s="4">
        <f t="shared" si="244"/>
        <v>151.45000000000002</v>
      </c>
      <c r="BS256" s="4">
        <f t="shared" si="245"/>
        <v>69.899999999999991</v>
      </c>
      <c r="BT256" s="4">
        <f t="shared" si="246"/>
        <v>11.65</v>
      </c>
      <c r="BX256" s="4">
        <f t="shared" si="247"/>
        <v>154.4</v>
      </c>
      <c r="BY256" s="4">
        <f t="shared" si="248"/>
        <v>37.634999999999991</v>
      </c>
      <c r="BZ256" s="4">
        <f t="shared" si="249"/>
        <v>0.96499999999999997</v>
      </c>
      <c r="CD256" s="4">
        <f t="shared" si="250"/>
        <v>0</v>
      </c>
      <c r="CE256" s="4">
        <f t="shared" si="251"/>
        <v>0</v>
      </c>
      <c r="CF256" s="4">
        <f>IF(COUNTIF($BH$5:$BH256,"&gt;=2")&lt;=1,SUM($BG256:$BK256)*C$8,CF255)</f>
        <v>151200</v>
      </c>
      <c r="CG256" s="4">
        <f>IF(COUNTIF($BN$5:$BN256,"&gt;=2")&lt;=1,SUM($BL256:$BP256)*D$8,CG255)</f>
        <v>604799.99999999988</v>
      </c>
      <c r="CH256" s="4">
        <f>IF(COUNTIF($BT$5:$BT256,"&gt;=2")&lt;=1,SUM($BQ256:$BU256)*E$8,CH255)</f>
        <v>2592000</v>
      </c>
      <c r="CI256" s="4">
        <f>IF(COUNTIF($BZ$5:$BZ256,"&gt;=2")&lt;=1,SUM($BV256:$BZ256)*F$8,CI255)</f>
        <v>16675200</v>
      </c>
      <c r="CJ256" s="4">
        <f t="shared" si="254"/>
        <v>0</v>
      </c>
      <c r="CK256" s="4">
        <f t="shared" si="255"/>
        <v>231.75</v>
      </c>
      <c r="CM256" s="4">
        <v>252</v>
      </c>
      <c r="CN256" s="4">
        <f>IF(COUNTIF($BH$5:$BH256,"&gt;=2")&gt;1,CN255,BG256)</f>
        <v>4.8999999999999995</v>
      </c>
      <c r="CO256" s="4">
        <f>IF(COUNTIF($BH$5:$BH256,"&gt;=2")&gt;1,CO255,BH256)</f>
        <v>2.1</v>
      </c>
      <c r="CP256" s="4">
        <f>IF(COUNTIF($BH$5:$BH256,"&gt;=2")&gt;1,CP255,BI256)</f>
        <v>0</v>
      </c>
      <c r="CQ256" s="4">
        <f>IF(COUNTIF($BH$5:$BH256,"&gt;=2")&gt;1,CQ255,BJ256)</f>
        <v>0</v>
      </c>
      <c r="CR256" s="4">
        <f>IF(COUNTIF($BH$5:$BH256,"&gt;=2")&gt;1,CR255,BK256)</f>
        <v>0</v>
      </c>
      <c r="CS256" s="4">
        <f>IF(COUNTIF($BN$5:$BN256,"&gt;=2")&gt;1,CS255,BL256)</f>
        <v>7</v>
      </c>
      <c r="CT256" s="4">
        <f>IF(COUNTIF($BN$5:$BN256,"&gt;=2")&gt;1,CT255,BM256)</f>
        <v>4.8999999999999995</v>
      </c>
      <c r="CU256" s="4">
        <f>IF(COUNTIF($BN$5:$BN256,"&gt;=2")&gt;1,CU255,BN256)</f>
        <v>2.1</v>
      </c>
      <c r="CV256" s="4">
        <f>IF(COUNTIF($BN$5:$BN256,"&gt;=2")&gt;1,CV255,BO256)</f>
        <v>0</v>
      </c>
      <c r="CW256" s="4">
        <f>IF(COUNTIF($BN$5:$BN256,"&gt;=2")&gt;1,CW255,BP256)</f>
        <v>0</v>
      </c>
      <c r="CX256" s="4">
        <f>IF(COUNTIF($BT$5:$BT256,"&gt;=2")&gt;1,CX255,BQ256)</f>
        <v>0</v>
      </c>
      <c r="CY256" s="4">
        <f>IF(COUNTIF($BT$5:$BT256,"&gt;=2")&gt;1,CY255,BR256)</f>
        <v>26</v>
      </c>
      <c r="CZ256" s="4">
        <f>IF(COUNTIF($BT$5:$BT256,"&gt;=2")&gt;1,CZ255,BS256)</f>
        <v>11.999999999999996</v>
      </c>
      <c r="DA256" s="4">
        <f>IF(COUNTIF($BT$5:$BT256,"&gt;=2")&gt;1,DA255,BT256)</f>
        <v>2</v>
      </c>
      <c r="DB256" s="4">
        <f>IF(COUNTIF($BT$5:$BT256,"&gt;=2")&gt;1,DB255,BU256)</f>
        <v>0</v>
      </c>
      <c r="DC256" s="4">
        <f>IF(COUNTIF($BZ$5:$BZ256,"&gt;=2")&gt;1,DC255,BV256)</f>
        <v>0</v>
      </c>
      <c r="DD256" s="4">
        <f>IF(COUNTIF($BZ$5:$BZ256,"&gt;=2")&gt;1,DD255,BW256)</f>
        <v>0</v>
      </c>
      <c r="DE256" s="4">
        <f>IF(COUNTIF($BZ$5:$BZ256,"&gt;=2")&gt;1,DE255,BX256)</f>
        <v>154.4</v>
      </c>
      <c r="DF256" s="4">
        <f>IF(COUNTIF($BZ$5:$BZ256,"&gt;=2")&gt;1,DF255,BY256)</f>
        <v>37.634999999999991</v>
      </c>
      <c r="DG256" s="4">
        <f>IF(COUNTIF($BZ$5:$BZ256,"&gt;=2")&gt;1,DG255,BZ256)</f>
        <v>0.96499999999999997</v>
      </c>
      <c r="DH256" s="4">
        <f t="shared" si="256"/>
        <v>0</v>
      </c>
      <c r="DI256" s="4">
        <f t="shared" si="257"/>
        <v>0</v>
      </c>
      <c r="DJ256" s="4">
        <f t="shared" si="258"/>
        <v>0</v>
      </c>
      <c r="DK256" s="4">
        <f t="shared" si="259"/>
        <v>0</v>
      </c>
      <c r="DL256" s="4">
        <f t="shared" si="260"/>
        <v>0</v>
      </c>
      <c r="DM256" s="4">
        <f t="shared" si="261"/>
        <v>7</v>
      </c>
      <c r="DN256" s="4">
        <f t="shared" si="262"/>
        <v>13.999999999999998</v>
      </c>
      <c r="DO256" s="4">
        <f t="shared" si="263"/>
        <v>40</v>
      </c>
      <c r="DP256" s="4">
        <f t="shared" si="264"/>
        <v>193</v>
      </c>
      <c r="DQ256" s="4">
        <f t="shared" si="265"/>
        <v>0</v>
      </c>
      <c r="DS256" s="4">
        <v>252</v>
      </c>
      <c r="DT256" s="4">
        <f>$CK256+INDEX(节奏总纲!D$4:D$163,基础状态预估!$C$2)</f>
        <v>276.00483399593907</v>
      </c>
      <c r="DU256" s="4">
        <f>$CK256+INDEX(节奏总纲!E$4:E$163,基础状态预估!$C$2)</f>
        <v>270.28268396026414</v>
      </c>
      <c r="DV256" s="4">
        <f>$CK256+INDEX(节奏总纲!F$4:F$163,基础状态预估!$C$2)</f>
        <v>263.39220630709644</v>
      </c>
      <c r="DW256" s="4">
        <f>$CK256+INDEX(节奏总纲!G$4:G$163,基础状态预估!$C$2)</f>
        <v>255.03246816526354</v>
      </c>
      <c r="DX256" s="4">
        <f>$CK256+INDEX(节奏总纲!H$4:H$163,基础状态预估!$C$2)</f>
        <v>244.69453894381218</v>
      </c>
      <c r="DY256" s="4">
        <f t="shared" si="266"/>
        <v>11.899999999999999</v>
      </c>
      <c r="DZ256" s="4">
        <f t="shared" si="267"/>
        <v>33</v>
      </c>
      <c r="EA256" s="4">
        <f t="shared" si="268"/>
        <v>168.5</v>
      </c>
      <c r="EB256" s="4">
        <f t="shared" si="269"/>
        <v>39.634999999999991</v>
      </c>
      <c r="EC256" s="4">
        <f t="shared" si="270"/>
        <v>0.96499999999999997</v>
      </c>
    </row>
    <row r="257" spans="58:133" x14ac:dyDescent="0.15">
      <c r="BF257" s="4">
        <v>253</v>
      </c>
      <c r="BG257" s="4">
        <f t="shared" si="252"/>
        <v>177.1</v>
      </c>
      <c r="BH257" s="4">
        <f t="shared" si="253"/>
        <v>75.899999999999991</v>
      </c>
      <c r="BL257" s="4">
        <f t="shared" si="241"/>
        <v>123.5</v>
      </c>
      <c r="BM257" s="4">
        <f t="shared" si="242"/>
        <v>86.449999999999989</v>
      </c>
      <c r="BN257" s="4">
        <f t="shared" si="243"/>
        <v>37.049999999999997</v>
      </c>
      <c r="BR257" s="4">
        <f t="shared" si="244"/>
        <v>152.1</v>
      </c>
      <c r="BS257" s="4">
        <f t="shared" si="245"/>
        <v>70.199999999999989</v>
      </c>
      <c r="BT257" s="4">
        <f t="shared" si="246"/>
        <v>11.700000000000001</v>
      </c>
      <c r="BX257" s="4">
        <f t="shared" si="247"/>
        <v>155.20000000000002</v>
      </c>
      <c r="BY257" s="4">
        <f t="shared" si="248"/>
        <v>37.829999999999991</v>
      </c>
      <c r="BZ257" s="4">
        <f t="shared" si="249"/>
        <v>0.97</v>
      </c>
      <c r="CD257" s="4">
        <f t="shared" si="250"/>
        <v>0</v>
      </c>
      <c r="CE257" s="4">
        <f t="shared" si="251"/>
        <v>0</v>
      </c>
      <c r="CF257" s="4">
        <f>IF(COUNTIF($BH$5:$BH257,"&gt;=2")&lt;=1,SUM($BG257:$BK257)*C$8,CF256)</f>
        <v>151200</v>
      </c>
      <c r="CG257" s="4">
        <f>IF(COUNTIF($BN$5:$BN257,"&gt;=2")&lt;=1,SUM($BL257:$BP257)*D$8,CG256)</f>
        <v>604799.99999999988</v>
      </c>
      <c r="CH257" s="4">
        <f>IF(COUNTIF($BT$5:$BT257,"&gt;=2")&lt;=1,SUM($BQ257:$BU257)*E$8,CH256)</f>
        <v>2592000</v>
      </c>
      <c r="CI257" s="4">
        <f>IF(COUNTIF($BZ$5:$BZ257,"&gt;=2")&lt;=1,SUM($BV257:$BZ257)*F$8,CI256)</f>
        <v>16761600</v>
      </c>
      <c r="CJ257" s="4">
        <f t="shared" si="254"/>
        <v>0</v>
      </c>
      <c r="CK257" s="4">
        <f t="shared" si="255"/>
        <v>232.75</v>
      </c>
      <c r="CM257" s="4">
        <v>253</v>
      </c>
      <c r="CN257" s="4">
        <f>IF(COUNTIF($BH$5:$BH257,"&gt;=2")&gt;1,CN256,BG257)</f>
        <v>4.8999999999999995</v>
      </c>
      <c r="CO257" s="4">
        <f>IF(COUNTIF($BH$5:$BH257,"&gt;=2")&gt;1,CO256,BH257)</f>
        <v>2.1</v>
      </c>
      <c r="CP257" s="4">
        <f>IF(COUNTIF($BH$5:$BH257,"&gt;=2")&gt;1,CP256,BI257)</f>
        <v>0</v>
      </c>
      <c r="CQ257" s="4">
        <f>IF(COUNTIF($BH$5:$BH257,"&gt;=2")&gt;1,CQ256,BJ257)</f>
        <v>0</v>
      </c>
      <c r="CR257" s="4">
        <f>IF(COUNTIF($BH$5:$BH257,"&gt;=2")&gt;1,CR256,BK257)</f>
        <v>0</v>
      </c>
      <c r="CS257" s="4">
        <f>IF(COUNTIF($BN$5:$BN257,"&gt;=2")&gt;1,CS256,BL257)</f>
        <v>7</v>
      </c>
      <c r="CT257" s="4">
        <f>IF(COUNTIF($BN$5:$BN257,"&gt;=2")&gt;1,CT256,BM257)</f>
        <v>4.8999999999999995</v>
      </c>
      <c r="CU257" s="4">
        <f>IF(COUNTIF($BN$5:$BN257,"&gt;=2")&gt;1,CU256,BN257)</f>
        <v>2.1</v>
      </c>
      <c r="CV257" s="4">
        <f>IF(COUNTIF($BN$5:$BN257,"&gt;=2")&gt;1,CV256,BO257)</f>
        <v>0</v>
      </c>
      <c r="CW257" s="4">
        <f>IF(COUNTIF($BN$5:$BN257,"&gt;=2")&gt;1,CW256,BP257)</f>
        <v>0</v>
      </c>
      <c r="CX257" s="4">
        <f>IF(COUNTIF($BT$5:$BT257,"&gt;=2")&gt;1,CX256,BQ257)</f>
        <v>0</v>
      </c>
      <c r="CY257" s="4">
        <f>IF(COUNTIF($BT$5:$BT257,"&gt;=2")&gt;1,CY256,BR257)</f>
        <v>26</v>
      </c>
      <c r="CZ257" s="4">
        <f>IF(COUNTIF($BT$5:$BT257,"&gt;=2")&gt;1,CZ256,BS257)</f>
        <v>11.999999999999996</v>
      </c>
      <c r="DA257" s="4">
        <f>IF(COUNTIF($BT$5:$BT257,"&gt;=2")&gt;1,DA256,BT257)</f>
        <v>2</v>
      </c>
      <c r="DB257" s="4">
        <f>IF(COUNTIF($BT$5:$BT257,"&gt;=2")&gt;1,DB256,BU257)</f>
        <v>0</v>
      </c>
      <c r="DC257" s="4">
        <f>IF(COUNTIF($BZ$5:$BZ257,"&gt;=2")&gt;1,DC256,BV257)</f>
        <v>0</v>
      </c>
      <c r="DD257" s="4">
        <f>IF(COUNTIF($BZ$5:$BZ257,"&gt;=2")&gt;1,DD256,BW257)</f>
        <v>0</v>
      </c>
      <c r="DE257" s="4">
        <f>IF(COUNTIF($BZ$5:$BZ257,"&gt;=2")&gt;1,DE256,BX257)</f>
        <v>155.20000000000002</v>
      </c>
      <c r="DF257" s="4">
        <f>IF(COUNTIF($BZ$5:$BZ257,"&gt;=2")&gt;1,DF256,BY257)</f>
        <v>37.829999999999991</v>
      </c>
      <c r="DG257" s="4">
        <f>IF(COUNTIF($BZ$5:$BZ257,"&gt;=2")&gt;1,DG256,BZ257)</f>
        <v>0.97</v>
      </c>
      <c r="DH257" s="4">
        <f t="shared" si="256"/>
        <v>0</v>
      </c>
      <c r="DI257" s="4">
        <f t="shared" si="257"/>
        <v>0</v>
      </c>
      <c r="DJ257" s="4">
        <f t="shared" si="258"/>
        <v>0</v>
      </c>
      <c r="DK257" s="4">
        <f t="shared" si="259"/>
        <v>0</v>
      </c>
      <c r="DL257" s="4">
        <f t="shared" si="260"/>
        <v>0</v>
      </c>
      <c r="DM257" s="4">
        <f t="shared" si="261"/>
        <v>7</v>
      </c>
      <c r="DN257" s="4">
        <f t="shared" si="262"/>
        <v>13.999999999999998</v>
      </c>
      <c r="DO257" s="4">
        <f t="shared" si="263"/>
        <v>40</v>
      </c>
      <c r="DP257" s="4">
        <f t="shared" si="264"/>
        <v>194</v>
      </c>
      <c r="DQ257" s="4">
        <f t="shared" si="265"/>
        <v>0</v>
      </c>
      <c r="DS257" s="4">
        <v>253</v>
      </c>
      <c r="DT257" s="4">
        <f>$CK257+INDEX(节奏总纲!D$4:D$163,基础状态预估!$C$2)</f>
        <v>277.00483399593907</v>
      </c>
      <c r="DU257" s="4">
        <f>$CK257+INDEX(节奏总纲!E$4:E$163,基础状态预估!$C$2)</f>
        <v>271.28268396026414</v>
      </c>
      <c r="DV257" s="4">
        <f>$CK257+INDEX(节奏总纲!F$4:F$163,基础状态预估!$C$2)</f>
        <v>264.39220630709644</v>
      </c>
      <c r="DW257" s="4">
        <f>$CK257+INDEX(节奏总纲!G$4:G$163,基础状态预估!$C$2)</f>
        <v>256.03246816526354</v>
      </c>
      <c r="DX257" s="4">
        <f>$CK257+INDEX(节奏总纲!H$4:H$163,基础状态预估!$C$2)</f>
        <v>245.69453894381218</v>
      </c>
      <c r="DY257" s="4">
        <f t="shared" si="266"/>
        <v>11.899999999999999</v>
      </c>
      <c r="DZ257" s="4">
        <f t="shared" si="267"/>
        <v>33</v>
      </c>
      <c r="EA257" s="4">
        <f t="shared" si="268"/>
        <v>169.3</v>
      </c>
      <c r="EB257" s="4">
        <f t="shared" si="269"/>
        <v>39.829999999999991</v>
      </c>
      <c r="EC257" s="4">
        <f t="shared" si="270"/>
        <v>0.97</v>
      </c>
    </row>
    <row r="258" spans="58:133" x14ac:dyDescent="0.15">
      <c r="BF258" s="4">
        <v>254</v>
      </c>
      <c r="BG258" s="4">
        <f t="shared" si="252"/>
        <v>177.79999999999998</v>
      </c>
      <c r="BH258" s="4">
        <f t="shared" si="253"/>
        <v>76.2</v>
      </c>
      <c r="BL258" s="4">
        <f t="shared" si="241"/>
        <v>124</v>
      </c>
      <c r="BM258" s="4">
        <f t="shared" si="242"/>
        <v>86.8</v>
      </c>
      <c r="BN258" s="4">
        <f t="shared" si="243"/>
        <v>37.199999999999996</v>
      </c>
      <c r="BR258" s="4">
        <f t="shared" si="244"/>
        <v>152.75</v>
      </c>
      <c r="BS258" s="4">
        <f t="shared" si="245"/>
        <v>70.499999999999986</v>
      </c>
      <c r="BT258" s="4">
        <f t="shared" si="246"/>
        <v>11.75</v>
      </c>
      <c r="BX258" s="4">
        <f t="shared" si="247"/>
        <v>156</v>
      </c>
      <c r="BY258" s="4">
        <f t="shared" si="248"/>
        <v>38.024999999999991</v>
      </c>
      <c r="BZ258" s="4">
        <f t="shared" si="249"/>
        <v>0.97499999999999998</v>
      </c>
      <c r="CD258" s="4">
        <f t="shared" si="250"/>
        <v>0</v>
      </c>
      <c r="CE258" s="4">
        <f t="shared" si="251"/>
        <v>0</v>
      </c>
      <c r="CF258" s="4">
        <f>IF(COUNTIF($BH$5:$BH258,"&gt;=2")&lt;=1,SUM($BG258:$BK258)*C$8,CF257)</f>
        <v>151200</v>
      </c>
      <c r="CG258" s="4">
        <f>IF(COUNTIF($BN$5:$BN258,"&gt;=2")&lt;=1,SUM($BL258:$BP258)*D$8,CG257)</f>
        <v>604799.99999999988</v>
      </c>
      <c r="CH258" s="4">
        <f>IF(COUNTIF($BT$5:$BT258,"&gt;=2")&lt;=1,SUM($BQ258:$BU258)*E$8,CH257)</f>
        <v>2592000</v>
      </c>
      <c r="CI258" s="4">
        <f>IF(COUNTIF($BZ$5:$BZ258,"&gt;=2")&lt;=1,SUM($BV258:$BZ258)*F$8,CI257)</f>
        <v>16847999.999999996</v>
      </c>
      <c r="CJ258" s="4">
        <f t="shared" si="254"/>
        <v>0</v>
      </c>
      <c r="CK258" s="4">
        <f t="shared" si="255"/>
        <v>233.74999999999994</v>
      </c>
      <c r="CM258" s="4">
        <v>254</v>
      </c>
      <c r="CN258" s="4">
        <f>IF(COUNTIF($BH$5:$BH258,"&gt;=2")&gt;1,CN257,BG258)</f>
        <v>4.8999999999999995</v>
      </c>
      <c r="CO258" s="4">
        <f>IF(COUNTIF($BH$5:$BH258,"&gt;=2")&gt;1,CO257,BH258)</f>
        <v>2.1</v>
      </c>
      <c r="CP258" s="4">
        <f>IF(COUNTIF($BH$5:$BH258,"&gt;=2")&gt;1,CP257,BI258)</f>
        <v>0</v>
      </c>
      <c r="CQ258" s="4">
        <f>IF(COUNTIF($BH$5:$BH258,"&gt;=2")&gt;1,CQ257,BJ258)</f>
        <v>0</v>
      </c>
      <c r="CR258" s="4">
        <f>IF(COUNTIF($BH$5:$BH258,"&gt;=2")&gt;1,CR257,BK258)</f>
        <v>0</v>
      </c>
      <c r="CS258" s="4">
        <f>IF(COUNTIF($BN$5:$BN258,"&gt;=2")&gt;1,CS257,BL258)</f>
        <v>7</v>
      </c>
      <c r="CT258" s="4">
        <f>IF(COUNTIF($BN$5:$BN258,"&gt;=2")&gt;1,CT257,BM258)</f>
        <v>4.8999999999999995</v>
      </c>
      <c r="CU258" s="4">
        <f>IF(COUNTIF($BN$5:$BN258,"&gt;=2")&gt;1,CU257,BN258)</f>
        <v>2.1</v>
      </c>
      <c r="CV258" s="4">
        <f>IF(COUNTIF($BN$5:$BN258,"&gt;=2")&gt;1,CV257,BO258)</f>
        <v>0</v>
      </c>
      <c r="CW258" s="4">
        <f>IF(COUNTIF($BN$5:$BN258,"&gt;=2")&gt;1,CW257,BP258)</f>
        <v>0</v>
      </c>
      <c r="CX258" s="4">
        <f>IF(COUNTIF($BT$5:$BT258,"&gt;=2")&gt;1,CX257,BQ258)</f>
        <v>0</v>
      </c>
      <c r="CY258" s="4">
        <f>IF(COUNTIF($BT$5:$BT258,"&gt;=2")&gt;1,CY257,BR258)</f>
        <v>26</v>
      </c>
      <c r="CZ258" s="4">
        <f>IF(COUNTIF($BT$5:$BT258,"&gt;=2")&gt;1,CZ257,BS258)</f>
        <v>11.999999999999996</v>
      </c>
      <c r="DA258" s="4">
        <f>IF(COUNTIF($BT$5:$BT258,"&gt;=2")&gt;1,DA257,BT258)</f>
        <v>2</v>
      </c>
      <c r="DB258" s="4">
        <f>IF(COUNTIF($BT$5:$BT258,"&gt;=2")&gt;1,DB257,BU258)</f>
        <v>0</v>
      </c>
      <c r="DC258" s="4">
        <f>IF(COUNTIF($BZ$5:$BZ258,"&gt;=2")&gt;1,DC257,BV258)</f>
        <v>0</v>
      </c>
      <c r="DD258" s="4">
        <f>IF(COUNTIF($BZ$5:$BZ258,"&gt;=2")&gt;1,DD257,BW258)</f>
        <v>0</v>
      </c>
      <c r="DE258" s="4">
        <f>IF(COUNTIF($BZ$5:$BZ258,"&gt;=2")&gt;1,DE257,BX258)</f>
        <v>156</v>
      </c>
      <c r="DF258" s="4">
        <f>IF(COUNTIF($BZ$5:$BZ258,"&gt;=2")&gt;1,DF257,BY258)</f>
        <v>38.024999999999991</v>
      </c>
      <c r="DG258" s="4">
        <f>IF(COUNTIF($BZ$5:$BZ258,"&gt;=2")&gt;1,DG257,BZ258)</f>
        <v>0.97499999999999998</v>
      </c>
      <c r="DH258" s="4">
        <f t="shared" si="256"/>
        <v>0</v>
      </c>
      <c r="DI258" s="4">
        <f t="shared" si="257"/>
        <v>0</v>
      </c>
      <c r="DJ258" s="4">
        <f t="shared" si="258"/>
        <v>0</v>
      </c>
      <c r="DK258" s="4">
        <f t="shared" si="259"/>
        <v>0</v>
      </c>
      <c r="DL258" s="4">
        <f t="shared" si="260"/>
        <v>0</v>
      </c>
      <c r="DM258" s="4">
        <f t="shared" si="261"/>
        <v>7</v>
      </c>
      <c r="DN258" s="4">
        <f t="shared" si="262"/>
        <v>13.999999999999998</v>
      </c>
      <c r="DO258" s="4">
        <f t="shared" si="263"/>
        <v>40</v>
      </c>
      <c r="DP258" s="4">
        <f t="shared" si="264"/>
        <v>194.99999999999997</v>
      </c>
      <c r="DQ258" s="4">
        <f t="shared" si="265"/>
        <v>0</v>
      </c>
      <c r="DS258" s="4">
        <v>254</v>
      </c>
      <c r="DT258" s="4">
        <f>$CK258+INDEX(节奏总纲!D$4:D$163,基础状态预估!$C$2)</f>
        <v>278.00483399593901</v>
      </c>
      <c r="DU258" s="4">
        <f>$CK258+INDEX(节奏总纲!E$4:E$163,基础状态预估!$C$2)</f>
        <v>272.28268396026408</v>
      </c>
      <c r="DV258" s="4">
        <f>$CK258+INDEX(节奏总纲!F$4:F$163,基础状态预估!$C$2)</f>
        <v>265.39220630709633</v>
      </c>
      <c r="DW258" s="4">
        <f>$CK258+INDEX(节奏总纲!G$4:G$163,基础状态预估!$C$2)</f>
        <v>257.03246816526348</v>
      </c>
      <c r="DX258" s="4">
        <f>$CK258+INDEX(节奏总纲!H$4:H$163,基础状态预估!$C$2)</f>
        <v>246.69453894381212</v>
      </c>
      <c r="DY258" s="4">
        <f t="shared" si="266"/>
        <v>11.899999999999999</v>
      </c>
      <c r="DZ258" s="4">
        <f t="shared" si="267"/>
        <v>33</v>
      </c>
      <c r="EA258" s="4">
        <f t="shared" si="268"/>
        <v>170.1</v>
      </c>
      <c r="EB258" s="4">
        <f t="shared" si="269"/>
        <v>40.024999999999991</v>
      </c>
      <c r="EC258" s="4">
        <f t="shared" si="270"/>
        <v>0.97499999999999998</v>
      </c>
    </row>
    <row r="259" spans="58:133" x14ac:dyDescent="0.15">
      <c r="BF259" s="4">
        <v>255</v>
      </c>
      <c r="BG259" s="4">
        <f t="shared" si="252"/>
        <v>178.5</v>
      </c>
      <c r="BH259" s="4">
        <f t="shared" si="253"/>
        <v>76.5</v>
      </c>
      <c r="BL259" s="4">
        <f t="shared" si="241"/>
        <v>124.5</v>
      </c>
      <c r="BM259" s="4">
        <f t="shared" si="242"/>
        <v>87.149999999999991</v>
      </c>
      <c r="BN259" s="4">
        <f t="shared" si="243"/>
        <v>37.35</v>
      </c>
      <c r="BR259" s="4">
        <f t="shared" si="244"/>
        <v>153.4</v>
      </c>
      <c r="BS259" s="4">
        <f t="shared" si="245"/>
        <v>70.799999999999983</v>
      </c>
      <c r="BT259" s="4">
        <f t="shared" si="246"/>
        <v>11.8</v>
      </c>
      <c r="BX259" s="4">
        <f t="shared" si="247"/>
        <v>156.80000000000001</v>
      </c>
      <c r="BY259" s="4">
        <f t="shared" si="248"/>
        <v>38.219999999999992</v>
      </c>
      <c r="BZ259" s="4">
        <f t="shared" si="249"/>
        <v>0.98</v>
      </c>
      <c r="CD259" s="4">
        <f t="shared" si="250"/>
        <v>0</v>
      </c>
      <c r="CE259" s="4">
        <f t="shared" si="251"/>
        <v>0</v>
      </c>
      <c r="CF259" s="4">
        <f>IF(COUNTIF($BH$5:$BH259,"&gt;=2")&lt;=1,SUM($BG259:$BK259)*C$8,CF258)</f>
        <v>151200</v>
      </c>
      <c r="CG259" s="4">
        <f>IF(COUNTIF($BN$5:$BN259,"&gt;=2")&lt;=1,SUM($BL259:$BP259)*D$8,CG258)</f>
        <v>604799.99999999988</v>
      </c>
      <c r="CH259" s="4">
        <f>IF(COUNTIF($BT$5:$BT259,"&gt;=2")&lt;=1,SUM($BQ259:$BU259)*E$8,CH258)</f>
        <v>2592000</v>
      </c>
      <c r="CI259" s="4">
        <f>IF(COUNTIF($BZ$5:$BZ259,"&gt;=2")&lt;=1,SUM($BV259:$BZ259)*F$8,CI258)</f>
        <v>16934400</v>
      </c>
      <c r="CJ259" s="4">
        <f t="shared" si="254"/>
        <v>0</v>
      </c>
      <c r="CK259" s="4">
        <f t="shared" si="255"/>
        <v>234.75</v>
      </c>
      <c r="CM259" s="4">
        <v>255</v>
      </c>
      <c r="CN259" s="4">
        <f>IF(COUNTIF($BH$5:$BH259,"&gt;=2")&gt;1,CN258,BG259)</f>
        <v>4.8999999999999995</v>
      </c>
      <c r="CO259" s="4">
        <f>IF(COUNTIF($BH$5:$BH259,"&gt;=2")&gt;1,CO258,BH259)</f>
        <v>2.1</v>
      </c>
      <c r="CP259" s="4">
        <f>IF(COUNTIF($BH$5:$BH259,"&gt;=2")&gt;1,CP258,BI259)</f>
        <v>0</v>
      </c>
      <c r="CQ259" s="4">
        <f>IF(COUNTIF($BH$5:$BH259,"&gt;=2")&gt;1,CQ258,BJ259)</f>
        <v>0</v>
      </c>
      <c r="CR259" s="4">
        <f>IF(COUNTIF($BH$5:$BH259,"&gt;=2")&gt;1,CR258,BK259)</f>
        <v>0</v>
      </c>
      <c r="CS259" s="4">
        <f>IF(COUNTIF($BN$5:$BN259,"&gt;=2")&gt;1,CS258,BL259)</f>
        <v>7</v>
      </c>
      <c r="CT259" s="4">
        <f>IF(COUNTIF($BN$5:$BN259,"&gt;=2")&gt;1,CT258,BM259)</f>
        <v>4.8999999999999995</v>
      </c>
      <c r="CU259" s="4">
        <f>IF(COUNTIF($BN$5:$BN259,"&gt;=2")&gt;1,CU258,BN259)</f>
        <v>2.1</v>
      </c>
      <c r="CV259" s="4">
        <f>IF(COUNTIF($BN$5:$BN259,"&gt;=2")&gt;1,CV258,BO259)</f>
        <v>0</v>
      </c>
      <c r="CW259" s="4">
        <f>IF(COUNTIF($BN$5:$BN259,"&gt;=2")&gt;1,CW258,BP259)</f>
        <v>0</v>
      </c>
      <c r="CX259" s="4">
        <f>IF(COUNTIF($BT$5:$BT259,"&gt;=2")&gt;1,CX258,BQ259)</f>
        <v>0</v>
      </c>
      <c r="CY259" s="4">
        <f>IF(COUNTIF($BT$5:$BT259,"&gt;=2")&gt;1,CY258,BR259)</f>
        <v>26</v>
      </c>
      <c r="CZ259" s="4">
        <f>IF(COUNTIF($BT$5:$BT259,"&gt;=2")&gt;1,CZ258,BS259)</f>
        <v>11.999999999999996</v>
      </c>
      <c r="DA259" s="4">
        <f>IF(COUNTIF($BT$5:$BT259,"&gt;=2")&gt;1,DA258,BT259)</f>
        <v>2</v>
      </c>
      <c r="DB259" s="4">
        <f>IF(COUNTIF($BT$5:$BT259,"&gt;=2")&gt;1,DB258,BU259)</f>
        <v>0</v>
      </c>
      <c r="DC259" s="4">
        <f>IF(COUNTIF($BZ$5:$BZ259,"&gt;=2")&gt;1,DC258,BV259)</f>
        <v>0</v>
      </c>
      <c r="DD259" s="4">
        <f>IF(COUNTIF($BZ$5:$BZ259,"&gt;=2")&gt;1,DD258,BW259)</f>
        <v>0</v>
      </c>
      <c r="DE259" s="4">
        <f>IF(COUNTIF($BZ$5:$BZ259,"&gt;=2")&gt;1,DE258,BX259)</f>
        <v>156.80000000000001</v>
      </c>
      <c r="DF259" s="4">
        <f>IF(COUNTIF($BZ$5:$BZ259,"&gt;=2")&gt;1,DF258,BY259)</f>
        <v>38.219999999999992</v>
      </c>
      <c r="DG259" s="4">
        <f>IF(COUNTIF($BZ$5:$BZ259,"&gt;=2")&gt;1,DG258,BZ259)</f>
        <v>0.98</v>
      </c>
      <c r="DH259" s="4">
        <f t="shared" si="256"/>
        <v>0</v>
      </c>
      <c r="DI259" s="4">
        <f t="shared" si="257"/>
        <v>0</v>
      </c>
      <c r="DJ259" s="4">
        <f t="shared" si="258"/>
        <v>0</v>
      </c>
      <c r="DK259" s="4">
        <f t="shared" si="259"/>
        <v>0</v>
      </c>
      <c r="DL259" s="4">
        <f t="shared" si="260"/>
        <v>0</v>
      </c>
      <c r="DM259" s="4">
        <f t="shared" si="261"/>
        <v>7</v>
      </c>
      <c r="DN259" s="4">
        <f t="shared" si="262"/>
        <v>13.999999999999998</v>
      </c>
      <c r="DO259" s="4">
        <f t="shared" si="263"/>
        <v>40</v>
      </c>
      <c r="DP259" s="4">
        <f t="shared" si="264"/>
        <v>196</v>
      </c>
      <c r="DQ259" s="4">
        <f t="shared" si="265"/>
        <v>0</v>
      </c>
      <c r="DS259" s="4">
        <v>255</v>
      </c>
      <c r="DT259" s="4">
        <f>$CK259+INDEX(节奏总纲!D$4:D$163,基础状态预估!$C$2)</f>
        <v>279.00483399593907</v>
      </c>
      <c r="DU259" s="4">
        <f>$CK259+INDEX(节奏总纲!E$4:E$163,基础状态预估!$C$2)</f>
        <v>273.28268396026414</v>
      </c>
      <c r="DV259" s="4">
        <f>$CK259+INDEX(节奏总纲!F$4:F$163,基础状态预估!$C$2)</f>
        <v>266.39220630709644</v>
      </c>
      <c r="DW259" s="4">
        <f>$CK259+INDEX(节奏总纲!G$4:G$163,基础状态预估!$C$2)</f>
        <v>258.03246816526354</v>
      </c>
      <c r="DX259" s="4">
        <f>$CK259+INDEX(节奏总纲!H$4:H$163,基础状态预估!$C$2)</f>
        <v>247.69453894381218</v>
      </c>
      <c r="DY259" s="4">
        <f t="shared" si="266"/>
        <v>11.899999999999999</v>
      </c>
      <c r="DZ259" s="4">
        <f t="shared" si="267"/>
        <v>33</v>
      </c>
      <c r="EA259" s="4">
        <f t="shared" si="268"/>
        <v>170.9</v>
      </c>
      <c r="EB259" s="4">
        <f t="shared" si="269"/>
        <v>40.219999999999992</v>
      </c>
      <c r="EC259" s="4">
        <f t="shared" si="270"/>
        <v>0.98</v>
      </c>
    </row>
    <row r="260" spans="58:133" x14ac:dyDescent="0.15">
      <c r="BF260" s="4">
        <v>256</v>
      </c>
      <c r="BG260" s="4">
        <f t="shared" si="252"/>
        <v>179.2</v>
      </c>
      <c r="BH260" s="4">
        <f t="shared" si="253"/>
        <v>76.8</v>
      </c>
      <c r="BL260" s="4">
        <f t="shared" si="241"/>
        <v>125</v>
      </c>
      <c r="BM260" s="4">
        <f t="shared" si="242"/>
        <v>87.5</v>
      </c>
      <c r="BN260" s="4">
        <f t="shared" si="243"/>
        <v>37.5</v>
      </c>
      <c r="BR260" s="4">
        <f t="shared" si="244"/>
        <v>154.05000000000001</v>
      </c>
      <c r="BS260" s="4">
        <f t="shared" si="245"/>
        <v>71.09999999999998</v>
      </c>
      <c r="BT260" s="4">
        <f t="shared" si="246"/>
        <v>11.850000000000001</v>
      </c>
      <c r="BX260" s="4">
        <f t="shared" si="247"/>
        <v>157.60000000000002</v>
      </c>
      <c r="BY260" s="4">
        <f t="shared" si="248"/>
        <v>38.414999999999992</v>
      </c>
      <c r="BZ260" s="4">
        <f t="shared" si="249"/>
        <v>0.98499999999999999</v>
      </c>
      <c r="CD260" s="4">
        <f t="shared" si="250"/>
        <v>0</v>
      </c>
      <c r="CE260" s="4">
        <f t="shared" si="251"/>
        <v>0</v>
      </c>
      <c r="CF260" s="4">
        <f>IF(COUNTIF($BH$5:$BH260,"&gt;=2")&lt;=1,SUM($BG260:$BK260)*C$8,CF259)</f>
        <v>151200</v>
      </c>
      <c r="CG260" s="4">
        <f>IF(COUNTIF($BN$5:$BN260,"&gt;=2")&lt;=1,SUM($BL260:$BP260)*D$8,CG259)</f>
        <v>604799.99999999988</v>
      </c>
      <c r="CH260" s="4">
        <f>IF(COUNTIF($BT$5:$BT260,"&gt;=2")&lt;=1,SUM($BQ260:$BU260)*E$8,CH259)</f>
        <v>2592000</v>
      </c>
      <c r="CI260" s="4">
        <f>IF(COUNTIF($BZ$5:$BZ260,"&gt;=2")&lt;=1,SUM($BV260:$BZ260)*F$8,CI259)</f>
        <v>17020800.000000004</v>
      </c>
      <c r="CJ260" s="4">
        <f t="shared" si="254"/>
        <v>0</v>
      </c>
      <c r="CK260" s="4">
        <f t="shared" si="255"/>
        <v>235.75000000000006</v>
      </c>
      <c r="CM260" s="4">
        <v>256</v>
      </c>
      <c r="CN260" s="4">
        <f>IF(COUNTIF($BH$5:$BH260,"&gt;=2")&gt;1,CN259,BG260)</f>
        <v>4.8999999999999995</v>
      </c>
      <c r="CO260" s="4">
        <f>IF(COUNTIF($BH$5:$BH260,"&gt;=2")&gt;1,CO259,BH260)</f>
        <v>2.1</v>
      </c>
      <c r="CP260" s="4">
        <f>IF(COUNTIF($BH$5:$BH260,"&gt;=2")&gt;1,CP259,BI260)</f>
        <v>0</v>
      </c>
      <c r="CQ260" s="4">
        <f>IF(COUNTIF($BH$5:$BH260,"&gt;=2")&gt;1,CQ259,BJ260)</f>
        <v>0</v>
      </c>
      <c r="CR260" s="4">
        <f>IF(COUNTIF($BH$5:$BH260,"&gt;=2")&gt;1,CR259,BK260)</f>
        <v>0</v>
      </c>
      <c r="CS260" s="4">
        <f>IF(COUNTIF($BN$5:$BN260,"&gt;=2")&gt;1,CS259,BL260)</f>
        <v>7</v>
      </c>
      <c r="CT260" s="4">
        <f>IF(COUNTIF($BN$5:$BN260,"&gt;=2")&gt;1,CT259,BM260)</f>
        <v>4.8999999999999995</v>
      </c>
      <c r="CU260" s="4">
        <f>IF(COUNTIF($BN$5:$BN260,"&gt;=2")&gt;1,CU259,BN260)</f>
        <v>2.1</v>
      </c>
      <c r="CV260" s="4">
        <f>IF(COUNTIF($BN$5:$BN260,"&gt;=2")&gt;1,CV259,BO260)</f>
        <v>0</v>
      </c>
      <c r="CW260" s="4">
        <f>IF(COUNTIF($BN$5:$BN260,"&gt;=2")&gt;1,CW259,BP260)</f>
        <v>0</v>
      </c>
      <c r="CX260" s="4">
        <f>IF(COUNTIF($BT$5:$BT260,"&gt;=2")&gt;1,CX259,BQ260)</f>
        <v>0</v>
      </c>
      <c r="CY260" s="4">
        <f>IF(COUNTIF($BT$5:$BT260,"&gt;=2")&gt;1,CY259,BR260)</f>
        <v>26</v>
      </c>
      <c r="CZ260" s="4">
        <f>IF(COUNTIF($BT$5:$BT260,"&gt;=2")&gt;1,CZ259,BS260)</f>
        <v>11.999999999999996</v>
      </c>
      <c r="DA260" s="4">
        <f>IF(COUNTIF($BT$5:$BT260,"&gt;=2")&gt;1,DA259,BT260)</f>
        <v>2</v>
      </c>
      <c r="DB260" s="4">
        <f>IF(COUNTIF($BT$5:$BT260,"&gt;=2")&gt;1,DB259,BU260)</f>
        <v>0</v>
      </c>
      <c r="DC260" s="4">
        <f>IF(COUNTIF($BZ$5:$BZ260,"&gt;=2")&gt;1,DC259,BV260)</f>
        <v>0</v>
      </c>
      <c r="DD260" s="4">
        <f>IF(COUNTIF($BZ$5:$BZ260,"&gt;=2")&gt;1,DD259,BW260)</f>
        <v>0</v>
      </c>
      <c r="DE260" s="4">
        <f>IF(COUNTIF($BZ$5:$BZ260,"&gt;=2")&gt;1,DE259,BX260)</f>
        <v>157.60000000000002</v>
      </c>
      <c r="DF260" s="4">
        <f>IF(COUNTIF($BZ$5:$BZ260,"&gt;=2")&gt;1,DF259,BY260)</f>
        <v>38.414999999999992</v>
      </c>
      <c r="DG260" s="4">
        <f>IF(COUNTIF($BZ$5:$BZ260,"&gt;=2")&gt;1,DG259,BZ260)</f>
        <v>0.98499999999999999</v>
      </c>
      <c r="DH260" s="4">
        <f t="shared" si="256"/>
        <v>0</v>
      </c>
      <c r="DI260" s="4">
        <f t="shared" si="257"/>
        <v>0</v>
      </c>
      <c r="DJ260" s="4">
        <f t="shared" si="258"/>
        <v>0</v>
      </c>
      <c r="DK260" s="4">
        <f t="shared" si="259"/>
        <v>0</v>
      </c>
      <c r="DL260" s="4">
        <f t="shared" si="260"/>
        <v>0</v>
      </c>
      <c r="DM260" s="4">
        <f t="shared" si="261"/>
        <v>7</v>
      </c>
      <c r="DN260" s="4">
        <f t="shared" si="262"/>
        <v>13.999999999999998</v>
      </c>
      <c r="DO260" s="4">
        <f t="shared" si="263"/>
        <v>40</v>
      </c>
      <c r="DP260" s="4">
        <f t="shared" si="264"/>
        <v>197.00000000000003</v>
      </c>
      <c r="DQ260" s="4">
        <f t="shared" si="265"/>
        <v>0</v>
      </c>
      <c r="DS260" s="4">
        <v>256</v>
      </c>
      <c r="DT260" s="4">
        <f>$CK260+INDEX(节奏总纲!D$4:D$163,基础状态预估!$C$2)</f>
        <v>280.00483399593912</v>
      </c>
      <c r="DU260" s="4">
        <f>$CK260+INDEX(节奏总纲!E$4:E$163,基础状态预估!$C$2)</f>
        <v>274.28268396026419</v>
      </c>
      <c r="DV260" s="4">
        <f>$CK260+INDEX(节奏总纲!F$4:F$163,基础状态预估!$C$2)</f>
        <v>267.39220630709644</v>
      </c>
      <c r="DW260" s="4">
        <f>$CK260+INDEX(节奏总纲!G$4:G$163,基础状态预估!$C$2)</f>
        <v>259.03246816526359</v>
      </c>
      <c r="DX260" s="4">
        <f>$CK260+INDEX(节奏总纲!H$4:H$163,基础状态预估!$C$2)</f>
        <v>248.69453894381223</v>
      </c>
      <c r="DY260" s="4">
        <f t="shared" si="266"/>
        <v>11.899999999999999</v>
      </c>
      <c r="DZ260" s="4">
        <f t="shared" si="267"/>
        <v>33</v>
      </c>
      <c r="EA260" s="4">
        <f t="shared" si="268"/>
        <v>171.70000000000002</v>
      </c>
      <c r="EB260" s="4">
        <f t="shared" si="269"/>
        <v>40.414999999999992</v>
      </c>
      <c r="EC260" s="4">
        <f t="shared" si="270"/>
        <v>0.98499999999999999</v>
      </c>
    </row>
    <row r="261" spans="58:133" x14ac:dyDescent="0.15">
      <c r="BF261" s="4">
        <v>257</v>
      </c>
      <c r="BG261" s="4">
        <f t="shared" si="252"/>
        <v>179.89999999999998</v>
      </c>
      <c r="BH261" s="4">
        <f t="shared" si="253"/>
        <v>77.099999999999994</v>
      </c>
      <c r="BL261" s="4">
        <f t="shared" ref="BL261:BL324" si="271">IF($BH261&lt;2,0,($BF261-INDEX($BF$5:$BF$1004,MATCH(2,$BH$5:$BH$1004,1)))*$D$23)</f>
        <v>125.5</v>
      </c>
      <c r="BM261" s="4">
        <f t="shared" ref="BM261:BM324" si="272">IF($BH261&lt;2,0,($BF261-INDEX($BF$5:$BF$1004,MATCH(2,$BH$5:$BH$1004,1)))*$D$22)</f>
        <v>87.85</v>
      </c>
      <c r="BN261" s="4">
        <f t="shared" ref="BN261:BN324" si="273">IF($BH261&lt;2,0,($BF261-INDEX($BF$5:$BF$1004,MATCH(2,$BH$5:$BH$1004,1)))*$D$21)</f>
        <v>37.65</v>
      </c>
      <c r="BR261" s="4">
        <f t="shared" ref="BR261:BR324" si="274">IF($BN261&lt;2,0,($BF261-INDEX($BF$5:$BF$1004,MATCH(2,$BN$5:$BN$1004,1)))*$E$23)</f>
        <v>154.70000000000002</v>
      </c>
      <c r="BS261" s="4">
        <f t="shared" ref="BS261:BS324" si="275">IF($BN261&lt;2,0,($BF261-INDEX($BF$5:$BF$1004,MATCH(2,$BN$5:$BN$1004,1)))*$E$22)</f>
        <v>71.399999999999977</v>
      </c>
      <c r="BT261" s="4">
        <f t="shared" ref="BT261:BT324" si="276">IF($BN261&lt;2,0,($BF261-INDEX($BF$5:$BF$1004,MATCH(2,$BN$5:$BN$1004,1)))*$E$21)</f>
        <v>11.9</v>
      </c>
      <c r="BX261" s="4">
        <f t="shared" ref="BX261:BX324" si="277">IF($BT261&lt;2,0,($BF261-INDEX($BF$5:$BF$1004,MATCH(2,$BT$5:$BT$1004,1)))*$F$23)</f>
        <v>158.4</v>
      </c>
      <c r="BY261" s="4">
        <f t="shared" ref="BY261:BY324" si="278">IF($BT261&lt;2,0,($BF261-INDEX($BF$5:$BF$1004,MATCH(2,$BT$5:$BT$1004,1)))*$F$22)</f>
        <v>38.609999999999992</v>
      </c>
      <c r="BZ261" s="4">
        <f t="shared" ref="BZ261:BZ324" si="279">IF($BT261&lt;2,0,($BF261-INDEX($BF$5:$BF$1004,MATCH(2,$BT$5:$BT$1004,1)))*$F$21)</f>
        <v>0.99</v>
      </c>
      <c r="CD261" s="4">
        <f t="shared" ref="CD261:CD324" si="280">IF($BZ261&lt;2,0,($BF261-INDEX($BF$5:$BF$1004,MATCH(2,$BZ$5:$BZ$1004,1)))*$G$23)</f>
        <v>0</v>
      </c>
      <c r="CE261" s="4">
        <f t="shared" ref="CE261:CE324" si="281">IF($BZ261&lt;2,0,($BF261-INDEX($BF$5:$BF$1004,MATCH(2,$BZ$5:$BZ$1004,1)))*$G$22)</f>
        <v>0</v>
      </c>
      <c r="CF261" s="4">
        <f>IF(COUNTIF($BH$5:$BH261,"&gt;=2")&lt;=1,SUM($BG261:$BK261)*C$8,CF260)</f>
        <v>151200</v>
      </c>
      <c r="CG261" s="4">
        <f>IF(COUNTIF($BN$5:$BN261,"&gt;=2")&lt;=1,SUM($BL261:$BP261)*D$8,CG260)</f>
        <v>604799.99999999988</v>
      </c>
      <c r="CH261" s="4">
        <f>IF(COUNTIF($BT$5:$BT261,"&gt;=2")&lt;=1,SUM($BQ261:$BU261)*E$8,CH260)</f>
        <v>2592000</v>
      </c>
      <c r="CI261" s="4">
        <f>IF(COUNTIF($BZ$5:$BZ261,"&gt;=2")&lt;=1,SUM($BV261:$BZ261)*F$8,CI260)</f>
        <v>17107200</v>
      </c>
      <c r="CJ261" s="4">
        <f t="shared" si="254"/>
        <v>0</v>
      </c>
      <c r="CK261" s="4">
        <f t="shared" si="255"/>
        <v>236.75</v>
      </c>
      <c r="CM261" s="4">
        <v>257</v>
      </c>
      <c r="CN261" s="4">
        <f>IF(COUNTIF($BH$5:$BH261,"&gt;=2")&gt;1,CN260,BG261)</f>
        <v>4.8999999999999995</v>
      </c>
      <c r="CO261" s="4">
        <f>IF(COUNTIF($BH$5:$BH261,"&gt;=2")&gt;1,CO260,BH261)</f>
        <v>2.1</v>
      </c>
      <c r="CP261" s="4">
        <f>IF(COUNTIF($BH$5:$BH261,"&gt;=2")&gt;1,CP260,BI261)</f>
        <v>0</v>
      </c>
      <c r="CQ261" s="4">
        <f>IF(COUNTIF($BH$5:$BH261,"&gt;=2")&gt;1,CQ260,BJ261)</f>
        <v>0</v>
      </c>
      <c r="CR261" s="4">
        <f>IF(COUNTIF($BH$5:$BH261,"&gt;=2")&gt;1,CR260,BK261)</f>
        <v>0</v>
      </c>
      <c r="CS261" s="4">
        <f>IF(COUNTIF($BN$5:$BN261,"&gt;=2")&gt;1,CS260,BL261)</f>
        <v>7</v>
      </c>
      <c r="CT261" s="4">
        <f>IF(COUNTIF($BN$5:$BN261,"&gt;=2")&gt;1,CT260,BM261)</f>
        <v>4.8999999999999995</v>
      </c>
      <c r="CU261" s="4">
        <f>IF(COUNTIF($BN$5:$BN261,"&gt;=2")&gt;1,CU260,BN261)</f>
        <v>2.1</v>
      </c>
      <c r="CV261" s="4">
        <f>IF(COUNTIF($BN$5:$BN261,"&gt;=2")&gt;1,CV260,BO261)</f>
        <v>0</v>
      </c>
      <c r="CW261" s="4">
        <f>IF(COUNTIF($BN$5:$BN261,"&gt;=2")&gt;1,CW260,BP261)</f>
        <v>0</v>
      </c>
      <c r="CX261" s="4">
        <f>IF(COUNTIF($BT$5:$BT261,"&gt;=2")&gt;1,CX260,BQ261)</f>
        <v>0</v>
      </c>
      <c r="CY261" s="4">
        <f>IF(COUNTIF($BT$5:$BT261,"&gt;=2")&gt;1,CY260,BR261)</f>
        <v>26</v>
      </c>
      <c r="CZ261" s="4">
        <f>IF(COUNTIF($BT$5:$BT261,"&gt;=2")&gt;1,CZ260,BS261)</f>
        <v>11.999999999999996</v>
      </c>
      <c r="DA261" s="4">
        <f>IF(COUNTIF($BT$5:$BT261,"&gt;=2")&gt;1,DA260,BT261)</f>
        <v>2</v>
      </c>
      <c r="DB261" s="4">
        <f>IF(COUNTIF($BT$5:$BT261,"&gt;=2")&gt;1,DB260,BU261)</f>
        <v>0</v>
      </c>
      <c r="DC261" s="4">
        <f>IF(COUNTIF($BZ$5:$BZ261,"&gt;=2")&gt;1,DC260,BV261)</f>
        <v>0</v>
      </c>
      <c r="DD261" s="4">
        <f>IF(COUNTIF($BZ$5:$BZ261,"&gt;=2")&gt;1,DD260,BW261)</f>
        <v>0</v>
      </c>
      <c r="DE261" s="4">
        <f>IF(COUNTIF($BZ$5:$BZ261,"&gt;=2")&gt;1,DE260,BX261)</f>
        <v>158.4</v>
      </c>
      <c r="DF261" s="4">
        <f>IF(COUNTIF($BZ$5:$BZ261,"&gt;=2")&gt;1,DF260,BY261)</f>
        <v>38.609999999999992</v>
      </c>
      <c r="DG261" s="4">
        <f>IF(COUNTIF($BZ$5:$BZ261,"&gt;=2")&gt;1,DG260,BZ261)</f>
        <v>0.99</v>
      </c>
      <c r="DH261" s="4">
        <f t="shared" si="256"/>
        <v>0</v>
      </c>
      <c r="DI261" s="4">
        <f t="shared" si="257"/>
        <v>0</v>
      </c>
      <c r="DJ261" s="4">
        <f t="shared" si="258"/>
        <v>0</v>
      </c>
      <c r="DK261" s="4">
        <f t="shared" si="259"/>
        <v>0</v>
      </c>
      <c r="DL261" s="4">
        <f t="shared" si="260"/>
        <v>0</v>
      </c>
      <c r="DM261" s="4">
        <f t="shared" si="261"/>
        <v>7</v>
      </c>
      <c r="DN261" s="4">
        <f t="shared" si="262"/>
        <v>13.999999999999998</v>
      </c>
      <c r="DO261" s="4">
        <f t="shared" si="263"/>
        <v>40</v>
      </c>
      <c r="DP261" s="4">
        <f t="shared" si="264"/>
        <v>198</v>
      </c>
      <c r="DQ261" s="4">
        <f t="shared" si="265"/>
        <v>0</v>
      </c>
      <c r="DS261" s="4">
        <v>257</v>
      </c>
      <c r="DT261" s="4">
        <f>$CK261+INDEX(节奏总纲!D$4:D$163,基础状态预估!$C$2)</f>
        <v>281.00483399593907</v>
      </c>
      <c r="DU261" s="4">
        <f>$CK261+INDEX(节奏总纲!E$4:E$163,基础状态预估!$C$2)</f>
        <v>275.28268396026414</v>
      </c>
      <c r="DV261" s="4">
        <f>$CK261+INDEX(节奏总纲!F$4:F$163,基础状态预估!$C$2)</f>
        <v>268.39220630709644</v>
      </c>
      <c r="DW261" s="4">
        <f>$CK261+INDEX(节奏总纲!G$4:G$163,基础状态预估!$C$2)</f>
        <v>260.03246816526354</v>
      </c>
      <c r="DX261" s="4">
        <f>$CK261+INDEX(节奏总纲!H$4:H$163,基础状态预估!$C$2)</f>
        <v>249.69453894381218</v>
      </c>
      <c r="DY261" s="4">
        <f t="shared" si="266"/>
        <v>11.899999999999999</v>
      </c>
      <c r="DZ261" s="4">
        <f t="shared" si="267"/>
        <v>33</v>
      </c>
      <c r="EA261" s="4">
        <f t="shared" si="268"/>
        <v>172.5</v>
      </c>
      <c r="EB261" s="4">
        <f t="shared" si="269"/>
        <v>40.609999999999992</v>
      </c>
      <c r="EC261" s="4">
        <f t="shared" si="270"/>
        <v>0.99</v>
      </c>
    </row>
    <row r="262" spans="58:133" x14ac:dyDescent="0.15">
      <c r="BF262" s="4">
        <v>258</v>
      </c>
      <c r="BG262" s="4">
        <f t="shared" ref="BG262:BG325" si="282">$BF262*$C$22</f>
        <v>180.6</v>
      </c>
      <c r="BH262" s="4">
        <f t="shared" ref="BH262:BH325" si="283">$BF262*$C$21</f>
        <v>77.399999999999991</v>
      </c>
      <c r="BL262" s="4">
        <f t="shared" si="271"/>
        <v>126</v>
      </c>
      <c r="BM262" s="4">
        <f t="shared" si="272"/>
        <v>88.199999999999989</v>
      </c>
      <c r="BN262" s="4">
        <f t="shared" si="273"/>
        <v>37.799999999999997</v>
      </c>
      <c r="BR262" s="4">
        <f t="shared" si="274"/>
        <v>155.35</v>
      </c>
      <c r="BS262" s="4">
        <f t="shared" si="275"/>
        <v>71.699999999999989</v>
      </c>
      <c r="BT262" s="4">
        <f t="shared" si="276"/>
        <v>11.950000000000001</v>
      </c>
      <c r="BX262" s="4">
        <f t="shared" si="277"/>
        <v>159.20000000000002</v>
      </c>
      <c r="BY262" s="4">
        <f t="shared" si="278"/>
        <v>38.804999999999993</v>
      </c>
      <c r="BZ262" s="4">
        <f t="shared" si="279"/>
        <v>0.995</v>
      </c>
      <c r="CD262" s="4">
        <f t="shared" si="280"/>
        <v>0</v>
      </c>
      <c r="CE262" s="4">
        <f t="shared" si="281"/>
        <v>0</v>
      </c>
      <c r="CF262" s="4">
        <f>IF(COUNTIF($BH$5:$BH262,"&gt;=2")&lt;=1,SUM($BG262:$BK262)*C$8,CF261)</f>
        <v>151200</v>
      </c>
      <c r="CG262" s="4">
        <f>IF(COUNTIF($BN$5:$BN262,"&gt;=2")&lt;=1,SUM($BL262:$BP262)*D$8,CG261)</f>
        <v>604799.99999999988</v>
      </c>
      <c r="CH262" s="4">
        <f>IF(COUNTIF($BT$5:$BT262,"&gt;=2")&lt;=1,SUM($BQ262:$BU262)*E$8,CH261)</f>
        <v>2592000</v>
      </c>
      <c r="CI262" s="4">
        <f>IF(COUNTIF($BZ$5:$BZ262,"&gt;=2")&lt;=1,SUM($BV262:$BZ262)*F$8,CI261)</f>
        <v>17193600</v>
      </c>
      <c r="CJ262" s="4">
        <f t="shared" ref="CJ262:CJ325" si="284">SUM($CA262:$CE262)*G$8</f>
        <v>0</v>
      </c>
      <c r="CK262" s="4">
        <f t="shared" ref="CK262:CK325" si="285">SUM(CF262:CJ262)/86400</f>
        <v>237.75</v>
      </c>
      <c r="CM262" s="4">
        <v>258</v>
      </c>
      <c r="CN262" s="4">
        <f>IF(COUNTIF($BH$5:$BH262,"&gt;=2")&gt;1,CN261,BG262)</f>
        <v>4.8999999999999995</v>
      </c>
      <c r="CO262" s="4">
        <f>IF(COUNTIF($BH$5:$BH262,"&gt;=2")&gt;1,CO261,BH262)</f>
        <v>2.1</v>
      </c>
      <c r="CP262" s="4">
        <f>IF(COUNTIF($BH$5:$BH262,"&gt;=2")&gt;1,CP261,BI262)</f>
        <v>0</v>
      </c>
      <c r="CQ262" s="4">
        <f>IF(COUNTIF($BH$5:$BH262,"&gt;=2")&gt;1,CQ261,BJ262)</f>
        <v>0</v>
      </c>
      <c r="CR262" s="4">
        <f>IF(COUNTIF($BH$5:$BH262,"&gt;=2")&gt;1,CR261,BK262)</f>
        <v>0</v>
      </c>
      <c r="CS262" s="4">
        <f>IF(COUNTIF($BN$5:$BN262,"&gt;=2")&gt;1,CS261,BL262)</f>
        <v>7</v>
      </c>
      <c r="CT262" s="4">
        <f>IF(COUNTIF($BN$5:$BN262,"&gt;=2")&gt;1,CT261,BM262)</f>
        <v>4.8999999999999995</v>
      </c>
      <c r="CU262" s="4">
        <f>IF(COUNTIF($BN$5:$BN262,"&gt;=2")&gt;1,CU261,BN262)</f>
        <v>2.1</v>
      </c>
      <c r="CV262" s="4">
        <f>IF(COUNTIF($BN$5:$BN262,"&gt;=2")&gt;1,CV261,BO262)</f>
        <v>0</v>
      </c>
      <c r="CW262" s="4">
        <f>IF(COUNTIF($BN$5:$BN262,"&gt;=2")&gt;1,CW261,BP262)</f>
        <v>0</v>
      </c>
      <c r="CX262" s="4">
        <f>IF(COUNTIF($BT$5:$BT262,"&gt;=2")&gt;1,CX261,BQ262)</f>
        <v>0</v>
      </c>
      <c r="CY262" s="4">
        <f>IF(COUNTIF($BT$5:$BT262,"&gt;=2")&gt;1,CY261,BR262)</f>
        <v>26</v>
      </c>
      <c r="CZ262" s="4">
        <f>IF(COUNTIF($BT$5:$BT262,"&gt;=2")&gt;1,CZ261,BS262)</f>
        <v>11.999999999999996</v>
      </c>
      <c r="DA262" s="4">
        <f>IF(COUNTIF($BT$5:$BT262,"&gt;=2")&gt;1,DA261,BT262)</f>
        <v>2</v>
      </c>
      <c r="DB262" s="4">
        <f>IF(COUNTIF($BT$5:$BT262,"&gt;=2")&gt;1,DB261,BU262)</f>
        <v>0</v>
      </c>
      <c r="DC262" s="4">
        <f>IF(COUNTIF($BZ$5:$BZ262,"&gt;=2")&gt;1,DC261,BV262)</f>
        <v>0</v>
      </c>
      <c r="DD262" s="4">
        <f>IF(COUNTIF($BZ$5:$BZ262,"&gt;=2")&gt;1,DD261,BW262)</f>
        <v>0</v>
      </c>
      <c r="DE262" s="4">
        <f>IF(COUNTIF($BZ$5:$BZ262,"&gt;=2")&gt;1,DE261,BX262)</f>
        <v>159.20000000000002</v>
      </c>
      <c r="DF262" s="4">
        <f>IF(COUNTIF($BZ$5:$BZ262,"&gt;=2")&gt;1,DF261,BY262)</f>
        <v>38.804999999999993</v>
      </c>
      <c r="DG262" s="4">
        <f>IF(COUNTIF($BZ$5:$BZ262,"&gt;=2")&gt;1,DG261,BZ262)</f>
        <v>0.995</v>
      </c>
      <c r="DH262" s="4">
        <f t="shared" ref="DH262:DH325" si="286">CA262</f>
        <v>0</v>
      </c>
      <c r="DI262" s="4">
        <f t="shared" ref="DI262:DI325" si="287">CB262</f>
        <v>0</v>
      </c>
      <c r="DJ262" s="4">
        <f t="shared" ref="DJ262:DJ325" si="288">CC262</f>
        <v>0</v>
      </c>
      <c r="DK262" s="4">
        <f t="shared" ref="DK262:DK325" si="289">CD262</f>
        <v>0</v>
      </c>
      <c r="DL262" s="4">
        <f t="shared" ref="DL262:DL325" si="290">CE262</f>
        <v>0</v>
      </c>
      <c r="DM262" s="4">
        <f t="shared" ref="DM262:DM325" si="291">SUM($CN262:$CR262)</f>
        <v>7</v>
      </c>
      <c r="DN262" s="4">
        <f t="shared" ref="DN262:DN325" si="292">SUM($CS262:$CW262)</f>
        <v>13.999999999999998</v>
      </c>
      <c r="DO262" s="4">
        <f t="shared" ref="DO262:DO325" si="293">SUM($CX262:$DB262)</f>
        <v>40</v>
      </c>
      <c r="DP262" s="4">
        <f t="shared" ref="DP262:DP325" si="294">SUM($DC262:$DG262)</f>
        <v>199</v>
      </c>
      <c r="DQ262" s="4">
        <f t="shared" ref="DQ262:DQ325" si="295">SUM($DH262:$DL262)</f>
        <v>0</v>
      </c>
      <c r="DS262" s="4">
        <v>258</v>
      </c>
      <c r="DT262" s="4">
        <f>$CK262+INDEX(节奏总纲!D$4:D$163,基础状态预估!$C$2)</f>
        <v>282.00483399593907</v>
      </c>
      <c r="DU262" s="4">
        <f>$CK262+INDEX(节奏总纲!E$4:E$163,基础状态预估!$C$2)</f>
        <v>276.28268396026414</v>
      </c>
      <c r="DV262" s="4">
        <f>$CK262+INDEX(节奏总纲!F$4:F$163,基础状态预估!$C$2)</f>
        <v>269.39220630709644</v>
      </c>
      <c r="DW262" s="4">
        <f>$CK262+INDEX(节奏总纲!G$4:G$163,基础状态预估!$C$2)</f>
        <v>261.03246816526354</v>
      </c>
      <c r="DX262" s="4">
        <f>$CK262+INDEX(节奏总纲!H$4:H$163,基础状态预估!$C$2)</f>
        <v>250.69453894381218</v>
      </c>
      <c r="DY262" s="4">
        <f t="shared" ref="DY262:DY325" si="296">CN262+CS262+CX262+DC262+DH262</f>
        <v>11.899999999999999</v>
      </c>
      <c r="DZ262" s="4">
        <f t="shared" ref="DZ262:DZ325" si="297">CO262+CT262+CY262+DD262+DI262</f>
        <v>33</v>
      </c>
      <c r="EA262" s="4">
        <f t="shared" ref="EA262:EA325" si="298">CP262+CU262+CZ262+DE262+DJ262</f>
        <v>173.3</v>
      </c>
      <c r="EB262" s="4">
        <f t="shared" ref="EB262:EB325" si="299">CQ262+CV262+DA262+DF262+DK262</f>
        <v>40.804999999999993</v>
      </c>
      <c r="EC262" s="4">
        <f t="shared" ref="EC262:EC325" si="300">CR262+CW262+DB262+DG262+DL262</f>
        <v>0.995</v>
      </c>
    </row>
    <row r="263" spans="58:133" x14ac:dyDescent="0.15">
      <c r="BF263" s="4">
        <v>259</v>
      </c>
      <c r="BG263" s="4">
        <f t="shared" si="282"/>
        <v>181.29999999999998</v>
      </c>
      <c r="BH263" s="4">
        <f t="shared" si="283"/>
        <v>77.7</v>
      </c>
      <c r="BL263" s="4">
        <f t="shared" si="271"/>
        <v>126.5</v>
      </c>
      <c r="BM263" s="4">
        <f t="shared" si="272"/>
        <v>88.55</v>
      </c>
      <c r="BN263" s="4">
        <f t="shared" si="273"/>
        <v>37.949999999999996</v>
      </c>
      <c r="BR263" s="4">
        <f t="shared" si="274"/>
        <v>156</v>
      </c>
      <c r="BS263" s="4">
        <f t="shared" si="275"/>
        <v>71.999999999999986</v>
      </c>
      <c r="BT263" s="4">
        <f t="shared" si="276"/>
        <v>12</v>
      </c>
      <c r="BX263" s="4">
        <f t="shared" si="277"/>
        <v>160</v>
      </c>
      <c r="BY263" s="4">
        <f t="shared" si="278"/>
        <v>38.999999999999993</v>
      </c>
      <c r="BZ263" s="4">
        <f t="shared" si="279"/>
        <v>1</v>
      </c>
      <c r="CD263" s="4">
        <f t="shared" si="280"/>
        <v>0</v>
      </c>
      <c r="CE263" s="4">
        <f t="shared" si="281"/>
        <v>0</v>
      </c>
      <c r="CF263" s="4">
        <f>IF(COUNTIF($BH$5:$BH263,"&gt;=2")&lt;=1,SUM($BG263:$BK263)*C$8,CF262)</f>
        <v>151200</v>
      </c>
      <c r="CG263" s="4">
        <f>IF(COUNTIF($BN$5:$BN263,"&gt;=2")&lt;=1,SUM($BL263:$BP263)*D$8,CG262)</f>
        <v>604799.99999999988</v>
      </c>
      <c r="CH263" s="4">
        <f>IF(COUNTIF($BT$5:$BT263,"&gt;=2")&lt;=1,SUM($BQ263:$BU263)*E$8,CH262)</f>
        <v>2592000</v>
      </c>
      <c r="CI263" s="4">
        <f>IF(COUNTIF($BZ$5:$BZ263,"&gt;=2")&lt;=1,SUM($BV263:$BZ263)*F$8,CI262)</f>
        <v>17280000</v>
      </c>
      <c r="CJ263" s="4">
        <f t="shared" si="284"/>
        <v>0</v>
      </c>
      <c r="CK263" s="4">
        <f t="shared" si="285"/>
        <v>238.75</v>
      </c>
      <c r="CM263" s="4">
        <v>259</v>
      </c>
      <c r="CN263" s="4">
        <f>IF(COUNTIF($BH$5:$BH263,"&gt;=2")&gt;1,CN262,BG263)</f>
        <v>4.8999999999999995</v>
      </c>
      <c r="CO263" s="4">
        <f>IF(COUNTIF($BH$5:$BH263,"&gt;=2")&gt;1,CO262,BH263)</f>
        <v>2.1</v>
      </c>
      <c r="CP263" s="4">
        <f>IF(COUNTIF($BH$5:$BH263,"&gt;=2")&gt;1,CP262,BI263)</f>
        <v>0</v>
      </c>
      <c r="CQ263" s="4">
        <f>IF(COUNTIF($BH$5:$BH263,"&gt;=2")&gt;1,CQ262,BJ263)</f>
        <v>0</v>
      </c>
      <c r="CR263" s="4">
        <f>IF(COUNTIF($BH$5:$BH263,"&gt;=2")&gt;1,CR262,BK263)</f>
        <v>0</v>
      </c>
      <c r="CS263" s="4">
        <f>IF(COUNTIF($BN$5:$BN263,"&gt;=2")&gt;1,CS262,BL263)</f>
        <v>7</v>
      </c>
      <c r="CT263" s="4">
        <f>IF(COUNTIF($BN$5:$BN263,"&gt;=2")&gt;1,CT262,BM263)</f>
        <v>4.8999999999999995</v>
      </c>
      <c r="CU263" s="4">
        <f>IF(COUNTIF($BN$5:$BN263,"&gt;=2")&gt;1,CU262,BN263)</f>
        <v>2.1</v>
      </c>
      <c r="CV263" s="4">
        <f>IF(COUNTIF($BN$5:$BN263,"&gt;=2")&gt;1,CV262,BO263)</f>
        <v>0</v>
      </c>
      <c r="CW263" s="4">
        <f>IF(COUNTIF($BN$5:$BN263,"&gt;=2")&gt;1,CW262,BP263)</f>
        <v>0</v>
      </c>
      <c r="CX263" s="4">
        <f>IF(COUNTIF($BT$5:$BT263,"&gt;=2")&gt;1,CX262,BQ263)</f>
        <v>0</v>
      </c>
      <c r="CY263" s="4">
        <f>IF(COUNTIF($BT$5:$BT263,"&gt;=2")&gt;1,CY262,BR263)</f>
        <v>26</v>
      </c>
      <c r="CZ263" s="4">
        <f>IF(COUNTIF($BT$5:$BT263,"&gt;=2")&gt;1,CZ262,BS263)</f>
        <v>11.999999999999996</v>
      </c>
      <c r="DA263" s="4">
        <f>IF(COUNTIF($BT$5:$BT263,"&gt;=2")&gt;1,DA262,BT263)</f>
        <v>2</v>
      </c>
      <c r="DB263" s="4">
        <f>IF(COUNTIF($BT$5:$BT263,"&gt;=2")&gt;1,DB262,BU263)</f>
        <v>0</v>
      </c>
      <c r="DC263" s="4">
        <f>IF(COUNTIF($BZ$5:$BZ263,"&gt;=2")&gt;1,DC262,BV263)</f>
        <v>0</v>
      </c>
      <c r="DD263" s="4">
        <f>IF(COUNTIF($BZ$5:$BZ263,"&gt;=2")&gt;1,DD262,BW263)</f>
        <v>0</v>
      </c>
      <c r="DE263" s="4">
        <f>IF(COUNTIF($BZ$5:$BZ263,"&gt;=2")&gt;1,DE262,BX263)</f>
        <v>160</v>
      </c>
      <c r="DF263" s="4">
        <f>IF(COUNTIF($BZ$5:$BZ263,"&gt;=2")&gt;1,DF262,BY263)</f>
        <v>38.999999999999993</v>
      </c>
      <c r="DG263" s="4">
        <f>IF(COUNTIF($BZ$5:$BZ263,"&gt;=2")&gt;1,DG262,BZ263)</f>
        <v>1</v>
      </c>
      <c r="DH263" s="4">
        <f t="shared" si="286"/>
        <v>0</v>
      </c>
      <c r="DI263" s="4">
        <f t="shared" si="287"/>
        <v>0</v>
      </c>
      <c r="DJ263" s="4">
        <f t="shared" si="288"/>
        <v>0</v>
      </c>
      <c r="DK263" s="4">
        <f t="shared" si="289"/>
        <v>0</v>
      </c>
      <c r="DL263" s="4">
        <f t="shared" si="290"/>
        <v>0</v>
      </c>
      <c r="DM263" s="4">
        <f t="shared" si="291"/>
        <v>7</v>
      </c>
      <c r="DN263" s="4">
        <f t="shared" si="292"/>
        <v>13.999999999999998</v>
      </c>
      <c r="DO263" s="4">
        <f t="shared" si="293"/>
        <v>40</v>
      </c>
      <c r="DP263" s="4">
        <f t="shared" si="294"/>
        <v>200</v>
      </c>
      <c r="DQ263" s="4">
        <f t="shared" si="295"/>
        <v>0</v>
      </c>
      <c r="DS263" s="4">
        <v>259</v>
      </c>
      <c r="DT263" s="4">
        <f>$CK263+INDEX(节奏总纲!D$4:D$163,基础状态预估!$C$2)</f>
        <v>283.00483399593907</v>
      </c>
      <c r="DU263" s="4">
        <f>$CK263+INDEX(节奏总纲!E$4:E$163,基础状态预估!$C$2)</f>
        <v>277.28268396026414</v>
      </c>
      <c r="DV263" s="4">
        <f>$CK263+INDEX(节奏总纲!F$4:F$163,基础状态预估!$C$2)</f>
        <v>270.39220630709644</v>
      </c>
      <c r="DW263" s="4">
        <f>$CK263+INDEX(节奏总纲!G$4:G$163,基础状态预估!$C$2)</f>
        <v>262.03246816526354</v>
      </c>
      <c r="DX263" s="4">
        <f>$CK263+INDEX(节奏总纲!H$4:H$163,基础状态预估!$C$2)</f>
        <v>251.69453894381218</v>
      </c>
      <c r="DY263" s="4">
        <f t="shared" si="296"/>
        <v>11.899999999999999</v>
      </c>
      <c r="DZ263" s="4">
        <f t="shared" si="297"/>
        <v>33</v>
      </c>
      <c r="EA263" s="4">
        <f t="shared" si="298"/>
        <v>174.1</v>
      </c>
      <c r="EB263" s="4">
        <f t="shared" si="299"/>
        <v>40.999999999999993</v>
      </c>
      <c r="EC263" s="4">
        <f t="shared" si="300"/>
        <v>1</v>
      </c>
    </row>
    <row r="264" spans="58:133" x14ac:dyDescent="0.15">
      <c r="BF264" s="4">
        <v>260</v>
      </c>
      <c r="BG264" s="4">
        <f t="shared" si="282"/>
        <v>182</v>
      </c>
      <c r="BH264" s="4">
        <f t="shared" si="283"/>
        <v>78</v>
      </c>
      <c r="BL264" s="4">
        <f t="shared" si="271"/>
        <v>127</v>
      </c>
      <c r="BM264" s="4">
        <f t="shared" si="272"/>
        <v>88.899999999999991</v>
      </c>
      <c r="BN264" s="4">
        <f t="shared" si="273"/>
        <v>38.1</v>
      </c>
      <c r="BR264" s="4">
        <f t="shared" si="274"/>
        <v>156.65</v>
      </c>
      <c r="BS264" s="4">
        <f t="shared" si="275"/>
        <v>72.299999999999983</v>
      </c>
      <c r="BT264" s="4">
        <f t="shared" si="276"/>
        <v>12.05</v>
      </c>
      <c r="BX264" s="4">
        <f t="shared" si="277"/>
        <v>160.80000000000001</v>
      </c>
      <c r="BY264" s="4">
        <f t="shared" si="278"/>
        <v>39.194999999999993</v>
      </c>
      <c r="BZ264" s="4">
        <f t="shared" si="279"/>
        <v>1.0050000000000001</v>
      </c>
      <c r="CD264" s="4">
        <f t="shared" si="280"/>
        <v>0</v>
      </c>
      <c r="CE264" s="4">
        <f t="shared" si="281"/>
        <v>0</v>
      </c>
      <c r="CF264" s="4">
        <f>IF(COUNTIF($BH$5:$BH264,"&gt;=2")&lt;=1,SUM($BG264:$BK264)*C$8,CF263)</f>
        <v>151200</v>
      </c>
      <c r="CG264" s="4">
        <f>IF(COUNTIF($BN$5:$BN264,"&gt;=2")&lt;=1,SUM($BL264:$BP264)*D$8,CG263)</f>
        <v>604799.99999999988</v>
      </c>
      <c r="CH264" s="4">
        <f>IF(COUNTIF($BT$5:$BT264,"&gt;=2")&lt;=1,SUM($BQ264:$BU264)*E$8,CH263)</f>
        <v>2592000</v>
      </c>
      <c r="CI264" s="4">
        <f>IF(COUNTIF($BZ$5:$BZ264,"&gt;=2")&lt;=1,SUM($BV264:$BZ264)*F$8,CI263)</f>
        <v>17366400</v>
      </c>
      <c r="CJ264" s="4">
        <f t="shared" si="284"/>
        <v>0</v>
      </c>
      <c r="CK264" s="4">
        <f t="shared" si="285"/>
        <v>239.75</v>
      </c>
      <c r="CM264" s="4">
        <v>260</v>
      </c>
      <c r="CN264" s="4">
        <f>IF(COUNTIF($BH$5:$BH264,"&gt;=2")&gt;1,CN263,BG264)</f>
        <v>4.8999999999999995</v>
      </c>
      <c r="CO264" s="4">
        <f>IF(COUNTIF($BH$5:$BH264,"&gt;=2")&gt;1,CO263,BH264)</f>
        <v>2.1</v>
      </c>
      <c r="CP264" s="4">
        <f>IF(COUNTIF($BH$5:$BH264,"&gt;=2")&gt;1,CP263,BI264)</f>
        <v>0</v>
      </c>
      <c r="CQ264" s="4">
        <f>IF(COUNTIF($BH$5:$BH264,"&gt;=2")&gt;1,CQ263,BJ264)</f>
        <v>0</v>
      </c>
      <c r="CR264" s="4">
        <f>IF(COUNTIF($BH$5:$BH264,"&gt;=2")&gt;1,CR263,BK264)</f>
        <v>0</v>
      </c>
      <c r="CS264" s="4">
        <f>IF(COUNTIF($BN$5:$BN264,"&gt;=2")&gt;1,CS263,BL264)</f>
        <v>7</v>
      </c>
      <c r="CT264" s="4">
        <f>IF(COUNTIF($BN$5:$BN264,"&gt;=2")&gt;1,CT263,BM264)</f>
        <v>4.8999999999999995</v>
      </c>
      <c r="CU264" s="4">
        <f>IF(COUNTIF($BN$5:$BN264,"&gt;=2")&gt;1,CU263,BN264)</f>
        <v>2.1</v>
      </c>
      <c r="CV264" s="4">
        <f>IF(COUNTIF($BN$5:$BN264,"&gt;=2")&gt;1,CV263,BO264)</f>
        <v>0</v>
      </c>
      <c r="CW264" s="4">
        <f>IF(COUNTIF($BN$5:$BN264,"&gt;=2")&gt;1,CW263,BP264)</f>
        <v>0</v>
      </c>
      <c r="CX264" s="4">
        <f>IF(COUNTIF($BT$5:$BT264,"&gt;=2")&gt;1,CX263,BQ264)</f>
        <v>0</v>
      </c>
      <c r="CY264" s="4">
        <f>IF(COUNTIF($BT$5:$BT264,"&gt;=2")&gt;1,CY263,BR264)</f>
        <v>26</v>
      </c>
      <c r="CZ264" s="4">
        <f>IF(COUNTIF($BT$5:$BT264,"&gt;=2")&gt;1,CZ263,BS264)</f>
        <v>11.999999999999996</v>
      </c>
      <c r="DA264" s="4">
        <f>IF(COUNTIF($BT$5:$BT264,"&gt;=2")&gt;1,DA263,BT264)</f>
        <v>2</v>
      </c>
      <c r="DB264" s="4">
        <f>IF(COUNTIF($BT$5:$BT264,"&gt;=2")&gt;1,DB263,BU264)</f>
        <v>0</v>
      </c>
      <c r="DC264" s="4">
        <f>IF(COUNTIF($BZ$5:$BZ264,"&gt;=2")&gt;1,DC263,BV264)</f>
        <v>0</v>
      </c>
      <c r="DD264" s="4">
        <f>IF(COUNTIF($BZ$5:$BZ264,"&gt;=2")&gt;1,DD263,BW264)</f>
        <v>0</v>
      </c>
      <c r="DE264" s="4">
        <f>IF(COUNTIF($BZ$5:$BZ264,"&gt;=2")&gt;1,DE263,BX264)</f>
        <v>160.80000000000001</v>
      </c>
      <c r="DF264" s="4">
        <f>IF(COUNTIF($BZ$5:$BZ264,"&gt;=2")&gt;1,DF263,BY264)</f>
        <v>39.194999999999993</v>
      </c>
      <c r="DG264" s="4">
        <f>IF(COUNTIF($BZ$5:$BZ264,"&gt;=2")&gt;1,DG263,BZ264)</f>
        <v>1.0050000000000001</v>
      </c>
      <c r="DH264" s="4">
        <f t="shared" si="286"/>
        <v>0</v>
      </c>
      <c r="DI264" s="4">
        <f t="shared" si="287"/>
        <v>0</v>
      </c>
      <c r="DJ264" s="4">
        <f t="shared" si="288"/>
        <v>0</v>
      </c>
      <c r="DK264" s="4">
        <f t="shared" si="289"/>
        <v>0</v>
      </c>
      <c r="DL264" s="4">
        <f t="shared" si="290"/>
        <v>0</v>
      </c>
      <c r="DM264" s="4">
        <f t="shared" si="291"/>
        <v>7</v>
      </c>
      <c r="DN264" s="4">
        <f t="shared" si="292"/>
        <v>13.999999999999998</v>
      </c>
      <c r="DO264" s="4">
        <f t="shared" si="293"/>
        <v>40</v>
      </c>
      <c r="DP264" s="4">
        <f t="shared" si="294"/>
        <v>201</v>
      </c>
      <c r="DQ264" s="4">
        <f t="shared" si="295"/>
        <v>0</v>
      </c>
      <c r="DS264" s="4">
        <v>260</v>
      </c>
      <c r="DT264" s="4">
        <f>$CK264+INDEX(节奏总纲!D$4:D$163,基础状态预估!$C$2)</f>
        <v>284.00483399593907</v>
      </c>
      <c r="DU264" s="4">
        <f>$CK264+INDEX(节奏总纲!E$4:E$163,基础状态预估!$C$2)</f>
        <v>278.28268396026414</v>
      </c>
      <c r="DV264" s="4">
        <f>$CK264+INDEX(节奏总纲!F$4:F$163,基础状态预估!$C$2)</f>
        <v>271.39220630709644</v>
      </c>
      <c r="DW264" s="4">
        <f>$CK264+INDEX(节奏总纲!G$4:G$163,基础状态预估!$C$2)</f>
        <v>263.03246816526354</v>
      </c>
      <c r="DX264" s="4">
        <f>$CK264+INDEX(节奏总纲!H$4:H$163,基础状态预估!$C$2)</f>
        <v>252.69453894381218</v>
      </c>
      <c r="DY264" s="4">
        <f t="shared" si="296"/>
        <v>11.899999999999999</v>
      </c>
      <c r="DZ264" s="4">
        <f t="shared" si="297"/>
        <v>33</v>
      </c>
      <c r="EA264" s="4">
        <f t="shared" si="298"/>
        <v>174.9</v>
      </c>
      <c r="EB264" s="4">
        <f t="shared" si="299"/>
        <v>41.194999999999993</v>
      </c>
      <c r="EC264" s="4">
        <f t="shared" si="300"/>
        <v>1.0050000000000001</v>
      </c>
    </row>
    <row r="265" spans="58:133" x14ac:dyDescent="0.15">
      <c r="BF265" s="4">
        <v>261</v>
      </c>
      <c r="BG265" s="4">
        <f t="shared" si="282"/>
        <v>182.7</v>
      </c>
      <c r="BH265" s="4">
        <f t="shared" si="283"/>
        <v>78.3</v>
      </c>
      <c r="BL265" s="4">
        <f t="shared" si="271"/>
        <v>127.5</v>
      </c>
      <c r="BM265" s="4">
        <f t="shared" si="272"/>
        <v>89.25</v>
      </c>
      <c r="BN265" s="4">
        <f t="shared" si="273"/>
        <v>38.25</v>
      </c>
      <c r="BR265" s="4">
        <f t="shared" si="274"/>
        <v>157.30000000000001</v>
      </c>
      <c r="BS265" s="4">
        <f t="shared" si="275"/>
        <v>72.59999999999998</v>
      </c>
      <c r="BT265" s="4">
        <f t="shared" si="276"/>
        <v>12.100000000000001</v>
      </c>
      <c r="BX265" s="4">
        <f t="shared" si="277"/>
        <v>161.60000000000002</v>
      </c>
      <c r="BY265" s="4">
        <f t="shared" si="278"/>
        <v>39.389999999999993</v>
      </c>
      <c r="BZ265" s="4">
        <f t="shared" si="279"/>
        <v>1.01</v>
      </c>
      <c r="CD265" s="4">
        <f t="shared" si="280"/>
        <v>0</v>
      </c>
      <c r="CE265" s="4">
        <f t="shared" si="281"/>
        <v>0</v>
      </c>
      <c r="CF265" s="4">
        <f>IF(COUNTIF($BH$5:$BH265,"&gt;=2")&lt;=1,SUM($BG265:$BK265)*C$8,CF264)</f>
        <v>151200</v>
      </c>
      <c r="CG265" s="4">
        <f>IF(COUNTIF($BN$5:$BN265,"&gt;=2")&lt;=1,SUM($BL265:$BP265)*D$8,CG264)</f>
        <v>604799.99999999988</v>
      </c>
      <c r="CH265" s="4">
        <f>IF(COUNTIF($BT$5:$BT265,"&gt;=2")&lt;=1,SUM($BQ265:$BU265)*E$8,CH264)</f>
        <v>2592000</v>
      </c>
      <c r="CI265" s="4">
        <f>IF(COUNTIF($BZ$5:$BZ265,"&gt;=2")&lt;=1,SUM($BV265:$BZ265)*F$8,CI264)</f>
        <v>17452800</v>
      </c>
      <c r="CJ265" s="4">
        <f t="shared" si="284"/>
        <v>0</v>
      </c>
      <c r="CK265" s="4">
        <f t="shared" si="285"/>
        <v>240.75</v>
      </c>
      <c r="CM265" s="4">
        <v>261</v>
      </c>
      <c r="CN265" s="4">
        <f>IF(COUNTIF($BH$5:$BH265,"&gt;=2")&gt;1,CN264,BG265)</f>
        <v>4.8999999999999995</v>
      </c>
      <c r="CO265" s="4">
        <f>IF(COUNTIF($BH$5:$BH265,"&gt;=2")&gt;1,CO264,BH265)</f>
        <v>2.1</v>
      </c>
      <c r="CP265" s="4">
        <f>IF(COUNTIF($BH$5:$BH265,"&gt;=2")&gt;1,CP264,BI265)</f>
        <v>0</v>
      </c>
      <c r="CQ265" s="4">
        <f>IF(COUNTIF($BH$5:$BH265,"&gt;=2")&gt;1,CQ264,BJ265)</f>
        <v>0</v>
      </c>
      <c r="CR265" s="4">
        <f>IF(COUNTIF($BH$5:$BH265,"&gt;=2")&gt;1,CR264,BK265)</f>
        <v>0</v>
      </c>
      <c r="CS265" s="4">
        <f>IF(COUNTIF($BN$5:$BN265,"&gt;=2")&gt;1,CS264,BL265)</f>
        <v>7</v>
      </c>
      <c r="CT265" s="4">
        <f>IF(COUNTIF($BN$5:$BN265,"&gt;=2")&gt;1,CT264,BM265)</f>
        <v>4.8999999999999995</v>
      </c>
      <c r="CU265" s="4">
        <f>IF(COUNTIF($BN$5:$BN265,"&gt;=2")&gt;1,CU264,BN265)</f>
        <v>2.1</v>
      </c>
      <c r="CV265" s="4">
        <f>IF(COUNTIF($BN$5:$BN265,"&gt;=2")&gt;1,CV264,BO265)</f>
        <v>0</v>
      </c>
      <c r="CW265" s="4">
        <f>IF(COUNTIF($BN$5:$BN265,"&gt;=2")&gt;1,CW264,BP265)</f>
        <v>0</v>
      </c>
      <c r="CX265" s="4">
        <f>IF(COUNTIF($BT$5:$BT265,"&gt;=2")&gt;1,CX264,BQ265)</f>
        <v>0</v>
      </c>
      <c r="CY265" s="4">
        <f>IF(COUNTIF($BT$5:$BT265,"&gt;=2")&gt;1,CY264,BR265)</f>
        <v>26</v>
      </c>
      <c r="CZ265" s="4">
        <f>IF(COUNTIF($BT$5:$BT265,"&gt;=2")&gt;1,CZ264,BS265)</f>
        <v>11.999999999999996</v>
      </c>
      <c r="DA265" s="4">
        <f>IF(COUNTIF($BT$5:$BT265,"&gt;=2")&gt;1,DA264,BT265)</f>
        <v>2</v>
      </c>
      <c r="DB265" s="4">
        <f>IF(COUNTIF($BT$5:$BT265,"&gt;=2")&gt;1,DB264,BU265)</f>
        <v>0</v>
      </c>
      <c r="DC265" s="4">
        <f>IF(COUNTIF($BZ$5:$BZ265,"&gt;=2")&gt;1,DC264,BV265)</f>
        <v>0</v>
      </c>
      <c r="DD265" s="4">
        <f>IF(COUNTIF($BZ$5:$BZ265,"&gt;=2")&gt;1,DD264,BW265)</f>
        <v>0</v>
      </c>
      <c r="DE265" s="4">
        <f>IF(COUNTIF($BZ$5:$BZ265,"&gt;=2")&gt;1,DE264,BX265)</f>
        <v>161.60000000000002</v>
      </c>
      <c r="DF265" s="4">
        <f>IF(COUNTIF($BZ$5:$BZ265,"&gt;=2")&gt;1,DF264,BY265)</f>
        <v>39.389999999999993</v>
      </c>
      <c r="DG265" s="4">
        <f>IF(COUNTIF($BZ$5:$BZ265,"&gt;=2")&gt;1,DG264,BZ265)</f>
        <v>1.01</v>
      </c>
      <c r="DH265" s="4">
        <f t="shared" si="286"/>
        <v>0</v>
      </c>
      <c r="DI265" s="4">
        <f t="shared" si="287"/>
        <v>0</v>
      </c>
      <c r="DJ265" s="4">
        <f t="shared" si="288"/>
        <v>0</v>
      </c>
      <c r="DK265" s="4">
        <f t="shared" si="289"/>
        <v>0</v>
      </c>
      <c r="DL265" s="4">
        <f t="shared" si="290"/>
        <v>0</v>
      </c>
      <c r="DM265" s="4">
        <f t="shared" si="291"/>
        <v>7</v>
      </c>
      <c r="DN265" s="4">
        <f t="shared" si="292"/>
        <v>13.999999999999998</v>
      </c>
      <c r="DO265" s="4">
        <f t="shared" si="293"/>
        <v>40</v>
      </c>
      <c r="DP265" s="4">
        <f t="shared" si="294"/>
        <v>202</v>
      </c>
      <c r="DQ265" s="4">
        <f t="shared" si="295"/>
        <v>0</v>
      </c>
      <c r="DS265" s="4">
        <v>261</v>
      </c>
      <c r="DT265" s="4">
        <f>$CK265+INDEX(节奏总纲!D$4:D$163,基础状态预估!$C$2)</f>
        <v>285.00483399593907</v>
      </c>
      <c r="DU265" s="4">
        <f>$CK265+INDEX(节奏总纲!E$4:E$163,基础状态预估!$C$2)</f>
        <v>279.28268396026414</v>
      </c>
      <c r="DV265" s="4">
        <f>$CK265+INDEX(节奏总纲!F$4:F$163,基础状态预估!$C$2)</f>
        <v>272.39220630709644</v>
      </c>
      <c r="DW265" s="4">
        <f>$CK265+INDEX(节奏总纲!G$4:G$163,基础状态预估!$C$2)</f>
        <v>264.03246816526354</v>
      </c>
      <c r="DX265" s="4">
        <f>$CK265+INDEX(节奏总纲!H$4:H$163,基础状态预估!$C$2)</f>
        <v>253.69453894381218</v>
      </c>
      <c r="DY265" s="4">
        <f t="shared" si="296"/>
        <v>11.899999999999999</v>
      </c>
      <c r="DZ265" s="4">
        <f t="shared" si="297"/>
        <v>33</v>
      </c>
      <c r="EA265" s="4">
        <f t="shared" si="298"/>
        <v>175.70000000000002</v>
      </c>
      <c r="EB265" s="4">
        <f t="shared" si="299"/>
        <v>41.389999999999993</v>
      </c>
      <c r="EC265" s="4">
        <f t="shared" si="300"/>
        <v>1.01</v>
      </c>
    </row>
    <row r="266" spans="58:133" x14ac:dyDescent="0.15">
      <c r="BF266" s="4">
        <v>262</v>
      </c>
      <c r="BG266" s="4">
        <f t="shared" si="282"/>
        <v>183.39999999999998</v>
      </c>
      <c r="BH266" s="4">
        <f t="shared" si="283"/>
        <v>78.599999999999994</v>
      </c>
      <c r="BL266" s="4">
        <f t="shared" si="271"/>
        <v>128</v>
      </c>
      <c r="BM266" s="4">
        <f t="shared" si="272"/>
        <v>89.6</v>
      </c>
      <c r="BN266" s="4">
        <f t="shared" si="273"/>
        <v>38.4</v>
      </c>
      <c r="BR266" s="4">
        <f t="shared" si="274"/>
        <v>157.95000000000002</v>
      </c>
      <c r="BS266" s="4">
        <f t="shared" si="275"/>
        <v>72.899999999999977</v>
      </c>
      <c r="BT266" s="4">
        <f t="shared" si="276"/>
        <v>12.15</v>
      </c>
      <c r="BX266" s="4">
        <f t="shared" si="277"/>
        <v>162.4</v>
      </c>
      <c r="BY266" s="4">
        <f t="shared" si="278"/>
        <v>39.584999999999987</v>
      </c>
      <c r="BZ266" s="4">
        <f t="shared" si="279"/>
        <v>1.0150000000000001</v>
      </c>
      <c r="CD266" s="4">
        <f t="shared" si="280"/>
        <v>0</v>
      </c>
      <c r="CE266" s="4">
        <f t="shared" si="281"/>
        <v>0</v>
      </c>
      <c r="CF266" s="4">
        <f>IF(COUNTIF($BH$5:$BH266,"&gt;=2")&lt;=1,SUM($BG266:$BK266)*C$8,CF265)</f>
        <v>151200</v>
      </c>
      <c r="CG266" s="4">
        <f>IF(COUNTIF($BN$5:$BN266,"&gt;=2")&lt;=1,SUM($BL266:$BP266)*D$8,CG265)</f>
        <v>604799.99999999988</v>
      </c>
      <c r="CH266" s="4">
        <f>IF(COUNTIF($BT$5:$BT266,"&gt;=2")&lt;=1,SUM($BQ266:$BU266)*E$8,CH265)</f>
        <v>2592000</v>
      </c>
      <c r="CI266" s="4">
        <f>IF(COUNTIF($BZ$5:$BZ266,"&gt;=2")&lt;=1,SUM($BV266:$BZ266)*F$8,CI265)</f>
        <v>17539199.999999996</v>
      </c>
      <c r="CJ266" s="4">
        <f t="shared" si="284"/>
        <v>0</v>
      </c>
      <c r="CK266" s="4">
        <f t="shared" si="285"/>
        <v>241.74999999999994</v>
      </c>
      <c r="CM266" s="4">
        <v>262</v>
      </c>
      <c r="CN266" s="4">
        <f>IF(COUNTIF($BH$5:$BH266,"&gt;=2")&gt;1,CN265,BG266)</f>
        <v>4.8999999999999995</v>
      </c>
      <c r="CO266" s="4">
        <f>IF(COUNTIF($BH$5:$BH266,"&gt;=2")&gt;1,CO265,BH266)</f>
        <v>2.1</v>
      </c>
      <c r="CP266" s="4">
        <f>IF(COUNTIF($BH$5:$BH266,"&gt;=2")&gt;1,CP265,BI266)</f>
        <v>0</v>
      </c>
      <c r="CQ266" s="4">
        <f>IF(COUNTIF($BH$5:$BH266,"&gt;=2")&gt;1,CQ265,BJ266)</f>
        <v>0</v>
      </c>
      <c r="CR266" s="4">
        <f>IF(COUNTIF($BH$5:$BH266,"&gt;=2")&gt;1,CR265,BK266)</f>
        <v>0</v>
      </c>
      <c r="CS266" s="4">
        <f>IF(COUNTIF($BN$5:$BN266,"&gt;=2")&gt;1,CS265,BL266)</f>
        <v>7</v>
      </c>
      <c r="CT266" s="4">
        <f>IF(COUNTIF($BN$5:$BN266,"&gt;=2")&gt;1,CT265,BM266)</f>
        <v>4.8999999999999995</v>
      </c>
      <c r="CU266" s="4">
        <f>IF(COUNTIF($BN$5:$BN266,"&gt;=2")&gt;1,CU265,BN266)</f>
        <v>2.1</v>
      </c>
      <c r="CV266" s="4">
        <f>IF(COUNTIF($BN$5:$BN266,"&gt;=2")&gt;1,CV265,BO266)</f>
        <v>0</v>
      </c>
      <c r="CW266" s="4">
        <f>IF(COUNTIF($BN$5:$BN266,"&gt;=2")&gt;1,CW265,BP266)</f>
        <v>0</v>
      </c>
      <c r="CX266" s="4">
        <f>IF(COUNTIF($BT$5:$BT266,"&gt;=2")&gt;1,CX265,BQ266)</f>
        <v>0</v>
      </c>
      <c r="CY266" s="4">
        <f>IF(COUNTIF($BT$5:$BT266,"&gt;=2")&gt;1,CY265,BR266)</f>
        <v>26</v>
      </c>
      <c r="CZ266" s="4">
        <f>IF(COUNTIF($BT$5:$BT266,"&gt;=2")&gt;1,CZ265,BS266)</f>
        <v>11.999999999999996</v>
      </c>
      <c r="DA266" s="4">
        <f>IF(COUNTIF($BT$5:$BT266,"&gt;=2")&gt;1,DA265,BT266)</f>
        <v>2</v>
      </c>
      <c r="DB266" s="4">
        <f>IF(COUNTIF($BT$5:$BT266,"&gt;=2")&gt;1,DB265,BU266)</f>
        <v>0</v>
      </c>
      <c r="DC266" s="4">
        <f>IF(COUNTIF($BZ$5:$BZ266,"&gt;=2")&gt;1,DC265,BV266)</f>
        <v>0</v>
      </c>
      <c r="DD266" s="4">
        <f>IF(COUNTIF($BZ$5:$BZ266,"&gt;=2")&gt;1,DD265,BW266)</f>
        <v>0</v>
      </c>
      <c r="DE266" s="4">
        <f>IF(COUNTIF($BZ$5:$BZ266,"&gt;=2")&gt;1,DE265,BX266)</f>
        <v>162.4</v>
      </c>
      <c r="DF266" s="4">
        <f>IF(COUNTIF($BZ$5:$BZ266,"&gt;=2")&gt;1,DF265,BY266)</f>
        <v>39.584999999999987</v>
      </c>
      <c r="DG266" s="4">
        <f>IF(COUNTIF($BZ$5:$BZ266,"&gt;=2")&gt;1,DG265,BZ266)</f>
        <v>1.0150000000000001</v>
      </c>
      <c r="DH266" s="4">
        <f t="shared" si="286"/>
        <v>0</v>
      </c>
      <c r="DI266" s="4">
        <f t="shared" si="287"/>
        <v>0</v>
      </c>
      <c r="DJ266" s="4">
        <f t="shared" si="288"/>
        <v>0</v>
      </c>
      <c r="DK266" s="4">
        <f t="shared" si="289"/>
        <v>0</v>
      </c>
      <c r="DL266" s="4">
        <f t="shared" si="290"/>
        <v>0</v>
      </c>
      <c r="DM266" s="4">
        <f t="shared" si="291"/>
        <v>7</v>
      </c>
      <c r="DN266" s="4">
        <f t="shared" si="292"/>
        <v>13.999999999999998</v>
      </c>
      <c r="DO266" s="4">
        <f t="shared" si="293"/>
        <v>40</v>
      </c>
      <c r="DP266" s="4">
        <f t="shared" si="294"/>
        <v>202.99999999999997</v>
      </c>
      <c r="DQ266" s="4">
        <f t="shared" si="295"/>
        <v>0</v>
      </c>
      <c r="DS266" s="4">
        <v>262</v>
      </c>
      <c r="DT266" s="4">
        <f>$CK266+INDEX(节奏总纲!D$4:D$163,基础状态预估!$C$2)</f>
        <v>286.00483399593901</v>
      </c>
      <c r="DU266" s="4">
        <f>$CK266+INDEX(节奏总纲!E$4:E$163,基础状态预估!$C$2)</f>
        <v>280.28268396026408</v>
      </c>
      <c r="DV266" s="4">
        <f>$CK266+INDEX(节奏总纲!F$4:F$163,基础状态预估!$C$2)</f>
        <v>273.39220630709633</v>
      </c>
      <c r="DW266" s="4">
        <f>$CK266+INDEX(节奏总纲!G$4:G$163,基础状态预估!$C$2)</f>
        <v>265.03246816526348</v>
      </c>
      <c r="DX266" s="4">
        <f>$CK266+INDEX(节奏总纲!H$4:H$163,基础状态预估!$C$2)</f>
        <v>254.69453894381212</v>
      </c>
      <c r="DY266" s="4">
        <f t="shared" si="296"/>
        <v>11.899999999999999</v>
      </c>
      <c r="DZ266" s="4">
        <f t="shared" si="297"/>
        <v>33</v>
      </c>
      <c r="EA266" s="4">
        <f t="shared" si="298"/>
        <v>176.5</v>
      </c>
      <c r="EB266" s="4">
        <f t="shared" si="299"/>
        <v>41.584999999999987</v>
      </c>
      <c r="EC266" s="4">
        <f t="shared" si="300"/>
        <v>1.0150000000000001</v>
      </c>
    </row>
    <row r="267" spans="58:133" x14ac:dyDescent="0.15">
      <c r="BF267" s="4">
        <v>263</v>
      </c>
      <c r="BG267" s="4">
        <f t="shared" si="282"/>
        <v>184.1</v>
      </c>
      <c r="BH267" s="4">
        <f t="shared" si="283"/>
        <v>78.899999999999991</v>
      </c>
      <c r="BL267" s="4">
        <f t="shared" si="271"/>
        <v>128.5</v>
      </c>
      <c r="BM267" s="4">
        <f t="shared" si="272"/>
        <v>89.949999999999989</v>
      </c>
      <c r="BN267" s="4">
        <f t="shared" si="273"/>
        <v>38.549999999999997</v>
      </c>
      <c r="BR267" s="4">
        <f t="shared" si="274"/>
        <v>158.6</v>
      </c>
      <c r="BS267" s="4">
        <f t="shared" si="275"/>
        <v>73.199999999999989</v>
      </c>
      <c r="BT267" s="4">
        <f t="shared" si="276"/>
        <v>12.200000000000001</v>
      </c>
      <c r="BX267" s="4">
        <f t="shared" si="277"/>
        <v>163.20000000000002</v>
      </c>
      <c r="BY267" s="4">
        <f t="shared" si="278"/>
        <v>39.779999999999987</v>
      </c>
      <c r="BZ267" s="4">
        <f t="shared" si="279"/>
        <v>1.02</v>
      </c>
      <c r="CD267" s="4">
        <f t="shared" si="280"/>
        <v>0</v>
      </c>
      <c r="CE267" s="4">
        <f t="shared" si="281"/>
        <v>0</v>
      </c>
      <c r="CF267" s="4">
        <f>IF(COUNTIF($BH$5:$BH267,"&gt;=2")&lt;=1,SUM($BG267:$BK267)*C$8,CF266)</f>
        <v>151200</v>
      </c>
      <c r="CG267" s="4">
        <f>IF(COUNTIF($BN$5:$BN267,"&gt;=2")&lt;=1,SUM($BL267:$BP267)*D$8,CG266)</f>
        <v>604799.99999999988</v>
      </c>
      <c r="CH267" s="4">
        <f>IF(COUNTIF($BT$5:$BT267,"&gt;=2")&lt;=1,SUM($BQ267:$BU267)*E$8,CH266)</f>
        <v>2592000</v>
      </c>
      <c r="CI267" s="4">
        <f>IF(COUNTIF($BZ$5:$BZ267,"&gt;=2")&lt;=1,SUM($BV267:$BZ267)*F$8,CI266)</f>
        <v>17625600.000000004</v>
      </c>
      <c r="CJ267" s="4">
        <f t="shared" si="284"/>
        <v>0</v>
      </c>
      <c r="CK267" s="4">
        <f t="shared" si="285"/>
        <v>242.75000000000006</v>
      </c>
      <c r="CM267" s="4">
        <v>263</v>
      </c>
      <c r="CN267" s="4">
        <f>IF(COUNTIF($BH$5:$BH267,"&gt;=2")&gt;1,CN266,BG267)</f>
        <v>4.8999999999999995</v>
      </c>
      <c r="CO267" s="4">
        <f>IF(COUNTIF($BH$5:$BH267,"&gt;=2")&gt;1,CO266,BH267)</f>
        <v>2.1</v>
      </c>
      <c r="CP267" s="4">
        <f>IF(COUNTIF($BH$5:$BH267,"&gt;=2")&gt;1,CP266,BI267)</f>
        <v>0</v>
      </c>
      <c r="CQ267" s="4">
        <f>IF(COUNTIF($BH$5:$BH267,"&gt;=2")&gt;1,CQ266,BJ267)</f>
        <v>0</v>
      </c>
      <c r="CR267" s="4">
        <f>IF(COUNTIF($BH$5:$BH267,"&gt;=2")&gt;1,CR266,BK267)</f>
        <v>0</v>
      </c>
      <c r="CS267" s="4">
        <f>IF(COUNTIF($BN$5:$BN267,"&gt;=2")&gt;1,CS266,BL267)</f>
        <v>7</v>
      </c>
      <c r="CT267" s="4">
        <f>IF(COUNTIF($BN$5:$BN267,"&gt;=2")&gt;1,CT266,BM267)</f>
        <v>4.8999999999999995</v>
      </c>
      <c r="CU267" s="4">
        <f>IF(COUNTIF($BN$5:$BN267,"&gt;=2")&gt;1,CU266,BN267)</f>
        <v>2.1</v>
      </c>
      <c r="CV267" s="4">
        <f>IF(COUNTIF($BN$5:$BN267,"&gt;=2")&gt;1,CV266,BO267)</f>
        <v>0</v>
      </c>
      <c r="CW267" s="4">
        <f>IF(COUNTIF($BN$5:$BN267,"&gt;=2")&gt;1,CW266,BP267)</f>
        <v>0</v>
      </c>
      <c r="CX267" s="4">
        <f>IF(COUNTIF($BT$5:$BT267,"&gt;=2")&gt;1,CX266,BQ267)</f>
        <v>0</v>
      </c>
      <c r="CY267" s="4">
        <f>IF(COUNTIF($BT$5:$BT267,"&gt;=2")&gt;1,CY266,BR267)</f>
        <v>26</v>
      </c>
      <c r="CZ267" s="4">
        <f>IF(COUNTIF($BT$5:$BT267,"&gt;=2")&gt;1,CZ266,BS267)</f>
        <v>11.999999999999996</v>
      </c>
      <c r="DA267" s="4">
        <f>IF(COUNTIF($BT$5:$BT267,"&gt;=2")&gt;1,DA266,BT267)</f>
        <v>2</v>
      </c>
      <c r="DB267" s="4">
        <f>IF(COUNTIF($BT$5:$BT267,"&gt;=2")&gt;1,DB266,BU267)</f>
        <v>0</v>
      </c>
      <c r="DC267" s="4">
        <f>IF(COUNTIF($BZ$5:$BZ267,"&gt;=2")&gt;1,DC266,BV267)</f>
        <v>0</v>
      </c>
      <c r="DD267" s="4">
        <f>IF(COUNTIF($BZ$5:$BZ267,"&gt;=2")&gt;1,DD266,BW267)</f>
        <v>0</v>
      </c>
      <c r="DE267" s="4">
        <f>IF(COUNTIF($BZ$5:$BZ267,"&gt;=2")&gt;1,DE266,BX267)</f>
        <v>163.20000000000002</v>
      </c>
      <c r="DF267" s="4">
        <f>IF(COUNTIF($BZ$5:$BZ267,"&gt;=2")&gt;1,DF266,BY267)</f>
        <v>39.779999999999987</v>
      </c>
      <c r="DG267" s="4">
        <f>IF(COUNTIF($BZ$5:$BZ267,"&gt;=2")&gt;1,DG266,BZ267)</f>
        <v>1.02</v>
      </c>
      <c r="DH267" s="4">
        <f t="shared" si="286"/>
        <v>0</v>
      </c>
      <c r="DI267" s="4">
        <f t="shared" si="287"/>
        <v>0</v>
      </c>
      <c r="DJ267" s="4">
        <f t="shared" si="288"/>
        <v>0</v>
      </c>
      <c r="DK267" s="4">
        <f t="shared" si="289"/>
        <v>0</v>
      </c>
      <c r="DL267" s="4">
        <f t="shared" si="290"/>
        <v>0</v>
      </c>
      <c r="DM267" s="4">
        <f t="shared" si="291"/>
        <v>7</v>
      </c>
      <c r="DN267" s="4">
        <f t="shared" si="292"/>
        <v>13.999999999999998</v>
      </c>
      <c r="DO267" s="4">
        <f t="shared" si="293"/>
        <v>40</v>
      </c>
      <c r="DP267" s="4">
        <f t="shared" si="294"/>
        <v>204.00000000000003</v>
      </c>
      <c r="DQ267" s="4">
        <f t="shared" si="295"/>
        <v>0</v>
      </c>
      <c r="DS267" s="4">
        <v>263</v>
      </c>
      <c r="DT267" s="4">
        <f>$CK267+INDEX(节奏总纲!D$4:D$163,基础状态预估!$C$2)</f>
        <v>287.00483399593912</v>
      </c>
      <c r="DU267" s="4">
        <f>$CK267+INDEX(节奏总纲!E$4:E$163,基础状态预估!$C$2)</f>
        <v>281.28268396026419</v>
      </c>
      <c r="DV267" s="4">
        <f>$CK267+INDEX(节奏总纲!F$4:F$163,基础状态预估!$C$2)</f>
        <v>274.39220630709644</v>
      </c>
      <c r="DW267" s="4">
        <f>$CK267+INDEX(节奏总纲!G$4:G$163,基础状态预估!$C$2)</f>
        <v>266.03246816526359</v>
      </c>
      <c r="DX267" s="4">
        <f>$CK267+INDEX(节奏总纲!H$4:H$163,基础状态预估!$C$2)</f>
        <v>255.69453894381223</v>
      </c>
      <c r="DY267" s="4">
        <f t="shared" si="296"/>
        <v>11.899999999999999</v>
      </c>
      <c r="DZ267" s="4">
        <f t="shared" si="297"/>
        <v>33</v>
      </c>
      <c r="EA267" s="4">
        <f t="shared" si="298"/>
        <v>177.3</v>
      </c>
      <c r="EB267" s="4">
        <f t="shared" si="299"/>
        <v>41.779999999999987</v>
      </c>
      <c r="EC267" s="4">
        <f t="shared" si="300"/>
        <v>1.02</v>
      </c>
    </row>
    <row r="268" spans="58:133" x14ac:dyDescent="0.15">
      <c r="BF268" s="4">
        <v>264</v>
      </c>
      <c r="BG268" s="4">
        <f t="shared" si="282"/>
        <v>184.79999999999998</v>
      </c>
      <c r="BH268" s="4">
        <f t="shared" si="283"/>
        <v>79.2</v>
      </c>
      <c r="BL268" s="4">
        <f t="shared" si="271"/>
        <v>129</v>
      </c>
      <c r="BM268" s="4">
        <f t="shared" si="272"/>
        <v>90.3</v>
      </c>
      <c r="BN268" s="4">
        <f t="shared" si="273"/>
        <v>38.699999999999996</v>
      </c>
      <c r="BR268" s="4">
        <f t="shared" si="274"/>
        <v>159.25</v>
      </c>
      <c r="BS268" s="4">
        <f t="shared" si="275"/>
        <v>73.499999999999986</v>
      </c>
      <c r="BT268" s="4">
        <f t="shared" si="276"/>
        <v>12.25</v>
      </c>
      <c r="BX268" s="4">
        <f t="shared" si="277"/>
        <v>164</v>
      </c>
      <c r="BY268" s="4">
        <f t="shared" si="278"/>
        <v>39.974999999999987</v>
      </c>
      <c r="BZ268" s="4">
        <f t="shared" si="279"/>
        <v>1.0249999999999999</v>
      </c>
      <c r="CD268" s="4">
        <f t="shared" si="280"/>
        <v>0</v>
      </c>
      <c r="CE268" s="4">
        <f t="shared" si="281"/>
        <v>0</v>
      </c>
      <c r="CF268" s="4">
        <f>IF(COUNTIF($BH$5:$BH268,"&gt;=2")&lt;=1,SUM($BG268:$BK268)*C$8,CF267)</f>
        <v>151200</v>
      </c>
      <c r="CG268" s="4">
        <f>IF(COUNTIF($BN$5:$BN268,"&gt;=2")&lt;=1,SUM($BL268:$BP268)*D$8,CG267)</f>
        <v>604799.99999999988</v>
      </c>
      <c r="CH268" s="4">
        <f>IF(COUNTIF($BT$5:$BT268,"&gt;=2")&lt;=1,SUM($BQ268:$BU268)*E$8,CH267)</f>
        <v>2592000</v>
      </c>
      <c r="CI268" s="4">
        <f>IF(COUNTIF($BZ$5:$BZ268,"&gt;=2")&lt;=1,SUM($BV268:$BZ268)*F$8,CI267)</f>
        <v>17712000</v>
      </c>
      <c r="CJ268" s="4">
        <f t="shared" si="284"/>
        <v>0</v>
      </c>
      <c r="CK268" s="4">
        <f t="shared" si="285"/>
        <v>243.75</v>
      </c>
      <c r="CM268" s="4">
        <v>264</v>
      </c>
      <c r="CN268" s="4">
        <f>IF(COUNTIF($BH$5:$BH268,"&gt;=2")&gt;1,CN267,BG268)</f>
        <v>4.8999999999999995</v>
      </c>
      <c r="CO268" s="4">
        <f>IF(COUNTIF($BH$5:$BH268,"&gt;=2")&gt;1,CO267,BH268)</f>
        <v>2.1</v>
      </c>
      <c r="CP268" s="4">
        <f>IF(COUNTIF($BH$5:$BH268,"&gt;=2")&gt;1,CP267,BI268)</f>
        <v>0</v>
      </c>
      <c r="CQ268" s="4">
        <f>IF(COUNTIF($BH$5:$BH268,"&gt;=2")&gt;1,CQ267,BJ268)</f>
        <v>0</v>
      </c>
      <c r="CR268" s="4">
        <f>IF(COUNTIF($BH$5:$BH268,"&gt;=2")&gt;1,CR267,BK268)</f>
        <v>0</v>
      </c>
      <c r="CS268" s="4">
        <f>IF(COUNTIF($BN$5:$BN268,"&gt;=2")&gt;1,CS267,BL268)</f>
        <v>7</v>
      </c>
      <c r="CT268" s="4">
        <f>IF(COUNTIF($BN$5:$BN268,"&gt;=2")&gt;1,CT267,BM268)</f>
        <v>4.8999999999999995</v>
      </c>
      <c r="CU268" s="4">
        <f>IF(COUNTIF($BN$5:$BN268,"&gt;=2")&gt;1,CU267,BN268)</f>
        <v>2.1</v>
      </c>
      <c r="CV268" s="4">
        <f>IF(COUNTIF($BN$5:$BN268,"&gt;=2")&gt;1,CV267,BO268)</f>
        <v>0</v>
      </c>
      <c r="CW268" s="4">
        <f>IF(COUNTIF($BN$5:$BN268,"&gt;=2")&gt;1,CW267,BP268)</f>
        <v>0</v>
      </c>
      <c r="CX268" s="4">
        <f>IF(COUNTIF($BT$5:$BT268,"&gt;=2")&gt;1,CX267,BQ268)</f>
        <v>0</v>
      </c>
      <c r="CY268" s="4">
        <f>IF(COUNTIF($BT$5:$BT268,"&gt;=2")&gt;1,CY267,BR268)</f>
        <v>26</v>
      </c>
      <c r="CZ268" s="4">
        <f>IF(COUNTIF($BT$5:$BT268,"&gt;=2")&gt;1,CZ267,BS268)</f>
        <v>11.999999999999996</v>
      </c>
      <c r="DA268" s="4">
        <f>IF(COUNTIF($BT$5:$BT268,"&gt;=2")&gt;1,DA267,BT268)</f>
        <v>2</v>
      </c>
      <c r="DB268" s="4">
        <f>IF(COUNTIF($BT$5:$BT268,"&gt;=2")&gt;1,DB267,BU268)</f>
        <v>0</v>
      </c>
      <c r="DC268" s="4">
        <f>IF(COUNTIF($BZ$5:$BZ268,"&gt;=2")&gt;1,DC267,BV268)</f>
        <v>0</v>
      </c>
      <c r="DD268" s="4">
        <f>IF(COUNTIF($BZ$5:$BZ268,"&gt;=2")&gt;1,DD267,BW268)</f>
        <v>0</v>
      </c>
      <c r="DE268" s="4">
        <f>IF(COUNTIF($BZ$5:$BZ268,"&gt;=2")&gt;1,DE267,BX268)</f>
        <v>164</v>
      </c>
      <c r="DF268" s="4">
        <f>IF(COUNTIF($BZ$5:$BZ268,"&gt;=2")&gt;1,DF267,BY268)</f>
        <v>39.974999999999987</v>
      </c>
      <c r="DG268" s="4">
        <f>IF(COUNTIF($BZ$5:$BZ268,"&gt;=2")&gt;1,DG267,BZ268)</f>
        <v>1.0249999999999999</v>
      </c>
      <c r="DH268" s="4">
        <f t="shared" si="286"/>
        <v>0</v>
      </c>
      <c r="DI268" s="4">
        <f t="shared" si="287"/>
        <v>0</v>
      </c>
      <c r="DJ268" s="4">
        <f t="shared" si="288"/>
        <v>0</v>
      </c>
      <c r="DK268" s="4">
        <f t="shared" si="289"/>
        <v>0</v>
      </c>
      <c r="DL268" s="4">
        <f t="shared" si="290"/>
        <v>0</v>
      </c>
      <c r="DM268" s="4">
        <f t="shared" si="291"/>
        <v>7</v>
      </c>
      <c r="DN268" s="4">
        <f t="shared" si="292"/>
        <v>13.999999999999998</v>
      </c>
      <c r="DO268" s="4">
        <f t="shared" si="293"/>
        <v>40</v>
      </c>
      <c r="DP268" s="4">
        <f t="shared" si="294"/>
        <v>205</v>
      </c>
      <c r="DQ268" s="4">
        <f t="shared" si="295"/>
        <v>0</v>
      </c>
      <c r="DS268" s="4">
        <v>264</v>
      </c>
      <c r="DT268" s="4">
        <f>$CK268+INDEX(节奏总纲!D$4:D$163,基础状态预估!$C$2)</f>
        <v>288.00483399593907</v>
      </c>
      <c r="DU268" s="4">
        <f>$CK268+INDEX(节奏总纲!E$4:E$163,基础状态预估!$C$2)</f>
        <v>282.28268396026414</v>
      </c>
      <c r="DV268" s="4">
        <f>$CK268+INDEX(节奏总纲!F$4:F$163,基础状态预估!$C$2)</f>
        <v>275.39220630709644</v>
      </c>
      <c r="DW268" s="4">
        <f>$CK268+INDEX(节奏总纲!G$4:G$163,基础状态预估!$C$2)</f>
        <v>267.03246816526354</v>
      </c>
      <c r="DX268" s="4">
        <f>$CK268+INDEX(节奏总纲!H$4:H$163,基础状态预估!$C$2)</f>
        <v>256.69453894381218</v>
      </c>
      <c r="DY268" s="4">
        <f t="shared" si="296"/>
        <v>11.899999999999999</v>
      </c>
      <c r="DZ268" s="4">
        <f t="shared" si="297"/>
        <v>33</v>
      </c>
      <c r="EA268" s="4">
        <f t="shared" si="298"/>
        <v>178.1</v>
      </c>
      <c r="EB268" s="4">
        <f t="shared" si="299"/>
        <v>41.974999999999987</v>
      </c>
      <c r="EC268" s="4">
        <f t="shared" si="300"/>
        <v>1.0249999999999999</v>
      </c>
    </row>
    <row r="269" spans="58:133" x14ac:dyDescent="0.15">
      <c r="BF269" s="4">
        <v>265</v>
      </c>
      <c r="BG269" s="4">
        <f t="shared" si="282"/>
        <v>185.5</v>
      </c>
      <c r="BH269" s="4">
        <f t="shared" si="283"/>
        <v>79.5</v>
      </c>
      <c r="BL269" s="4">
        <f t="shared" si="271"/>
        <v>129.5</v>
      </c>
      <c r="BM269" s="4">
        <f t="shared" si="272"/>
        <v>90.649999999999991</v>
      </c>
      <c r="BN269" s="4">
        <f t="shared" si="273"/>
        <v>38.85</v>
      </c>
      <c r="BR269" s="4">
        <f t="shared" si="274"/>
        <v>159.9</v>
      </c>
      <c r="BS269" s="4">
        <f t="shared" si="275"/>
        <v>73.799999999999983</v>
      </c>
      <c r="BT269" s="4">
        <f t="shared" si="276"/>
        <v>12.3</v>
      </c>
      <c r="BX269" s="4">
        <f t="shared" si="277"/>
        <v>164.8</v>
      </c>
      <c r="BY269" s="4">
        <f t="shared" si="278"/>
        <v>40.169999999999987</v>
      </c>
      <c r="BZ269" s="4">
        <f t="shared" si="279"/>
        <v>1.03</v>
      </c>
      <c r="CD269" s="4">
        <f t="shared" si="280"/>
        <v>0</v>
      </c>
      <c r="CE269" s="4">
        <f t="shared" si="281"/>
        <v>0</v>
      </c>
      <c r="CF269" s="4">
        <f>IF(COUNTIF($BH$5:$BH269,"&gt;=2")&lt;=1,SUM($BG269:$BK269)*C$8,CF268)</f>
        <v>151200</v>
      </c>
      <c r="CG269" s="4">
        <f>IF(COUNTIF($BN$5:$BN269,"&gt;=2")&lt;=1,SUM($BL269:$BP269)*D$8,CG268)</f>
        <v>604799.99999999988</v>
      </c>
      <c r="CH269" s="4">
        <f>IF(COUNTIF($BT$5:$BT269,"&gt;=2")&lt;=1,SUM($BQ269:$BU269)*E$8,CH268)</f>
        <v>2592000</v>
      </c>
      <c r="CI269" s="4">
        <f>IF(COUNTIF($BZ$5:$BZ269,"&gt;=2")&lt;=1,SUM($BV269:$BZ269)*F$8,CI268)</f>
        <v>17798400</v>
      </c>
      <c r="CJ269" s="4">
        <f t="shared" si="284"/>
        <v>0</v>
      </c>
      <c r="CK269" s="4">
        <f t="shared" si="285"/>
        <v>244.75</v>
      </c>
      <c r="CM269" s="4">
        <v>265</v>
      </c>
      <c r="CN269" s="4">
        <f>IF(COUNTIF($BH$5:$BH269,"&gt;=2")&gt;1,CN268,BG269)</f>
        <v>4.8999999999999995</v>
      </c>
      <c r="CO269" s="4">
        <f>IF(COUNTIF($BH$5:$BH269,"&gt;=2")&gt;1,CO268,BH269)</f>
        <v>2.1</v>
      </c>
      <c r="CP269" s="4">
        <f>IF(COUNTIF($BH$5:$BH269,"&gt;=2")&gt;1,CP268,BI269)</f>
        <v>0</v>
      </c>
      <c r="CQ269" s="4">
        <f>IF(COUNTIF($BH$5:$BH269,"&gt;=2")&gt;1,CQ268,BJ269)</f>
        <v>0</v>
      </c>
      <c r="CR269" s="4">
        <f>IF(COUNTIF($BH$5:$BH269,"&gt;=2")&gt;1,CR268,BK269)</f>
        <v>0</v>
      </c>
      <c r="CS269" s="4">
        <f>IF(COUNTIF($BN$5:$BN269,"&gt;=2")&gt;1,CS268,BL269)</f>
        <v>7</v>
      </c>
      <c r="CT269" s="4">
        <f>IF(COUNTIF($BN$5:$BN269,"&gt;=2")&gt;1,CT268,BM269)</f>
        <v>4.8999999999999995</v>
      </c>
      <c r="CU269" s="4">
        <f>IF(COUNTIF($BN$5:$BN269,"&gt;=2")&gt;1,CU268,BN269)</f>
        <v>2.1</v>
      </c>
      <c r="CV269" s="4">
        <f>IF(COUNTIF($BN$5:$BN269,"&gt;=2")&gt;1,CV268,BO269)</f>
        <v>0</v>
      </c>
      <c r="CW269" s="4">
        <f>IF(COUNTIF($BN$5:$BN269,"&gt;=2")&gt;1,CW268,BP269)</f>
        <v>0</v>
      </c>
      <c r="CX269" s="4">
        <f>IF(COUNTIF($BT$5:$BT269,"&gt;=2")&gt;1,CX268,BQ269)</f>
        <v>0</v>
      </c>
      <c r="CY269" s="4">
        <f>IF(COUNTIF($BT$5:$BT269,"&gt;=2")&gt;1,CY268,BR269)</f>
        <v>26</v>
      </c>
      <c r="CZ269" s="4">
        <f>IF(COUNTIF($BT$5:$BT269,"&gt;=2")&gt;1,CZ268,BS269)</f>
        <v>11.999999999999996</v>
      </c>
      <c r="DA269" s="4">
        <f>IF(COUNTIF($BT$5:$BT269,"&gt;=2")&gt;1,DA268,BT269)</f>
        <v>2</v>
      </c>
      <c r="DB269" s="4">
        <f>IF(COUNTIF($BT$5:$BT269,"&gt;=2")&gt;1,DB268,BU269)</f>
        <v>0</v>
      </c>
      <c r="DC269" s="4">
        <f>IF(COUNTIF($BZ$5:$BZ269,"&gt;=2")&gt;1,DC268,BV269)</f>
        <v>0</v>
      </c>
      <c r="DD269" s="4">
        <f>IF(COUNTIF($BZ$5:$BZ269,"&gt;=2")&gt;1,DD268,BW269)</f>
        <v>0</v>
      </c>
      <c r="DE269" s="4">
        <f>IF(COUNTIF($BZ$5:$BZ269,"&gt;=2")&gt;1,DE268,BX269)</f>
        <v>164.8</v>
      </c>
      <c r="DF269" s="4">
        <f>IF(COUNTIF($BZ$5:$BZ269,"&gt;=2")&gt;1,DF268,BY269)</f>
        <v>40.169999999999987</v>
      </c>
      <c r="DG269" s="4">
        <f>IF(COUNTIF($BZ$5:$BZ269,"&gt;=2")&gt;1,DG268,BZ269)</f>
        <v>1.03</v>
      </c>
      <c r="DH269" s="4">
        <f t="shared" si="286"/>
        <v>0</v>
      </c>
      <c r="DI269" s="4">
        <f t="shared" si="287"/>
        <v>0</v>
      </c>
      <c r="DJ269" s="4">
        <f t="shared" si="288"/>
        <v>0</v>
      </c>
      <c r="DK269" s="4">
        <f t="shared" si="289"/>
        <v>0</v>
      </c>
      <c r="DL269" s="4">
        <f t="shared" si="290"/>
        <v>0</v>
      </c>
      <c r="DM269" s="4">
        <f t="shared" si="291"/>
        <v>7</v>
      </c>
      <c r="DN269" s="4">
        <f t="shared" si="292"/>
        <v>13.999999999999998</v>
      </c>
      <c r="DO269" s="4">
        <f t="shared" si="293"/>
        <v>40</v>
      </c>
      <c r="DP269" s="4">
        <f t="shared" si="294"/>
        <v>206</v>
      </c>
      <c r="DQ269" s="4">
        <f t="shared" si="295"/>
        <v>0</v>
      </c>
      <c r="DS269" s="4">
        <v>265</v>
      </c>
      <c r="DT269" s="4">
        <f>$CK269+INDEX(节奏总纲!D$4:D$163,基础状态预估!$C$2)</f>
        <v>289.00483399593907</v>
      </c>
      <c r="DU269" s="4">
        <f>$CK269+INDEX(节奏总纲!E$4:E$163,基础状态预估!$C$2)</f>
        <v>283.28268396026414</v>
      </c>
      <c r="DV269" s="4">
        <f>$CK269+INDEX(节奏总纲!F$4:F$163,基础状态预估!$C$2)</f>
        <v>276.39220630709644</v>
      </c>
      <c r="DW269" s="4">
        <f>$CK269+INDEX(节奏总纲!G$4:G$163,基础状态预估!$C$2)</f>
        <v>268.03246816526354</v>
      </c>
      <c r="DX269" s="4">
        <f>$CK269+INDEX(节奏总纲!H$4:H$163,基础状态预估!$C$2)</f>
        <v>257.69453894381218</v>
      </c>
      <c r="DY269" s="4">
        <f t="shared" si="296"/>
        <v>11.899999999999999</v>
      </c>
      <c r="DZ269" s="4">
        <f t="shared" si="297"/>
        <v>33</v>
      </c>
      <c r="EA269" s="4">
        <f t="shared" si="298"/>
        <v>178.9</v>
      </c>
      <c r="EB269" s="4">
        <f t="shared" si="299"/>
        <v>42.169999999999987</v>
      </c>
      <c r="EC269" s="4">
        <f t="shared" si="300"/>
        <v>1.03</v>
      </c>
    </row>
    <row r="270" spans="58:133" x14ac:dyDescent="0.15">
      <c r="BF270" s="4">
        <v>266</v>
      </c>
      <c r="BG270" s="4">
        <f t="shared" si="282"/>
        <v>186.2</v>
      </c>
      <c r="BH270" s="4">
        <f t="shared" si="283"/>
        <v>79.8</v>
      </c>
      <c r="BL270" s="4">
        <f t="shared" si="271"/>
        <v>130</v>
      </c>
      <c r="BM270" s="4">
        <f t="shared" si="272"/>
        <v>91</v>
      </c>
      <c r="BN270" s="4">
        <f t="shared" si="273"/>
        <v>39</v>
      </c>
      <c r="BR270" s="4">
        <f t="shared" si="274"/>
        <v>160.55000000000001</v>
      </c>
      <c r="BS270" s="4">
        <f t="shared" si="275"/>
        <v>74.09999999999998</v>
      </c>
      <c r="BT270" s="4">
        <f t="shared" si="276"/>
        <v>12.350000000000001</v>
      </c>
      <c r="BX270" s="4">
        <f t="shared" si="277"/>
        <v>165.60000000000002</v>
      </c>
      <c r="BY270" s="4">
        <f t="shared" si="278"/>
        <v>40.364999999999988</v>
      </c>
      <c r="BZ270" s="4">
        <f t="shared" si="279"/>
        <v>1.0349999999999999</v>
      </c>
      <c r="CD270" s="4">
        <f t="shared" si="280"/>
        <v>0</v>
      </c>
      <c r="CE270" s="4">
        <f t="shared" si="281"/>
        <v>0</v>
      </c>
      <c r="CF270" s="4">
        <f>IF(COUNTIF($BH$5:$BH270,"&gt;=2")&lt;=1,SUM($BG270:$BK270)*C$8,CF269)</f>
        <v>151200</v>
      </c>
      <c r="CG270" s="4">
        <f>IF(COUNTIF($BN$5:$BN270,"&gt;=2")&lt;=1,SUM($BL270:$BP270)*D$8,CG269)</f>
        <v>604799.99999999988</v>
      </c>
      <c r="CH270" s="4">
        <f>IF(COUNTIF($BT$5:$BT270,"&gt;=2")&lt;=1,SUM($BQ270:$BU270)*E$8,CH269)</f>
        <v>2592000</v>
      </c>
      <c r="CI270" s="4">
        <f>IF(COUNTIF($BZ$5:$BZ270,"&gt;=2")&lt;=1,SUM($BV270:$BZ270)*F$8,CI269)</f>
        <v>17884800</v>
      </c>
      <c r="CJ270" s="4">
        <f t="shared" si="284"/>
        <v>0</v>
      </c>
      <c r="CK270" s="4">
        <f t="shared" si="285"/>
        <v>245.75</v>
      </c>
      <c r="CM270" s="4">
        <v>266</v>
      </c>
      <c r="CN270" s="4">
        <f>IF(COUNTIF($BH$5:$BH270,"&gt;=2")&gt;1,CN269,BG270)</f>
        <v>4.8999999999999995</v>
      </c>
      <c r="CO270" s="4">
        <f>IF(COUNTIF($BH$5:$BH270,"&gt;=2")&gt;1,CO269,BH270)</f>
        <v>2.1</v>
      </c>
      <c r="CP270" s="4">
        <f>IF(COUNTIF($BH$5:$BH270,"&gt;=2")&gt;1,CP269,BI270)</f>
        <v>0</v>
      </c>
      <c r="CQ270" s="4">
        <f>IF(COUNTIF($BH$5:$BH270,"&gt;=2")&gt;1,CQ269,BJ270)</f>
        <v>0</v>
      </c>
      <c r="CR270" s="4">
        <f>IF(COUNTIF($BH$5:$BH270,"&gt;=2")&gt;1,CR269,BK270)</f>
        <v>0</v>
      </c>
      <c r="CS270" s="4">
        <f>IF(COUNTIF($BN$5:$BN270,"&gt;=2")&gt;1,CS269,BL270)</f>
        <v>7</v>
      </c>
      <c r="CT270" s="4">
        <f>IF(COUNTIF($BN$5:$BN270,"&gt;=2")&gt;1,CT269,BM270)</f>
        <v>4.8999999999999995</v>
      </c>
      <c r="CU270" s="4">
        <f>IF(COUNTIF($BN$5:$BN270,"&gt;=2")&gt;1,CU269,BN270)</f>
        <v>2.1</v>
      </c>
      <c r="CV270" s="4">
        <f>IF(COUNTIF($BN$5:$BN270,"&gt;=2")&gt;1,CV269,BO270)</f>
        <v>0</v>
      </c>
      <c r="CW270" s="4">
        <f>IF(COUNTIF($BN$5:$BN270,"&gt;=2")&gt;1,CW269,BP270)</f>
        <v>0</v>
      </c>
      <c r="CX270" s="4">
        <f>IF(COUNTIF($BT$5:$BT270,"&gt;=2")&gt;1,CX269,BQ270)</f>
        <v>0</v>
      </c>
      <c r="CY270" s="4">
        <f>IF(COUNTIF($BT$5:$BT270,"&gt;=2")&gt;1,CY269,BR270)</f>
        <v>26</v>
      </c>
      <c r="CZ270" s="4">
        <f>IF(COUNTIF($BT$5:$BT270,"&gt;=2")&gt;1,CZ269,BS270)</f>
        <v>11.999999999999996</v>
      </c>
      <c r="DA270" s="4">
        <f>IF(COUNTIF($BT$5:$BT270,"&gt;=2")&gt;1,DA269,BT270)</f>
        <v>2</v>
      </c>
      <c r="DB270" s="4">
        <f>IF(COUNTIF($BT$5:$BT270,"&gt;=2")&gt;1,DB269,BU270)</f>
        <v>0</v>
      </c>
      <c r="DC270" s="4">
        <f>IF(COUNTIF($BZ$5:$BZ270,"&gt;=2")&gt;1,DC269,BV270)</f>
        <v>0</v>
      </c>
      <c r="DD270" s="4">
        <f>IF(COUNTIF($BZ$5:$BZ270,"&gt;=2")&gt;1,DD269,BW270)</f>
        <v>0</v>
      </c>
      <c r="DE270" s="4">
        <f>IF(COUNTIF($BZ$5:$BZ270,"&gt;=2")&gt;1,DE269,BX270)</f>
        <v>165.60000000000002</v>
      </c>
      <c r="DF270" s="4">
        <f>IF(COUNTIF($BZ$5:$BZ270,"&gt;=2")&gt;1,DF269,BY270)</f>
        <v>40.364999999999988</v>
      </c>
      <c r="DG270" s="4">
        <f>IF(COUNTIF($BZ$5:$BZ270,"&gt;=2")&gt;1,DG269,BZ270)</f>
        <v>1.0349999999999999</v>
      </c>
      <c r="DH270" s="4">
        <f t="shared" si="286"/>
        <v>0</v>
      </c>
      <c r="DI270" s="4">
        <f t="shared" si="287"/>
        <v>0</v>
      </c>
      <c r="DJ270" s="4">
        <f t="shared" si="288"/>
        <v>0</v>
      </c>
      <c r="DK270" s="4">
        <f t="shared" si="289"/>
        <v>0</v>
      </c>
      <c r="DL270" s="4">
        <f t="shared" si="290"/>
        <v>0</v>
      </c>
      <c r="DM270" s="4">
        <f t="shared" si="291"/>
        <v>7</v>
      </c>
      <c r="DN270" s="4">
        <f t="shared" si="292"/>
        <v>13.999999999999998</v>
      </c>
      <c r="DO270" s="4">
        <f t="shared" si="293"/>
        <v>40</v>
      </c>
      <c r="DP270" s="4">
        <f t="shared" si="294"/>
        <v>207</v>
      </c>
      <c r="DQ270" s="4">
        <f t="shared" si="295"/>
        <v>0</v>
      </c>
      <c r="DS270" s="4">
        <v>266</v>
      </c>
      <c r="DT270" s="4">
        <f>$CK270+INDEX(节奏总纲!D$4:D$163,基础状态预估!$C$2)</f>
        <v>290.00483399593907</v>
      </c>
      <c r="DU270" s="4">
        <f>$CK270+INDEX(节奏总纲!E$4:E$163,基础状态预估!$C$2)</f>
        <v>284.28268396026414</v>
      </c>
      <c r="DV270" s="4">
        <f>$CK270+INDEX(节奏总纲!F$4:F$163,基础状态预估!$C$2)</f>
        <v>277.39220630709644</v>
      </c>
      <c r="DW270" s="4">
        <f>$CK270+INDEX(节奏总纲!G$4:G$163,基础状态预估!$C$2)</f>
        <v>269.03246816526354</v>
      </c>
      <c r="DX270" s="4">
        <f>$CK270+INDEX(节奏总纲!H$4:H$163,基础状态预估!$C$2)</f>
        <v>258.69453894381218</v>
      </c>
      <c r="DY270" s="4">
        <f t="shared" si="296"/>
        <v>11.899999999999999</v>
      </c>
      <c r="DZ270" s="4">
        <f t="shared" si="297"/>
        <v>33</v>
      </c>
      <c r="EA270" s="4">
        <f t="shared" si="298"/>
        <v>179.70000000000002</v>
      </c>
      <c r="EB270" s="4">
        <f t="shared" si="299"/>
        <v>42.364999999999988</v>
      </c>
      <c r="EC270" s="4">
        <f t="shared" si="300"/>
        <v>1.0349999999999999</v>
      </c>
    </row>
    <row r="271" spans="58:133" x14ac:dyDescent="0.15">
      <c r="BF271" s="4">
        <v>267</v>
      </c>
      <c r="BG271" s="4">
        <f t="shared" si="282"/>
        <v>186.89999999999998</v>
      </c>
      <c r="BH271" s="4">
        <f t="shared" si="283"/>
        <v>80.099999999999994</v>
      </c>
      <c r="BL271" s="4">
        <f t="shared" si="271"/>
        <v>130.5</v>
      </c>
      <c r="BM271" s="4">
        <f t="shared" si="272"/>
        <v>91.35</v>
      </c>
      <c r="BN271" s="4">
        <f t="shared" si="273"/>
        <v>39.15</v>
      </c>
      <c r="BR271" s="4">
        <f t="shared" si="274"/>
        <v>161.20000000000002</v>
      </c>
      <c r="BS271" s="4">
        <f t="shared" si="275"/>
        <v>74.399999999999977</v>
      </c>
      <c r="BT271" s="4">
        <f t="shared" si="276"/>
        <v>12.4</v>
      </c>
      <c r="BX271" s="4">
        <f t="shared" si="277"/>
        <v>166.4</v>
      </c>
      <c r="BY271" s="4">
        <f t="shared" si="278"/>
        <v>40.559999999999988</v>
      </c>
      <c r="BZ271" s="4">
        <f t="shared" si="279"/>
        <v>1.04</v>
      </c>
      <c r="CD271" s="4">
        <f t="shared" si="280"/>
        <v>0</v>
      </c>
      <c r="CE271" s="4">
        <f t="shared" si="281"/>
        <v>0</v>
      </c>
      <c r="CF271" s="4">
        <f>IF(COUNTIF($BH$5:$BH271,"&gt;=2")&lt;=1,SUM($BG271:$BK271)*C$8,CF270)</f>
        <v>151200</v>
      </c>
      <c r="CG271" s="4">
        <f>IF(COUNTIF($BN$5:$BN271,"&gt;=2")&lt;=1,SUM($BL271:$BP271)*D$8,CG270)</f>
        <v>604799.99999999988</v>
      </c>
      <c r="CH271" s="4">
        <f>IF(COUNTIF($BT$5:$BT271,"&gt;=2")&lt;=1,SUM($BQ271:$BU271)*E$8,CH270)</f>
        <v>2592000</v>
      </c>
      <c r="CI271" s="4">
        <f>IF(COUNTIF($BZ$5:$BZ271,"&gt;=2")&lt;=1,SUM($BV271:$BZ271)*F$8,CI270)</f>
        <v>17971199.999999996</v>
      </c>
      <c r="CJ271" s="4">
        <f t="shared" si="284"/>
        <v>0</v>
      </c>
      <c r="CK271" s="4">
        <f t="shared" si="285"/>
        <v>246.74999999999994</v>
      </c>
      <c r="CM271" s="4">
        <v>267</v>
      </c>
      <c r="CN271" s="4">
        <f>IF(COUNTIF($BH$5:$BH271,"&gt;=2")&gt;1,CN270,BG271)</f>
        <v>4.8999999999999995</v>
      </c>
      <c r="CO271" s="4">
        <f>IF(COUNTIF($BH$5:$BH271,"&gt;=2")&gt;1,CO270,BH271)</f>
        <v>2.1</v>
      </c>
      <c r="CP271" s="4">
        <f>IF(COUNTIF($BH$5:$BH271,"&gt;=2")&gt;1,CP270,BI271)</f>
        <v>0</v>
      </c>
      <c r="CQ271" s="4">
        <f>IF(COUNTIF($BH$5:$BH271,"&gt;=2")&gt;1,CQ270,BJ271)</f>
        <v>0</v>
      </c>
      <c r="CR271" s="4">
        <f>IF(COUNTIF($BH$5:$BH271,"&gt;=2")&gt;1,CR270,BK271)</f>
        <v>0</v>
      </c>
      <c r="CS271" s="4">
        <f>IF(COUNTIF($BN$5:$BN271,"&gt;=2")&gt;1,CS270,BL271)</f>
        <v>7</v>
      </c>
      <c r="CT271" s="4">
        <f>IF(COUNTIF($BN$5:$BN271,"&gt;=2")&gt;1,CT270,BM271)</f>
        <v>4.8999999999999995</v>
      </c>
      <c r="CU271" s="4">
        <f>IF(COUNTIF($BN$5:$BN271,"&gt;=2")&gt;1,CU270,BN271)</f>
        <v>2.1</v>
      </c>
      <c r="CV271" s="4">
        <f>IF(COUNTIF($BN$5:$BN271,"&gt;=2")&gt;1,CV270,BO271)</f>
        <v>0</v>
      </c>
      <c r="CW271" s="4">
        <f>IF(COUNTIF($BN$5:$BN271,"&gt;=2")&gt;1,CW270,BP271)</f>
        <v>0</v>
      </c>
      <c r="CX271" s="4">
        <f>IF(COUNTIF($BT$5:$BT271,"&gt;=2")&gt;1,CX270,BQ271)</f>
        <v>0</v>
      </c>
      <c r="CY271" s="4">
        <f>IF(COUNTIF($BT$5:$BT271,"&gt;=2")&gt;1,CY270,BR271)</f>
        <v>26</v>
      </c>
      <c r="CZ271" s="4">
        <f>IF(COUNTIF($BT$5:$BT271,"&gt;=2")&gt;1,CZ270,BS271)</f>
        <v>11.999999999999996</v>
      </c>
      <c r="DA271" s="4">
        <f>IF(COUNTIF($BT$5:$BT271,"&gt;=2")&gt;1,DA270,BT271)</f>
        <v>2</v>
      </c>
      <c r="DB271" s="4">
        <f>IF(COUNTIF($BT$5:$BT271,"&gt;=2")&gt;1,DB270,BU271)</f>
        <v>0</v>
      </c>
      <c r="DC271" s="4">
        <f>IF(COUNTIF($BZ$5:$BZ271,"&gt;=2")&gt;1,DC270,BV271)</f>
        <v>0</v>
      </c>
      <c r="DD271" s="4">
        <f>IF(COUNTIF($BZ$5:$BZ271,"&gt;=2")&gt;1,DD270,BW271)</f>
        <v>0</v>
      </c>
      <c r="DE271" s="4">
        <f>IF(COUNTIF($BZ$5:$BZ271,"&gt;=2")&gt;1,DE270,BX271)</f>
        <v>166.4</v>
      </c>
      <c r="DF271" s="4">
        <f>IF(COUNTIF($BZ$5:$BZ271,"&gt;=2")&gt;1,DF270,BY271)</f>
        <v>40.559999999999988</v>
      </c>
      <c r="DG271" s="4">
        <f>IF(COUNTIF($BZ$5:$BZ271,"&gt;=2")&gt;1,DG270,BZ271)</f>
        <v>1.04</v>
      </c>
      <c r="DH271" s="4">
        <f t="shared" si="286"/>
        <v>0</v>
      </c>
      <c r="DI271" s="4">
        <f t="shared" si="287"/>
        <v>0</v>
      </c>
      <c r="DJ271" s="4">
        <f t="shared" si="288"/>
        <v>0</v>
      </c>
      <c r="DK271" s="4">
        <f t="shared" si="289"/>
        <v>0</v>
      </c>
      <c r="DL271" s="4">
        <f t="shared" si="290"/>
        <v>0</v>
      </c>
      <c r="DM271" s="4">
        <f t="shared" si="291"/>
        <v>7</v>
      </c>
      <c r="DN271" s="4">
        <f t="shared" si="292"/>
        <v>13.999999999999998</v>
      </c>
      <c r="DO271" s="4">
        <f t="shared" si="293"/>
        <v>40</v>
      </c>
      <c r="DP271" s="4">
        <f t="shared" si="294"/>
        <v>207.99999999999997</v>
      </c>
      <c r="DQ271" s="4">
        <f t="shared" si="295"/>
        <v>0</v>
      </c>
      <c r="DS271" s="4">
        <v>267</v>
      </c>
      <c r="DT271" s="4">
        <f>$CK271+INDEX(节奏总纲!D$4:D$163,基础状态预估!$C$2)</f>
        <v>291.00483399593901</v>
      </c>
      <c r="DU271" s="4">
        <f>$CK271+INDEX(节奏总纲!E$4:E$163,基础状态预估!$C$2)</f>
        <v>285.28268396026408</v>
      </c>
      <c r="DV271" s="4">
        <f>$CK271+INDEX(节奏总纲!F$4:F$163,基础状态预估!$C$2)</f>
        <v>278.39220630709633</v>
      </c>
      <c r="DW271" s="4">
        <f>$CK271+INDEX(节奏总纲!G$4:G$163,基础状态预估!$C$2)</f>
        <v>270.03246816526348</v>
      </c>
      <c r="DX271" s="4">
        <f>$CK271+INDEX(节奏总纲!H$4:H$163,基础状态预估!$C$2)</f>
        <v>259.69453894381212</v>
      </c>
      <c r="DY271" s="4">
        <f t="shared" si="296"/>
        <v>11.899999999999999</v>
      </c>
      <c r="DZ271" s="4">
        <f t="shared" si="297"/>
        <v>33</v>
      </c>
      <c r="EA271" s="4">
        <f t="shared" si="298"/>
        <v>180.5</v>
      </c>
      <c r="EB271" s="4">
        <f t="shared" si="299"/>
        <v>42.559999999999988</v>
      </c>
      <c r="EC271" s="4">
        <f t="shared" si="300"/>
        <v>1.04</v>
      </c>
    </row>
    <row r="272" spans="58:133" x14ac:dyDescent="0.15">
      <c r="BF272" s="4">
        <v>268</v>
      </c>
      <c r="BG272" s="4">
        <f t="shared" si="282"/>
        <v>187.6</v>
      </c>
      <c r="BH272" s="4">
        <f t="shared" si="283"/>
        <v>80.399999999999991</v>
      </c>
      <c r="BL272" s="4">
        <f t="shared" si="271"/>
        <v>131</v>
      </c>
      <c r="BM272" s="4">
        <f t="shared" si="272"/>
        <v>91.699999999999989</v>
      </c>
      <c r="BN272" s="4">
        <f t="shared" si="273"/>
        <v>39.299999999999997</v>
      </c>
      <c r="BR272" s="4">
        <f t="shared" si="274"/>
        <v>161.85</v>
      </c>
      <c r="BS272" s="4">
        <f t="shared" si="275"/>
        <v>74.699999999999989</v>
      </c>
      <c r="BT272" s="4">
        <f t="shared" si="276"/>
        <v>12.450000000000001</v>
      </c>
      <c r="BX272" s="4">
        <f t="shared" si="277"/>
        <v>167.20000000000002</v>
      </c>
      <c r="BY272" s="4">
        <f t="shared" si="278"/>
        <v>40.754999999999988</v>
      </c>
      <c r="BZ272" s="4">
        <f t="shared" si="279"/>
        <v>1.0449999999999999</v>
      </c>
      <c r="CD272" s="4">
        <f t="shared" si="280"/>
        <v>0</v>
      </c>
      <c r="CE272" s="4">
        <f t="shared" si="281"/>
        <v>0</v>
      </c>
      <c r="CF272" s="4">
        <f>IF(COUNTIF($BH$5:$BH272,"&gt;=2")&lt;=1,SUM($BG272:$BK272)*C$8,CF271)</f>
        <v>151200</v>
      </c>
      <c r="CG272" s="4">
        <f>IF(COUNTIF($BN$5:$BN272,"&gt;=2")&lt;=1,SUM($BL272:$BP272)*D$8,CG271)</f>
        <v>604799.99999999988</v>
      </c>
      <c r="CH272" s="4">
        <f>IF(COUNTIF($BT$5:$BT272,"&gt;=2")&lt;=1,SUM($BQ272:$BU272)*E$8,CH271)</f>
        <v>2592000</v>
      </c>
      <c r="CI272" s="4">
        <f>IF(COUNTIF($BZ$5:$BZ272,"&gt;=2")&lt;=1,SUM($BV272:$BZ272)*F$8,CI271)</f>
        <v>18057600</v>
      </c>
      <c r="CJ272" s="4">
        <f t="shared" si="284"/>
        <v>0</v>
      </c>
      <c r="CK272" s="4">
        <f t="shared" si="285"/>
        <v>247.75</v>
      </c>
      <c r="CM272" s="4">
        <v>268</v>
      </c>
      <c r="CN272" s="4">
        <f>IF(COUNTIF($BH$5:$BH272,"&gt;=2")&gt;1,CN271,BG272)</f>
        <v>4.8999999999999995</v>
      </c>
      <c r="CO272" s="4">
        <f>IF(COUNTIF($BH$5:$BH272,"&gt;=2")&gt;1,CO271,BH272)</f>
        <v>2.1</v>
      </c>
      <c r="CP272" s="4">
        <f>IF(COUNTIF($BH$5:$BH272,"&gt;=2")&gt;1,CP271,BI272)</f>
        <v>0</v>
      </c>
      <c r="CQ272" s="4">
        <f>IF(COUNTIF($BH$5:$BH272,"&gt;=2")&gt;1,CQ271,BJ272)</f>
        <v>0</v>
      </c>
      <c r="CR272" s="4">
        <f>IF(COUNTIF($BH$5:$BH272,"&gt;=2")&gt;1,CR271,BK272)</f>
        <v>0</v>
      </c>
      <c r="CS272" s="4">
        <f>IF(COUNTIF($BN$5:$BN272,"&gt;=2")&gt;1,CS271,BL272)</f>
        <v>7</v>
      </c>
      <c r="CT272" s="4">
        <f>IF(COUNTIF($BN$5:$BN272,"&gt;=2")&gt;1,CT271,BM272)</f>
        <v>4.8999999999999995</v>
      </c>
      <c r="CU272" s="4">
        <f>IF(COUNTIF($BN$5:$BN272,"&gt;=2")&gt;1,CU271,BN272)</f>
        <v>2.1</v>
      </c>
      <c r="CV272" s="4">
        <f>IF(COUNTIF($BN$5:$BN272,"&gt;=2")&gt;1,CV271,BO272)</f>
        <v>0</v>
      </c>
      <c r="CW272" s="4">
        <f>IF(COUNTIF($BN$5:$BN272,"&gt;=2")&gt;1,CW271,BP272)</f>
        <v>0</v>
      </c>
      <c r="CX272" s="4">
        <f>IF(COUNTIF($BT$5:$BT272,"&gt;=2")&gt;1,CX271,BQ272)</f>
        <v>0</v>
      </c>
      <c r="CY272" s="4">
        <f>IF(COUNTIF($BT$5:$BT272,"&gt;=2")&gt;1,CY271,BR272)</f>
        <v>26</v>
      </c>
      <c r="CZ272" s="4">
        <f>IF(COUNTIF($BT$5:$BT272,"&gt;=2")&gt;1,CZ271,BS272)</f>
        <v>11.999999999999996</v>
      </c>
      <c r="DA272" s="4">
        <f>IF(COUNTIF($BT$5:$BT272,"&gt;=2")&gt;1,DA271,BT272)</f>
        <v>2</v>
      </c>
      <c r="DB272" s="4">
        <f>IF(COUNTIF($BT$5:$BT272,"&gt;=2")&gt;1,DB271,BU272)</f>
        <v>0</v>
      </c>
      <c r="DC272" s="4">
        <f>IF(COUNTIF($BZ$5:$BZ272,"&gt;=2")&gt;1,DC271,BV272)</f>
        <v>0</v>
      </c>
      <c r="DD272" s="4">
        <f>IF(COUNTIF($BZ$5:$BZ272,"&gt;=2")&gt;1,DD271,BW272)</f>
        <v>0</v>
      </c>
      <c r="DE272" s="4">
        <f>IF(COUNTIF($BZ$5:$BZ272,"&gt;=2")&gt;1,DE271,BX272)</f>
        <v>167.20000000000002</v>
      </c>
      <c r="DF272" s="4">
        <f>IF(COUNTIF($BZ$5:$BZ272,"&gt;=2")&gt;1,DF271,BY272)</f>
        <v>40.754999999999988</v>
      </c>
      <c r="DG272" s="4">
        <f>IF(COUNTIF($BZ$5:$BZ272,"&gt;=2")&gt;1,DG271,BZ272)</f>
        <v>1.0449999999999999</v>
      </c>
      <c r="DH272" s="4">
        <f t="shared" si="286"/>
        <v>0</v>
      </c>
      <c r="DI272" s="4">
        <f t="shared" si="287"/>
        <v>0</v>
      </c>
      <c r="DJ272" s="4">
        <f t="shared" si="288"/>
        <v>0</v>
      </c>
      <c r="DK272" s="4">
        <f t="shared" si="289"/>
        <v>0</v>
      </c>
      <c r="DL272" s="4">
        <f t="shared" si="290"/>
        <v>0</v>
      </c>
      <c r="DM272" s="4">
        <f t="shared" si="291"/>
        <v>7</v>
      </c>
      <c r="DN272" s="4">
        <f t="shared" si="292"/>
        <v>13.999999999999998</v>
      </c>
      <c r="DO272" s="4">
        <f t="shared" si="293"/>
        <v>40</v>
      </c>
      <c r="DP272" s="4">
        <f t="shared" si="294"/>
        <v>209</v>
      </c>
      <c r="DQ272" s="4">
        <f t="shared" si="295"/>
        <v>0</v>
      </c>
      <c r="DS272" s="4">
        <v>268</v>
      </c>
      <c r="DT272" s="4">
        <f>$CK272+INDEX(节奏总纲!D$4:D$163,基础状态预估!$C$2)</f>
        <v>292.00483399593907</v>
      </c>
      <c r="DU272" s="4">
        <f>$CK272+INDEX(节奏总纲!E$4:E$163,基础状态预估!$C$2)</f>
        <v>286.28268396026414</v>
      </c>
      <c r="DV272" s="4">
        <f>$CK272+INDEX(节奏总纲!F$4:F$163,基础状态预估!$C$2)</f>
        <v>279.39220630709644</v>
      </c>
      <c r="DW272" s="4">
        <f>$CK272+INDEX(节奏总纲!G$4:G$163,基础状态预估!$C$2)</f>
        <v>271.03246816526354</v>
      </c>
      <c r="DX272" s="4">
        <f>$CK272+INDEX(节奏总纲!H$4:H$163,基础状态预估!$C$2)</f>
        <v>260.69453894381218</v>
      </c>
      <c r="DY272" s="4">
        <f t="shared" si="296"/>
        <v>11.899999999999999</v>
      </c>
      <c r="DZ272" s="4">
        <f t="shared" si="297"/>
        <v>33</v>
      </c>
      <c r="EA272" s="4">
        <f t="shared" si="298"/>
        <v>181.3</v>
      </c>
      <c r="EB272" s="4">
        <f t="shared" si="299"/>
        <v>42.754999999999988</v>
      </c>
      <c r="EC272" s="4">
        <f t="shared" si="300"/>
        <v>1.0449999999999999</v>
      </c>
    </row>
    <row r="273" spans="58:133" x14ac:dyDescent="0.15">
      <c r="BF273" s="4">
        <v>269</v>
      </c>
      <c r="BG273" s="4">
        <f t="shared" si="282"/>
        <v>188.29999999999998</v>
      </c>
      <c r="BH273" s="4">
        <f t="shared" si="283"/>
        <v>80.7</v>
      </c>
      <c r="BL273" s="4">
        <f t="shared" si="271"/>
        <v>131.5</v>
      </c>
      <c r="BM273" s="4">
        <f t="shared" si="272"/>
        <v>92.05</v>
      </c>
      <c r="BN273" s="4">
        <f t="shared" si="273"/>
        <v>39.449999999999996</v>
      </c>
      <c r="BR273" s="4">
        <f t="shared" si="274"/>
        <v>162.5</v>
      </c>
      <c r="BS273" s="4">
        <f t="shared" si="275"/>
        <v>74.999999999999986</v>
      </c>
      <c r="BT273" s="4">
        <f t="shared" si="276"/>
        <v>12.5</v>
      </c>
      <c r="BX273" s="4">
        <f t="shared" si="277"/>
        <v>168</v>
      </c>
      <c r="BY273" s="4">
        <f t="shared" si="278"/>
        <v>40.949999999999989</v>
      </c>
      <c r="BZ273" s="4">
        <f t="shared" si="279"/>
        <v>1.05</v>
      </c>
      <c r="CD273" s="4">
        <f t="shared" si="280"/>
        <v>0</v>
      </c>
      <c r="CE273" s="4">
        <f t="shared" si="281"/>
        <v>0</v>
      </c>
      <c r="CF273" s="4">
        <f>IF(COUNTIF($BH$5:$BH273,"&gt;=2")&lt;=1,SUM($BG273:$BK273)*C$8,CF272)</f>
        <v>151200</v>
      </c>
      <c r="CG273" s="4">
        <f>IF(COUNTIF($BN$5:$BN273,"&gt;=2")&lt;=1,SUM($BL273:$BP273)*D$8,CG272)</f>
        <v>604799.99999999988</v>
      </c>
      <c r="CH273" s="4">
        <f>IF(COUNTIF($BT$5:$BT273,"&gt;=2")&lt;=1,SUM($BQ273:$BU273)*E$8,CH272)</f>
        <v>2592000</v>
      </c>
      <c r="CI273" s="4">
        <f>IF(COUNTIF($BZ$5:$BZ273,"&gt;=2")&lt;=1,SUM($BV273:$BZ273)*F$8,CI272)</f>
        <v>18144000</v>
      </c>
      <c r="CJ273" s="4">
        <f t="shared" si="284"/>
        <v>0</v>
      </c>
      <c r="CK273" s="4">
        <f t="shared" si="285"/>
        <v>248.75</v>
      </c>
      <c r="CM273" s="4">
        <v>269</v>
      </c>
      <c r="CN273" s="4">
        <f>IF(COUNTIF($BH$5:$BH273,"&gt;=2")&gt;1,CN272,BG273)</f>
        <v>4.8999999999999995</v>
      </c>
      <c r="CO273" s="4">
        <f>IF(COUNTIF($BH$5:$BH273,"&gt;=2")&gt;1,CO272,BH273)</f>
        <v>2.1</v>
      </c>
      <c r="CP273" s="4">
        <f>IF(COUNTIF($BH$5:$BH273,"&gt;=2")&gt;1,CP272,BI273)</f>
        <v>0</v>
      </c>
      <c r="CQ273" s="4">
        <f>IF(COUNTIF($BH$5:$BH273,"&gt;=2")&gt;1,CQ272,BJ273)</f>
        <v>0</v>
      </c>
      <c r="CR273" s="4">
        <f>IF(COUNTIF($BH$5:$BH273,"&gt;=2")&gt;1,CR272,BK273)</f>
        <v>0</v>
      </c>
      <c r="CS273" s="4">
        <f>IF(COUNTIF($BN$5:$BN273,"&gt;=2")&gt;1,CS272,BL273)</f>
        <v>7</v>
      </c>
      <c r="CT273" s="4">
        <f>IF(COUNTIF($BN$5:$BN273,"&gt;=2")&gt;1,CT272,BM273)</f>
        <v>4.8999999999999995</v>
      </c>
      <c r="CU273" s="4">
        <f>IF(COUNTIF($BN$5:$BN273,"&gt;=2")&gt;1,CU272,BN273)</f>
        <v>2.1</v>
      </c>
      <c r="CV273" s="4">
        <f>IF(COUNTIF($BN$5:$BN273,"&gt;=2")&gt;1,CV272,BO273)</f>
        <v>0</v>
      </c>
      <c r="CW273" s="4">
        <f>IF(COUNTIF($BN$5:$BN273,"&gt;=2")&gt;1,CW272,BP273)</f>
        <v>0</v>
      </c>
      <c r="CX273" s="4">
        <f>IF(COUNTIF($BT$5:$BT273,"&gt;=2")&gt;1,CX272,BQ273)</f>
        <v>0</v>
      </c>
      <c r="CY273" s="4">
        <f>IF(COUNTIF($BT$5:$BT273,"&gt;=2")&gt;1,CY272,BR273)</f>
        <v>26</v>
      </c>
      <c r="CZ273" s="4">
        <f>IF(COUNTIF($BT$5:$BT273,"&gt;=2")&gt;1,CZ272,BS273)</f>
        <v>11.999999999999996</v>
      </c>
      <c r="DA273" s="4">
        <f>IF(COUNTIF($BT$5:$BT273,"&gt;=2")&gt;1,DA272,BT273)</f>
        <v>2</v>
      </c>
      <c r="DB273" s="4">
        <f>IF(COUNTIF($BT$5:$BT273,"&gt;=2")&gt;1,DB272,BU273)</f>
        <v>0</v>
      </c>
      <c r="DC273" s="4">
        <f>IF(COUNTIF($BZ$5:$BZ273,"&gt;=2")&gt;1,DC272,BV273)</f>
        <v>0</v>
      </c>
      <c r="DD273" s="4">
        <f>IF(COUNTIF($BZ$5:$BZ273,"&gt;=2")&gt;1,DD272,BW273)</f>
        <v>0</v>
      </c>
      <c r="DE273" s="4">
        <f>IF(COUNTIF($BZ$5:$BZ273,"&gt;=2")&gt;1,DE272,BX273)</f>
        <v>168</v>
      </c>
      <c r="DF273" s="4">
        <f>IF(COUNTIF($BZ$5:$BZ273,"&gt;=2")&gt;1,DF272,BY273)</f>
        <v>40.949999999999989</v>
      </c>
      <c r="DG273" s="4">
        <f>IF(COUNTIF($BZ$5:$BZ273,"&gt;=2")&gt;1,DG272,BZ273)</f>
        <v>1.05</v>
      </c>
      <c r="DH273" s="4">
        <f t="shared" si="286"/>
        <v>0</v>
      </c>
      <c r="DI273" s="4">
        <f t="shared" si="287"/>
        <v>0</v>
      </c>
      <c r="DJ273" s="4">
        <f t="shared" si="288"/>
        <v>0</v>
      </c>
      <c r="DK273" s="4">
        <f t="shared" si="289"/>
        <v>0</v>
      </c>
      <c r="DL273" s="4">
        <f t="shared" si="290"/>
        <v>0</v>
      </c>
      <c r="DM273" s="4">
        <f t="shared" si="291"/>
        <v>7</v>
      </c>
      <c r="DN273" s="4">
        <f t="shared" si="292"/>
        <v>13.999999999999998</v>
      </c>
      <c r="DO273" s="4">
        <f t="shared" si="293"/>
        <v>40</v>
      </c>
      <c r="DP273" s="4">
        <f t="shared" si="294"/>
        <v>210</v>
      </c>
      <c r="DQ273" s="4">
        <f t="shared" si="295"/>
        <v>0</v>
      </c>
      <c r="DS273" s="4">
        <v>269</v>
      </c>
      <c r="DT273" s="4">
        <f>$CK273+INDEX(节奏总纲!D$4:D$163,基础状态预估!$C$2)</f>
        <v>293.00483399593907</v>
      </c>
      <c r="DU273" s="4">
        <f>$CK273+INDEX(节奏总纲!E$4:E$163,基础状态预估!$C$2)</f>
        <v>287.28268396026414</v>
      </c>
      <c r="DV273" s="4">
        <f>$CK273+INDEX(节奏总纲!F$4:F$163,基础状态预估!$C$2)</f>
        <v>280.39220630709644</v>
      </c>
      <c r="DW273" s="4">
        <f>$CK273+INDEX(节奏总纲!G$4:G$163,基础状态预估!$C$2)</f>
        <v>272.03246816526354</v>
      </c>
      <c r="DX273" s="4">
        <f>$CK273+INDEX(节奏总纲!H$4:H$163,基础状态预估!$C$2)</f>
        <v>261.69453894381218</v>
      </c>
      <c r="DY273" s="4">
        <f t="shared" si="296"/>
        <v>11.899999999999999</v>
      </c>
      <c r="DZ273" s="4">
        <f t="shared" si="297"/>
        <v>33</v>
      </c>
      <c r="EA273" s="4">
        <f t="shared" si="298"/>
        <v>182.1</v>
      </c>
      <c r="EB273" s="4">
        <f t="shared" si="299"/>
        <v>42.949999999999989</v>
      </c>
      <c r="EC273" s="4">
        <f t="shared" si="300"/>
        <v>1.05</v>
      </c>
    </row>
    <row r="274" spans="58:133" x14ac:dyDescent="0.15">
      <c r="BF274" s="4">
        <v>270</v>
      </c>
      <c r="BG274" s="4">
        <f t="shared" si="282"/>
        <v>189</v>
      </c>
      <c r="BH274" s="4">
        <f t="shared" si="283"/>
        <v>81</v>
      </c>
      <c r="BL274" s="4">
        <f t="shared" si="271"/>
        <v>132</v>
      </c>
      <c r="BM274" s="4">
        <f t="shared" si="272"/>
        <v>92.399999999999991</v>
      </c>
      <c r="BN274" s="4">
        <f t="shared" si="273"/>
        <v>39.6</v>
      </c>
      <c r="BR274" s="4">
        <f t="shared" si="274"/>
        <v>163.15</v>
      </c>
      <c r="BS274" s="4">
        <f t="shared" si="275"/>
        <v>75.299999999999983</v>
      </c>
      <c r="BT274" s="4">
        <f t="shared" si="276"/>
        <v>12.55</v>
      </c>
      <c r="BX274" s="4">
        <f t="shared" si="277"/>
        <v>168.8</v>
      </c>
      <c r="BY274" s="4">
        <f t="shared" si="278"/>
        <v>41.144999999999989</v>
      </c>
      <c r="BZ274" s="4">
        <f t="shared" si="279"/>
        <v>1.0549999999999999</v>
      </c>
      <c r="CD274" s="4">
        <f t="shared" si="280"/>
        <v>0</v>
      </c>
      <c r="CE274" s="4">
        <f t="shared" si="281"/>
        <v>0</v>
      </c>
      <c r="CF274" s="4">
        <f>IF(COUNTIF($BH$5:$BH274,"&gt;=2")&lt;=1,SUM($BG274:$BK274)*C$8,CF273)</f>
        <v>151200</v>
      </c>
      <c r="CG274" s="4">
        <f>IF(COUNTIF($BN$5:$BN274,"&gt;=2")&lt;=1,SUM($BL274:$BP274)*D$8,CG273)</f>
        <v>604799.99999999988</v>
      </c>
      <c r="CH274" s="4">
        <f>IF(COUNTIF($BT$5:$BT274,"&gt;=2")&lt;=1,SUM($BQ274:$BU274)*E$8,CH273)</f>
        <v>2592000</v>
      </c>
      <c r="CI274" s="4">
        <f>IF(COUNTIF($BZ$5:$BZ274,"&gt;=2")&lt;=1,SUM($BV274:$BZ274)*F$8,CI273)</f>
        <v>18230400</v>
      </c>
      <c r="CJ274" s="4">
        <f t="shared" si="284"/>
        <v>0</v>
      </c>
      <c r="CK274" s="4">
        <f t="shared" si="285"/>
        <v>249.75</v>
      </c>
      <c r="CM274" s="4">
        <v>270</v>
      </c>
      <c r="CN274" s="4">
        <f>IF(COUNTIF($BH$5:$BH274,"&gt;=2")&gt;1,CN273,BG274)</f>
        <v>4.8999999999999995</v>
      </c>
      <c r="CO274" s="4">
        <f>IF(COUNTIF($BH$5:$BH274,"&gt;=2")&gt;1,CO273,BH274)</f>
        <v>2.1</v>
      </c>
      <c r="CP274" s="4">
        <f>IF(COUNTIF($BH$5:$BH274,"&gt;=2")&gt;1,CP273,BI274)</f>
        <v>0</v>
      </c>
      <c r="CQ274" s="4">
        <f>IF(COUNTIF($BH$5:$BH274,"&gt;=2")&gt;1,CQ273,BJ274)</f>
        <v>0</v>
      </c>
      <c r="CR274" s="4">
        <f>IF(COUNTIF($BH$5:$BH274,"&gt;=2")&gt;1,CR273,BK274)</f>
        <v>0</v>
      </c>
      <c r="CS274" s="4">
        <f>IF(COUNTIF($BN$5:$BN274,"&gt;=2")&gt;1,CS273,BL274)</f>
        <v>7</v>
      </c>
      <c r="CT274" s="4">
        <f>IF(COUNTIF($BN$5:$BN274,"&gt;=2")&gt;1,CT273,BM274)</f>
        <v>4.8999999999999995</v>
      </c>
      <c r="CU274" s="4">
        <f>IF(COUNTIF($BN$5:$BN274,"&gt;=2")&gt;1,CU273,BN274)</f>
        <v>2.1</v>
      </c>
      <c r="CV274" s="4">
        <f>IF(COUNTIF($BN$5:$BN274,"&gt;=2")&gt;1,CV273,BO274)</f>
        <v>0</v>
      </c>
      <c r="CW274" s="4">
        <f>IF(COUNTIF($BN$5:$BN274,"&gt;=2")&gt;1,CW273,BP274)</f>
        <v>0</v>
      </c>
      <c r="CX274" s="4">
        <f>IF(COUNTIF($BT$5:$BT274,"&gt;=2")&gt;1,CX273,BQ274)</f>
        <v>0</v>
      </c>
      <c r="CY274" s="4">
        <f>IF(COUNTIF($BT$5:$BT274,"&gt;=2")&gt;1,CY273,BR274)</f>
        <v>26</v>
      </c>
      <c r="CZ274" s="4">
        <f>IF(COUNTIF($BT$5:$BT274,"&gt;=2")&gt;1,CZ273,BS274)</f>
        <v>11.999999999999996</v>
      </c>
      <c r="DA274" s="4">
        <f>IF(COUNTIF($BT$5:$BT274,"&gt;=2")&gt;1,DA273,BT274)</f>
        <v>2</v>
      </c>
      <c r="DB274" s="4">
        <f>IF(COUNTIF($BT$5:$BT274,"&gt;=2")&gt;1,DB273,BU274)</f>
        <v>0</v>
      </c>
      <c r="DC274" s="4">
        <f>IF(COUNTIF($BZ$5:$BZ274,"&gt;=2")&gt;1,DC273,BV274)</f>
        <v>0</v>
      </c>
      <c r="DD274" s="4">
        <f>IF(COUNTIF($BZ$5:$BZ274,"&gt;=2")&gt;1,DD273,BW274)</f>
        <v>0</v>
      </c>
      <c r="DE274" s="4">
        <f>IF(COUNTIF($BZ$5:$BZ274,"&gt;=2")&gt;1,DE273,BX274)</f>
        <v>168.8</v>
      </c>
      <c r="DF274" s="4">
        <f>IF(COUNTIF($BZ$5:$BZ274,"&gt;=2")&gt;1,DF273,BY274)</f>
        <v>41.144999999999989</v>
      </c>
      <c r="DG274" s="4">
        <f>IF(COUNTIF($BZ$5:$BZ274,"&gt;=2")&gt;1,DG273,BZ274)</f>
        <v>1.0549999999999999</v>
      </c>
      <c r="DH274" s="4">
        <f t="shared" si="286"/>
        <v>0</v>
      </c>
      <c r="DI274" s="4">
        <f t="shared" si="287"/>
        <v>0</v>
      </c>
      <c r="DJ274" s="4">
        <f t="shared" si="288"/>
        <v>0</v>
      </c>
      <c r="DK274" s="4">
        <f t="shared" si="289"/>
        <v>0</v>
      </c>
      <c r="DL274" s="4">
        <f t="shared" si="290"/>
        <v>0</v>
      </c>
      <c r="DM274" s="4">
        <f t="shared" si="291"/>
        <v>7</v>
      </c>
      <c r="DN274" s="4">
        <f t="shared" si="292"/>
        <v>13.999999999999998</v>
      </c>
      <c r="DO274" s="4">
        <f t="shared" si="293"/>
        <v>40</v>
      </c>
      <c r="DP274" s="4">
        <f t="shared" si="294"/>
        <v>211</v>
      </c>
      <c r="DQ274" s="4">
        <f t="shared" si="295"/>
        <v>0</v>
      </c>
      <c r="DS274" s="4">
        <v>270</v>
      </c>
      <c r="DT274" s="4">
        <f>$CK274+INDEX(节奏总纲!D$4:D$163,基础状态预估!$C$2)</f>
        <v>294.00483399593907</v>
      </c>
      <c r="DU274" s="4">
        <f>$CK274+INDEX(节奏总纲!E$4:E$163,基础状态预估!$C$2)</f>
        <v>288.28268396026414</v>
      </c>
      <c r="DV274" s="4">
        <f>$CK274+INDEX(节奏总纲!F$4:F$163,基础状态预估!$C$2)</f>
        <v>281.39220630709644</v>
      </c>
      <c r="DW274" s="4">
        <f>$CK274+INDEX(节奏总纲!G$4:G$163,基础状态预估!$C$2)</f>
        <v>273.03246816526354</v>
      </c>
      <c r="DX274" s="4">
        <f>$CK274+INDEX(节奏总纲!H$4:H$163,基础状态预估!$C$2)</f>
        <v>262.69453894381218</v>
      </c>
      <c r="DY274" s="4">
        <f t="shared" si="296"/>
        <v>11.899999999999999</v>
      </c>
      <c r="DZ274" s="4">
        <f t="shared" si="297"/>
        <v>33</v>
      </c>
      <c r="EA274" s="4">
        <f t="shared" si="298"/>
        <v>182.9</v>
      </c>
      <c r="EB274" s="4">
        <f t="shared" si="299"/>
        <v>43.144999999999989</v>
      </c>
      <c r="EC274" s="4">
        <f t="shared" si="300"/>
        <v>1.0549999999999999</v>
      </c>
    </row>
    <row r="275" spans="58:133" x14ac:dyDescent="0.15">
      <c r="BF275" s="4">
        <v>271</v>
      </c>
      <c r="BG275" s="4">
        <f t="shared" si="282"/>
        <v>189.7</v>
      </c>
      <c r="BH275" s="4">
        <f t="shared" si="283"/>
        <v>81.3</v>
      </c>
      <c r="BL275" s="4">
        <f t="shared" si="271"/>
        <v>132.5</v>
      </c>
      <c r="BM275" s="4">
        <f t="shared" si="272"/>
        <v>92.75</v>
      </c>
      <c r="BN275" s="4">
        <f t="shared" si="273"/>
        <v>39.75</v>
      </c>
      <c r="BR275" s="4">
        <f t="shared" si="274"/>
        <v>163.80000000000001</v>
      </c>
      <c r="BS275" s="4">
        <f t="shared" si="275"/>
        <v>75.59999999999998</v>
      </c>
      <c r="BT275" s="4">
        <f t="shared" si="276"/>
        <v>12.600000000000001</v>
      </c>
      <c r="BX275" s="4">
        <f t="shared" si="277"/>
        <v>169.60000000000002</v>
      </c>
      <c r="BY275" s="4">
        <f t="shared" si="278"/>
        <v>41.339999999999989</v>
      </c>
      <c r="BZ275" s="4">
        <f t="shared" si="279"/>
        <v>1.06</v>
      </c>
      <c r="CD275" s="4">
        <f t="shared" si="280"/>
        <v>0</v>
      </c>
      <c r="CE275" s="4">
        <f t="shared" si="281"/>
        <v>0</v>
      </c>
      <c r="CF275" s="4">
        <f>IF(COUNTIF($BH$5:$BH275,"&gt;=2")&lt;=1,SUM($BG275:$BK275)*C$8,CF274)</f>
        <v>151200</v>
      </c>
      <c r="CG275" s="4">
        <f>IF(COUNTIF($BN$5:$BN275,"&gt;=2")&lt;=1,SUM($BL275:$BP275)*D$8,CG274)</f>
        <v>604799.99999999988</v>
      </c>
      <c r="CH275" s="4">
        <f>IF(COUNTIF($BT$5:$BT275,"&gt;=2")&lt;=1,SUM($BQ275:$BU275)*E$8,CH274)</f>
        <v>2592000</v>
      </c>
      <c r="CI275" s="4">
        <f>IF(COUNTIF($BZ$5:$BZ275,"&gt;=2")&lt;=1,SUM($BV275:$BZ275)*F$8,CI274)</f>
        <v>18316800</v>
      </c>
      <c r="CJ275" s="4">
        <f t="shared" si="284"/>
        <v>0</v>
      </c>
      <c r="CK275" s="4">
        <f t="shared" si="285"/>
        <v>250.75</v>
      </c>
      <c r="CM275" s="4">
        <v>271</v>
      </c>
      <c r="CN275" s="4">
        <f>IF(COUNTIF($BH$5:$BH275,"&gt;=2")&gt;1,CN274,BG275)</f>
        <v>4.8999999999999995</v>
      </c>
      <c r="CO275" s="4">
        <f>IF(COUNTIF($BH$5:$BH275,"&gt;=2")&gt;1,CO274,BH275)</f>
        <v>2.1</v>
      </c>
      <c r="CP275" s="4">
        <f>IF(COUNTIF($BH$5:$BH275,"&gt;=2")&gt;1,CP274,BI275)</f>
        <v>0</v>
      </c>
      <c r="CQ275" s="4">
        <f>IF(COUNTIF($BH$5:$BH275,"&gt;=2")&gt;1,CQ274,BJ275)</f>
        <v>0</v>
      </c>
      <c r="CR275" s="4">
        <f>IF(COUNTIF($BH$5:$BH275,"&gt;=2")&gt;1,CR274,BK275)</f>
        <v>0</v>
      </c>
      <c r="CS275" s="4">
        <f>IF(COUNTIF($BN$5:$BN275,"&gt;=2")&gt;1,CS274,BL275)</f>
        <v>7</v>
      </c>
      <c r="CT275" s="4">
        <f>IF(COUNTIF($BN$5:$BN275,"&gt;=2")&gt;1,CT274,BM275)</f>
        <v>4.8999999999999995</v>
      </c>
      <c r="CU275" s="4">
        <f>IF(COUNTIF($BN$5:$BN275,"&gt;=2")&gt;1,CU274,BN275)</f>
        <v>2.1</v>
      </c>
      <c r="CV275" s="4">
        <f>IF(COUNTIF($BN$5:$BN275,"&gt;=2")&gt;1,CV274,BO275)</f>
        <v>0</v>
      </c>
      <c r="CW275" s="4">
        <f>IF(COUNTIF($BN$5:$BN275,"&gt;=2")&gt;1,CW274,BP275)</f>
        <v>0</v>
      </c>
      <c r="CX275" s="4">
        <f>IF(COUNTIF($BT$5:$BT275,"&gt;=2")&gt;1,CX274,BQ275)</f>
        <v>0</v>
      </c>
      <c r="CY275" s="4">
        <f>IF(COUNTIF($BT$5:$BT275,"&gt;=2")&gt;1,CY274,BR275)</f>
        <v>26</v>
      </c>
      <c r="CZ275" s="4">
        <f>IF(COUNTIF($BT$5:$BT275,"&gt;=2")&gt;1,CZ274,BS275)</f>
        <v>11.999999999999996</v>
      </c>
      <c r="DA275" s="4">
        <f>IF(COUNTIF($BT$5:$BT275,"&gt;=2")&gt;1,DA274,BT275)</f>
        <v>2</v>
      </c>
      <c r="DB275" s="4">
        <f>IF(COUNTIF($BT$5:$BT275,"&gt;=2")&gt;1,DB274,BU275)</f>
        <v>0</v>
      </c>
      <c r="DC275" s="4">
        <f>IF(COUNTIF($BZ$5:$BZ275,"&gt;=2")&gt;1,DC274,BV275)</f>
        <v>0</v>
      </c>
      <c r="DD275" s="4">
        <f>IF(COUNTIF($BZ$5:$BZ275,"&gt;=2")&gt;1,DD274,BW275)</f>
        <v>0</v>
      </c>
      <c r="DE275" s="4">
        <f>IF(COUNTIF($BZ$5:$BZ275,"&gt;=2")&gt;1,DE274,BX275)</f>
        <v>169.60000000000002</v>
      </c>
      <c r="DF275" s="4">
        <f>IF(COUNTIF($BZ$5:$BZ275,"&gt;=2")&gt;1,DF274,BY275)</f>
        <v>41.339999999999989</v>
      </c>
      <c r="DG275" s="4">
        <f>IF(COUNTIF($BZ$5:$BZ275,"&gt;=2")&gt;1,DG274,BZ275)</f>
        <v>1.06</v>
      </c>
      <c r="DH275" s="4">
        <f t="shared" si="286"/>
        <v>0</v>
      </c>
      <c r="DI275" s="4">
        <f t="shared" si="287"/>
        <v>0</v>
      </c>
      <c r="DJ275" s="4">
        <f t="shared" si="288"/>
        <v>0</v>
      </c>
      <c r="DK275" s="4">
        <f t="shared" si="289"/>
        <v>0</v>
      </c>
      <c r="DL275" s="4">
        <f t="shared" si="290"/>
        <v>0</v>
      </c>
      <c r="DM275" s="4">
        <f t="shared" si="291"/>
        <v>7</v>
      </c>
      <c r="DN275" s="4">
        <f t="shared" si="292"/>
        <v>13.999999999999998</v>
      </c>
      <c r="DO275" s="4">
        <f t="shared" si="293"/>
        <v>40</v>
      </c>
      <c r="DP275" s="4">
        <f t="shared" si="294"/>
        <v>212</v>
      </c>
      <c r="DQ275" s="4">
        <f t="shared" si="295"/>
        <v>0</v>
      </c>
      <c r="DS275" s="4">
        <v>271</v>
      </c>
      <c r="DT275" s="4">
        <f>$CK275+INDEX(节奏总纲!D$4:D$163,基础状态预估!$C$2)</f>
        <v>295.00483399593907</v>
      </c>
      <c r="DU275" s="4">
        <f>$CK275+INDEX(节奏总纲!E$4:E$163,基础状态预估!$C$2)</f>
        <v>289.28268396026414</v>
      </c>
      <c r="DV275" s="4">
        <f>$CK275+INDEX(节奏总纲!F$4:F$163,基础状态预估!$C$2)</f>
        <v>282.39220630709644</v>
      </c>
      <c r="DW275" s="4">
        <f>$CK275+INDEX(节奏总纲!G$4:G$163,基础状态预估!$C$2)</f>
        <v>274.03246816526354</v>
      </c>
      <c r="DX275" s="4">
        <f>$CK275+INDEX(节奏总纲!H$4:H$163,基础状态预估!$C$2)</f>
        <v>263.69453894381218</v>
      </c>
      <c r="DY275" s="4">
        <f t="shared" si="296"/>
        <v>11.899999999999999</v>
      </c>
      <c r="DZ275" s="4">
        <f t="shared" si="297"/>
        <v>33</v>
      </c>
      <c r="EA275" s="4">
        <f t="shared" si="298"/>
        <v>183.70000000000002</v>
      </c>
      <c r="EB275" s="4">
        <f t="shared" si="299"/>
        <v>43.339999999999989</v>
      </c>
      <c r="EC275" s="4">
        <f t="shared" si="300"/>
        <v>1.06</v>
      </c>
    </row>
    <row r="276" spans="58:133" x14ac:dyDescent="0.15">
      <c r="BF276" s="4">
        <v>272</v>
      </c>
      <c r="BG276" s="4">
        <f t="shared" si="282"/>
        <v>190.39999999999998</v>
      </c>
      <c r="BH276" s="4">
        <f t="shared" si="283"/>
        <v>81.599999999999994</v>
      </c>
      <c r="BL276" s="4">
        <f t="shared" si="271"/>
        <v>133</v>
      </c>
      <c r="BM276" s="4">
        <f t="shared" si="272"/>
        <v>93.1</v>
      </c>
      <c r="BN276" s="4">
        <f t="shared" si="273"/>
        <v>39.9</v>
      </c>
      <c r="BR276" s="4">
        <f t="shared" si="274"/>
        <v>164.45000000000002</v>
      </c>
      <c r="BS276" s="4">
        <f t="shared" si="275"/>
        <v>75.899999999999977</v>
      </c>
      <c r="BT276" s="4">
        <f t="shared" si="276"/>
        <v>12.65</v>
      </c>
      <c r="BX276" s="4">
        <f t="shared" si="277"/>
        <v>170.4</v>
      </c>
      <c r="BY276" s="4">
        <f t="shared" si="278"/>
        <v>41.534999999999989</v>
      </c>
      <c r="BZ276" s="4">
        <f t="shared" si="279"/>
        <v>1.0649999999999999</v>
      </c>
      <c r="CD276" s="4">
        <f t="shared" si="280"/>
        <v>0</v>
      </c>
      <c r="CE276" s="4">
        <f t="shared" si="281"/>
        <v>0</v>
      </c>
      <c r="CF276" s="4">
        <f>IF(COUNTIF($BH$5:$BH276,"&gt;=2")&lt;=1,SUM($BG276:$BK276)*C$8,CF275)</f>
        <v>151200</v>
      </c>
      <c r="CG276" s="4">
        <f>IF(COUNTIF($BN$5:$BN276,"&gt;=2")&lt;=1,SUM($BL276:$BP276)*D$8,CG275)</f>
        <v>604799.99999999988</v>
      </c>
      <c r="CH276" s="4">
        <f>IF(COUNTIF($BT$5:$BT276,"&gt;=2")&lt;=1,SUM($BQ276:$BU276)*E$8,CH275)</f>
        <v>2592000</v>
      </c>
      <c r="CI276" s="4">
        <f>IF(COUNTIF($BZ$5:$BZ276,"&gt;=2")&lt;=1,SUM($BV276:$BZ276)*F$8,CI275)</f>
        <v>18403200</v>
      </c>
      <c r="CJ276" s="4">
        <f t="shared" si="284"/>
        <v>0</v>
      </c>
      <c r="CK276" s="4">
        <f t="shared" si="285"/>
        <v>251.75</v>
      </c>
      <c r="CM276" s="4">
        <v>272</v>
      </c>
      <c r="CN276" s="4">
        <f>IF(COUNTIF($BH$5:$BH276,"&gt;=2")&gt;1,CN275,BG276)</f>
        <v>4.8999999999999995</v>
      </c>
      <c r="CO276" s="4">
        <f>IF(COUNTIF($BH$5:$BH276,"&gt;=2")&gt;1,CO275,BH276)</f>
        <v>2.1</v>
      </c>
      <c r="CP276" s="4">
        <f>IF(COUNTIF($BH$5:$BH276,"&gt;=2")&gt;1,CP275,BI276)</f>
        <v>0</v>
      </c>
      <c r="CQ276" s="4">
        <f>IF(COUNTIF($BH$5:$BH276,"&gt;=2")&gt;1,CQ275,BJ276)</f>
        <v>0</v>
      </c>
      <c r="CR276" s="4">
        <f>IF(COUNTIF($BH$5:$BH276,"&gt;=2")&gt;1,CR275,BK276)</f>
        <v>0</v>
      </c>
      <c r="CS276" s="4">
        <f>IF(COUNTIF($BN$5:$BN276,"&gt;=2")&gt;1,CS275,BL276)</f>
        <v>7</v>
      </c>
      <c r="CT276" s="4">
        <f>IF(COUNTIF($BN$5:$BN276,"&gt;=2")&gt;1,CT275,BM276)</f>
        <v>4.8999999999999995</v>
      </c>
      <c r="CU276" s="4">
        <f>IF(COUNTIF($BN$5:$BN276,"&gt;=2")&gt;1,CU275,BN276)</f>
        <v>2.1</v>
      </c>
      <c r="CV276" s="4">
        <f>IF(COUNTIF($BN$5:$BN276,"&gt;=2")&gt;1,CV275,BO276)</f>
        <v>0</v>
      </c>
      <c r="CW276" s="4">
        <f>IF(COUNTIF($BN$5:$BN276,"&gt;=2")&gt;1,CW275,BP276)</f>
        <v>0</v>
      </c>
      <c r="CX276" s="4">
        <f>IF(COUNTIF($BT$5:$BT276,"&gt;=2")&gt;1,CX275,BQ276)</f>
        <v>0</v>
      </c>
      <c r="CY276" s="4">
        <f>IF(COUNTIF($BT$5:$BT276,"&gt;=2")&gt;1,CY275,BR276)</f>
        <v>26</v>
      </c>
      <c r="CZ276" s="4">
        <f>IF(COUNTIF($BT$5:$BT276,"&gt;=2")&gt;1,CZ275,BS276)</f>
        <v>11.999999999999996</v>
      </c>
      <c r="DA276" s="4">
        <f>IF(COUNTIF($BT$5:$BT276,"&gt;=2")&gt;1,DA275,BT276)</f>
        <v>2</v>
      </c>
      <c r="DB276" s="4">
        <f>IF(COUNTIF($BT$5:$BT276,"&gt;=2")&gt;1,DB275,BU276)</f>
        <v>0</v>
      </c>
      <c r="DC276" s="4">
        <f>IF(COUNTIF($BZ$5:$BZ276,"&gt;=2")&gt;1,DC275,BV276)</f>
        <v>0</v>
      </c>
      <c r="DD276" s="4">
        <f>IF(COUNTIF($BZ$5:$BZ276,"&gt;=2")&gt;1,DD275,BW276)</f>
        <v>0</v>
      </c>
      <c r="DE276" s="4">
        <f>IF(COUNTIF($BZ$5:$BZ276,"&gt;=2")&gt;1,DE275,BX276)</f>
        <v>170.4</v>
      </c>
      <c r="DF276" s="4">
        <f>IF(COUNTIF($BZ$5:$BZ276,"&gt;=2")&gt;1,DF275,BY276)</f>
        <v>41.534999999999989</v>
      </c>
      <c r="DG276" s="4">
        <f>IF(COUNTIF($BZ$5:$BZ276,"&gt;=2")&gt;1,DG275,BZ276)</f>
        <v>1.0649999999999999</v>
      </c>
      <c r="DH276" s="4">
        <f t="shared" si="286"/>
        <v>0</v>
      </c>
      <c r="DI276" s="4">
        <f t="shared" si="287"/>
        <v>0</v>
      </c>
      <c r="DJ276" s="4">
        <f t="shared" si="288"/>
        <v>0</v>
      </c>
      <c r="DK276" s="4">
        <f t="shared" si="289"/>
        <v>0</v>
      </c>
      <c r="DL276" s="4">
        <f t="shared" si="290"/>
        <v>0</v>
      </c>
      <c r="DM276" s="4">
        <f t="shared" si="291"/>
        <v>7</v>
      </c>
      <c r="DN276" s="4">
        <f t="shared" si="292"/>
        <v>13.999999999999998</v>
      </c>
      <c r="DO276" s="4">
        <f t="shared" si="293"/>
        <v>40</v>
      </c>
      <c r="DP276" s="4">
        <f t="shared" si="294"/>
        <v>213</v>
      </c>
      <c r="DQ276" s="4">
        <f t="shared" si="295"/>
        <v>0</v>
      </c>
      <c r="DS276" s="4">
        <v>272</v>
      </c>
      <c r="DT276" s="4">
        <f>$CK276+INDEX(节奏总纲!D$4:D$163,基础状态预估!$C$2)</f>
        <v>296.00483399593907</v>
      </c>
      <c r="DU276" s="4">
        <f>$CK276+INDEX(节奏总纲!E$4:E$163,基础状态预估!$C$2)</f>
        <v>290.28268396026414</v>
      </c>
      <c r="DV276" s="4">
        <f>$CK276+INDEX(节奏总纲!F$4:F$163,基础状态预估!$C$2)</f>
        <v>283.39220630709644</v>
      </c>
      <c r="DW276" s="4">
        <f>$CK276+INDEX(节奏总纲!G$4:G$163,基础状态预估!$C$2)</f>
        <v>275.03246816526354</v>
      </c>
      <c r="DX276" s="4">
        <f>$CK276+INDEX(节奏总纲!H$4:H$163,基础状态预估!$C$2)</f>
        <v>264.69453894381218</v>
      </c>
      <c r="DY276" s="4">
        <f t="shared" si="296"/>
        <v>11.899999999999999</v>
      </c>
      <c r="DZ276" s="4">
        <f t="shared" si="297"/>
        <v>33</v>
      </c>
      <c r="EA276" s="4">
        <f t="shared" si="298"/>
        <v>184.5</v>
      </c>
      <c r="EB276" s="4">
        <f t="shared" si="299"/>
        <v>43.534999999999989</v>
      </c>
      <c r="EC276" s="4">
        <f t="shared" si="300"/>
        <v>1.0649999999999999</v>
      </c>
    </row>
    <row r="277" spans="58:133" x14ac:dyDescent="0.15">
      <c r="BF277" s="4">
        <v>273</v>
      </c>
      <c r="BG277" s="4">
        <f t="shared" si="282"/>
        <v>191.1</v>
      </c>
      <c r="BH277" s="4">
        <f t="shared" si="283"/>
        <v>81.899999999999991</v>
      </c>
      <c r="BL277" s="4">
        <f t="shared" si="271"/>
        <v>133.5</v>
      </c>
      <c r="BM277" s="4">
        <f t="shared" si="272"/>
        <v>93.449999999999989</v>
      </c>
      <c r="BN277" s="4">
        <f t="shared" si="273"/>
        <v>40.049999999999997</v>
      </c>
      <c r="BR277" s="4">
        <f t="shared" si="274"/>
        <v>165.1</v>
      </c>
      <c r="BS277" s="4">
        <f t="shared" si="275"/>
        <v>76.199999999999989</v>
      </c>
      <c r="BT277" s="4">
        <f t="shared" si="276"/>
        <v>12.700000000000001</v>
      </c>
      <c r="BX277" s="4">
        <f t="shared" si="277"/>
        <v>171.20000000000002</v>
      </c>
      <c r="BY277" s="4">
        <f t="shared" si="278"/>
        <v>41.72999999999999</v>
      </c>
      <c r="BZ277" s="4">
        <f t="shared" si="279"/>
        <v>1.07</v>
      </c>
      <c r="CD277" s="4">
        <f t="shared" si="280"/>
        <v>0</v>
      </c>
      <c r="CE277" s="4">
        <f t="shared" si="281"/>
        <v>0</v>
      </c>
      <c r="CF277" s="4">
        <f>IF(COUNTIF($BH$5:$BH277,"&gt;=2")&lt;=1,SUM($BG277:$BK277)*C$8,CF276)</f>
        <v>151200</v>
      </c>
      <c r="CG277" s="4">
        <f>IF(COUNTIF($BN$5:$BN277,"&gt;=2")&lt;=1,SUM($BL277:$BP277)*D$8,CG276)</f>
        <v>604799.99999999988</v>
      </c>
      <c r="CH277" s="4">
        <f>IF(COUNTIF($BT$5:$BT277,"&gt;=2")&lt;=1,SUM($BQ277:$BU277)*E$8,CH276)</f>
        <v>2592000</v>
      </c>
      <c r="CI277" s="4">
        <f>IF(COUNTIF($BZ$5:$BZ277,"&gt;=2")&lt;=1,SUM($BV277:$BZ277)*F$8,CI276)</f>
        <v>18489600</v>
      </c>
      <c r="CJ277" s="4">
        <f t="shared" si="284"/>
        <v>0</v>
      </c>
      <c r="CK277" s="4">
        <f t="shared" si="285"/>
        <v>252.75</v>
      </c>
      <c r="CM277" s="4">
        <v>273</v>
      </c>
      <c r="CN277" s="4">
        <f>IF(COUNTIF($BH$5:$BH277,"&gt;=2")&gt;1,CN276,BG277)</f>
        <v>4.8999999999999995</v>
      </c>
      <c r="CO277" s="4">
        <f>IF(COUNTIF($BH$5:$BH277,"&gt;=2")&gt;1,CO276,BH277)</f>
        <v>2.1</v>
      </c>
      <c r="CP277" s="4">
        <f>IF(COUNTIF($BH$5:$BH277,"&gt;=2")&gt;1,CP276,BI277)</f>
        <v>0</v>
      </c>
      <c r="CQ277" s="4">
        <f>IF(COUNTIF($BH$5:$BH277,"&gt;=2")&gt;1,CQ276,BJ277)</f>
        <v>0</v>
      </c>
      <c r="CR277" s="4">
        <f>IF(COUNTIF($BH$5:$BH277,"&gt;=2")&gt;1,CR276,BK277)</f>
        <v>0</v>
      </c>
      <c r="CS277" s="4">
        <f>IF(COUNTIF($BN$5:$BN277,"&gt;=2")&gt;1,CS276,BL277)</f>
        <v>7</v>
      </c>
      <c r="CT277" s="4">
        <f>IF(COUNTIF($BN$5:$BN277,"&gt;=2")&gt;1,CT276,BM277)</f>
        <v>4.8999999999999995</v>
      </c>
      <c r="CU277" s="4">
        <f>IF(COUNTIF($BN$5:$BN277,"&gt;=2")&gt;1,CU276,BN277)</f>
        <v>2.1</v>
      </c>
      <c r="CV277" s="4">
        <f>IF(COUNTIF($BN$5:$BN277,"&gt;=2")&gt;1,CV276,BO277)</f>
        <v>0</v>
      </c>
      <c r="CW277" s="4">
        <f>IF(COUNTIF($BN$5:$BN277,"&gt;=2")&gt;1,CW276,BP277)</f>
        <v>0</v>
      </c>
      <c r="CX277" s="4">
        <f>IF(COUNTIF($BT$5:$BT277,"&gt;=2")&gt;1,CX276,BQ277)</f>
        <v>0</v>
      </c>
      <c r="CY277" s="4">
        <f>IF(COUNTIF($BT$5:$BT277,"&gt;=2")&gt;1,CY276,BR277)</f>
        <v>26</v>
      </c>
      <c r="CZ277" s="4">
        <f>IF(COUNTIF($BT$5:$BT277,"&gt;=2")&gt;1,CZ276,BS277)</f>
        <v>11.999999999999996</v>
      </c>
      <c r="DA277" s="4">
        <f>IF(COUNTIF($BT$5:$BT277,"&gt;=2")&gt;1,DA276,BT277)</f>
        <v>2</v>
      </c>
      <c r="DB277" s="4">
        <f>IF(COUNTIF($BT$5:$BT277,"&gt;=2")&gt;1,DB276,BU277)</f>
        <v>0</v>
      </c>
      <c r="DC277" s="4">
        <f>IF(COUNTIF($BZ$5:$BZ277,"&gt;=2")&gt;1,DC276,BV277)</f>
        <v>0</v>
      </c>
      <c r="DD277" s="4">
        <f>IF(COUNTIF($BZ$5:$BZ277,"&gt;=2")&gt;1,DD276,BW277)</f>
        <v>0</v>
      </c>
      <c r="DE277" s="4">
        <f>IF(COUNTIF($BZ$5:$BZ277,"&gt;=2")&gt;1,DE276,BX277)</f>
        <v>171.20000000000002</v>
      </c>
      <c r="DF277" s="4">
        <f>IF(COUNTIF($BZ$5:$BZ277,"&gt;=2")&gt;1,DF276,BY277)</f>
        <v>41.72999999999999</v>
      </c>
      <c r="DG277" s="4">
        <f>IF(COUNTIF($BZ$5:$BZ277,"&gt;=2")&gt;1,DG276,BZ277)</f>
        <v>1.07</v>
      </c>
      <c r="DH277" s="4">
        <f t="shared" si="286"/>
        <v>0</v>
      </c>
      <c r="DI277" s="4">
        <f t="shared" si="287"/>
        <v>0</v>
      </c>
      <c r="DJ277" s="4">
        <f t="shared" si="288"/>
        <v>0</v>
      </c>
      <c r="DK277" s="4">
        <f t="shared" si="289"/>
        <v>0</v>
      </c>
      <c r="DL277" s="4">
        <f t="shared" si="290"/>
        <v>0</v>
      </c>
      <c r="DM277" s="4">
        <f t="shared" si="291"/>
        <v>7</v>
      </c>
      <c r="DN277" s="4">
        <f t="shared" si="292"/>
        <v>13.999999999999998</v>
      </c>
      <c r="DO277" s="4">
        <f t="shared" si="293"/>
        <v>40</v>
      </c>
      <c r="DP277" s="4">
        <f t="shared" si="294"/>
        <v>214</v>
      </c>
      <c r="DQ277" s="4">
        <f t="shared" si="295"/>
        <v>0</v>
      </c>
      <c r="DS277" s="4">
        <v>273</v>
      </c>
      <c r="DT277" s="4">
        <f>$CK277+INDEX(节奏总纲!D$4:D$163,基础状态预估!$C$2)</f>
        <v>297.00483399593907</v>
      </c>
      <c r="DU277" s="4">
        <f>$CK277+INDEX(节奏总纲!E$4:E$163,基础状态预估!$C$2)</f>
        <v>291.28268396026414</v>
      </c>
      <c r="DV277" s="4">
        <f>$CK277+INDEX(节奏总纲!F$4:F$163,基础状态预估!$C$2)</f>
        <v>284.39220630709644</v>
      </c>
      <c r="DW277" s="4">
        <f>$CK277+INDEX(节奏总纲!G$4:G$163,基础状态预估!$C$2)</f>
        <v>276.03246816526354</v>
      </c>
      <c r="DX277" s="4">
        <f>$CK277+INDEX(节奏总纲!H$4:H$163,基础状态预估!$C$2)</f>
        <v>265.69453894381218</v>
      </c>
      <c r="DY277" s="4">
        <f t="shared" si="296"/>
        <v>11.899999999999999</v>
      </c>
      <c r="DZ277" s="4">
        <f t="shared" si="297"/>
        <v>33</v>
      </c>
      <c r="EA277" s="4">
        <f t="shared" si="298"/>
        <v>185.3</v>
      </c>
      <c r="EB277" s="4">
        <f t="shared" si="299"/>
        <v>43.72999999999999</v>
      </c>
      <c r="EC277" s="4">
        <f t="shared" si="300"/>
        <v>1.07</v>
      </c>
    </row>
    <row r="278" spans="58:133" x14ac:dyDescent="0.15">
      <c r="BF278" s="4">
        <v>274</v>
      </c>
      <c r="BG278" s="4">
        <f t="shared" si="282"/>
        <v>191.79999999999998</v>
      </c>
      <c r="BH278" s="4">
        <f t="shared" si="283"/>
        <v>82.2</v>
      </c>
      <c r="BL278" s="4">
        <f t="shared" si="271"/>
        <v>134</v>
      </c>
      <c r="BM278" s="4">
        <f t="shared" si="272"/>
        <v>93.8</v>
      </c>
      <c r="BN278" s="4">
        <f t="shared" si="273"/>
        <v>40.199999999999996</v>
      </c>
      <c r="BR278" s="4">
        <f t="shared" si="274"/>
        <v>165.75</v>
      </c>
      <c r="BS278" s="4">
        <f t="shared" si="275"/>
        <v>76.499999999999986</v>
      </c>
      <c r="BT278" s="4">
        <f t="shared" si="276"/>
        <v>12.75</v>
      </c>
      <c r="BX278" s="4">
        <f t="shared" si="277"/>
        <v>172</v>
      </c>
      <c r="BY278" s="4">
        <f t="shared" si="278"/>
        <v>41.92499999999999</v>
      </c>
      <c r="BZ278" s="4">
        <f t="shared" si="279"/>
        <v>1.075</v>
      </c>
      <c r="CD278" s="4">
        <f t="shared" si="280"/>
        <v>0</v>
      </c>
      <c r="CE278" s="4">
        <f t="shared" si="281"/>
        <v>0</v>
      </c>
      <c r="CF278" s="4">
        <f>IF(COUNTIF($BH$5:$BH278,"&gt;=2")&lt;=1,SUM($BG278:$BK278)*C$8,CF277)</f>
        <v>151200</v>
      </c>
      <c r="CG278" s="4">
        <f>IF(COUNTIF($BN$5:$BN278,"&gt;=2")&lt;=1,SUM($BL278:$BP278)*D$8,CG277)</f>
        <v>604799.99999999988</v>
      </c>
      <c r="CH278" s="4">
        <f>IF(COUNTIF($BT$5:$BT278,"&gt;=2")&lt;=1,SUM($BQ278:$BU278)*E$8,CH277)</f>
        <v>2592000</v>
      </c>
      <c r="CI278" s="4">
        <f>IF(COUNTIF($BZ$5:$BZ278,"&gt;=2")&lt;=1,SUM($BV278:$BZ278)*F$8,CI277)</f>
        <v>18575999.999999996</v>
      </c>
      <c r="CJ278" s="4">
        <f t="shared" si="284"/>
        <v>0</v>
      </c>
      <c r="CK278" s="4">
        <f t="shared" si="285"/>
        <v>253.74999999999994</v>
      </c>
      <c r="CM278" s="4">
        <v>274</v>
      </c>
      <c r="CN278" s="4">
        <f>IF(COUNTIF($BH$5:$BH278,"&gt;=2")&gt;1,CN277,BG278)</f>
        <v>4.8999999999999995</v>
      </c>
      <c r="CO278" s="4">
        <f>IF(COUNTIF($BH$5:$BH278,"&gt;=2")&gt;1,CO277,BH278)</f>
        <v>2.1</v>
      </c>
      <c r="CP278" s="4">
        <f>IF(COUNTIF($BH$5:$BH278,"&gt;=2")&gt;1,CP277,BI278)</f>
        <v>0</v>
      </c>
      <c r="CQ278" s="4">
        <f>IF(COUNTIF($BH$5:$BH278,"&gt;=2")&gt;1,CQ277,BJ278)</f>
        <v>0</v>
      </c>
      <c r="CR278" s="4">
        <f>IF(COUNTIF($BH$5:$BH278,"&gt;=2")&gt;1,CR277,BK278)</f>
        <v>0</v>
      </c>
      <c r="CS278" s="4">
        <f>IF(COUNTIF($BN$5:$BN278,"&gt;=2")&gt;1,CS277,BL278)</f>
        <v>7</v>
      </c>
      <c r="CT278" s="4">
        <f>IF(COUNTIF($BN$5:$BN278,"&gt;=2")&gt;1,CT277,BM278)</f>
        <v>4.8999999999999995</v>
      </c>
      <c r="CU278" s="4">
        <f>IF(COUNTIF($BN$5:$BN278,"&gt;=2")&gt;1,CU277,BN278)</f>
        <v>2.1</v>
      </c>
      <c r="CV278" s="4">
        <f>IF(COUNTIF($BN$5:$BN278,"&gt;=2")&gt;1,CV277,BO278)</f>
        <v>0</v>
      </c>
      <c r="CW278" s="4">
        <f>IF(COUNTIF($BN$5:$BN278,"&gt;=2")&gt;1,CW277,BP278)</f>
        <v>0</v>
      </c>
      <c r="CX278" s="4">
        <f>IF(COUNTIF($BT$5:$BT278,"&gt;=2")&gt;1,CX277,BQ278)</f>
        <v>0</v>
      </c>
      <c r="CY278" s="4">
        <f>IF(COUNTIF($BT$5:$BT278,"&gt;=2")&gt;1,CY277,BR278)</f>
        <v>26</v>
      </c>
      <c r="CZ278" s="4">
        <f>IF(COUNTIF($BT$5:$BT278,"&gt;=2")&gt;1,CZ277,BS278)</f>
        <v>11.999999999999996</v>
      </c>
      <c r="DA278" s="4">
        <f>IF(COUNTIF($BT$5:$BT278,"&gt;=2")&gt;1,DA277,BT278)</f>
        <v>2</v>
      </c>
      <c r="DB278" s="4">
        <f>IF(COUNTIF($BT$5:$BT278,"&gt;=2")&gt;1,DB277,BU278)</f>
        <v>0</v>
      </c>
      <c r="DC278" s="4">
        <f>IF(COUNTIF($BZ$5:$BZ278,"&gt;=2")&gt;1,DC277,BV278)</f>
        <v>0</v>
      </c>
      <c r="DD278" s="4">
        <f>IF(COUNTIF($BZ$5:$BZ278,"&gt;=2")&gt;1,DD277,BW278)</f>
        <v>0</v>
      </c>
      <c r="DE278" s="4">
        <f>IF(COUNTIF($BZ$5:$BZ278,"&gt;=2")&gt;1,DE277,BX278)</f>
        <v>172</v>
      </c>
      <c r="DF278" s="4">
        <f>IF(COUNTIF($BZ$5:$BZ278,"&gt;=2")&gt;1,DF277,BY278)</f>
        <v>41.92499999999999</v>
      </c>
      <c r="DG278" s="4">
        <f>IF(COUNTIF($BZ$5:$BZ278,"&gt;=2")&gt;1,DG277,BZ278)</f>
        <v>1.075</v>
      </c>
      <c r="DH278" s="4">
        <f t="shared" si="286"/>
        <v>0</v>
      </c>
      <c r="DI278" s="4">
        <f t="shared" si="287"/>
        <v>0</v>
      </c>
      <c r="DJ278" s="4">
        <f t="shared" si="288"/>
        <v>0</v>
      </c>
      <c r="DK278" s="4">
        <f t="shared" si="289"/>
        <v>0</v>
      </c>
      <c r="DL278" s="4">
        <f t="shared" si="290"/>
        <v>0</v>
      </c>
      <c r="DM278" s="4">
        <f t="shared" si="291"/>
        <v>7</v>
      </c>
      <c r="DN278" s="4">
        <f t="shared" si="292"/>
        <v>13.999999999999998</v>
      </c>
      <c r="DO278" s="4">
        <f t="shared" si="293"/>
        <v>40</v>
      </c>
      <c r="DP278" s="4">
        <f t="shared" si="294"/>
        <v>214.99999999999997</v>
      </c>
      <c r="DQ278" s="4">
        <f t="shared" si="295"/>
        <v>0</v>
      </c>
      <c r="DS278" s="4">
        <v>274</v>
      </c>
      <c r="DT278" s="4">
        <f>$CK278+INDEX(节奏总纲!D$4:D$163,基础状态预估!$C$2)</f>
        <v>298.00483399593901</v>
      </c>
      <c r="DU278" s="4">
        <f>$CK278+INDEX(节奏总纲!E$4:E$163,基础状态预估!$C$2)</f>
        <v>292.28268396026408</v>
      </c>
      <c r="DV278" s="4">
        <f>$CK278+INDEX(节奏总纲!F$4:F$163,基础状态预估!$C$2)</f>
        <v>285.39220630709633</v>
      </c>
      <c r="DW278" s="4">
        <f>$CK278+INDEX(节奏总纲!G$4:G$163,基础状态预估!$C$2)</f>
        <v>277.03246816526348</v>
      </c>
      <c r="DX278" s="4">
        <f>$CK278+INDEX(节奏总纲!H$4:H$163,基础状态预估!$C$2)</f>
        <v>266.69453894381212</v>
      </c>
      <c r="DY278" s="4">
        <f t="shared" si="296"/>
        <v>11.899999999999999</v>
      </c>
      <c r="DZ278" s="4">
        <f t="shared" si="297"/>
        <v>33</v>
      </c>
      <c r="EA278" s="4">
        <f t="shared" si="298"/>
        <v>186.1</v>
      </c>
      <c r="EB278" s="4">
        <f t="shared" si="299"/>
        <v>43.92499999999999</v>
      </c>
      <c r="EC278" s="4">
        <f t="shared" si="300"/>
        <v>1.075</v>
      </c>
    </row>
    <row r="279" spans="58:133" x14ac:dyDescent="0.15">
      <c r="BF279" s="4">
        <v>275</v>
      </c>
      <c r="BG279" s="4">
        <f t="shared" si="282"/>
        <v>192.5</v>
      </c>
      <c r="BH279" s="4">
        <f t="shared" si="283"/>
        <v>82.5</v>
      </c>
      <c r="BL279" s="4">
        <f t="shared" si="271"/>
        <v>134.5</v>
      </c>
      <c r="BM279" s="4">
        <f t="shared" si="272"/>
        <v>94.149999999999991</v>
      </c>
      <c r="BN279" s="4">
        <f t="shared" si="273"/>
        <v>40.35</v>
      </c>
      <c r="BR279" s="4">
        <f t="shared" si="274"/>
        <v>166.4</v>
      </c>
      <c r="BS279" s="4">
        <f t="shared" si="275"/>
        <v>76.799999999999983</v>
      </c>
      <c r="BT279" s="4">
        <f t="shared" si="276"/>
        <v>12.8</v>
      </c>
      <c r="BX279" s="4">
        <f t="shared" si="277"/>
        <v>172.8</v>
      </c>
      <c r="BY279" s="4">
        <f t="shared" si="278"/>
        <v>42.11999999999999</v>
      </c>
      <c r="BZ279" s="4">
        <f t="shared" si="279"/>
        <v>1.08</v>
      </c>
      <c r="CD279" s="4">
        <f t="shared" si="280"/>
        <v>0</v>
      </c>
      <c r="CE279" s="4">
        <f t="shared" si="281"/>
        <v>0</v>
      </c>
      <c r="CF279" s="4">
        <f>IF(COUNTIF($BH$5:$BH279,"&gt;=2")&lt;=1,SUM($BG279:$BK279)*C$8,CF278)</f>
        <v>151200</v>
      </c>
      <c r="CG279" s="4">
        <f>IF(COUNTIF($BN$5:$BN279,"&gt;=2")&lt;=1,SUM($BL279:$BP279)*D$8,CG278)</f>
        <v>604799.99999999988</v>
      </c>
      <c r="CH279" s="4">
        <f>IF(COUNTIF($BT$5:$BT279,"&gt;=2")&lt;=1,SUM($BQ279:$BU279)*E$8,CH278)</f>
        <v>2592000</v>
      </c>
      <c r="CI279" s="4">
        <f>IF(COUNTIF($BZ$5:$BZ279,"&gt;=2")&lt;=1,SUM($BV279:$BZ279)*F$8,CI278)</f>
        <v>18662400.000000004</v>
      </c>
      <c r="CJ279" s="4">
        <f t="shared" si="284"/>
        <v>0</v>
      </c>
      <c r="CK279" s="4">
        <f t="shared" si="285"/>
        <v>254.75000000000006</v>
      </c>
      <c r="CM279" s="4">
        <v>275</v>
      </c>
      <c r="CN279" s="4">
        <f>IF(COUNTIF($BH$5:$BH279,"&gt;=2")&gt;1,CN278,BG279)</f>
        <v>4.8999999999999995</v>
      </c>
      <c r="CO279" s="4">
        <f>IF(COUNTIF($BH$5:$BH279,"&gt;=2")&gt;1,CO278,BH279)</f>
        <v>2.1</v>
      </c>
      <c r="CP279" s="4">
        <f>IF(COUNTIF($BH$5:$BH279,"&gt;=2")&gt;1,CP278,BI279)</f>
        <v>0</v>
      </c>
      <c r="CQ279" s="4">
        <f>IF(COUNTIF($BH$5:$BH279,"&gt;=2")&gt;1,CQ278,BJ279)</f>
        <v>0</v>
      </c>
      <c r="CR279" s="4">
        <f>IF(COUNTIF($BH$5:$BH279,"&gt;=2")&gt;1,CR278,BK279)</f>
        <v>0</v>
      </c>
      <c r="CS279" s="4">
        <f>IF(COUNTIF($BN$5:$BN279,"&gt;=2")&gt;1,CS278,BL279)</f>
        <v>7</v>
      </c>
      <c r="CT279" s="4">
        <f>IF(COUNTIF($BN$5:$BN279,"&gt;=2")&gt;1,CT278,BM279)</f>
        <v>4.8999999999999995</v>
      </c>
      <c r="CU279" s="4">
        <f>IF(COUNTIF($BN$5:$BN279,"&gt;=2")&gt;1,CU278,BN279)</f>
        <v>2.1</v>
      </c>
      <c r="CV279" s="4">
        <f>IF(COUNTIF($BN$5:$BN279,"&gt;=2")&gt;1,CV278,BO279)</f>
        <v>0</v>
      </c>
      <c r="CW279" s="4">
        <f>IF(COUNTIF($BN$5:$BN279,"&gt;=2")&gt;1,CW278,BP279)</f>
        <v>0</v>
      </c>
      <c r="CX279" s="4">
        <f>IF(COUNTIF($BT$5:$BT279,"&gt;=2")&gt;1,CX278,BQ279)</f>
        <v>0</v>
      </c>
      <c r="CY279" s="4">
        <f>IF(COUNTIF($BT$5:$BT279,"&gt;=2")&gt;1,CY278,BR279)</f>
        <v>26</v>
      </c>
      <c r="CZ279" s="4">
        <f>IF(COUNTIF($BT$5:$BT279,"&gt;=2")&gt;1,CZ278,BS279)</f>
        <v>11.999999999999996</v>
      </c>
      <c r="DA279" s="4">
        <f>IF(COUNTIF($BT$5:$BT279,"&gt;=2")&gt;1,DA278,BT279)</f>
        <v>2</v>
      </c>
      <c r="DB279" s="4">
        <f>IF(COUNTIF($BT$5:$BT279,"&gt;=2")&gt;1,DB278,BU279)</f>
        <v>0</v>
      </c>
      <c r="DC279" s="4">
        <f>IF(COUNTIF($BZ$5:$BZ279,"&gt;=2")&gt;1,DC278,BV279)</f>
        <v>0</v>
      </c>
      <c r="DD279" s="4">
        <f>IF(COUNTIF($BZ$5:$BZ279,"&gt;=2")&gt;1,DD278,BW279)</f>
        <v>0</v>
      </c>
      <c r="DE279" s="4">
        <f>IF(COUNTIF($BZ$5:$BZ279,"&gt;=2")&gt;1,DE278,BX279)</f>
        <v>172.8</v>
      </c>
      <c r="DF279" s="4">
        <f>IF(COUNTIF($BZ$5:$BZ279,"&gt;=2")&gt;1,DF278,BY279)</f>
        <v>42.11999999999999</v>
      </c>
      <c r="DG279" s="4">
        <f>IF(COUNTIF($BZ$5:$BZ279,"&gt;=2")&gt;1,DG278,BZ279)</f>
        <v>1.08</v>
      </c>
      <c r="DH279" s="4">
        <f t="shared" si="286"/>
        <v>0</v>
      </c>
      <c r="DI279" s="4">
        <f t="shared" si="287"/>
        <v>0</v>
      </c>
      <c r="DJ279" s="4">
        <f t="shared" si="288"/>
        <v>0</v>
      </c>
      <c r="DK279" s="4">
        <f t="shared" si="289"/>
        <v>0</v>
      </c>
      <c r="DL279" s="4">
        <f t="shared" si="290"/>
        <v>0</v>
      </c>
      <c r="DM279" s="4">
        <f t="shared" si="291"/>
        <v>7</v>
      </c>
      <c r="DN279" s="4">
        <f t="shared" si="292"/>
        <v>13.999999999999998</v>
      </c>
      <c r="DO279" s="4">
        <f t="shared" si="293"/>
        <v>40</v>
      </c>
      <c r="DP279" s="4">
        <f t="shared" si="294"/>
        <v>216.00000000000003</v>
      </c>
      <c r="DQ279" s="4">
        <f t="shared" si="295"/>
        <v>0</v>
      </c>
      <c r="DS279" s="4">
        <v>275</v>
      </c>
      <c r="DT279" s="4">
        <f>$CK279+INDEX(节奏总纲!D$4:D$163,基础状态预估!$C$2)</f>
        <v>299.00483399593912</v>
      </c>
      <c r="DU279" s="4">
        <f>$CK279+INDEX(节奏总纲!E$4:E$163,基础状态预估!$C$2)</f>
        <v>293.28268396026419</v>
      </c>
      <c r="DV279" s="4">
        <f>$CK279+INDEX(节奏总纲!F$4:F$163,基础状态预估!$C$2)</f>
        <v>286.39220630709644</v>
      </c>
      <c r="DW279" s="4">
        <f>$CK279+INDEX(节奏总纲!G$4:G$163,基础状态预估!$C$2)</f>
        <v>278.03246816526359</v>
      </c>
      <c r="DX279" s="4">
        <f>$CK279+INDEX(节奏总纲!H$4:H$163,基础状态预估!$C$2)</f>
        <v>267.69453894381223</v>
      </c>
      <c r="DY279" s="4">
        <f t="shared" si="296"/>
        <v>11.899999999999999</v>
      </c>
      <c r="DZ279" s="4">
        <f t="shared" si="297"/>
        <v>33</v>
      </c>
      <c r="EA279" s="4">
        <f t="shared" si="298"/>
        <v>186.9</v>
      </c>
      <c r="EB279" s="4">
        <f t="shared" si="299"/>
        <v>44.11999999999999</v>
      </c>
      <c r="EC279" s="4">
        <f t="shared" si="300"/>
        <v>1.08</v>
      </c>
    </row>
    <row r="280" spans="58:133" x14ac:dyDescent="0.15">
      <c r="BF280" s="4">
        <v>276</v>
      </c>
      <c r="BG280" s="4">
        <f t="shared" si="282"/>
        <v>193.2</v>
      </c>
      <c r="BH280" s="4">
        <f t="shared" si="283"/>
        <v>82.8</v>
      </c>
      <c r="BL280" s="4">
        <f t="shared" si="271"/>
        <v>135</v>
      </c>
      <c r="BM280" s="4">
        <f t="shared" si="272"/>
        <v>94.5</v>
      </c>
      <c r="BN280" s="4">
        <f t="shared" si="273"/>
        <v>40.5</v>
      </c>
      <c r="BR280" s="4">
        <f t="shared" si="274"/>
        <v>167.05</v>
      </c>
      <c r="BS280" s="4">
        <f t="shared" si="275"/>
        <v>77.09999999999998</v>
      </c>
      <c r="BT280" s="4">
        <f t="shared" si="276"/>
        <v>12.850000000000001</v>
      </c>
      <c r="BX280" s="4">
        <f t="shared" si="277"/>
        <v>173.60000000000002</v>
      </c>
      <c r="BY280" s="4">
        <f t="shared" si="278"/>
        <v>42.314999999999991</v>
      </c>
      <c r="BZ280" s="4">
        <f t="shared" si="279"/>
        <v>1.085</v>
      </c>
      <c r="CD280" s="4">
        <f t="shared" si="280"/>
        <v>0</v>
      </c>
      <c r="CE280" s="4">
        <f t="shared" si="281"/>
        <v>0</v>
      </c>
      <c r="CF280" s="4">
        <f>IF(COUNTIF($BH$5:$BH280,"&gt;=2")&lt;=1,SUM($BG280:$BK280)*C$8,CF279)</f>
        <v>151200</v>
      </c>
      <c r="CG280" s="4">
        <f>IF(COUNTIF($BN$5:$BN280,"&gt;=2")&lt;=1,SUM($BL280:$BP280)*D$8,CG279)</f>
        <v>604799.99999999988</v>
      </c>
      <c r="CH280" s="4">
        <f>IF(COUNTIF($BT$5:$BT280,"&gt;=2")&lt;=1,SUM($BQ280:$BU280)*E$8,CH279)</f>
        <v>2592000</v>
      </c>
      <c r="CI280" s="4">
        <f>IF(COUNTIF($BZ$5:$BZ280,"&gt;=2")&lt;=1,SUM($BV280:$BZ280)*F$8,CI279)</f>
        <v>18748800.000000004</v>
      </c>
      <c r="CJ280" s="4">
        <f t="shared" si="284"/>
        <v>0</v>
      </c>
      <c r="CK280" s="4">
        <f t="shared" si="285"/>
        <v>255.75000000000006</v>
      </c>
      <c r="CM280" s="4">
        <v>276</v>
      </c>
      <c r="CN280" s="4">
        <f>IF(COUNTIF($BH$5:$BH280,"&gt;=2")&gt;1,CN279,BG280)</f>
        <v>4.8999999999999995</v>
      </c>
      <c r="CO280" s="4">
        <f>IF(COUNTIF($BH$5:$BH280,"&gt;=2")&gt;1,CO279,BH280)</f>
        <v>2.1</v>
      </c>
      <c r="CP280" s="4">
        <f>IF(COUNTIF($BH$5:$BH280,"&gt;=2")&gt;1,CP279,BI280)</f>
        <v>0</v>
      </c>
      <c r="CQ280" s="4">
        <f>IF(COUNTIF($BH$5:$BH280,"&gt;=2")&gt;1,CQ279,BJ280)</f>
        <v>0</v>
      </c>
      <c r="CR280" s="4">
        <f>IF(COUNTIF($BH$5:$BH280,"&gt;=2")&gt;1,CR279,BK280)</f>
        <v>0</v>
      </c>
      <c r="CS280" s="4">
        <f>IF(COUNTIF($BN$5:$BN280,"&gt;=2")&gt;1,CS279,BL280)</f>
        <v>7</v>
      </c>
      <c r="CT280" s="4">
        <f>IF(COUNTIF($BN$5:$BN280,"&gt;=2")&gt;1,CT279,BM280)</f>
        <v>4.8999999999999995</v>
      </c>
      <c r="CU280" s="4">
        <f>IF(COUNTIF($BN$5:$BN280,"&gt;=2")&gt;1,CU279,BN280)</f>
        <v>2.1</v>
      </c>
      <c r="CV280" s="4">
        <f>IF(COUNTIF($BN$5:$BN280,"&gt;=2")&gt;1,CV279,BO280)</f>
        <v>0</v>
      </c>
      <c r="CW280" s="4">
        <f>IF(COUNTIF($BN$5:$BN280,"&gt;=2")&gt;1,CW279,BP280)</f>
        <v>0</v>
      </c>
      <c r="CX280" s="4">
        <f>IF(COUNTIF($BT$5:$BT280,"&gt;=2")&gt;1,CX279,BQ280)</f>
        <v>0</v>
      </c>
      <c r="CY280" s="4">
        <f>IF(COUNTIF($BT$5:$BT280,"&gt;=2")&gt;1,CY279,BR280)</f>
        <v>26</v>
      </c>
      <c r="CZ280" s="4">
        <f>IF(COUNTIF($BT$5:$BT280,"&gt;=2")&gt;1,CZ279,BS280)</f>
        <v>11.999999999999996</v>
      </c>
      <c r="DA280" s="4">
        <f>IF(COUNTIF($BT$5:$BT280,"&gt;=2")&gt;1,DA279,BT280)</f>
        <v>2</v>
      </c>
      <c r="DB280" s="4">
        <f>IF(COUNTIF($BT$5:$BT280,"&gt;=2")&gt;1,DB279,BU280)</f>
        <v>0</v>
      </c>
      <c r="DC280" s="4">
        <f>IF(COUNTIF($BZ$5:$BZ280,"&gt;=2")&gt;1,DC279,BV280)</f>
        <v>0</v>
      </c>
      <c r="DD280" s="4">
        <f>IF(COUNTIF($BZ$5:$BZ280,"&gt;=2")&gt;1,DD279,BW280)</f>
        <v>0</v>
      </c>
      <c r="DE280" s="4">
        <f>IF(COUNTIF($BZ$5:$BZ280,"&gt;=2")&gt;1,DE279,BX280)</f>
        <v>173.60000000000002</v>
      </c>
      <c r="DF280" s="4">
        <f>IF(COUNTIF($BZ$5:$BZ280,"&gt;=2")&gt;1,DF279,BY280)</f>
        <v>42.314999999999991</v>
      </c>
      <c r="DG280" s="4">
        <f>IF(COUNTIF($BZ$5:$BZ280,"&gt;=2")&gt;1,DG279,BZ280)</f>
        <v>1.085</v>
      </c>
      <c r="DH280" s="4">
        <f t="shared" si="286"/>
        <v>0</v>
      </c>
      <c r="DI280" s="4">
        <f t="shared" si="287"/>
        <v>0</v>
      </c>
      <c r="DJ280" s="4">
        <f t="shared" si="288"/>
        <v>0</v>
      </c>
      <c r="DK280" s="4">
        <f t="shared" si="289"/>
        <v>0</v>
      </c>
      <c r="DL280" s="4">
        <f t="shared" si="290"/>
        <v>0</v>
      </c>
      <c r="DM280" s="4">
        <f t="shared" si="291"/>
        <v>7</v>
      </c>
      <c r="DN280" s="4">
        <f t="shared" si="292"/>
        <v>13.999999999999998</v>
      </c>
      <c r="DO280" s="4">
        <f t="shared" si="293"/>
        <v>40</v>
      </c>
      <c r="DP280" s="4">
        <f t="shared" si="294"/>
        <v>217.00000000000003</v>
      </c>
      <c r="DQ280" s="4">
        <f t="shared" si="295"/>
        <v>0</v>
      </c>
      <c r="DS280" s="4">
        <v>276</v>
      </c>
      <c r="DT280" s="4">
        <f>$CK280+INDEX(节奏总纲!D$4:D$163,基础状态预估!$C$2)</f>
        <v>300.00483399593912</v>
      </c>
      <c r="DU280" s="4">
        <f>$CK280+INDEX(节奏总纲!E$4:E$163,基础状态预估!$C$2)</f>
        <v>294.28268396026419</v>
      </c>
      <c r="DV280" s="4">
        <f>$CK280+INDEX(节奏总纲!F$4:F$163,基础状态预估!$C$2)</f>
        <v>287.39220630709644</v>
      </c>
      <c r="DW280" s="4">
        <f>$CK280+INDEX(节奏总纲!G$4:G$163,基础状态预估!$C$2)</f>
        <v>279.03246816526359</v>
      </c>
      <c r="DX280" s="4">
        <f>$CK280+INDEX(节奏总纲!H$4:H$163,基础状态预估!$C$2)</f>
        <v>268.69453894381223</v>
      </c>
      <c r="DY280" s="4">
        <f t="shared" si="296"/>
        <v>11.899999999999999</v>
      </c>
      <c r="DZ280" s="4">
        <f t="shared" si="297"/>
        <v>33</v>
      </c>
      <c r="EA280" s="4">
        <f t="shared" si="298"/>
        <v>187.70000000000002</v>
      </c>
      <c r="EB280" s="4">
        <f t="shared" si="299"/>
        <v>44.314999999999991</v>
      </c>
      <c r="EC280" s="4">
        <f t="shared" si="300"/>
        <v>1.085</v>
      </c>
    </row>
    <row r="281" spans="58:133" x14ac:dyDescent="0.15">
      <c r="BF281" s="4">
        <v>277</v>
      </c>
      <c r="BG281" s="4">
        <f t="shared" si="282"/>
        <v>193.89999999999998</v>
      </c>
      <c r="BH281" s="4">
        <f t="shared" si="283"/>
        <v>83.1</v>
      </c>
      <c r="BL281" s="4">
        <f t="shared" si="271"/>
        <v>135.5</v>
      </c>
      <c r="BM281" s="4">
        <f t="shared" si="272"/>
        <v>94.85</v>
      </c>
      <c r="BN281" s="4">
        <f t="shared" si="273"/>
        <v>40.65</v>
      </c>
      <c r="BR281" s="4">
        <f t="shared" si="274"/>
        <v>167.70000000000002</v>
      </c>
      <c r="BS281" s="4">
        <f t="shared" si="275"/>
        <v>77.399999999999977</v>
      </c>
      <c r="BT281" s="4">
        <f t="shared" si="276"/>
        <v>12.9</v>
      </c>
      <c r="BX281" s="4">
        <f t="shared" si="277"/>
        <v>174.4</v>
      </c>
      <c r="BY281" s="4">
        <f t="shared" si="278"/>
        <v>42.509999999999991</v>
      </c>
      <c r="BZ281" s="4">
        <f t="shared" si="279"/>
        <v>1.0900000000000001</v>
      </c>
      <c r="CD281" s="4">
        <f t="shared" si="280"/>
        <v>0</v>
      </c>
      <c r="CE281" s="4">
        <f t="shared" si="281"/>
        <v>0</v>
      </c>
      <c r="CF281" s="4">
        <f>IF(COUNTIF($BH$5:$BH281,"&gt;=2")&lt;=1,SUM($BG281:$BK281)*C$8,CF280)</f>
        <v>151200</v>
      </c>
      <c r="CG281" s="4">
        <f>IF(COUNTIF($BN$5:$BN281,"&gt;=2")&lt;=1,SUM($BL281:$BP281)*D$8,CG280)</f>
        <v>604799.99999999988</v>
      </c>
      <c r="CH281" s="4">
        <f>IF(COUNTIF($BT$5:$BT281,"&gt;=2")&lt;=1,SUM($BQ281:$BU281)*E$8,CH280)</f>
        <v>2592000</v>
      </c>
      <c r="CI281" s="4">
        <f>IF(COUNTIF($BZ$5:$BZ281,"&gt;=2")&lt;=1,SUM($BV281:$BZ281)*F$8,CI280)</f>
        <v>18835200</v>
      </c>
      <c r="CJ281" s="4">
        <f t="shared" si="284"/>
        <v>0</v>
      </c>
      <c r="CK281" s="4">
        <f t="shared" si="285"/>
        <v>256.75</v>
      </c>
      <c r="CM281" s="4">
        <v>277</v>
      </c>
      <c r="CN281" s="4">
        <f>IF(COUNTIF($BH$5:$BH281,"&gt;=2")&gt;1,CN280,BG281)</f>
        <v>4.8999999999999995</v>
      </c>
      <c r="CO281" s="4">
        <f>IF(COUNTIF($BH$5:$BH281,"&gt;=2")&gt;1,CO280,BH281)</f>
        <v>2.1</v>
      </c>
      <c r="CP281" s="4">
        <f>IF(COUNTIF($BH$5:$BH281,"&gt;=2")&gt;1,CP280,BI281)</f>
        <v>0</v>
      </c>
      <c r="CQ281" s="4">
        <f>IF(COUNTIF($BH$5:$BH281,"&gt;=2")&gt;1,CQ280,BJ281)</f>
        <v>0</v>
      </c>
      <c r="CR281" s="4">
        <f>IF(COUNTIF($BH$5:$BH281,"&gt;=2")&gt;1,CR280,BK281)</f>
        <v>0</v>
      </c>
      <c r="CS281" s="4">
        <f>IF(COUNTIF($BN$5:$BN281,"&gt;=2")&gt;1,CS280,BL281)</f>
        <v>7</v>
      </c>
      <c r="CT281" s="4">
        <f>IF(COUNTIF($BN$5:$BN281,"&gt;=2")&gt;1,CT280,BM281)</f>
        <v>4.8999999999999995</v>
      </c>
      <c r="CU281" s="4">
        <f>IF(COUNTIF($BN$5:$BN281,"&gt;=2")&gt;1,CU280,BN281)</f>
        <v>2.1</v>
      </c>
      <c r="CV281" s="4">
        <f>IF(COUNTIF($BN$5:$BN281,"&gt;=2")&gt;1,CV280,BO281)</f>
        <v>0</v>
      </c>
      <c r="CW281" s="4">
        <f>IF(COUNTIF($BN$5:$BN281,"&gt;=2")&gt;1,CW280,BP281)</f>
        <v>0</v>
      </c>
      <c r="CX281" s="4">
        <f>IF(COUNTIF($BT$5:$BT281,"&gt;=2")&gt;1,CX280,BQ281)</f>
        <v>0</v>
      </c>
      <c r="CY281" s="4">
        <f>IF(COUNTIF($BT$5:$BT281,"&gt;=2")&gt;1,CY280,BR281)</f>
        <v>26</v>
      </c>
      <c r="CZ281" s="4">
        <f>IF(COUNTIF($BT$5:$BT281,"&gt;=2")&gt;1,CZ280,BS281)</f>
        <v>11.999999999999996</v>
      </c>
      <c r="DA281" s="4">
        <f>IF(COUNTIF($BT$5:$BT281,"&gt;=2")&gt;1,DA280,BT281)</f>
        <v>2</v>
      </c>
      <c r="DB281" s="4">
        <f>IF(COUNTIF($BT$5:$BT281,"&gt;=2")&gt;1,DB280,BU281)</f>
        <v>0</v>
      </c>
      <c r="DC281" s="4">
        <f>IF(COUNTIF($BZ$5:$BZ281,"&gt;=2")&gt;1,DC280,BV281)</f>
        <v>0</v>
      </c>
      <c r="DD281" s="4">
        <f>IF(COUNTIF($BZ$5:$BZ281,"&gt;=2")&gt;1,DD280,BW281)</f>
        <v>0</v>
      </c>
      <c r="DE281" s="4">
        <f>IF(COUNTIF($BZ$5:$BZ281,"&gt;=2")&gt;1,DE280,BX281)</f>
        <v>174.4</v>
      </c>
      <c r="DF281" s="4">
        <f>IF(COUNTIF($BZ$5:$BZ281,"&gt;=2")&gt;1,DF280,BY281)</f>
        <v>42.509999999999991</v>
      </c>
      <c r="DG281" s="4">
        <f>IF(COUNTIF($BZ$5:$BZ281,"&gt;=2")&gt;1,DG280,BZ281)</f>
        <v>1.0900000000000001</v>
      </c>
      <c r="DH281" s="4">
        <f t="shared" si="286"/>
        <v>0</v>
      </c>
      <c r="DI281" s="4">
        <f t="shared" si="287"/>
        <v>0</v>
      </c>
      <c r="DJ281" s="4">
        <f t="shared" si="288"/>
        <v>0</v>
      </c>
      <c r="DK281" s="4">
        <f t="shared" si="289"/>
        <v>0</v>
      </c>
      <c r="DL281" s="4">
        <f t="shared" si="290"/>
        <v>0</v>
      </c>
      <c r="DM281" s="4">
        <f t="shared" si="291"/>
        <v>7</v>
      </c>
      <c r="DN281" s="4">
        <f t="shared" si="292"/>
        <v>13.999999999999998</v>
      </c>
      <c r="DO281" s="4">
        <f t="shared" si="293"/>
        <v>40</v>
      </c>
      <c r="DP281" s="4">
        <f t="shared" si="294"/>
        <v>218</v>
      </c>
      <c r="DQ281" s="4">
        <f t="shared" si="295"/>
        <v>0</v>
      </c>
      <c r="DS281" s="4">
        <v>277</v>
      </c>
      <c r="DT281" s="4">
        <f>$CK281+INDEX(节奏总纲!D$4:D$163,基础状态预估!$C$2)</f>
        <v>301.00483399593907</v>
      </c>
      <c r="DU281" s="4">
        <f>$CK281+INDEX(节奏总纲!E$4:E$163,基础状态预估!$C$2)</f>
        <v>295.28268396026414</v>
      </c>
      <c r="DV281" s="4">
        <f>$CK281+INDEX(节奏总纲!F$4:F$163,基础状态预估!$C$2)</f>
        <v>288.39220630709644</v>
      </c>
      <c r="DW281" s="4">
        <f>$CK281+INDEX(节奏总纲!G$4:G$163,基础状态预估!$C$2)</f>
        <v>280.03246816526354</v>
      </c>
      <c r="DX281" s="4">
        <f>$CK281+INDEX(节奏总纲!H$4:H$163,基础状态预估!$C$2)</f>
        <v>269.69453894381218</v>
      </c>
      <c r="DY281" s="4">
        <f t="shared" si="296"/>
        <v>11.899999999999999</v>
      </c>
      <c r="DZ281" s="4">
        <f t="shared" si="297"/>
        <v>33</v>
      </c>
      <c r="EA281" s="4">
        <f t="shared" si="298"/>
        <v>188.5</v>
      </c>
      <c r="EB281" s="4">
        <f t="shared" si="299"/>
        <v>44.509999999999991</v>
      </c>
      <c r="EC281" s="4">
        <f t="shared" si="300"/>
        <v>1.0900000000000001</v>
      </c>
    </row>
    <row r="282" spans="58:133" x14ac:dyDescent="0.15">
      <c r="BF282" s="4">
        <v>278</v>
      </c>
      <c r="BG282" s="4">
        <f t="shared" si="282"/>
        <v>194.6</v>
      </c>
      <c r="BH282" s="4">
        <f t="shared" si="283"/>
        <v>83.399999999999991</v>
      </c>
      <c r="BL282" s="4">
        <f t="shared" si="271"/>
        <v>136</v>
      </c>
      <c r="BM282" s="4">
        <f t="shared" si="272"/>
        <v>95.199999999999989</v>
      </c>
      <c r="BN282" s="4">
        <f t="shared" si="273"/>
        <v>40.799999999999997</v>
      </c>
      <c r="BR282" s="4">
        <f t="shared" si="274"/>
        <v>168.35</v>
      </c>
      <c r="BS282" s="4">
        <f t="shared" si="275"/>
        <v>77.699999999999989</v>
      </c>
      <c r="BT282" s="4">
        <f t="shared" si="276"/>
        <v>12.950000000000001</v>
      </c>
      <c r="BX282" s="4">
        <f t="shared" si="277"/>
        <v>175.20000000000002</v>
      </c>
      <c r="BY282" s="4">
        <f t="shared" si="278"/>
        <v>42.704999999999991</v>
      </c>
      <c r="BZ282" s="4">
        <f t="shared" si="279"/>
        <v>1.095</v>
      </c>
      <c r="CD282" s="4">
        <f t="shared" si="280"/>
        <v>0</v>
      </c>
      <c r="CE282" s="4">
        <f t="shared" si="281"/>
        <v>0</v>
      </c>
      <c r="CF282" s="4">
        <f>IF(COUNTIF($BH$5:$BH282,"&gt;=2")&lt;=1,SUM($BG282:$BK282)*C$8,CF281)</f>
        <v>151200</v>
      </c>
      <c r="CG282" s="4">
        <f>IF(COUNTIF($BN$5:$BN282,"&gt;=2")&lt;=1,SUM($BL282:$BP282)*D$8,CG281)</f>
        <v>604799.99999999988</v>
      </c>
      <c r="CH282" s="4">
        <f>IF(COUNTIF($BT$5:$BT282,"&gt;=2")&lt;=1,SUM($BQ282:$BU282)*E$8,CH281)</f>
        <v>2592000</v>
      </c>
      <c r="CI282" s="4">
        <f>IF(COUNTIF($BZ$5:$BZ282,"&gt;=2")&lt;=1,SUM($BV282:$BZ282)*F$8,CI281)</f>
        <v>18921600</v>
      </c>
      <c r="CJ282" s="4">
        <f t="shared" si="284"/>
        <v>0</v>
      </c>
      <c r="CK282" s="4">
        <f t="shared" si="285"/>
        <v>257.75</v>
      </c>
      <c r="CM282" s="4">
        <v>278</v>
      </c>
      <c r="CN282" s="4">
        <f>IF(COUNTIF($BH$5:$BH282,"&gt;=2")&gt;1,CN281,BG282)</f>
        <v>4.8999999999999995</v>
      </c>
      <c r="CO282" s="4">
        <f>IF(COUNTIF($BH$5:$BH282,"&gt;=2")&gt;1,CO281,BH282)</f>
        <v>2.1</v>
      </c>
      <c r="CP282" s="4">
        <f>IF(COUNTIF($BH$5:$BH282,"&gt;=2")&gt;1,CP281,BI282)</f>
        <v>0</v>
      </c>
      <c r="CQ282" s="4">
        <f>IF(COUNTIF($BH$5:$BH282,"&gt;=2")&gt;1,CQ281,BJ282)</f>
        <v>0</v>
      </c>
      <c r="CR282" s="4">
        <f>IF(COUNTIF($BH$5:$BH282,"&gt;=2")&gt;1,CR281,BK282)</f>
        <v>0</v>
      </c>
      <c r="CS282" s="4">
        <f>IF(COUNTIF($BN$5:$BN282,"&gt;=2")&gt;1,CS281,BL282)</f>
        <v>7</v>
      </c>
      <c r="CT282" s="4">
        <f>IF(COUNTIF($BN$5:$BN282,"&gt;=2")&gt;1,CT281,BM282)</f>
        <v>4.8999999999999995</v>
      </c>
      <c r="CU282" s="4">
        <f>IF(COUNTIF($BN$5:$BN282,"&gt;=2")&gt;1,CU281,BN282)</f>
        <v>2.1</v>
      </c>
      <c r="CV282" s="4">
        <f>IF(COUNTIF($BN$5:$BN282,"&gt;=2")&gt;1,CV281,BO282)</f>
        <v>0</v>
      </c>
      <c r="CW282" s="4">
        <f>IF(COUNTIF($BN$5:$BN282,"&gt;=2")&gt;1,CW281,BP282)</f>
        <v>0</v>
      </c>
      <c r="CX282" s="4">
        <f>IF(COUNTIF($BT$5:$BT282,"&gt;=2")&gt;1,CX281,BQ282)</f>
        <v>0</v>
      </c>
      <c r="CY282" s="4">
        <f>IF(COUNTIF($BT$5:$BT282,"&gt;=2")&gt;1,CY281,BR282)</f>
        <v>26</v>
      </c>
      <c r="CZ282" s="4">
        <f>IF(COUNTIF($BT$5:$BT282,"&gt;=2")&gt;1,CZ281,BS282)</f>
        <v>11.999999999999996</v>
      </c>
      <c r="DA282" s="4">
        <f>IF(COUNTIF($BT$5:$BT282,"&gt;=2")&gt;1,DA281,BT282)</f>
        <v>2</v>
      </c>
      <c r="DB282" s="4">
        <f>IF(COUNTIF($BT$5:$BT282,"&gt;=2")&gt;1,DB281,BU282)</f>
        <v>0</v>
      </c>
      <c r="DC282" s="4">
        <f>IF(COUNTIF($BZ$5:$BZ282,"&gt;=2")&gt;1,DC281,BV282)</f>
        <v>0</v>
      </c>
      <c r="DD282" s="4">
        <f>IF(COUNTIF($BZ$5:$BZ282,"&gt;=2")&gt;1,DD281,BW282)</f>
        <v>0</v>
      </c>
      <c r="DE282" s="4">
        <f>IF(COUNTIF($BZ$5:$BZ282,"&gt;=2")&gt;1,DE281,BX282)</f>
        <v>175.20000000000002</v>
      </c>
      <c r="DF282" s="4">
        <f>IF(COUNTIF($BZ$5:$BZ282,"&gt;=2")&gt;1,DF281,BY282)</f>
        <v>42.704999999999991</v>
      </c>
      <c r="DG282" s="4">
        <f>IF(COUNTIF($BZ$5:$BZ282,"&gt;=2")&gt;1,DG281,BZ282)</f>
        <v>1.095</v>
      </c>
      <c r="DH282" s="4">
        <f t="shared" si="286"/>
        <v>0</v>
      </c>
      <c r="DI282" s="4">
        <f t="shared" si="287"/>
        <v>0</v>
      </c>
      <c r="DJ282" s="4">
        <f t="shared" si="288"/>
        <v>0</v>
      </c>
      <c r="DK282" s="4">
        <f t="shared" si="289"/>
        <v>0</v>
      </c>
      <c r="DL282" s="4">
        <f t="shared" si="290"/>
        <v>0</v>
      </c>
      <c r="DM282" s="4">
        <f t="shared" si="291"/>
        <v>7</v>
      </c>
      <c r="DN282" s="4">
        <f t="shared" si="292"/>
        <v>13.999999999999998</v>
      </c>
      <c r="DO282" s="4">
        <f t="shared" si="293"/>
        <v>40</v>
      </c>
      <c r="DP282" s="4">
        <f t="shared" si="294"/>
        <v>219</v>
      </c>
      <c r="DQ282" s="4">
        <f t="shared" si="295"/>
        <v>0</v>
      </c>
      <c r="DS282" s="4">
        <v>278</v>
      </c>
      <c r="DT282" s="4">
        <f>$CK282+INDEX(节奏总纲!D$4:D$163,基础状态预估!$C$2)</f>
        <v>302.00483399593907</v>
      </c>
      <c r="DU282" s="4">
        <f>$CK282+INDEX(节奏总纲!E$4:E$163,基础状态预估!$C$2)</f>
        <v>296.28268396026414</v>
      </c>
      <c r="DV282" s="4">
        <f>$CK282+INDEX(节奏总纲!F$4:F$163,基础状态预估!$C$2)</f>
        <v>289.39220630709644</v>
      </c>
      <c r="DW282" s="4">
        <f>$CK282+INDEX(节奏总纲!G$4:G$163,基础状态预估!$C$2)</f>
        <v>281.03246816526354</v>
      </c>
      <c r="DX282" s="4">
        <f>$CK282+INDEX(节奏总纲!H$4:H$163,基础状态预估!$C$2)</f>
        <v>270.69453894381218</v>
      </c>
      <c r="DY282" s="4">
        <f t="shared" si="296"/>
        <v>11.899999999999999</v>
      </c>
      <c r="DZ282" s="4">
        <f t="shared" si="297"/>
        <v>33</v>
      </c>
      <c r="EA282" s="4">
        <f t="shared" si="298"/>
        <v>189.3</v>
      </c>
      <c r="EB282" s="4">
        <f t="shared" si="299"/>
        <v>44.704999999999991</v>
      </c>
      <c r="EC282" s="4">
        <f t="shared" si="300"/>
        <v>1.095</v>
      </c>
    </row>
    <row r="283" spans="58:133" x14ac:dyDescent="0.15">
      <c r="BF283" s="4">
        <v>279</v>
      </c>
      <c r="BG283" s="4">
        <f t="shared" si="282"/>
        <v>195.29999999999998</v>
      </c>
      <c r="BH283" s="4">
        <f t="shared" si="283"/>
        <v>83.7</v>
      </c>
      <c r="BL283" s="4">
        <f t="shared" si="271"/>
        <v>136.5</v>
      </c>
      <c r="BM283" s="4">
        <f t="shared" si="272"/>
        <v>95.55</v>
      </c>
      <c r="BN283" s="4">
        <f t="shared" si="273"/>
        <v>40.949999999999996</v>
      </c>
      <c r="BR283" s="4">
        <f t="shared" si="274"/>
        <v>169</v>
      </c>
      <c r="BS283" s="4">
        <f t="shared" si="275"/>
        <v>77.999999999999986</v>
      </c>
      <c r="BT283" s="4">
        <f t="shared" si="276"/>
        <v>13</v>
      </c>
      <c r="BX283" s="4">
        <f t="shared" si="277"/>
        <v>176</v>
      </c>
      <c r="BY283" s="4">
        <f t="shared" si="278"/>
        <v>42.899999999999991</v>
      </c>
      <c r="BZ283" s="4">
        <f t="shared" si="279"/>
        <v>1.1000000000000001</v>
      </c>
      <c r="CD283" s="4">
        <f t="shared" si="280"/>
        <v>0</v>
      </c>
      <c r="CE283" s="4">
        <f t="shared" si="281"/>
        <v>0</v>
      </c>
      <c r="CF283" s="4">
        <f>IF(COUNTIF($BH$5:$BH283,"&gt;=2")&lt;=1,SUM($BG283:$BK283)*C$8,CF282)</f>
        <v>151200</v>
      </c>
      <c r="CG283" s="4">
        <f>IF(COUNTIF($BN$5:$BN283,"&gt;=2")&lt;=1,SUM($BL283:$BP283)*D$8,CG282)</f>
        <v>604799.99999999988</v>
      </c>
      <c r="CH283" s="4">
        <f>IF(COUNTIF($BT$5:$BT283,"&gt;=2")&lt;=1,SUM($BQ283:$BU283)*E$8,CH282)</f>
        <v>2592000</v>
      </c>
      <c r="CI283" s="4">
        <f>IF(COUNTIF($BZ$5:$BZ283,"&gt;=2")&lt;=1,SUM($BV283:$BZ283)*F$8,CI282)</f>
        <v>19007999.999999996</v>
      </c>
      <c r="CJ283" s="4">
        <f t="shared" si="284"/>
        <v>0</v>
      </c>
      <c r="CK283" s="4">
        <f t="shared" si="285"/>
        <v>258.74999999999994</v>
      </c>
      <c r="CM283" s="4">
        <v>279</v>
      </c>
      <c r="CN283" s="4">
        <f>IF(COUNTIF($BH$5:$BH283,"&gt;=2")&gt;1,CN282,BG283)</f>
        <v>4.8999999999999995</v>
      </c>
      <c r="CO283" s="4">
        <f>IF(COUNTIF($BH$5:$BH283,"&gt;=2")&gt;1,CO282,BH283)</f>
        <v>2.1</v>
      </c>
      <c r="CP283" s="4">
        <f>IF(COUNTIF($BH$5:$BH283,"&gt;=2")&gt;1,CP282,BI283)</f>
        <v>0</v>
      </c>
      <c r="CQ283" s="4">
        <f>IF(COUNTIF($BH$5:$BH283,"&gt;=2")&gt;1,CQ282,BJ283)</f>
        <v>0</v>
      </c>
      <c r="CR283" s="4">
        <f>IF(COUNTIF($BH$5:$BH283,"&gt;=2")&gt;1,CR282,BK283)</f>
        <v>0</v>
      </c>
      <c r="CS283" s="4">
        <f>IF(COUNTIF($BN$5:$BN283,"&gt;=2")&gt;1,CS282,BL283)</f>
        <v>7</v>
      </c>
      <c r="CT283" s="4">
        <f>IF(COUNTIF($BN$5:$BN283,"&gt;=2")&gt;1,CT282,BM283)</f>
        <v>4.8999999999999995</v>
      </c>
      <c r="CU283" s="4">
        <f>IF(COUNTIF($BN$5:$BN283,"&gt;=2")&gt;1,CU282,BN283)</f>
        <v>2.1</v>
      </c>
      <c r="CV283" s="4">
        <f>IF(COUNTIF($BN$5:$BN283,"&gt;=2")&gt;1,CV282,BO283)</f>
        <v>0</v>
      </c>
      <c r="CW283" s="4">
        <f>IF(COUNTIF($BN$5:$BN283,"&gt;=2")&gt;1,CW282,BP283)</f>
        <v>0</v>
      </c>
      <c r="CX283" s="4">
        <f>IF(COUNTIF($BT$5:$BT283,"&gt;=2")&gt;1,CX282,BQ283)</f>
        <v>0</v>
      </c>
      <c r="CY283" s="4">
        <f>IF(COUNTIF($BT$5:$BT283,"&gt;=2")&gt;1,CY282,BR283)</f>
        <v>26</v>
      </c>
      <c r="CZ283" s="4">
        <f>IF(COUNTIF($BT$5:$BT283,"&gt;=2")&gt;1,CZ282,BS283)</f>
        <v>11.999999999999996</v>
      </c>
      <c r="DA283" s="4">
        <f>IF(COUNTIF($BT$5:$BT283,"&gt;=2")&gt;1,DA282,BT283)</f>
        <v>2</v>
      </c>
      <c r="DB283" s="4">
        <f>IF(COUNTIF($BT$5:$BT283,"&gt;=2")&gt;1,DB282,BU283)</f>
        <v>0</v>
      </c>
      <c r="DC283" s="4">
        <f>IF(COUNTIF($BZ$5:$BZ283,"&gt;=2")&gt;1,DC282,BV283)</f>
        <v>0</v>
      </c>
      <c r="DD283" s="4">
        <f>IF(COUNTIF($BZ$5:$BZ283,"&gt;=2")&gt;1,DD282,BW283)</f>
        <v>0</v>
      </c>
      <c r="DE283" s="4">
        <f>IF(COUNTIF($BZ$5:$BZ283,"&gt;=2")&gt;1,DE282,BX283)</f>
        <v>176</v>
      </c>
      <c r="DF283" s="4">
        <f>IF(COUNTIF($BZ$5:$BZ283,"&gt;=2")&gt;1,DF282,BY283)</f>
        <v>42.899999999999991</v>
      </c>
      <c r="DG283" s="4">
        <f>IF(COUNTIF($BZ$5:$BZ283,"&gt;=2")&gt;1,DG282,BZ283)</f>
        <v>1.1000000000000001</v>
      </c>
      <c r="DH283" s="4">
        <f t="shared" si="286"/>
        <v>0</v>
      </c>
      <c r="DI283" s="4">
        <f t="shared" si="287"/>
        <v>0</v>
      </c>
      <c r="DJ283" s="4">
        <f t="shared" si="288"/>
        <v>0</v>
      </c>
      <c r="DK283" s="4">
        <f t="shared" si="289"/>
        <v>0</v>
      </c>
      <c r="DL283" s="4">
        <f t="shared" si="290"/>
        <v>0</v>
      </c>
      <c r="DM283" s="4">
        <f t="shared" si="291"/>
        <v>7</v>
      </c>
      <c r="DN283" s="4">
        <f t="shared" si="292"/>
        <v>13.999999999999998</v>
      </c>
      <c r="DO283" s="4">
        <f t="shared" si="293"/>
        <v>40</v>
      </c>
      <c r="DP283" s="4">
        <f t="shared" si="294"/>
        <v>219.99999999999997</v>
      </c>
      <c r="DQ283" s="4">
        <f t="shared" si="295"/>
        <v>0</v>
      </c>
      <c r="DS283" s="4">
        <v>279</v>
      </c>
      <c r="DT283" s="4">
        <f>$CK283+INDEX(节奏总纲!D$4:D$163,基础状态预估!$C$2)</f>
        <v>303.00483399593901</v>
      </c>
      <c r="DU283" s="4">
        <f>$CK283+INDEX(节奏总纲!E$4:E$163,基础状态预估!$C$2)</f>
        <v>297.28268396026408</v>
      </c>
      <c r="DV283" s="4">
        <f>$CK283+INDEX(节奏总纲!F$4:F$163,基础状态预估!$C$2)</f>
        <v>290.39220630709633</v>
      </c>
      <c r="DW283" s="4">
        <f>$CK283+INDEX(节奏总纲!G$4:G$163,基础状态预估!$C$2)</f>
        <v>282.03246816526348</v>
      </c>
      <c r="DX283" s="4">
        <f>$CK283+INDEX(节奏总纲!H$4:H$163,基础状态预估!$C$2)</f>
        <v>271.69453894381212</v>
      </c>
      <c r="DY283" s="4">
        <f t="shared" si="296"/>
        <v>11.899999999999999</v>
      </c>
      <c r="DZ283" s="4">
        <f t="shared" si="297"/>
        <v>33</v>
      </c>
      <c r="EA283" s="4">
        <f t="shared" si="298"/>
        <v>190.1</v>
      </c>
      <c r="EB283" s="4">
        <f t="shared" si="299"/>
        <v>44.899999999999991</v>
      </c>
      <c r="EC283" s="4">
        <f t="shared" si="300"/>
        <v>1.1000000000000001</v>
      </c>
    </row>
    <row r="284" spans="58:133" x14ac:dyDescent="0.15">
      <c r="BF284" s="4">
        <v>280</v>
      </c>
      <c r="BG284" s="4">
        <f t="shared" si="282"/>
        <v>196</v>
      </c>
      <c r="BH284" s="4">
        <f t="shared" si="283"/>
        <v>84</v>
      </c>
      <c r="BL284" s="4">
        <f t="shared" si="271"/>
        <v>137</v>
      </c>
      <c r="BM284" s="4">
        <f t="shared" si="272"/>
        <v>95.899999999999991</v>
      </c>
      <c r="BN284" s="4">
        <f t="shared" si="273"/>
        <v>41.1</v>
      </c>
      <c r="BR284" s="4">
        <f t="shared" si="274"/>
        <v>169.65</v>
      </c>
      <c r="BS284" s="4">
        <f t="shared" si="275"/>
        <v>78.299999999999983</v>
      </c>
      <c r="BT284" s="4">
        <f t="shared" si="276"/>
        <v>13.05</v>
      </c>
      <c r="BX284" s="4">
        <f t="shared" si="277"/>
        <v>176.8</v>
      </c>
      <c r="BY284" s="4">
        <f t="shared" si="278"/>
        <v>43.094999999999992</v>
      </c>
      <c r="BZ284" s="4">
        <f t="shared" si="279"/>
        <v>1.105</v>
      </c>
      <c r="CD284" s="4">
        <f t="shared" si="280"/>
        <v>0</v>
      </c>
      <c r="CE284" s="4">
        <f t="shared" si="281"/>
        <v>0</v>
      </c>
      <c r="CF284" s="4">
        <f>IF(COUNTIF($BH$5:$BH284,"&gt;=2")&lt;=1,SUM($BG284:$BK284)*C$8,CF283)</f>
        <v>151200</v>
      </c>
      <c r="CG284" s="4">
        <f>IF(COUNTIF($BN$5:$BN284,"&gt;=2")&lt;=1,SUM($BL284:$BP284)*D$8,CG283)</f>
        <v>604799.99999999988</v>
      </c>
      <c r="CH284" s="4">
        <f>IF(COUNTIF($BT$5:$BT284,"&gt;=2")&lt;=1,SUM($BQ284:$BU284)*E$8,CH283)</f>
        <v>2592000</v>
      </c>
      <c r="CI284" s="4">
        <f>IF(COUNTIF($BZ$5:$BZ284,"&gt;=2")&lt;=1,SUM($BV284:$BZ284)*F$8,CI283)</f>
        <v>19094400</v>
      </c>
      <c r="CJ284" s="4">
        <f t="shared" si="284"/>
        <v>0</v>
      </c>
      <c r="CK284" s="4">
        <f t="shared" si="285"/>
        <v>259.75</v>
      </c>
      <c r="CM284" s="4">
        <v>280</v>
      </c>
      <c r="CN284" s="4">
        <f>IF(COUNTIF($BH$5:$BH284,"&gt;=2")&gt;1,CN283,BG284)</f>
        <v>4.8999999999999995</v>
      </c>
      <c r="CO284" s="4">
        <f>IF(COUNTIF($BH$5:$BH284,"&gt;=2")&gt;1,CO283,BH284)</f>
        <v>2.1</v>
      </c>
      <c r="CP284" s="4">
        <f>IF(COUNTIF($BH$5:$BH284,"&gt;=2")&gt;1,CP283,BI284)</f>
        <v>0</v>
      </c>
      <c r="CQ284" s="4">
        <f>IF(COUNTIF($BH$5:$BH284,"&gt;=2")&gt;1,CQ283,BJ284)</f>
        <v>0</v>
      </c>
      <c r="CR284" s="4">
        <f>IF(COUNTIF($BH$5:$BH284,"&gt;=2")&gt;1,CR283,BK284)</f>
        <v>0</v>
      </c>
      <c r="CS284" s="4">
        <f>IF(COUNTIF($BN$5:$BN284,"&gt;=2")&gt;1,CS283,BL284)</f>
        <v>7</v>
      </c>
      <c r="CT284" s="4">
        <f>IF(COUNTIF($BN$5:$BN284,"&gt;=2")&gt;1,CT283,BM284)</f>
        <v>4.8999999999999995</v>
      </c>
      <c r="CU284" s="4">
        <f>IF(COUNTIF($BN$5:$BN284,"&gt;=2")&gt;1,CU283,BN284)</f>
        <v>2.1</v>
      </c>
      <c r="CV284" s="4">
        <f>IF(COUNTIF($BN$5:$BN284,"&gt;=2")&gt;1,CV283,BO284)</f>
        <v>0</v>
      </c>
      <c r="CW284" s="4">
        <f>IF(COUNTIF($BN$5:$BN284,"&gt;=2")&gt;1,CW283,BP284)</f>
        <v>0</v>
      </c>
      <c r="CX284" s="4">
        <f>IF(COUNTIF($BT$5:$BT284,"&gt;=2")&gt;1,CX283,BQ284)</f>
        <v>0</v>
      </c>
      <c r="CY284" s="4">
        <f>IF(COUNTIF($BT$5:$BT284,"&gt;=2")&gt;1,CY283,BR284)</f>
        <v>26</v>
      </c>
      <c r="CZ284" s="4">
        <f>IF(COUNTIF($BT$5:$BT284,"&gt;=2")&gt;1,CZ283,BS284)</f>
        <v>11.999999999999996</v>
      </c>
      <c r="DA284" s="4">
        <f>IF(COUNTIF($BT$5:$BT284,"&gt;=2")&gt;1,DA283,BT284)</f>
        <v>2</v>
      </c>
      <c r="DB284" s="4">
        <f>IF(COUNTIF($BT$5:$BT284,"&gt;=2")&gt;1,DB283,BU284)</f>
        <v>0</v>
      </c>
      <c r="DC284" s="4">
        <f>IF(COUNTIF($BZ$5:$BZ284,"&gt;=2")&gt;1,DC283,BV284)</f>
        <v>0</v>
      </c>
      <c r="DD284" s="4">
        <f>IF(COUNTIF($BZ$5:$BZ284,"&gt;=2")&gt;1,DD283,BW284)</f>
        <v>0</v>
      </c>
      <c r="DE284" s="4">
        <f>IF(COUNTIF($BZ$5:$BZ284,"&gt;=2")&gt;1,DE283,BX284)</f>
        <v>176.8</v>
      </c>
      <c r="DF284" s="4">
        <f>IF(COUNTIF($BZ$5:$BZ284,"&gt;=2")&gt;1,DF283,BY284)</f>
        <v>43.094999999999992</v>
      </c>
      <c r="DG284" s="4">
        <f>IF(COUNTIF($BZ$5:$BZ284,"&gt;=2")&gt;1,DG283,BZ284)</f>
        <v>1.105</v>
      </c>
      <c r="DH284" s="4">
        <f t="shared" si="286"/>
        <v>0</v>
      </c>
      <c r="DI284" s="4">
        <f t="shared" si="287"/>
        <v>0</v>
      </c>
      <c r="DJ284" s="4">
        <f t="shared" si="288"/>
        <v>0</v>
      </c>
      <c r="DK284" s="4">
        <f t="shared" si="289"/>
        <v>0</v>
      </c>
      <c r="DL284" s="4">
        <f t="shared" si="290"/>
        <v>0</v>
      </c>
      <c r="DM284" s="4">
        <f t="shared" si="291"/>
        <v>7</v>
      </c>
      <c r="DN284" s="4">
        <f t="shared" si="292"/>
        <v>13.999999999999998</v>
      </c>
      <c r="DO284" s="4">
        <f t="shared" si="293"/>
        <v>40</v>
      </c>
      <c r="DP284" s="4">
        <f t="shared" si="294"/>
        <v>221</v>
      </c>
      <c r="DQ284" s="4">
        <f t="shared" si="295"/>
        <v>0</v>
      </c>
      <c r="DS284" s="4">
        <v>280</v>
      </c>
      <c r="DT284" s="4">
        <f>$CK284+INDEX(节奏总纲!D$4:D$163,基础状态预估!$C$2)</f>
        <v>304.00483399593907</v>
      </c>
      <c r="DU284" s="4">
        <f>$CK284+INDEX(节奏总纲!E$4:E$163,基础状态预估!$C$2)</f>
        <v>298.28268396026414</v>
      </c>
      <c r="DV284" s="4">
        <f>$CK284+INDEX(节奏总纲!F$4:F$163,基础状态预估!$C$2)</f>
        <v>291.39220630709644</v>
      </c>
      <c r="DW284" s="4">
        <f>$CK284+INDEX(节奏总纲!G$4:G$163,基础状态预估!$C$2)</f>
        <v>283.03246816526354</v>
      </c>
      <c r="DX284" s="4">
        <f>$CK284+INDEX(节奏总纲!H$4:H$163,基础状态预估!$C$2)</f>
        <v>272.69453894381218</v>
      </c>
      <c r="DY284" s="4">
        <f t="shared" si="296"/>
        <v>11.899999999999999</v>
      </c>
      <c r="DZ284" s="4">
        <f t="shared" si="297"/>
        <v>33</v>
      </c>
      <c r="EA284" s="4">
        <f t="shared" si="298"/>
        <v>190.9</v>
      </c>
      <c r="EB284" s="4">
        <f t="shared" si="299"/>
        <v>45.094999999999992</v>
      </c>
      <c r="EC284" s="4">
        <f t="shared" si="300"/>
        <v>1.105</v>
      </c>
    </row>
    <row r="285" spans="58:133" x14ac:dyDescent="0.15">
      <c r="BF285" s="4">
        <v>281</v>
      </c>
      <c r="BG285" s="4">
        <f t="shared" si="282"/>
        <v>196.7</v>
      </c>
      <c r="BH285" s="4">
        <f t="shared" si="283"/>
        <v>84.3</v>
      </c>
      <c r="BL285" s="4">
        <f t="shared" si="271"/>
        <v>137.5</v>
      </c>
      <c r="BM285" s="4">
        <f t="shared" si="272"/>
        <v>96.25</v>
      </c>
      <c r="BN285" s="4">
        <f t="shared" si="273"/>
        <v>41.25</v>
      </c>
      <c r="BR285" s="4">
        <f t="shared" si="274"/>
        <v>170.3</v>
      </c>
      <c r="BS285" s="4">
        <f t="shared" si="275"/>
        <v>78.59999999999998</v>
      </c>
      <c r="BT285" s="4">
        <f t="shared" si="276"/>
        <v>13.100000000000001</v>
      </c>
      <c r="BX285" s="4">
        <f t="shared" si="277"/>
        <v>177.60000000000002</v>
      </c>
      <c r="BY285" s="4">
        <f t="shared" si="278"/>
        <v>43.289999999999992</v>
      </c>
      <c r="BZ285" s="4">
        <f t="shared" si="279"/>
        <v>1.1100000000000001</v>
      </c>
      <c r="CD285" s="4">
        <f t="shared" si="280"/>
        <v>0</v>
      </c>
      <c r="CE285" s="4">
        <f t="shared" si="281"/>
        <v>0</v>
      </c>
      <c r="CF285" s="4">
        <f>IF(COUNTIF($BH$5:$BH285,"&gt;=2")&lt;=1,SUM($BG285:$BK285)*C$8,CF284)</f>
        <v>151200</v>
      </c>
      <c r="CG285" s="4">
        <f>IF(COUNTIF($BN$5:$BN285,"&gt;=2")&lt;=1,SUM($BL285:$BP285)*D$8,CG284)</f>
        <v>604799.99999999988</v>
      </c>
      <c r="CH285" s="4">
        <f>IF(COUNTIF($BT$5:$BT285,"&gt;=2")&lt;=1,SUM($BQ285:$BU285)*E$8,CH284)</f>
        <v>2592000</v>
      </c>
      <c r="CI285" s="4">
        <f>IF(COUNTIF($BZ$5:$BZ285,"&gt;=2")&lt;=1,SUM($BV285:$BZ285)*F$8,CI284)</f>
        <v>19180800.000000004</v>
      </c>
      <c r="CJ285" s="4">
        <f t="shared" si="284"/>
        <v>0</v>
      </c>
      <c r="CK285" s="4">
        <f t="shared" si="285"/>
        <v>260.75000000000006</v>
      </c>
      <c r="CM285" s="4">
        <v>281</v>
      </c>
      <c r="CN285" s="4">
        <f>IF(COUNTIF($BH$5:$BH285,"&gt;=2")&gt;1,CN284,BG285)</f>
        <v>4.8999999999999995</v>
      </c>
      <c r="CO285" s="4">
        <f>IF(COUNTIF($BH$5:$BH285,"&gt;=2")&gt;1,CO284,BH285)</f>
        <v>2.1</v>
      </c>
      <c r="CP285" s="4">
        <f>IF(COUNTIF($BH$5:$BH285,"&gt;=2")&gt;1,CP284,BI285)</f>
        <v>0</v>
      </c>
      <c r="CQ285" s="4">
        <f>IF(COUNTIF($BH$5:$BH285,"&gt;=2")&gt;1,CQ284,BJ285)</f>
        <v>0</v>
      </c>
      <c r="CR285" s="4">
        <f>IF(COUNTIF($BH$5:$BH285,"&gt;=2")&gt;1,CR284,BK285)</f>
        <v>0</v>
      </c>
      <c r="CS285" s="4">
        <f>IF(COUNTIF($BN$5:$BN285,"&gt;=2")&gt;1,CS284,BL285)</f>
        <v>7</v>
      </c>
      <c r="CT285" s="4">
        <f>IF(COUNTIF($BN$5:$BN285,"&gt;=2")&gt;1,CT284,BM285)</f>
        <v>4.8999999999999995</v>
      </c>
      <c r="CU285" s="4">
        <f>IF(COUNTIF($BN$5:$BN285,"&gt;=2")&gt;1,CU284,BN285)</f>
        <v>2.1</v>
      </c>
      <c r="CV285" s="4">
        <f>IF(COUNTIF($BN$5:$BN285,"&gt;=2")&gt;1,CV284,BO285)</f>
        <v>0</v>
      </c>
      <c r="CW285" s="4">
        <f>IF(COUNTIF($BN$5:$BN285,"&gt;=2")&gt;1,CW284,BP285)</f>
        <v>0</v>
      </c>
      <c r="CX285" s="4">
        <f>IF(COUNTIF($BT$5:$BT285,"&gt;=2")&gt;1,CX284,BQ285)</f>
        <v>0</v>
      </c>
      <c r="CY285" s="4">
        <f>IF(COUNTIF($BT$5:$BT285,"&gt;=2")&gt;1,CY284,BR285)</f>
        <v>26</v>
      </c>
      <c r="CZ285" s="4">
        <f>IF(COUNTIF($BT$5:$BT285,"&gt;=2")&gt;1,CZ284,BS285)</f>
        <v>11.999999999999996</v>
      </c>
      <c r="DA285" s="4">
        <f>IF(COUNTIF($BT$5:$BT285,"&gt;=2")&gt;1,DA284,BT285)</f>
        <v>2</v>
      </c>
      <c r="DB285" s="4">
        <f>IF(COUNTIF($BT$5:$BT285,"&gt;=2")&gt;1,DB284,BU285)</f>
        <v>0</v>
      </c>
      <c r="DC285" s="4">
        <f>IF(COUNTIF($BZ$5:$BZ285,"&gt;=2")&gt;1,DC284,BV285)</f>
        <v>0</v>
      </c>
      <c r="DD285" s="4">
        <f>IF(COUNTIF($BZ$5:$BZ285,"&gt;=2")&gt;1,DD284,BW285)</f>
        <v>0</v>
      </c>
      <c r="DE285" s="4">
        <f>IF(COUNTIF($BZ$5:$BZ285,"&gt;=2")&gt;1,DE284,BX285)</f>
        <v>177.60000000000002</v>
      </c>
      <c r="DF285" s="4">
        <f>IF(COUNTIF($BZ$5:$BZ285,"&gt;=2")&gt;1,DF284,BY285)</f>
        <v>43.289999999999992</v>
      </c>
      <c r="DG285" s="4">
        <f>IF(COUNTIF($BZ$5:$BZ285,"&gt;=2")&gt;1,DG284,BZ285)</f>
        <v>1.1100000000000001</v>
      </c>
      <c r="DH285" s="4">
        <f t="shared" si="286"/>
        <v>0</v>
      </c>
      <c r="DI285" s="4">
        <f t="shared" si="287"/>
        <v>0</v>
      </c>
      <c r="DJ285" s="4">
        <f t="shared" si="288"/>
        <v>0</v>
      </c>
      <c r="DK285" s="4">
        <f t="shared" si="289"/>
        <v>0</v>
      </c>
      <c r="DL285" s="4">
        <f t="shared" si="290"/>
        <v>0</v>
      </c>
      <c r="DM285" s="4">
        <f t="shared" si="291"/>
        <v>7</v>
      </c>
      <c r="DN285" s="4">
        <f t="shared" si="292"/>
        <v>13.999999999999998</v>
      </c>
      <c r="DO285" s="4">
        <f t="shared" si="293"/>
        <v>40</v>
      </c>
      <c r="DP285" s="4">
        <f t="shared" si="294"/>
        <v>222.00000000000003</v>
      </c>
      <c r="DQ285" s="4">
        <f t="shared" si="295"/>
        <v>0</v>
      </c>
      <c r="DS285" s="4">
        <v>281</v>
      </c>
      <c r="DT285" s="4">
        <f>$CK285+INDEX(节奏总纲!D$4:D$163,基础状态预估!$C$2)</f>
        <v>305.00483399593912</v>
      </c>
      <c r="DU285" s="4">
        <f>$CK285+INDEX(节奏总纲!E$4:E$163,基础状态预估!$C$2)</f>
        <v>299.28268396026419</v>
      </c>
      <c r="DV285" s="4">
        <f>$CK285+INDEX(节奏总纲!F$4:F$163,基础状态预估!$C$2)</f>
        <v>292.39220630709644</v>
      </c>
      <c r="DW285" s="4">
        <f>$CK285+INDEX(节奏总纲!G$4:G$163,基础状态预估!$C$2)</f>
        <v>284.03246816526359</v>
      </c>
      <c r="DX285" s="4">
        <f>$CK285+INDEX(节奏总纲!H$4:H$163,基础状态预估!$C$2)</f>
        <v>273.69453894381223</v>
      </c>
      <c r="DY285" s="4">
        <f t="shared" si="296"/>
        <v>11.899999999999999</v>
      </c>
      <c r="DZ285" s="4">
        <f t="shared" si="297"/>
        <v>33</v>
      </c>
      <c r="EA285" s="4">
        <f t="shared" si="298"/>
        <v>191.70000000000002</v>
      </c>
      <c r="EB285" s="4">
        <f t="shared" si="299"/>
        <v>45.289999999999992</v>
      </c>
      <c r="EC285" s="4">
        <f t="shared" si="300"/>
        <v>1.1100000000000001</v>
      </c>
    </row>
    <row r="286" spans="58:133" x14ac:dyDescent="0.15">
      <c r="BF286" s="4">
        <v>282</v>
      </c>
      <c r="BG286" s="4">
        <f t="shared" si="282"/>
        <v>197.39999999999998</v>
      </c>
      <c r="BH286" s="4">
        <f t="shared" si="283"/>
        <v>84.6</v>
      </c>
      <c r="BL286" s="4">
        <f t="shared" si="271"/>
        <v>138</v>
      </c>
      <c r="BM286" s="4">
        <f t="shared" si="272"/>
        <v>96.6</v>
      </c>
      <c r="BN286" s="4">
        <f t="shared" si="273"/>
        <v>41.4</v>
      </c>
      <c r="BR286" s="4">
        <f t="shared" si="274"/>
        <v>170.95000000000002</v>
      </c>
      <c r="BS286" s="4">
        <f t="shared" si="275"/>
        <v>78.899999999999977</v>
      </c>
      <c r="BT286" s="4">
        <f t="shared" si="276"/>
        <v>13.15</v>
      </c>
      <c r="BX286" s="4">
        <f t="shared" si="277"/>
        <v>178.4</v>
      </c>
      <c r="BY286" s="4">
        <f t="shared" si="278"/>
        <v>43.484999999999992</v>
      </c>
      <c r="BZ286" s="4">
        <f t="shared" si="279"/>
        <v>1.115</v>
      </c>
      <c r="CD286" s="4">
        <f t="shared" si="280"/>
        <v>0</v>
      </c>
      <c r="CE286" s="4">
        <f t="shared" si="281"/>
        <v>0</v>
      </c>
      <c r="CF286" s="4">
        <f>IF(COUNTIF($BH$5:$BH286,"&gt;=2")&lt;=1,SUM($BG286:$BK286)*C$8,CF285)</f>
        <v>151200</v>
      </c>
      <c r="CG286" s="4">
        <f>IF(COUNTIF($BN$5:$BN286,"&gt;=2")&lt;=1,SUM($BL286:$BP286)*D$8,CG285)</f>
        <v>604799.99999999988</v>
      </c>
      <c r="CH286" s="4">
        <f>IF(COUNTIF($BT$5:$BT286,"&gt;=2")&lt;=1,SUM($BQ286:$BU286)*E$8,CH285)</f>
        <v>2592000</v>
      </c>
      <c r="CI286" s="4">
        <f>IF(COUNTIF($BZ$5:$BZ286,"&gt;=2")&lt;=1,SUM($BV286:$BZ286)*F$8,CI285)</f>
        <v>19267200</v>
      </c>
      <c r="CJ286" s="4">
        <f t="shared" si="284"/>
        <v>0</v>
      </c>
      <c r="CK286" s="4">
        <f t="shared" si="285"/>
        <v>261.75</v>
      </c>
      <c r="CM286" s="4">
        <v>282</v>
      </c>
      <c r="CN286" s="4">
        <f>IF(COUNTIF($BH$5:$BH286,"&gt;=2")&gt;1,CN285,BG286)</f>
        <v>4.8999999999999995</v>
      </c>
      <c r="CO286" s="4">
        <f>IF(COUNTIF($BH$5:$BH286,"&gt;=2")&gt;1,CO285,BH286)</f>
        <v>2.1</v>
      </c>
      <c r="CP286" s="4">
        <f>IF(COUNTIF($BH$5:$BH286,"&gt;=2")&gt;1,CP285,BI286)</f>
        <v>0</v>
      </c>
      <c r="CQ286" s="4">
        <f>IF(COUNTIF($BH$5:$BH286,"&gt;=2")&gt;1,CQ285,BJ286)</f>
        <v>0</v>
      </c>
      <c r="CR286" s="4">
        <f>IF(COUNTIF($BH$5:$BH286,"&gt;=2")&gt;1,CR285,BK286)</f>
        <v>0</v>
      </c>
      <c r="CS286" s="4">
        <f>IF(COUNTIF($BN$5:$BN286,"&gt;=2")&gt;1,CS285,BL286)</f>
        <v>7</v>
      </c>
      <c r="CT286" s="4">
        <f>IF(COUNTIF($BN$5:$BN286,"&gt;=2")&gt;1,CT285,BM286)</f>
        <v>4.8999999999999995</v>
      </c>
      <c r="CU286" s="4">
        <f>IF(COUNTIF($BN$5:$BN286,"&gt;=2")&gt;1,CU285,BN286)</f>
        <v>2.1</v>
      </c>
      <c r="CV286" s="4">
        <f>IF(COUNTIF($BN$5:$BN286,"&gt;=2")&gt;1,CV285,BO286)</f>
        <v>0</v>
      </c>
      <c r="CW286" s="4">
        <f>IF(COUNTIF($BN$5:$BN286,"&gt;=2")&gt;1,CW285,BP286)</f>
        <v>0</v>
      </c>
      <c r="CX286" s="4">
        <f>IF(COUNTIF($BT$5:$BT286,"&gt;=2")&gt;1,CX285,BQ286)</f>
        <v>0</v>
      </c>
      <c r="CY286" s="4">
        <f>IF(COUNTIF($BT$5:$BT286,"&gt;=2")&gt;1,CY285,BR286)</f>
        <v>26</v>
      </c>
      <c r="CZ286" s="4">
        <f>IF(COUNTIF($BT$5:$BT286,"&gt;=2")&gt;1,CZ285,BS286)</f>
        <v>11.999999999999996</v>
      </c>
      <c r="DA286" s="4">
        <f>IF(COUNTIF($BT$5:$BT286,"&gt;=2")&gt;1,DA285,BT286)</f>
        <v>2</v>
      </c>
      <c r="DB286" s="4">
        <f>IF(COUNTIF($BT$5:$BT286,"&gt;=2")&gt;1,DB285,BU286)</f>
        <v>0</v>
      </c>
      <c r="DC286" s="4">
        <f>IF(COUNTIF($BZ$5:$BZ286,"&gt;=2")&gt;1,DC285,BV286)</f>
        <v>0</v>
      </c>
      <c r="DD286" s="4">
        <f>IF(COUNTIF($BZ$5:$BZ286,"&gt;=2")&gt;1,DD285,BW286)</f>
        <v>0</v>
      </c>
      <c r="DE286" s="4">
        <f>IF(COUNTIF($BZ$5:$BZ286,"&gt;=2")&gt;1,DE285,BX286)</f>
        <v>178.4</v>
      </c>
      <c r="DF286" s="4">
        <f>IF(COUNTIF($BZ$5:$BZ286,"&gt;=2")&gt;1,DF285,BY286)</f>
        <v>43.484999999999992</v>
      </c>
      <c r="DG286" s="4">
        <f>IF(COUNTIF($BZ$5:$BZ286,"&gt;=2")&gt;1,DG285,BZ286)</f>
        <v>1.115</v>
      </c>
      <c r="DH286" s="4">
        <f t="shared" si="286"/>
        <v>0</v>
      </c>
      <c r="DI286" s="4">
        <f t="shared" si="287"/>
        <v>0</v>
      </c>
      <c r="DJ286" s="4">
        <f t="shared" si="288"/>
        <v>0</v>
      </c>
      <c r="DK286" s="4">
        <f t="shared" si="289"/>
        <v>0</v>
      </c>
      <c r="DL286" s="4">
        <f t="shared" si="290"/>
        <v>0</v>
      </c>
      <c r="DM286" s="4">
        <f t="shared" si="291"/>
        <v>7</v>
      </c>
      <c r="DN286" s="4">
        <f t="shared" si="292"/>
        <v>13.999999999999998</v>
      </c>
      <c r="DO286" s="4">
        <f t="shared" si="293"/>
        <v>40</v>
      </c>
      <c r="DP286" s="4">
        <f t="shared" si="294"/>
        <v>223</v>
      </c>
      <c r="DQ286" s="4">
        <f t="shared" si="295"/>
        <v>0</v>
      </c>
      <c r="DS286" s="4">
        <v>282</v>
      </c>
      <c r="DT286" s="4">
        <f>$CK286+INDEX(节奏总纲!D$4:D$163,基础状态预估!$C$2)</f>
        <v>306.00483399593907</v>
      </c>
      <c r="DU286" s="4">
        <f>$CK286+INDEX(节奏总纲!E$4:E$163,基础状态预估!$C$2)</f>
        <v>300.28268396026414</v>
      </c>
      <c r="DV286" s="4">
        <f>$CK286+INDEX(节奏总纲!F$4:F$163,基础状态预估!$C$2)</f>
        <v>293.39220630709644</v>
      </c>
      <c r="DW286" s="4">
        <f>$CK286+INDEX(节奏总纲!G$4:G$163,基础状态预估!$C$2)</f>
        <v>285.03246816526354</v>
      </c>
      <c r="DX286" s="4">
        <f>$CK286+INDEX(节奏总纲!H$4:H$163,基础状态预估!$C$2)</f>
        <v>274.69453894381218</v>
      </c>
      <c r="DY286" s="4">
        <f t="shared" si="296"/>
        <v>11.899999999999999</v>
      </c>
      <c r="DZ286" s="4">
        <f t="shared" si="297"/>
        <v>33</v>
      </c>
      <c r="EA286" s="4">
        <f t="shared" si="298"/>
        <v>192.5</v>
      </c>
      <c r="EB286" s="4">
        <f t="shared" si="299"/>
        <v>45.484999999999992</v>
      </c>
      <c r="EC286" s="4">
        <f t="shared" si="300"/>
        <v>1.115</v>
      </c>
    </row>
    <row r="287" spans="58:133" x14ac:dyDescent="0.15">
      <c r="BF287" s="4">
        <v>283</v>
      </c>
      <c r="BG287" s="4">
        <f t="shared" si="282"/>
        <v>198.1</v>
      </c>
      <c r="BH287" s="4">
        <f t="shared" si="283"/>
        <v>84.899999999999991</v>
      </c>
      <c r="BL287" s="4">
        <f t="shared" si="271"/>
        <v>138.5</v>
      </c>
      <c r="BM287" s="4">
        <f t="shared" si="272"/>
        <v>96.949999999999989</v>
      </c>
      <c r="BN287" s="4">
        <f t="shared" si="273"/>
        <v>41.55</v>
      </c>
      <c r="BR287" s="4">
        <f t="shared" si="274"/>
        <v>171.6</v>
      </c>
      <c r="BS287" s="4">
        <f t="shared" si="275"/>
        <v>79.199999999999989</v>
      </c>
      <c r="BT287" s="4">
        <f t="shared" si="276"/>
        <v>13.200000000000001</v>
      </c>
      <c r="BX287" s="4">
        <f t="shared" si="277"/>
        <v>179.20000000000002</v>
      </c>
      <c r="BY287" s="4">
        <f t="shared" si="278"/>
        <v>43.679999999999993</v>
      </c>
      <c r="BZ287" s="4">
        <f t="shared" si="279"/>
        <v>1.1200000000000001</v>
      </c>
      <c r="CD287" s="4">
        <f t="shared" si="280"/>
        <v>0</v>
      </c>
      <c r="CE287" s="4">
        <f t="shared" si="281"/>
        <v>0</v>
      </c>
      <c r="CF287" s="4">
        <f>IF(COUNTIF($BH$5:$BH287,"&gt;=2")&lt;=1,SUM($BG287:$BK287)*C$8,CF286)</f>
        <v>151200</v>
      </c>
      <c r="CG287" s="4">
        <f>IF(COUNTIF($BN$5:$BN287,"&gt;=2")&lt;=1,SUM($BL287:$BP287)*D$8,CG286)</f>
        <v>604799.99999999988</v>
      </c>
      <c r="CH287" s="4">
        <f>IF(COUNTIF($BT$5:$BT287,"&gt;=2")&lt;=1,SUM($BQ287:$BU287)*E$8,CH286)</f>
        <v>2592000</v>
      </c>
      <c r="CI287" s="4">
        <f>IF(COUNTIF($BZ$5:$BZ287,"&gt;=2")&lt;=1,SUM($BV287:$BZ287)*F$8,CI286)</f>
        <v>19353600</v>
      </c>
      <c r="CJ287" s="4">
        <f t="shared" si="284"/>
        <v>0</v>
      </c>
      <c r="CK287" s="4">
        <f t="shared" si="285"/>
        <v>262.75</v>
      </c>
      <c r="CM287" s="4">
        <v>283</v>
      </c>
      <c r="CN287" s="4">
        <f>IF(COUNTIF($BH$5:$BH287,"&gt;=2")&gt;1,CN286,BG287)</f>
        <v>4.8999999999999995</v>
      </c>
      <c r="CO287" s="4">
        <f>IF(COUNTIF($BH$5:$BH287,"&gt;=2")&gt;1,CO286,BH287)</f>
        <v>2.1</v>
      </c>
      <c r="CP287" s="4">
        <f>IF(COUNTIF($BH$5:$BH287,"&gt;=2")&gt;1,CP286,BI287)</f>
        <v>0</v>
      </c>
      <c r="CQ287" s="4">
        <f>IF(COUNTIF($BH$5:$BH287,"&gt;=2")&gt;1,CQ286,BJ287)</f>
        <v>0</v>
      </c>
      <c r="CR287" s="4">
        <f>IF(COUNTIF($BH$5:$BH287,"&gt;=2")&gt;1,CR286,BK287)</f>
        <v>0</v>
      </c>
      <c r="CS287" s="4">
        <f>IF(COUNTIF($BN$5:$BN287,"&gt;=2")&gt;1,CS286,BL287)</f>
        <v>7</v>
      </c>
      <c r="CT287" s="4">
        <f>IF(COUNTIF($BN$5:$BN287,"&gt;=2")&gt;1,CT286,BM287)</f>
        <v>4.8999999999999995</v>
      </c>
      <c r="CU287" s="4">
        <f>IF(COUNTIF($BN$5:$BN287,"&gt;=2")&gt;1,CU286,BN287)</f>
        <v>2.1</v>
      </c>
      <c r="CV287" s="4">
        <f>IF(COUNTIF($BN$5:$BN287,"&gt;=2")&gt;1,CV286,BO287)</f>
        <v>0</v>
      </c>
      <c r="CW287" s="4">
        <f>IF(COUNTIF($BN$5:$BN287,"&gt;=2")&gt;1,CW286,BP287)</f>
        <v>0</v>
      </c>
      <c r="CX287" s="4">
        <f>IF(COUNTIF($BT$5:$BT287,"&gt;=2")&gt;1,CX286,BQ287)</f>
        <v>0</v>
      </c>
      <c r="CY287" s="4">
        <f>IF(COUNTIF($BT$5:$BT287,"&gt;=2")&gt;1,CY286,BR287)</f>
        <v>26</v>
      </c>
      <c r="CZ287" s="4">
        <f>IF(COUNTIF($BT$5:$BT287,"&gt;=2")&gt;1,CZ286,BS287)</f>
        <v>11.999999999999996</v>
      </c>
      <c r="DA287" s="4">
        <f>IF(COUNTIF($BT$5:$BT287,"&gt;=2")&gt;1,DA286,BT287)</f>
        <v>2</v>
      </c>
      <c r="DB287" s="4">
        <f>IF(COUNTIF($BT$5:$BT287,"&gt;=2")&gt;1,DB286,BU287)</f>
        <v>0</v>
      </c>
      <c r="DC287" s="4">
        <f>IF(COUNTIF($BZ$5:$BZ287,"&gt;=2")&gt;1,DC286,BV287)</f>
        <v>0</v>
      </c>
      <c r="DD287" s="4">
        <f>IF(COUNTIF($BZ$5:$BZ287,"&gt;=2")&gt;1,DD286,BW287)</f>
        <v>0</v>
      </c>
      <c r="DE287" s="4">
        <f>IF(COUNTIF($BZ$5:$BZ287,"&gt;=2")&gt;1,DE286,BX287)</f>
        <v>179.20000000000002</v>
      </c>
      <c r="DF287" s="4">
        <f>IF(COUNTIF($BZ$5:$BZ287,"&gt;=2")&gt;1,DF286,BY287)</f>
        <v>43.679999999999993</v>
      </c>
      <c r="DG287" s="4">
        <f>IF(COUNTIF($BZ$5:$BZ287,"&gt;=2")&gt;1,DG286,BZ287)</f>
        <v>1.1200000000000001</v>
      </c>
      <c r="DH287" s="4">
        <f t="shared" si="286"/>
        <v>0</v>
      </c>
      <c r="DI287" s="4">
        <f t="shared" si="287"/>
        <v>0</v>
      </c>
      <c r="DJ287" s="4">
        <f t="shared" si="288"/>
        <v>0</v>
      </c>
      <c r="DK287" s="4">
        <f t="shared" si="289"/>
        <v>0</v>
      </c>
      <c r="DL287" s="4">
        <f t="shared" si="290"/>
        <v>0</v>
      </c>
      <c r="DM287" s="4">
        <f t="shared" si="291"/>
        <v>7</v>
      </c>
      <c r="DN287" s="4">
        <f t="shared" si="292"/>
        <v>13.999999999999998</v>
      </c>
      <c r="DO287" s="4">
        <f t="shared" si="293"/>
        <v>40</v>
      </c>
      <c r="DP287" s="4">
        <f t="shared" si="294"/>
        <v>224</v>
      </c>
      <c r="DQ287" s="4">
        <f t="shared" si="295"/>
        <v>0</v>
      </c>
      <c r="DS287" s="4">
        <v>283</v>
      </c>
      <c r="DT287" s="4">
        <f>$CK287+INDEX(节奏总纲!D$4:D$163,基础状态预估!$C$2)</f>
        <v>307.00483399593907</v>
      </c>
      <c r="DU287" s="4">
        <f>$CK287+INDEX(节奏总纲!E$4:E$163,基础状态预估!$C$2)</f>
        <v>301.28268396026414</v>
      </c>
      <c r="DV287" s="4">
        <f>$CK287+INDEX(节奏总纲!F$4:F$163,基础状态预估!$C$2)</f>
        <v>294.39220630709644</v>
      </c>
      <c r="DW287" s="4">
        <f>$CK287+INDEX(节奏总纲!G$4:G$163,基础状态预估!$C$2)</f>
        <v>286.03246816526354</v>
      </c>
      <c r="DX287" s="4">
        <f>$CK287+INDEX(节奏总纲!H$4:H$163,基础状态预估!$C$2)</f>
        <v>275.69453894381218</v>
      </c>
      <c r="DY287" s="4">
        <f t="shared" si="296"/>
        <v>11.899999999999999</v>
      </c>
      <c r="DZ287" s="4">
        <f t="shared" si="297"/>
        <v>33</v>
      </c>
      <c r="EA287" s="4">
        <f t="shared" si="298"/>
        <v>193.3</v>
      </c>
      <c r="EB287" s="4">
        <f t="shared" si="299"/>
        <v>45.679999999999993</v>
      </c>
      <c r="EC287" s="4">
        <f t="shared" si="300"/>
        <v>1.1200000000000001</v>
      </c>
    </row>
    <row r="288" spans="58:133" x14ac:dyDescent="0.15">
      <c r="BF288" s="4">
        <v>284</v>
      </c>
      <c r="BG288" s="4">
        <f t="shared" si="282"/>
        <v>198.79999999999998</v>
      </c>
      <c r="BH288" s="4">
        <f t="shared" si="283"/>
        <v>85.2</v>
      </c>
      <c r="BL288" s="4">
        <f t="shared" si="271"/>
        <v>139</v>
      </c>
      <c r="BM288" s="4">
        <f t="shared" si="272"/>
        <v>97.3</v>
      </c>
      <c r="BN288" s="4">
        <f t="shared" si="273"/>
        <v>41.699999999999996</v>
      </c>
      <c r="BR288" s="4">
        <f t="shared" si="274"/>
        <v>172.25</v>
      </c>
      <c r="BS288" s="4">
        <f t="shared" si="275"/>
        <v>79.499999999999986</v>
      </c>
      <c r="BT288" s="4">
        <f t="shared" si="276"/>
        <v>13.25</v>
      </c>
      <c r="BX288" s="4">
        <f t="shared" si="277"/>
        <v>180</v>
      </c>
      <c r="BY288" s="4">
        <f t="shared" si="278"/>
        <v>43.874999999999986</v>
      </c>
      <c r="BZ288" s="4">
        <f t="shared" si="279"/>
        <v>1.125</v>
      </c>
      <c r="CD288" s="4">
        <f t="shared" si="280"/>
        <v>0</v>
      </c>
      <c r="CE288" s="4">
        <f t="shared" si="281"/>
        <v>0</v>
      </c>
      <c r="CF288" s="4">
        <f>IF(COUNTIF($BH$5:$BH288,"&gt;=2")&lt;=1,SUM($BG288:$BK288)*C$8,CF287)</f>
        <v>151200</v>
      </c>
      <c r="CG288" s="4">
        <f>IF(COUNTIF($BN$5:$BN288,"&gt;=2")&lt;=1,SUM($BL288:$BP288)*D$8,CG287)</f>
        <v>604799.99999999988</v>
      </c>
      <c r="CH288" s="4">
        <f>IF(COUNTIF($BT$5:$BT288,"&gt;=2")&lt;=1,SUM($BQ288:$BU288)*E$8,CH287)</f>
        <v>2592000</v>
      </c>
      <c r="CI288" s="4">
        <f>IF(COUNTIF($BZ$5:$BZ288,"&gt;=2")&lt;=1,SUM($BV288:$BZ288)*F$8,CI287)</f>
        <v>19440000</v>
      </c>
      <c r="CJ288" s="4">
        <f t="shared" si="284"/>
        <v>0</v>
      </c>
      <c r="CK288" s="4">
        <f t="shared" si="285"/>
        <v>263.75</v>
      </c>
      <c r="CM288" s="4">
        <v>284</v>
      </c>
      <c r="CN288" s="4">
        <f>IF(COUNTIF($BH$5:$BH288,"&gt;=2")&gt;1,CN287,BG288)</f>
        <v>4.8999999999999995</v>
      </c>
      <c r="CO288" s="4">
        <f>IF(COUNTIF($BH$5:$BH288,"&gt;=2")&gt;1,CO287,BH288)</f>
        <v>2.1</v>
      </c>
      <c r="CP288" s="4">
        <f>IF(COUNTIF($BH$5:$BH288,"&gt;=2")&gt;1,CP287,BI288)</f>
        <v>0</v>
      </c>
      <c r="CQ288" s="4">
        <f>IF(COUNTIF($BH$5:$BH288,"&gt;=2")&gt;1,CQ287,BJ288)</f>
        <v>0</v>
      </c>
      <c r="CR288" s="4">
        <f>IF(COUNTIF($BH$5:$BH288,"&gt;=2")&gt;1,CR287,BK288)</f>
        <v>0</v>
      </c>
      <c r="CS288" s="4">
        <f>IF(COUNTIF($BN$5:$BN288,"&gt;=2")&gt;1,CS287,BL288)</f>
        <v>7</v>
      </c>
      <c r="CT288" s="4">
        <f>IF(COUNTIF($BN$5:$BN288,"&gt;=2")&gt;1,CT287,BM288)</f>
        <v>4.8999999999999995</v>
      </c>
      <c r="CU288" s="4">
        <f>IF(COUNTIF($BN$5:$BN288,"&gt;=2")&gt;1,CU287,BN288)</f>
        <v>2.1</v>
      </c>
      <c r="CV288" s="4">
        <f>IF(COUNTIF($BN$5:$BN288,"&gt;=2")&gt;1,CV287,BO288)</f>
        <v>0</v>
      </c>
      <c r="CW288" s="4">
        <f>IF(COUNTIF($BN$5:$BN288,"&gt;=2")&gt;1,CW287,BP288)</f>
        <v>0</v>
      </c>
      <c r="CX288" s="4">
        <f>IF(COUNTIF($BT$5:$BT288,"&gt;=2")&gt;1,CX287,BQ288)</f>
        <v>0</v>
      </c>
      <c r="CY288" s="4">
        <f>IF(COUNTIF($BT$5:$BT288,"&gt;=2")&gt;1,CY287,BR288)</f>
        <v>26</v>
      </c>
      <c r="CZ288" s="4">
        <f>IF(COUNTIF($BT$5:$BT288,"&gt;=2")&gt;1,CZ287,BS288)</f>
        <v>11.999999999999996</v>
      </c>
      <c r="DA288" s="4">
        <f>IF(COUNTIF($BT$5:$BT288,"&gt;=2")&gt;1,DA287,BT288)</f>
        <v>2</v>
      </c>
      <c r="DB288" s="4">
        <f>IF(COUNTIF($BT$5:$BT288,"&gt;=2")&gt;1,DB287,BU288)</f>
        <v>0</v>
      </c>
      <c r="DC288" s="4">
        <f>IF(COUNTIF($BZ$5:$BZ288,"&gt;=2")&gt;1,DC287,BV288)</f>
        <v>0</v>
      </c>
      <c r="DD288" s="4">
        <f>IF(COUNTIF($BZ$5:$BZ288,"&gt;=2")&gt;1,DD287,BW288)</f>
        <v>0</v>
      </c>
      <c r="DE288" s="4">
        <f>IF(COUNTIF($BZ$5:$BZ288,"&gt;=2")&gt;1,DE287,BX288)</f>
        <v>180</v>
      </c>
      <c r="DF288" s="4">
        <f>IF(COUNTIF($BZ$5:$BZ288,"&gt;=2")&gt;1,DF287,BY288)</f>
        <v>43.874999999999986</v>
      </c>
      <c r="DG288" s="4">
        <f>IF(COUNTIF($BZ$5:$BZ288,"&gt;=2")&gt;1,DG287,BZ288)</f>
        <v>1.125</v>
      </c>
      <c r="DH288" s="4">
        <f t="shared" si="286"/>
        <v>0</v>
      </c>
      <c r="DI288" s="4">
        <f t="shared" si="287"/>
        <v>0</v>
      </c>
      <c r="DJ288" s="4">
        <f t="shared" si="288"/>
        <v>0</v>
      </c>
      <c r="DK288" s="4">
        <f t="shared" si="289"/>
        <v>0</v>
      </c>
      <c r="DL288" s="4">
        <f t="shared" si="290"/>
        <v>0</v>
      </c>
      <c r="DM288" s="4">
        <f t="shared" si="291"/>
        <v>7</v>
      </c>
      <c r="DN288" s="4">
        <f t="shared" si="292"/>
        <v>13.999999999999998</v>
      </c>
      <c r="DO288" s="4">
        <f t="shared" si="293"/>
        <v>40</v>
      </c>
      <c r="DP288" s="4">
        <f t="shared" si="294"/>
        <v>225</v>
      </c>
      <c r="DQ288" s="4">
        <f t="shared" si="295"/>
        <v>0</v>
      </c>
      <c r="DS288" s="4">
        <v>284</v>
      </c>
      <c r="DT288" s="4">
        <f>$CK288+INDEX(节奏总纲!D$4:D$163,基础状态预估!$C$2)</f>
        <v>308.00483399593907</v>
      </c>
      <c r="DU288" s="4">
        <f>$CK288+INDEX(节奏总纲!E$4:E$163,基础状态预估!$C$2)</f>
        <v>302.28268396026414</v>
      </c>
      <c r="DV288" s="4">
        <f>$CK288+INDEX(节奏总纲!F$4:F$163,基础状态预估!$C$2)</f>
        <v>295.39220630709644</v>
      </c>
      <c r="DW288" s="4">
        <f>$CK288+INDEX(节奏总纲!G$4:G$163,基础状态预估!$C$2)</f>
        <v>287.03246816526354</v>
      </c>
      <c r="DX288" s="4">
        <f>$CK288+INDEX(节奏总纲!H$4:H$163,基础状态预估!$C$2)</f>
        <v>276.69453894381218</v>
      </c>
      <c r="DY288" s="4">
        <f t="shared" si="296"/>
        <v>11.899999999999999</v>
      </c>
      <c r="DZ288" s="4">
        <f t="shared" si="297"/>
        <v>33</v>
      </c>
      <c r="EA288" s="4">
        <f t="shared" si="298"/>
        <v>194.1</v>
      </c>
      <c r="EB288" s="4">
        <f t="shared" si="299"/>
        <v>45.874999999999986</v>
      </c>
      <c r="EC288" s="4">
        <f t="shared" si="300"/>
        <v>1.125</v>
      </c>
    </row>
    <row r="289" spans="58:133" x14ac:dyDescent="0.15">
      <c r="BF289" s="4">
        <v>285</v>
      </c>
      <c r="BG289" s="4">
        <f t="shared" si="282"/>
        <v>199.5</v>
      </c>
      <c r="BH289" s="4">
        <f t="shared" si="283"/>
        <v>85.5</v>
      </c>
      <c r="BL289" s="4">
        <f t="shared" si="271"/>
        <v>139.5</v>
      </c>
      <c r="BM289" s="4">
        <f t="shared" si="272"/>
        <v>97.649999999999991</v>
      </c>
      <c r="BN289" s="4">
        <f t="shared" si="273"/>
        <v>41.85</v>
      </c>
      <c r="BR289" s="4">
        <f t="shared" si="274"/>
        <v>172.9</v>
      </c>
      <c r="BS289" s="4">
        <f t="shared" si="275"/>
        <v>79.799999999999983</v>
      </c>
      <c r="BT289" s="4">
        <f t="shared" si="276"/>
        <v>13.3</v>
      </c>
      <c r="BX289" s="4">
        <f t="shared" si="277"/>
        <v>180.8</v>
      </c>
      <c r="BY289" s="4">
        <f t="shared" si="278"/>
        <v>44.069999999999986</v>
      </c>
      <c r="BZ289" s="4">
        <f t="shared" si="279"/>
        <v>1.1300000000000001</v>
      </c>
      <c r="CD289" s="4">
        <f t="shared" si="280"/>
        <v>0</v>
      </c>
      <c r="CE289" s="4">
        <f t="shared" si="281"/>
        <v>0</v>
      </c>
      <c r="CF289" s="4">
        <f>IF(COUNTIF($BH$5:$BH289,"&gt;=2")&lt;=1,SUM($BG289:$BK289)*C$8,CF288)</f>
        <v>151200</v>
      </c>
      <c r="CG289" s="4">
        <f>IF(COUNTIF($BN$5:$BN289,"&gt;=2")&lt;=1,SUM($BL289:$BP289)*D$8,CG288)</f>
        <v>604799.99999999988</v>
      </c>
      <c r="CH289" s="4">
        <f>IF(COUNTIF($BT$5:$BT289,"&gt;=2")&lt;=1,SUM($BQ289:$BU289)*E$8,CH288)</f>
        <v>2592000</v>
      </c>
      <c r="CI289" s="4">
        <f>IF(COUNTIF($BZ$5:$BZ289,"&gt;=2")&lt;=1,SUM($BV289:$BZ289)*F$8,CI288)</f>
        <v>19526400</v>
      </c>
      <c r="CJ289" s="4">
        <f t="shared" si="284"/>
        <v>0</v>
      </c>
      <c r="CK289" s="4">
        <f t="shared" si="285"/>
        <v>264.75</v>
      </c>
      <c r="CM289" s="4">
        <v>285</v>
      </c>
      <c r="CN289" s="4">
        <f>IF(COUNTIF($BH$5:$BH289,"&gt;=2")&gt;1,CN288,BG289)</f>
        <v>4.8999999999999995</v>
      </c>
      <c r="CO289" s="4">
        <f>IF(COUNTIF($BH$5:$BH289,"&gt;=2")&gt;1,CO288,BH289)</f>
        <v>2.1</v>
      </c>
      <c r="CP289" s="4">
        <f>IF(COUNTIF($BH$5:$BH289,"&gt;=2")&gt;1,CP288,BI289)</f>
        <v>0</v>
      </c>
      <c r="CQ289" s="4">
        <f>IF(COUNTIF($BH$5:$BH289,"&gt;=2")&gt;1,CQ288,BJ289)</f>
        <v>0</v>
      </c>
      <c r="CR289" s="4">
        <f>IF(COUNTIF($BH$5:$BH289,"&gt;=2")&gt;1,CR288,BK289)</f>
        <v>0</v>
      </c>
      <c r="CS289" s="4">
        <f>IF(COUNTIF($BN$5:$BN289,"&gt;=2")&gt;1,CS288,BL289)</f>
        <v>7</v>
      </c>
      <c r="CT289" s="4">
        <f>IF(COUNTIF($BN$5:$BN289,"&gt;=2")&gt;1,CT288,BM289)</f>
        <v>4.8999999999999995</v>
      </c>
      <c r="CU289" s="4">
        <f>IF(COUNTIF($BN$5:$BN289,"&gt;=2")&gt;1,CU288,BN289)</f>
        <v>2.1</v>
      </c>
      <c r="CV289" s="4">
        <f>IF(COUNTIF($BN$5:$BN289,"&gt;=2")&gt;1,CV288,BO289)</f>
        <v>0</v>
      </c>
      <c r="CW289" s="4">
        <f>IF(COUNTIF($BN$5:$BN289,"&gt;=2")&gt;1,CW288,BP289)</f>
        <v>0</v>
      </c>
      <c r="CX289" s="4">
        <f>IF(COUNTIF($BT$5:$BT289,"&gt;=2")&gt;1,CX288,BQ289)</f>
        <v>0</v>
      </c>
      <c r="CY289" s="4">
        <f>IF(COUNTIF($BT$5:$BT289,"&gt;=2")&gt;1,CY288,BR289)</f>
        <v>26</v>
      </c>
      <c r="CZ289" s="4">
        <f>IF(COUNTIF($BT$5:$BT289,"&gt;=2")&gt;1,CZ288,BS289)</f>
        <v>11.999999999999996</v>
      </c>
      <c r="DA289" s="4">
        <f>IF(COUNTIF($BT$5:$BT289,"&gt;=2")&gt;1,DA288,BT289)</f>
        <v>2</v>
      </c>
      <c r="DB289" s="4">
        <f>IF(COUNTIF($BT$5:$BT289,"&gt;=2")&gt;1,DB288,BU289)</f>
        <v>0</v>
      </c>
      <c r="DC289" s="4">
        <f>IF(COUNTIF($BZ$5:$BZ289,"&gt;=2")&gt;1,DC288,BV289)</f>
        <v>0</v>
      </c>
      <c r="DD289" s="4">
        <f>IF(COUNTIF($BZ$5:$BZ289,"&gt;=2")&gt;1,DD288,BW289)</f>
        <v>0</v>
      </c>
      <c r="DE289" s="4">
        <f>IF(COUNTIF($BZ$5:$BZ289,"&gt;=2")&gt;1,DE288,BX289)</f>
        <v>180.8</v>
      </c>
      <c r="DF289" s="4">
        <f>IF(COUNTIF($BZ$5:$BZ289,"&gt;=2")&gt;1,DF288,BY289)</f>
        <v>44.069999999999986</v>
      </c>
      <c r="DG289" s="4">
        <f>IF(COUNTIF($BZ$5:$BZ289,"&gt;=2")&gt;1,DG288,BZ289)</f>
        <v>1.1300000000000001</v>
      </c>
      <c r="DH289" s="4">
        <f t="shared" si="286"/>
        <v>0</v>
      </c>
      <c r="DI289" s="4">
        <f t="shared" si="287"/>
        <v>0</v>
      </c>
      <c r="DJ289" s="4">
        <f t="shared" si="288"/>
        <v>0</v>
      </c>
      <c r="DK289" s="4">
        <f t="shared" si="289"/>
        <v>0</v>
      </c>
      <c r="DL289" s="4">
        <f t="shared" si="290"/>
        <v>0</v>
      </c>
      <c r="DM289" s="4">
        <f t="shared" si="291"/>
        <v>7</v>
      </c>
      <c r="DN289" s="4">
        <f t="shared" si="292"/>
        <v>13.999999999999998</v>
      </c>
      <c r="DO289" s="4">
        <f t="shared" si="293"/>
        <v>40</v>
      </c>
      <c r="DP289" s="4">
        <f t="shared" si="294"/>
        <v>226</v>
      </c>
      <c r="DQ289" s="4">
        <f t="shared" si="295"/>
        <v>0</v>
      </c>
      <c r="DS289" s="4">
        <v>285</v>
      </c>
      <c r="DT289" s="4">
        <f>$CK289+INDEX(节奏总纲!D$4:D$163,基础状态预估!$C$2)</f>
        <v>309.00483399593907</v>
      </c>
      <c r="DU289" s="4">
        <f>$CK289+INDEX(节奏总纲!E$4:E$163,基础状态预估!$C$2)</f>
        <v>303.28268396026414</v>
      </c>
      <c r="DV289" s="4">
        <f>$CK289+INDEX(节奏总纲!F$4:F$163,基础状态预估!$C$2)</f>
        <v>296.39220630709644</v>
      </c>
      <c r="DW289" s="4">
        <f>$CK289+INDEX(节奏总纲!G$4:G$163,基础状态预估!$C$2)</f>
        <v>288.03246816526354</v>
      </c>
      <c r="DX289" s="4">
        <f>$CK289+INDEX(节奏总纲!H$4:H$163,基础状态预估!$C$2)</f>
        <v>277.69453894381218</v>
      </c>
      <c r="DY289" s="4">
        <f t="shared" si="296"/>
        <v>11.899999999999999</v>
      </c>
      <c r="DZ289" s="4">
        <f t="shared" si="297"/>
        <v>33</v>
      </c>
      <c r="EA289" s="4">
        <f t="shared" si="298"/>
        <v>194.9</v>
      </c>
      <c r="EB289" s="4">
        <f t="shared" si="299"/>
        <v>46.069999999999986</v>
      </c>
      <c r="EC289" s="4">
        <f t="shared" si="300"/>
        <v>1.1300000000000001</v>
      </c>
    </row>
    <row r="290" spans="58:133" x14ac:dyDescent="0.15">
      <c r="BF290" s="4">
        <v>286</v>
      </c>
      <c r="BG290" s="4">
        <f t="shared" si="282"/>
        <v>200.2</v>
      </c>
      <c r="BH290" s="4">
        <f t="shared" si="283"/>
        <v>85.8</v>
      </c>
      <c r="BL290" s="4">
        <f t="shared" si="271"/>
        <v>140</v>
      </c>
      <c r="BM290" s="4">
        <f t="shared" si="272"/>
        <v>98</v>
      </c>
      <c r="BN290" s="4">
        <f t="shared" si="273"/>
        <v>42</v>
      </c>
      <c r="BR290" s="4">
        <f t="shared" si="274"/>
        <v>173.55</v>
      </c>
      <c r="BS290" s="4">
        <f t="shared" si="275"/>
        <v>80.09999999999998</v>
      </c>
      <c r="BT290" s="4">
        <f t="shared" si="276"/>
        <v>13.350000000000001</v>
      </c>
      <c r="BX290" s="4">
        <f t="shared" si="277"/>
        <v>181.60000000000002</v>
      </c>
      <c r="BY290" s="4">
        <f t="shared" si="278"/>
        <v>44.264999999999986</v>
      </c>
      <c r="BZ290" s="4">
        <f t="shared" si="279"/>
        <v>1.135</v>
      </c>
      <c r="CD290" s="4">
        <f t="shared" si="280"/>
        <v>0</v>
      </c>
      <c r="CE290" s="4">
        <f t="shared" si="281"/>
        <v>0</v>
      </c>
      <c r="CF290" s="4">
        <f>IF(COUNTIF($BH$5:$BH290,"&gt;=2")&lt;=1,SUM($BG290:$BK290)*C$8,CF289)</f>
        <v>151200</v>
      </c>
      <c r="CG290" s="4">
        <f>IF(COUNTIF($BN$5:$BN290,"&gt;=2")&lt;=1,SUM($BL290:$BP290)*D$8,CG289)</f>
        <v>604799.99999999988</v>
      </c>
      <c r="CH290" s="4">
        <f>IF(COUNTIF($BT$5:$BT290,"&gt;=2")&lt;=1,SUM($BQ290:$BU290)*E$8,CH289)</f>
        <v>2592000</v>
      </c>
      <c r="CI290" s="4">
        <f>IF(COUNTIF($BZ$5:$BZ290,"&gt;=2")&lt;=1,SUM($BV290:$BZ290)*F$8,CI289)</f>
        <v>19612800</v>
      </c>
      <c r="CJ290" s="4">
        <f t="shared" si="284"/>
        <v>0</v>
      </c>
      <c r="CK290" s="4">
        <f t="shared" si="285"/>
        <v>265.75</v>
      </c>
      <c r="CM290" s="4">
        <v>286</v>
      </c>
      <c r="CN290" s="4">
        <f>IF(COUNTIF($BH$5:$BH290,"&gt;=2")&gt;1,CN289,BG290)</f>
        <v>4.8999999999999995</v>
      </c>
      <c r="CO290" s="4">
        <f>IF(COUNTIF($BH$5:$BH290,"&gt;=2")&gt;1,CO289,BH290)</f>
        <v>2.1</v>
      </c>
      <c r="CP290" s="4">
        <f>IF(COUNTIF($BH$5:$BH290,"&gt;=2")&gt;1,CP289,BI290)</f>
        <v>0</v>
      </c>
      <c r="CQ290" s="4">
        <f>IF(COUNTIF($BH$5:$BH290,"&gt;=2")&gt;1,CQ289,BJ290)</f>
        <v>0</v>
      </c>
      <c r="CR290" s="4">
        <f>IF(COUNTIF($BH$5:$BH290,"&gt;=2")&gt;1,CR289,BK290)</f>
        <v>0</v>
      </c>
      <c r="CS290" s="4">
        <f>IF(COUNTIF($BN$5:$BN290,"&gt;=2")&gt;1,CS289,BL290)</f>
        <v>7</v>
      </c>
      <c r="CT290" s="4">
        <f>IF(COUNTIF($BN$5:$BN290,"&gt;=2")&gt;1,CT289,BM290)</f>
        <v>4.8999999999999995</v>
      </c>
      <c r="CU290" s="4">
        <f>IF(COUNTIF($BN$5:$BN290,"&gt;=2")&gt;1,CU289,BN290)</f>
        <v>2.1</v>
      </c>
      <c r="CV290" s="4">
        <f>IF(COUNTIF($BN$5:$BN290,"&gt;=2")&gt;1,CV289,BO290)</f>
        <v>0</v>
      </c>
      <c r="CW290" s="4">
        <f>IF(COUNTIF($BN$5:$BN290,"&gt;=2")&gt;1,CW289,BP290)</f>
        <v>0</v>
      </c>
      <c r="CX290" s="4">
        <f>IF(COUNTIF($BT$5:$BT290,"&gt;=2")&gt;1,CX289,BQ290)</f>
        <v>0</v>
      </c>
      <c r="CY290" s="4">
        <f>IF(COUNTIF($BT$5:$BT290,"&gt;=2")&gt;1,CY289,BR290)</f>
        <v>26</v>
      </c>
      <c r="CZ290" s="4">
        <f>IF(COUNTIF($BT$5:$BT290,"&gt;=2")&gt;1,CZ289,BS290)</f>
        <v>11.999999999999996</v>
      </c>
      <c r="DA290" s="4">
        <f>IF(COUNTIF($BT$5:$BT290,"&gt;=2")&gt;1,DA289,BT290)</f>
        <v>2</v>
      </c>
      <c r="DB290" s="4">
        <f>IF(COUNTIF($BT$5:$BT290,"&gt;=2")&gt;1,DB289,BU290)</f>
        <v>0</v>
      </c>
      <c r="DC290" s="4">
        <f>IF(COUNTIF($BZ$5:$BZ290,"&gt;=2")&gt;1,DC289,BV290)</f>
        <v>0</v>
      </c>
      <c r="DD290" s="4">
        <f>IF(COUNTIF($BZ$5:$BZ290,"&gt;=2")&gt;1,DD289,BW290)</f>
        <v>0</v>
      </c>
      <c r="DE290" s="4">
        <f>IF(COUNTIF($BZ$5:$BZ290,"&gt;=2")&gt;1,DE289,BX290)</f>
        <v>181.60000000000002</v>
      </c>
      <c r="DF290" s="4">
        <f>IF(COUNTIF($BZ$5:$BZ290,"&gt;=2")&gt;1,DF289,BY290)</f>
        <v>44.264999999999986</v>
      </c>
      <c r="DG290" s="4">
        <f>IF(COUNTIF($BZ$5:$BZ290,"&gt;=2")&gt;1,DG289,BZ290)</f>
        <v>1.135</v>
      </c>
      <c r="DH290" s="4">
        <f t="shared" si="286"/>
        <v>0</v>
      </c>
      <c r="DI290" s="4">
        <f t="shared" si="287"/>
        <v>0</v>
      </c>
      <c r="DJ290" s="4">
        <f t="shared" si="288"/>
        <v>0</v>
      </c>
      <c r="DK290" s="4">
        <f t="shared" si="289"/>
        <v>0</v>
      </c>
      <c r="DL290" s="4">
        <f t="shared" si="290"/>
        <v>0</v>
      </c>
      <c r="DM290" s="4">
        <f t="shared" si="291"/>
        <v>7</v>
      </c>
      <c r="DN290" s="4">
        <f t="shared" si="292"/>
        <v>13.999999999999998</v>
      </c>
      <c r="DO290" s="4">
        <f t="shared" si="293"/>
        <v>40</v>
      </c>
      <c r="DP290" s="4">
        <f t="shared" si="294"/>
        <v>227</v>
      </c>
      <c r="DQ290" s="4">
        <f t="shared" si="295"/>
        <v>0</v>
      </c>
      <c r="DS290" s="4">
        <v>286</v>
      </c>
      <c r="DT290" s="4">
        <f>$CK290+INDEX(节奏总纲!D$4:D$163,基础状态预估!$C$2)</f>
        <v>310.00483399593907</v>
      </c>
      <c r="DU290" s="4">
        <f>$CK290+INDEX(节奏总纲!E$4:E$163,基础状态预估!$C$2)</f>
        <v>304.28268396026414</v>
      </c>
      <c r="DV290" s="4">
        <f>$CK290+INDEX(节奏总纲!F$4:F$163,基础状态预估!$C$2)</f>
        <v>297.39220630709644</v>
      </c>
      <c r="DW290" s="4">
        <f>$CK290+INDEX(节奏总纲!G$4:G$163,基础状态预估!$C$2)</f>
        <v>289.03246816526354</v>
      </c>
      <c r="DX290" s="4">
        <f>$CK290+INDEX(节奏总纲!H$4:H$163,基础状态预估!$C$2)</f>
        <v>278.69453894381218</v>
      </c>
      <c r="DY290" s="4">
        <f t="shared" si="296"/>
        <v>11.899999999999999</v>
      </c>
      <c r="DZ290" s="4">
        <f t="shared" si="297"/>
        <v>33</v>
      </c>
      <c r="EA290" s="4">
        <f t="shared" si="298"/>
        <v>195.70000000000002</v>
      </c>
      <c r="EB290" s="4">
        <f t="shared" si="299"/>
        <v>46.264999999999986</v>
      </c>
      <c r="EC290" s="4">
        <f t="shared" si="300"/>
        <v>1.135</v>
      </c>
    </row>
    <row r="291" spans="58:133" x14ac:dyDescent="0.15">
      <c r="BF291" s="4">
        <v>287</v>
      </c>
      <c r="BG291" s="4">
        <f t="shared" si="282"/>
        <v>200.89999999999998</v>
      </c>
      <c r="BH291" s="4">
        <f t="shared" si="283"/>
        <v>86.1</v>
      </c>
      <c r="BL291" s="4">
        <f t="shared" si="271"/>
        <v>140.5</v>
      </c>
      <c r="BM291" s="4">
        <f t="shared" si="272"/>
        <v>98.35</v>
      </c>
      <c r="BN291" s="4">
        <f t="shared" si="273"/>
        <v>42.15</v>
      </c>
      <c r="BR291" s="4">
        <f t="shared" si="274"/>
        <v>174.20000000000002</v>
      </c>
      <c r="BS291" s="4">
        <f t="shared" si="275"/>
        <v>80.399999999999977</v>
      </c>
      <c r="BT291" s="4">
        <f t="shared" si="276"/>
        <v>13.4</v>
      </c>
      <c r="BX291" s="4">
        <f t="shared" si="277"/>
        <v>182.4</v>
      </c>
      <c r="BY291" s="4">
        <f t="shared" si="278"/>
        <v>44.459999999999987</v>
      </c>
      <c r="BZ291" s="4">
        <f t="shared" si="279"/>
        <v>1.1400000000000001</v>
      </c>
      <c r="CD291" s="4">
        <f t="shared" si="280"/>
        <v>0</v>
      </c>
      <c r="CE291" s="4">
        <f t="shared" si="281"/>
        <v>0</v>
      </c>
      <c r="CF291" s="4">
        <f>IF(COUNTIF($BH$5:$BH291,"&gt;=2")&lt;=1,SUM($BG291:$BK291)*C$8,CF290)</f>
        <v>151200</v>
      </c>
      <c r="CG291" s="4">
        <f>IF(COUNTIF($BN$5:$BN291,"&gt;=2")&lt;=1,SUM($BL291:$BP291)*D$8,CG290)</f>
        <v>604799.99999999988</v>
      </c>
      <c r="CH291" s="4">
        <f>IF(COUNTIF($BT$5:$BT291,"&gt;=2")&lt;=1,SUM($BQ291:$BU291)*E$8,CH290)</f>
        <v>2592000</v>
      </c>
      <c r="CI291" s="4">
        <f>IF(COUNTIF($BZ$5:$BZ291,"&gt;=2")&lt;=1,SUM($BV291:$BZ291)*F$8,CI290)</f>
        <v>19699199.999999996</v>
      </c>
      <c r="CJ291" s="4">
        <f t="shared" si="284"/>
        <v>0</v>
      </c>
      <c r="CK291" s="4">
        <f t="shared" si="285"/>
        <v>266.74999999999994</v>
      </c>
      <c r="CM291" s="4">
        <v>287</v>
      </c>
      <c r="CN291" s="4">
        <f>IF(COUNTIF($BH$5:$BH291,"&gt;=2")&gt;1,CN290,BG291)</f>
        <v>4.8999999999999995</v>
      </c>
      <c r="CO291" s="4">
        <f>IF(COUNTIF($BH$5:$BH291,"&gt;=2")&gt;1,CO290,BH291)</f>
        <v>2.1</v>
      </c>
      <c r="CP291" s="4">
        <f>IF(COUNTIF($BH$5:$BH291,"&gt;=2")&gt;1,CP290,BI291)</f>
        <v>0</v>
      </c>
      <c r="CQ291" s="4">
        <f>IF(COUNTIF($BH$5:$BH291,"&gt;=2")&gt;1,CQ290,BJ291)</f>
        <v>0</v>
      </c>
      <c r="CR291" s="4">
        <f>IF(COUNTIF($BH$5:$BH291,"&gt;=2")&gt;1,CR290,BK291)</f>
        <v>0</v>
      </c>
      <c r="CS291" s="4">
        <f>IF(COUNTIF($BN$5:$BN291,"&gt;=2")&gt;1,CS290,BL291)</f>
        <v>7</v>
      </c>
      <c r="CT291" s="4">
        <f>IF(COUNTIF($BN$5:$BN291,"&gt;=2")&gt;1,CT290,BM291)</f>
        <v>4.8999999999999995</v>
      </c>
      <c r="CU291" s="4">
        <f>IF(COUNTIF($BN$5:$BN291,"&gt;=2")&gt;1,CU290,BN291)</f>
        <v>2.1</v>
      </c>
      <c r="CV291" s="4">
        <f>IF(COUNTIF($BN$5:$BN291,"&gt;=2")&gt;1,CV290,BO291)</f>
        <v>0</v>
      </c>
      <c r="CW291" s="4">
        <f>IF(COUNTIF($BN$5:$BN291,"&gt;=2")&gt;1,CW290,BP291)</f>
        <v>0</v>
      </c>
      <c r="CX291" s="4">
        <f>IF(COUNTIF($BT$5:$BT291,"&gt;=2")&gt;1,CX290,BQ291)</f>
        <v>0</v>
      </c>
      <c r="CY291" s="4">
        <f>IF(COUNTIF($BT$5:$BT291,"&gt;=2")&gt;1,CY290,BR291)</f>
        <v>26</v>
      </c>
      <c r="CZ291" s="4">
        <f>IF(COUNTIF($BT$5:$BT291,"&gt;=2")&gt;1,CZ290,BS291)</f>
        <v>11.999999999999996</v>
      </c>
      <c r="DA291" s="4">
        <f>IF(COUNTIF($BT$5:$BT291,"&gt;=2")&gt;1,DA290,BT291)</f>
        <v>2</v>
      </c>
      <c r="DB291" s="4">
        <f>IF(COUNTIF($BT$5:$BT291,"&gt;=2")&gt;1,DB290,BU291)</f>
        <v>0</v>
      </c>
      <c r="DC291" s="4">
        <f>IF(COUNTIF($BZ$5:$BZ291,"&gt;=2")&gt;1,DC290,BV291)</f>
        <v>0</v>
      </c>
      <c r="DD291" s="4">
        <f>IF(COUNTIF($BZ$5:$BZ291,"&gt;=2")&gt;1,DD290,BW291)</f>
        <v>0</v>
      </c>
      <c r="DE291" s="4">
        <f>IF(COUNTIF($BZ$5:$BZ291,"&gt;=2")&gt;1,DE290,BX291)</f>
        <v>182.4</v>
      </c>
      <c r="DF291" s="4">
        <f>IF(COUNTIF($BZ$5:$BZ291,"&gt;=2")&gt;1,DF290,BY291)</f>
        <v>44.459999999999987</v>
      </c>
      <c r="DG291" s="4">
        <f>IF(COUNTIF($BZ$5:$BZ291,"&gt;=2")&gt;1,DG290,BZ291)</f>
        <v>1.1400000000000001</v>
      </c>
      <c r="DH291" s="4">
        <f t="shared" si="286"/>
        <v>0</v>
      </c>
      <c r="DI291" s="4">
        <f t="shared" si="287"/>
        <v>0</v>
      </c>
      <c r="DJ291" s="4">
        <f t="shared" si="288"/>
        <v>0</v>
      </c>
      <c r="DK291" s="4">
        <f t="shared" si="289"/>
        <v>0</v>
      </c>
      <c r="DL291" s="4">
        <f t="shared" si="290"/>
        <v>0</v>
      </c>
      <c r="DM291" s="4">
        <f t="shared" si="291"/>
        <v>7</v>
      </c>
      <c r="DN291" s="4">
        <f t="shared" si="292"/>
        <v>13.999999999999998</v>
      </c>
      <c r="DO291" s="4">
        <f t="shared" si="293"/>
        <v>40</v>
      </c>
      <c r="DP291" s="4">
        <f t="shared" si="294"/>
        <v>227.99999999999997</v>
      </c>
      <c r="DQ291" s="4">
        <f t="shared" si="295"/>
        <v>0</v>
      </c>
      <c r="DS291" s="4">
        <v>287</v>
      </c>
      <c r="DT291" s="4">
        <f>$CK291+INDEX(节奏总纲!D$4:D$163,基础状态预估!$C$2)</f>
        <v>311.00483399593901</v>
      </c>
      <c r="DU291" s="4">
        <f>$CK291+INDEX(节奏总纲!E$4:E$163,基础状态预估!$C$2)</f>
        <v>305.28268396026408</v>
      </c>
      <c r="DV291" s="4">
        <f>$CK291+INDEX(节奏总纲!F$4:F$163,基础状态预估!$C$2)</f>
        <v>298.39220630709633</v>
      </c>
      <c r="DW291" s="4">
        <f>$CK291+INDEX(节奏总纲!G$4:G$163,基础状态预估!$C$2)</f>
        <v>290.03246816526348</v>
      </c>
      <c r="DX291" s="4">
        <f>$CK291+INDEX(节奏总纲!H$4:H$163,基础状态预估!$C$2)</f>
        <v>279.69453894381212</v>
      </c>
      <c r="DY291" s="4">
        <f t="shared" si="296"/>
        <v>11.899999999999999</v>
      </c>
      <c r="DZ291" s="4">
        <f t="shared" si="297"/>
        <v>33</v>
      </c>
      <c r="EA291" s="4">
        <f t="shared" si="298"/>
        <v>196.5</v>
      </c>
      <c r="EB291" s="4">
        <f t="shared" si="299"/>
        <v>46.459999999999987</v>
      </c>
      <c r="EC291" s="4">
        <f t="shared" si="300"/>
        <v>1.1400000000000001</v>
      </c>
    </row>
    <row r="292" spans="58:133" x14ac:dyDescent="0.15">
      <c r="BF292" s="4">
        <v>288</v>
      </c>
      <c r="BG292" s="4">
        <f t="shared" si="282"/>
        <v>201.6</v>
      </c>
      <c r="BH292" s="4">
        <f t="shared" si="283"/>
        <v>86.399999999999991</v>
      </c>
      <c r="BL292" s="4">
        <f t="shared" si="271"/>
        <v>141</v>
      </c>
      <c r="BM292" s="4">
        <f t="shared" si="272"/>
        <v>98.699999999999989</v>
      </c>
      <c r="BN292" s="4">
        <f t="shared" si="273"/>
        <v>42.3</v>
      </c>
      <c r="BR292" s="4">
        <f t="shared" si="274"/>
        <v>174.85</v>
      </c>
      <c r="BS292" s="4">
        <f t="shared" si="275"/>
        <v>80.699999999999989</v>
      </c>
      <c r="BT292" s="4">
        <f t="shared" si="276"/>
        <v>13.450000000000001</v>
      </c>
      <c r="BX292" s="4">
        <f t="shared" si="277"/>
        <v>183.20000000000002</v>
      </c>
      <c r="BY292" s="4">
        <f t="shared" si="278"/>
        <v>44.654999999999987</v>
      </c>
      <c r="BZ292" s="4">
        <f t="shared" si="279"/>
        <v>1.145</v>
      </c>
      <c r="CD292" s="4">
        <f t="shared" si="280"/>
        <v>0</v>
      </c>
      <c r="CE292" s="4">
        <f t="shared" si="281"/>
        <v>0</v>
      </c>
      <c r="CF292" s="4">
        <f>IF(COUNTIF($BH$5:$BH292,"&gt;=2")&lt;=1,SUM($BG292:$BK292)*C$8,CF291)</f>
        <v>151200</v>
      </c>
      <c r="CG292" s="4">
        <f>IF(COUNTIF($BN$5:$BN292,"&gt;=2")&lt;=1,SUM($BL292:$BP292)*D$8,CG291)</f>
        <v>604799.99999999988</v>
      </c>
      <c r="CH292" s="4">
        <f>IF(COUNTIF($BT$5:$BT292,"&gt;=2")&lt;=1,SUM($BQ292:$BU292)*E$8,CH291)</f>
        <v>2592000</v>
      </c>
      <c r="CI292" s="4">
        <f>IF(COUNTIF($BZ$5:$BZ292,"&gt;=2")&lt;=1,SUM($BV292:$BZ292)*F$8,CI291)</f>
        <v>19785600.000000004</v>
      </c>
      <c r="CJ292" s="4">
        <f t="shared" si="284"/>
        <v>0</v>
      </c>
      <c r="CK292" s="4">
        <f t="shared" si="285"/>
        <v>267.75000000000006</v>
      </c>
      <c r="CM292" s="4">
        <v>288</v>
      </c>
      <c r="CN292" s="4">
        <f>IF(COUNTIF($BH$5:$BH292,"&gt;=2")&gt;1,CN291,BG292)</f>
        <v>4.8999999999999995</v>
      </c>
      <c r="CO292" s="4">
        <f>IF(COUNTIF($BH$5:$BH292,"&gt;=2")&gt;1,CO291,BH292)</f>
        <v>2.1</v>
      </c>
      <c r="CP292" s="4">
        <f>IF(COUNTIF($BH$5:$BH292,"&gt;=2")&gt;1,CP291,BI292)</f>
        <v>0</v>
      </c>
      <c r="CQ292" s="4">
        <f>IF(COUNTIF($BH$5:$BH292,"&gt;=2")&gt;1,CQ291,BJ292)</f>
        <v>0</v>
      </c>
      <c r="CR292" s="4">
        <f>IF(COUNTIF($BH$5:$BH292,"&gt;=2")&gt;1,CR291,BK292)</f>
        <v>0</v>
      </c>
      <c r="CS292" s="4">
        <f>IF(COUNTIF($BN$5:$BN292,"&gt;=2")&gt;1,CS291,BL292)</f>
        <v>7</v>
      </c>
      <c r="CT292" s="4">
        <f>IF(COUNTIF($BN$5:$BN292,"&gt;=2")&gt;1,CT291,BM292)</f>
        <v>4.8999999999999995</v>
      </c>
      <c r="CU292" s="4">
        <f>IF(COUNTIF($BN$5:$BN292,"&gt;=2")&gt;1,CU291,BN292)</f>
        <v>2.1</v>
      </c>
      <c r="CV292" s="4">
        <f>IF(COUNTIF($BN$5:$BN292,"&gt;=2")&gt;1,CV291,BO292)</f>
        <v>0</v>
      </c>
      <c r="CW292" s="4">
        <f>IF(COUNTIF($BN$5:$BN292,"&gt;=2")&gt;1,CW291,BP292)</f>
        <v>0</v>
      </c>
      <c r="CX292" s="4">
        <f>IF(COUNTIF($BT$5:$BT292,"&gt;=2")&gt;1,CX291,BQ292)</f>
        <v>0</v>
      </c>
      <c r="CY292" s="4">
        <f>IF(COUNTIF($BT$5:$BT292,"&gt;=2")&gt;1,CY291,BR292)</f>
        <v>26</v>
      </c>
      <c r="CZ292" s="4">
        <f>IF(COUNTIF($BT$5:$BT292,"&gt;=2")&gt;1,CZ291,BS292)</f>
        <v>11.999999999999996</v>
      </c>
      <c r="DA292" s="4">
        <f>IF(COUNTIF($BT$5:$BT292,"&gt;=2")&gt;1,DA291,BT292)</f>
        <v>2</v>
      </c>
      <c r="DB292" s="4">
        <f>IF(COUNTIF($BT$5:$BT292,"&gt;=2")&gt;1,DB291,BU292)</f>
        <v>0</v>
      </c>
      <c r="DC292" s="4">
        <f>IF(COUNTIF($BZ$5:$BZ292,"&gt;=2")&gt;1,DC291,BV292)</f>
        <v>0</v>
      </c>
      <c r="DD292" s="4">
        <f>IF(COUNTIF($BZ$5:$BZ292,"&gt;=2")&gt;1,DD291,BW292)</f>
        <v>0</v>
      </c>
      <c r="DE292" s="4">
        <f>IF(COUNTIF($BZ$5:$BZ292,"&gt;=2")&gt;1,DE291,BX292)</f>
        <v>183.20000000000002</v>
      </c>
      <c r="DF292" s="4">
        <f>IF(COUNTIF($BZ$5:$BZ292,"&gt;=2")&gt;1,DF291,BY292)</f>
        <v>44.654999999999987</v>
      </c>
      <c r="DG292" s="4">
        <f>IF(COUNTIF($BZ$5:$BZ292,"&gt;=2")&gt;1,DG291,BZ292)</f>
        <v>1.145</v>
      </c>
      <c r="DH292" s="4">
        <f t="shared" si="286"/>
        <v>0</v>
      </c>
      <c r="DI292" s="4">
        <f t="shared" si="287"/>
        <v>0</v>
      </c>
      <c r="DJ292" s="4">
        <f t="shared" si="288"/>
        <v>0</v>
      </c>
      <c r="DK292" s="4">
        <f t="shared" si="289"/>
        <v>0</v>
      </c>
      <c r="DL292" s="4">
        <f t="shared" si="290"/>
        <v>0</v>
      </c>
      <c r="DM292" s="4">
        <f t="shared" si="291"/>
        <v>7</v>
      </c>
      <c r="DN292" s="4">
        <f t="shared" si="292"/>
        <v>13.999999999999998</v>
      </c>
      <c r="DO292" s="4">
        <f t="shared" si="293"/>
        <v>40</v>
      </c>
      <c r="DP292" s="4">
        <f t="shared" si="294"/>
        <v>229.00000000000003</v>
      </c>
      <c r="DQ292" s="4">
        <f t="shared" si="295"/>
        <v>0</v>
      </c>
      <c r="DS292" s="4">
        <v>288</v>
      </c>
      <c r="DT292" s="4">
        <f>$CK292+INDEX(节奏总纲!D$4:D$163,基础状态预估!$C$2)</f>
        <v>312.00483399593912</v>
      </c>
      <c r="DU292" s="4">
        <f>$CK292+INDEX(节奏总纲!E$4:E$163,基础状态预估!$C$2)</f>
        <v>306.28268396026419</v>
      </c>
      <c r="DV292" s="4">
        <f>$CK292+INDEX(节奏总纲!F$4:F$163,基础状态预估!$C$2)</f>
        <v>299.39220630709644</v>
      </c>
      <c r="DW292" s="4">
        <f>$CK292+INDEX(节奏总纲!G$4:G$163,基础状态预估!$C$2)</f>
        <v>291.03246816526359</v>
      </c>
      <c r="DX292" s="4">
        <f>$CK292+INDEX(节奏总纲!H$4:H$163,基础状态预估!$C$2)</f>
        <v>280.69453894381223</v>
      </c>
      <c r="DY292" s="4">
        <f t="shared" si="296"/>
        <v>11.899999999999999</v>
      </c>
      <c r="DZ292" s="4">
        <f t="shared" si="297"/>
        <v>33</v>
      </c>
      <c r="EA292" s="4">
        <f t="shared" si="298"/>
        <v>197.3</v>
      </c>
      <c r="EB292" s="4">
        <f t="shared" si="299"/>
        <v>46.654999999999987</v>
      </c>
      <c r="EC292" s="4">
        <f t="shared" si="300"/>
        <v>1.145</v>
      </c>
    </row>
    <row r="293" spans="58:133" x14ac:dyDescent="0.15">
      <c r="BF293" s="4">
        <v>289</v>
      </c>
      <c r="BG293" s="4">
        <f t="shared" si="282"/>
        <v>202.29999999999998</v>
      </c>
      <c r="BH293" s="4">
        <f t="shared" si="283"/>
        <v>86.7</v>
      </c>
      <c r="BL293" s="4">
        <f t="shared" si="271"/>
        <v>141.5</v>
      </c>
      <c r="BM293" s="4">
        <f t="shared" si="272"/>
        <v>99.05</v>
      </c>
      <c r="BN293" s="4">
        <f t="shared" si="273"/>
        <v>42.449999999999996</v>
      </c>
      <c r="BR293" s="4">
        <f t="shared" si="274"/>
        <v>175.5</v>
      </c>
      <c r="BS293" s="4">
        <f t="shared" si="275"/>
        <v>80.999999999999986</v>
      </c>
      <c r="BT293" s="4">
        <f t="shared" si="276"/>
        <v>13.5</v>
      </c>
      <c r="BX293" s="4">
        <f t="shared" si="277"/>
        <v>184</v>
      </c>
      <c r="BY293" s="4">
        <f t="shared" si="278"/>
        <v>44.849999999999987</v>
      </c>
      <c r="BZ293" s="4">
        <f t="shared" si="279"/>
        <v>1.1500000000000001</v>
      </c>
      <c r="CD293" s="4">
        <f t="shared" si="280"/>
        <v>0</v>
      </c>
      <c r="CE293" s="4">
        <f t="shared" si="281"/>
        <v>0</v>
      </c>
      <c r="CF293" s="4">
        <f>IF(COUNTIF($BH$5:$BH293,"&gt;=2")&lt;=1,SUM($BG293:$BK293)*C$8,CF292)</f>
        <v>151200</v>
      </c>
      <c r="CG293" s="4">
        <f>IF(COUNTIF($BN$5:$BN293,"&gt;=2")&lt;=1,SUM($BL293:$BP293)*D$8,CG292)</f>
        <v>604799.99999999988</v>
      </c>
      <c r="CH293" s="4">
        <f>IF(COUNTIF($BT$5:$BT293,"&gt;=2")&lt;=1,SUM($BQ293:$BU293)*E$8,CH292)</f>
        <v>2592000</v>
      </c>
      <c r="CI293" s="4">
        <f>IF(COUNTIF($BZ$5:$BZ293,"&gt;=2")&lt;=1,SUM($BV293:$BZ293)*F$8,CI292)</f>
        <v>19872000</v>
      </c>
      <c r="CJ293" s="4">
        <f t="shared" si="284"/>
        <v>0</v>
      </c>
      <c r="CK293" s="4">
        <f t="shared" si="285"/>
        <v>268.75</v>
      </c>
      <c r="CM293" s="4">
        <v>289</v>
      </c>
      <c r="CN293" s="4">
        <f>IF(COUNTIF($BH$5:$BH293,"&gt;=2")&gt;1,CN292,BG293)</f>
        <v>4.8999999999999995</v>
      </c>
      <c r="CO293" s="4">
        <f>IF(COUNTIF($BH$5:$BH293,"&gt;=2")&gt;1,CO292,BH293)</f>
        <v>2.1</v>
      </c>
      <c r="CP293" s="4">
        <f>IF(COUNTIF($BH$5:$BH293,"&gt;=2")&gt;1,CP292,BI293)</f>
        <v>0</v>
      </c>
      <c r="CQ293" s="4">
        <f>IF(COUNTIF($BH$5:$BH293,"&gt;=2")&gt;1,CQ292,BJ293)</f>
        <v>0</v>
      </c>
      <c r="CR293" s="4">
        <f>IF(COUNTIF($BH$5:$BH293,"&gt;=2")&gt;1,CR292,BK293)</f>
        <v>0</v>
      </c>
      <c r="CS293" s="4">
        <f>IF(COUNTIF($BN$5:$BN293,"&gt;=2")&gt;1,CS292,BL293)</f>
        <v>7</v>
      </c>
      <c r="CT293" s="4">
        <f>IF(COUNTIF($BN$5:$BN293,"&gt;=2")&gt;1,CT292,BM293)</f>
        <v>4.8999999999999995</v>
      </c>
      <c r="CU293" s="4">
        <f>IF(COUNTIF($BN$5:$BN293,"&gt;=2")&gt;1,CU292,BN293)</f>
        <v>2.1</v>
      </c>
      <c r="CV293" s="4">
        <f>IF(COUNTIF($BN$5:$BN293,"&gt;=2")&gt;1,CV292,BO293)</f>
        <v>0</v>
      </c>
      <c r="CW293" s="4">
        <f>IF(COUNTIF($BN$5:$BN293,"&gt;=2")&gt;1,CW292,BP293)</f>
        <v>0</v>
      </c>
      <c r="CX293" s="4">
        <f>IF(COUNTIF($BT$5:$BT293,"&gt;=2")&gt;1,CX292,BQ293)</f>
        <v>0</v>
      </c>
      <c r="CY293" s="4">
        <f>IF(COUNTIF($BT$5:$BT293,"&gt;=2")&gt;1,CY292,BR293)</f>
        <v>26</v>
      </c>
      <c r="CZ293" s="4">
        <f>IF(COUNTIF($BT$5:$BT293,"&gt;=2")&gt;1,CZ292,BS293)</f>
        <v>11.999999999999996</v>
      </c>
      <c r="DA293" s="4">
        <f>IF(COUNTIF($BT$5:$BT293,"&gt;=2")&gt;1,DA292,BT293)</f>
        <v>2</v>
      </c>
      <c r="DB293" s="4">
        <f>IF(COUNTIF($BT$5:$BT293,"&gt;=2")&gt;1,DB292,BU293)</f>
        <v>0</v>
      </c>
      <c r="DC293" s="4">
        <f>IF(COUNTIF($BZ$5:$BZ293,"&gt;=2")&gt;1,DC292,BV293)</f>
        <v>0</v>
      </c>
      <c r="DD293" s="4">
        <f>IF(COUNTIF($BZ$5:$BZ293,"&gt;=2")&gt;1,DD292,BW293)</f>
        <v>0</v>
      </c>
      <c r="DE293" s="4">
        <f>IF(COUNTIF($BZ$5:$BZ293,"&gt;=2")&gt;1,DE292,BX293)</f>
        <v>184</v>
      </c>
      <c r="DF293" s="4">
        <f>IF(COUNTIF($BZ$5:$BZ293,"&gt;=2")&gt;1,DF292,BY293)</f>
        <v>44.849999999999987</v>
      </c>
      <c r="DG293" s="4">
        <f>IF(COUNTIF($BZ$5:$BZ293,"&gt;=2")&gt;1,DG292,BZ293)</f>
        <v>1.1500000000000001</v>
      </c>
      <c r="DH293" s="4">
        <f t="shared" si="286"/>
        <v>0</v>
      </c>
      <c r="DI293" s="4">
        <f t="shared" si="287"/>
        <v>0</v>
      </c>
      <c r="DJ293" s="4">
        <f t="shared" si="288"/>
        <v>0</v>
      </c>
      <c r="DK293" s="4">
        <f t="shared" si="289"/>
        <v>0</v>
      </c>
      <c r="DL293" s="4">
        <f t="shared" si="290"/>
        <v>0</v>
      </c>
      <c r="DM293" s="4">
        <f t="shared" si="291"/>
        <v>7</v>
      </c>
      <c r="DN293" s="4">
        <f t="shared" si="292"/>
        <v>13.999999999999998</v>
      </c>
      <c r="DO293" s="4">
        <f t="shared" si="293"/>
        <v>40</v>
      </c>
      <c r="DP293" s="4">
        <f t="shared" si="294"/>
        <v>230</v>
      </c>
      <c r="DQ293" s="4">
        <f t="shared" si="295"/>
        <v>0</v>
      </c>
      <c r="DS293" s="4">
        <v>289</v>
      </c>
      <c r="DT293" s="4">
        <f>$CK293+INDEX(节奏总纲!D$4:D$163,基础状态预估!$C$2)</f>
        <v>313.00483399593907</v>
      </c>
      <c r="DU293" s="4">
        <f>$CK293+INDEX(节奏总纲!E$4:E$163,基础状态预估!$C$2)</f>
        <v>307.28268396026414</v>
      </c>
      <c r="DV293" s="4">
        <f>$CK293+INDEX(节奏总纲!F$4:F$163,基础状态预估!$C$2)</f>
        <v>300.39220630709644</v>
      </c>
      <c r="DW293" s="4">
        <f>$CK293+INDEX(节奏总纲!G$4:G$163,基础状态预估!$C$2)</f>
        <v>292.03246816526354</v>
      </c>
      <c r="DX293" s="4">
        <f>$CK293+INDEX(节奏总纲!H$4:H$163,基础状态预估!$C$2)</f>
        <v>281.69453894381218</v>
      </c>
      <c r="DY293" s="4">
        <f t="shared" si="296"/>
        <v>11.899999999999999</v>
      </c>
      <c r="DZ293" s="4">
        <f t="shared" si="297"/>
        <v>33</v>
      </c>
      <c r="EA293" s="4">
        <f t="shared" si="298"/>
        <v>198.1</v>
      </c>
      <c r="EB293" s="4">
        <f t="shared" si="299"/>
        <v>46.849999999999987</v>
      </c>
      <c r="EC293" s="4">
        <f t="shared" si="300"/>
        <v>1.1500000000000001</v>
      </c>
    </row>
    <row r="294" spans="58:133" x14ac:dyDescent="0.15">
      <c r="BF294" s="4">
        <v>290</v>
      </c>
      <c r="BG294" s="4">
        <f t="shared" si="282"/>
        <v>203</v>
      </c>
      <c r="BH294" s="4">
        <f t="shared" si="283"/>
        <v>87</v>
      </c>
      <c r="BL294" s="4">
        <f t="shared" si="271"/>
        <v>142</v>
      </c>
      <c r="BM294" s="4">
        <f t="shared" si="272"/>
        <v>99.399999999999991</v>
      </c>
      <c r="BN294" s="4">
        <f t="shared" si="273"/>
        <v>42.6</v>
      </c>
      <c r="BR294" s="4">
        <f t="shared" si="274"/>
        <v>176.15</v>
      </c>
      <c r="BS294" s="4">
        <f t="shared" si="275"/>
        <v>81.299999999999983</v>
      </c>
      <c r="BT294" s="4">
        <f t="shared" si="276"/>
        <v>13.55</v>
      </c>
      <c r="BX294" s="4">
        <f t="shared" si="277"/>
        <v>184.8</v>
      </c>
      <c r="BY294" s="4">
        <f t="shared" si="278"/>
        <v>45.044999999999987</v>
      </c>
      <c r="BZ294" s="4">
        <f t="shared" si="279"/>
        <v>1.155</v>
      </c>
      <c r="CD294" s="4">
        <f t="shared" si="280"/>
        <v>0</v>
      </c>
      <c r="CE294" s="4">
        <f t="shared" si="281"/>
        <v>0</v>
      </c>
      <c r="CF294" s="4">
        <f>IF(COUNTIF($BH$5:$BH294,"&gt;=2")&lt;=1,SUM($BG294:$BK294)*C$8,CF293)</f>
        <v>151200</v>
      </c>
      <c r="CG294" s="4">
        <f>IF(COUNTIF($BN$5:$BN294,"&gt;=2")&lt;=1,SUM($BL294:$BP294)*D$8,CG293)</f>
        <v>604799.99999999988</v>
      </c>
      <c r="CH294" s="4">
        <f>IF(COUNTIF($BT$5:$BT294,"&gt;=2")&lt;=1,SUM($BQ294:$BU294)*E$8,CH293)</f>
        <v>2592000</v>
      </c>
      <c r="CI294" s="4">
        <f>IF(COUNTIF($BZ$5:$BZ294,"&gt;=2")&lt;=1,SUM($BV294:$BZ294)*F$8,CI293)</f>
        <v>19958400</v>
      </c>
      <c r="CJ294" s="4">
        <f t="shared" si="284"/>
        <v>0</v>
      </c>
      <c r="CK294" s="4">
        <f t="shared" si="285"/>
        <v>269.75</v>
      </c>
      <c r="CM294" s="4">
        <v>290</v>
      </c>
      <c r="CN294" s="4">
        <f>IF(COUNTIF($BH$5:$BH294,"&gt;=2")&gt;1,CN293,BG294)</f>
        <v>4.8999999999999995</v>
      </c>
      <c r="CO294" s="4">
        <f>IF(COUNTIF($BH$5:$BH294,"&gt;=2")&gt;1,CO293,BH294)</f>
        <v>2.1</v>
      </c>
      <c r="CP294" s="4">
        <f>IF(COUNTIF($BH$5:$BH294,"&gt;=2")&gt;1,CP293,BI294)</f>
        <v>0</v>
      </c>
      <c r="CQ294" s="4">
        <f>IF(COUNTIF($BH$5:$BH294,"&gt;=2")&gt;1,CQ293,BJ294)</f>
        <v>0</v>
      </c>
      <c r="CR294" s="4">
        <f>IF(COUNTIF($BH$5:$BH294,"&gt;=2")&gt;1,CR293,BK294)</f>
        <v>0</v>
      </c>
      <c r="CS294" s="4">
        <f>IF(COUNTIF($BN$5:$BN294,"&gt;=2")&gt;1,CS293,BL294)</f>
        <v>7</v>
      </c>
      <c r="CT294" s="4">
        <f>IF(COUNTIF($BN$5:$BN294,"&gt;=2")&gt;1,CT293,BM294)</f>
        <v>4.8999999999999995</v>
      </c>
      <c r="CU294" s="4">
        <f>IF(COUNTIF($BN$5:$BN294,"&gt;=2")&gt;1,CU293,BN294)</f>
        <v>2.1</v>
      </c>
      <c r="CV294" s="4">
        <f>IF(COUNTIF($BN$5:$BN294,"&gt;=2")&gt;1,CV293,BO294)</f>
        <v>0</v>
      </c>
      <c r="CW294" s="4">
        <f>IF(COUNTIF($BN$5:$BN294,"&gt;=2")&gt;1,CW293,BP294)</f>
        <v>0</v>
      </c>
      <c r="CX294" s="4">
        <f>IF(COUNTIF($BT$5:$BT294,"&gt;=2")&gt;1,CX293,BQ294)</f>
        <v>0</v>
      </c>
      <c r="CY294" s="4">
        <f>IF(COUNTIF($BT$5:$BT294,"&gt;=2")&gt;1,CY293,BR294)</f>
        <v>26</v>
      </c>
      <c r="CZ294" s="4">
        <f>IF(COUNTIF($BT$5:$BT294,"&gt;=2")&gt;1,CZ293,BS294)</f>
        <v>11.999999999999996</v>
      </c>
      <c r="DA294" s="4">
        <f>IF(COUNTIF($BT$5:$BT294,"&gt;=2")&gt;1,DA293,BT294)</f>
        <v>2</v>
      </c>
      <c r="DB294" s="4">
        <f>IF(COUNTIF($BT$5:$BT294,"&gt;=2")&gt;1,DB293,BU294)</f>
        <v>0</v>
      </c>
      <c r="DC294" s="4">
        <f>IF(COUNTIF($BZ$5:$BZ294,"&gt;=2")&gt;1,DC293,BV294)</f>
        <v>0</v>
      </c>
      <c r="DD294" s="4">
        <f>IF(COUNTIF($BZ$5:$BZ294,"&gt;=2")&gt;1,DD293,BW294)</f>
        <v>0</v>
      </c>
      <c r="DE294" s="4">
        <f>IF(COUNTIF($BZ$5:$BZ294,"&gt;=2")&gt;1,DE293,BX294)</f>
        <v>184.8</v>
      </c>
      <c r="DF294" s="4">
        <f>IF(COUNTIF($BZ$5:$BZ294,"&gt;=2")&gt;1,DF293,BY294)</f>
        <v>45.044999999999987</v>
      </c>
      <c r="DG294" s="4">
        <f>IF(COUNTIF($BZ$5:$BZ294,"&gt;=2")&gt;1,DG293,BZ294)</f>
        <v>1.155</v>
      </c>
      <c r="DH294" s="4">
        <f t="shared" si="286"/>
        <v>0</v>
      </c>
      <c r="DI294" s="4">
        <f t="shared" si="287"/>
        <v>0</v>
      </c>
      <c r="DJ294" s="4">
        <f t="shared" si="288"/>
        <v>0</v>
      </c>
      <c r="DK294" s="4">
        <f t="shared" si="289"/>
        <v>0</v>
      </c>
      <c r="DL294" s="4">
        <f t="shared" si="290"/>
        <v>0</v>
      </c>
      <c r="DM294" s="4">
        <f t="shared" si="291"/>
        <v>7</v>
      </c>
      <c r="DN294" s="4">
        <f t="shared" si="292"/>
        <v>13.999999999999998</v>
      </c>
      <c r="DO294" s="4">
        <f t="shared" si="293"/>
        <v>40</v>
      </c>
      <c r="DP294" s="4">
        <f t="shared" si="294"/>
        <v>231</v>
      </c>
      <c r="DQ294" s="4">
        <f t="shared" si="295"/>
        <v>0</v>
      </c>
      <c r="DS294" s="4">
        <v>290</v>
      </c>
      <c r="DT294" s="4">
        <f>$CK294+INDEX(节奏总纲!D$4:D$163,基础状态预估!$C$2)</f>
        <v>314.00483399593907</v>
      </c>
      <c r="DU294" s="4">
        <f>$CK294+INDEX(节奏总纲!E$4:E$163,基础状态预估!$C$2)</f>
        <v>308.28268396026414</v>
      </c>
      <c r="DV294" s="4">
        <f>$CK294+INDEX(节奏总纲!F$4:F$163,基础状态预估!$C$2)</f>
        <v>301.39220630709644</v>
      </c>
      <c r="DW294" s="4">
        <f>$CK294+INDEX(节奏总纲!G$4:G$163,基础状态预估!$C$2)</f>
        <v>293.03246816526354</v>
      </c>
      <c r="DX294" s="4">
        <f>$CK294+INDEX(节奏总纲!H$4:H$163,基础状态预估!$C$2)</f>
        <v>282.69453894381218</v>
      </c>
      <c r="DY294" s="4">
        <f t="shared" si="296"/>
        <v>11.899999999999999</v>
      </c>
      <c r="DZ294" s="4">
        <f t="shared" si="297"/>
        <v>33</v>
      </c>
      <c r="EA294" s="4">
        <f t="shared" si="298"/>
        <v>198.9</v>
      </c>
      <c r="EB294" s="4">
        <f t="shared" si="299"/>
        <v>47.044999999999987</v>
      </c>
      <c r="EC294" s="4">
        <f t="shared" si="300"/>
        <v>1.155</v>
      </c>
    </row>
    <row r="295" spans="58:133" x14ac:dyDescent="0.15">
      <c r="BF295" s="4">
        <v>291</v>
      </c>
      <c r="BG295" s="4">
        <f t="shared" si="282"/>
        <v>203.7</v>
      </c>
      <c r="BH295" s="4">
        <f t="shared" si="283"/>
        <v>87.3</v>
      </c>
      <c r="BL295" s="4">
        <f t="shared" si="271"/>
        <v>142.5</v>
      </c>
      <c r="BM295" s="4">
        <f t="shared" si="272"/>
        <v>99.75</v>
      </c>
      <c r="BN295" s="4">
        <f t="shared" si="273"/>
        <v>42.75</v>
      </c>
      <c r="BR295" s="4">
        <f t="shared" si="274"/>
        <v>176.8</v>
      </c>
      <c r="BS295" s="4">
        <f t="shared" si="275"/>
        <v>81.59999999999998</v>
      </c>
      <c r="BT295" s="4">
        <f t="shared" si="276"/>
        <v>13.600000000000001</v>
      </c>
      <c r="BX295" s="4">
        <f t="shared" si="277"/>
        <v>185.60000000000002</v>
      </c>
      <c r="BY295" s="4">
        <f t="shared" si="278"/>
        <v>45.239999999999988</v>
      </c>
      <c r="BZ295" s="4">
        <f t="shared" si="279"/>
        <v>1.1599999999999999</v>
      </c>
      <c r="CD295" s="4">
        <f t="shared" si="280"/>
        <v>0</v>
      </c>
      <c r="CE295" s="4">
        <f t="shared" si="281"/>
        <v>0</v>
      </c>
      <c r="CF295" s="4">
        <f>IF(COUNTIF($BH$5:$BH295,"&gt;=2")&lt;=1,SUM($BG295:$BK295)*C$8,CF294)</f>
        <v>151200</v>
      </c>
      <c r="CG295" s="4">
        <f>IF(COUNTIF($BN$5:$BN295,"&gt;=2")&lt;=1,SUM($BL295:$BP295)*D$8,CG294)</f>
        <v>604799.99999999988</v>
      </c>
      <c r="CH295" s="4">
        <f>IF(COUNTIF($BT$5:$BT295,"&gt;=2")&lt;=1,SUM($BQ295:$BU295)*E$8,CH294)</f>
        <v>2592000</v>
      </c>
      <c r="CI295" s="4">
        <f>IF(COUNTIF($BZ$5:$BZ295,"&gt;=2")&lt;=1,SUM($BV295:$BZ295)*F$8,CI294)</f>
        <v>20044800</v>
      </c>
      <c r="CJ295" s="4">
        <f t="shared" si="284"/>
        <v>0</v>
      </c>
      <c r="CK295" s="4">
        <f t="shared" si="285"/>
        <v>270.75</v>
      </c>
      <c r="CM295" s="4">
        <v>291</v>
      </c>
      <c r="CN295" s="4">
        <f>IF(COUNTIF($BH$5:$BH295,"&gt;=2")&gt;1,CN294,BG295)</f>
        <v>4.8999999999999995</v>
      </c>
      <c r="CO295" s="4">
        <f>IF(COUNTIF($BH$5:$BH295,"&gt;=2")&gt;1,CO294,BH295)</f>
        <v>2.1</v>
      </c>
      <c r="CP295" s="4">
        <f>IF(COUNTIF($BH$5:$BH295,"&gt;=2")&gt;1,CP294,BI295)</f>
        <v>0</v>
      </c>
      <c r="CQ295" s="4">
        <f>IF(COUNTIF($BH$5:$BH295,"&gt;=2")&gt;1,CQ294,BJ295)</f>
        <v>0</v>
      </c>
      <c r="CR295" s="4">
        <f>IF(COUNTIF($BH$5:$BH295,"&gt;=2")&gt;1,CR294,BK295)</f>
        <v>0</v>
      </c>
      <c r="CS295" s="4">
        <f>IF(COUNTIF($BN$5:$BN295,"&gt;=2")&gt;1,CS294,BL295)</f>
        <v>7</v>
      </c>
      <c r="CT295" s="4">
        <f>IF(COUNTIF($BN$5:$BN295,"&gt;=2")&gt;1,CT294,BM295)</f>
        <v>4.8999999999999995</v>
      </c>
      <c r="CU295" s="4">
        <f>IF(COUNTIF($BN$5:$BN295,"&gt;=2")&gt;1,CU294,BN295)</f>
        <v>2.1</v>
      </c>
      <c r="CV295" s="4">
        <f>IF(COUNTIF($BN$5:$BN295,"&gt;=2")&gt;1,CV294,BO295)</f>
        <v>0</v>
      </c>
      <c r="CW295" s="4">
        <f>IF(COUNTIF($BN$5:$BN295,"&gt;=2")&gt;1,CW294,BP295)</f>
        <v>0</v>
      </c>
      <c r="CX295" s="4">
        <f>IF(COUNTIF($BT$5:$BT295,"&gt;=2")&gt;1,CX294,BQ295)</f>
        <v>0</v>
      </c>
      <c r="CY295" s="4">
        <f>IF(COUNTIF($BT$5:$BT295,"&gt;=2")&gt;1,CY294,BR295)</f>
        <v>26</v>
      </c>
      <c r="CZ295" s="4">
        <f>IF(COUNTIF($BT$5:$BT295,"&gt;=2")&gt;1,CZ294,BS295)</f>
        <v>11.999999999999996</v>
      </c>
      <c r="DA295" s="4">
        <f>IF(COUNTIF($BT$5:$BT295,"&gt;=2")&gt;1,DA294,BT295)</f>
        <v>2</v>
      </c>
      <c r="DB295" s="4">
        <f>IF(COUNTIF($BT$5:$BT295,"&gt;=2")&gt;1,DB294,BU295)</f>
        <v>0</v>
      </c>
      <c r="DC295" s="4">
        <f>IF(COUNTIF($BZ$5:$BZ295,"&gt;=2")&gt;1,DC294,BV295)</f>
        <v>0</v>
      </c>
      <c r="DD295" s="4">
        <f>IF(COUNTIF($BZ$5:$BZ295,"&gt;=2")&gt;1,DD294,BW295)</f>
        <v>0</v>
      </c>
      <c r="DE295" s="4">
        <f>IF(COUNTIF($BZ$5:$BZ295,"&gt;=2")&gt;1,DE294,BX295)</f>
        <v>185.60000000000002</v>
      </c>
      <c r="DF295" s="4">
        <f>IF(COUNTIF($BZ$5:$BZ295,"&gt;=2")&gt;1,DF294,BY295)</f>
        <v>45.239999999999988</v>
      </c>
      <c r="DG295" s="4">
        <f>IF(COUNTIF($BZ$5:$BZ295,"&gt;=2")&gt;1,DG294,BZ295)</f>
        <v>1.1599999999999999</v>
      </c>
      <c r="DH295" s="4">
        <f t="shared" si="286"/>
        <v>0</v>
      </c>
      <c r="DI295" s="4">
        <f t="shared" si="287"/>
        <v>0</v>
      </c>
      <c r="DJ295" s="4">
        <f t="shared" si="288"/>
        <v>0</v>
      </c>
      <c r="DK295" s="4">
        <f t="shared" si="289"/>
        <v>0</v>
      </c>
      <c r="DL295" s="4">
        <f t="shared" si="290"/>
        <v>0</v>
      </c>
      <c r="DM295" s="4">
        <f t="shared" si="291"/>
        <v>7</v>
      </c>
      <c r="DN295" s="4">
        <f t="shared" si="292"/>
        <v>13.999999999999998</v>
      </c>
      <c r="DO295" s="4">
        <f t="shared" si="293"/>
        <v>40</v>
      </c>
      <c r="DP295" s="4">
        <f t="shared" si="294"/>
        <v>232</v>
      </c>
      <c r="DQ295" s="4">
        <f t="shared" si="295"/>
        <v>0</v>
      </c>
      <c r="DS295" s="4">
        <v>291</v>
      </c>
      <c r="DT295" s="4">
        <f>$CK295+INDEX(节奏总纲!D$4:D$163,基础状态预估!$C$2)</f>
        <v>315.00483399593907</v>
      </c>
      <c r="DU295" s="4">
        <f>$CK295+INDEX(节奏总纲!E$4:E$163,基础状态预估!$C$2)</f>
        <v>309.28268396026414</v>
      </c>
      <c r="DV295" s="4">
        <f>$CK295+INDEX(节奏总纲!F$4:F$163,基础状态预估!$C$2)</f>
        <v>302.39220630709644</v>
      </c>
      <c r="DW295" s="4">
        <f>$CK295+INDEX(节奏总纲!G$4:G$163,基础状态预估!$C$2)</f>
        <v>294.03246816526354</v>
      </c>
      <c r="DX295" s="4">
        <f>$CK295+INDEX(节奏总纲!H$4:H$163,基础状态预估!$C$2)</f>
        <v>283.69453894381218</v>
      </c>
      <c r="DY295" s="4">
        <f t="shared" si="296"/>
        <v>11.899999999999999</v>
      </c>
      <c r="DZ295" s="4">
        <f t="shared" si="297"/>
        <v>33</v>
      </c>
      <c r="EA295" s="4">
        <f t="shared" si="298"/>
        <v>199.70000000000002</v>
      </c>
      <c r="EB295" s="4">
        <f t="shared" si="299"/>
        <v>47.239999999999988</v>
      </c>
      <c r="EC295" s="4">
        <f t="shared" si="300"/>
        <v>1.1599999999999999</v>
      </c>
    </row>
    <row r="296" spans="58:133" x14ac:dyDescent="0.15">
      <c r="BF296" s="4">
        <v>292</v>
      </c>
      <c r="BG296" s="4">
        <f t="shared" si="282"/>
        <v>204.39999999999998</v>
      </c>
      <c r="BH296" s="4">
        <f t="shared" si="283"/>
        <v>87.6</v>
      </c>
      <c r="BL296" s="4">
        <f t="shared" si="271"/>
        <v>143</v>
      </c>
      <c r="BM296" s="4">
        <f t="shared" si="272"/>
        <v>100.1</v>
      </c>
      <c r="BN296" s="4">
        <f t="shared" si="273"/>
        <v>42.9</v>
      </c>
      <c r="BR296" s="4">
        <f t="shared" si="274"/>
        <v>177.45000000000002</v>
      </c>
      <c r="BS296" s="4">
        <f t="shared" si="275"/>
        <v>81.899999999999977</v>
      </c>
      <c r="BT296" s="4">
        <f t="shared" si="276"/>
        <v>13.65</v>
      </c>
      <c r="BX296" s="4">
        <f t="shared" si="277"/>
        <v>186.4</v>
      </c>
      <c r="BY296" s="4">
        <f t="shared" si="278"/>
        <v>45.434999999999988</v>
      </c>
      <c r="BZ296" s="4">
        <f t="shared" si="279"/>
        <v>1.165</v>
      </c>
      <c r="CD296" s="4">
        <f t="shared" si="280"/>
        <v>0</v>
      </c>
      <c r="CE296" s="4">
        <f t="shared" si="281"/>
        <v>0</v>
      </c>
      <c r="CF296" s="4">
        <f>IF(COUNTIF($BH$5:$BH296,"&gt;=2")&lt;=1,SUM($BG296:$BK296)*C$8,CF295)</f>
        <v>151200</v>
      </c>
      <c r="CG296" s="4">
        <f>IF(COUNTIF($BN$5:$BN296,"&gt;=2")&lt;=1,SUM($BL296:$BP296)*D$8,CG295)</f>
        <v>604799.99999999988</v>
      </c>
      <c r="CH296" s="4">
        <f>IF(COUNTIF($BT$5:$BT296,"&gt;=2")&lt;=1,SUM($BQ296:$BU296)*E$8,CH295)</f>
        <v>2592000</v>
      </c>
      <c r="CI296" s="4">
        <f>IF(COUNTIF($BZ$5:$BZ296,"&gt;=2")&lt;=1,SUM($BV296:$BZ296)*F$8,CI295)</f>
        <v>20131199.999999996</v>
      </c>
      <c r="CJ296" s="4">
        <f t="shared" si="284"/>
        <v>0</v>
      </c>
      <c r="CK296" s="4">
        <f t="shared" si="285"/>
        <v>271.74999999999994</v>
      </c>
      <c r="CM296" s="4">
        <v>292</v>
      </c>
      <c r="CN296" s="4">
        <f>IF(COUNTIF($BH$5:$BH296,"&gt;=2")&gt;1,CN295,BG296)</f>
        <v>4.8999999999999995</v>
      </c>
      <c r="CO296" s="4">
        <f>IF(COUNTIF($BH$5:$BH296,"&gt;=2")&gt;1,CO295,BH296)</f>
        <v>2.1</v>
      </c>
      <c r="CP296" s="4">
        <f>IF(COUNTIF($BH$5:$BH296,"&gt;=2")&gt;1,CP295,BI296)</f>
        <v>0</v>
      </c>
      <c r="CQ296" s="4">
        <f>IF(COUNTIF($BH$5:$BH296,"&gt;=2")&gt;1,CQ295,BJ296)</f>
        <v>0</v>
      </c>
      <c r="CR296" s="4">
        <f>IF(COUNTIF($BH$5:$BH296,"&gt;=2")&gt;1,CR295,BK296)</f>
        <v>0</v>
      </c>
      <c r="CS296" s="4">
        <f>IF(COUNTIF($BN$5:$BN296,"&gt;=2")&gt;1,CS295,BL296)</f>
        <v>7</v>
      </c>
      <c r="CT296" s="4">
        <f>IF(COUNTIF($BN$5:$BN296,"&gt;=2")&gt;1,CT295,BM296)</f>
        <v>4.8999999999999995</v>
      </c>
      <c r="CU296" s="4">
        <f>IF(COUNTIF($BN$5:$BN296,"&gt;=2")&gt;1,CU295,BN296)</f>
        <v>2.1</v>
      </c>
      <c r="CV296" s="4">
        <f>IF(COUNTIF($BN$5:$BN296,"&gt;=2")&gt;1,CV295,BO296)</f>
        <v>0</v>
      </c>
      <c r="CW296" s="4">
        <f>IF(COUNTIF($BN$5:$BN296,"&gt;=2")&gt;1,CW295,BP296)</f>
        <v>0</v>
      </c>
      <c r="CX296" s="4">
        <f>IF(COUNTIF($BT$5:$BT296,"&gt;=2")&gt;1,CX295,BQ296)</f>
        <v>0</v>
      </c>
      <c r="CY296" s="4">
        <f>IF(COUNTIF($BT$5:$BT296,"&gt;=2")&gt;1,CY295,BR296)</f>
        <v>26</v>
      </c>
      <c r="CZ296" s="4">
        <f>IF(COUNTIF($BT$5:$BT296,"&gt;=2")&gt;1,CZ295,BS296)</f>
        <v>11.999999999999996</v>
      </c>
      <c r="DA296" s="4">
        <f>IF(COUNTIF($BT$5:$BT296,"&gt;=2")&gt;1,DA295,BT296)</f>
        <v>2</v>
      </c>
      <c r="DB296" s="4">
        <f>IF(COUNTIF($BT$5:$BT296,"&gt;=2")&gt;1,DB295,BU296)</f>
        <v>0</v>
      </c>
      <c r="DC296" s="4">
        <f>IF(COUNTIF($BZ$5:$BZ296,"&gt;=2")&gt;1,DC295,BV296)</f>
        <v>0</v>
      </c>
      <c r="DD296" s="4">
        <f>IF(COUNTIF($BZ$5:$BZ296,"&gt;=2")&gt;1,DD295,BW296)</f>
        <v>0</v>
      </c>
      <c r="DE296" s="4">
        <f>IF(COUNTIF($BZ$5:$BZ296,"&gt;=2")&gt;1,DE295,BX296)</f>
        <v>186.4</v>
      </c>
      <c r="DF296" s="4">
        <f>IF(COUNTIF($BZ$5:$BZ296,"&gt;=2")&gt;1,DF295,BY296)</f>
        <v>45.434999999999988</v>
      </c>
      <c r="DG296" s="4">
        <f>IF(COUNTIF($BZ$5:$BZ296,"&gt;=2")&gt;1,DG295,BZ296)</f>
        <v>1.165</v>
      </c>
      <c r="DH296" s="4">
        <f t="shared" si="286"/>
        <v>0</v>
      </c>
      <c r="DI296" s="4">
        <f t="shared" si="287"/>
        <v>0</v>
      </c>
      <c r="DJ296" s="4">
        <f t="shared" si="288"/>
        <v>0</v>
      </c>
      <c r="DK296" s="4">
        <f t="shared" si="289"/>
        <v>0</v>
      </c>
      <c r="DL296" s="4">
        <f t="shared" si="290"/>
        <v>0</v>
      </c>
      <c r="DM296" s="4">
        <f t="shared" si="291"/>
        <v>7</v>
      </c>
      <c r="DN296" s="4">
        <f t="shared" si="292"/>
        <v>13.999999999999998</v>
      </c>
      <c r="DO296" s="4">
        <f t="shared" si="293"/>
        <v>40</v>
      </c>
      <c r="DP296" s="4">
        <f t="shared" si="294"/>
        <v>232.99999999999997</v>
      </c>
      <c r="DQ296" s="4">
        <f t="shared" si="295"/>
        <v>0</v>
      </c>
      <c r="DS296" s="4">
        <v>292</v>
      </c>
      <c r="DT296" s="4">
        <f>$CK296+INDEX(节奏总纲!D$4:D$163,基础状态预估!$C$2)</f>
        <v>316.00483399593901</v>
      </c>
      <c r="DU296" s="4">
        <f>$CK296+INDEX(节奏总纲!E$4:E$163,基础状态预估!$C$2)</f>
        <v>310.28268396026408</v>
      </c>
      <c r="DV296" s="4">
        <f>$CK296+INDEX(节奏总纲!F$4:F$163,基础状态预估!$C$2)</f>
        <v>303.39220630709633</v>
      </c>
      <c r="DW296" s="4">
        <f>$CK296+INDEX(节奏总纲!G$4:G$163,基础状态预估!$C$2)</f>
        <v>295.03246816526348</v>
      </c>
      <c r="DX296" s="4">
        <f>$CK296+INDEX(节奏总纲!H$4:H$163,基础状态预估!$C$2)</f>
        <v>284.69453894381212</v>
      </c>
      <c r="DY296" s="4">
        <f t="shared" si="296"/>
        <v>11.899999999999999</v>
      </c>
      <c r="DZ296" s="4">
        <f t="shared" si="297"/>
        <v>33</v>
      </c>
      <c r="EA296" s="4">
        <f t="shared" si="298"/>
        <v>200.5</v>
      </c>
      <c r="EB296" s="4">
        <f t="shared" si="299"/>
        <v>47.434999999999988</v>
      </c>
      <c r="EC296" s="4">
        <f t="shared" si="300"/>
        <v>1.165</v>
      </c>
    </row>
    <row r="297" spans="58:133" x14ac:dyDescent="0.15">
      <c r="BF297" s="4">
        <v>293</v>
      </c>
      <c r="BG297" s="4">
        <f t="shared" si="282"/>
        <v>205.1</v>
      </c>
      <c r="BH297" s="4">
        <f t="shared" si="283"/>
        <v>87.899999999999991</v>
      </c>
      <c r="BL297" s="4">
        <f t="shared" si="271"/>
        <v>143.5</v>
      </c>
      <c r="BM297" s="4">
        <f t="shared" si="272"/>
        <v>100.44999999999999</v>
      </c>
      <c r="BN297" s="4">
        <f t="shared" si="273"/>
        <v>43.05</v>
      </c>
      <c r="BR297" s="4">
        <f t="shared" si="274"/>
        <v>178.1</v>
      </c>
      <c r="BS297" s="4">
        <f t="shared" si="275"/>
        <v>82.199999999999989</v>
      </c>
      <c r="BT297" s="4">
        <f t="shared" si="276"/>
        <v>13.700000000000001</v>
      </c>
      <c r="BX297" s="4">
        <f t="shared" si="277"/>
        <v>187.20000000000002</v>
      </c>
      <c r="BY297" s="4">
        <f t="shared" si="278"/>
        <v>45.629999999999988</v>
      </c>
      <c r="BZ297" s="4">
        <f t="shared" si="279"/>
        <v>1.17</v>
      </c>
      <c r="CD297" s="4">
        <f t="shared" si="280"/>
        <v>0</v>
      </c>
      <c r="CE297" s="4">
        <f t="shared" si="281"/>
        <v>0</v>
      </c>
      <c r="CF297" s="4">
        <f>IF(COUNTIF($BH$5:$BH297,"&gt;=2")&lt;=1,SUM($BG297:$BK297)*C$8,CF296)</f>
        <v>151200</v>
      </c>
      <c r="CG297" s="4">
        <f>IF(COUNTIF($BN$5:$BN297,"&gt;=2")&lt;=1,SUM($BL297:$BP297)*D$8,CG296)</f>
        <v>604799.99999999988</v>
      </c>
      <c r="CH297" s="4">
        <f>IF(COUNTIF($BT$5:$BT297,"&gt;=2")&lt;=1,SUM($BQ297:$BU297)*E$8,CH296)</f>
        <v>2592000</v>
      </c>
      <c r="CI297" s="4">
        <f>IF(COUNTIF($BZ$5:$BZ297,"&gt;=2")&lt;=1,SUM($BV297:$BZ297)*F$8,CI296)</f>
        <v>20217600</v>
      </c>
      <c r="CJ297" s="4">
        <f t="shared" si="284"/>
        <v>0</v>
      </c>
      <c r="CK297" s="4">
        <f t="shared" si="285"/>
        <v>272.75</v>
      </c>
      <c r="CM297" s="4">
        <v>293</v>
      </c>
      <c r="CN297" s="4">
        <f>IF(COUNTIF($BH$5:$BH297,"&gt;=2")&gt;1,CN296,BG297)</f>
        <v>4.8999999999999995</v>
      </c>
      <c r="CO297" s="4">
        <f>IF(COUNTIF($BH$5:$BH297,"&gt;=2")&gt;1,CO296,BH297)</f>
        <v>2.1</v>
      </c>
      <c r="CP297" s="4">
        <f>IF(COUNTIF($BH$5:$BH297,"&gt;=2")&gt;1,CP296,BI297)</f>
        <v>0</v>
      </c>
      <c r="CQ297" s="4">
        <f>IF(COUNTIF($BH$5:$BH297,"&gt;=2")&gt;1,CQ296,BJ297)</f>
        <v>0</v>
      </c>
      <c r="CR297" s="4">
        <f>IF(COUNTIF($BH$5:$BH297,"&gt;=2")&gt;1,CR296,BK297)</f>
        <v>0</v>
      </c>
      <c r="CS297" s="4">
        <f>IF(COUNTIF($BN$5:$BN297,"&gt;=2")&gt;1,CS296,BL297)</f>
        <v>7</v>
      </c>
      <c r="CT297" s="4">
        <f>IF(COUNTIF($BN$5:$BN297,"&gt;=2")&gt;1,CT296,BM297)</f>
        <v>4.8999999999999995</v>
      </c>
      <c r="CU297" s="4">
        <f>IF(COUNTIF($BN$5:$BN297,"&gt;=2")&gt;1,CU296,BN297)</f>
        <v>2.1</v>
      </c>
      <c r="CV297" s="4">
        <f>IF(COUNTIF($BN$5:$BN297,"&gt;=2")&gt;1,CV296,BO297)</f>
        <v>0</v>
      </c>
      <c r="CW297" s="4">
        <f>IF(COUNTIF($BN$5:$BN297,"&gt;=2")&gt;1,CW296,BP297)</f>
        <v>0</v>
      </c>
      <c r="CX297" s="4">
        <f>IF(COUNTIF($BT$5:$BT297,"&gt;=2")&gt;1,CX296,BQ297)</f>
        <v>0</v>
      </c>
      <c r="CY297" s="4">
        <f>IF(COUNTIF($BT$5:$BT297,"&gt;=2")&gt;1,CY296,BR297)</f>
        <v>26</v>
      </c>
      <c r="CZ297" s="4">
        <f>IF(COUNTIF($BT$5:$BT297,"&gt;=2")&gt;1,CZ296,BS297)</f>
        <v>11.999999999999996</v>
      </c>
      <c r="DA297" s="4">
        <f>IF(COUNTIF($BT$5:$BT297,"&gt;=2")&gt;1,DA296,BT297)</f>
        <v>2</v>
      </c>
      <c r="DB297" s="4">
        <f>IF(COUNTIF($BT$5:$BT297,"&gt;=2")&gt;1,DB296,BU297)</f>
        <v>0</v>
      </c>
      <c r="DC297" s="4">
        <f>IF(COUNTIF($BZ$5:$BZ297,"&gt;=2")&gt;1,DC296,BV297)</f>
        <v>0</v>
      </c>
      <c r="DD297" s="4">
        <f>IF(COUNTIF($BZ$5:$BZ297,"&gt;=2")&gt;1,DD296,BW297)</f>
        <v>0</v>
      </c>
      <c r="DE297" s="4">
        <f>IF(COUNTIF($BZ$5:$BZ297,"&gt;=2")&gt;1,DE296,BX297)</f>
        <v>187.20000000000002</v>
      </c>
      <c r="DF297" s="4">
        <f>IF(COUNTIF($BZ$5:$BZ297,"&gt;=2")&gt;1,DF296,BY297)</f>
        <v>45.629999999999988</v>
      </c>
      <c r="DG297" s="4">
        <f>IF(COUNTIF($BZ$5:$BZ297,"&gt;=2")&gt;1,DG296,BZ297)</f>
        <v>1.17</v>
      </c>
      <c r="DH297" s="4">
        <f t="shared" si="286"/>
        <v>0</v>
      </c>
      <c r="DI297" s="4">
        <f t="shared" si="287"/>
        <v>0</v>
      </c>
      <c r="DJ297" s="4">
        <f t="shared" si="288"/>
        <v>0</v>
      </c>
      <c r="DK297" s="4">
        <f t="shared" si="289"/>
        <v>0</v>
      </c>
      <c r="DL297" s="4">
        <f t="shared" si="290"/>
        <v>0</v>
      </c>
      <c r="DM297" s="4">
        <f t="shared" si="291"/>
        <v>7</v>
      </c>
      <c r="DN297" s="4">
        <f t="shared" si="292"/>
        <v>13.999999999999998</v>
      </c>
      <c r="DO297" s="4">
        <f t="shared" si="293"/>
        <v>40</v>
      </c>
      <c r="DP297" s="4">
        <f t="shared" si="294"/>
        <v>234</v>
      </c>
      <c r="DQ297" s="4">
        <f t="shared" si="295"/>
        <v>0</v>
      </c>
      <c r="DS297" s="4">
        <v>293</v>
      </c>
      <c r="DT297" s="4">
        <f>$CK297+INDEX(节奏总纲!D$4:D$163,基础状态预估!$C$2)</f>
        <v>317.00483399593907</v>
      </c>
      <c r="DU297" s="4">
        <f>$CK297+INDEX(节奏总纲!E$4:E$163,基础状态预估!$C$2)</f>
        <v>311.28268396026414</v>
      </c>
      <c r="DV297" s="4">
        <f>$CK297+INDEX(节奏总纲!F$4:F$163,基础状态预估!$C$2)</f>
        <v>304.39220630709644</v>
      </c>
      <c r="DW297" s="4">
        <f>$CK297+INDEX(节奏总纲!G$4:G$163,基础状态预估!$C$2)</f>
        <v>296.03246816526354</v>
      </c>
      <c r="DX297" s="4">
        <f>$CK297+INDEX(节奏总纲!H$4:H$163,基础状态预估!$C$2)</f>
        <v>285.69453894381218</v>
      </c>
      <c r="DY297" s="4">
        <f t="shared" si="296"/>
        <v>11.899999999999999</v>
      </c>
      <c r="DZ297" s="4">
        <f t="shared" si="297"/>
        <v>33</v>
      </c>
      <c r="EA297" s="4">
        <f t="shared" si="298"/>
        <v>201.3</v>
      </c>
      <c r="EB297" s="4">
        <f t="shared" si="299"/>
        <v>47.629999999999988</v>
      </c>
      <c r="EC297" s="4">
        <f t="shared" si="300"/>
        <v>1.17</v>
      </c>
    </row>
    <row r="298" spans="58:133" x14ac:dyDescent="0.15">
      <c r="BF298" s="4">
        <v>294</v>
      </c>
      <c r="BG298" s="4">
        <f t="shared" si="282"/>
        <v>205.79999999999998</v>
      </c>
      <c r="BH298" s="4">
        <f t="shared" si="283"/>
        <v>88.2</v>
      </c>
      <c r="BL298" s="4">
        <f t="shared" si="271"/>
        <v>144</v>
      </c>
      <c r="BM298" s="4">
        <f t="shared" si="272"/>
        <v>100.8</v>
      </c>
      <c r="BN298" s="4">
        <f t="shared" si="273"/>
        <v>43.199999999999996</v>
      </c>
      <c r="BR298" s="4">
        <f t="shared" si="274"/>
        <v>178.75</v>
      </c>
      <c r="BS298" s="4">
        <f t="shared" si="275"/>
        <v>82.499999999999986</v>
      </c>
      <c r="BT298" s="4">
        <f t="shared" si="276"/>
        <v>13.75</v>
      </c>
      <c r="BX298" s="4">
        <f t="shared" si="277"/>
        <v>188</v>
      </c>
      <c r="BY298" s="4">
        <f t="shared" si="278"/>
        <v>45.824999999999989</v>
      </c>
      <c r="BZ298" s="4">
        <f t="shared" si="279"/>
        <v>1.175</v>
      </c>
      <c r="CD298" s="4">
        <f t="shared" si="280"/>
        <v>0</v>
      </c>
      <c r="CE298" s="4">
        <f t="shared" si="281"/>
        <v>0</v>
      </c>
      <c r="CF298" s="4">
        <f>IF(COUNTIF($BH$5:$BH298,"&gt;=2")&lt;=1,SUM($BG298:$BK298)*C$8,CF297)</f>
        <v>151200</v>
      </c>
      <c r="CG298" s="4">
        <f>IF(COUNTIF($BN$5:$BN298,"&gt;=2")&lt;=1,SUM($BL298:$BP298)*D$8,CG297)</f>
        <v>604799.99999999988</v>
      </c>
      <c r="CH298" s="4">
        <f>IF(COUNTIF($BT$5:$BT298,"&gt;=2")&lt;=1,SUM($BQ298:$BU298)*E$8,CH297)</f>
        <v>2592000</v>
      </c>
      <c r="CI298" s="4">
        <f>IF(COUNTIF($BZ$5:$BZ298,"&gt;=2")&lt;=1,SUM($BV298:$BZ298)*F$8,CI297)</f>
        <v>20304000</v>
      </c>
      <c r="CJ298" s="4">
        <f t="shared" si="284"/>
        <v>0</v>
      </c>
      <c r="CK298" s="4">
        <f t="shared" si="285"/>
        <v>273.75</v>
      </c>
      <c r="CM298" s="4">
        <v>294</v>
      </c>
      <c r="CN298" s="4">
        <f>IF(COUNTIF($BH$5:$BH298,"&gt;=2")&gt;1,CN297,BG298)</f>
        <v>4.8999999999999995</v>
      </c>
      <c r="CO298" s="4">
        <f>IF(COUNTIF($BH$5:$BH298,"&gt;=2")&gt;1,CO297,BH298)</f>
        <v>2.1</v>
      </c>
      <c r="CP298" s="4">
        <f>IF(COUNTIF($BH$5:$BH298,"&gt;=2")&gt;1,CP297,BI298)</f>
        <v>0</v>
      </c>
      <c r="CQ298" s="4">
        <f>IF(COUNTIF($BH$5:$BH298,"&gt;=2")&gt;1,CQ297,BJ298)</f>
        <v>0</v>
      </c>
      <c r="CR298" s="4">
        <f>IF(COUNTIF($BH$5:$BH298,"&gt;=2")&gt;1,CR297,BK298)</f>
        <v>0</v>
      </c>
      <c r="CS298" s="4">
        <f>IF(COUNTIF($BN$5:$BN298,"&gt;=2")&gt;1,CS297,BL298)</f>
        <v>7</v>
      </c>
      <c r="CT298" s="4">
        <f>IF(COUNTIF($BN$5:$BN298,"&gt;=2")&gt;1,CT297,BM298)</f>
        <v>4.8999999999999995</v>
      </c>
      <c r="CU298" s="4">
        <f>IF(COUNTIF($BN$5:$BN298,"&gt;=2")&gt;1,CU297,BN298)</f>
        <v>2.1</v>
      </c>
      <c r="CV298" s="4">
        <f>IF(COUNTIF($BN$5:$BN298,"&gt;=2")&gt;1,CV297,BO298)</f>
        <v>0</v>
      </c>
      <c r="CW298" s="4">
        <f>IF(COUNTIF($BN$5:$BN298,"&gt;=2")&gt;1,CW297,BP298)</f>
        <v>0</v>
      </c>
      <c r="CX298" s="4">
        <f>IF(COUNTIF($BT$5:$BT298,"&gt;=2")&gt;1,CX297,BQ298)</f>
        <v>0</v>
      </c>
      <c r="CY298" s="4">
        <f>IF(COUNTIF($BT$5:$BT298,"&gt;=2")&gt;1,CY297,BR298)</f>
        <v>26</v>
      </c>
      <c r="CZ298" s="4">
        <f>IF(COUNTIF($BT$5:$BT298,"&gt;=2")&gt;1,CZ297,BS298)</f>
        <v>11.999999999999996</v>
      </c>
      <c r="DA298" s="4">
        <f>IF(COUNTIF($BT$5:$BT298,"&gt;=2")&gt;1,DA297,BT298)</f>
        <v>2</v>
      </c>
      <c r="DB298" s="4">
        <f>IF(COUNTIF($BT$5:$BT298,"&gt;=2")&gt;1,DB297,BU298)</f>
        <v>0</v>
      </c>
      <c r="DC298" s="4">
        <f>IF(COUNTIF($BZ$5:$BZ298,"&gt;=2")&gt;1,DC297,BV298)</f>
        <v>0</v>
      </c>
      <c r="DD298" s="4">
        <f>IF(COUNTIF($BZ$5:$BZ298,"&gt;=2")&gt;1,DD297,BW298)</f>
        <v>0</v>
      </c>
      <c r="DE298" s="4">
        <f>IF(COUNTIF($BZ$5:$BZ298,"&gt;=2")&gt;1,DE297,BX298)</f>
        <v>188</v>
      </c>
      <c r="DF298" s="4">
        <f>IF(COUNTIF($BZ$5:$BZ298,"&gt;=2")&gt;1,DF297,BY298)</f>
        <v>45.824999999999989</v>
      </c>
      <c r="DG298" s="4">
        <f>IF(COUNTIF($BZ$5:$BZ298,"&gt;=2")&gt;1,DG297,BZ298)</f>
        <v>1.175</v>
      </c>
      <c r="DH298" s="4">
        <f t="shared" si="286"/>
        <v>0</v>
      </c>
      <c r="DI298" s="4">
        <f t="shared" si="287"/>
        <v>0</v>
      </c>
      <c r="DJ298" s="4">
        <f t="shared" si="288"/>
        <v>0</v>
      </c>
      <c r="DK298" s="4">
        <f t="shared" si="289"/>
        <v>0</v>
      </c>
      <c r="DL298" s="4">
        <f t="shared" si="290"/>
        <v>0</v>
      </c>
      <c r="DM298" s="4">
        <f t="shared" si="291"/>
        <v>7</v>
      </c>
      <c r="DN298" s="4">
        <f t="shared" si="292"/>
        <v>13.999999999999998</v>
      </c>
      <c r="DO298" s="4">
        <f t="shared" si="293"/>
        <v>40</v>
      </c>
      <c r="DP298" s="4">
        <f t="shared" si="294"/>
        <v>235</v>
      </c>
      <c r="DQ298" s="4">
        <f t="shared" si="295"/>
        <v>0</v>
      </c>
      <c r="DS298" s="4">
        <v>294</v>
      </c>
      <c r="DT298" s="4">
        <f>$CK298+INDEX(节奏总纲!D$4:D$163,基础状态预估!$C$2)</f>
        <v>318.00483399593907</v>
      </c>
      <c r="DU298" s="4">
        <f>$CK298+INDEX(节奏总纲!E$4:E$163,基础状态预估!$C$2)</f>
        <v>312.28268396026414</v>
      </c>
      <c r="DV298" s="4">
        <f>$CK298+INDEX(节奏总纲!F$4:F$163,基础状态预估!$C$2)</f>
        <v>305.39220630709644</v>
      </c>
      <c r="DW298" s="4">
        <f>$CK298+INDEX(节奏总纲!G$4:G$163,基础状态预估!$C$2)</f>
        <v>297.03246816526354</v>
      </c>
      <c r="DX298" s="4">
        <f>$CK298+INDEX(节奏总纲!H$4:H$163,基础状态预估!$C$2)</f>
        <v>286.69453894381218</v>
      </c>
      <c r="DY298" s="4">
        <f t="shared" si="296"/>
        <v>11.899999999999999</v>
      </c>
      <c r="DZ298" s="4">
        <f t="shared" si="297"/>
        <v>33</v>
      </c>
      <c r="EA298" s="4">
        <f t="shared" si="298"/>
        <v>202.1</v>
      </c>
      <c r="EB298" s="4">
        <f t="shared" si="299"/>
        <v>47.824999999999989</v>
      </c>
      <c r="EC298" s="4">
        <f t="shared" si="300"/>
        <v>1.175</v>
      </c>
    </row>
    <row r="299" spans="58:133" x14ac:dyDescent="0.15">
      <c r="BF299" s="4">
        <v>295</v>
      </c>
      <c r="BG299" s="4">
        <f t="shared" si="282"/>
        <v>206.5</v>
      </c>
      <c r="BH299" s="4">
        <f t="shared" si="283"/>
        <v>88.5</v>
      </c>
      <c r="BL299" s="4">
        <f t="shared" si="271"/>
        <v>144.5</v>
      </c>
      <c r="BM299" s="4">
        <f t="shared" si="272"/>
        <v>101.14999999999999</v>
      </c>
      <c r="BN299" s="4">
        <f t="shared" si="273"/>
        <v>43.35</v>
      </c>
      <c r="BR299" s="4">
        <f t="shared" si="274"/>
        <v>179.4</v>
      </c>
      <c r="BS299" s="4">
        <f t="shared" si="275"/>
        <v>82.799999999999983</v>
      </c>
      <c r="BT299" s="4">
        <f t="shared" si="276"/>
        <v>13.8</v>
      </c>
      <c r="BX299" s="4">
        <f t="shared" si="277"/>
        <v>188.8</v>
      </c>
      <c r="BY299" s="4">
        <f t="shared" si="278"/>
        <v>46.019999999999989</v>
      </c>
      <c r="BZ299" s="4">
        <f t="shared" si="279"/>
        <v>1.18</v>
      </c>
      <c r="CD299" s="4">
        <f t="shared" si="280"/>
        <v>0</v>
      </c>
      <c r="CE299" s="4">
        <f t="shared" si="281"/>
        <v>0</v>
      </c>
      <c r="CF299" s="4">
        <f>IF(COUNTIF($BH$5:$BH299,"&gt;=2")&lt;=1,SUM($BG299:$BK299)*C$8,CF298)</f>
        <v>151200</v>
      </c>
      <c r="CG299" s="4">
        <f>IF(COUNTIF($BN$5:$BN299,"&gt;=2")&lt;=1,SUM($BL299:$BP299)*D$8,CG298)</f>
        <v>604799.99999999988</v>
      </c>
      <c r="CH299" s="4">
        <f>IF(COUNTIF($BT$5:$BT299,"&gt;=2")&lt;=1,SUM($BQ299:$BU299)*E$8,CH298)</f>
        <v>2592000</v>
      </c>
      <c r="CI299" s="4">
        <f>IF(COUNTIF($BZ$5:$BZ299,"&gt;=2")&lt;=1,SUM($BV299:$BZ299)*F$8,CI298)</f>
        <v>20390400</v>
      </c>
      <c r="CJ299" s="4">
        <f t="shared" si="284"/>
        <v>0</v>
      </c>
      <c r="CK299" s="4">
        <f t="shared" si="285"/>
        <v>274.75</v>
      </c>
      <c r="CM299" s="4">
        <v>295</v>
      </c>
      <c r="CN299" s="4">
        <f>IF(COUNTIF($BH$5:$BH299,"&gt;=2")&gt;1,CN298,BG299)</f>
        <v>4.8999999999999995</v>
      </c>
      <c r="CO299" s="4">
        <f>IF(COUNTIF($BH$5:$BH299,"&gt;=2")&gt;1,CO298,BH299)</f>
        <v>2.1</v>
      </c>
      <c r="CP299" s="4">
        <f>IF(COUNTIF($BH$5:$BH299,"&gt;=2")&gt;1,CP298,BI299)</f>
        <v>0</v>
      </c>
      <c r="CQ299" s="4">
        <f>IF(COUNTIF($BH$5:$BH299,"&gt;=2")&gt;1,CQ298,BJ299)</f>
        <v>0</v>
      </c>
      <c r="CR299" s="4">
        <f>IF(COUNTIF($BH$5:$BH299,"&gt;=2")&gt;1,CR298,BK299)</f>
        <v>0</v>
      </c>
      <c r="CS299" s="4">
        <f>IF(COUNTIF($BN$5:$BN299,"&gt;=2")&gt;1,CS298,BL299)</f>
        <v>7</v>
      </c>
      <c r="CT299" s="4">
        <f>IF(COUNTIF($BN$5:$BN299,"&gt;=2")&gt;1,CT298,BM299)</f>
        <v>4.8999999999999995</v>
      </c>
      <c r="CU299" s="4">
        <f>IF(COUNTIF($BN$5:$BN299,"&gt;=2")&gt;1,CU298,BN299)</f>
        <v>2.1</v>
      </c>
      <c r="CV299" s="4">
        <f>IF(COUNTIF($BN$5:$BN299,"&gt;=2")&gt;1,CV298,BO299)</f>
        <v>0</v>
      </c>
      <c r="CW299" s="4">
        <f>IF(COUNTIF($BN$5:$BN299,"&gt;=2")&gt;1,CW298,BP299)</f>
        <v>0</v>
      </c>
      <c r="CX299" s="4">
        <f>IF(COUNTIF($BT$5:$BT299,"&gt;=2")&gt;1,CX298,BQ299)</f>
        <v>0</v>
      </c>
      <c r="CY299" s="4">
        <f>IF(COUNTIF($BT$5:$BT299,"&gt;=2")&gt;1,CY298,BR299)</f>
        <v>26</v>
      </c>
      <c r="CZ299" s="4">
        <f>IF(COUNTIF($BT$5:$BT299,"&gt;=2")&gt;1,CZ298,BS299)</f>
        <v>11.999999999999996</v>
      </c>
      <c r="DA299" s="4">
        <f>IF(COUNTIF($BT$5:$BT299,"&gt;=2")&gt;1,DA298,BT299)</f>
        <v>2</v>
      </c>
      <c r="DB299" s="4">
        <f>IF(COUNTIF($BT$5:$BT299,"&gt;=2")&gt;1,DB298,BU299)</f>
        <v>0</v>
      </c>
      <c r="DC299" s="4">
        <f>IF(COUNTIF($BZ$5:$BZ299,"&gt;=2")&gt;1,DC298,BV299)</f>
        <v>0</v>
      </c>
      <c r="DD299" s="4">
        <f>IF(COUNTIF($BZ$5:$BZ299,"&gt;=2")&gt;1,DD298,BW299)</f>
        <v>0</v>
      </c>
      <c r="DE299" s="4">
        <f>IF(COUNTIF($BZ$5:$BZ299,"&gt;=2")&gt;1,DE298,BX299)</f>
        <v>188.8</v>
      </c>
      <c r="DF299" s="4">
        <f>IF(COUNTIF($BZ$5:$BZ299,"&gt;=2")&gt;1,DF298,BY299)</f>
        <v>46.019999999999989</v>
      </c>
      <c r="DG299" s="4">
        <f>IF(COUNTIF($BZ$5:$BZ299,"&gt;=2")&gt;1,DG298,BZ299)</f>
        <v>1.18</v>
      </c>
      <c r="DH299" s="4">
        <f t="shared" si="286"/>
        <v>0</v>
      </c>
      <c r="DI299" s="4">
        <f t="shared" si="287"/>
        <v>0</v>
      </c>
      <c r="DJ299" s="4">
        <f t="shared" si="288"/>
        <v>0</v>
      </c>
      <c r="DK299" s="4">
        <f t="shared" si="289"/>
        <v>0</v>
      </c>
      <c r="DL299" s="4">
        <f t="shared" si="290"/>
        <v>0</v>
      </c>
      <c r="DM299" s="4">
        <f t="shared" si="291"/>
        <v>7</v>
      </c>
      <c r="DN299" s="4">
        <f t="shared" si="292"/>
        <v>13.999999999999998</v>
      </c>
      <c r="DO299" s="4">
        <f t="shared" si="293"/>
        <v>40</v>
      </c>
      <c r="DP299" s="4">
        <f t="shared" si="294"/>
        <v>236</v>
      </c>
      <c r="DQ299" s="4">
        <f t="shared" si="295"/>
        <v>0</v>
      </c>
      <c r="DS299" s="4">
        <v>295</v>
      </c>
      <c r="DT299" s="4">
        <f>$CK299+INDEX(节奏总纲!D$4:D$163,基础状态预估!$C$2)</f>
        <v>319.00483399593907</v>
      </c>
      <c r="DU299" s="4">
        <f>$CK299+INDEX(节奏总纲!E$4:E$163,基础状态预估!$C$2)</f>
        <v>313.28268396026414</v>
      </c>
      <c r="DV299" s="4">
        <f>$CK299+INDEX(节奏总纲!F$4:F$163,基础状态预估!$C$2)</f>
        <v>306.39220630709644</v>
      </c>
      <c r="DW299" s="4">
        <f>$CK299+INDEX(节奏总纲!G$4:G$163,基础状态预估!$C$2)</f>
        <v>298.03246816526354</v>
      </c>
      <c r="DX299" s="4">
        <f>$CK299+INDEX(节奏总纲!H$4:H$163,基础状态预估!$C$2)</f>
        <v>287.69453894381218</v>
      </c>
      <c r="DY299" s="4">
        <f t="shared" si="296"/>
        <v>11.899999999999999</v>
      </c>
      <c r="DZ299" s="4">
        <f t="shared" si="297"/>
        <v>33</v>
      </c>
      <c r="EA299" s="4">
        <f t="shared" si="298"/>
        <v>202.9</v>
      </c>
      <c r="EB299" s="4">
        <f t="shared" si="299"/>
        <v>48.019999999999989</v>
      </c>
      <c r="EC299" s="4">
        <f t="shared" si="300"/>
        <v>1.18</v>
      </c>
    </row>
    <row r="300" spans="58:133" x14ac:dyDescent="0.15">
      <c r="BF300" s="4">
        <v>296</v>
      </c>
      <c r="BG300" s="4">
        <f t="shared" si="282"/>
        <v>207.2</v>
      </c>
      <c r="BH300" s="4">
        <f t="shared" si="283"/>
        <v>88.8</v>
      </c>
      <c r="BL300" s="4">
        <f t="shared" si="271"/>
        <v>145</v>
      </c>
      <c r="BM300" s="4">
        <f t="shared" si="272"/>
        <v>101.5</v>
      </c>
      <c r="BN300" s="4">
        <f t="shared" si="273"/>
        <v>43.5</v>
      </c>
      <c r="BR300" s="4">
        <f t="shared" si="274"/>
        <v>180.05</v>
      </c>
      <c r="BS300" s="4">
        <f t="shared" si="275"/>
        <v>83.09999999999998</v>
      </c>
      <c r="BT300" s="4">
        <f t="shared" si="276"/>
        <v>13.850000000000001</v>
      </c>
      <c r="BX300" s="4">
        <f t="shared" si="277"/>
        <v>189.60000000000002</v>
      </c>
      <c r="BY300" s="4">
        <f t="shared" si="278"/>
        <v>46.214999999999989</v>
      </c>
      <c r="BZ300" s="4">
        <f t="shared" si="279"/>
        <v>1.1850000000000001</v>
      </c>
      <c r="CD300" s="4">
        <f t="shared" si="280"/>
        <v>0</v>
      </c>
      <c r="CE300" s="4">
        <f t="shared" si="281"/>
        <v>0</v>
      </c>
      <c r="CF300" s="4">
        <f>IF(COUNTIF($BH$5:$BH300,"&gt;=2")&lt;=1,SUM($BG300:$BK300)*C$8,CF299)</f>
        <v>151200</v>
      </c>
      <c r="CG300" s="4">
        <f>IF(COUNTIF($BN$5:$BN300,"&gt;=2")&lt;=1,SUM($BL300:$BP300)*D$8,CG299)</f>
        <v>604799.99999999988</v>
      </c>
      <c r="CH300" s="4">
        <f>IF(COUNTIF($BT$5:$BT300,"&gt;=2")&lt;=1,SUM($BQ300:$BU300)*E$8,CH299)</f>
        <v>2592000</v>
      </c>
      <c r="CI300" s="4">
        <f>IF(COUNTIF($BZ$5:$BZ300,"&gt;=2")&lt;=1,SUM($BV300:$BZ300)*F$8,CI299)</f>
        <v>20476800</v>
      </c>
      <c r="CJ300" s="4">
        <f t="shared" si="284"/>
        <v>0</v>
      </c>
      <c r="CK300" s="4">
        <f t="shared" si="285"/>
        <v>275.75</v>
      </c>
      <c r="CM300" s="4">
        <v>296</v>
      </c>
      <c r="CN300" s="4">
        <f>IF(COUNTIF($BH$5:$BH300,"&gt;=2")&gt;1,CN299,BG300)</f>
        <v>4.8999999999999995</v>
      </c>
      <c r="CO300" s="4">
        <f>IF(COUNTIF($BH$5:$BH300,"&gt;=2")&gt;1,CO299,BH300)</f>
        <v>2.1</v>
      </c>
      <c r="CP300" s="4">
        <f>IF(COUNTIF($BH$5:$BH300,"&gt;=2")&gt;1,CP299,BI300)</f>
        <v>0</v>
      </c>
      <c r="CQ300" s="4">
        <f>IF(COUNTIF($BH$5:$BH300,"&gt;=2")&gt;1,CQ299,BJ300)</f>
        <v>0</v>
      </c>
      <c r="CR300" s="4">
        <f>IF(COUNTIF($BH$5:$BH300,"&gt;=2")&gt;1,CR299,BK300)</f>
        <v>0</v>
      </c>
      <c r="CS300" s="4">
        <f>IF(COUNTIF($BN$5:$BN300,"&gt;=2")&gt;1,CS299,BL300)</f>
        <v>7</v>
      </c>
      <c r="CT300" s="4">
        <f>IF(COUNTIF($BN$5:$BN300,"&gt;=2")&gt;1,CT299,BM300)</f>
        <v>4.8999999999999995</v>
      </c>
      <c r="CU300" s="4">
        <f>IF(COUNTIF($BN$5:$BN300,"&gt;=2")&gt;1,CU299,BN300)</f>
        <v>2.1</v>
      </c>
      <c r="CV300" s="4">
        <f>IF(COUNTIF($BN$5:$BN300,"&gt;=2")&gt;1,CV299,BO300)</f>
        <v>0</v>
      </c>
      <c r="CW300" s="4">
        <f>IF(COUNTIF($BN$5:$BN300,"&gt;=2")&gt;1,CW299,BP300)</f>
        <v>0</v>
      </c>
      <c r="CX300" s="4">
        <f>IF(COUNTIF($BT$5:$BT300,"&gt;=2")&gt;1,CX299,BQ300)</f>
        <v>0</v>
      </c>
      <c r="CY300" s="4">
        <f>IF(COUNTIF($BT$5:$BT300,"&gt;=2")&gt;1,CY299,BR300)</f>
        <v>26</v>
      </c>
      <c r="CZ300" s="4">
        <f>IF(COUNTIF($BT$5:$BT300,"&gt;=2")&gt;1,CZ299,BS300)</f>
        <v>11.999999999999996</v>
      </c>
      <c r="DA300" s="4">
        <f>IF(COUNTIF($BT$5:$BT300,"&gt;=2")&gt;1,DA299,BT300)</f>
        <v>2</v>
      </c>
      <c r="DB300" s="4">
        <f>IF(COUNTIF($BT$5:$BT300,"&gt;=2")&gt;1,DB299,BU300)</f>
        <v>0</v>
      </c>
      <c r="DC300" s="4">
        <f>IF(COUNTIF($BZ$5:$BZ300,"&gt;=2")&gt;1,DC299,BV300)</f>
        <v>0</v>
      </c>
      <c r="DD300" s="4">
        <f>IF(COUNTIF($BZ$5:$BZ300,"&gt;=2")&gt;1,DD299,BW300)</f>
        <v>0</v>
      </c>
      <c r="DE300" s="4">
        <f>IF(COUNTIF($BZ$5:$BZ300,"&gt;=2")&gt;1,DE299,BX300)</f>
        <v>189.60000000000002</v>
      </c>
      <c r="DF300" s="4">
        <f>IF(COUNTIF($BZ$5:$BZ300,"&gt;=2")&gt;1,DF299,BY300)</f>
        <v>46.214999999999989</v>
      </c>
      <c r="DG300" s="4">
        <f>IF(COUNTIF($BZ$5:$BZ300,"&gt;=2")&gt;1,DG299,BZ300)</f>
        <v>1.1850000000000001</v>
      </c>
      <c r="DH300" s="4">
        <f t="shared" si="286"/>
        <v>0</v>
      </c>
      <c r="DI300" s="4">
        <f t="shared" si="287"/>
        <v>0</v>
      </c>
      <c r="DJ300" s="4">
        <f t="shared" si="288"/>
        <v>0</v>
      </c>
      <c r="DK300" s="4">
        <f t="shared" si="289"/>
        <v>0</v>
      </c>
      <c r="DL300" s="4">
        <f t="shared" si="290"/>
        <v>0</v>
      </c>
      <c r="DM300" s="4">
        <f t="shared" si="291"/>
        <v>7</v>
      </c>
      <c r="DN300" s="4">
        <f t="shared" si="292"/>
        <v>13.999999999999998</v>
      </c>
      <c r="DO300" s="4">
        <f t="shared" si="293"/>
        <v>40</v>
      </c>
      <c r="DP300" s="4">
        <f t="shared" si="294"/>
        <v>237</v>
      </c>
      <c r="DQ300" s="4">
        <f t="shared" si="295"/>
        <v>0</v>
      </c>
      <c r="DS300" s="4">
        <v>296</v>
      </c>
      <c r="DT300" s="4">
        <f>$CK300+INDEX(节奏总纲!D$4:D$163,基础状态预估!$C$2)</f>
        <v>320.00483399593907</v>
      </c>
      <c r="DU300" s="4">
        <f>$CK300+INDEX(节奏总纲!E$4:E$163,基础状态预估!$C$2)</f>
        <v>314.28268396026414</v>
      </c>
      <c r="DV300" s="4">
        <f>$CK300+INDEX(节奏总纲!F$4:F$163,基础状态预估!$C$2)</f>
        <v>307.39220630709644</v>
      </c>
      <c r="DW300" s="4">
        <f>$CK300+INDEX(节奏总纲!G$4:G$163,基础状态预估!$C$2)</f>
        <v>299.03246816526354</v>
      </c>
      <c r="DX300" s="4">
        <f>$CK300+INDEX(节奏总纲!H$4:H$163,基础状态预估!$C$2)</f>
        <v>288.69453894381218</v>
      </c>
      <c r="DY300" s="4">
        <f t="shared" si="296"/>
        <v>11.899999999999999</v>
      </c>
      <c r="DZ300" s="4">
        <f t="shared" si="297"/>
        <v>33</v>
      </c>
      <c r="EA300" s="4">
        <f t="shared" si="298"/>
        <v>203.70000000000002</v>
      </c>
      <c r="EB300" s="4">
        <f t="shared" si="299"/>
        <v>48.214999999999989</v>
      </c>
      <c r="EC300" s="4">
        <f t="shared" si="300"/>
        <v>1.1850000000000001</v>
      </c>
    </row>
    <row r="301" spans="58:133" x14ac:dyDescent="0.15">
      <c r="BF301" s="4">
        <v>297</v>
      </c>
      <c r="BG301" s="4">
        <f t="shared" si="282"/>
        <v>207.89999999999998</v>
      </c>
      <c r="BH301" s="4">
        <f t="shared" si="283"/>
        <v>89.1</v>
      </c>
      <c r="BL301" s="4">
        <f t="shared" si="271"/>
        <v>145.5</v>
      </c>
      <c r="BM301" s="4">
        <f t="shared" si="272"/>
        <v>101.85</v>
      </c>
      <c r="BN301" s="4">
        <f t="shared" si="273"/>
        <v>43.65</v>
      </c>
      <c r="BR301" s="4">
        <f t="shared" si="274"/>
        <v>180.70000000000002</v>
      </c>
      <c r="BS301" s="4">
        <f t="shared" si="275"/>
        <v>83.399999999999977</v>
      </c>
      <c r="BT301" s="4">
        <f t="shared" si="276"/>
        <v>13.9</v>
      </c>
      <c r="BX301" s="4">
        <f t="shared" si="277"/>
        <v>190.4</v>
      </c>
      <c r="BY301" s="4">
        <f t="shared" si="278"/>
        <v>46.409999999999989</v>
      </c>
      <c r="BZ301" s="4">
        <f t="shared" si="279"/>
        <v>1.19</v>
      </c>
      <c r="CD301" s="4">
        <f t="shared" si="280"/>
        <v>0</v>
      </c>
      <c r="CE301" s="4">
        <f t="shared" si="281"/>
        <v>0</v>
      </c>
      <c r="CF301" s="4">
        <f>IF(COUNTIF($BH$5:$BH301,"&gt;=2")&lt;=1,SUM($BG301:$BK301)*C$8,CF300)</f>
        <v>151200</v>
      </c>
      <c r="CG301" s="4">
        <f>IF(COUNTIF($BN$5:$BN301,"&gt;=2")&lt;=1,SUM($BL301:$BP301)*D$8,CG300)</f>
        <v>604799.99999999988</v>
      </c>
      <c r="CH301" s="4">
        <f>IF(COUNTIF($BT$5:$BT301,"&gt;=2")&lt;=1,SUM($BQ301:$BU301)*E$8,CH300)</f>
        <v>2592000</v>
      </c>
      <c r="CI301" s="4">
        <f>IF(COUNTIF($BZ$5:$BZ301,"&gt;=2")&lt;=1,SUM($BV301:$BZ301)*F$8,CI300)</f>
        <v>20563200</v>
      </c>
      <c r="CJ301" s="4">
        <f t="shared" si="284"/>
        <v>0</v>
      </c>
      <c r="CK301" s="4">
        <f t="shared" si="285"/>
        <v>276.75</v>
      </c>
      <c r="CM301" s="4">
        <v>297</v>
      </c>
      <c r="CN301" s="4">
        <f>IF(COUNTIF($BH$5:$BH301,"&gt;=2")&gt;1,CN300,BG301)</f>
        <v>4.8999999999999995</v>
      </c>
      <c r="CO301" s="4">
        <f>IF(COUNTIF($BH$5:$BH301,"&gt;=2")&gt;1,CO300,BH301)</f>
        <v>2.1</v>
      </c>
      <c r="CP301" s="4">
        <f>IF(COUNTIF($BH$5:$BH301,"&gt;=2")&gt;1,CP300,BI301)</f>
        <v>0</v>
      </c>
      <c r="CQ301" s="4">
        <f>IF(COUNTIF($BH$5:$BH301,"&gt;=2")&gt;1,CQ300,BJ301)</f>
        <v>0</v>
      </c>
      <c r="CR301" s="4">
        <f>IF(COUNTIF($BH$5:$BH301,"&gt;=2")&gt;1,CR300,BK301)</f>
        <v>0</v>
      </c>
      <c r="CS301" s="4">
        <f>IF(COUNTIF($BN$5:$BN301,"&gt;=2")&gt;1,CS300,BL301)</f>
        <v>7</v>
      </c>
      <c r="CT301" s="4">
        <f>IF(COUNTIF($BN$5:$BN301,"&gt;=2")&gt;1,CT300,BM301)</f>
        <v>4.8999999999999995</v>
      </c>
      <c r="CU301" s="4">
        <f>IF(COUNTIF($BN$5:$BN301,"&gt;=2")&gt;1,CU300,BN301)</f>
        <v>2.1</v>
      </c>
      <c r="CV301" s="4">
        <f>IF(COUNTIF($BN$5:$BN301,"&gt;=2")&gt;1,CV300,BO301)</f>
        <v>0</v>
      </c>
      <c r="CW301" s="4">
        <f>IF(COUNTIF($BN$5:$BN301,"&gt;=2")&gt;1,CW300,BP301)</f>
        <v>0</v>
      </c>
      <c r="CX301" s="4">
        <f>IF(COUNTIF($BT$5:$BT301,"&gt;=2")&gt;1,CX300,BQ301)</f>
        <v>0</v>
      </c>
      <c r="CY301" s="4">
        <f>IF(COUNTIF($BT$5:$BT301,"&gt;=2")&gt;1,CY300,BR301)</f>
        <v>26</v>
      </c>
      <c r="CZ301" s="4">
        <f>IF(COUNTIF($BT$5:$BT301,"&gt;=2")&gt;1,CZ300,BS301)</f>
        <v>11.999999999999996</v>
      </c>
      <c r="DA301" s="4">
        <f>IF(COUNTIF($BT$5:$BT301,"&gt;=2")&gt;1,DA300,BT301)</f>
        <v>2</v>
      </c>
      <c r="DB301" s="4">
        <f>IF(COUNTIF($BT$5:$BT301,"&gt;=2")&gt;1,DB300,BU301)</f>
        <v>0</v>
      </c>
      <c r="DC301" s="4">
        <f>IF(COUNTIF($BZ$5:$BZ301,"&gt;=2")&gt;1,DC300,BV301)</f>
        <v>0</v>
      </c>
      <c r="DD301" s="4">
        <f>IF(COUNTIF($BZ$5:$BZ301,"&gt;=2")&gt;1,DD300,BW301)</f>
        <v>0</v>
      </c>
      <c r="DE301" s="4">
        <f>IF(COUNTIF($BZ$5:$BZ301,"&gt;=2")&gt;1,DE300,BX301)</f>
        <v>190.4</v>
      </c>
      <c r="DF301" s="4">
        <f>IF(COUNTIF($BZ$5:$BZ301,"&gt;=2")&gt;1,DF300,BY301)</f>
        <v>46.409999999999989</v>
      </c>
      <c r="DG301" s="4">
        <f>IF(COUNTIF($BZ$5:$BZ301,"&gt;=2")&gt;1,DG300,BZ301)</f>
        <v>1.19</v>
      </c>
      <c r="DH301" s="4">
        <f t="shared" si="286"/>
        <v>0</v>
      </c>
      <c r="DI301" s="4">
        <f t="shared" si="287"/>
        <v>0</v>
      </c>
      <c r="DJ301" s="4">
        <f t="shared" si="288"/>
        <v>0</v>
      </c>
      <c r="DK301" s="4">
        <f t="shared" si="289"/>
        <v>0</v>
      </c>
      <c r="DL301" s="4">
        <f t="shared" si="290"/>
        <v>0</v>
      </c>
      <c r="DM301" s="4">
        <f t="shared" si="291"/>
        <v>7</v>
      </c>
      <c r="DN301" s="4">
        <f t="shared" si="292"/>
        <v>13.999999999999998</v>
      </c>
      <c r="DO301" s="4">
        <f t="shared" si="293"/>
        <v>40</v>
      </c>
      <c r="DP301" s="4">
        <f t="shared" si="294"/>
        <v>238</v>
      </c>
      <c r="DQ301" s="4">
        <f t="shared" si="295"/>
        <v>0</v>
      </c>
      <c r="DS301" s="4">
        <v>297</v>
      </c>
      <c r="DT301" s="4">
        <f>$CK301+INDEX(节奏总纲!D$4:D$163,基础状态预估!$C$2)</f>
        <v>321.00483399593907</v>
      </c>
      <c r="DU301" s="4">
        <f>$CK301+INDEX(节奏总纲!E$4:E$163,基础状态预估!$C$2)</f>
        <v>315.28268396026414</v>
      </c>
      <c r="DV301" s="4">
        <f>$CK301+INDEX(节奏总纲!F$4:F$163,基础状态预估!$C$2)</f>
        <v>308.39220630709644</v>
      </c>
      <c r="DW301" s="4">
        <f>$CK301+INDEX(节奏总纲!G$4:G$163,基础状态预估!$C$2)</f>
        <v>300.03246816526354</v>
      </c>
      <c r="DX301" s="4">
        <f>$CK301+INDEX(节奏总纲!H$4:H$163,基础状态预估!$C$2)</f>
        <v>289.69453894381218</v>
      </c>
      <c r="DY301" s="4">
        <f t="shared" si="296"/>
        <v>11.899999999999999</v>
      </c>
      <c r="DZ301" s="4">
        <f t="shared" si="297"/>
        <v>33</v>
      </c>
      <c r="EA301" s="4">
        <f t="shared" si="298"/>
        <v>204.5</v>
      </c>
      <c r="EB301" s="4">
        <f t="shared" si="299"/>
        <v>48.409999999999989</v>
      </c>
      <c r="EC301" s="4">
        <f t="shared" si="300"/>
        <v>1.19</v>
      </c>
    </row>
    <row r="302" spans="58:133" x14ac:dyDescent="0.15">
      <c r="BF302" s="4">
        <v>298</v>
      </c>
      <c r="BG302" s="4">
        <f t="shared" si="282"/>
        <v>208.6</v>
      </c>
      <c r="BH302" s="4">
        <f t="shared" si="283"/>
        <v>89.399999999999991</v>
      </c>
      <c r="BL302" s="4">
        <f t="shared" si="271"/>
        <v>146</v>
      </c>
      <c r="BM302" s="4">
        <f t="shared" si="272"/>
        <v>102.19999999999999</v>
      </c>
      <c r="BN302" s="4">
        <f t="shared" si="273"/>
        <v>43.8</v>
      </c>
      <c r="BR302" s="4">
        <f t="shared" si="274"/>
        <v>181.35</v>
      </c>
      <c r="BS302" s="4">
        <f t="shared" si="275"/>
        <v>83.699999999999974</v>
      </c>
      <c r="BT302" s="4">
        <f t="shared" si="276"/>
        <v>13.950000000000001</v>
      </c>
      <c r="BX302" s="4">
        <f t="shared" si="277"/>
        <v>191.20000000000002</v>
      </c>
      <c r="BY302" s="4">
        <f t="shared" si="278"/>
        <v>46.60499999999999</v>
      </c>
      <c r="BZ302" s="4">
        <f t="shared" si="279"/>
        <v>1.1950000000000001</v>
      </c>
      <c r="CD302" s="4">
        <f t="shared" si="280"/>
        <v>0</v>
      </c>
      <c r="CE302" s="4">
        <f t="shared" si="281"/>
        <v>0</v>
      </c>
      <c r="CF302" s="4">
        <f>IF(COUNTIF($BH$5:$BH302,"&gt;=2")&lt;=1,SUM($BG302:$BK302)*C$8,CF301)</f>
        <v>151200</v>
      </c>
      <c r="CG302" s="4">
        <f>IF(COUNTIF($BN$5:$BN302,"&gt;=2")&lt;=1,SUM($BL302:$BP302)*D$8,CG301)</f>
        <v>604799.99999999988</v>
      </c>
      <c r="CH302" s="4">
        <f>IF(COUNTIF($BT$5:$BT302,"&gt;=2")&lt;=1,SUM($BQ302:$BU302)*E$8,CH301)</f>
        <v>2592000</v>
      </c>
      <c r="CI302" s="4">
        <f>IF(COUNTIF($BZ$5:$BZ302,"&gt;=2")&lt;=1,SUM($BV302:$BZ302)*F$8,CI301)</f>
        <v>20649600</v>
      </c>
      <c r="CJ302" s="4">
        <f t="shared" si="284"/>
        <v>0</v>
      </c>
      <c r="CK302" s="4">
        <f t="shared" si="285"/>
        <v>277.75</v>
      </c>
      <c r="CM302" s="4">
        <v>298</v>
      </c>
      <c r="CN302" s="4">
        <f>IF(COUNTIF($BH$5:$BH302,"&gt;=2")&gt;1,CN301,BG302)</f>
        <v>4.8999999999999995</v>
      </c>
      <c r="CO302" s="4">
        <f>IF(COUNTIF($BH$5:$BH302,"&gt;=2")&gt;1,CO301,BH302)</f>
        <v>2.1</v>
      </c>
      <c r="CP302" s="4">
        <f>IF(COUNTIF($BH$5:$BH302,"&gt;=2")&gt;1,CP301,BI302)</f>
        <v>0</v>
      </c>
      <c r="CQ302" s="4">
        <f>IF(COUNTIF($BH$5:$BH302,"&gt;=2")&gt;1,CQ301,BJ302)</f>
        <v>0</v>
      </c>
      <c r="CR302" s="4">
        <f>IF(COUNTIF($BH$5:$BH302,"&gt;=2")&gt;1,CR301,BK302)</f>
        <v>0</v>
      </c>
      <c r="CS302" s="4">
        <f>IF(COUNTIF($BN$5:$BN302,"&gt;=2")&gt;1,CS301,BL302)</f>
        <v>7</v>
      </c>
      <c r="CT302" s="4">
        <f>IF(COUNTIF($BN$5:$BN302,"&gt;=2")&gt;1,CT301,BM302)</f>
        <v>4.8999999999999995</v>
      </c>
      <c r="CU302" s="4">
        <f>IF(COUNTIF($BN$5:$BN302,"&gt;=2")&gt;1,CU301,BN302)</f>
        <v>2.1</v>
      </c>
      <c r="CV302" s="4">
        <f>IF(COUNTIF($BN$5:$BN302,"&gt;=2")&gt;1,CV301,BO302)</f>
        <v>0</v>
      </c>
      <c r="CW302" s="4">
        <f>IF(COUNTIF($BN$5:$BN302,"&gt;=2")&gt;1,CW301,BP302)</f>
        <v>0</v>
      </c>
      <c r="CX302" s="4">
        <f>IF(COUNTIF($BT$5:$BT302,"&gt;=2")&gt;1,CX301,BQ302)</f>
        <v>0</v>
      </c>
      <c r="CY302" s="4">
        <f>IF(COUNTIF($BT$5:$BT302,"&gt;=2")&gt;1,CY301,BR302)</f>
        <v>26</v>
      </c>
      <c r="CZ302" s="4">
        <f>IF(COUNTIF($BT$5:$BT302,"&gt;=2")&gt;1,CZ301,BS302)</f>
        <v>11.999999999999996</v>
      </c>
      <c r="DA302" s="4">
        <f>IF(COUNTIF($BT$5:$BT302,"&gt;=2")&gt;1,DA301,BT302)</f>
        <v>2</v>
      </c>
      <c r="DB302" s="4">
        <f>IF(COUNTIF($BT$5:$BT302,"&gt;=2")&gt;1,DB301,BU302)</f>
        <v>0</v>
      </c>
      <c r="DC302" s="4">
        <f>IF(COUNTIF($BZ$5:$BZ302,"&gt;=2")&gt;1,DC301,BV302)</f>
        <v>0</v>
      </c>
      <c r="DD302" s="4">
        <f>IF(COUNTIF($BZ$5:$BZ302,"&gt;=2")&gt;1,DD301,BW302)</f>
        <v>0</v>
      </c>
      <c r="DE302" s="4">
        <f>IF(COUNTIF($BZ$5:$BZ302,"&gt;=2")&gt;1,DE301,BX302)</f>
        <v>191.20000000000002</v>
      </c>
      <c r="DF302" s="4">
        <f>IF(COUNTIF($BZ$5:$BZ302,"&gt;=2")&gt;1,DF301,BY302)</f>
        <v>46.60499999999999</v>
      </c>
      <c r="DG302" s="4">
        <f>IF(COUNTIF($BZ$5:$BZ302,"&gt;=2")&gt;1,DG301,BZ302)</f>
        <v>1.1950000000000001</v>
      </c>
      <c r="DH302" s="4">
        <f t="shared" si="286"/>
        <v>0</v>
      </c>
      <c r="DI302" s="4">
        <f t="shared" si="287"/>
        <v>0</v>
      </c>
      <c r="DJ302" s="4">
        <f t="shared" si="288"/>
        <v>0</v>
      </c>
      <c r="DK302" s="4">
        <f t="shared" si="289"/>
        <v>0</v>
      </c>
      <c r="DL302" s="4">
        <f t="shared" si="290"/>
        <v>0</v>
      </c>
      <c r="DM302" s="4">
        <f t="shared" si="291"/>
        <v>7</v>
      </c>
      <c r="DN302" s="4">
        <f t="shared" si="292"/>
        <v>13.999999999999998</v>
      </c>
      <c r="DO302" s="4">
        <f t="shared" si="293"/>
        <v>40</v>
      </c>
      <c r="DP302" s="4">
        <f t="shared" si="294"/>
        <v>239</v>
      </c>
      <c r="DQ302" s="4">
        <f t="shared" si="295"/>
        <v>0</v>
      </c>
      <c r="DS302" s="4">
        <v>298</v>
      </c>
      <c r="DT302" s="4">
        <f>$CK302+INDEX(节奏总纲!D$4:D$163,基础状态预估!$C$2)</f>
        <v>322.00483399593907</v>
      </c>
      <c r="DU302" s="4">
        <f>$CK302+INDEX(节奏总纲!E$4:E$163,基础状态预估!$C$2)</f>
        <v>316.28268396026414</v>
      </c>
      <c r="DV302" s="4">
        <f>$CK302+INDEX(节奏总纲!F$4:F$163,基础状态预估!$C$2)</f>
        <v>309.39220630709644</v>
      </c>
      <c r="DW302" s="4">
        <f>$CK302+INDEX(节奏总纲!G$4:G$163,基础状态预估!$C$2)</f>
        <v>301.03246816526354</v>
      </c>
      <c r="DX302" s="4">
        <f>$CK302+INDEX(节奏总纲!H$4:H$163,基础状态预估!$C$2)</f>
        <v>290.69453894381218</v>
      </c>
      <c r="DY302" s="4">
        <f t="shared" si="296"/>
        <v>11.899999999999999</v>
      </c>
      <c r="DZ302" s="4">
        <f t="shared" si="297"/>
        <v>33</v>
      </c>
      <c r="EA302" s="4">
        <f t="shared" si="298"/>
        <v>205.3</v>
      </c>
      <c r="EB302" s="4">
        <f t="shared" si="299"/>
        <v>48.60499999999999</v>
      </c>
      <c r="EC302" s="4">
        <f t="shared" si="300"/>
        <v>1.1950000000000001</v>
      </c>
    </row>
    <row r="303" spans="58:133" x14ac:dyDescent="0.15">
      <c r="BF303" s="4">
        <v>299</v>
      </c>
      <c r="BG303" s="4">
        <f t="shared" si="282"/>
        <v>209.29999999999998</v>
      </c>
      <c r="BH303" s="4">
        <f t="shared" si="283"/>
        <v>89.7</v>
      </c>
      <c r="BL303" s="4">
        <f t="shared" si="271"/>
        <v>146.5</v>
      </c>
      <c r="BM303" s="4">
        <f t="shared" si="272"/>
        <v>102.55</v>
      </c>
      <c r="BN303" s="4">
        <f t="shared" si="273"/>
        <v>43.949999999999996</v>
      </c>
      <c r="BR303" s="4">
        <f t="shared" si="274"/>
        <v>182</v>
      </c>
      <c r="BS303" s="4">
        <f t="shared" si="275"/>
        <v>83.999999999999986</v>
      </c>
      <c r="BT303" s="4">
        <f t="shared" si="276"/>
        <v>14</v>
      </c>
      <c r="BX303" s="4">
        <f t="shared" si="277"/>
        <v>192</v>
      </c>
      <c r="BY303" s="4">
        <f t="shared" si="278"/>
        <v>46.79999999999999</v>
      </c>
      <c r="BZ303" s="4">
        <f t="shared" si="279"/>
        <v>1.2</v>
      </c>
      <c r="CD303" s="4">
        <f t="shared" si="280"/>
        <v>0</v>
      </c>
      <c r="CE303" s="4">
        <f t="shared" si="281"/>
        <v>0</v>
      </c>
      <c r="CF303" s="4">
        <f>IF(COUNTIF($BH$5:$BH303,"&gt;=2")&lt;=1,SUM($BG303:$BK303)*C$8,CF302)</f>
        <v>151200</v>
      </c>
      <c r="CG303" s="4">
        <f>IF(COUNTIF($BN$5:$BN303,"&gt;=2")&lt;=1,SUM($BL303:$BP303)*D$8,CG302)</f>
        <v>604799.99999999988</v>
      </c>
      <c r="CH303" s="4">
        <f>IF(COUNTIF($BT$5:$BT303,"&gt;=2")&lt;=1,SUM($BQ303:$BU303)*E$8,CH302)</f>
        <v>2592000</v>
      </c>
      <c r="CI303" s="4">
        <f>IF(COUNTIF($BZ$5:$BZ303,"&gt;=2")&lt;=1,SUM($BV303:$BZ303)*F$8,CI302)</f>
        <v>20735999.999999996</v>
      </c>
      <c r="CJ303" s="4">
        <f t="shared" si="284"/>
        <v>0</v>
      </c>
      <c r="CK303" s="4">
        <f t="shared" si="285"/>
        <v>278.74999999999994</v>
      </c>
      <c r="CM303" s="4">
        <v>299</v>
      </c>
      <c r="CN303" s="4">
        <f>IF(COUNTIF($BH$5:$BH303,"&gt;=2")&gt;1,CN302,BG303)</f>
        <v>4.8999999999999995</v>
      </c>
      <c r="CO303" s="4">
        <f>IF(COUNTIF($BH$5:$BH303,"&gt;=2")&gt;1,CO302,BH303)</f>
        <v>2.1</v>
      </c>
      <c r="CP303" s="4">
        <f>IF(COUNTIF($BH$5:$BH303,"&gt;=2")&gt;1,CP302,BI303)</f>
        <v>0</v>
      </c>
      <c r="CQ303" s="4">
        <f>IF(COUNTIF($BH$5:$BH303,"&gt;=2")&gt;1,CQ302,BJ303)</f>
        <v>0</v>
      </c>
      <c r="CR303" s="4">
        <f>IF(COUNTIF($BH$5:$BH303,"&gt;=2")&gt;1,CR302,BK303)</f>
        <v>0</v>
      </c>
      <c r="CS303" s="4">
        <f>IF(COUNTIF($BN$5:$BN303,"&gt;=2")&gt;1,CS302,BL303)</f>
        <v>7</v>
      </c>
      <c r="CT303" s="4">
        <f>IF(COUNTIF($BN$5:$BN303,"&gt;=2")&gt;1,CT302,BM303)</f>
        <v>4.8999999999999995</v>
      </c>
      <c r="CU303" s="4">
        <f>IF(COUNTIF($BN$5:$BN303,"&gt;=2")&gt;1,CU302,BN303)</f>
        <v>2.1</v>
      </c>
      <c r="CV303" s="4">
        <f>IF(COUNTIF($BN$5:$BN303,"&gt;=2")&gt;1,CV302,BO303)</f>
        <v>0</v>
      </c>
      <c r="CW303" s="4">
        <f>IF(COUNTIF($BN$5:$BN303,"&gt;=2")&gt;1,CW302,BP303)</f>
        <v>0</v>
      </c>
      <c r="CX303" s="4">
        <f>IF(COUNTIF($BT$5:$BT303,"&gt;=2")&gt;1,CX302,BQ303)</f>
        <v>0</v>
      </c>
      <c r="CY303" s="4">
        <f>IF(COUNTIF($BT$5:$BT303,"&gt;=2")&gt;1,CY302,BR303)</f>
        <v>26</v>
      </c>
      <c r="CZ303" s="4">
        <f>IF(COUNTIF($BT$5:$BT303,"&gt;=2")&gt;1,CZ302,BS303)</f>
        <v>11.999999999999996</v>
      </c>
      <c r="DA303" s="4">
        <f>IF(COUNTIF($BT$5:$BT303,"&gt;=2")&gt;1,DA302,BT303)</f>
        <v>2</v>
      </c>
      <c r="DB303" s="4">
        <f>IF(COUNTIF($BT$5:$BT303,"&gt;=2")&gt;1,DB302,BU303)</f>
        <v>0</v>
      </c>
      <c r="DC303" s="4">
        <f>IF(COUNTIF($BZ$5:$BZ303,"&gt;=2")&gt;1,DC302,BV303)</f>
        <v>0</v>
      </c>
      <c r="DD303" s="4">
        <f>IF(COUNTIF($BZ$5:$BZ303,"&gt;=2")&gt;1,DD302,BW303)</f>
        <v>0</v>
      </c>
      <c r="DE303" s="4">
        <f>IF(COUNTIF($BZ$5:$BZ303,"&gt;=2")&gt;1,DE302,BX303)</f>
        <v>192</v>
      </c>
      <c r="DF303" s="4">
        <f>IF(COUNTIF($BZ$5:$BZ303,"&gt;=2")&gt;1,DF302,BY303)</f>
        <v>46.79999999999999</v>
      </c>
      <c r="DG303" s="4">
        <f>IF(COUNTIF($BZ$5:$BZ303,"&gt;=2")&gt;1,DG302,BZ303)</f>
        <v>1.2</v>
      </c>
      <c r="DH303" s="4">
        <f t="shared" si="286"/>
        <v>0</v>
      </c>
      <c r="DI303" s="4">
        <f t="shared" si="287"/>
        <v>0</v>
      </c>
      <c r="DJ303" s="4">
        <f t="shared" si="288"/>
        <v>0</v>
      </c>
      <c r="DK303" s="4">
        <f t="shared" si="289"/>
        <v>0</v>
      </c>
      <c r="DL303" s="4">
        <f t="shared" si="290"/>
        <v>0</v>
      </c>
      <c r="DM303" s="4">
        <f t="shared" si="291"/>
        <v>7</v>
      </c>
      <c r="DN303" s="4">
        <f t="shared" si="292"/>
        <v>13.999999999999998</v>
      </c>
      <c r="DO303" s="4">
        <f t="shared" si="293"/>
        <v>40</v>
      </c>
      <c r="DP303" s="4">
        <f t="shared" si="294"/>
        <v>239.99999999999997</v>
      </c>
      <c r="DQ303" s="4">
        <f t="shared" si="295"/>
        <v>0</v>
      </c>
      <c r="DS303" s="4">
        <v>299</v>
      </c>
      <c r="DT303" s="4">
        <f>$CK303+INDEX(节奏总纲!D$4:D$163,基础状态预估!$C$2)</f>
        <v>323.00483399593901</v>
      </c>
      <c r="DU303" s="4">
        <f>$CK303+INDEX(节奏总纲!E$4:E$163,基础状态预估!$C$2)</f>
        <v>317.28268396026408</v>
      </c>
      <c r="DV303" s="4">
        <f>$CK303+INDEX(节奏总纲!F$4:F$163,基础状态预估!$C$2)</f>
        <v>310.39220630709633</v>
      </c>
      <c r="DW303" s="4">
        <f>$CK303+INDEX(节奏总纲!G$4:G$163,基础状态预估!$C$2)</f>
        <v>302.03246816526348</v>
      </c>
      <c r="DX303" s="4">
        <f>$CK303+INDEX(节奏总纲!H$4:H$163,基础状态预估!$C$2)</f>
        <v>291.69453894381212</v>
      </c>
      <c r="DY303" s="4">
        <f t="shared" si="296"/>
        <v>11.899999999999999</v>
      </c>
      <c r="DZ303" s="4">
        <f t="shared" si="297"/>
        <v>33</v>
      </c>
      <c r="EA303" s="4">
        <f t="shared" si="298"/>
        <v>206.1</v>
      </c>
      <c r="EB303" s="4">
        <f t="shared" si="299"/>
        <v>48.79999999999999</v>
      </c>
      <c r="EC303" s="4">
        <f t="shared" si="300"/>
        <v>1.2</v>
      </c>
    </row>
    <row r="304" spans="58:133" x14ac:dyDescent="0.15">
      <c r="BF304" s="4">
        <v>300</v>
      </c>
      <c r="BG304" s="4">
        <f t="shared" si="282"/>
        <v>210</v>
      </c>
      <c r="BH304" s="4">
        <f t="shared" si="283"/>
        <v>90</v>
      </c>
      <c r="BL304" s="4">
        <f t="shared" si="271"/>
        <v>147</v>
      </c>
      <c r="BM304" s="4">
        <f t="shared" si="272"/>
        <v>102.89999999999999</v>
      </c>
      <c r="BN304" s="4">
        <f t="shared" si="273"/>
        <v>44.1</v>
      </c>
      <c r="BR304" s="4">
        <f t="shared" si="274"/>
        <v>182.65</v>
      </c>
      <c r="BS304" s="4">
        <f t="shared" si="275"/>
        <v>84.299999999999983</v>
      </c>
      <c r="BT304" s="4">
        <f t="shared" si="276"/>
        <v>14.05</v>
      </c>
      <c r="BX304" s="4">
        <f t="shared" si="277"/>
        <v>192.8</v>
      </c>
      <c r="BY304" s="4">
        <f t="shared" si="278"/>
        <v>46.99499999999999</v>
      </c>
      <c r="BZ304" s="4">
        <f t="shared" si="279"/>
        <v>1.2050000000000001</v>
      </c>
      <c r="CD304" s="4">
        <f t="shared" si="280"/>
        <v>0</v>
      </c>
      <c r="CE304" s="4">
        <f t="shared" si="281"/>
        <v>0</v>
      </c>
      <c r="CF304" s="4">
        <f>IF(COUNTIF($BH$5:$BH304,"&gt;=2")&lt;=1,SUM($BG304:$BK304)*C$8,CF303)</f>
        <v>151200</v>
      </c>
      <c r="CG304" s="4">
        <f>IF(COUNTIF($BN$5:$BN304,"&gt;=2")&lt;=1,SUM($BL304:$BP304)*D$8,CG303)</f>
        <v>604799.99999999988</v>
      </c>
      <c r="CH304" s="4">
        <f>IF(COUNTIF($BT$5:$BT304,"&gt;=2")&lt;=1,SUM($BQ304:$BU304)*E$8,CH303)</f>
        <v>2592000</v>
      </c>
      <c r="CI304" s="4">
        <f>IF(COUNTIF($BZ$5:$BZ304,"&gt;=2")&lt;=1,SUM($BV304:$BZ304)*F$8,CI303)</f>
        <v>20822400.000000004</v>
      </c>
      <c r="CJ304" s="4">
        <f t="shared" si="284"/>
        <v>0</v>
      </c>
      <c r="CK304" s="4">
        <f t="shared" si="285"/>
        <v>279.75000000000006</v>
      </c>
      <c r="CM304" s="4">
        <v>300</v>
      </c>
      <c r="CN304" s="4">
        <f>IF(COUNTIF($BH$5:$BH304,"&gt;=2")&gt;1,CN303,BG304)</f>
        <v>4.8999999999999995</v>
      </c>
      <c r="CO304" s="4">
        <f>IF(COUNTIF($BH$5:$BH304,"&gt;=2")&gt;1,CO303,BH304)</f>
        <v>2.1</v>
      </c>
      <c r="CP304" s="4">
        <f>IF(COUNTIF($BH$5:$BH304,"&gt;=2")&gt;1,CP303,BI304)</f>
        <v>0</v>
      </c>
      <c r="CQ304" s="4">
        <f>IF(COUNTIF($BH$5:$BH304,"&gt;=2")&gt;1,CQ303,BJ304)</f>
        <v>0</v>
      </c>
      <c r="CR304" s="4">
        <f>IF(COUNTIF($BH$5:$BH304,"&gt;=2")&gt;1,CR303,BK304)</f>
        <v>0</v>
      </c>
      <c r="CS304" s="4">
        <f>IF(COUNTIF($BN$5:$BN304,"&gt;=2")&gt;1,CS303,BL304)</f>
        <v>7</v>
      </c>
      <c r="CT304" s="4">
        <f>IF(COUNTIF($BN$5:$BN304,"&gt;=2")&gt;1,CT303,BM304)</f>
        <v>4.8999999999999995</v>
      </c>
      <c r="CU304" s="4">
        <f>IF(COUNTIF($BN$5:$BN304,"&gt;=2")&gt;1,CU303,BN304)</f>
        <v>2.1</v>
      </c>
      <c r="CV304" s="4">
        <f>IF(COUNTIF($BN$5:$BN304,"&gt;=2")&gt;1,CV303,BO304)</f>
        <v>0</v>
      </c>
      <c r="CW304" s="4">
        <f>IF(COUNTIF($BN$5:$BN304,"&gt;=2")&gt;1,CW303,BP304)</f>
        <v>0</v>
      </c>
      <c r="CX304" s="4">
        <f>IF(COUNTIF($BT$5:$BT304,"&gt;=2")&gt;1,CX303,BQ304)</f>
        <v>0</v>
      </c>
      <c r="CY304" s="4">
        <f>IF(COUNTIF($BT$5:$BT304,"&gt;=2")&gt;1,CY303,BR304)</f>
        <v>26</v>
      </c>
      <c r="CZ304" s="4">
        <f>IF(COUNTIF($BT$5:$BT304,"&gt;=2")&gt;1,CZ303,BS304)</f>
        <v>11.999999999999996</v>
      </c>
      <c r="DA304" s="4">
        <f>IF(COUNTIF($BT$5:$BT304,"&gt;=2")&gt;1,DA303,BT304)</f>
        <v>2</v>
      </c>
      <c r="DB304" s="4">
        <f>IF(COUNTIF($BT$5:$BT304,"&gt;=2")&gt;1,DB303,BU304)</f>
        <v>0</v>
      </c>
      <c r="DC304" s="4">
        <f>IF(COUNTIF($BZ$5:$BZ304,"&gt;=2")&gt;1,DC303,BV304)</f>
        <v>0</v>
      </c>
      <c r="DD304" s="4">
        <f>IF(COUNTIF($BZ$5:$BZ304,"&gt;=2")&gt;1,DD303,BW304)</f>
        <v>0</v>
      </c>
      <c r="DE304" s="4">
        <f>IF(COUNTIF($BZ$5:$BZ304,"&gt;=2")&gt;1,DE303,BX304)</f>
        <v>192.8</v>
      </c>
      <c r="DF304" s="4">
        <f>IF(COUNTIF($BZ$5:$BZ304,"&gt;=2")&gt;1,DF303,BY304)</f>
        <v>46.99499999999999</v>
      </c>
      <c r="DG304" s="4">
        <f>IF(COUNTIF($BZ$5:$BZ304,"&gt;=2")&gt;1,DG303,BZ304)</f>
        <v>1.2050000000000001</v>
      </c>
      <c r="DH304" s="4">
        <f t="shared" si="286"/>
        <v>0</v>
      </c>
      <c r="DI304" s="4">
        <f t="shared" si="287"/>
        <v>0</v>
      </c>
      <c r="DJ304" s="4">
        <f t="shared" si="288"/>
        <v>0</v>
      </c>
      <c r="DK304" s="4">
        <f t="shared" si="289"/>
        <v>0</v>
      </c>
      <c r="DL304" s="4">
        <f t="shared" si="290"/>
        <v>0</v>
      </c>
      <c r="DM304" s="4">
        <f t="shared" si="291"/>
        <v>7</v>
      </c>
      <c r="DN304" s="4">
        <f t="shared" si="292"/>
        <v>13.999999999999998</v>
      </c>
      <c r="DO304" s="4">
        <f t="shared" si="293"/>
        <v>40</v>
      </c>
      <c r="DP304" s="4">
        <f t="shared" si="294"/>
        <v>241.00000000000003</v>
      </c>
      <c r="DQ304" s="4">
        <f t="shared" si="295"/>
        <v>0</v>
      </c>
      <c r="DS304" s="4">
        <v>300</v>
      </c>
      <c r="DT304" s="4">
        <f>$CK304+INDEX(节奏总纲!D$4:D$163,基础状态预估!$C$2)</f>
        <v>324.00483399593912</v>
      </c>
      <c r="DU304" s="4">
        <f>$CK304+INDEX(节奏总纲!E$4:E$163,基础状态预估!$C$2)</f>
        <v>318.28268396026419</v>
      </c>
      <c r="DV304" s="4">
        <f>$CK304+INDEX(节奏总纲!F$4:F$163,基础状态预估!$C$2)</f>
        <v>311.39220630709644</v>
      </c>
      <c r="DW304" s="4">
        <f>$CK304+INDEX(节奏总纲!G$4:G$163,基础状态预估!$C$2)</f>
        <v>303.03246816526359</v>
      </c>
      <c r="DX304" s="4">
        <f>$CK304+INDEX(节奏总纲!H$4:H$163,基础状态预估!$C$2)</f>
        <v>292.69453894381223</v>
      </c>
      <c r="DY304" s="4">
        <f t="shared" si="296"/>
        <v>11.899999999999999</v>
      </c>
      <c r="DZ304" s="4">
        <f t="shared" si="297"/>
        <v>33</v>
      </c>
      <c r="EA304" s="4">
        <f t="shared" si="298"/>
        <v>206.9</v>
      </c>
      <c r="EB304" s="4">
        <f t="shared" si="299"/>
        <v>48.99499999999999</v>
      </c>
      <c r="EC304" s="4">
        <f t="shared" si="300"/>
        <v>1.2050000000000001</v>
      </c>
    </row>
    <row r="305" spans="58:133" x14ac:dyDescent="0.15">
      <c r="BF305" s="4">
        <v>301</v>
      </c>
      <c r="BG305" s="4">
        <f t="shared" si="282"/>
        <v>210.7</v>
      </c>
      <c r="BH305" s="4">
        <f t="shared" si="283"/>
        <v>90.3</v>
      </c>
      <c r="BL305" s="4">
        <f t="shared" si="271"/>
        <v>147.5</v>
      </c>
      <c r="BM305" s="4">
        <f t="shared" si="272"/>
        <v>103.25</v>
      </c>
      <c r="BN305" s="4">
        <f t="shared" si="273"/>
        <v>44.25</v>
      </c>
      <c r="BR305" s="4">
        <f t="shared" si="274"/>
        <v>183.3</v>
      </c>
      <c r="BS305" s="4">
        <f t="shared" si="275"/>
        <v>84.59999999999998</v>
      </c>
      <c r="BT305" s="4">
        <f t="shared" si="276"/>
        <v>14.100000000000001</v>
      </c>
      <c r="BX305" s="4">
        <f t="shared" si="277"/>
        <v>193.60000000000002</v>
      </c>
      <c r="BY305" s="4">
        <f t="shared" si="278"/>
        <v>47.189999999999991</v>
      </c>
      <c r="BZ305" s="4">
        <f t="shared" si="279"/>
        <v>1.21</v>
      </c>
      <c r="CD305" s="4">
        <f t="shared" si="280"/>
        <v>0</v>
      </c>
      <c r="CE305" s="4">
        <f t="shared" si="281"/>
        <v>0</v>
      </c>
      <c r="CF305" s="4">
        <f>IF(COUNTIF($BH$5:$BH305,"&gt;=2")&lt;=1,SUM($BG305:$BK305)*C$8,CF304)</f>
        <v>151200</v>
      </c>
      <c r="CG305" s="4">
        <f>IF(COUNTIF($BN$5:$BN305,"&gt;=2")&lt;=1,SUM($BL305:$BP305)*D$8,CG304)</f>
        <v>604799.99999999988</v>
      </c>
      <c r="CH305" s="4">
        <f>IF(COUNTIF($BT$5:$BT305,"&gt;=2")&lt;=1,SUM($BQ305:$BU305)*E$8,CH304)</f>
        <v>2592000</v>
      </c>
      <c r="CI305" s="4">
        <f>IF(COUNTIF($BZ$5:$BZ305,"&gt;=2")&lt;=1,SUM($BV305:$BZ305)*F$8,CI304)</f>
        <v>20908800.000000004</v>
      </c>
      <c r="CJ305" s="4">
        <f t="shared" si="284"/>
        <v>0</v>
      </c>
      <c r="CK305" s="4">
        <f t="shared" si="285"/>
        <v>280.75000000000006</v>
      </c>
      <c r="CM305" s="4">
        <v>301</v>
      </c>
      <c r="CN305" s="4">
        <f>IF(COUNTIF($BH$5:$BH305,"&gt;=2")&gt;1,CN304,BG305)</f>
        <v>4.8999999999999995</v>
      </c>
      <c r="CO305" s="4">
        <f>IF(COUNTIF($BH$5:$BH305,"&gt;=2")&gt;1,CO304,BH305)</f>
        <v>2.1</v>
      </c>
      <c r="CP305" s="4">
        <f>IF(COUNTIF($BH$5:$BH305,"&gt;=2")&gt;1,CP304,BI305)</f>
        <v>0</v>
      </c>
      <c r="CQ305" s="4">
        <f>IF(COUNTIF($BH$5:$BH305,"&gt;=2")&gt;1,CQ304,BJ305)</f>
        <v>0</v>
      </c>
      <c r="CR305" s="4">
        <f>IF(COUNTIF($BH$5:$BH305,"&gt;=2")&gt;1,CR304,BK305)</f>
        <v>0</v>
      </c>
      <c r="CS305" s="4">
        <f>IF(COUNTIF($BN$5:$BN305,"&gt;=2")&gt;1,CS304,BL305)</f>
        <v>7</v>
      </c>
      <c r="CT305" s="4">
        <f>IF(COUNTIF($BN$5:$BN305,"&gt;=2")&gt;1,CT304,BM305)</f>
        <v>4.8999999999999995</v>
      </c>
      <c r="CU305" s="4">
        <f>IF(COUNTIF($BN$5:$BN305,"&gt;=2")&gt;1,CU304,BN305)</f>
        <v>2.1</v>
      </c>
      <c r="CV305" s="4">
        <f>IF(COUNTIF($BN$5:$BN305,"&gt;=2")&gt;1,CV304,BO305)</f>
        <v>0</v>
      </c>
      <c r="CW305" s="4">
        <f>IF(COUNTIF($BN$5:$BN305,"&gt;=2")&gt;1,CW304,BP305)</f>
        <v>0</v>
      </c>
      <c r="CX305" s="4">
        <f>IF(COUNTIF($BT$5:$BT305,"&gt;=2")&gt;1,CX304,BQ305)</f>
        <v>0</v>
      </c>
      <c r="CY305" s="4">
        <f>IF(COUNTIF($BT$5:$BT305,"&gt;=2")&gt;1,CY304,BR305)</f>
        <v>26</v>
      </c>
      <c r="CZ305" s="4">
        <f>IF(COUNTIF($BT$5:$BT305,"&gt;=2")&gt;1,CZ304,BS305)</f>
        <v>11.999999999999996</v>
      </c>
      <c r="DA305" s="4">
        <f>IF(COUNTIF($BT$5:$BT305,"&gt;=2")&gt;1,DA304,BT305)</f>
        <v>2</v>
      </c>
      <c r="DB305" s="4">
        <f>IF(COUNTIF($BT$5:$BT305,"&gt;=2")&gt;1,DB304,BU305)</f>
        <v>0</v>
      </c>
      <c r="DC305" s="4">
        <f>IF(COUNTIF($BZ$5:$BZ305,"&gt;=2")&gt;1,DC304,BV305)</f>
        <v>0</v>
      </c>
      <c r="DD305" s="4">
        <f>IF(COUNTIF($BZ$5:$BZ305,"&gt;=2")&gt;1,DD304,BW305)</f>
        <v>0</v>
      </c>
      <c r="DE305" s="4">
        <f>IF(COUNTIF($BZ$5:$BZ305,"&gt;=2")&gt;1,DE304,BX305)</f>
        <v>193.60000000000002</v>
      </c>
      <c r="DF305" s="4">
        <f>IF(COUNTIF($BZ$5:$BZ305,"&gt;=2")&gt;1,DF304,BY305)</f>
        <v>47.189999999999991</v>
      </c>
      <c r="DG305" s="4">
        <f>IF(COUNTIF($BZ$5:$BZ305,"&gt;=2")&gt;1,DG304,BZ305)</f>
        <v>1.21</v>
      </c>
      <c r="DH305" s="4">
        <f t="shared" si="286"/>
        <v>0</v>
      </c>
      <c r="DI305" s="4">
        <f t="shared" si="287"/>
        <v>0</v>
      </c>
      <c r="DJ305" s="4">
        <f t="shared" si="288"/>
        <v>0</v>
      </c>
      <c r="DK305" s="4">
        <f t="shared" si="289"/>
        <v>0</v>
      </c>
      <c r="DL305" s="4">
        <f t="shared" si="290"/>
        <v>0</v>
      </c>
      <c r="DM305" s="4">
        <f t="shared" si="291"/>
        <v>7</v>
      </c>
      <c r="DN305" s="4">
        <f t="shared" si="292"/>
        <v>13.999999999999998</v>
      </c>
      <c r="DO305" s="4">
        <f t="shared" si="293"/>
        <v>40</v>
      </c>
      <c r="DP305" s="4">
        <f t="shared" si="294"/>
        <v>242.00000000000003</v>
      </c>
      <c r="DQ305" s="4">
        <f t="shared" si="295"/>
        <v>0</v>
      </c>
      <c r="DS305" s="4">
        <v>301</v>
      </c>
      <c r="DT305" s="4">
        <f>$CK305+INDEX(节奏总纲!D$4:D$163,基础状态预估!$C$2)</f>
        <v>325.00483399593912</v>
      </c>
      <c r="DU305" s="4">
        <f>$CK305+INDEX(节奏总纲!E$4:E$163,基础状态预估!$C$2)</f>
        <v>319.28268396026419</v>
      </c>
      <c r="DV305" s="4">
        <f>$CK305+INDEX(节奏总纲!F$4:F$163,基础状态预估!$C$2)</f>
        <v>312.39220630709644</v>
      </c>
      <c r="DW305" s="4">
        <f>$CK305+INDEX(节奏总纲!G$4:G$163,基础状态预估!$C$2)</f>
        <v>304.03246816526359</v>
      </c>
      <c r="DX305" s="4">
        <f>$CK305+INDEX(节奏总纲!H$4:H$163,基础状态预估!$C$2)</f>
        <v>293.69453894381223</v>
      </c>
      <c r="DY305" s="4">
        <f t="shared" si="296"/>
        <v>11.899999999999999</v>
      </c>
      <c r="DZ305" s="4">
        <f t="shared" si="297"/>
        <v>33</v>
      </c>
      <c r="EA305" s="4">
        <f t="shared" si="298"/>
        <v>207.70000000000002</v>
      </c>
      <c r="EB305" s="4">
        <f t="shared" si="299"/>
        <v>49.189999999999991</v>
      </c>
      <c r="EC305" s="4">
        <f t="shared" si="300"/>
        <v>1.21</v>
      </c>
    </row>
    <row r="306" spans="58:133" x14ac:dyDescent="0.15">
      <c r="BF306" s="4">
        <v>302</v>
      </c>
      <c r="BG306" s="4">
        <f t="shared" si="282"/>
        <v>211.39999999999998</v>
      </c>
      <c r="BH306" s="4">
        <f t="shared" si="283"/>
        <v>90.6</v>
      </c>
      <c r="BL306" s="4">
        <f t="shared" si="271"/>
        <v>148</v>
      </c>
      <c r="BM306" s="4">
        <f t="shared" si="272"/>
        <v>103.6</v>
      </c>
      <c r="BN306" s="4">
        <f t="shared" si="273"/>
        <v>44.4</v>
      </c>
      <c r="BR306" s="4">
        <f t="shared" si="274"/>
        <v>183.95000000000002</v>
      </c>
      <c r="BS306" s="4">
        <f t="shared" si="275"/>
        <v>84.899999999999977</v>
      </c>
      <c r="BT306" s="4">
        <f t="shared" si="276"/>
        <v>14.15</v>
      </c>
      <c r="BX306" s="4">
        <f t="shared" si="277"/>
        <v>194.4</v>
      </c>
      <c r="BY306" s="4">
        <f t="shared" si="278"/>
        <v>47.384999999999991</v>
      </c>
      <c r="BZ306" s="4">
        <f t="shared" si="279"/>
        <v>1.2150000000000001</v>
      </c>
      <c r="CD306" s="4">
        <f t="shared" si="280"/>
        <v>0</v>
      </c>
      <c r="CE306" s="4">
        <f t="shared" si="281"/>
        <v>0</v>
      </c>
      <c r="CF306" s="4">
        <f>IF(COUNTIF($BH$5:$BH306,"&gt;=2")&lt;=1,SUM($BG306:$BK306)*C$8,CF305)</f>
        <v>151200</v>
      </c>
      <c r="CG306" s="4">
        <f>IF(COUNTIF($BN$5:$BN306,"&gt;=2")&lt;=1,SUM($BL306:$BP306)*D$8,CG305)</f>
        <v>604799.99999999988</v>
      </c>
      <c r="CH306" s="4">
        <f>IF(COUNTIF($BT$5:$BT306,"&gt;=2")&lt;=1,SUM($BQ306:$BU306)*E$8,CH305)</f>
        <v>2592000</v>
      </c>
      <c r="CI306" s="4">
        <f>IF(COUNTIF($BZ$5:$BZ306,"&gt;=2")&lt;=1,SUM($BV306:$BZ306)*F$8,CI305)</f>
        <v>20995200</v>
      </c>
      <c r="CJ306" s="4">
        <f t="shared" si="284"/>
        <v>0</v>
      </c>
      <c r="CK306" s="4">
        <f t="shared" si="285"/>
        <v>281.75</v>
      </c>
      <c r="CM306" s="4">
        <v>302</v>
      </c>
      <c r="CN306" s="4">
        <f>IF(COUNTIF($BH$5:$BH306,"&gt;=2")&gt;1,CN305,BG306)</f>
        <v>4.8999999999999995</v>
      </c>
      <c r="CO306" s="4">
        <f>IF(COUNTIF($BH$5:$BH306,"&gt;=2")&gt;1,CO305,BH306)</f>
        <v>2.1</v>
      </c>
      <c r="CP306" s="4">
        <f>IF(COUNTIF($BH$5:$BH306,"&gt;=2")&gt;1,CP305,BI306)</f>
        <v>0</v>
      </c>
      <c r="CQ306" s="4">
        <f>IF(COUNTIF($BH$5:$BH306,"&gt;=2")&gt;1,CQ305,BJ306)</f>
        <v>0</v>
      </c>
      <c r="CR306" s="4">
        <f>IF(COUNTIF($BH$5:$BH306,"&gt;=2")&gt;1,CR305,BK306)</f>
        <v>0</v>
      </c>
      <c r="CS306" s="4">
        <f>IF(COUNTIF($BN$5:$BN306,"&gt;=2")&gt;1,CS305,BL306)</f>
        <v>7</v>
      </c>
      <c r="CT306" s="4">
        <f>IF(COUNTIF($BN$5:$BN306,"&gt;=2")&gt;1,CT305,BM306)</f>
        <v>4.8999999999999995</v>
      </c>
      <c r="CU306" s="4">
        <f>IF(COUNTIF($BN$5:$BN306,"&gt;=2")&gt;1,CU305,BN306)</f>
        <v>2.1</v>
      </c>
      <c r="CV306" s="4">
        <f>IF(COUNTIF($BN$5:$BN306,"&gt;=2")&gt;1,CV305,BO306)</f>
        <v>0</v>
      </c>
      <c r="CW306" s="4">
        <f>IF(COUNTIF($BN$5:$BN306,"&gt;=2")&gt;1,CW305,BP306)</f>
        <v>0</v>
      </c>
      <c r="CX306" s="4">
        <f>IF(COUNTIF($BT$5:$BT306,"&gt;=2")&gt;1,CX305,BQ306)</f>
        <v>0</v>
      </c>
      <c r="CY306" s="4">
        <f>IF(COUNTIF($BT$5:$BT306,"&gt;=2")&gt;1,CY305,BR306)</f>
        <v>26</v>
      </c>
      <c r="CZ306" s="4">
        <f>IF(COUNTIF($BT$5:$BT306,"&gt;=2")&gt;1,CZ305,BS306)</f>
        <v>11.999999999999996</v>
      </c>
      <c r="DA306" s="4">
        <f>IF(COUNTIF($BT$5:$BT306,"&gt;=2")&gt;1,DA305,BT306)</f>
        <v>2</v>
      </c>
      <c r="DB306" s="4">
        <f>IF(COUNTIF($BT$5:$BT306,"&gt;=2")&gt;1,DB305,BU306)</f>
        <v>0</v>
      </c>
      <c r="DC306" s="4">
        <f>IF(COUNTIF($BZ$5:$BZ306,"&gt;=2")&gt;1,DC305,BV306)</f>
        <v>0</v>
      </c>
      <c r="DD306" s="4">
        <f>IF(COUNTIF($BZ$5:$BZ306,"&gt;=2")&gt;1,DD305,BW306)</f>
        <v>0</v>
      </c>
      <c r="DE306" s="4">
        <f>IF(COUNTIF($BZ$5:$BZ306,"&gt;=2")&gt;1,DE305,BX306)</f>
        <v>194.4</v>
      </c>
      <c r="DF306" s="4">
        <f>IF(COUNTIF($BZ$5:$BZ306,"&gt;=2")&gt;1,DF305,BY306)</f>
        <v>47.384999999999991</v>
      </c>
      <c r="DG306" s="4">
        <f>IF(COUNTIF($BZ$5:$BZ306,"&gt;=2")&gt;1,DG305,BZ306)</f>
        <v>1.2150000000000001</v>
      </c>
      <c r="DH306" s="4">
        <f t="shared" si="286"/>
        <v>0</v>
      </c>
      <c r="DI306" s="4">
        <f t="shared" si="287"/>
        <v>0</v>
      </c>
      <c r="DJ306" s="4">
        <f t="shared" si="288"/>
        <v>0</v>
      </c>
      <c r="DK306" s="4">
        <f t="shared" si="289"/>
        <v>0</v>
      </c>
      <c r="DL306" s="4">
        <f t="shared" si="290"/>
        <v>0</v>
      </c>
      <c r="DM306" s="4">
        <f t="shared" si="291"/>
        <v>7</v>
      </c>
      <c r="DN306" s="4">
        <f t="shared" si="292"/>
        <v>13.999999999999998</v>
      </c>
      <c r="DO306" s="4">
        <f t="shared" si="293"/>
        <v>40</v>
      </c>
      <c r="DP306" s="4">
        <f t="shared" si="294"/>
        <v>243</v>
      </c>
      <c r="DQ306" s="4">
        <f t="shared" si="295"/>
        <v>0</v>
      </c>
      <c r="DS306" s="4">
        <v>302</v>
      </c>
      <c r="DT306" s="4">
        <f>$CK306+INDEX(节奏总纲!D$4:D$163,基础状态预估!$C$2)</f>
        <v>326.00483399593907</v>
      </c>
      <c r="DU306" s="4">
        <f>$CK306+INDEX(节奏总纲!E$4:E$163,基础状态预估!$C$2)</f>
        <v>320.28268396026414</v>
      </c>
      <c r="DV306" s="4">
        <f>$CK306+INDEX(节奏总纲!F$4:F$163,基础状态预估!$C$2)</f>
        <v>313.39220630709644</v>
      </c>
      <c r="DW306" s="4">
        <f>$CK306+INDEX(节奏总纲!G$4:G$163,基础状态预估!$C$2)</f>
        <v>305.03246816526354</v>
      </c>
      <c r="DX306" s="4">
        <f>$CK306+INDEX(节奏总纲!H$4:H$163,基础状态预估!$C$2)</f>
        <v>294.69453894381218</v>
      </c>
      <c r="DY306" s="4">
        <f t="shared" si="296"/>
        <v>11.899999999999999</v>
      </c>
      <c r="DZ306" s="4">
        <f t="shared" si="297"/>
        <v>33</v>
      </c>
      <c r="EA306" s="4">
        <f t="shared" si="298"/>
        <v>208.5</v>
      </c>
      <c r="EB306" s="4">
        <f t="shared" si="299"/>
        <v>49.384999999999991</v>
      </c>
      <c r="EC306" s="4">
        <f t="shared" si="300"/>
        <v>1.2150000000000001</v>
      </c>
    </row>
    <row r="307" spans="58:133" x14ac:dyDescent="0.15">
      <c r="BF307" s="4">
        <v>303</v>
      </c>
      <c r="BG307" s="4">
        <f t="shared" si="282"/>
        <v>212.1</v>
      </c>
      <c r="BH307" s="4">
        <f t="shared" si="283"/>
        <v>90.899999999999991</v>
      </c>
      <c r="BL307" s="4">
        <f t="shared" si="271"/>
        <v>148.5</v>
      </c>
      <c r="BM307" s="4">
        <f t="shared" si="272"/>
        <v>103.94999999999999</v>
      </c>
      <c r="BN307" s="4">
        <f t="shared" si="273"/>
        <v>44.55</v>
      </c>
      <c r="BR307" s="4">
        <f t="shared" si="274"/>
        <v>184.6</v>
      </c>
      <c r="BS307" s="4">
        <f t="shared" si="275"/>
        <v>85.199999999999974</v>
      </c>
      <c r="BT307" s="4">
        <f t="shared" si="276"/>
        <v>14.200000000000001</v>
      </c>
      <c r="BX307" s="4">
        <f t="shared" si="277"/>
        <v>195.20000000000002</v>
      </c>
      <c r="BY307" s="4">
        <f t="shared" si="278"/>
        <v>47.579999999999991</v>
      </c>
      <c r="BZ307" s="4">
        <f t="shared" si="279"/>
        <v>1.22</v>
      </c>
      <c r="CD307" s="4">
        <f t="shared" si="280"/>
        <v>0</v>
      </c>
      <c r="CE307" s="4">
        <f t="shared" si="281"/>
        <v>0</v>
      </c>
      <c r="CF307" s="4">
        <f>IF(COUNTIF($BH$5:$BH307,"&gt;=2")&lt;=1,SUM($BG307:$BK307)*C$8,CF306)</f>
        <v>151200</v>
      </c>
      <c r="CG307" s="4">
        <f>IF(COUNTIF($BN$5:$BN307,"&gt;=2")&lt;=1,SUM($BL307:$BP307)*D$8,CG306)</f>
        <v>604799.99999999988</v>
      </c>
      <c r="CH307" s="4">
        <f>IF(COUNTIF($BT$5:$BT307,"&gt;=2")&lt;=1,SUM($BQ307:$BU307)*E$8,CH306)</f>
        <v>2592000</v>
      </c>
      <c r="CI307" s="4">
        <f>IF(COUNTIF($BZ$5:$BZ307,"&gt;=2")&lt;=1,SUM($BV307:$BZ307)*F$8,CI306)</f>
        <v>21081600</v>
      </c>
      <c r="CJ307" s="4">
        <f t="shared" si="284"/>
        <v>0</v>
      </c>
      <c r="CK307" s="4">
        <f t="shared" si="285"/>
        <v>282.75</v>
      </c>
      <c r="CM307" s="4">
        <v>303</v>
      </c>
      <c r="CN307" s="4">
        <f>IF(COUNTIF($BH$5:$BH307,"&gt;=2")&gt;1,CN306,BG307)</f>
        <v>4.8999999999999995</v>
      </c>
      <c r="CO307" s="4">
        <f>IF(COUNTIF($BH$5:$BH307,"&gt;=2")&gt;1,CO306,BH307)</f>
        <v>2.1</v>
      </c>
      <c r="CP307" s="4">
        <f>IF(COUNTIF($BH$5:$BH307,"&gt;=2")&gt;1,CP306,BI307)</f>
        <v>0</v>
      </c>
      <c r="CQ307" s="4">
        <f>IF(COUNTIF($BH$5:$BH307,"&gt;=2")&gt;1,CQ306,BJ307)</f>
        <v>0</v>
      </c>
      <c r="CR307" s="4">
        <f>IF(COUNTIF($BH$5:$BH307,"&gt;=2")&gt;1,CR306,BK307)</f>
        <v>0</v>
      </c>
      <c r="CS307" s="4">
        <f>IF(COUNTIF($BN$5:$BN307,"&gt;=2")&gt;1,CS306,BL307)</f>
        <v>7</v>
      </c>
      <c r="CT307" s="4">
        <f>IF(COUNTIF($BN$5:$BN307,"&gt;=2")&gt;1,CT306,BM307)</f>
        <v>4.8999999999999995</v>
      </c>
      <c r="CU307" s="4">
        <f>IF(COUNTIF($BN$5:$BN307,"&gt;=2")&gt;1,CU306,BN307)</f>
        <v>2.1</v>
      </c>
      <c r="CV307" s="4">
        <f>IF(COUNTIF($BN$5:$BN307,"&gt;=2")&gt;1,CV306,BO307)</f>
        <v>0</v>
      </c>
      <c r="CW307" s="4">
        <f>IF(COUNTIF($BN$5:$BN307,"&gt;=2")&gt;1,CW306,BP307)</f>
        <v>0</v>
      </c>
      <c r="CX307" s="4">
        <f>IF(COUNTIF($BT$5:$BT307,"&gt;=2")&gt;1,CX306,BQ307)</f>
        <v>0</v>
      </c>
      <c r="CY307" s="4">
        <f>IF(COUNTIF($BT$5:$BT307,"&gt;=2")&gt;1,CY306,BR307)</f>
        <v>26</v>
      </c>
      <c r="CZ307" s="4">
        <f>IF(COUNTIF($BT$5:$BT307,"&gt;=2")&gt;1,CZ306,BS307)</f>
        <v>11.999999999999996</v>
      </c>
      <c r="DA307" s="4">
        <f>IF(COUNTIF($BT$5:$BT307,"&gt;=2")&gt;1,DA306,BT307)</f>
        <v>2</v>
      </c>
      <c r="DB307" s="4">
        <f>IF(COUNTIF($BT$5:$BT307,"&gt;=2")&gt;1,DB306,BU307)</f>
        <v>0</v>
      </c>
      <c r="DC307" s="4">
        <f>IF(COUNTIF($BZ$5:$BZ307,"&gt;=2")&gt;1,DC306,BV307)</f>
        <v>0</v>
      </c>
      <c r="DD307" s="4">
        <f>IF(COUNTIF($BZ$5:$BZ307,"&gt;=2")&gt;1,DD306,BW307)</f>
        <v>0</v>
      </c>
      <c r="DE307" s="4">
        <f>IF(COUNTIF($BZ$5:$BZ307,"&gt;=2")&gt;1,DE306,BX307)</f>
        <v>195.20000000000002</v>
      </c>
      <c r="DF307" s="4">
        <f>IF(COUNTIF($BZ$5:$BZ307,"&gt;=2")&gt;1,DF306,BY307)</f>
        <v>47.579999999999991</v>
      </c>
      <c r="DG307" s="4">
        <f>IF(COUNTIF($BZ$5:$BZ307,"&gt;=2")&gt;1,DG306,BZ307)</f>
        <v>1.22</v>
      </c>
      <c r="DH307" s="4">
        <f t="shared" si="286"/>
        <v>0</v>
      </c>
      <c r="DI307" s="4">
        <f t="shared" si="287"/>
        <v>0</v>
      </c>
      <c r="DJ307" s="4">
        <f t="shared" si="288"/>
        <v>0</v>
      </c>
      <c r="DK307" s="4">
        <f t="shared" si="289"/>
        <v>0</v>
      </c>
      <c r="DL307" s="4">
        <f t="shared" si="290"/>
        <v>0</v>
      </c>
      <c r="DM307" s="4">
        <f t="shared" si="291"/>
        <v>7</v>
      </c>
      <c r="DN307" s="4">
        <f t="shared" si="292"/>
        <v>13.999999999999998</v>
      </c>
      <c r="DO307" s="4">
        <f t="shared" si="293"/>
        <v>40</v>
      </c>
      <c r="DP307" s="4">
        <f t="shared" si="294"/>
        <v>244</v>
      </c>
      <c r="DQ307" s="4">
        <f t="shared" si="295"/>
        <v>0</v>
      </c>
      <c r="DS307" s="4">
        <v>303</v>
      </c>
      <c r="DT307" s="4">
        <f>$CK307+INDEX(节奏总纲!D$4:D$163,基础状态预估!$C$2)</f>
        <v>327.00483399593907</v>
      </c>
      <c r="DU307" s="4">
        <f>$CK307+INDEX(节奏总纲!E$4:E$163,基础状态预估!$C$2)</f>
        <v>321.28268396026414</v>
      </c>
      <c r="DV307" s="4">
        <f>$CK307+INDEX(节奏总纲!F$4:F$163,基础状态预估!$C$2)</f>
        <v>314.39220630709644</v>
      </c>
      <c r="DW307" s="4">
        <f>$CK307+INDEX(节奏总纲!G$4:G$163,基础状态预估!$C$2)</f>
        <v>306.03246816526354</v>
      </c>
      <c r="DX307" s="4">
        <f>$CK307+INDEX(节奏总纲!H$4:H$163,基础状态预估!$C$2)</f>
        <v>295.69453894381218</v>
      </c>
      <c r="DY307" s="4">
        <f t="shared" si="296"/>
        <v>11.899999999999999</v>
      </c>
      <c r="DZ307" s="4">
        <f t="shared" si="297"/>
        <v>33</v>
      </c>
      <c r="EA307" s="4">
        <f t="shared" si="298"/>
        <v>209.3</v>
      </c>
      <c r="EB307" s="4">
        <f t="shared" si="299"/>
        <v>49.579999999999991</v>
      </c>
      <c r="EC307" s="4">
        <f t="shared" si="300"/>
        <v>1.22</v>
      </c>
    </row>
    <row r="308" spans="58:133" x14ac:dyDescent="0.15">
      <c r="BF308" s="4">
        <v>304</v>
      </c>
      <c r="BG308" s="4">
        <f t="shared" si="282"/>
        <v>212.79999999999998</v>
      </c>
      <c r="BH308" s="4">
        <f t="shared" si="283"/>
        <v>91.2</v>
      </c>
      <c r="BL308" s="4">
        <f t="shared" si="271"/>
        <v>149</v>
      </c>
      <c r="BM308" s="4">
        <f t="shared" si="272"/>
        <v>104.3</v>
      </c>
      <c r="BN308" s="4">
        <f t="shared" si="273"/>
        <v>44.699999999999996</v>
      </c>
      <c r="BR308" s="4">
        <f t="shared" si="274"/>
        <v>185.25</v>
      </c>
      <c r="BS308" s="4">
        <f t="shared" si="275"/>
        <v>85.499999999999986</v>
      </c>
      <c r="BT308" s="4">
        <f t="shared" si="276"/>
        <v>14.25</v>
      </c>
      <c r="BX308" s="4">
        <f t="shared" si="277"/>
        <v>196</v>
      </c>
      <c r="BY308" s="4">
        <f t="shared" si="278"/>
        <v>47.774999999999991</v>
      </c>
      <c r="BZ308" s="4">
        <f t="shared" si="279"/>
        <v>1.2250000000000001</v>
      </c>
      <c r="CD308" s="4">
        <f t="shared" si="280"/>
        <v>0</v>
      </c>
      <c r="CE308" s="4">
        <f t="shared" si="281"/>
        <v>0</v>
      </c>
      <c r="CF308" s="4">
        <f>IF(COUNTIF($BH$5:$BH308,"&gt;=2")&lt;=1,SUM($BG308:$BK308)*C$8,CF307)</f>
        <v>151200</v>
      </c>
      <c r="CG308" s="4">
        <f>IF(COUNTIF($BN$5:$BN308,"&gt;=2")&lt;=1,SUM($BL308:$BP308)*D$8,CG307)</f>
        <v>604799.99999999988</v>
      </c>
      <c r="CH308" s="4">
        <f>IF(COUNTIF($BT$5:$BT308,"&gt;=2")&lt;=1,SUM($BQ308:$BU308)*E$8,CH307)</f>
        <v>2592000</v>
      </c>
      <c r="CI308" s="4">
        <f>IF(COUNTIF($BZ$5:$BZ308,"&gt;=2")&lt;=1,SUM($BV308:$BZ308)*F$8,CI307)</f>
        <v>21167999.999999996</v>
      </c>
      <c r="CJ308" s="4">
        <f t="shared" si="284"/>
        <v>0</v>
      </c>
      <c r="CK308" s="4">
        <f t="shared" si="285"/>
        <v>283.74999999999994</v>
      </c>
      <c r="CM308" s="4">
        <v>304</v>
      </c>
      <c r="CN308" s="4">
        <f>IF(COUNTIF($BH$5:$BH308,"&gt;=2")&gt;1,CN307,BG308)</f>
        <v>4.8999999999999995</v>
      </c>
      <c r="CO308" s="4">
        <f>IF(COUNTIF($BH$5:$BH308,"&gt;=2")&gt;1,CO307,BH308)</f>
        <v>2.1</v>
      </c>
      <c r="CP308" s="4">
        <f>IF(COUNTIF($BH$5:$BH308,"&gt;=2")&gt;1,CP307,BI308)</f>
        <v>0</v>
      </c>
      <c r="CQ308" s="4">
        <f>IF(COUNTIF($BH$5:$BH308,"&gt;=2")&gt;1,CQ307,BJ308)</f>
        <v>0</v>
      </c>
      <c r="CR308" s="4">
        <f>IF(COUNTIF($BH$5:$BH308,"&gt;=2")&gt;1,CR307,BK308)</f>
        <v>0</v>
      </c>
      <c r="CS308" s="4">
        <f>IF(COUNTIF($BN$5:$BN308,"&gt;=2")&gt;1,CS307,BL308)</f>
        <v>7</v>
      </c>
      <c r="CT308" s="4">
        <f>IF(COUNTIF($BN$5:$BN308,"&gt;=2")&gt;1,CT307,BM308)</f>
        <v>4.8999999999999995</v>
      </c>
      <c r="CU308" s="4">
        <f>IF(COUNTIF($BN$5:$BN308,"&gt;=2")&gt;1,CU307,BN308)</f>
        <v>2.1</v>
      </c>
      <c r="CV308" s="4">
        <f>IF(COUNTIF($BN$5:$BN308,"&gt;=2")&gt;1,CV307,BO308)</f>
        <v>0</v>
      </c>
      <c r="CW308" s="4">
        <f>IF(COUNTIF($BN$5:$BN308,"&gt;=2")&gt;1,CW307,BP308)</f>
        <v>0</v>
      </c>
      <c r="CX308" s="4">
        <f>IF(COUNTIF($BT$5:$BT308,"&gt;=2")&gt;1,CX307,BQ308)</f>
        <v>0</v>
      </c>
      <c r="CY308" s="4">
        <f>IF(COUNTIF($BT$5:$BT308,"&gt;=2")&gt;1,CY307,BR308)</f>
        <v>26</v>
      </c>
      <c r="CZ308" s="4">
        <f>IF(COUNTIF($BT$5:$BT308,"&gt;=2")&gt;1,CZ307,BS308)</f>
        <v>11.999999999999996</v>
      </c>
      <c r="DA308" s="4">
        <f>IF(COUNTIF($BT$5:$BT308,"&gt;=2")&gt;1,DA307,BT308)</f>
        <v>2</v>
      </c>
      <c r="DB308" s="4">
        <f>IF(COUNTIF($BT$5:$BT308,"&gt;=2")&gt;1,DB307,BU308)</f>
        <v>0</v>
      </c>
      <c r="DC308" s="4">
        <f>IF(COUNTIF($BZ$5:$BZ308,"&gt;=2")&gt;1,DC307,BV308)</f>
        <v>0</v>
      </c>
      <c r="DD308" s="4">
        <f>IF(COUNTIF($BZ$5:$BZ308,"&gt;=2")&gt;1,DD307,BW308)</f>
        <v>0</v>
      </c>
      <c r="DE308" s="4">
        <f>IF(COUNTIF($BZ$5:$BZ308,"&gt;=2")&gt;1,DE307,BX308)</f>
        <v>196</v>
      </c>
      <c r="DF308" s="4">
        <f>IF(COUNTIF($BZ$5:$BZ308,"&gt;=2")&gt;1,DF307,BY308)</f>
        <v>47.774999999999991</v>
      </c>
      <c r="DG308" s="4">
        <f>IF(COUNTIF($BZ$5:$BZ308,"&gt;=2")&gt;1,DG307,BZ308)</f>
        <v>1.2250000000000001</v>
      </c>
      <c r="DH308" s="4">
        <f t="shared" si="286"/>
        <v>0</v>
      </c>
      <c r="DI308" s="4">
        <f t="shared" si="287"/>
        <v>0</v>
      </c>
      <c r="DJ308" s="4">
        <f t="shared" si="288"/>
        <v>0</v>
      </c>
      <c r="DK308" s="4">
        <f t="shared" si="289"/>
        <v>0</v>
      </c>
      <c r="DL308" s="4">
        <f t="shared" si="290"/>
        <v>0</v>
      </c>
      <c r="DM308" s="4">
        <f t="shared" si="291"/>
        <v>7</v>
      </c>
      <c r="DN308" s="4">
        <f t="shared" si="292"/>
        <v>13.999999999999998</v>
      </c>
      <c r="DO308" s="4">
        <f t="shared" si="293"/>
        <v>40</v>
      </c>
      <c r="DP308" s="4">
        <f t="shared" si="294"/>
        <v>244.99999999999997</v>
      </c>
      <c r="DQ308" s="4">
        <f t="shared" si="295"/>
        <v>0</v>
      </c>
      <c r="DS308" s="4">
        <v>304</v>
      </c>
      <c r="DT308" s="4">
        <f>$CK308+INDEX(节奏总纲!D$4:D$163,基础状态预估!$C$2)</f>
        <v>328.00483399593901</v>
      </c>
      <c r="DU308" s="4">
        <f>$CK308+INDEX(节奏总纲!E$4:E$163,基础状态预估!$C$2)</f>
        <v>322.28268396026408</v>
      </c>
      <c r="DV308" s="4">
        <f>$CK308+INDEX(节奏总纲!F$4:F$163,基础状态预估!$C$2)</f>
        <v>315.39220630709633</v>
      </c>
      <c r="DW308" s="4">
        <f>$CK308+INDEX(节奏总纲!G$4:G$163,基础状态预估!$C$2)</f>
        <v>307.03246816526348</v>
      </c>
      <c r="DX308" s="4">
        <f>$CK308+INDEX(节奏总纲!H$4:H$163,基础状态预估!$C$2)</f>
        <v>296.69453894381212</v>
      </c>
      <c r="DY308" s="4">
        <f t="shared" si="296"/>
        <v>11.899999999999999</v>
      </c>
      <c r="DZ308" s="4">
        <f t="shared" si="297"/>
        <v>33</v>
      </c>
      <c r="EA308" s="4">
        <f t="shared" si="298"/>
        <v>210.1</v>
      </c>
      <c r="EB308" s="4">
        <f t="shared" si="299"/>
        <v>49.774999999999991</v>
      </c>
      <c r="EC308" s="4">
        <f t="shared" si="300"/>
        <v>1.2250000000000001</v>
      </c>
    </row>
    <row r="309" spans="58:133" x14ac:dyDescent="0.15">
      <c r="BF309" s="4">
        <v>305</v>
      </c>
      <c r="BG309" s="4">
        <f t="shared" si="282"/>
        <v>213.5</v>
      </c>
      <c r="BH309" s="4">
        <f t="shared" si="283"/>
        <v>91.5</v>
      </c>
      <c r="BL309" s="4">
        <f t="shared" si="271"/>
        <v>149.5</v>
      </c>
      <c r="BM309" s="4">
        <f t="shared" si="272"/>
        <v>104.64999999999999</v>
      </c>
      <c r="BN309" s="4">
        <f t="shared" si="273"/>
        <v>44.85</v>
      </c>
      <c r="BR309" s="4">
        <f t="shared" si="274"/>
        <v>185.9</v>
      </c>
      <c r="BS309" s="4">
        <f t="shared" si="275"/>
        <v>85.799999999999983</v>
      </c>
      <c r="BT309" s="4">
        <f t="shared" si="276"/>
        <v>14.3</v>
      </c>
      <c r="BX309" s="4">
        <f t="shared" si="277"/>
        <v>196.8</v>
      </c>
      <c r="BY309" s="4">
        <f t="shared" si="278"/>
        <v>47.969999999999985</v>
      </c>
      <c r="BZ309" s="4">
        <f t="shared" si="279"/>
        <v>1.23</v>
      </c>
      <c r="CD309" s="4">
        <f t="shared" si="280"/>
        <v>0</v>
      </c>
      <c r="CE309" s="4">
        <f t="shared" si="281"/>
        <v>0</v>
      </c>
      <c r="CF309" s="4">
        <f>IF(COUNTIF($BH$5:$BH309,"&gt;=2")&lt;=1,SUM($BG309:$BK309)*C$8,CF308)</f>
        <v>151200</v>
      </c>
      <c r="CG309" s="4">
        <f>IF(COUNTIF($BN$5:$BN309,"&gt;=2")&lt;=1,SUM($BL309:$BP309)*D$8,CG308)</f>
        <v>604799.99999999988</v>
      </c>
      <c r="CH309" s="4">
        <f>IF(COUNTIF($BT$5:$BT309,"&gt;=2")&lt;=1,SUM($BQ309:$BU309)*E$8,CH308)</f>
        <v>2592000</v>
      </c>
      <c r="CI309" s="4">
        <f>IF(COUNTIF($BZ$5:$BZ309,"&gt;=2")&lt;=1,SUM($BV309:$BZ309)*F$8,CI308)</f>
        <v>21254399.999999996</v>
      </c>
      <c r="CJ309" s="4">
        <f t="shared" si="284"/>
        <v>0</v>
      </c>
      <c r="CK309" s="4">
        <f t="shared" si="285"/>
        <v>284.74999999999994</v>
      </c>
      <c r="CM309" s="4">
        <v>305</v>
      </c>
      <c r="CN309" s="4">
        <f>IF(COUNTIF($BH$5:$BH309,"&gt;=2")&gt;1,CN308,BG309)</f>
        <v>4.8999999999999995</v>
      </c>
      <c r="CO309" s="4">
        <f>IF(COUNTIF($BH$5:$BH309,"&gt;=2")&gt;1,CO308,BH309)</f>
        <v>2.1</v>
      </c>
      <c r="CP309" s="4">
        <f>IF(COUNTIF($BH$5:$BH309,"&gt;=2")&gt;1,CP308,BI309)</f>
        <v>0</v>
      </c>
      <c r="CQ309" s="4">
        <f>IF(COUNTIF($BH$5:$BH309,"&gt;=2")&gt;1,CQ308,BJ309)</f>
        <v>0</v>
      </c>
      <c r="CR309" s="4">
        <f>IF(COUNTIF($BH$5:$BH309,"&gt;=2")&gt;1,CR308,BK309)</f>
        <v>0</v>
      </c>
      <c r="CS309" s="4">
        <f>IF(COUNTIF($BN$5:$BN309,"&gt;=2")&gt;1,CS308,BL309)</f>
        <v>7</v>
      </c>
      <c r="CT309" s="4">
        <f>IF(COUNTIF($BN$5:$BN309,"&gt;=2")&gt;1,CT308,BM309)</f>
        <v>4.8999999999999995</v>
      </c>
      <c r="CU309" s="4">
        <f>IF(COUNTIF($BN$5:$BN309,"&gt;=2")&gt;1,CU308,BN309)</f>
        <v>2.1</v>
      </c>
      <c r="CV309" s="4">
        <f>IF(COUNTIF($BN$5:$BN309,"&gt;=2")&gt;1,CV308,BO309)</f>
        <v>0</v>
      </c>
      <c r="CW309" s="4">
        <f>IF(COUNTIF($BN$5:$BN309,"&gt;=2")&gt;1,CW308,BP309)</f>
        <v>0</v>
      </c>
      <c r="CX309" s="4">
        <f>IF(COUNTIF($BT$5:$BT309,"&gt;=2")&gt;1,CX308,BQ309)</f>
        <v>0</v>
      </c>
      <c r="CY309" s="4">
        <f>IF(COUNTIF($BT$5:$BT309,"&gt;=2")&gt;1,CY308,BR309)</f>
        <v>26</v>
      </c>
      <c r="CZ309" s="4">
        <f>IF(COUNTIF($BT$5:$BT309,"&gt;=2")&gt;1,CZ308,BS309)</f>
        <v>11.999999999999996</v>
      </c>
      <c r="DA309" s="4">
        <f>IF(COUNTIF($BT$5:$BT309,"&gt;=2")&gt;1,DA308,BT309)</f>
        <v>2</v>
      </c>
      <c r="DB309" s="4">
        <f>IF(COUNTIF($BT$5:$BT309,"&gt;=2")&gt;1,DB308,BU309)</f>
        <v>0</v>
      </c>
      <c r="DC309" s="4">
        <f>IF(COUNTIF($BZ$5:$BZ309,"&gt;=2")&gt;1,DC308,BV309)</f>
        <v>0</v>
      </c>
      <c r="DD309" s="4">
        <f>IF(COUNTIF($BZ$5:$BZ309,"&gt;=2")&gt;1,DD308,BW309)</f>
        <v>0</v>
      </c>
      <c r="DE309" s="4">
        <f>IF(COUNTIF($BZ$5:$BZ309,"&gt;=2")&gt;1,DE308,BX309)</f>
        <v>196.8</v>
      </c>
      <c r="DF309" s="4">
        <f>IF(COUNTIF($BZ$5:$BZ309,"&gt;=2")&gt;1,DF308,BY309)</f>
        <v>47.969999999999985</v>
      </c>
      <c r="DG309" s="4">
        <f>IF(COUNTIF($BZ$5:$BZ309,"&gt;=2")&gt;1,DG308,BZ309)</f>
        <v>1.23</v>
      </c>
      <c r="DH309" s="4">
        <f t="shared" si="286"/>
        <v>0</v>
      </c>
      <c r="DI309" s="4">
        <f t="shared" si="287"/>
        <v>0</v>
      </c>
      <c r="DJ309" s="4">
        <f t="shared" si="288"/>
        <v>0</v>
      </c>
      <c r="DK309" s="4">
        <f t="shared" si="289"/>
        <v>0</v>
      </c>
      <c r="DL309" s="4">
        <f t="shared" si="290"/>
        <v>0</v>
      </c>
      <c r="DM309" s="4">
        <f t="shared" si="291"/>
        <v>7</v>
      </c>
      <c r="DN309" s="4">
        <f t="shared" si="292"/>
        <v>13.999999999999998</v>
      </c>
      <c r="DO309" s="4">
        <f t="shared" si="293"/>
        <v>40</v>
      </c>
      <c r="DP309" s="4">
        <f t="shared" si="294"/>
        <v>245.99999999999997</v>
      </c>
      <c r="DQ309" s="4">
        <f t="shared" si="295"/>
        <v>0</v>
      </c>
      <c r="DS309" s="4">
        <v>305</v>
      </c>
      <c r="DT309" s="4">
        <f>$CK309+INDEX(节奏总纲!D$4:D$163,基础状态预估!$C$2)</f>
        <v>329.00483399593901</v>
      </c>
      <c r="DU309" s="4">
        <f>$CK309+INDEX(节奏总纲!E$4:E$163,基础状态预估!$C$2)</f>
        <v>323.28268396026408</v>
      </c>
      <c r="DV309" s="4">
        <f>$CK309+INDEX(节奏总纲!F$4:F$163,基础状态预估!$C$2)</f>
        <v>316.39220630709633</v>
      </c>
      <c r="DW309" s="4">
        <f>$CK309+INDEX(节奏总纲!G$4:G$163,基础状态预估!$C$2)</f>
        <v>308.03246816526348</v>
      </c>
      <c r="DX309" s="4">
        <f>$CK309+INDEX(节奏总纲!H$4:H$163,基础状态预估!$C$2)</f>
        <v>297.69453894381212</v>
      </c>
      <c r="DY309" s="4">
        <f t="shared" si="296"/>
        <v>11.899999999999999</v>
      </c>
      <c r="DZ309" s="4">
        <f t="shared" si="297"/>
        <v>33</v>
      </c>
      <c r="EA309" s="4">
        <f t="shared" si="298"/>
        <v>210.9</v>
      </c>
      <c r="EB309" s="4">
        <f t="shared" si="299"/>
        <v>49.969999999999985</v>
      </c>
      <c r="EC309" s="4">
        <f t="shared" si="300"/>
        <v>1.23</v>
      </c>
    </row>
    <row r="310" spans="58:133" x14ac:dyDescent="0.15">
      <c r="BF310" s="4">
        <v>306</v>
      </c>
      <c r="BG310" s="4">
        <f t="shared" si="282"/>
        <v>214.2</v>
      </c>
      <c r="BH310" s="4">
        <f t="shared" si="283"/>
        <v>91.8</v>
      </c>
      <c r="BL310" s="4">
        <f t="shared" si="271"/>
        <v>150</v>
      </c>
      <c r="BM310" s="4">
        <f t="shared" si="272"/>
        <v>105</v>
      </c>
      <c r="BN310" s="4">
        <f t="shared" si="273"/>
        <v>45</v>
      </c>
      <c r="BR310" s="4">
        <f t="shared" si="274"/>
        <v>186.55</v>
      </c>
      <c r="BS310" s="4">
        <f t="shared" si="275"/>
        <v>86.09999999999998</v>
      </c>
      <c r="BT310" s="4">
        <f t="shared" si="276"/>
        <v>14.350000000000001</v>
      </c>
      <c r="BX310" s="4">
        <f t="shared" si="277"/>
        <v>197.60000000000002</v>
      </c>
      <c r="BY310" s="4">
        <f t="shared" si="278"/>
        <v>48.164999999999985</v>
      </c>
      <c r="BZ310" s="4">
        <f t="shared" si="279"/>
        <v>1.2350000000000001</v>
      </c>
      <c r="CD310" s="4">
        <f t="shared" si="280"/>
        <v>0</v>
      </c>
      <c r="CE310" s="4">
        <f t="shared" si="281"/>
        <v>0</v>
      </c>
      <c r="CF310" s="4">
        <f>IF(COUNTIF($BH$5:$BH310,"&gt;=2")&lt;=1,SUM($BG310:$BK310)*C$8,CF309)</f>
        <v>151200</v>
      </c>
      <c r="CG310" s="4">
        <f>IF(COUNTIF($BN$5:$BN310,"&gt;=2")&lt;=1,SUM($BL310:$BP310)*D$8,CG309)</f>
        <v>604799.99999999988</v>
      </c>
      <c r="CH310" s="4">
        <f>IF(COUNTIF($BT$5:$BT310,"&gt;=2")&lt;=1,SUM($BQ310:$BU310)*E$8,CH309)</f>
        <v>2592000</v>
      </c>
      <c r="CI310" s="4">
        <f>IF(COUNTIF($BZ$5:$BZ310,"&gt;=2")&lt;=1,SUM($BV310:$BZ310)*F$8,CI309)</f>
        <v>21340800.000000004</v>
      </c>
      <c r="CJ310" s="4">
        <f t="shared" si="284"/>
        <v>0</v>
      </c>
      <c r="CK310" s="4">
        <f t="shared" si="285"/>
        <v>285.75000000000006</v>
      </c>
      <c r="CM310" s="4">
        <v>306</v>
      </c>
      <c r="CN310" s="4">
        <f>IF(COUNTIF($BH$5:$BH310,"&gt;=2")&gt;1,CN309,BG310)</f>
        <v>4.8999999999999995</v>
      </c>
      <c r="CO310" s="4">
        <f>IF(COUNTIF($BH$5:$BH310,"&gt;=2")&gt;1,CO309,BH310)</f>
        <v>2.1</v>
      </c>
      <c r="CP310" s="4">
        <f>IF(COUNTIF($BH$5:$BH310,"&gt;=2")&gt;1,CP309,BI310)</f>
        <v>0</v>
      </c>
      <c r="CQ310" s="4">
        <f>IF(COUNTIF($BH$5:$BH310,"&gt;=2")&gt;1,CQ309,BJ310)</f>
        <v>0</v>
      </c>
      <c r="CR310" s="4">
        <f>IF(COUNTIF($BH$5:$BH310,"&gt;=2")&gt;1,CR309,BK310)</f>
        <v>0</v>
      </c>
      <c r="CS310" s="4">
        <f>IF(COUNTIF($BN$5:$BN310,"&gt;=2")&gt;1,CS309,BL310)</f>
        <v>7</v>
      </c>
      <c r="CT310" s="4">
        <f>IF(COUNTIF($BN$5:$BN310,"&gt;=2")&gt;1,CT309,BM310)</f>
        <v>4.8999999999999995</v>
      </c>
      <c r="CU310" s="4">
        <f>IF(COUNTIF($BN$5:$BN310,"&gt;=2")&gt;1,CU309,BN310)</f>
        <v>2.1</v>
      </c>
      <c r="CV310" s="4">
        <f>IF(COUNTIF($BN$5:$BN310,"&gt;=2")&gt;1,CV309,BO310)</f>
        <v>0</v>
      </c>
      <c r="CW310" s="4">
        <f>IF(COUNTIF($BN$5:$BN310,"&gt;=2")&gt;1,CW309,BP310)</f>
        <v>0</v>
      </c>
      <c r="CX310" s="4">
        <f>IF(COUNTIF($BT$5:$BT310,"&gt;=2")&gt;1,CX309,BQ310)</f>
        <v>0</v>
      </c>
      <c r="CY310" s="4">
        <f>IF(COUNTIF($BT$5:$BT310,"&gt;=2")&gt;1,CY309,BR310)</f>
        <v>26</v>
      </c>
      <c r="CZ310" s="4">
        <f>IF(COUNTIF($BT$5:$BT310,"&gt;=2")&gt;1,CZ309,BS310)</f>
        <v>11.999999999999996</v>
      </c>
      <c r="DA310" s="4">
        <f>IF(COUNTIF($BT$5:$BT310,"&gt;=2")&gt;1,DA309,BT310)</f>
        <v>2</v>
      </c>
      <c r="DB310" s="4">
        <f>IF(COUNTIF($BT$5:$BT310,"&gt;=2")&gt;1,DB309,BU310)</f>
        <v>0</v>
      </c>
      <c r="DC310" s="4">
        <f>IF(COUNTIF($BZ$5:$BZ310,"&gt;=2")&gt;1,DC309,BV310)</f>
        <v>0</v>
      </c>
      <c r="DD310" s="4">
        <f>IF(COUNTIF($BZ$5:$BZ310,"&gt;=2")&gt;1,DD309,BW310)</f>
        <v>0</v>
      </c>
      <c r="DE310" s="4">
        <f>IF(COUNTIF($BZ$5:$BZ310,"&gt;=2")&gt;1,DE309,BX310)</f>
        <v>197.60000000000002</v>
      </c>
      <c r="DF310" s="4">
        <f>IF(COUNTIF($BZ$5:$BZ310,"&gt;=2")&gt;1,DF309,BY310)</f>
        <v>48.164999999999985</v>
      </c>
      <c r="DG310" s="4">
        <f>IF(COUNTIF($BZ$5:$BZ310,"&gt;=2")&gt;1,DG309,BZ310)</f>
        <v>1.2350000000000001</v>
      </c>
      <c r="DH310" s="4">
        <f t="shared" si="286"/>
        <v>0</v>
      </c>
      <c r="DI310" s="4">
        <f t="shared" si="287"/>
        <v>0</v>
      </c>
      <c r="DJ310" s="4">
        <f t="shared" si="288"/>
        <v>0</v>
      </c>
      <c r="DK310" s="4">
        <f t="shared" si="289"/>
        <v>0</v>
      </c>
      <c r="DL310" s="4">
        <f t="shared" si="290"/>
        <v>0</v>
      </c>
      <c r="DM310" s="4">
        <f t="shared" si="291"/>
        <v>7</v>
      </c>
      <c r="DN310" s="4">
        <f t="shared" si="292"/>
        <v>13.999999999999998</v>
      </c>
      <c r="DO310" s="4">
        <f t="shared" si="293"/>
        <v>40</v>
      </c>
      <c r="DP310" s="4">
        <f t="shared" si="294"/>
        <v>247.00000000000003</v>
      </c>
      <c r="DQ310" s="4">
        <f t="shared" si="295"/>
        <v>0</v>
      </c>
      <c r="DS310" s="4">
        <v>306</v>
      </c>
      <c r="DT310" s="4">
        <f>$CK310+INDEX(节奏总纲!D$4:D$163,基础状态预估!$C$2)</f>
        <v>330.00483399593912</v>
      </c>
      <c r="DU310" s="4">
        <f>$CK310+INDEX(节奏总纲!E$4:E$163,基础状态预估!$C$2)</f>
        <v>324.28268396026419</v>
      </c>
      <c r="DV310" s="4">
        <f>$CK310+INDEX(节奏总纲!F$4:F$163,基础状态预估!$C$2)</f>
        <v>317.39220630709644</v>
      </c>
      <c r="DW310" s="4">
        <f>$CK310+INDEX(节奏总纲!G$4:G$163,基础状态预估!$C$2)</f>
        <v>309.03246816526359</v>
      </c>
      <c r="DX310" s="4">
        <f>$CK310+INDEX(节奏总纲!H$4:H$163,基础状态预估!$C$2)</f>
        <v>298.69453894381223</v>
      </c>
      <c r="DY310" s="4">
        <f t="shared" si="296"/>
        <v>11.899999999999999</v>
      </c>
      <c r="DZ310" s="4">
        <f t="shared" si="297"/>
        <v>33</v>
      </c>
      <c r="EA310" s="4">
        <f t="shared" si="298"/>
        <v>211.70000000000002</v>
      </c>
      <c r="EB310" s="4">
        <f t="shared" si="299"/>
        <v>50.164999999999985</v>
      </c>
      <c r="EC310" s="4">
        <f t="shared" si="300"/>
        <v>1.2350000000000001</v>
      </c>
    </row>
    <row r="311" spans="58:133" x14ac:dyDescent="0.15">
      <c r="BF311" s="4">
        <v>307</v>
      </c>
      <c r="BG311" s="4">
        <f t="shared" si="282"/>
        <v>214.89999999999998</v>
      </c>
      <c r="BH311" s="4">
        <f t="shared" si="283"/>
        <v>92.1</v>
      </c>
      <c r="BL311" s="4">
        <f t="shared" si="271"/>
        <v>150.5</v>
      </c>
      <c r="BM311" s="4">
        <f t="shared" si="272"/>
        <v>105.35</v>
      </c>
      <c r="BN311" s="4">
        <f t="shared" si="273"/>
        <v>45.15</v>
      </c>
      <c r="BR311" s="4">
        <f t="shared" si="274"/>
        <v>187.20000000000002</v>
      </c>
      <c r="BS311" s="4">
        <f t="shared" si="275"/>
        <v>86.399999999999977</v>
      </c>
      <c r="BT311" s="4">
        <f t="shared" si="276"/>
        <v>14.4</v>
      </c>
      <c r="BX311" s="4">
        <f t="shared" si="277"/>
        <v>198.4</v>
      </c>
      <c r="BY311" s="4">
        <f t="shared" si="278"/>
        <v>48.359999999999985</v>
      </c>
      <c r="BZ311" s="4">
        <f t="shared" si="279"/>
        <v>1.24</v>
      </c>
      <c r="CD311" s="4">
        <f t="shared" si="280"/>
        <v>0</v>
      </c>
      <c r="CE311" s="4">
        <f t="shared" si="281"/>
        <v>0</v>
      </c>
      <c r="CF311" s="4">
        <f>IF(COUNTIF($BH$5:$BH311,"&gt;=2")&lt;=1,SUM($BG311:$BK311)*C$8,CF310)</f>
        <v>151200</v>
      </c>
      <c r="CG311" s="4">
        <f>IF(COUNTIF($BN$5:$BN311,"&gt;=2")&lt;=1,SUM($BL311:$BP311)*D$8,CG310)</f>
        <v>604799.99999999988</v>
      </c>
      <c r="CH311" s="4">
        <f>IF(COUNTIF($BT$5:$BT311,"&gt;=2")&lt;=1,SUM($BQ311:$BU311)*E$8,CH310)</f>
        <v>2592000</v>
      </c>
      <c r="CI311" s="4">
        <f>IF(COUNTIF($BZ$5:$BZ311,"&gt;=2")&lt;=1,SUM($BV311:$BZ311)*F$8,CI310)</f>
        <v>21427200</v>
      </c>
      <c r="CJ311" s="4">
        <f t="shared" si="284"/>
        <v>0</v>
      </c>
      <c r="CK311" s="4">
        <f t="shared" si="285"/>
        <v>286.75</v>
      </c>
      <c r="CM311" s="4">
        <v>307</v>
      </c>
      <c r="CN311" s="4">
        <f>IF(COUNTIF($BH$5:$BH311,"&gt;=2")&gt;1,CN310,BG311)</f>
        <v>4.8999999999999995</v>
      </c>
      <c r="CO311" s="4">
        <f>IF(COUNTIF($BH$5:$BH311,"&gt;=2")&gt;1,CO310,BH311)</f>
        <v>2.1</v>
      </c>
      <c r="CP311" s="4">
        <f>IF(COUNTIF($BH$5:$BH311,"&gt;=2")&gt;1,CP310,BI311)</f>
        <v>0</v>
      </c>
      <c r="CQ311" s="4">
        <f>IF(COUNTIF($BH$5:$BH311,"&gt;=2")&gt;1,CQ310,BJ311)</f>
        <v>0</v>
      </c>
      <c r="CR311" s="4">
        <f>IF(COUNTIF($BH$5:$BH311,"&gt;=2")&gt;1,CR310,BK311)</f>
        <v>0</v>
      </c>
      <c r="CS311" s="4">
        <f>IF(COUNTIF($BN$5:$BN311,"&gt;=2")&gt;1,CS310,BL311)</f>
        <v>7</v>
      </c>
      <c r="CT311" s="4">
        <f>IF(COUNTIF($BN$5:$BN311,"&gt;=2")&gt;1,CT310,BM311)</f>
        <v>4.8999999999999995</v>
      </c>
      <c r="CU311" s="4">
        <f>IF(COUNTIF($BN$5:$BN311,"&gt;=2")&gt;1,CU310,BN311)</f>
        <v>2.1</v>
      </c>
      <c r="CV311" s="4">
        <f>IF(COUNTIF($BN$5:$BN311,"&gt;=2")&gt;1,CV310,BO311)</f>
        <v>0</v>
      </c>
      <c r="CW311" s="4">
        <f>IF(COUNTIF($BN$5:$BN311,"&gt;=2")&gt;1,CW310,BP311)</f>
        <v>0</v>
      </c>
      <c r="CX311" s="4">
        <f>IF(COUNTIF($BT$5:$BT311,"&gt;=2")&gt;1,CX310,BQ311)</f>
        <v>0</v>
      </c>
      <c r="CY311" s="4">
        <f>IF(COUNTIF($BT$5:$BT311,"&gt;=2")&gt;1,CY310,BR311)</f>
        <v>26</v>
      </c>
      <c r="CZ311" s="4">
        <f>IF(COUNTIF($BT$5:$BT311,"&gt;=2")&gt;1,CZ310,BS311)</f>
        <v>11.999999999999996</v>
      </c>
      <c r="DA311" s="4">
        <f>IF(COUNTIF($BT$5:$BT311,"&gt;=2")&gt;1,DA310,BT311)</f>
        <v>2</v>
      </c>
      <c r="DB311" s="4">
        <f>IF(COUNTIF($BT$5:$BT311,"&gt;=2")&gt;1,DB310,BU311)</f>
        <v>0</v>
      </c>
      <c r="DC311" s="4">
        <f>IF(COUNTIF($BZ$5:$BZ311,"&gt;=2")&gt;1,DC310,BV311)</f>
        <v>0</v>
      </c>
      <c r="DD311" s="4">
        <f>IF(COUNTIF($BZ$5:$BZ311,"&gt;=2")&gt;1,DD310,BW311)</f>
        <v>0</v>
      </c>
      <c r="DE311" s="4">
        <f>IF(COUNTIF($BZ$5:$BZ311,"&gt;=2")&gt;1,DE310,BX311)</f>
        <v>198.4</v>
      </c>
      <c r="DF311" s="4">
        <f>IF(COUNTIF($BZ$5:$BZ311,"&gt;=2")&gt;1,DF310,BY311)</f>
        <v>48.359999999999985</v>
      </c>
      <c r="DG311" s="4">
        <f>IF(COUNTIF($BZ$5:$BZ311,"&gt;=2")&gt;1,DG310,BZ311)</f>
        <v>1.24</v>
      </c>
      <c r="DH311" s="4">
        <f t="shared" si="286"/>
        <v>0</v>
      </c>
      <c r="DI311" s="4">
        <f t="shared" si="287"/>
        <v>0</v>
      </c>
      <c r="DJ311" s="4">
        <f t="shared" si="288"/>
        <v>0</v>
      </c>
      <c r="DK311" s="4">
        <f t="shared" si="289"/>
        <v>0</v>
      </c>
      <c r="DL311" s="4">
        <f t="shared" si="290"/>
        <v>0</v>
      </c>
      <c r="DM311" s="4">
        <f t="shared" si="291"/>
        <v>7</v>
      </c>
      <c r="DN311" s="4">
        <f t="shared" si="292"/>
        <v>13.999999999999998</v>
      </c>
      <c r="DO311" s="4">
        <f t="shared" si="293"/>
        <v>40</v>
      </c>
      <c r="DP311" s="4">
        <f t="shared" si="294"/>
        <v>248</v>
      </c>
      <c r="DQ311" s="4">
        <f t="shared" si="295"/>
        <v>0</v>
      </c>
      <c r="DS311" s="4">
        <v>307</v>
      </c>
      <c r="DT311" s="4">
        <f>$CK311+INDEX(节奏总纲!D$4:D$163,基础状态预估!$C$2)</f>
        <v>331.00483399593907</v>
      </c>
      <c r="DU311" s="4">
        <f>$CK311+INDEX(节奏总纲!E$4:E$163,基础状态预估!$C$2)</f>
        <v>325.28268396026414</v>
      </c>
      <c r="DV311" s="4">
        <f>$CK311+INDEX(节奏总纲!F$4:F$163,基础状态预估!$C$2)</f>
        <v>318.39220630709644</v>
      </c>
      <c r="DW311" s="4">
        <f>$CK311+INDEX(节奏总纲!G$4:G$163,基础状态预估!$C$2)</f>
        <v>310.03246816526354</v>
      </c>
      <c r="DX311" s="4">
        <f>$CK311+INDEX(节奏总纲!H$4:H$163,基础状态预估!$C$2)</f>
        <v>299.69453894381218</v>
      </c>
      <c r="DY311" s="4">
        <f t="shared" si="296"/>
        <v>11.899999999999999</v>
      </c>
      <c r="DZ311" s="4">
        <f t="shared" si="297"/>
        <v>33</v>
      </c>
      <c r="EA311" s="4">
        <f t="shared" si="298"/>
        <v>212.5</v>
      </c>
      <c r="EB311" s="4">
        <f t="shared" si="299"/>
        <v>50.359999999999985</v>
      </c>
      <c r="EC311" s="4">
        <f t="shared" si="300"/>
        <v>1.24</v>
      </c>
    </row>
    <row r="312" spans="58:133" x14ac:dyDescent="0.15">
      <c r="BF312" s="4">
        <v>308</v>
      </c>
      <c r="BG312" s="4">
        <f t="shared" si="282"/>
        <v>215.6</v>
      </c>
      <c r="BH312" s="4">
        <f t="shared" si="283"/>
        <v>92.399999999999991</v>
      </c>
      <c r="BL312" s="4">
        <f t="shared" si="271"/>
        <v>151</v>
      </c>
      <c r="BM312" s="4">
        <f t="shared" si="272"/>
        <v>105.69999999999999</v>
      </c>
      <c r="BN312" s="4">
        <f t="shared" si="273"/>
        <v>45.3</v>
      </c>
      <c r="BR312" s="4">
        <f t="shared" si="274"/>
        <v>187.85</v>
      </c>
      <c r="BS312" s="4">
        <f t="shared" si="275"/>
        <v>86.699999999999974</v>
      </c>
      <c r="BT312" s="4">
        <f t="shared" si="276"/>
        <v>14.450000000000001</v>
      </c>
      <c r="BX312" s="4">
        <f t="shared" si="277"/>
        <v>199.20000000000002</v>
      </c>
      <c r="BY312" s="4">
        <f t="shared" si="278"/>
        <v>48.554999999999986</v>
      </c>
      <c r="BZ312" s="4">
        <f t="shared" si="279"/>
        <v>1.2450000000000001</v>
      </c>
      <c r="CD312" s="4">
        <f t="shared" si="280"/>
        <v>0</v>
      </c>
      <c r="CE312" s="4">
        <f t="shared" si="281"/>
        <v>0</v>
      </c>
      <c r="CF312" s="4">
        <f>IF(COUNTIF($BH$5:$BH312,"&gt;=2")&lt;=1,SUM($BG312:$BK312)*C$8,CF311)</f>
        <v>151200</v>
      </c>
      <c r="CG312" s="4">
        <f>IF(COUNTIF($BN$5:$BN312,"&gt;=2")&lt;=1,SUM($BL312:$BP312)*D$8,CG311)</f>
        <v>604799.99999999988</v>
      </c>
      <c r="CH312" s="4">
        <f>IF(COUNTIF($BT$5:$BT312,"&gt;=2")&lt;=1,SUM($BQ312:$BU312)*E$8,CH311)</f>
        <v>2592000</v>
      </c>
      <c r="CI312" s="4">
        <f>IF(COUNTIF($BZ$5:$BZ312,"&gt;=2")&lt;=1,SUM($BV312:$BZ312)*F$8,CI311)</f>
        <v>21513600</v>
      </c>
      <c r="CJ312" s="4">
        <f t="shared" si="284"/>
        <v>0</v>
      </c>
      <c r="CK312" s="4">
        <f t="shared" si="285"/>
        <v>287.75</v>
      </c>
      <c r="CM312" s="4">
        <v>308</v>
      </c>
      <c r="CN312" s="4">
        <f>IF(COUNTIF($BH$5:$BH312,"&gt;=2")&gt;1,CN311,BG312)</f>
        <v>4.8999999999999995</v>
      </c>
      <c r="CO312" s="4">
        <f>IF(COUNTIF($BH$5:$BH312,"&gt;=2")&gt;1,CO311,BH312)</f>
        <v>2.1</v>
      </c>
      <c r="CP312" s="4">
        <f>IF(COUNTIF($BH$5:$BH312,"&gt;=2")&gt;1,CP311,BI312)</f>
        <v>0</v>
      </c>
      <c r="CQ312" s="4">
        <f>IF(COUNTIF($BH$5:$BH312,"&gt;=2")&gt;1,CQ311,BJ312)</f>
        <v>0</v>
      </c>
      <c r="CR312" s="4">
        <f>IF(COUNTIF($BH$5:$BH312,"&gt;=2")&gt;1,CR311,BK312)</f>
        <v>0</v>
      </c>
      <c r="CS312" s="4">
        <f>IF(COUNTIF($BN$5:$BN312,"&gt;=2")&gt;1,CS311,BL312)</f>
        <v>7</v>
      </c>
      <c r="CT312" s="4">
        <f>IF(COUNTIF($BN$5:$BN312,"&gt;=2")&gt;1,CT311,BM312)</f>
        <v>4.8999999999999995</v>
      </c>
      <c r="CU312" s="4">
        <f>IF(COUNTIF($BN$5:$BN312,"&gt;=2")&gt;1,CU311,BN312)</f>
        <v>2.1</v>
      </c>
      <c r="CV312" s="4">
        <f>IF(COUNTIF($BN$5:$BN312,"&gt;=2")&gt;1,CV311,BO312)</f>
        <v>0</v>
      </c>
      <c r="CW312" s="4">
        <f>IF(COUNTIF($BN$5:$BN312,"&gt;=2")&gt;1,CW311,BP312)</f>
        <v>0</v>
      </c>
      <c r="CX312" s="4">
        <f>IF(COUNTIF($BT$5:$BT312,"&gt;=2")&gt;1,CX311,BQ312)</f>
        <v>0</v>
      </c>
      <c r="CY312" s="4">
        <f>IF(COUNTIF($BT$5:$BT312,"&gt;=2")&gt;1,CY311,BR312)</f>
        <v>26</v>
      </c>
      <c r="CZ312" s="4">
        <f>IF(COUNTIF($BT$5:$BT312,"&gt;=2")&gt;1,CZ311,BS312)</f>
        <v>11.999999999999996</v>
      </c>
      <c r="DA312" s="4">
        <f>IF(COUNTIF($BT$5:$BT312,"&gt;=2")&gt;1,DA311,BT312)</f>
        <v>2</v>
      </c>
      <c r="DB312" s="4">
        <f>IF(COUNTIF($BT$5:$BT312,"&gt;=2")&gt;1,DB311,BU312)</f>
        <v>0</v>
      </c>
      <c r="DC312" s="4">
        <f>IF(COUNTIF($BZ$5:$BZ312,"&gt;=2")&gt;1,DC311,BV312)</f>
        <v>0</v>
      </c>
      <c r="DD312" s="4">
        <f>IF(COUNTIF($BZ$5:$BZ312,"&gt;=2")&gt;1,DD311,BW312)</f>
        <v>0</v>
      </c>
      <c r="DE312" s="4">
        <f>IF(COUNTIF($BZ$5:$BZ312,"&gt;=2")&gt;1,DE311,BX312)</f>
        <v>199.20000000000002</v>
      </c>
      <c r="DF312" s="4">
        <f>IF(COUNTIF($BZ$5:$BZ312,"&gt;=2")&gt;1,DF311,BY312)</f>
        <v>48.554999999999986</v>
      </c>
      <c r="DG312" s="4">
        <f>IF(COUNTIF($BZ$5:$BZ312,"&gt;=2")&gt;1,DG311,BZ312)</f>
        <v>1.2450000000000001</v>
      </c>
      <c r="DH312" s="4">
        <f t="shared" si="286"/>
        <v>0</v>
      </c>
      <c r="DI312" s="4">
        <f t="shared" si="287"/>
        <v>0</v>
      </c>
      <c r="DJ312" s="4">
        <f t="shared" si="288"/>
        <v>0</v>
      </c>
      <c r="DK312" s="4">
        <f t="shared" si="289"/>
        <v>0</v>
      </c>
      <c r="DL312" s="4">
        <f t="shared" si="290"/>
        <v>0</v>
      </c>
      <c r="DM312" s="4">
        <f t="shared" si="291"/>
        <v>7</v>
      </c>
      <c r="DN312" s="4">
        <f t="shared" si="292"/>
        <v>13.999999999999998</v>
      </c>
      <c r="DO312" s="4">
        <f t="shared" si="293"/>
        <v>40</v>
      </c>
      <c r="DP312" s="4">
        <f t="shared" si="294"/>
        <v>249</v>
      </c>
      <c r="DQ312" s="4">
        <f t="shared" si="295"/>
        <v>0</v>
      </c>
      <c r="DS312" s="4">
        <v>308</v>
      </c>
      <c r="DT312" s="4">
        <f>$CK312+INDEX(节奏总纲!D$4:D$163,基础状态预估!$C$2)</f>
        <v>332.00483399593907</v>
      </c>
      <c r="DU312" s="4">
        <f>$CK312+INDEX(节奏总纲!E$4:E$163,基础状态预估!$C$2)</f>
        <v>326.28268396026414</v>
      </c>
      <c r="DV312" s="4">
        <f>$CK312+INDEX(节奏总纲!F$4:F$163,基础状态预估!$C$2)</f>
        <v>319.39220630709644</v>
      </c>
      <c r="DW312" s="4">
        <f>$CK312+INDEX(节奏总纲!G$4:G$163,基础状态预估!$C$2)</f>
        <v>311.03246816526354</v>
      </c>
      <c r="DX312" s="4">
        <f>$CK312+INDEX(节奏总纲!H$4:H$163,基础状态预估!$C$2)</f>
        <v>300.69453894381218</v>
      </c>
      <c r="DY312" s="4">
        <f t="shared" si="296"/>
        <v>11.899999999999999</v>
      </c>
      <c r="DZ312" s="4">
        <f t="shared" si="297"/>
        <v>33</v>
      </c>
      <c r="EA312" s="4">
        <f t="shared" si="298"/>
        <v>213.3</v>
      </c>
      <c r="EB312" s="4">
        <f t="shared" si="299"/>
        <v>50.554999999999986</v>
      </c>
      <c r="EC312" s="4">
        <f t="shared" si="300"/>
        <v>1.2450000000000001</v>
      </c>
    </row>
    <row r="313" spans="58:133" x14ac:dyDescent="0.15">
      <c r="BF313" s="4">
        <v>309</v>
      </c>
      <c r="BG313" s="4">
        <f t="shared" si="282"/>
        <v>216.29999999999998</v>
      </c>
      <c r="BH313" s="4">
        <f t="shared" si="283"/>
        <v>92.7</v>
      </c>
      <c r="BL313" s="4">
        <f t="shared" si="271"/>
        <v>151.5</v>
      </c>
      <c r="BM313" s="4">
        <f t="shared" si="272"/>
        <v>106.05</v>
      </c>
      <c r="BN313" s="4">
        <f t="shared" si="273"/>
        <v>45.449999999999996</v>
      </c>
      <c r="BR313" s="4">
        <f t="shared" si="274"/>
        <v>188.5</v>
      </c>
      <c r="BS313" s="4">
        <f t="shared" si="275"/>
        <v>86.999999999999986</v>
      </c>
      <c r="BT313" s="4">
        <f t="shared" si="276"/>
        <v>14.5</v>
      </c>
      <c r="BX313" s="4">
        <f t="shared" si="277"/>
        <v>200</v>
      </c>
      <c r="BY313" s="4">
        <f t="shared" si="278"/>
        <v>48.749999999999986</v>
      </c>
      <c r="BZ313" s="4">
        <f t="shared" si="279"/>
        <v>1.25</v>
      </c>
      <c r="CD313" s="4">
        <f t="shared" si="280"/>
        <v>0</v>
      </c>
      <c r="CE313" s="4">
        <f t="shared" si="281"/>
        <v>0</v>
      </c>
      <c r="CF313" s="4">
        <f>IF(COUNTIF($BH$5:$BH313,"&gt;=2")&lt;=1,SUM($BG313:$BK313)*C$8,CF312)</f>
        <v>151200</v>
      </c>
      <c r="CG313" s="4">
        <f>IF(COUNTIF($BN$5:$BN313,"&gt;=2")&lt;=1,SUM($BL313:$BP313)*D$8,CG312)</f>
        <v>604799.99999999988</v>
      </c>
      <c r="CH313" s="4">
        <f>IF(COUNTIF($BT$5:$BT313,"&gt;=2")&lt;=1,SUM($BQ313:$BU313)*E$8,CH312)</f>
        <v>2592000</v>
      </c>
      <c r="CI313" s="4">
        <f>IF(COUNTIF($BZ$5:$BZ313,"&gt;=2")&lt;=1,SUM($BV313:$BZ313)*F$8,CI312)</f>
        <v>21600000</v>
      </c>
      <c r="CJ313" s="4">
        <f t="shared" si="284"/>
        <v>0</v>
      </c>
      <c r="CK313" s="4">
        <f t="shared" si="285"/>
        <v>288.75</v>
      </c>
      <c r="CM313" s="4">
        <v>309</v>
      </c>
      <c r="CN313" s="4">
        <f>IF(COUNTIF($BH$5:$BH313,"&gt;=2")&gt;1,CN312,BG313)</f>
        <v>4.8999999999999995</v>
      </c>
      <c r="CO313" s="4">
        <f>IF(COUNTIF($BH$5:$BH313,"&gt;=2")&gt;1,CO312,BH313)</f>
        <v>2.1</v>
      </c>
      <c r="CP313" s="4">
        <f>IF(COUNTIF($BH$5:$BH313,"&gt;=2")&gt;1,CP312,BI313)</f>
        <v>0</v>
      </c>
      <c r="CQ313" s="4">
        <f>IF(COUNTIF($BH$5:$BH313,"&gt;=2")&gt;1,CQ312,BJ313)</f>
        <v>0</v>
      </c>
      <c r="CR313" s="4">
        <f>IF(COUNTIF($BH$5:$BH313,"&gt;=2")&gt;1,CR312,BK313)</f>
        <v>0</v>
      </c>
      <c r="CS313" s="4">
        <f>IF(COUNTIF($BN$5:$BN313,"&gt;=2")&gt;1,CS312,BL313)</f>
        <v>7</v>
      </c>
      <c r="CT313" s="4">
        <f>IF(COUNTIF($BN$5:$BN313,"&gt;=2")&gt;1,CT312,BM313)</f>
        <v>4.8999999999999995</v>
      </c>
      <c r="CU313" s="4">
        <f>IF(COUNTIF($BN$5:$BN313,"&gt;=2")&gt;1,CU312,BN313)</f>
        <v>2.1</v>
      </c>
      <c r="CV313" s="4">
        <f>IF(COUNTIF($BN$5:$BN313,"&gt;=2")&gt;1,CV312,BO313)</f>
        <v>0</v>
      </c>
      <c r="CW313" s="4">
        <f>IF(COUNTIF($BN$5:$BN313,"&gt;=2")&gt;1,CW312,BP313)</f>
        <v>0</v>
      </c>
      <c r="CX313" s="4">
        <f>IF(COUNTIF($BT$5:$BT313,"&gt;=2")&gt;1,CX312,BQ313)</f>
        <v>0</v>
      </c>
      <c r="CY313" s="4">
        <f>IF(COUNTIF($BT$5:$BT313,"&gt;=2")&gt;1,CY312,BR313)</f>
        <v>26</v>
      </c>
      <c r="CZ313" s="4">
        <f>IF(COUNTIF($BT$5:$BT313,"&gt;=2")&gt;1,CZ312,BS313)</f>
        <v>11.999999999999996</v>
      </c>
      <c r="DA313" s="4">
        <f>IF(COUNTIF($BT$5:$BT313,"&gt;=2")&gt;1,DA312,BT313)</f>
        <v>2</v>
      </c>
      <c r="DB313" s="4">
        <f>IF(COUNTIF($BT$5:$BT313,"&gt;=2")&gt;1,DB312,BU313)</f>
        <v>0</v>
      </c>
      <c r="DC313" s="4">
        <f>IF(COUNTIF($BZ$5:$BZ313,"&gt;=2")&gt;1,DC312,BV313)</f>
        <v>0</v>
      </c>
      <c r="DD313" s="4">
        <f>IF(COUNTIF($BZ$5:$BZ313,"&gt;=2")&gt;1,DD312,BW313)</f>
        <v>0</v>
      </c>
      <c r="DE313" s="4">
        <f>IF(COUNTIF($BZ$5:$BZ313,"&gt;=2")&gt;1,DE312,BX313)</f>
        <v>200</v>
      </c>
      <c r="DF313" s="4">
        <f>IF(COUNTIF($BZ$5:$BZ313,"&gt;=2")&gt;1,DF312,BY313)</f>
        <v>48.749999999999986</v>
      </c>
      <c r="DG313" s="4">
        <f>IF(COUNTIF($BZ$5:$BZ313,"&gt;=2")&gt;1,DG312,BZ313)</f>
        <v>1.25</v>
      </c>
      <c r="DH313" s="4">
        <f t="shared" si="286"/>
        <v>0</v>
      </c>
      <c r="DI313" s="4">
        <f t="shared" si="287"/>
        <v>0</v>
      </c>
      <c r="DJ313" s="4">
        <f t="shared" si="288"/>
        <v>0</v>
      </c>
      <c r="DK313" s="4">
        <f t="shared" si="289"/>
        <v>0</v>
      </c>
      <c r="DL313" s="4">
        <f t="shared" si="290"/>
        <v>0</v>
      </c>
      <c r="DM313" s="4">
        <f t="shared" si="291"/>
        <v>7</v>
      </c>
      <c r="DN313" s="4">
        <f t="shared" si="292"/>
        <v>13.999999999999998</v>
      </c>
      <c r="DO313" s="4">
        <f t="shared" si="293"/>
        <v>40</v>
      </c>
      <c r="DP313" s="4">
        <f t="shared" si="294"/>
        <v>250</v>
      </c>
      <c r="DQ313" s="4">
        <f t="shared" si="295"/>
        <v>0</v>
      </c>
      <c r="DS313" s="4">
        <v>309</v>
      </c>
      <c r="DT313" s="4">
        <f>$CK313+INDEX(节奏总纲!D$4:D$163,基础状态预估!$C$2)</f>
        <v>333.00483399593907</v>
      </c>
      <c r="DU313" s="4">
        <f>$CK313+INDEX(节奏总纲!E$4:E$163,基础状态预估!$C$2)</f>
        <v>327.28268396026414</v>
      </c>
      <c r="DV313" s="4">
        <f>$CK313+INDEX(节奏总纲!F$4:F$163,基础状态预估!$C$2)</f>
        <v>320.39220630709644</v>
      </c>
      <c r="DW313" s="4">
        <f>$CK313+INDEX(节奏总纲!G$4:G$163,基础状态预估!$C$2)</f>
        <v>312.03246816526354</v>
      </c>
      <c r="DX313" s="4">
        <f>$CK313+INDEX(节奏总纲!H$4:H$163,基础状态预估!$C$2)</f>
        <v>301.69453894381218</v>
      </c>
      <c r="DY313" s="4">
        <f t="shared" si="296"/>
        <v>11.899999999999999</v>
      </c>
      <c r="DZ313" s="4">
        <f t="shared" si="297"/>
        <v>33</v>
      </c>
      <c r="EA313" s="4">
        <f t="shared" si="298"/>
        <v>214.1</v>
      </c>
      <c r="EB313" s="4">
        <f t="shared" si="299"/>
        <v>50.749999999999986</v>
      </c>
      <c r="EC313" s="4">
        <f t="shared" si="300"/>
        <v>1.25</v>
      </c>
    </row>
    <row r="314" spans="58:133" x14ac:dyDescent="0.15">
      <c r="BF314" s="4">
        <v>310</v>
      </c>
      <c r="BG314" s="4">
        <f t="shared" si="282"/>
        <v>217</v>
      </c>
      <c r="BH314" s="4">
        <f t="shared" si="283"/>
        <v>93</v>
      </c>
      <c r="BL314" s="4">
        <f t="shared" si="271"/>
        <v>152</v>
      </c>
      <c r="BM314" s="4">
        <f t="shared" si="272"/>
        <v>106.39999999999999</v>
      </c>
      <c r="BN314" s="4">
        <f t="shared" si="273"/>
        <v>45.6</v>
      </c>
      <c r="BR314" s="4">
        <f t="shared" si="274"/>
        <v>189.15</v>
      </c>
      <c r="BS314" s="4">
        <f t="shared" si="275"/>
        <v>87.299999999999983</v>
      </c>
      <c r="BT314" s="4">
        <f t="shared" si="276"/>
        <v>14.55</v>
      </c>
      <c r="BX314" s="4">
        <f t="shared" si="277"/>
        <v>200.8</v>
      </c>
      <c r="BY314" s="4">
        <f t="shared" si="278"/>
        <v>48.944999999999986</v>
      </c>
      <c r="BZ314" s="4">
        <f t="shared" si="279"/>
        <v>1.2550000000000001</v>
      </c>
      <c r="CD314" s="4">
        <f t="shared" si="280"/>
        <v>0</v>
      </c>
      <c r="CE314" s="4">
        <f t="shared" si="281"/>
        <v>0</v>
      </c>
      <c r="CF314" s="4">
        <f>IF(COUNTIF($BH$5:$BH314,"&gt;=2")&lt;=1,SUM($BG314:$BK314)*C$8,CF313)</f>
        <v>151200</v>
      </c>
      <c r="CG314" s="4">
        <f>IF(COUNTIF($BN$5:$BN314,"&gt;=2")&lt;=1,SUM($BL314:$BP314)*D$8,CG313)</f>
        <v>604799.99999999988</v>
      </c>
      <c r="CH314" s="4">
        <f>IF(COUNTIF($BT$5:$BT314,"&gt;=2")&lt;=1,SUM($BQ314:$BU314)*E$8,CH313)</f>
        <v>2592000</v>
      </c>
      <c r="CI314" s="4">
        <f>IF(COUNTIF($BZ$5:$BZ314,"&gt;=2")&lt;=1,SUM($BV314:$BZ314)*F$8,CI313)</f>
        <v>21686400</v>
      </c>
      <c r="CJ314" s="4">
        <f t="shared" si="284"/>
        <v>0</v>
      </c>
      <c r="CK314" s="4">
        <f t="shared" si="285"/>
        <v>289.75</v>
      </c>
      <c r="CM314" s="4">
        <v>310</v>
      </c>
      <c r="CN314" s="4">
        <f>IF(COUNTIF($BH$5:$BH314,"&gt;=2")&gt;1,CN313,BG314)</f>
        <v>4.8999999999999995</v>
      </c>
      <c r="CO314" s="4">
        <f>IF(COUNTIF($BH$5:$BH314,"&gt;=2")&gt;1,CO313,BH314)</f>
        <v>2.1</v>
      </c>
      <c r="CP314" s="4">
        <f>IF(COUNTIF($BH$5:$BH314,"&gt;=2")&gt;1,CP313,BI314)</f>
        <v>0</v>
      </c>
      <c r="CQ314" s="4">
        <f>IF(COUNTIF($BH$5:$BH314,"&gt;=2")&gt;1,CQ313,BJ314)</f>
        <v>0</v>
      </c>
      <c r="CR314" s="4">
        <f>IF(COUNTIF($BH$5:$BH314,"&gt;=2")&gt;1,CR313,BK314)</f>
        <v>0</v>
      </c>
      <c r="CS314" s="4">
        <f>IF(COUNTIF($BN$5:$BN314,"&gt;=2")&gt;1,CS313,BL314)</f>
        <v>7</v>
      </c>
      <c r="CT314" s="4">
        <f>IF(COUNTIF($BN$5:$BN314,"&gt;=2")&gt;1,CT313,BM314)</f>
        <v>4.8999999999999995</v>
      </c>
      <c r="CU314" s="4">
        <f>IF(COUNTIF($BN$5:$BN314,"&gt;=2")&gt;1,CU313,BN314)</f>
        <v>2.1</v>
      </c>
      <c r="CV314" s="4">
        <f>IF(COUNTIF($BN$5:$BN314,"&gt;=2")&gt;1,CV313,BO314)</f>
        <v>0</v>
      </c>
      <c r="CW314" s="4">
        <f>IF(COUNTIF($BN$5:$BN314,"&gt;=2")&gt;1,CW313,BP314)</f>
        <v>0</v>
      </c>
      <c r="CX314" s="4">
        <f>IF(COUNTIF($BT$5:$BT314,"&gt;=2")&gt;1,CX313,BQ314)</f>
        <v>0</v>
      </c>
      <c r="CY314" s="4">
        <f>IF(COUNTIF($BT$5:$BT314,"&gt;=2")&gt;1,CY313,BR314)</f>
        <v>26</v>
      </c>
      <c r="CZ314" s="4">
        <f>IF(COUNTIF($BT$5:$BT314,"&gt;=2")&gt;1,CZ313,BS314)</f>
        <v>11.999999999999996</v>
      </c>
      <c r="DA314" s="4">
        <f>IF(COUNTIF($BT$5:$BT314,"&gt;=2")&gt;1,DA313,BT314)</f>
        <v>2</v>
      </c>
      <c r="DB314" s="4">
        <f>IF(COUNTIF($BT$5:$BT314,"&gt;=2")&gt;1,DB313,BU314)</f>
        <v>0</v>
      </c>
      <c r="DC314" s="4">
        <f>IF(COUNTIF($BZ$5:$BZ314,"&gt;=2")&gt;1,DC313,BV314)</f>
        <v>0</v>
      </c>
      <c r="DD314" s="4">
        <f>IF(COUNTIF($BZ$5:$BZ314,"&gt;=2")&gt;1,DD313,BW314)</f>
        <v>0</v>
      </c>
      <c r="DE314" s="4">
        <f>IF(COUNTIF($BZ$5:$BZ314,"&gt;=2")&gt;1,DE313,BX314)</f>
        <v>200.8</v>
      </c>
      <c r="DF314" s="4">
        <f>IF(COUNTIF($BZ$5:$BZ314,"&gt;=2")&gt;1,DF313,BY314)</f>
        <v>48.944999999999986</v>
      </c>
      <c r="DG314" s="4">
        <f>IF(COUNTIF($BZ$5:$BZ314,"&gt;=2")&gt;1,DG313,BZ314)</f>
        <v>1.2550000000000001</v>
      </c>
      <c r="DH314" s="4">
        <f t="shared" si="286"/>
        <v>0</v>
      </c>
      <c r="DI314" s="4">
        <f t="shared" si="287"/>
        <v>0</v>
      </c>
      <c r="DJ314" s="4">
        <f t="shared" si="288"/>
        <v>0</v>
      </c>
      <c r="DK314" s="4">
        <f t="shared" si="289"/>
        <v>0</v>
      </c>
      <c r="DL314" s="4">
        <f t="shared" si="290"/>
        <v>0</v>
      </c>
      <c r="DM314" s="4">
        <f t="shared" si="291"/>
        <v>7</v>
      </c>
      <c r="DN314" s="4">
        <f t="shared" si="292"/>
        <v>13.999999999999998</v>
      </c>
      <c r="DO314" s="4">
        <f t="shared" si="293"/>
        <v>40</v>
      </c>
      <c r="DP314" s="4">
        <f t="shared" si="294"/>
        <v>251</v>
      </c>
      <c r="DQ314" s="4">
        <f t="shared" si="295"/>
        <v>0</v>
      </c>
      <c r="DS314" s="4">
        <v>310</v>
      </c>
      <c r="DT314" s="4">
        <f>$CK314+INDEX(节奏总纲!D$4:D$163,基础状态预估!$C$2)</f>
        <v>334.00483399593907</v>
      </c>
      <c r="DU314" s="4">
        <f>$CK314+INDEX(节奏总纲!E$4:E$163,基础状态预估!$C$2)</f>
        <v>328.28268396026414</v>
      </c>
      <c r="DV314" s="4">
        <f>$CK314+INDEX(节奏总纲!F$4:F$163,基础状态预估!$C$2)</f>
        <v>321.39220630709644</v>
      </c>
      <c r="DW314" s="4">
        <f>$CK314+INDEX(节奏总纲!G$4:G$163,基础状态预估!$C$2)</f>
        <v>313.03246816526354</v>
      </c>
      <c r="DX314" s="4">
        <f>$CK314+INDEX(节奏总纲!H$4:H$163,基础状态预估!$C$2)</f>
        <v>302.69453894381218</v>
      </c>
      <c r="DY314" s="4">
        <f t="shared" si="296"/>
        <v>11.899999999999999</v>
      </c>
      <c r="DZ314" s="4">
        <f t="shared" si="297"/>
        <v>33</v>
      </c>
      <c r="EA314" s="4">
        <f t="shared" si="298"/>
        <v>214.9</v>
      </c>
      <c r="EB314" s="4">
        <f t="shared" si="299"/>
        <v>50.944999999999986</v>
      </c>
      <c r="EC314" s="4">
        <f t="shared" si="300"/>
        <v>1.2550000000000001</v>
      </c>
    </row>
    <row r="315" spans="58:133" x14ac:dyDescent="0.15">
      <c r="BF315" s="4">
        <v>311</v>
      </c>
      <c r="BG315" s="4">
        <f t="shared" si="282"/>
        <v>217.7</v>
      </c>
      <c r="BH315" s="4">
        <f t="shared" si="283"/>
        <v>93.3</v>
      </c>
      <c r="BL315" s="4">
        <f t="shared" si="271"/>
        <v>152.5</v>
      </c>
      <c r="BM315" s="4">
        <f t="shared" si="272"/>
        <v>106.75</v>
      </c>
      <c r="BN315" s="4">
        <f t="shared" si="273"/>
        <v>45.75</v>
      </c>
      <c r="BR315" s="4">
        <f t="shared" si="274"/>
        <v>189.8</v>
      </c>
      <c r="BS315" s="4">
        <f t="shared" si="275"/>
        <v>87.59999999999998</v>
      </c>
      <c r="BT315" s="4">
        <f t="shared" si="276"/>
        <v>14.600000000000001</v>
      </c>
      <c r="BX315" s="4">
        <f t="shared" si="277"/>
        <v>201.60000000000002</v>
      </c>
      <c r="BY315" s="4">
        <f t="shared" si="278"/>
        <v>49.139999999999986</v>
      </c>
      <c r="BZ315" s="4">
        <f t="shared" si="279"/>
        <v>1.26</v>
      </c>
      <c r="CD315" s="4">
        <f t="shared" si="280"/>
        <v>0</v>
      </c>
      <c r="CE315" s="4">
        <f t="shared" si="281"/>
        <v>0</v>
      </c>
      <c r="CF315" s="4">
        <f>IF(COUNTIF($BH$5:$BH315,"&gt;=2")&lt;=1,SUM($BG315:$BK315)*C$8,CF314)</f>
        <v>151200</v>
      </c>
      <c r="CG315" s="4">
        <f>IF(COUNTIF($BN$5:$BN315,"&gt;=2")&lt;=1,SUM($BL315:$BP315)*D$8,CG314)</f>
        <v>604799.99999999988</v>
      </c>
      <c r="CH315" s="4">
        <f>IF(COUNTIF($BT$5:$BT315,"&gt;=2")&lt;=1,SUM($BQ315:$BU315)*E$8,CH314)</f>
        <v>2592000</v>
      </c>
      <c r="CI315" s="4">
        <f>IF(COUNTIF($BZ$5:$BZ315,"&gt;=2")&lt;=1,SUM($BV315:$BZ315)*F$8,CI314)</f>
        <v>21772800</v>
      </c>
      <c r="CJ315" s="4">
        <f t="shared" si="284"/>
        <v>0</v>
      </c>
      <c r="CK315" s="4">
        <f t="shared" si="285"/>
        <v>290.75</v>
      </c>
      <c r="CM315" s="4">
        <v>311</v>
      </c>
      <c r="CN315" s="4">
        <f>IF(COUNTIF($BH$5:$BH315,"&gt;=2")&gt;1,CN314,BG315)</f>
        <v>4.8999999999999995</v>
      </c>
      <c r="CO315" s="4">
        <f>IF(COUNTIF($BH$5:$BH315,"&gt;=2")&gt;1,CO314,BH315)</f>
        <v>2.1</v>
      </c>
      <c r="CP315" s="4">
        <f>IF(COUNTIF($BH$5:$BH315,"&gt;=2")&gt;1,CP314,BI315)</f>
        <v>0</v>
      </c>
      <c r="CQ315" s="4">
        <f>IF(COUNTIF($BH$5:$BH315,"&gt;=2")&gt;1,CQ314,BJ315)</f>
        <v>0</v>
      </c>
      <c r="CR315" s="4">
        <f>IF(COUNTIF($BH$5:$BH315,"&gt;=2")&gt;1,CR314,BK315)</f>
        <v>0</v>
      </c>
      <c r="CS315" s="4">
        <f>IF(COUNTIF($BN$5:$BN315,"&gt;=2")&gt;1,CS314,BL315)</f>
        <v>7</v>
      </c>
      <c r="CT315" s="4">
        <f>IF(COUNTIF($BN$5:$BN315,"&gt;=2")&gt;1,CT314,BM315)</f>
        <v>4.8999999999999995</v>
      </c>
      <c r="CU315" s="4">
        <f>IF(COUNTIF($BN$5:$BN315,"&gt;=2")&gt;1,CU314,BN315)</f>
        <v>2.1</v>
      </c>
      <c r="CV315" s="4">
        <f>IF(COUNTIF($BN$5:$BN315,"&gt;=2")&gt;1,CV314,BO315)</f>
        <v>0</v>
      </c>
      <c r="CW315" s="4">
        <f>IF(COUNTIF($BN$5:$BN315,"&gt;=2")&gt;1,CW314,BP315)</f>
        <v>0</v>
      </c>
      <c r="CX315" s="4">
        <f>IF(COUNTIF($BT$5:$BT315,"&gt;=2")&gt;1,CX314,BQ315)</f>
        <v>0</v>
      </c>
      <c r="CY315" s="4">
        <f>IF(COUNTIF($BT$5:$BT315,"&gt;=2")&gt;1,CY314,BR315)</f>
        <v>26</v>
      </c>
      <c r="CZ315" s="4">
        <f>IF(COUNTIF($BT$5:$BT315,"&gt;=2")&gt;1,CZ314,BS315)</f>
        <v>11.999999999999996</v>
      </c>
      <c r="DA315" s="4">
        <f>IF(COUNTIF($BT$5:$BT315,"&gt;=2")&gt;1,DA314,BT315)</f>
        <v>2</v>
      </c>
      <c r="DB315" s="4">
        <f>IF(COUNTIF($BT$5:$BT315,"&gt;=2")&gt;1,DB314,BU315)</f>
        <v>0</v>
      </c>
      <c r="DC315" s="4">
        <f>IF(COUNTIF($BZ$5:$BZ315,"&gt;=2")&gt;1,DC314,BV315)</f>
        <v>0</v>
      </c>
      <c r="DD315" s="4">
        <f>IF(COUNTIF($BZ$5:$BZ315,"&gt;=2")&gt;1,DD314,BW315)</f>
        <v>0</v>
      </c>
      <c r="DE315" s="4">
        <f>IF(COUNTIF($BZ$5:$BZ315,"&gt;=2")&gt;1,DE314,BX315)</f>
        <v>201.60000000000002</v>
      </c>
      <c r="DF315" s="4">
        <f>IF(COUNTIF($BZ$5:$BZ315,"&gt;=2")&gt;1,DF314,BY315)</f>
        <v>49.139999999999986</v>
      </c>
      <c r="DG315" s="4">
        <f>IF(COUNTIF($BZ$5:$BZ315,"&gt;=2")&gt;1,DG314,BZ315)</f>
        <v>1.26</v>
      </c>
      <c r="DH315" s="4">
        <f t="shared" si="286"/>
        <v>0</v>
      </c>
      <c r="DI315" s="4">
        <f t="shared" si="287"/>
        <v>0</v>
      </c>
      <c r="DJ315" s="4">
        <f t="shared" si="288"/>
        <v>0</v>
      </c>
      <c r="DK315" s="4">
        <f t="shared" si="289"/>
        <v>0</v>
      </c>
      <c r="DL315" s="4">
        <f t="shared" si="290"/>
        <v>0</v>
      </c>
      <c r="DM315" s="4">
        <f t="shared" si="291"/>
        <v>7</v>
      </c>
      <c r="DN315" s="4">
        <f t="shared" si="292"/>
        <v>13.999999999999998</v>
      </c>
      <c r="DO315" s="4">
        <f t="shared" si="293"/>
        <v>40</v>
      </c>
      <c r="DP315" s="4">
        <f t="shared" si="294"/>
        <v>252</v>
      </c>
      <c r="DQ315" s="4">
        <f t="shared" si="295"/>
        <v>0</v>
      </c>
      <c r="DS315" s="4">
        <v>311</v>
      </c>
      <c r="DT315" s="4">
        <f>$CK315+INDEX(节奏总纲!D$4:D$163,基础状态预估!$C$2)</f>
        <v>335.00483399593907</v>
      </c>
      <c r="DU315" s="4">
        <f>$CK315+INDEX(节奏总纲!E$4:E$163,基础状态预估!$C$2)</f>
        <v>329.28268396026414</v>
      </c>
      <c r="DV315" s="4">
        <f>$CK315+INDEX(节奏总纲!F$4:F$163,基础状态预估!$C$2)</f>
        <v>322.39220630709644</v>
      </c>
      <c r="DW315" s="4">
        <f>$CK315+INDEX(节奏总纲!G$4:G$163,基础状态预估!$C$2)</f>
        <v>314.03246816526354</v>
      </c>
      <c r="DX315" s="4">
        <f>$CK315+INDEX(节奏总纲!H$4:H$163,基础状态预估!$C$2)</f>
        <v>303.69453894381218</v>
      </c>
      <c r="DY315" s="4">
        <f t="shared" si="296"/>
        <v>11.899999999999999</v>
      </c>
      <c r="DZ315" s="4">
        <f t="shared" si="297"/>
        <v>33</v>
      </c>
      <c r="EA315" s="4">
        <f t="shared" si="298"/>
        <v>215.70000000000002</v>
      </c>
      <c r="EB315" s="4">
        <f t="shared" si="299"/>
        <v>51.139999999999986</v>
      </c>
      <c r="EC315" s="4">
        <f t="shared" si="300"/>
        <v>1.26</v>
      </c>
    </row>
    <row r="316" spans="58:133" x14ac:dyDescent="0.15">
      <c r="BF316" s="4">
        <v>312</v>
      </c>
      <c r="BG316" s="4">
        <f t="shared" si="282"/>
        <v>218.39999999999998</v>
      </c>
      <c r="BH316" s="4">
        <f t="shared" si="283"/>
        <v>93.6</v>
      </c>
      <c r="BL316" s="4">
        <f t="shared" si="271"/>
        <v>153</v>
      </c>
      <c r="BM316" s="4">
        <f t="shared" si="272"/>
        <v>107.1</v>
      </c>
      <c r="BN316" s="4">
        <f t="shared" si="273"/>
        <v>45.9</v>
      </c>
      <c r="BR316" s="4">
        <f t="shared" si="274"/>
        <v>190.45000000000002</v>
      </c>
      <c r="BS316" s="4">
        <f t="shared" si="275"/>
        <v>87.899999999999977</v>
      </c>
      <c r="BT316" s="4">
        <f t="shared" si="276"/>
        <v>14.65</v>
      </c>
      <c r="BX316" s="4">
        <f t="shared" si="277"/>
        <v>202.4</v>
      </c>
      <c r="BY316" s="4">
        <f t="shared" si="278"/>
        <v>49.334999999999987</v>
      </c>
      <c r="BZ316" s="4">
        <f t="shared" si="279"/>
        <v>1.2650000000000001</v>
      </c>
      <c r="CD316" s="4">
        <f t="shared" si="280"/>
        <v>0</v>
      </c>
      <c r="CE316" s="4">
        <f t="shared" si="281"/>
        <v>0</v>
      </c>
      <c r="CF316" s="4">
        <f>IF(COUNTIF($BH$5:$BH316,"&gt;=2")&lt;=1,SUM($BG316:$BK316)*C$8,CF315)</f>
        <v>151200</v>
      </c>
      <c r="CG316" s="4">
        <f>IF(COUNTIF($BN$5:$BN316,"&gt;=2")&lt;=1,SUM($BL316:$BP316)*D$8,CG315)</f>
        <v>604799.99999999988</v>
      </c>
      <c r="CH316" s="4">
        <f>IF(COUNTIF($BT$5:$BT316,"&gt;=2")&lt;=1,SUM($BQ316:$BU316)*E$8,CH315)</f>
        <v>2592000</v>
      </c>
      <c r="CI316" s="4">
        <f>IF(COUNTIF($BZ$5:$BZ316,"&gt;=2")&lt;=1,SUM($BV316:$BZ316)*F$8,CI315)</f>
        <v>21859199.999999996</v>
      </c>
      <c r="CJ316" s="4">
        <f t="shared" si="284"/>
        <v>0</v>
      </c>
      <c r="CK316" s="4">
        <f t="shared" si="285"/>
        <v>291.74999999999994</v>
      </c>
      <c r="CM316" s="4">
        <v>312</v>
      </c>
      <c r="CN316" s="4">
        <f>IF(COUNTIF($BH$5:$BH316,"&gt;=2")&gt;1,CN315,BG316)</f>
        <v>4.8999999999999995</v>
      </c>
      <c r="CO316" s="4">
        <f>IF(COUNTIF($BH$5:$BH316,"&gt;=2")&gt;1,CO315,BH316)</f>
        <v>2.1</v>
      </c>
      <c r="CP316" s="4">
        <f>IF(COUNTIF($BH$5:$BH316,"&gt;=2")&gt;1,CP315,BI316)</f>
        <v>0</v>
      </c>
      <c r="CQ316" s="4">
        <f>IF(COUNTIF($BH$5:$BH316,"&gt;=2")&gt;1,CQ315,BJ316)</f>
        <v>0</v>
      </c>
      <c r="CR316" s="4">
        <f>IF(COUNTIF($BH$5:$BH316,"&gt;=2")&gt;1,CR315,BK316)</f>
        <v>0</v>
      </c>
      <c r="CS316" s="4">
        <f>IF(COUNTIF($BN$5:$BN316,"&gt;=2")&gt;1,CS315,BL316)</f>
        <v>7</v>
      </c>
      <c r="CT316" s="4">
        <f>IF(COUNTIF($BN$5:$BN316,"&gt;=2")&gt;1,CT315,BM316)</f>
        <v>4.8999999999999995</v>
      </c>
      <c r="CU316" s="4">
        <f>IF(COUNTIF($BN$5:$BN316,"&gt;=2")&gt;1,CU315,BN316)</f>
        <v>2.1</v>
      </c>
      <c r="CV316" s="4">
        <f>IF(COUNTIF($BN$5:$BN316,"&gt;=2")&gt;1,CV315,BO316)</f>
        <v>0</v>
      </c>
      <c r="CW316" s="4">
        <f>IF(COUNTIF($BN$5:$BN316,"&gt;=2")&gt;1,CW315,BP316)</f>
        <v>0</v>
      </c>
      <c r="CX316" s="4">
        <f>IF(COUNTIF($BT$5:$BT316,"&gt;=2")&gt;1,CX315,BQ316)</f>
        <v>0</v>
      </c>
      <c r="CY316" s="4">
        <f>IF(COUNTIF($BT$5:$BT316,"&gt;=2")&gt;1,CY315,BR316)</f>
        <v>26</v>
      </c>
      <c r="CZ316" s="4">
        <f>IF(COUNTIF($BT$5:$BT316,"&gt;=2")&gt;1,CZ315,BS316)</f>
        <v>11.999999999999996</v>
      </c>
      <c r="DA316" s="4">
        <f>IF(COUNTIF($BT$5:$BT316,"&gt;=2")&gt;1,DA315,BT316)</f>
        <v>2</v>
      </c>
      <c r="DB316" s="4">
        <f>IF(COUNTIF($BT$5:$BT316,"&gt;=2")&gt;1,DB315,BU316)</f>
        <v>0</v>
      </c>
      <c r="DC316" s="4">
        <f>IF(COUNTIF($BZ$5:$BZ316,"&gt;=2")&gt;1,DC315,BV316)</f>
        <v>0</v>
      </c>
      <c r="DD316" s="4">
        <f>IF(COUNTIF($BZ$5:$BZ316,"&gt;=2")&gt;1,DD315,BW316)</f>
        <v>0</v>
      </c>
      <c r="DE316" s="4">
        <f>IF(COUNTIF($BZ$5:$BZ316,"&gt;=2")&gt;1,DE315,BX316)</f>
        <v>202.4</v>
      </c>
      <c r="DF316" s="4">
        <f>IF(COUNTIF($BZ$5:$BZ316,"&gt;=2")&gt;1,DF315,BY316)</f>
        <v>49.334999999999987</v>
      </c>
      <c r="DG316" s="4">
        <f>IF(COUNTIF($BZ$5:$BZ316,"&gt;=2")&gt;1,DG315,BZ316)</f>
        <v>1.2650000000000001</v>
      </c>
      <c r="DH316" s="4">
        <f t="shared" si="286"/>
        <v>0</v>
      </c>
      <c r="DI316" s="4">
        <f t="shared" si="287"/>
        <v>0</v>
      </c>
      <c r="DJ316" s="4">
        <f t="shared" si="288"/>
        <v>0</v>
      </c>
      <c r="DK316" s="4">
        <f t="shared" si="289"/>
        <v>0</v>
      </c>
      <c r="DL316" s="4">
        <f t="shared" si="290"/>
        <v>0</v>
      </c>
      <c r="DM316" s="4">
        <f t="shared" si="291"/>
        <v>7</v>
      </c>
      <c r="DN316" s="4">
        <f t="shared" si="292"/>
        <v>13.999999999999998</v>
      </c>
      <c r="DO316" s="4">
        <f t="shared" si="293"/>
        <v>40</v>
      </c>
      <c r="DP316" s="4">
        <f t="shared" si="294"/>
        <v>252.99999999999997</v>
      </c>
      <c r="DQ316" s="4">
        <f t="shared" si="295"/>
        <v>0</v>
      </c>
      <c r="DS316" s="4">
        <v>312</v>
      </c>
      <c r="DT316" s="4">
        <f>$CK316+INDEX(节奏总纲!D$4:D$163,基础状态预估!$C$2)</f>
        <v>336.00483399593901</v>
      </c>
      <c r="DU316" s="4">
        <f>$CK316+INDEX(节奏总纲!E$4:E$163,基础状态预估!$C$2)</f>
        <v>330.28268396026408</v>
      </c>
      <c r="DV316" s="4">
        <f>$CK316+INDEX(节奏总纲!F$4:F$163,基础状态预估!$C$2)</f>
        <v>323.39220630709633</v>
      </c>
      <c r="DW316" s="4">
        <f>$CK316+INDEX(节奏总纲!G$4:G$163,基础状态预估!$C$2)</f>
        <v>315.03246816526348</v>
      </c>
      <c r="DX316" s="4">
        <f>$CK316+INDEX(节奏总纲!H$4:H$163,基础状态预估!$C$2)</f>
        <v>304.69453894381212</v>
      </c>
      <c r="DY316" s="4">
        <f t="shared" si="296"/>
        <v>11.899999999999999</v>
      </c>
      <c r="DZ316" s="4">
        <f t="shared" si="297"/>
        <v>33</v>
      </c>
      <c r="EA316" s="4">
        <f t="shared" si="298"/>
        <v>216.5</v>
      </c>
      <c r="EB316" s="4">
        <f t="shared" si="299"/>
        <v>51.334999999999987</v>
      </c>
      <c r="EC316" s="4">
        <f t="shared" si="300"/>
        <v>1.2650000000000001</v>
      </c>
    </row>
    <row r="317" spans="58:133" x14ac:dyDescent="0.15">
      <c r="BF317" s="4">
        <v>313</v>
      </c>
      <c r="BG317" s="4">
        <f t="shared" si="282"/>
        <v>219.1</v>
      </c>
      <c r="BH317" s="4">
        <f t="shared" si="283"/>
        <v>93.899999999999991</v>
      </c>
      <c r="BL317" s="4">
        <f t="shared" si="271"/>
        <v>153.5</v>
      </c>
      <c r="BM317" s="4">
        <f t="shared" si="272"/>
        <v>107.44999999999999</v>
      </c>
      <c r="BN317" s="4">
        <f t="shared" si="273"/>
        <v>46.05</v>
      </c>
      <c r="BR317" s="4">
        <f t="shared" si="274"/>
        <v>191.1</v>
      </c>
      <c r="BS317" s="4">
        <f t="shared" si="275"/>
        <v>88.199999999999974</v>
      </c>
      <c r="BT317" s="4">
        <f t="shared" si="276"/>
        <v>14.700000000000001</v>
      </c>
      <c r="BX317" s="4">
        <f t="shared" si="277"/>
        <v>203.20000000000002</v>
      </c>
      <c r="BY317" s="4">
        <f t="shared" si="278"/>
        <v>49.529999999999987</v>
      </c>
      <c r="BZ317" s="4">
        <f t="shared" si="279"/>
        <v>1.27</v>
      </c>
      <c r="CD317" s="4">
        <f t="shared" si="280"/>
        <v>0</v>
      </c>
      <c r="CE317" s="4">
        <f t="shared" si="281"/>
        <v>0</v>
      </c>
      <c r="CF317" s="4">
        <f>IF(COUNTIF($BH$5:$BH317,"&gt;=2")&lt;=1,SUM($BG317:$BK317)*C$8,CF316)</f>
        <v>151200</v>
      </c>
      <c r="CG317" s="4">
        <f>IF(COUNTIF($BN$5:$BN317,"&gt;=2")&lt;=1,SUM($BL317:$BP317)*D$8,CG316)</f>
        <v>604799.99999999988</v>
      </c>
      <c r="CH317" s="4">
        <f>IF(COUNTIF($BT$5:$BT317,"&gt;=2")&lt;=1,SUM($BQ317:$BU317)*E$8,CH316)</f>
        <v>2592000</v>
      </c>
      <c r="CI317" s="4">
        <f>IF(COUNTIF($BZ$5:$BZ317,"&gt;=2")&lt;=1,SUM($BV317:$BZ317)*F$8,CI316)</f>
        <v>21945600.000000004</v>
      </c>
      <c r="CJ317" s="4">
        <f t="shared" si="284"/>
        <v>0</v>
      </c>
      <c r="CK317" s="4">
        <f t="shared" si="285"/>
        <v>292.75000000000006</v>
      </c>
      <c r="CM317" s="4">
        <v>313</v>
      </c>
      <c r="CN317" s="4">
        <f>IF(COUNTIF($BH$5:$BH317,"&gt;=2")&gt;1,CN316,BG317)</f>
        <v>4.8999999999999995</v>
      </c>
      <c r="CO317" s="4">
        <f>IF(COUNTIF($BH$5:$BH317,"&gt;=2")&gt;1,CO316,BH317)</f>
        <v>2.1</v>
      </c>
      <c r="CP317" s="4">
        <f>IF(COUNTIF($BH$5:$BH317,"&gt;=2")&gt;1,CP316,BI317)</f>
        <v>0</v>
      </c>
      <c r="CQ317" s="4">
        <f>IF(COUNTIF($BH$5:$BH317,"&gt;=2")&gt;1,CQ316,BJ317)</f>
        <v>0</v>
      </c>
      <c r="CR317" s="4">
        <f>IF(COUNTIF($BH$5:$BH317,"&gt;=2")&gt;1,CR316,BK317)</f>
        <v>0</v>
      </c>
      <c r="CS317" s="4">
        <f>IF(COUNTIF($BN$5:$BN317,"&gt;=2")&gt;1,CS316,BL317)</f>
        <v>7</v>
      </c>
      <c r="CT317" s="4">
        <f>IF(COUNTIF($BN$5:$BN317,"&gt;=2")&gt;1,CT316,BM317)</f>
        <v>4.8999999999999995</v>
      </c>
      <c r="CU317" s="4">
        <f>IF(COUNTIF($BN$5:$BN317,"&gt;=2")&gt;1,CU316,BN317)</f>
        <v>2.1</v>
      </c>
      <c r="CV317" s="4">
        <f>IF(COUNTIF($BN$5:$BN317,"&gt;=2")&gt;1,CV316,BO317)</f>
        <v>0</v>
      </c>
      <c r="CW317" s="4">
        <f>IF(COUNTIF($BN$5:$BN317,"&gt;=2")&gt;1,CW316,BP317)</f>
        <v>0</v>
      </c>
      <c r="CX317" s="4">
        <f>IF(COUNTIF($BT$5:$BT317,"&gt;=2")&gt;1,CX316,BQ317)</f>
        <v>0</v>
      </c>
      <c r="CY317" s="4">
        <f>IF(COUNTIF($BT$5:$BT317,"&gt;=2")&gt;1,CY316,BR317)</f>
        <v>26</v>
      </c>
      <c r="CZ317" s="4">
        <f>IF(COUNTIF($BT$5:$BT317,"&gt;=2")&gt;1,CZ316,BS317)</f>
        <v>11.999999999999996</v>
      </c>
      <c r="DA317" s="4">
        <f>IF(COUNTIF($BT$5:$BT317,"&gt;=2")&gt;1,DA316,BT317)</f>
        <v>2</v>
      </c>
      <c r="DB317" s="4">
        <f>IF(COUNTIF($BT$5:$BT317,"&gt;=2")&gt;1,DB316,BU317)</f>
        <v>0</v>
      </c>
      <c r="DC317" s="4">
        <f>IF(COUNTIF($BZ$5:$BZ317,"&gt;=2")&gt;1,DC316,BV317)</f>
        <v>0</v>
      </c>
      <c r="DD317" s="4">
        <f>IF(COUNTIF($BZ$5:$BZ317,"&gt;=2")&gt;1,DD316,BW317)</f>
        <v>0</v>
      </c>
      <c r="DE317" s="4">
        <f>IF(COUNTIF($BZ$5:$BZ317,"&gt;=2")&gt;1,DE316,BX317)</f>
        <v>203.20000000000002</v>
      </c>
      <c r="DF317" s="4">
        <f>IF(COUNTIF($BZ$5:$BZ317,"&gt;=2")&gt;1,DF316,BY317)</f>
        <v>49.529999999999987</v>
      </c>
      <c r="DG317" s="4">
        <f>IF(COUNTIF($BZ$5:$BZ317,"&gt;=2")&gt;1,DG316,BZ317)</f>
        <v>1.27</v>
      </c>
      <c r="DH317" s="4">
        <f t="shared" si="286"/>
        <v>0</v>
      </c>
      <c r="DI317" s="4">
        <f t="shared" si="287"/>
        <v>0</v>
      </c>
      <c r="DJ317" s="4">
        <f t="shared" si="288"/>
        <v>0</v>
      </c>
      <c r="DK317" s="4">
        <f t="shared" si="289"/>
        <v>0</v>
      </c>
      <c r="DL317" s="4">
        <f t="shared" si="290"/>
        <v>0</v>
      </c>
      <c r="DM317" s="4">
        <f t="shared" si="291"/>
        <v>7</v>
      </c>
      <c r="DN317" s="4">
        <f t="shared" si="292"/>
        <v>13.999999999999998</v>
      </c>
      <c r="DO317" s="4">
        <f t="shared" si="293"/>
        <v>40</v>
      </c>
      <c r="DP317" s="4">
        <f t="shared" si="294"/>
        <v>254.00000000000003</v>
      </c>
      <c r="DQ317" s="4">
        <f t="shared" si="295"/>
        <v>0</v>
      </c>
      <c r="DS317" s="4">
        <v>313</v>
      </c>
      <c r="DT317" s="4">
        <f>$CK317+INDEX(节奏总纲!D$4:D$163,基础状态预估!$C$2)</f>
        <v>337.00483399593912</v>
      </c>
      <c r="DU317" s="4">
        <f>$CK317+INDEX(节奏总纲!E$4:E$163,基础状态预估!$C$2)</f>
        <v>331.28268396026419</v>
      </c>
      <c r="DV317" s="4">
        <f>$CK317+INDEX(节奏总纲!F$4:F$163,基础状态预估!$C$2)</f>
        <v>324.39220630709644</v>
      </c>
      <c r="DW317" s="4">
        <f>$CK317+INDEX(节奏总纲!G$4:G$163,基础状态预估!$C$2)</f>
        <v>316.03246816526359</v>
      </c>
      <c r="DX317" s="4">
        <f>$CK317+INDEX(节奏总纲!H$4:H$163,基础状态预估!$C$2)</f>
        <v>305.69453894381223</v>
      </c>
      <c r="DY317" s="4">
        <f t="shared" si="296"/>
        <v>11.899999999999999</v>
      </c>
      <c r="DZ317" s="4">
        <f t="shared" si="297"/>
        <v>33</v>
      </c>
      <c r="EA317" s="4">
        <f t="shared" si="298"/>
        <v>217.3</v>
      </c>
      <c r="EB317" s="4">
        <f t="shared" si="299"/>
        <v>51.529999999999987</v>
      </c>
      <c r="EC317" s="4">
        <f t="shared" si="300"/>
        <v>1.27</v>
      </c>
    </row>
    <row r="318" spans="58:133" x14ac:dyDescent="0.15">
      <c r="BF318" s="4">
        <v>314</v>
      </c>
      <c r="BG318" s="4">
        <f t="shared" si="282"/>
        <v>219.79999999999998</v>
      </c>
      <c r="BH318" s="4">
        <f t="shared" si="283"/>
        <v>94.2</v>
      </c>
      <c r="BL318" s="4">
        <f t="shared" si="271"/>
        <v>154</v>
      </c>
      <c r="BM318" s="4">
        <f t="shared" si="272"/>
        <v>107.8</v>
      </c>
      <c r="BN318" s="4">
        <f t="shared" si="273"/>
        <v>46.199999999999996</v>
      </c>
      <c r="BR318" s="4">
        <f t="shared" si="274"/>
        <v>191.75</v>
      </c>
      <c r="BS318" s="4">
        <f t="shared" si="275"/>
        <v>88.499999999999986</v>
      </c>
      <c r="BT318" s="4">
        <f t="shared" si="276"/>
        <v>14.75</v>
      </c>
      <c r="BX318" s="4">
        <f t="shared" si="277"/>
        <v>204</v>
      </c>
      <c r="BY318" s="4">
        <f t="shared" si="278"/>
        <v>49.724999999999987</v>
      </c>
      <c r="BZ318" s="4">
        <f t="shared" si="279"/>
        <v>1.2750000000000001</v>
      </c>
      <c r="CD318" s="4">
        <f t="shared" si="280"/>
        <v>0</v>
      </c>
      <c r="CE318" s="4">
        <f t="shared" si="281"/>
        <v>0</v>
      </c>
      <c r="CF318" s="4">
        <f>IF(COUNTIF($BH$5:$BH318,"&gt;=2")&lt;=1,SUM($BG318:$BK318)*C$8,CF317)</f>
        <v>151200</v>
      </c>
      <c r="CG318" s="4">
        <f>IF(COUNTIF($BN$5:$BN318,"&gt;=2")&lt;=1,SUM($BL318:$BP318)*D$8,CG317)</f>
        <v>604799.99999999988</v>
      </c>
      <c r="CH318" s="4">
        <f>IF(COUNTIF($BT$5:$BT318,"&gt;=2")&lt;=1,SUM($BQ318:$BU318)*E$8,CH317)</f>
        <v>2592000</v>
      </c>
      <c r="CI318" s="4">
        <f>IF(COUNTIF($BZ$5:$BZ318,"&gt;=2")&lt;=1,SUM($BV318:$BZ318)*F$8,CI317)</f>
        <v>22032000</v>
      </c>
      <c r="CJ318" s="4">
        <f t="shared" si="284"/>
        <v>0</v>
      </c>
      <c r="CK318" s="4">
        <f t="shared" si="285"/>
        <v>293.75</v>
      </c>
      <c r="CM318" s="4">
        <v>314</v>
      </c>
      <c r="CN318" s="4">
        <f>IF(COUNTIF($BH$5:$BH318,"&gt;=2")&gt;1,CN317,BG318)</f>
        <v>4.8999999999999995</v>
      </c>
      <c r="CO318" s="4">
        <f>IF(COUNTIF($BH$5:$BH318,"&gt;=2")&gt;1,CO317,BH318)</f>
        <v>2.1</v>
      </c>
      <c r="CP318" s="4">
        <f>IF(COUNTIF($BH$5:$BH318,"&gt;=2")&gt;1,CP317,BI318)</f>
        <v>0</v>
      </c>
      <c r="CQ318" s="4">
        <f>IF(COUNTIF($BH$5:$BH318,"&gt;=2")&gt;1,CQ317,BJ318)</f>
        <v>0</v>
      </c>
      <c r="CR318" s="4">
        <f>IF(COUNTIF($BH$5:$BH318,"&gt;=2")&gt;1,CR317,BK318)</f>
        <v>0</v>
      </c>
      <c r="CS318" s="4">
        <f>IF(COUNTIF($BN$5:$BN318,"&gt;=2")&gt;1,CS317,BL318)</f>
        <v>7</v>
      </c>
      <c r="CT318" s="4">
        <f>IF(COUNTIF($BN$5:$BN318,"&gt;=2")&gt;1,CT317,BM318)</f>
        <v>4.8999999999999995</v>
      </c>
      <c r="CU318" s="4">
        <f>IF(COUNTIF($BN$5:$BN318,"&gt;=2")&gt;1,CU317,BN318)</f>
        <v>2.1</v>
      </c>
      <c r="CV318" s="4">
        <f>IF(COUNTIF($BN$5:$BN318,"&gt;=2")&gt;1,CV317,BO318)</f>
        <v>0</v>
      </c>
      <c r="CW318" s="4">
        <f>IF(COUNTIF($BN$5:$BN318,"&gt;=2")&gt;1,CW317,BP318)</f>
        <v>0</v>
      </c>
      <c r="CX318" s="4">
        <f>IF(COUNTIF($BT$5:$BT318,"&gt;=2")&gt;1,CX317,BQ318)</f>
        <v>0</v>
      </c>
      <c r="CY318" s="4">
        <f>IF(COUNTIF($BT$5:$BT318,"&gt;=2")&gt;1,CY317,BR318)</f>
        <v>26</v>
      </c>
      <c r="CZ318" s="4">
        <f>IF(COUNTIF($BT$5:$BT318,"&gt;=2")&gt;1,CZ317,BS318)</f>
        <v>11.999999999999996</v>
      </c>
      <c r="DA318" s="4">
        <f>IF(COUNTIF($BT$5:$BT318,"&gt;=2")&gt;1,DA317,BT318)</f>
        <v>2</v>
      </c>
      <c r="DB318" s="4">
        <f>IF(COUNTIF($BT$5:$BT318,"&gt;=2")&gt;1,DB317,BU318)</f>
        <v>0</v>
      </c>
      <c r="DC318" s="4">
        <f>IF(COUNTIF($BZ$5:$BZ318,"&gt;=2")&gt;1,DC317,BV318)</f>
        <v>0</v>
      </c>
      <c r="DD318" s="4">
        <f>IF(COUNTIF($BZ$5:$BZ318,"&gt;=2")&gt;1,DD317,BW318)</f>
        <v>0</v>
      </c>
      <c r="DE318" s="4">
        <f>IF(COUNTIF($BZ$5:$BZ318,"&gt;=2")&gt;1,DE317,BX318)</f>
        <v>204</v>
      </c>
      <c r="DF318" s="4">
        <f>IF(COUNTIF($BZ$5:$BZ318,"&gt;=2")&gt;1,DF317,BY318)</f>
        <v>49.724999999999987</v>
      </c>
      <c r="DG318" s="4">
        <f>IF(COUNTIF($BZ$5:$BZ318,"&gt;=2")&gt;1,DG317,BZ318)</f>
        <v>1.2750000000000001</v>
      </c>
      <c r="DH318" s="4">
        <f t="shared" si="286"/>
        <v>0</v>
      </c>
      <c r="DI318" s="4">
        <f t="shared" si="287"/>
        <v>0</v>
      </c>
      <c r="DJ318" s="4">
        <f t="shared" si="288"/>
        <v>0</v>
      </c>
      <c r="DK318" s="4">
        <f t="shared" si="289"/>
        <v>0</v>
      </c>
      <c r="DL318" s="4">
        <f t="shared" si="290"/>
        <v>0</v>
      </c>
      <c r="DM318" s="4">
        <f t="shared" si="291"/>
        <v>7</v>
      </c>
      <c r="DN318" s="4">
        <f t="shared" si="292"/>
        <v>13.999999999999998</v>
      </c>
      <c r="DO318" s="4">
        <f t="shared" si="293"/>
        <v>40</v>
      </c>
      <c r="DP318" s="4">
        <f t="shared" si="294"/>
        <v>255</v>
      </c>
      <c r="DQ318" s="4">
        <f t="shared" si="295"/>
        <v>0</v>
      </c>
      <c r="DS318" s="4">
        <v>314</v>
      </c>
      <c r="DT318" s="4">
        <f>$CK318+INDEX(节奏总纲!D$4:D$163,基础状态预估!$C$2)</f>
        <v>338.00483399593907</v>
      </c>
      <c r="DU318" s="4">
        <f>$CK318+INDEX(节奏总纲!E$4:E$163,基础状态预估!$C$2)</f>
        <v>332.28268396026414</v>
      </c>
      <c r="DV318" s="4">
        <f>$CK318+INDEX(节奏总纲!F$4:F$163,基础状态预估!$C$2)</f>
        <v>325.39220630709644</v>
      </c>
      <c r="DW318" s="4">
        <f>$CK318+INDEX(节奏总纲!G$4:G$163,基础状态预估!$C$2)</f>
        <v>317.03246816526354</v>
      </c>
      <c r="DX318" s="4">
        <f>$CK318+INDEX(节奏总纲!H$4:H$163,基础状态预估!$C$2)</f>
        <v>306.69453894381218</v>
      </c>
      <c r="DY318" s="4">
        <f t="shared" si="296"/>
        <v>11.899999999999999</v>
      </c>
      <c r="DZ318" s="4">
        <f t="shared" si="297"/>
        <v>33</v>
      </c>
      <c r="EA318" s="4">
        <f t="shared" si="298"/>
        <v>218.1</v>
      </c>
      <c r="EB318" s="4">
        <f t="shared" si="299"/>
        <v>51.724999999999987</v>
      </c>
      <c r="EC318" s="4">
        <f t="shared" si="300"/>
        <v>1.2750000000000001</v>
      </c>
    </row>
    <row r="319" spans="58:133" x14ac:dyDescent="0.15">
      <c r="BF319" s="4">
        <v>315</v>
      </c>
      <c r="BG319" s="4">
        <f t="shared" si="282"/>
        <v>220.5</v>
      </c>
      <c r="BH319" s="4">
        <f t="shared" si="283"/>
        <v>94.5</v>
      </c>
      <c r="BL319" s="4">
        <f t="shared" si="271"/>
        <v>154.5</v>
      </c>
      <c r="BM319" s="4">
        <f t="shared" si="272"/>
        <v>108.14999999999999</v>
      </c>
      <c r="BN319" s="4">
        <f t="shared" si="273"/>
        <v>46.35</v>
      </c>
      <c r="BR319" s="4">
        <f t="shared" si="274"/>
        <v>192.4</v>
      </c>
      <c r="BS319" s="4">
        <f t="shared" si="275"/>
        <v>88.799999999999983</v>
      </c>
      <c r="BT319" s="4">
        <f t="shared" si="276"/>
        <v>14.8</v>
      </c>
      <c r="BX319" s="4">
        <f t="shared" si="277"/>
        <v>204.8</v>
      </c>
      <c r="BY319" s="4">
        <f t="shared" si="278"/>
        <v>49.919999999999987</v>
      </c>
      <c r="BZ319" s="4">
        <f t="shared" si="279"/>
        <v>1.28</v>
      </c>
      <c r="CD319" s="4">
        <f t="shared" si="280"/>
        <v>0</v>
      </c>
      <c r="CE319" s="4">
        <f t="shared" si="281"/>
        <v>0</v>
      </c>
      <c r="CF319" s="4">
        <f>IF(COUNTIF($BH$5:$BH319,"&gt;=2")&lt;=1,SUM($BG319:$BK319)*C$8,CF318)</f>
        <v>151200</v>
      </c>
      <c r="CG319" s="4">
        <f>IF(COUNTIF($BN$5:$BN319,"&gt;=2")&lt;=1,SUM($BL319:$BP319)*D$8,CG318)</f>
        <v>604799.99999999988</v>
      </c>
      <c r="CH319" s="4">
        <f>IF(COUNTIF($BT$5:$BT319,"&gt;=2")&lt;=1,SUM($BQ319:$BU319)*E$8,CH318)</f>
        <v>2592000</v>
      </c>
      <c r="CI319" s="4">
        <f>IF(COUNTIF($BZ$5:$BZ319,"&gt;=2")&lt;=1,SUM($BV319:$BZ319)*F$8,CI318)</f>
        <v>22118400</v>
      </c>
      <c r="CJ319" s="4">
        <f t="shared" si="284"/>
        <v>0</v>
      </c>
      <c r="CK319" s="4">
        <f t="shared" si="285"/>
        <v>294.75</v>
      </c>
      <c r="CM319" s="4">
        <v>315</v>
      </c>
      <c r="CN319" s="4">
        <f>IF(COUNTIF($BH$5:$BH319,"&gt;=2")&gt;1,CN318,BG319)</f>
        <v>4.8999999999999995</v>
      </c>
      <c r="CO319" s="4">
        <f>IF(COUNTIF($BH$5:$BH319,"&gt;=2")&gt;1,CO318,BH319)</f>
        <v>2.1</v>
      </c>
      <c r="CP319" s="4">
        <f>IF(COUNTIF($BH$5:$BH319,"&gt;=2")&gt;1,CP318,BI319)</f>
        <v>0</v>
      </c>
      <c r="CQ319" s="4">
        <f>IF(COUNTIF($BH$5:$BH319,"&gt;=2")&gt;1,CQ318,BJ319)</f>
        <v>0</v>
      </c>
      <c r="CR319" s="4">
        <f>IF(COUNTIF($BH$5:$BH319,"&gt;=2")&gt;1,CR318,BK319)</f>
        <v>0</v>
      </c>
      <c r="CS319" s="4">
        <f>IF(COUNTIF($BN$5:$BN319,"&gt;=2")&gt;1,CS318,BL319)</f>
        <v>7</v>
      </c>
      <c r="CT319" s="4">
        <f>IF(COUNTIF($BN$5:$BN319,"&gt;=2")&gt;1,CT318,BM319)</f>
        <v>4.8999999999999995</v>
      </c>
      <c r="CU319" s="4">
        <f>IF(COUNTIF($BN$5:$BN319,"&gt;=2")&gt;1,CU318,BN319)</f>
        <v>2.1</v>
      </c>
      <c r="CV319" s="4">
        <f>IF(COUNTIF($BN$5:$BN319,"&gt;=2")&gt;1,CV318,BO319)</f>
        <v>0</v>
      </c>
      <c r="CW319" s="4">
        <f>IF(COUNTIF($BN$5:$BN319,"&gt;=2")&gt;1,CW318,BP319)</f>
        <v>0</v>
      </c>
      <c r="CX319" s="4">
        <f>IF(COUNTIF($BT$5:$BT319,"&gt;=2")&gt;1,CX318,BQ319)</f>
        <v>0</v>
      </c>
      <c r="CY319" s="4">
        <f>IF(COUNTIF($BT$5:$BT319,"&gt;=2")&gt;1,CY318,BR319)</f>
        <v>26</v>
      </c>
      <c r="CZ319" s="4">
        <f>IF(COUNTIF($BT$5:$BT319,"&gt;=2")&gt;1,CZ318,BS319)</f>
        <v>11.999999999999996</v>
      </c>
      <c r="DA319" s="4">
        <f>IF(COUNTIF($BT$5:$BT319,"&gt;=2")&gt;1,DA318,BT319)</f>
        <v>2</v>
      </c>
      <c r="DB319" s="4">
        <f>IF(COUNTIF($BT$5:$BT319,"&gt;=2")&gt;1,DB318,BU319)</f>
        <v>0</v>
      </c>
      <c r="DC319" s="4">
        <f>IF(COUNTIF($BZ$5:$BZ319,"&gt;=2")&gt;1,DC318,BV319)</f>
        <v>0</v>
      </c>
      <c r="DD319" s="4">
        <f>IF(COUNTIF($BZ$5:$BZ319,"&gt;=2")&gt;1,DD318,BW319)</f>
        <v>0</v>
      </c>
      <c r="DE319" s="4">
        <f>IF(COUNTIF($BZ$5:$BZ319,"&gt;=2")&gt;1,DE318,BX319)</f>
        <v>204.8</v>
      </c>
      <c r="DF319" s="4">
        <f>IF(COUNTIF($BZ$5:$BZ319,"&gt;=2")&gt;1,DF318,BY319)</f>
        <v>49.919999999999987</v>
      </c>
      <c r="DG319" s="4">
        <f>IF(COUNTIF($BZ$5:$BZ319,"&gt;=2")&gt;1,DG318,BZ319)</f>
        <v>1.28</v>
      </c>
      <c r="DH319" s="4">
        <f t="shared" si="286"/>
        <v>0</v>
      </c>
      <c r="DI319" s="4">
        <f t="shared" si="287"/>
        <v>0</v>
      </c>
      <c r="DJ319" s="4">
        <f t="shared" si="288"/>
        <v>0</v>
      </c>
      <c r="DK319" s="4">
        <f t="shared" si="289"/>
        <v>0</v>
      </c>
      <c r="DL319" s="4">
        <f t="shared" si="290"/>
        <v>0</v>
      </c>
      <c r="DM319" s="4">
        <f t="shared" si="291"/>
        <v>7</v>
      </c>
      <c r="DN319" s="4">
        <f t="shared" si="292"/>
        <v>13.999999999999998</v>
      </c>
      <c r="DO319" s="4">
        <f t="shared" si="293"/>
        <v>40</v>
      </c>
      <c r="DP319" s="4">
        <f t="shared" si="294"/>
        <v>256</v>
      </c>
      <c r="DQ319" s="4">
        <f t="shared" si="295"/>
        <v>0</v>
      </c>
      <c r="DS319" s="4">
        <v>315</v>
      </c>
      <c r="DT319" s="4">
        <f>$CK319+INDEX(节奏总纲!D$4:D$163,基础状态预估!$C$2)</f>
        <v>339.00483399593907</v>
      </c>
      <c r="DU319" s="4">
        <f>$CK319+INDEX(节奏总纲!E$4:E$163,基础状态预估!$C$2)</f>
        <v>333.28268396026414</v>
      </c>
      <c r="DV319" s="4">
        <f>$CK319+INDEX(节奏总纲!F$4:F$163,基础状态预估!$C$2)</f>
        <v>326.39220630709644</v>
      </c>
      <c r="DW319" s="4">
        <f>$CK319+INDEX(节奏总纲!G$4:G$163,基础状态预估!$C$2)</f>
        <v>318.03246816526354</v>
      </c>
      <c r="DX319" s="4">
        <f>$CK319+INDEX(节奏总纲!H$4:H$163,基础状态预估!$C$2)</f>
        <v>307.69453894381218</v>
      </c>
      <c r="DY319" s="4">
        <f t="shared" si="296"/>
        <v>11.899999999999999</v>
      </c>
      <c r="DZ319" s="4">
        <f t="shared" si="297"/>
        <v>33</v>
      </c>
      <c r="EA319" s="4">
        <f t="shared" si="298"/>
        <v>218.9</v>
      </c>
      <c r="EB319" s="4">
        <f t="shared" si="299"/>
        <v>51.919999999999987</v>
      </c>
      <c r="EC319" s="4">
        <f t="shared" si="300"/>
        <v>1.28</v>
      </c>
    </row>
    <row r="320" spans="58:133" x14ac:dyDescent="0.15">
      <c r="BF320" s="4">
        <v>316</v>
      </c>
      <c r="BG320" s="4">
        <f t="shared" si="282"/>
        <v>221.2</v>
      </c>
      <c r="BH320" s="4">
        <f t="shared" si="283"/>
        <v>94.8</v>
      </c>
      <c r="BL320" s="4">
        <f t="shared" si="271"/>
        <v>155</v>
      </c>
      <c r="BM320" s="4">
        <f t="shared" si="272"/>
        <v>108.5</v>
      </c>
      <c r="BN320" s="4">
        <f t="shared" si="273"/>
        <v>46.5</v>
      </c>
      <c r="BR320" s="4">
        <f t="shared" si="274"/>
        <v>193.05</v>
      </c>
      <c r="BS320" s="4">
        <f t="shared" si="275"/>
        <v>89.09999999999998</v>
      </c>
      <c r="BT320" s="4">
        <f t="shared" si="276"/>
        <v>14.850000000000001</v>
      </c>
      <c r="BX320" s="4">
        <f t="shared" si="277"/>
        <v>205.60000000000002</v>
      </c>
      <c r="BY320" s="4">
        <f t="shared" si="278"/>
        <v>50.114999999999988</v>
      </c>
      <c r="BZ320" s="4">
        <f t="shared" si="279"/>
        <v>1.2849999999999999</v>
      </c>
      <c r="CD320" s="4">
        <f t="shared" si="280"/>
        <v>0</v>
      </c>
      <c r="CE320" s="4">
        <f t="shared" si="281"/>
        <v>0</v>
      </c>
      <c r="CF320" s="4">
        <f>IF(COUNTIF($BH$5:$BH320,"&gt;=2")&lt;=1,SUM($BG320:$BK320)*C$8,CF319)</f>
        <v>151200</v>
      </c>
      <c r="CG320" s="4">
        <f>IF(COUNTIF($BN$5:$BN320,"&gt;=2")&lt;=1,SUM($BL320:$BP320)*D$8,CG319)</f>
        <v>604799.99999999988</v>
      </c>
      <c r="CH320" s="4">
        <f>IF(COUNTIF($BT$5:$BT320,"&gt;=2")&lt;=1,SUM($BQ320:$BU320)*E$8,CH319)</f>
        <v>2592000</v>
      </c>
      <c r="CI320" s="4">
        <f>IF(COUNTIF($BZ$5:$BZ320,"&gt;=2")&lt;=1,SUM($BV320:$BZ320)*F$8,CI319)</f>
        <v>22204800</v>
      </c>
      <c r="CJ320" s="4">
        <f t="shared" si="284"/>
        <v>0</v>
      </c>
      <c r="CK320" s="4">
        <f t="shared" si="285"/>
        <v>295.75</v>
      </c>
      <c r="CM320" s="4">
        <v>316</v>
      </c>
      <c r="CN320" s="4">
        <f>IF(COUNTIF($BH$5:$BH320,"&gt;=2")&gt;1,CN319,BG320)</f>
        <v>4.8999999999999995</v>
      </c>
      <c r="CO320" s="4">
        <f>IF(COUNTIF($BH$5:$BH320,"&gt;=2")&gt;1,CO319,BH320)</f>
        <v>2.1</v>
      </c>
      <c r="CP320" s="4">
        <f>IF(COUNTIF($BH$5:$BH320,"&gt;=2")&gt;1,CP319,BI320)</f>
        <v>0</v>
      </c>
      <c r="CQ320" s="4">
        <f>IF(COUNTIF($BH$5:$BH320,"&gt;=2")&gt;1,CQ319,BJ320)</f>
        <v>0</v>
      </c>
      <c r="CR320" s="4">
        <f>IF(COUNTIF($BH$5:$BH320,"&gt;=2")&gt;1,CR319,BK320)</f>
        <v>0</v>
      </c>
      <c r="CS320" s="4">
        <f>IF(COUNTIF($BN$5:$BN320,"&gt;=2")&gt;1,CS319,BL320)</f>
        <v>7</v>
      </c>
      <c r="CT320" s="4">
        <f>IF(COUNTIF($BN$5:$BN320,"&gt;=2")&gt;1,CT319,BM320)</f>
        <v>4.8999999999999995</v>
      </c>
      <c r="CU320" s="4">
        <f>IF(COUNTIF($BN$5:$BN320,"&gt;=2")&gt;1,CU319,BN320)</f>
        <v>2.1</v>
      </c>
      <c r="CV320" s="4">
        <f>IF(COUNTIF($BN$5:$BN320,"&gt;=2")&gt;1,CV319,BO320)</f>
        <v>0</v>
      </c>
      <c r="CW320" s="4">
        <f>IF(COUNTIF($BN$5:$BN320,"&gt;=2")&gt;1,CW319,BP320)</f>
        <v>0</v>
      </c>
      <c r="CX320" s="4">
        <f>IF(COUNTIF($BT$5:$BT320,"&gt;=2")&gt;1,CX319,BQ320)</f>
        <v>0</v>
      </c>
      <c r="CY320" s="4">
        <f>IF(COUNTIF($BT$5:$BT320,"&gt;=2")&gt;1,CY319,BR320)</f>
        <v>26</v>
      </c>
      <c r="CZ320" s="4">
        <f>IF(COUNTIF($BT$5:$BT320,"&gt;=2")&gt;1,CZ319,BS320)</f>
        <v>11.999999999999996</v>
      </c>
      <c r="DA320" s="4">
        <f>IF(COUNTIF($BT$5:$BT320,"&gt;=2")&gt;1,DA319,BT320)</f>
        <v>2</v>
      </c>
      <c r="DB320" s="4">
        <f>IF(COUNTIF($BT$5:$BT320,"&gt;=2")&gt;1,DB319,BU320)</f>
        <v>0</v>
      </c>
      <c r="DC320" s="4">
        <f>IF(COUNTIF($BZ$5:$BZ320,"&gt;=2")&gt;1,DC319,BV320)</f>
        <v>0</v>
      </c>
      <c r="DD320" s="4">
        <f>IF(COUNTIF($BZ$5:$BZ320,"&gt;=2")&gt;1,DD319,BW320)</f>
        <v>0</v>
      </c>
      <c r="DE320" s="4">
        <f>IF(COUNTIF($BZ$5:$BZ320,"&gt;=2")&gt;1,DE319,BX320)</f>
        <v>205.60000000000002</v>
      </c>
      <c r="DF320" s="4">
        <f>IF(COUNTIF($BZ$5:$BZ320,"&gt;=2")&gt;1,DF319,BY320)</f>
        <v>50.114999999999988</v>
      </c>
      <c r="DG320" s="4">
        <f>IF(COUNTIF($BZ$5:$BZ320,"&gt;=2")&gt;1,DG319,BZ320)</f>
        <v>1.2849999999999999</v>
      </c>
      <c r="DH320" s="4">
        <f t="shared" si="286"/>
        <v>0</v>
      </c>
      <c r="DI320" s="4">
        <f t="shared" si="287"/>
        <v>0</v>
      </c>
      <c r="DJ320" s="4">
        <f t="shared" si="288"/>
        <v>0</v>
      </c>
      <c r="DK320" s="4">
        <f t="shared" si="289"/>
        <v>0</v>
      </c>
      <c r="DL320" s="4">
        <f t="shared" si="290"/>
        <v>0</v>
      </c>
      <c r="DM320" s="4">
        <f t="shared" si="291"/>
        <v>7</v>
      </c>
      <c r="DN320" s="4">
        <f t="shared" si="292"/>
        <v>13.999999999999998</v>
      </c>
      <c r="DO320" s="4">
        <f t="shared" si="293"/>
        <v>40</v>
      </c>
      <c r="DP320" s="4">
        <f t="shared" si="294"/>
        <v>257</v>
      </c>
      <c r="DQ320" s="4">
        <f t="shared" si="295"/>
        <v>0</v>
      </c>
      <c r="DS320" s="4">
        <v>316</v>
      </c>
      <c r="DT320" s="4">
        <f>$CK320+INDEX(节奏总纲!D$4:D$163,基础状态预估!$C$2)</f>
        <v>340.00483399593907</v>
      </c>
      <c r="DU320" s="4">
        <f>$CK320+INDEX(节奏总纲!E$4:E$163,基础状态预估!$C$2)</f>
        <v>334.28268396026414</v>
      </c>
      <c r="DV320" s="4">
        <f>$CK320+INDEX(节奏总纲!F$4:F$163,基础状态预估!$C$2)</f>
        <v>327.39220630709644</v>
      </c>
      <c r="DW320" s="4">
        <f>$CK320+INDEX(节奏总纲!G$4:G$163,基础状态预估!$C$2)</f>
        <v>319.03246816526354</v>
      </c>
      <c r="DX320" s="4">
        <f>$CK320+INDEX(节奏总纲!H$4:H$163,基础状态预估!$C$2)</f>
        <v>308.69453894381218</v>
      </c>
      <c r="DY320" s="4">
        <f t="shared" si="296"/>
        <v>11.899999999999999</v>
      </c>
      <c r="DZ320" s="4">
        <f t="shared" si="297"/>
        <v>33</v>
      </c>
      <c r="EA320" s="4">
        <f t="shared" si="298"/>
        <v>219.70000000000002</v>
      </c>
      <c r="EB320" s="4">
        <f t="shared" si="299"/>
        <v>52.114999999999988</v>
      </c>
      <c r="EC320" s="4">
        <f t="shared" si="300"/>
        <v>1.2849999999999999</v>
      </c>
    </row>
    <row r="321" spans="58:133" x14ac:dyDescent="0.15">
      <c r="BF321" s="4">
        <v>317</v>
      </c>
      <c r="BG321" s="4">
        <f t="shared" si="282"/>
        <v>221.89999999999998</v>
      </c>
      <c r="BH321" s="4">
        <f t="shared" si="283"/>
        <v>95.1</v>
      </c>
      <c r="BL321" s="4">
        <f t="shared" si="271"/>
        <v>155.5</v>
      </c>
      <c r="BM321" s="4">
        <f t="shared" si="272"/>
        <v>108.85</v>
      </c>
      <c r="BN321" s="4">
        <f t="shared" si="273"/>
        <v>46.65</v>
      </c>
      <c r="BR321" s="4">
        <f t="shared" si="274"/>
        <v>193.70000000000002</v>
      </c>
      <c r="BS321" s="4">
        <f t="shared" si="275"/>
        <v>89.399999999999977</v>
      </c>
      <c r="BT321" s="4">
        <f t="shared" si="276"/>
        <v>14.9</v>
      </c>
      <c r="BX321" s="4">
        <f t="shared" si="277"/>
        <v>206.4</v>
      </c>
      <c r="BY321" s="4">
        <f t="shared" si="278"/>
        <v>50.309999999999988</v>
      </c>
      <c r="BZ321" s="4">
        <f t="shared" si="279"/>
        <v>1.29</v>
      </c>
      <c r="CD321" s="4">
        <f t="shared" si="280"/>
        <v>0</v>
      </c>
      <c r="CE321" s="4">
        <f t="shared" si="281"/>
        <v>0</v>
      </c>
      <c r="CF321" s="4">
        <f>IF(COUNTIF($BH$5:$BH321,"&gt;=2")&lt;=1,SUM($BG321:$BK321)*C$8,CF320)</f>
        <v>151200</v>
      </c>
      <c r="CG321" s="4">
        <f>IF(COUNTIF($BN$5:$BN321,"&gt;=2")&lt;=1,SUM($BL321:$BP321)*D$8,CG320)</f>
        <v>604799.99999999988</v>
      </c>
      <c r="CH321" s="4">
        <f>IF(COUNTIF($BT$5:$BT321,"&gt;=2")&lt;=1,SUM($BQ321:$BU321)*E$8,CH320)</f>
        <v>2592000</v>
      </c>
      <c r="CI321" s="4">
        <f>IF(COUNTIF($BZ$5:$BZ321,"&gt;=2")&lt;=1,SUM($BV321:$BZ321)*F$8,CI320)</f>
        <v>22291200</v>
      </c>
      <c r="CJ321" s="4">
        <f t="shared" si="284"/>
        <v>0</v>
      </c>
      <c r="CK321" s="4">
        <f t="shared" si="285"/>
        <v>296.75</v>
      </c>
      <c r="CM321" s="4">
        <v>317</v>
      </c>
      <c r="CN321" s="4">
        <f>IF(COUNTIF($BH$5:$BH321,"&gt;=2")&gt;1,CN320,BG321)</f>
        <v>4.8999999999999995</v>
      </c>
      <c r="CO321" s="4">
        <f>IF(COUNTIF($BH$5:$BH321,"&gt;=2")&gt;1,CO320,BH321)</f>
        <v>2.1</v>
      </c>
      <c r="CP321" s="4">
        <f>IF(COUNTIF($BH$5:$BH321,"&gt;=2")&gt;1,CP320,BI321)</f>
        <v>0</v>
      </c>
      <c r="CQ321" s="4">
        <f>IF(COUNTIF($BH$5:$BH321,"&gt;=2")&gt;1,CQ320,BJ321)</f>
        <v>0</v>
      </c>
      <c r="CR321" s="4">
        <f>IF(COUNTIF($BH$5:$BH321,"&gt;=2")&gt;1,CR320,BK321)</f>
        <v>0</v>
      </c>
      <c r="CS321" s="4">
        <f>IF(COUNTIF($BN$5:$BN321,"&gt;=2")&gt;1,CS320,BL321)</f>
        <v>7</v>
      </c>
      <c r="CT321" s="4">
        <f>IF(COUNTIF($BN$5:$BN321,"&gt;=2")&gt;1,CT320,BM321)</f>
        <v>4.8999999999999995</v>
      </c>
      <c r="CU321" s="4">
        <f>IF(COUNTIF($BN$5:$BN321,"&gt;=2")&gt;1,CU320,BN321)</f>
        <v>2.1</v>
      </c>
      <c r="CV321" s="4">
        <f>IF(COUNTIF($BN$5:$BN321,"&gt;=2")&gt;1,CV320,BO321)</f>
        <v>0</v>
      </c>
      <c r="CW321" s="4">
        <f>IF(COUNTIF($BN$5:$BN321,"&gt;=2")&gt;1,CW320,BP321)</f>
        <v>0</v>
      </c>
      <c r="CX321" s="4">
        <f>IF(COUNTIF($BT$5:$BT321,"&gt;=2")&gt;1,CX320,BQ321)</f>
        <v>0</v>
      </c>
      <c r="CY321" s="4">
        <f>IF(COUNTIF($BT$5:$BT321,"&gt;=2")&gt;1,CY320,BR321)</f>
        <v>26</v>
      </c>
      <c r="CZ321" s="4">
        <f>IF(COUNTIF($BT$5:$BT321,"&gt;=2")&gt;1,CZ320,BS321)</f>
        <v>11.999999999999996</v>
      </c>
      <c r="DA321" s="4">
        <f>IF(COUNTIF($BT$5:$BT321,"&gt;=2")&gt;1,DA320,BT321)</f>
        <v>2</v>
      </c>
      <c r="DB321" s="4">
        <f>IF(COUNTIF($BT$5:$BT321,"&gt;=2")&gt;1,DB320,BU321)</f>
        <v>0</v>
      </c>
      <c r="DC321" s="4">
        <f>IF(COUNTIF($BZ$5:$BZ321,"&gt;=2")&gt;1,DC320,BV321)</f>
        <v>0</v>
      </c>
      <c r="DD321" s="4">
        <f>IF(COUNTIF($BZ$5:$BZ321,"&gt;=2")&gt;1,DD320,BW321)</f>
        <v>0</v>
      </c>
      <c r="DE321" s="4">
        <f>IF(COUNTIF($BZ$5:$BZ321,"&gt;=2")&gt;1,DE320,BX321)</f>
        <v>206.4</v>
      </c>
      <c r="DF321" s="4">
        <f>IF(COUNTIF($BZ$5:$BZ321,"&gt;=2")&gt;1,DF320,BY321)</f>
        <v>50.309999999999988</v>
      </c>
      <c r="DG321" s="4">
        <f>IF(COUNTIF($BZ$5:$BZ321,"&gt;=2")&gt;1,DG320,BZ321)</f>
        <v>1.29</v>
      </c>
      <c r="DH321" s="4">
        <f t="shared" si="286"/>
        <v>0</v>
      </c>
      <c r="DI321" s="4">
        <f t="shared" si="287"/>
        <v>0</v>
      </c>
      <c r="DJ321" s="4">
        <f t="shared" si="288"/>
        <v>0</v>
      </c>
      <c r="DK321" s="4">
        <f t="shared" si="289"/>
        <v>0</v>
      </c>
      <c r="DL321" s="4">
        <f t="shared" si="290"/>
        <v>0</v>
      </c>
      <c r="DM321" s="4">
        <f t="shared" si="291"/>
        <v>7</v>
      </c>
      <c r="DN321" s="4">
        <f t="shared" si="292"/>
        <v>13.999999999999998</v>
      </c>
      <c r="DO321" s="4">
        <f t="shared" si="293"/>
        <v>40</v>
      </c>
      <c r="DP321" s="4">
        <f t="shared" si="294"/>
        <v>258</v>
      </c>
      <c r="DQ321" s="4">
        <f t="shared" si="295"/>
        <v>0</v>
      </c>
      <c r="DS321" s="4">
        <v>317</v>
      </c>
      <c r="DT321" s="4">
        <f>$CK321+INDEX(节奏总纲!D$4:D$163,基础状态预估!$C$2)</f>
        <v>341.00483399593907</v>
      </c>
      <c r="DU321" s="4">
        <f>$CK321+INDEX(节奏总纲!E$4:E$163,基础状态预估!$C$2)</f>
        <v>335.28268396026414</v>
      </c>
      <c r="DV321" s="4">
        <f>$CK321+INDEX(节奏总纲!F$4:F$163,基础状态预估!$C$2)</f>
        <v>328.39220630709644</v>
      </c>
      <c r="DW321" s="4">
        <f>$CK321+INDEX(节奏总纲!G$4:G$163,基础状态预估!$C$2)</f>
        <v>320.03246816526354</v>
      </c>
      <c r="DX321" s="4">
        <f>$CK321+INDEX(节奏总纲!H$4:H$163,基础状态预估!$C$2)</f>
        <v>309.69453894381218</v>
      </c>
      <c r="DY321" s="4">
        <f t="shared" si="296"/>
        <v>11.899999999999999</v>
      </c>
      <c r="DZ321" s="4">
        <f t="shared" si="297"/>
        <v>33</v>
      </c>
      <c r="EA321" s="4">
        <f t="shared" si="298"/>
        <v>220.5</v>
      </c>
      <c r="EB321" s="4">
        <f t="shared" si="299"/>
        <v>52.309999999999988</v>
      </c>
      <c r="EC321" s="4">
        <f t="shared" si="300"/>
        <v>1.29</v>
      </c>
    </row>
    <row r="322" spans="58:133" x14ac:dyDescent="0.15">
      <c r="BF322" s="4">
        <v>318</v>
      </c>
      <c r="BG322" s="4">
        <f t="shared" si="282"/>
        <v>222.6</v>
      </c>
      <c r="BH322" s="4">
        <f t="shared" si="283"/>
        <v>95.399999999999991</v>
      </c>
      <c r="BL322" s="4">
        <f t="shared" si="271"/>
        <v>156</v>
      </c>
      <c r="BM322" s="4">
        <f t="shared" si="272"/>
        <v>109.19999999999999</v>
      </c>
      <c r="BN322" s="4">
        <f t="shared" si="273"/>
        <v>46.8</v>
      </c>
      <c r="BR322" s="4">
        <f t="shared" si="274"/>
        <v>194.35</v>
      </c>
      <c r="BS322" s="4">
        <f t="shared" si="275"/>
        <v>89.699999999999974</v>
      </c>
      <c r="BT322" s="4">
        <f t="shared" si="276"/>
        <v>14.950000000000001</v>
      </c>
      <c r="BX322" s="4">
        <f t="shared" si="277"/>
        <v>207.20000000000002</v>
      </c>
      <c r="BY322" s="4">
        <f t="shared" si="278"/>
        <v>50.504999999999988</v>
      </c>
      <c r="BZ322" s="4">
        <f t="shared" si="279"/>
        <v>1.2949999999999999</v>
      </c>
      <c r="CD322" s="4">
        <f t="shared" si="280"/>
        <v>0</v>
      </c>
      <c r="CE322" s="4">
        <f t="shared" si="281"/>
        <v>0</v>
      </c>
      <c r="CF322" s="4">
        <f>IF(COUNTIF($BH$5:$BH322,"&gt;=2")&lt;=1,SUM($BG322:$BK322)*C$8,CF321)</f>
        <v>151200</v>
      </c>
      <c r="CG322" s="4">
        <f>IF(COUNTIF($BN$5:$BN322,"&gt;=2")&lt;=1,SUM($BL322:$BP322)*D$8,CG321)</f>
        <v>604799.99999999988</v>
      </c>
      <c r="CH322" s="4">
        <f>IF(COUNTIF($BT$5:$BT322,"&gt;=2")&lt;=1,SUM($BQ322:$BU322)*E$8,CH321)</f>
        <v>2592000</v>
      </c>
      <c r="CI322" s="4">
        <f>IF(COUNTIF($BZ$5:$BZ322,"&gt;=2")&lt;=1,SUM($BV322:$BZ322)*F$8,CI321)</f>
        <v>22377600</v>
      </c>
      <c r="CJ322" s="4">
        <f t="shared" si="284"/>
        <v>0</v>
      </c>
      <c r="CK322" s="4">
        <f t="shared" si="285"/>
        <v>297.75</v>
      </c>
      <c r="CM322" s="4">
        <v>318</v>
      </c>
      <c r="CN322" s="4">
        <f>IF(COUNTIF($BH$5:$BH322,"&gt;=2")&gt;1,CN321,BG322)</f>
        <v>4.8999999999999995</v>
      </c>
      <c r="CO322" s="4">
        <f>IF(COUNTIF($BH$5:$BH322,"&gt;=2")&gt;1,CO321,BH322)</f>
        <v>2.1</v>
      </c>
      <c r="CP322" s="4">
        <f>IF(COUNTIF($BH$5:$BH322,"&gt;=2")&gt;1,CP321,BI322)</f>
        <v>0</v>
      </c>
      <c r="CQ322" s="4">
        <f>IF(COUNTIF($BH$5:$BH322,"&gt;=2")&gt;1,CQ321,BJ322)</f>
        <v>0</v>
      </c>
      <c r="CR322" s="4">
        <f>IF(COUNTIF($BH$5:$BH322,"&gt;=2")&gt;1,CR321,BK322)</f>
        <v>0</v>
      </c>
      <c r="CS322" s="4">
        <f>IF(COUNTIF($BN$5:$BN322,"&gt;=2")&gt;1,CS321,BL322)</f>
        <v>7</v>
      </c>
      <c r="CT322" s="4">
        <f>IF(COUNTIF($BN$5:$BN322,"&gt;=2")&gt;1,CT321,BM322)</f>
        <v>4.8999999999999995</v>
      </c>
      <c r="CU322" s="4">
        <f>IF(COUNTIF($BN$5:$BN322,"&gt;=2")&gt;1,CU321,BN322)</f>
        <v>2.1</v>
      </c>
      <c r="CV322" s="4">
        <f>IF(COUNTIF($BN$5:$BN322,"&gt;=2")&gt;1,CV321,BO322)</f>
        <v>0</v>
      </c>
      <c r="CW322" s="4">
        <f>IF(COUNTIF($BN$5:$BN322,"&gt;=2")&gt;1,CW321,BP322)</f>
        <v>0</v>
      </c>
      <c r="CX322" s="4">
        <f>IF(COUNTIF($BT$5:$BT322,"&gt;=2")&gt;1,CX321,BQ322)</f>
        <v>0</v>
      </c>
      <c r="CY322" s="4">
        <f>IF(COUNTIF($BT$5:$BT322,"&gt;=2")&gt;1,CY321,BR322)</f>
        <v>26</v>
      </c>
      <c r="CZ322" s="4">
        <f>IF(COUNTIF($BT$5:$BT322,"&gt;=2")&gt;1,CZ321,BS322)</f>
        <v>11.999999999999996</v>
      </c>
      <c r="DA322" s="4">
        <f>IF(COUNTIF($BT$5:$BT322,"&gt;=2")&gt;1,DA321,BT322)</f>
        <v>2</v>
      </c>
      <c r="DB322" s="4">
        <f>IF(COUNTIF($BT$5:$BT322,"&gt;=2")&gt;1,DB321,BU322)</f>
        <v>0</v>
      </c>
      <c r="DC322" s="4">
        <f>IF(COUNTIF($BZ$5:$BZ322,"&gt;=2")&gt;1,DC321,BV322)</f>
        <v>0</v>
      </c>
      <c r="DD322" s="4">
        <f>IF(COUNTIF($BZ$5:$BZ322,"&gt;=2")&gt;1,DD321,BW322)</f>
        <v>0</v>
      </c>
      <c r="DE322" s="4">
        <f>IF(COUNTIF($BZ$5:$BZ322,"&gt;=2")&gt;1,DE321,BX322)</f>
        <v>207.20000000000002</v>
      </c>
      <c r="DF322" s="4">
        <f>IF(COUNTIF($BZ$5:$BZ322,"&gt;=2")&gt;1,DF321,BY322)</f>
        <v>50.504999999999988</v>
      </c>
      <c r="DG322" s="4">
        <f>IF(COUNTIF($BZ$5:$BZ322,"&gt;=2")&gt;1,DG321,BZ322)</f>
        <v>1.2949999999999999</v>
      </c>
      <c r="DH322" s="4">
        <f t="shared" si="286"/>
        <v>0</v>
      </c>
      <c r="DI322" s="4">
        <f t="shared" si="287"/>
        <v>0</v>
      </c>
      <c r="DJ322" s="4">
        <f t="shared" si="288"/>
        <v>0</v>
      </c>
      <c r="DK322" s="4">
        <f t="shared" si="289"/>
        <v>0</v>
      </c>
      <c r="DL322" s="4">
        <f t="shared" si="290"/>
        <v>0</v>
      </c>
      <c r="DM322" s="4">
        <f t="shared" si="291"/>
        <v>7</v>
      </c>
      <c r="DN322" s="4">
        <f t="shared" si="292"/>
        <v>13.999999999999998</v>
      </c>
      <c r="DO322" s="4">
        <f t="shared" si="293"/>
        <v>40</v>
      </c>
      <c r="DP322" s="4">
        <f t="shared" si="294"/>
        <v>259</v>
      </c>
      <c r="DQ322" s="4">
        <f t="shared" si="295"/>
        <v>0</v>
      </c>
      <c r="DS322" s="4">
        <v>318</v>
      </c>
      <c r="DT322" s="4">
        <f>$CK322+INDEX(节奏总纲!D$4:D$163,基础状态预估!$C$2)</f>
        <v>342.00483399593907</v>
      </c>
      <c r="DU322" s="4">
        <f>$CK322+INDEX(节奏总纲!E$4:E$163,基础状态预估!$C$2)</f>
        <v>336.28268396026414</v>
      </c>
      <c r="DV322" s="4">
        <f>$CK322+INDEX(节奏总纲!F$4:F$163,基础状态预估!$C$2)</f>
        <v>329.39220630709644</v>
      </c>
      <c r="DW322" s="4">
        <f>$CK322+INDEX(节奏总纲!G$4:G$163,基础状态预估!$C$2)</f>
        <v>321.03246816526354</v>
      </c>
      <c r="DX322" s="4">
        <f>$CK322+INDEX(节奏总纲!H$4:H$163,基础状态预估!$C$2)</f>
        <v>310.69453894381218</v>
      </c>
      <c r="DY322" s="4">
        <f t="shared" si="296"/>
        <v>11.899999999999999</v>
      </c>
      <c r="DZ322" s="4">
        <f t="shared" si="297"/>
        <v>33</v>
      </c>
      <c r="EA322" s="4">
        <f t="shared" si="298"/>
        <v>221.3</v>
      </c>
      <c r="EB322" s="4">
        <f t="shared" si="299"/>
        <v>52.504999999999988</v>
      </c>
      <c r="EC322" s="4">
        <f t="shared" si="300"/>
        <v>1.2949999999999999</v>
      </c>
    </row>
    <row r="323" spans="58:133" x14ac:dyDescent="0.15">
      <c r="BF323" s="4">
        <v>319</v>
      </c>
      <c r="BG323" s="4">
        <f t="shared" si="282"/>
        <v>223.29999999999998</v>
      </c>
      <c r="BH323" s="4">
        <f t="shared" si="283"/>
        <v>95.7</v>
      </c>
      <c r="BL323" s="4">
        <f t="shared" si="271"/>
        <v>156.5</v>
      </c>
      <c r="BM323" s="4">
        <f t="shared" si="272"/>
        <v>109.55</v>
      </c>
      <c r="BN323" s="4">
        <f t="shared" si="273"/>
        <v>46.949999999999996</v>
      </c>
      <c r="BR323" s="4">
        <f t="shared" si="274"/>
        <v>195</v>
      </c>
      <c r="BS323" s="4">
        <f t="shared" si="275"/>
        <v>89.999999999999986</v>
      </c>
      <c r="BT323" s="4">
        <f t="shared" si="276"/>
        <v>15</v>
      </c>
      <c r="BX323" s="4">
        <f t="shared" si="277"/>
        <v>208</v>
      </c>
      <c r="BY323" s="4">
        <f t="shared" si="278"/>
        <v>50.699999999999989</v>
      </c>
      <c r="BZ323" s="4">
        <f t="shared" si="279"/>
        <v>1.3</v>
      </c>
      <c r="CD323" s="4">
        <f t="shared" si="280"/>
        <v>0</v>
      </c>
      <c r="CE323" s="4">
        <f t="shared" si="281"/>
        <v>0</v>
      </c>
      <c r="CF323" s="4">
        <f>IF(COUNTIF($BH$5:$BH323,"&gt;=2")&lt;=1,SUM($BG323:$BK323)*C$8,CF322)</f>
        <v>151200</v>
      </c>
      <c r="CG323" s="4">
        <f>IF(COUNTIF($BN$5:$BN323,"&gt;=2")&lt;=1,SUM($BL323:$BP323)*D$8,CG322)</f>
        <v>604799.99999999988</v>
      </c>
      <c r="CH323" s="4">
        <f>IF(COUNTIF($BT$5:$BT323,"&gt;=2")&lt;=1,SUM($BQ323:$BU323)*E$8,CH322)</f>
        <v>2592000</v>
      </c>
      <c r="CI323" s="4">
        <f>IF(COUNTIF($BZ$5:$BZ323,"&gt;=2")&lt;=1,SUM($BV323:$BZ323)*F$8,CI322)</f>
        <v>22464000</v>
      </c>
      <c r="CJ323" s="4">
        <f t="shared" si="284"/>
        <v>0</v>
      </c>
      <c r="CK323" s="4">
        <f t="shared" si="285"/>
        <v>298.75</v>
      </c>
      <c r="CM323" s="4">
        <v>319</v>
      </c>
      <c r="CN323" s="4">
        <f>IF(COUNTIF($BH$5:$BH323,"&gt;=2")&gt;1,CN322,BG323)</f>
        <v>4.8999999999999995</v>
      </c>
      <c r="CO323" s="4">
        <f>IF(COUNTIF($BH$5:$BH323,"&gt;=2")&gt;1,CO322,BH323)</f>
        <v>2.1</v>
      </c>
      <c r="CP323" s="4">
        <f>IF(COUNTIF($BH$5:$BH323,"&gt;=2")&gt;1,CP322,BI323)</f>
        <v>0</v>
      </c>
      <c r="CQ323" s="4">
        <f>IF(COUNTIF($BH$5:$BH323,"&gt;=2")&gt;1,CQ322,BJ323)</f>
        <v>0</v>
      </c>
      <c r="CR323" s="4">
        <f>IF(COUNTIF($BH$5:$BH323,"&gt;=2")&gt;1,CR322,BK323)</f>
        <v>0</v>
      </c>
      <c r="CS323" s="4">
        <f>IF(COUNTIF($BN$5:$BN323,"&gt;=2")&gt;1,CS322,BL323)</f>
        <v>7</v>
      </c>
      <c r="CT323" s="4">
        <f>IF(COUNTIF($BN$5:$BN323,"&gt;=2")&gt;1,CT322,BM323)</f>
        <v>4.8999999999999995</v>
      </c>
      <c r="CU323" s="4">
        <f>IF(COUNTIF($BN$5:$BN323,"&gt;=2")&gt;1,CU322,BN323)</f>
        <v>2.1</v>
      </c>
      <c r="CV323" s="4">
        <f>IF(COUNTIF($BN$5:$BN323,"&gt;=2")&gt;1,CV322,BO323)</f>
        <v>0</v>
      </c>
      <c r="CW323" s="4">
        <f>IF(COUNTIF($BN$5:$BN323,"&gt;=2")&gt;1,CW322,BP323)</f>
        <v>0</v>
      </c>
      <c r="CX323" s="4">
        <f>IF(COUNTIF($BT$5:$BT323,"&gt;=2")&gt;1,CX322,BQ323)</f>
        <v>0</v>
      </c>
      <c r="CY323" s="4">
        <f>IF(COUNTIF($BT$5:$BT323,"&gt;=2")&gt;1,CY322,BR323)</f>
        <v>26</v>
      </c>
      <c r="CZ323" s="4">
        <f>IF(COUNTIF($BT$5:$BT323,"&gt;=2")&gt;1,CZ322,BS323)</f>
        <v>11.999999999999996</v>
      </c>
      <c r="DA323" s="4">
        <f>IF(COUNTIF($BT$5:$BT323,"&gt;=2")&gt;1,DA322,BT323)</f>
        <v>2</v>
      </c>
      <c r="DB323" s="4">
        <f>IF(COUNTIF($BT$5:$BT323,"&gt;=2")&gt;1,DB322,BU323)</f>
        <v>0</v>
      </c>
      <c r="DC323" s="4">
        <f>IF(COUNTIF($BZ$5:$BZ323,"&gt;=2")&gt;1,DC322,BV323)</f>
        <v>0</v>
      </c>
      <c r="DD323" s="4">
        <f>IF(COUNTIF($BZ$5:$BZ323,"&gt;=2")&gt;1,DD322,BW323)</f>
        <v>0</v>
      </c>
      <c r="DE323" s="4">
        <f>IF(COUNTIF($BZ$5:$BZ323,"&gt;=2")&gt;1,DE322,BX323)</f>
        <v>208</v>
      </c>
      <c r="DF323" s="4">
        <f>IF(COUNTIF($BZ$5:$BZ323,"&gt;=2")&gt;1,DF322,BY323)</f>
        <v>50.699999999999989</v>
      </c>
      <c r="DG323" s="4">
        <f>IF(COUNTIF($BZ$5:$BZ323,"&gt;=2")&gt;1,DG322,BZ323)</f>
        <v>1.3</v>
      </c>
      <c r="DH323" s="4">
        <f t="shared" si="286"/>
        <v>0</v>
      </c>
      <c r="DI323" s="4">
        <f t="shared" si="287"/>
        <v>0</v>
      </c>
      <c r="DJ323" s="4">
        <f t="shared" si="288"/>
        <v>0</v>
      </c>
      <c r="DK323" s="4">
        <f t="shared" si="289"/>
        <v>0</v>
      </c>
      <c r="DL323" s="4">
        <f t="shared" si="290"/>
        <v>0</v>
      </c>
      <c r="DM323" s="4">
        <f t="shared" si="291"/>
        <v>7</v>
      </c>
      <c r="DN323" s="4">
        <f t="shared" si="292"/>
        <v>13.999999999999998</v>
      </c>
      <c r="DO323" s="4">
        <f t="shared" si="293"/>
        <v>40</v>
      </c>
      <c r="DP323" s="4">
        <f t="shared" si="294"/>
        <v>260</v>
      </c>
      <c r="DQ323" s="4">
        <f t="shared" si="295"/>
        <v>0</v>
      </c>
      <c r="DS323" s="4">
        <v>319</v>
      </c>
      <c r="DT323" s="4">
        <f>$CK323+INDEX(节奏总纲!D$4:D$163,基础状态预估!$C$2)</f>
        <v>343.00483399593907</v>
      </c>
      <c r="DU323" s="4">
        <f>$CK323+INDEX(节奏总纲!E$4:E$163,基础状态预估!$C$2)</f>
        <v>337.28268396026414</v>
      </c>
      <c r="DV323" s="4">
        <f>$CK323+INDEX(节奏总纲!F$4:F$163,基础状态预估!$C$2)</f>
        <v>330.39220630709644</v>
      </c>
      <c r="DW323" s="4">
        <f>$CK323+INDEX(节奏总纲!G$4:G$163,基础状态预估!$C$2)</f>
        <v>322.03246816526354</v>
      </c>
      <c r="DX323" s="4">
        <f>$CK323+INDEX(节奏总纲!H$4:H$163,基础状态预估!$C$2)</f>
        <v>311.69453894381218</v>
      </c>
      <c r="DY323" s="4">
        <f t="shared" si="296"/>
        <v>11.899999999999999</v>
      </c>
      <c r="DZ323" s="4">
        <f t="shared" si="297"/>
        <v>33</v>
      </c>
      <c r="EA323" s="4">
        <f t="shared" si="298"/>
        <v>222.1</v>
      </c>
      <c r="EB323" s="4">
        <f t="shared" si="299"/>
        <v>52.699999999999989</v>
      </c>
      <c r="EC323" s="4">
        <f t="shared" si="300"/>
        <v>1.3</v>
      </c>
    </row>
    <row r="324" spans="58:133" x14ac:dyDescent="0.15">
      <c r="BF324" s="4">
        <v>320</v>
      </c>
      <c r="BG324" s="4">
        <f t="shared" si="282"/>
        <v>224</v>
      </c>
      <c r="BH324" s="4">
        <f t="shared" si="283"/>
        <v>96</v>
      </c>
      <c r="BL324" s="4">
        <f t="shared" si="271"/>
        <v>157</v>
      </c>
      <c r="BM324" s="4">
        <f t="shared" si="272"/>
        <v>109.89999999999999</v>
      </c>
      <c r="BN324" s="4">
        <f t="shared" si="273"/>
        <v>47.1</v>
      </c>
      <c r="BR324" s="4">
        <f t="shared" si="274"/>
        <v>195.65</v>
      </c>
      <c r="BS324" s="4">
        <f t="shared" si="275"/>
        <v>90.299999999999983</v>
      </c>
      <c r="BT324" s="4">
        <f t="shared" si="276"/>
        <v>15.05</v>
      </c>
      <c r="BX324" s="4">
        <f t="shared" si="277"/>
        <v>208.8</v>
      </c>
      <c r="BY324" s="4">
        <f t="shared" si="278"/>
        <v>50.894999999999989</v>
      </c>
      <c r="BZ324" s="4">
        <f t="shared" si="279"/>
        <v>1.3049999999999999</v>
      </c>
      <c r="CD324" s="4">
        <f t="shared" si="280"/>
        <v>0</v>
      </c>
      <c r="CE324" s="4">
        <f t="shared" si="281"/>
        <v>0</v>
      </c>
      <c r="CF324" s="4">
        <f>IF(COUNTIF($BH$5:$BH324,"&gt;=2")&lt;=1,SUM($BG324:$BK324)*C$8,CF323)</f>
        <v>151200</v>
      </c>
      <c r="CG324" s="4">
        <f>IF(COUNTIF($BN$5:$BN324,"&gt;=2")&lt;=1,SUM($BL324:$BP324)*D$8,CG323)</f>
        <v>604799.99999999988</v>
      </c>
      <c r="CH324" s="4">
        <f>IF(COUNTIF($BT$5:$BT324,"&gt;=2")&lt;=1,SUM($BQ324:$BU324)*E$8,CH323)</f>
        <v>2592000</v>
      </c>
      <c r="CI324" s="4">
        <f>IF(COUNTIF($BZ$5:$BZ324,"&gt;=2")&lt;=1,SUM($BV324:$BZ324)*F$8,CI323)</f>
        <v>22550400</v>
      </c>
      <c r="CJ324" s="4">
        <f t="shared" si="284"/>
        <v>0</v>
      </c>
      <c r="CK324" s="4">
        <f t="shared" si="285"/>
        <v>299.75</v>
      </c>
      <c r="CM324" s="4">
        <v>320</v>
      </c>
      <c r="CN324" s="4">
        <f>IF(COUNTIF($BH$5:$BH324,"&gt;=2")&gt;1,CN323,BG324)</f>
        <v>4.8999999999999995</v>
      </c>
      <c r="CO324" s="4">
        <f>IF(COUNTIF($BH$5:$BH324,"&gt;=2")&gt;1,CO323,BH324)</f>
        <v>2.1</v>
      </c>
      <c r="CP324" s="4">
        <f>IF(COUNTIF($BH$5:$BH324,"&gt;=2")&gt;1,CP323,BI324)</f>
        <v>0</v>
      </c>
      <c r="CQ324" s="4">
        <f>IF(COUNTIF($BH$5:$BH324,"&gt;=2")&gt;1,CQ323,BJ324)</f>
        <v>0</v>
      </c>
      <c r="CR324" s="4">
        <f>IF(COUNTIF($BH$5:$BH324,"&gt;=2")&gt;1,CR323,BK324)</f>
        <v>0</v>
      </c>
      <c r="CS324" s="4">
        <f>IF(COUNTIF($BN$5:$BN324,"&gt;=2")&gt;1,CS323,BL324)</f>
        <v>7</v>
      </c>
      <c r="CT324" s="4">
        <f>IF(COUNTIF($BN$5:$BN324,"&gt;=2")&gt;1,CT323,BM324)</f>
        <v>4.8999999999999995</v>
      </c>
      <c r="CU324" s="4">
        <f>IF(COUNTIF($BN$5:$BN324,"&gt;=2")&gt;1,CU323,BN324)</f>
        <v>2.1</v>
      </c>
      <c r="CV324" s="4">
        <f>IF(COUNTIF($BN$5:$BN324,"&gt;=2")&gt;1,CV323,BO324)</f>
        <v>0</v>
      </c>
      <c r="CW324" s="4">
        <f>IF(COUNTIF($BN$5:$BN324,"&gt;=2")&gt;1,CW323,BP324)</f>
        <v>0</v>
      </c>
      <c r="CX324" s="4">
        <f>IF(COUNTIF($BT$5:$BT324,"&gt;=2")&gt;1,CX323,BQ324)</f>
        <v>0</v>
      </c>
      <c r="CY324" s="4">
        <f>IF(COUNTIF($BT$5:$BT324,"&gt;=2")&gt;1,CY323,BR324)</f>
        <v>26</v>
      </c>
      <c r="CZ324" s="4">
        <f>IF(COUNTIF($BT$5:$BT324,"&gt;=2")&gt;1,CZ323,BS324)</f>
        <v>11.999999999999996</v>
      </c>
      <c r="DA324" s="4">
        <f>IF(COUNTIF($BT$5:$BT324,"&gt;=2")&gt;1,DA323,BT324)</f>
        <v>2</v>
      </c>
      <c r="DB324" s="4">
        <f>IF(COUNTIF($BT$5:$BT324,"&gt;=2")&gt;1,DB323,BU324)</f>
        <v>0</v>
      </c>
      <c r="DC324" s="4">
        <f>IF(COUNTIF($BZ$5:$BZ324,"&gt;=2")&gt;1,DC323,BV324)</f>
        <v>0</v>
      </c>
      <c r="DD324" s="4">
        <f>IF(COUNTIF($BZ$5:$BZ324,"&gt;=2")&gt;1,DD323,BW324)</f>
        <v>0</v>
      </c>
      <c r="DE324" s="4">
        <f>IF(COUNTIF($BZ$5:$BZ324,"&gt;=2")&gt;1,DE323,BX324)</f>
        <v>208.8</v>
      </c>
      <c r="DF324" s="4">
        <f>IF(COUNTIF($BZ$5:$BZ324,"&gt;=2")&gt;1,DF323,BY324)</f>
        <v>50.894999999999989</v>
      </c>
      <c r="DG324" s="4">
        <f>IF(COUNTIF($BZ$5:$BZ324,"&gt;=2")&gt;1,DG323,BZ324)</f>
        <v>1.3049999999999999</v>
      </c>
      <c r="DH324" s="4">
        <f t="shared" si="286"/>
        <v>0</v>
      </c>
      <c r="DI324" s="4">
        <f t="shared" si="287"/>
        <v>0</v>
      </c>
      <c r="DJ324" s="4">
        <f t="shared" si="288"/>
        <v>0</v>
      </c>
      <c r="DK324" s="4">
        <f t="shared" si="289"/>
        <v>0</v>
      </c>
      <c r="DL324" s="4">
        <f t="shared" si="290"/>
        <v>0</v>
      </c>
      <c r="DM324" s="4">
        <f t="shared" si="291"/>
        <v>7</v>
      </c>
      <c r="DN324" s="4">
        <f t="shared" si="292"/>
        <v>13.999999999999998</v>
      </c>
      <c r="DO324" s="4">
        <f t="shared" si="293"/>
        <v>40</v>
      </c>
      <c r="DP324" s="4">
        <f t="shared" si="294"/>
        <v>261</v>
      </c>
      <c r="DQ324" s="4">
        <f t="shared" si="295"/>
        <v>0</v>
      </c>
      <c r="DS324" s="4">
        <v>320</v>
      </c>
      <c r="DT324" s="4">
        <f>$CK324+INDEX(节奏总纲!D$4:D$163,基础状态预估!$C$2)</f>
        <v>344.00483399593907</v>
      </c>
      <c r="DU324" s="4">
        <f>$CK324+INDEX(节奏总纲!E$4:E$163,基础状态预估!$C$2)</f>
        <v>338.28268396026414</v>
      </c>
      <c r="DV324" s="4">
        <f>$CK324+INDEX(节奏总纲!F$4:F$163,基础状态预估!$C$2)</f>
        <v>331.39220630709644</v>
      </c>
      <c r="DW324" s="4">
        <f>$CK324+INDEX(节奏总纲!G$4:G$163,基础状态预估!$C$2)</f>
        <v>323.03246816526354</v>
      </c>
      <c r="DX324" s="4">
        <f>$CK324+INDEX(节奏总纲!H$4:H$163,基础状态预估!$C$2)</f>
        <v>312.69453894381218</v>
      </c>
      <c r="DY324" s="4">
        <f t="shared" si="296"/>
        <v>11.899999999999999</v>
      </c>
      <c r="DZ324" s="4">
        <f t="shared" si="297"/>
        <v>33</v>
      </c>
      <c r="EA324" s="4">
        <f t="shared" si="298"/>
        <v>222.9</v>
      </c>
      <c r="EB324" s="4">
        <f t="shared" si="299"/>
        <v>52.894999999999989</v>
      </c>
      <c r="EC324" s="4">
        <f t="shared" si="300"/>
        <v>1.3049999999999999</v>
      </c>
    </row>
    <row r="325" spans="58:133" x14ac:dyDescent="0.15">
      <c r="BF325" s="4">
        <v>321</v>
      </c>
      <c r="BG325" s="4">
        <f t="shared" si="282"/>
        <v>224.7</v>
      </c>
      <c r="BH325" s="4">
        <f t="shared" si="283"/>
        <v>96.3</v>
      </c>
      <c r="BL325" s="4">
        <f t="shared" ref="BL325:BL388" si="301">IF($BH325&lt;2,0,($BF325-INDEX($BF$5:$BF$1004,MATCH(2,$BH$5:$BH$1004,1)))*$D$23)</f>
        <v>157.5</v>
      </c>
      <c r="BM325" s="4">
        <f t="shared" ref="BM325:BM388" si="302">IF($BH325&lt;2,0,($BF325-INDEX($BF$5:$BF$1004,MATCH(2,$BH$5:$BH$1004,1)))*$D$22)</f>
        <v>110.25</v>
      </c>
      <c r="BN325" s="4">
        <f t="shared" ref="BN325:BN388" si="303">IF($BH325&lt;2,0,($BF325-INDEX($BF$5:$BF$1004,MATCH(2,$BH$5:$BH$1004,1)))*$D$21)</f>
        <v>47.25</v>
      </c>
      <c r="BR325" s="4">
        <f t="shared" ref="BR325:BR388" si="304">IF($BN325&lt;2,0,($BF325-INDEX($BF$5:$BF$1004,MATCH(2,$BN$5:$BN$1004,1)))*$E$23)</f>
        <v>196.3</v>
      </c>
      <c r="BS325" s="4">
        <f t="shared" ref="BS325:BS388" si="305">IF($BN325&lt;2,0,($BF325-INDEX($BF$5:$BF$1004,MATCH(2,$BN$5:$BN$1004,1)))*$E$22)</f>
        <v>90.59999999999998</v>
      </c>
      <c r="BT325" s="4">
        <f t="shared" ref="BT325:BT388" si="306">IF($BN325&lt;2,0,($BF325-INDEX($BF$5:$BF$1004,MATCH(2,$BN$5:$BN$1004,1)))*$E$21)</f>
        <v>15.100000000000001</v>
      </c>
      <c r="BX325" s="4">
        <f t="shared" ref="BX325:BX388" si="307">IF($BT325&lt;2,0,($BF325-INDEX($BF$5:$BF$1004,MATCH(2,$BT$5:$BT$1004,1)))*$F$23)</f>
        <v>209.60000000000002</v>
      </c>
      <c r="BY325" s="4">
        <f t="shared" ref="BY325:BY388" si="308">IF($BT325&lt;2,0,($BF325-INDEX($BF$5:$BF$1004,MATCH(2,$BT$5:$BT$1004,1)))*$F$22)</f>
        <v>51.089999999999989</v>
      </c>
      <c r="BZ325" s="4">
        <f t="shared" ref="BZ325:BZ388" si="309">IF($BT325&lt;2,0,($BF325-INDEX($BF$5:$BF$1004,MATCH(2,$BT$5:$BT$1004,1)))*$F$21)</f>
        <v>1.31</v>
      </c>
      <c r="CD325" s="4">
        <f t="shared" ref="CD325:CD388" si="310">IF($BZ325&lt;2,0,($BF325-INDEX($BF$5:$BF$1004,MATCH(2,$BZ$5:$BZ$1004,1)))*$G$23)</f>
        <v>0</v>
      </c>
      <c r="CE325" s="4">
        <f t="shared" ref="CE325:CE388" si="311">IF($BZ325&lt;2,0,($BF325-INDEX($BF$5:$BF$1004,MATCH(2,$BZ$5:$BZ$1004,1)))*$G$22)</f>
        <v>0</v>
      </c>
      <c r="CF325" s="4">
        <f>IF(COUNTIF($BH$5:$BH325,"&gt;=2")&lt;=1,SUM($BG325:$BK325)*C$8,CF324)</f>
        <v>151200</v>
      </c>
      <c r="CG325" s="4">
        <f>IF(COUNTIF($BN$5:$BN325,"&gt;=2")&lt;=1,SUM($BL325:$BP325)*D$8,CG324)</f>
        <v>604799.99999999988</v>
      </c>
      <c r="CH325" s="4">
        <f>IF(COUNTIF($BT$5:$BT325,"&gt;=2")&lt;=1,SUM($BQ325:$BU325)*E$8,CH324)</f>
        <v>2592000</v>
      </c>
      <c r="CI325" s="4">
        <f>IF(COUNTIF($BZ$5:$BZ325,"&gt;=2")&lt;=1,SUM($BV325:$BZ325)*F$8,CI324)</f>
        <v>22636800</v>
      </c>
      <c r="CJ325" s="4">
        <f t="shared" si="284"/>
        <v>0</v>
      </c>
      <c r="CK325" s="4">
        <f t="shared" si="285"/>
        <v>300.75</v>
      </c>
      <c r="CM325" s="4">
        <v>321</v>
      </c>
      <c r="CN325" s="4">
        <f>IF(COUNTIF($BH$5:$BH325,"&gt;=2")&gt;1,CN324,BG325)</f>
        <v>4.8999999999999995</v>
      </c>
      <c r="CO325" s="4">
        <f>IF(COUNTIF($BH$5:$BH325,"&gt;=2")&gt;1,CO324,BH325)</f>
        <v>2.1</v>
      </c>
      <c r="CP325" s="4">
        <f>IF(COUNTIF($BH$5:$BH325,"&gt;=2")&gt;1,CP324,BI325)</f>
        <v>0</v>
      </c>
      <c r="CQ325" s="4">
        <f>IF(COUNTIF($BH$5:$BH325,"&gt;=2")&gt;1,CQ324,BJ325)</f>
        <v>0</v>
      </c>
      <c r="CR325" s="4">
        <f>IF(COUNTIF($BH$5:$BH325,"&gt;=2")&gt;1,CR324,BK325)</f>
        <v>0</v>
      </c>
      <c r="CS325" s="4">
        <f>IF(COUNTIF($BN$5:$BN325,"&gt;=2")&gt;1,CS324,BL325)</f>
        <v>7</v>
      </c>
      <c r="CT325" s="4">
        <f>IF(COUNTIF($BN$5:$BN325,"&gt;=2")&gt;1,CT324,BM325)</f>
        <v>4.8999999999999995</v>
      </c>
      <c r="CU325" s="4">
        <f>IF(COUNTIF($BN$5:$BN325,"&gt;=2")&gt;1,CU324,BN325)</f>
        <v>2.1</v>
      </c>
      <c r="CV325" s="4">
        <f>IF(COUNTIF($BN$5:$BN325,"&gt;=2")&gt;1,CV324,BO325)</f>
        <v>0</v>
      </c>
      <c r="CW325" s="4">
        <f>IF(COUNTIF($BN$5:$BN325,"&gt;=2")&gt;1,CW324,BP325)</f>
        <v>0</v>
      </c>
      <c r="CX325" s="4">
        <f>IF(COUNTIF($BT$5:$BT325,"&gt;=2")&gt;1,CX324,BQ325)</f>
        <v>0</v>
      </c>
      <c r="CY325" s="4">
        <f>IF(COUNTIF($BT$5:$BT325,"&gt;=2")&gt;1,CY324,BR325)</f>
        <v>26</v>
      </c>
      <c r="CZ325" s="4">
        <f>IF(COUNTIF($BT$5:$BT325,"&gt;=2")&gt;1,CZ324,BS325)</f>
        <v>11.999999999999996</v>
      </c>
      <c r="DA325" s="4">
        <f>IF(COUNTIF($BT$5:$BT325,"&gt;=2")&gt;1,DA324,BT325)</f>
        <v>2</v>
      </c>
      <c r="DB325" s="4">
        <f>IF(COUNTIF($BT$5:$BT325,"&gt;=2")&gt;1,DB324,BU325)</f>
        <v>0</v>
      </c>
      <c r="DC325" s="4">
        <f>IF(COUNTIF($BZ$5:$BZ325,"&gt;=2")&gt;1,DC324,BV325)</f>
        <v>0</v>
      </c>
      <c r="DD325" s="4">
        <f>IF(COUNTIF($BZ$5:$BZ325,"&gt;=2")&gt;1,DD324,BW325)</f>
        <v>0</v>
      </c>
      <c r="DE325" s="4">
        <f>IF(COUNTIF($BZ$5:$BZ325,"&gt;=2")&gt;1,DE324,BX325)</f>
        <v>209.60000000000002</v>
      </c>
      <c r="DF325" s="4">
        <f>IF(COUNTIF($BZ$5:$BZ325,"&gt;=2")&gt;1,DF324,BY325)</f>
        <v>51.089999999999989</v>
      </c>
      <c r="DG325" s="4">
        <f>IF(COUNTIF($BZ$5:$BZ325,"&gt;=2")&gt;1,DG324,BZ325)</f>
        <v>1.31</v>
      </c>
      <c r="DH325" s="4">
        <f t="shared" si="286"/>
        <v>0</v>
      </c>
      <c r="DI325" s="4">
        <f t="shared" si="287"/>
        <v>0</v>
      </c>
      <c r="DJ325" s="4">
        <f t="shared" si="288"/>
        <v>0</v>
      </c>
      <c r="DK325" s="4">
        <f t="shared" si="289"/>
        <v>0</v>
      </c>
      <c r="DL325" s="4">
        <f t="shared" si="290"/>
        <v>0</v>
      </c>
      <c r="DM325" s="4">
        <f t="shared" si="291"/>
        <v>7</v>
      </c>
      <c r="DN325" s="4">
        <f t="shared" si="292"/>
        <v>13.999999999999998</v>
      </c>
      <c r="DO325" s="4">
        <f t="shared" si="293"/>
        <v>40</v>
      </c>
      <c r="DP325" s="4">
        <f t="shared" si="294"/>
        <v>262</v>
      </c>
      <c r="DQ325" s="4">
        <f t="shared" si="295"/>
        <v>0</v>
      </c>
      <c r="DS325" s="4">
        <v>321</v>
      </c>
      <c r="DT325" s="4">
        <f>$CK325+INDEX(节奏总纲!D$4:D$163,基础状态预估!$C$2)</f>
        <v>345.00483399593907</v>
      </c>
      <c r="DU325" s="4">
        <f>$CK325+INDEX(节奏总纲!E$4:E$163,基础状态预估!$C$2)</f>
        <v>339.28268396026414</v>
      </c>
      <c r="DV325" s="4">
        <f>$CK325+INDEX(节奏总纲!F$4:F$163,基础状态预估!$C$2)</f>
        <v>332.39220630709644</v>
      </c>
      <c r="DW325" s="4">
        <f>$CK325+INDEX(节奏总纲!G$4:G$163,基础状态预估!$C$2)</f>
        <v>324.03246816526354</v>
      </c>
      <c r="DX325" s="4">
        <f>$CK325+INDEX(节奏总纲!H$4:H$163,基础状态预估!$C$2)</f>
        <v>313.69453894381218</v>
      </c>
      <c r="DY325" s="4">
        <f t="shared" si="296"/>
        <v>11.899999999999999</v>
      </c>
      <c r="DZ325" s="4">
        <f t="shared" si="297"/>
        <v>33</v>
      </c>
      <c r="EA325" s="4">
        <f t="shared" si="298"/>
        <v>223.70000000000002</v>
      </c>
      <c r="EB325" s="4">
        <f t="shared" si="299"/>
        <v>53.089999999999989</v>
      </c>
      <c r="EC325" s="4">
        <f t="shared" si="300"/>
        <v>1.31</v>
      </c>
    </row>
    <row r="326" spans="58:133" x14ac:dyDescent="0.15">
      <c r="BF326" s="4">
        <v>322</v>
      </c>
      <c r="BG326" s="4">
        <f t="shared" ref="BG326:BG389" si="312">$BF326*$C$22</f>
        <v>225.39999999999998</v>
      </c>
      <c r="BH326" s="4">
        <f t="shared" ref="BH326:BH389" si="313">$BF326*$C$21</f>
        <v>96.6</v>
      </c>
      <c r="BL326" s="4">
        <f t="shared" si="301"/>
        <v>158</v>
      </c>
      <c r="BM326" s="4">
        <f t="shared" si="302"/>
        <v>110.6</v>
      </c>
      <c r="BN326" s="4">
        <f t="shared" si="303"/>
        <v>47.4</v>
      </c>
      <c r="BR326" s="4">
        <f t="shared" si="304"/>
        <v>196.95000000000002</v>
      </c>
      <c r="BS326" s="4">
        <f t="shared" si="305"/>
        <v>90.899999999999977</v>
      </c>
      <c r="BT326" s="4">
        <f t="shared" si="306"/>
        <v>15.15</v>
      </c>
      <c r="BX326" s="4">
        <f t="shared" si="307"/>
        <v>210.4</v>
      </c>
      <c r="BY326" s="4">
        <f t="shared" si="308"/>
        <v>51.284999999999989</v>
      </c>
      <c r="BZ326" s="4">
        <f t="shared" si="309"/>
        <v>1.3149999999999999</v>
      </c>
      <c r="CD326" s="4">
        <f t="shared" si="310"/>
        <v>0</v>
      </c>
      <c r="CE326" s="4">
        <f t="shared" si="311"/>
        <v>0</v>
      </c>
      <c r="CF326" s="4">
        <f>IF(COUNTIF($BH$5:$BH326,"&gt;=2")&lt;=1,SUM($BG326:$BK326)*C$8,CF325)</f>
        <v>151200</v>
      </c>
      <c r="CG326" s="4">
        <f>IF(COUNTIF($BN$5:$BN326,"&gt;=2")&lt;=1,SUM($BL326:$BP326)*D$8,CG325)</f>
        <v>604799.99999999988</v>
      </c>
      <c r="CH326" s="4">
        <f>IF(COUNTIF($BT$5:$BT326,"&gt;=2")&lt;=1,SUM($BQ326:$BU326)*E$8,CH325)</f>
        <v>2592000</v>
      </c>
      <c r="CI326" s="4">
        <f>IF(COUNTIF($BZ$5:$BZ326,"&gt;=2")&lt;=1,SUM($BV326:$BZ326)*F$8,CI325)</f>
        <v>22723200</v>
      </c>
      <c r="CJ326" s="4">
        <f t="shared" ref="CJ326:CJ389" si="314">SUM($CA326:$CE326)*G$8</f>
        <v>0</v>
      </c>
      <c r="CK326" s="4">
        <f t="shared" ref="CK326:CK389" si="315">SUM(CF326:CJ326)/86400</f>
        <v>301.75</v>
      </c>
      <c r="CM326" s="4">
        <v>322</v>
      </c>
      <c r="CN326" s="4">
        <f>IF(COUNTIF($BH$5:$BH326,"&gt;=2")&gt;1,CN325,BG326)</f>
        <v>4.8999999999999995</v>
      </c>
      <c r="CO326" s="4">
        <f>IF(COUNTIF($BH$5:$BH326,"&gt;=2")&gt;1,CO325,BH326)</f>
        <v>2.1</v>
      </c>
      <c r="CP326" s="4">
        <f>IF(COUNTIF($BH$5:$BH326,"&gt;=2")&gt;1,CP325,BI326)</f>
        <v>0</v>
      </c>
      <c r="CQ326" s="4">
        <f>IF(COUNTIF($BH$5:$BH326,"&gt;=2")&gt;1,CQ325,BJ326)</f>
        <v>0</v>
      </c>
      <c r="CR326" s="4">
        <f>IF(COUNTIF($BH$5:$BH326,"&gt;=2")&gt;1,CR325,BK326)</f>
        <v>0</v>
      </c>
      <c r="CS326" s="4">
        <f>IF(COUNTIF($BN$5:$BN326,"&gt;=2")&gt;1,CS325,BL326)</f>
        <v>7</v>
      </c>
      <c r="CT326" s="4">
        <f>IF(COUNTIF($BN$5:$BN326,"&gt;=2")&gt;1,CT325,BM326)</f>
        <v>4.8999999999999995</v>
      </c>
      <c r="CU326" s="4">
        <f>IF(COUNTIF($BN$5:$BN326,"&gt;=2")&gt;1,CU325,BN326)</f>
        <v>2.1</v>
      </c>
      <c r="CV326" s="4">
        <f>IF(COUNTIF($BN$5:$BN326,"&gt;=2")&gt;1,CV325,BO326)</f>
        <v>0</v>
      </c>
      <c r="CW326" s="4">
        <f>IF(COUNTIF($BN$5:$BN326,"&gt;=2")&gt;1,CW325,BP326)</f>
        <v>0</v>
      </c>
      <c r="CX326" s="4">
        <f>IF(COUNTIF($BT$5:$BT326,"&gt;=2")&gt;1,CX325,BQ326)</f>
        <v>0</v>
      </c>
      <c r="CY326" s="4">
        <f>IF(COUNTIF($BT$5:$BT326,"&gt;=2")&gt;1,CY325,BR326)</f>
        <v>26</v>
      </c>
      <c r="CZ326" s="4">
        <f>IF(COUNTIF($BT$5:$BT326,"&gt;=2")&gt;1,CZ325,BS326)</f>
        <v>11.999999999999996</v>
      </c>
      <c r="DA326" s="4">
        <f>IF(COUNTIF($BT$5:$BT326,"&gt;=2")&gt;1,DA325,BT326)</f>
        <v>2</v>
      </c>
      <c r="DB326" s="4">
        <f>IF(COUNTIF($BT$5:$BT326,"&gt;=2")&gt;1,DB325,BU326)</f>
        <v>0</v>
      </c>
      <c r="DC326" s="4">
        <f>IF(COUNTIF($BZ$5:$BZ326,"&gt;=2")&gt;1,DC325,BV326)</f>
        <v>0</v>
      </c>
      <c r="DD326" s="4">
        <f>IF(COUNTIF($BZ$5:$BZ326,"&gt;=2")&gt;1,DD325,BW326)</f>
        <v>0</v>
      </c>
      <c r="DE326" s="4">
        <f>IF(COUNTIF($BZ$5:$BZ326,"&gt;=2")&gt;1,DE325,BX326)</f>
        <v>210.4</v>
      </c>
      <c r="DF326" s="4">
        <f>IF(COUNTIF($BZ$5:$BZ326,"&gt;=2")&gt;1,DF325,BY326)</f>
        <v>51.284999999999989</v>
      </c>
      <c r="DG326" s="4">
        <f>IF(COUNTIF($BZ$5:$BZ326,"&gt;=2")&gt;1,DG325,BZ326)</f>
        <v>1.3149999999999999</v>
      </c>
      <c r="DH326" s="4">
        <f t="shared" ref="DH326:DH389" si="316">CA326</f>
        <v>0</v>
      </c>
      <c r="DI326" s="4">
        <f t="shared" ref="DI326:DI389" si="317">CB326</f>
        <v>0</v>
      </c>
      <c r="DJ326" s="4">
        <f t="shared" ref="DJ326:DJ389" si="318">CC326</f>
        <v>0</v>
      </c>
      <c r="DK326" s="4">
        <f t="shared" ref="DK326:DK389" si="319">CD326</f>
        <v>0</v>
      </c>
      <c r="DL326" s="4">
        <f t="shared" ref="DL326:DL389" si="320">CE326</f>
        <v>0</v>
      </c>
      <c r="DM326" s="4">
        <f t="shared" ref="DM326:DM389" si="321">SUM($CN326:$CR326)</f>
        <v>7</v>
      </c>
      <c r="DN326" s="4">
        <f t="shared" ref="DN326:DN389" si="322">SUM($CS326:$CW326)</f>
        <v>13.999999999999998</v>
      </c>
      <c r="DO326" s="4">
        <f t="shared" ref="DO326:DO389" si="323">SUM($CX326:$DB326)</f>
        <v>40</v>
      </c>
      <c r="DP326" s="4">
        <f t="shared" ref="DP326:DP389" si="324">SUM($DC326:$DG326)</f>
        <v>263</v>
      </c>
      <c r="DQ326" s="4">
        <f t="shared" ref="DQ326:DQ389" si="325">SUM($DH326:$DL326)</f>
        <v>0</v>
      </c>
      <c r="DS326" s="4">
        <v>322</v>
      </c>
      <c r="DT326" s="4">
        <f>$CK326+INDEX(节奏总纲!D$4:D$163,基础状态预估!$C$2)</f>
        <v>346.00483399593907</v>
      </c>
      <c r="DU326" s="4">
        <f>$CK326+INDEX(节奏总纲!E$4:E$163,基础状态预估!$C$2)</f>
        <v>340.28268396026414</v>
      </c>
      <c r="DV326" s="4">
        <f>$CK326+INDEX(节奏总纲!F$4:F$163,基础状态预估!$C$2)</f>
        <v>333.39220630709644</v>
      </c>
      <c r="DW326" s="4">
        <f>$CK326+INDEX(节奏总纲!G$4:G$163,基础状态预估!$C$2)</f>
        <v>325.03246816526354</v>
      </c>
      <c r="DX326" s="4">
        <f>$CK326+INDEX(节奏总纲!H$4:H$163,基础状态预估!$C$2)</f>
        <v>314.69453894381218</v>
      </c>
      <c r="DY326" s="4">
        <f t="shared" ref="DY326:DY389" si="326">CN326+CS326+CX326+DC326+DH326</f>
        <v>11.899999999999999</v>
      </c>
      <c r="DZ326" s="4">
        <f t="shared" ref="DZ326:DZ389" si="327">CO326+CT326+CY326+DD326+DI326</f>
        <v>33</v>
      </c>
      <c r="EA326" s="4">
        <f t="shared" ref="EA326:EA389" si="328">CP326+CU326+CZ326+DE326+DJ326</f>
        <v>224.5</v>
      </c>
      <c r="EB326" s="4">
        <f t="shared" ref="EB326:EB389" si="329">CQ326+CV326+DA326+DF326+DK326</f>
        <v>53.284999999999989</v>
      </c>
      <c r="EC326" s="4">
        <f t="shared" ref="EC326:EC389" si="330">CR326+CW326+DB326+DG326+DL326</f>
        <v>1.3149999999999999</v>
      </c>
    </row>
    <row r="327" spans="58:133" x14ac:dyDescent="0.15">
      <c r="BF327" s="4">
        <v>323</v>
      </c>
      <c r="BG327" s="4">
        <f t="shared" si="312"/>
        <v>226.1</v>
      </c>
      <c r="BH327" s="4">
        <f t="shared" si="313"/>
        <v>96.899999999999991</v>
      </c>
      <c r="BL327" s="4">
        <f t="shared" si="301"/>
        <v>158.5</v>
      </c>
      <c r="BM327" s="4">
        <f t="shared" si="302"/>
        <v>110.94999999999999</v>
      </c>
      <c r="BN327" s="4">
        <f t="shared" si="303"/>
        <v>47.55</v>
      </c>
      <c r="BR327" s="4">
        <f t="shared" si="304"/>
        <v>197.6</v>
      </c>
      <c r="BS327" s="4">
        <f t="shared" si="305"/>
        <v>91.199999999999974</v>
      </c>
      <c r="BT327" s="4">
        <f t="shared" si="306"/>
        <v>15.200000000000001</v>
      </c>
      <c r="BX327" s="4">
        <f t="shared" si="307"/>
        <v>211.20000000000002</v>
      </c>
      <c r="BY327" s="4">
        <f t="shared" si="308"/>
        <v>51.47999999999999</v>
      </c>
      <c r="BZ327" s="4">
        <f t="shared" si="309"/>
        <v>1.32</v>
      </c>
      <c r="CD327" s="4">
        <f t="shared" si="310"/>
        <v>0</v>
      </c>
      <c r="CE327" s="4">
        <f t="shared" si="311"/>
        <v>0</v>
      </c>
      <c r="CF327" s="4">
        <f>IF(COUNTIF($BH$5:$BH327,"&gt;=2")&lt;=1,SUM($BG327:$BK327)*C$8,CF326)</f>
        <v>151200</v>
      </c>
      <c r="CG327" s="4">
        <f>IF(COUNTIF($BN$5:$BN327,"&gt;=2")&lt;=1,SUM($BL327:$BP327)*D$8,CG326)</f>
        <v>604799.99999999988</v>
      </c>
      <c r="CH327" s="4">
        <f>IF(COUNTIF($BT$5:$BT327,"&gt;=2")&lt;=1,SUM($BQ327:$BU327)*E$8,CH326)</f>
        <v>2592000</v>
      </c>
      <c r="CI327" s="4">
        <f>IF(COUNTIF($BZ$5:$BZ327,"&gt;=2")&lt;=1,SUM($BV327:$BZ327)*F$8,CI326)</f>
        <v>22809600</v>
      </c>
      <c r="CJ327" s="4">
        <f t="shared" si="314"/>
        <v>0</v>
      </c>
      <c r="CK327" s="4">
        <f t="shared" si="315"/>
        <v>302.75</v>
      </c>
      <c r="CM327" s="4">
        <v>323</v>
      </c>
      <c r="CN327" s="4">
        <f>IF(COUNTIF($BH$5:$BH327,"&gt;=2")&gt;1,CN326,BG327)</f>
        <v>4.8999999999999995</v>
      </c>
      <c r="CO327" s="4">
        <f>IF(COUNTIF($BH$5:$BH327,"&gt;=2")&gt;1,CO326,BH327)</f>
        <v>2.1</v>
      </c>
      <c r="CP327" s="4">
        <f>IF(COUNTIF($BH$5:$BH327,"&gt;=2")&gt;1,CP326,BI327)</f>
        <v>0</v>
      </c>
      <c r="CQ327" s="4">
        <f>IF(COUNTIF($BH$5:$BH327,"&gt;=2")&gt;1,CQ326,BJ327)</f>
        <v>0</v>
      </c>
      <c r="CR327" s="4">
        <f>IF(COUNTIF($BH$5:$BH327,"&gt;=2")&gt;1,CR326,BK327)</f>
        <v>0</v>
      </c>
      <c r="CS327" s="4">
        <f>IF(COUNTIF($BN$5:$BN327,"&gt;=2")&gt;1,CS326,BL327)</f>
        <v>7</v>
      </c>
      <c r="CT327" s="4">
        <f>IF(COUNTIF($BN$5:$BN327,"&gt;=2")&gt;1,CT326,BM327)</f>
        <v>4.8999999999999995</v>
      </c>
      <c r="CU327" s="4">
        <f>IF(COUNTIF($BN$5:$BN327,"&gt;=2")&gt;1,CU326,BN327)</f>
        <v>2.1</v>
      </c>
      <c r="CV327" s="4">
        <f>IF(COUNTIF($BN$5:$BN327,"&gt;=2")&gt;1,CV326,BO327)</f>
        <v>0</v>
      </c>
      <c r="CW327" s="4">
        <f>IF(COUNTIF($BN$5:$BN327,"&gt;=2")&gt;1,CW326,BP327)</f>
        <v>0</v>
      </c>
      <c r="CX327" s="4">
        <f>IF(COUNTIF($BT$5:$BT327,"&gt;=2")&gt;1,CX326,BQ327)</f>
        <v>0</v>
      </c>
      <c r="CY327" s="4">
        <f>IF(COUNTIF($BT$5:$BT327,"&gt;=2")&gt;1,CY326,BR327)</f>
        <v>26</v>
      </c>
      <c r="CZ327" s="4">
        <f>IF(COUNTIF($BT$5:$BT327,"&gt;=2")&gt;1,CZ326,BS327)</f>
        <v>11.999999999999996</v>
      </c>
      <c r="DA327" s="4">
        <f>IF(COUNTIF($BT$5:$BT327,"&gt;=2")&gt;1,DA326,BT327)</f>
        <v>2</v>
      </c>
      <c r="DB327" s="4">
        <f>IF(COUNTIF($BT$5:$BT327,"&gt;=2")&gt;1,DB326,BU327)</f>
        <v>0</v>
      </c>
      <c r="DC327" s="4">
        <f>IF(COUNTIF($BZ$5:$BZ327,"&gt;=2")&gt;1,DC326,BV327)</f>
        <v>0</v>
      </c>
      <c r="DD327" s="4">
        <f>IF(COUNTIF($BZ$5:$BZ327,"&gt;=2")&gt;1,DD326,BW327)</f>
        <v>0</v>
      </c>
      <c r="DE327" s="4">
        <f>IF(COUNTIF($BZ$5:$BZ327,"&gt;=2")&gt;1,DE326,BX327)</f>
        <v>211.20000000000002</v>
      </c>
      <c r="DF327" s="4">
        <f>IF(COUNTIF($BZ$5:$BZ327,"&gt;=2")&gt;1,DF326,BY327)</f>
        <v>51.47999999999999</v>
      </c>
      <c r="DG327" s="4">
        <f>IF(COUNTIF($BZ$5:$BZ327,"&gt;=2")&gt;1,DG326,BZ327)</f>
        <v>1.32</v>
      </c>
      <c r="DH327" s="4">
        <f t="shared" si="316"/>
        <v>0</v>
      </c>
      <c r="DI327" s="4">
        <f t="shared" si="317"/>
        <v>0</v>
      </c>
      <c r="DJ327" s="4">
        <f t="shared" si="318"/>
        <v>0</v>
      </c>
      <c r="DK327" s="4">
        <f t="shared" si="319"/>
        <v>0</v>
      </c>
      <c r="DL327" s="4">
        <f t="shared" si="320"/>
        <v>0</v>
      </c>
      <c r="DM327" s="4">
        <f t="shared" si="321"/>
        <v>7</v>
      </c>
      <c r="DN327" s="4">
        <f t="shared" si="322"/>
        <v>13.999999999999998</v>
      </c>
      <c r="DO327" s="4">
        <f t="shared" si="323"/>
        <v>40</v>
      </c>
      <c r="DP327" s="4">
        <f t="shared" si="324"/>
        <v>264</v>
      </c>
      <c r="DQ327" s="4">
        <f t="shared" si="325"/>
        <v>0</v>
      </c>
      <c r="DS327" s="4">
        <v>323</v>
      </c>
      <c r="DT327" s="4">
        <f>$CK327+INDEX(节奏总纲!D$4:D$163,基础状态预估!$C$2)</f>
        <v>347.00483399593907</v>
      </c>
      <c r="DU327" s="4">
        <f>$CK327+INDEX(节奏总纲!E$4:E$163,基础状态预估!$C$2)</f>
        <v>341.28268396026414</v>
      </c>
      <c r="DV327" s="4">
        <f>$CK327+INDEX(节奏总纲!F$4:F$163,基础状态预估!$C$2)</f>
        <v>334.39220630709644</v>
      </c>
      <c r="DW327" s="4">
        <f>$CK327+INDEX(节奏总纲!G$4:G$163,基础状态预估!$C$2)</f>
        <v>326.03246816526354</v>
      </c>
      <c r="DX327" s="4">
        <f>$CK327+INDEX(节奏总纲!H$4:H$163,基础状态预估!$C$2)</f>
        <v>315.69453894381218</v>
      </c>
      <c r="DY327" s="4">
        <f t="shared" si="326"/>
        <v>11.899999999999999</v>
      </c>
      <c r="DZ327" s="4">
        <f t="shared" si="327"/>
        <v>33</v>
      </c>
      <c r="EA327" s="4">
        <f t="shared" si="328"/>
        <v>225.3</v>
      </c>
      <c r="EB327" s="4">
        <f t="shared" si="329"/>
        <v>53.47999999999999</v>
      </c>
      <c r="EC327" s="4">
        <f t="shared" si="330"/>
        <v>1.32</v>
      </c>
    </row>
    <row r="328" spans="58:133" x14ac:dyDescent="0.15">
      <c r="BF328" s="4">
        <v>324</v>
      </c>
      <c r="BG328" s="4">
        <f t="shared" si="312"/>
        <v>226.79999999999998</v>
      </c>
      <c r="BH328" s="4">
        <f t="shared" si="313"/>
        <v>97.2</v>
      </c>
      <c r="BL328" s="4">
        <f t="shared" si="301"/>
        <v>159</v>
      </c>
      <c r="BM328" s="4">
        <f t="shared" si="302"/>
        <v>111.3</v>
      </c>
      <c r="BN328" s="4">
        <f t="shared" si="303"/>
        <v>47.699999999999996</v>
      </c>
      <c r="BR328" s="4">
        <f t="shared" si="304"/>
        <v>198.25</v>
      </c>
      <c r="BS328" s="4">
        <f t="shared" si="305"/>
        <v>91.499999999999986</v>
      </c>
      <c r="BT328" s="4">
        <f t="shared" si="306"/>
        <v>15.25</v>
      </c>
      <c r="BX328" s="4">
        <f t="shared" si="307"/>
        <v>212</v>
      </c>
      <c r="BY328" s="4">
        <f t="shared" si="308"/>
        <v>51.67499999999999</v>
      </c>
      <c r="BZ328" s="4">
        <f t="shared" si="309"/>
        <v>1.325</v>
      </c>
      <c r="CD328" s="4">
        <f t="shared" si="310"/>
        <v>0</v>
      </c>
      <c r="CE328" s="4">
        <f t="shared" si="311"/>
        <v>0</v>
      </c>
      <c r="CF328" s="4">
        <f>IF(COUNTIF($BH$5:$BH328,"&gt;=2")&lt;=1,SUM($BG328:$BK328)*C$8,CF327)</f>
        <v>151200</v>
      </c>
      <c r="CG328" s="4">
        <f>IF(COUNTIF($BN$5:$BN328,"&gt;=2")&lt;=1,SUM($BL328:$BP328)*D$8,CG327)</f>
        <v>604799.99999999988</v>
      </c>
      <c r="CH328" s="4">
        <f>IF(COUNTIF($BT$5:$BT328,"&gt;=2")&lt;=1,SUM($BQ328:$BU328)*E$8,CH327)</f>
        <v>2592000</v>
      </c>
      <c r="CI328" s="4">
        <f>IF(COUNTIF($BZ$5:$BZ328,"&gt;=2")&lt;=1,SUM($BV328:$BZ328)*F$8,CI327)</f>
        <v>22896000</v>
      </c>
      <c r="CJ328" s="4">
        <f t="shared" si="314"/>
        <v>0</v>
      </c>
      <c r="CK328" s="4">
        <f t="shared" si="315"/>
        <v>303.75</v>
      </c>
      <c r="CM328" s="4">
        <v>324</v>
      </c>
      <c r="CN328" s="4">
        <f>IF(COUNTIF($BH$5:$BH328,"&gt;=2")&gt;1,CN327,BG328)</f>
        <v>4.8999999999999995</v>
      </c>
      <c r="CO328" s="4">
        <f>IF(COUNTIF($BH$5:$BH328,"&gt;=2")&gt;1,CO327,BH328)</f>
        <v>2.1</v>
      </c>
      <c r="CP328" s="4">
        <f>IF(COUNTIF($BH$5:$BH328,"&gt;=2")&gt;1,CP327,BI328)</f>
        <v>0</v>
      </c>
      <c r="CQ328" s="4">
        <f>IF(COUNTIF($BH$5:$BH328,"&gt;=2")&gt;1,CQ327,BJ328)</f>
        <v>0</v>
      </c>
      <c r="CR328" s="4">
        <f>IF(COUNTIF($BH$5:$BH328,"&gt;=2")&gt;1,CR327,BK328)</f>
        <v>0</v>
      </c>
      <c r="CS328" s="4">
        <f>IF(COUNTIF($BN$5:$BN328,"&gt;=2")&gt;1,CS327,BL328)</f>
        <v>7</v>
      </c>
      <c r="CT328" s="4">
        <f>IF(COUNTIF($BN$5:$BN328,"&gt;=2")&gt;1,CT327,BM328)</f>
        <v>4.8999999999999995</v>
      </c>
      <c r="CU328" s="4">
        <f>IF(COUNTIF($BN$5:$BN328,"&gt;=2")&gt;1,CU327,BN328)</f>
        <v>2.1</v>
      </c>
      <c r="CV328" s="4">
        <f>IF(COUNTIF($BN$5:$BN328,"&gt;=2")&gt;1,CV327,BO328)</f>
        <v>0</v>
      </c>
      <c r="CW328" s="4">
        <f>IF(COUNTIF($BN$5:$BN328,"&gt;=2")&gt;1,CW327,BP328)</f>
        <v>0</v>
      </c>
      <c r="CX328" s="4">
        <f>IF(COUNTIF($BT$5:$BT328,"&gt;=2")&gt;1,CX327,BQ328)</f>
        <v>0</v>
      </c>
      <c r="CY328" s="4">
        <f>IF(COUNTIF($BT$5:$BT328,"&gt;=2")&gt;1,CY327,BR328)</f>
        <v>26</v>
      </c>
      <c r="CZ328" s="4">
        <f>IF(COUNTIF($BT$5:$BT328,"&gt;=2")&gt;1,CZ327,BS328)</f>
        <v>11.999999999999996</v>
      </c>
      <c r="DA328" s="4">
        <f>IF(COUNTIF($BT$5:$BT328,"&gt;=2")&gt;1,DA327,BT328)</f>
        <v>2</v>
      </c>
      <c r="DB328" s="4">
        <f>IF(COUNTIF($BT$5:$BT328,"&gt;=2")&gt;1,DB327,BU328)</f>
        <v>0</v>
      </c>
      <c r="DC328" s="4">
        <f>IF(COUNTIF($BZ$5:$BZ328,"&gt;=2")&gt;1,DC327,BV328)</f>
        <v>0</v>
      </c>
      <c r="DD328" s="4">
        <f>IF(COUNTIF($BZ$5:$BZ328,"&gt;=2")&gt;1,DD327,BW328)</f>
        <v>0</v>
      </c>
      <c r="DE328" s="4">
        <f>IF(COUNTIF($BZ$5:$BZ328,"&gt;=2")&gt;1,DE327,BX328)</f>
        <v>212</v>
      </c>
      <c r="DF328" s="4">
        <f>IF(COUNTIF($BZ$5:$BZ328,"&gt;=2")&gt;1,DF327,BY328)</f>
        <v>51.67499999999999</v>
      </c>
      <c r="DG328" s="4">
        <f>IF(COUNTIF($BZ$5:$BZ328,"&gt;=2")&gt;1,DG327,BZ328)</f>
        <v>1.325</v>
      </c>
      <c r="DH328" s="4">
        <f t="shared" si="316"/>
        <v>0</v>
      </c>
      <c r="DI328" s="4">
        <f t="shared" si="317"/>
        <v>0</v>
      </c>
      <c r="DJ328" s="4">
        <f t="shared" si="318"/>
        <v>0</v>
      </c>
      <c r="DK328" s="4">
        <f t="shared" si="319"/>
        <v>0</v>
      </c>
      <c r="DL328" s="4">
        <f t="shared" si="320"/>
        <v>0</v>
      </c>
      <c r="DM328" s="4">
        <f t="shared" si="321"/>
        <v>7</v>
      </c>
      <c r="DN328" s="4">
        <f t="shared" si="322"/>
        <v>13.999999999999998</v>
      </c>
      <c r="DO328" s="4">
        <f t="shared" si="323"/>
        <v>40</v>
      </c>
      <c r="DP328" s="4">
        <f t="shared" si="324"/>
        <v>265</v>
      </c>
      <c r="DQ328" s="4">
        <f t="shared" si="325"/>
        <v>0</v>
      </c>
      <c r="DS328" s="4">
        <v>324</v>
      </c>
      <c r="DT328" s="4">
        <f>$CK328+INDEX(节奏总纲!D$4:D$163,基础状态预估!$C$2)</f>
        <v>348.00483399593907</v>
      </c>
      <c r="DU328" s="4">
        <f>$CK328+INDEX(节奏总纲!E$4:E$163,基础状态预估!$C$2)</f>
        <v>342.28268396026414</v>
      </c>
      <c r="DV328" s="4">
        <f>$CK328+INDEX(节奏总纲!F$4:F$163,基础状态预估!$C$2)</f>
        <v>335.39220630709644</v>
      </c>
      <c r="DW328" s="4">
        <f>$CK328+INDEX(节奏总纲!G$4:G$163,基础状态预估!$C$2)</f>
        <v>327.03246816526354</v>
      </c>
      <c r="DX328" s="4">
        <f>$CK328+INDEX(节奏总纲!H$4:H$163,基础状态预估!$C$2)</f>
        <v>316.69453894381218</v>
      </c>
      <c r="DY328" s="4">
        <f t="shared" si="326"/>
        <v>11.899999999999999</v>
      </c>
      <c r="DZ328" s="4">
        <f t="shared" si="327"/>
        <v>33</v>
      </c>
      <c r="EA328" s="4">
        <f t="shared" si="328"/>
        <v>226.1</v>
      </c>
      <c r="EB328" s="4">
        <f t="shared" si="329"/>
        <v>53.67499999999999</v>
      </c>
      <c r="EC328" s="4">
        <f t="shared" si="330"/>
        <v>1.325</v>
      </c>
    </row>
    <row r="329" spans="58:133" x14ac:dyDescent="0.15">
      <c r="BF329" s="4">
        <v>325</v>
      </c>
      <c r="BG329" s="4">
        <f t="shared" si="312"/>
        <v>227.49999999999997</v>
      </c>
      <c r="BH329" s="4">
        <f t="shared" si="313"/>
        <v>97.5</v>
      </c>
      <c r="BL329" s="4">
        <f t="shared" si="301"/>
        <v>159.5</v>
      </c>
      <c r="BM329" s="4">
        <f t="shared" si="302"/>
        <v>111.64999999999999</v>
      </c>
      <c r="BN329" s="4">
        <f t="shared" si="303"/>
        <v>47.85</v>
      </c>
      <c r="BR329" s="4">
        <f t="shared" si="304"/>
        <v>198.9</v>
      </c>
      <c r="BS329" s="4">
        <f t="shared" si="305"/>
        <v>91.799999999999983</v>
      </c>
      <c r="BT329" s="4">
        <f t="shared" si="306"/>
        <v>15.3</v>
      </c>
      <c r="BX329" s="4">
        <f t="shared" si="307"/>
        <v>212.8</v>
      </c>
      <c r="BY329" s="4">
        <f t="shared" si="308"/>
        <v>51.86999999999999</v>
      </c>
      <c r="BZ329" s="4">
        <f t="shared" si="309"/>
        <v>1.33</v>
      </c>
      <c r="CD329" s="4">
        <f t="shared" si="310"/>
        <v>0</v>
      </c>
      <c r="CE329" s="4">
        <f t="shared" si="311"/>
        <v>0</v>
      </c>
      <c r="CF329" s="4">
        <f>IF(COUNTIF($BH$5:$BH329,"&gt;=2")&lt;=1,SUM($BG329:$BK329)*C$8,CF328)</f>
        <v>151200</v>
      </c>
      <c r="CG329" s="4">
        <f>IF(COUNTIF($BN$5:$BN329,"&gt;=2")&lt;=1,SUM($BL329:$BP329)*D$8,CG328)</f>
        <v>604799.99999999988</v>
      </c>
      <c r="CH329" s="4">
        <f>IF(COUNTIF($BT$5:$BT329,"&gt;=2")&lt;=1,SUM($BQ329:$BU329)*E$8,CH328)</f>
        <v>2592000</v>
      </c>
      <c r="CI329" s="4">
        <f>IF(COUNTIF($BZ$5:$BZ329,"&gt;=2")&lt;=1,SUM($BV329:$BZ329)*F$8,CI328)</f>
        <v>22982400</v>
      </c>
      <c r="CJ329" s="4">
        <f t="shared" si="314"/>
        <v>0</v>
      </c>
      <c r="CK329" s="4">
        <f t="shared" si="315"/>
        <v>304.75</v>
      </c>
      <c r="CM329" s="4">
        <v>325</v>
      </c>
      <c r="CN329" s="4">
        <f>IF(COUNTIF($BH$5:$BH329,"&gt;=2")&gt;1,CN328,BG329)</f>
        <v>4.8999999999999995</v>
      </c>
      <c r="CO329" s="4">
        <f>IF(COUNTIF($BH$5:$BH329,"&gt;=2")&gt;1,CO328,BH329)</f>
        <v>2.1</v>
      </c>
      <c r="CP329" s="4">
        <f>IF(COUNTIF($BH$5:$BH329,"&gt;=2")&gt;1,CP328,BI329)</f>
        <v>0</v>
      </c>
      <c r="CQ329" s="4">
        <f>IF(COUNTIF($BH$5:$BH329,"&gt;=2")&gt;1,CQ328,BJ329)</f>
        <v>0</v>
      </c>
      <c r="CR329" s="4">
        <f>IF(COUNTIF($BH$5:$BH329,"&gt;=2")&gt;1,CR328,BK329)</f>
        <v>0</v>
      </c>
      <c r="CS329" s="4">
        <f>IF(COUNTIF($BN$5:$BN329,"&gt;=2")&gt;1,CS328,BL329)</f>
        <v>7</v>
      </c>
      <c r="CT329" s="4">
        <f>IF(COUNTIF($BN$5:$BN329,"&gt;=2")&gt;1,CT328,BM329)</f>
        <v>4.8999999999999995</v>
      </c>
      <c r="CU329" s="4">
        <f>IF(COUNTIF($BN$5:$BN329,"&gt;=2")&gt;1,CU328,BN329)</f>
        <v>2.1</v>
      </c>
      <c r="CV329" s="4">
        <f>IF(COUNTIF($BN$5:$BN329,"&gt;=2")&gt;1,CV328,BO329)</f>
        <v>0</v>
      </c>
      <c r="CW329" s="4">
        <f>IF(COUNTIF($BN$5:$BN329,"&gt;=2")&gt;1,CW328,BP329)</f>
        <v>0</v>
      </c>
      <c r="CX329" s="4">
        <f>IF(COUNTIF($BT$5:$BT329,"&gt;=2")&gt;1,CX328,BQ329)</f>
        <v>0</v>
      </c>
      <c r="CY329" s="4">
        <f>IF(COUNTIF($BT$5:$BT329,"&gt;=2")&gt;1,CY328,BR329)</f>
        <v>26</v>
      </c>
      <c r="CZ329" s="4">
        <f>IF(COUNTIF($BT$5:$BT329,"&gt;=2")&gt;1,CZ328,BS329)</f>
        <v>11.999999999999996</v>
      </c>
      <c r="DA329" s="4">
        <f>IF(COUNTIF($BT$5:$BT329,"&gt;=2")&gt;1,DA328,BT329)</f>
        <v>2</v>
      </c>
      <c r="DB329" s="4">
        <f>IF(COUNTIF($BT$5:$BT329,"&gt;=2")&gt;1,DB328,BU329)</f>
        <v>0</v>
      </c>
      <c r="DC329" s="4">
        <f>IF(COUNTIF($BZ$5:$BZ329,"&gt;=2")&gt;1,DC328,BV329)</f>
        <v>0</v>
      </c>
      <c r="DD329" s="4">
        <f>IF(COUNTIF($BZ$5:$BZ329,"&gt;=2")&gt;1,DD328,BW329)</f>
        <v>0</v>
      </c>
      <c r="DE329" s="4">
        <f>IF(COUNTIF($BZ$5:$BZ329,"&gt;=2")&gt;1,DE328,BX329)</f>
        <v>212.8</v>
      </c>
      <c r="DF329" s="4">
        <f>IF(COUNTIF($BZ$5:$BZ329,"&gt;=2")&gt;1,DF328,BY329)</f>
        <v>51.86999999999999</v>
      </c>
      <c r="DG329" s="4">
        <f>IF(COUNTIF($BZ$5:$BZ329,"&gt;=2")&gt;1,DG328,BZ329)</f>
        <v>1.33</v>
      </c>
      <c r="DH329" s="4">
        <f t="shared" si="316"/>
        <v>0</v>
      </c>
      <c r="DI329" s="4">
        <f t="shared" si="317"/>
        <v>0</v>
      </c>
      <c r="DJ329" s="4">
        <f t="shared" si="318"/>
        <v>0</v>
      </c>
      <c r="DK329" s="4">
        <f t="shared" si="319"/>
        <v>0</v>
      </c>
      <c r="DL329" s="4">
        <f t="shared" si="320"/>
        <v>0</v>
      </c>
      <c r="DM329" s="4">
        <f t="shared" si="321"/>
        <v>7</v>
      </c>
      <c r="DN329" s="4">
        <f t="shared" si="322"/>
        <v>13.999999999999998</v>
      </c>
      <c r="DO329" s="4">
        <f t="shared" si="323"/>
        <v>40</v>
      </c>
      <c r="DP329" s="4">
        <f t="shared" si="324"/>
        <v>266</v>
      </c>
      <c r="DQ329" s="4">
        <f t="shared" si="325"/>
        <v>0</v>
      </c>
      <c r="DS329" s="4">
        <v>325</v>
      </c>
      <c r="DT329" s="4">
        <f>$CK329+INDEX(节奏总纲!D$4:D$163,基础状态预估!$C$2)</f>
        <v>349.00483399593907</v>
      </c>
      <c r="DU329" s="4">
        <f>$CK329+INDEX(节奏总纲!E$4:E$163,基础状态预估!$C$2)</f>
        <v>343.28268396026414</v>
      </c>
      <c r="DV329" s="4">
        <f>$CK329+INDEX(节奏总纲!F$4:F$163,基础状态预估!$C$2)</f>
        <v>336.39220630709644</v>
      </c>
      <c r="DW329" s="4">
        <f>$CK329+INDEX(节奏总纲!G$4:G$163,基础状态预估!$C$2)</f>
        <v>328.03246816526354</v>
      </c>
      <c r="DX329" s="4">
        <f>$CK329+INDEX(节奏总纲!H$4:H$163,基础状态预估!$C$2)</f>
        <v>317.69453894381218</v>
      </c>
      <c r="DY329" s="4">
        <f t="shared" si="326"/>
        <v>11.899999999999999</v>
      </c>
      <c r="DZ329" s="4">
        <f t="shared" si="327"/>
        <v>33</v>
      </c>
      <c r="EA329" s="4">
        <f t="shared" si="328"/>
        <v>226.9</v>
      </c>
      <c r="EB329" s="4">
        <f t="shared" si="329"/>
        <v>53.86999999999999</v>
      </c>
      <c r="EC329" s="4">
        <f t="shared" si="330"/>
        <v>1.33</v>
      </c>
    </row>
    <row r="330" spans="58:133" x14ac:dyDescent="0.15">
      <c r="BF330" s="4">
        <v>326</v>
      </c>
      <c r="BG330" s="4">
        <f t="shared" si="312"/>
        <v>228.2</v>
      </c>
      <c r="BH330" s="4">
        <f t="shared" si="313"/>
        <v>97.8</v>
      </c>
      <c r="BL330" s="4">
        <f t="shared" si="301"/>
        <v>160</v>
      </c>
      <c r="BM330" s="4">
        <f t="shared" si="302"/>
        <v>112</v>
      </c>
      <c r="BN330" s="4">
        <f t="shared" si="303"/>
        <v>48</v>
      </c>
      <c r="BR330" s="4">
        <f t="shared" si="304"/>
        <v>199.55</v>
      </c>
      <c r="BS330" s="4">
        <f t="shared" si="305"/>
        <v>92.09999999999998</v>
      </c>
      <c r="BT330" s="4">
        <f t="shared" si="306"/>
        <v>15.350000000000001</v>
      </c>
      <c r="BX330" s="4">
        <f t="shared" si="307"/>
        <v>213.60000000000002</v>
      </c>
      <c r="BY330" s="4">
        <f t="shared" si="308"/>
        <v>52.064999999999984</v>
      </c>
      <c r="BZ330" s="4">
        <f t="shared" si="309"/>
        <v>1.335</v>
      </c>
      <c r="CD330" s="4">
        <f t="shared" si="310"/>
        <v>0</v>
      </c>
      <c r="CE330" s="4">
        <f t="shared" si="311"/>
        <v>0</v>
      </c>
      <c r="CF330" s="4">
        <f>IF(COUNTIF($BH$5:$BH330,"&gt;=2")&lt;=1,SUM($BG330:$BK330)*C$8,CF329)</f>
        <v>151200</v>
      </c>
      <c r="CG330" s="4">
        <f>IF(COUNTIF($BN$5:$BN330,"&gt;=2")&lt;=1,SUM($BL330:$BP330)*D$8,CG329)</f>
        <v>604799.99999999988</v>
      </c>
      <c r="CH330" s="4">
        <f>IF(COUNTIF($BT$5:$BT330,"&gt;=2")&lt;=1,SUM($BQ330:$BU330)*E$8,CH329)</f>
        <v>2592000</v>
      </c>
      <c r="CI330" s="4">
        <f>IF(COUNTIF($BZ$5:$BZ330,"&gt;=2")&lt;=1,SUM($BV330:$BZ330)*F$8,CI329)</f>
        <v>23068800</v>
      </c>
      <c r="CJ330" s="4">
        <f t="shared" si="314"/>
        <v>0</v>
      </c>
      <c r="CK330" s="4">
        <f t="shared" si="315"/>
        <v>305.75</v>
      </c>
      <c r="CM330" s="4">
        <v>326</v>
      </c>
      <c r="CN330" s="4">
        <f>IF(COUNTIF($BH$5:$BH330,"&gt;=2")&gt;1,CN329,BG330)</f>
        <v>4.8999999999999995</v>
      </c>
      <c r="CO330" s="4">
        <f>IF(COUNTIF($BH$5:$BH330,"&gt;=2")&gt;1,CO329,BH330)</f>
        <v>2.1</v>
      </c>
      <c r="CP330" s="4">
        <f>IF(COUNTIF($BH$5:$BH330,"&gt;=2")&gt;1,CP329,BI330)</f>
        <v>0</v>
      </c>
      <c r="CQ330" s="4">
        <f>IF(COUNTIF($BH$5:$BH330,"&gt;=2")&gt;1,CQ329,BJ330)</f>
        <v>0</v>
      </c>
      <c r="CR330" s="4">
        <f>IF(COUNTIF($BH$5:$BH330,"&gt;=2")&gt;1,CR329,BK330)</f>
        <v>0</v>
      </c>
      <c r="CS330" s="4">
        <f>IF(COUNTIF($BN$5:$BN330,"&gt;=2")&gt;1,CS329,BL330)</f>
        <v>7</v>
      </c>
      <c r="CT330" s="4">
        <f>IF(COUNTIF($BN$5:$BN330,"&gt;=2")&gt;1,CT329,BM330)</f>
        <v>4.8999999999999995</v>
      </c>
      <c r="CU330" s="4">
        <f>IF(COUNTIF($BN$5:$BN330,"&gt;=2")&gt;1,CU329,BN330)</f>
        <v>2.1</v>
      </c>
      <c r="CV330" s="4">
        <f>IF(COUNTIF($BN$5:$BN330,"&gt;=2")&gt;1,CV329,BO330)</f>
        <v>0</v>
      </c>
      <c r="CW330" s="4">
        <f>IF(COUNTIF($BN$5:$BN330,"&gt;=2")&gt;1,CW329,BP330)</f>
        <v>0</v>
      </c>
      <c r="CX330" s="4">
        <f>IF(COUNTIF($BT$5:$BT330,"&gt;=2")&gt;1,CX329,BQ330)</f>
        <v>0</v>
      </c>
      <c r="CY330" s="4">
        <f>IF(COUNTIF($BT$5:$BT330,"&gt;=2")&gt;1,CY329,BR330)</f>
        <v>26</v>
      </c>
      <c r="CZ330" s="4">
        <f>IF(COUNTIF($BT$5:$BT330,"&gt;=2")&gt;1,CZ329,BS330)</f>
        <v>11.999999999999996</v>
      </c>
      <c r="DA330" s="4">
        <f>IF(COUNTIF($BT$5:$BT330,"&gt;=2")&gt;1,DA329,BT330)</f>
        <v>2</v>
      </c>
      <c r="DB330" s="4">
        <f>IF(COUNTIF($BT$5:$BT330,"&gt;=2")&gt;1,DB329,BU330)</f>
        <v>0</v>
      </c>
      <c r="DC330" s="4">
        <f>IF(COUNTIF($BZ$5:$BZ330,"&gt;=2")&gt;1,DC329,BV330)</f>
        <v>0</v>
      </c>
      <c r="DD330" s="4">
        <f>IF(COUNTIF($BZ$5:$BZ330,"&gt;=2")&gt;1,DD329,BW330)</f>
        <v>0</v>
      </c>
      <c r="DE330" s="4">
        <f>IF(COUNTIF($BZ$5:$BZ330,"&gt;=2")&gt;1,DE329,BX330)</f>
        <v>213.60000000000002</v>
      </c>
      <c r="DF330" s="4">
        <f>IF(COUNTIF($BZ$5:$BZ330,"&gt;=2")&gt;1,DF329,BY330)</f>
        <v>52.064999999999984</v>
      </c>
      <c r="DG330" s="4">
        <f>IF(COUNTIF($BZ$5:$BZ330,"&gt;=2")&gt;1,DG329,BZ330)</f>
        <v>1.335</v>
      </c>
      <c r="DH330" s="4">
        <f t="shared" si="316"/>
        <v>0</v>
      </c>
      <c r="DI330" s="4">
        <f t="shared" si="317"/>
        <v>0</v>
      </c>
      <c r="DJ330" s="4">
        <f t="shared" si="318"/>
        <v>0</v>
      </c>
      <c r="DK330" s="4">
        <f t="shared" si="319"/>
        <v>0</v>
      </c>
      <c r="DL330" s="4">
        <f t="shared" si="320"/>
        <v>0</v>
      </c>
      <c r="DM330" s="4">
        <f t="shared" si="321"/>
        <v>7</v>
      </c>
      <c r="DN330" s="4">
        <f t="shared" si="322"/>
        <v>13.999999999999998</v>
      </c>
      <c r="DO330" s="4">
        <f t="shared" si="323"/>
        <v>40</v>
      </c>
      <c r="DP330" s="4">
        <f t="shared" si="324"/>
        <v>267</v>
      </c>
      <c r="DQ330" s="4">
        <f t="shared" si="325"/>
        <v>0</v>
      </c>
      <c r="DS330" s="4">
        <v>326</v>
      </c>
      <c r="DT330" s="4">
        <f>$CK330+INDEX(节奏总纲!D$4:D$163,基础状态预估!$C$2)</f>
        <v>350.00483399593907</v>
      </c>
      <c r="DU330" s="4">
        <f>$CK330+INDEX(节奏总纲!E$4:E$163,基础状态预估!$C$2)</f>
        <v>344.28268396026414</v>
      </c>
      <c r="DV330" s="4">
        <f>$CK330+INDEX(节奏总纲!F$4:F$163,基础状态预估!$C$2)</f>
        <v>337.39220630709644</v>
      </c>
      <c r="DW330" s="4">
        <f>$CK330+INDEX(节奏总纲!G$4:G$163,基础状态预估!$C$2)</f>
        <v>329.03246816526354</v>
      </c>
      <c r="DX330" s="4">
        <f>$CK330+INDEX(节奏总纲!H$4:H$163,基础状态预估!$C$2)</f>
        <v>318.69453894381218</v>
      </c>
      <c r="DY330" s="4">
        <f t="shared" si="326"/>
        <v>11.899999999999999</v>
      </c>
      <c r="DZ330" s="4">
        <f t="shared" si="327"/>
        <v>33</v>
      </c>
      <c r="EA330" s="4">
        <f t="shared" si="328"/>
        <v>227.70000000000002</v>
      </c>
      <c r="EB330" s="4">
        <f t="shared" si="329"/>
        <v>54.064999999999984</v>
      </c>
      <c r="EC330" s="4">
        <f t="shared" si="330"/>
        <v>1.335</v>
      </c>
    </row>
    <row r="331" spans="58:133" x14ac:dyDescent="0.15">
      <c r="BF331" s="4">
        <v>327</v>
      </c>
      <c r="BG331" s="4">
        <f t="shared" si="312"/>
        <v>228.89999999999998</v>
      </c>
      <c r="BH331" s="4">
        <f t="shared" si="313"/>
        <v>98.1</v>
      </c>
      <c r="BL331" s="4">
        <f t="shared" si="301"/>
        <v>160.5</v>
      </c>
      <c r="BM331" s="4">
        <f t="shared" si="302"/>
        <v>112.35</v>
      </c>
      <c r="BN331" s="4">
        <f t="shared" si="303"/>
        <v>48.15</v>
      </c>
      <c r="BR331" s="4">
        <f t="shared" si="304"/>
        <v>200.20000000000002</v>
      </c>
      <c r="BS331" s="4">
        <f t="shared" si="305"/>
        <v>92.399999999999977</v>
      </c>
      <c r="BT331" s="4">
        <f t="shared" si="306"/>
        <v>15.4</v>
      </c>
      <c r="BX331" s="4">
        <f t="shared" si="307"/>
        <v>214.4</v>
      </c>
      <c r="BY331" s="4">
        <f t="shared" si="308"/>
        <v>52.259999999999984</v>
      </c>
      <c r="BZ331" s="4">
        <f t="shared" si="309"/>
        <v>1.34</v>
      </c>
      <c r="CD331" s="4">
        <f t="shared" si="310"/>
        <v>0</v>
      </c>
      <c r="CE331" s="4">
        <f t="shared" si="311"/>
        <v>0</v>
      </c>
      <c r="CF331" s="4">
        <f>IF(COUNTIF($BH$5:$BH331,"&gt;=2")&lt;=1,SUM($BG331:$BK331)*C$8,CF330)</f>
        <v>151200</v>
      </c>
      <c r="CG331" s="4">
        <f>IF(COUNTIF($BN$5:$BN331,"&gt;=2")&lt;=1,SUM($BL331:$BP331)*D$8,CG330)</f>
        <v>604799.99999999988</v>
      </c>
      <c r="CH331" s="4">
        <f>IF(COUNTIF($BT$5:$BT331,"&gt;=2")&lt;=1,SUM($BQ331:$BU331)*E$8,CH330)</f>
        <v>2592000</v>
      </c>
      <c r="CI331" s="4">
        <f>IF(COUNTIF($BZ$5:$BZ331,"&gt;=2")&lt;=1,SUM($BV331:$BZ331)*F$8,CI330)</f>
        <v>23155199.999999996</v>
      </c>
      <c r="CJ331" s="4">
        <f t="shared" si="314"/>
        <v>0</v>
      </c>
      <c r="CK331" s="4">
        <f t="shared" si="315"/>
        <v>306.74999999999994</v>
      </c>
      <c r="CM331" s="4">
        <v>327</v>
      </c>
      <c r="CN331" s="4">
        <f>IF(COUNTIF($BH$5:$BH331,"&gt;=2")&gt;1,CN330,BG331)</f>
        <v>4.8999999999999995</v>
      </c>
      <c r="CO331" s="4">
        <f>IF(COUNTIF($BH$5:$BH331,"&gt;=2")&gt;1,CO330,BH331)</f>
        <v>2.1</v>
      </c>
      <c r="CP331" s="4">
        <f>IF(COUNTIF($BH$5:$BH331,"&gt;=2")&gt;1,CP330,BI331)</f>
        <v>0</v>
      </c>
      <c r="CQ331" s="4">
        <f>IF(COUNTIF($BH$5:$BH331,"&gt;=2")&gt;1,CQ330,BJ331)</f>
        <v>0</v>
      </c>
      <c r="CR331" s="4">
        <f>IF(COUNTIF($BH$5:$BH331,"&gt;=2")&gt;1,CR330,BK331)</f>
        <v>0</v>
      </c>
      <c r="CS331" s="4">
        <f>IF(COUNTIF($BN$5:$BN331,"&gt;=2")&gt;1,CS330,BL331)</f>
        <v>7</v>
      </c>
      <c r="CT331" s="4">
        <f>IF(COUNTIF($BN$5:$BN331,"&gt;=2")&gt;1,CT330,BM331)</f>
        <v>4.8999999999999995</v>
      </c>
      <c r="CU331" s="4">
        <f>IF(COUNTIF($BN$5:$BN331,"&gt;=2")&gt;1,CU330,BN331)</f>
        <v>2.1</v>
      </c>
      <c r="CV331" s="4">
        <f>IF(COUNTIF($BN$5:$BN331,"&gt;=2")&gt;1,CV330,BO331)</f>
        <v>0</v>
      </c>
      <c r="CW331" s="4">
        <f>IF(COUNTIF($BN$5:$BN331,"&gt;=2")&gt;1,CW330,BP331)</f>
        <v>0</v>
      </c>
      <c r="CX331" s="4">
        <f>IF(COUNTIF($BT$5:$BT331,"&gt;=2")&gt;1,CX330,BQ331)</f>
        <v>0</v>
      </c>
      <c r="CY331" s="4">
        <f>IF(COUNTIF($BT$5:$BT331,"&gt;=2")&gt;1,CY330,BR331)</f>
        <v>26</v>
      </c>
      <c r="CZ331" s="4">
        <f>IF(COUNTIF($BT$5:$BT331,"&gt;=2")&gt;1,CZ330,BS331)</f>
        <v>11.999999999999996</v>
      </c>
      <c r="DA331" s="4">
        <f>IF(COUNTIF($BT$5:$BT331,"&gt;=2")&gt;1,DA330,BT331)</f>
        <v>2</v>
      </c>
      <c r="DB331" s="4">
        <f>IF(COUNTIF($BT$5:$BT331,"&gt;=2")&gt;1,DB330,BU331)</f>
        <v>0</v>
      </c>
      <c r="DC331" s="4">
        <f>IF(COUNTIF($BZ$5:$BZ331,"&gt;=2")&gt;1,DC330,BV331)</f>
        <v>0</v>
      </c>
      <c r="DD331" s="4">
        <f>IF(COUNTIF($BZ$5:$BZ331,"&gt;=2")&gt;1,DD330,BW331)</f>
        <v>0</v>
      </c>
      <c r="DE331" s="4">
        <f>IF(COUNTIF($BZ$5:$BZ331,"&gt;=2")&gt;1,DE330,BX331)</f>
        <v>214.4</v>
      </c>
      <c r="DF331" s="4">
        <f>IF(COUNTIF($BZ$5:$BZ331,"&gt;=2")&gt;1,DF330,BY331)</f>
        <v>52.259999999999984</v>
      </c>
      <c r="DG331" s="4">
        <f>IF(COUNTIF($BZ$5:$BZ331,"&gt;=2")&gt;1,DG330,BZ331)</f>
        <v>1.34</v>
      </c>
      <c r="DH331" s="4">
        <f t="shared" si="316"/>
        <v>0</v>
      </c>
      <c r="DI331" s="4">
        <f t="shared" si="317"/>
        <v>0</v>
      </c>
      <c r="DJ331" s="4">
        <f t="shared" si="318"/>
        <v>0</v>
      </c>
      <c r="DK331" s="4">
        <f t="shared" si="319"/>
        <v>0</v>
      </c>
      <c r="DL331" s="4">
        <f t="shared" si="320"/>
        <v>0</v>
      </c>
      <c r="DM331" s="4">
        <f t="shared" si="321"/>
        <v>7</v>
      </c>
      <c r="DN331" s="4">
        <f t="shared" si="322"/>
        <v>13.999999999999998</v>
      </c>
      <c r="DO331" s="4">
        <f t="shared" si="323"/>
        <v>40</v>
      </c>
      <c r="DP331" s="4">
        <f t="shared" si="324"/>
        <v>267.99999999999994</v>
      </c>
      <c r="DQ331" s="4">
        <f t="shared" si="325"/>
        <v>0</v>
      </c>
      <c r="DS331" s="4">
        <v>327</v>
      </c>
      <c r="DT331" s="4">
        <f>$CK331+INDEX(节奏总纲!D$4:D$163,基础状态预估!$C$2)</f>
        <v>351.00483399593901</v>
      </c>
      <c r="DU331" s="4">
        <f>$CK331+INDEX(节奏总纲!E$4:E$163,基础状态预估!$C$2)</f>
        <v>345.28268396026408</v>
      </c>
      <c r="DV331" s="4">
        <f>$CK331+INDEX(节奏总纲!F$4:F$163,基础状态预估!$C$2)</f>
        <v>338.39220630709633</v>
      </c>
      <c r="DW331" s="4">
        <f>$CK331+INDEX(节奏总纲!G$4:G$163,基础状态预估!$C$2)</f>
        <v>330.03246816526348</v>
      </c>
      <c r="DX331" s="4">
        <f>$CK331+INDEX(节奏总纲!H$4:H$163,基础状态预估!$C$2)</f>
        <v>319.69453894381212</v>
      </c>
      <c r="DY331" s="4">
        <f t="shared" si="326"/>
        <v>11.899999999999999</v>
      </c>
      <c r="DZ331" s="4">
        <f t="shared" si="327"/>
        <v>33</v>
      </c>
      <c r="EA331" s="4">
        <f t="shared" si="328"/>
        <v>228.5</v>
      </c>
      <c r="EB331" s="4">
        <f t="shared" si="329"/>
        <v>54.259999999999984</v>
      </c>
      <c r="EC331" s="4">
        <f t="shared" si="330"/>
        <v>1.34</v>
      </c>
    </row>
    <row r="332" spans="58:133" x14ac:dyDescent="0.15">
      <c r="BF332" s="4">
        <v>328</v>
      </c>
      <c r="BG332" s="4">
        <f t="shared" si="312"/>
        <v>229.6</v>
      </c>
      <c r="BH332" s="4">
        <f t="shared" si="313"/>
        <v>98.399999999999991</v>
      </c>
      <c r="BL332" s="4">
        <f t="shared" si="301"/>
        <v>161</v>
      </c>
      <c r="BM332" s="4">
        <f t="shared" si="302"/>
        <v>112.69999999999999</v>
      </c>
      <c r="BN332" s="4">
        <f t="shared" si="303"/>
        <v>48.3</v>
      </c>
      <c r="BR332" s="4">
        <f t="shared" si="304"/>
        <v>200.85</v>
      </c>
      <c r="BS332" s="4">
        <f t="shared" si="305"/>
        <v>92.699999999999974</v>
      </c>
      <c r="BT332" s="4">
        <f t="shared" si="306"/>
        <v>15.450000000000001</v>
      </c>
      <c r="BX332" s="4">
        <f t="shared" si="307"/>
        <v>215.20000000000002</v>
      </c>
      <c r="BY332" s="4">
        <f t="shared" si="308"/>
        <v>52.454999999999984</v>
      </c>
      <c r="BZ332" s="4">
        <f t="shared" si="309"/>
        <v>1.345</v>
      </c>
      <c r="CD332" s="4">
        <f t="shared" si="310"/>
        <v>0</v>
      </c>
      <c r="CE332" s="4">
        <f t="shared" si="311"/>
        <v>0</v>
      </c>
      <c r="CF332" s="4">
        <f>IF(COUNTIF($BH$5:$BH332,"&gt;=2")&lt;=1,SUM($BG332:$BK332)*C$8,CF331)</f>
        <v>151200</v>
      </c>
      <c r="CG332" s="4">
        <f>IF(COUNTIF($BN$5:$BN332,"&gt;=2")&lt;=1,SUM($BL332:$BP332)*D$8,CG331)</f>
        <v>604799.99999999988</v>
      </c>
      <c r="CH332" s="4">
        <f>IF(COUNTIF($BT$5:$BT332,"&gt;=2")&lt;=1,SUM($BQ332:$BU332)*E$8,CH331)</f>
        <v>2592000</v>
      </c>
      <c r="CI332" s="4">
        <f>IF(COUNTIF($BZ$5:$BZ332,"&gt;=2")&lt;=1,SUM($BV332:$BZ332)*F$8,CI331)</f>
        <v>23241600</v>
      </c>
      <c r="CJ332" s="4">
        <f t="shared" si="314"/>
        <v>0</v>
      </c>
      <c r="CK332" s="4">
        <f t="shared" si="315"/>
        <v>307.75</v>
      </c>
      <c r="CM332" s="4">
        <v>328</v>
      </c>
      <c r="CN332" s="4">
        <f>IF(COUNTIF($BH$5:$BH332,"&gt;=2")&gt;1,CN331,BG332)</f>
        <v>4.8999999999999995</v>
      </c>
      <c r="CO332" s="4">
        <f>IF(COUNTIF($BH$5:$BH332,"&gt;=2")&gt;1,CO331,BH332)</f>
        <v>2.1</v>
      </c>
      <c r="CP332" s="4">
        <f>IF(COUNTIF($BH$5:$BH332,"&gt;=2")&gt;1,CP331,BI332)</f>
        <v>0</v>
      </c>
      <c r="CQ332" s="4">
        <f>IF(COUNTIF($BH$5:$BH332,"&gt;=2")&gt;1,CQ331,BJ332)</f>
        <v>0</v>
      </c>
      <c r="CR332" s="4">
        <f>IF(COUNTIF($BH$5:$BH332,"&gt;=2")&gt;1,CR331,BK332)</f>
        <v>0</v>
      </c>
      <c r="CS332" s="4">
        <f>IF(COUNTIF($BN$5:$BN332,"&gt;=2")&gt;1,CS331,BL332)</f>
        <v>7</v>
      </c>
      <c r="CT332" s="4">
        <f>IF(COUNTIF($BN$5:$BN332,"&gt;=2")&gt;1,CT331,BM332)</f>
        <v>4.8999999999999995</v>
      </c>
      <c r="CU332" s="4">
        <f>IF(COUNTIF($BN$5:$BN332,"&gt;=2")&gt;1,CU331,BN332)</f>
        <v>2.1</v>
      </c>
      <c r="CV332" s="4">
        <f>IF(COUNTIF($BN$5:$BN332,"&gt;=2")&gt;1,CV331,BO332)</f>
        <v>0</v>
      </c>
      <c r="CW332" s="4">
        <f>IF(COUNTIF($BN$5:$BN332,"&gt;=2")&gt;1,CW331,BP332)</f>
        <v>0</v>
      </c>
      <c r="CX332" s="4">
        <f>IF(COUNTIF($BT$5:$BT332,"&gt;=2")&gt;1,CX331,BQ332)</f>
        <v>0</v>
      </c>
      <c r="CY332" s="4">
        <f>IF(COUNTIF($BT$5:$BT332,"&gt;=2")&gt;1,CY331,BR332)</f>
        <v>26</v>
      </c>
      <c r="CZ332" s="4">
        <f>IF(COUNTIF($BT$5:$BT332,"&gt;=2")&gt;1,CZ331,BS332)</f>
        <v>11.999999999999996</v>
      </c>
      <c r="DA332" s="4">
        <f>IF(COUNTIF($BT$5:$BT332,"&gt;=2")&gt;1,DA331,BT332)</f>
        <v>2</v>
      </c>
      <c r="DB332" s="4">
        <f>IF(COUNTIF($BT$5:$BT332,"&gt;=2")&gt;1,DB331,BU332)</f>
        <v>0</v>
      </c>
      <c r="DC332" s="4">
        <f>IF(COUNTIF($BZ$5:$BZ332,"&gt;=2")&gt;1,DC331,BV332)</f>
        <v>0</v>
      </c>
      <c r="DD332" s="4">
        <f>IF(COUNTIF($BZ$5:$BZ332,"&gt;=2")&gt;1,DD331,BW332)</f>
        <v>0</v>
      </c>
      <c r="DE332" s="4">
        <f>IF(COUNTIF($BZ$5:$BZ332,"&gt;=2")&gt;1,DE331,BX332)</f>
        <v>215.20000000000002</v>
      </c>
      <c r="DF332" s="4">
        <f>IF(COUNTIF($BZ$5:$BZ332,"&gt;=2")&gt;1,DF331,BY332)</f>
        <v>52.454999999999984</v>
      </c>
      <c r="DG332" s="4">
        <f>IF(COUNTIF($BZ$5:$BZ332,"&gt;=2")&gt;1,DG331,BZ332)</f>
        <v>1.345</v>
      </c>
      <c r="DH332" s="4">
        <f t="shared" si="316"/>
        <v>0</v>
      </c>
      <c r="DI332" s="4">
        <f t="shared" si="317"/>
        <v>0</v>
      </c>
      <c r="DJ332" s="4">
        <f t="shared" si="318"/>
        <v>0</v>
      </c>
      <c r="DK332" s="4">
        <f t="shared" si="319"/>
        <v>0</v>
      </c>
      <c r="DL332" s="4">
        <f t="shared" si="320"/>
        <v>0</v>
      </c>
      <c r="DM332" s="4">
        <f t="shared" si="321"/>
        <v>7</v>
      </c>
      <c r="DN332" s="4">
        <f t="shared" si="322"/>
        <v>13.999999999999998</v>
      </c>
      <c r="DO332" s="4">
        <f t="shared" si="323"/>
        <v>40</v>
      </c>
      <c r="DP332" s="4">
        <f t="shared" si="324"/>
        <v>269</v>
      </c>
      <c r="DQ332" s="4">
        <f t="shared" si="325"/>
        <v>0</v>
      </c>
      <c r="DS332" s="4">
        <v>328</v>
      </c>
      <c r="DT332" s="4">
        <f>$CK332+INDEX(节奏总纲!D$4:D$163,基础状态预估!$C$2)</f>
        <v>352.00483399593907</v>
      </c>
      <c r="DU332" s="4">
        <f>$CK332+INDEX(节奏总纲!E$4:E$163,基础状态预估!$C$2)</f>
        <v>346.28268396026414</v>
      </c>
      <c r="DV332" s="4">
        <f>$CK332+INDEX(节奏总纲!F$4:F$163,基础状态预估!$C$2)</f>
        <v>339.39220630709644</v>
      </c>
      <c r="DW332" s="4">
        <f>$CK332+INDEX(节奏总纲!G$4:G$163,基础状态预估!$C$2)</f>
        <v>331.03246816526354</v>
      </c>
      <c r="DX332" s="4">
        <f>$CK332+INDEX(节奏总纲!H$4:H$163,基础状态预估!$C$2)</f>
        <v>320.69453894381218</v>
      </c>
      <c r="DY332" s="4">
        <f t="shared" si="326"/>
        <v>11.899999999999999</v>
      </c>
      <c r="DZ332" s="4">
        <f t="shared" si="327"/>
        <v>33</v>
      </c>
      <c r="EA332" s="4">
        <f t="shared" si="328"/>
        <v>229.3</v>
      </c>
      <c r="EB332" s="4">
        <f t="shared" si="329"/>
        <v>54.454999999999984</v>
      </c>
      <c r="EC332" s="4">
        <f t="shared" si="330"/>
        <v>1.345</v>
      </c>
    </row>
    <row r="333" spans="58:133" x14ac:dyDescent="0.15">
      <c r="BF333" s="4">
        <v>329</v>
      </c>
      <c r="BG333" s="4">
        <f t="shared" si="312"/>
        <v>230.29999999999998</v>
      </c>
      <c r="BH333" s="4">
        <f t="shared" si="313"/>
        <v>98.7</v>
      </c>
      <c r="BL333" s="4">
        <f t="shared" si="301"/>
        <v>161.5</v>
      </c>
      <c r="BM333" s="4">
        <f t="shared" si="302"/>
        <v>113.05</v>
      </c>
      <c r="BN333" s="4">
        <f t="shared" si="303"/>
        <v>48.449999999999996</v>
      </c>
      <c r="BR333" s="4">
        <f t="shared" si="304"/>
        <v>201.5</v>
      </c>
      <c r="BS333" s="4">
        <f t="shared" si="305"/>
        <v>92.999999999999986</v>
      </c>
      <c r="BT333" s="4">
        <f t="shared" si="306"/>
        <v>15.5</v>
      </c>
      <c r="BX333" s="4">
        <f t="shared" si="307"/>
        <v>216</v>
      </c>
      <c r="BY333" s="4">
        <f t="shared" si="308"/>
        <v>52.649999999999984</v>
      </c>
      <c r="BZ333" s="4">
        <f t="shared" si="309"/>
        <v>1.35</v>
      </c>
      <c r="CD333" s="4">
        <f t="shared" si="310"/>
        <v>0</v>
      </c>
      <c r="CE333" s="4">
        <f t="shared" si="311"/>
        <v>0</v>
      </c>
      <c r="CF333" s="4">
        <f>IF(COUNTIF($BH$5:$BH333,"&gt;=2")&lt;=1,SUM($BG333:$BK333)*C$8,CF332)</f>
        <v>151200</v>
      </c>
      <c r="CG333" s="4">
        <f>IF(COUNTIF($BN$5:$BN333,"&gt;=2")&lt;=1,SUM($BL333:$BP333)*D$8,CG332)</f>
        <v>604799.99999999988</v>
      </c>
      <c r="CH333" s="4">
        <f>IF(COUNTIF($BT$5:$BT333,"&gt;=2")&lt;=1,SUM($BQ333:$BU333)*E$8,CH332)</f>
        <v>2592000</v>
      </c>
      <c r="CI333" s="4">
        <f>IF(COUNTIF($BZ$5:$BZ333,"&gt;=2")&lt;=1,SUM($BV333:$BZ333)*F$8,CI332)</f>
        <v>23328000</v>
      </c>
      <c r="CJ333" s="4">
        <f t="shared" si="314"/>
        <v>0</v>
      </c>
      <c r="CK333" s="4">
        <f t="shared" si="315"/>
        <v>308.75</v>
      </c>
      <c r="CM333" s="4">
        <v>329</v>
      </c>
      <c r="CN333" s="4">
        <f>IF(COUNTIF($BH$5:$BH333,"&gt;=2")&gt;1,CN332,BG333)</f>
        <v>4.8999999999999995</v>
      </c>
      <c r="CO333" s="4">
        <f>IF(COUNTIF($BH$5:$BH333,"&gt;=2")&gt;1,CO332,BH333)</f>
        <v>2.1</v>
      </c>
      <c r="CP333" s="4">
        <f>IF(COUNTIF($BH$5:$BH333,"&gt;=2")&gt;1,CP332,BI333)</f>
        <v>0</v>
      </c>
      <c r="CQ333" s="4">
        <f>IF(COUNTIF($BH$5:$BH333,"&gt;=2")&gt;1,CQ332,BJ333)</f>
        <v>0</v>
      </c>
      <c r="CR333" s="4">
        <f>IF(COUNTIF($BH$5:$BH333,"&gt;=2")&gt;1,CR332,BK333)</f>
        <v>0</v>
      </c>
      <c r="CS333" s="4">
        <f>IF(COUNTIF($BN$5:$BN333,"&gt;=2")&gt;1,CS332,BL333)</f>
        <v>7</v>
      </c>
      <c r="CT333" s="4">
        <f>IF(COUNTIF($BN$5:$BN333,"&gt;=2")&gt;1,CT332,BM333)</f>
        <v>4.8999999999999995</v>
      </c>
      <c r="CU333" s="4">
        <f>IF(COUNTIF($BN$5:$BN333,"&gt;=2")&gt;1,CU332,BN333)</f>
        <v>2.1</v>
      </c>
      <c r="CV333" s="4">
        <f>IF(COUNTIF($BN$5:$BN333,"&gt;=2")&gt;1,CV332,BO333)</f>
        <v>0</v>
      </c>
      <c r="CW333" s="4">
        <f>IF(COUNTIF($BN$5:$BN333,"&gt;=2")&gt;1,CW332,BP333)</f>
        <v>0</v>
      </c>
      <c r="CX333" s="4">
        <f>IF(COUNTIF($BT$5:$BT333,"&gt;=2")&gt;1,CX332,BQ333)</f>
        <v>0</v>
      </c>
      <c r="CY333" s="4">
        <f>IF(COUNTIF($BT$5:$BT333,"&gt;=2")&gt;1,CY332,BR333)</f>
        <v>26</v>
      </c>
      <c r="CZ333" s="4">
        <f>IF(COUNTIF($BT$5:$BT333,"&gt;=2")&gt;1,CZ332,BS333)</f>
        <v>11.999999999999996</v>
      </c>
      <c r="DA333" s="4">
        <f>IF(COUNTIF($BT$5:$BT333,"&gt;=2")&gt;1,DA332,BT333)</f>
        <v>2</v>
      </c>
      <c r="DB333" s="4">
        <f>IF(COUNTIF($BT$5:$BT333,"&gt;=2")&gt;1,DB332,BU333)</f>
        <v>0</v>
      </c>
      <c r="DC333" s="4">
        <f>IF(COUNTIF($BZ$5:$BZ333,"&gt;=2")&gt;1,DC332,BV333)</f>
        <v>0</v>
      </c>
      <c r="DD333" s="4">
        <f>IF(COUNTIF($BZ$5:$BZ333,"&gt;=2")&gt;1,DD332,BW333)</f>
        <v>0</v>
      </c>
      <c r="DE333" s="4">
        <f>IF(COUNTIF($BZ$5:$BZ333,"&gt;=2")&gt;1,DE332,BX333)</f>
        <v>216</v>
      </c>
      <c r="DF333" s="4">
        <f>IF(COUNTIF($BZ$5:$BZ333,"&gt;=2")&gt;1,DF332,BY333)</f>
        <v>52.649999999999984</v>
      </c>
      <c r="DG333" s="4">
        <f>IF(COUNTIF($BZ$5:$BZ333,"&gt;=2")&gt;1,DG332,BZ333)</f>
        <v>1.35</v>
      </c>
      <c r="DH333" s="4">
        <f t="shared" si="316"/>
        <v>0</v>
      </c>
      <c r="DI333" s="4">
        <f t="shared" si="317"/>
        <v>0</v>
      </c>
      <c r="DJ333" s="4">
        <f t="shared" si="318"/>
        <v>0</v>
      </c>
      <c r="DK333" s="4">
        <f t="shared" si="319"/>
        <v>0</v>
      </c>
      <c r="DL333" s="4">
        <f t="shared" si="320"/>
        <v>0</v>
      </c>
      <c r="DM333" s="4">
        <f t="shared" si="321"/>
        <v>7</v>
      </c>
      <c r="DN333" s="4">
        <f t="shared" si="322"/>
        <v>13.999999999999998</v>
      </c>
      <c r="DO333" s="4">
        <f t="shared" si="323"/>
        <v>40</v>
      </c>
      <c r="DP333" s="4">
        <f t="shared" si="324"/>
        <v>270</v>
      </c>
      <c r="DQ333" s="4">
        <f t="shared" si="325"/>
        <v>0</v>
      </c>
      <c r="DS333" s="4">
        <v>329</v>
      </c>
      <c r="DT333" s="4">
        <f>$CK333+INDEX(节奏总纲!D$4:D$163,基础状态预估!$C$2)</f>
        <v>353.00483399593907</v>
      </c>
      <c r="DU333" s="4">
        <f>$CK333+INDEX(节奏总纲!E$4:E$163,基础状态预估!$C$2)</f>
        <v>347.28268396026414</v>
      </c>
      <c r="DV333" s="4">
        <f>$CK333+INDEX(节奏总纲!F$4:F$163,基础状态预估!$C$2)</f>
        <v>340.39220630709644</v>
      </c>
      <c r="DW333" s="4">
        <f>$CK333+INDEX(节奏总纲!G$4:G$163,基础状态预估!$C$2)</f>
        <v>332.03246816526354</v>
      </c>
      <c r="DX333" s="4">
        <f>$CK333+INDEX(节奏总纲!H$4:H$163,基础状态预估!$C$2)</f>
        <v>321.69453894381218</v>
      </c>
      <c r="DY333" s="4">
        <f t="shared" si="326"/>
        <v>11.899999999999999</v>
      </c>
      <c r="DZ333" s="4">
        <f t="shared" si="327"/>
        <v>33</v>
      </c>
      <c r="EA333" s="4">
        <f t="shared" si="328"/>
        <v>230.1</v>
      </c>
      <c r="EB333" s="4">
        <f t="shared" si="329"/>
        <v>54.649999999999984</v>
      </c>
      <c r="EC333" s="4">
        <f t="shared" si="330"/>
        <v>1.35</v>
      </c>
    </row>
    <row r="334" spans="58:133" x14ac:dyDescent="0.15">
      <c r="BF334" s="4">
        <v>330</v>
      </c>
      <c r="BG334" s="4">
        <f t="shared" si="312"/>
        <v>230.99999999999997</v>
      </c>
      <c r="BH334" s="4">
        <f t="shared" si="313"/>
        <v>99</v>
      </c>
      <c r="BL334" s="4">
        <f t="shared" si="301"/>
        <v>162</v>
      </c>
      <c r="BM334" s="4">
        <f t="shared" si="302"/>
        <v>113.39999999999999</v>
      </c>
      <c r="BN334" s="4">
        <f t="shared" si="303"/>
        <v>48.6</v>
      </c>
      <c r="BR334" s="4">
        <f t="shared" si="304"/>
        <v>202.15</v>
      </c>
      <c r="BS334" s="4">
        <f t="shared" si="305"/>
        <v>93.299999999999983</v>
      </c>
      <c r="BT334" s="4">
        <f t="shared" si="306"/>
        <v>15.55</v>
      </c>
      <c r="BX334" s="4">
        <f t="shared" si="307"/>
        <v>216.8</v>
      </c>
      <c r="BY334" s="4">
        <f t="shared" si="308"/>
        <v>52.844999999999985</v>
      </c>
      <c r="BZ334" s="4">
        <f t="shared" si="309"/>
        <v>1.355</v>
      </c>
      <c r="CD334" s="4">
        <f t="shared" si="310"/>
        <v>0</v>
      </c>
      <c r="CE334" s="4">
        <f t="shared" si="311"/>
        <v>0</v>
      </c>
      <c r="CF334" s="4">
        <f>IF(COUNTIF($BH$5:$BH334,"&gt;=2")&lt;=1,SUM($BG334:$BK334)*C$8,CF333)</f>
        <v>151200</v>
      </c>
      <c r="CG334" s="4">
        <f>IF(COUNTIF($BN$5:$BN334,"&gt;=2")&lt;=1,SUM($BL334:$BP334)*D$8,CG333)</f>
        <v>604799.99999999988</v>
      </c>
      <c r="CH334" s="4">
        <f>IF(COUNTIF($BT$5:$BT334,"&gt;=2")&lt;=1,SUM($BQ334:$BU334)*E$8,CH333)</f>
        <v>2592000</v>
      </c>
      <c r="CI334" s="4">
        <f>IF(COUNTIF($BZ$5:$BZ334,"&gt;=2")&lt;=1,SUM($BV334:$BZ334)*F$8,CI333)</f>
        <v>23414400</v>
      </c>
      <c r="CJ334" s="4">
        <f t="shared" si="314"/>
        <v>0</v>
      </c>
      <c r="CK334" s="4">
        <f t="shared" si="315"/>
        <v>309.75</v>
      </c>
      <c r="CM334" s="4">
        <v>330</v>
      </c>
      <c r="CN334" s="4">
        <f>IF(COUNTIF($BH$5:$BH334,"&gt;=2")&gt;1,CN333,BG334)</f>
        <v>4.8999999999999995</v>
      </c>
      <c r="CO334" s="4">
        <f>IF(COUNTIF($BH$5:$BH334,"&gt;=2")&gt;1,CO333,BH334)</f>
        <v>2.1</v>
      </c>
      <c r="CP334" s="4">
        <f>IF(COUNTIF($BH$5:$BH334,"&gt;=2")&gt;1,CP333,BI334)</f>
        <v>0</v>
      </c>
      <c r="CQ334" s="4">
        <f>IF(COUNTIF($BH$5:$BH334,"&gt;=2")&gt;1,CQ333,BJ334)</f>
        <v>0</v>
      </c>
      <c r="CR334" s="4">
        <f>IF(COUNTIF($BH$5:$BH334,"&gt;=2")&gt;1,CR333,BK334)</f>
        <v>0</v>
      </c>
      <c r="CS334" s="4">
        <f>IF(COUNTIF($BN$5:$BN334,"&gt;=2")&gt;1,CS333,BL334)</f>
        <v>7</v>
      </c>
      <c r="CT334" s="4">
        <f>IF(COUNTIF($BN$5:$BN334,"&gt;=2")&gt;1,CT333,BM334)</f>
        <v>4.8999999999999995</v>
      </c>
      <c r="CU334" s="4">
        <f>IF(COUNTIF($BN$5:$BN334,"&gt;=2")&gt;1,CU333,BN334)</f>
        <v>2.1</v>
      </c>
      <c r="CV334" s="4">
        <f>IF(COUNTIF($BN$5:$BN334,"&gt;=2")&gt;1,CV333,BO334)</f>
        <v>0</v>
      </c>
      <c r="CW334" s="4">
        <f>IF(COUNTIF($BN$5:$BN334,"&gt;=2")&gt;1,CW333,BP334)</f>
        <v>0</v>
      </c>
      <c r="CX334" s="4">
        <f>IF(COUNTIF($BT$5:$BT334,"&gt;=2")&gt;1,CX333,BQ334)</f>
        <v>0</v>
      </c>
      <c r="CY334" s="4">
        <f>IF(COUNTIF($BT$5:$BT334,"&gt;=2")&gt;1,CY333,BR334)</f>
        <v>26</v>
      </c>
      <c r="CZ334" s="4">
        <f>IF(COUNTIF($BT$5:$BT334,"&gt;=2")&gt;1,CZ333,BS334)</f>
        <v>11.999999999999996</v>
      </c>
      <c r="DA334" s="4">
        <f>IF(COUNTIF($BT$5:$BT334,"&gt;=2")&gt;1,DA333,BT334)</f>
        <v>2</v>
      </c>
      <c r="DB334" s="4">
        <f>IF(COUNTIF($BT$5:$BT334,"&gt;=2")&gt;1,DB333,BU334)</f>
        <v>0</v>
      </c>
      <c r="DC334" s="4">
        <f>IF(COUNTIF($BZ$5:$BZ334,"&gt;=2")&gt;1,DC333,BV334)</f>
        <v>0</v>
      </c>
      <c r="DD334" s="4">
        <f>IF(COUNTIF($BZ$5:$BZ334,"&gt;=2")&gt;1,DD333,BW334)</f>
        <v>0</v>
      </c>
      <c r="DE334" s="4">
        <f>IF(COUNTIF($BZ$5:$BZ334,"&gt;=2")&gt;1,DE333,BX334)</f>
        <v>216.8</v>
      </c>
      <c r="DF334" s="4">
        <f>IF(COUNTIF($BZ$5:$BZ334,"&gt;=2")&gt;1,DF333,BY334)</f>
        <v>52.844999999999985</v>
      </c>
      <c r="DG334" s="4">
        <f>IF(COUNTIF($BZ$5:$BZ334,"&gt;=2")&gt;1,DG333,BZ334)</f>
        <v>1.355</v>
      </c>
      <c r="DH334" s="4">
        <f t="shared" si="316"/>
        <v>0</v>
      </c>
      <c r="DI334" s="4">
        <f t="shared" si="317"/>
        <v>0</v>
      </c>
      <c r="DJ334" s="4">
        <f t="shared" si="318"/>
        <v>0</v>
      </c>
      <c r="DK334" s="4">
        <f t="shared" si="319"/>
        <v>0</v>
      </c>
      <c r="DL334" s="4">
        <f t="shared" si="320"/>
        <v>0</v>
      </c>
      <c r="DM334" s="4">
        <f t="shared" si="321"/>
        <v>7</v>
      </c>
      <c r="DN334" s="4">
        <f t="shared" si="322"/>
        <v>13.999999999999998</v>
      </c>
      <c r="DO334" s="4">
        <f t="shared" si="323"/>
        <v>40</v>
      </c>
      <c r="DP334" s="4">
        <f t="shared" si="324"/>
        <v>271</v>
      </c>
      <c r="DQ334" s="4">
        <f t="shared" si="325"/>
        <v>0</v>
      </c>
      <c r="DS334" s="4">
        <v>330</v>
      </c>
      <c r="DT334" s="4">
        <f>$CK334+INDEX(节奏总纲!D$4:D$163,基础状态预估!$C$2)</f>
        <v>354.00483399593907</v>
      </c>
      <c r="DU334" s="4">
        <f>$CK334+INDEX(节奏总纲!E$4:E$163,基础状态预估!$C$2)</f>
        <v>348.28268396026414</v>
      </c>
      <c r="DV334" s="4">
        <f>$CK334+INDEX(节奏总纲!F$4:F$163,基础状态预估!$C$2)</f>
        <v>341.39220630709644</v>
      </c>
      <c r="DW334" s="4">
        <f>$CK334+INDEX(节奏总纲!G$4:G$163,基础状态预估!$C$2)</f>
        <v>333.03246816526354</v>
      </c>
      <c r="DX334" s="4">
        <f>$CK334+INDEX(节奏总纲!H$4:H$163,基础状态预估!$C$2)</f>
        <v>322.69453894381218</v>
      </c>
      <c r="DY334" s="4">
        <f t="shared" si="326"/>
        <v>11.899999999999999</v>
      </c>
      <c r="DZ334" s="4">
        <f t="shared" si="327"/>
        <v>33</v>
      </c>
      <c r="EA334" s="4">
        <f t="shared" si="328"/>
        <v>230.9</v>
      </c>
      <c r="EB334" s="4">
        <f t="shared" si="329"/>
        <v>54.844999999999985</v>
      </c>
      <c r="EC334" s="4">
        <f t="shared" si="330"/>
        <v>1.355</v>
      </c>
    </row>
    <row r="335" spans="58:133" x14ac:dyDescent="0.15">
      <c r="BF335" s="4">
        <v>331</v>
      </c>
      <c r="BG335" s="4">
        <f t="shared" si="312"/>
        <v>231.7</v>
      </c>
      <c r="BH335" s="4">
        <f t="shared" si="313"/>
        <v>99.3</v>
      </c>
      <c r="BL335" s="4">
        <f t="shared" si="301"/>
        <v>162.5</v>
      </c>
      <c r="BM335" s="4">
        <f t="shared" si="302"/>
        <v>113.74999999999999</v>
      </c>
      <c r="BN335" s="4">
        <f t="shared" si="303"/>
        <v>48.75</v>
      </c>
      <c r="BR335" s="4">
        <f t="shared" si="304"/>
        <v>202.8</v>
      </c>
      <c r="BS335" s="4">
        <f t="shared" si="305"/>
        <v>93.59999999999998</v>
      </c>
      <c r="BT335" s="4">
        <f t="shared" si="306"/>
        <v>15.600000000000001</v>
      </c>
      <c r="BX335" s="4">
        <f t="shared" si="307"/>
        <v>217.60000000000002</v>
      </c>
      <c r="BY335" s="4">
        <f t="shared" si="308"/>
        <v>53.039999999999985</v>
      </c>
      <c r="BZ335" s="4">
        <f t="shared" si="309"/>
        <v>1.36</v>
      </c>
      <c r="CD335" s="4">
        <f t="shared" si="310"/>
        <v>0</v>
      </c>
      <c r="CE335" s="4">
        <f t="shared" si="311"/>
        <v>0</v>
      </c>
      <c r="CF335" s="4">
        <f>IF(COUNTIF($BH$5:$BH335,"&gt;=2")&lt;=1,SUM($BG335:$BK335)*C$8,CF334)</f>
        <v>151200</v>
      </c>
      <c r="CG335" s="4">
        <f>IF(COUNTIF($BN$5:$BN335,"&gt;=2")&lt;=1,SUM($BL335:$BP335)*D$8,CG334)</f>
        <v>604799.99999999988</v>
      </c>
      <c r="CH335" s="4">
        <f>IF(COUNTIF($BT$5:$BT335,"&gt;=2")&lt;=1,SUM($BQ335:$BU335)*E$8,CH334)</f>
        <v>2592000</v>
      </c>
      <c r="CI335" s="4">
        <f>IF(COUNTIF($BZ$5:$BZ335,"&gt;=2")&lt;=1,SUM($BV335:$BZ335)*F$8,CI334)</f>
        <v>23500800</v>
      </c>
      <c r="CJ335" s="4">
        <f t="shared" si="314"/>
        <v>0</v>
      </c>
      <c r="CK335" s="4">
        <f t="shared" si="315"/>
        <v>310.75</v>
      </c>
      <c r="CM335" s="4">
        <v>331</v>
      </c>
      <c r="CN335" s="4">
        <f>IF(COUNTIF($BH$5:$BH335,"&gt;=2")&gt;1,CN334,BG335)</f>
        <v>4.8999999999999995</v>
      </c>
      <c r="CO335" s="4">
        <f>IF(COUNTIF($BH$5:$BH335,"&gt;=2")&gt;1,CO334,BH335)</f>
        <v>2.1</v>
      </c>
      <c r="CP335" s="4">
        <f>IF(COUNTIF($BH$5:$BH335,"&gt;=2")&gt;1,CP334,BI335)</f>
        <v>0</v>
      </c>
      <c r="CQ335" s="4">
        <f>IF(COUNTIF($BH$5:$BH335,"&gt;=2")&gt;1,CQ334,BJ335)</f>
        <v>0</v>
      </c>
      <c r="CR335" s="4">
        <f>IF(COUNTIF($BH$5:$BH335,"&gt;=2")&gt;1,CR334,BK335)</f>
        <v>0</v>
      </c>
      <c r="CS335" s="4">
        <f>IF(COUNTIF($BN$5:$BN335,"&gt;=2")&gt;1,CS334,BL335)</f>
        <v>7</v>
      </c>
      <c r="CT335" s="4">
        <f>IF(COUNTIF($BN$5:$BN335,"&gt;=2")&gt;1,CT334,BM335)</f>
        <v>4.8999999999999995</v>
      </c>
      <c r="CU335" s="4">
        <f>IF(COUNTIF($BN$5:$BN335,"&gt;=2")&gt;1,CU334,BN335)</f>
        <v>2.1</v>
      </c>
      <c r="CV335" s="4">
        <f>IF(COUNTIF($BN$5:$BN335,"&gt;=2")&gt;1,CV334,BO335)</f>
        <v>0</v>
      </c>
      <c r="CW335" s="4">
        <f>IF(COUNTIF($BN$5:$BN335,"&gt;=2")&gt;1,CW334,BP335)</f>
        <v>0</v>
      </c>
      <c r="CX335" s="4">
        <f>IF(COUNTIF($BT$5:$BT335,"&gt;=2")&gt;1,CX334,BQ335)</f>
        <v>0</v>
      </c>
      <c r="CY335" s="4">
        <f>IF(COUNTIF($BT$5:$BT335,"&gt;=2")&gt;1,CY334,BR335)</f>
        <v>26</v>
      </c>
      <c r="CZ335" s="4">
        <f>IF(COUNTIF($BT$5:$BT335,"&gt;=2")&gt;1,CZ334,BS335)</f>
        <v>11.999999999999996</v>
      </c>
      <c r="DA335" s="4">
        <f>IF(COUNTIF($BT$5:$BT335,"&gt;=2")&gt;1,DA334,BT335)</f>
        <v>2</v>
      </c>
      <c r="DB335" s="4">
        <f>IF(COUNTIF($BT$5:$BT335,"&gt;=2")&gt;1,DB334,BU335)</f>
        <v>0</v>
      </c>
      <c r="DC335" s="4">
        <f>IF(COUNTIF($BZ$5:$BZ335,"&gt;=2")&gt;1,DC334,BV335)</f>
        <v>0</v>
      </c>
      <c r="DD335" s="4">
        <f>IF(COUNTIF($BZ$5:$BZ335,"&gt;=2")&gt;1,DD334,BW335)</f>
        <v>0</v>
      </c>
      <c r="DE335" s="4">
        <f>IF(COUNTIF($BZ$5:$BZ335,"&gt;=2")&gt;1,DE334,BX335)</f>
        <v>217.60000000000002</v>
      </c>
      <c r="DF335" s="4">
        <f>IF(COUNTIF($BZ$5:$BZ335,"&gt;=2")&gt;1,DF334,BY335)</f>
        <v>53.039999999999985</v>
      </c>
      <c r="DG335" s="4">
        <f>IF(COUNTIF($BZ$5:$BZ335,"&gt;=2")&gt;1,DG334,BZ335)</f>
        <v>1.36</v>
      </c>
      <c r="DH335" s="4">
        <f t="shared" si="316"/>
        <v>0</v>
      </c>
      <c r="DI335" s="4">
        <f t="shared" si="317"/>
        <v>0</v>
      </c>
      <c r="DJ335" s="4">
        <f t="shared" si="318"/>
        <v>0</v>
      </c>
      <c r="DK335" s="4">
        <f t="shared" si="319"/>
        <v>0</v>
      </c>
      <c r="DL335" s="4">
        <f t="shared" si="320"/>
        <v>0</v>
      </c>
      <c r="DM335" s="4">
        <f t="shared" si="321"/>
        <v>7</v>
      </c>
      <c r="DN335" s="4">
        <f t="shared" si="322"/>
        <v>13.999999999999998</v>
      </c>
      <c r="DO335" s="4">
        <f t="shared" si="323"/>
        <v>40</v>
      </c>
      <c r="DP335" s="4">
        <f t="shared" si="324"/>
        <v>272</v>
      </c>
      <c r="DQ335" s="4">
        <f t="shared" si="325"/>
        <v>0</v>
      </c>
      <c r="DS335" s="4">
        <v>331</v>
      </c>
      <c r="DT335" s="4">
        <f>$CK335+INDEX(节奏总纲!D$4:D$163,基础状态预估!$C$2)</f>
        <v>355.00483399593907</v>
      </c>
      <c r="DU335" s="4">
        <f>$CK335+INDEX(节奏总纲!E$4:E$163,基础状态预估!$C$2)</f>
        <v>349.28268396026414</v>
      </c>
      <c r="DV335" s="4">
        <f>$CK335+INDEX(节奏总纲!F$4:F$163,基础状态预估!$C$2)</f>
        <v>342.39220630709644</v>
      </c>
      <c r="DW335" s="4">
        <f>$CK335+INDEX(节奏总纲!G$4:G$163,基础状态预估!$C$2)</f>
        <v>334.03246816526354</v>
      </c>
      <c r="DX335" s="4">
        <f>$CK335+INDEX(节奏总纲!H$4:H$163,基础状态预估!$C$2)</f>
        <v>323.69453894381218</v>
      </c>
      <c r="DY335" s="4">
        <f t="shared" si="326"/>
        <v>11.899999999999999</v>
      </c>
      <c r="DZ335" s="4">
        <f t="shared" si="327"/>
        <v>33</v>
      </c>
      <c r="EA335" s="4">
        <f t="shared" si="328"/>
        <v>231.70000000000002</v>
      </c>
      <c r="EB335" s="4">
        <f t="shared" si="329"/>
        <v>55.039999999999985</v>
      </c>
      <c r="EC335" s="4">
        <f t="shared" si="330"/>
        <v>1.36</v>
      </c>
    </row>
    <row r="336" spans="58:133" x14ac:dyDescent="0.15">
      <c r="BF336" s="4">
        <v>332</v>
      </c>
      <c r="BG336" s="4">
        <f t="shared" si="312"/>
        <v>232.39999999999998</v>
      </c>
      <c r="BH336" s="4">
        <f t="shared" si="313"/>
        <v>99.6</v>
      </c>
      <c r="BL336" s="4">
        <f t="shared" si="301"/>
        <v>163</v>
      </c>
      <c r="BM336" s="4">
        <f t="shared" si="302"/>
        <v>114.1</v>
      </c>
      <c r="BN336" s="4">
        <f t="shared" si="303"/>
        <v>48.9</v>
      </c>
      <c r="BR336" s="4">
        <f t="shared" si="304"/>
        <v>203.45000000000002</v>
      </c>
      <c r="BS336" s="4">
        <f t="shared" si="305"/>
        <v>93.899999999999977</v>
      </c>
      <c r="BT336" s="4">
        <f t="shared" si="306"/>
        <v>15.65</v>
      </c>
      <c r="BX336" s="4">
        <f t="shared" si="307"/>
        <v>218.4</v>
      </c>
      <c r="BY336" s="4">
        <f t="shared" si="308"/>
        <v>53.234999999999985</v>
      </c>
      <c r="BZ336" s="4">
        <f t="shared" si="309"/>
        <v>1.365</v>
      </c>
      <c r="CD336" s="4">
        <f t="shared" si="310"/>
        <v>0</v>
      </c>
      <c r="CE336" s="4">
        <f t="shared" si="311"/>
        <v>0</v>
      </c>
      <c r="CF336" s="4">
        <f>IF(COUNTIF($BH$5:$BH336,"&gt;=2")&lt;=1,SUM($BG336:$BK336)*C$8,CF335)</f>
        <v>151200</v>
      </c>
      <c r="CG336" s="4">
        <f>IF(COUNTIF($BN$5:$BN336,"&gt;=2")&lt;=1,SUM($BL336:$BP336)*D$8,CG335)</f>
        <v>604799.99999999988</v>
      </c>
      <c r="CH336" s="4">
        <f>IF(COUNTIF($BT$5:$BT336,"&gt;=2")&lt;=1,SUM($BQ336:$BU336)*E$8,CH335)</f>
        <v>2592000</v>
      </c>
      <c r="CI336" s="4">
        <f>IF(COUNTIF($BZ$5:$BZ336,"&gt;=2")&lt;=1,SUM($BV336:$BZ336)*F$8,CI335)</f>
        <v>23587200</v>
      </c>
      <c r="CJ336" s="4">
        <f t="shared" si="314"/>
        <v>0</v>
      </c>
      <c r="CK336" s="4">
        <f t="shared" si="315"/>
        <v>311.75</v>
      </c>
      <c r="CM336" s="4">
        <v>332</v>
      </c>
      <c r="CN336" s="4">
        <f>IF(COUNTIF($BH$5:$BH336,"&gt;=2")&gt;1,CN335,BG336)</f>
        <v>4.8999999999999995</v>
      </c>
      <c r="CO336" s="4">
        <f>IF(COUNTIF($BH$5:$BH336,"&gt;=2")&gt;1,CO335,BH336)</f>
        <v>2.1</v>
      </c>
      <c r="CP336" s="4">
        <f>IF(COUNTIF($BH$5:$BH336,"&gt;=2")&gt;1,CP335,BI336)</f>
        <v>0</v>
      </c>
      <c r="CQ336" s="4">
        <f>IF(COUNTIF($BH$5:$BH336,"&gt;=2")&gt;1,CQ335,BJ336)</f>
        <v>0</v>
      </c>
      <c r="CR336" s="4">
        <f>IF(COUNTIF($BH$5:$BH336,"&gt;=2")&gt;1,CR335,BK336)</f>
        <v>0</v>
      </c>
      <c r="CS336" s="4">
        <f>IF(COUNTIF($BN$5:$BN336,"&gt;=2")&gt;1,CS335,BL336)</f>
        <v>7</v>
      </c>
      <c r="CT336" s="4">
        <f>IF(COUNTIF($BN$5:$BN336,"&gt;=2")&gt;1,CT335,BM336)</f>
        <v>4.8999999999999995</v>
      </c>
      <c r="CU336" s="4">
        <f>IF(COUNTIF($BN$5:$BN336,"&gt;=2")&gt;1,CU335,BN336)</f>
        <v>2.1</v>
      </c>
      <c r="CV336" s="4">
        <f>IF(COUNTIF($BN$5:$BN336,"&gt;=2")&gt;1,CV335,BO336)</f>
        <v>0</v>
      </c>
      <c r="CW336" s="4">
        <f>IF(COUNTIF($BN$5:$BN336,"&gt;=2")&gt;1,CW335,BP336)</f>
        <v>0</v>
      </c>
      <c r="CX336" s="4">
        <f>IF(COUNTIF($BT$5:$BT336,"&gt;=2")&gt;1,CX335,BQ336)</f>
        <v>0</v>
      </c>
      <c r="CY336" s="4">
        <f>IF(COUNTIF($BT$5:$BT336,"&gt;=2")&gt;1,CY335,BR336)</f>
        <v>26</v>
      </c>
      <c r="CZ336" s="4">
        <f>IF(COUNTIF($BT$5:$BT336,"&gt;=2")&gt;1,CZ335,BS336)</f>
        <v>11.999999999999996</v>
      </c>
      <c r="DA336" s="4">
        <f>IF(COUNTIF($BT$5:$BT336,"&gt;=2")&gt;1,DA335,BT336)</f>
        <v>2</v>
      </c>
      <c r="DB336" s="4">
        <f>IF(COUNTIF($BT$5:$BT336,"&gt;=2")&gt;1,DB335,BU336)</f>
        <v>0</v>
      </c>
      <c r="DC336" s="4">
        <f>IF(COUNTIF($BZ$5:$BZ336,"&gt;=2")&gt;1,DC335,BV336)</f>
        <v>0</v>
      </c>
      <c r="DD336" s="4">
        <f>IF(COUNTIF($BZ$5:$BZ336,"&gt;=2")&gt;1,DD335,BW336)</f>
        <v>0</v>
      </c>
      <c r="DE336" s="4">
        <f>IF(COUNTIF($BZ$5:$BZ336,"&gt;=2")&gt;1,DE335,BX336)</f>
        <v>218.4</v>
      </c>
      <c r="DF336" s="4">
        <f>IF(COUNTIF($BZ$5:$BZ336,"&gt;=2")&gt;1,DF335,BY336)</f>
        <v>53.234999999999985</v>
      </c>
      <c r="DG336" s="4">
        <f>IF(COUNTIF($BZ$5:$BZ336,"&gt;=2")&gt;1,DG335,BZ336)</f>
        <v>1.365</v>
      </c>
      <c r="DH336" s="4">
        <f t="shared" si="316"/>
        <v>0</v>
      </c>
      <c r="DI336" s="4">
        <f t="shared" si="317"/>
        <v>0</v>
      </c>
      <c r="DJ336" s="4">
        <f t="shared" si="318"/>
        <v>0</v>
      </c>
      <c r="DK336" s="4">
        <f t="shared" si="319"/>
        <v>0</v>
      </c>
      <c r="DL336" s="4">
        <f t="shared" si="320"/>
        <v>0</v>
      </c>
      <c r="DM336" s="4">
        <f t="shared" si="321"/>
        <v>7</v>
      </c>
      <c r="DN336" s="4">
        <f t="shared" si="322"/>
        <v>13.999999999999998</v>
      </c>
      <c r="DO336" s="4">
        <f t="shared" si="323"/>
        <v>40</v>
      </c>
      <c r="DP336" s="4">
        <f t="shared" si="324"/>
        <v>273</v>
      </c>
      <c r="DQ336" s="4">
        <f t="shared" si="325"/>
        <v>0</v>
      </c>
      <c r="DS336" s="4">
        <v>332</v>
      </c>
      <c r="DT336" s="4">
        <f>$CK336+INDEX(节奏总纲!D$4:D$163,基础状态预估!$C$2)</f>
        <v>356.00483399593907</v>
      </c>
      <c r="DU336" s="4">
        <f>$CK336+INDEX(节奏总纲!E$4:E$163,基础状态预估!$C$2)</f>
        <v>350.28268396026414</v>
      </c>
      <c r="DV336" s="4">
        <f>$CK336+INDEX(节奏总纲!F$4:F$163,基础状态预估!$C$2)</f>
        <v>343.39220630709644</v>
      </c>
      <c r="DW336" s="4">
        <f>$CK336+INDEX(节奏总纲!G$4:G$163,基础状态预估!$C$2)</f>
        <v>335.03246816526354</v>
      </c>
      <c r="DX336" s="4">
        <f>$CK336+INDEX(节奏总纲!H$4:H$163,基础状态预估!$C$2)</f>
        <v>324.69453894381218</v>
      </c>
      <c r="DY336" s="4">
        <f t="shared" si="326"/>
        <v>11.899999999999999</v>
      </c>
      <c r="DZ336" s="4">
        <f t="shared" si="327"/>
        <v>33</v>
      </c>
      <c r="EA336" s="4">
        <f t="shared" si="328"/>
        <v>232.5</v>
      </c>
      <c r="EB336" s="4">
        <f t="shared" si="329"/>
        <v>55.234999999999985</v>
      </c>
      <c r="EC336" s="4">
        <f t="shared" si="330"/>
        <v>1.365</v>
      </c>
    </row>
    <row r="337" spans="58:133" x14ac:dyDescent="0.15">
      <c r="BF337" s="4">
        <v>333</v>
      </c>
      <c r="BG337" s="4">
        <f t="shared" si="312"/>
        <v>233.1</v>
      </c>
      <c r="BH337" s="4">
        <f t="shared" si="313"/>
        <v>99.899999999999991</v>
      </c>
      <c r="BL337" s="4">
        <f t="shared" si="301"/>
        <v>163.5</v>
      </c>
      <c r="BM337" s="4">
        <f t="shared" si="302"/>
        <v>114.44999999999999</v>
      </c>
      <c r="BN337" s="4">
        <f t="shared" si="303"/>
        <v>49.05</v>
      </c>
      <c r="BR337" s="4">
        <f t="shared" si="304"/>
        <v>204.1</v>
      </c>
      <c r="BS337" s="4">
        <f t="shared" si="305"/>
        <v>94.199999999999974</v>
      </c>
      <c r="BT337" s="4">
        <f t="shared" si="306"/>
        <v>15.700000000000001</v>
      </c>
      <c r="BX337" s="4">
        <f t="shared" si="307"/>
        <v>219.20000000000002</v>
      </c>
      <c r="BY337" s="4">
        <f t="shared" si="308"/>
        <v>53.429999999999986</v>
      </c>
      <c r="BZ337" s="4">
        <f t="shared" si="309"/>
        <v>1.37</v>
      </c>
      <c r="CD337" s="4">
        <f t="shared" si="310"/>
        <v>0</v>
      </c>
      <c r="CE337" s="4">
        <f t="shared" si="311"/>
        <v>0</v>
      </c>
      <c r="CF337" s="4">
        <f>IF(COUNTIF($BH$5:$BH337,"&gt;=2")&lt;=1,SUM($BG337:$BK337)*C$8,CF336)</f>
        <v>151200</v>
      </c>
      <c r="CG337" s="4">
        <f>IF(COUNTIF($BN$5:$BN337,"&gt;=2")&lt;=1,SUM($BL337:$BP337)*D$8,CG336)</f>
        <v>604799.99999999988</v>
      </c>
      <c r="CH337" s="4">
        <f>IF(COUNTIF($BT$5:$BT337,"&gt;=2")&lt;=1,SUM($BQ337:$BU337)*E$8,CH336)</f>
        <v>2592000</v>
      </c>
      <c r="CI337" s="4">
        <f>IF(COUNTIF($BZ$5:$BZ337,"&gt;=2")&lt;=1,SUM($BV337:$BZ337)*F$8,CI336)</f>
        <v>23673600</v>
      </c>
      <c r="CJ337" s="4">
        <f t="shared" si="314"/>
        <v>0</v>
      </c>
      <c r="CK337" s="4">
        <f t="shared" si="315"/>
        <v>312.75</v>
      </c>
      <c r="CM337" s="4">
        <v>333</v>
      </c>
      <c r="CN337" s="4">
        <f>IF(COUNTIF($BH$5:$BH337,"&gt;=2")&gt;1,CN336,BG337)</f>
        <v>4.8999999999999995</v>
      </c>
      <c r="CO337" s="4">
        <f>IF(COUNTIF($BH$5:$BH337,"&gt;=2")&gt;1,CO336,BH337)</f>
        <v>2.1</v>
      </c>
      <c r="CP337" s="4">
        <f>IF(COUNTIF($BH$5:$BH337,"&gt;=2")&gt;1,CP336,BI337)</f>
        <v>0</v>
      </c>
      <c r="CQ337" s="4">
        <f>IF(COUNTIF($BH$5:$BH337,"&gt;=2")&gt;1,CQ336,BJ337)</f>
        <v>0</v>
      </c>
      <c r="CR337" s="4">
        <f>IF(COUNTIF($BH$5:$BH337,"&gt;=2")&gt;1,CR336,BK337)</f>
        <v>0</v>
      </c>
      <c r="CS337" s="4">
        <f>IF(COUNTIF($BN$5:$BN337,"&gt;=2")&gt;1,CS336,BL337)</f>
        <v>7</v>
      </c>
      <c r="CT337" s="4">
        <f>IF(COUNTIF($BN$5:$BN337,"&gt;=2")&gt;1,CT336,BM337)</f>
        <v>4.8999999999999995</v>
      </c>
      <c r="CU337" s="4">
        <f>IF(COUNTIF($BN$5:$BN337,"&gt;=2")&gt;1,CU336,BN337)</f>
        <v>2.1</v>
      </c>
      <c r="CV337" s="4">
        <f>IF(COUNTIF($BN$5:$BN337,"&gt;=2")&gt;1,CV336,BO337)</f>
        <v>0</v>
      </c>
      <c r="CW337" s="4">
        <f>IF(COUNTIF($BN$5:$BN337,"&gt;=2")&gt;1,CW336,BP337)</f>
        <v>0</v>
      </c>
      <c r="CX337" s="4">
        <f>IF(COUNTIF($BT$5:$BT337,"&gt;=2")&gt;1,CX336,BQ337)</f>
        <v>0</v>
      </c>
      <c r="CY337" s="4">
        <f>IF(COUNTIF($BT$5:$BT337,"&gt;=2")&gt;1,CY336,BR337)</f>
        <v>26</v>
      </c>
      <c r="CZ337" s="4">
        <f>IF(COUNTIF($BT$5:$BT337,"&gt;=2")&gt;1,CZ336,BS337)</f>
        <v>11.999999999999996</v>
      </c>
      <c r="DA337" s="4">
        <f>IF(COUNTIF($BT$5:$BT337,"&gt;=2")&gt;1,DA336,BT337)</f>
        <v>2</v>
      </c>
      <c r="DB337" s="4">
        <f>IF(COUNTIF($BT$5:$BT337,"&gt;=2")&gt;1,DB336,BU337)</f>
        <v>0</v>
      </c>
      <c r="DC337" s="4">
        <f>IF(COUNTIF($BZ$5:$BZ337,"&gt;=2")&gt;1,DC336,BV337)</f>
        <v>0</v>
      </c>
      <c r="DD337" s="4">
        <f>IF(COUNTIF($BZ$5:$BZ337,"&gt;=2")&gt;1,DD336,BW337)</f>
        <v>0</v>
      </c>
      <c r="DE337" s="4">
        <f>IF(COUNTIF($BZ$5:$BZ337,"&gt;=2")&gt;1,DE336,BX337)</f>
        <v>219.20000000000002</v>
      </c>
      <c r="DF337" s="4">
        <f>IF(COUNTIF($BZ$5:$BZ337,"&gt;=2")&gt;1,DF336,BY337)</f>
        <v>53.429999999999986</v>
      </c>
      <c r="DG337" s="4">
        <f>IF(COUNTIF($BZ$5:$BZ337,"&gt;=2")&gt;1,DG336,BZ337)</f>
        <v>1.37</v>
      </c>
      <c r="DH337" s="4">
        <f t="shared" si="316"/>
        <v>0</v>
      </c>
      <c r="DI337" s="4">
        <f t="shared" si="317"/>
        <v>0</v>
      </c>
      <c r="DJ337" s="4">
        <f t="shared" si="318"/>
        <v>0</v>
      </c>
      <c r="DK337" s="4">
        <f t="shared" si="319"/>
        <v>0</v>
      </c>
      <c r="DL337" s="4">
        <f t="shared" si="320"/>
        <v>0</v>
      </c>
      <c r="DM337" s="4">
        <f t="shared" si="321"/>
        <v>7</v>
      </c>
      <c r="DN337" s="4">
        <f t="shared" si="322"/>
        <v>13.999999999999998</v>
      </c>
      <c r="DO337" s="4">
        <f t="shared" si="323"/>
        <v>40</v>
      </c>
      <c r="DP337" s="4">
        <f t="shared" si="324"/>
        <v>274</v>
      </c>
      <c r="DQ337" s="4">
        <f t="shared" si="325"/>
        <v>0</v>
      </c>
      <c r="DS337" s="4">
        <v>333</v>
      </c>
      <c r="DT337" s="4">
        <f>$CK337+INDEX(节奏总纲!D$4:D$163,基础状态预估!$C$2)</f>
        <v>357.00483399593907</v>
      </c>
      <c r="DU337" s="4">
        <f>$CK337+INDEX(节奏总纲!E$4:E$163,基础状态预估!$C$2)</f>
        <v>351.28268396026414</v>
      </c>
      <c r="DV337" s="4">
        <f>$CK337+INDEX(节奏总纲!F$4:F$163,基础状态预估!$C$2)</f>
        <v>344.39220630709644</v>
      </c>
      <c r="DW337" s="4">
        <f>$CK337+INDEX(节奏总纲!G$4:G$163,基础状态预估!$C$2)</f>
        <v>336.03246816526354</v>
      </c>
      <c r="DX337" s="4">
        <f>$CK337+INDEX(节奏总纲!H$4:H$163,基础状态预估!$C$2)</f>
        <v>325.69453894381218</v>
      </c>
      <c r="DY337" s="4">
        <f t="shared" si="326"/>
        <v>11.899999999999999</v>
      </c>
      <c r="DZ337" s="4">
        <f t="shared" si="327"/>
        <v>33</v>
      </c>
      <c r="EA337" s="4">
        <f t="shared" si="328"/>
        <v>233.3</v>
      </c>
      <c r="EB337" s="4">
        <f t="shared" si="329"/>
        <v>55.429999999999986</v>
      </c>
      <c r="EC337" s="4">
        <f t="shared" si="330"/>
        <v>1.37</v>
      </c>
    </row>
    <row r="338" spans="58:133" x14ac:dyDescent="0.15">
      <c r="BF338" s="4">
        <v>334</v>
      </c>
      <c r="BG338" s="4">
        <f t="shared" si="312"/>
        <v>233.79999999999998</v>
      </c>
      <c r="BH338" s="4">
        <f t="shared" si="313"/>
        <v>100.2</v>
      </c>
      <c r="BL338" s="4">
        <f t="shared" si="301"/>
        <v>164</v>
      </c>
      <c r="BM338" s="4">
        <f t="shared" si="302"/>
        <v>114.8</v>
      </c>
      <c r="BN338" s="4">
        <f t="shared" si="303"/>
        <v>49.199999999999996</v>
      </c>
      <c r="BR338" s="4">
        <f t="shared" si="304"/>
        <v>204.75</v>
      </c>
      <c r="BS338" s="4">
        <f t="shared" si="305"/>
        <v>94.499999999999986</v>
      </c>
      <c r="BT338" s="4">
        <f t="shared" si="306"/>
        <v>15.75</v>
      </c>
      <c r="BX338" s="4">
        <f t="shared" si="307"/>
        <v>220</v>
      </c>
      <c r="BY338" s="4">
        <f t="shared" si="308"/>
        <v>53.624999999999986</v>
      </c>
      <c r="BZ338" s="4">
        <f t="shared" si="309"/>
        <v>1.375</v>
      </c>
      <c r="CD338" s="4">
        <f t="shared" si="310"/>
        <v>0</v>
      </c>
      <c r="CE338" s="4">
        <f t="shared" si="311"/>
        <v>0</v>
      </c>
      <c r="CF338" s="4">
        <f>IF(COUNTIF($BH$5:$BH338,"&gt;=2")&lt;=1,SUM($BG338:$BK338)*C$8,CF337)</f>
        <v>151200</v>
      </c>
      <c r="CG338" s="4">
        <f>IF(COUNTIF($BN$5:$BN338,"&gt;=2")&lt;=1,SUM($BL338:$BP338)*D$8,CG337)</f>
        <v>604799.99999999988</v>
      </c>
      <c r="CH338" s="4">
        <f>IF(COUNTIF($BT$5:$BT338,"&gt;=2")&lt;=1,SUM($BQ338:$BU338)*E$8,CH337)</f>
        <v>2592000</v>
      </c>
      <c r="CI338" s="4">
        <f>IF(COUNTIF($BZ$5:$BZ338,"&gt;=2")&lt;=1,SUM($BV338:$BZ338)*F$8,CI337)</f>
        <v>23760000</v>
      </c>
      <c r="CJ338" s="4">
        <f t="shared" si="314"/>
        <v>0</v>
      </c>
      <c r="CK338" s="4">
        <f t="shared" si="315"/>
        <v>313.75</v>
      </c>
      <c r="CM338" s="4">
        <v>334</v>
      </c>
      <c r="CN338" s="4">
        <f>IF(COUNTIF($BH$5:$BH338,"&gt;=2")&gt;1,CN337,BG338)</f>
        <v>4.8999999999999995</v>
      </c>
      <c r="CO338" s="4">
        <f>IF(COUNTIF($BH$5:$BH338,"&gt;=2")&gt;1,CO337,BH338)</f>
        <v>2.1</v>
      </c>
      <c r="CP338" s="4">
        <f>IF(COUNTIF($BH$5:$BH338,"&gt;=2")&gt;1,CP337,BI338)</f>
        <v>0</v>
      </c>
      <c r="CQ338" s="4">
        <f>IF(COUNTIF($BH$5:$BH338,"&gt;=2")&gt;1,CQ337,BJ338)</f>
        <v>0</v>
      </c>
      <c r="CR338" s="4">
        <f>IF(COUNTIF($BH$5:$BH338,"&gt;=2")&gt;1,CR337,BK338)</f>
        <v>0</v>
      </c>
      <c r="CS338" s="4">
        <f>IF(COUNTIF($BN$5:$BN338,"&gt;=2")&gt;1,CS337,BL338)</f>
        <v>7</v>
      </c>
      <c r="CT338" s="4">
        <f>IF(COUNTIF($BN$5:$BN338,"&gt;=2")&gt;1,CT337,BM338)</f>
        <v>4.8999999999999995</v>
      </c>
      <c r="CU338" s="4">
        <f>IF(COUNTIF($BN$5:$BN338,"&gt;=2")&gt;1,CU337,BN338)</f>
        <v>2.1</v>
      </c>
      <c r="CV338" s="4">
        <f>IF(COUNTIF($BN$5:$BN338,"&gt;=2")&gt;1,CV337,BO338)</f>
        <v>0</v>
      </c>
      <c r="CW338" s="4">
        <f>IF(COUNTIF($BN$5:$BN338,"&gt;=2")&gt;1,CW337,BP338)</f>
        <v>0</v>
      </c>
      <c r="CX338" s="4">
        <f>IF(COUNTIF($BT$5:$BT338,"&gt;=2")&gt;1,CX337,BQ338)</f>
        <v>0</v>
      </c>
      <c r="CY338" s="4">
        <f>IF(COUNTIF($BT$5:$BT338,"&gt;=2")&gt;1,CY337,BR338)</f>
        <v>26</v>
      </c>
      <c r="CZ338" s="4">
        <f>IF(COUNTIF($BT$5:$BT338,"&gt;=2")&gt;1,CZ337,BS338)</f>
        <v>11.999999999999996</v>
      </c>
      <c r="DA338" s="4">
        <f>IF(COUNTIF($BT$5:$BT338,"&gt;=2")&gt;1,DA337,BT338)</f>
        <v>2</v>
      </c>
      <c r="DB338" s="4">
        <f>IF(COUNTIF($BT$5:$BT338,"&gt;=2")&gt;1,DB337,BU338)</f>
        <v>0</v>
      </c>
      <c r="DC338" s="4">
        <f>IF(COUNTIF($BZ$5:$BZ338,"&gt;=2")&gt;1,DC337,BV338)</f>
        <v>0</v>
      </c>
      <c r="DD338" s="4">
        <f>IF(COUNTIF($BZ$5:$BZ338,"&gt;=2")&gt;1,DD337,BW338)</f>
        <v>0</v>
      </c>
      <c r="DE338" s="4">
        <f>IF(COUNTIF($BZ$5:$BZ338,"&gt;=2")&gt;1,DE337,BX338)</f>
        <v>220</v>
      </c>
      <c r="DF338" s="4">
        <f>IF(COUNTIF($BZ$5:$BZ338,"&gt;=2")&gt;1,DF337,BY338)</f>
        <v>53.624999999999986</v>
      </c>
      <c r="DG338" s="4">
        <f>IF(COUNTIF($BZ$5:$BZ338,"&gt;=2")&gt;1,DG337,BZ338)</f>
        <v>1.375</v>
      </c>
      <c r="DH338" s="4">
        <f t="shared" si="316"/>
        <v>0</v>
      </c>
      <c r="DI338" s="4">
        <f t="shared" si="317"/>
        <v>0</v>
      </c>
      <c r="DJ338" s="4">
        <f t="shared" si="318"/>
        <v>0</v>
      </c>
      <c r="DK338" s="4">
        <f t="shared" si="319"/>
        <v>0</v>
      </c>
      <c r="DL338" s="4">
        <f t="shared" si="320"/>
        <v>0</v>
      </c>
      <c r="DM338" s="4">
        <f t="shared" si="321"/>
        <v>7</v>
      </c>
      <c r="DN338" s="4">
        <f t="shared" si="322"/>
        <v>13.999999999999998</v>
      </c>
      <c r="DO338" s="4">
        <f t="shared" si="323"/>
        <v>40</v>
      </c>
      <c r="DP338" s="4">
        <f t="shared" si="324"/>
        <v>275</v>
      </c>
      <c r="DQ338" s="4">
        <f t="shared" si="325"/>
        <v>0</v>
      </c>
      <c r="DS338" s="4">
        <v>334</v>
      </c>
      <c r="DT338" s="4">
        <f>$CK338+INDEX(节奏总纲!D$4:D$163,基础状态预估!$C$2)</f>
        <v>358.00483399593907</v>
      </c>
      <c r="DU338" s="4">
        <f>$CK338+INDEX(节奏总纲!E$4:E$163,基础状态预估!$C$2)</f>
        <v>352.28268396026414</v>
      </c>
      <c r="DV338" s="4">
        <f>$CK338+INDEX(节奏总纲!F$4:F$163,基础状态预估!$C$2)</f>
        <v>345.39220630709644</v>
      </c>
      <c r="DW338" s="4">
        <f>$CK338+INDEX(节奏总纲!G$4:G$163,基础状态预估!$C$2)</f>
        <v>337.03246816526354</v>
      </c>
      <c r="DX338" s="4">
        <f>$CK338+INDEX(节奏总纲!H$4:H$163,基础状态预估!$C$2)</f>
        <v>326.69453894381218</v>
      </c>
      <c r="DY338" s="4">
        <f t="shared" si="326"/>
        <v>11.899999999999999</v>
      </c>
      <c r="DZ338" s="4">
        <f t="shared" si="327"/>
        <v>33</v>
      </c>
      <c r="EA338" s="4">
        <f t="shared" si="328"/>
        <v>234.1</v>
      </c>
      <c r="EB338" s="4">
        <f t="shared" si="329"/>
        <v>55.624999999999986</v>
      </c>
      <c r="EC338" s="4">
        <f t="shared" si="330"/>
        <v>1.375</v>
      </c>
    </row>
    <row r="339" spans="58:133" x14ac:dyDescent="0.15">
      <c r="BF339" s="4">
        <v>335</v>
      </c>
      <c r="BG339" s="4">
        <f t="shared" si="312"/>
        <v>234.49999999999997</v>
      </c>
      <c r="BH339" s="4">
        <f t="shared" si="313"/>
        <v>100.5</v>
      </c>
      <c r="BL339" s="4">
        <f t="shared" si="301"/>
        <v>164.5</v>
      </c>
      <c r="BM339" s="4">
        <f t="shared" si="302"/>
        <v>115.14999999999999</v>
      </c>
      <c r="BN339" s="4">
        <f t="shared" si="303"/>
        <v>49.35</v>
      </c>
      <c r="BR339" s="4">
        <f t="shared" si="304"/>
        <v>205.4</v>
      </c>
      <c r="BS339" s="4">
        <f t="shared" si="305"/>
        <v>94.799999999999983</v>
      </c>
      <c r="BT339" s="4">
        <f t="shared" si="306"/>
        <v>15.8</v>
      </c>
      <c r="BX339" s="4">
        <f t="shared" si="307"/>
        <v>220.8</v>
      </c>
      <c r="BY339" s="4">
        <f t="shared" si="308"/>
        <v>53.819999999999986</v>
      </c>
      <c r="BZ339" s="4">
        <f t="shared" si="309"/>
        <v>1.3800000000000001</v>
      </c>
      <c r="CD339" s="4">
        <f t="shared" si="310"/>
        <v>0</v>
      </c>
      <c r="CE339" s="4">
        <f t="shared" si="311"/>
        <v>0</v>
      </c>
      <c r="CF339" s="4">
        <f>IF(COUNTIF($BH$5:$BH339,"&gt;=2")&lt;=1,SUM($BG339:$BK339)*C$8,CF338)</f>
        <v>151200</v>
      </c>
      <c r="CG339" s="4">
        <f>IF(COUNTIF($BN$5:$BN339,"&gt;=2")&lt;=1,SUM($BL339:$BP339)*D$8,CG338)</f>
        <v>604799.99999999988</v>
      </c>
      <c r="CH339" s="4">
        <f>IF(COUNTIF($BT$5:$BT339,"&gt;=2")&lt;=1,SUM($BQ339:$BU339)*E$8,CH338)</f>
        <v>2592000</v>
      </c>
      <c r="CI339" s="4">
        <f>IF(COUNTIF($BZ$5:$BZ339,"&gt;=2")&lt;=1,SUM($BV339:$BZ339)*F$8,CI338)</f>
        <v>23846400</v>
      </c>
      <c r="CJ339" s="4">
        <f t="shared" si="314"/>
        <v>0</v>
      </c>
      <c r="CK339" s="4">
        <f t="shared" si="315"/>
        <v>314.75</v>
      </c>
      <c r="CM339" s="4">
        <v>335</v>
      </c>
      <c r="CN339" s="4">
        <f>IF(COUNTIF($BH$5:$BH339,"&gt;=2")&gt;1,CN338,BG339)</f>
        <v>4.8999999999999995</v>
      </c>
      <c r="CO339" s="4">
        <f>IF(COUNTIF($BH$5:$BH339,"&gt;=2")&gt;1,CO338,BH339)</f>
        <v>2.1</v>
      </c>
      <c r="CP339" s="4">
        <f>IF(COUNTIF($BH$5:$BH339,"&gt;=2")&gt;1,CP338,BI339)</f>
        <v>0</v>
      </c>
      <c r="CQ339" s="4">
        <f>IF(COUNTIF($BH$5:$BH339,"&gt;=2")&gt;1,CQ338,BJ339)</f>
        <v>0</v>
      </c>
      <c r="CR339" s="4">
        <f>IF(COUNTIF($BH$5:$BH339,"&gt;=2")&gt;1,CR338,BK339)</f>
        <v>0</v>
      </c>
      <c r="CS339" s="4">
        <f>IF(COUNTIF($BN$5:$BN339,"&gt;=2")&gt;1,CS338,BL339)</f>
        <v>7</v>
      </c>
      <c r="CT339" s="4">
        <f>IF(COUNTIF($BN$5:$BN339,"&gt;=2")&gt;1,CT338,BM339)</f>
        <v>4.8999999999999995</v>
      </c>
      <c r="CU339" s="4">
        <f>IF(COUNTIF($BN$5:$BN339,"&gt;=2")&gt;1,CU338,BN339)</f>
        <v>2.1</v>
      </c>
      <c r="CV339" s="4">
        <f>IF(COUNTIF($BN$5:$BN339,"&gt;=2")&gt;1,CV338,BO339)</f>
        <v>0</v>
      </c>
      <c r="CW339" s="4">
        <f>IF(COUNTIF($BN$5:$BN339,"&gt;=2")&gt;1,CW338,BP339)</f>
        <v>0</v>
      </c>
      <c r="CX339" s="4">
        <f>IF(COUNTIF($BT$5:$BT339,"&gt;=2")&gt;1,CX338,BQ339)</f>
        <v>0</v>
      </c>
      <c r="CY339" s="4">
        <f>IF(COUNTIF($BT$5:$BT339,"&gt;=2")&gt;1,CY338,BR339)</f>
        <v>26</v>
      </c>
      <c r="CZ339" s="4">
        <f>IF(COUNTIF($BT$5:$BT339,"&gt;=2")&gt;1,CZ338,BS339)</f>
        <v>11.999999999999996</v>
      </c>
      <c r="DA339" s="4">
        <f>IF(COUNTIF($BT$5:$BT339,"&gt;=2")&gt;1,DA338,BT339)</f>
        <v>2</v>
      </c>
      <c r="DB339" s="4">
        <f>IF(COUNTIF($BT$5:$BT339,"&gt;=2")&gt;1,DB338,BU339)</f>
        <v>0</v>
      </c>
      <c r="DC339" s="4">
        <f>IF(COUNTIF($BZ$5:$BZ339,"&gt;=2")&gt;1,DC338,BV339)</f>
        <v>0</v>
      </c>
      <c r="DD339" s="4">
        <f>IF(COUNTIF($BZ$5:$BZ339,"&gt;=2")&gt;1,DD338,BW339)</f>
        <v>0</v>
      </c>
      <c r="DE339" s="4">
        <f>IF(COUNTIF($BZ$5:$BZ339,"&gt;=2")&gt;1,DE338,BX339)</f>
        <v>220.8</v>
      </c>
      <c r="DF339" s="4">
        <f>IF(COUNTIF($BZ$5:$BZ339,"&gt;=2")&gt;1,DF338,BY339)</f>
        <v>53.819999999999986</v>
      </c>
      <c r="DG339" s="4">
        <f>IF(COUNTIF($BZ$5:$BZ339,"&gt;=2")&gt;1,DG338,BZ339)</f>
        <v>1.3800000000000001</v>
      </c>
      <c r="DH339" s="4">
        <f t="shared" si="316"/>
        <v>0</v>
      </c>
      <c r="DI339" s="4">
        <f t="shared" si="317"/>
        <v>0</v>
      </c>
      <c r="DJ339" s="4">
        <f t="shared" si="318"/>
        <v>0</v>
      </c>
      <c r="DK339" s="4">
        <f t="shared" si="319"/>
        <v>0</v>
      </c>
      <c r="DL339" s="4">
        <f t="shared" si="320"/>
        <v>0</v>
      </c>
      <c r="DM339" s="4">
        <f t="shared" si="321"/>
        <v>7</v>
      </c>
      <c r="DN339" s="4">
        <f t="shared" si="322"/>
        <v>13.999999999999998</v>
      </c>
      <c r="DO339" s="4">
        <f t="shared" si="323"/>
        <v>40</v>
      </c>
      <c r="DP339" s="4">
        <f t="shared" si="324"/>
        <v>276</v>
      </c>
      <c r="DQ339" s="4">
        <f t="shared" si="325"/>
        <v>0</v>
      </c>
      <c r="DS339" s="4">
        <v>335</v>
      </c>
      <c r="DT339" s="4">
        <f>$CK339+INDEX(节奏总纲!D$4:D$163,基础状态预估!$C$2)</f>
        <v>359.00483399593907</v>
      </c>
      <c r="DU339" s="4">
        <f>$CK339+INDEX(节奏总纲!E$4:E$163,基础状态预估!$C$2)</f>
        <v>353.28268396026414</v>
      </c>
      <c r="DV339" s="4">
        <f>$CK339+INDEX(节奏总纲!F$4:F$163,基础状态预估!$C$2)</f>
        <v>346.39220630709644</v>
      </c>
      <c r="DW339" s="4">
        <f>$CK339+INDEX(节奏总纲!G$4:G$163,基础状态预估!$C$2)</f>
        <v>338.03246816526354</v>
      </c>
      <c r="DX339" s="4">
        <f>$CK339+INDEX(节奏总纲!H$4:H$163,基础状态预估!$C$2)</f>
        <v>327.69453894381218</v>
      </c>
      <c r="DY339" s="4">
        <f t="shared" si="326"/>
        <v>11.899999999999999</v>
      </c>
      <c r="DZ339" s="4">
        <f t="shared" si="327"/>
        <v>33</v>
      </c>
      <c r="EA339" s="4">
        <f t="shared" si="328"/>
        <v>234.9</v>
      </c>
      <c r="EB339" s="4">
        <f t="shared" si="329"/>
        <v>55.819999999999986</v>
      </c>
      <c r="EC339" s="4">
        <f t="shared" si="330"/>
        <v>1.3800000000000001</v>
      </c>
    </row>
    <row r="340" spans="58:133" x14ac:dyDescent="0.15">
      <c r="BF340" s="4">
        <v>336</v>
      </c>
      <c r="BG340" s="4">
        <f t="shared" si="312"/>
        <v>235.2</v>
      </c>
      <c r="BH340" s="4">
        <f t="shared" si="313"/>
        <v>100.8</v>
      </c>
      <c r="BL340" s="4">
        <f t="shared" si="301"/>
        <v>165</v>
      </c>
      <c r="BM340" s="4">
        <f t="shared" si="302"/>
        <v>115.49999999999999</v>
      </c>
      <c r="BN340" s="4">
        <f t="shared" si="303"/>
        <v>49.5</v>
      </c>
      <c r="BR340" s="4">
        <f t="shared" si="304"/>
        <v>206.05</v>
      </c>
      <c r="BS340" s="4">
        <f t="shared" si="305"/>
        <v>95.09999999999998</v>
      </c>
      <c r="BT340" s="4">
        <f t="shared" si="306"/>
        <v>15.850000000000001</v>
      </c>
      <c r="BX340" s="4">
        <f t="shared" si="307"/>
        <v>221.60000000000002</v>
      </c>
      <c r="BY340" s="4">
        <f t="shared" si="308"/>
        <v>54.014999999999986</v>
      </c>
      <c r="BZ340" s="4">
        <f t="shared" si="309"/>
        <v>1.385</v>
      </c>
      <c r="CD340" s="4">
        <f t="shared" si="310"/>
        <v>0</v>
      </c>
      <c r="CE340" s="4">
        <f t="shared" si="311"/>
        <v>0</v>
      </c>
      <c r="CF340" s="4">
        <f>IF(COUNTIF($BH$5:$BH340,"&gt;=2")&lt;=1,SUM($BG340:$BK340)*C$8,CF339)</f>
        <v>151200</v>
      </c>
      <c r="CG340" s="4">
        <f>IF(COUNTIF($BN$5:$BN340,"&gt;=2")&lt;=1,SUM($BL340:$BP340)*D$8,CG339)</f>
        <v>604799.99999999988</v>
      </c>
      <c r="CH340" s="4">
        <f>IF(COUNTIF($BT$5:$BT340,"&gt;=2")&lt;=1,SUM($BQ340:$BU340)*E$8,CH339)</f>
        <v>2592000</v>
      </c>
      <c r="CI340" s="4">
        <f>IF(COUNTIF($BZ$5:$BZ340,"&gt;=2")&lt;=1,SUM($BV340:$BZ340)*F$8,CI339)</f>
        <v>23932800</v>
      </c>
      <c r="CJ340" s="4">
        <f t="shared" si="314"/>
        <v>0</v>
      </c>
      <c r="CK340" s="4">
        <f t="shared" si="315"/>
        <v>315.75</v>
      </c>
      <c r="CM340" s="4">
        <v>336</v>
      </c>
      <c r="CN340" s="4">
        <f>IF(COUNTIF($BH$5:$BH340,"&gt;=2")&gt;1,CN339,BG340)</f>
        <v>4.8999999999999995</v>
      </c>
      <c r="CO340" s="4">
        <f>IF(COUNTIF($BH$5:$BH340,"&gt;=2")&gt;1,CO339,BH340)</f>
        <v>2.1</v>
      </c>
      <c r="CP340" s="4">
        <f>IF(COUNTIF($BH$5:$BH340,"&gt;=2")&gt;1,CP339,BI340)</f>
        <v>0</v>
      </c>
      <c r="CQ340" s="4">
        <f>IF(COUNTIF($BH$5:$BH340,"&gt;=2")&gt;1,CQ339,BJ340)</f>
        <v>0</v>
      </c>
      <c r="CR340" s="4">
        <f>IF(COUNTIF($BH$5:$BH340,"&gt;=2")&gt;1,CR339,BK340)</f>
        <v>0</v>
      </c>
      <c r="CS340" s="4">
        <f>IF(COUNTIF($BN$5:$BN340,"&gt;=2")&gt;1,CS339,BL340)</f>
        <v>7</v>
      </c>
      <c r="CT340" s="4">
        <f>IF(COUNTIF($BN$5:$BN340,"&gt;=2")&gt;1,CT339,BM340)</f>
        <v>4.8999999999999995</v>
      </c>
      <c r="CU340" s="4">
        <f>IF(COUNTIF($BN$5:$BN340,"&gt;=2")&gt;1,CU339,BN340)</f>
        <v>2.1</v>
      </c>
      <c r="CV340" s="4">
        <f>IF(COUNTIF($BN$5:$BN340,"&gt;=2")&gt;1,CV339,BO340)</f>
        <v>0</v>
      </c>
      <c r="CW340" s="4">
        <f>IF(COUNTIF($BN$5:$BN340,"&gt;=2")&gt;1,CW339,BP340)</f>
        <v>0</v>
      </c>
      <c r="CX340" s="4">
        <f>IF(COUNTIF($BT$5:$BT340,"&gt;=2")&gt;1,CX339,BQ340)</f>
        <v>0</v>
      </c>
      <c r="CY340" s="4">
        <f>IF(COUNTIF($BT$5:$BT340,"&gt;=2")&gt;1,CY339,BR340)</f>
        <v>26</v>
      </c>
      <c r="CZ340" s="4">
        <f>IF(COUNTIF($BT$5:$BT340,"&gt;=2")&gt;1,CZ339,BS340)</f>
        <v>11.999999999999996</v>
      </c>
      <c r="DA340" s="4">
        <f>IF(COUNTIF($BT$5:$BT340,"&gt;=2")&gt;1,DA339,BT340)</f>
        <v>2</v>
      </c>
      <c r="DB340" s="4">
        <f>IF(COUNTIF($BT$5:$BT340,"&gt;=2")&gt;1,DB339,BU340)</f>
        <v>0</v>
      </c>
      <c r="DC340" s="4">
        <f>IF(COUNTIF($BZ$5:$BZ340,"&gt;=2")&gt;1,DC339,BV340)</f>
        <v>0</v>
      </c>
      <c r="DD340" s="4">
        <f>IF(COUNTIF($BZ$5:$BZ340,"&gt;=2")&gt;1,DD339,BW340)</f>
        <v>0</v>
      </c>
      <c r="DE340" s="4">
        <f>IF(COUNTIF($BZ$5:$BZ340,"&gt;=2")&gt;1,DE339,BX340)</f>
        <v>221.60000000000002</v>
      </c>
      <c r="DF340" s="4">
        <f>IF(COUNTIF($BZ$5:$BZ340,"&gt;=2")&gt;1,DF339,BY340)</f>
        <v>54.014999999999986</v>
      </c>
      <c r="DG340" s="4">
        <f>IF(COUNTIF($BZ$5:$BZ340,"&gt;=2")&gt;1,DG339,BZ340)</f>
        <v>1.385</v>
      </c>
      <c r="DH340" s="4">
        <f t="shared" si="316"/>
        <v>0</v>
      </c>
      <c r="DI340" s="4">
        <f t="shared" si="317"/>
        <v>0</v>
      </c>
      <c r="DJ340" s="4">
        <f t="shared" si="318"/>
        <v>0</v>
      </c>
      <c r="DK340" s="4">
        <f t="shared" si="319"/>
        <v>0</v>
      </c>
      <c r="DL340" s="4">
        <f t="shared" si="320"/>
        <v>0</v>
      </c>
      <c r="DM340" s="4">
        <f t="shared" si="321"/>
        <v>7</v>
      </c>
      <c r="DN340" s="4">
        <f t="shared" si="322"/>
        <v>13.999999999999998</v>
      </c>
      <c r="DO340" s="4">
        <f t="shared" si="323"/>
        <v>40</v>
      </c>
      <c r="DP340" s="4">
        <f t="shared" si="324"/>
        <v>277</v>
      </c>
      <c r="DQ340" s="4">
        <f t="shared" si="325"/>
        <v>0</v>
      </c>
      <c r="DS340" s="4">
        <v>336</v>
      </c>
      <c r="DT340" s="4">
        <f>$CK340+INDEX(节奏总纲!D$4:D$163,基础状态预估!$C$2)</f>
        <v>360.00483399593907</v>
      </c>
      <c r="DU340" s="4">
        <f>$CK340+INDEX(节奏总纲!E$4:E$163,基础状态预估!$C$2)</f>
        <v>354.28268396026414</v>
      </c>
      <c r="DV340" s="4">
        <f>$CK340+INDEX(节奏总纲!F$4:F$163,基础状态预估!$C$2)</f>
        <v>347.39220630709644</v>
      </c>
      <c r="DW340" s="4">
        <f>$CK340+INDEX(节奏总纲!G$4:G$163,基础状态预估!$C$2)</f>
        <v>339.03246816526354</v>
      </c>
      <c r="DX340" s="4">
        <f>$CK340+INDEX(节奏总纲!H$4:H$163,基础状态预估!$C$2)</f>
        <v>328.69453894381218</v>
      </c>
      <c r="DY340" s="4">
        <f t="shared" si="326"/>
        <v>11.899999999999999</v>
      </c>
      <c r="DZ340" s="4">
        <f t="shared" si="327"/>
        <v>33</v>
      </c>
      <c r="EA340" s="4">
        <f t="shared" si="328"/>
        <v>235.70000000000002</v>
      </c>
      <c r="EB340" s="4">
        <f t="shared" si="329"/>
        <v>56.014999999999986</v>
      </c>
      <c r="EC340" s="4">
        <f t="shared" si="330"/>
        <v>1.385</v>
      </c>
    </row>
    <row r="341" spans="58:133" x14ac:dyDescent="0.15">
      <c r="BF341" s="4">
        <v>337</v>
      </c>
      <c r="BG341" s="4">
        <f t="shared" si="312"/>
        <v>235.89999999999998</v>
      </c>
      <c r="BH341" s="4">
        <f t="shared" si="313"/>
        <v>101.1</v>
      </c>
      <c r="BL341" s="4">
        <f t="shared" si="301"/>
        <v>165.5</v>
      </c>
      <c r="BM341" s="4">
        <f t="shared" si="302"/>
        <v>115.85</v>
      </c>
      <c r="BN341" s="4">
        <f t="shared" si="303"/>
        <v>49.65</v>
      </c>
      <c r="BR341" s="4">
        <f t="shared" si="304"/>
        <v>206.70000000000002</v>
      </c>
      <c r="BS341" s="4">
        <f t="shared" si="305"/>
        <v>95.399999999999977</v>
      </c>
      <c r="BT341" s="4">
        <f t="shared" si="306"/>
        <v>15.9</v>
      </c>
      <c r="BX341" s="4">
        <f t="shared" si="307"/>
        <v>222.4</v>
      </c>
      <c r="BY341" s="4">
        <f t="shared" si="308"/>
        <v>54.209999999999987</v>
      </c>
      <c r="BZ341" s="4">
        <f t="shared" si="309"/>
        <v>1.3900000000000001</v>
      </c>
      <c r="CD341" s="4">
        <f t="shared" si="310"/>
        <v>0</v>
      </c>
      <c r="CE341" s="4">
        <f t="shared" si="311"/>
        <v>0</v>
      </c>
      <c r="CF341" s="4">
        <f>IF(COUNTIF($BH$5:$BH341,"&gt;=2")&lt;=1,SUM($BG341:$BK341)*C$8,CF340)</f>
        <v>151200</v>
      </c>
      <c r="CG341" s="4">
        <f>IF(COUNTIF($BN$5:$BN341,"&gt;=2")&lt;=1,SUM($BL341:$BP341)*D$8,CG340)</f>
        <v>604799.99999999988</v>
      </c>
      <c r="CH341" s="4">
        <f>IF(COUNTIF($BT$5:$BT341,"&gt;=2")&lt;=1,SUM($BQ341:$BU341)*E$8,CH340)</f>
        <v>2592000</v>
      </c>
      <c r="CI341" s="4">
        <f>IF(COUNTIF($BZ$5:$BZ341,"&gt;=2")&lt;=1,SUM($BV341:$BZ341)*F$8,CI340)</f>
        <v>24019200</v>
      </c>
      <c r="CJ341" s="4">
        <f t="shared" si="314"/>
        <v>0</v>
      </c>
      <c r="CK341" s="4">
        <f t="shared" si="315"/>
        <v>316.75</v>
      </c>
      <c r="CM341" s="4">
        <v>337</v>
      </c>
      <c r="CN341" s="4">
        <f>IF(COUNTIF($BH$5:$BH341,"&gt;=2")&gt;1,CN340,BG341)</f>
        <v>4.8999999999999995</v>
      </c>
      <c r="CO341" s="4">
        <f>IF(COUNTIF($BH$5:$BH341,"&gt;=2")&gt;1,CO340,BH341)</f>
        <v>2.1</v>
      </c>
      <c r="CP341" s="4">
        <f>IF(COUNTIF($BH$5:$BH341,"&gt;=2")&gt;1,CP340,BI341)</f>
        <v>0</v>
      </c>
      <c r="CQ341" s="4">
        <f>IF(COUNTIF($BH$5:$BH341,"&gt;=2")&gt;1,CQ340,BJ341)</f>
        <v>0</v>
      </c>
      <c r="CR341" s="4">
        <f>IF(COUNTIF($BH$5:$BH341,"&gt;=2")&gt;1,CR340,BK341)</f>
        <v>0</v>
      </c>
      <c r="CS341" s="4">
        <f>IF(COUNTIF($BN$5:$BN341,"&gt;=2")&gt;1,CS340,BL341)</f>
        <v>7</v>
      </c>
      <c r="CT341" s="4">
        <f>IF(COUNTIF($BN$5:$BN341,"&gt;=2")&gt;1,CT340,BM341)</f>
        <v>4.8999999999999995</v>
      </c>
      <c r="CU341" s="4">
        <f>IF(COUNTIF($BN$5:$BN341,"&gt;=2")&gt;1,CU340,BN341)</f>
        <v>2.1</v>
      </c>
      <c r="CV341" s="4">
        <f>IF(COUNTIF($BN$5:$BN341,"&gt;=2")&gt;1,CV340,BO341)</f>
        <v>0</v>
      </c>
      <c r="CW341" s="4">
        <f>IF(COUNTIF($BN$5:$BN341,"&gt;=2")&gt;1,CW340,BP341)</f>
        <v>0</v>
      </c>
      <c r="CX341" s="4">
        <f>IF(COUNTIF($BT$5:$BT341,"&gt;=2")&gt;1,CX340,BQ341)</f>
        <v>0</v>
      </c>
      <c r="CY341" s="4">
        <f>IF(COUNTIF($BT$5:$BT341,"&gt;=2")&gt;1,CY340,BR341)</f>
        <v>26</v>
      </c>
      <c r="CZ341" s="4">
        <f>IF(COUNTIF($BT$5:$BT341,"&gt;=2")&gt;1,CZ340,BS341)</f>
        <v>11.999999999999996</v>
      </c>
      <c r="DA341" s="4">
        <f>IF(COUNTIF($BT$5:$BT341,"&gt;=2")&gt;1,DA340,BT341)</f>
        <v>2</v>
      </c>
      <c r="DB341" s="4">
        <f>IF(COUNTIF($BT$5:$BT341,"&gt;=2")&gt;1,DB340,BU341)</f>
        <v>0</v>
      </c>
      <c r="DC341" s="4">
        <f>IF(COUNTIF($BZ$5:$BZ341,"&gt;=2")&gt;1,DC340,BV341)</f>
        <v>0</v>
      </c>
      <c r="DD341" s="4">
        <f>IF(COUNTIF($BZ$5:$BZ341,"&gt;=2")&gt;1,DD340,BW341)</f>
        <v>0</v>
      </c>
      <c r="DE341" s="4">
        <f>IF(COUNTIF($BZ$5:$BZ341,"&gt;=2")&gt;1,DE340,BX341)</f>
        <v>222.4</v>
      </c>
      <c r="DF341" s="4">
        <f>IF(COUNTIF($BZ$5:$BZ341,"&gt;=2")&gt;1,DF340,BY341)</f>
        <v>54.209999999999987</v>
      </c>
      <c r="DG341" s="4">
        <f>IF(COUNTIF($BZ$5:$BZ341,"&gt;=2")&gt;1,DG340,BZ341)</f>
        <v>1.3900000000000001</v>
      </c>
      <c r="DH341" s="4">
        <f t="shared" si="316"/>
        <v>0</v>
      </c>
      <c r="DI341" s="4">
        <f t="shared" si="317"/>
        <v>0</v>
      </c>
      <c r="DJ341" s="4">
        <f t="shared" si="318"/>
        <v>0</v>
      </c>
      <c r="DK341" s="4">
        <f t="shared" si="319"/>
        <v>0</v>
      </c>
      <c r="DL341" s="4">
        <f t="shared" si="320"/>
        <v>0</v>
      </c>
      <c r="DM341" s="4">
        <f t="shared" si="321"/>
        <v>7</v>
      </c>
      <c r="DN341" s="4">
        <f t="shared" si="322"/>
        <v>13.999999999999998</v>
      </c>
      <c r="DO341" s="4">
        <f t="shared" si="323"/>
        <v>40</v>
      </c>
      <c r="DP341" s="4">
        <f t="shared" si="324"/>
        <v>278</v>
      </c>
      <c r="DQ341" s="4">
        <f t="shared" si="325"/>
        <v>0</v>
      </c>
      <c r="DS341" s="4">
        <v>337</v>
      </c>
      <c r="DT341" s="4">
        <f>$CK341+INDEX(节奏总纲!D$4:D$163,基础状态预估!$C$2)</f>
        <v>361.00483399593907</v>
      </c>
      <c r="DU341" s="4">
        <f>$CK341+INDEX(节奏总纲!E$4:E$163,基础状态预估!$C$2)</f>
        <v>355.28268396026414</v>
      </c>
      <c r="DV341" s="4">
        <f>$CK341+INDEX(节奏总纲!F$4:F$163,基础状态预估!$C$2)</f>
        <v>348.39220630709644</v>
      </c>
      <c r="DW341" s="4">
        <f>$CK341+INDEX(节奏总纲!G$4:G$163,基础状态预估!$C$2)</f>
        <v>340.03246816526354</v>
      </c>
      <c r="DX341" s="4">
        <f>$CK341+INDEX(节奏总纲!H$4:H$163,基础状态预估!$C$2)</f>
        <v>329.69453894381218</v>
      </c>
      <c r="DY341" s="4">
        <f t="shared" si="326"/>
        <v>11.899999999999999</v>
      </c>
      <c r="DZ341" s="4">
        <f t="shared" si="327"/>
        <v>33</v>
      </c>
      <c r="EA341" s="4">
        <f t="shared" si="328"/>
        <v>236.5</v>
      </c>
      <c r="EB341" s="4">
        <f t="shared" si="329"/>
        <v>56.209999999999987</v>
      </c>
      <c r="EC341" s="4">
        <f t="shared" si="330"/>
        <v>1.3900000000000001</v>
      </c>
    </row>
    <row r="342" spans="58:133" x14ac:dyDescent="0.15">
      <c r="BF342" s="4">
        <v>338</v>
      </c>
      <c r="BG342" s="4">
        <f t="shared" si="312"/>
        <v>236.6</v>
      </c>
      <c r="BH342" s="4">
        <f t="shared" si="313"/>
        <v>101.39999999999999</v>
      </c>
      <c r="BL342" s="4">
        <f t="shared" si="301"/>
        <v>166</v>
      </c>
      <c r="BM342" s="4">
        <f t="shared" si="302"/>
        <v>116.19999999999999</v>
      </c>
      <c r="BN342" s="4">
        <f t="shared" si="303"/>
        <v>49.8</v>
      </c>
      <c r="BR342" s="4">
        <f t="shared" si="304"/>
        <v>207.35</v>
      </c>
      <c r="BS342" s="4">
        <f t="shared" si="305"/>
        <v>95.699999999999974</v>
      </c>
      <c r="BT342" s="4">
        <f t="shared" si="306"/>
        <v>15.950000000000001</v>
      </c>
      <c r="BX342" s="4">
        <f t="shared" si="307"/>
        <v>223.20000000000002</v>
      </c>
      <c r="BY342" s="4">
        <f t="shared" si="308"/>
        <v>54.404999999999987</v>
      </c>
      <c r="BZ342" s="4">
        <f t="shared" si="309"/>
        <v>1.395</v>
      </c>
      <c r="CD342" s="4">
        <f t="shared" si="310"/>
        <v>0</v>
      </c>
      <c r="CE342" s="4">
        <f t="shared" si="311"/>
        <v>0</v>
      </c>
      <c r="CF342" s="4">
        <f>IF(COUNTIF($BH$5:$BH342,"&gt;=2")&lt;=1,SUM($BG342:$BK342)*C$8,CF341)</f>
        <v>151200</v>
      </c>
      <c r="CG342" s="4">
        <f>IF(COUNTIF($BN$5:$BN342,"&gt;=2")&lt;=1,SUM($BL342:$BP342)*D$8,CG341)</f>
        <v>604799.99999999988</v>
      </c>
      <c r="CH342" s="4">
        <f>IF(COUNTIF($BT$5:$BT342,"&gt;=2")&lt;=1,SUM($BQ342:$BU342)*E$8,CH341)</f>
        <v>2592000</v>
      </c>
      <c r="CI342" s="4">
        <f>IF(COUNTIF($BZ$5:$BZ342,"&gt;=2")&lt;=1,SUM($BV342:$BZ342)*F$8,CI341)</f>
        <v>24105600</v>
      </c>
      <c r="CJ342" s="4">
        <f t="shared" si="314"/>
        <v>0</v>
      </c>
      <c r="CK342" s="4">
        <f t="shared" si="315"/>
        <v>317.75</v>
      </c>
      <c r="CM342" s="4">
        <v>338</v>
      </c>
      <c r="CN342" s="4">
        <f>IF(COUNTIF($BH$5:$BH342,"&gt;=2")&gt;1,CN341,BG342)</f>
        <v>4.8999999999999995</v>
      </c>
      <c r="CO342" s="4">
        <f>IF(COUNTIF($BH$5:$BH342,"&gt;=2")&gt;1,CO341,BH342)</f>
        <v>2.1</v>
      </c>
      <c r="CP342" s="4">
        <f>IF(COUNTIF($BH$5:$BH342,"&gt;=2")&gt;1,CP341,BI342)</f>
        <v>0</v>
      </c>
      <c r="CQ342" s="4">
        <f>IF(COUNTIF($BH$5:$BH342,"&gt;=2")&gt;1,CQ341,BJ342)</f>
        <v>0</v>
      </c>
      <c r="CR342" s="4">
        <f>IF(COUNTIF($BH$5:$BH342,"&gt;=2")&gt;1,CR341,BK342)</f>
        <v>0</v>
      </c>
      <c r="CS342" s="4">
        <f>IF(COUNTIF($BN$5:$BN342,"&gt;=2")&gt;1,CS341,BL342)</f>
        <v>7</v>
      </c>
      <c r="CT342" s="4">
        <f>IF(COUNTIF($BN$5:$BN342,"&gt;=2")&gt;1,CT341,BM342)</f>
        <v>4.8999999999999995</v>
      </c>
      <c r="CU342" s="4">
        <f>IF(COUNTIF($BN$5:$BN342,"&gt;=2")&gt;1,CU341,BN342)</f>
        <v>2.1</v>
      </c>
      <c r="CV342" s="4">
        <f>IF(COUNTIF($BN$5:$BN342,"&gt;=2")&gt;1,CV341,BO342)</f>
        <v>0</v>
      </c>
      <c r="CW342" s="4">
        <f>IF(COUNTIF($BN$5:$BN342,"&gt;=2")&gt;1,CW341,BP342)</f>
        <v>0</v>
      </c>
      <c r="CX342" s="4">
        <f>IF(COUNTIF($BT$5:$BT342,"&gt;=2")&gt;1,CX341,BQ342)</f>
        <v>0</v>
      </c>
      <c r="CY342" s="4">
        <f>IF(COUNTIF($BT$5:$BT342,"&gt;=2")&gt;1,CY341,BR342)</f>
        <v>26</v>
      </c>
      <c r="CZ342" s="4">
        <f>IF(COUNTIF($BT$5:$BT342,"&gt;=2")&gt;1,CZ341,BS342)</f>
        <v>11.999999999999996</v>
      </c>
      <c r="DA342" s="4">
        <f>IF(COUNTIF($BT$5:$BT342,"&gt;=2")&gt;1,DA341,BT342)</f>
        <v>2</v>
      </c>
      <c r="DB342" s="4">
        <f>IF(COUNTIF($BT$5:$BT342,"&gt;=2")&gt;1,DB341,BU342)</f>
        <v>0</v>
      </c>
      <c r="DC342" s="4">
        <f>IF(COUNTIF($BZ$5:$BZ342,"&gt;=2")&gt;1,DC341,BV342)</f>
        <v>0</v>
      </c>
      <c r="DD342" s="4">
        <f>IF(COUNTIF($BZ$5:$BZ342,"&gt;=2")&gt;1,DD341,BW342)</f>
        <v>0</v>
      </c>
      <c r="DE342" s="4">
        <f>IF(COUNTIF($BZ$5:$BZ342,"&gt;=2")&gt;1,DE341,BX342)</f>
        <v>223.20000000000002</v>
      </c>
      <c r="DF342" s="4">
        <f>IF(COUNTIF($BZ$5:$BZ342,"&gt;=2")&gt;1,DF341,BY342)</f>
        <v>54.404999999999987</v>
      </c>
      <c r="DG342" s="4">
        <f>IF(COUNTIF($BZ$5:$BZ342,"&gt;=2")&gt;1,DG341,BZ342)</f>
        <v>1.395</v>
      </c>
      <c r="DH342" s="4">
        <f t="shared" si="316"/>
        <v>0</v>
      </c>
      <c r="DI342" s="4">
        <f t="shared" si="317"/>
        <v>0</v>
      </c>
      <c r="DJ342" s="4">
        <f t="shared" si="318"/>
        <v>0</v>
      </c>
      <c r="DK342" s="4">
        <f t="shared" si="319"/>
        <v>0</v>
      </c>
      <c r="DL342" s="4">
        <f t="shared" si="320"/>
        <v>0</v>
      </c>
      <c r="DM342" s="4">
        <f t="shared" si="321"/>
        <v>7</v>
      </c>
      <c r="DN342" s="4">
        <f t="shared" si="322"/>
        <v>13.999999999999998</v>
      </c>
      <c r="DO342" s="4">
        <f t="shared" si="323"/>
        <v>40</v>
      </c>
      <c r="DP342" s="4">
        <f t="shared" si="324"/>
        <v>279</v>
      </c>
      <c r="DQ342" s="4">
        <f t="shared" si="325"/>
        <v>0</v>
      </c>
      <c r="DS342" s="4">
        <v>338</v>
      </c>
      <c r="DT342" s="4">
        <f>$CK342+INDEX(节奏总纲!D$4:D$163,基础状态预估!$C$2)</f>
        <v>362.00483399593907</v>
      </c>
      <c r="DU342" s="4">
        <f>$CK342+INDEX(节奏总纲!E$4:E$163,基础状态预估!$C$2)</f>
        <v>356.28268396026414</v>
      </c>
      <c r="DV342" s="4">
        <f>$CK342+INDEX(节奏总纲!F$4:F$163,基础状态预估!$C$2)</f>
        <v>349.39220630709644</v>
      </c>
      <c r="DW342" s="4">
        <f>$CK342+INDEX(节奏总纲!G$4:G$163,基础状态预估!$C$2)</f>
        <v>341.03246816526354</v>
      </c>
      <c r="DX342" s="4">
        <f>$CK342+INDEX(节奏总纲!H$4:H$163,基础状态预估!$C$2)</f>
        <v>330.69453894381218</v>
      </c>
      <c r="DY342" s="4">
        <f t="shared" si="326"/>
        <v>11.899999999999999</v>
      </c>
      <c r="DZ342" s="4">
        <f t="shared" si="327"/>
        <v>33</v>
      </c>
      <c r="EA342" s="4">
        <f t="shared" si="328"/>
        <v>237.3</v>
      </c>
      <c r="EB342" s="4">
        <f t="shared" si="329"/>
        <v>56.404999999999987</v>
      </c>
      <c r="EC342" s="4">
        <f t="shared" si="330"/>
        <v>1.395</v>
      </c>
    </row>
    <row r="343" spans="58:133" x14ac:dyDescent="0.15">
      <c r="BF343" s="4">
        <v>339</v>
      </c>
      <c r="BG343" s="4">
        <f t="shared" si="312"/>
        <v>237.29999999999998</v>
      </c>
      <c r="BH343" s="4">
        <f t="shared" si="313"/>
        <v>101.7</v>
      </c>
      <c r="BL343" s="4">
        <f t="shared" si="301"/>
        <v>166.5</v>
      </c>
      <c r="BM343" s="4">
        <f t="shared" si="302"/>
        <v>116.55</v>
      </c>
      <c r="BN343" s="4">
        <f t="shared" si="303"/>
        <v>49.949999999999996</v>
      </c>
      <c r="BR343" s="4">
        <f t="shared" si="304"/>
        <v>208</v>
      </c>
      <c r="BS343" s="4">
        <f t="shared" si="305"/>
        <v>95.999999999999972</v>
      </c>
      <c r="BT343" s="4">
        <f t="shared" si="306"/>
        <v>16</v>
      </c>
      <c r="BX343" s="4">
        <f t="shared" si="307"/>
        <v>224</v>
      </c>
      <c r="BY343" s="4">
        <f t="shared" si="308"/>
        <v>54.599999999999987</v>
      </c>
      <c r="BZ343" s="4">
        <f t="shared" si="309"/>
        <v>1.4000000000000001</v>
      </c>
      <c r="CD343" s="4">
        <f t="shared" si="310"/>
        <v>0</v>
      </c>
      <c r="CE343" s="4">
        <f t="shared" si="311"/>
        <v>0</v>
      </c>
      <c r="CF343" s="4">
        <f>IF(COUNTIF($BH$5:$BH343,"&gt;=2")&lt;=1,SUM($BG343:$BK343)*C$8,CF342)</f>
        <v>151200</v>
      </c>
      <c r="CG343" s="4">
        <f>IF(COUNTIF($BN$5:$BN343,"&gt;=2")&lt;=1,SUM($BL343:$BP343)*D$8,CG342)</f>
        <v>604799.99999999988</v>
      </c>
      <c r="CH343" s="4">
        <f>IF(COUNTIF($BT$5:$BT343,"&gt;=2")&lt;=1,SUM($BQ343:$BU343)*E$8,CH342)</f>
        <v>2592000</v>
      </c>
      <c r="CI343" s="4">
        <f>IF(COUNTIF($BZ$5:$BZ343,"&gt;=2")&lt;=1,SUM($BV343:$BZ343)*F$8,CI342)</f>
        <v>24191999.999999996</v>
      </c>
      <c r="CJ343" s="4">
        <f t="shared" si="314"/>
        <v>0</v>
      </c>
      <c r="CK343" s="4">
        <f t="shared" si="315"/>
        <v>318.74999999999994</v>
      </c>
      <c r="CM343" s="4">
        <v>339</v>
      </c>
      <c r="CN343" s="4">
        <f>IF(COUNTIF($BH$5:$BH343,"&gt;=2")&gt;1,CN342,BG343)</f>
        <v>4.8999999999999995</v>
      </c>
      <c r="CO343" s="4">
        <f>IF(COUNTIF($BH$5:$BH343,"&gt;=2")&gt;1,CO342,BH343)</f>
        <v>2.1</v>
      </c>
      <c r="CP343" s="4">
        <f>IF(COUNTIF($BH$5:$BH343,"&gt;=2")&gt;1,CP342,BI343)</f>
        <v>0</v>
      </c>
      <c r="CQ343" s="4">
        <f>IF(COUNTIF($BH$5:$BH343,"&gt;=2")&gt;1,CQ342,BJ343)</f>
        <v>0</v>
      </c>
      <c r="CR343" s="4">
        <f>IF(COUNTIF($BH$5:$BH343,"&gt;=2")&gt;1,CR342,BK343)</f>
        <v>0</v>
      </c>
      <c r="CS343" s="4">
        <f>IF(COUNTIF($BN$5:$BN343,"&gt;=2")&gt;1,CS342,BL343)</f>
        <v>7</v>
      </c>
      <c r="CT343" s="4">
        <f>IF(COUNTIF($BN$5:$BN343,"&gt;=2")&gt;1,CT342,BM343)</f>
        <v>4.8999999999999995</v>
      </c>
      <c r="CU343" s="4">
        <f>IF(COUNTIF($BN$5:$BN343,"&gt;=2")&gt;1,CU342,BN343)</f>
        <v>2.1</v>
      </c>
      <c r="CV343" s="4">
        <f>IF(COUNTIF($BN$5:$BN343,"&gt;=2")&gt;1,CV342,BO343)</f>
        <v>0</v>
      </c>
      <c r="CW343" s="4">
        <f>IF(COUNTIF($BN$5:$BN343,"&gt;=2")&gt;1,CW342,BP343)</f>
        <v>0</v>
      </c>
      <c r="CX343" s="4">
        <f>IF(COUNTIF($BT$5:$BT343,"&gt;=2")&gt;1,CX342,BQ343)</f>
        <v>0</v>
      </c>
      <c r="CY343" s="4">
        <f>IF(COUNTIF($BT$5:$BT343,"&gt;=2")&gt;1,CY342,BR343)</f>
        <v>26</v>
      </c>
      <c r="CZ343" s="4">
        <f>IF(COUNTIF($BT$5:$BT343,"&gt;=2")&gt;1,CZ342,BS343)</f>
        <v>11.999999999999996</v>
      </c>
      <c r="DA343" s="4">
        <f>IF(COUNTIF($BT$5:$BT343,"&gt;=2")&gt;1,DA342,BT343)</f>
        <v>2</v>
      </c>
      <c r="DB343" s="4">
        <f>IF(COUNTIF($BT$5:$BT343,"&gt;=2")&gt;1,DB342,BU343)</f>
        <v>0</v>
      </c>
      <c r="DC343" s="4">
        <f>IF(COUNTIF($BZ$5:$BZ343,"&gt;=2")&gt;1,DC342,BV343)</f>
        <v>0</v>
      </c>
      <c r="DD343" s="4">
        <f>IF(COUNTIF($BZ$5:$BZ343,"&gt;=2")&gt;1,DD342,BW343)</f>
        <v>0</v>
      </c>
      <c r="DE343" s="4">
        <f>IF(COUNTIF($BZ$5:$BZ343,"&gt;=2")&gt;1,DE342,BX343)</f>
        <v>224</v>
      </c>
      <c r="DF343" s="4">
        <f>IF(COUNTIF($BZ$5:$BZ343,"&gt;=2")&gt;1,DF342,BY343)</f>
        <v>54.599999999999987</v>
      </c>
      <c r="DG343" s="4">
        <f>IF(COUNTIF($BZ$5:$BZ343,"&gt;=2")&gt;1,DG342,BZ343)</f>
        <v>1.4000000000000001</v>
      </c>
      <c r="DH343" s="4">
        <f t="shared" si="316"/>
        <v>0</v>
      </c>
      <c r="DI343" s="4">
        <f t="shared" si="317"/>
        <v>0</v>
      </c>
      <c r="DJ343" s="4">
        <f t="shared" si="318"/>
        <v>0</v>
      </c>
      <c r="DK343" s="4">
        <f t="shared" si="319"/>
        <v>0</v>
      </c>
      <c r="DL343" s="4">
        <f t="shared" si="320"/>
        <v>0</v>
      </c>
      <c r="DM343" s="4">
        <f t="shared" si="321"/>
        <v>7</v>
      </c>
      <c r="DN343" s="4">
        <f t="shared" si="322"/>
        <v>13.999999999999998</v>
      </c>
      <c r="DO343" s="4">
        <f t="shared" si="323"/>
        <v>40</v>
      </c>
      <c r="DP343" s="4">
        <f t="shared" si="324"/>
        <v>279.99999999999994</v>
      </c>
      <c r="DQ343" s="4">
        <f t="shared" si="325"/>
        <v>0</v>
      </c>
      <c r="DS343" s="4">
        <v>339</v>
      </c>
      <c r="DT343" s="4">
        <f>$CK343+INDEX(节奏总纲!D$4:D$163,基础状态预估!$C$2)</f>
        <v>363.00483399593901</v>
      </c>
      <c r="DU343" s="4">
        <f>$CK343+INDEX(节奏总纲!E$4:E$163,基础状态预估!$C$2)</f>
        <v>357.28268396026408</v>
      </c>
      <c r="DV343" s="4">
        <f>$CK343+INDEX(节奏总纲!F$4:F$163,基础状态预估!$C$2)</f>
        <v>350.39220630709633</v>
      </c>
      <c r="DW343" s="4">
        <f>$CK343+INDEX(节奏总纲!G$4:G$163,基础状态预估!$C$2)</f>
        <v>342.03246816526348</v>
      </c>
      <c r="DX343" s="4">
        <f>$CK343+INDEX(节奏总纲!H$4:H$163,基础状态预估!$C$2)</f>
        <v>331.69453894381212</v>
      </c>
      <c r="DY343" s="4">
        <f t="shared" si="326"/>
        <v>11.899999999999999</v>
      </c>
      <c r="DZ343" s="4">
        <f t="shared" si="327"/>
        <v>33</v>
      </c>
      <c r="EA343" s="4">
        <f t="shared" si="328"/>
        <v>238.1</v>
      </c>
      <c r="EB343" s="4">
        <f t="shared" si="329"/>
        <v>56.599999999999987</v>
      </c>
      <c r="EC343" s="4">
        <f t="shared" si="330"/>
        <v>1.4000000000000001</v>
      </c>
    </row>
    <row r="344" spans="58:133" x14ac:dyDescent="0.15">
      <c r="BF344" s="4">
        <v>340</v>
      </c>
      <c r="BG344" s="4">
        <f t="shared" si="312"/>
        <v>237.99999999999997</v>
      </c>
      <c r="BH344" s="4">
        <f t="shared" si="313"/>
        <v>102</v>
      </c>
      <c r="BL344" s="4">
        <f t="shared" si="301"/>
        <v>167</v>
      </c>
      <c r="BM344" s="4">
        <f t="shared" si="302"/>
        <v>116.89999999999999</v>
      </c>
      <c r="BN344" s="4">
        <f t="shared" si="303"/>
        <v>50.1</v>
      </c>
      <c r="BR344" s="4">
        <f t="shared" si="304"/>
        <v>208.65</v>
      </c>
      <c r="BS344" s="4">
        <f t="shared" si="305"/>
        <v>96.299999999999983</v>
      </c>
      <c r="BT344" s="4">
        <f t="shared" si="306"/>
        <v>16.05</v>
      </c>
      <c r="BX344" s="4">
        <f t="shared" si="307"/>
        <v>224.8</v>
      </c>
      <c r="BY344" s="4">
        <f t="shared" si="308"/>
        <v>54.794999999999987</v>
      </c>
      <c r="BZ344" s="4">
        <f t="shared" si="309"/>
        <v>1.405</v>
      </c>
      <c r="CD344" s="4">
        <f t="shared" si="310"/>
        <v>0</v>
      </c>
      <c r="CE344" s="4">
        <f t="shared" si="311"/>
        <v>0</v>
      </c>
      <c r="CF344" s="4">
        <f>IF(COUNTIF($BH$5:$BH344,"&gt;=2")&lt;=1,SUM($BG344:$BK344)*C$8,CF343)</f>
        <v>151200</v>
      </c>
      <c r="CG344" s="4">
        <f>IF(COUNTIF($BN$5:$BN344,"&gt;=2")&lt;=1,SUM($BL344:$BP344)*D$8,CG343)</f>
        <v>604799.99999999988</v>
      </c>
      <c r="CH344" s="4">
        <f>IF(COUNTIF($BT$5:$BT344,"&gt;=2")&lt;=1,SUM($BQ344:$BU344)*E$8,CH343)</f>
        <v>2592000</v>
      </c>
      <c r="CI344" s="4">
        <f>IF(COUNTIF($BZ$5:$BZ344,"&gt;=2")&lt;=1,SUM($BV344:$BZ344)*F$8,CI343)</f>
        <v>24278400</v>
      </c>
      <c r="CJ344" s="4">
        <f t="shared" si="314"/>
        <v>0</v>
      </c>
      <c r="CK344" s="4">
        <f t="shared" si="315"/>
        <v>319.75</v>
      </c>
      <c r="CM344" s="4">
        <v>340</v>
      </c>
      <c r="CN344" s="4">
        <f>IF(COUNTIF($BH$5:$BH344,"&gt;=2")&gt;1,CN343,BG344)</f>
        <v>4.8999999999999995</v>
      </c>
      <c r="CO344" s="4">
        <f>IF(COUNTIF($BH$5:$BH344,"&gt;=2")&gt;1,CO343,BH344)</f>
        <v>2.1</v>
      </c>
      <c r="CP344" s="4">
        <f>IF(COUNTIF($BH$5:$BH344,"&gt;=2")&gt;1,CP343,BI344)</f>
        <v>0</v>
      </c>
      <c r="CQ344" s="4">
        <f>IF(COUNTIF($BH$5:$BH344,"&gt;=2")&gt;1,CQ343,BJ344)</f>
        <v>0</v>
      </c>
      <c r="CR344" s="4">
        <f>IF(COUNTIF($BH$5:$BH344,"&gt;=2")&gt;1,CR343,BK344)</f>
        <v>0</v>
      </c>
      <c r="CS344" s="4">
        <f>IF(COUNTIF($BN$5:$BN344,"&gt;=2")&gt;1,CS343,BL344)</f>
        <v>7</v>
      </c>
      <c r="CT344" s="4">
        <f>IF(COUNTIF($BN$5:$BN344,"&gt;=2")&gt;1,CT343,BM344)</f>
        <v>4.8999999999999995</v>
      </c>
      <c r="CU344" s="4">
        <f>IF(COUNTIF($BN$5:$BN344,"&gt;=2")&gt;1,CU343,BN344)</f>
        <v>2.1</v>
      </c>
      <c r="CV344" s="4">
        <f>IF(COUNTIF($BN$5:$BN344,"&gt;=2")&gt;1,CV343,BO344)</f>
        <v>0</v>
      </c>
      <c r="CW344" s="4">
        <f>IF(COUNTIF($BN$5:$BN344,"&gt;=2")&gt;1,CW343,BP344)</f>
        <v>0</v>
      </c>
      <c r="CX344" s="4">
        <f>IF(COUNTIF($BT$5:$BT344,"&gt;=2")&gt;1,CX343,BQ344)</f>
        <v>0</v>
      </c>
      <c r="CY344" s="4">
        <f>IF(COUNTIF($BT$5:$BT344,"&gt;=2")&gt;1,CY343,BR344)</f>
        <v>26</v>
      </c>
      <c r="CZ344" s="4">
        <f>IF(COUNTIF($BT$5:$BT344,"&gt;=2")&gt;1,CZ343,BS344)</f>
        <v>11.999999999999996</v>
      </c>
      <c r="DA344" s="4">
        <f>IF(COUNTIF($BT$5:$BT344,"&gt;=2")&gt;1,DA343,BT344)</f>
        <v>2</v>
      </c>
      <c r="DB344" s="4">
        <f>IF(COUNTIF($BT$5:$BT344,"&gt;=2")&gt;1,DB343,BU344)</f>
        <v>0</v>
      </c>
      <c r="DC344" s="4">
        <f>IF(COUNTIF($BZ$5:$BZ344,"&gt;=2")&gt;1,DC343,BV344)</f>
        <v>0</v>
      </c>
      <c r="DD344" s="4">
        <f>IF(COUNTIF($BZ$5:$BZ344,"&gt;=2")&gt;1,DD343,BW344)</f>
        <v>0</v>
      </c>
      <c r="DE344" s="4">
        <f>IF(COUNTIF($BZ$5:$BZ344,"&gt;=2")&gt;1,DE343,BX344)</f>
        <v>224.8</v>
      </c>
      <c r="DF344" s="4">
        <f>IF(COUNTIF($BZ$5:$BZ344,"&gt;=2")&gt;1,DF343,BY344)</f>
        <v>54.794999999999987</v>
      </c>
      <c r="DG344" s="4">
        <f>IF(COUNTIF($BZ$5:$BZ344,"&gt;=2")&gt;1,DG343,BZ344)</f>
        <v>1.405</v>
      </c>
      <c r="DH344" s="4">
        <f t="shared" si="316"/>
        <v>0</v>
      </c>
      <c r="DI344" s="4">
        <f t="shared" si="317"/>
        <v>0</v>
      </c>
      <c r="DJ344" s="4">
        <f t="shared" si="318"/>
        <v>0</v>
      </c>
      <c r="DK344" s="4">
        <f t="shared" si="319"/>
        <v>0</v>
      </c>
      <c r="DL344" s="4">
        <f t="shared" si="320"/>
        <v>0</v>
      </c>
      <c r="DM344" s="4">
        <f t="shared" si="321"/>
        <v>7</v>
      </c>
      <c r="DN344" s="4">
        <f t="shared" si="322"/>
        <v>13.999999999999998</v>
      </c>
      <c r="DO344" s="4">
        <f t="shared" si="323"/>
        <v>40</v>
      </c>
      <c r="DP344" s="4">
        <f t="shared" si="324"/>
        <v>281</v>
      </c>
      <c r="DQ344" s="4">
        <f t="shared" si="325"/>
        <v>0</v>
      </c>
      <c r="DS344" s="4">
        <v>340</v>
      </c>
      <c r="DT344" s="4">
        <f>$CK344+INDEX(节奏总纲!D$4:D$163,基础状态预估!$C$2)</f>
        <v>364.00483399593907</v>
      </c>
      <c r="DU344" s="4">
        <f>$CK344+INDEX(节奏总纲!E$4:E$163,基础状态预估!$C$2)</f>
        <v>358.28268396026414</v>
      </c>
      <c r="DV344" s="4">
        <f>$CK344+INDEX(节奏总纲!F$4:F$163,基础状态预估!$C$2)</f>
        <v>351.39220630709644</v>
      </c>
      <c r="DW344" s="4">
        <f>$CK344+INDEX(节奏总纲!G$4:G$163,基础状态预估!$C$2)</f>
        <v>343.03246816526354</v>
      </c>
      <c r="DX344" s="4">
        <f>$CK344+INDEX(节奏总纲!H$4:H$163,基础状态预估!$C$2)</f>
        <v>332.69453894381218</v>
      </c>
      <c r="DY344" s="4">
        <f t="shared" si="326"/>
        <v>11.899999999999999</v>
      </c>
      <c r="DZ344" s="4">
        <f t="shared" si="327"/>
        <v>33</v>
      </c>
      <c r="EA344" s="4">
        <f t="shared" si="328"/>
        <v>238.9</v>
      </c>
      <c r="EB344" s="4">
        <f t="shared" si="329"/>
        <v>56.794999999999987</v>
      </c>
      <c r="EC344" s="4">
        <f t="shared" si="330"/>
        <v>1.405</v>
      </c>
    </row>
    <row r="345" spans="58:133" x14ac:dyDescent="0.15">
      <c r="BF345" s="4">
        <v>341</v>
      </c>
      <c r="BG345" s="4">
        <f t="shared" si="312"/>
        <v>238.7</v>
      </c>
      <c r="BH345" s="4">
        <f t="shared" si="313"/>
        <v>102.3</v>
      </c>
      <c r="BL345" s="4">
        <f t="shared" si="301"/>
        <v>167.5</v>
      </c>
      <c r="BM345" s="4">
        <f t="shared" si="302"/>
        <v>117.24999999999999</v>
      </c>
      <c r="BN345" s="4">
        <f t="shared" si="303"/>
        <v>50.25</v>
      </c>
      <c r="BR345" s="4">
        <f t="shared" si="304"/>
        <v>209.3</v>
      </c>
      <c r="BS345" s="4">
        <f t="shared" si="305"/>
        <v>96.59999999999998</v>
      </c>
      <c r="BT345" s="4">
        <f t="shared" si="306"/>
        <v>16.100000000000001</v>
      </c>
      <c r="BX345" s="4">
        <f t="shared" si="307"/>
        <v>225.60000000000002</v>
      </c>
      <c r="BY345" s="4">
        <f t="shared" si="308"/>
        <v>54.989999999999988</v>
      </c>
      <c r="BZ345" s="4">
        <f t="shared" si="309"/>
        <v>1.41</v>
      </c>
      <c r="CD345" s="4">
        <f t="shared" si="310"/>
        <v>0</v>
      </c>
      <c r="CE345" s="4">
        <f t="shared" si="311"/>
        <v>0</v>
      </c>
      <c r="CF345" s="4">
        <f>IF(COUNTIF($BH$5:$BH345,"&gt;=2")&lt;=1,SUM($BG345:$BK345)*C$8,CF344)</f>
        <v>151200</v>
      </c>
      <c r="CG345" s="4">
        <f>IF(COUNTIF($BN$5:$BN345,"&gt;=2")&lt;=1,SUM($BL345:$BP345)*D$8,CG344)</f>
        <v>604799.99999999988</v>
      </c>
      <c r="CH345" s="4">
        <f>IF(COUNTIF($BT$5:$BT345,"&gt;=2")&lt;=1,SUM($BQ345:$BU345)*E$8,CH344)</f>
        <v>2592000</v>
      </c>
      <c r="CI345" s="4">
        <f>IF(COUNTIF($BZ$5:$BZ345,"&gt;=2")&lt;=1,SUM($BV345:$BZ345)*F$8,CI344)</f>
        <v>24364800.000000004</v>
      </c>
      <c r="CJ345" s="4">
        <f t="shared" si="314"/>
        <v>0</v>
      </c>
      <c r="CK345" s="4">
        <f t="shared" si="315"/>
        <v>320.75000000000006</v>
      </c>
      <c r="CM345" s="4">
        <v>341</v>
      </c>
      <c r="CN345" s="4">
        <f>IF(COUNTIF($BH$5:$BH345,"&gt;=2")&gt;1,CN344,BG345)</f>
        <v>4.8999999999999995</v>
      </c>
      <c r="CO345" s="4">
        <f>IF(COUNTIF($BH$5:$BH345,"&gt;=2")&gt;1,CO344,BH345)</f>
        <v>2.1</v>
      </c>
      <c r="CP345" s="4">
        <f>IF(COUNTIF($BH$5:$BH345,"&gt;=2")&gt;1,CP344,BI345)</f>
        <v>0</v>
      </c>
      <c r="CQ345" s="4">
        <f>IF(COUNTIF($BH$5:$BH345,"&gt;=2")&gt;1,CQ344,BJ345)</f>
        <v>0</v>
      </c>
      <c r="CR345" s="4">
        <f>IF(COUNTIF($BH$5:$BH345,"&gt;=2")&gt;1,CR344,BK345)</f>
        <v>0</v>
      </c>
      <c r="CS345" s="4">
        <f>IF(COUNTIF($BN$5:$BN345,"&gt;=2")&gt;1,CS344,BL345)</f>
        <v>7</v>
      </c>
      <c r="CT345" s="4">
        <f>IF(COUNTIF($BN$5:$BN345,"&gt;=2")&gt;1,CT344,BM345)</f>
        <v>4.8999999999999995</v>
      </c>
      <c r="CU345" s="4">
        <f>IF(COUNTIF($BN$5:$BN345,"&gt;=2")&gt;1,CU344,BN345)</f>
        <v>2.1</v>
      </c>
      <c r="CV345" s="4">
        <f>IF(COUNTIF($BN$5:$BN345,"&gt;=2")&gt;1,CV344,BO345)</f>
        <v>0</v>
      </c>
      <c r="CW345" s="4">
        <f>IF(COUNTIF($BN$5:$BN345,"&gt;=2")&gt;1,CW344,BP345)</f>
        <v>0</v>
      </c>
      <c r="CX345" s="4">
        <f>IF(COUNTIF($BT$5:$BT345,"&gt;=2")&gt;1,CX344,BQ345)</f>
        <v>0</v>
      </c>
      <c r="CY345" s="4">
        <f>IF(COUNTIF($BT$5:$BT345,"&gt;=2")&gt;1,CY344,BR345)</f>
        <v>26</v>
      </c>
      <c r="CZ345" s="4">
        <f>IF(COUNTIF($BT$5:$BT345,"&gt;=2")&gt;1,CZ344,BS345)</f>
        <v>11.999999999999996</v>
      </c>
      <c r="DA345" s="4">
        <f>IF(COUNTIF($BT$5:$BT345,"&gt;=2")&gt;1,DA344,BT345)</f>
        <v>2</v>
      </c>
      <c r="DB345" s="4">
        <f>IF(COUNTIF($BT$5:$BT345,"&gt;=2")&gt;1,DB344,BU345)</f>
        <v>0</v>
      </c>
      <c r="DC345" s="4">
        <f>IF(COUNTIF($BZ$5:$BZ345,"&gt;=2")&gt;1,DC344,BV345)</f>
        <v>0</v>
      </c>
      <c r="DD345" s="4">
        <f>IF(COUNTIF($BZ$5:$BZ345,"&gt;=2")&gt;1,DD344,BW345)</f>
        <v>0</v>
      </c>
      <c r="DE345" s="4">
        <f>IF(COUNTIF($BZ$5:$BZ345,"&gt;=2")&gt;1,DE344,BX345)</f>
        <v>225.60000000000002</v>
      </c>
      <c r="DF345" s="4">
        <f>IF(COUNTIF($BZ$5:$BZ345,"&gt;=2")&gt;1,DF344,BY345)</f>
        <v>54.989999999999988</v>
      </c>
      <c r="DG345" s="4">
        <f>IF(COUNTIF($BZ$5:$BZ345,"&gt;=2")&gt;1,DG344,BZ345)</f>
        <v>1.41</v>
      </c>
      <c r="DH345" s="4">
        <f t="shared" si="316"/>
        <v>0</v>
      </c>
      <c r="DI345" s="4">
        <f t="shared" si="317"/>
        <v>0</v>
      </c>
      <c r="DJ345" s="4">
        <f t="shared" si="318"/>
        <v>0</v>
      </c>
      <c r="DK345" s="4">
        <f t="shared" si="319"/>
        <v>0</v>
      </c>
      <c r="DL345" s="4">
        <f t="shared" si="320"/>
        <v>0</v>
      </c>
      <c r="DM345" s="4">
        <f t="shared" si="321"/>
        <v>7</v>
      </c>
      <c r="DN345" s="4">
        <f t="shared" si="322"/>
        <v>13.999999999999998</v>
      </c>
      <c r="DO345" s="4">
        <f t="shared" si="323"/>
        <v>40</v>
      </c>
      <c r="DP345" s="4">
        <f t="shared" si="324"/>
        <v>282.00000000000006</v>
      </c>
      <c r="DQ345" s="4">
        <f t="shared" si="325"/>
        <v>0</v>
      </c>
      <c r="DS345" s="4">
        <v>341</v>
      </c>
      <c r="DT345" s="4">
        <f>$CK345+INDEX(节奏总纲!D$4:D$163,基础状态预估!$C$2)</f>
        <v>365.00483399593912</v>
      </c>
      <c r="DU345" s="4">
        <f>$CK345+INDEX(节奏总纲!E$4:E$163,基础状态预估!$C$2)</f>
        <v>359.28268396026419</v>
      </c>
      <c r="DV345" s="4">
        <f>$CK345+INDEX(节奏总纲!F$4:F$163,基础状态预估!$C$2)</f>
        <v>352.39220630709644</v>
      </c>
      <c r="DW345" s="4">
        <f>$CK345+INDEX(节奏总纲!G$4:G$163,基础状态预估!$C$2)</f>
        <v>344.03246816526359</v>
      </c>
      <c r="DX345" s="4">
        <f>$CK345+INDEX(节奏总纲!H$4:H$163,基础状态预估!$C$2)</f>
        <v>333.69453894381223</v>
      </c>
      <c r="DY345" s="4">
        <f t="shared" si="326"/>
        <v>11.899999999999999</v>
      </c>
      <c r="DZ345" s="4">
        <f t="shared" si="327"/>
        <v>33</v>
      </c>
      <c r="EA345" s="4">
        <f t="shared" si="328"/>
        <v>239.70000000000002</v>
      </c>
      <c r="EB345" s="4">
        <f t="shared" si="329"/>
        <v>56.989999999999988</v>
      </c>
      <c r="EC345" s="4">
        <f t="shared" si="330"/>
        <v>1.41</v>
      </c>
    </row>
    <row r="346" spans="58:133" x14ac:dyDescent="0.15">
      <c r="BF346" s="4">
        <v>342</v>
      </c>
      <c r="BG346" s="4">
        <f t="shared" si="312"/>
        <v>239.39999999999998</v>
      </c>
      <c r="BH346" s="4">
        <f t="shared" si="313"/>
        <v>102.6</v>
      </c>
      <c r="BL346" s="4">
        <f t="shared" si="301"/>
        <v>168</v>
      </c>
      <c r="BM346" s="4">
        <f t="shared" si="302"/>
        <v>117.6</v>
      </c>
      <c r="BN346" s="4">
        <f t="shared" si="303"/>
        <v>50.4</v>
      </c>
      <c r="BR346" s="4">
        <f t="shared" si="304"/>
        <v>209.95000000000002</v>
      </c>
      <c r="BS346" s="4">
        <f t="shared" si="305"/>
        <v>96.899999999999977</v>
      </c>
      <c r="BT346" s="4">
        <f t="shared" si="306"/>
        <v>16.150000000000002</v>
      </c>
      <c r="BX346" s="4">
        <f t="shared" si="307"/>
        <v>226.4</v>
      </c>
      <c r="BY346" s="4">
        <f t="shared" si="308"/>
        <v>55.184999999999988</v>
      </c>
      <c r="BZ346" s="4">
        <f t="shared" si="309"/>
        <v>1.415</v>
      </c>
      <c r="CD346" s="4">
        <f t="shared" si="310"/>
        <v>0</v>
      </c>
      <c r="CE346" s="4">
        <f t="shared" si="311"/>
        <v>0</v>
      </c>
      <c r="CF346" s="4">
        <f>IF(COUNTIF($BH$5:$BH346,"&gt;=2")&lt;=1,SUM($BG346:$BK346)*C$8,CF345)</f>
        <v>151200</v>
      </c>
      <c r="CG346" s="4">
        <f>IF(COUNTIF($BN$5:$BN346,"&gt;=2")&lt;=1,SUM($BL346:$BP346)*D$8,CG345)</f>
        <v>604799.99999999988</v>
      </c>
      <c r="CH346" s="4">
        <f>IF(COUNTIF($BT$5:$BT346,"&gt;=2")&lt;=1,SUM($BQ346:$BU346)*E$8,CH345)</f>
        <v>2592000</v>
      </c>
      <c r="CI346" s="4">
        <f>IF(COUNTIF($BZ$5:$BZ346,"&gt;=2")&lt;=1,SUM($BV346:$BZ346)*F$8,CI345)</f>
        <v>24451200</v>
      </c>
      <c r="CJ346" s="4">
        <f t="shared" si="314"/>
        <v>0</v>
      </c>
      <c r="CK346" s="4">
        <f t="shared" si="315"/>
        <v>321.75</v>
      </c>
      <c r="CM346" s="4">
        <v>342</v>
      </c>
      <c r="CN346" s="4">
        <f>IF(COUNTIF($BH$5:$BH346,"&gt;=2")&gt;1,CN345,BG346)</f>
        <v>4.8999999999999995</v>
      </c>
      <c r="CO346" s="4">
        <f>IF(COUNTIF($BH$5:$BH346,"&gt;=2")&gt;1,CO345,BH346)</f>
        <v>2.1</v>
      </c>
      <c r="CP346" s="4">
        <f>IF(COUNTIF($BH$5:$BH346,"&gt;=2")&gt;1,CP345,BI346)</f>
        <v>0</v>
      </c>
      <c r="CQ346" s="4">
        <f>IF(COUNTIF($BH$5:$BH346,"&gt;=2")&gt;1,CQ345,BJ346)</f>
        <v>0</v>
      </c>
      <c r="CR346" s="4">
        <f>IF(COUNTIF($BH$5:$BH346,"&gt;=2")&gt;1,CR345,BK346)</f>
        <v>0</v>
      </c>
      <c r="CS346" s="4">
        <f>IF(COUNTIF($BN$5:$BN346,"&gt;=2")&gt;1,CS345,BL346)</f>
        <v>7</v>
      </c>
      <c r="CT346" s="4">
        <f>IF(COUNTIF($BN$5:$BN346,"&gt;=2")&gt;1,CT345,BM346)</f>
        <v>4.8999999999999995</v>
      </c>
      <c r="CU346" s="4">
        <f>IF(COUNTIF($BN$5:$BN346,"&gt;=2")&gt;1,CU345,BN346)</f>
        <v>2.1</v>
      </c>
      <c r="CV346" s="4">
        <f>IF(COUNTIF($BN$5:$BN346,"&gt;=2")&gt;1,CV345,BO346)</f>
        <v>0</v>
      </c>
      <c r="CW346" s="4">
        <f>IF(COUNTIF($BN$5:$BN346,"&gt;=2")&gt;1,CW345,BP346)</f>
        <v>0</v>
      </c>
      <c r="CX346" s="4">
        <f>IF(COUNTIF($BT$5:$BT346,"&gt;=2")&gt;1,CX345,BQ346)</f>
        <v>0</v>
      </c>
      <c r="CY346" s="4">
        <f>IF(COUNTIF($BT$5:$BT346,"&gt;=2")&gt;1,CY345,BR346)</f>
        <v>26</v>
      </c>
      <c r="CZ346" s="4">
        <f>IF(COUNTIF($BT$5:$BT346,"&gt;=2")&gt;1,CZ345,BS346)</f>
        <v>11.999999999999996</v>
      </c>
      <c r="DA346" s="4">
        <f>IF(COUNTIF($BT$5:$BT346,"&gt;=2")&gt;1,DA345,BT346)</f>
        <v>2</v>
      </c>
      <c r="DB346" s="4">
        <f>IF(COUNTIF($BT$5:$BT346,"&gt;=2")&gt;1,DB345,BU346)</f>
        <v>0</v>
      </c>
      <c r="DC346" s="4">
        <f>IF(COUNTIF($BZ$5:$BZ346,"&gt;=2")&gt;1,DC345,BV346)</f>
        <v>0</v>
      </c>
      <c r="DD346" s="4">
        <f>IF(COUNTIF($BZ$5:$BZ346,"&gt;=2")&gt;1,DD345,BW346)</f>
        <v>0</v>
      </c>
      <c r="DE346" s="4">
        <f>IF(COUNTIF($BZ$5:$BZ346,"&gt;=2")&gt;1,DE345,BX346)</f>
        <v>226.4</v>
      </c>
      <c r="DF346" s="4">
        <f>IF(COUNTIF($BZ$5:$BZ346,"&gt;=2")&gt;1,DF345,BY346)</f>
        <v>55.184999999999988</v>
      </c>
      <c r="DG346" s="4">
        <f>IF(COUNTIF($BZ$5:$BZ346,"&gt;=2")&gt;1,DG345,BZ346)</f>
        <v>1.415</v>
      </c>
      <c r="DH346" s="4">
        <f t="shared" si="316"/>
        <v>0</v>
      </c>
      <c r="DI346" s="4">
        <f t="shared" si="317"/>
        <v>0</v>
      </c>
      <c r="DJ346" s="4">
        <f t="shared" si="318"/>
        <v>0</v>
      </c>
      <c r="DK346" s="4">
        <f t="shared" si="319"/>
        <v>0</v>
      </c>
      <c r="DL346" s="4">
        <f t="shared" si="320"/>
        <v>0</v>
      </c>
      <c r="DM346" s="4">
        <f t="shared" si="321"/>
        <v>7</v>
      </c>
      <c r="DN346" s="4">
        <f t="shared" si="322"/>
        <v>13.999999999999998</v>
      </c>
      <c r="DO346" s="4">
        <f t="shared" si="323"/>
        <v>40</v>
      </c>
      <c r="DP346" s="4">
        <f t="shared" si="324"/>
        <v>283</v>
      </c>
      <c r="DQ346" s="4">
        <f t="shared" si="325"/>
        <v>0</v>
      </c>
      <c r="DS346" s="4">
        <v>342</v>
      </c>
      <c r="DT346" s="4">
        <f>$CK346+INDEX(节奏总纲!D$4:D$163,基础状态预估!$C$2)</f>
        <v>366.00483399593907</v>
      </c>
      <c r="DU346" s="4">
        <f>$CK346+INDEX(节奏总纲!E$4:E$163,基础状态预估!$C$2)</f>
        <v>360.28268396026414</v>
      </c>
      <c r="DV346" s="4">
        <f>$CK346+INDEX(节奏总纲!F$4:F$163,基础状态预估!$C$2)</f>
        <v>353.39220630709644</v>
      </c>
      <c r="DW346" s="4">
        <f>$CK346+INDEX(节奏总纲!G$4:G$163,基础状态预估!$C$2)</f>
        <v>345.03246816526354</v>
      </c>
      <c r="DX346" s="4">
        <f>$CK346+INDEX(节奏总纲!H$4:H$163,基础状态预估!$C$2)</f>
        <v>334.69453894381218</v>
      </c>
      <c r="DY346" s="4">
        <f t="shared" si="326"/>
        <v>11.899999999999999</v>
      </c>
      <c r="DZ346" s="4">
        <f t="shared" si="327"/>
        <v>33</v>
      </c>
      <c r="EA346" s="4">
        <f t="shared" si="328"/>
        <v>240.5</v>
      </c>
      <c r="EB346" s="4">
        <f t="shared" si="329"/>
        <v>57.184999999999988</v>
      </c>
      <c r="EC346" s="4">
        <f t="shared" si="330"/>
        <v>1.415</v>
      </c>
    </row>
    <row r="347" spans="58:133" x14ac:dyDescent="0.15">
      <c r="BF347" s="4">
        <v>343</v>
      </c>
      <c r="BG347" s="4">
        <f t="shared" si="312"/>
        <v>240.1</v>
      </c>
      <c r="BH347" s="4">
        <f t="shared" si="313"/>
        <v>102.89999999999999</v>
      </c>
      <c r="BL347" s="4">
        <f t="shared" si="301"/>
        <v>168.5</v>
      </c>
      <c r="BM347" s="4">
        <f t="shared" si="302"/>
        <v>117.94999999999999</v>
      </c>
      <c r="BN347" s="4">
        <f t="shared" si="303"/>
        <v>50.55</v>
      </c>
      <c r="BR347" s="4">
        <f t="shared" si="304"/>
        <v>210.6</v>
      </c>
      <c r="BS347" s="4">
        <f t="shared" si="305"/>
        <v>97.199999999999974</v>
      </c>
      <c r="BT347" s="4">
        <f t="shared" si="306"/>
        <v>16.2</v>
      </c>
      <c r="BX347" s="4">
        <f t="shared" si="307"/>
        <v>227.20000000000002</v>
      </c>
      <c r="BY347" s="4">
        <f t="shared" si="308"/>
        <v>55.379999999999988</v>
      </c>
      <c r="BZ347" s="4">
        <f t="shared" si="309"/>
        <v>1.42</v>
      </c>
      <c r="CD347" s="4">
        <f t="shared" si="310"/>
        <v>0</v>
      </c>
      <c r="CE347" s="4">
        <f t="shared" si="311"/>
        <v>0</v>
      </c>
      <c r="CF347" s="4">
        <f>IF(COUNTIF($BH$5:$BH347,"&gt;=2")&lt;=1,SUM($BG347:$BK347)*C$8,CF346)</f>
        <v>151200</v>
      </c>
      <c r="CG347" s="4">
        <f>IF(COUNTIF($BN$5:$BN347,"&gt;=2")&lt;=1,SUM($BL347:$BP347)*D$8,CG346)</f>
        <v>604799.99999999988</v>
      </c>
      <c r="CH347" s="4">
        <f>IF(COUNTIF($BT$5:$BT347,"&gt;=2")&lt;=1,SUM($BQ347:$BU347)*E$8,CH346)</f>
        <v>2592000</v>
      </c>
      <c r="CI347" s="4">
        <f>IF(COUNTIF($BZ$5:$BZ347,"&gt;=2")&lt;=1,SUM($BV347:$BZ347)*F$8,CI346)</f>
        <v>24537600</v>
      </c>
      <c r="CJ347" s="4">
        <f t="shared" si="314"/>
        <v>0</v>
      </c>
      <c r="CK347" s="4">
        <f t="shared" si="315"/>
        <v>322.75</v>
      </c>
      <c r="CM347" s="4">
        <v>343</v>
      </c>
      <c r="CN347" s="4">
        <f>IF(COUNTIF($BH$5:$BH347,"&gt;=2")&gt;1,CN346,BG347)</f>
        <v>4.8999999999999995</v>
      </c>
      <c r="CO347" s="4">
        <f>IF(COUNTIF($BH$5:$BH347,"&gt;=2")&gt;1,CO346,BH347)</f>
        <v>2.1</v>
      </c>
      <c r="CP347" s="4">
        <f>IF(COUNTIF($BH$5:$BH347,"&gt;=2")&gt;1,CP346,BI347)</f>
        <v>0</v>
      </c>
      <c r="CQ347" s="4">
        <f>IF(COUNTIF($BH$5:$BH347,"&gt;=2")&gt;1,CQ346,BJ347)</f>
        <v>0</v>
      </c>
      <c r="CR347" s="4">
        <f>IF(COUNTIF($BH$5:$BH347,"&gt;=2")&gt;1,CR346,BK347)</f>
        <v>0</v>
      </c>
      <c r="CS347" s="4">
        <f>IF(COUNTIF($BN$5:$BN347,"&gt;=2")&gt;1,CS346,BL347)</f>
        <v>7</v>
      </c>
      <c r="CT347" s="4">
        <f>IF(COUNTIF($BN$5:$BN347,"&gt;=2")&gt;1,CT346,BM347)</f>
        <v>4.8999999999999995</v>
      </c>
      <c r="CU347" s="4">
        <f>IF(COUNTIF($BN$5:$BN347,"&gt;=2")&gt;1,CU346,BN347)</f>
        <v>2.1</v>
      </c>
      <c r="CV347" s="4">
        <f>IF(COUNTIF($BN$5:$BN347,"&gt;=2")&gt;1,CV346,BO347)</f>
        <v>0</v>
      </c>
      <c r="CW347" s="4">
        <f>IF(COUNTIF($BN$5:$BN347,"&gt;=2")&gt;1,CW346,BP347)</f>
        <v>0</v>
      </c>
      <c r="CX347" s="4">
        <f>IF(COUNTIF($BT$5:$BT347,"&gt;=2")&gt;1,CX346,BQ347)</f>
        <v>0</v>
      </c>
      <c r="CY347" s="4">
        <f>IF(COUNTIF($BT$5:$BT347,"&gt;=2")&gt;1,CY346,BR347)</f>
        <v>26</v>
      </c>
      <c r="CZ347" s="4">
        <f>IF(COUNTIF($BT$5:$BT347,"&gt;=2")&gt;1,CZ346,BS347)</f>
        <v>11.999999999999996</v>
      </c>
      <c r="DA347" s="4">
        <f>IF(COUNTIF($BT$5:$BT347,"&gt;=2")&gt;1,DA346,BT347)</f>
        <v>2</v>
      </c>
      <c r="DB347" s="4">
        <f>IF(COUNTIF($BT$5:$BT347,"&gt;=2")&gt;1,DB346,BU347)</f>
        <v>0</v>
      </c>
      <c r="DC347" s="4">
        <f>IF(COUNTIF($BZ$5:$BZ347,"&gt;=2")&gt;1,DC346,BV347)</f>
        <v>0</v>
      </c>
      <c r="DD347" s="4">
        <f>IF(COUNTIF($BZ$5:$BZ347,"&gt;=2")&gt;1,DD346,BW347)</f>
        <v>0</v>
      </c>
      <c r="DE347" s="4">
        <f>IF(COUNTIF($BZ$5:$BZ347,"&gt;=2")&gt;1,DE346,BX347)</f>
        <v>227.20000000000002</v>
      </c>
      <c r="DF347" s="4">
        <f>IF(COUNTIF($BZ$5:$BZ347,"&gt;=2")&gt;1,DF346,BY347)</f>
        <v>55.379999999999988</v>
      </c>
      <c r="DG347" s="4">
        <f>IF(COUNTIF($BZ$5:$BZ347,"&gt;=2")&gt;1,DG346,BZ347)</f>
        <v>1.42</v>
      </c>
      <c r="DH347" s="4">
        <f t="shared" si="316"/>
        <v>0</v>
      </c>
      <c r="DI347" s="4">
        <f t="shared" si="317"/>
        <v>0</v>
      </c>
      <c r="DJ347" s="4">
        <f t="shared" si="318"/>
        <v>0</v>
      </c>
      <c r="DK347" s="4">
        <f t="shared" si="319"/>
        <v>0</v>
      </c>
      <c r="DL347" s="4">
        <f t="shared" si="320"/>
        <v>0</v>
      </c>
      <c r="DM347" s="4">
        <f t="shared" si="321"/>
        <v>7</v>
      </c>
      <c r="DN347" s="4">
        <f t="shared" si="322"/>
        <v>13.999999999999998</v>
      </c>
      <c r="DO347" s="4">
        <f t="shared" si="323"/>
        <v>40</v>
      </c>
      <c r="DP347" s="4">
        <f t="shared" si="324"/>
        <v>284</v>
      </c>
      <c r="DQ347" s="4">
        <f t="shared" si="325"/>
        <v>0</v>
      </c>
      <c r="DS347" s="4">
        <v>343</v>
      </c>
      <c r="DT347" s="4">
        <f>$CK347+INDEX(节奏总纲!D$4:D$163,基础状态预估!$C$2)</f>
        <v>367.00483399593907</v>
      </c>
      <c r="DU347" s="4">
        <f>$CK347+INDEX(节奏总纲!E$4:E$163,基础状态预估!$C$2)</f>
        <v>361.28268396026414</v>
      </c>
      <c r="DV347" s="4">
        <f>$CK347+INDEX(节奏总纲!F$4:F$163,基础状态预估!$C$2)</f>
        <v>354.39220630709644</v>
      </c>
      <c r="DW347" s="4">
        <f>$CK347+INDEX(节奏总纲!G$4:G$163,基础状态预估!$C$2)</f>
        <v>346.03246816526354</v>
      </c>
      <c r="DX347" s="4">
        <f>$CK347+INDEX(节奏总纲!H$4:H$163,基础状态预估!$C$2)</f>
        <v>335.69453894381218</v>
      </c>
      <c r="DY347" s="4">
        <f t="shared" si="326"/>
        <v>11.899999999999999</v>
      </c>
      <c r="DZ347" s="4">
        <f t="shared" si="327"/>
        <v>33</v>
      </c>
      <c r="EA347" s="4">
        <f t="shared" si="328"/>
        <v>241.3</v>
      </c>
      <c r="EB347" s="4">
        <f t="shared" si="329"/>
        <v>57.379999999999988</v>
      </c>
      <c r="EC347" s="4">
        <f t="shared" si="330"/>
        <v>1.42</v>
      </c>
    </row>
    <row r="348" spans="58:133" x14ac:dyDescent="0.15">
      <c r="BF348" s="4">
        <v>344</v>
      </c>
      <c r="BG348" s="4">
        <f t="shared" si="312"/>
        <v>240.79999999999998</v>
      </c>
      <c r="BH348" s="4">
        <f t="shared" si="313"/>
        <v>103.2</v>
      </c>
      <c r="BL348" s="4">
        <f t="shared" si="301"/>
        <v>169</v>
      </c>
      <c r="BM348" s="4">
        <f t="shared" si="302"/>
        <v>118.3</v>
      </c>
      <c r="BN348" s="4">
        <f t="shared" si="303"/>
        <v>50.699999999999996</v>
      </c>
      <c r="BR348" s="4">
        <f t="shared" si="304"/>
        <v>211.25</v>
      </c>
      <c r="BS348" s="4">
        <f t="shared" si="305"/>
        <v>97.499999999999972</v>
      </c>
      <c r="BT348" s="4">
        <f t="shared" si="306"/>
        <v>16.25</v>
      </c>
      <c r="BX348" s="4">
        <f t="shared" si="307"/>
        <v>228</v>
      </c>
      <c r="BY348" s="4">
        <f t="shared" si="308"/>
        <v>55.574999999999989</v>
      </c>
      <c r="BZ348" s="4">
        <f t="shared" si="309"/>
        <v>1.425</v>
      </c>
      <c r="CD348" s="4">
        <f t="shared" si="310"/>
        <v>0</v>
      </c>
      <c r="CE348" s="4">
        <f t="shared" si="311"/>
        <v>0</v>
      </c>
      <c r="CF348" s="4">
        <f>IF(COUNTIF($BH$5:$BH348,"&gt;=2")&lt;=1,SUM($BG348:$BK348)*C$8,CF347)</f>
        <v>151200</v>
      </c>
      <c r="CG348" s="4">
        <f>IF(COUNTIF($BN$5:$BN348,"&gt;=2")&lt;=1,SUM($BL348:$BP348)*D$8,CG347)</f>
        <v>604799.99999999988</v>
      </c>
      <c r="CH348" s="4">
        <f>IF(COUNTIF($BT$5:$BT348,"&gt;=2")&lt;=1,SUM($BQ348:$BU348)*E$8,CH347)</f>
        <v>2592000</v>
      </c>
      <c r="CI348" s="4">
        <f>IF(COUNTIF($BZ$5:$BZ348,"&gt;=2")&lt;=1,SUM($BV348:$BZ348)*F$8,CI347)</f>
        <v>24624000</v>
      </c>
      <c r="CJ348" s="4">
        <f t="shared" si="314"/>
        <v>0</v>
      </c>
      <c r="CK348" s="4">
        <f t="shared" si="315"/>
        <v>323.75</v>
      </c>
      <c r="CM348" s="4">
        <v>344</v>
      </c>
      <c r="CN348" s="4">
        <f>IF(COUNTIF($BH$5:$BH348,"&gt;=2")&gt;1,CN347,BG348)</f>
        <v>4.8999999999999995</v>
      </c>
      <c r="CO348" s="4">
        <f>IF(COUNTIF($BH$5:$BH348,"&gt;=2")&gt;1,CO347,BH348)</f>
        <v>2.1</v>
      </c>
      <c r="CP348" s="4">
        <f>IF(COUNTIF($BH$5:$BH348,"&gt;=2")&gt;1,CP347,BI348)</f>
        <v>0</v>
      </c>
      <c r="CQ348" s="4">
        <f>IF(COUNTIF($BH$5:$BH348,"&gt;=2")&gt;1,CQ347,BJ348)</f>
        <v>0</v>
      </c>
      <c r="CR348" s="4">
        <f>IF(COUNTIF($BH$5:$BH348,"&gt;=2")&gt;1,CR347,BK348)</f>
        <v>0</v>
      </c>
      <c r="CS348" s="4">
        <f>IF(COUNTIF($BN$5:$BN348,"&gt;=2")&gt;1,CS347,BL348)</f>
        <v>7</v>
      </c>
      <c r="CT348" s="4">
        <f>IF(COUNTIF($BN$5:$BN348,"&gt;=2")&gt;1,CT347,BM348)</f>
        <v>4.8999999999999995</v>
      </c>
      <c r="CU348" s="4">
        <f>IF(COUNTIF($BN$5:$BN348,"&gt;=2")&gt;1,CU347,BN348)</f>
        <v>2.1</v>
      </c>
      <c r="CV348" s="4">
        <f>IF(COUNTIF($BN$5:$BN348,"&gt;=2")&gt;1,CV347,BO348)</f>
        <v>0</v>
      </c>
      <c r="CW348" s="4">
        <f>IF(COUNTIF($BN$5:$BN348,"&gt;=2")&gt;1,CW347,BP348)</f>
        <v>0</v>
      </c>
      <c r="CX348" s="4">
        <f>IF(COUNTIF($BT$5:$BT348,"&gt;=2")&gt;1,CX347,BQ348)</f>
        <v>0</v>
      </c>
      <c r="CY348" s="4">
        <f>IF(COUNTIF($BT$5:$BT348,"&gt;=2")&gt;1,CY347,BR348)</f>
        <v>26</v>
      </c>
      <c r="CZ348" s="4">
        <f>IF(COUNTIF($BT$5:$BT348,"&gt;=2")&gt;1,CZ347,BS348)</f>
        <v>11.999999999999996</v>
      </c>
      <c r="DA348" s="4">
        <f>IF(COUNTIF($BT$5:$BT348,"&gt;=2")&gt;1,DA347,BT348)</f>
        <v>2</v>
      </c>
      <c r="DB348" s="4">
        <f>IF(COUNTIF($BT$5:$BT348,"&gt;=2")&gt;1,DB347,BU348)</f>
        <v>0</v>
      </c>
      <c r="DC348" s="4">
        <f>IF(COUNTIF($BZ$5:$BZ348,"&gt;=2")&gt;1,DC347,BV348)</f>
        <v>0</v>
      </c>
      <c r="DD348" s="4">
        <f>IF(COUNTIF($BZ$5:$BZ348,"&gt;=2")&gt;1,DD347,BW348)</f>
        <v>0</v>
      </c>
      <c r="DE348" s="4">
        <f>IF(COUNTIF($BZ$5:$BZ348,"&gt;=2")&gt;1,DE347,BX348)</f>
        <v>228</v>
      </c>
      <c r="DF348" s="4">
        <f>IF(COUNTIF($BZ$5:$BZ348,"&gt;=2")&gt;1,DF347,BY348)</f>
        <v>55.574999999999989</v>
      </c>
      <c r="DG348" s="4">
        <f>IF(COUNTIF($BZ$5:$BZ348,"&gt;=2")&gt;1,DG347,BZ348)</f>
        <v>1.425</v>
      </c>
      <c r="DH348" s="4">
        <f t="shared" si="316"/>
        <v>0</v>
      </c>
      <c r="DI348" s="4">
        <f t="shared" si="317"/>
        <v>0</v>
      </c>
      <c r="DJ348" s="4">
        <f t="shared" si="318"/>
        <v>0</v>
      </c>
      <c r="DK348" s="4">
        <f t="shared" si="319"/>
        <v>0</v>
      </c>
      <c r="DL348" s="4">
        <f t="shared" si="320"/>
        <v>0</v>
      </c>
      <c r="DM348" s="4">
        <f t="shared" si="321"/>
        <v>7</v>
      </c>
      <c r="DN348" s="4">
        <f t="shared" si="322"/>
        <v>13.999999999999998</v>
      </c>
      <c r="DO348" s="4">
        <f t="shared" si="323"/>
        <v>40</v>
      </c>
      <c r="DP348" s="4">
        <f t="shared" si="324"/>
        <v>285</v>
      </c>
      <c r="DQ348" s="4">
        <f t="shared" si="325"/>
        <v>0</v>
      </c>
      <c r="DS348" s="4">
        <v>344</v>
      </c>
      <c r="DT348" s="4">
        <f>$CK348+INDEX(节奏总纲!D$4:D$163,基础状态预估!$C$2)</f>
        <v>368.00483399593907</v>
      </c>
      <c r="DU348" s="4">
        <f>$CK348+INDEX(节奏总纲!E$4:E$163,基础状态预估!$C$2)</f>
        <v>362.28268396026414</v>
      </c>
      <c r="DV348" s="4">
        <f>$CK348+INDEX(节奏总纲!F$4:F$163,基础状态预估!$C$2)</f>
        <v>355.39220630709644</v>
      </c>
      <c r="DW348" s="4">
        <f>$CK348+INDEX(节奏总纲!G$4:G$163,基础状态预估!$C$2)</f>
        <v>347.03246816526354</v>
      </c>
      <c r="DX348" s="4">
        <f>$CK348+INDEX(节奏总纲!H$4:H$163,基础状态预估!$C$2)</f>
        <v>336.69453894381218</v>
      </c>
      <c r="DY348" s="4">
        <f t="shared" si="326"/>
        <v>11.899999999999999</v>
      </c>
      <c r="DZ348" s="4">
        <f t="shared" si="327"/>
        <v>33</v>
      </c>
      <c r="EA348" s="4">
        <f t="shared" si="328"/>
        <v>242.1</v>
      </c>
      <c r="EB348" s="4">
        <f t="shared" si="329"/>
        <v>57.574999999999989</v>
      </c>
      <c r="EC348" s="4">
        <f t="shared" si="330"/>
        <v>1.425</v>
      </c>
    </row>
    <row r="349" spans="58:133" x14ac:dyDescent="0.15">
      <c r="BF349" s="4">
        <v>345</v>
      </c>
      <c r="BG349" s="4">
        <f t="shared" si="312"/>
        <v>241.49999999999997</v>
      </c>
      <c r="BH349" s="4">
        <f t="shared" si="313"/>
        <v>103.5</v>
      </c>
      <c r="BL349" s="4">
        <f t="shared" si="301"/>
        <v>169.5</v>
      </c>
      <c r="BM349" s="4">
        <f t="shared" si="302"/>
        <v>118.64999999999999</v>
      </c>
      <c r="BN349" s="4">
        <f t="shared" si="303"/>
        <v>50.85</v>
      </c>
      <c r="BR349" s="4">
        <f t="shared" si="304"/>
        <v>211.9</v>
      </c>
      <c r="BS349" s="4">
        <f t="shared" si="305"/>
        <v>97.799999999999983</v>
      </c>
      <c r="BT349" s="4">
        <f t="shared" si="306"/>
        <v>16.3</v>
      </c>
      <c r="BX349" s="4">
        <f t="shared" si="307"/>
        <v>228.8</v>
      </c>
      <c r="BY349" s="4">
        <f t="shared" si="308"/>
        <v>55.769999999999989</v>
      </c>
      <c r="BZ349" s="4">
        <f t="shared" si="309"/>
        <v>1.43</v>
      </c>
      <c r="CD349" s="4">
        <f t="shared" si="310"/>
        <v>0</v>
      </c>
      <c r="CE349" s="4">
        <f t="shared" si="311"/>
        <v>0</v>
      </c>
      <c r="CF349" s="4">
        <f>IF(COUNTIF($BH$5:$BH349,"&gt;=2")&lt;=1,SUM($BG349:$BK349)*C$8,CF348)</f>
        <v>151200</v>
      </c>
      <c r="CG349" s="4">
        <f>IF(COUNTIF($BN$5:$BN349,"&gt;=2")&lt;=1,SUM($BL349:$BP349)*D$8,CG348)</f>
        <v>604799.99999999988</v>
      </c>
      <c r="CH349" s="4">
        <f>IF(COUNTIF($BT$5:$BT349,"&gt;=2")&lt;=1,SUM($BQ349:$BU349)*E$8,CH348)</f>
        <v>2592000</v>
      </c>
      <c r="CI349" s="4">
        <f>IF(COUNTIF($BZ$5:$BZ349,"&gt;=2")&lt;=1,SUM($BV349:$BZ349)*F$8,CI348)</f>
        <v>24710400</v>
      </c>
      <c r="CJ349" s="4">
        <f t="shared" si="314"/>
        <v>0</v>
      </c>
      <c r="CK349" s="4">
        <f t="shared" si="315"/>
        <v>324.75</v>
      </c>
      <c r="CM349" s="4">
        <v>345</v>
      </c>
      <c r="CN349" s="4">
        <f>IF(COUNTIF($BH$5:$BH349,"&gt;=2")&gt;1,CN348,BG349)</f>
        <v>4.8999999999999995</v>
      </c>
      <c r="CO349" s="4">
        <f>IF(COUNTIF($BH$5:$BH349,"&gt;=2")&gt;1,CO348,BH349)</f>
        <v>2.1</v>
      </c>
      <c r="CP349" s="4">
        <f>IF(COUNTIF($BH$5:$BH349,"&gt;=2")&gt;1,CP348,BI349)</f>
        <v>0</v>
      </c>
      <c r="CQ349" s="4">
        <f>IF(COUNTIF($BH$5:$BH349,"&gt;=2")&gt;1,CQ348,BJ349)</f>
        <v>0</v>
      </c>
      <c r="CR349" s="4">
        <f>IF(COUNTIF($BH$5:$BH349,"&gt;=2")&gt;1,CR348,BK349)</f>
        <v>0</v>
      </c>
      <c r="CS349" s="4">
        <f>IF(COUNTIF($BN$5:$BN349,"&gt;=2")&gt;1,CS348,BL349)</f>
        <v>7</v>
      </c>
      <c r="CT349" s="4">
        <f>IF(COUNTIF($BN$5:$BN349,"&gt;=2")&gt;1,CT348,BM349)</f>
        <v>4.8999999999999995</v>
      </c>
      <c r="CU349" s="4">
        <f>IF(COUNTIF($BN$5:$BN349,"&gt;=2")&gt;1,CU348,BN349)</f>
        <v>2.1</v>
      </c>
      <c r="CV349" s="4">
        <f>IF(COUNTIF($BN$5:$BN349,"&gt;=2")&gt;1,CV348,BO349)</f>
        <v>0</v>
      </c>
      <c r="CW349" s="4">
        <f>IF(COUNTIF($BN$5:$BN349,"&gt;=2")&gt;1,CW348,BP349)</f>
        <v>0</v>
      </c>
      <c r="CX349" s="4">
        <f>IF(COUNTIF($BT$5:$BT349,"&gt;=2")&gt;1,CX348,BQ349)</f>
        <v>0</v>
      </c>
      <c r="CY349" s="4">
        <f>IF(COUNTIF($BT$5:$BT349,"&gt;=2")&gt;1,CY348,BR349)</f>
        <v>26</v>
      </c>
      <c r="CZ349" s="4">
        <f>IF(COUNTIF($BT$5:$BT349,"&gt;=2")&gt;1,CZ348,BS349)</f>
        <v>11.999999999999996</v>
      </c>
      <c r="DA349" s="4">
        <f>IF(COUNTIF($BT$5:$BT349,"&gt;=2")&gt;1,DA348,BT349)</f>
        <v>2</v>
      </c>
      <c r="DB349" s="4">
        <f>IF(COUNTIF($BT$5:$BT349,"&gt;=2")&gt;1,DB348,BU349)</f>
        <v>0</v>
      </c>
      <c r="DC349" s="4">
        <f>IF(COUNTIF($BZ$5:$BZ349,"&gt;=2")&gt;1,DC348,BV349)</f>
        <v>0</v>
      </c>
      <c r="DD349" s="4">
        <f>IF(COUNTIF($BZ$5:$BZ349,"&gt;=2")&gt;1,DD348,BW349)</f>
        <v>0</v>
      </c>
      <c r="DE349" s="4">
        <f>IF(COUNTIF($BZ$5:$BZ349,"&gt;=2")&gt;1,DE348,BX349)</f>
        <v>228.8</v>
      </c>
      <c r="DF349" s="4">
        <f>IF(COUNTIF($BZ$5:$BZ349,"&gt;=2")&gt;1,DF348,BY349)</f>
        <v>55.769999999999989</v>
      </c>
      <c r="DG349" s="4">
        <f>IF(COUNTIF($BZ$5:$BZ349,"&gt;=2")&gt;1,DG348,BZ349)</f>
        <v>1.43</v>
      </c>
      <c r="DH349" s="4">
        <f t="shared" si="316"/>
        <v>0</v>
      </c>
      <c r="DI349" s="4">
        <f t="shared" si="317"/>
        <v>0</v>
      </c>
      <c r="DJ349" s="4">
        <f t="shared" si="318"/>
        <v>0</v>
      </c>
      <c r="DK349" s="4">
        <f t="shared" si="319"/>
        <v>0</v>
      </c>
      <c r="DL349" s="4">
        <f t="shared" si="320"/>
        <v>0</v>
      </c>
      <c r="DM349" s="4">
        <f t="shared" si="321"/>
        <v>7</v>
      </c>
      <c r="DN349" s="4">
        <f t="shared" si="322"/>
        <v>13.999999999999998</v>
      </c>
      <c r="DO349" s="4">
        <f t="shared" si="323"/>
        <v>40</v>
      </c>
      <c r="DP349" s="4">
        <f t="shared" si="324"/>
        <v>286</v>
      </c>
      <c r="DQ349" s="4">
        <f t="shared" si="325"/>
        <v>0</v>
      </c>
      <c r="DS349" s="4">
        <v>345</v>
      </c>
      <c r="DT349" s="4">
        <f>$CK349+INDEX(节奏总纲!D$4:D$163,基础状态预估!$C$2)</f>
        <v>369.00483399593907</v>
      </c>
      <c r="DU349" s="4">
        <f>$CK349+INDEX(节奏总纲!E$4:E$163,基础状态预估!$C$2)</f>
        <v>363.28268396026414</v>
      </c>
      <c r="DV349" s="4">
        <f>$CK349+INDEX(节奏总纲!F$4:F$163,基础状态预估!$C$2)</f>
        <v>356.39220630709644</v>
      </c>
      <c r="DW349" s="4">
        <f>$CK349+INDEX(节奏总纲!G$4:G$163,基础状态预估!$C$2)</f>
        <v>348.03246816526354</v>
      </c>
      <c r="DX349" s="4">
        <f>$CK349+INDEX(节奏总纲!H$4:H$163,基础状态预估!$C$2)</f>
        <v>337.69453894381218</v>
      </c>
      <c r="DY349" s="4">
        <f t="shared" si="326"/>
        <v>11.899999999999999</v>
      </c>
      <c r="DZ349" s="4">
        <f t="shared" si="327"/>
        <v>33</v>
      </c>
      <c r="EA349" s="4">
        <f t="shared" si="328"/>
        <v>242.9</v>
      </c>
      <c r="EB349" s="4">
        <f t="shared" si="329"/>
        <v>57.769999999999989</v>
      </c>
      <c r="EC349" s="4">
        <f t="shared" si="330"/>
        <v>1.43</v>
      </c>
    </row>
    <row r="350" spans="58:133" x14ac:dyDescent="0.15">
      <c r="BF350" s="4">
        <v>346</v>
      </c>
      <c r="BG350" s="4">
        <f t="shared" si="312"/>
        <v>242.2</v>
      </c>
      <c r="BH350" s="4">
        <f t="shared" si="313"/>
        <v>103.8</v>
      </c>
      <c r="BL350" s="4">
        <f t="shared" si="301"/>
        <v>170</v>
      </c>
      <c r="BM350" s="4">
        <f t="shared" si="302"/>
        <v>118.99999999999999</v>
      </c>
      <c r="BN350" s="4">
        <f t="shared" si="303"/>
        <v>51</v>
      </c>
      <c r="BR350" s="4">
        <f t="shared" si="304"/>
        <v>212.55</v>
      </c>
      <c r="BS350" s="4">
        <f t="shared" si="305"/>
        <v>98.09999999999998</v>
      </c>
      <c r="BT350" s="4">
        <f t="shared" si="306"/>
        <v>16.350000000000001</v>
      </c>
      <c r="BX350" s="4">
        <f t="shared" si="307"/>
        <v>229.60000000000002</v>
      </c>
      <c r="BY350" s="4">
        <f t="shared" si="308"/>
        <v>55.964999999999989</v>
      </c>
      <c r="BZ350" s="4">
        <f t="shared" si="309"/>
        <v>1.4350000000000001</v>
      </c>
      <c r="CD350" s="4">
        <f t="shared" si="310"/>
        <v>0</v>
      </c>
      <c r="CE350" s="4">
        <f t="shared" si="311"/>
        <v>0</v>
      </c>
      <c r="CF350" s="4">
        <f>IF(COUNTIF($BH$5:$BH350,"&gt;=2")&lt;=1,SUM($BG350:$BK350)*C$8,CF349)</f>
        <v>151200</v>
      </c>
      <c r="CG350" s="4">
        <f>IF(COUNTIF($BN$5:$BN350,"&gt;=2")&lt;=1,SUM($BL350:$BP350)*D$8,CG349)</f>
        <v>604799.99999999988</v>
      </c>
      <c r="CH350" s="4">
        <f>IF(COUNTIF($BT$5:$BT350,"&gt;=2")&lt;=1,SUM($BQ350:$BU350)*E$8,CH349)</f>
        <v>2592000</v>
      </c>
      <c r="CI350" s="4">
        <f>IF(COUNTIF($BZ$5:$BZ350,"&gt;=2")&lt;=1,SUM($BV350:$BZ350)*F$8,CI349)</f>
        <v>24796800</v>
      </c>
      <c r="CJ350" s="4">
        <f t="shared" si="314"/>
        <v>0</v>
      </c>
      <c r="CK350" s="4">
        <f t="shared" si="315"/>
        <v>325.75</v>
      </c>
      <c r="CM350" s="4">
        <v>346</v>
      </c>
      <c r="CN350" s="4">
        <f>IF(COUNTIF($BH$5:$BH350,"&gt;=2")&gt;1,CN349,BG350)</f>
        <v>4.8999999999999995</v>
      </c>
      <c r="CO350" s="4">
        <f>IF(COUNTIF($BH$5:$BH350,"&gt;=2")&gt;1,CO349,BH350)</f>
        <v>2.1</v>
      </c>
      <c r="CP350" s="4">
        <f>IF(COUNTIF($BH$5:$BH350,"&gt;=2")&gt;1,CP349,BI350)</f>
        <v>0</v>
      </c>
      <c r="CQ350" s="4">
        <f>IF(COUNTIF($BH$5:$BH350,"&gt;=2")&gt;1,CQ349,BJ350)</f>
        <v>0</v>
      </c>
      <c r="CR350" s="4">
        <f>IF(COUNTIF($BH$5:$BH350,"&gt;=2")&gt;1,CR349,BK350)</f>
        <v>0</v>
      </c>
      <c r="CS350" s="4">
        <f>IF(COUNTIF($BN$5:$BN350,"&gt;=2")&gt;1,CS349,BL350)</f>
        <v>7</v>
      </c>
      <c r="CT350" s="4">
        <f>IF(COUNTIF($BN$5:$BN350,"&gt;=2")&gt;1,CT349,BM350)</f>
        <v>4.8999999999999995</v>
      </c>
      <c r="CU350" s="4">
        <f>IF(COUNTIF($BN$5:$BN350,"&gt;=2")&gt;1,CU349,BN350)</f>
        <v>2.1</v>
      </c>
      <c r="CV350" s="4">
        <f>IF(COUNTIF($BN$5:$BN350,"&gt;=2")&gt;1,CV349,BO350)</f>
        <v>0</v>
      </c>
      <c r="CW350" s="4">
        <f>IF(COUNTIF($BN$5:$BN350,"&gt;=2")&gt;1,CW349,BP350)</f>
        <v>0</v>
      </c>
      <c r="CX350" s="4">
        <f>IF(COUNTIF($BT$5:$BT350,"&gt;=2")&gt;1,CX349,BQ350)</f>
        <v>0</v>
      </c>
      <c r="CY350" s="4">
        <f>IF(COUNTIF($BT$5:$BT350,"&gt;=2")&gt;1,CY349,BR350)</f>
        <v>26</v>
      </c>
      <c r="CZ350" s="4">
        <f>IF(COUNTIF($BT$5:$BT350,"&gt;=2")&gt;1,CZ349,BS350)</f>
        <v>11.999999999999996</v>
      </c>
      <c r="DA350" s="4">
        <f>IF(COUNTIF($BT$5:$BT350,"&gt;=2")&gt;1,DA349,BT350)</f>
        <v>2</v>
      </c>
      <c r="DB350" s="4">
        <f>IF(COUNTIF($BT$5:$BT350,"&gt;=2")&gt;1,DB349,BU350)</f>
        <v>0</v>
      </c>
      <c r="DC350" s="4">
        <f>IF(COUNTIF($BZ$5:$BZ350,"&gt;=2")&gt;1,DC349,BV350)</f>
        <v>0</v>
      </c>
      <c r="DD350" s="4">
        <f>IF(COUNTIF($BZ$5:$BZ350,"&gt;=2")&gt;1,DD349,BW350)</f>
        <v>0</v>
      </c>
      <c r="DE350" s="4">
        <f>IF(COUNTIF($BZ$5:$BZ350,"&gt;=2")&gt;1,DE349,BX350)</f>
        <v>229.60000000000002</v>
      </c>
      <c r="DF350" s="4">
        <f>IF(COUNTIF($BZ$5:$BZ350,"&gt;=2")&gt;1,DF349,BY350)</f>
        <v>55.964999999999989</v>
      </c>
      <c r="DG350" s="4">
        <f>IF(COUNTIF($BZ$5:$BZ350,"&gt;=2")&gt;1,DG349,BZ350)</f>
        <v>1.4350000000000001</v>
      </c>
      <c r="DH350" s="4">
        <f t="shared" si="316"/>
        <v>0</v>
      </c>
      <c r="DI350" s="4">
        <f t="shared" si="317"/>
        <v>0</v>
      </c>
      <c r="DJ350" s="4">
        <f t="shared" si="318"/>
        <v>0</v>
      </c>
      <c r="DK350" s="4">
        <f t="shared" si="319"/>
        <v>0</v>
      </c>
      <c r="DL350" s="4">
        <f t="shared" si="320"/>
        <v>0</v>
      </c>
      <c r="DM350" s="4">
        <f t="shared" si="321"/>
        <v>7</v>
      </c>
      <c r="DN350" s="4">
        <f t="shared" si="322"/>
        <v>13.999999999999998</v>
      </c>
      <c r="DO350" s="4">
        <f t="shared" si="323"/>
        <v>40</v>
      </c>
      <c r="DP350" s="4">
        <f t="shared" si="324"/>
        <v>287</v>
      </c>
      <c r="DQ350" s="4">
        <f t="shared" si="325"/>
        <v>0</v>
      </c>
      <c r="DS350" s="4">
        <v>346</v>
      </c>
      <c r="DT350" s="4">
        <f>$CK350+INDEX(节奏总纲!D$4:D$163,基础状态预估!$C$2)</f>
        <v>370.00483399593907</v>
      </c>
      <c r="DU350" s="4">
        <f>$CK350+INDEX(节奏总纲!E$4:E$163,基础状态预估!$C$2)</f>
        <v>364.28268396026414</v>
      </c>
      <c r="DV350" s="4">
        <f>$CK350+INDEX(节奏总纲!F$4:F$163,基础状态预估!$C$2)</f>
        <v>357.39220630709644</v>
      </c>
      <c r="DW350" s="4">
        <f>$CK350+INDEX(节奏总纲!G$4:G$163,基础状态预估!$C$2)</f>
        <v>349.03246816526354</v>
      </c>
      <c r="DX350" s="4">
        <f>$CK350+INDEX(节奏总纲!H$4:H$163,基础状态预估!$C$2)</f>
        <v>338.69453894381218</v>
      </c>
      <c r="DY350" s="4">
        <f t="shared" si="326"/>
        <v>11.899999999999999</v>
      </c>
      <c r="DZ350" s="4">
        <f t="shared" si="327"/>
        <v>33</v>
      </c>
      <c r="EA350" s="4">
        <f t="shared" si="328"/>
        <v>243.70000000000002</v>
      </c>
      <c r="EB350" s="4">
        <f t="shared" si="329"/>
        <v>57.964999999999989</v>
      </c>
      <c r="EC350" s="4">
        <f t="shared" si="330"/>
        <v>1.4350000000000001</v>
      </c>
    </row>
    <row r="351" spans="58:133" x14ac:dyDescent="0.15">
      <c r="BF351" s="4">
        <v>347</v>
      </c>
      <c r="BG351" s="4">
        <f t="shared" si="312"/>
        <v>242.89999999999998</v>
      </c>
      <c r="BH351" s="4">
        <f t="shared" si="313"/>
        <v>104.1</v>
      </c>
      <c r="BL351" s="4">
        <f t="shared" si="301"/>
        <v>170.5</v>
      </c>
      <c r="BM351" s="4">
        <f t="shared" si="302"/>
        <v>119.35</v>
      </c>
      <c r="BN351" s="4">
        <f t="shared" si="303"/>
        <v>51.15</v>
      </c>
      <c r="BR351" s="4">
        <f t="shared" si="304"/>
        <v>213.20000000000002</v>
      </c>
      <c r="BS351" s="4">
        <f t="shared" si="305"/>
        <v>98.399999999999977</v>
      </c>
      <c r="BT351" s="4">
        <f t="shared" si="306"/>
        <v>16.400000000000002</v>
      </c>
      <c r="BX351" s="4">
        <f t="shared" si="307"/>
        <v>230.4</v>
      </c>
      <c r="BY351" s="4">
        <f t="shared" si="308"/>
        <v>56.159999999999982</v>
      </c>
      <c r="BZ351" s="4">
        <f t="shared" si="309"/>
        <v>1.44</v>
      </c>
      <c r="CD351" s="4">
        <f t="shared" si="310"/>
        <v>0</v>
      </c>
      <c r="CE351" s="4">
        <f t="shared" si="311"/>
        <v>0</v>
      </c>
      <c r="CF351" s="4">
        <f>IF(COUNTIF($BH$5:$BH351,"&gt;=2")&lt;=1,SUM($BG351:$BK351)*C$8,CF350)</f>
        <v>151200</v>
      </c>
      <c r="CG351" s="4">
        <f>IF(COUNTIF($BN$5:$BN351,"&gt;=2")&lt;=1,SUM($BL351:$BP351)*D$8,CG350)</f>
        <v>604799.99999999988</v>
      </c>
      <c r="CH351" s="4">
        <f>IF(COUNTIF($BT$5:$BT351,"&gt;=2")&lt;=1,SUM($BQ351:$BU351)*E$8,CH350)</f>
        <v>2592000</v>
      </c>
      <c r="CI351" s="4">
        <f>IF(COUNTIF($BZ$5:$BZ351,"&gt;=2")&lt;=1,SUM($BV351:$BZ351)*F$8,CI350)</f>
        <v>24883200</v>
      </c>
      <c r="CJ351" s="4">
        <f t="shared" si="314"/>
        <v>0</v>
      </c>
      <c r="CK351" s="4">
        <f t="shared" si="315"/>
        <v>326.75</v>
      </c>
      <c r="CM351" s="4">
        <v>347</v>
      </c>
      <c r="CN351" s="4">
        <f>IF(COUNTIF($BH$5:$BH351,"&gt;=2")&gt;1,CN350,BG351)</f>
        <v>4.8999999999999995</v>
      </c>
      <c r="CO351" s="4">
        <f>IF(COUNTIF($BH$5:$BH351,"&gt;=2")&gt;1,CO350,BH351)</f>
        <v>2.1</v>
      </c>
      <c r="CP351" s="4">
        <f>IF(COUNTIF($BH$5:$BH351,"&gt;=2")&gt;1,CP350,BI351)</f>
        <v>0</v>
      </c>
      <c r="CQ351" s="4">
        <f>IF(COUNTIF($BH$5:$BH351,"&gt;=2")&gt;1,CQ350,BJ351)</f>
        <v>0</v>
      </c>
      <c r="CR351" s="4">
        <f>IF(COUNTIF($BH$5:$BH351,"&gt;=2")&gt;1,CR350,BK351)</f>
        <v>0</v>
      </c>
      <c r="CS351" s="4">
        <f>IF(COUNTIF($BN$5:$BN351,"&gt;=2")&gt;1,CS350,BL351)</f>
        <v>7</v>
      </c>
      <c r="CT351" s="4">
        <f>IF(COUNTIF($BN$5:$BN351,"&gt;=2")&gt;1,CT350,BM351)</f>
        <v>4.8999999999999995</v>
      </c>
      <c r="CU351" s="4">
        <f>IF(COUNTIF($BN$5:$BN351,"&gt;=2")&gt;1,CU350,BN351)</f>
        <v>2.1</v>
      </c>
      <c r="CV351" s="4">
        <f>IF(COUNTIF($BN$5:$BN351,"&gt;=2")&gt;1,CV350,BO351)</f>
        <v>0</v>
      </c>
      <c r="CW351" s="4">
        <f>IF(COUNTIF($BN$5:$BN351,"&gt;=2")&gt;1,CW350,BP351)</f>
        <v>0</v>
      </c>
      <c r="CX351" s="4">
        <f>IF(COUNTIF($BT$5:$BT351,"&gt;=2")&gt;1,CX350,BQ351)</f>
        <v>0</v>
      </c>
      <c r="CY351" s="4">
        <f>IF(COUNTIF($BT$5:$BT351,"&gt;=2")&gt;1,CY350,BR351)</f>
        <v>26</v>
      </c>
      <c r="CZ351" s="4">
        <f>IF(COUNTIF($BT$5:$BT351,"&gt;=2")&gt;1,CZ350,BS351)</f>
        <v>11.999999999999996</v>
      </c>
      <c r="DA351" s="4">
        <f>IF(COUNTIF($BT$5:$BT351,"&gt;=2")&gt;1,DA350,BT351)</f>
        <v>2</v>
      </c>
      <c r="DB351" s="4">
        <f>IF(COUNTIF($BT$5:$BT351,"&gt;=2")&gt;1,DB350,BU351)</f>
        <v>0</v>
      </c>
      <c r="DC351" s="4">
        <f>IF(COUNTIF($BZ$5:$BZ351,"&gt;=2")&gt;1,DC350,BV351)</f>
        <v>0</v>
      </c>
      <c r="DD351" s="4">
        <f>IF(COUNTIF($BZ$5:$BZ351,"&gt;=2")&gt;1,DD350,BW351)</f>
        <v>0</v>
      </c>
      <c r="DE351" s="4">
        <f>IF(COUNTIF($BZ$5:$BZ351,"&gt;=2")&gt;1,DE350,BX351)</f>
        <v>230.4</v>
      </c>
      <c r="DF351" s="4">
        <f>IF(COUNTIF($BZ$5:$BZ351,"&gt;=2")&gt;1,DF350,BY351)</f>
        <v>56.159999999999982</v>
      </c>
      <c r="DG351" s="4">
        <f>IF(COUNTIF($BZ$5:$BZ351,"&gt;=2")&gt;1,DG350,BZ351)</f>
        <v>1.44</v>
      </c>
      <c r="DH351" s="4">
        <f t="shared" si="316"/>
        <v>0</v>
      </c>
      <c r="DI351" s="4">
        <f t="shared" si="317"/>
        <v>0</v>
      </c>
      <c r="DJ351" s="4">
        <f t="shared" si="318"/>
        <v>0</v>
      </c>
      <c r="DK351" s="4">
        <f t="shared" si="319"/>
        <v>0</v>
      </c>
      <c r="DL351" s="4">
        <f t="shared" si="320"/>
        <v>0</v>
      </c>
      <c r="DM351" s="4">
        <f t="shared" si="321"/>
        <v>7</v>
      </c>
      <c r="DN351" s="4">
        <f t="shared" si="322"/>
        <v>13.999999999999998</v>
      </c>
      <c r="DO351" s="4">
        <f t="shared" si="323"/>
        <v>40</v>
      </c>
      <c r="DP351" s="4">
        <f t="shared" si="324"/>
        <v>288</v>
      </c>
      <c r="DQ351" s="4">
        <f t="shared" si="325"/>
        <v>0</v>
      </c>
      <c r="DS351" s="4">
        <v>347</v>
      </c>
      <c r="DT351" s="4">
        <f>$CK351+INDEX(节奏总纲!D$4:D$163,基础状态预估!$C$2)</f>
        <v>371.00483399593907</v>
      </c>
      <c r="DU351" s="4">
        <f>$CK351+INDEX(节奏总纲!E$4:E$163,基础状态预估!$C$2)</f>
        <v>365.28268396026414</v>
      </c>
      <c r="DV351" s="4">
        <f>$CK351+INDEX(节奏总纲!F$4:F$163,基础状态预估!$C$2)</f>
        <v>358.39220630709644</v>
      </c>
      <c r="DW351" s="4">
        <f>$CK351+INDEX(节奏总纲!G$4:G$163,基础状态预估!$C$2)</f>
        <v>350.03246816526354</v>
      </c>
      <c r="DX351" s="4">
        <f>$CK351+INDEX(节奏总纲!H$4:H$163,基础状态预估!$C$2)</f>
        <v>339.69453894381218</v>
      </c>
      <c r="DY351" s="4">
        <f t="shared" si="326"/>
        <v>11.899999999999999</v>
      </c>
      <c r="DZ351" s="4">
        <f t="shared" si="327"/>
        <v>33</v>
      </c>
      <c r="EA351" s="4">
        <f t="shared" si="328"/>
        <v>244.5</v>
      </c>
      <c r="EB351" s="4">
        <f t="shared" si="329"/>
        <v>58.159999999999982</v>
      </c>
      <c r="EC351" s="4">
        <f t="shared" si="330"/>
        <v>1.44</v>
      </c>
    </row>
    <row r="352" spans="58:133" x14ac:dyDescent="0.15">
      <c r="BF352" s="4">
        <v>348</v>
      </c>
      <c r="BG352" s="4">
        <f t="shared" si="312"/>
        <v>243.6</v>
      </c>
      <c r="BH352" s="4">
        <f t="shared" si="313"/>
        <v>104.39999999999999</v>
      </c>
      <c r="BL352" s="4">
        <f t="shared" si="301"/>
        <v>171</v>
      </c>
      <c r="BM352" s="4">
        <f t="shared" si="302"/>
        <v>119.69999999999999</v>
      </c>
      <c r="BN352" s="4">
        <f t="shared" si="303"/>
        <v>51.3</v>
      </c>
      <c r="BR352" s="4">
        <f t="shared" si="304"/>
        <v>213.85</v>
      </c>
      <c r="BS352" s="4">
        <f t="shared" si="305"/>
        <v>98.699999999999974</v>
      </c>
      <c r="BT352" s="4">
        <f t="shared" si="306"/>
        <v>16.45</v>
      </c>
      <c r="BX352" s="4">
        <f t="shared" si="307"/>
        <v>231.20000000000002</v>
      </c>
      <c r="BY352" s="4">
        <f t="shared" si="308"/>
        <v>56.354999999999983</v>
      </c>
      <c r="BZ352" s="4">
        <f t="shared" si="309"/>
        <v>1.4450000000000001</v>
      </c>
      <c r="CD352" s="4">
        <f t="shared" si="310"/>
        <v>0</v>
      </c>
      <c r="CE352" s="4">
        <f t="shared" si="311"/>
        <v>0</v>
      </c>
      <c r="CF352" s="4">
        <f>IF(COUNTIF($BH$5:$BH352,"&gt;=2")&lt;=1,SUM($BG352:$BK352)*C$8,CF351)</f>
        <v>151200</v>
      </c>
      <c r="CG352" s="4">
        <f>IF(COUNTIF($BN$5:$BN352,"&gt;=2")&lt;=1,SUM($BL352:$BP352)*D$8,CG351)</f>
        <v>604799.99999999988</v>
      </c>
      <c r="CH352" s="4">
        <f>IF(COUNTIF($BT$5:$BT352,"&gt;=2")&lt;=1,SUM($BQ352:$BU352)*E$8,CH351)</f>
        <v>2592000</v>
      </c>
      <c r="CI352" s="4">
        <f>IF(COUNTIF($BZ$5:$BZ352,"&gt;=2")&lt;=1,SUM($BV352:$BZ352)*F$8,CI351)</f>
        <v>24969600</v>
      </c>
      <c r="CJ352" s="4">
        <f t="shared" si="314"/>
        <v>0</v>
      </c>
      <c r="CK352" s="4">
        <f t="shared" si="315"/>
        <v>327.75</v>
      </c>
      <c r="CM352" s="4">
        <v>348</v>
      </c>
      <c r="CN352" s="4">
        <f>IF(COUNTIF($BH$5:$BH352,"&gt;=2")&gt;1,CN351,BG352)</f>
        <v>4.8999999999999995</v>
      </c>
      <c r="CO352" s="4">
        <f>IF(COUNTIF($BH$5:$BH352,"&gt;=2")&gt;1,CO351,BH352)</f>
        <v>2.1</v>
      </c>
      <c r="CP352" s="4">
        <f>IF(COUNTIF($BH$5:$BH352,"&gt;=2")&gt;1,CP351,BI352)</f>
        <v>0</v>
      </c>
      <c r="CQ352" s="4">
        <f>IF(COUNTIF($BH$5:$BH352,"&gt;=2")&gt;1,CQ351,BJ352)</f>
        <v>0</v>
      </c>
      <c r="CR352" s="4">
        <f>IF(COUNTIF($BH$5:$BH352,"&gt;=2")&gt;1,CR351,BK352)</f>
        <v>0</v>
      </c>
      <c r="CS352" s="4">
        <f>IF(COUNTIF($BN$5:$BN352,"&gt;=2")&gt;1,CS351,BL352)</f>
        <v>7</v>
      </c>
      <c r="CT352" s="4">
        <f>IF(COUNTIF($BN$5:$BN352,"&gt;=2")&gt;1,CT351,BM352)</f>
        <v>4.8999999999999995</v>
      </c>
      <c r="CU352" s="4">
        <f>IF(COUNTIF($BN$5:$BN352,"&gt;=2")&gt;1,CU351,BN352)</f>
        <v>2.1</v>
      </c>
      <c r="CV352" s="4">
        <f>IF(COUNTIF($BN$5:$BN352,"&gt;=2")&gt;1,CV351,BO352)</f>
        <v>0</v>
      </c>
      <c r="CW352" s="4">
        <f>IF(COUNTIF($BN$5:$BN352,"&gt;=2")&gt;1,CW351,BP352)</f>
        <v>0</v>
      </c>
      <c r="CX352" s="4">
        <f>IF(COUNTIF($BT$5:$BT352,"&gt;=2")&gt;1,CX351,BQ352)</f>
        <v>0</v>
      </c>
      <c r="CY352" s="4">
        <f>IF(COUNTIF($BT$5:$BT352,"&gt;=2")&gt;1,CY351,BR352)</f>
        <v>26</v>
      </c>
      <c r="CZ352" s="4">
        <f>IF(COUNTIF($BT$5:$BT352,"&gt;=2")&gt;1,CZ351,BS352)</f>
        <v>11.999999999999996</v>
      </c>
      <c r="DA352" s="4">
        <f>IF(COUNTIF($BT$5:$BT352,"&gt;=2")&gt;1,DA351,BT352)</f>
        <v>2</v>
      </c>
      <c r="DB352" s="4">
        <f>IF(COUNTIF($BT$5:$BT352,"&gt;=2")&gt;1,DB351,BU352)</f>
        <v>0</v>
      </c>
      <c r="DC352" s="4">
        <f>IF(COUNTIF($BZ$5:$BZ352,"&gt;=2")&gt;1,DC351,BV352)</f>
        <v>0</v>
      </c>
      <c r="DD352" s="4">
        <f>IF(COUNTIF($BZ$5:$BZ352,"&gt;=2")&gt;1,DD351,BW352)</f>
        <v>0</v>
      </c>
      <c r="DE352" s="4">
        <f>IF(COUNTIF($BZ$5:$BZ352,"&gt;=2")&gt;1,DE351,BX352)</f>
        <v>231.20000000000002</v>
      </c>
      <c r="DF352" s="4">
        <f>IF(COUNTIF($BZ$5:$BZ352,"&gt;=2")&gt;1,DF351,BY352)</f>
        <v>56.354999999999983</v>
      </c>
      <c r="DG352" s="4">
        <f>IF(COUNTIF($BZ$5:$BZ352,"&gt;=2")&gt;1,DG351,BZ352)</f>
        <v>1.4450000000000001</v>
      </c>
      <c r="DH352" s="4">
        <f t="shared" si="316"/>
        <v>0</v>
      </c>
      <c r="DI352" s="4">
        <f t="shared" si="317"/>
        <v>0</v>
      </c>
      <c r="DJ352" s="4">
        <f t="shared" si="318"/>
        <v>0</v>
      </c>
      <c r="DK352" s="4">
        <f t="shared" si="319"/>
        <v>0</v>
      </c>
      <c r="DL352" s="4">
        <f t="shared" si="320"/>
        <v>0</v>
      </c>
      <c r="DM352" s="4">
        <f t="shared" si="321"/>
        <v>7</v>
      </c>
      <c r="DN352" s="4">
        <f t="shared" si="322"/>
        <v>13.999999999999998</v>
      </c>
      <c r="DO352" s="4">
        <f t="shared" si="323"/>
        <v>40</v>
      </c>
      <c r="DP352" s="4">
        <f t="shared" si="324"/>
        <v>289</v>
      </c>
      <c r="DQ352" s="4">
        <f t="shared" si="325"/>
        <v>0</v>
      </c>
      <c r="DS352" s="4">
        <v>348</v>
      </c>
      <c r="DT352" s="4">
        <f>$CK352+INDEX(节奏总纲!D$4:D$163,基础状态预估!$C$2)</f>
        <v>372.00483399593907</v>
      </c>
      <c r="DU352" s="4">
        <f>$CK352+INDEX(节奏总纲!E$4:E$163,基础状态预估!$C$2)</f>
        <v>366.28268396026414</v>
      </c>
      <c r="DV352" s="4">
        <f>$CK352+INDEX(节奏总纲!F$4:F$163,基础状态预估!$C$2)</f>
        <v>359.39220630709644</v>
      </c>
      <c r="DW352" s="4">
        <f>$CK352+INDEX(节奏总纲!G$4:G$163,基础状态预估!$C$2)</f>
        <v>351.03246816526354</v>
      </c>
      <c r="DX352" s="4">
        <f>$CK352+INDEX(节奏总纲!H$4:H$163,基础状态预估!$C$2)</f>
        <v>340.69453894381218</v>
      </c>
      <c r="DY352" s="4">
        <f t="shared" si="326"/>
        <v>11.899999999999999</v>
      </c>
      <c r="DZ352" s="4">
        <f t="shared" si="327"/>
        <v>33</v>
      </c>
      <c r="EA352" s="4">
        <f t="shared" si="328"/>
        <v>245.3</v>
      </c>
      <c r="EB352" s="4">
        <f t="shared" si="329"/>
        <v>58.354999999999983</v>
      </c>
      <c r="EC352" s="4">
        <f t="shared" si="330"/>
        <v>1.4450000000000001</v>
      </c>
    </row>
    <row r="353" spans="58:133" x14ac:dyDescent="0.15">
      <c r="BF353" s="4">
        <v>349</v>
      </c>
      <c r="BG353" s="4">
        <f t="shared" si="312"/>
        <v>244.29999999999998</v>
      </c>
      <c r="BH353" s="4">
        <f t="shared" si="313"/>
        <v>104.7</v>
      </c>
      <c r="BL353" s="4">
        <f t="shared" si="301"/>
        <v>171.5</v>
      </c>
      <c r="BM353" s="4">
        <f t="shared" si="302"/>
        <v>120.05</v>
      </c>
      <c r="BN353" s="4">
        <f t="shared" si="303"/>
        <v>51.449999999999996</v>
      </c>
      <c r="BR353" s="4">
        <f t="shared" si="304"/>
        <v>214.5</v>
      </c>
      <c r="BS353" s="4">
        <f t="shared" si="305"/>
        <v>98.999999999999972</v>
      </c>
      <c r="BT353" s="4">
        <f t="shared" si="306"/>
        <v>16.5</v>
      </c>
      <c r="BX353" s="4">
        <f t="shared" si="307"/>
        <v>232</v>
      </c>
      <c r="BY353" s="4">
        <f t="shared" si="308"/>
        <v>56.549999999999983</v>
      </c>
      <c r="BZ353" s="4">
        <f t="shared" si="309"/>
        <v>1.45</v>
      </c>
      <c r="CD353" s="4">
        <f t="shared" si="310"/>
        <v>0</v>
      </c>
      <c r="CE353" s="4">
        <f t="shared" si="311"/>
        <v>0</v>
      </c>
      <c r="CF353" s="4">
        <f>IF(COUNTIF($BH$5:$BH353,"&gt;=2")&lt;=1,SUM($BG353:$BK353)*C$8,CF352)</f>
        <v>151200</v>
      </c>
      <c r="CG353" s="4">
        <f>IF(COUNTIF($BN$5:$BN353,"&gt;=2")&lt;=1,SUM($BL353:$BP353)*D$8,CG352)</f>
        <v>604799.99999999988</v>
      </c>
      <c r="CH353" s="4">
        <f>IF(COUNTIF($BT$5:$BT353,"&gt;=2")&lt;=1,SUM($BQ353:$BU353)*E$8,CH352)</f>
        <v>2592000</v>
      </c>
      <c r="CI353" s="4">
        <f>IF(COUNTIF($BZ$5:$BZ353,"&gt;=2")&lt;=1,SUM($BV353:$BZ353)*F$8,CI352)</f>
        <v>25055999.999999996</v>
      </c>
      <c r="CJ353" s="4">
        <f t="shared" si="314"/>
        <v>0</v>
      </c>
      <c r="CK353" s="4">
        <f t="shared" si="315"/>
        <v>328.74999999999994</v>
      </c>
      <c r="CM353" s="4">
        <v>349</v>
      </c>
      <c r="CN353" s="4">
        <f>IF(COUNTIF($BH$5:$BH353,"&gt;=2")&gt;1,CN352,BG353)</f>
        <v>4.8999999999999995</v>
      </c>
      <c r="CO353" s="4">
        <f>IF(COUNTIF($BH$5:$BH353,"&gt;=2")&gt;1,CO352,BH353)</f>
        <v>2.1</v>
      </c>
      <c r="CP353" s="4">
        <f>IF(COUNTIF($BH$5:$BH353,"&gt;=2")&gt;1,CP352,BI353)</f>
        <v>0</v>
      </c>
      <c r="CQ353" s="4">
        <f>IF(COUNTIF($BH$5:$BH353,"&gt;=2")&gt;1,CQ352,BJ353)</f>
        <v>0</v>
      </c>
      <c r="CR353" s="4">
        <f>IF(COUNTIF($BH$5:$BH353,"&gt;=2")&gt;1,CR352,BK353)</f>
        <v>0</v>
      </c>
      <c r="CS353" s="4">
        <f>IF(COUNTIF($BN$5:$BN353,"&gt;=2")&gt;1,CS352,BL353)</f>
        <v>7</v>
      </c>
      <c r="CT353" s="4">
        <f>IF(COUNTIF($BN$5:$BN353,"&gt;=2")&gt;1,CT352,BM353)</f>
        <v>4.8999999999999995</v>
      </c>
      <c r="CU353" s="4">
        <f>IF(COUNTIF($BN$5:$BN353,"&gt;=2")&gt;1,CU352,BN353)</f>
        <v>2.1</v>
      </c>
      <c r="CV353" s="4">
        <f>IF(COUNTIF($BN$5:$BN353,"&gt;=2")&gt;1,CV352,BO353)</f>
        <v>0</v>
      </c>
      <c r="CW353" s="4">
        <f>IF(COUNTIF($BN$5:$BN353,"&gt;=2")&gt;1,CW352,BP353)</f>
        <v>0</v>
      </c>
      <c r="CX353" s="4">
        <f>IF(COUNTIF($BT$5:$BT353,"&gt;=2")&gt;1,CX352,BQ353)</f>
        <v>0</v>
      </c>
      <c r="CY353" s="4">
        <f>IF(COUNTIF($BT$5:$BT353,"&gt;=2")&gt;1,CY352,BR353)</f>
        <v>26</v>
      </c>
      <c r="CZ353" s="4">
        <f>IF(COUNTIF($BT$5:$BT353,"&gt;=2")&gt;1,CZ352,BS353)</f>
        <v>11.999999999999996</v>
      </c>
      <c r="DA353" s="4">
        <f>IF(COUNTIF($BT$5:$BT353,"&gt;=2")&gt;1,DA352,BT353)</f>
        <v>2</v>
      </c>
      <c r="DB353" s="4">
        <f>IF(COUNTIF($BT$5:$BT353,"&gt;=2")&gt;1,DB352,BU353)</f>
        <v>0</v>
      </c>
      <c r="DC353" s="4">
        <f>IF(COUNTIF($BZ$5:$BZ353,"&gt;=2")&gt;1,DC352,BV353)</f>
        <v>0</v>
      </c>
      <c r="DD353" s="4">
        <f>IF(COUNTIF($BZ$5:$BZ353,"&gt;=2")&gt;1,DD352,BW353)</f>
        <v>0</v>
      </c>
      <c r="DE353" s="4">
        <f>IF(COUNTIF($BZ$5:$BZ353,"&gt;=2")&gt;1,DE352,BX353)</f>
        <v>232</v>
      </c>
      <c r="DF353" s="4">
        <f>IF(COUNTIF($BZ$5:$BZ353,"&gt;=2")&gt;1,DF352,BY353)</f>
        <v>56.549999999999983</v>
      </c>
      <c r="DG353" s="4">
        <f>IF(COUNTIF($BZ$5:$BZ353,"&gt;=2")&gt;1,DG352,BZ353)</f>
        <v>1.45</v>
      </c>
      <c r="DH353" s="4">
        <f t="shared" si="316"/>
        <v>0</v>
      </c>
      <c r="DI353" s="4">
        <f t="shared" si="317"/>
        <v>0</v>
      </c>
      <c r="DJ353" s="4">
        <f t="shared" si="318"/>
        <v>0</v>
      </c>
      <c r="DK353" s="4">
        <f t="shared" si="319"/>
        <v>0</v>
      </c>
      <c r="DL353" s="4">
        <f t="shared" si="320"/>
        <v>0</v>
      </c>
      <c r="DM353" s="4">
        <f t="shared" si="321"/>
        <v>7</v>
      </c>
      <c r="DN353" s="4">
        <f t="shared" si="322"/>
        <v>13.999999999999998</v>
      </c>
      <c r="DO353" s="4">
        <f t="shared" si="323"/>
        <v>40</v>
      </c>
      <c r="DP353" s="4">
        <f t="shared" si="324"/>
        <v>289.99999999999994</v>
      </c>
      <c r="DQ353" s="4">
        <f t="shared" si="325"/>
        <v>0</v>
      </c>
      <c r="DS353" s="4">
        <v>349</v>
      </c>
      <c r="DT353" s="4">
        <f>$CK353+INDEX(节奏总纲!D$4:D$163,基础状态预估!$C$2)</f>
        <v>373.00483399593901</v>
      </c>
      <c r="DU353" s="4">
        <f>$CK353+INDEX(节奏总纲!E$4:E$163,基础状态预估!$C$2)</f>
        <v>367.28268396026408</v>
      </c>
      <c r="DV353" s="4">
        <f>$CK353+INDEX(节奏总纲!F$4:F$163,基础状态预估!$C$2)</f>
        <v>360.39220630709633</v>
      </c>
      <c r="DW353" s="4">
        <f>$CK353+INDEX(节奏总纲!G$4:G$163,基础状态预估!$C$2)</f>
        <v>352.03246816526348</v>
      </c>
      <c r="DX353" s="4">
        <f>$CK353+INDEX(节奏总纲!H$4:H$163,基础状态预估!$C$2)</f>
        <v>341.69453894381212</v>
      </c>
      <c r="DY353" s="4">
        <f t="shared" si="326"/>
        <v>11.899999999999999</v>
      </c>
      <c r="DZ353" s="4">
        <f t="shared" si="327"/>
        <v>33</v>
      </c>
      <c r="EA353" s="4">
        <f t="shared" si="328"/>
        <v>246.1</v>
      </c>
      <c r="EB353" s="4">
        <f t="shared" si="329"/>
        <v>58.549999999999983</v>
      </c>
      <c r="EC353" s="4">
        <f t="shared" si="330"/>
        <v>1.45</v>
      </c>
    </row>
    <row r="354" spans="58:133" x14ac:dyDescent="0.15">
      <c r="BF354" s="4">
        <v>350</v>
      </c>
      <c r="BG354" s="4">
        <f t="shared" si="312"/>
        <v>244.99999999999997</v>
      </c>
      <c r="BH354" s="4">
        <f t="shared" si="313"/>
        <v>105</v>
      </c>
      <c r="BL354" s="4">
        <f t="shared" si="301"/>
        <v>172</v>
      </c>
      <c r="BM354" s="4">
        <f t="shared" si="302"/>
        <v>120.39999999999999</v>
      </c>
      <c r="BN354" s="4">
        <f t="shared" si="303"/>
        <v>51.6</v>
      </c>
      <c r="BR354" s="4">
        <f t="shared" si="304"/>
        <v>215.15</v>
      </c>
      <c r="BS354" s="4">
        <f t="shared" si="305"/>
        <v>99.299999999999983</v>
      </c>
      <c r="BT354" s="4">
        <f t="shared" si="306"/>
        <v>16.55</v>
      </c>
      <c r="BX354" s="4">
        <f t="shared" si="307"/>
        <v>232.8</v>
      </c>
      <c r="BY354" s="4">
        <f t="shared" si="308"/>
        <v>56.744999999999983</v>
      </c>
      <c r="BZ354" s="4">
        <f t="shared" si="309"/>
        <v>1.4550000000000001</v>
      </c>
      <c r="CD354" s="4">
        <f t="shared" si="310"/>
        <v>0</v>
      </c>
      <c r="CE354" s="4">
        <f t="shared" si="311"/>
        <v>0</v>
      </c>
      <c r="CF354" s="4">
        <f>IF(COUNTIF($BH$5:$BH354,"&gt;=2")&lt;=1,SUM($BG354:$BK354)*C$8,CF353)</f>
        <v>151200</v>
      </c>
      <c r="CG354" s="4">
        <f>IF(COUNTIF($BN$5:$BN354,"&gt;=2")&lt;=1,SUM($BL354:$BP354)*D$8,CG353)</f>
        <v>604799.99999999988</v>
      </c>
      <c r="CH354" s="4">
        <f>IF(COUNTIF($BT$5:$BT354,"&gt;=2")&lt;=1,SUM($BQ354:$BU354)*E$8,CH353)</f>
        <v>2592000</v>
      </c>
      <c r="CI354" s="4">
        <f>IF(COUNTIF($BZ$5:$BZ354,"&gt;=2")&lt;=1,SUM($BV354:$BZ354)*F$8,CI353)</f>
        <v>25142400</v>
      </c>
      <c r="CJ354" s="4">
        <f t="shared" si="314"/>
        <v>0</v>
      </c>
      <c r="CK354" s="4">
        <f t="shared" si="315"/>
        <v>329.75</v>
      </c>
      <c r="CM354" s="4">
        <v>350</v>
      </c>
      <c r="CN354" s="4">
        <f>IF(COUNTIF($BH$5:$BH354,"&gt;=2")&gt;1,CN353,BG354)</f>
        <v>4.8999999999999995</v>
      </c>
      <c r="CO354" s="4">
        <f>IF(COUNTIF($BH$5:$BH354,"&gt;=2")&gt;1,CO353,BH354)</f>
        <v>2.1</v>
      </c>
      <c r="CP354" s="4">
        <f>IF(COUNTIF($BH$5:$BH354,"&gt;=2")&gt;1,CP353,BI354)</f>
        <v>0</v>
      </c>
      <c r="CQ354" s="4">
        <f>IF(COUNTIF($BH$5:$BH354,"&gt;=2")&gt;1,CQ353,BJ354)</f>
        <v>0</v>
      </c>
      <c r="CR354" s="4">
        <f>IF(COUNTIF($BH$5:$BH354,"&gt;=2")&gt;1,CR353,BK354)</f>
        <v>0</v>
      </c>
      <c r="CS354" s="4">
        <f>IF(COUNTIF($BN$5:$BN354,"&gt;=2")&gt;1,CS353,BL354)</f>
        <v>7</v>
      </c>
      <c r="CT354" s="4">
        <f>IF(COUNTIF($BN$5:$BN354,"&gt;=2")&gt;1,CT353,BM354)</f>
        <v>4.8999999999999995</v>
      </c>
      <c r="CU354" s="4">
        <f>IF(COUNTIF($BN$5:$BN354,"&gt;=2")&gt;1,CU353,BN354)</f>
        <v>2.1</v>
      </c>
      <c r="CV354" s="4">
        <f>IF(COUNTIF($BN$5:$BN354,"&gt;=2")&gt;1,CV353,BO354)</f>
        <v>0</v>
      </c>
      <c r="CW354" s="4">
        <f>IF(COUNTIF($BN$5:$BN354,"&gt;=2")&gt;1,CW353,BP354)</f>
        <v>0</v>
      </c>
      <c r="CX354" s="4">
        <f>IF(COUNTIF($BT$5:$BT354,"&gt;=2")&gt;1,CX353,BQ354)</f>
        <v>0</v>
      </c>
      <c r="CY354" s="4">
        <f>IF(COUNTIF($BT$5:$BT354,"&gt;=2")&gt;1,CY353,BR354)</f>
        <v>26</v>
      </c>
      <c r="CZ354" s="4">
        <f>IF(COUNTIF($BT$5:$BT354,"&gt;=2")&gt;1,CZ353,BS354)</f>
        <v>11.999999999999996</v>
      </c>
      <c r="DA354" s="4">
        <f>IF(COUNTIF($BT$5:$BT354,"&gt;=2")&gt;1,DA353,BT354)</f>
        <v>2</v>
      </c>
      <c r="DB354" s="4">
        <f>IF(COUNTIF($BT$5:$BT354,"&gt;=2")&gt;1,DB353,BU354)</f>
        <v>0</v>
      </c>
      <c r="DC354" s="4">
        <f>IF(COUNTIF($BZ$5:$BZ354,"&gt;=2")&gt;1,DC353,BV354)</f>
        <v>0</v>
      </c>
      <c r="DD354" s="4">
        <f>IF(COUNTIF($BZ$5:$BZ354,"&gt;=2")&gt;1,DD353,BW354)</f>
        <v>0</v>
      </c>
      <c r="DE354" s="4">
        <f>IF(COUNTIF($BZ$5:$BZ354,"&gt;=2")&gt;1,DE353,BX354)</f>
        <v>232.8</v>
      </c>
      <c r="DF354" s="4">
        <f>IF(COUNTIF($BZ$5:$BZ354,"&gt;=2")&gt;1,DF353,BY354)</f>
        <v>56.744999999999983</v>
      </c>
      <c r="DG354" s="4">
        <f>IF(COUNTIF($BZ$5:$BZ354,"&gt;=2")&gt;1,DG353,BZ354)</f>
        <v>1.4550000000000001</v>
      </c>
      <c r="DH354" s="4">
        <f t="shared" si="316"/>
        <v>0</v>
      </c>
      <c r="DI354" s="4">
        <f t="shared" si="317"/>
        <v>0</v>
      </c>
      <c r="DJ354" s="4">
        <f t="shared" si="318"/>
        <v>0</v>
      </c>
      <c r="DK354" s="4">
        <f t="shared" si="319"/>
        <v>0</v>
      </c>
      <c r="DL354" s="4">
        <f t="shared" si="320"/>
        <v>0</v>
      </c>
      <c r="DM354" s="4">
        <f t="shared" si="321"/>
        <v>7</v>
      </c>
      <c r="DN354" s="4">
        <f t="shared" si="322"/>
        <v>13.999999999999998</v>
      </c>
      <c r="DO354" s="4">
        <f t="shared" si="323"/>
        <v>40</v>
      </c>
      <c r="DP354" s="4">
        <f t="shared" si="324"/>
        <v>291</v>
      </c>
      <c r="DQ354" s="4">
        <f t="shared" si="325"/>
        <v>0</v>
      </c>
      <c r="DS354" s="4">
        <v>350</v>
      </c>
      <c r="DT354" s="4">
        <f>$CK354+INDEX(节奏总纲!D$4:D$163,基础状态预估!$C$2)</f>
        <v>374.00483399593907</v>
      </c>
      <c r="DU354" s="4">
        <f>$CK354+INDEX(节奏总纲!E$4:E$163,基础状态预估!$C$2)</f>
        <v>368.28268396026414</v>
      </c>
      <c r="DV354" s="4">
        <f>$CK354+INDEX(节奏总纲!F$4:F$163,基础状态预估!$C$2)</f>
        <v>361.39220630709644</v>
      </c>
      <c r="DW354" s="4">
        <f>$CK354+INDEX(节奏总纲!G$4:G$163,基础状态预估!$C$2)</f>
        <v>353.03246816526354</v>
      </c>
      <c r="DX354" s="4">
        <f>$CK354+INDEX(节奏总纲!H$4:H$163,基础状态预估!$C$2)</f>
        <v>342.69453894381218</v>
      </c>
      <c r="DY354" s="4">
        <f t="shared" si="326"/>
        <v>11.899999999999999</v>
      </c>
      <c r="DZ354" s="4">
        <f t="shared" si="327"/>
        <v>33</v>
      </c>
      <c r="EA354" s="4">
        <f t="shared" si="328"/>
        <v>246.9</v>
      </c>
      <c r="EB354" s="4">
        <f t="shared" si="329"/>
        <v>58.744999999999983</v>
      </c>
      <c r="EC354" s="4">
        <f t="shared" si="330"/>
        <v>1.4550000000000001</v>
      </c>
    </row>
    <row r="355" spans="58:133" x14ac:dyDescent="0.15">
      <c r="BF355" s="4">
        <v>351</v>
      </c>
      <c r="BG355" s="4">
        <f t="shared" si="312"/>
        <v>245.7</v>
      </c>
      <c r="BH355" s="4">
        <f t="shared" si="313"/>
        <v>105.3</v>
      </c>
      <c r="BL355" s="4">
        <f t="shared" si="301"/>
        <v>172.5</v>
      </c>
      <c r="BM355" s="4">
        <f t="shared" si="302"/>
        <v>120.74999999999999</v>
      </c>
      <c r="BN355" s="4">
        <f t="shared" si="303"/>
        <v>51.75</v>
      </c>
      <c r="BR355" s="4">
        <f t="shared" si="304"/>
        <v>215.8</v>
      </c>
      <c r="BS355" s="4">
        <f t="shared" si="305"/>
        <v>99.59999999999998</v>
      </c>
      <c r="BT355" s="4">
        <f t="shared" si="306"/>
        <v>16.600000000000001</v>
      </c>
      <c r="BX355" s="4">
        <f t="shared" si="307"/>
        <v>233.60000000000002</v>
      </c>
      <c r="BY355" s="4">
        <f t="shared" si="308"/>
        <v>56.939999999999984</v>
      </c>
      <c r="BZ355" s="4">
        <f t="shared" si="309"/>
        <v>1.46</v>
      </c>
      <c r="CD355" s="4">
        <f t="shared" si="310"/>
        <v>0</v>
      </c>
      <c r="CE355" s="4">
        <f t="shared" si="311"/>
        <v>0</v>
      </c>
      <c r="CF355" s="4">
        <f>IF(COUNTIF($BH$5:$BH355,"&gt;=2")&lt;=1,SUM($BG355:$BK355)*C$8,CF354)</f>
        <v>151200</v>
      </c>
      <c r="CG355" s="4">
        <f>IF(COUNTIF($BN$5:$BN355,"&gt;=2")&lt;=1,SUM($BL355:$BP355)*D$8,CG354)</f>
        <v>604799.99999999988</v>
      </c>
      <c r="CH355" s="4">
        <f>IF(COUNTIF($BT$5:$BT355,"&gt;=2")&lt;=1,SUM($BQ355:$BU355)*E$8,CH354)</f>
        <v>2592000</v>
      </c>
      <c r="CI355" s="4">
        <f>IF(COUNTIF($BZ$5:$BZ355,"&gt;=2")&lt;=1,SUM($BV355:$BZ355)*F$8,CI354)</f>
        <v>25228800</v>
      </c>
      <c r="CJ355" s="4">
        <f t="shared" si="314"/>
        <v>0</v>
      </c>
      <c r="CK355" s="4">
        <f t="shared" si="315"/>
        <v>330.75</v>
      </c>
      <c r="CM355" s="4">
        <v>351</v>
      </c>
      <c r="CN355" s="4">
        <f>IF(COUNTIF($BH$5:$BH355,"&gt;=2")&gt;1,CN354,BG355)</f>
        <v>4.8999999999999995</v>
      </c>
      <c r="CO355" s="4">
        <f>IF(COUNTIF($BH$5:$BH355,"&gt;=2")&gt;1,CO354,BH355)</f>
        <v>2.1</v>
      </c>
      <c r="CP355" s="4">
        <f>IF(COUNTIF($BH$5:$BH355,"&gt;=2")&gt;1,CP354,BI355)</f>
        <v>0</v>
      </c>
      <c r="CQ355" s="4">
        <f>IF(COUNTIF($BH$5:$BH355,"&gt;=2")&gt;1,CQ354,BJ355)</f>
        <v>0</v>
      </c>
      <c r="CR355" s="4">
        <f>IF(COUNTIF($BH$5:$BH355,"&gt;=2")&gt;1,CR354,BK355)</f>
        <v>0</v>
      </c>
      <c r="CS355" s="4">
        <f>IF(COUNTIF($BN$5:$BN355,"&gt;=2")&gt;1,CS354,BL355)</f>
        <v>7</v>
      </c>
      <c r="CT355" s="4">
        <f>IF(COUNTIF($BN$5:$BN355,"&gt;=2")&gt;1,CT354,BM355)</f>
        <v>4.8999999999999995</v>
      </c>
      <c r="CU355" s="4">
        <f>IF(COUNTIF($BN$5:$BN355,"&gt;=2")&gt;1,CU354,BN355)</f>
        <v>2.1</v>
      </c>
      <c r="CV355" s="4">
        <f>IF(COUNTIF($BN$5:$BN355,"&gt;=2")&gt;1,CV354,BO355)</f>
        <v>0</v>
      </c>
      <c r="CW355" s="4">
        <f>IF(COUNTIF($BN$5:$BN355,"&gt;=2")&gt;1,CW354,BP355)</f>
        <v>0</v>
      </c>
      <c r="CX355" s="4">
        <f>IF(COUNTIF($BT$5:$BT355,"&gt;=2")&gt;1,CX354,BQ355)</f>
        <v>0</v>
      </c>
      <c r="CY355" s="4">
        <f>IF(COUNTIF($BT$5:$BT355,"&gt;=2")&gt;1,CY354,BR355)</f>
        <v>26</v>
      </c>
      <c r="CZ355" s="4">
        <f>IF(COUNTIF($BT$5:$BT355,"&gt;=2")&gt;1,CZ354,BS355)</f>
        <v>11.999999999999996</v>
      </c>
      <c r="DA355" s="4">
        <f>IF(COUNTIF($BT$5:$BT355,"&gt;=2")&gt;1,DA354,BT355)</f>
        <v>2</v>
      </c>
      <c r="DB355" s="4">
        <f>IF(COUNTIF($BT$5:$BT355,"&gt;=2")&gt;1,DB354,BU355)</f>
        <v>0</v>
      </c>
      <c r="DC355" s="4">
        <f>IF(COUNTIF($BZ$5:$BZ355,"&gt;=2")&gt;1,DC354,BV355)</f>
        <v>0</v>
      </c>
      <c r="DD355" s="4">
        <f>IF(COUNTIF($BZ$5:$BZ355,"&gt;=2")&gt;1,DD354,BW355)</f>
        <v>0</v>
      </c>
      <c r="DE355" s="4">
        <f>IF(COUNTIF($BZ$5:$BZ355,"&gt;=2")&gt;1,DE354,BX355)</f>
        <v>233.60000000000002</v>
      </c>
      <c r="DF355" s="4">
        <f>IF(COUNTIF($BZ$5:$BZ355,"&gt;=2")&gt;1,DF354,BY355)</f>
        <v>56.939999999999984</v>
      </c>
      <c r="DG355" s="4">
        <f>IF(COUNTIF($BZ$5:$BZ355,"&gt;=2")&gt;1,DG354,BZ355)</f>
        <v>1.46</v>
      </c>
      <c r="DH355" s="4">
        <f t="shared" si="316"/>
        <v>0</v>
      </c>
      <c r="DI355" s="4">
        <f t="shared" si="317"/>
        <v>0</v>
      </c>
      <c r="DJ355" s="4">
        <f t="shared" si="318"/>
        <v>0</v>
      </c>
      <c r="DK355" s="4">
        <f t="shared" si="319"/>
        <v>0</v>
      </c>
      <c r="DL355" s="4">
        <f t="shared" si="320"/>
        <v>0</v>
      </c>
      <c r="DM355" s="4">
        <f t="shared" si="321"/>
        <v>7</v>
      </c>
      <c r="DN355" s="4">
        <f t="shared" si="322"/>
        <v>13.999999999999998</v>
      </c>
      <c r="DO355" s="4">
        <f t="shared" si="323"/>
        <v>40</v>
      </c>
      <c r="DP355" s="4">
        <f t="shared" si="324"/>
        <v>292</v>
      </c>
      <c r="DQ355" s="4">
        <f t="shared" si="325"/>
        <v>0</v>
      </c>
      <c r="DS355" s="4">
        <v>351</v>
      </c>
      <c r="DT355" s="4">
        <f>$CK355+INDEX(节奏总纲!D$4:D$163,基础状态预估!$C$2)</f>
        <v>375.00483399593907</v>
      </c>
      <c r="DU355" s="4">
        <f>$CK355+INDEX(节奏总纲!E$4:E$163,基础状态预估!$C$2)</f>
        <v>369.28268396026414</v>
      </c>
      <c r="DV355" s="4">
        <f>$CK355+INDEX(节奏总纲!F$4:F$163,基础状态预估!$C$2)</f>
        <v>362.39220630709644</v>
      </c>
      <c r="DW355" s="4">
        <f>$CK355+INDEX(节奏总纲!G$4:G$163,基础状态预估!$C$2)</f>
        <v>354.03246816526354</v>
      </c>
      <c r="DX355" s="4">
        <f>$CK355+INDEX(节奏总纲!H$4:H$163,基础状态预估!$C$2)</f>
        <v>343.69453894381218</v>
      </c>
      <c r="DY355" s="4">
        <f t="shared" si="326"/>
        <v>11.899999999999999</v>
      </c>
      <c r="DZ355" s="4">
        <f t="shared" si="327"/>
        <v>33</v>
      </c>
      <c r="EA355" s="4">
        <f t="shared" si="328"/>
        <v>247.70000000000002</v>
      </c>
      <c r="EB355" s="4">
        <f t="shared" si="329"/>
        <v>58.939999999999984</v>
      </c>
      <c r="EC355" s="4">
        <f t="shared" si="330"/>
        <v>1.46</v>
      </c>
    </row>
    <row r="356" spans="58:133" x14ac:dyDescent="0.15">
      <c r="BF356" s="4">
        <v>352</v>
      </c>
      <c r="BG356" s="4">
        <f t="shared" si="312"/>
        <v>246.39999999999998</v>
      </c>
      <c r="BH356" s="4">
        <f t="shared" si="313"/>
        <v>105.6</v>
      </c>
      <c r="BL356" s="4">
        <f t="shared" si="301"/>
        <v>173</v>
      </c>
      <c r="BM356" s="4">
        <f t="shared" si="302"/>
        <v>121.1</v>
      </c>
      <c r="BN356" s="4">
        <f t="shared" si="303"/>
        <v>51.9</v>
      </c>
      <c r="BR356" s="4">
        <f t="shared" si="304"/>
        <v>216.45000000000002</v>
      </c>
      <c r="BS356" s="4">
        <f t="shared" si="305"/>
        <v>99.899999999999977</v>
      </c>
      <c r="BT356" s="4">
        <f t="shared" si="306"/>
        <v>16.650000000000002</v>
      </c>
      <c r="BX356" s="4">
        <f t="shared" si="307"/>
        <v>234.4</v>
      </c>
      <c r="BY356" s="4">
        <f t="shared" si="308"/>
        <v>57.134999999999984</v>
      </c>
      <c r="BZ356" s="4">
        <f t="shared" si="309"/>
        <v>1.4650000000000001</v>
      </c>
      <c r="CD356" s="4">
        <f t="shared" si="310"/>
        <v>0</v>
      </c>
      <c r="CE356" s="4">
        <f t="shared" si="311"/>
        <v>0</v>
      </c>
      <c r="CF356" s="4">
        <f>IF(COUNTIF($BH$5:$BH356,"&gt;=2")&lt;=1,SUM($BG356:$BK356)*C$8,CF355)</f>
        <v>151200</v>
      </c>
      <c r="CG356" s="4">
        <f>IF(COUNTIF($BN$5:$BN356,"&gt;=2")&lt;=1,SUM($BL356:$BP356)*D$8,CG355)</f>
        <v>604799.99999999988</v>
      </c>
      <c r="CH356" s="4">
        <f>IF(COUNTIF($BT$5:$BT356,"&gt;=2")&lt;=1,SUM($BQ356:$BU356)*E$8,CH355)</f>
        <v>2592000</v>
      </c>
      <c r="CI356" s="4">
        <f>IF(COUNTIF($BZ$5:$BZ356,"&gt;=2")&lt;=1,SUM($BV356:$BZ356)*F$8,CI355)</f>
        <v>25315199.999999996</v>
      </c>
      <c r="CJ356" s="4">
        <f t="shared" si="314"/>
        <v>0</v>
      </c>
      <c r="CK356" s="4">
        <f t="shared" si="315"/>
        <v>331.74999999999994</v>
      </c>
      <c r="CM356" s="4">
        <v>352</v>
      </c>
      <c r="CN356" s="4">
        <f>IF(COUNTIF($BH$5:$BH356,"&gt;=2")&gt;1,CN355,BG356)</f>
        <v>4.8999999999999995</v>
      </c>
      <c r="CO356" s="4">
        <f>IF(COUNTIF($BH$5:$BH356,"&gt;=2")&gt;1,CO355,BH356)</f>
        <v>2.1</v>
      </c>
      <c r="CP356" s="4">
        <f>IF(COUNTIF($BH$5:$BH356,"&gt;=2")&gt;1,CP355,BI356)</f>
        <v>0</v>
      </c>
      <c r="CQ356" s="4">
        <f>IF(COUNTIF($BH$5:$BH356,"&gt;=2")&gt;1,CQ355,BJ356)</f>
        <v>0</v>
      </c>
      <c r="CR356" s="4">
        <f>IF(COUNTIF($BH$5:$BH356,"&gt;=2")&gt;1,CR355,BK356)</f>
        <v>0</v>
      </c>
      <c r="CS356" s="4">
        <f>IF(COUNTIF($BN$5:$BN356,"&gt;=2")&gt;1,CS355,BL356)</f>
        <v>7</v>
      </c>
      <c r="CT356" s="4">
        <f>IF(COUNTIF($BN$5:$BN356,"&gt;=2")&gt;1,CT355,BM356)</f>
        <v>4.8999999999999995</v>
      </c>
      <c r="CU356" s="4">
        <f>IF(COUNTIF($BN$5:$BN356,"&gt;=2")&gt;1,CU355,BN356)</f>
        <v>2.1</v>
      </c>
      <c r="CV356" s="4">
        <f>IF(COUNTIF($BN$5:$BN356,"&gt;=2")&gt;1,CV355,BO356)</f>
        <v>0</v>
      </c>
      <c r="CW356" s="4">
        <f>IF(COUNTIF($BN$5:$BN356,"&gt;=2")&gt;1,CW355,BP356)</f>
        <v>0</v>
      </c>
      <c r="CX356" s="4">
        <f>IF(COUNTIF($BT$5:$BT356,"&gt;=2")&gt;1,CX355,BQ356)</f>
        <v>0</v>
      </c>
      <c r="CY356" s="4">
        <f>IF(COUNTIF($BT$5:$BT356,"&gt;=2")&gt;1,CY355,BR356)</f>
        <v>26</v>
      </c>
      <c r="CZ356" s="4">
        <f>IF(COUNTIF($BT$5:$BT356,"&gt;=2")&gt;1,CZ355,BS356)</f>
        <v>11.999999999999996</v>
      </c>
      <c r="DA356" s="4">
        <f>IF(COUNTIF($BT$5:$BT356,"&gt;=2")&gt;1,DA355,BT356)</f>
        <v>2</v>
      </c>
      <c r="DB356" s="4">
        <f>IF(COUNTIF($BT$5:$BT356,"&gt;=2")&gt;1,DB355,BU356)</f>
        <v>0</v>
      </c>
      <c r="DC356" s="4">
        <f>IF(COUNTIF($BZ$5:$BZ356,"&gt;=2")&gt;1,DC355,BV356)</f>
        <v>0</v>
      </c>
      <c r="DD356" s="4">
        <f>IF(COUNTIF($BZ$5:$BZ356,"&gt;=2")&gt;1,DD355,BW356)</f>
        <v>0</v>
      </c>
      <c r="DE356" s="4">
        <f>IF(COUNTIF($BZ$5:$BZ356,"&gt;=2")&gt;1,DE355,BX356)</f>
        <v>234.4</v>
      </c>
      <c r="DF356" s="4">
        <f>IF(COUNTIF($BZ$5:$BZ356,"&gt;=2")&gt;1,DF355,BY356)</f>
        <v>57.134999999999984</v>
      </c>
      <c r="DG356" s="4">
        <f>IF(COUNTIF($BZ$5:$BZ356,"&gt;=2")&gt;1,DG355,BZ356)</f>
        <v>1.4650000000000001</v>
      </c>
      <c r="DH356" s="4">
        <f t="shared" si="316"/>
        <v>0</v>
      </c>
      <c r="DI356" s="4">
        <f t="shared" si="317"/>
        <v>0</v>
      </c>
      <c r="DJ356" s="4">
        <f t="shared" si="318"/>
        <v>0</v>
      </c>
      <c r="DK356" s="4">
        <f t="shared" si="319"/>
        <v>0</v>
      </c>
      <c r="DL356" s="4">
        <f t="shared" si="320"/>
        <v>0</v>
      </c>
      <c r="DM356" s="4">
        <f t="shared" si="321"/>
        <v>7</v>
      </c>
      <c r="DN356" s="4">
        <f t="shared" si="322"/>
        <v>13.999999999999998</v>
      </c>
      <c r="DO356" s="4">
        <f t="shared" si="323"/>
        <v>40</v>
      </c>
      <c r="DP356" s="4">
        <f t="shared" si="324"/>
        <v>292.99999999999994</v>
      </c>
      <c r="DQ356" s="4">
        <f t="shared" si="325"/>
        <v>0</v>
      </c>
      <c r="DS356" s="4">
        <v>352</v>
      </c>
      <c r="DT356" s="4">
        <f>$CK356+INDEX(节奏总纲!D$4:D$163,基础状态预估!$C$2)</f>
        <v>376.00483399593901</v>
      </c>
      <c r="DU356" s="4">
        <f>$CK356+INDEX(节奏总纲!E$4:E$163,基础状态预估!$C$2)</f>
        <v>370.28268396026408</v>
      </c>
      <c r="DV356" s="4">
        <f>$CK356+INDEX(节奏总纲!F$4:F$163,基础状态预估!$C$2)</f>
        <v>363.39220630709633</v>
      </c>
      <c r="DW356" s="4">
        <f>$CK356+INDEX(节奏总纲!G$4:G$163,基础状态预估!$C$2)</f>
        <v>355.03246816526348</v>
      </c>
      <c r="DX356" s="4">
        <f>$CK356+INDEX(节奏总纲!H$4:H$163,基础状态预估!$C$2)</f>
        <v>344.69453894381212</v>
      </c>
      <c r="DY356" s="4">
        <f t="shared" si="326"/>
        <v>11.899999999999999</v>
      </c>
      <c r="DZ356" s="4">
        <f t="shared" si="327"/>
        <v>33</v>
      </c>
      <c r="EA356" s="4">
        <f t="shared" si="328"/>
        <v>248.5</v>
      </c>
      <c r="EB356" s="4">
        <f t="shared" si="329"/>
        <v>59.134999999999984</v>
      </c>
      <c r="EC356" s="4">
        <f t="shared" si="330"/>
        <v>1.4650000000000001</v>
      </c>
    </row>
    <row r="357" spans="58:133" x14ac:dyDescent="0.15">
      <c r="BF357" s="4">
        <v>353</v>
      </c>
      <c r="BG357" s="4">
        <f t="shared" si="312"/>
        <v>247.1</v>
      </c>
      <c r="BH357" s="4">
        <f t="shared" si="313"/>
        <v>105.89999999999999</v>
      </c>
      <c r="BL357" s="4">
        <f t="shared" si="301"/>
        <v>173.5</v>
      </c>
      <c r="BM357" s="4">
        <f t="shared" si="302"/>
        <v>121.44999999999999</v>
      </c>
      <c r="BN357" s="4">
        <f t="shared" si="303"/>
        <v>52.05</v>
      </c>
      <c r="BR357" s="4">
        <f t="shared" si="304"/>
        <v>217.1</v>
      </c>
      <c r="BS357" s="4">
        <f t="shared" si="305"/>
        <v>100.19999999999997</v>
      </c>
      <c r="BT357" s="4">
        <f t="shared" si="306"/>
        <v>16.7</v>
      </c>
      <c r="BX357" s="4">
        <f t="shared" si="307"/>
        <v>235.20000000000002</v>
      </c>
      <c r="BY357" s="4">
        <f t="shared" si="308"/>
        <v>57.329999999999984</v>
      </c>
      <c r="BZ357" s="4">
        <f t="shared" si="309"/>
        <v>1.47</v>
      </c>
      <c r="CD357" s="4">
        <f t="shared" si="310"/>
        <v>0</v>
      </c>
      <c r="CE357" s="4">
        <f t="shared" si="311"/>
        <v>0</v>
      </c>
      <c r="CF357" s="4">
        <f>IF(COUNTIF($BH$5:$BH357,"&gt;=2")&lt;=1,SUM($BG357:$BK357)*C$8,CF356)</f>
        <v>151200</v>
      </c>
      <c r="CG357" s="4">
        <f>IF(COUNTIF($BN$5:$BN357,"&gt;=2")&lt;=1,SUM($BL357:$BP357)*D$8,CG356)</f>
        <v>604799.99999999988</v>
      </c>
      <c r="CH357" s="4">
        <f>IF(COUNTIF($BT$5:$BT357,"&gt;=2")&lt;=1,SUM($BQ357:$BU357)*E$8,CH356)</f>
        <v>2592000</v>
      </c>
      <c r="CI357" s="4">
        <f>IF(COUNTIF($BZ$5:$BZ357,"&gt;=2")&lt;=1,SUM($BV357:$BZ357)*F$8,CI356)</f>
        <v>25401600</v>
      </c>
      <c r="CJ357" s="4">
        <f t="shared" si="314"/>
        <v>0</v>
      </c>
      <c r="CK357" s="4">
        <f t="shared" si="315"/>
        <v>332.75</v>
      </c>
      <c r="CM357" s="4">
        <v>353</v>
      </c>
      <c r="CN357" s="4">
        <f>IF(COUNTIF($BH$5:$BH357,"&gt;=2")&gt;1,CN356,BG357)</f>
        <v>4.8999999999999995</v>
      </c>
      <c r="CO357" s="4">
        <f>IF(COUNTIF($BH$5:$BH357,"&gt;=2")&gt;1,CO356,BH357)</f>
        <v>2.1</v>
      </c>
      <c r="CP357" s="4">
        <f>IF(COUNTIF($BH$5:$BH357,"&gt;=2")&gt;1,CP356,BI357)</f>
        <v>0</v>
      </c>
      <c r="CQ357" s="4">
        <f>IF(COUNTIF($BH$5:$BH357,"&gt;=2")&gt;1,CQ356,BJ357)</f>
        <v>0</v>
      </c>
      <c r="CR357" s="4">
        <f>IF(COUNTIF($BH$5:$BH357,"&gt;=2")&gt;1,CR356,BK357)</f>
        <v>0</v>
      </c>
      <c r="CS357" s="4">
        <f>IF(COUNTIF($BN$5:$BN357,"&gt;=2")&gt;1,CS356,BL357)</f>
        <v>7</v>
      </c>
      <c r="CT357" s="4">
        <f>IF(COUNTIF($BN$5:$BN357,"&gt;=2")&gt;1,CT356,BM357)</f>
        <v>4.8999999999999995</v>
      </c>
      <c r="CU357" s="4">
        <f>IF(COUNTIF($BN$5:$BN357,"&gt;=2")&gt;1,CU356,BN357)</f>
        <v>2.1</v>
      </c>
      <c r="CV357" s="4">
        <f>IF(COUNTIF($BN$5:$BN357,"&gt;=2")&gt;1,CV356,BO357)</f>
        <v>0</v>
      </c>
      <c r="CW357" s="4">
        <f>IF(COUNTIF($BN$5:$BN357,"&gt;=2")&gt;1,CW356,BP357)</f>
        <v>0</v>
      </c>
      <c r="CX357" s="4">
        <f>IF(COUNTIF($BT$5:$BT357,"&gt;=2")&gt;1,CX356,BQ357)</f>
        <v>0</v>
      </c>
      <c r="CY357" s="4">
        <f>IF(COUNTIF($BT$5:$BT357,"&gt;=2")&gt;1,CY356,BR357)</f>
        <v>26</v>
      </c>
      <c r="CZ357" s="4">
        <f>IF(COUNTIF($BT$5:$BT357,"&gt;=2")&gt;1,CZ356,BS357)</f>
        <v>11.999999999999996</v>
      </c>
      <c r="DA357" s="4">
        <f>IF(COUNTIF($BT$5:$BT357,"&gt;=2")&gt;1,DA356,BT357)</f>
        <v>2</v>
      </c>
      <c r="DB357" s="4">
        <f>IF(COUNTIF($BT$5:$BT357,"&gt;=2")&gt;1,DB356,BU357)</f>
        <v>0</v>
      </c>
      <c r="DC357" s="4">
        <f>IF(COUNTIF($BZ$5:$BZ357,"&gt;=2")&gt;1,DC356,BV357)</f>
        <v>0</v>
      </c>
      <c r="DD357" s="4">
        <f>IF(COUNTIF($BZ$5:$BZ357,"&gt;=2")&gt;1,DD356,BW357)</f>
        <v>0</v>
      </c>
      <c r="DE357" s="4">
        <f>IF(COUNTIF($BZ$5:$BZ357,"&gt;=2")&gt;1,DE356,BX357)</f>
        <v>235.20000000000002</v>
      </c>
      <c r="DF357" s="4">
        <f>IF(COUNTIF($BZ$5:$BZ357,"&gt;=2")&gt;1,DF356,BY357)</f>
        <v>57.329999999999984</v>
      </c>
      <c r="DG357" s="4">
        <f>IF(COUNTIF($BZ$5:$BZ357,"&gt;=2")&gt;1,DG356,BZ357)</f>
        <v>1.47</v>
      </c>
      <c r="DH357" s="4">
        <f t="shared" si="316"/>
        <v>0</v>
      </c>
      <c r="DI357" s="4">
        <f t="shared" si="317"/>
        <v>0</v>
      </c>
      <c r="DJ357" s="4">
        <f t="shared" si="318"/>
        <v>0</v>
      </c>
      <c r="DK357" s="4">
        <f t="shared" si="319"/>
        <v>0</v>
      </c>
      <c r="DL357" s="4">
        <f t="shared" si="320"/>
        <v>0</v>
      </c>
      <c r="DM357" s="4">
        <f t="shared" si="321"/>
        <v>7</v>
      </c>
      <c r="DN357" s="4">
        <f t="shared" si="322"/>
        <v>13.999999999999998</v>
      </c>
      <c r="DO357" s="4">
        <f t="shared" si="323"/>
        <v>40</v>
      </c>
      <c r="DP357" s="4">
        <f t="shared" si="324"/>
        <v>294</v>
      </c>
      <c r="DQ357" s="4">
        <f t="shared" si="325"/>
        <v>0</v>
      </c>
      <c r="DS357" s="4">
        <v>353</v>
      </c>
      <c r="DT357" s="4">
        <f>$CK357+INDEX(节奏总纲!D$4:D$163,基础状态预估!$C$2)</f>
        <v>377.00483399593907</v>
      </c>
      <c r="DU357" s="4">
        <f>$CK357+INDEX(节奏总纲!E$4:E$163,基础状态预估!$C$2)</f>
        <v>371.28268396026414</v>
      </c>
      <c r="DV357" s="4">
        <f>$CK357+INDEX(节奏总纲!F$4:F$163,基础状态预估!$C$2)</f>
        <v>364.39220630709644</v>
      </c>
      <c r="DW357" s="4">
        <f>$CK357+INDEX(节奏总纲!G$4:G$163,基础状态预估!$C$2)</f>
        <v>356.03246816526354</v>
      </c>
      <c r="DX357" s="4">
        <f>$CK357+INDEX(节奏总纲!H$4:H$163,基础状态预估!$C$2)</f>
        <v>345.69453894381218</v>
      </c>
      <c r="DY357" s="4">
        <f t="shared" si="326"/>
        <v>11.899999999999999</v>
      </c>
      <c r="DZ357" s="4">
        <f t="shared" si="327"/>
        <v>33</v>
      </c>
      <c r="EA357" s="4">
        <f t="shared" si="328"/>
        <v>249.3</v>
      </c>
      <c r="EB357" s="4">
        <f t="shared" si="329"/>
        <v>59.329999999999984</v>
      </c>
      <c r="EC357" s="4">
        <f t="shared" si="330"/>
        <v>1.47</v>
      </c>
    </row>
    <row r="358" spans="58:133" x14ac:dyDescent="0.15">
      <c r="BF358" s="4">
        <v>354</v>
      </c>
      <c r="BG358" s="4">
        <f t="shared" si="312"/>
        <v>247.79999999999998</v>
      </c>
      <c r="BH358" s="4">
        <f t="shared" si="313"/>
        <v>106.2</v>
      </c>
      <c r="BL358" s="4">
        <f t="shared" si="301"/>
        <v>174</v>
      </c>
      <c r="BM358" s="4">
        <f t="shared" si="302"/>
        <v>121.8</v>
      </c>
      <c r="BN358" s="4">
        <f t="shared" si="303"/>
        <v>52.199999999999996</v>
      </c>
      <c r="BR358" s="4">
        <f t="shared" si="304"/>
        <v>217.75</v>
      </c>
      <c r="BS358" s="4">
        <f t="shared" si="305"/>
        <v>100.49999999999997</v>
      </c>
      <c r="BT358" s="4">
        <f t="shared" si="306"/>
        <v>16.75</v>
      </c>
      <c r="BX358" s="4">
        <f t="shared" si="307"/>
        <v>236</v>
      </c>
      <c r="BY358" s="4">
        <f t="shared" si="308"/>
        <v>57.524999999999984</v>
      </c>
      <c r="BZ358" s="4">
        <f t="shared" si="309"/>
        <v>1.4750000000000001</v>
      </c>
      <c r="CD358" s="4">
        <f t="shared" si="310"/>
        <v>0</v>
      </c>
      <c r="CE358" s="4">
        <f t="shared" si="311"/>
        <v>0</v>
      </c>
      <c r="CF358" s="4">
        <f>IF(COUNTIF($BH$5:$BH358,"&gt;=2")&lt;=1,SUM($BG358:$BK358)*C$8,CF357)</f>
        <v>151200</v>
      </c>
      <c r="CG358" s="4">
        <f>IF(COUNTIF($BN$5:$BN358,"&gt;=2")&lt;=1,SUM($BL358:$BP358)*D$8,CG357)</f>
        <v>604799.99999999988</v>
      </c>
      <c r="CH358" s="4">
        <f>IF(COUNTIF($BT$5:$BT358,"&gt;=2")&lt;=1,SUM($BQ358:$BU358)*E$8,CH357)</f>
        <v>2592000</v>
      </c>
      <c r="CI358" s="4">
        <f>IF(COUNTIF($BZ$5:$BZ358,"&gt;=2")&lt;=1,SUM($BV358:$BZ358)*F$8,CI357)</f>
        <v>25488000</v>
      </c>
      <c r="CJ358" s="4">
        <f t="shared" si="314"/>
        <v>0</v>
      </c>
      <c r="CK358" s="4">
        <f t="shared" si="315"/>
        <v>333.75</v>
      </c>
      <c r="CM358" s="4">
        <v>354</v>
      </c>
      <c r="CN358" s="4">
        <f>IF(COUNTIF($BH$5:$BH358,"&gt;=2")&gt;1,CN357,BG358)</f>
        <v>4.8999999999999995</v>
      </c>
      <c r="CO358" s="4">
        <f>IF(COUNTIF($BH$5:$BH358,"&gt;=2")&gt;1,CO357,BH358)</f>
        <v>2.1</v>
      </c>
      <c r="CP358" s="4">
        <f>IF(COUNTIF($BH$5:$BH358,"&gt;=2")&gt;1,CP357,BI358)</f>
        <v>0</v>
      </c>
      <c r="CQ358" s="4">
        <f>IF(COUNTIF($BH$5:$BH358,"&gt;=2")&gt;1,CQ357,BJ358)</f>
        <v>0</v>
      </c>
      <c r="CR358" s="4">
        <f>IF(COUNTIF($BH$5:$BH358,"&gt;=2")&gt;1,CR357,BK358)</f>
        <v>0</v>
      </c>
      <c r="CS358" s="4">
        <f>IF(COUNTIF($BN$5:$BN358,"&gt;=2")&gt;1,CS357,BL358)</f>
        <v>7</v>
      </c>
      <c r="CT358" s="4">
        <f>IF(COUNTIF($BN$5:$BN358,"&gt;=2")&gt;1,CT357,BM358)</f>
        <v>4.8999999999999995</v>
      </c>
      <c r="CU358" s="4">
        <f>IF(COUNTIF($BN$5:$BN358,"&gt;=2")&gt;1,CU357,BN358)</f>
        <v>2.1</v>
      </c>
      <c r="CV358" s="4">
        <f>IF(COUNTIF($BN$5:$BN358,"&gt;=2")&gt;1,CV357,BO358)</f>
        <v>0</v>
      </c>
      <c r="CW358" s="4">
        <f>IF(COUNTIF($BN$5:$BN358,"&gt;=2")&gt;1,CW357,BP358)</f>
        <v>0</v>
      </c>
      <c r="CX358" s="4">
        <f>IF(COUNTIF($BT$5:$BT358,"&gt;=2")&gt;1,CX357,BQ358)</f>
        <v>0</v>
      </c>
      <c r="CY358" s="4">
        <f>IF(COUNTIF($BT$5:$BT358,"&gt;=2")&gt;1,CY357,BR358)</f>
        <v>26</v>
      </c>
      <c r="CZ358" s="4">
        <f>IF(COUNTIF($BT$5:$BT358,"&gt;=2")&gt;1,CZ357,BS358)</f>
        <v>11.999999999999996</v>
      </c>
      <c r="DA358" s="4">
        <f>IF(COUNTIF($BT$5:$BT358,"&gt;=2")&gt;1,DA357,BT358)</f>
        <v>2</v>
      </c>
      <c r="DB358" s="4">
        <f>IF(COUNTIF($BT$5:$BT358,"&gt;=2")&gt;1,DB357,BU358)</f>
        <v>0</v>
      </c>
      <c r="DC358" s="4">
        <f>IF(COUNTIF($BZ$5:$BZ358,"&gt;=2")&gt;1,DC357,BV358)</f>
        <v>0</v>
      </c>
      <c r="DD358" s="4">
        <f>IF(COUNTIF($BZ$5:$BZ358,"&gt;=2")&gt;1,DD357,BW358)</f>
        <v>0</v>
      </c>
      <c r="DE358" s="4">
        <f>IF(COUNTIF($BZ$5:$BZ358,"&gt;=2")&gt;1,DE357,BX358)</f>
        <v>236</v>
      </c>
      <c r="DF358" s="4">
        <f>IF(COUNTIF($BZ$5:$BZ358,"&gt;=2")&gt;1,DF357,BY358)</f>
        <v>57.524999999999984</v>
      </c>
      <c r="DG358" s="4">
        <f>IF(COUNTIF($BZ$5:$BZ358,"&gt;=2")&gt;1,DG357,BZ358)</f>
        <v>1.4750000000000001</v>
      </c>
      <c r="DH358" s="4">
        <f t="shared" si="316"/>
        <v>0</v>
      </c>
      <c r="DI358" s="4">
        <f t="shared" si="317"/>
        <v>0</v>
      </c>
      <c r="DJ358" s="4">
        <f t="shared" si="318"/>
        <v>0</v>
      </c>
      <c r="DK358" s="4">
        <f t="shared" si="319"/>
        <v>0</v>
      </c>
      <c r="DL358" s="4">
        <f t="shared" si="320"/>
        <v>0</v>
      </c>
      <c r="DM358" s="4">
        <f t="shared" si="321"/>
        <v>7</v>
      </c>
      <c r="DN358" s="4">
        <f t="shared" si="322"/>
        <v>13.999999999999998</v>
      </c>
      <c r="DO358" s="4">
        <f t="shared" si="323"/>
        <v>40</v>
      </c>
      <c r="DP358" s="4">
        <f t="shared" si="324"/>
        <v>295</v>
      </c>
      <c r="DQ358" s="4">
        <f t="shared" si="325"/>
        <v>0</v>
      </c>
      <c r="DS358" s="4">
        <v>354</v>
      </c>
      <c r="DT358" s="4">
        <f>$CK358+INDEX(节奏总纲!D$4:D$163,基础状态预估!$C$2)</f>
        <v>378.00483399593907</v>
      </c>
      <c r="DU358" s="4">
        <f>$CK358+INDEX(节奏总纲!E$4:E$163,基础状态预估!$C$2)</f>
        <v>372.28268396026414</v>
      </c>
      <c r="DV358" s="4">
        <f>$CK358+INDEX(节奏总纲!F$4:F$163,基础状态预估!$C$2)</f>
        <v>365.39220630709644</v>
      </c>
      <c r="DW358" s="4">
        <f>$CK358+INDEX(节奏总纲!G$4:G$163,基础状态预估!$C$2)</f>
        <v>357.03246816526354</v>
      </c>
      <c r="DX358" s="4">
        <f>$CK358+INDEX(节奏总纲!H$4:H$163,基础状态预估!$C$2)</f>
        <v>346.69453894381218</v>
      </c>
      <c r="DY358" s="4">
        <f t="shared" si="326"/>
        <v>11.899999999999999</v>
      </c>
      <c r="DZ358" s="4">
        <f t="shared" si="327"/>
        <v>33</v>
      </c>
      <c r="EA358" s="4">
        <f t="shared" si="328"/>
        <v>250.1</v>
      </c>
      <c r="EB358" s="4">
        <f t="shared" si="329"/>
        <v>59.524999999999984</v>
      </c>
      <c r="EC358" s="4">
        <f t="shared" si="330"/>
        <v>1.4750000000000001</v>
      </c>
    </row>
    <row r="359" spans="58:133" x14ac:dyDescent="0.15">
      <c r="BF359" s="4">
        <v>355</v>
      </c>
      <c r="BG359" s="4">
        <f t="shared" si="312"/>
        <v>248.49999999999997</v>
      </c>
      <c r="BH359" s="4">
        <f t="shared" si="313"/>
        <v>106.5</v>
      </c>
      <c r="BL359" s="4">
        <f t="shared" si="301"/>
        <v>174.5</v>
      </c>
      <c r="BM359" s="4">
        <f t="shared" si="302"/>
        <v>122.14999999999999</v>
      </c>
      <c r="BN359" s="4">
        <f t="shared" si="303"/>
        <v>52.35</v>
      </c>
      <c r="BR359" s="4">
        <f t="shared" si="304"/>
        <v>218.4</v>
      </c>
      <c r="BS359" s="4">
        <f t="shared" si="305"/>
        <v>100.79999999999998</v>
      </c>
      <c r="BT359" s="4">
        <f t="shared" si="306"/>
        <v>16.8</v>
      </c>
      <c r="BX359" s="4">
        <f t="shared" si="307"/>
        <v>236.8</v>
      </c>
      <c r="BY359" s="4">
        <f t="shared" si="308"/>
        <v>57.719999999999985</v>
      </c>
      <c r="BZ359" s="4">
        <f t="shared" si="309"/>
        <v>1.48</v>
      </c>
      <c r="CD359" s="4">
        <f t="shared" si="310"/>
        <v>0</v>
      </c>
      <c r="CE359" s="4">
        <f t="shared" si="311"/>
        <v>0</v>
      </c>
      <c r="CF359" s="4">
        <f>IF(COUNTIF($BH$5:$BH359,"&gt;=2")&lt;=1,SUM($BG359:$BK359)*C$8,CF358)</f>
        <v>151200</v>
      </c>
      <c r="CG359" s="4">
        <f>IF(COUNTIF($BN$5:$BN359,"&gt;=2")&lt;=1,SUM($BL359:$BP359)*D$8,CG358)</f>
        <v>604799.99999999988</v>
      </c>
      <c r="CH359" s="4">
        <f>IF(COUNTIF($BT$5:$BT359,"&gt;=2")&lt;=1,SUM($BQ359:$BU359)*E$8,CH358)</f>
        <v>2592000</v>
      </c>
      <c r="CI359" s="4">
        <f>IF(COUNTIF($BZ$5:$BZ359,"&gt;=2")&lt;=1,SUM($BV359:$BZ359)*F$8,CI358)</f>
        <v>25574400</v>
      </c>
      <c r="CJ359" s="4">
        <f t="shared" si="314"/>
        <v>0</v>
      </c>
      <c r="CK359" s="4">
        <f t="shared" si="315"/>
        <v>334.75</v>
      </c>
      <c r="CM359" s="4">
        <v>355</v>
      </c>
      <c r="CN359" s="4">
        <f>IF(COUNTIF($BH$5:$BH359,"&gt;=2")&gt;1,CN358,BG359)</f>
        <v>4.8999999999999995</v>
      </c>
      <c r="CO359" s="4">
        <f>IF(COUNTIF($BH$5:$BH359,"&gt;=2")&gt;1,CO358,BH359)</f>
        <v>2.1</v>
      </c>
      <c r="CP359" s="4">
        <f>IF(COUNTIF($BH$5:$BH359,"&gt;=2")&gt;1,CP358,BI359)</f>
        <v>0</v>
      </c>
      <c r="CQ359" s="4">
        <f>IF(COUNTIF($BH$5:$BH359,"&gt;=2")&gt;1,CQ358,BJ359)</f>
        <v>0</v>
      </c>
      <c r="CR359" s="4">
        <f>IF(COUNTIF($BH$5:$BH359,"&gt;=2")&gt;1,CR358,BK359)</f>
        <v>0</v>
      </c>
      <c r="CS359" s="4">
        <f>IF(COUNTIF($BN$5:$BN359,"&gt;=2")&gt;1,CS358,BL359)</f>
        <v>7</v>
      </c>
      <c r="CT359" s="4">
        <f>IF(COUNTIF($BN$5:$BN359,"&gt;=2")&gt;1,CT358,BM359)</f>
        <v>4.8999999999999995</v>
      </c>
      <c r="CU359" s="4">
        <f>IF(COUNTIF($BN$5:$BN359,"&gt;=2")&gt;1,CU358,BN359)</f>
        <v>2.1</v>
      </c>
      <c r="CV359" s="4">
        <f>IF(COUNTIF($BN$5:$BN359,"&gt;=2")&gt;1,CV358,BO359)</f>
        <v>0</v>
      </c>
      <c r="CW359" s="4">
        <f>IF(COUNTIF($BN$5:$BN359,"&gt;=2")&gt;1,CW358,BP359)</f>
        <v>0</v>
      </c>
      <c r="CX359" s="4">
        <f>IF(COUNTIF($BT$5:$BT359,"&gt;=2")&gt;1,CX358,BQ359)</f>
        <v>0</v>
      </c>
      <c r="CY359" s="4">
        <f>IF(COUNTIF($BT$5:$BT359,"&gt;=2")&gt;1,CY358,BR359)</f>
        <v>26</v>
      </c>
      <c r="CZ359" s="4">
        <f>IF(COUNTIF($BT$5:$BT359,"&gt;=2")&gt;1,CZ358,BS359)</f>
        <v>11.999999999999996</v>
      </c>
      <c r="DA359" s="4">
        <f>IF(COUNTIF($BT$5:$BT359,"&gt;=2")&gt;1,DA358,BT359)</f>
        <v>2</v>
      </c>
      <c r="DB359" s="4">
        <f>IF(COUNTIF($BT$5:$BT359,"&gt;=2")&gt;1,DB358,BU359)</f>
        <v>0</v>
      </c>
      <c r="DC359" s="4">
        <f>IF(COUNTIF($BZ$5:$BZ359,"&gt;=2")&gt;1,DC358,BV359)</f>
        <v>0</v>
      </c>
      <c r="DD359" s="4">
        <f>IF(COUNTIF($BZ$5:$BZ359,"&gt;=2")&gt;1,DD358,BW359)</f>
        <v>0</v>
      </c>
      <c r="DE359" s="4">
        <f>IF(COUNTIF($BZ$5:$BZ359,"&gt;=2")&gt;1,DE358,BX359)</f>
        <v>236.8</v>
      </c>
      <c r="DF359" s="4">
        <f>IF(COUNTIF($BZ$5:$BZ359,"&gt;=2")&gt;1,DF358,BY359)</f>
        <v>57.719999999999985</v>
      </c>
      <c r="DG359" s="4">
        <f>IF(COUNTIF($BZ$5:$BZ359,"&gt;=2")&gt;1,DG358,BZ359)</f>
        <v>1.48</v>
      </c>
      <c r="DH359" s="4">
        <f t="shared" si="316"/>
        <v>0</v>
      </c>
      <c r="DI359" s="4">
        <f t="shared" si="317"/>
        <v>0</v>
      </c>
      <c r="DJ359" s="4">
        <f t="shared" si="318"/>
        <v>0</v>
      </c>
      <c r="DK359" s="4">
        <f t="shared" si="319"/>
        <v>0</v>
      </c>
      <c r="DL359" s="4">
        <f t="shared" si="320"/>
        <v>0</v>
      </c>
      <c r="DM359" s="4">
        <f t="shared" si="321"/>
        <v>7</v>
      </c>
      <c r="DN359" s="4">
        <f t="shared" si="322"/>
        <v>13.999999999999998</v>
      </c>
      <c r="DO359" s="4">
        <f t="shared" si="323"/>
        <v>40</v>
      </c>
      <c r="DP359" s="4">
        <f t="shared" si="324"/>
        <v>296</v>
      </c>
      <c r="DQ359" s="4">
        <f t="shared" si="325"/>
        <v>0</v>
      </c>
      <c r="DS359" s="4">
        <v>355</v>
      </c>
      <c r="DT359" s="4">
        <f>$CK359+INDEX(节奏总纲!D$4:D$163,基础状态预估!$C$2)</f>
        <v>379.00483399593907</v>
      </c>
      <c r="DU359" s="4">
        <f>$CK359+INDEX(节奏总纲!E$4:E$163,基础状态预估!$C$2)</f>
        <v>373.28268396026414</v>
      </c>
      <c r="DV359" s="4">
        <f>$CK359+INDEX(节奏总纲!F$4:F$163,基础状态预估!$C$2)</f>
        <v>366.39220630709644</v>
      </c>
      <c r="DW359" s="4">
        <f>$CK359+INDEX(节奏总纲!G$4:G$163,基础状态预估!$C$2)</f>
        <v>358.03246816526354</v>
      </c>
      <c r="DX359" s="4">
        <f>$CK359+INDEX(节奏总纲!H$4:H$163,基础状态预估!$C$2)</f>
        <v>347.69453894381218</v>
      </c>
      <c r="DY359" s="4">
        <f t="shared" si="326"/>
        <v>11.899999999999999</v>
      </c>
      <c r="DZ359" s="4">
        <f t="shared" si="327"/>
        <v>33</v>
      </c>
      <c r="EA359" s="4">
        <f t="shared" si="328"/>
        <v>250.9</v>
      </c>
      <c r="EB359" s="4">
        <f t="shared" si="329"/>
        <v>59.719999999999985</v>
      </c>
      <c r="EC359" s="4">
        <f t="shared" si="330"/>
        <v>1.48</v>
      </c>
    </row>
    <row r="360" spans="58:133" x14ac:dyDescent="0.15">
      <c r="BF360" s="4">
        <v>356</v>
      </c>
      <c r="BG360" s="4">
        <f t="shared" si="312"/>
        <v>249.2</v>
      </c>
      <c r="BH360" s="4">
        <f t="shared" si="313"/>
        <v>106.8</v>
      </c>
      <c r="BL360" s="4">
        <f t="shared" si="301"/>
        <v>175</v>
      </c>
      <c r="BM360" s="4">
        <f t="shared" si="302"/>
        <v>122.49999999999999</v>
      </c>
      <c r="BN360" s="4">
        <f t="shared" si="303"/>
        <v>52.5</v>
      </c>
      <c r="BR360" s="4">
        <f t="shared" si="304"/>
        <v>219.05</v>
      </c>
      <c r="BS360" s="4">
        <f t="shared" si="305"/>
        <v>101.09999999999998</v>
      </c>
      <c r="BT360" s="4">
        <f t="shared" si="306"/>
        <v>16.850000000000001</v>
      </c>
      <c r="BX360" s="4">
        <f t="shared" si="307"/>
        <v>237.60000000000002</v>
      </c>
      <c r="BY360" s="4">
        <f t="shared" si="308"/>
        <v>57.914999999999985</v>
      </c>
      <c r="BZ360" s="4">
        <f t="shared" si="309"/>
        <v>1.4850000000000001</v>
      </c>
      <c r="CD360" s="4">
        <f t="shared" si="310"/>
        <v>0</v>
      </c>
      <c r="CE360" s="4">
        <f t="shared" si="311"/>
        <v>0</v>
      </c>
      <c r="CF360" s="4">
        <f>IF(COUNTIF($BH$5:$BH360,"&gt;=2")&lt;=1,SUM($BG360:$BK360)*C$8,CF359)</f>
        <v>151200</v>
      </c>
      <c r="CG360" s="4">
        <f>IF(COUNTIF($BN$5:$BN360,"&gt;=2")&lt;=1,SUM($BL360:$BP360)*D$8,CG359)</f>
        <v>604799.99999999988</v>
      </c>
      <c r="CH360" s="4">
        <f>IF(COUNTIF($BT$5:$BT360,"&gt;=2")&lt;=1,SUM($BQ360:$BU360)*E$8,CH359)</f>
        <v>2592000</v>
      </c>
      <c r="CI360" s="4">
        <f>IF(COUNTIF($BZ$5:$BZ360,"&gt;=2")&lt;=1,SUM($BV360:$BZ360)*F$8,CI359)</f>
        <v>25660800</v>
      </c>
      <c r="CJ360" s="4">
        <f t="shared" si="314"/>
        <v>0</v>
      </c>
      <c r="CK360" s="4">
        <f t="shared" si="315"/>
        <v>335.75</v>
      </c>
      <c r="CM360" s="4">
        <v>356</v>
      </c>
      <c r="CN360" s="4">
        <f>IF(COUNTIF($BH$5:$BH360,"&gt;=2")&gt;1,CN359,BG360)</f>
        <v>4.8999999999999995</v>
      </c>
      <c r="CO360" s="4">
        <f>IF(COUNTIF($BH$5:$BH360,"&gt;=2")&gt;1,CO359,BH360)</f>
        <v>2.1</v>
      </c>
      <c r="CP360" s="4">
        <f>IF(COUNTIF($BH$5:$BH360,"&gt;=2")&gt;1,CP359,BI360)</f>
        <v>0</v>
      </c>
      <c r="CQ360" s="4">
        <f>IF(COUNTIF($BH$5:$BH360,"&gt;=2")&gt;1,CQ359,BJ360)</f>
        <v>0</v>
      </c>
      <c r="CR360" s="4">
        <f>IF(COUNTIF($BH$5:$BH360,"&gt;=2")&gt;1,CR359,BK360)</f>
        <v>0</v>
      </c>
      <c r="CS360" s="4">
        <f>IF(COUNTIF($BN$5:$BN360,"&gt;=2")&gt;1,CS359,BL360)</f>
        <v>7</v>
      </c>
      <c r="CT360" s="4">
        <f>IF(COUNTIF($BN$5:$BN360,"&gt;=2")&gt;1,CT359,BM360)</f>
        <v>4.8999999999999995</v>
      </c>
      <c r="CU360" s="4">
        <f>IF(COUNTIF($BN$5:$BN360,"&gt;=2")&gt;1,CU359,BN360)</f>
        <v>2.1</v>
      </c>
      <c r="CV360" s="4">
        <f>IF(COUNTIF($BN$5:$BN360,"&gt;=2")&gt;1,CV359,BO360)</f>
        <v>0</v>
      </c>
      <c r="CW360" s="4">
        <f>IF(COUNTIF($BN$5:$BN360,"&gt;=2")&gt;1,CW359,BP360)</f>
        <v>0</v>
      </c>
      <c r="CX360" s="4">
        <f>IF(COUNTIF($BT$5:$BT360,"&gt;=2")&gt;1,CX359,BQ360)</f>
        <v>0</v>
      </c>
      <c r="CY360" s="4">
        <f>IF(COUNTIF($BT$5:$BT360,"&gt;=2")&gt;1,CY359,BR360)</f>
        <v>26</v>
      </c>
      <c r="CZ360" s="4">
        <f>IF(COUNTIF($BT$5:$BT360,"&gt;=2")&gt;1,CZ359,BS360)</f>
        <v>11.999999999999996</v>
      </c>
      <c r="DA360" s="4">
        <f>IF(COUNTIF($BT$5:$BT360,"&gt;=2")&gt;1,DA359,BT360)</f>
        <v>2</v>
      </c>
      <c r="DB360" s="4">
        <f>IF(COUNTIF($BT$5:$BT360,"&gt;=2")&gt;1,DB359,BU360)</f>
        <v>0</v>
      </c>
      <c r="DC360" s="4">
        <f>IF(COUNTIF($BZ$5:$BZ360,"&gt;=2")&gt;1,DC359,BV360)</f>
        <v>0</v>
      </c>
      <c r="DD360" s="4">
        <f>IF(COUNTIF($BZ$5:$BZ360,"&gt;=2")&gt;1,DD359,BW360)</f>
        <v>0</v>
      </c>
      <c r="DE360" s="4">
        <f>IF(COUNTIF($BZ$5:$BZ360,"&gt;=2")&gt;1,DE359,BX360)</f>
        <v>237.60000000000002</v>
      </c>
      <c r="DF360" s="4">
        <f>IF(COUNTIF($BZ$5:$BZ360,"&gt;=2")&gt;1,DF359,BY360)</f>
        <v>57.914999999999985</v>
      </c>
      <c r="DG360" s="4">
        <f>IF(COUNTIF($BZ$5:$BZ360,"&gt;=2")&gt;1,DG359,BZ360)</f>
        <v>1.4850000000000001</v>
      </c>
      <c r="DH360" s="4">
        <f t="shared" si="316"/>
        <v>0</v>
      </c>
      <c r="DI360" s="4">
        <f t="shared" si="317"/>
        <v>0</v>
      </c>
      <c r="DJ360" s="4">
        <f t="shared" si="318"/>
        <v>0</v>
      </c>
      <c r="DK360" s="4">
        <f t="shared" si="319"/>
        <v>0</v>
      </c>
      <c r="DL360" s="4">
        <f t="shared" si="320"/>
        <v>0</v>
      </c>
      <c r="DM360" s="4">
        <f t="shared" si="321"/>
        <v>7</v>
      </c>
      <c r="DN360" s="4">
        <f t="shared" si="322"/>
        <v>13.999999999999998</v>
      </c>
      <c r="DO360" s="4">
        <f t="shared" si="323"/>
        <v>40</v>
      </c>
      <c r="DP360" s="4">
        <f t="shared" si="324"/>
        <v>297</v>
      </c>
      <c r="DQ360" s="4">
        <f t="shared" si="325"/>
        <v>0</v>
      </c>
      <c r="DS360" s="4">
        <v>356</v>
      </c>
      <c r="DT360" s="4">
        <f>$CK360+INDEX(节奏总纲!D$4:D$163,基础状态预估!$C$2)</f>
        <v>380.00483399593907</v>
      </c>
      <c r="DU360" s="4">
        <f>$CK360+INDEX(节奏总纲!E$4:E$163,基础状态预估!$C$2)</f>
        <v>374.28268396026414</v>
      </c>
      <c r="DV360" s="4">
        <f>$CK360+INDEX(节奏总纲!F$4:F$163,基础状态预估!$C$2)</f>
        <v>367.39220630709644</v>
      </c>
      <c r="DW360" s="4">
        <f>$CK360+INDEX(节奏总纲!G$4:G$163,基础状态预估!$C$2)</f>
        <v>359.03246816526354</v>
      </c>
      <c r="DX360" s="4">
        <f>$CK360+INDEX(节奏总纲!H$4:H$163,基础状态预估!$C$2)</f>
        <v>348.69453894381218</v>
      </c>
      <c r="DY360" s="4">
        <f t="shared" si="326"/>
        <v>11.899999999999999</v>
      </c>
      <c r="DZ360" s="4">
        <f t="shared" si="327"/>
        <v>33</v>
      </c>
      <c r="EA360" s="4">
        <f t="shared" si="328"/>
        <v>251.70000000000002</v>
      </c>
      <c r="EB360" s="4">
        <f t="shared" si="329"/>
        <v>59.914999999999985</v>
      </c>
      <c r="EC360" s="4">
        <f t="shared" si="330"/>
        <v>1.4850000000000001</v>
      </c>
    </row>
    <row r="361" spans="58:133" x14ac:dyDescent="0.15">
      <c r="BF361" s="4">
        <v>357</v>
      </c>
      <c r="BG361" s="4">
        <f t="shared" si="312"/>
        <v>249.89999999999998</v>
      </c>
      <c r="BH361" s="4">
        <f t="shared" si="313"/>
        <v>107.1</v>
      </c>
      <c r="BL361" s="4">
        <f t="shared" si="301"/>
        <v>175.5</v>
      </c>
      <c r="BM361" s="4">
        <f t="shared" si="302"/>
        <v>122.85</v>
      </c>
      <c r="BN361" s="4">
        <f t="shared" si="303"/>
        <v>52.65</v>
      </c>
      <c r="BR361" s="4">
        <f t="shared" si="304"/>
        <v>219.70000000000002</v>
      </c>
      <c r="BS361" s="4">
        <f t="shared" si="305"/>
        <v>101.39999999999998</v>
      </c>
      <c r="BT361" s="4">
        <f t="shared" si="306"/>
        <v>16.900000000000002</v>
      </c>
      <c r="BX361" s="4">
        <f t="shared" si="307"/>
        <v>238.4</v>
      </c>
      <c r="BY361" s="4">
        <f t="shared" si="308"/>
        <v>58.109999999999985</v>
      </c>
      <c r="BZ361" s="4">
        <f t="shared" si="309"/>
        <v>1.49</v>
      </c>
      <c r="CD361" s="4">
        <f t="shared" si="310"/>
        <v>0</v>
      </c>
      <c r="CE361" s="4">
        <f t="shared" si="311"/>
        <v>0</v>
      </c>
      <c r="CF361" s="4">
        <f>IF(COUNTIF($BH$5:$BH361,"&gt;=2")&lt;=1,SUM($BG361:$BK361)*C$8,CF360)</f>
        <v>151200</v>
      </c>
      <c r="CG361" s="4">
        <f>IF(COUNTIF($BN$5:$BN361,"&gt;=2")&lt;=1,SUM($BL361:$BP361)*D$8,CG360)</f>
        <v>604799.99999999988</v>
      </c>
      <c r="CH361" s="4">
        <f>IF(COUNTIF($BT$5:$BT361,"&gt;=2")&lt;=1,SUM($BQ361:$BU361)*E$8,CH360)</f>
        <v>2592000</v>
      </c>
      <c r="CI361" s="4">
        <f>IF(COUNTIF($BZ$5:$BZ361,"&gt;=2")&lt;=1,SUM($BV361:$BZ361)*F$8,CI360)</f>
        <v>25747200</v>
      </c>
      <c r="CJ361" s="4">
        <f t="shared" si="314"/>
        <v>0</v>
      </c>
      <c r="CK361" s="4">
        <f t="shared" si="315"/>
        <v>336.75</v>
      </c>
      <c r="CM361" s="4">
        <v>357</v>
      </c>
      <c r="CN361" s="4">
        <f>IF(COUNTIF($BH$5:$BH361,"&gt;=2")&gt;1,CN360,BG361)</f>
        <v>4.8999999999999995</v>
      </c>
      <c r="CO361" s="4">
        <f>IF(COUNTIF($BH$5:$BH361,"&gt;=2")&gt;1,CO360,BH361)</f>
        <v>2.1</v>
      </c>
      <c r="CP361" s="4">
        <f>IF(COUNTIF($BH$5:$BH361,"&gt;=2")&gt;1,CP360,BI361)</f>
        <v>0</v>
      </c>
      <c r="CQ361" s="4">
        <f>IF(COUNTIF($BH$5:$BH361,"&gt;=2")&gt;1,CQ360,BJ361)</f>
        <v>0</v>
      </c>
      <c r="CR361" s="4">
        <f>IF(COUNTIF($BH$5:$BH361,"&gt;=2")&gt;1,CR360,BK361)</f>
        <v>0</v>
      </c>
      <c r="CS361" s="4">
        <f>IF(COUNTIF($BN$5:$BN361,"&gt;=2")&gt;1,CS360,BL361)</f>
        <v>7</v>
      </c>
      <c r="CT361" s="4">
        <f>IF(COUNTIF($BN$5:$BN361,"&gt;=2")&gt;1,CT360,BM361)</f>
        <v>4.8999999999999995</v>
      </c>
      <c r="CU361" s="4">
        <f>IF(COUNTIF($BN$5:$BN361,"&gt;=2")&gt;1,CU360,BN361)</f>
        <v>2.1</v>
      </c>
      <c r="CV361" s="4">
        <f>IF(COUNTIF($BN$5:$BN361,"&gt;=2")&gt;1,CV360,BO361)</f>
        <v>0</v>
      </c>
      <c r="CW361" s="4">
        <f>IF(COUNTIF($BN$5:$BN361,"&gt;=2")&gt;1,CW360,BP361)</f>
        <v>0</v>
      </c>
      <c r="CX361" s="4">
        <f>IF(COUNTIF($BT$5:$BT361,"&gt;=2")&gt;1,CX360,BQ361)</f>
        <v>0</v>
      </c>
      <c r="CY361" s="4">
        <f>IF(COUNTIF($BT$5:$BT361,"&gt;=2")&gt;1,CY360,BR361)</f>
        <v>26</v>
      </c>
      <c r="CZ361" s="4">
        <f>IF(COUNTIF($BT$5:$BT361,"&gt;=2")&gt;1,CZ360,BS361)</f>
        <v>11.999999999999996</v>
      </c>
      <c r="DA361" s="4">
        <f>IF(COUNTIF($BT$5:$BT361,"&gt;=2")&gt;1,DA360,BT361)</f>
        <v>2</v>
      </c>
      <c r="DB361" s="4">
        <f>IF(COUNTIF($BT$5:$BT361,"&gt;=2")&gt;1,DB360,BU361)</f>
        <v>0</v>
      </c>
      <c r="DC361" s="4">
        <f>IF(COUNTIF($BZ$5:$BZ361,"&gt;=2")&gt;1,DC360,BV361)</f>
        <v>0</v>
      </c>
      <c r="DD361" s="4">
        <f>IF(COUNTIF($BZ$5:$BZ361,"&gt;=2")&gt;1,DD360,BW361)</f>
        <v>0</v>
      </c>
      <c r="DE361" s="4">
        <f>IF(COUNTIF($BZ$5:$BZ361,"&gt;=2")&gt;1,DE360,BX361)</f>
        <v>238.4</v>
      </c>
      <c r="DF361" s="4">
        <f>IF(COUNTIF($BZ$5:$BZ361,"&gt;=2")&gt;1,DF360,BY361)</f>
        <v>58.109999999999985</v>
      </c>
      <c r="DG361" s="4">
        <f>IF(COUNTIF($BZ$5:$BZ361,"&gt;=2")&gt;1,DG360,BZ361)</f>
        <v>1.49</v>
      </c>
      <c r="DH361" s="4">
        <f t="shared" si="316"/>
        <v>0</v>
      </c>
      <c r="DI361" s="4">
        <f t="shared" si="317"/>
        <v>0</v>
      </c>
      <c r="DJ361" s="4">
        <f t="shared" si="318"/>
        <v>0</v>
      </c>
      <c r="DK361" s="4">
        <f t="shared" si="319"/>
        <v>0</v>
      </c>
      <c r="DL361" s="4">
        <f t="shared" si="320"/>
        <v>0</v>
      </c>
      <c r="DM361" s="4">
        <f t="shared" si="321"/>
        <v>7</v>
      </c>
      <c r="DN361" s="4">
        <f t="shared" si="322"/>
        <v>13.999999999999998</v>
      </c>
      <c r="DO361" s="4">
        <f t="shared" si="323"/>
        <v>40</v>
      </c>
      <c r="DP361" s="4">
        <f t="shared" si="324"/>
        <v>298</v>
      </c>
      <c r="DQ361" s="4">
        <f t="shared" si="325"/>
        <v>0</v>
      </c>
      <c r="DS361" s="4">
        <v>357</v>
      </c>
      <c r="DT361" s="4">
        <f>$CK361+INDEX(节奏总纲!D$4:D$163,基础状态预估!$C$2)</f>
        <v>381.00483399593907</v>
      </c>
      <c r="DU361" s="4">
        <f>$CK361+INDEX(节奏总纲!E$4:E$163,基础状态预估!$C$2)</f>
        <v>375.28268396026414</v>
      </c>
      <c r="DV361" s="4">
        <f>$CK361+INDEX(节奏总纲!F$4:F$163,基础状态预估!$C$2)</f>
        <v>368.39220630709644</v>
      </c>
      <c r="DW361" s="4">
        <f>$CK361+INDEX(节奏总纲!G$4:G$163,基础状态预估!$C$2)</f>
        <v>360.03246816526354</v>
      </c>
      <c r="DX361" s="4">
        <f>$CK361+INDEX(节奏总纲!H$4:H$163,基础状态预估!$C$2)</f>
        <v>349.69453894381218</v>
      </c>
      <c r="DY361" s="4">
        <f t="shared" si="326"/>
        <v>11.899999999999999</v>
      </c>
      <c r="DZ361" s="4">
        <f t="shared" si="327"/>
        <v>33</v>
      </c>
      <c r="EA361" s="4">
        <f t="shared" si="328"/>
        <v>252.5</v>
      </c>
      <c r="EB361" s="4">
        <f t="shared" si="329"/>
        <v>60.109999999999985</v>
      </c>
      <c r="EC361" s="4">
        <f t="shared" si="330"/>
        <v>1.49</v>
      </c>
    </row>
    <row r="362" spans="58:133" x14ac:dyDescent="0.15">
      <c r="BF362" s="4">
        <v>358</v>
      </c>
      <c r="BG362" s="4">
        <f t="shared" si="312"/>
        <v>250.6</v>
      </c>
      <c r="BH362" s="4">
        <f t="shared" si="313"/>
        <v>107.39999999999999</v>
      </c>
      <c r="BL362" s="4">
        <f t="shared" si="301"/>
        <v>176</v>
      </c>
      <c r="BM362" s="4">
        <f t="shared" si="302"/>
        <v>123.19999999999999</v>
      </c>
      <c r="BN362" s="4">
        <f t="shared" si="303"/>
        <v>52.8</v>
      </c>
      <c r="BR362" s="4">
        <f t="shared" si="304"/>
        <v>220.35</v>
      </c>
      <c r="BS362" s="4">
        <f t="shared" si="305"/>
        <v>101.69999999999997</v>
      </c>
      <c r="BT362" s="4">
        <f t="shared" si="306"/>
        <v>16.95</v>
      </c>
      <c r="BX362" s="4">
        <f t="shared" si="307"/>
        <v>239.20000000000002</v>
      </c>
      <c r="BY362" s="4">
        <f t="shared" si="308"/>
        <v>58.304999999999986</v>
      </c>
      <c r="BZ362" s="4">
        <f t="shared" si="309"/>
        <v>1.4950000000000001</v>
      </c>
      <c r="CD362" s="4">
        <f t="shared" si="310"/>
        <v>0</v>
      </c>
      <c r="CE362" s="4">
        <f t="shared" si="311"/>
        <v>0</v>
      </c>
      <c r="CF362" s="4">
        <f>IF(COUNTIF($BH$5:$BH362,"&gt;=2")&lt;=1,SUM($BG362:$BK362)*C$8,CF361)</f>
        <v>151200</v>
      </c>
      <c r="CG362" s="4">
        <f>IF(COUNTIF($BN$5:$BN362,"&gt;=2")&lt;=1,SUM($BL362:$BP362)*D$8,CG361)</f>
        <v>604799.99999999988</v>
      </c>
      <c r="CH362" s="4">
        <f>IF(COUNTIF($BT$5:$BT362,"&gt;=2")&lt;=1,SUM($BQ362:$BU362)*E$8,CH361)</f>
        <v>2592000</v>
      </c>
      <c r="CI362" s="4">
        <f>IF(COUNTIF($BZ$5:$BZ362,"&gt;=2")&lt;=1,SUM($BV362:$BZ362)*F$8,CI361)</f>
        <v>25833600</v>
      </c>
      <c r="CJ362" s="4">
        <f t="shared" si="314"/>
        <v>0</v>
      </c>
      <c r="CK362" s="4">
        <f t="shared" si="315"/>
        <v>337.75</v>
      </c>
      <c r="CM362" s="4">
        <v>358</v>
      </c>
      <c r="CN362" s="4">
        <f>IF(COUNTIF($BH$5:$BH362,"&gt;=2")&gt;1,CN361,BG362)</f>
        <v>4.8999999999999995</v>
      </c>
      <c r="CO362" s="4">
        <f>IF(COUNTIF($BH$5:$BH362,"&gt;=2")&gt;1,CO361,BH362)</f>
        <v>2.1</v>
      </c>
      <c r="CP362" s="4">
        <f>IF(COUNTIF($BH$5:$BH362,"&gt;=2")&gt;1,CP361,BI362)</f>
        <v>0</v>
      </c>
      <c r="CQ362" s="4">
        <f>IF(COUNTIF($BH$5:$BH362,"&gt;=2")&gt;1,CQ361,BJ362)</f>
        <v>0</v>
      </c>
      <c r="CR362" s="4">
        <f>IF(COUNTIF($BH$5:$BH362,"&gt;=2")&gt;1,CR361,BK362)</f>
        <v>0</v>
      </c>
      <c r="CS362" s="4">
        <f>IF(COUNTIF($BN$5:$BN362,"&gt;=2")&gt;1,CS361,BL362)</f>
        <v>7</v>
      </c>
      <c r="CT362" s="4">
        <f>IF(COUNTIF($BN$5:$BN362,"&gt;=2")&gt;1,CT361,BM362)</f>
        <v>4.8999999999999995</v>
      </c>
      <c r="CU362" s="4">
        <f>IF(COUNTIF($BN$5:$BN362,"&gt;=2")&gt;1,CU361,BN362)</f>
        <v>2.1</v>
      </c>
      <c r="CV362" s="4">
        <f>IF(COUNTIF($BN$5:$BN362,"&gt;=2")&gt;1,CV361,BO362)</f>
        <v>0</v>
      </c>
      <c r="CW362" s="4">
        <f>IF(COUNTIF($BN$5:$BN362,"&gt;=2")&gt;1,CW361,BP362)</f>
        <v>0</v>
      </c>
      <c r="CX362" s="4">
        <f>IF(COUNTIF($BT$5:$BT362,"&gt;=2")&gt;1,CX361,BQ362)</f>
        <v>0</v>
      </c>
      <c r="CY362" s="4">
        <f>IF(COUNTIF($BT$5:$BT362,"&gt;=2")&gt;1,CY361,BR362)</f>
        <v>26</v>
      </c>
      <c r="CZ362" s="4">
        <f>IF(COUNTIF($BT$5:$BT362,"&gt;=2")&gt;1,CZ361,BS362)</f>
        <v>11.999999999999996</v>
      </c>
      <c r="DA362" s="4">
        <f>IF(COUNTIF($BT$5:$BT362,"&gt;=2")&gt;1,DA361,BT362)</f>
        <v>2</v>
      </c>
      <c r="DB362" s="4">
        <f>IF(COUNTIF($BT$5:$BT362,"&gt;=2")&gt;1,DB361,BU362)</f>
        <v>0</v>
      </c>
      <c r="DC362" s="4">
        <f>IF(COUNTIF($BZ$5:$BZ362,"&gt;=2")&gt;1,DC361,BV362)</f>
        <v>0</v>
      </c>
      <c r="DD362" s="4">
        <f>IF(COUNTIF($BZ$5:$BZ362,"&gt;=2")&gt;1,DD361,BW362)</f>
        <v>0</v>
      </c>
      <c r="DE362" s="4">
        <f>IF(COUNTIF($BZ$5:$BZ362,"&gt;=2")&gt;1,DE361,BX362)</f>
        <v>239.20000000000002</v>
      </c>
      <c r="DF362" s="4">
        <f>IF(COUNTIF($BZ$5:$BZ362,"&gt;=2")&gt;1,DF361,BY362)</f>
        <v>58.304999999999986</v>
      </c>
      <c r="DG362" s="4">
        <f>IF(COUNTIF($BZ$5:$BZ362,"&gt;=2")&gt;1,DG361,BZ362)</f>
        <v>1.4950000000000001</v>
      </c>
      <c r="DH362" s="4">
        <f t="shared" si="316"/>
        <v>0</v>
      </c>
      <c r="DI362" s="4">
        <f t="shared" si="317"/>
        <v>0</v>
      </c>
      <c r="DJ362" s="4">
        <f t="shared" si="318"/>
        <v>0</v>
      </c>
      <c r="DK362" s="4">
        <f t="shared" si="319"/>
        <v>0</v>
      </c>
      <c r="DL362" s="4">
        <f t="shared" si="320"/>
        <v>0</v>
      </c>
      <c r="DM362" s="4">
        <f t="shared" si="321"/>
        <v>7</v>
      </c>
      <c r="DN362" s="4">
        <f t="shared" si="322"/>
        <v>13.999999999999998</v>
      </c>
      <c r="DO362" s="4">
        <f t="shared" si="323"/>
        <v>40</v>
      </c>
      <c r="DP362" s="4">
        <f t="shared" si="324"/>
        <v>299</v>
      </c>
      <c r="DQ362" s="4">
        <f t="shared" si="325"/>
        <v>0</v>
      </c>
      <c r="DS362" s="4">
        <v>358</v>
      </c>
      <c r="DT362" s="4">
        <f>$CK362+INDEX(节奏总纲!D$4:D$163,基础状态预估!$C$2)</f>
        <v>382.00483399593907</v>
      </c>
      <c r="DU362" s="4">
        <f>$CK362+INDEX(节奏总纲!E$4:E$163,基础状态预估!$C$2)</f>
        <v>376.28268396026414</v>
      </c>
      <c r="DV362" s="4">
        <f>$CK362+INDEX(节奏总纲!F$4:F$163,基础状态预估!$C$2)</f>
        <v>369.39220630709644</v>
      </c>
      <c r="DW362" s="4">
        <f>$CK362+INDEX(节奏总纲!G$4:G$163,基础状态预估!$C$2)</f>
        <v>361.03246816526354</v>
      </c>
      <c r="DX362" s="4">
        <f>$CK362+INDEX(节奏总纲!H$4:H$163,基础状态预估!$C$2)</f>
        <v>350.69453894381218</v>
      </c>
      <c r="DY362" s="4">
        <f t="shared" si="326"/>
        <v>11.899999999999999</v>
      </c>
      <c r="DZ362" s="4">
        <f t="shared" si="327"/>
        <v>33</v>
      </c>
      <c r="EA362" s="4">
        <f t="shared" si="328"/>
        <v>253.3</v>
      </c>
      <c r="EB362" s="4">
        <f t="shared" si="329"/>
        <v>60.304999999999986</v>
      </c>
      <c r="EC362" s="4">
        <f t="shared" si="330"/>
        <v>1.4950000000000001</v>
      </c>
    </row>
    <row r="363" spans="58:133" x14ac:dyDescent="0.15">
      <c r="BF363" s="4">
        <v>359</v>
      </c>
      <c r="BG363" s="4">
        <f t="shared" si="312"/>
        <v>251.29999999999998</v>
      </c>
      <c r="BH363" s="4">
        <f t="shared" si="313"/>
        <v>107.7</v>
      </c>
      <c r="BL363" s="4">
        <f t="shared" si="301"/>
        <v>176.5</v>
      </c>
      <c r="BM363" s="4">
        <f t="shared" si="302"/>
        <v>123.55</v>
      </c>
      <c r="BN363" s="4">
        <f t="shared" si="303"/>
        <v>52.949999999999996</v>
      </c>
      <c r="BR363" s="4">
        <f t="shared" si="304"/>
        <v>221</v>
      </c>
      <c r="BS363" s="4">
        <f t="shared" si="305"/>
        <v>101.99999999999997</v>
      </c>
      <c r="BT363" s="4">
        <f t="shared" si="306"/>
        <v>17</v>
      </c>
      <c r="BX363" s="4">
        <f t="shared" si="307"/>
        <v>240</v>
      </c>
      <c r="BY363" s="4">
        <f t="shared" si="308"/>
        <v>58.499999999999986</v>
      </c>
      <c r="BZ363" s="4">
        <f t="shared" si="309"/>
        <v>1.5</v>
      </c>
      <c r="CD363" s="4">
        <f t="shared" si="310"/>
        <v>0</v>
      </c>
      <c r="CE363" s="4">
        <f t="shared" si="311"/>
        <v>0</v>
      </c>
      <c r="CF363" s="4">
        <f>IF(COUNTIF($BH$5:$BH363,"&gt;=2")&lt;=1,SUM($BG363:$BK363)*C$8,CF362)</f>
        <v>151200</v>
      </c>
      <c r="CG363" s="4">
        <f>IF(COUNTIF($BN$5:$BN363,"&gt;=2")&lt;=1,SUM($BL363:$BP363)*D$8,CG362)</f>
        <v>604799.99999999988</v>
      </c>
      <c r="CH363" s="4">
        <f>IF(COUNTIF($BT$5:$BT363,"&gt;=2")&lt;=1,SUM($BQ363:$BU363)*E$8,CH362)</f>
        <v>2592000</v>
      </c>
      <c r="CI363" s="4">
        <f>IF(COUNTIF($BZ$5:$BZ363,"&gt;=2")&lt;=1,SUM($BV363:$BZ363)*F$8,CI362)</f>
        <v>25920000</v>
      </c>
      <c r="CJ363" s="4">
        <f t="shared" si="314"/>
        <v>0</v>
      </c>
      <c r="CK363" s="4">
        <f t="shared" si="315"/>
        <v>338.75</v>
      </c>
      <c r="CM363" s="4">
        <v>359</v>
      </c>
      <c r="CN363" s="4">
        <f>IF(COUNTIF($BH$5:$BH363,"&gt;=2")&gt;1,CN362,BG363)</f>
        <v>4.8999999999999995</v>
      </c>
      <c r="CO363" s="4">
        <f>IF(COUNTIF($BH$5:$BH363,"&gt;=2")&gt;1,CO362,BH363)</f>
        <v>2.1</v>
      </c>
      <c r="CP363" s="4">
        <f>IF(COUNTIF($BH$5:$BH363,"&gt;=2")&gt;1,CP362,BI363)</f>
        <v>0</v>
      </c>
      <c r="CQ363" s="4">
        <f>IF(COUNTIF($BH$5:$BH363,"&gt;=2")&gt;1,CQ362,BJ363)</f>
        <v>0</v>
      </c>
      <c r="CR363" s="4">
        <f>IF(COUNTIF($BH$5:$BH363,"&gt;=2")&gt;1,CR362,BK363)</f>
        <v>0</v>
      </c>
      <c r="CS363" s="4">
        <f>IF(COUNTIF($BN$5:$BN363,"&gt;=2")&gt;1,CS362,BL363)</f>
        <v>7</v>
      </c>
      <c r="CT363" s="4">
        <f>IF(COUNTIF($BN$5:$BN363,"&gt;=2")&gt;1,CT362,BM363)</f>
        <v>4.8999999999999995</v>
      </c>
      <c r="CU363" s="4">
        <f>IF(COUNTIF($BN$5:$BN363,"&gt;=2")&gt;1,CU362,BN363)</f>
        <v>2.1</v>
      </c>
      <c r="CV363" s="4">
        <f>IF(COUNTIF($BN$5:$BN363,"&gt;=2")&gt;1,CV362,BO363)</f>
        <v>0</v>
      </c>
      <c r="CW363" s="4">
        <f>IF(COUNTIF($BN$5:$BN363,"&gt;=2")&gt;1,CW362,BP363)</f>
        <v>0</v>
      </c>
      <c r="CX363" s="4">
        <f>IF(COUNTIF($BT$5:$BT363,"&gt;=2")&gt;1,CX362,BQ363)</f>
        <v>0</v>
      </c>
      <c r="CY363" s="4">
        <f>IF(COUNTIF($BT$5:$BT363,"&gt;=2")&gt;1,CY362,BR363)</f>
        <v>26</v>
      </c>
      <c r="CZ363" s="4">
        <f>IF(COUNTIF($BT$5:$BT363,"&gt;=2")&gt;1,CZ362,BS363)</f>
        <v>11.999999999999996</v>
      </c>
      <c r="DA363" s="4">
        <f>IF(COUNTIF($BT$5:$BT363,"&gt;=2")&gt;1,DA362,BT363)</f>
        <v>2</v>
      </c>
      <c r="DB363" s="4">
        <f>IF(COUNTIF($BT$5:$BT363,"&gt;=2")&gt;1,DB362,BU363)</f>
        <v>0</v>
      </c>
      <c r="DC363" s="4">
        <f>IF(COUNTIF($BZ$5:$BZ363,"&gt;=2")&gt;1,DC362,BV363)</f>
        <v>0</v>
      </c>
      <c r="DD363" s="4">
        <f>IF(COUNTIF($BZ$5:$BZ363,"&gt;=2")&gt;1,DD362,BW363)</f>
        <v>0</v>
      </c>
      <c r="DE363" s="4">
        <f>IF(COUNTIF($BZ$5:$BZ363,"&gt;=2")&gt;1,DE362,BX363)</f>
        <v>240</v>
      </c>
      <c r="DF363" s="4">
        <f>IF(COUNTIF($BZ$5:$BZ363,"&gt;=2")&gt;1,DF362,BY363)</f>
        <v>58.499999999999986</v>
      </c>
      <c r="DG363" s="4">
        <f>IF(COUNTIF($BZ$5:$BZ363,"&gt;=2")&gt;1,DG362,BZ363)</f>
        <v>1.5</v>
      </c>
      <c r="DH363" s="4">
        <f t="shared" si="316"/>
        <v>0</v>
      </c>
      <c r="DI363" s="4">
        <f t="shared" si="317"/>
        <v>0</v>
      </c>
      <c r="DJ363" s="4">
        <f t="shared" si="318"/>
        <v>0</v>
      </c>
      <c r="DK363" s="4">
        <f t="shared" si="319"/>
        <v>0</v>
      </c>
      <c r="DL363" s="4">
        <f t="shared" si="320"/>
        <v>0</v>
      </c>
      <c r="DM363" s="4">
        <f t="shared" si="321"/>
        <v>7</v>
      </c>
      <c r="DN363" s="4">
        <f t="shared" si="322"/>
        <v>13.999999999999998</v>
      </c>
      <c r="DO363" s="4">
        <f t="shared" si="323"/>
        <v>40</v>
      </c>
      <c r="DP363" s="4">
        <f t="shared" si="324"/>
        <v>300</v>
      </c>
      <c r="DQ363" s="4">
        <f t="shared" si="325"/>
        <v>0</v>
      </c>
      <c r="DS363" s="4">
        <v>359</v>
      </c>
      <c r="DT363" s="4">
        <f>$CK363+INDEX(节奏总纲!D$4:D$163,基础状态预估!$C$2)</f>
        <v>383.00483399593907</v>
      </c>
      <c r="DU363" s="4">
        <f>$CK363+INDEX(节奏总纲!E$4:E$163,基础状态预估!$C$2)</f>
        <v>377.28268396026414</v>
      </c>
      <c r="DV363" s="4">
        <f>$CK363+INDEX(节奏总纲!F$4:F$163,基础状态预估!$C$2)</f>
        <v>370.39220630709644</v>
      </c>
      <c r="DW363" s="4">
        <f>$CK363+INDEX(节奏总纲!G$4:G$163,基础状态预估!$C$2)</f>
        <v>362.03246816526354</v>
      </c>
      <c r="DX363" s="4">
        <f>$CK363+INDEX(节奏总纲!H$4:H$163,基础状态预估!$C$2)</f>
        <v>351.69453894381218</v>
      </c>
      <c r="DY363" s="4">
        <f t="shared" si="326"/>
        <v>11.899999999999999</v>
      </c>
      <c r="DZ363" s="4">
        <f t="shared" si="327"/>
        <v>33</v>
      </c>
      <c r="EA363" s="4">
        <f t="shared" si="328"/>
        <v>254.1</v>
      </c>
      <c r="EB363" s="4">
        <f t="shared" si="329"/>
        <v>60.499999999999986</v>
      </c>
      <c r="EC363" s="4">
        <f t="shared" si="330"/>
        <v>1.5</v>
      </c>
    </row>
    <row r="364" spans="58:133" x14ac:dyDescent="0.15">
      <c r="BF364" s="4">
        <v>360</v>
      </c>
      <c r="BG364" s="4">
        <f t="shared" si="312"/>
        <v>251.99999999999997</v>
      </c>
      <c r="BH364" s="4">
        <f t="shared" si="313"/>
        <v>108</v>
      </c>
      <c r="BL364" s="4">
        <f t="shared" si="301"/>
        <v>177</v>
      </c>
      <c r="BM364" s="4">
        <f t="shared" si="302"/>
        <v>123.89999999999999</v>
      </c>
      <c r="BN364" s="4">
        <f t="shared" si="303"/>
        <v>53.1</v>
      </c>
      <c r="BR364" s="4">
        <f t="shared" si="304"/>
        <v>221.65</v>
      </c>
      <c r="BS364" s="4">
        <f t="shared" si="305"/>
        <v>102.29999999999998</v>
      </c>
      <c r="BT364" s="4">
        <f t="shared" si="306"/>
        <v>17.05</v>
      </c>
      <c r="BX364" s="4">
        <f t="shared" si="307"/>
        <v>240.8</v>
      </c>
      <c r="BY364" s="4">
        <f t="shared" si="308"/>
        <v>58.694999999999986</v>
      </c>
      <c r="BZ364" s="4">
        <f t="shared" si="309"/>
        <v>1.5050000000000001</v>
      </c>
      <c r="CD364" s="4">
        <f t="shared" si="310"/>
        <v>0</v>
      </c>
      <c r="CE364" s="4">
        <f t="shared" si="311"/>
        <v>0</v>
      </c>
      <c r="CF364" s="4">
        <f>IF(COUNTIF($BH$5:$BH364,"&gt;=2")&lt;=1,SUM($BG364:$BK364)*C$8,CF363)</f>
        <v>151200</v>
      </c>
      <c r="CG364" s="4">
        <f>IF(COUNTIF($BN$5:$BN364,"&gt;=2")&lt;=1,SUM($BL364:$BP364)*D$8,CG363)</f>
        <v>604799.99999999988</v>
      </c>
      <c r="CH364" s="4">
        <f>IF(COUNTIF($BT$5:$BT364,"&gt;=2")&lt;=1,SUM($BQ364:$BU364)*E$8,CH363)</f>
        <v>2592000</v>
      </c>
      <c r="CI364" s="4">
        <f>IF(COUNTIF($BZ$5:$BZ364,"&gt;=2")&lt;=1,SUM($BV364:$BZ364)*F$8,CI363)</f>
        <v>26006400</v>
      </c>
      <c r="CJ364" s="4">
        <f t="shared" si="314"/>
        <v>0</v>
      </c>
      <c r="CK364" s="4">
        <f t="shared" si="315"/>
        <v>339.75</v>
      </c>
      <c r="CM364" s="4">
        <v>360</v>
      </c>
      <c r="CN364" s="4">
        <f>IF(COUNTIF($BH$5:$BH364,"&gt;=2")&gt;1,CN363,BG364)</f>
        <v>4.8999999999999995</v>
      </c>
      <c r="CO364" s="4">
        <f>IF(COUNTIF($BH$5:$BH364,"&gt;=2")&gt;1,CO363,BH364)</f>
        <v>2.1</v>
      </c>
      <c r="CP364" s="4">
        <f>IF(COUNTIF($BH$5:$BH364,"&gt;=2")&gt;1,CP363,BI364)</f>
        <v>0</v>
      </c>
      <c r="CQ364" s="4">
        <f>IF(COUNTIF($BH$5:$BH364,"&gt;=2")&gt;1,CQ363,BJ364)</f>
        <v>0</v>
      </c>
      <c r="CR364" s="4">
        <f>IF(COUNTIF($BH$5:$BH364,"&gt;=2")&gt;1,CR363,BK364)</f>
        <v>0</v>
      </c>
      <c r="CS364" s="4">
        <f>IF(COUNTIF($BN$5:$BN364,"&gt;=2")&gt;1,CS363,BL364)</f>
        <v>7</v>
      </c>
      <c r="CT364" s="4">
        <f>IF(COUNTIF($BN$5:$BN364,"&gt;=2")&gt;1,CT363,BM364)</f>
        <v>4.8999999999999995</v>
      </c>
      <c r="CU364" s="4">
        <f>IF(COUNTIF($BN$5:$BN364,"&gt;=2")&gt;1,CU363,BN364)</f>
        <v>2.1</v>
      </c>
      <c r="CV364" s="4">
        <f>IF(COUNTIF($BN$5:$BN364,"&gt;=2")&gt;1,CV363,BO364)</f>
        <v>0</v>
      </c>
      <c r="CW364" s="4">
        <f>IF(COUNTIF($BN$5:$BN364,"&gt;=2")&gt;1,CW363,BP364)</f>
        <v>0</v>
      </c>
      <c r="CX364" s="4">
        <f>IF(COUNTIF($BT$5:$BT364,"&gt;=2")&gt;1,CX363,BQ364)</f>
        <v>0</v>
      </c>
      <c r="CY364" s="4">
        <f>IF(COUNTIF($BT$5:$BT364,"&gt;=2")&gt;1,CY363,BR364)</f>
        <v>26</v>
      </c>
      <c r="CZ364" s="4">
        <f>IF(COUNTIF($BT$5:$BT364,"&gt;=2")&gt;1,CZ363,BS364)</f>
        <v>11.999999999999996</v>
      </c>
      <c r="DA364" s="4">
        <f>IF(COUNTIF($BT$5:$BT364,"&gt;=2")&gt;1,DA363,BT364)</f>
        <v>2</v>
      </c>
      <c r="DB364" s="4">
        <f>IF(COUNTIF($BT$5:$BT364,"&gt;=2")&gt;1,DB363,BU364)</f>
        <v>0</v>
      </c>
      <c r="DC364" s="4">
        <f>IF(COUNTIF($BZ$5:$BZ364,"&gt;=2")&gt;1,DC363,BV364)</f>
        <v>0</v>
      </c>
      <c r="DD364" s="4">
        <f>IF(COUNTIF($BZ$5:$BZ364,"&gt;=2")&gt;1,DD363,BW364)</f>
        <v>0</v>
      </c>
      <c r="DE364" s="4">
        <f>IF(COUNTIF($BZ$5:$BZ364,"&gt;=2")&gt;1,DE363,BX364)</f>
        <v>240.8</v>
      </c>
      <c r="DF364" s="4">
        <f>IF(COUNTIF($BZ$5:$BZ364,"&gt;=2")&gt;1,DF363,BY364)</f>
        <v>58.694999999999986</v>
      </c>
      <c r="DG364" s="4">
        <f>IF(COUNTIF($BZ$5:$BZ364,"&gt;=2")&gt;1,DG363,BZ364)</f>
        <v>1.5050000000000001</v>
      </c>
      <c r="DH364" s="4">
        <f t="shared" si="316"/>
        <v>0</v>
      </c>
      <c r="DI364" s="4">
        <f t="shared" si="317"/>
        <v>0</v>
      </c>
      <c r="DJ364" s="4">
        <f t="shared" si="318"/>
        <v>0</v>
      </c>
      <c r="DK364" s="4">
        <f t="shared" si="319"/>
        <v>0</v>
      </c>
      <c r="DL364" s="4">
        <f t="shared" si="320"/>
        <v>0</v>
      </c>
      <c r="DM364" s="4">
        <f t="shared" si="321"/>
        <v>7</v>
      </c>
      <c r="DN364" s="4">
        <f t="shared" si="322"/>
        <v>13.999999999999998</v>
      </c>
      <c r="DO364" s="4">
        <f t="shared" si="323"/>
        <v>40</v>
      </c>
      <c r="DP364" s="4">
        <f t="shared" si="324"/>
        <v>301</v>
      </c>
      <c r="DQ364" s="4">
        <f t="shared" si="325"/>
        <v>0</v>
      </c>
      <c r="DS364" s="4">
        <v>360</v>
      </c>
      <c r="DT364" s="4">
        <f>$CK364+INDEX(节奏总纲!D$4:D$163,基础状态预估!$C$2)</f>
        <v>384.00483399593907</v>
      </c>
      <c r="DU364" s="4">
        <f>$CK364+INDEX(节奏总纲!E$4:E$163,基础状态预估!$C$2)</f>
        <v>378.28268396026414</v>
      </c>
      <c r="DV364" s="4">
        <f>$CK364+INDEX(节奏总纲!F$4:F$163,基础状态预估!$C$2)</f>
        <v>371.39220630709644</v>
      </c>
      <c r="DW364" s="4">
        <f>$CK364+INDEX(节奏总纲!G$4:G$163,基础状态预估!$C$2)</f>
        <v>363.03246816526354</v>
      </c>
      <c r="DX364" s="4">
        <f>$CK364+INDEX(节奏总纲!H$4:H$163,基础状态预估!$C$2)</f>
        <v>352.69453894381218</v>
      </c>
      <c r="DY364" s="4">
        <f t="shared" si="326"/>
        <v>11.899999999999999</v>
      </c>
      <c r="DZ364" s="4">
        <f t="shared" si="327"/>
        <v>33</v>
      </c>
      <c r="EA364" s="4">
        <f t="shared" si="328"/>
        <v>254.9</v>
      </c>
      <c r="EB364" s="4">
        <f t="shared" si="329"/>
        <v>60.694999999999986</v>
      </c>
      <c r="EC364" s="4">
        <f t="shared" si="330"/>
        <v>1.5050000000000001</v>
      </c>
    </row>
    <row r="365" spans="58:133" x14ac:dyDescent="0.15">
      <c r="BF365" s="4">
        <v>361</v>
      </c>
      <c r="BG365" s="4">
        <f t="shared" si="312"/>
        <v>252.7</v>
      </c>
      <c r="BH365" s="4">
        <f t="shared" si="313"/>
        <v>108.3</v>
      </c>
      <c r="BL365" s="4">
        <f t="shared" si="301"/>
        <v>177.5</v>
      </c>
      <c r="BM365" s="4">
        <f t="shared" si="302"/>
        <v>124.24999999999999</v>
      </c>
      <c r="BN365" s="4">
        <f t="shared" si="303"/>
        <v>53.25</v>
      </c>
      <c r="BR365" s="4">
        <f t="shared" si="304"/>
        <v>222.3</v>
      </c>
      <c r="BS365" s="4">
        <f t="shared" si="305"/>
        <v>102.59999999999998</v>
      </c>
      <c r="BT365" s="4">
        <f t="shared" si="306"/>
        <v>17.100000000000001</v>
      </c>
      <c r="BX365" s="4">
        <f t="shared" si="307"/>
        <v>241.60000000000002</v>
      </c>
      <c r="BY365" s="4">
        <f t="shared" si="308"/>
        <v>58.889999999999986</v>
      </c>
      <c r="BZ365" s="4">
        <f t="shared" si="309"/>
        <v>1.51</v>
      </c>
      <c r="CD365" s="4">
        <f t="shared" si="310"/>
        <v>0</v>
      </c>
      <c r="CE365" s="4">
        <f t="shared" si="311"/>
        <v>0</v>
      </c>
      <c r="CF365" s="4">
        <f>IF(COUNTIF($BH$5:$BH365,"&gt;=2")&lt;=1,SUM($BG365:$BK365)*C$8,CF364)</f>
        <v>151200</v>
      </c>
      <c r="CG365" s="4">
        <f>IF(COUNTIF($BN$5:$BN365,"&gt;=2")&lt;=1,SUM($BL365:$BP365)*D$8,CG364)</f>
        <v>604799.99999999988</v>
      </c>
      <c r="CH365" s="4">
        <f>IF(COUNTIF($BT$5:$BT365,"&gt;=2")&lt;=1,SUM($BQ365:$BU365)*E$8,CH364)</f>
        <v>2592000</v>
      </c>
      <c r="CI365" s="4">
        <f>IF(COUNTIF($BZ$5:$BZ365,"&gt;=2")&lt;=1,SUM($BV365:$BZ365)*F$8,CI364)</f>
        <v>26092800</v>
      </c>
      <c r="CJ365" s="4">
        <f t="shared" si="314"/>
        <v>0</v>
      </c>
      <c r="CK365" s="4">
        <f t="shared" si="315"/>
        <v>340.75</v>
      </c>
      <c r="CM365" s="4">
        <v>361</v>
      </c>
      <c r="CN365" s="4">
        <f>IF(COUNTIF($BH$5:$BH365,"&gt;=2")&gt;1,CN364,BG365)</f>
        <v>4.8999999999999995</v>
      </c>
      <c r="CO365" s="4">
        <f>IF(COUNTIF($BH$5:$BH365,"&gt;=2")&gt;1,CO364,BH365)</f>
        <v>2.1</v>
      </c>
      <c r="CP365" s="4">
        <f>IF(COUNTIF($BH$5:$BH365,"&gt;=2")&gt;1,CP364,BI365)</f>
        <v>0</v>
      </c>
      <c r="CQ365" s="4">
        <f>IF(COUNTIF($BH$5:$BH365,"&gt;=2")&gt;1,CQ364,BJ365)</f>
        <v>0</v>
      </c>
      <c r="CR365" s="4">
        <f>IF(COUNTIF($BH$5:$BH365,"&gt;=2")&gt;1,CR364,BK365)</f>
        <v>0</v>
      </c>
      <c r="CS365" s="4">
        <f>IF(COUNTIF($BN$5:$BN365,"&gt;=2")&gt;1,CS364,BL365)</f>
        <v>7</v>
      </c>
      <c r="CT365" s="4">
        <f>IF(COUNTIF($BN$5:$BN365,"&gt;=2")&gt;1,CT364,BM365)</f>
        <v>4.8999999999999995</v>
      </c>
      <c r="CU365" s="4">
        <f>IF(COUNTIF($BN$5:$BN365,"&gt;=2")&gt;1,CU364,BN365)</f>
        <v>2.1</v>
      </c>
      <c r="CV365" s="4">
        <f>IF(COUNTIF($BN$5:$BN365,"&gt;=2")&gt;1,CV364,BO365)</f>
        <v>0</v>
      </c>
      <c r="CW365" s="4">
        <f>IF(COUNTIF($BN$5:$BN365,"&gt;=2")&gt;1,CW364,BP365)</f>
        <v>0</v>
      </c>
      <c r="CX365" s="4">
        <f>IF(COUNTIF($BT$5:$BT365,"&gt;=2")&gt;1,CX364,BQ365)</f>
        <v>0</v>
      </c>
      <c r="CY365" s="4">
        <f>IF(COUNTIF($BT$5:$BT365,"&gt;=2")&gt;1,CY364,BR365)</f>
        <v>26</v>
      </c>
      <c r="CZ365" s="4">
        <f>IF(COUNTIF($BT$5:$BT365,"&gt;=2")&gt;1,CZ364,BS365)</f>
        <v>11.999999999999996</v>
      </c>
      <c r="DA365" s="4">
        <f>IF(COUNTIF($BT$5:$BT365,"&gt;=2")&gt;1,DA364,BT365)</f>
        <v>2</v>
      </c>
      <c r="DB365" s="4">
        <f>IF(COUNTIF($BT$5:$BT365,"&gt;=2")&gt;1,DB364,BU365)</f>
        <v>0</v>
      </c>
      <c r="DC365" s="4">
        <f>IF(COUNTIF($BZ$5:$BZ365,"&gt;=2")&gt;1,DC364,BV365)</f>
        <v>0</v>
      </c>
      <c r="DD365" s="4">
        <f>IF(COUNTIF($BZ$5:$BZ365,"&gt;=2")&gt;1,DD364,BW365)</f>
        <v>0</v>
      </c>
      <c r="DE365" s="4">
        <f>IF(COUNTIF($BZ$5:$BZ365,"&gt;=2")&gt;1,DE364,BX365)</f>
        <v>241.60000000000002</v>
      </c>
      <c r="DF365" s="4">
        <f>IF(COUNTIF($BZ$5:$BZ365,"&gt;=2")&gt;1,DF364,BY365)</f>
        <v>58.889999999999986</v>
      </c>
      <c r="DG365" s="4">
        <f>IF(COUNTIF($BZ$5:$BZ365,"&gt;=2")&gt;1,DG364,BZ365)</f>
        <v>1.51</v>
      </c>
      <c r="DH365" s="4">
        <f t="shared" si="316"/>
        <v>0</v>
      </c>
      <c r="DI365" s="4">
        <f t="shared" si="317"/>
        <v>0</v>
      </c>
      <c r="DJ365" s="4">
        <f t="shared" si="318"/>
        <v>0</v>
      </c>
      <c r="DK365" s="4">
        <f t="shared" si="319"/>
        <v>0</v>
      </c>
      <c r="DL365" s="4">
        <f t="shared" si="320"/>
        <v>0</v>
      </c>
      <c r="DM365" s="4">
        <f t="shared" si="321"/>
        <v>7</v>
      </c>
      <c r="DN365" s="4">
        <f t="shared" si="322"/>
        <v>13.999999999999998</v>
      </c>
      <c r="DO365" s="4">
        <f t="shared" si="323"/>
        <v>40</v>
      </c>
      <c r="DP365" s="4">
        <f t="shared" si="324"/>
        <v>302</v>
      </c>
      <c r="DQ365" s="4">
        <f t="shared" si="325"/>
        <v>0</v>
      </c>
      <c r="DS365" s="4">
        <v>361</v>
      </c>
      <c r="DT365" s="4">
        <f>$CK365+INDEX(节奏总纲!D$4:D$163,基础状态预估!$C$2)</f>
        <v>385.00483399593907</v>
      </c>
      <c r="DU365" s="4">
        <f>$CK365+INDEX(节奏总纲!E$4:E$163,基础状态预估!$C$2)</f>
        <v>379.28268396026414</v>
      </c>
      <c r="DV365" s="4">
        <f>$CK365+INDEX(节奏总纲!F$4:F$163,基础状态预估!$C$2)</f>
        <v>372.39220630709644</v>
      </c>
      <c r="DW365" s="4">
        <f>$CK365+INDEX(节奏总纲!G$4:G$163,基础状态预估!$C$2)</f>
        <v>364.03246816526354</v>
      </c>
      <c r="DX365" s="4">
        <f>$CK365+INDEX(节奏总纲!H$4:H$163,基础状态预估!$C$2)</f>
        <v>353.69453894381218</v>
      </c>
      <c r="DY365" s="4">
        <f t="shared" si="326"/>
        <v>11.899999999999999</v>
      </c>
      <c r="DZ365" s="4">
        <f t="shared" si="327"/>
        <v>33</v>
      </c>
      <c r="EA365" s="4">
        <f t="shared" si="328"/>
        <v>255.70000000000002</v>
      </c>
      <c r="EB365" s="4">
        <f t="shared" si="329"/>
        <v>60.889999999999986</v>
      </c>
      <c r="EC365" s="4">
        <f t="shared" si="330"/>
        <v>1.51</v>
      </c>
    </row>
    <row r="366" spans="58:133" x14ac:dyDescent="0.15">
      <c r="BF366" s="4">
        <v>362</v>
      </c>
      <c r="BG366" s="4">
        <f t="shared" si="312"/>
        <v>253.39999999999998</v>
      </c>
      <c r="BH366" s="4">
        <f t="shared" si="313"/>
        <v>108.6</v>
      </c>
      <c r="BL366" s="4">
        <f t="shared" si="301"/>
        <v>178</v>
      </c>
      <c r="BM366" s="4">
        <f t="shared" si="302"/>
        <v>124.6</v>
      </c>
      <c r="BN366" s="4">
        <f t="shared" si="303"/>
        <v>53.4</v>
      </c>
      <c r="BR366" s="4">
        <f t="shared" si="304"/>
        <v>222.95000000000002</v>
      </c>
      <c r="BS366" s="4">
        <f t="shared" si="305"/>
        <v>102.89999999999998</v>
      </c>
      <c r="BT366" s="4">
        <f t="shared" si="306"/>
        <v>17.150000000000002</v>
      </c>
      <c r="BX366" s="4">
        <f t="shared" si="307"/>
        <v>242.4</v>
      </c>
      <c r="BY366" s="4">
        <f t="shared" si="308"/>
        <v>59.084999999999987</v>
      </c>
      <c r="BZ366" s="4">
        <f t="shared" si="309"/>
        <v>1.5150000000000001</v>
      </c>
      <c r="CD366" s="4">
        <f t="shared" si="310"/>
        <v>0</v>
      </c>
      <c r="CE366" s="4">
        <f t="shared" si="311"/>
        <v>0</v>
      </c>
      <c r="CF366" s="4">
        <f>IF(COUNTIF($BH$5:$BH366,"&gt;=2")&lt;=1,SUM($BG366:$BK366)*C$8,CF365)</f>
        <v>151200</v>
      </c>
      <c r="CG366" s="4">
        <f>IF(COUNTIF($BN$5:$BN366,"&gt;=2")&lt;=1,SUM($BL366:$BP366)*D$8,CG365)</f>
        <v>604799.99999999988</v>
      </c>
      <c r="CH366" s="4">
        <f>IF(COUNTIF($BT$5:$BT366,"&gt;=2")&lt;=1,SUM($BQ366:$BU366)*E$8,CH365)</f>
        <v>2592000</v>
      </c>
      <c r="CI366" s="4">
        <f>IF(COUNTIF($BZ$5:$BZ366,"&gt;=2")&lt;=1,SUM($BV366:$BZ366)*F$8,CI365)</f>
        <v>26179200</v>
      </c>
      <c r="CJ366" s="4">
        <f t="shared" si="314"/>
        <v>0</v>
      </c>
      <c r="CK366" s="4">
        <f t="shared" si="315"/>
        <v>341.75</v>
      </c>
      <c r="CM366" s="4">
        <v>362</v>
      </c>
      <c r="CN366" s="4">
        <f>IF(COUNTIF($BH$5:$BH366,"&gt;=2")&gt;1,CN365,BG366)</f>
        <v>4.8999999999999995</v>
      </c>
      <c r="CO366" s="4">
        <f>IF(COUNTIF($BH$5:$BH366,"&gt;=2")&gt;1,CO365,BH366)</f>
        <v>2.1</v>
      </c>
      <c r="CP366" s="4">
        <f>IF(COUNTIF($BH$5:$BH366,"&gt;=2")&gt;1,CP365,BI366)</f>
        <v>0</v>
      </c>
      <c r="CQ366" s="4">
        <f>IF(COUNTIF($BH$5:$BH366,"&gt;=2")&gt;1,CQ365,BJ366)</f>
        <v>0</v>
      </c>
      <c r="CR366" s="4">
        <f>IF(COUNTIF($BH$5:$BH366,"&gt;=2")&gt;1,CR365,BK366)</f>
        <v>0</v>
      </c>
      <c r="CS366" s="4">
        <f>IF(COUNTIF($BN$5:$BN366,"&gt;=2")&gt;1,CS365,BL366)</f>
        <v>7</v>
      </c>
      <c r="CT366" s="4">
        <f>IF(COUNTIF($BN$5:$BN366,"&gt;=2")&gt;1,CT365,BM366)</f>
        <v>4.8999999999999995</v>
      </c>
      <c r="CU366" s="4">
        <f>IF(COUNTIF($BN$5:$BN366,"&gt;=2")&gt;1,CU365,BN366)</f>
        <v>2.1</v>
      </c>
      <c r="CV366" s="4">
        <f>IF(COUNTIF($BN$5:$BN366,"&gt;=2")&gt;1,CV365,BO366)</f>
        <v>0</v>
      </c>
      <c r="CW366" s="4">
        <f>IF(COUNTIF($BN$5:$BN366,"&gt;=2")&gt;1,CW365,BP366)</f>
        <v>0</v>
      </c>
      <c r="CX366" s="4">
        <f>IF(COUNTIF($BT$5:$BT366,"&gt;=2")&gt;1,CX365,BQ366)</f>
        <v>0</v>
      </c>
      <c r="CY366" s="4">
        <f>IF(COUNTIF($BT$5:$BT366,"&gt;=2")&gt;1,CY365,BR366)</f>
        <v>26</v>
      </c>
      <c r="CZ366" s="4">
        <f>IF(COUNTIF($BT$5:$BT366,"&gt;=2")&gt;1,CZ365,BS366)</f>
        <v>11.999999999999996</v>
      </c>
      <c r="DA366" s="4">
        <f>IF(COUNTIF($BT$5:$BT366,"&gt;=2")&gt;1,DA365,BT366)</f>
        <v>2</v>
      </c>
      <c r="DB366" s="4">
        <f>IF(COUNTIF($BT$5:$BT366,"&gt;=2")&gt;1,DB365,BU366)</f>
        <v>0</v>
      </c>
      <c r="DC366" s="4">
        <f>IF(COUNTIF($BZ$5:$BZ366,"&gt;=2")&gt;1,DC365,BV366)</f>
        <v>0</v>
      </c>
      <c r="DD366" s="4">
        <f>IF(COUNTIF($BZ$5:$BZ366,"&gt;=2")&gt;1,DD365,BW366)</f>
        <v>0</v>
      </c>
      <c r="DE366" s="4">
        <f>IF(COUNTIF($BZ$5:$BZ366,"&gt;=2")&gt;1,DE365,BX366)</f>
        <v>242.4</v>
      </c>
      <c r="DF366" s="4">
        <f>IF(COUNTIF($BZ$5:$BZ366,"&gt;=2")&gt;1,DF365,BY366)</f>
        <v>59.084999999999987</v>
      </c>
      <c r="DG366" s="4">
        <f>IF(COUNTIF($BZ$5:$BZ366,"&gt;=2")&gt;1,DG365,BZ366)</f>
        <v>1.5150000000000001</v>
      </c>
      <c r="DH366" s="4">
        <f t="shared" si="316"/>
        <v>0</v>
      </c>
      <c r="DI366" s="4">
        <f t="shared" si="317"/>
        <v>0</v>
      </c>
      <c r="DJ366" s="4">
        <f t="shared" si="318"/>
        <v>0</v>
      </c>
      <c r="DK366" s="4">
        <f t="shared" si="319"/>
        <v>0</v>
      </c>
      <c r="DL366" s="4">
        <f t="shared" si="320"/>
        <v>0</v>
      </c>
      <c r="DM366" s="4">
        <f t="shared" si="321"/>
        <v>7</v>
      </c>
      <c r="DN366" s="4">
        <f t="shared" si="322"/>
        <v>13.999999999999998</v>
      </c>
      <c r="DO366" s="4">
        <f t="shared" si="323"/>
        <v>40</v>
      </c>
      <c r="DP366" s="4">
        <f t="shared" si="324"/>
        <v>303</v>
      </c>
      <c r="DQ366" s="4">
        <f t="shared" si="325"/>
        <v>0</v>
      </c>
      <c r="DS366" s="4">
        <v>362</v>
      </c>
      <c r="DT366" s="4">
        <f>$CK366+INDEX(节奏总纲!D$4:D$163,基础状态预估!$C$2)</f>
        <v>386.00483399593907</v>
      </c>
      <c r="DU366" s="4">
        <f>$CK366+INDEX(节奏总纲!E$4:E$163,基础状态预估!$C$2)</f>
        <v>380.28268396026414</v>
      </c>
      <c r="DV366" s="4">
        <f>$CK366+INDEX(节奏总纲!F$4:F$163,基础状态预估!$C$2)</f>
        <v>373.39220630709644</v>
      </c>
      <c r="DW366" s="4">
        <f>$CK366+INDEX(节奏总纲!G$4:G$163,基础状态预估!$C$2)</f>
        <v>365.03246816526354</v>
      </c>
      <c r="DX366" s="4">
        <f>$CK366+INDEX(节奏总纲!H$4:H$163,基础状态预估!$C$2)</f>
        <v>354.69453894381218</v>
      </c>
      <c r="DY366" s="4">
        <f t="shared" si="326"/>
        <v>11.899999999999999</v>
      </c>
      <c r="DZ366" s="4">
        <f t="shared" si="327"/>
        <v>33</v>
      </c>
      <c r="EA366" s="4">
        <f t="shared" si="328"/>
        <v>256.5</v>
      </c>
      <c r="EB366" s="4">
        <f t="shared" si="329"/>
        <v>61.084999999999987</v>
      </c>
      <c r="EC366" s="4">
        <f t="shared" si="330"/>
        <v>1.5150000000000001</v>
      </c>
    </row>
    <row r="367" spans="58:133" x14ac:dyDescent="0.15">
      <c r="BF367" s="4">
        <v>363</v>
      </c>
      <c r="BG367" s="4">
        <f t="shared" si="312"/>
        <v>254.1</v>
      </c>
      <c r="BH367" s="4">
        <f t="shared" si="313"/>
        <v>108.89999999999999</v>
      </c>
      <c r="BL367" s="4">
        <f t="shared" si="301"/>
        <v>178.5</v>
      </c>
      <c r="BM367" s="4">
        <f t="shared" si="302"/>
        <v>124.94999999999999</v>
      </c>
      <c r="BN367" s="4">
        <f t="shared" si="303"/>
        <v>53.55</v>
      </c>
      <c r="BR367" s="4">
        <f t="shared" si="304"/>
        <v>223.6</v>
      </c>
      <c r="BS367" s="4">
        <f t="shared" si="305"/>
        <v>103.19999999999997</v>
      </c>
      <c r="BT367" s="4">
        <f t="shared" si="306"/>
        <v>17.2</v>
      </c>
      <c r="BX367" s="4">
        <f t="shared" si="307"/>
        <v>243.20000000000002</v>
      </c>
      <c r="BY367" s="4">
        <f t="shared" si="308"/>
        <v>59.279999999999987</v>
      </c>
      <c r="BZ367" s="4">
        <f t="shared" si="309"/>
        <v>1.52</v>
      </c>
      <c r="CD367" s="4">
        <f t="shared" si="310"/>
        <v>0</v>
      </c>
      <c r="CE367" s="4">
        <f t="shared" si="311"/>
        <v>0</v>
      </c>
      <c r="CF367" s="4">
        <f>IF(COUNTIF($BH$5:$BH367,"&gt;=2")&lt;=1,SUM($BG367:$BK367)*C$8,CF366)</f>
        <v>151200</v>
      </c>
      <c r="CG367" s="4">
        <f>IF(COUNTIF($BN$5:$BN367,"&gt;=2")&lt;=1,SUM($BL367:$BP367)*D$8,CG366)</f>
        <v>604799.99999999988</v>
      </c>
      <c r="CH367" s="4">
        <f>IF(COUNTIF($BT$5:$BT367,"&gt;=2")&lt;=1,SUM($BQ367:$BU367)*E$8,CH366)</f>
        <v>2592000</v>
      </c>
      <c r="CI367" s="4">
        <f>IF(COUNTIF($BZ$5:$BZ367,"&gt;=2")&lt;=1,SUM($BV367:$BZ367)*F$8,CI366)</f>
        <v>26265600</v>
      </c>
      <c r="CJ367" s="4">
        <f t="shared" si="314"/>
        <v>0</v>
      </c>
      <c r="CK367" s="4">
        <f t="shared" si="315"/>
        <v>342.75</v>
      </c>
      <c r="CM367" s="4">
        <v>363</v>
      </c>
      <c r="CN367" s="4">
        <f>IF(COUNTIF($BH$5:$BH367,"&gt;=2")&gt;1,CN366,BG367)</f>
        <v>4.8999999999999995</v>
      </c>
      <c r="CO367" s="4">
        <f>IF(COUNTIF($BH$5:$BH367,"&gt;=2")&gt;1,CO366,BH367)</f>
        <v>2.1</v>
      </c>
      <c r="CP367" s="4">
        <f>IF(COUNTIF($BH$5:$BH367,"&gt;=2")&gt;1,CP366,BI367)</f>
        <v>0</v>
      </c>
      <c r="CQ367" s="4">
        <f>IF(COUNTIF($BH$5:$BH367,"&gt;=2")&gt;1,CQ366,BJ367)</f>
        <v>0</v>
      </c>
      <c r="CR367" s="4">
        <f>IF(COUNTIF($BH$5:$BH367,"&gt;=2")&gt;1,CR366,BK367)</f>
        <v>0</v>
      </c>
      <c r="CS367" s="4">
        <f>IF(COUNTIF($BN$5:$BN367,"&gt;=2")&gt;1,CS366,BL367)</f>
        <v>7</v>
      </c>
      <c r="CT367" s="4">
        <f>IF(COUNTIF($BN$5:$BN367,"&gt;=2")&gt;1,CT366,BM367)</f>
        <v>4.8999999999999995</v>
      </c>
      <c r="CU367" s="4">
        <f>IF(COUNTIF($BN$5:$BN367,"&gt;=2")&gt;1,CU366,BN367)</f>
        <v>2.1</v>
      </c>
      <c r="CV367" s="4">
        <f>IF(COUNTIF($BN$5:$BN367,"&gt;=2")&gt;1,CV366,BO367)</f>
        <v>0</v>
      </c>
      <c r="CW367" s="4">
        <f>IF(COUNTIF($BN$5:$BN367,"&gt;=2")&gt;1,CW366,BP367)</f>
        <v>0</v>
      </c>
      <c r="CX367" s="4">
        <f>IF(COUNTIF($BT$5:$BT367,"&gt;=2")&gt;1,CX366,BQ367)</f>
        <v>0</v>
      </c>
      <c r="CY367" s="4">
        <f>IF(COUNTIF($BT$5:$BT367,"&gt;=2")&gt;1,CY366,BR367)</f>
        <v>26</v>
      </c>
      <c r="CZ367" s="4">
        <f>IF(COUNTIF($BT$5:$BT367,"&gt;=2")&gt;1,CZ366,BS367)</f>
        <v>11.999999999999996</v>
      </c>
      <c r="DA367" s="4">
        <f>IF(COUNTIF($BT$5:$BT367,"&gt;=2")&gt;1,DA366,BT367)</f>
        <v>2</v>
      </c>
      <c r="DB367" s="4">
        <f>IF(COUNTIF($BT$5:$BT367,"&gt;=2")&gt;1,DB366,BU367)</f>
        <v>0</v>
      </c>
      <c r="DC367" s="4">
        <f>IF(COUNTIF($BZ$5:$BZ367,"&gt;=2")&gt;1,DC366,BV367)</f>
        <v>0</v>
      </c>
      <c r="DD367" s="4">
        <f>IF(COUNTIF($BZ$5:$BZ367,"&gt;=2")&gt;1,DD366,BW367)</f>
        <v>0</v>
      </c>
      <c r="DE367" s="4">
        <f>IF(COUNTIF($BZ$5:$BZ367,"&gt;=2")&gt;1,DE366,BX367)</f>
        <v>243.20000000000002</v>
      </c>
      <c r="DF367" s="4">
        <f>IF(COUNTIF($BZ$5:$BZ367,"&gt;=2")&gt;1,DF366,BY367)</f>
        <v>59.279999999999987</v>
      </c>
      <c r="DG367" s="4">
        <f>IF(COUNTIF($BZ$5:$BZ367,"&gt;=2")&gt;1,DG366,BZ367)</f>
        <v>1.52</v>
      </c>
      <c r="DH367" s="4">
        <f t="shared" si="316"/>
        <v>0</v>
      </c>
      <c r="DI367" s="4">
        <f t="shared" si="317"/>
        <v>0</v>
      </c>
      <c r="DJ367" s="4">
        <f t="shared" si="318"/>
        <v>0</v>
      </c>
      <c r="DK367" s="4">
        <f t="shared" si="319"/>
        <v>0</v>
      </c>
      <c r="DL367" s="4">
        <f t="shared" si="320"/>
        <v>0</v>
      </c>
      <c r="DM367" s="4">
        <f t="shared" si="321"/>
        <v>7</v>
      </c>
      <c r="DN367" s="4">
        <f t="shared" si="322"/>
        <v>13.999999999999998</v>
      </c>
      <c r="DO367" s="4">
        <f t="shared" si="323"/>
        <v>40</v>
      </c>
      <c r="DP367" s="4">
        <f t="shared" si="324"/>
        <v>304</v>
      </c>
      <c r="DQ367" s="4">
        <f t="shared" si="325"/>
        <v>0</v>
      </c>
      <c r="DS367" s="4">
        <v>363</v>
      </c>
      <c r="DT367" s="4">
        <f>$CK367+INDEX(节奏总纲!D$4:D$163,基础状态预估!$C$2)</f>
        <v>387.00483399593907</v>
      </c>
      <c r="DU367" s="4">
        <f>$CK367+INDEX(节奏总纲!E$4:E$163,基础状态预估!$C$2)</f>
        <v>381.28268396026414</v>
      </c>
      <c r="DV367" s="4">
        <f>$CK367+INDEX(节奏总纲!F$4:F$163,基础状态预估!$C$2)</f>
        <v>374.39220630709644</v>
      </c>
      <c r="DW367" s="4">
        <f>$CK367+INDEX(节奏总纲!G$4:G$163,基础状态预估!$C$2)</f>
        <v>366.03246816526354</v>
      </c>
      <c r="DX367" s="4">
        <f>$CK367+INDEX(节奏总纲!H$4:H$163,基础状态预估!$C$2)</f>
        <v>355.69453894381218</v>
      </c>
      <c r="DY367" s="4">
        <f t="shared" si="326"/>
        <v>11.899999999999999</v>
      </c>
      <c r="DZ367" s="4">
        <f t="shared" si="327"/>
        <v>33</v>
      </c>
      <c r="EA367" s="4">
        <f t="shared" si="328"/>
        <v>257.3</v>
      </c>
      <c r="EB367" s="4">
        <f t="shared" si="329"/>
        <v>61.279999999999987</v>
      </c>
      <c r="EC367" s="4">
        <f t="shared" si="330"/>
        <v>1.52</v>
      </c>
    </row>
    <row r="368" spans="58:133" x14ac:dyDescent="0.15">
      <c r="BF368" s="4">
        <v>364</v>
      </c>
      <c r="BG368" s="4">
        <f t="shared" si="312"/>
        <v>254.79999999999998</v>
      </c>
      <c r="BH368" s="4">
        <f t="shared" si="313"/>
        <v>109.2</v>
      </c>
      <c r="BL368" s="4">
        <f t="shared" si="301"/>
        <v>179</v>
      </c>
      <c r="BM368" s="4">
        <f t="shared" si="302"/>
        <v>125.3</v>
      </c>
      <c r="BN368" s="4">
        <f t="shared" si="303"/>
        <v>53.699999999999996</v>
      </c>
      <c r="BR368" s="4">
        <f t="shared" si="304"/>
        <v>224.25</v>
      </c>
      <c r="BS368" s="4">
        <f t="shared" si="305"/>
        <v>103.49999999999997</v>
      </c>
      <c r="BT368" s="4">
        <f t="shared" si="306"/>
        <v>17.25</v>
      </c>
      <c r="BX368" s="4">
        <f t="shared" si="307"/>
        <v>244</v>
      </c>
      <c r="BY368" s="4">
        <f t="shared" si="308"/>
        <v>59.474999999999987</v>
      </c>
      <c r="BZ368" s="4">
        <f t="shared" si="309"/>
        <v>1.5250000000000001</v>
      </c>
      <c r="CD368" s="4">
        <f t="shared" si="310"/>
        <v>0</v>
      </c>
      <c r="CE368" s="4">
        <f t="shared" si="311"/>
        <v>0</v>
      </c>
      <c r="CF368" s="4">
        <f>IF(COUNTIF($BH$5:$BH368,"&gt;=2")&lt;=1,SUM($BG368:$BK368)*C$8,CF367)</f>
        <v>151200</v>
      </c>
      <c r="CG368" s="4">
        <f>IF(COUNTIF($BN$5:$BN368,"&gt;=2")&lt;=1,SUM($BL368:$BP368)*D$8,CG367)</f>
        <v>604799.99999999988</v>
      </c>
      <c r="CH368" s="4">
        <f>IF(COUNTIF($BT$5:$BT368,"&gt;=2")&lt;=1,SUM($BQ368:$BU368)*E$8,CH367)</f>
        <v>2592000</v>
      </c>
      <c r="CI368" s="4">
        <f>IF(COUNTIF($BZ$5:$BZ368,"&gt;=2")&lt;=1,SUM($BV368:$BZ368)*F$8,CI367)</f>
        <v>26351999.999999996</v>
      </c>
      <c r="CJ368" s="4">
        <f t="shared" si="314"/>
        <v>0</v>
      </c>
      <c r="CK368" s="4">
        <f t="shared" si="315"/>
        <v>343.74999999999994</v>
      </c>
      <c r="CM368" s="4">
        <v>364</v>
      </c>
      <c r="CN368" s="4">
        <f>IF(COUNTIF($BH$5:$BH368,"&gt;=2")&gt;1,CN367,BG368)</f>
        <v>4.8999999999999995</v>
      </c>
      <c r="CO368" s="4">
        <f>IF(COUNTIF($BH$5:$BH368,"&gt;=2")&gt;1,CO367,BH368)</f>
        <v>2.1</v>
      </c>
      <c r="CP368" s="4">
        <f>IF(COUNTIF($BH$5:$BH368,"&gt;=2")&gt;1,CP367,BI368)</f>
        <v>0</v>
      </c>
      <c r="CQ368" s="4">
        <f>IF(COUNTIF($BH$5:$BH368,"&gt;=2")&gt;1,CQ367,BJ368)</f>
        <v>0</v>
      </c>
      <c r="CR368" s="4">
        <f>IF(COUNTIF($BH$5:$BH368,"&gt;=2")&gt;1,CR367,BK368)</f>
        <v>0</v>
      </c>
      <c r="CS368" s="4">
        <f>IF(COUNTIF($BN$5:$BN368,"&gt;=2")&gt;1,CS367,BL368)</f>
        <v>7</v>
      </c>
      <c r="CT368" s="4">
        <f>IF(COUNTIF($BN$5:$BN368,"&gt;=2")&gt;1,CT367,BM368)</f>
        <v>4.8999999999999995</v>
      </c>
      <c r="CU368" s="4">
        <f>IF(COUNTIF($BN$5:$BN368,"&gt;=2")&gt;1,CU367,BN368)</f>
        <v>2.1</v>
      </c>
      <c r="CV368" s="4">
        <f>IF(COUNTIF($BN$5:$BN368,"&gt;=2")&gt;1,CV367,BO368)</f>
        <v>0</v>
      </c>
      <c r="CW368" s="4">
        <f>IF(COUNTIF($BN$5:$BN368,"&gt;=2")&gt;1,CW367,BP368)</f>
        <v>0</v>
      </c>
      <c r="CX368" s="4">
        <f>IF(COUNTIF($BT$5:$BT368,"&gt;=2")&gt;1,CX367,BQ368)</f>
        <v>0</v>
      </c>
      <c r="CY368" s="4">
        <f>IF(COUNTIF($BT$5:$BT368,"&gt;=2")&gt;1,CY367,BR368)</f>
        <v>26</v>
      </c>
      <c r="CZ368" s="4">
        <f>IF(COUNTIF($BT$5:$BT368,"&gt;=2")&gt;1,CZ367,BS368)</f>
        <v>11.999999999999996</v>
      </c>
      <c r="DA368" s="4">
        <f>IF(COUNTIF($BT$5:$BT368,"&gt;=2")&gt;1,DA367,BT368)</f>
        <v>2</v>
      </c>
      <c r="DB368" s="4">
        <f>IF(COUNTIF($BT$5:$BT368,"&gt;=2")&gt;1,DB367,BU368)</f>
        <v>0</v>
      </c>
      <c r="DC368" s="4">
        <f>IF(COUNTIF($BZ$5:$BZ368,"&gt;=2")&gt;1,DC367,BV368)</f>
        <v>0</v>
      </c>
      <c r="DD368" s="4">
        <f>IF(COUNTIF($BZ$5:$BZ368,"&gt;=2")&gt;1,DD367,BW368)</f>
        <v>0</v>
      </c>
      <c r="DE368" s="4">
        <f>IF(COUNTIF($BZ$5:$BZ368,"&gt;=2")&gt;1,DE367,BX368)</f>
        <v>244</v>
      </c>
      <c r="DF368" s="4">
        <f>IF(COUNTIF($BZ$5:$BZ368,"&gt;=2")&gt;1,DF367,BY368)</f>
        <v>59.474999999999987</v>
      </c>
      <c r="DG368" s="4">
        <f>IF(COUNTIF($BZ$5:$BZ368,"&gt;=2")&gt;1,DG367,BZ368)</f>
        <v>1.5250000000000001</v>
      </c>
      <c r="DH368" s="4">
        <f t="shared" si="316"/>
        <v>0</v>
      </c>
      <c r="DI368" s="4">
        <f t="shared" si="317"/>
        <v>0</v>
      </c>
      <c r="DJ368" s="4">
        <f t="shared" si="318"/>
        <v>0</v>
      </c>
      <c r="DK368" s="4">
        <f t="shared" si="319"/>
        <v>0</v>
      </c>
      <c r="DL368" s="4">
        <f t="shared" si="320"/>
        <v>0</v>
      </c>
      <c r="DM368" s="4">
        <f t="shared" si="321"/>
        <v>7</v>
      </c>
      <c r="DN368" s="4">
        <f t="shared" si="322"/>
        <v>13.999999999999998</v>
      </c>
      <c r="DO368" s="4">
        <f t="shared" si="323"/>
        <v>40</v>
      </c>
      <c r="DP368" s="4">
        <f t="shared" si="324"/>
        <v>304.99999999999994</v>
      </c>
      <c r="DQ368" s="4">
        <f t="shared" si="325"/>
        <v>0</v>
      </c>
      <c r="DS368" s="4">
        <v>364</v>
      </c>
      <c r="DT368" s="4">
        <f>$CK368+INDEX(节奏总纲!D$4:D$163,基础状态预估!$C$2)</f>
        <v>388.00483399593901</v>
      </c>
      <c r="DU368" s="4">
        <f>$CK368+INDEX(节奏总纲!E$4:E$163,基础状态预估!$C$2)</f>
        <v>382.28268396026408</v>
      </c>
      <c r="DV368" s="4">
        <f>$CK368+INDEX(节奏总纲!F$4:F$163,基础状态预估!$C$2)</f>
        <v>375.39220630709633</v>
      </c>
      <c r="DW368" s="4">
        <f>$CK368+INDEX(节奏总纲!G$4:G$163,基础状态预估!$C$2)</f>
        <v>367.03246816526348</v>
      </c>
      <c r="DX368" s="4">
        <f>$CK368+INDEX(节奏总纲!H$4:H$163,基础状态预估!$C$2)</f>
        <v>356.69453894381212</v>
      </c>
      <c r="DY368" s="4">
        <f t="shared" si="326"/>
        <v>11.899999999999999</v>
      </c>
      <c r="DZ368" s="4">
        <f t="shared" si="327"/>
        <v>33</v>
      </c>
      <c r="EA368" s="4">
        <f t="shared" si="328"/>
        <v>258.10000000000002</v>
      </c>
      <c r="EB368" s="4">
        <f t="shared" si="329"/>
        <v>61.474999999999987</v>
      </c>
      <c r="EC368" s="4">
        <f t="shared" si="330"/>
        <v>1.5250000000000001</v>
      </c>
    </row>
    <row r="369" spans="58:133" x14ac:dyDescent="0.15">
      <c r="BF369" s="4">
        <v>365</v>
      </c>
      <c r="BG369" s="4">
        <f t="shared" si="312"/>
        <v>255.49999999999997</v>
      </c>
      <c r="BH369" s="4">
        <f t="shared" si="313"/>
        <v>109.5</v>
      </c>
      <c r="BL369" s="4">
        <f t="shared" si="301"/>
        <v>179.5</v>
      </c>
      <c r="BM369" s="4">
        <f t="shared" si="302"/>
        <v>125.64999999999999</v>
      </c>
      <c r="BN369" s="4">
        <f t="shared" si="303"/>
        <v>53.85</v>
      </c>
      <c r="BR369" s="4">
        <f t="shared" si="304"/>
        <v>224.9</v>
      </c>
      <c r="BS369" s="4">
        <f t="shared" si="305"/>
        <v>103.79999999999998</v>
      </c>
      <c r="BT369" s="4">
        <f t="shared" si="306"/>
        <v>17.3</v>
      </c>
      <c r="BX369" s="4">
        <f t="shared" si="307"/>
        <v>244.8</v>
      </c>
      <c r="BY369" s="4">
        <f t="shared" si="308"/>
        <v>59.669999999999987</v>
      </c>
      <c r="BZ369" s="4">
        <f t="shared" si="309"/>
        <v>1.53</v>
      </c>
      <c r="CD369" s="4">
        <f t="shared" si="310"/>
        <v>0</v>
      </c>
      <c r="CE369" s="4">
        <f t="shared" si="311"/>
        <v>0</v>
      </c>
      <c r="CF369" s="4">
        <f>IF(COUNTIF($BH$5:$BH369,"&gt;=2")&lt;=1,SUM($BG369:$BK369)*C$8,CF368)</f>
        <v>151200</v>
      </c>
      <c r="CG369" s="4">
        <f>IF(COUNTIF($BN$5:$BN369,"&gt;=2")&lt;=1,SUM($BL369:$BP369)*D$8,CG368)</f>
        <v>604799.99999999988</v>
      </c>
      <c r="CH369" s="4">
        <f>IF(COUNTIF($BT$5:$BT369,"&gt;=2")&lt;=1,SUM($BQ369:$BU369)*E$8,CH368)</f>
        <v>2592000</v>
      </c>
      <c r="CI369" s="4">
        <f>IF(COUNTIF($BZ$5:$BZ369,"&gt;=2")&lt;=1,SUM($BV369:$BZ369)*F$8,CI368)</f>
        <v>26438400</v>
      </c>
      <c r="CJ369" s="4">
        <f t="shared" si="314"/>
        <v>0</v>
      </c>
      <c r="CK369" s="4">
        <f t="shared" si="315"/>
        <v>344.75</v>
      </c>
      <c r="CM369" s="4">
        <v>365</v>
      </c>
      <c r="CN369" s="4">
        <f>IF(COUNTIF($BH$5:$BH369,"&gt;=2")&gt;1,CN368,BG369)</f>
        <v>4.8999999999999995</v>
      </c>
      <c r="CO369" s="4">
        <f>IF(COUNTIF($BH$5:$BH369,"&gt;=2")&gt;1,CO368,BH369)</f>
        <v>2.1</v>
      </c>
      <c r="CP369" s="4">
        <f>IF(COUNTIF($BH$5:$BH369,"&gt;=2")&gt;1,CP368,BI369)</f>
        <v>0</v>
      </c>
      <c r="CQ369" s="4">
        <f>IF(COUNTIF($BH$5:$BH369,"&gt;=2")&gt;1,CQ368,BJ369)</f>
        <v>0</v>
      </c>
      <c r="CR369" s="4">
        <f>IF(COUNTIF($BH$5:$BH369,"&gt;=2")&gt;1,CR368,BK369)</f>
        <v>0</v>
      </c>
      <c r="CS369" s="4">
        <f>IF(COUNTIF($BN$5:$BN369,"&gt;=2")&gt;1,CS368,BL369)</f>
        <v>7</v>
      </c>
      <c r="CT369" s="4">
        <f>IF(COUNTIF($BN$5:$BN369,"&gt;=2")&gt;1,CT368,BM369)</f>
        <v>4.8999999999999995</v>
      </c>
      <c r="CU369" s="4">
        <f>IF(COUNTIF($BN$5:$BN369,"&gt;=2")&gt;1,CU368,BN369)</f>
        <v>2.1</v>
      </c>
      <c r="CV369" s="4">
        <f>IF(COUNTIF($BN$5:$BN369,"&gt;=2")&gt;1,CV368,BO369)</f>
        <v>0</v>
      </c>
      <c r="CW369" s="4">
        <f>IF(COUNTIF($BN$5:$BN369,"&gt;=2")&gt;1,CW368,BP369)</f>
        <v>0</v>
      </c>
      <c r="CX369" s="4">
        <f>IF(COUNTIF($BT$5:$BT369,"&gt;=2")&gt;1,CX368,BQ369)</f>
        <v>0</v>
      </c>
      <c r="CY369" s="4">
        <f>IF(COUNTIF($BT$5:$BT369,"&gt;=2")&gt;1,CY368,BR369)</f>
        <v>26</v>
      </c>
      <c r="CZ369" s="4">
        <f>IF(COUNTIF($BT$5:$BT369,"&gt;=2")&gt;1,CZ368,BS369)</f>
        <v>11.999999999999996</v>
      </c>
      <c r="DA369" s="4">
        <f>IF(COUNTIF($BT$5:$BT369,"&gt;=2")&gt;1,DA368,BT369)</f>
        <v>2</v>
      </c>
      <c r="DB369" s="4">
        <f>IF(COUNTIF($BT$5:$BT369,"&gt;=2")&gt;1,DB368,BU369)</f>
        <v>0</v>
      </c>
      <c r="DC369" s="4">
        <f>IF(COUNTIF($BZ$5:$BZ369,"&gt;=2")&gt;1,DC368,BV369)</f>
        <v>0</v>
      </c>
      <c r="DD369" s="4">
        <f>IF(COUNTIF($BZ$5:$BZ369,"&gt;=2")&gt;1,DD368,BW369)</f>
        <v>0</v>
      </c>
      <c r="DE369" s="4">
        <f>IF(COUNTIF($BZ$5:$BZ369,"&gt;=2")&gt;1,DE368,BX369)</f>
        <v>244.8</v>
      </c>
      <c r="DF369" s="4">
        <f>IF(COUNTIF($BZ$5:$BZ369,"&gt;=2")&gt;1,DF368,BY369)</f>
        <v>59.669999999999987</v>
      </c>
      <c r="DG369" s="4">
        <f>IF(COUNTIF($BZ$5:$BZ369,"&gt;=2")&gt;1,DG368,BZ369)</f>
        <v>1.53</v>
      </c>
      <c r="DH369" s="4">
        <f t="shared" si="316"/>
        <v>0</v>
      </c>
      <c r="DI369" s="4">
        <f t="shared" si="317"/>
        <v>0</v>
      </c>
      <c r="DJ369" s="4">
        <f t="shared" si="318"/>
        <v>0</v>
      </c>
      <c r="DK369" s="4">
        <f t="shared" si="319"/>
        <v>0</v>
      </c>
      <c r="DL369" s="4">
        <f t="shared" si="320"/>
        <v>0</v>
      </c>
      <c r="DM369" s="4">
        <f t="shared" si="321"/>
        <v>7</v>
      </c>
      <c r="DN369" s="4">
        <f t="shared" si="322"/>
        <v>13.999999999999998</v>
      </c>
      <c r="DO369" s="4">
        <f t="shared" si="323"/>
        <v>40</v>
      </c>
      <c r="DP369" s="4">
        <f t="shared" si="324"/>
        <v>306</v>
      </c>
      <c r="DQ369" s="4">
        <f t="shared" si="325"/>
        <v>0</v>
      </c>
      <c r="DS369" s="4">
        <v>365</v>
      </c>
      <c r="DT369" s="4">
        <f>$CK369+INDEX(节奏总纲!D$4:D$163,基础状态预估!$C$2)</f>
        <v>389.00483399593907</v>
      </c>
      <c r="DU369" s="4">
        <f>$CK369+INDEX(节奏总纲!E$4:E$163,基础状态预估!$C$2)</f>
        <v>383.28268396026414</v>
      </c>
      <c r="DV369" s="4">
        <f>$CK369+INDEX(节奏总纲!F$4:F$163,基础状态预估!$C$2)</f>
        <v>376.39220630709644</v>
      </c>
      <c r="DW369" s="4">
        <f>$CK369+INDEX(节奏总纲!G$4:G$163,基础状态预估!$C$2)</f>
        <v>368.03246816526354</v>
      </c>
      <c r="DX369" s="4">
        <f>$CK369+INDEX(节奏总纲!H$4:H$163,基础状态预估!$C$2)</f>
        <v>357.69453894381218</v>
      </c>
      <c r="DY369" s="4">
        <f t="shared" si="326"/>
        <v>11.899999999999999</v>
      </c>
      <c r="DZ369" s="4">
        <f t="shared" si="327"/>
        <v>33</v>
      </c>
      <c r="EA369" s="4">
        <f t="shared" si="328"/>
        <v>258.90000000000003</v>
      </c>
      <c r="EB369" s="4">
        <f t="shared" si="329"/>
        <v>61.669999999999987</v>
      </c>
      <c r="EC369" s="4">
        <f t="shared" si="330"/>
        <v>1.53</v>
      </c>
    </row>
    <row r="370" spans="58:133" x14ac:dyDescent="0.15">
      <c r="BF370" s="4">
        <v>366</v>
      </c>
      <c r="BG370" s="4">
        <f t="shared" si="312"/>
        <v>256.2</v>
      </c>
      <c r="BH370" s="4">
        <f t="shared" si="313"/>
        <v>109.8</v>
      </c>
      <c r="BL370" s="4">
        <f t="shared" si="301"/>
        <v>180</v>
      </c>
      <c r="BM370" s="4">
        <f t="shared" si="302"/>
        <v>125.99999999999999</v>
      </c>
      <c r="BN370" s="4">
        <f t="shared" si="303"/>
        <v>54</v>
      </c>
      <c r="BR370" s="4">
        <f t="shared" si="304"/>
        <v>225.55</v>
      </c>
      <c r="BS370" s="4">
        <f t="shared" si="305"/>
        <v>104.09999999999998</v>
      </c>
      <c r="BT370" s="4">
        <f t="shared" si="306"/>
        <v>17.350000000000001</v>
      </c>
      <c r="BX370" s="4">
        <f t="shared" si="307"/>
        <v>245.60000000000002</v>
      </c>
      <c r="BY370" s="4">
        <f t="shared" si="308"/>
        <v>59.864999999999988</v>
      </c>
      <c r="BZ370" s="4">
        <f t="shared" si="309"/>
        <v>1.5350000000000001</v>
      </c>
      <c r="CD370" s="4">
        <f t="shared" si="310"/>
        <v>0</v>
      </c>
      <c r="CE370" s="4">
        <f t="shared" si="311"/>
        <v>0</v>
      </c>
      <c r="CF370" s="4">
        <f>IF(COUNTIF($BH$5:$BH370,"&gt;=2")&lt;=1,SUM($BG370:$BK370)*C$8,CF369)</f>
        <v>151200</v>
      </c>
      <c r="CG370" s="4">
        <f>IF(COUNTIF($BN$5:$BN370,"&gt;=2")&lt;=1,SUM($BL370:$BP370)*D$8,CG369)</f>
        <v>604799.99999999988</v>
      </c>
      <c r="CH370" s="4">
        <f>IF(COUNTIF($BT$5:$BT370,"&gt;=2")&lt;=1,SUM($BQ370:$BU370)*E$8,CH369)</f>
        <v>2592000</v>
      </c>
      <c r="CI370" s="4">
        <f>IF(COUNTIF($BZ$5:$BZ370,"&gt;=2")&lt;=1,SUM($BV370:$BZ370)*F$8,CI369)</f>
        <v>26524800.000000004</v>
      </c>
      <c r="CJ370" s="4">
        <f t="shared" si="314"/>
        <v>0</v>
      </c>
      <c r="CK370" s="4">
        <f t="shared" si="315"/>
        <v>345.75000000000006</v>
      </c>
      <c r="CM370" s="4">
        <v>366</v>
      </c>
      <c r="CN370" s="4">
        <f>IF(COUNTIF($BH$5:$BH370,"&gt;=2")&gt;1,CN369,BG370)</f>
        <v>4.8999999999999995</v>
      </c>
      <c r="CO370" s="4">
        <f>IF(COUNTIF($BH$5:$BH370,"&gt;=2")&gt;1,CO369,BH370)</f>
        <v>2.1</v>
      </c>
      <c r="CP370" s="4">
        <f>IF(COUNTIF($BH$5:$BH370,"&gt;=2")&gt;1,CP369,BI370)</f>
        <v>0</v>
      </c>
      <c r="CQ370" s="4">
        <f>IF(COUNTIF($BH$5:$BH370,"&gt;=2")&gt;1,CQ369,BJ370)</f>
        <v>0</v>
      </c>
      <c r="CR370" s="4">
        <f>IF(COUNTIF($BH$5:$BH370,"&gt;=2")&gt;1,CR369,BK370)</f>
        <v>0</v>
      </c>
      <c r="CS370" s="4">
        <f>IF(COUNTIF($BN$5:$BN370,"&gt;=2")&gt;1,CS369,BL370)</f>
        <v>7</v>
      </c>
      <c r="CT370" s="4">
        <f>IF(COUNTIF($BN$5:$BN370,"&gt;=2")&gt;1,CT369,BM370)</f>
        <v>4.8999999999999995</v>
      </c>
      <c r="CU370" s="4">
        <f>IF(COUNTIF($BN$5:$BN370,"&gt;=2")&gt;1,CU369,BN370)</f>
        <v>2.1</v>
      </c>
      <c r="CV370" s="4">
        <f>IF(COUNTIF($BN$5:$BN370,"&gt;=2")&gt;1,CV369,BO370)</f>
        <v>0</v>
      </c>
      <c r="CW370" s="4">
        <f>IF(COUNTIF($BN$5:$BN370,"&gt;=2")&gt;1,CW369,BP370)</f>
        <v>0</v>
      </c>
      <c r="CX370" s="4">
        <f>IF(COUNTIF($BT$5:$BT370,"&gt;=2")&gt;1,CX369,BQ370)</f>
        <v>0</v>
      </c>
      <c r="CY370" s="4">
        <f>IF(COUNTIF($BT$5:$BT370,"&gt;=2")&gt;1,CY369,BR370)</f>
        <v>26</v>
      </c>
      <c r="CZ370" s="4">
        <f>IF(COUNTIF($BT$5:$BT370,"&gt;=2")&gt;1,CZ369,BS370)</f>
        <v>11.999999999999996</v>
      </c>
      <c r="DA370" s="4">
        <f>IF(COUNTIF($BT$5:$BT370,"&gt;=2")&gt;1,DA369,BT370)</f>
        <v>2</v>
      </c>
      <c r="DB370" s="4">
        <f>IF(COUNTIF($BT$5:$BT370,"&gt;=2")&gt;1,DB369,BU370)</f>
        <v>0</v>
      </c>
      <c r="DC370" s="4">
        <f>IF(COUNTIF($BZ$5:$BZ370,"&gt;=2")&gt;1,DC369,BV370)</f>
        <v>0</v>
      </c>
      <c r="DD370" s="4">
        <f>IF(COUNTIF($BZ$5:$BZ370,"&gt;=2")&gt;1,DD369,BW370)</f>
        <v>0</v>
      </c>
      <c r="DE370" s="4">
        <f>IF(COUNTIF($BZ$5:$BZ370,"&gt;=2")&gt;1,DE369,BX370)</f>
        <v>245.60000000000002</v>
      </c>
      <c r="DF370" s="4">
        <f>IF(COUNTIF($BZ$5:$BZ370,"&gt;=2")&gt;1,DF369,BY370)</f>
        <v>59.864999999999988</v>
      </c>
      <c r="DG370" s="4">
        <f>IF(COUNTIF($BZ$5:$BZ370,"&gt;=2")&gt;1,DG369,BZ370)</f>
        <v>1.5350000000000001</v>
      </c>
      <c r="DH370" s="4">
        <f t="shared" si="316"/>
        <v>0</v>
      </c>
      <c r="DI370" s="4">
        <f t="shared" si="317"/>
        <v>0</v>
      </c>
      <c r="DJ370" s="4">
        <f t="shared" si="318"/>
        <v>0</v>
      </c>
      <c r="DK370" s="4">
        <f t="shared" si="319"/>
        <v>0</v>
      </c>
      <c r="DL370" s="4">
        <f t="shared" si="320"/>
        <v>0</v>
      </c>
      <c r="DM370" s="4">
        <f t="shared" si="321"/>
        <v>7</v>
      </c>
      <c r="DN370" s="4">
        <f t="shared" si="322"/>
        <v>13.999999999999998</v>
      </c>
      <c r="DO370" s="4">
        <f t="shared" si="323"/>
        <v>40</v>
      </c>
      <c r="DP370" s="4">
        <f t="shared" si="324"/>
        <v>307.00000000000006</v>
      </c>
      <c r="DQ370" s="4">
        <f t="shared" si="325"/>
        <v>0</v>
      </c>
      <c r="DS370" s="4">
        <v>366</v>
      </c>
      <c r="DT370" s="4">
        <f>$CK370+INDEX(节奏总纲!D$4:D$163,基础状态预估!$C$2)</f>
        <v>390.00483399593912</v>
      </c>
      <c r="DU370" s="4">
        <f>$CK370+INDEX(节奏总纲!E$4:E$163,基础状态预估!$C$2)</f>
        <v>384.28268396026419</v>
      </c>
      <c r="DV370" s="4">
        <f>$CK370+INDEX(节奏总纲!F$4:F$163,基础状态预估!$C$2)</f>
        <v>377.39220630709644</v>
      </c>
      <c r="DW370" s="4">
        <f>$CK370+INDEX(节奏总纲!G$4:G$163,基础状态预估!$C$2)</f>
        <v>369.03246816526359</v>
      </c>
      <c r="DX370" s="4">
        <f>$CK370+INDEX(节奏总纲!H$4:H$163,基础状态预估!$C$2)</f>
        <v>358.69453894381223</v>
      </c>
      <c r="DY370" s="4">
        <f t="shared" si="326"/>
        <v>11.899999999999999</v>
      </c>
      <c r="DZ370" s="4">
        <f t="shared" si="327"/>
        <v>33</v>
      </c>
      <c r="EA370" s="4">
        <f t="shared" si="328"/>
        <v>259.70000000000005</v>
      </c>
      <c r="EB370" s="4">
        <f t="shared" si="329"/>
        <v>61.864999999999988</v>
      </c>
      <c r="EC370" s="4">
        <f t="shared" si="330"/>
        <v>1.5350000000000001</v>
      </c>
    </row>
    <row r="371" spans="58:133" x14ac:dyDescent="0.15">
      <c r="BF371" s="4">
        <v>367</v>
      </c>
      <c r="BG371" s="4">
        <f t="shared" si="312"/>
        <v>256.89999999999998</v>
      </c>
      <c r="BH371" s="4">
        <f t="shared" si="313"/>
        <v>110.1</v>
      </c>
      <c r="BL371" s="4">
        <f t="shared" si="301"/>
        <v>180.5</v>
      </c>
      <c r="BM371" s="4">
        <f t="shared" si="302"/>
        <v>126.35</v>
      </c>
      <c r="BN371" s="4">
        <f t="shared" si="303"/>
        <v>54.15</v>
      </c>
      <c r="BR371" s="4">
        <f t="shared" si="304"/>
        <v>226.20000000000002</v>
      </c>
      <c r="BS371" s="4">
        <f t="shared" si="305"/>
        <v>104.39999999999998</v>
      </c>
      <c r="BT371" s="4">
        <f t="shared" si="306"/>
        <v>17.400000000000002</v>
      </c>
      <c r="BX371" s="4">
        <f t="shared" si="307"/>
        <v>246.4</v>
      </c>
      <c r="BY371" s="4">
        <f t="shared" si="308"/>
        <v>60.059999999999988</v>
      </c>
      <c r="BZ371" s="4">
        <f t="shared" si="309"/>
        <v>1.54</v>
      </c>
      <c r="CD371" s="4">
        <f t="shared" si="310"/>
        <v>0</v>
      </c>
      <c r="CE371" s="4">
        <f t="shared" si="311"/>
        <v>0</v>
      </c>
      <c r="CF371" s="4">
        <f>IF(COUNTIF($BH$5:$BH371,"&gt;=2")&lt;=1,SUM($BG371:$BK371)*C$8,CF370)</f>
        <v>151200</v>
      </c>
      <c r="CG371" s="4">
        <f>IF(COUNTIF($BN$5:$BN371,"&gt;=2")&lt;=1,SUM($BL371:$BP371)*D$8,CG370)</f>
        <v>604799.99999999988</v>
      </c>
      <c r="CH371" s="4">
        <f>IF(COUNTIF($BT$5:$BT371,"&gt;=2")&lt;=1,SUM($BQ371:$BU371)*E$8,CH370)</f>
        <v>2592000</v>
      </c>
      <c r="CI371" s="4">
        <f>IF(COUNTIF($BZ$5:$BZ371,"&gt;=2")&lt;=1,SUM($BV371:$BZ371)*F$8,CI370)</f>
        <v>26611200</v>
      </c>
      <c r="CJ371" s="4">
        <f t="shared" si="314"/>
        <v>0</v>
      </c>
      <c r="CK371" s="4">
        <f t="shared" si="315"/>
        <v>346.75</v>
      </c>
      <c r="CM371" s="4">
        <v>367</v>
      </c>
      <c r="CN371" s="4">
        <f>IF(COUNTIF($BH$5:$BH371,"&gt;=2")&gt;1,CN370,BG371)</f>
        <v>4.8999999999999995</v>
      </c>
      <c r="CO371" s="4">
        <f>IF(COUNTIF($BH$5:$BH371,"&gt;=2")&gt;1,CO370,BH371)</f>
        <v>2.1</v>
      </c>
      <c r="CP371" s="4">
        <f>IF(COUNTIF($BH$5:$BH371,"&gt;=2")&gt;1,CP370,BI371)</f>
        <v>0</v>
      </c>
      <c r="CQ371" s="4">
        <f>IF(COUNTIF($BH$5:$BH371,"&gt;=2")&gt;1,CQ370,BJ371)</f>
        <v>0</v>
      </c>
      <c r="CR371" s="4">
        <f>IF(COUNTIF($BH$5:$BH371,"&gt;=2")&gt;1,CR370,BK371)</f>
        <v>0</v>
      </c>
      <c r="CS371" s="4">
        <f>IF(COUNTIF($BN$5:$BN371,"&gt;=2")&gt;1,CS370,BL371)</f>
        <v>7</v>
      </c>
      <c r="CT371" s="4">
        <f>IF(COUNTIF($BN$5:$BN371,"&gt;=2")&gt;1,CT370,BM371)</f>
        <v>4.8999999999999995</v>
      </c>
      <c r="CU371" s="4">
        <f>IF(COUNTIF($BN$5:$BN371,"&gt;=2")&gt;1,CU370,BN371)</f>
        <v>2.1</v>
      </c>
      <c r="CV371" s="4">
        <f>IF(COUNTIF($BN$5:$BN371,"&gt;=2")&gt;1,CV370,BO371)</f>
        <v>0</v>
      </c>
      <c r="CW371" s="4">
        <f>IF(COUNTIF($BN$5:$BN371,"&gt;=2")&gt;1,CW370,BP371)</f>
        <v>0</v>
      </c>
      <c r="CX371" s="4">
        <f>IF(COUNTIF($BT$5:$BT371,"&gt;=2")&gt;1,CX370,BQ371)</f>
        <v>0</v>
      </c>
      <c r="CY371" s="4">
        <f>IF(COUNTIF($BT$5:$BT371,"&gt;=2")&gt;1,CY370,BR371)</f>
        <v>26</v>
      </c>
      <c r="CZ371" s="4">
        <f>IF(COUNTIF($BT$5:$BT371,"&gt;=2")&gt;1,CZ370,BS371)</f>
        <v>11.999999999999996</v>
      </c>
      <c r="DA371" s="4">
        <f>IF(COUNTIF($BT$5:$BT371,"&gt;=2")&gt;1,DA370,BT371)</f>
        <v>2</v>
      </c>
      <c r="DB371" s="4">
        <f>IF(COUNTIF($BT$5:$BT371,"&gt;=2")&gt;1,DB370,BU371)</f>
        <v>0</v>
      </c>
      <c r="DC371" s="4">
        <f>IF(COUNTIF($BZ$5:$BZ371,"&gt;=2")&gt;1,DC370,BV371)</f>
        <v>0</v>
      </c>
      <c r="DD371" s="4">
        <f>IF(COUNTIF($BZ$5:$BZ371,"&gt;=2")&gt;1,DD370,BW371)</f>
        <v>0</v>
      </c>
      <c r="DE371" s="4">
        <f>IF(COUNTIF($BZ$5:$BZ371,"&gt;=2")&gt;1,DE370,BX371)</f>
        <v>246.4</v>
      </c>
      <c r="DF371" s="4">
        <f>IF(COUNTIF($BZ$5:$BZ371,"&gt;=2")&gt;1,DF370,BY371)</f>
        <v>60.059999999999988</v>
      </c>
      <c r="DG371" s="4">
        <f>IF(COUNTIF($BZ$5:$BZ371,"&gt;=2")&gt;1,DG370,BZ371)</f>
        <v>1.54</v>
      </c>
      <c r="DH371" s="4">
        <f t="shared" si="316"/>
        <v>0</v>
      </c>
      <c r="DI371" s="4">
        <f t="shared" si="317"/>
        <v>0</v>
      </c>
      <c r="DJ371" s="4">
        <f t="shared" si="318"/>
        <v>0</v>
      </c>
      <c r="DK371" s="4">
        <f t="shared" si="319"/>
        <v>0</v>
      </c>
      <c r="DL371" s="4">
        <f t="shared" si="320"/>
        <v>0</v>
      </c>
      <c r="DM371" s="4">
        <f t="shared" si="321"/>
        <v>7</v>
      </c>
      <c r="DN371" s="4">
        <f t="shared" si="322"/>
        <v>13.999999999999998</v>
      </c>
      <c r="DO371" s="4">
        <f t="shared" si="323"/>
        <v>40</v>
      </c>
      <c r="DP371" s="4">
        <f t="shared" si="324"/>
        <v>308</v>
      </c>
      <c r="DQ371" s="4">
        <f t="shared" si="325"/>
        <v>0</v>
      </c>
      <c r="DS371" s="4">
        <v>367</v>
      </c>
      <c r="DT371" s="4">
        <f>$CK371+INDEX(节奏总纲!D$4:D$163,基础状态预估!$C$2)</f>
        <v>391.00483399593907</v>
      </c>
      <c r="DU371" s="4">
        <f>$CK371+INDEX(节奏总纲!E$4:E$163,基础状态预估!$C$2)</f>
        <v>385.28268396026414</v>
      </c>
      <c r="DV371" s="4">
        <f>$CK371+INDEX(节奏总纲!F$4:F$163,基础状态预估!$C$2)</f>
        <v>378.39220630709644</v>
      </c>
      <c r="DW371" s="4">
        <f>$CK371+INDEX(节奏总纲!G$4:G$163,基础状态预估!$C$2)</f>
        <v>370.03246816526354</v>
      </c>
      <c r="DX371" s="4">
        <f>$CK371+INDEX(节奏总纲!H$4:H$163,基础状态预估!$C$2)</f>
        <v>359.69453894381218</v>
      </c>
      <c r="DY371" s="4">
        <f t="shared" si="326"/>
        <v>11.899999999999999</v>
      </c>
      <c r="DZ371" s="4">
        <f t="shared" si="327"/>
        <v>33</v>
      </c>
      <c r="EA371" s="4">
        <f t="shared" si="328"/>
        <v>260.5</v>
      </c>
      <c r="EB371" s="4">
        <f t="shared" si="329"/>
        <v>62.059999999999988</v>
      </c>
      <c r="EC371" s="4">
        <f t="shared" si="330"/>
        <v>1.54</v>
      </c>
    </row>
    <row r="372" spans="58:133" x14ac:dyDescent="0.15">
      <c r="BF372" s="4">
        <v>368</v>
      </c>
      <c r="BG372" s="4">
        <f t="shared" si="312"/>
        <v>257.59999999999997</v>
      </c>
      <c r="BH372" s="4">
        <f t="shared" si="313"/>
        <v>110.39999999999999</v>
      </c>
      <c r="BL372" s="4">
        <f t="shared" si="301"/>
        <v>181</v>
      </c>
      <c r="BM372" s="4">
        <f t="shared" si="302"/>
        <v>126.69999999999999</v>
      </c>
      <c r="BN372" s="4">
        <f t="shared" si="303"/>
        <v>54.3</v>
      </c>
      <c r="BR372" s="4">
        <f t="shared" si="304"/>
        <v>226.85</v>
      </c>
      <c r="BS372" s="4">
        <f t="shared" si="305"/>
        <v>104.69999999999997</v>
      </c>
      <c r="BT372" s="4">
        <f t="shared" si="306"/>
        <v>17.45</v>
      </c>
      <c r="BX372" s="4">
        <f t="shared" si="307"/>
        <v>247.20000000000002</v>
      </c>
      <c r="BY372" s="4">
        <f t="shared" si="308"/>
        <v>60.254999999999988</v>
      </c>
      <c r="BZ372" s="4">
        <f t="shared" si="309"/>
        <v>1.5449999999999999</v>
      </c>
      <c r="CD372" s="4">
        <f t="shared" si="310"/>
        <v>0</v>
      </c>
      <c r="CE372" s="4">
        <f t="shared" si="311"/>
        <v>0</v>
      </c>
      <c r="CF372" s="4">
        <f>IF(COUNTIF($BH$5:$BH372,"&gt;=2")&lt;=1,SUM($BG372:$BK372)*C$8,CF371)</f>
        <v>151200</v>
      </c>
      <c r="CG372" s="4">
        <f>IF(COUNTIF($BN$5:$BN372,"&gt;=2")&lt;=1,SUM($BL372:$BP372)*D$8,CG371)</f>
        <v>604799.99999999988</v>
      </c>
      <c r="CH372" s="4">
        <f>IF(COUNTIF($BT$5:$BT372,"&gt;=2")&lt;=1,SUM($BQ372:$BU372)*E$8,CH371)</f>
        <v>2592000</v>
      </c>
      <c r="CI372" s="4">
        <f>IF(COUNTIF($BZ$5:$BZ372,"&gt;=2")&lt;=1,SUM($BV372:$BZ372)*F$8,CI371)</f>
        <v>26697600</v>
      </c>
      <c r="CJ372" s="4">
        <f t="shared" si="314"/>
        <v>0</v>
      </c>
      <c r="CK372" s="4">
        <f t="shared" si="315"/>
        <v>347.75</v>
      </c>
      <c r="CM372" s="4">
        <v>368</v>
      </c>
      <c r="CN372" s="4">
        <f>IF(COUNTIF($BH$5:$BH372,"&gt;=2")&gt;1,CN371,BG372)</f>
        <v>4.8999999999999995</v>
      </c>
      <c r="CO372" s="4">
        <f>IF(COUNTIF($BH$5:$BH372,"&gt;=2")&gt;1,CO371,BH372)</f>
        <v>2.1</v>
      </c>
      <c r="CP372" s="4">
        <f>IF(COUNTIF($BH$5:$BH372,"&gt;=2")&gt;1,CP371,BI372)</f>
        <v>0</v>
      </c>
      <c r="CQ372" s="4">
        <f>IF(COUNTIF($BH$5:$BH372,"&gt;=2")&gt;1,CQ371,BJ372)</f>
        <v>0</v>
      </c>
      <c r="CR372" s="4">
        <f>IF(COUNTIF($BH$5:$BH372,"&gt;=2")&gt;1,CR371,BK372)</f>
        <v>0</v>
      </c>
      <c r="CS372" s="4">
        <f>IF(COUNTIF($BN$5:$BN372,"&gt;=2")&gt;1,CS371,BL372)</f>
        <v>7</v>
      </c>
      <c r="CT372" s="4">
        <f>IF(COUNTIF($BN$5:$BN372,"&gt;=2")&gt;1,CT371,BM372)</f>
        <v>4.8999999999999995</v>
      </c>
      <c r="CU372" s="4">
        <f>IF(COUNTIF($BN$5:$BN372,"&gt;=2")&gt;1,CU371,BN372)</f>
        <v>2.1</v>
      </c>
      <c r="CV372" s="4">
        <f>IF(COUNTIF($BN$5:$BN372,"&gt;=2")&gt;1,CV371,BO372)</f>
        <v>0</v>
      </c>
      <c r="CW372" s="4">
        <f>IF(COUNTIF($BN$5:$BN372,"&gt;=2")&gt;1,CW371,BP372)</f>
        <v>0</v>
      </c>
      <c r="CX372" s="4">
        <f>IF(COUNTIF($BT$5:$BT372,"&gt;=2")&gt;1,CX371,BQ372)</f>
        <v>0</v>
      </c>
      <c r="CY372" s="4">
        <f>IF(COUNTIF($BT$5:$BT372,"&gt;=2")&gt;1,CY371,BR372)</f>
        <v>26</v>
      </c>
      <c r="CZ372" s="4">
        <f>IF(COUNTIF($BT$5:$BT372,"&gt;=2")&gt;1,CZ371,BS372)</f>
        <v>11.999999999999996</v>
      </c>
      <c r="DA372" s="4">
        <f>IF(COUNTIF($BT$5:$BT372,"&gt;=2")&gt;1,DA371,BT372)</f>
        <v>2</v>
      </c>
      <c r="DB372" s="4">
        <f>IF(COUNTIF($BT$5:$BT372,"&gt;=2")&gt;1,DB371,BU372)</f>
        <v>0</v>
      </c>
      <c r="DC372" s="4">
        <f>IF(COUNTIF($BZ$5:$BZ372,"&gt;=2")&gt;1,DC371,BV372)</f>
        <v>0</v>
      </c>
      <c r="DD372" s="4">
        <f>IF(COUNTIF($BZ$5:$BZ372,"&gt;=2")&gt;1,DD371,BW372)</f>
        <v>0</v>
      </c>
      <c r="DE372" s="4">
        <f>IF(COUNTIF($BZ$5:$BZ372,"&gt;=2")&gt;1,DE371,BX372)</f>
        <v>247.20000000000002</v>
      </c>
      <c r="DF372" s="4">
        <f>IF(COUNTIF($BZ$5:$BZ372,"&gt;=2")&gt;1,DF371,BY372)</f>
        <v>60.254999999999988</v>
      </c>
      <c r="DG372" s="4">
        <f>IF(COUNTIF($BZ$5:$BZ372,"&gt;=2")&gt;1,DG371,BZ372)</f>
        <v>1.5449999999999999</v>
      </c>
      <c r="DH372" s="4">
        <f t="shared" si="316"/>
        <v>0</v>
      </c>
      <c r="DI372" s="4">
        <f t="shared" si="317"/>
        <v>0</v>
      </c>
      <c r="DJ372" s="4">
        <f t="shared" si="318"/>
        <v>0</v>
      </c>
      <c r="DK372" s="4">
        <f t="shared" si="319"/>
        <v>0</v>
      </c>
      <c r="DL372" s="4">
        <f t="shared" si="320"/>
        <v>0</v>
      </c>
      <c r="DM372" s="4">
        <f t="shared" si="321"/>
        <v>7</v>
      </c>
      <c r="DN372" s="4">
        <f t="shared" si="322"/>
        <v>13.999999999999998</v>
      </c>
      <c r="DO372" s="4">
        <f t="shared" si="323"/>
        <v>40</v>
      </c>
      <c r="DP372" s="4">
        <f t="shared" si="324"/>
        <v>309</v>
      </c>
      <c r="DQ372" s="4">
        <f t="shared" si="325"/>
        <v>0</v>
      </c>
      <c r="DS372" s="4">
        <v>368</v>
      </c>
      <c r="DT372" s="4">
        <f>$CK372+INDEX(节奏总纲!D$4:D$163,基础状态预估!$C$2)</f>
        <v>392.00483399593907</v>
      </c>
      <c r="DU372" s="4">
        <f>$CK372+INDEX(节奏总纲!E$4:E$163,基础状态预估!$C$2)</f>
        <v>386.28268396026414</v>
      </c>
      <c r="DV372" s="4">
        <f>$CK372+INDEX(节奏总纲!F$4:F$163,基础状态预估!$C$2)</f>
        <v>379.39220630709644</v>
      </c>
      <c r="DW372" s="4">
        <f>$CK372+INDEX(节奏总纲!G$4:G$163,基础状态预估!$C$2)</f>
        <v>371.03246816526354</v>
      </c>
      <c r="DX372" s="4">
        <f>$CK372+INDEX(节奏总纲!H$4:H$163,基础状态预估!$C$2)</f>
        <v>360.69453894381218</v>
      </c>
      <c r="DY372" s="4">
        <f t="shared" si="326"/>
        <v>11.899999999999999</v>
      </c>
      <c r="DZ372" s="4">
        <f t="shared" si="327"/>
        <v>33</v>
      </c>
      <c r="EA372" s="4">
        <f t="shared" si="328"/>
        <v>261.3</v>
      </c>
      <c r="EB372" s="4">
        <f t="shared" si="329"/>
        <v>62.254999999999988</v>
      </c>
      <c r="EC372" s="4">
        <f t="shared" si="330"/>
        <v>1.5449999999999999</v>
      </c>
    </row>
    <row r="373" spans="58:133" x14ac:dyDescent="0.15">
      <c r="BF373" s="4">
        <v>369</v>
      </c>
      <c r="BG373" s="4">
        <f t="shared" si="312"/>
        <v>258.3</v>
      </c>
      <c r="BH373" s="4">
        <f t="shared" si="313"/>
        <v>110.7</v>
      </c>
      <c r="BL373" s="4">
        <f t="shared" si="301"/>
        <v>181.5</v>
      </c>
      <c r="BM373" s="4">
        <f t="shared" si="302"/>
        <v>127.05</v>
      </c>
      <c r="BN373" s="4">
        <f t="shared" si="303"/>
        <v>54.449999999999996</v>
      </c>
      <c r="BR373" s="4">
        <f t="shared" si="304"/>
        <v>227.5</v>
      </c>
      <c r="BS373" s="4">
        <f t="shared" si="305"/>
        <v>104.99999999999997</v>
      </c>
      <c r="BT373" s="4">
        <f t="shared" si="306"/>
        <v>17.5</v>
      </c>
      <c r="BX373" s="4">
        <f t="shared" si="307"/>
        <v>248</v>
      </c>
      <c r="BY373" s="4">
        <f t="shared" si="308"/>
        <v>60.449999999999982</v>
      </c>
      <c r="BZ373" s="4">
        <f t="shared" si="309"/>
        <v>1.55</v>
      </c>
      <c r="CD373" s="4">
        <f t="shared" si="310"/>
        <v>0</v>
      </c>
      <c r="CE373" s="4">
        <f t="shared" si="311"/>
        <v>0</v>
      </c>
      <c r="CF373" s="4">
        <f>IF(COUNTIF($BH$5:$BH373,"&gt;=2")&lt;=1,SUM($BG373:$BK373)*C$8,CF372)</f>
        <v>151200</v>
      </c>
      <c r="CG373" s="4">
        <f>IF(COUNTIF($BN$5:$BN373,"&gt;=2")&lt;=1,SUM($BL373:$BP373)*D$8,CG372)</f>
        <v>604799.99999999988</v>
      </c>
      <c r="CH373" s="4">
        <f>IF(COUNTIF($BT$5:$BT373,"&gt;=2")&lt;=1,SUM($BQ373:$BU373)*E$8,CH372)</f>
        <v>2592000</v>
      </c>
      <c r="CI373" s="4">
        <f>IF(COUNTIF($BZ$5:$BZ373,"&gt;=2")&lt;=1,SUM($BV373:$BZ373)*F$8,CI372)</f>
        <v>26784000</v>
      </c>
      <c r="CJ373" s="4">
        <f t="shared" si="314"/>
        <v>0</v>
      </c>
      <c r="CK373" s="4">
        <f t="shared" si="315"/>
        <v>348.75</v>
      </c>
      <c r="CM373" s="4">
        <v>369</v>
      </c>
      <c r="CN373" s="4">
        <f>IF(COUNTIF($BH$5:$BH373,"&gt;=2")&gt;1,CN372,BG373)</f>
        <v>4.8999999999999995</v>
      </c>
      <c r="CO373" s="4">
        <f>IF(COUNTIF($BH$5:$BH373,"&gt;=2")&gt;1,CO372,BH373)</f>
        <v>2.1</v>
      </c>
      <c r="CP373" s="4">
        <f>IF(COUNTIF($BH$5:$BH373,"&gt;=2")&gt;1,CP372,BI373)</f>
        <v>0</v>
      </c>
      <c r="CQ373" s="4">
        <f>IF(COUNTIF($BH$5:$BH373,"&gt;=2")&gt;1,CQ372,BJ373)</f>
        <v>0</v>
      </c>
      <c r="CR373" s="4">
        <f>IF(COUNTIF($BH$5:$BH373,"&gt;=2")&gt;1,CR372,BK373)</f>
        <v>0</v>
      </c>
      <c r="CS373" s="4">
        <f>IF(COUNTIF($BN$5:$BN373,"&gt;=2")&gt;1,CS372,BL373)</f>
        <v>7</v>
      </c>
      <c r="CT373" s="4">
        <f>IF(COUNTIF($BN$5:$BN373,"&gt;=2")&gt;1,CT372,BM373)</f>
        <v>4.8999999999999995</v>
      </c>
      <c r="CU373" s="4">
        <f>IF(COUNTIF($BN$5:$BN373,"&gt;=2")&gt;1,CU372,BN373)</f>
        <v>2.1</v>
      </c>
      <c r="CV373" s="4">
        <f>IF(COUNTIF($BN$5:$BN373,"&gt;=2")&gt;1,CV372,BO373)</f>
        <v>0</v>
      </c>
      <c r="CW373" s="4">
        <f>IF(COUNTIF($BN$5:$BN373,"&gt;=2")&gt;1,CW372,BP373)</f>
        <v>0</v>
      </c>
      <c r="CX373" s="4">
        <f>IF(COUNTIF($BT$5:$BT373,"&gt;=2")&gt;1,CX372,BQ373)</f>
        <v>0</v>
      </c>
      <c r="CY373" s="4">
        <f>IF(COUNTIF($BT$5:$BT373,"&gt;=2")&gt;1,CY372,BR373)</f>
        <v>26</v>
      </c>
      <c r="CZ373" s="4">
        <f>IF(COUNTIF($BT$5:$BT373,"&gt;=2")&gt;1,CZ372,BS373)</f>
        <v>11.999999999999996</v>
      </c>
      <c r="DA373" s="4">
        <f>IF(COUNTIF($BT$5:$BT373,"&gt;=2")&gt;1,DA372,BT373)</f>
        <v>2</v>
      </c>
      <c r="DB373" s="4">
        <f>IF(COUNTIF($BT$5:$BT373,"&gt;=2")&gt;1,DB372,BU373)</f>
        <v>0</v>
      </c>
      <c r="DC373" s="4">
        <f>IF(COUNTIF($BZ$5:$BZ373,"&gt;=2")&gt;1,DC372,BV373)</f>
        <v>0</v>
      </c>
      <c r="DD373" s="4">
        <f>IF(COUNTIF($BZ$5:$BZ373,"&gt;=2")&gt;1,DD372,BW373)</f>
        <v>0</v>
      </c>
      <c r="DE373" s="4">
        <f>IF(COUNTIF($BZ$5:$BZ373,"&gt;=2")&gt;1,DE372,BX373)</f>
        <v>248</v>
      </c>
      <c r="DF373" s="4">
        <f>IF(COUNTIF($BZ$5:$BZ373,"&gt;=2")&gt;1,DF372,BY373)</f>
        <v>60.449999999999982</v>
      </c>
      <c r="DG373" s="4">
        <f>IF(COUNTIF($BZ$5:$BZ373,"&gt;=2")&gt;1,DG372,BZ373)</f>
        <v>1.55</v>
      </c>
      <c r="DH373" s="4">
        <f t="shared" si="316"/>
        <v>0</v>
      </c>
      <c r="DI373" s="4">
        <f t="shared" si="317"/>
        <v>0</v>
      </c>
      <c r="DJ373" s="4">
        <f t="shared" si="318"/>
        <v>0</v>
      </c>
      <c r="DK373" s="4">
        <f t="shared" si="319"/>
        <v>0</v>
      </c>
      <c r="DL373" s="4">
        <f t="shared" si="320"/>
        <v>0</v>
      </c>
      <c r="DM373" s="4">
        <f t="shared" si="321"/>
        <v>7</v>
      </c>
      <c r="DN373" s="4">
        <f t="shared" si="322"/>
        <v>13.999999999999998</v>
      </c>
      <c r="DO373" s="4">
        <f t="shared" si="323"/>
        <v>40</v>
      </c>
      <c r="DP373" s="4">
        <f t="shared" si="324"/>
        <v>310</v>
      </c>
      <c r="DQ373" s="4">
        <f t="shared" si="325"/>
        <v>0</v>
      </c>
      <c r="DS373" s="4">
        <v>369</v>
      </c>
      <c r="DT373" s="4">
        <f>$CK373+INDEX(节奏总纲!D$4:D$163,基础状态预估!$C$2)</f>
        <v>393.00483399593907</v>
      </c>
      <c r="DU373" s="4">
        <f>$CK373+INDEX(节奏总纲!E$4:E$163,基础状态预估!$C$2)</f>
        <v>387.28268396026414</v>
      </c>
      <c r="DV373" s="4">
        <f>$CK373+INDEX(节奏总纲!F$4:F$163,基础状态预估!$C$2)</f>
        <v>380.39220630709644</v>
      </c>
      <c r="DW373" s="4">
        <f>$CK373+INDEX(节奏总纲!G$4:G$163,基础状态预估!$C$2)</f>
        <v>372.03246816526354</v>
      </c>
      <c r="DX373" s="4">
        <f>$CK373+INDEX(节奏总纲!H$4:H$163,基础状态预估!$C$2)</f>
        <v>361.69453894381218</v>
      </c>
      <c r="DY373" s="4">
        <f t="shared" si="326"/>
        <v>11.899999999999999</v>
      </c>
      <c r="DZ373" s="4">
        <f t="shared" si="327"/>
        <v>33</v>
      </c>
      <c r="EA373" s="4">
        <f t="shared" si="328"/>
        <v>262.10000000000002</v>
      </c>
      <c r="EB373" s="4">
        <f t="shared" si="329"/>
        <v>62.449999999999982</v>
      </c>
      <c r="EC373" s="4">
        <f t="shared" si="330"/>
        <v>1.55</v>
      </c>
    </row>
    <row r="374" spans="58:133" x14ac:dyDescent="0.15">
      <c r="BF374" s="4">
        <v>370</v>
      </c>
      <c r="BG374" s="4">
        <f t="shared" si="312"/>
        <v>259</v>
      </c>
      <c r="BH374" s="4">
        <f t="shared" si="313"/>
        <v>111</v>
      </c>
      <c r="BL374" s="4">
        <f t="shared" si="301"/>
        <v>182</v>
      </c>
      <c r="BM374" s="4">
        <f t="shared" si="302"/>
        <v>127.39999999999999</v>
      </c>
      <c r="BN374" s="4">
        <f t="shared" si="303"/>
        <v>54.6</v>
      </c>
      <c r="BR374" s="4">
        <f t="shared" si="304"/>
        <v>228.15</v>
      </c>
      <c r="BS374" s="4">
        <f t="shared" si="305"/>
        <v>105.29999999999998</v>
      </c>
      <c r="BT374" s="4">
        <f t="shared" si="306"/>
        <v>17.55</v>
      </c>
      <c r="BX374" s="4">
        <f t="shared" si="307"/>
        <v>248.8</v>
      </c>
      <c r="BY374" s="4">
        <f t="shared" si="308"/>
        <v>60.644999999999982</v>
      </c>
      <c r="BZ374" s="4">
        <f t="shared" si="309"/>
        <v>1.5549999999999999</v>
      </c>
      <c r="CD374" s="4">
        <f t="shared" si="310"/>
        <v>0</v>
      </c>
      <c r="CE374" s="4">
        <f t="shared" si="311"/>
        <v>0</v>
      </c>
      <c r="CF374" s="4">
        <f>IF(COUNTIF($BH$5:$BH374,"&gt;=2")&lt;=1,SUM($BG374:$BK374)*C$8,CF373)</f>
        <v>151200</v>
      </c>
      <c r="CG374" s="4">
        <f>IF(COUNTIF($BN$5:$BN374,"&gt;=2")&lt;=1,SUM($BL374:$BP374)*D$8,CG373)</f>
        <v>604799.99999999988</v>
      </c>
      <c r="CH374" s="4">
        <f>IF(COUNTIF($BT$5:$BT374,"&gt;=2")&lt;=1,SUM($BQ374:$BU374)*E$8,CH373)</f>
        <v>2592000</v>
      </c>
      <c r="CI374" s="4">
        <f>IF(COUNTIF($BZ$5:$BZ374,"&gt;=2")&lt;=1,SUM($BV374:$BZ374)*F$8,CI373)</f>
        <v>26870400</v>
      </c>
      <c r="CJ374" s="4">
        <f t="shared" si="314"/>
        <v>0</v>
      </c>
      <c r="CK374" s="4">
        <f t="shared" si="315"/>
        <v>349.75</v>
      </c>
      <c r="CM374" s="4">
        <v>370</v>
      </c>
      <c r="CN374" s="4">
        <f>IF(COUNTIF($BH$5:$BH374,"&gt;=2")&gt;1,CN373,BG374)</f>
        <v>4.8999999999999995</v>
      </c>
      <c r="CO374" s="4">
        <f>IF(COUNTIF($BH$5:$BH374,"&gt;=2")&gt;1,CO373,BH374)</f>
        <v>2.1</v>
      </c>
      <c r="CP374" s="4">
        <f>IF(COUNTIF($BH$5:$BH374,"&gt;=2")&gt;1,CP373,BI374)</f>
        <v>0</v>
      </c>
      <c r="CQ374" s="4">
        <f>IF(COUNTIF($BH$5:$BH374,"&gt;=2")&gt;1,CQ373,BJ374)</f>
        <v>0</v>
      </c>
      <c r="CR374" s="4">
        <f>IF(COUNTIF($BH$5:$BH374,"&gt;=2")&gt;1,CR373,BK374)</f>
        <v>0</v>
      </c>
      <c r="CS374" s="4">
        <f>IF(COUNTIF($BN$5:$BN374,"&gt;=2")&gt;1,CS373,BL374)</f>
        <v>7</v>
      </c>
      <c r="CT374" s="4">
        <f>IF(COUNTIF($BN$5:$BN374,"&gt;=2")&gt;1,CT373,BM374)</f>
        <v>4.8999999999999995</v>
      </c>
      <c r="CU374" s="4">
        <f>IF(COUNTIF($BN$5:$BN374,"&gt;=2")&gt;1,CU373,BN374)</f>
        <v>2.1</v>
      </c>
      <c r="CV374" s="4">
        <f>IF(COUNTIF($BN$5:$BN374,"&gt;=2")&gt;1,CV373,BO374)</f>
        <v>0</v>
      </c>
      <c r="CW374" s="4">
        <f>IF(COUNTIF($BN$5:$BN374,"&gt;=2")&gt;1,CW373,BP374)</f>
        <v>0</v>
      </c>
      <c r="CX374" s="4">
        <f>IF(COUNTIF($BT$5:$BT374,"&gt;=2")&gt;1,CX373,BQ374)</f>
        <v>0</v>
      </c>
      <c r="CY374" s="4">
        <f>IF(COUNTIF($BT$5:$BT374,"&gt;=2")&gt;1,CY373,BR374)</f>
        <v>26</v>
      </c>
      <c r="CZ374" s="4">
        <f>IF(COUNTIF($BT$5:$BT374,"&gt;=2")&gt;1,CZ373,BS374)</f>
        <v>11.999999999999996</v>
      </c>
      <c r="DA374" s="4">
        <f>IF(COUNTIF($BT$5:$BT374,"&gt;=2")&gt;1,DA373,BT374)</f>
        <v>2</v>
      </c>
      <c r="DB374" s="4">
        <f>IF(COUNTIF($BT$5:$BT374,"&gt;=2")&gt;1,DB373,BU374)</f>
        <v>0</v>
      </c>
      <c r="DC374" s="4">
        <f>IF(COUNTIF($BZ$5:$BZ374,"&gt;=2")&gt;1,DC373,BV374)</f>
        <v>0</v>
      </c>
      <c r="DD374" s="4">
        <f>IF(COUNTIF($BZ$5:$BZ374,"&gt;=2")&gt;1,DD373,BW374)</f>
        <v>0</v>
      </c>
      <c r="DE374" s="4">
        <f>IF(COUNTIF($BZ$5:$BZ374,"&gt;=2")&gt;1,DE373,BX374)</f>
        <v>248.8</v>
      </c>
      <c r="DF374" s="4">
        <f>IF(COUNTIF($BZ$5:$BZ374,"&gt;=2")&gt;1,DF373,BY374)</f>
        <v>60.644999999999982</v>
      </c>
      <c r="DG374" s="4">
        <f>IF(COUNTIF($BZ$5:$BZ374,"&gt;=2")&gt;1,DG373,BZ374)</f>
        <v>1.5549999999999999</v>
      </c>
      <c r="DH374" s="4">
        <f t="shared" si="316"/>
        <v>0</v>
      </c>
      <c r="DI374" s="4">
        <f t="shared" si="317"/>
        <v>0</v>
      </c>
      <c r="DJ374" s="4">
        <f t="shared" si="318"/>
        <v>0</v>
      </c>
      <c r="DK374" s="4">
        <f t="shared" si="319"/>
        <v>0</v>
      </c>
      <c r="DL374" s="4">
        <f t="shared" si="320"/>
        <v>0</v>
      </c>
      <c r="DM374" s="4">
        <f t="shared" si="321"/>
        <v>7</v>
      </c>
      <c r="DN374" s="4">
        <f t="shared" si="322"/>
        <v>13.999999999999998</v>
      </c>
      <c r="DO374" s="4">
        <f t="shared" si="323"/>
        <v>40</v>
      </c>
      <c r="DP374" s="4">
        <f t="shared" si="324"/>
        <v>311</v>
      </c>
      <c r="DQ374" s="4">
        <f t="shared" si="325"/>
        <v>0</v>
      </c>
      <c r="DS374" s="4">
        <v>370</v>
      </c>
      <c r="DT374" s="4">
        <f>$CK374+INDEX(节奏总纲!D$4:D$163,基础状态预估!$C$2)</f>
        <v>394.00483399593907</v>
      </c>
      <c r="DU374" s="4">
        <f>$CK374+INDEX(节奏总纲!E$4:E$163,基础状态预估!$C$2)</f>
        <v>388.28268396026414</v>
      </c>
      <c r="DV374" s="4">
        <f>$CK374+INDEX(节奏总纲!F$4:F$163,基础状态预估!$C$2)</f>
        <v>381.39220630709644</v>
      </c>
      <c r="DW374" s="4">
        <f>$CK374+INDEX(节奏总纲!G$4:G$163,基础状态预估!$C$2)</f>
        <v>373.03246816526354</v>
      </c>
      <c r="DX374" s="4">
        <f>$CK374+INDEX(节奏总纲!H$4:H$163,基础状态预估!$C$2)</f>
        <v>362.69453894381218</v>
      </c>
      <c r="DY374" s="4">
        <f t="shared" si="326"/>
        <v>11.899999999999999</v>
      </c>
      <c r="DZ374" s="4">
        <f t="shared" si="327"/>
        <v>33</v>
      </c>
      <c r="EA374" s="4">
        <f t="shared" si="328"/>
        <v>262.90000000000003</v>
      </c>
      <c r="EB374" s="4">
        <f t="shared" si="329"/>
        <v>62.644999999999982</v>
      </c>
      <c r="EC374" s="4">
        <f t="shared" si="330"/>
        <v>1.5549999999999999</v>
      </c>
    </row>
    <row r="375" spans="58:133" x14ac:dyDescent="0.15">
      <c r="BF375" s="4">
        <v>371</v>
      </c>
      <c r="BG375" s="4">
        <f t="shared" si="312"/>
        <v>259.7</v>
      </c>
      <c r="BH375" s="4">
        <f t="shared" si="313"/>
        <v>111.3</v>
      </c>
      <c r="BL375" s="4">
        <f t="shared" si="301"/>
        <v>182.5</v>
      </c>
      <c r="BM375" s="4">
        <f t="shared" si="302"/>
        <v>127.74999999999999</v>
      </c>
      <c r="BN375" s="4">
        <f t="shared" si="303"/>
        <v>54.75</v>
      </c>
      <c r="BR375" s="4">
        <f t="shared" si="304"/>
        <v>228.8</v>
      </c>
      <c r="BS375" s="4">
        <f t="shared" si="305"/>
        <v>105.59999999999998</v>
      </c>
      <c r="BT375" s="4">
        <f t="shared" si="306"/>
        <v>17.600000000000001</v>
      </c>
      <c r="BX375" s="4">
        <f t="shared" si="307"/>
        <v>249.60000000000002</v>
      </c>
      <c r="BY375" s="4">
        <f t="shared" si="308"/>
        <v>60.839999999999982</v>
      </c>
      <c r="BZ375" s="4">
        <f t="shared" si="309"/>
        <v>1.56</v>
      </c>
      <c r="CD375" s="4">
        <f t="shared" si="310"/>
        <v>0</v>
      </c>
      <c r="CE375" s="4">
        <f t="shared" si="311"/>
        <v>0</v>
      </c>
      <c r="CF375" s="4">
        <f>IF(COUNTIF($BH$5:$BH375,"&gt;=2")&lt;=1,SUM($BG375:$BK375)*C$8,CF374)</f>
        <v>151200</v>
      </c>
      <c r="CG375" s="4">
        <f>IF(COUNTIF($BN$5:$BN375,"&gt;=2")&lt;=1,SUM($BL375:$BP375)*D$8,CG374)</f>
        <v>604799.99999999988</v>
      </c>
      <c r="CH375" s="4">
        <f>IF(COUNTIF($BT$5:$BT375,"&gt;=2")&lt;=1,SUM($BQ375:$BU375)*E$8,CH374)</f>
        <v>2592000</v>
      </c>
      <c r="CI375" s="4">
        <f>IF(COUNTIF($BZ$5:$BZ375,"&gt;=2")&lt;=1,SUM($BV375:$BZ375)*F$8,CI374)</f>
        <v>26956800</v>
      </c>
      <c r="CJ375" s="4">
        <f t="shared" si="314"/>
        <v>0</v>
      </c>
      <c r="CK375" s="4">
        <f t="shared" si="315"/>
        <v>350.75</v>
      </c>
      <c r="CM375" s="4">
        <v>371</v>
      </c>
      <c r="CN375" s="4">
        <f>IF(COUNTIF($BH$5:$BH375,"&gt;=2")&gt;1,CN374,BG375)</f>
        <v>4.8999999999999995</v>
      </c>
      <c r="CO375" s="4">
        <f>IF(COUNTIF($BH$5:$BH375,"&gt;=2")&gt;1,CO374,BH375)</f>
        <v>2.1</v>
      </c>
      <c r="CP375" s="4">
        <f>IF(COUNTIF($BH$5:$BH375,"&gt;=2")&gt;1,CP374,BI375)</f>
        <v>0</v>
      </c>
      <c r="CQ375" s="4">
        <f>IF(COUNTIF($BH$5:$BH375,"&gt;=2")&gt;1,CQ374,BJ375)</f>
        <v>0</v>
      </c>
      <c r="CR375" s="4">
        <f>IF(COUNTIF($BH$5:$BH375,"&gt;=2")&gt;1,CR374,BK375)</f>
        <v>0</v>
      </c>
      <c r="CS375" s="4">
        <f>IF(COUNTIF($BN$5:$BN375,"&gt;=2")&gt;1,CS374,BL375)</f>
        <v>7</v>
      </c>
      <c r="CT375" s="4">
        <f>IF(COUNTIF($BN$5:$BN375,"&gt;=2")&gt;1,CT374,BM375)</f>
        <v>4.8999999999999995</v>
      </c>
      <c r="CU375" s="4">
        <f>IF(COUNTIF($BN$5:$BN375,"&gt;=2")&gt;1,CU374,BN375)</f>
        <v>2.1</v>
      </c>
      <c r="CV375" s="4">
        <f>IF(COUNTIF($BN$5:$BN375,"&gt;=2")&gt;1,CV374,BO375)</f>
        <v>0</v>
      </c>
      <c r="CW375" s="4">
        <f>IF(COUNTIF($BN$5:$BN375,"&gt;=2")&gt;1,CW374,BP375)</f>
        <v>0</v>
      </c>
      <c r="CX375" s="4">
        <f>IF(COUNTIF($BT$5:$BT375,"&gt;=2")&gt;1,CX374,BQ375)</f>
        <v>0</v>
      </c>
      <c r="CY375" s="4">
        <f>IF(COUNTIF($BT$5:$BT375,"&gt;=2")&gt;1,CY374,BR375)</f>
        <v>26</v>
      </c>
      <c r="CZ375" s="4">
        <f>IF(COUNTIF($BT$5:$BT375,"&gt;=2")&gt;1,CZ374,BS375)</f>
        <v>11.999999999999996</v>
      </c>
      <c r="DA375" s="4">
        <f>IF(COUNTIF($BT$5:$BT375,"&gt;=2")&gt;1,DA374,BT375)</f>
        <v>2</v>
      </c>
      <c r="DB375" s="4">
        <f>IF(COUNTIF($BT$5:$BT375,"&gt;=2")&gt;1,DB374,BU375)</f>
        <v>0</v>
      </c>
      <c r="DC375" s="4">
        <f>IF(COUNTIF($BZ$5:$BZ375,"&gt;=2")&gt;1,DC374,BV375)</f>
        <v>0</v>
      </c>
      <c r="DD375" s="4">
        <f>IF(COUNTIF($BZ$5:$BZ375,"&gt;=2")&gt;1,DD374,BW375)</f>
        <v>0</v>
      </c>
      <c r="DE375" s="4">
        <f>IF(COUNTIF($BZ$5:$BZ375,"&gt;=2")&gt;1,DE374,BX375)</f>
        <v>249.60000000000002</v>
      </c>
      <c r="DF375" s="4">
        <f>IF(COUNTIF($BZ$5:$BZ375,"&gt;=2")&gt;1,DF374,BY375)</f>
        <v>60.839999999999982</v>
      </c>
      <c r="DG375" s="4">
        <f>IF(COUNTIF($BZ$5:$BZ375,"&gt;=2")&gt;1,DG374,BZ375)</f>
        <v>1.56</v>
      </c>
      <c r="DH375" s="4">
        <f t="shared" si="316"/>
        <v>0</v>
      </c>
      <c r="DI375" s="4">
        <f t="shared" si="317"/>
        <v>0</v>
      </c>
      <c r="DJ375" s="4">
        <f t="shared" si="318"/>
        <v>0</v>
      </c>
      <c r="DK375" s="4">
        <f t="shared" si="319"/>
        <v>0</v>
      </c>
      <c r="DL375" s="4">
        <f t="shared" si="320"/>
        <v>0</v>
      </c>
      <c r="DM375" s="4">
        <f t="shared" si="321"/>
        <v>7</v>
      </c>
      <c r="DN375" s="4">
        <f t="shared" si="322"/>
        <v>13.999999999999998</v>
      </c>
      <c r="DO375" s="4">
        <f t="shared" si="323"/>
        <v>40</v>
      </c>
      <c r="DP375" s="4">
        <f t="shared" si="324"/>
        <v>312</v>
      </c>
      <c r="DQ375" s="4">
        <f t="shared" si="325"/>
        <v>0</v>
      </c>
      <c r="DS375" s="4">
        <v>371</v>
      </c>
      <c r="DT375" s="4">
        <f>$CK375+INDEX(节奏总纲!D$4:D$163,基础状态预估!$C$2)</f>
        <v>395.00483399593907</v>
      </c>
      <c r="DU375" s="4">
        <f>$CK375+INDEX(节奏总纲!E$4:E$163,基础状态预估!$C$2)</f>
        <v>389.28268396026414</v>
      </c>
      <c r="DV375" s="4">
        <f>$CK375+INDEX(节奏总纲!F$4:F$163,基础状态预估!$C$2)</f>
        <v>382.39220630709644</v>
      </c>
      <c r="DW375" s="4">
        <f>$CK375+INDEX(节奏总纲!G$4:G$163,基础状态预估!$C$2)</f>
        <v>374.03246816526354</v>
      </c>
      <c r="DX375" s="4">
        <f>$CK375+INDEX(节奏总纲!H$4:H$163,基础状态预估!$C$2)</f>
        <v>363.69453894381218</v>
      </c>
      <c r="DY375" s="4">
        <f t="shared" si="326"/>
        <v>11.899999999999999</v>
      </c>
      <c r="DZ375" s="4">
        <f t="shared" si="327"/>
        <v>33</v>
      </c>
      <c r="EA375" s="4">
        <f t="shared" si="328"/>
        <v>263.70000000000005</v>
      </c>
      <c r="EB375" s="4">
        <f t="shared" si="329"/>
        <v>62.839999999999982</v>
      </c>
      <c r="EC375" s="4">
        <f t="shared" si="330"/>
        <v>1.56</v>
      </c>
    </row>
    <row r="376" spans="58:133" x14ac:dyDescent="0.15">
      <c r="BF376" s="4">
        <v>372</v>
      </c>
      <c r="BG376" s="4">
        <f t="shared" si="312"/>
        <v>260.39999999999998</v>
      </c>
      <c r="BH376" s="4">
        <f t="shared" si="313"/>
        <v>111.6</v>
      </c>
      <c r="BL376" s="4">
        <f t="shared" si="301"/>
        <v>183</v>
      </c>
      <c r="BM376" s="4">
        <f t="shared" si="302"/>
        <v>128.1</v>
      </c>
      <c r="BN376" s="4">
        <f t="shared" si="303"/>
        <v>54.9</v>
      </c>
      <c r="BR376" s="4">
        <f t="shared" si="304"/>
        <v>229.45000000000002</v>
      </c>
      <c r="BS376" s="4">
        <f t="shared" si="305"/>
        <v>105.89999999999998</v>
      </c>
      <c r="BT376" s="4">
        <f t="shared" si="306"/>
        <v>17.650000000000002</v>
      </c>
      <c r="BX376" s="4">
        <f t="shared" si="307"/>
        <v>250.4</v>
      </c>
      <c r="BY376" s="4">
        <f t="shared" si="308"/>
        <v>61.034999999999982</v>
      </c>
      <c r="BZ376" s="4">
        <f t="shared" si="309"/>
        <v>1.5649999999999999</v>
      </c>
      <c r="CD376" s="4">
        <f t="shared" si="310"/>
        <v>0</v>
      </c>
      <c r="CE376" s="4">
        <f t="shared" si="311"/>
        <v>0</v>
      </c>
      <c r="CF376" s="4">
        <f>IF(COUNTIF($BH$5:$BH376,"&gt;=2")&lt;=1,SUM($BG376:$BK376)*C$8,CF375)</f>
        <v>151200</v>
      </c>
      <c r="CG376" s="4">
        <f>IF(COUNTIF($BN$5:$BN376,"&gt;=2")&lt;=1,SUM($BL376:$BP376)*D$8,CG375)</f>
        <v>604799.99999999988</v>
      </c>
      <c r="CH376" s="4">
        <f>IF(COUNTIF($BT$5:$BT376,"&gt;=2")&lt;=1,SUM($BQ376:$BU376)*E$8,CH375)</f>
        <v>2592000</v>
      </c>
      <c r="CI376" s="4">
        <f>IF(COUNTIF($BZ$5:$BZ376,"&gt;=2")&lt;=1,SUM($BV376:$BZ376)*F$8,CI375)</f>
        <v>27043200</v>
      </c>
      <c r="CJ376" s="4">
        <f t="shared" si="314"/>
        <v>0</v>
      </c>
      <c r="CK376" s="4">
        <f t="shared" si="315"/>
        <v>351.75</v>
      </c>
      <c r="CM376" s="4">
        <v>372</v>
      </c>
      <c r="CN376" s="4">
        <f>IF(COUNTIF($BH$5:$BH376,"&gt;=2")&gt;1,CN375,BG376)</f>
        <v>4.8999999999999995</v>
      </c>
      <c r="CO376" s="4">
        <f>IF(COUNTIF($BH$5:$BH376,"&gt;=2")&gt;1,CO375,BH376)</f>
        <v>2.1</v>
      </c>
      <c r="CP376" s="4">
        <f>IF(COUNTIF($BH$5:$BH376,"&gt;=2")&gt;1,CP375,BI376)</f>
        <v>0</v>
      </c>
      <c r="CQ376" s="4">
        <f>IF(COUNTIF($BH$5:$BH376,"&gt;=2")&gt;1,CQ375,BJ376)</f>
        <v>0</v>
      </c>
      <c r="CR376" s="4">
        <f>IF(COUNTIF($BH$5:$BH376,"&gt;=2")&gt;1,CR375,BK376)</f>
        <v>0</v>
      </c>
      <c r="CS376" s="4">
        <f>IF(COUNTIF($BN$5:$BN376,"&gt;=2")&gt;1,CS375,BL376)</f>
        <v>7</v>
      </c>
      <c r="CT376" s="4">
        <f>IF(COUNTIF($BN$5:$BN376,"&gt;=2")&gt;1,CT375,BM376)</f>
        <v>4.8999999999999995</v>
      </c>
      <c r="CU376" s="4">
        <f>IF(COUNTIF($BN$5:$BN376,"&gt;=2")&gt;1,CU375,BN376)</f>
        <v>2.1</v>
      </c>
      <c r="CV376" s="4">
        <f>IF(COUNTIF($BN$5:$BN376,"&gt;=2")&gt;1,CV375,BO376)</f>
        <v>0</v>
      </c>
      <c r="CW376" s="4">
        <f>IF(COUNTIF($BN$5:$BN376,"&gt;=2")&gt;1,CW375,BP376)</f>
        <v>0</v>
      </c>
      <c r="CX376" s="4">
        <f>IF(COUNTIF($BT$5:$BT376,"&gt;=2")&gt;1,CX375,BQ376)</f>
        <v>0</v>
      </c>
      <c r="CY376" s="4">
        <f>IF(COUNTIF($BT$5:$BT376,"&gt;=2")&gt;1,CY375,BR376)</f>
        <v>26</v>
      </c>
      <c r="CZ376" s="4">
        <f>IF(COUNTIF($BT$5:$BT376,"&gt;=2")&gt;1,CZ375,BS376)</f>
        <v>11.999999999999996</v>
      </c>
      <c r="DA376" s="4">
        <f>IF(COUNTIF($BT$5:$BT376,"&gt;=2")&gt;1,DA375,BT376)</f>
        <v>2</v>
      </c>
      <c r="DB376" s="4">
        <f>IF(COUNTIF($BT$5:$BT376,"&gt;=2")&gt;1,DB375,BU376)</f>
        <v>0</v>
      </c>
      <c r="DC376" s="4">
        <f>IF(COUNTIF($BZ$5:$BZ376,"&gt;=2")&gt;1,DC375,BV376)</f>
        <v>0</v>
      </c>
      <c r="DD376" s="4">
        <f>IF(COUNTIF($BZ$5:$BZ376,"&gt;=2")&gt;1,DD375,BW376)</f>
        <v>0</v>
      </c>
      <c r="DE376" s="4">
        <f>IF(COUNTIF($BZ$5:$BZ376,"&gt;=2")&gt;1,DE375,BX376)</f>
        <v>250.4</v>
      </c>
      <c r="DF376" s="4">
        <f>IF(COUNTIF($BZ$5:$BZ376,"&gt;=2")&gt;1,DF375,BY376)</f>
        <v>61.034999999999982</v>
      </c>
      <c r="DG376" s="4">
        <f>IF(COUNTIF($BZ$5:$BZ376,"&gt;=2")&gt;1,DG375,BZ376)</f>
        <v>1.5649999999999999</v>
      </c>
      <c r="DH376" s="4">
        <f t="shared" si="316"/>
        <v>0</v>
      </c>
      <c r="DI376" s="4">
        <f t="shared" si="317"/>
        <v>0</v>
      </c>
      <c r="DJ376" s="4">
        <f t="shared" si="318"/>
        <v>0</v>
      </c>
      <c r="DK376" s="4">
        <f t="shared" si="319"/>
        <v>0</v>
      </c>
      <c r="DL376" s="4">
        <f t="shared" si="320"/>
        <v>0</v>
      </c>
      <c r="DM376" s="4">
        <f t="shared" si="321"/>
        <v>7</v>
      </c>
      <c r="DN376" s="4">
        <f t="shared" si="322"/>
        <v>13.999999999999998</v>
      </c>
      <c r="DO376" s="4">
        <f t="shared" si="323"/>
        <v>40</v>
      </c>
      <c r="DP376" s="4">
        <f t="shared" si="324"/>
        <v>313</v>
      </c>
      <c r="DQ376" s="4">
        <f t="shared" si="325"/>
        <v>0</v>
      </c>
      <c r="DS376" s="4">
        <v>372</v>
      </c>
      <c r="DT376" s="4">
        <f>$CK376+INDEX(节奏总纲!D$4:D$163,基础状态预估!$C$2)</f>
        <v>396.00483399593907</v>
      </c>
      <c r="DU376" s="4">
        <f>$CK376+INDEX(节奏总纲!E$4:E$163,基础状态预估!$C$2)</f>
        <v>390.28268396026414</v>
      </c>
      <c r="DV376" s="4">
        <f>$CK376+INDEX(节奏总纲!F$4:F$163,基础状态预估!$C$2)</f>
        <v>383.39220630709644</v>
      </c>
      <c r="DW376" s="4">
        <f>$CK376+INDEX(节奏总纲!G$4:G$163,基础状态预估!$C$2)</f>
        <v>375.03246816526354</v>
      </c>
      <c r="DX376" s="4">
        <f>$CK376+INDEX(节奏总纲!H$4:H$163,基础状态预估!$C$2)</f>
        <v>364.69453894381218</v>
      </c>
      <c r="DY376" s="4">
        <f t="shared" si="326"/>
        <v>11.899999999999999</v>
      </c>
      <c r="DZ376" s="4">
        <f t="shared" si="327"/>
        <v>33</v>
      </c>
      <c r="EA376" s="4">
        <f t="shared" si="328"/>
        <v>264.5</v>
      </c>
      <c r="EB376" s="4">
        <f t="shared" si="329"/>
        <v>63.034999999999982</v>
      </c>
      <c r="EC376" s="4">
        <f t="shared" si="330"/>
        <v>1.5649999999999999</v>
      </c>
    </row>
    <row r="377" spans="58:133" x14ac:dyDescent="0.15">
      <c r="BF377" s="4">
        <v>373</v>
      </c>
      <c r="BG377" s="4">
        <f t="shared" si="312"/>
        <v>261.09999999999997</v>
      </c>
      <c r="BH377" s="4">
        <f t="shared" si="313"/>
        <v>111.89999999999999</v>
      </c>
      <c r="BL377" s="4">
        <f t="shared" si="301"/>
        <v>183.5</v>
      </c>
      <c r="BM377" s="4">
        <f t="shared" si="302"/>
        <v>128.44999999999999</v>
      </c>
      <c r="BN377" s="4">
        <f t="shared" si="303"/>
        <v>55.05</v>
      </c>
      <c r="BR377" s="4">
        <f t="shared" si="304"/>
        <v>230.1</v>
      </c>
      <c r="BS377" s="4">
        <f t="shared" si="305"/>
        <v>106.19999999999997</v>
      </c>
      <c r="BT377" s="4">
        <f t="shared" si="306"/>
        <v>17.7</v>
      </c>
      <c r="BX377" s="4">
        <f t="shared" si="307"/>
        <v>251.20000000000002</v>
      </c>
      <c r="BY377" s="4">
        <f t="shared" si="308"/>
        <v>61.229999999999983</v>
      </c>
      <c r="BZ377" s="4">
        <f t="shared" si="309"/>
        <v>1.57</v>
      </c>
      <c r="CD377" s="4">
        <f t="shared" si="310"/>
        <v>0</v>
      </c>
      <c r="CE377" s="4">
        <f t="shared" si="311"/>
        <v>0</v>
      </c>
      <c r="CF377" s="4">
        <f>IF(COUNTIF($BH$5:$BH377,"&gt;=2")&lt;=1,SUM($BG377:$BK377)*C$8,CF376)</f>
        <v>151200</v>
      </c>
      <c r="CG377" s="4">
        <f>IF(COUNTIF($BN$5:$BN377,"&gt;=2")&lt;=1,SUM($BL377:$BP377)*D$8,CG376)</f>
        <v>604799.99999999988</v>
      </c>
      <c r="CH377" s="4">
        <f>IF(COUNTIF($BT$5:$BT377,"&gt;=2")&lt;=1,SUM($BQ377:$BU377)*E$8,CH376)</f>
        <v>2592000</v>
      </c>
      <c r="CI377" s="4">
        <f>IF(COUNTIF($BZ$5:$BZ377,"&gt;=2")&lt;=1,SUM($BV377:$BZ377)*F$8,CI376)</f>
        <v>27129600</v>
      </c>
      <c r="CJ377" s="4">
        <f t="shared" si="314"/>
        <v>0</v>
      </c>
      <c r="CK377" s="4">
        <f t="shared" si="315"/>
        <v>352.75</v>
      </c>
      <c r="CM377" s="4">
        <v>373</v>
      </c>
      <c r="CN377" s="4">
        <f>IF(COUNTIF($BH$5:$BH377,"&gt;=2")&gt;1,CN376,BG377)</f>
        <v>4.8999999999999995</v>
      </c>
      <c r="CO377" s="4">
        <f>IF(COUNTIF($BH$5:$BH377,"&gt;=2")&gt;1,CO376,BH377)</f>
        <v>2.1</v>
      </c>
      <c r="CP377" s="4">
        <f>IF(COUNTIF($BH$5:$BH377,"&gt;=2")&gt;1,CP376,BI377)</f>
        <v>0</v>
      </c>
      <c r="CQ377" s="4">
        <f>IF(COUNTIF($BH$5:$BH377,"&gt;=2")&gt;1,CQ376,BJ377)</f>
        <v>0</v>
      </c>
      <c r="CR377" s="4">
        <f>IF(COUNTIF($BH$5:$BH377,"&gt;=2")&gt;1,CR376,BK377)</f>
        <v>0</v>
      </c>
      <c r="CS377" s="4">
        <f>IF(COUNTIF($BN$5:$BN377,"&gt;=2")&gt;1,CS376,BL377)</f>
        <v>7</v>
      </c>
      <c r="CT377" s="4">
        <f>IF(COUNTIF($BN$5:$BN377,"&gt;=2")&gt;1,CT376,BM377)</f>
        <v>4.8999999999999995</v>
      </c>
      <c r="CU377" s="4">
        <f>IF(COUNTIF($BN$5:$BN377,"&gt;=2")&gt;1,CU376,BN377)</f>
        <v>2.1</v>
      </c>
      <c r="CV377" s="4">
        <f>IF(COUNTIF($BN$5:$BN377,"&gt;=2")&gt;1,CV376,BO377)</f>
        <v>0</v>
      </c>
      <c r="CW377" s="4">
        <f>IF(COUNTIF($BN$5:$BN377,"&gt;=2")&gt;1,CW376,BP377)</f>
        <v>0</v>
      </c>
      <c r="CX377" s="4">
        <f>IF(COUNTIF($BT$5:$BT377,"&gt;=2")&gt;1,CX376,BQ377)</f>
        <v>0</v>
      </c>
      <c r="CY377" s="4">
        <f>IF(COUNTIF($BT$5:$BT377,"&gt;=2")&gt;1,CY376,BR377)</f>
        <v>26</v>
      </c>
      <c r="CZ377" s="4">
        <f>IF(COUNTIF($BT$5:$BT377,"&gt;=2")&gt;1,CZ376,BS377)</f>
        <v>11.999999999999996</v>
      </c>
      <c r="DA377" s="4">
        <f>IF(COUNTIF($BT$5:$BT377,"&gt;=2")&gt;1,DA376,BT377)</f>
        <v>2</v>
      </c>
      <c r="DB377" s="4">
        <f>IF(COUNTIF($BT$5:$BT377,"&gt;=2")&gt;1,DB376,BU377)</f>
        <v>0</v>
      </c>
      <c r="DC377" s="4">
        <f>IF(COUNTIF($BZ$5:$BZ377,"&gt;=2")&gt;1,DC376,BV377)</f>
        <v>0</v>
      </c>
      <c r="DD377" s="4">
        <f>IF(COUNTIF($BZ$5:$BZ377,"&gt;=2")&gt;1,DD376,BW377)</f>
        <v>0</v>
      </c>
      <c r="DE377" s="4">
        <f>IF(COUNTIF($BZ$5:$BZ377,"&gt;=2")&gt;1,DE376,BX377)</f>
        <v>251.20000000000002</v>
      </c>
      <c r="DF377" s="4">
        <f>IF(COUNTIF($BZ$5:$BZ377,"&gt;=2")&gt;1,DF376,BY377)</f>
        <v>61.229999999999983</v>
      </c>
      <c r="DG377" s="4">
        <f>IF(COUNTIF($BZ$5:$BZ377,"&gt;=2")&gt;1,DG376,BZ377)</f>
        <v>1.57</v>
      </c>
      <c r="DH377" s="4">
        <f t="shared" si="316"/>
        <v>0</v>
      </c>
      <c r="DI377" s="4">
        <f t="shared" si="317"/>
        <v>0</v>
      </c>
      <c r="DJ377" s="4">
        <f t="shared" si="318"/>
        <v>0</v>
      </c>
      <c r="DK377" s="4">
        <f t="shared" si="319"/>
        <v>0</v>
      </c>
      <c r="DL377" s="4">
        <f t="shared" si="320"/>
        <v>0</v>
      </c>
      <c r="DM377" s="4">
        <f t="shared" si="321"/>
        <v>7</v>
      </c>
      <c r="DN377" s="4">
        <f t="shared" si="322"/>
        <v>13.999999999999998</v>
      </c>
      <c r="DO377" s="4">
        <f t="shared" si="323"/>
        <v>40</v>
      </c>
      <c r="DP377" s="4">
        <f t="shared" si="324"/>
        <v>314</v>
      </c>
      <c r="DQ377" s="4">
        <f t="shared" si="325"/>
        <v>0</v>
      </c>
      <c r="DS377" s="4">
        <v>373</v>
      </c>
      <c r="DT377" s="4">
        <f>$CK377+INDEX(节奏总纲!D$4:D$163,基础状态预估!$C$2)</f>
        <v>397.00483399593907</v>
      </c>
      <c r="DU377" s="4">
        <f>$CK377+INDEX(节奏总纲!E$4:E$163,基础状态预估!$C$2)</f>
        <v>391.28268396026414</v>
      </c>
      <c r="DV377" s="4">
        <f>$CK377+INDEX(节奏总纲!F$4:F$163,基础状态预估!$C$2)</f>
        <v>384.39220630709644</v>
      </c>
      <c r="DW377" s="4">
        <f>$CK377+INDEX(节奏总纲!G$4:G$163,基础状态预估!$C$2)</f>
        <v>376.03246816526354</v>
      </c>
      <c r="DX377" s="4">
        <f>$CK377+INDEX(节奏总纲!H$4:H$163,基础状态预估!$C$2)</f>
        <v>365.69453894381218</v>
      </c>
      <c r="DY377" s="4">
        <f t="shared" si="326"/>
        <v>11.899999999999999</v>
      </c>
      <c r="DZ377" s="4">
        <f t="shared" si="327"/>
        <v>33</v>
      </c>
      <c r="EA377" s="4">
        <f t="shared" si="328"/>
        <v>265.3</v>
      </c>
      <c r="EB377" s="4">
        <f t="shared" si="329"/>
        <v>63.229999999999983</v>
      </c>
      <c r="EC377" s="4">
        <f t="shared" si="330"/>
        <v>1.57</v>
      </c>
    </row>
    <row r="378" spans="58:133" x14ac:dyDescent="0.15">
      <c r="BF378" s="4">
        <v>374</v>
      </c>
      <c r="BG378" s="4">
        <f t="shared" si="312"/>
        <v>261.8</v>
      </c>
      <c r="BH378" s="4">
        <f t="shared" si="313"/>
        <v>112.2</v>
      </c>
      <c r="BL378" s="4">
        <f t="shared" si="301"/>
        <v>184</v>
      </c>
      <c r="BM378" s="4">
        <f t="shared" si="302"/>
        <v>128.79999999999998</v>
      </c>
      <c r="BN378" s="4">
        <f t="shared" si="303"/>
        <v>55.199999999999996</v>
      </c>
      <c r="BR378" s="4">
        <f t="shared" si="304"/>
        <v>230.75</v>
      </c>
      <c r="BS378" s="4">
        <f t="shared" si="305"/>
        <v>106.49999999999997</v>
      </c>
      <c r="BT378" s="4">
        <f t="shared" si="306"/>
        <v>17.75</v>
      </c>
      <c r="BX378" s="4">
        <f t="shared" si="307"/>
        <v>252</v>
      </c>
      <c r="BY378" s="4">
        <f t="shared" si="308"/>
        <v>61.424999999999983</v>
      </c>
      <c r="BZ378" s="4">
        <f t="shared" si="309"/>
        <v>1.575</v>
      </c>
      <c r="CD378" s="4">
        <f t="shared" si="310"/>
        <v>0</v>
      </c>
      <c r="CE378" s="4">
        <f t="shared" si="311"/>
        <v>0</v>
      </c>
      <c r="CF378" s="4">
        <f>IF(COUNTIF($BH$5:$BH378,"&gt;=2")&lt;=1,SUM($BG378:$BK378)*C$8,CF377)</f>
        <v>151200</v>
      </c>
      <c r="CG378" s="4">
        <f>IF(COUNTIF($BN$5:$BN378,"&gt;=2")&lt;=1,SUM($BL378:$BP378)*D$8,CG377)</f>
        <v>604799.99999999988</v>
      </c>
      <c r="CH378" s="4">
        <f>IF(COUNTIF($BT$5:$BT378,"&gt;=2")&lt;=1,SUM($BQ378:$BU378)*E$8,CH377)</f>
        <v>2592000</v>
      </c>
      <c r="CI378" s="4">
        <f>IF(COUNTIF($BZ$5:$BZ378,"&gt;=2")&lt;=1,SUM($BV378:$BZ378)*F$8,CI377)</f>
        <v>27215999.999999996</v>
      </c>
      <c r="CJ378" s="4">
        <f t="shared" si="314"/>
        <v>0</v>
      </c>
      <c r="CK378" s="4">
        <f t="shared" si="315"/>
        <v>353.74999999999994</v>
      </c>
      <c r="CM378" s="4">
        <v>374</v>
      </c>
      <c r="CN378" s="4">
        <f>IF(COUNTIF($BH$5:$BH378,"&gt;=2")&gt;1,CN377,BG378)</f>
        <v>4.8999999999999995</v>
      </c>
      <c r="CO378" s="4">
        <f>IF(COUNTIF($BH$5:$BH378,"&gt;=2")&gt;1,CO377,BH378)</f>
        <v>2.1</v>
      </c>
      <c r="CP378" s="4">
        <f>IF(COUNTIF($BH$5:$BH378,"&gt;=2")&gt;1,CP377,BI378)</f>
        <v>0</v>
      </c>
      <c r="CQ378" s="4">
        <f>IF(COUNTIF($BH$5:$BH378,"&gt;=2")&gt;1,CQ377,BJ378)</f>
        <v>0</v>
      </c>
      <c r="CR378" s="4">
        <f>IF(COUNTIF($BH$5:$BH378,"&gt;=2")&gt;1,CR377,BK378)</f>
        <v>0</v>
      </c>
      <c r="CS378" s="4">
        <f>IF(COUNTIF($BN$5:$BN378,"&gt;=2")&gt;1,CS377,BL378)</f>
        <v>7</v>
      </c>
      <c r="CT378" s="4">
        <f>IF(COUNTIF($BN$5:$BN378,"&gt;=2")&gt;1,CT377,BM378)</f>
        <v>4.8999999999999995</v>
      </c>
      <c r="CU378" s="4">
        <f>IF(COUNTIF($BN$5:$BN378,"&gt;=2")&gt;1,CU377,BN378)</f>
        <v>2.1</v>
      </c>
      <c r="CV378" s="4">
        <f>IF(COUNTIF($BN$5:$BN378,"&gt;=2")&gt;1,CV377,BO378)</f>
        <v>0</v>
      </c>
      <c r="CW378" s="4">
        <f>IF(COUNTIF($BN$5:$BN378,"&gt;=2")&gt;1,CW377,BP378)</f>
        <v>0</v>
      </c>
      <c r="CX378" s="4">
        <f>IF(COUNTIF($BT$5:$BT378,"&gt;=2")&gt;1,CX377,BQ378)</f>
        <v>0</v>
      </c>
      <c r="CY378" s="4">
        <f>IF(COUNTIF($BT$5:$BT378,"&gt;=2")&gt;1,CY377,BR378)</f>
        <v>26</v>
      </c>
      <c r="CZ378" s="4">
        <f>IF(COUNTIF($BT$5:$BT378,"&gt;=2")&gt;1,CZ377,BS378)</f>
        <v>11.999999999999996</v>
      </c>
      <c r="DA378" s="4">
        <f>IF(COUNTIF($BT$5:$BT378,"&gt;=2")&gt;1,DA377,BT378)</f>
        <v>2</v>
      </c>
      <c r="DB378" s="4">
        <f>IF(COUNTIF($BT$5:$BT378,"&gt;=2")&gt;1,DB377,BU378)</f>
        <v>0</v>
      </c>
      <c r="DC378" s="4">
        <f>IF(COUNTIF($BZ$5:$BZ378,"&gt;=2")&gt;1,DC377,BV378)</f>
        <v>0</v>
      </c>
      <c r="DD378" s="4">
        <f>IF(COUNTIF($BZ$5:$BZ378,"&gt;=2")&gt;1,DD377,BW378)</f>
        <v>0</v>
      </c>
      <c r="DE378" s="4">
        <f>IF(COUNTIF($BZ$5:$BZ378,"&gt;=2")&gt;1,DE377,BX378)</f>
        <v>252</v>
      </c>
      <c r="DF378" s="4">
        <f>IF(COUNTIF($BZ$5:$BZ378,"&gt;=2")&gt;1,DF377,BY378)</f>
        <v>61.424999999999983</v>
      </c>
      <c r="DG378" s="4">
        <f>IF(COUNTIF($BZ$5:$BZ378,"&gt;=2")&gt;1,DG377,BZ378)</f>
        <v>1.575</v>
      </c>
      <c r="DH378" s="4">
        <f t="shared" si="316"/>
        <v>0</v>
      </c>
      <c r="DI378" s="4">
        <f t="shared" si="317"/>
        <v>0</v>
      </c>
      <c r="DJ378" s="4">
        <f t="shared" si="318"/>
        <v>0</v>
      </c>
      <c r="DK378" s="4">
        <f t="shared" si="319"/>
        <v>0</v>
      </c>
      <c r="DL378" s="4">
        <f t="shared" si="320"/>
        <v>0</v>
      </c>
      <c r="DM378" s="4">
        <f t="shared" si="321"/>
        <v>7</v>
      </c>
      <c r="DN378" s="4">
        <f t="shared" si="322"/>
        <v>13.999999999999998</v>
      </c>
      <c r="DO378" s="4">
        <f t="shared" si="323"/>
        <v>40</v>
      </c>
      <c r="DP378" s="4">
        <f t="shared" si="324"/>
        <v>314.99999999999994</v>
      </c>
      <c r="DQ378" s="4">
        <f t="shared" si="325"/>
        <v>0</v>
      </c>
      <c r="DS378" s="4">
        <v>374</v>
      </c>
      <c r="DT378" s="4">
        <f>$CK378+INDEX(节奏总纲!D$4:D$163,基础状态预估!$C$2)</f>
        <v>398.00483399593901</v>
      </c>
      <c r="DU378" s="4">
        <f>$CK378+INDEX(节奏总纲!E$4:E$163,基础状态预估!$C$2)</f>
        <v>392.28268396026408</v>
      </c>
      <c r="DV378" s="4">
        <f>$CK378+INDEX(节奏总纲!F$4:F$163,基础状态预估!$C$2)</f>
        <v>385.39220630709633</v>
      </c>
      <c r="DW378" s="4">
        <f>$CK378+INDEX(节奏总纲!G$4:G$163,基础状态预估!$C$2)</f>
        <v>377.03246816526348</v>
      </c>
      <c r="DX378" s="4">
        <f>$CK378+INDEX(节奏总纲!H$4:H$163,基础状态预估!$C$2)</f>
        <v>366.69453894381212</v>
      </c>
      <c r="DY378" s="4">
        <f t="shared" si="326"/>
        <v>11.899999999999999</v>
      </c>
      <c r="DZ378" s="4">
        <f t="shared" si="327"/>
        <v>33</v>
      </c>
      <c r="EA378" s="4">
        <f t="shared" si="328"/>
        <v>266.10000000000002</v>
      </c>
      <c r="EB378" s="4">
        <f t="shared" si="329"/>
        <v>63.424999999999983</v>
      </c>
      <c r="EC378" s="4">
        <f t="shared" si="330"/>
        <v>1.575</v>
      </c>
    </row>
    <row r="379" spans="58:133" x14ac:dyDescent="0.15">
      <c r="BF379" s="4">
        <v>375</v>
      </c>
      <c r="BG379" s="4">
        <f t="shared" si="312"/>
        <v>262.5</v>
      </c>
      <c r="BH379" s="4">
        <f t="shared" si="313"/>
        <v>112.5</v>
      </c>
      <c r="BL379" s="4">
        <f t="shared" si="301"/>
        <v>184.5</v>
      </c>
      <c r="BM379" s="4">
        <f t="shared" si="302"/>
        <v>129.15</v>
      </c>
      <c r="BN379" s="4">
        <f t="shared" si="303"/>
        <v>55.35</v>
      </c>
      <c r="BR379" s="4">
        <f t="shared" si="304"/>
        <v>231.4</v>
      </c>
      <c r="BS379" s="4">
        <f t="shared" si="305"/>
        <v>106.79999999999998</v>
      </c>
      <c r="BT379" s="4">
        <f t="shared" si="306"/>
        <v>17.8</v>
      </c>
      <c r="BX379" s="4">
        <f t="shared" si="307"/>
        <v>252.8</v>
      </c>
      <c r="BY379" s="4">
        <f t="shared" si="308"/>
        <v>61.619999999999983</v>
      </c>
      <c r="BZ379" s="4">
        <f t="shared" si="309"/>
        <v>1.58</v>
      </c>
      <c r="CD379" s="4">
        <f t="shared" si="310"/>
        <v>0</v>
      </c>
      <c r="CE379" s="4">
        <f t="shared" si="311"/>
        <v>0</v>
      </c>
      <c r="CF379" s="4">
        <f>IF(COUNTIF($BH$5:$BH379,"&gt;=2")&lt;=1,SUM($BG379:$BK379)*C$8,CF378)</f>
        <v>151200</v>
      </c>
      <c r="CG379" s="4">
        <f>IF(COUNTIF($BN$5:$BN379,"&gt;=2")&lt;=1,SUM($BL379:$BP379)*D$8,CG378)</f>
        <v>604799.99999999988</v>
      </c>
      <c r="CH379" s="4">
        <f>IF(COUNTIF($BT$5:$BT379,"&gt;=2")&lt;=1,SUM($BQ379:$BU379)*E$8,CH378)</f>
        <v>2592000</v>
      </c>
      <c r="CI379" s="4">
        <f>IF(COUNTIF($BZ$5:$BZ379,"&gt;=2")&lt;=1,SUM($BV379:$BZ379)*F$8,CI378)</f>
        <v>27302400</v>
      </c>
      <c r="CJ379" s="4">
        <f t="shared" si="314"/>
        <v>0</v>
      </c>
      <c r="CK379" s="4">
        <f t="shared" si="315"/>
        <v>354.75</v>
      </c>
      <c r="CM379" s="4">
        <v>375</v>
      </c>
      <c r="CN379" s="4">
        <f>IF(COUNTIF($BH$5:$BH379,"&gt;=2")&gt;1,CN378,BG379)</f>
        <v>4.8999999999999995</v>
      </c>
      <c r="CO379" s="4">
        <f>IF(COUNTIF($BH$5:$BH379,"&gt;=2")&gt;1,CO378,BH379)</f>
        <v>2.1</v>
      </c>
      <c r="CP379" s="4">
        <f>IF(COUNTIF($BH$5:$BH379,"&gt;=2")&gt;1,CP378,BI379)</f>
        <v>0</v>
      </c>
      <c r="CQ379" s="4">
        <f>IF(COUNTIF($BH$5:$BH379,"&gt;=2")&gt;1,CQ378,BJ379)</f>
        <v>0</v>
      </c>
      <c r="CR379" s="4">
        <f>IF(COUNTIF($BH$5:$BH379,"&gt;=2")&gt;1,CR378,BK379)</f>
        <v>0</v>
      </c>
      <c r="CS379" s="4">
        <f>IF(COUNTIF($BN$5:$BN379,"&gt;=2")&gt;1,CS378,BL379)</f>
        <v>7</v>
      </c>
      <c r="CT379" s="4">
        <f>IF(COUNTIF($BN$5:$BN379,"&gt;=2")&gt;1,CT378,BM379)</f>
        <v>4.8999999999999995</v>
      </c>
      <c r="CU379" s="4">
        <f>IF(COUNTIF($BN$5:$BN379,"&gt;=2")&gt;1,CU378,BN379)</f>
        <v>2.1</v>
      </c>
      <c r="CV379" s="4">
        <f>IF(COUNTIF($BN$5:$BN379,"&gt;=2")&gt;1,CV378,BO379)</f>
        <v>0</v>
      </c>
      <c r="CW379" s="4">
        <f>IF(COUNTIF($BN$5:$BN379,"&gt;=2")&gt;1,CW378,BP379)</f>
        <v>0</v>
      </c>
      <c r="CX379" s="4">
        <f>IF(COUNTIF($BT$5:$BT379,"&gt;=2")&gt;1,CX378,BQ379)</f>
        <v>0</v>
      </c>
      <c r="CY379" s="4">
        <f>IF(COUNTIF($BT$5:$BT379,"&gt;=2")&gt;1,CY378,BR379)</f>
        <v>26</v>
      </c>
      <c r="CZ379" s="4">
        <f>IF(COUNTIF($BT$5:$BT379,"&gt;=2")&gt;1,CZ378,BS379)</f>
        <v>11.999999999999996</v>
      </c>
      <c r="DA379" s="4">
        <f>IF(COUNTIF($BT$5:$BT379,"&gt;=2")&gt;1,DA378,BT379)</f>
        <v>2</v>
      </c>
      <c r="DB379" s="4">
        <f>IF(COUNTIF($BT$5:$BT379,"&gt;=2")&gt;1,DB378,BU379)</f>
        <v>0</v>
      </c>
      <c r="DC379" s="4">
        <f>IF(COUNTIF($BZ$5:$BZ379,"&gt;=2")&gt;1,DC378,BV379)</f>
        <v>0</v>
      </c>
      <c r="DD379" s="4">
        <f>IF(COUNTIF($BZ$5:$BZ379,"&gt;=2")&gt;1,DD378,BW379)</f>
        <v>0</v>
      </c>
      <c r="DE379" s="4">
        <f>IF(COUNTIF($BZ$5:$BZ379,"&gt;=2")&gt;1,DE378,BX379)</f>
        <v>252.8</v>
      </c>
      <c r="DF379" s="4">
        <f>IF(COUNTIF($BZ$5:$BZ379,"&gt;=2")&gt;1,DF378,BY379)</f>
        <v>61.619999999999983</v>
      </c>
      <c r="DG379" s="4">
        <f>IF(COUNTIF($BZ$5:$BZ379,"&gt;=2")&gt;1,DG378,BZ379)</f>
        <v>1.58</v>
      </c>
      <c r="DH379" s="4">
        <f t="shared" si="316"/>
        <v>0</v>
      </c>
      <c r="DI379" s="4">
        <f t="shared" si="317"/>
        <v>0</v>
      </c>
      <c r="DJ379" s="4">
        <f t="shared" si="318"/>
        <v>0</v>
      </c>
      <c r="DK379" s="4">
        <f t="shared" si="319"/>
        <v>0</v>
      </c>
      <c r="DL379" s="4">
        <f t="shared" si="320"/>
        <v>0</v>
      </c>
      <c r="DM379" s="4">
        <f t="shared" si="321"/>
        <v>7</v>
      </c>
      <c r="DN379" s="4">
        <f t="shared" si="322"/>
        <v>13.999999999999998</v>
      </c>
      <c r="DO379" s="4">
        <f t="shared" si="323"/>
        <v>40</v>
      </c>
      <c r="DP379" s="4">
        <f t="shared" si="324"/>
        <v>316</v>
      </c>
      <c r="DQ379" s="4">
        <f t="shared" si="325"/>
        <v>0</v>
      </c>
      <c r="DS379" s="4">
        <v>375</v>
      </c>
      <c r="DT379" s="4">
        <f>$CK379+INDEX(节奏总纲!D$4:D$163,基础状态预估!$C$2)</f>
        <v>399.00483399593907</v>
      </c>
      <c r="DU379" s="4">
        <f>$CK379+INDEX(节奏总纲!E$4:E$163,基础状态预估!$C$2)</f>
        <v>393.28268396026414</v>
      </c>
      <c r="DV379" s="4">
        <f>$CK379+INDEX(节奏总纲!F$4:F$163,基础状态预估!$C$2)</f>
        <v>386.39220630709644</v>
      </c>
      <c r="DW379" s="4">
        <f>$CK379+INDEX(节奏总纲!G$4:G$163,基础状态预估!$C$2)</f>
        <v>378.03246816526354</v>
      </c>
      <c r="DX379" s="4">
        <f>$CK379+INDEX(节奏总纲!H$4:H$163,基础状态预估!$C$2)</f>
        <v>367.69453894381218</v>
      </c>
      <c r="DY379" s="4">
        <f t="shared" si="326"/>
        <v>11.899999999999999</v>
      </c>
      <c r="DZ379" s="4">
        <f t="shared" si="327"/>
        <v>33</v>
      </c>
      <c r="EA379" s="4">
        <f t="shared" si="328"/>
        <v>266.90000000000003</v>
      </c>
      <c r="EB379" s="4">
        <f t="shared" si="329"/>
        <v>63.619999999999983</v>
      </c>
      <c r="EC379" s="4">
        <f t="shared" si="330"/>
        <v>1.58</v>
      </c>
    </row>
    <row r="380" spans="58:133" x14ac:dyDescent="0.15">
      <c r="BF380" s="4">
        <v>376</v>
      </c>
      <c r="BG380" s="4">
        <f t="shared" si="312"/>
        <v>263.2</v>
      </c>
      <c r="BH380" s="4">
        <f t="shared" si="313"/>
        <v>112.8</v>
      </c>
      <c r="BL380" s="4">
        <f t="shared" si="301"/>
        <v>185</v>
      </c>
      <c r="BM380" s="4">
        <f t="shared" si="302"/>
        <v>129.5</v>
      </c>
      <c r="BN380" s="4">
        <f t="shared" si="303"/>
        <v>55.5</v>
      </c>
      <c r="BR380" s="4">
        <f t="shared" si="304"/>
        <v>232.05</v>
      </c>
      <c r="BS380" s="4">
        <f t="shared" si="305"/>
        <v>107.09999999999998</v>
      </c>
      <c r="BT380" s="4">
        <f t="shared" si="306"/>
        <v>17.850000000000001</v>
      </c>
      <c r="BX380" s="4">
        <f t="shared" si="307"/>
        <v>253.60000000000002</v>
      </c>
      <c r="BY380" s="4">
        <f t="shared" si="308"/>
        <v>61.814999999999984</v>
      </c>
      <c r="BZ380" s="4">
        <f t="shared" si="309"/>
        <v>1.585</v>
      </c>
      <c r="CD380" s="4">
        <f t="shared" si="310"/>
        <v>0</v>
      </c>
      <c r="CE380" s="4">
        <f t="shared" si="311"/>
        <v>0</v>
      </c>
      <c r="CF380" s="4">
        <f>IF(COUNTIF($BH$5:$BH380,"&gt;=2")&lt;=1,SUM($BG380:$BK380)*C$8,CF379)</f>
        <v>151200</v>
      </c>
      <c r="CG380" s="4">
        <f>IF(COUNTIF($BN$5:$BN380,"&gt;=2")&lt;=1,SUM($BL380:$BP380)*D$8,CG379)</f>
        <v>604799.99999999988</v>
      </c>
      <c r="CH380" s="4">
        <f>IF(COUNTIF($BT$5:$BT380,"&gt;=2")&lt;=1,SUM($BQ380:$BU380)*E$8,CH379)</f>
        <v>2592000</v>
      </c>
      <c r="CI380" s="4">
        <f>IF(COUNTIF($BZ$5:$BZ380,"&gt;=2")&lt;=1,SUM($BV380:$BZ380)*F$8,CI379)</f>
        <v>27388800</v>
      </c>
      <c r="CJ380" s="4">
        <f t="shared" si="314"/>
        <v>0</v>
      </c>
      <c r="CK380" s="4">
        <f t="shared" si="315"/>
        <v>355.75</v>
      </c>
      <c r="CM380" s="4">
        <v>376</v>
      </c>
      <c r="CN380" s="4">
        <f>IF(COUNTIF($BH$5:$BH380,"&gt;=2")&gt;1,CN379,BG380)</f>
        <v>4.8999999999999995</v>
      </c>
      <c r="CO380" s="4">
        <f>IF(COUNTIF($BH$5:$BH380,"&gt;=2")&gt;1,CO379,BH380)</f>
        <v>2.1</v>
      </c>
      <c r="CP380" s="4">
        <f>IF(COUNTIF($BH$5:$BH380,"&gt;=2")&gt;1,CP379,BI380)</f>
        <v>0</v>
      </c>
      <c r="CQ380" s="4">
        <f>IF(COUNTIF($BH$5:$BH380,"&gt;=2")&gt;1,CQ379,BJ380)</f>
        <v>0</v>
      </c>
      <c r="CR380" s="4">
        <f>IF(COUNTIF($BH$5:$BH380,"&gt;=2")&gt;1,CR379,BK380)</f>
        <v>0</v>
      </c>
      <c r="CS380" s="4">
        <f>IF(COUNTIF($BN$5:$BN380,"&gt;=2")&gt;1,CS379,BL380)</f>
        <v>7</v>
      </c>
      <c r="CT380" s="4">
        <f>IF(COUNTIF($BN$5:$BN380,"&gt;=2")&gt;1,CT379,BM380)</f>
        <v>4.8999999999999995</v>
      </c>
      <c r="CU380" s="4">
        <f>IF(COUNTIF($BN$5:$BN380,"&gt;=2")&gt;1,CU379,BN380)</f>
        <v>2.1</v>
      </c>
      <c r="CV380" s="4">
        <f>IF(COUNTIF($BN$5:$BN380,"&gt;=2")&gt;1,CV379,BO380)</f>
        <v>0</v>
      </c>
      <c r="CW380" s="4">
        <f>IF(COUNTIF($BN$5:$BN380,"&gt;=2")&gt;1,CW379,BP380)</f>
        <v>0</v>
      </c>
      <c r="CX380" s="4">
        <f>IF(COUNTIF($BT$5:$BT380,"&gt;=2")&gt;1,CX379,BQ380)</f>
        <v>0</v>
      </c>
      <c r="CY380" s="4">
        <f>IF(COUNTIF($BT$5:$BT380,"&gt;=2")&gt;1,CY379,BR380)</f>
        <v>26</v>
      </c>
      <c r="CZ380" s="4">
        <f>IF(COUNTIF($BT$5:$BT380,"&gt;=2")&gt;1,CZ379,BS380)</f>
        <v>11.999999999999996</v>
      </c>
      <c r="DA380" s="4">
        <f>IF(COUNTIF($BT$5:$BT380,"&gt;=2")&gt;1,DA379,BT380)</f>
        <v>2</v>
      </c>
      <c r="DB380" s="4">
        <f>IF(COUNTIF($BT$5:$BT380,"&gt;=2")&gt;1,DB379,BU380)</f>
        <v>0</v>
      </c>
      <c r="DC380" s="4">
        <f>IF(COUNTIF($BZ$5:$BZ380,"&gt;=2")&gt;1,DC379,BV380)</f>
        <v>0</v>
      </c>
      <c r="DD380" s="4">
        <f>IF(COUNTIF($BZ$5:$BZ380,"&gt;=2")&gt;1,DD379,BW380)</f>
        <v>0</v>
      </c>
      <c r="DE380" s="4">
        <f>IF(COUNTIF($BZ$5:$BZ380,"&gt;=2")&gt;1,DE379,BX380)</f>
        <v>253.60000000000002</v>
      </c>
      <c r="DF380" s="4">
        <f>IF(COUNTIF($BZ$5:$BZ380,"&gt;=2")&gt;1,DF379,BY380)</f>
        <v>61.814999999999984</v>
      </c>
      <c r="DG380" s="4">
        <f>IF(COUNTIF($BZ$5:$BZ380,"&gt;=2")&gt;1,DG379,BZ380)</f>
        <v>1.585</v>
      </c>
      <c r="DH380" s="4">
        <f t="shared" si="316"/>
        <v>0</v>
      </c>
      <c r="DI380" s="4">
        <f t="shared" si="317"/>
        <v>0</v>
      </c>
      <c r="DJ380" s="4">
        <f t="shared" si="318"/>
        <v>0</v>
      </c>
      <c r="DK380" s="4">
        <f t="shared" si="319"/>
        <v>0</v>
      </c>
      <c r="DL380" s="4">
        <f t="shared" si="320"/>
        <v>0</v>
      </c>
      <c r="DM380" s="4">
        <f t="shared" si="321"/>
        <v>7</v>
      </c>
      <c r="DN380" s="4">
        <f t="shared" si="322"/>
        <v>13.999999999999998</v>
      </c>
      <c r="DO380" s="4">
        <f t="shared" si="323"/>
        <v>40</v>
      </c>
      <c r="DP380" s="4">
        <f t="shared" si="324"/>
        <v>317</v>
      </c>
      <c r="DQ380" s="4">
        <f t="shared" si="325"/>
        <v>0</v>
      </c>
      <c r="DS380" s="4">
        <v>376</v>
      </c>
      <c r="DT380" s="4">
        <f>$CK380+INDEX(节奏总纲!D$4:D$163,基础状态预估!$C$2)</f>
        <v>400.00483399593907</v>
      </c>
      <c r="DU380" s="4">
        <f>$CK380+INDEX(节奏总纲!E$4:E$163,基础状态预估!$C$2)</f>
        <v>394.28268396026414</v>
      </c>
      <c r="DV380" s="4">
        <f>$CK380+INDEX(节奏总纲!F$4:F$163,基础状态预估!$C$2)</f>
        <v>387.39220630709644</v>
      </c>
      <c r="DW380" s="4">
        <f>$CK380+INDEX(节奏总纲!G$4:G$163,基础状态预估!$C$2)</f>
        <v>379.03246816526354</v>
      </c>
      <c r="DX380" s="4">
        <f>$CK380+INDEX(节奏总纲!H$4:H$163,基础状态预估!$C$2)</f>
        <v>368.69453894381218</v>
      </c>
      <c r="DY380" s="4">
        <f t="shared" si="326"/>
        <v>11.899999999999999</v>
      </c>
      <c r="DZ380" s="4">
        <f t="shared" si="327"/>
        <v>33</v>
      </c>
      <c r="EA380" s="4">
        <f t="shared" si="328"/>
        <v>267.70000000000005</v>
      </c>
      <c r="EB380" s="4">
        <f t="shared" si="329"/>
        <v>63.814999999999984</v>
      </c>
      <c r="EC380" s="4">
        <f t="shared" si="330"/>
        <v>1.585</v>
      </c>
    </row>
    <row r="381" spans="58:133" x14ac:dyDescent="0.15">
      <c r="BF381" s="4">
        <v>377</v>
      </c>
      <c r="BG381" s="4">
        <f t="shared" si="312"/>
        <v>263.89999999999998</v>
      </c>
      <c r="BH381" s="4">
        <f t="shared" si="313"/>
        <v>113.1</v>
      </c>
      <c r="BL381" s="4">
        <f t="shared" si="301"/>
        <v>185.5</v>
      </c>
      <c r="BM381" s="4">
        <f t="shared" si="302"/>
        <v>129.85</v>
      </c>
      <c r="BN381" s="4">
        <f t="shared" si="303"/>
        <v>55.65</v>
      </c>
      <c r="BR381" s="4">
        <f t="shared" si="304"/>
        <v>232.70000000000002</v>
      </c>
      <c r="BS381" s="4">
        <f t="shared" si="305"/>
        <v>107.39999999999998</v>
      </c>
      <c r="BT381" s="4">
        <f t="shared" si="306"/>
        <v>17.900000000000002</v>
      </c>
      <c r="BX381" s="4">
        <f t="shared" si="307"/>
        <v>254.4</v>
      </c>
      <c r="BY381" s="4">
        <f t="shared" si="308"/>
        <v>62.009999999999984</v>
      </c>
      <c r="BZ381" s="4">
        <f t="shared" si="309"/>
        <v>1.59</v>
      </c>
      <c r="CD381" s="4">
        <f t="shared" si="310"/>
        <v>0</v>
      </c>
      <c r="CE381" s="4">
        <f t="shared" si="311"/>
        <v>0</v>
      </c>
      <c r="CF381" s="4">
        <f>IF(COUNTIF($BH$5:$BH381,"&gt;=2")&lt;=1,SUM($BG381:$BK381)*C$8,CF380)</f>
        <v>151200</v>
      </c>
      <c r="CG381" s="4">
        <f>IF(COUNTIF($BN$5:$BN381,"&gt;=2")&lt;=1,SUM($BL381:$BP381)*D$8,CG380)</f>
        <v>604799.99999999988</v>
      </c>
      <c r="CH381" s="4">
        <f>IF(COUNTIF($BT$5:$BT381,"&gt;=2")&lt;=1,SUM($BQ381:$BU381)*E$8,CH380)</f>
        <v>2592000</v>
      </c>
      <c r="CI381" s="4">
        <f>IF(COUNTIF($BZ$5:$BZ381,"&gt;=2")&lt;=1,SUM($BV381:$BZ381)*F$8,CI380)</f>
        <v>27475199.999999996</v>
      </c>
      <c r="CJ381" s="4">
        <f t="shared" si="314"/>
        <v>0</v>
      </c>
      <c r="CK381" s="4">
        <f t="shared" si="315"/>
        <v>356.74999999999994</v>
      </c>
      <c r="CM381" s="4">
        <v>377</v>
      </c>
      <c r="CN381" s="4">
        <f>IF(COUNTIF($BH$5:$BH381,"&gt;=2")&gt;1,CN380,BG381)</f>
        <v>4.8999999999999995</v>
      </c>
      <c r="CO381" s="4">
        <f>IF(COUNTIF($BH$5:$BH381,"&gt;=2")&gt;1,CO380,BH381)</f>
        <v>2.1</v>
      </c>
      <c r="CP381" s="4">
        <f>IF(COUNTIF($BH$5:$BH381,"&gt;=2")&gt;1,CP380,BI381)</f>
        <v>0</v>
      </c>
      <c r="CQ381" s="4">
        <f>IF(COUNTIF($BH$5:$BH381,"&gt;=2")&gt;1,CQ380,BJ381)</f>
        <v>0</v>
      </c>
      <c r="CR381" s="4">
        <f>IF(COUNTIF($BH$5:$BH381,"&gt;=2")&gt;1,CR380,BK381)</f>
        <v>0</v>
      </c>
      <c r="CS381" s="4">
        <f>IF(COUNTIF($BN$5:$BN381,"&gt;=2")&gt;1,CS380,BL381)</f>
        <v>7</v>
      </c>
      <c r="CT381" s="4">
        <f>IF(COUNTIF($BN$5:$BN381,"&gt;=2")&gt;1,CT380,BM381)</f>
        <v>4.8999999999999995</v>
      </c>
      <c r="CU381" s="4">
        <f>IF(COUNTIF($BN$5:$BN381,"&gt;=2")&gt;1,CU380,BN381)</f>
        <v>2.1</v>
      </c>
      <c r="CV381" s="4">
        <f>IF(COUNTIF($BN$5:$BN381,"&gt;=2")&gt;1,CV380,BO381)</f>
        <v>0</v>
      </c>
      <c r="CW381" s="4">
        <f>IF(COUNTIF($BN$5:$BN381,"&gt;=2")&gt;1,CW380,BP381)</f>
        <v>0</v>
      </c>
      <c r="CX381" s="4">
        <f>IF(COUNTIF($BT$5:$BT381,"&gt;=2")&gt;1,CX380,BQ381)</f>
        <v>0</v>
      </c>
      <c r="CY381" s="4">
        <f>IF(COUNTIF($BT$5:$BT381,"&gt;=2")&gt;1,CY380,BR381)</f>
        <v>26</v>
      </c>
      <c r="CZ381" s="4">
        <f>IF(COUNTIF($BT$5:$BT381,"&gt;=2")&gt;1,CZ380,BS381)</f>
        <v>11.999999999999996</v>
      </c>
      <c r="DA381" s="4">
        <f>IF(COUNTIF($BT$5:$BT381,"&gt;=2")&gt;1,DA380,BT381)</f>
        <v>2</v>
      </c>
      <c r="DB381" s="4">
        <f>IF(COUNTIF($BT$5:$BT381,"&gt;=2")&gt;1,DB380,BU381)</f>
        <v>0</v>
      </c>
      <c r="DC381" s="4">
        <f>IF(COUNTIF($BZ$5:$BZ381,"&gt;=2")&gt;1,DC380,BV381)</f>
        <v>0</v>
      </c>
      <c r="DD381" s="4">
        <f>IF(COUNTIF($BZ$5:$BZ381,"&gt;=2")&gt;1,DD380,BW381)</f>
        <v>0</v>
      </c>
      <c r="DE381" s="4">
        <f>IF(COUNTIF($BZ$5:$BZ381,"&gt;=2")&gt;1,DE380,BX381)</f>
        <v>254.4</v>
      </c>
      <c r="DF381" s="4">
        <f>IF(COUNTIF($BZ$5:$BZ381,"&gt;=2")&gt;1,DF380,BY381)</f>
        <v>62.009999999999984</v>
      </c>
      <c r="DG381" s="4">
        <f>IF(COUNTIF($BZ$5:$BZ381,"&gt;=2")&gt;1,DG380,BZ381)</f>
        <v>1.59</v>
      </c>
      <c r="DH381" s="4">
        <f t="shared" si="316"/>
        <v>0</v>
      </c>
      <c r="DI381" s="4">
        <f t="shared" si="317"/>
        <v>0</v>
      </c>
      <c r="DJ381" s="4">
        <f t="shared" si="318"/>
        <v>0</v>
      </c>
      <c r="DK381" s="4">
        <f t="shared" si="319"/>
        <v>0</v>
      </c>
      <c r="DL381" s="4">
        <f t="shared" si="320"/>
        <v>0</v>
      </c>
      <c r="DM381" s="4">
        <f t="shared" si="321"/>
        <v>7</v>
      </c>
      <c r="DN381" s="4">
        <f t="shared" si="322"/>
        <v>13.999999999999998</v>
      </c>
      <c r="DO381" s="4">
        <f t="shared" si="323"/>
        <v>40</v>
      </c>
      <c r="DP381" s="4">
        <f t="shared" si="324"/>
        <v>317.99999999999994</v>
      </c>
      <c r="DQ381" s="4">
        <f t="shared" si="325"/>
        <v>0</v>
      </c>
      <c r="DS381" s="4">
        <v>377</v>
      </c>
      <c r="DT381" s="4">
        <f>$CK381+INDEX(节奏总纲!D$4:D$163,基础状态预估!$C$2)</f>
        <v>401.00483399593901</v>
      </c>
      <c r="DU381" s="4">
        <f>$CK381+INDEX(节奏总纲!E$4:E$163,基础状态预估!$C$2)</f>
        <v>395.28268396026408</v>
      </c>
      <c r="DV381" s="4">
        <f>$CK381+INDEX(节奏总纲!F$4:F$163,基础状态预估!$C$2)</f>
        <v>388.39220630709633</v>
      </c>
      <c r="DW381" s="4">
        <f>$CK381+INDEX(节奏总纲!G$4:G$163,基础状态预估!$C$2)</f>
        <v>380.03246816526348</v>
      </c>
      <c r="DX381" s="4">
        <f>$CK381+INDEX(节奏总纲!H$4:H$163,基础状态预估!$C$2)</f>
        <v>369.69453894381212</v>
      </c>
      <c r="DY381" s="4">
        <f t="shared" si="326"/>
        <v>11.899999999999999</v>
      </c>
      <c r="DZ381" s="4">
        <f t="shared" si="327"/>
        <v>33</v>
      </c>
      <c r="EA381" s="4">
        <f t="shared" si="328"/>
        <v>268.5</v>
      </c>
      <c r="EB381" s="4">
        <f t="shared" si="329"/>
        <v>64.009999999999991</v>
      </c>
      <c r="EC381" s="4">
        <f t="shared" si="330"/>
        <v>1.59</v>
      </c>
    </row>
    <row r="382" spans="58:133" x14ac:dyDescent="0.15">
      <c r="BF382" s="4">
        <v>378</v>
      </c>
      <c r="BG382" s="4">
        <f t="shared" si="312"/>
        <v>264.59999999999997</v>
      </c>
      <c r="BH382" s="4">
        <f t="shared" si="313"/>
        <v>113.39999999999999</v>
      </c>
      <c r="BL382" s="4">
        <f t="shared" si="301"/>
        <v>186</v>
      </c>
      <c r="BM382" s="4">
        <f t="shared" si="302"/>
        <v>130.19999999999999</v>
      </c>
      <c r="BN382" s="4">
        <f t="shared" si="303"/>
        <v>55.8</v>
      </c>
      <c r="BR382" s="4">
        <f t="shared" si="304"/>
        <v>233.35</v>
      </c>
      <c r="BS382" s="4">
        <f t="shared" si="305"/>
        <v>107.69999999999997</v>
      </c>
      <c r="BT382" s="4">
        <f t="shared" si="306"/>
        <v>17.95</v>
      </c>
      <c r="BX382" s="4">
        <f t="shared" si="307"/>
        <v>255.20000000000002</v>
      </c>
      <c r="BY382" s="4">
        <f t="shared" si="308"/>
        <v>62.204999999999984</v>
      </c>
      <c r="BZ382" s="4">
        <f t="shared" si="309"/>
        <v>1.595</v>
      </c>
      <c r="CD382" s="4">
        <f t="shared" si="310"/>
        <v>0</v>
      </c>
      <c r="CE382" s="4">
        <f t="shared" si="311"/>
        <v>0</v>
      </c>
      <c r="CF382" s="4">
        <f>IF(COUNTIF($BH$5:$BH382,"&gt;=2")&lt;=1,SUM($BG382:$BK382)*C$8,CF381)</f>
        <v>151200</v>
      </c>
      <c r="CG382" s="4">
        <f>IF(COUNTIF($BN$5:$BN382,"&gt;=2")&lt;=1,SUM($BL382:$BP382)*D$8,CG381)</f>
        <v>604799.99999999988</v>
      </c>
      <c r="CH382" s="4">
        <f>IF(COUNTIF($BT$5:$BT382,"&gt;=2")&lt;=1,SUM($BQ382:$BU382)*E$8,CH381)</f>
        <v>2592000</v>
      </c>
      <c r="CI382" s="4">
        <f>IF(COUNTIF($BZ$5:$BZ382,"&gt;=2")&lt;=1,SUM($BV382:$BZ382)*F$8,CI381)</f>
        <v>27561600</v>
      </c>
      <c r="CJ382" s="4">
        <f t="shared" si="314"/>
        <v>0</v>
      </c>
      <c r="CK382" s="4">
        <f t="shared" si="315"/>
        <v>357.75</v>
      </c>
      <c r="CM382" s="4">
        <v>378</v>
      </c>
      <c r="CN382" s="4">
        <f>IF(COUNTIF($BH$5:$BH382,"&gt;=2")&gt;1,CN381,BG382)</f>
        <v>4.8999999999999995</v>
      </c>
      <c r="CO382" s="4">
        <f>IF(COUNTIF($BH$5:$BH382,"&gt;=2")&gt;1,CO381,BH382)</f>
        <v>2.1</v>
      </c>
      <c r="CP382" s="4">
        <f>IF(COUNTIF($BH$5:$BH382,"&gt;=2")&gt;1,CP381,BI382)</f>
        <v>0</v>
      </c>
      <c r="CQ382" s="4">
        <f>IF(COUNTIF($BH$5:$BH382,"&gt;=2")&gt;1,CQ381,BJ382)</f>
        <v>0</v>
      </c>
      <c r="CR382" s="4">
        <f>IF(COUNTIF($BH$5:$BH382,"&gt;=2")&gt;1,CR381,BK382)</f>
        <v>0</v>
      </c>
      <c r="CS382" s="4">
        <f>IF(COUNTIF($BN$5:$BN382,"&gt;=2")&gt;1,CS381,BL382)</f>
        <v>7</v>
      </c>
      <c r="CT382" s="4">
        <f>IF(COUNTIF($BN$5:$BN382,"&gt;=2")&gt;1,CT381,BM382)</f>
        <v>4.8999999999999995</v>
      </c>
      <c r="CU382" s="4">
        <f>IF(COUNTIF($BN$5:$BN382,"&gt;=2")&gt;1,CU381,BN382)</f>
        <v>2.1</v>
      </c>
      <c r="CV382" s="4">
        <f>IF(COUNTIF($BN$5:$BN382,"&gt;=2")&gt;1,CV381,BO382)</f>
        <v>0</v>
      </c>
      <c r="CW382" s="4">
        <f>IF(COUNTIF($BN$5:$BN382,"&gt;=2")&gt;1,CW381,BP382)</f>
        <v>0</v>
      </c>
      <c r="CX382" s="4">
        <f>IF(COUNTIF($BT$5:$BT382,"&gt;=2")&gt;1,CX381,BQ382)</f>
        <v>0</v>
      </c>
      <c r="CY382" s="4">
        <f>IF(COUNTIF($BT$5:$BT382,"&gt;=2")&gt;1,CY381,BR382)</f>
        <v>26</v>
      </c>
      <c r="CZ382" s="4">
        <f>IF(COUNTIF($BT$5:$BT382,"&gt;=2")&gt;1,CZ381,BS382)</f>
        <v>11.999999999999996</v>
      </c>
      <c r="DA382" s="4">
        <f>IF(COUNTIF($BT$5:$BT382,"&gt;=2")&gt;1,DA381,BT382)</f>
        <v>2</v>
      </c>
      <c r="DB382" s="4">
        <f>IF(COUNTIF($BT$5:$BT382,"&gt;=2")&gt;1,DB381,BU382)</f>
        <v>0</v>
      </c>
      <c r="DC382" s="4">
        <f>IF(COUNTIF($BZ$5:$BZ382,"&gt;=2")&gt;1,DC381,BV382)</f>
        <v>0</v>
      </c>
      <c r="DD382" s="4">
        <f>IF(COUNTIF($BZ$5:$BZ382,"&gt;=2")&gt;1,DD381,BW382)</f>
        <v>0</v>
      </c>
      <c r="DE382" s="4">
        <f>IF(COUNTIF($BZ$5:$BZ382,"&gt;=2")&gt;1,DE381,BX382)</f>
        <v>255.20000000000002</v>
      </c>
      <c r="DF382" s="4">
        <f>IF(COUNTIF($BZ$5:$BZ382,"&gt;=2")&gt;1,DF381,BY382)</f>
        <v>62.204999999999984</v>
      </c>
      <c r="DG382" s="4">
        <f>IF(COUNTIF($BZ$5:$BZ382,"&gt;=2")&gt;1,DG381,BZ382)</f>
        <v>1.595</v>
      </c>
      <c r="DH382" s="4">
        <f t="shared" si="316"/>
        <v>0</v>
      </c>
      <c r="DI382" s="4">
        <f t="shared" si="317"/>
        <v>0</v>
      </c>
      <c r="DJ382" s="4">
        <f t="shared" si="318"/>
        <v>0</v>
      </c>
      <c r="DK382" s="4">
        <f t="shared" si="319"/>
        <v>0</v>
      </c>
      <c r="DL382" s="4">
        <f t="shared" si="320"/>
        <v>0</v>
      </c>
      <c r="DM382" s="4">
        <f t="shared" si="321"/>
        <v>7</v>
      </c>
      <c r="DN382" s="4">
        <f t="shared" si="322"/>
        <v>13.999999999999998</v>
      </c>
      <c r="DO382" s="4">
        <f t="shared" si="323"/>
        <v>40</v>
      </c>
      <c r="DP382" s="4">
        <f t="shared" si="324"/>
        <v>319</v>
      </c>
      <c r="DQ382" s="4">
        <f t="shared" si="325"/>
        <v>0</v>
      </c>
      <c r="DS382" s="4">
        <v>378</v>
      </c>
      <c r="DT382" s="4">
        <f>$CK382+INDEX(节奏总纲!D$4:D$163,基础状态预估!$C$2)</f>
        <v>402.00483399593907</v>
      </c>
      <c r="DU382" s="4">
        <f>$CK382+INDEX(节奏总纲!E$4:E$163,基础状态预估!$C$2)</f>
        <v>396.28268396026414</v>
      </c>
      <c r="DV382" s="4">
        <f>$CK382+INDEX(节奏总纲!F$4:F$163,基础状态预估!$C$2)</f>
        <v>389.39220630709644</v>
      </c>
      <c r="DW382" s="4">
        <f>$CK382+INDEX(节奏总纲!G$4:G$163,基础状态预估!$C$2)</f>
        <v>381.03246816526354</v>
      </c>
      <c r="DX382" s="4">
        <f>$CK382+INDEX(节奏总纲!H$4:H$163,基础状态预估!$C$2)</f>
        <v>370.69453894381218</v>
      </c>
      <c r="DY382" s="4">
        <f t="shared" si="326"/>
        <v>11.899999999999999</v>
      </c>
      <c r="DZ382" s="4">
        <f t="shared" si="327"/>
        <v>33</v>
      </c>
      <c r="EA382" s="4">
        <f t="shared" si="328"/>
        <v>269.3</v>
      </c>
      <c r="EB382" s="4">
        <f t="shared" si="329"/>
        <v>64.204999999999984</v>
      </c>
      <c r="EC382" s="4">
        <f t="shared" si="330"/>
        <v>1.595</v>
      </c>
    </row>
    <row r="383" spans="58:133" x14ac:dyDescent="0.15">
      <c r="BF383" s="4">
        <v>379</v>
      </c>
      <c r="BG383" s="4">
        <f t="shared" si="312"/>
        <v>265.3</v>
      </c>
      <c r="BH383" s="4">
        <f t="shared" si="313"/>
        <v>113.7</v>
      </c>
      <c r="BL383" s="4">
        <f t="shared" si="301"/>
        <v>186.5</v>
      </c>
      <c r="BM383" s="4">
        <f t="shared" si="302"/>
        <v>130.54999999999998</v>
      </c>
      <c r="BN383" s="4">
        <f t="shared" si="303"/>
        <v>55.949999999999996</v>
      </c>
      <c r="BR383" s="4">
        <f t="shared" si="304"/>
        <v>234</v>
      </c>
      <c r="BS383" s="4">
        <f t="shared" si="305"/>
        <v>107.99999999999997</v>
      </c>
      <c r="BT383" s="4">
        <f t="shared" si="306"/>
        <v>18</v>
      </c>
      <c r="BX383" s="4">
        <f t="shared" si="307"/>
        <v>256</v>
      </c>
      <c r="BY383" s="4">
        <f t="shared" si="308"/>
        <v>62.399999999999984</v>
      </c>
      <c r="BZ383" s="4">
        <f t="shared" si="309"/>
        <v>1.6</v>
      </c>
      <c r="CD383" s="4">
        <f t="shared" si="310"/>
        <v>0</v>
      </c>
      <c r="CE383" s="4">
        <f t="shared" si="311"/>
        <v>0</v>
      </c>
      <c r="CF383" s="4">
        <f>IF(COUNTIF($BH$5:$BH383,"&gt;=2")&lt;=1,SUM($BG383:$BK383)*C$8,CF382)</f>
        <v>151200</v>
      </c>
      <c r="CG383" s="4">
        <f>IF(COUNTIF($BN$5:$BN383,"&gt;=2")&lt;=1,SUM($BL383:$BP383)*D$8,CG382)</f>
        <v>604799.99999999988</v>
      </c>
      <c r="CH383" s="4">
        <f>IF(COUNTIF($BT$5:$BT383,"&gt;=2")&lt;=1,SUM($BQ383:$BU383)*E$8,CH382)</f>
        <v>2592000</v>
      </c>
      <c r="CI383" s="4">
        <f>IF(COUNTIF($BZ$5:$BZ383,"&gt;=2")&lt;=1,SUM($BV383:$BZ383)*F$8,CI382)</f>
        <v>27648000</v>
      </c>
      <c r="CJ383" s="4">
        <f t="shared" si="314"/>
        <v>0</v>
      </c>
      <c r="CK383" s="4">
        <f t="shared" si="315"/>
        <v>358.75</v>
      </c>
      <c r="CM383" s="4">
        <v>379</v>
      </c>
      <c r="CN383" s="4">
        <f>IF(COUNTIF($BH$5:$BH383,"&gt;=2")&gt;1,CN382,BG383)</f>
        <v>4.8999999999999995</v>
      </c>
      <c r="CO383" s="4">
        <f>IF(COUNTIF($BH$5:$BH383,"&gt;=2")&gt;1,CO382,BH383)</f>
        <v>2.1</v>
      </c>
      <c r="CP383" s="4">
        <f>IF(COUNTIF($BH$5:$BH383,"&gt;=2")&gt;1,CP382,BI383)</f>
        <v>0</v>
      </c>
      <c r="CQ383" s="4">
        <f>IF(COUNTIF($BH$5:$BH383,"&gt;=2")&gt;1,CQ382,BJ383)</f>
        <v>0</v>
      </c>
      <c r="CR383" s="4">
        <f>IF(COUNTIF($BH$5:$BH383,"&gt;=2")&gt;1,CR382,BK383)</f>
        <v>0</v>
      </c>
      <c r="CS383" s="4">
        <f>IF(COUNTIF($BN$5:$BN383,"&gt;=2")&gt;1,CS382,BL383)</f>
        <v>7</v>
      </c>
      <c r="CT383" s="4">
        <f>IF(COUNTIF($BN$5:$BN383,"&gt;=2")&gt;1,CT382,BM383)</f>
        <v>4.8999999999999995</v>
      </c>
      <c r="CU383" s="4">
        <f>IF(COUNTIF($BN$5:$BN383,"&gt;=2")&gt;1,CU382,BN383)</f>
        <v>2.1</v>
      </c>
      <c r="CV383" s="4">
        <f>IF(COUNTIF($BN$5:$BN383,"&gt;=2")&gt;1,CV382,BO383)</f>
        <v>0</v>
      </c>
      <c r="CW383" s="4">
        <f>IF(COUNTIF($BN$5:$BN383,"&gt;=2")&gt;1,CW382,BP383)</f>
        <v>0</v>
      </c>
      <c r="CX383" s="4">
        <f>IF(COUNTIF($BT$5:$BT383,"&gt;=2")&gt;1,CX382,BQ383)</f>
        <v>0</v>
      </c>
      <c r="CY383" s="4">
        <f>IF(COUNTIF($BT$5:$BT383,"&gt;=2")&gt;1,CY382,BR383)</f>
        <v>26</v>
      </c>
      <c r="CZ383" s="4">
        <f>IF(COUNTIF($BT$5:$BT383,"&gt;=2")&gt;1,CZ382,BS383)</f>
        <v>11.999999999999996</v>
      </c>
      <c r="DA383" s="4">
        <f>IF(COUNTIF($BT$5:$BT383,"&gt;=2")&gt;1,DA382,BT383)</f>
        <v>2</v>
      </c>
      <c r="DB383" s="4">
        <f>IF(COUNTIF($BT$5:$BT383,"&gt;=2")&gt;1,DB382,BU383)</f>
        <v>0</v>
      </c>
      <c r="DC383" s="4">
        <f>IF(COUNTIF($BZ$5:$BZ383,"&gt;=2")&gt;1,DC382,BV383)</f>
        <v>0</v>
      </c>
      <c r="DD383" s="4">
        <f>IF(COUNTIF($BZ$5:$BZ383,"&gt;=2")&gt;1,DD382,BW383)</f>
        <v>0</v>
      </c>
      <c r="DE383" s="4">
        <f>IF(COUNTIF($BZ$5:$BZ383,"&gt;=2")&gt;1,DE382,BX383)</f>
        <v>256</v>
      </c>
      <c r="DF383" s="4">
        <f>IF(COUNTIF($BZ$5:$BZ383,"&gt;=2")&gt;1,DF382,BY383)</f>
        <v>62.399999999999984</v>
      </c>
      <c r="DG383" s="4">
        <f>IF(COUNTIF($BZ$5:$BZ383,"&gt;=2")&gt;1,DG382,BZ383)</f>
        <v>1.6</v>
      </c>
      <c r="DH383" s="4">
        <f t="shared" si="316"/>
        <v>0</v>
      </c>
      <c r="DI383" s="4">
        <f t="shared" si="317"/>
        <v>0</v>
      </c>
      <c r="DJ383" s="4">
        <f t="shared" si="318"/>
        <v>0</v>
      </c>
      <c r="DK383" s="4">
        <f t="shared" si="319"/>
        <v>0</v>
      </c>
      <c r="DL383" s="4">
        <f t="shared" si="320"/>
        <v>0</v>
      </c>
      <c r="DM383" s="4">
        <f t="shared" si="321"/>
        <v>7</v>
      </c>
      <c r="DN383" s="4">
        <f t="shared" si="322"/>
        <v>13.999999999999998</v>
      </c>
      <c r="DO383" s="4">
        <f t="shared" si="323"/>
        <v>40</v>
      </c>
      <c r="DP383" s="4">
        <f t="shared" si="324"/>
        <v>320</v>
      </c>
      <c r="DQ383" s="4">
        <f t="shared" si="325"/>
        <v>0</v>
      </c>
      <c r="DS383" s="4">
        <v>379</v>
      </c>
      <c r="DT383" s="4">
        <f>$CK383+INDEX(节奏总纲!D$4:D$163,基础状态预估!$C$2)</f>
        <v>403.00483399593907</v>
      </c>
      <c r="DU383" s="4">
        <f>$CK383+INDEX(节奏总纲!E$4:E$163,基础状态预估!$C$2)</f>
        <v>397.28268396026414</v>
      </c>
      <c r="DV383" s="4">
        <f>$CK383+INDEX(节奏总纲!F$4:F$163,基础状态预估!$C$2)</f>
        <v>390.39220630709644</v>
      </c>
      <c r="DW383" s="4">
        <f>$CK383+INDEX(节奏总纲!G$4:G$163,基础状态预估!$C$2)</f>
        <v>382.03246816526354</v>
      </c>
      <c r="DX383" s="4">
        <f>$CK383+INDEX(节奏总纲!H$4:H$163,基础状态预估!$C$2)</f>
        <v>371.69453894381218</v>
      </c>
      <c r="DY383" s="4">
        <f t="shared" si="326"/>
        <v>11.899999999999999</v>
      </c>
      <c r="DZ383" s="4">
        <f t="shared" si="327"/>
        <v>33</v>
      </c>
      <c r="EA383" s="4">
        <f t="shared" si="328"/>
        <v>270.10000000000002</v>
      </c>
      <c r="EB383" s="4">
        <f t="shared" si="329"/>
        <v>64.399999999999977</v>
      </c>
      <c r="EC383" s="4">
        <f t="shared" si="330"/>
        <v>1.6</v>
      </c>
    </row>
    <row r="384" spans="58:133" x14ac:dyDescent="0.15">
      <c r="BF384" s="4">
        <v>380</v>
      </c>
      <c r="BG384" s="4">
        <f t="shared" si="312"/>
        <v>266</v>
      </c>
      <c r="BH384" s="4">
        <f t="shared" si="313"/>
        <v>114</v>
      </c>
      <c r="BL384" s="4">
        <f t="shared" si="301"/>
        <v>187</v>
      </c>
      <c r="BM384" s="4">
        <f t="shared" si="302"/>
        <v>130.9</v>
      </c>
      <c r="BN384" s="4">
        <f t="shared" si="303"/>
        <v>56.1</v>
      </c>
      <c r="BR384" s="4">
        <f t="shared" si="304"/>
        <v>234.65</v>
      </c>
      <c r="BS384" s="4">
        <f t="shared" si="305"/>
        <v>108.29999999999998</v>
      </c>
      <c r="BT384" s="4">
        <f t="shared" si="306"/>
        <v>18.05</v>
      </c>
      <c r="BX384" s="4">
        <f t="shared" si="307"/>
        <v>256.8</v>
      </c>
      <c r="BY384" s="4">
        <f t="shared" si="308"/>
        <v>62.594999999999985</v>
      </c>
      <c r="BZ384" s="4">
        <f t="shared" si="309"/>
        <v>1.605</v>
      </c>
      <c r="CD384" s="4">
        <f t="shared" si="310"/>
        <v>0</v>
      </c>
      <c r="CE384" s="4">
        <f t="shared" si="311"/>
        <v>0</v>
      </c>
      <c r="CF384" s="4">
        <f>IF(COUNTIF($BH$5:$BH384,"&gt;=2")&lt;=1,SUM($BG384:$BK384)*C$8,CF383)</f>
        <v>151200</v>
      </c>
      <c r="CG384" s="4">
        <f>IF(COUNTIF($BN$5:$BN384,"&gt;=2")&lt;=1,SUM($BL384:$BP384)*D$8,CG383)</f>
        <v>604799.99999999988</v>
      </c>
      <c r="CH384" s="4">
        <f>IF(COUNTIF($BT$5:$BT384,"&gt;=2")&lt;=1,SUM($BQ384:$BU384)*E$8,CH383)</f>
        <v>2592000</v>
      </c>
      <c r="CI384" s="4">
        <f>IF(COUNTIF($BZ$5:$BZ384,"&gt;=2")&lt;=1,SUM($BV384:$BZ384)*F$8,CI383)</f>
        <v>27734400</v>
      </c>
      <c r="CJ384" s="4">
        <f t="shared" si="314"/>
        <v>0</v>
      </c>
      <c r="CK384" s="4">
        <f t="shared" si="315"/>
        <v>359.75</v>
      </c>
      <c r="CM384" s="4">
        <v>380</v>
      </c>
      <c r="CN384" s="4">
        <f>IF(COUNTIF($BH$5:$BH384,"&gt;=2")&gt;1,CN383,BG384)</f>
        <v>4.8999999999999995</v>
      </c>
      <c r="CO384" s="4">
        <f>IF(COUNTIF($BH$5:$BH384,"&gt;=2")&gt;1,CO383,BH384)</f>
        <v>2.1</v>
      </c>
      <c r="CP384" s="4">
        <f>IF(COUNTIF($BH$5:$BH384,"&gt;=2")&gt;1,CP383,BI384)</f>
        <v>0</v>
      </c>
      <c r="CQ384" s="4">
        <f>IF(COUNTIF($BH$5:$BH384,"&gt;=2")&gt;1,CQ383,BJ384)</f>
        <v>0</v>
      </c>
      <c r="CR384" s="4">
        <f>IF(COUNTIF($BH$5:$BH384,"&gt;=2")&gt;1,CR383,BK384)</f>
        <v>0</v>
      </c>
      <c r="CS384" s="4">
        <f>IF(COUNTIF($BN$5:$BN384,"&gt;=2")&gt;1,CS383,BL384)</f>
        <v>7</v>
      </c>
      <c r="CT384" s="4">
        <f>IF(COUNTIF($BN$5:$BN384,"&gt;=2")&gt;1,CT383,BM384)</f>
        <v>4.8999999999999995</v>
      </c>
      <c r="CU384" s="4">
        <f>IF(COUNTIF($BN$5:$BN384,"&gt;=2")&gt;1,CU383,BN384)</f>
        <v>2.1</v>
      </c>
      <c r="CV384" s="4">
        <f>IF(COUNTIF($BN$5:$BN384,"&gt;=2")&gt;1,CV383,BO384)</f>
        <v>0</v>
      </c>
      <c r="CW384" s="4">
        <f>IF(COUNTIF($BN$5:$BN384,"&gt;=2")&gt;1,CW383,BP384)</f>
        <v>0</v>
      </c>
      <c r="CX384" s="4">
        <f>IF(COUNTIF($BT$5:$BT384,"&gt;=2")&gt;1,CX383,BQ384)</f>
        <v>0</v>
      </c>
      <c r="CY384" s="4">
        <f>IF(COUNTIF($BT$5:$BT384,"&gt;=2")&gt;1,CY383,BR384)</f>
        <v>26</v>
      </c>
      <c r="CZ384" s="4">
        <f>IF(COUNTIF($BT$5:$BT384,"&gt;=2")&gt;1,CZ383,BS384)</f>
        <v>11.999999999999996</v>
      </c>
      <c r="DA384" s="4">
        <f>IF(COUNTIF($BT$5:$BT384,"&gt;=2")&gt;1,DA383,BT384)</f>
        <v>2</v>
      </c>
      <c r="DB384" s="4">
        <f>IF(COUNTIF($BT$5:$BT384,"&gt;=2")&gt;1,DB383,BU384)</f>
        <v>0</v>
      </c>
      <c r="DC384" s="4">
        <f>IF(COUNTIF($BZ$5:$BZ384,"&gt;=2")&gt;1,DC383,BV384)</f>
        <v>0</v>
      </c>
      <c r="DD384" s="4">
        <f>IF(COUNTIF($BZ$5:$BZ384,"&gt;=2")&gt;1,DD383,BW384)</f>
        <v>0</v>
      </c>
      <c r="DE384" s="4">
        <f>IF(COUNTIF($BZ$5:$BZ384,"&gt;=2")&gt;1,DE383,BX384)</f>
        <v>256.8</v>
      </c>
      <c r="DF384" s="4">
        <f>IF(COUNTIF($BZ$5:$BZ384,"&gt;=2")&gt;1,DF383,BY384)</f>
        <v>62.594999999999985</v>
      </c>
      <c r="DG384" s="4">
        <f>IF(COUNTIF($BZ$5:$BZ384,"&gt;=2")&gt;1,DG383,BZ384)</f>
        <v>1.605</v>
      </c>
      <c r="DH384" s="4">
        <f t="shared" si="316"/>
        <v>0</v>
      </c>
      <c r="DI384" s="4">
        <f t="shared" si="317"/>
        <v>0</v>
      </c>
      <c r="DJ384" s="4">
        <f t="shared" si="318"/>
        <v>0</v>
      </c>
      <c r="DK384" s="4">
        <f t="shared" si="319"/>
        <v>0</v>
      </c>
      <c r="DL384" s="4">
        <f t="shared" si="320"/>
        <v>0</v>
      </c>
      <c r="DM384" s="4">
        <f t="shared" si="321"/>
        <v>7</v>
      </c>
      <c r="DN384" s="4">
        <f t="shared" si="322"/>
        <v>13.999999999999998</v>
      </c>
      <c r="DO384" s="4">
        <f t="shared" si="323"/>
        <v>40</v>
      </c>
      <c r="DP384" s="4">
        <f t="shared" si="324"/>
        <v>321</v>
      </c>
      <c r="DQ384" s="4">
        <f t="shared" si="325"/>
        <v>0</v>
      </c>
      <c r="DS384" s="4">
        <v>380</v>
      </c>
      <c r="DT384" s="4">
        <f>$CK384+INDEX(节奏总纲!D$4:D$163,基础状态预估!$C$2)</f>
        <v>404.00483399593907</v>
      </c>
      <c r="DU384" s="4">
        <f>$CK384+INDEX(节奏总纲!E$4:E$163,基础状态预估!$C$2)</f>
        <v>398.28268396026414</v>
      </c>
      <c r="DV384" s="4">
        <f>$CK384+INDEX(节奏总纲!F$4:F$163,基础状态预估!$C$2)</f>
        <v>391.39220630709644</v>
      </c>
      <c r="DW384" s="4">
        <f>$CK384+INDEX(节奏总纲!G$4:G$163,基础状态预估!$C$2)</f>
        <v>383.03246816526354</v>
      </c>
      <c r="DX384" s="4">
        <f>$CK384+INDEX(节奏总纲!H$4:H$163,基础状态预估!$C$2)</f>
        <v>372.69453894381218</v>
      </c>
      <c r="DY384" s="4">
        <f t="shared" si="326"/>
        <v>11.899999999999999</v>
      </c>
      <c r="DZ384" s="4">
        <f t="shared" si="327"/>
        <v>33</v>
      </c>
      <c r="EA384" s="4">
        <f t="shared" si="328"/>
        <v>270.90000000000003</v>
      </c>
      <c r="EB384" s="4">
        <f t="shared" si="329"/>
        <v>64.594999999999985</v>
      </c>
      <c r="EC384" s="4">
        <f t="shared" si="330"/>
        <v>1.605</v>
      </c>
    </row>
    <row r="385" spans="58:133" x14ac:dyDescent="0.15">
      <c r="BF385" s="4">
        <v>381</v>
      </c>
      <c r="BG385" s="4">
        <f t="shared" si="312"/>
        <v>266.7</v>
      </c>
      <c r="BH385" s="4">
        <f t="shared" si="313"/>
        <v>114.3</v>
      </c>
      <c r="BL385" s="4">
        <f t="shared" si="301"/>
        <v>187.5</v>
      </c>
      <c r="BM385" s="4">
        <f t="shared" si="302"/>
        <v>131.25</v>
      </c>
      <c r="BN385" s="4">
        <f t="shared" si="303"/>
        <v>56.25</v>
      </c>
      <c r="BR385" s="4">
        <f t="shared" si="304"/>
        <v>235.3</v>
      </c>
      <c r="BS385" s="4">
        <f t="shared" si="305"/>
        <v>108.59999999999998</v>
      </c>
      <c r="BT385" s="4">
        <f t="shared" si="306"/>
        <v>18.100000000000001</v>
      </c>
      <c r="BX385" s="4">
        <f t="shared" si="307"/>
        <v>257.60000000000002</v>
      </c>
      <c r="BY385" s="4">
        <f t="shared" si="308"/>
        <v>62.789999999999985</v>
      </c>
      <c r="BZ385" s="4">
        <f t="shared" si="309"/>
        <v>1.61</v>
      </c>
      <c r="CD385" s="4">
        <f t="shared" si="310"/>
        <v>0</v>
      </c>
      <c r="CE385" s="4">
        <f t="shared" si="311"/>
        <v>0</v>
      </c>
      <c r="CF385" s="4">
        <f>IF(COUNTIF($BH$5:$BH385,"&gt;=2")&lt;=1,SUM($BG385:$BK385)*C$8,CF384)</f>
        <v>151200</v>
      </c>
      <c r="CG385" s="4">
        <f>IF(COUNTIF($BN$5:$BN385,"&gt;=2")&lt;=1,SUM($BL385:$BP385)*D$8,CG384)</f>
        <v>604799.99999999988</v>
      </c>
      <c r="CH385" s="4">
        <f>IF(COUNTIF($BT$5:$BT385,"&gt;=2")&lt;=1,SUM($BQ385:$BU385)*E$8,CH384)</f>
        <v>2592000</v>
      </c>
      <c r="CI385" s="4">
        <f>IF(COUNTIF($BZ$5:$BZ385,"&gt;=2")&lt;=1,SUM($BV385:$BZ385)*F$8,CI384)</f>
        <v>27820800</v>
      </c>
      <c r="CJ385" s="4">
        <f t="shared" si="314"/>
        <v>0</v>
      </c>
      <c r="CK385" s="4">
        <f t="shared" si="315"/>
        <v>360.75</v>
      </c>
      <c r="CM385" s="4">
        <v>381</v>
      </c>
      <c r="CN385" s="4">
        <f>IF(COUNTIF($BH$5:$BH385,"&gt;=2")&gt;1,CN384,BG385)</f>
        <v>4.8999999999999995</v>
      </c>
      <c r="CO385" s="4">
        <f>IF(COUNTIF($BH$5:$BH385,"&gt;=2")&gt;1,CO384,BH385)</f>
        <v>2.1</v>
      </c>
      <c r="CP385" s="4">
        <f>IF(COUNTIF($BH$5:$BH385,"&gt;=2")&gt;1,CP384,BI385)</f>
        <v>0</v>
      </c>
      <c r="CQ385" s="4">
        <f>IF(COUNTIF($BH$5:$BH385,"&gt;=2")&gt;1,CQ384,BJ385)</f>
        <v>0</v>
      </c>
      <c r="CR385" s="4">
        <f>IF(COUNTIF($BH$5:$BH385,"&gt;=2")&gt;1,CR384,BK385)</f>
        <v>0</v>
      </c>
      <c r="CS385" s="4">
        <f>IF(COUNTIF($BN$5:$BN385,"&gt;=2")&gt;1,CS384,BL385)</f>
        <v>7</v>
      </c>
      <c r="CT385" s="4">
        <f>IF(COUNTIF($BN$5:$BN385,"&gt;=2")&gt;1,CT384,BM385)</f>
        <v>4.8999999999999995</v>
      </c>
      <c r="CU385" s="4">
        <f>IF(COUNTIF($BN$5:$BN385,"&gt;=2")&gt;1,CU384,BN385)</f>
        <v>2.1</v>
      </c>
      <c r="CV385" s="4">
        <f>IF(COUNTIF($BN$5:$BN385,"&gt;=2")&gt;1,CV384,BO385)</f>
        <v>0</v>
      </c>
      <c r="CW385" s="4">
        <f>IF(COUNTIF($BN$5:$BN385,"&gt;=2")&gt;1,CW384,BP385)</f>
        <v>0</v>
      </c>
      <c r="CX385" s="4">
        <f>IF(COUNTIF($BT$5:$BT385,"&gt;=2")&gt;1,CX384,BQ385)</f>
        <v>0</v>
      </c>
      <c r="CY385" s="4">
        <f>IF(COUNTIF($BT$5:$BT385,"&gt;=2")&gt;1,CY384,BR385)</f>
        <v>26</v>
      </c>
      <c r="CZ385" s="4">
        <f>IF(COUNTIF($BT$5:$BT385,"&gt;=2")&gt;1,CZ384,BS385)</f>
        <v>11.999999999999996</v>
      </c>
      <c r="DA385" s="4">
        <f>IF(COUNTIF($BT$5:$BT385,"&gt;=2")&gt;1,DA384,BT385)</f>
        <v>2</v>
      </c>
      <c r="DB385" s="4">
        <f>IF(COUNTIF($BT$5:$BT385,"&gt;=2")&gt;1,DB384,BU385)</f>
        <v>0</v>
      </c>
      <c r="DC385" s="4">
        <f>IF(COUNTIF($BZ$5:$BZ385,"&gt;=2")&gt;1,DC384,BV385)</f>
        <v>0</v>
      </c>
      <c r="DD385" s="4">
        <f>IF(COUNTIF($BZ$5:$BZ385,"&gt;=2")&gt;1,DD384,BW385)</f>
        <v>0</v>
      </c>
      <c r="DE385" s="4">
        <f>IF(COUNTIF($BZ$5:$BZ385,"&gt;=2")&gt;1,DE384,BX385)</f>
        <v>257.60000000000002</v>
      </c>
      <c r="DF385" s="4">
        <f>IF(COUNTIF($BZ$5:$BZ385,"&gt;=2")&gt;1,DF384,BY385)</f>
        <v>62.789999999999985</v>
      </c>
      <c r="DG385" s="4">
        <f>IF(COUNTIF($BZ$5:$BZ385,"&gt;=2")&gt;1,DG384,BZ385)</f>
        <v>1.61</v>
      </c>
      <c r="DH385" s="4">
        <f t="shared" si="316"/>
        <v>0</v>
      </c>
      <c r="DI385" s="4">
        <f t="shared" si="317"/>
        <v>0</v>
      </c>
      <c r="DJ385" s="4">
        <f t="shared" si="318"/>
        <v>0</v>
      </c>
      <c r="DK385" s="4">
        <f t="shared" si="319"/>
        <v>0</v>
      </c>
      <c r="DL385" s="4">
        <f t="shared" si="320"/>
        <v>0</v>
      </c>
      <c r="DM385" s="4">
        <f t="shared" si="321"/>
        <v>7</v>
      </c>
      <c r="DN385" s="4">
        <f t="shared" si="322"/>
        <v>13.999999999999998</v>
      </c>
      <c r="DO385" s="4">
        <f t="shared" si="323"/>
        <v>40</v>
      </c>
      <c r="DP385" s="4">
        <f t="shared" si="324"/>
        <v>322</v>
      </c>
      <c r="DQ385" s="4">
        <f t="shared" si="325"/>
        <v>0</v>
      </c>
      <c r="DS385" s="4">
        <v>381</v>
      </c>
      <c r="DT385" s="4">
        <f>$CK385+INDEX(节奏总纲!D$4:D$163,基础状态预估!$C$2)</f>
        <v>405.00483399593907</v>
      </c>
      <c r="DU385" s="4">
        <f>$CK385+INDEX(节奏总纲!E$4:E$163,基础状态预估!$C$2)</f>
        <v>399.28268396026414</v>
      </c>
      <c r="DV385" s="4">
        <f>$CK385+INDEX(节奏总纲!F$4:F$163,基础状态预估!$C$2)</f>
        <v>392.39220630709644</v>
      </c>
      <c r="DW385" s="4">
        <f>$CK385+INDEX(节奏总纲!G$4:G$163,基础状态预估!$C$2)</f>
        <v>384.03246816526354</v>
      </c>
      <c r="DX385" s="4">
        <f>$CK385+INDEX(节奏总纲!H$4:H$163,基础状态预估!$C$2)</f>
        <v>373.69453894381218</v>
      </c>
      <c r="DY385" s="4">
        <f t="shared" si="326"/>
        <v>11.899999999999999</v>
      </c>
      <c r="DZ385" s="4">
        <f t="shared" si="327"/>
        <v>33</v>
      </c>
      <c r="EA385" s="4">
        <f t="shared" si="328"/>
        <v>271.70000000000005</v>
      </c>
      <c r="EB385" s="4">
        <f t="shared" si="329"/>
        <v>64.789999999999992</v>
      </c>
      <c r="EC385" s="4">
        <f t="shared" si="330"/>
        <v>1.61</v>
      </c>
    </row>
    <row r="386" spans="58:133" x14ac:dyDescent="0.15">
      <c r="BF386" s="4">
        <v>382</v>
      </c>
      <c r="BG386" s="4">
        <f t="shared" si="312"/>
        <v>267.39999999999998</v>
      </c>
      <c r="BH386" s="4">
        <f t="shared" si="313"/>
        <v>114.6</v>
      </c>
      <c r="BL386" s="4">
        <f t="shared" si="301"/>
        <v>188</v>
      </c>
      <c r="BM386" s="4">
        <f t="shared" si="302"/>
        <v>131.6</v>
      </c>
      <c r="BN386" s="4">
        <f t="shared" si="303"/>
        <v>56.4</v>
      </c>
      <c r="BR386" s="4">
        <f t="shared" si="304"/>
        <v>235.95000000000002</v>
      </c>
      <c r="BS386" s="4">
        <f t="shared" si="305"/>
        <v>108.89999999999998</v>
      </c>
      <c r="BT386" s="4">
        <f t="shared" si="306"/>
        <v>18.150000000000002</v>
      </c>
      <c r="BX386" s="4">
        <f t="shared" si="307"/>
        <v>258.40000000000003</v>
      </c>
      <c r="BY386" s="4">
        <f t="shared" si="308"/>
        <v>62.984999999999985</v>
      </c>
      <c r="BZ386" s="4">
        <f t="shared" si="309"/>
        <v>1.615</v>
      </c>
      <c r="CD386" s="4">
        <f t="shared" si="310"/>
        <v>0</v>
      </c>
      <c r="CE386" s="4">
        <f t="shared" si="311"/>
        <v>0</v>
      </c>
      <c r="CF386" s="4">
        <f>IF(COUNTIF($BH$5:$BH386,"&gt;=2")&lt;=1,SUM($BG386:$BK386)*C$8,CF385)</f>
        <v>151200</v>
      </c>
      <c r="CG386" s="4">
        <f>IF(COUNTIF($BN$5:$BN386,"&gt;=2")&lt;=1,SUM($BL386:$BP386)*D$8,CG385)</f>
        <v>604799.99999999988</v>
      </c>
      <c r="CH386" s="4">
        <f>IF(COUNTIF($BT$5:$BT386,"&gt;=2")&lt;=1,SUM($BQ386:$BU386)*E$8,CH385)</f>
        <v>2592000</v>
      </c>
      <c r="CI386" s="4">
        <f>IF(COUNTIF($BZ$5:$BZ386,"&gt;=2")&lt;=1,SUM($BV386:$BZ386)*F$8,CI385)</f>
        <v>27907200</v>
      </c>
      <c r="CJ386" s="4">
        <f t="shared" si="314"/>
        <v>0</v>
      </c>
      <c r="CK386" s="4">
        <f t="shared" si="315"/>
        <v>361.75</v>
      </c>
      <c r="CM386" s="4">
        <v>382</v>
      </c>
      <c r="CN386" s="4">
        <f>IF(COUNTIF($BH$5:$BH386,"&gt;=2")&gt;1,CN385,BG386)</f>
        <v>4.8999999999999995</v>
      </c>
      <c r="CO386" s="4">
        <f>IF(COUNTIF($BH$5:$BH386,"&gt;=2")&gt;1,CO385,BH386)</f>
        <v>2.1</v>
      </c>
      <c r="CP386" s="4">
        <f>IF(COUNTIF($BH$5:$BH386,"&gt;=2")&gt;1,CP385,BI386)</f>
        <v>0</v>
      </c>
      <c r="CQ386" s="4">
        <f>IF(COUNTIF($BH$5:$BH386,"&gt;=2")&gt;1,CQ385,BJ386)</f>
        <v>0</v>
      </c>
      <c r="CR386" s="4">
        <f>IF(COUNTIF($BH$5:$BH386,"&gt;=2")&gt;1,CR385,BK386)</f>
        <v>0</v>
      </c>
      <c r="CS386" s="4">
        <f>IF(COUNTIF($BN$5:$BN386,"&gt;=2")&gt;1,CS385,BL386)</f>
        <v>7</v>
      </c>
      <c r="CT386" s="4">
        <f>IF(COUNTIF($BN$5:$BN386,"&gt;=2")&gt;1,CT385,BM386)</f>
        <v>4.8999999999999995</v>
      </c>
      <c r="CU386" s="4">
        <f>IF(COUNTIF($BN$5:$BN386,"&gt;=2")&gt;1,CU385,BN386)</f>
        <v>2.1</v>
      </c>
      <c r="CV386" s="4">
        <f>IF(COUNTIF($BN$5:$BN386,"&gt;=2")&gt;1,CV385,BO386)</f>
        <v>0</v>
      </c>
      <c r="CW386" s="4">
        <f>IF(COUNTIF($BN$5:$BN386,"&gt;=2")&gt;1,CW385,BP386)</f>
        <v>0</v>
      </c>
      <c r="CX386" s="4">
        <f>IF(COUNTIF($BT$5:$BT386,"&gt;=2")&gt;1,CX385,BQ386)</f>
        <v>0</v>
      </c>
      <c r="CY386" s="4">
        <f>IF(COUNTIF($BT$5:$BT386,"&gt;=2")&gt;1,CY385,BR386)</f>
        <v>26</v>
      </c>
      <c r="CZ386" s="4">
        <f>IF(COUNTIF($BT$5:$BT386,"&gt;=2")&gt;1,CZ385,BS386)</f>
        <v>11.999999999999996</v>
      </c>
      <c r="DA386" s="4">
        <f>IF(COUNTIF($BT$5:$BT386,"&gt;=2")&gt;1,DA385,BT386)</f>
        <v>2</v>
      </c>
      <c r="DB386" s="4">
        <f>IF(COUNTIF($BT$5:$BT386,"&gt;=2")&gt;1,DB385,BU386)</f>
        <v>0</v>
      </c>
      <c r="DC386" s="4">
        <f>IF(COUNTIF($BZ$5:$BZ386,"&gt;=2")&gt;1,DC385,BV386)</f>
        <v>0</v>
      </c>
      <c r="DD386" s="4">
        <f>IF(COUNTIF($BZ$5:$BZ386,"&gt;=2")&gt;1,DD385,BW386)</f>
        <v>0</v>
      </c>
      <c r="DE386" s="4">
        <f>IF(COUNTIF($BZ$5:$BZ386,"&gt;=2")&gt;1,DE385,BX386)</f>
        <v>258.40000000000003</v>
      </c>
      <c r="DF386" s="4">
        <f>IF(COUNTIF($BZ$5:$BZ386,"&gt;=2")&gt;1,DF385,BY386)</f>
        <v>62.984999999999985</v>
      </c>
      <c r="DG386" s="4">
        <f>IF(COUNTIF($BZ$5:$BZ386,"&gt;=2")&gt;1,DG385,BZ386)</f>
        <v>1.615</v>
      </c>
      <c r="DH386" s="4">
        <f t="shared" si="316"/>
        <v>0</v>
      </c>
      <c r="DI386" s="4">
        <f t="shared" si="317"/>
        <v>0</v>
      </c>
      <c r="DJ386" s="4">
        <f t="shared" si="318"/>
        <v>0</v>
      </c>
      <c r="DK386" s="4">
        <f t="shared" si="319"/>
        <v>0</v>
      </c>
      <c r="DL386" s="4">
        <f t="shared" si="320"/>
        <v>0</v>
      </c>
      <c r="DM386" s="4">
        <f t="shared" si="321"/>
        <v>7</v>
      </c>
      <c r="DN386" s="4">
        <f t="shared" si="322"/>
        <v>13.999999999999998</v>
      </c>
      <c r="DO386" s="4">
        <f t="shared" si="323"/>
        <v>40</v>
      </c>
      <c r="DP386" s="4">
        <f t="shared" si="324"/>
        <v>323</v>
      </c>
      <c r="DQ386" s="4">
        <f t="shared" si="325"/>
        <v>0</v>
      </c>
      <c r="DS386" s="4">
        <v>382</v>
      </c>
      <c r="DT386" s="4">
        <f>$CK386+INDEX(节奏总纲!D$4:D$163,基础状态预估!$C$2)</f>
        <v>406.00483399593907</v>
      </c>
      <c r="DU386" s="4">
        <f>$CK386+INDEX(节奏总纲!E$4:E$163,基础状态预估!$C$2)</f>
        <v>400.28268396026414</v>
      </c>
      <c r="DV386" s="4">
        <f>$CK386+INDEX(节奏总纲!F$4:F$163,基础状态预估!$C$2)</f>
        <v>393.39220630709644</v>
      </c>
      <c r="DW386" s="4">
        <f>$CK386+INDEX(节奏总纲!G$4:G$163,基础状态预估!$C$2)</f>
        <v>385.03246816526354</v>
      </c>
      <c r="DX386" s="4">
        <f>$CK386+INDEX(节奏总纲!H$4:H$163,基础状态预估!$C$2)</f>
        <v>374.69453894381218</v>
      </c>
      <c r="DY386" s="4">
        <f t="shared" si="326"/>
        <v>11.899999999999999</v>
      </c>
      <c r="DZ386" s="4">
        <f t="shared" si="327"/>
        <v>33</v>
      </c>
      <c r="EA386" s="4">
        <f t="shared" si="328"/>
        <v>272.50000000000006</v>
      </c>
      <c r="EB386" s="4">
        <f t="shared" si="329"/>
        <v>64.984999999999985</v>
      </c>
      <c r="EC386" s="4">
        <f t="shared" si="330"/>
        <v>1.615</v>
      </c>
    </row>
    <row r="387" spans="58:133" x14ac:dyDescent="0.15">
      <c r="BF387" s="4">
        <v>383</v>
      </c>
      <c r="BG387" s="4">
        <f t="shared" si="312"/>
        <v>268.09999999999997</v>
      </c>
      <c r="BH387" s="4">
        <f t="shared" si="313"/>
        <v>114.89999999999999</v>
      </c>
      <c r="BL387" s="4">
        <f t="shared" si="301"/>
        <v>188.5</v>
      </c>
      <c r="BM387" s="4">
        <f t="shared" si="302"/>
        <v>131.94999999999999</v>
      </c>
      <c r="BN387" s="4">
        <f t="shared" si="303"/>
        <v>56.55</v>
      </c>
      <c r="BR387" s="4">
        <f t="shared" si="304"/>
        <v>236.6</v>
      </c>
      <c r="BS387" s="4">
        <f t="shared" si="305"/>
        <v>109.19999999999997</v>
      </c>
      <c r="BT387" s="4">
        <f t="shared" si="306"/>
        <v>18.2</v>
      </c>
      <c r="BX387" s="4">
        <f t="shared" si="307"/>
        <v>259.2</v>
      </c>
      <c r="BY387" s="4">
        <f t="shared" si="308"/>
        <v>63.179999999999986</v>
      </c>
      <c r="BZ387" s="4">
        <f t="shared" si="309"/>
        <v>1.62</v>
      </c>
      <c r="CD387" s="4">
        <f t="shared" si="310"/>
        <v>0</v>
      </c>
      <c r="CE387" s="4">
        <f t="shared" si="311"/>
        <v>0</v>
      </c>
      <c r="CF387" s="4">
        <f>IF(COUNTIF($BH$5:$BH387,"&gt;=2")&lt;=1,SUM($BG387:$BK387)*C$8,CF386)</f>
        <v>151200</v>
      </c>
      <c r="CG387" s="4">
        <f>IF(COUNTIF($BN$5:$BN387,"&gt;=2")&lt;=1,SUM($BL387:$BP387)*D$8,CG386)</f>
        <v>604799.99999999988</v>
      </c>
      <c r="CH387" s="4">
        <f>IF(COUNTIF($BT$5:$BT387,"&gt;=2")&lt;=1,SUM($BQ387:$BU387)*E$8,CH386)</f>
        <v>2592000</v>
      </c>
      <c r="CI387" s="4">
        <f>IF(COUNTIF($BZ$5:$BZ387,"&gt;=2")&lt;=1,SUM($BV387:$BZ387)*F$8,CI386)</f>
        <v>27993600</v>
      </c>
      <c r="CJ387" s="4">
        <f t="shared" si="314"/>
        <v>0</v>
      </c>
      <c r="CK387" s="4">
        <f t="shared" si="315"/>
        <v>362.75</v>
      </c>
      <c r="CM387" s="4">
        <v>383</v>
      </c>
      <c r="CN387" s="4">
        <f>IF(COUNTIF($BH$5:$BH387,"&gt;=2")&gt;1,CN386,BG387)</f>
        <v>4.8999999999999995</v>
      </c>
      <c r="CO387" s="4">
        <f>IF(COUNTIF($BH$5:$BH387,"&gt;=2")&gt;1,CO386,BH387)</f>
        <v>2.1</v>
      </c>
      <c r="CP387" s="4">
        <f>IF(COUNTIF($BH$5:$BH387,"&gt;=2")&gt;1,CP386,BI387)</f>
        <v>0</v>
      </c>
      <c r="CQ387" s="4">
        <f>IF(COUNTIF($BH$5:$BH387,"&gt;=2")&gt;1,CQ386,BJ387)</f>
        <v>0</v>
      </c>
      <c r="CR387" s="4">
        <f>IF(COUNTIF($BH$5:$BH387,"&gt;=2")&gt;1,CR386,BK387)</f>
        <v>0</v>
      </c>
      <c r="CS387" s="4">
        <f>IF(COUNTIF($BN$5:$BN387,"&gt;=2")&gt;1,CS386,BL387)</f>
        <v>7</v>
      </c>
      <c r="CT387" s="4">
        <f>IF(COUNTIF($BN$5:$BN387,"&gt;=2")&gt;1,CT386,BM387)</f>
        <v>4.8999999999999995</v>
      </c>
      <c r="CU387" s="4">
        <f>IF(COUNTIF($BN$5:$BN387,"&gt;=2")&gt;1,CU386,BN387)</f>
        <v>2.1</v>
      </c>
      <c r="CV387" s="4">
        <f>IF(COUNTIF($BN$5:$BN387,"&gt;=2")&gt;1,CV386,BO387)</f>
        <v>0</v>
      </c>
      <c r="CW387" s="4">
        <f>IF(COUNTIF($BN$5:$BN387,"&gt;=2")&gt;1,CW386,BP387)</f>
        <v>0</v>
      </c>
      <c r="CX387" s="4">
        <f>IF(COUNTIF($BT$5:$BT387,"&gt;=2")&gt;1,CX386,BQ387)</f>
        <v>0</v>
      </c>
      <c r="CY387" s="4">
        <f>IF(COUNTIF($BT$5:$BT387,"&gt;=2")&gt;1,CY386,BR387)</f>
        <v>26</v>
      </c>
      <c r="CZ387" s="4">
        <f>IF(COUNTIF($BT$5:$BT387,"&gt;=2")&gt;1,CZ386,BS387)</f>
        <v>11.999999999999996</v>
      </c>
      <c r="DA387" s="4">
        <f>IF(COUNTIF($BT$5:$BT387,"&gt;=2")&gt;1,DA386,BT387)</f>
        <v>2</v>
      </c>
      <c r="DB387" s="4">
        <f>IF(COUNTIF($BT$5:$BT387,"&gt;=2")&gt;1,DB386,BU387)</f>
        <v>0</v>
      </c>
      <c r="DC387" s="4">
        <f>IF(COUNTIF($BZ$5:$BZ387,"&gt;=2")&gt;1,DC386,BV387)</f>
        <v>0</v>
      </c>
      <c r="DD387" s="4">
        <f>IF(COUNTIF($BZ$5:$BZ387,"&gt;=2")&gt;1,DD386,BW387)</f>
        <v>0</v>
      </c>
      <c r="DE387" s="4">
        <f>IF(COUNTIF($BZ$5:$BZ387,"&gt;=2")&gt;1,DE386,BX387)</f>
        <v>259.2</v>
      </c>
      <c r="DF387" s="4">
        <f>IF(COUNTIF($BZ$5:$BZ387,"&gt;=2")&gt;1,DF386,BY387)</f>
        <v>63.179999999999986</v>
      </c>
      <c r="DG387" s="4">
        <f>IF(COUNTIF($BZ$5:$BZ387,"&gt;=2")&gt;1,DG386,BZ387)</f>
        <v>1.62</v>
      </c>
      <c r="DH387" s="4">
        <f t="shared" si="316"/>
        <v>0</v>
      </c>
      <c r="DI387" s="4">
        <f t="shared" si="317"/>
        <v>0</v>
      </c>
      <c r="DJ387" s="4">
        <f t="shared" si="318"/>
        <v>0</v>
      </c>
      <c r="DK387" s="4">
        <f t="shared" si="319"/>
        <v>0</v>
      </c>
      <c r="DL387" s="4">
        <f t="shared" si="320"/>
        <v>0</v>
      </c>
      <c r="DM387" s="4">
        <f t="shared" si="321"/>
        <v>7</v>
      </c>
      <c r="DN387" s="4">
        <f t="shared" si="322"/>
        <v>13.999999999999998</v>
      </c>
      <c r="DO387" s="4">
        <f t="shared" si="323"/>
        <v>40</v>
      </c>
      <c r="DP387" s="4">
        <f t="shared" si="324"/>
        <v>324</v>
      </c>
      <c r="DQ387" s="4">
        <f t="shared" si="325"/>
        <v>0</v>
      </c>
      <c r="DS387" s="4">
        <v>383</v>
      </c>
      <c r="DT387" s="4">
        <f>$CK387+INDEX(节奏总纲!D$4:D$163,基础状态预估!$C$2)</f>
        <v>407.00483399593907</v>
      </c>
      <c r="DU387" s="4">
        <f>$CK387+INDEX(节奏总纲!E$4:E$163,基础状态预估!$C$2)</f>
        <v>401.28268396026414</v>
      </c>
      <c r="DV387" s="4">
        <f>$CK387+INDEX(节奏总纲!F$4:F$163,基础状态预估!$C$2)</f>
        <v>394.39220630709644</v>
      </c>
      <c r="DW387" s="4">
        <f>$CK387+INDEX(节奏总纲!G$4:G$163,基础状态预估!$C$2)</f>
        <v>386.03246816526354</v>
      </c>
      <c r="DX387" s="4">
        <f>$CK387+INDEX(节奏总纲!H$4:H$163,基础状态预估!$C$2)</f>
        <v>375.69453894381218</v>
      </c>
      <c r="DY387" s="4">
        <f t="shared" si="326"/>
        <v>11.899999999999999</v>
      </c>
      <c r="DZ387" s="4">
        <f t="shared" si="327"/>
        <v>33</v>
      </c>
      <c r="EA387" s="4">
        <f t="shared" si="328"/>
        <v>273.3</v>
      </c>
      <c r="EB387" s="4">
        <f t="shared" si="329"/>
        <v>65.179999999999978</v>
      </c>
      <c r="EC387" s="4">
        <f t="shared" si="330"/>
        <v>1.62</v>
      </c>
    </row>
    <row r="388" spans="58:133" x14ac:dyDescent="0.15">
      <c r="BF388" s="4">
        <v>384</v>
      </c>
      <c r="BG388" s="4">
        <f t="shared" si="312"/>
        <v>268.79999999999995</v>
      </c>
      <c r="BH388" s="4">
        <f t="shared" si="313"/>
        <v>115.19999999999999</v>
      </c>
      <c r="BL388" s="4">
        <f t="shared" si="301"/>
        <v>189</v>
      </c>
      <c r="BM388" s="4">
        <f t="shared" si="302"/>
        <v>132.29999999999998</v>
      </c>
      <c r="BN388" s="4">
        <f t="shared" si="303"/>
        <v>56.699999999999996</v>
      </c>
      <c r="BR388" s="4">
        <f t="shared" si="304"/>
        <v>237.25</v>
      </c>
      <c r="BS388" s="4">
        <f t="shared" si="305"/>
        <v>109.49999999999997</v>
      </c>
      <c r="BT388" s="4">
        <f t="shared" si="306"/>
        <v>18.25</v>
      </c>
      <c r="BX388" s="4">
        <f t="shared" si="307"/>
        <v>260</v>
      </c>
      <c r="BY388" s="4">
        <f t="shared" si="308"/>
        <v>63.374999999999986</v>
      </c>
      <c r="BZ388" s="4">
        <f t="shared" si="309"/>
        <v>1.625</v>
      </c>
      <c r="CD388" s="4">
        <f t="shared" si="310"/>
        <v>0</v>
      </c>
      <c r="CE388" s="4">
        <f t="shared" si="311"/>
        <v>0</v>
      </c>
      <c r="CF388" s="4">
        <f>IF(COUNTIF($BH$5:$BH388,"&gt;=2")&lt;=1,SUM($BG388:$BK388)*C$8,CF387)</f>
        <v>151200</v>
      </c>
      <c r="CG388" s="4">
        <f>IF(COUNTIF($BN$5:$BN388,"&gt;=2")&lt;=1,SUM($BL388:$BP388)*D$8,CG387)</f>
        <v>604799.99999999988</v>
      </c>
      <c r="CH388" s="4">
        <f>IF(COUNTIF($BT$5:$BT388,"&gt;=2")&lt;=1,SUM($BQ388:$BU388)*E$8,CH387)</f>
        <v>2592000</v>
      </c>
      <c r="CI388" s="4">
        <f>IF(COUNTIF($BZ$5:$BZ388,"&gt;=2")&lt;=1,SUM($BV388:$BZ388)*F$8,CI387)</f>
        <v>28080000</v>
      </c>
      <c r="CJ388" s="4">
        <f t="shared" si="314"/>
        <v>0</v>
      </c>
      <c r="CK388" s="4">
        <f t="shared" si="315"/>
        <v>363.75</v>
      </c>
      <c r="CM388" s="4">
        <v>384</v>
      </c>
      <c r="CN388" s="4">
        <f>IF(COUNTIF($BH$5:$BH388,"&gt;=2")&gt;1,CN387,BG388)</f>
        <v>4.8999999999999995</v>
      </c>
      <c r="CO388" s="4">
        <f>IF(COUNTIF($BH$5:$BH388,"&gt;=2")&gt;1,CO387,BH388)</f>
        <v>2.1</v>
      </c>
      <c r="CP388" s="4">
        <f>IF(COUNTIF($BH$5:$BH388,"&gt;=2")&gt;1,CP387,BI388)</f>
        <v>0</v>
      </c>
      <c r="CQ388" s="4">
        <f>IF(COUNTIF($BH$5:$BH388,"&gt;=2")&gt;1,CQ387,BJ388)</f>
        <v>0</v>
      </c>
      <c r="CR388" s="4">
        <f>IF(COUNTIF($BH$5:$BH388,"&gt;=2")&gt;1,CR387,BK388)</f>
        <v>0</v>
      </c>
      <c r="CS388" s="4">
        <f>IF(COUNTIF($BN$5:$BN388,"&gt;=2")&gt;1,CS387,BL388)</f>
        <v>7</v>
      </c>
      <c r="CT388" s="4">
        <f>IF(COUNTIF($BN$5:$BN388,"&gt;=2")&gt;1,CT387,BM388)</f>
        <v>4.8999999999999995</v>
      </c>
      <c r="CU388" s="4">
        <f>IF(COUNTIF($BN$5:$BN388,"&gt;=2")&gt;1,CU387,BN388)</f>
        <v>2.1</v>
      </c>
      <c r="CV388" s="4">
        <f>IF(COUNTIF($BN$5:$BN388,"&gt;=2")&gt;1,CV387,BO388)</f>
        <v>0</v>
      </c>
      <c r="CW388" s="4">
        <f>IF(COUNTIF($BN$5:$BN388,"&gt;=2")&gt;1,CW387,BP388)</f>
        <v>0</v>
      </c>
      <c r="CX388" s="4">
        <f>IF(COUNTIF($BT$5:$BT388,"&gt;=2")&gt;1,CX387,BQ388)</f>
        <v>0</v>
      </c>
      <c r="CY388" s="4">
        <f>IF(COUNTIF($BT$5:$BT388,"&gt;=2")&gt;1,CY387,BR388)</f>
        <v>26</v>
      </c>
      <c r="CZ388" s="4">
        <f>IF(COUNTIF($BT$5:$BT388,"&gt;=2")&gt;1,CZ387,BS388)</f>
        <v>11.999999999999996</v>
      </c>
      <c r="DA388" s="4">
        <f>IF(COUNTIF($BT$5:$BT388,"&gt;=2")&gt;1,DA387,BT388)</f>
        <v>2</v>
      </c>
      <c r="DB388" s="4">
        <f>IF(COUNTIF($BT$5:$BT388,"&gt;=2")&gt;1,DB387,BU388)</f>
        <v>0</v>
      </c>
      <c r="DC388" s="4">
        <f>IF(COUNTIF($BZ$5:$BZ388,"&gt;=2")&gt;1,DC387,BV388)</f>
        <v>0</v>
      </c>
      <c r="DD388" s="4">
        <f>IF(COUNTIF($BZ$5:$BZ388,"&gt;=2")&gt;1,DD387,BW388)</f>
        <v>0</v>
      </c>
      <c r="DE388" s="4">
        <f>IF(COUNTIF($BZ$5:$BZ388,"&gt;=2")&gt;1,DE387,BX388)</f>
        <v>260</v>
      </c>
      <c r="DF388" s="4">
        <f>IF(COUNTIF($BZ$5:$BZ388,"&gt;=2")&gt;1,DF387,BY388)</f>
        <v>63.374999999999986</v>
      </c>
      <c r="DG388" s="4">
        <f>IF(COUNTIF($BZ$5:$BZ388,"&gt;=2")&gt;1,DG387,BZ388)</f>
        <v>1.625</v>
      </c>
      <c r="DH388" s="4">
        <f t="shared" si="316"/>
        <v>0</v>
      </c>
      <c r="DI388" s="4">
        <f t="shared" si="317"/>
        <v>0</v>
      </c>
      <c r="DJ388" s="4">
        <f t="shared" si="318"/>
        <v>0</v>
      </c>
      <c r="DK388" s="4">
        <f t="shared" si="319"/>
        <v>0</v>
      </c>
      <c r="DL388" s="4">
        <f t="shared" si="320"/>
        <v>0</v>
      </c>
      <c r="DM388" s="4">
        <f t="shared" si="321"/>
        <v>7</v>
      </c>
      <c r="DN388" s="4">
        <f t="shared" si="322"/>
        <v>13.999999999999998</v>
      </c>
      <c r="DO388" s="4">
        <f t="shared" si="323"/>
        <v>40</v>
      </c>
      <c r="DP388" s="4">
        <f t="shared" si="324"/>
        <v>325</v>
      </c>
      <c r="DQ388" s="4">
        <f t="shared" si="325"/>
        <v>0</v>
      </c>
      <c r="DS388" s="4">
        <v>384</v>
      </c>
      <c r="DT388" s="4">
        <f>$CK388+INDEX(节奏总纲!D$4:D$163,基础状态预估!$C$2)</f>
        <v>408.00483399593907</v>
      </c>
      <c r="DU388" s="4">
        <f>$CK388+INDEX(节奏总纲!E$4:E$163,基础状态预估!$C$2)</f>
        <v>402.28268396026414</v>
      </c>
      <c r="DV388" s="4">
        <f>$CK388+INDEX(节奏总纲!F$4:F$163,基础状态预估!$C$2)</f>
        <v>395.39220630709644</v>
      </c>
      <c r="DW388" s="4">
        <f>$CK388+INDEX(节奏总纲!G$4:G$163,基础状态预估!$C$2)</f>
        <v>387.03246816526354</v>
      </c>
      <c r="DX388" s="4">
        <f>$CK388+INDEX(节奏总纲!H$4:H$163,基础状态预估!$C$2)</f>
        <v>376.69453894381218</v>
      </c>
      <c r="DY388" s="4">
        <f t="shared" si="326"/>
        <v>11.899999999999999</v>
      </c>
      <c r="DZ388" s="4">
        <f t="shared" si="327"/>
        <v>33</v>
      </c>
      <c r="EA388" s="4">
        <f t="shared" si="328"/>
        <v>274.10000000000002</v>
      </c>
      <c r="EB388" s="4">
        <f t="shared" si="329"/>
        <v>65.374999999999986</v>
      </c>
      <c r="EC388" s="4">
        <f t="shared" si="330"/>
        <v>1.625</v>
      </c>
    </row>
    <row r="389" spans="58:133" x14ac:dyDescent="0.15">
      <c r="BF389" s="4">
        <v>385</v>
      </c>
      <c r="BG389" s="4">
        <f t="shared" si="312"/>
        <v>269.5</v>
      </c>
      <c r="BH389" s="4">
        <f t="shared" si="313"/>
        <v>115.5</v>
      </c>
      <c r="BL389" s="4">
        <f t="shared" ref="BL389:BL452" si="331">IF($BH389&lt;2,0,($BF389-INDEX($BF$5:$BF$1004,MATCH(2,$BH$5:$BH$1004,1)))*$D$23)</f>
        <v>189.5</v>
      </c>
      <c r="BM389" s="4">
        <f t="shared" ref="BM389:BM452" si="332">IF($BH389&lt;2,0,($BF389-INDEX($BF$5:$BF$1004,MATCH(2,$BH$5:$BH$1004,1)))*$D$22)</f>
        <v>132.65</v>
      </c>
      <c r="BN389" s="4">
        <f t="shared" ref="BN389:BN452" si="333">IF($BH389&lt;2,0,($BF389-INDEX($BF$5:$BF$1004,MATCH(2,$BH$5:$BH$1004,1)))*$D$21)</f>
        <v>56.85</v>
      </c>
      <c r="BR389" s="4">
        <f t="shared" ref="BR389:BR452" si="334">IF($BN389&lt;2,0,($BF389-INDEX($BF$5:$BF$1004,MATCH(2,$BN$5:$BN$1004,1)))*$E$23)</f>
        <v>237.9</v>
      </c>
      <c r="BS389" s="4">
        <f t="shared" ref="BS389:BS452" si="335">IF($BN389&lt;2,0,($BF389-INDEX($BF$5:$BF$1004,MATCH(2,$BN$5:$BN$1004,1)))*$E$22)</f>
        <v>109.79999999999997</v>
      </c>
      <c r="BT389" s="4">
        <f t="shared" ref="BT389:BT452" si="336">IF($BN389&lt;2,0,($BF389-INDEX($BF$5:$BF$1004,MATCH(2,$BN$5:$BN$1004,1)))*$E$21)</f>
        <v>18.3</v>
      </c>
      <c r="BX389" s="4">
        <f t="shared" ref="BX389:BX452" si="337">IF($BT389&lt;2,0,($BF389-INDEX($BF$5:$BF$1004,MATCH(2,$BT$5:$BT$1004,1)))*$F$23)</f>
        <v>260.8</v>
      </c>
      <c r="BY389" s="4">
        <f t="shared" ref="BY389:BY452" si="338">IF($BT389&lt;2,0,($BF389-INDEX($BF$5:$BF$1004,MATCH(2,$BT$5:$BT$1004,1)))*$F$22)</f>
        <v>63.569999999999986</v>
      </c>
      <c r="BZ389" s="4">
        <f t="shared" ref="BZ389:BZ452" si="339">IF($BT389&lt;2,0,($BF389-INDEX($BF$5:$BF$1004,MATCH(2,$BT$5:$BT$1004,1)))*$F$21)</f>
        <v>1.6300000000000001</v>
      </c>
      <c r="CD389" s="4">
        <f t="shared" ref="CD389:CD452" si="340">IF($BZ389&lt;2,0,($BF389-INDEX($BF$5:$BF$1004,MATCH(2,$BZ$5:$BZ$1004,1)))*$G$23)</f>
        <v>0</v>
      </c>
      <c r="CE389" s="4">
        <f t="shared" ref="CE389:CE452" si="341">IF($BZ389&lt;2,0,($BF389-INDEX($BF$5:$BF$1004,MATCH(2,$BZ$5:$BZ$1004,1)))*$G$22)</f>
        <v>0</v>
      </c>
      <c r="CF389" s="4">
        <f>IF(COUNTIF($BH$5:$BH389,"&gt;=2")&lt;=1,SUM($BG389:$BK389)*C$8,CF388)</f>
        <v>151200</v>
      </c>
      <c r="CG389" s="4">
        <f>IF(COUNTIF($BN$5:$BN389,"&gt;=2")&lt;=1,SUM($BL389:$BP389)*D$8,CG388)</f>
        <v>604799.99999999988</v>
      </c>
      <c r="CH389" s="4">
        <f>IF(COUNTIF($BT$5:$BT389,"&gt;=2")&lt;=1,SUM($BQ389:$BU389)*E$8,CH388)</f>
        <v>2592000</v>
      </c>
      <c r="CI389" s="4">
        <f>IF(COUNTIF($BZ$5:$BZ389,"&gt;=2")&lt;=1,SUM($BV389:$BZ389)*F$8,CI388)</f>
        <v>28166400</v>
      </c>
      <c r="CJ389" s="4">
        <f t="shared" si="314"/>
        <v>0</v>
      </c>
      <c r="CK389" s="4">
        <f t="shared" si="315"/>
        <v>364.75</v>
      </c>
      <c r="CM389" s="4">
        <v>385</v>
      </c>
      <c r="CN389" s="4">
        <f>IF(COUNTIF($BH$5:$BH389,"&gt;=2")&gt;1,CN388,BG389)</f>
        <v>4.8999999999999995</v>
      </c>
      <c r="CO389" s="4">
        <f>IF(COUNTIF($BH$5:$BH389,"&gt;=2")&gt;1,CO388,BH389)</f>
        <v>2.1</v>
      </c>
      <c r="CP389" s="4">
        <f>IF(COUNTIF($BH$5:$BH389,"&gt;=2")&gt;1,CP388,BI389)</f>
        <v>0</v>
      </c>
      <c r="CQ389" s="4">
        <f>IF(COUNTIF($BH$5:$BH389,"&gt;=2")&gt;1,CQ388,BJ389)</f>
        <v>0</v>
      </c>
      <c r="CR389" s="4">
        <f>IF(COUNTIF($BH$5:$BH389,"&gt;=2")&gt;1,CR388,BK389)</f>
        <v>0</v>
      </c>
      <c r="CS389" s="4">
        <f>IF(COUNTIF($BN$5:$BN389,"&gt;=2")&gt;1,CS388,BL389)</f>
        <v>7</v>
      </c>
      <c r="CT389" s="4">
        <f>IF(COUNTIF($BN$5:$BN389,"&gt;=2")&gt;1,CT388,BM389)</f>
        <v>4.8999999999999995</v>
      </c>
      <c r="CU389" s="4">
        <f>IF(COUNTIF($BN$5:$BN389,"&gt;=2")&gt;1,CU388,BN389)</f>
        <v>2.1</v>
      </c>
      <c r="CV389" s="4">
        <f>IF(COUNTIF($BN$5:$BN389,"&gt;=2")&gt;1,CV388,BO389)</f>
        <v>0</v>
      </c>
      <c r="CW389" s="4">
        <f>IF(COUNTIF($BN$5:$BN389,"&gt;=2")&gt;1,CW388,BP389)</f>
        <v>0</v>
      </c>
      <c r="CX389" s="4">
        <f>IF(COUNTIF($BT$5:$BT389,"&gt;=2")&gt;1,CX388,BQ389)</f>
        <v>0</v>
      </c>
      <c r="CY389" s="4">
        <f>IF(COUNTIF($BT$5:$BT389,"&gt;=2")&gt;1,CY388,BR389)</f>
        <v>26</v>
      </c>
      <c r="CZ389" s="4">
        <f>IF(COUNTIF($BT$5:$BT389,"&gt;=2")&gt;1,CZ388,BS389)</f>
        <v>11.999999999999996</v>
      </c>
      <c r="DA389" s="4">
        <f>IF(COUNTIF($BT$5:$BT389,"&gt;=2")&gt;1,DA388,BT389)</f>
        <v>2</v>
      </c>
      <c r="DB389" s="4">
        <f>IF(COUNTIF($BT$5:$BT389,"&gt;=2")&gt;1,DB388,BU389)</f>
        <v>0</v>
      </c>
      <c r="DC389" s="4">
        <f>IF(COUNTIF($BZ$5:$BZ389,"&gt;=2")&gt;1,DC388,BV389)</f>
        <v>0</v>
      </c>
      <c r="DD389" s="4">
        <f>IF(COUNTIF($BZ$5:$BZ389,"&gt;=2")&gt;1,DD388,BW389)</f>
        <v>0</v>
      </c>
      <c r="DE389" s="4">
        <f>IF(COUNTIF($BZ$5:$BZ389,"&gt;=2")&gt;1,DE388,BX389)</f>
        <v>260.8</v>
      </c>
      <c r="DF389" s="4">
        <f>IF(COUNTIF($BZ$5:$BZ389,"&gt;=2")&gt;1,DF388,BY389)</f>
        <v>63.569999999999986</v>
      </c>
      <c r="DG389" s="4">
        <f>IF(COUNTIF($BZ$5:$BZ389,"&gt;=2")&gt;1,DG388,BZ389)</f>
        <v>1.6300000000000001</v>
      </c>
      <c r="DH389" s="4">
        <f t="shared" si="316"/>
        <v>0</v>
      </c>
      <c r="DI389" s="4">
        <f t="shared" si="317"/>
        <v>0</v>
      </c>
      <c r="DJ389" s="4">
        <f t="shared" si="318"/>
        <v>0</v>
      </c>
      <c r="DK389" s="4">
        <f t="shared" si="319"/>
        <v>0</v>
      </c>
      <c r="DL389" s="4">
        <f t="shared" si="320"/>
        <v>0</v>
      </c>
      <c r="DM389" s="4">
        <f t="shared" si="321"/>
        <v>7</v>
      </c>
      <c r="DN389" s="4">
        <f t="shared" si="322"/>
        <v>13.999999999999998</v>
      </c>
      <c r="DO389" s="4">
        <f t="shared" si="323"/>
        <v>40</v>
      </c>
      <c r="DP389" s="4">
        <f t="shared" si="324"/>
        <v>326</v>
      </c>
      <c r="DQ389" s="4">
        <f t="shared" si="325"/>
        <v>0</v>
      </c>
      <c r="DS389" s="4">
        <v>385</v>
      </c>
      <c r="DT389" s="4">
        <f>$CK389+INDEX(节奏总纲!D$4:D$163,基础状态预估!$C$2)</f>
        <v>409.00483399593907</v>
      </c>
      <c r="DU389" s="4">
        <f>$CK389+INDEX(节奏总纲!E$4:E$163,基础状态预估!$C$2)</f>
        <v>403.28268396026414</v>
      </c>
      <c r="DV389" s="4">
        <f>$CK389+INDEX(节奏总纲!F$4:F$163,基础状态预估!$C$2)</f>
        <v>396.39220630709644</v>
      </c>
      <c r="DW389" s="4">
        <f>$CK389+INDEX(节奏总纲!G$4:G$163,基础状态预估!$C$2)</f>
        <v>388.03246816526354</v>
      </c>
      <c r="DX389" s="4">
        <f>$CK389+INDEX(节奏总纲!H$4:H$163,基础状态预估!$C$2)</f>
        <v>377.69453894381218</v>
      </c>
      <c r="DY389" s="4">
        <f t="shared" si="326"/>
        <v>11.899999999999999</v>
      </c>
      <c r="DZ389" s="4">
        <f t="shared" si="327"/>
        <v>33</v>
      </c>
      <c r="EA389" s="4">
        <f t="shared" si="328"/>
        <v>274.90000000000003</v>
      </c>
      <c r="EB389" s="4">
        <f t="shared" si="329"/>
        <v>65.569999999999993</v>
      </c>
      <c r="EC389" s="4">
        <f t="shared" si="330"/>
        <v>1.6300000000000001</v>
      </c>
    </row>
    <row r="390" spans="58:133" x14ac:dyDescent="0.15">
      <c r="BF390" s="4">
        <v>386</v>
      </c>
      <c r="BG390" s="4">
        <f t="shared" ref="BG390:BG453" si="342">$BF390*$C$22</f>
        <v>270.2</v>
      </c>
      <c r="BH390" s="4">
        <f t="shared" ref="BH390:BH453" si="343">$BF390*$C$21</f>
        <v>115.8</v>
      </c>
      <c r="BL390" s="4">
        <f t="shared" si="331"/>
        <v>190</v>
      </c>
      <c r="BM390" s="4">
        <f t="shared" si="332"/>
        <v>133</v>
      </c>
      <c r="BN390" s="4">
        <f t="shared" si="333"/>
        <v>57</v>
      </c>
      <c r="BR390" s="4">
        <f t="shared" si="334"/>
        <v>238.55</v>
      </c>
      <c r="BS390" s="4">
        <f t="shared" si="335"/>
        <v>110.09999999999998</v>
      </c>
      <c r="BT390" s="4">
        <f t="shared" si="336"/>
        <v>18.350000000000001</v>
      </c>
      <c r="BX390" s="4">
        <f t="shared" si="337"/>
        <v>261.60000000000002</v>
      </c>
      <c r="BY390" s="4">
        <f t="shared" si="338"/>
        <v>63.764999999999986</v>
      </c>
      <c r="BZ390" s="4">
        <f t="shared" si="339"/>
        <v>1.635</v>
      </c>
      <c r="CD390" s="4">
        <f t="shared" si="340"/>
        <v>0</v>
      </c>
      <c r="CE390" s="4">
        <f t="shared" si="341"/>
        <v>0</v>
      </c>
      <c r="CF390" s="4">
        <f>IF(COUNTIF($BH$5:$BH390,"&gt;=2")&lt;=1,SUM($BG390:$BK390)*C$8,CF389)</f>
        <v>151200</v>
      </c>
      <c r="CG390" s="4">
        <f>IF(COUNTIF($BN$5:$BN390,"&gt;=2")&lt;=1,SUM($BL390:$BP390)*D$8,CG389)</f>
        <v>604799.99999999988</v>
      </c>
      <c r="CH390" s="4">
        <f>IF(COUNTIF($BT$5:$BT390,"&gt;=2")&lt;=1,SUM($BQ390:$BU390)*E$8,CH389)</f>
        <v>2592000</v>
      </c>
      <c r="CI390" s="4">
        <f>IF(COUNTIF($BZ$5:$BZ390,"&gt;=2")&lt;=1,SUM($BV390:$BZ390)*F$8,CI389)</f>
        <v>28252800</v>
      </c>
      <c r="CJ390" s="4">
        <f t="shared" ref="CJ390:CJ453" si="344">SUM($CA390:$CE390)*G$8</f>
        <v>0</v>
      </c>
      <c r="CK390" s="4">
        <f t="shared" ref="CK390:CK453" si="345">SUM(CF390:CJ390)/86400</f>
        <v>365.75</v>
      </c>
      <c r="CM390" s="4">
        <v>386</v>
      </c>
      <c r="CN390" s="4">
        <f>IF(COUNTIF($BH$5:$BH390,"&gt;=2")&gt;1,CN389,BG390)</f>
        <v>4.8999999999999995</v>
      </c>
      <c r="CO390" s="4">
        <f>IF(COUNTIF($BH$5:$BH390,"&gt;=2")&gt;1,CO389,BH390)</f>
        <v>2.1</v>
      </c>
      <c r="CP390" s="4">
        <f>IF(COUNTIF($BH$5:$BH390,"&gt;=2")&gt;1,CP389,BI390)</f>
        <v>0</v>
      </c>
      <c r="CQ390" s="4">
        <f>IF(COUNTIF($BH$5:$BH390,"&gt;=2")&gt;1,CQ389,BJ390)</f>
        <v>0</v>
      </c>
      <c r="CR390" s="4">
        <f>IF(COUNTIF($BH$5:$BH390,"&gt;=2")&gt;1,CR389,BK390)</f>
        <v>0</v>
      </c>
      <c r="CS390" s="4">
        <f>IF(COUNTIF($BN$5:$BN390,"&gt;=2")&gt;1,CS389,BL390)</f>
        <v>7</v>
      </c>
      <c r="CT390" s="4">
        <f>IF(COUNTIF($BN$5:$BN390,"&gt;=2")&gt;1,CT389,BM390)</f>
        <v>4.8999999999999995</v>
      </c>
      <c r="CU390" s="4">
        <f>IF(COUNTIF($BN$5:$BN390,"&gt;=2")&gt;1,CU389,BN390)</f>
        <v>2.1</v>
      </c>
      <c r="CV390" s="4">
        <f>IF(COUNTIF($BN$5:$BN390,"&gt;=2")&gt;1,CV389,BO390)</f>
        <v>0</v>
      </c>
      <c r="CW390" s="4">
        <f>IF(COUNTIF($BN$5:$BN390,"&gt;=2")&gt;1,CW389,BP390)</f>
        <v>0</v>
      </c>
      <c r="CX390" s="4">
        <f>IF(COUNTIF($BT$5:$BT390,"&gt;=2")&gt;1,CX389,BQ390)</f>
        <v>0</v>
      </c>
      <c r="CY390" s="4">
        <f>IF(COUNTIF($BT$5:$BT390,"&gt;=2")&gt;1,CY389,BR390)</f>
        <v>26</v>
      </c>
      <c r="CZ390" s="4">
        <f>IF(COUNTIF($BT$5:$BT390,"&gt;=2")&gt;1,CZ389,BS390)</f>
        <v>11.999999999999996</v>
      </c>
      <c r="DA390" s="4">
        <f>IF(COUNTIF($BT$5:$BT390,"&gt;=2")&gt;1,DA389,BT390)</f>
        <v>2</v>
      </c>
      <c r="DB390" s="4">
        <f>IF(COUNTIF($BT$5:$BT390,"&gt;=2")&gt;1,DB389,BU390)</f>
        <v>0</v>
      </c>
      <c r="DC390" s="4">
        <f>IF(COUNTIF($BZ$5:$BZ390,"&gt;=2")&gt;1,DC389,BV390)</f>
        <v>0</v>
      </c>
      <c r="DD390" s="4">
        <f>IF(COUNTIF($BZ$5:$BZ390,"&gt;=2")&gt;1,DD389,BW390)</f>
        <v>0</v>
      </c>
      <c r="DE390" s="4">
        <f>IF(COUNTIF($BZ$5:$BZ390,"&gt;=2")&gt;1,DE389,BX390)</f>
        <v>261.60000000000002</v>
      </c>
      <c r="DF390" s="4">
        <f>IF(COUNTIF($BZ$5:$BZ390,"&gt;=2")&gt;1,DF389,BY390)</f>
        <v>63.764999999999986</v>
      </c>
      <c r="DG390" s="4">
        <f>IF(COUNTIF($BZ$5:$BZ390,"&gt;=2")&gt;1,DG389,BZ390)</f>
        <v>1.635</v>
      </c>
      <c r="DH390" s="4">
        <f t="shared" ref="DH390:DH453" si="346">CA390</f>
        <v>0</v>
      </c>
      <c r="DI390" s="4">
        <f t="shared" ref="DI390:DI453" si="347">CB390</f>
        <v>0</v>
      </c>
      <c r="DJ390" s="4">
        <f t="shared" ref="DJ390:DJ453" si="348">CC390</f>
        <v>0</v>
      </c>
      <c r="DK390" s="4">
        <f t="shared" ref="DK390:DK453" si="349">CD390</f>
        <v>0</v>
      </c>
      <c r="DL390" s="4">
        <f t="shared" ref="DL390:DL453" si="350">CE390</f>
        <v>0</v>
      </c>
      <c r="DM390" s="4">
        <f t="shared" ref="DM390:DM453" si="351">SUM($CN390:$CR390)</f>
        <v>7</v>
      </c>
      <c r="DN390" s="4">
        <f t="shared" ref="DN390:DN453" si="352">SUM($CS390:$CW390)</f>
        <v>13.999999999999998</v>
      </c>
      <c r="DO390" s="4">
        <f t="shared" ref="DO390:DO453" si="353">SUM($CX390:$DB390)</f>
        <v>40</v>
      </c>
      <c r="DP390" s="4">
        <f t="shared" ref="DP390:DP453" si="354">SUM($DC390:$DG390)</f>
        <v>327</v>
      </c>
      <c r="DQ390" s="4">
        <f t="shared" ref="DQ390:DQ453" si="355">SUM($DH390:$DL390)</f>
        <v>0</v>
      </c>
      <c r="DS390" s="4">
        <v>386</v>
      </c>
      <c r="DT390" s="4">
        <f>$CK390+INDEX(节奏总纲!D$4:D$163,基础状态预估!$C$2)</f>
        <v>410.00483399593907</v>
      </c>
      <c r="DU390" s="4">
        <f>$CK390+INDEX(节奏总纲!E$4:E$163,基础状态预估!$C$2)</f>
        <v>404.28268396026414</v>
      </c>
      <c r="DV390" s="4">
        <f>$CK390+INDEX(节奏总纲!F$4:F$163,基础状态预估!$C$2)</f>
        <v>397.39220630709644</v>
      </c>
      <c r="DW390" s="4">
        <f>$CK390+INDEX(节奏总纲!G$4:G$163,基础状态预估!$C$2)</f>
        <v>389.03246816526354</v>
      </c>
      <c r="DX390" s="4">
        <f>$CK390+INDEX(节奏总纲!H$4:H$163,基础状态预估!$C$2)</f>
        <v>378.69453894381218</v>
      </c>
      <c r="DY390" s="4">
        <f t="shared" ref="DY390:DY453" si="356">CN390+CS390+CX390+DC390+DH390</f>
        <v>11.899999999999999</v>
      </c>
      <c r="DZ390" s="4">
        <f t="shared" ref="DZ390:DZ453" si="357">CO390+CT390+CY390+DD390+DI390</f>
        <v>33</v>
      </c>
      <c r="EA390" s="4">
        <f t="shared" ref="EA390:EA453" si="358">CP390+CU390+CZ390+DE390+DJ390</f>
        <v>275.70000000000005</v>
      </c>
      <c r="EB390" s="4">
        <f t="shared" ref="EB390:EB453" si="359">CQ390+CV390+DA390+DF390+DK390</f>
        <v>65.764999999999986</v>
      </c>
      <c r="EC390" s="4">
        <f t="shared" ref="EC390:EC453" si="360">CR390+CW390+DB390+DG390+DL390</f>
        <v>1.635</v>
      </c>
    </row>
    <row r="391" spans="58:133" x14ac:dyDescent="0.15">
      <c r="BF391" s="4">
        <v>387</v>
      </c>
      <c r="BG391" s="4">
        <f t="shared" si="342"/>
        <v>270.89999999999998</v>
      </c>
      <c r="BH391" s="4">
        <f t="shared" si="343"/>
        <v>116.1</v>
      </c>
      <c r="BL391" s="4">
        <f t="shared" si="331"/>
        <v>190.5</v>
      </c>
      <c r="BM391" s="4">
        <f t="shared" si="332"/>
        <v>133.35</v>
      </c>
      <c r="BN391" s="4">
        <f t="shared" si="333"/>
        <v>57.15</v>
      </c>
      <c r="BR391" s="4">
        <f t="shared" si="334"/>
        <v>239.20000000000002</v>
      </c>
      <c r="BS391" s="4">
        <f t="shared" si="335"/>
        <v>110.39999999999998</v>
      </c>
      <c r="BT391" s="4">
        <f t="shared" si="336"/>
        <v>18.400000000000002</v>
      </c>
      <c r="BX391" s="4">
        <f t="shared" si="337"/>
        <v>262.40000000000003</v>
      </c>
      <c r="BY391" s="4">
        <f t="shared" si="338"/>
        <v>63.959999999999987</v>
      </c>
      <c r="BZ391" s="4">
        <f t="shared" si="339"/>
        <v>1.6400000000000001</v>
      </c>
      <c r="CD391" s="4">
        <f t="shared" si="340"/>
        <v>0</v>
      </c>
      <c r="CE391" s="4">
        <f t="shared" si="341"/>
        <v>0</v>
      </c>
      <c r="CF391" s="4">
        <f>IF(COUNTIF($BH$5:$BH391,"&gt;=2")&lt;=1,SUM($BG391:$BK391)*C$8,CF390)</f>
        <v>151200</v>
      </c>
      <c r="CG391" s="4">
        <f>IF(COUNTIF($BN$5:$BN391,"&gt;=2")&lt;=1,SUM($BL391:$BP391)*D$8,CG390)</f>
        <v>604799.99999999988</v>
      </c>
      <c r="CH391" s="4">
        <f>IF(COUNTIF($BT$5:$BT391,"&gt;=2")&lt;=1,SUM($BQ391:$BU391)*E$8,CH390)</f>
        <v>2592000</v>
      </c>
      <c r="CI391" s="4">
        <f>IF(COUNTIF($BZ$5:$BZ391,"&gt;=2")&lt;=1,SUM($BV391:$BZ391)*F$8,CI390)</f>
        <v>28339200</v>
      </c>
      <c r="CJ391" s="4">
        <f t="shared" si="344"/>
        <v>0</v>
      </c>
      <c r="CK391" s="4">
        <f t="shared" si="345"/>
        <v>366.75</v>
      </c>
      <c r="CM391" s="4">
        <v>387</v>
      </c>
      <c r="CN391" s="4">
        <f>IF(COUNTIF($BH$5:$BH391,"&gt;=2")&gt;1,CN390,BG391)</f>
        <v>4.8999999999999995</v>
      </c>
      <c r="CO391" s="4">
        <f>IF(COUNTIF($BH$5:$BH391,"&gt;=2")&gt;1,CO390,BH391)</f>
        <v>2.1</v>
      </c>
      <c r="CP391" s="4">
        <f>IF(COUNTIF($BH$5:$BH391,"&gt;=2")&gt;1,CP390,BI391)</f>
        <v>0</v>
      </c>
      <c r="CQ391" s="4">
        <f>IF(COUNTIF($BH$5:$BH391,"&gt;=2")&gt;1,CQ390,BJ391)</f>
        <v>0</v>
      </c>
      <c r="CR391" s="4">
        <f>IF(COUNTIF($BH$5:$BH391,"&gt;=2")&gt;1,CR390,BK391)</f>
        <v>0</v>
      </c>
      <c r="CS391" s="4">
        <f>IF(COUNTIF($BN$5:$BN391,"&gt;=2")&gt;1,CS390,BL391)</f>
        <v>7</v>
      </c>
      <c r="CT391" s="4">
        <f>IF(COUNTIF($BN$5:$BN391,"&gt;=2")&gt;1,CT390,BM391)</f>
        <v>4.8999999999999995</v>
      </c>
      <c r="CU391" s="4">
        <f>IF(COUNTIF($BN$5:$BN391,"&gt;=2")&gt;1,CU390,BN391)</f>
        <v>2.1</v>
      </c>
      <c r="CV391" s="4">
        <f>IF(COUNTIF($BN$5:$BN391,"&gt;=2")&gt;1,CV390,BO391)</f>
        <v>0</v>
      </c>
      <c r="CW391" s="4">
        <f>IF(COUNTIF($BN$5:$BN391,"&gt;=2")&gt;1,CW390,BP391)</f>
        <v>0</v>
      </c>
      <c r="CX391" s="4">
        <f>IF(COUNTIF($BT$5:$BT391,"&gt;=2")&gt;1,CX390,BQ391)</f>
        <v>0</v>
      </c>
      <c r="CY391" s="4">
        <f>IF(COUNTIF($BT$5:$BT391,"&gt;=2")&gt;1,CY390,BR391)</f>
        <v>26</v>
      </c>
      <c r="CZ391" s="4">
        <f>IF(COUNTIF($BT$5:$BT391,"&gt;=2")&gt;1,CZ390,BS391)</f>
        <v>11.999999999999996</v>
      </c>
      <c r="DA391" s="4">
        <f>IF(COUNTIF($BT$5:$BT391,"&gt;=2")&gt;1,DA390,BT391)</f>
        <v>2</v>
      </c>
      <c r="DB391" s="4">
        <f>IF(COUNTIF($BT$5:$BT391,"&gt;=2")&gt;1,DB390,BU391)</f>
        <v>0</v>
      </c>
      <c r="DC391" s="4">
        <f>IF(COUNTIF($BZ$5:$BZ391,"&gt;=2")&gt;1,DC390,BV391)</f>
        <v>0</v>
      </c>
      <c r="DD391" s="4">
        <f>IF(COUNTIF($BZ$5:$BZ391,"&gt;=2")&gt;1,DD390,BW391)</f>
        <v>0</v>
      </c>
      <c r="DE391" s="4">
        <f>IF(COUNTIF($BZ$5:$BZ391,"&gt;=2")&gt;1,DE390,BX391)</f>
        <v>262.40000000000003</v>
      </c>
      <c r="DF391" s="4">
        <f>IF(COUNTIF($BZ$5:$BZ391,"&gt;=2")&gt;1,DF390,BY391)</f>
        <v>63.959999999999987</v>
      </c>
      <c r="DG391" s="4">
        <f>IF(COUNTIF($BZ$5:$BZ391,"&gt;=2")&gt;1,DG390,BZ391)</f>
        <v>1.6400000000000001</v>
      </c>
      <c r="DH391" s="4">
        <f t="shared" si="346"/>
        <v>0</v>
      </c>
      <c r="DI391" s="4">
        <f t="shared" si="347"/>
        <v>0</v>
      </c>
      <c r="DJ391" s="4">
        <f t="shared" si="348"/>
        <v>0</v>
      </c>
      <c r="DK391" s="4">
        <f t="shared" si="349"/>
        <v>0</v>
      </c>
      <c r="DL391" s="4">
        <f t="shared" si="350"/>
        <v>0</v>
      </c>
      <c r="DM391" s="4">
        <f t="shared" si="351"/>
        <v>7</v>
      </c>
      <c r="DN391" s="4">
        <f t="shared" si="352"/>
        <v>13.999999999999998</v>
      </c>
      <c r="DO391" s="4">
        <f t="shared" si="353"/>
        <v>40</v>
      </c>
      <c r="DP391" s="4">
        <f t="shared" si="354"/>
        <v>328</v>
      </c>
      <c r="DQ391" s="4">
        <f t="shared" si="355"/>
        <v>0</v>
      </c>
      <c r="DS391" s="4">
        <v>387</v>
      </c>
      <c r="DT391" s="4">
        <f>$CK391+INDEX(节奏总纲!D$4:D$163,基础状态预估!$C$2)</f>
        <v>411.00483399593907</v>
      </c>
      <c r="DU391" s="4">
        <f>$CK391+INDEX(节奏总纲!E$4:E$163,基础状态预估!$C$2)</f>
        <v>405.28268396026414</v>
      </c>
      <c r="DV391" s="4">
        <f>$CK391+INDEX(节奏总纲!F$4:F$163,基础状态预估!$C$2)</f>
        <v>398.39220630709644</v>
      </c>
      <c r="DW391" s="4">
        <f>$CK391+INDEX(节奏总纲!G$4:G$163,基础状态预估!$C$2)</f>
        <v>390.03246816526354</v>
      </c>
      <c r="DX391" s="4">
        <f>$CK391+INDEX(节奏总纲!H$4:H$163,基础状态预估!$C$2)</f>
        <v>379.69453894381218</v>
      </c>
      <c r="DY391" s="4">
        <f t="shared" si="356"/>
        <v>11.899999999999999</v>
      </c>
      <c r="DZ391" s="4">
        <f t="shared" si="357"/>
        <v>33</v>
      </c>
      <c r="EA391" s="4">
        <f t="shared" si="358"/>
        <v>276.50000000000006</v>
      </c>
      <c r="EB391" s="4">
        <f t="shared" si="359"/>
        <v>65.95999999999998</v>
      </c>
      <c r="EC391" s="4">
        <f t="shared" si="360"/>
        <v>1.6400000000000001</v>
      </c>
    </row>
    <row r="392" spans="58:133" x14ac:dyDescent="0.15">
      <c r="BF392" s="4">
        <v>388</v>
      </c>
      <c r="BG392" s="4">
        <f t="shared" si="342"/>
        <v>271.59999999999997</v>
      </c>
      <c r="BH392" s="4">
        <f t="shared" si="343"/>
        <v>116.39999999999999</v>
      </c>
      <c r="BL392" s="4">
        <f t="shared" si="331"/>
        <v>191</v>
      </c>
      <c r="BM392" s="4">
        <f t="shared" si="332"/>
        <v>133.69999999999999</v>
      </c>
      <c r="BN392" s="4">
        <f t="shared" si="333"/>
        <v>57.3</v>
      </c>
      <c r="BR392" s="4">
        <f t="shared" si="334"/>
        <v>239.85</v>
      </c>
      <c r="BS392" s="4">
        <f t="shared" si="335"/>
        <v>110.69999999999997</v>
      </c>
      <c r="BT392" s="4">
        <f t="shared" si="336"/>
        <v>18.45</v>
      </c>
      <c r="BX392" s="4">
        <f t="shared" si="337"/>
        <v>263.2</v>
      </c>
      <c r="BY392" s="4">
        <f t="shared" si="338"/>
        <v>64.154999999999987</v>
      </c>
      <c r="BZ392" s="4">
        <f t="shared" si="339"/>
        <v>1.645</v>
      </c>
      <c r="CD392" s="4">
        <f t="shared" si="340"/>
        <v>0</v>
      </c>
      <c r="CE392" s="4">
        <f t="shared" si="341"/>
        <v>0</v>
      </c>
      <c r="CF392" s="4">
        <f>IF(COUNTIF($BH$5:$BH392,"&gt;=2")&lt;=1,SUM($BG392:$BK392)*C$8,CF391)</f>
        <v>151200</v>
      </c>
      <c r="CG392" s="4">
        <f>IF(COUNTIF($BN$5:$BN392,"&gt;=2")&lt;=1,SUM($BL392:$BP392)*D$8,CG391)</f>
        <v>604799.99999999988</v>
      </c>
      <c r="CH392" s="4">
        <f>IF(COUNTIF($BT$5:$BT392,"&gt;=2")&lt;=1,SUM($BQ392:$BU392)*E$8,CH391)</f>
        <v>2592000</v>
      </c>
      <c r="CI392" s="4">
        <f>IF(COUNTIF($BZ$5:$BZ392,"&gt;=2")&lt;=1,SUM($BV392:$BZ392)*F$8,CI391)</f>
        <v>28425599.999999996</v>
      </c>
      <c r="CJ392" s="4">
        <f t="shared" si="344"/>
        <v>0</v>
      </c>
      <c r="CK392" s="4">
        <f t="shared" si="345"/>
        <v>367.74999999999994</v>
      </c>
      <c r="CM392" s="4">
        <v>388</v>
      </c>
      <c r="CN392" s="4">
        <f>IF(COUNTIF($BH$5:$BH392,"&gt;=2")&gt;1,CN391,BG392)</f>
        <v>4.8999999999999995</v>
      </c>
      <c r="CO392" s="4">
        <f>IF(COUNTIF($BH$5:$BH392,"&gt;=2")&gt;1,CO391,BH392)</f>
        <v>2.1</v>
      </c>
      <c r="CP392" s="4">
        <f>IF(COUNTIF($BH$5:$BH392,"&gt;=2")&gt;1,CP391,BI392)</f>
        <v>0</v>
      </c>
      <c r="CQ392" s="4">
        <f>IF(COUNTIF($BH$5:$BH392,"&gt;=2")&gt;1,CQ391,BJ392)</f>
        <v>0</v>
      </c>
      <c r="CR392" s="4">
        <f>IF(COUNTIF($BH$5:$BH392,"&gt;=2")&gt;1,CR391,BK392)</f>
        <v>0</v>
      </c>
      <c r="CS392" s="4">
        <f>IF(COUNTIF($BN$5:$BN392,"&gt;=2")&gt;1,CS391,BL392)</f>
        <v>7</v>
      </c>
      <c r="CT392" s="4">
        <f>IF(COUNTIF($BN$5:$BN392,"&gt;=2")&gt;1,CT391,BM392)</f>
        <v>4.8999999999999995</v>
      </c>
      <c r="CU392" s="4">
        <f>IF(COUNTIF($BN$5:$BN392,"&gt;=2")&gt;1,CU391,BN392)</f>
        <v>2.1</v>
      </c>
      <c r="CV392" s="4">
        <f>IF(COUNTIF($BN$5:$BN392,"&gt;=2")&gt;1,CV391,BO392)</f>
        <v>0</v>
      </c>
      <c r="CW392" s="4">
        <f>IF(COUNTIF($BN$5:$BN392,"&gt;=2")&gt;1,CW391,BP392)</f>
        <v>0</v>
      </c>
      <c r="CX392" s="4">
        <f>IF(COUNTIF($BT$5:$BT392,"&gt;=2")&gt;1,CX391,BQ392)</f>
        <v>0</v>
      </c>
      <c r="CY392" s="4">
        <f>IF(COUNTIF($BT$5:$BT392,"&gt;=2")&gt;1,CY391,BR392)</f>
        <v>26</v>
      </c>
      <c r="CZ392" s="4">
        <f>IF(COUNTIF($BT$5:$BT392,"&gt;=2")&gt;1,CZ391,BS392)</f>
        <v>11.999999999999996</v>
      </c>
      <c r="DA392" s="4">
        <f>IF(COUNTIF($BT$5:$BT392,"&gt;=2")&gt;1,DA391,BT392)</f>
        <v>2</v>
      </c>
      <c r="DB392" s="4">
        <f>IF(COUNTIF($BT$5:$BT392,"&gt;=2")&gt;1,DB391,BU392)</f>
        <v>0</v>
      </c>
      <c r="DC392" s="4">
        <f>IF(COUNTIF($BZ$5:$BZ392,"&gt;=2")&gt;1,DC391,BV392)</f>
        <v>0</v>
      </c>
      <c r="DD392" s="4">
        <f>IF(COUNTIF($BZ$5:$BZ392,"&gt;=2")&gt;1,DD391,BW392)</f>
        <v>0</v>
      </c>
      <c r="DE392" s="4">
        <f>IF(COUNTIF($BZ$5:$BZ392,"&gt;=2")&gt;1,DE391,BX392)</f>
        <v>263.2</v>
      </c>
      <c r="DF392" s="4">
        <f>IF(COUNTIF($BZ$5:$BZ392,"&gt;=2")&gt;1,DF391,BY392)</f>
        <v>64.154999999999987</v>
      </c>
      <c r="DG392" s="4">
        <f>IF(COUNTIF($BZ$5:$BZ392,"&gt;=2")&gt;1,DG391,BZ392)</f>
        <v>1.645</v>
      </c>
      <c r="DH392" s="4">
        <f t="shared" si="346"/>
        <v>0</v>
      </c>
      <c r="DI392" s="4">
        <f t="shared" si="347"/>
        <v>0</v>
      </c>
      <c r="DJ392" s="4">
        <f t="shared" si="348"/>
        <v>0</v>
      </c>
      <c r="DK392" s="4">
        <f t="shared" si="349"/>
        <v>0</v>
      </c>
      <c r="DL392" s="4">
        <f t="shared" si="350"/>
        <v>0</v>
      </c>
      <c r="DM392" s="4">
        <f t="shared" si="351"/>
        <v>7</v>
      </c>
      <c r="DN392" s="4">
        <f t="shared" si="352"/>
        <v>13.999999999999998</v>
      </c>
      <c r="DO392" s="4">
        <f t="shared" si="353"/>
        <v>40</v>
      </c>
      <c r="DP392" s="4">
        <f t="shared" si="354"/>
        <v>328.99999999999994</v>
      </c>
      <c r="DQ392" s="4">
        <f t="shared" si="355"/>
        <v>0</v>
      </c>
      <c r="DS392" s="4">
        <v>388</v>
      </c>
      <c r="DT392" s="4">
        <f>$CK392+INDEX(节奏总纲!D$4:D$163,基础状态预估!$C$2)</f>
        <v>412.00483399593901</v>
      </c>
      <c r="DU392" s="4">
        <f>$CK392+INDEX(节奏总纲!E$4:E$163,基础状态预估!$C$2)</f>
        <v>406.28268396026408</v>
      </c>
      <c r="DV392" s="4">
        <f>$CK392+INDEX(节奏总纲!F$4:F$163,基础状态预估!$C$2)</f>
        <v>399.39220630709633</v>
      </c>
      <c r="DW392" s="4">
        <f>$CK392+INDEX(节奏总纲!G$4:G$163,基础状态预估!$C$2)</f>
        <v>391.03246816526348</v>
      </c>
      <c r="DX392" s="4">
        <f>$CK392+INDEX(节奏总纲!H$4:H$163,基础状态预估!$C$2)</f>
        <v>380.69453894381212</v>
      </c>
      <c r="DY392" s="4">
        <f t="shared" si="356"/>
        <v>11.899999999999999</v>
      </c>
      <c r="DZ392" s="4">
        <f t="shared" si="357"/>
        <v>33</v>
      </c>
      <c r="EA392" s="4">
        <f t="shared" si="358"/>
        <v>277.3</v>
      </c>
      <c r="EB392" s="4">
        <f t="shared" si="359"/>
        <v>66.154999999999987</v>
      </c>
      <c r="EC392" s="4">
        <f t="shared" si="360"/>
        <v>1.645</v>
      </c>
    </row>
    <row r="393" spans="58:133" x14ac:dyDescent="0.15">
      <c r="BF393" s="4">
        <v>389</v>
      </c>
      <c r="BG393" s="4">
        <f t="shared" si="342"/>
        <v>272.29999999999995</v>
      </c>
      <c r="BH393" s="4">
        <f t="shared" si="343"/>
        <v>116.69999999999999</v>
      </c>
      <c r="BL393" s="4">
        <f t="shared" si="331"/>
        <v>191.5</v>
      </c>
      <c r="BM393" s="4">
        <f t="shared" si="332"/>
        <v>134.04999999999998</v>
      </c>
      <c r="BN393" s="4">
        <f t="shared" si="333"/>
        <v>57.449999999999996</v>
      </c>
      <c r="BR393" s="4">
        <f t="shared" si="334"/>
        <v>240.5</v>
      </c>
      <c r="BS393" s="4">
        <f t="shared" si="335"/>
        <v>110.99999999999997</v>
      </c>
      <c r="BT393" s="4">
        <f t="shared" si="336"/>
        <v>18.5</v>
      </c>
      <c r="BX393" s="4">
        <f t="shared" si="337"/>
        <v>264</v>
      </c>
      <c r="BY393" s="4">
        <f t="shared" si="338"/>
        <v>64.34999999999998</v>
      </c>
      <c r="BZ393" s="4">
        <f t="shared" si="339"/>
        <v>1.6500000000000001</v>
      </c>
      <c r="CD393" s="4">
        <f t="shared" si="340"/>
        <v>0</v>
      </c>
      <c r="CE393" s="4">
        <f t="shared" si="341"/>
        <v>0</v>
      </c>
      <c r="CF393" s="4">
        <f>IF(COUNTIF($BH$5:$BH393,"&gt;=2")&lt;=1,SUM($BG393:$BK393)*C$8,CF392)</f>
        <v>151200</v>
      </c>
      <c r="CG393" s="4">
        <f>IF(COUNTIF($BN$5:$BN393,"&gt;=2")&lt;=1,SUM($BL393:$BP393)*D$8,CG392)</f>
        <v>604799.99999999988</v>
      </c>
      <c r="CH393" s="4">
        <f>IF(COUNTIF($BT$5:$BT393,"&gt;=2")&lt;=1,SUM($BQ393:$BU393)*E$8,CH392)</f>
        <v>2592000</v>
      </c>
      <c r="CI393" s="4">
        <f>IF(COUNTIF($BZ$5:$BZ393,"&gt;=2")&lt;=1,SUM($BV393:$BZ393)*F$8,CI392)</f>
        <v>28511999.999999996</v>
      </c>
      <c r="CJ393" s="4">
        <f t="shared" si="344"/>
        <v>0</v>
      </c>
      <c r="CK393" s="4">
        <f t="shared" si="345"/>
        <v>368.74999999999994</v>
      </c>
      <c r="CM393" s="4">
        <v>389</v>
      </c>
      <c r="CN393" s="4">
        <f>IF(COUNTIF($BH$5:$BH393,"&gt;=2")&gt;1,CN392,BG393)</f>
        <v>4.8999999999999995</v>
      </c>
      <c r="CO393" s="4">
        <f>IF(COUNTIF($BH$5:$BH393,"&gt;=2")&gt;1,CO392,BH393)</f>
        <v>2.1</v>
      </c>
      <c r="CP393" s="4">
        <f>IF(COUNTIF($BH$5:$BH393,"&gt;=2")&gt;1,CP392,BI393)</f>
        <v>0</v>
      </c>
      <c r="CQ393" s="4">
        <f>IF(COUNTIF($BH$5:$BH393,"&gt;=2")&gt;1,CQ392,BJ393)</f>
        <v>0</v>
      </c>
      <c r="CR393" s="4">
        <f>IF(COUNTIF($BH$5:$BH393,"&gt;=2")&gt;1,CR392,BK393)</f>
        <v>0</v>
      </c>
      <c r="CS393" s="4">
        <f>IF(COUNTIF($BN$5:$BN393,"&gt;=2")&gt;1,CS392,BL393)</f>
        <v>7</v>
      </c>
      <c r="CT393" s="4">
        <f>IF(COUNTIF($BN$5:$BN393,"&gt;=2")&gt;1,CT392,BM393)</f>
        <v>4.8999999999999995</v>
      </c>
      <c r="CU393" s="4">
        <f>IF(COUNTIF($BN$5:$BN393,"&gt;=2")&gt;1,CU392,BN393)</f>
        <v>2.1</v>
      </c>
      <c r="CV393" s="4">
        <f>IF(COUNTIF($BN$5:$BN393,"&gt;=2")&gt;1,CV392,BO393)</f>
        <v>0</v>
      </c>
      <c r="CW393" s="4">
        <f>IF(COUNTIF($BN$5:$BN393,"&gt;=2")&gt;1,CW392,BP393)</f>
        <v>0</v>
      </c>
      <c r="CX393" s="4">
        <f>IF(COUNTIF($BT$5:$BT393,"&gt;=2")&gt;1,CX392,BQ393)</f>
        <v>0</v>
      </c>
      <c r="CY393" s="4">
        <f>IF(COUNTIF($BT$5:$BT393,"&gt;=2")&gt;1,CY392,BR393)</f>
        <v>26</v>
      </c>
      <c r="CZ393" s="4">
        <f>IF(COUNTIF($BT$5:$BT393,"&gt;=2")&gt;1,CZ392,BS393)</f>
        <v>11.999999999999996</v>
      </c>
      <c r="DA393" s="4">
        <f>IF(COUNTIF($BT$5:$BT393,"&gt;=2")&gt;1,DA392,BT393)</f>
        <v>2</v>
      </c>
      <c r="DB393" s="4">
        <f>IF(COUNTIF($BT$5:$BT393,"&gt;=2")&gt;1,DB392,BU393)</f>
        <v>0</v>
      </c>
      <c r="DC393" s="4">
        <f>IF(COUNTIF($BZ$5:$BZ393,"&gt;=2")&gt;1,DC392,BV393)</f>
        <v>0</v>
      </c>
      <c r="DD393" s="4">
        <f>IF(COUNTIF($BZ$5:$BZ393,"&gt;=2")&gt;1,DD392,BW393)</f>
        <v>0</v>
      </c>
      <c r="DE393" s="4">
        <f>IF(COUNTIF($BZ$5:$BZ393,"&gt;=2")&gt;1,DE392,BX393)</f>
        <v>264</v>
      </c>
      <c r="DF393" s="4">
        <f>IF(COUNTIF($BZ$5:$BZ393,"&gt;=2")&gt;1,DF392,BY393)</f>
        <v>64.34999999999998</v>
      </c>
      <c r="DG393" s="4">
        <f>IF(COUNTIF($BZ$5:$BZ393,"&gt;=2")&gt;1,DG392,BZ393)</f>
        <v>1.6500000000000001</v>
      </c>
      <c r="DH393" s="4">
        <f t="shared" si="346"/>
        <v>0</v>
      </c>
      <c r="DI393" s="4">
        <f t="shared" si="347"/>
        <v>0</v>
      </c>
      <c r="DJ393" s="4">
        <f t="shared" si="348"/>
        <v>0</v>
      </c>
      <c r="DK393" s="4">
        <f t="shared" si="349"/>
        <v>0</v>
      </c>
      <c r="DL393" s="4">
        <f t="shared" si="350"/>
        <v>0</v>
      </c>
      <c r="DM393" s="4">
        <f t="shared" si="351"/>
        <v>7</v>
      </c>
      <c r="DN393" s="4">
        <f t="shared" si="352"/>
        <v>13.999999999999998</v>
      </c>
      <c r="DO393" s="4">
        <f t="shared" si="353"/>
        <v>40</v>
      </c>
      <c r="DP393" s="4">
        <f t="shared" si="354"/>
        <v>329.99999999999994</v>
      </c>
      <c r="DQ393" s="4">
        <f t="shared" si="355"/>
        <v>0</v>
      </c>
      <c r="DS393" s="4">
        <v>389</v>
      </c>
      <c r="DT393" s="4">
        <f>$CK393+INDEX(节奏总纲!D$4:D$163,基础状态预估!$C$2)</f>
        <v>413.00483399593901</v>
      </c>
      <c r="DU393" s="4">
        <f>$CK393+INDEX(节奏总纲!E$4:E$163,基础状态预估!$C$2)</f>
        <v>407.28268396026408</v>
      </c>
      <c r="DV393" s="4">
        <f>$CK393+INDEX(节奏总纲!F$4:F$163,基础状态预估!$C$2)</f>
        <v>400.39220630709633</v>
      </c>
      <c r="DW393" s="4">
        <f>$CK393+INDEX(节奏总纲!G$4:G$163,基础状态预估!$C$2)</f>
        <v>392.03246816526348</v>
      </c>
      <c r="DX393" s="4">
        <f>$CK393+INDEX(节奏总纲!H$4:H$163,基础状态预估!$C$2)</f>
        <v>381.69453894381212</v>
      </c>
      <c r="DY393" s="4">
        <f t="shared" si="356"/>
        <v>11.899999999999999</v>
      </c>
      <c r="DZ393" s="4">
        <f t="shared" si="357"/>
        <v>33</v>
      </c>
      <c r="EA393" s="4">
        <f t="shared" si="358"/>
        <v>278.10000000000002</v>
      </c>
      <c r="EB393" s="4">
        <f t="shared" si="359"/>
        <v>66.34999999999998</v>
      </c>
      <c r="EC393" s="4">
        <f t="shared" si="360"/>
        <v>1.6500000000000001</v>
      </c>
    </row>
    <row r="394" spans="58:133" x14ac:dyDescent="0.15">
      <c r="BF394" s="4">
        <v>390</v>
      </c>
      <c r="BG394" s="4">
        <f t="shared" si="342"/>
        <v>273</v>
      </c>
      <c r="BH394" s="4">
        <f t="shared" si="343"/>
        <v>117</v>
      </c>
      <c r="BL394" s="4">
        <f t="shared" si="331"/>
        <v>192</v>
      </c>
      <c r="BM394" s="4">
        <f t="shared" si="332"/>
        <v>134.39999999999998</v>
      </c>
      <c r="BN394" s="4">
        <f t="shared" si="333"/>
        <v>57.599999999999994</v>
      </c>
      <c r="BR394" s="4">
        <f t="shared" si="334"/>
        <v>241.15</v>
      </c>
      <c r="BS394" s="4">
        <f t="shared" si="335"/>
        <v>111.29999999999997</v>
      </c>
      <c r="BT394" s="4">
        <f t="shared" si="336"/>
        <v>18.55</v>
      </c>
      <c r="BX394" s="4">
        <f t="shared" si="337"/>
        <v>264.8</v>
      </c>
      <c r="BY394" s="4">
        <f t="shared" si="338"/>
        <v>64.544999999999987</v>
      </c>
      <c r="BZ394" s="4">
        <f t="shared" si="339"/>
        <v>1.655</v>
      </c>
      <c r="CD394" s="4">
        <f t="shared" si="340"/>
        <v>0</v>
      </c>
      <c r="CE394" s="4">
        <f t="shared" si="341"/>
        <v>0</v>
      </c>
      <c r="CF394" s="4">
        <f>IF(COUNTIF($BH$5:$BH394,"&gt;=2")&lt;=1,SUM($BG394:$BK394)*C$8,CF393)</f>
        <v>151200</v>
      </c>
      <c r="CG394" s="4">
        <f>IF(COUNTIF($BN$5:$BN394,"&gt;=2")&lt;=1,SUM($BL394:$BP394)*D$8,CG393)</f>
        <v>604799.99999999988</v>
      </c>
      <c r="CH394" s="4">
        <f>IF(COUNTIF($BT$5:$BT394,"&gt;=2")&lt;=1,SUM($BQ394:$BU394)*E$8,CH393)</f>
        <v>2592000</v>
      </c>
      <c r="CI394" s="4">
        <f>IF(COUNTIF($BZ$5:$BZ394,"&gt;=2")&lt;=1,SUM($BV394:$BZ394)*F$8,CI393)</f>
        <v>28598400</v>
      </c>
      <c r="CJ394" s="4">
        <f t="shared" si="344"/>
        <v>0</v>
      </c>
      <c r="CK394" s="4">
        <f t="shared" si="345"/>
        <v>369.75</v>
      </c>
      <c r="CM394" s="4">
        <v>390</v>
      </c>
      <c r="CN394" s="4">
        <f>IF(COUNTIF($BH$5:$BH394,"&gt;=2")&gt;1,CN393,BG394)</f>
        <v>4.8999999999999995</v>
      </c>
      <c r="CO394" s="4">
        <f>IF(COUNTIF($BH$5:$BH394,"&gt;=2")&gt;1,CO393,BH394)</f>
        <v>2.1</v>
      </c>
      <c r="CP394" s="4">
        <f>IF(COUNTIF($BH$5:$BH394,"&gt;=2")&gt;1,CP393,BI394)</f>
        <v>0</v>
      </c>
      <c r="CQ394" s="4">
        <f>IF(COUNTIF($BH$5:$BH394,"&gt;=2")&gt;1,CQ393,BJ394)</f>
        <v>0</v>
      </c>
      <c r="CR394" s="4">
        <f>IF(COUNTIF($BH$5:$BH394,"&gt;=2")&gt;1,CR393,BK394)</f>
        <v>0</v>
      </c>
      <c r="CS394" s="4">
        <f>IF(COUNTIF($BN$5:$BN394,"&gt;=2")&gt;1,CS393,BL394)</f>
        <v>7</v>
      </c>
      <c r="CT394" s="4">
        <f>IF(COUNTIF($BN$5:$BN394,"&gt;=2")&gt;1,CT393,BM394)</f>
        <v>4.8999999999999995</v>
      </c>
      <c r="CU394" s="4">
        <f>IF(COUNTIF($BN$5:$BN394,"&gt;=2")&gt;1,CU393,BN394)</f>
        <v>2.1</v>
      </c>
      <c r="CV394" s="4">
        <f>IF(COUNTIF($BN$5:$BN394,"&gt;=2")&gt;1,CV393,BO394)</f>
        <v>0</v>
      </c>
      <c r="CW394" s="4">
        <f>IF(COUNTIF($BN$5:$BN394,"&gt;=2")&gt;1,CW393,BP394)</f>
        <v>0</v>
      </c>
      <c r="CX394" s="4">
        <f>IF(COUNTIF($BT$5:$BT394,"&gt;=2")&gt;1,CX393,BQ394)</f>
        <v>0</v>
      </c>
      <c r="CY394" s="4">
        <f>IF(COUNTIF($BT$5:$BT394,"&gt;=2")&gt;1,CY393,BR394)</f>
        <v>26</v>
      </c>
      <c r="CZ394" s="4">
        <f>IF(COUNTIF($BT$5:$BT394,"&gt;=2")&gt;1,CZ393,BS394)</f>
        <v>11.999999999999996</v>
      </c>
      <c r="DA394" s="4">
        <f>IF(COUNTIF($BT$5:$BT394,"&gt;=2")&gt;1,DA393,BT394)</f>
        <v>2</v>
      </c>
      <c r="DB394" s="4">
        <f>IF(COUNTIF($BT$5:$BT394,"&gt;=2")&gt;1,DB393,BU394)</f>
        <v>0</v>
      </c>
      <c r="DC394" s="4">
        <f>IF(COUNTIF($BZ$5:$BZ394,"&gt;=2")&gt;1,DC393,BV394)</f>
        <v>0</v>
      </c>
      <c r="DD394" s="4">
        <f>IF(COUNTIF($BZ$5:$BZ394,"&gt;=2")&gt;1,DD393,BW394)</f>
        <v>0</v>
      </c>
      <c r="DE394" s="4">
        <f>IF(COUNTIF($BZ$5:$BZ394,"&gt;=2")&gt;1,DE393,BX394)</f>
        <v>264.8</v>
      </c>
      <c r="DF394" s="4">
        <f>IF(COUNTIF($BZ$5:$BZ394,"&gt;=2")&gt;1,DF393,BY394)</f>
        <v>64.544999999999987</v>
      </c>
      <c r="DG394" s="4">
        <f>IF(COUNTIF($BZ$5:$BZ394,"&gt;=2")&gt;1,DG393,BZ394)</f>
        <v>1.655</v>
      </c>
      <c r="DH394" s="4">
        <f t="shared" si="346"/>
        <v>0</v>
      </c>
      <c r="DI394" s="4">
        <f t="shared" si="347"/>
        <v>0</v>
      </c>
      <c r="DJ394" s="4">
        <f t="shared" si="348"/>
        <v>0</v>
      </c>
      <c r="DK394" s="4">
        <f t="shared" si="349"/>
        <v>0</v>
      </c>
      <c r="DL394" s="4">
        <f t="shared" si="350"/>
        <v>0</v>
      </c>
      <c r="DM394" s="4">
        <f t="shared" si="351"/>
        <v>7</v>
      </c>
      <c r="DN394" s="4">
        <f t="shared" si="352"/>
        <v>13.999999999999998</v>
      </c>
      <c r="DO394" s="4">
        <f t="shared" si="353"/>
        <v>40</v>
      </c>
      <c r="DP394" s="4">
        <f t="shared" si="354"/>
        <v>331</v>
      </c>
      <c r="DQ394" s="4">
        <f t="shared" si="355"/>
        <v>0</v>
      </c>
      <c r="DS394" s="4">
        <v>390</v>
      </c>
      <c r="DT394" s="4">
        <f>$CK394+INDEX(节奏总纲!D$4:D$163,基础状态预估!$C$2)</f>
        <v>414.00483399593907</v>
      </c>
      <c r="DU394" s="4">
        <f>$CK394+INDEX(节奏总纲!E$4:E$163,基础状态预估!$C$2)</f>
        <v>408.28268396026414</v>
      </c>
      <c r="DV394" s="4">
        <f>$CK394+INDEX(节奏总纲!F$4:F$163,基础状态预估!$C$2)</f>
        <v>401.39220630709644</v>
      </c>
      <c r="DW394" s="4">
        <f>$CK394+INDEX(节奏总纲!G$4:G$163,基础状态预估!$C$2)</f>
        <v>393.03246816526354</v>
      </c>
      <c r="DX394" s="4">
        <f>$CK394+INDEX(节奏总纲!H$4:H$163,基础状态预估!$C$2)</f>
        <v>382.69453894381218</v>
      </c>
      <c r="DY394" s="4">
        <f t="shared" si="356"/>
        <v>11.899999999999999</v>
      </c>
      <c r="DZ394" s="4">
        <f t="shared" si="357"/>
        <v>33</v>
      </c>
      <c r="EA394" s="4">
        <f t="shared" si="358"/>
        <v>278.90000000000003</v>
      </c>
      <c r="EB394" s="4">
        <f t="shared" si="359"/>
        <v>66.544999999999987</v>
      </c>
      <c r="EC394" s="4">
        <f t="shared" si="360"/>
        <v>1.655</v>
      </c>
    </row>
    <row r="395" spans="58:133" x14ac:dyDescent="0.15">
      <c r="BF395" s="4">
        <v>391</v>
      </c>
      <c r="BG395" s="4">
        <f t="shared" si="342"/>
        <v>273.7</v>
      </c>
      <c r="BH395" s="4">
        <f t="shared" si="343"/>
        <v>117.3</v>
      </c>
      <c r="BL395" s="4">
        <f t="shared" si="331"/>
        <v>192.5</v>
      </c>
      <c r="BM395" s="4">
        <f t="shared" si="332"/>
        <v>134.75</v>
      </c>
      <c r="BN395" s="4">
        <f t="shared" si="333"/>
        <v>57.75</v>
      </c>
      <c r="BR395" s="4">
        <f t="shared" si="334"/>
        <v>241.8</v>
      </c>
      <c r="BS395" s="4">
        <f t="shared" si="335"/>
        <v>111.59999999999998</v>
      </c>
      <c r="BT395" s="4">
        <f t="shared" si="336"/>
        <v>18.600000000000001</v>
      </c>
      <c r="BX395" s="4">
        <f t="shared" si="337"/>
        <v>265.60000000000002</v>
      </c>
      <c r="BY395" s="4">
        <f t="shared" si="338"/>
        <v>64.739999999999981</v>
      </c>
      <c r="BZ395" s="4">
        <f t="shared" si="339"/>
        <v>1.6600000000000001</v>
      </c>
      <c r="CD395" s="4">
        <f t="shared" si="340"/>
        <v>0</v>
      </c>
      <c r="CE395" s="4">
        <f t="shared" si="341"/>
        <v>0</v>
      </c>
      <c r="CF395" s="4">
        <f>IF(COUNTIF($BH$5:$BH395,"&gt;=2")&lt;=1,SUM($BG395:$BK395)*C$8,CF394)</f>
        <v>151200</v>
      </c>
      <c r="CG395" s="4">
        <f>IF(COUNTIF($BN$5:$BN395,"&gt;=2")&lt;=1,SUM($BL395:$BP395)*D$8,CG394)</f>
        <v>604799.99999999988</v>
      </c>
      <c r="CH395" s="4">
        <f>IF(COUNTIF($BT$5:$BT395,"&gt;=2")&lt;=1,SUM($BQ395:$BU395)*E$8,CH394)</f>
        <v>2592000</v>
      </c>
      <c r="CI395" s="4">
        <f>IF(COUNTIF($BZ$5:$BZ395,"&gt;=2")&lt;=1,SUM($BV395:$BZ395)*F$8,CI394)</f>
        <v>28684800.000000004</v>
      </c>
      <c r="CJ395" s="4">
        <f t="shared" si="344"/>
        <v>0</v>
      </c>
      <c r="CK395" s="4">
        <f t="shared" si="345"/>
        <v>370.75000000000006</v>
      </c>
      <c r="CM395" s="4">
        <v>391</v>
      </c>
      <c r="CN395" s="4">
        <f>IF(COUNTIF($BH$5:$BH395,"&gt;=2")&gt;1,CN394,BG395)</f>
        <v>4.8999999999999995</v>
      </c>
      <c r="CO395" s="4">
        <f>IF(COUNTIF($BH$5:$BH395,"&gt;=2")&gt;1,CO394,BH395)</f>
        <v>2.1</v>
      </c>
      <c r="CP395" s="4">
        <f>IF(COUNTIF($BH$5:$BH395,"&gt;=2")&gt;1,CP394,BI395)</f>
        <v>0</v>
      </c>
      <c r="CQ395" s="4">
        <f>IF(COUNTIF($BH$5:$BH395,"&gt;=2")&gt;1,CQ394,BJ395)</f>
        <v>0</v>
      </c>
      <c r="CR395" s="4">
        <f>IF(COUNTIF($BH$5:$BH395,"&gt;=2")&gt;1,CR394,BK395)</f>
        <v>0</v>
      </c>
      <c r="CS395" s="4">
        <f>IF(COUNTIF($BN$5:$BN395,"&gt;=2")&gt;1,CS394,BL395)</f>
        <v>7</v>
      </c>
      <c r="CT395" s="4">
        <f>IF(COUNTIF($BN$5:$BN395,"&gt;=2")&gt;1,CT394,BM395)</f>
        <v>4.8999999999999995</v>
      </c>
      <c r="CU395" s="4">
        <f>IF(COUNTIF($BN$5:$BN395,"&gt;=2")&gt;1,CU394,BN395)</f>
        <v>2.1</v>
      </c>
      <c r="CV395" s="4">
        <f>IF(COUNTIF($BN$5:$BN395,"&gt;=2")&gt;1,CV394,BO395)</f>
        <v>0</v>
      </c>
      <c r="CW395" s="4">
        <f>IF(COUNTIF($BN$5:$BN395,"&gt;=2")&gt;1,CW394,BP395)</f>
        <v>0</v>
      </c>
      <c r="CX395" s="4">
        <f>IF(COUNTIF($BT$5:$BT395,"&gt;=2")&gt;1,CX394,BQ395)</f>
        <v>0</v>
      </c>
      <c r="CY395" s="4">
        <f>IF(COUNTIF($BT$5:$BT395,"&gt;=2")&gt;1,CY394,BR395)</f>
        <v>26</v>
      </c>
      <c r="CZ395" s="4">
        <f>IF(COUNTIF($BT$5:$BT395,"&gt;=2")&gt;1,CZ394,BS395)</f>
        <v>11.999999999999996</v>
      </c>
      <c r="DA395" s="4">
        <f>IF(COUNTIF($BT$5:$BT395,"&gt;=2")&gt;1,DA394,BT395)</f>
        <v>2</v>
      </c>
      <c r="DB395" s="4">
        <f>IF(COUNTIF($BT$5:$BT395,"&gt;=2")&gt;1,DB394,BU395)</f>
        <v>0</v>
      </c>
      <c r="DC395" s="4">
        <f>IF(COUNTIF($BZ$5:$BZ395,"&gt;=2")&gt;1,DC394,BV395)</f>
        <v>0</v>
      </c>
      <c r="DD395" s="4">
        <f>IF(COUNTIF($BZ$5:$BZ395,"&gt;=2")&gt;1,DD394,BW395)</f>
        <v>0</v>
      </c>
      <c r="DE395" s="4">
        <f>IF(COUNTIF($BZ$5:$BZ395,"&gt;=2")&gt;1,DE394,BX395)</f>
        <v>265.60000000000002</v>
      </c>
      <c r="DF395" s="4">
        <f>IF(COUNTIF($BZ$5:$BZ395,"&gt;=2")&gt;1,DF394,BY395)</f>
        <v>64.739999999999981</v>
      </c>
      <c r="DG395" s="4">
        <f>IF(COUNTIF($BZ$5:$BZ395,"&gt;=2")&gt;1,DG394,BZ395)</f>
        <v>1.6600000000000001</v>
      </c>
      <c r="DH395" s="4">
        <f t="shared" si="346"/>
        <v>0</v>
      </c>
      <c r="DI395" s="4">
        <f t="shared" si="347"/>
        <v>0</v>
      </c>
      <c r="DJ395" s="4">
        <f t="shared" si="348"/>
        <v>0</v>
      </c>
      <c r="DK395" s="4">
        <f t="shared" si="349"/>
        <v>0</v>
      </c>
      <c r="DL395" s="4">
        <f t="shared" si="350"/>
        <v>0</v>
      </c>
      <c r="DM395" s="4">
        <f t="shared" si="351"/>
        <v>7</v>
      </c>
      <c r="DN395" s="4">
        <f t="shared" si="352"/>
        <v>13.999999999999998</v>
      </c>
      <c r="DO395" s="4">
        <f t="shared" si="353"/>
        <v>40</v>
      </c>
      <c r="DP395" s="4">
        <f t="shared" si="354"/>
        <v>332.00000000000006</v>
      </c>
      <c r="DQ395" s="4">
        <f t="shared" si="355"/>
        <v>0</v>
      </c>
      <c r="DS395" s="4">
        <v>391</v>
      </c>
      <c r="DT395" s="4">
        <f>$CK395+INDEX(节奏总纲!D$4:D$163,基础状态预估!$C$2)</f>
        <v>415.00483399593912</v>
      </c>
      <c r="DU395" s="4">
        <f>$CK395+INDEX(节奏总纲!E$4:E$163,基础状态预估!$C$2)</f>
        <v>409.28268396026419</v>
      </c>
      <c r="DV395" s="4">
        <f>$CK395+INDEX(节奏总纲!F$4:F$163,基础状态预估!$C$2)</f>
        <v>402.39220630709644</v>
      </c>
      <c r="DW395" s="4">
        <f>$CK395+INDEX(节奏总纲!G$4:G$163,基础状态预估!$C$2)</f>
        <v>394.03246816526359</v>
      </c>
      <c r="DX395" s="4">
        <f>$CK395+INDEX(节奏总纲!H$4:H$163,基础状态预估!$C$2)</f>
        <v>383.69453894381223</v>
      </c>
      <c r="DY395" s="4">
        <f t="shared" si="356"/>
        <v>11.899999999999999</v>
      </c>
      <c r="DZ395" s="4">
        <f t="shared" si="357"/>
        <v>33</v>
      </c>
      <c r="EA395" s="4">
        <f t="shared" si="358"/>
        <v>279.70000000000005</v>
      </c>
      <c r="EB395" s="4">
        <f t="shared" si="359"/>
        <v>66.739999999999981</v>
      </c>
      <c r="EC395" s="4">
        <f t="shared" si="360"/>
        <v>1.6600000000000001</v>
      </c>
    </row>
    <row r="396" spans="58:133" x14ac:dyDescent="0.15">
      <c r="BF396" s="4">
        <v>392</v>
      </c>
      <c r="BG396" s="4">
        <f t="shared" si="342"/>
        <v>274.39999999999998</v>
      </c>
      <c r="BH396" s="4">
        <f t="shared" si="343"/>
        <v>117.6</v>
      </c>
      <c r="BL396" s="4">
        <f t="shared" si="331"/>
        <v>193</v>
      </c>
      <c r="BM396" s="4">
        <f t="shared" si="332"/>
        <v>135.1</v>
      </c>
      <c r="BN396" s="4">
        <f t="shared" si="333"/>
        <v>57.9</v>
      </c>
      <c r="BR396" s="4">
        <f t="shared" si="334"/>
        <v>242.45000000000002</v>
      </c>
      <c r="BS396" s="4">
        <f t="shared" si="335"/>
        <v>111.89999999999998</v>
      </c>
      <c r="BT396" s="4">
        <f t="shared" si="336"/>
        <v>18.650000000000002</v>
      </c>
      <c r="BX396" s="4">
        <f t="shared" si="337"/>
        <v>266.40000000000003</v>
      </c>
      <c r="BY396" s="4">
        <f t="shared" si="338"/>
        <v>64.934999999999988</v>
      </c>
      <c r="BZ396" s="4">
        <f t="shared" si="339"/>
        <v>1.665</v>
      </c>
      <c r="CD396" s="4">
        <f t="shared" si="340"/>
        <v>0</v>
      </c>
      <c r="CE396" s="4">
        <f t="shared" si="341"/>
        <v>0</v>
      </c>
      <c r="CF396" s="4">
        <f>IF(COUNTIF($BH$5:$BH396,"&gt;=2")&lt;=1,SUM($BG396:$BK396)*C$8,CF395)</f>
        <v>151200</v>
      </c>
      <c r="CG396" s="4">
        <f>IF(COUNTIF($BN$5:$BN396,"&gt;=2")&lt;=1,SUM($BL396:$BP396)*D$8,CG395)</f>
        <v>604799.99999999988</v>
      </c>
      <c r="CH396" s="4">
        <f>IF(COUNTIF($BT$5:$BT396,"&gt;=2")&lt;=1,SUM($BQ396:$BU396)*E$8,CH395)</f>
        <v>2592000</v>
      </c>
      <c r="CI396" s="4">
        <f>IF(COUNTIF($BZ$5:$BZ396,"&gt;=2")&lt;=1,SUM($BV396:$BZ396)*F$8,CI395)</f>
        <v>28771200.000000004</v>
      </c>
      <c r="CJ396" s="4">
        <f t="shared" si="344"/>
        <v>0</v>
      </c>
      <c r="CK396" s="4">
        <f t="shared" si="345"/>
        <v>371.75000000000006</v>
      </c>
      <c r="CM396" s="4">
        <v>392</v>
      </c>
      <c r="CN396" s="4">
        <f>IF(COUNTIF($BH$5:$BH396,"&gt;=2")&gt;1,CN395,BG396)</f>
        <v>4.8999999999999995</v>
      </c>
      <c r="CO396" s="4">
        <f>IF(COUNTIF($BH$5:$BH396,"&gt;=2")&gt;1,CO395,BH396)</f>
        <v>2.1</v>
      </c>
      <c r="CP396" s="4">
        <f>IF(COUNTIF($BH$5:$BH396,"&gt;=2")&gt;1,CP395,BI396)</f>
        <v>0</v>
      </c>
      <c r="CQ396" s="4">
        <f>IF(COUNTIF($BH$5:$BH396,"&gt;=2")&gt;1,CQ395,BJ396)</f>
        <v>0</v>
      </c>
      <c r="CR396" s="4">
        <f>IF(COUNTIF($BH$5:$BH396,"&gt;=2")&gt;1,CR395,BK396)</f>
        <v>0</v>
      </c>
      <c r="CS396" s="4">
        <f>IF(COUNTIF($BN$5:$BN396,"&gt;=2")&gt;1,CS395,BL396)</f>
        <v>7</v>
      </c>
      <c r="CT396" s="4">
        <f>IF(COUNTIF($BN$5:$BN396,"&gt;=2")&gt;1,CT395,BM396)</f>
        <v>4.8999999999999995</v>
      </c>
      <c r="CU396" s="4">
        <f>IF(COUNTIF($BN$5:$BN396,"&gt;=2")&gt;1,CU395,BN396)</f>
        <v>2.1</v>
      </c>
      <c r="CV396" s="4">
        <f>IF(COUNTIF($BN$5:$BN396,"&gt;=2")&gt;1,CV395,BO396)</f>
        <v>0</v>
      </c>
      <c r="CW396" s="4">
        <f>IF(COUNTIF($BN$5:$BN396,"&gt;=2")&gt;1,CW395,BP396)</f>
        <v>0</v>
      </c>
      <c r="CX396" s="4">
        <f>IF(COUNTIF($BT$5:$BT396,"&gt;=2")&gt;1,CX395,BQ396)</f>
        <v>0</v>
      </c>
      <c r="CY396" s="4">
        <f>IF(COUNTIF($BT$5:$BT396,"&gt;=2")&gt;1,CY395,BR396)</f>
        <v>26</v>
      </c>
      <c r="CZ396" s="4">
        <f>IF(COUNTIF($BT$5:$BT396,"&gt;=2")&gt;1,CZ395,BS396)</f>
        <v>11.999999999999996</v>
      </c>
      <c r="DA396" s="4">
        <f>IF(COUNTIF($BT$5:$BT396,"&gt;=2")&gt;1,DA395,BT396)</f>
        <v>2</v>
      </c>
      <c r="DB396" s="4">
        <f>IF(COUNTIF($BT$5:$BT396,"&gt;=2")&gt;1,DB395,BU396)</f>
        <v>0</v>
      </c>
      <c r="DC396" s="4">
        <f>IF(COUNTIF($BZ$5:$BZ396,"&gt;=2")&gt;1,DC395,BV396)</f>
        <v>0</v>
      </c>
      <c r="DD396" s="4">
        <f>IF(COUNTIF($BZ$5:$BZ396,"&gt;=2")&gt;1,DD395,BW396)</f>
        <v>0</v>
      </c>
      <c r="DE396" s="4">
        <f>IF(COUNTIF($BZ$5:$BZ396,"&gt;=2")&gt;1,DE395,BX396)</f>
        <v>266.40000000000003</v>
      </c>
      <c r="DF396" s="4">
        <f>IF(COUNTIF($BZ$5:$BZ396,"&gt;=2")&gt;1,DF395,BY396)</f>
        <v>64.934999999999988</v>
      </c>
      <c r="DG396" s="4">
        <f>IF(COUNTIF($BZ$5:$BZ396,"&gt;=2")&gt;1,DG395,BZ396)</f>
        <v>1.665</v>
      </c>
      <c r="DH396" s="4">
        <f t="shared" si="346"/>
        <v>0</v>
      </c>
      <c r="DI396" s="4">
        <f t="shared" si="347"/>
        <v>0</v>
      </c>
      <c r="DJ396" s="4">
        <f t="shared" si="348"/>
        <v>0</v>
      </c>
      <c r="DK396" s="4">
        <f t="shared" si="349"/>
        <v>0</v>
      </c>
      <c r="DL396" s="4">
        <f t="shared" si="350"/>
        <v>0</v>
      </c>
      <c r="DM396" s="4">
        <f t="shared" si="351"/>
        <v>7</v>
      </c>
      <c r="DN396" s="4">
        <f t="shared" si="352"/>
        <v>13.999999999999998</v>
      </c>
      <c r="DO396" s="4">
        <f t="shared" si="353"/>
        <v>40</v>
      </c>
      <c r="DP396" s="4">
        <f t="shared" si="354"/>
        <v>333.00000000000006</v>
      </c>
      <c r="DQ396" s="4">
        <f t="shared" si="355"/>
        <v>0</v>
      </c>
      <c r="DS396" s="4">
        <v>392</v>
      </c>
      <c r="DT396" s="4">
        <f>$CK396+INDEX(节奏总纲!D$4:D$163,基础状态预估!$C$2)</f>
        <v>416.00483399593912</v>
      </c>
      <c r="DU396" s="4">
        <f>$CK396+INDEX(节奏总纲!E$4:E$163,基础状态预估!$C$2)</f>
        <v>410.28268396026419</v>
      </c>
      <c r="DV396" s="4">
        <f>$CK396+INDEX(节奏总纲!F$4:F$163,基础状态预估!$C$2)</f>
        <v>403.39220630709644</v>
      </c>
      <c r="DW396" s="4">
        <f>$CK396+INDEX(节奏总纲!G$4:G$163,基础状态预估!$C$2)</f>
        <v>395.03246816526359</v>
      </c>
      <c r="DX396" s="4">
        <f>$CK396+INDEX(节奏总纲!H$4:H$163,基础状态预估!$C$2)</f>
        <v>384.69453894381223</v>
      </c>
      <c r="DY396" s="4">
        <f t="shared" si="356"/>
        <v>11.899999999999999</v>
      </c>
      <c r="DZ396" s="4">
        <f t="shared" si="357"/>
        <v>33</v>
      </c>
      <c r="EA396" s="4">
        <f t="shared" si="358"/>
        <v>280.50000000000006</v>
      </c>
      <c r="EB396" s="4">
        <f t="shared" si="359"/>
        <v>66.934999999999988</v>
      </c>
      <c r="EC396" s="4">
        <f t="shared" si="360"/>
        <v>1.665</v>
      </c>
    </row>
    <row r="397" spans="58:133" x14ac:dyDescent="0.15">
      <c r="BF397" s="4">
        <v>393</v>
      </c>
      <c r="BG397" s="4">
        <f t="shared" si="342"/>
        <v>275.09999999999997</v>
      </c>
      <c r="BH397" s="4">
        <f t="shared" si="343"/>
        <v>117.89999999999999</v>
      </c>
      <c r="BL397" s="4">
        <f t="shared" si="331"/>
        <v>193.5</v>
      </c>
      <c r="BM397" s="4">
        <f t="shared" si="332"/>
        <v>135.44999999999999</v>
      </c>
      <c r="BN397" s="4">
        <f t="shared" si="333"/>
        <v>58.05</v>
      </c>
      <c r="BR397" s="4">
        <f t="shared" si="334"/>
        <v>243.1</v>
      </c>
      <c r="BS397" s="4">
        <f t="shared" si="335"/>
        <v>112.19999999999997</v>
      </c>
      <c r="BT397" s="4">
        <f t="shared" si="336"/>
        <v>18.7</v>
      </c>
      <c r="BX397" s="4">
        <f t="shared" si="337"/>
        <v>267.2</v>
      </c>
      <c r="BY397" s="4">
        <f t="shared" si="338"/>
        <v>65.129999999999981</v>
      </c>
      <c r="BZ397" s="4">
        <f t="shared" si="339"/>
        <v>1.67</v>
      </c>
      <c r="CD397" s="4">
        <f t="shared" si="340"/>
        <v>0</v>
      </c>
      <c r="CE397" s="4">
        <f t="shared" si="341"/>
        <v>0</v>
      </c>
      <c r="CF397" s="4">
        <f>IF(COUNTIF($BH$5:$BH397,"&gt;=2")&lt;=1,SUM($BG397:$BK397)*C$8,CF396)</f>
        <v>151200</v>
      </c>
      <c r="CG397" s="4">
        <f>IF(COUNTIF($BN$5:$BN397,"&gt;=2")&lt;=1,SUM($BL397:$BP397)*D$8,CG396)</f>
        <v>604799.99999999988</v>
      </c>
      <c r="CH397" s="4">
        <f>IF(COUNTIF($BT$5:$BT397,"&gt;=2")&lt;=1,SUM($BQ397:$BU397)*E$8,CH396)</f>
        <v>2592000</v>
      </c>
      <c r="CI397" s="4">
        <f>IF(COUNTIF($BZ$5:$BZ397,"&gt;=2")&lt;=1,SUM($BV397:$BZ397)*F$8,CI396)</f>
        <v>28857600</v>
      </c>
      <c r="CJ397" s="4">
        <f t="shared" si="344"/>
        <v>0</v>
      </c>
      <c r="CK397" s="4">
        <f t="shared" si="345"/>
        <v>372.75</v>
      </c>
      <c r="CM397" s="4">
        <v>393</v>
      </c>
      <c r="CN397" s="4">
        <f>IF(COUNTIF($BH$5:$BH397,"&gt;=2")&gt;1,CN396,BG397)</f>
        <v>4.8999999999999995</v>
      </c>
      <c r="CO397" s="4">
        <f>IF(COUNTIF($BH$5:$BH397,"&gt;=2")&gt;1,CO396,BH397)</f>
        <v>2.1</v>
      </c>
      <c r="CP397" s="4">
        <f>IF(COUNTIF($BH$5:$BH397,"&gt;=2")&gt;1,CP396,BI397)</f>
        <v>0</v>
      </c>
      <c r="CQ397" s="4">
        <f>IF(COUNTIF($BH$5:$BH397,"&gt;=2")&gt;1,CQ396,BJ397)</f>
        <v>0</v>
      </c>
      <c r="CR397" s="4">
        <f>IF(COUNTIF($BH$5:$BH397,"&gt;=2")&gt;1,CR396,BK397)</f>
        <v>0</v>
      </c>
      <c r="CS397" s="4">
        <f>IF(COUNTIF($BN$5:$BN397,"&gt;=2")&gt;1,CS396,BL397)</f>
        <v>7</v>
      </c>
      <c r="CT397" s="4">
        <f>IF(COUNTIF($BN$5:$BN397,"&gt;=2")&gt;1,CT396,BM397)</f>
        <v>4.8999999999999995</v>
      </c>
      <c r="CU397" s="4">
        <f>IF(COUNTIF($BN$5:$BN397,"&gt;=2")&gt;1,CU396,BN397)</f>
        <v>2.1</v>
      </c>
      <c r="CV397" s="4">
        <f>IF(COUNTIF($BN$5:$BN397,"&gt;=2")&gt;1,CV396,BO397)</f>
        <v>0</v>
      </c>
      <c r="CW397" s="4">
        <f>IF(COUNTIF($BN$5:$BN397,"&gt;=2")&gt;1,CW396,BP397)</f>
        <v>0</v>
      </c>
      <c r="CX397" s="4">
        <f>IF(COUNTIF($BT$5:$BT397,"&gt;=2")&gt;1,CX396,BQ397)</f>
        <v>0</v>
      </c>
      <c r="CY397" s="4">
        <f>IF(COUNTIF($BT$5:$BT397,"&gt;=2")&gt;1,CY396,BR397)</f>
        <v>26</v>
      </c>
      <c r="CZ397" s="4">
        <f>IF(COUNTIF($BT$5:$BT397,"&gt;=2")&gt;1,CZ396,BS397)</f>
        <v>11.999999999999996</v>
      </c>
      <c r="DA397" s="4">
        <f>IF(COUNTIF($BT$5:$BT397,"&gt;=2")&gt;1,DA396,BT397)</f>
        <v>2</v>
      </c>
      <c r="DB397" s="4">
        <f>IF(COUNTIF($BT$5:$BT397,"&gt;=2")&gt;1,DB396,BU397)</f>
        <v>0</v>
      </c>
      <c r="DC397" s="4">
        <f>IF(COUNTIF($BZ$5:$BZ397,"&gt;=2")&gt;1,DC396,BV397)</f>
        <v>0</v>
      </c>
      <c r="DD397" s="4">
        <f>IF(COUNTIF($BZ$5:$BZ397,"&gt;=2")&gt;1,DD396,BW397)</f>
        <v>0</v>
      </c>
      <c r="DE397" s="4">
        <f>IF(COUNTIF($BZ$5:$BZ397,"&gt;=2")&gt;1,DE396,BX397)</f>
        <v>267.2</v>
      </c>
      <c r="DF397" s="4">
        <f>IF(COUNTIF($BZ$5:$BZ397,"&gt;=2")&gt;1,DF396,BY397)</f>
        <v>65.129999999999981</v>
      </c>
      <c r="DG397" s="4">
        <f>IF(COUNTIF($BZ$5:$BZ397,"&gt;=2")&gt;1,DG396,BZ397)</f>
        <v>1.67</v>
      </c>
      <c r="DH397" s="4">
        <f t="shared" si="346"/>
        <v>0</v>
      </c>
      <c r="DI397" s="4">
        <f t="shared" si="347"/>
        <v>0</v>
      </c>
      <c r="DJ397" s="4">
        <f t="shared" si="348"/>
        <v>0</v>
      </c>
      <c r="DK397" s="4">
        <f t="shared" si="349"/>
        <v>0</v>
      </c>
      <c r="DL397" s="4">
        <f t="shared" si="350"/>
        <v>0</v>
      </c>
      <c r="DM397" s="4">
        <f t="shared" si="351"/>
        <v>7</v>
      </c>
      <c r="DN397" s="4">
        <f t="shared" si="352"/>
        <v>13.999999999999998</v>
      </c>
      <c r="DO397" s="4">
        <f t="shared" si="353"/>
        <v>40</v>
      </c>
      <c r="DP397" s="4">
        <f t="shared" si="354"/>
        <v>334</v>
      </c>
      <c r="DQ397" s="4">
        <f t="shared" si="355"/>
        <v>0</v>
      </c>
      <c r="DS397" s="4">
        <v>393</v>
      </c>
      <c r="DT397" s="4">
        <f>$CK397+INDEX(节奏总纲!D$4:D$163,基础状态预估!$C$2)</f>
        <v>417.00483399593907</v>
      </c>
      <c r="DU397" s="4">
        <f>$CK397+INDEX(节奏总纲!E$4:E$163,基础状态预估!$C$2)</f>
        <v>411.28268396026414</v>
      </c>
      <c r="DV397" s="4">
        <f>$CK397+INDEX(节奏总纲!F$4:F$163,基础状态预估!$C$2)</f>
        <v>404.39220630709644</v>
      </c>
      <c r="DW397" s="4">
        <f>$CK397+INDEX(节奏总纲!G$4:G$163,基础状态预估!$C$2)</f>
        <v>396.03246816526354</v>
      </c>
      <c r="DX397" s="4">
        <f>$CK397+INDEX(节奏总纲!H$4:H$163,基础状态预估!$C$2)</f>
        <v>385.69453894381218</v>
      </c>
      <c r="DY397" s="4">
        <f t="shared" si="356"/>
        <v>11.899999999999999</v>
      </c>
      <c r="DZ397" s="4">
        <f t="shared" si="357"/>
        <v>33</v>
      </c>
      <c r="EA397" s="4">
        <f t="shared" si="358"/>
        <v>281.3</v>
      </c>
      <c r="EB397" s="4">
        <f t="shared" si="359"/>
        <v>67.129999999999981</v>
      </c>
      <c r="EC397" s="4">
        <f t="shared" si="360"/>
        <v>1.67</v>
      </c>
    </row>
    <row r="398" spans="58:133" x14ac:dyDescent="0.15">
      <c r="BF398" s="4">
        <v>394</v>
      </c>
      <c r="BG398" s="4">
        <f t="shared" si="342"/>
        <v>275.79999999999995</v>
      </c>
      <c r="BH398" s="4">
        <f t="shared" si="343"/>
        <v>118.19999999999999</v>
      </c>
      <c r="BL398" s="4">
        <f t="shared" si="331"/>
        <v>194</v>
      </c>
      <c r="BM398" s="4">
        <f t="shared" si="332"/>
        <v>135.79999999999998</v>
      </c>
      <c r="BN398" s="4">
        <f t="shared" si="333"/>
        <v>58.199999999999996</v>
      </c>
      <c r="BR398" s="4">
        <f t="shared" si="334"/>
        <v>243.75</v>
      </c>
      <c r="BS398" s="4">
        <f t="shared" si="335"/>
        <v>112.49999999999997</v>
      </c>
      <c r="BT398" s="4">
        <f t="shared" si="336"/>
        <v>18.75</v>
      </c>
      <c r="BX398" s="4">
        <f t="shared" si="337"/>
        <v>268</v>
      </c>
      <c r="BY398" s="4">
        <f t="shared" si="338"/>
        <v>65.324999999999989</v>
      </c>
      <c r="BZ398" s="4">
        <f t="shared" si="339"/>
        <v>1.675</v>
      </c>
      <c r="CD398" s="4">
        <f t="shared" si="340"/>
        <v>0</v>
      </c>
      <c r="CE398" s="4">
        <f t="shared" si="341"/>
        <v>0</v>
      </c>
      <c r="CF398" s="4">
        <f>IF(COUNTIF($BH$5:$BH398,"&gt;=2")&lt;=1,SUM($BG398:$BK398)*C$8,CF397)</f>
        <v>151200</v>
      </c>
      <c r="CG398" s="4">
        <f>IF(COUNTIF($BN$5:$BN398,"&gt;=2")&lt;=1,SUM($BL398:$BP398)*D$8,CG397)</f>
        <v>604799.99999999988</v>
      </c>
      <c r="CH398" s="4">
        <f>IF(COUNTIF($BT$5:$BT398,"&gt;=2")&lt;=1,SUM($BQ398:$BU398)*E$8,CH397)</f>
        <v>2592000</v>
      </c>
      <c r="CI398" s="4">
        <f>IF(COUNTIF($BZ$5:$BZ398,"&gt;=2")&lt;=1,SUM($BV398:$BZ398)*F$8,CI397)</f>
        <v>28944000</v>
      </c>
      <c r="CJ398" s="4">
        <f t="shared" si="344"/>
        <v>0</v>
      </c>
      <c r="CK398" s="4">
        <f t="shared" si="345"/>
        <v>373.75</v>
      </c>
      <c r="CM398" s="4">
        <v>394</v>
      </c>
      <c r="CN398" s="4">
        <f>IF(COUNTIF($BH$5:$BH398,"&gt;=2")&gt;1,CN397,BG398)</f>
        <v>4.8999999999999995</v>
      </c>
      <c r="CO398" s="4">
        <f>IF(COUNTIF($BH$5:$BH398,"&gt;=2")&gt;1,CO397,BH398)</f>
        <v>2.1</v>
      </c>
      <c r="CP398" s="4">
        <f>IF(COUNTIF($BH$5:$BH398,"&gt;=2")&gt;1,CP397,BI398)</f>
        <v>0</v>
      </c>
      <c r="CQ398" s="4">
        <f>IF(COUNTIF($BH$5:$BH398,"&gt;=2")&gt;1,CQ397,BJ398)</f>
        <v>0</v>
      </c>
      <c r="CR398" s="4">
        <f>IF(COUNTIF($BH$5:$BH398,"&gt;=2")&gt;1,CR397,BK398)</f>
        <v>0</v>
      </c>
      <c r="CS398" s="4">
        <f>IF(COUNTIF($BN$5:$BN398,"&gt;=2")&gt;1,CS397,BL398)</f>
        <v>7</v>
      </c>
      <c r="CT398" s="4">
        <f>IF(COUNTIF($BN$5:$BN398,"&gt;=2")&gt;1,CT397,BM398)</f>
        <v>4.8999999999999995</v>
      </c>
      <c r="CU398" s="4">
        <f>IF(COUNTIF($BN$5:$BN398,"&gt;=2")&gt;1,CU397,BN398)</f>
        <v>2.1</v>
      </c>
      <c r="CV398" s="4">
        <f>IF(COUNTIF($BN$5:$BN398,"&gt;=2")&gt;1,CV397,BO398)</f>
        <v>0</v>
      </c>
      <c r="CW398" s="4">
        <f>IF(COUNTIF($BN$5:$BN398,"&gt;=2")&gt;1,CW397,BP398)</f>
        <v>0</v>
      </c>
      <c r="CX398" s="4">
        <f>IF(COUNTIF($BT$5:$BT398,"&gt;=2")&gt;1,CX397,BQ398)</f>
        <v>0</v>
      </c>
      <c r="CY398" s="4">
        <f>IF(COUNTIF($BT$5:$BT398,"&gt;=2")&gt;1,CY397,BR398)</f>
        <v>26</v>
      </c>
      <c r="CZ398" s="4">
        <f>IF(COUNTIF($BT$5:$BT398,"&gt;=2")&gt;1,CZ397,BS398)</f>
        <v>11.999999999999996</v>
      </c>
      <c r="DA398" s="4">
        <f>IF(COUNTIF($BT$5:$BT398,"&gt;=2")&gt;1,DA397,BT398)</f>
        <v>2</v>
      </c>
      <c r="DB398" s="4">
        <f>IF(COUNTIF($BT$5:$BT398,"&gt;=2")&gt;1,DB397,BU398)</f>
        <v>0</v>
      </c>
      <c r="DC398" s="4">
        <f>IF(COUNTIF($BZ$5:$BZ398,"&gt;=2")&gt;1,DC397,BV398)</f>
        <v>0</v>
      </c>
      <c r="DD398" s="4">
        <f>IF(COUNTIF($BZ$5:$BZ398,"&gt;=2")&gt;1,DD397,BW398)</f>
        <v>0</v>
      </c>
      <c r="DE398" s="4">
        <f>IF(COUNTIF($BZ$5:$BZ398,"&gt;=2")&gt;1,DE397,BX398)</f>
        <v>268</v>
      </c>
      <c r="DF398" s="4">
        <f>IF(COUNTIF($BZ$5:$BZ398,"&gt;=2")&gt;1,DF397,BY398)</f>
        <v>65.324999999999989</v>
      </c>
      <c r="DG398" s="4">
        <f>IF(COUNTIF($BZ$5:$BZ398,"&gt;=2")&gt;1,DG397,BZ398)</f>
        <v>1.675</v>
      </c>
      <c r="DH398" s="4">
        <f t="shared" si="346"/>
        <v>0</v>
      </c>
      <c r="DI398" s="4">
        <f t="shared" si="347"/>
        <v>0</v>
      </c>
      <c r="DJ398" s="4">
        <f t="shared" si="348"/>
        <v>0</v>
      </c>
      <c r="DK398" s="4">
        <f t="shared" si="349"/>
        <v>0</v>
      </c>
      <c r="DL398" s="4">
        <f t="shared" si="350"/>
        <v>0</v>
      </c>
      <c r="DM398" s="4">
        <f t="shared" si="351"/>
        <v>7</v>
      </c>
      <c r="DN398" s="4">
        <f t="shared" si="352"/>
        <v>13.999999999999998</v>
      </c>
      <c r="DO398" s="4">
        <f t="shared" si="353"/>
        <v>40</v>
      </c>
      <c r="DP398" s="4">
        <f t="shared" si="354"/>
        <v>335</v>
      </c>
      <c r="DQ398" s="4">
        <f t="shared" si="355"/>
        <v>0</v>
      </c>
      <c r="DS398" s="4">
        <v>394</v>
      </c>
      <c r="DT398" s="4">
        <f>$CK398+INDEX(节奏总纲!D$4:D$163,基础状态预估!$C$2)</f>
        <v>418.00483399593907</v>
      </c>
      <c r="DU398" s="4">
        <f>$CK398+INDEX(节奏总纲!E$4:E$163,基础状态预估!$C$2)</f>
        <v>412.28268396026414</v>
      </c>
      <c r="DV398" s="4">
        <f>$CK398+INDEX(节奏总纲!F$4:F$163,基础状态预估!$C$2)</f>
        <v>405.39220630709644</v>
      </c>
      <c r="DW398" s="4">
        <f>$CK398+INDEX(节奏总纲!G$4:G$163,基础状态预估!$C$2)</f>
        <v>397.03246816526354</v>
      </c>
      <c r="DX398" s="4">
        <f>$CK398+INDEX(节奏总纲!H$4:H$163,基础状态预估!$C$2)</f>
        <v>386.69453894381218</v>
      </c>
      <c r="DY398" s="4">
        <f t="shared" si="356"/>
        <v>11.899999999999999</v>
      </c>
      <c r="DZ398" s="4">
        <f t="shared" si="357"/>
        <v>33</v>
      </c>
      <c r="EA398" s="4">
        <f t="shared" si="358"/>
        <v>282.10000000000002</v>
      </c>
      <c r="EB398" s="4">
        <f t="shared" si="359"/>
        <v>67.324999999999989</v>
      </c>
      <c r="EC398" s="4">
        <f t="shared" si="360"/>
        <v>1.675</v>
      </c>
    </row>
    <row r="399" spans="58:133" x14ac:dyDescent="0.15">
      <c r="BF399" s="4">
        <v>395</v>
      </c>
      <c r="BG399" s="4">
        <f t="shared" si="342"/>
        <v>276.5</v>
      </c>
      <c r="BH399" s="4">
        <f t="shared" si="343"/>
        <v>118.5</v>
      </c>
      <c r="BL399" s="4">
        <f t="shared" si="331"/>
        <v>194.5</v>
      </c>
      <c r="BM399" s="4">
        <f t="shared" si="332"/>
        <v>136.14999999999998</v>
      </c>
      <c r="BN399" s="4">
        <f t="shared" si="333"/>
        <v>58.349999999999994</v>
      </c>
      <c r="BR399" s="4">
        <f t="shared" si="334"/>
        <v>244.4</v>
      </c>
      <c r="BS399" s="4">
        <f t="shared" si="335"/>
        <v>112.79999999999997</v>
      </c>
      <c r="BT399" s="4">
        <f t="shared" si="336"/>
        <v>18.8</v>
      </c>
      <c r="BX399" s="4">
        <f t="shared" si="337"/>
        <v>268.8</v>
      </c>
      <c r="BY399" s="4">
        <f t="shared" si="338"/>
        <v>65.519999999999982</v>
      </c>
      <c r="BZ399" s="4">
        <f t="shared" si="339"/>
        <v>1.68</v>
      </c>
      <c r="CD399" s="4">
        <f t="shared" si="340"/>
        <v>0</v>
      </c>
      <c r="CE399" s="4">
        <f t="shared" si="341"/>
        <v>0</v>
      </c>
      <c r="CF399" s="4">
        <f>IF(COUNTIF($BH$5:$BH399,"&gt;=2")&lt;=1,SUM($BG399:$BK399)*C$8,CF398)</f>
        <v>151200</v>
      </c>
      <c r="CG399" s="4">
        <f>IF(COUNTIF($BN$5:$BN399,"&gt;=2")&lt;=1,SUM($BL399:$BP399)*D$8,CG398)</f>
        <v>604799.99999999988</v>
      </c>
      <c r="CH399" s="4">
        <f>IF(COUNTIF($BT$5:$BT399,"&gt;=2")&lt;=1,SUM($BQ399:$BU399)*E$8,CH398)</f>
        <v>2592000</v>
      </c>
      <c r="CI399" s="4">
        <f>IF(COUNTIF($BZ$5:$BZ399,"&gt;=2")&lt;=1,SUM($BV399:$BZ399)*F$8,CI398)</f>
        <v>29030400</v>
      </c>
      <c r="CJ399" s="4">
        <f t="shared" si="344"/>
        <v>0</v>
      </c>
      <c r="CK399" s="4">
        <f t="shared" si="345"/>
        <v>374.75</v>
      </c>
      <c r="CM399" s="4">
        <v>395</v>
      </c>
      <c r="CN399" s="4">
        <f>IF(COUNTIF($BH$5:$BH399,"&gt;=2")&gt;1,CN398,BG399)</f>
        <v>4.8999999999999995</v>
      </c>
      <c r="CO399" s="4">
        <f>IF(COUNTIF($BH$5:$BH399,"&gt;=2")&gt;1,CO398,BH399)</f>
        <v>2.1</v>
      </c>
      <c r="CP399" s="4">
        <f>IF(COUNTIF($BH$5:$BH399,"&gt;=2")&gt;1,CP398,BI399)</f>
        <v>0</v>
      </c>
      <c r="CQ399" s="4">
        <f>IF(COUNTIF($BH$5:$BH399,"&gt;=2")&gt;1,CQ398,BJ399)</f>
        <v>0</v>
      </c>
      <c r="CR399" s="4">
        <f>IF(COUNTIF($BH$5:$BH399,"&gt;=2")&gt;1,CR398,BK399)</f>
        <v>0</v>
      </c>
      <c r="CS399" s="4">
        <f>IF(COUNTIF($BN$5:$BN399,"&gt;=2")&gt;1,CS398,BL399)</f>
        <v>7</v>
      </c>
      <c r="CT399" s="4">
        <f>IF(COUNTIF($BN$5:$BN399,"&gt;=2")&gt;1,CT398,BM399)</f>
        <v>4.8999999999999995</v>
      </c>
      <c r="CU399" s="4">
        <f>IF(COUNTIF($BN$5:$BN399,"&gt;=2")&gt;1,CU398,BN399)</f>
        <v>2.1</v>
      </c>
      <c r="CV399" s="4">
        <f>IF(COUNTIF($BN$5:$BN399,"&gt;=2")&gt;1,CV398,BO399)</f>
        <v>0</v>
      </c>
      <c r="CW399" s="4">
        <f>IF(COUNTIF($BN$5:$BN399,"&gt;=2")&gt;1,CW398,BP399)</f>
        <v>0</v>
      </c>
      <c r="CX399" s="4">
        <f>IF(COUNTIF($BT$5:$BT399,"&gt;=2")&gt;1,CX398,BQ399)</f>
        <v>0</v>
      </c>
      <c r="CY399" s="4">
        <f>IF(COUNTIF($BT$5:$BT399,"&gt;=2")&gt;1,CY398,BR399)</f>
        <v>26</v>
      </c>
      <c r="CZ399" s="4">
        <f>IF(COUNTIF($BT$5:$BT399,"&gt;=2")&gt;1,CZ398,BS399)</f>
        <v>11.999999999999996</v>
      </c>
      <c r="DA399" s="4">
        <f>IF(COUNTIF($BT$5:$BT399,"&gt;=2")&gt;1,DA398,BT399)</f>
        <v>2</v>
      </c>
      <c r="DB399" s="4">
        <f>IF(COUNTIF($BT$5:$BT399,"&gt;=2")&gt;1,DB398,BU399)</f>
        <v>0</v>
      </c>
      <c r="DC399" s="4">
        <f>IF(COUNTIF($BZ$5:$BZ399,"&gt;=2")&gt;1,DC398,BV399)</f>
        <v>0</v>
      </c>
      <c r="DD399" s="4">
        <f>IF(COUNTIF($BZ$5:$BZ399,"&gt;=2")&gt;1,DD398,BW399)</f>
        <v>0</v>
      </c>
      <c r="DE399" s="4">
        <f>IF(COUNTIF($BZ$5:$BZ399,"&gt;=2")&gt;1,DE398,BX399)</f>
        <v>268.8</v>
      </c>
      <c r="DF399" s="4">
        <f>IF(COUNTIF($BZ$5:$BZ399,"&gt;=2")&gt;1,DF398,BY399)</f>
        <v>65.519999999999982</v>
      </c>
      <c r="DG399" s="4">
        <f>IF(COUNTIF($BZ$5:$BZ399,"&gt;=2")&gt;1,DG398,BZ399)</f>
        <v>1.68</v>
      </c>
      <c r="DH399" s="4">
        <f t="shared" si="346"/>
        <v>0</v>
      </c>
      <c r="DI399" s="4">
        <f t="shared" si="347"/>
        <v>0</v>
      </c>
      <c r="DJ399" s="4">
        <f t="shared" si="348"/>
        <v>0</v>
      </c>
      <c r="DK399" s="4">
        <f t="shared" si="349"/>
        <v>0</v>
      </c>
      <c r="DL399" s="4">
        <f t="shared" si="350"/>
        <v>0</v>
      </c>
      <c r="DM399" s="4">
        <f t="shared" si="351"/>
        <v>7</v>
      </c>
      <c r="DN399" s="4">
        <f t="shared" si="352"/>
        <v>13.999999999999998</v>
      </c>
      <c r="DO399" s="4">
        <f t="shared" si="353"/>
        <v>40</v>
      </c>
      <c r="DP399" s="4">
        <f t="shared" si="354"/>
        <v>336</v>
      </c>
      <c r="DQ399" s="4">
        <f t="shared" si="355"/>
        <v>0</v>
      </c>
      <c r="DS399" s="4">
        <v>395</v>
      </c>
      <c r="DT399" s="4">
        <f>$CK399+INDEX(节奏总纲!D$4:D$163,基础状态预估!$C$2)</f>
        <v>419.00483399593907</v>
      </c>
      <c r="DU399" s="4">
        <f>$CK399+INDEX(节奏总纲!E$4:E$163,基础状态预估!$C$2)</f>
        <v>413.28268396026414</v>
      </c>
      <c r="DV399" s="4">
        <f>$CK399+INDEX(节奏总纲!F$4:F$163,基础状态预估!$C$2)</f>
        <v>406.39220630709644</v>
      </c>
      <c r="DW399" s="4">
        <f>$CK399+INDEX(节奏总纲!G$4:G$163,基础状态预估!$C$2)</f>
        <v>398.03246816526354</v>
      </c>
      <c r="DX399" s="4">
        <f>$CK399+INDEX(节奏总纲!H$4:H$163,基础状态预估!$C$2)</f>
        <v>387.69453894381218</v>
      </c>
      <c r="DY399" s="4">
        <f t="shared" si="356"/>
        <v>11.899999999999999</v>
      </c>
      <c r="DZ399" s="4">
        <f t="shared" si="357"/>
        <v>33</v>
      </c>
      <c r="EA399" s="4">
        <f t="shared" si="358"/>
        <v>282.90000000000003</v>
      </c>
      <c r="EB399" s="4">
        <f t="shared" si="359"/>
        <v>67.519999999999982</v>
      </c>
      <c r="EC399" s="4">
        <f t="shared" si="360"/>
        <v>1.68</v>
      </c>
    </row>
    <row r="400" spans="58:133" x14ac:dyDescent="0.15">
      <c r="BF400" s="4">
        <v>396</v>
      </c>
      <c r="BG400" s="4">
        <f t="shared" si="342"/>
        <v>277.2</v>
      </c>
      <c r="BH400" s="4">
        <f t="shared" si="343"/>
        <v>118.8</v>
      </c>
      <c r="BL400" s="4">
        <f t="shared" si="331"/>
        <v>195</v>
      </c>
      <c r="BM400" s="4">
        <f t="shared" si="332"/>
        <v>136.5</v>
      </c>
      <c r="BN400" s="4">
        <f t="shared" si="333"/>
        <v>58.5</v>
      </c>
      <c r="BR400" s="4">
        <f t="shared" si="334"/>
        <v>245.05</v>
      </c>
      <c r="BS400" s="4">
        <f t="shared" si="335"/>
        <v>113.09999999999998</v>
      </c>
      <c r="BT400" s="4">
        <f t="shared" si="336"/>
        <v>18.850000000000001</v>
      </c>
      <c r="BX400" s="4">
        <f t="shared" si="337"/>
        <v>269.60000000000002</v>
      </c>
      <c r="BY400" s="4">
        <f t="shared" si="338"/>
        <v>65.714999999999989</v>
      </c>
      <c r="BZ400" s="4">
        <f t="shared" si="339"/>
        <v>1.6850000000000001</v>
      </c>
      <c r="CD400" s="4">
        <f t="shared" si="340"/>
        <v>0</v>
      </c>
      <c r="CE400" s="4">
        <f t="shared" si="341"/>
        <v>0</v>
      </c>
      <c r="CF400" s="4">
        <f>IF(COUNTIF($BH$5:$BH400,"&gt;=2")&lt;=1,SUM($BG400:$BK400)*C$8,CF399)</f>
        <v>151200</v>
      </c>
      <c r="CG400" s="4">
        <f>IF(COUNTIF($BN$5:$BN400,"&gt;=2")&lt;=1,SUM($BL400:$BP400)*D$8,CG399)</f>
        <v>604799.99999999988</v>
      </c>
      <c r="CH400" s="4">
        <f>IF(COUNTIF($BT$5:$BT400,"&gt;=2")&lt;=1,SUM($BQ400:$BU400)*E$8,CH399)</f>
        <v>2592000</v>
      </c>
      <c r="CI400" s="4">
        <f>IF(COUNTIF($BZ$5:$BZ400,"&gt;=2")&lt;=1,SUM($BV400:$BZ400)*F$8,CI399)</f>
        <v>29116800</v>
      </c>
      <c r="CJ400" s="4">
        <f t="shared" si="344"/>
        <v>0</v>
      </c>
      <c r="CK400" s="4">
        <f t="shared" si="345"/>
        <v>375.75</v>
      </c>
      <c r="CM400" s="4">
        <v>396</v>
      </c>
      <c r="CN400" s="4">
        <f>IF(COUNTIF($BH$5:$BH400,"&gt;=2")&gt;1,CN399,BG400)</f>
        <v>4.8999999999999995</v>
      </c>
      <c r="CO400" s="4">
        <f>IF(COUNTIF($BH$5:$BH400,"&gt;=2")&gt;1,CO399,BH400)</f>
        <v>2.1</v>
      </c>
      <c r="CP400" s="4">
        <f>IF(COUNTIF($BH$5:$BH400,"&gt;=2")&gt;1,CP399,BI400)</f>
        <v>0</v>
      </c>
      <c r="CQ400" s="4">
        <f>IF(COUNTIF($BH$5:$BH400,"&gt;=2")&gt;1,CQ399,BJ400)</f>
        <v>0</v>
      </c>
      <c r="CR400" s="4">
        <f>IF(COUNTIF($BH$5:$BH400,"&gt;=2")&gt;1,CR399,BK400)</f>
        <v>0</v>
      </c>
      <c r="CS400" s="4">
        <f>IF(COUNTIF($BN$5:$BN400,"&gt;=2")&gt;1,CS399,BL400)</f>
        <v>7</v>
      </c>
      <c r="CT400" s="4">
        <f>IF(COUNTIF($BN$5:$BN400,"&gt;=2")&gt;1,CT399,BM400)</f>
        <v>4.8999999999999995</v>
      </c>
      <c r="CU400" s="4">
        <f>IF(COUNTIF($BN$5:$BN400,"&gt;=2")&gt;1,CU399,BN400)</f>
        <v>2.1</v>
      </c>
      <c r="CV400" s="4">
        <f>IF(COUNTIF($BN$5:$BN400,"&gt;=2")&gt;1,CV399,BO400)</f>
        <v>0</v>
      </c>
      <c r="CW400" s="4">
        <f>IF(COUNTIF($BN$5:$BN400,"&gt;=2")&gt;1,CW399,BP400)</f>
        <v>0</v>
      </c>
      <c r="CX400" s="4">
        <f>IF(COUNTIF($BT$5:$BT400,"&gt;=2")&gt;1,CX399,BQ400)</f>
        <v>0</v>
      </c>
      <c r="CY400" s="4">
        <f>IF(COUNTIF($BT$5:$BT400,"&gt;=2")&gt;1,CY399,BR400)</f>
        <v>26</v>
      </c>
      <c r="CZ400" s="4">
        <f>IF(COUNTIF($BT$5:$BT400,"&gt;=2")&gt;1,CZ399,BS400)</f>
        <v>11.999999999999996</v>
      </c>
      <c r="DA400" s="4">
        <f>IF(COUNTIF($BT$5:$BT400,"&gt;=2")&gt;1,DA399,BT400)</f>
        <v>2</v>
      </c>
      <c r="DB400" s="4">
        <f>IF(COUNTIF($BT$5:$BT400,"&gt;=2")&gt;1,DB399,BU400)</f>
        <v>0</v>
      </c>
      <c r="DC400" s="4">
        <f>IF(COUNTIF($BZ$5:$BZ400,"&gt;=2")&gt;1,DC399,BV400)</f>
        <v>0</v>
      </c>
      <c r="DD400" s="4">
        <f>IF(COUNTIF($BZ$5:$BZ400,"&gt;=2")&gt;1,DD399,BW400)</f>
        <v>0</v>
      </c>
      <c r="DE400" s="4">
        <f>IF(COUNTIF($BZ$5:$BZ400,"&gt;=2")&gt;1,DE399,BX400)</f>
        <v>269.60000000000002</v>
      </c>
      <c r="DF400" s="4">
        <f>IF(COUNTIF($BZ$5:$BZ400,"&gt;=2")&gt;1,DF399,BY400)</f>
        <v>65.714999999999989</v>
      </c>
      <c r="DG400" s="4">
        <f>IF(COUNTIF($BZ$5:$BZ400,"&gt;=2")&gt;1,DG399,BZ400)</f>
        <v>1.6850000000000001</v>
      </c>
      <c r="DH400" s="4">
        <f t="shared" si="346"/>
        <v>0</v>
      </c>
      <c r="DI400" s="4">
        <f t="shared" si="347"/>
        <v>0</v>
      </c>
      <c r="DJ400" s="4">
        <f t="shared" si="348"/>
        <v>0</v>
      </c>
      <c r="DK400" s="4">
        <f t="shared" si="349"/>
        <v>0</v>
      </c>
      <c r="DL400" s="4">
        <f t="shared" si="350"/>
        <v>0</v>
      </c>
      <c r="DM400" s="4">
        <f t="shared" si="351"/>
        <v>7</v>
      </c>
      <c r="DN400" s="4">
        <f t="shared" si="352"/>
        <v>13.999999999999998</v>
      </c>
      <c r="DO400" s="4">
        <f t="shared" si="353"/>
        <v>40</v>
      </c>
      <c r="DP400" s="4">
        <f t="shared" si="354"/>
        <v>337</v>
      </c>
      <c r="DQ400" s="4">
        <f t="shared" si="355"/>
        <v>0</v>
      </c>
      <c r="DS400" s="4">
        <v>396</v>
      </c>
      <c r="DT400" s="4">
        <f>$CK400+INDEX(节奏总纲!D$4:D$163,基础状态预估!$C$2)</f>
        <v>420.00483399593907</v>
      </c>
      <c r="DU400" s="4">
        <f>$CK400+INDEX(节奏总纲!E$4:E$163,基础状态预估!$C$2)</f>
        <v>414.28268396026414</v>
      </c>
      <c r="DV400" s="4">
        <f>$CK400+INDEX(节奏总纲!F$4:F$163,基础状态预估!$C$2)</f>
        <v>407.39220630709644</v>
      </c>
      <c r="DW400" s="4">
        <f>$CK400+INDEX(节奏总纲!G$4:G$163,基础状态预估!$C$2)</f>
        <v>399.03246816526354</v>
      </c>
      <c r="DX400" s="4">
        <f>$CK400+INDEX(节奏总纲!H$4:H$163,基础状态预估!$C$2)</f>
        <v>388.69453894381218</v>
      </c>
      <c r="DY400" s="4">
        <f t="shared" si="356"/>
        <v>11.899999999999999</v>
      </c>
      <c r="DZ400" s="4">
        <f t="shared" si="357"/>
        <v>33</v>
      </c>
      <c r="EA400" s="4">
        <f t="shared" si="358"/>
        <v>283.70000000000005</v>
      </c>
      <c r="EB400" s="4">
        <f t="shared" si="359"/>
        <v>67.714999999999989</v>
      </c>
      <c r="EC400" s="4">
        <f t="shared" si="360"/>
        <v>1.6850000000000001</v>
      </c>
    </row>
    <row r="401" spans="58:133" x14ac:dyDescent="0.15">
      <c r="BF401" s="4">
        <v>397</v>
      </c>
      <c r="BG401" s="4">
        <f t="shared" si="342"/>
        <v>277.89999999999998</v>
      </c>
      <c r="BH401" s="4">
        <f t="shared" si="343"/>
        <v>119.1</v>
      </c>
      <c r="BL401" s="4">
        <f t="shared" si="331"/>
        <v>195.5</v>
      </c>
      <c r="BM401" s="4">
        <f t="shared" si="332"/>
        <v>136.85</v>
      </c>
      <c r="BN401" s="4">
        <f t="shared" si="333"/>
        <v>58.65</v>
      </c>
      <c r="BR401" s="4">
        <f t="shared" si="334"/>
        <v>245.70000000000002</v>
      </c>
      <c r="BS401" s="4">
        <f t="shared" si="335"/>
        <v>113.39999999999998</v>
      </c>
      <c r="BT401" s="4">
        <f t="shared" si="336"/>
        <v>18.900000000000002</v>
      </c>
      <c r="BX401" s="4">
        <f t="shared" si="337"/>
        <v>270.40000000000003</v>
      </c>
      <c r="BY401" s="4">
        <f t="shared" si="338"/>
        <v>65.909999999999982</v>
      </c>
      <c r="BZ401" s="4">
        <f t="shared" si="339"/>
        <v>1.69</v>
      </c>
      <c r="CD401" s="4">
        <f t="shared" si="340"/>
        <v>0</v>
      </c>
      <c r="CE401" s="4">
        <f t="shared" si="341"/>
        <v>0</v>
      </c>
      <c r="CF401" s="4">
        <f>IF(COUNTIF($BH$5:$BH401,"&gt;=2")&lt;=1,SUM($BG401:$BK401)*C$8,CF400)</f>
        <v>151200</v>
      </c>
      <c r="CG401" s="4">
        <f>IF(COUNTIF($BN$5:$BN401,"&gt;=2")&lt;=1,SUM($BL401:$BP401)*D$8,CG400)</f>
        <v>604799.99999999988</v>
      </c>
      <c r="CH401" s="4">
        <f>IF(COUNTIF($BT$5:$BT401,"&gt;=2")&lt;=1,SUM($BQ401:$BU401)*E$8,CH400)</f>
        <v>2592000</v>
      </c>
      <c r="CI401" s="4">
        <f>IF(COUNTIF($BZ$5:$BZ401,"&gt;=2")&lt;=1,SUM($BV401:$BZ401)*F$8,CI400)</f>
        <v>29203200</v>
      </c>
      <c r="CJ401" s="4">
        <f t="shared" si="344"/>
        <v>0</v>
      </c>
      <c r="CK401" s="4">
        <f t="shared" si="345"/>
        <v>376.75</v>
      </c>
      <c r="CM401" s="4">
        <v>397</v>
      </c>
      <c r="CN401" s="4">
        <f>IF(COUNTIF($BH$5:$BH401,"&gt;=2")&gt;1,CN400,BG401)</f>
        <v>4.8999999999999995</v>
      </c>
      <c r="CO401" s="4">
        <f>IF(COUNTIF($BH$5:$BH401,"&gt;=2")&gt;1,CO400,BH401)</f>
        <v>2.1</v>
      </c>
      <c r="CP401" s="4">
        <f>IF(COUNTIF($BH$5:$BH401,"&gt;=2")&gt;1,CP400,BI401)</f>
        <v>0</v>
      </c>
      <c r="CQ401" s="4">
        <f>IF(COUNTIF($BH$5:$BH401,"&gt;=2")&gt;1,CQ400,BJ401)</f>
        <v>0</v>
      </c>
      <c r="CR401" s="4">
        <f>IF(COUNTIF($BH$5:$BH401,"&gt;=2")&gt;1,CR400,BK401)</f>
        <v>0</v>
      </c>
      <c r="CS401" s="4">
        <f>IF(COUNTIF($BN$5:$BN401,"&gt;=2")&gt;1,CS400,BL401)</f>
        <v>7</v>
      </c>
      <c r="CT401" s="4">
        <f>IF(COUNTIF($BN$5:$BN401,"&gt;=2")&gt;1,CT400,BM401)</f>
        <v>4.8999999999999995</v>
      </c>
      <c r="CU401" s="4">
        <f>IF(COUNTIF($BN$5:$BN401,"&gt;=2")&gt;1,CU400,BN401)</f>
        <v>2.1</v>
      </c>
      <c r="CV401" s="4">
        <f>IF(COUNTIF($BN$5:$BN401,"&gt;=2")&gt;1,CV400,BO401)</f>
        <v>0</v>
      </c>
      <c r="CW401" s="4">
        <f>IF(COUNTIF($BN$5:$BN401,"&gt;=2")&gt;1,CW400,BP401)</f>
        <v>0</v>
      </c>
      <c r="CX401" s="4">
        <f>IF(COUNTIF($BT$5:$BT401,"&gt;=2")&gt;1,CX400,BQ401)</f>
        <v>0</v>
      </c>
      <c r="CY401" s="4">
        <f>IF(COUNTIF($BT$5:$BT401,"&gt;=2")&gt;1,CY400,BR401)</f>
        <v>26</v>
      </c>
      <c r="CZ401" s="4">
        <f>IF(COUNTIF($BT$5:$BT401,"&gt;=2")&gt;1,CZ400,BS401)</f>
        <v>11.999999999999996</v>
      </c>
      <c r="DA401" s="4">
        <f>IF(COUNTIF($BT$5:$BT401,"&gt;=2")&gt;1,DA400,BT401)</f>
        <v>2</v>
      </c>
      <c r="DB401" s="4">
        <f>IF(COUNTIF($BT$5:$BT401,"&gt;=2")&gt;1,DB400,BU401)</f>
        <v>0</v>
      </c>
      <c r="DC401" s="4">
        <f>IF(COUNTIF($BZ$5:$BZ401,"&gt;=2")&gt;1,DC400,BV401)</f>
        <v>0</v>
      </c>
      <c r="DD401" s="4">
        <f>IF(COUNTIF($BZ$5:$BZ401,"&gt;=2")&gt;1,DD400,BW401)</f>
        <v>0</v>
      </c>
      <c r="DE401" s="4">
        <f>IF(COUNTIF($BZ$5:$BZ401,"&gt;=2")&gt;1,DE400,BX401)</f>
        <v>270.40000000000003</v>
      </c>
      <c r="DF401" s="4">
        <f>IF(COUNTIF($BZ$5:$BZ401,"&gt;=2")&gt;1,DF400,BY401)</f>
        <v>65.909999999999982</v>
      </c>
      <c r="DG401" s="4">
        <f>IF(COUNTIF($BZ$5:$BZ401,"&gt;=2")&gt;1,DG400,BZ401)</f>
        <v>1.69</v>
      </c>
      <c r="DH401" s="4">
        <f t="shared" si="346"/>
        <v>0</v>
      </c>
      <c r="DI401" s="4">
        <f t="shared" si="347"/>
        <v>0</v>
      </c>
      <c r="DJ401" s="4">
        <f t="shared" si="348"/>
        <v>0</v>
      </c>
      <c r="DK401" s="4">
        <f t="shared" si="349"/>
        <v>0</v>
      </c>
      <c r="DL401" s="4">
        <f t="shared" si="350"/>
        <v>0</v>
      </c>
      <c r="DM401" s="4">
        <f t="shared" si="351"/>
        <v>7</v>
      </c>
      <c r="DN401" s="4">
        <f t="shared" si="352"/>
        <v>13.999999999999998</v>
      </c>
      <c r="DO401" s="4">
        <f t="shared" si="353"/>
        <v>40</v>
      </c>
      <c r="DP401" s="4">
        <f t="shared" si="354"/>
        <v>338</v>
      </c>
      <c r="DQ401" s="4">
        <f t="shared" si="355"/>
        <v>0</v>
      </c>
      <c r="DS401" s="4">
        <v>397</v>
      </c>
      <c r="DT401" s="4">
        <f>$CK401+INDEX(节奏总纲!D$4:D$163,基础状态预估!$C$2)</f>
        <v>421.00483399593907</v>
      </c>
      <c r="DU401" s="4">
        <f>$CK401+INDEX(节奏总纲!E$4:E$163,基础状态预估!$C$2)</f>
        <v>415.28268396026414</v>
      </c>
      <c r="DV401" s="4">
        <f>$CK401+INDEX(节奏总纲!F$4:F$163,基础状态预估!$C$2)</f>
        <v>408.39220630709644</v>
      </c>
      <c r="DW401" s="4">
        <f>$CK401+INDEX(节奏总纲!G$4:G$163,基础状态预估!$C$2)</f>
        <v>400.03246816526354</v>
      </c>
      <c r="DX401" s="4">
        <f>$CK401+INDEX(节奏总纲!H$4:H$163,基础状态预估!$C$2)</f>
        <v>389.69453894381218</v>
      </c>
      <c r="DY401" s="4">
        <f t="shared" si="356"/>
        <v>11.899999999999999</v>
      </c>
      <c r="DZ401" s="4">
        <f t="shared" si="357"/>
        <v>33</v>
      </c>
      <c r="EA401" s="4">
        <f t="shared" si="358"/>
        <v>284.50000000000006</v>
      </c>
      <c r="EB401" s="4">
        <f t="shared" si="359"/>
        <v>67.909999999999982</v>
      </c>
      <c r="EC401" s="4">
        <f t="shared" si="360"/>
        <v>1.69</v>
      </c>
    </row>
    <row r="402" spans="58:133" x14ac:dyDescent="0.15">
      <c r="BF402" s="4">
        <v>398</v>
      </c>
      <c r="BG402" s="4">
        <f t="shared" si="342"/>
        <v>278.59999999999997</v>
      </c>
      <c r="BH402" s="4">
        <f t="shared" si="343"/>
        <v>119.39999999999999</v>
      </c>
      <c r="BL402" s="4">
        <f t="shared" si="331"/>
        <v>196</v>
      </c>
      <c r="BM402" s="4">
        <f t="shared" si="332"/>
        <v>137.19999999999999</v>
      </c>
      <c r="BN402" s="4">
        <f t="shared" si="333"/>
        <v>58.8</v>
      </c>
      <c r="BR402" s="4">
        <f t="shared" si="334"/>
        <v>246.35</v>
      </c>
      <c r="BS402" s="4">
        <f t="shared" si="335"/>
        <v>113.69999999999997</v>
      </c>
      <c r="BT402" s="4">
        <f t="shared" si="336"/>
        <v>18.95</v>
      </c>
      <c r="BX402" s="4">
        <f t="shared" si="337"/>
        <v>271.2</v>
      </c>
      <c r="BY402" s="4">
        <f t="shared" si="338"/>
        <v>66.10499999999999</v>
      </c>
      <c r="BZ402" s="4">
        <f t="shared" si="339"/>
        <v>1.6950000000000001</v>
      </c>
      <c r="CD402" s="4">
        <f t="shared" si="340"/>
        <v>0</v>
      </c>
      <c r="CE402" s="4">
        <f t="shared" si="341"/>
        <v>0</v>
      </c>
      <c r="CF402" s="4">
        <f>IF(COUNTIF($BH$5:$BH402,"&gt;=2")&lt;=1,SUM($BG402:$BK402)*C$8,CF401)</f>
        <v>151200</v>
      </c>
      <c r="CG402" s="4">
        <f>IF(COUNTIF($BN$5:$BN402,"&gt;=2")&lt;=1,SUM($BL402:$BP402)*D$8,CG401)</f>
        <v>604799.99999999988</v>
      </c>
      <c r="CH402" s="4">
        <f>IF(COUNTIF($BT$5:$BT402,"&gt;=2")&lt;=1,SUM($BQ402:$BU402)*E$8,CH401)</f>
        <v>2592000</v>
      </c>
      <c r="CI402" s="4">
        <f>IF(COUNTIF($BZ$5:$BZ402,"&gt;=2")&lt;=1,SUM($BV402:$BZ402)*F$8,CI401)</f>
        <v>29289599.999999996</v>
      </c>
      <c r="CJ402" s="4">
        <f t="shared" si="344"/>
        <v>0</v>
      </c>
      <c r="CK402" s="4">
        <f t="shared" si="345"/>
        <v>377.74999999999994</v>
      </c>
      <c r="CM402" s="4">
        <v>398</v>
      </c>
      <c r="CN402" s="4">
        <f>IF(COUNTIF($BH$5:$BH402,"&gt;=2")&gt;1,CN401,BG402)</f>
        <v>4.8999999999999995</v>
      </c>
      <c r="CO402" s="4">
        <f>IF(COUNTIF($BH$5:$BH402,"&gt;=2")&gt;1,CO401,BH402)</f>
        <v>2.1</v>
      </c>
      <c r="CP402" s="4">
        <f>IF(COUNTIF($BH$5:$BH402,"&gt;=2")&gt;1,CP401,BI402)</f>
        <v>0</v>
      </c>
      <c r="CQ402" s="4">
        <f>IF(COUNTIF($BH$5:$BH402,"&gt;=2")&gt;1,CQ401,BJ402)</f>
        <v>0</v>
      </c>
      <c r="CR402" s="4">
        <f>IF(COUNTIF($BH$5:$BH402,"&gt;=2")&gt;1,CR401,BK402)</f>
        <v>0</v>
      </c>
      <c r="CS402" s="4">
        <f>IF(COUNTIF($BN$5:$BN402,"&gt;=2")&gt;1,CS401,BL402)</f>
        <v>7</v>
      </c>
      <c r="CT402" s="4">
        <f>IF(COUNTIF($BN$5:$BN402,"&gt;=2")&gt;1,CT401,BM402)</f>
        <v>4.8999999999999995</v>
      </c>
      <c r="CU402" s="4">
        <f>IF(COUNTIF($BN$5:$BN402,"&gt;=2")&gt;1,CU401,BN402)</f>
        <v>2.1</v>
      </c>
      <c r="CV402" s="4">
        <f>IF(COUNTIF($BN$5:$BN402,"&gt;=2")&gt;1,CV401,BO402)</f>
        <v>0</v>
      </c>
      <c r="CW402" s="4">
        <f>IF(COUNTIF($BN$5:$BN402,"&gt;=2")&gt;1,CW401,BP402)</f>
        <v>0</v>
      </c>
      <c r="CX402" s="4">
        <f>IF(COUNTIF($BT$5:$BT402,"&gt;=2")&gt;1,CX401,BQ402)</f>
        <v>0</v>
      </c>
      <c r="CY402" s="4">
        <f>IF(COUNTIF($BT$5:$BT402,"&gt;=2")&gt;1,CY401,BR402)</f>
        <v>26</v>
      </c>
      <c r="CZ402" s="4">
        <f>IF(COUNTIF($BT$5:$BT402,"&gt;=2")&gt;1,CZ401,BS402)</f>
        <v>11.999999999999996</v>
      </c>
      <c r="DA402" s="4">
        <f>IF(COUNTIF($BT$5:$BT402,"&gt;=2")&gt;1,DA401,BT402)</f>
        <v>2</v>
      </c>
      <c r="DB402" s="4">
        <f>IF(COUNTIF($BT$5:$BT402,"&gt;=2")&gt;1,DB401,BU402)</f>
        <v>0</v>
      </c>
      <c r="DC402" s="4">
        <f>IF(COUNTIF($BZ$5:$BZ402,"&gt;=2")&gt;1,DC401,BV402)</f>
        <v>0</v>
      </c>
      <c r="DD402" s="4">
        <f>IF(COUNTIF($BZ$5:$BZ402,"&gt;=2")&gt;1,DD401,BW402)</f>
        <v>0</v>
      </c>
      <c r="DE402" s="4">
        <f>IF(COUNTIF($BZ$5:$BZ402,"&gt;=2")&gt;1,DE401,BX402)</f>
        <v>271.2</v>
      </c>
      <c r="DF402" s="4">
        <f>IF(COUNTIF($BZ$5:$BZ402,"&gt;=2")&gt;1,DF401,BY402)</f>
        <v>66.10499999999999</v>
      </c>
      <c r="DG402" s="4">
        <f>IF(COUNTIF($BZ$5:$BZ402,"&gt;=2")&gt;1,DG401,BZ402)</f>
        <v>1.6950000000000001</v>
      </c>
      <c r="DH402" s="4">
        <f t="shared" si="346"/>
        <v>0</v>
      </c>
      <c r="DI402" s="4">
        <f t="shared" si="347"/>
        <v>0</v>
      </c>
      <c r="DJ402" s="4">
        <f t="shared" si="348"/>
        <v>0</v>
      </c>
      <c r="DK402" s="4">
        <f t="shared" si="349"/>
        <v>0</v>
      </c>
      <c r="DL402" s="4">
        <f t="shared" si="350"/>
        <v>0</v>
      </c>
      <c r="DM402" s="4">
        <f t="shared" si="351"/>
        <v>7</v>
      </c>
      <c r="DN402" s="4">
        <f t="shared" si="352"/>
        <v>13.999999999999998</v>
      </c>
      <c r="DO402" s="4">
        <f t="shared" si="353"/>
        <v>40</v>
      </c>
      <c r="DP402" s="4">
        <f t="shared" si="354"/>
        <v>338.99999999999994</v>
      </c>
      <c r="DQ402" s="4">
        <f t="shared" si="355"/>
        <v>0</v>
      </c>
      <c r="DS402" s="4">
        <v>398</v>
      </c>
      <c r="DT402" s="4">
        <f>$CK402+INDEX(节奏总纲!D$4:D$163,基础状态预估!$C$2)</f>
        <v>422.00483399593901</v>
      </c>
      <c r="DU402" s="4">
        <f>$CK402+INDEX(节奏总纲!E$4:E$163,基础状态预估!$C$2)</f>
        <v>416.28268396026408</v>
      </c>
      <c r="DV402" s="4">
        <f>$CK402+INDEX(节奏总纲!F$4:F$163,基础状态预估!$C$2)</f>
        <v>409.39220630709633</v>
      </c>
      <c r="DW402" s="4">
        <f>$CK402+INDEX(节奏总纲!G$4:G$163,基础状态预估!$C$2)</f>
        <v>401.03246816526348</v>
      </c>
      <c r="DX402" s="4">
        <f>$CK402+INDEX(节奏总纲!H$4:H$163,基础状态预估!$C$2)</f>
        <v>390.69453894381212</v>
      </c>
      <c r="DY402" s="4">
        <f t="shared" si="356"/>
        <v>11.899999999999999</v>
      </c>
      <c r="DZ402" s="4">
        <f t="shared" si="357"/>
        <v>33</v>
      </c>
      <c r="EA402" s="4">
        <f t="shared" si="358"/>
        <v>285.3</v>
      </c>
      <c r="EB402" s="4">
        <f t="shared" si="359"/>
        <v>68.10499999999999</v>
      </c>
      <c r="EC402" s="4">
        <f t="shared" si="360"/>
        <v>1.6950000000000001</v>
      </c>
    </row>
    <row r="403" spans="58:133" x14ac:dyDescent="0.15">
      <c r="BF403" s="4">
        <v>399</v>
      </c>
      <c r="BG403" s="4">
        <f t="shared" si="342"/>
        <v>279.29999999999995</v>
      </c>
      <c r="BH403" s="4">
        <f t="shared" si="343"/>
        <v>119.69999999999999</v>
      </c>
      <c r="BL403" s="4">
        <f t="shared" si="331"/>
        <v>196.5</v>
      </c>
      <c r="BM403" s="4">
        <f t="shared" si="332"/>
        <v>137.54999999999998</v>
      </c>
      <c r="BN403" s="4">
        <f t="shared" si="333"/>
        <v>58.949999999999996</v>
      </c>
      <c r="BR403" s="4">
        <f t="shared" si="334"/>
        <v>247</v>
      </c>
      <c r="BS403" s="4">
        <f t="shared" si="335"/>
        <v>113.99999999999997</v>
      </c>
      <c r="BT403" s="4">
        <f t="shared" si="336"/>
        <v>19</v>
      </c>
      <c r="BX403" s="4">
        <f t="shared" si="337"/>
        <v>272</v>
      </c>
      <c r="BY403" s="4">
        <f t="shared" si="338"/>
        <v>66.299999999999983</v>
      </c>
      <c r="BZ403" s="4">
        <f t="shared" si="339"/>
        <v>1.7</v>
      </c>
      <c r="CD403" s="4">
        <f t="shared" si="340"/>
        <v>0</v>
      </c>
      <c r="CE403" s="4">
        <f t="shared" si="341"/>
        <v>0</v>
      </c>
      <c r="CF403" s="4">
        <f>IF(COUNTIF($BH$5:$BH403,"&gt;=2")&lt;=1,SUM($BG403:$BK403)*C$8,CF402)</f>
        <v>151200</v>
      </c>
      <c r="CG403" s="4">
        <f>IF(COUNTIF($BN$5:$BN403,"&gt;=2")&lt;=1,SUM($BL403:$BP403)*D$8,CG402)</f>
        <v>604799.99999999988</v>
      </c>
      <c r="CH403" s="4">
        <f>IF(COUNTIF($BT$5:$BT403,"&gt;=2")&lt;=1,SUM($BQ403:$BU403)*E$8,CH402)</f>
        <v>2592000</v>
      </c>
      <c r="CI403" s="4">
        <f>IF(COUNTIF($BZ$5:$BZ403,"&gt;=2")&lt;=1,SUM($BV403:$BZ403)*F$8,CI402)</f>
        <v>29375999.999999996</v>
      </c>
      <c r="CJ403" s="4">
        <f t="shared" si="344"/>
        <v>0</v>
      </c>
      <c r="CK403" s="4">
        <f t="shared" si="345"/>
        <v>378.74999999999994</v>
      </c>
      <c r="CM403" s="4">
        <v>399</v>
      </c>
      <c r="CN403" s="4">
        <f>IF(COUNTIF($BH$5:$BH403,"&gt;=2")&gt;1,CN402,BG403)</f>
        <v>4.8999999999999995</v>
      </c>
      <c r="CO403" s="4">
        <f>IF(COUNTIF($BH$5:$BH403,"&gt;=2")&gt;1,CO402,BH403)</f>
        <v>2.1</v>
      </c>
      <c r="CP403" s="4">
        <f>IF(COUNTIF($BH$5:$BH403,"&gt;=2")&gt;1,CP402,BI403)</f>
        <v>0</v>
      </c>
      <c r="CQ403" s="4">
        <f>IF(COUNTIF($BH$5:$BH403,"&gt;=2")&gt;1,CQ402,BJ403)</f>
        <v>0</v>
      </c>
      <c r="CR403" s="4">
        <f>IF(COUNTIF($BH$5:$BH403,"&gt;=2")&gt;1,CR402,BK403)</f>
        <v>0</v>
      </c>
      <c r="CS403" s="4">
        <f>IF(COUNTIF($BN$5:$BN403,"&gt;=2")&gt;1,CS402,BL403)</f>
        <v>7</v>
      </c>
      <c r="CT403" s="4">
        <f>IF(COUNTIF($BN$5:$BN403,"&gt;=2")&gt;1,CT402,BM403)</f>
        <v>4.8999999999999995</v>
      </c>
      <c r="CU403" s="4">
        <f>IF(COUNTIF($BN$5:$BN403,"&gt;=2")&gt;1,CU402,BN403)</f>
        <v>2.1</v>
      </c>
      <c r="CV403" s="4">
        <f>IF(COUNTIF($BN$5:$BN403,"&gt;=2")&gt;1,CV402,BO403)</f>
        <v>0</v>
      </c>
      <c r="CW403" s="4">
        <f>IF(COUNTIF($BN$5:$BN403,"&gt;=2")&gt;1,CW402,BP403)</f>
        <v>0</v>
      </c>
      <c r="CX403" s="4">
        <f>IF(COUNTIF($BT$5:$BT403,"&gt;=2")&gt;1,CX402,BQ403)</f>
        <v>0</v>
      </c>
      <c r="CY403" s="4">
        <f>IF(COUNTIF($BT$5:$BT403,"&gt;=2")&gt;1,CY402,BR403)</f>
        <v>26</v>
      </c>
      <c r="CZ403" s="4">
        <f>IF(COUNTIF($BT$5:$BT403,"&gt;=2")&gt;1,CZ402,BS403)</f>
        <v>11.999999999999996</v>
      </c>
      <c r="DA403" s="4">
        <f>IF(COUNTIF($BT$5:$BT403,"&gt;=2")&gt;1,DA402,BT403)</f>
        <v>2</v>
      </c>
      <c r="DB403" s="4">
        <f>IF(COUNTIF($BT$5:$BT403,"&gt;=2")&gt;1,DB402,BU403)</f>
        <v>0</v>
      </c>
      <c r="DC403" s="4">
        <f>IF(COUNTIF($BZ$5:$BZ403,"&gt;=2")&gt;1,DC402,BV403)</f>
        <v>0</v>
      </c>
      <c r="DD403" s="4">
        <f>IF(COUNTIF($BZ$5:$BZ403,"&gt;=2")&gt;1,DD402,BW403)</f>
        <v>0</v>
      </c>
      <c r="DE403" s="4">
        <f>IF(COUNTIF($BZ$5:$BZ403,"&gt;=2")&gt;1,DE402,BX403)</f>
        <v>272</v>
      </c>
      <c r="DF403" s="4">
        <f>IF(COUNTIF($BZ$5:$BZ403,"&gt;=2")&gt;1,DF402,BY403)</f>
        <v>66.299999999999983</v>
      </c>
      <c r="DG403" s="4">
        <f>IF(COUNTIF($BZ$5:$BZ403,"&gt;=2")&gt;1,DG402,BZ403)</f>
        <v>1.7</v>
      </c>
      <c r="DH403" s="4">
        <f t="shared" si="346"/>
        <v>0</v>
      </c>
      <c r="DI403" s="4">
        <f t="shared" si="347"/>
        <v>0</v>
      </c>
      <c r="DJ403" s="4">
        <f t="shared" si="348"/>
        <v>0</v>
      </c>
      <c r="DK403" s="4">
        <f t="shared" si="349"/>
        <v>0</v>
      </c>
      <c r="DL403" s="4">
        <f t="shared" si="350"/>
        <v>0</v>
      </c>
      <c r="DM403" s="4">
        <f t="shared" si="351"/>
        <v>7</v>
      </c>
      <c r="DN403" s="4">
        <f t="shared" si="352"/>
        <v>13.999999999999998</v>
      </c>
      <c r="DO403" s="4">
        <f t="shared" si="353"/>
        <v>40</v>
      </c>
      <c r="DP403" s="4">
        <f t="shared" si="354"/>
        <v>339.99999999999994</v>
      </c>
      <c r="DQ403" s="4">
        <f t="shared" si="355"/>
        <v>0</v>
      </c>
      <c r="DS403" s="4">
        <v>399</v>
      </c>
      <c r="DT403" s="4">
        <f>$CK403+INDEX(节奏总纲!D$4:D$163,基础状态预估!$C$2)</f>
        <v>423.00483399593901</v>
      </c>
      <c r="DU403" s="4">
        <f>$CK403+INDEX(节奏总纲!E$4:E$163,基础状态预估!$C$2)</f>
        <v>417.28268396026408</v>
      </c>
      <c r="DV403" s="4">
        <f>$CK403+INDEX(节奏总纲!F$4:F$163,基础状态预估!$C$2)</f>
        <v>410.39220630709633</v>
      </c>
      <c r="DW403" s="4">
        <f>$CK403+INDEX(节奏总纲!G$4:G$163,基础状态预估!$C$2)</f>
        <v>402.03246816526348</v>
      </c>
      <c r="DX403" s="4">
        <f>$CK403+INDEX(节奏总纲!H$4:H$163,基础状态预估!$C$2)</f>
        <v>391.69453894381212</v>
      </c>
      <c r="DY403" s="4">
        <f t="shared" si="356"/>
        <v>11.899999999999999</v>
      </c>
      <c r="DZ403" s="4">
        <f t="shared" si="357"/>
        <v>33</v>
      </c>
      <c r="EA403" s="4">
        <f t="shared" si="358"/>
        <v>286.10000000000002</v>
      </c>
      <c r="EB403" s="4">
        <f t="shared" si="359"/>
        <v>68.299999999999983</v>
      </c>
      <c r="EC403" s="4">
        <f t="shared" si="360"/>
        <v>1.7</v>
      </c>
    </row>
    <row r="404" spans="58:133" x14ac:dyDescent="0.15">
      <c r="BF404" s="4">
        <v>400</v>
      </c>
      <c r="BG404" s="4">
        <f t="shared" si="342"/>
        <v>280</v>
      </c>
      <c r="BH404" s="4">
        <f t="shared" si="343"/>
        <v>120</v>
      </c>
      <c r="BL404" s="4">
        <f t="shared" si="331"/>
        <v>197</v>
      </c>
      <c r="BM404" s="4">
        <f t="shared" si="332"/>
        <v>137.89999999999998</v>
      </c>
      <c r="BN404" s="4">
        <f t="shared" si="333"/>
        <v>59.099999999999994</v>
      </c>
      <c r="BR404" s="4">
        <f t="shared" si="334"/>
        <v>247.65</v>
      </c>
      <c r="BS404" s="4">
        <f t="shared" si="335"/>
        <v>114.29999999999997</v>
      </c>
      <c r="BT404" s="4">
        <f t="shared" si="336"/>
        <v>19.05</v>
      </c>
      <c r="BX404" s="4">
        <f t="shared" si="337"/>
        <v>272.8</v>
      </c>
      <c r="BY404" s="4">
        <f t="shared" si="338"/>
        <v>66.49499999999999</v>
      </c>
      <c r="BZ404" s="4">
        <f t="shared" si="339"/>
        <v>1.7050000000000001</v>
      </c>
      <c r="CD404" s="4">
        <f t="shared" si="340"/>
        <v>0</v>
      </c>
      <c r="CE404" s="4">
        <f t="shared" si="341"/>
        <v>0</v>
      </c>
      <c r="CF404" s="4">
        <f>IF(COUNTIF($BH$5:$BH404,"&gt;=2")&lt;=1,SUM($BG404:$BK404)*C$8,CF403)</f>
        <v>151200</v>
      </c>
      <c r="CG404" s="4">
        <f>IF(COUNTIF($BN$5:$BN404,"&gt;=2")&lt;=1,SUM($BL404:$BP404)*D$8,CG403)</f>
        <v>604799.99999999988</v>
      </c>
      <c r="CH404" s="4">
        <f>IF(COUNTIF($BT$5:$BT404,"&gt;=2")&lt;=1,SUM($BQ404:$BU404)*E$8,CH403)</f>
        <v>2592000</v>
      </c>
      <c r="CI404" s="4">
        <f>IF(COUNTIF($BZ$5:$BZ404,"&gt;=2")&lt;=1,SUM($BV404:$BZ404)*F$8,CI403)</f>
        <v>29462400</v>
      </c>
      <c r="CJ404" s="4">
        <f t="shared" si="344"/>
        <v>0</v>
      </c>
      <c r="CK404" s="4">
        <f t="shared" si="345"/>
        <v>379.75</v>
      </c>
      <c r="CM404" s="4">
        <v>400</v>
      </c>
      <c r="CN404" s="4">
        <f>IF(COUNTIF($BH$5:$BH404,"&gt;=2")&gt;1,CN403,BG404)</f>
        <v>4.8999999999999995</v>
      </c>
      <c r="CO404" s="4">
        <f>IF(COUNTIF($BH$5:$BH404,"&gt;=2")&gt;1,CO403,BH404)</f>
        <v>2.1</v>
      </c>
      <c r="CP404" s="4">
        <f>IF(COUNTIF($BH$5:$BH404,"&gt;=2")&gt;1,CP403,BI404)</f>
        <v>0</v>
      </c>
      <c r="CQ404" s="4">
        <f>IF(COUNTIF($BH$5:$BH404,"&gt;=2")&gt;1,CQ403,BJ404)</f>
        <v>0</v>
      </c>
      <c r="CR404" s="4">
        <f>IF(COUNTIF($BH$5:$BH404,"&gt;=2")&gt;1,CR403,BK404)</f>
        <v>0</v>
      </c>
      <c r="CS404" s="4">
        <f>IF(COUNTIF($BN$5:$BN404,"&gt;=2")&gt;1,CS403,BL404)</f>
        <v>7</v>
      </c>
      <c r="CT404" s="4">
        <f>IF(COUNTIF($BN$5:$BN404,"&gt;=2")&gt;1,CT403,BM404)</f>
        <v>4.8999999999999995</v>
      </c>
      <c r="CU404" s="4">
        <f>IF(COUNTIF($BN$5:$BN404,"&gt;=2")&gt;1,CU403,BN404)</f>
        <v>2.1</v>
      </c>
      <c r="CV404" s="4">
        <f>IF(COUNTIF($BN$5:$BN404,"&gt;=2")&gt;1,CV403,BO404)</f>
        <v>0</v>
      </c>
      <c r="CW404" s="4">
        <f>IF(COUNTIF($BN$5:$BN404,"&gt;=2")&gt;1,CW403,BP404)</f>
        <v>0</v>
      </c>
      <c r="CX404" s="4">
        <f>IF(COUNTIF($BT$5:$BT404,"&gt;=2")&gt;1,CX403,BQ404)</f>
        <v>0</v>
      </c>
      <c r="CY404" s="4">
        <f>IF(COUNTIF($BT$5:$BT404,"&gt;=2")&gt;1,CY403,BR404)</f>
        <v>26</v>
      </c>
      <c r="CZ404" s="4">
        <f>IF(COUNTIF($BT$5:$BT404,"&gt;=2")&gt;1,CZ403,BS404)</f>
        <v>11.999999999999996</v>
      </c>
      <c r="DA404" s="4">
        <f>IF(COUNTIF($BT$5:$BT404,"&gt;=2")&gt;1,DA403,BT404)</f>
        <v>2</v>
      </c>
      <c r="DB404" s="4">
        <f>IF(COUNTIF($BT$5:$BT404,"&gt;=2")&gt;1,DB403,BU404)</f>
        <v>0</v>
      </c>
      <c r="DC404" s="4">
        <f>IF(COUNTIF($BZ$5:$BZ404,"&gt;=2")&gt;1,DC403,BV404)</f>
        <v>0</v>
      </c>
      <c r="DD404" s="4">
        <f>IF(COUNTIF($BZ$5:$BZ404,"&gt;=2")&gt;1,DD403,BW404)</f>
        <v>0</v>
      </c>
      <c r="DE404" s="4">
        <f>IF(COUNTIF($BZ$5:$BZ404,"&gt;=2")&gt;1,DE403,BX404)</f>
        <v>272.8</v>
      </c>
      <c r="DF404" s="4">
        <f>IF(COUNTIF($BZ$5:$BZ404,"&gt;=2")&gt;1,DF403,BY404)</f>
        <v>66.49499999999999</v>
      </c>
      <c r="DG404" s="4">
        <f>IF(COUNTIF($BZ$5:$BZ404,"&gt;=2")&gt;1,DG403,BZ404)</f>
        <v>1.7050000000000001</v>
      </c>
      <c r="DH404" s="4">
        <f t="shared" si="346"/>
        <v>0</v>
      </c>
      <c r="DI404" s="4">
        <f t="shared" si="347"/>
        <v>0</v>
      </c>
      <c r="DJ404" s="4">
        <f t="shared" si="348"/>
        <v>0</v>
      </c>
      <c r="DK404" s="4">
        <f t="shared" si="349"/>
        <v>0</v>
      </c>
      <c r="DL404" s="4">
        <f t="shared" si="350"/>
        <v>0</v>
      </c>
      <c r="DM404" s="4">
        <f t="shared" si="351"/>
        <v>7</v>
      </c>
      <c r="DN404" s="4">
        <f t="shared" si="352"/>
        <v>13.999999999999998</v>
      </c>
      <c r="DO404" s="4">
        <f t="shared" si="353"/>
        <v>40</v>
      </c>
      <c r="DP404" s="4">
        <f t="shared" si="354"/>
        <v>341</v>
      </c>
      <c r="DQ404" s="4">
        <f t="shared" si="355"/>
        <v>0</v>
      </c>
      <c r="DS404" s="4">
        <v>400</v>
      </c>
      <c r="DT404" s="4">
        <f>$CK404+INDEX(节奏总纲!D$4:D$163,基础状态预估!$C$2)</f>
        <v>424.00483399593907</v>
      </c>
      <c r="DU404" s="4">
        <f>$CK404+INDEX(节奏总纲!E$4:E$163,基础状态预估!$C$2)</f>
        <v>418.28268396026414</v>
      </c>
      <c r="DV404" s="4">
        <f>$CK404+INDEX(节奏总纲!F$4:F$163,基础状态预估!$C$2)</f>
        <v>411.39220630709644</v>
      </c>
      <c r="DW404" s="4">
        <f>$CK404+INDEX(节奏总纲!G$4:G$163,基础状态预估!$C$2)</f>
        <v>403.03246816526354</v>
      </c>
      <c r="DX404" s="4">
        <f>$CK404+INDEX(节奏总纲!H$4:H$163,基础状态预估!$C$2)</f>
        <v>392.69453894381218</v>
      </c>
      <c r="DY404" s="4">
        <f t="shared" si="356"/>
        <v>11.899999999999999</v>
      </c>
      <c r="DZ404" s="4">
        <f t="shared" si="357"/>
        <v>33</v>
      </c>
      <c r="EA404" s="4">
        <f t="shared" si="358"/>
        <v>286.90000000000003</v>
      </c>
      <c r="EB404" s="4">
        <f t="shared" si="359"/>
        <v>68.49499999999999</v>
      </c>
      <c r="EC404" s="4">
        <f t="shared" si="360"/>
        <v>1.7050000000000001</v>
      </c>
    </row>
    <row r="405" spans="58:133" x14ac:dyDescent="0.15">
      <c r="BF405" s="4">
        <v>401</v>
      </c>
      <c r="BG405" s="4">
        <f t="shared" si="342"/>
        <v>280.7</v>
      </c>
      <c r="BH405" s="4">
        <f t="shared" si="343"/>
        <v>120.3</v>
      </c>
      <c r="BL405" s="4">
        <f t="shared" si="331"/>
        <v>197.5</v>
      </c>
      <c r="BM405" s="4">
        <f t="shared" si="332"/>
        <v>138.25</v>
      </c>
      <c r="BN405" s="4">
        <f t="shared" si="333"/>
        <v>59.25</v>
      </c>
      <c r="BR405" s="4">
        <f t="shared" si="334"/>
        <v>248.3</v>
      </c>
      <c r="BS405" s="4">
        <f t="shared" si="335"/>
        <v>114.59999999999998</v>
      </c>
      <c r="BT405" s="4">
        <f t="shared" si="336"/>
        <v>19.100000000000001</v>
      </c>
      <c r="BX405" s="4">
        <f t="shared" si="337"/>
        <v>273.60000000000002</v>
      </c>
      <c r="BY405" s="4">
        <f t="shared" si="338"/>
        <v>66.689999999999984</v>
      </c>
      <c r="BZ405" s="4">
        <f t="shared" si="339"/>
        <v>1.71</v>
      </c>
      <c r="CD405" s="4">
        <f t="shared" si="340"/>
        <v>0</v>
      </c>
      <c r="CE405" s="4">
        <f t="shared" si="341"/>
        <v>0</v>
      </c>
      <c r="CF405" s="4">
        <f>IF(COUNTIF($BH$5:$BH405,"&gt;=2")&lt;=1,SUM($BG405:$BK405)*C$8,CF404)</f>
        <v>151200</v>
      </c>
      <c r="CG405" s="4">
        <f>IF(COUNTIF($BN$5:$BN405,"&gt;=2")&lt;=1,SUM($BL405:$BP405)*D$8,CG404)</f>
        <v>604799.99999999988</v>
      </c>
      <c r="CH405" s="4">
        <f>IF(COUNTIF($BT$5:$BT405,"&gt;=2")&lt;=1,SUM($BQ405:$BU405)*E$8,CH404)</f>
        <v>2592000</v>
      </c>
      <c r="CI405" s="4">
        <f>IF(COUNTIF($BZ$5:$BZ405,"&gt;=2")&lt;=1,SUM($BV405:$BZ405)*F$8,CI404)</f>
        <v>29548800</v>
      </c>
      <c r="CJ405" s="4">
        <f t="shared" si="344"/>
        <v>0</v>
      </c>
      <c r="CK405" s="4">
        <f t="shared" si="345"/>
        <v>380.75</v>
      </c>
      <c r="CM405" s="4">
        <v>401</v>
      </c>
      <c r="CN405" s="4">
        <f>IF(COUNTIF($BH$5:$BH405,"&gt;=2")&gt;1,CN404,BG405)</f>
        <v>4.8999999999999995</v>
      </c>
      <c r="CO405" s="4">
        <f>IF(COUNTIF($BH$5:$BH405,"&gt;=2")&gt;1,CO404,BH405)</f>
        <v>2.1</v>
      </c>
      <c r="CP405" s="4">
        <f>IF(COUNTIF($BH$5:$BH405,"&gt;=2")&gt;1,CP404,BI405)</f>
        <v>0</v>
      </c>
      <c r="CQ405" s="4">
        <f>IF(COUNTIF($BH$5:$BH405,"&gt;=2")&gt;1,CQ404,BJ405)</f>
        <v>0</v>
      </c>
      <c r="CR405" s="4">
        <f>IF(COUNTIF($BH$5:$BH405,"&gt;=2")&gt;1,CR404,BK405)</f>
        <v>0</v>
      </c>
      <c r="CS405" s="4">
        <f>IF(COUNTIF($BN$5:$BN405,"&gt;=2")&gt;1,CS404,BL405)</f>
        <v>7</v>
      </c>
      <c r="CT405" s="4">
        <f>IF(COUNTIF($BN$5:$BN405,"&gt;=2")&gt;1,CT404,BM405)</f>
        <v>4.8999999999999995</v>
      </c>
      <c r="CU405" s="4">
        <f>IF(COUNTIF($BN$5:$BN405,"&gt;=2")&gt;1,CU404,BN405)</f>
        <v>2.1</v>
      </c>
      <c r="CV405" s="4">
        <f>IF(COUNTIF($BN$5:$BN405,"&gt;=2")&gt;1,CV404,BO405)</f>
        <v>0</v>
      </c>
      <c r="CW405" s="4">
        <f>IF(COUNTIF($BN$5:$BN405,"&gt;=2")&gt;1,CW404,BP405)</f>
        <v>0</v>
      </c>
      <c r="CX405" s="4">
        <f>IF(COUNTIF($BT$5:$BT405,"&gt;=2")&gt;1,CX404,BQ405)</f>
        <v>0</v>
      </c>
      <c r="CY405" s="4">
        <f>IF(COUNTIF($BT$5:$BT405,"&gt;=2")&gt;1,CY404,BR405)</f>
        <v>26</v>
      </c>
      <c r="CZ405" s="4">
        <f>IF(COUNTIF($BT$5:$BT405,"&gt;=2")&gt;1,CZ404,BS405)</f>
        <v>11.999999999999996</v>
      </c>
      <c r="DA405" s="4">
        <f>IF(COUNTIF($BT$5:$BT405,"&gt;=2")&gt;1,DA404,BT405)</f>
        <v>2</v>
      </c>
      <c r="DB405" s="4">
        <f>IF(COUNTIF($BT$5:$BT405,"&gt;=2")&gt;1,DB404,BU405)</f>
        <v>0</v>
      </c>
      <c r="DC405" s="4">
        <f>IF(COUNTIF($BZ$5:$BZ405,"&gt;=2")&gt;1,DC404,BV405)</f>
        <v>0</v>
      </c>
      <c r="DD405" s="4">
        <f>IF(COUNTIF($BZ$5:$BZ405,"&gt;=2")&gt;1,DD404,BW405)</f>
        <v>0</v>
      </c>
      <c r="DE405" s="4">
        <f>IF(COUNTIF($BZ$5:$BZ405,"&gt;=2")&gt;1,DE404,BX405)</f>
        <v>273.60000000000002</v>
      </c>
      <c r="DF405" s="4">
        <f>IF(COUNTIF($BZ$5:$BZ405,"&gt;=2")&gt;1,DF404,BY405)</f>
        <v>66.689999999999984</v>
      </c>
      <c r="DG405" s="4">
        <f>IF(COUNTIF($BZ$5:$BZ405,"&gt;=2")&gt;1,DG404,BZ405)</f>
        <v>1.71</v>
      </c>
      <c r="DH405" s="4">
        <f t="shared" si="346"/>
        <v>0</v>
      </c>
      <c r="DI405" s="4">
        <f t="shared" si="347"/>
        <v>0</v>
      </c>
      <c r="DJ405" s="4">
        <f t="shared" si="348"/>
        <v>0</v>
      </c>
      <c r="DK405" s="4">
        <f t="shared" si="349"/>
        <v>0</v>
      </c>
      <c r="DL405" s="4">
        <f t="shared" si="350"/>
        <v>0</v>
      </c>
      <c r="DM405" s="4">
        <f t="shared" si="351"/>
        <v>7</v>
      </c>
      <c r="DN405" s="4">
        <f t="shared" si="352"/>
        <v>13.999999999999998</v>
      </c>
      <c r="DO405" s="4">
        <f t="shared" si="353"/>
        <v>40</v>
      </c>
      <c r="DP405" s="4">
        <f t="shared" si="354"/>
        <v>342</v>
      </c>
      <c r="DQ405" s="4">
        <f t="shared" si="355"/>
        <v>0</v>
      </c>
      <c r="DS405" s="4">
        <v>401</v>
      </c>
      <c r="DT405" s="4">
        <f>$CK405+INDEX(节奏总纲!D$4:D$163,基础状态预估!$C$2)</f>
        <v>425.00483399593907</v>
      </c>
      <c r="DU405" s="4">
        <f>$CK405+INDEX(节奏总纲!E$4:E$163,基础状态预估!$C$2)</f>
        <v>419.28268396026414</v>
      </c>
      <c r="DV405" s="4">
        <f>$CK405+INDEX(节奏总纲!F$4:F$163,基础状态预估!$C$2)</f>
        <v>412.39220630709644</v>
      </c>
      <c r="DW405" s="4">
        <f>$CK405+INDEX(节奏总纲!G$4:G$163,基础状态预估!$C$2)</f>
        <v>404.03246816526354</v>
      </c>
      <c r="DX405" s="4">
        <f>$CK405+INDEX(节奏总纲!H$4:H$163,基础状态预估!$C$2)</f>
        <v>393.69453894381218</v>
      </c>
      <c r="DY405" s="4">
        <f t="shared" si="356"/>
        <v>11.899999999999999</v>
      </c>
      <c r="DZ405" s="4">
        <f t="shared" si="357"/>
        <v>33</v>
      </c>
      <c r="EA405" s="4">
        <f t="shared" si="358"/>
        <v>287.70000000000005</v>
      </c>
      <c r="EB405" s="4">
        <f t="shared" si="359"/>
        <v>68.689999999999984</v>
      </c>
      <c r="EC405" s="4">
        <f t="shared" si="360"/>
        <v>1.71</v>
      </c>
    </row>
    <row r="406" spans="58:133" x14ac:dyDescent="0.15">
      <c r="BF406" s="4">
        <v>402</v>
      </c>
      <c r="BG406" s="4">
        <f t="shared" si="342"/>
        <v>281.39999999999998</v>
      </c>
      <c r="BH406" s="4">
        <f t="shared" si="343"/>
        <v>120.6</v>
      </c>
      <c r="BL406" s="4">
        <f t="shared" si="331"/>
        <v>198</v>
      </c>
      <c r="BM406" s="4">
        <f t="shared" si="332"/>
        <v>138.6</v>
      </c>
      <c r="BN406" s="4">
        <f t="shared" si="333"/>
        <v>59.4</v>
      </c>
      <c r="BR406" s="4">
        <f t="shared" si="334"/>
        <v>248.95000000000002</v>
      </c>
      <c r="BS406" s="4">
        <f t="shared" si="335"/>
        <v>114.89999999999998</v>
      </c>
      <c r="BT406" s="4">
        <f t="shared" si="336"/>
        <v>19.150000000000002</v>
      </c>
      <c r="BX406" s="4">
        <f t="shared" si="337"/>
        <v>274.40000000000003</v>
      </c>
      <c r="BY406" s="4">
        <f t="shared" si="338"/>
        <v>66.884999999999977</v>
      </c>
      <c r="BZ406" s="4">
        <f t="shared" si="339"/>
        <v>1.7150000000000001</v>
      </c>
      <c r="CD406" s="4">
        <f t="shared" si="340"/>
        <v>0</v>
      </c>
      <c r="CE406" s="4">
        <f t="shared" si="341"/>
        <v>0</v>
      </c>
      <c r="CF406" s="4">
        <f>IF(COUNTIF($BH$5:$BH406,"&gt;=2")&lt;=1,SUM($BG406:$BK406)*C$8,CF405)</f>
        <v>151200</v>
      </c>
      <c r="CG406" s="4">
        <f>IF(COUNTIF($BN$5:$BN406,"&gt;=2")&lt;=1,SUM($BL406:$BP406)*D$8,CG405)</f>
        <v>604799.99999999988</v>
      </c>
      <c r="CH406" s="4">
        <f>IF(COUNTIF($BT$5:$BT406,"&gt;=2")&lt;=1,SUM($BQ406:$BU406)*E$8,CH405)</f>
        <v>2592000</v>
      </c>
      <c r="CI406" s="4">
        <f>IF(COUNTIF($BZ$5:$BZ406,"&gt;=2")&lt;=1,SUM($BV406:$BZ406)*F$8,CI405)</f>
        <v>29635200</v>
      </c>
      <c r="CJ406" s="4">
        <f t="shared" si="344"/>
        <v>0</v>
      </c>
      <c r="CK406" s="4">
        <f t="shared" si="345"/>
        <v>381.75</v>
      </c>
      <c r="CM406" s="4">
        <v>402</v>
      </c>
      <c r="CN406" s="4">
        <f>IF(COUNTIF($BH$5:$BH406,"&gt;=2")&gt;1,CN405,BG406)</f>
        <v>4.8999999999999995</v>
      </c>
      <c r="CO406" s="4">
        <f>IF(COUNTIF($BH$5:$BH406,"&gt;=2")&gt;1,CO405,BH406)</f>
        <v>2.1</v>
      </c>
      <c r="CP406" s="4">
        <f>IF(COUNTIF($BH$5:$BH406,"&gt;=2")&gt;1,CP405,BI406)</f>
        <v>0</v>
      </c>
      <c r="CQ406" s="4">
        <f>IF(COUNTIF($BH$5:$BH406,"&gt;=2")&gt;1,CQ405,BJ406)</f>
        <v>0</v>
      </c>
      <c r="CR406" s="4">
        <f>IF(COUNTIF($BH$5:$BH406,"&gt;=2")&gt;1,CR405,BK406)</f>
        <v>0</v>
      </c>
      <c r="CS406" s="4">
        <f>IF(COUNTIF($BN$5:$BN406,"&gt;=2")&gt;1,CS405,BL406)</f>
        <v>7</v>
      </c>
      <c r="CT406" s="4">
        <f>IF(COUNTIF($BN$5:$BN406,"&gt;=2")&gt;1,CT405,BM406)</f>
        <v>4.8999999999999995</v>
      </c>
      <c r="CU406" s="4">
        <f>IF(COUNTIF($BN$5:$BN406,"&gt;=2")&gt;1,CU405,BN406)</f>
        <v>2.1</v>
      </c>
      <c r="CV406" s="4">
        <f>IF(COUNTIF($BN$5:$BN406,"&gt;=2")&gt;1,CV405,BO406)</f>
        <v>0</v>
      </c>
      <c r="CW406" s="4">
        <f>IF(COUNTIF($BN$5:$BN406,"&gt;=2")&gt;1,CW405,BP406)</f>
        <v>0</v>
      </c>
      <c r="CX406" s="4">
        <f>IF(COUNTIF($BT$5:$BT406,"&gt;=2")&gt;1,CX405,BQ406)</f>
        <v>0</v>
      </c>
      <c r="CY406" s="4">
        <f>IF(COUNTIF($BT$5:$BT406,"&gt;=2")&gt;1,CY405,BR406)</f>
        <v>26</v>
      </c>
      <c r="CZ406" s="4">
        <f>IF(COUNTIF($BT$5:$BT406,"&gt;=2")&gt;1,CZ405,BS406)</f>
        <v>11.999999999999996</v>
      </c>
      <c r="DA406" s="4">
        <f>IF(COUNTIF($BT$5:$BT406,"&gt;=2")&gt;1,DA405,BT406)</f>
        <v>2</v>
      </c>
      <c r="DB406" s="4">
        <f>IF(COUNTIF($BT$5:$BT406,"&gt;=2")&gt;1,DB405,BU406)</f>
        <v>0</v>
      </c>
      <c r="DC406" s="4">
        <f>IF(COUNTIF($BZ$5:$BZ406,"&gt;=2")&gt;1,DC405,BV406)</f>
        <v>0</v>
      </c>
      <c r="DD406" s="4">
        <f>IF(COUNTIF($BZ$5:$BZ406,"&gt;=2")&gt;1,DD405,BW406)</f>
        <v>0</v>
      </c>
      <c r="DE406" s="4">
        <f>IF(COUNTIF($BZ$5:$BZ406,"&gt;=2")&gt;1,DE405,BX406)</f>
        <v>274.40000000000003</v>
      </c>
      <c r="DF406" s="4">
        <f>IF(COUNTIF($BZ$5:$BZ406,"&gt;=2")&gt;1,DF405,BY406)</f>
        <v>66.884999999999977</v>
      </c>
      <c r="DG406" s="4">
        <f>IF(COUNTIF($BZ$5:$BZ406,"&gt;=2")&gt;1,DG405,BZ406)</f>
        <v>1.7150000000000001</v>
      </c>
      <c r="DH406" s="4">
        <f t="shared" si="346"/>
        <v>0</v>
      </c>
      <c r="DI406" s="4">
        <f t="shared" si="347"/>
        <v>0</v>
      </c>
      <c r="DJ406" s="4">
        <f t="shared" si="348"/>
        <v>0</v>
      </c>
      <c r="DK406" s="4">
        <f t="shared" si="349"/>
        <v>0</v>
      </c>
      <c r="DL406" s="4">
        <f t="shared" si="350"/>
        <v>0</v>
      </c>
      <c r="DM406" s="4">
        <f t="shared" si="351"/>
        <v>7</v>
      </c>
      <c r="DN406" s="4">
        <f t="shared" si="352"/>
        <v>13.999999999999998</v>
      </c>
      <c r="DO406" s="4">
        <f t="shared" si="353"/>
        <v>40</v>
      </c>
      <c r="DP406" s="4">
        <f t="shared" si="354"/>
        <v>343</v>
      </c>
      <c r="DQ406" s="4">
        <f t="shared" si="355"/>
        <v>0</v>
      </c>
      <c r="DS406" s="4">
        <v>402</v>
      </c>
      <c r="DT406" s="4">
        <f>$CK406+INDEX(节奏总纲!D$4:D$163,基础状态预估!$C$2)</f>
        <v>426.00483399593907</v>
      </c>
      <c r="DU406" s="4">
        <f>$CK406+INDEX(节奏总纲!E$4:E$163,基础状态预估!$C$2)</f>
        <v>420.28268396026414</v>
      </c>
      <c r="DV406" s="4">
        <f>$CK406+INDEX(节奏总纲!F$4:F$163,基础状态预估!$C$2)</f>
        <v>413.39220630709644</v>
      </c>
      <c r="DW406" s="4">
        <f>$CK406+INDEX(节奏总纲!G$4:G$163,基础状态预估!$C$2)</f>
        <v>405.03246816526354</v>
      </c>
      <c r="DX406" s="4">
        <f>$CK406+INDEX(节奏总纲!H$4:H$163,基础状态预估!$C$2)</f>
        <v>394.69453894381218</v>
      </c>
      <c r="DY406" s="4">
        <f t="shared" si="356"/>
        <v>11.899999999999999</v>
      </c>
      <c r="DZ406" s="4">
        <f t="shared" si="357"/>
        <v>33</v>
      </c>
      <c r="EA406" s="4">
        <f t="shared" si="358"/>
        <v>288.50000000000006</v>
      </c>
      <c r="EB406" s="4">
        <f t="shared" si="359"/>
        <v>68.884999999999977</v>
      </c>
      <c r="EC406" s="4">
        <f t="shared" si="360"/>
        <v>1.7150000000000001</v>
      </c>
    </row>
    <row r="407" spans="58:133" x14ac:dyDescent="0.15">
      <c r="BF407" s="4">
        <v>403</v>
      </c>
      <c r="BG407" s="4">
        <f t="shared" si="342"/>
        <v>282.09999999999997</v>
      </c>
      <c r="BH407" s="4">
        <f t="shared" si="343"/>
        <v>120.89999999999999</v>
      </c>
      <c r="BL407" s="4">
        <f t="shared" si="331"/>
        <v>198.5</v>
      </c>
      <c r="BM407" s="4">
        <f t="shared" si="332"/>
        <v>138.94999999999999</v>
      </c>
      <c r="BN407" s="4">
        <f t="shared" si="333"/>
        <v>59.55</v>
      </c>
      <c r="BR407" s="4">
        <f t="shared" si="334"/>
        <v>249.60000000000002</v>
      </c>
      <c r="BS407" s="4">
        <f t="shared" si="335"/>
        <v>115.19999999999997</v>
      </c>
      <c r="BT407" s="4">
        <f t="shared" si="336"/>
        <v>19.200000000000003</v>
      </c>
      <c r="BX407" s="4">
        <f t="shared" si="337"/>
        <v>275.2</v>
      </c>
      <c r="BY407" s="4">
        <f t="shared" si="338"/>
        <v>67.079999999999984</v>
      </c>
      <c r="BZ407" s="4">
        <f t="shared" si="339"/>
        <v>1.72</v>
      </c>
      <c r="CD407" s="4">
        <f t="shared" si="340"/>
        <v>0</v>
      </c>
      <c r="CE407" s="4">
        <f t="shared" si="341"/>
        <v>0</v>
      </c>
      <c r="CF407" s="4">
        <f>IF(COUNTIF($BH$5:$BH407,"&gt;=2")&lt;=1,SUM($BG407:$BK407)*C$8,CF406)</f>
        <v>151200</v>
      </c>
      <c r="CG407" s="4">
        <f>IF(COUNTIF($BN$5:$BN407,"&gt;=2")&lt;=1,SUM($BL407:$BP407)*D$8,CG406)</f>
        <v>604799.99999999988</v>
      </c>
      <c r="CH407" s="4">
        <f>IF(COUNTIF($BT$5:$BT407,"&gt;=2")&lt;=1,SUM($BQ407:$BU407)*E$8,CH406)</f>
        <v>2592000</v>
      </c>
      <c r="CI407" s="4">
        <f>IF(COUNTIF($BZ$5:$BZ407,"&gt;=2")&lt;=1,SUM($BV407:$BZ407)*F$8,CI406)</f>
        <v>29721600</v>
      </c>
      <c r="CJ407" s="4">
        <f t="shared" si="344"/>
        <v>0</v>
      </c>
      <c r="CK407" s="4">
        <f t="shared" si="345"/>
        <v>382.75</v>
      </c>
      <c r="CM407" s="4">
        <v>403</v>
      </c>
      <c r="CN407" s="4">
        <f>IF(COUNTIF($BH$5:$BH407,"&gt;=2")&gt;1,CN406,BG407)</f>
        <v>4.8999999999999995</v>
      </c>
      <c r="CO407" s="4">
        <f>IF(COUNTIF($BH$5:$BH407,"&gt;=2")&gt;1,CO406,BH407)</f>
        <v>2.1</v>
      </c>
      <c r="CP407" s="4">
        <f>IF(COUNTIF($BH$5:$BH407,"&gt;=2")&gt;1,CP406,BI407)</f>
        <v>0</v>
      </c>
      <c r="CQ407" s="4">
        <f>IF(COUNTIF($BH$5:$BH407,"&gt;=2")&gt;1,CQ406,BJ407)</f>
        <v>0</v>
      </c>
      <c r="CR407" s="4">
        <f>IF(COUNTIF($BH$5:$BH407,"&gt;=2")&gt;1,CR406,BK407)</f>
        <v>0</v>
      </c>
      <c r="CS407" s="4">
        <f>IF(COUNTIF($BN$5:$BN407,"&gt;=2")&gt;1,CS406,BL407)</f>
        <v>7</v>
      </c>
      <c r="CT407" s="4">
        <f>IF(COUNTIF($BN$5:$BN407,"&gt;=2")&gt;1,CT406,BM407)</f>
        <v>4.8999999999999995</v>
      </c>
      <c r="CU407" s="4">
        <f>IF(COUNTIF($BN$5:$BN407,"&gt;=2")&gt;1,CU406,BN407)</f>
        <v>2.1</v>
      </c>
      <c r="CV407" s="4">
        <f>IF(COUNTIF($BN$5:$BN407,"&gt;=2")&gt;1,CV406,BO407)</f>
        <v>0</v>
      </c>
      <c r="CW407" s="4">
        <f>IF(COUNTIF($BN$5:$BN407,"&gt;=2")&gt;1,CW406,BP407)</f>
        <v>0</v>
      </c>
      <c r="CX407" s="4">
        <f>IF(COUNTIF($BT$5:$BT407,"&gt;=2")&gt;1,CX406,BQ407)</f>
        <v>0</v>
      </c>
      <c r="CY407" s="4">
        <f>IF(COUNTIF($BT$5:$BT407,"&gt;=2")&gt;1,CY406,BR407)</f>
        <v>26</v>
      </c>
      <c r="CZ407" s="4">
        <f>IF(COUNTIF($BT$5:$BT407,"&gt;=2")&gt;1,CZ406,BS407)</f>
        <v>11.999999999999996</v>
      </c>
      <c r="DA407" s="4">
        <f>IF(COUNTIF($BT$5:$BT407,"&gt;=2")&gt;1,DA406,BT407)</f>
        <v>2</v>
      </c>
      <c r="DB407" s="4">
        <f>IF(COUNTIF($BT$5:$BT407,"&gt;=2")&gt;1,DB406,BU407)</f>
        <v>0</v>
      </c>
      <c r="DC407" s="4">
        <f>IF(COUNTIF($BZ$5:$BZ407,"&gt;=2")&gt;1,DC406,BV407)</f>
        <v>0</v>
      </c>
      <c r="DD407" s="4">
        <f>IF(COUNTIF($BZ$5:$BZ407,"&gt;=2")&gt;1,DD406,BW407)</f>
        <v>0</v>
      </c>
      <c r="DE407" s="4">
        <f>IF(COUNTIF($BZ$5:$BZ407,"&gt;=2")&gt;1,DE406,BX407)</f>
        <v>275.2</v>
      </c>
      <c r="DF407" s="4">
        <f>IF(COUNTIF($BZ$5:$BZ407,"&gt;=2")&gt;1,DF406,BY407)</f>
        <v>67.079999999999984</v>
      </c>
      <c r="DG407" s="4">
        <f>IF(COUNTIF($BZ$5:$BZ407,"&gt;=2")&gt;1,DG406,BZ407)</f>
        <v>1.72</v>
      </c>
      <c r="DH407" s="4">
        <f t="shared" si="346"/>
        <v>0</v>
      </c>
      <c r="DI407" s="4">
        <f t="shared" si="347"/>
        <v>0</v>
      </c>
      <c r="DJ407" s="4">
        <f t="shared" si="348"/>
        <v>0</v>
      </c>
      <c r="DK407" s="4">
        <f t="shared" si="349"/>
        <v>0</v>
      </c>
      <c r="DL407" s="4">
        <f t="shared" si="350"/>
        <v>0</v>
      </c>
      <c r="DM407" s="4">
        <f t="shared" si="351"/>
        <v>7</v>
      </c>
      <c r="DN407" s="4">
        <f t="shared" si="352"/>
        <v>13.999999999999998</v>
      </c>
      <c r="DO407" s="4">
        <f t="shared" si="353"/>
        <v>40</v>
      </c>
      <c r="DP407" s="4">
        <f t="shared" si="354"/>
        <v>344</v>
      </c>
      <c r="DQ407" s="4">
        <f t="shared" si="355"/>
        <v>0</v>
      </c>
      <c r="DS407" s="4">
        <v>403</v>
      </c>
      <c r="DT407" s="4">
        <f>$CK407+INDEX(节奏总纲!D$4:D$163,基础状态预估!$C$2)</f>
        <v>427.00483399593907</v>
      </c>
      <c r="DU407" s="4">
        <f>$CK407+INDEX(节奏总纲!E$4:E$163,基础状态预估!$C$2)</f>
        <v>421.28268396026414</v>
      </c>
      <c r="DV407" s="4">
        <f>$CK407+INDEX(节奏总纲!F$4:F$163,基础状态预估!$C$2)</f>
        <v>414.39220630709644</v>
      </c>
      <c r="DW407" s="4">
        <f>$CK407+INDEX(节奏总纲!G$4:G$163,基础状态预估!$C$2)</f>
        <v>406.03246816526354</v>
      </c>
      <c r="DX407" s="4">
        <f>$CK407+INDEX(节奏总纲!H$4:H$163,基础状态预估!$C$2)</f>
        <v>395.69453894381218</v>
      </c>
      <c r="DY407" s="4">
        <f t="shared" si="356"/>
        <v>11.899999999999999</v>
      </c>
      <c r="DZ407" s="4">
        <f t="shared" si="357"/>
        <v>33</v>
      </c>
      <c r="EA407" s="4">
        <f t="shared" si="358"/>
        <v>289.3</v>
      </c>
      <c r="EB407" s="4">
        <f t="shared" si="359"/>
        <v>69.079999999999984</v>
      </c>
      <c r="EC407" s="4">
        <f t="shared" si="360"/>
        <v>1.72</v>
      </c>
    </row>
    <row r="408" spans="58:133" x14ac:dyDescent="0.15">
      <c r="BF408" s="4">
        <v>404</v>
      </c>
      <c r="BG408" s="4">
        <f t="shared" si="342"/>
        <v>282.79999999999995</v>
      </c>
      <c r="BH408" s="4">
        <f t="shared" si="343"/>
        <v>121.19999999999999</v>
      </c>
      <c r="BL408" s="4">
        <f t="shared" si="331"/>
        <v>199</v>
      </c>
      <c r="BM408" s="4">
        <f t="shared" si="332"/>
        <v>139.29999999999998</v>
      </c>
      <c r="BN408" s="4">
        <f t="shared" si="333"/>
        <v>59.699999999999996</v>
      </c>
      <c r="BR408" s="4">
        <f t="shared" si="334"/>
        <v>250.25</v>
      </c>
      <c r="BS408" s="4">
        <f t="shared" si="335"/>
        <v>115.49999999999997</v>
      </c>
      <c r="BT408" s="4">
        <f t="shared" si="336"/>
        <v>19.25</v>
      </c>
      <c r="BX408" s="4">
        <f t="shared" si="337"/>
        <v>276</v>
      </c>
      <c r="BY408" s="4">
        <f t="shared" si="338"/>
        <v>67.274999999999977</v>
      </c>
      <c r="BZ408" s="4">
        <f t="shared" si="339"/>
        <v>1.7250000000000001</v>
      </c>
      <c r="CD408" s="4">
        <f t="shared" si="340"/>
        <v>0</v>
      </c>
      <c r="CE408" s="4">
        <f t="shared" si="341"/>
        <v>0</v>
      </c>
      <c r="CF408" s="4">
        <f>IF(COUNTIF($BH$5:$BH408,"&gt;=2")&lt;=1,SUM($BG408:$BK408)*C$8,CF407)</f>
        <v>151200</v>
      </c>
      <c r="CG408" s="4">
        <f>IF(COUNTIF($BN$5:$BN408,"&gt;=2")&lt;=1,SUM($BL408:$BP408)*D$8,CG407)</f>
        <v>604799.99999999988</v>
      </c>
      <c r="CH408" s="4">
        <f>IF(COUNTIF($BT$5:$BT408,"&gt;=2")&lt;=1,SUM($BQ408:$BU408)*E$8,CH407)</f>
        <v>2592000</v>
      </c>
      <c r="CI408" s="4">
        <f>IF(COUNTIF($BZ$5:$BZ408,"&gt;=2")&lt;=1,SUM($BV408:$BZ408)*F$8,CI407)</f>
        <v>29808000</v>
      </c>
      <c r="CJ408" s="4">
        <f t="shared" si="344"/>
        <v>0</v>
      </c>
      <c r="CK408" s="4">
        <f t="shared" si="345"/>
        <v>383.75</v>
      </c>
      <c r="CM408" s="4">
        <v>404</v>
      </c>
      <c r="CN408" s="4">
        <f>IF(COUNTIF($BH$5:$BH408,"&gt;=2")&gt;1,CN407,BG408)</f>
        <v>4.8999999999999995</v>
      </c>
      <c r="CO408" s="4">
        <f>IF(COUNTIF($BH$5:$BH408,"&gt;=2")&gt;1,CO407,BH408)</f>
        <v>2.1</v>
      </c>
      <c r="CP408" s="4">
        <f>IF(COUNTIF($BH$5:$BH408,"&gt;=2")&gt;1,CP407,BI408)</f>
        <v>0</v>
      </c>
      <c r="CQ408" s="4">
        <f>IF(COUNTIF($BH$5:$BH408,"&gt;=2")&gt;1,CQ407,BJ408)</f>
        <v>0</v>
      </c>
      <c r="CR408" s="4">
        <f>IF(COUNTIF($BH$5:$BH408,"&gt;=2")&gt;1,CR407,BK408)</f>
        <v>0</v>
      </c>
      <c r="CS408" s="4">
        <f>IF(COUNTIF($BN$5:$BN408,"&gt;=2")&gt;1,CS407,BL408)</f>
        <v>7</v>
      </c>
      <c r="CT408" s="4">
        <f>IF(COUNTIF($BN$5:$BN408,"&gt;=2")&gt;1,CT407,BM408)</f>
        <v>4.8999999999999995</v>
      </c>
      <c r="CU408" s="4">
        <f>IF(COUNTIF($BN$5:$BN408,"&gt;=2")&gt;1,CU407,BN408)</f>
        <v>2.1</v>
      </c>
      <c r="CV408" s="4">
        <f>IF(COUNTIF($BN$5:$BN408,"&gt;=2")&gt;1,CV407,BO408)</f>
        <v>0</v>
      </c>
      <c r="CW408" s="4">
        <f>IF(COUNTIF($BN$5:$BN408,"&gt;=2")&gt;1,CW407,BP408)</f>
        <v>0</v>
      </c>
      <c r="CX408" s="4">
        <f>IF(COUNTIF($BT$5:$BT408,"&gt;=2")&gt;1,CX407,BQ408)</f>
        <v>0</v>
      </c>
      <c r="CY408" s="4">
        <f>IF(COUNTIF($BT$5:$BT408,"&gt;=2")&gt;1,CY407,BR408)</f>
        <v>26</v>
      </c>
      <c r="CZ408" s="4">
        <f>IF(COUNTIF($BT$5:$BT408,"&gt;=2")&gt;1,CZ407,BS408)</f>
        <v>11.999999999999996</v>
      </c>
      <c r="DA408" s="4">
        <f>IF(COUNTIF($BT$5:$BT408,"&gt;=2")&gt;1,DA407,BT408)</f>
        <v>2</v>
      </c>
      <c r="DB408" s="4">
        <f>IF(COUNTIF($BT$5:$BT408,"&gt;=2")&gt;1,DB407,BU408)</f>
        <v>0</v>
      </c>
      <c r="DC408" s="4">
        <f>IF(COUNTIF($BZ$5:$BZ408,"&gt;=2")&gt;1,DC407,BV408)</f>
        <v>0</v>
      </c>
      <c r="DD408" s="4">
        <f>IF(COUNTIF($BZ$5:$BZ408,"&gt;=2")&gt;1,DD407,BW408)</f>
        <v>0</v>
      </c>
      <c r="DE408" s="4">
        <f>IF(COUNTIF($BZ$5:$BZ408,"&gt;=2")&gt;1,DE407,BX408)</f>
        <v>276</v>
      </c>
      <c r="DF408" s="4">
        <f>IF(COUNTIF($BZ$5:$BZ408,"&gt;=2")&gt;1,DF407,BY408)</f>
        <v>67.274999999999977</v>
      </c>
      <c r="DG408" s="4">
        <f>IF(COUNTIF($BZ$5:$BZ408,"&gt;=2")&gt;1,DG407,BZ408)</f>
        <v>1.7250000000000001</v>
      </c>
      <c r="DH408" s="4">
        <f t="shared" si="346"/>
        <v>0</v>
      </c>
      <c r="DI408" s="4">
        <f t="shared" si="347"/>
        <v>0</v>
      </c>
      <c r="DJ408" s="4">
        <f t="shared" si="348"/>
        <v>0</v>
      </c>
      <c r="DK408" s="4">
        <f t="shared" si="349"/>
        <v>0</v>
      </c>
      <c r="DL408" s="4">
        <f t="shared" si="350"/>
        <v>0</v>
      </c>
      <c r="DM408" s="4">
        <f t="shared" si="351"/>
        <v>7</v>
      </c>
      <c r="DN408" s="4">
        <f t="shared" si="352"/>
        <v>13.999999999999998</v>
      </c>
      <c r="DO408" s="4">
        <f t="shared" si="353"/>
        <v>40</v>
      </c>
      <c r="DP408" s="4">
        <f t="shared" si="354"/>
        <v>345</v>
      </c>
      <c r="DQ408" s="4">
        <f t="shared" si="355"/>
        <v>0</v>
      </c>
      <c r="DS408" s="4">
        <v>404</v>
      </c>
      <c r="DT408" s="4">
        <f>$CK408+INDEX(节奏总纲!D$4:D$163,基础状态预估!$C$2)</f>
        <v>428.00483399593907</v>
      </c>
      <c r="DU408" s="4">
        <f>$CK408+INDEX(节奏总纲!E$4:E$163,基础状态预估!$C$2)</f>
        <v>422.28268396026414</v>
      </c>
      <c r="DV408" s="4">
        <f>$CK408+INDEX(节奏总纲!F$4:F$163,基础状态预估!$C$2)</f>
        <v>415.39220630709644</v>
      </c>
      <c r="DW408" s="4">
        <f>$CK408+INDEX(节奏总纲!G$4:G$163,基础状态预估!$C$2)</f>
        <v>407.03246816526354</v>
      </c>
      <c r="DX408" s="4">
        <f>$CK408+INDEX(节奏总纲!H$4:H$163,基础状态预估!$C$2)</f>
        <v>396.69453894381218</v>
      </c>
      <c r="DY408" s="4">
        <f t="shared" si="356"/>
        <v>11.899999999999999</v>
      </c>
      <c r="DZ408" s="4">
        <f t="shared" si="357"/>
        <v>33</v>
      </c>
      <c r="EA408" s="4">
        <f t="shared" si="358"/>
        <v>290.10000000000002</v>
      </c>
      <c r="EB408" s="4">
        <f t="shared" si="359"/>
        <v>69.274999999999977</v>
      </c>
      <c r="EC408" s="4">
        <f t="shared" si="360"/>
        <v>1.7250000000000001</v>
      </c>
    </row>
    <row r="409" spans="58:133" x14ac:dyDescent="0.15">
      <c r="BF409" s="4">
        <v>405</v>
      </c>
      <c r="BG409" s="4">
        <f t="shared" si="342"/>
        <v>283.5</v>
      </c>
      <c r="BH409" s="4">
        <f t="shared" si="343"/>
        <v>121.5</v>
      </c>
      <c r="BL409" s="4">
        <f t="shared" si="331"/>
        <v>199.5</v>
      </c>
      <c r="BM409" s="4">
        <f t="shared" si="332"/>
        <v>139.64999999999998</v>
      </c>
      <c r="BN409" s="4">
        <f t="shared" si="333"/>
        <v>59.849999999999994</v>
      </c>
      <c r="BR409" s="4">
        <f t="shared" si="334"/>
        <v>250.9</v>
      </c>
      <c r="BS409" s="4">
        <f t="shared" si="335"/>
        <v>115.79999999999997</v>
      </c>
      <c r="BT409" s="4">
        <f t="shared" si="336"/>
        <v>19.3</v>
      </c>
      <c r="BX409" s="4">
        <f t="shared" si="337"/>
        <v>276.8</v>
      </c>
      <c r="BY409" s="4">
        <f t="shared" si="338"/>
        <v>67.469999999999985</v>
      </c>
      <c r="BZ409" s="4">
        <f t="shared" si="339"/>
        <v>1.73</v>
      </c>
      <c r="CD409" s="4">
        <f t="shared" si="340"/>
        <v>0</v>
      </c>
      <c r="CE409" s="4">
        <f t="shared" si="341"/>
        <v>0</v>
      </c>
      <c r="CF409" s="4">
        <f>IF(COUNTIF($BH$5:$BH409,"&gt;=2")&lt;=1,SUM($BG409:$BK409)*C$8,CF408)</f>
        <v>151200</v>
      </c>
      <c r="CG409" s="4">
        <f>IF(COUNTIF($BN$5:$BN409,"&gt;=2")&lt;=1,SUM($BL409:$BP409)*D$8,CG408)</f>
        <v>604799.99999999988</v>
      </c>
      <c r="CH409" s="4">
        <f>IF(COUNTIF($BT$5:$BT409,"&gt;=2")&lt;=1,SUM($BQ409:$BU409)*E$8,CH408)</f>
        <v>2592000</v>
      </c>
      <c r="CI409" s="4">
        <f>IF(COUNTIF($BZ$5:$BZ409,"&gt;=2")&lt;=1,SUM($BV409:$BZ409)*F$8,CI408)</f>
        <v>29894400</v>
      </c>
      <c r="CJ409" s="4">
        <f t="shared" si="344"/>
        <v>0</v>
      </c>
      <c r="CK409" s="4">
        <f t="shared" si="345"/>
        <v>384.75</v>
      </c>
      <c r="CM409" s="4">
        <v>405</v>
      </c>
      <c r="CN409" s="4">
        <f>IF(COUNTIF($BH$5:$BH409,"&gt;=2")&gt;1,CN408,BG409)</f>
        <v>4.8999999999999995</v>
      </c>
      <c r="CO409" s="4">
        <f>IF(COUNTIF($BH$5:$BH409,"&gt;=2")&gt;1,CO408,BH409)</f>
        <v>2.1</v>
      </c>
      <c r="CP409" s="4">
        <f>IF(COUNTIF($BH$5:$BH409,"&gt;=2")&gt;1,CP408,BI409)</f>
        <v>0</v>
      </c>
      <c r="CQ409" s="4">
        <f>IF(COUNTIF($BH$5:$BH409,"&gt;=2")&gt;1,CQ408,BJ409)</f>
        <v>0</v>
      </c>
      <c r="CR409" s="4">
        <f>IF(COUNTIF($BH$5:$BH409,"&gt;=2")&gt;1,CR408,BK409)</f>
        <v>0</v>
      </c>
      <c r="CS409" s="4">
        <f>IF(COUNTIF($BN$5:$BN409,"&gt;=2")&gt;1,CS408,BL409)</f>
        <v>7</v>
      </c>
      <c r="CT409" s="4">
        <f>IF(COUNTIF($BN$5:$BN409,"&gt;=2")&gt;1,CT408,BM409)</f>
        <v>4.8999999999999995</v>
      </c>
      <c r="CU409" s="4">
        <f>IF(COUNTIF($BN$5:$BN409,"&gt;=2")&gt;1,CU408,BN409)</f>
        <v>2.1</v>
      </c>
      <c r="CV409" s="4">
        <f>IF(COUNTIF($BN$5:$BN409,"&gt;=2")&gt;1,CV408,BO409)</f>
        <v>0</v>
      </c>
      <c r="CW409" s="4">
        <f>IF(COUNTIF($BN$5:$BN409,"&gt;=2")&gt;1,CW408,BP409)</f>
        <v>0</v>
      </c>
      <c r="CX409" s="4">
        <f>IF(COUNTIF($BT$5:$BT409,"&gt;=2")&gt;1,CX408,BQ409)</f>
        <v>0</v>
      </c>
      <c r="CY409" s="4">
        <f>IF(COUNTIF($BT$5:$BT409,"&gt;=2")&gt;1,CY408,BR409)</f>
        <v>26</v>
      </c>
      <c r="CZ409" s="4">
        <f>IF(COUNTIF($BT$5:$BT409,"&gt;=2")&gt;1,CZ408,BS409)</f>
        <v>11.999999999999996</v>
      </c>
      <c r="DA409" s="4">
        <f>IF(COUNTIF($BT$5:$BT409,"&gt;=2")&gt;1,DA408,BT409)</f>
        <v>2</v>
      </c>
      <c r="DB409" s="4">
        <f>IF(COUNTIF($BT$5:$BT409,"&gt;=2")&gt;1,DB408,BU409)</f>
        <v>0</v>
      </c>
      <c r="DC409" s="4">
        <f>IF(COUNTIF($BZ$5:$BZ409,"&gt;=2")&gt;1,DC408,BV409)</f>
        <v>0</v>
      </c>
      <c r="DD409" s="4">
        <f>IF(COUNTIF($BZ$5:$BZ409,"&gt;=2")&gt;1,DD408,BW409)</f>
        <v>0</v>
      </c>
      <c r="DE409" s="4">
        <f>IF(COUNTIF($BZ$5:$BZ409,"&gt;=2")&gt;1,DE408,BX409)</f>
        <v>276.8</v>
      </c>
      <c r="DF409" s="4">
        <f>IF(COUNTIF($BZ$5:$BZ409,"&gt;=2")&gt;1,DF408,BY409)</f>
        <v>67.469999999999985</v>
      </c>
      <c r="DG409" s="4">
        <f>IF(COUNTIF($BZ$5:$BZ409,"&gt;=2")&gt;1,DG408,BZ409)</f>
        <v>1.73</v>
      </c>
      <c r="DH409" s="4">
        <f t="shared" si="346"/>
        <v>0</v>
      </c>
      <c r="DI409" s="4">
        <f t="shared" si="347"/>
        <v>0</v>
      </c>
      <c r="DJ409" s="4">
        <f t="shared" si="348"/>
        <v>0</v>
      </c>
      <c r="DK409" s="4">
        <f t="shared" si="349"/>
        <v>0</v>
      </c>
      <c r="DL409" s="4">
        <f t="shared" si="350"/>
        <v>0</v>
      </c>
      <c r="DM409" s="4">
        <f t="shared" si="351"/>
        <v>7</v>
      </c>
      <c r="DN409" s="4">
        <f t="shared" si="352"/>
        <v>13.999999999999998</v>
      </c>
      <c r="DO409" s="4">
        <f t="shared" si="353"/>
        <v>40</v>
      </c>
      <c r="DP409" s="4">
        <f t="shared" si="354"/>
        <v>346</v>
      </c>
      <c r="DQ409" s="4">
        <f t="shared" si="355"/>
        <v>0</v>
      </c>
      <c r="DS409" s="4">
        <v>405</v>
      </c>
      <c r="DT409" s="4">
        <f>$CK409+INDEX(节奏总纲!D$4:D$163,基础状态预估!$C$2)</f>
        <v>429.00483399593907</v>
      </c>
      <c r="DU409" s="4">
        <f>$CK409+INDEX(节奏总纲!E$4:E$163,基础状态预估!$C$2)</f>
        <v>423.28268396026414</v>
      </c>
      <c r="DV409" s="4">
        <f>$CK409+INDEX(节奏总纲!F$4:F$163,基础状态预估!$C$2)</f>
        <v>416.39220630709644</v>
      </c>
      <c r="DW409" s="4">
        <f>$CK409+INDEX(节奏总纲!G$4:G$163,基础状态预估!$C$2)</f>
        <v>408.03246816526354</v>
      </c>
      <c r="DX409" s="4">
        <f>$CK409+INDEX(节奏总纲!H$4:H$163,基础状态预估!$C$2)</f>
        <v>397.69453894381218</v>
      </c>
      <c r="DY409" s="4">
        <f t="shared" si="356"/>
        <v>11.899999999999999</v>
      </c>
      <c r="DZ409" s="4">
        <f t="shared" si="357"/>
        <v>33</v>
      </c>
      <c r="EA409" s="4">
        <f t="shared" si="358"/>
        <v>290.90000000000003</v>
      </c>
      <c r="EB409" s="4">
        <f t="shared" si="359"/>
        <v>69.469999999999985</v>
      </c>
      <c r="EC409" s="4">
        <f t="shared" si="360"/>
        <v>1.73</v>
      </c>
    </row>
    <row r="410" spans="58:133" x14ac:dyDescent="0.15">
      <c r="BF410" s="4">
        <v>406</v>
      </c>
      <c r="BG410" s="4">
        <f t="shared" si="342"/>
        <v>284.2</v>
      </c>
      <c r="BH410" s="4">
        <f t="shared" si="343"/>
        <v>121.8</v>
      </c>
      <c r="BL410" s="4">
        <f t="shared" si="331"/>
        <v>200</v>
      </c>
      <c r="BM410" s="4">
        <f t="shared" si="332"/>
        <v>140</v>
      </c>
      <c r="BN410" s="4">
        <f t="shared" si="333"/>
        <v>60</v>
      </c>
      <c r="BR410" s="4">
        <f t="shared" si="334"/>
        <v>251.55</v>
      </c>
      <c r="BS410" s="4">
        <f t="shared" si="335"/>
        <v>116.09999999999998</v>
      </c>
      <c r="BT410" s="4">
        <f t="shared" si="336"/>
        <v>19.350000000000001</v>
      </c>
      <c r="BX410" s="4">
        <f t="shared" si="337"/>
        <v>277.60000000000002</v>
      </c>
      <c r="BY410" s="4">
        <f t="shared" si="338"/>
        <v>67.664999999999978</v>
      </c>
      <c r="BZ410" s="4">
        <f t="shared" si="339"/>
        <v>1.7350000000000001</v>
      </c>
      <c r="CD410" s="4">
        <f t="shared" si="340"/>
        <v>0</v>
      </c>
      <c r="CE410" s="4">
        <f t="shared" si="341"/>
        <v>0</v>
      </c>
      <c r="CF410" s="4">
        <f>IF(COUNTIF($BH$5:$BH410,"&gt;=2")&lt;=1,SUM($BG410:$BK410)*C$8,CF409)</f>
        <v>151200</v>
      </c>
      <c r="CG410" s="4">
        <f>IF(COUNTIF($BN$5:$BN410,"&gt;=2")&lt;=1,SUM($BL410:$BP410)*D$8,CG409)</f>
        <v>604799.99999999988</v>
      </c>
      <c r="CH410" s="4">
        <f>IF(COUNTIF($BT$5:$BT410,"&gt;=2")&lt;=1,SUM($BQ410:$BU410)*E$8,CH409)</f>
        <v>2592000</v>
      </c>
      <c r="CI410" s="4">
        <f>IF(COUNTIF($BZ$5:$BZ410,"&gt;=2")&lt;=1,SUM($BV410:$BZ410)*F$8,CI409)</f>
        <v>29980800</v>
      </c>
      <c r="CJ410" s="4">
        <f t="shared" si="344"/>
        <v>0</v>
      </c>
      <c r="CK410" s="4">
        <f t="shared" si="345"/>
        <v>385.75</v>
      </c>
      <c r="CM410" s="4">
        <v>406</v>
      </c>
      <c r="CN410" s="4">
        <f>IF(COUNTIF($BH$5:$BH410,"&gt;=2")&gt;1,CN409,BG410)</f>
        <v>4.8999999999999995</v>
      </c>
      <c r="CO410" s="4">
        <f>IF(COUNTIF($BH$5:$BH410,"&gt;=2")&gt;1,CO409,BH410)</f>
        <v>2.1</v>
      </c>
      <c r="CP410" s="4">
        <f>IF(COUNTIF($BH$5:$BH410,"&gt;=2")&gt;1,CP409,BI410)</f>
        <v>0</v>
      </c>
      <c r="CQ410" s="4">
        <f>IF(COUNTIF($BH$5:$BH410,"&gt;=2")&gt;1,CQ409,BJ410)</f>
        <v>0</v>
      </c>
      <c r="CR410" s="4">
        <f>IF(COUNTIF($BH$5:$BH410,"&gt;=2")&gt;1,CR409,BK410)</f>
        <v>0</v>
      </c>
      <c r="CS410" s="4">
        <f>IF(COUNTIF($BN$5:$BN410,"&gt;=2")&gt;1,CS409,BL410)</f>
        <v>7</v>
      </c>
      <c r="CT410" s="4">
        <f>IF(COUNTIF($BN$5:$BN410,"&gt;=2")&gt;1,CT409,BM410)</f>
        <v>4.8999999999999995</v>
      </c>
      <c r="CU410" s="4">
        <f>IF(COUNTIF($BN$5:$BN410,"&gt;=2")&gt;1,CU409,BN410)</f>
        <v>2.1</v>
      </c>
      <c r="CV410" s="4">
        <f>IF(COUNTIF($BN$5:$BN410,"&gt;=2")&gt;1,CV409,BO410)</f>
        <v>0</v>
      </c>
      <c r="CW410" s="4">
        <f>IF(COUNTIF($BN$5:$BN410,"&gt;=2")&gt;1,CW409,BP410)</f>
        <v>0</v>
      </c>
      <c r="CX410" s="4">
        <f>IF(COUNTIF($BT$5:$BT410,"&gt;=2")&gt;1,CX409,BQ410)</f>
        <v>0</v>
      </c>
      <c r="CY410" s="4">
        <f>IF(COUNTIF($BT$5:$BT410,"&gt;=2")&gt;1,CY409,BR410)</f>
        <v>26</v>
      </c>
      <c r="CZ410" s="4">
        <f>IF(COUNTIF($BT$5:$BT410,"&gt;=2")&gt;1,CZ409,BS410)</f>
        <v>11.999999999999996</v>
      </c>
      <c r="DA410" s="4">
        <f>IF(COUNTIF($BT$5:$BT410,"&gt;=2")&gt;1,DA409,BT410)</f>
        <v>2</v>
      </c>
      <c r="DB410" s="4">
        <f>IF(COUNTIF($BT$5:$BT410,"&gt;=2")&gt;1,DB409,BU410)</f>
        <v>0</v>
      </c>
      <c r="DC410" s="4">
        <f>IF(COUNTIF($BZ$5:$BZ410,"&gt;=2")&gt;1,DC409,BV410)</f>
        <v>0</v>
      </c>
      <c r="DD410" s="4">
        <f>IF(COUNTIF($BZ$5:$BZ410,"&gt;=2")&gt;1,DD409,BW410)</f>
        <v>0</v>
      </c>
      <c r="DE410" s="4">
        <f>IF(COUNTIF($BZ$5:$BZ410,"&gt;=2")&gt;1,DE409,BX410)</f>
        <v>277.60000000000002</v>
      </c>
      <c r="DF410" s="4">
        <f>IF(COUNTIF($BZ$5:$BZ410,"&gt;=2")&gt;1,DF409,BY410)</f>
        <v>67.664999999999978</v>
      </c>
      <c r="DG410" s="4">
        <f>IF(COUNTIF($BZ$5:$BZ410,"&gt;=2")&gt;1,DG409,BZ410)</f>
        <v>1.7350000000000001</v>
      </c>
      <c r="DH410" s="4">
        <f t="shared" si="346"/>
        <v>0</v>
      </c>
      <c r="DI410" s="4">
        <f t="shared" si="347"/>
        <v>0</v>
      </c>
      <c r="DJ410" s="4">
        <f t="shared" si="348"/>
        <v>0</v>
      </c>
      <c r="DK410" s="4">
        <f t="shared" si="349"/>
        <v>0</v>
      </c>
      <c r="DL410" s="4">
        <f t="shared" si="350"/>
        <v>0</v>
      </c>
      <c r="DM410" s="4">
        <f t="shared" si="351"/>
        <v>7</v>
      </c>
      <c r="DN410" s="4">
        <f t="shared" si="352"/>
        <v>13.999999999999998</v>
      </c>
      <c r="DO410" s="4">
        <f t="shared" si="353"/>
        <v>40</v>
      </c>
      <c r="DP410" s="4">
        <f t="shared" si="354"/>
        <v>347</v>
      </c>
      <c r="DQ410" s="4">
        <f t="shared" si="355"/>
        <v>0</v>
      </c>
      <c r="DS410" s="4">
        <v>406</v>
      </c>
      <c r="DT410" s="4">
        <f>$CK410+INDEX(节奏总纲!D$4:D$163,基础状态预估!$C$2)</f>
        <v>430.00483399593907</v>
      </c>
      <c r="DU410" s="4">
        <f>$CK410+INDEX(节奏总纲!E$4:E$163,基础状态预估!$C$2)</f>
        <v>424.28268396026414</v>
      </c>
      <c r="DV410" s="4">
        <f>$CK410+INDEX(节奏总纲!F$4:F$163,基础状态预估!$C$2)</f>
        <v>417.39220630709644</v>
      </c>
      <c r="DW410" s="4">
        <f>$CK410+INDEX(节奏总纲!G$4:G$163,基础状态预估!$C$2)</f>
        <v>409.03246816526354</v>
      </c>
      <c r="DX410" s="4">
        <f>$CK410+INDEX(节奏总纲!H$4:H$163,基础状态预估!$C$2)</f>
        <v>398.69453894381218</v>
      </c>
      <c r="DY410" s="4">
        <f t="shared" si="356"/>
        <v>11.899999999999999</v>
      </c>
      <c r="DZ410" s="4">
        <f t="shared" si="357"/>
        <v>33</v>
      </c>
      <c r="EA410" s="4">
        <f t="shared" si="358"/>
        <v>291.70000000000005</v>
      </c>
      <c r="EB410" s="4">
        <f t="shared" si="359"/>
        <v>69.664999999999978</v>
      </c>
      <c r="EC410" s="4">
        <f t="shared" si="360"/>
        <v>1.7350000000000001</v>
      </c>
    </row>
    <row r="411" spans="58:133" x14ac:dyDescent="0.15">
      <c r="BF411" s="4">
        <v>407</v>
      </c>
      <c r="BG411" s="4">
        <f t="shared" si="342"/>
        <v>284.89999999999998</v>
      </c>
      <c r="BH411" s="4">
        <f t="shared" si="343"/>
        <v>122.1</v>
      </c>
      <c r="BL411" s="4">
        <f t="shared" si="331"/>
        <v>200.5</v>
      </c>
      <c r="BM411" s="4">
        <f t="shared" si="332"/>
        <v>140.35</v>
      </c>
      <c r="BN411" s="4">
        <f t="shared" si="333"/>
        <v>60.15</v>
      </c>
      <c r="BR411" s="4">
        <f t="shared" si="334"/>
        <v>252.20000000000002</v>
      </c>
      <c r="BS411" s="4">
        <f t="shared" si="335"/>
        <v>116.39999999999998</v>
      </c>
      <c r="BT411" s="4">
        <f t="shared" si="336"/>
        <v>19.400000000000002</v>
      </c>
      <c r="BX411" s="4">
        <f t="shared" si="337"/>
        <v>278.40000000000003</v>
      </c>
      <c r="BY411" s="4">
        <f t="shared" si="338"/>
        <v>67.859999999999985</v>
      </c>
      <c r="BZ411" s="4">
        <f t="shared" si="339"/>
        <v>1.74</v>
      </c>
      <c r="CD411" s="4">
        <f t="shared" si="340"/>
        <v>0</v>
      </c>
      <c r="CE411" s="4">
        <f t="shared" si="341"/>
        <v>0</v>
      </c>
      <c r="CF411" s="4">
        <f>IF(COUNTIF($BH$5:$BH411,"&gt;=2")&lt;=1,SUM($BG411:$BK411)*C$8,CF410)</f>
        <v>151200</v>
      </c>
      <c r="CG411" s="4">
        <f>IF(COUNTIF($BN$5:$BN411,"&gt;=2")&lt;=1,SUM($BL411:$BP411)*D$8,CG410)</f>
        <v>604799.99999999988</v>
      </c>
      <c r="CH411" s="4">
        <f>IF(COUNTIF($BT$5:$BT411,"&gt;=2")&lt;=1,SUM($BQ411:$BU411)*E$8,CH410)</f>
        <v>2592000</v>
      </c>
      <c r="CI411" s="4">
        <f>IF(COUNTIF($BZ$5:$BZ411,"&gt;=2")&lt;=1,SUM($BV411:$BZ411)*F$8,CI410)</f>
        <v>30067200</v>
      </c>
      <c r="CJ411" s="4">
        <f t="shared" si="344"/>
        <v>0</v>
      </c>
      <c r="CK411" s="4">
        <f t="shared" si="345"/>
        <v>386.75</v>
      </c>
      <c r="CM411" s="4">
        <v>407</v>
      </c>
      <c r="CN411" s="4">
        <f>IF(COUNTIF($BH$5:$BH411,"&gt;=2")&gt;1,CN410,BG411)</f>
        <v>4.8999999999999995</v>
      </c>
      <c r="CO411" s="4">
        <f>IF(COUNTIF($BH$5:$BH411,"&gt;=2")&gt;1,CO410,BH411)</f>
        <v>2.1</v>
      </c>
      <c r="CP411" s="4">
        <f>IF(COUNTIF($BH$5:$BH411,"&gt;=2")&gt;1,CP410,BI411)</f>
        <v>0</v>
      </c>
      <c r="CQ411" s="4">
        <f>IF(COUNTIF($BH$5:$BH411,"&gt;=2")&gt;1,CQ410,BJ411)</f>
        <v>0</v>
      </c>
      <c r="CR411" s="4">
        <f>IF(COUNTIF($BH$5:$BH411,"&gt;=2")&gt;1,CR410,BK411)</f>
        <v>0</v>
      </c>
      <c r="CS411" s="4">
        <f>IF(COUNTIF($BN$5:$BN411,"&gt;=2")&gt;1,CS410,BL411)</f>
        <v>7</v>
      </c>
      <c r="CT411" s="4">
        <f>IF(COUNTIF($BN$5:$BN411,"&gt;=2")&gt;1,CT410,BM411)</f>
        <v>4.8999999999999995</v>
      </c>
      <c r="CU411" s="4">
        <f>IF(COUNTIF($BN$5:$BN411,"&gt;=2")&gt;1,CU410,BN411)</f>
        <v>2.1</v>
      </c>
      <c r="CV411" s="4">
        <f>IF(COUNTIF($BN$5:$BN411,"&gt;=2")&gt;1,CV410,BO411)</f>
        <v>0</v>
      </c>
      <c r="CW411" s="4">
        <f>IF(COUNTIF($BN$5:$BN411,"&gt;=2")&gt;1,CW410,BP411)</f>
        <v>0</v>
      </c>
      <c r="CX411" s="4">
        <f>IF(COUNTIF($BT$5:$BT411,"&gt;=2")&gt;1,CX410,BQ411)</f>
        <v>0</v>
      </c>
      <c r="CY411" s="4">
        <f>IF(COUNTIF($BT$5:$BT411,"&gt;=2")&gt;1,CY410,BR411)</f>
        <v>26</v>
      </c>
      <c r="CZ411" s="4">
        <f>IF(COUNTIF($BT$5:$BT411,"&gt;=2")&gt;1,CZ410,BS411)</f>
        <v>11.999999999999996</v>
      </c>
      <c r="DA411" s="4">
        <f>IF(COUNTIF($BT$5:$BT411,"&gt;=2")&gt;1,DA410,BT411)</f>
        <v>2</v>
      </c>
      <c r="DB411" s="4">
        <f>IF(COUNTIF($BT$5:$BT411,"&gt;=2")&gt;1,DB410,BU411)</f>
        <v>0</v>
      </c>
      <c r="DC411" s="4">
        <f>IF(COUNTIF($BZ$5:$BZ411,"&gt;=2")&gt;1,DC410,BV411)</f>
        <v>0</v>
      </c>
      <c r="DD411" s="4">
        <f>IF(COUNTIF($BZ$5:$BZ411,"&gt;=2")&gt;1,DD410,BW411)</f>
        <v>0</v>
      </c>
      <c r="DE411" s="4">
        <f>IF(COUNTIF($BZ$5:$BZ411,"&gt;=2")&gt;1,DE410,BX411)</f>
        <v>278.40000000000003</v>
      </c>
      <c r="DF411" s="4">
        <f>IF(COUNTIF($BZ$5:$BZ411,"&gt;=2")&gt;1,DF410,BY411)</f>
        <v>67.859999999999985</v>
      </c>
      <c r="DG411" s="4">
        <f>IF(COUNTIF($BZ$5:$BZ411,"&gt;=2")&gt;1,DG410,BZ411)</f>
        <v>1.74</v>
      </c>
      <c r="DH411" s="4">
        <f t="shared" si="346"/>
        <v>0</v>
      </c>
      <c r="DI411" s="4">
        <f t="shared" si="347"/>
        <v>0</v>
      </c>
      <c r="DJ411" s="4">
        <f t="shared" si="348"/>
        <v>0</v>
      </c>
      <c r="DK411" s="4">
        <f t="shared" si="349"/>
        <v>0</v>
      </c>
      <c r="DL411" s="4">
        <f t="shared" si="350"/>
        <v>0</v>
      </c>
      <c r="DM411" s="4">
        <f t="shared" si="351"/>
        <v>7</v>
      </c>
      <c r="DN411" s="4">
        <f t="shared" si="352"/>
        <v>13.999999999999998</v>
      </c>
      <c r="DO411" s="4">
        <f t="shared" si="353"/>
        <v>40</v>
      </c>
      <c r="DP411" s="4">
        <f t="shared" si="354"/>
        <v>348</v>
      </c>
      <c r="DQ411" s="4">
        <f t="shared" si="355"/>
        <v>0</v>
      </c>
      <c r="DS411" s="4">
        <v>407</v>
      </c>
      <c r="DT411" s="4">
        <f>$CK411+INDEX(节奏总纲!D$4:D$163,基础状态预估!$C$2)</f>
        <v>431.00483399593907</v>
      </c>
      <c r="DU411" s="4">
        <f>$CK411+INDEX(节奏总纲!E$4:E$163,基础状态预估!$C$2)</f>
        <v>425.28268396026414</v>
      </c>
      <c r="DV411" s="4">
        <f>$CK411+INDEX(节奏总纲!F$4:F$163,基础状态预估!$C$2)</f>
        <v>418.39220630709644</v>
      </c>
      <c r="DW411" s="4">
        <f>$CK411+INDEX(节奏总纲!G$4:G$163,基础状态预估!$C$2)</f>
        <v>410.03246816526354</v>
      </c>
      <c r="DX411" s="4">
        <f>$CK411+INDEX(节奏总纲!H$4:H$163,基础状态预估!$C$2)</f>
        <v>399.69453894381218</v>
      </c>
      <c r="DY411" s="4">
        <f t="shared" si="356"/>
        <v>11.899999999999999</v>
      </c>
      <c r="DZ411" s="4">
        <f t="shared" si="357"/>
        <v>33</v>
      </c>
      <c r="EA411" s="4">
        <f t="shared" si="358"/>
        <v>292.50000000000006</v>
      </c>
      <c r="EB411" s="4">
        <f t="shared" si="359"/>
        <v>69.859999999999985</v>
      </c>
      <c r="EC411" s="4">
        <f t="shared" si="360"/>
        <v>1.74</v>
      </c>
    </row>
    <row r="412" spans="58:133" x14ac:dyDescent="0.15">
      <c r="BF412" s="4">
        <v>408</v>
      </c>
      <c r="BG412" s="4">
        <f t="shared" si="342"/>
        <v>285.59999999999997</v>
      </c>
      <c r="BH412" s="4">
        <f t="shared" si="343"/>
        <v>122.39999999999999</v>
      </c>
      <c r="BL412" s="4">
        <f t="shared" si="331"/>
        <v>201</v>
      </c>
      <c r="BM412" s="4">
        <f t="shared" si="332"/>
        <v>140.69999999999999</v>
      </c>
      <c r="BN412" s="4">
        <f t="shared" si="333"/>
        <v>60.3</v>
      </c>
      <c r="BR412" s="4">
        <f t="shared" si="334"/>
        <v>252.85000000000002</v>
      </c>
      <c r="BS412" s="4">
        <f t="shared" si="335"/>
        <v>116.69999999999997</v>
      </c>
      <c r="BT412" s="4">
        <f t="shared" si="336"/>
        <v>19.450000000000003</v>
      </c>
      <c r="BX412" s="4">
        <f t="shared" si="337"/>
        <v>279.2</v>
      </c>
      <c r="BY412" s="4">
        <f t="shared" si="338"/>
        <v>68.054999999999978</v>
      </c>
      <c r="BZ412" s="4">
        <f t="shared" si="339"/>
        <v>1.7450000000000001</v>
      </c>
      <c r="CD412" s="4">
        <f t="shared" si="340"/>
        <v>0</v>
      </c>
      <c r="CE412" s="4">
        <f t="shared" si="341"/>
        <v>0</v>
      </c>
      <c r="CF412" s="4">
        <f>IF(COUNTIF($BH$5:$BH412,"&gt;=2")&lt;=1,SUM($BG412:$BK412)*C$8,CF411)</f>
        <v>151200</v>
      </c>
      <c r="CG412" s="4">
        <f>IF(COUNTIF($BN$5:$BN412,"&gt;=2")&lt;=1,SUM($BL412:$BP412)*D$8,CG411)</f>
        <v>604799.99999999988</v>
      </c>
      <c r="CH412" s="4">
        <f>IF(COUNTIF($BT$5:$BT412,"&gt;=2")&lt;=1,SUM($BQ412:$BU412)*E$8,CH411)</f>
        <v>2592000</v>
      </c>
      <c r="CI412" s="4">
        <f>IF(COUNTIF($BZ$5:$BZ412,"&gt;=2")&lt;=1,SUM($BV412:$BZ412)*F$8,CI411)</f>
        <v>30153600</v>
      </c>
      <c r="CJ412" s="4">
        <f t="shared" si="344"/>
        <v>0</v>
      </c>
      <c r="CK412" s="4">
        <f t="shared" si="345"/>
        <v>387.75</v>
      </c>
      <c r="CM412" s="4">
        <v>408</v>
      </c>
      <c r="CN412" s="4">
        <f>IF(COUNTIF($BH$5:$BH412,"&gt;=2")&gt;1,CN411,BG412)</f>
        <v>4.8999999999999995</v>
      </c>
      <c r="CO412" s="4">
        <f>IF(COUNTIF($BH$5:$BH412,"&gt;=2")&gt;1,CO411,BH412)</f>
        <v>2.1</v>
      </c>
      <c r="CP412" s="4">
        <f>IF(COUNTIF($BH$5:$BH412,"&gt;=2")&gt;1,CP411,BI412)</f>
        <v>0</v>
      </c>
      <c r="CQ412" s="4">
        <f>IF(COUNTIF($BH$5:$BH412,"&gt;=2")&gt;1,CQ411,BJ412)</f>
        <v>0</v>
      </c>
      <c r="CR412" s="4">
        <f>IF(COUNTIF($BH$5:$BH412,"&gt;=2")&gt;1,CR411,BK412)</f>
        <v>0</v>
      </c>
      <c r="CS412" s="4">
        <f>IF(COUNTIF($BN$5:$BN412,"&gt;=2")&gt;1,CS411,BL412)</f>
        <v>7</v>
      </c>
      <c r="CT412" s="4">
        <f>IF(COUNTIF($BN$5:$BN412,"&gt;=2")&gt;1,CT411,BM412)</f>
        <v>4.8999999999999995</v>
      </c>
      <c r="CU412" s="4">
        <f>IF(COUNTIF($BN$5:$BN412,"&gt;=2")&gt;1,CU411,BN412)</f>
        <v>2.1</v>
      </c>
      <c r="CV412" s="4">
        <f>IF(COUNTIF($BN$5:$BN412,"&gt;=2")&gt;1,CV411,BO412)</f>
        <v>0</v>
      </c>
      <c r="CW412" s="4">
        <f>IF(COUNTIF($BN$5:$BN412,"&gt;=2")&gt;1,CW411,BP412)</f>
        <v>0</v>
      </c>
      <c r="CX412" s="4">
        <f>IF(COUNTIF($BT$5:$BT412,"&gt;=2")&gt;1,CX411,BQ412)</f>
        <v>0</v>
      </c>
      <c r="CY412" s="4">
        <f>IF(COUNTIF($BT$5:$BT412,"&gt;=2")&gt;1,CY411,BR412)</f>
        <v>26</v>
      </c>
      <c r="CZ412" s="4">
        <f>IF(COUNTIF($BT$5:$BT412,"&gt;=2")&gt;1,CZ411,BS412)</f>
        <v>11.999999999999996</v>
      </c>
      <c r="DA412" s="4">
        <f>IF(COUNTIF($BT$5:$BT412,"&gt;=2")&gt;1,DA411,BT412)</f>
        <v>2</v>
      </c>
      <c r="DB412" s="4">
        <f>IF(COUNTIF($BT$5:$BT412,"&gt;=2")&gt;1,DB411,BU412)</f>
        <v>0</v>
      </c>
      <c r="DC412" s="4">
        <f>IF(COUNTIF($BZ$5:$BZ412,"&gt;=2")&gt;1,DC411,BV412)</f>
        <v>0</v>
      </c>
      <c r="DD412" s="4">
        <f>IF(COUNTIF($BZ$5:$BZ412,"&gt;=2")&gt;1,DD411,BW412)</f>
        <v>0</v>
      </c>
      <c r="DE412" s="4">
        <f>IF(COUNTIF($BZ$5:$BZ412,"&gt;=2")&gt;1,DE411,BX412)</f>
        <v>279.2</v>
      </c>
      <c r="DF412" s="4">
        <f>IF(COUNTIF($BZ$5:$BZ412,"&gt;=2")&gt;1,DF411,BY412)</f>
        <v>68.054999999999978</v>
      </c>
      <c r="DG412" s="4">
        <f>IF(COUNTIF($BZ$5:$BZ412,"&gt;=2")&gt;1,DG411,BZ412)</f>
        <v>1.7450000000000001</v>
      </c>
      <c r="DH412" s="4">
        <f t="shared" si="346"/>
        <v>0</v>
      </c>
      <c r="DI412" s="4">
        <f t="shared" si="347"/>
        <v>0</v>
      </c>
      <c r="DJ412" s="4">
        <f t="shared" si="348"/>
        <v>0</v>
      </c>
      <c r="DK412" s="4">
        <f t="shared" si="349"/>
        <v>0</v>
      </c>
      <c r="DL412" s="4">
        <f t="shared" si="350"/>
        <v>0</v>
      </c>
      <c r="DM412" s="4">
        <f t="shared" si="351"/>
        <v>7</v>
      </c>
      <c r="DN412" s="4">
        <f t="shared" si="352"/>
        <v>13.999999999999998</v>
      </c>
      <c r="DO412" s="4">
        <f t="shared" si="353"/>
        <v>40</v>
      </c>
      <c r="DP412" s="4">
        <f t="shared" si="354"/>
        <v>349</v>
      </c>
      <c r="DQ412" s="4">
        <f t="shared" si="355"/>
        <v>0</v>
      </c>
      <c r="DS412" s="4">
        <v>408</v>
      </c>
      <c r="DT412" s="4">
        <f>$CK412+INDEX(节奏总纲!D$4:D$163,基础状态预估!$C$2)</f>
        <v>432.00483399593907</v>
      </c>
      <c r="DU412" s="4">
        <f>$CK412+INDEX(节奏总纲!E$4:E$163,基础状态预估!$C$2)</f>
        <v>426.28268396026414</v>
      </c>
      <c r="DV412" s="4">
        <f>$CK412+INDEX(节奏总纲!F$4:F$163,基础状态预估!$C$2)</f>
        <v>419.39220630709644</v>
      </c>
      <c r="DW412" s="4">
        <f>$CK412+INDEX(节奏总纲!G$4:G$163,基础状态预估!$C$2)</f>
        <v>411.03246816526354</v>
      </c>
      <c r="DX412" s="4">
        <f>$CK412+INDEX(节奏总纲!H$4:H$163,基础状态预估!$C$2)</f>
        <v>400.69453894381218</v>
      </c>
      <c r="DY412" s="4">
        <f t="shared" si="356"/>
        <v>11.899999999999999</v>
      </c>
      <c r="DZ412" s="4">
        <f t="shared" si="357"/>
        <v>33</v>
      </c>
      <c r="EA412" s="4">
        <f t="shared" si="358"/>
        <v>293.3</v>
      </c>
      <c r="EB412" s="4">
        <f t="shared" si="359"/>
        <v>70.054999999999978</v>
      </c>
      <c r="EC412" s="4">
        <f t="shared" si="360"/>
        <v>1.7450000000000001</v>
      </c>
    </row>
    <row r="413" spans="58:133" x14ac:dyDescent="0.15">
      <c r="BF413" s="4">
        <v>409</v>
      </c>
      <c r="BG413" s="4">
        <f t="shared" si="342"/>
        <v>286.29999999999995</v>
      </c>
      <c r="BH413" s="4">
        <f t="shared" si="343"/>
        <v>122.69999999999999</v>
      </c>
      <c r="BL413" s="4">
        <f t="shared" si="331"/>
        <v>201.5</v>
      </c>
      <c r="BM413" s="4">
        <f t="shared" si="332"/>
        <v>141.04999999999998</v>
      </c>
      <c r="BN413" s="4">
        <f t="shared" si="333"/>
        <v>60.449999999999996</v>
      </c>
      <c r="BR413" s="4">
        <f t="shared" si="334"/>
        <v>253.5</v>
      </c>
      <c r="BS413" s="4">
        <f t="shared" si="335"/>
        <v>116.99999999999997</v>
      </c>
      <c r="BT413" s="4">
        <f t="shared" si="336"/>
        <v>19.5</v>
      </c>
      <c r="BX413" s="4">
        <f t="shared" si="337"/>
        <v>280</v>
      </c>
      <c r="BY413" s="4">
        <f t="shared" si="338"/>
        <v>68.249999999999986</v>
      </c>
      <c r="BZ413" s="4">
        <f t="shared" si="339"/>
        <v>1.75</v>
      </c>
      <c r="CD413" s="4">
        <f t="shared" si="340"/>
        <v>0</v>
      </c>
      <c r="CE413" s="4">
        <f t="shared" si="341"/>
        <v>0</v>
      </c>
      <c r="CF413" s="4">
        <f>IF(COUNTIF($BH$5:$BH413,"&gt;=2")&lt;=1,SUM($BG413:$BK413)*C$8,CF412)</f>
        <v>151200</v>
      </c>
      <c r="CG413" s="4">
        <f>IF(COUNTIF($BN$5:$BN413,"&gt;=2")&lt;=1,SUM($BL413:$BP413)*D$8,CG412)</f>
        <v>604799.99999999988</v>
      </c>
      <c r="CH413" s="4">
        <f>IF(COUNTIF($BT$5:$BT413,"&gt;=2")&lt;=1,SUM($BQ413:$BU413)*E$8,CH412)</f>
        <v>2592000</v>
      </c>
      <c r="CI413" s="4">
        <f>IF(COUNTIF($BZ$5:$BZ413,"&gt;=2")&lt;=1,SUM($BV413:$BZ413)*F$8,CI412)</f>
        <v>30240000</v>
      </c>
      <c r="CJ413" s="4">
        <f t="shared" si="344"/>
        <v>0</v>
      </c>
      <c r="CK413" s="4">
        <f t="shared" si="345"/>
        <v>388.75</v>
      </c>
      <c r="CM413" s="4">
        <v>409</v>
      </c>
      <c r="CN413" s="4">
        <f>IF(COUNTIF($BH$5:$BH413,"&gt;=2")&gt;1,CN412,BG413)</f>
        <v>4.8999999999999995</v>
      </c>
      <c r="CO413" s="4">
        <f>IF(COUNTIF($BH$5:$BH413,"&gt;=2")&gt;1,CO412,BH413)</f>
        <v>2.1</v>
      </c>
      <c r="CP413" s="4">
        <f>IF(COUNTIF($BH$5:$BH413,"&gt;=2")&gt;1,CP412,BI413)</f>
        <v>0</v>
      </c>
      <c r="CQ413" s="4">
        <f>IF(COUNTIF($BH$5:$BH413,"&gt;=2")&gt;1,CQ412,BJ413)</f>
        <v>0</v>
      </c>
      <c r="CR413" s="4">
        <f>IF(COUNTIF($BH$5:$BH413,"&gt;=2")&gt;1,CR412,BK413)</f>
        <v>0</v>
      </c>
      <c r="CS413" s="4">
        <f>IF(COUNTIF($BN$5:$BN413,"&gt;=2")&gt;1,CS412,BL413)</f>
        <v>7</v>
      </c>
      <c r="CT413" s="4">
        <f>IF(COUNTIF($BN$5:$BN413,"&gt;=2")&gt;1,CT412,BM413)</f>
        <v>4.8999999999999995</v>
      </c>
      <c r="CU413" s="4">
        <f>IF(COUNTIF($BN$5:$BN413,"&gt;=2")&gt;1,CU412,BN413)</f>
        <v>2.1</v>
      </c>
      <c r="CV413" s="4">
        <f>IF(COUNTIF($BN$5:$BN413,"&gt;=2")&gt;1,CV412,BO413)</f>
        <v>0</v>
      </c>
      <c r="CW413" s="4">
        <f>IF(COUNTIF($BN$5:$BN413,"&gt;=2")&gt;1,CW412,BP413)</f>
        <v>0</v>
      </c>
      <c r="CX413" s="4">
        <f>IF(COUNTIF($BT$5:$BT413,"&gt;=2")&gt;1,CX412,BQ413)</f>
        <v>0</v>
      </c>
      <c r="CY413" s="4">
        <f>IF(COUNTIF($BT$5:$BT413,"&gt;=2")&gt;1,CY412,BR413)</f>
        <v>26</v>
      </c>
      <c r="CZ413" s="4">
        <f>IF(COUNTIF($BT$5:$BT413,"&gt;=2")&gt;1,CZ412,BS413)</f>
        <v>11.999999999999996</v>
      </c>
      <c r="DA413" s="4">
        <f>IF(COUNTIF($BT$5:$BT413,"&gt;=2")&gt;1,DA412,BT413)</f>
        <v>2</v>
      </c>
      <c r="DB413" s="4">
        <f>IF(COUNTIF($BT$5:$BT413,"&gt;=2")&gt;1,DB412,BU413)</f>
        <v>0</v>
      </c>
      <c r="DC413" s="4">
        <f>IF(COUNTIF($BZ$5:$BZ413,"&gt;=2")&gt;1,DC412,BV413)</f>
        <v>0</v>
      </c>
      <c r="DD413" s="4">
        <f>IF(COUNTIF($BZ$5:$BZ413,"&gt;=2")&gt;1,DD412,BW413)</f>
        <v>0</v>
      </c>
      <c r="DE413" s="4">
        <f>IF(COUNTIF($BZ$5:$BZ413,"&gt;=2")&gt;1,DE412,BX413)</f>
        <v>280</v>
      </c>
      <c r="DF413" s="4">
        <f>IF(COUNTIF($BZ$5:$BZ413,"&gt;=2")&gt;1,DF412,BY413)</f>
        <v>68.249999999999986</v>
      </c>
      <c r="DG413" s="4">
        <f>IF(COUNTIF($BZ$5:$BZ413,"&gt;=2")&gt;1,DG412,BZ413)</f>
        <v>1.75</v>
      </c>
      <c r="DH413" s="4">
        <f t="shared" si="346"/>
        <v>0</v>
      </c>
      <c r="DI413" s="4">
        <f t="shared" si="347"/>
        <v>0</v>
      </c>
      <c r="DJ413" s="4">
        <f t="shared" si="348"/>
        <v>0</v>
      </c>
      <c r="DK413" s="4">
        <f t="shared" si="349"/>
        <v>0</v>
      </c>
      <c r="DL413" s="4">
        <f t="shared" si="350"/>
        <v>0</v>
      </c>
      <c r="DM413" s="4">
        <f t="shared" si="351"/>
        <v>7</v>
      </c>
      <c r="DN413" s="4">
        <f t="shared" si="352"/>
        <v>13.999999999999998</v>
      </c>
      <c r="DO413" s="4">
        <f t="shared" si="353"/>
        <v>40</v>
      </c>
      <c r="DP413" s="4">
        <f t="shared" si="354"/>
        <v>350</v>
      </c>
      <c r="DQ413" s="4">
        <f t="shared" si="355"/>
        <v>0</v>
      </c>
      <c r="DS413" s="4">
        <v>409</v>
      </c>
      <c r="DT413" s="4">
        <f>$CK413+INDEX(节奏总纲!D$4:D$163,基础状态预估!$C$2)</f>
        <v>433.00483399593907</v>
      </c>
      <c r="DU413" s="4">
        <f>$CK413+INDEX(节奏总纲!E$4:E$163,基础状态预估!$C$2)</f>
        <v>427.28268396026414</v>
      </c>
      <c r="DV413" s="4">
        <f>$CK413+INDEX(节奏总纲!F$4:F$163,基础状态预估!$C$2)</f>
        <v>420.39220630709644</v>
      </c>
      <c r="DW413" s="4">
        <f>$CK413+INDEX(节奏总纲!G$4:G$163,基础状态预估!$C$2)</f>
        <v>412.03246816526354</v>
      </c>
      <c r="DX413" s="4">
        <f>$CK413+INDEX(节奏总纲!H$4:H$163,基础状态预估!$C$2)</f>
        <v>401.69453894381218</v>
      </c>
      <c r="DY413" s="4">
        <f t="shared" si="356"/>
        <v>11.899999999999999</v>
      </c>
      <c r="DZ413" s="4">
        <f t="shared" si="357"/>
        <v>33</v>
      </c>
      <c r="EA413" s="4">
        <f t="shared" si="358"/>
        <v>294.10000000000002</v>
      </c>
      <c r="EB413" s="4">
        <f t="shared" si="359"/>
        <v>70.249999999999986</v>
      </c>
      <c r="EC413" s="4">
        <f t="shared" si="360"/>
        <v>1.75</v>
      </c>
    </row>
    <row r="414" spans="58:133" x14ac:dyDescent="0.15">
      <c r="BF414" s="4">
        <v>410</v>
      </c>
      <c r="BG414" s="4">
        <f t="shared" si="342"/>
        <v>287</v>
      </c>
      <c r="BH414" s="4">
        <f t="shared" si="343"/>
        <v>123</v>
      </c>
      <c r="BL414" s="4">
        <f t="shared" si="331"/>
        <v>202</v>
      </c>
      <c r="BM414" s="4">
        <f t="shared" si="332"/>
        <v>141.39999999999998</v>
      </c>
      <c r="BN414" s="4">
        <f t="shared" si="333"/>
        <v>60.599999999999994</v>
      </c>
      <c r="BR414" s="4">
        <f t="shared" si="334"/>
        <v>254.15</v>
      </c>
      <c r="BS414" s="4">
        <f t="shared" si="335"/>
        <v>117.29999999999997</v>
      </c>
      <c r="BT414" s="4">
        <f t="shared" si="336"/>
        <v>19.55</v>
      </c>
      <c r="BX414" s="4">
        <f t="shared" si="337"/>
        <v>280.8</v>
      </c>
      <c r="BY414" s="4">
        <f t="shared" si="338"/>
        <v>68.444999999999979</v>
      </c>
      <c r="BZ414" s="4">
        <f t="shared" si="339"/>
        <v>1.7550000000000001</v>
      </c>
      <c r="CD414" s="4">
        <f t="shared" si="340"/>
        <v>0</v>
      </c>
      <c r="CE414" s="4">
        <f t="shared" si="341"/>
        <v>0</v>
      </c>
      <c r="CF414" s="4">
        <f>IF(COUNTIF($BH$5:$BH414,"&gt;=2")&lt;=1,SUM($BG414:$BK414)*C$8,CF413)</f>
        <v>151200</v>
      </c>
      <c r="CG414" s="4">
        <f>IF(COUNTIF($BN$5:$BN414,"&gt;=2")&lt;=1,SUM($BL414:$BP414)*D$8,CG413)</f>
        <v>604799.99999999988</v>
      </c>
      <c r="CH414" s="4">
        <f>IF(COUNTIF($BT$5:$BT414,"&gt;=2")&lt;=1,SUM($BQ414:$BU414)*E$8,CH413)</f>
        <v>2592000</v>
      </c>
      <c r="CI414" s="4">
        <f>IF(COUNTIF($BZ$5:$BZ414,"&gt;=2")&lt;=1,SUM($BV414:$BZ414)*F$8,CI413)</f>
        <v>30326400</v>
      </c>
      <c r="CJ414" s="4">
        <f t="shared" si="344"/>
        <v>0</v>
      </c>
      <c r="CK414" s="4">
        <f t="shared" si="345"/>
        <v>389.75</v>
      </c>
      <c r="CM414" s="4">
        <v>410</v>
      </c>
      <c r="CN414" s="4">
        <f>IF(COUNTIF($BH$5:$BH414,"&gt;=2")&gt;1,CN413,BG414)</f>
        <v>4.8999999999999995</v>
      </c>
      <c r="CO414" s="4">
        <f>IF(COUNTIF($BH$5:$BH414,"&gt;=2")&gt;1,CO413,BH414)</f>
        <v>2.1</v>
      </c>
      <c r="CP414" s="4">
        <f>IF(COUNTIF($BH$5:$BH414,"&gt;=2")&gt;1,CP413,BI414)</f>
        <v>0</v>
      </c>
      <c r="CQ414" s="4">
        <f>IF(COUNTIF($BH$5:$BH414,"&gt;=2")&gt;1,CQ413,BJ414)</f>
        <v>0</v>
      </c>
      <c r="CR414" s="4">
        <f>IF(COUNTIF($BH$5:$BH414,"&gt;=2")&gt;1,CR413,BK414)</f>
        <v>0</v>
      </c>
      <c r="CS414" s="4">
        <f>IF(COUNTIF($BN$5:$BN414,"&gt;=2")&gt;1,CS413,BL414)</f>
        <v>7</v>
      </c>
      <c r="CT414" s="4">
        <f>IF(COUNTIF($BN$5:$BN414,"&gt;=2")&gt;1,CT413,BM414)</f>
        <v>4.8999999999999995</v>
      </c>
      <c r="CU414" s="4">
        <f>IF(COUNTIF($BN$5:$BN414,"&gt;=2")&gt;1,CU413,BN414)</f>
        <v>2.1</v>
      </c>
      <c r="CV414" s="4">
        <f>IF(COUNTIF($BN$5:$BN414,"&gt;=2")&gt;1,CV413,BO414)</f>
        <v>0</v>
      </c>
      <c r="CW414" s="4">
        <f>IF(COUNTIF($BN$5:$BN414,"&gt;=2")&gt;1,CW413,BP414)</f>
        <v>0</v>
      </c>
      <c r="CX414" s="4">
        <f>IF(COUNTIF($BT$5:$BT414,"&gt;=2")&gt;1,CX413,BQ414)</f>
        <v>0</v>
      </c>
      <c r="CY414" s="4">
        <f>IF(COUNTIF($BT$5:$BT414,"&gt;=2")&gt;1,CY413,BR414)</f>
        <v>26</v>
      </c>
      <c r="CZ414" s="4">
        <f>IF(COUNTIF($BT$5:$BT414,"&gt;=2")&gt;1,CZ413,BS414)</f>
        <v>11.999999999999996</v>
      </c>
      <c r="DA414" s="4">
        <f>IF(COUNTIF($BT$5:$BT414,"&gt;=2")&gt;1,DA413,BT414)</f>
        <v>2</v>
      </c>
      <c r="DB414" s="4">
        <f>IF(COUNTIF($BT$5:$BT414,"&gt;=2")&gt;1,DB413,BU414)</f>
        <v>0</v>
      </c>
      <c r="DC414" s="4">
        <f>IF(COUNTIF($BZ$5:$BZ414,"&gt;=2")&gt;1,DC413,BV414)</f>
        <v>0</v>
      </c>
      <c r="DD414" s="4">
        <f>IF(COUNTIF($BZ$5:$BZ414,"&gt;=2")&gt;1,DD413,BW414)</f>
        <v>0</v>
      </c>
      <c r="DE414" s="4">
        <f>IF(COUNTIF($BZ$5:$BZ414,"&gt;=2")&gt;1,DE413,BX414)</f>
        <v>280.8</v>
      </c>
      <c r="DF414" s="4">
        <f>IF(COUNTIF($BZ$5:$BZ414,"&gt;=2")&gt;1,DF413,BY414)</f>
        <v>68.444999999999979</v>
      </c>
      <c r="DG414" s="4">
        <f>IF(COUNTIF($BZ$5:$BZ414,"&gt;=2")&gt;1,DG413,BZ414)</f>
        <v>1.7550000000000001</v>
      </c>
      <c r="DH414" s="4">
        <f t="shared" si="346"/>
        <v>0</v>
      </c>
      <c r="DI414" s="4">
        <f t="shared" si="347"/>
        <v>0</v>
      </c>
      <c r="DJ414" s="4">
        <f t="shared" si="348"/>
        <v>0</v>
      </c>
      <c r="DK414" s="4">
        <f t="shared" si="349"/>
        <v>0</v>
      </c>
      <c r="DL414" s="4">
        <f t="shared" si="350"/>
        <v>0</v>
      </c>
      <c r="DM414" s="4">
        <f t="shared" si="351"/>
        <v>7</v>
      </c>
      <c r="DN414" s="4">
        <f t="shared" si="352"/>
        <v>13.999999999999998</v>
      </c>
      <c r="DO414" s="4">
        <f t="shared" si="353"/>
        <v>40</v>
      </c>
      <c r="DP414" s="4">
        <f t="shared" si="354"/>
        <v>351</v>
      </c>
      <c r="DQ414" s="4">
        <f t="shared" si="355"/>
        <v>0</v>
      </c>
      <c r="DS414" s="4">
        <v>410</v>
      </c>
      <c r="DT414" s="4">
        <f>$CK414+INDEX(节奏总纲!D$4:D$163,基础状态预估!$C$2)</f>
        <v>434.00483399593907</v>
      </c>
      <c r="DU414" s="4">
        <f>$CK414+INDEX(节奏总纲!E$4:E$163,基础状态预估!$C$2)</f>
        <v>428.28268396026414</v>
      </c>
      <c r="DV414" s="4">
        <f>$CK414+INDEX(节奏总纲!F$4:F$163,基础状态预估!$C$2)</f>
        <v>421.39220630709644</v>
      </c>
      <c r="DW414" s="4">
        <f>$CK414+INDEX(节奏总纲!G$4:G$163,基础状态预估!$C$2)</f>
        <v>413.03246816526354</v>
      </c>
      <c r="DX414" s="4">
        <f>$CK414+INDEX(节奏总纲!H$4:H$163,基础状态预估!$C$2)</f>
        <v>402.69453894381218</v>
      </c>
      <c r="DY414" s="4">
        <f t="shared" si="356"/>
        <v>11.899999999999999</v>
      </c>
      <c r="DZ414" s="4">
        <f t="shared" si="357"/>
        <v>33</v>
      </c>
      <c r="EA414" s="4">
        <f t="shared" si="358"/>
        <v>294.90000000000003</v>
      </c>
      <c r="EB414" s="4">
        <f t="shared" si="359"/>
        <v>70.444999999999979</v>
      </c>
      <c r="EC414" s="4">
        <f t="shared" si="360"/>
        <v>1.7550000000000001</v>
      </c>
    </row>
    <row r="415" spans="58:133" x14ac:dyDescent="0.15">
      <c r="BF415" s="4">
        <v>411</v>
      </c>
      <c r="BG415" s="4">
        <f t="shared" si="342"/>
        <v>287.7</v>
      </c>
      <c r="BH415" s="4">
        <f t="shared" si="343"/>
        <v>123.3</v>
      </c>
      <c r="BL415" s="4">
        <f t="shared" si="331"/>
        <v>202.5</v>
      </c>
      <c r="BM415" s="4">
        <f t="shared" si="332"/>
        <v>141.75</v>
      </c>
      <c r="BN415" s="4">
        <f t="shared" si="333"/>
        <v>60.75</v>
      </c>
      <c r="BR415" s="4">
        <f t="shared" si="334"/>
        <v>254.8</v>
      </c>
      <c r="BS415" s="4">
        <f t="shared" si="335"/>
        <v>117.59999999999998</v>
      </c>
      <c r="BT415" s="4">
        <f t="shared" si="336"/>
        <v>19.600000000000001</v>
      </c>
      <c r="BX415" s="4">
        <f t="shared" si="337"/>
        <v>281.60000000000002</v>
      </c>
      <c r="BY415" s="4">
        <f t="shared" si="338"/>
        <v>68.639999999999986</v>
      </c>
      <c r="BZ415" s="4">
        <f t="shared" si="339"/>
        <v>1.76</v>
      </c>
      <c r="CD415" s="4">
        <f t="shared" si="340"/>
        <v>0</v>
      </c>
      <c r="CE415" s="4">
        <f t="shared" si="341"/>
        <v>0</v>
      </c>
      <c r="CF415" s="4">
        <f>IF(COUNTIF($BH$5:$BH415,"&gt;=2")&lt;=1,SUM($BG415:$BK415)*C$8,CF414)</f>
        <v>151200</v>
      </c>
      <c r="CG415" s="4">
        <f>IF(COUNTIF($BN$5:$BN415,"&gt;=2")&lt;=1,SUM($BL415:$BP415)*D$8,CG414)</f>
        <v>604799.99999999988</v>
      </c>
      <c r="CH415" s="4">
        <f>IF(COUNTIF($BT$5:$BT415,"&gt;=2")&lt;=1,SUM($BQ415:$BU415)*E$8,CH414)</f>
        <v>2592000</v>
      </c>
      <c r="CI415" s="4">
        <f>IF(COUNTIF($BZ$5:$BZ415,"&gt;=2")&lt;=1,SUM($BV415:$BZ415)*F$8,CI414)</f>
        <v>30412800</v>
      </c>
      <c r="CJ415" s="4">
        <f t="shared" si="344"/>
        <v>0</v>
      </c>
      <c r="CK415" s="4">
        <f t="shared" si="345"/>
        <v>390.75</v>
      </c>
      <c r="CM415" s="4">
        <v>411</v>
      </c>
      <c r="CN415" s="4">
        <f>IF(COUNTIF($BH$5:$BH415,"&gt;=2")&gt;1,CN414,BG415)</f>
        <v>4.8999999999999995</v>
      </c>
      <c r="CO415" s="4">
        <f>IF(COUNTIF($BH$5:$BH415,"&gt;=2")&gt;1,CO414,BH415)</f>
        <v>2.1</v>
      </c>
      <c r="CP415" s="4">
        <f>IF(COUNTIF($BH$5:$BH415,"&gt;=2")&gt;1,CP414,BI415)</f>
        <v>0</v>
      </c>
      <c r="CQ415" s="4">
        <f>IF(COUNTIF($BH$5:$BH415,"&gt;=2")&gt;1,CQ414,BJ415)</f>
        <v>0</v>
      </c>
      <c r="CR415" s="4">
        <f>IF(COUNTIF($BH$5:$BH415,"&gt;=2")&gt;1,CR414,BK415)</f>
        <v>0</v>
      </c>
      <c r="CS415" s="4">
        <f>IF(COUNTIF($BN$5:$BN415,"&gt;=2")&gt;1,CS414,BL415)</f>
        <v>7</v>
      </c>
      <c r="CT415" s="4">
        <f>IF(COUNTIF($BN$5:$BN415,"&gt;=2")&gt;1,CT414,BM415)</f>
        <v>4.8999999999999995</v>
      </c>
      <c r="CU415" s="4">
        <f>IF(COUNTIF($BN$5:$BN415,"&gt;=2")&gt;1,CU414,BN415)</f>
        <v>2.1</v>
      </c>
      <c r="CV415" s="4">
        <f>IF(COUNTIF($BN$5:$BN415,"&gt;=2")&gt;1,CV414,BO415)</f>
        <v>0</v>
      </c>
      <c r="CW415" s="4">
        <f>IF(COUNTIF($BN$5:$BN415,"&gt;=2")&gt;1,CW414,BP415)</f>
        <v>0</v>
      </c>
      <c r="CX415" s="4">
        <f>IF(COUNTIF($BT$5:$BT415,"&gt;=2")&gt;1,CX414,BQ415)</f>
        <v>0</v>
      </c>
      <c r="CY415" s="4">
        <f>IF(COUNTIF($BT$5:$BT415,"&gt;=2")&gt;1,CY414,BR415)</f>
        <v>26</v>
      </c>
      <c r="CZ415" s="4">
        <f>IF(COUNTIF($BT$5:$BT415,"&gt;=2")&gt;1,CZ414,BS415)</f>
        <v>11.999999999999996</v>
      </c>
      <c r="DA415" s="4">
        <f>IF(COUNTIF($BT$5:$BT415,"&gt;=2")&gt;1,DA414,BT415)</f>
        <v>2</v>
      </c>
      <c r="DB415" s="4">
        <f>IF(COUNTIF($BT$5:$BT415,"&gt;=2")&gt;1,DB414,BU415)</f>
        <v>0</v>
      </c>
      <c r="DC415" s="4">
        <f>IF(COUNTIF($BZ$5:$BZ415,"&gt;=2")&gt;1,DC414,BV415)</f>
        <v>0</v>
      </c>
      <c r="DD415" s="4">
        <f>IF(COUNTIF($BZ$5:$BZ415,"&gt;=2")&gt;1,DD414,BW415)</f>
        <v>0</v>
      </c>
      <c r="DE415" s="4">
        <f>IF(COUNTIF($BZ$5:$BZ415,"&gt;=2")&gt;1,DE414,BX415)</f>
        <v>281.60000000000002</v>
      </c>
      <c r="DF415" s="4">
        <f>IF(COUNTIF($BZ$5:$BZ415,"&gt;=2")&gt;1,DF414,BY415)</f>
        <v>68.639999999999986</v>
      </c>
      <c r="DG415" s="4">
        <f>IF(COUNTIF($BZ$5:$BZ415,"&gt;=2")&gt;1,DG414,BZ415)</f>
        <v>1.76</v>
      </c>
      <c r="DH415" s="4">
        <f t="shared" si="346"/>
        <v>0</v>
      </c>
      <c r="DI415" s="4">
        <f t="shared" si="347"/>
        <v>0</v>
      </c>
      <c r="DJ415" s="4">
        <f t="shared" si="348"/>
        <v>0</v>
      </c>
      <c r="DK415" s="4">
        <f t="shared" si="349"/>
        <v>0</v>
      </c>
      <c r="DL415" s="4">
        <f t="shared" si="350"/>
        <v>0</v>
      </c>
      <c r="DM415" s="4">
        <f t="shared" si="351"/>
        <v>7</v>
      </c>
      <c r="DN415" s="4">
        <f t="shared" si="352"/>
        <v>13.999999999999998</v>
      </c>
      <c r="DO415" s="4">
        <f t="shared" si="353"/>
        <v>40</v>
      </c>
      <c r="DP415" s="4">
        <f t="shared" si="354"/>
        <v>352</v>
      </c>
      <c r="DQ415" s="4">
        <f t="shared" si="355"/>
        <v>0</v>
      </c>
      <c r="DS415" s="4">
        <v>411</v>
      </c>
      <c r="DT415" s="4">
        <f>$CK415+INDEX(节奏总纲!D$4:D$163,基础状态预估!$C$2)</f>
        <v>435.00483399593907</v>
      </c>
      <c r="DU415" s="4">
        <f>$CK415+INDEX(节奏总纲!E$4:E$163,基础状态预估!$C$2)</f>
        <v>429.28268396026414</v>
      </c>
      <c r="DV415" s="4">
        <f>$CK415+INDEX(节奏总纲!F$4:F$163,基础状态预估!$C$2)</f>
        <v>422.39220630709644</v>
      </c>
      <c r="DW415" s="4">
        <f>$CK415+INDEX(节奏总纲!G$4:G$163,基础状态预估!$C$2)</f>
        <v>414.03246816526354</v>
      </c>
      <c r="DX415" s="4">
        <f>$CK415+INDEX(节奏总纲!H$4:H$163,基础状态预估!$C$2)</f>
        <v>403.69453894381218</v>
      </c>
      <c r="DY415" s="4">
        <f t="shared" si="356"/>
        <v>11.899999999999999</v>
      </c>
      <c r="DZ415" s="4">
        <f t="shared" si="357"/>
        <v>33</v>
      </c>
      <c r="EA415" s="4">
        <f t="shared" si="358"/>
        <v>295.70000000000005</v>
      </c>
      <c r="EB415" s="4">
        <f t="shared" si="359"/>
        <v>70.639999999999986</v>
      </c>
      <c r="EC415" s="4">
        <f t="shared" si="360"/>
        <v>1.76</v>
      </c>
    </row>
    <row r="416" spans="58:133" x14ac:dyDescent="0.15">
      <c r="BF416" s="4">
        <v>412</v>
      </c>
      <c r="BG416" s="4">
        <f t="shared" si="342"/>
        <v>288.39999999999998</v>
      </c>
      <c r="BH416" s="4">
        <f t="shared" si="343"/>
        <v>123.6</v>
      </c>
      <c r="BL416" s="4">
        <f t="shared" si="331"/>
        <v>203</v>
      </c>
      <c r="BM416" s="4">
        <f t="shared" si="332"/>
        <v>142.1</v>
      </c>
      <c r="BN416" s="4">
        <f t="shared" si="333"/>
        <v>60.9</v>
      </c>
      <c r="BR416" s="4">
        <f t="shared" si="334"/>
        <v>255.45000000000002</v>
      </c>
      <c r="BS416" s="4">
        <f t="shared" si="335"/>
        <v>117.89999999999998</v>
      </c>
      <c r="BT416" s="4">
        <f t="shared" si="336"/>
        <v>19.650000000000002</v>
      </c>
      <c r="BX416" s="4">
        <f t="shared" si="337"/>
        <v>282.40000000000003</v>
      </c>
      <c r="BY416" s="4">
        <f t="shared" si="338"/>
        <v>68.83499999999998</v>
      </c>
      <c r="BZ416" s="4">
        <f t="shared" si="339"/>
        <v>1.7650000000000001</v>
      </c>
      <c r="CD416" s="4">
        <f t="shared" si="340"/>
        <v>0</v>
      </c>
      <c r="CE416" s="4">
        <f t="shared" si="341"/>
        <v>0</v>
      </c>
      <c r="CF416" s="4">
        <f>IF(COUNTIF($BH$5:$BH416,"&gt;=2")&lt;=1,SUM($BG416:$BK416)*C$8,CF415)</f>
        <v>151200</v>
      </c>
      <c r="CG416" s="4">
        <f>IF(COUNTIF($BN$5:$BN416,"&gt;=2")&lt;=1,SUM($BL416:$BP416)*D$8,CG415)</f>
        <v>604799.99999999988</v>
      </c>
      <c r="CH416" s="4">
        <f>IF(COUNTIF($BT$5:$BT416,"&gt;=2")&lt;=1,SUM($BQ416:$BU416)*E$8,CH415)</f>
        <v>2592000</v>
      </c>
      <c r="CI416" s="4">
        <f>IF(COUNTIF($BZ$5:$BZ416,"&gt;=2")&lt;=1,SUM($BV416:$BZ416)*F$8,CI415)</f>
        <v>30499200</v>
      </c>
      <c r="CJ416" s="4">
        <f t="shared" si="344"/>
        <v>0</v>
      </c>
      <c r="CK416" s="4">
        <f t="shared" si="345"/>
        <v>391.75</v>
      </c>
      <c r="CM416" s="4">
        <v>412</v>
      </c>
      <c r="CN416" s="4">
        <f>IF(COUNTIF($BH$5:$BH416,"&gt;=2")&gt;1,CN415,BG416)</f>
        <v>4.8999999999999995</v>
      </c>
      <c r="CO416" s="4">
        <f>IF(COUNTIF($BH$5:$BH416,"&gt;=2")&gt;1,CO415,BH416)</f>
        <v>2.1</v>
      </c>
      <c r="CP416" s="4">
        <f>IF(COUNTIF($BH$5:$BH416,"&gt;=2")&gt;1,CP415,BI416)</f>
        <v>0</v>
      </c>
      <c r="CQ416" s="4">
        <f>IF(COUNTIF($BH$5:$BH416,"&gt;=2")&gt;1,CQ415,BJ416)</f>
        <v>0</v>
      </c>
      <c r="CR416" s="4">
        <f>IF(COUNTIF($BH$5:$BH416,"&gt;=2")&gt;1,CR415,BK416)</f>
        <v>0</v>
      </c>
      <c r="CS416" s="4">
        <f>IF(COUNTIF($BN$5:$BN416,"&gt;=2")&gt;1,CS415,BL416)</f>
        <v>7</v>
      </c>
      <c r="CT416" s="4">
        <f>IF(COUNTIF($BN$5:$BN416,"&gt;=2")&gt;1,CT415,BM416)</f>
        <v>4.8999999999999995</v>
      </c>
      <c r="CU416" s="4">
        <f>IF(COUNTIF($BN$5:$BN416,"&gt;=2")&gt;1,CU415,BN416)</f>
        <v>2.1</v>
      </c>
      <c r="CV416" s="4">
        <f>IF(COUNTIF($BN$5:$BN416,"&gt;=2")&gt;1,CV415,BO416)</f>
        <v>0</v>
      </c>
      <c r="CW416" s="4">
        <f>IF(COUNTIF($BN$5:$BN416,"&gt;=2")&gt;1,CW415,BP416)</f>
        <v>0</v>
      </c>
      <c r="CX416" s="4">
        <f>IF(COUNTIF($BT$5:$BT416,"&gt;=2")&gt;1,CX415,BQ416)</f>
        <v>0</v>
      </c>
      <c r="CY416" s="4">
        <f>IF(COUNTIF($BT$5:$BT416,"&gt;=2")&gt;1,CY415,BR416)</f>
        <v>26</v>
      </c>
      <c r="CZ416" s="4">
        <f>IF(COUNTIF($BT$5:$BT416,"&gt;=2")&gt;1,CZ415,BS416)</f>
        <v>11.999999999999996</v>
      </c>
      <c r="DA416" s="4">
        <f>IF(COUNTIF($BT$5:$BT416,"&gt;=2")&gt;1,DA415,BT416)</f>
        <v>2</v>
      </c>
      <c r="DB416" s="4">
        <f>IF(COUNTIF($BT$5:$BT416,"&gt;=2")&gt;1,DB415,BU416)</f>
        <v>0</v>
      </c>
      <c r="DC416" s="4">
        <f>IF(COUNTIF($BZ$5:$BZ416,"&gt;=2")&gt;1,DC415,BV416)</f>
        <v>0</v>
      </c>
      <c r="DD416" s="4">
        <f>IF(COUNTIF($BZ$5:$BZ416,"&gt;=2")&gt;1,DD415,BW416)</f>
        <v>0</v>
      </c>
      <c r="DE416" s="4">
        <f>IF(COUNTIF($BZ$5:$BZ416,"&gt;=2")&gt;1,DE415,BX416)</f>
        <v>282.40000000000003</v>
      </c>
      <c r="DF416" s="4">
        <f>IF(COUNTIF($BZ$5:$BZ416,"&gt;=2")&gt;1,DF415,BY416)</f>
        <v>68.83499999999998</v>
      </c>
      <c r="DG416" s="4">
        <f>IF(COUNTIF($BZ$5:$BZ416,"&gt;=2")&gt;1,DG415,BZ416)</f>
        <v>1.7650000000000001</v>
      </c>
      <c r="DH416" s="4">
        <f t="shared" si="346"/>
        <v>0</v>
      </c>
      <c r="DI416" s="4">
        <f t="shared" si="347"/>
        <v>0</v>
      </c>
      <c r="DJ416" s="4">
        <f t="shared" si="348"/>
        <v>0</v>
      </c>
      <c r="DK416" s="4">
        <f t="shared" si="349"/>
        <v>0</v>
      </c>
      <c r="DL416" s="4">
        <f t="shared" si="350"/>
        <v>0</v>
      </c>
      <c r="DM416" s="4">
        <f t="shared" si="351"/>
        <v>7</v>
      </c>
      <c r="DN416" s="4">
        <f t="shared" si="352"/>
        <v>13.999999999999998</v>
      </c>
      <c r="DO416" s="4">
        <f t="shared" si="353"/>
        <v>40</v>
      </c>
      <c r="DP416" s="4">
        <f t="shared" si="354"/>
        <v>353</v>
      </c>
      <c r="DQ416" s="4">
        <f t="shared" si="355"/>
        <v>0</v>
      </c>
      <c r="DS416" s="4">
        <v>412</v>
      </c>
      <c r="DT416" s="4">
        <f>$CK416+INDEX(节奏总纲!D$4:D$163,基础状态预估!$C$2)</f>
        <v>436.00483399593907</v>
      </c>
      <c r="DU416" s="4">
        <f>$CK416+INDEX(节奏总纲!E$4:E$163,基础状态预估!$C$2)</f>
        <v>430.28268396026414</v>
      </c>
      <c r="DV416" s="4">
        <f>$CK416+INDEX(节奏总纲!F$4:F$163,基础状态预估!$C$2)</f>
        <v>423.39220630709644</v>
      </c>
      <c r="DW416" s="4">
        <f>$CK416+INDEX(节奏总纲!G$4:G$163,基础状态预估!$C$2)</f>
        <v>415.03246816526354</v>
      </c>
      <c r="DX416" s="4">
        <f>$CK416+INDEX(节奏总纲!H$4:H$163,基础状态预估!$C$2)</f>
        <v>404.69453894381218</v>
      </c>
      <c r="DY416" s="4">
        <f t="shared" si="356"/>
        <v>11.899999999999999</v>
      </c>
      <c r="DZ416" s="4">
        <f t="shared" si="357"/>
        <v>33</v>
      </c>
      <c r="EA416" s="4">
        <f t="shared" si="358"/>
        <v>296.50000000000006</v>
      </c>
      <c r="EB416" s="4">
        <f t="shared" si="359"/>
        <v>70.83499999999998</v>
      </c>
      <c r="EC416" s="4">
        <f t="shared" si="360"/>
        <v>1.7650000000000001</v>
      </c>
    </row>
    <row r="417" spans="58:133" x14ac:dyDescent="0.15">
      <c r="BF417" s="4">
        <v>413</v>
      </c>
      <c r="BG417" s="4">
        <f t="shared" si="342"/>
        <v>289.09999999999997</v>
      </c>
      <c r="BH417" s="4">
        <f t="shared" si="343"/>
        <v>123.89999999999999</v>
      </c>
      <c r="BL417" s="4">
        <f t="shared" si="331"/>
        <v>203.5</v>
      </c>
      <c r="BM417" s="4">
        <f t="shared" si="332"/>
        <v>142.44999999999999</v>
      </c>
      <c r="BN417" s="4">
        <f t="shared" si="333"/>
        <v>61.05</v>
      </c>
      <c r="BR417" s="4">
        <f t="shared" si="334"/>
        <v>256.10000000000002</v>
      </c>
      <c r="BS417" s="4">
        <f t="shared" si="335"/>
        <v>118.19999999999997</v>
      </c>
      <c r="BT417" s="4">
        <f t="shared" si="336"/>
        <v>19.700000000000003</v>
      </c>
      <c r="BX417" s="4">
        <f t="shared" si="337"/>
        <v>283.2</v>
      </c>
      <c r="BY417" s="4">
        <f t="shared" si="338"/>
        <v>69.029999999999987</v>
      </c>
      <c r="BZ417" s="4">
        <f t="shared" si="339"/>
        <v>1.77</v>
      </c>
      <c r="CD417" s="4">
        <f t="shared" si="340"/>
        <v>0</v>
      </c>
      <c r="CE417" s="4">
        <f t="shared" si="341"/>
        <v>0</v>
      </c>
      <c r="CF417" s="4">
        <f>IF(COUNTIF($BH$5:$BH417,"&gt;=2")&lt;=1,SUM($BG417:$BK417)*C$8,CF416)</f>
        <v>151200</v>
      </c>
      <c r="CG417" s="4">
        <f>IF(COUNTIF($BN$5:$BN417,"&gt;=2")&lt;=1,SUM($BL417:$BP417)*D$8,CG416)</f>
        <v>604799.99999999988</v>
      </c>
      <c r="CH417" s="4">
        <f>IF(COUNTIF($BT$5:$BT417,"&gt;=2")&lt;=1,SUM($BQ417:$BU417)*E$8,CH416)</f>
        <v>2592000</v>
      </c>
      <c r="CI417" s="4">
        <f>IF(COUNTIF($BZ$5:$BZ417,"&gt;=2")&lt;=1,SUM($BV417:$BZ417)*F$8,CI416)</f>
        <v>30585599.999999996</v>
      </c>
      <c r="CJ417" s="4">
        <f t="shared" si="344"/>
        <v>0</v>
      </c>
      <c r="CK417" s="4">
        <f t="shared" si="345"/>
        <v>392.75</v>
      </c>
      <c r="CM417" s="4">
        <v>413</v>
      </c>
      <c r="CN417" s="4">
        <f>IF(COUNTIF($BH$5:$BH417,"&gt;=2")&gt;1,CN416,BG417)</f>
        <v>4.8999999999999995</v>
      </c>
      <c r="CO417" s="4">
        <f>IF(COUNTIF($BH$5:$BH417,"&gt;=2")&gt;1,CO416,BH417)</f>
        <v>2.1</v>
      </c>
      <c r="CP417" s="4">
        <f>IF(COUNTIF($BH$5:$BH417,"&gt;=2")&gt;1,CP416,BI417)</f>
        <v>0</v>
      </c>
      <c r="CQ417" s="4">
        <f>IF(COUNTIF($BH$5:$BH417,"&gt;=2")&gt;1,CQ416,BJ417)</f>
        <v>0</v>
      </c>
      <c r="CR417" s="4">
        <f>IF(COUNTIF($BH$5:$BH417,"&gt;=2")&gt;1,CR416,BK417)</f>
        <v>0</v>
      </c>
      <c r="CS417" s="4">
        <f>IF(COUNTIF($BN$5:$BN417,"&gt;=2")&gt;1,CS416,BL417)</f>
        <v>7</v>
      </c>
      <c r="CT417" s="4">
        <f>IF(COUNTIF($BN$5:$BN417,"&gt;=2")&gt;1,CT416,BM417)</f>
        <v>4.8999999999999995</v>
      </c>
      <c r="CU417" s="4">
        <f>IF(COUNTIF($BN$5:$BN417,"&gt;=2")&gt;1,CU416,BN417)</f>
        <v>2.1</v>
      </c>
      <c r="CV417" s="4">
        <f>IF(COUNTIF($BN$5:$BN417,"&gt;=2")&gt;1,CV416,BO417)</f>
        <v>0</v>
      </c>
      <c r="CW417" s="4">
        <f>IF(COUNTIF($BN$5:$BN417,"&gt;=2")&gt;1,CW416,BP417)</f>
        <v>0</v>
      </c>
      <c r="CX417" s="4">
        <f>IF(COUNTIF($BT$5:$BT417,"&gt;=2")&gt;1,CX416,BQ417)</f>
        <v>0</v>
      </c>
      <c r="CY417" s="4">
        <f>IF(COUNTIF($BT$5:$BT417,"&gt;=2")&gt;1,CY416,BR417)</f>
        <v>26</v>
      </c>
      <c r="CZ417" s="4">
        <f>IF(COUNTIF($BT$5:$BT417,"&gt;=2")&gt;1,CZ416,BS417)</f>
        <v>11.999999999999996</v>
      </c>
      <c r="DA417" s="4">
        <f>IF(COUNTIF($BT$5:$BT417,"&gt;=2")&gt;1,DA416,BT417)</f>
        <v>2</v>
      </c>
      <c r="DB417" s="4">
        <f>IF(COUNTIF($BT$5:$BT417,"&gt;=2")&gt;1,DB416,BU417)</f>
        <v>0</v>
      </c>
      <c r="DC417" s="4">
        <f>IF(COUNTIF($BZ$5:$BZ417,"&gt;=2")&gt;1,DC416,BV417)</f>
        <v>0</v>
      </c>
      <c r="DD417" s="4">
        <f>IF(COUNTIF($BZ$5:$BZ417,"&gt;=2")&gt;1,DD416,BW417)</f>
        <v>0</v>
      </c>
      <c r="DE417" s="4">
        <f>IF(COUNTIF($BZ$5:$BZ417,"&gt;=2")&gt;1,DE416,BX417)</f>
        <v>283.2</v>
      </c>
      <c r="DF417" s="4">
        <f>IF(COUNTIF($BZ$5:$BZ417,"&gt;=2")&gt;1,DF416,BY417)</f>
        <v>69.029999999999987</v>
      </c>
      <c r="DG417" s="4">
        <f>IF(COUNTIF($BZ$5:$BZ417,"&gt;=2")&gt;1,DG416,BZ417)</f>
        <v>1.77</v>
      </c>
      <c r="DH417" s="4">
        <f t="shared" si="346"/>
        <v>0</v>
      </c>
      <c r="DI417" s="4">
        <f t="shared" si="347"/>
        <v>0</v>
      </c>
      <c r="DJ417" s="4">
        <f t="shared" si="348"/>
        <v>0</v>
      </c>
      <c r="DK417" s="4">
        <f t="shared" si="349"/>
        <v>0</v>
      </c>
      <c r="DL417" s="4">
        <f t="shared" si="350"/>
        <v>0</v>
      </c>
      <c r="DM417" s="4">
        <f t="shared" si="351"/>
        <v>7</v>
      </c>
      <c r="DN417" s="4">
        <f t="shared" si="352"/>
        <v>13.999999999999998</v>
      </c>
      <c r="DO417" s="4">
        <f t="shared" si="353"/>
        <v>40</v>
      </c>
      <c r="DP417" s="4">
        <f t="shared" si="354"/>
        <v>353.99999999999994</v>
      </c>
      <c r="DQ417" s="4">
        <f t="shared" si="355"/>
        <v>0</v>
      </c>
      <c r="DS417" s="4">
        <v>413</v>
      </c>
      <c r="DT417" s="4">
        <f>$CK417+INDEX(节奏总纲!D$4:D$163,基础状态预估!$C$2)</f>
        <v>437.00483399593907</v>
      </c>
      <c r="DU417" s="4">
        <f>$CK417+INDEX(节奏总纲!E$4:E$163,基础状态预估!$C$2)</f>
        <v>431.28268396026414</v>
      </c>
      <c r="DV417" s="4">
        <f>$CK417+INDEX(节奏总纲!F$4:F$163,基础状态预估!$C$2)</f>
        <v>424.39220630709644</v>
      </c>
      <c r="DW417" s="4">
        <f>$CK417+INDEX(节奏总纲!G$4:G$163,基础状态预估!$C$2)</f>
        <v>416.03246816526354</v>
      </c>
      <c r="DX417" s="4">
        <f>$CK417+INDEX(节奏总纲!H$4:H$163,基础状态预估!$C$2)</f>
        <v>405.69453894381218</v>
      </c>
      <c r="DY417" s="4">
        <f t="shared" si="356"/>
        <v>11.899999999999999</v>
      </c>
      <c r="DZ417" s="4">
        <f t="shared" si="357"/>
        <v>33</v>
      </c>
      <c r="EA417" s="4">
        <f t="shared" si="358"/>
        <v>297.3</v>
      </c>
      <c r="EB417" s="4">
        <f t="shared" si="359"/>
        <v>71.029999999999987</v>
      </c>
      <c r="EC417" s="4">
        <f t="shared" si="360"/>
        <v>1.77</v>
      </c>
    </row>
    <row r="418" spans="58:133" x14ac:dyDescent="0.15">
      <c r="BF418" s="4">
        <v>414</v>
      </c>
      <c r="BG418" s="4">
        <f t="shared" si="342"/>
        <v>289.79999999999995</v>
      </c>
      <c r="BH418" s="4">
        <f t="shared" si="343"/>
        <v>124.19999999999999</v>
      </c>
      <c r="BL418" s="4">
        <f t="shared" si="331"/>
        <v>204</v>
      </c>
      <c r="BM418" s="4">
        <f t="shared" si="332"/>
        <v>142.79999999999998</v>
      </c>
      <c r="BN418" s="4">
        <f t="shared" si="333"/>
        <v>61.199999999999996</v>
      </c>
      <c r="BR418" s="4">
        <f t="shared" si="334"/>
        <v>256.75</v>
      </c>
      <c r="BS418" s="4">
        <f t="shared" si="335"/>
        <v>118.49999999999997</v>
      </c>
      <c r="BT418" s="4">
        <f t="shared" si="336"/>
        <v>19.75</v>
      </c>
      <c r="BX418" s="4">
        <f t="shared" si="337"/>
        <v>284</v>
      </c>
      <c r="BY418" s="4">
        <f t="shared" si="338"/>
        <v>69.22499999999998</v>
      </c>
      <c r="BZ418" s="4">
        <f t="shared" si="339"/>
        <v>1.7750000000000001</v>
      </c>
      <c r="CD418" s="4">
        <f t="shared" si="340"/>
        <v>0</v>
      </c>
      <c r="CE418" s="4">
        <f t="shared" si="341"/>
        <v>0</v>
      </c>
      <c r="CF418" s="4">
        <f>IF(COUNTIF($BH$5:$BH418,"&gt;=2")&lt;=1,SUM($BG418:$BK418)*C$8,CF417)</f>
        <v>151200</v>
      </c>
      <c r="CG418" s="4">
        <f>IF(COUNTIF($BN$5:$BN418,"&gt;=2")&lt;=1,SUM($BL418:$BP418)*D$8,CG417)</f>
        <v>604799.99999999988</v>
      </c>
      <c r="CH418" s="4">
        <f>IF(COUNTIF($BT$5:$BT418,"&gt;=2")&lt;=1,SUM($BQ418:$BU418)*E$8,CH417)</f>
        <v>2592000</v>
      </c>
      <c r="CI418" s="4">
        <f>IF(COUNTIF($BZ$5:$BZ418,"&gt;=2")&lt;=1,SUM($BV418:$BZ418)*F$8,CI417)</f>
        <v>30671999.999999996</v>
      </c>
      <c r="CJ418" s="4">
        <f t="shared" si="344"/>
        <v>0</v>
      </c>
      <c r="CK418" s="4">
        <f t="shared" si="345"/>
        <v>393.75</v>
      </c>
      <c r="CM418" s="4">
        <v>414</v>
      </c>
      <c r="CN418" s="4">
        <f>IF(COUNTIF($BH$5:$BH418,"&gt;=2")&gt;1,CN417,BG418)</f>
        <v>4.8999999999999995</v>
      </c>
      <c r="CO418" s="4">
        <f>IF(COUNTIF($BH$5:$BH418,"&gt;=2")&gt;1,CO417,BH418)</f>
        <v>2.1</v>
      </c>
      <c r="CP418" s="4">
        <f>IF(COUNTIF($BH$5:$BH418,"&gt;=2")&gt;1,CP417,BI418)</f>
        <v>0</v>
      </c>
      <c r="CQ418" s="4">
        <f>IF(COUNTIF($BH$5:$BH418,"&gt;=2")&gt;1,CQ417,BJ418)</f>
        <v>0</v>
      </c>
      <c r="CR418" s="4">
        <f>IF(COUNTIF($BH$5:$BH418,"&gt;=2")&gt;1,CR417,BK418)</f>
        <v>0</v>
      </c>
      <c r="CS418" s="4">
        <f>IF(COUNTIF($BN$5:$BN418,"&gt;=2")&gt;1,CS417,BL418)</f>
        <v>7</v>
      </c>
      <c r="CT418" s="4">
        <f>IF(COUNTIF($BN$5:$BN418,"&gt;=2")&gt;1,CT417,BM418)</f>
        <v>4.8999999999999995</v>
      </c>
      <c r="CU418" s="4">
        <f>IF(COUNTIF($BN$5:$BN418,"&gt;=2")&gt;1,CU417,BN418)</f>
        <v>2.1</v>
      </c>
      <c r="CV418" s="4">
        <f>IF(COUNTIF($BN$5:$BN418,"&gt;=2")&gt;1,CV417,BO418)</f>
        <v>0</v>
      </c>
      <c r="CW418" s="4">
        <f>IF(COUNTIF($BN$5:$BN418,"&gt;=2")&gt;1,CW417,BP418)</f>
        <v>0</v>
      </c>
      <c r="CX418" s="4">
        <f>IF(COUNTIF($BT$5:$BT418,"&gt;=2")&gt;1,CX417,BQ418)</f>
        <v>0</v>
      </c>
      <c r="CY418" s="4">
        <f>IF(COUNTIF($BT$5:$BT418,"&gt;=2")&gt;1,CY417,BR418)</f>
        <v>26</v>
      </c>
      <c r="CZ418" s="4">
        <f>IF(COUNTIF($BT$5:$BT418,"&gt;=2")&gt;1,CZ417,BS418)</f>
        <v>11.999999999999996</v>
      </c>
      <c r="DA418" s="4">
        <f>IF(COUNTIF($BT$5:$BT418,"&gt;=2")&gt;1,DA417,BT418)</f>
        <v>2</v>
      </c>
      <c r="DB418" s="4">
        <f>IF(COUNTIF($BT$5:$BT418,"&gt;=2")&gt;1,DB417,BU418)</f>
        <v>0</v>
      </c>
      <c r="DC418" s="4">
        <f>IF(COUNTIF($BZ$5:$BZ418,"&gt;=2")&gt;1,DC417,BV418)</f>
        <v>0</v>
      </c>
      <c r="DD418" s="4">
        <f>IF(COUNTIF($BZ$5:$BZ418,"&gt;=2")&gt;1,DD417,BW418)</f>
        <v>0</v>
      </c>
      <c r="DE418" s="4">
        <f>IF(COUNTIF($BZ$5:$BZ418,"&gt;=2")&gt;1,DE417,BX418)</f>
        <v>284</v>
      </c>
      <c r="DF418" s="4">
        <f>IF(COUNTIF($BZ$5:$BZ418,"&gt;=2")&gt;1,DF417,BY418)</f>
        <v>69.22499999999998</v>
      </c>
      <c r="DG418" s="4">
        <f>IF(COUNTIF($BZ$5:$BZ418,"&gt;=2")&gt;1,DG417,BZ418)</f>
        <v>1.7750000000000001</v>
      </c>
      <c r="DH418" s="4">
        <f t="shared" si="346"/>
        <v>0</v>
      </c>
      <c r="DI418" s="4">
        <f t="shared" si="347"/>
        <v>0</v>
      </c>
      <c r="DJ418" s="4">
        <f t="shared" si="348"/>
        <v>0</v>
      </c>
      <c r="DK418" s="4">
        <f t="shared" si="349"/>
        <v>0</v>
      </c>
      <c r="DL418" s="4">
        <f t="shared" si="350"/>
        <v>0</v>
      </c>
      <c r="DM418" s="4">
        <f t="shared" si="351"/>
        <v>7</v>
      </c>
      <c r="DN418" s="4">
        <f t="shared" si="352"/>
        <v>13.999999999999998</v>
      </c>
      <c r="DO418" s="4">
        <f t="shared" si="353"/>
        <v>40</v>
      </c>
      <c r="DP418" s="4">
        <f t="shared" si="354"/>
        <v>354.99999999999994</v>
      </c>
      <c r="DQ418" s="4">
        <f t="shared" si="355"/>
        <v>0</v>
      </c>
      <c r="DS418" s="4">
        <v>414</v>
      </c>
      <c r="DT418" s="4">
        <f>$CK418+INDEX(节奏总纲!D$4:D$163,基础状态预估!$C$2)</f>
        <v>438.00483399593907</v>
      </c>
      <c r="DU418" s="4">
        <f>$CK418+INDEX(节奏总纲!E$4:E$163,基础状态预估!$C$2)</f>
        <v>432.28268396026414</v>
      </c>
      <c r="DV418" s="4">
        <f>$CK418+INDEX(节奏总纲!F$4:F$163,基础状态预估!$C$2)</f>
        <v>425.39220630709644</v>
      </c>
      <c r="DW418" s="4">
        <f>$CK418+INDEX(节奏总纲!G$4:G$163,基础状态预估!$C$2)</f>
        <v>417.03246816526354</v>
      </c>
      <c r="DX418" s="4">
        <f>$CK418+INDEX(节奏总纲!H$4:H$163,基础状态预估!$C$2)</f>
        <v>406.69453894381218</v>
      </c>
      <c r="DY418" s="4">
        <f t="shared" si="356"/>
        <v>11.899999999999999</v>
      </c>
      <c r="DZ418" s="4">
        <f t="shared" si="357"/>
        <v>33</v>
      </c>
      <c r="EA418" s="4">
        <f t="shared" si="358"/>
        <v>298.10000000000002</v>
      </c>
      <c r="EB418" s="4">
        <f t="shared" si="359"/>
        <v>71.22499999999998</v>
      </c>
      <c r="EC418" s="4">
        <f t="shared" si="360"/>
        <v>1.7750000000000001</v>
      </c>
    </row>
    <row r="419" spans="58:133" x14ac:dyDescent="0.15">
      <c r="BF419" s="4">
        <v>415</v>
      </c>
      <c r="BG419" s="4">
        <f t="shared" si="342"/>
        <v>290.5</v>
      </c>
      <c r="BH419" s="4">
        <f t="shared" si="343"/>
        <v>124.5</v>
      </c>
      <c r="BL419" s="4">
        <f t="shared" si="331"/>
        <v>204.5</v>
      </c>
      <c r="BM419" s="4">
        <f t="shared" si="332"/>
        <v>143.14999999999998</v>
      </c>
      <c r="BN419" s="4">
        <f t="shared" si="333"/>
        <v>61.349999999999994</v>
      </c>
      <c r="BR419" s="4">
        <f t="shared" si="334"/>
        <v>257.40000000000003</v>
      </c>
      <c r="BS419" s="4">
        <f t="shared" si="335"/>
        <v>118.79999999999997</v>
      </c>
      <c r="BT419" s="4">
        <f t="shared" si="336"/>
        <v>19.8</v>
      </c>
      <c r="BX419" s="4">
        <f t="shared" si="337"/>
        <v>284.8</v>
      </c>
      <c r="BY419" s="4">
        <f t="shared" si="338"/>
        <v>69.419999999999987</v>
      </c>
      <c r="BZ419" s="4">
        <f t="shared" si="339"/>
        <v>1.78</v>
      </c>
      <c r="CD419" s="4">
        <f t="shared" si="340"/>
        <v>0</v>
      </c>
      <c r="CE419" s="4">
        <f t="shared" si="341"/>
        <v>0</v>
      </c>
      <c r="CF419" s="4">
        <f>IF(COUNTIF($BH$5:$BH419,"&gt;=2")&lt;=1,SUM($BG419:$BK419)*C$8,CF418)</f>
        <v>151200</v>
      </c>
      <c r="CG419" s="4">
        <f>IF(COUNTIF($BN$5:$BN419,"&gt;=2")&lt;=1,SUM($BL419:$BP419)*D$8,CG418)</f>
        <v>604799.99999999988</v>
      </c>
      <c r="CH419" s="4">
        <f>IF(COUNTIF($BT$5:$BT419,"&gt;=2")&lt;=1,SUM($BQ419:$BU419)*E$8,CH418)</f>
        <v>2592000</v>
      </c>
      <c r="CI419" s="4">
        <f>IF(COUNTIF($BZ$5:$BZ419,"&gt;=2")&lt;=1,SUM($BV419:$BZ419)*F$8,CI418)</f>
        <v>30758400</v>
      </c>
      <c r="CJ419" s="4">
        <f t="shared" si="344"/>
        <v>0</v>
      </c>
      <c r="CK419" s="4">
        <f t="shared" si="345"/>
        <v>394.75</v>
      </c>
      <c r="CM419" s="4">
        <v>415</v>
      </c>
      <c r="CN419" s="4">
        <f>IF(COUNTIF($BH$5:$BH419,"&gt;=2")&gt;1,CN418,BG419)</f>
        <v>4.8999999999999995</v>
      </c>
      <c r="CO419" s="4">
        <f>IF(COUNTIF($BH$5:$BH419,"&gt;=2")&gt;1,CO418,BH419)</f>
        <v>2.1</v>
      </c>
      <c r="CP419" s="4">
        <f>IF(COUNTIF($BH$5:$BH419,"&gt;=2")&gt;1,CP418,BI419)</f>
        <v>0</v>
      </c>
      <c r="CQ419" s="4">
        <f>IF(COUNTIF($BH$5:$BH419,"&gt;=2")&gt;1,CQ418,BJ419)</f>
        <v>0</v>
      </c>
      <c r="CR419" s="4">
        <f>IF(COUNTIF($BH$5:$BH419,"&gt;=2")&gt;1,CR418,BK419)</f>
        <v>0</v>
      </c>
      <c r="CS419" s="4">
        <f>IF(COUNTIF($BN$5:$BN419,"&gt;=2")&gt;1,CS418,BL419)</f>
        <v>7</v>
      </c>
      <c r="CT419" s="4">
        <f>IF(COUNTIF($BN$5:$BN419,"&gt;=2")&gt;1,CT418,BM419)</f>
        <v>4.8999999999999995</v>
      </c>
      <c r="CU419" s="4">
        <f>IF(COUNTIF($BN$5:$BN419,"&gt;=2")&gt;1,CU418,BN419)</f>
        <v>2.1</v>
      </c>
      <c r="CV419" s="4">
        <f>IF(COUNTIF($BN$5:$BN419,"&gt;=2")&gt;1,CV418,BO419)</f>
        <v>0</v>
      </c>
      <c r="CW419" s="4">
        <f>IF(COUNTIF($BN$5:$BN419,"&gt;=2")&gt;1,CW418,BP419)</f>
        <v>0</v>
      </c>
      <c r="CX419" s="4">
        <f>IF(COUNTIF($BT$5:$BT419,"&gt;=2")&gt;1,CX418,BQ419)</f>
        <v>0</v>
      </c>
      <c r="CY419" s="4">
        <f>IF(COUNTIF($BT$5:$BT419,"&gt;=2")&gt;1,CY418,BR419)</f>
        <v>26</v>
      </c>
      <c r="CZ419" s="4">
        <f>IF(COUNTIF($BT$5:$BT419,"&gt;=2")&gt;1,CZ418,BS419)</f>
        <v>11.999999999999996</v>
      </c>
      <c r="DA419" s="4">
        <f>IF(COUNTIF($BT$5:$BT419,"&gt;=2")&gt;1,DA418,BT419)</f>
        <v>2</v>
      </c>
      <c r="DB419" s="4">
        <f>IF(COUNTIF($BT$5:$BT419,"&gt;=2")&gt;1,DB418,BU419)</f>
        <v>0</v>
      </c>
      <c r="DC419" s="4">
        <f>IF(COUNTIF($BZ$5:$BZ419,"&gt;=2")&gt;1,DC418,BV419)</f>
        <v>0</v>
      </c>
      <c r="DD419" s="4">
        <f>IF(COUNTIF($BZ$5:$BZ419,"&gt;=2")&gt;1,DD418,BW419)</f>
        <v>0</v>
      </c>
      <c r="DE419" s="4">
        <f>IF(COUNTIF($BZ$5:$BZ419,"&gt;=2")&gt;1,DE418,BX419)</f>
        <v>284.8</v>
      </c>
      <c r="DF419" s="4">
        <f>IF(COUNTIF($BZ$5:$BZ419,"&gt;=2")&gt;1,DF418,BY419)</f>
        <v>69.419999999999987</v>
      </c>
      <c r="DG419" s="4">
        <f>IF(COUNTIF($BZ$5:$BZ419,"&gt;=2")&gt;1,DG418,BZ419)</f>
        <v>1.78</v>
      </c>
      <c r="DH419" s="4">
        <f t="shared" si="346"/>
        <v>0</v>
      </c>
      <c r="DI419" s="4">
        <f t="shared" si="347"/>
        <v>0</v>
      </c>
      <c r="DJ419" s="4">
        <f t="shared" si="348"/>
        <v>0</v>
      </c>
      <c r="DK419" s="4">
        <f t="shared" si="349"/>
        <v>0</v>
      </c>
      <c r="DL419" s="4">
        <f t="shared" si="350"/>
        <v>0</v>
      </c>
      <c r="DM419" s="4">
        <f t="shared" si="351"/>
        <v>7</v>
      </c>
      <c r="DN419" s="4">
        <f t="shared" si="352"/>
        <v>13.999999999999998</v>
      </c>
      <c r="DO419" s="4">
        <f t="shared" si="353"/>
        <v>40</v>
      </c>
      <c r="DP419" s="4">
        <f t="shared" si="354"/>
        <v>356</v>
      </c>
      <c r="DQ419" s="4">
        <f t="shared" si="355"/>
        <v>0</v>
      </c>
      <c r="DS419" s="4">
        <v>415</v>
      </c>
      <c r="DT419" s="4">
        <f>$CK419+INDEX(节奏总纲!D$4:D$163,基础状态预估!$C$2)</f>
        <v>439.00483399593907</v>
      </c>
      <c r="DU419" s="4">
        <f>$CK419+INDEX(节奏总纲!E$4:E$163,基础状态预估!$C$2)</f>
        <v>433.28268396026414</v>
      </c>
      <c r="DV419" s="4">
        <f>$CK419+INDEX(节奏总纲!F$4:F$163,基础状态预估!$C$2)</f>
        <v>426.39220630709644</v>
      </c>
      <c r="DW419" s="4">
        <f>$CK419+INDEX(节奏总纲!G$4:G$163,基础状态预估!$C$2)</f>
        <v>418.03246816526354</v>
      </c>
      <c r="DX419" s="4">
        <f>$CK419+INDEX(节奏总纲!H$4:H$163,基础状态预估!$C$2)</f>
        <v>407.69453894381218</v>
      </c>
      <c r="DY419" s="4">
        <f t="shared" si="356"/>
        <v>11.899999999999999</v>
      </c>
      <c r="DZ419" s="4">
        <f t="shared" si="357"/>
        <v>33</v>
      </c>
      <c r="EA419" s="4">
        <f t="shared" si="358"/>
        <v>298.90000000000003</v>
      </c>
      <c r="EB419" s="4">
        <f t="shared" si="359"/>
        <v>71.419999999999987</v>
      </c>
      <c r="EC419" s="4">
        <f t="shared" si="360"/>
        <v>1.78</v>
      </c>
    </row>
    <row r="420" spans="58:133" x14ac:dyDescent="0.15">
      <c r="BF420" s="4">
        <v>416</v>
      </c>
      <c r="BG420" s="4">
        <f t="shared" si="342"/>
        <v>291.2</v>
      </c>
      <c r="BH420" s="4">
        <f t="shared" si="343"/>
        <v>124.8</v>
      </c>
      <c r="BL420" s="4">
        <f t="shared" si="331"/>
        <v>205</v>
      </c>
      <c r="BM420" s="4">
        <f t="shared" si="332"/>
        <v>143.5</v>
      </c>
      <c r="BN420" s="4">
        <f t="shared" si="333"/>
        <v>61.5</v>
      </c>
      <c r="BR420" s="4">
        <f t="shared" si="334"/>
        <v>258.05</v>
      </c>
      <c r="BS420" s="4">
        <f t="shared" si="335"/>
        <v>119.09999999999998</v>
      </c>
      <c r="BT420" s="4">
        <f t="shared" si="336"/>
        <v>19.850000000000001</v>
      </c>
      <c r="BX420" s="4">
        <f t="shared" si="337"/>
        <v>285.60000000000002</v>
      </c>
      <c r="BY420" s="4">
        <f t="shared" si="338"/>
        <v>69.614999999999981</v>
      </c>
      <c r="BZ420" s="4">
        <f t="shared" si="339"/>
        <v>1.7850000000000001</v>
      </c>
      <c r="CD420" s="4">
        <f t="shared" si="340"/>
        <v>0</v>
      </c>
      <c r="CE420" s="4">
        <f t="shared" si="341"/>
        <v>0</v>
      </c>
      <c r="CF420" s="4">
        <f>IF(COUNTIF($BH$5:$BH420,"&gt;=2")&lt;=1,SUM($BG420:$BK420)*C$8,CF419)</f>
        <v>151200</v>
      </c>
      <c r="CG420" s="4">
        <f>IF(COUNTIF($BN$5:$BN420,"&gt;=2")&lt;=1,SUM($BL420:$BP420)*D$8,CG419)</f>
        <v>604799.99999999988</v>
      </c>
      <c r="CH420" s="4">
        <f>IF(COUNTIF($BT$5:$BT420,"&gt;=2")&lt;=1,SUM($BQ420:$BU420)*E$8,CH419)</f>
        <v>2592000</v>
      </c>
      <c r="CI420" s="4">
        <f>IF(COUNTIF($BZ$5:$BZ420,"&gt;=2")&lt;=1,SUM($BV420:$BZ420)*F$8,CI419)</f>
        <v>30844800.000000004</v>
      </c>
      <c r="CJ420" s="4">
        <f t="shared" si="344"/>
        <v>0</v>
      </c>
      <c r="CK420" s="4">
        <f t="shared" si="345"/>
        <v>395.75</v>
      </c>
      <c r="CM420" s="4">
        <v>416</v>
      </c>
      <c r="CN420" s="4">
        <f>IF(COUNTIF($BH$5:$BH420,"&gt;=2")&gt;1,CN419,BG420)</f>
        <v>4.8999999999999995</v>
      </c>
      <c r="CO420" s="4">
        <f>IF(COUNTIF($BH$5:$BH420,"&gt;=2")&gt;1,CO419,BH420)</f>
        <v>2.1</v>
      </c>
      <c r="CP420" s="4">
        <f>IF(COUNTIF($BH$5:$BH420,"&gt;=2")&gt;1,CP419,BI420)</f>
        <v>0</v>
      </c>
      <c r="CQ420" s="4">
        <f>IF(COUNTIF($BH$5:$BH420,"&gt;=2")&gt;1,CQ419,BJ420)</f>
        <v>0</v>
      </c>
      <c r="CR420" s="4">
        <f>IF(COUNTIF($BH$5:$BH420,"&gt;=2")&gt;1,CR419,BK420)</f>
        <v>0</v>
      </c>
      <c r="CS420" s="4">
        <f>IF(COUNTIF($BN$5:$BN420,"&gt;=2")&gt;1,CS419,BL420)</f>
        <v>7</v>
      </c>
      <c r="CT420" s="4">
        <f>IF(COUNTIF($BN$5:$BN420,"&gt;=2")&gt;1,CT419,BM420)</f>
        <v>4.8999999999999995</v>
      </c>
      <c r="CU420" s="4">
        <f>IF(COUNTIF($BN$5:$BN420,"&gt;=2")&gt;1,CU419,BN420)</f>
        <v>2.1</v>
      </c>
      <c r="CV420" s="4">
        <f>IF(COUNTIF($BN$5:$BN420,"&gt;=2")&gt;1,CV419,BO420)</f>
        <v>0</v>
      </c>
      <c r="CW420" s="4">
        <f>IF(COUNTIF($BN$5:$BN420,"&gt;=2")&gt;1,CW419,BP420)</f>
        <v>0</v>
      </c>
      <c r="CX420" s="4">
        <f>IF(COUNTIF($BT$5:$BT420,"&gt;=2")&gt;1,CX419,BQ420)</f>
        <v>0</v>
      </c>
      <c r="CY420" s="4">
        <f>IF(COUNTIF($BT$5:$BT420,"&gt;=2")&gt;1,CY419,BR420)</f>
        <v>26</v>
      </c>
      <c r="CZ420" s="4">
        <f>IF(COUNTIF($BT$5:$BT420,"&gt;=2")&gt;1,CZ419,BS420)</f>
        <v>11.999999999999996</v>
      </c>
      <c r="DA420" s="4">
        <f>IF(COUNTIF($BT$5:$BT420,"&gt;=2")&gt;1,DA419,BT420)</f>
        <v>2</v>
      </c>
      <c r="DB420" s="4">
        <f>IF(COUNTIF($BT$5:$BT420,"&gt;=2")&gt;1,DB419,BU420)</f>
        <v>0</v>
      </c>
      <c r="DC420" s="4">
        <f>IF(COUNTIF($BZ$5:$BZ420,"&gt;=2")&gt;1,DC419,BV420)</f>
        <v>0</v>
      </c>
      <c r="DD420" s="4">
        <f>IF(COUNTIF($BZ$5:$BZ420,"&gt;=2")&gt;1,DD419,BW420)</f>
        <v>0</v>
      </c>
      <c r="DE420" s="4">
        <f>IF(COUNTIF($BZ$5:$BZ420,"&gt;=2")&gt;1,DE419,BX420)</f>
        <v>285.60000000000002</v>
      </c>
      <c r="DF420" s="4">
        <f>IF(COUNTIF($BZ$5:$BZ420,"&gt;=2")&gt;1,DF419,BY420)</f>
        <v>69.614999999999981</v>
      </c>
      <c r="DG420" s="4">
        <f>IF(COUNTIF($BZ$5:$BZ420,"&gt;=2")&gt;1,DG419,BZ420)</f>
        <v>1.7850000000000001</v>
      </c>
      <c r="DH420" s="4">
        <f t="shared" si="346"/>
        <v>0</v>
      </c>
      <c r="DI420" s="4">
        <f t="shared" si="347"/>
        <v>0</v>
      </c>
      <c r="DJ420" s="4">
        <f t="shared" si="348"/>
        <v>0</v>
      </c>
      <c r="DK420" s="4">
        <f t="shared" si="349"/>
        <v>0</v>
      </c>
      <c r="DL420" s="4">
        <f t="shared" si="350"/>
        <v>0</v>
      </c>
      <c r="DM420" s="4">
        <f t="shared" si="351"/>
        <v>7</v>
      </c>
      <c r="DN420" s="4">
        <f t="shared" si="352"/>
        <v>13.999999999999998</v>
      </c>
      <c r="DO420" s="4">
        <f t="shared" si="353"/>
        <v>40</v>
      </c>
      <c r="DP420" s="4">
        <f t="shared" si="354"/>
        <v>357.00000000000006</v>
      </c>
      <c r="DQ420" s="4">
        <f t="shared" si="355"/>
        <v>0</v>
      </c>
      <c r="DS420" s="4">
        <v>416</v>
      </c>
      <c r="DT420" s="4">
        <f>$CK420+INDEX(节奏总纲!D$4:D$163,基础状态预估!$C$2)</f>
        <v>440.00483399593907</v>
      </c>
      <c r="DU420" s="4">
        <f>$CK420+INDEX(节奏总纲!E$4:E$163,基础状态预估!$C$2)</f>
        <v>434.28268396026414</v>
      </c>
      <c r="DV420" s="4">
        <f>$CK420+INDEX(节奏总纲!F$4:F$163,基础状态预估!$C$2)</f>
        <v>427.39220630709644</v>
      </c>
      <c r="DW420" s="4">
        <f>$CK420+INDEX(节奏总纲!G$4:G$163,基础状态预估!$C$2)</f>
        <v>419.03246816526354</v>
      </c>
      <c r="DX420" s="4">
        <f>$CK420+INDEX(节奏总纲!H$4:H$163,基础状态预估!$C$2)</f>
        <v>408.69453894381218</v>
      </c>
      <c r="DY420" s="4">
        <f t="shared" si="356"/>
        <v>11.899999999999999</v>
      </c>
      <c r="DZ420" s="4">
        <f t="shared" si="357"/>
        <v>33</v>
      </c>
      <c r="EA420" s="4">
        <f t="shared" si="358"/>
        <v>299.70000000000005</v>
      </c>
      <c r="EB420" s="4">
        <f t="shared" si="359"/>
        <v>71.614999999999981</v>
      </c>
      <c r="EC420" s="4">
        <f t="shared" si="360"/>
        <v>1.7850000000000001</v>
      </c>
    </row>
    <row r="421" spans="58:133" x14ac:dyDescent="0.15">
      <c r="BF421" s="4">
        <v>417</v>
      </c>
      <c r="BG421" s="4">
        <f t="shared" si="342"/>
        <v>291.89999999999998</v>
      </c>
      <c r="BH421" s="4">
        <f t="shared" si="343"/>
        <v>125.1</v>
      </c>
      <c r="BL421" s="4">
        <f t="shared" si="331"/>
        <v>205.5</v>
      </c>
      <c r="BM421" s="4">
        <f t="shared" si="332"/>
        <v>143.85</v>
      </c>
      <c r="BN421" s="4">
        <f t="shared" si="333"/>
        <v>61.65</v>
      </c>
      <c r="BR421" s="4">
        <f t="shared" si="334"/>
        <v>258.7</v>
      </c>
      <c r="BS421" s="4">
        <f t="shared" si="335"/>
        <v>119.39999999999998</v>
      </c>
      <c r="BT421" s="4">
        <f t="shared" si="336"/>
        <v>19.900000000000002</v>
      </c>
      <c r="BX421" s="4">
        <f t="shared" si="337"/>
        <v>286.40000000000003</v>
      </c>
      <c r="BY421" s="4">
        <f t="shared" si="338"/>
        <v>69.809999999999988</v>
      </c>
      <c r="BZ421" s="4">
        <f t="shared" si="339"/>
        <v>1.79</v>
      </c>
      <c r="CD421" s="4">
        <f t="shared" si="340"/>
        <v>0</v>
      </c>
      <c r="CE421" s="4">
        <f t="shared" si="341"/>
        <v>0</v>
      </c>
      <c r="CF421" s="4">
        <f>IF(COUNTIF($BH$5:$BH421,"&gt;=2")&lt;=1,SUM($BG421:$BK421)*C$8,CF420)</f>
        <v>151200</v>
      </c>
      <c r="CG421" s="4">
        <f>IF(COUNTIF($BN$5:$BN421,"&gt;=2")&lt;=1,SUM($BL421:$BP421)*D$8,CG420)</f>
        <v>604799.99999999988</v>
      </c>
      <c r="CH421" s="4">
        <f>IF(COUNTIF($BT$5:$BT421,"&gt;=2")&lt;=1,SUM($BQ421:$BU421)*E$8,CH420)</f>
        <v>2592000</v>
      </c>
      <c r="CI421" s="4">
        <f>IF(COUNTIF($BZ$5:$BZ421,"&gt;=2")&lt;=1,SUM($BV421:$BZ421)*F$8,CI420)</f>
        <v>30931200.000000004</v>
      </c>
      <c r="CJ421" s="4">
        <f t="shared" si="344"/>
        <v>0</v>
      </c>
      <c r="CK421" s="4">
        <f t="shared" si="345"/>
        <v>396.75</v>
      </c>
      <c r="CM421" s="4">
        <v>417</v>
      </c>
      <c r="CN421" s="4">
        <f>IF(COUNTIF($BH$5:$BH421,"&gt;=2")&gt;1,CN420,BG421)</f>
        <v>4.8999999999999995</v>
      </c>
      <c r="CO421" s="4">
        <f>IF(COUNTIF($BH$5:$BH421,"&gt;=2")&gt;1,CO420,BH421)</f>
        <v>2.1</v>
      </c>
      <c r="CP421" s="4">
        <f>IF(COUNTIF($BH$5:$BH421,"&gt;=2")&gt;1,CP420,BI421)</f>
        <v>0</v>
      </c>
      <c r="CQ421" s="4">
        <f>IF(COUNTIF($BH$5:$BH421,"&gt;=2")&gt;1,CQ420,BJ421)</f>
        <v>0</v>
      </c>
      <c r="CR421" s="4">
        <f>IF(COUNTIF($BH$5:$BH421,"&gt;=2")&gt;1,CR420,BK421)</f>
        <v>0</v>
      </c>
      <c r="CS421" s="4">
        <f>IF(COUNTIF($BN$5:$BN421,"&gt;=2")&gt;1,CS420,BL421)</f>
        <v>7</v>
      </c>
      <c r="CT421" s="4">
        <f>IF(COUNTIF($BN$5:$BN421,"&gt;=2")&gt;1,CT420,BM421)</f>
        <v>4.8999999999999995</v>
      </c>
      <c r="CU421" s="4">
        <f>IF(COUNTIF($BN$5:$BN421,"&gt;=2")&gt;1,CU420,BN421)</f>
        <v>2.1</v>
      </c>
      <c r="CV421" s="4">
        <f>IF(COUNTIF($BN$5:$BN421,"&gt;=2")&gt;1,CV420,BO421)</f>
        <v>0</v>
      </c>
      <c r="CW421" s="4">
        <f>IF(COUNTIF($BN$5:$BN421,"&gt;=2")&gt;1,CW420,BP421)</f>
        <v>0</v>
      </c>
      <c r="CX421" s="4">
        <f>IF(COUNTIF($BT$5:$BT421,"&gt;=2")&gt;1,CX420,BQ421)</f>
        <v>0</v>
      </c>
      <c r="CY421" s="4">
        <f>IF(COUNTIF($BT$5:$BT421,"&gt;=2")&gt;1,CY420,BR421)</f>
        <v>26</v>
      </c>
      <c r="CZ421" s="4">
        <f>IF(COUNTIF($BT$5:$BT421,"&gt;=2")&gt;1,CZ420,BS421)</f>
        <v>11.999999999999996</v>
      </c>
      <c r="DA421" s="4">
        <f>IF(COUNTIF($BT$5:$BT421,"&gt;=2")&gt;1,DA420,BT421)</f>
        <v>2</v>
      </c>
      <c r="DB421" s="4">
        <f>IF(COUNTIF($BT$5:$BT421,"&gt;=2")&gt;1,DB420,BU421)</f>
        <v>0</v>
      </c>
      <c r="DC421" s="4">
        <f>IF(COUNTIF($BZ$5:$BZ421,"&gt;=2")&gt;1,DC420,BV421)</f>
        <v>0</v>
      </c>
      <c r="DD421" s="4">
        <f>IF(COUNTIF($BZ$5:$BZ421,"&gt;=2")&gt;1,DD420,BW421)</f>
        <v>0</v>
      </c>
      <c r="DE421" s="4">
        <f>IF(COUNTIF($BZ$5:$BZ421,"&gt;=2")&gt;1,DE420,BX421)</f>
        <v>286.40000000000003</v>
      </c>
      <c r="DF421" s="4">
        <f>IF(COUNTIF($BZ$5:$BZ421,"&gt;=2")&gt;1,DF420,BY421)</f>
        <v>69.809999999999988</v>
      </c>
      <c r="DG421" s="4">
        <f>IF(COUNTIF($BZ$5:$BZ421,"&gt;=2")&gt;1,DG420,BZ421)</f>
        <v>1.79</v>
      </c>
      <c r="DH421" s="4">
        <f t="shared" si="346"/>
        <v>0</v>
      </c>
      <c r="DI421" s="4">
        <f t="shared" si="347"/>
        <v>0</v>
      </c>
      <c r="DJ421" s="4">
        <f t="shared" si="348"/>
        <v>0</v>
      </c>
      <c r="DK421" s="4">
        <f t="shared" si="349"/>
        <v>0</v>
      </c>
      <c r="DL421" s="4">
        <f t="shared" si="350"/>
        <v>0</v>
      </c>
      <c r="DM421" s="4">
        <f t="shared" si="351"/>
        <v>7</v>
      </c>
      <c r="DN421" s="4">
        <f t="shared" si="352"/>
        <v>13.999999999999998</v>
      </c>
      <c r="DO421" s="4">
        <f t="shared" si="353"/>
        <v>40</v>
      </c>
      <c r="DP421" s="4">
        <f t="shared" si="354"/>
        <v>358.00000000000006</v>
      </c>
      <c r="DQ421" s="4">
        <f t="shared" si="355"/>
        <v>0</v>
      </c>
      <c r="DS421" s="4">
        <v>417</v>
      </c>
      <c r="DT421" s="4">
        <f>$CK421+INDEX(节奏总纲!D$4:D$163,基础状态预估!$C$2)</f>
        <v>441.00483399593907</v>
      </c>
      <c r="DU421" s="4">
        <f>$CK421+INDEX(节奏总纲!E$4:E$163,基础状态预估!$C$2)</f>
        <v>435.28268396026414</v>
      </c>
      <c r="DV421" s="4">
        <f>$CK421+INDEX(节奏总纲!F$4:F$163,基础状态预估!$C$2)</f>
        <v>428.39220630709644</v>
      </c>
      <c r="DW421" s="4">
        <f>$CK421+INDEX(节奏总纲!G$4:G$163,基础状态预估!$C$2)</f>
        <v>420.03246816526354</v>
      </c>
      <c r="DX421" s="4">
        <f>$CK421+INDEX(节奏总纲!H$4:H$163,基础状态预估!$C$2)</f>
        <v>409.69453894381218</v>
      </c>
      <c r="DY421" s="4">
        <f t="shared" si="356"/>
        <v>11.899999999999999</v>
      </c>
      <c r="DZ421" s="4">
        <f t="shared" si="357"/>
        <v>33</v>
      </c>
      <c r="EA421" s="4">
        <f t="shared" si="358"/>
        <v>300.50000000000006</v>
      </c>
      <c r="EB421" s="4">
        <f t="shared" si="359"/>
        <v>71.809999999999988</v>
      </c>
      <c r="EC421" s="4">
        <f t="shared" si="360"/>
        <v>1.79</v>
      </c>
    </row>
    <row r="422" spans="58:133" x14ac:dyDescent="0.15">
      <c r="BF422" s="4">
        <v>418</v>
      </c>
      <c r="BG422" s="4">
        <f t="shared" si="342"/>
        <v>292.59999999999997</v>
      </c>
      <c r="BH422" s="4">
        <f t="shared" si="343"/>
        <v>125.39999999999999</v>
      </c>
      <c r="BL422" s="4">
        <f t="shared" si="331"/>
        <v>206</v>
      </c>
      <c r="BM422" s="4">
        <f t="shared" si="332"/>
        <v>144.19999999999999</v>
      </c>
      <c r="BN422" s="4">
        <f t="shared" si="333"/>
        <v>61.8</v>
      </c>
      <c r="BR422" s="4">
        <f t="shared" si="334"/>
        <v>259.35000000000002</v>
      </c>
      <c r="BS422" s="4">
        <f t="shared" si="335"/>
        <v>119.69999999999997</v>
      </c>
      <c r="BT422" s="4">
        <f t="shared" si="336"/>
        <v>19.950000000000003</v>
      </c>
      <c r="BX422" s="4">
        <f t="shared" si="337"/>
        <v>287.2</v>
      </c>
      <c r="BY422" s="4">
        <f t="shared" si="338"/>
        <v>70.004999999999981</v>
      </c>
      <c r="BZ422" s="4">
        <f t="shared" si="339"/>
        <v>1.7949999999999999</v>
      </c>
      <c r="CD422" s="4">
        <f t="shared" si="340"/>
        <v>0</v>
      </c>
      <c r="CE422" s="4">
        <f t="shared" si="341"/>
        <v>0</v>
      </c>
      <c r="CF422" s="4">
        <f>IF(COUNTIF($BH$5:$BH422,"&gt;=2")&lt;=1,SUM($BG422:$BK422)*C$8,CF421)</f>
        <v>151200</v>
      </c>
      <c r="CG422" s="4">
        <f>IF(COUNTIF($BN$5:$BN422,"&gt;=2")&lt;=1,SUM($BL422:$BP422)*D$8,CG421)</f>
        <v>604799.99999999988</v>
      </c>
      <c r="CH422" s="4">
        <f>IF(COUNTIF($BT$5:$BT422,"&gt;=2")&lt;=1,SUM($BQ422:$BU422)*E$8,CH421)</f>
        <v>2592000</v>
      </c>
      <c r="CI422" s="4">
        <f>IF(COUNTIF($BZ$5:$BZ422,"&gt;=2")&lt;=1,SUM($BV422:$BZ422)*F$8,CI421)</f>
        <v>31017600</v>
      </c>
      <c r="CJ422" s="4">
        <f t="shared" si="344"/>
        <v>0</v>
      </c>
      <c r="CK422" s="4">
        <f t="shared" si="345"/>
        <v>397.75</v>
      </c>
      <c r="CM422" s="4">
        <v>418</v>
      </c>
      <c r="CN422" s="4">
        <f>IF(COUNTIF($BH$5:$BH422,"&gt;=2")&gt;1,CN421,BG422)</f>
        <v>4.8999999999999995</v>
      </c>
      <c r="CO422" s="4">
        <f>IF(COUNTIF($BH$5:$BH422,"&gt;=2")&gt;1,CO421,BH422)</f>
        <v>2.1</v>
      </c>
      <c r="CP422" s="4">
        <f>IF(COUNTIF($BH$5:$BH422,"&gt;=2")&gt;1,CP421,BI422)</f>
        <v>0</v>
      </c>
      <c r="CQ422" s="4">
        <f>IF(COUNTIF($BH$5:$BH422,"&gt;=2")&gt;1,CQ421,BJ422)</f>
        <v>0</v>
      </c>
      <c r="CR422" s="4">
        <f>IF(COUNTIF($BH$5:$BH422,"&gt;=2")&gt;1,CR421,BK422)</f>
        <v>0</v>
      </c>
      <c r="CS422" s="4">
        <f>IF(COUNTIF($BN$5:$BN422,"&gt;=2")&gt;1,CS421,BL422)</f>
        <v>7</v>
      </c>
      <c r="CT422" s="4">
        <f>IF(COUNTIF($BN$5:$BN422,"&gt;=2")&gt;1,CT421,BM422)</f>
        <v>4.8999999999999995</v>
      </c>
      <c r="CU422" s="4">
        <f>IF(COUNTIF($BN$5:$BN422,"&gt;=2")&gt;1,CU421,BN422)</f>
        <v>2.1</v>
      </c>
      <c r="CV422" s="4">
        <f>IF(COUNTIF($BN$5:$BN422,"&gt;=2")&gt;1,CV421,BO422)</f>
        <v>0</v>
      </c>
      <c r="CW422" s="4">
        <f>IF(COUNTIF($BN$5:$BN422,"&gt;=2")&gt;1,CW421,BP422)</f>
        <v>0</v>
      </c>
      <c r="CX422" s="4">
        <f>IF(COUNTIF($BT$5:$BT422,"&gt;=2")&gt;1,CX421,BQ422)</f>
        <v>0</v>
      </c>
      <c r="CY422" s="4">
        <f>IF(COUNTIF($BT$5:$BT422,"&gt;=2")&gt;1,CY421,BR422)</f>
        <v>26</v>
      </c>
      <c r="CZ422" s="4">
        <f>IF(COUNTIF($BT$5:$BT422,"&gt;=2")&gt;1,CZ421,BS422)</f>
        <v>11.999999999999996</v>
      </c>
      <c r="DA422" s="4">
        <f>IF(COUNTIF($BT$5:$BT422,"&gt;=2")&gt;1,DA421,BT422)</f>
        <v>2</v>
      </c>
      <c r="DB422" s="4">
        <f>IF(COUNTIF($BT$5:$BT422,"&gt;=2")&gt;1,DB421,BU422)</f>
        <v>0</v>
      </c>
      <c r="DC422" s="4">
        <f>IF(COUNTIF($BZ$5:$BZ422,"&gt;=2")&gt;1,DC421,BV422)</f>
        <v>0</v>
      </c>
      <c r="DD422" s="4">
        <f>IF(COUNTIF($BZ$5:$BZ422,"&gt;=2")&gt;1,DD421,BW422)</f>
        <v>0</v>
      </c>
      <c r="DE422" s="4">
        <f>IF(COUNTIF($BZ$5:$BZ422,"&gt;=2")&gt;1,DE421,BX422)</f>
        <v>287.2</v>
      </c>
      <c r="DF422" s="4">
        <f>IF(COUNTIF($BZ$5:$BZ422,"&gt;=2")&gt;1,DF421,BY422)</f>
        <v>70.004999999999981</v>
      </c>
      <c r="DG422" s="4">
        <f>IF(COUNTIF($BZ$5:$BZ422,"&gt;=2")&gt;1,DG421,BZ422)</f>
        <v>1.7949999999999999</v>
      </c>
      <c r="DH422" s="4">
        <f t="shared" si="346"/>
        <v>0</v>
      </c>
      <c r="DI422" s="4">
        <f t="shared" si="347"/>
        <v>0</v>
      </c>
      <c r="DJ422" s="4">
        <f t="shared" si="348"/>
        <v>0</v>
      </c>
      <c r="DK422" s="4">
        <f t="shared" si="349"/>
        <v>0</v>
      </c>
      <c r="DL422" s="4">
        <f t="shared" si="350"/>
        <v>0</v>
      </c>
      <c r="DM422" s="4">
        <f t="shared" si="351"/>
        <v>7</v>
      </c>
      <c r="DN422" s="4">
        <f t="shared" si="352"/>
        <v>13.999999999999998</v>
      </c>
      <c r="DO422" s="4">
        <f t="shared" si="353"/>
        <v>40</v>
      </c>
      <c r="DP422" s="4">
        <f t="shared" si="354"/>
        <v>359</v>
      </c>
      <c r="DQ422" s="4">
        <f t="shared" si="355"/>
        <v>0</v>
      </c>
      <c r="DS422" s="4">
        <v>418</v>
      </c>
      <c r="DT422" s="4">
        <f>$CK422+INDEX(节奏总纲!D$4:D$163,基础状态预估!$C$2)</f>
        <v>442.00483399593907</v>
      </c>
      <c r="DU422" s="4">
        <f>$CK422+INDEX(节奏总纲!E$4:E$163,基础状态预估!$C$2)</f>
        <v>436.28268396026414</v>
      </c>
      <c r="DV422" s="4">
        <f>$CK422+INDEX(节奏总纲!F$4:F$163,基础状态预估!$C$2)</f>
        <v>429.39220630709644</v>
      </c>
      <c r="DW422" s="4">
        <f>$CK422+INDEX(节奏总纲!G$4:G$163,基础状态预估!$C$2)</f>
        <v>421.03246816526354</v>
      </c>
      <c r="DX422" s="4">
        <f>$CK422+INDEX(节奏总纲!H$4:H$163,基础状态预估!$C$2)</f>
        <v>410.69453894381218</v>
      </c>
      <c r="DY422" s="4">
        <f t="shared" si="356"/>
        <v>11.899999999999999</v>
      </c>
      <c r="DZ422" s="4">
        <f t="shared" si="357"/>
        <v>33</v>
      </c>
      <c r="EA422" s="4">
        <f t="shared" si="358"/>
        <v>301.3</v>
      </c>
      <c r="EB422" s="4">
        <f t="shared" si="359"/>
        <v>72.004999999999981</v>
      </c>
      <c r="EC422" s="4">
        <f t="shared" si="360"/>
        <v>1.7949999999999999</v>
      </c>
    </row>
    <row r="423" spans="58:133" x14ac:dyDescent="0.15">
      <c r="BF423" s="4">
        <v>419</v>
      </c>
      <c r="BG423" s="4">
        <f t="shared" si="342"/>
        <v>293.29999999999995</v>
      </c>
      <c r="BH423" s="4">
        <f t="shared" si="343"/>
        <v>125.69999999999999</v>
      </c>
      <c r="BL423" s="4">
        <f t="shared" si="331"/>
        <v>206.5</v>
      </c>
      <c r="BM423" s="4">
        <f t="shared" si="332"/>
        <v>144.54999999999998</v>
      </c>
      <c r="BN423" s="4">
        <f t="shared" si="333"/>
        <v>61.949999999999996</v>
      </c>
      <c r="BR423" s="4">
        <f t="shared" si="334"/>
        <v>260</v>
      </c>
      <c r="BS423" s="4">
        <f t="shared" si="335"/>
        <v>119.99999999999997</v>
      </c>
      <c r="BT423" s="4">
        <f t="shared" si="336"/>
        <v>20</v>
      </c>
      <c r="BX423" s="4">
        <f t="shared" si="337"/>
        <v>288</v>
      </c>
      <c r="BY423" s="4">
        <f t="shared" si="338"/>
        <v>70.199999999999989</v>
      </c>
      <c r="BZ423" s="4">
        <f t="shared" si="339"/>
        <v>1.8</v>
      </c>
      <c r="CD423" s="4">
        <f t="shared" si="340"/>
        <v>0</v>
      </c>
      <c r="CE423" s="4">
        <f t="shared" si="341"/>
        <v>0</v>
      </c>
      <c r="CF423" s="4">
        <f>IF(COUNTIF($BH$5:$BH423,"&gt;=2")&lt;=1,SUM($BG423:$BK423)*C$8,CF422)</f>
        <v>151200</v>
      </c>
      <c r="CG423" s="4">
        <f>IF(COUNTIF($BN$5:$BN423,"&gt;=2")&lt;=1,SUM($BL423:$BP423)*D$8,CG422)</f>
        <v>604799.99999999988</v>
      </c>
      <c r="CH423" s="4">
        <f>IF(COUNTIF($BT$5:$BT423,"&gt;=2")&lt;=1,SUM($BQ423:$BU423)*E$8,CH422)</f>
        <v>2592000</v>
      </c>
      <c r="CI423" s="4">
        <f>IF(COUNTIF($BZ$5:$BZ423,"&gt;=2")&lt;=1,SUM($BV423:$BZ423)*F$8,CI422)</f>
        <v>31104000</v>
      </c>
      <c r="CJ423" s="4">
        <f t="shared" si="344"/>
        <v>0</v>
      </c>
      <c r="CK423" s="4">
        <f t="shared" si="345"/>
        <v>398.75</v>
      </c>
      <c r="CM423" s="4">
        <v>419</v>
      </c>
      <c r="CN423" s="4">
        <f>IF(COUNTIF($BH$5:$BH423,"&gt;=2")&gt;1,CN422,BG423)</f>
        <v>4.8999999999999995</v>
      </c>
      <c r="CO423" s="4">
        <f>IF(COUNTIF($BH$5:$BH423,"&gt;=2")&gt;1,CO422,BH423)</f>
        <v>2.1</v>
      </c>
      <c r="CP423" s="4">
        <f>IF(COUNTIF($BH$5:$BH423,"&gt;=2")&gt;1,CP422,BI423)</f>
        <v>0</v>
      </c>
      <c r="CQ423" s="4">
        <f>IF(COUNTIF($BH$5:$BH423,"&gt;=2")&gt;1,CQ422,BJ423)</f>
        <v>0</v>
      </c>
      <c r="CR423" s="4">
        <f>IF(COUNTIF($BH$5:$BH423,"&gt;=2")&gt;1,CR422,BK423)</f>
        <v>0</v>
      </c>
      <c r="CS423" s="4">
        <f>IF(COUNTIF($BN$5:$BN423,"&gt;=2")&gt;1,CS422,BL423)</f>
        <v>7</v>
      </c>
      <c r="CT423" s="4">
        <f>IF(COUNTIF($BN$5:$BN423,"&gt;=2")&gt;1,CT422,BM423)</f>
        <v>4.8999999999999995</v>
      </c>
      <c r="CU423" s="4">
        <f>IF(COUNTIF($BN$5:$BN423,"&gt;=2")&gt;1,CU422,BN423)</f>
        <v>2.1</v>
      </c>
      <c r="CV423" s="4">
        <f>IF(COUNTIF($BN$5:$BN423,"&gt;=2")&gt;1,CV422,BO423)</f>
        <v>0</v>
      </c>
      <c r="CW423" s="4">
        <f>IF(COUNTIF($BN$5:$BN423,"&gt;=2")&gt;1,CW422,BP423)</f>
        <v>0</v>
      </c>
      <c r="CX423" s="4">
        <f>IF(COUNTIF($BT$5:$BT423,"&gt;=2")&gt;1,CX422,BQ423)</f>
        <v>0</v>
      </c>
      <c r="CY423" s="4">
        <f>IF(COUNTIF($BT$5:$BT423,"&gt;=2")&gt;1,CY422,BR423)</f>
        <v>26</v>
      </c>
      <c r="CZ423" s="4">
        <f>IF(COUNTIF($BT$5:$BT423,"&gt;=2")&gt;1,CZ422,BS423)</f>
        <v>11.999999999999996</v>
      </c>
      <c r="DA423" s="4">
        <f>IF(COUNTIF($BT$5:$BT423,"&gt;=2")&gt;1,DA422,BT423)</f>
        <v>2</v>
      </c>
      <c r="DB423" s="4">
        <f>IF(COUNTIF($BT$5:$BT423,"&gt;=2")&gt;1,DB422,BU423)</f>
        <v>0</v>
      </c>
      <c r="DC423" s="4">
        <f>IF(COUNTIF($BZ$5:$BZ423,"&gt;=2")&gt;1,DC422,BV423)</f>
        <v>0</v>
      </c>
      <c r="DD423" s="4">
        <f>IF(COUNTIF($BZ$5:$BZ423,"&gt;=2")&gt;1,DD422,BW423)</f>
        <v>0</v>
      </c>
      <c r="DE423" s="4">
        <f>IF(COUNTIF($BZ$5:$BZ423,"&gt;=2")&gt;1,DE422,BX423)</f>
        <v>288</v>
      </c>
      <c r="DF423" s="4">
        <f>IF(COUNTIF($BZ$5:$BZ423,"&gt;=2")&gt;1,DF422,BY423)</f>
        <v>70.199999999999989</v>
      </c>
      <c r="DG423" s="4">
        <f>IF(COUNTIF($BZ$5:$BZ423,"&gt;=2")&gt;1,DG422,BZ423)</f>
        <v>1.8</v>
      </c>
      <c r="DH423" s="4">
        <f t="shared" si="346"/>
        <v>0</v>
      </c>
      <c r="DI423" s="4">
        <f t="shared" si="347"/>
        <v>0</v>
      </c>
      <c r="DJ423" s="4">
        <f t="shared" si="348"/>
        <v>0</v>
      </c>
      <c r="DK423" s="4">
        <f t="shared" si="349"/>
        <v>0</v>
      </c>
      <c r="DL423" s="4">
        <f t="shared" si="350"/>
        <v>0</v>
      </c>
      <c r="DM423" s="4">
        <f t="shared" si="351"/>
        <v>7</v>
      </c>
      <c r="DN423" s="4">
        <f t="shared" si="352"/>
        <v>13.999999999999998</v>
      </c>
      <c r="DO423" s="4">
        <f t="shared" si="353"/>
        <v>40</v>
      </c>
      <c r="DP423" s="4">
        <f t="shared" si="354"/>
        <v>360</v>
      </c>
      <c r="DQ423" s="4">
        <f t="shared" si="355"/>
        <v>0</v>
      </c>
      <c r="DS423" s="4">
        <v>419</v>
      </c>
      <c r="DT423" s="4">
        <f>$CK423+INDEX(节奏总纲!D$4:D$163,基础状态预估!$C$2)</f>
        <v>443.00483399593907</v>
      </c>
      <c r="DU423" s="4">
        <f>$CK423+INDEX(节奏总纲!E$4:E$163,基础状态预估!$C$2)</f>
        <v>437.28268396026414</v>
      </c>
      <c r="DV423" s="4">
        <f>$CK423+INDEX(节奏总纲!F$4:F$163,基础状态预估!$C$2)</f>
        <v>430.39220630709644</v>
      </c>
      <c r="DW423" s="4">
        <f>$CK423+INDEX(节奏总纲!G$4:G$163,基础状态预估!$C$2)</f>
        <v>422.03246816526354</v>
      </c>
      <c r="DX423" s="4">
        <f>$CK423+INDEX(节奏总纲!H$4:H$163,基础状态预估!$C$2)</f>
        <v>411.69453894381218</v>
      </c>
      <c r="DY423" s="4">
        <f t="shared" si="356"/>
        <v>11.899999999999999</v>
      </c>
      <c r="DZ423" s="4">
        <f t="shared" si="357"/>
        <v>33</v>
      </c>
      <c r="EA423" s="4">
        <f t="shared" si="358"/>
        <v>302.10000000000002</v>
      </c>
      <c r="EB423" s="4">
        <f t="shared" si="359"/>
        <v>72.199999999999989</v>
      </c>
      <c r="EC423" s="4">
        <f t="shared" si="360"/>
        <v>1.8</v>
      </c>
    </row>
    <row r="424" spans="58:133" x14ac:dyDescent="0.15">
      <c r="BF424" s="4">
        <v>420</v>
      </c>
      <c r="BG424" s="4">
        <f t="shared" si="342"/>
        <v>294</v>
      </c>
      <c r="BH424" s="4">
        <f t="shared" si="343"/>
        <v>126</v>
      </c>
      <c r="BL424" s="4">
        <f t="shared" si="331"/>
        <v>207</v>
      </c>
      <c r="BM424" s="4">
        <f t="shared" si="332"/>
        <v>144.89999999999998</v>
      </c>
      <c r="BN424" s="4">
        <f t="shared" si="333"/>
        <v>62.099999999999994</v>
      </c>
      <c r="BR424" s="4">
        <f t="shared" si="334"/>
        <v>260.65000000000003</v>
      </c>
      <c r="BS424" s="4">
        <f t="shared" si="335"/>
        <v>120.29999999999997</v>
      </c>
      <c r="BT424" s="4">
        <f t="shared" si="336"/>
        <v>20.05</v>
      </c>
      <c r="BX424" s="4">
        <f t="shared" si="337"/>
        <v>288.8</v>
      </c>
      <c r="BY424" s="4">
        <f t="shared" si="338"/>
        <v>70.394999999999982</v>
      </c>
      <c r="BZ424" s="4">
        <f t="shared" si="339"/>
        <v>1.8049999999999999</v>
      </c>
      <c r="CD424" s="4">
        <f t="shared" si="340"/>
        <v>0</v>
      </c>
      <c r="CE424" s="4">
        <f t="shared" si="341"/>
        <v>0</v>
      </c>
      <c r="CF424" s="4">
        <f>IF(COUNTIF($BH$5:$BH424,"&gt;=2")&lt;=1,SUM($BG424:$BK424)*C$8,CF423)</f>
        <v>151200</v>
      </c>
      <c r="CG424" s="4">
        <f>IF(COUNTIF($BN$5:$BN424,"&gt;=2")&lt;=1,SUM($BL424:$BP424)*D$8,CG423)</f>
        <v>604799.99999999988</v>
      </c>
      <c r="CH424" s="4">
        <f>IF(COUNTIF($BT$5:$BT424,"&gt;=2")&lt;=1,SUM($BQ424:$BU424)*E$8,CH423)</f>
        <v>2592000</v>
      </c>
      <c r="CI424" s="4">
        <f>IF(COUNTIF($BZ$5:$BZ424,"&gt;=2")&lt;=1,SUM($BV424:$BZ424)*F$8,CI423)</f>
        <v>31190400</v>
      </c>
      <c r="CJ424" s="4">
        <f t="shared" si="344"/>
        <v>0</v>
      </c>
      <c r="CK424" s="4">
        <f t="shared" si="345"/>
        <v>399.75</v>
      </c>
      <c r="CM424" s="4">
        <v>420</v>
      </c>
      <c r="CN424" s="4">
        <f>IF(COUNTIF($BH$5:$BH424,"&gt;=2")&gt;1,CN423,BG424)</f>
        <v>4.8999999999999995</v>
      </c>
      <c r="CO424" s="4">
        <f>IF(COUNTIF($BH$5:$BH424,"&gt;=2")&gt;1,CO423,BH424)</f>
        <v>2.1</v>
      </c>
      <c r="CP424" s="4">
        <f>IF(COUNTIF($BH$5:$BH424,"&gt;=2")&gt;1,CP423,BI424)</f>
        <v>0</v>
      </c>
      <c r="CQ424" s="4">
        <f>IF(COUNTIF($BH$5:$BH424,"&gt;=2")&gt;1,CQ423,BJ424)</f>
        <v>0</v>
      </c>
      <c r="CR424" s="4">
        <f>IF(COUNTIF($BH$5:$BH424,"&gt;=2")&gt;1,CR423,BK424)</f>
        <v>0</v>
      </c>
      <c r="CS424" s="4">
        <f>IF(COUNTIF($BN$5:$BN424,"&gt;=2")&gt;1,CS423,BL424)</f>
        <v>7</v>
      </c>
      <c r="CT424" s="4">
        <f>IF(COUNTIF($BN$5:$BN424,"&gt;=2")&gt;1,CT423,BM424)</f>
        <v>4.8999999999999995</v>
      </c>
      <c r="CU424" s="4">
        <f>IF(COUNTIF($BN$5:$BN424,"&gt;=2")&gt;1,CU423,BN424)</f>
        <v>2.1</v>
      </c>
      <c r="CV424" s="4">
        <f>IF(COUNTIF($BN$5:$BN424,"&gt;=2")&gt;1,CV423,BO424)</f>
        <v>0</v>
      </c>
      <c r="CW424" s="4">
        <f>IF(COUNTIF($BN$5:$BN424,"&gt;=2")&gt;1,CW423,BP424)</f>
        <v>0</v>
      </c>
      <c r="CX424" s="4">
        <f>IF(COUNTIF($BT$5:$BT424,"&gt;=2")&gt;1,CX423,BQ424)</f>
        <v>0</v>
      </c>
      <c r="CY424" s="4">
        <f>IF(COUNTIF($BT$5:$BT424,"&gt;=2")&gt;1,CY423,BR424)</f>
        <v>26</v>
      </c>
      <c r="CZ424" s="4">
        <f>IF(COUNTIF($BT$5:$BT424,"&gt;=2")&gt;1,CZ423,BS424)</f>
        <v>11.999999999999996</v>
      </c>
      <c r="DA424" s="4">
        <f>IF(COUNTIF($BT$5:$BT424,"&gt;=2")&gt;1,DA423,BT424)</f>
        <v>2</v>
      </c>
      <c r="DB424" s="4">
        <f>IF(COUNTIF($BT$5:$BT424,"&gt;=2")&gt;1,DB423,BU424)</f>
        <v>0</v>
      </c>
      <c r="DC424" s="4">
        <f>IF(COUNTIF($BZ$5:$BZ424,"&gt;=2")&gt;1,DC423,BV424)</f>
        <v>0</v>
      </c>
      <c r="DD424" s="4">
        <f>IF(COUNTIF($BZ$5:$BZ424,"&gt;=2")&gt;1,DD423,BW424)</f>
        <v>0</v>
      </c>
      <c r="DE424" s="4">
        <f>IF(COUNTIF($BZ$5:$BZ424,"&gt;=2")&gt;1,DE423,BX424)</f>
        <v>288.8</v>
      </c>
      <c r="DF424" s="4">
        <f>IF(COUNTIF($BZ$5:$BZ424,"&gt;=2")&gt;1,DF423,BY424)</f>
        <v>70.394999999999982</v>
      </c>
      <c r="DG424" s="4">
        <f>IF(COUNTIF($BZ$5:$BZ424,"&gt;=2")&gt;1,DG423,BZ424)</f>
        <v>1.8049999999999999</v>
      </c>
      <c r="DH424" s="4">
        <f t="shared" si="346"/>
        <v>0</v>
      </c>
      <c r="DI424" s="4">
        <f t="shared" si="347"/>
        <v>0</v>
      </c>
      <c r="DJ424" s="4">
        <f t="shared" si="348"/>
        <v>0</v>
      </c>
      <c r="DK424" s="4">
        <f t="shared" si="349"/>
        <v>0</v>
      </c>
      <c r="DL424" s="4">
        <f t="shared" si="350"/>
        <v>0</v>
      </c>
      <c r="DM424" s="4">
        <f t="shared" si="351"/>
        <v>7</v>
      </c>
      <c r="DN424" s="4">
        <f t="shared" si="352"/>
        <v>13.999999999999998</v>
      </c>
      <c r="DO424" s="4">
        <f t="shared" si="353"/>
        <v>40</v>
      </c>
      <c r="DP424" s="4">
        <f t="shared" si="354"/>
        <v>361</v>
      </c>
      <c r="DQ424" s="4">
        <f t="shared" si="355"/>
        <v>0</v>
      </c>
      <c r="DS424" s="4">
        <v>420</v>
      </c>
      <c r="DT424" s="4">
        <f>$CK424+INDEX(节奏总纲!D$4:D$163,基础状态预估!$C$2)</f>
        <v>444.00483399593907</v>
      </c>
      <c r="DU424" s="4">
        <f>$CK424+INDEX(节奏总纲!E$4:E$163,基础状态预估!$C$2)</f>
        <v>438.28268396026414</v>
      </c>
      <c r="DV424" s="4">
        <f>$CK424+INDEX(节奏总纲!F$4:F$163,基础状态预估!$C$2)</f>
        <v>431.39220630709644</v>
      </c>
      <c r="DW424" s="4">
        <f>$CK424+INDEX(节奏总纲!G$4:G$163,基础状态预估!$C$2)</f>
        <v>423.03246816526354</v>
      </c>
      <c r="DX424" s="4">
        <f>$CK424+INDEX(节奏总纲!H$4:H$163,基础状态预估!$C$2)</f>
        <v>412.69453894381218</v>
      </c>
      <c r="DY424" s="4">
        <f t="shared" si="356"/>
        <v>11.899999999999999</v>
      </c>
      <c r="DZ424" s="4">
        <f t="shared" si="357"/>
        <v>33</v>
      </c>
      <c r="EA424" s="4">
        <f t="shared" si="358"/>
        <v>302.90000000000003</v>
      </c>
      <c r="EB424" s="4">
        <f t="shared" si="359"/>
        <v>72.394999999999982</v>
      </c>
      <c r="EC424" s="4">
        <f t="shared" si="360"/>
        <v>1.8049999999999999</v>
      </c>
    </row>
    <row r="425" spans="58:133" x14ac:dyDescent="0.15">
      <c r="BF425" s="4">
        <v>421</v>
      </c>
      <c r="BG425" s="4">
        <f t="shared" si="342"/>
        <v>294.7</v>
      </c>
      <c r="BH425" s="4">
        <f t="shared" si="343"/>
        <v>126.3</v>
      </c>
      <c r="BL425" s="4">
        <f t="shared" si="331"/>
        <v>207.5</v>
      </c>
      <c r="BM425" s="4">
        <f t="shared" si="332"/>
        <v>145.25</v>
      </c>
      <c r="BN425" s="4">
        <f t="shared" si="333"/>
        <v>62.25</v>
      </c>
      <c r="BR425" s="4">
        <f t="shared" si="334"/>
        <v>261.3</v>
      </c>
      <c r="BS425" s="4">
        <f t="shared" si="335"/>
        <v>120.59999999999998</v>
      </c>
      <c r="BT425" s="4">
        <f t="shared" si="336"/>
        <v>20.100000000000001</v>
      </c>
      <c r="BX425" s="4">
        <f t="shared" si="337"/>
        <v>289.60000000000002</v>
      </c>
      <c r="BY425" s="4">
        <f t="shared" si="338"/>
        <v>70.589999999999989</v>
      </c>
      <c r="BZ425" s="4">
        <f t="shared" si="339"/>
        <v>1.81</v>
      </c>
      <c r="CD425" s="4">
        <f t="shared" si="340"/>
        <v>0</v>
      </c>
      <c r="CE425" s="4">
        <f t="shared" si="341"/>
        <v>0</v>
      </c>
      <c r="CF425" s="4">
        <f>IF(COUNTIF($BH$5:$BH425,"&gt;=2")&lt;=1,SUM($BG425:$BK425)*C$8,CF424)</f>
        <v>151200</v>
      </c>
      <c r="CG425" s="4">
        <f>IF(COUNTIF($BN$5:$BN425,"&gt;=2")&lt;=1,SUM($BL425:$BP425)*D$8,CG424)</f>
        <v>604799.99999999988</v>
      </c>
      <c r="CH425" s="4">
        <f>IF(COUNTIF($BT$5:$BT425,"&gt;=2")&lt;=1,SUM($BQ425:$BU425)*E$8,CH424)</f>
        <v>2592000</v>
      </c>
      <c r="CI425" s="4">
        <f>IF(COUNTIF($BZ$5:$BZ425,"&gt;=2")&lt;=1,SUM($BV425:$BZ425)*F$8,CI424)</f>
        <v>31276800</v>
      </c>
      <c r="CJ425" s="4">
        <f t="shared" si="344"/>
        <v>0</v>
      </c>
      <c r="CK425" s="4">
        <f t="shared" si="345"/>
        <v>400.75</v>
      </c>
      <c r="CM425" s="4">
        <v>421</v>
      </c>
      <c r="CN425" s="4">
        <f>IF(COUNTIF($BH$5:$BH425,"&gt;=2")&gt;1,CN424,BG425)</f>
        <v>4.8999999999999995</v>
      </c>
      <c r="CO425" s="4">
        <f>IF(COUNTIF($BH$5:$BH425,"&gt;=2")&gt;1,CO424,BH425)</f>
        <v>2.1</v>
      </c>
      <c r="CP425" s="4">
        <f>IF(COUNTIF($BH$5:$BH425,"&gt;=2")&gt;1,CP424,BI425)</f>
        <v>0</v>
      </c>
      <c r="CQ425" s="4">
        <f>IF(COUNTIF($BH$5:$BH425,"&gt;=2")&gt;1,CQ424,BJ425)</f>
        <v>0</v>
      </c>
      <c r="CR425" s="4">
        <f>IF(COUNTIF($BH$5:$BH425,"&gt;=2")&gt;1,CR424,BK425)</f>
        <v>0</v>
      </c>
      <c r="CS425" s="4">
        <f>IF(COUNTIF($BN$5:$BN425,"&gt;=2")&gt;1,CS424,BL425)</f>
        <v>7</v>
      </c>
      <c r="CT425" s="4">
        <f>IF(COUNTIF($BN$5:$BN425,"&gt;=2")&gt;1,CT424,BM425)</f>
        <v>4.8999999999999995</v>
      </c>
      <c r="CU425" s="4">
        <f>IF(COUNTIF($BN$5:$BN425,"&gt;=2")&gt;1,CU424,BN425)</f>
        <v>2.1</v>
      </c>
      <c r="CV425" s="4">
        <f>IF(COUNTIF($BN$5:$BN425,"&gt;=2")&gt;1,CV424,BO425)</f>
        <v>0</v>
      </c>
      <c r="CW425" s="4">
        <f>IF(COUNTIF($BN$5:$BN425,"&gt;=2")&gt;1,CW424,BP425)</f>
        <v>0</v>
      </c>
      <c r="CX425" s="4">
        <f>IF(COUNTIF($BT$5:$BT425,"&gt;=2")&gt;1,CX424,BQ425)</f>
        <v>0</v>
      </c>
      <c r="CY425" s="4">
        <f>IF(COUNTIF($BT$5:$BT425,"&gt;=2")&gt;1,CY424,BR425)</f>
        <v>26</v>
      </c>
      <c r="CZ425" s="4">
        <f>IF(COUNTIF($BT$5:$BT425,"&gt;=2")&gt;1,CZ424,BS425)</f>
        <v>11.999999999999996</v>
      </c>
      <c r="DA425" s="4">
        <f>IF(COUNTIF($BT$5:$BT425,"&gt;=2")&gt;1,DA424,BT425)</f>
        <v>2</v>
      </c>
      <c r="DB425" s="4">
        <f>IF(COUNTIF($BT$5:$BT425,"&gt;=2")&gt;1,DB424,BU425)</f>
        <v>0</v>
      </c>
      <c r="DC425" s="4">
        <f>IF(COUNTIF($BZ$5:$BZ425,"&gt;=2")&gt;1,DC424,BV425)</f>
        <v>0</v>
      </c>
      <c r="DD425" s="4">
        <f>IF(COUNTIF($BZ$5:$BZ425,"&gt;=2")&gt;1,DD424,BW425)</f>
        <v>0</v>
      </c>
      <c r="DE425" s="4">
        <f>IF(COUNTIF($BZ$5:$BZ425,"&gt;=2")&gt;1,DE424,BX425)</f>
        <v>289.60000000000002</v>
      </c>
      <c r="DF425" s="4">
        <f>IF(COUNTIF($BZ$5:$BZ425,"&gt;=2")&gt;1,DF424,BY425)</f>
        <v>70.589999999999989</v>
      </c>
      <c r="DG425" s="4">
        <f>IF(COUNTIF($BZ$5:$BZ425,"&gt;=2")&gt;1,DG424,BZ425)</f>
        <v>1.81</v>
      </c>
      <c r="DH425" s="4">
        <f t="shared" si="346"/>
        <v>0</v>
      </c>
      <c r="DI425" s="4">
        <f t="shared" si="347"/>
        <v>0</v>
      </c>
      <c r="DJ425" s="4">
        <f t="shared" si="348"/>
        <v>0</v>
      </c>
      <c r="DK425" s="4">
        <f t="shared" si="349"/>
        <v>0</v>
      </c>
      <c r="DL425" s="4">
        <f t="shared" si="350"/>
        <v>0</v>
      </c>
      <c r="DM425" s="4">
        <f t="shared" si="351"/>
        <v>7</v>
      </c>
      <c r="DN425" s="4">
        <f t="shared" si="352"/>
        <v>13.999999999999998</v>
      </c>
      <c r="DO425" s="4">
        <f t="shared" si="353"/>
        <v>40</v>
      </c>
      <c r="DP425" s="4">
        <f t="shared" si="354"/>
        <v>362</v>
      </c>
      <c r="DQ425" s="4">
        <f t="shared" si="355"/>
        <v>0</v>
      </c>
      <c r="DS425" s="4">
        <v>421</v>
      </c>
      <c r="DT425" s="4">
        <f>$CK425+INDEX(节奏总纲!D$4:D$163,基础状态预估!$C$2)</f>
        <v>445.00483399593907</v>
      </c>
      <c r="DU425" s="4">
        <f>$CK425+INDEX(节奏总纲!E$4:E$163,基础状态预估!$C$2)</f>
        <v>439.28268396026414</v>
      </c>
      <c r="DV425" s="4">
        <f>$CK425+INDEX(节奏总纲!F$4:F$163,基础状态预估!$C$2)</f>
        <v>432.39220630709644</v>
      </c>
      <c r="DW425" s="4">
        <f>$CK425+INDEX(节奏总纲!G$4:G$163,基础状态预估!$C$2)</f>
        <v>424.03246816526354</v>
      </c>
      <c r="DX425" s="4">
        <f>$CK425+INDEX(节奏总纲!H$4:H$163,基础状态预估!$C$2)</f>
        <v>413.69453894381218</v>
      </c>
      <c r="DY425" s="4">
        <f t="shared" si="356"/>
        <v>11.899999999999999</v>
      </c>
      <c r="DZ425" s="4">
        <f t="shared" si="357"/>
        <v>33</v>
      </c>
      <c r="EA425" s="4">
        <f t="shared" si="358"/>
        <v>303.70000000000005</v>
      </c>
      <c r="EB425" s="4">
        <f t="shared" si="359"/>
        <v>72.589999999999989</v>
      </c>
      <c r="EC425" s="4">
        <f t="shared" si="360"/>
        <v>1.81</v>
      </c>
    </row>
    <row r="426" spans="58:133" x14ac:dyDescent="0.15">
      <c r="BF426" s="4">
        <v>422</v>
      </c>
      <c r="BG426" s="4">
        <f t="shared" si="342"/>
        <v>295.39999999999998</v>
      </c>
      <c r="BH426" s="4">
        <f t="shared" si="343"/>
        <v>126.6</v>
      </c>
      <c r="BL426" s="4">
        <f t="shared" si="331"/>
        <v>208</v>
      </c>
      <c r="BM426" s="4">
        <f t="shared" si="332"/>
        <v>145.6</v>
      </c>
      <c r="BN426" s="4">
        <f t="shared" si="333"/>
        <v>62.4</v>
      </c>
      <c r="BR426" s="4">
        <f t="shared" si="334"/>
        <v>261.95</v>
      </c>
      <c r="BS426" s="4">
        <f t="shared" si="335"/>
        <v>120.89999999999998</v>
      </c>
      <c r="BT426" s="4">
        <f t="shared" si="336"/>
        <v>20.150000000000002</v>
      </c>
      <c r="BX426" s="4">
        <f t="shared" si="337"/>
        <v>290.40000000000003</v>
      </c>
      <c r="BY426" s="4">
        <f t="shared" si="338"/>
        <v>70.784999999999982</v>
      </c>
      <c r="BZ426" s="4">
        <f t="shared" si="339"/>
        <v>1.8149999999999999</v>
      </c>
      <c r="CD426" s="4">
        <f t="shared" si="340"/>
        <v>0</v>
      </c>
      <c r="CE426" s="4">
        <f t="shared" si="341"/>
        <v>0</v>
      </c>
      <c r="CF426" s="4">
        <f>IF(COUNTIF($BH$5:$BH426,"&gt;=2")&lt;=1,SUM($BG426:$BK426)*C$8,CF425)</f>
        <v>151200</v>
      </c>
      <c r="CG426" s="4">
        <f>IF(COUNTIF($BN$5:$BN426,"&gt;=2")&lt;=1,SUM($BL426:$BP426)*D$8,CG425)</f>
        <v>604799.99999999988</v>
      </c>
      <c r="CH426" s="4">
        <f>IF(COUNTIF($BT$5:$BT426,"&gt;=2")&lt;=1,SUM($BQ426:$BU426)*E$8,CH425)</f>
        <v>2592000</v>
      </c>
      <c r="CI426" s="4">
        <f>IF(COUNTIF($BZ$5:$BZ426,"&gt;=2")&lt;=1,SUM($BV426:$BZ426)*F$8,CI425)</f>
        <v>31363200</v>
      </c>
      <c r="CJ426" s="4">
        <f t="shared" si="344"/>
        <v>0</v>
      </c>
      <c r="CK426" s="4">
        <f t="shared" si="345"/>
        <v>401.75</v>
      </c>
      <c r="CM426" s="4">
        <v>422</v>
      </c>
      <c r="CN426" s="4">
        <f>IF(COUNTIF($BH$5:$BH426,"&gt;=2")&gt;1,CN425,BG426)</f>
        <v>4.8999999999999995</v>
      </c>
      <c r="CO426" s="4">
        <f>IF(COUNTIF($BH$5:$BH426,"&gt;=2")&gt;1,CO425,BH426)</f>
        <v>2.1</v>
      </c>
      <c r="CP426" s="4">
        <f>IF(COUNTIF($BH$5:$BH426,"&gt;=2")&gt;1,CP425,BI426)</f>
        <v>0</v>
      </c>
      <c r="CQ426" s="4">
        <f>IF(COUNTIF($BH$5:$BH426,"&gt;=2")&gt;1,CQ425,BJ426)</f>
        <v>0</v>
      </c>
      <c r="CR426" s="4">
        <f>IF(COUNTIF($BH$5:$BH426,"&gt;=2")&gt;1,CR425,BK426)</f>
        <v>0</v>
      </c>
      <c r="CS426" s="4">
        <f>IF(COUNTIF($BN$5:$BN426,"&gt;=2")&gt;1,CS425,BL426)</f>
        <v>7</v>
      </c>
      <c r="CT426" s="4">
        <f>IF(COUNTIF($BN$5:$BN426,"&gt;=2")&gt;1,CT425,BM426)</f>
        <v>4.8999999999999995</v>
      </c>
      <c r="CU426" s="4">
        <f>IF(COUNTIF($BN$5:$BN426,"&gt;=2")&gt;1,CU425,BN426)</f>
        <v>2.1</v>
      </c>
      <c r="CV426" s="4">
        <f>IF(COUNTIF($BN$5:$BN426,"&gt;=2")&gt;1,CV425,BO426)</f>
        <v>0</v>
      </c>
      <c r="CW426" s="4">
        <f>IF(COUNTIF($BN$5:$BN426,"&gt;=2")&gt;1,CW425,BP426)</f>
        <v>0</v>
      </c>
      <c r="CX426" s="4">
        <f>IF(COUNTIF($BT$5:$BT426,"&gt;=2")&gt;1,CX425,BQ426)</f>
        <v>0</v>
      </c>
      <c r="CY426" s="4">
        <f>IF(COUNTIF($BT$5:$BT426,"&gt;=2")&gt;1,CY425,BR426)</f>
        <v>26</v>
      </c>
      <c r="CZ426" s="4">
        <f>IF(COUNTIF($BT$5:$BT426,"&gt;=2")&gt;1,CZ425,BS426)</f>
        <v>11.999999999999996</v>
      </c>
      <c r="DA426" s="4">
        <f>IF(COUNTIF($BT$5:$BT426,"&gt;=2")&gt;1,DA425,BT426)</f>
        <v>2</v>
      </c>
      <c r="DB426" s="4">
        <f>IF(COUNTIF($BT$5:$BT426,"&gt;=2")&gt;1,DB425,BU426)</f>
        <v>0</v>
      </c>
      <c r="DC426" s="4">
        <f>IF(COUNTIF($BZ$5:$BZ426,"&gt;=2")&gt;1,DC425,BV426)</f>
        <v>0</v>
      </c>
      <c r="DD426" s="4">
        <f>IF(COUNTIF($BZ$5:$BZ426,"&gt;=2")&gt;1,DD425,BW426)</f>
        <v>0</v>
      </c>
      <c r="DE426" s="4">
        <f>IF(COUNTIF($BZ$5:$BZ426,"&gt;=2")&gt;1,DE425,BX426)</f>
        <v>290.40000000000003</v>
      </c>
      <c r="DF426" s="4">
        <f>IF(COUNTIF($BZ$5:$BZ426,"&gt;=2")&gt;1,DF425,BY426)</f>
        <v>70.784999999999982</v>
      </c>
      <c r="DG426" s="4">
        <f>IF(COUNTIF($BZ$5:$BZ426,"&gt;=2")&gt;1,DG425,BZ426)</f>
        <v>1.8149999999999999</v>
      </c>
      <c r="DH426" s="4">
        <f t="shared" si="346"/>
        <v>0</v>
      </c>
      <c r="DI426" s="4">
        <f t="shared" si="347"/>
        <v>0</v>
      </c>
      <c r="DJ426" s="4">
        <f t="shared" si="348"/>
        <v>0</v>
      </c>
      <c r="DK426" s="4">
        <f t="shared" si="349"/>
        <v>0</v>
      </c>
      <c r="DL426" s="4">
        <f t="shared" si="350"/>
        <v>0</v>
      </c>
      <c r="DM426" s="4">
        <f t="shared" si="351"/>
        <v>7</v>
      </c>
      <c r="DN426" s="4">
        <f t="shared" si="352"/>
        <v>13.999999999999998</v>
      </c>
      <c r="DO426" s="4">
        <f t="shared" si="353"/>
        <v>40</v>
      </c>
      <c r="DP426" s="4">
        <f t="shared" si="354"/>
        <v>363</v>
      </c>
      <c r="DQ426" s="4">
        <f t="shared" si="355"/>
        <v>0</v>
      </c>
      <c r="DS426" s="4">
        <v>422</v>
      </c>
      <c r="DT426" s="4">
        <f>$CK426+INDEX(节奏总纲!D$4:D$163,基础状态预估!$C$2)</f>
        <v>446.00483399593907</v>
      </c>
      <c r="DU426" s="4">
        <f>$CK426+INDEX(节奏总纲!E$4:E$163,基础状态预估!$C$2)</f>
        <v>440.28268396026414</v>
      </c>
      <c r="DV426" s="4">
        <f>$CK426+INDEX(节奏总纲!F$4:F$163,基础状态预估!$C$2)</f>
        <v>433.39220630709644</v>
      </c>
      <c r="DW426" s="4">
        <f>$CK426+INDEX(节奏总纲!G$4:G$163,基础状态预估!$C$2)</f>
        <v>425.03246816526354</v>
      </c>
      <c r="DX426" s="4">
        <f>$CK426+INDEX(节奏总纲!H$4:H$163,基础状态预估!$C$2)</f>
        <v>414.69453894381218</v>
      </c>
      <c r="DY426" s="4">
        <f t="shared" si="356"/>
        <v>11.899999999999999</v>
      </c>
      <c r="DZ426" s="4">
        <f t="shared" si="357"/>
        <v>33</v>
      </c>
      <c r="EA426" s="4">
        <f t="shared" si="358"/>
        <v>304.50000000000006</v>
      </c>
      <c r="EB426" s="4">
        <f t="shared" si="359"/>
        <v>72.784999999999982</v>
      </c>
      <c r="EC426" s="4">
        <f t="shared" si="360"/>
        <v>1.8149999999999999</v>
      </c>
    </row>
    <row r="427" spans="58:133" x14ac:dyDescent="0.15">
      <c r="BF427" s="4">
        <v>423</v>
      </c>
      <c r="BG427" s="4">
        <f t="shared" si="342"/>
        <v>296.09999999999997</v>
      </c>
      <c r="BH427" s="4">
        <f t="shared" si="343"/>
        <v>126.89999999999999</v>
      </c>
      <c r="BL427" s="4">
        <f t="shared" si="331"/>
        <v>208.5</v>
      </c>
      <c r="BM427" s="4">
        <f t="shared" si="332"/>
        <v>145.94999999999999</v>
      </c>
      <c r="BN427" s="4">
        <f t="shared" si="333"/>
        <v>62.55</v>
      </c>
      <c r="BR427" s="4">
        <f t="shared" si="334"/>
        <v>262.60000000000002</v>
      </c>
      <c r="BS427" s="4">
        <f t="shared" si="335"/>
        <v>121.19999999999997</v>
      </c>
      <c r="BT427" s="4">
        <f t="shared" si="336"/>
        <v>20.200000000000003</v>
      </c>
      <c r="BX427" s="4">
        <f t="shared" si="337"/>
        <v>291.2</v>
      </c>
      <c r="BY427" s="4">
        <f t="shared" si="338"/>
        <v>70.979999999999976</v>
      </c>
      <c r="BZ427" s="4">
        <f t="shared" si="339"/>
        <v>1.82</v>
      </c>
      <c r="CD427" s="4">
        <f t="shared" si="340"/>
        <v>0</v>
      </c>
      <c r="CE427" s="4">
        <f t="shared" si="341"/>
        <v>0</v>
      </c>
      <c r="CF427" s="4">
        <f>IF(COUNTIF($BH$5:$BH427,"&gt;=2")&lt;=1,SUM($BG427:$BK427)*C$8,CF426)</f>
        <v>151200</v>
      </c>
      <c r="CG427" s="4">
        <f>IF(COUNTIF($BN$5:$BN427,"&gt;=2")&lt;=1,SUM($BL427:$BP427)*D$8,CG426)</f>
        <v>604799.99999999988</v>
      </c>
      <c r="CH427" s="4">
        <f>IF(COUNTIF($BT$5:$BT427,"&gt;=2")&lt;=1,SUM($BQ427:$BU427)*E$8,CH426)</f>
        <v>2592000</v>
      </c>
      <c r="CI427" s="4">
        <f>IF(COUNTIF($BZ$5:$BZ427,"&gt;=2")&lt;=1,SUM($BV427:$BZ427)*F$8,CI426)</f>
        <v>31449599.999999996</v>
      </c>
      <c r="CJ427" s="4">
        <f t="shared" si="344"/>
        <v>0</v>
      </c>
      <c r="CK427" s="4">
        <f t="shared" si="345"/>
        <v>402.75</v>
      </c>
      <c r="CM427" s="4">
        <v>423</v>
      </c>
      <c r="CN427" s="4">
        <f>IF(COUNTIF($BH$5:$BH427,"&gt;=2")&gt;1,CN426,BG427)</f>
        <v>4.8999999999999995</v>
      </c>
      <c r="CO427" s="4">
        <f>IF(COUNTIF($BH$5:$BH427,"&gt;=2")&gt;1,CO426,BH427)</f>
        <v>2.1</v>
      </c>
      <c r="CP427" s="4">
        <f>IF(COUNTIF($BH$5:$BH427,"&gt;=2")&gt;1,CP426,BI427)</f>
        <v>0</v>
      </c>
      <c r="CQ427" s="4">
        <f>IF(COUNTIF($BH$5:$BH427,"&gt;=2")&gt;1,CQ426,BJ427)</f>
        <v>0</v>
      </c>
      <c r="CR427" s="4">
        <f>IF(COUNTIF($BH$5:$BH427,"&gt;=2")&gt;1,CR426,BK427)</f>
        <v>0</v>
      </c>
      <c r="CS427" s="4">
        <f>IF(COUNTIF($BN$5:$BN427,"&gt;=2")&gt;1,CS426,BL427)</f>
        <v>7</v>
      </c>
      <c r="CT427" s="4">
        <f>IF(COUNTIF($BN$5:$BN427,"&gt;=2")&gt;1,CT426,BM427)</f>
        <v>4.8999999999999995</v>
      </c>
      <c r="CU427" s="4">
        <f>IF(COUNTIF($BN$5:$BN427,"&gt;=2")&gt;1,CU426,BN427)</f>
        <v>2.1</v>
      </c>
      <c r="CV427" s="4">
        <f>IF(COUNTIF($BN$5:$BN427,"&gt;=2")&gt;1,CV426,BO427)</f>
        <v>0</v>
      </c>
      <c r="CW427" s="4">
        <f>IF(COUNTIF($BN$5:$BN427,"&gt;=2")&gt;1,CW426,BP427)</f>
        <v>0</v>
      </c>
      <c r="CX427" s="4">
        <f>IF(COUNTIF($BT$5:$BT427,"&gt;=2")&gt;1,CX426,BQ427)</f>
        <v>0</v>
      </c>
      <c r="CY427" s="4">
        <f>IF(COUNTIF($BT$5:$BT427,"&gt;=2")&gt;1,CY426,BR427)</f>
        <v>26</v>
      </c>
      <c r="CZ427" s="4">
        <f>IF(COUNTIF($BT$5:$BT427,"&gt;=2")&gt;1,CZ426,BS427)</f>
        <v>11.999999999999996</v>
      </c>
      <c r="DA427" s="4">
        <f>IF(COUNTIF($BT$5:$BT427,"&gt;=2")&gt;1,DA426,BT427)</f>
        <v>2</v>
      </c>
      <c r="DB427" s="4">
        <f>IF(COUNTIF($BT$5:$BT427,"&gt;=2")&gt;1,DB426,BU427)</f>
        <v>0</v>
      </c>
      <c r="DC427" s="4">
        <f>IF(COUNTIF($BZ$5:$BZ427,"&gt;=2")&gt;1,DC426,BV427)</f>
        <v>0</v>
      </c>
      <c r="DD427" s="4">
        <f>IF(COUNTIF($BZ$5:$BZ427,"&gt;=2")&gt;1,DD426,BW427)</f>
        <v>0</v>
      </c>
      <c r="DE427" s="4">
        <f>IF(COUNTIF($BZ$5:$BZ427,"&gt;=2")&gt;1,DE426,BX427)</f>
        <v>291.2</v>
      </c>
      <c r="DF427" s="4">
        <f>IF(COUNTIF($BZ$5:$BZ427,"&gt;=2")&gt;1,DF426,BY427)</f>
        <v>70.979999999999976</v>
      </c>
      <c r="DG427" s="4">
        <f>IF(COUNTIF($BZ$5:$BZ427,"&gt;=2")&gt;1,DG426,BZ427)</f>
        <v>1.82</v>
      </c>
      <c r="DH427" s="4">
        <f t="shared" si="346"/>
        <v>0</v>
      </c>
      <c r="DI427" s="4">
        <f t="shared" si="347"/>
        <v>0</v>
      </c>
      <c r="DJ427" s="4">
        <f t="shared" si="348"/>
        <v>0</v>
      </c>
      <c r="DK427" s="4">
        <f t="shared" si="349"/>
        <v>0</v>
      </c>
      <c r="DL427" s="4">
        <f t="shared" si="350"/>
        <v>0</v>
      </c>
      <c r="DM427" s="4">
        <f t="shared" si="351"/>
        <v>7</v>
      </c>
      <c r="DN427" s="4">
        <f t="shared" si="352"/>
        <v>13.999999999999998</v>
      </c>
      <c r="DO427" s="4">
        <f t="shared" si="353"/>
        <v>40</v>
      </c>
      <c r="DP427" s="4">
        <f t="shared" si="354"/>
        <v>363.99999999999994</v>
      </c>
      <c r="DQ427" s="4">
        <f t="shared" si="355"/>
        <v>0</v>
      </c>
      <c r="DS427" s="4">
        <v>423</v>
      </c>
      <c r="DT427" s="4">
        <f>$CK427+INDEX(节奏总纲!D$4:D$163,基础状态预估!$C$2)</f>
        <v>447.00483399593907</v>
      </c>
      <c r="DU427" s="4">
        <f>$CK427+INDEX(节奏总纲!E$4:E$163,基础状态预估!$C$2)</f>
        <v>441.28268396026414</v>
      </c>
      <c r="DV427" s="4">
        <f>$CK427+INDEX(节奏总纲!F$4:F$163,基础状态预估!$C$2)</f>
        <v>434.39220630709644</v>
      </c>
      <c r="DW427" s="4">
        <f>$CK427+INDEX(节奏总纲!G$4:G$163,基础状态预估!$C$2)</f>
        <v>426.03246816526354</v>
      </c>
      <c r="DX427" s="4">
        <f>$CK427+INDEX(节奏总纲!H$4:H$163,基础状态预估!$C$2)</f>
        <v>415.69453894381218</v>
      </c>
      <c r="DY427" s="4">
        <f t="shared" si="356"/>
        <v>11.899999999999999</v>
      </c>
      <c r="DZ427" s="4">
        <f t="shared" si="357"/>
        <v>33</v>
      </c>
      <c r="EA427" s="4">
        <f t="shared" si="358"/>
        <v>305.3</v>
      </c>
      <c r="EB427" s="4">
        <f t="shared" si="359"/>
        <v>72.979999999999976</v>
      </c>
      <c r="EC427" s="4">
        <f t="shared" si="360"/>
        <v>1.82</v>
      </c>
    </row>
    <row r="428" spans="58:133" x14ac:dyDescent="0.15">
      <c r="BF428" s="4">
        <v>424</v>
      </c>
      <c r="BG428" s="4">
        <f t="shared" si="342"/>
        <v>296.79999999999995</v>
      </c>
      <c r="BH428" s="4">
        <f t="shared" si="343"/>
        <v>127.19999999999999</v>
      </c>
      <c r="BL428" s="4">
        <f t="shared" si="331"/>
        <v>209</v>
      </c>
      <c r="BM428" s="4">
        <f t="shared" si="332"/>
        <v>146.29999999999998</v>
      </c>
      <c r="BN428" s="4">
        <f t="shared" si="333"/>
        <v>62.699999999999996</v>
      </c>
      <c r="BR428" s="4">
        <f t="shared" si="334"/>
        <v>263.25</v>
      </c>
      <c r="BS428" s="4">
        <f t="shared" si="335"/>
        <v>121.49999999999997</v>
      </c>
      <c r="BT428" s="4">
        <f t="shared" si="336"/>
        <v>20.25</v>
      </c>
      <c r="BX428" s="4">
        <f t="shared" si="337"/>
        <v>292</v>
      </c>
      <c r="BY428" s="4">
        <f t="shared" si="338"/>
        <v>71.174999999999983</v>
      </c>
      <c r="BZ428" s="4">
        <f t="shared" si="339"/>
        <v>1.825</v>
      </c>
      <c r="CD428" s="4">
        <f t="shared" si="340"/>
        <v>0</v>
      </c>
      <c r="CE428" s="4">
        <f t="shared" si="341"/>
        <v>0</v>
      </c>
      <c r="CF428" s="4">
        <f>IF(COUNTIF($BH$5:$BH428,"&gt;=2")&lt;=1,SUM($BG428:$BK428)*C$8,CF427)</f>
        <v>151200</v>
      </c>
      <c r="CG428" s="4">
        <f>IF(COUNTIF($BN$5:$BN428,"&gt;=2")&lt;=1,SUM($BL428:$BP428)*D$8,CG427)</f>
        <v>604799.99999999988</v>
      </c>
      <c r="CH428" s="4">
        <f>IF(COUNTIF($BT$5:$BT428,"&gt;=2")&lt;=1,SUM($BQ428:$BU428)*E$8,CH427)</f>
        <v>2592000</v>
      </c>
      <c r="CI428" s="4">
        <f>IF(COUNTIF($BZ$5:$BZ428,"&gt;=2")&lt;=1,SUM($BV428:$BZ428)*F$8,CI427)</f>
        <v>31535999.999999996</v>
      </c>
      <c r="CJ428" s="4">
        <f t="shared" si="344"/>
        <v>0</v>
      </c>
      <c r="CK428" s="4">
        <f t="shared" si="345"/>
        <v>403.75</v>
      </c>
      <c r="CM428" s="4">
        <v>424</v>
      </c>
      <c r="CN428" s="4">
        <f>IF(COUNTIF($BH$5:$BH428,"&gt;=2")&gt;1,CN427,BG428)</f>
        <v>4.8999999999999995</v>
      </c>
      <c r="CO428" s="4">
        <f>IF(COUNTIF($BH$5:$BH428,"&gt;=2")&gt;1,CO427,BH428)</f>
        <v>2.1</v>
      </c>
      <c r="CP428" s="4">
        <f>IF(COUNTIF($BH$5:$BH428,"&gt;=2")&gt;1,CP427,BI428)</f>
        <v>0</v>
      </c>
      <c r="CQ428" s="4">
        <f>IF(COUNTIF($BH$5:$BH428,"&gt;=2")&gt;1,CQ427,BJ428)</f>
        <v>0</v>
      </c>
      <c r="CR428" s="4">
        <f>IF(COUNTIF($BH$5:$BH428,"&gt;=2")&gt;1,CR427,BK428)</f>
        <v>0</v>
      </c>
      <c r="CS428" s="4">
        <f>IF(COUNTIF($BN$5:$BN428,"&gt;=2")&gt;1,CS427,BL428)</f>
        <v>7</v>
      </c>
      <c r="CT428" s="4">
        <f>IF(COUNTIF($BN$5:$BN428,"&gt;=2")&gt;1,CT427,BM428)</f>
        <v>4.8999999999999995</v>
      </c>
      <c r="CU428" s="4">
        <f>IF(COUNTIF($BN$5:$BN428,"&gt;=2")&gt;1,CU427,BN428)</f>
        <v>2.1</v>
      </c>
      <c r="CV428" s="4">
        <f>IF(COUNTIF($BN$5:$BN428,"&gt;=2")&gt;1,CV427,BO428)</f>
        <v>0</v>
      </c>
      <c r="CW428" s="4">
        <f>IF(COUNTIF($BN$5:$BN428,"&gt;=2")&gt;1,CW427,BP428)</f>
        <v>0</v>
      </c>
      <c r="CX428" s="4">
        <f>IF(COUNTIF($BT$5:$BT428,"&gt;=2")&gt;1,CX427,BQ428)</f>
        <v>0</v>
      </c>
      <c r="CY428" s="4">
        <f>IF(COUNTIF($BT$5:$BT428,"&gt;=2")&gt;1,CY427,BR428)</f>
        <v>26</v>
      </c>
      <c r="CZ428" s="4">
        <f>IF(COUNTIF($BT$5:$BT428,"&gt;=2")&gt;1,CZ427,BS428)</f>
        <v>11.999999999999996</v>
      </c>
      <c r="DA428" s="4">
        <f>IF(COUNTIF($BT$5:$BT428,"&gt;=2")&gt;1,DA427,BT428)</f>
        <v>2</v>
      </c>
      <c r="DB428" s="4">
        <f>IF(COUNTIF($BT$5:$BT428,"&gt;=2")&gt;1,DB427,BU428)</f>
        <v>0</v>
      </c>
      <c r="DC428" s="4">
        <f>IF(COUNTIF($BZ$5:$BZ428,"&gt;=2")&gt;1,DC427,BV428)</f>
        <v>0</v>
      </c>
      <c r="DD428" s="4">
        <f>IF(COUNTIF($BZ$5:$BZ428,"&gt;=2")&gt;1,DD427,BW428)</f>
        <v>0</v>
      </c>
      <c r="DE428" s="4">
        <f>IF(COUNTIF($BZ$5:$BZ428,"&gt;=2")&gt;1,DE427,BX428)</f>
        <v>292</v>
      </c>
      <c r="DF428" s="4">
        <f>IF(COUNTIF($BZ$5:$BZ428,"&gt;=2")&gt;1,DF427,BY428)</f>
        <v>71.174999999999983</v>
      </c>
      <c r="DG428" s="4">
        <f>IF(COUNTIF($BZ$5:$BZ428,"&gt;=2")&gt;1,DG427,BZ428)</f>
        <v>1.825</v>
      </c>
      <c r="DH428" s="4">
        <f t="shared" si="346"/>
        <v>0</v>
      </c>
      <c r="DI428" s="4">
        <f t="shared" si="347"/>
        <v>0</v>
      </c>
      <c r="DJ428" s="4">
        <f t="shared" si="348"/>
        <v>0</v>
      </c>
      <c r="DK428" s="4">
        <f t="shared" si="349"/>
        <v>0</v>
      </c>
      <c r="DL428" s="4">
        <f t="shared" si="350"/>
        <v>0</v>
      </c>
      <c r="DM428" s="4">
        <f t="shared" si="351"/>
        <v>7</v>
      </c>
      <c r="DN428" s="4">
        <f t="shared" si="352"/>
        <v>13.999999999999998</v>
      </c>
      <c r="DO428" s="4">
        <f t="shared" si="353"/>
        <v>40</v>
      </c>
      <c r="DP428" s="4">
        <f t="shared" si="354"/>
        <v>364.99999999999994</v>
      </c>
      <c r="DQ428" s="4">
        <f t="shared" si="355"/>
        <v>0</v>
      </c>
      <c r="DS428" s="4">
        <v>424</v>
      </c>
      <c r="DT428" s="4">
        <f>$CK428+INDEX(节奏总纲!D$4:D$163,基础状态预估!$C$2)</f>
        <v>448.00483399593907</v>
      </c>
      <c r="DU428" s="4">
        <f>$CK428+INDEX(节奏总纲!E$4:E$163,基础状态预估!$C$2)</f>
        <v>442.28268396026414</v>
      </c>
      <c r="DV428" s="4">
        <f>$CK428+INDEX(节奏总纲!F$4:F$163,基础状态预估!$C$2)</f>
        <v>435.39220630709644</v>
      </c>
      <c r="DW428" s="4">
        <f>$CK428+INDEX(节奏总纲!G$4:G$163,基础状态预估!$C$2)</f>
        <v>427.03246816526354</v>
      </c>
      <c r="DX428" s="4">
        <f>$CK428+INDEX(节奏总纲!H$4:H$163,基础状态预估!$C$2)</f>
        <v>416.69453894381218</v>
      </c>
      <c r="DY428" s="4">
        <f t="shared" si="356"/>
        <v>11.899999999999999</v>
      </c>
      <c r="DZ428" s="4">
        <f t="shared" si="357"/>
        <v>33</v>
      </c>
      <c r="EA428" s="4">
        <f t="shared" si="358"/>
        <v>306.10000000000002</v>
      </c>
      <c r="EB428" s="4">
        <f t="shared" si="359"/>
        <v>73.174999999999983</v>
      </c>
      <c r="EC428" s="4">
        <f t="shared" si="360"/>
        <v>1.825</v>
      </c>
    </row>
    <row r="429" spans="58:133" x14ac:dyDescent="0.15">
      <c r="BF429" s="4">
        <v>425</v>
      </c>
      <c r="BG429" s="4">
        <f t="shared" si="342"/>
        <v>297.5</v>
      </c>
      <c r="BH429" s="4">
        <f t="shared" si="343"/>
        <v>127.5</v>
      </c>
      <c r="BL429" s="4">
        <f t="shared" si="331"/>
        <v>209.5</v>
      </c>
      <c r="BM429" s="4">
        <f t="shared" si="332"/>
        <v>146.64999999999998</v>
      </c>
      <c r="BN429" s="4">
        <f t="shared" si="333"/>
        <v>62.849999999999994</v>
      </c>
      <c r="BR429" s="4">
        <f t="shared" si="334"/>
        <v>263.90000000000003</v>
      </c>
      <c r="BS429" s="4">
        <f t="shared" si="335"/>
        <v>121.79999999999997</v>
      </c>
      <c r="BT429" s="4">
        <f t="shared" si="336"/>
        <v>20.3</v>
      </c>
      <c r="BX429" s="4">
        <f t="shared" si="337"/>
        <v>292.8</v>
      </c>
      <c r="BY429" s="4">
        <f t="shared" si="338"/>
        <v>71.369999999999976</v>
      </c>
      <c r="BZ429" s="4">
        <f t="shared" si="339"/>
        <v>1.83</v>
      </c>
      <c r="CD429" s="4">
        <f t="shared" si="340"/>
        <v>0</v>
      </c>
      <c r="CE429" s="4">
        <f t="shared" si="341"/>
        <v>0</v>
      </c>
      <c r="CF429" s="4">
        <f>IF(COUNTIF($BH$5:$BH429,"&gt;=2")&lt;=1,SUM($BG429:$BK429)*C$8,CF428)</f>
        <v>151200</v>
      </c>
      <c r="CG429" s="4">
        <f>IF(COUNTIF($BN$5:$BN429,"&gt;=2")&lt;=1,SUM($BL429:$BP429)*D$8,CG428)</f>
        <v>604799.99999999988</v>
      </c>
      <c r="CH429" s="4">
        <f>IF(COUNTIF($BT$5:$BT429,"&gt;=2")&lt;=1,SUM($BQ429:$BU429)*E$8,CH428)</f>
        <v>2592000</v>
      </c>
      <c r="CI429" s="4">
        <f>IF(COUNTIF($BZ$5:$BZ429,"&gt;=2")&lt;=1,SUM($BV429:$BZ429)*F$8,CI428)</f>
        <v>31622399.999999996</v>
      </c>
      <c r="CJ429" s="4">
        <f t="shared" si="344"/>
        <v>0</v>
      </c>
      <c r="CK429" s="4">
        <f t="shared" si="345"/>
        <v>404.75</v>
      </c>
      <c r="CM429" s="4">
        <v>425</v>
      </c>
      <c r="CN429" s="4">
        <f>IF(COUNTIF($BH$5:$BH429,"&gt;=2")&gt;1,CN428,BG429)</f>
        <v>4.8999999999999995</v>
      </c>
      <c r="CO429" s="4">
        <f>IF(COUNTIF($BH$5:$BH429,"&gt;=2")&gt;1,CO428,BH429)</f>
        <v>2.1</v>
      </c>
      <c r="CP429" s="4">
        <f>IF(COUNTIF($BH$5:$BH429,"&gt;=2")&gt;1,CP428,BI429)</f>
        <v>0</v>
      </c>
      <c r="CQ429" s="4">
        <f>IF(COUNTIF($BH$5:$BH429,"&gt;=2")&gt;1,CQ428,BJ429)</f>
        <v>0</v>
      </c>
      <c r="CR429" s="4">
        <f>IF(COUNTIF($BH$5:$BH429,"&gt;=2")&gt;1,CR428,BK429)</f>
        <v>0</v>
      </c>
      <c r="CS429" s="4">
        <f>IF(COUNTIF($BN$5:$BN429,"&gt;=2")&gt;1,CS428,BL429)</f>
        <v>7</v>
      </c>
      <c r="CT429" s="4">
        <f>IF(COUNTIF($BN$5:$BN429,"&gt;=2")&gt;1,CT428,BM429)</f>
        <v>4.8999999999999995</v>
      </c>
      <c r="CU429" s="4">
        <f>IF(COUNTIF($BN$5:$BN429,"&gt;=2")&gt;1,CU428,BN429)</f>
        <v>2.1</v>
      </c>
      <c r="CV429" s="4">
        <f>IF(COUNTIF($BN$5:$BN429,"&gt;=2")&gt;1,CV428,BO429)</f>
        <v>0</v>
      </c>
      <c r="CW429" s="4">
        <f>IF(COUNTIF($BN$5:$BN429,"&gt;=2")&gt;1,CW428,BP429)</f>
        <v>0</v>
      </c>
      <c r="CX429" s="4">
        <f>IF(COUNTIF($BT$5:$BT429,"&gt;=2")&gt;1,CX428,BQ429)</f>
        <v>0</v>
      </c>
      <c r="CY429" s="4">
        <f>IF(COUNTIF($BT$5:$BT429,"&gt;=2")&gt;1,CY428,BR429)</f>
        <v>26</v>
      </c>
      <c r="CZ429" s="4">
        <f>IF(COUNTIF($BT$5:$BT429,"&gt;=2")&gt;1,CZ428,BS429)</f>
        <v>11.999999999999996</v>
      </c>
      <c r="DA429" s="4">
        <f>IF(COUNTIF($BT$5:$BT429,"&gt;=2")&gt;1,DA428,BT429)</f>
        <v>2</v>
      </c>
      <c r="DB429" s="4">
        <f>IF(COUNTIF($BT$5:$BT429,"&gt;=2")&gt;1,DB428,BU429)</f>
        <v>0</v>
      </c>
      <c r="DC429" s="4">
        <f>IF(COUNTIF($BZ$5:$BZ429,"&gt;=2")&gt;1,DC428,BV429)</f>
        <v>0</v>
      </c>
      <c r="DD429" s="4">
        <f>IF(COUNTIF($BZ$5:$BZ429,"&gt;=2")&gt;1,DD428,BW429)</f>
        <v>0</v>
      </c>
      <c r="DE429" s="4">
        <f>IF(COUNTIF($BZ$5:$BZ429,"&gt;=2")&gt;1,DE428,BX429)</f>
        <v>292.8</v>
      </c>
      <c r="DF429" s="4">
        <f>IF(COUNTIF($BZ$5:$BZ429,"&gt;=2")&gt;1,DF428,BY429)</f>
        <v>71.369999999999976</v>
      </c>
      <c r="DG429" s="4">
        <f>IF(COUNTIF($BZ$5:$BZ429,"&gt;=2")&gt;1,DG428,BZ429)</f>
        <v>1.83</v>
      </c>
      <c r="DH429" s="4">
        <f t="shared" si="346"/>
        <v>0</v>
      </c>
      <c r="DI429" s="4">
        <f t="shared" si="347"/>
        <v>0</v>
      </c>
      <c r="DJ429" s="4">
        <f t="shared" si="348"/>
        <v>0</v>
      </c>
      <c r="DK429" s="4">
        <f t="shared" si="349"/>
        <v>0</v>
      </c>
      <c r="DL429" s="4">
        <f t="shared" si="350"/>
        <v>0</v>
      </c>
      <c r="DM429" s="4">
        <f t="shared" si="351"/>
        <v>7</v>
      </c>
      <c r="DN429" s="4">
        <f t="shared" si="352"/>
        <v>13.999999999999998</v>
      </c>
      <c r="DO429" s="4">
        <f t="shared" si="353"/>
        <v>40</v>
      </c>
      <c r="DP429" s="4">
        <f t="shared" si="354"/>
        <v>365.99999999999994</v>
      </c>
      <c r="DQ429" s="4">
        <f t="shared" si="355"/>
        <v>0</v>
      </c>
      <c r="DS429" s="4">
        <v>425</v>
      </c>
      <c r="DT429" s="4">
        <f>$CK429+INDEX(节奏总纲!D$4:D$163,基础状态预估!$C$2)</f>
        <v>449.00483399593907</v>
      </c>
      <c r="DU429" s="4">
        <f>$CK429+INDEX(节奏总纲!E$4:E$163,基础状态预估!$C$2)</f>
        <v>443.28268396026414</v>
      </c>
      <c r="DV429" s="4">
        <f>$CK429+INDEX(节奏总纲!F$4:F$163,基础状态预估!$C$2)</f>
        <v>436.39220630709644</v>
      </c>
      <c r="DW429" s="4">
        <f>$CK429+INDEX(节奏总纲!G$4:G$163,基础状态预估!$C$2)</f>
        <v>428.03246816526354</v>
      </c>
      <c r="DX429" s="4">
        <f>$CK429+INDEX(节奏总纲!H$4:H$163,基础状态预估!$C$2)</f>
        <v>417.69453894381218</v>
      </c>
      <c r="DY429" s="4">
        <f t="shared" si="356"/>
        <v>11.899999999999999</v>
      </c>
      <c r="DZ429" s="4">
        <f t="shared" si="357"/>
        <v>33</v>
      </c>
      <c r="EA429" s="4">
        <f t="shared" si="358"/>
        <v>306.90000000000003</v>
      </c>
      <c r="EB429" s="4">
        <f t="shared" si="359"/>
        <v>73.369999999999976</v>
      </c>
      <c r="EC429" s="4">
        <f t="shared" si="360"/>
        <v>1.83</v>
      </c>
    </row>
    <row r="430" spans="58:133" x14ac:dyDescent="0.15">
      <c r="BF430" s="4">
        <v>426</v>
      </c>
      <c r="BG430" s="4">
        <f t="shared" si="342"/>
        <v>298.2</v>
      </c>
      <c r="BH430" s="4">
        <f t="shared" si="343"/>
        <v>127.8</v>
      </c>
      <c r="BL430" s="4">
        <f t="shared" si="331"/>
        <v>210</v>
      </c>
      <c r="BM430" s="4">
        <f t="shared" si="332"/>
        <v>147</v>
      </c>
      <c r="BN430" s="4">
        <f t="shared" si="333"/>
        <v>63</v>
      </c>
      <c r="BR430" s="4">
        <f t="shared" si="334"/>
        <v>264.55</v>
      </c>
      <c r="BS430" s="4">
        <f t="shared" si="335"/>
        <v>122.09999999999997</v>
      </c>
      <c r="BT430" s="4">
        <f t="shared" si="336"/>
        <v>20.350000000000001</v>
      </c>
      <c r="BX430" s="4">
        <f t="shared" si="337"/>
        <v>293.60000000000002</v>
      </c>
      <c r="BY430" s="4">
        <f t="shared" si="338"/>
        <v>71.564999999999984</v>
      </c>
      <c r="BZ430" s="4">
        <f t="shared" si="339"/>
        <v>1.835</v>
      </c>
      <c r="CD430" s="4">
        <f t="shared" si="340"/>
        <v>0</v>
      </c>
      <c r="CE430" s="4">
        <f t="shared" si="341"/>
        <v>0</v>
      </c>
      <c r="CF430" s="4">
        <f>IF(COUNTIF($BH$5:$BH430,"&gt;=2")&lt;=1,SUM($BG430:$BK430)*C$8,CF429)</f>
        <v>151200</v>
      </c>
      <c r="CG430" s="4">
        <f>IF(COUNTIF($BN$5:$BN430,"&gt;=2")&lt;=1,SUM($BL430:$BP430)*D$8,CG429)</f>
        <v>604799.99999999988</v>
      </c>
      <c r="CH430" s="4">
        <f>IF(COUNTIF($BT$5:$BT430,"&gt;=2")&lt;=1,SUM($BQ430:$BU430)*E$8,CH429)</f>
        <v>2592000</v>
      </c>
      <c r="CI430" s="4">
        <f>IF(COUNTIF($BZ$5:$BZ430,"&gt;=2")&lt;=1,SUM($BV430:$BZ430)*F$8,CI429)</f>
        <v>31708800</v>
      </c>
      <c r="CJ430" s="4">
        <f t="shared" si="344"/>
        <v>0</v>
      </c>
      <c r="CK430" s="4">
        <f t="shared" si="345"/>
        <v>405.75</v>
      </c>
      <c r="CM430" s="4">
        <v>426</v>
      </c>
      <c r="CN430" s="4">
        <f>IF(COUNTIF($BH$5:$BH430,"&gt;=2")&gt;1,CN429,BG430)</f>
        <v>4.8999999999999995</v>
      </c>
      <c r="CO430" s="4">
        <f>IF(COUNTIF($BH$5:$BH430,"&gt;=2")&gt;1,CO429,BH430)</f>
        <v>2.1</v>
      </c>
      <c r="CP430" s="4">
        <f>IF(COUNTIF($BH$5:$BH430,"&gt;=2")&gt;1,CP429,BI430)</f>
        <v>0</v>
      </c>
      <c r="CQ430" s="4">
        <f>IF(COUNTIF($BH$5:$BH430,"&gt;=2")&gt;1,CQ429,BJ430)</f>
        <v>0</v>
      </c>
      <c r="CR430" s="4">
        <f>IF(COUNTIF($BH$5:$BH430,"&gt;=2")&gt;1,CR429,BK430)</f>
        <v>0</v>
      </c>
      <c r="CS430" s="4">
        <f>IF(COUNTIF($BN$5:$BN430,"&gt;=2")&gt;1,CS429,BL430)</f>
        <v>7</v>
      </c>
      <c r="CT430" s="4">
        <f>IF(COUNTIF($BN$5:$BN430,"&gt;=2")&gt;1,CT429,BM430)</f>
        <v>4.8999999999999995</v>
      </c>
      <c r="CU430" s="4">
        <f>IF(COUNTIF($BN$5:$BN430,"&gt;=2")&gt;1,CU429,BN430)</f>
        <v>2.1</v>
      </c>
      <c r="CV430" s="4">
        <f>IF(COUNTIF($BN$5:$BN430,"&gt;=2")&gt;1,CV429,BO430)</f>
        <v>0</v>
      </c>
      <c r="CW430" s="4">
        <f>IF(COUNTIF($BN$5:$BN430,"&gt;=2")&gt;1,CW429,BP430)</f>
        <v>0</v>
      </c>
      <c r="CX430" s="4">
        <f>IF(COUNTIF($BT$5:$BT430,"&gt;=2")&gt;1,CX429,BQ430)</f>
        <v>0</v>
      </c>
      <c r="CY430" s="4">
        <f>IF(COUNTIF($BT$5:$BT430,"&gt;=2")&gt;1,CY429,BR430)</f>
        <v>26</v>
      </c>
      <c r="CZ430" s="4">
        <f>IF(COUNTIF($BT$5:$BT430,"&gt;=2")&gt;1,CZ429,BS430)</f>
        <v>11.999999999999996</v>
      </c>
      <c r="DA430" s="4">
        <f>IF(COUNTIF($BT$5:$BT430,"&gt;=2")&gt;1,DA429,BT430)</f>
        <v>2</v>
      </c>
      <c r="DB430" s="4">
        <f>IF(COUNTIF($BT$5:$BT430,"&gt;=2")&gt;1,DB429,BU430)</f>
        <v>0</v>
      </c>
      <c r="DC430" s="4">
        <f>IF(COUNTIF($BZ$5:$BZ430,"&gt;=2")&gt;1,DC429,BV430)</f>
        <v>0</v>
      </c>
      <c r="DD430" s="4">
        <f>IF(COUNTIF($BZ$5:$BZ430,"&gt;=2")&gt;1,DD429,BW430)</f>
        <v>0</v>
      </c>
      <c r="DE430" s="4">
        <f>IF(COUNTIF($BZ$5:$BZ430,"&gt;=2")&gt;1,DE429,BX430)</f>
        <v>293.60000000000002</v>
      </c>
      <c r="DF430" s="4">
        <f>IF(COUNTIF($BZ$5:$BZ430,"&gt;=2")&gt;1,DF429,BY430)</f>
        <v>71.564999999999984</v>
      </c>
      <c r="DG430" s="4">
        <f>IF(COUNTIF($BZ$5:$BZ430,"&gt;=2")&gt;1,DG429,BZ430)</f>
        <v>1.835</v>
      </c>
      <c r="DH430" s="4">
        <f t="shared" si="346"/>
        <v>0</v>
      </c>
      <c r="DI430" s="4">
        <f t="shared" si="347"/>
        <v>0</v>
      </c>
      <c r="DJ430" s="4">
        <f t="shared" si="348"/>
        <v>0</v>
      </c>
      <c r="DK430" s="4">
        <f t="shared" si="349"/>
        <v>0</v>
      </c>
      <c r="DL430" s="4">
        <f t="shared" si="350"/>
        <v>0</v>
      </c>
      <c r="DM430" s="4">
        <f t="shared" si="351"/>
        <v>7</v>
      </c>
      <c r="DN430" s="4">
        <f t="shared" si="352"/>
        <v>13.999999999999998</v>
      </c>
      <c r="DO430" s="4">
        <f t="shared" si="353"/>
        <v>40</v>
      </c>
      <c r="DP430" s="4">
        <f t="shared" si="354"/>
        <v>367</v>
      </c>
      <c r="DQ430" s="4">
        <f t="shared" si="355"/>
        <v>0</v>
      </c>
      <c r="DS430" s="4">
        <v>426</v>
      </c>
      <c r="DT430" s="4">
        <f>$CK430+INDEX(节奏总纲!D$4:D$163,基础状态预估!$C$2)</f>
        <v>450.00483399593907</v>
      </c>
      <c r="DU430" s="4">
        <f>$CK430+INDEX(节奏总纲!E$4:E$163,基础状态预估!$C$2)</f>
        <v>444.28268396026414</v>
      </c>
      <c r="DV430" s="4">
        <f>$CK430+INDEX(节奏总纲!F$4:F$163,基础状态预估!$C$2)</f>
        <v>437.39220630709644</v>
      </c>
      <c r="DW430" s="4">
        <f>$CK430+INDEX(节奏总纲!G$4:G$163,基础状态预估!$C$2)</f>
        <v>429.03246816526354</v>
      </c>
      <c r="DX430" s="4">
        <f>$CK430+INDEX(节奏总纲!H$4:H$163,基础状态预估!$C$2)</f>
        <v>418.69453894381218</v>
      </c>
      <c r="DY430" s="4">
        <f t="shared" si="356"/>
        <v>11.899999999999999</v>
      </c>
      <c r="DZ430" s="4">
        <f t="shared" si="357"/>
        <v>33</v>
      </c>
      <c r="EA430" s="4">
        <f t="shared" si="358"/>
        <v>307.70000000000005</v>
      </c>
      <c r="EB430" s="4">
        <f t="shared" si="359"/>
        <v>73.564999999999984</v>
      </c>
      <c r="EC430" s="4">
        <f t="shared" si="360"/>
        <v>1.835</v>
      </c>
    </row>
    <row r="431" spans="58:133" x14ac:dyDescent="0.15">
      <c r="BF431" s="4">
        <v>427</v>
      </c>
      <c r="BG431" s="4">
        <f t="shared" si="342"/>
        <v>298.89999999999998</v>
      </c>
      <c r="BH431" s="4">
        <f t="shared" si="343"/>
        <v>128.1</v>
      </c>
      <c r="BL431" s="4">
        <f t="shared" si="331"/>
        <v>210.5</v>
      </c>
      <c r="BM431" s="4">
        <f t="shared" si="332"/>
        <v>147.35</v>
      </c>
      <c r="BN431" s="4">
        <f t="shared" si="333"/>
        <v>63.15</v>
      </c>
      <c r="BR431" s="4">
        <f t="shared" si="334"/>
        <v>265.2</v>
      </c>
      <c r="BS431" s="4">
        <f t="shared" si="335"/>
        <v>122.39999999999998</v>
      </c>
      <c r="BT431" s="4">
        <f t="shared" si="336"/>
        <v>20.400000000000002</v>
      </c>
      <c r="BX431" s="4">
        <f t="shared" si="337"/>
        <v>294.40000000000003</v>
      </c>
      <c r="BY431" s="4">
        <f t="shared" si="338"/>
        <v>71.759999999999977</v>
      </c>
      <c r="BZ431" s="4">
        <f t="shared" si="339"/>
        <v>1.84</v>
      </c>
      <c r="CD431" s="4">
        <f t="shared" si="340"/>
        <v>0</v>
      </c>
      <c r="CE431" s="4">
        <f t="shared" si="341"/>
        <v>0</v>
      </c>
      <c r="CF431" s="4">
        <f>IF(COUNTIF($BH$5:$BH431,"&gt;=2")&lt;=1,SUM($BG431:$BK431)*C$8,CF430)</f>
        <v>151200</v>
      </c>
      <c r="CG431" s="4">
        <f>IF(COUNTIF($BN$5:$BN431,"&gt;=2")&lt;=1,SUM($BL431:$BP431)*D$8,CG430)</f>
        <v>604799.99999999988</v>
      </c>
      <c r="CH431" s="4">
        <f>IF(COUNTIF($BT$5:$BT431,"&gt;=2")&lt;=1,SUM($BQ431:$BU431)*E$8,CH430)</f>
        <v>2592000</v>
      </c>
      <c r="CI431" s="4">
        <f>IF(COUNTIF($BZ$5:$BZ431,"&gt;=2")&lt;=1,SUM($BV431:$BZ431)*F$8,CI430)</f>
        <v>31795200</v>
      </c>
      <c r="CJ431" s="4">
        <f t="shared" si="344"/>
        <v>0</v>
      </c>
      <c r="CK431" s="4">
        <f t="shared" si="345"/>
        <v>406.75</v>
      </c>
      <c r="CM431" s="4">
        <v>427</v>
      </c>
      <c r="CN431" s="4">
        <f>IF(COUNTIF($BH$5:$BH431,"&gt;=2")&gt;1,CN430,BG431)</f>
        <v>4.8999999999999995</v>
      </c>
      <c r="CO431" s="4">
        <f>IF(COUNTIF($BH$5:$BH431,"&gt;=2")&gt;1,CO430,BH431)</f>
        <v>2.1</v>
      </c>
      <c r="CP431" s="4">
        <f>IF(COUNTIF($BH$5:$BH431,"&gt;=2")&gt;1,CP430,BI431)</f>
        <v>0</v>
      </c>
      <c r="CQ431" s="4">
        <f>IF(COUNTIF($BH$5:$BH431,"&gt;=2")&gt;1,CQ430,BJ431)</f>
        <v>0</v>
      </c>
      <c r="CR431" s="4">
        <f>IF(COUNTIF($BH$5:$BH431,"&gt;=2")&gt;1,CR430,BK431)</f>
        <v>0</v>
      </c>
      <c r="CS431" s="4">
        <f>IF(COUNTIF($BN$5:$BN431,"&gt;=2")&gt;1,CS430,BL431)</f>
        <v>7</v>
      </c>
      <c r="CT431" s="4">
        <f>IF(COUNTIF($BN$5:$BN431,"&gt;=2")&gt;1,CT430,BM431)</f>
        <v>4.8999999999999995</v>
      </c>
      <c r="CU431" s="4">
        <f>IF(COUNTIF($BN$5:$BN431,"&gt;=2")&gt;1,CU430,BN431)</f>
        <v>2.1</v>
      </c>
      <c r="CV431" s="4">
        <f>IF(COUNTIF($BN$5:$BN431,"&gt;=2")&gt;1,CV430,BO431)</f>
        <v>0</v>
      </c>
      <c r="CW431" s="4">
        <f>IF(COUNTIF($BN$5:$BN431,"&gt;=2")&gt;1,CW430,BP431)</f>
        <v>0</v>
      </c>
      <c r="CX431" s="4">
        <f>IF(COUNTIF($BT$5:$BT431,"&gt;=2")&gt;1,CX430,BQ431)</f>
        <v>0</v>
      </c>
      <c r="CY431" s="4">
        <f>IF(COUNTIF($BT$5:$BT431,"&gt;=2")&gt;1,CY430,BR431)</f>
        <v>26</v>
      </c>
      <c r="CZ431" s="4">
        <f>IF(COUNTIF($BT$5:$BT431,"&gt;=2")&gt;1,CZ430,BS431)</f>
        <v>11.999999999999996</v>
      </c>
      <c r="DA431" s="4">
        <f>IF(COUNTIF($BT$5:$BT431,"&gt;=2")&gt;1,DA430,BT431)</f>
        <v>2</v>
      </c>
      <c r="DB431" s="4">
        <f>IF(COUNTIF($BT$5:$BT431,"&gt;=2")&gt;1,DB430,BU431)</f>
        <v>0</v>
      </c>
      <c r="DC431" s="4">
        <f>IF(COUNTIF($BZ$5:$BZ431,"&gt;=2")&gt;1,DC430,BV431)</f>
        <v>0</v>
      </c>
      <c r="DD431" s="4">
        <f>IF(COUNTIF($BZ$5:$BZ431,"&gt;=2")&gt;1,DD430,BW431)</f>
        <v>0</v>
      </c>
      <c r="DE431" s="4">
        <f>IF(COUNTIF($BZ$5:$BZ431,"&gt;=2")&gt;1,DE430,BX431)</f>
        <v>294.40000000000003</v>
      </c>
      <c r="DF431" s="4">
        <f>IF(COUNTIF($BZ$5:$BZ431,"&gt;=2")&gt;1,DF430,BY431)</f>
        <v>71.759999999999977</v>
      </c>
      <c r="DG431" s="4">
        <f>IF(COUNTIF($BZ$5:$BZ431,"&gt;=2")&gt;1,DG430,BZ431)</f>
        <v>1.84</v>
      </c>
      <c r="DH431" s="4">
        <f t="shared" si="346"/>
        <v>0</v>
      </c>
      <c r="DI431" s="4">
        <f t="shared" si="347"/>
        <v>0</v>
      </c>
      <c r="DJ431" s="4">
        <f t="shared" si="348"/>
        <v>0</v>
      </c>
      <c r="DK431" s="4">
        <f t="shared" si="349"/>
        <v>0</v>
      </c>
      <c r="DL431" s="4">
        <f t="shared" si="350"/>
        <v>0</v>
      </c>
      <c r="DM431" s="4">
        <f t="shared" si="351"/>
        <v>7</v>
      </c>
      <c r="DN431" s="4">
        <f t="shared" si="352"/>
        <v>13.999999999999998</v>
      </c>
      <c r="DO431" s="4">
        <f t="shared" si="353"/>
        <v>40</v>
      </c>
      <c r="DP431" s="4">
        <f t="shared" si="354"/>
        <v>368</v>
      </c>
      <c r="DQ431" s="4">
        <f t="shared" si="355"/>
        <v>0</v>
      </c>
      <c r="DS431" s="4">
        <v>427</v>
      </c>
      <c r="DT431" s="4">
        <f>$CK431+INDEX(节奏总纲!D$4:D$163,基础状态预估!$C$2)</f>
        <v>451.00483399593907</v>
      </c>
      <c r="DU431" s="4">
        <f>$CK431+INDEX(节奏总纲!E$4:E$163,基础状态预估!$C$2)</f>
        <v>445.28268396026414</v>
      </c>
      <c r="DV431" s="4">
        <f>$CK431+INDEX(节奏总纲!F$4:F$163,基础状态预估!$C$2)</f>
        <v>438.39220630709644</v>
      </c>
      <c r="DW431" s="4">
        <f>$CK431+INDEX(节奏总纲!G$4:G$163,基础状态预估!$C$2)</f>
        <v>430.03246816526354</v>
      </c>
      <c r="DX431" s="4">
        <f>$CK431+INDEX(节奏总纲!H$4:H$163,基础状态预估!$C$2)</f>
        <v>419.69453894381218</v>
      </c>
      <c r="DY431" s="4">
        <f t="shared" si="356"/>
        <v>11.899999999999999</v>
      </c>
      <c r="DZ431" s="4">
        <f t="shared" si="357"/>
        <v>33</v>
      </c>
      <c r="EA431" s="4">
        <f t="shared" si="358"/>
        <v>308.50000000000006</v>
      </c>
      <c r="EB431" s="4">
        <f t="shared" si="359"/>
        <v>73.759999999999977</v>
      </c>
      <c r="EC431" s="4">
        <f t="shared" si="360"/>
        <v>1.84</v>
      </c>
    </row>
    <row r="432" spans="58:133" x14ac:dyDescent="0.15">
      <c r="BF432" s="4">
        <v>428</v>
      </c>
      <c r="BG432" s="4">
        <f t="shared" si="342"/>
        <v>299.59999999999997</v>
      </c>
      <c r="BH432" s="4">
        <f t="shared" si="343"/>
        <v>128.4</v>
      </c>
      <c r="BL432" s="4">
        <f t="shared" si="331"/>
        <v>211</v>
      </c>
      <c r="BM432" s="4">
        <f t="shared" si="332"/>
        <v>147.69999999999999</v>
      </c>
      <c r="BN432" s="4">
        <f t="shared" si="333"/>
        <v>63.3</v>
      </c>
      <c r="BR432" s="4">
        <f t="shared" si="334"/>
        <v>265.85000000000002</v>
      </c>
      <c r="BS432" s="4">
        <f t="shared" si="335"/>
        <v>122.69999999999997</v>
      </c>
      <c r="BT432" s="4">
        <f t="shared" si="336"/>
        <v>20.450000000000003</v>
      </c>
      <c r="BX432" s="4">
        <f t="shared" si="337"/>
        <v>295.2</v>
      </c>
      <c r="BY432" s="4">
        <f t="shared" si="338"/>
        <v>71.954999999999984</v>
      </c>
      <c r="BZ432" s="4">
        <f t="shared" si="339"/>
        <v>1.845</v>
      </c>
      <c r="CD432" s="4">
        <f t="shared" si="340"/>
        <v>0</v>
      </c>
      <c r="CE432" s="4">
        <f t="shared" si="341"/>
        <v>0</v>
      </c>
      <c r="CF432" s="4">
        <f>IF(COUNTIF($BH$5:$BH432,"&gt;=2")&lt;=1,SUM($BG432:$BK432)*C$8,CF431)</f>
        <v>151200</v>
      </c>
      <c r="CG432" s="4">
        <f>IF(COUNTIF($BN$5:$BN432,"&gt;=2")&lt;=1,SUM($BL432:$BP432)*D$8,CG431)</f>
        <v>604799.99999999988</v>
      </c>
      <c r="CH432" s="4">
        <f>IF(COUNTIF($BT$5:$BT432,"&gt;=2")&lt;=1,SUM($BQ432:$BU432)*E$8,CH431)</f>
        <v>2592000</v>
      </c>
      <c r="CI432" s="4">
        <f>IF(COUNTIF($BZ$5:$BZ432,"&gt;=2")&lt;=1,SUM($BV432:$BZ432)*F$8,CI431)</f>
        <v>31881600</v>
      </c>
      <c r="CJ432" s="4">
        <f t="shared" si="344"/>
        <v>0</v>
      </c>
      <c r="CK432" s="4">
        <f t="shared" si="345"/>
        <v>407.75</v>
      </c>
      <c r="CM432" s="4">
        <v>428</v>
      </c>
      <c r="CN432" s="4">
        <f>IF(COUNTIF($BH$5:$BH432,"&gt;=2")&gt;1,CN431,BG432)</f>
        <v>4.8999999999999995</v>
      </c>
      <c r="CO432" s="4">
        <f>IF(COUNTIF($BH$5:$BH432,"&gt;=2")&gt;1,CO431,BH432)</f>
        <v>2.1</v>
      </c>
      <c r="CP432" s="4">
        <f>IF(COUNTIF($BH$5:$BH432,"&gt;=2")&gt;1,CP431,BI432)</f>
        <v>0</v>
      </c>
      <c r="CQ432" s="4">
        <f>IF(COUNTIF($BH$5:$BH432,"&gt;=2")&gt;1,CQ431,BJ432)</f>
        <v>0</v>
      </c>
      <c r="CR432" s="4">
        <f>IF(COUNTIF($BH$5:$BH432,"&gt;=2")&gt;1,CR431,BK432)</f>
        <v>0</v>
      </c>
      <c r="CS432" s="4">
        <f>IF(COUNTIF($BN$5:$BN432,"&gt;=2")&gt;1,CS431,BL432)</f>
        <v>7</v>
      </c>
      <c r="CT432" s="4">
        <f>IF(COUNTIF($BN$5:$BN432,"&gt;=2")&gt;1,CT431,BM432)</f>
        <v>4.8999999999999995</v>
      </c>
      <c r="CU432" s="4">
        <f>IF(COUNTIF($BN$5:$BN432,"&gt;=2")&gt;1,CU431,BN432)</f>
        <v>2.1</v>
      </c>
      <c r="CV432" s="4">
        <f>IF(COUNTIF($BN$5:$BN432,"&gt;=2")&gt;1,CV431,BO432)</f>
        <v>0</v>
      </c>
      <c r="CW432" s="4">
        <f>IF(COUNTIF($BN$5:$BN432,"&gt;=2")&gt;1,CW431,BP432)</f>
        <v>0</v>
      </c>
      <c r="CX432" s="4">
        <f>IF(COUNTIF($BT$5:$BT432,"&gt;=2")&gt;1,CX431,BQ432)</f>
        <v>0</v>
      </c>
      <c r="CY432" s="4">
        <f>IF(COUNTIF($BT$5:$BT432,"&gt;=2")&gt;1,CY431,BR432)</f>
        <v>26</v>
      </c>
      <c r="CZ432" s="4">
        <f>IF(COUNTIF($BT$5:$BT432,"&gt;=2")&gt;1,CZ431,BS432)</f>
        <v>11.999999999999996</v>
      </c>
      <c r="DA432" s="4">
        <f>IF(COUNTIF($BT$5:$BT432,"&gt;=2")&gt;1,DA431,BT432)</f>
        <v>2</v>
      </c>
      <c r="DB432" s="4">
        <f>IF(COUNTIF($BT$5:$BT432,"&gt;=2")&gt;1,DB431,BU432)</f>
        <v>0</v>
      </c>
      <c r="DC432" s="4">
        <f>IF(COUNTIF($BZ$5:$BZ432,"&gt;=2")&gt;1,DC431,BV432)</f>
        <v>0</v>
      </c>
      <c r="DD432" s="4">
        <f>IF(COUNTIF($BZ$5:$BZ432,"&gt;=2")&gt;1,DD431,BW432)</f>
        <v>0</v>
      </c>
      <c r="DE432" s="4">
        <f>IF(COUNTIF($BZ$5:$BZ432,"&gt;=2")&gt;1,DE431,BX432)</f>
        <v>295.2</v>
      </c>
      <c r="DF432" s="4">
        <f>IF(COUNTIF($BZ$5:$BZ432,"&gt;=2")&gt;1,DF431,BY432)</f>
        <v>71.954999999999984</v>
      </c>
      <c r="DG432" s="4">
        <f>IF(COUNTIF($BZ$5:$BZ432,"&gt;=2")&gt;1,DG431,BZ432)</f>
        <v>1.845</v>
      </c>
      <c r="DH432" s="4">
        <f t="shared" si="346"/>
        <v>0</v>
      </c>
      <c r="DI432" s="4">
        <f t="shared" si="347"/>
        <v>0</v>
      </c>
      <c r="DJ432" s="4">
        <f t="shared" si="348"/>
        <v>0</v>
      </c>
      <c r="DK432" s="4">
        <f t="shared" si="349"/>
        <v>0</v>
      </c>
      <c r="DL432" s="4">
        <f t="shared" si="350"/>
        <v>0</v>
      </c>
      <c r="DM432" s="4">
        <f t="shared" si="351"/>
        <v>7</v>
      </c>
      <c r="DN432" s="4">
        <f t="shared" si="352"/>
        <v>13.999999999999998</v>
      </c>
      <c r="DO432" s="4">
        <f t="shared" si="353"/>
        <v>40</v>
      </c>
      <c r="DP432" s="4">
        <f t="shared" si="354"/>
        <v>369</v>
      </c>
      <c r="DQ432" s="4">
        <f t="shared" si="355"/>
        <v>0</v>
      </c>
      <c r="DS432" s="4">
        <v>428</v>
      </c>
      <c r="DT432" s="4">
        <f>$CK432+INDEX(节奏总纲!D$4:D$163,基础状态预估!$C$2)</f>
        <v>452.00483399593907</v>
      </c>
      <c r="DU432" s="4">
        <f>$CK432+INDEX(节奏总纲!E$4:E$163,基础状态预估!$C$2)</f>
        <v>446.28268396026414</v>
      </c>
      <c r="DV432" s="4">
        <f>$CK432+INDEX(节奏总纲!F$4:F$163,基础状态预估!$C$2)</f>
        <v>439.39220630709644</v>
      </c>
      <c r="DW432" s="4">
        <f>$CK432+INDEX(节奏总纲!G$4:G$163,基础状态预估!$C$2)</f>
        <v>431.03246816526354</v>
      </c>
      <c r="DX432" s="4">
        <f>$CK432+INDEX(节奏总纲!H$4:H$163,基础状态预估!$C$2)</f>
        <v>420.69453894381218</v>
      </c>
      <c r="DY432" s="4">
        <f t="shared" si="356"/>
        <v>11.899999999999999</v>
      </c>
      <c r="DZ432" s="4">
        <f t="shared" si="357"/>
        <v>33</v>
      </c>
      <c r="EA432" s="4">
        <f t="shared" si="358"/>
        <v>309.3</v>
      </c>
      <c r="EB432" s="4">
        <f t="shared" si="359"/>
        <v>73.954999999999984</v>
      </c>
      <c r="EC432" s="4">
        <f t="shared" si="360"/>
        <v>1.845</v>
      </c>
    </row>
    <row r="433" spans="58:133" x14ac:dyDescent="0.15">
      <c r="BF433" s="4">
        <v>429</v>
      </c>
      <c r="BG433" s="4">
        <f t="shared" si="342"/>
        <v>300.29999999999995</v>
      </c>
      <c r="BH433" s="4">
        <f t="shared" si="343"/>
        <v>128.69999999999999</v>
      </c>
      <c r="BL433" s="4">
        <f t="shared" si="331"/>
        <v>211.5</v>
      </c>
      <c r="BM433" s="4">
        <f t="shared" si="332"/>
        <v>148.04999999999998</v>
      </c>
      <c r="BN433" s="4">
        <f t="shared" si="333"/>
        <v>63.449999999999996</v>
      </c>
      <c r="BR433" s="4">
        <f t="shared" si="334"/>
        <v>266.5</v>
      </c>
      <c r="BS433" s="4">
        <f t="shared" si="335"/>
        <v>122.99999999999997</v>
      </c>
      <c r="BT433" s="4">
        <f t="shared" si="336"/>
        <v>20.5</v>
      </c>
      <c r="BX433" s="4">
        <f t="shared" si="337"/>
        <v>296</v>
      </c>
      <c r="BY433" s="4">
        <f t="shared" si="338"/>
        <v>72.149999999999977</v>
      </c>
      <c r="BZ433" s="4">
        <f t="shared" si="339"/>
        <v>1.85</v>
      </c>
      <c r="CD433" s="4">
        <f t="shared" si="340"/>
        <v>0</v>
      </c>
      <c r="CE433" s="4">
        <f t="shared" si="341"/>
        <v>0</v>
      </c>
      <c r="CF433" s="4">
        <f>IF(COUNTIF($BH$5:$BH433,"&gt;=2")&lt;=1,SUM($BG433:$BK433)*C$8,CF432)</f>
        <v>151200</v>
      </c>
      <c r="CG433" s="4">
        <f>IF(COUNTIF($BN$5:$BN433,"&gt;=2")&lt;=1,SUM($BL433:$BP433)*D$8,CG432)</f>
        <v>604799.99999999988</v>
      </c>
      <c r="CH433" s="4">
        <f>IF(COUNTIF($BT$5:$BT433,"&gt;=2")&lt;=1,SUM($BQ433:$BU433)*E$8,CH432)</f>
        <v>2592000</v>
      </c>
      <c r="CI433" s="4">
        <f>IF(COUNTIF($BZ$5:$BZ433,"&gt;=2")&lt;=1,SUM($BV433:$BZ433)*F$8,CI432)</f>
        <v>31968000</v>
      </c>
      <c r="CJ433" s="4">
        <f t="shared" si="344"/>
        <v>0</v>
      </c>
      <c r="CK433" s="4">
        <f t="shared" si="345"/>
        <v>408.75</v>
      </c>
      <c r="CM433" s="4">
        <v>429</v>
      </c>
      <c r="CN433" s="4">
        <f>IF(COUNTIF($BH$5:$BH433,"&gt;=2")&gt;1,CN432,BG433)</f>
        <v>4.8999999999999995</v>
      </c>
      <c r="CO433" s="4">
        <f>IF(COUNTIF($BH$5:$BH433,"&gt;=2")&gt;1,CO432,BH433)</f>
        <v>2.1</v>
      </c>
      <c r="CP433" s="4">
        <f>IF(COUNTIF($BH$5:$BH433,"&gt;=2")&gt;1,CP432,BI433)</f>
        <v>0</v>
      </c>
      <c r="CQ433" s="4">
        <f>IF(COUNTIF($BH$5:$BH433,"&gt;=2")&gt;1,CQ432,BJ433)</f>
        <v>0</v>
      </c>
      <c r="CR433" s="4">
        <f>IF(COUNTIF($BH$5:$BH433,"&gt;=2")&gt;1,CR432,BK433)</f>
        <v>0</v>
      </c>
      <c r="CS433" s="4">
        <f>IF(COUNTIF($BN$5:$BN433,"&gt;=2")&gt;1,CS432,BL433)</f>
        <v>7</v>
      </c>
      <c r="CT433" s="4">
        <f>IF(COUNTIF($BN$5:$BN433,"&gt;=2")&gt;1,CT432,BM433)</f>
        <v>4.8999999999999995</v>
      </c>
      <c r="CU433" s="4">
        <f>IF(COUNTIF($BN$5:$BN433,"&gt;=2")&gt;1,CU432,BN433)</f>
        <v>2.1</v>
      </c>
      <c r="CV433" s="4">
        <f>IF(COUNTIF($BN$5:$BN433,"&gt;=2")&gt;1,CV432,BO433)</f>
        <v>0</v>
      </c>
      <c r="CW433" s="4">
        <f>IF(COUNTIF($BN$5:$BN433,"&gt;=2")&gt;1,CW432,BP433)</f>
        <v>0</v>
      </c>
      <c r="CX433" s="4">
        <f>IF(COUNTIF($BT$5:$BT433,"&gt;=2")&gt;1,CX432,BQ433)</f>
        <v>0</v>
      </c>
      <c r="CY433" s="4">
        <f>IF(COUNTIF($BT$5:$BT433,"&gt;=2")&gt;1,CY432,BR433)</f>
        <v>26</v>
      </c>
      <c r="CZ433" s="4">
        <f>IF(COUNTIF($BT$5:$BT433,"&gt;=2")&gt;1,CZ432,BS433)</f>
        <v>11.999999999999996</v>
      </c>
      <c r="DA433" s="4">
        <f>IF(COUNTIF($BT$5:$BT433,"&gt;=2")&gt;1,DA432,BT433)</f>
        <v>2</v>
      </c>
      <c r="DB433" s="4">
        <f>IF(COUNTIF($BT$5:$BT433,"&gt;=2")&gt;1,DB432,BU433)</f>
        <v>0</v>
      </c>
      <c r="DC433" s="4">
        <f>IF(COUNTIF($BZ$5:$BZ433,"&gt;=2")&gt;1,DC432,BV433)</f>
        <v>0</v>
      </c>
      <c r="DD433" s="4">
        <f>IF(COUNTIF($BZ$5:$BZ433,"&gt;=2")&gt;1,DD432,BW433)</f>
        <v>0</v>
      </c>
      <c r="DE433" s="4">
        <f>IF(COUNTIF($BZ$5:$BZ433,"&gt;=2")&gt;1,DE432,BX433)</f>
        <v>296</v>
      </c>
      <c r="DF433" s="4">
        <f>IF(COUNTIF($BZ$5:$BZ433,"&gt;=2")&gt;1,DF432,BY433)</f>
        <v>72.149999999999977</v>
      </c>
      <c r="DG433" s="4">
        <f>IF(COUNTIF($BZ$5:$BZ433,"&gt;=2")&gt;1,DG432,BZ433)</f>
        <v>1.85</v>
      </c>
      <c r="DH433" s="4">
        <f t="shared" si="346"/>
        <v>0</v>
      </c>
      <c r="DI433" s="4">
        <f t="shared" si="347"/>
        <v>0</v>
      </c>
      <c r="DJ433" s="4">
        <f t="shared" si="348"/>
        <v>0</v>
      </c>
      <c r="DK433" s="4">
        <f t="shared" si="349"/>
        <v>0</v>
      </c>
      <c r="DL433" s="4">
        <f t="shared" si="350"/>
        <v>0</v>
      </c>
      <c r="DM433" s="4">
        <f t="shared" si="351"/>
        <v>7</v>
      </c>
      <c r="DN433" s="4">
        <f t="shared" si="352"/>
        <v>13.999999999999998</v>
      </c>
      <c r="DO433" s="4">
        <f t="shared" si="353"/>
        <v>40</v>
      </c>
      <c r="DP433" s="4">
        <f t="shared" si="354"/>
        <v>370</v>
      </c>
      <c r="DQ433" s="4">
        <f t="shared" si="355"/>
        <v>0</v>
      </c>
      <c r="DS433" s="4">
        <v>429</v>
      </c>
      <c r="DT433" s="4">
        <f>$CK433+INDEX(节奏总纲!D$4:D$163,基础状态预估!$C$2)</f>
        <v>453.00483399593907</v>
      </c>
      <c r="DU433" s="4">
        <f>$CK433+INDEX(节奏总纲!E$4:E$163,基础状态预估!$C$2)</f>
        <v>447.28268396026414</v>
      </c>
      <c r="DV433" s="4">
        <f>$CK433+INDEX(节奏总纲!F$4:F$163,基础状态预估!$C$2)</f>
        <v>440.39220630709644</v>
      </c>
      <c r="DW433" s="4">
        <f>$CK433+INDEX(节奏总纲!G$4:G$163,基础状态预估!$C$2)</f>
        <v>432.03246816526354</v>
      </c>
      <c r="DX433" s="4">
        <f>$CK433+INDEX(节奏总纲!H$4:H$163,基础状态预估!$C$2)</f>
        <v>421.69453894381218</v>
      </c>
      <c r="DY433" s="4">
        <f t="shared" si="356"/>
        <v>11.899999999999999</v>
      </c>
      <c r="DZ433" s="4">
        <f t="shared" si="357"/>
        <v>33</v>
      </c>
      <c r="EA433" s="4">
        <f t="shared" si="358"/>
        <v>310.10000000000002</v>
      </c>
      <c r="EB433" s="4">
        <f t="shared" si="359"/>
        <v>74.149999999999977</v>
      </c>
      <c r="EC433" s="4">
        <f t="shared" si="360"/>
        <v>1.85</v>
      </c>
    </row>
    <row r="434" spans="58:133" x14ac:dyDescent="0.15">
      <c r="BF434" s="4">
        <v>430</v>
      </c>
      <c r="BG434" s="4">
        <f t="shared" si="342"/>
        <v>301</v>
      </c>
      <c r="BH434" s="4">
        <f t="shared" si="343"/>
        <v>129</v>
      </c>
      <c r="BL434" s="4">
        <f t="shared" si="331"/>
        <v>212</v>
      </c>
      <c r="BM434" s="4">
        <f t="shared" si="332"/>
        <v>148.39999999999998</v>
      </c>
      <c r="BN434" s="4">
        <f t="shared" si="333"/>
        <v>63.599999999999994</v>
      </c>
      <c r="BR434" s="4">
        <f t="shared" si="334"/>
        <v>267.15000000000003</v>
      </c>
      <c r="BS434" s="4">
        <f t="shared" si="335"/>
        <v>123.29999999999997</v>
      </c>
      <c r="BT434" s="4">
        <f t="shared" si="336"/>
        <v>20.55</v>
      </c>
      <c r="BX434" s="4">
        <f t="shared" si="337"/>
        <v>296.8</v>
      </c>
      <c r="BY434" s="4">
        <f t="shared" si="338"/>
        <v>72.344999999999985</v>
      </c>
      <c r="BZ434" s="4">
        <f t="shared" si="339"/>
        <v>1.855</v>
      </c>
      <c r="CD434" s="4">
        <f t="shared" si="340"/>
        <v>0</v>
      </c>
      <c r="CE434" s="4">
        <f t="shared" si="341"/>
        <v>0</v>
      </c>
      <c r="CF434" s="4">
        <f>IF(COUNTIF($BH$5:$BH434,"&gt;=2")&lt;=1,SUM($BG434:$BK434)*C$8,CF433)</f>
        <v>151200</v>
      </c>
      <c r="CG434" s="4">
        <f>IF(COUNTIF($BN$5:$BN434,"&gt;=2")&lt;=1,SUM($BL434:$BP434)*D$8,CG433)</f>
        <v>604799.99999999988</v>
      </c>
      <c r="CH434" s="4">
        <f>IF(COUNTIF($BT$5:$BT434,"&gt;=2")&lt;=1,SUM($BQ434:$BU434)*E$8,CH433)</f>
        <v>2592000</v>
      </c>
      <c r="CI434" s="4">
        <f>IF(COUNTIF($BZ$5:$BZ434,"&gt;=2")&lt;=1,SUM($BV434:$BZ434)*F$8,CI433)</f>
        <v>32054400</v>
      </c>
      <c r="CJ434" s="4">
        <f t="shared" si="344"/>
        <v>0</v>
      </c>
      <c r="CK434" s="4">
        <f t="shared" si="345"/>
        <v>409.75</v>
      </c>
      <c r="CM434" s="4">
        <v>430</v>
      </c>
      <c r="CN434" s="4">
        <f>IF(COUNTIF($BH$5:$BH434,"&gt;=2")&gt;1,CN433,BG434)</f>
        <v>4.8999999999999995</v>
      </c>
      <c r="CO434" s="4">
        <f>IF(COUNTIF($BH$5:$BH434,"&gt;=2")&gt;1,CO433,BH434)</f>
        <v>2.1</v>
      </c>
      <c r="CP434" s="4">
        <f>IF(COUNTIF($BH$5:$BH434,"&gt;=2")&gt;1,CP433,BI434)</f>
        <v>0</v>
      </c>
      <c r="CQ434" s="4">
        <f>IF(COUNTIF($BH$5:$BH434,"&gt;=2")&gt;1,CQ433,BJ434)</f>
        <v>0</v>
      </c>
      <c r="CR434" s="4">
        <f>IF(COUNTIF($BH$5:$BH434,"&gt;=2")&gt;1,CR433,BK434)</f>
        <v>0</v>
      </c>
      <c r="CS434" s="4">
        <f>IF(COUNTIF($BN$5:$BN434,"&gt;=2")&gt;1,CS433,BL434)</f>
        <v>7</v>
      </c>
      <c r="CT434" s="4">
        <f>IF(COUNTIF($BN$5:$BN434,"&gt;=2")&gt;1,CT433,BM434)</f>
        <v>4.8999999999999995</v>
      </c>
      <c r="CU434" s="4">
        <f>IF(COUNTIF($BN$5:$BN434,"&gt;=2")&gt;1,CU433,BN434)</f>
        <v>2.1</v>
      </c>
      <c r="CV434" s="4">
        <f>IF(COUNTIF($BN$5:$BN434,"&gt;=2")&gt;1,CV433,BO434)</f>
        <v>0</v>
      </c>
      <c r="CW434" s="4">
        <f>IF(COUNTIF($BN$5:$BN434,"&gt;=2")&gt;1,CW433,BP434)</f>
        <v>0</v>
      </c>
      <c r="CX434" s="4">
        <f>IF(COUNTIF($BT$5:$BT434,"&gt;=2")&gt;1,CX433,BQ434)</f>
        <v>0</v>
      </c>
      <c r="CY434" s="4">
        <f>IF(COUNTIF($BT$5:$BT434,"&gt;=2")&gt;1,CY433,BR434)</f>
        <v>26</v>
      </c>
      <c r="CZ434" s="4">
        <f>IF(COUNTIF($BT$5:$BT434,"&gt;=2")&gt;1,CZ433,BS434)</f>
        <v>11.999999999999996</v>
      </c>
      <c r="DA434" s="4">
        <f>IF(COUNTIF($BT$5:$BT434,"&gt;=2")&gt;1,DA433,BT434)</f>
        <v>2</v>
      </c>
      <c r="DB434" s="4">
        <f>IF(COUNTIF($BT$5:$BT434,"&gt;=2")&gt;1,DB433,BU434)</f>
        <v>0</v>
      </c>
      <c r="DC434" s="4">
        <f>IF(COUNTIF($BZ$5:$BZ434,"&gt;=2")&gt;1,DC433,BV434)</f>
        <v>0</v>
      </c>
      <c r="DD434" s="4">
        <f>IF(COUNTIF($BZ$5:$BZ434,"&gt;=2")&gt;1,DD433,BW434)</f>
        <v>0</v>
      </c>
      <c r="DE434" s="4">
        <f>IF(COUNTIF($BZ$5:$BZ434,"&gt;=2")&gt;1,DE433,BX434)</f>
        <v>296.8</v>
      </c>
      <c r="DF434" s="4">
        <f>IF(COUNTIF($BZ$5:$BZ434,"&gt;=2")&gt;1,DF433,BY434)</f>
        <v>72.344999999999985</v>
      </c>
      <c r="DG434" s="4">
        <f>IF(COUNTIF($BZ$5:$BZ434,"&gt;=2")&gt;1,DG433,BZ434)</f>
        <v>1.855</v>
      </c>
      <c r="DH434" s="4">
        <f t="shared" si="346"/>
        <v>0</v>
      </c>
      <c r="DI434" s="4">
        <f t="shared" si="347"/>
        <v>0</v>
      </c>
      <c r="DJ434" s="4">
        <f t="shared" si="348"/>
        <v>0</v>
      </c>
      <c r="DK434" s="4">
        <f t="shared" si="349"/>
        <v>0</v>
      </c>
      <c r="DL434" s="4">
        <f t="shared" si="350"/>
        <v>0</v>
      </c>
      <c r="DM434" s="4">
        <f t="shared" si="351"/>
        <v>7</v>
      </c>
      <c r="DN434" s="4">
        <f t="shared" si="352"/>
        <v>13.999999999999998</v>
      </c>
      <c r="DO434" s="4">
        <f t="shared" si="353"/>
        <v>40</v>
      </c>
      <c r="DP434" s="4">
        <f t="shared" si="354"/>
        <v>371</v>
      </c>
      <c r="DQ434" s="4">
        <f t="shared" si="355"/>
        <v>0</v>
      </c>
      <c r="DS434" s="4">
        <v>430</v>
      </c>
      <c r="DT434" s="4">
        <f>$CK434+INDEX(节奏总纲!D$4:D$163,基础状态预估!$C$2)</f>
        <v>454.00483399593907</v>
      </c>
      <c r="DU434" s="4">
        <f>$CK434+INDEX(节奏总纲!E$4:E$163,基础状态预估!$C$2)</f>
        <v>448.28268396026414</v>
      </c>
      <c r="DV434" s="4">
        <f>$CK434+INDEX(节奏总纲!F$4:F$163,基础状态预估!$C$2)</f>
        <v>441.39220630709644</v>
      </c>
      <c r="DW434" s="4">
        <f>$CK434+INDEX(节奏总纲!G$4:G$163,基础状态预估!$C$2)</f>
        <v>433.03246816526354</v>
      </c>
      <c r="DX434" s="4">
        <f>$CK434+INDEX(节奏总纲!H$4:H$163,基础状态预估!$C$2)</f>
        <v>422.69453894381218</v>
      </c>
      <c r="DY434" s="4">
        <f t="shared" si="356"/>
        <v>11.899999999999999</v>
      </c>
      <c r="DZ434" s="4">
        <f t="shared" si="357"/>
        <v>33</v>
      </c>
      <c r="EA434" s="4">
        <f t="shared" si="358"/>
        <v>310.90000000000003</v>
      </c>
      <c r="EB434" s="4">
        <f t="shared" si="359"/>
        <v>74.344999999999985</v>
      </c>
      <c r="EC434" s="4">
        <f t="shared" si="360"/>
        <v>1.855</v>
      </c>
    </row>
    <row r="435" spans="58:133" x14ac:dyDescent="0.15">
      <c r="BF435" s="4">
        <v>431</v>
      </c>
      <c r="BG435" s="4">
        <f t="shared" si="342"/>
        <v>301.7</v>
      </c>
      <c r="BH435" s="4">
        <f t="shared" si="343"/>
        <v>129.29999999999998</v>
      </c>
      <c r="BL435" s="4">
        <f t="shared" si="331"/>
        <v>212.5</v>
      </c>
      <c r="BM435" s="4">
        <f t="shared" si="332"/>
        <v>148.75</v>
      </c>
      <c r="BN435" s="4">
        <f t="shared" si="333"/>
        <v>63.75</v>
      </c>
      <c r="BR435" s="4">
        <f t="shared" si="334"/>
        <v>267.8</v>
      </c>
      <c r="BS435" s="4">
        <f t="shared" si="335"/>
        <v>123.59999999999997</v>
      </c>
      <c r="BT435" s="4">
        <f t="shared" si="336"/>
        <v>20.6</v>
      </c>
      <c r="BX435" s="4">
        <f t="shared" si="337"/>
        <v>297.60000000000002</v>
      </c>
      <c r="BY435" s="4">
        <f t="shared" si="338"/>
        <v>72.539999999999978</v>
      </c>
      <c r="BZ435" s="4">
        <f t="shared" si="339"/>
        <v>1.86</v>
      </c>
      <c r="CD435" s="4">
        <f t="shared" si="340"/>
        <v>0</v>
      </c>
      <c r="CE435" s="4">
        <f t="shared" si="341"/>
        <v>0</v>
      </c>
      <c r="CF435" s="4">
        <f>IF(COUNTIF($BH$5:$BH435,"&gt;=2")&lt;=1,SUM($BG435:$BK435)*C$8,CF434)</f>
        <v>151200</v>
      </c>
      <c r="CG435" s="4">
        <f>IF(COUNTIF($BN$5:$BN435,"&gt;=2")&lt;=1,SUM($BL435:$BP435)*D$8,CG434)</f>
        <v>604799.99999999988</v>
      </c>
      <c r="CH435" s="4">
        <f>IF(COUNTIF($BT$5:$BT435,"&gt;=2")&lt;=1,SUM($BQ435:$BU435)*E$8,CH434)</f>
        <v>2592000</v>
      </c>
      <c r="CI435" s="4">
        <f>IF(COUNTIF($BZ$5:$BZ435,"&gt;=2")&lt;=1,SUM($BV435:$BZ435)*F$8,CI434)</f>
        <v>32140800</v>
      </c>
      <c r="CJ435" s="4">
        <f t="shared" si="344"/>
        <v>0</v>
      </c>
      <c r="CK435" s="4">
        <f t="shared" si="345"/>
        <v>410.75</v>
      </c>
      <c r="CM435" s="4">
        <v>431</v>
      </c>
      <c r="CN435" s="4">
        <f>IF(COUNTIF($BH$5:$BH435,"&gt;=2")&gt;1,CN434,BG435)</f>
        <v>4.8999999999999995</v>
      </c>
      <c r="CO435" s="4">
        <f>IF(COUNTIF($BH$5:$BH435,"&gt;=2")&gt;1,CO434,BH435)</f>
        <v>2.1</v>
      </c>
      <c r="CP435" s="4">
        <f>IF(COUNTIF($BH$5:$BH435,"&gt;=2")&gt;1,CP434,BI435)</f>
        <v>0</v>
      </c>
      <c r="CQ435" s="4">
        <f>IF(COUNTIF($BH$5:$BH435,"&gt;=2")&gt;1,CQ434,BJ435)</f>
        <v>0</v>
      </c>
      <c r="CR435" s="4">
        <f>IF(COUNTIF($BH$5:$BH435,"&gt;=2")&gt;1,CR434,BK435)</f>
        <v>0</v>
      </c>
      <c r="CS435" s="4">
        <f>IF(COUNTIF($BN$5:$BN435,"&gt;=2")&gt;1,CS434,BL435)</f>
        <v>7</v>
      </c>
      <c r="CT435" s="4">
        <f>IF(COUNTIF($BN$5:$BN435,"&gt;=2")&gt;1,CT434,BM435)</f>
        <v>4.8999999999999995</v>
      </c>
      <c r="CU435" s="4">
        <f>IF(COUNTIF($BN$5:$BN435,"&gt;=2")&gt;1,CU434,BN435)</f>
        <v>2.1</v>
      </c>
      <c r="CV435" s="4">
        <f>IF(COUNTIF($BN$5:$BN435,"&gt;=2")&gt;1,CV434,BO435)</f>
        <v>0</v>
      </c>
      <c r="CW435" s="4">
        <f>IF(COUNTIF($BN$5:$BN435,"&gt;=2")&gt;1,CW434,BP435)</f>
        <v>0</v>
      </c>
      <c r="CX435" s="4">
        <f>IF(COUNTIF($BT$5:$BT435,"&gt;=2")&gt;1,CX434,BQ435)</f>
        <v>0</v>
      </c>
      <c r="CY435" s="4">
        <f>IF(COUNTIF($BT$5:$BT435,"&gt;=2")&gt;1,CY434,BR435)</f>
        <v>26</v>
      </c>
      <c r="CZ435" s="4">
        <f>IF(COUNTIF($BT$5:$BT435,"&gt;=2")&gt;1,CZ434,BS435)</f>
        <v>11.999999999999996</v>
      </c>
      <c r="DA435" s="4">
        <f>IF(COUNTIF($BT$5:$BT435,"&gt;=2")&gt;1,DA434,BT435)</f>
        <v>2</v>
      </c>
      <c r="DB435" s="4">
        <f>IF(COUNTIF($BT$5:$BT435,"&gt;=2")&gt;1,DB434,BU435)</f>
        <v>0</v>
      </c>
      <c r="DC435" s="4">
        <f>IF(COUNTIF($BZ$5:$BZ435,"&gt;=2")&gt;1,DC434,BV435)</f>
        <v>0</v>
      </c>
      <c r="DD435" s="4">
        <f>IF(COUNTIF($BZ$5:$BZ435,"&gt;=2")&gt;1,DD434,BW435)</f>
        <v>0</v>
      </c>
      <c r="DE435" s="4">
        <f>IF(COUNTIF($BZ$5:$BZ435,"&gt;=2")&gt;1,DE434,BX435)</f>
        <v>297.60000000000002</v>
      </c>
      <c r="DF435" s="4">
        <f>IF(COUNTIF($BZ$5:$BZ435,"&gt;=2")&gt;1,DF434,BY435)</f>
        <v>72.539999999999978</v>
      </c>
      <c r="DG435" s="4">
        <f>IF(COUNTIF($BZ$5:$BZ435,"&gt;=2")&gt;1,DG434,BZ435)</f>
        <v>1.86</v>
      </c>
      <c r="DH435" s="4">
        <f t="shared" si="346"/>
        <v>0</v>
      </c>
      <c r="DI435" s="4">
        <f t="shared" si="347"/>
        <v>0</v>
      </c>
      <c r="DJ435" s="4">
        <f t="shared" si="348"/>
        <v>0</v>
      </c>
      <c r="DK435" s="4">
        <f t="shared" si="349"/>
        <v>0</v>
      </c>
      <c r="DL435" s="4">
        <f t="shared" si="350"/>
        <v>0</v>
      </c>
      <c r="DM435" s="4">
        <f t="shared" si="351"/>
        <v>7</v>
      </c>
      <c r="DN435" s="4">
        <f t="shared" si="352"/>
        <v>13.999999999999998</v>
      </c>
      <c r="DO435" s="4">
        <f t="shared" si="353"/>
        <v>40</v>
      </c>
      <c r="DP435" s="4">
        <f t="shared" si="354"/>
        <v>372</v>
      </c>
      <c r="DQ435" s="4">
        <f t="shared" si="355"/>
        <v>0</v>
      </c>
      <c r="DS435" s="4">
        <v>431</v>
      </c>
      <c r="DT435" s="4">
        <f>$CK435+INDEX(节奏总纲!D$4:D$163,基础状态预估!$C$2)</f>
        <v>455.00483399593907</v>
      </c>
      <c r="DU435" s="4">
        <f>$CK435+INDEX(节奏总纲!E$4:E$163,基础状态预估!$C$2)</f>
        <v>449.28268396026414</v>
      </c>
      <c r="DV435" s="4">
        <f>$CK435+INDEX(节奏总纲!F$4:F$163,基础状态预估!$C$2)</f>
        <v>442.39220630709644</v>
      </c>
      <c r="DW435" s="4">
        <f>$CK435+INDEX(节奏总纲!G$4:G$163,基础状态预估!$C$2)</f>
        <v>434.03246816526354</v>
      </c>
      <c r="DX435" s="4">
        <f>$CK435+INDEX(节奏总纲!H$4:H$163,基础状态预估!$C$2)</f>
        <v>423.69453894381218</v>
      </c>
      <c r="DY435" s="4">
        <f t="shared" si="356"/>
        <v>11.899999999999999</v>
      </c>
      <c r="DZ435" s="4">
        <f t="shared" si="357"/>
        <v>33</v>
      </c>
      <c r="EA435" s="4">
        <f t="shared" si="358"/>
        <v>311.70000000000005</v>
      </c>
      <c r="EB435" s="4">
        <f t="shared" si="359"/>
        <v>74.539999999999978</v>
      </c>
      <c r="EC435" s="4">
        <f t="shared" si="360"/>
        <v>1.86</v>
      </c>
    </row>
    <row r="436" spans="58:133" x14ac:dyDescent="0.15">
      <c r="BF436" s="4">
        <v>432</v>
      </c>
      <c r="BG436" s="4">
        <f t="shared" si="342"/>
        <v>302.39999999999998</v>
      </c>
      <c r="BH436" s="4">
        <f t="shared" si="343"/>
        <v>129.6</v>
      </c>
      <c r="BL436" s="4">
        <f t="shared" si="331"/>
        <v>213</v>
      </c>
      <c r="BM436" s="4">
        <f t="shared" si="332"/>
        <v>149.1</v>
      </c>
      <c r="BN436" s="4">
        <f t="shared" si="333"/>
        <v>63.9</v>
      </c>
      <c r="BR436" s="4">
        <f t="shared" si="334"/>
        <v>268.45</v>
      </c>
      <c r="BS436" s="4">
        <f t="shared" si="335"/>
        <v>123.89999999999998</v>
      </c>
      <c r="BT436" s="4">
        <f t="shared" si="336"/>
        <v>20.650000000000002</v>
      </c>
      <c r="BX436" s="4">
        <f t="shared" si="337"/>
        <v>298.40000000000003</v>
      </c>
      <c r="BY436" s="4">
        <f t="shared" si="338"/>
        <v>72.734999999999985</v>
      </c>
      <c r="BZ436" s="4">
        <f t="shared" si="339"/>
        <v>1.865</v>
      </c>
      <c r="CD436" s="4">
        <f t="shared" si="340"/>
        <v>0</v>
      </c>
      <c r="CE436" s="4">
        <f t="shared" si="341"/>
        <v>0</v>
      </c>
      <c r="CF436" s="4">
        <f>IF(COUNTIF($BH$5:$BH436,"&gt;=2")&lt;=1,SUM($BG436:$BK436)*C$8,CF435)</f>
        <v>151200</v>
      </c>
      <c r="CG436" s="4">
        <f>IF(COUNTIF($BN$5:$BN436,"&gt;=2")&lt;=1,SUM($BL436:$BP436)*D$8,CG435)</f>
        <v>604799.99999999988</v>
      </c>
      <c r="CH436" s="4">
        <f>IF(COUNTIF($BT$5:$BT436,"&gt;=2")&lt;=1,SUM($BQ436:$BU436)*E$8,CH435)</f>
        <v>2592000</v>
      </c>
      <c r="CI436" s="4">
        <f>IF(COUNTIF($BZ$5:$BZ436,"&gt;=2")&lt;=1,SUM($BV436:$BZ436)*F$8,CI435)</f>
        <v>32227200</v>
      </c>
      <c r="CJ436" s="4">
        <f t="shared" si="344"/>
        <v>0</v>
      </c>
      <c r="CK436" s="4">
        <f t="shared" si="345"/>
        <v>411.75</v>
      </c>
      <c r="CM436" s="4">
        <v>432</v>
      </c>
      <c r="CN436" s="4">
        <f>IF(COUNTIF($BH$5:$BH436,"&gt;=2")&gt;1,CN435,BG436)</f>
        <v>4.8999999999999995</v>
      </c>
      <c r="CO436" s="4">
        <f>IF(COUNTIF($BH$5:$BH436,"&gt;=2")&gt;1,CO435,BH436)</f>
        <v>2.1</v>
      </c>
      <c r="CP436" s="4">
        <f>IF(COUNTIF($BH$5:$BH436,"&gt;=2")&gt;1,CP435,BI436)</f>
        <v>0</v>
      </c>
      <c r="CQ436" s="4">
        <f>IF(COUNTIF($BH$5:$BH436,"&gt;=2")&gt;1,CQ435,BJ436)</f>
        <v>0</v>
      </c>
      <c r="CR436" s="4">
        <f>IF(COUNTIF($BH$5:$BH436,"&gt;=2")&gt;1,CR435,BK436)</f>
        <v>0</v>
      </c>
      <c r="CS436" s="4">
        <f>IF(COUNTIF($BN$5:$BN436,"&gt;=2")&gt;1,CS435,BL436)</f>
        <v>7</v>
      </c>
      <c r="CT436" s="4">
        <f>IF(COUNTIF($BN$5:$BN436,"&gt;=2")&gt;1,CT435,BM436)</f>
        <v>4.8999999999999995</v>
      </c>
      <c r="CU436" s="4">
        <f>IF(COUNTIF($BN$5:$BN436,"&gt;=2")&gt;1,CU435,BN436)</f>
        <v>2.1</v>
      </c>
      <c r="CV436" s="4">
        <f>IF(COUNTIF($BN$5:$BN436,"&gt;=2")&gt;1,CV435,BO436)</f>
        <v>0</v>
      </c>
      <c r="CW436" s="4">
        <f>IF(COUNTIF($BN$5:$BN436,"&gt;=2")&gt;1,CW435,BP436)</f>
        <v>0</v>
      </c>
      <c r="CX436" s="4">
        <f>IF(COUNTIF($BT$5:$BT436,"&gt;=2")&gt;1,CX435,BQ436)</f>
        <v>0</v>
      </c>
      <c r="CY436" s="4">
        <f>IF(COUNTIF($BT$5:$BT436,"&gt;=2")&gt;1,CY435,BR436)</f>
        <v>26</v>
      </c>
      <c r="CZ436" s="4">
        <f>IF(COUNTIF($BT$5:$BT436,"&gt;=2")&gt;1,CZ435,BS436)</f>
        <v>11.999999999999996</v>
      </c>
      <c r="DA436" s="4">
        <f>IF(COUNTIF($BT$5:$BT436,"&gt;=2")&gt;1,DA435,BT436)</f>
        <v>2</v>
      </c>
      <c r="DB436" s="4">
        <f>IF(COUNTIF($BT$5:$BT436,"&gt;=2")&gt;1,DB435,BU436)</f>
        <v>0</v>
      </c>
      <c r="DC436" s="4">
        <f>IF(COUNTIF($BZ$5:$BZ436,"&gt;=2")&gt;1,DC435,BV436)</f>
        <v>0</v>
      </c>
      <c r="DD436" s="4">
        <f>IF(COUNTIF($BZ$5:$BZ436,"&gt;=2")&gt;1,DD435,BW436)</f>
        <v>0</v>
      </c>
      <c r="DE436" s="4">
        <f>IF(COUNTIF($BZ$5:$BZ436,"&gt;=2")&gt;1,DE435,BX436)</f>
        <v>298.40000000000003</v>
      </c>
      <c r="DF436" s="4">
        <f>IF(COUNTIF($BZ$5:$BZ436,"&gt;=2")&gt;1,DF435,BY436)</f>
        <v>72.734999999999985</v>
      </c>
      <c r="DG436" s="4">
        <f>IF(COUNTIF($BZ$5:$BZ436,"&gt;=2")&gt;1,DG435,BZ436)</f>
        <v>1.865</v>
      </c>
      <c r="DH436" s="4">
        <f t="shared" si="346"/>
        <v>0</v>
      </c>
      <c r="DI436" s="4">
        <f t="shared" si="347"/>
        <v>0</v>
      </c>
      <c r="DJ436" s="4">
        <f t="shared" si="348"/>
        <v>0</v>
      </c>
      <c r="DK436" s="4">
        <f t="shared" si="349"/>
        <v>0</v>
      </c>
      <c r="DL436" s="4">
        <f t="shared" si="350"/>
        <v>0</v>
      </c>
      <c r="DM436" s="4">
        <f t="shared" si="351"/>
        <v>7</v>
      </c>
      <c r="DN436" s="4">
        <f t="shared" si="352"/>
        <v>13.999999999999998</v>
      </c>
      <c r="DO436" s="4">
        <f t="shared" si="353"/>
        <v>40</v>
      </c>
      <c r="DP436" s="4">
        <f t="shared" si="354"/>
        <v>373</v>
      </c>
      <c r="DQ436" s="4">
        <f t="shared" si="355"/>
        <v>0</v>
      </c>
      <c r="DS436" s="4">
        <v>432</v>
      </c>
      <c r="DT436" s="4">
        <f>$CK436+INDEX(节奏总纲!D$4:D$163,基础状态预估!$C$2)</f>
        <v>456.00483399593907</v>
      </c>
      <c r="DU436" s="4">
        <f>$CK436+INDEX(节奏总纲!E$4:E$163,基础状态预估!$C$2)</f>
        <v>450.28268396026414</v>
      </c>
      <c r="DV436" s="4">
        <f>$CK436+INDEX(节奏总纲!F$4:F$163,基础状态预估!$C$2)</f>
        <v>443.39220630709644</v>
      </c>
      <c r="DW436" s="4">
        <f>$CK436+INDEX(节奏总纲!G$4:G$163,基础状态预估!$C$2)</f>
        <v>435.03246816526354</v>
      </c>
      <c r="DX436" s="4">
        <f>$CK436+INDEX(节奏总纲!H$4:H$163,基础状态预估!$C$2)</f>
        <v>424.69453894381218</v>
      </c>
      <c r="DY436" s="4">
        <f t="shared" si="356"/>
        <v>11.899999999999999</v>
      </c>
      <c r="DZ436" s="4">
        <f t="shared" si="357"/>
        <v>33</v>
      </c>
      <c r="EA436" s="4">
        <f t="shared" si="358"/>
        <v>312.50000000000006</v>
      </c>
      <c r="EB436" s="4">
        <f t="shared" si="359"/>
        <v>74.734999999999985</v>
      </c>
      <c r="EC436" s="4">
        <f t="shared" si="360"/>
        <v>1.865</v>
      </c>
    </row>
    <row r="437" spans="58:133" x14ac:dyDescent="0.15">
      <c r="BF437" s="4">
        <v>433</v>
      </c>
      <c r="BG437" s="4">
        <f t="shared" si="342"/>
        <v>303.09999999999997</v>
      </c>
      <c r="BH437" s="4">
        <f t="shared" si="343"/>
        <v>129.9</v>
      </c>
      <c r="BL437" s="4">
        <f t="shared" si="331"/>
        <v>213.5</v>
      </c>
      <c r="BM437" s="4">
        <f t="shared" si="332"/>
        <v>149.44999999999999</v>
      </c>
      <c r="BN437" s="4">
        <f t="shared" si="333"/>
        <v>64.05</v>
      </c>
      <c r="BR437" s="4">
        <f t="shared" si="334"/>
        <v>269.10000000000002</v>
      </c>
      <c r="BS437" s="4">
        <f t="shared" si="335"/>
        <v>124.19999999999997</v>
      </c>
      <c r="BT437" s="4">
        <f t="shared" si="336"/>
        <v>20.700000000000003</v>
      </c>
      <c r="BX437" s="4">
        <f t="shared" si="337"/>
        <v>299.2</v>
      </c>
      <c r="BY437" s="4">
        <f t="shared" si="338"/>
        <v>72.929999999999978</v>
      </c>
      <c r="BZ437" s="4">
        <f t="shared" si="339"/>
        <v>1.87</v>
      </c>
      <c r="CD437" s="4">
        <f t="shared" si="340"/>
        <v>0</v>
      </c>
      <c r="CE437" s="4">
        <f t="shared" si="341"/>
        <v>0</v>
      </c>
      <c r="CF437" s="4">
        <f>IF(COUNTIF($BH$5:$BH437,"&gt;=2")&lt;=1,SUM($BG437:$BK437)*C$8,CF436)</f>
        <v>151200</v>
      </c>
      <c r="CG437" s="4">
        <f>IF(COUNTIF($BN$5:$BN437,"&gt;=2")&lt;=1,SUM($BL437:$BP437)*D$8,CG436)</f>
        <v>604799.99999999988</v>
      </c>
      <c r="CH437" s="4">
        <f>IF(COUNTIF($BT$5:$BT437,"&gt;=2")&lt;=1,SUM($BQ437:$BU437)*E$8,CH436)</f>
        <v>2592000</v>
      </c>
      <c r="CI437" s="4">
        <f>IF(COUNTIF($BZ$5:$BZ437,"&gt;=2")&lt;=1,SUM($BV437:$BZ437)*F$8,CI436)</f>
        <v>32313600</v>
      </c>
      <c r="CJ437" s="4">
        <f t="shared" si="344"/>
        <v>0</v>
      </c>
      <c r="CK437" s="4">
        <f t="shared" si="345"/>
        <v>412.75</v>
      </c>
      <c r="CM437" s="4">
        <v>433</v>
      </c>
      <c r="CN437" s="4">
        <f>IF(COUNTIF($BH$5:$BH437,"&gt;=2")&gt;1,CN436,BG437)</f>
        <v>4.8999999999999995</v>
      </c>
      <c r="CO437" s="4">
        <f>IF(COUNTIF($BH$5:$BH437,"&gt;=2")&gt;1,CO436,BH437)</f>
        <v>2.1</v>
      </c>
      <c r="CP437" s="4">
        <f>IF(COUNTIF($BH$5:$BH437,"&gt;=2")&gt;1,CP436,BI437)</f>
        <v>0</v>
      </c>
      <c r="CQ437" s="4">
        <f>IF(COUNTIF($BH$5:$BH437,"&gt;=2")&gt;1,CQ436,BJ437)</f>
        <v>0</v>
      </c>
      <c r="CR437" s="4">
        <f>IF(COUNTIF($BH$5:$BH437,"&gt;=2")&gt;1,CR436,BK437)</f>
        <v>0</v>
      </c>
      <c r="CS437" s="4">
        <f>IF(COUNTIF($BN$5:$BN437,"&gt;=2")&gt;1,CS436,BL437)</f>
        <v>7</v>
      </c>
      <c r="CT437" s="4">
        <f>IF(COUNTIF($BN$5:$BN437,"&gt;=2")&gt;1,CT436,BM437)</f>
        <v>4.8999999999999995</v>
      </c>
      <c r="CU437" s="4">
        <f>IF(COUNTIF($BN$5:$BN437,"&gt;=2")&gt;1,CU436,BN437)</f>
        <v>2.1</v>
      </c>
      <c r="CV437" s="4">
        <f>IF(COUNTIF($BN$5:$BN437,"&gt;=2")&gt;1,CV436,BO437)</f>
        <v>0</v>
      </c>
      <c r="CW437" s="4">
        <f>IF(COUNTIF($BN$5:$BN437,"&gt;=2")&gt;1,CW436,BP437)</f>
        <v>0</v>
      </c>
      <c r="CX437" s="4">
        <f>IF(COUNTIF($BT$5:$BT437,"&gt;=2")&gt;1,CX436,BQ437)</f>
        <v>0</v>
      </c>
      <c r="CY437" s="4">
        <f>IF(COUNTIF($BT$5:$BT437,"&gt;=2")&gt;1,CY436,BR437)</f>
        <v>26</v>
      </c>
      <c r="CZ437" s="4">
        <f>IF(COUNTIF($BT$5:$BT437,"&gt;=2")&gt;1,CZ436,BS437)</f>
        <v>11.999999999999996</v>
      </c>
      <c r="DA437" s="4">
        <f>IF(COUNTIF($BT$5:$BT437,"&gt;=2")&gt;1,DA436,BT437)</f>
        <v>2</v>
      </c>
      <c r="DB437" s="4">
        <f>IF(COUNTIF($BT$5:$BT437,"&gt;=2")&gt;1,DB436,BU437)</f>
        <v>0</v>
      </c>
      <c r="DC437" s="4">
        <f>IF(COUNTIF($BZ$5:$BZ437,"&gt;=2")&gt;1,DC436,BV437)</f>
        <v>0</v>
      </c>
      <c r="DD437" s="4">
        <f>IF(COUNTIF($BZ$5:$BZ437,"&gt;=2")&gt;1,DD436,BW437)</f>
        <v>0</v>
      </c>
      <c r="DE437" s="4">
        <f>IF(COUNTIF($BZ$5:$BZ437,"&gt;=2")&gt;1,DE436,BX437)</f>
        <v>299.2</v>
      </c>
      <c r="DF437" s="4">
        <f>IF(COUNTIF($BZ$5:$BZ437,"&gt;=2")&gt;1,DF436,BY437)</f>
        <v>72.929999999999978</v>
      </c>
      <c r="DG437" s="4">
        <f>IF(COUNTIF($BZ$5:$BZ437,"&gt;=2")&gt;1,DG436,BZ437)</f>
        <v>1.87</v>
      </c>
      <c r="DH437" s="4">
        <f t="shared" si="346"/>
        <v>0</v>
      </c>
      <c r="DI437" s="4">
        <f t="shared" si="347"/>
        <v>0</v>
      </c>
      <c r="DJ437" s="4">
        <f t="shared" si="348"/>
        <v>0</v>
      </c>
      <c r="DK437" s="4">
        <f t="shared" si="349"/>
        <v>0</v>
      </c>
      <c r="DL437" s="4">
        <f t="shared" si="350"/>
        <v>0</v>
      </c>
      <c r="DM437" s="4">
        <f t="shared" si="351"/>
        <v>7</v>
      </c>
      <c r="DN437" s="4">
        <f t="shared" si="352"/>
        <v>13.999999999999998</v>
      </c>
      <c r="DO437" s="4">
        <f t="shared" si="353"/>
        <v>40</v>
      </c>
      <c r="DP437" s="4">
        <f t="shared" si="354"/>
        <v>374</v>
      </c>
      <c r="DQ437" s="4">
        <f t="shared" si="355"/>
        <v>0</v>
      </c>
      <c r="DS437" s="4">
        <v>433</v>
      </c>
      <c r="DT437" s="4">
        <f>$CK437+INDEX(节奏总纲!D$4:D$163,基础状态预估!$C$2)</f>
        <v>457.00483399593907</v>
      </c>
      <c r="DU437" s="4">
        <f>$CK437+INDEX(节奏总纲!E$4:E$163,基础状态预估!$C$2)</f>
        <v>451.28268396026414</v>
      </c>
      <c r="DV437" s="4">
        <f>$CK437+INDEX(节奏总纲!F$4:F$163,基础状态预估!$C$2)</f>
        <v>444.39220630709644</v>
      </c>
      <c r="DW437" s="4">
        <f>$CK437+INDEX(节奏总纲!G$4:G$163,基础状态预估!$C$2)</f>
        <v>436.03246816526354</v>
      </c>
      <c r="DX437" s="4">
        <f>$CK437+INDEX(节奏总纲!H$4:H$163,基础状态预估!$C$2)</f>
        <v>425.69453894381218</v>
      </c>
      <c r="DY437" s="4">
        <f t="shared" si="356"/>
        <v>11.899999999999999</v>
      </c>
      <c r="DZ437" s="4">
        <f t="shared" si="357"/>
        <v>33</v>
      </c>
      <c r="EA437" s="4">
        <f t="shared" si="358"/>
        <v>313.3</v>
      </c>
      <c r="EB437" s="4">
        <f t="shared" si="359"/>
        <v>74.929999999999978</v>
      </c>
      <c r="EC437" s="4">
        <f t="shared" si="360"/>
        <v>1.87</v>
      </c>
    </row>
    <row r="438" spans="58:133" x14ac:dyDescent="0.15">
      <c r="BF438" s="4">
        <v>434</v>
      </c>
      <c r="BG438" s="4">
        <f t="shared" si="342"/>
        <v>303.79999999999995</v>
      </c>
      <c r="BH438" s="4">
        <f t="shared" si="343"/>
        <v>130.19999999999999</v>
      </c>
      <c r="BL438" s="4">
        <f t="shared" si="331"/>
        <v>214</v>
      </c>
      <c r="BM438" s="4">
        <f t="shared" si="332"/>
        <v>149.79999999999998</v>
      </c>
      <c r="BN438" s="4">
        <f t="shared" si="333"/>
        <v>64.2</v>
      </c>
      <c r="BR438" s="4">
        <f t="shared" si="334"/>
        <v>269.75</v>
      </c>
      <c r="BS438" s="4">
        <f t="shared" si="335"/>
        <v>124.49999999999997</v>
      </c>
      <c r="BT438" s="4">
        <f t="shared" si="336"/>
        <v>20.75</v>
      </c>
      <c r="BX438" s="4">
        <f t="shared" si="337"/>
        <v>300</v>
      </c>
      <c r="BY438" s="4">
        <f t="shared" si="338"/>
        <v>73.124999999999986</v>
      </c>
      <c r="BZ438" s="4">
        <f t="shared" si="339"/>
        <v>1.875</v>
      </c>
      <c r="CD438" s="4">
        <f t="shared" si="340"/>
        <v>0</v>
      </c>
      <c r="CE438" s="4">
        <f t="shared" si="341"/>
        <v>0</v>
      </c>
      <c r="CF438" s="4">
        <f>IF(COUNTIF($BH$5:$BH438,"&gt;=2")&lt;=1,SUM($BG438:$BK438)*C$8,CF437)</f>
        <v>151200</v>
      </c>
      <c r="CG438" s="4">
        <f>IF(COUNTIF($BN$5:$BN438,"&gt;=2")&lt;=1,SUM($BL438:$BP438)*D$8,CG437)</f>
        <v>604799.99999999988</v>
      </c>
      <c r="CH438" s="4">
        <f>IF(COUNTIF($BT$5:$BT438,"&gt;=2")&lt;=1,SUM($BQ438:$BU438)*E$8,CH437)</f>
        <v>2592000</v>
      </c>
      <c r="CI438" s="4">
        <f>IF(COUNTIF($BZ$5:$BZ438,"&gt;=2")&lt;=1,SUM($BV438:$BZ438)*F$8,CI437)</f>
        <v>32400000</v>
      </c>
      <c r="CJ438" s="4">
        <f t="shared" si="344"/>
        <v>0</v>
      </c>
      <c r="CK438" s="4">
        <f t="shared" si="345"/>
        <v>413.75</v>
      </c>
      <c r="CM438" s="4">
        <v>434</v>
      </c>
      <c r="CN438" s="4">
        <f>IF(COUNTIF($BH$5:$BH438,"&gt;=2")&gt;1,CN437,BG438)</f>
        <v>4.8999999999999995</v>
      </c>
      <c r="CO438" s="4">
        <f>IF(COUNTIF($BH$5:$BH438,"&gt;=2")&gt;1,CO437,BH438)</f>
        <v>2.1</v>
      </c>
      <c r="CP438" s="4">
        <f>IF(COUNTIF($BH$5:$BH438,"&gt;=2")&gt;1,CP437,BI438)</f>
        <v>0</v>
      </c>
      <c r="CQ438" s="4">
        <f>IF(COUNTIF($BH$5:$BH438,"&gt;=2")&gt;1,CQ437,BJ438)</f>
        <v>0</v>
      </c>
      <c r="CR438" s="4">
        <f>IF(COUNTIF($BH$5:$BH438,"&gt;=2")&gt;1,CR437,BK438)</f>
        <v>0</v>
      </c>
      <c r="CS438" s="4">
        <f>IF(COUNTIF($BN$5:$BN438,"&gt;=2")&gt;1,CS437,BL438)</f>
        <v>7</v>
      </c>
      <c r="CT438" s="4">
        <f>IF(COUNTIF($BN$5:$BN438,"&gt;=2")&gt;1,CT437,BM438)</f>
        <v>4.8999999999999995</v>
      </c>
      <c r="CU438" s="4">
        <f>IF(COUNTIF($BN$5:$BN438,"&gt;=2")&gt;1,CU437,BN438)</f>
        <v>2.1</v>
      </c>
      <c r="CV438" s="4">
        <f>IF(COUNTIF($BN$5:$BN438,"&gt;=2")&gt;1,CV437,BO438)</f>
        <v>0</v>
      </c>
      <c r="CW438" s="4">
        <f>IF(COUNTIF($BN$5:$BN438,"&gt;=2")&gt;1,CW437,BP438)</f>
        <v>0</v>
      </c>
      <c r="CX438" s="4">
        <f>IF(COUNTIF($BT$5:$BT438,"&gt;=2")&gt;1,CX437,BQ438)</f>
        <v>0</v>
      </c>
      <c r="CY438" s="4">
        <f>IF(COUNTIF($BT$5:$BT438,"&gt;=2")&gt;1,CY437,BR438)</f>
        <v>26</v>
      </c>
      <c r="CZ438" s="4">
        <f>IF(COUNTIF($BT$5:$BT438,"&gt;=2")&gt;1,CZ437,BS438)</f>
        <v>11.999999999999996</v>
      </c>
      <c r="DA438" s="4">
        <f>IF(COUNTIF($BT$5:$BT438,"&gt;=2")&gt;1,DA437,BT438)</f>
        <v>2</v>
      </c>
      <c r="DB438" s="4">
        <f>IF(COUNTIF($BT$5:$BT438,"&gt;=2")&gt;1,DB437,BU438)</f>
        <v>0</v>
      </c>
      <c r="DC438" s="4">
        <f>IF(COUNTIF($BZ$5:$BZ438,"&gt;=2")&gt;1,DC437,BV438)</f>
        <v>0</v>
      </c>
      <c r="DD438" s="4">
        <f>IF(COUNTIF($BZ$5:$BZ438,"&gt;=2")&gt;1,DD437,BW438)</f>
        <v>0</v>
      </c>
      <c r="DE438" s="4">
        <f>IF(COUNTIF($BZ$5:$BZ438,"&gt;=2")&gt;1,DE437,BX438)</f>
        <v>300</v>
      </c>
      <c r="DF438" s="4">
        <f>IF(COUNTIF($BZ$5:$BZ438,"&gt;=2")&gt;1,DF437,BY438)</f>
        <v>73.124999999999986</v>
      </c>
      <c r="DG438" s="4">
        <f>IF(COUNTIF($BZ$5:$BZ438,"&gt;=2")&gt;1,DG437,BZ438)</f>
        <v>1.875</v>
      </c>
      <c r="DH438" s="4">
        <f t="shared" si="346"/>
        <v>0</v>
      </c>
      <c r="DI438" s="4">
        <f t="shared" si="347"/>
        <v>0</v>
      </c>
      <c r="DJ438" s="4">
        <f t="shared" si="348"/>
        <v>0</v>
      </c>
      <c r="DK438" s="4">
        <f t="shared" si="349"/>
        <v>0</v>
      </c>
      <c r="DL438" s="4">
        <f t="shared" si="350"/>
        <v>0</v>
      </c>
      <c r="DM438" s="4">
        <f t="shared" si="351"/>
        <v>7</v>
      </c>
      <c r="DN438" s="4">
        <f t="shared" si="352"/>
        <v>13.999999999999998</v>
      </c>
      <c r="DO438" s="4">
        <f t="shared" si="353"/>
        <v>40</v>
      </c>
      <c r="DP438" s="4">
        <f t="shared" si="354"/>
        <v>375</v>
      </c>
      <c r="DQ438" s="4">
        <f t="shared" si="355"/>
        <v>0</v>
      </c>
      <c r="DS438" s="4">
        <v>434</v>
      </c>
      <c r="DT438" s="4">
        <f>$CK438+INDEX(节奏总纲!D$4:D$163,基础状态预估!$C$2)</f>
        <v>458.00483399593907</v>
      </c>
      <c r="DU438" s="4">
        <f>$CK438+INDEX(节奏总纲!E$4:E$163,基础状态预估!$C$2)</f>
        <v>452.28268396026414</v>
      </c>
      <c r="DV438" s="4">
        <f>$CK438+INDEX(节奏总纲!F$4:F$163,基础状态预估!$C$2)</f>
        <v>445.39220630709644</v>
      </c>
      <c r="DW438" s="4">
        <f>$CK438+INDEX(节奏总纲!G$4:G$163,基础状态预估!$C$2)</f>
        <v>437.03246816526354</v>
      </c>
      <c r="DX438" s="4">
        <f>$CK438+INDEX(节奏总纲!H$4:H$163,基础状态预估!$C$2)</f>
        <v>426.69453894381218</v>
      </c>
      <c r="DY438" s="4">
        <f t="shared" si="356"/>
        <v>11.899999999999999</v>
      </c>
      <c r="DZ438" s="4">
        <f t="shared" si="357"/>
        <v>33</v>
      </c>
      <c r="EA438" s="4">
        <f t="shared" si="358"/>
        <v>314.10000000000002</v>
      </c>
      <c r="EB438" s="4">
        <f t="shared" si="359"/>
        <v>75.124999999999986</v>
      </c>
      <c r="EC438" s="4">
        <f t="shared" si="360"/>
        <v>1.875</v>
      </c>
    </row>
    <row r="439" spans="58:133" x14ac:dyDescent="0.15">
      <c r="BF439" s="4">
        <v>435</v>
      </c>
      <c r="BG439" s="4">
        <f t="shared" si="342"/>
        <v>304.5</v>
      </c>
      <c r="BH439" s="4">
        <f t="shared" si="343"/>
        <v>130.5</v>
      </c>
      <c r="BL439" s="4">
        <f t="shared" si="331"/>
        <v>214.5</v>
      </c>
      <c r="BM439" s="4">
        <f t="shared" si="332"/>
        <v>150.14999999999998</v>
      </c>
      <c r="BN439" s="4">
        <f t="shared" si="333"/>
        <v>64.349999999999994</v>
      </c>
      <c r="BR439" s="4">
        <f t="shared" si="334"/>
        <v>270.40000000000003</v>
      </c>
      <c r="BS439" s="4">
        <f t="shared" si="335"/>
        <v>124.79999999999997</v>
      </c>
      <c r="BT439" s="4">
        <f t="shared" si="336"/>
        <v>20.8</v>
      </c>
      <c r="BX439" s="4">
        <f t="shared" si="337"/>
        <v>300.8</v>
      </c>
      <c r="BY439" s="4">
        <f t="shared" si="338"/>
        <v>73.319999999999979</v>
      </c>
      <c r="BZ439" s="4">
        <f t="shared" si="339"/>
        <v>1.8800000000000001</v>
      </c>
      <c r="CD439" s="4">
        <f t="shared" si="340"/>
        <v>0</v>
      </c>
      <c r="CE439" s="4">
        <f t="shared" si="341"/>
        <v>0</v>
      </c>
      <c r="CF439" s="4">
        <f>IF(COUNTIF($BH$5:$BH439,"&gt;=2")&lt;=1,SUM($BG439:$BK439)*C$8,CF438)</f>
        <v>151200</v>
      </c>
      <c r="CG439" s="4">
        <f>IF(COUNTIF($BN$5:$BN439,"&gt;=2")&lt;=1,SUM($BL439:$BP439)*D$8,CG438)</f>
        <v>604799.99999999988</v>
      </c>
      <c r="CH439" s="4">
        <f>IF(COUNTIF($BT$5:$BT439,"&gt;=2")&lt;=1,SUM($BQ439:$BU439)*E$8,CH438)</f>
        <v>2592000</v>
      </c>
      <c r="CI439" s="4">
        <f>IF(COUNTIF($BZ$5:$BZ439,"&gt;=2")&lt;=1,SUM($BV439:$BZ439)*F$8,CI438)</f>
        <v>32486400</v>
      </c>
      <c r="CJ439" s="4">
        <f t="shared" si="344"/>
        <v>0</v>
      </c>
      <c r="CK439" s="4">
        <f t="shared" si="345"/>
        <v>414.75</v>
      </c>
      <c r="CM439" s="4">
        <v>435</v>
      </c>
      <c r="CN439" s="4">
        <f>IF(COUNTIF($BH$5:$BH439,"&gt;=2")&gt;1,CN438,BG439)</f>
        <v>4.8999999999999995</v>
      </c>
      <c r="CO439" s="4">
        <f>IF(COUNTIF($BH$5:$BH439,"&gt;=2")&gt;1,CO438,BH439)</f>
        <v>2.1</v>
      </c>
      <c r="CP439" s="4">
        <f>IF(COUNTIF($BH$5:$BH439,"&gt;=2")&gt;1,CP438,BI439)</f>
        <v>0</v>
      </c>
      <c r="CQ439" s="4">
        <f>IF(COUNTIF($BH$5:$BH439,"&gt;=2")&gt;1,CQ438,BJ439)</f>
        <v>0</v>
      </c>
      <c r="CR439" s="4">
        <f>IF(COUNTIF($BH$5:$BH439,"&gt;=2")&gt;1,CR438,BK439)</f>
        <v>0</v>
      </c>
      <c r="CS439" s="4">
        <f>IF(COUNTIF($BN$5:$BN439,"&gt;=2")&gt;1,CS438,BL439)</f>
        <v>7</v>
      </c>
      <c r="CT439" s="4">
        <f>IF(COUNTIF($BN$5:$BN439,"&gt;=2")&gt;1,CT438,BM439)</f>
        <v>4.8999999999999995</v>
      </c>
      <c r="CU439" s="4">
        <f>IF(COUNTIF($BN$5:$BN439,"&gt;=2")&gt;1,CU438,BN439)</f>
        <v>2.1</v>
      </c>
      <c r="CV439" s="4">
        <f>IF(COUNTIF($BN$5:$BN439,"&gt;=2")&gt;1,CV438,BO439)</f>
        <v>0</v>
      </c>
      <c r="CW439" s="4">
        <f>IF(COUNTIF($BN$5:$BN439,"&gt;=2")&gt;1,CW438,BP439)</f>
        <v>0</v>
      </c>
      <c r="CX439" s="4">
        <f>IF(COUNTIF($BT$5:$BT439,"&gt;=2")&gt;1,CX438,BQ439)</f>
        <v>0</v>
      </c>
      <c r="CY439" s="4">
        <f>IF(COUNTIF($BT$5:$BT439,"&gt;=2")&gt;1,CY438,BR439)</f>
        <v>26</v>
      </c>
      <c r="CZ439" s="4">
        <f>IF(COUNTIF($BT$5:$BT439,"&gt;=2")&gt;1,CZ438,BS439)</f>
        <v>11.999999999999996</v>
      </c>
      <c r="DA439" s="4">
        <f>IF(COUNTIF($BT$5:$BT439,"&gt;=2")&gt;1,DA438,BT439)</f>
        <v>2</v>
      </c>
      <c r="DB439" s="4">
        <f>IF(COUNTIF($BT$5:$BT439,"&gt;=2")&gt;1,DB438,BU439)</f>
        <v>0</v>
      </c>
      <c r="DC439" s="4">
        <f>IF(COUNTIF($BZ$5:$BZ439,"&gt;=2")&gt;1,DC438,BV439)</f>
        <v>0</v>
      </c>
      <c r="DD439" s="4">
        <f>IF(COUNTIF($BZ$5:$BZ439,"&gt;=2")&gt;1,DD438,BW439)</f>
        <v>0</v>
      </c>
      <c r="DE439" s="4">
        <f>IF(COUNTIF($BZ$5:$BZ439,"&gt;=2")&gt;1,DE438,BX439)</f>
        <v>300.8</v>
      </c>
      <c r="DF439" s="4">
        <f>IF(COUNTIF($BZ$5:$BZ439,"&gt;=2")&gt;1,DF438,BY439)</f>
        <v>73.319999999999979</v>
      </c>
      <c r="DG439" s="4">
        <f>IF(COUNTIF($BZ$5:$BZ439,"&gt;=2")&gt;1,DG438,BZ439)</f>
        <v>1.8800000000000001</v>
      </c>
      <c r="DH439" s="4">
        <f t="shared" si="346"/>
        <v>0</v>
      </c>
      <c r="DI439" s="4">
        <f t="shared" si="347"/>
        <v>0</v>
      </c>
      <c r="DJ439" s="4">
        <f t="shared" si="348"/>
        <v>0</v>
      </c>
      <c r="DK439" s="4">
        <f t="shared" si="349"/>
        <v>0</v>
      </c>
      <c r="DL439" s="4">
        <f t="shared" si="350"/>
        <v>0</v>
      </c>
      <c r="DM439" s="4">
        <f t="shared" si="351"/>
        <v>7</v>
      </c>
      <c r="DN439" s="4">
        <f t="shared" si="352"/>
        <v>13.999999999999998</v>
      </c>
      <c r="DO439" s="4">
        <f t="shared" si="353"/>
        <v>40</v>
      </c>
      <c r="DP439" s="4">
        <f t="shared" si="354"/>
        <v>376</v>
      </c>
      <c r="DQ439" s="4">
        <f t="shared" si="355"/>
        <v>0</v>
      </c>
      <c r="DS439" s="4">
        <v>435</v>
      </c>
      <c r="DT439" s="4">
        <f>$CK439+INDEX(节奏总纲!D$4:D$163,基础状态预估!$C$2)</f>
        <v>459.00483399593907</v>
      </c>
      <c r="DU439" s="4">
        <f>$CK439+INDEX(节奏总纲!E$4:E$163,基础状态预估!$C$2)</f>
        <v>453.28268396026414</v>
      </c>
      <c r="DV439" s="4">
        <f>$CK439+INDEX(节奏总纲!F$4:F$163,基础状态预估!$C$2)</f>
        <v>446.39220630709644</v>
      </c>
      <c r="DW439" s="4">
        <f>$CK439+INDEX(节奏总纲!G$4:G$163,基础状态预估!$C$2)</f>
        <v>438.03246816526354</v>
      </c>
      <c r="DX439" s="4">
        <f>$CK439+INDEX(节奏总纲!H$4:H$163,基础状态预估!$C$2)</f>
        <v>427.69453894381218</v>
      </c>
      <c r="DY439" s="4">
        <f t="shared" si="356"/>
        <v>11.899999999999999</v>
      </c>
      <c r="DZ439" s="4">
        <f t="shared" si="357"/>
        <v>33</v>
      </c>
      <c r="EA439" s="4">
        <f t="shared" si="358"/>
        <v>314.90000000000003</v>
      </c>
      <c r="EB439" s="4">
        <f t="shared" si="359"/>
        <v>75.319999999999979</v>
      </c>
      <c r="EC439" s="4">
        <f t="shared" si="360"/>
        <v>1.8800000000000001</v>
      </c>
    </row>
    <row r="440" spans="58:133" x14ac:dyDescent="0.15">
      <c r="BF440" s="4">
        <v>436</v>
      </c>
      <c r="BG440" s="4">
        <f t="shared" si="342"/>
        <v>305.2</v>
      </c>
      <c r="BH440" s="4">
        <f t="shared" si="343"/>
        <v>130.79999999999998</v>
      </c>
      <c r="BL440" s="4">
        <f t="shared" si="331"/>
        <v>215</v>
      </c>
      <c r="BM440" s="4">
        <f t="shared" si="332"/>
        <v>150.5</v>
      </c>
      <c r="BN440" s="4">
        <f t="shared" si="333"/>
        <v>64.5</v>
      </c>
      <c r="BR440" s="4">
        <f t="shared" si="334"/>
        <v>271.05</v>
      </c>
      <c r="BS440" s="4">
        <f t="shared" si="335"/>
        <v>125.09999999999997</v>
      </c>
      <c r="BT440" s="4">
        <f t="shared" si="336"/>
        <v>20.85</v>
      </c>
      <c r="BX440" s="4">
        <f t="shared" si="337"/>
        <v>301.60000000000002</v>
      </c>
      <c r="BY440" s="4">
        <f t="shared" si="338"/>
        <v>73.514999999999986</v>
      </c>
      <c r="BZ440" s="4">
        <f t="shared" si="339"/>
        <v>1.885</v>
      </c>
      <c r="CD440" s="4">
        <f t="shared" si="340"/>
        <v>0</v>
      </c>
      <c r="CE440" s="4">
        <f t="shared" si="341"/>
        <v>0</v>
      </c>
      <c r="CF440" s="4">
        <f>IF(COUNTIF($BH$5:$BH440,"&gt;=2")&lt;=1,SUM($BG440:$BK440)*C$8,CF439)</f>
        <v>151200</v>
      </c>
      <c r="CG440" s="4">
        <f>IF(COUNTIF($BN$5:$BN440,"&gt;=2")&lt;=1,SUM($BL440:$BP440)*D$8,CG439)</f>
        <v>604799.99999999988</v>
      </c>
      <c r="CH440" s="4">
        <f>IF(COUNTIF($BT$5:$BT440,"&gt;=2")&lt;=1,SUM($BQ440:$BU440)*E$8,CH439)</f>
        <v>2592000</v>
      </c>
      <c r="CI440" s="4">
        <f>IF(COUNTIF($BZ$5:$BZ440,"&gt;=2")&lt;=1,SUM($BV440:$BZ440)*F$8,CI439)</f>
        <v>32572800</v>
      </c>
      <c r="CJ440" s="4">
        <f t="shared" si="344"/>
        <v>0</v>
      </c>
      <c r="CK440" s="4">
        <f t="shared" si="345"/>
        <v>415.75</v>
      </c>
      <c r="CM440" s="4">
        <v>436</v>
      </c>
      <c r="CN440" s="4">
        <f>IF(COUNTIF($BH$5:$BH440,"&gt;=2")&gt;1,CN439,BG440)</f>
        <v>4.8999999999999995</v>
      </c>
      <c r="CO440" s="4">
        <f>IF(COUNTIF($BH$5:$BH440,"&gt;=2")&gt;1,CO439,BH440)</f>
        <v>2.1</v>
      </c>
      <c r="CP440" s="4">
        <f>IF(COUNTIF($BH$5:$BH440,"&gt;=2")&gt;1,CP439,BI440)</f>
        <v>0</v>
      </c>
      <c r="CQ440" s="4">
        <f>IF(COUNTIF($BH$5:$BH440,"&gt;=2")&gt;1,CQ439,BJ440)</f>
        <v>0</v>
      </c>
      <c r="CR440" s="4">
        <f>IF(COUNTIF($BH$5:$BH440,"&gt;=2")&gt;1,CR439,BK440)</f>
        <v>0</v>
      </c>
      <c r="CS440" s="4">
        <f>IF(COUNTIF($BN$5:$BN440,"&gt;=2")&gt;1,CS439,BL440)</f>
        <v>7</v>
      </c>
      <c r="CT440" s="4">
        <f>IF(COUNTIF($BN$5:$BN440,"&gt;=2")&gt;1,CT439,BM440)</f>
        <v>4.8999999999999995</v>
      </c>
      <c r="CU440" s="4">
        <f>IF(COUNTIF($BN$5:$BN440,"&gt;=2")&gt;1,CU439,BN440)</f>
        <v>2.1</v>
      </c>
      <c r="CV440" s="4">
        <f>IF(COUNTIF($BN$5:$BN440,"&gt;=2")&gt;1,CV439,BO440)</f>
        <v>0</v>
      </c>
      <c r="CW440" s="4">
        <f>IF(COUNTIF($BN$5:$BN440,"&gt;=2")&gt;1,CW439,BP440)</f>
        <v>0</v>
      </c>
      <c r="CX440" s="4">
        <f>IF(COUNTIF($BT$5:$BT440,"&gt;=2")&gt;1,CX439,BQ440)</f>
        <v>0</v>
      </c>
      <c r="CY440" s="4">
        <f>IF(COUNTIF($BT$5:$BT440,"&gt;=2")&gt;1,CY439,BR440)</f>
        <v>26</v>
      </c>
      <c r="CZ440" s="4">
        <f>IF(COUNTIF($BT$5:$BT440,"&gt;=2")&gt;1,CZ439,BS440)</f>
        <v>11.999999999999996</v>
      </c>
      <c r="DA440" s="4">
        <f>IF(COUNTIF($BT$5:$BT440,"&gt;=2")&gt;1,DA439,BT440)</f>
        <v>2</v>
      </c>
      <c r="DB440" s="4">
        <f>IF(COUNTIF($BT$5:$BT440,"&gt;=2")&gt;1,DB439,BU440)</f>
        <v>0</v>
      </c>
      <c r="DC440" s="4">
        <f>IF(COUNTIF($BZ$5:$BZ440,"&gt;=2")&gt;1,DC439,BV440)</f>
        <v>0</v>
      </c>
      <c r="DD440" s="4">
        <f>IF(COUNTIF($BZ$5:$BZ440,"&gt;=2")&gt;1,DD439,BW440)</f>
        <v>0</v>
      </c>
      <c r="DE440" s="4">
        <f>IF(COUNTIF($BZ$5:$BZ440,"&gt;=2")&gt;1,DE439,BX440)</f>
        <v>301.60000000000002</v>
      </c>
      <c r="DF440" s="4">
        <f>IF(COUNTIF($BZ$5:$BZ440,"&gt;=2")&gt;1,DF439,BY440)</f>
        <v>73.514999999999986</v>
      </c>
      <c r="DG440" s="4">
        <f>IF(COUNTIF($BZ$5:$BZ440,"&gt;=2")&gt;1,DG439,BZ440)</f>
        <v>1.885</v>
      </c>
      <c r="DH440" s="4">
        <f t="shared" si="346"/>
        <v>0</v>
      </c>
      <c r="DI440" s="4">
        <f t="shared" si="347"/>
        <v>0</v>
      </c>
      <c r="DJ440" s="4">
        <f t="shared" si="348"/>
        <v>0</v>
      </c>
      <c r="DK440" s="4">
        <f t="shared" si="349"/>
        <v>0</v>
      </c>
      <c r="DL440" s="4">
        <f t="shared" si="350"/>
        <v>0</v>
      </c>
      <c r="DM440" s="4">
        <f t="shared" si="351"/>
        <v>7</v>
      </c>
      <c r="DN440" s="4">
        <f t="shared" si="352"/>
        <v>13.999999999999998</v>
      </c>
      <c r="DO440" s="4">
        <f t="shared" si="353"/>
        <v>40</v>
      </c>
      <c r="DP440" s="4">
        <f t="shared" si="354"/>
        <v>377</v>
      </c>
      <c r="DQ440" s="4">
        <f t="shared" si="355"/>
        <v>0</v>
      </c>
      <c r="DS440" s="4">
        <v>436</v>
      </c>
      <c r="DT440" s="4">
        <f>$CK440+INDEX(节奏总纲!D$4:D$163,基础状态预估!$C$2)</f>
        <v>460.00483399593907</v>
      </c>
      <c r="DU440" s="4">
        <f>$CK440+INDEX(节奏总纲!E$4:E$163,基础状态预估!$C$2)</f>
        <v>454.28268396026414</v>
      </c>
      <c r="DV440" s="4">
        <f>$CK440+INDEX(节奏总纲!F$4:F$163,基础状态预估!$C$2)</f>
        <v>447.39220630709644</v>
      </c>
      <c r="DW440" s="4">
        <f>$CK440+INDEX(节奏总纲!G$4:G$163,基础状态预估!$C$2)</f>
        <v>439.03246816526354</v>
      </c>
      <c r="DX440" s="4">
        <f>$CK440+INDEX(节奏总纲!H$4:H$163,基础状态预估!$C$2)</f>
        <v>428.69453894381218</v>
      </c>
      <c r="DY440" s="4">
        <f t="shared" si="356"/>
        <v>11.899999999999999</v>
      </c>
      <c r="DZ440" s="4">
        <f t="shared" si="357"/>
        <v>33</v>
      </c>
      <c r="EA440" s="4">
        <f t="shared" si="358"/>
        <v>315.70000000000005</v>
      </c>
      <c r="EB440" s="4">
        <f t="shared" si="359"/>
        <v>75.514999999999986</v>
      </c>
      <c r="EC440" s="4">
        <f t="shared" si="360"/>
        <v>1.885</v>
      </c>
    </row>
    <row r="441" spans="58:133" x14ac:dyDescent="0.15">
      <c r="BF441" s="4">
        <v>437</v>
      </c>
      <c r="BG441" s="4">
        <f t="shared" si="342"/>
        <v>305.89999999999998</v>
      </c>
      <c r="BH441" s="4">
        <f t="shared" si="343"/>
        <v>131.1</v>
      </c>
      <c r="BL441" s="4">
        <f t="shared" si="331"/>
        <v>215.5</v>
      </c>
      <c r="BM441" s="4">
        <f t="shared" si="332"/>
        <v>150.85</v>
      </c>
      <c r="BN441" s="4">
        <f t="shared" si="333"/>
        <v>64.649999999999991</v>
      </c>
      <c r="BR441" s="4">
        <f t="shared" si="334"/>
        <v>271.7</v>
      </c>
      <c r="BS441" s="4">
        <f t="shared" si="335"/>
        <v>125.39999999999998</v>
      </c>
      <c r="BT441" s="4">
        <f t="shared" si="336"/>
        <v>20.900000000000002</v>
      </c>
      <c r="BX441" s="4">
        <f t="shared" si="337"/>
        <v>302.40000000000003</v>
      </c>
      <c r="BY441" s="4">
        <f t="shared" si="338"/>
        <v>73.70999999999998</v>
      </c>
      <c r="BZ441" s="4">
        <f t="shared" si="339"/>
        <v>1.8900000000000001</v>
      </c>
      <c r="CD441" s="4">
        <f t="shared" si="340"/>
        <v>0</v>
      </c>
      <c r="CE441" s="4">
        <f t="shared" si="341"/>
        <v>0</v>
      </c>
      <c r="CF441" s="4">
        <f>IF(COUNTIF($BH$5:$BH441,"&gt;=2")&lt;=1,SUM($BG441:$BK441)*C$8,CF440)</f>
        <v>151200</v>
      </c>
      <c r="CG441" s="4">
        <f>IF(COUNTIF($BN$5:$BN441,"&gt;=2")&lt;=1,SUM($BL441:$BP441)*D$8,CG440)</f>
        <v>604799.99999999988</v>
      </c>
      <c r="CH441" s="4">
        <f>IF(COUNTIF($BT$5:$BT441,"&gt;=2")&lt;=1,SUM($BQ441:$BU441)*E$8,CH440)</f>
        <v>2592000</v>
      </c>
      <c r="CI441" s="4">
        <f>IF(COUNTIF($BZ$5:$BZ441,"&gt;=2")&lt;=1,SUM($BV441:$BZ441)*F$8,CI440)</f>
        <v>32659200</v>
      </c>
      <c r="CJ441" s="4">
        <f t="shared" si="344"/>
        <v>0</v>
      </c>
      <c r="CK441" s="4">
        <f t="shared" si="345"/>
        <v>416.75</v>
      </c>
      <c r="CM441" s="4">
        <v>437</v>
      </c>
      <c r="CN441" s="4">
        <f>IF(COUNTIF($BH$5:$BH441,"&gt;=2")&gt;1,CN440,BG441)</f>
        <v>4.8999999999999995</v>
      </c>
      <c r="CO441" s="4">
        <f>IF(COUNTIF($BH$5:$BH441,"&gt;=2")&gt;1,CO440,BH441)</f>
        <v>2.1</v>
      </c>
      <c r="CP441" s="4">
        <f>IF(COUNTIF($BH$5:$BH441,"&gt;=2")&gt;1,CP440,BI441)</f>
        <v>0</v>
      </c>
      <c r="CQ441" s="4">
        <f>IF(COUNTIF($BH$5:$BH441,"&gt;=2")&gt;1,CQ440,BJ441)</f>
        <v>0</v>
      </c>
      <c r="CR441" s="4">
        <f>IF(COUNTIF($BH$5:$BH441,"&gt;=2")&gt;1,CR440,BK441)</f>
        <v>0</v>
      </c>
      <c r="CS441" s="4">
        <f>IF(COUNTIF($BN$5:$BN441,"&gt;=2")&gt;1,CS440,BL441)</f>
        <v>7</v>
      </c>
      <c r="CT441" s="4">
        <f>IF(COUNTIF($BN$5:$BN441,"&gt;=2")&gt;1,CT440,BM441)</f>
        <v>4.8999999999999995</v>
      </c>
      <c r="CU441" s="4">
        <f>IF(COUNTIF($BN$5:$BN441,"&gt;=2")&gt;1,CU440,BN441)</f>
        <v>2.1</v>
      </c>
      <c r="CV441" s="4">
        <f>IF(COUNTIF($BN$5:$BN441,"&gt;=2")&gt;1,CV440,BO441)</f>
        <v>0</v>
      </c>
      <c r="CW441" s="4">
        <f>IF(COUNTIF($BN$5:$BN441,"&gt;=2")&gt;1,CW440,BP441)</f>
        <v>0</v>
      </c>
      <c r="CX441" s="4">
        <f>IF(COUNTIF($BT$5:$BT441,"&gt;=2")&gt;1,CX440,BQ441)</f>
        <v>0</v>
      </c>
      <c r="CY441" s="4">
        <f>IF(COUNTIF($BT$5:$BT441,"&gt;=2")&gt;1,CY440,BR441)</f>
        <v>26</v>
      </c>
      <c r="CZ441" s="4">
        <f>IF(COUNTIF($BT$5:$BT441,"&gt;=2")&gt;1,CZ440,BS441)</f>
        <v>11.999999999999996</v>
      </c>
      <c r="DA441" s="4">
        <f>IF(COUNTIF($BT$5:$BT441,"&gt;=2")&gt;1,DA440,BT441)</f>
        <v>2</v>
      </c>
      <c r="DB441" s="4">
        <f>IF(COUNTIF($BT$5:$BT441,"&gt;=2")&gt;1,DB440,BU441)</f>
        <v>0</v>
      </c>
      <c r="DC441" s="4">
        <f>IF(COUNTIF($BZ$5:$BZ441,"&gt;=2")&gt;1,DC440,BV441)</f>
        <v>0</v>
      </c>
      <c r="DD441" s="4">
        <f>IF(COUNTIF($BZ$5:$BZ441,"&gt;=2")&gt;1,DD440,BW441)</f>
        <v>0</v>
      </c>
      <c r="DE441" s="4">
        <f>IF(COUNTIF($BZ$5:$BZ441,"&gt;=2")&gt;1,DE440,BX441)</f>
        <v>302.40000000000003</v>
      </c>
      <c r="DF441" s="4">
        <f>IF(COUNTIF($BZ$5:$BZ441,"&gt;=2")&gt;1,DF440,BY441)</f>
        <v>73.70999999999998</v>
      </c>
      <c r="DG441" s="4">
        <f>IF(COUNTIF($BZ$5:$BZ441,"&gt;=2")&gt;1,DG440,BZ441)</f>
        <v>1.8900000000000001</v>
      </c>
      <c r="DH441" s="4">
        <f t="shared" si="346"/>
        <v>0</v>
      </c>
      <c r="DI441" s="4">
        <f t="shared" si="347"/>
        <v>0</v>
      </c>
      <c r="DJ441" s="4">
        <f t="shared" si="348"/>
        <v>0</v>
      </c>
      <c r="DK441" s="4">
        <f t="shared" si="349"/>
        <v>0</v>
      </c>
      <c r="DL441" s="4">
        <f t="shared" si="350"/>
        <v>0</v>
      </c>
      <c r="DM441" s="4">
        <f t="shared" si="351"/>
        <v>7</v>
      </c>
      <c r="DN441" s="4">
        <f t="shared" si="352"/>
        <v>13.999999999999998</v>
      </c>
      <c r="DO441" s="4">
        <f t="shared" si="353"/>
        <v>40</v>
      </c>
      <c r="DP441" s="4">
        <f t="shared" si="354"/>
        <v>378</v>
      </c>
      <c r="DQ441" s="4">
        <f t="shared" si="355"/>
        <v>0</v>
      </c>
      <c r="DS441" s="4">
        <v>437</v>
      </c>
      <c r="DT441" s="4">
        <f>$CK441+INDEX(节奏总纲!D$4:D$163,基础状态预估!$C$2)</f>
        <v>461.00483399593907</v>
      </c>
      <c r="DU441" s="4">
        <f>$CK441+INDEX(节奏总纲!E$4:E$163,基础状态预估!$C$2)</f>
        <v>455.28268396026414</v>
      </c>
      <c r="DV441" s="4">
        <f>$CK441+INDEX(节奏总纲!F$4:F$163,基础状态预估!$C$2)</f>
        <v>448.39220630709644</v>
      </c>
      <c r="DW441" s="4">
        <f>$CK441+INDEX(节奏总纲!G$4:G$163,基础状态预估!$C$2)</f>
        <v>440.03246816526354</v>
      </c>
      <c r="DX441" s="4">
        <f>$CK441+INDEX(节奏总纲!H$4:H$163,基础状态预估!$C$2)</f>
        <v>429.69453894381218</v>
      </c>
      <c r="DY441" s="4">
        <f t="shared" si="356"/>
        <v>11.899999999999999</v>
      </c>
      <c r="DZ441" s="4">
        <f t="shared" si="357"/>
        <v>33</v>
      </c>
      <c r="EA441" s="4">
        <f t="shared" si="358"/>
        <v>316.50000000000006</v>
      </c>
      <c r="EB441" s="4">
        <f t="shared" si="359"/>
        <v>75.70999999999998</v>
      </c>
      <c r="EC441" s="4">
        <f t="shared" si="360"/>
        <v>1.8900000000000001</v>
      </c>
    </row>
    <row r="442" spans="58:133" x14ac:dyDescent="0.15">
      <c r="BF442" s="4">
        <v>438</v>
      </c>
      <c r="BG442" s="4">
        <f t="shared" si="342"/>
        <v>306.59999999999997</v>
      </c>
      <c r="BH442" s="4">
        <f t="shared" si="343"/>
        <v>131.4</v>
      </c>
      <c r="BL442" s="4">
        <f t="shared" si="331"/>
        <v>216</v>
      </c>
      <c r="BM442" s="4">
        <f t="shared" si="332"/>
        <v>151.19999999999999</v>
      </c>
      <c r="BN442" s="4">
        <f t="shared" si="333"/>
        <v>64.8</v>
      </c>
      <c r="BR442" s="4">
        <f t="shared" si="334"/>
        <v>272.35000000000002</v>
      </c>
      <c r="BS442" s="4">
        <f t="shared" si="335"/>
        <v>125.69999999999997</v>
      </c>
      <c r="BT442" s="4">
        <f t="shared" si="336"/>
        <v>20.950000000000003</v>
      </c>
      <c r="BX442" s="4">
        <f t="shared" si="337"/>
        <v>303.2</v>
      </c>
      <c r="BY442" s="4">
        <f t="shared" si="338"/>
        <v>73.904999999999987</v>
      </c>
      <c r="BZ442" s="4">
        <f t="shared" si="339"/>
        <v>1.895</v>
      </c>
      <c r="CD442" s="4">
        <f t="shared" si="340"/>
        <v>0</v>
      </c>
      <c r="CE442" s="4">
        <f t="shared" si="341"/>
        <v>0</v>
      </c>
      <c r="CF442" s="4">
        <f>IF(COUNTIF($BH$5:$BH442,"&gt;=2")&lt;=1,SUM($BG442:$BK442)*C$8,CF441)</f>
        <v>151200</v>
      </c>
      <c r="CG442" s="4">
        <f>IF(COUNTIF($BN$5:$BN442,"&gt;=2")&lt;=1,SUM($BL442:$BP442)*D$8,CG441)</f>
        <v>604799.99999999988</v>
      </c>
      <c r="CH442" s="4">
        <f>IF(COUNTIF($BT$5:$BT442,"&gt;=2")&lt;=1,SUM($BQ442:$BU442)*E$8,CH441)</f>
        <v>2592000</v>
      </c>
      <c r="CI442" s="4">
        <f>IF(COUNTIF($BZ$5:$BZ442,"&gt;=2")&lt;=1,SUM($BV442:$BZ442)*F$8,CI441)</f>
        <v>32745599.999999996</v>
      </c>
      <c r="CJ442" s="4">
        <f t="shared" si="344"/>
        <v>0</v>
      </c>
      <c r="CK442" s="4">
        <f t="shared" si="345"/>
        <v>417.75</v>
      </c>
      <c r="CM442" s="4">
        <v>438</v>
      </c>
      <c r="CN442" s="4">
        <f>IF(COUNTIF($BH$5:$BH442,"&gt;=2")&gt;1,CN441,BG442)</f>
        <v>4.8999999999999995</v>
      </c>
      <c r="CO442" s="4">
        <f>IF(COUNTIF($BH$5:$BH442,"&gt;=2")&gt;1,CO441,BH442)</f>
        <v>2.1</v>
      </c>
      <c r="CP442" s="4">
        <f>IF(COUNTIF($BH$5:$BH442,"&gt;=2")&gt;1,CP441,BI442)</f>
        <v>0</v>
      </c>
      <c r="CQ442" s="4">
        <f>IF(COUNTIF($BH$5:$BH442,"&gt;=2")&gt;1,CQ441,BJ442)</f>
        <v>0</v>
      </c>
      <c r="CR442" s="4">
        <f>IF(COUNTIF($BH$5:$BH442,"&gt;=2")&gt;1,CR441,BK442)</f>
        <v>0</v>
      </c>
      <c r="CS442" s="4">
        <f>IF(COUNTIF($BN$5:$BN442,"&gt;=2")&gt;1,CS441,BL442)</f>
        <v>7</v>
      </c>
      <c r="CT442" s="4">
        <f>IF(COUNTIF($BN$5:$BN442,"&gt;=2")&gt;1,CT441,BM442)</f>
        <v>4.8999999999999995</v>
      </c>
      <c r="CU442" s="4">
        <f>IF(COUNTIF($BN$5:$BN442,"&gt;=2")&gt;1,CU441,BN442)</f>
        <v>2.1</v>
      </c>
      <c r="CV442" s="4">
        <f>IF(COUNTIF($BN$5:$BN442,"&gt;=2")&gt;1,CV441,BO442)</f>
        <v>0</v>
      </c>
      <c r="CW442" s="4">
        <f>IF(COUNTIF($BN$5:$BN442,"&gt;=2")&gt;1,CW441,BP442)</f>
        <v>0</v>
      </c>
      <c r="CX442" s="4">
        <f>IF(COUNTIF($BT$5:$BT442,"&gt;=2")&gt;1,CX441,BQ442)</f>
        <v>0</v>
      </c>
      <c r="CY442" s="4">
        <f>IF(COUNTIF($BT$5:$BT442,"&gt;=2")&gt;1,CY441,BR442)</f>
        <v>26</v>
      </c>
      <c r="CZ442" s="4">
        <f>IF(COUNTIF($BT$5:$BT442,"&gt;=2")&gt;1,CZ441,BS442)</f>
        <v>11.999999999999996</v>
      </c>
      <c r="DA442" s="4">
        <f>IF(COUNTIF($BT$5:$BT442,"&gt;=2")&gt;1,DA441,BT442)</f>
        <v>2</v>
      </c>
      <c r="DB442" s="4">
        <f>IF(COUNTIF($BT$5:$BT442,"&gt;=2")&gt;1,DB441,BU442)</f>
        <v>0</v>
      </c>
      <c r="DC442" s="4">
        <f>IF(COUNTIF($BZ$5:$BZ442,"&gt;=2")&gt;1,DC441,BV442)</f>
        <v>0</v>
      </c>
      <c r="DD442" s="4">
        <f>IF(COUNTIF($BZ$5:$BZ442,"&gt;=2")&gt;1,DD441,BW442)</f>
        <v>0</v>
      </c>
      <c r="DE442" s="4">
        <f>IF(COUNTIF($BZ$5:$BZ442,"&gt;=2")&gt;1,DE441,BX442)</f>
        <v>303.2</v>
      </c>
      <c r="DF442" s="4">
        <f>IF(COUNTIF($BZ$5:$BZ442,"&gt;=2")&gt;1,DF441,BY442)</f>
        <v>73.904999999999987</v>
      </c>
      <c r="DG442" s="4">
        <f>IF(COUNTIF($BZ$5:$BZ442,"&gt;=2")&gt;1,DG441,BZ442)</f>
        <v>1.895</v>
      </c>
      <c r="DH442" s="4">
        <f t="shared" si="346"/>
        <v>0</v>
      </c>
      <c r="DI442" s="4">
        <f t="shared" si="347"/>
        <v>0</v>
      </c>
      <c r="DJ442" s="4">
        <f t="shared" si="348"/>
        <v>0</v>
      </c>
      <c r="DK442" s="4">
        <f t="shared" si="349"/>
        <v>0</v>
      </c>
      <c r="DL442" s="4">
        <f t="shared" si="350"/>
        <v>0</v>
      </c>
      <c r="DM442" s="4">
        <f t="shared" si="351"/>
        <v>7</v>
      </c>
      <c r="DN442" s="4">
        <f t="shared" si="352"/>
        <v>13.999999999999998</v>
      </c>
      <c r="DO442" s="4">
        <f t="shared" si="353"/>
        <v>40</v>
      </c>
      <c r="DP442" s="4">
        <f t="shared" si="354"/>
        <v>378.99999999999994</v>
      </c>
      <c r="DQ442" s="4">
        <f t="shared" si="355"/>
        <v>0</v>
      </c>
      <c r="DS442" s="4">
        <v>438</v>
      </c>
      <c r="DT442" s="4">
        <f>$CK442+INDEX(节奏总纲!D$4:D$163,基础状态预估!$C$2)</f>
        <v>462.00483399593907</v>
      </c>
      <c r="DU442" s="4">
        <f>$CK442+INDEX(节奏总纲!E$4:E$163,基础状态预估!$C$2)</f>
        <v>456.28268396026414</v>
      </c>
      <c r="DV442" s="4">
        <f>$CK442+INDEX(节奏总纲!F$4:F$163,基础状态预估!$C$2)</f>
        <v>449.39220630709644</v>
      </c>
      <c r="DW442" s="4">
        <f>$CK442+INDEX(节奏总纲!G$4:G$163,基础状态预估!$C$2)</f>
        <v>441.03246816526354</v>
      </c>
      <c r="DX442" s="4">
        <f>$CK442+INDEX(节奏总纲!H$4:H$163,基础状态预估!$C$2)</f>
        <v>430.69453894381218</v>
      </c>
      <c r="DY442" s="4">
        <f t="shared" si="356"/>
        <v>11.899999999999999</v>
      </c>
      <c r="DZ442" s="4">
        <f t="shared" si="357"/>
        <v>33</v>
      </c>
      <c r="EA442" s="4">
        <f t="shared" si="358"/>
        <v>317.3</v>
      </c>
      <c r="EB442" s="4">
        <f t="shared" si="359"/>
        <v>75.904999999999987</v>
      </c>
      <c r="EC442" s="4">
        <f t="shared" si="360"/>
        <v>1.895</v>
      </c>
    </row>
    <row r="443" spans="58:133" x14ac:dyDescent="0.15">
      <c r="BF443" s="4">
        <v>439</v>
      </c>
      <c r="BG443" s="4">
        <f t="shared" si="342"/>
        <v>307.29999999999995</v>
      </c>
      <c r="BH443" s="4">
        <f t="shared" si="343"/>
        <v>131.69999999999999</v>
      </c>
      <c r="BL443" s="4">
        <f t="shared" si="331"/>
        <v>216.5</v>
      </c>
      <c r="BM443" s="4">
        <f t="shared" si="332"/>
        <v>151.54999999999998</v>
      </c>
      <c r="BN443" s="4">
        <f t="shared" si="333"/>
        <v>64.95</v>
      </c>
      <c r="BR443" s="4">
        <f t="shared" si="334"/>
        <v>273</v>
      </c>
      <c r="BS443" s="4">
        <f t="shared" si="335"/>
        <v>125.99999999999997</v>
      </c>
      <c r="BT443" s="4">
        <f t="shared" si="336"/>
        <v>21</v>
      </c>
      <c r="BX443" s="4">
        <f t="shared" si="337"/>
        <v>304</v>
      </c>
      <c r="BY443" s="4">
        <f t="shared" si="338"/>
        <v>74.09999999999998</v>
      </c>
      <c r="BZ443" s="4">
        <f t="shared" si="339"/>
        <v>1.9000000000000001</v>
      </c>
      <c r="CD443" s="4">
        <f t="shared" si="340"/>
        <v>0</v>
      </c>
      <c r="CE443" s="4">
        <f t="shared" si="341"/>
        <v>0</v>
      </c>
      <c r="CF443" s="4">
        <f>IF(COUNTIF($BH$5:$BH443,"&gt;=2")&lt;=1,SUM($BG443:$BK443)*C$8,CF442)</f>
        <v>151200</v>
      </c>
      <c r="CG443" s="4">
        <f>IF(COUNTIF($BN$5:$BN443,"&gt;=2")&lt;=1,SUM($BL443:$BP443)*D$8,CG442)</f>
        <v>604799.99999999988</v>
      </c>
      <c r="CH443" s="4">
        <f>IF(COUNTIF($BT$5:$BT443,"&gt;=2")&lt;=1,SUM($BQ443:$BU443)*E$8,CH442)</f>
        <v>2592000</v>
      </c>
      <c r="CI443" s="4">
        <f>IF(COUNTIF($BZ$5:$BZ443,"&gt;=2")&lt;=1,SUM($BV443:$BZ443)*F$8,CI442)</f>
        <v>32831999.999999996</v>
      </c>
      <c r="CJ443" s="4">
        <f t="shared" si="344"/>
        <v>0</v>
      </c>
      <c r="CK443" s="4">
        <f t="shared" si="345"/>
        <v>418.75</v>
      </c>
      <c r="CM443" s="4">
        <v>439</v>
      </c>
      <c r="CN443" s="4">
        <f>IF(COUNTIF($BH$5:$BH443,"&gt;=2")&gt;1,CN442,BG443)</f>
        <v>4.8999999999999995</v>
      </c>
      <c r="CO443" s="4">
        <f>IF(COUNTIF($BH$5:$BH443,"&gt;=2")&gt;1,CO442,BH443)</f>
        <v>2.1</v>
      </c>
      <c r="CP443" s="4">
        <f>IF(COUNTIF($BH$5:$BH443,"&gt;=2")&gt;1,CP442,BI443)</f>
        <v>0</v>
      </c>
      <c r="CQ443" s="4">
        <f>IF(COUNTIF($BH$5:$BH443,"&gt;=2")&gt;1,CQ442,BJ443)</f>
        <v>0</v>
      </c>
      <c r="CR443" s="4">
        <f>IF(COUNTIF($BH$5:$BH443,"&gt;=2")&gt;1,CR442,BK443)</f>
        <v>0</v>
      </c>
      <c r="CS443" s="4">
        <f>IF(COUNTIF($BN$5:$BN443,"&gt;=2")&gt;1,CS442,BL443)</f>
        <v>7</v>
      </c>
      <c r="CT443" s="4">
        <f>IF(COUNTIF($BN$5:$BN443,"&gt;=2")&gt;1,CT442,BM443)</f>
        <v>4.8999999999999995</v>
      </c>
      <c r="CU443" s="4">
        <f>IF(COUNTIF($BN$5:$BN443,"&gt;=2")&gt;1,CU442,BN443)</f>
        <v>2.1</v>
      </c>
      <c r="CV443" s="4">
        <f>IF(COUNTIF($BN$5:$BN443,"&gt;=2")&gt;1,CV442,BO443)</f>
        <v>0</v>
      </c>
      <c r="CW443" s="4">
        <f>IF(COUNTIF($BN$5:$BN443,"&gt;=2")&gt;1,CW442,BP443)</f>
        <v>0</v>
      </c>
      <c r="CX443" s="4">
        <f>IF(COUNTIF($BT$5:$BT443,"&gt;=2")&gt;1,CX442,BQ443)</f>
        <v>0</v>
      </c>
      <c r="CY443" s="4">
        <f>IF(COUNTIF($BT$5:$BT443,"&gt;=2")&gt;1,CY442,BR443)</f>
        <v>26</v>
      </c>
      <c r="CZ443" s="4">
        <f>IF(COUNTIF($BT$5:$BT443,"&gt;=2")&gt;1,CZ442,BS443)</f>
        <v>11.999999999999996</v>
      </c>
      <c r="DA443" s="4">
        <f>IF(COUNTIF($BT$5:$BT443,"&gt;=2")&gt;1,DA442,BT443)</f>
        <v>2</v>
      </c>
      <c r="DB443" s="4">
        <f>IF(COUNTIF($BT$5:$BT443,"&gt;=2")&gt;1,DB442,BU443)</f>
        <v>0</v>
      </c>
      <c r="DC443" s="4">
        <f>IF(COUNTIF($BZ$5:$BZ443,"&gt;=2")&gt;1,DC442,BV443)</f>
        <v>0</v>
      </c>
      <c r="DD443" s="4">
        <f>IF(COUNTIF($BZ$5:$BZ443,"&gt;=2")&gt;1,DD442,BW443)</f>
        <v>0</v>
      </c>
      <c r="DE443" s="4">
        <f>IF(COUNTIF($BZ$5:$BZ443,"&gt;=2")&gt;1,DE442,BX443)</f>
        <v>304</v>
      </c>
      <c r="DF443" s="4">
        <f>IF(COUNTIF($BZ$5:$BZ443,"&gt;=2")&gt;1,DF442,BY443)</f>
        <v>74.09999999999998</v>
      </c>
      <c r="DG443" s="4">
        <f>IF(COUNTIF($BZ$5:$BZ443,"&gt;=2")&gt;1,DG442,BZ443)</f>
        <v>1.9000000000000001</v>
      </c>
      <c r="DH443" s="4">
        <f t="shared" si="346"/>
        <v>0</v>
      </c>
      <c r="DI443" s="4">
        <f t="shared" si="347"/>
        <v>0</v>
      </c>
      <c r="DJ443" s="4">
        <f t="shared" si="348"/>
        <v>0</v>
      </c>
      <c r="DK443" s="4">
        <f t="shared" si="349"/>
        <v>0</v>
      </c>
      <c r="DL443" s="4">
        <f t="shared" si="350"/>
        <v>0</v>
      </c>
      <c r="DM443" s="4">
        <f t="shared" si="351"/>
        <v>7</v>
      </c>
      <c r="DN443" s="4">
        <f t="shared" si="352"/>
        <v>13.999999999999998</v>
      </c>
      <c r="DO443" s="4">
        <f t="shared" si="353"/>
        <v>40</v>
      </c>
      <c r="DP443" s="4">
        <f t="shared" si="354"/>
        <v>379.99999999999994</v>
      </c>
      <c r="DQ443" s="4">
        <f t="shared" si="355"/>
        <v>0</v>
      </c>
      <c r="DS443" s="4">
        <v>439</v>
      </c>
      <c r="DT443" s="4">
        <f>$CK443+INDEX(节奏总纲!D$4:D$163,基础状态预估!$C$2)</f>
        <v>463.00483399593907</v>
      </c>
      <c r="DU443" s="4">
        <f>$CK443+INDEX(节奏总纲!E$4:E$163,基础状态预估!$C$2)</f>
        <v>457.28268396026414</v>
      </c>
      <c r="DV443" s="4">
        <f>$CK443+INDEX(节奏总纲!F$4:F$163,基础状态预估!$C$2)</f>
        <v>450.39220630709644</v>
      </c>
      <c r="DW443" s="4">
        <f>$CK443+INDEX(节奏总纲!G$4:G$163,基础状态预估!$C$2)</f>
        <v>442.03246816526354</v>
      </c>
      <c r="DX443" s="4">
        <f>$CK443+INDEX(节奏总纲!H$4:H$163,基础状态预估!$C$2)</f>
        <v>431.69453894381218</v>
      </c>
      <c r="DY443" s="4">
        <f t="shared" si="356"/>
        <v>11.899999999999999</v>
      </c>
      <c r="DZ443" s="4">
        <f t="shared" si="357"/>
        <v>33</v>
      </c>
      <c r="EA443" s="4">
        <f t="shared" si="358"/>
        <v>318.10000000000002</v>
      </c>
      <c r="EB443" s="4">
        <f t="shared" si="359"/>
        <v>76.09999999999998</v>
      </c>
      <c r="EC443" s="4">
        <f t="shared" si="360"/>
        <v>1.9000000000000001</v>
      </c>
    </row>
    <row r="444" spans="58:133" x14ac:dyDescent="0.15">
      <c r="BF444" s="4">
        <v>440</v>
      </c>
      <c r="BG444" s="4">
        <f t="shared" si="342"/>
        <v>308</v>
      </c>
      <c r="BH444" s="4">
        <f t="shared" si="343"/>
        <v>132</v>
      </c>
      <c r="BL444" s="4">
        <f t="shared" si="331"/>
        <v>217</v>
      </c>
      <c r="BM444" s="4">
        <f t="shared" si="332"/>
        <v>151.89999999999998</v>
      </c>
      <c r="BN444" s="4">
        <f t="shared" si="333"/>
        <v>65.099999999999994</v>
      </c>
      <c r="BR444" s="4">
        <f t="shared" si="334"/>
        <v>273.65000000000003</v>
      </c>
      <c r="BS444" s="4">
        <f t="shared" si="335"/>
        <v>126.29999999999997</v>
      </c>
      <c r="BT444" s="4">
        <f t="shared" si="336"/>
        <v>21.05</v>
      </c>
      <c r="BX444" s="4">
        <f t="shared" si="337"/>
        <v>304.8</v>
      </c>
      <c r="BY444" s="4">
        <f t="shared" si="338"/>
        <v>74.294999999999987</v>
      </c>
      <c r="BZ444" s="4">
        <f t="shared" si="339"/>
        <v>1.905</v>
      </c>
      <c r="CD444" s="4">
        <f t="shared" si="340"/>
        <v>0</v>
      </c>
      <c r="CE444" s="4">
        <f t="shared" si="341"/>
        <v>0</v>
      </c>
      <c r="CF444" s="4">
        <f>IF(COUNTIF($BH$5:$BH444,"&gt;=2")&lt;=1,SUM($BG444:$BK444)*C$8,CF443)</f>
        <v>151200</v>
      </c>
      <c r="CG444" s="4">
        <f>IF(COUNTIF($BN$5:$BN444,"&gt;=2")&lt;=1,SUM($BL444:$BP444)*D$8,CG443)</f>
        <v>604799.99999999988</v>
      </c>
      <c r="CH444" s="4">
        <f>IF(COUNTIF($BT$5:$BT444,"&gt;=2")&lt;=1,SUM($BQ444:$BU444)*E$8,CH443)</f>
        <v>2592000</v>
      </c>
      <c r="CI444" s="4">
        <f>IF(COUNTIF($BZ$5:$BZ444,"&gt;=2")&lt;=1,SUM($BV444:$BZ444)*F$8,CI443)</f>
        <v>32918400</v>
      </c>
      <c r="CJ444" s="4">
        <f t="shared" si="344"/>
        <v>0</v>
      </c>
      <c r="CK444" s="4">
        <f t="shared" si="345"/>
        <v>419.75</v>
      </c>
      <c r="CM444" s="4">
        <v>440</v>
      </c>
      <c r="CN444" s="4">
        <f>IF(COUNTIF($BH$5:$BH444,"&gt;=2")&gt;1,CN443,BG444)</f>
        <v>4.8999999999999995</v>
      </c>
      <c r="CO444" s="4">
        <f>IF(COUNTIF($BH$5:$BH444,"&gt;=2")&gt;1,CO443,BH444)</f>
        <v>2.1</v>
      </c>
      <c r="CP444" s="4">
        <f>IF(COUNTIF($BH$5:$BH444,"&gt;=2")&gt;1,CP443,BI444)</f>
        <v>0</v>
      </c>
      <c r="CQ444" s="4">
        <f>IF(COUNTIF($BH$5:$BH444,"&gt;=2")&gt;1,CQ443,BJ444)</f>
        <v>0</v>
      </c>
      <c r="CR444" s="4">
        <f>IF(COUNTIF($BH$5:$BH444,"&gt;=2")&gt;1,CR443,BK444)</f>
        <v>0</v>
      </c>
      <c r="CS444" s="4">
        <f>IF(COUNTIF($BN$5:$BN444,"&gt;=2")&gt;1,CS443,BL444)</f>
        <v>7</v>
      </c>
      <c r="CT444" s="4">
        <f>IF(COUNTIF($BN$5:$BN444,"&gt;=2")&gt;1,CT443,BM444)</f>
        <v>4.8999999999999995</v>
      </c>
      <c r="CU444" s="4">
        <f>IF(COUNTIF($BN$5:$BN444,"&gt;=2")&gt;1,CU443,BN444)</f>
        <v>2.1</v>
      </c>
      <c r="CV444" s="4">
        <f>IF(COUNTIF($BN$5:$BN444,"&gt;=2")&gt;1,CV443,BO444)</f>
        <v>0</v>
      </c>
      <c r="CW444" s="4">
        <f>IF(COUNTIF($BN$5:$BN444,"&gt;=2")&gt;1,CW443,BP444)</f>
        <v>0</v>
      </c>
      <c r="CX444" s="4">
        <f>IF(COUNTIF($BT$5:$BT444,"&gt;=2")&gt;1,CX443,BQ444)</f>
        <v>0</v>
      </c>
      <c r="CY444" s="4">
        <f>IF(COUNTIF($BT$5:$BT444,"&gt;=2")&gt;1,CY443,BR444)</f>
        <v>26</v>
      </c>
      <c r="CZ444" s="4">
        <f>IF(COUNTIF($BT$5:$BT444,"&gt;=2")&gt;1,CZ443,BS444)</f>
        <v>11.999999999999996</v>
      </c>
      <c r="DA444" s="4">
        <f>IF(COUNTIF($BT$5:$BT444,"&gt;=2")&gt;1,DA443,BT444)</f>
        <v>2</v>
      </c>
      <c r="DB444" s="4">
        <f>IF(COUNTIF($BT$5:$BT444,"&gt;=2")&gt;1,DB443,BU444)</f>
        <v>0</v>
      </c>
      <c r="DC444" s="4">
        <f>IF(COUNTIF($BZ$5:$BZ444,"&gt;=2")&gt;1,DC443,BV444)</f>
        <v>0</v>
      </c>
      <c r="DD444" s="4">
        <f>IF(COUNTIF($BZ$5:$BZ444,"&gt;=2")&gt;1,DD443,BW444)</f>
        <v>0</v>
      </c>
      <c r="DE444" s="4">
        <f>IF(COUNTIF($BZ$5:$BZ444,"&gt;=2")&gt;1,DE443,BX444)</f>
        <v>304.8</v>
      </c>
      <c r="DF444" s="4">
        <f>IF(COUNTIF($BZ$5:$BZ444,"&gt;=2")&gt;1,DF443,BY444)</f>
        <v>74.294999999999987</v>
      </c>
      <c r="DG444" s="4">
        <f>IF(COUNTIF($BZ$5:$BZ444,"&gt;=2")&gt;1,DG443,BZ444)</f>
        <v>1.905</v>
      </c>
      <c r="DH444" s="4">
        <f t="shared" si="346"/>
        <v>0</v>
      </c>
      <c r="DI444" s="4">
        <f t="shared" si="347"/>
        <v>0</v>
      </c>
      <c r="DJ444" s="4">
        <f t="shared" si="348"/>
        <v>0</v>
      </c>
      <c r="DK444" s="4">
        <f t="shared" si="349"/>
        <v>0</v>
      </c>
      <c r="DL444" s="4">
        <f t="shared" si="350"/>
        <v>0</v>
      </c>
      <c r="DM444" s="4">
        <f t="shared" si="351"/>
        <v>7</v>
      </c>
      <c r="DN444" s="4">
        <f t="shared" si="352"/>
        <v>13.999999999999998</v>
      </c>
      <c r="DO444" s="4">
        <f t="shared" si="353"/>
        <v>40</v>
      </c>
      <c r="DP444" s="4">
        <f t="shared" si="354"/>
        <v>381</v>
      </c>
      <c r="DQ444" s="4">
        <f t="shared" si="355"/>
        <v>0</v>
      </c>
      <c r="DS444" s="4">
        <v>440</v>
      </c>
      <c r="DT444" s="4">
        <f>$CK444+INDEX(节奏总纲!D$4:D$163,基础状态预估!$C$2)</f>
        <v>464.00483399593907</v>
      </c>
      <c r="DU444" s="4">
        <f>$CK444+INDEX(节奏总纲!E$4:E$163,基础状态预估!$C$2)</f>
        <v>458.28268396026414</v>
      </c>
      <c r="DV444" s="4">
        <f>$CK444+INDEX(节奏总纲!F$4:F$163,基础状态预估!$C$2)</f>
        <v>451.39220630709644</v>
      </c>
      <c r="DW444" s="4">
        <f>$CK444+INDEX(节奏总纲!G$4:G$163,基础状态预估!$C$2)</f>
        <v>443.03246816526354</v>
      </c>
      <c r="DX444" s="4">
        <f>$CK444+INDEX(节奏总纲!H$4:H$163,基础状态预估!$C$2)</f>
        <v>432.69453894381218</v>
      </c>
      <c r="DY444" s="4">
        <f t="shared" si="356"/>
        <v>11.899999999999999</v>
      </c>
      <c r="DZ444" s="4">
        <f t="shared" si="357"/>
        <v>33</v>
      </c>
      <c r="EA444" s="4">
        <f t="shared" si="358"/>
        <v>318.90000000000003</v>
      </c>
      <c r="EB444" s="4">
        <f t="shared" si="359"/>
        <v>76.294999999999987</v>
      </c>
      <c r="EC444" s="4">
        <f t="shared" si="360"/>
        <v>1.905</v>
      </c>
    </row>
    <row r="445" spans="58:133" x14ac:dyDescent="0.15">
      <c r="BF445" s="4">
        <v>441</v>
      </c>
      <c r="BG445" s="4">
        <f t="shared" si="342"/>
        <v>308.7</v>
      </c>
      <c r="BH445" s="4">
        <f t="shared" si="343"/>
        <v>132.29999999999998</v>
      </c>
      <c r="BL445" s="4">
        <f t="shared" si="331"/>
        <v>217.5</v>
      </c>
      <c r="BM445" s="4">
        <f t="shared" si="332"/>
        <v>152.25</v>
      </c>
      <c r="BN445" s="4">
        <f t="shared" si="333"/>
        <v>65.25</v>
      </c>
      <c r="BR445" s="4">
        <f t="shared" si="334"/>
        <v>274.3</v>
      </c>
      <c r="BS445" s="4">
        <f t="shared" si="335"/>
        <v>126.59999999999997</v>
      </c>
      <c r="BT445" s="4">
        <f t="shared" si="336"/>
        <v>21.1</v>
      </c>
      <c r="BX445" s="4">
        <f t="shared" si="337"/>
        <v>305.60000000000002</v>
      </c>
      <c r="BY445" s="4">
        <f t="shared" si="338"/>
        <v>74.489999999999981</v>
      </c>
      <c r="BZ445" s="4">
        <f t="shared" si="339"/>
        <v>1.9100000000000001</v>
      </c>
      <c r="CD445" s="4">
        <f t="shared" si="340"/>
        <v>0</v>
      </c>
      <c r="CE445" s="4">
        <f t="shared" si="341"/>
        <v>0</v>
      </c>
      <c r="CF445" s="4">
        <f>IF(COUNTIF($BH$5:$BH445,"&gt;=2")&lt;=1,SUM($BG445:$BK445)*C$8,CF444)</f>
        <v>151200</v>
      </c>
      <c r="CG445" s="4">
        <f>IF(COUNTIF($BN$5:$BN445,"&gt;=2")&lt;=1,SUM($BL445:$BP445)*D$8,CG444)</f>
        <v>604799.99999999988</v>
      </c>
      <c r="CH445" s="4">
        <f>IF(COUNTIF($BT$5:$BT445,"&gt;=2")&lt;=1,SUM($BQ445:$BU445)*E$8,CH444)</f>
        <v>2592000</v>
      </c>
      <c r="CI445" s="4">
        <f>IF(COUNTIF($BZ$5:$BZ445,"&gt;=2")&lt;=1,SUM($BV445:$BZ445)*F$8,CI444)</f>
        <v>33004800.000000004</v>
      </c>
      <c r="CJ445" s="4">
        <f t="shared" si="344"/>
        <v>0</v>
      </c>
      <c r="CK445" s="4">
        <f t="shared" si="345"/>
        <v>420.75</v>
      </c>
      <c r="CM445" s="4">
        <v>441</v>
      </c>
      <c r="CN445" s="4">
        <f>IF(COUNTIF($BH$5:$BH445,"&gt;=2")&gt;1,CN444,BG445)</f>
        <v>4.8999999999999995</v>
      </c>
      <c r="CO445" s="4">
        <f>IF(COUNTIF($BH$5:$BH445,"&gt;=2")&gt;1,CO444,BH445)</f>
        <v>2.1</v>
      </c>
      <c r="CP445" s="4">
        <f>IF(COUNTIF($BH$5:$BH445,"&gt;=2")&gt;1,CP444,BI445)</f>
        <v>0</v>
      </c>
      <c r="CQ445" s="4">
        <f>IF(COUNTIF($BH$5:$BH445,"&gt;=2")&gt;1,CQ444,BJ445)</f>
        <v>0</v>
      </c>
      <c r="CR445" s="4">
        <f>IF(COUNTIF($BH$5:$BH445,"&gt;=2")&gt;1,CR444,BK445)</f>
        <v>0</v>
      </c>
      <c r="CS445" s="4">
        <f>IF(COUNTIF($BN$5:$BN445,"&gt;=2")&gt;1,CS444,BL445)</f>
        <v>7</v>
      </c>
      <c r="CT445" s="4">
        <f>IF(COUNTIF($BN$5:$BN445,"&gt;=2")&gt;1,CT444,BM445)</f>
        <v>4.8999999999999995</v>
      </c>
      <c r="CU445" s="4">
        <f>IF(COUNTIF($BN$5:$BN445,"&gt;=2")&gt;1,CU444,BN445)</f>
        <v>2.1</v>
      </c>
      <c r="CV445" s="4">
        <f>IF(COUNTIF($BN$5:$BN445,"&gt;=2")&gt;1,CV444,BO445)</f>
        <v>0</v>
      </c>
      <c r="CW445" s="4">
        <f>IF(COUNTIF($BN$5:$BN445,"&gt;=2")&gt;1,CW444,BP445)</f>
        <v>0</v>
      </c>
      <c r="CX445" s="4">
        <f>IF(COUNTIF($BT$5:$BT445,"&gt;=2")&gt;1,CX444,BQ445)</f>
        <v>0</v>
      </c>
      <c r="CY445" s="4">
        <f>IF(COUNTIF($BT$5:$BT445,"&gt;=2")&gt;1,CY444,BR445)</f>
        <v>26</v>
      </c>
      <c r="CZ445" s="4">
        <f>IF(COUNTIF($BT$5:$BT445,"&gt;=2")&gt;1,CZ444,BS445)</f>
        <v>11.999999999999996</v>
      </c>
      <c r="DA445" s="4">
        <f>IF(COUNTIF($BT$5:$BT445,"&gt;=2")&gt;1,DA444,BT445)</f>
        <v>2</v>
      </c>
      <c r="DB445" s="4">
        <f>IF(COUNTIF($BT$5:$BT445,"&gt;=2")&gt;1,DB444,BU445)</f>
        <v>0</v>
      </c>
      <c r="DC445" s="4">
        <f>IF(COUNTIF($BZ$5:$BZ445,"&gt;=2")&gt;1,DC444,BV445)</f>
        <v>0</v>
      </c>
      <c r="DD445" s="4">
        <f>IF(COUNTIF($BZ$5:$BZ445,"&gt;=2")&gt;1,DD444,BW445)</f>
        <v>0</v>
      </c>
      <c r="DE445" s="4">
        <f>IF(COUNTIF($BZ$5:$BZ445,"&gt;=2")&gt;1,DE444,BX445)</f>
        <v>305.60000000000002</v>
      </c>
      <c r="DF445" s="4">
        <f>IF(COUNTIF($BZ$5:$BZ445,"&gt;=2")&gt;1,DF444,BY445)</f>
        <v>74.489999999999981</v>
      </c>
      <c r="DG445" s="4">
        <f>IF(COUNTIF($BZ$5:$BZ445,"&gt;=2")&gt;1,DG444,BZ445)</f>
        <v>1.9100000000000001</v>
      </c>
      <c r="DH445" s="4">
        <f t="shared" si="346"/>
        <v>0</v>
      </c>
      <c r="DI445" s="4">
        <f t="shared" si="347"/>
        <v>0</v>
      </c>
      <c r="DJ445" s="4">
        <f t="shared" si="348"/>
        <v>0</v>
      </c>
      <c r="DK445" s="4">
        <f t="shared" si="349"/>
        <v>0</v>
      </c>
      <c r="DL445" s="4">
        <f t="shared" si="350"/>
        <v>0</v>
      </c>
      <c r="DM445" s="4">
        <f t="shared" si="351"/>
        <v>7</v>
      </c>
      <c r="DN445" s="4">
        <f t="shared" si="352"/>
        <v>13.999999999999998</v>
      </c>
      <c r="DO445" s="4">
        <f t="shared" si="353"/>
        <v>40</v>
      </c>
      <c r="DP445" s="4">
        <f t="shared" si="354"/>
        <v>382.00000000000006</v>
      </c>
      <c r="DQ445" s="4">
        <f t="shared" si="355"/>
        <v>0</v>
      </c>
      <c r="DS445" s="4">
        <v>441</v>
      </c>
      <c r="DT445" s="4">
        <f>$CK445+INDEX(节奏总纲!D$4:D$163,基础状态预估!$C$2)</f>
        <v>465.00483399593907</v>
      </c>
      <c r="DU445" s="4">
        <f>$CK445+INDEX(节奏总纲!E$4:E$163,基础状态预估!$C$2)</f>
        <v>459.28268396026414</v>
      </c>
      <c r="DV445" s="4">
        <f>$CK445+INDEX(节奏总纲!F$4:F$163,基础状态预估!$C$2)</f>
        <v>452.39220630709644</v>
      </c>
      <c r="DW445" s="4">
        <f>$CK445+INDEX(节奏总纲!G$4:G$163,基础状态预估!$C$2)</f>
        <v>444.03246816526354</v>
      </c>
      <c r="DX445" s="4">
        <f>$CK445+INDEX(节奏总纲!H$4:H$163,基础状态预估!$C$2)</f>
        <v>433.69453894381218</v>
      </c>
      <c r="DY445" s="4">
        <f t="shared" si="356"/>
        <v>11.899999999999999</v>
      </c>
      <c r="DZ445" s="4">
        <f t="shared" si="357"/>
        <v>33</v>
      </c>
      <c r="EA445" s="4">
        <f t="shared" si="358"/>
        <v>319.70000000000005</v>
      </c>
      <c r="EB445" s="4">
        <f t="shared" si="359"/>
        <v>76.489999999999981</v>
      </c>
      <c r="EC445" s="4">
        <f t="shared" si="360"/>
        <v>1.9100000000000001</v>
      </c>
    </row>
    <row r="446" spans="58:133" x14ac:dyDescent="0.15">
      <c r="BF446" s="4">
        <v>442</v>
      </c>
      <c r="BG446" s="4">
        <f t="shared" si="342"/>
        <v>309.39999999999998</v>
      </c>
      <c r="BH446" s="4">
        <f t="shared" si="343"/>
        <v>132.6</v>
      </c>
      <c r="BL446" s="4">
        <f t="shared" si="331"/>
        <v>218</v>
      </c>
      <c r="BM446" s="4">
        <f t="shared" si="332"/>
        <v>152.6</v>
      </c>
      <c r="BN446" s="4">
        <f t="shared" si="333"/>
        <v>65.399999999999991</v>
      </c>
      <c r="BR446" s="4">
        <f t="shared" si="334"/>
        <v>274.95</v>
      </c>
      <c r="BS446" s="4">
        <f t="shared" si="335"/>
        <v>126.89999999999998</v>
      </c>
      <c r="BT446" s="4">
        <f t="shared" si="336"/>
        <v>21.150000000000002</v>
      </c>
      <c r="BX446" s="4">
        <f t="shared" si="337"/>
        <v>306.40000000000003</v>
      </c>
      <c r="BY446" s="4">
        <f t="shared" si="338"/>
        <v>74.684999999999988</v>
      </c>
      <c r="BZ446" s="4">
        <f t="shared" si="339"/>
        <v>1.915</v>
      </c>
      <c r="CD446" s="4">
        <f t="shared" si="340"/>
        <v>0</v>
      </c>
      <c r="CE446" s="4">
        <f t="shared" si="341"/>
        <v>0</v>
      </c>
      <c r="CF446" s="4">
        <f>IF(COUNTIF($BH$5:$BH446,"&gt;=2")&lt;=1,SUM($BG446:$BK446)*C$8,CF445)</f>
        <v>151200</v>
      </c>
      <c r="CG446" s="4">
        <f>IF(COUNTIF($BN$5:$BN446,"&gt;=2")&lt;=1,SUM($BL446:$BP446)*D$8,CG445)</f>
        <v>604799.99999999988</v>
      </c>
      <c r="CH446" s="4">
        <f>IF(COUNTIF($BT$5:$BT446,"&gt;=2")&lt;=1,SUM($BQ446:$BU446)*E$8,CH445)</f>
        <v>2592000</v>
      </c>
      <c r="CI446" s="4">
        <f>IF(COUNTIF($BZ$5:$BZ446,"&gt;=2")&lt;=1,SUM($BV446:$BZ446)*F$8,CI445)</f>
        <v>33091200.000000004</v>
      </c>
      <c r="CJ446" s="4">
        <f t="shared" si="344"/>
        <v>0</v>
      </c>
      <c r="CK446" s="4">
        <f t="shared" si="345"/>
        <v>421.75</v>
      </c>
      <c r="CM446" s="4">
        <v>442</v>
      </c>
      <c r="CN446" s="4">
        <f>IF(COUNTIF($BH$5:$BH446,"&gt;=2")&gt;1,CN445,BG446)</f>
        <v>4.8999999999999995</v>
      </c>
      <c r="CO446" s="4">
        <f>IF(COUNTIF($BH$5:$BH446,"&gt;=2")&gt;1,CO445,BH446)</f>
        <v>2.1</v>
      </c>
      <c r="CP446" s="4">
        <f>IF(COUNTIF($BH$5:$BH446,"&gt;=2")&gt;1,CP445,BI446)</f>
        <v>0</v>
      </c>
      <c r="CQ446" s="4">
        <f>IF(COUNTIF($BH$5:$BH446,"&gt;=2")&gt;1,CQ445,BJ446)</f>
        <v>0</v>
      </c>
      <c r="CR446" s="4">
        <f>IF(COUNTIF($BH$5:$BH446,"&gt;=2")&gt;1,CR445,BK446)</f>
        <v>0</v>
      </c>
      <c r="CS446" s="4">
        <f>IF(COUNTIF($BN$5:$BN446,"&gt;=2")&gt;1,CS445,BL446)</f>
        <v>7</v>
      </c>
      <c r="CT446" s="4">
        <f>IF(COUNTIF($BN$5:$BN446,"&gt;=2")&gt;1,CT445,BM446)</f>
        <v>4.8999999999999995</v>
      </c>
      <c r="CU446" s="4">
        <f>IF(COUNTIF($BN$5:$BN446,"&gt;=2")&gt;1,CU445,BN446)</f>
        <v>2.1</v>
      </c>
      <c r="CV446" s="4">
        <f>IF(COUNTIF($BN$5:$BN446,"&gt;=2")&gt;1,CV445,BO446)</f>
        <v>0</v>
      </c>
      <c r="CW446" s="4">
        <f>IF(COUNTIF($BN$5:$BN446,"&gt;=2")&gt;1,CW445,BP446)</f>
        <v>0</v>
      </c>
      <c r="CX446" s="4">
        <f>IF(COUNTIF($BT$5:$BT446,"&gt;=2")&gt;1,CX445,BQ446)</f>
        <v>0</v>
      </c>
      <c r="CY446" s="4">
        <f>IF(COUNTIF($BT$5:$BT446,"&gt;=2")&gt;1,CY445,BR446)</f>
        <v>26</v>
      </c>
      <c r="CZ446" s="4">
        <f>IF(COUNTIF($BT$5:$BT446,"&gt;=2")&gt;1,CZ445,BS446)</f>
        <v>11.999999999999996</v>
      </c>
      <c r="DA446" s="4">
        <f>IF(COUNTIF($BT$5:$BT446,"&gt;=2")&gt;1,DA445,BT446)</f>
        <v>2</v>
      </c>
      <c r="DB446" s="4">
        <f>IF(COUNTIF($BT$5:$BT446,"&gt;=2")&gt;1,DB445,BU446)</f>
        <v>0</v>
      </c>
      <c r="DC446" s="4">
        <f>IF(COUNTIF($BZ$5:$BZ446,"&gt;=2")&gt;1,DC445,BV446)</f>
        <v>0</v>
      </c>
      <c r="DD446" s="4">
        <f>IF(COUNTIF($BZ$5:$BZ446,"&gt;=2")&gt;1,DD445,BW446)</f>
        <v>0</v>
      </c>
      <c r="DE446" s="4">
        <f>IF(COUNTIF($BZ$5:$BZ446,"&gt;=2")&gt;1,DE445,BX446)</f>
        <v>306.40000000000003</v>
      </c>
      <c r="DF446" s="4">
        <f>IF(COUNTIF($BZ$5:$BZ446,"&gt;=2")&gt;1,DF445,BY446)</f>
        <v>74.684999999999988</v>
      </c>
      <c r="DG446" s="4">
        <f>IF(COUNTIF($BZ$5:$BZ446,"&gt;=2")&gt;1,DG445,BZ446)</f>
        <v>1.915</v>
      </c>
      <c r="DH446" s="4">
        <f t="shared" si="346"/>
        <v>0</v>
      </c>
      <c r="DI446" s="4">
        <f t="shared" si="347"/>
        <v>0</v>
      </c>
      <c r="DJ446" s="4">
        <f t="shared" si="348"/>
        <v>0</v>
      </c>
      <c r="DK446" s="4">
        <f t="shared" si="349"/>
        <v>0</v>
      </c>
      <c r="DL446" s="4">
        <f t="shared" si="350"/>
        <v>0</v>
      </c>
      <c r="DM446" s="4">
        <f t="shared" si="351"/>
        <v>7</v>
      </c>
      <c r="DN446" s="4">
        <f t="shared" si="352"/>
        <v>13.999999999999998</v>
      </c>
      <c r="DO446" s="4">
        <f t="shared" si="353"/>
        <v>40</v>
      </c>
      <c r="DP446" s="4">
        <f t="shared" si="354"/>
        <v>383.00000000000006</v>
      </c>
      <c r="DQ446" s="4">
        <f t="shared" si="355"/>
        <v>0</v>
      </c>
      <c r="DS446" s="4">
        <v>442</v>
      </c>
      <c r="DT446" s="4">
        <f>$CK446+INDEX(节奏总纲!D$4:D$163,基础状态预估!$C$2)</f>
        <v>466.00483399593907</v>
      </c>
      <c r="DU446" s="4">
        <f>$CK446+INDEX(节奏总纲!E$4:E$163,基础状态预估!$C$2)</f>
        <v>460.28268396026414</v>
      </c>
      <c r="DV446" s="4">
        <f>$CK446+INDEX(节奏总纲!F$4:F$163,基础状态预估!$C$2)</f>
        <v>453.39220630709644</v>
      </c>
      <c r="DW446" s="4">
        <f>$CK446+INDEX(节奏总纲!G$4:G$163,基础状态预估!$C$2)</f>
        <v>445.03246816526354</v>
      </c>
      <c r="DX446" s="4">
        <f>$CK446+INDEX(节奏总纲!H$4:H$163,基础状态预估!$C$2)</f>
        <v>434.69453894381218</v>
      </c>
      <c r="DY446" s="4">
        <f t="shared" si="356"/>
        <v>11.899999999999999</v>
      </c>
      <c r="DZ446" s="4">
        <f t="shared" si="357"/>
        <v>33</v>
      </c>
      <c r="EA446" s="4">
        <f t="shared" si="358"/>
        <v>320.50000000000006</v>
      </c>
      <c r="EB446" s="4">
        <f t="shared" si="359"/>
        <v>76.684999999999988</v>
      </c>
      <c r="EC446" s="4">
        <f t="shared" si="360"/>
        <v>1.915</v>
      </c>
    </row>
    <row r="447" spans="58:133" x14ac:dyDescent="0.15">
      <c r="BF447" s="4">
        <v>443</v>
      </c>
      <c r="BG447" s="4">
        <f t="shared" si="342"/>
        <v>310.09999999999997</v>
      </c>
      <c r="BH447" s="4">
        <f t="shared" si="343"/>
        <v>132.9</v>
      </c>
      <c r="BL447" s="4">
        <f t="shared" si="331"/>
        <v>218.5</v>
      </c>
      <c r="BM447" s="4">
        <f t="shared" si="332"/>
        <v>152.94999999999999</v>
      </c>
      <c r="BN447" s="4">
        <f t="shared" si="333"/>
        <v>65.55</v>
      </c>
      <c r="BR447" s="4">
        <f t="shared" si="334"/>
        <v>275.60000000000002</v>
      </c>
      <c r="BS447" s="4">
        <f t="shared" si="335"/>
        <v>127.19999999999997</v>
      </c>
      <c r="BT447" s="4">
        <f t="shared" si="336"/>
        <v>21.200000000000003</v>
      </c>
      <c r="BX447" s="4">
        <f t="shared" si="337"/>
        <v>307.20000000000005</v>
      </c>
      <c r="BY447" s="4">
        <f t="shared" si="338"/>
        <v>74.879999999999981</v>
      </c>
      <c r="BZ447" s="4">
        <f t="shared" si="339"/>
        <v>1.92</v>
      </c>
      <c r="CD447" s="4">
        <f t="shared" si="340"/>
        <v>0</v>
      </c>
      <c r="CE447" s="4">
        <f t="shared" si="341"/>
        <v>0</v>
      </c>
      <c r="CF447" s="4">
        <f>IF(COUNTIF($BH$5:$BH447,"&gt;=2")&lt;=1,SUM($BG447:$BK447)*C$8,CF446)</f>
        <v>151200</v>
      </c>
      <c r="CG447" s="4">
        <f>IF(COUNTIF($BN$5:$BN447,"&gt;=2")&lt;=1,SUM($BL447:$BP447)*D$8,CG446)</f>
        <v>604799.99999999988</v>
      </c>
      <c r="CH447" s="4">
        <f>IF(COUNTIF($BT$5:$BT447,"&gt;=2")&lt;=1,SUM($BQ447:$BU447)*E$8,CH446)</f>
        <v>2592000</v>
      </c>
      <c r="CI447" s="4">
        <f>IF(COUNTIF($BZ$5:$BZ447,"&gt;=2")&lt;=1,SUM($BV447:$BZ447)*F$8,CI446)</f>
        <v>33177600.000000004</v>
      </c>
      <c r="CJ447" s="4">
        <f t="shared" si="344"/>
        <v>0</v>
      </c>
      <c r="CK447" s="4">
        <f t="shared" si="345"/>
        <v>422.75</v>
      </c>
      <c r="CM447" s="4">
        <v>443</v>
      </c>
      <c r="CN447" s="4">
        <f>IF(COUNTIF($BH$5:$BH447,"&gt;=2")&gt;1,CN446,BG447)</f>
        <v>4.8999999999999995</v>
      </c>
      <c r="CO447" s="4">
        <f>IF(COUNTIF($BH$5:$BH447,"&gt;=2")&gt;1,CO446,BH447)</f>
        <v>2.1</v>
      </c>
      <c r="CP447" s="4">
        <f>IF(COUNTIF($BH$5:$BH447,"&gt;=2")&gt;1,CP446,BI447)</f>
        <v>0</v>
      </c>
      <c r="CQ447" s="4">
        <f>IF(COUNTIF($BH$5:$BH447,"&gt;=2")&gt;1,CQ446,BJ447)</f>
        <v>0</v>
      </c>
      <c r="CR447" s="4">
        <f>IF(COUNTIF($BH$5:$BH447,"&gt;=2")&gt;1,CR446,BK447)</f>
        <v>0</v>
      </c>
      <c r="CS447" s="4">
        <f>IF(COUNTIF($BN$5:$BN447,"&gt;=2")&gt;1,CS446,BL447)</f>
        <v>7</v>
      </c>
      <c r="CT447" s="4">
        <f>IF(COUNTIF($BN$5:$BN447,"&gt;=2")&gt;1,CT446,BM447)</f>
        <v>4.8999999999999995</v>
      </c>
      <c r="CU447" s="4">
        <f>IF(COUNTIF($BN$5:$BN447,"&gt;=2")&gt;1,CU446,BN447)</f>
        <v>2.1</v>
      </c>
      <c r="CV447" s="4">
        <f>IF(COUNTIF($BN$5:$BN447,"&gt;=2")&gt;1,CV446,BO447)</f>
        <v>0</v>
      </c>
      <c r="CW447" s="4">
        <f>IF(COUNTIF($BN$5:$BN447,"&gt;=2")&gt;1,CW446,BP447)</f>
        <v>0</v>
      </c>
      <c r="CX447" s="4">
        <f>IF(COUNTIF($BT$5:$BT447,"&gt;=2")&gt;1,CX446,BQ447)</f>
        <v>0</v>
      </c>
      <c r="CY447" s="4">
        <f>IF(COUNTIF($BT$5:$BT447,"&gt;=2")&gt;1,CY446,BR447)</f>
        <v>26</v>
      </c>
      <c r="CZ447" s="4">
        <f>IF(COUNTIF($BT$5:$BT447,"&gt;=2")&gt;1,CZ446,BS447)</f>
        <v>11.999999999999996</v>
      </c>
      <c r="DA447" s="4">
        <f>IF(COUNTIF($BT$5:$BT447,"&gt;=2")&gt;1,DA446,BT447)</f>
        <v>2</v>
      </c>
      <c r="DB447" s="4">
        <f>IF(COUNTIF($BT$5:$BT447,"&gt;=2")&gt;1,DB446,BU447)</f>
        <v>0</v>
      </c>
      <c r="DC447" s="4">
        <f>IF(COUNTIF($BZ$5:$BZ447,"&gt;=2")&gt;1,DC446,BV447)</f>
        <v>0</v>
      </c>
      <c r="DD447" s="4">
        <f>IF(COUNTIF($BZ$5:$BZ447,"&gt;=2")&gt;1,DD446,BW447)</f>
        <v>0</v>
      </c>
      <c r="DE447" s="4">
        <f>IF(COUNTIF($BZ$5:$BZ447,"&gt;=2")&gt;1,DE446,BX447)</f>
        <v>307.20000000000005</v>
      </c>
      <c r="DF447" s="4">
        <f>IF(COUNTIF($BZ$5:$BZ447,"&gt;=2")&gt;1,DF446,BY447)</f>
        <v>74.879999999999981</v>
      </c>
      <c r="DG447" s="4">
        <f>IF(COUNTIF($BZ$5:$BZ447,"&gt;=2")&gt;1,DG446,BZ447)</f>
        <v>1.92</v>
      </c>
      <c r="DH447" s="4">
        <f t="shared" si="346"/>
        <v>0</v>
      </c>
      <c r="DI447" s="4">
        <f t="shared" si="347"/>
        <v>0</v>
      </c>
      <c r="DJ447" s="4">
        <f t="shared" si="348"/>
        <v>0</v>
      </c>
      <c r="DK447" s="4">
        <f t="shared" si="349"/>
        <v>0</v>
      </c>
      <c r="DL447" s="4">
        <f t="shared" si="350"/>
        <v>0</v>
      </c>
      <c r="DM447" s="4">
        <f t="shared" si="351"/>
        <v>7</v>
      </c>
      <c r="DN447" s="4">
        <f t="shared" si="352"/>
        <v>13.999999999999998</v>
      </c>
      <c r="DO447" s="4">
        <f t="shared" si="353"/>
        <v>40</v>
      </c>
      <c r="DP447" s="4">
        <f t="shared" si="354"/>
        <v>384.00000000000006</v>
      </c>
      <c r="DQ447" s="4">
        <f t="shared" si="355"/>
        <v>0</v>
      </c>
      <c r="DS447" s="4">
        <v>443</v>
      </c>
      <c r="DT447" s="4">
        <f>$CK447+INDEX(节奏总纲!D$4:D$163,基础状态预估!$C$2)</f>
        <v>467.00483399593907</v>
      </c>
      <c r="DU447" s="4">
        <f>$CK447+INDEX(节奏总纲!E$4:E$163,基础状态预估!$C$2)</f>
        <v>461.28268396026414</v>
      </c>
      <c r="DV447" s="4">
        <f>$CK447+INDEX(节奏总纲!F$4:F$163,基础状态预估!$C$2)</f>
        <v>454.39220630709644</v>
      </c>
      <c r="DW447" s="4">
        <f>$CK447+INDEX(节奏总纲!G$4:G$163,基础状态预估!$C$2)</f>
        <v>446.03246816526354</v>
      </c>
      <c r="DX447" s="4">
        <f>$CK447+INDEX(节奏总纲!H$4:H$163,基础状态预估!$C$2)</f>
        <v>435.69453894381218</v>
      </c>
      <c r="DY447" s="4">
        <f t="shared" si="356"/>
        <v>11.899999999999999</v>
      </c>
      <c r="DZ447" s="4">
        <f t="shared" si="357"/>
        <v>33</v>
      </c>
      <c r="EA447" s="4">
        <f t="shared" si="358"/>
        <v>321.30000000000007</v>
      </c>
      <c r="EB447" s="4">
        <f t="shared" si="359"/>
        <v>76.879999999999981</v>
      </c>
      <c r="EC447" s="4">
        <f t="shared" si="360"/>
        <v>1.92</v>
      </c>
    </row>
    <row r="448" spans="58:133" x14ac:dyDescent="0.15">
      <c r="BF448" s="4">
        <v>444</v>
      </c>
      <c r="BG448" s="4">
        <f t="shared" si="342"/>
        <v>310.79999999999995</v>
      </c>
      <c r="BH448" s="4">
        <f t="shared" si="343"/>
        <v>133.19999999999999</v>
      </c>
      <c r="BL448" s="4">
        <f t="shared" si="331"/>
        <v>219</v>
      </c>
      <c r="BM448" s="4">
        <f t="shared" si="332"/>
        <v>153.29999999999998</v>
      </c>
      <c r="BN448" s="4">
        <f t="shared" si="333"/>
        <v>65.7</v>
      </c>
      <c r="BR448" s="4">
        <f t="shared" si="334"/>
        <v>276.25</v>
      </c>
      <c r="BS448" s="4">
        <f t="shared" si="335"/>
        <v>127.49999999999997</v>
      </c>
      <c r="BT448" s="4">
        <f t="shared" si="336"/>
        <v>21.25</v>
      </c>
      <c r="BX448" s="4">
        <f t="shared" si="337"/>
        <v>308</v>
      </c>
      <c r="BY448" s="4">
        <f t="shared" si="338"/>
        <v>75.074999999999974</v>
      </c>
      <c r="BZ448" s="4">
        <f t="shared" si="339"/>
        <v>1.925</v>
      </c>
      <c r="CD448" s="4">
        <f t="shared" si="340"/>
        <v>0</v>
      </c>
      <c r="CE448" s="4">
        <f t="shared" si="341"/>
        <v>0</v>
      </c>
      <c r="CF448" s="4">
        <f>IF(COUNTIF($BH$5:$BH448,"&gt;=2")&lt;=1,SUM($BG448:$BK448)*C$8,CF447)</f>
        <v>151200</v>
      </c>
      <c r="CG448" s="4">
        <f>IF(COUNTIF($BN$5:$BN448,"&gt;=2")&lt;=1,SUM($BL448:$BP448)*D$8,CG447)</f>
        <v>604799.99999999988</v>
      </c>
      <c r="CH448" s="4">
        <f>IF(COUNTIF($BT$5:$BT448,"&gt;=2")&lt;=1,SUM($BQ448:$BU448)*E$8,CH447)</f>
        <v>2592000</v>
      </c>
      <c r="CI448" s="4">
        <f>IF(COUNTIF($BZ$5:$BZ448,"&gt;=2")&lt;=1,SUM($BV448:$BZ448)*F$8,CI447)</f>
        <v>33264000</v>
      </c>
      <c r="CJ448" s="4">
        <f t="shared" si="344"/>
        <v>0</v>
      </c>
      <c r="CK448" s="4">
        <f t="shared" si="345"/>
        <v>423.75</v>
      </c>
      <c r="CM448" s="4">
        <v>444</v>
      </c>
      <c r="CN448" s="4">
        <f>IF(COUNTIF($BH$5:$BH448,"&gt;=2")&gt;1,CN447,BG448)</f>
        <v>4.8999999999999995</v>
      </c>
      <c r="CO448" s="4">
        <f>IF(COUNTIF($BH$5:$BH448,"&gt;=2")&gt;1,CO447,BH448)</f>
        <v>2.1</v>
      </c>
      <c r="CP448" s="4">
        <f>IF(COUNTIF($BH$5:$BH448,"&gt;=2")&gt;1,CP447,BI448)</f>
        <v>0</v>
      </c>
      <c r="CQ448" s="4">
        <f>IF(COUNTIF($BH$5:$BH448,"&gt;=2")&gt;1,CQ447,BJ448)</f>
        <v>0</v>
      </c>
      <c r="CR448" s="4">
        <f>IF(COUNTIF($BH$5:$BH448,"&gt;=2")&gt;1,CR447,BK448)</f>
        <v>0</v>
      </c>
      <c r="CS448" s="4">
        <f>IF(COUNTIF($BN$5:$BN448,"&gt;=2")&gt;1,CS447,BL448)</f>
        <v>7</v>
      </c>
      <c r="CT448" s="4">
        <f>IF(COUNTIF($BN$5:$BN448,"&gt;=2")&gt;1,CT447,BM448)</f>
        <v>4.8999999999999995</v>
      </c>
      <c r="CU448" s="4">
        <f>IF(COUNTIF($BN$5:$BN448,"&gt;=2")&gt;1,CU447,BN448)</f>
        <v>2.1</v>
      </c>
      <c r="CV448" s="4">
        <f>IF(COUNTIF($BN$5:$BN448,"&gt;=2")&gt;1,CV447,BO448)</f>
        <v>0</v>
      </c>
      <c r="CW448" s="4">
        <f>IF(COUNTIF($BN$5:$BN448,"&gt;=2")&gt;1,CW447,BP448)</f>
        <v>0</v>
      </c>
      <c r="CX448" s="4">
        <f>IF(COUNTIF($BT$5:$BT448,"&gt;=2")&gt;1,CX447,BQ448)</f>
        <v>0</v>
      </c>
      <c r="CY448" s="4">
        <f>IF(COUNTIF($BT$5:$BT448,"&gt;=2")&gt;1,CY447,BR448)</f>
        <v>26</v>
      </c>
      <c r="CZ448" s="4">
        <f>IF(COUNTIF($BT$5:$BT448,"&gt;=2")&gt;1,CZ447,BS448)</f>
        <v>11.999999999999996</v>
      </c>
      <c r="DA448" s="4">
        <f>IF(COUNTIF($BT$5:$BT448,"&gt;=2")&gt;1,DA447,BT448)</f>
        <v>2</v>
      </c>
      <c r="DB448" s="4">
        <f>IF(COUNTIF($BT$5:$BT448,"&gt;=2")&gt;1,DB447,BU448)</f>
        <v>0</v>
      </c>
      <c r="DC448" s="4">
        <f>IF(COUNTIF($BZ$5:$BZ448,"&gt;=2")&gt;1,DC447,BV448)</f>
        <v>0</v>
      </c>
      <c r="DD448" s="4">
        <f>IF(COUNTIF($BZ$5:$BZ448,"&gt;=2")&gt;1,DD447,BW448)</f>
        <v>0</v>
      </c>
      <c r="DE448" s="4">
        <f>IF(COUNTIF($BZ$5:$BZ448,"&gt;=2")&gt;1,DE447,BX448)</f>
        <v>308</v>
      </c>
      <c r="DF448" s="4">
        <f>IF(COUNTIF($BZ$5:$BZ448,"&gt;=2")&gt;1,DF447,BY448)</f>
        <v>75.074999999999974</v>
      </c>
      <c r="DG448" s="4">
        <f>IF(COUNTIF($BZ$5:$BZ448,"&gt;=2")&gt;1,DG447,BZ448)</f>
        <v>1.925</v>
      </c>
      <c r="DH448" s="4">
        <f t="shared" si="346"/>
        <v>0</v>
      </c>
      <c r="DI448" s="4">
        <f t="shared" si="347"/>
        <v>0</v>
      </c>
      <c r="DJ448" s="4">
        <f t="shared" si="348"/>
        <v>0</v>
      </c>
      <c r="DK448" s="4">
        <f t="shared" si="349"/>
        <v>0</v>
      </c>
      <c r="DL448" s="4">
        <f t="shared" si="350"/>
        <v>0</v>
      </c>
      <c r="DM448" s="4">
        <f t="shared" si="351"/>
        <v>7</v>
      </c>
      <c r="DN448" s="4">
        <f t="shared" si="352"/>
        <v>13.999999999999998</v>
      </c>
      <c r="DO448" s="4">
        <f t="shared" si="353"/>
        <v>40</v>
      </c>
      <c r="DP448" s="4">
        <f t="shared" si="354"/>
        <v>385</v>
      </c>
      <c r="DQ448" s="4">
        <f t="shared" si="355"/>
        <v>0</v>
      </c>
      <c r="DS448" s="4">
        <v>444</v>
      </c>
      <c r="DT448" s="4">
        <f>$CK448+INDEX(节奏总纲!D$4:D$163,基础状态预估!$C$2)</f>
        <v>468.00483399593907</v>
      </c>
      <c r="DU448" s="4">
        <f>$CK448+INDEX(节奏总纲!E$4:E$163,基础状态预估!$C$2)</f>
        <v>462.28268396026414</v>
      </c>
      <c r="DV448" s="4">
        <f>$CK448+INDEX(节奏总纲!F$4:F$163,基础状态预估!$C$2)</f>
        <v>455.39220630709644</v>
      </c>
      <c r="DW448" s="4">
        <f>$CK448+INDEX(节奏总纲!G$4:G$163,基础状态预估!$C$2)</f>
        <v>447.03246816526354</v>
      </c>
      <c r="DX448" s="4">
        <f>$CK448+INDEX(节奏总纲!H$4:H$163,基础状态预估!$C$2)</f>
        <v>436.69453894381218</v>
      </c>
      <c r="DY448" s="4">
        <f t="shared" si="356"/>
        <v>11.899999999999999</v>
      </c>
      <c r="DZ448" s="4">
        <f t="shared" si="357"/>
        <v>33</v>
      </c>
      <c r="EA448" s="4">
        <f t="shared" si="358"/>
        <v>322.10000000000002</v>
      </c>
      <c r="EB448" s="4">
        <f t="shared" si="359"/>
        <v>77.074999999999974</v>
      </c>
      <c r="EC448" s="4">
        <f t="shared" si="360"/>
        <v>1.925</v>
      </c>
    </row>
    <row r="449" spans="58:133" x14ac:dyDescent="0.15">
      <c r="BF449" s="4">
        <v>445</v>
      </c>
      <c r="BG449" s="4">
        <f t="shared" si="342"/>
        <v>311.5</v>
      </c>
      <c r="BH449" s="4">
        <f t="shared" si="343"/>
        <v>133.5</v>
      </c>
      <c r="BL449" s="4">
        <f t="shared" si="331"/>
        <v>219.5</v>
      </c>
      <c r="BM449" s="4">
        <f t="shared" si="332"/>
        <v>153.64999999999998</v>
      </c>
      <c r="BN449" s="4">
        <f t="shared" si="333"/>
        <v>65.849999999999994</v>
      </c>
      <c r="BR449" s="4">
        <f t="shared" si="334"/>
        <v>276.90000000000003</v>
      </c>
      <c r="BS449" s="4">
        <f t="shared" si="335"/>
        <v>127.79999999999997</v>
      </c>
      <c r="BT449" s="4">
        <f t="shared" si="336"/>
        <v>21.3</v>
      </c>
      <c r="BX449" s="4">
        <f t="shared" si="337"/>
        <v>308.8</v>
      </c>
      <c r="BY449" s="4">
        <f t="shared" si="338"/>
        <v>75.269999999999982</v>
      </c>
      <c r="BZ449" s="4">
        <f t="shared" si="339"/>
        <v>1.93</v>
      </c>
      <c r="CD449" s="4">
        <f t="shared" si="340"/>
        <v>0</v>
      </c>
      <c r="CE449" s="4">
        <f t="shared" si="341"/>
        <v>0</v>
      </c>
      <c r="CF449" s="4">
        <f>IF(COUNTIF($BH$5:$BH449,"&gt;=2")&lt;=1,SUM($BG449:$BK449)*C$8,CF448)</f>
        <v>151200</v>
      </c>
      <c r="CG449" s="4">
        <f>IF(COUNTIF($BN$5:$BN449,"&gt;=2")&lt;=1,SUM($BL449:$BP449)*D$8,CG448)</f>
        <v>604799.99999999988</v>
      </c>
      <c r="CH449" s="4">
        <f>IF(COUNTIF($BT$5:$BT449,"&gt;=2")&lt;=1,SUM($BQ449:$BU449)*E$8,CH448)</f>
        <v>2592000</v>
      </c>
      <c r="CI449" s="4">
        <f>IF(COUNTIF($BZ$5:$BZ449,"&gt;=2")&lt;=1,SUM($BV449:$BZ449)*F$8,CI448)</f>
        <v>33350400</v>
      </c>
      <c r="CJ449" s="4">
        <f t="shared" si="344"/>
        <v>0</v>
      </c>
      <c r="CK449" s="4">
        <f t="shared" si="345"/>
        <v>424.75</v>
      </c>
      <c r="CM449" s="4">
        <v>445</v>
      </c>
      <c r="CN449" s="4">
        <f>IF(COUNTIF($BH$5:$BH449,"&gt;=2")&gt;1,CN448,BG449)</f>
        <v>4.8999999999999995</v>
      </c>
      <c r="CO449" s="4">
        <f>IF(COUNTIF($BH$5:$BH449,"&gt;=2")&gt;1,CO448,BH449)</f>
        <v>2.1</v>
      </c>
      <c r="CP449" s="4">
        <f>IF(COUNTIF($BH$5:$BH449,"&gt;=2")&gt;1,CP448,BI449)</f>
        <v>0</v>
      </c>
      <c r="CQ449" s="4">
        <f>IF(COUNTIF($BH$5:$BH449,"&gt;=2")&gt;1,CQ448,BJ449)</f>
        <v>0</v>
      </c>
      <c r="CR449" s="4">
        <f>IF(COUNTIF($BH$5:$BH449,"&gt;=2")&gt;1,CR448,BK449)</f>
        <v>0</v>
      </c>
      <c r="CS449" s="4">
        <f>IF(COUNTIF($BN$5:$BN449,"&gt;=2")&gt;1,CS448,BL449)</f>
        <v>7</v>
      </c>
      <c r="CT449" s="4">
        <f>IF(COUNTIF($BN$5:$BN449,"&gt;=2")&gt;1,CT448,BM449)</f>
        <v>4.8999999999999995</v>
      </c>
      <c r="CU449" s="4">
        <f>IF(COUNTIF($BN$5:$BN449,"&gt;=2")&gt;1,CU448,BN449)</f>
        <v>2.1</v>
      </c>
      <c r="CV449" s="4">
        <f>IF(COUNTIF($BN$5:$BN449,"&gt;=2")&gt;1,CV448,BO449)</f>
        <v>0</v>
      </c>
      <c r="CW449" s="4">
        <f>IF(COUNTIF($BN$5:$BN449,"&gt;=2")&gt;1,CW448,BP449)</f>
        <v>0</v>
      </c>
      <c r="CX449" s="4">
        <f>IF(COUNTIF($BT$5:$BT449,"&gt;=2")&gt;1,CX448,BQ449)</f>
        <v>0</v>
      </c>
      <c r="CY449" s="4">
        <f>IF(COUNTIF($BT$5:$BT449,"&gt;=2")&gt;1,CY448,BR449)</f>
        <v>26</v>
      </c>
      <c r="CZ449" s="4">
        <f>IF(COUNTIF($BT$5:$BT449,"&gt;=2")&gt;1,CZ448,BS449)</f>
        <v>11.999999999999996</v>
      </c>
      <c r="DA449" s="4">
        <f>IF(COUNTIF($BT$5:$BT449,"&gt;=2")&gt;1,DA448,BT449)</f>
        <v>2</v>
      </c>
      <c r="DB449" s="4">
        <f>IF(COUNTIF($BT$5:$BT449,"&gt;=2")&gt;1,DB448,BU449)</f>
        <v>0</v>
      </c>
      <c r="DC449" s="4">
        <f>IF(COUNTIF($BZ$5:$BZ449,"&gt;=2")&gt;1,DC448,BV449)</f>
        <v>0</v>
      </c>
      <c r="DD449" s="4">
        <f>IF(COUNTIF($BZ$5:$BZ449,"&gt;=2")&gt;1,DD448,BW449)</f>
        <v>0</v>
      </c>
      <c r="DE449" s="4">
        <f>IF(COUNTIF($BZ$5:$BZ449,"&gt;=2")&gt;1,DE448,BX449)</f>
        <v>308.8</v>
      </c>
      <c r="DF449" s="4">
        <f>IF(COUNTIF($BZ$5:$BZ449,"&gt;=2")&gt;1,DF448,BY449)</f>
        <v>75.269999999999982</v>
      </c>
      <c r="DG449" s="4">
        <f>IF(COUNTIF($BZ$5:$BZ449,"&gt;=2")&gt;1,DG448,BZ449)</f>
        <v>1.93</v>
      </c>
      <c r="DH449" s="4">
        <f t="shared" si="346"/>
        <v>0</v>
      </c>
      <c r="DI449" s="4">
        <f t="shared" si="347"/>
        <v>0</v>
      </c>
      <c r="DJ449" s="4">
        <f t="shared" si="348"/>
        <v>0</v>
      </c>
      <c r="DK449" s="4">
        <f t="shared" si="349"/>
        <v>0</v>
      </c>
      <c r="DL449" s="4">
        <f t="shared" si="350"/>
        <v>0</v>
      </c>
      <c r="DM449" s="4">
        <f t="shared" si="351"/>
        <v>7</v>
      </c>
      <c r="DN449" s="4">
        <f t="shared" si="352"/>
        <v>13.999999999999998</v>
      </c>
      <c r="DO449" s="4">
        <f t="shared" si="353"/>
        <v>40</v>
      </c>
      <c r="DP449" s="4">
        <f t="shared" si="354"/>
        <v>386</v>
      </c>
      <c r="DQ449" s="4">
        <f t="shared" si="355"/>
        <v>0</v>
      </c>
      <c r="DS449" s="4">
        <v>445</v>
      </c>
      <c r="DT449" s="4">
        <f>$CK449+INDEX(节奏总纲!D$4:D$163,基础状态预估!$C$2)</f>
        <v>469.00483399593907</v>
      </c>
      <c r="DU449" s="4">
        <f>$CK449+INDEX(节奏总纲!E$4:E$163,基础状态预估!$C$2)</f>
        <v>463.28268396026414</v>
      </c>
      <c r="DV449" s="4">
        <f>$CK449+INDEX(节奏总纲!F$4:F$163,基础状态预估!$C$2)</f>
        <v>456.39220630709644</v>
      </c>
      <c r="DW449" s="4">
        <f>$CK449+INDEX(节奏总纲!G$4:G$163,基础状态预估!$C$2)</f>
        <v>448.03246816526354</v>
      </c>
      <c r="DX449" s="4">
        <f>$CK449+INDEX(节奏总纲!H$4:H$163,基础状态预估!$C$2)</f>
        <v>437.69453894381218</v>
      </c>
      <c r="DY449" s="4">
        <f t="shared" si="356"/>
        <v>11.899999999999999</v>
      </c>
      <c r="DZ449" s="4">
        <f t="shared" si="357"/>
        <v>33</v>
      </c>
      <c r="EA449" s="4">
        <f t="shared" si="358"/>
        <v>322.90000000000003</v>
      </c>
      <c r="EB449" s="4">
        <f t="shared" si="359"/>
        <v>77.269999999999982</v>
      </c>
      <c r="EC449" s="4">
        <f t="shared" si="360"/>
        <v>1.93</v>
      </c>
    </row>
    <row r="450" spans="58:133" x14ac:dyDescent="0.15">
      <c r="BF450" s="4">
        <v>446</v>
      </c>
      <c r="BG450" s="4">
        <f t="shared" si="342"/>
        <v>312.2</v>
      </c>
      <c r="BH450" s="4">
        <f t="shared" si="343"/>
        <v>133.79999999999998</v>
      </c>
      <c r="BL450" s="4">
        <f t="shared" si="331"/>
        <v>220</v>
      </c>
      <c r="BM450" s="4">
        <f t="shared" si="332"/>
        <v>154</v>
      </c>
      <c r="BN450" s="4">
        <f t="shared" si="333"/>
        <v>66</v>
      </c>
      <c r="BR450" s="4">
        <f t="shared" si="334"/>
        <v>277.55</v>
      </c>
      <c r="BS450" s="4">
        <f t="shared" si="335"/>
        <v>128.09999999999997</v>
      </c>
      <c r="BT450" s="4">
        <f t="shared" si="336"/>
        <v>21.35</v>
      </c>
      <c r="BX450" s="4">
        <f t="shared" si="337"/>
        <v>309.60000000000002</v>
      </c>
      <c r="BY450" s="4">
        <f t="shared" si="338"/>
        <v>75.464999999999975</v>
      </c>
      <c r="BZ450" s="4">
        <f t="shared" si="339"/>
        <v>1.9350000000000001</v>
      </c>
      <c r="CD450" s="4">
        <f t="shared" si="340"/>
        <v>0</v>
      </c>
      <c r="CE450" s="4">
        <f t="shared" si="341"/>
        <v>0</v>
      </c>
      <c r="CF450" s="4">
        <f>IF(COUNTIF($BH$5:$BH450,"&gt;=2")&lt;=1,SUM($BG450:$BK450)*C$8,CF449)</f>
        <v>151200</v>
      </c>
      <c r="CG450" s="4">
        <f>IF(COUNTIF($BN$5:$BN450,"&gt;=2")&lt;=1,SUM($BL450:$BP450)*D$8,CG449)</f>
        <v>604799.99999999988</v>
      </c>
      <c r="CH450" s="4">
        <f>IF(COUNTIF($BT$5:$BT450,"&gt;=2")&lt;=1,SUM($BQ450:$BU450)*E$8,CH449)</f>
        <v>2592000</v>
      </c>
      <c r="CI450" s="4">
        <f>IF(COUNTIF($BZ$5:$BZ450,"&gt;=2")&lt;=1,SUM($BV450:$BZ450)*F$8,CI449)</f>
        <v>33436800</v>
      </c>
      <c r="CJ450" s="4">
        <f t="shared" si="344"/>
        <v>0</v>
      </c>
      <c r="CK450" s="4">
        <f t="shared" si="345"/>
        <v>425.75</v>
      </c>
      <c r="CM450" s="4">
        <v>446</v>
      </c>
      <c r="CN450" s="4">
        <f>IF(COUNTIF($BH$5:$BH450,"&gt;=2")&gt;1,CN449,BG450)</f>
        <v>4.8999999999999995</v>
      </c>
      <c r="CO450" s="4">
        <f>IF(COUNTIF($BH$5:$BH450,"&gt;=2")&gt;1,CO449,BH450)</f>
        <v>2.1</v>
      </c>
      <c r="CP450" s="4">
        <f>IF(COUNTIF($BH$5:$BH450,"&gt;=2")&gt;1,CP449,BI450)</f>
        <v>0</v>
      </c>
      <c r="CQ450" s="4">
        <f>IF(COUNTIF($BH$5:$BH450,"&gt;=2")&gt;1,CQ449,BJ450)</f>
        <v>0</v>
      </c>
      <c r="CR450" s="4">
        <f>IF(COUNTIF($BH$5:$BH450,"&gt;=2")&gt;1,CR449,BK450)</f>
        <v>0</v>
      </c>
      <c r="CS450" s="4">
        <f>IF(COUNTIF($BN$5:$BN450,"&gt;=2")&gt;1,CS449,BL450)</f>
        <v>7</v>
      </c>
      <c r="CT450" s="4">
        <f>IF(COUNTIF($BN$5:$BN450,"&gt;=2")&gt;1,CT449,BM450)</f>
        <v>4.8999999999999995</v>
      </c>
      <c r="CU450" s="4">
        <f>IF(COUNTIF($BN$5:$BN450,"&gt;=2")&gt;1,CU449,BN450)</f>
        <v>2.1</v>
      </c>
      <c r="CV450" s="4">
        <f>IF(COUNTIF($BN$5:$BN450,"&gt;=2")&gt;1,CV449,BO450)</f>
        <v>0</v>
      </c>
      <c r="CW450" s="4">
        <f>IF(COUNTIF($BN$5:$BN450,"&gt;=2")&gt;1,CW449,BP450)</f>
        <v>0</v>
      </c>
      <c r="CX450" s="4">
        <f>IF(COUNTIF($BT$5:$BT450,"&gt;=2")&gt;1,CX449,BQ450)</f>
        <v>0</v>
      </c>
      <c r="CY450" s="4">
        <f>IF(COUNTIF($BT$5:$BT450,"&gt;=2")&gt;1,CY449,BR450)</f>
        <v>26</v>
      </c>
      <c r="CZ450" s="4">
        <f>IF(COUNTIF($BT$5:$BT450,"&gt;=2")&gt;1,CZ449,BS450)</f>
        <v>11.999999999999996</v>
      </c>
      <c r="DA450" s="4">
        <f>IF(COUNTIF($BT$5:$BT450,"&gt;=2")&gt;1,DA449,BT450)</f>
        <v>2</v>
      </c>
      <c r="DB450" s="4">
        <f>IF(COUNTIF($BT$5:$BT450,"&gt;=2")&gt;1,DB449,BU450)</f>
        <v>0</v>
      </c>
      <c r="DC450" s="4">
        <f>IF(COUNTIF($BZ$5:$BZ450,"&gt;=2")&gt;1,DC449,BV450)</f>
        <v>0</v>
      </c>
      <c r="DD450" s="4">
        <f>IF(COUNTIF($BZ$5:$BZ450,"&gt;=2")&gt;1,DD449,BW450)</f>
        <v>0</v>
      </c>
      <c r="DE450" s="4">
        <f>IF(COUNTIF($BZ$5:$BZ450,"&gt;=2")&gt;1,DE449,BX450)</f>
        <v>309.60000000000002</v>
      </c>
      <c r="DF450" s="4">
        <f>IF(COUNTIF($BZ$5:$BZ450,"&gt;=2")&gt;1,DF449,BY450)</f>
        <v>75.464999999999975</v>
      </c>
      <c r="DG450" s="4">
        <f>IF(COUNTIF($BZ$5:$BZ450,"&gt;=2")&gt;1,DG449,BZ450)</f>
        <v>1.9350000000000001</v>
      </c>
      <c r="DH450" s="4">
        <f t="shared" si="346"/>
        <v>0</v>
      </c>
      <c r="DI450" s="4">
        <f t="shared" si="347"/>
        <v>0</v>
      </c>
      <c r="DJ450" s="4">
        <f t="shared" si="348"/>
        <v>0</v>
      </c>
      <c r="DK450" s="4">
        <f t="shared" si="349"/>
        <v>0</v>
      </c>
      <c r="DL450" s="4">
        <f t="shared" si="350"/>
        <v>0</v>
      </c>
      <c r="DM450" s="4">
        <f t="shared" si="351"/>
        <v>7</v>
      </c>
      <c r="DN450" s="4">
        <f t="shared" si="352"/>
        <v>13.999999999999998</v>
      </c>
      <c r="DO450" s="4">
        <f t="shared" si="353"/>
        <v>40</v>
      </c>
      <c r="DP450" s="4">
        <f t="shared" si="354"/>
        <v>387</v>
      </c>
      <c r="DQ450" s="4">
        <f t="shared" si="355"/>
        <v>0</v>
      </c>
      <c r="DS450" s="4">
        <v>446</v>
      </c>
      <c r="DT450" s="4">
        <f>$CK450+INDEX(节奏总纲!D$4:D$163,基础状态预估!$C$2)</f>
        <v>470.00483399593907</v>
      </c>
      <c r="DU450" s="4">
        <f>$CK450+INDEX(节奏总纲!E$4:E$163,基础状态预估!$C$2)</f>
        <v>464.28268396026414</v>
      </c>
      <c r="DV450" s="4">
        <f>$CK450+INDEX(节奏总纲!F$4:F$163,基础状态预估!$C$2)</f>
        <v>457.39220630709644</v>
      </c>
      <c r="DW450" s="4">
        <f>$CK450+INDEX(节奏总纲!G$4:G$163,基础状态预估!$C$2)</f>
        <v>449.03246816526354</v>
      </c>
      <c r="DX450" s="4">
        <f>$CK450+INDEX(节奏总纲!H$4:H$163,基础状态预估!$C$2)</f>
        <v>438.69453894381218</v>
      </c>
      <c r="DY450" s="4">
        <f t="shared" si="356"/>
        <v>11.899999999999999</v>
      </c>
      <c r="DZ450" s="4">
        <f t="shared" si="357"/>
        <v>33</v>
      </c>
      <c r="EA450" s="4">
        <f t="shared" si="358"/>
        <v>323.70000000000005</v>
      </c>
      <c r="EB450" s="4">
        <f t="shared" si="359"/>
        <v>77.464999999999975</v>
      </c>
      <c r="EC450" s="4">
        <f t="shared" si="360"/>
        <v>1.9350000000000001</v>
      </c>
    </row>
    <row r="451" spans="58:133" x14ac:dyDescent="0.15">
      <c r="BF451" s="4">
        <v>447</v>
      </c>
      <c r="BG451" s="4">
        <f t="shared" si="342"/>
        <v>312.89999999999998</v>
      </c>
      <c r="BH451" s="4">
        <f t="shared" si="343"/>
        <v>134.1</v>
      </c>
      <c r="BL451" s="4">
        <f t="shared" si="331"/>
        <v>220.5</v>
      </c>
      <c r="BM451" s="4">
        <f t="shared" si="332"/>
        <v>154.35</v>
      </c>
      <c r="BN451" s="4">
        <f t="shared" si="333"/>
        <v>66.149999999999991</v>
      </c>
      <c r="BR451" s="4">
        <f t="shared" si="334"/>
        <v>278.2</v>
      </c>
      <c r="BS451" s="4">
        <f t="shared" si="335"/>
        <v>128.39999999999998</v>
      </c>
      <c r="BT451" s="4">
        <f t="shared" si="336"/>
        <v>21.400000000000002</v>
      </c>
      <c r="BX451" s="4">
        <f t="shared" si="337"/>
        <v>310.40000000000003</v>
      </c>
      <c r="BY451" s="4">
        <f t="shared" si="338"/>
        <v>75.659999999999982</v>
      </c>
      <c r="BZ451" s="4">
        <f t="shared" si="339"/>
        <v>1.94</v>
      </c>
      <c r="CD451" s="4">
        <f t="shared" si="340"/>
        <v>0</v>
      </c>
      <c r="CE451" s="4">
        <f t="shared" si="341"/>
        <v>0</v>
      </c>
      <c r="CF451" s="4">
        <f>IF(COUNTIF($BH$5:$BH451,"&gt;=2")&lt;=1,SUM($BG451:$BK451)*C$8,CF450)</f>
        <v>151200</v>
      </c>
      <c r="CG451" s="4">
        <f>IF(COUNTIF($BN$5:$BN451,"&gt;=2")&lt;=1,SUM($BL451:$BP451)*D$8,CG450)</f>
        <v>604799.99999999988</v>
      </c>
      <c r="CH451" s="4">
        <f>IF(COUNTIF($BT$5:$BT451,"&gt;=2")&lt;=1,SUM($BQ451:$BU451)*E$8,CH450)</f>
        <v>2592000</v>
      </c>
      <c r="CI451" s="4">
        <f>IF(COUNTIF($BZ$5:$BZ451,"&gt;=2")&lt;=1,SUM($BV451:$BZ451)*F$8,CI450)</f>
        <v>33523200</v>
      </c>
      <c r="CJ451" s="4">
        <f t="shared" si="344"/>
        <v>0</v>
      </c>
      <c r="CK451" s="4">
        <f t="shared" si="345"/>
        <v>426.75</v>
      </c>
      <c r="CM451" s="4">
        <v>447</v>
      </c>
      <c r="CN451" s="4">
        <f>IF(COUNTIF($BH$5:$BH451,"&gt;=2")&gt;1,CN450,BG451)</f>
        <v>4.8999999999999995</v>
      </c>
      <c r="CO451" s="4">
        <f>IF(COUNTIF($BH$5:$BH451,"&gt;=2")&gt;1,CO450,BH451)</f>
        <v>2.1</v>
      </c>
      <c r="CP451" s="4">
        <f>IF(COUNTIF($BH$5:$BH451,"&gt;=2")&gt;1,CP450,BI451)</f>
        <v>0</v>
      </c>
      <c r="CQ451" s="4">
        <f>IF(COUNTIF($BH$5:$BH451,"&gt;=2")&gt;1,CQ450,BJ451)</f>
        <v>0</v>
      </c>
      <c r="CR451" s="4">
        <f>IF(COUNTIF($BH$5:$BH451,"&gt;=2")&gt;1,CR450,BK451)</f>
        <v>0</v>
      </c>
      <c r="CS451" s="4">
        <f>IF(COUNTIF($BN$5:$BN451,"&gt;=2")&gt;1,CS450,BL451)</f>
        <v>7</v>
      </c>
      <c r="CT451" s="4">
        <f>IF(COUNTIF($BN$5:$BN451,"&gt;=2")&gt;1,CT450,BM451)</f>
        <v>4.8999999999999995</v>
      </c>
      <c r="CU451" s="4">
        <f>IF(COUNTIF($BN$5:$BN451,"&gt;=2")&gt;1,CU450,BN451)</f>
        <v>2.1</v>
      </c>
      <c r="CV451" s="4">
        <f>IF(COUNTIF($BN$5:$BN451,"&gt;=2")&gt;1,CV450,BO451)</f>
        <v>0</v>
      </c>
      <c r="CW451" s="4">
        <f>IF(COUNTIF($BN$5:$BN451,"&gt;=2")&gt;1,CW450,BP451)</f>
        <v>0</v>
      </c>
      <c r="CX451" s="4">
        <f>IF(COUNTIF($BT$5:$BT451,"&gt;=2")&gt;1,CX450,BQ451)</f>
        <v>0</v>
      </c>
      <c r="CY451" s="4">
        <f>IF(COUNTIF($BT$5:$BT451,"&gt;=2")&gt;1,CY450,BR451)</f>
        <v>26</v>
      </c>
      <c r="CZ451" s="4">
        <f>IF(COUNTIF($BT$5:$BT451,"&gt;=2")&gt;1,CZ450,BS451)</f>
        <v>11.999999999999996</v>
      </c>
      <c r="DA451" s="4">
        <f>IF(COUNTIF($BT$5:$BT451,"&gt;=2")&gt;1,DA450,BT451)</f>
        <v>2</v>
      </c>
      <c r="DB451" s="4">
        <f>IF(COUNTIF($BT$5:$BT451,"&gt;=2")&gt;1,DB450,BU451)</f>
        <v>0</v>
      </c>
      <c r="DC451" s="4">
        <f>IF(COUNTIF($BZ$5:$BZ451,"&gt;=2")&gt;1,DC450,BV451)</f>
        <v>0</v>
      </c>
      <c r="DD451" s="4">
        <f>IF(COUNTIF($BZ$5:$BZ451,"&gt;=2")&gt;1,DD450,BW451)</f>
        <v>0</v>
      </c>
      <c r="DE451" s="4">
        <f>IF(COUNTIF($BZ$5:$BZ451,"&gt;=2")&gt;1,DE450,BX451)</f>
        <v>310.40000000000003</v>
      </c>
      <c r="DF451" s="4">
        <f>IF(COUNTIF($BZ$5:$BZ451,"&gt;=2")&gt;1,DF450,BY451)</f>
        <v>75.659999999999982</v>
      </c>
      <c r="DG451" s="4">
        <f>IF(COUNTIF($BZ$5:$BZ451,"&gt;=2")&gt;1,DG450,BZ451)</f>
        <v>1.94</v>
      </c>
      <c r="DH451" s="4">
        <f t="shared" si="346"/>
        <v>0</v>
      </c>
      <c r="DI451" s="4">
        <f t="shared" si="347"/>
        <v>0</v>
      </c>
      <c r="DJ451" s="4">
        <f t="shared" si="348"/>
        <v>0</v>
      </c>
      <c r="DK451" s="4">
        <f t="shared" si="349"/>
        <v>0</v>
      </c>
      <c r="DL451" s="4">
        <f t="shared" si="350"/>
        <v>0</v>
      </c>
      <c r="DM451" s="4">
        <f t="shared" si="351"/>
        <v>7</v>
      </c>
      <c r="DN451" s="4">
        <f t="shared" si="352"/>
        <v>13.999999999999998</v>
      </c>
      <c r="DO451" s="4">
        <f t="shared" si="353"/>
        <v>40</v>
      </c>
      <c r="DP451" s="4">
        <f t="shared" si="354"/>
        <v>388</v>
      </c>
      <c r="DQ451" s="4">
        <f t="shared" si="355"/>
        <v>0</v>
      </c>
      <c r="DS451" s="4">
        <v>447</v>
      </c>
      <c r="DT451" s="4">
        <f>$CK451+INDEX(节奏总纲!D$4:D$163,基础状态预估!$C$2)</f>
        <v>471.00483399593907</v>
      </c>
      <c r="DU451" s="4">
        <f>$CK451+INDEX(节奏总纲!E$4:E$163,基础状态预估!$C$2)</f>
        <v>465.28268396026414</v>
      </c>
      <c r="DV451" s="4">
        <f>$CK451+INDEX(节奏总纲!F$4:F$163,基础状态预估!$C$2)</f>
        <v>458.39220630709644</v>
      </c>
      <c r="DW451" s="4">
        <f>$CK451+INDEX(节奏总纲!G$4:G$163,基础状态预估!$C$2)</f>
        <v>450.03246816526354</v>
      </c>
      <c r="DX451" s="4">
        <f>$CK451+INDEX(节奏总纲!H$4:H$163,基础状态预估!$C$2)</f>
        <v>439.69453894381218</v>
      </c>
      <c r="DY451" s="4">
        <f t="shared" si="356"/>
        <v>11.899999999999999</v>
      </c>
      <c r="DZ451" s="4">
        <f t="shared" si="357"/>
        <v>33</v>
      </c>
      <c r="EA451" s="4">
        <f t="shared" si="358"/>
        <v>324.50000000000006</v>
      </c>
      <c r="EB451" s="4">
        <f t="shared" si="359"/>
        <v>77.659999999999982</v>
      </c>
      <c r="EC451" s="4">
        <f t="shared" si="360"/>
        <v>1.94</v>
      </c>
    </row>
    <row r="452" spans="58:133" x14ac:dyDescent="0.15">
      <c r="BF452" s="4">
        <v>448</v>
      </c>
      <c r="BG452" s="4">
        <f t="shared" si="342"/>
        <v>313.59999999999997</v>
      </c>
      <c r="BH452" s="4">
        <f t="shared" si="343"/>
        <v>134.4</v>
      </c>
      <c r="BL452" s="4">
        <f t="shared" si="331"/>
        <v>221</v>
      </c>
      <c r="BM452" s="4">
        <f t="shared" si="332"/>
        <v>154.69999999999999</v>
      </c>
      <c r="BN452" s="4">
        <f t="shared" si="333"/>
        <v>66.3</v>
      </c>
      <c r="BR452" s="4">
        <f t="shared" si="334"/>
        <v>278.85000000000002</v>
      </c>
      <c r="BS452" s="4">
        <f t="shared" si="335"/>
        <v>128.69999999999996</v>
      </c>
      <c r="BT452" s="4">
        <f t="shared" si="336"/>
        <v>21.450000000000003</v>
      </c>
      <c r="BX452" s="4">
        <f t="shared" si="337"/>
        <v>311.20000000000005</v>
      </c>
      <c r="BY452" s="4">
        <f t="shared" si="338"/>
        <v>75.854999999999976</v>
      </c>
      <c r="BZ452" s="4">
        <f t="shared" si="339"/>
        <v>1.9450000000000001</v>
      </c>
      <c r="CD452" s="4">
        <f t="shared" si="340"/>
        <v>0</v>
      </c>
      <c r="CE452" s="4">
        <f t="shared" si="341"/>
        <v>0</v>
      </c>
      <c r="CF452" s="4">
        <f>IF(COUNTIF($BH$5:$BH452,"&gt;=2")&lt;=1,SUM($BG452:$BK452)*C$8,CF451)</f>
        <v>151200</v>
      </c>
      <c r="CG452" s="4">
        <f>IF(COUNTIF($BN$5:$BN452,"&gt;=2")&lt;=1,SUM($BL452:$BP452)*D$8,CG451)</f>
        <v>604799.99999999988</v>
      </c>
      <c r="CH452" s="4">
        <f>IF(COUNTIF($BT$5:$BT452,"&gt;=2")&lt;=1,SUM($BQ452:$BU452)*E$8,CH451)</f>
        <v>2592000</v>
      </c>
      <c r="CI452" s="4">
        <f>IF(COUNTIF($BZ$5:$BZ452,"&gt;=2")&lt;=1,SUM($BV452:$BZ452)*F$8,CI451)</f>
        <v>33609600</v>
      </c>
      <c r="CJ452" s="4">
        <f t="shared" si="344"/>
        <v>0</v>
      </c>
      <c r="CK452" s="4">
        <f t="shared" si="345"/>
        <v>427.75</v>
      </c>
      <c r="CM452" s="4">
        <v>448</v>
      </c>
      <c r="CN452" s="4">
        <f>IF(COUNTIF($BH$5:$BH452,"&gt;=2")&gt;1,CN451,BG452)</f>
        <v>4.8999999999999995</v>
      </c>
      <c r="CO452" s="4">
        <f>IF(COUNTIF($BH$5:$BH452,"&gt;=2")&gt;1,CO451,BH452)</f>
        <v>2.1</v>
      </c>
      <c r="CP452" s="4">
        <f>IF(COUNTIF($BH$5:$BH452,"&gt;=2")&gt;1,CP451,BI452)</f>
        <v>0</v>
      </c>
      <c r="CQ452" s="4">
        <f>IF(COUNTIF($BH$5:$BH452,"&gt;=2")&gt;1,CQ451,BJ452)</f>
        <v>0</v>
      </c>
      <c r="CR452" s="4">
        <f>IF(COUNTIF($BH$5:$BH452,"&gt;=2")&gt;1,CR451,BK452)</f>
        <v>0</v>
      </c>
      <c r="CS452" s="4">
        <f>IF(COUNTIF($BN$5:$BN452,"&gt;=2")&gt;1,CS451,BL452)</f>
        <v>7</v>
      </c>
      <c r="CT452" s="4">
        <f>IF(COUNTIF($BN$5:$BN452,"&gt;=2")&gt;1,CT451,BM452)</f>
        <v>4.8999999999999995</v>
      </c>
      <c r="CU452" s="4">
        <f>IF(COUNTIF($BN$5:$BN452,"&gt;=2")&gt;1,CU451,BN452)</f>
        <v>2.1</v>
      </c>
      <c r="CV452" s="4">
        <f>IF(COUNTIF($BN$5:$BN452,"&gt;=2")&gt;1,CV451,BO452)</f>
        <v>0</v>
      </c>
      <c r="CW452" s="4">
        <f>IF(COUNTIF($BN$5:$BN452,"&gt;=2")&gt;1,CW451,BP452)</f>
        <v>0</v>
      </c>
      <c r="CX452" s="4">
        <f>IF(COUNTIF($BT$5:$BT452,"&gt;=2")&gt;1,CX451,BQ452)</f>
        <v>0</v>
      </c>
      <c r="CY452" s="4">
        <f>IF(COUNTIF($BT$5:$BT452,"&gt;=2")&gt;1,CY451,BR452)</f>
        <v>26</v>
      </c>
      <c r="CZ452" s="4">
        <f>IF(COUNTIF($BT$5:$BT452,"&gt;=2")&gt;1,CZ451,BS452)</f>
        <v>11.999999999999996</v>
      </c>
      <c r="DA452" s="4">
        <f>IF(COUNTIF($BT$5:$BT452,"&gt;=2")&gt;1,DA451,BT452)</f>
        <v>2</v>
      </c>
      <c r="DB452" s="4">
        <f>IF(COUNTIF($BT$5:$BT452,"&gt;=2")&gt;1,DB451,BU452)</f>
        <v>0</v>
      </c>
      <c r="DC452" s="4">
        <f>IF(COUNTIF($BZ$5:$BZ452,"&gt;=2")&gt;1,DC451,BV452)</f>
        <v>0</v>
      </c>
      <c r="DD452" s="4">
        <f>IF(COUNTIF($BZ$5:$BZ452,"&gt;=2")&gt;1,DD451,BW452)</f>
        <v>0</v>
      </c>
      <c r="DE452" s="4">
        <f>IF(COUNTIF($BZ$5:$BZ452,"&gt;=2")&gt;1,DE451,BX452)</f>
        <v>311.20000000000005</v>
      </c>
      <c r="DF452" s="4">
        <f>IF(COUNTIF($BZ$5:$BZ452,"&gt;=2")&gt;1,DF451,BY452)</f>
        <v>75.854999999999976</v>
      </c>
      <c r="DG452" s="4">
        <f>IF(COUNTIF($BZ$5:$BZ452,"&gt;=2")&gt;1,DG451,BZ452)</f>
        <v>1.9450000000000001</v>
      </c>
      <c r="DH452" s="4">
        <f t="shared" si="346"/>
        <v>0</v>
      </c>
      <c r="DI452" s="4">
        <f t="shared" si="347"/>
        <v>0</v>
      </c>
      <c r="DJ452" s="4">
        <f t="shared" si="348"/>
        <v>0</v>
      </c>
      <c r="DK452" s="4">
        <f t="shared" si="349"/>
        <v>0</v>
      </c>
      <c r="DL452" s="4">
        <f t="shared" si="350"/>
        <v>0</v>
      </c>
      <c r="DM452" s="4">
        <f t="shared" si="351"/>
        <v>7</v>
      </c>
      <c r="DN452" s="4">
        <f t="shared" si="352"/>
        <v>13.999999999999998</v>
      </c>
      <c r="DO452" s="4">
        <f t="shared" si="353"/>
        <v>40</v>
      </c>
      <c r="DP452" s="4">
        <f t="shared" si="354"/>
        <v>389</v>
      </c>
      <c r="DQ452" s="4">
        <f t="shared" si="355"/>
        <v>0</v>
      </c>
      <c r="DS452" s="4">
        <v>448</v>
      </c>
      <c r="DT452" s="4">
        <f>$CK452+INDEX(节奏总纲!D$4:D$163,基础状态预估!$C$2)</f>
        <v>472.00483399593907</v>
      </c>
      <c r="DU452" s="4">
        <f>$CK452+INDEX(节奏总纲!E$4:E$163,基础状态预估!$C$2)</f>
        <v>466.28268396026414</v>
      </c>
      <c r="DV452" s="4">
        <f>$CK452+INDEX(节奏总纲!F$4:F$163,基础状态预估!$C$2)</f>
        <v>459.39220630709644</v>
      </c>
      <c r="DW452" s="4">
        <f>$CK452+INDEX(节奏总纲!G$4:G$163,基础状态预估!$C$2)</f>
        <v>451.03246816526354</v>
      </c>
      <c r="DX452" s="4">
        <f>$CK452+INDEX(节奏总纲!H$4:H$163,基础状态预估!$C$2)</f>
        <v>440.69453894381218</v>
      </c>
      <c r="DY452" s="4">
        <f t="shared" si="356"/>
        <v>11.899999999999999</v>
      </c>
      <c r="DZ452" s="4">
        <f t="shared" si="357"/>
        <v>33</v>
      </c>
      <c r="EA452" s="4">
        <f t="shared" si="358"/>
        <v>325.30000000000007</v>
      </c>
      <c r="EB452" s="4">
        <f t="shared" si="359"/>
        <v>77.854999999999976</v>
      </c>
      <c r="EC452" s="4">
        <f t="shared" si="360"/>
        <v>1.9450000000000001</v>
      </c>
    </row>
    <row r="453" spans="58:133" x14ac:dyDescent="0.15">
      <c r="BF453" s="4">
        <v>449</v>
      </c>
      <c r="BG453" s="4">
        <f t="shared" si="342"/>
        <v>314.29999999999995</v>
      </c>
      <c r="BH453" s="4">
        <f t="shared" si="343"/>
        <v>134.69999999999999</v>
      </c>
      <c r="BL453" s="4">
        <f t="shared" ref="BL453:BL516" si="361">IF($BH453&lt;2,0,($BF453-INDEX($BF$5:$BF$1004,MATCH(2,$BH$5:$BH$1004,1)))*$D$23)</f>
        <v>221.5</v>
      </c>
      <c r="BM453" s="4">
        <f t="shared" ref="BM453:BM516" si="362">IF($BH453&lt;2,0,($BF453-INDEX($BF$5:$BF$1004,MATCH(2,$BH$5:$BH$1004,1)))*$D$22)</f>
        <v>155.04999999999998</v>
      </c>
      <c r="BN453" s="4">
        <f t="shared" ref="BN453:BN516" si="363">IF($BH453&lt;2,0,($BF453-INDEX($BF$5:$BF$1004,MATCH(2,$BH$5:$BH$1004,1)))*$D$21)</f>
        <v>66.45</v>
      </c>
      <c r="BR453" s="4">
        <f t="shared" ref="BR453:BR516" si="364">IF($BN453&lt;2,0,($BF453-INDEX($BF$5:$BF$1004,MATCH(2,$BN$5:$BN$1004,1)))*$E$23)</f>
        <v>279.5</v>
      </c>
      <c r="BS453" s="4">
        <f t="shared" ref="BS453:BS516" si="365">IF($BN453&lt;2,0,($BF453-INDEX($BF$5:$BF$1004,MATCH(2,$BN$5:$BN$1004,1)))*$E$22)</f>
        <v>128.99999999999997</v>
      </c>
      <c r="BT453" s="4">
        <f t="shared" ref="BT453:BT516" si="366">IF($BN453&lt;2,0,($BF453-INDEX($BF$5:$BF$1004,MATCH(2,$BN$5:$BN$1004,1)))*$E$21)</f>
        <v>21.5</v>
      </c>
      <c r="BX453" s="4">
        <f t="shared" ref="BX453:BX516" si="367">IF($BT453&lt;2,0,($BF453-INDEX($BF$5:$BF$1004,MATCH(2,$BT$5:$BT$1004,1)))*$F$23)</f>
        <v>312</v>
      </c>
      <c r="BY453" s="4">
        <f t="shared" ref="BY453:BY516" si="368">IF($BT453&lt;2,0,($BF453-INDEX($BF$5:$BF$1004,MATCH(2,$BT$5:$BT$1004,1)))*$F$22)</f>
        <v>76.049999999999983</v>
      </c>
      <c r="BZ453" s="4">
        <f t="shared" ref="BZ453:BZ516" si="369">IF($BT453&lt;2,0,($BF453-INDEX($BF$5:$BF$1004,MATCH(2,$BT$5:$BT$1004,1)))*$F$21)</f>
        <v>1.95</v>
      </c>
      <c r="CD453" s="4">
        <f t="shared" ref="CD453:CD516" si="370">IF($BZ453&lt;2,0,($BF453-INDEX($BF$5:$BF$1004,MATCH(2,$BZ$5:$BZ$1004,1)))*$G$23)</f>
        <v>0</v>
      </c>
      <c r="CE453" s="4">
        <f t="shared" ref="CE453:CE516" si="371">IF($BZ453&lt;2,0,($BF453-INDEX($BF$5:$BF$1004,MATCH(2,$BZ$5:$BZ$1004,1)))*$G$22)</f>
        <v>0</v>
      </c>
      <c r="CF453" s="4">
        <f>IF(COUNTIF($BH$5:$BH453,"&gt;=2")&lt;=1,SUM($BG453:$BK453)*C$8,CF452)</f>
        <v>151200</v>
      </c>
      <c r="CG453" s="4">
        <f>IF(COUNTIF($BN$5:$BN453,"&gt;=2")&lt;=1,SUM($BL453:$BP453)*D$8,CG452)</f>
        <v>604799.99999999988</v>
      </c>
      <c r="CH453" s="4">
        <f>IF(COUNTIF($BT$5:$BT453,"&gt;=2")&lt;=1,SUM($BQ453:$BU453)*E$8,CH452)</f>
        <v>2592000</v>
      </c>
      <c r="CI453" s="4">
        <f>IF(COUNTIF($BZ$5:$BZ453,"&gt;=2")&lt;=1,SUM($BV453:$BZ453)*F$8,CI452)</f>
        <v>33695999.999999993</v>
      </c>
      <c r="CJ453" s="4">
        <f t="shared" si="344"/>
        <v>0</v>
      </c>
      <c r="CK453" s="4">
        <f t="shared" si="345"/>
        <v>428.74999999999989</v>
      </c>
      <c r="CM453" s="4">
        <v>449</v>
      </c>
      <c r="CN453" s="4">
        <f>IF(COUNTIF($BH$5:$BH453,"&gt;=2")&gt;1,CN452,BG453)</f>
        <v>4.8999999999999995</v>
      </c>
      <c r="CO453" s="4">
        <f>IF(COUNTIF($BH$5:$BH453,"&gt;=2")&gt;1,CO452,BH453)</f>
        <v>2.1</v>
      </c>
      <c r="CP453" s="4">
        <f>IF(COUNTIF($BH$5:$BH453,"&gt;=2")&gt;1,CP452,BI453)</f>
        <v>0</v>
      </c>
      <c r="CQ453" s="4">
        <f>IF(COUNTIF($BH$5:$BH453,"&gt;=2")&gt;1,CQ452,BJ453)</f>
        <v>0</v>
      </c>
      <c r="CR453" s="4">
        <f>IF(COUNTIF($BH$5:$BH453,"&gt;=2")&gt;1,CR452,BK453)</f>
        <v>0</v>
      </c>
      <c r="CS453" s="4">
        <f>IF(COUNTIF($BN$5:$BN453,"&gt;=2")&gt;1,CS452,BL453)</f>
        <v>7</v>
      </c>
      <c r="CT453" s="4">
        <f>IF(COUNTIF($BN$5:$BN453,"&gt;=2")&gt;1,CT452,BM453)</f>
        <v>4.8999999999999995</v>
      </c>
      <c r="CU453" s="4">
        <f>IF(COUNTIF($BN$5:$BN453,"&gt;=2")&gt;1,CU452,BN453)</f>
        <v>2.1</v>
      </c>
      <c r="CV453" s="4">
        <f>IF(COUNTIF($BN$5:$BN453,"&gt;=2")&gt;1,CV452,BO453)</f>
        <v>0</v>
      </c>
      <c r="CW453" s="4">
        <f>IF(COUNTIF($BN$5:$BN453,"&gt;=2")&gt;1,CW452,BP453)</f>
        <v>0</v>
      </c>
      <c r="CX453" s="4">
        <f>IF(COUNTIF($BT$5:$BT453,"&gt;=2")&gt;1,CX452,BQ453)</f>
        <v>0</v>
      </c>
      <c r="CY453" s="4">
        <f>IF(COUNTIF($BT$5:$BT453,"&gt;=2")&gt;1,CY452,BR453)</f>
        <v>26</v>
      </c>
      <c r="CZ453" s="4">
        <f>IF(COUNTIF($BT$5:$BT453,"&gt;=2")&gt;1,CZ452,BS453)</f>
        <v>11.999999999999996</v>
      </c>
      <c r="DA453" s="4">
        <f>IF(COUNTIF($BT$5:$BT453,"&gt;=2")&gt;1,DA452,BT453)</f>
        <v>2</v>
      </c>
      <c r="DB453" s="4">
        <f>IF(COUNTIF($BT$5:$BT453,"&gt;=2")&gt;1,DB452,BU453)</f>
        <v>0</v>
      </c>
      <c r="DC453" s="4">
        <f>IF(COUNTIF($BZ$5:$BZ453,"&gt;=2")&gt;1,DC452,BV453)</f>
        <v>0</v>
      </c>
      <c r="DD453" s="4">
        <f>IF(COUNTIF($BZ$5:$BZ453,"&gt;=2")&gt;1,DD452,BW453)</f>
        <v>0</v>
      </c>
      <c r="DE453" s="4">
        <f>IF(COUNTIF($BZ$5:$BZ453,"&gt;=2")&gt;1,DE452,BX453)</f>
        <v>312</v>
      </c>
      <c r="DF453" s="4">
        <f>IF(COUNTIF($BZ$5:$BZ453,"&gt;=2")&gt;1,DF452,BY453)</f>
        <v>76.049999999999983</v>
      </c>
      <c r="DG453" s="4">
        <f>IF(COUNTIF($BZ$5:$BZ453,"&gt;=2")&gt;1,DG452,BZ453)</f>
        <v>1.95</v>
      </c>
      <c r="DH453" s="4">
        <f t="shared" si="346"/>
        <v>0</v>
      </c>
      <c r="DI453" s="4">
        <f t="shared" si="347"/>
        <v>0</v>
      </c>
      <c r="DJ453" s="4">
        <f t="shared" si="348"/>
        <v>0</v>
      </c>
      <c r="DK453" s="4">
        <f t="shared" si="349"/>
        <v>0</v>
      </c>
      <c r="DL453" s="4">
        <f t="shared" si="350"/>
        <v>0</v>
      </c>
      <c r="DM453" s="4">
        <f t="shared" si="351"/>
        <v>7</v>
      </c>
      <c r="DN453" s="4">
        <f t="shared" si="352"/>
        <v>13.999999999999998</v>
      </c>
      <c r="DO453" s="4">
        <f t="shared" si="353"/>
        <v>40</v>
      </c>
      <c r="DP453" s="4">
        <f t="shared" si="354"/>
        <v>389.99999999999994</v>
      </c>
      <c r="DQ453" s="4">
        <f t="shared" si="355"/>
        <v>0</v>
      </c>
      <c r="DS453" s="4">
        <v>449</v>
      </c>
      <c r="DT453" s="4">
        <f>$CK453+INDEX(节奏总纲!D$4:D$163,基础状态预估!$C$2)</f>
        <v>473.00483399593895</v>
      </c>
      <c r="DU453" s="4">
        <f>$CK453+INDEX(节奏总纲!E$4:E$163,基础状态预估!$C$2)</f>
        <v>467.28268396026402</v>
      </c>
      <c r="DV453" s="4">
        <f>$CK453+INDEX(节奏总纲!F$4:F$163,基础状态预估!$C$2)</f>
        <v>460.39220630709633</v>
      </c>
      <c r="DW453" s="4">
        <f>$CK453+INDEX(节奏总纲!G$4:G$163,基础状态预估!$C$2)</f>
        <v>452.03246816526342</v>
      </c>
      <c r="DX453" s="4">
        <f>$CK453+INDEX(节奏总纲!H$4:H$163,基础状态预估!$C$2)</f>
        <v>441.69453894381206</v>
      </c>
      <c r="DY453" s="4">
        <f t="shared" si="356"/>
        <v>11.899999999999999</v>
      </c>
      <c r="DZ453" s="4">
        <f t="shared" si="357"/>
        <v>33</v>
      </c>
      <c r="EA453" s="4">
        <f t="shared" si="358"/>
        <v>326.10000000000002</v>
      </c>
      <c r="EB453" s="4">
        <f t="shared" si="359"/>
        <v>78.049999999999983</v>
      </c>
      <c r="EC453" s="4">
        <f t="shared" si="360"/>
        <v>1.95</v>
      </c>
    </row>
    <row r="454" spans="58:133" x14ac:dyDescent="0.15">
      <c r="BF454" s="4">
        <v>450</v>
      </c>
      <c r="BG454" s="4">
        <f t="shared" ref="BG454:BG517" si="372">$BF454*$C$22</f>
        <v>315</v>
      </c>
      <c r="BH454" s="4">
        <f t="shared" ref="BH454:BH517" si="373">$BF454*$C$21</f>
        <v>135</v>
      </c>
      <c r="BL454" s="4">
        <f t="shared" si="361"/>
        <v>222</v>
      </c>
      <c r="BM454" s="4">
        <f t="shared" si="362"/>
        <v>155.39999999999998</v>
      </c>
      <c r="BN454" s="4">
        <f t="shared" si="363"/>
        <v>66.599999999999994</v>
      </c>
      <c r="BR454" s="4">
        <f t="shared" si="364"/>
        <v>280.15000000000003</v>
      </c>
      <c r="BS454" s="4">
        <f t="shared" si="365"/>
        <v>129.29999999999998</v>
      </c>
      <c r="BT454" s="4">
        <f t="shared" si="366"/>
        <v>21.55</v>
      </c>
      <c r="BX454" s="4">
        <f t="shared" si="367"/>
        <v>312.8</v>
      </c>
      <c r="BY454" s="4">
        <f t="shared" si="368"/>
        <v>76.244999999999976</v>
      </c>
      <c r="BZ454" s="4">
        <f t="shared" si="369"/>
        <v>1.9550000000000001</v>
      </c>
      <c r="CD454" s="4">
        <f t="shared" si="370"/>
        <v>0</v>
      </c>
      <c r="CE454" s="4">
        <f t="shared" si="371"/>
        <v>0</v>
      </c>
      <c r="CF454" s="4">
        <f>IF(COUNTIF($BH$5:$BH454,"&gt;=2")&lt;=1,SUM($BG454:$BK454)*C$8,CF453)</f>
        <v>151200</v>
      </c>
      <c r="CG454" s="4">
        <f>IF(COUNTIF($BN$5:$BN454,"&gt;=2")&lt;=1,SUM($BL454:$BP454)*D$8,CG453)</f>
        <v>604799.99999999988</v>
      </c>
      <c r="CH454" s="4">
        <f>IF(COUNTIF($BT$5:$BT454,"&gt;=2")&lt;=1,SUM($BQ454:$BU454)*E$8,CH453)</f>
        <v>2592000</v>
      </c>
      <c r="CI454" s="4">
        <f>IF(COUNTIF($BZ$5:$BZ454,"&gt;=2")&lt;=1,SUM($BV454:$BZ454)*F$8,CI453)</f>
        <v>33782399.999999993</v>
      </c>
      <c r="CJ454" s="4">
        <f t="shared" ref="CJ454:CJ517" si="374">SUM($CA454:$CE454)*G$8</f>
        <v>0</v>
      </c>
      <c r="CK454" s="4">
        <f t="shared" ref="CK454:CK517" si="375">SUM(CF454:CJ454)/86400</f>
        <v>429.74999999999989</v>
      </c>
      <c r="CM454" s="4">
        <v>450</v>
      </c>
      <c r="CN454" s="4">
        <f>IF(COUNTIF($BH$5:$BH454,"&gt;=2")&gt;1,CN453,BG454)</f>
        <v>4.8999999999999995</v>
      </c>
      <c r="CO454" s="4">
        <f>IF(COUNTIF($BH$5:$BH454,"&gt;=2")&gt;1,CO453,BH454)</f>
        <v>2.1</v>
      </c>
      <c r="CP454" s="4">
        <f>IF(COUNTIF($BH$5:$BH454,"&gt;=2")&gt;1,CP453,BI454)</f>
        <v>0</v>
      </c>
      <c r="CQ454" s="4">
        <f>IF(COUNTIF($BH$5:$BH454,"&gt;=2")&gt;1,CQ453,BJ454)</f>
        <v>0</v>
      </c>
      <c r="CR454" s="4">
        <f>IF(COUNTIF($BH$5:$BH454,"&gt;=2")&gt;1,CR453,BK454)</f>
        <v>0</v>
      </c>
      <c r="CS454" s="4">
        <f>IF(COUNTIF($BN$5:$BN454,"&gt;=2")&gt;1,CS453,BL454)</f>
        <v>7</v>
      </c>
      <c r="CT454" s="4">
        <f>IF(COUNTIF($BN$5:$BN454,"&gt;=2")&gt;1,CT453,BM454)</f>
        <v>4.8999999999999995</v>
      </c>
      <c r="CU454" s="4">
        <f>IF(COUNTIF($BN$5:$BN454,"&gt;=2")&gt;1,CU453,BN454)</f>
        <v>2.1</v>
      </c>
      <c r="CV454" s="4">
        <f>IF(COUNTIF($BN$5:$BN454,"&gt;=2")&gt;1,CV453,BO454)</f>
        <v>0</v>
      </c>
      <c r="CW454" s="4">
        <f>IF(COUNTIF($BN$5:$BN454,"&gt;=2")&gt;1,CW453,BP454)</f>
        <v>0</v>
      </c>
      <c r="CX454" s="4">
        <f>IF(COUNTIF($BT$5:$BT454,"&gt;=2")&gt;1,CX453,BQ454)</f>
        <v>0</v>
      </c>
      <c r="CY454" s="4">
        <f>IF(COUNTIF($BT$5:$BT454,"&gt;=2")&gt;1,CY453,BR454)</f>
        <v>26</v>
      </c>
      <c r="CZ454" s="4">
        <f>IF(COUNTIF($BT$5:$BT454,"&gt;=2")&gt;1,CZ453,BS454)</f>
        <v>11.999999999999996</v>
      </c>
      <c r="DA454" s="4">
        <f>IF(COUNTIF($BT$5:$BT454,"&gt;=2")&gt;1,DA453,BT454)</f>
        <v>2</v>
      </c>
      <c r="DB454" s="4">
        <f>IF(COUNTIF($BT$5:$BT454,"&gt;=2")&gt;1,DB453,BU454)</f>
        <v>0</v>
      </c>
      <c r="DC454" s="4">
        <f>IF(COUNTIF($BZ$5:$BZ454,"&gt;=2")&gt;1,DC453,BV454)</f>
        <v>0</v>
      </c>
      <c r="DD454" s="4">
        <f>IF(COUNTIF($BZ$5:$BZ454,"&gt;=2")&gt;1,DD453,BW454)</f>
        <v>0</v>
      </c>
      <c r="DE454" s="4">
        <f>IF(COUNTIF($BZ$5:$BZ454,"&gt;=2")&gt;1,DE453,BX454)</f>
        <v>312.8</v>
      </c>
      <c r="DF454" s="4">
        <f>IF(COUNTIF($BZ$5:$BZ454,"&gt;=2")&gt;1,DF453,BY454)</f>
        <v>76.244999999999976</v>
      </c>
      <c r="DG454" s="4">
        <f>IF(COUNTIF($BZ$5:$BZ454,"&gt;=2")&gt;1,DG453,BZ454)</f>
        <v>1.9550000000000001</v>
      </c>
      <c r="DH454" s="4">
        <f t="shared" ref="DH454:DH517" si="376">CA454</f>
        <v>0</v>
      </c>
      <c r="DI454" s="4">
        <f t="shared" ref="DI454:DI517" si="377">CB454</f>
        <v>0</v>
      </c>
      <c r="DJ454" s="4">
        <f t="shared" ref="DJ454:DJ517" si="378">CC454</f>
        <v>0</v>
      </c>
      <c r="DK454" s="4">
        <f t="shared" ref="DK454:DK517" si="379">CD454</f>
        <v>0</v>
      </c>
      <c r="DL454" s="4">
        <f t="shared" ref="DL454:DL517" si="380">CE454</f>
        <v>0</v>
      </c>
      <c r="DM454" s="4">
        <f t="shared" ref="DM454:DM517" si="381">SUM($CN454:$CR454)</f>
        <v>7</v>
      </c>
      <c r="DN454" s="4">
        <f t="shared" ref="DN454:DN517" si="382">SUM($CS454:$CW454)</f>
        <v>13.999999999999998</v>
      </c>
      <c r="DO454" s="4">
        <f t="shared" ref="DO454:DO517" si="383">SUM($CX454:$DB454)</f>
        <v>40</v>
      </c>
      <c r="DP454" s="4">
        <f t="shared" ref="DP454:DP517" si="384">SUM($DC454:$DG454)</f>
        <v>390.99999999999994</v>
      </c>
      <c r="DQ454" s="4">
        <f t="shared" ref="DQ454:DQ517" si="385">SUM($DH454:$DL454)</f>
        <v>0</v>
      </c>
      <c r="DS454" s="4">
        <v>450</v>
      </c>
      <c r="DT454" s="4">
        <f>$CK454+INDEX(节奏总纲!D$4:D$163,基础状态预估!$C$2)</f>
        <v>474.00483399593895</v>
      </c>
      <c r="DU454" s="4">
        <f>$CK454+INDEX(节奏总纲!E$4:E$163,基础状态预估!$C$2)</f>
        <v>468.28268396026402</v>
      </c>
      <c r="DV454" s="4">
        <f>$CK454+INDEX(节奏总纲!F$4:F$163,基础状态预估!$C$2)</f>
        <v>461.39220630709633</v>
      </c>
      <c r="DW454" s="4">
        <f>$CK454+INDEX(节奏总纲!G$4:G$163,基础状态预估!$C$2)</f>
        <v>453.03246816526342</v>
      </c>
      <c r="DX454" s="4">
        <f>$CK454+INDEX(节奏总纲!H$4:H$163,基础状态预估!$C$2)</f>
        <v>442.69453894381206</v>
      </c>
      <c r="DY454" s="4">
        <f t="shared" ref="DY454:DY517" si="386">CN454+CS454+CX454+DC454+DH454</f>
        <v>11.899999999999999</v>
      </c>
      <c r="DZ454" s="4">
        <f t="shared" ref="DZ454:DZ517" si="387">CO454+CT454+CY454+DD454+DI454</f>
        <v>33</v>
      </c>
      <c r="EA454" s="4">
        <f t="shared" ref="EA454:EA517" si="388">CP454+CU454+CZ454+DE454+DJ454</f>
        <v>326.90000000000003</v>
      </c>
      <c r="EB454" s="4">
        <f t="shared" ref="EB454:EB517" si="389">CQ454+CV454+DA454+DF454+DK454</f>
        <v>78.244999999999976</v>
      </c>
      <c r="EC454" s="4">
        <f t="shared" ref="EC454:EC517" si="390">CR454+CW454+DB454+DG454+DL454</f>
        <v>1.9550000000000001</v>
      </c>
    </row>
    <row r="455" spans="58:133" x14ac:dyDescent="0.15">
      <c r="BF455" s="4">
        <v>451</v>
      </c>
      <c r="BG455" s="4">
        <f t="shared" si="372"/>
        <v>315.7</v>
      </c>
      <c r="BH455" s="4">
        <f t="shared" si="373"/>
        <v>135.29999999999998</v>
      </c>
      <c r="BL455" s="4">
        <f t="shared" si="361"/>
        <v>222.5</v>
      </c>
      <c r="BM455" s="4">
        <f t="shared" si="362"/>
        <v>155.75</v>
      </c>
      <c r="BN455" s="4">
        <f t="shared" si="363"/>
        <v>66.75</v>
      </c>
      <c r="BR455" s="4">
        <f t="shared" si="364"/>
        <v>280.8</v>
      </c>
      <c r="BS455" s="4">
        <f t="shared" si="365"/>
        <v>129.59999999999997</v>
      </c>
      <c r="BT455" s="4">
        <f t="shared" si="366"/>
        <v>21.6</v>
      </c>
      <c r="BX455" s="4">
        <f t="shared" si="367"/>
        <v>313.60000000000002</v>
      </c>
      <c r="BY455" s="4">
        <f t="shared" si="368"/>
        <v>76.439999999999984</v>
      </c>
      <c r="BZ455" s="4">
        <f t="shared" si="369"/>
        <v>1.96</v>
      </c>
      <c r="CD455" s="4">
        <f t="shared" si="370"/>
        <v>0</v>
      </c>
      <c r="CE455" s="4">
        <f t="shared" si="371"/>
        <v>0</v>
      </c>
      <c r="CF455" s="4">
        <f>IF(COUNTIF($BH$5:$BH455,"&gt;=2")&lt;=1,SUM($BG455:$BK455)*C$8,CF454)</f>
        <v>151200</v>
      </c>
      <c r="CG455" s="4">
        <f>IF(COUNTIF($BN$5:$BN455,"&gt;=2")&lt;=1,SUM($BL455:$BP455)*D$8,CG454)</f>
        <v>604799.99999999988</v>
      </c>
      <c r="CH455" s="4">
        <f>IF(COUNTIF($BT$5:$BT455,"&gt;=2")&lt;=1,SUM($BQ455:$BU455)*E$8,CH454)</f>
        <v>2592000</v>
      </c>
      <c r="CI455" s="4">
        <f>IF(COUNTIF($BZ$5:$BZ455,"&gt;=2")&lt;=1,SUM($BV455:$BZ455)*F$8,CI454)</f>
        <v>33868800</v>
      </c>
      <c r="CJ455" s="4">
        <f t="shared" si="374"/>
        <v>0</v>
      </c>
      <c r="CK455" s="4">
        <f t="shared" si="375"/>
        <v>430.75</v>
      </c>
      <c r="CM455" s="4">
        <v>451</v>
      </c>
      <c r="CN455" s="4">
        <f>IF(COUNTIF($BH$5:$BH455,"&gt;=2")&gt;1,CN454,BG455)</f>
        <v>4.8999999999999995</v>
      </c>
      <c r="CO455" s="4">
        <f>IF(COUNTIF($BH$5:$BH455,"&gt;=2")&gt;1,CO454,BH455)</f>
        <v>2.1</v>
      </c>
      <c r="CP455" s="4">
        <f>IF(COUNTIF($BH$5:$BH455,"&gt;=2")&gt;1,CP454,BI455)</f>
        <v>0</v>
      </c>
      <c r="CQ455" s="4">
        <f>IF(COUNTIF($BH$5:$BH455,"&gt;=2")&gt;1,CQ454,BJ455)</f>
        <v>0</v>
      </c>
      <c r="CR455" s="4">
        <f>IF(COUNTIF($BH$5:$BH455,"&gt;=2")&gt;1,CR454,BK455)</f>
        <v>0</v>
      </c>
      <c r="CS455" s="4">
        <f>IF(COUNTIF($BN$5:$BN455,"&gt;=2")&gt;1,CS454,BL455)</f>
        <v>7</v>
      </c>
      <c r="CT455" s="4">
        <f>IF(COUNTIF($BN$5:$BN455,"&gt;=2")&gt;1,CT454,BM455)</f>
        <v>4.8999999999999995</v>
      </c>
      <c r="CU455" s="4">
        <f>IF(COUNTIF($BN$5:$BN455,"&gt;=2")&gt;1,CU454,BN455)</f>
        <v>2.1</v>
      </c>
      <c r="CV455" s="4">
        <f>IF(COUNTIF($BN$5:$BN455,"&gt;=2")&gt;1,CV454,BO455)</f>
        <v>0</v>
      </c>
      <c r="CW455" s="4">
        <f>IF(COUNTIF($BN$5:$BN455,"&gt;=2")&gt;1,CW454,BP455)</f>
        <v>0</v>
      </c>
      <c r="CX455" s="4">
        <f>IF(COUNTIF($BT$5:$BT455,"&gt;=2")&gt;1,CX454,BQ455)</f>
        <v>0</v>
      </c>
      <c r="CY455" s="4">
        <f>IF(COUNTIF($BT$5:$BT455,"&gt;=2")&gt;1,CY454,BR455)</f>
        <v>26</v>
      </c>
      <c r="CZ455" s="4">
        <f>IF(COUNTIF($BT$5:$BT455,"&gt;=2")&gt;1,CZ454,BS455)</f>
        <v>11.999999999999996</v>
      </c>
      <c r="DA455" s="4">
        <f>IF(COUNTIF($BT$5:$BT455,"&gt;=2")&gt;1,DA454,BT455)</f>
        <v>2</v>
      </c>
      <c r="DB455" s="4">
        <f>IF(COUNTIF($BT$5:$BT455,"&gt;=2")&gt;1,DB454,BU455)</f>
        <v>0</v>
      </c>
      <c r="DC455" s="4">
        <f>IF(COUNTIF($BZ$5:$BZ455,"&gt;=2")&gt;1,DC454,BV455)</f>
        <v>0</v>
      </c>
      <c r="DD455" s="4">
        <f>IF(COUNTIF($BZ$5:$BZ455,"&gt;=2")&gt;1,DD454,BW455)</f>
        <v>0</v>
      </c>
      <c r="DE455" s="4">
        <f>IF(COUNTIF($BZ$5:$BZ455,"&gt;=2")&gt;1,DE454,BX455)</f>
        <v>313.60000000000002</v>
      </c>
      <c r="DF455" s="4">
        <f>IF(COUNTIF($BZ$5:$BZ455,"&gt;=2")&gt;1,DF454,BY455)</f>
        <v>76.439999999999984</v>
      </c>
      <c r="DG455" s="4">
        <f>IF(COUNTIF($BZ$5:$BZ455,"&gt;=2")&gt;1,DG454,BZ455)</f>
        <v>1.96</v>
      </c>
      <c r="DH455" s="4">
        <f t="shared" si="376"/>
        <v>0</v>
      </c>
      <c r="DI455" s="4">
        <f t="shared" si="377"/>
        <v>0</v>
      </c>
      <c r="DJ455" s="4">
        <f t="shared" si="378"/>
        <v>0</v>
      </c>
      <c r="DK455" s="4">
        <f t="shared" si="379"/>
        <v>0</v>
      </c>
      <c r="DL455" s="4">
        <f t="shared" si="380"/>
        <v>0</v>
      </c>
      <c r="DM455" s="4">
        <f t="shared" si="381"/>
        <v>7</v>
      </c>
      <c r="DN455" s="4">
        <f t="shared" si="382"/>
        <v>13.999999999999998</v>
      </c>
      <c r="DO455" s="4">
        <f t="shared" si="383"/>
        <v>40</v>
      </c>
      <c r="DP455" s="4">
        <f t="shared" si="384"/>
        <v>392</v>
      </c>
      <c r="DQ455" s="4">
        <f t="shared" si="385"/>
        <v>0</v>
      </c>
      <c r="DS455" s="4">
        <v>451</v>
      </c>
      <c r="DT455" s="4">
        <f>$CK455+INDEX(节奏总纲!D$4:D$163,基础状态预估!$C$2)</f>
        <v>475.00483399593907</v>
      </c>
      <c r="DU455" s="4">
        <f>$CK455+INDEX(节奏总纲!E$4:E$163,基础状态预估!$C$2)</f>
        <v>469.28268396026414</v>
      </c>
      <c r="DV455" s="4">
        <f>$CK455+INDEX(节奏总纲!F$4:F$163,基础状态预估!$C$2)</f>
        <v>462.39220630709644</v>
      </c>
      <c r="DW455" s="4">
        <f>$CK455+INDEX(节奏总纲!G$4:G$163,基础状态预估!$C$2)</f>
        <v>454.03246816526354</v>
      </c>
      <c r="DX455" s="4">
        <f>$CK455+INDEX(节奏总纲!H$4:H$163,基础状态预估!$C$2)</f>
        <v>443.69453894381218</v>
      </c>
      <c r="DY455" s="4">
        <f t="shared" si="386"/>
        <v>11.899999999999999</v>
      </c>
      <c r="DZ455" s="4">
        <f t="shared" si="387"/>
        <v>33</v>
      </c>
      <c r="EA455" s="4">
        <f t="shared" si="388"/>
        <v>327.70000000000005</v>
      </c>
      <c r="EB455" s="4">
        <f t="shared" si="389"/>
        <v>78.439999999999984</v>
      </c>
      <c r="EC455" s="4">
        <f t="shared" si="390"/>
        <v>1.96</v>
      </c>
    </row>
    <row r="456" spans="58:133" x14ac:dyDescent="0.15">
      <c r="BF456" s="4">
        <v>452</v>
      </c>
      <c r="BG456" s="4">
        <f t="shared" si="372"/>
        <v>316.39999999999998</v>
      </c>
      <c r="BH456" s="4">
        <f t="shared" si="373"/>
        <v>135.6</v>
      </c>
      <c r="BL456" s="4">
        <f t="shared" si="361"/>
        <v>223</v>
      </c>
      <c r="BM456" s="4">
        <f t="shared" si="362"/>
        <v>156.1</v>
      </c>
      <c r="BN456" s="4">
        <f t="shared" si="363"/>
        <v>66.899999999999991</v>
      </c>
      <c r="BR456" s="4">
        <f t="shared" si="364"/>
        <v>281.45</v>
      </c>
      <c r="BS456" s="4">
        <f t="shared" si="365"/>
        <v>129.89999999999998</v>
      </c>
      <c r="BT456" s="4">
        <f t="shared" si="366"/>
        <v>21.650000000000002</v>
      </c>
      <c r="BX456" s="4">
        <f t="shared" si="367"/>
        <v>314.40000000000003</v>
      </c>
      <c r="BY456" s="4">
        <f t="shared" si="368"/>
        <v>76.634999999999977</v>
      </c>
      <c r="BZ456" s="4">
        <f t="shared" si="369"/>
        <v>1.9650000000000001</v>
      </c>
      <c r="CD456" s="4">
        <f t="shared" si="370"/>
        <v>0</v>
      </c>
      <c r="CE456" s="4">
        <f t="shared" si="371"/>
        <v>0</v>
      </c>
      <c r="CF456" s="4">
        <f>IF(COUNTIF($BH$5:$BH456,"&gt;=2")&lt;=1,SUM($BG456:$BK456)*C$8,CF455)</f>
        <v>151200</v>
      </c>
      <c r="CG456" s="4">
        <f>IF(COUNTIF($BN$5:$BN456,"&gt;=2")&lt;=1,SUM($BL456:$BP456)*D$8,CG455)</f>
        <v>604799.99999999988</v>
      </c>
      <c r="CH456" s="4">
        <f>IF(COUNTIF($BT$5:$BT456,"&gt;=2")&lt;=1,SUM($BQ456:$BU456)*E$8,CH455)</f>
        <v>2592000</v>
      </c>
      <c r="CI456" s="4">
        <f>IF(COUNTIF($BZ$5:$BZ456,"&gt;=2")&lt;=1,SUM($BV456:$BZ456)*F$8,CI455)</f>
        <v>33955200</v>
      </c>
      <c r="CJ456" s="4">
        <f t="shared" si="374"/>
        <v>0</v>
      </c>
      <c r="CK456" s="4">
        <f t="shared" si="375"/>
        <v>431.75</v>
      </c>
      <c r="CM456" s="4">
        <v>452</v>
      </c>
      <c r="CN456" s="4">
        <f>IF(COUNTIF($BH$5:$BH456,"&gt;=2")&gt;1,CN455,BG456)</f>
        <v>4.8999999999999995</v>
      </c>
      <c r="CO456" s="4">
        <f>IF(COUNTIF($BH$5:$BH456,"&gt;=2")&gt;1,CO455,BH456)</f>
        <v>2.1</v>
      </c>
      <c r="CP456" s="4">
        <f>IF(COUNTIF($BH$5:$BH456,"&gt;=2")&gt;1,CP455,BI456)</f>
        <v>0</v>
      </c>
      <c r="CQ456" s="4">
        <f>IF(COUNTIF($BH$5:$BH456,"&gt;=2")&gt;1,CQ455,BJ456)</f>
        <v>0</v>
      </c>
      <c r="CR456" s="4">
        <f>IF(COUNTIF($BH$5:$BH456,"&gt;=2")&gt;1,CR455,BK456)</f>
        <v>0</v>
      </c>
      <c r="CS456" s="4">
        <f>IF(COUNTIF($BN$5:$BN456,"&gt;=2")&gt;1,CS455,BL456)</f>
        <v>7</v>
      </c>
      <c r="CT456" s="4">
        <f>IF(COUNTIF($BN$5:$BN456,"&gt;=2")&gt;1,CT455,BM456)</f>
        <v>4.8999999999999995</v>
      </c>
      <c r="CU456" s="4">
        <f>IF(COUNTIF($BN$5:$BN456,"&gt;=2")&gt;1,CU455,BN456)</f>
        <v>2.1</v>
      </c>
      <c r="CV456" s="4">
        <f>IF(COUNTIF($BN$5:$BN456,"&gt;=2")&gt;1,CV455,BO456)</f>
        <v>0</v>
      </c>
      <c r="CW456" s="4">
        <f>IF(COUNTIF($BN$5:$BN456,"&gt;=2")&gt;1,CW455,BP456)</f>
        <v>0</v>
      </c>
      <c r="CX456" s="4">
        <f>IF(COUNTIF($BT$5:$BT456,"&gt;=2")&gt;1,CX455,BQ456)</f>
        <v>0</v>
      </c>
      <c r="CY456" s="4">
        <f>IF(COUNTIF($BT$5:$BT456,"&gt;=2")&gt;1,CY455,BR456)</f>
        <v>26</v>
      </c>
      <c r="CZ456" s="4">
        <f>IF(COUNTIF($BT$5:$BT456,"&gt;=2")&gt;1,CZ455,BS456)</f>
        <v>11.999999999999996</v>
      </c>
      <c r="DA456" s="4">
        <f>IF(COUNTIF($BT$5:$BT456,"&gt;=2")&gt;1,DA455,BT456)</f>
        <v>2</v>
      </c>
      <c r="DB456" s="4">
        <f>IF(COUNTIF($BT$5:$BT456,"&gt;=2")&gt;1,DB455,BU456)</f>
        <v>0</v>
      </c>
      <c r="DC456" s="4">
        <f>IF(COUNTIF($BZ$5:$BZ456,"&gt;=2")&gt;1,DC455,BV456)</f>
        <v>0</v>
      </c>
      <c r="DD456" s="4">
        <f>IF(COUNTIF($BZ$5:$BZ456,"&gt;=2")&gt;1,DD455,BW456)</f>
        <v>0</v>
      </c>
      <c r="DE456" s="4">
        <f>IF(COUNTIF($BZ$5:$BZ456,"&gt;=2")&gt;1,DE455,BX456)</f>
        <v>314.40000000000003</v>
      </c>
      <c r="DF456" s="4">
        <f>IF(COUNTIF($BZ$5:$BZ456,"&gt;=2")&gt;1,DF455,BY456)</f>
        <v>76.634999999999977</v>
      </c>
      <c r="DG456" s="4">
        <f>IF(COUNTIF($BZ$5:$BZ456,"&gt;=2")&gt;1,DG455,BZ456)</f>
        <v>1.9650000000000001</v>
      </c>
      <c r="DH456" s="4">
        <f t="shared" si="376"/>
        <v>0</v>
      </c>
      <c r="DI456" s="4">
        <f t="shared" si="377"/>
        <v>0</v>
      </c>
      <c r="DJ456" s="4">
        <f t="shared" si="378"/>
        <v>0</v>
      </c>
      <c r="DK456" s="4">
        <f t="shared" si="379"/>
        <v>0</v>
      </c>
      <c r="DL456" s="4">
        <f t="shared" si="380"/>
        <v>0</v>
      </c>
      <c r="DM456" s="4">
        <f t="shared" si="381"/>
        <v>7</v>
      </c>
      <c r="DN456" s="4">
        <f t="shared" si="382"/>
        <v>13.999999999999998</v>
      </c>
      <c r="DO456" s="4">
        <f t="shared" si="383"/>
        <v>40</v>
      </c>
      <c r="DP456" s="4">
        <f t="shared" si="384"/>
        <v>393</v>
      </c>
      <c r="DQ456" s="4">
        <f t="shared" si="385"/>
        <v>0</v>
      </c>
      <c r="DS456" s="4">
        <v>452</v>
      </c>
      <c r="DT456" s="4">
        <f>$CK456+INDEX(节奏总纲!D$4:D$163,基础状态预估!$C$2)</f>
        <v>476.00483399593907</v>
      </c>
      <c r="DU456" s="4">
        <f>$CK456+INDEX(节奏总纲!E$4:E$163,基础状态预估!$C$2)</f>
        <v>470.28268396026414</v>
      </c>
      <c r="DV456" s="4">
        <f>$CK456+INDEX(节奏总纲!F$4:F$163,基础状态预估!$C$2)</f>
        <v>463.39220630709644</v>
      </c>
      <c r="DW456" s="4">
        <f>$CK456+INDEX(节奏总纲!G$4:G$163,基础状态预估!$C$2)</f>
        <v>455.03246816526354</v>
      </c>
      <c r="DX456" s="4">
        <f>$CK456+INDEX(节奏总纲!H$4:H$163,基础状态预估!$C$2)</f>
        <v>444.69453894381218</v>
      </c>
      <c r="DY456" s="4">
        <f t="shared" si="386"/>
        <v>11.899999999999999</v>
      </c>
      <c r="DZ456" s="4">
        <f t="shared" si="387"/>
        <v>33</v>
      </c>
      <c r="EA456" s="4">
        <f t="shared" si="388"/>
        <v>328.50000000000006</v>
      </c>
      <c r="EB456" s="4">
        <f t="shared" si="389"/>
        <v>78.634999999999977</v>
      </c>
      <c r="EC456" s="4">
        <f t="shared" si="390"/>
        <v>1.9650000000000001</v>
      </c>
    </row>
    <row r="457" spans="58:133" x14ac:dyDescent="0.15">
      <c r="BF457" s="4">
        <v>453</v>
      </c>
      <c r="BG457" s="4">
        <f t="shared" si="372"/>
        <v>317.09999999999997</v>
      </c>
      <c r="BH457" s="4">
        <f t="shared" si="373"/>
        <v>135.9</v>
      </c>
      <c r="BL457" s="4">
        <f t="shared" si="361"/>
        <v>223.5</v>
      </c>
      <c r="BM457" s="4">
        <f t="shared" si="362"/>
        <v>156.44999999999999</v>
      </c>
      <c r="BN457" s="4">
        <f t="shared" si="363"/>
        <v>67.05</v>
      </c>
      <c r="BR457" s="4">
        <f t="shared" si="364"/>
        <v>282.10000000000002</v>
      </c>
      <c r="BS457" s="4">
        <f t="shared" si="365"/>
        <v>130.19999999999996</v>
      </c>
      <c r="BT457" s="4">
        <f t="shared" si="366"/>
        <v>21.700000000000003</v>
      </c>
      <c r="BX457" s="4">
        <f t="shared" si="367"/>
        <v>315.20000000000005</v>
      </c>
      <c r="BY457" s="4">
        <f t="shared" si="368"/>
        <v>76.829999999999984</v>
      </c>
      <c r="BZ457" s="4">
        <f t="shared" si="369"/>
        <v>1.97</v>
      </c>
      <c r="CD457" s="4">
        <f t="shared" si="370"/>
        <v>0</v>
      </c>
      <c r="CE457" s="4">
        <f t="shared" si="371"/>
        <v>0</v>
      </c>
      <c r="CF457" s="4">
        <f>IF(COUNTIF($BH$5:$BH457,"&gt;=2")&lt;=1,SUM($BG457:$BK457)*C$8,CF456)</f>
        <v>151200</v>
      </c>
      <c r="CG457" s="4">
        <f>IF(COUNTIF($BN$5:$BN457,"&gt;=2")&lt;=1,SUM($BL457:$BP457)*D$8,CG456)</f>
        <v>604799.99999999988</v>
      </c>
      <c r="CH457" s="4">
        <f>IF(COUNTIF($BT$5:$BT457,"&gt;=2")&lt;=1,SUM($BQ457:$BU457)*E$8,CH456)</f>
        <v>2592000</v>
      </c>
      <c r="CI457" s="4">
        <f>IF(COUNTIF($BZ$5:$BZ457,"&gt;=2")&lt;=1,SUM($BV457:$BZ457)*F$8,CI456)</f>
        <v>34041600.000000007</v>
      </c>
      <c r="CJ457" s="4">
        <f t="shared" si="374"/>
        <v>0</v>
      </c>
      <c r="CK457" s="4">
        <f t="shared" si="375"/>
        <v>432.75000000000011</v>
      </c>
      <c r="CM457" s="4">
        <v>453</v>
      </c>
      <c r="CN457" s="4">
        <f>IF(COUNTIF($BH$5:$BH457,"&gt;=2")&gt;1,CN456,BG457)</f>
        <v>4.8999999999999995</v>
      </c>
      <c r="CO457" s="4">
        <f>IF(COUNTIF($BH$5:$BH457,"&gt;=2")&gt;1,CO456,BH457)</f>
        <v>2.1</v>
      </c>
      <c r="CP457" s="4">
        <f>IF(COUNTIF($BH$5:$BH457,"&gt;=2")&gt;1,CP456,BI457)</f>
        <v>0</v>
      </c>
      <c r="CQ457" s="4">
        <f>IF(COUNTIF($BH$5:$BH457,"&gt;=2")&gt;1,CQ456,BJ457)</f>
        <v>0</v>
      </c>
      <c r="CR457" s="4">
        <f>IF(COUNTIF($BH$5:$BH457,"&gt;=2")&gt;1,CR456,BK457)</f>
        <v>0</v>
      </c>
      <c r="CS457" s="4">
        <f>IF(COUNTIF($BN$5:$BN457,"&gt;=2")&gt;1,CS456,BL457)</f>
        <v>7</v>
      </c>
      <c r="CT457" s="4">
        <f>IF(COUNTIF($BN$5:$BN457,"&gt;=2")&gt;1,CT456,BM457)</f>
        <v>4.8999999999999995</v>
      </c>
      <c r="CU457" s="4">
        <f>IF(COUNTIF($BN$5:$BN457,"&gt;=2")&gt;1,CU456,BN457)</f>
        <v>2.1</v>
      </c>
      <c r="CV457" s="4">
        <f>IF(COUNTIF($BN$5:$BN457,"&gt;=2")&gt;1,CV456,BO457)</f>
        <v>0</v>
      </c>
      <c r="CW457" s="4">
        <f>IF(COUNTIF($BN$5:$BN457,"&gt;=2")&gt;1,CW456,BP457)</f>
        <v>0</v>
      </c>
      <c r="CX457" s="4">
        <f>IF(COUNTIF($BT$5:$BT457,"&gt;=2")&gt;1,CX456,BQ457)</f>
        <v>0</v>
      </c>
      <c r="CY457" s="4">
        <f>IF(COUNTIF($BT$5:$BT457,"&gt;=2")&gt;1,CY456,BR457)</f>
        <v>26</v>
      </c>
      <c r="CZ457" s="4">
        <f>IF(COUNTIF($BT$5:$BT457,"&gt;=2")&gt;1,CZ456,BS457)</f>
        <v>11.999999999999996</v>
      </c>
      <c r="DA457" s="4">
        <f>IF(COUNTIF($BT$5:$BT457,"&gt;=2")&gt;1,DA456,BT457)</f>
        <v>2</v>
      </c>
      <c r="DB457" s="4">
        <f>IF(COUNTIF($BT$5:$BT457,"&gt;=2")&gt;1,DB456,BU457)</f>
        <v>0</v>
      </c>
      <c r="DC457" s="4">
        <f>IF(COUNTIF($BZ$5:$BZ457,"&gt;=2")&gt;1,DC456,BV457)</f>
        <v>0</v>
      </c>
      <c r="DD457" s="4">
        <f>IF(COUNTIF($BZ$5:$BZ457,"&gt;=2")&gt;1,DD456,BW457)</f>
        <v>0</v>
      </c>
      <c r="DE457" s="4">
        <f>IF(COUNTIF($BZ$5:$BZ457,"&gt;=2")&gt;1,DE456,BX457)</f>
        <v>315.20000000000005</v>
      </c>
      <c r="DF457" s="4">
        <f>IF(COUNTIF($BZ$5:$BZ457,"&gt;=2")&gt;1,DF456,BY457)</f>
        <v>76.829999999999984</v>
      </c>
      <c r="DG457" s="4">
        <f>IF(COUNTIF($BZ$5:$BZ457,"&gt;=2")&gt;1,DG456,BZ457)</f>
        <v>1.97</v>
      </c>
      <c r="DH457" s="4">
        <f t="shared" si="376"/>
        <v>0</v>
      </c>
      <c r="DI457" s="4">
        <f t="shared" si="377"/>
        <v>0</v>
      </c>
      <c r="DJ457" s="4">
        <f t="shared" si="378"/>
        <v>0</v>
      </c>
      <c r="DK457" s="4">
        <f t="shared" si="379"/>
        <v>0</v>
      </c>
      <c r="DL457" s="4">
        <f t="shared" si="380"/>
        <v>0</v>
      </c>
      <c r="DM457" s="4">
        <f t="shared" si="381"/>
        <v>7</v>
      </c>
      <c r="DN457" s="4">
        <f t="shared" si="382"/>
        <v>13.999999999999998</v>
      </c>
      <c r="DO457" s="4">
        <f t="shared" si="383"/>
        <v>40</v>
      </c>
      <c r="DP457" s="4">
        <f t="shared" si="384"/>
        <v>394.00000000000006</v>
      </c>
      <c r="DQ457" s="4">
        <f t="shared" si="385"/>
        <v>0</v>
      </c>
      <c r="DS457" s="4">
        <v>453</v>
      </c>
      <c r="DT457" s="4">
        <f>$CK457+INDEX(节奏总纲!D$4:D$163,基础状态预估!$C$2)</f>
        <v>477.00483399593918</v>
      </c>
      <c r="DU457" s="4">
        <f>$CK457+INDEX(节奏总纲!E$4:E$163,基础状态预估!$C$2)</f>
        <v>471.28268396026425</v>
      </c>
      <c r="DV457" s="4">
        <f>$CK457+INDEX(节奏总纲!F$4:F$163,基础状态预估!$C$2)</f>
        <v>464.39220630709656</v>
      </c>
      <c r="DW457" s="4">
        <f>$CK457+INDEX(节奏总纲!G$4:G$163,基础状态预估!$C$2)</f>
        <v>456.03246816526365</v>
      </c>
      <c r="DX457" s="4">
        <f>$CK457+INDEX(节奏总纲!H$4:H$163,基础状态预估!$C$2)</f>
        <v>445.69453894381229</v>
      </c>
      <c r="DY457" s="4">
        <f t="shared" si="386"/>
        <v>11.899999999999999</v>
      </c>
      <c r="DZ457" s="4">
        <f t="shared" si="387"/>
        <v>33</v>
      </c>
      <c r="EA457" s="4">
        <f t="shared" si="388"/>
        <v>329.30000000000007</v>
      </c>
      <c r="EB457" s="4">
        <f t="shared" si="389"/>
        <v>78.829999999999984</v>
      </c>
      <c r="EC457" s="4">
        <f t="shared" si="390"/>
        <v>1.97</v>
      </c>
    </row>
    <row r="458" spans="58:133" x14ac:dyDescent="0.15">
      <c r="BF458" s="4">
        <v>454</v>
      </c>
      <c r="BG458" s="4">
        <f t="shared" si="372"/>
        <v>317.79999999999995</v>
      </c>
      <c r="BH458" s="4">
        <f t="shared" si="373"/>
        <v>136.19999999999999</v>
      </c>
      <c r="BL458" s="4">
        <f t="shared" si="361"/>
        <v>224</v>
      </c>
      <c r="BM458" s="4">
        <f t="shared" si="362"/>
        <v>156.79999999999998</v>
      </c>
      <c r="BN458" s="4">
        <f t="shared" si="363"/>
        <v>67.2</v>
      </c>
      <c r="BR458" s="4">
        <f t="shared" si="364"/>
        <v>282.75</v>
      </c>
      <c r="BS458" s="4">
        <f t="shared" si="365"/>
        <v>130.49999999999997</v>
      </c>
      <c r="BT458" s="4">
        <f t="shared" si="366"/>
        <v>21.75</v>
      </c>
      <c r="BX458" s="4">
        <f t="shared" si="367"/>
        <v>316</v>
      </c>
      <c r="BY458" s="4">
        <f t="shared" si="368"/>
        <v>77.024999999999977</v>
      </c>
      <c r="BZ458" s="4">
        <f t="shared" si="369"/>
        <v>1.9750000000000001</v>
      </c>
      <c r="CD458" s="4">
        <f t="shared" si="370"/>
        <v>0</v>
      </c>
      <c r="CE458" s="4">
        <f t="shared" si="371"/>
        <v>0</v>
      </c>
      <c r="CF458" s="4">
        <f>IF(COUNTIF($BH$5:$BH458,"&gt;=2")&lt;=1,SUM($BG458:$BK458)*C$8,CF457)</f>
        <v>151200</v>
      </c>
      <c r="CG458" s="4">
        <f>IF(COUNTIF($BN$5:$BN458,"&gt;=2")&lt;=1,SUM($BL458:$BP458)*D$8,CG457)</f>
        <v>604799.99999999988</v>
      </c>
      <c r="CH458" s="4">
        <f>IF(COUNTIF($BT$5:$BT458,"&gt;=2")&lt;=1,SUM($BQ458:$BU458)*E$8,CH457)</f>
        <v>2592000</v>
      </c>
      <c r="CI458" s="4">
        <f>IF(COUNTIF($BZ$5:$BZ458,"&gt;=2")&lt;=1,SUM($BV458:$BZ458)*F$8,CI457)</f>
        <v>34128000</v>
      </c>
      <c r="CJ458" s="4">
        <f t="shared" si="374"/>
        <v>0</v>
      </c>
      <c r="CK458" s="4">
        <f t="shared" si="375"/>
        <v>433.75</v>
      </c>
      <c r="CM458" s="4">
        <v>454</v>
      </c>
      <c r="CN458" s="4">
        <f>IF(COUNTIF($BH$5:$BH458,"&gt;=2")&gt;1,CN457,BG458)</f>
        <v>4.8999999999999995</v>
      </c>
      <c r="CO458" s="4">
        <f>IF(COUNTIF($BH$5:$BH458,"&gt;=2")&gt;1,CO457,BH458)</f>
        <v>2.1</v>
      </c>
      <c r="CP458" s="4">
        <f>IF(COUNTIF($BH$5:$BH458,"&gt;=2")&gt;1,CP457,BI458)</f>
        <v>0</v>
      </c>
      <c r="CQ458" s="4">
        <f>IF(COUNTIF($BH$5:$BH458,"&gt;=2")&gt;1,CQ457,BJ458)</f>
        <v>0</v>
      </c>
      <c r="CR458" s="4">
        <f>IF(COUNTIF($BH$5:$BH458,"&gt;=2")&gt;1,CR457,BK458)</f>
        <v>0</v>
      </c>
      <c r="CS458" s="4">
        <f>IF(COUNTIF($BN$5:$BN458,"&gt;=2")&gt;1,CS457,BL458)</f>
        <v>7</v>
      </c>
      <c r="CT458" s="4">
        <f>IF(COUNTIF($BN$5:$BN458,"&gt;=2")&gt;1,CT457,BM458)</f>
        <v>4.8999999999999995</v>
      </c>
      <c r="CU458" s="4">
        <f>IF(COUNTIF($BN$5:$BN458,"&gt;=2")&gt;1,CU457,BN458)</f>
        <v>2.1</v>
      </c>
      <c r="CV458" s="4">
        <f>IF(COUNTIF($BN$5:$BN458,"&gt;=2")&gt;1,CV457,BO458)</f>
        <v>0</v>
      </c>
      <c r="CW458" s="4">
        <f>IF(COUNTIF($BN$5:$BN458,"&gt;=2")&gt;1,CW457,BP458)</f>
        <v>0</v>
      </c>
      <c r="CX458" s="4">
        <f>IF(COUNTIF($BT$5:$BT458,"&gt;=2")&gt;1,CX457,BQ458)</f>
        <v>0</v>
      </c>
      <c r="CY458" s="4">
        <f>IF(COUNTIF($BT$5:$BT458,"&gt;=2")&gt;1,CY457,BR458)</f>
        <v>26</v>
      </c>
      <c r="CZ458" s="4">
        <f>IF(COUNTIF($BT$5:$BT458,"&gt;=2")&gt;1,CZ457,BS458)</f>
        <v>11.999999999999996</v>
      </c>
      <c r="DA458" s="4">
        <f>IF(COUNTIF($BT$5:$BT458,"&gt;=2")&gt;1,DA457,BT458)</f>
        <v>2</v>
      </c>
      <c r="DB458" s="4">
        <f>IF(COUNTIF($BT$5:$BT458,"&gt;=2")&gt;1,DB457,BU458)</f>
        <v>0</v>
      </c>
      <c r="DC458" s="4">
        <f>IF(COUNTIF($BZ$5:$BZ458,"&gt;=2")&gt;1,DC457,BV458)</f>
        <v>0</v>
      </c>
      <c r="DD458" s="4">
        <f>IF(COUNTIF($BZ$5:$BZ458,"&gt;=2")&gt;1,DD457,BW458)</f>
        <v>0</v>
      </c>
      <c r="DE458" s="4">
        <f>IF(COUNTIF($BZ$5:$BZ458,"&gt;=2")&gt;1,DE457,BX458)</f>
        <v>316</v>
      </c>
      <c r="DF458" s="4">
        <f>IF(COUNTIF($BZ$5:$BZ458,"&gt;=2")&gt;1,DF457,BY458)</f>
        <v>77.024999999999977</v>
      </c>
      <c r="DG458" s="4">
        <f>IF(COUNTIF($BZ$5:$BZ458,"&gt;=2")&gt;1,DG457,BZ458)</f>
        <v>1.9750000000000001</v>
      </c>
      <c r="DH458" s="4">
        <f t="shared" si="376"/>
        <v>0</v>
      </c>
      <c r="DI458" s="4">
        <f t="shared" si="377"/>
        <v>0</v>
      </c>
      <c r="DJ458" s="4">
        <f t="shared" si="378"/>
        <v>0</v>
      </c>
      <c r="DK458" s="4">
        <f t="shared" si="379"/>
        <v>0</v>
      </c>
      <c r="DL458" s="4">
        <f t="shared" si="380"/>
        <v>0</v>
      </c>
      <c r="DM458" s="4">
        <f t="shared" si="381"/>
        <v>7</v>
      </c>
      <c r="DN458" s="4">
        <f t="shared" si="382"/>
        <v>13.999999999999998</v>
      </c>
      <c r="DO458" s="4">
        <f t="shared" si="383"/>
        <v>40</v>
      </c>
      <c r="DP458" s="4">
        <f t="shared" si="384"/>
        <v>395</v>
      </c>
      <c r="DQ458" s="4">
        <f t="shared" si="385"/>
        <v>0</v>
      </c>
      <c r="DS458" s="4">
        <v>454</v>
      </c>
      <c r="DT458" s="4">
        <f>$CK458+INDEX(节奏总纲!D$4:D$163,基础状态预估!$C$2)</f>
        <v>478.00483399593907</v>
      </c>
      <c r="DU458" s="4">
        <f>$CK458+INDEX(节奏总纲!E$4:E$163,基础状态预估!$C$2)</f>
        <v>472.28268396026414</v>
      </c>
      <c r="DV458" s="4">
        <f>$CK458+INDEX(节奏总纲!F$4:F$163,基础状态预估!$C$2)</f>
        <v>465.39220630709644</v>
      </c>
      <c r="DW458" s="4">
        <f>$CK458+INDEX(节奏总纲!G$4:G$163,基础状态预估!$C$2)</f>
        <v>457.03246816526354</v>
      </c>
      <c r="DX458" s="4">
        <f>$CK458+INDEX(节奏总纲!H$4:H$163,基础状态预估!$C$2)</f>
        <v>446.69453894381218</v>
      </c>
      <c r="DY458" s="4">
        <f t="shared" si="386"/>
        <v>11.899999999999999</v>
      </c>
      <c r="DZ458" s="4">
        <f t="shared" si="387"/>
        <v>33</v>
      </c>
      <c r="EA458" s="4">
        <f t="shared" si="388"/>
        <v>330.1</v>
      </c>
      <c r="EB458" s="4">
        <f t="shared" si="389"/>
        <v>79.024999999999977</v>
      </c>
      <c r="EC458" s="4">
        <f t="shared" si="390"/>
        <v>1.9750000000000001</v>
      </c>
    </row>
    <row r="459" spans="58:133" x14ac:dyDescent="0.15">
      <c r="BF459" s="4">
        <v>455</v>
      </c>
      <c r="BG459" s="4">
        <f t="shared" si="372"/>
        <v>318.5</v>
      </c>
      <c r="BH459" s="4">
        <f t="shared" si="373"/>
        <v>136.5</v>
      </c>
      <c r="BL459" s="4">
        <f t="shared" si="361"/>
        <v>224.5</v>
      </c>
      <c r="BM459" s="4">
        <f t="shared" si="362"/>
        <v>157.14999999999998</v>
      </c>
      <c r="BN459" s="4">
        <f t="shared" si="363"/>
        <v>67.349999999999994</v>
      </c>
      <c r="BR459" s="4">
        <f t="shared" si="364"/>
        <v>283.40000000000003</v>
      </c>
      <c r="BS459" s="4">
        <f t="shared" si="365"/>
        <v>130.79999999999998</v>
      </c>
      <c r="BT459" s="4">
        <f t="shared" si="366"/>
        <v>21.8</v>
      </c>
      <c r="BX459" s="4">
        <f t="shared" si="367"/>
        <v>316.8</v>
      </c>
      <c r="BY459" s="4">
        <f t="shared" si="368"/>
        <v>77.219999999999985</v>
      </c>
      <c r="BZ459" s="4">
        <f t="shared" si="369"/>
        <v>1.98</v>
      </c>
      <c r="CD459" s="4">
        <f t="shared" si="370"/>
        <v>0</v>
      </c>
      <c r="CE459" s="4">
        <f t="shared" si="371"/>
        <v>0</v>
      </c>
      <c r="CF459" s="4">
        <f>IF(COUNTIF($BH$5:$BH459,"&gt;=2")&lt;=1,SUM($BG459:$BK459)*C$8,CF458)</f>
        <v>151200</v>
      </c>
      <c r="CG459" s="4">
        <f>IF(COUNTIF($BN$5:$BN459,"&gt;=2")&lt;=1,SUM($BL459:$BP459)*D$8,CG458)</f>
        <v>604799.99999999988</v>
      </c>
      <c r="CH459" s="4">
        <f>IF(COUNTIF($BT$5:$BT459,"&gt;=2")&lt;=1,SUM($BQ459:$BU459)*E$8,CH458)</f>
        <v>2592000</v>
      </c>
      <c r="CI459" s="4">
        <f>IF(COUNTIF($BZ$5:$BZ459,"&gt;=2")&lt;=1,SUM($BV459:$BZ459)*F$8,CI458)</f>
        <v>34214400</v>
      </c>
      <c r="CJ459" s="4">
        <f t="shared" si="374"/>
        <v>0</v>
      </c>
      <c r="CK459" s="4">
        <f t="shared" si="375"/>
        <v>434.75</v>
      </c>
      <c r="CM459" s="4">
        <v>455</v>
      </c>
      <c r="CN459" s="4">
        <f>IF(COUNTIF($BH$5:$BH459,"&gt;=2")&gt;1,CN458,BG459)</f>
        <v>4.8999999999999995</v>
      </c>
      <c r="CO459" s="4">
        <f>IF(COUNTIF($BH$5:$BH459,"&gt;=2")&gt;1,CO458,BH459)</f>
        <v>2.1</v>
      </c>
      <c r="CP459" s="4">
        <f>IF(COUNTIF($BH$5:$BH459,"&gt;=2")&gt;1,CP458,BI459)</f>
        <v>0</v>
      </c>
      <c r="CQ459" s="4">
        <f>IF(COUNTIF($BH$5:$BH459,"&gt;=2")&gt;1,CQ458,BJ459)</f>
        <v>0</v>
      </c>
      <c r="CR459" s="4">
        <f>IF(COUNTIF($BH$5:$BH459,"&gt;=2")&gt;1,CR458,BK459)</f>
        <v>0</v>
      </c>
      <c r="CS459" s="4">
        <f>IF(COUNTIF($BN$5:$BN459,"&gt;=2")&gt;1,CS458,BL459)</f>
        <v>7</v>
      </c>
      <c r="CT459" s="4">
        <f>IF(COUNTIF($BN$5:$BN459,"&gt;=2")&gt;1,CT458,BM459)</f>
        <v>4.8999999999999995</v>
      </c>
      <c r="CU459" s="4">
        <f>IF(COUNTIF($BN$5:$BN459,"&gt;=2")&gt;1,CU458,BN459)</f>
        <v>2.1</v>
      </c>
      <c r="CV459" s="4">
        <f>IF(COUNTIF($BN$5:$BN459,"&gt;=2")&gt;1,CV458,BO459)</f>
        <v>0</v>
      </c>
      <c r="CW459" s="4">
        <f>IF(COUNTIF($BN$5:$BN459,"&gt;=2")&gt;1,CW458,BP459)</f>
        <v>0</v>
      </c>
      <c r="CX459" s="4">
        <f>IF(COUNTIF($BT$5:$BT459,"&gt;=2")&gt;1,CX458,BQ459)</f>
        <v>0</v>
      </c>
      <c r="CY459" s="4">
        <f>IF(COUNTIF($BT$5:$BT459,"&gt;=2")&gt;1,CY458,BR459)</f>
        <v>26</v>
      </c>
      <c r="CZ459" s="4">
        <f>IF(COUNTIF($BT$5:$BT459,"&gt;=2")&gt;1,CZ458,BS459)</f>
        <v>11.999999999999996</v>
      </c>
      <c r="DA459" s="4">
        <f>IF(COUNTIF($BT$5:$BT459,"&gt;=2")&gt;1,DA458,BT459)</f>
        <v>2</v>
      </c>
      <c r="DB459" s="4">
        <f>IF(COUNTIF($BT$5:$BT459,"&gt;=2")&gt;1,DB458,BU459)</f>
        <v>0</v>
      </c>
      <c r="DC459" s="4">
        <f>IF(COUNTIF($BZ$5:$BZ459,"&gt;=2")&gt;1,DC458,BV459)</f>
        <v>0</v>
      </c>
      <c r="DD459" s="4">
        <f>IF(COUNTIF($BZ$5:$BZ459,"&gt;=2")&gt;1,DD458,BW459)</f>
        <v>0</v>
      </c>
      <c r="DE459" s="4">
        <f>IF(COUNTIF($BZ$5:$BZ459,"&gt;=2")&gt;1,DE458,BX459)</f>
        <v>316.8</v>
      </c>
      <c r="DF459" s="4">
        <f>IF(COUNTIF($BZ$5:$BZ459,"&gt;=2")&gt;1,DF458,BY459)</f>
        <v>77.219999999999985</v>
      </c>
      <c r="DG459" s="4">
        <f>IF(COUNTIF($BZ$5:$BZ459,"&gt;=2")&gt;1,DG458,BZ459)</f>
        <v>1.98</v>
      </c>
      <c r="DH459" s="4">
        <f t="shared" si="376"/>
        <v>0</v>
      </c>
      <c r="DI459" s="4">
        <f t="shared" si="377"/>
        <v>0</v>
      </c>
      <c r="DJ459" s="4">
        <f t="shared" si="378"/>
        <v>0</v>
      </c>
      <c r="DK459" s="4">
        <f t="shared" si="379"/>
        <v>0</v>
      </c>
      <c r="DL459" s="4">
        <f t="shared" si="380"/>
        <v>0</v>
      </c>
      <c r="DM459" s="4">
        <f t="shared" si="381"/>
        <v>7</v>
      </c>
      <c r="DN459" s="4">
        <f t="shared" si="382"/>
        <v>13.999999999999998</v>
      </c>
      <c r="DO459" s="4">
        <f t="shared" si="383"/>
        <v>40</v>
      </c>
      <c r="DP459" s="4">
        <f t="shared" si="384"/>
        <v>396</v>
      </c>
      <c r="DQ459" s="4">
        <f t="shared" si="385"/>
        <v>0</v>
      </c>
      <c r="DS459" s="4">
        <v>455</v>
      </c>
      <c r="DT459" s="4">
        <f>$CK459+INDEX(节奏总纲!D$4:D$163,基础状态预估!$C$2)</f>
        <v>479.00483399593907</v>
      </c>
      <c r="DU459" s="4">
        <f>$CK459+INDEX(节奏总纲!E$4:E$163,基础状态预估!$C$2)</f>
        <v>473.28268396026414</v>
      </c>
      <c r="DV459" s="4">
        <f>$CK459+INDEX(节奏总纲!F$4:F$163,基础状态预估!$C$2)</f>
        <v>466.39220630709644</v>
      </c>
      <c r="DW459" s="4">
        <f>$CK459+INDEX(节奏总纲!G$4:G$163,基础状态预估!$C$2)</f>
        <v>458.03246816526354</v>
      </c>
      <c r="DX459" s="4">
        <f>$CK459+INDEX(节奏总纲!H$4:H$163,基础状态预估!$C$2)</f>
        <v>447.69453894381218</v>
      </c>
      <c r="DY459" s="4">
        <f t="shared" si="386"/>
        <v>11.899999999999999</v>
      </c>
      <c r="DZ459" s="4">
        <f t="shared" si="387"/>
        <v>33</v>
      </c>
      <c r="EA459" s="4">
        <f t="shared" si="388"/>
        <v>330.90000000000003</v>
      </c>
      <c r="EB459" s="4">
        <f t="shared" si="389"/>
        <v>79.219999999999985</v>
      </c>
      <c r="EC459" s="4">
        <f t="shared" si="390"/>
        <v>1.98</v>
      </c>
    </row>
    <row r="460" spans="58:133" x14ac:dyDescent="0.15">
      <c r="BF460" s="4">
        <v>456</v>
      </c>
      <c r="BG460" s="4">
        <f t="shared" si="372"/>
        <v>319.2</v>
      </c>
      <c r="BH460" s="4">
        <f t="shared" si="373"/>
        <v>136.79999999999998</v>
      </c>
      <c r="BL460" s="4">
        <f t="shared" si="361"/>
        <v>225</v>
      </c>
      <c r="BM460" s="4">
        <f t="shared" si="362"/>
        <v>157.5</v>
      </c>
      <c r="BN460" s="4">
        <f t="shared" si="363"/>
        <v>67.5</v>
      </c>
      <c r="BR460" s="4">
        <f t="shared" si="364"/>
        <v>284.05</v>
      </c>
      <c r="BS460" s="4">
        <f t="shared" si="365"/>
        <v>131.09999999999997</v>
      </c>
      <c r="BT460" s="4">
        <f t="shared" si="366"/>
        <v>21.85</v>
      </c>
      <c r="BX460" s="4">
        <f t="shared" si="367"/>
        <v>317.60000000000002</v>
      </c>
      <c r="BY460" s="4">
        <f t="shared" si="368"/>
        <v>77.414999999999978</v>
      </c>
      <c r="BZ460" s="4">
        <f t="shared" si="369"/>
        <v>1.9850000000000001</v>
      </c>
      <c r="CD460" s="4">
        <f t="shared" si="370"/>
        <v>0</v>
      </c>
      <c r="CE460" s="4">
        <f t="shared" si="371"/>
        <v>0</v>
      </c>
      <c r="CF460" s="4">
        <f>IF(COUNTIF($BH$5:$BH460,"&gt;=2")&lt;=1,SUM($BG460:$BK460)*C$8,CF459)</f>
        <v>151200</v>
      </c>
      <c r="CG460" s="4">
        <f>IF(COUNTIF($BN$5:$BN460,"&gt;=2")&lt;=1,SUM($BL460:$BP460)*D$8,CG459)</f>
        <v>604799.99999999988</v>
      </c>
      <c r="CH460" s="4">
        <f>IF(COUNTIF($BT$5:$BT460,"&gt;=2")&lt;=1,SUM($BQ460:$BU460)*E$8,CH459)</f>
        <v>2592000</v>
      </c>
      <c r="CI460" s="4">
        <f>IF(COUNTIF($BZ$5:$BZ460,"&gt;=2")&lt;=1,SUM($BV460:$BZ460)*F$8,CI459)</f>
        <v>34300800</v>
      </c>
      <c r="CJ460" s="4">
        <f t="shared" si="374"/>
        <v>0</v>
      </c>
      <c r="CK460" s="4">
        <f t="shared" si="375"/>
        <v>435.75</v>
      </c>
      <c r="CM460" s="4">
        <v>456</v>
      </c>
      <c r="CN460" s="4">
        <f>IF(COUNTIF($BH$5:$BH460,"&gt;=2")&gt;1,CN459,BG460)</f>
        <v>4.8999999999999995</v>
      </c>
      <c r="CO460" s="4">
        <f>IF(COUNTIF($BH$5:$BH460,"&gt;=2")&gt;1,CO459,BH460)</f>
        <v>2.1</v>
      </c>
      <c r="CP460" s="4">
        <f>IF(COUNTIF($BH$5:$BH460,"&gt;=2")&gt;1,CP459,BI460)</f>
        <v>0</v>
      </c>
      <c r="CQ460" s="4">
        <f>IF(COUNTIF($BH$5:$BH460,"&gt;=2")&gt;1,CQ459,BJ460)</f>
        <v>0</v>
      </c>
      <c r="CR460" s="4">
        <f>IF(COUNTIF($BH$5:$BH460,"&gt;=2")&gt;1,CR459,BK460)</f>
        <v>0</v>
      </c>
      <c r="CS460" s="4">
        <f>IF(COUNTIF($BN$5:$BN460,"&gt;=2")&gt;1,CS459,BL460)</f>
        <v>7</v>
      </c>
      <c r="CT460" s="4">
        <f>IF(COUNTIF($BN$5:$BN460,"&gt;=2")&gt;1,CT459,BM460)</f>
        <v>4.8999999999999995</v>
      </c>
      <c r="CU460" s="4">
        <f>IF(COUNTIF($BN$5:$BN460,"&gt;=2")&gt;1,CU459,BN460)</f>
        <v>2.1</v>
      </c>
      <c r="CV460" s="4">
        <f>IF(COUNTIF($BN$5:$BN460,"&gt;=2")&gt;1,CV459,BO460)</f>
        <v>0</v>
      </c>
      <c r="CW460" s="4">
        <f>IF(COUNTIF($BN$5:$BN460,"&gt;=2")&gt;1,CW459,BP460)</f>
        <v>0</v>
      </c>
      <c r="CX460" s="4">
        <f>IF(COUNTIF($BT$5:$BT460,"&gt;=2")&gt;1,CX459,BQ460)</f>
        <v>0</v>
      </c>
      <c r="CY460" s="4">
        <f>IF(COUNTIF($BT$5:$BT460,"&gt;=2")&gt;1,CY459,BR460)</f>
        <v>26</v>
      </c>
      <c r="CZ460" s="4">
        <f>IF(COUNTIF($BT$5:$BT460,"&gt;=2")&gt;1,CZ459,BS460)</f>
        <v>11.999999999999996</v>
      </c>
      <c r="DA460" s="4">
        <f>IF(COUNTIF($BT$5:$BT460,"&gt;=2")&gt;1,DA459,BT460)</f>
        <v>2</v>
      </c>
      <c r="DB460" s="4">
        <f>IF(COUNTIF($BT$5:$BT460,"&gt;=2")&gt;1,DB459,BU460)</f>
        <v>0</v>
      </c>
      <c r="DC460" s="4">
        <f>IF(COUNTIF($BZ$5:$BZ460,"&gt;=2")&gt;1,DC459,BV460)</f>
        <v>0</v>
      </c>
      <c r="DD460" s="4">
        <f>IF(COUNTIF($BZ$5:$BZ460,"&gt;=2")&gt;1,DD459,BW460)</f>
        <v>0</v>
      </c>
      <c r="DE460" s="4">
        <f>IF(COUNTIF($BZ$5:$BZ460,"&gt;=2")&gt;1,DE459,BX460)</f>
        <v>317.60000000000002</v>
      </c>
      <c r="DF460" s="4">
        <f>IF(COUNTIF($BZ$5:$BZ460,"&gt;=2")&gt;1,DF459,BY460)</f>
        <v>77.414999999999978</v>
      </c>
      <c r="DG460" s="4">
        <f>IF(COUNTIF($BZ$5:$BZ460,"&gt;=2")&gt;1,DG459,BZ460)</f>
        <v>1.9850000000000001</v>
      </c>
      <c r="DH460" s="4">
        <f t="shared" si="376"/>
        <v>0</v>
      </c>
      <c r="DI460" s="4">
        <f t="shared" si="377"/>
        <v>0</v>
      </c>
      <c r="DJ460" s="4">
        <f t="shared" si="378"/>
        <v>0</v>
      </c>
      <c r="DK460" s="4">
        <f t="shared" si="379"/>
        <v>0</v>
      </c>
      <c r="DL460" s="4">
        <f t="shared" si="380"/>
        <v>0</v>
      </c>
      <c r="DM460" s="4">
        <f t="shared" si="381"/>
        <v>7</v>
      </c>
      <c r="DN460" s="4">
        <f t="shared" si="382"/>
        <v>13.999999999999998</v>
      </c>
      <c r="DO460" s="4">
        <f t="shared" si="383"/>
        <v>40</v>
      </c>
      <c r="DP460" s="4">
        <f t="shared" si="384"/>
        <v>397</v>
      </c>
      <c r="DQ460" s="4">
        <f t="shared" si="385"/>
        <v>0</v>
      </c>
      <c r="DS460" s="4">
        <v>456</v>
      </c>
      <c r="DT460" s="4">
        <f>$CK460+INDEX(节奏总纲!D$4:D$163,基础状态预估!$C$2)</f>
        <v>480.00483399593907</v>
      </c>
      <c r="DU460" s="4">
        <f>$CK460+INDEX(节奏总纲!E$4:E$163,基础状态预估!$C$2)</f>
        <v>474.28268396026414</v>
      </c>
      <c r="DV460" s="4">
        <f>$CK460+INDEX(节奏总纲!F$4:F$163,基础状态预估!$C$2)</f>
        <v>467.39220630709644</v>
      </c>
      <c r="DW460" s="4">
        <f>$CK460+INDEX(节奏总纲!G$4:G$163,基础状态预估!$C$2)</f>
        <v>459.03246816526354</v>
      </c>
      <c r="DX460" s="4">
        <f>$CK460+INDEX(节奏总纲!H$4:H$163,基础状态预估!$C$2)</f>
        <v>448.69453894381218</v>
      </c>
      <c r="DY460" s="4">
        <f t="shared" si="386"/>
        <v>11.899999999999999</v>
      </c>
      <c r="DZ460" s="4">
        <f t="shared" si="387"/>
        <v>33</v>
      </c>
      <c r="EA460" s="4">
        <f t="shared" si="388"/>
        <v>331.70000000000005</v>
      </c>
      <c r="EB460" s="4">
        <f t="shared" si="389"/>
        <v>79.414999999999978</v>
      </c>
      <c r="EC460" s="4">
        <f t="shared" si="390"/>
        <v>1.9850000000000001</v>
      </c>
    </row>
    <row r="461" spans="58:133" x14ac:dyDescent="0.15">
      <c r="BF461" s="4">
        <v>457</v>
      </c>
      <c r="BG461" s="4">
        <f t="shared" si="372"/>
        <v>319.89999999999998</v>
      </c>
      <c r="BH461" s="4">
        <f t="shared" si="373"/>
        <v>137.1</v>
      </c>
      <c r="BL461" s="4">
        <f t="shared" si="361"/>
        <v>225.5</v>
      </c>
      <c r="BM461" s="4">
        <f t="shared" si="362"/>
        <v>157.85</v>
      </c>
      <c r="BN461" s="4">
        <f t="shared" si="363"/>
        <v>67.649999999999991</v>
      </c>
      <c r="BR461" s="4">
        <f t="shared" si="364"/>
        <v>284.7</v>
      </c>
      <c r="BS461" s="4">
        <f t="shared" si="365"/>
        <v>131.39999999999998</v>
      </c>
      <c r="BT461" s="4">
        <f t="shared" si="366"/>
        <v>21.900000000000002</v>
      </c>
      <c r="BX461" s="4">
        <f t="shared" si="367"/>
        <v>318.40000000000003</v>
      </c>
      <c r="BY461" s="4">
        <f t="shared" si="368"/>
        <v>77.609999999999985</v>
      </c>
      <c r="BZ461" s="4">
        <f t="shared" si="369"/>
        <v>1.99</v>
      </c>
      <c r="CD461" s="4">
        <f t="shared" si="370"/>
        <v>0</v>
      </c>
      <c r="CE461" s="4">
        <f t="shared" si="371"/>
        <v>0</v>
      </c>
      <c r="CF461" s="4">
        <f>IF(COUNTIF($BH$5:$BH461,"&gt;=2")&lt;=1,SUM($BG461:$BK461)*C$8,CF460)</f>
        <v>151200</v>
      </c>
      <c r="CG461" s="4">
        <f>IF(COUNTIF($BN$5:$BN461,"&gt;=2")&lt;=1,SUM($BL461:$BP461)*D$8,CG460)</f>
        <v>604799.99999999988</v>
      </c>
      <c r="CH461" s="4">
        <f>IF(COUNTIF($BT$5:$BT461,"&gt;=2")&lt;=1,SUM($BQ461:$BU461)*E$8,CH460)</f>
        <v>2592000</v>
      </c>
      <c r="CI461" s="4">
        <f>IF(COUNTIF($BZ$5:$BZ461,"&gt;=2")&lt;=1,SUM($BV461:$BZ461)*F$8,CI460)</f>
        <v>34387200</v>
      </c>
      <c r="CJ461" s="4">
        <f t="shared" si="374"/>
        <v>0</v>
      </c>
      <c r="CK461" s="4">
        <f t="shared" si="375"/>
        <v>436.75</v>
      </c>
      <c r="CM461" s="4">
        <v>457</v>
      </c>
      <c r="CN461" s="4">
        <f>IF(COUNTIF($BH$5:$BH461,"&gt;=2")&gt;1,CN460,BG461)</f>
        <v>4.8999999999999995</v>
      </c>
      <c r="CO461" s="4">
        <f>IF(COUNTIF($BH$5:$BH461,"&gt;=2")&gt;1,CO460,BH461)</f>
        <v>2.1</v>
      </c>
      <c r="CP461" s="4">
        <f>IF(COUNTIF($BH$5:$BH461,"&gt;=2")&gt;1,CP460,BI461)</f>
        <v>0</v>
      </c>
      <c r="CQ461" s="4">
        <f>IF(COUNTIF($BH$5:$BH461,"&gt;=2")&gt;1,CQ460,BJ461)</f>
        <v>0</v>
      </c>
      <c r="CR461" s="4">
        <f>IF(COUNTIF($BH$5:$BH461,"&gt;=2")&gt;1,CR460,BK461)</f>
        <v>0</v>
      </c>
      <c r="CS461" s="4">
        <f>IF(COUNTIF($BN$5:$BN461,"&gt;=2")&gt;1,CS460,BL461)</f>
        <v>7</v>
      </c>
      <c r="CT461" s="4">
        <f>IF(COUNTIF($BN$5:$BN461,"&gt;=2")&gt;1,CT460,BM461)</f>
        <v>4.8999999999999995</v>
      </c>
      <c r="CU461" s="4">
        <f>IF(COUNTIF($BN$5:$BN461,"&gt;=2")&gt;1,CU460,BN461)</f>
        <v>2.1</v>
      </c>
      <c r="CV461" s="4">
        <f>IF(COUNTIF($BN$5:$BN461,"&gt;=2")&gt;1,CV460,BO461)</f>
        <v>0</v>
      </c>
      <c r="CW461" s="4">
        <f>IF(COUNTIF($BN$5:$BN461,"&gt;=2")&gt;1,CW460,BP461)</f>
        <v>0</v>
      </c>
      <c r="CX461" s="4">
        <f>IF(COUNTIF($BT$5:$BT461,"&gt;=2")&gt;1,CX460,BQ461)</f>
        <v>0</v>
      </c>
      <c r="CY461" s="4">
        <f>IF(COUNTIF($BT$5:$BT461,"&gt;=2")&gt;1,CY460,BR461)</f>
        <v>26</v>
      </c>
      <c r="CZ461" s="4">
        <f>IF(COUNTIF($BT$5:$BT461,"&gt;=2")&gt;1,CZ460,BS461)</f>
        <v>11.999999999999996</v>
      </c>
      <c r="DA461" s="4">
        <f>IF(COUNTIF($BT$5:$BT461,"&gt;=2")&gt;1,DA460,BT461)</f>
        <v>2</v>
      </c>
      <c r="DB461" s="4">
        <f>IF(COUNTIF($BT$5:$BT461,"&gt;=2")&gt;1,DB460,BU461)</f>
        <v>0</v>
      </c>
      <c r="DC461" s="4">
        <f>IF(COUNTIF($BZ$5:$BZ461,"&gt;=2")&gt;1,DC460,BV461)</f>
        <v>0</v>
      </c>
      <c r="DD461" s="4">
        <f>IF(COUNTIF($BZ$5:$BZ461,"&gt;=2")&gt;1,DD460,BW461)</f>
        <v>0</v>
      </c>
      <c r="DE461" s="4">
        <f>IF(COUNTIF($BZ$5:$BZ461,"&gt;=2")&gt;1,DE460,BX461)</f>
        <v>318.40000000000003</v>
      </c>
      <c r="DF461" s="4">
        <f>IF(COUNTIF($BZ$5:$BZ461,"&gt;=2")&gt;1,DF460,BY461)</f>
        <v>77.609999999999985</v>
      </c>
      <c r="DG461" s="4">
        <f>IF(COUNTIF($BZ$5:$BZ461,"&gt;=2")&gt;1,DG460,BZ461)</f>
        <v>1.99</v>
      </c>
      <c r="DH461" s="4">
        <f t="shared" si="376"/>
        <v>0</v>
      </c>
      <c r="DI461" s="4">
        <f t="shared" si="377"/>
        <v>0</v>
      </c>
      <c r="DJ461" s="4">
        <f t="shared" si="378"/>
        <v>0</v>
      </c>
      <c r="DK461" s="4">
        <f t="shared" si="379"/>
        <v>0</v>
      </c>
      <c r="DL461" s="4">
        <f t="shared" si="380"/>
        <v>0</v>
      </c>
      <c r="DM461" s="4">
        <f t="shared" si="381"/>
        <v>7</v>
      </c>
      <c r="DN461" s="4">
        <f t="shared" si="382"/>
        <v>13.999999999999998</v>
      </c>
      <c r="DO461" s="4">
        <f t="shared" si="383"/>
        <v>40</v>
      </c>
      <c r="DP461" s="4">
        <f t="shared" si="384"/>
        <v>398</v>
      </c>
      <c r="DQ461" s="4">
        <f t="shared" si="385"/>
        <v>0</v>
      </c>
      <c r="DS461" s="4">
        <v>457</v>
      </c>
      <c r="DT461" s="4">
        <f>$CK461+INDEX(节奏总纲!D$4:D$163,基础状态预估!$C$2)</f>
        <v>481.00483399593907</v>
      </c>
      <c r="DU461" s="4">
        <f>$CK461+INDEX(节奏总纲!E$4:E$163,基础状态预估!$C$2)</f>
        <v>475.28268396026414</v>
      </c>
      <c r="DV461" s="4">
        <f>$CK461+INDEX(节奏总纲!F$4:F$163,基础状态预估!$C$2)</f>
        <v>468.39220630709644</v>
      </c>
      <c r="DW461" s="4">
        <f>$CK461+INDEX(节奏总纲!G$4:G$163,基础状态预估!$C$2)</f>
        <v>460.03246816526354</v>
      </c>
      <c r="DX461" s="4">
        <f>$CK461+INDEX(节奏总纲!H$4:H$163,基础状态预估!$C$2)</f>
        <v>449.69453894381218</v>
      </c>
      <c r="DY461" s="4">
        <f t="shared" si="386"/>
        <v>11.899999999999999</v>
      </c>
      <c r="DZ461" s="4">
        <f t="shared" si="387"/>
        <v>33</v>
      </c>
      <c r="EA461" s="4">
        <f t="shared" si="388"/>
        <v>332.50000000000006</v>
      </c>
      <c r="EB461" s="4">
        <f t="shared" si="389"/>
        <v>79.609999999999985</v>
      </c>
      <c r="EC461" s="4">
        <f t="shared" si="390"/>
        <v>1.99</v>
      </c>
    </row>
    <row r="462" spans="58:133" x14ac:dyDescent="0.15">
      <c r="BF462" s="4">
        <v>458</v>
      </c>
      <c r="BG462" s="4">
        <f t="shared" si="372"/>
        <v>320.59999999999997</v>
      </c>
      <c r="BH462" s="4">
        <f t="shared" si="373"/>
        <v>137.4</v>
      </c>
      <c r="BL462" s="4">
        <f t="shared" si="361"/>
        <v>226</v>
      </c>
      <c r="BM462" s="4">
        <f t="shared" si="362"/>
        <v>158.19999999999999</v>
      </c>
      <c r="BN462" s="4">
        <f t="shared" si="363"/>
        <v>67.8</v>
      </c>
      <c r="BR462" s="4">
        <f t="shared" si="364"/>
        <v>285.35000000000002</v>
      </c>
      <c r="BS462" s="4">
        <f t="shared" si="365"/>
        <v>131.69999999999996</v>
      </c>
      <c r="BT462" s="4">
        <f t="shared" si="366"/>
        <v>21.950000000000003</v>
      </c>
      <c r="BX462" s="4">
        <f t="shared" si="367"/>
        <v>319.20000000000005</v>
      </c>
      <c r="BY462" s="4">
        <f t="shared" si="368"/>
        <v>77.804999999999978</v>
      </c>
      <c r="BZ462" s="4">
        <f t="shared" si="369"/>
        <v>1.9950000000000001</v>
      </c>
      <c r="CD462" s="4">
        <f t="shared" si="370"/>
        <v>0</v>
      </c>
      <c r="CE462" s="4">
        <f t="shared" si="371"/>
        <v>0</v>
      </c>
      <c r="CF462" s="4">
        <f>IF(COUNTIF($BH$5:$BH462,"&gt;=2")&lt;=1,SUM($BG462:$BK462)*C$8,CF461)</f>
        <v>151200</v>
      </c>
      <c r="CG462" s="4">
        <f>IF(COUNTIF($BN$5:$BN462,"&gt;=2")&lt;=1,SUM($BL462:$BP462)*D$8,CG461)</f>
        <v>604799.99999999988</v>
      </c>
      <c r="CH462" s="4">
        <f>IF(COUNTIF($BT$5:$BT462,"&gt;=2")&lt;=1,SUM($BQ462:$BU462)*E$8,CH461)</f>
        <v>2592000</v>
      </c>
      <c r="CI462" s="4">
        <f>IF(COUNTIF($BZ$5:$BZ462,"&gt;=2")&lt;=1,SUM($BV462:$BZ462)*F$8,CI461)</f>
        <v>34473600</v>
      </c>
      <c r="CJ462" s="4">
        <f t="shared" si="374"/>
        <v>0</v>
      </c>
      <c r="CK462" s="4">
        <f t="shared" si="375"/>
        <v>437.75</v>
      </c>
      <c r="CM462" s="4">
        <v>458</v>
      </c>
      <c r="CN462" s="4">
        <f>IF(COUNTIF($BH$5:$BH462,"&gt;=2")&gt;1,CN461,BG462)</f>
        <v>4.8999999999999995</v>
      </c>
      <c r="CO462" s="4">
        <f>IF(COUNTIF($BH$5:$BH462,"&gt;=2")&gt;1,CO461,BH462)</f>
        <v>2.1</v>
      </c>
      <c r="CP462" s="4">
        <f>IF(COUNTIF($BH$5:$BH462,"&gt;=2")&gt;1,CP461,BI462)</f>
        <v>0</v>
      </c>
      <c r="CQ462" s="4">
        <f>IF(COUNTIF($BH$5:$BH462,"&gt;=2")&gt;1,CQ461,BJ462)</f>
        <v>0</v>
      </c>
      <c r="CR462" s="4">
        <f>IF(COUNTIF($BH$5:$BH462,"&gt;=2")&gt;1,CR461,BK462)</f>
        <v>0</v>
      </c>
      <c r="CS462" s="4">
        <f>IF(COUNTIF($BN$5:$BN462,"&gt;=2")&gt;1,CS461,BL462)</f>
        <v>7</v>
      </c>
      <c r="CT462" s="4">
        <f>IF(COUNTIF($BN$5:$BN462,"&gt;=2")&gt;1,CT461,BM462)</f>
        <v>4.8999999999999995</v>
      </c>
      <c r="CU462" s="4">
        <f>IF(COUNTIF($BN$5:$BN462,"&gt;=2")&gt;1,CU461,BN462)</f>
        <v>2.1</v>
      </c>
      <c r="CV462" s="4">
        <f>IF(COUNTIF($BN$5:$BN462,"&gt;=2")&gt;1,CV461,BO462)</f>
        <v>0</v>
      </c>
      <c r="CW462" s="4">
        <f>IF(COUNTIF($BN$5:$BN462,"&gt;=2")&gt;1,CW461,BP462)</f>
        <v>0</v>
      </c>
      <c r="CX462" s="4">
        <f>IF(COUNTIF($BT$5:$BT462,"&gt;=2")&gt;1,CX461,BQ462)</f>
        <v>0</v>
      </c>
      <c r="CY462" s="4">
        <f>IF(COUNTIF($BT$5:$BT462,"&gt;=2")&gt;1,CY461,BR462)</f>
        <v>26</v>
      </c>
      <c r="CZ462" s="4">
        <f>IF(COUNTIF($BT$5:$BT462,"&gt;=2")&gt;1,CZ461,BS462)</f>
        <v>11.999999999999996</v>
      </c>
      <c r="DA462" s="4">
        <f>IF(COUNTIF($BT$5:$BT462,"&gt;=2")&gt;1,DA461,BT462)</f>
        <v>2</v>
      </c>
      <c r="DB462" s="4">
        <f>IF(COUNTIF($BT$5:$BT462,"&gt;=2")&gt;1,DB461,BU462)</f>
        <v>0</v>
      </c>
      <c r="DC462" s="4">
        <f>IF(COUNTIF($BZ$5:$BZ462,"&gt;=2")&gt;1,DC461,BV462)</f>
        <v>0</v>
      </c>
      <c r="DD462" s="4">
        <f>IF(COUNTIF($BZ$5:$BZ462,"&gt;=2")&gt;1,DD461,BW462)</f>
        <v>0</v>
      </c>
      <c r="DE462" s="4">
        <f>IF(COUNTIF($BZ$5:$BZ462,"&gt;=2")&gt;1,DE461,BX462)</f>
        <v>319.20000000000005</v>
      </c>
      <c r="DF462" s="4">
        <f>IF(COUNTIF($BZ$5:$BZ462,"&gt;=2")&gt;1,DF461,BY462)</f>
        <v>77.804999999999978</v>
      </c>
      <c r="DG462" s="4">
        <f>IF(COUNTIF($BZ$5:$BZ462,"&gt;=2")&gt;1,DG461,BZ462)</f>
        <v>1.9950000000000001</v>
      </c>
      <c r="DH462" s="4">
        <f t="shared" si="376"/>
        <v>0</v>
      </c>
      <c r="DI462" s="4">
        <f t="shared" si="377"/>
        <v>0</v>
      </c>
      <c r="DJ462" s="4">
        <f t="shared" si="378"/>
        <v>0</v>
      </c>
      <c r="DK462" s="4">
        <f t="shared" si="379"/>
        <v>0</v>
      </c>
      <c r="DL462" s="4">
        <f t="shared" si="380"/>
        <v>0</v>
      </c>
      <c r="DM462" s="4">
        <f t="shared" si="381"/>
        <v>7</v>
      </c>
      <c r="DN462" s="4">
        <f t="shared" si="382"/>
        <v>13.999999999999998</v>
      </c>
      <c r="DO462" s="4">
        <f t="shared" si="383"/>
        <v>40</v>
      </c>
      <c r="DP462" s="4">
        <f t="shared" si="384"/>
        <v>399</v>
      </c>
      <c r="DQ462" s="4">
        <f t="shared" si="385"/>
        <v>0</v>
      </c>
      <c r="DS462" s="4">
        <v>458</v>
      </c>
      <c r="DT462" s="4">
        <f>$CK462+INDEX(节奏总纲!D$4:D$163,基础状态预估!$C$2)</f>
        <v>482.00483399593907</v>
      </c>
      <c r="DU462" s="4">
        <f>$CK462+INDEX(节奏总纲!E$4:E$163,基础状态预估!$C$2)</f>
        <v>476.28268396026414</v>
      </c>
      <c r="DV462" s="4">
        <f>$CK462+INDEX(节奏总纲!F$4:F$163,基础状态预估!$C$2)</f>
        <v>469.39220630709644</v>
      </c>
      <c r="DW462" s="4">
        <f>$CK462+INDEX(节奏总纲!G$4:G$163,基础状态预估!$C$2)</f>
        <v>461.03246816526354</v>
      </c>
      <c r="DX462" s="4">
        <f>$CK462+INDEX(节奏总纲!H$4:H$163,基础状态预估!$C$2)</f>
        <v>450.69453894381218</v>
      </c>
      <c r="DY462" s="4">
        <f t="shared" si="386"/>
        <v>11.899999999999999</v>
      </c>
      <c r="DZ462" s="4">
        <f t="shared" si="387"/>
        <v>33</v>
      </c>
      <c r="EA462" s="4">
        <f t="shared" si="388"/>
        <v>333.30000000000007</v>
      </c>
      <c r="EB462" s="4">
        <f t="shared" si="389"/>
        <v>79.804999999999978</v>
      </c>
      <c r="EC462" s="4">
        <f t="shared" si="390"/>
        <v>1.9950000000000001</v>
      </c>
    </row>
    <row r="463" spans="58:133" x14ac:dyDescent="0.15">
      <c r="BF463" s="4">
        <v>459</v>
      </c>
      <c r="BG463" s="4">
        <f t="shared" si="372"/>
        <v>321.29999999999995</v>
      </c>
      <c r="BH463" s="4">
        <f t="shared" si="373"/>
        <v>137.69999999999999</v>
      </c>
      <c r="BL463" s="4">
        <f t="shared" si="361"/>
        <v>226.5</v>
      </c>
      <c r="BM463" s="4">
        <f t="shared" si="362"/>
        <v>158.54999999999998</v>
      </c>
      <c r="BN463" s="4">
        <f t="shared" si="363"/>
        <v>67.95</v>
      </c>
      <c r="BR463" s="4">
        <f t="shared" si="364"/>
        <v>286</v>
      </c>
      <c r="BS463" s="4">
        <f t="shared" si="365"/>
        <v>131.99999999999997</v>
      </c>
      <c r="BT463" s="4">
        <f t="shared" si="366"/>
        <v>22</v>
      </c>
      <c r="BX463" s="4">
        <f t="shared" si="367"/>
        <v>320</v>
      </c>
      <c r="BY463" s="4">
        <f t="shared" si="368"/>
        <v>77.999999999999986</v>
      </c>
      <c r="BZ463" s="4">
        <f t="shared" si="369"/>
        <v>2</v>
      </c>
      <c r="CD463" s="4">
        <f t="shared" si="370"/>
        <v>0</v>
      </c>
      <c r="CE463" s="4">
        <f t="shared" si="371"/>
        <v>0</v>
      </c>
      <c r="CF463" s="4">
        <f>IF(COUNTIF($BH$5:$BH463,"&gt;=2")&lt;=1,SUM($BG463:$BK463)*C$8,CF462)</f>
        <v>151200</v>
      </c>
      <c r="CG463" s="4">
        <f>IF(COUNTIF($BN$5:$BN463,"&gt;=2")&lt;=1,SUM($BL463:$BP463)*D$8,CG462)</f>
        <v>604799.99999999988</v>
      </c>
      <c r="CH463" s="4">
        <f>IF(COUNTIF($BT$5:$BT463,"&gt;=2")&lt;=1,SUM($BQ463:$BU463)*E$8,CH462)</f>
        <v>2592000</v>
      </c>
      <c r="CI463" s="4">
        <f>IF(COUNTIF($BZ$5:$BZ463,"&gt;=2")&lt;=1,SUM($BV463:$BZ463)*F$8,CI462)</f>
        <v>34560000</v>
      </c>
      <c r="CJ463" s="4">
        <f t="shared" si="374"/>
        <v>0</v>
      </c>
      <c r="CK463" s="4">
        <f t="shared" si="375"/>
        <v>438.75</v>
      </c>
      <c r="CM463" s="4">
        <v>459</v>
      </c>
      <c r="CN463" s="4">
        <f>IF(COUNTIF($BH$5:$BH463,"&gt;=2")&gt;1,CN462,BG463)</f>
        <v>4.8999999999999995</v>
      </c>
      <c r="CO463" s="4">
        <f>IF(COUNTIF($BH$5:$BH463,"&gt;=2")&gt;1,CO462,BH463)</f>
        <v>2.1</v>
      </c>
      <c r="CP463" s="4">
        <f>IF(COUNTIF($BH$5:$BH463,"&gt;=2")&gt;1,CP462,BI463)</f>
        <v>0</v>
      </c>
      <c r="CQ463" s="4">
        <f>IF(COUNTIF($BH$5:$BH463,"&gt;=2")&gt;1,CQ462,BJ463)</f>
        <v>0</v>
      </c>
      <c r="CR463" s="4">
        <f>IF(COUNTIF($BH$5:$BH463,"&gt;=2")&gt;1,CR462,BK463)</f>
        <v>0</v>
      </c>
      <c r="CS463" s="4">
        <f>IF(COUNTIF($BN$5:$BN463,"&gt;=2")&gt;1,CS462,BL463)</f>
        <v>7</v>
      </c>
      <c r="CT463" s="4">
        <f>IF(COUNTIF($BN$5:$BN463,"&gt;=2")&gt;1,CT462,BM463)</f>
        <v>4.8999999999999995</v>
      </c>
      <c r="CU463" s="4">
        <f>IF(COUNTIF($BN$5:$BN463,"&gt;=2")&gt;1,CU462,BN463)</f>
        <v>2.1</v>
      </c>
      <c r="CV463" s="4">
        <f>IF(COUNTIF($BN$5:$BN463,"&gt;=2")&gt;1,CV462,BO463)</f>
        <v>0</v>
      </c>
      <c r="CW463" s="4">
        <f>IF(COUNTIF($BN$5:$BN463,"&gt;=2")&gt;1,CW462,BP463)</f>
        <v>0</v>
      </c>
      <c r="CX463" s="4">
        <f>IF(COUNTIF($BT$5:$BT463,"&gt;=2")&gt;1,CX462,BQ463)</f>
        <v>0</v>
      </c>
      <c r="CY463" s="4">
        <f>IF(COUNTIF($BT$5:$BT463,"&gt;=2")&gt;1,CY462,BR463)</f>
        <v>26</v>
      </c>
      <c r="CZ463" s="4">
        <f>IF(COUNTIF($BT$5:$BT463,"&gt;=2")&gt;1,CZ462,BS463)</f>
        <v>11.999999999999996</v>
      </c>
      <c r="DA463" s="4">
        <f>IF(COUNTIF($BT$5:$BT463,"&gt;=2")&gt;1,DA462,BT463)</f>
        <v>2</v>
      </c>
      <c r="DB463" s="4">
        <f>IF(COUNTIF($BT$5:$BT463,"&gt;=2")&gt;1,DB462,BU463)</f>
        <v>0</v>
      </c>
      <c r="DC463" s="4">
        <f>IF(COUNTIF($BZ$5:$BZ463,"&gt;=2")&gt;1,DC462,BV463)</f>
        <v>0</v>
      </c>
      <c r="DD463" s="4">
        <f>IF(COUNTIF($BZ$5:$BZ463,"&gt;=2")&gt;1,DD462,BW463)</f>
        <v>0</v>
      </c>
      <c r="DE463" s="4">
        <f>IF(COUNTIF($BZ$5:$BZ463,"&gt;=2")&gt;1,DE462,BX463)</f>
        <v>320</v>
      </c>
      <c r="DF463" s="4">
        <f>IF(COUNTIF($BZ$5:$BZ463,"&gt;=2")&gt;1,DF462,BY463)</f>
        <v>77.999999999999986</v>
      </c>
      <c r="DG463" s="4">
        <f>IF(COUNTIF($BZ$5:$BZ463,"&gt;=2")&gt;1,DG462,BZ463)</f>
        <v>2</v>
      </c>
      <c r="DH463" s="4">
        <f t="shared" si="376"/>
        <v>0</v>
      </c>
      <c r="DI463" s="4">
        <f t="shared" si="377"/>
        <v>0</v>
      </c>
      <c r="DJ463" s="4">
        <f t="shared" si="378"/>
        <v>0</v>
      </c>
      <c r="DK463" s="4">
        <f t="shared" si="379"/>
        <v>0</v>
      </c>
      <c r="DL463" s="4">
        <f t="shared" si="380"/>
        <v>0</v>
      </c>
      <c r="DM463" s="4">
        <f t="shared" si="381"/>
        <v>7</v>
      </c>
      <c r="DN463" s="4">
        <f t="shared" si="382"/>
        <v>13.999999999999998</v>
      </c>
      <c r="DO463" s="4">
        <f t="shared" si="383"/>
        <v>40</v>
      </c>
      <c r="DP463" s="4">
        <f t="shared" si="384"/>
        <v>400</v>
      </c>
      <c r="DQ463" s="4">
        <f t="shared" si="385"/>
        <v>0</v>
      </c>
      <c r="DS463" s="4">
        <v>459</v>
      </c>
      <c r="DT463" s="4">
        <f>$CK463+INDEX(节奏总纲!D$4:D$163,基础状态预估!$C$2)</f>
        <v>483.00483399593907</v>
      </c>
      <c r="DU463" s="4">
        <f>$CK463+INDEX(节奏总纲!E$4:E$163,基础状态预估!$C$2)</f>
        <v>477.28268396026414</v>
      </c>
      <c r="DV463" s="4">
        <f>$CK463+INDEX(节奏总纲!F$4:F$163,基础状态预估!$C$2)</f>
        <v>470.39220630709644</v>
      </c>
      <c r="DW463" s="4">
        <f>$CK463+INDEX(节奏总纲!G$4:G$163,基础状态预估!$C$2)</f>
        <v>462.03246816526354</v>
      </c>
      <c r="DX463" s="4">
        <f>$CK463+INDEX(节奏总纲!H$4:H$163,基础状态预估!$C$2)</f>
        <v>451.69453894381218</v>
      </c>
      <c r="DY463" s="4">
        <f t="shared" si="386"/>
        <v>11.899999999999999</v>
      </c>
      <c r="DZ463" s="4">
        <f t="shared" si="387"/>
        <v>33</v>
      </c>
      <c r="EA463" s="4">
        <f t="shared" si="388"/>
        <v>334.1</v>
      </c>
      <c r="EB463" s="4">
        <f t="shared" si="389"/>
        <v>79.999999999999986</v>
      </c>
      <c r="EC463" s="4">
        <f t="shared" si="390"/>
        <v>2</v>
      </c>
    </row>
    <row r="464" spans="58:133" x14ac:dyDescent="0.15">
      <c r="BF464" s="4">
        <v>460</v>
      </c>
      <c r="BG464" s="4">
        <f t="shared" si="372"/>
        <v>322</v>
      </c>
      <c r="BH464" s="4">
        <f t="shared" si="373"/>
        <v>138</v>
      </c>
      <c r="BL464" s="4">
        <f t="shared" si="361"/>
        <v>227</v>
      </c>
      <c r="BM464" s="4">
        <f t="shared" si="362"/>
        <v>158.89999999999998</v>
      </c>
      <c r="BN464" s="4">
        <f t="shared" si="363"/>
        <v>68.099999999999994</v>
      </c>
      <c r="BR464" s="4">
        <f t="shared" si="364"/>
        <v>286.65000000000003</v>
      </c>
      <c r="BS464" s="4">
        <f t="shared" si="365"/>
        <v>132.29999999999998</v>
      </c>
      <c r="BT464" s="4">
        <f t="shared" si="366"/>
        <v>22.05</v>
      </c>
      <c r="BX464" s="4">
        <f t="shared" si="367"/>
        <v>320.8</v>
      </c>
      <c r="BY464" s="4">
        <f t="shared" si="368"/>
        <v>78.194999999999979</v>
      </c>
      <c r="BZ464" s="4">
        <f t="shared" si="369"/>
        <v>2.0049999999999999</v>
      </c>
      <c r="CD464" s="4">
        <f t="shared" si="370"/>
        <v>0.97</v>
      </c>
      <c r="CE464" s="4">
        <f t="shared" si="371"/>
        <v>3.0000000000000027E-2</v>
      </c>
      <c r="CF464" s="4">
        <f>IF(COUNTIF($BH$5:$BH464,"&gt;=2")&lt;=1,SUM($BG464:$BK464)*C$8,CF463)</f>
        <v>151200</v>
      </c>
      <c r="CG464" s="4">
        <f>IF(COUNTIF($BN$5:$BN464,"&gt;=2")&lt;=1,SUM($BL464:$BP464)*D$8,CG463)</f>
        <v>604799.99999999988</v>
      </c>
      <c r="CH464" s="4">
        <f>IF(COUNTIF($BT$5:$BT464,"&gt;=2")&lt;=1,SUM($BQ464:$BU464)*E$8,CH463)</f>
        <v>2592000</v>
      </c>
      <c r="CI464" s="4">
        <f>IF(COUNTIF($BZ$5:$BZ464,"&gt;=2")&lt;=1,SUM($BV464:$BZ464)*F$8,CI463)</f>
        <v>34560000</v>
      </c>
      <c r="CJ464" s="4">
        <f t="shared" si="374"/>
        <v>86400</v>
      </c>
      <c r="CK464" s="4">
        <f t="shared" si="375"/>
        <v>439.75</v>
      </c>
      <c r="CM464" s="4">
        <v>460</v>
      </c>
      <c r="CN464" s="4">
        <f>IF(COUNTIF($BH$5:$BH464,"&gt;=2")&gt;1,CN463,BG464)</f>
        <v>4.8999999999999995</v>
      </c>
      <c r="CO464" s="4">
        <f>IF(COUNTIF($BH$5:$BH464,"&gt;=2")&gt;1,CO463,BH464)</f>
        <v>2.1</v>
      </c>
      <c r="CP464" s="4">
        <f>IF(COUNTIF($BH$5:$BH464,"&gt;=2")&gt;1,CP463,BI464)</f>
        <v>0</v>
      </c>
      <c r="CQ464" s="4">
        <f>IF(COUNTIF($BH$5:$BH464,"&gt;=2")&gt;1,CQ463,BJ464)</f>
        <v>0</v>
      </c>
      <c r="CR464" s="4">
        <f>IF(COUNTIF($BH$5:$BH464,"&gt;=2")&gt;1,CR463,BK464)</f>
        <v>0</v>
      </c>
      <c r="CS464" s="4">
        <f>IF(COUNTIF($BN$5:$BN464,"&gt;=2")&gt;1,CS463,BL464)</f>
        <v>7</v>
      </c>
      <c r="CT464" s="4">
        <f>IF(COUNTIF($BN$5:$BN464,"&gt;=2")&gt;1,CT463,BM464)</f>
        <v>4.8999999999999995</v>
      </c>
      <c r="CU464" s="4">
        <f>IF(COUNTIF($BN$5:$BN464,"&gt;=2")&gt;1,CU463,BN464)</f>
        <v>2.1</v>
      </c>
      <c r="CV464" s="4">
        <f>IF(COUNTIF($BN$5:$BN464,"&gt;=2")&gt;1,CV463,BO464)</f>
        <v>0</v>
      </c>
      <c r="CW464" s="4">
        <f>IF(COUNTIF($BN$5:$BN464,"&gt;=2")&gt;1,CW463,BP464)</f>
        <v>0</v>
      </c>
      <c r="CX464" s="4">
        <f>IF(COUNTIF($BT$5:$BT464,"&gt;=2")&gt;1,CX463,BQ464)</f>
        <v>0</v>
      </c>
      <c r="CY464" s="4">
        <f>IF(COUNTIF($BT$5:$BT464,"&gt;=2")&gt;1,CY463,BR464)</f>
        <v>26</v>
      </c>
      <c r="CZ464" s="4">
        <f>IF(COUNTIF($BT$5:$BT464,"&gt;=2")&gt;1,CZ463,BS464)</f>
        <v>11.999999999999996</v>
      </c>
      <c r="DA464" s="4">
        <f>IF(COUNTIF($BT$5:$BT464,"&gt;=2")&gt;1,DA463,BT464)</f>
        <v>2</v>
      </c>
      <c r="DB464" s="4">
        <f>IF(COUNTIF($BT$5:$BT464,"&gt;=2")&gt;1,DB463,BU464)</f>
        <v>0</v>
      </c>
      <c r="DC464" s="4">
        <f>IF(COUNTIF($BZ$5:$BZ464,"&gt;=2")&gt;1,DC463,BV464)</f>
        <v>0</v>
      </c>
      <c r="DD464" s="4">
        <f>IF(COUNTIF($BZ$5:$BZ464,"&gt;=2")&gt;1,DD463,BW464)</f>
        <v>0</v>
      </c>
      <c r="DE464" s="4">
        <f>IF(COUNTIF($BZ$5:$BZ464,"&gt;=2")&gt;1,DE463,BX464)</f>
        <v>320</v>
      </c>
      <c r="DF464" s="4">
        <f>IF(COUNTIF($BZ$5:$BZ464,"&gt;=2")&gt;1,DF463,BY464)</f>
        <v>77.999999999999986</v>
      </c>
      <c r="DG464" s="4">
        <f>IF(COUNTIF($BZ$5:$BZ464,"&gt;=2")&gt;1,DG463,BZ464)</f>
        <v>2</v>
      </c>
      <c r="DH464" s="4">
        <f t="shared" si="376"/>
        <v>0</v>
      </c>
      <c r="DI464" s="4">
        <f t="shared" si="377"/>
        <v>0</v>
      </c>
      <c r="DJ464" s="4">
        <f t="shared" si="378"/>
        <v>0</v>
      </c>
      <c r="DK464" s="4">
        <f t="shared" si="379"/>
        <v>0.97</v>
      </c>
      <c r="DL464" s="4">
        <f t="shared" si="380"/>
        <v>3.0000000000000027E-2</v>
      </c>
      <c r="DM464" s="4">
        <f t="shared" si="381"/>
        <v>7</v>
      </c>
      <c r="DN464" s="4">
        <f t="shared" si="382"/>
        <v>13.999999999999998</v>
      </c>
      <c r="DO464" s="4">
        <f t="shared" si="383"/>
        <v>40</v>
      </c>
      <c r="DP464" s="4">
        <f t="shared" si="384"/>
        <v>400</v>
      </c>
      <c r="DQ464" s="4">
        <f t="shared" si="385"/>
        <v>1</v>
      </c>
      <c r="DS464" s="4">
        <v>460</v>
      </c>
      <c r="DT464" s="4">
        <f>$CK464+INDEX(节奏总纲!D$4:D$163,基础状态预估!$C$2)</f>
        <v>484.00483399593907</v>
      </c>
      <c r="DU464" s="4">
        <f>$CK464+INDEX(节奏总纲!E$4:E$163,基础状态预估!$C$2)</f>
        <v>478.28268396026414</v>
      </c>
      <c r="DV464" s="4">
        <f>$CK464+INDEX(节奏总纲!F$4:F$163,基础状态预估!$C$2)</f>
        <v>471.39220630709644</v>
      </c>
      <c r="DW464" s="4">
        <f>$CK464+INDEX(节奏总纲!G$4:G$163,基础状态预估!$C$2)</f>
        <v>463.03246816526354</v>
      </c>
      <c r="DX464" s="4">
        <f>$CK464+INDEX(节奏总纲!H$4:H$163,基础状态预估!$C$2)</f>
        <v>452.69453894381218</v>
      </c>
      <c r="DY464" s="4">
        <f t="shared" si="386"/>
        <v>11.899999999999999</v>
      </c>
      <c r="DZ464" s="4">
        <f t="shared" si="387"/>
        <v>33</v>
      </c>
      <c r="EA464" s="4">
        <f t="shared" si="388"/>
        <v>334.1</v>
      </c>
      <c r="EB464" s="4">
        <f t="shared" si="389"/>
        <v>80.969999999999985</v>
      </c>
      <c r="EC464" s="4">
        <f t="shared" si="390"/>
        <v>2.0300000000000002</v>
      </c>
    </row>
    <row r="465" spans="58:133" x14ac:dyDescent="0.15">
      <c r="BF465" s="4">
        <v>461</v>
      </c>
      <c r="BG465" s="4">
        <f t="shared" si="372"/>
        <v>322.7</v>
      </c>
      <c r="BH465" s="4">
        <f t="shared" si="373"/>
        <v>138.29999999999998</v>
      </c>
      <c r="BL465" s="4">
        <f t="shared" si="361"/>
        <v>227.5</v>
      </c>
      <c r="BM465" s="4">
        <f t="shared" si="362"/>
        <v>159.25</v>
      </c>
      <c r="BN465" s="4">
        <f t="shared" si="363"/>
        <v>68.25</v>
      </c>
      <c r="BR465" s="4">
        <f t="shared" si="364"/>
        <v>287.3</v>
      </c>
      <c r="BS465" s="4">
        <f t="shared" si="365"/>
        <v>132.59999999999997</v>
      </c>
      <c r="BT465" s="4">
        <f t="shared" si="366"/>
        <v>22.1</v>
      </c>
      <c r="BX465" s="4">
        <f t="shared" si="367"/>
        <v>321.60000000000002</v>
      </c>
      <c r="BY465" s="4">
        <f t="shared" si="368"/>
        <v>78.389999999999986</v>
      </c>
      <c r="BZ465" s="4">
        <f t="shared" si="369"/>
        <v>2.0100000000000002</v>
      </c>
      <c r="CD465" s="4">
        <f t="shared" si="370"/>
        <v>1.94</v>
      </c>
      <c r="CE465" s="4">
        <f t="shared" si="371"/>
        <v>6.0000000000000053E-2</v>
      </c>
      <c r="CF465" s="4">
        <f>IF(COUNTIF($BH$5:$BH465,"&gt;=2")&lt;=1,SUM($BG465:$BK465)*C$8,CF464)</f>
        <v>151200</v>
      </c>
      <c r="CG465" s="4">
        <f>IF(COUNTIF($BN$5:$BN465,"&gt;=2")&lt;=1,SUM($BL465:$BP465)*D$8,CG464)</f>
        <v>604799.99999999988</v>
      </c>
      <c r="CH465" s="4">
        <f>IF(COUNTIF($BT$5:$BT465,"&gt;=2")&lt;=1,SUM($BQ465:$BU465)*E$8,CH464)</f>
        <v>2592000</v>
      </c>
      <c r="CI465" s="4">
        <f>IF(COUNTIF($BZ$5:$BZ465,"&gt;=2")&lt;=1,SUM($BV465:$BZ465)*F$8,CI464)</f>
        <v>34560000</v>
      </c>
      <c r="CJ465" s="4">
        <f t="shared" si="374"/>
        <v>172800</v>
      </c>
      <c r="CK465" s="4">
        <f t="shared" si="375"/>
        <v>440.75</v>
      </c>
      <c r="CM465" s="4">
        <v>461</v>
      </c>
      <c r="CN465" s="4">
        <f>IF(COUNTIF($BH$5:$BH465,"&gt;=2")&gt;1,CN464,BG465)</f>
        <v>4.8999999999999995</v>
      </c>
      <c r="CO465" s="4">
        <f>IF(COUNTIF($BH$5:$BH465,"&gt;=2")&gt;1,CO464,BH465)</f>
        <v>2.1</v>
      </c>
      <c r="CP465" s="4">
        <f>IF(COUNTIF($BH$5:$BH465,"&gt;=2")&gt;1,CP464,BI465)</f>
        <v>0</v>
      </c>
      <c r="CQ465" s="4">
        <f>IF(COUNTIF($BH$5:$BH465,"&gt;=2")&gt;1,CQ464,BJ465)</f>
        <v>0</v>
      </c>
      <c r="CR465" s="4">
        <f>IF(COUNTIF($BH$5:$BH465,"&gt;=2")&gt;1,CR464,BK465)</f>
        <v>0</v>
      </c>
      <c r="CS465" s="4">
        <f>IF(COUNTIF($BN$5:$BN465,"&gt;=2")&gt;1,CS464,BL465)</f>
        <v>7</v>
      </c>
      <c r="CT465" s="4">
        <f>IF(COUNTIF($BN$5:$BN465,"&gt;=2")&gt;1,CT464,BM465)</f>
        <v>4.8999999999999995</v>
      </c>
      <c r="CU465" s="4">
        <f>IF(COUNTIF($BN$5:$BN465,"&gt;=2")&gt;1,CU464,BN465)</f>
        <v>2.1</v>
      </c>
      <c r="CV465" s="4">
        <f>IF(COUNTIF($BN$5:$BN465,"&gt;=2")&gt;1,CV464,BO465)</f>
        <v>0</v>
      </c>
      <c r="CW465" s="4">
        <f>IF(COUNTIF($BN$5:$BN465,"&gt;=2")&gt;1,CW464,BP465)</f>
        <v>0</v>
      </c>
      <c r="CX465" s="4">
        <f>IF(COUNTIF($BT$5:$BT465,"&gt;=2")&gt;1,CX464,BQ465)</f>
        <v>0</v>
      </c>
      <c r="CY465" s="4">
        <f>IF(COUNTIF($BT$5:$BT465,"&gt;=2")&gt;1,CY464,BR465)</f>
        <v>26</v>
      </c>
      <c r="CZ465" s="4">
        <f>IF(COUNTIF($BT$5:$BT465,"&gt;=2")&gt;1,CZ464,BS465)</f>
        <v>11.999999999999996</v>
      </c>
      <c r="DA465" s="4">
        <f>IF(COUNTIF($BT$5:$BT465,"&gt;=2")&gt;1,DA464,BT465)</f>
        <v>2</v>
      </c>
      <c r="DB465" s="4">
        <f>IF(COUNTIF($BT$5:$BT465,"&gt;=2")&gt;1,DB464,BU465)</f>
        <v>0</v>
      </c>
      <c r="DC465" s="4">
        <f>IF(COUNTIF($BZ$5:$BZ465,"&gt;=2")&gt;1,DC464,BV465)</f>
        <v>0</v>
      </c>
      <c r="DD465" s="4">
        <f>IF(COUNTIF($BZ$5:$BZ465,"&gt;=2")&gt;1,DD464,BW465)</f>
        <v>0</v>
      </c>
      <c r="DE465" s="4">
        <f>IF(COUNTIF($BZ$5:$BZ465,"&gt;=2")&gt;1,DE464,BX465)</f>
        <v>320</v>
      </c>
      <c r="DF465" s="4">
        <f>IF(COUNTIF($BZ$5:$BZ465,"&gt;=2")&gt;1,DF464,BY465)</f>
        <v>77.999999999999986</v>
      </c>
      <c r="DG465" s="4">
        <f>IF(COUNTIF($BZ$5:$BZ465,"&gt;=2")&gt;1,DG464,BZ465)</f>
        <v>2</v>
      </c>
      <c r="DH465" s="4">
        <f t="shared" si="376"/>
        <v>0</v>
      </c>
      <c r="DI465" s="4">
        <f t="shared" si="377"/>
        <v>0</v>
      </c>
      <c r="DJ465" s="4">
        <f t="shared" si="378"/>
        <v>0</v>
      </c>
      <c r="DK465" s="4">
        <f t="shared" si="379"/>
        <v>1.94</v>
      </c>
      <c r="DL465" s="4">
        <f t="shared" si="380"/>
        <v>6.0000000000000053E-2</v>
      </c>
      <c r="DM465" s="4">
        <f t="shared" si="381"/>
        <v>7</v>
      </c>
      <c r="DN465" s="4">
        <f t="shared" si="382"/>
        <v>13.999999999999998</v>
      </c>
      <c r="DO465" s="4">
        <f t="shared" si="383"/>
        <v>40</v>
      </c>
      <c r="DP465" s="4">
        <f t="shared" si="384"/>
        <v>400</v>
      </c>
      <c r="DQ465" s="4">
        <f t="shared" si="385"/>
        <v>2</v>
      </c>
      <c r="DS465" s="4">
        <v>461</v>
      </c>
      <c r="DT465" s="4">
        <f>$CK465+INDEX(节奏总纲!D$4:D$163,基础状态预估!$C$2)</f>
        <v>485.00483399593907</v>
      </c>
      <c r="DU465" s="4">
        <f>$CK465+INDEX(节奏总纲!E$4:E$163,基础状态预估!$C$2)</f>
        <v>479.28268396026414</v>
      </c>
      <c r="DV465" s="4">
        <f>$CK465+INDEX(节奏总纲!F$4:F$163,基础状态预估!$C$2)</f>
        <v>472.39220630709644</v>
      </c>
      <c r="DW465" s="4">
        <f>$CK465+INDEX(节奏总纲!G$4:G$163,基础状态预估!$C$2)</f>
        <v>464.03246816526354</v>
      </c>
      <c r="DX465" s="4">
        <f>$CK465+INDEX(节奏总纲!H$4:H$163,基础状态预估!$C$2)</f>
        <v>453.69453894381218</v>
      </c>
      <c r="DY465" s="4">
        <f t="shared" si="386"/>
        <v>11.899999999999999</v>
      </c>
      <c r="DZ465" s="4">
        <f t="shared" si="387"/>
        <v>33</v>
      </c>
      <c r="EA465" s="4">
        <f t="shared" si="388"/>
        <v>334.1</v>
      </c>
      <c r="EB465" s="4">
        <f t="shared" si="389"/>
        <v>81.939999999999984</v>
      </c>
      <c r="EC465" s="4">
        <f t="shared" si="390"/>
        <v>2.06</v>
      </c>
    </row>
    <row r="466" spans="58:133" x14ac:dyDescent="0.15">
      <c r="BF466" s="4">
        <v>462</v>
      </c>
      <c r="BG466" s="4">
        <f t="shared" si="372"/>
        <v>323.39999999999998</v>
      </c>
      <c r="BH466" s="4">
        <f t="shared" si="373"/>
        <v>138.6</v>
      </c>
      <c r="BL466" s="4">
        <f t="shared" si="361"/>
        <v>228</v>
      </c>
      <c r="BM466" s="4">
        <f t="shared" si="362"/>
        <v>159.6</v>
      </c>
      <c r="BN466" s="4">
        <f t="shared" si="363"/>
        <v>68.399999999999991</v>
      </c>
      <c r="BR466" s="4">
        <f t="shared" si="364"/>
        <v>287.95</v>
      </c>
      <c r="BS466" s="4">
        <f t="shared" si="365"/>
        <v>132.89999999999998</v>
      </c>
      <c r="BT466" s="4">
        <f t="shared" si="366"/>
        <v>22.150000000000002</v>
      </c>
      <c r="BX466" s="4">
        <f t="shared" si="367"/>
        <v>322.40000000000003</v>
      </c>
      <c r="BY466" s="4">
        <f t="shared" si="368"/>
        <v>78.58499999999998</v>
      </c>
      <c r="BZ466" s="4">
        <f t="shared" si="369"/>
        <v>2.0150000000000001</v>
      </c>
      <c r="CD466" s="4">
        <f t="shared" si="370"/>
        <v>2.91</v>
      </c>
      <c r="CE466" s="4">
        <f t="shared" si="371"/>
        <v>9.000000000000008E-2</v>
      </c>
      <c r="CF466" s="4">
        <f>IF(COUNTIF($BH$5:$BH466,"&gt;=2")&lt;=1,SUM($BG466:$BK466)*C$8,CF465)</f>
        <v>151200</v>
      </c>
      <c r="CG466" s="4">
        <f>IF(COUNTIF($BN$5:$BN466,"&gt;=2")&lt;=1,SUM($BL466:$BP466)*D$8,CG465)</f>
        <v>604799.99999999988</v>
      </c>
      <c r="CH466" s="4">
        <f>IF(COUNTIF($BT$5:$BT466,"&gt;=2")&lt;=1,SUM($BQ466:$BU466)*E$8,CH465)</f>
        <v>2592000</v>
      </c>
      <c r="CI466" s="4">
        <f>IF(COUNTIF($BZ$5:$BZ466,"&gt;=2")&lt;=1,SUM($BV466:$BZ466)*F$8,CI465)</f>
        <v>34560000</v>
      </c>
      <c r="CJ466" s="4">
        <f t="shared" si="374"/>
        <v>259200</v>
      </c>
      <c r="CK466" s="4">
        <f t="shared" si="375"/>
        <v>441.75</v>
      </c>
      <c r="CM466" s="4">
        <v>462</v>
      </c>
      <c r="CN466" s="4">
        <f>IF(COUNTIF($BH$5:$BH466,"&gt;=2")&gt;1,CN465,BG466)</f>
        <v>4.8999999999999995</v>
      </c>
      <c r="CO466" s="4">
        <f>IF(COUNTIF($BH$5:$BH466,"&gt;=2")&gt;1,CO465,BH466)</f>
        <v>2.1</v>
      </c>
      <c r="CP466" s="4">
        <f>IF(COUNTIF($BH$5:$BH466,"&gt;=2")&gt;1,CP465,BI466)</f>
        <v>0</v>
      </c>
      <c r="CQ466" s="4">
        <f>IF(COUNTIF($BH$5:$BH466,"&gt;=2")&gt;1,CQ465,BJ466)</f>
        <v>0</v>
      </c>
      <c r="CR466" s="4">
        <f>IF(COUNTIF($BH$5:$BH466,"&gt;=2")&gt;1,CR465,BK466)</f>
        <v>0</v>
      </c>
      <c r="CS466" s="4">
        <f>IF(COUNTIF($BN$5:$BN466,"&gt;=2")&gt;1,CS465,BL466)</f>
        <v>7</v>
      </c>
      <c r="CT466" s="4">
        <f>IF(COUNTIF($BN$5:$BN466,"&gt;=2")&gt;1,CT465,BM466)</f>
        <v>4.8999999999999995</v>
      </c>
      <c r="CU466" s="4">
        <f>IF(COUNTIF($BN$5:$BN466,"&gt;=2")&gt;1,CU465,BN466)</f>
        <v>2.1</v>
      </c>
      <c r="CV466" s="4">
        <f>IF(COUNTIF($BN$5:$BN466,"&gt;=2")&gt;1,CV465,BO466)</f>
        <v>0</v>
      </c>
      <c r="CW466" s="4">
        <f>IF(COUNTIF($BN$5:$BN466,"&gt;=2")&gt;1,CW465,BP466)</f>
        <v>0</v>
      </c>
      <c r="CX466" s="4">
        <f>IF(COUNTIF($BT$5:$BT466,"&gt;=2")&gt;1,CX465,BQ466)</f>
        <v>0</v>
      </c>
      <c r="CY466" s="4">
        <f>IF(COUNTIF($BT$5:$BT466,"&gt;=2")&gt;1,CY465,BR466)</f>
        <v>26</v>
      </c>
      <c r="CZ466" s="4">
        <f>IF(COUNTIF($BT$5:$BT466,"&gt;=2")&gt;1,CZ465,BS466)</f>
        <v>11.999999999999996</v>
      </c>
      <c r="DA466" s="4">
        <f>IF(COUNTIF($BT$5:$BT466,"&gt;=2")&gt;1,DA465,BT466)</f>
        <v>2</v>
      </c>
      <c r="DB466" s="4">
        <f>IF(COUNTIF($BT$5:$BT466,"&gt;=2")&gt;1,DB465,BU466)</f>
        <v>0</v>
      </c>
      <c r="DC466" s="4">
        <f>IF(COUNTIF($BZ$5:$BZ466,"&gt;=2")&gt;1,DC465,BV466)</f>
        <v>0</v>
      </c>
      <c r="DD466" s="4">
        <f>IF(COUNTIF($BZ$5:$BZ466,"&gt;=2")&gt;1,DD465,BW466)</f>
        <v>0</v>
      </c>
      <c r="DE466" s="4">
        <f>IF(COUNTIF($BZ$5:$BZ466,"&gt;=2")&gt;1,DE465,BX466)</f>
        <v>320</v>
      </c>
      <c r="DF466" s="4">
        <f>IF(COUNTIF($BZ$5:$BZ466,"&gt;=2")&gt;1,DF465,BY466)</f>
        <v>77.999999999999986</v>
      </c>
      <c r="DG466" s="4">
        <f>IF(COUNTIF($BZ$5:$BZ466,"&gt;=2")&gt;1,DG465,BZ466)</f>
        <v>2</v>
      </c>
      <c r="DH466" s="4">
        <f t="shared" si="376"/>
        <v>0</v>
      </c>
      <c r="DI466" s="4">
        <f t="shared" si="377"/>
        <v>0</v>
      </c>
      <c r="DJ466" s="4">
        <f t="shared" si="378"/>
        <v>0</v>
      </c>
      <c r="DK466" s="4">
        <f t="shared" si="379"/>
        <v>2.91</v>
      </c>
      <c r="DL466" s="4">
        <f t="shared" si="380"/>
        <v>9.000000000000008E-2</v>
      </c>
      <c r="DM466" s="4">
        <f t="shared" si="381"/>
        <v>7</v>
      </c>
      <c r="DN466" s="4">
        <f t="shared" si="382"/>
        <v>13.999999999999998</v>
      </c>
      <c r="DO466" s="4">
        <f t="shared" si="383"/>
        <v>40</v>
      </c>
      <c r="DP466" s="4">
        <f t="shared" si="384"/>
        <v>400</v>
      </c>
      <c r="DQ466" s="4">
        <f t="shared" si="385"/>
        <v>3</v>
      </c>
      <c r="DS466" s="4">
        <v>462</v>
      </c>
      <c r="DT466" s="4">
        <f>$CK466+INDEX(节奏总纲!D$4:D$163,基础状态预估!$C$2)</f>
        <v>486.00483399593907</v>
      </c>
      <c r="DU466" s="4">
        <f>$CK466+INDEX(节奏总纲!E$4:E$163,基础状态预估!$C$2)</f>
        <v>480.28268396026414</v>
      </c>
      <c r="DV466" s="4">
        <f>$CK466+INDEX(节奏总纲!F$4:F$163,基础状态预估!$C$2)</f>
        <v>473.39220630709644</v>
      </c>
      <c r="DW466" s="4">
        <f>$CK466+INDEX(节奏总纲!G$4:G$163,基础状态预估!$C$2)</f>
        <v>465.03246816526354</v>
      </c>
      <c r="DX466" s="4">
        <f>$CK466+INDEX(节奏总纲!H$4:H$163,基础状态预估!$C$2)</f>
        <v>454.69453894381218</v>
      </c>
      <c r="DY466" s="4">
        <f t="shared" si="386"/>
        <v>11.899999999999999</v>
      </c>
      <c r="DZ466" s="4">
        <f t="shared" si="387"/>
        <v>33</v>
      </c>
      <c r="EA466" s="4">
        <f t="shared" si="388"/>
        <v>334.1</v>
      </c>
      <c r="EB466" s="4">
        <f t="shared" si="389"/>
        <v>82.909999999999982</v>
      </c>
      <c r="EC466" s="4">
        <f t="shared" si="390"/>
        <v>2.09</v>
      </c>
    </row>
    <row r="467" spans="58:133" x14ac:dyDescent="0.15">
      <c r="BF467" s="4">
        <v>463</v>
      </c>
      <c r="BG467" s="4">
        <f t="shared" si="372"/>
        <v>324.09999999999997</v>
      </c>
      <c r="BH467" s="4">
        <f t="shared" si="373"/>
        <v>138.9</v>
      </c>
      <c r="BL467" s="4">
        <f t="shared" si="361"/>
        <v>228.5</v>
      </c>
      <c r="BM467" s="4">
        <f t="shared" si="362"/>
        <v>159.94999999999999</v>
      </c>
      <c r="BN467" s="4">
        <f t="shared" si="363"/>
        <v>68.55</v>
      </c>
      <c r="BR467" s="4">
        <f t="shared" si="364"/>
        <v>288.60000000000002</v>
      </c>
      <c r="BS467" s="4">
        <f t="shared" si="365"/>
        <v>133.19999999999996</v>
      </c>
      <c r="BT467" s="4">
        <f t="shared" si="366"/>
        <v>22.200000000000003</v>
      </c>
      <c r="BX467" s="4">
        <f t="shared" si="367"/>
        <v>323.20000000000005</v>
      </c>
      <c r="BY467" s="4">
        <f t="shared" si="368"/>
        <v>78.779999999999987</v>
      </c>
      <c r="BZ467" s="4">
        <f t="shared" si="369"/>
        <v>2.02</v>
      </c>
      <c r="CD467" s="4">
        <f t="shared" si="370"/>
        <v>3.88</v>
      </c>
      <c r="CE467" s="4">
        <f t="shared" si="371"/>
        <v>0.12000000000000011</v>
      </c>
      <c r="CF467" s="4">
        <f>IF(COUNTIF($BH$5:$BH467,"&gt;=2")&lt;=1,SUM($BG467:$BK467)*C$8,CF466)</f>
        <v>151200</v>
      </c>
      <c r="CG467" s="4">
        <f>IF(COUNTIF($BN$5:$BN467,"&gt;=2")&lt;=1,SUM($BL467:$BP467)*D$8,CG466)</f>
        <v>604799.99999999988</v>
      </c>
      <c r="CH467" s="4">
        <f>IF(COUNTIF($BT$5:$BT467,"&gt;=2")&lt;=1,SUM($BQ467:$BU467)*E$8,CH466)</f>
        <v>2592000</v>
      </c>
      <c r="CI467" s="4">
        <f>IF(COUNTIF($BZ$5:$BZ467,"&gt;=2")&lt;=1,SUM($BV467:$BZ467)*F$8,CI466)</f>
        <v>34560000</v>
      </c>
      <c r="CJ467" s="4">
        <f t="shared" si="374"/>
        <v>345600</v>
      </c>
      <c r="CK467" s="4">
        <f t="shared" si="375"/>
        <v>442.75</v>
      </c>
      <c r="CM467" s="4">
        <v>463</v>
      </c>
      <c r="CN467" s="4">
        <f>IF(COUNTIF($BH$5:$BH467,"&gt;=2")&gt;1,CN466,BG467)</f>
        <v>4.8999999999999995</v>
      </c>
      <c r="CO467" s="4">
        <f>IF(COUNTIF($BH$5:$BH467,"&gt;=2")&gt;1,CO466,BH467)</f>
        <v>2.1</v>
      </c>
      <c r="CP467" s="4">
        <f>IF(COUNTIF($BH$5:$BH467,"&gt;=2")&gt;1,CP466,BI467)</f>
        <v>0</v>
      </c>
      <c r="CQ467" s="4">
        <f>IF(COUNTIF($BH$5:$BH467,"&gt;=2")&gt;1,CQ466,BJ467)</f>
        <v>0</v>
      </c>
      <c r="CR467" s="4">
        <f>IF(COUNTIF($BH$5:$BH467,"&gt;=2")&gt;1,CR466,BK467)</f>
        <v>0</v>
      </c>
      <c r="CS467" s="4">
        <f>IF(COUNTIF($BN$5:$BN467,"&gt;=2")&gt;1,CS466,BL467)</f>
        <v>7</v>
      </c>
      <c r="CT467" s="4">
        <f>IF(COUNTIF($BN$5:$BN467,"&gt;=2")&gt;1,CT466,BM467)</f>
        <v>4.8999999999999995</v>
      </c>
      <c r="CU467" s="4">
        <f>IF(COUNTIF($BN$5:$BN467,"&gt;=2")&gt;1,CU466,BN467)</f>
        <v>2.1</v>
      </c>
      <c r="CV467" s="4">
        <f>IF(COUNTIF($BN$5:$BN467,"&gt;=2")&gt;1,CV466,BO467)</f>
        <v>0</v>
      </c>
      <c r="CW467" s="4">
        <f>IF(COUNTIF($BN$5:$BN467,"&gt;=2")&gt;1,CW466,BP467)</f>
        <v>0</v>
      </c>
      <c r="CX467" s="4">
        <f>IF(COUNTIF($BT$5:$BT467,"&gt;=2")&gt;1,CX466,BQ467)</f>
        <v>0</v>
      </c>
      <c r="CY467" s="4">
        <f>IF(COUNTIF($BT$5:$BT467,"&gt;=2")&gt;1,CY466,BR467)</f>
        <v>26</v>
      </c>
      <c r="CZ467" s="4">
        <f>IF(COUNTIF($BT$5:$BT467,"&gt;=2")&gt;1,CZ466,BS467)</f>
        <v>11.999999999999996</v>
      </c>
      <c r="DA467" s="4">
        <f>IF(COUNTIF($BT$5:$BT467,"&gt;=2")&gt;1,DA466,BT467)</f>
        <v>2</v>
      </c>
      <c r="DB467" s="4">
        <f>IF(COUNTIF($BT$5:$BT467,"&gt;=2")&gt;1,DB466,BU467)</f>
        <v>0</v>
      </c>
      <c r="DC467" s="4">
        <f>IF(COUNTIF($BZ$5:$BZ467,"&gt;=2")&gt;1,DC466,BV467)</f>
        <v>0</v>
      </c>
      <c r="DD467" s="4">
        <f>IF(COUNTIF($BZ$5:$BZ467,"&gt;=2")&gt;1,DD466,BW467)</f>
        <v>0</v>
      </c>
      <c r="DE467" s="4">
        <f>IF(COUNTIF($BZ$5:$BZ467,"&gt;=2")&gt;1,DE466,BX467)</f>
        <v>320</v>
      </c>
      <c r="DF467" s="4">
        <f>IF(COUNTIF($BZ$5:$BZ467,"&gt;=2")&gt;1,DF466,BY467)</f>
        <v>77.999999999999986</v>
      </c>
      <c r="DG467" s="4">
        <f>IF(COUNTIF($BZ$5:$BZ467,"&gt;=2")&gt;1,DG466,BZ467)</f>
        <v>2</v>
      </c>
      <c r="DH467" s="4">
        <f t="shared" si="376"/>
        <v>0</v>
      </c>
      <c r="DI467" s="4">
        <f t="shared" si="377"/>
        <v>0</v>
      </c>
      <c r="DJ467" s="4">
        <f t="shared" si="378"/>
        <v>0</v>
      </c>
      <c r="DK467" s="4">
        <f t="shared" si="379"/>
        <v>3.88</v>
      </c>
      <c r="DL467" s="4">
        <f t="shared" si="380"/>
        <v>0.12000000000000011</v>
      </c>
      <c r="DM467" s="4">
        <f t="shared" si="381"/>
        <v>7</v>
      </c>
      <c r="DN467" s="4">
        <f t="shared" si="382"/>
        <v>13.999999999999998</v>
      </c>
      <c r="DO467" s="4">
        <f t="shared" si="383"/>
        <v>40</v>
      </c>
      <c r="DP467" s="4">
        <f t="shared" si="384"/>
        <v>400</v>
      </c>
      <c r="DQ467" s="4">
        <f t="shared" si="385"/>
        <v>4</v>
      </c>
      <c r="DS467" s="4">
        <v>463</v>
      </c>
      <c r="DT467" s="4">
        <f>$CK467+INDEX(节奏总纲!D$4:D$163,基础状态预估!$C$2)</f>
        <v>487.00483399593907</v>
      </c>
      <c r="DU467" s="4">
        <f>$CK467+INDEX(节奏总纲!E$4:E$163,基础状态预估!$C$2)</f>
        <v>481.28268396026414</v>
      </c>
      <c r="DV467" s="4">
        <f>$CK467+INDEX(节奏总纲!F$4:F$163,基础状态预估!$C$2)</f>
        <v>474.39220630709644</v>
      </c>
      <c r="DW467" s="4">
        <f>$CK467+INDEX(节奏总纲!G$4:G$163,基础状态预估!$C$2)</f>
        <v>466.03246816526354</v>
      </c>
      <c r="DX467" s="4">
        <f>$CK467+INDEX(节奏总纲!H$4:H$163,基础状态预估!$C$2)</f>
        <v>455.69453894381218</v>
      </c>
      <c r="DY467" s="4">
        <f t="shared" si="386"/>
        <v>11.899999999999999</v>
      </c>
      <c r="DZ467" s="4">
        <f t="shared" si="387"/>
        <v>33</v>
      </c>
      <c r="EA467" s="4">
        <f t="shared" si="388"/>
        <v>334.1</v>
      </c>
      <c r="EB467" s="4">
        <f t="shared" si="389"/>
        <v>83.879999999999981</v>
      </c>
      <c r="EC467" s="4">
        <f t="shared" si="390"/>
        <v>2.12</v>
      </c>
    </row>
    <row r="468" spans="58:133" x14ac:dyDescent="0.15">
      <c r="BF468" s="4">
        <v>464</v>
      </c>
      <c r="BG468" s="4">
        <f t="shared" si="372"/>
        <v>324.79999999999995</v>
      </c>
      <c r="BH468" s="4">
        <f t="shared" si="373"/>
        <v>139.19999999999999</v>
      </c>
      <c r="BL468" s="4">
        <f t="shared" si="361"/>
        <v>229</v>
      </c>
      <c r="BM468" s="4">
        <f t="shared" si="362"/>
        <v>160.29999999999998</v>
      </c>
      <c r="BN468" s="4">
        <f t="shared" si="363"/>
        <v>68.7</v>
      </c>
      <c r="BR468" s="4">
        <f t="shared" si="364"/>
        <v>289.25</v>
      </c>
      <c r="BS468" s="4">
        <f t="shared" si="365"/>
        <v>133.49999999999997</v>
      </c>
      <c r="BT468" s="4">
        <f t="shared" si="366"/>
        <v>22.25</v>
      </c>
      <c r="BX468" s="4">
        <f t="shared" si="367"/>
        <v>324</v>
      </c>
      <c r="BY468" s="4">
        <f t="shared" si="368"/>
        <v>78.97499999999998</v>
      </c>
      <c r="BZ468" s="4">
        <f t="shared" si="369"/>
        <v>2.0249999999999999</v>
      </c>
      <c r="CD468" s="4">
        <f t="shared" si="370"/>
        <v>4.8499999999999996</v>
      </c>
      <c r="CE468" s="4">
        <f t="shared" si="371"/>
        <v>0.15000000000000013</v>
      </c>
      <c r="CF468" s="4">
        <f>IF(COUNTIF($BH$5:$BH468,"&gt;=2")&lt;=1,SUM($BG468:$BK468)*C$8,CF467)</f>
        <v>151200</v>
      </c>
      <c r="CG468" s="4">
        <f>IF(COUNTIF($BN$5:$BN468,"&gt;=2")&lt;=1,SUM($BL468:$BP468)*D$8,CG467)</f>
        <v>604799.99999999988</v>
      </c>
      <c r="CH468" s="4">
        <f>IF(COUNTIF($BT$5:$BT468,"&gt;=2")&lt;=1,SUM($BQ468:$BU468)*E$8,CH467)</f>
        <v>2592000</v>
      </c>
      <c r="CI468" s="4">
        <f>IF(COUNTIF($BZ$5:$BZ468,"&gt;=2")&lt;=1,SUM($BV468:$BZ468)*F$8,CI467)</f>
        <v>34560000</v>
      </c>
      <c r="CJ468" s="4">
        <f t="shared" si="374"/>
        <v>432000</v>
      </c>
      <c r="CK468" s="4">
        <f t="shared" si="375"/>
        <v>443.75</v>
      </c>
      <c r="CM468" s="4">
        <v>464</v>
      </c>
      <c r="CN468" s="4">
        <f>IF(COUNTIF($BH$5:$BH468,"&gt;=2")&gt;1,CN467,BG468)</f>
        <v>4.8999999999999995</v>
      </c>
      <c r="CO468" s="4">
        <f>IF(COUNTIF($BH$5:$BH468,"&gt;=2")&gt;1,CO467,BH468)</f>
        <v>2.1</v>
      </c>
      <c r="CP468" s="4">
        <f>IF(COUNTIF($BH$5:$BH468,"&gt;=2")&gt;1,CP467,BI468)</f>
        <v>0</v>
      </c>
      <c r="CQ468" s="4">
        <f>IF(COUNTIF($BH$5:$BH468,"&gt;=2")&gt;1,CQ467,BJ468)</f>
        <v>0</v>
      </c>
      <c r="CR468" s="4">
        <f>IF(COUNTIF($BH$5:$BH468,"&gt;=2")&gt;1,CR467,BK468)</f>
        <v>0</v>
      </c>
      <c r="CS468" s="4">
        <f>IF(COUNTIF($BN$5:$BN468,"&gt;=2")&gt;1,CS467,BL468)</f>
        <v>7</v>
      </c>
      <c r="CT468" s="4">
        <f>IF(COUNTIF($BN$5:$BN468,"&gt;=2")&gt;1,CT467,BM468)</f>
        <v>4.8999999999999995</v>
      </c>
      <c r="CU468" s="4">
        <f>IF(COUNTIF($BN$5:$BN468,"&gt;=2")&gt;1,CU467,BN468)</f>
        <v>2.1</v>
      </c>
      <c r="CV468" s="4">
        <f>IF(COUNTIF($BN$5:$BN468,"&gt;=2")&gt;1,CV467,BO468)</f>
        <v>0</v>
      </c>
      <c r="CW468" s="4">
        <f>IF(COUNTIF($BN$5:$BN468,"&gt;=2")&gt;1,CW467,BP468)</f>
        <v>0</v>
      </c>
      <c r="CX468" s="4">
        <f>IF(COUNTIF($BT$5:$BT468,"&gt;=2")&gt;1,CX467,BQ468)</f>
        <v>0</v>
      </c>
      <c r="CY468" s="4">
        <f>IF(COUNTIF($BT$5:$BT468,"&gt;=2")&gt;1,CY467,BR468)</f>
        <v>26</v>
      </c>
      <c r="CZ468" s="4">
        <f>IF(COUNTIF($BT$5:$BT468,"&gt;=2")&gt;1,CZ467,BS468)</f>
        <v>11.999999999999996</v>
      </c>
      <c r="DA468" s="4">
        <f>IF(COUNTIF($BT$5:$BT468,"&gt;=2")&gt;1,DA467,BT468)</f>
        <v>2</v>
      </c>
      <c r="DB468" s="4">
        <f>IF(COUNTIF($BT$5:$BT468,"&gt;=2")&gt;1,DB467,BU468)</f>
        <v>0</v>
      </c>
      <c r="DC468" s="4">
        <f>IF(COUNTIF($BZ$5:$BZ468,"&gt;=2")&gt;1,DC467,BV468)</f>
        <v>0</v>
      </c>
      <c r="DD468" s="4">
        <f>IF(COUNTIF($BZ$5:$BZ468,"&gt;=2")&gt;1,DD467,BW468)</f>
        <v>0</v>
      </c>
      <c r="DE468" s="4">
        <f>IF(COUNTIF($BZ$5:$BZ468,"&gt;=2")&gt;1,DE467,BX468)</f>
        <v>320</v>
      </c>
      <c r="DF468" s="4">
        <f>IF(COUNTIF($BZ$5:$BZ468,"&gt;=2")&gt;1,DF467,BY468)</f>
        <v>77.999999999999986</v>
      </c>
      <c r="DG468" s="4">
        <f>IF(COUNTIF($BZ$5:$BZ468,"&gt;=2")&gt;1,DG467,BZ468)</f>
        <v>2</v>
      </c>
      <c r="DH468" s="4">
        <f t="shared" si="376"/>
        <v>0</v>
      </c>
      <c r="DI468" s="4">
        <f t="shared" si="377"/>
        <v>0</v>
      </c>
      <c r="DJ468" s="4">
        <f t="shared" si="378"/>
        <v>0</v>
      </c>
      <c r="DK468" s="4">
        <f t="shared" si="379"/>
        <v>4.8499999999999996</v>
      </c>
      <c r="DL468" s="4">
        <f t="shared" si="380"/>
        <v>0.15000000000000013</v>
      </c>
      <c r="DM468" s="4">
        <f t="shared" si="381"/>
        <v>7</v>
      </c>
      <c r="DN468" s="4">
        <f t="shared" si="382"/>
        <v>13.999999999999998</v>
      </c>
      <c r="DO468" s="4">
        <f t="shared" si="383"/>
        <v>40</v>
      </c>
      <c r="DP468" s="4">
        <f t="shared" si="384"/>
        <v>400</v>
      </c>
      <c r="DQ468" s="4">
        <f t="shared" si="385"/>
        <v>5</v>
      </c>
      <c r="DS468" s="4">
        <v>464</v>
      </c>
      <c r="DT468" s="4">
        <f>$CK468+INDEX(节奏总纲!D$4:D$163,基础状态预估!$C$2)</f>
        <v>488.00483399593907</v>
      </c>
      <c r="DU468" s="4">
        <f>$CK468+INDEX(节奏总纲!E$4:E$163,基础状态预估!$C$2)</f>
        <v>482.28268396026414</v>
      </c>
      <c r="DV468" s="4">
        <f>$CK468+INDEX(节奏总纲!F$4:F$163,基础状态预估!$C$2)</f>
        <v>475.39220630709644</v>
      </c>
      <c r="DW468" s="4">
        <f>$CK468+INDEX(节奏总纲!G$4:G$163,基础状态预估!$C$2)</f>
        <v>467.03246816526354</v>
      </c>
      <c r="DX468" s="4">
        <f>$CK468+INDEX(节奏总纲!H$4:H$163,基础状态预估!$C$2)</f>
        <v>456.69453894381218</v>
      </c>
      <c r="DY468" s="4">
        <f t="shared" si="386"/>
        <v>11.899999999999999</v>
      </c>
      <c r="DZ468" s="4">
        <f t="shared" si="387"/>
        <v>33</v>
      </c>
      <c r="EA468" s="4">
        <f t="shared" si="388"/>
        <v>334.1</v>
      </c>
      <c r="EB468" s="4">
        <f t="shared" si="389"/>
        <v>84.84999999999998</v>
      </c>
      <c r="EC468" s="4">
        <f t="shared" si="390"/>
        <v>2.1500000000000004</v>
      </c>
    </row>
    <row r="469" spans="58:133" x14ac:dyDescent="0.15">
      <c r="BF469" s="4">
        <v>465</v>
      </c>
      <c r="BG469" s="4">
        <f t="shared" si="372"/>
        <v>325.5</v>
      </c>
      <c r="BH469" s="4">
        <f t="shared" si="373"/>
        <v>139.5</v>
      </c>
      <c r="BL469" s="4">
        <f t="shared" si="361"/>
        <v>229.5</v>
      </c>
      <c r="BM469" s="4">
        <f t="shared" si="362"/>
        <v>160.64999999999998</v>
      </c>
      <c r="BN469" s="4">
        <f t="shared" si="363"/>
        <v>68.849999999999994</v>
      </c>
      <c r="BR469" s="4">
        <f t="shared" si="364"/>
        <v>289.90000000000003</v>
      </c>
      <c r="BS469" s="4">
        <f t="shared" si="365"/>
        <v>133.79999999999998</v>
      </c>
      <c r="BT469" s="4">
        <f t="shared" si="366"/>
        <v>22.3</v>
      </c>
      <c r="BX469" s="4">
        <f t="shared" si="367"/>
        <v>324.8</v>
      </c>
      <c r="BY469" s="4">
        <f t="shared" si="368"/>
        <v>79.169999999999973</v>
      </c>
      <c r="BZ469" s="4">
        <f t="shared" si="369"/>
        <v>2.0300000000000002</v>
      </c>
      <c r="CD469" s="4">
        <f t="shared" si="370"/>
        <v>5.82</v>
      </c>
      <c r="CE469" s="4">
        <f t="shared" si="371"/>
        <v>0.18000000000000016</v>
      </c>
      <c r="CF469" s="4">
        <f>IF(COUNTIF($BH$5:$BH469,"&gt;=2")&lt;=1,SUM($BG469:$BK469)*C$8,CF468)</f>
        <v>151200</v>
      </c>
      <c r="CG469" s="4">
        <f>IF(COUNTIF($BN$5:$BN469,"&gt;=2")&lt;=1,SUM($BL469:$BP469)*D$8,CG468)</f>
        <v>604799.99999999988</v>
      </c>
      <c r="CH469" s="4">
        <f>IF(COUNTIF($BT$5:$BT469,"&gt;=2")&lt;=1,SUM($BQ469:$BU469)*E$8,CH468)</f>
        <v>2592000</v>
      </c>
      <c r="CI469" s="4">
        <f>IF(COUNTIF($BZ$5:$BZ469,"&gt;=2")&lt;=1,SUM($BV469:$BZ469)*F$8,CI468)</f>
        <v>34560000</v>
      </c>
      <c r="CJ469" s="4">
        <f t="shared" si="374"/>
        <v>518400</v>
      </c>
      <c r="CK469" s="4">
        <f t="shared" si="375"/>
        <v>444.75</v>
      </c>
      <c r="CM469" s="4">
        <v>465</v>
      </c>
      <c r="CN469" s="4">
        <f>IF(COUNTIF($BH$5:$BH469,"&gt;=2")&gt;1,CN468,BG469)</f>
        <v>4.8999999999999995</v>
      </c>
      <c r="CO469" s="4">
        <f>IF(COUNTIF($BH$5:$BH469,"&gt;=2")&gt;1,CO468,BH469)</f>
        <v>2.1</v>
      </c>
      <c r="CP469" s="4">
        <f>IF(COUNTIF($BH$5:$BH469,"&gt;=2")&gt;1,CP468,BI469)</f>
        <v>0</v>
      </c>
      <c r="CQ469" s="4">
        <f>IF(COUNTIF($BH$5:$BH469,"&gt;=2")&gt;1,CQ468,BJ469)</f>
        <v>0</v>
      </c>
      <c r="CR469" s="4">
        <f>IF(COUNTIF($BH$5:$BH469,"&gt;=2")&gt;1,CR468,BK469)</f>
        <v>0</v>
      </c>
      <c r="CS469" s="4">
        <f>IF(COUNTIF($BN$5:$BN469,"&gt;=2")&gt;1,CS468,BL469)</f>
        <v>7</v>
      </c>
      <c r="CT469" s="4">
        <f>IF(COUNTIF($BN$5:$BN469,"&gt;=2")&gt;1,CT468,BM469)</f>
        <v>4.8999999999999995</v>
      </c>
      <c r="CU469" s="4">
        <f>IF(COUNTIF($BN$5:$BN469,"&gt;=2")&gt;1,CU468,BN469)</f>
        <v>2.1</v>
      </c>
      <c r="CV469" s="4">
        <f>IF(COUNTIF($BN$5:$BN469,"&gt;=2")&gt;1,CV468,BO469)</f>
        <v>0</v>
      </c>
      <c r="CW469" s="4">
        <f>IF(COUNTIF($BN$5:$BN469,"&gt;=2")&gt;1,CW468,BP469)</f>
        <v>0</v>
      </c>
      <c r="CX469" s="4">
        <f>IF(COUNTIF($BT$5:$BT469,"&gt;=2")&gt;1,CX468,BQ469)</f>
        <v>0</v>
      </c>
      <c r="CY469" s="4">
        <f>IF(COUNTIF($BT$5:$BT469,"&gt;=2")&gt;1,CY468,BR469)</f>
        <v>26</v>
      </c>
      <c r="CZ469" s="4">
        <f>IF(COUNTIF($BT$5:$BT469,"&gt;=2")&gt;1,CZ468,BS469)</f>
        <v>11.999999999999996</v>
      </c>
      <c r="DA469" s="4">
        <f>IF(COUNTIF($BT$5:$BT469,"&gt;=2")&gt;1,DA468,BT469)</f>
        <v>2</v>
      </c>
      <c r="DB469" s="4">
        <f>IF(COUNTIF($BT$5:$BT469,"&gt;=2")&gt;1,DB468,BU469)</f>
        <v>0</v>
      </c>
      <c r="DC469" s="4">
        <f>IF(COUNTIF($BZ$5:$BZ469,"&gt;=2")&gt;1,DC468,BV469)</f>
        <v>0</v>
      </c>
      <c r="DD469" s="4">
        <f>IF(COUNTIF($BZ$5:$BZ469,"&gt;=2")&gt;1,DD468,BW469)</f>
        <v>0</v>
      </c>
      <c r="DE469" s="4">
        <f>IF(COUNTIF($BZ$5:$BZ469,"&gt;=2")&gt;1,DE468,BX469)</f>
        <v>320</v>
      </c>
      <c r="DF469" s="4">
        <f>IF(COUNTIF($BZ$5:$BZ469,"&gt;=2")&gt;1,DF468,BY469)</f>
        <v>77.999999999999986</v>
      </c>
      <c r="DG469" s="4">
        <f>IF(COUNTIF($BZ$5:$BZ469,"&gt;=2")&gt;1,DG468,BZ469)</f>
        <v>2</v>
      </c>
      <c r="DH469" s="4">
        <f t="shared" si="376"/>
        <v>0</v>
      </c>
      <c r="DI469" s="4">
        <f t="shared" si="377"/>
        <v>0</v>
      </c>
      <c r="DJ469" s="4">
        <f t="shared" si="378"/>
        <v>0</v>
      </c>
      <c r="DK469" s="4">
        <f t="shared" si="379"/>
        <v>5.82</v>
      </c>
      <c r="DL469" s="4">
        <f t="shared" si="380"/>
        <v>0.18000000000000016</v>
      </c>
      <c r="DM469" s="4">
        <f t="shared" si="381"/>
        <v>7</v>
      </c>
      <c r="DN469" s="4">
        <f t="shared" si="382"/>
        <v>13.999999999999998</v>
      </c>
      <c r="DO469" s="4">
        <f t="shared" si="383"/>
        <v>40</v>
      </c>
      <c r="DP469" s="4">
        <f t="shared" si="384"/>
        <v>400</v>
      </c>
      <c r="DQ469" s="4">
        <f t="shared" si="385"/>
        <v>6</v>
      </c>
      <c r="DS469" s="4">
        <v>465</v>
      </c>
      <c r="DT469" s="4">
        <f>$CK469+INDEX(节奏总纲!D$4:D$163,基础状态预估!$C$2)</f>
        <v>489.00483399593907</v>
      </c>
      <c r="DU469" s="4">
        <f>$CK469+INDEX(节奏总纲!E$4:E$163,基础状态预估!$C$2)</f>
        <v>483.28268396026414</v>
      </c>
      <c r="DV469" s="4">
        <f>$CK469+INDEX(节奏总纲!F$4:F$163,基础状态预估!$C$2)</f>
        <v>476.39220630709644</v>
      </c>
      <c r="DW469" s="4">
        <f>$CK469+INDEX(节奏总纲!G$4:G$163,基础状态预估!$C$2)</f>
        <v>468.03246816526354</v>
      </c>
      <c r="DX469" s="4">
        <f>$CK469+INDEX(节奏总纲!H$4:H$163,基础状态预估!$C$2)</f>
        <v>457.69453894381218</v>
      </c>
      <c r="DY469" s="4">
        <f t="shared" si="386"/>
        <v>11.899999999999999</v>
      </c>
      <c r="DZ469" s="4">
        <f t="shared" si="387"/>
        <v>33</v>
      </c>
      <c r="EA469" s="4">
        <f t="shared" si="388"/>
        <v>334.1</v>
      </c>
      <c r="EB469" s="4">
        <f t="shared" si="389"/>
        <v>85.82</v>
      </c>
      <c r="EC469" s="4">
        <f t="shared" si="390"/>
        <v>2.1800000000000002</v>
      </c>
    </row>
    <row r="470" spans="58:133" x14ac:dyDescent="0.15">
      <c r="BF470" s="4">
        <v>466</v>
      </c>
      <c r="BG470" s="4">
        <f t="shared" si="372"/>
        <v>326.2</v>
      </c>
      <c r="BH470" s="4">
        <f t="shared" si="373"/>
        <v>139.79999999999998</v>
      </c>
      <c r="BL470" s="4">
        <f t="shared" si="361"/>
        <v>230</v>
      </c>
      <c r="BM470" s="4">
        <f t="shared" si="362"/>
        <v>161</v>
      </c>
      <c r="BN470" s="4">
        <f t="shared" si="363"/>
        <v>69</v>
      </c>
      <c r="BR470" s="4">
        <f t="shared" si="364"/>
        <v>290.55</v>
      </c>
      <c r="BS470" s="4">
        <f t="shared" si="365"/>
        <v>134.09999999999997</v>
      </c>
      <c r="BT470" s="4">
        <f t="shared" si="366"/>
        <v>22.35</v>
      </c>
      <c r="BX470" s="4">
        <f t="shared" si="367"/>
        <v>325.60000000000002</v>
      </c>
      <c r="BY470" s="4">
        <f t="shared" si="368"/>
        <v>79.364999999999981</v>
      </c>
      <c r="BZ470" s="4">
        <f t="shared" si="369"/>
        <v>2.0350000000000001</v>
      </c>
      <c r="CD470" s="4">
        <f t="shared" si="370"/>
        <v>6.79</v>
      </c>
      <c r="CE470" s="4">
        <f t="shared" si="371"/>
        <v>0.21000000000000019</v>
      </c>
      <c r="CF470" s="4">
        <f>IF(COUNTIF($BH$5:$BH470,"&gt;=2")&lt;=1,SUM($BG470:$BK470)*C$8,CF469)</f>
        <v>151200</v>
      </c>
      <c r="CG470" s="4">
        <f>IF(COUNTIF($BN$5:$BN470,"&gt;=2")&lt;=1,SUM($BL470:$BP470)*D$8,CG469)</f>
        <v>604799.99999999988</v>
      </c>
      <c r="CH470" s="4">
        <f>IF(COUNTIF($BT$5:$BT470,"&gt;=2")&lt;=1,SUM($BQ470:$BU470)*E$8,CH469)</f>
        <v>2592000</v>
      </c>
      <c r="CI470" s="4">
        <f>IF(COUNTIF($BZ$5:$BZ470,"&gt;=2")&lt;=1,SUM($BV470:$BZ470)*F$8,CI469)</f>
        <v>34560000</v>
      </c>
      <c r="CJ470" s="4">
        <f t="shared" si="374"/>
        <v>604800</v>
      </c>
      <c r="CK470" s="4">
        <f t="shared" si="375"/>
        <v>445.75</v>
      </c>
      <c r="CM470" s="4">
        <v>466</v>
      </c>
      <c r="CN470" s="4">
        <f>IF(COUNTIF($BH$5:$BH470,"&gt;=2")&gt;1,CN469,BG470)</f>
        <v>4.8999999999999995</v>
      </c>
      <c r="CO470" s="4">
        <f>IF(COUNTIF($BH$5:$BH470,"&gt;=2")&gt;1,CO469,BH470)</f>
        <v>2.1</v>
      </c>
      <c r="CP470" s="4">
        <f>IF(COUNTIF($BH$5:$BH470,"&gt;=2")&gt;1,CP469,BI470)</f>
        <v>0</v>
      </c>
      <c r="CQ470" s="4">
        <f>IF(COUNTIF($BH$5:$BH470,"&gt;=2")&gt;1,CQ469,BJ470)</f>
        <v>0</v>
      </c>
      <c r="CR470" s="4">
        <f>IF(COUNTIF($BH$5:$BH470,"&gt;=2")&gt;1,CR469,BK470)</f>
        <v>0</v>
      </c>
      <c r="CS470" s="4">
        <f>IF(COUNTIF($BN$5:$BN470,"&gt;=2")&gt;1,CS469,BL470)</f>
        <v>7</v>
      </c>
      <c r="CT470" s="4">
        <f>IF(COUNTIF($BN$5:$BN470,"&gt;=2")&gt;1,CT469,BM470)</f>
        <v>4.8999999999999995</v>
      </c>
      <c r="CU470" s="4">
        <f>IF(COUNTIF($BN$5:$BN470,"&gt;=2")&gt;1,CU469,BN470)</f>
        <v>2.1</v>
      </c>
      <c r="CV470" s="4">
        <f>IF(COUNTIF($BN$5:$BN470,"&gt;=2")&gt;1,CV469,BO470)</f>
        <v>0</v>
      </c>
      <c r="CW470" s="4">
        <f>IF(COUNTIF($BN$5:$BN470,"&gt;=2")&gt;1,CW469,BP470)</f>
        <v>0</v>
      </c>
      <c r="CX470" s="4">
        <f>IF(COUNTIF($BT$5:$BT470,"&gt;=2")&gt;1,CX469,BQ470)</f>
        <v>0</v>
      </c>
      <c r="CY470" s="4">
        <f>IF(COUNTIF($BT$5:$BT470,"&gt;=2")&gt;1,CY469,BR470)</f>
        <v>26</v>
      </c>
      <c r="CZ470" s="4">
        <f>IF(COUNTIF($BT$5:$BT470,"&gt;=2")&gt;1,CZ469,BS470)</f>
        <v>11.999999999999996</v>
      </c>
      <c r="DA470" s="4">
        <f>IF(COUNTIF($BT$5:$BT470,"&gt;=2")&gt;1,DA469,BT470)</f>
        <v>2</v>
      </c>
      <c r="DB470" s="4">
        <f>IF(COUNTIF($BT$5:$BT470,"&gt;=2")&gt;1,DB469,BU470)</f>
        <v>0</v>
      </c>
      <c r="DC470" s="4">
        <f>IF(COUNTIF($BZ$5:$BZ470,"&gt;=2")&gt;1,DC469,BV470)</f>
        <v>0</v>
      </c>
      <c r="DD470" s="4">
        <f>IF(COUNTIF($BZ$5:$BZ470,"&gt;=2")&gt;1,DD469,BW470)</f>
        <v>0</v>
      </c>
      <c r="DE470" s="4">
        <f>IF(COUNTIF($BZ$5:$BZ470,"&gt;=2")&gt;1,DE469,BX470)</f>
        <v>320</v>
      </c>
      <c r="DF470" s="4">
        <f>IF(COUNTIF($BZ$5:$BZ470,"&gt;=2")&gt;1,DF469,BY470)</f>
        <v>77.999999999999986</v>
      </c>
      <c r="DG470" s="4">
        <f>IF(COUNTIF($BZ$5:$BZ470,"&gt;=2")&gt;1,DG469,BZ470)</f>
        <v>2</v>
      </c>
      <c r="DH470" s="4">
        <f t="shared" si="376"/>
        <v>0</v>
      </c>
      <c r="DI470" s="4">
        <f t="shared" si="377"/>
        <v>0</v>
      </c>
      <c r="DJ470" s="4">
        <f t="shared" si="378"/>
        <v>0</v>
      </c>
      <c r="DK470" s="4">
        <f t="shared" si="379"/>
        <v>6.79</v>
      </c>
      <c r="DL470" s="4">
        <f t="shared" si="380"/>
        <v>0.21000000000000019</v>
      </c>
      <c r="DM470" s="4">
        <f t="shared" si="381"/>
        <v>7</v>
      </c>
      <c r="DN470" s="4">
        <f t="shared" si="382"/>
        <v>13.999999999999998</v>
      </c>
      <c r="DO470" s="4">
        <f t="shared" si="383"/>
        <v>40</v>
      </c>
      <c r="DP470" s="4">
        <f t="shared" si="384"/>
        <v>400</v>
      </c>
      <c r="DQ470" s="4">
        <f t="shared" si="385"/>
        <v>7</v>
      </c>
      <c r="DS470" s="4">
        <v>466</v>
      </c>
      <c r="DT470" s="4">
        <f>$CK470+INDEX(节奏总纲!D$4:D$163,基础状态预估!$C$2)</f>
        <v>490.00483399593907</v>
      </c>
      <c r="DU470" s="4">
        <f>$CK470+INDEX(节奏总纲!E$4:E$163,基础状态预估!$C$2)</f>
        <v>484.28268396026414</v>
      </c>
      <c r="DV470" s="4">
        <f>$CK470+INDEX(节奏总纲!F$4:F$163,基础状态预估!$C$2)</f>
        <v>477.39220630709644</v>
      </c>
      <c r="DW470" s="4">
        <f>$CK470+INDEX(节奏总纲!G$4:G$163,基础状态预估!$C$2)</f>
        <v>469.03246816526354</v>
      </c>
      <c r="DX470" s="4">
        <f>$CK470+INDEX(节奏总纲!H$4:H$163,基础状态预估!$C$2)</f>
        <v>458.69453894381218</v>
      </c>
      <c r="DY470" s="4">
        <f t="shared" si="386"/>
        <v>11.899999999999999</v>
      </c>
      <c r="DZ470" s="4">
        <f t="shared" si="387"/>
        <v>33</v>
      </c>
      <c r="EA470" s="4">
        <f t="shared" si="388"/>
        <v>334.1</v>
      </c>
      <c r="EB470" s="4">
        <f t="shared" si="389"/>
        <v>86.789999999999992</v>
      </c>
      <c r="EC470" s="4">
        <f t="shared" si="390"/>
        <v>2.21</v>
      </c>
    </row>
    <row r="471" spans="58:133" x14ac:dyDescent="0.15">
      <c r="BF471" s="4">
        <v>467</v>
      </c>
      <c r="BG471" s="4">
        <f t="shared" si="372"/>
        <v>326.89999999999998</v>
      </c>
      <c r="BH471" s="4">
        <f t="shared" si="373"/>
        <v>140.1</v>
      </c>
      <c r="BL471" s="4">
        <f t="shared" si="361"/>
        <v>230.5</v>
      </c>
      <c r="BM471" s="4">
        <f t="shared" si="362"/>
        <v>161.35</v>
      </c>
      <c r="BN471" s="4">
        <f t="shared" si="363"/>
        <v>69.149999999999991</v>
      </c>
      <c r="BR471" s="4">
        <f t="shared" si="364"/>
        <v>291.2</v>
      </c>
      <c r="BS471" s="4">
        <f t="shared" si="365"/>
        <v>134.39999999999998</v>
      </c>
      <c r="BT471" s="4">
        <f t="shared" si="366"/>
        <v>22.400000000000002</v>
      </c>
      <c r="BX471" s="4">
        <f t="shared" si="367"/>
        <v>326.40000000000003</v>
      </c>
      <c r="BY471" s="4">
        <f t="shared" si="368"/>
        <v>79.559999999999974</v>
      </c>
      <c r="BZ471" s="4">
        <f t="shared" si="369"/>
        <v>2.04</v>
      </c>
      <c r="CD471" s="4">
        <f t="shared" si="370"/>
        <v>7.76</v>
      </c>
      <c r="CE471" s="4">
        <f t="shared" si="371"/>
        <v>0.24000000000000021</v>
      </c>
      <c r="CF471" s="4">
        <f>IF(COUNTIF($BH$5:$BH471,"&gt;=2")&lt;=1,SUM($BG471:$BK471)*C$8,CF470)</f>
        <v>151200</v>
      </c>
      <c r="CG471" s="4">
        <f>IF(COUNTIF($BN$5:$BN471,"&gt;=2")&lt;=1,SUM($BL471:$BP471)*D$8,CG470)</f>
        <v>604799.99999999988</v>
      </c>
      <c r="CH471" s="4">
        <f>IF(COUNTIF($BT$5:$BT471,"&gt;=2")&lt;=1,SUM($BQ471:$BU471)*E$8,CH470)</f>
        <v>2592000</v>
      </c>
      <c r="CI471" s="4">
        <f>IF(COUNTIF($BZ$5:$BZ471,"&gt;=2")&lt;=1,SUM($BV471:$BZ471)*F$8,CI470)</f>
        <v>34560000</v>
      </c>
      <c r="CJ471" s="4">
        <f t="shared" si="374"/>
        <v>691200</v>
      </c>
      <c r="CK471" s="4">
        <f t="shared" si="375"/>
        <v>446.75</v>
      </c>
      <c r="CM471" s="4">
        <v>467</v>
      </c>
      <c r="CN471" s="4">
        <f>IF(COUNTIF($BH$5:$BH471,"&gt;=2")&gt;1,CN470,BG471)</f>
        <v>4.8999999999999995</v>
      </c>
      <c r="CO471" s="4">
        <f>IF(COUNTIF($BH$5:$BH471,"&gt;=2")&gt;1,CO470,BH471)</f>
        <v>2.1</v>
      </c>
      <c r="CP471" s="4">
        <f>IF(COUNTIF($BH$5:$BH471,"&gt;=2")&gt;1,CP470,BI471)</f>
        <v>0</v>
      </c>
      <c r="CQ471" s="4">
        <f>IF(COUNTIF($BH$5:$BH471,"&gt;=2")&gt;1,CQ470,BJ471)</f>
        <v>0</v>
      </c>
      <c r="CR471" s="4">
        <f>IF(COUNTIF($BH$5:$BH471,"&gt;=2")&gt;1,CR470,BK471)</f>
        <v>0</v>
      </c>
      <c r="CS471" s="4">
        <f>IF(COUNTIF($BN$5:$BN471,"&gt;=2")&gt;1,CS470,BL471)</f>
        <v>7</v>
      </c>
      <c r="CT471" s="4">
        <f>IF(COUNTIF($BN$5:$BN471,"&gt;=2")&gt;1,CT470,BM471)</f>
        <v>4.8999999999999995</v>
      </c>
      <c r="CU471" s="4">
        <f>IF(COUNTIF($BN$5:$BN471,"&gt;=2")&gt;1,CU470,BN471)</f>
        <v>2.1</v>
      </c>
      <c r="CV471" s="4">
        <f>IF(COUNTIF($BN$5:$BN471,"&gt;=2")&gt;1,CV470,BO471)</f>
        <v>0</v>
      </c>
      <c r="CW471" s="4">
        <f>IF(COUNTIF($BN$5:$BN471,"&gt;=2")&gt;1,CW470,BP471)</f>
        <v>0</v>
      </c>
      <c r="CX471" s="4">
        <f>IF(COUNTIF($BT$5:$BT471,"&gt;=2")&gt;1,CX470,BQ471)</f>
        <v>0</v>
      </c>
      <c r="CY471" s="4">
        <f>IF(COUNTIF($BT$5:$BT471,"&gt;=2")&gt;1,CY470,BR471)</f>
        <v>26</v>
      </c>
      <c r="CZ471" s="4">
        <f>IF(COUNTIF($BT$5:$BT471,"&gt;=2")&gt;1,CZ470,BS471)</f>
        <v>11.999999999999996</v>
      </c>
      <c r="DA471" s="4">
        <f>IF(COUNTIF($BT$5:$BT471,"&gt;=2")&gt;1,DA470,BT471)</f>
        <v>2</v>
      </c>
      <c r="DB471" s="4">
        <f>IF(COUNTIF($BT$5:$BT471,"&gt;=2")&gt;1,DB470,BU471)</f>
        <v>0</v>
      </c>
      <c r="DC471" s="4">
        <f>IF(COUNTIF($BZ$5:$BZ471,"&gt;=2")&gt;1,DC470,BV471)</f>
        <v>0</v>
      </c>
      <c r="DD471" s="4">
        <f>IF(COUNTIF($BZ$5:$BZ471,"&gt;=2")&gt;1,DD470,BW471)</f>
        <v>0</v>
      </c>
      <c r="DE471" s="4">
        <f>IF(COUNTIF($BZ$5:$BZ471,"&gt;=2")&gt;1,DE470,BX471)</f>
        <v>320</v>
      </c>
      <c r="DF471" s="4">
        <f>IF(COUNTIF($BZ$5:$BZ471,"&gt;=2")&gt;1,DF470,BY471)</f>
        <v>77.999999999999986</v>
      </c>
      <c r="DG471" s="4">
        <f>IF(COUNTIF($BZ$5:$BZ471,"&gt;=2")&gt;1,DG470,BZ471)</f>
        <v>2</v>
      </c>
      <c r="DH471" s="4">
        <f t="shared" si="376"/>
        <v>0</v>
      </c>
      <c r="DI471" s="4">
        <f t="shared" si="377"/>
        <v>0</v>
      </c>
      <c r="DJ471" s="4">
        <f t="shared" si="378"/>
        <v>0</v>
      </c>
      <c r="DK471" s="4">
        <f t="shared" si="379"/>
        <v>7.76</v>
      </c>
      <c r="DL471" s="4">
        <f t="shared" si="380"/>
        <v>0.24000000000000021</v>
      </c>
      <c r="DM471" s="4">
        <f t="shared" si="381"/>
        <v>7</v>
      </c>
      <c r="DN471" s="4">
        <f t="shared" si="382"/>
        <v>13.999999999999998</v>
      </c>
      <c r="DO471" s="4">
        <f t="shared" si="383"/>
        <v>40</v>
      </c>
      <c r="DP471" s="4">
        <f t="shared" si="384"/>
        <v>400</v>
      </c>
      <c r="DQ471" s="4">
        <f t="shared" si="385"/>
        <v>8</v>
      </c>
      <c r="DS471" s="4">
        <v>467</v>
      </c>
      <c r="DT471" s="4">
        <f>$CK471+INDEX(节奏总纲!D$4:D$163,基础状态预估!$C$2)</f>
        <v>491.00483399593907</v>
      </c>
      <c r="DU471" s="4">
        <f>$CK471+INDEX(节奏总纲!E$4:E$163,基础状态预估!$C$2)</f>
        <v>485.28268396026414</v>
      </c>
      <c r="DV471" s="4">
        <f>$CK471+INDEX(节奏总纲!F$4:F$163,基础状态预估!$C$2)</f>
        <v>478.39220630709644</v>
      </c>
      <c r="DW471" s="4">
        <f>$CK471+INDEX(节奏总纲!G$4:G$163,基础状态预估!$C$2)</f>
        <v>470.03246816526354</v>
      </c>
      <c r="DX471" s="4">
        <f>$CK471+INDEX(节奏总纲!H$4:H$163,基础状态预估!$C$2)</f>
        <v>459.69453894381218</v>
      </c>
      <c r="DY471" s="4">
        <f t="shared" si="386"/>
        <v>11.899999999999999</v>
      </c>
      <c r="DZ471" s="4">
        <f t="shared" si="387"/>
        <v>33</v>
      </c>
      <c r="EA471" s="4">
        <f t="shared" si="388"/>
        <v>334.1</v>
      </c>
      <c r="EB471" s="4">
        <f t="shared" si="389"/>
        <v>87.759999999999991</v>
      </c>
      <c r="EC471" s="4">
        <f t="shared" si="390"/>
        <v>2.2400000000000002</v>
      </c>
    </row>
    <row r="472" spans="58:133" x14ac:dyDescent="0.15">
      <c r="BF472" s="4">
        <v>468</v>
      </c>
      <c r="BG472" s="4">
        <f t="shared" si="372"/>
        <v>327.59999999999997</v>
      </c>
      <c r="BH472" s="4">
        <f t="shared" si="373"/>
        <v>140.4</v>
      </c>
      <c r="BL472" s="4">
        <f t="shared" si="361"/>
        <v>231</v>
      </c>
      <c r="BM472" s="4">
        <f t="shared" si="362"/>
        <v>161.69999999999999</v>
      </c>
      <c r="BN472" s="4">
        <f t="shared" si="363"/>
        <v>69.3</v>
      </c>
      <c r="BR472" s="4">
        <f t="shared" si="364"/>
        <v>291.85000000000002</v>
      </c>
      <c r="BS472" s="4">
        <f t="shared" si="365"/>
        <v>134.69999999999996</v>
      </c>
      <c r="BT472" s="4">
        <f t="shared" si="366"/>
        <v>22.450000000000003</v>
      </c>
      <c r="BX472" s="4">
        <f t="shared" si="367"/>
        <v>327.20000000000005</v>
      </c>
      <c r="BY472" s="4">
        <f t="shared" si="368"/>
        <v>79.754999999999981</v>
      </c>
      <c r="BZ472" s="4">
        <f t="shared" si="369"/>
        <v>2.0449999999999999</v>
      </c>
      <c r="CD472" s="4">
        <f t="shared" si="370"/>
        <v>8.73</v>
      </c>
      <c r="CE472" s="4">
        <f t="shared" si="371"/>
        <v>0.27000000000000024</v>
      </c>
      <c r="CF472" s="4">
        <f>IF(COUNTIF($BH$5:$BH472,"&gt;=2")&lt;=1,SUM($BG472:$BK472)*C$8,CF471)</f>
        <v>151200</v>
      </c>
      <c r="CG472" s="4">
        <f>IF(COUNTIF($BN$5:$BN472,"&gt;=2")&lt;=1,SUM($BL472:$BP472)*D$8,CG471)</f>
        <v>604799.99999999988</v>
      </c>
      <c r="CH472" s="4">
        <f>IF(COUNTIF($BT$5:$BT472,"&gt;=2")&lt;=1,SUM($BQ472:$BU472)*E$8,CH471)</f>
        <v>2592000</v>
      </c>
      <c r="CI472" s="4">
        <f>IF(COUNTIF($BZ$5:$BZ472,"&gt;=2")&lt;=1,SUM($BV472:$BZ472)*F$8,CI471)</f>
        <v>34560000</v>
      </c>
      <c r="CJ472" s="4">
        <f t="shared" si="374"/>
        <v>777600</v>
      </c>
      <c r="CK472" s="4">
        <f t="shared" si="375"/>
        <v>447.75</v>
      </c>
      <c r="CM472" s="4">
        <v>468</v>
      </c>
      <c r="CN472" s="4">
        <f>IF(COUNTIF($BH$5:$BH472,"&gt;=2")&gt;1,CN471,BG472)</f>
        <v>4.8999999999999995</v>
      </c>
      <c r="CO472" s="4">
        <f>IF(COUNTIF($BH$5:$BH472,"&gt;=2")&gt;1,CO471,BH472)</f>
        <v>2.1</v>
      </c>
      <c r="CP472" s="4">
        <f>IF(COUNTIF($BH$5:$BH472,"&gt;=2")&gt;1,CP471,BI472)</f>
        <v>0</v>
      </c>
      <c r="CQ472" s="4">
        <f>IF(COUNTIF($BH$5:$BH472,"&gt;=2")&gt;1,CQ471,BJ472)</f>
        <v>0</v>
      </c>
      <c r="CR472" s="4">
        <f>IF(COUNTIF($BH$5:$BH472,"&gt;=2")&gt;1,CR471,BK472)</f>
        <v>0</v>
      </c>
      <c r="CS472" s="4">
        <f>IF(COUNTIF($BN$5:$BN472,"&gt;=2")&gt;1,CS471,BL472)</f>
        <v>7</v>
      </c>
      <c r="CT472" s="4">
        <f>IF(COUNTIF($BN$5:$BN472,"&gt;=2")&gt;1,CT471,BM472)</f>
        <v>4.8999999999999995</v>
      </c>
      <c r="CU472" s="4">
        <f>IF(COUNTIF($BN$5:$BN472,"&gt;=2")&gt;1,CU471,BN472)</f>
        <v>2.1</v>
      </c>
      <c r="CV472" s="4">
        <f>IF(COUNTIF($BN$5:$BN472,"&gt;=2")&gt;1,CV471,BO472)</f>
        <v>0</v>
      </c>
      <c r="CW472" s="4">
        <f>IF(COUNTIF($BN$5:$BN472,"&gt;=2")&gt;1,CW471,BP472)</f>
        <v>0</v>
      </c>
      <c r="CX472" s="4">
        <f>IF(COUNTIF($BT$5:$BT472,"&gt;=2")&gt;1,CX471,BQ472)</f>
        <v>0</v>
      </c>
      <c r="CY472" s="4">
        <f>IF(COUNTIF($BT$5:$BT472,"&gt;=2")&gt;1,CY471,BR472)</f>
        <v>26</v>
      </c>
      <c r="CZ472" s="4">
        <f>IF(COUNTIF($BT$5:$BT472,"&gt;=2")&gt;1,CZ471,BS472)</f>
        <v>11.999999999999996</v>
      </c>
      <c r="DA472" s="4">
        <f>IF(COUNTIF($BT$5:$BT472,"&gt;=2")&gt;1,DA471,BT472)</f>
        <v>2</v>
      </c>
      <c r="DB472" s="4">
        <f>IF(COUNTIF($BT$5:$BT472,"&gt;=2")&gt;1,DB471,BU472)</f>
        <v>0</v>
      </c>
      <c r="DC472" s="4">
        <f>IF(COUNTIF($BZ$5:$BZ472,"&gt;=2")&gt;1,DC471,BV472)</f>
        <v>0</v>
      </c>
      <c r="DD472" s="4">
        <f>IF(COUNTIF($BZ$5:$BZ472,"&gt;=2")&gt;1,DD471,BW472)</f>
        <v>0</v>
      </c>
      <c r="DE472" s="4">
        <f>IF(COUNTIF($BZ$5:$BZ472,"&gt;=2")&gt;1,DE471,BX472)</f>
        <v>320</v>
      </c>
      <c r="DF472" s="4">
        <f>IF(COUNTIF($BZ$5:$BZ472,"&gt;=2")&gt;1,DF471,BY472)</f>
        <v>77.999999999999986</v>
      </c>
      <c r="DG472" s="4">
        <f>IF(COUNTIF($BZ$5:$BZ472,"&gt;=2")&gt;1,DG471,BZ472)</f>
        <v>2</v>
      </c>
      <c r="DH472" s="4">
        <f t="shared" si="376"/>
        <v>0</v>
      </c>
      <c r="DI472" s="4">
        <f t="shared" si="377"/>
        <v>0</v>
      </c>
      <c r="DJ472" s="4">
        <f t="shared" si="378"/>
        <v>0</v>
      </c>
      <c r="DK472" s="4">
        <f t="shared" si="379"/>
        <v>8.73</v>
      </c>
      <c r="DL472" s="4">
        <f t="shared" si="380"/>
        <v>0.27000000000000024</v>
      </c>
      <c r="DM472" s="4">
        <f t="shared" si="381"/>
        <v>7</v>
      </c>
      <c r="DN472" s="4">
        <f t="shared" si="382"/>
        <v>13.999999999999998</v>
      </c>
      <c r="DO472" s="4">
        <f t="shared" si="383"/>
        <v>40</v>
      </c>
      <c r="DP472" s="4">
        <f t="shared" si="384"/>
        <v>400</v>
      </c>
      <c r="DQ472" s="4">
        <f t="shared" si="385"/>
        <v>9</v>
      </c>
      <c r="DS472" s="4">
        <v>468</v>
      </c>
      <c r="DT472" s="4">
        <f>$CK472+INDEX(节奏总纲!D$4:D$163,基础状态预估!$C$2)</f>
        <v>492.00483399593907</v>
      </c>
      <c r="DU472" s="4">
        <f>$CK472+INDEX(节奏总纲!E$4:E$163,基础状态预估!$C$2)</f>
        <v>486.28268396026414</v>
      </c>
      <c r="DV472" s="4">
        <f>$CK472+INDEX(节奏总纲!F$4:F$163,基础状态预估!$C$2)</f>
        <v>479.39220630709644</v>
      </c>
      <c r="DW472" s="4">
        <f>$CK472+INDEX(节奏总纲!G$4:G$163,基础状态预估!$C$2)</f>
        <v>471.03246816526354</v>
      </c>
      <c r="DX472" s="4">
        <f>$CK472+INDEX(节奏总纲!H$4:H$163,基础状态预估!$C$2)</f>
        <v>460.69453894381218</v>
      </c>
      <c r="DY472" s="4">
        <f t="shared" si="386"/>
        <v>11.899999999999999</v>
      </c>
      <c r="DZ472" s="4">
        <f t="shared" si="387"/>
        <v>33</v>
      </c>
      <c r="EA472" s="4">
        <f t="shared" si="388"/>
        <v>334.1</v>
      </c>
      <c r="EB472" s="4">
        <f t="shared" si="389"/>
        <v>88.72999999999999</v>
      </c>
      <c r="EC472" s="4">
        <f t="shared" si="390"/>
        <v>2.2700000000000005</v>
      </c>
    </row>
    <row r="473" spans="58:133" x14ac:dyDescent="0.15">
      <c r="BF473" s="4">
        <v>469</v>
      </c>
      <c r="BG473" s="4">
        <f t="shared" si="372"/>
        <v>328.29999999999995</v>
      </c>
      <c r="BH473" s="4">
        <f t="shared" si="373"/>
        <v>140.69999999999999</v>
      </c>
      <c r="BL473" s="4">
        <f t="shared" si="361"/>
        <v>231.5</v>
      </c>
      <c r="BM473" s="4">
        <f t="shared" si="362"/>
        <v>162.04999999999998</v>
      </c>
      <c r="BN473" s="4">
        <f t="shared" si="363"/>
        <v>69.45</v>
      </c>
      <c r="BR473" s="4">
        <f t="shared" si="364"/>
        <v>292.5</v>
      </c>
      <c r="BS473" s="4">
        <f t="shared" si="365"/>
        <v>134.99999999999997</v>
      </c>
      <c r="BT473" s="4">
        <f t="shared" si="366"/>
        <v>22.5</v>
      </c>
      <c r="BX473" s="4">
        <f t="shared" si="367"/>
        <v>328</v>
      </c>
      <c r="BY473" s="4">
        <f t="shared" si="368"/>
        <v>79.949999999999974</v>
      </c>
      <c r="BZ473" s="4">
        <f t="shared" si="369"/>
        <v>2.0499999999999998</v>
      </c>
      <c r="CD473" s="4">
        <f t="shared" si="370"/>
        <v>9.6999999999999993</v>
      </c>
      <c r="CE473" s="4">
        <f t="shared" si="371"/>
        <v>0.30000000000000027</v>
      </c>
      <c r="CF473" s="4">
        <f>IF(COUNTIF($BH$5:$BH473,"&gt;=2")&lt;=1,SUM($BG473:$BK473)*C$8,CF472)</f>
        <v>151200</v>
      </c>
      <c r="CG473" s="4">
        <f>IF(COUNTIF($BN$5:$BN473,"&gt;=2")&lt;=1,SUM($BL473:$BP473)*D$8,CG472)</f>
        <v>604799.99999999988</v>
      </c>
      <c r="CH473" s="4">
        <f>IF(COUNTIF($BT$5:$BT473,"&gt;=2")&lt;=1,SUM($BQ473:$BU473)*E$8,CH472)</f>
        <v>2592000</v>
      </c>
      <c r="CI473" s="4">
        <f>IF(COUNTIF($BZ$5:$BZ473,"&gt;=2")&lt;=1,SUM($BV473:$BZ473)*F$8,CI472)</f>
        <v>34560000</v>
      </c>
      <c r="CJ473" s="4">
        <f t="shared" si="374"/>
        <v>864000</v>
      </c>
      <c r="CK473" s="4">
        <f t="shared" si="375"/>
        <v>448.75</v>
      </c>
      <c r="CM473" s="4">
        <v>469</v>
      </c>
      <c r="CN473" s="4">
        <f>IF(COUNTIF($BH$5:$BH473,"&gt;=2")&gt;1,CN472,BG473)</f>
        <v>4.8999999999999995</v>
      </c>
      <c r="CO473" s="4">
        <f>IF(COUNTIF($BH$5:$BH473,"&gt;=2")&gt;1,CO472,BH473)</f>
        <v>2.1</v>
      </c>
      <c r="CP473" s="4">
        <f>IF(COUNTIF($BH$5:$BH473,"&gt;=2")&gt;1,CP472,BI473)</f>
        <v>0</v>
      </c>
      <c r="CQ473" s="4">
        <f>IF(COUNTIF($BH$5:$BH473,"&gt;=2")&gt;1,CQ472,BJ473)</f>
        <v>0</v>
      </c>
      <c r="CR473" s="4">
        <f>IF(COUNTIF($BH$5:$BH473,"&gt;=2")&gt;1,CR472,BK473)</f>
        <v>0</v>
      </c>
      <c r="CS473" s="4">
        <f>IF(COUNTIF($BN$5:$BN473,"&gt;=2")&gt;1,CS472,BL473)</f>
        <v>7</v>
      </c>
      <c r="CT473" s="4">
        <f>IF(COUNTIF($BN$5:$BN473,"&gt;=2")&gt;1,CT472,BM473)</f>
        <v>4.8999999999999995</v>
      </c>
      <c r="CU473" s="4">
        <f>IF(COUNTIF($BN$5:$BN473,"&gt;=2")&gt;1,CU472,BN473)</f>
        <v>2.1</v>
      </c>
      <c r="CV473" s="4">
        <f>IF(COUNTIF($BN$5:$BN473,"&gt;=2")&gt;1,CV472,BO473)</f>
        <v>0</v>
      </c>
      <c r="CW473" s="4">
        <f>IF(COUNTIF($BN$5:$BN473,"&gt;=2")&gt;1,CW472,BP473)</f>
        <v>0</v>
      </c>
      <c r="CX473" s="4">
        <f>IF(COUNTIF($BT$5:$BT473,"&gt;=2")&gt;1,CX472,BQ473)</f>
        <v>0</v>
      </c>
      <c r="CY473" s="4">
        <f>IF(COUNTIF($BT$5:$BT473,"&gt;=2")&gt;1,CY472,BR473)</f>
        <v>26</v>
      </c>
      <c r="CZ473" s="4">
        <f>IF(COUNTIF($BT$5:$BT473,"&gt;=2")&gt;1,CZ472,BS473)</f>
        <v>11.999999999999996</v>
      </c>
      <c r="DA473" s="4">
        <f>IF(COUNTIF($BT$5:$BT473,"&gt;=2")&gt;1,DA472,BT473)</f>
        <v>2</v>
      </c>
      <c r="DB473" s="4">
        <f>IF(COUNTIF($BT$5:$BT473,"&gt;=2")&gt;1,DB472,BU473)</f>
        <v>0</v>
      </c>
      <c r="DC473" s="4">
        <f>IF(COUNTIF($BZ$5:$BZ473,"&gt;=2")&gt;1,DC472,BV473)</f>
        <v>0</v>
      </c>
      <c r="DD473" s="4">
        <f>IF(COUNTIF($BZ$5:$BZ473,"&gt;=2")&gt;1,DD472,BW473)</f>
        <v>0</v>
      </c>
      <c r="DE473" s="4">
        <f>IF(COUNTIF($BZ$5:$BZ473,"&gt;=2")&gt;1,DE472,BX473)</f>
        <v>320</v>
      </c>
      <c r="DF473" s="4">
        <f>IF(COUNTIF($BZ$5:$BZ473,"&gt;=2")&gt;1,DF472,BY473)</f>
        <v>77.999999999999986</v>
      </c>
      <c r="DG473" s="4">
        <f>IF(COUNTIF($BZ$5:$BZ473,"&gt;=2")&gt;1,DG472,BZ473)</f>
        <v>2</v>
      </c>
      <c r="DH473" s="4">
        <f t="shared" si="376"/>
        <v>0</v>
      </c>
      <c r="DI473" s="4">
        <f t="shared" si="377"/>
        <v>0</v>
      </c>
      <c r="DJ473" s="4">
        <f t="shared" si="378"/>
        <v>0</v>
      </c>
      <c r="DK473" s="4">
        <f t="shared" si="379"/>
        <v>9.6999999999999993</v>
      </c>
      <c r="DL473" s="4">
        <f t="shared" si="380"/>
        <v>0.30000000000000027</v>
      </c>
      <c r="DM473" s="4">
        <f t="shared" si="381"/>
        <v>7</v>
      </c>
      <c r="DN473" s="4">
        <f t="shared" si="382"/>
        <v>13.999999999999998</v>
      </c>
      <c r="DO473" s="4">
        <f t="shared" si="383"/>
        <v>40</v>
      </c>
      <c r="DP473" s="4">
        <f t="shared" si="384"/>
        <v>400</v>
      </c>
      <c r="DQ473" s="4">
        <f t="shared" si="385"/>
        <v>10</v>
      </c>
      <c r="DS473" s="4">
        <v>469</v>
      </c>
      <c r="DT473" s="4">
        <f>$CK473+INDEX(节奏总纲!D$4:D$163,基础状态预估!$C$2)</f>
        <v>493.00483399593907</v>
      </c>
      <c r="DU473" s="4">
        <f>$CK473+INDEX(节奏总纲!E$4:E$163,基础状态预估!$C$2)</f>
        <v>487.28268396026414</v>
      </c>
      <c r="DV473" s="4">
        <f>$CK473+INDEX(节奏总纲!F$4:F$163,基础状态预估!$C$2)</f>
        <v>480.39220630709644</v>
      </c>
      <c r="DW473" s="4">
        <f>$CK473+INDEX(节奏总纲!G$4:G$163,基础状态预估!$C$2)</f>
        <v>472.03246816526354</v>
      </c>
      <c r="DX473" s="4">
        <f>$CK473+INDEX(节奏总纲!H$4:H$163,基础状态预估!$C$2)</f>
        <v>461.69453894381218</v>
      </c>
      <c r="DY473" s="4">
        <f t="shared" si="386"/>
        <v>11.899999999999999</v>
      </c>
      <c r="DZ473" s="4">
        <f t="shared" si="387"/>
        <v>33</v>
      </c>
      <c r="EA473" s="4">
        <f t="shared" si="388"/>
        <v>334.1</v>
      </c>
      <c r="EB473" s="4">
        <f t="shared" si="389"/>
        <v>89.699999999999989</v>
      </c>
      <c r="EC473" s="4">
        <f t="shared" si="390"/>
        <v>2.3000000000000003</v>
      </c>
    </row>
    <row r="474" spans="58:133" x14ac:dyDescent="0.15">
      <c r="BF474" s="4">
        <v>470</v>
      </c>
      <c r="BG474" s="4">
        <f t="shared" si="372"/>
        <v>329</v>
      </c>
      <c r="BH474" s="4">
        <f t="shared" si="373"/>
        <v>141</v>
      </c>
      <c r="BL474" s="4">
        <f t="shared" si="361"/>
        <v>232</v>
      </c>
      <c r="BM474" s="4">
        <f t="shared" si="362"/>
        <v>162.39999999999998</v>
      </c>
      <c r="BN474" s="4">
        <f t="shared" si="363"/>
        <v>69.599999999999994</v>
      </c>
      <c r="BR474" s="4">
        <f t="shared" si="364"/>
        <v>293.15000000000003</v>
      </c>
      <c r="BS474" s="4">
        <f t="shared" si="365"/>
        <v>135.29999999999998</v>
      </c>
      <c r="BT474" s="4">
        <f t="shared" si="366"/>
        <v>22.55</v>
      </c>
      <c r="BX474" s="4">
        <f t="shared" si="367"/>
        <v>328.8</v>
      </c>
      <c r="BY474" s="4">
        <f t="shared" si="368"/>
        <v>80.144999999999982</v>
      </c>
      <c r="BZ474" s="4">
        <f t="shared" si="369"/>
        <v>2.0550000000000002</v>
      </c>
      <c r="CD474" s="4">
        <f t="shared" si="370"/>
        <v>10.67</v>
      </c>
      <c r="CE474" s="4">
        <f t="shared" si="371"/>
        <v>0.33000000000000029</v>
      </c>
      <c r="CF474" s="4">
        <f>IF(COUNTIF($BH$5:$BH474,"&gt;=2")&lt;=1,SUM($BG474:$BK474)*C$8,CF473)</f>
        <v>151200</v>
      </c>
      <c r="CG474" s="4">
        <f>IF(COUNTIF($BN$5:$BN474,"&gt;=2")&lt;=1,SUM($BL474:$BP474)*D$8,CG473)</f>
        <v>604799.99999999988</v>
      </c>
      <c r="CH474" s="4">
        <f>IF(COUNTIF($BT$5:$BT474,"&gt;=2")&lt;=1,SUM($BQ474:$BU474)*E$8,CH473)</f>
        <v>2592000</v>
      </c>
      <c r="CI474" s="4">
        <f>IF(COUNTIF($BZ$5:$BZ474,"&gt;=2")&lt;=1,SUM($BV474:$BZ474)*F$8,CI473)</f>
        <v>34560000</v>
      </c>
      <c r="CJ474" s="4">
        <f t="shared" si="374"/>
        <v>950400</v>
      </c>
      <c r="CK474" s="4">
        <f t="shared" si="375"/>
        <v>449.75</v>
      </c>
      <c r="CM474" s="4">
        <v>470</v>
      </c>
      <c r="CN474" s="4">
        <f>IF(COUNTIF($BH$5:$BH474,"&gt;=2")&gt;1,CN473,BG474)</f>
        <v>4.8999999999999995</v>
      </c>
      <c r="CO474" s="4">
        <f>IF(COUNTIF($BH$5:$BH474,"&gt;=2")&gt;1,CO473,BH474)</f>
        <v>2.1</v>
      </c>
      <c r="CP474" s="4">
        <f>IF(COUNTIF($BH$5:$BH474,"&gt;=2")&gt;1,CP473,BI474)</f>
        <v>0</v>
      </c>
      <c r="CQ474" s="4">
        <f>IF(COUNTIF($BH$5:$BH474,"&gt;=2")&gt;1,CQ473,BJ474)</f>
        <v>0</v>
      </c>
      <c r="CR474" s="4">
        <f>IF(COUNTIF($BH$5:$BH474,"&gt;=2")&gt;1,CR473,BK474)</f>
        <v>0</v>
      </c>
      <c r="CS474" s="4">
        <f>IF(COUNTIF($BN$5:$BN474,"&gt;=2")&gt;1,CS473,BL474)</f>
        <v>7</v>
      </c>
      <c r="CT474" s="4">
        <f>IF(COUNTIF($BN$5:$BN474,"&gt;=2")&gt;1,CT473,BM474)</f>
        <v>4.8999999999999995</v>
      </c>
      <c r="CU474" s="4">
        <f>IF(COUNTIF($BN$5:$BN474,"&gt;=2")&gt;1,CU473,BN474)</f>
        <v>2.1</v>
      </c>
      <c r="CV474" s="4">
        <f>IF(COUNTIF($BN$5:$BN474,"&gt;=2")&gt;1,CV473,BO474)</f>
        <v>0</v>
      </c>
      <c r="CW474" s="4">
        <f>IF(COUNTIF($BN$5:$BN474,"&gt;=2")&gt;1,CW473,BP474)</f>
        <v>0</v>
      </c>
      <c r="CX474" s="4">
        <f>IF(COUNTIF($BT$5:$BT474,"&gt;=2")&gt;1,CX473,BQ474)</f>
        <v>0</v>
      </c>
      <c r="CY474" s="4">
        <f>IF(COUNTIF($BT$5:$BT474,"&gt;=2")&gt;1,CY473,BR474)</f>
        <v>26</v>
      </c>
      <c r="CZ474" s="4">
        <f>IF(COUNTIF($BT$5:$BT474,"&gt;=2")&gt;1,CZ473,BS474)</f>
        <v>11.999999999999996</v>
      </c>
      <c r="DA474" s="4">
        <f>IF(COUNTIF($BT$5:$BT474,"&gt;=2")&gt;1,DA473,BT474)</f>
        <v>2</v>
      </c>
      <c r="DB474" s="4">
        <f>IF(COUNTIF($BT$5:$BT474,"&gt;=2")&gt;1,DB473,BU474)</f>
        <v>0</v>
      </c>
      <c r="DC474" s="4">
        <f>IF(COUNTIF($BZ$5:$BZ474,"&gt;=2")&gt;1,DC473,BV474)</f>
        <v>0</v>
      </c>
      <c r="DD474" s="4">
        <f>IF(COUNTIF($BZ$5:$BZ474,"&gt;=2")&gt;1,DD473,BW474)</f>
        <v>0</v>
      </c>
      <c r="DE474" s="4">
        <f>IF(COUNTIF($BZ$5:$BZ474,"&gt;=2")&gt;1,DE473,BX474)</f>
        <v>320</v>
      </c>
      <c r="DF474" s="4">
        <f>IF(COUNTIF($BZ$5:$BZ474,"&gt;=2")&gt;1,DF473,BY474)</f>
        <v>77.999999999999986</v>
      </c>
      <c r="DG474" s="4">
        <f>IF(COUNTIF($BZ$5:$BZ474,"&gt;=2")&gt;1,DG473,BZ474)</f>
        <v>2</v>
      </c>
      <c r="DH474" s="4">
        <f t="shared" si="376"/>
        <v>0</v>
      </c>
      <c r="DI474" s="4">
        <f t="shared" si="377"/>
        <v>0</v>
      </c>
      <c r="DJ474" s="4">
        <f t="shared" si="378"/>
        <v>0</v>
      </c>
      <c r="DK474" s="4">
        <f t="shared" si="379"/>
        <v>10.67</v>
      </c>
      <c r="DL474" s="4">
        <f t="shared" si="380"/>
        <v>0.33000000000000029</v>
      </c>
      <c r="DM474" s="4">
        <f t="shared" si="381"/>
        <v>7</v>
      </c>
      <c r="DN474" s="4">
        <f t="shared" si="382"/>
        <v>13.999999999999998</v>
      </c>
      <c r="DO474" s="4">
        <f t="shared" si="383"/>
        <v>40</v>
      </c>
      <c r="DP474" s="4">
        <f t="shared" si="384"/>
        <v>400</v>
      </c>
      <c r="DQ474" s="4">
        <f t="shared" si="385"/>
        <v>11</v>
      </c>
      <c r="DS474" s="4">
        <v>470</v>
      </c>
      <c r="DT474" s="4">
        <f>$CK474+INDEX(节奏总纲!D$4:D$163,基础状态预估!$C$2)</f>
        <v>494.00483399593907</v>
      </c>
      <c r="DU474" s="4">
        <f>$CK474+INDEX(节奏总纲!E$4:E$163,基础状态预估!$C$2)</f>
        <v>488.28268396026414</v>
      </c>
      <c r="DV474" s="4">
        <f>$CK474+INDEX(节奏总纲!F$4:F$163,基础状态预估!$C$2)</f>
        <v>481.39220630709644</v>
      </c>
      <c r="DW474" s="4">
        <f>$CK474+INDEX(节奏总纲!G$4:G$163,基础状态预估!$C$2)</f>
        <v>473.03246816526354</v>
      </c>
      <c r="DX474" s="4">
        <f>$CK474+INDEX(节奏总纲!H$4:H$163,基础状态预估!$C$2)</f>
        <v>462.69453894381218</v>
      </c>
      <c r="DY474" s="4">
        <f t="shared" si="386"/>
        <v>11.899999999999999</v>
      </c>
      <c r="DZ474" s="4">
        <f t="shared" si="387"/>
        <v>33</v>
      </c>
      <c r="EA474" s="4">
        <f t="shared" si="388"/>
        <v>334.1</v>
      </c>
      <c r="EB474" s="4">
        <f t="shared" si="389"/>
        <v>90.669999999999987</v>
      </c>
      <c r="EC474" s="4">
        <f t="shared" si="390"/>
        <v>2.33</v>
      </c>
    </row>
    <row r="475" spans="58:133" x14ac:dyDescent="0.15">
      <c r="BF475" s="4">
        <v>471</v>
      </c>
      <c r="BG475" s="4">
        <f t="shared" si="372"/>
        <v>329.7</v>
      </c>
      <c r="BH475" s="4">
        <f t="shared" si="373"/>
        <v>141.29999999999998</v>
      </c>
      <c r="BL475" s="4">
        <f t="shared" si="361"/>
        <v>232.5</v>
      </c>
      <c r="BM475" s="4">
        <f t="shared" si="362"/>
        <v>162.75</v>
      </c>
      <c r="BN475" s="4">
        <f t="shared" si="363"/>
        <v>69.75</v>
      </c>
      <c r="BR475" s="4">
        <f t="shared" si="364"/>
        <v>293.8</v>
      </c>
      <c r="BS475" s="4">
        <f t="shared" si="365"/>
        <v>135.59999999999997</v>
      </c>
      <c r="BT475" s="4">
        <f t="shared" si="366"/>
        <v>22.6</v>
      </c>
      <c r="BX475" s="4">
        <f t="shared" si="367"/>
        <v>329.6</v>
      </c>
      <c r="BY475" s="4">
        <f t="shared" si="368"/>
        <v>80.339999999999975</v>
      </c>
      <c r="BZ475" s="4">
        <f t="shared" si="369"/>
        <v>2.06</v>
      </c>
      <c r="CD475" s="4">
        <f t="shared" si="370"/>
        <v>11.64</v>
      </c>
      <c r="CE475" s="4">
        <f t="shared" si="371"/>
        <v>0.36000000000000032</v>
      </c>
      <c r="CF475" s="4">
        <f>IF(COUNTIF($BH$5:$BH475,"&gt;=2")&lt;=1,SUM($BG475:$BK475)*C$8,CF474)</f>
        <v>151200</v>
      </c>
      <c r="CG475" s="4">
        <f>IF(COUNTIF($BN$5:$BN475,"&gt;=2")&lt;=1,SUM($BL475:$BP475)*D$8,CG474)</f>
        <v>604799.99999999988</v>
      </c>
      <c r="CH475" s="4">
        <f>IF(COUNTIF($BT$5:$BT475,"&gt;=2")&lt;=1,SUM($BQ475:$BU475)*E$8,CH474)</f>
        <v>2592000</v>
      </c>
      <c r="CI475" s="4">
        <f>IF(COUNTIF($BZ$5:$BZ475,"&gt;=2")&lt;=1,SUM($BV475:$BZ475)*F$8,CI474)</f>
        <v>34560000</v>
      </c>
      <c r="CJ475" s="4">
        <f t="shared" si="374"/>
        <v>1036800</v>
      </c>
      <c r="CK475" s="4">
        <f t="shared" si="375"/>
        <v>450.75</v>
      </c>
      <c r="CM475" s="4">
        <v>471</v>
      </c>
      <c r="CN475" s="4">
        <f>IF(COUNTIF($BH$5:$BH475,"&gt;=2")&gt;1,CN474,BG475)</f>
        <v>4.8999999999999995</v>
      </c>
      <c r="CO475" s="4">
        <f>IF(COUNTIF($BH$5:$BH475,"&gt;=2")&gt;1,CO474,BH475)</f>
        <v>2.1</v>
      </c>
      <c r="CP475" s="4">
        <f>IF(COUNTIF($BH$5:$BH475,"&gt;=2")&gt;1,CP474,BI475)</f>
        <v>0</v>
      </c>
      <c r="CQ475" s="4">
        <f>IF(COUNTIF($BH$5:$BH475,"&gt;=2")&gt;1,CQ474,BJ475)</f>
        <v>0</v>
      </c>
      <c r="CR475" s="4">
        <f>IF(COUNTIF($BH$5:$BH475,"&gt;=2")&gt;1,CR474,BK475)</f>
        <v>0</v>
      </c>
      <c r="CS475" s="4">
        <f>IF(COUNTIF($BN$5:$BN475,"&gt;=2")&gt;1,CS474,BL475)</f>
        <v>7</v>
      </c>
      <c r="CT475" s="4">
        <f>IF(COUNTIF($BN$5:$BN475,"&gt;=2")&gt;1,CT474,BM475)</f>
        <v>4.8999999999999995</v>
      </c>
      <c r="CU475" s="4">
        <f>IF(COUNTIF($BN$5:$BN475,"&gt;=2")&gt;1,CU474,BN475)</f>
        <v>2.1</v>
      </c>
      <c r="CV475" s="4">
        <f>IF(COUNTIF($BN$5:$BN475,"&gt;=2")&gt;1,CV474,BO475)</f>
        <v>0</v>
      </c>
      <c r="CW475" s="4">
        <f>IF(COUNTIF($BN$5:$BN475,"&gt;=2")&gt;1,CW474,BP475)</f>
        <v>0</v>
      </c>
      <c r="CX475" s="4">
        <f>IF(COUNTIF($BT$5:$BT475,"&gt;=2")&gt;1,CX474,BQ475)</f>
        <v>0</v>
      </c>
      <c r="CY475" s="4">
        <f>IF(COUNTIF($BT$5:$BT475,"&gt;=2")&gt;1,CY474,BR475)</f>
        <v>26</v>
      </c>
      <c r="CZ475" s="4">
        <f>IF(COUNTIF($BT$5:$BT475,"&gt;=2")&gt;1,CZ474,BS475)</f>
        <v>11.999999999999996</v>
      </c>
      <c r="DA475" s="4">
        <f>IF(COUNTIF($BT$5:$BT475,"&gt;=2")&gt;1,DA474,BT475)</f>
        <v>2</v>
      </c>
      <c r="DB475" s="4">
        <f>IF(COUNTIF($BT$5:$BT475,"&gt;=2")&gt;1,DB474,BU475)</f>
        <v>0</v>
      </c>
      <c r="DC475" s="4">
        <f>IF(COUNTIF($BZ$5:$BZ475,"&gt;=2")&gt;1,DC474,BV475)</f>
        <v>0</v>
      </c>
      <c r="DD475" s="4">
        <f>IF(COUNTIF($BZ$5:$BZ475,"&gt;=2")&gt;1,DD474,BW475)</f>
        <v>0</v>
      </c>
      <c r="DE475" s="4">
        <f>IF(COUNTIF($BZ$5:$BZ475,"&gt;=2")&gt;1,DE474,BX475)</f>
        <v>320</v>
      </c>
      <c r="DF475" s="4">
        <f>IF(COUNTIF($BZ$5:$BZ475,"&gt;=2")&gt;1,DF474,BY475)</f>
        <v>77.999999999999986</v>
      </c>
      <c r="DG475" s="4">
        <f>IF(COUNTIF($BZ$5:$BZ475,"&gt;=2")&gt;1,DG474,BZ475)</f>
        <v>2</v>
      </c>
      <c r="DH475" s="4">
        <f t="shared" si="376"/>
        <v>0</v>
      </c>
      <c r="DI475" s="4">
        <f t="shared" si="377"/>
        <v>0</v>
      </c>
      <c r="DJ475" s="4">
        <f t="shared" si="378"/>
        <v>0</v>
      </c>
      <c r="DK475" s="4">
        <f t="shared" si="379"/>
        <v>11.64</v>
      </c>
      <c r="DL475" s="4">
        <f t="shared" si="380"/>
        <v>0.36000000000000032</v>
      </c>
      <c r="DM475" s="4">
        <f t="shared" si="381"/>
        <v>7</v>
      </c>
      <c r="DN475" s="4">
        <f t="shared" si="382"/>
        <v>13.999999999999998</v>
      </c>
      <c r="DO475" s="4">
        <f t="shared" si="383"/>
        <v>40</v>
      </c>
      <c r="DP475" s="4">
        <f t="shared" si="384"/>
        <v>400</v>
      </c>
      <c r="DQ475" s="4">
        <f t="shared" si="385"/>
        <v>12</v>
      </c>
      <c r="DS475" s="4">
        <v>471</v>
      </c>
      <c r="DT475" s="4">
        <f>$CK475+INDEX(节奏总纲!D$4:D$163,基础状态预估!$C$2)</f>
        <v>495.00483399593907</v>
      </c>
      <c r="DU475" s="4">
        <f>$CK475+INDEX(节奏总纲!E$4:E$163,基础状态预估!$C$2)</f>
        <v>489.28268396026414</v>
      </c>
      <c r="DV475" s="4">
        <f>$CK475+INDEX(节奏总纲!F$4:F$163,基础状态预估!$C$2)</f>
        <v>482.39220630709644</v>
      </c>
      <c r="DW475" s="4">
        <f>$CK475+INDEX(节奏总纲!G$4:G$163,基础状态预估!$C$2)</f>
        <v>474.03246816526354</v>
      </c>
      <c r="DX475" s="4">
        <f>$CK475+INDEX(节奏总纲!H$4:H$163,基础状态预估!$C$2)</f>
        <v>463.69453894381218</v>
      </c>
      <c r="DY475" s="4">
        <f t="shared" si="386"/>
        <v>11.899999999999999</v>
      </c>
      <c r="DZ475" s="4">
        <f t="shared" si="387"/>
        <v>33</v>
      </c>
      <c r="EA475" s="4">
        <f t="shared" si="388"/>
        <v>334.1</v>
      </c>
      <c r="EB475" s="4">
        <f t="shared" si="389"/>
        <v>91.639999999999986</v>
      </c>
      <c r="EC475" s="4">
        <f t="shared" si="390"/>
        <v>2.3600000000000003</v>
      </c>
    </row>
    <row r="476" spans="58:133" x14ac:dyDescent="0.15">
      <c r="BF476" s="4">
        <v>472</v>
      </c>
      <c r="BG476" s="4">
        <f t="shared" si="372"/>
        <v>330.4</v>
      </c>
      <c r="BH476" s="4">
        <f t="shared" si="373"/>
        <v>141.6</v>
      </c>
      <c r="BL476" s="4">
        <f t="shared" si="361"/>
        <v>233</v>
      </c>
      <c r="BM476" s="4">
        <f t="shared" si="362"/>
        <v>163.1</v>
      </c>
      <c r="BN476" s="4">
        <f t="shared" si="363"/>
        <v>69.899999999999991</v>
      </c>
      <c r="BR476" s="4">
        <f t="shared" si="364"/>
        <v>294.45</v>
      </c>
      <c r="BS476" s="4">
        <f t="shared" si="365"/>
        <v>135.89999999999998</v>
      </c>
      <c r="BT476" s="4">
        <f t="shared" si="366"/>
        <v>22.650000000000002</v>
      </c>
      <c r="BX476" s="4">
        <f t="shared" si="367"/>
        <v>330.40000000000003</v>
      </c>
      <c r="BY476" s="4">
        <f t="shared" si="368"/>
        <v>80.534999999999982</v>
      </c>
      <c r="BZ476" s="4">
        <f t="shared" si="369"/>
        <v>2.0649999999999999</v>
      </c>
      <c r="CD476" s="4">
        <f t="shared" si="370"/>
        <v>12.61</v>
      </c>
      <c r="CE476" s="4">
        <f t="shared" si="371"/>
        <v>0.39000000000000035</v>
      </c>
      <c r="CF476" s="4">
        <f>IF(COUNTIF($BH$5:$BH476,"&gt;=2")&lt;=1,SUM($BG476:$BK476)*C$8,CF475)</f>
        <v>151200</v>
      </c>
      <c r="CG476" s="4">
        <f>IF(COUNTIF($BN$5:$BN476,"&gt;=2")&lt;=1,SUM($BL476:$BP476)*D$8,CG475)</f>
        <v>604799.99999999988</v>
      </c>
      <c r="CH476" s="4">
        <f>IF(COUNTIF($BT$5:$BT476,"&gt;=2")&lt;=1,SUM($BQ476:$BU476)*E$8,CH475)</f>
        <v>2592000</v>
      </c>
      <c r="CI476" s="4">
        <f>IF(COUNTIF($BZ$5:$BZ476,"&gt;=2")&lt;=1,SUM($BV476:$BZ476)*F$8,CI475)</f>
        <v>34560000</v>
      </c>
      <c r="CJ476" s="4">
        <f t="shared" si="374"/>
        <v>1123200</v>
      </c>
      <c r="CK476" s="4">
        <f t="shared" si="375"/>
        <v>451.75</v>
      </c>
      <c r="CM476" s="4">
        <v>472</v>
      </c>
      <c r="CN476" s="4">
        <f>IF(COUNTIF($BH$5:$BH476,"&gt;=2")&gt;1,CN475,BG476)</f>
        <v>4.8999999999999995</v>
      </c>
      <c r="CO476" s="4">
        <f>IF(COUNTIF($BH$5:$BH476,"&gt;=2")&gt;1,CO475,BH476)</f>
        <v>2.1</v>
      </c>
      <c r="CP476" s="4">
        <f>IF(COUNTIF($BH$5:$BH476,"&gt;=2")&gt;1,CP475,BI476)</f>
        <v>0</v>
      </c>
      <c r="CQ476" s="4">
        <f>IF(COUNTIF($BH$5:$BH476,"&gt;=2")&gt;1,CQ475,BJ476)</f>
        <v>0</v>
      </c>
      <c r="CR476" s="4">
        <f>IF(COUNTIF($BH$5:$BH476,"&gt;=2")&gt;1,CR475,BK476)</f>
        <v>0</v>
      </c>
      <c r="CS476" s="4">
        <f>IF(COUNTIF($BN$5:$BN476,"&gt;=2")&gt;1,CS475,BL476)</f>
        <v>7</v>
      </c>
      <c r="CT476" s="4">
        <f>IF(COUNTIF($BN$5:$BN476,"&gt;=2")&gt;1,CT475,BM476)</f>
        <v>4.8999999999999995</v>
      </c>
      <c r="CU476" s="4">
        <f>IF(COUNTIF($BN$5:$BN476,"&gt;=2")&gt;1,CU475,BN476)</f>
        <v>2.1</v>
      </c>
      <c r="CV476" s="4">
        <f>IF(COUNTIF($BN$5:$BN476,"&gt;=2")&gt;1,CV475,BO476)</f>
        <v>0</v>
      </c>
      <c r="CW476" s="4">
        <f>IF(COUNTIF($BN$5:$BN476,"&gt;=2")&gt;1,CW475,BP476)</f>
        <v>0</v>
      </c>
      <c r="CX476" s="4">
        <f>IF(COUNTIF($BT$5:$BT476,"&gt;=2")&gt;1,CX475,BQ476)</f>
        <v>0</v>
      </c>
      <c r="CY476" s="4">
        <f>IF(COUNTIF($BT$5:$BT476,"&gt;=2")&gt;1,CY475,BR476)</f>
        <v>26</v>
      </c>
      <c r="CZ476" s="4">
        <f>IF(COUNTIF($BT$5:$BT476,"&gt;=2")&gt;1,CZ475,BS476)</f>
        <v>11.999999999999996</v>
      </c>
      <c r="DA476" s="4">
        <f>IF(COUNTIF($BT$5:$BT476,"&gt;=2")&gt;1,DA475,BT476)</f>
        <v>2</v>
      </c>
      <c r="DB476" s="4">
        <f>IF(COUNTIF($BT$5:$BT476,"&gt;=2")&gt;1,DB475,BU476)</f>
        <v>0</v>
      </c>
      <c r="DC476" s="4">
        <f>IF(COUNTIF($BZ$5:$BZ476,"&gt;=2")&gt;1,DC475,BV476)</f>
        <v>0</v>
      </c>
      <c r="DD476" s="4">
        <f>IF(COUNTIF($BZ$5:$BZ476,"&gt;=2")&gt;1,DD475,BW476)</f>
        <v>0</v>
      </c>
      <c r="DE476" s="4">
        <f>IF(COUNTIF($BZ$5:$BZ476,"&gt;=2")&gt;1,DE475,BX476)</f>
        <v>320</v>
      </c>
      <c r="DF476" s="4">
        <f>IF(COUNTIF($BZ$5:$BZ476,"&gt;=2")&gt;1,DF475,BY476)</f>
        <v>77.999999999999986</v>
      </c>
      <c r="DG476" s="4">
        <f>IF(COUNTIF($BZ$5:$BZ476,"&gt;=2")&gt;1,DG475,BZ476)</f>
        <v>2</v>
      </c>
      <c r="DH476" s="4">
        <f t="shared" si="376"/>
        <v>0</v>
      </c>
      <c r="DI476" s="4">
        <f t="shared" si="377"/>
        <v>0</v>
      </c>
      <c r="DJ476" s="4">
        <f t="shared" si="378"/>
        <v>0</v>
      </c>
      <c r="DK476" s="4">
        <f t="shared" si="379"/>
        <v>12.61</v>
      </c>
      <c r="DL476" s="4">
        <f t="shared" si="380"/>
        <v>0.39000000000000035</v>
      </c>
      <c r="DM476" s="4">
        <f t="shared" si="381"/>
        <v>7</v>
      </c>
      <c r="DN476" s="4">
        <f t="shared" si="382"/>
        <v>13.999999999999998</v>
      </c>
      <c r="DO476" s="4">
        <f t="shared" si="383"/>
        <v>40</v>
      </c>
      <c r="DP476" s="4">
        <f t="shared" si="384"/>
        <v>400</v>
      </c>
      <c r="DQ476" s="4">
        <f t="shared" si="385"/>
        <v>13</v>
      </c>
      <c r="DS476" s="4">
        <v>472</v>
      </c>
      <c r="DT476" s="4">
        <f>$CK476+INDEX(节奏总纲!D$4:D$163,基础状态预估!$C$2)</f>
        <v>496.00483399593907</v>
      </c>
      <c r="DU476" s="4">
        <f>$CK476+INDEX(节奏总纲!E$4:E$163,基础状态预估!$C$2)</f>
        <v>490.28268396026414</v>
      </c>
      <c r="DV476" s="4">
        <f>$CK476+INDEX(节奏总纲!F$4:F$163,基础状态预估!$C$2)</f>
        <v>483.39220630709644</v>
      </c>
      <c r="DW476" s="4">
        <f>$CK476+INDEX(节奏总纲!G$4:G$163,基础状态预估!$C$2)</f>
        <v>475.03246816526354</v>
      </c>
      <c r="DX476" s="4">
        <f>$CK476+INDEX(节奏总纲!H$4:H$163,基础状态预估!$C$2)</f>
        <v>464.69453894381218</v>
      </c>
      <c r="DY476" s="4">
        <f t="shared" si="386"/>
        <v>11.899999999999999</v>
      </c>
      <c r="DZ476" s="4">
        <f t="shared" si="387"/>
        <v>33</v>
      </c>
      <c r="EA476" s="4">
        <f t="shared" si="388"/>
        <v>334.1</v>
      </c>
      <c r="EB476" s="4">
        <f t="shared" si="389"/>
        <v>92.609999999999985</v>
      </c>
      <c r="EC476" s="4">
        <f t="shared" si="390"/>
        <v>2.3900000000000006</v>
      </c>
    </row>
    <row r="477" spans="58:133" x14ac:dyDescent="0.15">
      <c r="BF477" s="4">
        <v>473</v>
      </c>
      <c r="BG477" s="4">
        <f t="shared" si="372"/>
        <v>331.09999999999997</v>
      </c>
      <c r="BH477" s="4">
        <f t="shared" si="373"/>
        <v>141.9</v>
      </c>
      <c r="BL477" s="4">
        <f t="shared" si="361"/>
        <v>233.5</v>
      </c>
      <c r="BM477" s="4">
        <f t="shared" si="362"/>
        <v>163.44999999999999</v>
      </c>
      <c r="BN477" s="4">
        <f t="shared" si="363"/>
        <v>70.05</v>
      </c>
      <c r="BR477" s="4">
        <f t="shared" si="364"/>
        <v>295.10000000000002</v>
      </c>
      <c r="BS477" s="4">
        <f t="shared" si="365"/>
        <v>136.19999999999996</v>
      </c>
      <c r="BT477" s="4">
        <f t="shared" si="366"/>
        <v>22.700000000000003</v>
      </c>
      <c r="BX477" s="4">
        <f t="shared" si="367"/>
        <v>331.20000000000005</v>
      </c>
      <c r="BY477" s="4">
        <f t="shared" si="368"/>
        <v>80.729999999999976</v>
      </c>
      <c r="BZ477" s="4">
        <f t="shared" si="369"/>
        <v>2.0699999999999998</v>
      </c>
      <c r="CD477" s="4">
        <f t="shared" si="370"/>
        <v>13.58</v>
      </c>
      <c r="CE477" s="4">
        <f t="shared" si="371"/>
        <v>0.42000000000000037</v>
      </c>
      <c r="CF477" s="4">
        <f>IF(COUNTIF($BH$5:$BH477,"&gt;=2")&lt;=1,SUM($BG477:$BK477)*C$8,CF476)</f>
        <v>151200</v>
      </c>
      <c r="CG477" s="4">
        <f>IF(COUNTIF($BN$5:$BN477,"&gt;=2")&lt;=1,SUM($BL477:$BP477)*D$8,CG476)</f>
        <v>604799.99999999988</v>
      </c>
      <c r="CH477" s="4">
        <f>IF(COUNTIF($BT$5:$BT477,"&gt;=2")&lt;=1,SUM($BQ477:$BU477)*E$8,CH476)</f>
        <v>2592000</v>
      </c>
      <c r="CI477" s="4">
        <f>IF(COUNTIF($BZ$5:$BZ477,"&gt;=2")&lt;=1,SUM($BV477:$BZ477)*F$8,CI476)</f>
        <v>34560000</v>
      </c>
      <c r="CJ477" s="4">
        <f t="shared" si="374"/>
        <v>1209600</v>
      </c>
      <c r="CK477" s="4">
        <f t="shared" si="375"/>
        <v>452.75</v>
      </c>
      <c r="CM477" s="4">
        <v>473</v>
      </c>
      <c r="CN477" s="4">
        <f>IF(COUNTIF($BH$5:$BH477,"&gt;=2")&gt;1,CN476,BG477)</f>
        <v>4.8999999999999995</v>
      </c>
      <c r="CO477" s="4">
        <f>IF(COUNTIF($BH$5:$BH477,"&gt;=2")&gt;1,CO476,BH477)</f>
        <v>2.1</v>
      </c>
      <c r="CP477" s="4">
        <f>IF(COUNTIF($BH$5:$BH477,"&gt;=2")&gt;1,CP476,BI477)</f>
        <v>0</v>
      </c>
      <c r="CQ477" s="4">
        <f>IF(COUNTIF($BH$5:$BH477,"&gt;=2")&gt;1,CQ476,BJ477)</f>
        <v>0</v>
      </c>
      <c r="CR477" s="4">
        <f>IF(COUNTIF($BH$5:$BH477,"&gt;=2")&gt;1,CR476,BK477)</f>
        <v>0</v>
      </c>
      <c r="CS477" s="4">
        <f>IF(COUNTIF($BN$5:$BN477,"&gt;=2")&gt;1,CS476,BL477)</f>
        <v>7</v>
      </c>
      <c r="CT477" s="4">
        <f>IF(COUNTIF($BN$5:$BN477,"&gt;=2")&gt;1,CT476,BM477)</f>
        <v>4.8999999999999995</v>
      </c>
      <c r="CU477" s="4">
        <f>IF(COUNTIF($BN$5:$BN477,"&gt;=2")&gt;1,CU476,BN477)</f>
        <v>2.1</v>
      </c>
      <c r="CV477" s="4">
        <f>IF(COUNTIF($BN$5:$BN477,"&gt;=2")&gt;1,CV476,BO477)</f>
        <v>0</v>
      </c>
      <c r="CW477" s="4">
        <f>IF(COUNTIF($BN$5:$BN477,"&gt;=2")&gt;1,CW476,BP477)</f>
        <v>0</v>
      </c>
      <c r="CX477" s="4">
        <f>IF(COUNTIF($BT$5:$BT477,"&gt;=2")&gt;1,CX476,BQ477)</f>
        <v>0</v>
      </c>
      <c r="CY477" s="4">
        <f>IF(COUNTIF($BT$5:$BT477,"&gt;=2")&gt;1,CY476,BR477)</f>
        <v>26</v>
      </c>
      <c r="CZ477" s="4">
        <f>IF(COUNTIF($BT$5:$BT477,"&gt;=2")&gt;1,CZ476,BS477)</f>
        <v>11.999999999999996</v>
      </c>
      <c r="DA477" s="4">
        <f>IF(COUNTIF($BT$5:$BT477,"&gt;=2")&gt;1,DA476,BT477)</f>
        <v>2</v>
      </c>
      <c r="DB477" s="4">
        <f>IF(COUNTIF($BT$5:$BT477,"&gt;=2")&gt;1,DB476,BU477)</f>
        <v>0</v>
      </c>
      <c r="DC477" s="4">
        <f>IF(COUNTIF($BZ$5:$BZ477,"&gt;=2")&gt;1,DC476,BV477)</f>
        <v>0</v>
      </c>
      <c r="DD477" s="4">
        <f>IF(COUNTIF($BZ$5:$BZ477,"&gt;=2")&gt;1,DD476,BW477)</f>
        <v>0</v>
      </c>
      <c r="DE477" s="4">
        <f>IF(COUNTIF($BZ$5:$BZ477,"&gt;=2")&gt;1,DE476,BX477)</f>
        <v>320</v>
      </c>
      <c r="DF477" s="4">
        <f>IF(COUNTIF($BZ$5:$BZ477,"&gt;=2")&gt;1,DF476,BY477)</f>
        <v>77.999999999999986</v>
      </c>
      <c r="DG477" s="4">
        <f>IF(COUNTIF($BZ$5:$BZ477,"&gt;=2")&gt;1,DG476,BZ477)</f>
        <v>2</v>
      </c>
      <c r="DH477" s="4">
        <f t="shared" si="376"/>
        <v>0</v>
      </c>
      <c r="DI477" s="4">
        <f t="shared" si="377"/>
        <v>0</v>
      </c>
      <c r="DJ477" s="4">
        <f t="shared" si="378"/>
        <v>0</v>
      </c>
      <c r="DK477" s="4">
        <f t="shared" si="379"/>
        <v>13.58</v>
      </c>
      <c r="DL477" s="4">
        <f t="shared" si="380"/>
        <v>0.42000000000000037</v>
      </c>
      <c r="DM477" s="4">
        <f t="shared" si="381"/>
        <v>7</v>
      </c>
      <c r="DN477" s="4">
        <f t="shared" si="382"/>
        <v>13.999999999999998</v>
      </c>
      <c r="DO477" s="4">
        <f t="shared" si="383"/>
        <v>40</v>
      </c>
      <c r="DP477" s="4">
        <f t="shared" si="384"/>
        <v>400</v>
      </c>
      <c r="DQ477" s="4">
        <f t="shared" si="385"/>
        <v>14</v>
      </c>
      <c r="DS477" s="4">
        <v>473</v>
      </c>
      <c r="DT477" s="4">
        <f>$CK477+INDEX(节奏总纲!D$4:D$163,基础状态预估!$C$2)</f>
        <v>497.00483399593907</v>
      </c>
      <c r="DU477" s="4">
        <f>$CK477+INDEX(节奏总纲!E$4:E$163,基础状态预估!$C$2)</f>
        <v>491.28268396026414</v>
      </c>
      <c r="DV477" s="4">
        <f>$CK477+INDEX(节奏总纲!F$4:F$163,基础状态预估!$C$2)</f>
        <v>484.39220630709644</v>
      </c>
      <c r="DW477" s="4">
        <f>$CK477+INDEX(节奏总纲!G$4:G$163,基础状态预估!$C$2)</f>
        <v>476.03246816526354</v>
      </c>
      <c r="DX477" s="4">
        <f>$CK477+INDEX(节奏总纲!H$4:H$163,基础状态预估!$C$2)</f>
        <v>465.69453894381218</v>
      </c>
      <c r="DY477" s="4">
        <f t="shared" si="386"/>
        <v>11.899999999999999</v>
      </c>
      <c r="DZ477" s="4">
        <f t="shared" si="387"/>
        <v>33</v>
      </c>
      <c r="EA477" s="4">
        <f t="shared" si="388"/>
        <v>334.1</v>
      </c>
      <c r="EB477" s="4">
        <f t="shared" si="389"/>
        <v>93.579999999999984</v>
      </c>
      <c r="EC477" s="4">
        <f t="shared" si="390"/>
        <v>2.4200000000000004</v>
      </c>
    </row>
    <row r="478" spans="58:133" x14ac:dyDescent="0.15">
      <c r="BF478" s="4">
        <v>474</v>
      </c>
      <c r="BG478" s="4">
        <f t="shared" si="372"/>
        <v>331.79999999999995</v>
      </c>
      <c r="BH478" s="4">
        <f t="shared" si="373"/>
        <v>142.19999999999999</v>
      </c>
      <c r="BL478" s="4">
        <f t="shared" si="361"/>
        <v>234</v>
      </c>
      <c r="BM478" s="4">
        <f t="shared" si="362"/>
        <v>163.79999999999998</v>
      </c>
      <c r="BN478" s="4">
        <f t="shared" si="363"/>
        <v>70.2</v>
      </c>
      <c r="BR478" s="4">
        <f t="shared" si="364"/>
        <v>295.75</v>
      </c>
      <c r="BS478" s="4">
        <f t="shared" si="365"/>
        <v>136.49999999999997</v>
      </c>
      <c r="BT478" s="4">
        <f t="shared" si="366"/>
        <v>22.75</v>
      </c>
      <c r="BX478" s="4">
        <f t="shared" si="367"/>
        <v>332</v>
      </c>
      <c r="BY478" s="4">
        <f t="shared" si="368"/>
        <v>80.924999999999983</v>
      </c>
      <c r="BZ478" s="4">
        <f t="shared" si="369"/>
        <v>2.0750000000000002</v>
      </c>
      <c r="CD478" s="4">
        <f t="shared" si="370"/>
        <v>14.549999999999999</v>
      </c>
      <c r="CE478" s="4">
        <f t="shared" si="371"/>
        <v>0.4500000000000004</v>
      </c>
      <c r="CF478" s="4">
        <f>IF(COUNTIF($BH$5:$BH478,"&gt;=2")&lt;=1,SUM($BG478:$BK478)*C$8,CF477)</f>
        <v>151200</v>
      </c>
      <c r="CG478" s="4">
        <f>IF(COUNTIF($BN$5:$BN478,"&gt;=2")&lt;=1,SUM($BL478:$BP478)*D$8,CG477)</f>
        <v>604799.99999999988</v>
      </c>
      <c r="CH478" s="4">
        <f>IF(COUNTIF($BT$5:$BT478,"&gt;=2")&lt;=1,SUM($BQ478:$BU478)*E$8,CH477)</f>
        <v>2592000</v>
      </c>
      <c r="CI478" s="4">
        <f>IF(COUNTIF($BZ$5:$BZ478,"&gt;=2")&lt;=1,SUM($BV478:$BZ478)*F$8,CI477)</f>
        <v>34560000</v>
      </c>
      <c r="CJ478" s="4">
        <f t="shared" si="374"/>
        <v>1296000</v>
      </c>
      <c r="CK478" s="4">
        <f t="shared" si="375"/>
        <v>453.75</v>
      </c>
      <c r="CM478" s="4">
        <v>474</v>
      </c>
      <c r="CN478" s="4">
        <f>IF(COUNTIF($BH$5:$BH478,"&gt;=2")&gt;1,CN477,BG478)</f>
        <v>4.8999999999999995</v>
      </c>
      <c r="CO478" s="4">
        <f>IF(COUNTIF($BH$5:$BH478,"&gt;=2")&gt;1,CO477,BH478)</f>
        <v>2.1</v>
      </c>
      <c r="CP478" s="4">
        <f>IF(COUNTIF($BH$5:$BH478,"&gt;=2")&gt;1,CP477,BI478)</f>
        <v>0</v>
      </c>
      <c r="CQ478" s="4">
        <f>IF(COUNTIF($BH$5:$BH478,"&gt;=2")&gt;1,CQ477,BJ478)</f>
        <v>0</v>
      </c>
      <c r="CR478" s="4">
        <f>IF(COUNTIF($BH$5:$BH478,"&gt;=2")&gt;1,CR477,BK478)</f>
        <v>0</v>
      </c>
      <c r="CS478" s="4">
        <f>IF(COUNTIF($BN$5:$BN478,"&gt;=2")&gt;1,CS477,BL478)</f>
        <v>7</v>
      </c>
      <c r="CT478" s="4">
        <f>IF(COUNTIF($BN$5:$BN478,"&gt;=2")&gt;1,CT477,BM478)</f>
        <v>4.8999999999999995</v>
      </c>
      <c r="CU478" s="4">
        <f>IF(COUNTIF($BN$5:$BN478,"&gt;=2")&gt;1,CU477,BN478)</f>
        <v>2.1</v>
      </c>
      <c r="CV478" s="4">
        <f>IF(COUNTIF($BN$5:$BN478,"&gt;=2")&gt;1,CV477,BO478)</f>
        <v>0</v>
      </c>
      <c r="CW478" s="4">
        <f>IF(COUNTIF($BN$5:$BN478,"&gt;=2")&gt;1,CW477,BP478)</f>
        <v>0</v>
      </c>
      <c r="CX478" s="4">
        <f>IF(COUNTIF($BT$5:$BT478,"&gt;=2")&gt;1,CX477,BQ478)</f>
        <v>0</v>
      </c>
      <c r="CY478" s="4">
        <f>IF(COUNTIF($BT$5:$BT478,"&gt;=2")&gt;1,CY477,BR478)</f>
        <v>26</v>
      </c>
      <c r="CZ478" s="4">
        <f>IF(COUNTIF($BT$5:$BT478,"&gt;=2")&gt;1,CZ477,BS478)</f>
        <v>11.999999999999996</v>
      </c>
      <c r="DA478" s="4">
        <f>IF(COUNTIF($BT$5:$BT478,"&gt;=2")&gt;1,DA477,BT478)</f>
        <v>2</v>
      </c>
      <c r="DB478" s="4">
        <f>IF(COUNTIF($BT$5:$BT478,"&gt;=2")&gt;1,DB477,BU478)</f>
        <v>0</v>
      </c>
      <c r="DC478" s="4">
        <f>IF(COUNTIF($BZ$5:$BZ478,"&gt;=2")&gt;1,DC477,BV478)</f>
        <v>0</v>
      </c>
      <c r="DD478" s="4">
        <f>IF(COUNTIF($BZ$5:$BZ478,"&gt;=2")&gt;1,DD477,BW478)</f>
        <v>0</v>
      </c>
      <c r="DE478" s="4">
        <f>IF(COUNTIF($BZ$5:$BZ478,"&gt;=2")&gt;1,DE477,BX478)</f>
        <v>320</v>
      </c>
      <c r="DF478" s="4">
        <f>IF(COUNTIF($BZ$5:$BZ478,"&gt;=2")&gt;1,DF477,BY478)</f>
        <v>77.999999999999986</v>
      </c>
      <c r="DG478" s="4">
        <f>IF(COUNTIF($BZ$5:$BZ478,"&gt;=2")&gt;1,DG477,BZ478)</f>
        <v>2</v>
      </c>
      <c r="DH478" s="4">
        <f t="shared" si="376"/>
        <v>0</v>
      </c>
      <c r="DI478" s="4">
        <f t="shared" si="377"/>
        <v>0</v>
      </c>
      <c r="DJ478" s="4">
        <f t="shared" si="378"/>
        <v>0</v>
      </c>
      <c r="DK478" s="4">
        <f t="shared" si="379"/>
        <v>14.549999999999999</v>
      </c>
      <c r="DL478" s="4">
        <f t="shared" si="380"/>
        <v>0.4500000000000004</v>
      </c>
      <c r="DM478" s="4">
        <f t="shared" si="381"/>
        <v>7</v>
      </c>
      <c r="DN478" s="4">
        <f t="shared" si="382"/>
        <v>13.999999999999998</v>
      </c>
      <c r="DO478" s="4">
        <f t="shared" si="383"/>
        <v>40</v>
      </c>
      <c r="DP478" s="4">
        <f t="shared" si="384"/>
        <v>400</v>
      </c>
      <c r="DQ478" s="4">
        <f t="shared" si="385"/>
        <v>15</v>
      </c>
      <c r="DS478" s="4">
        <v>474</v>
      </c>
      <c r="DT478" s="4">
        <f>$CK478+INDEX(节奏总纲!D$4:D$163,基础状态预估!$C$2)</f>
        <v>498.00483399593907</v>
      </c>
      <c r="DU478" s="4">
        <f>$CK478+INDEX(节奏总纲!E$4:E$163,基础状态预估!$C$2)</f>
        <v>492.28268396026414</v>
      </c>
      <c r="DV478" s="4">
        <f>$CK478+INDEX(节奏总纲!F$4:F$163,基础状态预估!$C$2)</f>
        <v>485.39220630709644</v>
      </c>
      <c r="DW478" s="4">
        <f>$CK478+INDEX(节奏总纲!G$4:G$163,基础状态预估!$C$2)</f>
        <v>477.03246816526354</v>
      </c>
      <c r="DX478" s="4">
        <f>$CK478+INDEX(节奏总纲!H$4:H$163,基础状态预估!$C$2)</f>
        <v>466.69453894381218</v>
      </c>
      <c r="DY478" s="4">
        <f t="shared" si="386"/>
        <v>11.899999999999999</v>
      </c>
      <c r="DZ478" s="4">
        <f t="shared" si="387"/>
        <v>33</v>
      </c>
      <c r="EA478" s="4">
        <f t="shared" si="388"/>
        <v>334.1</v>
      </c>
      <c r="EB478" s="4">
        <f t="shared" si="389"/>
        <v>94.549999999999983</v>
      </c>
      <c r="EC478" s="4">
        <f t="shared" si="390"/>
        <v>2.4500000000000002</v>
      </c>
    </row>
    <row r="479" spans="58:133" x14ac:dyDescent="0.15">
      <c r="BF479" s="4">
        <v>475</v>
      </c>
      <c r="BG479" s="4">
        <f t="shared" si="372"/>
        <v>332.5</v>
      </c>
      <c r="BH479" s="4">
        <f t="shared" si="373"/>
        <v>142.5</v>
      </c>
      <c r="BL479" s="4">
        <f t="shared" si="361"/>
        <v>234.5</v>
      </c>
      <c r="BM479" s="4">
        <f t="shared" si="362"/>
        <v>164.14999999999998</v>
      </c>
      <c r="BN479" s="4">
        <f t="shared" si="363"/>
        <v>70.349999999999994</v>
      </c>
      <c r="BR479" s="4">
        <f t="shared" si="364"/>
        <v>296.40000000000003</v>
      </c>
      <c r="BS479" s="4">
        <f t="shared" si="365"/>
        <v>136.79999999999998</v>
      </c>
      <c r="BT479" s="4">
        <f t="shared" si="366"/>
        <v>22.8</v>
      </c>
      <c r="BX479" s="4">
        <f t="shared" si="367"/>
        <v>332.8</v>
      </c>
      <c r="BY479" s="4">
        <f t="shared" si="368"/>
        <v>81.119999999999976</v>
      </c>
      <c r="BZ479" s="4">
        <f t="shared" si="369"/>
        <v>2.08</v>
      </c>
      <c r="CD479" s="4">
        <f t="shared" si="370"/>
        <v>15.52</v>
      </c>
      <c r="CE479" s="4">
        <f t="shared" si="371"/>
        <v>0.48000000000000043</v>
      </c>
      <c r="CF479" s="4">
        <f>IF(COUNTIF($BH$5:$BH479,"&gt;=2")&lt;=1,SUM($BG479:$BK479)*C$8,CF478)</f>
        <v>151200</v>
      </c>
      <c r="CG479" s="4">
        <f>IF(COUNTIF($BN$5:$BN479,"&gt;=2")&lt;=1,SUM($BL479:$BP479)*D$8,CG478)</f>
        <v>604799.99999999988</v>
      </c>
      <c r="CH479" s="4">
        <f>IF(COUNTIF($BT$5:$BT479,"&gt;=2")&lt;=1,SUM($BQ479:$BU479)*E$8,CH478)</f>
        <v>2592000</v>
      </c>
      <c r="CI479" s="4">
        <f>IF(COUNTIF($BZ$5:$BZ479,"&gt;=2")&lt;=1,SUM($BV479:$BZ479)*F$8,CI478)</f>
        <v>34560000</v>
      </c>
      <c r="CJ479" s="4">
        <f t="shared" si="374"/>
        <v>1382400</v>
      </c>
      <c r="CK479" s="4">
        <f t="shared" si="375"/>
        <v>454.75</v>
      </c>
      <c r="CM479" s="4">
        <v>475</v>
      </c>
      <c r="CN479" s="4">
        <f>IF(COUNTIF($BH$5:$BH479,"&gt;=2")&gt;1,CN478,BG479)</f>
        <v>4.8999999999999995</v>
      </c>
      <c r="CO479" s="4">
        <f>IF(COUNTIF($BH$5:$BH479,"&gt;=2")&gt;1,CO478,BH479)</f>
        <v>2.1</v>
      </c>
      <c r="CP479" s="4">
        <f>IF(COUNTIF($BH$5:$BH479,"&gt;=2")&gt;1,CP478,BI479)</f>
        <v>0</v>
      </c>
      <c r="CQ479" s="4">
        <f>IF(COUNTIF($BH$5:$BH479,"&gt;=2")&gt;1,CQ478,BJ479)</f>
        <v>0</v>
      </c>
      <c r="CR479" s="4">
        <f>IF(COUNTIF($BH$5:$BH479,"&gt;=2")&gt;1,CR478,BK479)</f>
        <v>0</v>
      </c>
      <c r="CS479" s="4">
        <f>IF(COUNTIF($BN$5:$BN479,"&gt;=2")&gt;1,CS478,BL479)</f>
        <v>7</v>
      </c>
      <c r="CT479" s="4">
        <f>IF(COUNTIF($BN$5:$BN479,"&gt;=2")&gt;1,CT478,BM479)</f>
        <v>4.8999999999999995</v>
      </c>
      <c r="CU479" s="4">
        <f>IF(COUNTIF($BN$5:$BN479,"&gt;=2")&gt;1,CU478,BN479)</f>
        <v>2.1</v>
      </c>
      <c r="CV479" s="4">
        <f>IF(COUNTIF($BN$5:$BN479,"&gt;=2")&gt;1,CV478,BO479)</f>
        <v>0</v>
      </c>
      <c r="CW479" s="4">
        <f>IF(COUNTIF($BN$5:$BN479,"&gt;=2")&gt;1,CW478,BP479)</f>
        <v>0</v>
      </c>
      <c r="CX479" s="4">
        <f>IF(COUNTIF($BT$5:$BT479,"&gt;=2")&gt;1,CX478,BQ479)</f>
        <v>0</v>
      </c>
      <c r="CY479" s="4">
        <f>IF(COUNTIF($BT$5:$BT479,"&gt;=2")&gt;1,CY478,BR479)</f>
        <v>26</v>
      </c>
      <c r="CZ479" s="4">
        <f>IF(COUNTIF($BT$5:$BT479,"&gt;=2")&gt;1,CZ478,BS479)</f>
        <v>11.999999999999996</v>
      </c>
      <c r="DA479" s="4">
        <f>IF(COUNTIF($BT$5:$BT479,"&gt;=2")&gt;1,DA478,BT479)</f>
        <v>2</v>
      </c>
      <c r="DB479" s="4">
        <f>IF(COUNTIF($BT$5:$BT479,"&gt;=2")&gt;1,DB478,BU479)</f>
        <v>0</v>
      </c>
      <c r="DC479" s="4">
        <f>IF(COUNTIF($BZ$5:$BZ479,"&gt;=2")&gt;1,DC478,BV479)</f>
        <v>0</v>
      </c>
      <c r="DD479" s="4">
        <f>IF(COUNTIF($BZ$5:$BZ479,"&gt;=2")&gt;1,DD478,BW479)</f>
        <v>0</v>
      </c>
      <c r="DE479" s="4">
        <f>IF(COUNTIF($BZ$5:$BZ479,"&gt;=2")&gt;1,DE478,BX479)</f>
        <v>320</v>
      </c>
      <c r="DF479" s="4">
        <f>IF(COUNTIF($BZ$5:$BZ479,"&gt;=2")&gt;1,DF478,BY479)</f>
        <v>77.999999999999986</v>
      </c>
      <c r="DG479" s="4">
        <f>IF(COUNTIF($BZ$5:$BZ479,"&gt;=2")&gt;1,DG478,BZ479)</f>
        <v>2</v>
      </c>
      <c r="DH479" s="4">
        <f t="shared" si="376"/>
        <v>0</v>
      </c>
      <c r="DI479" s="4">
        <f t="shared" si="377"/>
        <v>0</v>
      </c>
      <c r="DJ479" s="4">
        <f t="shared" si="378"/>
        <v>0</v>
      </c>
      <c r="DK479" s="4">
        <f t="shared" si="379"/>
        <v>15.52</v>
      </c>
      <c r="DL479" s="4">
        <f t="shared" si="380"/>
        <v>0.48000000000000043</v>
      </c>
      <c r="DM479" s="4">
        <f t="shared" si="381"/>
        <v>7</v>
      </c>
      <c r="DN479" s="4">
        <f t="shared" si="382"/>
        <v>13.999999999999998</v>
      </c>
      <c r="DO479" s="4">
        <f t="shared" si="383"/>
        <v>40</v>
      </c>
      <c r="DP479" s="4">
        <f t="shared" si="384"/>
        <v>400</v>
      </c>
      <c r="DQ479" s="4">
        <f t="shared" si="385"/>
        <v>16</v>
      </c>
      <c r="DS479" s="4">
        <v>475</v>
      </c>
      <c r="DT479" s="4">
        <f>$CK479+INDEX(节奏总纲!D$4:D$163,基础状态预估!$C$2)</f>
        <v>499.00483399593907</v>
      </c>
      <c r="DU479" s="4">
        <f>$CK479+INDEX(节奏总纲!E$4:E$163,基础状态预估!$C$2)</f>
        <v>493.28268396026414</v>
      </c>
      <c r="DV479" s="4">
        <f>$CK479+INDEX(节奏总纲!F$4:F$163,基础状态预估!$C$2)</f>
        <v>486.39220630709644</v>
      </c>
      <c r="DW479" s="4">
        <f>$CK479+INDEX(节奏总纲!G$4:G$163,基础状态预估!$C$2)</f>
        <v>478.03246816526354</v>
      </c>
      <c r="DX479" s="4">
        <f>$CK479+INDEX(节奏总纲!H$4:H$163,基础状态预估!$C$2)</f>
        <v>467.69453894381218</v>
      </c>
      <c r="DY479" s="4">
        <f t="shared" si="386"/>
        <v>11.899999999999999</v>
      </c>
      <c r="DZ479" s="4">
        <f t="shared" si="387"/>
        <v>33</v>
      </c>
      <c r="EA479" s="4">
        <f t="shared" si="388"/>
        <v>334.1</v>
      </c>
      <c r="EB479" s="4">
        <f t="shared" si="389"/>
        <v>95.519999999999982</v>
      </c>
      <c r="EC479" s="4">
        <f t="shared" si="390"/>
        <v>2.4800000000000004</v>
      </c>
    </row>
    <row r="480" spans="58:133" x14ac:dyDescent="0.15">
      <c r="BF480" s="4">
        <v>476</v>
      </c>
      <c r="BG480" s="4">
        <f t="shared" si="372"/>
        <v>333.2</v>
      </c>
      <c r="BH480" s="4">
        <f t="shared" si="373"/>
        <v>142.79999999999998</v>
      </c>
      <c r="BL480" s="4">
        <f t="shared" si="361"/>
        <v>235</v>
      </c>
      <c r="BM480" s="4">
        <f t="shared" si="362"/>
        <v>164.5</v>
      </c>
      <c r="BN480" s="4">
        <f t="shared" si="363"/>
        <v>70.5</v>
      </c>
      <c r="BR480" s="4">
        <f t="shared" si="364"/>
        <v>297.05</v>
      </c>
      <c r="BS480" s="4">
        <f t="shared" si="365"/>
        <v>137.09999999999997</v>
      </c>
      <c r="BT480" s="4">
        <f t="shared" si="366"/>
        <v>22.85</v>
      </c>
      <c r="BX480" s="4">
        <f t="shared" si="367"/>
        <v>333.6</v>
      </c>
      <c r="BY480" s="4">
        <f t="shared" si="368"/>
        <v>81.314999999999984</v>
      </c>
      <c r="BZ480" s="4">
        <f t="shared" si="369"/>
        <v>2.085</v>
      </c>
      <c r="CD480" s="4">
        <f t="shared" si="370"/>
        <v>16.489999999999998</v>
      </c>
      <c r="CE480" s="4">
        <f t="shared" si="371"/>
        <v>0.51000000000000045</v>
      </c>
      <c r="CF480" s="4">
        <f>IF(COUNTIF($BH$5:$BH480,"&gt;=2")&lt;=1,SUM($BG480:$BK480)*C$8,CF479)</f>
        <v>151200</v>
      </c>
      <c r="CG480" s="4">
        <f>IF(COUNTIF($BN$5:$BN480,"&gt;=2")&lt;=1,SUM($BL480:$BP480)*D$8,CG479)</f>
        <v>604799.99999999988</v>
      </c>
      <c r="CH480" s="4">
        <f>IF(COUNTIF($BT$5:$BT480,"&gt;=2")&lt;=1,SUM($BQ480:$BU480)*E$8,CH479)</f>
        <v>2592000</v>
      </c>
      <c r="CI480" s="4">
        <f>IF(COUNTIF($BZ$5:$BZ480,"&gt;=2")&lt;=1,SUM($BV480:$BZ480)*F$8,CI479)</f>
        <v>34560000</v>
      </c>
      <c r="CJ480" s="4">
        <f t="shared" si="374"/>
        <v>1468800</v>
      </c>
      <c r="CK480" s="4">
        <f t="shared" si="375"/>
        <v>455.75</v>
      </c>
      <c r="CM480" s="4">
        <v>476</v>
      </c>
      <c r="CN480" s="4">
        <f>IF(COUNTIF($BH$5:$BH480,"&gt;=2")&gt;1,CN479,BG480)</f>
        <v>4.8999999999999995</v>
      </c>
      <c r="CO480" s="4">
        <f>IF(COUNTIF($BH$5:$BH480,"&gt;=2")&gt;1,CO479,BH480)</f>
        <v>2.1</v>
      </c>
      <c r="CP480" s="4">
        <f>IF(COUNTIF($BH$5:$BH480,"&gt;=2")&gt;1,CP479,BI480)</f>
        <v>0</v>
      </c>
      <c r="CQ480" s="4">
        <f>IF(COUNTIF($BH$5:$BH480,"&gt;=2")&gt;1,CQ479,BJ480)</f>
        <v>0</v>
      </c>
      <c r="CR480" s="4">
        <f>IF(COUNTIF($BH$5:$BH480,"&gt;=2")&gt;1,CR479,BK480)</f>
        <v>0</v>
      </c>
      <c r="CS480" s="4">
        <f>IF(COUNTIF($BN$5:$BN480,"&gt;=2")&gt;1,CS479,BL480)</f>
        <v>7</v>
      </c>
      <c r="CT480" s="4">
        <f>IF(COUNTIF($BN$5:$BN480,"&gt;=2")&gt;1,CT479,BM480)</f>
        <v>4.8999999999999995</v>
      </c>
      <c r="CU480" s="4">
        <f>IF(COUNTIF($BN$5:$BN480,"&gt;=2")&gt;1,CU479,BN480)</f>
        <v>2.1</v>
      </c>
      <c r="CV480" s="4">
        <f>IF(COUNTIF($BN$5:$BN480,"&gt;=2")&gt;1,CV479,BO480)</f>
        <v>0</v>
      </c>
      <c r="CW480" s="4">
        <f>IF(COUNTIF($BN$5:$BN480,"&gt;=2")&gt;1,CW479,BP480)</f>
        <v>0</v>
      </c>
      <c r="CX480" s="4">
        <f>IF(COUNTIF($BT$5:$BT480,"&gt;=2")&gt;1,CX479,BQ480)</f>
        <v>0</v>
      </c>
      <c r="CY480" s="4">
        <f>IF(COUNTIF($BT$5:$BT480,"&gt;=2")&gt;1,CY479,BR480)</f>
        <v>26</v>
      </c>
      <c r="CZ480" s="4">
        <f>IF(COUNTIF($BT$5:$BT480,"&gt;=2")&gt;1,CZ479,BS480)</f>
        <v>11.999999999999996</v>
      </c>
      <c r="DA480" s="4">
        <f>IF(COUNTIF($BT$5:$BT480,"&gt;=2")&gt;1,DA479,BT480)</f>
        <v>2</v>
      </c>
      <c r="DB480" s="4">
        <f>IF(COUNTIF($BT$5:$BT480,"&gt;=2")&gt;1,DB479,BU480)</f>
        <v>0</v>
      </c>
      <c r="DC480" s="4">
        <f>IF(COUNTIF($BZ$5:$BZ480,"&gt;=2")&gt;1,DC479,BV480)</f>
        <v>0</v>
      </c>
      <c r="DD480" s="4">
        <f>IF(COUNTIF($BZ$5:$BZ480,"&gt;=2")&gt;1,DD479,BW480)</f>
        <v>0</v>
      </c>
      <c r="DE480" s="4">
        <f>IF(COUNTIF($BZ$5:$BZ480,"&gt;=2")&gt;1,DE479,BX480)</f>
        <v>320</v>
      </c>
      <c r="DF480" s="4">
        <f>IF(COUNTIF($BZ$5:$BZ480,"&gt;=2")&gt;1,DF479,BY480)</f>
        <v>77.999999999999986</v>
      </c>
      <c r="DG480" s="4">
        <f>IF(COUNTIF($BZ$5:$BZ480,"&gt;=2")&gt;1,DG479,BZ480)</f>
        <v>2</v>
      </c>
      <c r="DH480" s="4">
        <f t="shared" si="376"/>
        <v>0</v>
      </c>
      <c r="DI480" s="4">
        <f t="shared" si="377"/>
        <v>0</v>
      </c>
      <c r="DJ480" s="4">
        <f t="shared" si="378"/>
        <v>0</v>
      </c>
      <c r="DK480" s="4">
        <f t="shared" si="379"/>
        <v>16.489999999999998</v>
      </c>
      <c r="DL480" s="4">
        <f t="shared" si="380"/>
        <v>0.51000000000000045</v>
      </c>
      <c r="DM480" s="4">
        <f t="shared" si="381"/>
        <v>7</v>
      </c>
      <c r="DN480" s="4">
        <f t="shared" si="382"/>
        <v>13.999999999999998</v>
      </c>
      <c r="DO480" s="4">
        <f t="shared" si="383"/>
        <v>40</v>
      </c>
      <c r="DP480" s="4">
        <f t="shared" si="384"/>
        <v>400</v>
      </c>
      <c r="DQ480" s="4">
        <f t="shared" si="385"/>
        <v>17</v>
      </c>
      <c r="DS480" s="4">
        <v>476</v>
      </c>
      <c r="DT480" s="4">
        <f>$CK480+INDEX(节奏总纲!D$4:D$163,基础状态预估!$C$2)</f>
        <v>500.00483399593907</v>
      </c>
      <c r="DU480" s="4">
        <f>$CK480+INDEX(节奏总纲!E$4:E$163,基础状态预估!$C$2)</f>
        <v>494.28268396026414</v>
      </c>
      <c r="DV480" s="4">
        <f>$CK480+INDEX(节奏总纲!F$4:F$163,基础状态预估!$C$2)</f>
        <v>487.39220630709644</v>
      </c>
      <c r="DW480" s="4">
        <f>$CK480+INDEX(节奏总纲!G$4:G$163,基础状态预估!$C$2)</f>
        <v>479.03246816526354</v>
      </c>
      <c r="DX480" s="4">
        <f>$CK480+INDEX(节奏总纲!H$4:H$163,基础状态预估!$C$2)</f>
        <v>468.69453894381218</v>
      </c>
      <c r="DY480" s="4">
        <f t="shared" si="386"/>
        <v>11.899999999999999</v>
      </c>
      <c r="DZ480" s="4">
        <f t="shared" si="387"/>
        <v>33</v>
      </c>
      <c r="EA480" s="4">
        <f t="shared" si="388"/>
        <v>334.1</v>
      </c>
      <c r="EB480" s="4">
        <f t="shared" si="389"/>
        <v>96.489999999999981</v>
      </c>
      <c r="EC480" s="4">
        <f t="shared" si="390"/>
        <v>2.5100000000000007</v>
      </c>
    </row>
    <row r="481" spans="58:133" x14ac:dyDescent="0.15">
      <c r="BF481" s="4">
        <v>477</v>
      </c>
      <c r="BG481" s="4">
        <f t="shared" si="372"/>
        <v>333.9</v>
      </c>
      <c r="BH481" s="4">
        <f t="shared" si="373"/>
        <v>143.1</v>
      </c>
      <c r="BL481" s="4">
        <f t="shared" si="361"/>
        <v>235.5</v>
      </c>
      <c r="BM481" s="4">
        <f t="shared" si="362"/>
        <v>164.85</v>
      </c>
      <c r="BN481" s="4">
        <f t="shared" si="363"/>
        <v>70.649999999999991</v>
      </c>
      <c r="BR481" s="4">
        <f t="shared" si="364"/>
        <v>297.7</v>
      </c>
      <c r="BS481" s="4">
        <f t="shared" si="365"/>
        <v>137.39999999999998</v>
      </c>
      <c r="BT481" s="4">
        <f t="shared" si="366"/>
        <v>22.900000000000002</v>
      </c>
      <c r="BX481" s="4">
        <f t="shared" si="367"/>
        <v>334.40000000000003</v>
      </c>
      <c r="BY481" s="4">
        <f t="shared" si="368"/>
        <v>81.509999999999977</v>
      </c>
      <c r="BZ481" s="4">
        <f t="shared" si="369"/>
        <v>2.09</v>
      </c>
      <c r="CD481" s="4">
        <f t="shared" si="370"/>
        <v>17.46</v>
      </c>
      <c r="CE481" s="4">
        <f t="shared" si="371"/>
        <v>0.54000000000000048</v>
      </c>
      <c r="CF481" s="4">
        <f>IF(COUNTIF($BH$5:$BH481,"&gt;=2")&lt;=1,SUM($BG481:$BK481)*C$8,CF480)</f>
        <v>151200</v>
      </c>
      <c r="CG481" s="4">
        <f>IF(COUNTIF($BN$5:$BN481,"&gt;=2")&lt;=1,SUM($BL481:$BP481)*D$8,CG480)</f>
        <v>604799.99999999988</v>
      </c>
      <c r="CH481" s="4">
        <f>IF(COUNTIF($BT$5:$BT481,"&gt;=2")&lt;=1,SUM($BQ481:$BU481)*E$8,CH480)</f>
        <v>2592000</v>
      </c>
      <c r="CI481" s="4">
        <f>IF(COUNTIF($BZ$5:$BZ481,"&gt;=2")&lt;=1,SUM($BV481:$BZ481)*F$8,CI480)</f>
        <v>34560000</v>
      </c>
      <c r="CJ481" s="4">
        <f t="shared" si="374"/>
        <v>1555200</v>
      </c>
      <c r="CK481" s="4">
        <f t="shared" si="375"/>
        <v>456.75</v>
      </c>
      <c r="CM481" s="4">
        <v>477</v>
      </c>
      <c r="CN481" s="4">
        <f>IF(COUNTIF($BH$5:$BH481,"&gt;=2")&gt;1,CN480,BG481)</f>
        <v>4.8999999999999995</v>
      </c>
      <c r="CO481" s="4">
        <f>IF(COUNTIF($BH$5:$BH481,"&gt;=2")&gt;1,CO480,BH481)</f>
        <v>2.1</v>
      </c>
      <c r="CP481" s="4">
        <f>IF(COUNTIF($BH$5:$BH481,"&gt;=2")&gt;1,CP480,BI481)</f>
        <v>0</v>
      </c>
      <c r="CQ481" s="4">
        <f>IF(COUNTIF($BH$5:$BH481,"&gt;=2")&gt;1,CQ480,BJ481)</f>
        <v>0</v>
      </c>
      <c r="CR481" s="4">
        <f>IF(COUNTIF($BH$5:$BH481,"&gt;=2")&gt;1,CR480,BK481)</f>
        <v>0</v>
      </c>
      <c r="CS481" s="4">
        <f>IF(COUNTIF($BN$5:$BN481,"&gt;=2")&gt;1,CS480,BL481)</f>
        <v>7</v>
      </c>
      <c r="CT481" s="4">
        <f>IF(COUNTIF($BN$5:$BN481,"&gt;=2")&gt;1,CT480,BM481)</f>
        <v>4.8999999999999995</v>
      </c>
      <c r="CU481" s="4">
        <f>IF(COUNTIF($BN$5:$BN481,"&gt;=2")&gt;1,CU480,BN481)</f>
        <v>2.1</v>
      </c>
      <c r="CV481" s="4">
        <f>IF(COUNTIF($BN$5:$BN481,"&gt;=2")&gt;1,CV480,BO481)</f>
        <v>0</v>
      </c>
      <c r="CW481" s="4">
        <f>IF(COUNTIF($BN$5:$BN481,"&gt;=2")&gt;1,CW480,BP481)</f>
        <v>0</v>
      </c>
      <c r="CX481" s="4">
        <f>IF(COUNTIF($BT$5:$BT481,"&gt;=2")&gt;1,CX480,BQ481)</f>
        <v>0</v>
      </c>
      <c r="CY481" s="4">
        <f>IF(COUNTIF($BT$5:$BT481,"&gt;=2")&gt;1,CY480,BR481)</f>
        <v>26</v>
      </c>
      <c r="CZ481" s="4">
        <f>IF(COUNTIF($BT$5:$BT481,"&gt;=2")&gt;1,CZ480,BS481)</f>
        <v>11.999999999999996</v>
      </c>
      <c r="DA481" s="4">
        <f>IF(COUNTIF($BT$5:$BT481,"&gt;=2")&gt;1,DA480,BT481)</f>
        <v>2</v>
      </c>
      <c r="DB481" s="4">
        <f>IF(COUNTIF($BT$5:$BT481,"&gt;=2")&gt;1,DB480,BU481)</f>
        <v>0</v>
      </c>
      <c r="DC481" s="4">
        <f>IF(COUNTIF($BZ$5:$BZ481,"&gt;=2")&gt;1,DC480,BV481)</f>
        <v>0</v>
      </c>
      <c r="DD481" s="4">
        <f>IF(COUNTIF($BZ$5:$BZ481,"&gt;=2")&gt;1,DD480,BW481)</f>
        <v>0</v>
      </c>
      <c r="DE481" s="4">
        <f>IF(COUNTIF($BZ$5:$BZ481,"&gt;=2")&gt;1,DE480,BX481)</f>
        <v>320</v>
      </c>
      <c r="DF481" s="4">
        <f>IF(COUNTIF($BZ$5:$BZ481,"&gt;=2")&gt;1,DF480,BY481)</f>
        <v>77.999999999999986</v>
      </c>
      <c r="DG481" s="4">
        <f>IF(COUNTIF($BZ$5:$BZ481,"&gt;=2")&gt;1,DG480,BZ481)</f>
        <v>2</v>
      </c>
      <c r="DH481" s="4">
        <f t="shared" si="376"/>
        <v>0</v>
      </c>
      <c r="DI481" s="4">
        <f t="shared" si="377"/>
        <v>0</v>
      </c>
      <c r="DJ481" s="4">
        <f t="shared" si="378"/>
        <v>0</v>
      </c>
      <c r="DK481" s="4">
        <f t="shared" si="379"/>
        <v>17.46</v>
      </c>
      <c r="DL481" s="4">
        <f t="shared" si="380"/>
        <v>0.54000000000000048</v>
      </c>
      <c r="DM481" s="4">
        <f t="shared" si="381"/>
        <v>7</v>
      </c>
      <c r="DN481" s="4">
        <f t="shared" si="382"/>
        <v>13.999999999999998</v>
      </c>
      <c r="DO481" s="4">
        <f t="shared" si="383"/>
        <v>40</v>
      </c>
      <c r="DP481" s="4">
        <f t="shared" si="384"/>
        <v>400</v>
      </c>
      <c r="DQ481" s="4">
        <f t="shared" si="385"/>
        <v>18</v>
      </c>
      <c r="DS481" s="4">
        <v>477</v>
      </c>
      <c r="DT481" s="4">
        <f>$CK481+INDEX(节奏总纲!D$4:D$163,基础状态预估!$C$2)</f>
        <v>501.00483399593907</v>
      </c>
      <c r="DU481" s="4">
        <f>$CK481+INDEX(节奏总纲!E$4:E$163,基础状态预估!$C$2)</f>
        <v>495.28268396026414</v>
      </c>
      <c r="DV481" s="4">
        <f>$CK481+INDEX(节奏总纲!F$4:F$163,基础状态预估!$C$2)</f>
        <v>488.39220630709644</v>
      </c>
      <c r="DW481" s="4">
        <f>$CK481+INDEX(节奏总纲!G$4:G$163,基础状态预估!$C$2)</f>
        <v>480.03246816526354</v>
      </c>
      <c r="DX481" s="4">
        <f>$CK481+INDEX(节奏总纲!H$4:H$163,基础状态预估!$C$2)</f>
        <v>469.69453894381218</v>
      </c>
      <c r="DY481" s="4">
        <f t="shared" si="386"/>
        <v>11.899999999999999</v>
      </c>
      <c r="DZ481" s="4">
        <f t="shared" si="387"/>
        <v>33</v>
      </c>
      <c r="EA481" s="4">
        <f t="shared" si="388"/>
        <v>334.1</v>
      </c>
      <c r="EB481" s="4">
        <f t="shared" si="389"/>
        <v>97.45999999999998</v>
      </c>
      <c r="EC481" s="4">
        <f t="shared" si="390"/>
        <v>2.5400000000000005</v>
      </c>
    </row>
    <row r="482" spans="58:133" x14ac:dyDescent="0.15">
      <c r="BF482" s="4">
        <v>478</v>
      </c>
      <c r="BG482" s="4">
        <f t="shared" si="372"/>
        <v>334.59999999999997</v>
      </c>
      <c r="BH482" s="4">
        <f t="shared" si="373"/>
        <v>143.4</v>
      </c>
      <c r="BL482" s="4">
        <f t="shared" si="361"/>
        <v>236</v>
      </c>
      <c r="BM482" s="4">
        <f t="shared" si="362"/>
        <v>165.2</v>
      </c>
      <c r="BN482" s="4">
        <f t="shared" si="363"/>
        <v>70.8</v>
      </c>
      <c r="BR482" s="4">
        <f t="shared" si="364"/>
        <v>298.35000000000002</v>
      </c>
      <c r="BS482" s="4">
        <f t="shared" si="365"/>
        <v>137.69999999999996</v>
      </c>
      <c r="BT482" s="4">
        <f t="shared" si="366"/>
        <v>22.950000000000003</v>
      </c>
      <c r="BX482" s="4">
        <f t="shared" si="367"/>
        <v>335.20000000000005</v>
      </c>
      <c r="BY482" s="4">
        <f t="shared" si="368"/>
        <v>81.704999999999984</v>
      </c>
      <c r="BZ482" s="4">
        <f t="shared" si="369"/>
        <v>2.0950000000000002</v>
      </c>
      <c r="CD482" s="4">
        <f t="shared" si="370"/>
        <v>18.43</v>
      </c>
      <c r="CE482" s="4">
        <f t="shared" si="371"/>
        <v>0.57000000000000051</v>
      </c>
      <c r="CF482" s="4">
        <f>IF(COUNTIF($BH$5:$BH482,"&gt;=2")&lt;=1,SUM($BG482:$BK482)*C$8,CF481)</f>
        <v>151200</v>
      </c>
      <c r="CG482" s="4">
        <f>IF(COUNTIF($BN$5:$BN482,"&gt;=2")&lt;=1,SUM($BL482:$BP482)*D$8,CG481)</f>
        <v>604799.99999999988</v>
      </c>
      <c r="CH482" s="4">
        <f>IF(COUNTIF($BT$5:$BT482,"&gt;=2")&lt;=1,SUM($BQ482:$BU482)*E$8,CH481)</f>
        <v>2592000</v>
      </c>
      <c r="CI482" s="4">
        <f>IF(COUNTIF($BZ$5:$BZ482,"&gt;=2")&lt;=1,SUM($BV482:$BZ482)*F$8,CI481)</f>
        <v>34560000</v>
      </c>
      <c r="CJ482" s="4">
        <f t="shared" si="374"/>
        <v>1641600</v>
      </c>
      <c r="CK482" s="4">
        <f t="shared" si="375"/>
        <v>457.75</v>
      </c>
      <c r="CM482" s="4">
        <v>478</v>
      </c>
      <c r="CN482" s="4">
        <f>IF(COUNTIF($BH$5:$BH482,"&gt;=2")&gt;1,CN481,BG482)</f>
        <v>4.8999999999999995</v>
      </c>
      <c r="CO482" s="4">
        <f>IF(COUNTIF($BH$5:$BH482,"&gt;=2")&gt;1,CO481,BH482)</f>
        <v>2.1</v>
      </c>
      <c r="CP482" s="4">
        <f>IF(COUNTIF($BH$5:$BH482,"&gt;=2")&gt;1,CP481,BI482)</f>
        <v>0</v>
      </c>
      <c r="CQ482" s="4">
        <f>IF(COUNTIF($BH$5:$BH482,"&gt;=2")&gt;1,CQ481,BJ482)</f>
        <v>0</v>
      </c>
      <c r="CR482" s="4">
        <f>IF(COUNTIF($BH$5:$BH482,"&gt;=2")&gt;1,CR481,BK482)</f>
        <v>0</v>
      </c>
      <c r="CS482" s="4">
        <f>IF(COUNTIF($BN$5:$BN482,"&gt;=2")&gt;1,CS481,BL482)</f>
        <v>7</v>
      </c>
      <c r="CT482" s="4">
        <f>IF(COUNTIF($BN$5:$BN482,"&gt;=2")&gt;1,CT481,BM482)</f>
        <v>4.8999999999999995</v>
      </c>
      <c r="CU482" s="4">
        <f>IF(COUNTIF($BN$5:$BN482,"&gt;=2")&gt;1,CU481,BN482)</f>
        <v>2.1</v>
      </c>
      <c r="CV482" s="4">
        <f>IF(COUNTIF($BN$5:$BN482,"&gt;=2")&gt;1,CV481,BO482)</f>
        <v>0</v>
      </c>
      <c r="CW482" s="4">
        <f>IF(COUNTIF($BN$5:$BN482,"&gt;=2")&gt;1,CW481,BP482)</f>
        <v>0</v>
      </c>
      <c r="CX482" s="4">
        <f>IF(COUNTIF($BT$5:$BT482,"&gt;=2")&gt;1,CX481,BQ482)</f>
        <v>0</v>
      </c>
      <c r="CY482" s="4">
        <f>IF(COUNTIF($BT$5:$BT482,"&gt;=2")&gt;1,CY481,BR482)</f>
        <v>26</v>
      </c>
      <c r="CZ482" s="4">
        <f>IF(COUNTIF($BT$5:$BT482,"&gt;=2")&gt;1,CZ481,BS482)</f>
        <v>11.999999999999996</v>
      </c>
      <c r="DA482" s="4">
        <f>IF(COUNTIF($BT$5:$BT482,"&gt;=2")&gt;1,DA481,BT482)</f>
        <v>2</v>
      </c>
      <c r="DB482" s="4">
        <f>IF(COUNTIF($BT$5:$BT482,"&gt;=2")&gt;1,DB481,BU482)</f>
        <v>0</v>
      </c>
      <c r="DC482" s="4">
        <f>IF(COUNTIF($BZ$5:$BZ482,"&gt;=2")&gt;1,DC481,BV482)</f>
        <v>0</v>
      </c>
      <c r="DD482" s="4">
        <f>IF(COUNTIF($BZ$5:$BZ482,"&gt;=2")&gt;1,DD481,BW482)</f>
        <v>0</v>
      </c>
      <c r="DE482" s="4">
        <f>IF(COUNTIF($BZ$5:$BZ482,"&gt;=2")&gt;1,DE481,BX482)</f>
        <v>320</v>
      </c>
      <c r="DF482" s="4">
        <f>IF(COUNTIF($BZ$5:$BZ482,"&gt;=2")&gt;1,DF481,BY482)</f>
        <v>77.999999999999986</v>
      </c>
      <c r="DG482" s="4">
        <f>IF(COUNTIF($BZ$5:$BZ482,"&gt;=2")&gt;1,DG481,BZ482)</f>
        <v>2</v>
      </c>
      <c r="DH482" s="4">
        <f t="shared" si="376"/>
        <v>0</v>
      </c>
      <c r="DI482" s="4">
        <f t="shared" si="377"/>
        <v>0</v>
      </c>
      <c r="DJ482" s="4">
        <f t="shared" si="378"/>
        <v>0</v>
      </c>
      <c r="DK482" s="4">
        <f t="shared" si="379"/>
        <v>18.43</v>
      </c>
      <c r="DL482" s="4">
        <f t="shared" si="380"/>
        <v>0.57000000000000051</v>
      </c>
      <c r="DM482" s="4">
        <f t="shared" si="381"/>
        <v>7</v>
      </c>
      <c r="DN482" s="4">
        <f t="shared" si="382"/>
        <v>13.999999999999998</v>
      </c>
      <c r="DO482" s="4">
        <f t="shared" si="383"/>
        <v>40</v>
      </c>
      <c r="DP482" s="4">
        <f t="shared" si="384"/>
        <v>400</v>
      </c>
      <c r="DQ482" s="4">
        <f t="shared" si="385"/>
        <v>19</v>
      </c>
      <c r="DS482" s="4">
        <v>478</v>
      </c>
      <c r="DT482" s="4">
        <f>$CK482+INDEX(节奏总纲!D$4:D$163,基础状态预估!$C$2)</f>
        <v>502.00483399593907</v>
      </c>
      <c r="DU482" s="4">
        <f>$CK482+INDEX(节奏总纲!E$4:E$163,基础状态预估!$C$2)</f>
        <v>496.28268396026414</v>
      </c>
      <c r="DV482" s="4">
        <f>$CK482+INDEX(节奏总纲!F$4:F$163,基础状态预估!$C$2)</f>
        <v>489.39220630709644</v>
      </c>
      <c r="DW482" s="4">
        <f>$CK482+INDEX(节奏总纲!G$4:G$163,基础状态预估!$C$2)</f>
        <v>481.03246816526354</v>
      </c>
      <c r="DX482" s="4">
        <f>$CK482+INDEX(节奏总纲!H$4:H$163,基础状态预估!$C$2)</f>
        <v>470.69453894381218</v>
      </c>
      <c r="DY482" s="4">
        <f t="shared" si="386"/>
        <v>11.899999999999999</v>
      </c>
      <c r="DZ482" s="4">
        <f t="shared" si="387"/>
        <v>33</v>
      </c>
      <c r="EA482" s="4">
        <f t="shared" si="388"/>
        <v>334.1</v>
      </c>
      <c r="EB482" s="4">
        <f t="shared" si="389"/>
        <v>98.429999999999978</v>
      </c>
      <c r="EC482" s="4">
        <f t="shared" si="390"/>
        <v>2.5700000000000003</v>
      </c>
    </row>
    <row r="483" spans="58:133" x14ac:dyDescent="0.15">
      <c r="BF483" s="4">
        <v>479</v>
      </c>
      <c r="BG483" s="4">
        <f t="shared" si="372"/>
        <v>335.29999999999995</v>
      </c>
      <c r="BH483" s="4">
        <f t="shared" si="373"/>
        <v>143.69999999999999</v>
      </c>
      <c r="BL483" s="4">
        <f t="shared" si="361"/>
        <v>236.5</v>
      </c>
      <c r="BM483" s="4">
        <f t="shared" si="362"/>
        <v>165.54999999999998</v>
      </c>
      <c r="BN483" s="4">
        <f t="shared" si="363"/>
        <v>70.95</v>
      </c>
      <c r="BR483" s="4">
        <f t="shared" si="364"/>
        <v>299</v>
      </c>
      <c r="BS483" s="4">
        <f t="shared" si="365"/>
        <v>137.99999999999997</v>
      </c>
      <c r="BT483" s="4">
        <f t="shared" si="366"/>
        <v>23</v>
      </c>
      <c r="BX483" s="4">
        <f t="shared" si="367"/>
        <v>336</v>
      </c>
      <c r="BY483" s="4">
        <f t="shared" si="368"/>
        <v>81.899999999999977</v>
      </c>
      <c r="BZ483" s="4">
        <f t="shared" si="369"/>
        <v>2.1</v>
      </c>
      <c r="CD483" s="4">
        <f t="shared" si="370"/>
        <v>19.399999999999999</v>
      </c>
      <c r="CE483" s="4">
        <f t="shared" si="371"/>
        <v>0.60000000000000053</v>
      </c>
      <c r="CF483" s="4">
        <f>IF(COUNTIF($BH$5:$BH483,"&gt;=2")&lt;=1,SUM($BG483:$BK483)*C$8,CF482)</f>
        <v>151200</v>
      </c>
      <c r="CG483" s="4">
        <f>IF(COUNTIF($BN$5:$BN483,"&gt;=2")&lt;=1,SUM($BL483:$BP483)*D$8,CG482)</f>
        <v>604799.99999999988</v>
      </c>
      <c r="CH483" s="4">
        <f>IF(COUNTIF($BT$5:$BT483,"&gt;=2")&lt;=1,SUM($BQ483:$BU483)*E$8,CH482)</f>
        <v>2592000</v>
      </c>
      <c r="CI483" s="4">
        <f>IF(COUNTIF($BZ$5:$BZ483,"&gt;=2")&lt;=1,SUM($BV483:$BZ483)*F$8,CI482)</f>
        <v>34560000</v>
      </c>
      <c r="CJ483" s="4">
        <f t="shared" si="374"/>
        <v>1728000</v>
      </c>
      <c r="CK483" s="4">
        <f t="shared" si="375"/>
        <v>458.75</v>
      </c>
      <c r="CM483" s="4">
        <v>479</v>
      </c>
      <c r="CN483" s="4">
        <f>IF(COUNTIF($BH$5:$BH483,"&gt;=2")&gt;1,CN482,BG483)</f>
        <v>4.8999999999999995</v>
      </c>
      <c r="CO483" s="4">
        <f>IF(COUNTIF($BH$5:$BH483,"&gt;=2")&gt;1,CO482,BH483)</f>
        <v>2.1</v>
      </c>
      <c r="CP483" s="4">
        <f>IF(COUNTIF($BH$5:$BH483,"&gt;=2")&gt;1,CP482,BI483)</f>
        <v>0</v>
      </c>
      <c r="CQ483" s="4">
        <f>IF(COUNTIF($BH$5:$BH483,"&gt;=2")&gt;1,CQ482,BJ483)</f>
        <v>0</v>
      </c>
      <c r="CR483" s="4">
        <f>IF(COUNTIF($BH$5:$BH483,"&gt;=2")&gt;1,CR482,BK483)</f>
        <v>0</v>
      </c>
      <c r="CS483" s="4">
        <f>IF(COUNTIF($BN$5:$BN483,"&gt;=2")&gt;1,CS482,BL483)</f>
        <v>7</v>
      </c>
      <c r="CT483" s="4">
        <f>IF(COUNTIF($BN$5:$BN483,"&gt;=2")&gt;1,CT482,BM483)</f>
        <v>4.8999999999999995</v>
      </c>
      <c r="CU483" s="4">
        <f>IF(COUNTIF($BN$5:$BN483,"&gt;=2")&gt;1,CU482,BN483)</f>
        <v>2.1</v>
      </c>
      <c r="CV483" s="4">
        <f>IF(COUNTIF($BN$5:$BN483,"&gt;=2")&gt;1,CV482,BO483)</f>
        <v>0</v>
      </c>
      <c r="CW483" s="4">
        <f>IF(COUNTIF($BN$5:$BN483,"&gt;=2")&gt;1,CW482,BP483)</f>
        <v>0</v>
      </c>
      <c r="CX483" s="4">
        <f>IF(COUNTIF($BT$5:$BT483,"&gt;=2")&gt;1,CX482,BQ483)</f>
        <v>0</v>
      </c>
      <c r="CY483" s="4">
        <f>IF(COUNTIF($BT$5:$BT483,"&gt;=2")&gt;1,CY482,BR483)</f>
        <v>26</v>
      </c>
      <c r="CZ483" s="4">
        <f>IF(COUNTIF($BT$5:$BT483,"&gt;=2")&gt;1,CZ482,BS483)</f>
        <v>11.999999999999996</v>
      </c>
      <c r="DA483" s="4">
        <f>IF(COUNTIF($BT$5:$BT483,"&gt;=2")&gt;1,DA482,BT483)</f>
        <v>2</v>
      </c>
      <c r="DB483" s="4">
        <f>IF(COUNTIF($BT$5:$BT483,"&gt;=2")&gt;1,DB482,BU483)</f>
        <v>0</v>
      </c>
      <c r="DC483" s="4">
        <f>IF(COUNTIF($BZ$5:$BZ483,"&gt;=2")&gt;1,DC482,BV483)</f>
        <v>0</v>
      </c>
      <c r="DD483" s="4">
        <f>IF(COUNTIF($BZ$5:$BZ483,"&gt;=2")&gt;1,DD482,BW483)</f>
        <v>0</v>
      </c>
      <c r="DE483" s="4">
        <f>IF(COUNTIF($BZ$5:$BZ483,"&gt;=2")&gt;1,DE482,BX483)</f>
        <v>320</v>
      </c>
      <c r="DF483" s="4">
        <f>IF(COUNTIF($BZ$5:$BZ483,"&gt;=2")&gt;1,DF482,BY483)</f>
        <v>77.999999999999986</v>
      </c>
      <c r="DG483" s="4">
        <f>IF(COUNTIF($BZ$5:$BZ483,"&gt;=2")&gt;1,DG482,BZ483)</f>
        <v>2</v>
      </c>
      <c r="DH483" s="4">
        <f t="shared" si="376"/>
        <v>0</v>
      </c>
      <c r="DI483" s="4">
        <f t="shared" si="377"/>
        <v>0</v>
      </c>
      <c r="DJ483" s="4">
        <f t="shared" si="378"/>
        <v>0</v>
      </c>
      <c r="DK483" s="4">
        <f t="shared" si="379"/>
        <v>19.399999999999999</v>
      </c>
      <c r="DL483" s="4">
        <f t="shared" si="380"/>
        <v>0.60000000000000053</v>
      </c>
      <c r="DM483" s="4">
        <f t="shared" si="381"/>
        <v>7</v>
      </c>
      <c r="DN483" s="4">
        <f t="shared" si="382"/>
        <v>13.999999999999998</v>
      </c>
      <c r="DO483" s="4">
        <f t="shared" si="383"/>
        <v>40</v>
      </c>
      <c r="DP483" s="4">
        <f t="shared" si="384"/>
        <v>400</v>
      </c>
      <c r="DQ483" s="4">
        <f t="shared" si="385"/>
        <v>20</v>
      </c>
      <c r="DS483" s="4">
        <v>479</v>
      </c>
      <c r="DT483" s="4">
        <f>$CK483+INDEX(节奏总纲!D$4:D$163,基础状态预估!$C$2)</f>
        <v>503.00483399593907</v>
      </c>
      <c r="DU483" s="4">
        <f>$CK483+INDEX(节奏总纲!E$4:E$163,基础状态预估!$C$2)</f>
        <v>497.28268396026414</v>
      </c>
      <c r="DV483" s="4">
        <f>$CK483+INDEX(节奏总纲!F$4:F$163,基础状态预估!$C$2)</f>
        <v>490.39220630709644</v>
      </c>
      <c r="DW483" s="4">
        <f>$CK483+INDEX(节奏总纲!G$4:G$163,基础状态预估!$C$2)</f>
        <v>482.03246816526354</v>
      </c>
      <c r="DX483" s="4">
        <f>$CK483+INDEX(节奏总纲!H$4:H$163,基础状态预估!$C$2)</f>
        <v>471.69453894381218</v>
      </c>
      <c r="DY483" s="4">
        <f t="shared" si="386"/>
        <v>11.899999999999999</v>
      </c>
      <c r="DZ483" s="4">
        <f t="shared" si="387"/>
        <v>33</v>
      </c>
      <c r="EA483" s="4">
        <f t="shared" si="388"/>
        <v>334.1</v>
      </c>
      <c r="EB483" s="4">
        <f t="shared" si="389"/>
        <v>99.399999999999977</v>
      </c>
      <c r="EC483" s="4">
        <f t="shared" si="390"/>
        <v>2.6000000000000005</v>
      </c>
    </row>
    <row r="484" spans="58:133" x14ac:dyDescent="0.15">
      <c r="BF484" s="4">
        <v>480</v>
      </c>
      <c r="BG484" s="4">
        <f t="shared" si="372"/>
        <v>336</v>
      </c>
      <c r="BH484" s="4">
        <f t="shared" si="373"/>
        <v>144</v>
      </c>
      <c r="BL484" s="4">
        <f t="shared" si="361"/>
        <v>237</v>
      </c>
      <c r="BM484" s="4">
        <f t="shared" si="362"/>
        <v>165.89999999999998</v>
      </c>
      <c r="BN484" s="4">
        <f t="shared" si="363"/>
        <v>71.099999999999994</v>
      </c>
      <c r="BR484" s="4">
        <f t="shared" si="364"/>
        <v>299.65000000000003</v>
      </c>
      <c r="BS484" s="4">
        <f t="shared" si="365"/>
        <v>138.29999999999998</v>
      </c>
      <c r="BT484" s="4">
        <f t="shared" si="366"/>
        <v>23.05</v>
      </c>
      <c r="BX484" s="4">
        <f t="shared" si="367"/>
        <v>336.8</v>
      </c>
      <c r="BY484" s="4">
        <f t="shared" si="368"/>
        <v>82.094999999999985</v>
      </c>
      <c r="BZ484" s="4">
        <f t="shared" si="369"/>
        <v>2.105</v>
      </c>
      <c r="CD484" s="4">
        <f t="shared" si="370"/>
        <v>20.37</v>
      </c>
      <c r="CE484" s="4">
        <f t="shared" si="371"/>
        <v>0.63000000000000056</v>
      </c>
      <c r="CF484" s="4">
        <f>IF(COUNTIF($BH$5:$BH484,"&gt;=2")&lt;=1,SUM($BG484:$BK484)*C$8,CF483)</f>
        <v>151200</v>
      </c>
      <c r="CG484" s="4">
        <f>IF(COUNTIF($BN$5:$BN484,"&gt;=2")&lt;=1,SUM($BL484:$BP484)*D$8,CG483)</f>
        <v>604799.99999999988</v>
      </c>
      <c r="CH484" s="4">
        <f>IF(COUNTIF($BT$5:$BT484,"&gt;=2")&lt;=1,SUM($BQ484:$BU484)*E$8,CH483)</f>
        <v>2592000</v>
      </c>
      <c r="CI484" s="4">
        <f>IF(COUNTIF($BZ$5:$BZ484,"&gt;=2")&lt;=1,SUM($BV484:$BZ484)*F$8,CI483)</f>
        <v>34560000</v>
      </c>
      <c r="CJ484" s="4">
        <f t="shared" si="374"/>
        <v>1814400</v>
      </c>
      <c r="CK484" s="4">
        <f t="shared" si="375"/>
        <v>459.75</v>
      </c>
      <c r="CM484" s="4">
        <v>480</v>
      </c>
      <c r="CN484" s="4">
        <f>IF(COUNTIF($BH$5:$BH484,"&gt;=2")&gt;1,CN483,BG484)</f>
        <v>4.8999999999999995</v>
      </c>
      <c r="CO484" s="4">
        <f>IF(COUNTIF($BH$5:$BH484,"&gt;=2")&gt;1,CO483,BH484)</f>
        <v>2.1</v>
      </c>
      <c r="CP484" s="4">
        <f>IF(COUNTIF($BH$5:$BH484,"&gt;=2")&gt;1,CP483,BI484)</f>
        <v>0</v>
      </c>
      <c r="CQ484" s="4">
        <f>IF(COUNTIF($BH$5:$BH484,"&gt;=2")&gt;1,CQ483,BJ484)</f>
        <v>0</v>
      </c>
      <c r="CR484" s="4">
        <f>IF(COUNTIF($BH$5:$BH484,"&gt;=2")&gt;1,CR483,BK484)</f>
        <v>0</v>
      </c>
      <c r="CS484" s="4">
        <f>IF(COUNTIF($BN$5:$BN484,"&gt;=2")&gt;1,CS483,BL484)</f>
        <v>7</v>
      </c>
      <c r="CT484" s="4">
        <f>IF(COUNTIF($BN$5:$BN484,"&gt;=2")&gt;1,CT483,BM484)</f>
        <v>4.8999999999999995</v>
      </c>
      <c r="CU484" s="4">
        <f>IF(COUNTIF($BN$5:$BN484,"&gt;=2")&gt;1,CU483,BN484)</f>
        <v>2.1</v>
      </c>
      <c r="CV484" s="4">
        <f>IF(COUNTIF($BN$5:$BN484,"&gt;=2")&gt;1,CV483,BO484)</f>
        <v>0</v>
      </c>
      <c r="CW484" s="4">
        <f>IF(COUNTIF($BN$5:$BN484,"&gt;=2")&gt;1,CW483,BP484)</f>
        <v>0</v>
      </c>
      <c r="CX484" s="4">
        <f>IF(COUNTIF($BT$5:$BT484,"&gt;=2")&gt;1,CX483,BQ484)</f>
        <v>0</v>
      </c>
      <c r="CY484" s="4">
        <f>IF(COUNTIF($BT$5:$BT484,"&gt;=2")&gt;1,CY483,BR484)</f>
        <v>26</v>
      </c>
      <c r="CZ484" s="4">
        <f>IF(COUNTIF($BT$5:$BT484,"&gt;=2")&gt;1,CZ483,BS484)</f>
        <v>11.999999999999996</v>
      </c>
      <c r="DA484" s="4">
        <f>IF(COUNTIF($BT$5:$BT484,"&gt;=2")&gt;1,DA483,BT484)</f>
        <v>2</v>
      </c>
      <c r="DB484" s="4">
        <f>IF(COUNTIF($BT$5:$BT484,"&gt;=2")&gt;1,DB483,BU484)</f>
        <v>0</v>
      </c>
      <c r="DC484" s="4">
        <f>IF(COUNTIF($BZ$5:$BZ484,"&gt;=2")&gt;1,DC483,BV484)</f>
        <v>0</v>
      </c>
      <c r="DD484" s="4">
        <f>IF(COUNTIF($BZ$5:$BZ484,"&gt;=2")&gt;1,DD483,BW484)</f>
        <v>0</v>
      </c>
      <c r="DE484" s="4">
        <f>IF(COUNTIF($BZ$5:$BZ484,"&gt;=2")&gt;1,DE483,BX484)</f>
        <v>320</v>
      </c>
      <c r="DF484" s="4">
        <f>IF(COUNTIF($BZ$5:$BZ484,"&gt;=2")&gt;1,DF483,BY484)</f>
        <v>77.999999999999986</v>
      </c>
      <c r="DG484" s="4">
        <f>IF(COUNTIF($BZ$5:$BZ484,"&gt;=2")&gt;1,DG483,BZ484)</f>
        <v>2</v>
      </c>
      <c r="DH484" s="4">
        <f t="shared" si="376"/>
        <v>0</v>
      </c>
      <c r="DI484" s="4">
        <f t="shared" si="377"/>
        <v>0</v>
      </c>
      <c r="DJ484" s="4">
        <f t="shared" si="378"/>
        <v>0</v>
      </c>
      <c r="DK484" s="4">
        <f t="shared" si="379"/>
        <v>20.37</v>
      </c>
      <c r="DL484" s="4">
        <f t="shared" si="380"/>
        <v>0.63000000000000056</v>
      </c>
      <c r="DM484" s="4">
        <f t="shared" si="381"/>
        <v>7</v>
      </c>
      <c r="DN484" s="4">
        <f t="shared" si="382"/>
        <v>13.999999999999998</v>
      </c>
      <c r="DO484" s="4">
        <f t="shared" si="383"/>
        <v>40</v>
      </c>
      <c r="DP484" s="4">
        <f t="shared" si="384"/>
        <v>400</v>
      </c>
      <c r="DQ484" s="4">
        <f t="shared" si="385"/>
        <v>21</v>
      </c>
      <c r="DS484" s="4">
        <v>480</v>
      </c>
      <c r="DT484" s="4">
        <f>$CK484+INDEX(节奏总纲!D$4:D$163,基础状态预估!$C$2)</f>
        <v>504.00483399593907</v>
      </c>
      <c r="DU484" s="4">
        <f>$CK484+INDEX(节奏总纲!E$4:E$163,基础状态预估!$C$2)</f>
        <v>498.28268396026414</v>
      </c>
      <c r="DV484" s="4">
        <f>$CK484+INDEX(节奏总纲!F$4:F$163,基础状态预估!$C$2)</f>
        <v>491.39220630709644</v>
      </c>
      <c r="DW484" s="4">
        <f>$CK484+INDEX(节奏总纲!G$4:G$163,基础状态预估!$C$2)</f>
        <v>483.03246816526354</v>
      </c>
      <c r="DX484" s="4">
        <f>$CK484+INDEX(节奏总纲!H$4:H$163,基础状态预估!$C$2)</f>
        <v>472.69453894381218</v>
      </c>
      <c r="DY484" s="4">
        <f t="shared" si="386"/>
        <v>11.899999999999999</v>
      </c>
      <c r="DZ484" s="4">
        <f t="shared" si="387"/>
        <v>33</v>
      </c>
      <c r="EA484" s="4">
        <f t="shared" si="388"/>
        <v>334.1</v>
      </c>
      <c r="EB484" s="4">
        <f t="shared" si="389"/>
        <v>100.36999999999999</v>
      </c>
      <c r="EC484" s="4">
        <f t="shared" si="390"/>
        <v>2.6300000000000008</v>
      </c>
    </row>
    <row r="485" spans="58:133" x14ac:dyDescent="0.15">
      <c r="BF485" s="4">
        <v>481</v>
      </c>
      <c r="BG485" s="4">
        <f t="shared" si="372"/>
        <v>336.7</v>
      </c>
      <c r="BH485" s="4">
        <f t="shared" si="373"/>
        <v>144.29999999999998</v>
      </c>
      <c r="BL485" s="4">
        <f t="shared" si="361"/>
        <v>237.5</v>
      </c>
      <c r="BM485" s="4">
        <f t="shared" si="362"/>
        <v>166.25</v>
      </c>
      <c r="BN485" s="4">
        <f t="shared" si="363"/>
        <v>71.25</v>
      </c>
      <c r="BR485" s="4">
        <f t="shared" si="364"/>
        <v>300.3</v>
      </c>
      <c r="BS485" s="4">
        <f t="shared" si="365"/>
        <v>138.59999999999997</v>
      </c>
      <c r="BT485" s="4">
        <f t="shared" si="366"/>
        <v>23.1</v>
      </c>
      <c r="BX485" s="4">
        <f t="shared" si="367"/>
        <v>337.6</v>
      </c>
      <c r="BY485" s="4">
        <f t="shared" si="368"/>
        <v>82.289999999999978</v>
      </c>
      <c r="BZ485" s="4">
        <f t="shared" si="369"/>
        <v>2.11</v>
      </c>
      <c r="CD485" s="4">
        <f t="shared" si="370"/>
        <v>21.34</v>
      </c>
      <c r="CE485" s="4">
        <f t="shared" si="371"/>
        <v>0.66000000000000059</v>
      </c>
      <c r="CF485" s="4">
        <f>IF(COUNTIF($BH$5:$BH485,"&gt;=2")&lt;=1,SUM($BG485:$BK485)*C$8,CF484)</f>
        <v>151200</v>
      </c>
      <c r="CG485" s="4">
        <f>IF(COUNTIF($BN$5:$BN485,"&gt;=2")&lt;=1,SUM($BL485:$BP485)*D$8,CG484)</f>
        <v>604799.99999999988</v>
      </c>
      <c r="CH485" s="4">
        <f>IF(COUNTIF($BT$5:$BT485,"&gt;=2")&lt;=1,SUM($BQ485:$BU485)*E$8,CH484)</f>
        <v>2592000</v>
      </c>
      <c r="CI485" s="4">
        <f>IF(COUNTIF($BZ$5:$BZ485,"&gt;=2")&lt;=1,SUM($BV485:$BZ485)*F$8,CI484)</f>
        <v>34560000</v>
      </c>
      <c r="CJ485" s="4">
        <f t="shared" si="374"/>
        <v>1900800</v>
      </c>
      <c r="CK485" s="4">
        <f t="shared" si="375"/>
        <v>460.75</v>
      </c>
      <c r="CM485" s="4">
        <v>481</v>
      </c>
      <c r="CN485" s="4">
        <f>IF(COUNTIF($BH$5:$BH485,"&gt;=2")&gt;1,CN484,BG485)</f>
        <v>4.8999999999999995</v>
      </c>
      <c r="CO485" s="4">
        <f>IF(COUNTIF($BH$5:$BH485,"&gt;=2")&gt;1,CO484,BH485)</f>
        <v>2.1</v>
      </c>
      <c r="CP485" s="4">
        <f>IF(COUNTIF($BH$5:$BH485,"&gt;=2")&gt;1,CP484,BI485)</f>
        <v>0</v>
      </c>
      <c r="CQ485" s="4">
        <f>IF(COUNTIF($BH$5:$BH485,"&gt;=2")&gt;1,CQ484,BJ485)</f>
        <v>0</v>
      </c>
      <c r="CR485" s="4">
        <f>IF(COUNTIF($BH$5:$BH485,"&gt;=2")&gt;1,CR484,BK485)</f>
        <v>0</v>
      </c>
      <c r="CS485" s="4">
        <f>IF(COUNTIF($BN$5:$BN485,"&gt;=2")&gt;1,CS484,BL485)</f>
        <v>7</v>
      </c>
      <c r="CT485" s="4">
        <f>IF(COUNTIF($BN$5:$BN485,"&gt;=2")&gt;1,CT484,BM485)</f>
        <v>4.8999999999999995</v>
      </c>
      <c r="CU485" s="4">
        <f>IF(COUNTIF($BN$5:$BN485,"&gt;=2")&gt;1,CU484,BN485)</f>
        <v>2.1</v>
      </c>
      <c r="CV485" s="4">
        <f>IF(COUNTIF($BN$5:$BN485,"&gt;=2")&gt;1,CV484,BO485)</f>
        <v>0</v>
      </c>
      <c r="CW485" s="4">
        <f>IF(COUNTIF($BN$5:$BN485,"&gt;=2")&gt;1,CW484,BP485)</f>
        <v>0</v>
      </c>
      <c r="CX485" s="4">
        <f>IF(COUNTIF($BT$5:$BT485,"&gt;=2")&gt;1,CX484,BQ485)</f>
        <v>0</v>
      </c>
      <c r="CY485" s="4">
        <f>IF(COUNTIF($BT$5:$BT485,"&gt;=2")&gt;1,CY484,BR485)</f>
        <v>26</v>
      </c>
      <c r="CZ485" s="4">
        <f>IF(COUNTIF($BT$5:$BT485,"&gt;=2")&gt;1,CZ484,BS485)</f>
        <v>11.999999999999996</v>
      </c>
      <c r="DA485" s="4">
        <f>IF(COUNTIF($BT$5:$BT485,"&gt;=2")&gt;1,DA484,BT485)</f>
        <v>2</v>
      </c>
      <c r="DB485" s="4">
        <f>IF(COUNTIF($BT$5:$BT485,"&gt;=2")&gt;1,DB484,BU485)</f>
        <v>0</v>
      </c>
      <c r="DC485" s="4">
        <f>IF(COUNTIF($BZ$5:$BZ485,"&gt;=2")&gt;1,DC484,BV485)</f>
        <v>0</v>
      </c>
      <c r="DD485" s="4">
        <f>IF(COUNTIF($BZ$5:$BZ485,"&gt;=2")&gt;1,DD484,BW485)</f>
        <v>0</v>
      </c>
      <c r="DE485" s="4">
        <f>IF(COUNTIF($BZ$5:$BZ485,"&gt;=2")&gt;1,DE484,BX485)</f>
        <v>320</v>
      </c>
      <c r="DF485" s="4">
        <f>IF(COUNTIF($BZ$5:$BZ485,"&gt;=2")&gt;1,DF484,BY485)</f>
        <v>77.999999999999986</v>
      </c>
      <c r="DG485" s="4">
        <f>IF(COUNTIF($BZ$5:$BZ485,"&gt;=2")&gt;1,DG484,BZ485)</f>
        <v>2</v>
      </c>
      <c r="DH485" s="4">
        <f t="shared" si="376"/>
        <v>0</v>
      </c>
      <c r="DI485" s="4">
        <f t="shared" si="377"/>
        <v>0</v>
      </c>
      <c r="DJ485" s="4">
        <f t="shared" si="378"/>
        <v>0</v>
      </c>
      <c r="DK485" s="4">
        <f t="shared" si="379"/>
        <v>21.34</v>
      </c>
      <c r="DL485" s="4">
        <f t="shared" si="380"/>
        <v>0.66000000000000059</v>
      </c>
      <c r="DM485" s="4">
        <f t="shared" si="381"/>
        <v>7</v>
      </c>
      <c r="DN485" s="4">
        <f t="shared" si="382"/>
        <v>13.999999999999998</v>
      </c>
      <c r="DO485" s="4">
        <f t="shared" si="383"/>
        <v>40</v>
      </c>
      <c r="DP485" s="4">
        <f t="shared" si="384"/>
        <v>400</v>
      </c>
      <c r="DQ485" s="4">
        <f t="shared" si="385"/>
        <v>22</v>
      </c>
      <c r="DS485" s="4">
        <v>481</v>
      </c>
      <c r="DT485" s="4">
        <f>$CK485+INDEX(节奏总纲!D$4:D$163,基础状态预估!$C$2)</f>
        <v>505.00483399593907</v>
      </c>
      <c r="DU485" s="4">
        <f>$CK485+INDEX(节奏总纲!E$4:E$163,基础状态预估!$C$2)</f>
        <v>499.28268396026414</v>
      </c>
      <c r="DV485" s="4">
        <f>$CK485+INDEX(节奏总纲!F$4:F$163,基础状态预估!$C$2)</f>
        <v>492.39220630709644</v>
      </c>
      <c r="DW485" s="4">
        <f>$CK485+INDEX(节奏总纲!G$4:G$163,基础状态预估!$C$2)</f>
        <v>484.03246816526354</v>
      </c>
      <c r="DX485" s="4">
        <f>$CK485+INDEX(节奏总纲!H$4:H$163,基础状态预估!$C$2)</f>
        <v>473.69453894381218</v>
      </c>
      <c r="DY485" s="4">
        <f t="shared" si="386"/>
        <v>11.899999999999999</v>
      </c>
      <c r="DZ485" s="4">
        <f t="shared" si="387"/>
        <v>33</v>
      </c>
      <c r="EA485" s="4">
        <f t="shared" si="388"/>
        <v>334.1</v>
      </c>
      <c r="EB485" s="4">
        <f t="shared" si="389"/>
        <v>101.33999999999999</v>
      </c>
      <c r="EC485" s="4">
        <f t="shared" si="390"/>
        <v>2.6600000000000006</v>
      </c>
    </row>
    <row r="486" spans="58:133" x14ac:dyDescent="0.15">
      <c r="BF486" s="4">
        <v>482</v>
      </c>
      <c r="BG486" s="4">
        <f t="shared" si="372"/>
        <v>337.4</v>
      </c>
      <c r="BH486" s="4">
        <f t="shared" si="373"/>
        <v>144.6</v>
      </c>
      <c r="BL486" s="4">
        <f t="shared" si="361"/>
        <v>238</v>
      </c>
      <c r="BM486" s="4">
        <f t="shared" si="362"/>
        <v>166.6</v>
      </c>
      <c r="BN486" s="4">
        <f t="shared" si="363"/>
        <v>71.399999999999991</v>
      </c>
      <c r="BR486" s="4">
        <f t="shared" si="364"/>
        <v>300.95</v>
      </c>
      <c r="BS486" s="4">
        <f t="shared" si="365"/>
        <v>138.89999999999998</v>
      </c>
      <c r="BT486" s="4">
        <f t="shared" si="366"/>
        <v>23.150000000000002</v>
      </c>
      <c r="BX486" s="4">
        <f t="shared" si="367"/>
        <v>338.40000000000003</v>
      </c>
      <c r="BY486" s="4">
        <f t="shared" si="368"/>
        <v>82.484999999999985</v>
      </c>
      <c r="BZ486" s="4">
        <f t="shared" si="369"/>
        <v>2.1150000000000002</v>
      </c>
      <c r="CD486" s="4">
        <f t="shared" si="370"/>
        <v>22.31</v>
      </c>
      <c r="CE486" s="4">
        <f t="shared" si="371"/>
        <v>0.69000000000000061</v>
      </c>
      <c r="CF486" s="4">
        <f>IF(COUNTIF($BH$5:$BH486,"&gt;=2")&lt;=1,SUM($BG486:$BK486)*C$8,CF485)</f>
        <v>151200</v>
      </c>
      <c r="CG486" s="4">
        <f>IF(COUNTIF($BN$5:$BN486,"&gt;=2")&lt;=1,SUM($BL486:$BP486)*D$8,CG485)</f>
        <v>604799.99999999988</v>
      </c>
      <c r="CH486" s="4">
        <f>IF(COUNTIF($BT$5:$BT486,"&gt;=2")&lt;=1,SUM($BQ486:$BU486)*E$8,CH485)</f>
        <v>2592000</v>
      </c>
      <c r="CI486" s="4">
        <f>IF(COUNTIF($BZ$5:$BZ486,"&gt;=2")&lt;=1,SUM($BV486:$BZ486)*F$8,CI485)</f>
        <v>34560000</v>
      </c>
      <c r="CJ486" s="4">
        <f t="shared" si="374"/>
        <v>1987200</v>
      </c>
      <c r="CK486" s="4">
        <f t="shared" si="375"/>
        <v>461.75</v>
      </c>
      <c r="CM486" s="4">
        <v>482</v>
      </c>
      <c r="CN486" s="4">
        <f>IF(COUNTIF($BH$5:$BH486,"&gt;=2")&gt;1,CN485,BG486)</f>
        <v>4.8999999999999995</v>
      </c>
      <c r="CO486" s="4">
        <f>IF(COUNTIF($BH$5:$BH486,"&gt;=2")&gt;1,CO485,BH486)</f>
        <v>2.1</v>
      </c>
      <c r="CP486" s="4">
        <f>IF(COUNTIF($BH$5:$BH486,"&gt;=2")&gt;1,CP485,BI486)</f>
        <v>0</v>
      </c>
      <c r="CQ486" s="4">
        <f>IF(COUNTIF($BH$5:$BH486,"&gt;=2")&gt;1,CQ485,BJ486)</f>
        <v>0</v>
      </c>
      <c r="CR486" s="4">
        <f>IF(COUNTIF($BH$5:$BH486,"&gt;=2")&gt;1,CR485,BK486)</f>
        <v>0</v>
      </c>
      <c r="CS486" s="4">
        <f>IF(COUNTIF($BN$5:$BN486,"&gt;=2")&gt;1,CS485,BL486)</f>
        <v>7</v>
      </c>
      <c r="CT486" s="4">
        <f>IF(COUNTIF($BN$5:$BN486,"&gt;=2")&gt;1,CT485,BM486)</f>
        <v>4.8999999999999995</v>
      </c>
      <c r="CU486" s="4">
        <f>IF(COUNTIF($BN$5:$BN486,"&gt;=2")&gt;1,CU485,BN486)</f>
        <v>2.1</v>
      </c>
      <c r="CV486" s="4">
        <f>IF(COUNTIF($BN$5:$BN486,"&gt;=2")&gt;1,CV485,BO486)</f>
        <v>0</v>
      </c>
      <c r="CW486" s="4">
        <f>IF(COUNTIF($BN$5:$BN486,"&gt;=2")&gt;1,CW485,BP486)</f>
        <v>0</v>
      </c>
      <c r="CX486" s="4">
        <f>IF(COUNTIF($BT$5:$BT486,"&gt;=2")&gt;1,CX485,BQ486)</f>
        <v>0</v>
      </c>
      <c r="CY486" s="4">
        <f>IF(COUNTIF($BT$5:$BT486,"&gt;=2")&gt;1,CY485,BR486)</f>
        <v>26</v>
      </c>
      <c r="CZ486" s="4">
        <f>IF(COUNTIF($BT$5:$BT486,"&gt;=2")&gt;1,CZ485,BS486)</f>
        <v>11.999999999999996</v>
      </c>
      <c r="DA486" s="4">
        <f>IF(COUNTIF($BT$5:$BT486,"&gt;=2")&gt;1,DA485,BT486)</f>
        <v>2</v>
      </c>
      <c r="DB486" s="4">
        <f>IF(COUNTIF($BT$5:$BT486,"&gt;=2")&gt;1,DB485,BU486)</f>
        <v>0</v>
      </c>
      <c r="DC486" s="4">
        <f>IF(COUNTIF($BZ$5:$BZ486,"&gt;=2")&gt;1,DC485,BV486)</f>
        <v>0</v>
      </c>
      <c r="DD486" s="4">
        <f>IF(COUNTIF($BZ$5:$BZ486,"&gt;=2")&gt;1,DD485,BW486)</f>
        <v>0</v>
      </c>
      <c r="DE486" s="4">
        <f>IF(COUNTIF($BZ$5:$BZ486,"&gt;=2")&gt;1,DE485,BX486)</f>
        <v>320</v>
      </c>
      <c r="DF486" s="4">
        <f>IF(COUNTIF($BZ$5:$BZ486,"&gt;=2")&gt;1,DF485,BY486)</f>
        <v>77.999999999999986</v>
      </c>
      <c r="DG486" s="4">
        <f>IF(COUNTIF($BZ$5:$BZ486,"&gt;=2")&gt;1,DG485,BZ486)</f>
        <v>2</v>
      </c>
      <c r="DH486" s="4">
        <f t="shared" si="376"/>
        <v>0</v>
      </c>
      <c r="DI486" s="4">
        <f t="shared" si="377"/>
        <v>0</v>
      </c>
      <c r="DJ486" s="4">
        <f t="shared" si="378"/>
        <v>0</v>
      </c>
      <c r="DK486" s="4">
        <f t="shared" si="379"/>
        <v>22.31</v>
      </c>
      <c r="DL486" s="4">
        <f t="shared" si="380"/>
        <v>0.69000000000000061</v>
      </c>
      <c r="DM486" s="4">
        <f t="shared" si="381"/>
        <v>7</v>
      </c>
      <c r="DN486" s="4">
        <f t="shared" si="382"/>
        <v>13.999999999999998</v>
      </c>
      <c r="DO486" s="4">
        <f t="shared" si="383"/>
        <v>40</v>
      </c>
      <c r="DP486" s="4">
        <f t="shared" si="384"/>
        <v>400</v>
      </c>
      <c r="DQ486" s="4">
        <f t="shared" si="385"/>
        <v>23</v>
      </c>
      <c r="DS486" s="4">
        <v>482</v>
      </c>
      <c r="DT486" s="4">
        <f>$CK486+INDEX(节奏总纲!D$4:D$163,基础状态预估!$C$2)</f>
        <v>506.00483399593907</v>
      </c>
      <c r="DU486" s="4">
        <f>$CK486+INDEX(节奏总纲!E$4:E$163,基础状态预估!$C$2)</f>
        <v>500.28268396026414</v>
      </c>
      <c r="DV486" s="4">
        <f>$CK486+INDEX(节奏总纲!F$4:F$163,基础状态预估!$C$2)</f>
        <v>493.39220630709644</v>
      </c>
      <c r="DW486" s="4">
        <f>$CK486+INDEX(节奏总纲!G$4:G$163,基础状态预估!$C$2)</f>
        <v>485.03246816526354</v>
      </c>
      <c r="DX486" s="4">
        <f>$CK486+INDEX(节奏总纲!H$4:H$163,基础状态预估!$C$2)</f>
        <v>474.69453894381218</v>
      </c>
      <c r="DY486" s="4">
        <f t="shared" si="386"/>
        <v>11.899999999999999</v>
      </c>
      <c r="DZ486" s="4">
        <f t="shared" si="387"/>
        <v>33</v>
      </c>
      <c r="EA486" s="4">
        <f t="shared" si="388"/>
        <v>334.1</v>
      </c>
      <c r="EB486" s="4">
        <f t="shared" si="389"/>
        <v>102.30999999999999</v>
      </c>
      <c r="EC486" s="4">
        <f t="shared" si="390"/>
        <v>2.6900000000000004</v>
      </c>
    </row>
    <row r="487" spans="58:133" x14ac:dyDescent="0.15">
      <c r="BF487" s="4">
        <v>483</v>
      </c>
      <c r="BG487" s="4">
        <f t="shared" si="372"/>
        <v>338.09999999999997</v>
      </c>
      <c r="BH487" s="4">
        <f t="shared" si="373"/>
        <v>144.9</v>
      </c>
      <c r="BL487" s="4">
        <f t="shared" si="361"/>
        <v>238.5</v>
      </c>
      <c r="BM487" s="4">
        <f t="shared" si="362"/>
        <v>166.95</v>
      </c>
      <c r="BN487" s="4">
        <f t="shared" si="363"/>
        <v>71.55</v>
      </c>
      <c r="BR487" s="4">
        <f t="shared" si="364"/>
        <v>301.60000000000002</v>
      </c>
      <c r="BS487" s="4">
        <f t="shared" si="365"/>
        <v>139.19999999999996</v>
      </c>
      <c r="BT487" s="4">
        <f t="shared" si="366"/>
        <v>23.200000000000003</v>
      </c>
      <c r="BX487" s="4">
        <f t="shared" si="367"/>
        <v>339.20000000000005</v>
      </c>
      <c r="BY487" s="4">
        <f t="shared" si="368"/>
        <v>82.679999999999978</v>
      </c>
      <c r="BZ487" s="4">
        <f t="shared" si="369"/>
        <v>2.12</v>
      </c>
      <c r="CD487" s="4">
        <f t="shared" si="370"/>
        <v>23.28</v>
      </c>
      <c r="CE487" s="4">
        <f t="shared" si="371"/>
        <v>0.72000000000000064</v>
      </c>
      <c r="CF487" s="4">
        <f>IF(COUNTIF($BH$5:$BH487,"&gt;=2")&lt;=1,SUM($BG487:$BK487)*C$8,CF486)</f>
        <v>151200</v>
      </c>
      <c r="CG487" s="4">
        <f>IF(COUNTIF($BN$5:$BN487,"&gt;=2")&lt;=1,SUM($BL487:$BP487)*D$8,CG486)</f>
        <v>604799.99999999988</v>
      </c>
      <c r="CH487" s="4">
        <f>IF(COUNTIF($BT$5:$BT487,"&gt;=2")&lt;=1,SUM($BQ487:$BU487)*E$8,CH486)</f>
        <v>2592000</v>
      </c>
      <c r="CI487" s="4">
        <f>IF(COUNTIF($BZ$5:$BZ487,"&gt;=2")&lt;=1,SUM($BV487:$BZ487)*F$8,CI486)</f>
        <v>34560000</v>
      </c>
      <c r="CJ487" s="4">
        <f t="shared" si="374"/>
        <v>2073600</v>
      </c>
      <c r="CK487" s="4">
        <f t="shared" si="375"/>
        <v>462.75</v>
      </c>
      <c r="CM487" s="4">
        <v>483</v>
      </c>
      <c r="CN487" s="4">
        <f>IF(COUNTIF($BH$5:$BH487,"&gt;=2")&gt;1,CN486,BG487)</f>
        <v>4.8999999999999995</v>
      </c>
      <c r="CO487" s="4">
        <f>IF(COUNTIF($BH$5:$BH487,"&gt;=2")&gt;1,CO486,BH487)</f>
        <v>2.1</v>
      </c>
      <c r="CP487" s="4">
        <f>IF(COUNTIF($BH$5:$BH487,"&gt;=2")&gt;1,CP486,BI487)</f>
        <v>0</v>
      </c>
      <c r="CQ487" s="4">
        <f>IF(COUNTIF($BH$5:$BH487,"&gt;=2")&gt;1,CQ486,BJ487)</f>
        <v>0</v>
      </c>
      <c r="CR487" s="4">
        <f>IF(COUNTIF($BH$5:$BH487,"&gt;=2")&gt;1,CR486,BK487)</f>
        <v>0</v>
      </c>
      <c r="CS487" s="4">
        <f>IF(COUNTIF($BN$5:$BN487,"&gt;=2")&gt;1,CS486,BL487)</f>
        <v>7</v>
      </c>
      <c r="CT487" s="4">
        <f>IF(COUNTIF($BN$5:$BN487,"&gt;=2")&gt;1,CT486,BM487)</f>
        <v>4.8999999999999995</v>
      </c>
      <c r="CU487" s="4">
        <f>IF(COUNTIF($BN$5:$BN487,"&gt;=2")&gt;1,CU486,BN487)</f>
        <v>2.1</v>
      </c>
      <c r="CV487" s="4">
        <f>IF(COUNTIF($BN$5:$BN487,"&gt;=2")&gt;1,CV486,BO487)</f>
        <v>0</v>
      </c>
      <c r="CW487" s="4">
        <f>IF(COUNTIF($BN$5:$BN487,"&gt;=2")&gt;1,CW486,BP487)</f>
        <v>0</v>
      </c>
      <c r="CX487" s="4">
        <f>IF(COUNTIF($BT$5:$BT487,"&gt;=2")&gt;1,CX486,BQ487)</f>
        <v>0</v>
      </c>
      <c r="CY487" s="4">
        <f>IF(COUNTIF($BT$5:$BT487,"&gt;=2")&gt;1,CY486,BR487)</f>
        <v>26</v>
      </c>
      <c r="CZ487" s="4">
        <f>IF(COUNTIF($BT$5:$BT487,"&gt;=2")&gt;1,CZ486,BS487)</f>
        <v>11.999999999999996</v>
      </c>
      <c r="DA487" s="4">
        <f>IF(COUNTIF($BT$5:$BT487,"&gt;=2")&gt;1,DA486,BT487)</f>
        <v>2</v>
      </c>
      <c r="DB487" s="4">
        <f>IF(COUNTIF($BT$5:$BT487,"&gt;=2")&gt;1,DB486,BU487)</f>
        <v>0</v>
      </c>
      <c r="DC487" s="4">
        <f>IF(COUNTIF($BZ$5:$BZ487,"&gt;=2")&gt;1,DC486,BV487)</f>
        <v>0</v>
      </c>
      <c r="DD487" s="4">
        <f>IF(COUNTIF($BZ$5:$BZ487,"&gt;=2")&gt;1,DD486,BW487)</f>
        <v>0</v>
      </c>
      <c r="DE487" s="4">
        <f>IF(COUNTIF($BZ$5:$BZ487,"&gt;=2")&gt;1,DE486,BX487)</f>
        <v>320</v>
      </c>
      <c r="DF487" s="4">
        <f>IF(COUNTIF($BZ$5:$BZ487,"&gt;=2")&gt;1,DF486,BY487)</f>
        <v>77.999999999999986</v>
      </c>
      <c r="DG487" s="4">
        <f>IF(COUNTIF($BZ$5:$BZ487,"&gt;=2")&gt;1,DG486,BZ487)</f>
        <v>2</v>
      </c>
      <c r="DH487" s="4">
        <f t="shared" si="376"/>
        <v>0</v>
      </c>
      <c r="DI487" s="4">
        <f t="shared" si="377"/>
        <v>0</v>
      </c>
      <c r="DJ487" s="4">
        <f t="shared" si="378"/>
        <v>0</v>
      </c>
      <c r="DK487" s="4">
        <f t="shared" si="379"/>
        <v>23.28</v>
      </c>
      <c r="DL487" s="4">
        <f t="shared" si="380"/>
        <v>0.72000000000000064</v>
      </c>
      <c r="DM487" s="4">
        <f t="shared" si="381"/>
        <v>7</v>
      </c>
      <c r="DN487" s="4">
        <f t="shared" si="382"/>
        <v>13.999999999999998</v>
      </c>
      <c r="DO487" s="4">
        <f t="shared" si="383"/>
        <v>40</v>
      </c>
      <c r="DP487" s="4">
        <f t="shared" si="384"/>
        <v>400</v>
      </c>
      <c r="DQ487" s="4">
        <f t="shared" si="385"/>
        <v>24</v>
      </c>
      <c r="DS487" s="4">
        <v>483</v>
      </c>
      <c r="DT487" s="4">
        <f>$CK487+INDEX(节奏总纲!D$4:D$163,基础状态预估!$C$2)</f>
        <v>507.00483399593907</v>
      </c>
      <c r="DU487" s="4">
        <f>$CK487+INDEX(节奏总纲!E$4:E$163,基础状态预估!$C$2)</f>
        <v>501.28268396026414</v>
      </c>
      <c r="DV487" s="4">
        <f>$CK487+INDEX(节奏总纲!F$4:F$163,基础状态预估!$C$2)</f>
        <v>494.39220630709644</v>
      </c>
      <c r="DW487" s="4">
        <f>$CK487+INDEX(节奏总纲!G$4:G$163,基础状态预估!$C$2)</f>
        <v>486.03246816526354</v>
      </c>
      <c r="DX487" s="4">
        <f>$CK487+INDEX(节奏总纲!H$4:H$163,基础状态预估!$C$2)</f>
        <v>475.69453894381218</v>
      </c>
      <c r="DY487" s="4">
        <f t="shared" si="386"/>
        <v>11.899999999999999</v>
      </c>
      <c r="DZ487" s="4">
        <f t="shared" si="387"/>
        <v>33</v>
      </c>
      <c r="EA487" s="4">
        <f t="shared" si="388"/>
        <v>334.1</v>
      </c>
      <c r="EB487" s="4">
        <f t="shared" si="389"/>
        <v>103.27999999999999</v>
      </c>
      <c r="EC487" s="4">
        <f t="shared" si="390"/>
        <v>2.7200000000000006</v>
      </c>
    </row>
    <row r="488" spans="58:133" x14ac:dyDescent="0.15">
      <c r="BF488" s="4">
        <v>484</v>
      </c>
      <c r="BG488" s="4">
        <f t="shared" si="372"/>
        <v>338.79999999999995</v>
      </c>
      <c r="BH488" s="4">
        <f t="shared" si="373"/>
        <v>145.19999999999999</v>
      </c>
      <c r="BL488" s="4">
        <f t="shared" si="361"/>
        <v>239</v>
      </c>
      <c r="BM488" s="4">
        <f t="shared" si="362"/>
        <v>167.29999999999998</v>
      </c>
      <c r="BN488" s="4">
        <f t="shared" si="363"/>
        <v>71.7</v>
      </c>
      <c r="BR488" s="4">
        <f t="shared" si="364"/>
        <v>302.25</v>
      </c>
      <c r="BS488" s="4">
        <f t="shared" si="365"/>
        <v>139.49999999999997</v>
      </c>
      <c r="BT488" s="4">
        <f t="shared" si="366"/>
        <v>23.25</v>
      </c>
      <c r="BX488" s="4">
        <f t="shared" si="367"/>
        <v>340</v>
      </c>
      <c r="BY488" s="4">
        <f t="shared" si="368"/>
        <v>82.874999999999986</v>
      </c>
      <c r="BZ488" s="4">
        <f t="shared" si="369"/>
        <v>2.125</v>
      </c>
      <c r="CD488" s="4">
        <f t="shared" si="370"/>
        <v>24.25</v>
      </c>
      <c r="CE488" s="4">
        <f t="shared" si="371"/>
        <v>0.75000000000000067</v>
      </c>
      <c r="CF488" s="4">
        <f>IF(COUNTIF($BH$5:$BH488,"&gt;=2")&lt;=1,SUM($BG488:$BK488)*C$8,CF487)</f>
        <v>151200</v>
      </c>
      <c r="CG488" s="4">
        <f>IF(COUNTIF($BN$5:$BN488,"&gt;=2")&lt;=1,SUM($BL488:$BP488)*D$8,CG487)</f>
        <v>604799.99999999988</v>
      </c>
      <c r="CH488" s="4">
        <f>IF(COUNTIF($BT$5:$BT488,"&gt;=2")&lt;=1,SUM($BQ488:$BU488)*E$8,CH487)</f>
        <v>2592000</v>
      </c>
      <c r="CI488" s="4">
        <f>IF(COUNTIF($BZ$5:$BZ488,"&gt;=2")&lt;=1,SUM($BV488:$BZ488)*F$8,CI487)</f>
        <v>34560000</v>
      </c>
      <c r="CJ488" s="4">
        <f t="shared" si="374"/>
        <v>2160000</v>
      </c>
      <c r="CK488" s="4">
        <f t="shared" si="375"/>
        <v>463.75</v>
      </c>
      <c r="CM488" s="4">
        <v>484</v>
      </c>
      <c r="CN488" s="4">
        <f>IF(COUNTIF($BH$5:$BH488,"&gt;=2")&gt;1,CN487,BG488)</f>
        <v>4.8999999999999995</v>
      </c>
      <c r="CO488" s="4">
        <f>IF(COUNTIF($BH$5:$BH488,"&gt;=2")&gt;1,CO487,BH488)</f>
        <v>2.1</v>
      </c>
      <c r="CP488" s="4">
        <f>IF(COUNTIF($BH$5:$BH488,"&gt;=2")&gt;1,CP487,BI488)</f>
        <v>0</v>
      </c>
      <c r="CQ488" s="4">
        <f>IF(COUNTIF($BH$5:$BH488,"&gt;=2")&gt;1,CQ487,BJ488)</f>
        <v>0</v>
      </c>
      <c r="CR488" s="4">
        <f>IF(COUNTIF($BH$5:$BH488,"&gt;=2")&gt;1,CR487,BK488)</f>
        <v>0</v>
      </c>
      <c r="CS488" s="4">
        <f>IF(COUNTIF($BN$5:$BN488,"&gt;=2")&gt;1,CS487,BL488)</f>
        <v>7</v>
      </c>
      <c r="CT488" s="4">
        <f>IF(COUNTIF($BN$5:$BN488,"&gt;=2")&gt;1,CT487,BM488)</f>
        <v>4.8999999999999995</v>
      </c>
      <c r="CU488" s="4">
        <f>IF(COUNTIF($BN$5:$BN488,"&gt;=2")&gt;1,CU487,BN488)</f>
        <v>2.1</v>
      </c>
      <c r="CV488" s="4">
        <f>IF(COUNTIF($BN$5:$BN488,"&gt;=2")&gt;1,CV487,BO488)</f>
        <v>0</v>
      </c>
      <c r="CW488" s="4">
        <f>IF(COUNTIF($BN$5:$BN488,"&gt;=2")&gt;1,CW487,BP488)</f>
        <v>0</v>
      </c>
      <c r="CX488" s="4">
        <f>IF(COUNTIF($BT$5:$BT488,"&gt;=2")&gt;1,CX487,BQ488)</f>
        <v>0</v>
      </c>
      <c r="CY488" s="4">
        <f>IF(COUNTIF($BT$5:$BT488,"&gt;=2")&gt;1,CY487,BR488)</f>
        <v>26</v>
      </c>
      <c r="CZ488" s="4">
        <f>IF(COUNTIF($BT$5:$BT488,"&gt;=2")&gt;1,CZ487,BS488)</f>
        <v>11.999999999999996</v>
      </c>
      <c r="DA488" s="4">
        <f>IF(COUNTIF($BT$5:$BT488,"&gt;=2")&gt;1,DA487,BT488)</f>
        <v>2</v>
      </c>
      <c r="DB488" s="4">
        <f>IF(COUNTIF($BT$5:$BT488,"&gt;=2")&gt;1,DB487,BU488)</f>
        <v>0</v>
      </c>
      <c r="DC488" s="4">
        <f>IF(COUNTIF($BZ$5:$BZ488,"&gt;=2")&gt;1,DC487,BV488)</f>
        <v>0</v>
      </c>
      <c r="DD488" s="4">
        <f>IF(COUNTIF($BZ$5:$BZ488,"&gt;=2")&gt;1,DD487,BW488)</f>
        <v>0</v>
      </c>
      <c r="DE488" s="4">
        <f>IF(COUNTIF($BZ$5:$BZ488,"&gt;=2")&gt;1,DE487,BX488)</f>
        <v>320</v>
      </c>
      <c r="DF488" s="4">
        <f>IF(COUNTIF($BZ$5:$BZ488,"&gt;=2")&gt;1,DF487,BY488)</f>
        <v>77.999999999999986</v>
      </c>
      <c r="DG488" s="4">
        <f>IF(COUNTIF($BZ$5:$BZ488,"&gt;=2")&gt;1,DG487,BZ488)</f>
        <v>2</v>
      </c>
      <c r="DH488" s="4">
        <f t="shared" si="376"/>
        <v>0</v>
      </c>
      <c r="DI488" s="4">
        <f t="shared" si="377"/>
        <v>0</v>
      </c>
      <c r="DJ488" s="4">
        <f t="shared" si="378"/>
        <v>0</v>
      </c>
      <c r="DK488" s="4">
        <f t="shared" si="379"/>
        <v>24.25</v>
      </c>
      <c r="DL488" s="4">
        <f t="shared" si="380"/>
        <v>0.75000000000000067</v>
      </c>
      <c r="DM488" s="4">
        <f t="shared" si="381"/>
        <v>7</v>
      </c>
      <c r="DN488" s="4">
        <f t="shared" si="382"/>
        <v>13.999999999999998</v>
      </c>
      <c r="DO488" s="4">
        <f t="shared" si="383"/>
        <v>40</v>
      </c>
      <c r="DP488" s="4">
        <f t="shared" si="384"/>
        <v>400</v>
      </c>
      <c r="DQ488" s="4">
        <f t="shared" si="385"/>
        <v>25</v>
      </c>
      <c r="DS488" s="4">
        <v>484</v>
      </c>
      <c r="DT488" s="4">
        <f>$CK488+INDEX(节奏总纲!D$4:D$163,基础状态预估!$C$2)</f>
        <v>508.00483399593907</v>
      </c>
      <c r="DU488" s="4">
        <f>$CK488+INDEX(节奏总纲!E$4:E$163,基础状态预估!$C$2)</f>
        <v>502.28268396026414</v>
      </c>
      <c r="DV488" s="4">
        <f>$CK488+INDEX(节奏总纲!F$4:F$163,基础状态预估!$C$2)</f>
        <v>495.39220630709644</v>
      </c>
      <c r="DW488" s="4">
        <f>$CK488+INDEX(节奏总纲!G$4:G$163,基础状态预估!$C$2)</f>
        <v>487.03246816526354</v>
      </c>
      <c r="DX488" s="4">
        <f>$CK488+INDEX(节奏总纲!H$4:H$163,基础状态预估!$C$2)</f>
        <v>476.69453894381218</v>
      </c>
      <c r="DY488" s="4">
        <f t="shared" si="386"/>
        <v>11.899999999999999</v>
      </c>
      <c r="DZ488" s="4">
        <f t="shared" si="387"/>
        <v>33</v>
      </c>
      <c r="EA488" s="4">
        <f t="shared" si="388"/>
        <v>334.1</v>
      </c>
      <c r="EB488" s="4">
        <f t="shared" si="389"/>
        <v>104.24999999999999</v>
      </c>
      <c r="EC488" s="4">
        <f t="shared" si="390"/>
        <v>2.7500000000000009</v>
      </c>
    </row>
    <row r="489" spans="58:133" x14ac:dyDescent="0.15">
      <c r="BF489" s="4">
        <v>485</v>
      </c>
      <c r="BG489" s="4">
        <f t="shared" si="372"/>
        <v>339.5</v>
      </c>
      <c r="BH489" s="4">
        <f t="shared" si="373"/>
        <v>145.5</v>
      </c>
      <c r="BL489" s="4">
        <f t="shared" si="361"/>
        <v>239.5</v>
      </c>
      <c r="BM489" s="4">
        <f t="shared" si="362"/>
        <v>167.64999999999998</v>
      </c>
      <c r="BN489" s="4">
        <f t="shared" si="363"/>
        <v>71.849999999999994</v>
      </c>
      <c r="BR489" s="4">
        <f t="shared" si="364"/>
        <v>302.90000000000003</v>
      </c>
      <c r="BS489" s="4">
        <f t="shared" si="365"/>
        <v>139.79999999999998</v>
      </c>
      <c r="BT489" s="4">
        <f t="shared" si="366"/>
        <v>23.3</v>
      </c>
      <c r="BX489" s="4">
        <f t="shared" si="367"/>
        <v>340.8</v>
      </c>
      <c r="BY489" s="4">
        <f t="shared" si="368"/>
        <v>83.069999999999979</v>
      </c>
      <c r="BZ489" s="4">
        <f t="shared" si="369"/>
        <v>2.13</v>
      </c>
      <c r="CD489" s="4">
        <f t="shared" si="370"/>
        <v>25.22</v>
      </c>
      <c r="CE489" s="4">
        <f t="shared" si="371"/>
        <v>0.78000000000000069</v>
      </c>
      <c r="CF489" s="4">
        <f>IF(COUNTIF($BH$5:$BH489,"&gt;=2")&lt;=1,SUM($BG489:$BK489)*C$8,CF488)</f>
        <v>151200</v>
      </c>
      <c r="CG489" s="4">
        <f>IF(COUNTIF($BN$5:$BN489,"&gt;=2")&lt;=1,SUM($BL489:$BP489)*D$8,CG488)</f>
        <v>604799.99999999988</v>
      </c>
      <c r="CH489" s="4">
        <f>IF(COUNTIF($BT$5:$BT489,"&gt;=2")&lt;=1,SUM($BQ489:$BU489)*E$8,CH488)</f>
        <v>2592000</v>
      </c>
      <c r="CI489" s="4">
        <f>IF(COUNTIF($BZ$5:$BZ489,"&gt;=2")&lt;=1,SUM($BV489:$BZ489)*F$8,CI488)</f>
        <v>34560000</v>
      </c>
      <c r="CJ489" s="4">
        <f t="shared" si="374"/>
        <v>2246400</v>
      </c>
      <c r="CK489" s="4">
        <f t="shared" si="375"/>
        <v>464.75</v>
      </c>
      <c r="CM489" s="4">
        <v>485</v>
      </c>
      <c r="CN489" s="4">
        <f>IF(COUNTIF($BH$5:$BH489,"&gt;=2")&gt;1,CN488,BG489)</f>
        <v>4.8999999999999995</v>
      </c>
      <c r="CO489" s="4">
        <f>IF(COUNTIF($BH$5:$BH489,"&gt;=2")&gt;1,CO488,BH489)</f>
        <v>2.1</v>
      </c>
      <c r="CP489" s="4">
        <f>IF(COUNTIF($BH$5:$BH489,"&gt;=2")&gt;1,CP488,BI489)</f>
        <v>0</v>
      </c>
      <c r="CQ489" s="4">
        <f>IF(COUNTIF($BH$5:$BH489,"&gt;=2")&gt;1,CQ488,BJ489)</f>
        <v>0</v>
      </c>
      <c r="CR489" s="4">
        <f>IF(COUNTIF($BH$5:$BH489,"&gt;=2")&gt;1,CR488,BK489)</f>
        <v>0</v>
      </c>
      <c r="CS489" s="4">
        <f>IF(COUNTIF($BN$5:$BN489,"&gt;=2")&gt;1,CS488,BL489)</f>
        <v>7</v>
      </c>
      <c r="CT489" s="4">
        <f>IF(COUNTIF($BN$5:$BN489,"&gt;=2")&gt;1,CT488,BM489)</f>
        <v>4.8999999999999995</v>
      </c>
      <c r="CU489" s="4">
        <f>IF(COUNTIF($BN$5:$BN489,"&gt;=2")&gt;1,CU488,BN489)</f>
        <v>2.1</v>
      </c>
      <c r="CV489" s="4">
        <f>IF(COUNTIF($BN$5:$BN489,"&gt;=2")&gt;1,CV488,BO489)</f>
        <v>0</v>
      </c>
      <c r="CW489" s="4">
        <f>IF(COUNTIF($BN$5:$BN489,"&gt;=2")&gt;1,CW488,BP489)</f>
        <v>0</v>
      </c>
      <c r="CX489" s="4">
        <f>IF(COUNTIF($BT$5:$BT489,"&gt;=2")&gt;1,CX488,BQ489)</f>
        <v>0</v>
      </c>
      <c r="CY489" s="4">
        <f>IF(COUNTIF($BT$5:$BT489,"&gt;=2")&gt;1,CY488,BR489)</f>
        <v>26</v>
      </c>
      <c r="CZ489" s="4">
        <f>IF(COUNTIF($BT$5:$BT489,"&gt;=2")&gt;1,CZ488,BS489)</f>
        <v>11.999999999999996</v>
      </c>
      <c r="DA489" s="4">
        <f>IF(COUNTIF($BT$5:$BT489,"&gt;=2")&gt;1,DA488,BT489)</f>
        <v>2</v>
      </c>
      <c r="DB489" s="4">
        <f>IF(COUNTIF($BT$5:$BT489,"&gt;=2")&gt;1,DB488,BU489)</f>
        <v>0</v>
      </c>
      <c r="DC489" s="4">
        <f>IF(COUNTIF($BZ$5:$BZ489,"&gt;=2")&gt;1,DC488,BV489)</f>
        <v>0</v>
      </c>
      <c r="DD489" s="4">
        <f>IF(COUNTIF($BZ$5:$BZ489,"&gt;=2")&gt;1,DD488,BW489)</f>
        <v>0</v>
      </c>
      <c r="DE489" s="4">
        <f>IF(COUNTIF($BZ$5:$BZ489,"&gt;=2")&gt;1,DE488,BX489)</f>
        <v>320</v>
      </c>
      <c r="DF489" s="4">
        <f>IF(COUNTIF($BZ$5:$BZ489,"&gt;=2")&gt;1,DF488,BY489)</f>
        <v>77.999999999999986</v>
      </c>
      <c r="DG489" s="4">
        <f>IF(COUNTIF($BZ$5:$BZ489,"&gt;=2")&gt;1,DG488,BZ489)</f>
        <v>2</v>
      </c>
      <c r="DH489" s="4">
        <f t="shared" si="376"/>
        <v>0</v>
      </c>
      <c r="DI489" s="4">
        <f t="shared" si="377"/>
        <v>0</v>
      </c>
      <c r="DJ489" s="4">
        <f t="shared" si="378"/>
        <v>0</v>
      </c>
      <c r="DK489" s="4">
        <f t="shared" si="379"/>
        <v>25.22</v>
      </c>
      <c r="DL489" s="4">
        <f t="shared" si="380"/>
        <v>0.78000000000000069</v>
      </c>
      <c r="DM489" s="4">
        <f t="shared" si="381"/>
        <v>7</v>
      </c>
      <c r="DN489" s="4">
        <f t="shared" si="382"/>
        <v>13.999999999999998</v>
      </c>
      <c r="DO489" s="4">
        <f t="shared" si="383"/>
        <v>40</v>
      </c>
      <c r="DP489" s="4">
        <f t="shared" si="384"/>
        <v>400</v>
      </c>
      <c r="DQ489" s="4">
        <f t="shared" si="385"/>
        <v>26</v>
      </c>
      <c r="DS489" s="4">
        <v>485</v>
      </c>
      <c r="DT489" s="4">
        <f>$CK489+INDEX(节奏总纲!D$4:D$163,基础状态预估!$C$2)</f>
        <v>509.00483399593907</v>
      </c>
      <c r="DU489" s="4">
        <f>$CK489+INDEX(节奏总纲!E$4:E$163,基础状态预估!$C$2)</f>
        <v>503.28268396026414</v>
      </c>
      <c r="DV489" s="4">
        <f>$CK489+INDEX(节奏总纲!F$4:F$163,基础状态预估!$C$2)</f>
        <v>496.39220630709644</v>
      </c>
      <c r="DW489" s="4">
        <f>$CK489+INDEX(节奏总纲!G$4:G$163,基础状态预估!$C$2)</f>
        <v>488.03246816526354</v>
      </c>
      <c r="DX489" s="4">
        <f>$CK489+INDEX(节奏总纲!H$4:H$163,基础状态预估!$C$2)</f>
        <v>477.69453894381218</v>
      </c>
      <c r="DY489" s="4">
        <f t="shared" si="386"/>
        <v>11.899999999999999</v>
      </c>
      <c r="DZ489" s="4">
        <f t="shared" si="387"/>
        <v>33</v>
      </c>
      <c r="EA489" s="4">
        <f t="shared" si="388"/>
        <v>334.1</v>
      </c>
      <c r="EB489" s="4">
        <f t="shared" si="389"/>
        <v>105.21999999999998</v>
      </c>
      <c r="EC489" s="4">
        <f t="shared" si="390"/>
        <v>2.7800000000000007</v>
      </c>
    </row>
    <row r="490" spans="58:133" x14ac:dyDescent="0.15">
      <c r="BF490" s="4">
        <v>486</v>
      </c>
      <c r="BG490" s="4">
        <f t="shared" si="372"/>
        <v>340.2</v>
      </c>
      <c r="BH490" s="4">
        <f t="shared" si="373"/>
        <v>145.79999999999998</v>
      </c>
      <c r="BL490" s="4">
        <f t="shared" si="361"/>
        <v>240</v>
      </c>
      <c r="BM490" s="4">
        <f t="shared" si="362"/>
        <v>168</v>
      </c>
      <c r="BN490" s="4">
        <f t="shared" si="363"/>
        <v>72</v>
      </c>
      <c r="BR490" s="4">
        <f t="shared" si="364"/>
        <v>303.55</v>
      </c>
      <c r="BS490" s="4">
        <f t="shared" si="365"/>
        <v>140.09999999999997</v>
      </c>
      <c r="BT490" s="4">
        <f t="shared" si="366"/>
        <v>23.35</v>
      </c>
      <c r="BX490" s="4">
        <f t="shared" si="367"/>
        <v>341.6</v>
      </c>
      <c r="BY490" s="4">
        <f t="shared" si="368"/>
        <v>83.264999999999972</v>
      </c>
      <c r="BZ490" s="4">
        <f t="shared" si="369"/>
        <v>2.1350000000000002</v>
      </c>
      <c r="CD490" s="4">
        <f t="shared" si="370"/>
        <v>26.189999999999998</v>
      </c>
      <c r="CE490" s="4">
        <f t="shared" si="371"/>
        <v>0.81000000000000072</v>
      </c>
      <c r="CF490" s="4">
        <f>IF(COUNTIF($BH$5:$BH490,"&gt;=2")&lt;=1,SUM($BG490:$BK490)*C$8,CF489)</f>
        <v>151200</v>
      </c>
      <c r="CG490" s="4">
        <f>IF(COUNTIF($BN$5:$BN490,"&gt;=2")&lt;=1,SUM($BL490:$BP490)*D$8,CG489)</f>
        <v>604799.99999999988</v>
      </c>
      <c r="CH490" s="4">
        <f>IF(COUNTIF($BT$5:$BT490,"&gt;=2")&lt;=1,SUM($BQ490:$BU490)*E$8,CH489)</f>
        <v>2592000</v>
      </c>
      <c r="CI490" s="4">
        <f>IF(COUNTIF($BZ$5:$BZ490,"&gt;=2")&lt;=1,SUM($BV490:$BZ490)*F$8,CI489)</f>
        <v>34560000</v>
      </c>
      <c r="CJ490" s="4">
        <f t="shared" si="374"/>
        <v>2332800</v>
      </c>
      <c r="CK490" s="4">
        <f t="shared" si="375"/>
        <v>465.75</v>
      </c>
      <c r="CM490" s="4">
        <v>486</v>
      </c>
      <c r="CN490" s="4">
        <f>IF(COUNTIF($BH$5:$BH490,"&gt;=2")&gt;1,CN489,BG490)</f>
        <v>4.8999999999999995</v>
      </c>
      <c r="CO490" s="4">
        <f>IF(COUNTIF($BH$5:$BH490,"&gt;=2")&gt;1,CO489,BH490)</f>
        <v>2.1</v>
      </c>
      <c r="CP490" s="4">
        <f>IF(COUNTIF($BH$5:$BH490,"&gt;=2")&gt;1,CP489,BI490)</f>
        <v>0</v>
      </c>
      <c r="CQ490" s="4">
        <f>IF(COUNTIF($BH$5:$BH490,"&gt;=2")&gt;1,CQ489,BJ490)</f>
        <v>0</v>
      </c>
      <c r="CR490" s="4">
        <f>IF(COUNTIF($BH$5:$BH490,"&gt;=2")&gt;1,CR489,BK490)</f>
        <v>0</v>
      </c>
      <c r="CS490" s="4">
        <f>IF(COUNTIF($BN$5:$BN490,"&gt;=2")&gt;1,CS489,BL490)</f>
        <v>7</v>
      </c>
      <c r="CT490" s="4">
        <f>IF(COUNTIF($BN$5:$BN490,"&gt;=2")&gt;1,CT489,BM490)</f>
        <v>4.8999999999999995</v>
      </c>
      <c r="CU490" s="4">
        <f>IF(COUNTIF($BN$5:$BN490,"&gt;=2")&gt;1,CU489,BN490)</f>
        <v>2.1</v>
      </c>
      <c r="CV490" s="4">
        <f>IF(COUNTIF($BN$5:$BN490,"&gt;=2")&gt;1,CV489,BO490)</f>
        <v>0</v>
      </c>
      <c r="CW490" s="4">
        <f>IF(COUNTIF($BN$5:$BN490,"&gt;=2")&gt;1,CW489,BP490)</f>
        <v>0</v>
      </c>
      <c r="CX490" s="4">
        <f>IF(COUNTIF($BT$5:$BT490,"&gt;=2")&gt;1,CX489,BQ490)</f>
        <v>0</v>
      </c>
      <c r="CY490" s="4">
        <f>IF(COUNTIF($BT$5:$BT490,"&gt;=2")&gt;1,CY489,BR490)</f>
        <v>26</v>
      </c>
      <c r="CZ490" s="4">
        <f>IF(COUNTIF($BT$5:$BT490,"&gt;=2")&gt;1,CZ489,BS490)</f>
        <v>11.999999999999996</v>
      </c>
      <c r="DA490" s="4">
        <f>IF(COUNTIF($BT$5:$BT490,"&gt;=2")&gt;1,DA489,BT490)</f>
        <v>2</v>
      </c>
      <c r="DB490" s="4">
        <f>IF(COUNTIF($BT$5:$BT490,"&gt;=2")&gt;1,DB489,BU490)</f>
        <v>0</v>
      </c>
      <c r="DC490" s="4">
        <f>IF(COUNTIF($BZ$5:$BZ490,"&gt;=2")&gt;1,DC489,BV490)</f>
        <v>0</v>
      </c>
      <c r="DD490" s="4">
        <f>IF(COUNTIF($BZ$5:$BZ490,"&gt;=2")&gt;1,DD489,BW490)</f>
        <v>0</v>
      </c>
      <c r="DE490" s="4">
        <f>IF(COUNTIF($BZ$5:$BZ490,"&gt;=2")&gt;1,DE489,BX490)</f>
        <v>320</v>
      </c>
      <c r="DF490" s="4">
        <f>IF(COUNTIF($BZ$5:$BZ490,"&gt;=2")&gt;1,DF489,BY490)</f>
        <v>77.999999999999986</v>
      </c>
      <c r="DG490" s="4">
        <f>IF(COUNTIF($BZ$5:$BZ490,"&gt;=2")&gt;1,DG489,BZ490)</f>
        <v>2</v>
      </c>
      <c r="DH490" s="4">
        <f t="shared" si="376"/>
        <v>0</v>
      </c>
      <c r="DI490" s="4">
        <f t="shared" si="377"/>
        <v>0</v>
      </c>
      <c r="DJ490" s="4">
        <f t="shared" si="378"/>
        <v>0</v>
      </c>
      <c r="DK490" s="4">
        <f t="shared" si="379"/>
        <v>26.189999999999998</v>
      </c>
      <c r="DL490" s="4">
        <f t="shared" si="380"/>
        <v>0.81000000000000072</v>
      </c>
      <c r="DM490" s="4">
        <f t="shared" si="381"/>
        <v>7</v>
      </c>
      <c r="DN490" s="4">
        <f t="shared" si="382"/>
        <v>13.999999999999998</v>
      </c>
      <c r="DO490" s="4">
        <f t="shared" si="383"/>
        <v>40</v>
      </c>
      <c r="DP490" s="4">
        <f t="shared" si="384"/>
        <v>400</v>
      </c>
      <c r="DQ490" s="4">
        <f t="shared" si="385"/>
        <v>27</v>
      </c>
      <c r="DS490" s="4">
        <v>486</v>
      </c>
      <c r="DT490" s="4">
        <f>$CK490+INDEX(节奏总纲!D$4:D$163,基础状态预估!$C$2)</f>
        <v>510.00483399593907</v>
      </c>
      <c r="DU490" s="4">
        <f>$CK490+INDEX(节奏总纲!E$4:E$163,基础状态预估!$C$2)</f>
        <v>504.28268396026414</v>
      </c>
      <c r="DV490" s="4">
        <f>$CK490+INDEX(节奏总纲!F$4:F$163,基础状态预估!$C$2)</f>
        <v>497.39220630709644</v>
      </c>
      <c r="DW490" s="4">
        <f>$CK490+INDEX(节奏总纲!G$4:G$163,基础状态预估!$C$2)</f>
        <v>489.03246816526354</v>
      </c>
      <c r="DX490" s="4">
        <f>$CK490+INDEX(节奏总纲!H$4:H$163,基础状态预估!$C$2)</f>
        <v>478.69453894381218</v>
      </c>
      <c r="DY490" s="4">
        <f t="shared" si="386"/>
        <v>11.899999999999999</v>
      </c>
      <c r="DZ490" s="4">
        <f t="shared" si="387"/>
        <v>33</v>
      </c>
      <c r="EA490" s="4">
        <f t="shared" si="388"/>
        <v>334.1</v>
      </c>
      <c r="EB490" s="4">
        <f t="shared" si="389"/>
        <v>106.18999999999998</v>
      </c>
      <c r="EC490" s="4">
        <f t="shared" si="390"/>
        <v>2.8100000000000005</v>
      </c>
    </row>
    <row r="491" spans="58:133" x14ac:dyDescent="0.15">
      <c r="BF491" s="4">
        <v>487</v>
      </c>
      <c r="BG491" s="4">
        <f t="shared" si="372"/>
        <v>340.9</v>
      </c>
      <c r="BH491" s="4">
        <f t="shared" si="373"/>
        <v>146.1</v>
      </c>
      <c r="BL491" s="4">
        <f t="shared" si="361"/>
        <v>240.5</v>
      </c>
      <c r="BM491" s="4">
        <f t="shared" si="362"/>
        <v>168.35</v>
      </c>
      <c r="BN491" s="4">
        <f t="shared" si="363"/>
        <v>72.149999999999991</v>
      </c>
      <c r="BR491" s="4">
        <f t="shared" si="364"/>
        <v>304.2</v>
      </c>
      <c r="BS491" s="4">
        <f t="shared" si="365"/>
        <v>140.39999999999998</v>
      </c>
      <c r="BT491" s="4">
        <f t="shared" si="366"/>
        <v>23.400000000000002</v>
      </c>
      <c r="BX491" s="4">
        <f t="shared" si="367"/>
        <v>342.40000000000003</v>
      </c>
      <c r="BY491" s="4">
        <f t="shared" si="368"/>
        <v>83.45999999999998</v>
      </c>
      <c r="BZ491" s="4">
        <f t="shared" si="369"/>
        <v>2.14</v>
      </c>
      <c r="CD491" s="4">
        <f t="shared" si="370"/>
        <v>27.16</v>
      </c>
      <c r="CE491" s="4">
        <f t="shared" si="371"/>
        <v>0.84000000000000075</v>
      </c>
      <c r="CF491" s="4">
        <f>IF(COUNTIF($BH$5:$BH491,"&gt;=2")&lt;=1,SUM($BG491:$BK491)*C$8,CF490)</f>
        <v>151200</v>
      </c>
      <c r="CG491" s="4">
        <f>IF(COUNTIF($BN$5:$BN491,"&gt;=2")&lt;=1,SUM($BL491:$BP491)*D$8,CG490)</f>
        <v>604799.99999999988</v>
      </c>
      <c r="CH491" s="4">
        <f>IF(COUNTIF($BT$5:$BT491,"&gt;=2")&lt;=1,SUM($BQ491:$BU491)*E$8,CH490)</f>
        <v>2592000</v>
      </c>
      <c r="CI491" s="4">
        <f>IF(COUNTIF($BZ$5:$BZ491,"&gt;=2")&lt;=1,SUM($BV491:$BZ491)*F$8,CI490)</f>
        <v>34560000</v>
      </c>
      <c r="CJ491" s="4">
        <f t="shared" si="374"/>
        <v>2419200</v>
      </c>
      <c r="CK491" s="4">
        <f t="shared" si="375"/>
        <v>466.75</v>
      </c>
      <c r="CM491" s="4">
        <v>487</v>
      </c>
      <c r="CN491" s="4">
        <f>IF(COUNTIF($BH$5:$BH491,"&gt;=2")&gt;1,CN490,BG491)</f>
        <v>4.8999999999999995</v>
      </c>
      <c r="CO491" s="4">
        <f>IF(COUNTIF($BH$5:$BH491,"&gt;=2")&gt;1,CO490,BH491)</f>
        <v>2.1</v>
      </c>
      <c r="CP491" s="4">
        <f>IF(COUNTIF($BH$5:$BH491,"&gt;=2")&gt;1,CP490,BI491)</f>
        <v>0</v>
      </c>
      <c r="CQ491" s="4">
        <f>IF(COUNTIF($BH$5:$BH491,"&gt;=2")&gt;1,CQ490,BJ491)</f>
        <v>0</v>
      </c>
      <c r="CR491" s="4">
        <f>IF(COUNTIF($BH$5:$BH491,"&gt;=2")&gt;1,CR490,BK491)</f>
        <v>0</v>
      </c>
      <c r="CS491" s="4">
        <f>IF(COUNTIF($BN$5:$BN491,"&gt;=2")&gt;1,CS490,BL491)</f>
        <v>7</v>
      </c>
      <c r="CT491" s="4">
        <f>IF(COUNTIF($BN$5:$BN491,"&gt;=2")&gt;1,CT490,BM491)</f>
        <v>4.8999999999999995</v>
      </c>
      <c r="CU491" s="4">
        <f>IF(COUNTIF($BN$5:$BN491,"&gt;=2")&gt;1,CU490,BN491)</f>
        <v>2.1</v>
      </c>
      <c r="CV491" s="4">
        <f>IF(COUNTIF($BN$5:$BN491,"&gt;=2")&gt;1,CV490,BO491)</f>
        <v>0</v>
      </c>
      <c r="CW491" s="4">
        <f>IF(COUNTIF($BN$5:$BN491,"&gt;=2")&gt;1,CW490,BP491)</f>
        <v>0</v>
      </c>
      <c r="CX491" s="4">
        <f>IF(COUNTIF($BT$5:$BT491,"&gt;=2")&gt;1,CX490,BQ491)</f>
        <v>0</v>
      </c>
      <c r="CY491" s="4">
        <f>IF(COUNTIF($BT$5:$BT491,"&gt;=2")&gt;1,CY490,BR491)</f>
        <v>26</v>
      </c>
      <c r="CZ491" s="4">
        <f>IF(COUNTIF($BT$5:$BT491,"&gt;=2")&gt;1,CZ490,BS491)</f>
        <v>11.999999999999996</v>
      </c>
      <c r="DA491" s="4">
        <f>IF(COUNTIF($BT$5:$BT491,"&gt;=2")&gt;1,DA490,BT491)</f>
        <v>2</v>
      </c>
      <c r="DB491" s="4">
        <f>IF(COUNTIF($BT$5:$BT491,"&gt;=2")&gt;1,DB490,BU491)</f>
        <v>0</v>
      </c>
      <c r="DC491" s="4">
        <f>IF(COUNTIF($BZ$5:$BZ491,"&gt;=2")&gt;1,DC490,BV491)</f>
        <v>0</v>
      </c>
      <c r="DD491" s="4">
        <f>IF(COUNTIF($BZ$5:$BZ491,"&gt;=2")&gt;1,DD490,BW491)</f>
        <v>0</v>
      </c>
      <c r="DE491" s="4">
        <f>IF(COUNTIF($BZ$5:$BZ491,"&gt;=2")&gt;1,DE490,BX491)</f>
        <v>320</v>
      </c>
      <c r="DF491" s="4">
        <f>IF(COUNTIF($BZ$5:$BZ491,"&gt;=2")&gt;1,DF490,BY491)</f>
        <v>77.999999999999986</v>
      </c>
      <c r="DG491" s="4">
        <f>IF(COUNTIF($BZ$5:$BZ491,"&gt;=2")&gt;1,DG490,BZ491)</f>
        <v>2</v>
      </c>
      <c r="DH491" s="4">
        <f t="shared" si="376"/>
        <v>0</v>
      </c>
      <c r="DI491" s="4">
        <f t="shared" si="377"/>
        <v>0</v>
      </c>
      <c r="DJ491" s="4">
        <f t="shared" si="378"/>
        <v>0</v>
      </c>
      <c r="DK491" s="4">
        <f t="shared" si="379"/>
        <v>27.16</v>
      </c>
      <c r="DL491" s="4">
        <f t="shared" si="380"/>
        <v>0.84000000000000075</v>
      </c>
      <c r="DM491" s="4">
        <f t="shared" si="381"/>
        <v>7</v>
      </c>
      <c r="DN491" s="4">
        <f t="shared" si="382"/>
        <v>13.999999999999998</v>
      </c>
      <c r="DO491" s="4">
        <f t="shared" si="383"/>
        <v>40</v>
      </c>
      <c r="DP491" s="4">
        <f t="shared" si="384"/>
        <v>400</v>
      </c>
      <c r="DQ491" s="4">
        <f t="shared" si="385"/>
        <v>28</v>
      </c>
      <c r="DS491" s="4">
        <v>487</v>
      </c>
      <c r="DT491" s="4">
        <f>$CK491+INDEX(节奏总纲!D$4:D$163,基础状态预估!$C$2)</f>
        <v>511.00483399593907</v>
      </c>
      <c r="DU491" s="4">
        <f>$CK491+INDEX(节奏总纲!E$4:E$163,基础状态预估!$C$2)</f>
        <v>505.28268396026414</v>
      </c>
      <c r="DV491" s="4">
        <f>$CK491+INDEX(节奏总纲!F$4:F$163,基础状态预估!$C$2)</f>
        <v>498.39220630709644</v>
      </c>
      <c r="DW491" s="4">
        <f>$CK491+INDEX(节奏总纲!G$4:G$163,基础状态预估!$C$2)</f>
        <v>490.03246816526354</v>
      </c>
      <c r="DX491" s="4">
        <f>$CK491+INDEX(节奏总纲!H$4:H$163,基础状态预估!$C$2)</f>
        <v>479.69453894381218</v>
      </c>
      <c r="DY491" s="4">
        <f t="shared" si="386"/>
        <v>11.899999999999999</v>
      </c>
      <c r="DZ491" s="4">
        <f t="shared" si="387"/>
        <v>33</v>
      </c>
      <c r="EA491" s="4">
        <f t="shared" si="388"/>
        <v>334.1</v>
      </c>
      <c r="EB491" s="4">
        <f t="shared" si="389"/>
        <v>107.15999999999998</v>
      </c>
      <c r="EC491" s="4">
        <f t="shared" si="390"/>
        <v>2.8400000000000007</v>
      </c>
    </row>
    <row r="492" spans="58:133" x14ac:dyDescent="0.15">
      <c r="BF492" s="4">
        <v>488</v>
      </c>
      <c r="BG492" s="4">
        <f t="shared" si="372"/>
        <v>341.59999999999997</v>
      </c>
      <c r="BH492" s="4">
        <f t="shared" si="373"/>
        <v>146.4</v>
      </c>
      <c r="BL492" s="4">
        <f t="shared" si="361"/>
        <v>241</v>
      </c>
      <c r="BM492" s="4">
        <f t="shared" si="362"/>
        <v>168.7</v>
      </c>
      <c r="BN492" s="4">
        <f t="shared" si="363"/>
        <v>72.3</v>
      </c>
      <c r="BR492" s="4">
        <f t="shared" si="364"/>
        <v>304.85000000000002</v>
      </c>
      <c r="BS492" s="4">
        <f t="shared" si="365"/>
        <v>140.69999999999996</v>
      </c>
      <c r="BT492" s="4">
        <f t="shared" si="366"/>
        <v>23.450000000000003</v>
      </c>
      <c r="BX492" s="4">
        <f t="shared" si="367"/>
        <v>343.20000000000005</v>
      </c>
      <c r="BY492" s="4">
        <f t="shared" si="368"/>
        <v>83.654999999999973</v>
      </c>
      <c r="BZ492" s="4">
        <f t="shared" si="369"/>
        <v>2.145</v>
      </c>
      <c r="CD492" s="4">
        <f t="shared" si="370"/>
        <v>28.13</v>
      </c>
      <c r="CE492" s="4">
        <f t="shared" si="371"/>
        <v>0.87000000000000077</v>
      </c>
      <c r="CF492" s="4">
        <f>IF(COUNTIF($BH$5:$BH492,"&gt;=2")&lt;=1,SUM($BG492:$BK492)*C$8,CF491)</f>
        <v>151200</v>
      </c>
      <c r="CG492" s="4">
        <f>IF(COUNTIF($BN$5:$BN492,"&gt;=2")&lt;=1,SUM($BL492:$BP492)*D$8,CG491)</f>
        <v>604799.99999999988</v>
      </c>
      <c r="CH492" s="4">
        <f>IF(COUNTIF($BT$5:$BT492,"&gt;=2")&lt;=1,SUM($BQ492:$BU492)*E$8,CH491)</f>
        <v>2592000</v>
      </c>
      <c r="CI492" s="4">
        <f>IF(COUNTIF($BZ$5:$BZ492,"&gt;=2")&lt;=1,SUM($BV492:$BZ492)*F$8,CI491)</f>
        <v>34560000</v>
      </c>
      <c r="CJ492" s="4">
        <f t="shared" si="374"/>
        <v>2505600</v>
      </c>
      <c r="CK492" s="4">
        <f t="shared" si="375"/>
        <v>467.75</v>
      </c>
      <c r="CM492" s="4">
        <v>488</v>
      </c>
      <c r="CN492" s="4">
        <f>IF(COUNTIF($BH$5:$BH492,"&gt;=2")&gt;1,CN491,BG492)</f>
        <v>4.8999999999999995</v>
      </c>
      <c r="CO492" s="4">
        <f>IF(COUNTIF($BH$5:$BH492,"&gt;=2")&gt;1,CO491,BH492)</f>
        <v>2.1</v>
      </c>
      <c r="CP492" s="4">
        <f>IF(COUNTIF($BH$5:$BH492,"&gt;=2")&gt;1,CP491,BI492)</f>
        <v>0</v>
      </c>
      <c r="CQ492" s="4">
        <f>IF(COUNTIF($BH$5:$BH492,"&gt;=2")&gt;1,CQ491,BJ492)</f>
        <v>0</v>
      </c>
      <c r="CR492" s="4">
        <f>IF(COUNTIF($BH$5:$BH492,"&gt;=2")&gt;1,CR491,BK492)</f>
        <v>0</v>
      </c>
      <c r="CS492" s="4">
        <f>IF(COUNTIF($BN$5:$BN492,"&gt;=2")&gt;1,CS491,BL492)</f>
        <v>7</v>
      </c>
      <c r="CT492" s="4">
        <f>IF(COUNTIF($BN$5:$BN492,"&gt;=2")&gt;1,CT491,BM492)</f>
        <v>4.8999999999999995</v>
      </c>
      <c r="CU492" s="4">
        <f>IF(COUNTIF($BN$5:$BN492,"&gt;=2")&gt;1,CU491,BN492)</f>
        <v>2.1</v>
      </c>
      <c r="CV492" s="4">
        <f>IF(COUNTIF($BN$5:$BN492,"&gt;=2")&gt;1,CV491,BO492)</f>
        <v>0</v>
      </c>
      <c r="CW492" s="4">
        <f>IF(COUNTIF($BN$5:$BN492,"&gt;=2")&gt;1,CW491,BP492)</f>
        <v>0</v>
      </c>
      <c r="CX492" s="4">
        <f>IF(COUNTIF($BT$5:$BT492,"&gt;=2")&gt;1,CX491,BQ492)</f>
        <v>0</v>
      </c>
      <c r="CY492" s="4">
        <f>IF(COUNTIF($BT$5:$BT492,"&gt;=2")&gt;1,CY491,BR492)</f>
        <v>26</v>
      </c>
      <c r="CZ492" s="4">
        <f>IF(COUNTIF($BT$5:$BT492,"&gt;=2")&gt;1,CZ491,BS492)</f>
        <v>11.999999999999996</v>
      </c>
      <c r="DA492" s="4">
        <f>IF(COUNTIF($BT$5:$BT492,"&gt;=2")&gt;1,DA491,BT492)</f>
        <v>2</v>
      </c>
      <c r="DB492" s="4">
        <f>IF(COUNTIF($BT$5:$BT492,"&gt;=2")&gt;1,DB491,BU492)</f>
        <v>0</v>
      </c>
      <c r="DC492" s="4">
        <f>IF(COUNTIF($BZ$5:$BZ492,"&gt;=2")&gt;1,DC491,BV492)</f>
        <v>0</v>
      </c>
      <c r="DD492" s="4">
        <f>IF(COUNTIF($BZ$5:$BZ492,"&gt;=2")&gt;1,DD491,BW492)</f>
        <v>0</v>
      </c>
      <c r="DE492" s="4">
        <f>IF(COUNTIF($BZ$5:$BZ492,"&gt;=2")&gt;1,DE491,BX492)</f>
        <v>320</v>
      </c>
      <c r="DF492" s="4">
        <f>IF(COUNTIF($BZ$5:$BZ492,"&gt;=2")&gt;1,DF491,BY492)</f>
        <v>77.999999999999986</v>
      </c>
      <c r="DG492" s="4">
        <f>IF(COUNTIF($BZ$5:$BZ492,"&gt;=2")&gt;1,DG491,BZ492)</f>
        <v>2</v>
      </c>
      <c r="DH492" s="4">
        <f t="shared" si="376"/>
        <v>0</v>
      </c>
      <c r="DI492" s="4">
        <f t="shared" si="377"/>
        <v>0</v>
      </c>
      <c r="DJ492" s="4">
        <f t="shared" si="378"/>
        <v>0</v>
      </c>
      <c r="DK492" s="4">
        <f t="shared" si="379"/>
        <v>28.13</v>
      </c>
      <c r="DL492" s="4">
        <f t="shared" si="380"/>
        <v>0.87000000000000077</v>
      </c>
      <c r="DM492" s="4">
        <f t="shared" si="381"/>
        <v>7</v>
      </c>
      <c r="DN492" s="4">
        <f t="shared" si="382"/>
        <v>13.999999999999998</v>
      </c>
      <c r="DO492" s="4">
        <f t="shared" si="383"/>
        <v>40</v>
      </c>
      <c r="DP492" s="4">
        <f t="shared" si="384"/>
        <v>400</v>
      </c>
      <c r="DQ492" s="4">
        <f t="shared" si="385"/>
        <v>29</v>
      </c>
      <c r="DS492" s="4">
        <v>488</v>
      </c>
      <c r="DT492" s="4">
        <f>$CK492+INDEX(节奏总纲!D$4:D$163,基础状态预估!$C$2)</f>
        <v>512.00483399593907</v>
      </c>
      <c r="DU492" s="4">
        <f>$CK492+INDEX(节奏总纲!E$4:E$163,基础状态预估!$C$2)</f>
        <v>506.28268396026414</v>
      </c>
      <c r="DV492" s="4">
        <f>$CK492+INDEX(节奏总纲!F$4:F$163,基础状态预估!$C$2)</f>
        <v>499.39220630709644</v>
      </c>
      <c r="DW492" s="4">
        <f>$CK492+INDEX(节奏总纲!G$4:G$163,基础状态预估!$C$2)</f>
        <v>491.03246816526354</v>
      </c>
      <c r="DX492" s="4">
        <f>$CK492+INDEX(节奏总纲!H$4:H$163,基础状态预估!$C$2)</f>
        <v>480.69453894381218</v>
      </c>
      <c r="DY492" s="4">
        <f t="shared" si="386"/>
        <v>11.899999999999999</v>
      </c>
      <c r="DZ492" s="4">
        <f t="shared" si="387"/>
        <v>33</v>
      </c>
      <c r="EA492" s="4">
        <f t="shared" si="388"/>
        <v>334.1</v>
      </c>
      <c r="EB492" s="4">
        <f t="shared" si="389"/>
        <v>108.12999999999998</v>
      </c>
      <c r="EC492" s="4">
        <f t="shared" si="390"/>
        <v>2.870000000000001</v>
      </c>
    </row>
    <row r="493" spans="58:133" x14ac:dyDescent="0.15">
      <c r="BF493" s="4">
        <v>489</v>
      </c>
      <c r="BG493" s="4">
        <f t="shared" si="372"/>
        <v>342.29999999999995</v>
      </c>
      <c r="BH493" s="4">
        <f t="shared" si="373"/>
        <v>146.69999999999999</v>
      </c>
      <c r="BL493" s="4">
        <f t="shared" si="361"/>
        <v>241.5</v>
      </c>
      <c r="BM493" s="4">
        <f t="shared" si="362"/>
        <v>169.04999999999998</v>
      </c>
      <c r="BN493" s="4">
        <f t="shared" si="363"/>
        <v>72.45</v>
      </c>
      <c r="BR493" s="4">
        <f t="shared" si="364"/>
        <v>305.5</v>
      </c>
      <c r="BS493" s="4">
        <f t="shared" si="365"/>
        <v>140.99999999999997</v>
      </c>
      <c r="BT493" s="4">
        <f t="shared" si="366"/>
        <v>23.5</v>
      </c>
      <c r="BX493" s="4">
        <f t="shared" si="367"/>
        <v>344</v>
      </c>
      <c r="BY493" s="4">
        <f t="shared" si="368"/>
        <v>83.84999999999998</v>
      </c>
      <c r="BZ493" s="4">
        <f t="shared" si="369"/>
        <v>2.15</v>
      </c>
      <c r="CD493" s="4">
        <f t="shared" si="370"/>
        <v>29.099999999999998</v>
      </c>
      <c r="CE493" s="4">
        <f t="shared" si="371"/>
        <v>0.9000000000000008</v>
      </c>
      <c r="CF493" s="4">
        <f>IF(COUNTIF($BH$5:$BH493,"&gt;=2")&lt;=1,SUM($BG493:$BK493)*C$8,CF492)</f>
        <v>151200</v>
      </c>
      <c r="CG493" s="4">
        <f>IF(COUNTIF($BN$5:$BN493,"&gt;=2")&lt;=1,SUM($BL493:$BP493)*D$8,CG492)</f>
        <v>604799.99999999988</v>
      </c>
      <c r="CH493" s="4">
        <f>IF(COUNTIF($BT$5:$BT493,"&gt;=2")&lt;=1,SUM($BQ493:$BU493)*E$8,CH492)</f>
        <v>2592000</v>
      </c>
      <c r="CI493" s="4">
        <f>IF(COUNTIF($BZ$5:$BZ493,"&gt;=2")&lt;=1,SUM($BV493:$BZ493)*F$8,CI492)</f>
        <v>34560000</v>
      </c>
      <c r="CJ493" s="4">
        <f t="shared" si="374"/>
        <v>2592000</v>
      </c>
      <c r="CK493" s="4">
        <f t="shared" si="375"/>
        <v>468.75</v>
      </c>
      <c r="CM493" s="4">
        <v>489</v>
      </c>
      <c r="CN493" s="4">
        <f>IF(COUNTIF($BH$5:$BH493,"&gt;=2")&gt;1,CN492,BG493)</f>
        <v>4.8999999999999995</v>
      </c>
      <c r="CO493" s="4">
        <f>IF(COUNTIF($BH$5:$BH493,"&gt;=2")&gt;1,CO492,BH493)</f>
        <v>2.1</v>
      </c>
      <c r="CP493" s="4">
        <f>IF(COUNTIF($BH$5:$BH493,"&gt;=2")&gt;1,CP492,BI493)</f>
        <v>0</v>
      </c>
      <c r="CQ493" s="4">
        <f>IF(COUNTIF($BH$5:$BH493,"&gt;=2")&gt;1,CQ492,BJ493)</f>
        <v>0</v>
      </c>
      <c r="CR493" s="4">
        <f>IF(COUNTIF($BH$5:$BH493,"&gt;=2")&gt;1,CR492,BK493)</f>
        <v>0</v>
      </c>
      <c r="CS493" s="4">
        <f>IF(COUNTIF($BN$5:$BN493,"&gt;=2")&gt;1,CS492,BL493)</f>
        <v>7</v>
      </c>
      <c r="CT493" s="4">
        <f>IF(COUNTIF($BN$5:$BN493,"&gt;=2")&gt;1,CT492,BM493)</f>
        <v>4.8999999999999995</v>
      </c>
      <c r="CU493" s="4">
        <f>IF(COUNTIF($BN$5:$BN493,"&gt;=2")&gt;1,CU492,BN493)</f>
        <v>2.1</v>
      </c>
      <c r="CV493" s="4">
        <f>IF(COUNTIF($BN$5:$BN493,"&gt;=2")&gt;1,CV492,BO493)</f>
        <v>0</v>
      </c>
      <c r="CW493" s="4">
        <f>IF(COUNTIF($BN$5:$BN493,"&gt;=2")&gt;1,CW492,BP493)</f>
        <v>0</v>
      </c>
      <c r="CX493" s="4">
        <f>IF(COUNTIF($BT$5:$BT493,"&gt;=2")&gt;1,CX492,BQ493)</f>
        <v>0</v>
      </c>
      <c r="CY493" s="4">
        <f>IF(COUNTIF($BT$5:$BT493,"&gt;=2")&gt;1,CY492,BR493)</f>
        <v>26</v>
      </c>
      <c r="CZ493" s="4">
        <f>IF(COUNTIF($BT$5:$BT493,"&gt;=2")&gt;1,CZ492,BS493)</f>
        <v>11.999999999999996</v>
      </c>
      <c r="DA493" s="4">
        <f>IF(COUNTIF($BT$5:$BT493,"&gt;=2")&gt;1,DA492,BT493)</f>
        <v>2</v>
      </c>
      <c r="DB493" s="4">
        <f>IF(COUNTIF($BT$5:$BT493,"&gt;=2")&gt;1,DB492,BU493)</f>
        <v>0</v>
      </c>
      <c r="DC493" s="4">
        <f>IF(COUNTIF($BZ$5:$BZ493,"&gt;=2")&gt;1,DC492,BV493)</f>
        <v>0</v>
      </c>
      <c r="DD493" s="4">
        <f>IF(COUNTIF($BZ$5:$BZ493,"&gt;=2")&gt;1,DD492,BW493)</f>
        <v>0</v>
      </c>
      <c r="DE493" s="4">
        <f>IF(COUNTIF($BZ$5:$BZ493,"&gt;=2")&gt;1,DE492,BX493)</f>
        <v>320</v>
      </c>
      <c r="DF493" s="4">
        <f>IF(COUNTIF($BZ$5:$BZ493,"&gt;=2")&gt;1,DF492,BY493)</f>
        <v>77.999999999999986</v>
      </c>
      <c r="DG493" s="4">
        <f>IF(COUNTIF($BZ$5:$BZ493,"&gt;=2")&gt;1,DG492,BZ493)</f>
        <v>2</v>
      </c>
      <c r="DH493" s="4">
        <f t="shared" si="376"/>
        <v>0</v>
      </c>
      <c r="DI493" s="4">
        <f t="shared" si="377"/>
        <v>0</v>
      </c>
      <c r="DJ493" s="4">
        <f t="shared" si="378"/>
        <v>0</v>
      </c>
      <c r="DK493" s="4">
        <f t="shared" si="379"/>
        <v>29.099999999999998</v>
      </c>
      <c r="DL493" s="4">
        <f t="shared" si="380"/>
        <v>0.9000000000000008</v>
      </c>
      <c r="DM493" s="4">
        <f t="shared" si="381"/>
        <v>7</v>
      </c>
      <c r="DN493" s="4">
        <f t="shared" si="382"/>
        <v>13.999999999999998</v>
      </c>
      <c r="DO493" s="4">
        <f t="shared" si="383"/>
        <v>40</v>
      </c>
      <c r="DP493" s="4">
        <f t="shared" si="384"/>
        <v>400</v>
      </c>
      <c r="DQ493" s="4">
        <f t="shared" si="385"/>
        <v>30</v>
      </c>
      <c r="DS493" s="4">
        <v>489</v>
      </c>
      <c r="DT493" s="4">
        <f>$CK493+INDEX(节奏总纲!D$4:D$163,基础状态预估!$C$2)</f>
        <v>513.00483399593907</v>
      </c>
      <c r="DU493" s="4">
        <f>$CK493+INDEX(节奏总纲!E$4:E$163,基础状态预估!$C$2)</f>
        <v>507.28268396026414</v>
      </c>
      <c r="DV493" s="4">
        <f>$CK493+INDEX(节奏总纲!F$4:F$163,基础状态预估!$C$2)</f>
        <v>500.39220630709644</v>
      </c>
      <c r="DW493" s="4">
        <f>$CK493+INDEX(节奏总纲!G$4:G$163,基础状态预估!$C$2)</f>
        <v>492.03246816526354</v>
      </c>
      <c r="DX493" s="4">
        <f>$CK493+INDEX(节奏总纲!H$4:H$163,基础状态预估!$C$2)</f>
        <v>481.69453894381218</v>
      </c>
      <c r="DY493" s="4">
        <f t="shared" si="386"/>
        <v>11.899999999999999</v>
      </c>
      <c r="DZ493" s="4">
        <f t="shared" si="387"/>
        <v>33</v>
      </c>
      <c r="EA493" s="4">
        <f t="shared" si="388"/>
        <v>334.1</v>
      </c>
      <c r="EB493" s="4">
        <f t="shared" si="389"/>
        <v>109.09999999999998</v>
      </c>
      <c r="EC493" s="4">
        <f t="shared" si="390"/>
        <v>2.9000000000000008</v>
      </c>
    </row>
    <row r="494" spans="58:133" x14ac:dyDescent="0.15">
      <c r="BF494" s="4">
        <v>490</v>
      </c>
      <c r="BG494" s="4">
        <f t="shared" si="372"/>
        <v>343</v>
      </c>
      <c r="BH494" s="4">
        <f t="shared" si="373"/>
        <v>147</v>
      </c>
      <c r="BL494" s="4">
        <f t="shared" si="361"/>
        <v>242</v>
      </c>
      <c r="BM494" s="4">
        <f t="shared" si="362"/>
        <v>169.39999999999998</v>
      </c>
      <c r="BN494" s="4">
        <f t="shared" si="363"/>
        <v>72.599999999999994</v>
      </c>
      <c r="BR494" s="4">
        <f t="shared" si="364"/>
        <v>306.15000000000003</v>
      </c>
      <c r="BS494" s="4">
        <f t="shared" si="365"/>
        <v>141.29999999999995</v>
      </c>
      <c r="BT494" s="4">
        <f t="shared" si="366"/>
        <v>23.55</v>
      </c>
      <c r="BX494" s="4">
        <f t="shared" si="367"/>
        <v>344.8</v>
      </c>
      <c r="BY494" s="4">
        <f t="shared" si="368"/>
        <v>84.044999999999973</v>
      </c>
      <c r="BZ494" s="4">
        <f t="shared" si="369"/>
        <v>2.1550000000000002</v>
      </c>
      <c r="CD494" s="4">
        <f t="shared" si="370"/>
        <v>30.07</v>
      </c>
      <c r="CE494" s="4">
        <f t="shared" si="371"/>
        <v>0.93000000000000083</v>
      </c>
      <c r="CF494" s="4">
        <f>IF(COUNTIF($BH$5:$BH494,"&gt;=2")&lt;=1,SUM($BG494:$BK494)*C$8,CF493)</f>
        <v>151200</v>
      </c>
      <c r="CG494" s="4">
        <f>IF(COUNTIF($BN$5:$BN494,"&gt;=2")&lt;=1,SUM($BL494:$BP494)*D$8,CG493)</f>
        <v>604799.99999999988</v>
      </c>
      <c r="CH494" s="4">
        <f>IF(COUNTIF($BT$5:$BT494,"&gt;=2")&lt;=1,SUM($BQ494:$BU494)*E$8,CH493)</f>
        <v>2592000</v>
      </c>
      <c r="CI494" s="4">
        <f>IF(COUNTIF($BZ$5:$BZ494,"&gt;=2")&lt;=1,SUM($BV494:$BZ494)*F$8,CI493)</f>
        <v>34560000</v>
      </c>
      <c r="CJ494" s="4">
        <f t="shared" si="374"/>
        <v>2678400</v>
      </c>
      <c r="CK494" s="4">
        <f t="shared" si="375"/>
        <v>469.75</v>
      </c>
      <c r="CM494" s="4">
        <v>490</v>
      </c>
      <c r="CN494" s="4">
        <f>IF(COUNTIF($BH$5:$BH494,"&gt;=2")&gt;1,CN493,BG494)</f>
        <v>4.8999999999999995</v>
      </c>
      <c r="CO494" s="4">
        <f>IF(COUNTIF($BH$5:$BH494,"&gt;=2")&gt;1,CO493,BH494)</f>
        <v>2.1</v>
      </c>
      <c r="CP494" s="4">
        <f>IF(COUNTIF($BH$5:$BH494,"&gt;=2")&gt;1,CP493,BI494)</f>
        <v>0</v>
      </c>
      <c r="CQ494" s="4">
        <f>IF(COUNTIF($BH$5:$BH494,"&gt;=2")&gt;1,CQ493,BJ494)</f>
        <v>0</v>
      </c>
      <c r="CR494" s="4">
        <f>IF(COUNTIF($BH$5:$BH494,"&gt;=2")&gt;1,CR493,BK494)</f>
        <v>0</v>
      </c>
      <c r="CS494" s="4">
        <f>IF(COUNTIF($BN$5:$BN494,"&gt;=2")&gt;1,CS493,BL494)</f>
        <v>7</v>
      </c>
      <c r="CT494" s="4">
        <f>IF(COUNTIF($BN$5:$BN494,"&gt;=2")&gt;1,CT493,BM494)</f>
        <v>4.8999999999999995</v>
      </c>
      <c r="CU494" s="4">
        <f>IF(COUNTIF($BN$5:$BN494,"&gt;=2")&gt;1,CU493,BN494)</f>
        <v>2.1</v>
      </c>
      <c r="CV494" s="4">
        <f>IF(COUNTIF($BN$5:$BN494,"&gt;=2")&gt;1,CV493,BO494)</f>
        <v>0</v>
      </c>
      <c r="CW494" s="4">
        <f>IF(COUNTIF($BN$5:$BN494,"&gt;=2")&gt;1,CW493,BP494)</f>
        <v>0</v>
      </c>
      <c r="CX494" s="4">
        <f>IF(COUNTIF($BT$5:$BT494,"&gt;=2")&gt;1,CX493,BQ494)</f>
        <v>0</v>
      </c>
      <c r="CY494" s="4">
        <f>IF(COUNTIF($BT$5:$BT494,"&gt;=2")&gt;1,CY493,BR494)</f>
        <v>26</v>
      </c>
      <c r="CZ494" s="4">
        <f>IF(COUNTIF($BT$5:$BT494,"&gt;=2")&gt;1,CZ493,BS494)</f>
        <v>11.999999999999996</v>
      </c>
      <c r="DA494" s="4">
        <f>IF(COUNTIF($BT$5:$BT494,"&gt;=2")&gt;1,DA493,BT494)</f>
        <v>2</v>
      </c>
      <c r="DB494" s="4">
        <f>IF(COUNTIF($BT$5:$BT494,"&gt;=2")&gt;1,DB493,BU494)</f>
        <v>0</v>
      </c>
      <c r="DC494" s="4">
        <f>IF(COUNTIF($BZ$5:$BZ494,"&gt;=2")&gt;1,DC493,BV494)</f>
        <v>0</v>
      </c>
      <c r="DD494" s="4">
        <f>IF(COUNTIF($BZ$5:$BZ494,"&gt;=2")&gt;1,DD493,BW494)</f>
        <v>0</v>
      </c>
      <c r="DE494" s="4">
        <f>IF(COUNTIF($BZ$5:$BZ494,"&gt;=2")&gt;1,DE493,BX494)</f>
        <v>320</v>
      </c>
      <c r="DF494" s="4">
        <f>IF(COUNTIF($BZ$5:$BZ494,"&gt;=2")&gt;1,DF493,BY494)</f>
        <v>77.999999999999986</v>
      </c>
      <c r="DG494" s="4">
        <f>IF(COUNTIF($BZ$5:$BZ494,"&gt;=2")&gt;1,DG493,BZ494)</f>
        <v>2</v>
      </c>
      <c r="DH494" s="4">
        <f t="shared" si="376"/>
        <v>0</v>
      </c>
      <c r="DI494" s="4">
        <f t="shared" si="377"/>
        <v>0</v>
      </c>
      <c r="DJ494" s="4">
        <f t="shared" si="378"/>
        <v>0</v>
      </c>
      <c r="DK494" s="4">
        <f t="shared" si="379"/>
        <v>30.07</v>
      </c>
      <c r="DL494" s="4">
        <f t="shared" si="380"/>
        <v>0.93000000000000083</v>
      </c>
      <c r="DM494" s="4">
        <f t="shared" si="381"/>
        <v>7</v>
      </c>
      <c r="DN494" s="4">
        <f t="shared" si="382"/>
        <v>13.999999999999998</v>
      </c>
      <c r="DO494" s="4">
        <f t="shared" si="383"/>
        <v>40</v>
      </c>
      <c r="DP494" s="4">
        <f t="shared" si="384"/>
        <v>400</v>
      </c>
      <c r="DQ494" s="4">
        <f t="shared" si="385"/>
        <v>31</v>
      </c>
      <c r="DS494" s="4">
        <v>490</v>
      </c>
      <c r="DT494" s="4">
        <f>$CK494+INDEX(节奏总纲!D$4:D$163,基础状态预估!$C$2)</f>
        <v>514.00483399593907</v>
      </c>
      <c r="DU494" s="4">
        <f>$CK494+INDEX(节奏总纲!E$4:E$163,基础状态预估!$C$2)</f>
        <v>508.28268396026414</v>
      </c>
      <c r="DV494" s="4">
        <f>$CK494+INDEX(节奏总纲!F$4:F$163,基础状态预估!$C$2)</f>
        <v>501.39220630709644</v>
      </c>
      <c r="DW494" s="4">
        <f>$CK494+INDEX(节奏总纲!G$4:G$163,基础状态预估!$C$2)</f>
        <v>493.03246816526354</v>
      </c>
      <c r="DX494" s="4">
        <f>$CK494+INDEX(节奏总纲!H$4:H$163,基础状态预估!$C$2)</f>
        <v>482.69453894381218</v>
      </c>
      <c r="DY494" s="4">
        <f t="shared" si="386"/>
        <v>11.899999999999999</v>
      </c>
      <c r="DZ494" s="4">
        <f t="shared" si="387"/>
        <v>33</v>
      </c>
      <c r="EA494" s="4">
        <f t="shared" si="388"/>
        <v>334.1</v>
      </c>
      <c r="EB494" s="4">
        <f t="shared" si="389"/>
        <v>110.07</v>
      </c>
      <c r="EC494" s="4">
        <f t="shared" si="390"/>
        <v>2.9300000000000006</v>
      </c>
    </row>
    <row r="495" spans="58:133" x14ac:dyDescent="0.15">
      <c r="BF495" s="4">
        <v>491</v>
      </c>
      <c r="BG495" s="4">
        <f t="shared" si="372"/>
        <v>343.7</v>
      </c>
      <c r="BH495" s="4">
        <f t="shared" si="373"/>
        <v>147.29999999999998</v>
      </c>
      <c r="BL495" s="4">
        <f t="shared" si="361"/>
        <v>242.5</v>
      </c>
      <c r="BM495" s="4">
        <f t="shared" si="362"/>
        <v>169.75</v>
      </c>
      <c r="BN495" s="4">
        <f t="shared" si="363"/>
        <v>72.75</v>
      </c>
      <c r="BR495" s="4">
        <f t="shared" si="364"/>
        <v>306.8</v>
      </c>
      <c r="BS495" s="4">
        <f t="shared" si="365"/>
        <v>141.59999999999997</v>
      </c>
      <c r="BT495" s="4">
        <f t="shared" si="366"/>
        <v>23.6</v>
      </c>
      <c r="BX495" s="4">
        <f t="shared" si="367"/>
        <v>345.6</v>
      </c>
      <c r="BY495" s="4">
        <f t="shared" si="368"/>
        <v>84.239999999999981</v>
      </c>
      <c r="BZ495" s="4">
        <f t="shared" si="369"/>
        <v>2.16</v>
      </c>
      <c r="CD495" s="4">
        <f t="shared" si="370"/>
        <v>31.04</v>
      </c>
      <c r="CE495" s="4">
        <f t="shared" si="371"/>
        <v>0.96000000000000085</v>
      </c>
      <c r="CF495" s="4">
        <f>IF(COUNTIF($BH$5:$BH495,"&gt;=2")&lt;=1,SUM($BG495:$BK495)*C$8,CF494)</f>
        <v>151200</v>
      </c>
      <c r="CG495" s="4">
        <f>IF(COUNTIF($BN$5:$BN495,"&gt;=2")&lt;=1,SUM($BL495:$BP495)*D$8,CG494)</f>
        <v>604799.99999999988</v>
      </c>
      <c r="CH495" s="4">
        <f>IF(COUNTIF($BT$5:$BT495,"&gt;=2")&lt;=1,SUM($BQ495:$BU495)*E$8,CH494)</f>
        <v>2592000</v>
      </c>
      <c r="CI495" s="4">
        <f>IF(COUNTIF($BZ$5:$BZ495,"&gt;=2")&lt;=1,SUM($BV495:$BZ495)*F$8,CI494)</f>
        <v>34560000</v>
      </c>
      <c r="CJ495" s="4">
        <f t="shared" si="374"/>
        <v>2764800</v>
      </c>
      <c r="CK495" s="4">
        <f t="shared" si="375"/>
        <v>470.75</v>
      </c>
      <c r="CM495" s="4">
        <v>491</v>
      </c>
      <c r="CN495" s="4">
        <f>IF(COUNTIF($BH$5:$BH495,"&gt;=2")&gt;1,CN494,BG495)</f>
        <v>4.8999999999999995</v>
      </c>
      <c r="CO495" s="4">
        <f>IF(COUNTIF($BH$5:$BH495,"&gt;=2")&gt;1,CO494,BH495)</f>
        <v>2.1</v>
      </c>
      <c r="CP495" s="4">
        <f>IF(COUNTIF($BH$5:$BH495,"&gt;=2")&gt;1,CP494,BI495)</f>
        <v>0</v>
      </c>
      <c r="CQ495" s="4">
        <f>IF(COUNTIF($BH$5:$BH495,"&gt;=2")&gt;1,CQ494,BJ495)</f>
        <v>0</v>
      </c>
      <c r="CR495" s="4">
        <f>IF(COUNTIF($BH$5:$BH495,"&gt;=2")&gt;1,CR494,BK495)</f>
        <v>0</v>
      </c>
      <c r="CS495" s="4">
        <f>IF(COUNTIF($BN$5:$BN495,"&gt;=2")&gt;1,CS494,BL495)</f>
        <v>7</v>
      </c>
      <c r="CT495" s="4">
        <f>IF(COUNTIF($BN$5:$BN495,"&gt;=2")&gt;1,CT494,BM495)</f>
        <v>4.8999999999999995</v>
      </c>
      <c r="CU495" s="4">
        <f>IF(COUNTIF($BN$5:$BN495,"&gt;=2")&gt;1,CU494,BN495)</f>
        <v>2.1</v>
      </c>
      <c r="CV495" s="4">
        <f>IF(COUNTIF($BN$5:$BN495,"&gt;=2")&gt;1,CV494,BO495)</f>
        <v>0</v>
      </c>
      <c r="CW495" s="4">
        <f>IF(COUNTIF($BN$5:$BN495,"&gt;=2")&gt;1,CW494,BP495)</f>
        <v>0</v>
      </c>
      <c r="CX495" s="4">
        <f>IF(COUNTIF($BT$5:$BT495,"&gt;=2")&gt;1,CX494,BQ495)</f>
        <v>0</v>
      </c>
      <c r="CY495" s="4">
        <f>IF(COUNTIF($BT$5:$BT495,"&gt;=2")&gt;1,CY494,BR495)</f>
        <v>26</v>
      </c>
      <c r="CZ495" s="4">
        <f>IF(COUNTIF($BT$5:$BT495,"&gt;=2")&gt;1,CZ494,BS495)</f>
        <v>11.999999999999996</v>
      </c>
      <c r="DA495" s="4">
        <f>IF(COUNTIF($BT$5:$BT495,"&gt;=2")&gt;1,DA494,BT495)</f>
        <v>2</v>
      </c>
      <c r="DB495" s="4">
        <f>IF(COUNTIF($BT$5:$BT495,"&gt;=2")&gt;1,DB494,BU495)</f>
        <v>0</v>
      </c>
      <c r="DC495" s="4">
        <f>IF(COUNTIF($BZ$5:$BZ495,"&gt;=2")&gt;1,DC494,BV495)</f>
        <v>0</v>
      </c>
      <c r="DD495" s="4">
        <f>IF(COUNTIF($BZ$5:$BZ495,"&gt;=2")&gt;1,DD494,BW495)</f>
        <v>0</v>
      </c>
      <c r="DE495" s="4">
        <f>IF(COUNTIF($BZ$5:$BZ495,"&gt;=2")&gt;1,DE494,BX495)</f>
        <v>320</v>
      </c>
      <c r="DF495" s="4">
        <f>IF(COUNTIF($BZ$5:$BZ495,"&gt;=2")&gt;1,DF494,BY495)</f>
        <v>77.999999999999986</v>
      </c>
      <c r="DG495" s="4">
        <f>IF(COUNTIF($BZ$5:$BZ495,"&gt;=2")&gt;1,DG494,BZ495)</f>
        <v>2</v>
      </c>
      <c r="DH495" s="4">
        <f t="shared" si="376"/>
        <v>0</v>
      </c>
      <c r="DI495" s="4">
        <f t="shared" si="377"/>
        <v>0</v>
      </c>
      <c r="DJ495" s="4">
        <f t="shared" si="378"/>
        <v>0</v>
      </c>
      <c r="DK495" s="4">
        <f t="shared" si="379"/>
        <v>31.04</v>
      </c>
      <c r="DL495" s="4">
        <f t="shared" si="380"/>
        <v>0.96000000000000085</v>
      </c>
      <c r="DM495" s="4">
        <f t="shared" si="381"/>
        <v>7</v>
      </c>
      <c r="DN495" s="4">
        <f t="shared" si="382"/>
        <v>13.999999999999998</v>
      </c>
      <c r="DO495" s="4">
        <f t="shared" si="383"/>
        <v>40</v>
      </c>
      <c r="DP495" s="4">
        <f t="shared" si="384"/>
        <v>400</v>
      </c>
      <c r="DQ495" s="4">
        <f t="shared" si="385"/>
        <v>32</v>
      </c>
      <c r="DS495" s="4">
        <v>491</v>
      </c>
      <c r="DT495" s="4">
        <f>$CK495+INDEX(节奏总纲!D$4:D$163,基础状态预估!$C$2)</f>
        <v>515.00483399593907</v>
      </c>
      <c r="DU495" s="4">
        <f>$CK495+INDEX(节奏总纲!E$4:E$163,基础状态预估!$C$2)</f>
        <v>509.28268396026414</v>
      </c>
      <c r="DV495" s="4">
        <f>$CK495+INDEX(节奏总纲!F$4:F$163,基础状态预估!$C$2)</f>
        <v>502.39220630709644</v>
      </c>
      <c r="DW495" s="4">
        <f>$CK495+INDEX(节奏总纲!G$4:G$163,基础状态预估!$C$2)</f>
        <v>494.03246816526354</v>
      </c>
      <c r="DX495" s="4">
        <f>$CK495+INDEX(节奏总纲!H$4:H$163,基础状态预估!$C$2)</f>
        <v>483.69453894381218</v>
      </c>
      <c r="DY495" s="4">
        <f t="shared" si="386"/>
        <v>11.899999999999999</v>
      </c>
      <c r="DZ495" s="4">
        <f t="shared" si="387"/>
        <v>33</v>
      </c>
      <c r="EA495" s="4">
        <f t="shared" si="388"/>
        <v>334.1</v>
      </c>
      <c r="EB495" s="4">
        <f t="shared" si="389"/>
        <v>111.03999999999999</v>
      </c>
      <c r="EC495" s="4">
        <f t="shared" si="390"/>
        <v>2.9600000000000009</v>
      </c>
    </row>
    <row r="496" spans="58:133" x14ac:dyDescent="0.15">
      <c r="BF496" s="4">
        <v>492</v>
      </c>
      <c r="BG496" s="4">
        <f t="shared" si="372"/>
        <v>344.4</v>
      </c>
      <c r="BH496" s="4">
        <f t="shared" si="373"/>
        <v>147.6</v>
      </c>
      <c r="BL496" s="4">
        <f t="shared" si="361"/>
        <v>243</v>
      </c>
      <c r="BM496" s="4">
        <f t="shared" si="362"/>
        <v>170.1</v>
      </c>
      <c r="BN496" s="4">
        <f t="shared" si="363"/>
        <v>72.899999999999991</v>
      </c>
      <c r="BR496" s="4">
        <f t="shared" si="364"/>
        <v>307.45</v>
      </c>
      <c r="BS496" s="4">
        <f t="shared" si="365"/>
        <v>141.89999999999998</v>
      </c>
      <c r="BT496" s="4">
        <f t="shared" si="366"/>
        <v>23.650000000000002</v>
      </c>
      <c r="BX496" s="4">
        <f t="shared" si="367"/>
        <v>346.40000000000003</v>
      </c>
      <c r="BY496" s="4">
        <f t="shared" si="368"/>
        <v>84.434999999999974</v>
      </c>
      <c r="BZ496" s="4">
        <f t="shared" si="369"/>
        <v>2.165</v>
      </c>
      <c r="CD496" s="4">
        <f t="shared" si="370"/>
        <v>32.01</v>
      </c>
      <c r="CE496" s="4">
        <f t="shared" si="371"/>
        <v>0.99000000000000088</v>
      </c>
      <c r="CF496" s="4">
        <f>IF(COUNTIF($BH$5:$BH496,"&gt;=2")&lt;=1,SUM($BG496:$BK496)*C$8,CF495)</f>
        <v>151200</v>
      </c>
      <c r="CG496" s="4">
        <f>IF(COUNTIF($BN$5:$BN496,"&gt;=2")&lt;=1,SUM($BL496:$BP496)*D$8,CG495)</f>
        <v>604799.99999999988</v>
      </c>
      <c r="CH496" s="4">
        <f>IF(COUNTIF($BT$5:$BT496,"&gt;=2")&lt;=1,SUM($BQ496:$BU496)*E$8,CH495)</f>
        <v>2592000</v>
      </c>
      <c r="CI496" s="4">
        <f>IF(COUNTIF($BZ$5:$BZ496,"&gt;=2")&lt;=1,SUM($BV496:$BZ496)*F$8,CI495)</f>
        <v>34560000</v>
      </c>
      <c r="CJ496" s="4">
        <f t="shared" si="374"/>
        <v>2851200</v>
      </c>
      <c r="CK496" s="4">
        <f t="shared" si="375"/>
        <v>471.75</v>
      </c>
      <c r="CM496" s="4">
        <v>492</v>
      </c>
      <c r="CN496" s="4">
        <f>IF(COUNTIF($BH$5:$BH496,"&gt;=2")&gt;1,CN495,BG496)</f>
        <v>4.8999999999999995</v>
      </c>
      <c r="CO496" s="4">
        <f>IF(COUNTIF($BH$5:$BH496,"&gt;=2")&gt;1,CO495,BH496)</f>
        <v>2.1</v>
      </c>
      <c r="CP496" s="4">
        <f>IF(COUNTIF($BH$5:$BH496,"&gt;=2")&gt;1,CP495,BI496)</f>
        <v>0</v>
      </c>
      <c r="CQ496" s="4">
        <f>IF(COUNTIF($BH$5:$BH496,"&gt;=2")&gt;1,CQ495,BJ496)</f>
        <v>0</v>
      </c>
      <c r="CR496" s="4">
        <f>IF(COUNTIF($BH$5:$BH496,"&gt;=2")&gt;1,CR495,BK496)</f>
        <v>0</v>
      </c>
      <c r="CS496" s="4">
        <f>IF(COUNTIF($BN$5:$BN496,"&gt;=2")&gt;1,CS495,BL496)</f>
        <v>7</v>
      </c>
      <c r="CT496" s="4">
        <f>IF(COUNTIF($BN$5:$BN496,"&gt;=2")&gt;1,CT495,BM496)</f>
        <v>4.8999999999999995</v>
      </c>
      <c r="CU496" s="4">
        <f>IF(COUNTIF($BN$5:$BN496,"&gt;=2")&gt;1,CU495,BN496)</f>
        <v>2.1</v>
      </c>
      <c r="CV496" s="4">
        <f>IF(COUNTIF($BN$5:$BN496,"&gt;=2")&gt;1,CV495,BO496)</f>
        <v>0</v>
      </c>
      <c r="CW496" s="4">
        <f>IF(COUNTIF($BN$5:$BN496,"&gt;=2")&gt;1,CW495,BP496)</f>
        <v>0</v>
      </c>
      <c r="CX496" s="4">
        <f>IF(COUNTIF($BT$5:$BT496,"&gt;=2")&gt;1,CX495,BQ496)</f>
        <v>0</v>
      </c>
      <c r="CY496" s="4">
        <f>IF(COUNTIF($BT$5:$BT496,"&gt;=2")&gt;1,CY495,BR496)</f>
        <v>26</v>
      </c>
      <c r="CZ496" s="4">
        <f>IF(COUNTIF($BT$5:$BT496,"&gt;=2")&gt;1,CZ495,BS496)</f>
        <v>11.999999999999996</v>
      </c>
      <c r="DA496" s="4">
        <f>IF(COUNTIF($BT$5:$BT496,"&gt;=2")&gt;1,DA495,BT496)</f>
        <v>2</v>
      </c>
      <c r="DB496" s="4">
        <f>IF(COUNTIF($BT$5:$BT496,"&gt;=2")&gt;1,DB495,BU496)</f>
        <v>0</v>
      </c>
      <c r="DC496" s="4">
        <f>IF(COUNTIF($BZ$5:$BZ496,"&gt;=2")&gt;1,DC495,BV496)</f>
        <v>0</v>
      </c>
      <c r="DD496" s="4">
        <f>IF(COUNTIF($BZ$5:$BZ496,"&gt;=2")&gt;1,DD495,BW496)</f>
        <v>0</v>
      </c>
      <c r="DE496" s="4">
        <f>IF(COUNTIF($BZ$5:$BZ496,"&gt;=2")&gt;1,DE495,BX496)</f>
        <v>320</v>
      </c>
      <c r="DF496" s="4">
        <f>IF(COUNTIF($BZ$5:$BZ496,"&gt;=2")&gt;1,DF495,BY496)</f>
        <v>77.999999999999986</v>
      </c>
      <c r="DG496" s="4">
        <f>IF(COUNTIF($BZ$5:$BZ496,"&gt;=2")&gt;1,DG495,BZ496)</f>
        <v>2</v>
      </c>
      <c r="DH496" s="4">
        <f t="shared" si="376"/>
        <v>0</v>
      </c>
      <c r="DI496" s="4">
        <f t="shared" si="377"/>
        <v>0</v>
      </c>
      <c r="DJ496" s="4">
        <f t="shared" si="378"/>
        <v>0</v>
      </c>
      <c r="DK496" s="4">
        <f t="shared" si="379"/>
        <v>32.01</v>
      </c>
      <c r="DL496" s="4">
        <f t="shared" si="380"/>
        <v>0.99000000000000088</v>
      </c>
      <c r="DM496" s="4">
        <f t="shared" si="381"/>
        <v>7</v>
      </c>
      <c r="DN496" s="4">
        <f t="shared" si="382"/>
        <v>13.999999999999998</v>
      </c>
      <c r="DO496" s="4">
        <f t="shared" si="383"/>
        <v>40</v>
      </c>
      <c r="DP496" s="4">
        <f t="shared" si="384"/>
        <v>400</v>
      </c>
      <c r="DQ496" s="4">
        <f t="shared" si="385"/>
        <v>33</v>
      </c>
      <c r="DS496" s="4">
        <v>492</v>
      </c>
      <c r="DT496" s="4">
        <f>$CK496+INDEX(节奏总纲!D$4:D$163,基础状态预估!$C$2)</f>
        <v>516.00483399593907</v>
      </c>
      <c r="DU496" s="4">
        <f>$CK496+INDEX(节奏总纲!E$4:E$163,基础状态预估!$C$2)</f>
        <v>510.28268396026414</v>
      </c>
      <c r="DV496" s="4">
        <f>$CK496+INDEX(节奏总纲!F$4:F$163,基础状态预估!$C$2)</f>
        <v>503.39220630709644</v>
      </c>
      <c r="DW496" s="4">
        <f>$CK496+INDEX(节奏总纲!G$4:G$163,基础状态预估!$C$2)</f>
        <v>495.03246816526354</v>
      </c>
      <c r="DX496" s="4">
        <f>$CK496+INDEX(节奏总纲!H$4:H$163,基础状态预估!$C$2)</f>
        <v>484.69453894381218</v>
      </c>
      <c r="DY496" s="4">
        <f t="shared" si="386"/>
        <v>11.899999999999999</v>
      </c>
      <c r="DZ496" s="4">
        <f t="shared" si="387"/>
        <v>33</v>
      </c>
      <c r="EA496" s="4">
        <f t="shared" si="388"/>
        <v>334.1</v>
      </c>
      <c r="EB496" s="4">
        <f t="shared" si="389"/>
        <v>112.00999999999999</v>
      </c>
      <c r="EC496" s="4">
        <f t="shared" si="390"/>
        <v>2.9900000000000011</v>
      </c>
    </row>
    <row r="497" spans="58:133" x14ac:dyDescent="0.15">
      <c r="BF497" s="4">
        <v>493</v>
      </c>
      <c r="BG497" s="4">
        <f t="shared" si="372"/>
        <v>345.09999999999997</v>
      </c>
      <c r="BH497" s="4">
        <f t="shared" si="373"/>
        <v>147.9</v>
      </c>
      <c r="BL497" s="4">
        <f t="shared" si="361"/>
        <v>243.5</v>
      </c>
      <c r="BM497" s="4">
        <f t="shared" si="362"/>
        <v>170.45</v>
      </c>
      <c r="BN497" s="4">
        <f t="shared" si="363"/>
        <v>73.05</v>
      </c>
      <c r="BR497" s="4">
        <f t="shared" si="364"/>
        <v>308.10000000000002</v>
      </c>
      <c r="BS497" s="4">
        <f t="shared" si="365"/>
        <v>142.19999999999996</v>
      </c>
      <c r="BT497" s="4">
        <f t="shared" si="366"/>
        <v>23.700000000000003</v>
      </c>
      <c r="BX497" s="4">
        <f t="shared" si="367"/>
        <v>347.20000000000005</v>
      </c>
      <c r="BY497" s="4">
        <f t="shared" si="368"/>
        <v>84.629999999999981</v>
      </c>
      <c r="BZ497" s="4">
        <f t="shared" si="369"/>
        <v>2.17</v>
      </c>
      <c r="CD497" s="4">
        <f t="shared" si="370"/>
        <v>32.979999999999997</v>
      </c>
      <c r="CE497" s="4">
        <f t="shared" si="371"/>
        <v>1.0200000000000009</v>
      </c>
      <c r="CF497" s="4">
        <f>IF(COUNTIF($BH$5:$BH497,"&gt;=2")&lt;=1,SUM($BG497:$BK497)*C$8,CF496)</f>
        <v>151200</v>
      </c>
      <c r="CG497" s="4">
        <f>IF(COUNTIF($BN$5:$BN497,"&gt;=2")&lt;=1,SUM($BL497:$BP497)*D$8,CG496)</f>
        <v>604799.99999999988</v>
      </c>
      <c r="CH497" s="4">
        <f>IF(COUNTIF($BT$5:$BT497,"&gt;=2")&lt;=1,SUM($BQ497:$BU497)*E$8,CH496)</f>
        <v>2592000</v>
      </c>
      <c r="CI497" s="4">
        <f>IF(COUNTIF($BZ$5:$BZ497,"&gt;=2")&lt;=1,SUM($BV497:$BZ497)*F$8,CI496)</f>
        <v>34560000</v>
      </c>
      <c r="CJ497" s="4">
        <f t="shared" si="374"/>
        <v>2937600</v>
      </c>
      <c r="CK497" s="4">
        <f t="shared" si="375"/>
        <v>472.75</v>
      </c>
      <c r="CM497" s="4">
        <v>493</v>
      </c>
      <c r="CN497" s="4">
        <f>IF(COUNTIF($BH$5:$BH497,"&gt;=2")&gt;1,CN496,BG497)</f>
        <v>4.8999999999999995</v>
      </c>
      <c r="CO497" s="4">
        <f>IF(COUNTIF($BH$5:$BH497,"&gt;=2")&gt;1,CO496,BH497)</f>
        <v>2.1</v>
      </c>
      <c r="CP497" s="4">
        <f>IF(COUNTIF($BH$5:$BH497,"&gt;=2")&gt;1,CP496,BI497)</f>
        <v>0</v>
      </c>
      <c r="CQ497" s="4">
        <f>IF(COUNTIF($BH$5:$BH497,"&gt;=2")&gt;1,CQ496,BJ497)</f>
        <v>0</v>
      </c>
      <c r="CR497" s="4">
        <f>IF(COUNTIF($BH$5:$BH497,"&gt;=2")&gt;1,CR496,BK497)</f>
        <v>0</v>
      </c>
      <c r="CS497" s="4">
        <f>IF(COUNTIF($BN$5:$BN497,"&gt;=2")&gt;1,CS496,BL497)</f>
        <v>7</v>
      </c>
      <c r="CT497" s="4">
        <f>IF(COUNTIF($BN$5:$BN497,"&gt;=2")&gt;1,CT496,BM497)</f>
        <v>4.8999999999999995</v>
      </c>
      <c r="CU497" s="4">
        <f>IF(COUNTIF($BN$5:$BN497,"&gt;=2")&gt;1,CU496,BN497)</f>
        <v>2.1</v>
      </c>
      <c r="CV497" s="4">
        <f>IF(COUNTIF($BN$5:$BN497,"&gt;=2")&gt;1,CV496,BO497)</f>
        <v>0</v>
      </c>
      <c r="CW497" s="4">
        <f>IF(COUNTIF($BN$5:$BN497,"&gt;=2")&gt;1,CW496,BP497)</f>
        <v>0</v>
      </c>
      <c r="CX497" s="4">
        <f>IF(COUNTIF($BT$5:$BT497,"&gt;=2")&gt;1,CX496,BQ497)</f>
        <v>0</v>
      </c>
      <c r="CY497" s="4">
        <f>IF(COUNTIF($BT$5:$BT497,"&gt;=2")&gt;1,CY496,BR497)</f>
        <v>26</v>
      </c>
      <c r="CZ497" s="4">
        <f>IF(COUNTIF($BT$5:$BT497,"&gt;=2")&gt;1,CZ496,BS497)</f>
        <v>11.999999999999996</v>
      </c>
      <c r="DA497" s="4">
        <f>IF(COUNTIF($BT$5:$BT497,"&gt;=2")&gt;1,DA496,BT497)</f>
        <v>2</v>
      </c>
      <c r="DB497" s="4">
        <f>IF(COUNTIF($BT$5:$BT497,"&gt;=2")&gt;1,DB496,BU497)</f>
        <v>0</v>
      </c>
      <c r="DC497" s="4">
        <f>IF(COUNTIF($BZ$5:$BZ497,"&gt;=2")&gt;1,DC496,BV497)</f>
        <v>0</v>
      </c>
      <c r="DD497" s="4">
        <f>IF(COUNTIF($BZ$5:$BZ497,"&gt;=2")&gt;1,DD496,BW497)</f>
        <v>0</v>
      </c>
      <c r="DE497" s="4">
        <f>IF(COUNTIF($BZ$5:$BZ497,"&gt;=2")&gt;1,DE496,BX497)</f>
        <v>320</v>
      </c>
      <c r="DF497" s="4">
        <f>IF(COUNTIF($BZ$5:$BZ497,"&gt;=2")&gt;1,DF496,BY497)</f>
        <v>77.999999999999986</v>
      </c>
      <c r="DG497" s="4">
        <f>IF(COUNTIF($BZ$5:$BZ497,"&gt;=2")&gt;1,DG496,BZ497)</f>
        <v>2</v>
      </c>
      <c r="DH497" s="4">
        <f t="shared" si="376"/>
        <v>0</v>
      </c>
      <c r="DI497" s="4">
        <f t="shared" si="377"/>
        <v>0</v>
      </c>
      <c r="DJ497" s="4">
        <f t="shared" si="378"/>
        <v>0</v>
      </c>
      <c r="DK497" s="4">
        <f t="shared" si="379"/>
        <v>32.979999999999997</v>
      </c>
      <c r="DL497" s="4">
        <f t="shared" si="380"/>
        <v>1.0200000000000009</v>
      </c>
      <c r="DM497" s="4">
        <f t="shared" si="381"/>
        <v>7</v>
      </c>
      <c r="DN497" s="4">
        <f t="shared" si="382"/>
        <v>13.999999999999998</v>
      </c>
      <c r="DO497" s="4">
        <f t="shared" si="383"/>
        <v>40</v>
      </c>
      <c r="DP497" s="4">
        <f t="shared" si="384"/>
        <v>400</v>
      </c>
      <c r="DQ497" s="4">
        <f t="shared" si="385"/>
        <v>34</v>
      </c>
      <c r="DS497" s="4">
        <v>493</v>
      </c>
      <c r="DT497" s="4">
        <f>$CK497+INDEX(节奏总纲!D$4:D$163,基础状态预估!$C$2)</f>
        <v>517.00483399593907</v>
      </c>
      <c r="DU497" s="4">
        <f>$CK497+INDEX(节奏总纲!E$4:E$163,基础状态预估!$C$2)</f>
        <v>511.28268396026414</v>
      </c>
      <c r="DV497" s="4">
        <f>$CK497+INDEX(节奏总纲!F$4:F$163,基础状态预估!$C$2)</f>
        <v>504.39220630709644</v>
      </c>
      <c r="DW497" s="4">
        <f>$CK497+INDEX(节奏总纲!G$4:G$163,基础状态预估!$C$2)</f>
        <v>496.03246816526354</v>
      </c>
      <c r="DX497" s="4">
        <f>$CK497+INDEX(节奏总纲!H$4:H$163,基础状态预估!$C$2)</f>
        <v>485.69453894381218</v>
      </c>
      <c r="DY497" s="4">
        <f t="shared" si="386"/>
        <v>11.899999999999999</v>
      </c>
      <c r="DZ497" s="4">
        <f t="shared" si="387"/>
        <v>33</v>
      </c>
      <c r="EA497" s="4">
        <f t="shared" si="388"/>
        <v>334.1</v>
      </c>
      <c r="EB497" s="4">
        <f t="shared" si="389"/>
        <v>112.97999999999999</v>
      </c>
      <c r="EC497" s="4">
        <f t="shared" si="390"/>
        <v>3.0200000000000009</v>
      </c>
    </row>
    <row r="498" spans="58:133" x14ac:dyDescent="0.15">
      <c r="BF498" s="4">
        <v>494</v>
      </c>
      <c r="BG498" s="4">
        <f t="shared" si="372"/>
        <v>345.79999999999995</v>
      </c>
      <c r="BH498" s="4">
        <f t="shared" si="373"/>
        <v>148.19999999999999</v>
      </c>
      <c r="BL498" s="4">
        <f t="shared" si="361"/>
        <v>244</v>
      </c>
      <c r="BM498" s="4">
        <f t="shared" si="362"/>
        <v>170.79999999999998</v>
      </c>
      <c r="BN498" s="4">
        <f t="shared" si="363"/>
        <v>73.2</v>
      </c>
      <c r="BR498" s="4">
        <f t="shared" si="364"/>
        <v>308.75</v>
      </c>
      <c r="BS498" s="4">
        <f t="shared" si="365"/>
        <v>142.49999999999997</v>
      </c>
      <c r="BT498" s="4">
        <f t="shared" si="366"/>
        <v>23.75</v>
      </c>
      <c r="BX498" s="4">
        <f t="shared" si="367"/>
        <v>348</v>
      </c>
      <c r="BY498" s="4">
        <f t="shared" si="368"/>
        <v>84.824999999999974</v>
      </c>
      <c r="BZ498" s="4">
        <f t="shared" si="369"/>
        <v>2.1750000000000003</v>
      </c>
      <c r="CD498" s="4">
        <f t="shared" si="370"/>
        <v>33.949999999999996</v>
      </c>
      <c r="CE498" s="4">
        <f t="shared" si="371"/>
        <v>1.0500000000000009</v>
      </c>
      <c r="CF498" s="4">
        <f>IF(COUNTIF($BH$5:$BH498,"&gt;=2")&lt;=1,SUM($BG498:$BK498)*C$8,CF497)</f>
        <v>151200</v>
      </c>
      <c r="CG498" s="4">
        <f>IF(COUNTIF($BN$5:$BN498,"&gt;=2")&lt;=1,SUM($BL498:$BP498)*D$8,CG497)</f>
        <v>604799.99999999988</v>
      </c>
      <c r="CH498" s="4">
        <f>IF(COUNTIF($BT$5:$BT498,"&gt;=2")&lt;=1,SUM($BQ498:$BU498)*E$8,CH497)</f>
        <v>2592000</v>
      </c>
      <c r="CI498" s="4">
        <f>IF(COUNTIF($BZ$5:$BZ498,"&gt;=2")&lt;=1,SUM($BV498:$BZ498)*F$8,CI497)</f>
        <v>34560000</v>
      </c>
      <c r="CJ498" s="4">
        <f t="shared" si="374"/>
        <v>3024000</v>
      </c>
      <c r="CK498" s="4">
        <f t="shared" si="375"/>
        <v>473.75</v>
      </c>
      <c r="CM498" s="4">
        <v>494</v>
      </c>
      <c r="CN498" s="4">
        <f>IF(COUNTIF($BH$5:$BH498,"&gt;=2")&gt;1,CN497,BG498)</f>
        <v>4.8999999999999995</v>
      </c>
      <c r="CO498" s="4">
        <f>IF(COUNTIF($BH$5:$BH498,"&gt;=2")&gt;1,CO497,BH498)</f>
        <v>2.1</v>
      </c>
      <c r="CP498" s="4">
        <f>IF(COUNTIF($BH$5:$BH498,"&gt;=2")&gt;1,CP497,BI498)</f>
        <v>0</v>
      </c>
      <c r="CQ498" s="4">
        <f>IF(COUNTIF($BH$5:$BH498,"&gt;=2")&gt;1,CQ497,BJ498)</f>
        <v>0</v>
      </c>
      <c r="CR498" s="4">
        <f>IF(COUNTIF($BH$5:$BH498,"&gt;=2")&gt;1,CR497,BK498)</f>
        <v>0</v>
      </c>
      <c r="CS498" s="4">
        <f>IF(COUNTIF($BN$5:$BN498,"&gt;=2")&gt;1,CS497,BL498)</f>
        <v>7</v>
      </c>
      <c r="CT498" s="4">
        <f>IF(COUNTIF($BN$5:$BN498,"&gt;=2")&gt;1,CT497,BM498)</f>
        <v>4.8999999999999995</v>
      </c>
      <c r="CU498" s="4">
        <f>IF(COUNTIF($BN$5:$BN498,"&gt;=2")&gt;1,CU497,BN498)</f>
        <v>2.1</v>
      </c>
      <c r="CV498" s="4">
        <f>IF(COUNTIF($BN$5:$BN498,"&gt;=2")&gt;1,CV497,BO498)</f>
        <v>0</v>
      </c>
      <c r="CW498" s="4">
        <f>IF(COUNTIF($BN$5:$BN498,"&gt;=2")&gt;1,CW497,BP498)</f>
        <v>0</v>
      </c>
      <c r="CX498" s="4">
        <f>IF(COUNTIF($BT$5:$BT498,"&gt;=2")&gt;1,CX497,BQ498)</f>
        <v>0</v>
      </c>
      <c r="CY498" s="4">
        <f>IF(COUNTIF($BT$5:$BT498,"&gt;=2")&gt;1,CY497,BR498)</f>
        <v>26</v>
      </c>
      <c r="CZ498" s="4">
        <f>IF(COUNTIF($BT$5:$BT498,"&gt;=2")&gt;1,CZ497,BS498)</f>
        <v>11.999999999999996</v>
      </c>
      <c r="DA498" s="4">
        <f>IF(COUNTIF($BT$5:$BT498,"&gt;=2")&gt;1,DA497,BT498)</f>
        <v>2</v>
      </c>
      <c r="DB498" s="4">
        <f>IF(COUNTIF($BT$5:$BT498,"&gt;=2")&gt;1,DB497,BU498)</f>
        <v>0</v>
      </c>
      <c r="DC498" s="4">
        <f>IF(COUNTIF($BZ$5:$BZ498,"&gt;=2")&gt;1,DC497,BV498)</f>
        <v>0</v>
      </c>
      <c r="DD498" s="4">
        <f>IF(COUNTIF($BZ$5:$BZ498,"&gt;=2")&gt;1,DD497,BW498)</f>
        <v>0</v>
      </c>
      <c r="DE498" s="4">
        <f>IF(COUNTIF($BZ$5:$BZ498,"&gt;=2")&gt;1,DE497,BX498)</f>
        <v>320</v>
      </c>
      <c r="DF498" s="4">
        <f>IF(COUNTIF($BZ$5:$BZ498,"&gt;=2")&gt;1,DF497,BY498)</f>
        <v>77.999999999999986</v>
      </c>
      <c r="DG498" s="4">
        <f>IF(COUNTIF($BZ$5:$BZ498,"&gt;=2")&gt;1,DG497,BZ498)</f>
        <v>2</v>
      </c>
      <c r="DH498" s="4">
        <f t="shared" si="376"/>
        <v>0</v>
      </c>
      <c r="DI498" s="4">
        <f t="shared" si="377"/>
        <v>0</v>
      </c>
      <c r="DJ498" s="4">
        <f t="shared" si="378"/>
        <v>0</v>
      </c>
      <c r="DK498" s="4">
        <f t="shared" si="379"/>
        <v>33.949999999999996</v>
      </c>
      <c r="DL498" s="4">
        <f t="shared" si="380"/>
        <v>1.0500000000000009</v>
      </c>
      <c r="DM498" s="4">
        <f t="shared" si="381"/>
        <v>7</v>
      </c>
      <c r="DN498" s="4">
        <f t="shared" si="382"/>
        <v>13.999999999999998</v>
      </c>
      <c r="DO498" s="4">
        <f t="shared" si="383"/>
        <v>40</v>
      </c>
      <c r="DP498" s="4">
        <f t="shared" si="384"/>
        <v>400</v>
      </c>
      <c r="DQ498" s="4">
        <f t="shared" si="385"/>
        <v>35</v>
      </c>
      <c r="DS498" s="4">
        <v>494</v>
      </c>
      <c r="DT498" s="4">
        <f>$CK498+INDEX(节奏总纲!D$4:D$163,基础状态预估!$C$2)</f>
        <v>518.00483399593907</v>
      </c>
      <c r="DU498" s="4">
        <f>$CK498+INDEX(节奏总纲!E$4:E$163,基础状态预估!$C$2)</f>
        <v>512.28268396026408</v>
      </c>
      <c r="DV498" s="4">
        <f>$CK498+INDEX(节奏总纲!F$4:F$163,基础状态预估!$C$2)</f>
        <v>505.39220630709644</v>
      </c>
      <c r="DW498" s="4">
        <f>$CK498+INDEX(节奏总纲!G$4:G$163,基础状态预估!$C$2)</f>
        <v>497.03246816526354</v>
      </c>
      <c r="DX498" s="4">
        <f>$CK498+INDEX(节奏总纲!H$4:H$163,基础状态预估!$C$2)</f>
        <v>486.69453894381218</v>
      </c>
      <c r="DY498" s="4">
        <f t="shared" si="386"/>
        <v>11.899999999999999</v>
      </c>
      <c r="DZ498" s="4">
        <f t="shared" si="387"/>
        <v>33</v>
      </c>
      <c r="EA498" s="4">
        <f t="shared" si="388"/>
        <v>334.1</v>
      </c>
      <c r="EB498" s="4">
        <f t="shared" si="389"/>
        <v>113.94999999999999</v>
      </c>
      <c r="EC498" s="4">
        <f t="shared" si="390"/>
        <v>3.0500000000000007</v>
      </c>
    </row>
    <row r="499" spans="58:133" x14ac:dyDescent="0.15">
      <c r="BF499" s="4">
        <v>495</v>
      </c>
      <c r="BG499" s="4">
        <f t="shared" si="372"/>
        <v>346.5</v>
      </c>
      <c r="BH499" s="4">
        <f t="shared" si="373"/>
        <v>148.5</v>
      </c>
      <c r="BL499" s="4">
        <f t="shared" si="361"/>
        <v>244.5</v>
      </c>
      <c r="BM499" s="4">
        <f t="shared" si="362"/>
        <v>171.14999999999998</v>
      </c>
      <c r="BN499" s="4">
        <f t="shared" si="363"/>
        <v>73.349999999999994</v>
      </c>
      <c r="BR499" s="4">
        <f t="shared" si="364"/>
        <v>309.40000000000003</v>
      </c>
      <c r="BS499" s="4">
        <f t="shared" si="365"/>
        <v>142.79999999999995</v>
      </c>
      <c r="BT499" s="4">
        <f t="shared" si="366"/>
        <v>23.8</v>
      </c>
      <c r="BX499" s="4">
        <f t="shared" si="367"/>
        <v>348.8</v>
      </c>
      <c r="BY499" s="4">
        <f t="shared" si="368"/>
        <v>85.019999999999982</v>
      </c>
      <c r="BZ499" s="4">
        <f t="shared" si="369"/>
        <v>2.1800000000000002</v>
      </c>
      <c r="CD499" s="4">
        <f t="shared" si="370"/>
        <v>34.92</v>
      </c>
      <c r="CE499" s="4">
        <f t="shared" si="371"/>
        <v>1.080000000000001</v>
      </c>
      <c r="CF499" s="4">
        <f>IF(COUNTIF($BH$5:$BH499,"&gt;=2")&lt;=1,SUM($BG499:$BK499)*C$8,CF498)</f>
        <v>151200</v>
      </c>
      <c r="CG499" s="4">
        <f>IF(COUNTIF($BN$5:$BN499,"&gt;=2")&lt;=1,SUM($BL499:$BP499)*D$8,CG498)</f>
        <v>604799.99999999988</v>
      </c>
      <c r="CH499" s="4">
        <f>IF(COUNTIF($BT$5:$BT499,"&gt;=2")&lt;=1,SUM($BQ499:$BU499)*E$8,CH498)</f>
        <v>2592000</v>
      </c>
      <c r="CI499" s="4">
        <f>IF(COUNTIF($BZ$5:$BZ499,"&gt;=2")&lt;=1,SUM($BV499:$BZ499)*F$8,CI498)</f>
        <v>34560000</v>
      </c>
      <c r="CJ499" s="4">
        <f t="shared" si="374"/>
        <v>3110400</v>
      </c>
      <c r="CK499" s="4">
        <f t="shared" si="375"/>
        <v>474.75</v>
      </c>
      <c r="CM499" s="4">
        <v>495</v>
      </c>
      <c r="CN499" s="4">
        <f>IF(COUNTIF($BH$5:$BH499,"&gt;=2")&gt;1,CN498,BG499)</f>
        <v>4.8999999999999995</v>
      </c>
      <c r="CO499" s="4">
        <f>IF(COUNTIF($BH$5:$BH499,"&gt;=2")&gt;1,CO498,BH499)</f>
        <v>2.1</v>
      </c>
      <c r="CP499" s="4">
        <f>IF(COUNTIF($BH$5:$BH499,"&gt;=2")&gt;1,CP498,BI499)</f>
        <v>0</v>
      </c>
      <c r="CQ499" s="4">
        <f>IF(COUNTIF($BH$5:$BH499,"&gt;=2")&gt;1,CQ498,BJ499)</f>
        <v>0</v>
      </c>
      <c r="CR499" s="4">
        <f>IF(COUNTIF($BH$5:$BH499,"&gt;=2")&gt;1,CR498,BK499)</f>
        <v>0</v>
      </c>
      <c r="CS499" s="4">
        <f>IF(COUNTIF($BN$5:$BN499,"&gt;=2")&gt;1,CS498,BL499)</f>
        <v>7</v>
      </c>
      <c r="CT499" s="4">
        <f>IF(COUNTIF($BN$5:$BN499,"&gt;=2")&gt;1,CT498,BM499)</f>
        <v>4.8999999999999995</v>
      </c>
      <c r="CU499" s="4">
        <f>IF(COUNTIF($BN$5:$BN499,"&gt;=2")&gt;1,CU498,BN499)</f>
        <v>2.1</v>
      </c>
      <c r="CV499" s="4">
        <f>IF(COUNTIF($BN$5:$BN499,"&gt;=2")&gt;1,CV498,BO499)</f>
        <v>0</v>
      </c>
      <c r="CW499" s="4">
        <f>IF(COUNTIF($BN$5:$BN499,"&gt;=2")&gt;1,CW498,BP499)</f>
        <v>0</v>
      </c>
      <c r="CX499" s="4">
        <f>IF(COUNTIF($BT$5:$BT499,"&gt;=2")&gt;1,CX498,BQ499)</f>
        <v>0</v>
      </c>
      <c r="CY499" s="4">
        <f>IF(COUNTIF($BT$5:$BT499,"&gt;=2")&gt;1,CY498,BR499)</f>
        <v>26</v>
      </c>
      <c r="CZ499" s="4">
        <f>IF(COUNTIF($BT$5:$BT499,"&gt;=2")&gt;1,CZ498,BS499)</f>
        <v>11.999999999999996</v>
      </c>
      <c r="DA499" s="4">
        <f>IF(COUNTIF($BT$5:$BT499,"&gt;=2")&gt;1,DA498,BT499)</f>
        <v>2</v>
      </c>
      <c r="DB499" s="4">
        <f>IF(COUNTIF($BT$5:$BT499,"&gt;=2")&gt;1,DB498,BU499)</f>
        <v>0</v>
      </c>
      <c r="DC499" s="4">
        <f>IF(COUNTIF($BZ$5:$BZ499,"&gt;=2")&gt;1,DC498,BV499)</f>
        <v>0</v>
      </c>
      <c r="DD499" s="4">
        <f>IF(COUNTIF($BZ$5:$BZ499,"&gt;=2")&gt;1,DD498,BW499)</f>
        <v>0</v>
      </c>
      <c r="DE499" s="4">
        <f>IF(COUNTIF($BZ$5:$BZ499,"&gt;=2")&gt;1,DE498,BX499)</f>
        <v>320</v>
      </c>
      <c r="DF499" s="4">
        <f>IF(COUNTIF($BZ$5:$BZ499,"&gt;=2")&gt;1,DF498,BY499)</f>
        <v>77.999999999999986</v>
      </c>
      <c r="DG499" s="4">
        <f>IF(COUNTIF($BZ$5:$BZ499,"&gt;=2")&gt;1,DG498,BZ499)</f>
        <v>2</v>
      </c>
      <c r="DH499" s="4">
        <f t="shared" si="376"/>
        <v>0</v>
      </c>
      <c r="DI499" s="4">
        <f t="shared" si="377"/>
        <v>0</v>
      </c>
      <c r="DJ499" s="4">
        <f t="shared" si="378"/>
        <v>0</v>
      </c>
      <c r="DK499" s="4">
        <f t="shared" si="379"/>
        <v>34.92</v>
      </c>
      <c r="DL499" s="4">
        <f t="shared" si="380"/>
        <v>1.080000000000001</v>
      </c>
      <c r="DM499" s="4">
        <f t="shared" si="381"/>
        <v>7</v>
      </c>
      <c r="DN499" s="4">
        <f t="shared" si="382"/>
        <v>13.999999999999998</v>
      </c>
      <c r="DO499" s="4">
        <f t="shared" si="383"/>
        <v>40</v>
      </c>
      <c r="DP499" s="4">
        <f t="shared" si="384"/>
        <v>400</v>
      </c>
      <c r="DQ499" s="4">
        <f t="shared" si="385"/>
        <v>36</v>
      </c>
      <c r="DS499" s="4">
        <v>495</v>
      </c>
      <c r="DT499" s="4">
        <f>$CK499+INDEX(节奏总纲!D$4:D$163,基础状态预估!$C$2)</f>
        <v>519.00483399593907</v>
      </c>
      <c r="DU499" s="4">
        <f>$CK499+INDEX(节奏总纲!E$4:E$163,基础状态预估!$C$2)</f>
        <v>513.28268396026408</v>
      </c>
      <c r="DV499" s="4">
        <f>$CK499+INDEX(节奏总纲!F$4:F$163,基础状态预估!$C$2)</f>
        <v>506.39220630709644</v>
      </c>
      <c r="DW499" s="4">
        <f>$CK499+INDEX(节奏总纲!G$4:G$163,基础状态预估!$C$2)</f>
        <v>498.03246816526354</v>
      </c>
      <c r="DX499" s="4">
        <f>$CK499+INDEX(节奏总纲!H$4:H$163,基础状态预估!$C$2)</f>
        <v>487.69453894381218</v>
      </c>
      <c r="DY499" s="4">
        <f t="shared" si="386"/>
        <v>11.899999999999999</v>
      </c>
      <c r="DZ499" s="4">
        <f t="shared" si="387"/>
        <v>33</v>
      </c>
      <c r="EA499" s="4">
        <f t="shared" si="388"/>
        <v>334.1</v>
      </c>
      <c r="EB499" s="4">
        <f t="shared" si="389"/>
        <v>114.91999999999999</v>
      </c>
      <c r="EC499" s="4">
        <f t="shared" si="390"/>
        <v>3.080000000000001</v>
      </c>
    </row>
    <row r="500" spans="58:133" x14ac:dyDescent="0.15">
      <c r="BF500" s="4">
        <v>496</v>
      </c>
      <c r="BG500" s="4">
        <f t="shared" si="372"/>
        <v>347.2</v>
      </c>
      <c r="BH500" s="4">
        <f t="shared" si="373"/>
        <v>148.79999999999998</v>
      </c>
      <c r="BL500" s="4">
        <f t="shared" si="361"/>
        <v>245</v>
      </c>
      <c r="BM500" s="4">
        <f t="shared" si="362"/>
        <v>171.5</v>
      </c>
      <c r="BN500" s="4">
        <f t="shared" si="363"/>
        <v>73.5</v>
      </c>
      <c r="BR500" s="4">
        <f t="shared" si="364"/>
        <v>310.05</v>
      </c>
      <c r="BS500" s="4">
        <f t="shared" si="365"/>
        <v>143.09999999999997</v>
      </c>
      <c r="BT500" s="4">
        <f t="shared" si="366"/>
        <v>23.85</v>
      </c>
      <c r="BX500" s="4">
        <f t="shared" si="367"/>
        <v>349.6</v>
      </c>
      <c r="BY500" s="4">
        <f t="shared" si="368"/>
        <v>85.214999999999975</v>
      </c>
      <c r="BZ500" s="4">
        <f t="shared" si="369"/>
        <v>2.1850000000000001</v>
      </c>
      <c r="CD500" s="4">
        <f t="shared" si="370"/>
        <v>35.89</v>
      </c>
      <c r="CE500" s="4">
        <f t="shared" si="371"/>
        <v>1.110000000000001</v>
      </c>
      <c r="CF500" s="4">
        <f>IF(COUNTIF($BH$5:$BH500,"&gt;=2")&lt;=1,SUM($BG500:$BK500)*C$8,CF499)</f>
        <v>151200</v>
      </c>
      <c r="CG500" s="4">
        <f>IF(COUNTIF($BN$5:$BN500,"&gt;=2")&lt;=1,SUM($BL500:$BP500)*D$8,CG499)</f>
        <v>604799.99999999988</v>
      </c>
      <c r="CH500" s="4">
        <f>IF(COUNTIF($BT$5:$BT500,"&gt;=2")&lt;=1,SUM($BQ500:$BU500)*E$8,CH499)</f>
        <v>2592000</v>
      </c>
      <c r="CI500" s="4">
        <f>IF(COUNTIF($BZ$5:$BZ500,"&gt;=2")&lt;=1,SUM($BV500:$BZ500)*F$8,CI499)</f>
        <v>34560000</v>
      </c>
      <c r="CJ500" s="4">
        <f t="shared" si="374"/>
        <v>3196800</v>
      </c>
      <c r="CK500" s="4">
        <f t="shared" si="375"/>
        <v>475.75</v>
      </c>
      <c r="CM500" s="4">
        <v>496</v>
      </c>
      <c r="CN500" s="4">
        <f>IF(COUNTIF($BH$5:$BH500,"&gt;=2")&gt;1,CN499,BG500)</f>
        <v>4.8999999999999995</v>
      </c>
      <c r="CO500" s="4">
        <f>IF(COUNTIF($BH$5:$BH500,"&gt;=2")&gt;1,CO499,BH500)</f>
        <v>2.1</v>
      </c>
      <c r="CP500" s="4">
        <f>IF(COUNTIF($BH$5:$BH500,"&gt;=2")&gt;1,CP499,BI500)</f>
        <v>0</v>
      </c>
      <c r="CQ500" s="4">
        <f>IF(COUNTIF($BH$5:$BH500,"&gt;=2")&gt;1,CQ499,BJ500)</f>
        <v>0</v>
      </c>
      <c r="CR500" s="4">
        <f>IF(COUNTIF($BH$5:$BH500,"&gt;=2")&gt;1,CR499,BK500)</f>
        <v>0</v>
      </c>
      <c r="CS500" s="4">
        <f>IF(COUNTIF($BN$5:$BN500,"&gt;=2")&gt;1,CS499,BL500)</f>
        <v>7</v>
      </c>
      <c r="CT500" s="4">
        <f>IF(COUNTIF($BN$5:$BN500,"&gt;=2")&gt;1,CT499,BM500)</f>
        <v>4.8999999999999995</v>
      </c>
      <c r="CU500" s="4">
        <f>IF(COUNTIF($BN$5:$BN500,"&gt;=2")&gt;1,CU499,BN500)</f>
        <v>2.1</v>
      </c>
      <c r="CV500" s="4">
        <f>IF(COUNTIF($BN$5:$BN500,"&gt;=2")&gt;1,CV499,BO500)</f>
        <v>0</v>
      </c>
      <c r="CW500" s="4">
        <f>IF(COUNTIF($BN$5:$BN500,"&gt;=2")&gt;1,CW499,BP500)</f>
        <v>0</v>
      </c>
      <c r="CX500" s="4">
        <f>IF(COUNTIF($BT$5:$BT500,"&gt;=2")&gt;1,CX499,BQ500)</f>
        <v>0</v>
      </c>
      <c r="CY500" s="4">
        <f>IF(COUNTIF($BT$5:$BT500,"&gt;=2")&gt;1,CY499,BR500)</f>
        <v>26</v>
      </c>
      <c r="CZ500" s="4">
        <f>IF(COUNTIF($BT$5:$BT500,"&gt;=2")&gt;1,CZ499,BS500)</f>
        <v>11.999999999999996</v>
      </c>
      <c r="DA500" s="4">
        <f>IF(COUNTIF($BT$5:$BT500,"&gt;=2")&gt;1,DA499,BT500)</f>
        <v>2</v>
      </c>
      <c r="DB500" s="4">
        <f>IF(COUNTIF($BT$5:$BT500,"&gt;=2")&gt;1,DB499,BU500)</f>
        <v>0</v>
      </c>
      <c r="DC500" s="4">
        <f>IF(COUNTIF($BZ$5:$BZ500,"&gt;=2")&gt;1,DC499,BV500)</f>
        <v>0</v>
      </c>
      <c r="DD500" s="4">
        <f>IF(COUNTIF($BZ$5:$BZ500,"&gt;=2")&gt;1,DD499,BW500)</f>
        <v>0</v>
      </c>
      <c r="DE500" s="4">
        <f>IF(COUNTIF($BZ$5:$BZ500,"&gt;=2")&gt;1,DE499,BX500)</f>
        <v>320</v>
      </c>
      <c r="DF500" s="4">
        <f>IF(COUNTIF($BZ$5:$BZ500,"&gt;=2")&gt;1,DF499,BY500)</f>
        <v>77.999999999999986</v>
      </c>
      <c r="DG500" s="4">
        <f>IF(COUNTIF($BZ$5:$BZ500,"&gt;=2")&gt;1,DG499,BZ500)</f>
        <v>2</v>
      </c>
      <c r="DH500" s="4">
        <f t="shared" si="376"/>
        <v>0</v>
      </c>
      <c r="DI500" s="4">
        <f t="shared" si="377"/>
        <v>0</v>
      </c>
      <c r="DJ500" s="4">
        <f t="shared" si="378"/>
        <v>0</v>
      </c>
      <c r="DK500" s="4">
        <f t="shared" si="379"/>
        <v>35.89</v>
      </c>
      <c r="DL500" s="4">
        <f t="shared" si="380"/>
        <v>1.110000000000001</v>
      </c>
      <c r="DM500" s="4">
        <f t="shared" si="381"/>
        <v>7</v>
      </c>
      <c r="DN500" s="4">
        <f t="shared" si="382"/>
        <v>13.999999999999998</v>
      </c>
      <c r="DO500" s="4">
        <f t="shared" si="383"/>
        <v>40</v>
      </c>
      <c r="DP500" s="4">
        <f t="shared" si="384"/>
        <v>400</v>
      </c>
      <c r="DQ500" s="4">
        <f t="shared" si="385"/>
        <v>37</v>
      </c>
      <c r="DS500" s="4">
        <v>496</v>
      </c>
      <c r="DT500" s="4">
        <f>$CK500+INDEX(节奏总纲!D$4:D$163,基础状态预估!$C$2)</f>
        <v>520.00483399593907</v>
      </c>
      <c r="DU500" s="4">
        <f>$CK500+INDEX(节奏总纲!E$4:E$163,基础状态预估!$C$2)</f>
        <v>514.28268396026408</v>
      </c>
      <c r="DV500" s="4">
        <f>$CK500+INDEX(节奏总纲!F$4:F$163,基础状态预估!$C$2)</f>
        <v>507.39220630709644</v>
      </c>
      <c r="DW500" s="4">
        <f>$CK500+INDEX(节奏总纲!G$4:G$163,基础状态预估!$C$2)</f>
        <v>499.03246816526354</v>
      </c>
      <c r="DX500" s="4">
        <f>$CK500+INDEX(节奏总纲!H$4:H$163,基础状态预估!$C$2)</f>
        <v>488.69453894381218</v>
      </c>
      <c r="DY500" s="4">
        <f t="shared" si="386"/>
        <v>11.899999999999999</v>
      </c>
      <c r="DZ500" s="4">
        <f t="shared" si="387"/>
        <v>33</v>
      </c>
      <c r="EA500" s="4">
        <f t="shared" si="388"/>
        <v>334.1</v>
      </c>
      <c r="EB500" s="4">
        <f t="shared" si="389"/>
        <v>115.88999999999999</v>
      </c>
      <c r="EC500" s="4">
        <f t="shared" si="390"/>
        <v>3.1100000000000012</v>
      </c>
    </row>
    <row r="501" spans="58:133" x14ac:dyDescent="0.15">
      <c r="BF501" s="4">
        <v>497</v>
      </c>
      <c r="BG501" s="4">
        <f t="shared" si="372"/>
        <v>347.9</v>
      </c>
      <c r="BH501" s="4">
        <f t="shared" si="373"/>
        <v>149.1</v>
      </c>
      <c r="BL501" s="4">
        <f t="shared" si="361"/>
        <v>245.5</v>
      </c>
      <c r="BM501" s="4">
        <f t="shared" si="362"/>
        <v>171.85</v>
      </c>
      <c r="BN501" s="4">
        <f t="shared" si="363"/>
        <v>73.649999999999991</v>
      </c>
      <c r="BR501" s="4">
        <f t="shared" si="364"/>
        <v>310.7</v>
      </c>
      <c r="BS501" s="4">
        <f t="shared" si="365"/>
        <v>143.39999999999998</v>
      </c>
      <c r="BT501" s="4">
        <f t="shared" si="366"/>
        <v>23.900000000000002</v>
      </c>
      <c r="BX501" s="4">
        <f t="shared" si="367"/>
        <v>350.40000000000003</v>
      </c>
      <c r="BY501" s="4">
        <f t="shared" si="368"/>
        <v>85.409999999999982</v>
      </c>
      <c r="BZ501" s="4">
        <f t="shared" si="369"/>
        <v>2.19</v>
      </c>
      <c r="CD501" s="4">
        <f t="shared" si="370"/>
        <v>36.86</v>
      </c>
      <c r="CE501" s="4">
        <f t="shared" si="371"/>
        <v>1.140000000000001</v>
      </c>
      <c r="CF501" s="4">
        <f>IF(COUNTIF($BH$5:$BH501,"&gt;=2")&lt;=1,SUM($BG501:$BK501)*C$8,CF500)</f>
        <v>151200</v>
      </c>
      <c r="CG501" s="4">
        <f>IF(COUNTIF($BN$5:$BN501,"&gt;=2")&lt;=1,SUM($BL501:$BP501)*D$8,CG500)</f>
        <v>604799.99999999988</v>
      </c>
      <c r="CH501" s="4">
        <f>IF(COUNTIF($BT$5:$BT501,"&gt;=2")&lt;=1,SUM($BQ501:$BU501)*E$8,CH500)</f>
        <v>2592000</v>
      </c>
      <c r="CI501" s="4">
        <f>IF(COUNTIF($BZ$5:$BZ501,"&gt;=2")&lt;=1,SUM($BV501:$BZ501)*F$8,CI500)</f>
        <v>34560000</v>
      </c>
      <c r="CJ501" s="4">
        <f t="shared" si="374"/>
        <v>3283200</v>
      </c>
      <c r="CK501" s="4">
        <f t="shared" si="375"/>
        <v>476.75</v>
      </c>
      <c r="CM501" s="4">
        <v>497</v>
      </c>
      <c r="CN501" s="4">
        <f>IF(COUNTIF($BH$5:$BH501,"&gt;=2")&gt;1,CN500,BG501)</f>
        <v>4.8999999999999995</v>
      </c>
      <c r="CO501" s="4">
        <f>IF(COUNTIF($BH$5:$BH501,"&gt;=2")&gt;1,CO500,BH501)</f>
        <v>2.1</v>
      </c>
      <c r="CP501" s="4">
        <f>IF(COUNTIF($BH$5:$BH501,"&gt;=2")&gt;1,CP500,BI501)</f>
        <v>0</v>
      </c>
      <c r="CQ501" s="4">
        <f>IF(COUNTIF($BH$5:$BH501,"&gt;=2")&gt;1,CQ500,BJ501)</f>
        <v>0</v>
      </c>
      <c r="CR501" s="4">
        <f>IF(COUNTIF($BH$5:$BH501,"&gt;=2")&gt;1,CR500,BK501)</f>
        <v>0</v>
      </c>
      <c r="CS501" s="4">
        <f>IF(COUNTIF($BN$5:$BN501,"&gt;=2")&gt;1,CS500,BL501)</f>
        <v>7</v>
      </c>
      <c r="CT501" s="4">
        <f>IF(COUNTIF($BN$5:$BN501,"&gt;=2")&gt;1,CT500,BM501)</f>
        <v>4.8999999999999995</v>
      </c>
      <c r="CU501" s="4">
        <f>IF(COUNTIF($BN$5:$BN501,"&gt;=2")&gt;1,CU500,BN501)</f>
        <v>2.1</v>
      </c>
      <c r="CV501" s="4">
        <f>IF(COUNTIF($BN$5:$BN501,"&gt;=2")&gt;1,CV500,BO501)</f>
        <v>0</v>
      </c>
      <c r="CW501" s="4">
        <f>IF(COUNTIF($BN$5:$BN501,"&gt;=2")&gt;1,CW500,BP501)</f>
        <v>0</v>
      </c>
      <c r="CX501" s="4">
        <f>IF(COUNTIF($BT$5:$BT501,"&gt;=2")&gt;1,CX500,BQ501)</f>
        <v>0</v>
      </c>
      <c r="CY501" s="4">
        <f>IF(COUNTIF($BT$5:$BT501,"&gt;=2")&gt;1,CY500,BR501)</f>
        <v>26</v>
      </c>
      <c r="CZ501" s="4">
        <f>IF(COUNTIF($BT$5:$BT501,"&gt;=2")&gt;1,CZ500,BS501)</f>
        <v>11.999999999999996</v>
      </c>
      <c r="DA501" s="4">
        <f>IF(COUNTIF($BT$5:$BT501,"&gt;=2")&gt;1,DA500,BT501)</f>
        <v>2</v>
      </c>
      <c r="DB501" s="4">
        <f>IF(COUNTIF($BT$5:$BT501,"&gt;=2")&gt;1,DB500,BU501)</f>
        <v>0</v>
      </c>
      <c r="DC501" s="4">
        <f>IF(COUNTIF($BZ$5:$BZ501,"&gt;=2")&gt;1,DC500,BV501)</f>
        <v>0</v>
      </c>
      <c r="DD501" s="4">
        <f>IF(COUNTIF($BZ$5:$BZ501,"&gt;=2")&gt;1,DD500,BW501)</f>
        <v>0</v>
      </c>
      <c r="DE501" s="4">
        <f>IF(COUNTIF($BZ$5:$BZ501,"&gt;=2")&gt;1,DE500,BX501)</f>
        <v>320</v>
      </c>
      <c r="DF501" s="4">
        <f>IF(COUNTIF($BZ$5:$BZ501,"&gt;=2")&gt;1,DF500,BY501)</f>
        <v>77.999999999999986</v>
      </c>
      <c r="DG501" s="4">
        <f>IF(COUNTIF($BZ$5:$BZ501,"&gt;=2")&gt;1,DG500,BZ501)</f>
        <v>2</v>
      </c>
      <c r="DH501" s="4">
        <f t="shared" si="376"/>
        <v>0</v>
      </c>
      <c r="DI501" s="4">
        <f t="shared" si="377"/>
        <v>0</v>
      </c>
      <c r="DJ501" s="4">
        <f t="shared" si="378"/>
        <v>0</v>
      </c>
      <c r="DK501" s="4">
        <f t="shared" si="379"/>
        <v>36.86</v>
      </c>
      <c r="DL501" s="4">
        <f t="shared" si="380"/>
        <v>1.140000000000001</v>
      </c>
      <c r="DM501" s="4">
        <f t="shared" si="381"/>
        <v>7</v>
      </c>
      <c r="DN501" s="4">
        <f t="shared" si="382"/>
        <v>13.999999999999998</v>
      </c>
      <c r="DO501" s="4">
        <f t="shared" si="383"/>
        <v>40</v>
      </c>
      <c r="DP501" s="4">
        <f t="shared" si="384"/>
        <v>400</v>
      </c>
      <c r="DQ501" s="4">
        <f t="shared" si="385"/>
        <v>38</v>
      </c>
      <c r="DS501" s="4">
        <v>497</v>
      </c>
      <c r="DT501" s="4">
        <f>$CK501+INDEX(节奏总纲!D$4:D$163,基础状态预估!$C$2)</f>
        <v>521.00483399593907</v>
      </c>
      <c r="DU501" s="4">
        <f>$CK501+INDEX(节奏总纲!E$4:E$163,基础状态预估!$C$2)</f>
        <v>515.28268396026408</v>
      </c>
      <c r="DV501" s="4">
        <f>$CK501+INDEX(节奏总纲!F$4:F$163,基础状态预估!$C$2)</f>
        <v>508.39220630709644</v>
      </c>
      <c r="DW501" s="4">
        <f>$CK501+INDEX(节奏总纲!G$4:G$163,基础状态预估!$C$2)</f>
        <v>500.03246816526354</v>
      </c>
      <c r="DX501" s="4">
        <f>$CK501+INDEX(节奏总纲!H$4:H$163,基础状态预估!$C$2)</f>
        <v>489.69453894381218</v>
      </c>
      <c r="DY501" s="4">
        <f t="shared" si="386"/>
        <v>11.899999999999999</v>
      </c>
      <c r="DZ501" s="4">
        <f t="shared" si="387"/>
        <v>33</v>
      </c>
      <c r="EA501" s="4">
        <f t="shared" si="388"/>
        <v>334.1</v>
      </c>
      <c r="EB501" s="4">
        <f t="shared" si="389"/>
        <v>116.85999999999999</v>
      </c>
      <c r="EC501" s="4">
        <f t="shared" si="390"/>
        <v>3.140000000000001</v>
      </c>
    </row>
    <row r="502" spans="58:133" x14ac:dyDescent="0.15">
      <c r="BF502" s="4">
        <v>498</v>
      </c>
      <c r="BG502" s="4">
        <f t="shared" si="372"/>
        <v>348.59999999999997</v>
      </c>
      <c r="BH502" s="4">
        <f t="shared" si="373"/>
        <v>149.4</v>
      </c>
      <c r="BL502" s="4">
        <f t="shared" si="361"/>
        <v>246</v>
      </c>
      <c r="BM502" s="4">
        <f t="shared" si="362"/>
        <v>172.2</v>
      </c>
      <c r="BN502" s="4">
        <f t="shared" si="363"/>
        <v>73.8</v>
      </c>
      <c r="BR502" s="4">
        <f t="shared" si="364"/>
        <v>311.35000000000002</v>
      </c>
      <c r="BS502" s="4">
        <f t="shared" si="365"/>
        <v>143.69999999999996</v>
      </c>
      <c r="BT502" s="4">
        <f t="shared" si="366"/>
        <v>23.950000000000003</v>
      </c>
      <c r="BX502" s="4">
        <f t="shared" si="367"/>
        <v>351.20000000000005</v>
      </c>
      <c r="BY502" s="4">
        <f t="shared" si="368"/>
        <v>85.604999999999976</v>
      </c>
      <c r="BZ502" s="4">
        <f t="shared" si="369"/>
        <v>2.1949999999999998</v>
      </c>
      <c r="CD502" s="4">
        <f t="shared" si="370"/>
        <v>37.83</v>
      </c>
      <c r="CE502" s="4">
        <f t="shared" si="371"/>
        <v>1.170000000000001</v>
      </c>
      <c r="CF502" s="4">
        <f>IF(COUNTIF($BH$5:$BH502,"&gt;=2")&lt;=1,SUM($BG502:$BK502)*C$8,CF501)</f>
        <v>151200</v>
      </c>
      <c r="CG502" s="4">
        <f>IF(COUNTIF($BN$5:$BN502,"&gt;=2")&lt;=1,SUM($BL502:$BP502)*D$8,CG501)</f>
        <v>604799.99999999988</v>
      </c>
      <c r="CH502" s="4">
        <f>IF(COUNTIF($BT$5:$BT502,"&gt;=2")&lt;=1,SUM($BQ502:$BU502)*E$8,CH501)</f>
        <v>2592000</v>
      </c>
      <c r="CI502" s="4">
        <f>IF(COUNTIF($BZ$5:$BZ502,"&gt;=2")&lt;=1,SUM($BV502:$BZ502)*F$8,CI501)</f>
        <v>34560000</v>
      </c>
      <c r="CJ502" s="4">
        <f t="shared" si="374"/>
        <v>3369600</v>
      </c>
      <c r="CK502" s="4">
        <f t="shared" si="375"/>
        <v>477.75</v>
      </c>
      <c r="CM502" s="4">
        <v>498</v>
      </c>
      <c r="CN502" s="4">
        <f>IF(COUNTIF($BH$5:$BH502,"&gt;=2")&gt;1,CN501,BG502)</f>
        <v>4.8999999999999995</v>
      </c>
      <c r="CO502" s="4">
        <f>IF(COUNTIF($BH$5:$BH502,"&gt;=2")&gt;1,CO501,BH502)</f>
        <v>2.1</v>
      </c>
      <c r="CP502" s="4">
        <f>IF(COUNTIF($BH$5:$BH502,"&gt;=2")&gt;1,CP501,BI502)</f>
        <v>0</v>
      </c>
      <c r="CQ502" s="4">
        <f>IF(COUNTIF($BH$5:$BH502,"&gt;=2")&gt;1,CQ501,BJ502)</f>
        <v>0</v>
      </c>
      <c r="CR502" s="4">
        <f>IF(COUNTIF($BH$5:$BH502,"&gt;=2")&gt;1,CR501,BK502)</f>
        <v>0</v>
      </c>
      <c r="CS502" s="4">
        <f>IF(COUNTIF($BN$5:$BN502,"&gt;=2")&gt;1,CS501,BL502)</f>
        <v>7</v>
      </c>
      <c r="CT502" s="4">
        <f>IF(COUNTIF($BN$5:$BN502,"&gt;=2")&gt;1,CT501,BM502)</f>
        <v>4.8999999999999995</v>
      </c>
      <c r="CU502" s="4">
        <f>IF(COUNTIF($BN$5:$BN502,"&gt;=2")&gt;1,CU501,BN502)</f>
        <v>2.1</v>
      </c>
      <c r="CV502" s="4">
        <f>IF(COUNTIF($BN$5:$BN502,"&gt;=2")&gt;1,CV501,BO502)</f>
        <v>0</v>
      </c>
      <c r="CW502" s="4">
        <f>IF(COUNTIF($BN$5:$BN502,"&gt;=2")&gt;1,CW501,BP502)</f>
        <v>0</v>
      </c>
      <c r="CX502" s="4">
        <f>IF(COUNTIF($BT$5:$BT502,"&gt;=2")&gt;1,CX501,BQ502)</f>
        <v>0</v>
      </c>
      <c r="CY502" s="4">
        <f>IF(COUNTIF($BT$5:$BT502,"&gt;=2")&gt;1,CY501,BR502)</f>
        <v>26</v>
      </c>
      <c r="CZ502" s="4">
        <f>IF(COUNTIF($BT$5:$BT502,"&gt;=2")&gt;1,CZ501,BS502)</f>
        <v>11.999999999999996</v>
      </c>
      <c r="DA502" s="4">
        <f>IF(COUNTIF($BT$5:$BT502,"&gt;=2")&gt;1,DA501,BT502)</f>
        <v>2</v>
      </c>
      <c r="DB502" s="4">
        <f>IF(COUNTIF($BT$5:$BT502,"&gt;=2")&gt;1,DB501,BU502)</f>
        <v>0</v>
      </c>
      <c r="DC502" s="4">
        <f>IF(COUNTIF($BZ$5:$BZ502,"&gt;=2")&gt;1,DC501,BV502)</f>
        <v>0</v>
      </c>
      <c r="DD502" s="4">
        <f>IF(COUNTIF($BZ$5:$BZ502,"&gt;=2")&gt;1,DD501,BW502)</f>
        <v>0</v>
      </c>
      <c r="DE502" s="4">
        <f>IF(COUNTIF($BZ$5:$BZ502,"&gt;=2")&gt;1,DE501,BX502)</f>
        <v>320</v>
      </c>
      <c r="DF502" s="4">
        <f>IF(COUNTIF($BZ$5:$BZ502,"&gt;=2")&gt;1,DF501,BY502)</f>
        <v>77.999999999999986</v>
      </c>
      <c r="DG502" s="4">
        <f>IF(COUNTIF($BZ$5:$BZ502,"&gt;=2")&gt;1,DG501,BZ502)</f>
        <v>2</v>
      </c>
      <c r="DH502" s="4">
        <f t="shared" si="376"/>
        <v>0</v>
      </c>
      <c r="DI502" s="4">
        <f t="shared" si="377"/>
        <v>0</v>
      </c>
      <c r="DJ502" s="4">
        <f t="shared" si="378"/>
        <v>0</v>
      </c>
      <c r="DK502" s="4">
        <f t="shared" si="379"/>
        <v>37.83</v>
      </c>
      <c r="DL502" s="4">
        <f t="shared" si="380"/>
        <v>1.170000000000001</v>
      </c>
      <c r="DM502" s="4">
        <f t="shared" si="381"/>
        <v>7</v>
      </c>
      <c r="DN502" s="4">
        <f t="shared" si="382"/>
        <v>13.999999999999998</v>
      </c>
      <c r="DO502" s="4">
        <f t="shared" si="383"/>
        <v>40</v>
      </c>
      <c r="DP502" s="4">
        <f t="shared" si="384"/>
        <v>400</v>
      </c>
      <c r="DQ502" s="4">
        <f t="shared" si="385"/>
        <v>39</v>
      </c>
      <c r="DS502" s="4">
        <v>498</v>
      </c>
      <c r="DT502" s="4">
        <f>$CK502+INDEX(节奏总纲!D$4:D$163,基础状态预估!$C$2)</f>
        <v>522.00483399593907</v>
      </c>
      <c r="DU502" s="4">
        <f>$CK502+INDEX(节奏总纲!E$4:E$163,基础状态预估!$C$2)</f>
        <v>516.28268396026408</v>
      </c>
      <c r="DV502" s="4">
        <f>$CK502+INDEX(节奏总纲!F$4:F$163,基础状态预估!$C$2)</f>
        <v>509.39220630709644</v>
      </c>
      <c r="DW502" s="4">
        <f>$CK502+INDEX(节奏总纲!G$4:G$163,基础状态预估!$C$2)</f>
        <v>501.03246816526354</v>
      </c>
      <c r="DX502" s="4">
        <f>$CK502+INDEX(节奏总纲!H$4:H$163,基础状态预估!$C$2)</f>
        <v>490.69453894381218</v>
      </c>
      <c r="DY502" s="4">
        <f t="shared" si="386"/>
        <v>11.899999999999999</v>
      </c>
      <c r="DZ502" s="4">
        <f t="shared" si="387"/>
        <v>33</v>
      </c>
      <c r="EA502" s="4">
        <f t="shared" si="388"/>
        <v>334.1</v>
      </c>
      <c r="EB502" s="4">
        <f t="shared" si="389"/>
        <v>117.82999999999998</v>
      </c>
      <c r="EC502" s="4">
        <f t="shared" si="390"/>
        <v>3.1700000000000008</v>
      </c>
    </row>
    <row r="503" spans="58:133" x14ac:dyDescent="0.15">
      <c r="BF503" s="4">
        <v>499</v>
      </c>
      <c r="BG503" s="4">
        <f t="shared" si="372"/>
        <v>349.29999999999995</v>
      </c>
      <c r="BH503" s="4">
        <f t="shared" si="373"/>
        <v>149.69999999999999</v>
      </c>
      <c r="BL503" s="4">
        <f t="shared" si="361"/>
        <v>246.5</v>
      </c>
      <c r="BM503" s="4">
        <f t="shared" si="362"/>
        <v>172.54999999999998</v>
      </c>
      <c r="BN503" s="4">
        <f t="shared" si="363"/>
        <v>73.95</v>
      </c>
      <c r="BR503" s="4">
        <f t="shared" si="364"/>
        <v>312</v>
      </c>
      <c r="BS503" s="4">
        <f t="shared" si="365"/>
        <v>143.99999999999997</v>
      </c>
      <c r="BT503" s="4">
        <f t="shared" si="366"/>
        <v>24</v>
      </c>
      <c r="BX503" s="4">
        <f t="shared" si="367"/>
        <v>352</v>
      </c>
      <c r="BY503" s="4">
        <f t="shared" si="368"/>
        <v>85.799999999999983</v>
      </c>
      <c r="BZ503" s="4">
        <f t="shared" si="369"/>
        <v>2.2000000000000002</v>
      </c>
      <c r="CD503" s="4">
        <f t="shared" si="370"/>
        <v>38.799999999999997</v>
      </c>
      <c r="CE503" s="4">
        <f t="shared" si="371"/>
        <v>1.2000000000000011</v>
      </c>
      <c r="CF503" s="4">
        <f>IF(COUNTIF($BH$5:$BH503,"&gt;=2")&lt;=1,SUM($BG503:$BK503)*C$8,CF502)</f>
        <v>151200</v>
      </c>
      <c r="CG503" s="4">
        <f>IF(COUNTIF($BN$5:$BN503,"&gt;=2")&lt;=1,SUM($BL503:$BP503)*D$8,CG502)</f>
        <v>604799.99999999988</v>
      </c>
      <c r="CH503" s="4">
        <f>IF(COUNTIF($BT$5:$BT503,"&gt;=2")&lt;=1,SUM($BQ503:$BU503)*E$8,CH502)</f>
        <v>2592000</v>
      </c>
      <c r="CI503" s="4">
        <f>IF(COUNTIF($BZ$5:$BZ503,"&gt;=2")&lt;=1,SUM($BV503:$BZ503)*F$8,CI502)</f>
        <v>34560000</v>
      </c>
      <c r="CJ503" s="4">
        <f t="shared" si="374"/>
        <v>3456000</v>
      </c>
      <c r="CK503" s="4">
        <f t="shared" si="375"/>
        <v>478.75</v>
      </c>
      <c r="CM503" s="4">
        <v>499</v>
      </c>
      <c r="CN503" s="4">
        <f>IF(COUNTIF($BH$5:$BH503,"&gt;=2")&gt;1,CN502,BG503)</f>
        <v>4.8999999999999995</v>
      </c>
      <c r="CO503" s="4">
        <f>IF(COUNTIF($BH$5:$BH503,"&gt;=2")&gt;1,CO502,BH503)</f>
        <v>2.1</v>
      </c>
      <c r="CP503" s="4">
        <f>IF(COUNTIF($BH$5:$BH503,"&gt;=2")&gt;1,CP502,BI503)</f>
        <v>0</v>
      </c>
      <c r="CQ503" s="4">
        <f>IF(COUNTIF($BH$5:$BH503,"&gt;=2")&gt;1,CQ502,BJ503)</f>
        <v>0</v>
      </c>
      <c r="CR503" s="4">
        <f>IF(COUNTIF($BH$5:$BH503,"&gt;=2")&gt;1,CR502,BK503)</f>
        <v>0</v>
      </c>
      <c r="CS503" s="4">
        <f>IF(COUNTIF($BN$5:$BN503,"&gt;=2")&gt;1,CS502,BL503)</f>
        <v>7</v>
      </c>
      <c r="CT503" s="4">
        <f>IF(COUNTIF($BN$5:$BN503,"&gt;=2")&gt;1,CT502,BM503)</f>
        <v>4.8999999999999995</v>
      </c>
      <c r="CU503" s="4">
        <f>IF(COUNTIF($BN$5:$BN503,"&gt;=2")&gt;1,CU502,BN503)</f>
        <v>2.1</v>
      </c>
      <c r="CV503" s="4">
        <f>IF(COUNTIF($BN$5:$BN503,"&gt;=2")&gt;1,CV502,BO503)</f>
        <v>0</v>
      </c>
      <c r="CW503" s="4">
        <f>IF(COUNTIF($BN$5:$BN503,"&gt;=2")&gt;1,CW502,BP503)</f>
        <v>0</v>
      </c>
      <c r="CX503" s="4">
        <f>IF(COUNTIF($BT$5:$BT503,"&gt;=2")&gt;1,CX502,BQ503)</f>
        <v>0</v>
      </c>
      <c r="CY503" s="4">
        <f>IF(COUNTIF($BT$5:$BT503,"&gt;=2")&gt;1,CY502,BR503)</f>
        <v>26</v>
      </c>
      <c r="CZ503" s="4">
        <f>IF(COUNTIF($BT$5:$BT503,"&gt;=2")&gt;1,CZ502,BS503)</f>
        <v>11.999999999999996</v>
      </c>
      <c r="DA503" s="4">
        <f>IF(COUNTIF($BT$5:$BT503,"&gt;=2")&gt;1,DA502,BT503)</f>
        <v>2</v>
      </c>
      <c r="DB503" s="4">
        <f>IF(COUNTIF($BT$5:$BT503,"&gt;=2")&gt;1,DB502,BU503)</f>
        <v>0</v>
      </c>
      <c r="DC503" s="4">
        <f>IF(COUNTIF($BZ$5:$BZ503,"&gt;=2")&gt;1,DC502,BV503)</f>
        <v>0</v>
      </c>
      <c r="DD503" s="4">
        <f>IF(COUNTIF($BZ$5:$BZ503,"&gt;=2")&gt;1,DD502,BW503)</f>
        <v>0</v>
      </c>
      <c r="DE503" s="4">
        <f>IF(COUNTIF($BZ$5:$BZ503,"&gt;=2")&gt;1,DE502,BX503)</f>
        <v>320</v>
      </c>
      <c r="DF503" s="4">
        <f>IF(COUNTIF($BZ$5:$BZ503,"&gt;=2")&gt;1,DF502,BY503)</f>
        <v>77.999999999999986</v>
      </c>
      <c r="DG503" s="4">
        <f>IF(COUNTIF($BZ$5:$BZ503,"&gt;=2")&gt;1,DG502,BZ503)</f>
        <v>2</v>
      </c>
      <c r="DH503" s="4">
        <f t="shared" si="376"/>
        <v>0</v>
      </c>
      <c r="DI503" s="4">
        <f t="shared" si="377"/>
        <v>0</v>
      </c>
      <c r="DJ503" s="4">
        <f t="shared" si="378"/>
        <v>0</v>
      </c>
      <c r="DK503" s="4">
        <f t="shared" si="379"/>
        <v>38.799999999999997</v>
      </c>
      <c r="DL503" s="4">
        <f t="shared" si="380"/>
        <v>1.2000000000000011</v>
      </c>
      <c r="DM503" s="4">
        <f t="shared" si="381"/>
        <v>7</v>
      </c>
      <c r="DN503" s="4">
        <f t="shared" si="382"/>
        <v>13.999999999999998</v>
      </c>
      <c r="DO503" s="4">
        <f t="shared" si="383"/>
        <v>40</v>
      </c>
      <c r="DP503" s="4">
        <f t="shared" si="384"/>
        <v>400</v>
      </c>
      <c r="DQ503" s="4">
        <f t="shared" si="385"/>
        <v>40</v>
      </c>
      <c r="DS503" s="4">
        <v>499</v>
      </c>
      <c r="DT503" s="4">
        <f>$CK503+INDEX(节奏总纲!D$4:D$163,基础状态预估!$C$2)</f>
        <v>523.00483399593907</v>
      </c>
      <c r="DU503" s="4">
        <f>$CK503+INDEX(节奏总纲!E$4:E$163,基础状态预估!$C$2)</f>
        <v>517.28268396026408</v>
      </c>
      <c r="DV503" s="4">
        <f>$CK503+INDEX(节奏总纲!F$4:F$163,基础状态预估!$C$2)</f>
        <v>510.39220630709644</v>
      </c>
      <c r="DW503" s="4">
        <f>$CK503+INDEX(节奏总纲!G$4:G$163,基础状态预估!$C$2)</f>
        <v>502.03246816526354</v>
      </c>
      <c r="DX503" s="4">
        <f>$CK503+INDEX(节奏总纲!H$4:H$163,基础状态预估!$C$2)</f>
        <v>491.69453894381218</v>
      </c>
      <c r="DY503" s="4">
        <f t="shared" si="386"/>
        <v>11.899999999999999</v>
      </c>
      <c r="DZ503" s="4">
        <f t="shared" si="387"/>
        <v>33</v>
      </c>
      <c r="EA503" s="4">
        <f t="shared" si="388"/>
        <v>334.1</v>
      </c>
      <c r="EB503" s="4">
        <f t="shared" si="389"/>
        <v>118.79999999999998</v>
      </c>
      <c r="EC503" s="4">
        <f t="shared" si="390"/>
        <v>3.2000000000000011</v>
      </c>
    </row>
    <row r="504" spans="58:133" x14ac:dyDescent="0.15">
      <c r="BF504" s="4">
        <v>500</v>
      </c>
      <c r="BG504" s="4">
        <f t="shared" si="372"/>
        <v>350</v>
      </c>
      <c r="BH504" s="4">
        <f t="shared" si="373"/>
        <v>150</v>
      </c>
      <c r="BL504" s="4">
        <f t="shared" si="361"/>
        <v>247</v>
      </c>
      <c r="BM504" s="4">
        <f t="shared" si="362"/>
        <v>172.89999999999998</v>
      </c>
      <c r="BN504" s="4">
        <f t="shared" si="363"/>
        <v>74.099999999999994</v>
      </c>
      <c r="BR504" s="4">
        <f t="shared" si="364"/>
        <v>312.65000000000003</v>
      </c>
      <c r="BS504" s="4">
        <f t="shared" si="365"/>
        <v>144.29999999999995</v>
      </c>
      <c r="BT504" s="4">
        <f t="shared" si="366"/>
        <v>24.05</v>
      </c>
      <c r="BX504" s="4">
        <f t="shared" si="367"/>
        <v>352.8</v>
      </c>
      <c r="BY504" s="4">
        <f t="shared" si="368"/>
        <v>85.994999999999976</v>
      </c>
      <c r="BZ504" s="4">
        <f t="shared" si="369"/>
        <v>2.2050000000000001</v>
      </c>
      <c r="CD504" s="4">
        <f t="shared" si="370"/>
        <v>39.769999999999996</v>
      </c>
      <c r="CE504" s="4">
        <f t="shared" si="371"/>
        <v>1.2300000000000011</v>
      </c>
      <c r="CF504" s="4">
        <f>IF(COUNTIF($BH$5:$BH504,"&gt;=2")&lt;=1,SUM($BG504:$BK504)*C$8,CF503)</f>
        <v>151200</v>
      </c>
      <c r="CG504" s="4">
        <f>IF(COUNTIF($BN$5:$BN504,"&gt;=2")&lt;=1,SUM($BL504:$BP504)*D$8,CG503)</f>
        <v>604799.99999999988</v>
      </c>
      <c r="CH504" s="4">
        <f>IF(COUNTIF($BT$5:$BT504,"&gt;=2")&lt;=1,SUM($BQ504:$BU504)*E$8,CH503)</f>
        <v>2592000</v>
      </c>
      <c r="CI504" s="4">
        <f>IF(COUNTIF($BZ$5:$BZ504,"&gt;=2")&lt;=1,SUM($BV504:$BZ504)*F$8,CI503)</f>
        <v>34560000</v>
      </c>
      <c r="CJ504" s="4">
        <f t="shared" si="374"/>
        <v>3542400</v>
      </c>
      <c r="CK504" s="4">
        <f t="shared" si="375"/>
        <v>479.75</v>
      </c>
      <c r="CM504" s="4">
        <v>500</v>
      </c>
      <c r="CN504" s="4">
        <f>IF(COUNTIF($BH$5:$BH504,"&gt;=2")&gt;1,CN503,BG504)</f>
        <v>4.8999999999999995</v>
      </c>
      <c r="CO504" s="4">
        <f>IF(COUNTIF($BH$5:$BH504,"&gt;=2")&gt;1,CO503,BH504)</f>
        <v>2.1</v>
      </c>
      <c r="CP504" s="4">
        <f>IF(COUNTIF($BH$5:$BH504,"&gt;=2")&gt;1,CP503,BI504)</f>
        <v>0</v>
      </c>
      <c r="CQ504" s="4">
        <f>IF(COUNTIF($BH$5:$BH504,"&gt;=2")&gt;1,CQ503,BJ504)</f>
        <v>0</v>
      </c>
      <c r="CR504" s="4">
        <f>IF(COUNTIF($BH$5:$BH504,"&gt;=2")&gt;1,CR503,BK504)</f>
        <v>0</v>
      </c>
      <c r="CS504" s="4">
        <f>IF(COUNTIF($BN$5:$BN504,"&gt;=2")&gt;1,CS503,BL504)</f>
        <v>7</v>
      </c>
      <c r="CT504" s="4">
        <f>IF(COUNTIF($BN$5:$BN504,"&gt;=2")&gt;1,CT503,BM504)</f>
        <v>4.8999999999999995</v>
      </c>
      <c r="CU504" s="4">
        <f>IF(COUNTIF($BN$5:$BN504,"&gt;=2")&gt;1,CU503,BN504)</f>
        <v>2.1</v>
      </c>
      <c r="CV504" s="4">
        <f>IF(COUNTIF($BN$5:$BN504,"&gt;=2")&gt;1,CV503,BO504)</f>
        <v>0</v>
      </c>
      <c r="CW504" s="4">
        <f>IF(COUNTIF($BN$5:$BN504,"&gt;=2")&gt;1,CW503,BP504)</f>
        <v>0</v>
      </c>
      <c r="CX504" s="4">
        <f>IF(COUNTIF($BT$5:$BT504,"&gt;=2")&gt;1,CX503,BQ504)</f>
        <v>0</v>
      </c>
      <c r="CY504" s="4">
        <f>IF(COUNTIF($BT$5:$BT504,"&gt;=2")&gt;1,CY503,BR504)</f>
        <v>26</v>
      </c>
      <c r="CZ504" s="4">
        <f>IF(COUNTIF($BT$5:$BT504,"&gt;=2")&gt;1,CZ503,BS504)</f>
        <v>11.999999999999996</v>
      </c>
      <c r="DA504" s="4">
        <f>IF(COUNTIF($BT$5:$BT504,"&gt;=2")&gt;1,DA503,BT504)</f>
        <v>2</v>
      </c>
      <c r="DB504" s="4">
        <f>IF(COUNTIF($BT$5:$BT504,"&gt;=2")&gt;1,DB503,BU504)</f>
        <v>0</v>
      </c>
      <c r="DC504" s="4">
        <f>IF(COUNTIF($BZ$5:$BZ504,"&gt;=2")&gt;1,DC503,BV504)</f>
        <v>0</v>
      </c>
      <c r="DD504" s="4">
        <f>IF(COUNTIF($BZ$5:$BZ504,"&gt;=2")&gt;1,DD503,BW504)</f>
        <v>0</v>
      </c>
      <c r="DE504" s="4">
        <f>IF(COUNTIF($BZ$5:$BZ504,"&gt;=2")&gt;1,DE503,BX504)</f>
        <v>320</v>
      </c>
      <c r="DF504" s="4">
        <f>IF(COUNTIF($BZ$5:$BZ504,"&gt;=2")&gt;1,DF503,BY504)</f>
        <v>77.999999999999986</v>
      </c>
      <c r="DG504" s="4">
        <f>IF(COUNTIF($BZ$5:$BZ504,"&gt;=2")&gt;1,DG503,BZ504)</f>
        <v>2</v>
      </c>
      <c r="DH504" s="4">
        <f t="shared" si="376"/>
        <v>0</v>
      </c>
      <c r="DI504" s="4">
        <f t="shared" si="377"/>
        <v>0</v>
      </c>
      <c r="DJ504" s="4">
        <f t="shared" si="378"/>
        <v>0</v>
      </c>
      <c r="DK504" s="4">
        <f t="shared" si="379"/>
        <v>39.769999999999996</v>
      </c>
      <c r="DL504" s="4">
        <f t="shared" si="380"/>
        <v>1.2300000000000011</v>
      </c>
      <c r="DM504" s="4">
        <f t="shared" si="381"/>
        <v>7</v>
      </c>
      <c r="DN504" s="4">
        <f t="shared" si="382"/>
        <v>13.999999999999998</v>
      </c>
      <c r="DO504" s="4">
        <f t="shared" si="383"/>
        <v>40</v>
      </c>
      <c r="DP504" s="4">
        <f t="shared" si="384"/>
        <v>400</v>
      </c>
      <c r="DQ504" s="4">
        <f t="shared" si="385"/>
        <v>41</v>
      </c>
      <c r="DS504" s="4">
        <v>500</v>
      </c>
      <c r="DT504" s="4">
        <f>$CK504+INDEX(节奏总纲!D$4:D$163,基础状态预估!$C$2)</f>
        <v>524.00483399593907</v>
      </c>
      <c r="DU504" s="4">
        <f>$CK504+INDEX(节奏总纲!E$4:E$163,基础状态预估!$C$2)</f>
        <v>518.28268396026408</v>
      </c>
      <c r="DV504" s="4">
        <f>$CK504+INDEX(节奏总纲!F$4:F$163,基础状态预估!$C$2)</f>
        <v>511.39220630709644</v>
      </c>
      <c r="DW504" s="4">
        <f>$CK504+INDEX(节奏总纲!G$4:G$163,基础状态预估!$C$2)</f>
        <v>503.03246816526354</v>
      </c>
      <c r="DX504" s="4">
        <f>$CK504+INDEX(节奏总纲!H$4:H$163,基础状态预估!$C$2)</f>
        <v>492.69453894381218</v>
      </c>
      <c r="DY504" s="4">
        <f t="shared" si="386"/>
        <v>11.899999999999999</v>
      </c>
      <c r="DZ504" s="4">
        <f t="shared" si="387"/>
        <v>33</v>
      </c>
      <c r="EA504" s="4">
        <f t="shared" si="388"/>
        <v>334.1</v>
      </c>
      <c r="EB504" s="4">
        <f t="shared" si="389"/>
        <v>119.76999999999998</v>
      </c>
      <c r="EC504" s="4">
        <f t="shared" si="390"/>
        <v>3.2300000000000013</v>
      </c>
    </row>
    <row r="505" spans="58:133" x14ac:dyDescent="0.15">
      <c r="BF505" s="4">
        <v>501</v>
      </c>
      <c r="BG505" s="4">
        <f t="shared" si="372"/>
        <v>350.7</v>
      </c>
      <c r="BH505" s="4">
        <f t="shared" si="373"/>
        <v>150.29999999999998</v>
      </c>
      <c r="BL505" s="4">
        <f t="shared" si="361"/>
        <v>247.5</v>
      </c>
      <c r="BM505" s="4">
        <f t="shared" si="362"/>
        <v>173.25</v>
      </c>
      <c r="BN505" s="4">
        <f t="shared" si="363"/>
        <v>74.25</v>
      </c>
      <c r="BR505" s="4">
        <f t="shared" si="364"/>
        <v>313.3</v>
      </c>
      <c r="BS505" s="4">
        <f t="shared" si="365"/>
        <v>144.59999999999997</v>
      </c>
      <c r="BT505" s="4">
        <f t="shared" si="366"/>
        <v>24.1</v>
      </c>
      <c r="BX505" s="4">
        <f t="shared" si="367"/>
        <v>353.6</v>
      </c>
      <c r="BY505" s="4">
        <f t="shared" si="368"/>
        <v>86.189999999999984</v>
      </c>
      <c r="BZ505" s="4">
        <f t="shared" si="369"/>
        <v>2.21</v>
      </c>
      <c r="CD505" s="4">
        <f t="shared" si="370"/>
        <v>40.74</v>
      </c>
      <c r="CE505" s="4">
        <f t="shared" si="371"/>
        <v>1.2600000000000011</v>
      </c>
      <c r="CF505" s="4">
        <f>IF(COUNTIF($BH$5:$BH505,"&gt;=2")&lt;=1,SUM($BG505:$BK505)*C$8,CF504)</f>
        <v>151200</v>
      </c>
      <c r="CG505" s="4">
        <f>IF(COUNTIF($BN$5:$BN505,"&gt;=2")&lt;=1,SUM($BL505:$BP505)*D$8,CG504)</f>
        <v>604799.99999999988</v>
      </c>
      <c r="CH505" s="4">
        <f>IF(COUNTIF($BT$5:$BT505,"&gt;=2")&lt;=1,SUM($BQ505:$BU505)*E$8,CH504)</f>
        <v>2592000</v>
      </c>
      <c r="CI505" s="4">
        <f>IF(COUNTIF($BZ$5:$BZ505,"&gt;=2")&lt;=1,SUM($BV505:$BZ505)*F$8,CI504)</f>
        <v>34560000</v>
      </c>
      <c r="CJ505" s="4">
        <f t="shared" si="374"/>
        <v>3628800</v>
      </c>
      <c r="CK505" s="4">
        <f t="shared" si="375"/>
        <v>480.75</v>
      </c>
      <c r="CM505" s="4">
        <v>501</v>
      </c>
      <c r="CN505" s="4">
        <f>IF(COUNTIF($BH$5:$BH505,"&gt;=2")&gt;1,CN504,BG505)</f>
        <v>4.8999999999999995</v>
      </c>
      <c r="CO505" s="4">
        <f>IF(COUNTIF($BH$5:$BH505,"&gt;=2")&gt;1,CO504,BH505)</f>
        <v>2.1</v>
      </c>
      <c r="CP505" s="4">
        <f>IF(COUNTIF($BH$5:$BH505,"&gt;=2")&gt;1,CP504,BI505)</f>
        <v>0</v>
      </c>
      <c r="CQ505" s="4">
        <f>IF(COUNTIF($BH$5:$BH505,"&gt;=2")&gt;1,CQ504,BJ505)</f>
        <v>0</v>
      </c>
      <c r="CR505" s="4">
        <f>IF(COUNTIF($BH$5:$BH505,"&gt;=2")&gt;1,CR504,BK505)</f>
        <v>0</v>
      </c>
      <c r="CS505" s="4">
        <f>IF(COUNTIF($BN$5:$BN505,"&gt;=2")&gt;1,CS504,BL505)</f>
        <v>7</v>
      </c>
      <c r="CT505" s="4">
        <f>IF(COUNTIF($BN$5:$BN505,"&gt;=2")&gt;1,CT504,BM505)</f>
        <v>4.8999999999999995</v>
      </c>
      <c r="CU505" s="4">
        <f>IF(COUNTIF($BN$5:$BN505,"&gt;=2")&gt;1,CU504,BN505)</f>
        <v>2.1</v>
      </c>
      <c r="CV505" s="4">
        <f>IF(COUNTIF($BN$5:$BN505,"&gt;=2")&gt;1,CV504,BO505)</f>
        <v>0</v>
      </c>
      <c r="CW505" s="4">
        <f>IF(COUNTIF($BN$5:$BN505,"&gt;=2")&gt;1,CW504,BP505)</f>
        <v>0</v>
      </c>
      <c r="CX505" s="4">
        <f>IF(COUNTIF($BT$5:$BT505,"&gt;=2")&gt;1,CX504,BQ505)</f>
        <v>0</v>
      </c>
      <c r="CY505" s="4">
        <f>IF(COUNTIF($BT$5:$BT505,"&gt;=2")&gt;1,CY504,BR505)</f>
        <v>26</v>
      </c>
      <c r="CZ505" s="4">
        <f>IF(COUNTIF($BT$5:$BT505,"&gt;=2")&gt;1,CZ504,BS505)</f>
        <v>11.999999999999996</v>
      </c>
      <c r="DA505" s="4">
        <f>IF(COUNTIF($BT$5:$BT505,"&gt;=2")&gt;1,DA504,BT505)</f>
        <v>2</v>
      </c>
      <c r="DB505" s="4">
        <f>IF(COUNTIF($BT$5:$BT505,"&gt;=2")&gt;1,DB504,BU505)</f>
        <v>0</v>
      </c>
      <c r="DC505" s="4">
        <f>IF(COUNTIF($BZ$5:$BZ505,"&gt;=2")&gt;1,DC504,BV505)</f>
        <v>0</v>
      </c>
      <c r="DD505" s="4">
        <f>IF(COUNTIF($BZ$5:$BZ505,"&gt;=2")&gt;1,DD504,BW505)</f>
        <v>0</v>
      </c>
      <c r="DE505" s="4">
        <f>IF(COUNTIF($BZ$5:$BZ505,"&gt;=2")&gt;1,DE504,BX505)</f>
        <v>320</v>
      </c>
      <c r="DF505" s="4">
        <f>IF(COUNTIF($BZ$5:$BZ505,"&gt;=2")&gt;1,DF504,BY505)</f>
        <v>77.999999999999986</v>
      </c>
      <c r="DG505" s="4">
        <f>IF(COUNTIF($BZ$5:$BZ505,"&gt;=2")&gt;1,DG504,BZ505)</f>
        <v>2</v>
      </c>
      <c r="DH505" s="4">
        <f t="shared" si="376"/>
        <v>0</v>
      </c>
      <c r="DI505" s="4">
        <f t="shared" si="377"/>
        <v>0</v>
      </c>
      <c r="DJ505" s="4">
        <f t="shared" si="378"/>
        <v>0</v>
      </c>
      <c r="DK505" s="4">
        <f t="shared" si="379"/>
        <v>40.74</v>
      </c>
      <c r="DL505" s="4">
        <f t="shared" si="380"/>
        <v>1.2600000000000011</v>
      </c>
      <c r="DM505" s="4">
        <f t="shared" si="381"/>
        <v>7</v>
      </c>
      <c r="DN505" s="4">
        <f t="shared" si="382"/>
        <v>13.999999999999998</v>
      </c>
      <c r="DO505" s="4">
        <f t="shared" si="383"/>
        <v>40</v>
      </c>
      <c r="DP505" s="4">
        <f t="shared" si="384"/>
        <v>400</v>
      </c>
      <c r="DQ505" s="4">
        <f t="shared" si="385"/>
        <v>42</v>
      </c>
      <c r="DS505" s="4">
        <v>501</v>
      </c>
      <c r="DT505" s="4">
        <f>$CK505+INDEX(节奏总纲!D$4:D$163,基础状态预估!$C$2)</f>
        <v>525.00483399593907</v>
      </c>
      <c r="DU505" s="4">
        <f>$CK505+INDEX(节奏总纲!E$4:E$163,基础状态预估!$C$2)</f>
        <v>519.28268396026408</v>
      </c>
      <c r="DV505" s="4">
        <f>$CK505+INDEX(节奏总纲!F$4:F$163,基础状态预估!$C$2)</f>
        <v>512.39220630709644</v>
      </c>
      <c r="DW505" s="4">
        <f>$CK505+INDEX(节奏总纲!G$4:G$163,基础状态预估!$C$2)</f>
        <v>504.03246816526354</v>
      </c>
      <c r="DX505" s="4">
        <f>$CK505+INDEX(节奏总纲!H$4:H$163,基础状态预估!$C$2)</f>
        <v>493.69453894381218</v>
      </c>
      <c r="DY505" s="4">
        <f t="shared" si="386"/>
        <v>11.899999999999999</v>
      </c>
      <c r="DZ505" s="4">
        <f t="shared" si="387"/>
        <v>33</v>
      </c>
      <c r="EA505" s="4">
        <f t="shared" si="388"/>
        <v>334.1</v>
      </c>
      <c r="EB505" s="4">
        <f t="shared" si="389"/>
        <v>120.73999999999998</v>
      </c>
      <c r="EC505" s="4">
        <f t="shared" si="390"/>
        <v>3.2600000000000011</v>
      </c>
    </row>
    <row r="506" spans="58:133" x14ac:dyDescent="0.15">
      <c r="BF506" s="4">
        <v>502</v>
      </c>
      <c r="BG506" s="4">
        <f t="shared" si="372"/>
        <v>351.4</v>
      </c>
      <c r="BH506" s="4">
        <f t="shared" si="373"/>
        <v>150.6</v>
      </c>
      <c r="BL506" s="4">
        <f t="shared" si="361"/>
        <v>248</v>
      </c>
      <c r="BM506" s="4">
        <f t="shared" si="362"/>
        <v>173.6</v>
      </c>
      <c r="BN506" s="4">
        <f t="shared" si="363"/>
        <v>74.399999999999991</v>
      </c>
      <c r="BR506" s="4">
        <f t="shared" si="364"/>
        <v>313.95</v>
      </c>
      <c r="BS506" s="4">
        <f t="shared" si="365"/>
        <v>144.89999999999998</v>
      </c>
      <c r="BT506" s="4">
        <f t="shared" si="366"/>
        <v>24.150000000000002</v>
      </c>
      <c r="BX506" s="4">
        <f t="shared" si="367"/>
        <v>354.40000000000003</v>
      </c>
      <c r="BY506" s="4">
        <f t="shared" si="368"/>
        <v>86.384999999999977</v>
      </c>
      <c r="BZ506" s="4">
        <f t="shared" si="369"/>
        <v>2.2149999999999999</v>
      </c>
      <c r="CD506" s="4">
        <f t="shared" si="370"/>
        <v>41.71</v>
      </c>
      <c r="CE506" s="4">
        <f t="shared" si="371"/>
        <v>1.2900000000000011</v>
      </c>
      <c r="CF506" s="4">
        <f>IF(COUNTIF($BH$5:$BH506,"&gt;=2")&lt;=1,SUM($BG506:$BK506)*C$8,CF505)</f>
        <v>151200</v>
      </c>
      <c r="CG506" s="4">
        <f>IF(COUNTIF($BN$5:$BN506,"&gt;=2")&lt;=1,SUM($BL506:$BP506)*D$8,CG505)</f>
        <v>604799.99999999988</v>
      </c>
      <c r="CH506" s="4">
        <f>IF(COUNTIF($BT$5:$BT506,"&gt;=2")&lt;=1,SUM($BQ506:$BU506)*E$8,CH505)</f>
        <v>2592000</v>
      </c>
      <c r="CI506" s="4">
        <f>IF(COUNTIF($BZ$5:$BZ506,"&gt;=2")&lt;=1,SUM($BV506:$BZ506)*F$8,CI505)</f>
        <v>34560000</v>
      </c>
      <c r="CJ506" s="4">
        <f t="shared" si="374"/>
        <v>3715200</v>
      </c>
      <c r="CK506" s="4">
        <f t="shared" si="375"/>
        <v>481.75</v>
      </c>
      <c r="CM506" s="4">
        <v>502</v>
      </c>
      <c r="CN506" s="4">
        <f>IF(COUNTIF($BH$5:$BH506,"&gt;=2")&gt;1,CN505,BG506)</f>
        <v>4.8999999999999995</v>
      </c>
      <c r="CO506" s="4">
        <f>IF(COUNTIF($BH$5:$BH506,"&gt;=2")&gt;1,CO505,BH506)</f>
        <v>2.1</v>
      </c>
      <c r="CP506" s="4">
        <f>IF(COUNTIF($BH$5:$BH506,"&gt;=2")&gt;1,CP505,BI506)</f>
        <v>0</v>
      </c>
      <c r="CQ506" s="4">
        <f>IF(COUNTIF($BH$5:$BH506,"&gt;=2")&gt;1,CQ505,BJ506)</f>
        <v>0</v>
      </c>
      <c r="CR506" s="4">
        <f>IF(COUNTIF($BH$5:$BH506,"&gt;=2")&gt;1,CR505,BK506)</f>
        <v>0</v>
      </c>
      <c r="CS506" s="4">
        <f>IF(COUNTIF($BN$5:$BN506,"&gt;=2")&gt;1,CS505,BL506)</f>
        <v>7</v>
      </c>
      <c r="CT506" s="4">
        <f>IF(COUNTIF($BN$5:$BN506,"&gt;=2")&gt;1,CT505,BM506)</f>
        <v>4.8999999999999995</v>
      </c>
      <c r="CU506" s="4">
        <f>IF(COUNTIF($BN$5:$BN506,"&gt;=2")&gt;1,CU505,BN506)</f>
        <v>2.1</v>
      </c>
      <c r="CV506" s="4">
        <f>IF(COUNTIF($BN$5:$BN506,"&gt;=2")&gt;1,CV505,BO506)</f>
        <v>0</v>
      </c>
      <c r="CW506" s="4">
        <f>IF(COUNTIF($BN$5:$BN506,"&gt;=2")&gt;1,CW505,BP506)</f>
        <v>0</v>
      </c>
      <c r="CX506" s="4">
        <f>IF(COUNTIF($BT$5:$BT506,"&gt;=2")&gt;1,CX505,BQ506)</f>
        <v>0</v>
      </c>
      <c r="CY506" s="4">
        <f>IF(COUNTIF($BT$5:$BT506,"&gt;=2")&gt;1,CY505,BR506)</f>
        <v>26</v>
      </c>
      <c r="CZ506" s="4">
        <f>IF(COUNTIF($BT$5:$BT506,"&gt;=2")&gt;1,CZ505,BS506)</f>
        <v>11.999999999999996</v>
      </c>
      <c r="DA506" s="4">
        <f>IF(COUNTIF($BT$5:$BT506,"&gt;=2")&gt;1,DA505,BT506)</f>
        <v>2</v>
      </c>
      <c r="DB506" s="4">
        <f>IF(COUNTIF($BT$5:$BT506,"&gt;=2")&gt;1,DB505,BU506)</f>
        <v>0</v>
      </c>
      <c r="DC506" s="4">
        <f>IF(COUNTIF($BZ$5:$BZ506,"&gt;=2")&gt;1,DC505,BV506)</f>
        <v>0</v>
      </c>
      <c r="DD506" s="4">
        <f>IF(COUNTIF($BZ$5:$BZ506,"&gt;=2")&gt;1,DD505,BW506)</f>
        <v>0</v>
      </c>
      <c r="DE506" s="4">
        <f>IF(COUNTIF($BZ$5:$BZ506,"&gt;=2")&gt;1,DE505,BX506)</f>
        <v>320</v>
      </c>
      <c r="DF506" s="4">
        <f>IF(COUNTIF($BZ$5:$BZ506,"&gt;=2")&gt;1,DF505,BY506)</f>
        <v>77.999999999999986</v>
      </c>
      <c r="DG506" s="4">
        <f>IF(COUNTIF($BZ$5:$BZ506,"&gt;=2")&gt;1,DG505,BZ506)</f>
        <v>2</v>
      </c>
      <c r="DH506" s="4">
        <f t="shared" si="376"/>
        <v>0</v>
      </c>
      <c r="DI506" s="4">
        <f t="shared" si="377"/>
        <v>0</v>
      </c>
      <c r="DJ506" s="4">
        <f t="shared" si="378"/>
        <v>0</v>
      </c>
      <c r="DK506" s="4">
        <f t="shared" si="379"/>
        <v>41.71</v>
      </c>
      <c r="DL506" s="4">
        <f t="shared" si="380"/>
        <v>1.2900000000000011</v>
      </c>
      <c r="DM506" s="4">
        <f t="shared" si="381"/>
        <v>7</v>
      </c>
      <c r="DN506" s="4">
        <f t="shared" si="382"/>
        <v>13.999999999999998</v>
      </c>
      <c r="DO506" s="4">
        <f t="shared" si="383"/>
        <v>40</v>
      </c>
      <c r="DP506" s="4">
        <f t="shared" si="384"/>
        <v>400</v>
      </c>
      <c r="DQ506" s="4">
        <f t="shared" si="385"/>
        <v>43</v>
      </c>
      <c r="DS506" s="4">
        <v>502</v>
      </c>
      <c r="DT506" s="4">
        <f>$CK506+INDEX(节奏总纲!D$4:D$163,基础状态预估!$C$2)</f>
        <v>526.00483399593907</v>
      </c>
      <c r="DU506" s="4">
        <f>$CK506+INDEX(节奏总纲!E$4:E$163,基础状态预估!$C$2)</f>
        <v>520.28268396026408</v>
      </c>
      <c r="DV506" s="4">
        <f>$CK506+INDEX(节奏总纲!F$4:F$163,基础状态预估!$C$2)</f>
        <v>513.39220630709644</v>
      </c>
      <c r="DW506" s="4">
        <f>$CK506+INDEX(节奏总纲!G$4:G$163,基础状态预估!$C$2)</f>
        <v>505.03246816526354</v>
      </c>
      <c r="DX506" s="4">
        <f>$CK506+INDEX(节奏总纲!H$4:H$163,基础状态预估!$C$2)</f>
        <v>494.69453894381218</v>
      </c>
      <c r="DY506" s="4">
        <f t="shared" si="386"/>
        <v>11.899999999999999</v>
      </c>
      <c r="DZ506" s="4">
        <f t="shared" si="387"/>
        <v>33</v>
      </c>
      <c r="EA506" s="4">
        <f t="shared" si="388"/>
        <v>334.1</v>
      </c>
      <c r="EB506" s="4">
        <f t="shared" si="389"/>
        <v>121.70999999999998</v>
      </c>
      <c r="EC506" s="4">
        <f t="shared" si="390"/>
        <v>3.2900000000000009</v>
      </c>
    </row>
    <row r="507" spans="58:133" x14ac:dyDescent="0.15">
      <c r="BF507" s="4">
        <v>503</v>
      </c>
      <c r="BG507" s="4">
        <f t="shared" si="372"/>
        <v>352.09999999999997</v>
      </c>
      <c r="BH507" s="4">
        <f t="shared" si="373"/>
        <v>150.9</v>
      </c>
      <c r="BL507" s="4">
        <f t="shared" si="361"/>
        <v>248.5</v>
      </c>
      <c r="BM507" s="4">
        <f t="shared" si="362"/>
        <v>173.95</v>
      </c>
      <c r="BN507" s="4">
        <f t="shared" si="363"/>
        <v>74.55</v>
      </c>
      <c r="BR507" s="4">
        <f t="shared" si="364"/>
        <v>314.60000000000002</v>
      </c>
      <c r="BS507" s="4">
        <f t="shared" si="365"/>
        <v>145.19999999999996</v>
      </c>
      <c r="BT507" s="4">
        <f t="shared" si="366"/>
        <v>24.200000000000003</v>
      </c>
      <c r="BX507" s="4">
        <f t="shared" si="367"/>
        <v>355.20000000000005</v>
      </c>
      <c r="BY507" s="4">
        <f t="shared" si="368"/>
        <v>86.579999999999984</v>
      </c>
      <c r="BZ507" s="4">
        <f t="shared" si="369"/>
        <v>2.2200000000000002</v>
      </c>
      <c r="CD507" s="4">
        <f t="shared" si="370"/>
        <v>42.68</v>
      </c>
      <c r="CE507" s="4">
        <f t="shared" si="371"/>
        <v>1.3200000000000012</v>
      </c>
      <c r="CF507" s="4">
        <f>IF(COUNTIF($BH$5:$BH507,"&gt;=2")&lt;=1,SUM($BG507:$BK507)*C$8,CF506)</f>
        <v>151200</v>
      </c>
      <c r="CG507" s="4">
        <f>IF(COUNTIF($BN$5:$BN507,"&gt;=2")&lt;=1,SUM($BL507:$BP507)*D$8,CG506)</f>
        <v>604799.99999999988</v>
      </c>
      <c r="CH507" s="4">
        <f>IF(COUNTIF($BT$5:$BT507,"&gt;=2")&lt;=1,SUM($BQ507:$BU507)*E$8,CH506)</f>
        <v>2592000</v>
      </c>
      <c r="CI507" s="4">
        <f>IF(COUNTIF($BZ$5:$BZ507,"&gt;=2")&lt;=1,SUM($BV507:$BZ507)*F$8,CI506)</f>
        <v>34560000</v>
      </c>
      <c r="CJ507" s="4">
        <f t="shared" si="374"/>
        <v>3801600</v>
      </c>
      <c r="CK507" s="4">
        <f t="shared" si="375"/>
        <v>482.75</v>
      </c>
      <c r="CM507" s="4">
        <v>503</v>
      </c>
      <c r="CN507" s="4">
        <f>IF(COUNTIF($BH$5:$BH507,"&gt;=2")&gt;1,CN506,BG507)</f>
        <v>4.8999999999999995</v>
      </c>
      <c r="CO507" s="4">
        <f>IF(COUNTIF($BH$5:$BH507,"&gt;=2")&gt;1,CO506,BH507)</f>
        <v>2.1</v>
      </c>
      <c r="CP507" s="4">
        <f>IF(COUNTIF($BH$5:$BH507,"&gt;=2")&gt;1,CP506,BI507)</f>
        <v>0</v>
      </c>
      <c r="CQ507" s="4">
        <f>IF(COUNTIF($BH$5:$BH507,"&gt;=2")&gt;1,CQ506,BJ507)</f>
        <v>0</v>
      </c>
      <c r="CR507" s="4">
        <f>IF(COUNTIF($BH$5:$BH507,"&gt;=2")&gt;1,CR506,BK507)</f>
        <v>0</v>
      </c>
      <c r="CS507" s="4">
        <f>IF(COUNTIF($BN$5:$BN507,"&gt;=2")&gt;1,CS506,BL507)</f>
        <v>7</v>
      </c>
      <c r="CT507" s="4">
        <f>IF(COUNTIF($BN$5:$BN507,"&gt;=2")&gt;1,CT506,BM507)</f>
        <v>4.8999999999999995</v>
      </c>
      <c r="CU507" s="4">
        <f>IF(COUNTIF($BN$5:$BN507,"&gt;=2")&gt;1,CU506,BN507)</f>
        <v>2.1</v>
      </c>
      <c r="CV507" s="4">
        <f>IF(COUNTIF($BN$5:$BN507,"&gt;=2")&gt;1,CV506,BO507)</f>
        <v>0</v>
      </c>
      <c r="CW507" s="4">
        <f>IF(COUNTIF($BN$5:$BN507,"&gt;=2")&gt;1,CW506,BP507)</f>
        <v>0</v>
      </c>
      <c r="CX507" s="4">
        <f>IF(COUNTIF($BT$5:$BT507,"&gt;=2")&gt;1,CX506,BQ507)</f>
        <v>0</v>
      </c>
      <c r="CY507" s="4">
        <f>IF(COUNTIF($BT$5:$BT507,"&gt;=2")&gt;1,CY506,BR507)</f>
        <v>26</v>
      </c>
      <c r="CZ507" s="4">
        <f>IF(COUNTIF($BT$5:$BT507,"&gt;=2")&gt;1,CZ506,BS507)</f>
        <v>11.999999999999996</v>
      </c>
      <c r="DA507" s="4">
        <f>IF(COUNTIF($BT$5:$BT507,"&gt;=2")&gt;1,DA506,BT507)</f>
        <v>2</v>
      </c>
      <c r="DB507" s="4">
        <f>IF(COUNTIF($BT$5:$BT507,"&gt;=2")&gt;1,DB506,BU507)</f>
        <v>0</v>
      </c>
      <c r="DC507" s="4">
        <f>IF(COUNTIF($BZ$5:$BZ507,"&gt;=2")&gt;1,DC506,BV507)</f>
        <v>0</v>
      </c>
      <c r="DD507" s="4">
        <f>IF(COUNTIF($BZ$5:$BZ507,"&gt;=2")&gt;1,DD506,BW507)</f>
        <v>0</v>
      </c>
      <c r="DE507" s="4">
        <f>IF(COUNTIF($BZ$5:$BZ507,"&gt;=2")&gt;1,DE506,BX507)</f>
        <v>320</v>
      </c>
      <c r="DF507" s="4">
        <f>IF(COUNTIF($BZ$5:$BZ507,"&gt;=2")&gt;1,DF506,BY507)</f>
        <v>77.999999999999986</v>
      </c>
      <c r="DG507" s="4">
        <f>IF(COUNTIF($BZ$5:$BZ507,"&gt;=2")&gt;1,DG506,BZ507)</f>
        <v>2</v>
      </c>
      <c r="DH507" s="4">
        <f t="shared" si="376"/>
        <v>0</v>
      </c>
      <c r="DI507" s="4">
        <f t="shared" si="377"/>
        <v>0</v>
      </c>
      <c r="DJ507" s="4">
        <f t="shared" si="378"/>
        <v>0</v>
      </c>
      <c r="DK507" s="4">
        <f t="shared" si="379"/>
        <v>42.68</v>
      </c>
      <c r="DL507" s="4">
        <f t="shared" si="380"/>
        <v>1.3200000000000012</v>
      </c>
      <c r="DM507" s="4">
        <f t="shared" si="381"/>
        <v>7</v>
      </c>
      <c r="DN507" s="4">
        <f t="shared" si="382"/>
        <v>13.999999999999998</v>
      </c>
      <c r="DO507" s="4">
        <f t="shared" si="383"/>
        <v>40</v>
      </c>
      <c r="DP507" s="4">
        <f t="shared" si="384"/>
        <v>400</v>
      </c>
      <c r="DQ507" s="4">
        <f t="shared" si="385"/>
        <v>44</v>
      </c>
      <c r="DS507" s="4">
        <v>503</v>
      </c>
      <c r="DT507" s="4">
        <f>$CK507+INDEX(节奏总纲!D$4:D$163,基础状态预估!$C$2)</f>
        <v>527.00483399593907</v>
      </c>
      <c r="DU507" s="4">
        <f>$CK507+INDEX(节奏总纲!E$4:E$163,基础状态预估!$C$2)</f>
        <v>521.28268396026408</v>
      </c>
      <c r="DV507" s="4">
        <f>$CK507+INDEX(节奏总纲!F$4:F$163,基础状态预估!$C$2)</f>
        <v>514.39220630709644</v>
      </c>
      <c r="DW507" s="4">
        <f>$CK507+INDEX(节奏总纲!G$4:G$163,基础状态预估!$C$2)</f>
        <v>506.03246816526354</v>
      </c>
      <c r="DX507" s="4">
        <f>$CK507+INDEX(节奏总纲!H$4:H$163,基础状态预估!$C$2)</f>
        <v>495.69453894381218</v>
      </c>
      <c r="DY507" s="4">
        <f t="shared" si="386"/>
        <v>11.899999999999999</v>
      </c>
      <c r="DZ507" s="4">
        <f t="shared" si="387"/>
        <v>33</v>
      </c>
      <c r="EA507" s="4">
        <f t="shared" si="388"/>
        <v>334.1</v>
      </c>
      <c r="EB507" s="4">
        <f t="shared" si="389"/>
        <v>122.67999999999998</v>
      </c>
      <c r="EC507" s="4">
        <f t="shared" si="390"/>
        <v>3.3200000000000012</v>
      </c>
    </row>
    <row r="508" spans="58:133" x14ac:dyDescent="0.15">
      <c r="BF508" s="4">
        <v>504</v>
      </c>
      <c r="BG508" s="4">
        <f t="shared" si="372"/>
        <v>352.79999999999995</v>
      </c>
      <c r="BH508" s="4">
        <f t="shared" si="373"/>
        <v>151.19999999999999</v>
      </c>
      <c r="BL508" s="4">
        <f t="shared" si="361"/>
        <v>249</v>
      </c>
      <c r="BM508" s="4">
        <f t="shared" si="362"/>
        <v>174.29999999999998</v>
      </c>
      <c r="BN508" s="4">
        <f t="shared" si="363"/>
        <v>74.7</v>
      </c>
      <c r="BR508" s="4">
        <f t="shared" si="364"/>
        <v>315.25</v>
      </c>
      <c r="BS508" s="4">
        <f t="shared" si="365"/>
        <v>145.49999999999997</v>
      </c>
      <c r="BT508" s="4">
        <f t="shared" si="366"/>
        <v>24.25</v>
      </c>
      <c r="BX508" s="4">
        <f t="shared" si="367"/>
        <v>356</v>
      </c>
      <c r="BY508" s="4">
        <f t="shared" si="368"/>
        <v>86.774999999999977</v>
      </c>
      <c r="BZ508" s="4">
        <f t="shared" si="369"/>
        <v>2.2250000000000001</v>
      </c>
      <c r="CD508" s="4">
        <f t="shared" si="370"/>
        <v>43.65</v>
      </c>
      <c r="CE508" s="4">
        <f t="shared" si="371"/>
        <v>1.3500000000000012</v>
      </c>
      <c r="CF508" s="4">
        <f>IF(COUNTIF($BH$5:$BH508,"&gt;=2")&lt;=1,SUM($BG508:$BK508)*C$8,CF507)</f>
        <v>151200</v>
      </c>
      <c r="CG508" s="4">
        <f>IF(COUNTIF($BN$5:$BN508,"&gt;=2")&lt;=1,SUM($BL508:$BP508)*D$8,CG507)</f>
        <v>604799.99999999988</v>
      </c>
      <c r="CH508" s="4">
        <f>IF(COUNTIF($BT$5:$BT508,"&gt;=2")&lt;=1,SUM($BQ508:$BU508)*E$8,CH507)</f>
        <v>2592000</v>
      </c>
      <c r="CI508" s="4">
        <f>IF(COUNTIF($BZ$5:$BZ508,"&gt;=2")&lt;=1,SUM($BV508:$BZ508)*F$8,CI507)</f>
        <v>34560000</v>
      </c>
      <c r="CJ508" s="4">
        <f t="shared" si="374"/>
        <v>3888000</v>
      </c>
      <c r="CK508" s="4">
        <f t="shared" si="375"/>
        <v>483.75</v>
      </c>
      <c r="CM508" s="4">
        <v>504</v>
      </c>
      <c r="CN508" s="4">
        <f>IF(COUNTIF($BH$5:$BH508,"&gt;=2")&gt;1,CN507,BG508)</f>
        <v>4.8999999999999995</v>
      </c>
      <c r="CO508" s="4">
        <f>IF(COUNTIF($BH$5:$BH508,"&gt;=2")&gt;1,CO507,BH508)</f>
        <v>2.1</v>
      </c>
      <c r="CP508" s="4">
        <f>IF(COUNTIF($BH$5:$BH508,"&gt;=2")&gt;1,CP507,BI508)</f>
        <v>0</v>
      </c>
      <c r="CQ508" s="4">
        <f>IF(COUNTIF($BH$5:$BH508,"&gt;=2")&gt;1,CQ507,BJ508)</f>
        <v>0</v>
      </c>
      <c r="CR508" s="4">
        <f>IF(COUNTIF($BH$5:$BH508,"&gt;=2")&gt;1,CR507,BK508)</f>
        <v>0</v>
      </c>
      <c r="CS508" s="4">
        <f>IF(COUNTIF($BN$5:$BN508,"&gt;=2")&gt;1,CS507,BL508)</f>
        <v>7</v>
      </c>
      <c r="CT508" s="4">
        <f>IF(COUNTIF($BN$5:$BN508,"&gt;=2")&gt;1,CT507,BM508)</f>
        <v>4.8999999999999995</v>
      </c>
      <c r="CU508" s="4">
        <f>IF(COUNTIF($BN$5:$BN508,"&gt;=2")&gt;1,CU507,BN508)</f>
        <v>2.1</v>
      </c>
      <c r="CV508" s="4">
        <f>IF(COUNTIF($BN$5:$BN508,"&gt;=2")&gt;1,CV507,BO508)</f>
        <v>0</v>
      </c>
      <c r="CW508" s="4">
        <f>IF(COUNTIF($BN$5:$BN508,"&gt;=2")&gt;1,CW507,BP508)</f>
        <v>0</v>
      </c>
      <c r="CX508" s="4">
        <f>IF(COUNTIF($BT$5:$BT508,"&gt;=2")&gt;1,CX507,BQ508)</f>
        <v>0</v>
      </c>
      <c r="CY508" s="4">
        <f>IF(COUNTIF($BT$5:$BT508,"&gt;=2")&gt;1,CY507,BR508)</f>
        <v>26</v>
      </c>
      <c r="CZ508" s="4">
        <f>IF(COUNTIF($BT$5:$BT508,"&gt;=2")&gt;1,CZ507,BS508)</f>
        <v>11.999999999999996</v>
      </c>
      <c r="DA508" s="4">
        <f>IF(COUNTIF($BT$5:$BT508,"&gt;=2")&gt;1,DA507,BT508)</f>
        <v>2</v>
      </c>
      <c r="DB508" s="4">
        <f>IF(COUNTIF($BT$5:$BT508,"&gt;=2")&gt;1,DB507,BU508)</f>
        <v>0</v>
      </c>
      <c r="DC508" s="4">
        <f>IF(COUNTIF($BZ$5:$BZ508,"&gt;=2")&gt;1,DC507,BV508)</f>
        <v>0</v>
      </c>
      <c r="DD508" s="4">
        <f>IF(COUNTIF($BZ$5:$BZ508,"&gt;=2")&gt;1,DD507,BW508)</f>
        <v>0</v>
      </c>
      <c r="DE508" s="4">
        <f>IF(COUNTIF($BZ$5:$BZ508,"&gt;=2")&gt;1,DE507,BX508)</f>
        <v>320</v>
      </c>
      <c r="DF508" s="4">
        <f>IF(COUNTIF($BZ$5:$BZ508,"&gt;=2")&gt;1,DF507,BY508)</f>
        <v>77.999999999999986</v>
      </c>
      <c r="DG508" s="4">
        <f>IF(COUNTIF($BZ$5:$BZ508,"&gt;=2")&gt;1,DG507,BZ508)</f>
        <v>2</v>
      </c>
      <c r="DH508" s="4">
        <f t="shared" si="376"/>
        <v>0</v>
      </c>
      <c r="DI508" s="4">
        <f t="shared" si="377"/>
        <v>0</v>
      </c>
      <c r="DJ508" s="4">
        <f t="shared" si="378"/>
        <v>0</v>
      </c>
      <c r="DK508" s="4">
        <f t="shared" si="379"/>
        <v>43.65</v>
      </c>
      <c r="DL508" s="4">
        <f t="shared" si="380"/>
        <v>1.3500000000000012</v>
      </c>
      <c r="DM508" s="4">
        <f t="shared" si="381"/>
        <v>7</v>
      </c>
      <c r="DN508" s="4">
        <f t="shared" si="382"/>
        <v>13.999999999999998</v>
      </c>
      <c r="DO508" s="4">
        <f t="shared" si="383"/>
        <v>40</v>
      </c>
      <c r="DP508" s="4">
        <f t="shared" si="384"/>
        <v>400</v>
      </c>
      <c r="DQ508" s="4">
        <f t="shared" si="385"/>
        <v>45</v>
      </c>
      <c r="DS508" s="4">
        <v>504</v>
      </c>
      <c r="DT508" s="4">
        <f>$CK508+INDEX(节奏总纲!D$4:D$163,基础状态预估!$C$2)</f>
        <v>528.00483399593907</v>
      </c>
      <c r="DU508" s="4">
        <f>$CK508+INDEX(节奏总纲!E$4:E$163,基础状态预估!$C$2)</f>
        <v>522.28268396026408</v>
      </c>
      <c r="DV508" s="4">
        <f>$CK508+INDEX(节奏总纲!F$4:F$163,基础状态预估!$C$2)</f>
        <v>515.39220630709644</v>
      </c>
      <c r="DW508" s="4">
        <f>$CK508+INDEX(节奏总纲!G$4:G$163,基础状态预估!$C$2)</f>
        <v>507.03246816526354</v>
      </c>
      <c r="DX508" s="4">
        <f>$CK508+INDEX(节奏总纲!H$4:H$163,基础状态预估!$C$2)</f>
        <v>496.69453894381218</v>
      </c>
      <c r="DY508" s="4">
        <f t="shared" si="386"/>
        <v>11.899999999999999</v>
      </c>
      <c r="DZ508" s="4">
        <f t="shared" si="387"/>
        <v>33</v>
      </c>
      <c r="EA508" s="4">
        <f t="shared" si="388"/>
        <v>334.1</v>
      </c>
      <c r="EB508" s="4">
        <f t="shared" si="389"/>
        <v>123.64999999999998</v>
      </c>
      <c r="EC508" s="4">
        <f t="shared" si="390"/>
        <v>3.3500000000000014</v>
      </c>
    </row>
    <row r="509" spans="58:133" x14ac:dyDescent="0.15">
      <c r="BF509" s="4">
        <v>505</v>
      </c>
      <c r="BG509" s="4">
        <f t="shared" si="372"/>
        <v>353.5</v>
      </c>
      <c r="BH509" s="4">
        <f t="shared" si="373"/>
        <v>151.5</v>
      </c>
      <c r="BL509" s="4">
        <f t="shared" si="361"/>
        <v>249.5</v>
      </c>
      <c r="BM509" s="4">
        <f t="shared" si="362"/>
        <v>174.64999999999998</v>
      </c>
      <c r="BN509" s="4">
        <f t="shared" si="363"/>
        <v>74.849999999999994</v>
      </c>
      <c r="BR509" s="4">
        <f t="shared" si="364"/>
        <v>315.90000000000003</v>
      </c>
      <c r="BS509" s="4">
        <f t="shared" si="365"/>
        <v>145.79999999999995</v>
      </c>
      <c r="BT509" s="4">
        <f t="shared" si="366"/>
        <v>24.3</v>
      </c>
      <c r="BX509" s="4">
        <f t="shared" si="367"/>
        <v>356.8</v>
      </c>
      <c r="BY509" s="4">
        <f t="shared" si="368"/>
        <v>86.969999999999985</v>
      </c>
      <c r="BZ509" s="4">
        <f t="shared" si="369"/>
        <v>2.23</v>
      </c>
      <c r="CD509" s="4">
        <f t="shared" si="370"/>
        <v>44.62</v>
      </c>
      <c r="CE509" s="4">
        <f t="shared" si="371"/>
        <v>1.3800000000000012</v>
      </c>
      <c r="CF509" s="4">
        <f>IF(COUNTIF($BH$5:$BH509,"&gt;=2")&lt;=1,SUM($BG509:$BK509)*C$8,CF508)</f>
        <v>151200</v>
      </c>
      <c r="CG509" s="4">
        <f>IF(COUNTIF($BN$5:$BN509,"&gt;=2")&lt;=1,SUM($BL509:$BP509)*D$8,CG508)</f>
        <v>604799.99999999988</v>
      </c>
      <c r="CH509" s="4">
        <f>IF(COUNTIF($BT$5:$BT509,"&gt;=2")&lt;=1,SUM($BQ509:$BU509)*E$8,CH508)</f>
        <v>2592000</v>
      </c>
      <c r="CI509" s="4">
        <f>IF(COUNTIF($BZ$5:$BZ509,"&gt;=2")&lt;=1,SUM($BV509:$BZ509)*F$8,CI508)</f>
        <v>34560000</v>
      </c>
      <c r="CJ509" s="4">
        <f t="shared" si="374"/>
        <v>3974400</v>
      </c>
      <c r="CK509" s="4">
        <f t="shared" si="375"/>
        <v>484.75</v>
      </c>
      <c r="CM509" s="4">
        <v>505</v>
      </c>
      <c r="CN509" s="4">
        <f>IF(COUNTIF($BH$5:$BH509,"&gt;=2")&gt;1,CN508,BG509)</f>
        <v>4.8999999999999995</v>
      </c>
      <c r="CO509" s="4">
        <f>IF(COUNTIF($BH$5:$BH509,"&gt;=2")&gt;1,CO508,BH509)</f>
        <v>2.1</v>
      </c>
      <c r="CP509" s="4">
        <f>IF(COUNTIF($BH$5:$BH509,"&gt;=2")&gt;1,CP508,BI509)</f>
        <v>0</v>
      </c>
      <c r="CQ509" s="4">
        <f>IF(COUNTIF($BH$5:$BH509,"&gt;=2")&gt;1,CQ508,BJ509)</f>
        <v>0</v>
      </c>
      <c r="CR509" s="4">
        <f>IF(COUNTIF($BH$5:$BH509,"&gt;=2")&gt;1,CR508,BK509)</f>
        <v>0</v>
      </c>
      <c r="CS509" s="4">
        <f>IF(COUNTIF($BN$5:$BN509,"&gt;=2")&gt;1,CS508,BL509)</f>
        <v>7</v>
      </c>
      <c r="CT509" s="4">
        <f>IF(COUNTIF($BN$5:$BN509,"&gt;=2")&gt;1,CT508,BM509)</f>
        <v>4.8999999999999995</v>
      </c>
      <c r="CU509" s="4">
        <f>IF(COUNTIF($BN$5:$BN509,"&gt;=2")&gt;1,CU508,BN509)</f>
        <v>2.1</v>
      </c>
      <c r="CV509" s="4">
        <f>IF(COUNTIF($BN$5:$BN509,"&gt;=2")&gt;1,CV508,BO509)</f>
        <v>0</v>
      </c>
      <c r="CW509" s="4">
        <f>IF(COUNTIF($BN$5:$BN509,"&gt;=2")&gt;1,CW508,BP509)</f>
        <v>0</v>
      </c>
      <c r="CX509" s="4">
        <f>IF(COUNTIF($BT$5:$BT509,"&gt;=2")&gt;1,CX508,BQ509)</f>
        <v>0</v>
      </c>
      <c r="CY509" s="4">
        <f>IF(COUNTIF($BT$5:$BT509,"&gt;=2")&gt;1,CY508,BR509)</f>
        <v>26</v>
      </c>
      <c r="CZ509" s="4">
        <f>IF(COUNTIF($BT$5:$BT509,"&gt;=2")&gt;1,CZ508,BS509)</f>
        <v>11.999999999999996</v>
      </c>
      <c r="DA509" s="4">
        <f>IF(COUNTIF($BT$5:$BT509,"&gt;=2")&gt;1,DA508,BT509)</f>
        <v>2</v>
      </c>
      <c r="DB509" s="4">
        <f>IF(COUNTIF($BT$5:$BT509,"&gt;=2")&gt;1,DB508,BU509)</f>
        <v>0</v>
      </c>
      <c r="DC509" s="4">
        <f>IF(COUNTIF($BZ$5:$BZ509,"&gt;=2")&gt;1,DC508,BV509)</f>
        <v>0</v>
      </c>
      <c r="DD509" s="4">
        <f>IF(COUNTIF($BZ$5:$BZ509,"&gt;=2")&gt;1,DD508,BW509)</f>
        <v>0</v>
      </c>
      <c r="DE509" s="4">
        <f>IF(COUNTIF($BZ$5:$BZ509,"&gt;=2")&gt;1,DE508,BX509)</f>
        <v>320</v>
      </c>
      <c r="DF509" s="4">
        <f>IF(COUNTIF($BZ$5:$BZ509,"&gt;=2")&gt;1,DF508,BY509)</f>
        <v>77.999999999999986</v>
      </c>
      <c r="DG509" s="4">
        <f>IF(COUNTIF($BZ$5:$BZ509,"&gt;=2")&gt;1,DG508,BZ509)</f>
        <v>2</v>
      </c>
      <c r="DH509" s="4">
        <f t="shared" si="376"/>
        <v>0</v>
      </c>
      <c r="DI509" s="4">
        <f t="shared" si="377"/>
        <v>0</v>
      </c>
      <c r="DJ509" s="4">
        <f t="shared" si="378"/>
        <v>0</v>
      </c>
      <c r="DK509" s="4">
        <f t="shared" si="379"/>
        <v>44.62</v>
      </c>
      <c r="DL509" s="4">
        <f t="shared" si="380"/>
        <v>1.3800000000000012</v>
      </c>
      <c r="DM509" s="4">
        <f t="shared" si="381"/>
        <v>7</v>
      </c>
      <c r="DN509" s="4">
        <f t="shared" si="382"/>
        <v>13.999999999999998</v>
      </c>
      <c r="DO509" s="4">
        <f t="shared" si="383"/>
        <v>40</v>
      </c>
      <c r="DP509" s="4">
        <f t="shared" si="384"/>
        <v>400</v>
      </c>
      <c r="DQ509" s="4">
        <f t="shared" si="385"/>
        <v>46</v>
      </c>
      <c r="DS509" s="4">
        <v>505</v>
      </c>
      <c r="DT509" s="4">
        <f>$CK509+INDEX(节奏总纲!D$4:D$163,基础状态预估!$C$2)</f>
        <v>529.00483399593907</v>
      </c>
      <c r="DU509" s="4">
        <f>$CK509+INDEX(节奏总纲!E$4:E$163,基础状态预估!$C$2)</f>
        <v>523.28268396026408</v>
      </c>
      <c r="DV509" s="4">
        <f>$CK509+INDEX(节奏总纲!F$4:F$163,基础状态预估!$C$2)</f>
        <v>516.39220630709644</v>
      </c>
      <c r="DW509" s="4">
        <f>$CK509+INDEX(节奏总纲!G$4:G$163,基础状态预估!$C$2)</f>
        <v>508.03246816526354</v>
      </c>
      <c r="DX509" s="4">
        <f>$CK509+INDEX(节奏总纲!H$4:H$163,基础状态预估!$C$2)</f>
        <v>497.69453894381218</v>
      </c>
      <c r="DY509" s="4">
        <f t="shared" si="386"/>
        <v>11.899999999999999</v>
      </c>
      <c r="DZ509" s="4">
        <f t="shared" si="387"/>
        <v>33</v>
      </c>
      <c r="EA509" s="4">
        <f t="shared" si="388"/>
        <v>334.1</v>
      </c>
      <c r="EB509" s="4">
        <f t="shared" si="389"/>
        <v>124.61999999999998</v>
      </c>
      <c r="EC509" s="4">
        <f t="shared" si="390"/>
        <v>3.3800000000000012</v>
      </c>
    </row>
    <row r="510" spans="58:133" x14ac:dyDescent="0.15">
      <c r="BF510" s="4">
        <v>506</v>
      </c>
      <c r="BG510" s="4">
        <f t="shared" si="372"/>
        <v>354.2</v>
      </c>
      <c r="BH510" s="4">
        <f t="shared" si="373"/>
        <v>151.79999999999998</v>
      </c>
      <c r="BL510" s="4">
        <f t="shared" si="361"/>
        <v>250</v>
      </c>
      <c r="BM510" s="4">
        <f t="shared" si="362"/>
        <v>175</v>
      </c>
      <c r="BN510" s="4">
        <f t="shared" si="363"/>
        <v>75</v>
      </c>
      <c r="BR510" s="4">
        <f t="shared" si="364"/>
        <v>316.55</v>
      </c>
      <c r="BS510" s="4">
        <f t="shared" si="365"/>
        <v>146.09999999999997</v>
      </c>
      <c r="BT510" s="4">
        <f t="shared" si="366"/>
        <v>24.35</v>
      </c>
      <c r="BX510" s="4">
        <f t="shared" si="367"/>
        <v>357.6</v>
      </c>
      <c r="BY510" s="4">
        <f t="shared" si="368"/>
        <v>87.164999999999978</v>
      </c>
      <c r="BZ510" s="4">
        <f t="shared" si="369"/>
        <v>2.2349999999999999</v>
      </c>
      <c r="CD510" s="4">
        <f t="shared" si="370"/>
        <v>45.589999999999996</v>
      </c>
      <c r="CE510" s="4">
        <f t="shared" si="371"/>
        <v>1.4100000000000013</v>
      </c>
      <c r="CF510" s="4">
        <f>IF(COUNTIF($BH$5:$BH510,"&gt;=2")&lt;=1,SUM($BG510:$BK510)*C$8,CF509)</f>
        <v>151200</v>
      </c>
      <c r="CG510" s="4">
        <f>IF(COUNTIF($BN$5:$BN510,"&gt;=2")&lt;=1,SUM($BL510:$BP510)*D$8,CG509)</f>
        <v>604799.99999999988</v>
      </c>
      <c r="CH510" s="4">
        <f>IF(COUNTIF($BT$5:$BT510,"&gt;=2")&lt;=1,SUM($BQ510:$BU510)*E$8,CH509)</f>
        <v>2592000</v>
      </c>
      <c r="CI510" s="4">
        <f>IF(COUNTIF($BZ$5:$BZ510,"&gt;=2")&lt;=1,SUM($BV510:$BZ510)*F$8,CI509)</f>
        <v>34560000</v>
      </c>
      <c r="CJ510" s="4">
        <f t="shared" si="374"/>
        <v>4060800</v>
      </c>
      <c r="CK510" s="4">
        <f t="shared" si="375"/>
        <v>485.75</v>
      </c>
      <c r="CM510" s="4">
        <v>506</v>
      </c>
      <c r="CN510" s="4">
        <f>IF(COUNTIF($BH$5:$BH510,"&gt;=2")&gt;1,CN509,BG510)</f>
        <v>4.8999999999999995</v>
      </c>
      <c r="CO510" s="4">
        <f>IF(COUNTIF($BH$5:$BH510,"&gt;=2")&gt;1,CO509,BH510)</f>
        <v>2.1</v>
      </c>
      <c r="CP510" s="4">
        <f>IF(COUNTIF($BH$5:$BH510,"&gt;=2")&gt;1,CP509,BI510)</f>
        <v>0</v>
      </c>
      <c r="CQ510" s="4">
        <f>IF(COUNTIF($BH$5:$BH510,"&gt;=2")&gt;1,CQ509,BJ510)</f>
        <v>0</v>
      </c>
      <c r="CR510" s="4">
        <f>IF(COUNTIF($BH$5:$BH510,"&gt;=2")&gt;1,CR509,BK510)</f>
        <v>0</v>
      </c>
      <c r="CS510" s="4">
        <f>IF(COUNTIF($BN$5:$BN510,"&gt;=2")&gt;1,CS509,BL510)</f>
        <v>7</v>
      </c>
      <c r="CT510" s="4">
        <f>IF(COUNTIF($BN$5:$BN510,"&gt;=2")&gt;1,CT509,BM510)</f>
        <v>4.8999999999999995</v>
      </c>
      <c r="CU510" s="4">
        <f>IF(COUNTIF($BN$5:$BN510,"&gt;=2")&gt;1,CU509,BN510)</f>
        <v>2.1</v>
      </c>
      <c r="CV510" s="4">
        <f>IF(COUNTIF($BN$5:$BN510,"&gt;=2")&gt;1,CV509,BO510)</f>
        <v>0</v>
      </c>
      <c r="CW510" s="4">
        <f>IF(COUNTIF($BN$5:$BN510,"&gt;=2")&gt;1,CW509,BP510)</f>
        <v>0</v>
      </c>
      <c r="CX510" s="4">
        <f>IF(COUNTIF($BT$5:$BT510,"&gt;=2")&gt;1,CX509,BQ510)</f>
        <v>0</v>
      </c>
      <c r="CY510" s="4">
        <f>IF(COUNTIF($BT$5:$BT510,"&gt;=2")&gt;1,CY509,BR510)</f>
        <v>26</v>
      </c>
      <c r="CZ510" s="4">
        <f>IF(COUNTIF($BT$5:$BT510,"&gt;=2")&gt;1,CZ509,BS510)</f>
        <v>11.999999999999996</v>
      </c>
      <c r="DA510" s="4">
        <f>IF(COUNTIF($BT$5:$BT510,"&gt;=2")&gt;1,DA509,BT510)</f>
        <v>2</v>
      </c>
      <c r="DB510" s="4">
        <f>IF(COUNTIF($BT$5:$BT510,"&gt;=2")&gt;1,DB509,BU510)</f>
        <v>0</v>
      </c>
      <c r="DC510" s="4">
        <f>IF(COUNTIF($BZ$5:$BZ510,"&gt;=2")&gt;1,DC509,BV510)</f>
        <v>0</v>
      </c>
      <c r="DD510" s="4">
        <f>IF(COUNTIF($BZ$5:$BZ510,"&gt;=2")&gt;1,DD509,BW510)</f>
        <v>0</v>
      </c>
      <c r="DE510" s="4">
        <f>IF(COUNTIF($BZ$5:$BZ510,"&gt;=2")&gt;1,DE509,BX510)</f>
        <v>320</v>
      </c>
      <c r="DF510" s="4">
        <f>IF(COUNTIF($BZ$5:$BZ510,"&gt;=2")&gt;1,DF509,BY510)</f>
        <v>77.999999999999986</v>
      </c>
      <c r="DG510" s="4">
        <f>IF(COUNTIF($BZ$5:$BZ510,"&gt;=2")&gt;1,DG509,BZ510)</f>
        <v>2</v>
      </c>
      <c r="DH510" s="4">
        <f t="shared" si="376"/>
        <v>0</v>
      </c>
      <c r="DI510" s="4">
        <f t="shared" si="377"/>
        <v>0</v>
      </c>
      <c r="DJ510" s="4">
        <f t="shared" si="378"/>
        <v>0</v>
      </c>
      <c r="DK510" s="4">
        <f t="shared" si="379"/>
        <v>45.589999999999996</v>
      </c>
      <c r="DL510" s="4">
        <f t="shared" si="380"/>
        <v>1.4100000000000013</v>
      </c>
      <c r="DM510" s="4">
        <f t="shared" si="381"/>
        <v>7</v>
      </c>
      <c r="DN510" s="4">
        <f t="shared" si="382"/>
        <v>13.999999999999998</v>
      </c>
      <c r="DO510" s="4">
        <f t="shared" si="383"/>
        <v>40</v>
      </c>
      <c r="DP510" s="4">
        <f t="shared" si="384"/>
        <v>400</v>
      </c>
      <c r="DQ510" s="4">
        <f t="shared" si="385"/>
        <v>47</v>
      </c>
      <c r="DS510" s="4">
        <v>506</v>
      </c>
      <c r="DT510" s="4">
        <f>$CK510+INDEX(节奏总纲!D$4:D$163,基础状态预估!$C$2)</f>
        <v>530.00483399593907</v>
      </c>
      <c r="DU510" s="4">
        <f>$CK510+INDEX(节奏总纲!E$4:E$163,基础状态预估!$C$2)</f>
        <v>524.28268396026408</v>
      </c>
      <c r="DV510" s="4">
        <f>$CK510+INDEX(节奏总纲!F$4:F$163,基础状态预估!$C$2)</f>
        <v>517.39220630709644</v>
      </c>
      <c r="DW510" s="4">
        <f>$CK510+INDEX(节奏总纲!G$4:G$163,基础状态预估!$C$2)</f>
        <v>509.03246816526354</v>
      </c>
      <c r="DX510" s="4">
        <f>$CK510+INDEX(节奏总纲!H$4:H$163,基础状态预估!$C$2)</f>
        <v>498.69453894381218</v>
      </c>
      <c r="DY510" s="4">
        <f t="shared" si="386"/>
        <v>11.899999999999999</v>
      </c>
      <c r="DZ510" s="4">
        <f t="shared" si="387"/>
        <v>33</v>
      </c>
      <c r="EA510" s="4">
        <f t="shared" si="388"/>
        <v>334.1</v>
      </c>
      <c r="EB510" s="4">
        <f t="shared" si="389"/>
        <v>125.58999999999997</v>
      </c>
      <c r="EC510" s="4">
        <f t="shared" si="390"/>
        <v>3.410000000000001</v>
      </c>
    </row>
    <row r="511" spans="58:133" x14ac:dyDescent="0.15">
      <c r="BF511" s="4">
        <v>507</v>
      </c>
      <c r="BG511" s="4">
        <f t="shared" si="372"/>
        <v>354.9</v>
      </c>
      <c r="BH511" s="4">
        <f t="shared" si="373"/>
        <v>152.1</v>
      </c>
      <c r="BL511" s="4">
        <f t="shared" si="361"/>
        <v>250.5</v>
      </c>
      <c r="BM511" s="4">
        <f t="shared" si="362"/>
        <v>175.35</v>
      </c>
      <c r="BN511" s="4">
        <f t="shared" si="363"/>
        <v>75.149999999999991</v>
      </c>
      <c r="BR511" s="4">
        <f t="shared" si="364"/>
        <v>317.2</v>
      </c>
      <c r="BS511" s="4">
        <f t="shared" si="365"/>
        <v>146.39999999999998</v>
      </c>
      <c r="BT511" s="4">
        <f t="shared" si="366"/>
        <v>24.400000000000002</v>
      </c>
      <c r="BX511" s="4">
        <f t="shared" si="367"/>
        <v>358.40000000000003</v>
      </c>
      <c r="BY511" s="4">
        <f t="shared" si="368"/>
        <v>87.359999999999985</v>
      </c>
      <c r="BZ511" s="4">
        <f t="shared" si="369"/>
        <v>2.2400000000000002</v>
      </c>
      <c r="CD511" s="4">
        <f t="shared" si="370"/>
        <v>46.56</v>
      </c>
      <c r="CE511" s="4">
        <f t="shared" si="371"/>
        <v>1.4400000000000013</v>
      </c>
      <c r="CF511" s="4">
        <f>IF(COUNTIF($BH$5:$BH511,"&gt;=2")&lt;=1,SUM($BG511:$BK511)*C$8,CF510)</f>
        <v>151200</v>
      </c>
      <c r="CG511" s="4">
        <f>IF(COUNTIF($BN$5:$BN511,"&gt;=2")&lt;=1,SUM($BL511:$BP511)*D$8,CG510)</f>
        <v>604799.99999999988</v>
      </c>
      <c r="CH511" s="4">
        <f>IF(COUNTIF($BT$5:$BT511,"&gt;=2")&lt;=1,SUM($BQ511:$BU511)*E$8,CH510)</f>
        <v>2592000</v>
      </c>
      <c r="CI511" s="4">
        <f>IF(COUNTIF($BZ$5:$BZ511,"&gt;=2")&lt;=1,SUM($BV511:$BZ511)*F$8,CI510)</f>
        <v>34560000</v>
      </c>
      <c r="CJ511" s="4">
        <f t="shared" si="374"/>
        <v>4147200</v>
      </c>
      <c r="CK511" s="4">
        <f t="shared" si="375"/>
        <v>486.75</v>
      </c>
      <c r="CM511" s="4">
        <v>507</v>
      </c>
      <c r="CN511" s="4">
        <f>IF(COUNTIF($BH$5:$BH511,"&gt;=2")&gt;1,CN510,BG511)</f>
        <v>4.8999999999999995</v>
      </c>
      <c r="CO511" s="4">
        <f>IF(COUNTIF($BH$5:$BH511,"&gt;=2")&gt;1,CO510,BH511)</f>
        <v>2.1</v>
      </c>
      <c r="CP511" s="4">
        <f>IF(COUNTIF($BH$5:$BH511,"&gt;=2")&gt;1,CP510,BI511)</f>
        <v>0</v>
      </c>
      <c r="CQ511" s="4">
        <f>IF(COUNTIF($BH$5:$BH511,"&gt;=2")&gt;1,CQ510,BJ511)</f>
        <v>0</v>
      </c>
      <c r="CR511" s="4">
        <f>IF(COUNTIF($BH$5:$BH511,"&gt;=2")&gt;1,CR510,BK511)</f>
        <v>0</v>
      </c>
      <c r="CS511" s="4">
        <f>IF(COUNTIF($BN$5:$BN511,"&gt;=2")&gt;1,CS510,BL511)</f>
        <v>7</v>
      </c>
      <c r="CT511" s="4">
        <f>IF(COUNTIF($BN$5:$BN511,"&gt;=2")&gt;1,CT510,BM511)</f>
        <v>4.8999999999999995</v>
      </c>
      <c r="CU511" s="4">
        <f>IF(COUNTIF($BN$5:$BN511,"&gt;=2")&gt;1,CU510,BN511)</f>
        <v>2.1</v>
      </c>
      <c r="CV511" s="4">
        <f>IF(COUNTIF($BN$5:$BN511,"&gt;=2")&gt;1,CV510,BO511)</f>
        <v>0</v>
      </c>
      <c r="CW511" s="4">
        <f>IF(COUNTIF($BN$5:$BN511,"&gt;=2")&gt;1,CW510,BP511)</f>
        <v>0</v>
      </c>
      <c r="CX511" s="4">
        <f>IF(COUNTIF($BT$5:$BT511,"&gt;=2")&gt;1,CX510,BQ511)</f>
        <v>0</v>
      </c>
      <c r="CY511" s="4">
        <f>IF(COUNTIF($BT$5:$BT511,"&gt;=2")&gt;1,CY510,BR511)</f>
        <v>26</v>
      </c>
      <c r="CZ511" s="4">
        <f>IF(COUNTIF($BT$5:$BT511,"&gt;=2")&gt;1,CZ510,BS511)</f>
        <v>11.999999999999996</v>
      </c>
      <c r="DA511" s="4">
        <f>IF(COUNTIF($BT$5:$BT511,"&gt;=2")&gt;1,DA510,BT511)</f>
        <v>2</v>
      </c>
      <c r="DB511" s="4">
        <f>IF(COUNTIF($BT$5:$BT511,"&gt;=2")&gt;1,DB510,BU511)</f>
        <v>0</v>
      </c>
      <c r="DC511" s="4">
        <f>IF(COUNTIF($BZ$5:$BZ511,"&gt;=2")&gt;1,DC510,BV511)</f>
        <v>0</v>
      </c>
      <c r="DD511" s="4">
        <f>IF(COUNTIF($BZ$5:$BZ511,"&gt;=2")&gt;1,DD510,BW511)</f>
        <v>0</v>
      </c>
      <c r="DE511" s="4">
        <f>IF(COUNTIF($BZ$5:$BZ511,"&gt;=2")&gt;1,DE510,BX511)</f>
        <v>320</v>
      </c>
      <c r="DF511" s="4">
        <f>IF(COUNTIF($BZ$5:$BZ511,"&gt;=2")&gt;1,DF510,BY511)</f>
        <v>77.999999999999986</v>
      </c>
      <c r="DG511" s="4">
        <f>IF(COUNTIF($BZ$5:$BZ511,"&gt;=2")&gt;1,DG510,BZ511)</f>
        <v>2</v>
      </c>
      <c r="DH511" s="4">
        <f t="shared" si="376"/>
        <v>0</v>
      </c>
      <c r="DI511" s="4">
        <f t="shared" si="377"/>
        <v>0</v>
      </c>
      <c r="DJ511" s="4">
        <f t="shared" si="378"/>
        <v>0</v>
      </c>
      <c r="DK511" s="4">
        <f t="shared" si="379"/>
        <v>46.56</v>
      </c>
      <c r="DL511" s="4">
        <f t="shared" si="380"/>
        <v>1.4400000000000013</v>
      </c>
      <c r="DM511" s="4">
        <f t="shared" si="381"/>
        <v>7</v>
      </c>
      <c r="DN511" s="4">
        <f t="shared" si="382"/>
        <v>13.999999999999998</v>
      </c>
      <c r="DO511" s="4">
        <f t="shared" si="383"/>
        <v>40</v>
      </c>
      <c r="DP511" s="4">
        <f t="shared" si="384"/>
        <v>400</v>
      </c>
      <c r="DQ511" s="4">
        <f t="shared" si="385"/>
        <v>48</v>
      </c>
      <c r="DS511" s="4">
        <v>507</v>
      </c>
      <c r="DT511" s="4">
        <f>$CK511+INDEX(节奏总纲!D$4:D$163,基础状态预估!$C$2)</f>
        <v>531.00483399593907</v>
      </c>
      <c r="DU511" s="4">
        <f>$CK511+INDEX(节奏总纲!E$4:E$163,基础状态预估!$C$2)</f>
        <v>525.28268396026408</v>
      </c>
      <c r="DV511" s="4">
        <f>$CK511+INDEX(节奏总纲!F$4:F$163,基础状态预估!$C$2)</f>
        <v>518.39220630709644</v>
      </c>
      <c r="DW511" s="4">
        <f>$CK511+INDEX(节奏总纲!G$4:G$163,基础状态预估!$C$2)</f>
        <v>510.03246816526354</v>
      </c>
      <c r="DX511" s="4">
        <f>$CK511+INDEX(节奏总纲!H$4:H$163,基础状态预估!$C$2)</f>
        <v>499.69453894381218</v>
      </c>
      <c r="DY511" s="4">
        <f t="shared" si="386"/>
        <v>11.899999999999999</v>
      </c>
      <c r="DZ511" s="4">
        <f t="shared" si="387"/>
        <v>33</v>
      </c>
      <c r="EA511" s="4">
        <f t="shared" si="388"/>
        <v>334.1</v>
      </c>
      <c r="EB511" s="4">
        <f t="shared" si="389"/>
        <v>126.55999999999999</v>
      </c>
      <c r="EC511" s="4">
        <f t="shared" si="390"/>
        <v>3.4400000000000013</v>
      </c>
    </row>
    <row r="512" spans="58:133" x14ac:dyDescent="0.15">
      <c r="BF512" s="4">
        <v>508</v>
      </c>
      <c r="BG512" s="4">
        <f t="shared" si="372"/>
        <v>355.59999999999997</v>
      </c>
      <c r="BH512" s="4">
        <f t="shared" si="373"/>
        <v>152.4</v>
      </c>
      <c r="BL512" s="4">
        <f t="shared" si="361"/>
        <v>251</v>
      </c>
      <c r="BM512" s="4">
        <f t="shared" si="362"/>
        <v>175.7</v>
      </c>
      <c r="BN512" s="4">
        <f t="shared" si="363"/>
        <v>75.3</v>
      </c>
      <c r="BR512" s="4">
        <f t="shared" si="364"/>
        <v>317.85000000000002</v>
      </c>
      <c r="BS512" s="4">
        <f t="shared" si="365"/>
        <v>146.69999999999996</v>
      </c>
      <c r="BT512" s="4">
        <f t="shared" si="366"/>
        <v>24.450000000000003</v>
      </c>
      <c r="BX512" s="4">
        <f t="shared" si="367"/>
        <v>359.20000000000005</v>
      </c>
      <c r="BY512" s="4">
        <f t="shared" si="368"/>
        <v>87.554999999999978</v>
      </c>
      <c r="BZ512" s="4">
        <f t="shared" si="369"/>
        <v>2.2450000000000001</v>
      </c>
      <c r="CD512" s="4">
        <f t="shared" si="370"/>
        <v>47.53</v>
      </c>
      <c r="CE512" s="4">
        <f t="shared" si="371"/>
        <v>1.4700000000000013</v>
      </c>
      <c r="CF512" s="4">
        <f>IF(COUNTIF($BH$5:$BH512,"&gt;=2")&lt;=1,SUM($BG512:$BK512)*C$8,CF511)</f>
        <v>151200</v>
      </c>
      <c r="CG512" s="4">
        <f>IF(COUNTIF($BN$5:$BN512,"&gt;=2")&lt;=1,SUM($BL512:$BP512)*D$8,CG511)</f>
        <v>604799.99999999988</v>
      </c>
      <c r="CH512" s="4">
        <f>IF(COUNTIF($BT$5:$BT512,"&gt;=2")&lt;=1,SUM($BQ512:$BU512)*E$8,CH511)</f>
        <v>2592000</v>
      </c>
      <c r="CI512" s="4">
        <f>IF(COUNTIF($BZ$5:$BZ512,"&gt;=2")&lt;=1,SUM($BV512:$BZ512)*F$8,CI511)</f>
        <v>34560000</v>
      </c>
      <c r="CJ512" s="4">
        <f t="shared" si="374"/>
        <v>4233600</v>
      </c>
      <c r="CK512" s="4">
        <f t="shared" si="375"/>
        <v>487.75</v>
      </c>
      <c r="CM512" s="4">
        <v>508</v>
      </c>
      <c r="CN512" s="4">
        <f>IF(COUNTIF($BH$5:$BH512,"&gt;=2")&gt;1,CN511,BG512)</f>
        <v>4.8999999999999995</v>
      </c>
      <c r="CO512" s="4">
        <f>IF(COUNTIF($BH$5:$BH512,"&gt;=2")&gt;1,CO511,BH512)</f>
        <v>2.1</v>
      </c>
      <c r="CP512" s="4">
        <f>IF(COUNTIF($BH$5:$BH512,"&gt;=2")&gt;1,CP511,BI512)</f>
        <v>0</v>
      </c>
      <c r="CQ512" s="4">
        <f>IF(COUNTIF($BH$5:$BH512,"&gt;=2")&gt;1,CQ511,BJ512)</f>
        <v>0</v>
      </c>
      <c r="CR512" s="4">
        <f>IF(COUNTIF($BH$5:$BH512,"&gt;=2")&gt;1,CR511,BK512)</f>
        <v>0</v>
      </c>
      <c r="CS512" s="4">
        <f>IF(COUNTIF($BN$5:$BN512,"&gt;=2")&gt;1,CS511,BL512)</f>
        <v>7</v>
      </c>
      <c r="CT512" s="4">
        <f>IF(COUNTIF($BN$5:$BN512,"&gt;=2")&gt;1,CT511,BM512)</f>
        <v>4.8999999999999995</v>
      </c>
      <c r="CU512" s="4">
        <f>IF(COUNTIF($BN$5:$BN512,"&gt;=2")&gt;1,CU511,BN512)</f>
        <v>2.1</v>
      </c>
      <c r="CV512" s="4">
        <f>IF(COUNTIF($BN$5:$BN512,"&gt;=2")&gt;1,CV511,BO512)</f>
        <v>0</v>
      </c>
      <c r="CW512" s="4">
        <f>IF(COUNTIF($BN$5:$BN512,"&gt;=2")&gt;1,CW511,BP512)</f>
        <v>0</v>
      </c>
      <c r="CX512" s="4">
        <f>IF(COUNTIF($BT$5:$BT512,"&gt;=2")&gt;1,CX511,BQ512)</f>
        <v>0</v>
      </c>
      <c r="CY512" s="4">
        <f>IF(COUNTIF($BT$5:$BT512,"&gt;=2")&gt;1,CY511,BR512)</f>
        <v>26</v>
      </c>
      <c r="CZ512" s="4">
        <f>IF(COUNTIF($BT$5:$BT512,"&gt;=2")&gt;1,CZ511,BS512)</f>
        <v>11.999999999999996</v>
      </c>
      <c r="DA512" s="4">
        <f>IF(COUNTIF($BT$5:$BT512,"&gt;=2")&gt;1,DA511,BT512)</f>
        <v>2</v>
      </c>
      <c r="DB512" s="4">
        <f>IF(COUNTIF($BT$5:$BT512,"&gt;=2")&gt;1,DB511,BU512)</f>
        <v>0</v>
      </c>
      <c r="DC512" s="4">
        <f>IF(COUNTIF($BZ$5:$BZ512,"&gt;=2")&gt;1,DC511,BV512)</f>
        <v>0</v>
      </c>
      <c r="DD512" s="4">
        <f>IF(COUNTIF($BZ$5:$BZ512,"&gt;=2")&gt;1,DD511,BW512)</f>
        <v>0</v>
      </c>
      <c r="DE512" s="4">
        <f>IF(COUNTIF($BZ$5:$BZ512,"&gt;=2")&gt;1,DE511,BX512)</f>
        <v>320</v>
      </c>
      <c r="DF512" s="4">
        <f>IF(COUNTIF($BZ$5:$BZ512,"&gt;=2")&gt;1,DF511,BY512)</f>
        <v>77.999999999999986</v>
      </c>
      <c r="DG512" s="4">
        <f>IF(COUNTIF($BZ$5:$BZ512,"&gt;=2")&gt;1,DG511,BZ512)</f>
        <v>2</v>
      </c>
      <c r="DH512" s="4">
        <f t="shared" si="376"/>
        <v>0</v>
      </c>
      <c r="DI512" s="4">
        <f t="shared" si="377"/>
        <v>0</v>
      </c>
      <c r="DJ512" s="4">
        <f t="shared" si="378"/>
        <v>0</v>
      </c>
      <c r="DK512" s="4">
        <f t="shared" si="379"/>
        <v>47.53</v>
      </c>
      <c r="DL512" s="4">
        <f t="shared" si="380"/>
        <v>1.4700000000000013</v>
      </c>
      <c r="DM512" s="4">
        <f t="shared" si="381"/>
        <v>7</v>
      </c>
      <c r="DN512" s="4">
        <f t="shared" si="382"/>
        <v>13.999999999999998</v>
      </c>
      <c r="DO512" s="4">
        <f t="shared" si="383"/>
        <v>40</v>
      </c>
      <c r="DP512" s="4">
        <f t="shared" si="384"/>
        <v>400</v>
      </c>
      <c r="DQ512" s="4">
        <f t="shared" si="385"/>
        <v>49</v>
      </c>
      <c r="DS512" s="4">
        <v>508</v>
      </c>
      <c r="DT512" s="4">
        <f>$CK512+INDEX(节奏总纲!D$4:D$163,基础状态预估!$C$2)</f>
        <v>532.00483399593907</v>
      </c>
      <c r="DU512" s="4">
        <f>$CK512+INDEX(节奏总纲!E$4:E$163,基础状态预估!$C$2)</f>
        <v>526.28268396026408</v>
      </c>
      <c r="DV512" s="4">
        <f>$CK512+INDEX(节奏总纲!F$4:F$163,基础状态预估!$C$2)</f>
        <v>519.39220630709644</v>
      </c>
      <c r="DW512" s="4">
        <f>$CK512+INDEX(节奏总纲!G$4:G$163,基础状态预估!$C$2)</f>
        <v>511.03246816526354</v>
      </c>
      <c r="DX512" s="4">
        <f>$CK512+INDEX(节奏总纲!H$4:H$163,基础状态预估!$C$2)</f>
        <v>500.69453894381218</v>
      </c>
      <c r="DY512" s="4">
        <f t="shared" si="386"/>
        <v>11.899999999999999</v>
      </c>
      <c r="DZ512" s="4">
        <f t="shared" si="387"/>
        <v>33</v>
      </c>
      <c r="EA512" s="4">
        <f t="shared" si="388"/>
        <v>334.1</v>
      </c>
      <c r="EB512" s="4">
        <f t="shared" si="389"/>
        <v>127.52999999999999</v>
      </c>
      <c r="EC512" s="4">
        <f t="shared" si="390"/>
        <v>3.4700000000000015</v>
      </c>
    </row>
    <row r="513" spans="58:133" x14ac:dyDescent="0.15">
      <c r="BF513" s="4">
        <v>509</v>
      </c>
      <c r="BG513" s="4">
        <f t="shared" si="372"/>
        <v>356.29999999999995</v>
      </c>
      <c r="BH513" s="4">
        <f t="shared" si="373"/>
        <v>152.69999999999999</v>
      </c>
      <c r="BL513" s="4">
        <f t="shared" si="361"/>
        <v>251.5</v>
      </c>
      <c r="BM513" s="4">
        <f t="shared" si="362"/>
        <v>176.04999999999998</v>
      </c>
      <c r="BN513" s="4">
        <f t="shared" si="363"/>
        <v>75.45</v>
      </c>
      <c r="BR513" s="4">
        <f t="shared" si="364"/>
        <v>318.5</v>
      </c>
      <c r="BS513" s="4">
        <f t="shared" si="365"/>
        <v>146.99999999999997</v>
      </c>
      <c r="BT513" s="4">
        <f t="shared" si="366"/>
        <v>24.5</v>
      </c>
      <c r="BX513" s="4">
        <f t="shared" si="367"/>
        <v>360</v>
      </c>
      <c r="BY513" s="4">
        <f t="shared" si="368"/>
        <v>87.749999999999972</v>
      </c>
      <c r="BZ513" s="4">
        <f t="shared" si="369"/>
        <v>2.25</v>
      </c>
      <c r="CD513" s="4">
        <f t="shared" si="370"/>
        <v>48.5</v>
      </c>
      <c r="CE513" s="4">
        <f t="shared" si="371"/>
        <v>1.5000000000000013</v>
      </c>
      <c r="CF513" s="4">
        <f>IF(COUNTIF($BH$5:$BH513,"&gt;=2")&lt;=1,SUM($BG513:$BK513)*C$8,CF512)</f>
        <v>151200</v>
      </c>
      <c r="CG513" s="4">
        <f>IF(COUNTIF($BN$5:$BN513,"&gt;=2")&lt;=1,SUM($BL513:$BP513)*D$8,CG512)</f>
        <v>604799.99999999988</v>
      </c>
      <c r="CH513" s="4">
        <f>IF(COUNTIF($BT$5:$BT513,"&gt;=2")&lt;=1,SUM($BQ513:$BU513)*E$8,CH512)</f>
        <v>2592000</v>
      </c>
      <c r="CI513" s="4">
        <f>IF(COUNTIF($BZ$5:$BZ513,"&gt;=2")&lt;=1,SUM($BV513:$BZ513)*F$8,CI512)</f>
        <v>34560000</v>
      </c>
      <c r="CJ513" s="4">
        <f t="shared" si="374"/>
        <v>4320000</v>
      </c>
      <c r="CK513" s="4">
        <f t="shared" si="375"/>
        <v>488.75</v>
      </c>
      <c r="CM513" s="4">
        <v>509</v>
      </c>
      <c r="CN513" s="4">
        <f>IF(COUNTIF($BH$5:$BH513,"&gt;=2")&gt;1,CN512,BG513)</f>
        <v>4.8999999999999995</v>
      </c>
      <c r="CO513" s="4">
        <f>IF(COUNTIF($BH$5:$BH513,"&gt;=2")&gt;1,CO512,BH513)</f>
        <v>2.1</v>
      </c>
      <c r="CP513" s="4">
        <f>IF(COUNTIF($BH$5:$BH513,"&gt;=2")&gt;1,CP512,BI513)</f>
        <v>0</v>
      </c>
      <c r="CQ513" s="4">
        <f>IF(COUNTIF($BH$5:$BH513,"&gt;=2")&gt;1,CQ512,BJ513)</f>
        <v>0</v>
      </c>
      <c r="CR513" s="4">
        <f>IF(COUNTIF($BH$5:$BH513,"&gt;=2")&gt;1,CR512,BK513)</f>
        <v>0</v>
      </c>
      <c r="CS513" s="4">
        <f>IF(COUNTIF($BN$5:$BN513,"&gt;=2")&gt;1,CS512,BL513)</f>
        <v>7</v>
      </c>
      <c r="CT513" s="4">
        <f>IF(COUNTIF($BN$5:$BN513,"&gt;=2")&gt;1,CT512,BM513)</f>
        <v>4.8999999999999995</v>
      </c>
      <c r="CU513" s="4">
        <f>IF(COUNTIF($BN$5:$BN513,"&gt;=2")&gt;1,CU512,BN513)</f>
        <v>2.1</v>
      </c>
      <c r="CV513" s="4">
        <f>IF(COUNTIF($BN$5:$BN513,"&gt;=2")&gt;1,CV512,BO513)</f>
        <v>0</v>
      </c>
      <c r="CW513" s="4">
        <f>IF(COUNTIF($BN$5:$BN513,"&gt;=2")&gt;1,CW512,BP513)</f>
        <v>0</v>
      </c>
      <c r="CX513" s="4">
        <f>IF(COUNTIF($BT$5:$BT513,"&gt;=2")&gt;1,CX512,BQ513)</f>
        <v>0</v>
      </c>
      <c r="CY513" s="4">
        <f>IF(COUNTIF($BT$5:$BT513,"&gt;=2")&gt;1,CY512,BR513)</f>
        <v>26</v>
      </c>
      <c r="CZ513" s="4">
        <f>IF(COUNTIF($BT$5:$BT513,"&gt;=2")&gt;1,CZ512,BS513)</f>
        <v>11.999999999999996</v>
      </c>
      <c r="DA513" s="4">
        <f>IF(COUNTIF($BT$5:$BT513,"&gt;=2")&gt;1,DA512,BT513)</f>
        <v>2</v>
      </c>
      <c r="DB513" s="4">
        <f>IF(COUNTIF($BT$5:$BT513,"&gt;=2")&gt;1,DB512,BU513)</f>
        <v>0</v>
      </c>
      <c r="DC513" s="4">
        <f>IF(COUNTIF($BZ$5:$BZ513,"&gt;=2")&gt;1,DC512,BV513)</f>
        <v>0</v>
      </c>
      <c r="DD513" s="4">
        <f>IF(COUNTIF($BZ$5:$BZ513,"&gt;=2")&gt;1,DD512,BW513)</f>
        <v>0</v>
      </c>
      <c r="DE513" s="4">
        <f>IF(COUNTIF($BZ$5:$BZ513,"&gt;=2")&gt;1,DE512,BX513)</f>
        <v>320</v>
      </c>
      <c r="DF513" s="4">
        <f>IF(COUNTIF($BZ$5:$BZ513,"&gt;=2")&gt;1,DF512,BY513)</f>
        <v>77.999999999999986</v>
      </c>
      <c r="DG513" s="4">
        <f>IF(COUNTIF($BZ$5:$BZ513,"&gt;=2")&gt;1,DG512,BZ513)</f>
        <v>2</v>
      </c>
      <c r="DH513" s="4">
        <f t="shared" si="376"/>
        <v>0</v>
      </c>
      <c r="DI513" s="4">
        <f t="shared" si="377"/>
        <v>0</v>
      </c>
      <c r="DJ513" s="4">
        <f t="shared" si="378"/>
        <v>0</v>
      </c>
      <c r="DK513" s="4">
        <f t="shared" si="379"/>
        <v>48.5</v>
      </c>
      <c r="DL513" s="4">
        <f t="shared" si="380"/>
        <v>1.5000000000000013</v>
      </c>
      <c r="DM513" s="4">
        <f t="shared" si="381"/>
        <v>7</v>
      </c>
      <c r="DN513" s="4">
        <f t="shared" si="382"/>
        <v>13.999999999999998</v>
      </c>
      <c r="DO513" s="4">
        <f t="shared" si="383"/>
        <v>40</v>
      </c>
      <c r="DP513" s="4">
        <f t="shared" si="384"/>
        <v>400</v>
      </c>
      <c r="DQ513" s="4">
        <f t="shared" si="385"/>
        <v>50</v>
      </c>
      <c r="DS513" s="4">
        <v>509</v>
      </c>
      <c r="DT513" s="4">
        <f>$CK513+INDEX(节奏总纲!D$4:D$163,基础状态预估!$C$2)</f>
        <v>533.00483399593907</v>
      </c>
      <c r="DU513" s="4">
        <f>$CK513+INDEX(节奏总纲!E$4:E$163,基础状态预估!$C$2)</f>
        <v>527.28268396026408</v>
      </c>
      <c r="DV513" s="4">
        <f>$CK513+INDEX(节奏总纲!F$4:F$163,基础状态预估!$C$2)</f>
        <v>520.39220630709644</v>
      </c>
      <c r="DW513" s="4">
        <f>$CK513+INDEX(节奏总纲!G$4:G$163,基础状态预估!$C$2)</f>
        <v>512.03246816526348</v>
      </c>
      <c r="DX513" s="4">
        <f>$CK513+INDEX(节奏总纲!H$4:H$163,基础状态预估!$C$2)</f>
        <v>501.69453894381218</v>
      </c>
      <c r="DY513" s="4">
        <f t="shared" si="386"/>
        <v>11.899999999999999</v>
      </c>
      <c r="DZ513" s="4">
        <f t="shared" si="387"/>
        <v>33</v>
      </c>
      <c r="EA513" s="4">
        <f t="shared" si="388"/>
        <v>334.1</v>
      </c>
      <c r="EB513" s="4">
        <f t="shared" si="389"/>
        <v>128.5</v>
      </c>
      <c r="EC513" s="4">
        <f t="shared" si="390"/>
        <v>3.5000000000000013</v>
      </c>
    </row>
    <row r="514" spans="58:133" x14ac:dyDescent="0.15">
      <c r="BF514" s="4">
        <v>510</v>
      </c>
      <c r="BG514" s="4">
        <f t="shared" si="372"/>
        <v>357</v>
      </c>
      <c r="BH514" s="4">
        <f t="shared" si="373"/>
        <v>153</v>
      </c>
      <c r="BL514" s="4">
        <f t="shared" si="361"/>
        <v>252</v>
      </c>
      <c r="BM514" s="4">
        <f t="shared" si="362"/>
        <v>176.39999999999998</v>
      </c>
      <c r="BN514" s="4">
        <f t="shared" si="363"/>
        <v>75.599999999999994</v>
      </c>
      <c r="BR514" s="4">
        <f t="shared" si="364"/>
        <v>319.15000000000003</v>
      </c>
      <c r="BS514" s="4">
        <f t="shared" si="365"/>
        <v>147.29999999999995</v>
      </c>
      <c r="BT514" s="4">
        <f t="shared" si="366"/>
        <v>24.55</v>
      </c>
      <c r="BX514" s="4">
        <f t="shared" si="367"/>
        <v>360.8</v>
      </c>
      <c r="BY514" s="4">
        <f t="shared" si="368"/>
        <v>87.944999999999979</v>
      </c>
      <c r="BZ514" s="4">
        <f t="shared" si="369"/>
        <v>2.2549999999999999</v>
      </c>
      <c r="CD514" s="4">
        <f t="shared" si="370"/>
        <v>49.47</v>
      </c>
      <c r="CE514" s="4">
        <f t="shared" si="371"/>
        <v>1.5300000000000014</v>
      </c>
      <c r="CF514" s="4">
        <f>IF(COUNTIF($BH$5:$BH514,"&gt;=2")&lt;=1,SUM($BG514:$BK514)*C$8,CF513)</f>
        <v>151200</v>
      </c>
      <c r="CG514" s="4">
        <f>IF(COUNTIF($BN$5:$BN514,"&gt;=2")&lt;=1,SUM($BL514:$BP514)*D$8,CG513)</f>
        <v>604799.99999999988</v>
      </c>
      <c r="CH514" s="4">
        <f>IF(COUNTIF($BT$5:$BT514,"&gt;=2")&lt;=1,SUM($BQ514:$BU514)*E$8,CH513)</f>
        <v>2592000</v>
      </c>
      <c r="CI514" s="4">
        <f>IF(COUNTIF($BZ$5:$BZ514,"&gt;=2")&lt;=1,SUM($BV514:$BZ514)*F$8,CI513)</f>
        <v>34560000</v>
      </c>
      <c r="CJ514" s="4">
        <f t="shared" si="374"/>
        <v>4406400</v>
      </c>
      <c r="CK514" s="4">
        <f t="shared" si="375"/>
        <v>489.75</v>
      </c>
      <c r="CM514" s="4">
        <v>510</v>
      </c>
      <c r="CN514" s="4">
        <f>IF(COUNTIF($BH$5:$BH514,"&gt;=2")&gt;1,CN513,BG514)</f>
        <v>4.8999999999999995</v>
      </c>
      <c r="CO514" s="4">
        <f>IF(COUNTIF($BH$5:$BH514,"&gt;=2")&gt;1,CO513,BH514)</f>
        <v>2.1</v>
      </c>
      <c r="CP514" s="4">
        <f>IF(COUNTIF($BH$5:$BH514,"&gt;=2")&gt;1,CP513,BI514)</f>
        <v>0</v>
      </c>
      <c r="CQ514" s="4">
        <f>IF(COUNTIF($BH$5:$BH514,"&gt;=2")&gt;1,CQ513,BJ514)</f>
        <v>0</v>
      </c>
      <c r="CR514" s="4">
        <f>IF(COUNTIF($BH$5:$BH514,"&gt;=2")&gt;1,CR513,BK514)</f>
        <v>0</v>
      </c>
      <c r="CS514" s="4">
        <f>IF(COUNTIF($BN$5:$BN514,"&gt;=2")&gt;1,CS513,BL514)</f>
        <v>7</v>
      </c>
      <c r="CT514" s="4">
        <f>IF(COUNTIF($BN$5:$BN514,"&gt;=2")&gt;1,CT513,BM514)</f>
        <v>4.8999999999999995</v>
      </c>
      <c r="CU514" s="4">
        <f>IF(COUNTIF($BN$5:$BN514,"&gt;=2")&gt;1,CU513,BN514)</f>
        <v>2.1</v>
      </c>
      <c r="CV514" s="4">
        <f>IF(COUNTIF($BN$5:$BN514,"&gt;=2")&gt;1,CV513,BO514)</f>
        <v>0</v>
      </c>
      <c r="CW514" s="4">
        <f>IF(COUNTIF($BN$5:$BN514,"&gt;=2")&gt;1,CW513,BP514)</f>
        <v>0</v>
      </c>
      <c r="CX514" s="4">
        <f>IF(COUNTIF($BT$5:$BT514,"&gt;=2")&gt;1,CX513,BQ514)</f>
        <v>0</v>
      </c>
      <c r="CY514" s="4">
        <f>IF(COUNTIF($BT$5:$BT514,"&gt;=2")&gt;1,CY513,BR514)</f>
        <v>26</v>
      </c>
      <c r="CZ514" s="4">
        <f>IF(COUNTIF($BT$5:$BT514,"&gt;=2")&gt;1,CZ513,BS514)</f>
        <v>11.999999999999996</v>
      </c>
      <c r="DA514" s="4">
        <f>IF(COUNTIF($BT$5:$BT514,"&gt;=2")&gt;1,DA513,BT514)</f>
        <v>2</v>
      </c>
      <c r="DB514" s="4">
        <f>IF(COUNTIF($BT$5:$BT514,"&gt;=2")&gt;1,DB513,BU514)</f>
        <v>0</v>
      </c>
      <c r="DC514" s="4">
        <f>IF(COUNTIF($BZ$5:$BZ514,"&gt;=2")&gt;1,DC513,BV514)</f>
        <v>0</v>
      </c>
      <c r="DD514" s="4">
        <f>IF(COUNTIF($BZ$5:$BZ514,"&gt;=2")&gt;1,DD513,BW514)</f>
        <v>0</v>
      </c>
      <c r="DE514" s="4">
        <f>IF(COUNTIF($BZ$5:$BZ514,"&gt;=2")&gt;1,DE513,BX514)</f>
        <v>320</v>
      </c>
      <c r="DF514" s="4">
        <f>IF(COUNTIF($BZ$5:$BZ514,"&gt;=2")&gt;1,DF513,BY514)</f>
        <v>77.999999999999986</v>
      </c>
      <c r="DG514" s="4">
        <f>IF(COUNTIF($BZ$5:$BZ514,"&gt;=2")&gt;1,DG513,BZ514)</f>
        <v>2</v>
      </c>
      <c r="DH514" s="4">
        <f t="shared" si="376"/>
        <v>0</v>
      </c>
      <c r="DI514" s="4">
        <f t="shared" si="377"/>
        <v>0</v>
      </c>
      <c r="DJ514" s="4">
        <f t="shared" si="378"/>
        <v>0</v>
      </c>
      <c r="DK514" s="4">
        <f t="shared" si="379"/>
        <v>49.47</v>
      </c>
      <c r="DL514" s="4">
        <f t="shared" si="380"/>
        <v>1.5300000000000014</v>
      </c>
      <c r="DM514" s="4">
        <f t="shared" si="381"/>
        <v>7</v>
      </c>
      <c r="DN514" s="4">
        <f t="shared" si="382"/>
        <v>13.999999999999998</v>
      </c>
      <c r="DO514" s="4">
        <f t="shared" si="383"/>
        <v>40</v>
      </c>
      <c r="DP514" s="4">
        <f t="shared" si="384"/>
        <v>400</v>
      </c>
      <c r="DQ514" s="4">
        <f t="shared" si="385"/>
        <v>51</v>
      </c>
      <c r="DS514" s="4">
        <v>510</v>
      </c>
      <c r="DT514" s="4">
        <f>$CK514+INDEX(节奏总纲!D$4:D$163,基础状态预估!$C$2)</f>
        <v>534.00483399593907</v>
      </c>
      <c r="DU514" s="4">
        <f>$CK514+INDEX(节奏总纲!E$4:E$163,基础状态预估!$C$2)</f>
        <v>528.28268396026408</v>
      </c>
      <c r="DV514" s="4">
        <f>$CK514+INDEX(节奏总纲!F$4:F$163,基础状态预估!$C$2)</f>
        <v>521.39220630709644</v>
      </c>
      <c r="DW514" s="4">
        <f>$CK514+INDEX(节奏总纲!G$4:G$163,基础状态预估!$C$2)</f>
        <v>513.03246816526348</v>
      </c>
      <c r="DX514" s="4">
        <f>$CK514+INDEX(节奏总纲!H$4:H$163,基础状态预估!$C$2)</f>
        <v>502.69453894381218</v>
      </c>
      <c r="DY514" s="4">
        <f t="shared" si="386"/>
        <v>11.899999999999999</v>
      </c>
      <c r="DZ514" s="4">
        <f t="shared" si="387"/>
        <v>33</v>
      </c>
      <c r="EA514" s="4">
        <f t="shared" si="388"/>
        <v>334.1</v>
      </c>
      <c r="EB514" s="4">
        <f t="shared" si="389"/>
        <v>129.46999999999997</v>
      </c>
      <c r="EC514" s="4">
        <f t="shared" si="390"/>
        <v>3.5300000000000011</v>
      </c>
    </row>
    <row r="515" spans="58:133" x14ac:dyDescent="0.15">
      <c r="BF515" s="4">
        <v>511</v>
      </c>
      <c r="BG515" s="4">
        <f t="shared" si="372"/>
        <v>357.7</v>
      </c>
      <c r="BH515" s="4">
        <f t="shared" si="373"/>
        <v>153.29999999999998</v>
      </c>
      <c r="BL515" s="4">
        <f t="shared" si="361"/>
        <v>252.5</v>
      </c>
      <c r="BM515" s="4">
        <f t="shared" si="362"/>
        <v>176.75</v>
      </c>
      <c r="BN515" s="4">
        <f t="shared" si="363"/>
        <v>75.75</v>
      </c>
      <c r="BR515" s="4">
        <f t="shared" si="364"/>
        <v>319.8</v>
      </c>
      <c r="BS515" s="4">
        <f t="shared" si="365"/>
        <v>147.59999999999997</v>
      </c>
      <c r="BT515" s="4">
        <f t="shared" si="366"/>
        <v>24.6</v>
      </c>
      <c r="BX515" s="4">
        <f t="shared" si="367"/>
        <v>361.6</v>
      </c>
      <c r="BY515" s="4">
        <f t="shared" si="368"/>
        <v>88.139999999999972</v>
      </c>
      <c r="BZ515" s="4">
        <f t="shared" si="369"/>
        <v>2.2600000000000002</v>
      </c>
      <c r="CD515" s="4">
        <f t="shared" si="370"/>
        <v>50.44</v>
      </c>
      <c r="CE515" s="4">
        <f t="shared" si="371"/>
        <v>1.5600000000000014</v>
      </c>
      <c r="CF515" s="4">
        <f>IF(COUNTIF($BH$5:$BH515,"&gt;=2")&lt;=1,SUM($BG515:$BK515)*C$8,CF514)</f>
        <v>151200</v>
      </c>
      <c r="CG515" s="4">
        <f>IF(COUNTIF($BN$5:$BN515,"&gt;=2")&lt;=1,SUM($BL515:$BP515)*D$8,CG514)</f>
        <v>604799.99999999988</v>
      </c>
      <c r="CH515" s="4">
        <f>IF(COUNTIF($BT$5:$BT515,"&gt;=2")&lt;=1,SUM($BQ515:$BU515)*E$8,CH514)</f>
        <v>2592000</v>
      </c>
      <c r="CI515" s="4">
        <f>IF(COUNTIF($BZ$5:$BZ515,"&gt;=2")&lt;=1,SUM($BV515:$BZ515)*F$8,CI514)</f>
        <v>34560000</v>
      </c>
      <c r="CJ515" s="4">
        <f t="shared" si="374"/>
        <v>4492800</v>
      </c>
      <c r="CK515" s="4">
        <f t="shared" si="375"/>
        <v>490.75</v>
      </c>
      <c r="CM515" s="4">
        <v>511</v>
      </c>
      <c r="CN515" s="4">
        <f>IF(COUNTIF($BH$5:$BH515,"&gt;=2")&gt;1,CN514,BG515)</f>
        <v>4.8999999999999995</v>
      </c>
      <c r="CO515" s="4">
        <f>IF(COUNTIF($BH$5:$BH515,"&gt;=2")&gt;1,CO514,BH515)</f>
        <v>2.1</v>
      </c>
      <c r="CP515" s="4">
        <f>IF(COUNTIF($BH$5:$BH515,"&gt;=2")&gt;1,CP514,BI515)</f>
        <v>0</v>
      </c>
      <c r="CQ515" s="4">
        <f>IF(COUNTIF($BH$5:$BH515,"&gt;=2")&gt;1,CQ514,BJ515)</f>
        <v>0</v>
      </c>
      <c r="CR515" s="4">
        <f>IF(COUNTIF($BH$5:$BH515,"&gt;=2")&gt;1,CR514,BK515)</f>
        <v>0</v>
      </c>
      <c r="CS515" s="4">
        <f>IF(COUNTIF($BN$5:$BN515,"&gt;=2")&gt;1,CS514,BL515)</f>
        <v>7</v>
      </c>
      <c r="CT515" s="4">
        <f>IF(COUNTIF($BN$5:$BN515,"&gt;=2")&gt;1,CT514,BM515)</f>
        <v>4.8999999999999995</v>
      </c>
      <c r="CU515" s="4">
        <f>IF(COUNTIF($BN$5:$BN515,"&gt;=2")&gt;1,CU514,BN515)</f>
        <v>2.1</v>
      </c>
      <c r="CV515" s="4">
        <f>IF(COUNTIF($BN$5:$BN515,"&gt;=2")&gt;1,CV514,BO515)</f>
        <v>0</v>
      </c>
      <c r="CW515" s="4">
        <f>IF(COUNTIF($BN$5:$BN515,"&gt;=2")&gt;1,CW514,BP515)</f>
        <v>0</v>
      </c>
      <c r="CX515" s="4">
        <f>IF(COUNTIF($BT$5:$BT515,"&gt;=2")&gt;1,CX514,BQ515)</f>
        <v>0</v>
      </c>
      <c r="CY515" s="4">
        <f>IF(COUNTIF($BT$5:$BT515,"&gt;=2")&gt;1,CY514,BR515)</f>
        <v>26</v>
      </c>
      <c r="CZ515" s="4">
        <f>IF(COUNTIF($BT$5:$BT515,"&gt;=2")&gt;1,CZ514,BS515)</f>
        <v>11.999999999999996</v>
      </c>
      <c r="DA515" s="4">
        <f>IF(COUNTIF($BT$5:$BT515,"&gt;=2")&gt;1,DA514,BT515)</f>
        <v>2</v>
      </c>
      <c r="DB515" s="4">
        <f>IF(COUNTIF($BT$5:$BT515,"&gt;=2")&gt;1,DB514,BU515)</f>
        <v>0</v>
      </c>
      <c r="DC515" s="4">
        <f>IF(COUNTIF($BZ$5:$BZ515,"&gt;=2")&gt;1,DC514,BV515)</f>
        <v>0</v>
      </c>
      <c r="DD515" s="4">
        <f>IF(COUNTIF($BZ$5:$BZ515,"&gt;=2")&gt;1,DD514,BW515)</f>
        <v>0</v>
      </c>
      <c r="DE515" s="4">
        <f>IF(COUNTIF($BZ$5:$BZ515,"&gt;=2")&gt;1,DE514,BX515)</f>
        <v>320</v>
      </c>
      <c r="DF515" s="4">
        <f>IF(COUNTIF($BZ$5:$BZ515,"&gt;=2")&gt;1,DF514,BY515)</f>
        <v>77.999999999999986</v>
      </c>
      <c r="DG515" s="4">
        <f>IF(COUNTIF($BZ$5:$BZ515,"&gt;=2")&gt;1,DG514,BZ515)</f>
        <v>2</v>
      </c>
      <c r="DH515" s="4">
        <f t="shared" si="376"/>
        <v>0</v>
      </c>
      <c r="DI515" s="4">
        <f t="shared" si="377"/>
        <v>0</v>
      </c>
      <c r="DJ515" s="4">
        <f t="shared" si="378"/>
        <v>0</v>
      </c>
      <c r="DK515" s="4">
        <f t="shared" si="379"/>
        <v>50.44</v>
      </c>
      <c r="DL515" s="4">
        <f t="shared" si="380"/>
        <v>1.5600000000000014</v>
      </c>
      <c r="DM515" s="4">
        <f t="shared" si="381"/>
        <v>7</v>
      </c>
      <c r="DN515" s="4">
        <f t="shared" si="382"/>
        <v>13.999999999999998</v>
      </c>
      <c r="DO515" s="4">
        <f t="shared" si="383"/>
        <v>40</v>
      </c>
      <c r="DP515" s="4">
        <f t="shared" si="384"/>
        <v>400</v>
      </c>
      <c r="DQ515" s="4">
        <f t="shared" si="385"/>
        <v>52</v>
      </c>
      <c r="DS515" s="4">
        <v>511</v>
      </c>
      <c r="DT515" s="4">
        <f>$CK515+INDEX(节奏总纲!D$4:D$163,基础状态预估!$C$2)</f>
        <v>535.00483399593907</v>
      </c>
      <c r="DU515" s="4">
        <f>$CK515+INDEX(节奏总纲!E$4:E$163,基础状态预估!$C$2)</f>
        <v>529.28268396026408</v>
      </c>
      <c r="DV515" s="4">
        <f>$CK515+INDEX(节奏总纲!F$4:F$163,基础状态预估!$C$2)</f>
        <v>522.39220630709644</v>
      </c>
      <c r="DW515" s="4">
        <f>$CK515+INDEX(节奏总纲!G$4:G$163,基础状态预估!$C$2)</f>
        <v>514.03246816526348</v>
      </c>
      <c r="DX515" s="4">
        <f>$CK515+INDEX(节奏总纲!H$4:H$163,基础状态预估!$C$2)</f>
        <v>503.69453894381218</v>
      </c>
      <c r="DY515" s="4">
        <f t="shared" si="386"/>
        <v>11.899999999999999</v>
      </c>
      <c r="DZ515" s="4">
        <f t="shared" si="387"/>
        <v>33</v>
      </c>
      <c r="EA515" s="4">
        <f t="shared" si="388"/>
        <v>334.1</v>
      </c>
      <c r="EB515" s="4">
        <f t="shared" si="389"/>
        <v>130.44</v>
      </c>
      <c r="EC515" s="4">
        <f t="shared" si="390"/>
        <v>3.5600000000000014</v>
      </c>
    </row>
    <row r="516" spans="58:133" x14ac:dyDescent="0.15">
      <c r="BF516" s="4">
        <v>512</v>
      </c>
      <c r="BG516" s="4">
        <f t="shared" si="372"/>
        <v>358.4</v>
      </c>
      <c r="BH516" s="4">
        <f t="shared" si="373"/>
        <v>153.6</v>
      </c>
      <c r="BL516" s="4">
        <f t="shared" si="361"/>
        <v>253</v>
      </c>
      <c r="BM516" s="4">
        <f t="shared" si="362"/>
        <v>177.1</v>
      </c>
      <c r="BN516" s="4">
        <f t="shared" si="363"/>
        <v>75.899999999999991</v>
      </c>
      <c r="BR516" s="4">
        <f t="shared" si="364"/>
        <v>320.45</v>
      </c>
      <c r="BS516" s="4">
        <f t="shared" si="365"/>
        <v>147.89999999999998</v>
      </c>
      <c r="BT516" s="4">
        <f t="shared" si="366"/>
        <v>24.650000000000002</v>
      </c>
      <c r="BX516" s="4">
        <f t="shared" si="367"/>
        <v>362.40000000000003</v>
      </c>
      <c r="BY516" s="4">
        <f t="shared" si="368"/>
        <v>88.33499999999998</v>
      </c>
      <c r="BZ516" s="4">
        <f t="shared" si="369"/>
        <v>2.2650000000000001</v>
      </c>
      <c r="CD516" s="4">
        <f t="shared" si="370"/>
        <v>51.41</v>
      </c>
      <c r="CE516" s="4">
        <f t="shared" si="371"/>
        <v>1.5900000000000014</v>
      </c>
      <c r="CF516" s="4">
        <f>IF(COUNTIF($BH$5:$BH516,"&gt;=2")&lt;=1,SUM($BG516:$BK516)*C$8,CF515)</f>
        <v>151200</v>
      </c>
      <c r="CG516" s="4">
        <f>IF(COUNTIF($BN$5:$BN516,"&gt;=2")&lt;=1,SUM($BL516:$BP516)*D$8,CG515)</f>
        <v>604799.99999999988</v>
      </c>
      <c r="CH516" s="4">
        <f>IF(COUNTIF($BT$5:$BT516,"&gt;=2")&lt;=1,SUM($BQ516:$BU516)*E$8,CH515)</f>
        <v>2592000</v>
      </c>
      <c r="CI516" s="4">
        <f>IF(COUNTIF($BZ$5:$BZ516,"&gt;=2")&lt;=1,SUM($BV516:$BZ516)*F$8,CI515)</f>
        <v>34560000</v>
      </c>
      <c r="CJ516" s="4">
        <f t="shared" si="374"/>
        <v>4579200</v>
      </c>
      <c r="CK516" s="4">
        <f t="shared" si="375"/>
        <v>491.75</v>
      </c>
      <c r="CM516" s="4">
        <v>512</v>
      </c>
      <c r="CN516" s="4">
        <f>IF(COUNTIF($BH$5:$BH516,"&gt;=2")&gt;1,CN515,BG516)</f>
        <v>4.8999999999999995</v>
      </c>
      <c r="CO516" s="4">
        <f>IF(COUNTIF($BH$5:$BH516,"&gt;=2")&gt;1,CO515,BH516)</f>
        <v>2.1</v>
      </c>
      <c r="CP516" s="4">
        <f>IF(COUNTIF($BH$5:$BH516,"&gt;=2")&gt;1,CP515,BI516)</f>
        <v>0</v>
      </c>
      <c r="CQ516" s="4">
        <f>IF(COUNTIF($BH$5:$BH516,"&gt;=2")&gt;1,CQ515,BJ516)</f>
        <v>0</v>
      </c>
      <c r="CR516" s="4">
        <f>IF(COUNTIF($BH$5:$BH516,"&gt;=2")&gt;1,CR515,BK516)</f>
        <v>0</v>
      </c>
      <c r="CS516" s="4">
        <f>IF(COUNTIF($BN$5:$BN516,"&gt;=2")&gt;1,CS515,BL516)</f>
        <v>7</v>
      </c>
      <c r="CT516" s="4">
        <f>IF(COUNTIF($BN$5:$BN516,"&gt;=2")&gt;1,CT515,BM516)</f>
        <v>4.8999999999999995</v>
      </c>
      <c r="CU516" s="4">
        <f>IF(COUNTIF($BN$5:$BN516,"&gt;=2")&gt;1,CU515,BN516)</f>
        <v>2.1</v>
      </c>
      <c r="CV516" s="4">
        <f>IF(COUNTIF($BN$5:$BN516,"&gt;=2")&gt;1,CV515,BO516)</f>
        <v>0</v>
      </c>
      <c r="CW516" s="4">
        <f>IF(COUNTIF($BN$5:$BN516,"&gt;=2")&gt;1,CW515,BP516)</f>
        <v>0</v>
      </c>
      <c r="CX516" s="4">
        <f>IF(COUNTIF($BT$5:$BT516,"&gt;=2")&gt;1,CX515,BQ516)</f>
        <v>0</v>
      </c>
      <c r="CY516" s="4">
        <f>IF(COUNTIF($BT$5:$BT516,"&gt;=2")&gt;1,CY515,BR516)</f>
        <v>26</v>
      </c>
      <c r="CZ516" s="4">
        <f>IF(COUNTIF($BT$5:$BT516,"&gt;=2")&gt;1,CZ515,BS516)</f>
        <v>11.999999999999996</v>
      </c>
      <c r="DA516" s="4">
        <f>IF(COUNTIF($BT$5:$BT516,"&gt;=2")&gt;1,DA515,BT516)</f>
        <v>2</v>
      </c>
      <c r="DB516" s="4">
        <f>IF(COUNTIF($BT$5:$BT516,"&gt;=2")&gt;1,DB515,BU516)</f>
        <v>0</v>
      </c>
      <c r="DC516" s="4">
        <f>IF(COUNTIF($BZ$5:$BZ516,"&gt;=2")&gt;1,DC515,BV516)</f>
        <v>0</v>
      </c>
      <c r="DD516" s="4">
        <f>IF(COUNTIF($BZ$5:$BZ516,"&gt;=2")&gt;1,DD515,BW516)</f>
        <v>0</v>
      </c>
      <c r="DE516" s="4">
        <f>IF(COUNTIF($BZ$5:$BZ516,"&gt;=2")&gt;1,DE515,BX516)</f>
        <v>320</v>
      </c>
      <c r="DF516" s="4">
        <f>IF(COUNTIF($BZ$5:$BZ516,"&gt;=2")&gt;1,DF515,BY516)</f>
        <v>77.999999999999986</v>
      </c>
      <c r="DG516" s="4">
        <f>IF(COUNTIF($BZ$5:$BZ516,"&gt;=2")&gt;1,DG515,BZ516)</f>
        <v>2</v>
      </c>
      <c r="DH516" s="4">
        <f t="shared" si="376"/>
        <v>0</v>
      </c>
      <c r="DI516" s="4">
        <f t="shared" si="377"/>
        <v>0</v>
      </c>
      <c r="DJ516" s="4">
        <f t="shared" si="378"/>
        <v>0</v>
      </c>
      <c r="DK516" s="4">
        <f t="shared" si="379"/>
        <v>51.41</v>
      </c>
      <c r="DL516" s="4">
        <f t="shared" si="380"/>
        <v>1.5900000000000014</v>
      </c>
      <c r="DM516" s="4">
        <f t="shared" si="381"/>
        <v>7</v>
      </c>
      <c r="DN516" s="4">
        <f t="shared" si="382"/>
        <v>13.999999999999998</v>
      </c>
      <c r="DO516" s="4">
        <f t="shared" si="383"/>
        <v>40</v>
      </c>
      <c r="DP516" s="4">
        <f t="shared" si="384"/>
        <v>400</v>
      </c>
      <c r="DQ516" s="4">
        <f t="shared" si="385"/>
        <v>53</v>
      </c>
      <c r="DS516" s="4">
        <v>512</v>
      </c>
      <c r="DT516" s="4">
        <f>$CK516+INDEX(节奏总纲!D$4:D$163,基础状态预估!$C$2)</f>
        <v>536.00483399593907</v>
      </c>
      <c r="DU516" s="4">
        <f>$CK516+INDEX(节奏总纲!E$4:E$163,基础状态预估!$C$2)</f>
        <v>530.28268396026408</v>
      </c>
      <c r="DV516" s="4">
        <f>$CK516+INDEX(节奏总纲!F$4:F$163,基础状态预估!$C$2)</f>
        <v>523.39220630709644</v>
      </c>
      <c r="DW516" s="4">
        <f>$CK516+INDEX(节奏总纲!G$4:G$163,基础状态预估!$C$2)</f>
        <v>515.03246816526348</v>
      </c>
      <c r="DX516" s="4">
        <f>$CK516+INDEX(节奏总纲!H$4:H$163,基础状态预估!$C$2)</f>
        <v>504.69453894381218</v>
      </c>
      <c r="DY516" s="4">
        <f t="shared" si="386"/>
        <v>11.899999999999999</v>
      </c>
      <c r="DZ516" s="4">
        <f t="shared" si="387"/>
        <v>33</v>
      </c>
      <c r="EA516" s="4">
        <f t="shared" si="388"/>
        <v>334.1</v>
      </c>
      <c r="EB516" s="4">
        <f t="shared" si="389"/>
        <v>131.40999999999997</v>
      </c>
      <c r="EC516" s="4">
        <f t="shared" si="390"/>
        <v>3.5900000000000016</v>
      </c>
    </row>
    <row r="517" spans="58:133" x14ac:dyDescent="0.15">
      <c r="BF517" s="4">
        <v>513</v>
      </c>
      <c r="BG517" s="4">
        <f t="shared" si="372"/>
        <v>359.09999999999997</v>
      </c>
      <c r="BH517" s="4">
        <f t="shared" si="373"/>
        <v>153.9</v>
      </c>
      <c r="BL517" s="4">
        <f t="shared" ref="BL517:BL580" si="391">IF($BH517&lt;2,0,($BF517-INDEX($BF$5:$BF$1004,MATCH(2,$BH$5:$BH$1004,1)))*$D$23)</f>
        <v>253.5</v>
      </c>
      <c r="BM517" s="4">
        <f t="shared" ref="BM517:BM580" si="392">IF($BH517&lt;2,0,($BF517-INDEX($BF$5:$BF$1004,MATCH(2,$BH$5:$BH$1004,1)))*$D$22)</f>
        <v>177.45</v>
      </c>
      <c r="BN517" s="4">
        <f t="shared" ref="BN517:BN580" si="393">IF($BH517&lt;2,0,($BF517-INDEX($BF$5:$BF$1004,MATCH(2,$BH$5:$BH$1004,1)))*$D$21)</f>
        <v>76.05</v>
      </c>
      <c r="BR517" s="4">
        <f t="shared" ref="BR517:BR580" si="394">IF($BN517&lt;2,0,($BF517-INDEX($BF$5:$BF$1004,MATCH(2,$BN$5:$BN$1004,1)))*$E$23)</f>
        <v>321.10000000000002</v>
      </c>
      <c r="BS517" s="4">
        <f t="shared" ref="BS517:BS580" si="395">IF($BN517&lt;2,0,($BF517-INDEX($BF$5:$BF$1004,MATCH(2,$BN$5:$BN$1004,1)))*$E$22)</f>
        <v>148.19999999999996</v>
      </c>
      <c r="BT517" s="4">
        <f t="shared" ref="BT517:BT580" si="396">IF($BN517&lt;2,0,($BF517-INDEX($BF$5:$BF$1004,MATCH(2,$BN$5:$BN$1004,1)))*$E$21)</f>
        <v>24.700000000000003</v>
      </c>
      <c r="BX517" s="4">
        <f t="shared" ref="BX517:BX580" si="397">IF($BT517&lt;2,0,($BF517-INDEX($BF$5:$BF$1004,MATCH(2,$BT$5:$BT$1004,1)))*$F$23)</f>
        <v>363.20000000000005</v>
      </c>
      <c r="BY517" s="4">
        <f t="shared" ref="BY517:BY580" si="398">IF($BT517&lt;2,0,($BF517-INDEX($BF$5:$BF$1004,MATCH(2,$BT$5:$BT$1004,1)))*$F$22)</f>
        <v>88.529999999999973</v>
      </c>
      <c r="BZ517" s="4">
        <f t="shared" ref="BZ517:BZ580" si="399">IF($BT517&lt;2,0,($BF517-INDEX($BF$5:$BF$1004,MATCH(2,$BT$5:$BT$1004,1)))*$F$21)</f>
        <v>2.27</v>
      </c>
      <c r="CD517" s="4">
        <f t="shared" ref="CD517:CD580" si="400">IF($BZ517&lt;2,0,($BF517-INDEX($BF$5:$BF$1004,MATCH(2,$BZ$5:$BZ$1004,1)))*$G$23)</f>
        <v>52.379999999999995</v>
      </c>
      <c r="CE517" s="4">
        <f t="shared" ref="CE517:CE580" si="401">IF($BZ517&lt;2,0,($BF517-INDEX($BF$5:$BF$1004,MATCH(2,$BZ$5:$BZ$1004,1)))*$G$22)</f>
        <v>1.6200000000000014</v>
      </c>
      <c r="CF517" s="4">
        <f>IF(COUNTIF($BH$5:$BH517,"&gt;=2")&lt;=1,SUM($BG517:$BK517)*C$8,CF516)</f>
        <v>151200</v>
      </c>
      <c r="CG517" s="4">
        <f>IF(COUNTIF($BN$5:$BN517,"&gt;=2")&lt;=1,SUM($BL517:$BP517)*D$8,CG516)</f>
        <v>604799.99999999988</v>
      </c>
      <c r="CH517" s="4">
        <f>IF(COUNTIF($BT$5:$BT517,"&gt;=2")&lt;=1,SUM($BQ517:$BU517)*E$8,CH516)</f>
        <v>2592000</v>
      </c>
      <c r="CI517" s="4">
        <f>IF(COUNTIF($BZ$5:$BZ517,"&gt;=2")&lt;=1,SUM($BV517:$BZ517)*F$8,CI516)</f>
        <v>34560000</v>
      </c>
      <c r="CJ517" s="4">
        <f t="shared" si="374"/>
        <v>4665600</v>
      </c>
      <c r="CK517" s="4">
        <f t="shared" si="375"/>
        <v>492.75</v>
      </c>
      <c r="CM517" s="4">
        <v>513</v>
      </c>
      <c r="CN517" s="4">
        <f>IF(COUNTIF($BH$5:$BH517,"&gt;=2")&gt;1,CN516,BG517)</f>
        <v>4.8999999999999995</v>
      </c>
      <c r="CO517" s="4">
        <f>IF(COUNTIF($BH$5:$BH517,"&gt;=2")&gt;1,CO516,BH517)</f>
        <v>2.1</v>
      </c>
      <c r="CP517" s="4">
        <f>IF(COUNTIF($BH$5:$BH517,"&gt;=2")&gt;1,CP516,BI517)</f>
        <v>0</v>
      </c>
      <c r="CQ517" s="4">
        <f>IF(COUNTIF($BH$5:$BH517,"&gt;=2")&gt;1,CQ516,BJ517)</f>
        <v>0</v>
      </c>
      <c r="CR517" s="4">
        <f>IF(COUNTIF($BH$5:$BH517,"&gt;=2")&gt;1,CR516,BK517)</f>
        <v>0</v>
      </c>
      <c r="CS517" s="4">
        <f>IF(COUNTIF($BN$5:$BN517,"&gt;=2")&gt;1,CS516,BL517)</f>
        <v>7</v>
      </c>
      <c r="CT517" s="4">
        <f>IF(COUNTIF($BN$5:$BN517,"&gt;=2")&gt;1,CT516,BM517)</f>
        <v>4.8999999999999995</v>
      </c>
      <c r="CU517" s="4">
        <f>IF(COUNTIF($BN$5:$BN517,"&gt;=2")&gt;1,CU516,BN517)</f>
        <v>2.1</v>
      </c>
      <c r="CV517" s="4">
        <f>IF(COUNTIF($BN$5:$BN517,"&gt;=2")&gt;1,CV516,BO517)</f>
        <v>0</v>
      </c>
      <c r="CW517" s="4">
        <f>IF(COUNTIF($BN$5:$BN517,"&gt;=2")&gt;1,CW516,BP517)</f>
        <v>0</v>
      </c>
      <c r="CX517" s="4">
        <f>IF(COUNTIF($BT$5:$BT517,"&gt;=2")&gt;1,CX516,BQ517)</f>
        <v>0</v>
      </c>
      <c r="CY517" s="4">
        <f>IF(COUNTIF($BT$5:$BT517,"&gt;=2")&gt;1,CY516,BR517)</f>
        <v>26</v>
      </c>
      <c r="CZ517" s="4">
        <f>IF(COUNTIF($BT$5:$BT517,"&gt;=2")&gt;1,CZ516,BS517)</f>
        <v>11.999999999999996</v>
      </c>
      <c r="DA517" s="4">
        <f>IF(COUNTIF($BT$5:$BT517,"&gt;=2")&gt;1,DA516,BT517)</f>
        <v>2</v>
      </c>
      <c r="DB517" s="4">
        <f>IF(COUNTIF($BT$5:$BT517,"&gt;=2")&gt;1,DB516,BU517)</f>
        <v>0</v>
      </c>
      <c r="DC517" s="4">
        <f>IF(COUNTIF($BZ$5:$BZ517,"&gt;=2")&gt;1,DC516,BV517)</f>
        <v>0</v>
      </c>
      <c r="DD517" s="4">
        <f>IF(COUNTIF($BZ$5:$BZ517,"&gt;=2")&gt;1,DD516,BW517)</f>
        <v>0</v>
      </c>
      <c r="DE517" s="4">
        <f>IF(COUNTIF($BZ$5:$BZ517,"&gt;=2")&gt;1,DE516,BX517)</f>
        <v>320</v>
      </c>
      <c r="DF517" s="4">
        <f>IF(COUNTIF($BZ$5:$BZ517,"&gt;=2")&gt;1,DF516,BY517)</f>
        <v>77.999999999999986</v>
      </c>
      <c r="DG517" s="4">
        <f>IF(COUNTIF($BZ$5:$BZ517,"&gt;=2")&gt;1,DG516,BZ517)</f>
        <v>2</v>
      </c>
      <c r="DH517" s="4">
        <f t="shared" si="376"/>
        <v>0</v>
      </c>
      <c r="DI517" s="4">
        <f t="shared" si="377"/>
        <v>0</v>
      </c>
      <c r="DJ517" s="4">
        <f t="shared" si="378"/>
        <v>0</v>
      </c>
      <c r="DK517" s="4">
        <f t="shared" si="379"/>
        <v>52.379999999999995</v>
      </c>
      <c r="DL517" s="4">
        <f t="shared" si="380"/>
        <v>1.6200000000000014</v>
      </c>
      <c r="DM517" s="4">
        <f t="shared" si="381"/>
        <v>7</v>
      </c>
      <c r="DN517" s="4">
        <f t="shared" si="382"/>
        <v>13.999999999999998</v>
      </c>
      <c r="DO517" s="4">
        <f t="shared" si="383"/>
        <v>40</v>
      </c>
      <c r="DP517" s="4">
        <f t="shared" si="384"/>
        <v>400</v>
      </c>
      <c r="DQ517" s="4">
        <f t="shared" si="385"/>
        <v>54</v>
      </c>
      <c r="DS517" s="4">
        <v>513</v>
      </c>
      <c r="DT517" s="4">
        <f>$CK517+INDEX(节奏总纲!D$4:D$163,基础状态预估!$C$2)</f>
        <v>537.00483399593907</v>
      </c>
      <c r="DU517" s="4">
        <f>$CK517+INDEX(节奏总纲!E$4:E$163,基础状态预估!$C$2)</f>
        <v>531.28268396026408</v>
      </c>
      <c r="DV517" s="4">
        <f>$CK517+INDEX(节奏总纲!F$4:F$163,基础状态预估!$C$2)</f>
        <v>524.39220630709644</v>
      </c>
      <c r="DW517" s="4">
        <f>$CK517+INDEX(节奏总纲!G$4:G$163,基础状态预估!$C$2)</f>
        <v>516.03246816526348</v>
      </c>
      <c r="DX517" s="4">
        <f>$CK517+INDEX(节奏总纲!H$4:H$163,基础状态预估!$C$2)</f>
        <v>505.69453894381218</v>
      </c>
      <c r="DY517" s="4">
        <f t="shared" si="386"/>
        <v>11.899999999999999</v>
      </c>
      <c r="DZ517" s="4">
        <f t="shared" si="387"/>
        <v>33</v>
      </c>
      <c r="EA517" s="4">
        <f t="shared" si="388"/>
        <v>334.1</v>
      </c>
      <c r="EB517" s="4">
        <f t="shared" si="389"/>
        <v>132.38</v>
      </c>
      <c r="EC517" s="4">
        <f t="shared" si="390"/>
        <v>3.6200000000000014</v>
      </c>
    </row>
    <row r="518" spans="58:133" x14ac:dyDescent="0.15">
      <c r="BF518" s="4">
        <v>514</v>
      </c>
      <c r="BG518" s="4">
        <f t="shared" ref="BG518:BG581" si="402">$BF518*$C$22</f>
        <v>359.79999999999995</v>
      </c>
      <c r="BH518" s="4">
        <f t="shared" ref="BH518:BH581" si="403">$BF518*$C$21</f>
        <v>154.19999999999999</v>
      </c>
      <c r="BL518" s="4">
        <f t="shared" si="391"/>
        <v>254</v>
      </c>
      <c r="BM518" s="4">
        <f t="shared" si="392"/>
        <v>177.79999999999998</v>
      </c>
      <c r="BN518" s="4">
        <f t="shared" si="393"/>
        <v>76.2</v>
      </c>
      <c r="BR518" s="4">
        <f t="shared" si="394"/>
        <v>321.75</v>
      </c>
      <c r="BS518" s="4">
        <f t="shared" si="395"/>
        <v>148.49999999999997</v>
      </c>
      <c r="BT518" s="4">
        <f t="shared" si="396"/>
        <v>24.75</v>
      </c>
      <c r="BX518" s="4">
        <f t="shared" si="397"/>
        <v>364</v>
      </c>
      <c r="BY518" s="4">
        <f t="shared" si="398"/>
        <v>88.72499999999998</v>
      </c>
      <c r="BZ518" s="4">
        <f t="shared" si="399"/>
        <v>2.2749999999999999</v>
      </c>
      <c r="CD518" s="4">
        <f t="shared" si="400"/>
        <v>53.35</v>
      </c>
      <c r="CE518" s="4">
        <f t="shared" si="401"/>
        <v>1.6500000000000015</v>
      </c>
      <c r="CF518" s="4">
        <f>IF(COUNTIF($BH$5:$BH518,"&gt;=2")&lt;=1,SUM($BG518:$BK518)*C$8,CF517)</f>
        <v>151200</v>
      </c>
      <c r="CG518" s="4">
        <f>IF(COUNTIF($BN$5:$BN518,"&gt;=2")&lt;=1,SUM($BL518:$BP518)*D$8,CG517)</f>
        <v>604799.99999999988</v>
      </c>
      <c r="CH518" s="4">
        <f>IF(COUNTIF($BT$5:$BT518,"&gt;=2")&lt;=1,SUM($BQ518:$BU518)*E$8,CH517)</f>
        <v>2592000</v>
      </c>
      <c r="CI518" s="4">
        <f>IF(COUNTIF($BZ$5:$BZ518,"&gt;=2")&lt;=1,SUM($BV518:$BZ518)*F$8,CI517)</f>
        <v>34560000</v>
      </c>
      <c r="CJ518" s="4">
        <f t="shared" ref="CJ518:CJ581" si="404">SUM($CA518:$CE518)*G$8</f>
        <v>4752000</v>
      </c>
      <c r="CK518" s="4">
        <f t="shared" ref="CK518:CK581" si="405">SUM(CF518:CJ518)/86400</f>
        <v>493.75</v>
      </c>
      <c r="CM518" s="4">
        <v>514</v>
      </c>
      <c r="CN518" s="4">
        <f>IF(COUNTIF($BH$5:$BH518,"&gt;=2")&gt;1,CN517,BG518)</f>
        <v>4.8999999999999995</v>
      </c>
      <c r="CO518" s="4">
        <f>IF(COUNTIF($BH$5:$BH518,"&gt;=2")&gt;1,CO517,BH518)</f>
        <v>2.1</v>
      </c>
      <c r="CP518" s="4">
        <f>IF(COUNTIF($BH$5:$BH518,"&gt;=2")&gt;1,CP517,BI518)</f>
        <v>0</v>
      </c>
      <c r="CQ518" s="4">
        <f>IF(COUNTIF($BH$5:$BH518,"&gt;=2")&gt;1,CQ517,BJ518)</f>
        <v>0</v>
      </c>
      <c r="CR518" s="4">
        <f>IF(COUNTIF($BH$5:$BH518,"&gt;=2")&gt;1,CR517,BK518)</f>
        <v>0</v>
      </c>
      <c r="CS518" s="4">
        <f>IF(COUNTIF($BN$5:$BN518,"&gt;=2")&gt;1,CS517,BL518)</f>
        <v>7</v>
      </c>
      <c r="CT518" s="4">
        <f>IF(COUNTIF($BN$5:$BN518,"&gt;=2")&gt;1,CT517,BM518)</f>
        <v>4.8999999999999995</v>
      </c>
      <c r="CU518" s="4">
        <f>IF(COUNTIF($BN$5:$BN518,"&gt;=2")&gt;1,CU517,BN518)</f>
        <v>2.1</v>
      </c>
      <c r="CV518" s="4">
        <f>IF(COUNTIF($BN$5:$BN518,"&gt;=2")&gt;1,CV517,BO518)</f>
        <v>0</v>
      </c>
      <c r="CW518" s="4">
        <f>IF(COUNTIF($BN$5:$BN518,"&gt;=2")&gt;1,CW517,BP518)</f>
        <v>0</v>
      </c>
      <c r="CX518" s="4">
        <f>IF(COUNTIF($BT$5:$BT518,"&gt;=2")&gt;1,CX517,BQ518)</f>
        <v>0</v>
      </c>
      <c r="CY518" s="4">
        <f>IF(COUNTIF($BT$5:$BT518,"&gt;=2")&gt;1,CY517,BR518)</f>
        <v>26</v>
      </c>
      <c r="CZ518" s="4">
        <f>IF(COUNTIF($BT$5:$BT518,"&gt;=2")&gt;1,CZ517,BS518)</f>
        <v>11.999999999999996</v>
      </c>
      <c r="DA518" s="4">
        <f>IF(COUNTIF($BT$5:$BT518,"&gt;=2")&gt;1,DA517,BT518)</f>
        <v>2</v>
      </c>
      <c r="DB518" s="4">
        <f>IF(COUNTIF($BT$5:$BT518,"&gt;=2")&gt;1,DB517,BU518)</f>
        <v>0</v>
      </c>
      <c r="DC518" s="4">
        <f>IF(COUNTIF($BZ$5:$BZ518,"&gt;=2")&gt;1,DC517,BV518)</f>
        <v>0</v>
      </c>
      <c r="DD518" s="4">
        <f>IF(COUNTIF($BZ$5:$BZ518,"&gt;=2")&gt;1,DD517,BW518)</f>
        <v>0</v>
      </c>
      <c r="DE518" s="4">
        <f>IF(COUNTIF($BZ$5:$BZ518,"&gt;=2")&gt;1,DE517,BX518)</f>
        <v>320</v>
      </c>
      <c r="DF518" s="4">
        <f>IF(COUNTIF($BZ$5:$BZ518,"&gt;=2")&gt;1,DF517,BY518)</f>
        <v>77.999999999999986</v>
      </c>
      <c r="DG518" s="4">
        <f>IF(COUNTIF($BZ$5:$BZ518,"&gt;=2")&gt;1,DG517,BZ518)</f>
        <v>2</v>
      </c>
      <c r="DH518" s="4">
        <f t="shared" ref="DH518:DH581" si="406">CA518</f>
        <v>0</v>
      </c>
      <c r="DI518" s="4">
        <f t="shared" ref="DI518:DI581" si="407">CB518</f>
        <v>0</v>
      </c>
      <c r="DJ518" s="4">
        <f t="shared" ref="DJ518:DJ581" si="408">CC518</f>
        <v>0</v>
      </c>
      <c r="DK518" s="4">
        <f t="shared" ref="DK518:DK581" si="409">CD518</f>
        <v>53.35</v>
      </c>
      <c r="DL518" s="4">
        <f t="shared" ref="DL518:DL581" si="410">CE518</f>
        <v>1.6500000000000015</v>
      </c>
      <c r="DM518" s="4">
        <f t="shared" ref="DM518:DM581" si="411">SUM($CN518:$CR518)</f>
        <v>7</v>
      </c>
      <c r="DN518" s="4">
        <f t="shared" ref="DN518:DN581" si="412">SUM($CS518:$CW518)</f>
        <v>13.999999999999998</v>
      </c>
      <c r="DO518" s="4">
        <f t="shared" ref="DO518:DO581" si="413">SUM($CX518:$DB518)</f>
        <v>40</v>
      </c>
      <c r="DP518" s="4">
        <f t="shared" ref="DP518:DP581" si="414">SUM($DC518:$DG518)</f>
        <v>400</v>
      </c>
      <c r="DQ518" s="4">
        <f t="shared" ref="DQ518:DQ581" si="415">SUM($DH518:$DL518)</f>
        <v>55</v>
      </c>
      <c r="DS518" s="4">
        <v>514</v>
      </c>
      <c r="DT518" s="4">
        <f>$CK518+INDEX(节奏总纲!D$4:D$163,基础状态预估!$C$2)</f>
        <v>538.00483399593907</v>
      </c>
      <c r="DU518" s="4">
        <f>$CK518+INDEX(节奏总纲!E$4:E$163,基础状态预估!$C$2)</f>
        <v>532.28268396026408</v>
      </c>
      <c r="DV518" s="4">
        <f>$CK518+INDEX(节奏总纲!F$4:F$163,基础状态预估!$C$2)</f>
        <v>525.39220630709644</v>
      </c>
      <c r="DW518" s="4">
        <f>$CK518+INDEX(节奏总纲!G$4:G$163,基础状态预估!$C$2)</f>
        <v>517.03246816526348</v>
      </c>
      <c r="DX518" s="4">
        <f>$CK518+INDEX(节奏总纲!H$4:H$163,基础状态预估!$C$2)</f>
        <v>506.69453894381218</v>
      </c>
      <c r="DY518" s="4">
        <f t="shared" ref="DY518:DY581" si="416">CN518+CS518+CX518+DC518+DH518</f>
        <v>11.899999999999999</v>
      </c>
      <c r="DZ518" s="4">
        <f t="shared" ref="DZ518:DZ581" si="417">CO518+CT518+CY518+DD518+DI518</f>
        <v>33</v>
      </c>
      <c r="EA518" s="4">
        <f t="shared" ref="EA518:EA581" si="418">CP518+CU518+CZ518+DE518+DJ518</f>
        <v>334.1</v>
      </c>
      <c r="EB518" s="4">
        <f t="shared" ref="EB518:EB581" si="419">CQ518+CV518+DA518+DF518+DK518</f>
        <v>133.35</v>
      </c>
      <c r="EC518" s="4">
        <f t="shared" ref="EC518:EC581" si="420">CR518+CW518+DB518+DG518+DL518</f>
        <v>3.6500000000000012</v>
      </c>
    </row>
    <row r="519" spans="58:133" x14ac:dyDescent="0.15">
      <c r="BF519" s="4">
        <v>515</v>
      </c>
      <c r="BG519" s="4">
        <f t="shared" si="402"/>
        <v>360.5</v>
      </c>
      <c r="BH519" s="4">
        <f t="shared" si="403"/>
        <v>154.5</v>
      </c>
      <c r="BL519" s="4">
        <f t="shared" si="391"/>
        <v>254.5</v>
      </c>
      <c r="BM519" s="4">
        <f t="shared" si="392"/>
        <v>178.14999999999998</v>
      </c>
      <c r="BN519" s="4">
        <f t="shared" si="393"/>
        <v>76.349999999999994</v>
      </c>
      <c r="BR519" s="4">
        <f t="shared" si="394"/>
        <v>322.40000000000003</v>
      </c>
      <c r="BS519" s="4">
        <f t="shared" si="395"/>
        <v>148.79999999999995</v>
      </c>
      <c r="BT519" s="4">
        <f t="shared" si="396"/>
        <v>24.8</v>
      </c>
      <c r="BX519" s="4">
        <f t="shared" si="397"/>
        <v>364.8</v>
      </c>
      <c r="BY519" s="4">
        <f t="shared" si="398"/>
        <v>88.919999999999973</v>
      </c>
      <c r="BZ519" s="4">
        <f t="shared" si="399"/>
        <v>2.2800000000000002</v>
      </c>
      <c r="CD519" s="4">
        <f t="shared" si="400"/>
        <v>54.32</v>
      </c>
      <c r="CE519" s="4">
        <f t="shared" si="401"/>
        <v>1.6800000000000015</v>
      </c>
      <c r="CF519" s="4">
        <f>IF(COUNTIF($BH$5:$BH519,"&gt;=2")&lt;=1,SUM($BG519:$BK519)*C$8,CF518)</f>
        <v>151200</v>
      </c>
      <c r="CG519" s="4">
        <f>IF(COUNTIF($BN$5:$BN519,"&gt;=2")&lt;=1,SUM($BL519:$BP519)*D$8,CG518)</f>
        <v>604799.99999999988</v>
      </c>
      <c r="CH519" s="4">
        <f>IF(COUNTIF($BT$5:$BT519,"&gt;=2")&lt;=1,SUM($BQ519:$BU519)*E$8,CH518)</f>
        <v>2592000</v>
      </c>
      <c r="CI519" s="4">
        <f>IF(COUNTIF($BZ$5:$BZ519,"&gt;=2")&lt;=1,SUM($BV519:$BZ519)*F$8,CI518)</f>
        <v>34560000</v>
      </c>
      <c r="CJ519" s="4">
        <f t="shared" si="404"/>
        <v>4838400</v>
      </c>
      <c r="CK519" s="4">
        <f t="shared" si="405"/>
        <v>494.75</v>
      </c>
      <c r="CM519" s="4">
        <v>515</v>
      </c>
      <c r="CN519" s="4">
        <f>IF(COUNTIF($BH$5:$BH519,"&gt;=2")&gt;1,CN518,BG519)</f>
        <v>4.8999999999999995</v>
      </c>
      <c r="CO519" s="4">
        <f>IF(COUNTIF($BH$5:$BH519,"&gt;=2")&gt;1,CO518,BH519)</f>
        <v>2.1</v>
      </c>
      <c r="CP519" s="4">
        <f>IF(COUNTIF($BH$5:$BH519,"&gt;=2")&gt;1,CP518,BI519)</f>
        <v>0</v>
      </c>
      <c r="CQ519" s="4">
        <f>IF(COUNTIF($BH$5:$BH519,"&gt;=2")&gt;1,CQ518,BJ519)</f>
        <v>0</v>
      </c>
      <c r="CR519" s="4">
        <f>IF(COUNTIF($BH$5:$BH519,"&gt;=2")&gt;1,CR518,BK519)</f>
        <v>0</v>
      </c>
      <c r="CS519" s="4">
        <f>IF(COUNTIF($BN$5:$BN519,"&gt;=2")&gt;1,CS518,BL519)</f>
        <v>7</v>
      </c>
      <c r="CT519" s="4">
        <f>IF(COUNTIF($BN$5:$BN519,"&gt;=2")&gt;1,CT518,BM519)</f>
        <v>4.8999999999999995</v>
      </c>
      <c r="CU519" s="4">
        <f>IF(COUNTIF($BN$5:$BN519,"&gt;=2")&gt;1,CU518,BN519)</f>
        <v>2.1</v>
      </c>
      <c r="CV519" s="4">
        <f>IF(COUNTIF($BN$5:$BN519,"&gt;=2")&gt;1,CV518,BO519)</f>
        <v>0</v>
      </c>
      <c r="CW519" s="4">
        <f>IF(COUNTIF($BN$5:$BN519,"&gt;=2")&gt;1,CW518,BP519)</f>
        <v>0</v>
      </c>
      <c r="CX519" s="4">
        <f>IF(COUNTIF($BT$5:$BT519,"&gt;=2")&gt;1,CX518,BQ519)</f>
        <v>0</v>
      </c>
      <c r="CY519" s="4">
        <f>IF(COUNTIF($BT$5:$BT519,"&gt;=2")&gt;1,CY518,BR519)</f>
        <v>26</v>
      </c>
      <c r="CZ519" s="4">
        <f>IF(COUNTIF($BT$5:$BT519,"&gt;=2")&gt;1,CZ518,BS519)</f>
        <v>11.999999999999996</v>
      </c>
      <c r="DA519" s="4">
        <f>IF(COUNTIF($BT$5:$BT519,"&gt;=2")&gt;1,DA518,BT519)</f>
        <v>2</v>
      </c>
      <c r="DB519" s="4">
        <f>IF(COUNTIF($BT$5:$BT519,"&gt;=2")&gt;1,DB518,BU519)</f>
        <v>0</v>
      </c>
      <c r="DC519" s="4">
        <f>IF(COUNTIF($BZ$5:$BZ519,"&gt;=2")&gt;1,DC518,BV519)</f>
        <v>0</v>
      </c>
      <c r="DD519" s="4">
        <f>IF(COUNTIF($BZ$5:$BZ519,"&gt;=2")&gt;1,DD518,BW519)</f>
        <v>0</v>
      </c>
      <c r="DE519" s="4">
        <f>IF(COUNTIF($BZ$5:$BZ519,"&gt;=2")&gt;1,DE518,BX519)</f>
        <v>320</v>
      </c>
      <c r="DF519" s="4">
        <f>IF(COUNTIF($BZ$5:$BZ519,"&gt;=2")&gt;1,DF518,BY519)</f>
        <v>77.999999999999986</v>
      </c>
      <c r="DG519" s="4">
        <f>IF(COUNTIF($BZ$5:$BZ519,"&gt;=2")&gt;1,DG518,BZ519)</f>
        <v>2</v>
      </c>
      <c r="DH519" s="4">
        <f t="shared" si="406"/>
        <v>0</v>
      </c>
      <c r="DI519" s="4">
        <f t="shared" si="407"/>
        <v>0</v>
      </c>
      <c r="DJ519" s="4">
        <f t="shared" si="408"/>
        <v>0</v>
      </c>
      <c r="DK519" s="4">
        <f t="shared" si="409"/>
        <v>54.32</v>
      </c>
      <c r="DL519" s="4">
        <f t="shared" si="410"/>
        <v>1.6800000000000015</v>
      </c>
      <c r="DM519" s="4">
        <f t="shared" si="411"/>
        <v>7</v>
      </c>
      <c r="DN519" s="4">
        <f t="shared" si="412"/>
        <v>13.999999999999998</v>
      </c>
      <c r="DO519" s="4">
        <f t="shared" si="413"/>
        <v>40</v>
      </c>
      <c r="DP519" s="4">
        <f t="shared" si="414"/>
        <v>400</v>
      </c>
      <c r="DQ519" s="4">
        <f t="shared" si="415"/>
        <v>56</v>
      </c>
      <c r="DS519" s="4">
        <v>515</v>
      </c>
      <c r="DT519" s="4">
        <f>$CK519+INDEX(节奏总纲!D$4:D$163,基础状态预估!$C$2)</f>
        <v>539.00483399593907</v>
      </c>
      <c r="DU519" s="4">
        <f>$CK519+INDEX(节奏总纲!E$4:E$163,基础状态预估!$C$2)</f>
        <v>533.28268396026408</v>
      </c>
      <c r="DV519" s="4">
        <f>$CK519+INDEX(节奏总纲!F$4:F$163,基础状态预估!$C$2)</f>
        <v>526.39220630709644</v>
      </c>
      <c r="DW519" s="4">
        <f>$CK519+INDEX(节奏总纲!G$4:G$163,基础状态预估!$C$2)</f>
        <v>518.03246816526348</v>
      </c>
      <c r="DX519" s="4">
        <f>$CK519+INDEX(节奏总纲!H$4:H$163,基础状态预估!$C$2)</f>
        <v>507.69453894381218</v>
      </c>
      <c r="DY519" s="4">
        <f t="shared" si="416"/>
        <v>11.899999999999999</v>
      </c>
      <c r="DZ519" s="4">
        <f t="shared" si="417"/>
        <v>33</v>
      </c>
      <c r="EA519" s="4">
        <f t="shared" si="418"/>
        <v>334.1</v>
      </c>
      <c r="EB519" s="4">
        <f t="shared" si="419"/>
        <v>134.32</v>
      </c>
      <c r="EC519" s="4">
        <f t="shared" si="420"/>
        <v>3.6800000000000015</v>
      </c>
    </row>
    <row r="520" spans="58:133" x14ac:dyDescent="0.15">
      <c r="BF520" s="4">
        <v>516</v>
      </c>
      <c r="BG520" s="4">
        <f t="shared" si="402"/>
        <v>361.2</v>
      </c>
      <c r="BH520" s="4">
        <f t="shared" si="403"/>
        <v>154.79999999999998</v>
      </c>
      <c r="BL520" s="4">
        <f t="shared" si="391"/>
        <v>255</v>
      </c>
      <c r="BM520" s="4">
        <f t="shared" si="392"/>
        <v>178.5</v>
      </c>
      <c r="BN520" s="4">
        <f t="shared" si="393"/>
        <v>76.5</v>
      </c>
      <c r="BR520" s="4">
        <f t="shared" si="394"/>
        <v>323.05</v>
      </c>
      <c r="BS520" s="4">
        <f t="shared" si="395"/>
        <v>149.09999999999997</v>
      </c>
      <c r="BT520" s="4">
        <f t="shared" si="396"/>
        <v>24.85</v>
      </c>
      <c r="BX520" s="4">
        <f t="shared" si="397"/>
        <v>365.6</v>
      </c>
      <c r="BY520" s="4">
        <f t="shared" si="398"/>
        <v>89.114999999999981</v>
      </c>
      <c r="BZ520" s="4">
        <f t="shared" si="399"/>
        <v>2.2850000000000001</v>
      </c>
      <c r="CD520" s="4">
        <f t="shared" si="400"/>
        <v>55.29</v>
      </c>
      <c r="CE520" s="4">
        <f t="shared" si="401"/>
        <v>1.7100000000000015</v>
      </c>
      <c r="CF520" s="4">
        <f>IF(COUNTIF($BH$5:$BH520,"&gt;=2")&lt;=1,SUM($BG520:$BK520)*C$8,CF519)</f>
        <v>151200</v>
      </c>
      <c r="CG520" s="4">
        <f>IF(COUNTIF($BN$5:$BN520,"&gt;=2")&lt;=1,SUM($BL520:$BP520)*D$8,CG519)</f>
        <v>604799.99999999988</v>
      </c>
      <c r="CH520" s="4">
        <f>IF(COUNTIF($BT$5:$BT520,"&gt;=2")&lt;=1,SUM($BQ520:$BU520)*E$8,CH519)</f>
        <v>2592000</v>
      </c>
      <c r="CI520" s="4">
        <f>IF(COUNTIF($BZ$5:$BZ520,"&gt;=2")&lt;=1,SUM($BV520:$BZ520)*F$8,CI519)</f>
        <v>34560000</v>
      </c>
      <c r="CJ520" s="4">
        <f t="shared" si="404"/>
        <v>4924800</v>
      </c>
      <c r="CK520" s="4">
        <f t="shared" si="405"/>
        <v>495.75</v>
      </c>
      <c r="CM520" s="4">
        <v>516</v>
      </c>
      <c r="CN520" s="4">
        <f>IF(COUNTIF($BH$5:$BH520,"&gt;=2")&gt;1,CN519,BG520)</f>
        <v>4.8999999999999995</v>
      </c>
      <c r="CO520" s="4">
        <f>IF(COUNTIF($BH$5:$BH520,"&gt;=2")&gt;1,CO519,BH520)</f>
        <v>2.1</v>
      </c>
      <c r="CP520" s="4">
        <f>IF(COUNTIF($BH$5:$BH520,"&gt;=2")&gt;1,CP519,BI520)</f>
        <v>0</v>
      </c>
      <c r="CQ520" s="4">
        <f>IF(COUNTIF($BH$5:$BH520,"&gt;=2")&gt;1,CQ519,BJ520)</f>
        <v>0</v>
      </c>
      <c r="CR520" s="4">
        <f>IF(COUNTIF($BH$5:$BH520,"&gt;=2")&gt;1,CR519,BK520)</f>
        <v>0</v>
      </c>
      <c r="CS520" s="4">
        <f>IF(COUNTIF($BN$5:$BN520,"&gt;=2")&gt;1,CS519,BL520)</f>
        <v>7</v>
      </c>
      <c r="CT520" s="4">
        <f>IF(COUNTIF($BN$5:$BN520,"&gt;=2")&gt;1,CT519,BM520)</f>
        <v>4.8999999999999995</v>
      </c>
      <c r="CU520" s="4">
        <f>IF(COUNTIF($BN$5:$BN520,"&gt;=2")&gt;1,CU519,BN520)</f>
        <v>2.1</v>
      </c>
      <c r="CV520" s="4">
        <f>IF(COUNTIF($BN$5:$BN520,"&gt;=2")&gt;1,CV519,BO520)</f>
        <v>0</v>
      </c>
      <c r="CW520" s="4">
        <f>IF(COUNTIF($BN$5:$BN520,"&gt;=2")&gt;1,CW519,BP520)</f>
        <v>0</v>
      </c>
      <c r="CX520" s="4">
        <f>IF(COUNTIF($BT$5:$BT520,"&gt;=2")&gt;1,CX519,BQ520)</f>
        <v>0</v>
      </c>
      <c r="CY520" s="4">
        <f>IF(COUNTIF($BT$5:$BT520,"&gt;=2")&gt;1,CY519,BR520)</f>
        <v>26</v>
      </c>
      <c r="CZ520" s="4">
        <f>IF(COUNTIF($BT$5:$BT520,"&gt;=2")&gt;1,CZ519,BS520)</f>
        <v>11.999999999999996</v>
      </c>
      <c r="DA520" s="4">
        <f>IF(COUNTIF($BT$5:$BT520,"&gt;=2")&gt;1,DA519,BT520)</f>
        <v>2</v>
      </c>
      <c r="DB520" s="4">
        <f>IF(COUNTIF($BT$5:$BT520,"&gt;=2")&gt;1,DB519,BU520)</f>
        <v>0</v>
      </c>
      <c r="DC520" s="4">
        <f>IF(COUNTIF($BZ$5:$BZ520,"&gt;=2")&gt;1,DC519,BV520)</f>
        <v>0</v>
      </c>
      <c r="DD520" s="4">
        <f>IF(COUNTIF($BZ$5:$BZ520,"&gt;=2")&gt;1,DD519,BW520)</f>
        <v>0</v>
      </c>
      <c r="DE520" s="4">
        <f>IF(COUNTIF($BZ$5:$BZ520,"&gt;=2")&gt;1,DE519,BX520)</f>
        <v>320</v>
      </c>
      <c r="DF520" s="4">
        <f>IF(COUNTIF($BZ$5:$BZ520,"&gt;=2")&gt;1,DF519,BY520)</f>
        <v>77.999999999999986</v>
      </c>
      <c r="DG520" s="4">
        <f>IF(COUNTIF($BZ$5:$BZ520,"&gt;=2")&gt;1,DG519,BZ520)</f>
        <v>2</v>
      </c>
      <c r="DH520" s="4">
        <f t="shared" si="406"/>
        <v>0</v>
      </c>
      <c r="DI520" s="4">
        <f t="shared" si="407"/>
        <v>0</v>
      </c>
      <c r="DJ520" s="4">
        <f t="shared" si="408"/>
        <v>0</v>
      </c>
      <c r="DK520" s="4">
        <f t="shared" si="409"/>
        <v>55.29</v>
      </c>
      <c r="DL520" s="4">
        <f t="shared" si="410"/>
        <v>1.7100000000000015</v>
      </c>
      <c r="DM520" s="4">
        <f t="shared" si="411"/>
        <v>7</v>
      </c>
      <c r="DN520" s="4">
        <f t="shared" si="412"/>
        <v>13.999999999999998</v>
      </c>
      <c r="DO520" s="4">
        <f t="shared" si="413"/>
        <v>40</v>
      </c>
      <c r="DP520" s="4">
        <f t="shared" si="414"/>
        <v>400</v>
      </c>
      <c r="DQ520" s="4">
        <f t="shared" si="415"/>
        <v>57</v>
      </c>
      <c r="DS520" s="4">
        <v>516</v>
      </c>
      <c r="DT520" s="4">
        <f>$CK520+INDEX(节奏总纲!D$4:D$163,基础状态预估!$C$2)</f>
        <v>540.00483399593907</v>
      </c>
      <c r="DU520" s="4">
        <f>$CK520+INDEX(节奏总纲!E$4:E$163,基础状态预估!$C$2)</f>
        <v>534.28268396026408</v>
      </c>
      <c r="DV520" s="4">
        <f>$CK520+INDEX(节奏总纲!F$4:F$163,基础状态预估!$C$2)</f>
        <v>527.39220630709644</v>
      </c>
      <c r="DW520" s="4">
        <f>$CK520+INDEX(节奏总纲!G$4:G$163,基础状态预估!$C$2)</f>
        <v>519.03246816526348</v>
      </c>
      <c r="DX520" s="4">
        <f>$CK520+INDEX(节奏总纲!H$4:H$163,基础状态预估!$C$2)</f>
        <v>508.69453894381218</v>
      </c>
      <c r="DY520" s="4">
        <f t="shared" si="416"/>
        <v>11.899999999999999</v>
      </c>
      <c r="DZ520" s="4">
        <f t="shared" si="417"/>
        <v>33</v>
      </c>
      <c r="EA520" s="4">
        <f t="shared" si="418"/>
        <v>334.1</v>
      </c>
      <c r="EB520" s="4">
        <f t="shared" si="419"/>
        <v>135.29</v>
      </c>
      <c r="EC520" s="4">
        <f t="shared" si="420"/>
        <v>3.7100000000000017</v>
      </c>
    </row>
    <row r="521" spans="58:133" x14ac:dyDescent="0.15">
      <c r="BF521" s="4">
        <v>517</v>
      </c>
      <c r="BG521" s="4">
        <f t="shared" si="402"/>
        <v>361.9</v>
      </c>
      <c r="BH521" s="4">
        <f t="shared" si="403"/>
        <v>155.1</v>
      </c>
      <c r="BL521" s="4">
        <f t="shared" si="391"/>
        <v>255.5</v>
      </c>
      <c r="BM521" s="4">
        <f t="shared" si="392"/>
        <v>178.85</v>
      </c>
      <c r="BN521" s="4">
        <f t="shared" si="393"/>
        <v>76.649999999999991</v>
      </c>
      <c r="BR521" s="4">
        <f t="shared" si="394"/>
        <v>323.7</v>
      </c>
      <c r="BS521" s="4">
        <f t="shared" si="395"/>
        <v>149.39999999999998</v>
      </c>
      <c r="BT521" s="4">
        <f t="shared" si="396"/>
        <v>24.900000000000002</v>
      </c>
      <c r="BX521" s="4">
        <f t="shared" si="397"/>
        <v>366.40000000000003</v>
      </c>
      <c r="BY521" s="4">
        <f t="shared" si="398"/>
        <v>89.309999999999974</v>
      </c>
      <c r="BZ521" s="4">
        <f t="shared" si="399"/>
        <v>2.29</v>
      </c>
      <c r="CD521" s="4">
        <f t="shared" si="400"/>
        <v>56.26</v>
      </c>
      <c r="CE521" s="4">
        <f t="shared" si="401"/>
        <v>1.7400000000000015</v>
      </c>
      <c r="CF521" s="4">
        <f>IF(COUNTIF($BH$5:$BH521,"&gt;=2")&lt;=1,SUM($BG521:$BK521)*C$8,CF520)</f>
        <v>151200</v>
      </c>
      <c r="CG521" s="4">
        <f>IF(COUNTIF($BN$5:$BN521,"&gt;=2")&lt;=1,SUM($BL521:$BP521)*D$8,CG520)</f>
        <v>604799.99999999988</v>
      </c>
      <c r="CH521" s="4">
        <f>IF(COUNTIF($BT$5:$BT521,"&gt;=2")&lt;=1,SUM($BQ521:$BU521)*E$8,CH520)</f>
        <v>2592000</v>
      </c>
      <c r="CI521" s="4">
        <f>IF(COUNTIF($BZ$5:$BZ521,"&gt;=2")&lt;=1,SUM($BV521:$BZ521)*F$8,CI520)</f>
        <v>34560000</v>
      </c>
      <c r="CJ521" s="4">
        <f t="shared" si="404"/>
        <v>5011200</v>
      </c>
      <c r="CK521" s="4">
        <f t="shared" si="405"/>
        <v>496.75</v>
      </c>
      <c r="CM521" s="4">
        <v>517</v>
      </c>
      <c r="CN521" s="4">
        <f>IF(COUNTIF($BH$5:$BH521,"&gt;=2")&gt;1,CN520,BG521)</f>
        <v>4.8999999999999995</v>
      </c>
      <c r="CO521" s="4">
        <f>IF(COUNTIF($BH$5:$BH521,"&gt;=2")&gt;1,CO520,BH521)</f>
        <v>2.1</v>
      </c>
      <c r="CP521" s="4">
        <f>IF(COUNTIF($BH$5:$BH521,"&gt;=2")&gt;1,CP520,BI521)</f>
        <v>0</v>
      </c>
      <c r="CQ521" s="4">
        <f>IF(COUNTIF($BH$5:$BH521,"&gt;=2")&gt;1,CQ520,BJ521)</f>
        <v>0</v>
      </c>
      <c r="CR521" s="4">
        <f>IF(COUNTIF($BH$5:$BH521,"&gt;=2")&gt;1,CR520,BK521)</f>
        <v>0</v>
      </c>
      <c r="CS521" s="4">
        <f>IF(COUNTIF($BN$5:$BN521,"&gt;=2")&gt;1,CS520,BL521)</f>
        <v>7</v>
      </c>
      <c r="CT521" s="4">
        <f>IF(COUNTIF($BN$5:$BN521,"&gt;=2")&gt;1,CT520,BM521)</f>
        <v>4.8999999999999995</v>
      </c>
      <c r="CU521" s="4">
        <f>IF(COUNTIF($BN$5:$BN521,"&gt;=2")&gt;1,CU520,BN521)</f>
        <v>2.1</v>
      </c>
      <c r="CV521" s="4">
        <f>IF(COUNTIF($BN$5:$BN521,"&gt;=2")&gt;1,CV520,BO521)</f>
        <v>0</v>
      </c>
      <c r="CW521" s="4">
        <f>IF(COUNTIF($BN$5:$BN521,"&gt;=2")&gt;1,CW520,BP521)</f>
        <v>0</v>
      </c>
      <c r="CX521" s="4">
        <f>IF(COUNTIF($BT$5:$BT521,"&gt;=2")&gt;1,CX520,BQ521)</f>
        <v>0</v>
      </c>
      <c r="CY521" s="4">
        <f>IF(COUNTIF($BT$5:$BT521,"&gt;=2")&gt;1,CY520,BR521)</f>
        <v>26</v>
      </c>
      <c r="CZ521" s="4">
        <f>IF(COUNTIF($BT$5:$BT521,"&gt;=2")&gt;1,CZ520,BS521)</f>
        <v>11.999999999999996</v>
      </c>
      <c r="DA521" s="4">
        <f>IF(COUNTIF($BT$5:$BT521,"&gt;=2")&gt;1,DA520,BT521)</f>
        <v>2</v>
      </c>
      <c r="DB521" s="4">
        <f>IF(COUNTIF($BT$5:$BT521,"&gt;=2")&gt;1,DB520,BU521)</f>
        <v>0</v>
      </c>
      <c r="DC521" s="4">
        <f>IF(COUNTIF($BZ$5:$BZ521,"&gt;=2")&gt;1,DC520,BV521)</f>
        <v>0</v>
      </c>
      <c r="DD521" s="4">
        <f>IF(COUNTIF($BZ$5:$BZ521,"&gt;=2")&gt;1,DD520,BW521)</f>
        <v>0</v>
      </c>
      <c r="DE521" s="4">
        <f>IF(COUNTIF($BZ$5:$BZ521,"&gt;=2")&gt;1,DE520,BX521)</f>
        <v>320</v>
      </c>
      <c r="DF521" s="4">
        <f>IF(COUNTIF($BZ$5:$BZ521,"&gt;=2")&gt;1,DF520,BY521)</f>
        <v>77.999999999999986</v>
      </c>
      <c r="DG521" s="4">
        <f>IF(COUNTIF($BZ$5:$BZ521,"&gt;=2")&gt;1,DG520,BZ521)</f>
        <v>2</v>
      </c>
      <c r="DH521" s="4">
        <f t="shared" si="406"/>
        <v>0</v>
      </c>
      <c r="DI521" s="4">
        <f t="shared" si="407"/>
        <v>0</v>
      </c>
      <c r="DJ521" s="4">
        <f t="shared" si="408"/>
        <v>0</v>
      </c>
      <c r="DK521" s="4">
        <f t="shared" si="409"/>
        <v>56.26</v>
      </c>
      <c r="DL521" s="4">
        <f t="shared" si="410"/>
        <v>1.7400000000000015</v>
      </c>
      <c r="DM521" s="4">
        <f t="shared" si="411"/>
        <v>7</v>
      </c>
      <c r="DN521" s="4">
        <f t="shared" si="412"/>
        <v>13.999999999999998</v>
      </c>
      <c r="DO521" s="4">
        <f t="shared" si="413"/>
        <v>40</v>
      </c>
      <c r="DP521" s="4">
        <f t="shared" si="414"/>
        <v>400</v>
      </c>
      <c r="DQ521" s="4">
        <f t="shared" si="415"/>
        <v>58</v>
      </c>
      <c r="DS521" s="4">
        <v>517</v>
      </c>
      <c r="DT521" s="4">
        <f>$CK521+INDEX(节奏总纲!D$4:D$163,基础状态预估!$C$2)</f>
        <v>541.00483399593907</v>
      </c>
      <c r="DU521" s="4">
        <f>$CK521+INDEX(节奏总纲!E$4:E$163,基础状态预估!$C$2)</f>
        <v>535.28268396026408</v>
      </c>
      <c r="DV521" s="4">
        <f>$CK521+INDEX(节奏总纲!F$4:F$163,基础状态预估!$C$2)</f>
        <v>528.39220630709644</v>
      </c>
      <c r="DW521" s="4">
        <f>$CK521+INDEX(节奏总纲!G$4:G$163,基础状态预估!$C$2)</f>
        <v>520.03246816526348</v>
      </c>
      <c r="DX521" s="4">
        <f>$CK521+INDEX(节奏总纲!H$4:H$163,基础状态预估!$C$2)</f>
        <v>509.69453894381218</v>
      </c>
      <c r="DY521" s="4">
        <f t="shared" si="416"/>
        <v>11.899999999999999</v>
      </c>
      <c r="DZ521" s="4">
        <f t="shared" si="417"/>
        <v>33</v>
      </c>
      <c r="EA521" s="4">
        <f t="shared" si="418"/>
        <v>334.1</v>
      </c>
      <c r="EB521" s="4">
        <f t="shared" si="419"/>
        <v>136.26</v>
      </c>
      <c r="EC521" s="4">
        <f t="shared" si="420"/>
        <v>3.7400000000000015</v>
      </c>
    </row>
    <row r="522" spans="58:133" x14ac:dyDescent="0.15">
      <c r="BF522" s="4">
        <v>518</v>
      </c>
      <c r="BG522" s="4">
        <f t="shared" si="402"/>
        <v>362.59999999999997</v>
      </c>
      <c r="BH522" s="4">
        <f t="shared" si="403"/>
        <v>155.4</v>
      </c>
      <c r="BL522" s="4">
        <f t="shared" si="391"/>
        <v>256</v>
      </c>
      <c r="BM522" s="4">
        <f t="shared" si="392"/>
        <v>179.2</v>
      </c>
      <c r="BN522" s="4">
        <f t="shared" si="393"/>
        <v>76.8</v>
      </c>
      <c r="BR522" s="4">
        <f t="shared" si="394"/>
        <v>324.35000000000002</v>
      </c>
      <c r="BS522" s="4">
        <f t="shared" si="395"/>
        <v>149.69999999999996</v>
      </c>
      <c r="BT522" s="4">
        <f t="shared" si="396"/>
        <v>24.950000000000003</v>
      </c>
      <c r="BX522" s="4">
        <f t="shared" si="397"/>
        <v>367.20000000000005</v>
      </c>
      <c r="BY522" s="4">
        <f t="shared" si="398"/>
        <v>89.504999999999981</v>
      </c>
      <c r="BZ522" s="4">
        <f t="shared" si="399"/>
        <v>2.2949999999999999</v>
      </c>
      <c r="CD522" s="4">
        <f t="shared" si="400"/>
        <v>57.23</v>
      </c>
      <c r="CE522" s="4">
        <f t="shared" si="401"/>
        <v>1.7700000000000016</v>
      </c>
      <c r="CF522" s="4">
        <f>IF(COUNTIF($BH$5:$BH522,"&gt;=2")&lt;=1,SUM($BG522:$BK522)*C$8,CF521)</f>
        <v>151200</v>
      </c>
      <c r="CG522" s="4">
        <f>IF(COUNTIF($BN$5:$BN522,"&gt;=2")&lt;=1,SUM($BL522:$BP522)*D$8,CG521)</f>
        <v>604799.99999999988</v>
      </c>
      <c r="CH522" s="4">
        <f>IF(COUNTIF($BT$5:$BT522,"&gt;=2")&lt;=1,SUM($BQ522:$BU522)*E$8,CH521)</f>
        <v>2592000</v>
      </c>
      <c r="CI522" s="4">
        <f>IF(COUNTIF($BZ$5:$BZ522,"&gt;=2")&lt;=1,SUM($BV522:$BZ522)*F$8,CI521)</f>
        <v>34560000</v>
      </c>
      <c r="CJ522" s="4">
        <f t="shared" si="404"/>
        <v>5097600</v>
      </c>
      <c r="CK522" s="4">
        <f t="shared" si="405"/>
        <v>497.75</v>
      </c>
      <c r="CM522" s="4">
        <v>518</v>
      </c>
      <c r="CN522" s="4">
        <f>IF(COUNTIF($BH$5:$BH522,"&gt;=2")&gt;1,CN521,BG522)</f>
        <v>4.8999999999999995</v>
      </c>
      <c r="CO522" s="4">
        <f>IF(COUNTIF($BH$5:$BH522,"&gt;=2")&gt;1,CO521,BH522)</f>
        <v>2.1</v>
      </c>
      <c r="CP522" s="4">
        <f>IF(COUNTIF($BH$5:$BH522,"&gt;=2")&gt;1,CP521,BI522)</f>
        <v>0</v>
      </c>
      <c r="CQ522" s="4">
        <f>IF(COUNTIF($BH$5:$BH522,"&gt;=2")&gt;1,CQ521,BJ522)</f>
        <v>0</v>
      </c>
      <c r="CR522" s="4">
        <f>IF(COUNTIF($BH$5:$BH522,"&gt;=2")&gt;1,CR521,BK522)</f>
        <v>0</v>
      </c>
      <c r="CS522" s="4">
        <f>IF(COUNTIF($BN$5:$BN522,"&gt;=2")&gt;1,CS521,BL522)</f>
        <v>7</v>
      </c>
      <c r="CT522" s="4">
        <f>IF(COUNTIF($BN$5:$BN522,"&gt;=2")&gt;1,CT521,BM522)</f>
        <v>4.8999999999999995</v>
      </c>
      <c r="CU522" s="4">
        <f>IF(COUNTIF($BN$5:$BN522,"&gt;=2")&gt;1,CU521,BN522)</f>
        <v>2.1</v>
      </c>
      <c r="CV522" s="4">
        <f>IF(COUNTIF($BN$5:$BN522,"&gt;=2")&gt;1,CV521,BO522)</f>
        <v>0</v>
      </c>
      <c r="CW522" s="4">
        <f>IF(COUNTIF($BN$5:$BN522,"&gt;=2")&gt;1,CW521,BP522)</f>
        <v>0</v>
      </c>
      <c r="CX522" s="4">
        <f>IF(COUNTIF($BT$5:$BT522,"&gt;=2")&gt;1,CX521,BQ522)</f>
        <v>0</v>
      </c>
      <c r="CY522" s="4">
        <f>IF(COUNTIF($BT$5:$BT522,"&gt;=2")&gt;1,CY521,BR522)</f>
        <v>26</v>
      </c>
      <c r="CZ522" s="4">
        <f>IF(COUNTIF($BT$5:$BT522,"&gt;=2")&gt;1,CZ521,BS522)</f>
        <v>11.999999999999996</v>
      </c>
      <c r="DA522" s="4">
        <f>IF(COUNTIF($BT$5:$BT522,"&gt;=2")&gt;1,DA521,BT522)</f>
        <v>2</v>
      </c>
      <c r="DB522" s="4">
        <f>IF(COUNTIF($BT$5:$BT522,"&gt;=2")&gt;1,DB521,BU522)</f>
        <v>0</v>
      </c>
      <c r="DC522" s="4">
        <f>IF(COUNTIF($BZ$5:$BZ522,"&gt;=2")&gt;1,DC521,BV522)</f>
        <v>0</v>
      </c>
      <c r="DD522" s="4">
        <f>IF(COUNTIF($BZ$5:$BZ522,"&gt;=2")&gt;1,DD521,BW522)</f>
        <v>0</v>
      </c>
      <c r="DE522" s="4">
        <f>IF(COUNTIF($BZ$5:$BZ522,"&gt;=2")&gt;1,DE521,BX522)</f>
        <v>320</v>
      </c>
      <c r="DF522" s="4">
        <f>IF(COUNTIF($BZ$5:$BZ522,"&gt;=2")&gt;1,DF521,BY522)</f>
        <v>77.999999999999986</v>
      </c>
      <c r="DG522" s="4">
        <f>IF(COUNTIF($BZ$5:$BZ522,"&gt;=2")&gt;1,DG521,BZ522)</f>
        <v>2</v>
      </c>
      <c r="DH522" s="4">
        <f t="shared" si="406"/>
        <v>0</v>
      </c>
      <c r="DI522" s="4">
        <f t="shared" si="407"/>
        <v>0</v>
      </c>
      <c r="DJ522" s="4">
        <f t="shared" si="408"/>
        <v>0</v>
      </c>
      <c r="DK522" s="4">
        <f t="shared" si="409"/>
        <v>57.23</v>
      </c>
      <c r="DL522" s="4">
        <f t="shared" si="410"/>
        <v>1.7700000000000016</v>
      </c>
      <c r="DM522" s="4">
        <f t="shared" si="411"/>
        <v>7</v>
      </c>
      <c r="DN522" s="4">
        <f t="shared" si="412"/>
        <v>13.999999999999998</v>
      </c>
      <c r="DO522" s="4">
        <f t="shared" si="413"/>
        <v>40</v>
      </c>
      <c r="DP522" s="4">
        <f t="shared" si="414"/>
        <v>400</v>
      </c>
      <c r="DQ522" s="4">
        <f t="shared" si="415"/>
        <v>59</v>
      </c>
      <c r="DS522" s="4">
        <v>518</v>
      </c>
      <c r="DT522" s="4">
        <f>$CK522+INDEX(节奏总纲!D$4:D$163,基础状态预估!$C$2)</f>
        <v>542.00483399593907</v>
      </c>
      <c r="DU522" s="4">
        <f>$CK522+INDEX(节奏总纲!E$4:E$163,基础状态预估!$C$2)</f>
        <v>536.28268396026408</v>
      </c>
      <c r="DV522" s="4">
        <f>$CK522+INDEX(节奏总纲!F$4:F$163,基础状态预估!$C$2)</f>
        <v>529.39220630709644</v>
      </c>
      <c r="DW522" s="4">
        <f>$CK522+INDEX(节奏总纲!G$4:G$163,基础状态预估!$C$2)</f>
        <v>521.03246816526348</v>
      </c>
      <c r="DX522" s="4">
        <f>$CK522+INDEX(节奏总纲!H$4:H$163,基础状态预估!$C$2)</f>
        <v>510.69453894381218</v>
      </c>
      <c r="DY522" s="4">
        <f t="shared" si="416"/>
        <v>11.899999999999999</v>
      </c>
      <c r="DZ522" s="4">
        <f t="shared" si="417"/>
        <v>33</v>
      </c>
      <c r="EA522" s="4">
        <f t="shared" si="418"/>
        <v>334.1</v>
      </c>
      <c r="EB522" s="4">
        <f t="shared" si="419"/>
        <v>137.22999999999999</v>
      </c>
      <c r="EC522" s="4">
        <f t="shared" si="420"/>
        <v>3.7700000000000014</v>
      </c>
    </row>
    <row r="523" spans="58:133" x14ac:dyDescent="0.15">
      <c r="BF523" s="4">
        <v>519</v>
      </c>
      <c r="BG523" s="4">
        <f t="shared" si="402"/>
        <v>363.29999999999995</v>
      </c>
      <c r="BH523" s="4">
        <f t="shared" si="403"/>
        <v>155.69999999999999</v>
      </c>
      <c r="BL523" s="4">
        <f t="shared" si="391"/>
        <v>256.5</v>
      </c>
      <c r="BM523" s="4">
        <f t="shared" si="392"/>
        <v>179.54999999999998</v>
      </c>
      <c r="BN523" s="4">
        <f t="shared" si="393"/>
        <v>76.95</v>
      </c>
      <c r="BR523" s="4">
        <f t="shared" si="394"/>
        <v>325</v>
      </c>
      <c r="BS523" s="4">
        <f t="shared" si="395"/>
        <v>149.99999999999997</v>
      </c>
      <c r="BT523" s="4">
        <f t="shared" si="396"/>
        <v>25</v>
      </c>
      <c r="BX523" s="4">
        <f t="shared" si="397"/>
        <v>368</v>
      </c>
      <c r="BY523" s="4">
        <f t="shared" si="398"/>
        <v>89.699999999999974</v>
      </c>
      <c r="BZ523" s="4">
        <f t="shared" si="399"/>
        <v>2.3000000000000003</v>
      </c>
      <c r="CD523" s="4">
        <f t="shared" si="400"/>
        <v>58.199999999999996</v>
      </c>
      <c r="CE523" s="4">
        <f t="shared" si="401"/>
        <v>1.8000000000000016</v>
      </c>
      <c r="CF523" s="4">
        <f>IF(COUNTIF($BH$5:$BH523,"&gt;=2")&lt;=1,SUM($BG523:$BK523)*C$8,CF522)</f>
        <v>151200</v>
      </c>
      <c r="CG523" s="4">
        <f>IF(COUNTIF($BN$5:$BN523,"&gt;=2")&lt;=1,SUM($BL523:$BP523)*D$8,CG522)</f>
        <v>604799.99999999988</v>
      </c>
      <c r="CH523" s="4">
        <f>IF(COUNTIF($BT$5:$BT523,"&gt;=2")&lt;=1,SUM($BQ523:$BU523)*E$8,CH522)</f>
        <v>2592000</v>
      </c>
      <c r="CI523" s="4">
        <f>IF(COUNTIF($BZ$5:$BZ523,"&gt;=2")&lt;=1,SUM($BV523:$BZ523)*F$8,CI522)</f>
        <v>34560000</v>
      </c>
      <c r="CJ523" s="4">
        <f t="shared" si="404"/>
        <v>5184000</v>
      </c>
      <c r="CK523" s="4">
        <f t="shared" si="405"/>
        <v>498.75</v>
      </c>
      <c r="CM523" s="4">
        <v>519</v>
      </c>
      <c r="CN523" s="4">
        <f>IF(COUNTIF($BH$5:$BH523,"&gt;=2")&gt;1,CN522,BG523)</f>
        <v>4.8999999999999995</v>
      </c>
      <c r="CO523" s="4">
        <f>IF(COUNTIF($BH$5:$BH523,"&gt;=2")&gt;1,CO522,BH523)</f>
        <v>2.1</v>
      </c>
      <c r="CP523" s="4">
        <f>IF(COUNTIF($BH$5:$BH523,"&gt;=2")&gt;1,CP522,BI523)</f>
        <v>0</v>
      </c>
      <c r="CQ523" s="4">
        <f>IF(COUNTIF($BH$5:$BH523,"&gt;=2")&gt;1,CQ522,BJ523)</f>
        <v>0</v>
      </c>
      <c r="CR523" s="4">
        <f>IF(COUNTIF($BH$5:$BH523,"&gt;=2")&gt;1,CR522,BK523)</f>
        <v>0</v>
      </c>
      <c r="CS523" s="4">
        <f>IF(COUNTIF($BN$5:$BN523,"&gt;=2")&gt;1,CS522,BL523)</f>
        <v>7</v>
      </c>
      <c r="CT523" s="4">
        <f>IF(COUNTIF($BN$5:$BN523,"&gt;=2")&gt;1,CT522,BM523)</f>
        <v>4.8999999999999995</v>
      </c>
      <c r="CU523" s="4">
        <f>IF(COUNTIF($BN$5:$BN523,"&gt;=2")&gt;1,CU522,BN523)</f>
        <v>2.1</v>
      </c>
      <c r="CV523" s="4">
        <f>IF(COUNTIF($BN$5:$BN523,"&gt;=2")&gt;1,CV522,BO523)</f>
        <v>0</v>
      </c>
      <c r="CW523" s="4">
        <f>IF(COUNTIF($BN$5:$BN523,"&gt;=2")&gt;1,CW522,BP523)</f>
        <v>0</v>
      </c>
      <c r="CX523" s="4">
        <f>IF(COUNTIF($BT$5:$BT523,"&gt;=2")&gt;1,CX522,BQ523)</f>
        <v>0</v>
      </c>
      <c r="CY523" s="4">
        <f>IF(COUNTIF($BT$5:$BT523,"&gt;=2")&gt;1,CY522,BR523)</f>
        <v>26</v>
      </c>
      <c r="CZ523" s="4">
        <f>IF(COUNTIF($BT$5:$BT523,"&gt;=2")&gt;1,CZ522,BS523)</f>
        <v>11.999999999999996</v>
      </c>
      <c r="DA523" s="4">
        <f>IF(COUNTIF($BT$5:$BT523,"&gt;=2")&gt;1,DA522,BT523)</f>
        <v>2</v>
      </c>
      <c r="DB523" s="4">
        <f>IF(COUNTIF($BT$5:$BT523,"&gt;=2")&gt;1,DB522,BU523)</f>
        <v>0</v>
      </c>
      <c r="DC523" s="4">
        <f>IF(COUNTIF($BZ$5:$BZ523,"&gt;=2")&gt;1,DC522,BV523)</f>
        <v>0</v>
      </c>
      <c r="DD523" s="4">
        <f>IF(COUNTIF($BZ$5:$BZ523,"&gt;=2")&gt;1,DD522,BW523)</f>
        <v>0</v>
      </c>
      <c r="DE523" s="4">
        <f>IF(COUNTIF($BZ$5:$BZ523,"&gt;=2")&gt;1,DE522,BX523)</f>
        <v>320</v>
      </c>
      <c r="DF523" s="4">
        <f>IF(COUNTIF($BZ$5:$BZ523,"&gt;=2")&gt;1,DF522,BY523)</f>
        <v>77.999999999999986</v>
      </c>
      <c r="DG523" s="4">
        <f>IF(COUNTIF($BZ$5:$BZ523,"&gt;=2")&gt;1,DG522,BZ523)</f>
        <v>2</v>
      </c>
      <c r="DH523" s="4">
        <f t="shared" si="406"/>
        <v>0</v>
      </c>
      <c r="DI523" s="4">
        <f t="shared" si="407"/>
        <v>0</v>
      </c>
      <c r="DJ523" s="4">
        <f t="shared" si="408"/>
        <v>0</v>
      </c>
      <c r="DK523" s="4">
        <f t="shared" si="409"/>
        <v>58.199999999999996</v>
      </c>
      <c r="DL523" s="4">
        <f t="shared" si="410"/>
        <v>1.8000000000000016</v>
      </c>
      <c r="DM523" s="4">
        <f t="shared" si="411"/>
        <v>7</v>
      </c>
      <c r="DN523" s="4">
        <f t="shared" si="412"/>
        <v>13.999999999999998</v>
      </c>
      <c r="DO523" s="4">
        <f t="shared" si="413"/>
        <v>40</v>
      </c>
      <c r="DP523" s="4">
        <f t="shared" si="414"/>
        <v>400</v>
      </c>
      <c r="DQ523" s="4">
        <f t="shared" si="415"/>
        <v>60</v>
      </c>
      <c r="DS523" s="4">
        <v>519</v>
      </c>
      <c r="DT523" s="4">
        <f>$CK523+INDEX(节奏总纲!D$4:D$163,基础状态预估!$C$2)</f>
        <v>543.00483399593907</v>
      </c>
      <c r="DU523" s="4">
        <f>$CK523+INDEX(节奏总纲!E$4:E$163,基础状态预估!$C$2)</f>
        <v>537.28268396026408</v>
      </c>
      <c r="DV523" s="4">
        <f>$CK523+INDEX(节奏总纲!F$4:F$163,基础状态预估!$C$2)</f>
        <v>530.39220630709644</v>
      </c>
      <c r="DW523" s="4">
        <f>$CK523+INDEX(节奏总纲!G$4:G$163,基础状态预估!$C$2)</f>
        <v>522.03246816526348</v>
      </c>
      <c r="DX523" s="4">
        <f>$CK523+INDEX(节奏总纲!H$4:H$163,基础状态预估!$C$2)</f>
        <v>511.69453894381218</v>
      </c>
      <c r="DY523" s="4">
        <f t="shared" si="416"/>
        <v>11.899999999999999</v>
      </c>
      <c r="DZ523" s="4">
        <f t="shared" si="417"/>
        <v>33</v>
      </c>
      <c r="EA523" s="4">
        <f t="shared" si="418"/>
        <v>334.1</v>
      </c>
      <c r="EB523" s="4">
        <f t="shared" si="419"/>
        <v>138.19999999999999</v>
      </c>
      <c r="EC523" s="4">
        <f t="shared" si="420"/>
        <v>3.8000000000000016</v>
      </c>
    </row>
    <row r="524" spans="58:133" x14ac:dyDescent="0.15">
      <c r="BF524" s="4">
        <v>520</v>
      </c>
      <c r="BG524" s="4">
        <f t="shared" si="402"/>
        <v>364</v>
      </c>
      <c r="BH524" s="4">
        <f t="shared" si="403"/>
        <v>156</v>
      </c>
      <c r="BL524" s="4">
        <f t="shared" si="391"/>
        <v>257</v>
      </c>
      <c r="BM524" s="4">
        <f t="shared" si="392"/>
        <v>179.89999999999998</v>
      </c>
      <c r="BN524" s="4">
        <f t="shared" si="393"/>
        <v>77.099999999999994</v>
      </c>
      <c r="BR524" s="4">
        <f t="shared" si="394"/>
        <v>325.65000000000003</v>
      </c>
      <c r="BS524" s="4">
        <f t="shared" si="395"/>
        <v>150.29999999999995</v>
      </c>
      <c r="BT524" s="4">
        <f t="shared" si="396"/>
        <v>25.05</v>
      </c>
      <c r="BX524" s="4">
        <f t="shared" si="397"/>
        <v>368.8</v>
      </c>
      <c r="BY524" s="4">
        <f t="shared" si="398"/>
        <v>89.894999999999982</v>
      </c>
      <c r="BZ524" s="4">
        <f t="shared" si="399"/>
        <v>2.3050000000000002</v>
      </c>
      <c r="CD524" s="4">
        <f t="shared" si="400"/>
        <v>59.17</v>
      </c>
      <c r="CE524" s="4">
        <f t="shared" si="401"/>
        <v>1.8300000000000016</v>
      </c>
      <c r="CF524" s="4">
        <f>IF(COUNTIF($BH$5:$BH524,"&gt;=2")&lt;=1,SUM($BG524:$BK524)*C$8,CF523)</f>
        <v>151200</v>
      </c>
      <c r="CG524" s="4">
        <f>IF(COUNTIF($BN$5:$BN524,"&gt;=2")&lt;=1,SUM($BL524:$BP524)*D$8,CG523)</f>
        <v>604799.99999999988</v>
      </c>
      <c r="CH524" s="4">
        <f>IF(COUNTIF($BT$5:$BT524,"&gt;=2")&lt;=1,SUM($BQ524:$BU524)*E$8,CH523)</f>
        <v>2592000</v>
      </c>
      <c r="CI524" s="4">
        <f>IF(COUNTIF($BZ$5:$BZ524,"&gt;=2")&lt;=1,SUM($BV524:$BZ524)*F$8,CI523)</f>
        <v>34560000</v>
      </c>
      <c r="CJ524" s="4">
        <f t="shared" si="404"/>
        <v>5270400</v>
      </c>
      <c r="CK524" s="4">
        <f t="shared" si="405"/>
        <v>499.75</v>
      </c>
      <c r="CM524" s="4">
        <v>520</v>
      </c>
      <c r="CN524" s="4">
        <f>IF(COUNTIF($BH$5:$BH524,"&gt;=2")&gt;1,CN523,BG524)</f>
        <v>4.8999999999999995</v>
      </c>
      <c r="CO524" s="4">
        <f>IF(COUNTIF($BH$5:$BH524,"&gt;=2")&gt;1,CO523,BH524)</f>
        <v>2.1</v>
      </c>
      <c r="CP524" s="4">
        <f>IF(COUNTIF($BH$5:$BH524,"&gt;=2")&gt;1,CP523,BI524)</f>
        <v>0</v>
      </c>
      <c r="CQ524" s="4">
        <f>IF(COUNTIF($BH$5:$BH524,"&gt;=2")&gt;1,CQ523,BJ524)</f>
        <v>0</v>
      </c>
      <c r="CR524" s="4">
        <f>IF(COUNTIF($BH$5:$BH524,"&gt;=2")&gt;1,CR523,BK524)</f>
        <v>0</v>
      </c>
      <c r="CS524" s="4">
        <f>IF(COUNTIF($BN$5:$BN524,"&gt;=2")&gt;1,CS523,BL524)</f>
        <v>7</v>
      </c>
      <c r="CT524" s="4">
        <f>IF(COUNTIF($BN$5:$BN524,"&gt;=2")&gt;1,CT523,BM524)</f>
        <v>4.8999999999999995</v>
      </c>
      <c r="CU524" s="4">
        <f>IF(COUNTIF($BN$5:$BN524,"&gt;=2")&gt;1,CU523,BN524)</f>
        <v>2.1</v>
      </c>
      <c r="CV524" s="4">
        <f>IF(COUNTIF($BN$5:$BN524,"&gt;=2")&gt;1,CV523,BO524)</f>
        <v>0</v>
      </c>
      <c r="CW524" s="4">
        <f>IF(COUNTIF($BN$5:$BN524,"&gt;=2")&gt;1,CW523,BP524)</f>
        <v>0</v>
      </c>
      <c r="CX524" s="4">
        <f>IF(COUNTIF($BT$5:$BT524,"&gt;=2")&gt;1,CX523,BQ524)</f>
        <v>0</v>
      </c>
      <c r="CY524" s="4">
        <f>IF(COUNTIF($BT$5:$BT524,"&gt;=2")&gt;1,CY523,BR524)</f>
        <v>26</v>
      </c>
      <c r="CZ524" s="4">
        <f>IF(COUNTIF($BT$5:$BT524,"&gt;=2")&gt;1,CZ523,BS524)</f>
        <v>11.999999999999996</v>
      </c>
      <c r="DA524" s="4">
        <f>IF(COUNTIF($BT$5:$BT524,"&gt;=2")&gt;1,DA523,BT524)</f>
        <v>2</v>
      </c>
      <c r="DB524" s="4">
        <f>IF(COUNTIF($BT$5:$BT524,"&gt;=2")&gt;1,DB523,BU524)</f>
        <v>0</v>
      </c>
      <c r="DC524" s="4">
        <f>IF(COUNTIF($BZ$5:$BZ524,"&gt;=2")&gt;1,DC523,BV524)</f>
        <v>0</v>
      </c>
      <c r="DD524" s="4">
        <f>IF(COUNTIF($BZ$5:$BZ524,"&gt;=2")&gt;1,DD523,BW524)</f>
        <v>0</v>
      </c>
      <c r="DE524" s="4">
        <f>IF(COUNTIF($BZ$5:$BZ524,"&gt;=2")&gt;1,DE523,BX524)</f>
        <v>320</v>
      </c>
      <c r="DF524" s="4">
        <f>IF(COUNTIF($BZ$5:$BZ524,"&gt;=2")&gt;1,DF523,BY524)</f>
        <v>77.999999999999986</v>
      </c>
      <c r="DG524" s="4">
        <f>IF(COUNTIF($BZ$5:$BZ524,"&gt;=2")&gt;1,DG523,BZ524)</f>
        <v>2</v>
      </c>
      <c r="DH524" s="4">
        <f t="shared" si="406"/>
        <v>0</v>
      </c>
      <c r="DI524" s="4">
        <f t="shared" si="407"/>
        <v>0</v>
      </c>
      <c r="DJ524" s="4">
        <f t="shared" si="408"/>
        <v>0</v>
      </c>
      <c r="DK524" s="4">
        <f t="shared" si="409"/>
        <v>59.17</v>
      </c>
      <c r="DL524" s="4">
        <f t="shared" si="410"/>
        <v>1.8300000000000016</v>
      </c>
      <c r="DM524" s="4">
        <f t="shared" si="411"/>
        <v>7</v>
      </c>
      <c r="DN524" s="4">
        <f t="shared" si="412"/>
        <v>13.999999999999998</v>
      </c>
      <c r="DO524" s="4">
        <f t="shared" si="413"/>
        <v>40</v>
      </c>
      <c r="DP524" s="4">
        <f t="shared" si="414"/>
        <v>400</v>
      </c>
      <c r="DQ524" s="4">
        <f t="shared" si="415"/>
        <v>61</v>
      </c>
      <c r="DS524" s="4">
        <v>520</v>
      </c>
      <c r="DT524" s="4">
        <f>$CK524+INDEX(节奏总纲!D$4:D$163,基础状态预估!$C$2)</f>
        <v>544.00483399593907</v>
      </c>
      <c r="DU524" s="4">
        <f>$CK524+INDEX(节奏总纲!E$4:E$163,基础状态预估!$C$2)</f>
        <v>538.28268396026408</v>
      </c>
      <c r="DV524" s="4">
        <f>$CK524+INDEX(节奏总纲!F$4:F$163,基础状态预估!$C$2)</f>
        <v>531.39220630709644</v>
      </c>
      <c r="DW524" s="4">
        <f>$CK524+INDEX(节奏总纲!G$4:G$163,基础状态预估!$C$2)</f>
        <v>523.03246816526348</v>
      </c>
      <c r="DX524" s="4">
        <f>$CK524+INDEX(节奏总纲!H$4:H$163,基础状态预估!$C$2)</f>
        <v>512.69453894381218</v>
      </c>
      <c r="DY524" s="4">
        <f t="shared" si="416"/>
        <v>11.899999999999999</v>
      </c>
      <c r="DZ524" s="4">
        <f t="shared" si="417"/>
        <v>33</v>
      </c>
      <c r="EA524" s="4">
        <f t="shared" si="418"/>
        <v>334.1</v>
      </c>
      <c r="EB524" s="4">
        <f t="shared" si="419"/>
        <v>139.16999999999999</v>
      </c>
      <c r="EC524" s="4">
        <f t="shared" si="420"/>
        <v>3.8300000000000018</v>
      </c>
    </row>
    <row r="525" spans="58:133" x14ac:dyDescent="0.15">
      <c r="BF525" s="4">
        <v>521</v>
      </c>
      <c r="BG525" s="4">
        <f t="shared" si="402"/>
        <v>364.7</v>
      </c>
      <c r="BH525" s="4">
        <f t="shared" si="403"/>
        <v>156.29999999999998</v>
      </c>
      <c r="BL525" s="4">
        <f t="shared" si="391"/>
        <v>257.5</v>
      </c>
      <c r="BM525" s="4">
        <f t="shared" si="392"/>
        <v>180.25</v>
      </c>
      <c r="BN525" s="4">
        <f t="shared" si="393"/>
        <v>77.25</v>
      </c>
      <c r="BR525" s="4">
        <f t="shared" si="394"/>
        <v>326.3</v>
      </c>
      <c r="BS525" s="4">
        <f t="shared" si="395"/>
        <v>150.59999999999997</v>
      </c>
      <c r="BT525" s="4">
        <f t="shared" si="396"/>
        <v>25.1</v>
      </c>
      <c r="BX525" s="4">
        <f t="shared" si="397"/>
        <v>369.6</v>
      </c>
      <c r="BY525" s="4">
        <f t="shared" si="398"/>
        <v>90.089999999999975</v>
      </c>
      <c r="BZ525" s="4">
        <f t="shared" si="399"/>
        <v>2.31</v>
      </c>
      <c r="CD525" s="4">
        <f t="shared" si="400"/>
        <v>60.14</v>
      </c>
      <c r="CE525" s="4">
        <f t="shared" si="401"/>
        <v>1.8600000000000017</v>
      </c>
      <c r="CF525" s="4">
        <f>IF(COUNTIF($BH$5:$BH525,"&gt;=2")&lt;=1,SUM($BG525:$BK525)*C$8,CF524)</f>
        <v>151200</v>
      </c>
      <c r="CG525" s="4">
        <f>IF(COUNTIF($BN$5:$BN525,"&gt;=2")&lt;=1,SUM($BL525:$BP525)*D$8,CG524)</f>
        <v>604799.99999999988</v>
      </c>
      <c r="CH525" s="4">
        <f>IF(COUNTIF($BT$5:$BT525,"&gt;=2")&lt;=1,SUM($BQ525:$BU525)*E$8,CH524)</f>
        <v>2592000</v>
      </c>
      <c r="CI525" s="4">
        <f>IF(COUNTIF($BZ$5:$BZ525,"&gt;=2")&lt;=1,SUM($BV525:$BZ525)*F$8,CI524)</f>
        <v>34560000</v>
      </c>
      <c r="CJ525" s="4">
        <f t="shared" si="404"/>
        <v>5356800</v>
      </c>
      <c r="CK525" s="4">
        <f t="shared" si="405"/>
        <v>500.75</v>
      </c>
      <c r="CM525" s="4">
        <v>521</v>
      </c>
      <c r="CN525" s="4">
        <f>IF(COUNTIF($BH$5:$BH525,"&gt;=2")&gt;1,CN524,BG525)</f>
        <v>4.8999999999999995</v>
      </c>
      <c r="CO525" s="4">
        <f>IF(COUNTIF($BH$5:$BH525,"&gt;=2")&gt;1,CO524,BH525)</f>
        <v>2.1</v>
      </c>
      <c r="CP525" s="4">
        <f>IF(COUNTIF($BH$5:$BH525,"&gt;=2")&gt;1,CP524,BI525)</f>
        <v>0</v>
      </c>
      <c r="CQ525" s="4">
        <f>IF(COUNTIF($BH$5:$BH525,"&gt;=2")&gt;1,CQ524,BJ525)</f>
        <v>0</v>
      </c>
      <c r="CR525" s="4">
        <f>IF(COUNTIF($BH$5:$BH525,"&gt;=2")&gt;1,CR524,BK525)</f>
        <v>0</v>
      </c>
      <c r="CS525" s="4">
        <f>IF(COUNTIF($BN$5:$BN525,"&gt;=2")&gt;1,CS524,BL525)</f>
        <v>7</v>
      </c>
      <c r="CT525" s="4">
        <f>IF(COUNTIF($BN$5:$BN525,"&gt;=2")&gt;1,CT524,BM525)</f>
        <v>4.8999999999999995</v>
      </c>
      <c r="CU525" s="4">
        <f>IF(COUNTIF($BN$5:$BN525,"&gt;=2")&gt;1,CU524,BN525)</f>
        <v>2.1</v>
      </c>
      <c r="CV525" s="4">
        <f>IF(COUNTIF($BN$5:$BN525,"&gt;=2")&gt;1,CV524,BO525)</f>
        <v>0</v>
      </c>
      <c r="CW525" s="4">
        <f>IF(COUNTIF($BN$5:$BN525,"&gt;=2")&gt;1,CW524,BP525)</f>
        <v>0</v>
      </c>
      <c r="CX525" s="4">
        <f>IF(COUNTIF($BT$5:$BT525,"&gt;=2")&gt;1,CX524,BQ525)</f>
        <v>0</v>
      </c>
      <c r="CY525" s="4">
        <f>IF(COUNTIF($BT$5:$BT525,"&gt;=2")&gt;1,CY524,BR525)</f>
        <v>26</v>
      </c>
      <c r="CZ525" s="4">
        <f>IF(COUNTIF($BT$5:$BT525,"&gt;=2")&gt;1,CZ524,BS525)</f>
        <v>11.999999999999996</v>
      </c>
      <c r="DA525" s="4">
        <f>IF(COUNTIF($BT$5:$BT525,"&gt;=2")&gt;1,DA524,BT525)</f>
        <v>2</v>
      </c>
      <c r="DB525" s="4">
        <f>IF(COUNTIF($BT$5:$BT525,"&gt;=2")&gt;1,DB524,BU525)</f>
        <v>0</v>
      </c>
      <c r="DC525" s="4">
        <f>IF(COUNTIF($BZ$5:$BZ525,"&gt;=2")&gt;1,DC524,BV525)</f>
        <v>0</v>
      </c>
      <c r="DD525" s="4">
        <f>IF(COUNTIF($BZ$5:$BZ525,"&gt;=2")&gt;1,DD524,BW525)</f>
        <v>0</v>
      </c>
      <c r="DE525" s="4">
        <f>IF(COUNTIF($BZ$5:$BZ525,"&gt;=2")&gt;1,DE524,BX525)</f>
        <v>320</v>
      </c>
      <c r="DF525" s="4">
        <f>IF(COUNTIF($BZ$5:$BZ525,"&gt;=2")&gt;1,DF524,BY525)</f>
        <v>77.999999999999986</v>
      </c>
      <c r="DG525" s="4">
        <f>IF(COUNTIF($BZ$5:$BZ525,"&gt;=2")&gt;1,DG524,BZ525)</f>
        <v>2</v>
      </c>
      <c r="DH525" s="4">
        <f t="shared" si="406"/>
        <v>0</v>
      </c>
      <c r="DI525" s="4">
        <f t="shared" si="407"/>
        <v>0</v>
      </c>
      <c r="DJ525" s="4">
        <f t="shared" si="408"/>
        <v>0</v>
      </c>
      <c r="DK525" s="4">
        <f t="shared" si="409"/>
        <v>60.14</v>
      </c>
      <c r="DL525" s="4">
        <f t="shared" si="410"/>
        <v>1.8600000000000017</v>
      </c>
      <c r="DM525" s="4">
        <f t="shared" si="411"/>
        <v>7</v>
      </c>
      <c r="DN525" s="4">
        <f t="shared" si="412"/>
        <v>13.999999999999998</v>
      </c>
      <c r="DO525" s="4">
        <f t="shared" si="413"/>
        <v>40</v>
      </c>
      <c r="DP525" s="4">
        <f t="shared" si="414"/>
        <v>400</v>
      </c>
      <c r="DQ525" s="4">
        <f t="shared" si="415"/>
        <v>62</v>
      </c>
      <c r="DS525" s="4">
        <v>521</v>
      </c>
      <c r="DT525" s="4">
        <f>$CK525+INDEX(节奏总纲!D$4:D$163,基础状态预估!$C$2)</f>
        <v>545.00483399593907</v>
      </c>
      <c r="DU525" s="4">
        <f>$CK525+INDEX(节奏总纲!E$4:E$163,基础状态预估!$C$2)</f>
        <v>539.28268396026408</v>
      </c>
      <c r="DV525" s="4">
        <f>$CK525+INDEX(节奏总纲!F$4:F$163,基础状态预估!$C$2)</f>
        <v>532.39220630709644</v>
      </c>
      <c r="DW525" s="4">
        <f>$CK525+INDEX(节奏总纲!G$4:G$163,基础状态预估!$C$2)</f>
        <v>524.03246816526348</v>
      </c>
      <c r="DX525" s="4">
        <f>$CK525+INDEX(节奏总纲!H$4:H$163,基础状态预估!$C$2)</f>
        <v>513.69453894381218</v>
      </c>
      <c r="DY525" s="4">
        <f t="shared" si="416"/>
        <v>11.899999999999999</v>
      </c>
      <c r="DZ525" s="4">
        <f t="shared" si="417"/>
        <v>33</v>
      </c>
      <c r="EA525" s="4">
        <f t="shared" si="418"/>
        <v>334.1</v>
      </c>
      <c r="EB525" s="4">
        <f t="shared" si="419"/>
        <v>140.13999999999999</v>
      </c>
      <c r="EC525" s="4">
        <f t="shared" si="420"/>
        <v>3.8600000000000017</v>
      </c>
    </row>
    <row r="526" spans="58:133" x14ac:dyDescent="0.15">
      <c r="BF526" s="4">
        <v>522</v>
      </c>
      <c r="BG526" s="4">
        <f t="shared" si="402"/>
        <v>365.4</v>
      </c>
      <c r="BH526" s="4">
        <f t="shared" si="403"/>
        <v>156.6</v>
      </c>
      <c r="BL526" s="4">
        <f t="shared" si="391"/>
        <v>258</v>
      </c>
      <c r="BM526" s="4">
        <f t="shared" si="392"/>
        <v>180.6</v>
      </c>
      <c r="BN526" s="4">
        <f t="shared" si="393"/>
        <v>77.399999999999991</v>
      </c>
      <c r="BR526" s="4">
        <f t="shared" si="394"/>
        <v>326.95</v>
      </c>
      <c r="BS526" s="4">
        <f t="shared" si="395"/>
        <v>150.89999999999998</v>
      </c>
      <c r="BT526" s="4">
        <f t="shared" si="396"/>
        <v>25.150000000000002</v>
      </c>
      <c r="BX526" s="4">
        <f t="shared" si="397"/>
        <v>370.40000000000003</v>
      </c>
      <c r="BY526" s="4">
        <f t="shared" si="398"/>
        <v>90.284999999999982</v>
      </c>
      <c r="BZ526" s="4">
        <f t="shared" si="399"/>
        <v>2.3149999999999999</v>
      </c>
      <c r="CD526" s="4">
        <f t="shared" si="400"/>
        <v>61.11</v>
      </c>
      <c r="CE526" s="4">
        <f t="shared" si="401"/>
        <v>1.8900000000000017</v>
      </c>
      <c r="CF526" s="4">
        <f>IF(COUNTIF($BH$5:$BH526,"&gt;=2")&lt;=1,SUM($BG526:$BK526)*C$8,CF525)</f>
        <v>151200</v>
      </c>
      <c r="CG526" s="4">
        <f>IF(COUNTIF($BN$5:$BN526,"&gt;=2")&lt;=1,SUM($BL526:$BP526)*D$8,CG525)</f>
        <v>604799.99999999988</v>
      </c>
      <c r="CH526" s="4">
        <f>IF(COUNTIF($BT$5:$BT526,"&gt;=2")&lt;=1,SUM($BQ526:$BU526)*E$8,CH525)</f>
        <v>2592000</v>
      </c>
      <c r="CI526" s="4">
        <f>IF(COUNTIF($BZ$5:$BZ526,"&gt;=2")&lt;=1,SUM($BV526:$BZ526)*F$8,CI525)</f>
        <v>34560000</v>
      </c>
      <c r="CJ526" s="4">
        <f t="shared" si="404"/>
        <v>5443200</v>
      </c>
      <c r="CK526" s="4">
        <f t="shared" si="405"/>
        <v>501.75</v>
      </c>
      <c r="CM526" s="4">
        <v>522</v>
      </c>
      <c r="CN526" s="4">
        <f>IF(COUNTIF($BH$5:$BH526,"&gt;=2")&gt;1,CN525,BG526)</f>
        <v>4.8999999999999995</v>
      </c>
      <c r="CO526" s="4">
        <f>IF(COUNTIF($BH$5:$BH526,"&gt;=2")&gt;1,CO525,BH526)</f>
        <v>2.1</v>
      </c>
      <c r="CP526" s="4">
        <f>IF(COUNTIF($BH$5:$BH526,"&gt;=2")&gt;1,CP525,BI526)</f>
        <v>0</v>
      </c>
      <c r="CQ526" s="4">
        <f>IF(COUNTIF($BH$5:$BH526,"&gt;=2")&gt;1,CQ525,BJ526)</f>
        <v>0</v>
      </c>
      <c r="CR526" s="4">
        <f>IF(COUNTIF($BH$5:$BH526,"&gt;=2")&gt;1,CR525,BK526)</f>
        <v>0</v>
      </c>
      <c r="CS526" s="4">
        <f>IF(COUNTIF($BN$5:$BN526,"&gt;=2")&gt;1,CS525,BL526)</f>
        <v>7</v>
      </c>
      <c r="CT526" s="4">
        <f>IF(COUNTIF($BN$5:$BN526,"&gt;=2")&gt;1,CT525,BM526)</f>
        <v>4.8999999999999995</v>
      </c>
      <c r="CU526" s="4">
        <f>IF(COUNTIF($BN$5:$BN526,"&gt;=2")&gt;1,CU525,BN526)</f>
        <v>2.1</v>
      </c>
      <c r="CV526" s="4">
        <f>IF(COUNTIF($BN$5:$BN526,"&gt;=2")&gt;1,CV525,BO526)</f>
        <v>0</v>
      </c>
      <c r="CW526" s="4">
        <f>IF(COUNTIF($BN$5:$BN526,"&gt;=2")&gt;1,CW525,BP526)</f>
        <v>0</v>
      </c>
      <c r="CX526" s="4">
        <f>IF(COUNTIF($BT$5:$BT526,"&gt;=2")&gt;1,CX525,BQ526)</f>
        <v>0</v>
      </c>
      <c r="CY526" s="4">
        <f>IF(COUNTIF($BT$5:$BT526,"&gt;=2")&gt;1,CY525,BR526)</f>
        <v>26</v>
      </c>
      <c r="CZ526" s="4">
        <f>IF(COUNTIF($BT$5:$BT526,"&gt;=2")&gt;1,CZ525,BS526)</f>
        <v>11.999999999999996</v>
      </c>
      <c r="DA526" s="4">
        <f>IF(COUNTIF($BT$5:$BT526,"&gt;=2")&gt;1,DA525,BT526)</f>
        <v>2</v>
      </c>
      <c r="DB526" s="4">
        <f>IF(COUNTIF($BT$5:$BT526,"&gt;=2")&gt;1,DB525,BU526)</f>
        <v>0</v>
      </c>
      <c r="DC526" s="4">
        <f>IF(COUNTIF($BZ$5:$BZ526,"&gt;=2")&gt;1,DC525,BV526)</f>
        <v>0</v>
      </c>
      <c r="DD526" s="4">
        <f>IF(COUNTIF($BZ$5:$BZ526,"&gt;=2")&gt;1,DD525,BW526)</f>
        <v>0</v>
      </c>
      <c r="DE526" s="4">
        <f>IF(COUNTIF($BZ$5:$BZ526,"&gt;=2")&gt;1,DE525,BX526)</f>
        <v>320</v>
      </c>
      <c r="DF526" s="4">
        <f>IF(COUNTIF($BZ$5:$BZ526,"&gt;=2")&gt;1,DF525,BY526)</f>
        <v>77.999999999999986</v>
      </c>
      <c r="DG526" s="4">
        <f>IF(COUNTIF($BZ$5:$BZ526,"&gt;=2")&gt;1,DG525,BZ526)</f>
        <v>2</v>
      </c>
      <c r="DH526" s="4">
        <f t="shared" si="406"/>
        <v>0</v>
      </c>
      <c r="DI526" s="4">
        <f t="shared" si="407"/>
        <v>0</v>
      </c>
      <c r="DJ526" s="4">
        <f t="shared" si="408"/>
        <v>0</v>
      </c>
      <c r="DK526" s="4">
        <f t="shared" si="409"/>
        <v>61.11</v>
      </c>
      <c r="DL526" s="4">
        <f t="shared" si="410"/>
        <v>1.8900000000000017</v>
      </c>
      <c r="DM526" s="4">
        <f t="shared" si="411"/>
        <v>7</v>
      </c>
      <c r="DN526" s="4">
        <f t="shared" si="412"/>
        <v>13.999999999999998</v>
      </c>
      <c r="DO526" s="4">
        <f t="shared" si="413"/>
        <v>40</v>
      </c>
      <c r="DP526" s="4">
        <f t="shared" si="414"/>
        <v>400</v>
      </c>
      <c r="DQ526" s="4">
        <f t="shared" si="415"/>
        <v>63</v>
      </c>
      <c r="DS526" s="4">
        <v>522</v>
      </c>
      <c r="DT526" s="4">
        <f>$CK526+INDEX(节奏总纲!D$4:D$163,基础状态预估!$C$2)</f>
        <v>546.00483399593907</v>
      </c>
      <c r="DU526" s="4">
        <f>$CK526+INDEX(节奏总纲!E$4:E$163,基础状态预估!$C$2)</f>
        <v>540.28268396026408</v>
      </c>
      <c r="DV526" s="4">
        <f>$CK526+INDEX(节奏总纲!F$4:F$163,基础状态预估!$C$2)</f>
        <v>533.39220630709644</v>
      </c>
      <c r="DW526" s="4">
        <f>$CK526+INDEX(节奏总纲!G$4:G$163,基础状态预估!$C$2)</f>
        <v>525.03246816526348</v>
      </c>
      <c r="DX526" s="4">
        <f>$CK526+INDEX(节奏总纲!H$4:H$163,基础状态预估!$C$2)</f>
        <v>514.69453894381218</v>
      </c>
      <c r="DY526" s="4">
        <f t="shared" si="416"/>
        <v>11.899999999999999</v>
      </c>
      <c r="DZ526" s="4">
        <f t="shared" si="417"/>
        <v>33</v>
      </c>
      <c r="EA526" s="4">
        <f t="shared" si="418"/>
        <v>334.1</v>
      </c>
      <c r="EB526" s="4">
        <f t="shared" si="419"/>
        <v>141.10999999999999</v>
      </c>
      <c r="EC526" s="4">
        <f t="shared" si="420"/>
        <v>3.8900000000000015</v>
      </c>
    </row>
    <row r="527" spans="58:133" x14ac:dyDescent="0.15">
      <c r="BF527" s="4">
        <v>523</v>
      </c>
      <c r="BG527" s="4">
        <f t="shared" si="402"/>
        <v>366.09999999999997</v>
      </c>
      <c r="BH527" s="4">
        <f t="shared" si="403"/>
        <v>156.9</v>
      </c>
      <c r="BL527" s="4">
        <f t="shared" si="391"/>
        <v>258.5</v>
      </c>
      <c r="BM527" s="4">
        <f t="shared" si="392"/>
        <v>180.95</v>
      </c>
      <c r="BN527" s="4">
        <f t="shared" si="393"/>
        <v>77.55</v>
      </c>
      <c r="BR527" s="4">
        <f t="shared" si="394"/>
        <v>327.60000000000002</v>
      </c>
      <c r="BS527" s="4">
        <f t="shared" si="395"/>
        <v>151.19999999999996</v>
      </c>
      <c r="BT527" s="4">
        <f t="shared" si="396"/>
        <v>25.200000000000003</v>
      </c>
      <c r="BX527" s="4">
        <f t="shared" si="397"/>
        <v>371.20000000000005</v>
      </c>
      <c r="BY527" s="4">
        <f t="shared" si="398"/>
        <v>90.479999999999976</v>
      </c>
      <c r="BZ527" s="4">
        <f t="shared" si="399"/>
        <v>2.3199999999999998</v>
      </c>
      <c r="CD527" s="4">
        <f t="shared" si="400"/>
        <v>62.08</v>
      </c>
      <c r="CE527" s="4">
        <f t="shared" si="401"/>
        <v>1.9200000000000017</v>
      </c>
      <c r="CF527" s="4">
        <f>IF(COUNTIF($BH$5:$BH527,"&gt;=2")&lt;=1,SUM($BG527:$BK527)*C$8,CF526)</f>
        <v>151200</v>
      </c>
      <c r="CG527" s="4">
        <f>IF(COUNTIF($BN$5:$BN527,"&gt;=2")&lt;=1,SUM($BL527:$BP527)*D$8,CG526)</f>
        <v>604799.99999999988</v>
      </c>
      <c r="CH527" s="4">
        <f>IF(COUNTIF($BT$5:$BT527,"&gt;=2")&lt;=1,SUM($BQ527:$BU527)*E$8,CH526)</f>
        <v>2592000</v>
      </c>
      <c r="CI527" s="4">
        <f>IF(COUNTIF($BZ$5:$BZ527,"&gt;=2")&lt;=1,SUM($BV527:$BZ527)*F$8,CI526)</f>
        <v>34560000</v>
      </c>
      <c r="CJ527" s="4">
        <f t="shared" si="404"/>
        <v>5529600</v>
      </c>
      <c r="CK527" s="4">
        <f t="shared" si="405"/>
        <v>502.75</v>
      </c>
      <c r="CM527" s="4">
        <v>523</v>
      </c>
      <c r="CN527" s="4">
        <f>IF(COUNTIF($BH$5:$BH527,"&gt;=2")&gt;1,CN526,BG527)</f>
        <v>4.8999999999999995</v>
      </c>
      <c r="CO527" s="4">
        <f>IF(COUNTIF($BH$5:$BH527,"&gt;=2")&gt;1,CO526,BH527)</f>
        <v>2.1</v>
      </c>
      <c r="CP527" s="4">
        <f>IF(COUNTIF($BH$5:$BH527,"&gt;=2")&gt;1,CP526,BI527)</f>
        <v>0</v>
      </c>
      <c r="CQ527" s="4">
        <f>IF(COUNTIF($BH$5:$BH527,"&gt;=2")&gt;1,CQ526,BJ527)</f>
        <v>0</v>
      </c>
      <c r="CR527" s="4">
        <f>IF(COUNTIF($BH$5:$BH527,"&gt;=2")&gt;1,CR526,BK527)</f>
        <v>0</v>
      </c>
      <c r="CS527" s="4">
        <f>IF(COUNTIF($BN$5:$BN527,"&gt;=2")&gt;1,CS526,BL527)</f>
        <v>7</v>
      </c>
      <c r="CT527" s="4">
        <f>IF(COUNTIF($BN$5:$BN527,"&gt;=2")&gt;1,CT526,BM527)</f>
        <v>4.8999999999999995</v>
      </c>
      <c r="CU527" s="4">
        <f>IF(COUNTIF($BN$5:$BN527,"&gt;=2")&gt;1,CU526,BN527)</f>
        <v>2.1</v>
      </c>
      <c r="CV527" s="4">
        <f>IF(COUNTIF($BN$5:$BN527,"&gt;=2")&gt;1,CV526,BO527)</f>
        <v>0</v>
      </c>
      <c r="CW527" s="4">
        <f>IF(COUNTIF($BN$5:$BN527,"&gt;=2")&gt;1,CW526,BP527)</f>
        <v>0</v>
      </c>
      <c r="CX527" s="4">
        <f>IF(COUNTIF($BT$5:$BT527,"&gt;=2")&gt;1,CX526,BQ527)</f>
        <v>0</v>
      </c>
      <c r="CY527" s="4">
        <f>IF(COUNTIF($BT$5:$BT527,"&gt;=2")&gt;1,CY526,BR527)</f>
        <v>26</v>
      </c>
      <c r="CZ527" s="4">
        <f>IF(COUNTIF($BT$5:$BT527,"&gt;=2")&gt;1,CZ526,BS527)</f>
        <v>11.999999999999996</v>
      </c>
      <c r="DA527" s="4">
        <f>IF(COUNTIF($BT$5:$BT527,"&gt;=2")&gt;1,DA526,BT527)</f>
        <v>2</v>
      </c>
      <c r="DB527" s="4">
        <f>IF(COUNTIF($BT$5:$BT527,"&gt;=2")&gt;1,DB526,BU527)</f>
        <v>0</v>
      </c>
      <c r="DC527" s="4">
        <f>IF(COUNTIF($BZ$5:$BZ527,"&gt;=2")&gt;1,DC526,BV527)</f>
        <v>0</v>
      </c>
      <c r="DD527" s="4">
        <f>IF(COUNTIF($BZ$5:$BZ527,"&gt;=2")&gt;1,DD526,BW527)</f>
        <v>0</v>
      </c>
      <c r="DE527" s="4">
        <f>IF(COUNTIF($BZ$5:$BZ527,"&gt;=2")&gt;1,DE526,BX527)</f>
        <v>320</v>
      </c>
      <c r="DF527" s="4">
        <f>IF(COUNTIF($BZ$5:$BZ527,"&gt;=2")&gt;1,DF526,BY527)</f>
        <v>77.999999999999986</v>
      </c>
      <c r="DG527" s="4">
        <f>IF(COUNTIF($BZ$5:$BZ527,"&gt;=2")&gt;1,DG526,BZ527)</f>
        <v>2</v>
      </c>
      <c r="DH527" s="4">
        <f t="shared" si="406"/>
        <v>0</v>
      </c>
      <c r="DI527" s="4">
        <f t="shared" si="407"/>
        <v>0</v>
      </c>
      <c r="DJ527" s="4">
        <f t="shared" si="408"/>
        <v>0</v>
      </c>
      <c r="DK527" s="4">
        <f t="shared" si="409"/>
        <v>62.08</v>
      </c>
      <c r="DL527" s="4">
        <f t="shared" si="410"/>
        <v>1.9200000000000017</v>
      </c>
      <c r="DM527" s="4">
        <f t="shared" si="411"/>
        <v>7</v>
      </c>
      <c r="DN527" s="4">
        <f t="shared" si="412"/>
        <v>13.999999999999998</v>
      </c>
      <c r="DO527" s="4">
        <f t="shared" si="413"/>
        <v>40</v>
      </c>
      <c r="DP527" s="4">
        <f t="shared" si="414"/>
        <v>400</v>
      </c>
      <c r="DQ527" s="4">
        <f t="shared" si="415"/>
        <v>64</v>
      </c>
      <c r="DS527" s="4">
        <v>523</v>
      </c>
      <c r="DT527" s="4">
        <f>$CK527+INDEX(节奏总纲!D$4:D$163,基础状态预估!$C$2)</f>
        <v>547.00483399593907</v>
      </c>
      <c r="DU527" s="4">
        <f>$CK527+INDEX(节奏总纲!E$4:E$163,基础状态预估!$C$2)</f>
        <v>541.28268396026408</v>
      </c>
      <c r="DV527" s="4">
        <f>$CK527+INDEX(节奏总纲!F$4:F$163,基础状态预估!$C$2)</f>
        <v>534.39220630709644</v>
      </c>
      <c r="DW527" s="4">
        <f>$CK527+INDEX(节奏总纲!G$4:G$163,基础状态预估!$C$2)</f>
        <v>526.03246816526348</v>
      </c>
      <c r="DX527" s="4">
        <f>$CK527+INDEX(节奏总纲!H$4:H$163,基础状态预估!$C$2)</f>
        <v>515.69453894381218</v>
      </c>
      <c r="DY527" s="4">
        <f t="shared" si="416"/>
        <v>11.899999999999999</v>
      </c>
      <c r="DZ527" s="4">
        <f t="shared" si="417"/>
        <v>33</v>
      </c>
      <c r="EA527" s="4">
        <f t="shared" si="418"/>
        <v>334.1</v>
      </c>
      <c r="EB527" s="4">
        <f t="shared" si="419"/>
        <v>142.07999999999998</v>
      </c>
      <c r="EC527" s="4">
        <f t="shared" si="420"/>
        <v>3.9200000000000017</v>
      </c>
    </row>
    <row r="528" spans="58:133" x14ac:dyDescent="0.15">
      <c r="BF528" s="4">
        <v>524</v>
      </c>
      <c r="BG528" s="4">
        <f t="shared" si="402"/>
        <v>366.79999999999995</v>
      </c>
      <c r="BH528" s="4">
        <f t="shared" si="403"/>
        <v>157.19999999999999</v>
      </c>
      <c r="BL528" s="4">
        <f t="shared" si="391"/>
        <v>259</v>
      </c>
      <c r="BM528" s="4">
        <f t="shared" si="392"/>
        <v>181.29999999999998</v>
      </c>
      <c r="BN528" s="4">
        <f t="shared" si="393"/>
        <v>77.7</v>
      </c>
      <c r="BR528" s="4">
        <f t="shared" si="394"/>
        <v>328.25</v>
      </c>
      <c r="BS528" s="4">
        <f t="shared" si="395"/>
        <v>151.49999999999997</v>
      </c>
      <c r="BT528" s="4">
        <f t="shared" si="396"/>
        <v>25.25</v>
      </c>
      <c r="BX528" s="4">
        <f t="shared" si="397"/>
        <v>372</v>
      </c>
      <c r="BY528" s="4">
        <f t="shared" si="398"/>
        <v>90.674999999999983</v>
      </c>
      <c r="BZ528" s="4">
        <f t="shared" si="399"/>
        <v>2.3250000000000002</v>
      </c>
      <c r="CD528" s="4">
        <f t="shared" si="400"/>
        <v>63.05</v>
      </c>
      <c r="CE528" s="4">
        <f t="shared" si="401"/>
        <v>1.9500000000000017</v>
      </c>
      <c r="CF528" s="4">
        <f>IF(COUNTIF($BH$5:$BH528,"&gt;=2")&lt;=1,SUM($BG528:$BK528)*C$8,CF527)</f>
        <v>151200</v>
      </c>
      <c r="CG528" s="4">
        <f>IF(COUNTIF($BN$5:$BN528,"&gt;=2")&lt;=1,SUM($BL528:$BP528)*D$8,CG527)</f>
        <v>604799.99999999988</v>
      </c>
      <c r="CH528" s="4">
        <f>IF(COUNTIF($BT$5:$BT528,"&gt;=2")&lt;=1,SUM($BQ528:$BU528)*E$8,CH527)</f>
        <v>2592000</v>
      </c>
      <c r="CI528" s="4">
        <f>IF(COUNTIF($BZ$5:$BZ528,"&gt;=2")&lt;=1,SUM($BV528:$BZ528)*F$8,CI527)</f>
        <v>34560000</v>
      </c>
      <c r="CJ528" s="4">
        <f t="shared" si="404"/>
        <v>5616000</v>
      </c>
      <c r="CK528" s="4">
        <f t="shared" si="405"/>
        <v>503.75</v>
      </c>
      <c r="CM528" s="4">
        <v>524</v>
      </c>
      <c r="CN528" s="4">
        <f>IF(COUNTIF($BH$5:$BH528,"&gt;=2")&gt;1,CN527,BG528)</f>
        <v>4.8999999999999995</v>
      </c>
      <c r="CO528" s="4">
        <f>IF(COUNTIF($BH$5:$BH528,"&gt;=2")&gt;1,CO527,BH528)</f>
        <v>2.1</v>
      </c>
      <c r="CP528" s="4">
        <f>IF(COUNTIF($BH$5:$BH528,"&gt;=2")&gt;1,CP527,BI528)</f>
        <v>0</v>
      </c>
      <c r="CQ528" s="4">
        <f>IF(COUNTIF($BH$5:$BH528,"&gt;=2")&gt;1,CQ527,BJ528)</f>
        <v>0</v>
      </c>
      <c r="CR528" s="4">
        <f>IF(COUNTIF($BH$5:$BH528,"&gt;=2")&gt;1,CR527,BK528)</f>
        <v>0</v>
      </c>
      <c r="CS528" s="4">
        <f>IF(COUNTIF($BN$5:$BN528,"&gt;=2")&gt;1,CS527,BL528)</f>
        <v>7</v>
      </c>
      <c r="CT528" s="4">
        <f>IF(COUNTIF($BN$5:$BN528,"&gt;=2")&gt;1,CT527,BM528)</f>
        <v>4.8999999999999995</v>
      </c>
      <c r="CU528" s="4">
        <f>IF(COUNTIF($BN$5:$BN528,"&gt;=2")&gt;1,CU527,BN528)</f>
        <v>2.1</v>
      </c>
      <c r="CV528" s="4">
        <f>IF(COUNTIF($BN$5:$BN528,"&gt;=2")&gt;1,CV527,BO528)</f>
        <v>0</v>
      </c>
      <c r="CW528" s="4">
        <f>IF(COUNTIF($BN$5:$BN528,"&gt;=2")&gt;1,CW527,BP528)</f>
        <v>0</v>
      </c>
      <c r="CX528" s="4">
        <f>IF(COUNTIF($BT$5:$BT528,"&gt;=2")&gt;1,CX527,BQ528)</f>
        <v>0</v>
      </c>
      <c r="CY528" s="4">
        <f>IF(COUNTIF($BT$5:$BT528,"&gt;=2")&gt;1,CY527,BR528)</f>
        <v>26</v>
      </c>
      <c r="CZ528" s="4">
        <f>IF(COUNTIF($BT$5:$BT528,"&gt;=2")&gt;1,CZ527,BS528)</f>
        <v>11.999999999999996</v>
      </c>
      <c r="DA528" s="4">
        <f>IF(COUNTIF($BT$5:$BT528,"&gt;=2")&gt;1,DA527,BT528)</f>
        <v>2</v>
      </c>
      <c r="DB528" s="4">
        <f>IF(COUNTIF($BT$5:$BT528,"&gt;=2")&gt;1,DB527,BU528)</f>
        <v>0</v>
      </c>
      <c r="DC528" s="4">
        <f>IF(COUNTIF($BZ$5:$BZ528,"&gt;=2")&gt;1,DC527,BV528)</f>
        <v>0</v>
      </c>
      <c r="DD528" s="4">
        <f>IF(COUNTIF($BZ$5:$BZ528,"&gt;=2")&gt;1,DD527,BW528)</f>
        <v>0</v>
      </c>
      <c r="DE528" s="4">
        <f>IF(COUNTIF($BZ$5:$BZ528,"&gt;=2")&gt;1,DE527,BX528)</f>
        <v>320</v>
      </c>
      <c r="DF528" s="4">
        <f>IF(COUNTIF($BZ$5:$BZ528,"&gt;=2")&gt;1,DF527,BY528)</f>
        <v>77.999999999999986</v>
      </c>
      <c r="DG528" s="4">
        <f>IF(COUNTIF($BZ$5:$BZ528,"&gt;=2")&gt;1,DG527,BZ528)</f>
        <v>2</v>
      </c>
      <c r="DH528" s="4">
        <f t="shared" si="406"/>
        <v>0</v>
      </c>
      <c r="DI528" s="4">
        <f t="shared" si="407"/>
        <v>0</v>
      </c>
      <c r="DJ528" s="4">
        <f t="shared" si="408"/>
        <v>0</v>
      </c>
      <c r="DK528" s="4">
        <f t="shared" si="409"/>
        <v>63.05</v>
      </c>
      <c r="DL528" s="4">
        <f t="shared" si="410"/>
        <v>1.9500000000000017</v>
      </c>
      <c r="DM528" s="4">
        <f t="shared" si="411"/>
        <v>7</v>
      </c>
      <c r="DN528" s="4">
        <f t="shared" si="412"/>
        <v>13.999999999999998</v>
      </c>
      <c r="DO528" s="4">
        <f t="shared" si="413"/>
        <v>40</v>
      </c>
      <c r="DP528" s="4">
        <f t="shared" si="414"/>
        <v>400</v>
      </c>
      <c r="DQ528" s="4">
        <f t="shared" si="415"/>
        <v>65</v>
      </c>
      <c r="DS528" s="4">
        <v>524</v>
      </c>
      <c r="DT528" s="4">
        <f>$CK528+INDEX(节奏总纲!D$4:D$163,基础状态预估!$C$2)</f>
        <v>548.00483399593907</v>
      </c>
      <c r="DU528" s="4">
        <f>$CK528+INDEX(节奏总纲!E$4:E$163,基础状态预估!$C$2)</f>
        <v>542.28268396026408</v>
      </c>
      <c r="DV528" s="4">
        <f>$CK528+INDEX(节奏总纲!F$4:F$163,基础状态预估!$C$2)</f>
        <v>535.39220630709644</v>
      </c>
      <c r="DW528" s="4">
        <f>$CK528+INDEX(节奏总纲!G$4:G$163,基础状态预估!$C$2)</f>
        <v>527.03246816526348</v>
      </c>
      <c r="DX528" s="4">
        <f>$CK528+INDEX(节奏总纲!H$4:H$163,基础状态预估!$C$2)</f>
        <v>516.69453894381218</v>
      </c>
      <c r="DY528" s="4">
        <f t="shared" si="416"/>
        <v>11.899999999999999</v>
      </c>
      <c r="DZ528" s="4">
        <f t="shared" si="417"/>
        <v>33</v>
      </c>
      <c r="EA528" s="4">
        <f t="shared" si="418"/>
        <v>334.1</v>
      </c>
      <c r="EB528" s="4">
        <f t="shared" si="419"/>
        <v>143.04999999999998</v>
      </c>
      <c r="EC528" s="4">
        <f t="shared" si="420"/>
        <v>3.950000000000002</v>
      </c>
    </row>
    <row r="529" spans="58:133" x14ac:dyDescent="0.15">
      <c r="BF529" s="4">
        <v>525</v>
      </c>
      <c r="BG529" s="4">
        <f t="shared" si="402"/>
        <v>367.5</v>
      </c>
      <c r="BH529" s="4">
        <f t="shared" si="403"/>
        <v>157.5</v>
      </c>
      <c r="BL529" s="4">
        <f t="shared" si="391"/>
        <v>259.5</v>
      </c>
      <c r="BM529" s="4">
        <f t="shared" si="392"/>
        <v>181.64999999999998</v>
      </c>
      <c r="BN529" s="4">
        <f t="shared" si="393"/>
        <v>77.849999999999994</v>
      </c>
      <c r="BR529" s="4">
        <f t="shared" si="394"/>
        <v>328.90000000000003</v>
      </c>
      <c r="BS529" s="4">
        <f t="shared" si="395"/>
        <v>151.79999999999995</v>
      </c>
      <c r="BT529" s="4">
        <f t="shared" si="396"/>
        <v>25.3</v>
      </c>
      <c r="BX529" s="4">
        <f t="shared" si="397"/>
        <v>372.8</v>
      </c>
      <c r="BY529" s="4">
        <f t="shared" si="398"/>
        <v>90.869999999999976</v>
      </c>
      <c r="BZ529" s="4">
        <f t="shared" si="399"/>
        <v>2.33</v>
      </c>
      <c r="CD529" s="4">
        <f t="shared" si="400"/>
        <v>64.02</v>
      </c>
      <c r="CE529" s="4">
        <f t="shared" si="401"/>
        <v>1.9800000000000018</v>
      </c>
      <c r="CF529" s="4">
        <f>IF(COUNTIF($BH$5:$BH529,"&gt;=2")&lt;=1,SUM($BG529:$BK529)*C$8,CF528)</f>
        <v>151200</v>
      </c>
      <c r="CG529" s="4">
        <f>IF(COUNTIF($BN$5:$BN529,"&gt;=2")&lt;=1,SUM($BL529:$BP529)*D$8,CG528)</f>
        <v>604799.99999999988</v>
      </c>
      <c r="CH529" s="4">
        <f>IF(COUNTIF($BT$5:$BT529,"&gt;=2")&lt;=1,SUM($BQ529:$BU529)*E$8,CH528)</f>
        <v>2592000</v>
      </c>
      <c r="CI529" s="4">
        <f>IF(COUNTIF($BZ$5:$BZ529,"&gt;=2")&lt;=1,SUM($BV529:$BZ529)*F$8,CI528)</f>
        <v>34560000</v>
      </c>
      <c r="CJ529" s="4">
        <f t="shared" si="404"/>
        <v>5702400</v>
      </c>
      <c r="CK529" s="4">
        <f t="shared" si="405"/>
        <v>504.75</v>
      </c>
      <c r="CM529" s="4">
        <v>525</v>
      </c>
      <c r="CN529" s="4">
        <f>IF(COUNTIF($BH$5:$BH529,"&gt;=2")&gt;1,CN528,BG529)</f>
        <v>4.8999999999999995</v>
      </c>
      <c r="CO529" s="4">
        <f>IF(COUNTIF($BH$5:$BH529,"&gt;=2")&gt;1,CO528,BH529)</f>
        <v>2.1</v>
      </c>
      <c r="CP529" s="4">
        <f>IF(COUNTIF($BH$5:$BH529,"&gt;=2")&gt;1,CP528,BI529)</f>
        <v>0</v>
      </c>
      <c r="CQ529" s="4">
        <f>IF(COUNTIF($BH$5:$BH529,"&gt;=2")&gt;1,CQ528,BJ529)</f>
        <v>0</v>
      </c>
      <c r="CR529" s="4">
        <f>IF(COUNTIF($BH$5:$BH529,"&gt;=2")&gt;1,CR528,BK529)</f>
        <v>0</v>
      </c>
      <c r="CS529" s="4">
        <f>IF(COUNTIF($BN$5:$BN529,"&gt;=2")&gt;1,CS528,BL529)</f>
        <v>7</v>
      </c>
      <c r="CT529" s="4">
        <f>IF(COUNTIF($BN$5:$BN529,"&gt;=2")&gt;1,CT528,BM529)</f>
        <v>4.8999999999999995</v>
      </c>
      <c r="CU529" s="4">
        <f>IF(COUNTIF($BN$5:$BN529,"&gt;=2")&gt;1,CU528,BN529)</f>
        <v>2.1</v>
      </c>
      <c r="CV529" s="4">
        <f>IF(COUNTIF($BN$5:$BN529,"&gt;=2")&gt;1,CV528,BO529)</f>
        <v>0</v>
      </c>
      <c r="CW529" s="4">
        <f>IF(COUNTIF($BN$5:$BN529,"&gt;=2")&gt;1,CW528,BP529)</f>
        <v>0</v>
      </c>
      <c r="CX529" s="4">
        <f>IF(COUNTIF($BT$5:$BT529,"&gt;=2")&gt;1,CX528,BQ529)</f>
        <v>0</v>
      </c>
      <c r="CY529" s="4">
        <f>IF(COUNTIF($BT$5:$BT529,"&gt;=2")&gt;1,CY528,BR529)</f>
        <v>26</v>
      </c>
      <c r="CZ529" s="4">
        <f>IF(COUNTIF($BT$5:$BT529,"&gt;=2")&gt;1,CZ528,BS529)</f>
        <v>11.999999999999996</v>
      </c>
      <c r="DA529" s="4">
        <f>IF(COUNTIF($BT$5:$BT529,"&gt;=2")&gt;1,DA528,BT529)</f>
        <v>2</v>
      </c>
      <c r="DB529" s="4">
        <f>IF(COUNTIF($BT$5:$BT529,"&gt;=2")&gt;1,DB528,BU529)</f>
        <v>0</v>
      </c>
      <c r="DC529" s="4">
        <f>IF(COUNTIF($BZ$5:$BZ529,"&gt;=2")&gt;1,DC528,BV529)</f>
        <v>0</v>
      </c>
      <c r="DD529" s="4">
        <f>IF(COUNTIF($BZ$5:$BZ529,"&gt;=2")&gt;1,DD528,BW529)</f>
        <v>0</v>
      </c>
      <c r="DE529" s="4">
        <f>IF(COUNTIF($BZ$5:$BZ529,"&gt;=2")&gt;1,DE528,BX529)</f>
        <v>320</v>
      </c>
      <c r="DF529" s="4">
        <f>IF(COUNTIF($BZ$5:$BZ529,"&gt;=2")&gt;1,DF528,BY529)</f>
        <v>77.999999999999986</v>
      </c>
      <c r="DG529" s="4">
        <f>IF(COUNTIF($BZ$5:$BZ529,"&gt;=2")&gt;1,DG528,BZ529)</f>
        <v>2</v>
      </c>
      <c r="DH529" s="4">
        <f t="shared" si="406"/>
        <v>0</v>
      </c>
      <c r="DI529" s="4">
        <f t="shared" si="407"/>
        <v>0</v>
      </c>
      <c r="DJ529" s="4">
        <f t="shared" si="408"/>
        <v>0</v>
      </c>
      <c r="DK529" s="4">
        <f t="shared" si="409"/>
        <v>64.02</v>
      </c>
      <c r="DL529" s="4">
        <f t="shared" si="410"/>
        <v>1.9800000000000018</v>
      </c>
      <c r="DM529" s="4">
        <f t="shared" si="411"/>
        <v>7</v>
      </c>
      <c r="DN529" s="4">
        <f t="shared" si="412"/>
        <v>13.999999999999998</v>
      </c>
      <c r="DO529" s="4">
        <f t="shared" si="413"/>
        <v>40</v>
      </c>
      <c r="DP529" s="4">
        <f t="shared" si="414"/>
        <v>400</v>
      </c>
      <c r="DQ529" s="4">
        <f t="shared" si="415"/>
        <v>66</v>
      </c>
      <c r="DS529" s="4">
        <v>525</v>
      </c>
      <c r="DT529" s="4">
        <f>$CK529+INDEX(节奏总纲!D$4:D$163,基础状态预估!$C$2)</f>
        <v>549.00483399593907</v>
      </c>
      <c r="DU529" s="4">
        <f>$CK529+INDEX(节奏总纲!E$4:E$163,基础状态预估!$C$2)</f>
        <v>543.28268396026408</v>
      </c>
      <c r="DV529" s="4">
        <f>$CK529+INDEX(节奏总纲!F$4:F$163,基础状态预估!$C$2)</f>
        <v>536.39220630709644</v>
      </c>
      <c r="DW529" s="4">
        <f>$CK529+INDEX(节奏总纲!G$4:G$163,基础状态预估!$C$2)</f>
        <v>528.03246816526348</v>
      </c>
      <c r="DX529" s="4">
        <f>$CK529+INDEX(节奏总纲!H$4:H$163,基础状态预估!$C$2)</f>
        <v>517.69453894381218</v>
      </c>
      <c r="DY529" s="4">
        <f t="shared" si="416"/>
        <v>11.899999999999999</v>
      </c>
      <c r="DZ529" s="4">
        <f t="shared" si="417"/>
        <v>33</v>
      </c>
      <c r="EA529" s="4">
        <f t="shared" si="418"/>
        <v>334.1</v>
      </c>
      <c r="EB529" s="4">
        <f t="shared" si="419"/>
        <v>144.01999999999998</v>
      </c>
      <c r="EC529" s="4">
        <f t="shared" si="420"/>
        <v>3.9800000000000018</v>
      </c>
    </row>
    <row r="530" spans="58:133" x14ac:dyDescent="0.15">
      <c r="BF530" s="4">
        <v>526</v>
      </c>
      <c r="BG530" s="4">
        <f t="shared" si="402"/>
        <v>368.2</v>
      </c>
      <c r="BH530" s="4">
        <f t="shared" si="403"/>
        <v>157.79999999999998</v>
      </c>
      <c r="BL530" s="4">
        <f t="shared" si="391"/>
        <v>260</v>
      </c>
      <c r="BM530" s="4">
        <f t="shared" si="392"/>
        <v>182</v>
      </c>
      <c r="BN530" s="4">
        <f t="shared" si="393"/>
        <v>78</v>
      </c>
      <c r="BR530" s="4">
        <f t="shared" si="394"/>
        <v>329.55</v>
      </c>
      <c r="BS530" s="4">
        <f t="shared" si="395"/>
        <v>152.09999999999997</v>
      </c>
      <c r="BT530" s="4">
        <f t="shared" si="396"/>
        <v>25.35</v>
      </c>
      <c r="BX530" s="4">
        <f t="shared" si="397"/>
        <v>373.6</v>
      </c>
      <c r="BY530" s="4">
        <f t="shared" si="398"/>
        <v>91.064999999999984</v>
      </c>
      <c r="BZ530" s="4">
        <f t="shared" si="399"/>
        <v>2.335</v>
      </c>
      <c r="CD530" s="4">
        <f t="shared" si="400"/>
        <v>64.989999999999995</v>
      </c>
      <c r="CE530" s="4">
        <f t="shared" si="401"/>
        <v>2.0100000000000016</v>
      </c>
      <c r="CF530" s="4">
        <f>IF(COUNTIF($BH$5:$BH530,"&gt;=2")&lt;=1,SUM($BG530:$BK530)*C$8,CF529)</f>
        <v>151200</v>
      </c>
      <c r="CG530" s="4">
        <f>IF(COUNTIF($BN$5:$BN530,"&gt;=2")&lt;=1,SUM($BL530:$BP530)*D$8,CG529)</f>
        <v>604799.99999999988</v>
      </c>
      <c r="CH530" s="4">
        <f>IF(COUNTIF($BT$5:$BT530,"&gt;=2")&lt;=1,SUM($BQ530:$BU530)*E$8,CH529)</f>
        <v>2592000</v>
      </c>
      <c r="CI530" s="4">
        <f>IF(COUNTIF($BZ$5:$BZ530,"&gt;=2")&lt;=1,SUM($BV530:$BZ530)*F$8,CI529)</f>
        <v>34560000</v>
      </c>
      <c r="CJ530" s="4">
        <f t="shared" si="404"/>
        <v>5788800</v>
      </c>
      <c r="CK530" s="4">
        <f t="shared" si="405"/>
        <v>505.75</v>
      </c>
      <c r="CM530" s="4">
        <v>526</v>
      </c>
      <c r="CN530" s="4">
        <f>IF(COUNTIF($BH$5:$BH530,"&gt;=2")&gt;1,CN529,BG530)</f>
        <v>4.8999999999999995</v>
      </c>
      <c r="CO530" s="4">
        <f>IF(COUNTIF($BH$5:$BH530,"&gt;=2")&gt;1,CO529,BH530)</f>
        <v>2.1</v>
      </c>
      <c r="CP530" s="4">
        <f>IF(COUNTIF($BH$5:$BH530,"&gt;=2")&gt;1,CP529,BI530)</f>
        <v>0</v>
      </c>
      <c r="CQ530" s="4">
        <f>IF(COUNTIF($BH$5:$BH530,"&gt;=2")&gt;1,CQ529,BJ530)</f>
        <v>0</v>
      </c>
      <c r="CR530" s="4">
        <f>IF(COUNTIF($BH$5:$BH530,"&gt;=2")&gt;1,CR529,BK530)</f>
        <v>0</v>
      </c>
      <c r="CS530" s="4">
        <f>IF(COUNTIF($BN$5:$BN530,"&gt;=2")&gt;1,CS529,BL530)</f>
        <v>7</v>
      </c>
      <c r="CT530" s="4">
        <f>IF(COUNTIF($BN$5:$BN530,"&gt;=2")&gt;1,CT529,BM530)</f>
        <v>4.8999999999999995</v>
      </c>
      <c r="CU530" s="4">
        <f>IF(COUNTIF($BN$5:$BN530,"&gt;=2")&gt;1,CU529,BN530)</f>
        <v>2.1</v>
      </c>
      <c r="CV530" s="4">
        <f>IF(COUNTIF($BN$5:$BN530,"&gt;=2")&gt;1,CV529,BO530)</f>
        <v>0</v>
      </c>
      <c r="CW530" s="4">
        <f>IF(COUNTIF($BN$5:$BN530,"&gt;=2")&gt;1,CW529,BP530)</f>
        <v>0</v>
      </c>
      <c r="CX530" s="4">
        <f>IF(COUNTIF($BT$5:$BT530,"&gt;=2")&gt;1,CX529,BQ530)</f>
        <v>0</v>
      </c>
      <c r="CY530" s="4">
        <f>IF(COUNTIF($BT$5:$BT530,"&gt;=2")&gt;1,CY529,BR530)</f>
        <v>26</v>
      </c>
      <c r="CZ530" s="4">
        <f>IF(COUNTIF($BT$5:$BT530,"&gt;=2")&gt;1,CZ529,BS530)</f>
        <v>11.999999999999996</v>
      </c>
      <c r="DA530" s="4">
        <f>IF(COUNTIF($BT$5:$BT530,"&gt;=2")&gt;1,DA529,BT530)</f>
        <v>2</v>
      </c>
      <c r="DB530" s="4">
        <f>IF(COUNTIF($BT$5:$BT530,"&gt;=2")&gt;1,DB529,BU530)</f>
        <v>0</v>
      </c>
      <c r="DC530" s="4">
        <f>IF(COUNTIF($BZ$5:$BZ530,"&gt;=2")&gt;1,DC529,BV530)</f>
        <v>0</v>
      </c>
      <c r="DD530" s="4">
        <f>IF(COUNTIF($BZ$5:$BZ530,"&gt;=2")&gt;1,DD529,BW530)</f>
        <v>0</v>
      </c>
      <c r="DE530" s="4">
        <f>IF(COUNTIF($BZ$5:$BZ530,"&gt;=2")&gt;1,DE529,BX530)</f>
        <v>320</v>
      </c>
      <c r="DF530" s="4">
        <f>IF(COUNTIF($BZ$5:$BZ530,"&gt;=2")&gt;1,DF529,BY530)</f>
        <v>77.999999999999986</v>
      </c>
      <c r="DG530" s="4">
        <f>IF(COUNTIF($BZ$5:$BZ530,"&gt;=2")&gt;1,DG529,BZ530)</f>
        <v>2</v>
      </c>
      <c r="DH530" s="4">
        <f t="shared" si="406"/>
        <v>0</v>
      </c>
      <c r="DI530" s="4">
        <f t="shared" si="407"/>
        <v>0</v>
      </c>
      <c r="DJ530" s="4">
        <f t="shared" si="408"/>
        <v>0</v>
      </c>
      <c r="DK530" s="4">
        <f t="shared" si="409"/>
        <v>64.989999999999995</v>
      </c>
      <c r="DL530" s="4">
        <f t="shared" si="410"/>
        <v>2.0100000000000016</v>
      </c>
      <c r="DM530" s="4">
        <f t="shared" si="411"/>
        <v>7</v>
      </c>
      <c r="DN530" s="4">
        <f t="shared" si="412"/>
        <v>13.999999999999998</v>
      </c>
      <c r="DO530" s="4">
        <f t="shared" si="413"/>
        <v>40</v>
      </c>
      <c r="DP530" s="4">
        <f t="shared" si="414"/>
        <v>400</v>
      </c>
      <c r="DQ530" s="4">
        <f t="shared" si="415"/>
        <v>67</v>
      </c>
      <c r="DS530" s="4">
        <v>526</v>
      </c>
      <c r="DT530" s="4">
        <f>$CK530+INDEX(节奏总纲!D$4:D$163,基础状态预估!$C$2)</f>
        <v>550.00483399593907</v>
      </c>
      <c r="DU530" s="4">
        <f>$CK530+INDEX(节奏总纲!E$4:E$163,基础状态预估!$C$2)</f>
        <v>544.28268396026408</v>
      </c>
      <c r="DV530" s="4">
        <f>$CK530+INDEX(节奏总纲!F$4:F$163,基础状态预估!$C$2)</f>
        <v>537.39220630709644</v>
      </c>
      <c r="DW530" s="4">
        <f>$CK530+INDEX(节奏总纲!G$4:G$163,基础状态预估!$C$2)</f>
        <v>529.03246816526348</v>
      </c>
      <c r="DX530" s="4">
        <f>$CK530+INDEX(节奏总纲!H$4:H$163,基础状态预估!$C$2)</f>
        <v>518.69453894381218</v>
      </c>
      <c r="DY530" s="4">
        <f t="shared" si="416"/>
        <v>11.899999999999999</v>
      </c>
      <c r="DZ530" s="4">
        <f t="shared" si="417"/>
        <v>33</v>
      </c>
      <c r="EA530" s="4">
        <f t="shared" si="418"/>
        <v>334.1</v>
      </c>
      <c r="EB530" s="4">
        <f t="shared" si="419"/>
        <v>144.98999999999998</v>
      </c>
      <c r="EC530" s="4">
        <f t="shared" si="420"/>
        <v>4.0100000000000016</v>
      </c>
    </row>
    <row r="531" spans="58:133" x14ac:dyDescent="0.15">
      <c r="BF531" s="4">
        <v>527</v>
      </c>
      <c r="BG531" s="4">
        <f t="shared" si="402"/>
        <v>368.9</v>
      </c>
      <c r="BH531" s="4">
        <f t="shared" si="403"/>
        <v>158.1</v>
      </c>
      <c r="BL531" s="4">
        <f t="shared" si="391"/>
        <v>260.5</v>
      </c>
      <c r="BM531" s="4">
        <f t="shared" si="392"/>
        <v>182.35</v>
      </c>
      <c r="BN531" s="4">
        <f t="shared" si="393"/>
        <v>78.149999999999991</v>
      </c>
      <c r="BR531" s="4">
        <f t="shared" si="394"/>
        <v>330.2</v>
      </c>
      <c r="BS531" s="4">
        <f t="shared" si="395"/>
        <v>152.39999999999998</v>
      </c>
      <c r="BT531" s="4">
        <f t="shared" si="396"/>
        <v>25.400000000000002</v>
      </c>
      <c r="BX531" s="4">
        <f t="shared" si="397"/>
        <v>374.40000000000003</v>
      </c>
      <c r="BY531" s="4">
        <f t="shared" si="398"/>
        <v>91.259999999999977</v>
      </c>
      <c r="BZ531" s="4">
        <f t="shared" si="399"/>
        <v>2.34</v>
      </c>
      <c r="CD531" s="4">
        <f t="shared" si="400"/>
        <v>65.959999999999994</v>
      </c>
      <c r="CE531" s="4">
        <f t="shared" si="401"/>
        <v>2.0400000000000018</v>
      </c>
      <c r="CF531" s="4">
        <f>IF(COUNTIF($BH$5:$BH531,"&gt;=2")&lt;=1,SUM($BG531:$BK531)*C$8,CF530)</f>
        <v>151200</v>
      </c>
      <c r="CG531" s="4">
        <f>IF(COUNTIF($BN$5:$BN531,"&gt;=2")&lt;=1,SUM($BL531:$BP531)*D$8,CG530)</f>
        <v>604799.99999999988</v>
      </c>
      <c r="CH531" s="4">
        <f>IF(COUNTIF($BT$5:$BT531,"&gt;=2")&lt;=1,SUM($BQ531:$BU531)*E$8,CH530)</f>
        <v>2592000</v>
      </c>
      <c r="CI531" s="4">
        <f>IF(COUNTIF($BZ$5:$BZ531,"&gt;=2")&lt;=1,SUM($BV531:$BZ531)*F$8,CI530)</f>
        <v>34560000</v>
      </c>
      <c r="CJ531" s="4">
        <f t="shared" si="404"/>
        <v>5875200</v>
      </c>
      <c r="CK531" s="4">
        <f t="shared" si="405"/>
        <v>506.75</v>
      </c>
      <c r="CM531" s="4">
        <v>527</v>
      </c>
      <c r="CN531" s="4">
        <f>IF(COUNTIF($BH$5:$BH531,"&gt;=2")&gt;1,CN530,BG531)</f>
        <v>4.8999999999999995</v>
      </c>
      <c r="CO531" s="4">
        <f>IF(COUNTIF($BH$5:$BH531,"&gt;=2")&gt;1,CO530,BH531)</f>
        <v>2.1</v>
      </c>
      <c r="CP531" s="4">
        <f>IF(COUNTIF($BH$5:$BH531,"&gt;=2")&gt;1,CP530,BI531)</f>
        <v>0</v>
      </c>
      <c r="CQ531" s="4">
        <f>IF(COUNTIF($BH$5:$BH531,"&gt;=2")&gt;1,CQ530,BJ531)</f>
        <v>0</v>
      </c>
      <c r="CR531" s="4">
        <f>IF(COUNTIF($BH$5:$BH531,"&gt;=2")&gt;1,CR530,BK531)</f>
        <v>0</v>
      </c>
      <c r="CS531" s="4">
        <f>IF(COUNTIF($BN$5:$BN531,"&gt;=2")&gt;1,CS530,BL531)</f>
        <v>7</v>
      </c>
      <c r="CT531" s="4">
        <f>IF(COUNTIF($BN$5:$BN531,"&gt;=2")&gt;1,CT530,BM531)</f>
        <v>4.8999999999999995</v>
      </c>
      <c r="CU531" s="4">
        <f>IF(COUNTIF($BN$5:$BN531,"&gt;=2")&gt;1,CU530,BN531)</f>
        <v>2.1</v>
      </c>
      <c r="CV531" s="4">
        <f>IF(COUNTIF($BN$5:$BN531,"&gt;=2")&gt;1,CV530,BO531)</f>
        <v>0</v>
      </c>
      <c r="CW531" s="4">
        <f>IF(COUNTIF($BN$5:$BN531,"&gt;=2")&gt;1,CW530,BP531)</f>
        <v>0</v>
      </c>
      <c r="CX531" s="4">
        <f>IF(COUNTIF($BT$5:$BT531,"&gt;=2")&gt;1,CX530,BQ531)</f>
        <v>0</v>
      </c>
      <c r="CY531" s="4">
        <f>IF(COUNTIF($BT$5:$BT531,"&gt;=2")&gt;1,CY530,BR531)</f>
        <v>26</v>
      </c>
      <c r="CZ531" s="4">
        <f>IF(COUNTIF($BT$5:$BT531,"&gt;=2")&gt;1,CZ530,BS531)</f>
        <v>11.999999999999996</v>
      </c>
      <c r="DA531" s="4">
        <f>IF(COUNTIF($BT$5:$BT531,"&gt;=2")&gt;1,DA530,BT531)</f>
        <v>2</v>
      </c>
      <c r="DB531" s="4">
        <f>IF(COUNTIF($BT$5:$BT531,"&gt;=2")&gt;1,DB530,BU531)</f>
        <v>0</v>
      </c>
      <c r="DC531" s="4">
        <f>IF(COUNTIF($BZ$5:$BZ531,"&gt;=2")&gt;1,DC530,BV531)</f>
        <v>0</v>
      </c>
      <c r="DD531" s="4">
        <f>IF(COUNTIF($BZ$5:$BZ531,"&gt;=2")&gt;1,DD530,BW531)</f>
        <v>0</v>
      </c>
      <c r="DE531" s="4">
        <f>IF(COUNTIF($BZ$5:$BZ531,"&gt;=2")&gt;1,DE530,BX531)</f>
        <v>320</v>
      </c>
      <c r="DF531" s="4">
        <f>IF(COUNTIF($BZ$5:$BZ531,"&gt;=2")&gt;1,DF530,BY531)</f>
        <v>77.999999999999986</v>
      </c>
      <c r="DG531" s="4">
        <f>IF(COUNTIF($BZ$5:$BZ531,"&gt;=2")&gt;1,DG530,BZ531)</f>
        <v>2</v>
      </c>
      <c r="DH531" s="4">
        <f t="shared" si="406"/>
        <v>0</v>
      </c>
      <c r="DI531" s="4">
        <f t="shared" si="407"/>
        <v>0</v>
      </c>
      <c r="DJ531" s="4">
        <f t="shared" si="408"/>
        <v>0</v>
      </c>
      <c r="DK531" s="4">
        <f t="shared" si="409"/>
        <v>65.959999999999994</v>
      </c>
      <c r="DL531" s="4">
        <f t="shared" si="410"/>
        <v>2.0400000000000018</v>
      </c>
      <c r="DM531" s="4">
        <f t="shared" si="411"/>
        <v>7</v>
      </c>
      <c r="DN531" s="4">
        <f t="shared" si="412"/>
        <v>13.999999999999998</v>
      </c>
      <c r="DO531" s="4">
        <f t="shared" si="413"/>
        <v>40</v>
      </c>
      <c r="DP531" s="4">
        <f t="shared" si="414"/>
        <v>400</v>
      </c>
      <c r="DQ531" s="4">
        <f t="shared" si="415"/>
        <v>68</v>
      </c>
      <c r="DS531" s="4">
        <v>527</v>
      </c>
      <c r="DT531" s="4">
        <f>$CK531+INDEX(节奏总纲!D$4:D$163,基础状态预估!$C$2)</f>
        <v>551.00483399593907</v>
      </c>
      <c r="DU531" s="4">
        <f>$CK531+INDEX(节奏总纲!E$4:E$163,基础状态预估!$C$2)</f>
        <v>545.28268396026408</v>
      </c>
      <c r="DV531" s="4">
        <f>$CK531+INDEX(节奏总纲!F$4:F$163,基础状态预估!$C$2)</f>
        <v>538.39220630709644</v>
      </c>
      <c r="DW531" s="4">
        <f>$CK531+INDEX(节奏总纲!G$4:G$163,基础状态预估!$C$2)</f>
        <v>530.03246816526348</v>
      </c>
      <c r="DX531" s="4">
        <f>$CK531+INDEX(节奏总纲!H$4:H$163,基础状态预估!$C$2)</f>
        <v>519.69453894381218</v>
      </c>
      <c r="DY531" s="4">
        <f t="shared" si="416"/>
        <v>11.899999999999999</v>
      </c>
      <c r="DZ531" s="4">
        <f t="shared" si="417"/>
        <v>33</v>
      </c>
      <c r="EA531" s="4">
        <f t="shared" si="418"/>
        <v>334.1</v>
      </c>
      <c r="EB531" s="4">
        <f t="shared" si="419"/>
        <v>145.95999999999998</v>
      </c>
      <c r="EC531" s="4">
        <f t="shared" si="420"/>
        <v>4.0400000000000018</v>
      </c>
    </row>
    <row r="532" spans="58:133" x14ac:dyDescent="0.15">
      <c r="BF532" s="4">
        <v>528</v>
      </c>
      <c r="BG532" s="4">
        <f t="shared" si="402"/>
        <v>369.59999999999997</v>
      </c>
      <c r="BH532" s="4">
        <f t="shared" si="403"/>
        <v>158.4</v>
      </c>
      <c r="BL532" s="4">
        <f t="shared" si="391"/>
        <v>261</v>
      </c>
      <c r="BM532" s="4">
        <f t="shared" si="392"/>
        <v>182.7</v>
      </c>
      <c r="BN532" s="4">
        <f t="shared" si="393"/>
        <v>78.3</v>
      </c>
      <c r="BR532" s="4">
        <f t="shared" si="394"/>
        <v>330.85</v>
      </c>
      <c r="BS532" s="4">
        <f t="shared" si="395"/>
        <v>152.69999999999996</v>
      </c>
      <c r="BT532" s="4">
        <f t="shared" si="396"/>
        <v>25.450000000000003</v>
      </c>
      <c r="BX532" s="4">
        <f t="shared" si="397"/>
        <v>375.20000000000005</v>
      </c>
      <c r="BY532" s="4">
        <f t="shared" si="398"/>
        <v>91.454999999999984</v>
      </c>
      <c r="BZ532" s="4">
        <f t="shared" si="399"/>
        <v>2.3450000000000002</v>
      </c>
      <c r="CD532" s="4">
        <f t="shared" si="400"/>
        <v>66.929999999999993</v>
      </c>
      <c r="CE532" s="4">
        <f t="shared" si="401"/>
        <v>2.0700000000000021</v>
      </c>
      <c r="CF532" s="4">
        <f>IF(COUNTIF($BH$5:$BH532,"&gt;=2")&lt;=1,SUM($BG532:$BK532)*C$8,CF531)</f>
        <v>151200</v>
      </c>
      <c r="CG532" s="4">
        <f>IF(COUNTIF($BN$5:$BN532,"&gt;=2")&lt;=1,SUM($BL532:$BP532)*D$8,CG531)</f>
        <v>604799.99999999988</v>
      </c>
      <c r="CH532" s="4">
        <f>IF(COUNTIF($BT$5:$BT532,"&gt;=2")&lt;=1,SUM($BQ532:$BU532)*E$8,CH531)</f>
        <v>2592000</v>
      </c>
      <c r="CI532" s="4">
        <f>IF(COUNTIF($BZ$5:$BZ532,"&gt;=2")&lt;=1,SUM($BV532:$BZ532)*F$8,CI531)</f>
        <v>34560000</v>
      </c>
      <c r="CJ532" s="4">
        <f t="shared" si="404"/>
        <v>5961600</v>
      </c>
      <c r="CK532" s="4">
        <f t="shared" si="405"/>
        <v>507.75</v>
      </c>
      <c r="CM532" s="4">
        <v>528</v>
      </c>
      <c r="CN532" s="4">
        <f>IF(COUNTIF($BH$5:$BH532,"&gt;=2")&gt;1,CN531,BG532)</f>
        <v>4.8999999999999995</v>
      </c>
      <c r="CO532" s="4">
        <f>IF(COUNTIF($BH$5:$BH532,"&gt;=2")&gt;1,CO531,BH532)</f>
        <v>2.1</v>
      </c>
      <c r="CP532" s="4">
        <f>IF(COUNTIF($BH$5:$BH532,"&gt;=2")&gt;1,CP531,BI532)</f>
        <v>0</v>
      </c>
      <c r="CQ532" s="4">
        <f>IF(COUNTIF($BH$5:$BH532,"&gt;=2")&gt;1,CQ531,BJ532)</f>
        <v>0</v>
      </c>
      <c r="CR532" s="4">
        <f>IF(COUNTIF($BH$5:$BH532,"&gt;=2")&gt;1,CR531,BK532)</f>
        <v>0</v>
      </c>
      <c r="CS532" s="4">
        <f>IF(COUNTIF($BN$5:$BN532,"&gt;=2")&gt;1,CS531,BL532)</f>
        <v>7</v>
      </c>
      <c r="CT532" s="4">
        <f>IF(COUNTIF($BN$5:$BN532,"&gt;=2")&gt;1,CT531,BM532)</f>
        <v>4.8999999999999995</v>
      </c>
      <c r="CU532" s="4">
        <f>IF(COUNTIF($BN$5:$BN532,"&gt;=2")&gt;1,CU531,BN532)</f>
        <v>2.1</v>
      </c>
      <c r="CV532" s="4">
        <f>IF(COUNTIF($BN$5:$BN532,"&gt;=2")&gt;1,CV531,BO532)</f>
        <v>0</v>
      </c>
      <c r="CW532" s="4">
        <f>IF(COUNTIF($BN$5:$BN532,"&gt;=2")&gt;1,CW531,BP532)</f>
        <v>0</v>
      </c>
      <c r="CX532" s="4">
        <f>IF(COUNTIF($BT$5:$BT532,"&gt;=2")&gt;1,CX531,BQ532)</f>
        <v>0</v>
      </c>
      <c r="CY532" s="4">
        <f>IF(COUNTIF($BT$5:$BT532,"&gt;=2")&gt;1,CY531,BR532)</f>
        <v>26</v>
      </c>
      <c r="CZ532" s="4">
        <f>IF(COUNTIF($BT$5:$BT532,"&gt;=2")&gt;1,CZ531,BS532)</f>
        <v>11.999999999999996</v>
      </c>
      <c r="DA532" s="4">
        <f>IF(COUNTIF($BT$5:$BT532,"&gt;=2")&gt;1,DA531,BT532)</f>
        <v>2</v>
      </c>
      <c r="DB532" s="4">
        <f>IF(COUNTIF($BT$5:$BT532,"&gt;=2")&gt;1,DB531,BU532)</f>
        <v>0</v>
      </c>
      <c r="DC532" s="4">
        <f>IF(COUNTIF($BZ$5:$BZ532,"&gt;=2")&gt;1,DC531,BV532)</f>
        <v>0</v>
      </c>
      <c r="DD532" s="4">
        <f>IF(COUNTIF($BZ$5:$BZ532,"&gt;=2")&gt;1,DD531,BW532)</f>
        <v>0</v>
      </c>
      <c r="DE532" s="4">
        <f>IF(COUNTIF($BZ$5:$BZ532,"&gt;=2")&gt;1,DE531,BX532)</f>
        <v>320</v>
      </c>
      <c r="DF532" s="4">
        <f>IF(COUNTIF($BZ$5:$BZ532,"&gt;=2")&gt;1,DF531,BY532)</f>
        <v>77.999999999999986</v>
      </c>
      <c r="DG532" s="4">
        <f>IF(COUNTIF($BZ$5:$BZ532,"&gt;=2")&gt;1,DG531,BZ532)</f>
        <v>2</v>
      </c>
      <c r="DH532" s="4">
        <f t="shared" si="406"/>
        <v>0</v>
      </c>
      <c r="DI532" s="4">
        <f t="shared" si="407"/>
        <v>0</v>
      </c>
      <c r="DJ532" s="4">
        <f t="shared" si="408"/>
        <v>0</v>
      </c>
      <c r="DK532" s="4">
        <f t="shared" si="409"/>
        <v>66.929999999999993</v>
      </c>
      <c r="DL532" s="4">
        <f t="shared" si="410"/>
        <v>2.0700000000000021</v>
      </c>
      <c r="DM532" s="4">
        <f t="shared" si="411"/>
        <v>7</v>
      </c>
      <c r="DN532" s="4">
        <f t="shared" si="412"/>
        <v>13.999999999999998</v>
      </c>
      <c r="DO532" s="4">
        <f t="shared" si="413"/>
        <v>40</v>
      </c>
      <c r="DP532" s="4">
        <f t="shared" si="414"/>
        <v>400</v>
      </c>
      <c r="DQ532" s="4">
        <f t="shared" si="415"/>
        <v>69</v>
      </c>
      <c r="DS532" s="4">
        <v>528</v>
      </c>
      <c r="DT532" s="4">
        <f>$CK532+INDEX(节奏总纲!D$4:D$163,基础状态预估!$C$2)</f>
        <v>552.00483399593907</v>
      </c>
      <c r="DU532" s="4">
        <f>$CK532+INDEX(节奏总纲!E$4:E$163,基础状态预估!$C$2)</f>
        <v>546.28268396026408</v>
      </c>
      <c r="DV532" s="4">
        <f>$CK532+INDEX(节奏总纲!F$4:F$163,基础状态预估!$C$2)</f>
        <v>539.39220630709644</v>
      </c>
      <c r="DW532" s="4">
        <f>$CK532+INDEX(节奏总纲!G$4:G$163,基础状态预估!$C$2)</f>
        <v>531.03246816526348</v>
      </c>
      <c r="DX532" s="4">
        <f>$CK532+INDEX(节奏总纲!H$4:H$163,基础状态预估!$C$2)</f>
        <v>520.69453894381218</v>
      </c>
      <c r="DY532" s="4">
        <f t="shared" si="416"/>
        <v>11.899999999999999</v>
      </c>
      <c r="DZ532" s="4">
        <f t="shared" si="417"/>
        <v>33</v>
      </c>
      <c r="EA532" s="4">
        <f t="shared" si="418"/>
        <v>334.1</v>
      </c>
      <c r="EB532" s="4">
        <f t="shared" si="419"/>
        <v>146.92999999999998</v>
      </c>
      <c r="EC532" s="4">
        <f t="shared" si="420"/>
        <v>4.0700000000000021</v>
      </c>
    </row>
    <row r="533" spans="58:133" x14ac:dyDescent="0.15">
      <c r="BF533" s="4">
        <v>529</v>
      </c>
      <c r="BG533" s="4">
        <f t="shared" si="402"/>
        <v>370.29999999999995</v>
      </c>
      <c r="BH533" s="4">
        <f t="shared" si="403"/>
        <v>158.69999999999999</v>
      </c>
      <c r="BL533" s="4">
        <f t="shared" si="391"/>
        <v>261.5</v>
      </c>
      <c r="BM533" s="4">
        <f t="shared" si="392"/>
        <v>183.04999999999998</v>
      </c>
      <c r="BN533" s="4">
        <f t="shared" si="393"/>
        <v>78.45</v>
      </c>
      <c r="BR533" s="4">
        <f t="shared" si="394"/>
        <v>331.5</v>
      </c>
      <c r="BS533" s="4">
        <f t="shared" si="395"/>
        <v>152.99999999999997</v>
      </c>
      <c r="BT533" s="4">
        <f t="shared" si="396"/>
        <v>25.5</v>
      </c>
      <c r="BX533" s="4">
        <f t="shared" si="397"/>
        <v>376</v>
      </c>
      <c r="BY533" s="4">
        <f t="shared" si="398"/>
        <v>91.649999999999977</v>
      </c>
      <c r="BZ533" s="4">
        <f t="shared" si="399"/>
        <v>2.35</v>
      </c>
      <c r="CD533" s="4">
        <f t="shared" si="400"/>
        <v>67.899999999999991</v>
      </c>
      <c r="CE533" s="4">
        <f t="shared" si="401"/>
        <v>2.1000000000000019</v>
      </c>
      <c r="CF533" s="4">
        <f>IF(COUNTIF($BH$5:$BH533,"&gt;=2")&lt;=1,SUM($BG533:$BK533)*C$8,CF532)</f>
        <v>151200</v>
      </c>
      <c r="CG533" s="4">
        <f>IF(COUNTIF($BN$5:$BN533,"&gt;=2")&lt;=1,SUM($BL533:$BP533)*D$8,CG532)</f>
        <v>604799.99999999988</v>
      </c>
      <c r="CH533" s="4">
        <f>IF(COUNTIF($BT$5:$BT533,"&gt;=2")&lt;=1,SUM($BQ533:$BU533)*E$8,CH532)</f>
        <v>2592000</v>
      </c>
      <c r="CI533" s="4">
        <f>IF(COUNTIF($BZ$5:$BZ533,"&gt;=2")&lt;=1,SUM($BV533:$BZ533)*F$8,CI532)</f>
        <v>34560000</v>
      </c>
      <c r="CJ533" s="4">
        <f t="shared" si="404"/>
        <v>6048000</v>
      </c>
      <c r="CK533" s="4">
        <f t="shared" si="405"/>
        <v>508.75</v>
      </c>
      <c r="CM533" s="4">
        <v>529</v>
      </c>
      <c r="CN533" s="4">
        <f>IF(COUNTIF($BH$5:$BH533,"&gt;=2")&gt;1,CN532,BG533)</f>
        <v>4.8999999999999995</v>
      </c>
      <c r="CO533" s="4">
        <f>IF(COUNTIF($BH$5:$BH533,"&gt;=2")&gt;1,CO532,BH533)</f>
        <v>2.1</v>
      </c>
      <c r="CP533" s="4">
        <f>IF(COUNTIF($BH$5:$BH533,"&gt;=2")&gt;1,CP532,BI533)</f>
        <v>0</v>
      </c>
      <c r="CQ533" s="4">
        <f>IF(COUNTIF($BH$5:$BH533,"&gt;=2")&gt;1,CQ532,BJ533)</f>
        <v>0</v>
      </c>
      <c r="CR533" s="4">
        <f>IF(COUNTIF($BH$5:$BH533,"&gt;=2")&gt;1,CR532,BK533)</f>
        <v>0</v>
      </c>
      <c r="CS533" s="4">
        <f>IF(COUNTIF($BN$5:$BN533,"&gt;=2")&gt;1,CS532,BL533)</f>
        <v>7</v>
      </c>
      <c r="CT533" s="4">
        <f>IF(COUNTIF($BN$5:$BN533,"&gt;=2")&gt;1,CT532,BM533)</f>
        <v>4.8999999999999995</v>
      </c>
      <c r="CU533" s="4">
        <f>IF(COUNTIF($BN$5:$BN533,"&gt;=2")&gt;1,CU532,BN533)</f>
        <v>2.1</v>
      </c>
      <c r="CV533" s="4">
        <f>IF(COUNTIF($BN$5:$BN533,"&gt;=2")&gt;1,CV532,BO533)</f>
        <v>0</v>
      </c>
      <c r="CW533" s="4">
        <f>IF(COUNTIF($BN$5:$BN533,"&gt;=2")&gt;1,CW532,BP533)</f>
        <v>0</v>
      </c>
      <c r="CX533" s="4">
        <f>IF(COUNTIF($BT$5:$BT533,"&gt;=2")&gt;1,CX532,BQ533)</f>
        <v>0</v>
      </c>
      <c r="CY533" s="4">
        <f>IF(COUNTIF($BT$5:$BT533,"&gt;=2")&gt;1,CY532,BR533)</f>
        <v>26</v>
      </c>
      <c r="CZ533" s="4">
        <f>IF(COUNTIF($BT$5:$BT533,"&gt;=2")&gt;1,CZ532,BS533)</f>
        <v>11.999999999999996</v>
      </c>
      <c r="DA533" s="4">
        <f>IF(COUNTIF($BT$5:$BT533,"&gt;=2")&gt;1,DA532,BT533)</f>
        <v>2</v>
      </c>
      <c r="DB533" s="4">
        <f>IF(COUNTIF($BT$5:$BT533,"&gt;=2")&gt;1,DB532,BU533)</f>
        <v>0</v>
      </c>
      <c r="DC533" s="4">
        <f>IF(COUNTIF($BZ$5:$BZ533,"&gt;=2")&gt;1,DC532,BV533)</f>
        <v>0</v>
      </c>
      <c r="DD533" s="4">
        <f>IF(COUNTIF($BZ$5:$BZ533,"&gt;=2")&gt;1,DD532,BW533)</f>
        <v>0</v>
      </c>
      <c r="DE533" s="4">
        <f>IF(COUNTIF($BZ$5:$BZ533,"&gt;=2")&gt;1,DE532,BX533)</f>
        <v>320</v>
      </c>
      <c r="DF533" s="4">
        <f>IF(COUNTIF($BZ$5:$BZ533,"&gt;=2")&gt;1,DF532,BY533)</f>
        <v>77.999999999999986</v>
      </c>
      <c r="DG533" s="4">
        <f>IF(COUNTIF($BZ$5:$BZ533,"&gt;=2")&gt;1,DG532,BZ533)</f>
        <v>2</v>
      </c>
      <c r="DH533" s="4">
        <f t="shared" si="406"/>
        <v>0</v>
      </c>
      <c r="DI533" s="4">
        <f t="shared" si="407"/>
        <v>0</v>
      </c>
      <c r="DJ533" s="4">
        <f t="shared" si="408"/>
        <v>0</v>
      </c>
      <c r="DK533" s="4">
        <f t="shared" si="409"/>
        <v>67.899999999999991</v>
      </c>
      <c r="DL533" s="4">
        <f t="shared" si="410"/>
        <v>2.1000000000000019</v>
      </c>
      <c r="DM533" s="4">
        <f t="shared" si="411"/>
        <v>7</v>
      </c>
      <c r="DN533" s="4">
        <f t="shared" si="412"/>
        <v>13.999999999999998</v>
      </c>
      <c r="DO533" s="4">
        <f t="shared" si="413"/>
        <v>40</v>
      </c>
      <c r="DP533" s="4">
        <f t="shared" si="414"/>
        <v>400</v>
      </c>
      <c r="DQ533" s="4">
        <f t="shared" si="415"/>
        <v>70</v>
      </c>
      <c r="DS533" s="4">
        <v>529</v>
      </c>
      <c r="DT533" s="4">
        <f>$CK533+INDEX(节奏总纲!D$4:D$163,基础状态预估!$C$2)</f>
        <v>553.00483399593907</v>
      </c>
      <c r="DU533" s="4">
        <f>$CK533+INDEX(节奏总纲!E$4:E$163,基础状态预估!$C$2)</f>
        <v>547.28268396026408</v>
      </c>
      <c r="DV533" s="4">
        <f>$CK533+INDEX(节奏总纲!F$4:F$163,基础状态预估!$C$2)</f>
        <v>540.39220630709644</v>
      </c>
      <c r="DW533" s="4">
        <f>$CK533+INDEX(节奏总纲!G$4:G$163,基础状态预估!$C$2)</f>
        <v>532.03246816526348</v>
      </c>
      <c r="DX533" s="4">
        <f>$CK533+INDEX(节奏总纲!H$4:H$163,基础状态预估!$C$2)</f>
        <v>521.69453894381218</v>
      </c>
      <c r="DY533" s="4">
        <f t="shared" si="416"/>
        <v>11.899999999999999</v>
      </c>
      <c r="DZ533" s="4">
        <f t="shared" si="417"/>
        <v>33</v>
      </c>
      <c r="EA533" s="4">
        <f t="shared" si="418"/>
        <v>334.1</v>
      </c>
      <c r="EB533" s="4">
        <f t="shared" si="419"/>
        <v>147.89999999999998</v>
      </c>
      <c r="EC533" s="4">
        <f t="shared" si="420"/>
        <v>4.1000000000000014</v>
      </c>
    </row>
    <row r="534" spans="58:133" x14ac:dyDescent="0.15">
      <c r="BF534" s="4">
        <v>530</v>
      </c>
      <c r="BG534" s="4">
        <f t="shared" si="402"/>
        <v>371</v>
      </c>
      <c r="BH534" s="4">
        <f t="shared" si="403"/>
        <v>159</v>
      </c>
      <c r="BL534" s="4">
        <f t="shared" si="391"/>
        <v>262</v>
      </c>
      <c r="BM534" s="4">
        <f t="shared" si="392"/>
        <v>183.39999999999998</v>
      </c>
      <c r="BN534" s="4">
        <f t="shared" si="393"/>
        <v>78.599999999999994</v>
      </c>
      <c r="BR534" s="4">
        <f t="shared" si="394"/>
        <v>332.15000000000003</v>
      </c>
      <c r="BS534" s="4">
        <f t="shared" si="395"/>
        <v>153.29999999999995</v>
      </c>
      <c r="BT534" s="4">
        <f t="shared" si="396"/>
        <v>25.55</v>
      </c>
      <c r="BX534" s="4">
        <f t="shared" si="397"/>
        <v>376.8</v>
      </c>
      <c r="BY534" s="4">
        <f t="shared" si="398"/>
        <v>91.84499999999997</v>
      </c>
      <c r="BZ534" s="4">
        <f t="shared" si="399"/>
        <v>2.355</v>
      </c>
      <c r="CD534" s="4">
        <f t="shared" si="400"/>
        <v>68.87</v>
      </c>
      <c r="CE534" s="4">
        <f t="shared" si="401"/>
        <v>2.1300000000000017</v>
      </c>
      <c r="CF534" s="4">
        <f>IF(COUNTIF($BH$5:$BH534,"&gt;=2")&lt;=1,SUM($BG534:$BK534)*C$8,CF533)</f>
        <v>151200</v>
      </c>
      <c r="CG534" s="4">
        <f>IF(COUNTIF($BN$5:$BN534,"&gt;=2")&lt;=1,SUM($BL534:$BP534)*D$8,CG533)</f>
        <v>604799.99999999988</v>
      </c>
      <c r="CH534" s="4">
        <f>IF(COUNTIF($BT$5:$BT534,"&gt;=2")&lt;=1,SUM($BQ534:$BU534)*E$8,CH533)</f>
        <v>2592000</v>
      </c>
      <c r="CI534" s="4">
        <f>IF(COUNTIF($BZ$5:$BZ534,"&gt;=2")&lt;=1,SUM($BV534:$BZ534)*F$8,CI533)</f>
        <v>34560000</v>
      </c>
      <c r="CJ534" s="4">
        <f t="shared" si="404"/>
        <v>6134400</v>
      </c>
      <c r="CK534" s="4">
        <f t="shared" si="405"/>
        <v>509.75</v>
      </c>
      <c r="CM534" s="4">
        <v>530</v>
      </c>
      <c r="CN534" s="4">
        <f>IF(COUNTIF($BH$5:$BH534,"&gt;=2")&gt;1,CN533,BG534)</f>
        <v>4.8999999999999995</v>
      </c>
      <c r="CO534" s="4">
        <f>IF(COUNTIF($BH$5:$BH534,"&gt;=2")&gt;1,CO533,BH534)</f>
        <v>2.1</v>
      </c>
      <c r="CP534" s="4">
        <f>IF(COUNTIF($BH$5:$BH534,"&gt;=2")&gt;1,CP533,BI534)</f>
        <v>0</v>
      </c>
      <c r="CQ534" s="4">
        <f>IF(COUNTIF($BH$5:$BH534,"&gt;=2")&gt;1,CQ533,BJ534)</f>
        <v>0</v>
      </c>
      <c r="CR534" s="4">
        <f>IF(COUNTIF($BH$5:$BH534,"&gt;=2")&gt;1,CR533,BK534)</f>
        <v>0</v>
      </c>
      <c r="CS534" s="4">
        <f>IF(COUNTIF($BN$5:$BN534,"&gt;=2")&gt;1,CS533,BL534)</f>
        <v>7</v>
      </c>
      <c r="CT534" s="4">
        <f>IF(COUNTIF($BN$5:$BN534,"&gt;=2")&gt;1,CT533,BM534)</f>
        <v>4.8999999999999995</v>
      </c>
      <c r="CU534" s="4">
        <f>IF(COUNTIF($BN$5:$BN534,"&gt;=2")&gt;1,CU533,BN534)</f>
        <v>2.1</v>
      </c>
      <c r="CV534" s="4">
        <f>IF(COUNTIF($BN$5:$BN534,"&gt;=2")&gt;1,CV533,BO534)</f>
        <v>0</v>
      </c>
      <c r="CW534" s="4">
        <f>IF(COUNTIF($BN$5:$BN534,"&gt;=2")&gt;1,CW533,BP534)</f>
        <v>0</v>
      </c>
      <c r="CX534" s="4">
        <f>IF(COUNTIF($BT$5:$BT534,"&gt;=2")&gt;1,CX533,BQ534)</f>
        <v>0</v>
      </c>
      <c r="CY534" s="4">
        <f>IF(COUNTIF($BT$5:$BT534,"&gt;=2")&gt;1,CY533,BR534)</f>
        <v>26</v>
      </c>
      <c r="CZ534" s="4">
        <f>IF(COUNTIF($BT$5:$BT534,"&gt;=2")&gt;1,CZ533,BS534)</f>
        <v>11.999999999999996</v>
      </c>
      <c r="DA534" s="4">
        <f>IF(COUNTIF($BT$5:$BT534,"&gt;=2")&gt;1,DA533,BT534)</f>
        <v>2</v>
      </c>
      <c r="DB534" s="4">
        <f>IF(COUNTIF($BT$5:$BT534,"&gt;=2")&gt;1,DB533,BU534)</f>
        <v>0</v>
      </c>
      <c r="DC534" s="4">
        <f>IF(COUNTIF($BZ$5:$BZ534,"&gt;=2")&gt;1,DC533,BV534)</f>
        <v>0</v>
      </c>
      <c r="DD534" s="4">
        <f>IF(COUNTIF($BZ$5:$BZ534,"&gt;=2")&gt;1,DD533,BW534)</f>
        <v>0</v>
      </c>
      <c r="DE534" s="4">
        <f>IF(COUNTIF($BZ$5:$BZ534,"&gt;=2")&gt;1,DE533,BX534)</f>
        <v>320</v>
      </c>
      <c r="DF534" s="4">
        <f>IF(COUNTIF($BZ$5:$BZ534,"&gt;=2")&gt;1,DF533,BY534)</f>
        <v>77.999999999999986</v>
      </c>
      <c r="DG534" s="4">
        <f>IF(COUNTIF($BZ$5:$BZ534,"&gt;=2")&gt;1,DG533,BZ534)</f>
        <v>2</v>
      </c>
      <c r="DH534" s="4">
        <f t="shared" si="406"/>
        <v>0</v>
      </c>
      <c r="DI534" s="4">
        <f t="shared" si="407"/>
        <v>0</v>
      </c>
      <c r="DJ534" s="4">
        <f t="shared" si="408"/>
        <v>0</v>
      </c>
      <c r="DK534" s="4">
        <f t="shared" si="409"/>
        <v>68.87</v>
      </c>
      <c r="DL534" s="4">
        <f t="shared" si="410"/>
        <v>2.1300000000000017</v>
      </c>
      <c r="DM534" s="4">
        <f t="shared" si="411"/>
        <v>7</v>
      </c>
      <c r="DN534" s="4">
        <f t="shared" si="412"/>
        <v>13.999999999999998</v>
      </c>
      <c r="DO534" s="4">
        <f t="shared" si="413"/>
        <v>40</v>
      </c>
      <c r="DP534" s="4">
        <f t="shared" si="414"/>
        <v>400</v>
      </c>
      <c r="DQ534" s="4">
        <f t="shared" si="415"/>
        <v>71</v>
      </c>
      <c r="DS534" s="4">
        <v>530</v>
      </c>
      <c r="DT534" s="4">
        <f>$CK534+INDEX(节奏总纲!D$4:D$163,基础状态预估!$C$2)</f>
        <v>554.00483399593907</v>
      </c>
      <c r="DU534" s="4">
        <f>$CK534+INDEX(节奏总纲!E$4:E$163,基础状态预估!$C$2)</f>
        <v>548.28268396026408</v>
      </c>
      <c r="DV534" s="4">
        <f>$CK534+INDEX(节奏总纲!F$4:F$163,基础状态预估!$C$2)</f>
        <v>541.39220630709644</v>
      </c>
      <c r="DW534" s="4">
        <f>$CK534+INDEX(节奏总纲!G$4:G$163,基础状态预估!$C$2)</f>
        <v>533.03246816526348</v>
      </c>
      <c r="DX534" s="4">
        <f>$CK534+INDEX(节奏总纲!H$4:H$163,基础状态预估!$C$2)</f>
        <v>522.69453894381218</v>
      </c>
      <c r="DY534" s="4">
        <f t="shared" si="416"/>
        <v>11.899999999999999</v>
      </c>
      <c r="DZ534" s="4">
        <f t="shared" si="417"/>
        <v>33</v>
      </c>
      <c r="EA534" s="4">
        <f t="shared" si="418"/>
        <v>334.1</v>
      </c>
      <c r="EB534" s="4">
        <f t="shared" si="419"/>
        <v>148.87</v>
      </c>
      <c r="EC534" s="4">
        <f t="shared" si="420"/>
        <v>4.1300000000000017</v>
      </c>
    </row>
    <row r="535" spans="58:133" x14ac:dyDescent="0.15">
      <c r="BF535" s="4">
        <v>531</v>
      </c>
      <c r="BG535" s="4">
        <f t="shared" si="402"/>
        <v>371.7</v>
      </c>
      <c r="BH535" s="4">
        <f t="shared" si="403"/>
        <v>159.29999999999998</v>
      </c>
      <c r="BL535" s="4">
        <f t="shared" si="391"/>
        <v>262.5</v>
      </c>
      <c r="BM535" s="4">
        <f t="shared" si="392"/>
        <v>183.75</v>
      </c>
      <c r="BN535" s="4">
        <f t="shared" si="393"/>
        <v>78.75</v>
      </c>
      <c r="BR535" s="4">
        <f t="shared" si="394"/>
        <v>332.8</v>
      </c>
      <c r="BS535" s="4">
        <f t="shared" si="395"/>
        <v>153.59999999999997</v>
      </c>
      <c r="BT535" s="4">
        <f t="shared" si="396"/>
        <v>25.6</v>
      </c>
      <c r="BX535" s="4">
        <f t="shared" si="397"/>
        <v>377.6</v>
      </c>
      <c r="BY535" s="4">
        <f t="shared" si="398"/>
        <v>92.039999999999978</v>
      </c>
      <c r="BZ535" s="4">
        <f t="shared" si="399"/>
        <v>2.36</v>
      </c>
      <c r="CD535" s="4">
        <f t="shared" si="400"/>
        <v>69.84</v>
      </c>
      <c r="CE535" s="4">
        <f t="shared" si="401"/>
        <v>2.1600000000000019</v>
      </c>
      <c r="CF535" s="4">
        <f>IF(COUNTIF($BH$5:$BH535,"&gt;=2")&lt;=1,SUM($BG535:$BK535)*C$8,CF534)</f>
        <v>151200</v>
      </c>
      <c r="CG535" s="4">
        <f>IF(COUNTIF($BN$5:$BN535,"&gt;=2")&lt;=1,SUM($BL535:$BP535)*D$8,CG534)</f>
        <v>604799.99999999988</v>
      </c>
      <c r="CH535" s="4">
        <f>IF(COUNTIF($BT$5:$BT535,"&gt;=2")&lt;=1,SUM($BQ535:$BU535)*E$8,CH534)</f>
        <v>2592000</v>
      </c>
      <c r="CI535" s="4">
        <f>IF(COUNTIF($BZ$5:$BZ535,"&gt;=2")&lt;=1,SUM($BV535:$BZ535)*F$8,CI534)</f>
        <v>34560000</v>
      </c>
      <c r="CJ535" s="4">
        <f t="shared" si="404"/>
        <v>6220800</v>
      </c>
      <c r="CK535" s="4">
        <f t="shared" si="405"/>
        <v>510.75</v>
      </c>
      <c r="CM535" s="4">
        <v>531</v>
      </c>
      <c r="CN535" s="4">
        <f>IF(COUNTIF($BH$5:$BH535,"&gt;=2")&gt;1,CN534,BG535)</f>
        <v>4.8999999999999995</v>
      </c>
      <c r="CO535" s="4">
        <f>IF(COUNTIF($BH$5:$BH535,"&gt;=2")&gt;1,CO534,BH535)</f>
        <v>2.1</v>
      </c>
      <c r="CP535" s="4">
        <f>IF(COUNTIF($BH$5:$BH535,"&gt;=2")&gt;1,CP534,BI535)</f>
        <v>0</v>
      </c>
      <c r="CQ535" s="4">
        <f>IF(COUNTIF($BH$5:$BH535,"&gt;=2")&gt;1,CQ534,BJ535)</f>
        <v>0</v>
      </c>
      <c r="CR535" s="4">
        <f>IF(COUNTIF($BH$5:$BH535,"&gt;=2")&gt;1,CR534,BK535)</f>
        <v>0</v>
      </c>
      <c r="CS535" s="4">
        <f>IF(COUNTIF($BN$5:$BN535,"&gt;=2")&gt;1,CS534,BL535)</f>
        <v>7</v>
      </c>
      <c r="CT535" s="4">
        <f>IF(COUNTIF($BN$5:$BN535,"&gt;=2")&gt;1,CT534,BM535)</f>
        <v>4.8999999999999995</v>
      </c>
      <c r="CU535" s="4">
        <f>IF(COUNTIF($BN$5:$BN535,"&gt;=2")&gt;1,CU534,BN535)</f>
        <v>2.1</v>
      </c>
      <c r="CV535" s="4">
        <f>IF(COUNTIF($BN$5:$BN535,"&gt;=2")&gt;1,CV534,BO535)</f>
        <v>0</v>
      </c>
      <c r="CW535" s="4">
        <f>IF(COUNTIF($BN$5:$BN535,"&gt;=2")&gt;1,CW534,BP535)</f>
        <v>0</v>
      </c>
      <c r="CX535" s="4">
        <f>IF(COUNTIF($BT$5:$BT535,"&gt;=2")&gt;1,CX534,BQ535)</f>
        <v>0</v>
      </c>
      <c r="CY535" s="4">
        <f>IF(COUNTIF($BT$5:$BT535,"&gt;=2")&gt;1,CY534,BR535)</f>
        <v>26</v>
      </c>
      <c r="CZ535" s="4">
        <f>IF(COUNTIF($BT$5:$BT535,"&gt;=2")&gt;1,CZ534,BS535)</f>
        <v>11.999999999999996</v>
      </c>
      <c r="DA535" s="4">
        <f>IF(COUNTIF($BT$5:$BT535,"&gt;=2")&gt;1,DA534,BT535)</f>
        <v>2</v>
      </c>
      <c r="DB535" s="4">
        <f>IF(COUNTIF($BT$5:$BT535,"&gt;=2")&gt;1,DB534,BU535)</f>
        <v>0</v>
      </c>
      <c r="DC535" s="4">
        <f>IF(COUNTIF($BZ$5:$BZ535,"&gt;=2")&gt;1,DC534,BV535)</f>
        <v>0</v>
      </c>
      <c r="DD535" s="4">
        <f>IF(COUNTIF($BZ$5:$BZ535,"&gt;=2")&gt;1,DD534,BW535)</f>
        <v>0</v>
      </c>
      <c r="DE535" s="4">
        <f>IF(COUNTIF($BZ$5:$BZ535,"&gt;=2")&gt;1,DE534,BX535)</f>
        <v>320</v>
      </c>
      <c r="DF535" s="4">
        <f>IF(COUNTIF($BZ$5:$BZ535,"&gt;=2")&gt;1,DF534,BY535)</f>
        <v>77.999999999999986</v>
      </c>
      <c r="DG535" s="4">
        <f>IF(COUNTIF($BZ$5:$BZ535,"&gt;=2")&gt;1,DG534,BZ535)</f>
        <v>2</v>
      </c>
      <c r="DH535" s="4">
        <f t="shared" si="406"/>
        <v>0</v>
      </c>
      <c r="DI535" s="4">
        <f t="shared" si="407"/>
        <v>0</v>
      </c>
      <c r="DJ535" s="4">
        <f t="shared" si="408"/>
        <v>0</v>
      </c>
      <c r="DK535" s="4">
        <f t="shared" si="409"/>
        <v>69.84</v>
      </c>
      <c r="DL535" s="4">
        <f t="shared" si="410"/>
        <v>2.1600000000000019</v>
      </c>
      <c r="DM535" s="4">
        <f t="shared" si="411"/>
        <v>7</v>
      </c>
      <c r="DN535" s="4">
        <f t="shared" si="412"/>
        <v>13.999999999999998</v>
      </c>
      <c r="DO535" s="4">
        <f t="shared" si="413"/>
        <v>40</v>
      </c>
      <c r="DP535" s="4">
        <f t="shared" si="414"/>
        <v>400</v>
      </c>
      <c r="DQ535" s="4">
        <f t="shared" si="415"/>
        <v>72</v>
      </c>
      <c r="DS535" s="4">
        <v>531</v>
      </c>
      <c r="DT535" s="4">
        <f>$CK535+INDEX(节奏总纲!D$4:D$163,基础状态预估!$C$2)</f>
        <v>555.00483399593907</v>
      </c>
      <c r="DU535" s="4">
        <f>$CK535+INDEX(节奏总纲!E$4:E$163,基础状态预估!$C$2)</f>
        <v>549.28268396026408</v>
      </c>
      <c r="DV535" s="4">
        <f>$CK535+INDEX(节奏总纲!F$4:F$163,基础状态预估!$C$2)</f>
        <v>542.39220630709644</v>
      </c>
      <c r="DW535" s="4">
        <f>$CK535+INDEX(节奏总纲!G$4:G$163,基础状态预估!$C$2)</f>
        <v>534.03246816526348</v>
      </c>
      <c r="DX535" s="4">
        <f>$CK535+INDEX(节奏总纲!H$4:H$163,基础状态预估!$C$2)</f>
        <v>523.69453894381218</v>
      </c>
      <c r="DY535" s="4">
        <f t="shared" si="416"/>
        <v>11.899999999999999</v>
      </c>
      <c r="DZ535" s="4">
        <f t="shared" si="417"/>
        <v>33</v>
      </c>
      <c r="EA535" s="4">
        <f t="shared" si="418"/>
        <v>334.1</v>
      </c>
      <c r="EB535" s="4">
        <f t="shared" si="419"/>
        <v>149.83999999999997</v>
      </c>
      <c r="EC535" s="4">
        <f t="shared" si="420"/>
        <v>4.1600000000000019</v>
      </c>
    </row>
    <row r="536" spans="58:133" x14ac:dyDescent="0.15">
      <c r="BF536" s="4">
        <v>532</v>
      </c>
      <c r="BG536" s="4">
        <f t="shared" si="402"/>
        <v>372.4</v>
      </c>
      <c r="BH536" s="4">
        <f t="shared" si="403"/>
        <v>159.6</v>
      </c>
      <c r="BL536" s="4">
        <f t="shared" si="391"/>
        <v>263</v>
      </c>
      <c r="BM536" s="4">
        <f t="shared" si="392"/>
        <v>184.1</v>
      </c>
      <c r="BN536" s="4">
        <f t="shared" si="393"/>
        <v>78.899999999999991</v>
      </c>
      <c r="BR536" s="4">
        <f t="shared" si="394"/>
        <v>333.45</v>
      </c>
      <c r="BS536" s="4">
        <f t="shared" si="395"/>
        <v>153.89999999999998</v>
      </c>
      <c r="BT536" s="4">
        <f t="shared" si="396"/>
        <v>25.650000000000002</v>
      </c>
      <c r="BX536" s="4">
        <f t="shared" si="397"/>
        <v>378.40000000000003</v>
      </c>
      <c r="BY536" s="4">
        <f t="shared" si="398"/>
        <v>92.234999999999971</v>
      </c>
      <c r="BZ536" s="4">
        <f t="shared" si="399"/>
        <v>2.3650000000000002</v>
      </c>
      <c r="CD536" s="4">
        <f t="shared" si="400"/>
        <v>70.81</v>
      </c>
      <c r="CE536" s="4">
        <f t="shared" si="401"/>
        <v>2.1900000000000022</v>
      </c>
      <c r="CF536" s="4">
        <f>IF(COUNTIF($BH$5:$BH536,"&gt;=2")&lt;=1,SUM($BG536:$BK536)*C$8,CF535)</f>
        <v>151200</v>
      </c>
      <c r="CG536" s="4">
        <f>IF(COUNTIF($BN$5:$BN536,"&gt;=2")&lt;=1,SUM($BL536:$BP536)*D$8,CG535)</f>
        <v>604799.99999999988</v>
      </c>
      <c r="CH536" s="4">
        <f>IF(COUNTIF($BT$5:$BT536,"&gt;=2")&lt;=1,SUM($BQ536:$BU536)*E$8,CH535)</f>
        <v>2592000</v>
      </c>
      <c r="CI536" s="4">
        <f>IF(COUNTIF($BZ$5:$BZ536,"&gt;=2")&lt;=1,SUM($BV536:$BZ536)*F$8,CI535)</f>
        <v>34560000</v>
      </c>
      <c r="CJ536" s="4">
        <f t="shared" si="404"/>
        <v>6307200</v>
      </c>
      <c r="CK536" s="4">
        <f t="shared" si="405"/>
        <v>511.75</v>
      </c>
      <c r="CM536" s="4">
        <v>532</v>
      </c>
      <c r="CN536" s="4">
        <f>IF(COUNTIF($BH$5:$BH536,"&gt;=2")&gt;1,CN535,BG536)</f>
        <v>4.8999999999999995</v>
      </c>
      <c r="CO536" s="4">
        <f>IF(COUNTIF($BH$5:$BH536,"&gt;=2")&gt;1,CO535,BH536)</f>
        <v>2.1</v>
      </c>
      <c r="CP536" s="4">
        <f>IF(COUNTIF($BH$5:$BH536,"&gt;=2")&gt;1,CP535,BI536)</f>
        <v>0</v>
      </c>
      <c r="CQ536" s="4">
        <f>IF(COUNTIF($BH$5:$BH536,"&gt;=2")&gt;1,CQ535,BJ536)</f>
        <v>0</v>
      </c>
      <c r="CR536" s="4">
        <f>IF(COUNTIF($BH$5:$BH536,"&gt;=2")&gt;1,CR535,BK536)</f>
        <v>0</v>
      </c>
      <c r="CS536" s="4">
        <f>IF(COUNTIF($BN$5:$BN536,"&gt;=2")&gt;1,CS535,BL536)</f>
        <v>7</v>
      </c>
      <c r="CT536" s="4">
        <f>IF(COUNTIF($BN$5:$BN536,"&gt;=2")&gt;1,CT535,BM536)</f>
        <v>4.8999999999999995</v>
      </c>
      <c r="CU536" s="4">
        <f>IF(COUNTIF($BN$5:$BN536,"&gt;=2")&gt;1,CU535,BN536)</f>
        <v>2.1</v>
      </c>
      <c r="CV536" s="4">
        <f>IF(COUNTIF($BN$5:$BN536,"&gt;=2")&gt;1,CV535,BO536)</f>
        <v>0</v>
      </c>
      <c r="CW536" s="4">
        <f>IF(COUNTIF($BN$5:$BN536,"&gt;=2")&gt;1,CW535,BP536)</f>
        <v>0</v>
      </c>
      <c r="CX536" s="4">
        <f>IF(COUNTIF($BT$5:$BT536,"&gt;=2")&gt;1,CX535,BQ536)</f>
        <v>0</v>
      </c>
      <c r="CY536" s="4">
        <f>IF(COUNTIF($BT$5:$BT536,"&gt;=2")&gt;1,CY535,BR536)</f>
        <v>26</v>
      </c>
      <c r="CZ536" s="4">
        <f>IF(COUNTIF($BT$5:$BT536,"&gt;=2")&gt;1,CZ535,BS536)</f>
        <v>11.999999999999996</v>
      </c>
      <c r="DA536" s="4">
        <f>IF(COUNTIF($BT$5:$BT536,"&gt;=2")&gt;1,DA535,BT536)</f>
        <v>2</v>
      </c>
      <c r="DB536" s="4">
        <f>IF(COUNTIF($BT$5:$BT536,"&gt;=2")&gt;1,DB535,BU536)</f>
        <v>0</v>
      </c>
      <c r="DC536" s="4">
        <f>IF(COUNTIF($BZ$5:$BZ536,"&gt;=2")&gt;1,DC535,BV536)</f>
        <v>0</v>
      </c>
      <c r="DD536" s="4">
        <f>IF(COUNTIF($BZ$5:$BZ536,"&gt;=2")&gt;1,DD535,BW536)</f>
        <v>0</v>
      </c>
      <c r="DE536" s="4">
        <f>IF(COUNTIF($BZ$5:$BZ536,"&gt;=2")&gt;1,DE535,BX536)</f>
        <v>320</v>
      </c>
      <c r="DF536" s="4">
        <f>IF(COUNTIF($BZ$5:$BZ536,"&gt;=2")&gt;1,DF535,BY536)</f>
        <v>77.999999999999986</v>
      </c>
      <c r="DG536" s="4">
        <f>IF(COUNTIF($BZ$5:$BZ536,"&gt;=2")&gt;1,DG535,BZ536)</f>
        <v>2</v>
      </c>
      <c r="DH536" s="4">
        <f t="shared" si="406"/>
        <v>0</v>
      </c>
      <c r="DI536" s="4">
        <f t="shared" si="407"/>
        <v>0</v>
      </c>
      <c r="DJ536" s="4">
        <f t="shared" si="408"/>
        <v>0</v>
      </c>
      <c r="DK536" s="4">
        <f t="shared" si="409"/>
        <v>70.81</v>
      </c>
      <c r="DL536" s="4">
        <f t="shared" si="410"/>
        <v>2.1900000000000022</v>
      </c>
      <c r="DM536" s="4">
        <f t="shared" si="411"/>
        <v>7</v>
      </c>
      <c r="DN536" s="4">
        <f t="shared" si="412"/>
        <v>13.999999999999998</v>
      </c>
      <c r="DO536" s="4">
        <f t="shared" si="413"/>
        <v>40</v>
      </c>
      <c r="DP536" s="4">
        <f t="shared" si="414"/>
        <v>400</v>
      </c>
      <c r="DQ536" s="4">
        <f t="shared" si="415"/>
        <v>73</v>
      </c>
      <c r="DS536" s="4">
        <v>532</v>
      </c>
      <c r="DT536" s="4">
        <f>$CK536+INDEX(节奏总纲!D$4:D$163,基础状态预估!$C$2)</f>
        <v>556.00483399593907</v>
      </c>
      <c r="DU536" s="4">
        <f>$CK536+INDEX(节奏总纲!E$4:E$163,基础状态预估!$C$2)</f>
        <v>550.28268396026408</v>
      </c>
      <c r="DV536" s="4">
        <f>$CK536+INDEX(节奏总纲!F$4:F$163,基础状态预估!$C$2)</f>
        <v>543.39220630709644</v>
      </c>
      <c r="DW536" s="4">
        <f>$CK536+INDEX(节奏总纲!G$4:G$163,基础状态预估!$C$2)</f>
        <v>535.03246816526348</v>
      </c>
      <c r="DX536" s="4">
        <f>$CK536+INDEX(节奏总纲!H$4:H$163,基础状态预估!$C$2)</f>
        <v>524.69453894381218</v>
      </c>
      <c r="DY536" s="4">
        <f t="shared" si="416"/>
        <v>11.899999999999999</v>
      </c>
      <c r="DZ536" s="4">
        <f t="shared" si="417"/>
        <v>33</v>
      </c>
      <c r="EA536" s="4">
        <f t="shared" si="418"/>
        <v>334.1</v>
      </c>
      <c r="EB536" s="4">
        <f t="shared" si="419"/>
        <v>150.81</v>
      </c>
      <c r="EC536" s="4">
        <f t="shared" si="420"/>
        <v>4.1900000000000022</v>
      </c>
    </row>
    <row r="537" spans="58:133" x14ac:dyDescent="0.15">
      <c r="BF537" s="4">
        <v>533</v>
      </c>
      <c r="BG537" s="4">
        <f t="shared" si="402"/>
        <v>373.09999999999997</v>
      </c>
      <c r="BH537" s="4">
        <f t="shared" si="403"/>
        <v>159.9</v>
      </c>
      <c r="BL537" s="4">
        <f t="shared" si="391"/>
        <v>263.5</v>
      </c>
      <c r="BM537" s="4">
        <f t="shared" si="392"/>
        <v>184.45</v>
      </c>
      <c r="BN537" s="4">
        <f t="shared" si="393"/>
        <v>79.05</v>
      </c>
      <c r="BR537" s="4">
        <f t="shared" si="394"/>
        <v>334.1</v>
      </c>
      <c r="BS537" s="4">
        <f t="shared" si="395"/>
        <v>154.19999999999996</v>
      </c>
      <c r="BT537" s="4">
        <f t="shared" si="396"/>
        <v>25.700000000000003</v>
      </c>
      <c r="BX537" s="4">
        <f t="shared" si="397"/>
        <v>379.20000000000005</v>
      </c>
      <c r="BY537" s="4">
        <f t="shared" si="398"/>
        <v>92.429999999999978</v>
      </c>
      <c r="BZ537" s="4">
        <f t="shared" si="399"/>
        <v>2.37</v>
      </c>
      <c r="CD537" s="4">
        <f t="shared" si="400"/>
        <v>71.78</v>
      </c>
      <c r="CE537" s="4">
        <f t="shared" si="401"/>
        <v>2.220000000000002</v>
      </c>
      <c r="CF537" s="4">
        <f>IF(COUNTIF($BH$5:$BH537,"&gt;=2")&lt;=1,SUM($BG537:$BK537)*C$8,CF536)</f>
        <v>151200</v>
      </c>
      <c r="CG537" s="4">
        <f>IF(COUNTIF($BN$5:$BN537,"&gt;=2")&lt;=1,SUM($BL537:$BP537)*D$8,CG536)</f>
        <v>604799.99999999988</v>
      </c>
      <c r="CH537" s="4">
        <f>IF(COUNTIF($BT$5:$BT537,"&gt;=2")&lt;=1,SUM($BQ537:$BU537)*E$8,CH536)</f>
        <v>2592000</v>
      </c>
      <c r="CI537" s="4">
        <f>IF(COUNTIF($BZ$5:$BZ537,"&gt;=2")&lt;=1,SUM($BV537:$BZ537)*F$8,CI536)</f>
        <v>34560000</v>
      </c>
      <c r="CJ537" s="4">
        <f t="shared" si="404"/>
        <v>6393600</v>
      </c>
      <c r="CK537" s="4">
        <f t="shared" si="405"/>
        <v>512.75</v>
      </c>
      <c r="CM537" s="4">
        <v>533</v>
      </c>
      <c r="CN537" s="4">
        <f>IF(COUNTIF($BH$5:$BH537,"&gt;=2")&gt;1,CN536,BG537)</f>
        <v>4.8999999999999995</v>
      </c>
      <c r="CO537" s="4">
        <f>IF(COUNTIF($BH$5:$BH537,"&gt;=2")&gt;1,CO536,BH537)</f>
        <v>2.1</v>
      </c>
      <c r="CP537" s="4">
        <f>IF(COUNTIF($BH$5:$BH537,"&gt;=2")&gt;1,CP536,BI537)</f>
        <v>0</v>
      </c>
      <c r="CQ537" s="4">
        <f>IF(COUNTIF($BH$5:$BH537,"&gt;=2")&gt;1,CQ536,BJ537)</f>
        <v>0</v>
      </c>
      <c r="CR537" s="4">
        <f>IF(COUNTIF($BH$5:$BH537,"&gt;=2")&gt;1,CR536,BK537)</f>
        <v>0</v>
      </c>
      <c r="CS537" s="4">
        <f>IF(COUNTIF($BN$5:$BN537,"&gt;=2")&gt;1,CS536,BL537)</f>
        <v>7</v>
      </c>
      <c r="CT537" s="4">
        <f>IF(COUNTIF($BN$5:$BN537,"&gt;=2")&gt;1,CT536,BM537)</f>
        <v>4.8999999999999995</v>
      </c>
      <c r="CU537" s="4">
        <f>IF(COUNTIF($BN$5:$BN537,"&gt;=2")&gt;1,CU536,BN537)</f>
        <v>2.1</v>
      </c>
      <c r="CV537" s="4">
        <f>IF(COUNTIF($BN$5:$BN537,"&gt;=2")&gt;1,CV536,BO537)</f>
        <v>0</v>
      </c>
      <c r="CW537" s="4">
        <f>IF(COUNTIF($BN$5:$BN537,"&gt;=2")&gt;1,CW536,BP537)</f>
        <v>0</v>
      </c>
      <c r="CX537" s="4">
        <f>IF(COUNTIF($BT$5:$BT537,"&gt;=2")&gt;1,CX536,BQ537)</f>
        <v>0</v>
      </c>
      <c r="CY537" s="4">
        <f>IF(COUNTIF($BT$5:$BT537,"&gt;=2")&gt;1,CY536,BR537)</f>
        <v>26</v>
      </c>
      <c r="CZ537" s="4">
        <f>IF(COUNTIF($BT$5:$BT537,"&gt;=2")&gt;1,CZ536,BS537)</f>
        <v>11.999999999999996</v>
      </c>
      <c r="DA537" s="4">
        <f>IF(COUNTIF($BT$5:$BT537,"&gt;=2")&gt;1,DA536,BT537)</f>
        <v>2</v>
      </c>
      <c r="DB537" s="4">
        <f>IF(COUNTIF($BT$5:$BT537,"&gt;=2")&gt;1,DB536,BU537)</f>
        <v>0</v>
      </c>
      <c r="DC537" s="4">
        <f>IF(COUNTIF($BZ$5:$BZ537,"&gt;=2")&gt;1,DC536,BV537)</f>
        <v>0</v>
      </c>
      <c r="DD537" s="4">
        <f>IF(COUNTIF($BZ$5:$BZ537,"&gt;=2")&gt;1,DD536,BW537)</f>
        <v>0</v>
      </c>
      <c r="DE537" s="4">
        <f>IF(COUNTIF($BZ$5:$BZ537,"&gt;=2")&gt;1,DE536,BX537)</f>
        <v>320</v>
      </c>
      <c r="DF537" s="4">
        <f>IF(COUNTIF($BZ$5:$BZ537,"&gt;=2")&gt;1,DF536,BY537)</f>
        <v>77.999999999999986</v>
      </c>
      <c r="DG537" s="4">
        <f>IF(COUNTIF($BZ$5:$BZ537,"&gt;=2")&gt;1,DG536,BZ537)</f>
        <v>2</v>
      </c>
      <c r="DH537" s="4">
        <f t="shared" si="406"/>
        <v>0</v>
      </c>
      <c r="DI537" s="4">
        <f t="shared" si="407"/>
        <v>0</v>
      </c>
      <c r="DJ537" s="4">
        <f t="shared" si="408"/>
        <v>0</v>
      </c>
      <c r="DK537" s="4">
        <f t="shared" si="409"/>
        <v>71.78</v>
      </c>
      <c r="DL537" s="4">
        <f t="shared" si="410"/>
        <v>2.220000000000002</v>
      </c>
      <c r="DM537" s="4">
        <f t="shared" si="411"/>
        <v>7</v>
      </c>
      <c r="DN537" s="4">
        <f t="shared" si="412"/>
        <v>13.999999999999998</v>
      </c>
      <c r="DO537" s="4">
        <f t="shared" si="413"/>
        <v>40</v>
      </c>
      <c r="DP537" s="4">
        <f t="shared" si="414"/>
        <v>400</v>
      </c>
      <c r="DQ537" s="4">
        <f t="shared" si="415"/>
        <v>74</v>
      </c>
      <c r="DS537" s="4">
        <v>533</v>
      </c>
      <c r="DT537" s="4">
        <f>$CK537+INDEX(节奏总纲!D$4:D$163,基础状态预估!$C$2)</f>
        <v>557.00483399593907</v>
      </c>
      <c r="DU537" s="4">
        <f>$CK537+INDEX(节奏总纲!E$4:E$163,基础状态预估!$C$2)</f>
        <v>551.28268396026408</v>
      </c>
      <c r="DV537" s="4">
        <f>$CK537+INDEX(节奏总纲!F$4:F$163,基础状态预估!$C$2)</f>
        <v>544.39220630709644</v>
      </c>
      <c r="DW537" s="4">
        <f>$CK537+INDEX(节奏总纲!G$4:G$163,基础状态预估!$C$2)</f>
        <v>536.03246816526348</v>
      </c>
      <c r="DX537" s="4">
        <f>$CK537+INDEX(节奏总纲!H$4:H$163,基础状态预估!$C$2)</f>
        <v>525.69453894381218</v>
      </c>
      <c r="DY537" s="4">
        <f t="shared" si="416"/>
        <v>11.899999999999999</v>
      </c>
      <c r="DZ537" s="4">
        <f t="shared" si="417"/>
        <v>33</v>
      </c>
      <c r="EA537" s="4">
        <f t="shared" si="418"/>
        <v>334.1</v>
      </c>
      <c r="EB537" s="4">
        <f t="shared" si="419"/>
        <v>151.77999999999997</v>
      </c>
      <c r="EC537" s="4">
        <f t="shared" si="420"/>
        <v>4.2200000000000024</v>
      </c>
    </row>
    <row r="538" spans="58:133" x14ac:dyDescent="0.15">
      <c r="BF538" s="4">
        <v>534</v>
      </c>
      <c r="BG538" s="4">
        <f t="shared" si="402"/>
        <v>373.79999999999995</v>
      </c>
      <c r="BH538" s="4">
        <f t="shared" si="403"/>
        <v>160.19999999999999</v>
      </c>
      <c r="BL538" s="4">
        <f t="shared" si="391"/>
        <v>264</v>
      </c>
      <c r="BM538" s="4">
        <f t="shared" si="392"/>
        <v>184.79999999999998</v>
      </c>
      <c r="BN538" s="4">
        <f t="shared" si="393"/>
        <v>79.2</v>
      </c>
      <c r="BR538" s="4">
        <f t="shared" si="394"/>
        <v>334.75</v>
      </c>
      <c r="BS538" s="4">
        <f t="shared" si="395"/>
        <v>154.49999999999997</v>
      </c>
      <c r="BT538" s="4">
        <f t="shared" si="396"/>
        <v>25.75</v>
      </c>
      <c r="BX538" s="4">
        <f t="shared" si="397"/>
        <v>380</v>
      </c>
      <c r="BY538" s="4">
        <f t="shared" si="398"/>
        <v>92.624999999999972</v>
      </c>
      <c r="BZ538" s="4">
        <f t="shared" si="399"/>
        <v>2.375</v>
      </c>
      <c r="CD538" s="4">
        <f t="shared" si="400"/>
        <v>72.75</v>
      </c>
      <c r="CE538" s="4">
        <f t="shared" si="401"/>
        <v>2.2500000000000018</v>
      </c>
      <c r="CF538" s="4">
        <f>IF(COUNTIF($BH$5:$BH538,"&gt;=2")&lt;=1,SUM($BG538:$BK538)*C$8,CF537)</f>
        <v>151200</v>
      </c>
      <c r="CG538" s="4">
        <f>IF(COUNTIF($BN$5:$BN538,"&gt;=2")&lt;=1,SUM($BL538:$BP538)*D$8,CG537)</f>
        <v>604799.99999999988</v>
      </c>
      <c r="CH538" s="4">
        <f>IF(COUNTIF($BT$5:$BT538,"&gt;=2")&lt;=1,SUM($BQ538:$BU538)*E$8,CH537)</f>
        <v>2592000</v>
      </c>
      <c r="CI538" s="4">
        <f>IF(COUNTIF($BZ$5:$BZ538,"&gt;=2")&lt;=1,SUM($BV538:$BZ538)*F$8,CI537)</f>
        <v>34560000</v>
      </c>
      <c r="CJ538" s="4">
        <f t="shared" si="404"/>
        <v>6480000</v>
      </c>
      <c r="CK538" s="4">
        <f t="shared" si="405"/>
        <v>513.75</v>
      </c>
      <c r="CM538" s="4">
        <v>534</v>
      </c>
      <c r="CN538" s="4">
        <f>IF(COUNTIF($BH$5:$BH538,"&gt;=2")&gt;1,CN537,BG538)</f>
        <v>4.8999999999999995</v>
      </c>
      <c r="CO538" s="4">
        <f>IF(COUNTIF($BH$5:$BH538,"&gt;=2")&gt;1,CO537,BH538)</f>
        <v>2.1</v>
      </c>
      <c r="CP538" s="4">
        <f>IF(COUNTIF($BH$5:$BH538,"&gt;=2")&gt;1,CP537,BI538)</f>
        <v>0</v>
      </c>
      <c r="CQ538" s="4">
        <f>IF(COUNTIF($BH$5:$BH538,"&gt;=2")&gt;1,CQ537,BJ538)</f>
        <v>0</v>
      </c>
      <c r="CR538" s="4">
        <f>IF(COUNTIF($BH$5:$BH538,"&gt;=2")&gt;1,CR537,BK538)</f>
        <v>0</v>
      </c>
      <c r="CS538" s="4">
        <f>IF(COUNTIF($BN$5:$BN538,"&gt;=2")&gt;1,CS537,BL538)</f>
        <v>7</v>
      </c>
      <c r="CT538" s="4">
        <f>IF(COUNTIF($BN$5:$BN538,"&gt;=2")&gt;1,CT537,BM538)</f>
        <v>4.8999999999999995</v>
      </c>
      <c r="CU538" s="4">
        <f>IF(COUNTIF($BN$5:$BN538,"&gt;=2")&gt;1,CU537,BN538)</f>
        <v>2.1</v>
      </c>
      <c r="CV538" s="4">
        <f>IF(COUNTIF($BN$5:$BN538,"&gt;=2")&gt;1,CV537,BO538)</f>
        <v>0</v>
      </c>
      <c r="CW538" s="4">
        <f>IF(COUNTIF($BN$5:$BN538,"&gt;=2")&gt;1,CW537,BP538)</f>
        <v>0</v>
      </c>
      <c r="CX538" s="4">
        <f>IF(COUNTIF($BT$5:$BT538,"&gt;=2")&gt;1,CX537,BQ538)</f>
        <v>0</v>
      </c>
      <c r="CY538" s="4">
        <f>IF(COUNTIF($BT$5:$BT538,"&gt;=2")&gt;1,CY537,BR538)</f>
        <v>26</v>
      </c>
      <c r="CZ538" s="4">
        <f>IF(COUNTIF($BT$5:$BT538,"&gt;=2")&gt;1,CZ537,BS538)</f>
        <v>11.999999999999996</v>
      </c>
      <c r="DA538" s="4">
        <f>IF(COUNTIF($BT$5:$BT538,"&gt;=2")&gt;1,DA537,BT538)</f>
        <v>2</v>
      </c>
      <c r="DB538" s="4">
        <f>IF(COUNTIF($BT$5:$BT538,"&gt;=2")&gt;1,DB537,BU538)</f>
        <v>0</v>
      </c>
      <c r="DC538" s="4">
        <f>IF(COUNTIF($BZ$5:$BZ538,"&gt;=2")&gt;1,DC537,BV538)</f>
        <v>0</v>
      </c>
      <c r="DD538" s="4">
        <f>IF(COUNTIF($BZ$5:$BZ538,"&gt;=2")&gt;1,DD537,BW538)</f>
        <v>0</v>
      </c>
      <c r="DE538" s="4">
        <f>IF(COUNTIF($BZ$5:$BZ538,"&gt;=2")&gt;1,DE537,BX538)</f>
        <v>320</v>
      </c>
      <c r="DF538" s="4">
        <f>IF(COUNTIF($BZ$5:$BZ538,"&gt;=2")&gt;1,DF537,BY538)</f>
        <v>77.999999999999986</v>
      </c>
      <c r="DG538" s="4">
        <f>IF(COUNTIF($BZ$5:$BZ538,"&gt;=2")&gt;1,DG537,BZ538)</f>
        <v>2</v>
      </c>
      <c r="DH538" s="4">
        <f t="shared" si="406"/>
        <v>0</v>
      </c>
      <c r="DI538" s="4">
        <f t="shared" si="407"/>
        <v>0</v>
      </c>
      <c r="DJ538" s="4">
        <f t="shared" si="408"/>
        <v>0</v>
      </c>
      <c r="DK538" s="4">
        <f t="shared" si="409"/>
        <v>72.75</v>
      </c>
      <c r="DL538" s="4">
        <f t="shared" si="410"/>
        <v>2.2500000000000018</v>
      </c>
      <c r="DM538" s="4">
        <f t="shared" si="411"/>
        <v>7</v>
      </c>
      <c r="DN538" s="4">
        <f t="shared" si="412"/>
        <v>13.999999999999998</v>
      </c>
      <c r="DO538" s="4">
        <f t="shared" si="413"/>
        <v>40</v>
      </c>
      <c r="DP538" s="4">
        <f t="shared" si="414"/>
        <v>400</v>
      </c>
      <c r="DQ538" s="4">
        <f t="shared" si="415"/>
        <v>75</v>
      </c>
      <c r="DS538" s="4">
        <v>534</v>
      </c>
      <c r="DT538" s="4">
        <f>$CK538+INDEX(节奏总纲!D$4:D$163,基础状态预估!$C$2)</f>
        <v>558.00483399593907</v>
      </c>
      <c r="DU538" s="4">
        <f>$CK538+INDEX(节奏总纲!E$4:E$163,基础状态预估!$C$2)</f>
        <v>552.28268396026408</v>
      </c>
      <c r="DV538" s="4">
        <f>$CK538+INDEX(节奏总纲!F$4:F$163,基础状态预估!$C$2)</f>
        <v>545.39220630709644</v>
      </c>
      <c r="DW538" s="4">
        <f>$CK538+INDEX(节奏总纲!G$4:G$163,基础状态预估!$C$2)</f>
        <v>537.03246816526348</v>
      </c>
      <c r="DX538" s="4">
        <f>$CK538+INDEX(节奏总纲!H$4:H$163,基础状态预估!$C$2)</f>
        <v>526.69453894381218</v>
      </c>
      <c r="DY538" s="4">
        <f t="shared" si="416"/>
        <v>11.899999999999999</v>
      </c>
      <c r="DZ538" s="4">
        <f t="shared" si="417"/>
        <v>33</v>
      </c>
      <c r="EA538" s="4">
        <f t="shared" si="418"/>
        <v>334.1</v>
      </c>
      <c r="EB538" s="4">
        <f t="shared" si="419"/>
        <v>152.75</v>
      </c>
      <c r="EC538" s="4">
        <f t="shared" si="420"/>
        <v>4.2500000000000018</v>
      </c>
    </row>
    <row r="539" spans="58:133" x14ac:dyDescent="0.15">
      <c r="BF539" s="4">
        <v>535</v>
      </c>
      <c r="BG539" s="4">
        <f t="shared" si="402"/>
        <v>374.5</v>
      </c>
      <c r="BH539" s="4">
        <f t="shared" si="403"/>
        <v>160.5</v>
      </c>
      <c r="BL539" s="4">
        <f t="shared" si="391"/>
        <v>264.5</v>
      </c>
      <c r="BM539" s="4">
        <f t="shared" si="392"/>
        <v>185.14999999999998</v>
      </c>
      <c r="BN539" s="4">
        <f t="shared" si="393"/>
        <v>79.349999999999994</v>
      </c>
      <c r="BR539" s="4">
        <f t="shared" si="394"/>
        <v>335.40000000000003</v>
      </c>
      <c r="BS539" s="4">
        <f t="shared" si="395"/>
        <v>154.79999999999995</v>
      </c>
      <c r="BT539" s="4">
        <f t="shared" si="396"/>
        <v>25.8</v>
      </c>
      <c r="BX539" s="4">
        <f t="shared" si="397"/>
        <v>380.8</v>
      </c>
      <c r="BY539" s="4">
        <f t="shared" si="398"/>
        <v>92.819999999999979</v>
      </c>
      <c r="BZ539" s="4">
        <f t="shared" si="399"/>
        <v>2.38</v>
      </c>
      <c r="CD539" s="4">
        <f t="shared" si="400"/>
        <v>73.72</v>
      </c>
      <c r="CE539" s="4">
        <f t="shared" si="401"/>
        <v>2.280000000000002</v>
      </c>
      <c r="CF539" s="4">
        <f>IF(COUNTIF($BH$5:$BH539,"&gt;=2")&lt;=1,SUM($BG539:$BK539)*C$8,CF538)</f>
        <v>151200</v>
      </c>
      <c r="CG539" s="4">
        <f>IF(COUNTIF($BN$5:$BN539,"&gt;=2")&lt;=1,SUM($BL539:$BP539)*D$8,CG538)</f>
        <v>604799.99999999988</v>
      </c>
      <c r="CH539" s="4">
        <f>IF(COUNTIF($BT$5:$BT539,"&gt;=2")&lt;=1,SUM($BQ539:$BU539)*E$8,CH538)</f>
        <v>2592000</v>
      </c>
      <c r="CI539" s="4">
        <f>IF(COUNTIF($BZ$5:$BZ539,"&gt;=2")&lt;=1,SUM($BV539:$BZ539)*F$8,CI538)</f>
        <v>34560000</v>
      </c>
      <c r="CJ539" s="4">
        <f t="shared" si="404"/>
        <v>6566400</v>
      </c>
      <c r="CK539" s="4">
        <f t="shared" si="405"/>
        <v>514.75</v>
      </c>
      <c r="CM539" s="4">
        <v>535</v>
      </c>
      <c r="CN539" s="4">
        <f>IF(COUNTIF($BH$5:$BH539,"&gt;=2")&gt;1,CN538,BG539)</f>
        <v>4.8999999999999995</v>
      </c>
      <c r="CO539" s="4">
        <f>IF(COUNTIF($BH$5:$BH539,"&gt;=2")&gt;1,CO538,BH539)</f>
        <v>2.1</v>
      </c>
      <c r="CP539" s="4">
        <f>IF(COUNTIF($BH$5:$BH539,"&gt;=2")&gt;1,CP538,BI539)</f>
        <v>0</v>
      </c>
      <c r="CQ539" s="4">
        <f>IF(COUNTIF($BH$5:$BH539,"&gt;=2")&gt;1,CQ538,BJ539)</f>
        <v>0</v>
      </c>
      <c r="CR539" s="4">
        <f>IF(COUNTIF($BH$5:$BH539,"&gt;=2")&gt;1,CR538,BK539)</f>
        <v>0</v>
      </c>
      <c r="CS539" s="4">
        <f>IF(COUNTIF($BN$5:$BN539,"&gt;=2")&gt;1,CS538,BL539)</f>
        <v>7</v>
      </c>
      <c r="CT539" s="4">
        <f>IF(COUNTIF($BN$5:$BN539,"&gt;=2")&gt;1,CT538,BM539)</f>
        <v>4.8999999999999995</v>
      </c>
      <c r="CU539" s="4">
        <f>IF(COUNTIF($BN$5:$BN539,"&gt;=2")&gt;1,CU538,BN539)</f>
        <v>2.1</v>
      </c>
      <c r="CV539" s="4">
        <f>IF(COUNTIF($BN$5:$BN539,"&gt;=2")&gt;1,CV538,BO539)</f>
        <v>0</v>
      </c>
      <c r="CW539" s="4">
        <f>IF(COUNTIF($BN$5:$BN539,"&gt;=2")&gt;1,CW538,BP539)</f>
        <v>0</v>
      </c>
      <c r="CX539" s="4">
        <f>IF(COUNTIF($BT$5:$BT539,"&gt;=2")&gt;1,CX538,BQ539)</f>
        <v>0</v>
      </c>
      <c r="CY539" s="4">
        <f>IF(COUNTIF($BT$5:$BT539,"&gt;=2")&gt;1,CY538,BR539)</f>
        <v>26</v>
      </c>
      <c r="CZ539" s="4">
        <f>IF(COUNTIF($BT$5:$BT539,"&gt;=2")&gt;1,CZ538,BS539)</f>
        <v>11.999999999999996</v>
      </c>
      <c r="DA539" s="4">
        <f>IF(COUNTIF($BT$5:$BT539,"&gt;=2")&gt;1,DA538,BT539)</f>
        <v>2</v>
      </c>
      <c r="DB539" s="4">
        <f>IF(COUNTIF($BT$5:$BT539,"&gt;=2")&gt;1,DB538,BU539)</f>
        <v>0</v>
      </c>
      <c r="DC539" s="4">
        <f>IF(COUNTIF($BZ$5:$BZ539,"&gt;=2")&gt;1,DC538,BV539)</f>
        <v>0</v>
      </c>
      <c r="DD539" s="4">
        <f>IF(COUNTIF($BZ$5:$BZ539,"&gt;=2")&gt;1,DD538,BW539)</f>
        <v>0</v>
      </c>
      <c r="DE539" s="4">
        <f>IF(COUNTIF($BZ$5:$BZ539,"&gt;=2")&gt;1,DE538,BX539)</f>
        <v>320</v>
      </c>
      <c r="DF539" s="4">
        <f>IF(COUNTIF($BZ$5:$BZ539,"&gt;=2")&gt;1,DF538,BY539)</f>
        <v>77.999999999999986</v>
      </c>
      <c r="DG539" s="4">
        <f>IF(COUNTIF($BZ$5:$BZ539,"&gt;=2")&gt;1,DG538,BZ539)</f>
        <v>2</v>
      </c>
      <c r="DH539" s="4">
        <f t="shared" si="406"/>
        <v>0</v>
      </c>
      <c r="DI539" s="4">
        <f t="shared" si="407"/>
        <v>0</v>
      </c>
      <c r="DJ539" s="4">
        <f t="shared" si="408"/>
        <v>0</v>
      </c>
      <c r="DK539" s="4">
        <f t="shared" si="409"/>
        <v>73.72</v>
      </c>
      <c r="DL539" s="4">
        <f t="shared" si="410"/>
        <v>2.280000000000002</v>
      </c>
      <c r="DM539" s="4">
        <f t="shared" si="411"/>
        <v>7</v>
      </c>
      <c r="DN539" s="4">
        <f t="shared" si="412"/>
        <v>13.999999999999998</v>
      </c>
      <c r="DO539" s="4">
        <f t="shared" si="413"/>
        <v>40</v>
      </c>
      <c r="DP539" s="4">
        <f t="shared" si="414"/>
        <v>400</v>
      </c>
      <c r="DQ539" s="4">
        <f t="shared" si="415"/>
        <v>76</v>
      </c>
      <c r="DS539" s="4">
        <v>535</v>
      </c>
      <c r="DT539" s="4">
        <f>$CK539+INDEX(节奏总纲!D$4:D$163,基础状态预估!$C$2)</f>
        <v>559.00483399593907</v>
      </c>
      <c r="DU539" s="4">
        <f>$CK539+INDEX(节奏总纲!E$4:E$163,基础状态预估!$C$2)</f>
        <v>553.28268396026408</v>
      </c>
      <c r="DV539" s="4">
        <f>$CK539+INDEX(节奏总纲!F$4:F$163,基础状态预估!$C$2)</f>
        <v>546.39220630709644</v>
      </c>
      <c r="DW539" s="4">
        <f>$CK539+INDEX(节奏总纲!G$4:G$163,基础状态预估!$C$2)</f>
        <v>538.03246816526348</v>
      </c>
      <c r="DX539" s="4">
        <f>$CK539+INDEX(节奏总纲!H$4:H$163,基础状态预估!$C$2)</f>
        <v>527.69453894381218</v>
      </c>
      <c r="DY539" s="4">
        <f t="shared" si="416"/>
        <v>11.899999999999999</v>
      </c>
      <c r="DZ539" s="4">
        <f t="shared" si="417"/>
        <v>33</v>
      </c>
      <c r="EA539" s="4">
        <f t="shared" si="418"/>
        <v>334.1</v>
      </c>
      <c r="EB539" s="4">
        <f t="shared" si="419"/>
        <v>153.71999999999997</v>
      </c>
      <c r="EC539" s="4">
        <f t="shared" si="420"/>
        <v>4.280000000000002</v>
      </c>
    </row>
    <row r="540" spans="58:133" x14ac:dyDescent="0.15">
      <c r="BF540" s="4">
        <v>536</v>
      </c>
      <c r="BG540" s="4">
        <f t="shared" si="402"/>
        <v>375.2</v>
      </c>
      <c r="BH540" s="4">
        <f t="shared" si="403"/>
        <v>160.79999999999998</v>
      </c>
      <c r="BL540" s="4">
        <f t="shared" si="391"/>
        <v>265</v>
      </c>
      <c r="BM540" s="4">
        <f t="shared" si="392"/>
        <v>185.5</v>
      </c>
      <c r="BN540" s="4">
        <f t="shared" si="393"/>
        <v>79.5</v>
      </c>
      <c r="BR540" s="4">
        <f t="shared" si="394"/>
        <v>336.05</v>
      </c>
      <c r="BS540" s="4">
        <f t="shared" si="395"/>
        <v>155.09999999999997</v>
      </c>
      <c r="BT540" s="4">
        <f t="shared" si="396"/>
        <v>25.85</v>
      </c>
      <c r="BX540" s="4">
        <f t="shared" si="397"/>
        <v>381.6</v>
      </c>
      <c r="BY540" s="4">
        <f t="shared" si="398"/>
        <v>93.014999999999972</v>
      </c>
      <c r="BZ540" s="4">
        <f t="shared" si="399"/>
        <v>2.3850000000000002</v>
      </c>
      <c r="CD540" s="4">
        <f t="shared" si="400"/>
        <v>74.69</v>
      </c>
      <c r="CE540" s="4">
        <f t="shared" si="401"/>
        <v>2.3100000000000023</v>
      </c>
      <c r="CF540" s="4">
        <f>IF(COUNTIF($BH$5:$BH540,"&gt;=2")&lt;=1,SUM($BG540:$BK540)*C$8,CF539)</f>
        <v>151200</v>
      </c>
      <c r="CG540" s="4">
        <f>IF(COUNTIF($BN$5:$BN540,"&gt;=2")&lt;=1,SUM($BL540:$BP540)*D$8,CG539)</f>
        <v>604799.99999999988</v>
      </c>
      <c r="CH540" s="4">
        <f>IF(COUNTIF($BT$5:$BT540,"&gt;=2")&lt;=1,SUM($BQ540:$BU540)*E$8,CH539)</f>
        <v>2592000</v>
      </c>
      <c r="CI540" s="4">
        <f>IF(COUNTIF($BZ$5:$BZ540,"&gt;=2")&lt;=1,SUM($BV540:$BZ540)*F$8,CI539)</f>
        <v>34560000</v>
      </c>
      <c r="CJ540" s="4">
        <f t="shared" si="404"/>
        <v>6652800</v>
      </c>
      <c r="CK540" s="4">
        <f t="shared" si="405"/>
        <v>515.75</v>
      </c>
      <c r="CM540" s="4">
        <v>536</v>
      </c>
      <c r="CN540" s="4">
        <f>IF(COUNTIF($BH$5:$BH540,"&gt;=2")&gt;1,CN539,BG540)</f>
        <v>4.8999999999999995</v>
      </c>
      <c r="CO540" s="4">
        <f>IF(COUNTIF($BH$5:$BH540,"&gt;=2")&gt;1,CO539,BH540)</f>
        <v>2.1</v>
      </c>
      <c r="CP540" s="4">
        <f>IF(COUNTIF($BH$5:$BH540,"&gt;=2")&gt;1,CP539,BI540)</f>
        <v>0</v>
      </c>
      <c r="CQ540" s="4">
        <f>IF(COUNTIF($BH$5:$BH540,"&gt;=2")&gt;1,CQ539,BJ540)</f>
        <v>0</v>
      </c>
      <c r="CR540" s="4">
        <f>IF(COUNTIF($BH$5:$BH540,"&gt;=2")&gt;1,CR539,BK540)</f>
        <v>0</v>
      </c>
      <c r="CS540" s="4">
        <f>IF(COUNTIF($BN$5:$BN540,"&gt;=2")&gt;1,CS539,BL540)</f>
        <v>7</v>
      </c>
      <c r="CT540" s="4">
        <f>IF(COUNTIF($BN$5:$BN540,"&gt;=2")&gt;1,CT539,BM540)</f>
        <v>4.8999999999999995</v>
      </c>
      <c r="CU540" s="4">
        <f>IF(COUNTIF($BN$5:$BN540,"&gt;=2")&gt;1,CU539,BN540)</f>
        <v>2.1</v>
      </c>
      <c r="CV540" s="4">
        <f>IF(COUNTIF($BN$5:$BN540,"&gt;=2")&gt;1,CV539,BO540)</f>
        <v>0</v>
      </c>
      <c r="CW540" s="4">
        <f>IF(COUNTIF($BN$5:$BN540,"&gt;=2")&gt;1,CW539,BP540)</f>
        <v>0</v>
      </c>
      <c r="CX540" s="4">
        <f>IF(COUNTIF($BT$5:$BT540,"&gt;=2")&gt;1,CX539,BQ540)</f>
        <v>0</v>
      </c>
      <c r="CY540" s="4">
        <f>IF(COUNTIF($BT$5:$BT540,"&gt;=2")&gt;1,CY539,BR540)</f>
        <v>26</v>
      </c>
      <c r="CZ540" s="4">
        <f>IF(COUNTIF($BT$5:$BT540,"&gt;=2")&gt;1,CZ539,BS540)</f>
        <v>11.999999999999996</v>
      </c>
      <c r="DA540" s="4">
        <f>IF(COUNTIF($BT$5:$BT540,"&gt;=2")&gt;1,DA539,BT540)</f>
        <v>2</v>
      </c>
      <c r="DB540" s="4">
        <f>IF(COUNTIF($BT$5:$BT540,"&gt;=2")&gt;1,DB539,BU540)</f>
        <v>0</v>
      </c>
      <c r="DC540" s="4">
        <f>IF(COUNTIF($BZ$5:$BZ540,"&gt;=2")&gt;1,DC539,BV540)</f>
        <v>0</v>
      </c>
      <c r="DD540" s="4">
        <f>IF(COUNTIF($BZ$5:$BZ540,"&gt;=2")&gt;1,DD539,BW540)</f>
        <v>0</v>
      </c>
      <c r="DE540" s="4">
        <f>IF(COUNTIF($BZ$5:$BZ540,"&gt;=2")&gt;1,DE539,BX540)</f>
        <v>320</v>
      </c>
      <c r="DF540" s="4">
        <f>IF(COUNTIF($BZ$5:$BZ540,"&gt;=2")&gt;1,DF539,BY540)</f>
        <v>77.999999999999986</v>
      </c>
      <c r="DG540" s="4">
        <f>IF(COUNTIF($BZ$5:$BZ540,"&gt;=2")&gt;1,DG539,BZ540)</f>
        <v>2</v>
      </c>
      <c r="DH540" s="4">
        <f t="shared" si="406"/>
        <v>0</v>
      </c>
      <c r="DI540" s="4">
        <f t="shared" si="407"/>
        <v>0</v>
      </c>
      <c r="DJ540" s="4">
        <f t="shared" si="408"/>
        <v>0</v>
      </c>
      <c r="DK540" s="4">
        <f t="shared" si="409"/>
        <v>74.69</v>
      </c>
      <c r="DL540" s="4">
        <f t="shared" si="410"/>
        <v>2.3100000000000023</v>
      </c>
      <c r="DM540" s="4">
        <f t="shared" si="411"/>
        <v>7</v>
      </c>
      <c r="DN540" s="4">
        <f t="shared" si="412"/>
        <v>13.999999999999998</v>
      </c>
      <c r="DO540" s="4">
        <f t="shared" si="413"/>
        <v>40</v>
      </c>
      <c r="DP540" s="4">
        <f t="shared" si="414"/>
        <v>400</v>
      </c>
      <c r="DQ540" s="4">
        <f t="shared" si="415"/>
        <v>77</v>
      </c>
      <c r="DS540" s="4">
        <v>536</v>
      </c>
      <c r="DT540" s="4">
        <f>$CK540+INDEX(节奏总纲!D$4:D$163,基础状态预估!$C$2)</f>
        <v>560.00483399593907</v>
      </c>
      <c r="DU540" s="4">
        <f>$CK540+INDEX(节奏总纲!E$4:E$163,基础状态预估!$C$2)</f>
        <v>554.28268396026408</v>
      </c>
      <c r="DV540" s="4">
        <f>$CK540+INDEX(节奏总纲!F$4:F$163,基础状态预估!$C$2)</f>
        <v>547.39220630709644</v>
      </c>
      <c r="DW540" s="4">
        <f>$CK540+INDEX(节奏总纲!G$4:G$163,基础状态预估!$C$2)</f>
        <v>539.03246816526348</v>
      </c>
      <c r="DX540" s="4">
        <f>$CK540+INDEX(节奏总纲!H$4:H$163,基础状态预估!$C$2)</f>
        <v>528.69453894381218</v>
      </c>
      <c r="DY540" s="4">
        <f t="shared" si="416"/>
        <v>11.899999999999999</v>
      </c>
      <c r="DZ540" s="4">
        <f t="shared" si="417"/>
        <v>33</v>
      </c>
      <c r="EA540" s="4">
        <f t="shared" si="418"/>
        <v>334.1</v>
      </c>
      <c r="EB540" s="4">
        <f t="shared" si="419"/>
        <v>154.69</v>
      </c>
      <c r="EC540" s="4">
        <f t="shared" si="420"/>
        <v>4.3100000000000023</v>
      </c>
    </row>
    <row r="541" spans="58:133" x14ac:dyDescent="0.15">
      <c r="BF541" s="4">
        <v>537</v>
      </c>
      <c r="BG541" s="4">
        <f t="shared" si="402"/>
        <v>375.9</v>
      </c>
      <c r="BH541" s="4">
        <f t="shared" si="403"/>
        <v>161.1</v>
      </c>
      <c r="BL541" s="4">
        <f t="shared" si="391"/>
        <v>265.5</v>
      </c>
      <c r="BM541" s="4">
        <f t="shared" si="392"/>
        <v>185.85</v>
      </c>
      <c r="BN541" s="4">
        <f t="shared" si="393"/>
        <v>79.649999999999991</v>
      </c>
      <c r="BR541" s="4">
        <f t="shared" si="394"/>
        <v>336.7</v>
      </c>
      <c r="BS541" s="4">
        <f t="shared" si="395"/>
        <v>155.39999999999998</v>
      </c>
      <c r="BT541" s="4">
        <f t="shared" si="396"/>
        <v>25.900000000000002</v>
      </c>
      <c r="BX541" s="4">
        <f t="shared" si="397"/>
        <v>382.40000000000003</v>
      </c>
      <c r="BY541" s="4">
        <f t="shared" si="398"/>
        <v>93.20999999999998</v>
      </c>
      <c r="BZ541" s="4">
        <f t="shared" si="399"/>
        <v>2.39</v>
      </c>
      <c r="CD541" s="4">
        <f t="shared" si="400"/>
        <v>75.66</v>
      </c>
      <c r="CE541" s="4">
        <f t="shared" si="401"/>
        <v>2.3400000000000021</v>
      </c>
      <c r="CF541" s="4">
        <f>IF(COUNTIF($BH$5:$BH541,"&gt;=2")&lt;=1,SUM($BG541:$BK541)*C$8,CF540)</f>
        <v>151200</v>
      </c>
      <c r="CG541" s="4">
        <f>IF(COUNTIF($BN$5:$BN541,"&gt;=2")&lt;=1,SUM($BL541:$BP541)*D$8,CG540)</f>
        <v>604799.99999999988</v>
      </c>
      <c r="CH541" s="4">
        <f>IF(COUNTIF($BT$5:$BT541,"&gt;=2")&lt;=1,SUM($BQ541:$BU541)*E$8,CH540)</f>
        <v>2592000</v>
      </c>
      <c r="CI541" s="4">
        <f>IF(COUNTIF($BZ$5:$BZ541,"&gt;=2")&lt;=1,SUM($BV541:$BZ541)*F$8,CI540)</f>
        <v>34560000</v>
      </c>
      <c r="CJ541" s="4">
        <f t="shared" si="404"/>
        <v>6739200</v>
      </c>
      <c r="CK541" s="4">
        <f t="shared" si="405"/>
        <v>516.75</v>
      </c>
      <c r="CM541" s="4">
        <v>537</v>
      </c>
      <c r="CN541" s="4">
        <f>IF(COUNTIF($BH$5:$BH541,"&gt;=2")&gt;1,CN540,BG541)</f>
        <v>4.8999999999999995</v>
      </c>
      <c r="CO541" s="4">
        <f>IF(COUNTIF($BH$5:$BH541,"&gt;=2")&gt;1,CO540,BH541)</f>
        <v>2.1</v>
      </c>
      <c r="CP541" s="4">
        <f>IF(COUNTIF($BH$5:$BH541,"&gt;=2")&gt;1,CP540,BI541)</f>
        <v>0</v>
      </c>
      <c r="CQ541" s="4">
        <f>IF(COUNTIF($BH$5:$BH541,"&gt;=2")&gt;1,CQ540,BJ541)</f>
        <v>0</v>
      </c>
      <c r="CR541" s="4">
        <f>IF(COUNTIF($BH$5:$BH541,"&gt;=2")&gt;1,CR540,BK541)</f>
        <v>0</v>
      </c>
      <c r="CS541" s="4">
        <f>IF(COUNTIF($BN$5:$BN541,"&gt;=2")&gt;1,CS540,BL541)</f>
        <v>7</v>
      </c>
      <c r="CT541" s="4">
        <f>IF(COUNTIF($BN$5:$BN541,"&gt;=2")&gt;1,CT540,BM541)</f>
        <v>4.8999999999999995</v>
      </c>
      <c r="CU541" s="4">
        <f>IF(COUNTIF($BN$5:$BN541,"&gt;=2")&gt;1,CU540,BN541)</f>
        <v>2.1</v>
      </c>
      <c r="CV541" s="4">
        <f>IF(COUNTIF($BN$5:$BN541,"&gt;=2")&gt;1,CV540,BO541)</f>
        <v>0</v>
      </c>
      <c r="CW541" s="4">
        <f>IF(COUNTIF($BN$5:$BN541,"&gt;=2")&gt;1,CW540,BP541)</f>
        <v>0</v>
      </c>
      <c r="CX541" s="4">
        <f>IF(COUNTIF($BT$5:$BT541,"&gt;=2")&gt;1,CX540,BQ541)</f>
        <v>0</v>
      </c>
      <c r="CY541" s="4">
        <f>IF(COUNTIF($BT$5:$BT541,"&gt;=2")&gt;1,CY540,BR541)</f>
        <v>26</v>
      </c>
      <c r="CZ541" s="4">
        <f>IF(COUNTIF($BT$5:$BT541,"&gt;=2")&gt;1,CZ540,BS541)</f>
        <v>11.999999999999996</v>
      </c>
      <c r="DA541" s="4">
        <f>IF(COUNTIF($BT$5:$BT541,"&gt;=2")&gt;1,DA540,BT541)</f>
        <v>2</v>
      </c>
      <c r="DB541" s="4">
        <f>IF(COUNTIF($BT$5:$BT541,"&gt;=2")&gt;1,DB540,BU541)</f>
        <v>0</v>
      </c>
      <c r="DC541" s="4">
        <f>IF(COUNTIF($BZ$5:$BZ541,"&gt;=2")&gt;1,DC540,BV541)</f>
        <v>0</v>
      </c>
      <c r="DD541" s="4">
        <f>IF(COUNTIF($BZ$5:$BZ541,"&gt;=2")&gt;1,DD540,BW541)</f>
        <v>0</v>
      </c>
      <c r="DE541" s="4">
        <f>IF(COUNTIF($BZ$5:$BZ541,"&gt;=2")&gt;1,DE540,BX541)</f>
        <v>320</v>
      </c>
      <c r="DF541" s="4">
        <f>IF(COUNTIF($BZ$5:$BZ541,"&gt;=2")&gt;1,DF540,BY541)</f>
        <v>77.999999999999986</v>
      </c>
      <c r="DG541" s="4">
        <f>IF(COUNTIF($BZ$5:$BZ541,"&gt;=2")&gt;1,DG540,BZ541)</f>
        <v>2</v>
      </c>
      <c r="DH541" s="4">
        <f t="shared" si="406"/>
        <v>0</v>
      </c>
      <c r="DI541" s="4">
        <f t="shared" si="407"/>
        <v>0</v>
      </c>
      <c r="DJ541" s="4">
        <f t="shared" si="408"/>
        <v>0</v>
      </c>
      <c r="DK541" s="4">
        <f t="shared" si="409"/>
        <v>75.66</v>
      </c>
      <c r="DL541" s="4">
        <f t="shared" si="410"/>
        <v>2.3400000000000021</v>
      </c>
      <c r="DM541" s="4">
        <f t="shared" si="411"/>
        <v>7</v>
      </c>
      <c r="DN541" s="4">
        <f t="shared" si="412"/>
        <v>13.999999999999998</v>
      </c>
      <c r="DO541" s="4">
        <f t="shared" si="413"/>
        <v>40</v>
      </c>
      <c r="DP541" s="4">
        <f t="shared" si="414"/>
        <v>400</v>
      </c>
      <c r="DQ541" s="4">
        <f t="shared" si="415"/>
        <v>78</v>
      </c>
      <c r="DS541" s="4">
        <v>537</v>
      </c>
      <c r="DT541" s="4">
        <f>$CK541+INDEX(节奏总纲!D$4:D$163,基础状态预估!$C$2)</f>
        <v>561.00483399593907</v>
      </c>
      <c r="DU541" s="4">
        <f>$CK541+INDEX(节奏总纲!E$4:E$163,基础状态预估!$C$2)</f>
        <v>555.28268396026408</v>
      </c>
      <c r="DV541" s="4">
        <f>$CK541+INDEX(节奏总纲!F$4:F$163,基础状态预估!$C$2)</f>
        <v>548.39220630709644</v>
      </c>
      <c r="DW541" s="4">
        <f>$CK541+INDEX(节奏总纲!G$4:G$163,基础状态预估!$C$2)</f>
        <v>540.03246816526348</v>
      </c>
      <c r="DX541" s="4">
        <f>$CK541+INDEX(节奏总纲!H$4:H$163,基础状态预估!$C$2)</f>
        <v>529.69453894381218</v>
      </c>
      <c r="DY541" s="4">
        <f t="shared" si="416"/>
        <v>11.899999999999999</v>
      </c>
      <c r="DZ541" s="4">
        <f t="shared" si="417"/>
        <v>33</v>
      </c>
      <c r="EA541" s="4">
        <f t="shared" si="418"/>
        <v>334.1</v>
      </c>
      <c r="EB541" s="4">
        <f t="shared" si="419"/>
        <v>155.65999999999997</v>
      </c>
      <c r="EC541" s="4">
        <f t="shared" si="420"/>
        <v>4.3400000000000016</v>
      </c>
    </row>
    <row r="542" spans="58:133" x14ac:dyDescent="0.15">
      <c r="BF542" s="4">
        <v>538</v>
      </c>
      <c r="BG542" s="4">
        <f t="shared" si="402"/>
        <v>376.59999999999997</v>
      </c>
      <c r="BH542" s="4">
        <f t="shared" si="403"/>
        <v>161.4</v>
      </c>
      <c r="BL542" s="4">
        <f t="shared" si="391"/>
        <v>266</v>
      </c>
      <c r="BM542" s="4">
        <f t="shared" si="392"/>
        <v>186.2</v>
      </c>
      <c r="BN542" s="4">
        <f t="shared" si="393"/>
        <v>79.8</v>
      </c>
      <c r="BR542" s="4">
        <f t="shared" si="394"/>
        <v>337.35</v>
      </c>
      <c r="BS542" s="4">
        <f t="shared" si="395"/>
        <v>155.69999999999996</v>
      </c>
      <c r="BT542" s="4">
        <f t="shared" si="396"/>
        <v>25.950000000000003</v>
      </c>
      <c r="BX542" s="4">
        <f t="shared" si="397"/>
        <v>383.20000000000005</v>
      </c>
      <c r="BY542" s="4">
        <f t="shared" si="398"/>
        <v>93.404999999999973</v>
      </c>
      <c r="BZ542" s="4">
        <f t="shared" si="399"/>
        <v>2.395</v>
      </c>
      <c r="CD542" s="4">
        <f t="shared" si="400"/>
        <v>76.63</v>
      </c>
      <c r="CE542" s="4">
        <f t="shared" si="401"/>
        <v>2.3700000000000019</v>
      </c>
      <c r="CF542" s="4">
        <f>IF(COUNTIF($BH$5:$BH542,"&gt;=2")&lt;=1,SUM($BG542:$BK542)*C$8,CF541)</f>
        <v>151200</v>
      </c>
      <c r="CG542" s="4">
        <f>IF(COUNTIF($BN$5:$BN542,"&gt;=2")&lt;=1,SUM($BL542:$BP542)*D$8,CG541)</f>
        <v>604799.99999999988</v>
      </c>
      <c r="CH542" s="4">
        <f>IF(COUNTIF($BT$5:$BT542,"&gt;=2")&lt;=1,SUM($BQ542:$BU542)*E$8,CH541)</f>
        <v>2592000</v>
      </c>
      <c r="CI542" s="4">
        <f>IF(COUNTIF($BZ$5:$BZ542,"&gt;=2")&lt;=1,SUM($BV542:$BZ542)*F$8,CI541)</f>
        <v>34560000</v>
      </c>
      <c r="CJ542" s="4">
        <f t="shared" si="404"/>
        <v>6825600</v>
      </c>
      <c r="CK542" s="4">
        <f t="shared" si="405"/>
        <v>517.75</v>
      </c>
      <c r="CM542" s="4">
        <v>538</v>
      </c>
      <c r="CN542" s="4">
        <f>IF(COUNTIF($BH$5:$BH542,"&gt;=2")&gt;1,CN541,BG542)</f>
        <v>4.8999999999999995</v>
      </c>
      <c r="CO542" s="4">
        <f>IF(COUNTIF($BH$5:$BH542,"&gt;=2")&gt;1,CO541,BH542)</f>
        <v>2.1</v>
      </c>
      <c r="CP542" s="4">
        <f>IF(COUNTIF($BH$5:$BH542,"&gt;=2")&gt;1,CP541,BI542)</f>
        <v>0</v>
      </c>
      <c r="CQ542" s="4">
        <f>IF(COUNTIF($BH$5:$BH542,"&gt;=2")&gt;1,CQ541,BJ542)</f>
        <v>0</v>
      </c>
      <c r="CR542" s="4">
        <f>IF(COUNTIF($BH$5:$BH542,"&gt;=2")&gt;1,CR541,BK542)</f>
        <v>0</v>
      </c>
      <c r="CS542" s="4">
        <f>IF(COUNTIF($BN$5:$BN542,"&gt;=2")&gt;1,CS541,BL542)</f>
        <v>7</v>
      </c>
      <c r="CT542" s="4">
        <f>IF(COUNTIF($BN$5:$BN542,"&gt;=2")&gt;1,CT541,BM542)</f>
        <v>4.8999999999999995</v>
      </c>
      <c r="CU542" s="4">
        <f>IF(COUNTIF($BN$5:$BN542,"&gt;=2")&gt;1,CU541,BN542)</f>
        <v>2.1</v>
      </c>
      <c r="CV542" s="4">
        <f>IF(COUNTIF($BN$5:$BN542,"&gt;=2")&gt;1,CV541,BO542)</f>
        <v>0</v>
      </c>
      <c r="CW542" s="4">
        <f>IF(COUNTIF($BN$5:$BN542,"&gt;=2")&gt;1,CW541,BP542)</f>
        <v>0</v>
      </c>
      <c r="CX542" s="4">
        <f>IF(COUNTIF($BT$5:$BT542,"&gt;=2")&gt;1,CX541,BQ542)</f>
        <v>0</v>
      </c>
      <c r="CY542" s="4">
        <f>IF(COUNTIF($BT$5:$BT542,"&gt;=2")&gt;1,CY541,BR542)</f>
        <v>26</v>
      </c>
      <c r="CZ542" s="4">
        <f>IF(COUNTIF($BT$5:$BT542,"&gt;=2")&gt;1,CZ541,BS542)</f>
        <v>11.999999999999996</v>
      </c>
      <c r="DA542" s="4">
        <f>IF(COUNTIF($BT$5:$BT542,"&gt;=2")&gt;1,DA541,BT542)</f>
        <v>2</v>
      </c>
      <c r="DB542" s="4">
        <f>IF(COUNTIF($BT$5:$BT542,"&gt;=2")&gt;1,DB541,BU542)</f>
        <v>0</v>
      </c>
      <c r="DC542" s="4">
        <f>IF(COUNTIF($BZ$5:$BZ542,"&gt;=2")&gt;1,DC541,BV542)</f>
        <v>0</v>
      </c>
      <c r="DD542" s="4">
        <f>IF(COUNTIF($BZ$5:$BZ542,"&gt;=2")&gt;1,DD541,BW542)</f>
        <v>0</v>
      </c>
      <c r="DE542" s="4">
        <f>IF(COUNTIF($BZ$5:$BZ542,"&gt;=2")&gt;1,DE541,BX542)</f>
        <v>320</v>
      </c>
      <c r="DF542" s="4">
        <f>IF(COUNTIF($BZ$5:$BZ542,"&gt;=2")&gt;1,DF541,BY542)</f>
        <v>77.999999999999986</v>
      </c>
      <c r="DG542" s="4">
        <f>IF(COUNTIF($BZ$5:$BZ542,"&gt;=2")&gt;1,DG541,BZ542)</f>
        <v>2</v>
      </c>
      <c r="DH542" s="4">
        <f t="shared" si="406"/>
        <v>0</v>
      </c>
      <c r="DI542" s="4">
        <f t="shared" si="407"/>
        <v>0</v>
      </c>
      <c r="DJ542" s="4">
        <f t="shared" si="408"/>
        <v>0</v>
      </c>
      <c r="DK542" s="4">
        <f t="shared" si="409"/>
        <v>76.63</v>
      </c>
      <c r="DL542" s="4">
        <f t="shared" si="410"/>
        <v>2.3700000000000019</v>
      </c>
      <c r="DM542" s="4">
        <f t="shared" si="411"/>
        <v>7</v>
      </c>
      <c r="DN542" s="4">
        <f t="shared" si="412"/>
        <v>13.999999999999998</v>
      </c>
      <c r="DO542" s="4">
        <f t="shared" si="413"/>
        <v>40</v>
      </c>
      <c r="DP542" s="4">
        <f t="shared" si="414"/>
        <v>400</v>
      </c>
      <c r="DQ542" s="4">
        <f t="shared" si="415"/>
        <v>79</v>
      </c>
      <c r="DS542" s="4">
        <v>538</v>
      </c>
      <c r="DT542" s="4">
        <f>$CK542+INDEX(节奏总纲!D$4:D$163,基础状态预估!$C$2)</f>
        <v>562.00483399593907</v>
      </c>
      <c r="DU542" s="4">
        <f>$CK542+INDEX(节奏总纲!E$4:E$163,基础状态预估!$C$2)</f>
        <v>556.28268396026408</v>
      </c>
      <c r="DV542" s="4">
        <f>$CK542+INDEX(节奏总纲!F$4:F$163,基础状态预估!$C$2)</f>
        <v>549.39220630709644</v>
      </c>
      <c r="DW542" s="4">
        <f>$CK542+INDEX(节奏总纲!G$4:G$163,基础状态预估!$C$2)</f>
        <v>541.03246816526348</v>
      </c>
      <c r="DX542" s="4">
        <f>$CK542+INDEX(节奏总纲!H$4:H$163,基础状态预估!$C$2)</f>
        <v>530.69453894381218</v>
      </c>
      <c r="DY542" s="4">
        <f t="shared" si="416"/>
        <v>11.899999999999999</v>
      </c>
      <c r="DZ542" s="4">
        <f t="shared" si="417"/>
        <v>33</v>
      </c>
      <c r="EA542" s="4">
        <f t="shared" si="418"/>
        <v>334.1</v>
      </c>
      <c r="EB542" s="4">
        <f t="shared" si="419"/>
        <v>156.63</v>
      </c>
      <c r="EC542" s="4">
        <f t="shared" si="420"/>
        <v>4.3700000000000019</v>
      </c>
    </row>
    <row r="543" spans="58:133" x14ac:dyDescent="0.15">
      <c r="BF543" s="4">
        <v>539</v>
      </c>
      <c r="BG543" s="4">
        <f t="shared" si="402"/>
        <v>377.29999999999995</v>
      </c>
      <c r="BH543" s="4">
        <f t="shared" si="403"/>
        <v>161.69999999999999</v>
      </c>
      <c r="BL543" s="4">
        <f t="shared" si="391"/>
        <v>266.5</v>
      </c>
      <c r="BM543" s="4">
        <f t="shared" si="392"/>
        <v>186.54999999999998</v>
      </c>
      <c r="BN543" s="4">
        <f t="shared" si="393"/>
        <v>79.95</v>
      </c>
      <c r="BR543" s="4">
        <f t="shared" si="394"/>
        <v>338</v>
      </c>
      <c r="BS543" s="4">
        <f t="shared" si="395"/>
        <v>155.99999999999997</v>
      </c>
      <c r="BT543" s="4">
        <f t="shared" si="396"/>
        <v>26</v>
      </c>
      <c r="BX543" s="4">
        <f t="shared" si="397"/>
        <v>384</v>
      </c>
      <c r="BY543" s="4">
        <f t="shared" si="398"/>
        <v>93.59999999999998</v>
      </c>
      <c r="BZ543" s="4">
        <f t="shared" si="399"/>
        <v>2.4</v>
      </c>
      <c r="CD543" s="4">
        <f t="shared" si="400"/>
        <v>77.599999999999994</v>
      </c>
      <c r="CE543" s="4">
        <f t="shared" si="401"/>
        <v>2.4000000000000021</v>
      </c>
      <c r="CF543" s="4">
        <f>IF(COUNTIF($BH$5:$BH543,"&gt;=2")&lt;=1,SUM($BG543:$BK543)*C$8,CF542)</f>
        <v>151200</v>
      </c>
      <c r="CG543" s="4">
        <f>IF(COUNTIF($BN$5:$BN543,"&gt;=2")&lt;=1,SUM($BL543:$BP543)*D$8,CG542)</f>
        <v>604799.99999999988</v>
      </c>
      <c r="CH543" s="4">
        <f>IF(COUNTIF($BT$5:$BT543,"&gt;=2")&lt;=1,SUM($BQ543:$BU543)*E$8,CH542)</f>
        <v>2592000</v>
      </c>
      <c r="CI543" s="4">
        <f>IF(COUNTIF($BZ$5:$BZ543,"&gt;=2")&lt;=1,SUM($BV543:$BZ543)*F$8,CI542)</f>
        <v>34560000</v>
      </c>
      <c r="CJ543" s="4">
        <f t="shared" si="404"/>
        <v>6912000</v>
      </c>
      <c r="CK543" s="4">
        <f t="shared" si="405"/>
        <v>518.75</v>
      </c>
      <c r="CM543" s="4">
        <v>539</v>
      </c>
      <c r="CN543" s="4">
        <f>IF(COUNTIF($BH$5:$BH543,"&gt;=2")&gt;1,CN542,BG543)</f>
        <v>4.8999999999999995</v>
      </c>
      <c r="CO543" s="4">
        <f>IF(COUNTIF($BH$5:$BH543,"&gt;=2")&gt;1,CO542,BH543)</f>
        <v>2.1</v>
      </c>
      <c r="CP543" s="4">
        <f>IF(COUNTIF($BH$5:$BH543,"&gt;=2")&gt;1,CP542,BI543)</f>
        <v>0</v>
      </c>
      <c r="CQ543" s="4">
        <f>IF(COUNTIF($BH$5:$BH543,"&gt;=2")&gt;1,CQ542,BJ543)</f>
        <v>0</v>
      </c>
      <c r="CR543" s="4">
        <f>IF(COUNTIF($BH$5:$BH543,"&gt;=2")&gt;1,CR542,BK543)</f>
        <v>0</v>
      </c>
      <c r="CS543" s="4">
        <f>IF(COUNTIF($BN$5:$BN543,"&gt;=2")&gt;1,CS542,BL543)</f>
        <v>7</v>
      </c>
      <c r="CT543" s="4">
        <f>IF(COUNTIF($BN$5:$BN543,"&gt;=2")&gt;1,CT542,BM543)</f>
        <v>4.8999999999999995</v>
      </c>
      <c r="CU543" s="4">
        <f>IF(COUNTIF($BN$5:$BN543,"&gt;=2")&gt;1,CU542,BN543)</f>
        <v>2.1</v>
      </c>
      <c r="CV543" s="4">
        <f>IF(COUNTIF($BN$5:$BN543,"&gt;=2")&gt;1,CV542,BO543)</f>
        <v>0</v>
      </c>
      <c r="CW543" s="4">
        <f>IF(COUNTIF($BN$5:$BN543,"&gt;=2")&gt;1,CW542,BP543)</f>
        <v>0</v>
      </c>
      <c r="CX543" s="4">
        <f>IF(COUNTIF($BT$5:$BT543,"&gt;=2")&gt;1,CX542,BQ543)</f>
        <v>0</v>
      </c>
      <c r="CY543" s="4">
        <f>IF(COUNTIF($BT$5:$BT543,"&gt;=2")&gt;1,CY542,BR543)</f>
        <v>26</v>
      </c>
      <c r="CZ543" s="4">
        <f>IF(COUNTIF($BT$5:$BT543,"&gt;=2")&gt;1,CZ542,BS543)</f>
        <v>11.999999999999996</v>
      </c>
      <c r="DA543" s="4">
        <f>IF(COUNTIF($BT$5:$BT543,"&gt;=2")&gt;1,DA542,BT543)</f>
        <v>2</v>
      </c>
      <c r="DB543" s="4">
        <f>IF(COUNTIF($BT$5:$BT543,"&gt;=2")&gt;1,DB542,BU543)</f>
        <v>0</v>
      </c>
      <c r="DC543" s="4">
        <f>IF(COUNTIF($BZ$5:$BZ543,"&gt;=2")&gt;1,DC542,BV543)</f>
        <v>0</v>
      </c>
      <c r="DD543" s="4">
        <f>IF(COUNTIF($BZ$5:$BZ543,"&gt;=2")&gt;1,DD542,BW543)</f>
        <v>0</v>
      </c>
      <c r="DE543" s="4">
        <f>IF(COUNTIF($BZ$5:$BZ543,"&gt;=2")&gt;1,DE542,BX543)</f>
        <v>320</v>
      </c>
      <c r="DF543" s="4">
        <f>IF(COUNTIF($BZ$5:$BZ543,"&gt;=2")&gt;1,DF542,BY543)</f>
        <v>77.999999999999986</v>
      </c>
      <c r="DG543" s="4">
        <f>IF(COUNTIF($BZ$5:$BZ543,"&gt;=2")&gt;1,DG542,BZ543)</f>
        <v>2</v>
      </c>
      <c r="DH543" s="4">
        <f t="shared" si="406"/>
        <v>0</v>
      </c>
      <c r="DI543" s="4">
        <f t="shared" si="407"/>
        <v>0</v>
      </c>
      <c r="DJ543" s="4">
        <f t="shared" si="408"/>
        <v>0</v>
      </c>
      <c r="DK543" s="4">
        <f t="shared" si="409"/>
        <v>77.599999999999994</v>
      </c>
      <c r="DL543" s="4">
        <f t="shared" si="410"/>
        <v>2.4000000000000021</v>
      </c>
      <c r="DM543" s="4">
        <f t="shared" si="411"/>
        <v>7</v>
      </c>
      <c r="DN543" s="4">
        <f t="shared" si="412"/>
        <v>13.999999999999998</v>
      </c>
      <c r="DO543" s="4">
        <f t="shared" si="413"/>
        <v>40</v>
      </c>
      <c r="DP543" s="4">
        <f t="shared" si="414"/>
        <v>400</v>
      </c>
      <c r="DQ543" s="4">
        <f t="shared" si="415"/>
        <v>80</v>
      </c>
      <c r="DS543" s="4">
        <v>539</v>
      </c>
      <c r="DT543" s="4">
        <f>$CK543+INDEX(节奏总纲!D$4:D$163,基础状态预估!$C$2)</f>
        <v>563.00483399593907</v>
      </c>
      <c r="DU543" s="4">
        <f>$CK543+INDEX(节奏总纲!E$4:E$163,基础状态预估!$C$2)</f>
        <v>557.28268396026408</v>
      </c>
      <c r="DV543" s="4">
        <f>$CK543+INDEX(节奏总纲!F$4:F$163,基础状态预估!$C$2)</f>
        <v>550.39220630709644</v>
      </c>
      <c r="DW543" s="4">
        <f>$CK543+INDEX(节奏总纲!G$4:G$163,基础状态预估!$C$2)</f>
        <v>542.03246816526348</v>
      </c>
      <c r="DX543" s="4">
        <f>$CK543+INDEX(节奏总纲!H$4:H$163,基础状态预估!$C$2)</f>
        <v>531.69453894381218</v>
      </c>
      <c r="DY543" s="4">
        <f t="shared" si="416"/>
        <v>11.899999999999999</v>
      </c>
      <c r="DZ543" s="4">
        <f t="shared" si="417"/>
        <v>33</v>
      </c>
      <c r="EA543" s="4">
        <f t="shared" si="418"/>
        <v>334.1</v>
      </c>
      <c r="EB543" s="4">
        <f t="shared" si="419"/>
        <v>157.59999999999997</v>
      </c>
      <c r="EC543" s="4">
        <f t="shared" si="420"/>
        <v>4.4000000000000021</v>
      </c>
    </row>
    <row r="544" spans="58:133" x14ac:dyDescent="0.15">
      <c r="BF544" s="4">
        <v>540</v>
      </c>
      <c r="BG544" s="4">
        <f t="shared" si="402"/>
        <v>378</v>
      </c>
      <c r="BH544" s="4">
        <f t="shared" si="403"/>
        <v>162</v>
      </c>
      <c r="BL544" s="4">
        <f t="shared" si="391"/>
        <v>267</v>
      </c>
      <c r="BM544" s="4">
        <f t="shared" si="392"/>
        <v>186.89999999999998</v>
      </c>
      <c r="BN544" s="4">
        <f t="shared" si="393"/>
        <v>80.099999999999994</v>
      </c>
      <c r="BR544" s="4">
        <f t="shared" si="394"/>
        <v>338.65000000000003</v>
      </c>
      <c r="BS544" s="4">
        <f t="shared" si="395"/>
        <v>156.29999999999995</v>
      </c>
      <c r="BT544" s="4">
        <f t="shared" si="396"/>
        <v>26.05</v>
      </c>
      <c r="BX544" s="4">
        <f t="shared" si="397"/>
        <v>384.8</v>
      </c>
      <c r="BY544" s="4">
        <f t="shared" si="398"/>
        <v>93.794999999999973</v>
      </c>
      <c r="BZ544" s="4">
        <f t="shared" si="399"/>
        <v>2.4050000000000002</v>
      </c>
      <c r="CD544" s="4">
        <f t="shared" si="400"/>
        <v>78.569999999999993</v>
      </c>
      <c r="CE544" s="4">
        <f t="shared" si="401"/>
        <v>2.4300000000000024</v>
      </c>
      <c r="CF544" s="4">
        <f>IF(COUNTIF($BH$5:$BH544,"&gt;=2")&lt;=1,SUM($BG544:$BK544)*C$8,CF543)</f>
        <v>151200</v>
      </c>
      <c r="CG544" s="4">
        <f>IF(COUNTIF($BN$5:$BN544,"&gt;=2")&lt;=1,SUM($BL544:$BP544)*D$8,CG543)</f>
        <v>604799.99999999988</v>
      </c>
      <c r="CH544" s="4">
        <f>IF(COUNTIF($BT$5:$BT544,"&gt;=2")&lt;=1,SUM($BQ544:$BU544)*E$8,CH543)</f>
        <v>2592000</v>
      </c>
      <c r="CI544" s="4">
        <f>IF(COUNTIF($BZ$5:$BZ544,"&gt;=2")&lt;=1,SUM($BV544:$BZ544)*F$8,CI543)</f>
        <v>34560000</v>
      </c>
      <c r="CJ544" s="4">
        <f t="shared" si="404"/>
        <v>6998400</v>
      </c>
      <c r="CK544" s="4">
        <f t="shared" si="405"/>
        <v>519.75</v>
      </c>
      <c r="CM544" s="4">
        <v>540</v>
      </c>
      <c r="CN544" s="4">
        <f>IF(COUNTIF($BH$5:$BH544,"&gt;=2")&gt;1,CN543,BG544)</f>
        <v>4.8999999999999995</v>
      </c>
      <c r="CO544" s="4">
        <f>IF(COUNTIF($BH$5:$BH544,"&gt;=2")&gt;1,CO543,BH544)</f>
        <v>2.1</v>
      </c>
      <c r="CP544" s="4">
        <f>IF(COUNTIF($BH$5:$BH544,"&gt;=2")&gt;1,CP543,BI544)</f>
        <v>0</v>
      </c>
      <c r="CQ544" s="4">
        <f>IF(COUNTIF($BH$5:$BH544,"&gt;=2")&gt;1,CQ543,BJ544)</f>
        <v>0</v>
      </c>
      <c r="CR544" s="4">
        <f>IF(COUNTIF($BH$5:$BH544,"&gt;=2")&gt;1,CR543,BK544)</f>
        <v>0</v>
      </c>
      <c r="CS544" s="4">
        <f>IF(COUNTIF($BN$5:$BN544,"&gt;=2")&gt;1,CS543,BL544)</f>
        <v>7</v>
      </c>
      <c r="CT544" s="4">
        <f>IF(COUNTIF($BN$5:$BN544,"&gt;=2")&gt;1,CT543,BM544)</f>
        <v>4.8999999999999995</v>
      </c>
      <c r="CU544" s="4">
        <f>IF(COUNTIF($BN$5:$BN544,"&gt;=2")&gt;1,CU543,BN544)</f>
        <v>2.1</v>
      </c>
      <c r="CV544" s="4">
        <f>IF(COUNTIF($BN$5:$BN544,"&gt;=2")&gt;1,CV543,BO544)</f>
        <v>0</v>
      </c>
      <c r="CW544" s="4">
        <f>IF(COUNTIF($BN$5:$BN544,"&gt;=2")&gt;1,CW543,BP544)</f>
        <v>0</v>
      </c>
      <c r="CX544" s="4">
        <f>IF(COUNTIF($BT$5:$BT544,"&gt;=2")&gt;1,CX543,BQ544)</f>
        <v>0</v>
      </c>
      <c r="CY544" s="4">
        <f>IF(COUNTIF($BT$5:$BT544,"&gt;=2")&gt;1,CY543,BR544)</f>
        <v>26</v>
      </c>
      <c r="CZ544" s="4">
        <f>IF(COUNTIF($BT$5:$BT544,"&gt;=2")&gt;1,CZ543,BS544)</f>
        <v>11.999999999999996</v>
      </c>
      <c r="DA544" s="4">
        <f>IF(COUNTIF($BT$5:$BT544,"&gt;=2")&gt;1,DA543,BT544)</f>
        <v>2</v>
      </c>
      <c r="DB544" s="4">
        <f>IF(COUNTIF($BT$5:$BT544,"&gt;=2")&gt;1,DB543,BU544)</f>
        <v>0</v>
      </c>
      <c r="DC544" s="4">
        <f>IF(COUNTIF($BZ$5:$BZ544,"&gt;=2")&gt;1,DC543,BV544)</f>
        <v>0</v>
      </c>
      <c r="DD544" s="4">
        <f>IF(COUNTIF($BZ$5:$BZ544,"&gt;=2")&gt;1,DD543,BW544)</f>
        <v>0</v>
      </c>
      <c r="DE544" s="4">
        <f>IF(COUNTIF($BZ$5:$BZ544,"&gt;=2")&gt;1,DE543,BX544)</f>
        <v>320</v>
      </c>
      <c r="DF544" s="4">
        <f>IF(COUNTIF($BZ$5:$BZ544,"&gt;=2")&gt;1,DF543,BY544)</f>
        <v>77.999999999999986</v>
      </c>
      <c r="DG544" s="4">
        <f>IF(COUNTIF($BZ$5:$BZ544,"&gt;=2")&gt;1,DG543,BZ544)</f>
        <v>2</v>
      </c>
      <c r="DH544" s="4">
        <f t="shared" si="406"/>
        <v>0</v>
      </c>
      <c r="DI544" s="4">
        <f t="shared" si="407"/>
        <v>0</v>
      </c>
      <c r="DJ544" s="4">
        <f t="shared" si="408"/>
        <v>0</v>
      </c>
      <c r="DK544" s="4">
        <f t="shared" si="409"/>
        <v>78.569999999999993</v>
      </c>
      <c r="DL544" s="4">
        <f t="shared" si="410"/>
        <v>2.4300000000000024</v>
      </c>
      <c r="DM544" s="4">
        <f t="shared" si="411"/>
        <v>7</v>
      </c>
      <c r="DN544" s="4">
        <f t="shared" si="412"/>
        <v>13.999999999999998</v>
      </c>
      <c r="DO544" s="4">
        <f t="shared" si="413"/>
        <v>40</v>
      </c>
      <c r="DP544" s="4">
        <f t="shared" si="414"/>
        <v>400</v>
      </c>
      <c r="DQ544" s="4">
        <f t="shared" si="415"/>
        <v>81</v>
      </c>
      <c r="DS544" s="4">
        <v>540</v>
      </c>
      <c r="DT544" s="4">
        <f>$CK544+INDEX(节奏总纲!D$4:D$163,基础状态预估!$C$2)</f>
        <v>564.00483399593907</v>
      </c>
      <c r="DU544" s="4">
        <f>$CK544+INDEX(节奏总纲!E$4:E$163,基础状态预估!$C$2)</f>
        <v>558.28268396026408</v>
      </c>
      <c r="DV544" s="4">
        <f>$CK544+INDEX(节奏总纲!F$4:F$163,基础状态预估!$C$2)</f>
        <v>551.39220630709644</v>
      </c>
      <c r="DW544" s="4">
        <f>$CK544+INDEX(节奏总纲!G$4:G$163,基础状态预估!$C$2)</f>
        <v>543.03246816526348</v>
      </c>
      <c r="DX544" s="4">
        <f>$CK544+INDEX(节奏总纲!H$4:H$163,基础状态预估!$C$2)</f>
        <v>532.69453894381218</v>
      </c>
      <c r="DY544" s="4">
        <f t="shared" si="416"/>
        <v>11.899999999999999</v>
      </c>
      <c r="DZ544" s="4">
        <f t="shared" si="417"/>
        <v>33</v>
      </c>
      <c r="EA544" s="4">
        <f t="shared" si="418"/>
        <v>334.1</v>
      </c>
      <c r="EB544" s="4">
        <f t="shared" si="419"/>
        <v>158.57</v>
      </c>
      <c r="EC544" s="4">
        <f t="shared" si="420"/>
        <v>4.4300000000000024</v>
      </c>
    </row>
    <row r="545" spans="58:133" x14ac:dyDescent="0.15">
      <c r="BF545" s="4">
        <v>541</v>
      </c>
      <c r="BG545" s="4">
        <f t="shared" si="402"/>
        <v>378.7</v>
      </c>
      <c r="BH545" s="4">
        <f t="shared" si="403"/>
        <v>162.29999999999998</v>
      </c>
      <c r="BL545" s="4">
        <f t="shared" si="391"/>
        <v>267.5</v>
      </c>
      <c r="BM545" s="4">
        <f t="shared" si="392"/>
        <v>187.25</v>
      </c>
      <c r="BN545" s="4">
        <f t="shared" si="393"/>
        <v>80.25</v>
      </c>
      <c r="BR545" s="4">
        <f t="shared" si="394"/>
        <v>339.3</v>
      </c>
      <c r="BS545" s="4">
        <f t="shared" si="395"/>
        <v>156.59999999999997</v>
      </c>
      <c r="BT545" s="4">
        <f t="shared" si="396"/>
        <v>26.1</v>
      </c>
      <c r="BX545" s="4">
        <f t="shared" si="397"/>
        <v>385.6</v>
      </c>
      <c r="BY545" s="4">
        <f t="shared" si="398"/>
        <v>93.989999999999981</v>
      </c>
      <c r="BZ545" s="4">
        <f t="shared" si="399"/>
        <v>2.41</v>
      </c>
      <c r="CD545" s="4">
        <f t="shared" si="400"/>
        <v>79.539999999999992</v>
      </c>
      <c r="CE545" s="4">
        <f t="shared" si="401"/>
        <v>2.4600000000000022</v>
      </c>
      <c r="CF545" s="4">
        <f>IF(COUNTIF($BH$5:$BH545,"&gt;=2")&lt;=1,SUM($BG545:$BK545)*C$8,CF544)</f>
        <v>151200</v>
      </c>
      <c r="CG545" s="4">
        <f>IF(COUNTIF($BN$5:$BN545,"&gt;=2")&lt;=1,SUM($BL545:$BP545)*D$8,CG544)</f>
        <v>604799.99999999988</v>
      </c>
      <c r="CH545" s="4">
        <f>IF(COUNTIF($BT$5:$BT545,"&gt;=2")&lt;=1,SUM($BQ545:$BU545)*E$8,CH544)</f>
        <v>2592000</v>
      </c>
      <c r="CI545" s="4">
        <f>IF(COUNTIF($BZ$5:$BZ545,"&gt;=2")&lt;=1,SUM($BV545:$BZ545)*F$8,CI544)</f>
        <v>34560000</v>
      </c>
      <c r="CJ545" s="4">
        <f t="shared" si="404"/>
        <v>7084800</v>
      </c>
      <c r="CK545" s="4">
        <f t="shared" si="405"/>
        <v>520.75</v>
      </c>
      <c r="CM545" s="4">
        <v>541</v>
      </c>
      <c r="CN545" s="4">
        <f>IF(COUNTIF($BH$5:$BH545,"&gt;=2")&gt;1,CN544,BG545)</f>
        <v>4.8999999999999995</v>
      </c>
      <c r="CO545" s="4">
        <f>IF(COUNTIF($BH$5:$BH545,"&gt;=2")&gt;1,CO544,BH545)</f>
        <v>2.1</v>
      </c>
      <c r="CP545" s="4">
        <f>IF(COUNTIF($BH$5:$BH545,"&gt;=2")&gt;1,CP544,BI545)</f>
        <v>0</v>
      </c>
      <c r="CQ545" s="4">
        <f>IF(COUNTIF($BH$5:$BH545,"&gt;=2")&gt;1,CQ544,BJ545)</f>
        <v>0</v>
      </c>
      <c r="CR545" s="4">
        <f>IF(COUNTIF($BH$5:$BH545,"&gt;=2")&gt;1,CR544,BK545)</f>
        <v>0</v>
      </c>
      <c r="CS545" s="4">
        <f>IF(COUNTIF($BN$5:$BN545,"&gt;=2")&gt;1,CS544,BL545)</f>
        <v>7</v>
      </c>
      <c r="CT545" s="4">
        <f>IF(COUNTIF($BN$5:$BN545,"&gt;=2")&gt;1,CT544,BM545)</f>
        <v>4.8999999999999995</v>
      </c>
      <c r="CU545" s="4">
        <f>IF(COUNTIF($BN$5:$BN545,"&gt;=2")&gt;1,CU544,BN545)</f>
        <v>2.1</v>
      </c>
      <c r="CV545" s="4">
        <f>IF(COUNTIF($BN$5:$BN545,"&gt;=2")&gt;1,CV544,BO545)</f>
        <v>0</v>
      </c>
      <c r="CW545" s="4">
        <f>IF(COUNTIF($BN$5:$BN545,"&gt;=2")&gt;1,CW544,BP545)</f>
        <v>0</v>
      </c>
      <c r="CX545" s="4">
        <f>IF(COUNTIF($BT$5:$BT545,"&gt;=2")&gt;1,CX544,BQ545)</f>
        <v>0</v>
      </c>
      <c r="CY545" s="4">
        <f>IF(COUNTIF($BT$5:$BT545,"&gt;=2")&gt;1,CY544,BR545)</f>
        <v>26</v>
      </c>
      <c r="CZ545" s="4">
        <f>IF(COUNTIF($BT$5:$BT545,"&gt;=2")&gt;1,CZ544,BS545)</f>
        <v>11.999999999999996</v>
      </c>
      <c r="DA545" s="4">
        <f>IF(COUNTIF($BT$5:$BT545,"&gt;=2")&gt;1,DA544,BT545)</f>
        <v>2</v>
      </c>
      <c r="DB545" s="4">
        <f>IF(COUNTIF($BT$5:$BT545,"&gt;=2")&gt;1,DB544,BU545)</f>
        <v>0</v>
      </c>
      <c r="DC545" s="4">
        <f>IF(COUNTIF($BZ$5:$BZ545,"&gt;=2")&gt;1,DC544,BV545)</f>
        <v>0</v>
      </c>
      <c r="DD545" s="4">
        <f>IF(COUNTIF($BZ$5:$BZ545,"&gt;=2")&gt;1,DD544,BW545)</f>
        <v>0</v>
      </c>
      <c r="DE545" s="4">
        <f>IF(COUNTIF($BZ$5:$BZ545,"&gt;=2")&gt;1,DE544,BX545)</f>
        <v>320</v>
      </c>
      <c r="DF545" s="4">
        <f>IF(COUNTIF($BZ$5:$BZ545,"&gt;=2")&gt;1,DF544,BY545)</f>
        <v>77.999999999999986</v>
      </c>
      <c r="DG545" s="4">
        <f>IF(COUNTIF($BZ$5:$BZ545,"&gt;=2")&gt;1,DG544,BZ545)</f>
        <v>2</v>
      </c>
      <c r="DH545" s="4">
        <f t="shared" si="406"/>
        <v>0</v>
      </c>
      <c r="DI545" s="4">
        <f t="shared" si="407"/>
        <v>0</v>
      </c>
      <c r="DJ545" s="4">
        <f t="shared" si="408"/>
        <v>0</v>
      </c>
      <c r="DK545" s="4">
        <f t="shared" si="409"/>
        <v>79.539999999999992</v>
      </c>
      <c r="DL545" s="4">
        <f t="shared" si="410"/>
        <v>2.4600000000000022</v>
      </c>
      <c r="DM545" s="4">
        <f t="shared" si="411"/>
        <v>7</v>
      </c>
      <c r="DN545" s="4">
        <f t="shared" si="412"/>
        <v>13.999999999999998</v>
      </c>
      <c r="DO545" s="4">
        <f t="shared" si="413"/>
        <v>40</v>
      </c>
      <c r="DP545" s="4">
        <f t="shared" si="414"/>
        <v>400</v>
      </c>
      <c r="DQ545" s="4">
        <f t="shared" si="415"/>
        <v>82</v>
      </c>
      <c r="DS545" s="4">
        <v>541</v>
      </c>
      <c r="DT545" s="4">
        <f>$CK545+INDEX(节奏总纲!D$4:D$163,基础状态预估!$C$2)</f>
        <v>565.00483399593907</v>
      </c>
      <c r="DU545" s="4">
        <f>$CK545+INDEX(节奏总纲!E$4:E$163,基础状态预估!$C$2)</f>
        <v>559.28268396026408</v>
      </c>
      <c r="DV545" s="4">
        <f>$CK545+INDEX(节奏总纲!F$4:F$163,基础状态预估!$C$2)</f>
        <v>552.39220630709644</v>
      </c>
      <c r="DW545" s="4">
        <f>$CK545+INDEX(节奏总纲!G$4:G$163,基础状态预估!$C$2)</f>
        <v>544.03246816526348</v>
      </c>
      <c r="DX545" s="4">
        <f>$CK545+INDEX(节奏总纲!H$4:H$163,基础状态预估!$C$2)</f>
        <v>533.69453894381218</v>
      </c>
      <c r="DY545" s="4">
        <f t="shared" si="416"/>
        <v>11.899999999999999</v>
      </c>
      <c r="DZ545" s="4">
        <f t="shared" si="417"/>
        <v>33</v>
      </c>
      <c r="EA545" s="4">
        <f t="shared" si="418"/>
        <v>334.1</v>
      </c>
      <c r="EB545" s="4">
        <f t="shared" si="419"/>
        <v>159.53999999999996</v>
      </c>
      <c r="EC545" s="4">
        <f t="shared" si="420"/>
        <v>4.4600000000000026</v>
      </c>
    </row>
    <row r="546" spans="58:133" x14ac:dyDescent="0.15">
      <c r="BF546" s="4">
        <v>542</v>
      </c>
      <c r="BG546" s="4">
        <f t="shared" si="402"/>
        <v>379.4</v>
      </c>
      <c r="BH546" s="4">
        <f t="shared" si="403"/>
        <v>162.6</v>
      </c>
      <c r="BL546" s="4">
        <f t="shared" si="391"/>
        <v>268</v>
      </c>
      <c r="BM546" s="4">
        <f t="shared" si="392"/>
        <v>187.6</v>
      </c>
      <c r="BN546" s="4">
        <f t="shared" si="393"/>
        <v>80.399999999999991</v>
      </c>
      <c r="BR546" s="4">
        <f t="shared" si="394"/>
        <v>339.95</v>
      </c>
      <c r="BS546" s="4">
        <f t="shared" si="395"/>
        <v>156.89999999999998</v>
      </c>
      <c r="BT546" s="4">
        <f t="shared" si="396"/>
        <v>26.150000000000002</v>
      </c>
      <c r="BX546" s="4">
        <f t="shared" si="397"/>
        <v>386.40000000000003</v>
      </c>
      <c r="BY546" s="4">
        <f t="shared" si="398"/>
        <v>94.184999999999974</v>
      </c>
      <c r="BZ546" s="4">
        <f t="shared" si="399"/>
        <v>2.415</v>
      </c>
      <c r="CD546" s="4">
        <f t="shared" si="400"/>
        <v>80.509999999999991</v>
      </c>
      <c r="CE546" s="4">
        <f t="shared" si="401"/>
        <v>2.490000000000002</v>
      </c>
      <c r="CF546" s="4">
        <f>IF(COUNTIF($BH$5:$BH546,"&gt;=2")&lt;=1,SUM($BG546:$BK546)*C$8,CF545)</f>
        <v>151200</v>
      </c>
      <c r="CG546" s="4">
        <f>IF(COUNTIF($BN$5:$BN546,"&gt;=2")&lt;=1,SUM($BL546:$BP546)*D$8,CG545)</f>
        <v>604799.99999999988</v>
      </c>
      <c r="CH546" s="4">
        <f>IF(COUNTIF($BT$5:$BT546,"&gt;=2")&lt;=1,SUM($BQ546:$BU546)*E$8,CH545)</f>
        <v>2592000</v>
      </c>
      <c r="CI546" s="4">
        <f>IF(COUNTIF($BZ$5:$BZ546,"&gt;=2")&lt;=1,SUM($BV546:$BZ546)*F$8,CI545)</f>
        <v>34560000</v>
      </c>
      <c r="CJ546" s="4">
        <f t="shared" si="404"/>
        <v>7171200</v>
      </c>
      <c r="CK546" s="4">
        <f t="shared" si="405"/>
        <v>521.75</v>
      </c>
      <c r="CM546" s="4">
        <v>542</v>
      </c>
      <c r="CN546" s="4">
        <f>IF(COUNTIF($BH$5:$BH546,"&gt;=2")&gt;1,CN545,BG546)</f>
        <v>4.8999999999999995</v>
      </c>
      <c r="CO546" s="4">
        <f>IF(COUNTIF($BH$5:$BH546,"&gt;=2")&gt;1,CO545,BH546)</f>
        <v>2.1</v>
      </c>
      <c r="CP546" s="4">
        <f>IF(COUNTIF($BH$5:$BH546,"&gt;=2")&gt;1,CP545,BI546)</f>
        <v>0</v>
      </c>
      <c r="CQ546" s="4">
        <f>IF(COUNTIF($BH$5:$BH546,"&gt;=2")&gt;1,CQ545,BJ546)</f>
        <v>0</v>
      </c>
      <c r="CR546" s="4">
        <f>IF(COUNTIF($BH$5:$BH546,"&gt;=2")&gt;1,CR545,BK546)</f>
        <v>0</v>
      </c>
      <c r="CS546" s="4">
        <f>IF(COUNTIF($BN$5:$BN546,"&gt;=2")&gt;1,CS545,BL546)</f>
        <v>7</v>
      </c>
      <c r="CT546" s="4">
        <f>IF(COUNTIF($BN$5:$BN546,"&gt;=2")&gt;1,CT545,BM546)</f>
        <v>4.8999999999999995</v>
      </c>
      <c r="CU546" s="4">
        <f>IF(COUNTIF($BN$5:$BN546,"&gt;=2")&gt;1,CU545,BN546)</f>
        <v>2.1</v>
      </c>
      <c r="CV546" s="4">
        <f>IF(COUNTIF($BN$5:$BN546,"&gt;=2")&gt;1,CV545,BO546)</f>
        <v>0</v>
      </c>
      <c r="CW546" s="4">
        <f>IF(COUNTIF($BN$5:$BN546,"&gt;=2")&gt;1,CW545,BP546)</f>
        <v>0</v>
      </c>
      <c r="CX546" s="4">
        <f>IF(COUNTIF($BT$5:$BT546,"&gt;=2")&gt;1,CX545,BQ546)</f>
        <v>0</v>
      </c>
      <c r="CY546" s="4">
        <f>IF(COUNTIF($BT$5:$BT546,"&gt;=2")&gt;1,CY545,BR546)</f>
        <v>26</v>
      </c>
      <c r="CZ546" s="4">
        <f>IF(COUNTIF($BT$5:$BT546,"&gt;=2")&gt;1,CZ545,BS546)</f>
        <v>11.999999999999996</v>
      </c>
      <c r="DA546" s="4">
        <f>IF(COUNTIF($BT$5:$BT546,"&gt;=2")&gt;1,DA545,BT546)</f>
        <v>2</v>
      </c>
      <c r="DB546" s="4">
        <f>IF(COUNTIF($BT$5:$BT546,"&gt;=2")&gt;1,DB545,BU546)</f>
        <v>0</v>
      </c>
      <c r="DC546" s="4">
        <f>IF(COUNTIF($BZ$5:$BZ546,"&gt;=2")&gt;1,DC545,BV546)</f>
        <v>0</v>
      </c>
      <c r="DD546" s="4">
        <f>IF(COUNTIF($BZ$5:$BZ546,"&gt;=2")&gt;1,DD545,BW546)</f>
        <v>0</v>
      </c>
      <c r="DE546" s="4">
        <f>IF(COUNTIF($BZ$5:$BZ546,"&gt;=2")&gt;1,DE545,BX546)</f>
        <v>320</v>
      </c>
      <c r="DF546" s="4">
        <f>IF(COUNTIF($BZ$5:$BZ546,"&gt;=2")&gt;1,DF545,BY546)</f>
        <v>77.999999999999986</v>
      </c>
      <c r="DG546" s="4">
        <f>IF(COUNTIF($BZ$5:$BZ546,"&gt;=2")&gt;1,DG545,BZ546)</f>
        <v>2</v>
      </c>
      <c r="DH546" s="4">
        <f t="shared" si="406"/>
        <v>0</v>
      </c>
      <c r="DI546" s="4">
        <f t="shared" si="407"/>
        <v>0</v>
      </c>
      <c r="DJ546" s="4">
        <f t="shared" si="408"/>
        <v>0</v>
      </c>
      <c r="DK546" s="4">
        <f t="shared" si="409"/>
        <v>80.509999999999991</v>
      </c>
      <c r="DL546" s="4">
        <f t="shared" si="410"/>
        <v>2.490000000000002</v>
      </c>
      <c r="DM546" s="4">
        <f t="shared" si="411"/>
        <v>7</v>
      </c>
      <c r="DN546" s="4">
        <f t="shared" si="412"/>
        <v>13.999999999999998</v>
      </c>
      <c r="DO546" s="4">
        <f t="shared" si="413"/>
        <v>40</v>
      </c>
      <c r="DP546" s="4">
        <f t="shared" si="414"/>
        <v>400</v>
      </c>
      <c r="DQ546" s="4">
        <f t="shared" si="415"/>
        <v>83</v>
      </c>
      <c r="DS546" s="4">
        <v>542</v>
      </c>
      <c r="DT546" s="4">
        <f>$CK546+INDEX(节奏总纲!D$4:D$163,基础状态预估!$C$2)</f>
        <v>566.00483399593907</v>
      </c>
      <c r="DU546" s="4">
        <f>$CK546+INDEX(节奏总纲!E$4:E$163,基础状态预估!$C$2)</f>
        <v>560.28268396026408</v>
      </c>
      <c r="DV546" s="4">
        <f>$CK546+INDEX(节奏总纲!F$4:F$163,基础状态预估!$C$2)</f>
        <v>553.39220630709644</v>
      </c>
      <c r="DW546" s="4">
        <f>$CK546+INDEX(节奏总纲!G$4:G$163,基础状态预估!$C$2)</f>
        <v>545.03246816526348</v>
      </c>
      <c r="DX546" s="4">
        <f>$CK546+INDEX(节奏总纲!H$4:H$163,基础状态预估!$C$2)</f>
        <v>534.69453894381218</v>
      </c>
      <c r="DY546" s="4">
        <f t="shared" si="416"/>
        <v>11.899999999999999</v>
      </c>
      <c r="DZ546" s="4">
        <f t="shared" si="417"/>
        <v>33</v>
      </c>
      <c r="EA546" s="4">
        <f t="shared" si="418"/>
        <v>334.1</v>
      </c>
      <c r="EB546" s="4">
        <f t="shared" si="419"/>
        <v>160.51</v>
      </c>
      <c r="EC546" s="4">
        <f t="shared" si="420"/>
        <v>4.490000000000002</v>
      </c>
    </row>
    <row r="547" spans="58:133" x14ac:dyDescent="0.15">
      <c r="BF547" s="4">
        <v>543</v>
      </c>
      <c r="BG547" s="4">
        <f t="shared" si="402"/>
        <v>380.09999999999997</v>
      </c>
      <c r="BH547" s="4">
        <f t="shared" si="403"/>
        <v>162.9</v>
      </c>
      <c r="BL547" s="4">
        <f t="shared" si="391"/>
        <v>268.5</v>
      </c>
      <c r="BM547" s="4">
        <f t="shared" si="392"/>
        <v>187.95</v>
      </c>
      <c r="BN547" s="4">
        <f t="shared" si="393"/>
        <v>80.55</v>
      </c>
      <c r="BR547" s="4">
        <f t="shared" si="394"/>
        <v>340.6</v>
      </c>
      <c r="BS547" s="4">
        <f t="shared" si="395"/>
        <v>157.19999999999996</v>
      </c>
      <c r="BT547" s="4">
        <f t="shared" si="396"/>
        <v>26.200000000000003</v>
      </c>
      <c r="BX547" s="4">
        <f t="shared" si="397"/>
        <v>387.20000000000005</v>
      </c>
      <c r="BY547" s="4">
        <f t="shared" si="398"/>
        <v>94.379999999999981</v>
      </c>
      <c r="BZ547" s="4">
        <f t="shared" si="399"/>
        <v>2.42</v>
      </c>
      <c r="CD547" s="4">
        <f t="shared" si="400"/>
        <v>81.48</v>
      </c>
      <c r="CE547" s="4">
        <f t="shared" si="401"/>
        <v>2.5200000000000022</v>
      </c>
      <c r="CF547" s="4">
        <f>IF(COUNTIF($BH$5:$BH547,"&gt;=2")&lt;=1,SUM($BG547:$BK547)*C$8,CF546)</f>
        <v>151200</v>
      </c>
      <c r="CG547" s="4">
        <f>IF(COUNTIF($BN$5:$BN547,"&gt;=2")&lt;=1,SUM($BL547:$BP547)*D$8,CG546)</f>
        <v>604799.99999999988</v>
      </c>
      <c r="CH547" s="4">
        <f>IF(COUNTIF($BT$5:$BT547,"&gt;=2")&lt;=1,SUM($BQ547:$BU547)*E$8,CH546)</f>
        <v>2592000</v>
      </c>
      <c r="CI547" s="4">
        <f>IF(COUNTIF($BZ$5:$BZ547,"&gt;=2")&lt;=1,SUM($BV547:$BZ547)*F$8,CI546)</f>
        <v>34560000</v>
      </c>
      <c r="CJ547" s="4">
        <f t="shared" si="404"/>
        <v>7257600</v>
      </c>
      <c r="CK547" s="4">
        <f t="shared" si="405"/>
        <v>522.75</v>
      </c>
      <c r="CM547" s="4">
        <v>543</v>
      </c>
      <c r="CN547" s="4">
        <f>IF(COUNTIF($BH$5:$BH547,"&gt;=2")&gt;1,CN546,BG547)</f>
        <v>4.8999999999999995</v>
      </c>
      <c r="CO547" s="4">
        <f>IF(COUNTIF($BH$5:$BH547,"&gt;=2")&gt;1,CO546,BH547)</f>
        <v>2.1</v>
      </c>
      <c r="CP547" s="4">
        <f>IF(COUNTIF($BH$5:$BH547,"&gt;=2")&gt;1,CP546,BI547)</f>
        <v>0</v>
      </c>
      <c r="CQ547" s="4">
        <f>IF(COUNTIF($BH$5:$BH547,"&gt;=2")&gt;1,CQ546,BJ547)</f>
        <v>0</v>
      </c>
      <c r="CR547" s="4">
        <f>IF(COUNTIF($BH$5:$BH547,"&gt;=2")&gt;1,CR546,BK547)</f>
        <v>0</v>
      </c>
      <c r="CS547" s="4">
        <f>IF(COUNTIF($BN$5:$BN547,"&gt;=2")&gt;1,CS546,BL547)</f>
        <v>7</v>
      </c>
      <c r="CT547" s="4">
        <f>IF(COUNTIF($BN$5:$BN547,"&gt;=2")&gt;1,CT546,BM547)</f>
        <v>4.8999999999999995</v>
      </c>
      <c r="CU547" s="4">
        <f>IF(COUNTIF($BN$5:$BN547,"&gt;=2")&gt;1,CU546,BN547)</f>
        <v>2.1</v>
      </c>
      <c r="CV547" s="4">
        <f>IF(COUNTIF($BN$5:$BN547,"&gt;=2")&gt;1,CV546,BO547)</f>
        <v>0</v>
      </c>
      <c r="CW547" s="4">
        <f>IF(COUNTIF($BN$5:$BN547,"&gt;=2")&gt;1,CW546,BP547)</f>
        <v>0</v>
      </c>
      <c r="CX547" s="4">
        <f>IF(COUNTIF($BT$5:$BT547,"&gt;=2")&gt;1,CX546,BQ547)</f>
        <v>0</v>
      </c>
      <c r="CY547" s="4">
        <f>IF(COUNTIF($BT$5:$BT547,"&gt;=2")&gt;1,CY546,BR547)</f>
        <v>26</v>
      </c>
      <c r="CZ547" s="4">
        <f>IF(COUNTIF($BT$5:$BT547,"&gt;=2")&gt;1,CZ546,BS547)</f>
        <v>11.999999999999996</v>
      </c>
      <c r="DA547" s="4">
        <f>IF(COUNTIF($BT$5:$BT547,"&gt;=2")&gt;1,DA546,BT547)</f>
        <v>2</v>
      </c>
      <c r="DB547" s="4">
        <f>IF(COUNTIF($BT$5:$BT547,"&gt;=2")&gt;1,DB546,BU547)</f>
        <v>0</v>
      </c>
      <c r="DC547" s="4">
        <f>IF(COUNTIF($BZ$5:$BZ547,"&gt;=2")&gt;1,DC546,BV547)</f>
        <v>0</v>
      </c>
      <c r="DD547" s="4">
        <f>IF(COUNTIF($BZ$5:$BZ547,"&gt;=2")&gt;1,DD546,BW547)</f>
        <v>0</v>
      </c>
      <c r="DE547" s="4">
        <f>IF(COUNTIF($BZ$5:$BZ547,"&gt;=2")&gt;1,DE546,BX547)</f>
        <v>320</v>
      </c>
      <c r="DF547" s="4">
        <f>IF(COUNTIF($BZ$5:$BZ547,"&gt;=2")&gt;1,DF546,BY547)</f>
        <v>77.999999999999986</v>
      </c>
      <c r="DG547" s="4">
        <f>IF(COUNTIF($BZ$5:$BZ547,"&gt;=2")&gt;1,DG546,BZ547)</f>
        <v>2</v>
      </c>
      <c r="DH547" s="4">
        <f t="shared" si="406"/>
        <v>0</v>
      </c>
      <c r="DI547" s="4">
        <f t="shared" si="407"/>
        <v>0</v>
      </c>
      <c r="DJ547" s="4">
        <f t="shared" si="408"/>
        <v>0</v>
      </c>
      <c r="DK547" s="4">
        <f t="shared" si="409"/>
        <v>81.48</v>
      </c>
      <c r="DL547" s="4">
        <f t="shared" si="410"/>
        <v>2.5200000000000022</v>
      </c>
      <c r="DM547" s="4">
        <f t="shared" si="411"/>
        <v>7</v>
      </c>
      <c r="DN547" s="4">
        <f t="shared" si="412"/>
        <v>13.999999999999998</v>
      </c>
      <c r="DO547" s="4">
        <f t="shared" si="413"/>
        <v>40</v>
      </c>
      <c r="DP547" s="4">
        <f t="shared" si="414"/>
        <v>400</v>
      </c>
      <c r="DQ547" s="4">
        <f t="shared" si="415"/>
        <v>84</v>
      </c>
      <c r="DS547" s="4">
        <v>543</v>
      </c>
      <c r="DT547" s="4">
        <f>$CK547+INDEX(节奏总纲!D$4:D$163,基础状态预估!$C$2)</f>
        <v>567.00483399593907</v>
      </c>
      <c r="DU547" s="4">
        <f>$CK547+INDEX(节奏总纲!E$4:E$163,基础状态预估!$C$2)</f>
        <v>561.28268396026408</v>
      </c>
      <c r="DV547" s="4">
        <f>$CK547+INDEX(节奏总纲!F$4:F$163,基础状态预估!$C$2)</f>
        <v>554.39220630709644</v>
      </c>
      <c r="DW547" s="4">
        <f>$CK547+INDEX(节奏总纲!G$4:G$163,基础状态预估!$C$2)</f>
        <v>546.03246816526348</v>
      </c>
      <c r="DX547" s="4">
        <f>$CK547+INDEX(节奏总纲!H$4:H$163,基础状态预估!$C$2)</f>
        <v>535.69453894381218</v>
      </c>
      <c r="DY547" s="4">
        <f t="shared" si="416"/>
        <v>11.899999999999999</v>
      </c>
      <c r="DZ547" s="4">
        <f t="shared" si="417"/>
        <v>33</v>
      </c>
      <c r="EA547" s="4">
        <f t="shared" si="418"/>
        <v>334.1</v>
      </c>
      <c r="EB547" s="4">
        <f t="shared" si="419"/>
        <v>161.47999999999999</v>
      </c>
      <c r="EC547" s="4">
        <f t="shared" si="420"/>
        <v>4.5200000000000022</v>
      </c>
    </row>
    <row r="548" spans="58:133" x14ac:dyDescent="0.15">
      <c r="BF548" s="4">
        <v>544</v>
      </c>
      <c r="BG548" s="4">
        <f t="shared" si="402"/>
        <v>380.79999999999995</v>
      </c>
      <c r="BH548" s="4">
        <f t="shared" si="403"/>
        <v>163.19999999999999</v>
      </c>
      <c r="BL548" s="4">
        <f t="shared" si="391"/>
        <v>269</v>
      </c>
      <c r="BM548" s="4">
        <f t="shared" si="392"/>
        <v>188.29999999999998</v>
      </c>
      <c r="BN548" s="4">
        <f t="shared" si="393"/>
        <v>80.7</v>
      </c>
      <c r="BR548" s="4">
        <f t="shared" si="394"/>
        <v>341.25</v>
      </c>
      <c r="BS548" s="4">
        <f t="shared" si="395"/>
        <v>157.49999999999997</v>
      </c>
      <c r="BT548" s="4">
        <f t="shared" si="396"/>
        <v>26.25</v>
      </c>
      <c r="BX548" s="4">
        <f t="shared" si="397"/>
        <v>388</v>
      </c>
      <c r="BY548" s="4">
        <f t="shared" si="398"/>
        <v>94.574999999999974</v>
      </c>
      <c r="BZ548" s="4">
        <f t="shared" si="399"/>
        <v>2.4250000000000003</v>
      </c>
      <c r="CD548" s="4">
        <f t="shared" si="400"/>
        <v>82.45</v>
      </c>
      <c r="CE548" s="4">
        <f t="shared" si="401"/>
        <v>2.5500000000000025</v>
      </c>
      <c r="CF548" s="4">
        <f>IF(COUNTIF($BH$5:$BH548,"&gt;=2")&lt;=1,SUM($BG548:$BK548)*C$8,CF547)</f>
        <v>151200</v>
      </c>
      <c r="CG548" s="4">
        <f>IF(COUNTIF($BN$5:$BN548,"&gt;=2")&lt;=1,SUM($BL548:$BP548)*D$8,CG547)</f>
        <v>604799.99999999988</v>
      </c>
      <c r="CH548" s="4">
        <f>IF(COUNTIF($BT$5:$BT548,"&gt;=2")&lt;=1,SUM($BQ548:$BU548)*E$8,CH547)</f>
        <v>2592000</v>
      </c>
      <c r="CI548" s="4">
        <f>IF(COUNTIF($BZ$5:$BZ548,"&gt;=2")&lt;=1,SUM($BV548:$BZ548)*F$8,CI547)</f>
        <v>34560000</v>
      </c>
      <c r="CJ548" s="4">
        <f t="shared" si="404"/>
        <v>7344000</v>
      </c>
      <c r="CK548" s="4">
        <f t="shared" si="405"/>
        <v>523.75</v>
      </c>
      <c r="CM548" s="4">
        <v>544</v>
      </c>
      <c r="CN548" s="4">
        <f>IF(COUNTIF($BH$5:$BH548,"&gt;=2")&gt;1,CN547,BG548)</f>
        <v>4.8999999999999995</v>
      </c>
      <c r="CO548" s="4">
        <f>IF(COUNTIF($BH$5:$BH548,"&gt;=2")&gt;1,CO547,BH548)</f>
        <v>2.1</v>
      </c>
      <c r="CP548" s="4">
        <f>IF(COUNTIF($BH$5:$BH548,"&gt;=2")&gt;1,CP547,BI548)</f>
        <v>0</v>
      </c>
      <c r="CQ548" s="4">
        <f>IF(COUNTIF($BH$5:$BH548,"&gt;=2")&gt;1,CQ547,BJ548)</f>
        <v>0</v>
      </c>
      <c r="CR548" s="4">
        <f>IF(COUNTIF($BH$5:$BH548,"&gt;=2")&gt;1,CR547,BK548)</f>
        <v>0</v>
      </c>
      <c r="CS548" s="4">
        <f>IF(COUNTIF($BN$5:$BN548,"&gt;=2")&gt;1,CS547,BL548)</f>
        <v>7</v>
      </c>
      <c r="CT548" s="4">
        <f>IF(COUNTIF($BN$5:$BN548,"&gt;=2")&gt;1,CT547,BM548)</f>
        <v>4.8999999999999995</v>
      </c>
      <c r="CU548" s="4">
        <f>IF(COUNTIF($BN$5:$BN548,"&gt;=2")&gt;1,CU547,BN548)</f>
        <v>2.1</v>
      </c>
      <c r="CV548" s="4">
        <f>IF(COUNTIF($BN$5:$BN548,"&gt;=2")&gt;1,CV547,BO548)</f>
        <v>0</v>
      </c>
      <c r="CW548" s="4">
        <f>IF(COUNTIF($BN$5:$BN548,"&gt;=2")&gt;1,CW547,BP548)</f>
        <v>0</v>
      </c>
      <c r="CX548" s="4">
        <f>IF(COUNTIF($BT$5:$BT548,"&gt;=2")&gt;1,CX547,BQ548)</f>
        <v>0</v>
      </c>
      <c r="CY548" s="4">
        <f>IF(COUNTIF($BT$5:$BT548,"&gt;=2")&gt;1,CY547,BR548)</f>
        <v>26</v>
      </c>
      <c r="CZ548" s="4">
        <f>IF(COUNTIF($BT$5:$BT548,"&gt;=2")&gt;1,CZ547,BS548)</f>
        <v>11.999999999999996</v>
      </c>
      <c r="DA548" s="4">
        <f>IF(COUNTIF($BT$5:$BT548,"&gt;=2")&gt;1,DA547,BT548)</f>
        <v>2</v>
      </c>
      <c r="DB548" s="4">
        <f>IF(COUNTIF($BT$5:$BT548,"&gt;=2")&gt;1,DB547,BU548)</f>
        <v>0</v>
      </c>
      <c r="DC548" s="4">
        <f>IF(COUNTIF($BZ$5:$BZ548,"&gt;=2")&gt;1,DC547,BV548)</f>
        <v>0</v>
      </c>
      <c r="DD548" s="4">
        <f>IF(COUNTIF($BZ$5:$BZ548,"&gt;=2")&gt;1,DD547,BW548)</f>
        <v>0</v>
      </c>
      <c r="DE548" s="4">
        <f>IF(COUNTIF($BZ$5:$BZ548,"&gt;=2")&gt;1,DE547,BX548)</f>
        <v>320</v>
      </c>
      <c r="DF548" s="4">
        <f>IF(COUNTIF($BZ$5:$BZ548,"&gt;=2")&gt;1,DF547,BY548)</f>
        <v>77.999999999999986</v>
      </c>
      <c r="DG548" s="4">
        <f>IF(COUNTIF($BZ$5:$BZ548,"&gt;=2")&gt;1,DG547,BZ548)</f>
        <v>2</v>
      </c>
      <c r="DH548" s="4">
        <f t="shared" si="406"/>
        <v>0</v>
      </c>
      <c r="DI548" s="4">
        <f t="shared" si="407"/>
        <v>0</v>
      </c>
      <c r="DJ548" s="4">
        <f t="shared" si="408"/>
        <v>0</v>
      </c>
      <c r="DK548" s="4">
        <f t="shared" si="409"/>
        <v>82.45</v>
      </c>
      <c r="DL548" s="4">
        <f t="shared" si="410"/>
        <v>2.5500000000000025</v>
      </c>
      <c r="DM548" s="4">
        <f t="shared" si="411"/>
        <v>7</v>
      </c>
      <c r="DN548" s="4">
        <f t="shared" si="412"/>
        <v>13.999999999999998</v>
      </c>
      <c r="DO548" s="4">
        <f t="shared" si="413"/>
        <v>40</v>
      </c>
      <c r="DP548" s="4">
        <f t="shared" si="414"/>
        <v>400</v>
      </c>
      <c r="DQ548" s="4">
        <f t="shared" si="415"/>
        <v>85</v>
      </c>
      <c r="DS548" s="4">
        <v>544</v>
      </c>
      <c r="DT548" s="4">
        <f>$CK548+INDEX(节奏总纲!D$4:D$163,基础状态预估!$C$2)</f>
        <v>568.00483399593907</v>
      </c>
      <c r="DU548" s="4">
        <f>$CK548+INDEX(节奏总纲!E$4:E$163,基础状态预估!$C$2)</f>
        <v>562.28268396026408</v>
      </c>
      <c r="DV548" s="4">
        <f>$CK548+INDEX(节奏总纲!F$4:F$163,基础状态预估!$C$2)</f>
        <v>555.39220630709644</v>
      </c>
      <c r="DW548" s="4">
        <f>$CK548+INDEX(节奏总纲!G$4:G$163,基础状态预估!$C$2)</f>
        <v>547.03246816526348</v>
      </c>
      <c r="DX548" s="4">
        <f>$CK548+INDEX(节奏总纲!H$4:H$163,基础状态预估!$C$2)</f>
        <v>536.69453894381218</v>
      </c>
      <c r="DY548" s="4">
        <f t="shared" si="416"/>
        <v>11.899999999999999</v>
      </c>
      <c r="DZ548" s="4">
        <f t="shared" si="417"/>
        <v>33</v>
      </c>
      <c r="EA548" s="4">
        <f t="shared" si="418"/>
        <v>334.1</v>
      </c>
      <c r="EB548" s="4">
        <f t="shared" si="419"/>
        <v>162.44999999999999</v>
      </c>
      <c r="EC548" s="4">
        <f t="shared" si="420"/>
        <v>4.5500000000000025</v>
      </c>
    </row>
    <row r="549" spans="58:133" x14ac:dyDescent="0.15">
      <c r="BF549" s="4">
        <v>545</v>
      </c>
      <c r="BG549" s="4">
        <f t="shared" si="402"/>
        <v>381.5</v>
      </c>
      <c r="BH549" s="4">
        <f t="shared" si="403"/>
        <v>163.5</v>
      </c>
      <c r="BL549" s="4">
        <f t="shared" si="391"/>
        <v>269.5</v>
      </c>
      <c r="BM549" s="4">
        <f t="shared" si="392"/>
        <v>188.64999999999998</v>
      </c>
      <c r="BN549" s="4">
        <f t="shared" si="393"/>
        <v>80.849999999999994</v>
      </c>
      <c r="BR549" s="4">
        <f t="shared" si="394"/>
        <v>341.90000000000003</v>
      </c>
      <c r="BS549" s="4">
        <f t="shared" si="395"/>
        <v>157.79999999999995</v>
      </c>
      <c r="BT549" s="4">
        <f t="shared" si="396"/>
        <v>26.3</v>
      </c>
      <c r="BX549" s="4">
        <f t="shared" si="397"/>
        <v>388.8</v>
      </c>
      <c r="BY549" s="4">
        <f t="shared" si="398"/>
        <v>94.769999999999982</v>
      </c>
      <c r="BZ549" s="4">
        <f t="shared" si="399"/>
        <v>2.4300000000000002</v>
      </c>
      <c r="CD549" s="4">
        <f t="shared" si="400"/>
        <v>83.42</v>
      </c>
      <c r="CE549" s="4">
        <f t="shared" si="401"/>
        <v>2.5800000000000023</v>
      </c>
      <c r="CF549" s="4">
        <f>IF(COUNTIF($BH$5:$BH549,"&gt;=2")&lt;=1,SUM($BG549:$BK549)*C$8,CF548)</f>
        <v>151200</v>
      </c>
      <c r="CG549" s="4">
        <f>IF(COUNTIF($BN$5:$BN549,"&gt;=2")&lt;=1,SUM($BL549:$BP549)*D$8,CG548)</f>
        <v>604799.99999999988</v>
      </c>
      <c r="CH549" s="4">
        <f>IF(COUNTIF($BT$5:$BT549,"&gt;=2")&lt;=1,SUM($BQ549:$BU549)*E$8,CH548)</f>
        <v>2592000</v>
      </c>
      <c r="CI549" s="4">
        <f>IF(COUNTIF($BZ$5:$BZ549,"&gt;=2")&lt;=1,SUM($BV549:$BZ549)*F$8,CI548)</f>
        <v>34560000</v>
      </c>
      <c r="CJ549" s="4">
        <f t="shared" si="404"/>
        <v>7430400</v>
      </c>
      <c r="CK549" s="4">
        <f t="shared" si="405"/>
        <v>524.75</v>
      </c>
      <c r="CM549" s="4">
        <v>545</v>
      </c>
      <c r="CN549" s="4">
        <f>IF(COUNTIF($BH$5:$BH549,"&gt;=2")&gt;1,CN548,BG549)</f>
        <v>4.8999999999999995</v>
      </c>
      <c r="CO549" s="4">
        <f>IF(COUNTIF($BH$5:$BH549,"&gt;=2")&gt;1,CO548,BH549)</f>
        <v>2.1</v>
      </c>
      <c r="CP549" s="4">
        <f>IF(COUNTIF($BH$5:$BH549,"&gt;=2")&gt;1,CP548,BI549)</f>
        <v>0</v>
      </c>
      <c r="CQ549" s="4">
        <f>IF(COUNTIF($BH$5:$BH549,"&gt;=2")&gt;1,CQ548,BJ549)</f>
        <v>0</v>
      </c>
      <c r="CR549" s="4">
        <f>IF(COUNTIF($BH$5:$BH549,"&gt;=2")&gt;1,CR548,BK549)</f>
        <v>0</v>
      </c>
      <c r="CS549" s="4">
        <f>IF(COUNTIF($BN$5:$BN549,"&gt;=2")&gt;1,CS548,BL549)</f>
        <v>7</v>
      </c>
      <c r="CT549" s="4">
        <f>IF(COUNTIF($BN$5:$BN549,"&gt;=2")&gt;1,CT548,BM549)</f>
        <v>4.8999999999999995</v>
      </c>
      <c r="CU549" s="4">
        <f>IF(COUNTIF($BN$5:$BN549,"&gt;=2")&gt;1,CU548,BN549)</f>
        <v>2.1</v>
      </c>
      <c r="CV549" s="4">
        <f>IF(COUNTIF($BN$5:$BN549,"&gt;=2")&gt;1,CV548,BO549)</f>
        <v>0</v>
      </c>
      <c r="CW549" s="4">
        <f>IF(COUNTIF($BN$5:$BN549,"&gt;=2")&gt;1,CW548,BP549)</f>
        <v>0</v>
      </c>
      <c r="CX549" s="4">
        <f>IF(COUNTIF($BT$5:$BT549,"&gt;=2")&gt;1,CX548,BQ549)</f>
        <v>0</v>
      </c>
      <c r="CY549" s="4">
        <f>IF(COUNTIF($BT$5:$BT549,"&gt;=2")&gt;1,CY548,BR549)</f>
        <v>26</v>
      </c>
      <c r="CZ549" s="4">
        <f>IF(COUNTIF($BT$5:$BT549,"&gt;=2")&gt;1,CZ548,BS549)</f>
        <v>11.999999999999996</v>
      </c>
      <c r="DA549" s="4">
        <f>IF(COUNTIF($BT$5:$BT549,"&gt;=2")&gt;1,DA548,BT549)</f>
        <v>2</v>
      </c>
      <c r="DB549" s="4">
        <f>IF(COUNTIF($BT$5:$BT549,"&gt;=2")&gt;1,DB548,BU549)</f>
        <v>0</v>
      </c>
      <c r="DC549" s="4">
        <f>IF(COUNTIF($BZ$5:$BZ549,"&gt;=2")&gt;1,DC548,BV549)</f>
        <v>0</v>
      </c>
      <c r="DD549" s="4">
        <f>IF(COUNTIF($BZ$5:$BZ549,"&gt;=2")&gt;1,DD548,BW549)</f>
        <v>0</v>
      </c>
      <c r="DE549" s="4">
        <f>IF(COUNTIF($BZ$5:$BZ549,"&gt;=2")&gt;1,DE548,BX549)</f>
        <v>320</v>
      </c>
      <c r="DF549" s="4">
        <f>IF(COUNTIF($BZ$5:$BZ549,"&gt;=2")&gt;1,DF548,BY549)</f>
        <v>77.999999999999986</v>
      </c>
      <c r="DG549" s="4">
        <f>IF(COUNTIF($BZ$5:$BZ549,"&gt;=2")&gt;1,DG548,BZ549)</f>
        <v>2</v>
      </c>
      <c r="DH549" s="4">
        <f t="shared" si="406"/>
        <v>0</v>
      </c>
      <c r="DI549" s="4">
        <f t="shared" si="407"/>
        <v>0</v>
      </c>
      <c r="DJ549" s="4">
        <f t="shared" si="408"/>
        <v>0</v>
      </c>
      <c r="DK549" s="4">
        <f t="shared" si="409"/>
        <v>83.42</v>
      </c>
      <c r="DL549" s="4">
        <f t="shared" si="410"/>
        <v>2.5800000000000023</v>
      </c>
      <c r="DM549" s="4">
        <f t="shared" si="411"/>
        <v>7</v>
      </c>
      <c r="DN549" s="4">
        <f t="shared" si="412"/>
        <v>13.999999999999998</v>
      </c>
      <c r="DO549" s="4">
        <f t="shared" si="413"/>
        <v>40</v>
      </c>
      <c r="DP549" s="4">
        <f t="shared" si="414"/>
        <v>400</v>
      </c>
      <c r="DQ549" s="4">
        <f t="shared" si="415"/>
        <v>86</v>
      </c>
      <c r="DS549" s="4">
        <v>545</v>
      </c>
      <c r="DT549" s="4">
        <f>$CK549+INDEX(节奏总纲!D$4:D$163,基础状态预估!$C$2)</f>
        <v>569.00483399593907</v>
      </c>
      <c r="DU549" s="4">
        <f>$CK549+INDEX(节奏总纲!E$4:E$163,基础状态预估!$C$2)</f>
        <v>563.28268396026408</v>
      </c>
      <c r="DV549" s="4">
        <f>$CK549+INDEX(节奏总纲!F$4:F$163,基础状态预估!$C$2)</f>
        <v>556.39220630709644</v>
      </c>
      <c r="DW549" s="4">
        <f>$CK549+INDEX(节奏总纲!G$4:G$163,基础状态预估!$C$2)</f>
        <v>548.03246816526348</v>
      </c>
      <c r="DX549" s="4">
        <f>$CK549+INDEX(节奏总纲!H$4:H$163,基础状态预估!$C$2)</f>
        <v>537.69453894381218</v>
      </c>
      <c r="DY549" s="4">
        <f t="shared" si="416"/>
        <v>11.899999999999999</v>
      </c>
      <c r="DZ549" s="4">
        <f t="shared" si="417"/>
        <v>33</v>
      </c>
      <c r="EA549" s="4">
        <f t="shared" si="418"/>
        <v>334.1</v>
      </c>
      <c r="EB549" s="4">
        <f t="shared" si="419"/>
        <v>163.41999999999999</v>
      </c>
      <c r="EC549" s="4">
        <f t="shared" si="420"/>
        <v>4.5800000000000018</v>
      </c>
    </row>
    <row r="550" spans="58:133" x14ac:dyDescent="0.15">
      <c r="BF550" s="4">
        <v>546</v>
      </c>
      <c r="BG550" s="4">
        <f t="shared" si="402"/>
        <v>382.2</v>
      </c>
      <c r="BH550" s="4">
        <f t="shared" si="403"/>
        <v>163.79999999999998</v>
      </c>
      <c r="BL550" s="4">
        <f t="shared" si="391"/>
        <v>270</v>
      </c>
      <c r="BM550" s="4">
        <f t="shared" si="392"/>
        <v>189</v>
      </c>
      <c r="BN550" s="4">
        <f t="shared" si="393"/>
        <v>81</v>
      </c>
      <c r="BR550" s="4">
        <f t="shared" si="394"/>
        <v>342.55</v>
      </c>
      <c r="BS550" s="4">
        <f t="shared" si="395"/>
        <v>158.09999999999997</v>
      </c>
      <c r="BT550" s="4">
        <f t="shared" si="396"/>
        <v>26.35</v>
      </c>
      <c r="BX550" s="4">
        <f t="shared" si="397"/>
        <v>389.6</v>
      </c>
      <c r="BY550" s="4">
        <f t="shared" si="398"/>
        <v>94.964999999999975</v>
      </c>
      <c r="BZ550" s="4">
        <f t="shared" si="399"/>
        <v>2.4350000000000001</v>
      </c>
      <c r="CD550" s="4">
        <f t="shared" si="400"/>
        <v>84.39</v>
      </c>
      <c r="CE550" s="4">
        <f t="shared" si="401"/>
        <v>2.6100000000000021</v>
      </c>
      <c r="CF550" s="4">
        <f>IF(COUNTIF($BH$5:$BH550,"&gt;=2")&lt;=1,SUM($BG550:$BK550)*C$8,CF549)</f>
        <v>151200</v>
      </c>
      <c r="CG550" s="4">
        <f>IF(COUNTIF($BN$5:$BN550,"&gt;=2")&lt;=1,SUM($BL550:$BP550)*D$8,CG549)</f>
        <v>604799.99999999988</v>
      </c>
      <c r="CH550" s="4">
        <f>IF(COUNTIF($BT$5:$BT550,"&gt;=2")&lt;=1,SUM($BQ550:$BU550)*E$8,CH549)</f>
        <v>2592000</v>
      </c>
      <c r="CI550" s="4">
        <f>IF(COUNTIF($BZ$5:$BZ550,"&gt;=2")&lt;=1,SUM($BV550:$BZ550)*F$8,CI549)</f>
        <v>34560000</v>
      </c>
      <c r="CJ550" s="4">
        <f t="shared" si="404"/>
        <v>7516800</v>
      </c>
      <c r="CK550" s="4">
        <f t="shared" si="405"/>
        <v>525.75</v>
      </c>
      <c r="CM550" s="4">
        <v>546</v>
      </c>
      <c r="CN550" s="4">
        <f>IF(COUNTIF($BH$5:$BH550,"&gt;=2")&gt;1,CN549,BG550)</f>
        <v>4.8999999999999995</v>
      </c>
      <c r="CO550" s="4">
        <f>IF(COUNTIF($BH$5:$BH550,"&gt;=2")&gt;1,CO549,BH550)</f>
        <v>2.1</v>
      </c>
      <c r="CP550" s="4">
        <f>IF(COUNTIF($BH$5:$BH550,"&gt;=2")&gt;1,CP549,BI550)</f>
        <v>0</v>
      </c>
      <c r="CQ550" s="4">
        <f>IF(COUNTIF($BH$5:$BH550,"&gt;=2")&gt;1,CQ549,BJ550)</f>
        <v>0</v>
      </c>
      <c r="CR550" s="4">
        <f>IF(COUNTIF($BH$5:$BH550,"&gt;=2")&gt;1,CR549,BK550)</f>
        <v>0</v>
      </c>
      <c r="CS550" s="4">
        <f>IF(COUNTIF($BN$5:$BN550,"&gt;=2")&gt;1,CS549,BL550)</f>
        <v>7</v>
      </c>
      <c r="CT550" s="4">
        <f>IF(COUNTIF($BN$5:$BN550,"&gt;=2")&gt;1,CT549,BM550)</f>
        <v>4.8999999999999995</v>
      </c>
      <c r="CU550" s="4">
        <f>IF(COUNTIF($BN$5:$BN550,"&gt;=2")&gt;1,CU549,BN550)</f>
        <v>2.1</v>
      </c>
      <c r="CV550" s="4">
        <f>IF(COUNTIF($BN$5:$BN550,"&gt;=2")&gt;1,CV549,BO550)</f>
        <v>0</v>
      </c>
      <c r="CW550" s="4">
        <f>IF(COUNTIF($BN$5:$BN550,"&gt;=2")&gt;1,CW549,BP550)</f>
        <v>0</v>
      </c>
      <c r="CX550" s="4">
        <f>IF(COUNTIF($BT$5:$BT550,"&gt;=2")&gt;1,CX549,BQ550)</f>
        <v>0</v>
      </c>
      <c r="CY550" s="4">
        <f>IF(COUNTIF($BT$5:$BT550,"&gt;=2")&gt;1,CY549,BR550)</f>
        <v>26</v>
      </c>
      <c r="CZ550" s="4">
        <f>IF(COUNTIF($BT$5:$BT550,"&gt;=2")&gt;1,CZ549,BS550)</f>
        <v>11.999999999999996</v>
      </c>
      <c r="DA550" s="4">
        <f>IF(COUNTIF($BT$5:$BT550,"&gt;=2")&gt;1,DA549,BT550)</f>
        <v>2</v>
      </c>
      <c r="DB550" s="4">
        <f>IF(COUNTIF($BT$5:$BT550,"&gt;=2")&gt;1,DB549,BU550)</f>
        <v>0</v>
      </c>
      <c r="DC550" s="4">
        <f>IF(COUNTIF($BZ$5:$BZ550,"&gt;=2")&gt;1,DC549,BV550)</f>
        <v>0</v>
      </c>
      <c r="DD550" s="4">
        <f>IF(COUNTIF($BZ$5:$BZ550,"&gt;=2")&gt;1,DD549,BW550)</f>
        <v>0</v>
      </c>
      <c r="DE550" s="4">
        <f>IF(COUNTIF($BZ$5:$BZ550,"&gt;=2")&gt;1,DE549,BX550)</f>
        <v>320</v>
      </c>
      <c r="DF550" s="4">
        <f>IF(COUNTIF($BZ$5:$BZ550,"&gt;=2")&gt;1,DF549,BY550)</f>
        <v>77.999999999999986</v>
      </c>
      <c r="DG550" s="4">
        <f>IF(COUNTIF($BZ$5:$BZ550,"&gt;=2")&gt;1,DG549,BZ550)</f>
        <v>2</v>
      </c>
      <c r="DH550" s="4">
        <f t="shared" si="406"/>
        <v>0</v>
      </c>
      <c r="DI550" s="4">
        <f t="shared" si="407"/>
        <v>0</v>
      </c>
      <c r="DJ550" s="4">
        <f t="shared" si="408"/>
        <v>0</v>
      </c>
      <c r="DK550" s="4">
        <f t="shared" si="409"/>
        <v>84.39</v>
      </c>
      <c r="DL550" s="4">
        <f t="shared" si="410"/>
        <v>2.6100000000000021</v>
      </c>
      <c r="DM550" s="4">
        <f t="shared" si="411"/>
        <v>7</v>
      </c>
      <c r="DN550" s="4">
        <f t="shared" si="412"/>
        <v>13.999999999999998</v>
      </c>
      <c r="DO550" s="4">
        <f t="shared" si="413"/>
        <v>40</v>
      </c>
      <c r="DP550" s="4">
        <f t="shared" si="414"/>
        <v>400</v>
      </c>
      <c r="DQ550" s="4">
        <f t="shared" si="415"/>
        <v>87</v>
      </c>
      <c r="DS550" s="4">
        <v>546</v>
      </c>
      <c r="DT550" s="4">
        <f>$CK550+INDEX(节奏总纲!D$4:D$163,基础状态预估!$C$2)</f>
        <v>570.00483399593907</v>
      </c>
      <c r="DU550" s="4">
        <f>$CK550+INDEX(节奏总纲!E$4:E$163,基础状态预估!$C$2)</f>
        <v>564.28268396026408</v>
      </c>
      <c r="DV550" s="4">
        <f>$CK550+INDEX(节奏总纲!F$4:F$163,基础状态预估!$C$2)</f>
        <v>557.39220630709644</v>
      </c>
      <c r="DW550" s="4">
        <f>$CK550+INDEX(节奏总纲!G$4:G$163,基础状态预估!$C$2)</f>
        <v>549.03246816526348</v>
      </c>
      <c r="DX550" s="4">
        <f>$CK550+INDEX(节奏总纲!H$4:H$163,基础状态预估!$C$2)</f>
        <v>538.69453894381218</v>
      </c>
      <c r="DY550" s="4">
        <f t="shared" si="416"/>
        <v>11.899999999999999</v>
      </c>
      <c r="DZ550" s="4">
        <f t="shared" si="417"/>
        <v>33</v>
      </c>
      <c r="EA550" s="4">
        <f t="shared" si="418"/>
        <v>334.1</v>
      </c>
      <c r="EB550" s="4">
        <f t="shared" si="419"/>
        <v>164.39</v>
      </c>
      <c r="EC550" s="4">
        <f t="shared" si="420"/>
        <v>4.6100000000000021</v>
      </c>
    </row>
    <row r="551" spans="58:133" x14ac:dyDescent="0.15">
      <c r="BF551" s="4">
        <v>547</v>
      </c>
      <c r="BG551" s="4">
        <f t="shared" si="402"/>
        <v>382.9</v>
      </c>
      <c r="BH551" s="4">
        <f t="shared" si="403"/>
        <v>164.1</v>
      </c>
      <c r="BL551" s="4">
        <f t="shared" si="391"/>
        <v>270.5</v>
      </c>
      <c r="BM551" s="4">
        <f t="shared" si="392"/>
        <v>189.35</v>
      </c>
      <c r="BN551" s="4">
        <f t="shared" si="393"/>
        <v>81.149999999999991</v>
      </c>
      <c r="BR551" s="4">
        <f t="shared" si="394"/>
        <v>343.2</v>
      </c>
      <c r="BS551" s="4">
        <f t="shared" si="395"/>
        <v>158.39999999999998</v>
      </c>
      <c r="BT551" s="4">
        <f t="shared" si="396"/>
        <v>26.400000000000002</v>
      </c>
      <c r="BX551" s="4">
        <f t="shared" si="397"/>
        <v>390.40000000000003</v>
      </c>
      <c r="BY551" s="4">
        <f t="shared" si="398"/>
        <v>95.159999999999982</v>
      </c>
      <c r="BZ551" s="4">
        <f t="shared" si="399"/>
        <v>2.44</v>
      </c>
      <c r="CD551" s="4">
        <f t="shared" si="400"/>
        <v>85.36</v>
      </c>
      <c r="CE551" s="4">
        <f t="shared" si="401"/>
        <v>2.6400000000000023</v>
      </c>
      <c r="CF551" s="4">
        <f>IF(COUNTIF($BH$5:$BH551,"&gt;=2")&lt;=1,SUM($BG551:$BK551)*C$8,CF550)</f>
        <v>151200</v>
      </c>
      <c r="CG551" s="4">
        <f>IF(COUNTIF($BN$5:$BN551,"&gt;=2")&lt;=1,SUM($BL551:$BP551)*D$8,CG550)</f>
        <v>604799.99999999988</v>
      </c>
      <c r="CH551" s="4">
        <f>IF(COUNTIF($BT$5:$BT551,"&gt;=2")&lt;=1,SUM($BQ551:$BU551)*E$8,CH550)</f>
        <v>2592000</v>
      </c>
      <c r="CI551" s="4">
        <f>IF(COUNTIF($BZ$5:$BZ551,"&gt;=2")&lt;=1,SUM($BV551:$BZ551)*F$8,CI550)</f>
        <v>34560000</v>
      </c>
      <c r="CJ551" s="4">
        <f t="shared" si="404"/>
        <v>7603200</v>
      </c>
      <c r="CK551" s="4">
        <f t="shared" si="405"/>
        <v>526.75</v>
      </c>
      <c r="CM551" s="4">
        <v>547</v>
      </c>
      <c r="CN551" s="4">
        <f>IF(COUNTIF($BH$5:$BH551,"&gt;=2")&gt;1,CN550,BG551)</f>
        <v>4.8999999999999995</v>
      </c>
      <c r="CO551" s="4">
        <f>IF(COUNTIF($BH$5:$BH551,"&gt;=2")&gt;1,CO550,BH551)</f>
        <v>2.1</v>
      </c>
      <c r="CP551" s="4">
        <f>IF(COUNTIF($BH$5:$BH551,"&gt;=2")&gt;1,CP550,BI551)</f>
        <v>0</v>
      </c>
      <c r="CQ551" s="4">
        <f>IF(COUNTIF($BH$5:$BH551,"&gt;=2")&gt;1,CQ550,BJ551)</f>
        <v>0</v>
      </c>
      <c r="CR551" s="4">
        <f>IF(COUNTIF($BH$5:$BH551,"&gt;=2")&gt;1,CR550,BK551)</f>
        <v>0</v>
      </c>
      <c r="CS551" s="4">
        <f>IF(COUNTIF($BN$5:$BN551,"&gt;=2")&gt;1,CS550,BL551)</f>
        <v>7</v>
      </c>
      <c r="CT551" s="4">
        <f>IF(COUNTIF($BN$5:$BN551,"&gt;=2")&gt;1,CT550,BM551)</f>
        <v>4.8999999999999995</v>
      </c>
      <c r="CU551" s="4">
        <f>IF(COUNTIF($BN$5:$BN551,"&gt;=2")&gt;1,CU550,BN551)</f>
        <v>2.1</v>
      </c>
      <c r="CV551" s="4">
        <f>IF(COUNTIF($BN$5:$BN551,"&gt;=2")&gt;1,CV550,BO551)</f>
        <v>0</v>
      </c>
      <c r="CW551" s="4">
        <f>IF(COUNTIF($BN$5:$BN551,"&gt;=2")&gt;1,CW550,BP551)</f>
        <v>0</v>
      </c>
      <c r="CX551" s="4">
        <f>IF(COUNTIF($BT$5:$BT551,"&gt;=2")&gt;1,CX550,BQ551)</f>
        <v>0</v>
      </c>
      <c r="CY551" s="4">
        <f>IF(COUNTIF($BT$5:$BT551,"&gt;=2")&gt;1,CY550,BR551)</f>
        <v>26</v>
      </c>
      <c r="CZ551" s="4">
        <f>IF(COUNTIF($BT$5:$BT551,"&gt;=2")&gt;1,CZ550,BS551)</f>
        <v>11.999999999999996</v>
      </c>
      <c r="DA551" s="4">
        <f>IF(COUNTIF($BT$5:$BT551,"&gt;=2")&gt;1,DA550,BT551)</f>
        <v>2</v>
      </c>
      <c r="DB551" s="4">
        <f>IF(COUNTIF($BT$5:$BT551,"&gt;=2")&gt;1,DB550,BU551)</f>
        <v>0</v>
      </c>
      <c r="DC551" s="4">
        <f>IF(COUNTIF($BZ$5:$BZ551,"&gt;=2")&gt;1,DC550,BV551)</f>
        <v>0</v>
      </c>
      <c r="DD551" s="4">
        <f>IF(COUNTIF($BZ$5:$BZ551,"&gt;=2")&gt;1,DD550,BW551)</f>
        <v>0</v>
      </c>
      <c r="DE551" s="4">
        <f>IF(COUNTIF($BZ$5:$BZ551,"&gt;=2")&gt;1,DE550,BX551)</f>
        <v>320</v>
      </c>
      <c r="DF551" s="4">
        <f>IF(COUNTIF($BZ$5:$BZ551,"&gt;=2")&gt;1,DF550,BY551)</f>
        <v>77.999999999999986</v>
      </c>
      <c r="DG551" s="4">
        <f>IF(COUNTIF($BZ$5:$BZ551,"&gt;=2")&gt;1,DG550,BZ551)</f>
        <v>2</v>
      </c>
      <c r="DH551" s="4">
        <f t="shared" si="406"/>
        <v>0</v>
      </c>
      <c r="DI551" s="4">
        <f t="shared" si="407"/>
        <v>0</v>
      </c>
      <c r="DJ551" s="4">
        <f t="shared" si="408"/>
        <v>0</v>
      </c>
      <c r="DK551" s="4">
        <f t="shared" si="409"/>
        <v>85.36</v>
      </c>
      <c r="DL551" s="4">
        <f t="shared" si="410"/>
        <v>2.6400000000000023</v>
      </c>
      <c r="DM551" s="4">
        <f t="shared" si="411"/>
        <v>7</v>
      </c>
      <c r="DN551" s="4">
        <f t="shared" si="412"/>
        <v>13.999999999999998</v>
      </c>
      <c r="DO551" s="4">
        <f t="shared" si="413"/>
        <v>40</v>
      </c>
      <c r="DP551" s="4">
        <f t="shared" si="414"/>
        <v>400</v>
      </c>
      <c r="DQ551" s="4">
        <f t="shared" si="415"/>
        <v>88</v>
      </c>
      <c r="DS551" s="4">
        <v>547</v>
      </c>
      <c r="DT551" s="4">
        <f>$CK551+INDEX(节奏总纲!D$4:D$163,基础状态预估!$C$2)</f>
        <v>571.00483399593907</v>
      </c>
      <c r="DU551" s="4">
        <f>$CK551+INDEX(节奏总纲!E$4:E$163,基础状态预估!$C$2)</f>
        <v>565.28268396026408</v>
      </c>
      <c r="DV551" s="4">
        <f>$CK551+INDEX(节奏总纲!F$4:F$163,基础状态预估!$C$2)</f>
        <v>558.39220630709644</v>
      </c>
      <c r="DW551" s="4">
        <f>$CK551+INDEX(节奏总纲!G$4:G$163,基础状态预估!$C$2)</f>
        <v>550.03246816526348</v>
      </c>
      <c r="DX551" s="4">
        <f>$CK551+INDEX(节奏总纲!H$4:H$163,基础状态预估!$C$2)</f>
        <v>539.69453894381218</v>
      </c>
      <c r="DY551" s="4">
        <f t="shared" si="416"/>
        <v>11.899999999999999</v>
      </c>
      <c r="DZ551" s="4">
        <f t="shared" si="417"/>
        <v>33</v>
      </c>
      <c r="EA551" s="4">
        <f t="shared" si="418"/>
        <v>334.1</v>
      </c>
      <c r="EB551" s="4">
        <f t="shared" si="419"/>
        <v>165.35999999999999</v>
      </c>
      <c r="EC551" s="4">
        <f t="shared" si="420"/>
        <v>4.6400000000000023</v>
      </c>
    </row>
    <row r="552" spans="58:133" x14ac:dyDescent="0.15">
      <c r="BF552" s="4">
        <v>548</v>
      </c>
      <c r="BG552" s="4">
        <f t="shared" si="402"/>
        <v>383.59999999999997</v>
      </c>
      <c r="BH552" s="4">
        <f t="shared" si="403"/>
        <v>164.4</v>
      </c>
      <c r="BL552" s="4">
        <f t="shared" si="391"/>
        <v>271</v>
      </c>
      <c r="BM552" s="4">
        <f t="shared" si="392"/>
        <v>189.7</v>
      </c>
      <c r="BN552" s="4">
        <f t="shared" si="393"/>
        <v>81.3</v>
      </c>
      <c r="BR552" s="4">
        <f t="shared" si="394"/>
        <v>343.85</v>
      </c>
      <c r="BS552" s="4">
        <f t="shared" si="395"/>
        <v>158.69999999999996</v>
      </c>
      <c r="BT552" s="4">
        <f t="shared" si="396"/>
        <v>26.450000000000003</v>
      </c>
      <c r="BX552" s="4">
        <f t="shared" si="397"/>
        <v>391.20000000000005</v>
      </c>
      <c r="BY552" s="4">
        <f t="shared" si="398"/>
        <v>95.354999999999976</v>
      </c>
      <c r="BZ552" s="4">
        <f t="shared" si="399"/>
        <v>2.4449999999999998</v>
      </c>
      <c r="CD552" s="4">
        <f t="shared" si="400"/>
        <v>86.33</v>
      </c>
      <c r="CE552" s="4">
        <f t="shared" si="401"/>
        <v>2.6700000000000026</v>
      </c>
      <c r="CF552" s="4">
        <f>IF(COUNTIF($BH$5:$BH552,"&gt;=2")&lt;=1,SUM($BG552:$BK552)*C$8,CF551)</f>
        <v>151200</v>
      </c>
      <c r="CG552" s="4">
        <f>IF(COUNTIF($BN$5:$BN552,"&gt;=2")&lt;=1,SUM($BL552:$BP552)*D$8,CG551)</f>
        <v>604799.99999999988</v>
      </c>
      <c r="CH552" s="4">
        <f>IF(COUNTIF($BT$5:$BT552,"&gt;=2")&lt;=1,SUM($BQ552:$BU552)*E$8,CH551)</f>
        <v>2592000</v>
      </c>
      <c r="CI552" s="4">
        <f>IF(COUNTIF($BZ$5:$BZ552,"&gt;=2")&lt;=1,SUM($BV552:$BZ552)*F$8,CI551)</f>
        <v>34560000</v>
      </c>
      <c r="CJ552" s="4">
        <f t="shared" si="404"/>
        <v>7689600</v>
      </c>
      <c r="CK552" s="4">
        <f t="shared" si="405"/>
        <v>527.75</v>
      </c>
      <c r="CM552" s="4">
        <v>548</v>
      </c>
      <c r="CN552" s="4">
        <f>IF(COUNTIF($BH$5:$BH552,"&gt;=2")&gt;1,CN551,BG552)</f>
        <v>4.8999999999999995</v>
      </c>
      <c r="CO552" s="4">
        <f>IF(COUNTIF($BH$5:$BH552,"&gt;=2")&gt;1,CO551,BH552)</f>
        <v>2.1</v>
      </c>
      <c r="CP552" s="4">
        <f>IF(COUNTIF($BH$5:$BH552,"&gt;=2")&gt;1,CP551,BI552)</f>
        <v>0</v>
      </c>
      <c r="CQ552" s="4">
        <f>IF(COUNTIF($BH$5:$BH552,"&gt;=2")&gt;1,CQ551,BJ552)</f>
        <v>0</v>
      </c>
      <c r="CR552" s="4">
        <f>IF(COUNTIF($BH$5:$BH552,"&gt;=2")&gt;1,CR551,BK552)</f>
        <v>0</v>
      </c>
      <c r="CS552" s="4">
        <f>IF(COUNTIF($BN$5:$BN552,"&gt;=2")&gt;1,CS551,BL552)</f>
        <v>7</v>
      </c>
      <c r="CT552" s="4">
        <f>IF(COUNTIF($BN$5:$BN552,"&gt;=2")&gt;1,CT551,BM552)</f>
        <v>4.8999999999999995</v>
      </c>
      <c r="CU552" s="4">
        <f>IF(COUNTIF($BN$5:$BN552,"&gt;=2")&gt;1,CU551,BN552)</f>
        <v>2.1</v>
      </c>
      <c r="CV552" s="4">
        <f>IF(COUNTIF($BN$5:$BN552,"&gt;=2")&gt;1,CV551,BO552)</f>
        <v>0</v>
      </c>
      <c r="CW552" s="4">
        <f>IF(COUNTIF($BN$5:$BN552,"&gt;=2")&gt;1,CW551,BP552)</f>
        <v>0</v>
      </c>
      <c r="CX552" s="4">
        <f>IF(COUNTIF($BT$5:$BT552,"&gt;=2")&gt;1,CX551,BQ552)</f>
        <v>0</v>
      </c>
      <c r="CY552" s="4">
        <f>IF(COUNTIF($BT$5:$BT552,"&gt;=2")&gt;1,CY551,BR552)</f>
        <v>26</v>
      </c>
      <c r="CZ552" s="4">
        <f>IF(COUNTIF($BT$5:$BT552,"&gt;=2")&gt;1,CZ551,BS552)</f>
        <v>11.999999999999996</v>
      </c>
      <c r="DA552" s="4">
        <f>IF(COUNTIF($BT$5:$BT552,"&gt;=2")&gt;1,DA551,BT552)</f>
        <v>2</v>
      </c>
      <c r="DB552" s="4">
        <f>IF(COUNTIF($BT$5:$BT552,"&gt;=2")&gt;1,DB551,BU552)</f>
        <v>0</v>
      </c>
      <c r="DC552" s="4">
        <f>IF(COUNTIF($BZ$5:$BZ552,"&gt;=2")&gt;1,DC551,BV552)</f>
        <v>0</v>
      </c>
      <c r="DD552" s="4">
        <f>IF(COUNTIF($BZ$5:$BZ552,"&gt;=2")&gt;1,DD551,BW552)</f>
        <v>0</v>
      </c>
      <c r="DE552" s="4">
        <f>IF(COUNTIF($BZ$5:$BZ552,"&gt;=2")&gt;1,DE551,BX552)</f>
        <v>320</v>
      </c>
      <c r="DF552" s="4">
        <f>IF(COUNTIF($BZ$5:$BZ552,"&gt;=2")&gt;1,DF551,BY552)</f>
        <v>77.999999999999986</v>
      </c>
      <c r="DG552" s="4">
        <f>IF(COUNTIF($BZ$5:$BZ552,"&gt;=2")&gt;1,DG551,BZ552)</f>
        <v>2</v>
      </c>
      <c r="DH552" s="4">
        <f t="shared" si="406"/>
        <v>0</v>
      </c>
      <c r="DI552" s="4">
        <f t="shared" si="407"/>
        <v>0</v>
      </c>
      <c r="DJ552" s="4">
        <f t="shared" si="408"/>
        <v>0</v>
      </c>
      <c r="DK552" s="4">
        <f t="shared" si="409"/>
        <v>86.33</v>
      </c>
      <c r="DL552" s="4">
        <f t="shared" si="410"/>
        <v>2.6700000000000026</v>
      </c>
      <c r="DM552" s="4">
        <f t="shared" si="411"/>
        <v>7</v>
      </c>
      <c r="DN552" s="4">
        <f t="shared" si="412"/>
        <v>13.999999999999998</v>
      </c>
      <c r="DO552" s="4">
        <f t="shared" si="413"/>
        <v>40</v>
      </c>
      <c r="DP552" s="4">
        <f t="shared" si="414"/>
        <v>400</v>
      </c>
      <c r="DQ552" s="4">
        <f t="shared" si="415"/>
        <v>89</v>
      </c>
      <c r="DS552" s="4">
        <v>548</v>
      </c>
      <c r="DT552" s="4">
        <f>$CK552+INDEX(节奏总纲!D$4:D$163,基础状态预估!$C$2)</f>
        <v>572.00483399593907</v>
      </c>
      <c r="DU552" s="4">
        <f>$CK552+INDEX(节奏总纲!E$4:E$163,基础状态预估!$C$2)</f>
        <v>566.28268396026408</v>
      </c>
      <c r="DV552" s="4">
        <f>$CK552+INDEX(节奏总纲!F$4:F$163,基础状态预估!$C$2)</f>
        <v>559.39220630709644</v>
      </c>
      <c r="DW552" s="4">
        <f>$CK552+INDEX(节奏总纲!G$4:G$163,基础状态预估!$C$2)</f>
        <v>551.03246816526348</v>
      </c>
      <c r="DX552" s="4">
        <f>$CK552+INDEX(节奏总纲!H$4:H$163,基础状态预估!$C$2)</f>
        <v>540.69453894381218</v>
      </c>
      <c r="DY552" s="4">
        <f t="shared" si="416"/>
        <v>11.899999999999999</v>
      </c>
      <c r="DZ552" s="4">
        <f t="shared" si="417"/>
        <v>33</v>
      </c>
      <c r="EA552" s="4">
        <f t="shared" si="418"/>
        <v>334.1</v>
      </c>
      <c r="EB552" s="4">
        <f t="shared" si="419"/>
        <v>166.32999999999998</v>
      </c>
      <c r="EC552" s="4">
        <f t="shared" si="420"/>
        <v>4.6700000000000026</v>
      </c>
    </row>
    <row r="553" spans="58:133" x14ac:dyDescent="0.15">
      <c r="BF553" s="4">
        <v>549</v>
      </c>
      <c r="BG553" s="4">
        <f t="shared" si="402"/>
        <v>384.29999999999995</v>
      </c>
      <c r="BH553" s="4">
        <f t="shared" si="403"/>
        <v>164.7</v>
      </c>
      <c r="BL553" s="4">
        <f t="shared" si="391"/>
        <v>271.5</v>
      </c>
      <c r="BM553" s="4">
        <f t="shared" si="392"/>
        <v>190.04999999999998</v>
      </c>
      <c r="BN553" s="4">
        <f t="shared" si="393"/>
        <v>81.45</v>
      </c>
      <c r="BR553" s="4">
        <f t="shared" si="394"/>
        <v>344.5</v>
      </c>
      <c r="BS553" s="4">
        <f t="shared" si="395"/>
        <v>158.99999999999997</v>
      </c>
      <c r="BT553" s="4">
        <f t="shared" si="396"/>
        <v>26.5</v>
      </c>
      <c r="BX553" s="4">
        <f t="shared" si="397"/>
        <v>392</v>
      </c>
      <c r="BY553" s="4">
        <f t="shared" si="398"/>
        <v>95.549999999999983</v>
      </c>
      <c r="BZ553" s="4">
        <f t="shared" si="399"/>
        <v>2.4500000000000002</v>
      </c>
      <c r="CD553" s="4">
        <f t="shared" si="400"/>
        <v>87.3</v>
      </c>
      <c r="CE553" s="4">
        <f t="shared" si="401"/>
        <v>2.7000000000000024</v>
      </c>
      <c r="CF553" s="4">
        <f>IF(COUNTIF($BH$5:$BH553,"&gt;=2")&lt;=1,SUM($BG553:$BK553)*C$8,CF552)</f>
        <v>151200</v>
      </c>
      <c r="CG553" s="4">
        <f>IF(COUNTIF($BN$5:$BN553,"&gt;=2")&lt;=1,SUM($BL553:$BP553)*D$8,CG552)</f>
        <v>604799.99999999988</v>
      </c>
      <c r="CH553" s="4">
        <f>IF(COUNTIF($BT$5:$BT553,"&gt;=2")&lt;=1,SUM($BQ553:$BU553)*E$8,CH552)</f>
        <v>2592000</v>
      </c>
      <c r="CI553" s="4">
        <f>IF(COUNTIF($BZ$5:$BZ553,"&gt;=2")&lt;=1,SUM($BV553:$BZ553)*F$8,CI552)</f>
        <v>34560000</v>
      </c>
      <c r="CJ553" s="4">
        <f t="shared" si="404"/>
        <v>7776000</v>
      </c>
      <c r="CK553" s="4">
        <f t="shared" si="405"/>
        <v>528.75</v>
      </c>
      <c r="CM553" s="4">
        <v>549</v>
      </c>
      <c r="CN553" s="4">
        <f>IF(COUNTIF($BH$5:$BH553,"&gt;=2")&gt;1,CN552,BG553)</f>
        <v>4.8999999999999995</v>
      </c>
      <c r="CO553" s="4">
        <f>IF(COUNTIF($BH$5:$BH553,"&gt;=2")&gt;1,CO552,BH553)</f>
        <v>2.1</v>
      </c>
      <c r="CP553" s="4">
        <f>IF(COUNTIF($BH$5:$BH553,"&gt;=2")&gt;1,CP552,BI553)</f>
        <v>0</v>
      </c>
      <c r="CQ553" s="4">
        <f>IF(COUNTIF($BH$5:$BH553,"&gt;=2")&gt;1,CQ552,BJ553)</f>
        <v>0</v>
      </c>
      <c r="CR553" s="4">
        <f>IF(COUNTIF($BH$5:$BH553,"&gt;=2")&gt;1,CR552,BK553)</f>
        <v>0</v>
      </c>
      <c r="CS553" s="4">
        <f>IF(COUNTIF($BN$5:$BN553,"&gt;=2")&gt;1,CS552,BL553)</f>
        <v>7</v>
      </c>
      <c r="CT553" s="4">
        <f>IF(COUNTIF($BN$5:$BN553,"&gt;=2")&gt;1,CT552,BM553)</f>
        <v>4.8999999999999995</v>
      </c>
      <c r="CU553" s="4">
        <f>IF(COUNTIF($BN$5:$BN553,"&gt;=2")&gt;1,CU552,BN553)</f>
        <v>2.1</v>
      </c>
      <c r="CV553" s="4">
        <f>IF(COUNTIF($BN$5:$BN553,"&gt;=2")&gt;1,CV552,BO553)</f>
        <v>0</v>
      </c>
      <c r="CW553" s="4">
        <f>IF(COUNTIF($BN$5:$BN553,"&gt;=2")&gt;1,CW552,BP553)</f>
        <v>0</v>
      </c>
      <c r="CX553" s="4">
        <f>IF(COUNTIF($BT$5:$BT553,"&gt;=2")&gt;1,CX552,BQ553)</f>
        <v>0</v>
      </c>
      <c r="CY553" s="4">
        <f>IF(COUNTIF($BT$5:$BT553,"&gt;=2")&gt;1,CY552,BR553)</f>
        <v>26</v>
      </c>
      <c r="CZ553" s="4">
        <f>IF(COUNTIF($BT$5:$BT553,"&gt;=2")&gt;1,CZ552,BS553)</f>
        <v>11.999999999999996</v>
      </c>
      <c r="DA553" s="4">
        <f>IF(COUNTIF($BT$5:$BT553,"&gt;=2")&gt;1,DA552,BT553)</f>
        <v>2</v>
      </c>
      <c r="DB553" s="4">
        <f>IF(COUNTIF($BT$5:$BT553,"&gt;=2")&gt;1,DB552,BU553)</f>
        <v>0</v>
      </c>
      <c r="DC553" s="4">
        <f>IF(COUNTIF($BZ$5:$BZ553,"&gt;=2")&gt;1,DC552,BV553)</f>
        <v>0</v>
      </c>
      <c r="DD553" s="4">
        <f>IF(COUNTIF($BZ$5:$BZ553,"&gt;=2")&gt;1,DD552,BW553)</f>
        <v>0</v>
      </c>
      <c r="DE553" s="4">
        <f>IF(COUNTIF($BZ$5:$BZ553,"&gt;=2")&gt;1,DE552,BX553)</f>
        <v>320</v>
      </c>
      <c r="DF553" s="4">
        <f>IF(COUNTIF($BZ$5:$BZ553,"&gt;=2")&gt;1,DF552,BY553)</f>
        <v>77.999999999999986</v>
      </c>
      <c r="DG553" s="4">
        <f>IF(COUNTIF($BZ$5:$BZ553,"&gt;=2")&gt;1,DG552,BZ553)</f>
        <v>2</v>
      </c>
      <c r="DH553" s="4">
        <f t="shared" si="406"/>
        <v>0</v>
      </c>
      <c r="DI553" s="4">
        <f t="shared" si="407"/>
        <v>0</v>
      </c>
      <c r="DJ553" s="4">
        <f t="shared" si="408"/>
        <v>0</v>
      </c>
      <c r="DK553" s="4">
        <f t="shared" si="409"/>
        <v>87.3</v>
      </c>
      <c r="DL553" s="4">
        <f t="shared" si="410"/>
        <v>2.7000000000000024</v>
      </c>
      <c r="DM553" s="4">
        <f t="shared" si="411"/>
        <v>7</v>
      </c>
      <c r="DN553" s="4">
        <f t="shared" si="412"/>
        <v>13.999999999999998</v>
      </c>
      <c r="DO553" s="4">
        <f t="shared" si="413"/>
        <v>40</v>
      </c>
      <c r="DP553" s="4">
        <f t="shared" si="414"/>
        <v>400</v>
      </c>
      <c r="DQ553" s="4">
        <f t="shared" si="415"/>
        <v>90</v>
      </c>
      <c r="DS553" s="4">
        <v>549</v>
      </c>
      <c r="DT553" s="4">
        <f>$CK553+INDEX(节奏总纲!D$4:D$163,基础状态预估!$C$2)</f>
        <v>573.00483399593907</v>
      </c>
      <c r="DU553" s="4">
        <f>$CK553+INDEX(节奏总纲!E$4:E$163,基础状态预估!$C$2)</f>
        <v>567.28268396026408</v>
      </c>
      <c r="DV553" s="4">
        <f>$CK553+INDEX(节奏总纲!F$4:F$163,基础状态预估!$C$2)</f>
        <v>560.39220630709644</v>
      </c>
      <c r="DW553" s="4">
        <f>$CK553+INDEX(节奏总纲!G$4:G$163,基础状态预估!$C$2)</f>
        <v>552.03246816526348</v>
      </c>
      <c r="DX553" s="4">
        <f>$CK553+INDEX(节奏总纲!H$4:H$163,基础状态预估!$C$2)</f>
        <v>541.69453894381218</v>
      </c>
      <c r="DY553" s="4">
        <f t="shared" si="416"/>
        <v>11.899999999999999</v>
      </c>
      <c r="DZ553" s="4">
        <f t="shared" si="417"/>
        <v>33</v>
      </c>
      <c r="EA553" s="4">
        <f t="shared" si="418"/>
        <v>334.1</v>
      </c>
      <c r="EB553" s="4">
        <f t="shared" si="419"/>
        <v>167.29999999999998</v>
      </c>
      <c r="EC553" s="4">
        <f t="shared" si="420"/>
        <v>4.7000000000000028</v>
      </c>
    </row>
    <row r="554" spans="58:133" x14ac:dyDescent="0.15">
      <c r="BF554" s="4">
        <v>550</v>
      </c>
      <c r="BG554" s="4">
        <f t="shared" si="402"/>
        <v>385</v>
      </c>
      <c r="BH554" s="4">
        <f t="shared" si="403"/>
        <v>165</v>
      </c>
      <c r="BL554" s="4">
        <f t="shared" si="391"/>
        <v>272</v>
      </c>
      <c r="BM554" s="4">
        <f t="shared" si="392"/>
        <v>190.39999999999998</v>
      </c>
      <c r="BN554" s="4">
        <f t="shared" si="393"/>
        <v>81.599999999999994</v>
      </c>
      <c r="BR554" s="4">
        <f t="shared" si="394"/>
        <v>345.15000000000003</v>
      </c>
      <c r="BS554" s="4">
        <f t="shared" si="395"/>
        <v>159.29999999999995</v>
      </c>
      <c r="BT554" s="4">
        <f t="shared" si="396"/>
        <v>26.55</v>
      </c>
      <c r="BX554" s="4">
        <f t="shared" si="397"/>
        <v>392.8</v>
      </c>
      <c r="BY554" s="4">
        <f t="shared" si="398"/>
        <v>95.744999999999976</v>
      </c>
      <c r="BZ554" s="4">
        <f t="shared" si="399"/>
        <v>2.4550000000000001</v>
      </c>
      <c r="CD554" s="4">
        <f t="shared" si="400"/>
        <v>88.27</v>
      </c>
      <c r="CE554" s="4">
        <f t="shared" si="401"/>
        <v>2.7300000000000022</v>
      </c>
      <c r="CF554" s="4">
        <f>IF(COUNTIF($BH$5:$BH554,"&gt;=2")&lt;=1,SUM($BG554:$BK554)*C$8,CF553)</f>
        <v>151200</v>
      </c>
      <c r="CG554" s="4">
        <f>IF(COUNTIF($BN$5:$BN554,"&gt;=2")&lt;=1,SUM($BL554:$BP554)*D$8,CG553)</f>
        <v>604799.99999999988</v>
      </c>
      <c r="CH554" s="4">
        <f>IF(COUNTIF($BT$5:$BT554,"&gt;=2")&lt;=1,SUM($BQ554:$BU554)*E$8,CH553)</f>
        <v>2592000</v>
      </c>
      <c r="CI554" s="4">
        <f>IF(COUNTIF($BZ$5:$BZ554,"&gt;=2")&lt;=1,SUM($BV554:$BZ554)*F$8,CI553)</f>
        <v>34560000</v>
      </c>
      <c r="CJ554" s="4">
        <f t="shared" si="404"/>
        <v>7862400</v>
      </c>
      <c r="CK554" s="4">
        <f t="shared" si="405"/>
        <v>529.75</v>
      </c>
      <c r="CM554" s="4">
        <v>550</v>
      </c>
      <c r="CN554" s="4">
        <f>IF(COUNTIF($BH$5:$BH554,"&gt;=2")&gt;1,CN553,BG554)</f>
        <v>4.8999999999999995</v>
      </c>
      <c r="CO554" s="4">
        <f>IF(COUNTIF($BH$5:$BH554,"&gt;=2")&gt;1,CO553,BH554)</f>
        <v>2.1</v>
      </c>
      <c r="CP554" s="4">
        <f>IF(COUNTIF($BH$5:$BH554,"&gt;=2")&gt;1,CP553,BI554)</f>
        <v>0</v>
      </c>
      <c r="CQ554" s="4">
        <f>IF(COUNTIF($BH$5:$BH554,"&gt;=2")&gt;1,CQ553,BJ554)</f>
        <v>0</v>
      </c>
      <c r="CR554" s="4">
        <f>IF(COUNTIF($BH$5:$BH554,"&gt;=2")&gt;1,CR553,BK554)</f>
        <v>0</v>
      </c>
      <c r="CS554" s="4">
        <f>IF(COUNTIF($BN$5:$BN554,"&gt;=2")&gt;1,CS553,BL554)</f>
        <v>7</v>
      </c>
      <c r="CT554" s="4">
        <f>IF(COUNTIF($BN$5:$BN554,"&gt;=2")&gt;1,CT553,BM554)</f>
        <v>4.8999999999999995</v>
      </c>
      <c r="CU554" s="4">
        <f>IF(COUNTIF($BN$5:$BN554,"&gt;=2")&gt;1,CU553,BN554)</f>
        <v>2.1</v>
      </c>
      <c r="CV554" s="4">
        <f>IF(COUNTIF($BN$5:$BN554,"&gt;=2")&gt;1,CV553,BO554)</f>
        <v>0</v>
      </c>
      <c r="CW554" s="4">
        <f>IF(COUNTIF($BN$5:$BN554,"&gt;=2")&gt;1,CW553,BP554)</f>
        <v>0</v>
      </c>
      <c r="CX554" s="4">
        <f>IF(COUNTIF($BT$5:$BT554,"&gt;=2")&gt;1,CX553,BQ554)</f>
        <v>0</v>
      </c>
      <c r="CY554" s="4">
        <f>IF(COUNTIF($BT$5:$BT554,"&gt;=2")&gt;1,CY553,BR554)</f>
        <v>26</v>
      </c>
      <c r="CZ554" s="4">
        <f>IF(COUNTIF($BT$5:$BT554,"&gt;=2")&gt;1,CZ553,BS554)</f>
        <v>11.999999999999996</v>
      </c>
      <c r="DA554" s="4">
        <f>IF(COUNTIF($BT$5:$BT554,"&gt;=2")&gt;1,DA553,BT554)</f>
        <v>2</v>
      </c>
      <c r="DB554" s="4">
        <f>IF(COUNTIF($BT$5:$BT554,"&gt;=2")&gt;1,DB553,BU554)</f>
        <v>0</v>
      </c>
      <c r="DC554" s="4">
        <f>IF(COUNTIF($BZ$5:$BZ554,"&gt;=2")&gt;1,DC553,BV554)</f>
        <v>0</v>
      </c>
      <c r="DD554" s="4">
        <f>IF(COUNTIF($BZ$5:$BZ554,"&gt;=2")&gt;1,DD553,BW554)</f>
        <v>0</v>
      </c>
      <c r="DE554" s="4">
        <f>IF(COUNTIF($BZ$5:$BZ554,"&gt;=2")&gt;1,DE553,BX554)</f>
        <v>320</v>
      </c>
      <c r="DF554" s="4">
        <f>IF(COUNTIF($BZ$5:$BZ554,"&gt;=2")&gt;1,DF553,BY554)</f>
        <v>77.999999999999986</v>
      </c>
      <c r="DG554" s="4">
        <f>IF(COUNTIF($BZ$5:$BZ554,"&gt;=2")&gt;1,DG553,BZ554)</f>
        <v>2</v>
      </c>
      <c r="DH554" s="4">
        <f t="shared" si="406"/>
        <v>0</v>
      </c>
      <c r="DI554" s="4">
        <f t="shared" si="407"/>
        <v>0</v>
      </c>
      <c r="DJ554" s="4">
        <f t="shared" si="408"/>
        <v>0</v>
      </c>
      <c r="DK554" s="4">
        <f t="shared" si="409"/>
        <v>88.27</v>
      </c>
      <c r="DL554" s="4">
        <f t="shared" si="410"/>
        <v>2.7300000000000022</v>
      </c>
      <c r="DM554" s="4">
        <f t="shared" si="411"/>
        <v>7</v>
      </c>
      <c r="DN554" s="4">
        <f t="shared" si="412"/>
        <v>13.999999999999998</v>
      </c>
      <c r="DO554" s="4">
        <f t="shared" si="413"/>
        <v>40</v>
      </c>
      <c r="DP554" s="4">
        <f t="shared" si="414"/>
        <v>400</v>
      </c>
      <c r="DQ554" s="4">
        <f t="shared" si="415"/>
        <v>91</v>
      </c>
      <c r="DS554" s="4">
        <v>550</v>
      </c>
      <c r="DT554" s="4">
        <f>$CK554+INDEX(节奏总纲!D$4:D$163,基础状态预估!$C$2)</f>
        <v>574.00483399593907</v>
      </c>
      <c r="DU554" s="4">
        <f>$CK554+INDEX(节奏总纲!E$4:E$163,基础状态预估!$C$2)</f>
        <v>568.28268396026408</v>
      </c>
      <c r="DV554" s="4">
        <f>$CK554+INDEX(节奏总纲!F$4:F$163,基础状态预估!$C$2)</f>
        <v>561.39220630709644</v>
      </c>
      <c r="DW554" s="4">
        <f>$CK554+INDEX(节奏总纲!G$4:G$163,基础状态预估!$C$2)</f>
        <v>553.03246816526348</v>
      </c>
      <c r="DX554" s="4">
        <f>$CK554+INDEX(节奏总纲!H$4:H$163,基础状态预估!$C$2)</f>
        <v>542.69453894381218</v>
      </c>
      <c r="DY554" s="4">
        <f t="shared" si="416"/>
        <v>11.899999999999999</v>
      </c>
      <c r="DZ554" s="4">
        <f t="shared" si="417"/>
        <v>33</v>
      </c>
      <c r="EA554" s="4">
        <f t="shared" si="418"/>
        <v>334.1</v>
      </c>
      <c r="EB554" s="4">
        <f t="shared" si="419"/>
        <v>168.26999999999998</v>
      </c>
      <c r="EC554" s="4">
        <f t="shared" si="420"/>
        <v>4.7300000000000022</v>
      </c>
    </row>
    <row r="555" spans="58:133" x14ac:dyDescent="0.15">
      <c r="BF555" s="4">
        <v>551</v>
      </c>
      <c r="BG555" s="4">
        <f t="shared" si="402"/>
        <v>385.7</v>
      </c>
      <c r="BH555" s="4">
        <f t="shared" si="403"/>
        <v>165.29999999999998</v>
      </c>
      <c r="BL555" s="4">
        <f t="shared" si="391"/>
        <v>272.5</v>
      </c>
      <c r="BM555" s="4">
        <f t="shared" si="392"/>
        <v>190.75</v>
      </c>
      <c r="BN555" s="4">
        <f t="shared" si="393"/>
        <v>81.75</v>
      </c>
      <c r="BR555" s="4">
        <f t="shared" si="394"/>
        <v>345.8</v>
      </c>
      <c r="BS555" s="4">
        <f t="shared" si="395"/>
        <v>159.59999999999997</v>
      </c>
      <c r="BT555" s="4">
        <f t="shared" si="396"/>
        <v>26.6</v>
      </c>
      <c r="BX555" s="4">
        <f t="shared" si="397"/>
        <v>393.6</v>
      </c>
      <c r="BY555" s="4">
        <f t="shared" si="398"/>
        <v>95.939999999999969</v>
      </c>
      <c r="BZ555" s="4">
        <f t="shared" si="399"/>
        <v>2.46</v>
      </c>
      <c r="CD555" s="4">
        <f t="shared" si="400"/>
        <v>89.24</v>
      </c>
      <c r="CE555" s="4">
        <f t="shared" si="401"/>
        <v>2.7600000000000025</v>
      </c>
      <c r="CF555" s="4">
        <f>IF(COUNTIF($BH$5:$BH555,"&gt;=2")&lt;=1,SUM($BG555:$BK555)*C$8,CF554)</f>
        <v>151200</v>
      </c>
      <c r="CG555" s="4">
        <f>IF(COUNTIF($BN$5:$BN555,"&gt;=2")&lt;=1,SUM($BL555:$BP555)*D$8,CG554)</f>
        <v>604799.99999999988</v>
      </c>
      <c r="CH555" s="4">
        <f>IF(COUNTIF($BT$5:$BT555,"&gt;=2")&lt;=1,SUM($BQ555:$BU555)*E$8,CH554)</f>
        <v>2592000</v>
      </c>
      <c r="CI555" s="4">
        <f>IF(COUNTIF($BZ$5:$BZ555,"&gt;=2")&lt;=1,SUM($BV555:$BZ555)*F$8,CI554)</f>
        <v>34560000</v>
      </c>
      <c r="CJ555" s="4">
        <f t="shared" si="404"/>
        <v>7948800</v>
      </c>
      <c r="CK555" s="4">
        <f t="shared" si="405"/>
        <v>530.75</v>
      </c>
      <c r="CM555" s="4">
        <v>551</v>
      </c>
      <c r="CN555" s="4">
        <f>IF(COUNTIF($BH$5:$BH555,"&gt;=2")&gt;1,CN554,BG555)</f>
        <v>4.8999999999999995</v>
      </c>
      <c r="CO555" s="4">
        <f>IF(COUNTIF($BH$5:$BH555,"&gt;=2")&gt;1,CO554,BH555)</f>
        <v>2.1</v>
      </c>
      <c r="CP555" s="4">
        <f>IF(COUNTIF($BH$5:$BH555,"&gt;=2")&gt;1,CP554,BI555)</f>
        <v>0</v>
      </c>
      <c r="CQ555" s="4">
        <f>IF(COUNTIF($BH$5:$BH555,"&gt;=2")&gt;1,CQ554,BJ555)</f>
        <v>0</v>
      </c>
      <c r="CR555" s="4">
        <f>IF(COUNTIF($BH$5:$BH555,"&gt;=2")&gt;1,CR554,BK555)</f>
        <v>0</v>
      </c>
      <c r="CS555" s="4">
        <f>IF(COUNTIF($BN$5:$BN555,"&gt;=2")&gt;1,CS554,BL555)</f>
        <v>7</v>
      </c>
      <c r="CT555" s="4">
        <f>IF(COUNTIF($BN$5:$BN555,"&gt;=2")&gt;1,CT554,BM555)</f>
        <v>4.8999999999999995</v>
      </c>
      <c r="CU555" s="4">
        <f>IF(COUNTIF($BN$5:$BN555,"&gt;=2")&gt;1,CU554,BN555)</f>
        <v>2.1</v>
      </c>
      <c r="CV555" s="4">
        <f>IF(COUNTIF($BN$5:$BN555,"&gt;=2")&gt;1,CV554,BO555)</f>
        <v>0</v>
      </c>
      <c r="CW555" s="4">
        <f>IF(COUNTIF($BN$5:$BN555,"&gt;=2")&gt;1,CW554,BP555)</f>
        <v>0</v>
      </c>
      <c r="CX555" s="4">
        <f>IF(COUNTIF($BT$5:$BT555,"&gt;=2")&gt;1,CX554,BQ555)</f>
        <v>0</v>
      </c>
      <c r="CY555" s="4">
        <f>IF(COUNTIF($BT$5:$BT555,"&gt;=2")&gt;1,CY554,BR555)</f>
        <v>26</v>
      </c>
      <c r="CZ555" s="4">
        <f>IF(COUNTIF($BT$5:$BT555,"&gt;=2")&gt;1,CZ554,BS555)</f>
        <v>11.999999999999996</v>
      </c>
      <c r="DA555" s="4">
        <f>IF(COUNTIF($BT$5:$BT555,"&gt;=2")&gt;1,DA554,BT555)</f>
        <v>2</v>
      </c>
      <c r="DB555" s="4">
        <f>IF(COUNTIF($BT$5:$BT555,"&gt;=2")&gt;1,DB554,BU555)</f>
        <v>0</v>
      </c>
      <c r="DC555" s="4">
        <f>IF(COUNTIF($BZ$5:$BZ555,"&gt;=2")&gt;1,DC554,BV555)</f>
        <v>0</v>
      </c>
      <c r="DD555" s="4">
        <f>IF(COUNTIF($BZ$5:$BZ555,"&gt;=2")&gt;1,DD554,BW555)</f>
        <v>0</v>
      </c>
      <c r="DE555" s="4">
        <f>IF(COUNTIF($BZ$5:$BZ555,"&gt;=2")&gt;1,DE554,BX555)</f>
        <v>320</v>
      </c>
      <c r="DF555" s="4">
        <f>IF(COUNTIF($BZ$5:$BZ555,"&gt;=2")&gt;1,DF554,BY555)</f>
        <v>77.999999999999986</v>
      </c>
      <c r="DG555" s="4">
        <f>IF(COUNTIF($BZ$5:$BZ555,"&gt;=2")&gt;1,DG554,BZ555)</f>
        <v>2</v>
      </c>
      <c r="DH555" s="4">
        <f t="shared" si="406"/>
        <v>0</v>
      </c>
      <c r="DI555" s="4">
        <f t="shared" si="407"/>
        <v>0</v>
      </c>
      <c r="DJ555" s="4">
        <f t="shared" si="408"/>
        <v>0</v>
      </c>
      <c r="DK555" s="4">
        <f t="shared" si="409"/>
        <v>89.24</v>
      </c>
      <c r="DL555" s="4">
        <f t="shared" si="410"/>
        <v>2.7600000000000025</v>
      </c>
      <c r="DM555" s="4">
        <f t="shared" si="411"/>
        <v>7</v>
      </c>
      <c r="DN555" s="4">
        <f t="shared" si="412"/>
        <v>13.999999999999998</v>
      </c>
      <c r="DO555" s="4">
        <f t="shared" si="413"/>
        <v>40</v>
      </c>
      <c r="DP555" s="4">
        <f t="shared" si="414"/>
        <v>400</v>
      </c>
      <c r="DQ555" s="4">
        <f t="shared" si="415"/>
        <v>92</v>
      </c>
      <c r="DS555" s="4">
        <v>551</v>
      </c>
      <c r="DT555" s="4">
        <f>$CK555+INDEX(节奏总纲!D$4:D$163,基础状态预估!$C$2)</f>
        <v>575.00483399593907</v>
      </c>
      <c r="DU555" s="4">
        <f>$CK555+INDEX(节奏总纲!E$4:E$163,基础状态预估!$C$2)</f>
        <v>569.28268396026408</v>
      </c>
      <c r="DV555" s="4">
        <f>$CK555+INDEX(节奏总纲!F$4:F$163,基础状态预估!$C$2)</f>
        <v>562.39220630709644</v>
      </c>
      <c r="DW555" s="4">
        <f>$CK555+INDEX(节奏总纲!G$4:G$163,基础状态预估!$C$2)</f>
        <v>554.03246816526348</v>
      </c>
      <c r="DX555" s="4">
        <f>$CK555+INDEX(节奏总纲!H$4:H$163,基础状态预估!$C$2)</f>
        <v>543.69453894381218</v>
      </c>
      <c r="DY555" s="4">
        <f t="shared" si="416"/>
        <v>11.899999999999999</v>
      </c>
      <c r="DZ555" s="4">
        <f t="shared" si="417"/>
        <v>33</v>
      </c>
      <c r="EA555" s="4">
        <f t="shared" si="418"/>
        <v>334.1</v>
      </c>
      <c r="EB555" s="4">
        <f t="shared" si="419"/>
        <v>169.23999999999998</v>
      </c>
      <c r="EC555" s="4">
        <f t="shared" si="420"/>
        <v>4.7600000000000025</v>
      </c>
    </row>
    <row r="556" spans="58:133" x14ac:dyDescent="0.15">
      <c r="BF556" s="4">
        <v>552</v>
      </c>
      <c r="BG556" s="4">
        <f t="shared" si="402"/>
        <v>386.4</v>
      </c>
      <c r="BH556" s="4">
        <f t="shared" si="403"/>
        <v>165.6</v>
      </c>
      <c r="BL556" s="4">
        <f t="shared" si="391"/>
        <v>273</v>
      </c>
      <c r="BM556" s="4">
        <f t="shared" si="392"/>
        <v>191.1</v>
      </c>
      <c r="BN556" s="4">
        <f t="shared" si="393"/>
        <v>81.899999999999991</v>
      </c>
      <c r="BR556" s="4">
        <f t="shared" si="394"/>
        <v>346.45</v>
      </c>
      <c r="BS556" s="4">
        <f t="shared" si="395"/>
        <v>159.89999999999998</v>
      </c>
      <c r="BT556" s="4">
        <f t="shared" si="396"/>
        <v>26.650000000000002</v>
      </c>
      <c r="BX556" s="4">
        <f t="shared" si="397"/>
        <v>394.40000000000003</v>
      </c>
      <c r="BY556" s="4">
        <f t="shared" si="398"/>
        <v>96.134999999999977</v>
      </c>
      <c r="BZ556" s="4">
        <f t="shared" si="399"/>
        <v>2.4649999999999999</v>
      </c>
      <c r="CD556" s="4">
        <f t="shared" si="400"/>
        <v>90.21</v>
      </c>
      <c r="CE556" s="4">
        <f t="shared" si="401"/>
        <v>2.7900000000000027</v>
      </c>
      <c r="CF556" s="4">
        <f>IF(COUNTIF($BH$5:$BH556,"&gt;=2")&lt;=1,SUM($BG556:$BK556)*C$8,CF555)</f>
        <v>151200</v>
      </c>
      <c r="CG556" s="4">
        <f>IF(COUNTIF($BN$5:$BN556,"&gt;=2")&lt;=1,SUM($BL556:$BP556)*D$8,CG555)</f>
        <v>604799.99999999988</v>
      </c>
      <c r="CH556" s="4">
        <f>IF(COUNTIF($BT$5:$BT556,"&gt;=2")&lt;=1,SUM($BQ556:$BU556)*E$8,CH555)</f>
        <v>2592000</v>
      </c>
      <c r="CI556" s="4">
        <f>IF(COUNTIF($BZ$5:$BZ556,"&gt;=2")&lt;=1,SUM($BV556:$BZ556)*F$8,CI555)</f>
        <v>34560000</v>
      </c>
      <c r="CJ556" s="4">
        <f t="shared" si="404"/>
        <v>8035200</v>
      </c>
      <c r="CK556" s="4">
        <f t="shared" si="405"/>
        <v>531.75</v>
      </c>
      <c r="CM556" s="4">
        <v>552</v>
      </c>
      <c r="CN556" s="4">
        <f>IF(COUNTIF($BH$5:$BH556,"&gt;=2")&gt;1,CN555,BG556)</f>
        <v>4.8999999999999995</v>
      </c>
      <c r="CO556" s="4">
        <f>IF(COUNTIF($BH$5:$BH556,"&gt;=2")&gt;1,CO555,BH556)</f>
        <v>2.1</v>
      </c>
      <c r="CP556" s="4">
        <f>IF(COUNTIF($BH$5:$BH556,"&gt;=2")&gt;1,CP555,BI556)</f>
        <v>0</v>
      </c>
      <c r="CQ556" s="4">
        <f>IF(COUNTIF($BH$5:$BH556,"&gt;=2")&gt;1,CQ555,BJ556)</f>
        <v>0</v>
      </c>
      <c r="CR556" s="4">
        <f>IF(COUNTIF($BH$5:$BH556,"&gt;=2")&gt;1,CR555,BK556)</f>
        <v>0</v>
      </c>
      <c r="CS556" s="4">
        <f>IF(COUNTIF($BN$5:$BN556,"&gt;=2")&gt;1,CS555,BL556)</f>
        <v>7</v>
      </c>
      <c r="CT556" s="4">
        <f>IF(COUNTIF($BN$5:$BN556,"&gt;=2")&gt;1,CT555,BM556)</f>
        <v>4.8999999999999995</v>
      </c>
      <c r="CU556" s="4">
        <f>IF(COUNTIF($BN$5:$BN556,"&gt;=2")&gt;1,CU555,BN556)</f>
        <v>2.1</v>
      </c>
      <c r="CV556" s="4">
        <f>IF(COUNTIF($BN$5:$BN556,"&gt;=2")&gt;1,CV555,BO556)</f>
        <v>0</v>
      </c>
      <c r="CW556" s="4">
        <f>IF(COUNTIF($BN$5:$BN556,"&gt;=2")&gt;1,CW555,BP556)</f>
        <v>0</v>
      </c>
      <c r="CX556" s="4">
        <f>IF(COUNTIF($BT$5:$BT556,"&gt;=2")&gt;1,CX555,BQ556)</f>
        <v>0</v>
      </c>
      <c r="CY556" s="4">
        <f>IF(COUNTIF($BT$5:$BT556,"&gt;=2")&gt;1,CY555,BR556)</f>
        <v>26</v>
      </c>
      <c r="CZ556" s="4">
        <f>IF(COUNTIF($BT$5:$BT556,"&gt;=2")&gt;1,CZ555,BS556)</f>
        <v>11.999999999999996</v>
      </c>
      <c r="DA556" s="4">
        <f>IF(COUNTIF($BT$5:$BT556,"&gt;=2")&gt;1,DA555,BT556)</f>
        <v>2</v>
      </c>
      <c r="DB556" s="4">
        <f>IF(COUNTIF($BT$5:$BT556,"&gt;=2")&gt;1,DB555,BU556)</f>
        <v>0</v>
      </c>
      <c r="DC556" s="4">
        <f>IF(COUNTIF($BZ$5:$BZ556,"&gt;=2")&gt;1,DC555,BV556)</f>
        <v>0</v>
      </c>
      <c r="DD556" s="4">
        <f>IF(COUNTIF($BZ$5:$BZ556,"&gt;=2")&gt;1,DD555,BW556)</f>
        <v>0</v>
      </c>
      <c r="DE556" s="4">
        <f>IF(COUNTIF($BZ$5:$BZ556,"&gt;=2")&gt;1,DE555,BX556)</f>
        <v>320</v>
      </c>
      <c r="DF556" s="4">
        <f>IF(COUNTIF($BZ$5:$BZ556,"&gt;=2")&gt;1,DF555,BY556)</f>
        <v>77.999999999999986</v>
      </c>
      <c r="DG556" s="4">
        <f>IF(COUNTIF($BZ$5:$BZ556,"&gt;=2")&gt;1,DG555,BZ556)</f>
        <v>2</v>
      </c>
      <c r="DH556" s="4">
        <f t="shared" si="406"/>
        <v>0</v>
      </c>
      <c r="DI556" s="4">
        <f t="shared" si="407"/>
        <v>0</v>
      </c>
      <c r="DJ556" s="4">
        <f t="shared" si="408"/>
        <v>0</v>
      </c>
      <c r="DK556" s="4">
        <f t="shared" si="409"/>
        <v>90.21</v>
      </c>
      <c r="DL556" s="4">
        <f t="shared" si="410"/>
        <v>2.7900000000000027</v>
      </c>
      <c r="DM556" s="4">
        <f t="shared" si="411"/>
        <v>7</v>
      </c>
      <c r="DN556" s="4">
        <f t="shared" si="412"/>
        <v>13.999999999999998</v>
      </c>
      <c r="DO556" s="4">
        <f t="shared" si="413"/>
        <v>40</v>
      </c>
      <c r="DP556" s="4">
        <f t="shared" si="414"/>
        <v>400</v>
      </c>
      <c r="DQ556" s="4">
        <f t="shared" si="415"/>
        <v>93</v>
      </c>
      <c r="DS556" s="4">
        <v>552</v>
      </c>
      <c r="DT556" s="4">
        <f>$CK556+INDEX(节奏总纲!D$4:D$163,基础状态预估!$C$2)</f>
        <v>576.00483399593907</v>
      </c>
      <c r="DU556" s="4">
        <f>$CK556+INDEX(节奏总纲!E$4:E$163,基础状态预估!$C$2)</f>
        <v>570.28268396026408</v>
      </c>
      <c r="DV556" s="4">
        <f>$CK556+INDEX(节奏总纲!F$4:F$163,基础状态预估!$C$2)</f>
        <v>563.39220630709644</v>
      </c>
      <c r="DW556" s="4">
        <f>$CK556+INDEX(节奏总纲!G$4:G$163,基础状态预估!$C$2)</f>
        <v>555.03246816526348</v>
      </c>
      <c r="DX556" s="4">
        <f>$CK556+INDEX(节奏总纲!H$4:H$163,基础状态预估!$C$2)</f>
        <v>544.69453894381218</v>
      </c>
      <c r="DY556" s="4">
        <f t="shared" si="416"/>
        <v>11.899999999999999</v>
      </c>
      <c r="DZ556" s="4">
        <f t="shared" si="417"/>
        <v>33</v>
      </c>
      <c r="EA556" s="4">
        <f t="shared" si="418"/>
        <v>334.1</v>
      </c>
      <c r="EB556" s="4">
        <f t="shared" si="419"/>
        <v>170.20999999999998</v>
      </c>
      <c r="EC556" s="4">
        <f t="shared" si="420"/>
        <v>4.7900000000000027</v>
      </c>
    </row>
    <row r="557" spans="58:133" x14ac:dyDescent="0.15">
      <c r="BF557" s="4">
        <v>553</v>
      </c>
      <c r="BG557" s="4">
        <f t="shared" si="402"/>
        <v>387.09999999999997</v>
      </c>
      <c r="BH557" s="4">
        <f t="shared" si="403"/>
        <v>165.9</v>
      </c>
      <c r="BL557" s="4">
        <f t="shared" si="391"/>
        <v>273.5</v>
      </c>
      <c r="BM557" s="4">
        <f t="shared" si="392"/>
        <v>191.45</v>
      </c>
      <c r="BN557" s="4">
        <f t="shared" si="393"/>
        <v>82.05</v>
      </c>
      <c r="BR557" s="4">
        <f t="shared" si="394"/>
        <v>347.1</v>
      </c>
      <c r="BS557" s="4">
        <f t="shared" si="395"/>
        <v>160.19999999999996</v>
      </c>
      <c r="BT557" s="4">
        <f t="shared" si="396"/>
        <v>26.700000000000003</v>
      </c>
      <c r="BX557" s="4">
        <f t="shared" si="397"/>
        <v>395.20000000000005</v>
      </c>
      <c r="BY557" s="4">
        <f t="shared" si="398"/>
        <v>96.32999999999997</v>
      </c>
      <c r="BZ557" s="4">
        <f t="shared" si="399"/>
        <v>2.4700000000000002</v>
      </c>
      <c r="CD557" s="4">
        <f t="shared" si="400"/>
        <v>91.179999999999993</v>
      </c>
      <c r="CE557" s="4">
        <f t="shared" si="401"/>
        <v>2.8200000000000025</v>
      </c>
      <c r="CF557" s="4">
        <f>IF(COUNTIF($BH$5:$BH557,"&gt;=2")&lt;=1,SUM($BG557:$BK557)*C$8,CF556)</f>
        <v>151200</v>
      </c>
      <c r="CG557" s="4">
        <f>IF(COUNTIF($BN$5:$BN557,"&gt;=2")&lt;=1,SUM($BL557:$BP557)*D$8,CG556)</f>
        <v>604799.99999999988</v>
      </c>
      <c r="CH557" s="4">
        <f>IF(COUNTIF($BT$5:$BT557,"&gt;=2")&lt;=1,SUM($BQ557:$BU557)*E$8,CH556)</f>
        <v>2592000</v>
      </c>
      <c r="CI557" s="4">
        <f>IF(COUNTIF($BZ$5:$BZ557,"&gt;=2")&lt;=1,SUM($BV557:$BZ557)*F$8,CI556)</f>
        <v>34560000</v>
      </c>
      <c r="CJ557" s="4">
        <f t="shared" si="404"/>
        <v>8121600</v>
      </c>
      <c r="CK557" s="4">
        <f t="shared" si="405"/>
        <v>532.75</v>
      </c>
      <c r="CM557" s="4">
        <v>553</v>
      </c>
      <c r="CN557" s="4">
        <f>IF(COUNTIF($BH$5:$BH557,"&gt;=2")&gt;1,CN556,BG557)</f>
        <v>4.8999999999999995</v>
      </c>
      <c r="CO557" s="4">
        <f>IF(COUNTIF($BH$5:$BH557,"&gt;=2")&gt;1,CO556,BH557)</f>
        <v>2.1</v>
      </c>
      <c r="CP557" s="4">
        <f>IF(COUNTIF($BH$5:$BH557,"&gt;=2")&gt;1,CP556,BI557)</f>
        <v>0</v>
      </c>
      <c r="CQ557" s="4">
        <f>IF(COUNTIF($BH$5:$BH557,"&gt;=2")&gt;1,CQ556,BJ557)</f>
        <v>0</v>
      </c>
      <c r="CR557" s="4">
        <f>IF(COUNTIF($BH$5:$BH557,"&gt;=2")&gt;1,CR556,BK557)</f>
        <v>0</v>
      </c>
      <c r="CS557" s="4">
        <f>IF(COUNTIF($BN$5:$BN557,"&gt;=2")&gt;1,CS556,BL557)</f>
        <v>7</v>
      </c>
      <c r="CT557" s="4">
        <f>IF(COUNTIF($BN$5:$BN557,"&gt;=2")&gt;1,CT556,BM557)</f>
        <v>4.8999999999999995</v>
      </c>
      <c r="CU557" s="4">
        <f>IF(COUNTIF($BN$5:$BN557,"&gt;=2")&gt;1,CU556,BN557)</f>
        <v>2.1</v>
      </c>
      <c r="CV557" s="4">
        <f>IF(COUNTIF($BN$5:$BN557,"&gt;=2")&gt;1,CV556,BO557)</f>
        <v>0</v>
      </c>
      <c r="CW557" s="4">
        <f>IF(COUNTIF($BN$5:$BN557,"&gt;=2")&gt;1,CW556,BP557)</f>
        <v>0</v>
      </c>
      <c r="CX557" s="4">
        <f>IF(COUNTIF($BT$5:$BT557,"&gt;=2")&gt;1,CX556,BQ557)</f>
        <v>0</v>
      </c>
      <c r="CY557" s="4">
        <f>IF(COUNTIF($BT$5:$BT557,"&gt;=2")&gt;1,CY556,BR557)</f>
        <v>26</v>
      </c>
      <c r="CZ557" s="4">
        <f>IF(COUNTIF($BT$5:$BT557,"&gt;=2")&gt;1,CZ556,BS557)</f>
        <v>11.999999999999996</v>
      </c>
      <c r="DA557" s="4">
        <f>IF(COUNTIF($BT$5:$BT557,"&gt;=2")&gt;1,DA556,BT557)</f>
        <v>2</v>
      </c>
      <c r="DB557" s="4">
        <f>IF(COUNTIF($BT$5:$BT557,"&gt;=2")&gt;1,DB556,BU557)</f>
        <v>0</v>
      </c>
      <c r="DC557" s="4">
        <f>IF(COUNTIF($BZ$5:$BZ557,"&gt;=2")&gt;1,DC556,BV557)</f>
        <v>0</v>
      </c>
      <c r="DD557" s="4">
        <f>IF(COUNTIF($BZ$5:$BZ557,"&gt;=2")&gt;1,DD556,BW557)</f>
        <v>0</v>
      </c>
      <c r="DE557" s="4">
        <f>IF(COUNTIF($BZ$5:$BZ557,"&gt;=2")&gt;1,DE556,BX557)</f>
        <v>320</v>
      </c>
      <c r="DF557" s="4">
        <f>IF(COUNTIF($BZ$5:$BZ557,"&gt;=2")&gt;1,DF556,BY557)</f>
        <v>77.999999999999986</v>
      </c>
      <c r="DG557" s="4">
        <f>IF(COUNTIF($BZ$5:$BZ557,"&gt;=2")&gt;1,DG556,BZ557)</f>
        <v>2</v>
      </c>
      <c r="DH557" s="4">
        <f t="shared" si="406"/>
        <v>0</v>
      </c>
      <c r="DI557" s="4">
        <f t="shared" si="407"/>
        <v>0</v>
      </c>
      <c r="DJ557" s="4">
        <f t="shared" si="408"/>
        <v>0</v>
      </c>
      <c r="DK557" s="4">
        <f t="shared" si="409"/>
        <v>91.179999999999993</v>
      </c>
      <c r="DL557" s="4">
        <f t="shared" si="410"/>
        <v>2.8200000000000025</v>
      </c>
      <c r="DM557" s="4">
        <f t="shared" si="411"/>
        <v>7</v>
      </c>
      <c r="DN557" s="4">
        <f t="shared" si="412"/>
        <v>13.999999999999998</v>
      </c>
      <c r="DO557" s="4">
        <f t="shared" si="413"/>
        <v>40</v>
      </c>
      <c r="DP557" s="4">
        <f t="shared" si="414"/>
        <v>400</v>
      </c>
      <c r="DQ557" s="4">
        <f t="shared" si="415"/>
        <v>94</v>
      </c>
      <c r="DS557" s="4">
        <v>553</v>
      </c>
      <c r="DT557" s="4">
        <f>$CK557+INDEX(节奏总纲!D$4:D$163,基础状态预估!$C$2)</f>
        <v>577.00483399593907</v>
      </c>
      <c r="DU557" s="4">
        <f>$CK557+INDEX(节奏总纲!E$4:E$163,基础状态预估!$C$2)</f>
        <v>571.28268396026408</v>
      </c>
      <c r="DV557" s="4">
        <f>$CK557+INDEX(节奏总纲!F$4:F$163,基础状态预估!$C$2)</f>
        <v>564.39220630709644</v>
      </c>
      <c r="DW557" s="4">
        <f>$CK557+INDEX(节奏总纲!G$4:G$163,基础状态预估!$C$2)</f>
        <v>556.03246816526348</v>
      </c>
      <c r="DX557" s="4">
        <f>$CK557+INDEX(节奏总纲!H$4:H$163,基础状态预估!$C$2)</f>
        <v>545.69453894381218</v>
      </c>
      <c r="DY557" s="4">
        <f t="shared" si="416"/>
        <v>11.899999999999999</v>
      </c>
      <c r="DZ557" s="4">
        <f t="shared" si="417"/>
        <v>33</v>
      </c>
      <c r="EA557" s="4">
        <f t="shared" si="418"/>
        <v>334.1</v>
      </c>
      <c r="EB557" s="4">
        <f t="shared" si="419"/>
        <v>171.17999999999998</v>
      </c>
      <c r="EC557" s="4">
        <f t="shared" si="420"/>
        <v>4.8200000000000021</v>
      </c>
    </row>
    <row r="558" spans="58:133" x14ac:dyDescent="0.15">
      <c r="BF558" s="4">
        <v>554</v>
      </c>
      <c r="BG558" s="4">
        <f t="shared" si="402"/>
        <v>387.79999999999995</v>
      </c>
      <c r="BH558" s="4">
        <f t="shared" si="403"/>
        <v>166.2</v>
      </c>
      <c r="BL558" s="4">
        <f t="shared" si="391"/>
        <v>274</v>
      </c>
      <c r="BM558" s="4">
        <f t="shared" si="392"/>
        <v>191.79999999999998</v>
      </c>
      <c r="BN558" s="4">
        <f t="shared" si="393"/>
        <v>82.2</v>
      </c>
      <c r="BR558" s="4">
        <f t="shared" si="394"/>
        <v>347.75</v>
      </c>
      <c r="BS558" s="4">
        <f t="shared" si="395"/>
        <v>160.49999999999997</v>
      </c>
      <c r="BT558" s="4">
        <f t="shared" si="396"/>
        <v>26.75</v>
      </c>
      <c r="BX558" s="4">
        <f t="shared" si="397"/>
        <v>396</v>
      </c>
      <c r="BY558" s="4">
        <f t="shared" si="398"/>
        <v>96.524999999999977</v>
      </c>
      <c r="BZ558" s="4">
        <f t="shared" si="399"/>
        <v>2.4750000000000001</v>
      </c>
      <c r="CD558" s="4">
        <f t="shared" si="400"/>
        <v>92.149999999999991</v>
      </c>
      <c r="CE558" s="4">
        <f t="shared" si="401"/>
        <v>2.8500000000000023</v>
      </c>
      <c r="CF558" s="4">
        <f>IF(COUNTIF($BH$5:$BH558,"&gt;=2")&lt;=1,SUM($BG558:$BK558)*C$8,CF557)</f>
        <v>151200</v>
      </c>
      <c r="CG558" s="4">
        <f>IF(COUNTIF($BN$5:$BN558,"&gt;=2")&lt;=1,SUM($BL558:$BP558)*D$8,CG557)</f>
        <v>604799.99999999988</v>
      </c>
      <c r="CH558" s="4">
        <f>IF(COUNTIF($BT$5:$BT558,"&gt;=2")&lt;=1,SUM($BQ558:$BU558)*E$8,CH557)</f>
        <v>2592000</v>
      </c>
      <c r="CI558" s="4">
        <f>IF(COUNTIF($BZ$5:$BZ558,"&gt;=2")&lt;=1,SUM($BV558:$BZ558)*F$8,CI557)</f>
        <v>34560000</v>
      </c>
      <c r="CJ558" s="4">
        <f t="shared" si="404"/>
        <v>8208000</v>
      </c>
      <c r="CK558" s="4">
        <f t="shared" si="405"/>
        <v>533.75</v>
      </c>
      <c r="CM558" s="4">
        <v>554</v>
      </c>
      <c r="CN558" s="4">
        <f>IF(COUNTIF($BH$5:$BH558,"&gt;=2")&gt;1,CN557,BG558)</f>
        <v>4.8999999999999995</v>
      </c>
      <c r="CO558" s="4">
        <f>IF(COUNTIF($BH$5:$BH558,"&gt;=2")&gt;1,CO557,BH558)</f>
        <v>2.1</v>
      </c>
      <c r="CP558" s="4">
        <f>IF(COUNTIF($BH$5:$BH558,"&gt;=2")&gt;1,CP557,BI558)</f>
        <v>0</v>
      </c>
      <c r="CQ558" s="4">
        <f>IF(COUNTIF($BH$5:$BH558,"&gt;=2")&gt;1,CQ557,BJ558)</f>
        <v>0</v>
      </c>
      <c r="CR558" s="4">
        <f>IF(COUNTIF($BH$5:$BH558,"&gt;=2")&gt;1,CR557,BK558)</f>
        <v>0</v>
      </c>
      <c r="CS558" s="4">
        <f>IF(COUNTIF($BN$5:$BN558,"&gt;=2")&gt;1,CS557,BL558)</f>
        <v>7</v>
      </c>
      <c r="CT558" s="4">
        <f>IF(COUNTIF($BN$5:$BN558,"&gt;=2")&gt;1,CT557,BM558)</f>
        <v>4.8999999999999995</v>
      </c>
      <c r="CU558" s="4">
        <f>IF(COUNTIF($BN$5:$BN558,"&gt;=2")&gt;1,CU557,BN558)</f>
        <v>2.1</v>
      </c>
      <c r="CV558" s="4">
        <f>IF(COUNTIF($BN$5:$BN558,"&gt;=2")&gt;1,CV557,BO558)</f>
        <v>0</v>
      </c>
      <c r="CW558" s="4">
        <f>IF(COUNTIF($BN$5:$BN558,"&gt;=2")&gt;1,CW557,BP558)</f>
        <v>0</v>
      </c>
      <c r="CX558" s="4">
        <f>IF(COUNTIF($BT$5:$BT558,"&gt;=2")&gt;1,CX557,BQ558)</f>
        <v>0</v>
      </c>
      <c r="CY558" s="4">
        <f>IF(COUNTIF($BT$5:$BT558,"&gt;=2")&gt;1,CY557,BR558)</f>
        <v>26</v>
      </c>
      <c r="CZ558" s="4">
        <f>IF(COUNTIF($BT$5:$BT558,"&gt;=2")&gt;1,CZ557,BS558)</f>
        <v>11.999999999999996</v>
      </c>
      <c r="DA558" s="4">
        <f>IF(COUNTIF($BT$5:$BT558,"&gt;=2")&gt;1,DA557,BT558)</f>
        <v>2</v>
      </c>
      <c r="DB558" s="4">
        <f>IF(COUNTIF($BT$5:$BT558,"&gt;=2")&gt;1,DB557,BU558)</f>
        <v>0</v>
      </c>
      <c r="DC558" s="4">
        <f>IF(COUNTIF($BZ$5:$BZ558,"&gt;=2")&gt;1,DC557,BV558)</f>
        <v>0</v>
      </c>
      <c r="DD558" s="4">
        <f>IF(COUNTIF($BZ$5:$BZ558,"&gt;=2")&gt;1,DD557,BW558)</f>
        <v>0</v>
      </c>
      <c r="DE558" s="4">
        <f>IF(COUNTIF($BZ$5:$BZ558,"&gt;=2")&gt;1,DE557,BX558)</f>
        <v>320</v>
      </c>
      <c r="DF558" s="4">
        <f>IF(COUNTIF($BZ$5:$BZ558,"&gt;=2")&gt;1,DF557,BY558)</f>
        <v>77.999999999999986</v>
      </c>
      <c r="DG558" s="4">
        <f>IF(COUNTIF($BZ$5:$BZ558,"&gt;=2")&gt;1,DG557,BZ558)</f>
        <v>2</v>
      </c>
      <c r="DH558" s="4">
        <f t="shared" si="406"/>
        <v>0</v>
      </c>
      <c r="DI558" s="4">
        <f t="shared" si="407"/>
        <v>0</v>
      </c>
      <c r="DJ558" s="4">
        <f t="shared" si="408"/>
        <v>0</v>
      </c>
      <c r="DK558" s="4">
        <f t="shared" si="409"/>
        <v>92.149999999999991</v>
      </c>
      <c r="DL558" s="4">
        <f t="shared" si="410"/>
        <v>2.8500000000000023</v>
      </c>
      <c r="DM558" s="4">
        <f t="shared" si="411"/>
        <v>7</v>
      </c>
      <c r="DN558" s="4">
        <f t="shared" si="412"/>
        <v>13.999999999999998</v>
      </c>
      <c r="DO558" s="4">
        <f t="shared" si="413"/>
        <v>40</v>
      </c>
      <c r="DP558" s="4">
        <f t="shared" si="414"/>
        <v>400</v>
      </c>
      <c r="DQ558" s="4">
        <f t="shared" si="415"/>
        <v>95</v>
      </c>
      <c r="DS558" s="4">
        <v>554</v>
      </c>
      <c r="DT558" s="4">
        <f>$CK558+INDEX(节奏总纲!D$4:D$163,基础状态预估!$C$2)</f>
        <v>578.00483399593907</v>
      </c>
      <c r="DU558" s="4">
        <f>$CK558+INDEX(节奏总纲!E$4:E$163,基础状态预估!$C$2)</f>
        <v>572.28268396026408</v>
      </c>
      <c r="DV558" s="4">
        <f>$CK558+INDEX(节奏总纲!F$4:F$163,基础状态预估!$C$2)</f>
        <v>565.39220630709644</v>
      </c>
      <c r="DW558" s="4">
        <f>$CK558+INDEX(节奏总纲!G$4:G$163,基础状态预估!$C$2)</f>
        <v>557.03246816526348</v>
      </c>
      <c r="DX558" s="4">
        <f>$CK558+INDEX(节奏总纲!H$4:H$163,基础状态预估!$C$2)</f>
        <v>546.69453894381218</v>
      </c>
      <c r="DY558" s="4">
        <f t="shared" si="416"/>
        <v>11.899999999999999</v>
      </c>
      <c r="DZ558" s="4">
        <f t="shared" si="417"/>
        <v>33</v>
      </c>
      <c r="EA558" s="4">
        <f t="shared" si="418"/>
        <v>334.1</v>
      </c>
      <c r="EB558" s="4">
        <f t="shared" si="419"/>
        <v>172.14999999999998</v>
      </c>
      <c r="EC558" s="4">
        <f t="shared" si="420"/>
        <v>4.8500000000000023</v>
      </c>
    </row>
    <row r="559" spans="58:133" x14ac:dyDescent="0.15">
      <c r="BF559" s="4">
        <v>555</v>
      </c>
      <c r="BG559" s="4">
        <f t="shared" si="402"/>
        <v>388.5</v>
      </c>
      <c r="BH559" s="4">
        <f t="shared" si="403"/>
        <v>166.5</v>
      </c>
      <c r="BL559" s="4">
        <f t="shared" si="391"/>
        <v>274.5</v>
      </c>
      <c r="BM559" s="4">
        <f t="shared" si="392"/>
        <v>192.14999999999998</v>
      </c>
      <c r="BN559" s="4">
        <f t="shared" si="393"/>
        <v>82.35</v>
      </c>
      <c r="BR559" s="4">
        <f t="shared" si="394"/>
        <v>348.40000000000003</v>
      </c>
      <c r="BS559" s="4">
        <f t="shared" si="395"/>
        <v>160.79999999999995</v>
      </c>
      <c r="BT559" s="4">
        <f t="shared" si="396"/>
        <v>26.8</v>
      </c>
      <c r="BX559" s="4">
        <f t="shared" si="397"/>
        <v>396.8</v>
      </c>
      <c r="BY559" s="4">
        <f t="shared" si="398"/>
        <v>96.71999999999997</v>
      </c>
      <c r="BZ559" s="4">
        <f t="shared" si="399"/>
        <v>2.48</v>
      </c>
      <c r="CD559" s="4">
        <f t="shared" si="400"/>
        <v>93.12</v>
      </c>
      <c r="CE559" s="4">
        <f t="shared" si="401"/>
        <v>2.8800000000000026</v>
      </c>
      <c r="CF559" s="4">
        <f>IF(COUNTIF($BH$5:$BH559,"&gt;=2")&lt;=1,SUM($BG559:$BK559)*C$8,CF558)</f>
        <v>151200</v>
      </c>
      <c r="CG559" s="4">
        <f>IF(COUNTIF($BN$5:$BN559,"&gt;=2")&lt;=1,SUM($BL559:$BP559)*D$8,CG558)</f>
        <v>604799.99999999988</v>
      </c>
      <c r="CH559" s="4">
        <f>IF(COUNTIF($BT$5:$BT559,"&gt;=2")&lt;=1,SUM($BQ559:$BU559)*E$8,CH558)</f>
        <v>2592000</v>
      </c>
      <c r="CI559" s="4">
        <f>IF(COUNTIF($BZ$5:$BZ559,"&gt;=2")&lt;=1,SUM($BV559:$BZ559)*F$8,CI558)</f>
        <v>34560000</v>
      </c>
      <c r="CJ559" s="4">
        <f t="shared" si="404"/>
        <v>8294400</v>
      </c>
      <c r="CK559" s="4">
        <f t="shared" si="405"/>
        <v>534.75</v>
      </c>
      <c r="CM559" s="4">
        <v>555</v>
      </c>
      <c r="CN559" s="4">
        <f>IF(COUNTIF($BH$5:$BH559,"&gt;=2")&gt;1,CN558,BG559)</f>
        <v>4.8999999999999995</v>
      </c>
      <c r="CO559" s="4">
        <f>IF(COUNTIF($BH$5:$BH559,"&gt;=2")&gt;1,CO558,BH559)</f>
        <v>2.1</v>
      </c>
      <c r="CP559" s="4">
        <f>IF(COUNTIF($BH$5:$BH559,"&gt;=2")&gt;1,CP558,BI559)</f>
        <v>0</v>
      </c>
      <c r="CQ559" s="4">
        <f>IF(COUNTIF($BH$5:$BH559,"&gt;=2")&gt;1,CQ558,BJ559)</f>
        <v>0</v>
      </c>
      <c r="CR559" s="4">
        <f>IF(COUNTIF($BH$5:$BH559,"&gt;=2")&gt;1,CR558,BK559)</f>
        <v>0</v>
      </c>
      <c r="CS559" s="4">
        <f>IF(COUNTIF($BN$5:$BN559,"&gt;=2")&gt;1,CS558,BL559)</f>
        <v>7</v>
      </c>
      <c r="CT559" s="4">
        <f>IF(COUNTIF($BN$5:$BN559,"&gt;=2")&gt;1,CT558,BM559)</f>
        <v>4.8999999999999995</v>
      </c>
      <c r="CU559" s="4">
        <f>IF(COUNTIF($BN$5:$BN559,"&gt;=2")&gt;1,CU558,BN559)</f>
        <v>2.1</v>
      </c>
      <c r="CV559" s="4">
        <f>IF(COUNTIF($BN$5:$BN559,"&gt;=2")&gt;1,CV558,BO559)</f>
        <v>0</v>
      </c>
      <c r="CW559" s="4">
        <f>IF(COUNTIF($BN$5:$BN559,"&gt;=2")&gt;1,CW558,BP559)</f>
        <v>0</v>
      </c>
      <c r="CX559" s="4">
        <f>IF(COUNTIF($BT$5:$BT559,"&gt;=2")&gt;1,CX558,BQ559)</f>
        <v>0</v>
      </c>
      <c r="CY559" s="4">
        <f>IF(COUNTIF($BT$5:$BT559,"&gt;=2")&gt;1,CY558,BR559)</f>
        <v>26</v>
      </c>
      <c r="CZ559" s="4">
        <f>IF(COUNTIF($BT$5:$BT559,"&gt;=2")&gt;1,CZ558,BS559)</f>
        <v>11.999999999999996</v>
      </c>
      <c r="DA559" s="4">
        <f>IF(COUNTIF($BT$5:$BT559,"&gt;=2")&gt;1,DA558,BT559)</f>
        <v>2</v>
      </c>
      <c r="DB559" s="4">
        <f>IF(COUNTIF($BT$5:$BT559,"&gt;=2")&gt;1,DB558,BU559)</f>
        <v>0</v>
      </c>
      <c r="DC559" s="4">
        <f>IF(COUNTIF($BZ$5:$BZ559,"&gt;=2")&gt;1,DC558,BV559)</f>
        <v>0</v>
      </c>
      <c r="DD559" s="4">
        <f>IF(COUNTIF($BZ$5:$BZ559,"&gt;=2")&gt;1,DD558,BW559)</f>
        <v>0</v>
      </c>
      <c r="DE559" s="4">
        <f>IF(COUNTIF($BZ$5:$BZ559,"&gt;=2")&gt;1,DE558,BX559)</f>
        <v>320</v>
      </c>
      <c r="DF559" s="4">
        <f>IF(COUNTIF($BZ$5:$BZ559,"&gt;=2")&gt;1,DF558,BY559)</f>
        <v>77.999999999999986</v>
      </c>
      <c r="DG559" s="4">
        <f>IF(COUNTIF($BZ$5:$BZ559,"&gt;=2")&gt;1,DG558,BZ559)</f>
        <v>2</v>
      </c>
      <c r="DH559" s="4">
        <f t="shared" si="406"/>
        <v>0</v>
      </c>
      <c r="DI559" s="4">
        <f t="shared" si="407"/>
        <v>0</v>
      </c>
      <c r="DJ559" s="4">
        <f t="shared" si="408"/>
        <v>0</v>
      </c>
      <c r="DK559" s="4">
        <f t="shared" si="409"/>
        <v>93.12</v>
      </c>
      <c r="DL559" s="4">
        <f t="shared" si="410"/>
        <v>2.8800000000000026</v>
      </c>
      <c r="DM559" s="4">
        <f t="shared" si="411"/>
        <v>7</v>
      </c>
      <c r="DN559" s="4">
        <f t="shared" si="412"/>
        <v>13.999999999999998</v>
      </c>
      <c r="DO559" s="4">
        <f t="shared" si="413"/>
        <v>40</v>
      </c>
      <c r="DP559" s="4">
        <f t="shared" si="414"/>
        <v>400</v>
      </c>
      <c r="DQ559" s="4">
        <f t="shared" si="415"/>
        <v>96</v>
      </c>
      <c r="DS559" s="4">
        <v>555</v>
      </c>
      <c r="DT559" s="4">
        <f>$CK559+INDEX(节奏总纲!D$4:D$163,基础状态预估!$C$2)</f>
        <v>579.00483399593907</v>
      </c>
      <c r="DU559" s="4">
        <f>$CK559+INDEX(节奏总纲!E$4:E$163,基础状态预估!$C$2)</f>
        <v>573.28268396026408</v>
      </c>
      <c r="DV559" s="4">
        <f>$CK559+INDEX(节奏总纲!F$4:F$163,基础状态预估!$C$2)</f>
        <v>566.39220630709644</v>
      </c>
      <c r="DW559" s="4">
        <f>$CK559+INDEX(节奏总纲!G$4:G$163,基础状态预估!$C$2)</f>
        <v>558.03246816526348</v>
      </c>
      <c r="DX559" s="4">
        <f>$CK559+INDEX(节奏总纲!H$4:H$163,基础状态预估!$C$2)</f>
        <v>547.69453894381218</v>
      </c>
      <c r="DY559" s="4">
        <f t="shared" si="416"/>
        <v>11.899999999999999</v>
      </c>
      <c r="DZ559" s="4">
        <f t="shared" si="417"/>
        <v>33</v>
      </c>
      <c r="EA559" s="4">
        <f t="shared" si="418"/>
        <v>334.1</v>
      </c>
      <c r="EB559" s="4">
        <f t="shared" si="419"/>
        <v>173.12</v>
      </c>
      <c r="EC559" s="4">
        <f t="shared" si="420"/>
        <v>4.8800000000000026</v>
      </c>
    </row>
    <row r="560" spans="58:133" x14ac:dyDescent="0.15">
      <c r="BF560" s="4">
        <v>556</v>
      </c>
      <c r="BG560" s="4">
        <f t="shared" si="402"/>
        <v>389.2</v>
      </c>
      <c r="BH560" s="4">
        <f t="shared" si="403"/>
        <v>166.79999999999998</v>
      </c>
      <c r="BL560" s="4">
        <f t="shared" si="391"/>
        <v>275</v>
      </c>
      <c r="BM560" s="4">
        <f t="shared" si="392"/>
        <v>192.5</v>
      </c>
      <c r="BN560" s="4">
        <f t="shared" si="393"/>
        <v>82.5</v>
      </c>
      <c r="BR560" s="4">
        <f t="shared" si="394"/>
        <v>349.05</v>
      </c>
      <c r="BS560" s="4">
        <f t="shared" si="395"/>
        <v>161.09999999999997</v>
      </c>
      <c r="BT560" s="4">
        <f t="shared" si="396"/>
        <v>26.85</v>
      </c>
      <c r="BX560" s="4">
        <f t="shared" si="397"/>
        <v>397.6</v>
      </c>
      <c r="BY560" s="4">
        <f t="shared" si="398"/>
        <v>96.914999999999978</v>
      </c>
      <c r="BZ560" s="4">
        <f t="shared" si="399"/>
        <v>2.4849999999999999</v>
      </c>
      <c r="CD560" s="4">
        <f t="shared" si="400"/>
        <v>94.09</v>
      </c>
      <c r="CE560" s="4">
        <f t="shared" si="401"/>
        <v>2.9100000000000028</v>
      </c>
      <c r="CF560" s="4">
        <f>IF(COUNTIF($BH$5:$BH560,"&gt;=2")&lt;=1,SUM($BG560:$BK560)*C$8,CF559)</f>
        <v>151200</v>
      </c>
      <c r="CG560" s="4">
        <f>IF(COUNTIF($BN$5:$BN560,"&gt;=2")&lt;=1,SUM($BL560:$BP560)*D$8,CG559)</f>
        <v>604799.99999999988</v>
      </c>
      <c r="CH560" s="4">
        <f>IF(COUNTIF($BT$5:$BT560,"&gt;=2")&lt;=1,SUM($BQ560:$BU560)*E$8,CH559)</f>
        <v>2592000</v>
      </c>
      <c r="CI560" s="4">
        <f>IF(COUNTIF($BZ$5:$BZ560,"&gt;=2")&lt;=1,SUM($BV560:$BZ560)*F$8,CI559)</f>
        <v>34560000</v>
      </c>
      <c r="CJ560" s="4">
        <f t="shared" si="404"/>
        <v>8380800</v>
      </c>
      <c r="CK560" s="4">
        <f t="shared" si="405"/>
        <v>535.75</v>
      </c>
      <c r="CM560" s="4">
        <v>556</v>
      </c>
      <c r="CN560" s="4">
        <f>IF(COUNTIF($BH$5:$BH560,"&gt;=2")&gt;1,CN559,BG560)</f>
        <v>4.8999999999999995</v>
      </c>
      <c r="CO560" s="4">
        <f>IF(COUNTIF($BH$5:$BH560,"&gt;=2")&gt;1,CO559,BH560)</f>
        <v>2.1</v>
      </c>
      <c r="CP560" s="4">
        <f>IF(COUNTIF($BH$5:$BH560,"&gt;=2")&gt;1,CP559,BI560)</f>
        <v>0</v>
      </c>
      <c r="CQ560" s="4">
        <f>IF(COUNTIF($BH$5:$BH560,"&gt;=2")&gt;1,CQ559,BJ560)</f>
        <v>0</v>
      </c>
      <c r="CR560" s="4">
        <f>IF(COUNTIF($BH$5:$BH560,"&gt;=2")&gt;1,CR559,BK560)</f>
        <v>0</v>
      </c>
      <c r="CS560" s="4">
        <f>IF(COUNTIF($BN$5:$BN560,"&gt;=2")&gt;1,CS559,BL560)</f>
        <v>7</v>
      </c>
      <c r="CT560" s="4">
        <f>IF(COUNTIF($BN$5:$BN560,"&gt;=2")&gt;1,CT559,BM560)</f>
        <v>4.8999999999999995</v>
      </c>
      <c r="CU560" s="4">
        <f>IF(COUNTIF($BN$5:$BN560,"&gt;=2")&gt;1,CU559,BN560)</f>
        <v>2.1</v>
      </c>
      <c r="CV560" s="4">
        <f>IF(COUNTIF($BN$5:$BN560,"&gt;=2")&gt;1,CV559,BO560)</f>
        <v>0</v>
      </c>
      <c r="CW560" s="4">
        <f>IF(COUNTIF($BN$5:$BN560,"&gt;=2")&gt;1,CW559,BP560)</f>
        <v>0</v>
      </c>
      <c r="CX560" s="4">
        <f>IF(COUNTIF($BT$5:$BT560,"&gt;=2")&gt;1,CX559,BQ560)</f>
        <v>0</v>
      </c>
      <c r="CY560" s="4">
        <f>IF(COUNTIF($BT$5:$BT560,"&gt;=2")&gt;1,CY559,BR560)</f>
        <v>26</v>
      </c>
      <c r="CZ560" s="4">
        <f>IF(COUNTIF($BT$5:$BT560,"&gt;=2")&gt;1,CZ559,BS560)</f>
        <v>11.999999999999996</v>
      </c>
      <c r="DA560" s="4">
        <f>IF(COUNTIF($BT$5:$BT560,"&gt;=2")&gt;1,DA559,BT560)</f>
        <v>2</v>
      </c>
      <c r="DB560" s="4">
        <f>IF(COUNTIF($BT$5:$BT560,"&gt;=2")&gt;1,DB559,BU560)</f>
        <v>0</v>
      </c>
      <c r="DC560" s="4">
        <f>IF(COUNTIF($BZ$5:$BZ560,"&gt;=2")&gt;1,DC559,BV560)</f>
        <v>0</v>
      </c>
      <c r="DD560" s="4">
        <f>IF(COUNTIF($BZ$5:$BZ560,"&gt;=2")&gt;1,DD559,BW560)</f>
        <v>0</v>
      </c>
      <c r="DE560" s="4">
        <f>IF(COUNTIF($BZ$5:$BZ560,"&gt;=2")&gt;1,DE559,BX560)</f>
        <v>320</v>
      </c>
      <c r="DF560" s="4">
        <f>IF(COUNTIF($BZ$5:$BZ560,"&gt;=2")&gt;1,DF559,BY560)</f>
        <v>77.999999999999986</v>
      </c>
      <c r="DG560" s="4">
        <f>IF(COUNTIF($BZ$5:$BZ560,"&gt;=2")&gt;1,DG559,BZ560)</f>
        <v>2</v>
      </c>
      <c r="DH560" s="4">
        <f t="shared" si="406"/>
        <v>0</v>
      </c>
      <c r="DI560" s="4">
        <f t="shared" si="407"/>
        <v>0</v>
      </c>
      <c r="DJ560" s="4">
        <f t="shared" si="408"/>
        <v>0</v>
      </c>
      <c r="DK560" s="4">
        <f t="shared" si="409"/>
        <v>94.09</v>
      </c>
      <c r="DL560" s="4">
        <f t="shared" si="410"/>
        <v>2.9100000000000028</v>
      </c>
      <c r="DM560" s="4">
        <f t="shared" si="411"/>
        <v>7</v>
      </c>
      <c r="DN560" s="4">
        <f t="shared" si="412"/>
        <v>13.999999999999998</v>
      </c>
      <c r="DO560" s="4">
        <f t="shared" si="413"/>
        <v>40</v>
      </c>
      <c r="DP560" s="4">
        <f t="shared" si="414"/>
        <v>400</v>
      </c>
      <c r="DQ560" s="4">
        <f t="shared" si="415"/>
        <v>97</v>
      </c>
      <c r="DS560" s="4">
        <v>556</v>
      </c>
      <c r="DT560" s="4">
        <f>$CK560+INDEX(节奏总纲!D$4:D$163,基础状态预估!$C$2)</f>
        <v>580.00483399593907</v>
      </c>
      <c r="DU560" s="4">
        <f>$CK560+INDEX(节奏总纲!E$4:E$163,基础状态预估!$C$2)</f>
        <v>574.28268396026408</v>
      </c>
      <c r="DV560" s="4">
        <f>$CK560+INDEX(节奏总纲!F$4:F$163,基础状态预估!$C$2)</f>
        <v>567.39220630709644</v>
      </c>
      <c r="DW560" s="4">
        <f>$CK560+INDEX(节奏总纲!G$4:G$163,基础状态预估!$C$2)</f>
        <v>559.03246816526348</v>
      </c>
      <c r="DX560" s="4">
        <f>$CK560+INDEX(节奏总纲!H$4:H$163,基础状态预估!$C$2)</f>
        <v>548.69453894381218</v>
      </c>
      <c r="DY560" s="4">
        <f t="shared" si="416"/>
        <v>11.899999999999999</v>
      </c>
      <c r="DZ560" s="4">
        <f t="shared" si="417"/>
        <v>33</v>
      </c>
      <c r="EA560" s="4">
        <f t="shared" si="418"/>
        <v>334.1</v>
      </c>
      <c r="EB560" s="4">
        <f t="shared" si="419"/>
        <v>174.08999999999997</v>
      </c>
      <c r="EC560" s="4">
        <f t="shared" si="420"/>
        <v>4.9100000000000028</v>
      </c>
    </row>
    <row r="561" spans="58:133" x14ac:dyDescent="0.15">
      <c r="BF561" s="4">
        <v>557</v>
      </c>
      <c r="BG561" s="4">
        <f t="shared" si="402"/>
        <v>389.9</v>
      </c>
      <c r="BH561" s="4">
        <f t="shared" si="403"/>
        <v>167.1</v>
      </c>
      <c r="BL561" s="4">
        <f t="shared" si="391"/>
        <v>275.5</v>
      </c>
      <c r="BM561" s="4">
        <f t="shared" si="392"/>
        <v>192.85</v>
      </c>
      <c r="BN561" s="4">
        <f t="shared" si="393"/>
        <v>82.649999999999991</v>
      </c>
      <c r="BR561" s="4">
        <f t="shared" si="394"/>
        <v>349.7</v>
      </c>
      <c r="BS561" s="4">
        <f t="shared" si="395"/>
        <v>161.39999999999998</v>
      </c>
      <c r="BT561" s="4">
        <f t="shared" si="396"/>
        <v>26.900000000000002</v>
      </c>
      <c r="BX561" s="4">
        <f t="shared" si="397"/>
        <v>398.40000000000003</v>
      </c>
      <c r="BY561" s="4">
        <f t="shared" si="398"/>
        <v>97.109999999999971</v>
      </c>
      <c r="BZ561" s="4">
        <f t="shared" si="399"/>
        <v>2.4900000000000002</v>
      </c>
      <c r="CD561" s="4">
        <f t="shared" si="400"/>
        <v>95.06</v>
      </c>
      <c r="CE561" s="4">
        <f t="shared" si="401"/>
        <v>2.9400000000000026</v>
      </c>
      <c r="CF561" s="4">
        <f>IF(COUNTIF($BH$5:$BH561,"&gt;=2")&lt;=1,SUM($BG561:$BK561)*C$8,CF560)</f>
        <v>151200</v>
      </c>
      <c r="CG561" s="4">
        <f>IF(COUNTIF($BN$5:$BN561,"&gt;=2")&lt;=1,SUM($BL561:$BP561)*D$8,CG560)</f>
        <v>604799.99999999988</v>
      </c>
      <c r="CH561" s="4">
        <f>IF(COUNTIF($BT$5:$BT561,"&gt;=2")&lt;=1,SUM($BQ561:$BU561)*E$8,CH560)</f>
        <v>2592000</v>
      </c>
      <c r="CI561" s="4">
        <f>IF(COUNTIF($BZ$5:$BZ561,"&gt;=2")&lt;=1,SUM($BV561:$BZ561)*F$8,CI560)</f>
        <v>34560000</v>
      </c>
      <c r="CJ561" s="4">
        <f t="shared" si="404"/>
        <v>8467200</v>
      </c>
      <c r="CK561" s="4">
        <f t="shared" si="405"/>
        <v>536.75</v>
      </c>
      <c r="CM561" s="4">
        <v>557</v>
      </c>
      <c r="CN561" s="4">
        <f>IF(COUNTIF($BH$5:$BH561,"&gt;=2")&gt;1,CN560,BG561)</f>
        <v>4.8999999999999995</v>
      </c>
      <c r="CO561" s="4">
        <f>IF(COUNTIF($BH$5:$BH561,"&gt;=2")&gt;1,CO560,BH561)</f>
        <v>2.1</v>
      </c>
      <c r="CP561" s="4">
        <f>IF(COUNTIF($BH$5:$BH561,"&gt;=2")&gt;1,CP560,BI561)</f>
        <v>0</v>
      </c>
      <c r="CQ561" s="4">
        <f>IF(COUNTIF($BH$5:$BH561,"&gt;=2")&gt;1,CQ560,BJ561)</f>
        <v>0</v>
      </c>
      <c r="CR561" s="4">
        <f>IF(COUNTIF($BH$5:$BH561,"&gt;=2")&gt;1,CR560,BK561)</f>
        <v>0</v>
      </c>
      <c r="CS561" s="4">
        <f>IF(COUNTIF($BN$5:$BN561,"&gt;=2")&gt;1,CS560,BL561)</f>
        <v>7</v>
      </c>
      <c r="CT561" s="4">
        <f>IF(COUNTIF($BN$5:$BN561,"&gt;=2")&gt;1,CT560,BM561)</f>
        <v>4.8999999999999995</v>
      </c>
      <c r="CU561" s="4">
        <f>IF(COUNTIF($BN$5:$BN561,"&gt;=2")&gt;1,CU560,BN561)</f>
        <v>2.1</v>
      </c>
      <c r="CV561" s="4">
        <f>IF(COUNTIF($BN$5:$BN561,"&gt;=2")&gt;1,CV560,BO561)</f>
        <v>0</v>
      </c>
      <c r="CW561" s="4">
        <f>IF(COUNTIF($BN$5:$BN561,"&gt;=2")&gt;1,CW560,BP561)</f>
        <v>0</v>
      </c>
      <c r="CX561" s="4">
        <f>IF(COUNTIF($BT$5:$BT561,"&gt;=2")&gt;1,CX560,BQ561)</f>
        <v>0</v>
      </c>
      <c r="CY561" s="4">
        <f>IF(COUNTIF($BT$5:$BT561,"&gt;=2")&gt;1,CY560,BR561)</f>
        <v>26</v>
      </c>
      <c r="CZ561" s="4">
        <f>IF(COUNTIF($BT$5:$BT561,"&gt;=2")&gt;1,CZ560,BS561)</f>
        <v>11.999999999999996</v>
      </c>
      <c r="DA561" s="4">
        <f>IF(COUNTIF($BT$5:$BT561,"&gt;=2")&gt;1,DA560,BT561)</f>
        <v>2</v>
      </c>
      <c r="DB561" s="4">
        <f>IF(COUNTIF($BT$5:$BT561,"&gt;=2")&gt;1,DB560,BU561)</f>
        <v>0</v>
      </c>
      <c r="DC561" s="4">
        <f>IF(COUNTIF($BZ$5:$BZ561,"&gt;=2")&gt;1,DC560,BV561)</f>
        <v>0</v>
      </c>
      <c r="DD561" s="4">
        <f>IF(COUNTIF($BZ$5:$BZ561,"&gt;=2")&gt;1,DD560,BW561)</f>
        <v>0</v>
      </c>
      <c r="DE561" s="4">
        <f>IF(COUNTIF($BZ$5:$BZ561,"&gt;=2")&gt;1,DE560,BX561)</f>
        <v>320</v>
      </c>
      <c r="DF561" s="4">
        <f>IF(COUNTIF($BZ$5:$BZ561,"&gt;=2")&gt;1,DF560,BY561)</f>
        <v>77.999999999999986</v>
      </c>
      <c r="DG561" s="4">
        <f>IF(COUNTIF($BZ$5:$BZ561,"&gt;=2")&gt;1,DG560,BZ561)</f>
        <v>2</v>
      </c>
      <c r="DH561" s="4">
        <f t="shared" si="406"/>
        <v>0</v>
      </c>
      <c r="DI561" s="4">
        <f t="shared" si="407"/>
        <v>0</v>
      </c>
      <c r="DJ561" s="4">
        <f t="shared" si="408"/>
        <v>0</v>
      </c>
      <c r="DK561" s="4">
        <f t="shared" si="409"/>
        <v>95.06</v>
      </c>
      <c r="DL561" s="4">
        <f t="shared" si="410"/>
        <v>2.9400000000000026</v>
      </c>
      <c r="DM561" s="4">
        <f t="shared" si="411"/>
        <v>7</v>
      </c>
      <c r="DN561" s="4">
        <f t="shared" si="412"/>
        <v>13.999999999999998</v>
      </c>
      <c r="DO561" s="4">
        <f t="shared" si="413"/>
        <v>40</v>
      </c>
      <c r="DP561" s="4">
        <f t="shared" si="414"/>
        <v>400</v>
      </c>
      <c r="DQ561" s="4">
        <f t="shared" si="415"/>
        <v>98</v>
      </c>
      <c r="DS561" s="4">
        <v>557</v>
      </c>
      <c r="DT561" s="4">
        <f>$CK561+INDEX(节奏总纲!D$4:D$163,基础状态预估!$C$2)</f>
        <v>581.00483399593907</v>
      </c>
      <c r="DU561" s="4">
        <f>$CK561+INDEX(节奏总纲!E$4:E$163,基础状态预估!$C$2)</f>
        <v>575.28268396026408</v>
      </c>
      <c r="DV561" s="4">
        <f>$CK561+INDEX(节奏总纲!F$4:F$163,基础状态预估!$C$2)</f>
        <v>568.39220630709644</v>
      </c>
      <c r="DW561" s="4">
        <f>$CK561+INDEX(节奏总纲!G$4:G$163,基础状态预估!$C$2)</f>
        <v>560.03246816526348</v>
      </c>
      <c r="DX561" s="4">
        <f>$CK561+INDEX(节奏总纲!H$4:H$163,基础状态预估!$C$2)</f>
        <v>549.69453894381218</v>
      </c>
      <c r="DY561" s="4">
        <f t="shared" si="416"/>
        <v>11.899999999999999</v>
      </c>
      <c r="DZ561" s="4">
        <f t="shared" si="417"/>
        <v>33</v>
      </c>
      <c r="EA561" s="4">
        <f t="shared" si="418"/>
        <v>334.1</v>
      </c>
      <c r="EB561" s="4">
        <f t="shared" si="419"/>
        <v>175.06</v>
      </c>
      <c r="EC561" s="4">
        <f t="shared" si="420"/>
        <v>4.9400000000000031</v>
      </c>
    </row>
    <row r="562" spans="58:133" x14ac:dyDescent="0.15">
      <c r="BF562" s="4">
        <v>558</v>
      </c>
      <c r="BG562" s="4">
        <f t="shared" si="402"/>
        <v>390.59999999999997</v>
      </c>
      <c r="BH562" s="4">
        <f t="shared" si="403"/>
        <v>167.4</v>
      </c>
      <c r="BL562" s="4">
        <f t="shared" si="391"/>
        <v>276</v>
      </c>
      <c r="BM562" s="4">
        <f t="shared" si="392"/>
        <v>193.2</v>
      </c>
      <c r="BN562" s="4">
        <f t="shared" si="393"/>
        <v>82.8</v>
      </c>
      <c r="BR562" s="4">
        <f t="shared" si="394"/>
        <v>350.35</v>
      </c>
      <c r="BS562" s="4">
        <f t="shared" si="395"/>
        <v>161.69999999999996</v>
      </c>
      <c r="BT562" s="4">
        <f t="shared" si="396"/>
        <v>26.950000000000003</v>
      </c>
      <c r="BX562" s="4">
        <f t="shared" si="397"/>
        <v>399.20000000000005</v>
      </c>
      <c r="BY562" s="4">
        <f t="shared" si="398"/>
        <v>97.304999999999978</v>
      </c>
      <c r="BZ562" s="4">
        <f t="shared" si="399"/>
        <v>2.4950000000000001</v>
      </c>
      <c r="CD562" s="4">
        <f t="shared" si="400"/>
        <v>96.03</v>
      </c>
      <c r="CE562" s="4">
        <f t="shared" si="401"/>
        <v>2.9700000000000024</v>
      </c>
      <c r="CF562" s="4">
        <f>IF(COUNTIF($BH$5:$BH562,"&gt;=2")&lt;=1,SUM($BG562:$BK562)*C$8,CF561)</f>
        <v>151200</v>
      </c>
      <c r="CG562" s="4">
        <f>IF(COUNTIF($BN$5:$BN562,"&gt;=2")&lt;=1,SUM($BL562:$BP562)*D$8,CG561)</f>
        <v>604799.99999999988</v>
      </c>
      <c r="CH562" s="4">
        <f>IF(COUNTIF($BT$5:$BT562,"&gt;=2")&lt;=1,SUM($BQ562:$BU562)*E$8,CH561)</f>
        <v>2592000</v>
      </c>
      <c r="CI562" s="4">
        <f>IF(COUNTIF($BZ$5:$BZ562,"&gt;=2")&lt;=1,SUM($BV562:$BZ562)*F$8,CI561)</f>
        <v>34560000</v>
      </c>
      <c r="CJ562" s="4">
        <f t="shared" si="404"/>
        <v>8553600</v>
      </c>
      <c r="CK562" s="4">
        <f t="shared" si="405"/>
        <v>537.75</v>
      </c>
      <c r="CM562" s="4">
        <v>558</v>
      </c>
      <c r="CN562" s="4">
        <f>IF(COUNTIF($BH$5:$BH562,"&gt;=2")&gt;1,CN561,BG562)</f>
        <v>4.8999999999999995</v>
      </c>
      <c r="CO562" s="4">
        <f>IF(COUNTIF($BH$5:$BH562,"&gt;=2")&gt;1,CO561,BH562)</f>
        <v>2.1</v>
      </c>
      <c r="CP562" s="4">
        <f>IF(COUNTIF($BH$5:$BH562,"&gt;=2")&gt;1,CP561,BI562)</f>
        <v>0</v>
      </c>
      <c r="CQ562" s="4">
        <f>IF(COUNTIF($BH$5:$BH562,"&gt;=2")&gt;1,CQ561,BJ562)</f>
        <v>0</v>
      </c>
      <c r="CR562" s="4">
        <f>IF(COUNTIF($BH$5:$BH562,"&gt;=2")&gt;1,CR561,BK562)</f>
        <v>0</v>
      </c>
      <c r="CS562" s="4">
        <f>IF(COUNTIF($BN$5:$BN562,"&gt;=2")&gt;1,CS561,BL562)</f>
        <v>7</v>
      </c>
      <c r="CT562" s="4">
        <f>IF(COUNTIF($BN$5:$BN562,"&gt;=2")&gt;1,CT561,BM562)</f>
        <v>4.8999999999999995</v>
      </c>
      <c r="CU562" s="4">
        <f>IF(COUNTIF($BN$5:$BN562,"&gt;=2")&gt;1,CU561,BN562)</f>
        <v>2.1</v>
      </c>
      <c r="CV562" s="4">
        <f>IF(COUNTIF($BN$5:$BN562,"&gt;=2")&gt;1,CV561,BO562)</f>
        <v>0</v>
      </c>
      <c r="CW562" s="4">
        <f>IF(COUNTIF($BN$5:$BN562,"&gt;=2")&gt;1,CW561,BP562)</f>
        <v>0</v>
      </c>
      <c r="CX562" s="4">
        <f>IF(COUNTIF($BT$5:$BT562,"&gt;=2")&gt;1,CX561,BQ562)</f>
        <v>0</v>
      </c>
      <c r="CY562" s="4">
        <f>IF(COUNTIF($BT$5:$BT562,"&gt;=2")&gt;1,CY561,BR562)</f>
        <v>26</v>
      </c>
      <c r="CZ562" s="4">
        <f>IF(COUNTIF($BT$5:$BT562,"&gt;=2")&gt;1,CZ561,BS562)</f>
        <v>11.999999999999996</v>
      </c>
      <c r="DA562" s="4">
        <f>IF(COUNTIF($BT$5:$BT562,"&gt;=2")&gt;1,DA561,BT562)</f>
        <v>2</v>
      </c>
      <c r="DB562" s="4">
        <f>IF(COUNTIF($BT$5:$BT562,"&gt;=2")&gt;1,DB561,BU562)</f>
        <v>0</v>
      </c>
      <c r="DC562" s="4">
        <f>IF(COUNTIF($BZ$5:$BZ562,"&gt;=2")&gt;1,DC561,BV562)</f>
        <v>0</v>
      </c>
      <c r="DD562" s="4">
        <f>IF(COUNTIF($BZ$5:$BZ562,"&gt;=2")&gt;1,DD561,BW562)</f>
        <v>0</v>
      </c>
      <c r="DE562" s="4">
        <f>IF(COUNTIF($BZ$5:$BZ562,"&gt;=2")&gt;1,DE561,BX562)</f>
        <v>320</v>
      </c>
      <c r="DF562" s="4">
        <f>IF(COUNTIF($BZ$5:$BZ562,"&gt;=2")&gt;1,DF561,BY562)</f>
        <v>77.999999999999986</v>
      </c>
      <c r="DG562" s="4">
        <f>IF(COUNTIF($BZ$5:$BZ562,"&gt;=2")&gt;1,DG561,BZ562)</f>
        <v>2</v>
      </c>
      <c r="DH562" s="4">
        <f t="shared" si="406"/>
        <v>0</v>
      </c>
      <c r="DI562" s="4">
        <f t="shared" si="407"/>
        <v>0</v>
      </c>
      <c r="DJ562" s="4">
        <f t="shared" si="408"/>
        <v>0</v>
      </c>
      <c r="DK562" s="4">
        <f t="shared" si="409"/>
        <v>96.03</v>
      </c>
      <c r="DL562" s="4">
        <f t="shared" si="410"/>
        <v>2.9700000000000024</v>
      </c>
      <c r="DM562" s="4">
        <f t="shared" si="411"/>
        <v>7</v>
      </c>
      <c r="DN562" s="4">
        <f t="shared" si="412"/>
        <v>13.999999999999998</v>
      </c>
      <c r="DO562" s="4">
        <f t="shared" si="413"/>
        <v>40</v>
      </c>
      <c r="DP562" s="4">
        <f t="shared" si="414"/>
        <v>400</v>
      </c>
      <c r="DQ562" s="4">
        <f t="shared" si="415"/>
        <v>99</v>
      </c>
      <c r="DS562" s="4">
        <v>558</v>
      </c>
      <c r="DT562" s="4">
        <f>$CK562+INDEX(节奏总纲!D$4:D$163,基础状态预估!$C$2)</f>
        <v>582.00483399593907</v>
      </c>
      <c r="DU562" s="4">
        <f>$CK562+INDEX(节奏总纲!E$4:E$163,基础状态预估!$C$2)</f>
        <v>576.28268396026408</v>
      </c>
      <c r="DV562" s="4">
        <f>$CK562+INDEX(节奏总纲!F$4:F$163,基础状态预估!$C$2)</f>
        <v>569.39220630709644</v>
      </c>
      <c r="DW562" s="4">
        <f>$CK562+INDEX(节奏总纲!G$4:G$163,基础状态预估!$C$2)</f>
        <v>561.03246816526348</v>
      </c>
      <c r="DX562" s="4">
        <f>$CK562+INDEX(节奏总纲!H$4:H$163,基础状态预估!$C$2)</f>
        <v>550.69453894381218</v>
      </c>
      <c r="DY562" s="4">
        <f t="shared" si="416"/>
        <v>11.899999999999999</v>
      </c>
      <c r="DZ562" s="4">
        <f t="shared" si="417"/>
        <v>33</v>
      </c>
      <c r="EA562" s="4">
        <f t="shared" si="418"/>
        <v>334.1</v>
      </c>
      <c r="EB562" s="4">
        <f t="shared" si="419"/>
        <v>176.02999999999997</v>
      </c>
      <c r="EC562" s="4">
        <f t="shared" si="420"/>
        <v>4.9700000000000024</v>
      </c>
    </row>
    <row r="563" spans="58:133" x14ac:dyDescent="0.15">
      <c r="BF563" s="4">
        <v>559</v>
      </c>
      <c r="BG563" s="4">
        <f t="shared" si="402"/>
        <v>391.29999999999995</v>
      </c>
      <c r="BH563" s="4">
        <f t="shared" si="403"/>
        <v>167.7</v>
      </c>
      <c r="BL563" s="4">
        <f t="shared" si="391"/>
        <v>276.5</v>
      </c>
      <c r="BM563" s="4">
        <f t="shared" si="392"/>
        <v>193.54999999999998</v>
      </c>
      <c r="BN563" s="4">
        <f t="shared" si="393"/>
        <v>82.95</v>
      </c>
      <c r="BR563" s="4">
        <f t="shared" si="394"/>
        <v>351</v>
      </c>
      <c r="BS563" s="4">
        <f t="shared" si="395"/>
        <v>161.99999999999997</v>
      </c>
      <c r="BT563" s="4">
        <f t="shared" si="396"/>
        <v>27</v>
      </c>
      <c r="BX563" s="4">
        <f t="shared" si="397"/>
        <v>400</v>
      </c>
      <c r="BY563" s="4">
        <f t="shared" si="398"/>
        <v>97.499999999999972</v>
      </c>
      <c r="BZ563" s="4">
        <f t="shared" si="399"/>
        <v>2.5</v>
      </c>
      <c r="CD563" s="4">
        <f t="shared" si="400"/>
        <v>97</v>
      </c>
      <c r="CE563" s="4">
        <f t="shared" si="401"/>
        <v>3.0000000000000027</v>
      </c>
      <c r="CF563" s="4">
        <f>IF(COUNTIF($BH$5:$BH563,"&gt;=2")&lt;=1,SUM($BG563:$BK563)*C$8,CF562)</f>
        <v>151200</v>
      </c>
      <c r="CG563" s="4">
        <f>IF(COUNTIF($BN$5:$BN563,"&gt;=2")&lt;=1,SUM($BL563:$BP563)*D$8,CG562)</f>
        <v>604799.99999999988</v>
      </c>
      <c r="CH563" s="4">
        <f>IF(COUNTIF($BT$5:$BT563,"&gt;=2")&lt;=1,SUM($BQ563:$BU563)*E$8,CH562)</f>
        <v>2592000</v>
      </c>
      <c r="CI563" s="4">
        <f>IF(COUNTIF($BZ$5:$BZ563,"&gt;=2")&lt;=1,SUM($BV563:$BZ563)*F$8,CI562)</f>
        <v>34560000</v>
      </c>
      <c r="CJ563" s="4">
        <f t="shared" si="404"/>
        <v>8640000</v>
      </c>
      <c r="CK563" s="4">
        <f t="shared" si="405"/>
        <v>538.75</v>
      </c>
      <c r="CM563" s="4">
        <v>559</v>
      </c>
      <c r="CN563" s="4">
        <f>IF(COUNTIF($BH$5:$BH563,"&gt;=2")&gt;1,CN562,BG563)</f>
        <v>4.8999999999999995</v>
      </c>
      <c r="CO563" s="4">
        <f>IF(COUNTIF($BH$5:$BH563,"&gt;=2")&gt;1,CO562,BH563)</f>
        <v>2.1</v>
      </c>
      <c r="CP563" s="4">
        <f>IF(COUNTIF($BH$5:$BH563,"&gt;=2")&gt;1,CP562,BI563)</f>
        <v>0</v>
      </c>
      <c r="CQ563" s="4">
        <f>IF(COUNTIF($BH$5:$BH563,"&gt;=2")&gt;1,CQ562,BJ563)</f>
        <v>0</v>
      </c>
      <c r="CR563" s="4">
        <f>IF(COUNTIF($BH$5:$BH563,"&gt;=2")&gt;1,CR562,BK563)</f>
        <v>0</v>
      </c>
      <c r="CS563" s="4">
        <f>IF(COUNTIF($BN$5:$BN563,"&gt;=2")&gt;1,CS562,BL563)</f>
        <v>7</v>
      </c>
      <c r="CT563" s="4">
        <f>IF(COUNTIF($BN$5:$BN563,"&gt;=2")&gt;1,CT562,BM563)</f>
        <v>4.8999999999999995</v>
      </c>
      <c r="CU563" s="4">
        <f>IF(COUNTIF($BN$5:$BN563,"&gt;=2")&gt;1,CU562,BN563)</f>
        <v>2.1</v>
      </c>
      <c r="CV563" s="4">
        <f>IF(COUNTIF($BN$5:$BN563,"&gt;=2")&gt;1,CV562,BO563)</f>
        <v>0</v>
      </c>
      <c r="CW563" s="4">
        <f>IF(COUNTIF($BN$5:$BN563,"&gt;=2")&gt;1,CW562,BP563)</f>
        <v>0</v>
      </c>
      <c r="CX563" s="4">
        <f>IF(COUNTIF($BT$5:$BT563,"&gt;=2")&gt;1,CX562,BQ563)</f>
        <v>0</v>
      </c>
      <c r="CY563" s="4">
        <f>IF(COUNTIF($BT$5:$BT563,"&gt;=2")&gt;1,CY562,BR563)</f>
        <v>26</v>
      </c>
      <c r="CZ563" s="4">
        <f>IF(COUNTIF($BT$5:$BT563,"&gt;=2")&gt;1,CZ562,BS563)</f>
        <v>11.999999999999996</v>
      </c>
      <c r="DA563" s="4">
        <f>IF(COUNTIF($BT$5:$BT563,"&gt;=2")&gt;1,DA562,BT563)</f>
        <v>2</v>
      </c>
      <c r="DB563" s="4">
        <f>IF(COUNTIF($BT$5:$BT563,"&gt;=2")&gt;1,DB562,BU563)</f>
        <v>0</v>
      </c>
      <c r="DC563" s="4">
        <f>IF(COUNTIF($BZ$5:$BZ563,"&gt;=2")&gt;1,DC562,BV563)</f>
        <v>0</v>
      </c>
      <c r="DD563" s="4">
        <f>IF(COUNTIF($BZ$5:$BZ563,"&gt;=2")&gt;1,DD562,BW563)</f>
        <v>0</v>
      </c>
      <c r="DE563" s="4">
        <f>IF(COUNTIF($BZ$5:$BZ563,"&gt;=2")&gt;1,DE562,BX563)</f>
        <v>320</v>
      </c>
      <c r="DF563" s="4">
        <f>IF(COUNTIF($BZ$5:$BZ563,"&gt;=2")&gt;1,DF562,BY563)</f>
        <v>77.999999999999986</v>
      </c>
      <c r="DG563" s="4">
        <f>IF(COUNTIF($BZ$5:$BZ563,"&gt;=2")&gt;1,DG562,BZ563)</f>
        <v>2</v>
      </c>
      <c r="DH563" s="4">
        <f t="shared" si="406"/>
        <v>0</v>
      </c>
      <c r="DI563" s="4">
        <f t="shared" si="407"/>
        <v>0</v>
      </c>
      <c r="DJ563" s="4">
        <f t="shared" si="408"/>
        <v>0</v>
      </c>
      <c r="DK563" s="4">
        <f t="shared" si="409"/>
        <v>97</v>
      </c>
      <c r="DL563" s="4">
        <f t="shared" si="410"/>
        <v>3.0000000000000027</v>
      </c>
      <c r="DM563" s="4">
        <f t="shared" si="411"/>
        <v>7</v>
      </c>
      <c r="DN563" s="4">
        <f t="shared" si="412"/>
        <v>13.999999999999998</v>
      </c>
      <c r="DO563" s="4">
        <f t="shared" si="413"/>
        <v>40</v>
      </c>
      <c r="DP563" s="4">
        <f t="shared" si="414"/>
        <v>400</v>
      </c>
      <c r="DQ563" s="4">
        <f t="shared" si="415"/>
        <v>100</v>
      </c>
      <c r="DS563" s="4">
        <v>559</v>
      </c>
      <c r="DT563" s="4">
        <f>$CK563+INDEX(节奏总纲!D$4:D$163,基础状态预估!$C$2)</f>
        <v>583.00483399593907</v>
      </c>
      <c r="DU563" s="4">
        <f>$CK563+INDEX(节奏总纲!E$4:E$163,基础状态预估!$C$2)</f>
        <v>577.28268396026408</v>
      </c>
      <c r="DV563" s="4">
        <f>$CK563+INDEX(节奏总纲!F$4:F$163,基础状态预估!$C$2)</f>
        <v>570.39220630709644</v>
      </c>
      <c r="DW563" s="4">
        <f>$CK563+INDEX(节奏总纲!G$4:G$163,基础状态预估!$C$2)</f>
        <v>562.03246816526348</v>
      </c>
      <c r="DX563" s="4">
        <f>$CK563+INDEX(节奏总纲!H$4:H$163,基础状态预估!$C$2)</f>
        <v>551.69453894381218</v>
      </c>
      <c r="DY563" s="4">
        <f t="shared" si="416"/>
        <v>11.899999999999999</v>
      </c>
      <c r="DZ563" s="4">
        <f t="shared" si="417"/>
        <v>33</v>
      </c>
      <c r="EA563" s="4">
        <f t="shared" si="418"/>
        <v>334.1</v>
      </c>
      <c r="EB563" s="4">
        <f t="shared" si="419"/>
        <v>177</v>
      </c>
      <c r="EC563" s="4">
        <f t="shared" si="420"/>
        <v>5.0000000000000027</v>
      </c>
    </row>
    <row r="564" spans="58:133" x14ac:dyDescent="0.15">
      <c r="BF564" s="4">
        <v>560</v>
      </c>
      <c r="BG564" s="4">
        <f t="shared" si="402"/>
        <v>392</v>
      </c>
      <c r="BH564" s="4">
        <f t="shared" si="403"/>
        <v>168</v>
      </c>
      <c r="BL564" s="4">
        <f t="shared" si="391"/>
        <v>277</v>
      </c>
      <c r="BM564" s="4">
        <f t="shared" si="392"/>
        <v>193.89999999999998</v>
      </c>
      <c r="BN564" s="4">
        <f t="shared" si="393"/>
        <v>83.1</v>
      </c>
      <c r="BR564" s="4">
        <f t="shared" si="394"/>
        <v>351.65000000000003</v>
      </c>
      <c r="BS564" s="4">
        <f t="shared" si="395"/>
        <v>162.29999999999995</v>
      </c>
      <c r="BT564" s="4">
        <f t="shared" si="396"/>
        <v>27.05</v>
      </c>
      <c r="BX564" s="4">
        <f t="shared" si="397"/>
        <v>400.8</v>
      </c>
      <c r="BY564" s="4">
        <f t="shared" si="398"/>
        <v>97.694999999999979</v>
      </c>
      <c r="BZ564" s="4">
        <f t="shared" si="399"/>
        <v>2.5049999999999999</v>
      </c>
      <c r="CD564" s="4">
        <f t="shared" si="400"/>
        <v>97.97</v>
      </c>
      <c r="CE564" s="4">
        <f t="shared" si="401"/>
        <v>3.0300000000000029</v>
      </c>
      <c r="CF564" s="4">
        <f>IF(COUNTIF($BH$5:$BH564,"&gt;=2")&lt;=1,SUM($BG564:$BK564)*C$8,CF563)</f>
        <v>151200</v>
      </c>
      <c r="CG564" s="4">
        <f>IF(COUNTIF($BN$5:$BN564,"&gt;=2")&lt;=1,SUM($BL564:$BP564)*D$8,CG563)</f>
        <v>604799.99999999988</v>
      </c>
      <c r="CH564" s="4">
        <f>IF(COUNTIF($BT$5:$BT564,"&gt;=2")&lt;=1,SUM($BQ564:$BU564)*E$8,CH563)</f>
        <v>2592000</v>
      </c>
      <c r="CI564" s="4">
        <f>IF(COUNTIF($BZ$5:$BZ564,"&gt;=2")&lt;=1,SUM($BV564:$BZ564)*F$8,CI563)</f>
        <v>34560000</v>
      </c>
      <c r="CJ564" s="4">
        <f t="shared" si="404"/>
        <v>8726400</v>
      </c>
      <c r="CK564" s="4">
        <f t="shared" si="405"/>
        <v>539.75</v>
      </c>
      <c r="CM564" s="4">
        <v>560</v>
      </c>
      <c r="CN564" s="4">
        <f>IF(COUNTIF($BH$5:$BH564,"&gt;=2")&gt;1,CN563,BG564)</f>
        <v>4.8999999999999995</v>
      </c>
      <c r="CO564" s="4">
        <f>IF(COUNTIF($BH$5:$BH564,"&gt;=2")&gt;1,CO563,BH564)</f>
        <v>2.1</v>
      </c>
      <c r="CP564" s="4">
        <f>IF(COUNTIF($BH$5:$BH564,"&gt;=2")&gt;1,CP563,BI564)</f>
        <v>0</v>
      </c>
      <c r="CQ564" s="4">
        <f>IF(COUNTIF($BH$5:$BH564,"&gt;=2")&gt;1,CQ563,BJ564)</f>
        <v>0</v>
      </c>
      <c r="CR564" s="4">
        <f>IF(COUNTIF($BH$5:$BH564,"&gt;=2")&gt;1,CR563,BK564)</f>
        <v>0</v>
      </c>
      <c r="CS564" s="4">
        <f>IF(COUNTIF($BN$5:$BN564,"&gt;=2")&gt;1,CS563,BL564)</f>
        <v>7</v>
      </c>
      <c r="CT564" s="4">
        <f>IF(COUNTIF($BN$5:$BN564,"&gt;=2")&gt;1,CT563,BM564)</f>
        <v>4.8999999999999995</v>
      </c>
      <c r="CU564" s="4">
        <f>IF(COUNTIF($BN$5:$BN564,"&gt;=2")&gt;1,CU563,BN564)</f>
        <v>2.1</v>
      </c>
      <c r="CV564" s="4">
        <f>IF(COUNTIF($BN$5:$BN564,"&gt;=2")&gt;1,CV563,BO564)</f>
        <v>0</v>
      </c>
      <c r="CW564" s="4">
        <f>IF(COUNTIF($BN$5:$BN564,"&gt;=2")&gt;1,CW563,BP564)</f>
        <v>0</v>
      </c>
      <c r="CX564" s="4">
        <f>IF(COUNTIF($BT$5:$BT564,"&gt;=2")&gt;1,CX563,BQ564)</f>
        <v>0</v>
      </c>
      <c r="CY564" s="4">
        <f>IF(COUNTIF($BT$5:$BT564,"&gt;=2")&gt;1,CY563,BR564)</f>
        <v>26</v>
      </c>
      <c r="CZ564" s="4">
        <f>IF(COUNTIF($BT$5:$BT564,"&gt;=2")&gt;1,CZ563,BS564)</f>
        <v>11.999999999999996</v>
      </c>
      <c r="DA564" s="4">
        <f>IF(COUNTIF($BT$5:$BT564,"&gt;=2")&gt;1,DA563,BT564)</f>
        <v>2</v>
      </c>
      <c r="DB564" s="4">
        <f>IF(COUNTIF($BT$5:$BT564,"&gt;=2")&gt;1,DB563,BU564)</f>
        <v>0</v>
      </c>
      <c r="DC564" s="4">
        <f>IF(COUNTIF($BZ$5:$BZ564,"&gt;=2")&gt;1,DC563,BV564)</f>
        <v>0</v>
      </c>
      <c r="DD564" s="4">
        <f>IF(COUNTIF($BZ$5:$BZ564,"&gt;=2")&gt;1,DD563,BW564)</f>
        <v>0</v>
      </c>
      <c r="DE564" s="4">
        <f>IF(COUNTIF($BZ$5:$BZ564,"&gt;=2")&gt;1,DE563,BX564)</f>
        <v>320</v>
      </c>
      <c r="DF564" s="4">
        <f>IF(COUNTIF($BZ$5:$BZ564,"&gt;=2")&gt;1,DF563,BY564)</f>
        <v>77.999999999999986</v>
      </c>
      <c r="DG564" s="4">
        <f>IF(COUNTIF($BZ$5:$BZ564,"&gt;=2")&gt;1,DG563,BZ564)</f>
        <v>2</v>
      </c>
      <c r="DH564" s="4">
        <f t="shared" si="406"/>
        <v>0</v>
      </c>
      <c r="DI564" s="4">
        <f t="shared" si="407"/>
        <v>0</v>
      </c>
      <c r="DJ564" s="4">
        <f t="shared" si="408"/>
        <v>0</v>
      </c>
      <c r="DK564" s="4">
        <f t="shared" si="409"/>
        <v>97.97</v>
      </c>
      <c r="DL564" s="4">
        <f t="shared" si="410"/>
        <v>3.0300000000000029</v>
      </c>
      <c r="DM564" s="4">
        <f t="shared" si="411"/>
        <v>7</v>
      </c>
      <c r="DN564" s="4">
        <f t="shared" si="412"/>
        <v>13.999999999999998</v>
      </c>
      <c r="DO564" s="4">
        <f t="shared" si="413"/>
        <v>40</v>
      </c>
      <c r="DP564" s="4">
        <f t="shared" si="414"/>
        <v>400</v>
      </c>
      <c r="DQ564" s="4">
        <f t="shared" si="415"/>
        <v>101</v>
      </c>
      <c r="DS564" s="4">
        <v>560</v>
      </c>
      <c r="DT564" s="4">
        <f>$CK564+INDEX(节奏总纲!D$4:D$163,基础状态预估!$C$2)</f>
        <v>584.00483399593907</v>
      </c>
      <c r="DU564" s="4">
        <f>$CK564+INDEX(节奏总纲!E$4:E$163,基础状态预估!$C$2)</f>
        <v>578.28268396026408</v>
      </c>
      <c r="DV564" s="4">
        <f>$CK564+INDEX(节奏总纲!F$4:F$163,基础状态预估!$C$2)</f>
        <v>571.39220630709644</v>
      </c>
      <c r="DW564" s="4">
        <f>$CK564+INDEX(节奏总纲!G$4:G$163,基础状态预估!$C$2)</f>
        <v>563.03246816526348</v>
      </c>
      <c r="DX564" s="4">
        <f>$CK564+INDEX(节奏总纲!H$4:H$163,基础状态预估!$C$2)</f>
        <v>552.69453894381218</v>
      </c>
      <c r="DY564" s="4">
        <f t="shared" si="416"/>
        <v>11.899999999999999</v>
      </c>
      <c r="DZ564" s="4">
        <f t="shared" si="417"/>
        <v>33</v>
      </c>
      <c r="EA564" s="4">
        <f t="shared" si="418"/>
        <v>334.1</v>
      </c>
      <c r="EB564" s="4">
        <f t="shared" si="419"/>
        <v>177.96999999999997</v>
      </c>
      <c r="EC564" s="4">
        <f t="shared" si="420"/>
        <v>5.0300000000000029</v>
      </c>
    </row>
    <row r="565" spans="58:133" x14ac:dyDescent="0.15">
      <c r="BF565" s="4">
        <v>561</v>
      </c>
      <c r="BG565" s="4">
        <f t="shared" si="402"/>
        <v>392.7</v>
      </c>
      <c r="BH565" s="4">
        <f t="shared" si="403"/>
        <v>168.29999999999998</v>
      </c>
      <c r="BL565" s="4">
        <f t="shared" si="391"/>
        <v>277.5</v>
      </c>
      <c r="BM565" s="4">
        <f t="shared" si="392"/>
        <v>194.25</v>
      </c>
      <c r="BN565" s="4">
        <f t="shared" si="393"/>
        <v>83.25</v>
      </c>
      <c r="BR565" s="4">
        <f t="shared" si="394"/>
        <v>352.3</v>
      </c>
      <c r="BS565" s="4">
        <f t="shared" si="395"/>
        <v>162.59999999999997</v>
      </c>
      <c r="BT565" s="4">
        <f t="shared" si="396"/>
        <v>27.1</v>
      </c>
      <c r="BX565" s="4">
        <f t="shared" si="397"/>
        <v>401.6</v>
      </c>
      <c r="BY565" s="4">
        <f t="shared" si="398"/>
        <v>97.889999999999972</v>
      </c>
      <c r="BZ565" s="4">
        <f t="shared" si="399"/>
        <v>2.5100000000000002</v>
      </c>
      <c r="CD565" s="4">
        <f t="shared" si="400"/>
        <v>98.94</v>
      </c>
      <c r="CE565" s="4">
        <f t="shared" si="401"/>
        <v>3.0600000000000027</v>
      </c>
      <c r="CF565" s="4">
        <f>IF(COUNTIF($BH$5:$BH565,"&gt;=2")&lt;=1,SUM($BG565:$BK565)*C$8,CF564)</f>
        <v>151200</v>
      </c>
      <c r="CG565" s="4">
        <f>IF(COUNTIF($BN$5:$BN565,"&gt;=2")&lt;=1,SUM($BL565:$BP565)*D$8,CG564)</f>
        <v>604799.99999999988</v>
      </c>
      <c r="CH565" s="4">
        <f>IF(COUNTIF($BT$5:$BT565,"&gt;=2")&lt;=1,SUM($BQ565:$BU565)*E$8,CH564)</f>
        <v>2592000</v>
      </c>
      <c r="CI565" s="4">
        <f>IF(COUNTIF($BZ$5:$BZ565,"&gt;=2")&lt;=1,SUM($BV565:$BZ565)*F$8,CI564)</f>
        <v>34560000</v>
      </c>
      <c r="CJ565" s="4">
        <f t="shared" si="404"/>
        <v>8812800</v>
      </c>
      <c r="CK565" s="4">
        <f t="shared" si="405"/>
        <v>540.75</v>
      </c>
      <c r="CM565" s="4">
        <v>561</v>
      </c>
      <c r="CN565" s="4">
        <f>IF(COUNTIF($BH$5:$BH565,"&gt;=2")&gt;1,CN564,BG565)</f>
        <v>4.8999999999999995</v>
      </c>
      <c r="CO565" s="4">
        <f>IF(COUNTIF($BH$5:$BH565,"&gt;=2")&gt;1,CO564,BH565)</f>
        <v>2.1</v>
      </c>
      <c r="CP565" s="4">
        <f>IF(COUNTIF($BH$5:$BH565,"&gt;=2")&gt;1,CP564,BI565)</f>
        <v>0</v>
      </c>
      <c r="CQ565" s="4">
        <f>IF(COUNTIF($BH$5:$BH565,"&gt;=2")&gt;1,CQ564,BJ565)</f>
        <v>0</v>
      </c>
      <c r="CR565" s="4">
        <f>IF(COUNTIF($BH$5:$BH565,"&gt;=2")&gt;1,CR564,BK565)</f>
        <v>0</v>
      </c>
      <c r="CS565" s="4">
        <f>IF(COUNTIF($BN$5:$BN565,"&gt;=2")&gt;1,CS564,BL565)</f>
        <v>7</v>
      </c>
      <c r="CT565" s="4">
        <f>IF(COUNTIF($BN$5:$BN565,"&gt;=2")&gt;1,CT564,BM565)</f>
        <v>4.8999999999999995</v>
      </c>
      <c r="CU565" s="4">
        <f>IF(COUNTIF($BN$5:$BN565,"&gt;=2")&gt;1,CU564,BN565)</f>
        <v>2.1</v>
      </c>
      <c r="CV565" s="4">
        <f>IF(COUNTIF($BN$5:$BN565,"&gt;=2")&gt;1,CV564,BO565)</f>
        <v>0</v>
      </c>
      <c r="CW565" s="4">
        <f>IF(COUNTIF($BN$5:$BN565,"&gt;=2")&gt;1,CW564,BP565)</f>
        <v>0</v>
      </c>
      <c r="CX565" s="4">
        <f>IF(COUNTIF($BT$5:$BT565,"&gt;=2")&gt;1,CX564,BQ565)</f>
        <v>0</v>
      </c>
      <c r="CY565" s="4">
        <f>IF(COUNTIF($BT$5:$BT565,"&gt;=2")&gt;1,CY564,BR565)</f>
        <v>26</v>
      </c>
      <c r="CZ565" s="4">
        <f>IF(COUNTIF($BT$5:$BT565,"&gt;=2")&gt;1,CZ564,BS565)</f>
        <v>11.999999999999996</v>
      </c>
      <c r="DA565" s="4">
        <f>IF(COUNTIF($BT$5:$BT565,"&gt;=2")&gt;1,DA564,BT565)</f>
        <v>2</v>
      </c>
      <c r="DB565" s="4">
        <f>IF(COUNTIF($BT$5:$BT565,"&gt;=2")&gt;1,DB564,BU565)</f>
        <v>0</v>
      </c>
      <c r="DC565" s="4">
        <f>IF(COUNTIF($BZ$5:$BZ565,"&gt;=2")&gt;1,DC564,BV565)</f>
        <v>0</v>
      </c>
      <c r="DD565" s="4">
        <f>IF(COUNTIF($BZ$5:$BZ565,"&gt;=2")&gt;1,DD564,BW565)</f>
        <v>0</v>
      </c>
      <c r="DE565" s="4">
        <f>IF(COUNTIF($BZ$5:$BZ565,"&gt;=2")&gt;1,DE564,BX565)</f>
        <v>320</v>
      </c>
      <c r="DF565" s="4">
        <f>IF(COUNTIF($BZ$5:$BZ565,"&gt;=2")&gt;1,DF564,BY565)</f>
        <v>77.999999999999986</v>
      </c>
      <c r="DG565" s="4">
        <f>IF(COUNTIF($BZ$5:$BZ565,"&gt;=2")&gt;1,DG564,BZ565)</f>
        <v>2</v>
      </c>
      <c r="DH565" s="4">
        <f t="shared" si="406"/>
        <v>0</v>
      </c>
      <c r="DI565" s="4">
        <f t="shared" si="407"/>
        <v>0</v>
      </c>
      <c r="DJ565" s="4">
        <f t="shared" si="408"/>
        <v>0</v>
      </c>
      <c r="DK565" s="4">
        <f t="shared" si="409"/>
        <v>98.94</v>
      </c>
      <c r="DL565" s="4">
        <f t="shared" si="410"/>
        <v>3.0600000000000027</v>
      </c>
      <c r="DM565" s="4">
        <f t="shared" si="411"/>
        <v>7</v>
      </c>
      <c r="DN565" s="4">
        <f t="shared" si="412"/>
        <v>13.999999999999998</v>
      </c>
      <c r="DO565" s="4">
        <f t="shared" si="413"/>
        <v>40</v>
      </c>
      <c r="DP565" s="4">
        <f t="shared" si="414"/>
        <v>400</v>
      </c>
      <c r="DQ565" s="4">
        <f t="shared" si="415"/>
        <v>102</v>
      </c>
      <c r="DS565" s="4">
        <v>561</v>
      </c>
      <c r="DT565" s="4">
        <f>$CK565+INDEX(节奏总纲!D$4:D$163,基础状态预估!$C$2)</f>
        <v>585.00483399593907</v>
      </c>
      <c r="DU565" s="4">
        <f>$CK565+INDEX(节奏总纲!E$4:E$163,基础状态预估!$C$2)</f>
        <v>579.28268396026408</v>
      </c>
      <c r="DV565" s="4">
        <f>$CK565+INDEX(节奏总纲!F$4:F$163,基础状态预估!$C$2)</f>
        <v>572.39220630709644</v>
      </c>
      <c r="DW565" s="4">
        <f>$CK565+INDEX(节奏总纲!G$4:G$163,基础状态预估!$C$2)</f>
        <v>564.03246816526348</v>
      </c>
      <c r="DX565" s="4">
        <f>$CK565+INDEX(节奏总纲!H$4:H$163,基础状态预估!$C$2)</f>
        <v>553.69453894381218</v>
      </c>
      <c r="DY565" s="4">
        <f t="shared" si="416"/>
        <v>11.899999999999999</v>
      </c>
      <c r="DZ565" s="4">
        <f t="shared" si="417"/>
        <v>33</v>
      </c>
      <c r="EA565" s="4">
        <f t="shared" si="418"/>
        <v>334.1</v>
      </c>
      <c r="EB565" s="4">
        <f t="shared" si="419"/>
        <v>178.94</v>
      </c>
      <c r="EC565" s="4">
        <f t="shared" si="420"/>
        <v>5.0600000000000023</v>
      </c>
    </row>
    <row r="566" spans="58:133" x14ac:dyDescent="0.15">
      <c r="BF566" s="4">
        <v>562</v>
      </c>
      <c r="BG566" s="4">
        <f t="shared" si="402"/>
        <v>393.4</v>
      </c>
      <c r="BH566" s="4">
        <f t="shared" si="403"/>
        <v>168.6</v>
      </c>
      <c r="BL566" s="4">
        <f t="shared" si="391"/>
        <v>278</v>
      </c>
      <c r="BM566" s="4">
        <f t="shared" si="392"/>
        <v>194.6</v>
      </c>
      <c r="BN566" s="4">
        <f t="shared" si="393"/>
        <v>83.399999999999991</v>
      </c>
      <c r="BR566" s="4">
        <f t="shared" si="394"/>
        <v>352.95</v>
      </c>
      <c r="BS566" s="4">
        <f t="shared" si="395"/>
        <v>162.89999999999998</v>
      </c>
      <c r="BT566" s="4">
        <f t="shared" si="396"/>
        <v>27.150000000000002</v>
      </c>
      <c r="BX566" s="4">
        <f t="shared" si="397"/>
        <v>402.40000000000003</v>
      </c>
      <c r="BY566" s="4">
        <f t="shared" si="398"/>
        <v>98.08499999999998</v>
      </c>
      <c r="BZ566" s="4">
        <f t="shared" si="399"/>
        <v>2.5150000000000001</v>
      </c>
      <c r="CD566" s="4">
        <f t="shared" si="400"/>
        <v>99.91</v>
      </c>
      <c r="CE566" s="4">
        <f t="shared" si="401"/>
        <v>3.0900000000000025</v>
      </c>
      <c r="CF566" s="4">
        <f>IF(COUNTIF($BH$5:$BH566,"&gt;=2")&lt;=1,SUM($BG566:$BK566)*C$8,CF565)</f>
        <v>151200</v>
      </c>
      <c r="CG566" s="4">
        <f>IF(COUNTIF($BN$5:$BN566,"&gt;=2")&lt;=1,SUM($BL566:$BP566)*D$8,CG565)</f>
        <v>604799.99999999988</v>
      </c>
      <c r="CH566" s="4">
        <f>IF(COUNTIF($BT$5:$BT566,"&gt;=2")&lt;=1,SUM($BQ566:$BU566)*E$8,CH565)</f>
        <v>2592000</v>
      </c>
      <c r="CI566" s="4">
        <f>IF(COUNTIF($BZ$5:$BZ566,"&gt;=2")&lt;=1,SUM($BV566:$BZ566)*F$8,CI565)</f>
        <v>34560000</v>
      </c>
      <c r="CJ566" s="4">
        <f t="shared" si="404"/>
        <v>8899200</v>
      </c>
      <c r="CK566" s="4">
        <f t="shared" si="405"/>
        <v>541.75</v>
      </c>
      <c r="CM566" s="4">
        <v>562</v>
      </c>
      <c r="CN566" s="4">
        <f>IF(COUNTIF($BH$5:$BH566,"&gt;=2")&gt;1,CN565,BG566)</f>
        <v>4.8999999999999995</v>
      </c>
      <c r="CO566" s="4">
        <f>IF(COUNTIF($BH$5:$BH566,"&gt;=2")&gt;1,CO565,BH566)</f>
        <v>2.1</v>
      </c>
      <c r="CP566" s="4">
        <f>IF(COUNTIF($BH$5:$BH566,"&gt;=2")&gt;1,CP565,BI566)</f>
        <v>0</v>
      </c>
      <c r="CQ566" s="4">
        <f>IF(COUNTIF($BH$5:$BH566,"&gt;=2")&gt;1,CQ565,BJ566)</f>
        <v>0</v>
      </c>
      <c r="CR566" s="4">
        <f>IF(COUNTIF($BH$5:$BH566,"&gt;=2")&gt;1,CR565,BK566)</f>
        <v>0</v>
      </c>
      <c r="CS566" s="4">
        <f>IF(COUNTIF($BN$5:$BN566,"&gt;=2")&gt;1,CS565,BL566)</f>
        <v>7</v>
      </c>
      <c r="CT566" s="4">
        <f>IF(COUNTIF($BN$5:$BN566,"&gt;=2")&gt;1,CT565,BM566)</f>
        <v>4.8999999999999995</v>
      </c>
      <c r="CU566" s="4">
        <f>IF(COUNTIF($BN$5:$BN566,"&gt;=2")&gt;1,CU565,BN566)</f>
        <v>2.1</v>
      </c>
      <c r="CV566" s="4">
        <f>IF(COUNTIF($BN$5:$BN566,"&gt;=2")&gt;1,CV565,BO566)</f>
        <v>0</v>
      </c>
      <c r="CW566" s="4">
        <f>IF(COUNTIF($BN$5:$BN566,"&gt;=2")&gt;1,CW565,BP566)</f>
        <v>0</v>
      </c>
      <c r="CX566" s="4">
        <f>IF(COUNTIF($BT$5:$BT566,"&gt;=2")&gt;1,CX565,BQ566)</f>
        <v>0</v>
      </c>
      <c r="CY566" s="4">
        <f>IF(COUNTIF($BT$5:$BT566,"&gt;=2")&gt;1,CY565,BR566)</f>
        <v>26</v>
      </c>
      <c r="CZ566" s="4">
        <f>IF(COUNTIF($BT$5:$BT566,"&gt;=2")&gt;1,CZ565,BS566)</f>
        <v>11.999999999999996</v>
      </c>
      <c r="DA566" s="4">
        <f>IF(COUNTIF($BT$5:$BT566,"&gt;=2")&gt;1,DA565,BT566)</f>
        <v>2</v>
      </c>
      <c r="DB566" s="4">
        <f>IF(COUNTIF($BT$5:$BT566,"&gt;=2")&gt;1,DB565,BU566)</f>
        <v>0</v>
      </c>
      <c r="DC566" s="4">
        <f>IF(COUNTIF($BZ$5:$BZ566,"&gt;=2")&gt;1,DC565,BV566)</f>
        <v>0</v>
      </c>
      <c r="DD566" s="4">
        <f>IF(COUNTIF($BZ$5:$BZ566,"&gt;=2")&gt;1,DD565,BW566)</f>
        <v>0</v>
      </c>
      <c r="DE566" s="4">
        <f>IF(COUNTIF($BZ$5:$BZ566,"&gt;=2")&gt;1,DE565,BX566)</f>
        <v>320</v>
      </c>
      <c r="DF566" s="4">
        <f>IF(COUNTIF($BZ$5:$BZ566,"&gt;=2")&gt;1,DF565,BY566)</f>
        <v>77.999999999999986</v>
      </c>
      <c r="DG566" s="4">
        <f>IF(COUNTIF($BZ$5:$BZ566,"&gt;=2")&gt;1,DG565,BZ566)</f>
        <v>2</v>
      </c>
      <c r="DH566" s="4">
        <f t="shared" si="406"/>
        <v>0</v>
      </c>
      <c r="DI566" s="4">
        <f t="shared" si="407"/>
        <v>0</v>
      </c>
      <c r="DJ566" s="4">
        <f t="shared" si="408"/>
        <v>0</v>
      </c>
      <c r="DK566" s="4">
        <f t="shared" si="409"/>
        <v>99.91</v>
      </c>
      <c r="DL566" s="4">
        <f t="shared" si="410"/>
        <v>3.0900000000000025</v>
      </c>
      <c r="DM566" s="4">
        <f t="shared" si="411"/>
        <v>7</v>
      </c>
      <c r="DN566" s="4">
        <f t="shared" si="412"/>
        <v>13.999999999999998</v>
      </c>
      <c r="DO566" s="4">
        <f t="shared" si="413"/>
        <v>40</v>
      </c>
      <c r="DP566" s="4">
        <f t="shared" si="414"/>
        <v>400</v>
      </c>
      <c r="DQ566" s="4">
        <f t="shared" si="415"/>
        <v>103</v>
      </c>
      <c r="DS566" s="4">
        <v>562</v>
      </c>
      <c r="DT566" s="4">
        <f>$CK566+INDEX(节奏总纲!D$4:D$163,基础状态预估!$C$2)</f>
        <v>586.00483399593907</v>
      </c>
      <c r="DU566" s="4">
        <f>$CK566+INDEX(节奏总纲!E$4:E$163,基础状态预估!$C$2)</f>
        <v>580.28268396026408</v>
      </c>
      <c r="DV566" s="4">
        <f>$CK566+INDEX(节奏总纲!F$4:F$163,基础状态预估!$C$2)</f>
        <v>573.39220630709644</v>
      </c>
      <c r="DW566" s="4">
        <f>$CK566+INDEX(节奏总纲!G$4:G$163,基础状态预估!$C$2)</f>
        <v>565.03246816526348</v>
      </c>
      <c r="DX566" s="4">
        <f>$CK566+INDEX(节奏总纲!H$4:H$163,基础状态预估!$C$2)</f>
        <v>554.69453894381218</v>
      </c>
      <c r="DY566" s="4">
        <f t="shared" si="416"/>
        <v>11.899999999999999</v>
      </c>
      <c r="DZ566" s="4">
        <f t="shared" si="417"/>
        <v>33</v>
      </c>
      <c r="EA566" s="4">
        <f t="shared" si="418"/>
        <v>334.1</v>
      </c>
      <c r="EB566" s="4">
        <f t="shared" si="419"/>
        <v>179.90999999999997</v>
      </c>
      <c r="EC566" s="4">
        <f t="shared" si="420"/>
        <v>5.0900000000000025</v>
      </c>
    </row>
    <row r="567" spans="58:133" x14ac:dyDescent="0.15">
      <c r="BF567" s="4">
        <v>563</v>
      </c>
      <c r="BG567" s="4">
        <f t="shared" si="402"/>
        <v>394.09999999999997</v>
      </c>
      <c r="BH567" s="4">
        <f t="shared" si="403"/>
        <v>168.9</v>
      </c>
      <c r="BL567" s="4">
        <f t="shared" si="391"/>
        <v>278.5</v>
      </c>
      <c r="BM567" s="4">
        <f t="shared" si="392"/>
        <v>194.95</v>
      </c>
      <c r="BN567" s="4">
        <f t="shared" si="393"/>
        <v>83.55</v>
      </c>
      <c r="BR567" s="4">
        <f t="shared" si="394"/>
        <v>353.6</v>
      </c>
      <c r="BS567" s="4">
        <f t="shared" si="395"/>
        <v>163.19999999999996</v>
      </c>
      <c r="BT567" s="4">
        <f t="shared" si="396"/>
        <v>27.200000000000003</v>
      </c>
      <c r="BX567" s="4">
        <f t="shared" si="397"/>
        <v>403.20000000000005</v>
      </c>
      <c r="BY567" s="4">
        <f t="shared" si="398"/>
        <v>98.279999999999973</v>
      </c>
      <c r="BZ567" s="4">
        <f t="shared" si="399"/>
        <v>2.52</v>
      </c>
      <c r="CD567" s="4">
        <f t="shared" si="400"/>
        <v>100.88</v>
      </c>
      <c r="CE567" s="4">
        <f t="shared" si="401"/>
        <v>3.1200000000000028</v>
      </c>
      <c r="CF567" s="4">
        <f>IF(COUNTIF($BH$5:$BH567,"&gt;=2")&lt;=1,SUM($BG567:$BK567)*C$8,CF566)</f>
        <v>151200</v>
      </c>
      <c r="CG567" s="4">
        <f>IF(COUNTIF($BN$5:$BN567,"&gt;=2")&lt;=1,SUM($BL567:$BP567)*D$8,CG566)</f>
        <v>604799.99999999988</v>
      </c>
      <c r="CH567" s="4">
        <f>IF(COUNTIF($BT$5:$BT567,"&gt;=2")&lt;=1,SUM($BQ567:$BU567)*E$8,CH566)</f>
        <v>2592000</v>
      </c>
      <c r="CI567" s="4">
        <f>IF(COUNTIF($BZ$5:$BZ567,"&gt;=2")&lt;=1,SUM($BV567:$BZ567)*F$8,CI566)</f>
        <v>34560000</v>
      </c>
      <c r="CJ567" s="4">
        <f t="shared" si="404"/>
        <v>8985600</v>
      </c>
      <c r="CK567" s="4">
        <f t="shared" si="405"/>
        <v>542.75</v>
      </c>
      <c r="CM567" s="4">
        <v>563</v>
      </c>
      <c r="CN567" s="4">
        <f>IF(COUNTIF($BH$5:$BH567,"&gt;=2")&gt;1,CN566,BG567)</f>
        <v>4.8999999999999995</v>
      </c>
      <c r="CO567" s="4">
        <f>IF(COUNTIF($BH$5:$BH567,"&gt;=2")&gt;1,CO566,BH567)</f>
        <v>2.1</v>
      </c>
      <c r="CP567" s="4">
        <f>IF(COUNTIF($BH$5:$BH567,"&gt;=2")&gt;1,CP566,BI567)</f>
        <v>0</v>
      </c>
      <c r="CQ567" s="4">
        <f>IF(COUNTIF($BH$5:$BH567,"&gt;=2")&gt;1,CQ566,BJ567)</f>
        <v>0</v>
      </c>
      <c r="CR567" s="4">
        <f>IF(COUNTIF($BH$5:$BH567,"&gt;=2")&gt;1,CR566,BK567)</f>
        <v>0</v>
      </c>
      <c r="CS567" s="4">
        <f>IF(COUNTIF($BN$5:$BN567,"&gt;=2")&gt;1,CS566,BL567)</f>
        <v>7</v>
      </c>
      <c r="CT567" s="4">
        <f>IF(COUNTIF($BN$5:$BN567,"&gt;=2")&gt;1,CT566,BM567)</f>
        <v>4.8999999999999995</v>
      </c>
      <c r="CU567" s="4">
        <f>IF(COUNTIF($BN$5:$BN567,"&gt;=2")&gt;1,CU566,BN567)</f>
        <v>2.1</v>
      </c>
      <c r="CV567" s="4">
        <f>IF(COUNTIF($BN$5:$BN567,"&gt;=2")&gt;1,CV566,BO567)</f>
        <v>0</v>
      </c>
      <c r="CW567" s="4">
        <f>IF(COUNTIF($BN$5:$BN567,"&gt;=2")&gt;1,CW566,BP567)</f>
        <v>0</v>
      </c>
      <c r="CX567" s="4">
        <f>IF(COUNTIF($BT$5:$BT567,"&gt;=2")&gt;1,CX566,BQ567)</f>
        <v>0</v>
      </c>
      <c r="CY567" s="4">
        <f>IF(COUNTIF($BT$5:$BT567,"&gt;=2")&gt;1,CY566,BR567)</f>
        <v>26</v>
      </c>
      <c r="CZ567" s="4">
        <f>IF(COUNTIF($BT$5:$BT567,"&gt;=2")&gt;1,CZ566,BS567)</f>
        <v>11.999999999999996</v>
      </c>
      <c r="DA567" s="4">
        <f>IF(COUNTIF($BT$5:$BT567,"&gt;=2")&gt;1,DA566,BT567)</f>
        <v>2</v>
      </c>
      <c r="DB567" s="4">
        <f>IF(COUNTIF($BT$5:$BT567,"&gt;=2")&gt;1,DB566,BU567)</f>
        <v>0</v>
      </c>
      <c r="DC567" s="4">
        <f>IF(COUNTIF($BZ$5:$BZ567,"&gt;=2")&gt;1,DC566,BV567)</f>
        <v>0</v>
      </c>
      <c r="DD567" s="4">
        <f>IF(COUNTIF($BZ$5:$BZ567,"&gt;=2")&gt;1,DD566,BW567)</f>
        <v>0</v>
      </c>
      <c r="DE567" s="4">
        <f>IF(COUNTIF($BZ$5:$BZ567,"&gt;=2")&gt;1,DE566,BX567)</f>
        <v>320</v>
      </c>
      <c r="DF567" s="4">
        <f>IF(COUNTIF($BZ$5:$BZ567,"&gt;=2")&gt;1,DF566,BY567)</f>
        <v>77.999999999999986</v>
      </c>
      <c r="DG567" s="4">
        <f>IF(COUNTIF($BZ$5:$BZ567,"&gt;=2")&gt;1,DG566,BZ567)</f>
        <v>2</v>
      </c>
      <c r="DH567" s="4">
        <f t="shared" si="406"/>
        <v>0</v>
      </c>
      <c r="DI567" s="4">
        <f t="shared" si="407"/>
        <v>0</v>
      </c>
      <c r="DJ567" s="4">
        <f t="shared" si="408"/>
        <v>0</v>
      </c>
      <c r="DK567" s="4">
        <f t="shared" si="409"/>
        <v>100.88</v>
      </c>
      <c r="DL567" s="4">
        <f t="shared" si="410"/>
        <v>3.1200000000000028</v>
      </c>
      <c r="DM567" s="4">
        <f t="shared" si="411"/>
        <v>7</v>
      </c>
      <c r="DN567" s="4">
        <f t="shared" si="412"/>
        <v>13.999999999999998</v>
      </c>
      <c r="DO567" s="4">
        <f t="shared" si="413"/>
        <v>40</v>
      </c>
      <c r="DP567" s="4">
        <f t="shared" si="414"/>
        <v>400</v>
      </c>
      <c r="DQ567" s="4">
        <f t="shared" si="415"/>
        <v>104</v>
      </c>
      <c r="DS567" s="4">
        <v>563</v>
      </c>
      <c r="DT567" s="4">
        <f>$CK567+INDEX(节奏总纲!D$4:D$163,基础状态预估!$C$2)</f>
        <v>587.00483399593907</v>
      </c>
      <c r="DU567" s="4">
        <f>$CK567+INDEX(节奏总纲!E$4:E$163,基础状态预估!$C$2)</f>
        <v>581.28268396026408</v>
      </c>
      <c r="DV567" s="4">
        <f>$CK567+INDEX(节奏总纲!F$4:F$163,基础状态预估!$C$2)</f>
        <v>574.39220630709644</v>
      </c>
      <c r="DW567" s="4">
        <f>$CK567+INDEX(节奏总纲!G$4:G$163,基础状态预估!$C$2)</f>
        <v>566.03246816526348</v>
      </c>
      <c r="DX567" s="4">
        <f>$CK567+INDEX(节奏总纲!H$4:H$163,基础状态预估!$C$2)</f>
        <v>555.69453894381218</v>
      </c>
      <c r="DY567" s="4">
        <f t="shared" si="416"/>
        <v>11.899999999999999</v>
      </c>
      <c r="DZ567" s="4">
        <f t="shared" si="417"/>
        <v>33</v>
      </c>
      <c r="EA567" s="4">
        <f t="shared" si="418"/>
        <v>334.1</v>
      </c>
      <c r="EB567" s="4">
        <f t="shared" si="419"/>
        <v>180.88</v>
      </c>
      <c r="EC567" s="4">
        <f t="shared" si="420"/>
        <v>5.1200000000000028</v>
      </c>
    </row>
    <row r="568" spans="58:133" x14ac:dyDescent="0.15">
      <c r="BF568" s="4">
        <v>564</v>
      </c>
      <c r="BG568" s="4">
        <f t="shared" si="402"/>
        <v>394.79999999999995</v>
      </c>
      <c r="BH568" s="4">
        <f t="shared" si="403"/>
        <v>169.2</v>
      </c>
      <c r="BL568" s="4">
        <f t="shared" si="391"/>
        <v>279</v>
      </c>
      <c r="BM568" s="4">
        <f t="shared" si="392"/>
        <v>195.29999999999998</v>
      </c>
      <c r="BN568" s="4">
        <f t="shared" si="393"/>
        <v>83.7</v>
      </c>
      <c r="BR568" s="4">
        <f t="shared" si="394"/>
        <v>354.25</v>
      </c>
      <c r="BS568" s="4">
        <f t="shared" si="395"/>
        <v>163.49999999999997</v>
      </c>
      <c r="BT568" s="4">
        <f t="shared" si="396"/>
        <v>27.25</v>
      </c>
      <c r="BX568" s="4">
        <f t="shared" si="397"/>
        <v>404</v>
      </c>
      <c r="BY568" s="4">
        <f t="shared" si="398"/>
        <v>98.47499999999998</v>
      </c>
      <c r="BZ568" s="4">
        <f t="shared" si="399"/>
        <v>2.5249999999999999</v>
      </c>
      <c r="CD568" s="4">
        <f t="shared" si="400"/>
        <v>101.85</v>
      </c>
      <c r="CE568" s="4">
        <f t="shared" si="401"/>
        <v>3.150000000000003</v>
      </c>
      <c r="CF568" s="4">
        <f>IF(COUNTIF($BH$5:$BH568,"&gt;=2")&lt;=1,SUM($BG568:$BK568)*C$8,CF567)</f>
        <v>151200</v>
      </c>
      <c r="CG568" s="4">
        <f>IF(COUNTIF($BN$5:$BN568,"&gt;=2")&lt;=1,SUM($BL568:$BP568)*D$8,CG567)</f>
        <v>604799.99999999988</v>
      </c>
      <c r="CH568" s="4">
        <f>IF(COUNTIF($BT$5:$BT568,"&gt;=2")&lt;=1,SUM($BQ568:$BU568)*E$8,CH567)</f>
        <v>2592000</v>
      </c>
      <c r="CI568" s="4">
        <f>IF(COUNTIF($BZ$5:$BZ568,"&gt;=2")&lt;=1,SUM($BV568:$BZ568)*F$8,CI567)</f>
        <v>34560000</v>
      </c>
      <c r="CJ568" s="4">
        <f t="shared" si="404"/>
        <v>9072000</v>
      </c>
      <c r="CK568" s="4">
        <f t="shared" si="405"/>
        <v>543.75</v>
      </c>
      <c r="CM568" s="4">
        <v>564</v>
      </c>
      <c r="CN568" s="4">
        <f>IF(COUNTIF($BH$5:$BH568,"&gt;=2")&gt;1,CN567,BG568)</f>
        <v>4.8999999999999995</v>
      </c>
      <c r="CO568" s="4">
        <f>IF(COUNTIF($BH$5:$BH568,"&gt;=2")&gt;1,CO567,BH568)</f>
        <v>2.1</v>
      </c>
      <c r="CP568" s="4">
        <f>IF(COUNTIF($BH$5:$BH568,"&gt;=2")&gt;1,CP567,BI568)</f>
        <v>0</v>
      </c>
      <c r="CQ568" s="4">
        <f>IF(COUNTIF($BH$5:$BH568,"&gt;=2")&gt;1,CQ567,BJ568)</f>
        <v>0</v>
      </c>
      <c r="CR568" s="4">
        <f>IF(COUNTIF($BH$5:$BH568,"&gt;=2")&gt;1,CR567,BK568)</f>
        <v>0</v>
      </c>
      <c r="CS568" s="4">
        <f>IF(COUNTIF($BN$5:$BN568,"&gt;=2")&gt;1,CS567,BL568)</f>
        <v>7</v>
      </c>
      <c r="CT568" s="4">
        <f>IF(COUNTIF($BN$5:$BN568,"&gt;=2")&gt;1,CT567,BM568)</f>
        <v>4.8999999999999995</v>
      </c>
      <c r="CU568" s="4">
        <f>IF(COUNTIF($BN$5:$BN568,"&gt;=2")&gt;1,CU567,BN568)</f>
        <v>2.1</v>
      </c>
      <c r="CV568" s="4">
        <f>IF(COUNTIF($BN$5:$BN568,"&gt;=2")&gt;1,CV567,BO568)</f>
        <v>0</v>
      </c>
      <c r="CW568" s="4">
        <f>IF(COUNTIF($BN$5:$BN568,"&gt;=2")&gt;1,CW567,BP568)</f>
        <v>0</v>
      </c>
      <c r="CX568" s="4">
        <f>IF(COUNTIF($BT$5:$BT568,"&gt;=2")&gt;1,CX567,BQ568)</f>
        <v>0</v>
      </c>
      <c r="CY568" s="4">
        <f>IF(COUNTIF($BT$5:$BT568,"&gt;=2")&gt;1,CY567,BR568)</f>
        <v>26</v>
      </c>
      <c r="CZ568" s="4">
        <f>IF(COUNTIF($BT$5:$BT568,"&gt;=2")&gt;1,CZ567,BS568)</f>
        <v>11.999999999999996</v>
      </c>
      <c r="DA568" s="4">
        <f>IF(COUNTIF($BT$5:$BT568,"&gt;=2")&gt;1,DA567,BT568)</f>
        <v>2</v>
      </c>
      <c r="DB568" s="4">
        <f>IF(COUNTIF($BT$5:$BT568,"&gt;=2")&gt;1,DB567,BU568)</f>
        <v>0</v>
      </c>
      <c r="DC568" s="4">
        <f>IF(COUNTIF($BZ$5:$BZ568,"&gt;=2")&gt;1,DC567,BV568)</f>
        <v>0</v>
      </c>
      <c r="DD568" s="4">
        <f>IF(COUNTIF($BZ$5:$BZ568,"&gt;=2")&gt;1,DD567,BW568)</f>
        <v>0</v>
      </c>
      <c r="DE568" s="4">
        <f>IF(COUNTIF($BZ$5:$BZ568,"&gt;=2")&gt;1,DE567,BX568)</f>
        <v>320</v>
      </c>
      <c r="DF568" s="4">
        <f>IF(COUNTIF($BZ$5:$BZ568,"&gt;=2")&gt;1,DF567,BY568)</f>
        <v>77.999999999999986</v>
      </c>
      <c r="DG568" s="4">
        <f>IF(COUNTIF($BZ$5:$BZ568,"&gt;=2")&gt;1,DG567,BZ568)</f>
        <v>2</v>
      </c>
      <c r="DH568" s="4">
        <f t="shared" si="406"/>
        <v>0</v>
      </c>
      <c r="DI568" s="4">
        <f t="shared" si="407"/>
        <v>0</v>
      </c>
      <c r="DJ568" s="4">
        <f t="shared" si="408"/>
        <v>0</v>
      </c>
      <c r="DK568" s="4">
        <f t="shared" si="409"/>
        <v>101.85</v>
      </c>
      <c r="DL568" s="4">
        <f t="shared" si="410"/>
        <v>3.150000000000003</v>
      </c>
      <c r="DM568" s="4">
        <f t="shared" si="411"/>
        <v>7</v>
      </c>
      <c r="DN568" s="4">
        <f t="shared" si="412"/>
        <v>13.999999999999998</v>
      </c>
      <c r="DO568" s="4">
        <f t="shared" si="413"/>
        <v>40</v>
      </c>
      <c r="DP568" s="4">
        <f t="shared" si="414"/>
        <v>400</v>
      </c>
      <c r="DQ568" s="4">
        <f t="shared" si="415"/>
        <v>105</v>
      </c>
      <c r="DS568" s="4">
        <v>564</v>
      </c>
      <c r="DT568" s="4">
        <f>$CK568+INDEX(节奏总纲!D$4:D$163,基础状态预估!$C$2)</f>
        <v>588.00483399593907</v>
      </c>
      <c r="DU568" s="4">
        <f>$CK568+INDEX(节奏总纲!E$4:E$163,基础状态预估!$C$2)</f>
        <v>582.28268396026408</v>
      </c>
      <c r="DV568" s="4">
        <f>$CK568+INDEX(节奏总纲!F$4:F$163,基础状态预估!$C$2)</f>
        <v>575.39220630709644</v>
      </c>
      <c r="DW568" s="4">
        <f>$CK568+INDEX(节奏总纲!G$4:G$163,基础状态预估!$C$2)</f>
        <v>567.03246816526348</v>
      </c>
      <c r="DX568" s="4">
        <f>$CK568+INDEX(节奏总纲!H$4:H$163,基础状态预估!$C$2)</f>
        <v>556.69453894381218</v>
      </c>
      <c r="DY568" s="4">
        <f t="shared" si="416"/>
        <v>11.899999999999999</v>
      </c>
      <c r="DZ568" s="4">
        <f t="shared" si="417"/>
        <v>33</v>
      </c>
      <c r="EA568" s="4">
        <f t="shared" si="418"/>
        <v>334.1</v>
      </c>
      <c r="EB568" s="4">
        <f t="shared" si="419"/>
        <v>181.84999999999997</v>
      </c>
      <c r="EC568" s="4">
        <f t="shared" si="420"/>
        <v>5.150000000000003</v>
      </c>
    </row>
    <row r="569" spans="58:133" x14ac:dyDescent="0.15">
      <c r="BF569" s="4">
        <v>565</v>
      </c>
      <c r="BG569" s="4">
        <f t="shared" si="402"/>
        <v>395.5</v>
      </c>
      <c r="BH569" s="4">
        <f t="shared" si="403"/>
        <v>169.5</v>
      </c>
      <c r="BL569" s="4">
        <f t="shared" si="391"/>
        <v>279.5</v>
      </c>
      <c r="BM569" s="4">
        <f t="shared" si="392"/>
        <v>195.64999999999998</v>
      </c>
      <c r="BN569" s="4">
        <f t="shared" si="393"/>
        <v>83.85</v>
      </c>
      <c r="BR569" s="4">
        <f t="shared" si="394"/>
        <v>354.90000000000003</v>
      </c>
      <c r="BS569" s="4">
        <f t="shared" si="395"/>
        <v>163.79999999999995</v>
      </c>
      <c r="BT569" s="4">
        <f t="shared" si="396"/>
        <v>27.3</v>
      </c>
      <c r="BX569" s="4">
        <f t="shared" si="397"/>
        <v>404.8</v>
      </c>
      <c r="BY569" s="4">
        <f t="shared" si="398"/>
        <v>98.669999999999973</v>
      </c>
      <c r="BZ569" s="4">
        <f t="shared" si="399"/>
        <v>2.5300000000000002</v>
      </c>
      <c r="CD569" s="4">
        <f t="shared" si="400"/>
        <v>102.82</v>
      </c>
      <c r="CE569" s="4">
        <f t="shared" si="401"/>
        <v>3.1800000000000028</v>
      </c>
      <c r="CF569" s="4">
        <f>IF(COUNTIF($BH$5:$BH569,"&gt;=2")&lt;=1,SUM($BG569:$BK569)*C$8,CF568)</f>
        <v>151200</v>
      </c>
      <c r="CG569" s="4">
        <f>IF(COUNTIF($BN$5:$BN569,"&gt;=2")&lt;=1,SUM($BL569:$BP569)*D$8,CG568)</f>
        <v>604799.99999999988</v>
      </c>
      <c r="CH569" s="4">
        <f>IF(COUNTIF($BT$5:$BT569,"&gt;=2")&lt;=1,SUM($BQ569:$BU569)*E$8,CH568)</f>
        <v>2592000</v>
      </c>
      <c r="CI569" s="4">
        <f>IF(COUNTIF($BZ$5:$BZ569,"&gt;=2")&lt;=1,SUM($BV569:$BZ569)*F$8,CI568)</f>
        <v>34560000</v>
      </c>
      <c r="CJ569" s="4">
        <f t="shared" si="404"/>
        <v>9158400</v>
      </c>
      <c r="CK569" s="4">
        <f t="shared" si="405"/>
        <v>544.75</v>
      </c>
      <c r="CM569" s="4">
        <v>565</v>
      </c>
      <c r="CN569" s="4">
        <f>IF(COUNTIF($BH$5:$BH569,"&gt;=2")&gt;1,CN568,BG569)</f>
        <v>4.8999999999999995</v>
      </c>
      <c r="CO569" s="4">
        <f>IF(COUNTIF($BH$5:$BH569,"&gt;=2")&gt;1,CO568,BH569)</f>
        <v>2.1</v>
      </c>
      <c r="CP569" s="4">
        <f>IF(COUNTIF($BH$5:$BH569,"&gt;=2")&gt;1,CP568,BI569)</f>
        <v>0</v>
      </c>
      <c r="CQ569" s="4">
        <f>IF(COUNTIF($BH$5:$BH569,"&gt;=2")&gt;1,CQ568,BJ569)</f>
        <v>0</v>
      </c>
      <c r="CR569" s="4">
        <f>IF(COUNTIF($BH$5:$BH569,"&gt;=2")&gt;1,CR568,BK569)</f>
        <v>0</v>
      </c>
      <c r="CS569" s="4">
        <f>IF(COUNTIF($BN$5:$BN569,"&gt;=2")&gt;1,CS568,BL569)</f>
        <v>7</v>
      </c>
      <c r="CT569" s="4">
        <f>IF(COUNTIF($BN$5:$BN569,"&gt;=2")&gt;1,CT568,BM569)</f>
        <v>4.8999999999999995</v>
      </c>
      <c r="CU569" s="4">
        <f>IF(COUNTIF($BN$5:$BN569,"&gt;=2")&gt;1,CU568,BN569)</f>
        <v>2.1</v>
      </c>
      <c r="CV569" s="4">
        <f>IF(COUNTIF($BN$5:$BN569,"&gt;=2")&gt;1,CV568,BO569)</f>
        <v>0</v>
      </c>
      <c r="CW569" s="4">
        <f>IF(COUNTIF($BN$5:$BN569,"&gt;=2")&gt;1,CW568,BP569)</f>
        <v>0</v>
      </c>
      <c r="CX569" s="4">
        <f>IF(COUNTIF($BT$5:$BT569,"&gt;=2")&gt;1,CX568,BQ569)</f>
        <v>0</v>
      </c>
      <c r="CY569" s="4">
        <f>IF(COUNTIF($BT$5:$BT569,"&gt;=2")&gt;1,CY568,BR569)</f>
        <v>26</v>
      </c>
      <c r="CZ569" s="4">
        <f>IF(COUNTIF($BT$5:$BT569,"&gt;=2")&gt;1,CZ568,BS569)</f>
        <v>11.999999999999996</v>
      </c>
      <c r="DA569" s="4">
        <f>IF(COUNTIF($BT$5:$BT569,"&gt;=2")&gt;1,DA568,BT569)</f>
        <v>2</v>
      </c>
      <c r="DB569" s="4">
        <f>IF(COUNTIF($BT$5:$BT569,"&gt;=2")&gt;1,DB568,BU569)</f>
        <v>0</v>
      </c>
      <c r="DC569" s="4">
        <f>IF(COUNTIF($BZ$5:$BZ569,"&gt;=2")&gt;1,DC568,BV569)</f>
        <v>0</v>
      </c>
      <c r="DD569" s="4">
        <f>IF(COUNTIF($BZ$5:$BZ569,"&gt;=2")&gt;1,DD568,BW569)</f>
        <v>0</v>
      </c>
      <c r="DE569" s="4">
        <f>IF(COUNTIF($BZ$5:$BZ569,"&gt;=2")&gt;1,DE568,BX569)</f>
        <v>320</v>
      </c>
      <c r="DF569" s="4">
        <f>IF(COUNTIF($BZ$5:$BZ569,"&gt;=2")&gt;1,DF568,BY569)</f>
        <v>77.999999999999986</v>
      </c>
      <c r="DG569" s="4">
        <f>IF(COUNTIF($BZ$5:$BZ569,"&gt;=2")&gt;1,DG568,BZ569)</f>
        <v>2</v>
      </c>
      <c r="DH569" s="4">
        <f t="shared" si="406"/>
        <v>0</v>
      </c>
      <c r="DI569" s="4">
        <f t="shared" si="407"/>
        <v>0</v>
      </c>
      <c r="DJ569" s="4">
        <f t="shared" si="408"/>
        <v>0</v>
      </c>
      <c r="DK569" s="4">
        <f t="shared" si="409"/>
        <v>102.82</v>
      </c>
      <c r="DL569" s="4">
        <f t="shared" si="410"/>
        <v>3.1800000000000028</v>
      </c>
      <c r="DM569" s="4">
        <f t="shared" si="411"/>
        <v>7</v>
      </c>
      <c r="DN569" s="4">
        <f t="shared" si="412"/>
        <v>13.999999999999998</v>
      </c>
      <c r="DO569" s="4">
        <f t="shared" si="413"/>
        <v>40</v>
      </c>
      <c r="DP569" s="4">
        <f t="shared" si="414"/>
        <v>400</v>
      </c>
      <c r="DQ569" s="4">
        <f t="shared" si="415"/>
        <v>106</v>
      </c>
      <c r="DS569" s="4">
        <v>565</v>
      </c>
      <c r="DT569" s="4">
        <f>$CK569+INDEX(节奏总纲!D$4:D$163,基础状态预估!$C$2)</f>
        <v>589.00483399593907</v>
      </c>
      <c r="DU569" s="4">
        <f>$CK569+INDEX(节奏总纲!E$4:E$163,基础状态预估!$C$2)</f>
        <v>583.28268396026408</v>
      </c>
      <c r="DV569" s="4">
        <f>$CK569+INDEX(节奏总纲!F$4:F$163,基础状态预估!$C$2)</f>
        <v>576.39220630709644</v>
      </c>
      <c r="DW569" s="4">
        <f>$CK569+INDEX(节奏总纲!G$4:G$163,基础状态预估!$C$2)</f>
        <v>568.03246816526348</v>
      </c>
      <c r="DX569" s="4">
        <f>$CK569+INDEX(节奏总纲!H$4:H$163,基础状态预估!$C$2)</f>
        <v>557.69453894381218</v>
      </c>
      <c r="DY569" s="4">
        <f t="shared" si="416"/>
        <v>11.899999999999999</v>
      </c>
      <c r="DZ569" s="4">
        <f t="shared" si="417"/>
        <v>33</v>
      </c>
      <c r="EA569" s="4">
        <f t="shared" si="418"/>
        <v>334.1</v>
      </c>
      <c r="EB569" s="4">
        <f t="shared" si="419"/>
        <v>182.82</v>
      </c>
      <c r="EC569" s="4">
        <f t="shared" si="420"/>
        <v>5.1800000000000033</v>
      </c>
    </row>
    <row r="570" spans="58:133" x14ac:dyDescent="0.15">
      <c r="BF570" s="4">
        <v>566</v>
      </c>
      <c r="BG570" s="4">
        <f t="shared" si="402"/>
        <v>396.2</v>
      </c>
      <c r="BH570" s="4">
        <f t="shared" si="403"/>
        <v>169.79999999999998</v>
      </c>
      <c r="BL570" s="4">
        <f t="shared" si="391"/>
        <v>280</v>
      </c>
      <c r="BM570" s="4">
        <f t="shared" si="392"/>
        <v>196</v>
      </c>
      <c r="BN570" s="4">
        <f t="shared" si="393"/>
        <v>84</v>
      </c>
      <c r="BR570" s="4">
        <f t="shared" si="394"/>
        <v>355.55</v>
      </c>
      <c r="BS570" s="4">
        <f t="shared" si="395"/>
        <v>164.09999999999997</v>
      </c>
      <c r="BT570" s="4">
        <f t="shared" si="396"/>
        <v>27.35</v>
      </c>
      <c r="BX570" s="4">
        <f t="shared" si="397"/>
        <v>405.6</v>
      </c>
      <c r="BY570" s="4">
        <f t="shared" si="398"/>
        <v>98.864999999999981</v>
      </c>
      <c r="BZ570" s="4">
        <f t="shared" si="399"/>
        <v>2.5350000000000001</v>
      </c>
      <c r="CD570" s="4">
        <f t="shared" si="400"/>
        <v>103.78999999999999</v>
      </c>
      <c r="CE570" s="4">
        <f t="shared" si="401"/>
        <v>3.2100000000000026</v>
      </c>
      <c r="CF570" s="4">
        <f>IF(COUNTIF($BH$5:$BH570,"&gt;=2")&lt;=1,SUM($BG570:$BK570)*C$8,CF569)</f>
        <v>151200</v>
      </c>
      <c r="CG570" s="4">
        <f>IF(COUNTIF($BN$5:$BN570,"&gt;=2")&lt;=1,SUM($BL570:$BP570)*D$8,CG569)</f>
        <v>604799.99999999988</v>
      </c>
      <c r="CH570" s="4">
        <f>IF(COUNTIF($BT$5:$BT570,"&gt;=2")&lt;=1,SUM($BQ570:$BU570)*E$8,CH569)</f>
        <v>2592000</v>
      </c>
      <c r="CI570" s="4">
        <f>IF(COUNTIF($BZ$5:$BZ570,"&gt;=2")&lt;=1,SUM($BV570:$BZ570)*F$8,CI569)</f>
        <v>34560000</v>
      </c>
      <c r="CJ570" s="4">
        <f t="shared" si="404"/>
        <v>9244800</v>
      </c>
      <c r="CK570" s="4">
        <f t="shared" si="405"/>
        <v>545.75</v>
      </c>
      <c r="CM570" s="4">
        <v>566</v>
      </c>
      <c r="CN570" s="4">
        <f>IF(COUNTIF($BH$5:$BH570,"&gt;=2")&gt;1,CN569,BG570)</f>
        <v>4.8999999999999995</v>
      </c>
      <c r="CO570" s="4">
        <f>IF(COUNTIF($BH$5:$BH570,"&gt;=2")&gt;1,CO569,BH570)</f>
        <v>2.1</v>
      </c>
      <c r="CP570" s="4">
        <f>IF(COUNTIF($BH$5:$BH570,"&gt;=2")&gt;1,CP569,BI570)</f>
        <v>0</v>
      </c>
      <c r="CQ570" s="4">
        <f>IF(COUNTIF($BH$5:$BH570,"&gt;=2")&gt;1,CQ569,BJ570)</f>
        <v>0</v>
      </c>
      <c r="CR570" s="4">
        <f>IF(COUNTIF($BH$5:$BH570,"&gt;=2")&gt;1,CR569,BK570)</f>
        <v>0</v>
      </c>
      <c r="CS570" s="4">
        <f>IF(COUNTIF($BN$5:$BN570,"&gt;=2")&gt;1,CS569,BL570)</f>
        <v>7</v>
      </c>
      <c r="CT570" s="4">
        <f>IF(COUNTIF($BN$5:$BN570,"&gt;=2")&gt;1,CT569,BM570)</f>
        <v>4.8999999999999995</v>
      </c>
      <c r="CU570" s="4">
        <f>IF(COUNTIF($BN$5:$BN570,"&gt;=2")&gt;1,CU569,BN570)</f>
        <v>2.1</v>
      </c>
      <c r="CV570" s="4">
        <f>IF(COUNTIF($BN$5:$BN570,"&gt;=2")&gt;1,CV569,BO570)</f>
        <v>0</v>
      </c>
      <c r="CW570" s="4">
        <f>IF(COUNTIF($BN$5:$BN570,"&gt;=2")&gt;1,CW569,BP570)</f>
        <v>0</v>
      </c>
      <c r="CX570" s="4">
        <f>IF(COUNTIF($BT$5:$BT570,"&gt;=2")&gt;1,CX569,BQ570)</f>
        <v>0</v>
      </c>
      <c r="CY570" s="4">
        <f>IF(COUNTIF($BT$5:$BT570,"&gt;=2")&gt;1,CY569,BR570)</f>
        <v>26</v>
      </c>
      <c r="CZ570" s="4">
        <f>IF(COUNTIF($BT$5:$BT570,"&gt;=2")&gt;1,CZ569,BS570)</f>
        <v>11.999999999999996</v>
      </c>
      <c r="DA570" s="4">
        <f>IF(COUNTIF($BT$5:$BT570,"&gt;=2")&gt;1,DA569,BT570)</f>
        <v>2</v>
      </c>
      <c r="DB570" s="4">
        <f>IF(COUNTIF($BT$5:$BT570,"&gt;=2")&gt;1,DB569,BU570)</f>
        <v>0</v>
      </c>
      <c r="DC570" s="4">
        <f>IF(COUNTIF($BZ$5:$BZ570,"&gt;=2")&gt;1,DC569,BV570)</f>
        <v>0</v>
      </c>
      <c r="DD570" s="4">
        <f>IF(COUNTIF($BZ$5:$BZ570,"&gt;=2")&gt;1,DD569,BW570)</f>
        <v>0</v>
      </c>
      <c r="DE570" s="4">
        <f>IF(COUNTIF($BZ$5:$BZ570,"&gt;=2")&gt;1,DE569,BX570)</f>
        <v>320</v>
      </c>
      <c r="DF570" s="4">
        <f>IF(COUNTIF($BZ$5:$BZ570,"&gt;=2")&gt;1,DF569,BY570)</f>
        <v>77.999999999999986</v>
      </c>
      <c r="DG570" s="4">
        <f>IF(COUNTIF($BZ$5:$BZ570,"&gt;=2")&gt;1,DG569,BZ570)</f>
        <v>2</v>
      </c>
      <c r="DH570" s="4">
        <f t="shared" si="406"/>
        <v>0</v>
      </c>
      <c r="DI570" s="4">
        <f t="shared" si="407"/>
        <v>0</v>
      </c>
      <c r="DJ570" s="4">
        <f t="shared" si="408"/>
        <v>0</v>
      </c>
      <c r="DK570" s="4">
        <f t="shared" si="409"/>
        <v>103.78999999999999</v>
      </c>
      <c r="DL570" s="4">
        <f t="shared" si="410"/>
        <v>3.2100000000000026</v>
      </c>
      <c r="DM570" s="4">
        <f t="shared" si="411"/>
        <v>7</v>
      </c>
      <c r="DN570" s="4">
        <f t="shared" si="412"/>
        <v>13.999999999999998</v>
      </c>
      <c r="DO570" s="4">
        <f t="shared" si="413"/>
        <v>40</v>
      </c>
      <c r="DP570" s="4">
        <f t="shared" si="414"/>
        <v>400</v>
      </c>
      <c r="DQ570" s="4">
        <f t="shared" si="415"/>
        <v>107</v>
      </c>
      <c r="DS570" s="4">
        <v>566</v>
      </c>
      <c r="DT570" s="4">
        <f>$CK570+INDEX(节奏总纲!D$4:D$163,基础状态预估!$C$2)</f>
        <v>590.00483399593907</v>
      </c>
      <c r="DU570" s="4">
        <f>$CK570+INDEX(节奏总纲!E$4:E$163,基础状态预估!$C$2)</f>
        <v>584.28268396026408</v>
      </c>
      <c r="DV570" s="4">
        <f>$CK570+INDEX(节奏总纲!F$4:F$163,基础状态预估!$C$2)</f>
        <v>577.39220630709644</v>
      </c>
      <c r="DW570" s="4">
        <f>$CK570+INDEX(节奏总纲!G$4:G$163,基础状态预估!$C$2)</f>
        <v>569.03246816526348</v>
      </c>
      <c r="DX570" s="4">
        <f>$CK570+INDEX(节奏总纲!H$4:H$163,基础状态预估!$C$2)</f>
        <v>558.69453894381218</v>
      </c>
      <c r="DY570" s="4">
        <f t="shared" si="416"/>
        <v>11.899999999999999</v>
      </c>
      <c r="DZ570" s="4">
        <f t="shared" si="417"/>
        <v>33</v>
      </c>
      <c r="EA570" s="4">
        <f t="shared" si="418"/>
        <v>334.1</v>
      </c>
      <c r="EB570" s="4">
        <f t="shared" si="419"/>
        <v>183.78999999999996</v>
      </c>
      <c r="EC570" s="4">
        <f t="shared" si="420"/>
        <v>5.2100000000000026</v>
      </c>
    </row>
    <row r="571" spans="58:133" x14ac:dyDescent="0.15">
      <c r="BF571" s="4">
        <v>567</v>
      </c>
      <c r="BG571" s="4">
        <f t="shared" si="402"/>
        <v>396.9</v>
      </c>
      <c r="BH571" s="4">
        <f t="shared" si="403"/>
        <v>170.1</v>
      </c>
      <c r="BL571" s="4">
        <f t="shared" si="391"/>
        <v>280.5</v>
      </c>
      <c r="BM571" s="4">
        <f t="shared" si="392"/>
        <v>196.35</v>
      </c>
      <c r="BN571" s="4">
        <f t="shared" si="393"/>
        <v>84.149999999999991</v>
      </c>
      <c r="BR571" s="4">
        <f t="shared" si="394"/>
        <v>356.2</v>
      </c>
      <c r="BS571" s="4">
        <f t="shared" si="395"/>
        <v>164.39999999999998</v>
      </c>
      <c r="BT571" s="4">
        <f t="shared" si="396"/>
        <v>27.400000000000002</v>
      </c>
      <c r="BX571" s="4">
        <f t="shared" si="397"/>
        <v>406.40000000000003</v>
      </c>
      <c r="BY571" s="4">
        <f t="shared" si="398"/>
        <v>99.059999999999974</v>
      </c>
      <c r="BZ571" s="4">
        <f t="shared" si="399"/>
        <v>2.54</v>
      </c>
      <c r="CD571" s="4">
        <f t="shared" si="400"/>
        <v>104.75999999999999</v>
      </c>
      <c r="CE571" s="4">
        <f t="shared" si="401"/>
        <v>3.2400000000000029</v>
      </c>
      <c r="CF571" s="4">
        <f>IF(COUNTIF($BH$5:$BH571,"&gt;=2")&lt;=1,SUM($BG571:$BK571)*C$8,CF570)</f>
        <v>151200</v>
      </c>
      <c r="CG571" s="4">
        <f>IF(COUNTIF($BN$5:$BN571,"&gt;=2")&lt;=1,SUM($BL571:$BP571)*D$8,CG570)</f>
        <v>604799.99999999988</v>
      </c>
      <c r="CH571" s="4">
        <f>IF(COUNTIF($BT$5:$BT571,"&gt;=2")&lt;=1,SUM($BQ571:$BU571)*E$8,CH570)</f>
        <v>2592000</v>
      </c>
      <c r="CI571" s="4">
        <f>IF(COUNTIF($BZ$5:$BZ571,"&gt;=2")&lt;=1,SUM($BV571:$BZ571)*F$8,CI570)</f>
        <v>34560000</v>
      </c>
      <c r="CJ571" s="4">
        <f t="shared" si="404"/>
        <v>9331200</v>
      </c>
      <c r="CK571" s="4">
        <f t="shared" si="405"/>
        <v>546.75</v>
      </c>
      <c r="CM571" s="4">
        <v>567</v>
      </c>
      <c r="CN571" s="4">
        <f>IF(COUNTIF($BH$5:$BH571,"&gt;=2")&gt;1,CN570,BG571)</f>
        <v>4.8999999999999995</v>
      </c>
      <c r="CO571" s="4">
        <f>IF(COUNTIF($BH$5:$BH571,"&gt;=2")&gt;1,CO570,BH571)</f>
        <v>2.1</v>
      </c>
      <c r="CP571" s="4">
        <f>IF(COUNTIF($BH$5:$BH571,"&gt;=2")&gt;1,CP570,BI571)</f>
        <v>0</v>
      </c>
      <c r="CQ571" s="4">
        <f>IF(COUNTIF($BH$5:$BH571,"&gt;=2")&gt;1,CQ570,BJ571)</f>
        <v>0</v>
      </c>
      <c r="CR571" s="4">
        <f>IF(COUNTIF($BH$5:$BH571,"&gt;=2")&gt;1,CR570,BK571)</f>
        <v>0</v>
      </c>
      <c r="CS571" s="4">
        <f>IF(COUNTIF($BN$5:$BN571,"&gt;=2")&gt;1,CS570,BL571)</f>
        <v>7</v>
      </c>
      <c r="CT571" s="4">
        <f>IF(COUNTIF($BN$5:$BN571,"&gt;=2")&gt;1,CT570,BM571)</f>
        <v>4.8999999999999995</v>
      </c>
      <c r="CU571" s="4">
        <f>IF(COUNTIF($BN$5:$BN571,"&gt;=2")&gt;1,CU570,BN571)</f>
        <v>2.1</v>
      </c>
      <c r="CV571" s="4">
        <f>IF(COUNTIF($BN$5:$BN571,"&gt;=2")&gt;1,CV570,BO571)</f>
        <v>0</v>
      </c>
      <c r="CW571" s="4">
        <f>IF(COUNTIF($BN$5:$BN571,"&gt;=2")&gt;1,CW570,BP571)</f>
        <v>0</v>
      </c>
      <c r="CX571" s="4">
        <f>IF(COUNTIF($BT$5:$BT571,"&gt;=2")&gt;1,CX570,BQ571)</f>
        <v>0</v>
      </c>
      <c r="CY571" s="4">
        <f>IF(COUNTIF($BT$5:$BT571,"&gt;=2")&gt;1,CY570,BR571)</f>
        <v>26</v>
      </c>
      <c r="CZ571" s="4">
        <f>IF(COUNTIF($BT$5:$BT571,"&gt;=2")&gt;1,CZ570,BS571)</f>
        <v>11.999999999999996</v>
      </c>
      <c r="DA571" s="4">
        <f>IF(COUNTIF($BT$5:$BT571,"&gt;=2")&gt;1,DA570,BT571)</f>
        <v>2</v>
      </c>
      <c r="DB571" s="4">
        <f>IF(COUNTIF($BT$5:$BT571,"&gt;=2")&gt;1,DB570,BU571)</f>
        <v>0</v>
      </c>
      <c r="DC571" s="4">
        <f>IF(COUNTIF($BZ$5:$BZ571,"&gt;=2")&gt;1,DC570,BV571)</f>
        <v>0</v>
      </c>
      <c r="DD571" s="4">
        <f>IF(COUNTIF($BZ$5:$BZ571,"&gt;=2")&gt;1,DD570,BW571)</f>
        <v>0</v>
      </c>
      <c r="DE571" s="4">
        <f>IF(COUNTIF($BZ$5:$BZ571,"&gt;=2")&gt;1,DE570,BX571)</f>
        <v>320</v>
      </c>
      <c r="DF571" s="4">
        <f>IF(COUNTIF($BZ$5:$BZ571,"&gt;=2")&gt;1,DF570,BY571)</f>
        <v>77.999999999999986</v>
      </c>
      <c r="DG571" s="4">
        <f>IF(COUNTIF($BZ$5:$BZ571,"&gt;=2")&gt;1,DG570,BZ571)</f>
        <v>2</v>
      </c>
      <c r="DH571" s="4">
        <f t="shared" si="406"/>
        <v>0</v>
      </c>
      <c r="DI571" s="4">
        <f t="shared" si="407"/>
        <v>0</v>
      </c>
      <c r="DJ571" s="4">
        <f t="shared" si="408"/>
        <v>0</v>
      </c>
      <c r="DK571" s="4">
        <f t="shared" si="409"/>
        <v>104.75999999999999</v>
      </c>
      <c r="DL571" s="4">
        <f t="shared" si="410"/>
        <v>3.2400000000000029</v>
      </c>
      <c r="DM571" s="4">
        <f t="shared" si="411"/>
        <v>7</v>
      </c>
      <c r="DN571" s="4">
        <f t="shared" si="412"/>
        <v>13.999999999999998</v>
      </c>
      <c r="DO571" s="4">
        <f t="shared" si="413"/>
        <v>40</v>
      </c>
      <c r="DP571" s="4">
        <f t="shared" si="414"/>
        <v>400</v>
      </c>
      <c r="DQ571" s="4">
        <f t="shared" si="415"/>
        <v>108</v>
      </c>
      <c r="DS571" s="4">
        <v>567</v>
      </c>
      <c r="DT571" s="4">
        <f>$CK571+INDEX(节奏总纲!D$4:D$163,基础状态预估!$C$2)</f>
        <v>591.00483399593907</v>
      </c>
      <c r="DU571" s="4">
        <f>$CK571+INDEX(节奏总纲!E$4:E$163,基础状态预估!$C$2)</f>
        <v>585.28268396026408</v>
      </c>
      <c r="DV571" s="4">
        <f>$CK571+INDEX(节奏总纲!F$4:F$163,基础状态预估!$C$2)</f>
        <v>578.39220630709644</v>
      </c>
      <c r="DW571" s="4">
        <f>$CK571+INDEX(节奏总纲!G$4:G$163,基础状态预估!$C$2)</f>
        <v>570.03246816526348</v>
      </c>
      <c r="DX571" s="4">
        <f>$CK571+INDEX(节奏总纲!H$4:H$163,基础状态预估!$C$2)</f>
        <v>559.69453894381218</v>
      </c>
      <c r="DY571" s="4">
        <f t="shared" si="416"/>
        <v>11.899999999999999</v>
      </c>
      <c r="DZ571" s="4">
        <f t="shared" si="417"/>
        <v>33</v>
      </c>
      <c r="EA571" s="4">
        <f t="shared" si="418"/>
        <v>334.1</v>
      </c>
      <c r="EB571" s="4">
        <f t="shared" si="419"/>
        <v>184.76</v>
      </c>
      <c r="EC571" s="4">
        <f t="shared" si="420"/>
        <v>5.2400000000000029</v>
      </c>
    </row>
    <row r="572" spans="58:133" x14ac:dyDescent="0.15">
      <c r="BF572" s="4">
        <v>568</v>
      </c>
      <c r="BG572" s="4">
        <f t="shared" si="402"/>
        <v>397.59999999999997</v>
      </c>
      <c r="BH572" s="4">
        <f t="shared" si="403"/>
        <v>170.4</v>
      </c>
      <c r="BL572" s="4">
        <f t="shared" si="391"/>
        <v>281</v>
      </c>
      <c r="BM572" s="4">
        <f t="shared" si="392"/>
        <v>196.7</v>
      </c>
      <c r="BN572" s="4">
        <f t="shared" si="393"/>
        <v>84.3</v>
      </c>
      <c r="BR572" s="4">
        <f t="shared" si="394"/>
        <v>356.85</v>
      </c>
      <c r="BS572" s="4">
        <f t="shared" si="395"/>
        <v>164.69999999999996</v>
      </c>
      <c r="BT572" s="4">
        <f t="shared" si="396"/>
        <v>27.450000000000003</v>
      </c>
      <c r="BX572" s="4">
        <f t="shared" si="397"/>
        <v>407.20000000000005</v>
      </c>
      <c r="BY572" s="4">
        <f t="shared" si="398"/>
        <v>99.254999999999981</v>
      </c>
      <c r="BZ572" s="4">
        <f t="shared" si="399"/>
        <v>2.5449999999999999</v>
      </c>
      <c r="CD572" s="4">
        <f t="shared" si="400"/>
        <v>105.73</v>
      </c>
      <c r="CE572" s="4">
        <f t="shared" si="401"/>
        <v>3.2700000000000031</v>
      </c>
      <c r="CF572" s="4">
        <f>IF(COUNTIF($BH$5:$BH572,"&gt;=2")&lt;=1,SUM($BG572:$BK572)*C$8,CF571)</f>
        <v>151200</v>
      </c>
      <c r="CG572" s="4">
        <f>IF(COUNTIF($BN$5:$BN572,"&gt;=2")&lt;=1,SUM($BL572:$BP572)*D$8,CG571)</f>
        <v>604799.99999999988</v>
      </c>
      <c r="CH572" s="4">
        <f>IF(COUNTIF($BT$5:$BT572,"&gt;=2")&lt;=1,SUM($BQ572:$BU572)*E$8,CH571)</f>
        <v>2592000</v>
      </c>
      <c r="CI572" s="4">
        <f>IF(COUNTIF($BZ$5:$BZ572,"&gt;=2")&lt;=1,SUM($BV572:$BZ572)*F$8,CI571)</f>
        <v>34560000</v>
      </c>
      <c r="CJ572" s="4">
        <f t="shared" si="404"/>
        <v>9417600</v>
      </c>
      <c r="CK572" s="4">
        <f t="shared" si="405"/>
        <v>547.75</v>
      </c>
      <c r="CM572" s="4">
        <v>568</v>
      </c>
      <c r="CN572" s="4">
        <f>IF(COUNTIF($BH$5:$BH572,"&gt;=2")&gt;1,CN571,BG572)</f>
        <v>4.8999999999999995</v>
      </c>
      <c r="CO572" s="4">
        <f>IF(COUNTIF($BH$5:$BH572,"&gt;=2")&gt;1,CO571,BH572)</f>
        <v>2.1</v>
      </c>
      <c r="CP572" s="4">
        <f>IF(COUNTIF($BH$5:$BH572,"&gt;=2")&gt;1,CP571,BI572)</f>
        <v>0</v>
      </c>
      <c r="CQ572" s="4">
        <f>IF(COUNTIF($BH$5:$BH572,"&gt;=2")&gt;1,CQ571,BJ572)</f>
        <v>0</v>
      </c>
      <c r="CR572" s="4">
        <f>IF(COUNTIF($BH$5:$BH572,"&gt;=2")&gt;1,CR571,BK572)</f>
        <v>0</v>
      </c>
      <c r="CS572" s="4">
        <f>IF(COUNTIF($BN$5:$BN572,"&gt;=2")&gt;1,CS571,BL572)</f>
        <v>7</v>
      </c>
      <c r="CT572" s="4">
        <f>IF(COUNTIF($BN$5:$BN572,"&gt;=2")&gt;1,CT571,BM572)</f>
        <v>4.8999999999999995</v>
      </c>
      <c r="CU572" s="4">
        <f>IF(COUNTIF($BN$5:$BN572,"&gt;=2")&gt;1,CU571,BN572)</f>
        <v>2.1</v>
      </c>
      <c r="CV572" s="4">
        <f>IF(COUNTIF($BN$5:$BN572,"&gt;=2")&gt;1,CV571,BO572)</f>
        <v>0</v>
      </c>
      <c r="CW572" s="4">
        <f>IF(COUNTIF($BN$5:$BN572,"&gt;=2")&gt;1,CW571,BP572)</f>
        <v>0</v>
      </c>
      <c r="CX572" s="4">
        <f>IF(COUNTIF($BT$5:$BT572,"&gt;=2")&gt;1,CX571,BQ572)</f>
        <v>0</v>
      </c>
      <c r="CY572" s="4">
        <f>IF(COUNTIF($BT$5:$BT572,"&gt;=2")&gt;1,CY571,BR572)</f>
        <v>26</v>
      </c>
      <c r="CZ572" s="4">
        <f>IF(COUNTIF($BT$5:$BT572,"&gt;=2")&gt;1,CZ571,BS572)</f>
        <v>11.999999999999996</v>
      </c>
      <c r="DA572" s="4">
        <f>IF(COUNTIF($BT$5:$BT572,"&gt;=2")&gt;1,DA571,BT572)</f>
        <v>2</v>
      </c>
      <c r="DB572" s="4">
        <f>IF(COUNTIF($BT$5:$BT572,"&gt;=2")&gt;1,DB571,BU572)</f>
        <v>0</v>
      </c>
      <c r="DC572" s="4">
        <f>IF(COUNTIF($BZ$5:$BZ572,"&gt;=2")&gt;1,DC571,BV572)</f>
        <v>0</v>
      </c>
      <c r="DD572" s="4">
        <f>IF(COUNTIF($BZ$5:$BZ572,"&gt;=2")&gt;1,DD571,BW572)</f>
        <v>0</v>
      </c>
      <c r="DE572" s="4">
        <f>IF(COUNTIF($BZ$5:$BZ572,"&gt;=2")&gt;1,DE571,BX572)</f>
        <v>320</v>
      </c>
      <c r="DF572" s="4">
        <f>IF(COUNTIF($BZ$5:$BZ572,"&gt;=2")&gt;1,DF571,BY572)</f>
        <v>77.999999999999986</v>
      </c>
      <c r="DG572" s="4">
        <f>IF(COUNTIF($BZ$5:$BZ572,"&gt;=2")&gt;1,DG571,BZ572)</f>
        <v>2</v>
      </c>
      <c r="DH572" s="4">
        <f t="shared" si="406"/>
        <v>0</v>
      </c>
      <c r="DI572" s="4">
        <f t="shared" si="407"/>
        <v>0</v>
      </c>
      <c r="DJ572" s="4">
        <f t="shared" si="408"/>
        <v>0</v>
      </c>
      <c r="DK572" s="4">
        <f t="shared" si="409"/>
        <v>105.73</v>
      </c>
      <c r="DL572" s="4">
        <f t="shared" si="410"/>
        <v>3.2700000000000031</v>
      </c>
      <c r="DM572" s="4">
        <f t="shared" si="411"/>
        <v>7</v>
      </c>
      <c r="DN572" s="4">
        <f t="shared" si="412"/>
        <v>13.999999999999998</v>
      </c>
      <c r="DO572" s="4">
        <f t="shared" si="413"/>
        <v>40</v>
      </c>
      <c r="DP572" s="4">
        <f t="shared" si="414"/>
        <v>400</v>
      </c>
      <c r="DQ572" s="4">
        <f t="shared" si="415"/>
        <v>109</v>
      </c>
      <c r="DS572" s="4">
        <v>568</v>
      </c>
      <c r="DT572" s="4">
        <f>$CK572+INDEX(节奏总纲!D$4:D$163,基础状态预估!$C$2)</f>
        <v>592.00483399593907</v>
      </c>
      <c r="DU572" s="4">
        <f>$CK572+INDEX(节奏总纲!E$4:E$163,基础状态预估!$C$2)</f>
        <v>586.28268396026408</v>
      </c>
      <c r="DV572" s="4">
        <f>$CK572+INDEX(节奏总纲!F$4:F$163,基础状态预估!$C$2)</f>
        <v>579.39220630709644</v>
      </c>
      <c r="DW572" s="4">
        <f>$CK572+INDEX(节奏总纲!G$4:G$163,基础状态预估!$C$2)</f>
        <v>571.03246816526348</v>
      </c>
      <c r="DX572" s="4">
        <f>$CK572+INDEX(节奏总纲!H$4:H$163,基础状态预估!$C$2)</f>
        <v>560.69453894381218</v>
      </c>
      <c r="DY572" s="4">
        <f t="shared" si="416"/>
        <v>11.899999999999999</v>
      </c>
      <c r="DZ572" s="4">
        <f t="shared" si="417"/>
        <v>33</v>
      </c>
      <c r="EA572" s="4">
        <f t="shared" si="418"/>
        <v>334.1</v>
      </c>
      <c r="EB572" s="4">
        <f t="shared" si="419"/>
        <v>185.73</v>
      </c>
      <c r="EC572" s="4">
        <f t="shared" si="420"/>
        <v>5.2700000000000031</v>
      </c>
    </row>
    <row r="573" spans="58:133" x14ac:dyDescent="0.15">
      <c r="BF573" s="4">
        <v>569</v>
      </c>
      <c r="BG573" s="4">
        <f t="shared" si="402"/>
        <v>398.29999999999995</v>
      </c>
      <c r="BH573" s="4">
        <f t="shared" si="403"/>
        <v>170.7</v>
      </c>
      <c r="BL573" s="4">
        <f t="shared" si="391"/>
        <v>281.5</v>
      </c>
      <c r="BM573" s="4">
        <f t="shared" si="392"/>
        <v>197.04999999999998</v>
      </c>
      <c r="BN573" s="4">
        <f t="shared" si="393"/>
        <v>84.45</v>
      </c>
      <c r="BR573" s="4">
        <f t="shared" si="394"/>
        <v>357.5</v>
      </c>
      <c r="BS573" s="4">
        <f t="shared" si="395"/>
        <v>164.99999999999997</v>
      </c>
      <c r="BT573" s="4">
        <f t="shared" si="396"/>
        <v>27.5</v>
      </c>
      <c r="BX573" s="4">
        <f t="shared" si="397"/>
        <v>408</v>
      </c>
      <c r="BY573" s="4">
        <f t="shared" si="398"/>
        <v>99.449999999999974</v>
      </c>
      <c r="BZ573" s="4">
        <f t="shared" si="399"/>
        <v>2.5500000000000003</v>
      </c>
      <c r="CD573" s="4">
        <f t="shared" si="400"/>
        <v>106.7</v>
      </c>
      <c r="CE573" s="4">
        <f t="shared" si="401"/>
        <v>3.3000000000000029</v>
      </c>
      <c r="CF573" s="4">
        <f>IF(COUNTIF($BH$5:$BH573,"&gt;=2")&lt;=1,SUM($BG573:$BK573)*C$8,CF572)</f>
        <v>151200</v>
      </c>
      <c r="CG573" s="4">
        <f>IF(COUNTIF($BN$5:$BN573,"&gt;=2")&lt;=1,SUM($BL573:$BP573)*D$8,CG572)</f>
        <v>604799.99999999988</v>
      </c>
      <c r="CH573" s="4">
        <f>IF(COUNTIF($BT$5:$BT573,"&gt;=2")&lt;=1,SUM($BQ573:$BU573)*E$8,CH572)</f>
        <v>2592000</v>
      </c>
      <c r="CI573" s="4">
        <f>IF(COUNTIF($BZ$5:$BZ573,"&gt;=2")&lt;=1,SUM($BV573:$BZ573)*F$8,CI572)</f>
        <v>34560000</v>
      </c>
      <c r="CJ573" s="4">
        <f t="shared" si="404"/>
        <v>9504000</v>
      </c>
      <c r="CK573" s="4">
        <f t="shared" si="405"/>
        <v>548.75</v>
      </c>
      <c r="CM573" s="4">
        <v>569</v>
      </c>
      <c r="CN573" s="4">
        <f>IF(COUNTIF($BH$5:$BH573,"&gt;=2")&gt;1,CN572,BG573)</f>
        <v>4.8999999999999995</v>
      </c>
      <c r="CO573" s="4">
        <f>IF(COUNTIF($BH$5:$BH573,"&gt;=2")&gt;1,CO572,BH573)</f>
        <v>2.1</v>
      </c>
      <c r="CP573" s="4">
        <f>IF(COUNTIF($BH$5:$BH573,"&gt;=2")&gt;1,CP572,BI573)</f>
        <v>0</v>
      </c>
      <c r="CQ573" s="4">
        <f>IF(COUNTIF($BH$5:$BH573,"&gt;=2")&gt;1,CQ572,BJ573)</f>
        <v>0</v>
      </c>
      <c r="CR573" s="4">
        <f>IF(COUNTIF($BH$5:$BH573,"&gt;=2")&gt;1,CR572,BK573)</f>
        <v>0</v>
      </c>
      <c r="CS573" s="4">
        <f>IF(COUNTIF($BN$5:$BN573,"&gt;=2")&gt;1,CS572,BL573)</f>
        <v>7</v>
      </c>
      <c r="CT573" s="4">
        <f>IF(COUNTIF($BN$5:$BN573,"&gt;=2")&gt;1,CT572,BM573)</f>
        <v>4.8999999999999995</v>
      </c>
      <c r="CU573" s="4">
        <f>IF(COUNTIF($BN$5:$BN573,"&gt;=2")&gt;1,CU572,BN573)</f>
        <v>2.1</v>
      </c>
      <c r="CV573" s="4">
        <f>IF(COUNTIF($BN$5:$BN573,"&gt;=2")&gt;1,CV572,BO573)</f>
        <v>0</v>
      </c>
      <c r="CW573" s="4">
        <f>IF(COUNTIF($BN$5:$BN573,"&gt;=2")&gt;1,CW572,BP573)</f>
        <v>0</v>
      </c>
      <c r="CX573" s="4">
        <f>IF(COUNTIF($BT$5:$BT573,"&gt;=2")&gt;1,CX572,BQ573)</f>
        <v>0</v>
      </c>
      <c r="CY573" s="4">
        <f>IF(COUNTIF($BT$5:$BT573,"&gt;=2")&gt;1,CY572,BR573)</f>
        <v>26</v>
      </c>
      <c r="CZ573" s="4">
        <f>IF(COUNTIF($BT$5:$BT573,"&gt;=2")&gt;1,CZ572,BS573)</f>
        <v>11.999999999999996</v>
      </c>
      <c r="DA573" s="4">
        <f>IF(COUNTIF($BT$5:$BT573,"&gt;=2")&gt;1,DA572,BT573)</f>
        <v>2</v>
      </c>
      <c r="DB573" s="4">
        <f>IF(COUNTIF($BT$5:$BT573,"&gt;=2")&gt;1,DB572,BU573)</f>
        <v>0</v>
      </c>
      <c r="DC573" s="4">
        <f>IF(COUNTIF($BZ$5:$BZ573,"&gt;=2")&gt;1,DC572,BV573)</f>
        <v>0</v>
      </c>
      <c r="DD573" s="4">
        <f>IF(COUNTIF($BZ$5:$BZ573,"&gt;=2")&gt;1,DD572,BW573)</f>
        <v>0</v>
      </c>
      <c r="DE573" s="4">
        <f>IF(COUNTIF($BZ$5:$BZ573,"&gt;=2")&gt;1,DE572,BX573)</f>
        <v>320</v>
      </c>
      <c r="DF573" s="4">
        <f>IF(COUNTIF($BZ$5:$BZ573,"&gt;=2")&gt;1,DF572,BY573)</f>
        <v>77.999999999999986</v>
      </c>
      <c r="DG573" s="4">
        <f>IF(COUNTIF($BZ$5:$BZ573,"&gt;=2")&gt;1,DG572,BZ573)</f>
        <v>2</v>
      </c>
      <c r="DH573" s="4">
        <f t="shared" si="406"/>
        <v>0</v>
      </c>
      <c r="DI573" s="4">
        <f t="shared" si="407"/>
        <v>0</v>
      </c>
      <c r="DJ573" s="4">
        <f t="shared" si="408"/>
        <v>0</v>
      </c>
      <c r="DK573" s="4">
        <f t="shared" si="409"/>
        <v>106.7</v>
      </c>
      <c r="DL573" s="4">
        <f t="shared" si="410"/>
        <v>3.3000000000000029</v>
      </c>
      <c r="DM573" s="4">
        <f t="shared" si="411"/>
        <v>7</v>
      </c>
      <c r="DN573" s="4">
        <f t="shared" si="412"/>
        <v>13.999999999999998</v>
      </c>
      <c r="DO573" s="4">
        <f t="shared" si="413"/>
        <v>40</v>
      </c>
      <c r="DP573" s="4">
        <f t="shared" si="414"/>
        <v>400</v>
      </c>
      <c r="DQ573" s="4">
        <f t="shared" si="415"/>
        <v>110</v>
      </c>
      <c r="DS573" s="4">
        <v>569</v>
      </c>
      <c r="DT573" s="4">
        <f>$CK573+INDEX(节奏总纲!D$4:D$163,基础状态预估!$C$2)</f>
        <v>593.00483399593907</v>
      </c>
      <c r="DU573" s="4">
        <f>$CK573+INDEX(节奏总纲!E$4:E$163,基础状态预估!$C$2)</f>
        <v>587.28268396026408</v>
      </c>
      <c r="DV573" s="4">
        <f>$CK573+INDEX(节奏总纲!F$4:F$163,基础状态预估!$C$2)</f>
        <v>580.39220630709644</v>
      </c>
      <c r="DW573" s="4">
        <f>$CK573+INDEX(节奏总纲!G$4:G$163,基础状态预估!$C$2)</f>
        <v>572.03246816526348</v>
      </c>
      <c r="DX573" s="4">
        <f>$CK573+INDEX(节奏总纲!H$4:H$163,基础状态预估!$C$2)</f>
        <v>561.69453894381218</v>
      </c>
      <c r="DY573" s="4">
        <f t="shared" si="416"/>
        <v>11.899999999999999</v>
      </c>
      <c r="DZ573" s="4">
        <f t="shared" si="417"/>
        <v>33</v>
      </c>
      <c r="EA573" s="4">
        <f t="shared" si="418"/>
        <v>334.1</v>
      </c>
      <c r="EB573" s="4">
        <f t="shared" si="419"/>
        <v>186.7</v>
      </c>
      <c r="EC573" s="4">
        <f t="shared" si="420"/>
        <v>5.3000000000000025</v>
      </c>
    </row>
    <row r="574" spans="58:133" x14ac:dyDescent="0.15">
      <c r="BF574" s="4">
        <v>570</v>
      </c>
      <c r="BG574" s="4">
        <f t="shared" si="402"/>
        <v>399</v>
      </c>
      <c r="BH574" s="4">
        <f t="shared" si="403"/>
        <v>171</v>
      </c>
      <c r="BL574" s="4">
        <f t="shared" si="391"/>
        <v>282</v>
      </c>
      <c r="BM574" s="4">
        <f t="shared" si="392"/>
        <v>197.39999999999998</v>
      </c>
      <c r="BN574" s="4">
        <f t="shared" si="393"/>
        <v>84.6</v>
      </c>
      <c r="BR574" s="4">
        <f t="shared" si="394"/>
        <v>358.15000000000003</v>
      </c>
      <c r="BS574" s="4">
        <f t="shared" si="395"/>
        <v>165.29999999999995</v>
      </c>
      <c r="BT574" s="4">
        <f t="shared" si="396"/>
        <v>27.55</v>
      </c>
      <c r="BX574" s="4">
        <f t="shared" si="397"/>
        <v>408.8</v>
      </c>
      <c r="BY574" s="4">
        <f t="shared" si="398"/>
        <v>99.644999999999982</v>
      </c>
      <c r="BZ574" s="4">
        <f t="shared" si="399"/>
        <v>2.5550000000000002</v>
      </c>
      <c r="CD574" s="4">
        <f t="shared" si="400"/>
        <v>107.67</v>
      </c>
      <c r="CE574" s="4">
        <f t="shared" si="401"/>
        <v>3.3300000000000027</v>
      </c>
      <c r="CF574" s="4">
        <f>IF(COUNTIF($BH$5:$BH574,"&gt;=2")&lt;=1,SUM($BG574:$BK574)*C$8,CF573)</f>
        <v>151200</v>
      </c>
      <c r="CG574" s="4">
        <f>IF(COUNTIF($BN$5:$BN574,"&gt;=2")&lt;=1,SUM($BL574:$BP574)*D$8,CG573)</f>
        <v>604799.99999999988</v>
      </c>
      <c r="CH574" s="4">
        <f>IF(COUNTIF($BT$5:$BT574,"&gt;=2")&lt;=1,SUM($BQ574:$BU574)*E$8,CH573)</f>
        <v>2592000</v>
      </c>
      <c r="CI574" s="4">
        <f>IF(COUNTIF($BZ$5:$BZ574,"&gt;=2")&lt;=1,SUM($BV574:$BZ574)*F$8,CI573)</f>
        <v>34560000</v>
      </c>
      <c r="CJ574" s="4">
        <f t="shared" si="404"/>
        <v>9590400</v>
      </c>
      <c r="CK574" s="4">
        <f t="shared" si="405"/>
        <v>549.75</v>
      </c>
      <c r="CM574" s="4">
        <v>570</v>
      </c>
      <c r="CN574" s="4">
        <f>IF(COUNTIF($BH$5:$BH574,"&gt;=2")&gt;1,CN573,BG574)</f>
        <v>4.8999999999999995</v>
      </c>
      <c r="CO574" s="4">
        <f>IF(COUNTIF($BH$5:$BH574,"&gt;=2")&gt;1,CO573,BH574)</f>
        <v>2.1</v>
      </c>
      <c r="CP574" s="4">
        <f>IF(COUNTIF($BH$5:$BH574,"&gt;=2")&gt;1,CP573,BI574)</f>
        <v>0</v>
      </c>
      <c r="CQ574" s="4">
        <f>IF(COUNTIF($BH$5:$BH574,"&gt;=2")&gt;1,CQ573,BJ574)</f>
        <v>0</v>
      </c>
      <c r="CR574" s="4">
        <f>IF(COUNTIF($BH$5:$BH574,"&gt;=2")&gt;1,CR573,BK574)</f>
        <v>0</v>
      </c>
      <c r="CS574" s="4">
        <f>IF(COUNTIF($BN$5:$BN574,"&gt;=2")&gt;1,CS573,BL574)</f>
        <v>7</v>
      </c>
      <c r="CT574" s="4">
        <f>IF(COUNTIF($BN$5:$BN574,"&gt;=2")&gt;1,CT573,BM574)</f>
        <v>4.8999999999999995</v>
      </c>
      <c r="CU574" s="4">
        <f>IF(COUNTIF($BN$5:$BN574,"&gt;=2")&gt;1,CU573,BN574)</f>
        <v>2.1</v>
      </c>
      <c r="CV574" s="4">
        <f>IF(COUNTIF($BN$5:$BN574,"&gt;=2")&gt;1,CV573,BO574)</f>
        <v>0</v>
      </c>
      <c r="CW574" s="4">
        <f>IF(COUNTIF($BN$5:$BN574,"&gt;=2")&gt;1,CW573,BP574)</f>
        <v>0</v>
      </c>
      <c r="CX574" s="4">
        <f>IF(COUNTIF($BT$5:$BT574,"&gt;=2")&gt;1,CX573,BQ574)</f>
        <v>0</v>
      </c>
      <c r="CY574" s="4">
        <f>IF(COUNTIF($BT$5:$BT574,"&gt;=2")&gt;1,CY573,BR574)</f>
        <v>26</v>
      </c>
      <c r="CZ574" s="4">
        <f>IF(COUNTIF($BT$5:$BT574,"&gt;=2")&gt;1,CZ573,BS574)</f>
        <v>11.999999999999996</v>
      </c>
      <c r="DA574" s="4">
        <f>IF(COUNTIF($BT$5:$BT574,"&gt;=2")&gt;1,DA573,BT574)</f>
        <v>2</v>
      </c>
      <c r="DB574" s="4">
        <f>IF(COUNTIF($BT$5:$BT574,"&gt;=2")&gt;1,DB573,BU574)</f>
        <v>0</v>
      </c>
      <c r="DC574" s="4">
        <f>IF(COUNTIF($BZ$5:$BZ574,"&gt;=2")&gt;1,DC573,BV574)</f>
        <v>0</v>
      </c>
      <c r="DD574" s="4">
        <f>IF(COUNTIF($BZ$5:$BZ574,"&gt;=2")&gt;1,DD573,BW574)</f>
        <v>0</v>
      </c>
      <c r="DE574" s="4">
        <f>IF(COUNTIF($BZ$5:$BZ574,"&gt;=2")&gt;1,DE573,BX574)</f>
        <v>320</v>
      </c>
      <c r="DF574" s="4">
        <f>IF(COUNTIF($BZ$5:$BZ574,"&gt;=2")&gt;1,DF573,BY574)</f>
        <v>77.999999999999986</v>
      </c>
      <c r="DG574" s="4">
        <f>IF(COUNTIF($BZ$5:$BZ574,"&gt;=2")&gt;1,DG573,BZ574)</f>
        <v>2</v>
      </c>
      <c r="DH574" s="4">
        <f t="shared" si="406"/>
        <v>0</v>
      </c>
      <c r="DI574" s="4">
        <f t="shared" si="407"/>
        <v>0</v>
      </c>
      <c r="DJ574" s="4">
        <f t="shared" si="408"/>
        <v>0</v>
      </c>
      <c r="DK574" s="4">
        <f t="shared" si="409"/>
        <v>107.67</v>
      </c>
      <c r="DL574" s="4">
        <f t="shared" si="410"/>
        <v>3.3300000000000027</v>
      </c>
      <c r="DM574" s="4">
        <f t="shared" si="411"/>
        <v>7</v>
      </c>
      <c r="DN574" s="4">
        <f t="shared" si="412"/>
        <v>13.999999999999998</v>
      </c>
      <c r="DO574" s="4">
        <f t="shared" si="413"/>
        <v>40</v>
      </c>
      <c r="DP574" s="4">
        <f t="shared" si="414"/>
        <v>400</v>
      </c>
      <c r="DQ574" s="4">
        <f t="shared" si="415"/>
        <v>111</v>
      </c>
      <c r="DS574" s="4">
        <v>570</v>
      </c>
      <c r="DT574" s="4">
        <f>$CK574+INDEX(节奏总纲!D$4:D$163,基础状态预估!$C$2)</f>
        <v>594.00483399593907</v>
      </c>
      <c r="DU574" s="4">
        <f>$CK574+INDEX(节奏总纲!E$4:E$163,基础状态预估!$C$2)</f>
        <v>588.28268396026408</v>
      </c>
      <c r="DV574" s="4">
        <f>$CK574+INDEX(节奏总纲!F$4:F$163,基础状态预估!$C$2)</f>
        <v>581.39220630709644</v>
      </c>
      <c r="DW574" s="4">
        <f>$CK574+INDEX(节奏总纲!G$4:G$163,基础状态预估!$C$2)</f>
        <v>573.03246816526348</v>
      </c>
      <c r="DX574" s="4">
        <f>$CK574+INDEX(节奏总纲!H$4:H$163,基础状态预估!$C$2)</f>
        <v>562.69453894381218</v>
      </c>
      <c r="DY574" s="4">
        <f t="shared" si="416"/>
        <v>11.899999999999999</v>
      </c>
      <c r="DZ574" s="4">
        <f t="shared" si="417"/>
        <v>33</v>
      </c>
      <c r="EA574" s="4">
        <f t="shared" si="418"/>
        <v>334.1</v>
      </c>
      <c r="EB574" s="4">
        <f t="shared" si="419"/>
        <v>187.67</v>
      </c>
      <c r="EC574" s="4">
        <f t="shared" si="420"/>
        <v>5.3300000000000027</v>
      </c>
    </row>
    <row r="575" spans="58:133" x14ac:dyDescent="0.15">
      <c r="BF575" s="4">
        <v>571</v>
      </c>
      <c r="BG575" s="4">
        <f t="shared" si="402"/>
        <v>399.7</v>
      </c>
      <c r="BH575" s="4">
        <f t="shared" si="403"/>
        <v>171.29999999999998</v>
      </c>
      <c r="BL575" s="4">
        <f t="shared" si="391"/>
        <v>282.5</v>
      </c>
      <c r="BM575" s="4">
        <f t="shared" si="392"/>
        <v>197.75</v>
      </c>
      <c r="BN575" s="4">
        <f t="shared" si="393"/>
        <v>84.75</v>
      </c>
      <c r="BR575" s="4">
        <f t="shared" si="394"/>
        <v>358.8</v>
      </c>
      <c r="BS575" s="4">
        <f t="shared" si="395"/>
        <v>165.59999999999997</v>
      </c>
      <c r="BT575" s="4">
        <f t="shared" si="396"/>
        <v>27.6</v>
      </c>
      <c r="BX575" s="4">
        <f t="shared" si="397"/>
        <v>409.6</v>
      </c>
      <c r="BY575" s="4">
        <f t="shared" si="398"/>
        <v>99.839999999999975</v>
      </c>
      <c r="BZ575" s="4">
        <f t="shared" si="399"/>
        <v>2.56</v>
      </c>
      <c r="CD575" s="4">
        <f t="shared" si="400"/>
        <v>108.64</v>
      </c>
      <c r="CE575" s="4">
        <f t="shared" si="401"/>
        <v>3.360000000000003</v>
      </c>
      <c r="CF575" s="4">
        <f>IF(COUNTIF($BH$5:$BH575,"&gt;=2")&lt;=1,SUM($BG575:$BK575)*C$8,CF574)</f>
        <v>151200</v>
      </c>
      <c r="CG575" s="4">
        <f>IF(COUNTIF($BN$5:$BN575,"&gt;=2")&lt;=1,SUM($BL575:$BP575)*D$8,CG574)</f>
        <v>604799.99999999988</v>
      </c>
      <c r="CH575" s="4">
        <f>IF(COUNTIF($BT$5:$BT575,"&gt;=2")&lt;=1,SUM($BQ575:$BU575)*E$8,CH574)</f>
        <v>2592000</v>
      </c>
      <c r="CI575" s="4">
        <f>IF(COUNTIF($BZ$5:$BZ575,"&gt;=2")&lt;=1,SUM($BV575:$BZ575)*F$8,CI574)</f>
        <v>34560000</v>
      </c>
      <c r="CJ575" s="4">
        <f t="shared" si="404"/>
        <v>9676800</v>
      </c>
      <c r="CK575" s="4">
        <f t="shared" si="405"/>
        <v>550.75</v>
      </c>
      <c r="CM575" s="4">
        <v>571</v>
      </c>
      <c r="CN575" s="4">
        <f>IF(COUNTIF($BH$5:$BH575,"&gt;=2")&gt;1,CN574,BG575)</f>
        <v>4.8999999999999995</v>
      </c>
      <c r="CO575" s="4">
        <f>IF(COUNTIF($BH$5:$BH575,"&gt;=2")&gt;1,CO574,BH575)</f>
        <v>2.1</v>
      </c>
      <c r="CP575" s="4">
        <f>IF(COUNTIF($BH$5:$BH575,"&gt;=2")&gt;1,CP574,BI575)</f>
        <v>0</v>
      </c>
      <c r="CQ575" s="4">
        <f>IF(COUNTIF($BH$5:$BH575,"&gt;=2")&gt;1,CQ574,BJ575)</f>
        <v>0</v>
      </c>
      <c r="CR575" s="4">
        <f>IF(COUNTIF($BH$5:$BH575,"&gt;=2")&gt;1,CR574,BK575)</f>
        <v>0</v>
      </c>
      <c r="CS575" s="4">
        <f>IF(COUNTIF($BN$5:$BN575,"&gt;=2")&gt;1,CS574,BL575)</f>
        <v>7</v>
      </c>
      <c r="CT575" s="4">
        <f>IF(COUNTIF($BN$5:$BN575,"&gt;=2")&gt;1,CT574,BM575)</f>
        <v>4.8999999999999995</v>
      </c>
      <c r="CU575" s="4">
        <f>IF(COUNTIF($BN$5:$BN575,"&gt;=2")&gt;1,CU574,BN575)</f>
        <v>2.1</v>
      </c>
      <c r="CV575" s="4">
        <f>IF(COUNTIF($BN$5:$BN575,"&gt;=2")&gt;1,CV574,BO575)</f>
        <v>0</v>
      </c>
      <c r="CW575" s="4">
        <f>IF(COUNTIF($BN$5:$BN575,"&gt;=2")&gt;1,CW574,BP575)</f>
        <v>0</v>
      </c>
      <c r="CX575" s="4">
        <f>IF(COUNTIF($BT$5:$BT575,"&gt;=2")&gt;1,CX574,BQ575)</f>
        <v>0</v>
      </c>
      <c r="CY575" s="4">
        <f>IF(COUNTIF($BT$5:$BT575,"&gt;=2")&gt;1,CY574,BR575)</f>
        <v>26</v>
      </c>
      <c r="CZ575" s="4">
        <f>IF(COUNTIF($BT$5:$BT575,"&gt;=2")&gt;1,CZ574,BS575)</f>
        <v>11.999999999999996</v>
      </c>
      <c r="DA575" s="4">
        <f>IF(COUNTIF($BT$5:$BT575,"&gt;=2")&gt;1,DA574,BT575)</f>
        <v>2</v>
      </c>
      <c r="DB575" s="4">
        <f>IF(COUNTIF($BT$5:$BT575,"&gt;=2")&gt;1,DB574,BU575)</f>
        <v>0</v>
      </c>
      <c r="DC575" s="4">
        <f>IF(COUNTIF($BZ$5:$BZ575,"&gt;=2")&gt;1,DC574,BV575)</f>
        <v>0</v>
      </c>
      <c r="DD575" s="4">
        <f>IF(COUNTIF($BZ$5:$BZ575,"&gt;=2")&gt;1,DD574,BW575)</f>
        <v>0</v>
      </c>
      <c r="DE575" s="4">
        <f>IF(COUNTIF($BZ$5:$BZ575,"&gt;=2")&gt;1,DE574,BX575)</f>
        <v>320</v>
      </c>
      <c r="DF575" s="4">
        <f>IF(COUNTIF($BZ$5:$BZ575,"&gt;=2")&gt;1,DF574,BY575)</f>
        <v>77.999999999999986</v>
      </c>
      <c r="DG575" s="4">
        <f>IF(COUNTIF($BZ$5:$BZ575,"&gt;=2")&gt;1,DG574,BZ575)</f>
        <v>2</v>
      </c>
      <c r="DH575" s="4">
        <f t="shared" si="406"/>
        <v>0</v>
      </c>
      <c r="DI575" s="4">
        <f t="shared" si="407"/>
        <v>0</v>
      </c>
      <c r="DJ575" s="4">
        <f t="shared" si="408"/>
        <v>0</v>
      </c>
      <c r="DK575" s="4">
        <f t="shared" si="409"/>
        <v>108.64</v>
      </c>
      <c r="DL575" s="4">
        <f t="shared" si="410"/>
        <v>3.360000000000003</v>
      </c>
      <c r="DM575" s="4">
        <f t="shared" si="411"/>
        <v>7</v>
      </c>
      <c r="DN575" s="4">
        <f t="shared" si="412"/>
        <v>13.999999999999998</v>
      </c>
      <c r="DO575" s="4">
        <f t="shared" si="413"/>
        <v>40</v>
      </c>
      <c r="DP575" s="4">
        <f t="shared" si="414"/>
        <v>400</v>
      </c>
      <c r="DQ575" s="4">
        <f t="shared" si="415"/>
        <v>112</v>
      </c>
      <c r="DS575" s="4">
        <v>571</v>
      </c>
      <c r="DT575" s="4">
        <f>$CK575+INDEX(节奏总纲!D$4:D$163,基础状态预估!$C$2)</f>
        <v>595.00483399593907</v>
      </c>
      <c r="DU575" s="4">
        <f>$CK575+INDEX(节奏总纲!E$4:E$163,基础状态预估!$C$2)</f>
        <v>589.28268396026408</v>
      </c>
      <c r="DV575" s="4">
        <f>$CK575+INDEX(节奏总纲!F$4:F$163,基础状态预估!$C$2)</f>
        <v>582.39220630709644</v>
      </c>
      <c r="DW575" s="4">
        <f>$CK575+INDEX(节奏总纲!G$4:G$163,基础状态预估!$C$2)</f>
        <v>574.03246816526348</v>
      </c>
      <c r="DX575" s="4">
        <f>$CK575+INDEX(节奏总纲!H$4:H$163,基础状态预估!$C$2)</f>
        <v>563.69453894381218</v>
      </c>
      <c r="DY575" s="4">
        <f t="shared" si="416"/>
        <v>11.899999999999999</v>
      </c>
      <c r="DZ575" s="4">
        <f t="shared" si="417"/>
        <v>33</v>
      </c>
      <c r="EA575" s="4">
        <f t="shared" si="418"/>
        <v>334.1</v>
      </c>
      <c r="EB575" s="4">
        <f t="shared" si="419"/>
        <v>188.64</v>
      </c>
      <c r="EC575" s="4">
        <f t="shared" si="420"/>
        <v>5.360000000000003</v>
      </c>
    </row>
    <row r="576" spans="58:133" x14ac:dyDescent="0.15">
      <c r="BF576" s="4">
        <v>572</v>
      </c>
      <c r="BG576" s="4">
        <f t="shared" si="402"/>
        <v>400.4</v>
      </c>
      <c r="BH576" s="4">
        <f t="shared" si="403"/>
        <v>171.6</v>
      </c>
      <c r="BL576" s="4">
        <f t="shared" si="391"/>
        <v>283</v>
      </c>
      <c r="BM576" s="4">
        <f t="shared" si="392"/>
        <v>198.1</v>
      </c>
      <c r="BN576" s="4">
        <f t="shared" si="393"/>
        <v>84.899999999999991</v>
      </c>
      <c r="BR576" s="4">
        <f t="shared" si="394"/>
        <v>359.45</v>
      </c>
      <c r="BS576" s="4">
        <f t="shared" si="395"/>
        <v>165.89999999999998</v>
      </c>
      <c r="BT576" s="4">
        <f t="shared" si="396"/>
        <v>27.650000000000002</v>
      </c>
      <c r="BX576" s="4">
        <f t="shared" si="397"/>
        <v>410.40000000000003</v>
      </c>
      <c r="BY576" s="4">
        <f t="shared" si="398"/>
        <v>100.03499999999997</v>
      </c>
      <c r="BZ576" s="4">
        <f t="shared" si="399"/>
        <v>2.5649999999999999</v>
      </c>
      <c r="CD576" s="4">
        <f t="shared" si="400"/>
        <v>109.61</v>
      </c>
      <c r="CE576" s="4">
        <f t="shared" si="401"/>
        <v>3.3900000000000032</v>
      </c>
      <c r="CF576" s="4">
        <f>IF(COUNTIF($BH$5:$BH576,"&gt;=2")&lt;=1,SUM($BG576:$BK576)*C$8,CF575)</f>
        <v>151200</v>
      </c>
      <c r="CG576" s="4">
        <f>IF(COUNTIF($BN$5:$BN576,"&gt;=2")&lt;=1,SUM($BL576:$BP576)*D$8,CG575)</f>
        <v>604799.99999999988</v>
      </c>
      <c r="CH576" s="4">
        <f>IF(COUNTIF($BT$5:$BT576,"&gt;=2")&lt;=1,SUM($BQ576:$BU576)*E$8,CH575)</f>
        <v>2592000</v>
      </c>
      <c r="CI576" s="4">
        <f>IF(COUNTIF($BZ$5:$BZ576,"&gt;=2")&lt;=1,SUM($BV576:$BZ576)*F$8,CI575)</f>
        <v>34560000</v>
      </c>
      <c r="CJ576" s="4">
        <f t="shared" si="404"/>
        <v>9763200</v>
      </c>
      <c r="CK576" s="4">
        <f t="shared" si="405"/>
        <v>551.75</v>
      </c>
      <c r="CM576" s="4">
        <v>572</v>
      </c>
      <c r="CN576" s="4">
        <f>IF(COUNTIF($BH$5:$BH576,"&gt;=2")&gt;1,CN575,BG576)</f>
        <v>4.8999999999999995</v>
      </c>
      <c r="CO576" s="4">
        <f>IF(COUNTIF($BH$5:$BH576,"&gt;=2")&gt;1,CO575,BH576)</f>
        <v>2.1</v>
      </c>
      <c r="CP576" s="4">
        <f>IF(COUNTIF($BH$5:$BH576,"&gt;=2")&gt;1,CP575,BI576)</f>
        <v>0</v>
      </c>
      <c r="CQ576" s="4">
        <f>IF(COUNTIF($BH$5:$BH576,"&gt;=2")&gt;1,CQ575,BJ576)</f>
        <v>0</v>
      </c>
      <c r="CR576" s="4">
        <f>IF(COUNTIF($BH$5:$BH576,"&gt;=2")&gt;1,CR575,BK576)</f>
        <v>0</v>
      </c>
      <c r="CS576" s="4">
        <f>IF(COUNTIF($BN$5:$BN576,"&gt;=2")&gt;1,CS575,BL576)</f>
        <v>7</v>
      </c>
      <c r="CT576" s="4">
        <f>IF(COUNTIF($BN$5:$BN576,"&gt;=2")&gt;1,CT575,BM576)</f>
        <v>4.8999999999999995</v>
      </c>
      <c r="CU576" s="4">
        <f>IF(COUNTIF($BN$5:$BN576,"&gt;=2")&gt;1,CU575,BN576)</f>
        <v>2.1</v>
      </c>
      <c r="CV576" s="4">
        <f>IF(COUNTIF($BN$5:$BN576,"&gt;=2")&gt;1,CV575,BO576)</f>
        <v>0</v>
      </c>
      <c r="CW576" s="4">
        <f>IF(COUNTIF($BN$5:$BN576,"&gt;=2")&gt;1,CW575,BP576)</f>
        <v>0</v>
      </c>
      <c r="CX576" s="4">
        <f>IF(COUNTIF($BT$5:$BT576,"&gt;=2")&gt;1,CX575,BQ576)</f>
        <v>0</v>
      </c>
      <c r="CY576" s="4">
        <f>IF(COUNTIF($BT$5:$BT576,"&gt;=2")&gt;1,CY575,BR576)</f>
        <v>26</v>
      </c>
      <c r="CZ576" s="4">
        <f>IF(COUNTIF($BT$5:$BT576,"&gt;=2")&gt;1,CZ575,BS576)</f>
        <v>11.999999999999996</v>
      </c>
      <c r="DA576" s="4">
        <f>IF(COUNTIF($BT$5:$BT576,"&gt;=2")&gt;1,DA575,BT576)</f>
        <v>2</v>
      </c>
      <c r="DB576" s="4">
        <f>IF(COUNTIF($BT$5:$BT576,"&gt;=2")&gt;1,DB575,BU576)</f>
        <v>0</v>
      </c>
      <c r="DC576" s="4">
        <f>IF(COUNTIF($BZ$5:$BZ576,"&gt;=2")&gt;1,DC575,BV576)</f>
        <v>0</v>
      </c>
      <c r="DD576" s="4">
        <f>IF(COUNTIF($BZ$5:$BZ576,"&gt;=2")&gt;1,DD575,BW576)</f>
        <v>0</v>
      </c>
      <c r="DE576" s="4">
        <f>IF(COUNTIF($BZ$5:$BZ576,"&gt;=2")&gt;1,DE575,BX576)</f>
        <v>320</v>
      </c>
      <c r="DF576" s="4">
        <f>IF(COUNTIF($BZ$5:$BZ576,"&gt;=2")&gt;1,DF575,BY576)</f>
        <v>77.999999999999986</v>
      </c>
      <c r="DG576" s="4">
        <f>IF(COUNTIF($BZ$5:$BZ576,"&gt;=2")&gt;1,DG575,BZ576)</f>
        <v>2</v>
      </c>
      <c r="DH576" s="4">
        <f t="shared" si="406"/>
        <v>0</v>
      </c>
      <c r="DI576" s="4">
        <f t="shared" si="407"/>
        <v>0</v>
      </c>
      <c r="DJ576" s="4">
        <f t="shared" si="408"/>
        <v>0</v>
      </c>
      <c r="DK576" s="4">
        <f t="shared" si="409"/>
        <v>109.61</v>
      </c>
      <c r="DL576" s="4">
        <f t="shared" si="410"/>
        <v>3.3900000000000032</v>
      </c>
      <c r="DM576" s="4">
        <f t="shared" si="411"/>
        <v>7</v>
      </c>
      <c r="DN576" s="4">
        <f t="shared" si="412"/>
        <v>13.999999999999998</v>
      </c>
      <c r="DO576" s="4">
        <f t="shared" si="413"/>
        <v>40</v>
      </c>
      <c r="DP576" s="4">
        <f t="shared" si="414"/>
        <v>400</v>
      </c>
      <c r="DQ576" s="4">
        <f t="shared" si="415"/>
        <v>113</v>
      </c>
      <c r="DS576" s="4">
        <v>572</v>
      </c>
      <c r="DT576" s="4">
        <f>$CK576+INDEX(节奏总纲!D$4:D$163,基础状态预估!$C$2)</f>
        <v>596.00483399593907</v>
      </c>
      <c r="DU576" s="4">
        <f>$CK576+INDEX(节奏总纲!E$4:E$163,基础状态预估!$C$2)</f>
        <v>590.28268396026408</v>
      </c>
      <c r="DV576" s="4">
        <f>$CK576+INDEX(节奏总纲!F$4:F$163,基础状态预估!$C$2)</f>
        <v>583.39220630709644</v>
      </c>
      <c r="DW576" s="4">
        <f>$CK576+INDEX(节奏总纲!G$4:G$163,基础状态预估!$C$2)</f>
        <v>575.03246816526348</v>
      </c>
      <c r="DX576" s="4">
        <f>$CK576+INDEX(节奏总纲!H$4:H$163,基础状态预估!$C$2)</f>
        <v>564.69453894381218</v>
      </c>
      <c r="DY576" s="4">
        <f t="shared" si="416"/>
        <v>11.899999999999999</v>
      </c>
      <c r="DZ576" s="4">
        <f t="shared" si="417"/>
        <v>33</v>
      </c>
      <c r="EA576" s="4">
        <f t="shared" si="418"/>
        <v>334.1</v>
      </c>
      <c r="EB576" s="4">
        <f t="shared" si="419"/>
        <v>189.60999999999999</v>
      </c>
      <c r="EC576" s="4">
        <f t="shared" si="420"/>
        <v>5.3900000000000032</v>
      </c>
    </row>
    <row r="577" spans="58:133" x14ac:dyDescent="0.15">
      <c r="BF577" s="4">
        <v>573</v>
      </c>
      <c r="BG577" s="4">
        <f t="shared" si="402"/>
        <v>401.09999999999997</v>
      </c>
      <c r="BH577" s="4">
        <f t="shared" si="403"/>
        <v>171.9</v>
      </c>
      <c r="BL577" s="4">
        <f t="shared" si="391"/>
        <v>283.5</v>
      </c>
      <c r="BM577" s="4">
        <f t="shared" si="392"/>
        <v>198.45</v>
      </c>
      <c r="BN577" s="4">
        <f t="shared" si="393"/>
        <v>85.05</v>
      </c>
      <c r="BR577" s="4">
        <f t="shared" si="394"/>
        <v>360.1</v>
      </c>
      <c r="BS577" s="4">
        <f t="shared" si="395"/>
        <v>166.19999999999996</v>
      </c>
      <c r="BT577" s="4">
        <f t="shared" si="396"/>
        <v>27.700000000000003</v>
      </c>
      <c r="BX577" s="4">
        <f t="shared" si="397"/>
        <v>411.20000000000005</v>
      </c>
      <c r="BY577" s="4">
        <f t="shared" si="398"/>
        <v>100.22999999999998</v>
      </c>
      <c r="BZ577" s="4">
        <f t="shared" si="399"/>
        <v>2.57</v>
      </c>
      <c r="CD577" s="4">
        <f t="shared" si="400"/>
        <v>110.58</v>
      </c>
      <c r="CE577" s="4">
        <f t="shared" si="401"/>
        <v>3.420000000000003</v>
      </c>
      <c r="CF577" s="4">
        <f>IF(COUNTIF($BH$5:$BH577,"&gt;=2")&lt;=1,SUM($BG577:$BK577)*C$8,CF576)</f>
        <v>151200</v>
      </c>
      <c r="CG577" s="4">
        <f>IF(COUNTIF($BN$5:$BN577,"&gt;=2")&lt;=1,SUM($BL577:$BP577)*D$8,CG576)</f>
        <v>604799.99999999988</v>
      </c>
      <c r="CH577" s="4">
        <f>IF(COUNTIF($BT$5:$BT577,"&gt;=2")&lt;=1,SUM($BQ577:$BU577)*E$8,CH576)</f>
        <v>2592000</v>
      </c>
      <c r="CI577" s="4">
        <f>IF(COUNTIF($BZ$5:$BZ577,"&gt;=2")&lt;=1,SUM($BV577:$BZ577)*F$8,CI576)</f>
        <v>34560000</v>
      </c>
      <c r="CJ577" s="4">
        <f t="shared" si="404"/>
        <v>9849600</v>
      </c>
      <c r="CK577" s="4">
        <f t="shared" si="405"/>
        <v>552.75</v>
      </c>
      <c r="CM577" s="4">
        <v>573</v>
      </c>
      <c r="CN577" s="4">
        <f>IF(COUNTIF($BH$5:$BH577,"&gt;=2")&gt;1,CN576,BG577)</f>
        <v>4.8999999999999995</v>
      </c>
      <c r="CO577" s="4">
        <f>IF(COUNTIF($BH$5:$BH577,"&gt;=2")&gt;1,CO576,BH577)</f>
        <v>2.1</v>
      </c>
      <c r="CP577" s="4">
        <f>IF(COUNTIF($BH$5:$BH577,"&gt;=2")&gt;1,CP576,BI577)</f>
        <v>0</v>
      </c>
      <c r="CQ577" s="4">
        <f>IF(COUNTIF($BH$5:$BH577,"&gt;=2")&gt;1,CQ576,BJ577)</f>
        <v>0</v>
      </c>
      <c r="CR577" s="4">
        <f>IF(COUNTIF($BH$5:$BH577,"&gt;=2")&gt;1,CR576,BK577)</f>
        <v>0</v>
      </c>
      <c r="CS577" s="4">
        <f>IF(COUNTIF($BN$5:$BN577,"&gt;=2")&gt;1,CS576,BL577)</f>
        <v>7</v>
      </c>
      <c r="CT577" s="4">
        <f>IF(COUNTIF($BN$5:$BN577,"&gt;=2")&gt;1,CT576,BM577)</f>
        <v>4.8999999999999995</v>
      </c>
      <c r="CU577" s="4">
        <f>IF(COUNTIF($BN$5:$BN577,"&gt;=2")&gt;1,CU576,BN577)</f>
        <v>2.1</v>
      </c>
      <c r="CV577" s="4">
        <f>IF(COUNTIF($BN$5:$BN577,"&gt;=2")&gt;1,CV576,BO577)</f>
        <v>0</v>
      </c>
      <c r="CW577" s="4">
        <f>IF(COUNTIF($BN$5:$BN577,"&gt;=2")&gt;1,CW576,BP577)</f>
        <v>0</v>
      </c>
      <c r="CX577" s="4">
        <f>IF(COUNTIF($BT$5:$BT577,"&gt;=2")&gt;1,CX576,BQ577)</f>
        <v>0</v>
      </c>
      <c r="CY577" s="4">
        <f>IF(COUNTIF($BT$5:$BT577,"&gt;=2")&gt;1,CY576,BR577)</f>
        <v>26</v>
      </c>
      <c r="CZ577" s="4">
        <f>IF(COUNTIF($BT$5:$BT577,"&gt;=2")&gt;1,CZ576,BS577)</f>
        <v>11.999999999999996</v>
      </c>
      <c r="DA577" s="4">
        <f>IF(COUNTIF($BT$5:$BT577,"&gt;=2")&gt;1,DA576,BT577)</f>
        <v>2</v>
      </c>
      <c r="DB577" s="4">
        <f>IF(COUNTIF($BT$5:$BT577,"&gt;=2")&gt;1,DB576,BU577)</f>
        <v>0</v>
      </c>
      <c r="DC577" s="4">
        <f>IF(COUNTIF($BZ$5:$BZ577,"&gt;=2")&gt;1,DC576,BV577)</f>
        <v>0</v>
      </c>
      <c r="DD577" s="4">
        <f>IF(COUNTIF($BZ$5:$BZ577,"&gt;=2")&gt;1,DD576,BW577)</f>
        <v>0</v>
      </c>
      <c r="DE577" s="4">
        <f>IF(COUNTIF($BZ$5:$BZ577,"&gt;=2")&gt;1,DE576,BX577)</f>
        <v>320</v>
      </c>
      <c r="DF577" s="4">
        <f>IF(COUNTIF($BZ$5:$BZ577,"&gt;=2")&gt;1,DF576,BY577)</f>
        <v>77.999999999999986</v>
      </c>
      <c r="DG577" s="4">
        <f>IF(COUNTIF($BZ$5:$BZ577,"&gt;=2")&gt;1,DG576,BZ577)</f>
        <v>2</v>
      </c>
      <c r="DH577" s="4">
        <f t="shared" si="406"/>
        <v>0</v>
      </c>
      <c r="DI577" s="4">
        <f t="shared" si="407"/>
        <v>0</v>
      </c>
      <c r="DJ577" s="4">
        <f t="shared" si="408"/>
        <v>0</v>
      </c>
      <c r="DK577" s="4">
        <f t="shared" si="409"/>
        <v>110.58</v>
      </c>
      <c r="DL577" s="4">
        <f t="shared" si="410"/>
        <v>3.420000000000003</v>
      </c>
      <c r="DM577" s="4">
        <f t="shared" si="411"/>
        <v>7</v>
      </c>
      <c r="DN577" s="4">
        <f t="shared" si="412"/>
        <v>13.999999999999998</v>
      </c>
      <c r="DO577" s="4">
        <f t="shared" si="413"/>
        <v>40</v>
      </c>
      <c r="DP577" s="4">
        <f t="shared" si="414"/>
        <v>400</v>
      </c>
      <c r="DQ577" s="4">
        <f t="shared" si="415"/>
        <v>114</v>
      </c>
      <c r="DS577" s="4">
        <v>573</v>
      </c>
      <c r="DT577" s="4">
        <f>$CK577+INDEX(节奏总纲!D$4:D$163,基础状态预估!$C$2)</f>
        <v>597.00483399593907</v>
      </c>
      <c r="DU577" s="4">
        <f>$CK577+INDEX(节奏总纲!E$4:E$163,基础状态预估!$C$2)</f>
        <v>591.28268396026408</v>
      </c>
      <c r="DV577" s="4">
        <f>$CK577+INDEX(节奏总纲!F$4:F$163,基础状态预估!$C$2)</f>
        <v>584.39220630709644</v>
      </c>
      <c r="DW577" s="4">
        <f>$CK577+INDEX(节奏总纲!G$4:G$163,基础状态预估!$C$2)</f>
        <v>576.03246816526348</v>
      </c>
      <c r="DX577" s="4">
        <f>$CK577+INDEX(节奏总纲!H$4:H$163,基础状态预估!$C$2)</f>
        <v>565.69453894381218</v>
      </c>
      <c r="DY577" s="4">
        <f t="shared" si="416"/>
        <v>11.899999999999999</v>
      </c>
      <c r="DZ577" s="4">
        <f t="shared" si="417"/>
        <v>33</v>
      </c>
      <c r="EA577" s="4">
        <f t="shared" si="418"/>
        <v>334.1</v>
      </c>
      <c r="EB577" s="4">
        <f t="shared" si="419"/>
        <v>190.57999999999998</v>
      </c>
      <c r="EC577" s="4">
        <f t="shared" si="420"/>
        <v>5.4200000000000035</v>
      </c>
    </row>
    <row r="578" spans="58:133" x14ac:dyDescent="0.15">
      <c r="BF578" s="4">
        <v>574</v>
      </c>
      <c r="BG578" s="4">
        <f t="shared" si="402"/>
        <v>401.79999999999995</v>
      </c>
      <c r="BH578" s="4">
        <f t="shared" si="403"/>
        <v>172.2</v>
      </c>
      <c r="BL578" s="4">
        <f t="shared" si="391"/>
        <v>284</v>
      </c>
      <c r="BM578" s="4">
        <f t="shared" si="392"/>
        <v>198.79999999999998</v>
      </c>
      <c r="BN578" s="4">
        <f t="shared" si="393"/>
        <v>85.2</v>
      </c>
      <c r="BR578" s="4">
        <f t="shared" si="394"/>
        <v>360.75</v>
      </c>
      <c r="BS578" s="4">
        <f t="shared" si="395"/>
        <v>166.49999999999997</v>
      </c>
      <c r="BT578" s="4">
        <f t="shared" si="396"/>
        <v>27.75</v>
      </c>
      <c r="BX578" s="4">
        <f t="shared" si="397"/>
        <v>412</v>
      </c>
      <c r="BY578" s="4">
        <f t="shared" si="398"/>
        <v>100.42499999999997</v>
      </c>
      <c r="BZ578" s="4">
        <f t="shared" si="399"/>
        <v>2.5750000000000002</v>
      </c>
      <c r="CD578" s="4">
        <f t="shared" si="400"/>
        <v>111.55</v>
      </c>
      <c r="CE578" s="4">
        <f t="shared" si="401"/>
        <v>3.4500000000000028</v>
      </c>
      <c r="CF578" s="4">
        <f>IF(COUNTIF($BH$5:$BH578,"&gt;=2")&lt;=1,SUM($BG578:$BK578)*C$8,CF577)</f>
        <v>151200</v>
      </c>
      <c r="CG578" s="4">
        <f>IF(COUNTIF($BN$5:$BN578,"&gt;=2")&lt;=1,SUM($BL578:$BP578)*D$8,CG577)</f>
        <v>604799.99999999988</v>
      </c>
      <c r="CH578" s="4">
        <f>IF(COUNTIF($BT$5:$BT578,"&gt;=2")&lt;=1,SUM($BQ578:$BU578)*E$8,CH577)</f>
        <v>2592000</v>
      </c>
      <c r="CI578" s="4">
        <f>IF(COUNTIF($BZ$5:$BZ578,"&gt;=2")&lt;=1,SUM($BV578:$BZ578)*F$8,CI577)</f>
        <v>34560000</v>
      </c>
      <c r="CJ578" s="4">
        <f t="shared" si="404"/>
        <v>9936000</v>
      </c>
      <c r="CK578" s="4">
        <f t="shared" si="405"/>
        <v>553.75</v>
      </c>
      <c r="CM578" s="4">
        <v>574</v>
      </c>
      <c r="CN578" s="4">
        <f>IF(COUNTIF($BH$5:$BH578,"&gt;=2")&gt;1,CN577,BG578)</f>
        <v>4.8999999999999995</v>
      </c>
      <c r="CO578" s="4">
        <f>IF(COUNTIF($BH$5:$BH578,"&gt;=2")&gt;1,CO577,BH578)</f>
        <v>2.1</v>
      </c>
      <c r="CP578" s="4">
        <f>IF(COUNTIF($BH$5:$BH578,"&gt;=2")&gt;1,CP577,BI578)</f>
        <v>0</v>
      </c>
      <c r="CQ578" s="4">
        <f>IF(COUNTIF($BH$5:$BH578,"&gt;=2")&gt;1,CQ577,BJ578)</f>
        <v>0</v>
      </c>
      <c r="CR578" s="4">
        <f>IF(COUNTIF($BH$5:$BH578,"&gt;=2")&gt;1,CR577,BK578)</f>
        <v>0</v>
      </c>
      <c r="CS578" s="4">
        <f>IF(COUNTIF($BN$5:$BN578,"&gt;=2")&gt;1,CS577,BL578)</f>
        <v>7</v>
      </c>
      <c r="CT578" s="4">
        <f>IF(COUNTIF($BN$5:$BN578,"&gt;=2")&gt;1,CT577,BM578)</f>
        <v>4.8999999999999995</v>
      </c>
      <c r="CU578" s="4">
        <f>IF(COUNTIF($BN$5:$BN578,"&gt;=2")&gt;1,CU577,BN578)</f>
        <v>2.1</v>
      </c>
      <c r="CV578" s="4">
        <f>IF(COUNTIF($BN$5:$BN578,"&gt;=2")&gt;1,CV577,BO578)</f>
        <v>0</v>
      </c>
      <c r="CW578" s="4">
        <f>IF(COUNTIF($BN$5:$BN578,"&gt;=2")&gt;1,CW577,BP578)</f>
        <v>0</v>
      </c>
      <c r="CX578" s="4">
        <f>IF(COUNTIF($BT$5:$BT578,"&gt;=2")&gt;1,CX577,BQ578)</f>
        <v>0</v>
      </c>
      <c r="CY578" s="4">
        <f>IF(COUNTIF($BT$5:$BT578,"&gt;=2")&gt;1,CY577,BR578)</f>
        <v>26</v>
      </c>
      <c r="CZ578" s="4">
        <f>IF(COUNTIF($BT$5:$BT578,"&gt;=2")&gt;1,CZ577,BS578)</f>
        <v>11.999999999999996</v>
      </c>
      <c r="DA578" s="4">
        <f>IF(COUNTIF($BT$5:$BT578,"&gt;=2")&gt;1,DA577,BT578)</f>
        <v>2</v>
      </c>
      <c r="DB578" s="4">
        <f>IF(COUNTIF($BT$5:$BT578,"&gt;=2")&gt;1,DB577,BU578)</f>
        <v>0</v>
      </c>
      <c r="DC578" s="4">
        <f>IF(COUNTIF($BZ$5:$BZ578,"&gt;=2")&gt;1,DC577,BV578)</f>
        <v>0</v>
      </c>
      <c r="DD578" s="4">
        <f>IF(COUNTIF($BZ$5:$BZ578,"&gt;=2")&gt;1,DD577,BW578)</f>
        <v>0</v>
      </c>
      <c r="DE578" s="4">
        <f>IF(COUNTIF($BZ$5:$BZ578,"&gt;=2")&gt;1,DE577,BX578)</f>
        <v>320</v>
      </c>
      <c r="DF578" s="4">
        <f>IF(COUNTIF($BZ$5:$BZ578,"&gt;=2")&gt;1,DF577,BY578)</f>
        <v>77.999999999999986</v>
      </c>
      <c r="DG578" s="4">
        <f>IF(COUNTIF($BZ$5:$BZ578,"&gt;=2")&gt;1,DG577,BZ578)</f>
        <v>2</v>
      </c>
      <c r="DH578" s="4">
        <f t="shared" si="406"/>
        <v>0</v>
      </c>
      <c r="DI578" s="4">
        <f t="shared" si="407"/>
        <v>0</v>
      </c>
      <c r="DJ578" s="4">
        <f t="shared" si="408"/>
        <v>0</v>
      </c>
      <c r="DK578" s="4">
        <f t="shared" si="409"/>
        <v>111.55</v>
      </c>
      <c r="DL578" s="4">
        <f t="shared" si="410"/>
        <v>3.4500000000000028</v>
      </c>
      <c r="DM578" s="4">
        <f t="shared" si="411"/>
        <v>7</v>
      </c>
      <c r="DN578" s="4">
        <f t="shared" si="412"/>
        <v>13.999999999999998</v>
      </c>
      <c r="DO578" s="4">
        <f t="shared" si="413"/>
        <v>40</v>
      </c>
      <c r="DP578" s="4">
        <f t="shared" si="414"/>
        <v>400</v>
      </c>
      <c r="DQ578" s="4">
        <f t="shared" si="415"/>
        <v>115</v>
      </c>
      <c r="DS578" s="4">
        <v>574</v>
      </c>
      <c r="DT578" s="4">
        <f>$CK578+INDEX(节奏总纲!D$4:D$163,基础状态预估!$C$2)</f>
        <v>598.00483399593907</v>
      </c>
      <c r="DU578" s="4">
        <f>$CK578+INDEX(节奏总纲!E$4:E$163,基础状态预估!$C$2)</f>
        <v>592.28268396026408</v>
      </c>
      <c r="DV578" s="4">
        <f>$CK578+INDEX(节奏总纲!F$4:F$163,基础状态预估!$C$2)</f>
        <v>585.39220630709644</v>
      </c>
      <c r="DW578" s="4">
        <f>$CK578+INDEX(节奏总纲!G$4:G$163,基础状态预估!$C$2)</f>
        <v>577.03246816526348</v>
      </c>
      <c r="DX578" s="4">
        <f>$CK578+INDEX(节奏总纲!H$4:H$163,基础状态预估!$C$2)</f>
        <v>566.69453894381218</v>
      </c>
      <c r="DY578" s="4">
        <f t="shared" si="416"/>
        <v>11.899999999999999</v>
      </c>
      <c r="DZ578" s="4">
        <f t="shared" si="417"/>
        <v>33</v>
      </c>
      <c r="EA578" s="4">
        <f t="shared" si="418"/>
        <v>334.1</v>
      </c>
      <c r="EB578" s="4">
        <f t="shared" si="419"/>
        <v>191.54999999999998</v>
      </c>
      <c r="EC578" s="4">
        <f t="shared" si="420"/>
        <v>5.4500000000000028</v>
      </c>
    </row>
    <row r="579" spans="58:133" x14ac:dyDescent="0.15">
      <c r="BF579" s="4">
        <v>575</v>
      </c>
      <c r="BG579" s="4">
        <f t="shared" si="402"/>
        <v>402.5</v>
      </c>
      <c r="BH579" s="4">
        <f t="shared" si="403"/>
        <v>172.5</v>
      </c>
      <c r="BL579" s="4">
        <f t="shared" si="391"/>
        <v>284.5</v>
      </c>
      <c r="BM579" s="4">
        <f t="shared" si="392"/>
        <v>199.14999999999998</v>
      </c>
      <c r="BN579" s="4">
        <f t="shared" si="393"/>
        <v>85.35</v>
      </c>
      <c r="BR579" s="4">
        <f t="shared" si="394"/>
        <v>361.40000000000003</v>
      </c>
      <c r="BS579" s="4">
        <f t="shared" si="395"/>
        <v>166.79999999999995</v>
      </c>
      <c r="BT579" s="4">
        <f t="shared" si="396"/>
        <v>27.8</v>
      </c>
      <c r="BX579" s="4">
        <f t="shared" si="397"/>
        <v>412.8</v>
      </c>
      <c r="BY579" s="4">
        <f t="shared" si="398"/>
        <v>100.61999999999998</v>
      </c>
      <c r="BZ579" s="4">
        <f t="shared" si="399"/>
        <v>2.58</v>
      </c>
      <c r="CD579" s="4">
        <f t="shared" si="400"/>
        <v>112.52</v>
      </c>
      <c r="CE579" s="4">
        <f t="shared" si="401"/>
        <v>3.4800000000000031</v>
      </c>
      <c r="CF579" s="4">
        <f>IF(COUNTIF($BH$5:$BH579,"&gt;=2")&lt;=1,SUM($BG579:$BK579)*C$8,CF578)</f>
        <v>151200</v>
      </c>
      <c r="CG579" s="4">
        <f>IF(COUNTIF($BN$5:$BN579,"&gt;=2")&lt;=1,SUM($BL579:$BP579)*D$8,CG578)</f>
        <v>604799.99999999988</v>
      </c>
      <c r="CH579" s="4">
        <f>IF(COUNTIF($BT$5:$BT579,"&gt;=2")&lt;=1,SUM($BQ579:$BU579)*E$8,CH578)</f>
        <v>2592000</v>
      </c>
      <c r="CI579" s="4">
        <f>IF(COUNTIF($BZ$5:$BZ579,"&gt;=2")&lt;=1,SUM($BV579:$BZ579)*F$8,CI578)</f>
        <v>34560000</v>
      </c>
      <c r="CJ579" s="4">
        <f t="shared" si="404"/>
        <v>10022400</v>
      </c>
      <c r="CK579" s="4">
        <f t="shared" si="405"/>
        <v>554.75</v>
      </c>
      <c r="CM579" s="4">
        <v>575</v>
      </c>
      <c r="CN579" s="4">
        <f>IF(COUNTIF($BH$5:$BH579,"&gt;=2")&gt;1,CN578,BG579)</f>
        <v>4.8999999999999995</v>
      </c>
      <c r="CO579" s="4">
        <f>IF(COUNTIF($BH$5:$BH579,"&gt;=2")&gt;1,CO578,BH579)</f>
        <v>2.1</v>
      </c>
      <c r="CP579" s="4">
        <f>IF(COUNTIF($BH$5:$BH579,"&gt;=2")&gt;1,CP578,BI579)</f>
        <v>0</v>
      </c>
      <c r="CQ579" s="4">
        <f>IF(COUNTIF($BH$5:$BH579,"&gt;=2")&gt;1,CQ578,BJ579)</f>
        <v>0</v>
      </c>
      <c r="CR579" s="4">
        <f>IF(COUNTIF($BH$5:$BH579,"&gt;=2")&gt;1,CR578,BK579)</f>
        <v>0</v>
      </c>
      <c r="CS579" s="4">
        <f>IF(COUNTIF($BN$5:$BN579,"&gt;=2")&gt;1,CS578,BL579)</f>
        <v>7</v>
      </c>
      <c r="CT579" s="4">
        <f>IF(COUNTIF($BN$5:$BN579,"&gt;=2")&gt;1,CT578,BM579)</f>
        <v>4.8999999999999995</v>
      </c>
      <c r="CU579" s="4">
        <f>IF(COUNTIF($BN$5:$BN579,"&gt;=2")&gt;1,CU578,BN579)</f>
        <v>2.1</v>
      </c>
      <c r="CV579" s="4">
        <f>IF(COUNTIF($BN$5:$BN579,"&gt;=2")&gt;1,CV578,BO579)</f>
        <v>0</v>
      </c>
      <c r="CW579" s="4">
        <f>IF(COUNTIF($BN$5:$BN579,"&gt;=2")&gt;1,CW578,BP579)</f>
        <v>0</v>
      </c>
      <c r="CX579" s="4">
        <f>IF(COUNTIF($BT$5:$BT579,"&gt;=2")&gt;1,CX578,BQ579)</f>
        <v>0</v>
      </c>
      <c r="CY579" s="4">
        <f>IF(COUNTIF($BT$5:$BT579,"&gt;=2")&gt;1,CY578,BR579)</f>
        <v>26</v>
      </c>
      <c r="CZ579" s="4">
        <f>IF(COUNTIF($BT$5:$BT579,"&gt;=2")&gt;1,CZ578,BS579)</f>
        <v>11.999999999999996</v>
      </c>
      <c r="DA579" s="4">
        <f>IF(COUNTIF($BT$5:$BT579,"&gt;=2")&gt;1,DA578,BT579)</f>
        <v>2</v>
      </c>
      <c r="DB579" s="4">
        <f>IF(COUNTIF($BT$5:$BT579,"&gt;=2")&gt;1,DB578,BU579)</f>
        <v>0</v>
      </c>
      <c r="DC579" s="4">
        <f>IF(COUNTIF($BZ$5:$BZ579,"&gt;=2")&gt;1,DC578,BV579)</f>
        <v>0</v>
      </c>
      <c r="DD579" s="4">
        <f>IF(COUNTIF($BZ$5:$BZ579,"&gt;=2")&gt;1,DD578,BW579)</f>
        <v>0</v>
      </c>
      <c r="DE579" s="4">
        <f>IF(COUNTIF($BZ$5:$BZ579,"&gt;=2")&gt;1,DE578,BX579)</f>
        <v>320</v>
      </c>
      <c r="DF579" s="4">
        <f>IF(COUNTIF($BZ$5:$BZ579,"&gt;=2")&gt;1,DF578,BY579)</f>
        <v>77.999999999999986</v>
      </c>
      <c r="DG579" s="4">
        <f>IF(COUNTIF($BZ$5:$BZ579,"&gt;=2")&gt;1,DG578,BZ579)</f>
        <v>2</v>
      </c>
      <c r="DH579" s="4">
        <f t="shared" si="406"/>
        <v>0</v>
      </c>
      <c r="DI579" s="4">
        <f t="shared" si="407"/>
        <v>0</v>
      </c>
      <c r="DJ579" s="4">
        <f t="shared" si="408"/>
        <v>0</v>
      </c>
      <c r="DK579" s="4">
        <f t="shared" si="409"/>
        <v>112.52</v>
      </c>
      <c r="DL579" s="4">
        <f t="shared" si="410"/>
        <v>3.4800000000000031</v>
      </c>
      <c r="DM579" s="4">
        <f t="shared" si="411"/>
        <v>7</v>
      </c>
      <c r="DN579" s="4">
        <f t="shared" si="412"/>
        <v>13.999999999999998</v>
      </c>
      <c r="DO579" s="4">
        <f t="shared" si="413"/>
        <v>40</v>
      </c>
      <c r="DP579" s="4">
        <f t="shared" si="414"/>
        <v>400</v>
      </c>
      <c r="DQ579" s="4">
        <f t="shared" si="415"/>
        <v>116</v>
      </c>
      <c r="DS579" s="4">
        <v>575</v>
      </c>
      <c r="DT579" s="4">
        <f>$CK579+INDEX(节奏总纲!D$4:D$163,基础状态预估!$C$2)</f>
        <v>599.00483399593907</v>
      </c>
      <c r="DU579" s="4">
        <f>$CK579+INDEX(节奏总纲!E$4:E$163,基础状态预估!$C$2)</f>
        <v>593.28268396026408</v>
      </c>
      <c r="DV579" s="4">
        <f>$CK579+INDEX(节奏总纲!F$4:F$163,基础状态预估!$C$2)</f>
        <v>586.39220630709644</v>
      </c>
      <c r="DW579" s="4">
        <f>$CK579+INDEX(节奏总纲!G$4:G$163,基础状态预估!$C$2)</f>
        <v>578.03246816526348</v>
      </c>
      <c r="DX579" s="4">
        <f>$CK579+INDEX(节奏总纲!H$4:H$163,基础状态预估!$C$2)</f>
        <v>567.69453894381218</v>
      </c>
      <c r="DY579" s="4">
        <f t="shared" si="416"/>
        <v>11.899999999999999</v>
      </c>
      <c r="DZ579" s="4">
        <f t="shared" si="417"/>
        <v>33</v>
      </c>
      <c r="EA579" s="4">
        <f t="shared" si="418"/>
        <v>334.1</v>
      </c>
      <c r="EB579" s="4">
        <f t="shared" si="419"/>
        <v>192.51999999999998</v>
      </c>
      <c r="EC579" s="4">
        <f t="shared" si="420"/>
        <v>5.4800000000000031</v>
      </c>
    </row>
    <row r="580" spans="58:133" x14ac:dyDescent="0.15">
      <c r="BF580" s="4">
        <v>576</v>
      </c>
      <c r="BG580" s="4">
        <f t="shared" si="402"/>
        <v>403.2</v>
      </c>
      <c r="BH580" s="4">
        <f t="shared" si="403"/>
        <v>172.79999999999998</v>
      </c>
      <c r="BL580" s="4">
        <f t="shared" si="391"/>
        <v>285</v>
      </c>
      <c r="BM580" s="4">
        <f t="shared" si="392"/>
        <v>199.5</v>
      </c>
      <c r="BN580" s="4">
        <f t="shared" si="393"/>
        <v>85.5</v>
      </c>
      <c r="BR580" s="4">
        <f t="shared" si="394"/>
        <v>362.05</v>
      </c>
      <c r="BS580" s="4">
        <f t="shared" si="395"/>
        <v>167.09999999999997</v>
      </c>
      <c r="BT580" s="4">
        <f t="shared" si="396"/>
        <v>27.85</v>
      </c>
      <c r="BX580" s="4">
        <f t="shared" si="397"/>
        <v>413.6</v>
      </c>
      <c r="BY580" s="4">
        <f t="shared" si="398"/>
        <v>100.81499999999997</v>
      </c>
      <c r="BZ580" s="4">
        <f t="shared" si="399"/>
        <v>2.585</v>
      </c>
      <c r="CD580" s="4">
        <f t="shared" si="400"/>
        <v>113.49</v>
      </c>
      <c r="CE580" s="4">
        <f t="shared" si="401"/>
        <v>3.5100000000000033</v>
      </c>
      <c r="CF580" s="4">
        <f>IF(COUNTIF($BH$5:$BH580,"&gt;=2")&lt;=1,SUM($BG580:$BK580)*C$8,CF579)</f>
        <v>151200</v>
      </c>
      <c r="CG580" s="4">
        <f>IF(COUNTIF($BN$5:$BN580,"&gt;=2")&lt;=1,SUM($BL580:$BP580)*D$8,CG579)</f>
        <v>604799.99999999988</v>
      </c>
      <c r="CH580" s="4">
        <f>IF(COUNTIF($BT$5:$BT580,"&gt;=2")&lt;=1,SUM($BQ580:$BU580)*E$8,CH579)</f>
        <v>2592000</v>
      </c>
      <c r="CI580" s="4">
        <f>IF(COUNTIF($BZ$5:$BZ580,"&gt;=2")&lt;=1,SUM($BV580:$BZ580)*F$8,CI579)</f>
        <v>34560000</v>
      </c>
      <c r="CJ580" s="4">
        <f t="shared" si="404"/>
        <v>10108800</v>
      </c>
      <c r="CK580" s="4">
        <f t="shared" si="405"/>
        <v>555.75</v>
      </c>
      <c r="CM580" s="4">
        <v>576</v>
      </c>
      <c r="CN580" s="4">
        <f>IF(COUNTIF($BH$5:$BH580,"&gt;=2")&gt;1,CN579,BG580)</f>
        <v>4.8999999999999995</v>
      </c>
      <c r="CO580" s="4">
        <f>IF(COUNTIF($BH$5:$BH580,"&gt;=2")&gt;1,CO579,BH580)</f>
        <v>2.1</v>
      </c>
      <c r="CP580" s="4">
        <f>IF(COUNTIF($BH$5:$BH580,"&gt;=2")&gt;1,CP579,BI580)</f>
        <v>0</v>
      </c>
      <c r="CQ580" s="4">
        <f>IF(COUNTIF($BH$5:$BH580,"&gt;=2")&gt;1,CQ579,BJ580)</f>
        <v>0</v>
      </c>
      <c r="CR580" s="4">
        <f>IF(COUNTIF($BH$5:$BH580,"&gt;=2")&gt;1,CR579,BK580)</f>
        <v>0</v>
      </c>
      <c r="CS580" s="4">
        <f>IF(COUNTIF($BN$5:$BN580,"&gt;=2")&gt;1,CS579,BL580)</f>
        <v>7</v>
      </c>
      <c r="CT580" s="4">
        <f>IF(COUNTIF($BN$5:$BN580,"&gt;=2")&gt;1,CT579,BM580)</f>
        <v>4.8999999999999995</v>
      </c>
      <c r="CU580" s="4">
        <f>IF(COUNTIF($BN$5:$BN580,"&gt;=2")&gt;1,CU579,BN580)</f>
        <v>2.1</v>
      </c>
      <c r="CV580" s="4">
        <f>IF(COUNTIF($BN$5:$BN580,"&gt;=2")&gt;1,CV579,BO580)</f>
        <v>0</v>
      </c>
      <c r="CW580" s="4">
        <f>IF(COUNTIF($BN$5:$BN580,"&gt;=2")&gt;1,CW579,BP580)</f>
        <v>0</v>
      </c>
      <c r="CX580" s="4">
        <f>IF(COUNTIF($BT$5:$BT580,"&gt;=2")&gt;1,CX579,BQ580)</f>
        <v>0</v>
      </c>
      <c r="CY580" s="4">
        <f>IF(COUNTIF($BT$5:$BT580,"&gt;=2")&gt;1,CY579,BR580)</f>
        <v>26</v>
      </c>
      <c r="CZ580" s="4">
        <f>IF(COUNTIF($BT$5:$BT580,"&gt;=2")&gt;1,CZ579,BS580)</f>
        <v>11.999999999999996</v>
      </c>
      <c r="DA580" s="4">
        <f>IF(COUNTIF($BT$5:$BT580,"&gt;=2")&gt;1,DA579,BT580)</f>
        <v>2</v>
      </c>
      <c r="DB580" s="4">
        <f>IF(COUNTIF($BT$5:$BT580,"&gt;=2")&gt;1,DB579,BU580)</f>
        <v>0</v>
      </c>
      <c r="DC580" s="4">
        <f>IF(COUNTIF($BZ$5:$BZ580,"&gt;=2")&gt;1,DC579,BV580)</f>
        <v>0</v>
      </c>
      <c r="DD580" s="4">
        <f>IF(COUNTIF($BZ$5:$BZ580,"&gt;=2")&gt;1,DD579,BW580)</f>
        <v>0</v>
      </c>
      <c r="DE580" s="4">
        <f>IF(COUNTIF($BZ$5:$BZ580,"&gt;=2")&gt;1,DE579,BX580)</f>
        <v>320</v>
      </c>
      <c r="DF580" s="4">
        <f>IF(COUNTIF($BZ$5:$BZ580,"&gt;=2")&gt;1,DF579,BY580)</f>
        <v>77.999999999999986</v>
      </c>
      <c r="DG580" s="4">
        <f>IF(COUNTIF($BZ$5:$BZ580,"&gt;=2")&gt;1,DG579,BZ580)</f>
        <v>2</v>
      </c>
      <c r="DH580" s="4">
        <f t="shared" si="406"/>
        <v>0</v>
      </c>
      <c r="DI580" s="4">
        <f t="shared" si="407"/>
        <v>0</v>
      </c>
      <c r="DJ580" s="4">
        <f t="shared" si="408"/>
        <v>0</v>
      </c>
      <c r="DK580" s="4">
        <f t="shared" si="409"/>
        <v>113.49</v>
      </c>
      <c r="DL580" s="4">
        <f t="shared" si="410"/>
        <v>3.5100000000000033</v>
      </c>
      <c r="DM580" s="4">
        <f t="shared" si="411"/>
        <v>7</v>
      </c>
      <c r="DN580" s="4">
        <f t="shared" si="412"/>
        <v>13.999999999999998</v>
      </c>
      <c r="DO580" s="4">
        <f t="shared" si="413"/>
        <v>40</v>
      </c>
      <c r="DP580" s="4">
        <f t="shared" si="414"/>
        <v>400</v>
      </c>
      <c r="DQ580" s="4">
        <f t="shared" si="415"/>
        <v>117</v>
      </c>
      <c r="DS580" s="4">
        <v>576</v>
      </c>
      <c r="DT580" s="4">
        <f>$CK580+INDEX(节奏总纲!D$4:D$163,基础状态预估!$C$2)</f>
        <v>600.00483399593907</v>
      </c>
      <c r="DU580" s="4">
        <f>$CK580+INDEX(节奏总纲!E$4:E$163,基础状态预估!$C$2)</f>
        <v>594.28268396026408</v>
      </c>
      <c r="DV580" s="4">
        <f>$CK580+INDEX(节奏总纲!F$4:F$163,基础状态预估!$C$2)</f>
        <v>587.39220630709644</v>
      </c>
      <c r="DW580" s="4">
        <f>$CK580+INDEX(节奏总纲!G$4:G$163,基础状态预估!$C$2)</f>
        <v>579.03246816526348</v>
      </c>
      <c r="DX580" s="4">
        <f>$CK580+INDEX(节奏总纲!H$4:H$163,基础状态预估!$C$2)</f>
        <v>568.69453894381218</v>
      </c>
      <c r="DY580" s="4">
        <f t="shared" si="416"/>
        <v>11.899999999999999</v>
      </c>
      <c r="DZ580" s="4">
        <f t="shared" si="417"/>
        <v>33</v>
      </c>
      <c r="EA580" s="4">
        <f t="shared" si="418"/>
        <v>334.1</v>
      </c>
      <c r="EB580" s="4">
        <f t="shared" si="419"/>
        <v>193.48999999999998</v>
      </c>
      <c r="EC580" s="4">
        <f t="shared" si="420"/>
        <v>5.5100000000000033</v>
      </c>
    </row>
    <row r="581" spans="58:133" x14ac:dyDescent="0.15">
      <c r="BF581" s="4">
        <v>577</v>
      </c>
      <c r="BG581" s="4">
        <f t="shared" si="402"/>
        <v>403.9</v>
      </c>
      <c r="BH581" s="4">
        <f t="shared" si="403"/>
        <v>173.1</v>
      </c>
      <c r="BL581" s="4">
        <f t="shared" ref="BL581:BL644" si="421">IF($BH581&lt;2,0,($BF581-INDEX($BF$5:$BF$1004,MATCH(2,$BH$5:$BH$1004,1)))*$D$23)</f>
        <v>285.5</v>
      </c>
      <c r="BM581" s="4">
        <f t="shared" ref="BM581:BM644" si="422">IF($BH581&lt;2,0,($BF581-INDEX($BF$5:$BF$1004,MATCH(2,$BH$5:$BH$1004,1)))*$D$22)</f>
        <v>199.85</v>
      </c>
      <c r="BN581" s="4">
        <f t="shared" ref="BN581:BN644" si="423">IF($BH581&lt;2,0,($BF581-INDEX($BF$5:$BF$1004,MATCH(2,$BH$5:$BH$1004,1)))*$D$21)</f>
        <v>85.649999999999991</v>
      </c>
      <c r="BR581" s="4">
        <f t="shared" ref="BR581:BR644" si="424">IF($BN581&lt;2,0,($BF581-INDEX($BF$5:$BF$1004,MATCH(2,$BN$5:$BN$1004,1)))*$E$23)</f>
        <v>362.7</v>
      </c>
      <c r="BS581" s="4">
        <f t="shared" ref="BS581:BS644" si="425">IF($BN581&lt;2,0,($BF581-INDEX($BF$5:$BF$1004,MATCH(2,$BN$5:$BN$1004,1)))*$E$22)</f>
        <v>167.39999999999995</v>
      </c>
      <c r="BT581" s="4">
        <f t="shared" ref="BT581:BT644" si="426">IF($BN581&lt;2,0,($BF581-INDEX($BF$5:$BF$1004,MATCH(2,$BN$5:$BN$1004,1)))*$E$21)</f>
        <v>27.900000000000002</v>
      </c>
      <c r="BX581" s="4">
        <f t="shared" ref="BX581:BX644" si="427">IF($BT581&lt;2,0,($BF581-INDEX($BF$5:$BF$1004,MATCH(2,$BT$5:$BT$1004,1)))*$F$23)</f>
        <v>414.40000000000003</v>
      </c>
      <c r="BY581" s="4">
        <f t="shared" ref="BY581:BY644" si="428">IF($BT581&lt;2,0,($BF581-INDEX($BF$5:$BF$1004,MATCH(2,$BT$5:$BT$1004,1)))*$F$22)</f>
        <v>101.00999999999998</v>
      </c>
      <c r="BZ581" s="4">
        <f t="shared" ref="BZ581:BZ644" si="429">IF($BT581&lt;2,0,($BF581-INDEX($BF$5:$BF$1004,MATCH(2,$BT$5:$BT$1004,1)))*$F$21)</f>
        <v>2.59</v>
      </c>
      <c r="CD581" s="4">
        <f t="shared" ref="CD581:CD644" si="430">IF($BZ581&lt;2,0,($BF581-INDEX($BF$5:$BF$1004,MATCH(2,$BZ$5:$BZ$1004,1)))*$G$23)</f>
        <v>114.46</v>
      </c>
      <c r="CE581" s="4">
        <f t="shared" ref="CE581:CE644" si="431">IF($BZ581&lt;2,0,($BF581-INDEX($BF$5:$BF$1004,MATCH(2,$BZ$5:$BZ$1004,1)))*$G$22)</f>
        <v>3.5400000000000031</v>
      </c>
      <c r="CF581" s="4">
        <f>IF(COUNTIF($BH$5:$BH581,"&gt;=2")&lt;=1,SUM($BG581:$BK581)*C$8,CF580)</f>
        <v>151200</v>
      </c>
      <c r="CG581" s="4">
        <f>IF(COUNTIF($BN$5:$BN581,"&gt;=2")&lt;=1,SUM($BL581:$BP581)*D$8,CG580)</f>
        <v>604799.99999999988</v>
      </c>
      <c r="CH581" s="4">
        <f>IF(COUNTIF($BT$5:$BT581,"&gt;=2")&lt;=1,SUM($BQ581:$BU581)*E$8,CH580)</f>
        <v>2592000</v>
      </c>
      <c r="CI581" s="4">
        <f>IF(COUNTIF($BZ$5:$BZ581,"&gt;=2")&lt;=1,SUM($BV581:$BZ581)*F$8,CI580)</f>
        <v>34560000</v>
      </c>
      <c r="CJ581" s="4">
        <f t="shared" si="404"/>
        <v>10195200</v>
      </c>
      <c r="CK581" s="4">
        <f t="shared" si="405"/>
        <v>556.75</v>
      </c>
      <c r="CM581" s="4">
        <v>577</v>
      </c>
      <c r="CN581" s="4">
        <f>IF(COUNTIF($BH$5:$BH581,"&gt;=2")&gt;1,CN580,BG581)</f>
        <v>4.8999999999999995</v>
      </c>
      <c r="CO581" s="4">
        <f>IF(COUNTIF($BH$5:$BH581,"&gt;=2")&gt;1,CO580,BH581)</f>
        <v>2.1</v>
      </c>
      <c r="CP581" s="4">
        <f>IF(COUNTIF($BH$5:$BH581,"&gt;=2")&gt;1,CP580,BI581)</f>
        <v>0</v>
      </c>
      <c r="CQ581" s="4">
        <f>IF(COUNTIF($BH$5:$BH581,"&gt;=2")&gt;1,CQ580,BJ581)</f>
        <v>0</v>
      </c>
      <c r="CR581" s="4">
        <f>IF(COUNTIF($BH$5:$BH581,"&gt;=2")&gt;1,CR580,BK581)</f>
        <v>0</v>
      </c>
      <c r="CS581" s="4">
        <f>IF(COUNTIF($BN$5:$BN581,"&gt;=2")&gt;1,CS580,BL581)</f>
        <v>7</v>
      </c>
      <c r="CT581" s="4">
        <f>IF(COUNTIF($BN$5:$BN581,"&gt;=2")&gt;1,CT580,BM581)</f>
        <v>4.8999999999999995</v>
      </c>
      <c r="CU581" s="4">
        <f>IF(COUNTIF($BN$5:$BN581,"&gt;=2")&gt;1,CU580,BN581)</f>
        <v>2.1</v>
      </c>
      <c r="CV581" s="4">
        <f>IF(COUNTIF($BN$5:$BN581,"&gt;=2")&gt;1,CV580,BO581)</f>
        <v>0</v>
      </c>
      <c r="CW581" s="4">
        <f>IF(COUNTIF($BN$5:$BN581,"&gt;=2")&gt;1,CW580,BP581)</f>
        <v>0</v>
      </c>
      <c r="CX581" s="4">
        <f>IF(COUNTIF($BT$5:$BT581,"&gt;=2")&gt;1,CX580,BQ581)</f>
        <v>0</v>
      </c>
      <c r="CY581" s="4">
        <f>IF(COUNTIF($BT$5:$BT581,"&gt;=2")&gt;1,CY580,BR581)</f>
        <v>26</v>
      </c>
      <c r="CZ581" s="4">
        <f>IF(COUNTIF($BT$5:$BT581,"&gt;=2")&gt;1,CZ580,BS581)</f>
        <v>11.999999999999996</v>
      </c>
      <c r="DA581" s="4">
        <f>IF(COUNTIF($BT$5:$BT581,"&gt;=2")&gt;1,DA580,BT581)</f>
        <v>2</v>
      </c>
      <c r="DB581" s="4">
        <f>IF(COUNTIF($BT$5:$BT581,"&gt;=2")&gt;1,DB580,BU581)</f>
        <v>0</v>
      </c>
      <c r="DC581" s="4">
        <f>IF(COUNTIF($BZ$5:$BZ581,"&gt;=2")&gt;1,DC580,BV581)</f>
        <v>0</v>
      </c>
      <c r="DD581" s="4">
        <f>IF(COUNTIF($BZ$5:$BZ581,"&gt;=2")&gt;1,DD580,BW581)</f>
        <v>0</v>
      </c>
      <c r="DE581" s="4">
        <f>IF(COUNTIF($BZ$5:$BZ581,"&gt;=2")&gt;1,DE580,BX581)</f>
        <v>320</v>
      </c>
      <c r="DF581" s="4">
        <f>IF(COUNTIF($BZ$5:$BZ581,"&gt;=2")&gt;1,DF580,BY581)</f>
        <v>77.999999999999986</v>
      </c>
      <c r="DG581" s="4">
        <f>IF(COUNTIF($BZ$5:$BZ581,"&gt;=2")&gt;1,DG580,BZ581)</f>
        <v>2</v>
      </c>
      <c r="DH581" s="4">
        <f t="shared" si="406"/>
        <v>0</v>
      </c>
      <c r="DI581" s="4">
        <f t="shared" si="407"/>
        <v>0</v>
      </c>
      <c r="DJ581" s="4">
        <f t="shared" si="408"/>
        <v>0</v>
      </c>
      <c r="DK581" s="4">
        <f t="shared" si="409"/>
        <v>114.46</v>
      </c>
      <c r="DL581" s="4">
        <f t="shared" si="410"/>
        <v>3.5400000000000031</v>
      </c>
      <c r="DM581" s="4">
        <f t="shared" si="411"/>
        <v>7</v>
      </c>
      <c r="DN581" s="4">
        <f t="shared" si="412"/>
        <v>13.999999999999998</v>
      </c>
      <c r="DO581" s="4">
        <f t="shared" si="413"/>
        <v>40</v>
      </c>
      <c r="DP581" s="4">
        <f t="shared" si="414"/>
        <v>400</v>
      </c>
      <c r="DQ581" s="4">
        <f t="shared" si="415"/>
        <v>118</v>
      </c>
      <c r="DS581" s="4">
        <v>577</v>
      </c>
      <c r="DT581" s="4">
        <f>$CK581+INDEX(节奏总纲!D$4:D$163,基础状态预估!$C$2)</f>
        <v>601.00483399593907</v>
      </c>
      <c r="DU581" s="4">
        <f>$CK581+INDEX(节奏总纲!E$4:E$163,基础状态预估!$C$2)</f>
        <v>595.28268396026408</v>
      </c>
      <c r="DV581" s="4">
        <f>$CK581+INDEX(节奏总纲!F$4:F$163,基础状态预估!$C$2)</f>
        <v>588.39220630709644</v>
      </c>
      <c r="DW581" s="4">
        <f>$CK581+INDEX(节奏总纲!G$4:G$163,基础状态预估!$C$2)</f>
        <v>580.03246816526348</v>
      </c>
      <c r="DX581" s="4">
        <f>$CK581+INDEX(节奏总纲!H$4:H$163,基础状态预估!$C$2)</f>
        <v>569.69453894381218</v>
      </c>
      <c r="DY581" s="4">
        <f t="shared" si="416"/>
        <v>11.899999999999999</v>
      </c>
      <c r="DZ581" s="4">
        <f t="shared" si="417"/>
        <v>33</v>
      </c>
      <c r="EA581" s="4">
        <f t="shared" si="418"/>
        <v>334.1</v>
      </c>
      <c r="EB581" s="4">
        <f t="shared" si="419"/>
        <v>194.45999999999998</v>
      </c>
      <c r="EC581" s="4">
        <f t="shared" si="420"/>
        <v>5.5400000000000027</v>
      </c>
    </row>
    <row r="582" spans="58:133" x14ac:dyDescent="0.15">
      <c r="BF582" s="4">
        <v>578</v>
      </c>
      <c r="BG582" s="4">
        <f t="shared" ref="BG582:BG645" si="432">$BF582*$C$22</f>
        <v>404.59999999999997</v>
      </c>
      <c r="BH582" s="4">
        <f t="shared" ref="BH582:BH645" si="433">$BF582*$C$21</f>
        <v>173.4</v>
      </c>
      <c r="BL582" s="4">
        <f t="shared" si="421"/>
        <v>286</v>
      </c>
      <c r="BM582" s="4">
        <f t="shared" si="422"/>
        <v>200.2</v>
      </c>
      <c r="BN582" s="4">
        <f t="shared" si="423"/>
        <v>85.8</v>
      </c>
      <c r="BR582" s="4">
        <f t="shared" si="424"/>
        <v>363.35</v>
      </c>
      <c r="BS582" s="4">
        <f t="shared" si="425"/>
        <v>167.69999999999996</v>
      </c>
      <c r="BT582" s="4">
        <f t="shared" si="426"/>
        <v>27.950000000000003</v>
      </c>
      <c r="BX582" s="4">
        <f t="shared" si="427"/>
        <v>415.20000000000005</v>
      </c>
      <c r="BY582" s="4">
        <f t="shared" si="428"/>
        <v>101.20499999999997</v>
      </c>
      <c r="BZ582" s="4">
        <f t="shared" si="429"/>
        <v>2.5950000000000002</v>
      </c>
      <c r="CD582" s="4">
        <f t="shared" si="430"/>
        <v>115.42999999999999</v>
      </c>
      <c r="CE582" s="4">
        <f t="shared" si="431"/>
        <v>3.5700000000000029</v>
      </c>
      <c r="CF582" s="4">
        <f>IF(COUNTIF($BH$5:$BH582,"&gt;=2")&lt;=1,SUM($BG582:$BK582)*C$8,CF581)</f>
        <v>151200</v>
      </c>
      <c r="CG582" s="4">
        <f>IF(COUNTIF($BN$5:$BN582,"&gt;=2")&lt;=1,SUM($BL582:$BP582)*D$8,CG581)</f>
        <v>604799.99999999988</v>
      </c>
      <c r="CH582" s="4">
        <f>IF(COUNTIF($BT$5:$BT582,"&gt;=2")&lt;=1,SUM($BQ582:$BU582)*E$8,CH581)</f>
        <v>2592000</v>
      </c>
      <c r="CI582" s="4">
        <f>IF(COUNTIF($BZ$5:$BZ582,"&gt;=2")&lt;=1,SUM($BV582:$BZ582)*F$8,CI581)</f>
        <v>34560000</v>
      </c>
      <c r="CJ582" s="4">
        <f t="shared" ref="CJ582:CJ645" si="434">SUM($CA582:$CE582)*G$8</f>
        <v>10281600</v>
      </c>
      <c r="CK582" s="4">
        <f t="shared" ref="CK582:CK645" si="435">SUM(CF582:CJ582)/86400</f>
        <v>557.75</v>
      </c>
      <c r="CM582" s="4">
        <v>578</v>
      </c>
      <c r="CN582" s="4">
        <f>IF(COUNTIF($BH$5:$BH582,"&gt;=2")&gt;1,CN581,BG582)</f>
        <v>4.8999999999999995</v>
      </c>
      <c r="CO582" s="4">
        <f>IF(COUNTIF($BH$5:$BH582,"&gt;=2")&gt;1,CO581,BH582)</f>
        <v>2.1</v>
      </c>
      <c r="CP582" s="4">
        <f>IF(COUNTIF($BH$5:$BH582,"&gt;=2")&gt;1,CP581,BI582)</f>
        <v>0</v>
      </c>
      <c r="CQ582" s="4">
        <f>IF(COUNTIF($BH$5:$BH582,"&gt;=2")&gt;1,CQ581,BJ582)</f>
        <v>0</v>
      </c>
      <c r="CR582" s="4">
        <f>IF(COUNTIF($BH$5:$BH582,"&gt;=2")&gt;1,CR581,BK582)</f>
        <v>0</v>
      </c>
      <c r="CS582" s="4">
        <f>IF(COUNTIF($BN$5:$BN582,"&gt;=2")&gt;1,CS581,BL582)</f>
        <v>7</v>
      </c>
      <c r="CT582" s="4">
        <f>IF(COUNTIF($BN$5:$BN582,"&gt;=2")&gt;1,CT581,BM582)</f>
        <v>4.8999999999999995</v>
      </c>
      <c r="CU582" s="4">
        <f>IF(COUNTIF($BN$5:$BN582,"&gt;=2")&gt;1,CU581,BN582)</f>
        <v>2.1</v>
      </c>
      <c r="CV582" s="4">
        <f>IF(COUNTIF($BN$5:$BN582,"&gt;=2")&gt;1,CV581,BO582)</f>
        <v>0</v>
      </c>
      <c r="CW582" s="4">
        <f>IF(COUNTIF($BN$5:$BN582,"&gt;=2")&gt;1,CW581,BP582)</f>
        <v>0</v>
      </c>
      <c r="CX582" s="4">
        <f>IF(COUNTIF($BT$5:$BT582,"&gt;=2")&gt;1,CX581,BQ582)</f>
        <v>0</v>
      </c>
      <c r="CY582" s="4">
        <f>IF(COUNTIF($BT$5:$BT582,"&gt;=2")&gt;1,CY581,BR582)</f>
        <v>26</v>
      </c>
      <c r="CZ582" s="4">
        <f>IF(COUNTIF($BT$5:$BT582,"&gt;=2")&gt;1,CZ581,BS582)</f>
        <v>11.999999999999996</v>
      </c>
      <c r="DA582" s="4">
        <f>IF(COUNTIF($BT$5:$BT582,"&gt;=2")&gt;1,DA581,BT582)</f>
        <v>2</v>
      </c>
      <c r="DB582" s="4">
        <f>IF(COUNTIF($BT$5:$BT582,"&gt;=2")&gt;1,DB581,BU582)</f>
        <v>0</v>
      </c>
      <c r="DC582" s="4">
        <f>IF(COUNTIF($BZ$5:$BZ582,"&gt;=2")&gt;1,DC581,BV582)</f>
        <v>0</v>
      </c>
      <c r="DD582" s="4">
        <f>IF(COUNTIF($BZ$5:$BZ582,"&gt;=2")&gt;1,DD581,BW582)</f>
        <v>0</v>
      </c>
      <c r="DE582" s="4">
        <f>IF(COUNTIF($BZ$5:$BZ582,"&gt;=2")&gt;1,DE581,BX582)</f>
        <v>320</v>
      </c>
      <c r="DF582" s="4">
        <f>IF(COUNTIF($BZ$5:$BZ582,"&gt;=2")&gt;1,DF581,BY582)</f>
        <v>77.999999999999986</v>
      </c>
      <c r="DG582" s="4">
        <f>IF(COUNTIF($BZ$5:$BZ582,"&gt;=2")&gt;1,DG581,BZ582)</f>
        <v>2</v>
      </c>
      <c r="DH582" s="4">
        <f t="shared" ref="DH582:DH645" si="436">CA582</f>
        <v>0</v>
      </c>
      <c r="DI582" s="4">
        <f t="shared" ref="DI582:DI645" si="437">CB582</f>
        <v>0</v>
      </c>
      <c r="DJ582" s="4">
        <f t="shared" ref="DJ582:DJ645" si="438">CC582</f>
        <v>0</v>
      </c>
      <c r="DK582" s="4">
        <f t="shared" ref="DK582:DK645" si="439">CD582</f>
        <v>115.42999999999999</v>
      </c>
      <c r="DL582" s="4">
        <f t="shared" ref="DL582:DL645" si="440">CE582</f>
        <v>3.5700000000000029</v>
      </c>
      <c r="DM582" s="4">
        <f t="shared" ref="DM582:DM645" si="441">SUM($CN582:$CR582)</f>
        <v>7</v>
      </c>
      <c r="DN582" s="4">
        <f t="shared" ref="DN582:DN645" si="442">SUM($CS582:$CW582)</f>
        <v>13.999999999999998</v>
      </c>
      <c r="DO582" s="4">
        <f t="shared" ref="DO582:DO645" si="443">SUM($CX582:$DB582)</f>
        <v>40</v>
      </c>
      <c r="DP582" s="4">
        <f t="shared" ref="DP582:DP645" si="444">SUM($DC582:$DG582)</f>
        <v>400</v>
      </c>
      <c r="DQ582" s="4">
        <f t="shared" ref="DQ582:DQ645" si="445">SUM($DH582:$DL582)</f>
        <v>119</v>
      </c>
      <c r="DS582" s="4">
        <v>578</v>
      </c>
      <c r="DT582" s="4">
        <f>$CK582+INDEX(节奏总纲!D$4:D$163,基础状态预估!$C$2)</f>
        <v>602.00483399593907</v>
      </c>
      <c r="DU582" s="4">
        <f>$CK582+INDEX(节奏总纲!E$4:E$163,基础状态预估!$C$2)</f>
        <v>596.28268396026408</v>
      </c>
      <c r="DV582" s="4">
        <f>$CK582+INDEX(节奏总纲!F$4:F$163,基础状态预估!$C$2)</f>
        <v>589.39220630709644</v>
      </c>
      <c r="DW582" s="4">
        <f>$CK582+INDEX(节奏总纲!G$4:G$163,基础状态预估!$C$2)</f>
        <v>581.03246816526348</v>
      </c>
      <c r="DX582" s="4">
        <f>$CK582+INDEX(节奏总纲!H$4:H$163,基础状态预估!$C$2)</f>
        <v>570.69453894381218</v>
      </c>
      <c r="DY582" s="4">
        <f t="shared" ref="DY582:DY645" si="446">CN582+CS582+CX582+DC582+DH582</f>
        <v>11.899999999999999</v>
      </c>
      <c r="DZ582" s="4">
        <f t="shared" ref="DZ582:DZ645" si="447">CO582+CT582+CY582+DD582+DI582</f>
        <v>33</v>
      </c>
      <c r="EA582" s="4">
        <f t="shared" ref="EA582:EA645" si="448">CP582+CU582+CZ582+DE582+DJ582</f>
        <v>334.1</v>
      </c>
      <c r="EB582" s="4">
        <f t="shared" ref="EB582:EB645" si="449">CQ582+CV582+DA582+DF582+DK582</f>
        <v>195.42999999999998</v>
      </c>
      <c r="EC582" s="4">
        <f t="shared" ref="EC582:EC645" si="450">CR582+CW582+DB582+DG582+DL582</f>
        <v>5.5700000000000029</v>
      </c>
    </row>
    <row r="583" spans="58:133" x14ac:dyDescent="0.15">
      <c r="BF583" s="4">
        <v>579</v>
      </c>
      <c r="BG583" s="4">
        <f t="shared" si="432"/>
        <v>405.29999999999995</v>
      </c>
      <c r="BH583" s="4">
        <f t="shared" si="433"/>
        <v>173.7</v>
      </c>
      <c r="BL583" s="4">
        <f t="shared" si="421"/>
        <v>286.5</v>
      </c>
      <c r="BM583" s="4">
        <f t="shared" si="422"/>
        <v>200.54999999999998</v>
      </c>
      <c r="BN583" s="4">
        <f t="shared" si="423"/>
        <v>85.95</v>
      </c>
      <c r="BR583" s="4">
        <f t="shared" si="424"/>
        <v>364</v>
      </c>
      <c r="BS583" s="4">
        <f t="shared" si="425"/>
        <v>167.99999999999997</v>
      </c>
      <c r="BT583" s="4">
        <f t="shared" si="426"/>
        <v>28</v>
      </c>
      <c r="BX583" s="4">
        <f t="shared" si="427"/>
        <v>416</v>
      </c>
      <c r="BY583" s="4">
        <f t="shared" si="428"/>
        <v>101.39999999999998</v>
      </c>
      <c r="BZ583" s="4">
        <f t="shared" si="429"/>
        <v>2.6</v>
      </c>
      <c r="CD583" s="4">
        <f t="shared" si="430"/>
        <v>116.39999999999999</v>
      </c>
      <c r="CE583" s="4">
        <f t="shared" si="431"/>
        <v>3.6000000000000032</v>
      </c>
      <c r="CF583" s="4">
        <f>IF(COUNTIF($BH$5:$BH583,"&gt;=2")&lt;=1,SUM($BG583:$BK583)*C$8,CF582)</f>
        <v>151200</v>
      </c>
      <c r="CG583" s="4">
        <f>IF(COUNTIF($BN$5:$BN583,"&gt;=2")&lt;=1,SUM($BL583:$BP583)*D$8,CG582)</f>
        <v>604799.99999999988</v>
      </c>
      <c r="CH583" s="4">
        <f>IF(COUNTIF($BT$5:$BT583,"&gt;=2")&lt;=1,SUM($BQ583:$BU583)*E$8,CH582)</f>
        <v>2592000</v>
      </c>
      <c r="CI583" s="4">
        <f>IF(COUNTIF($BZ$5:$BZ583,"&gt;=2")&lt;=1,SUM($BV583:$BZ583)*F$8,CI582)</f>
        <v>34560000</v>
      </c>
      <c r="CJ583" s="4">
        <f t="shared" si="434"/>
        <v>10368000</v>
      </c>
      <c r="CK583" s="4">
        <f t="shared" si="435"/>
        <v>558.75</v>
      </c>
      <c r="CM583" s="4">
        <v>579</v>
      </c>
      <c r="CN583" s="4">
        <f>IF(COUNTIF($BH$5:$BH583,"&gt;=2")&gt;1,CN582,BG583)</f>
        <v>4.8999999999999995</v>
      </c>
      <c r="CO583" s="4">
        <f>IF(COUNTIF($BH$5:$BH583,"&gt;=2")&gt;1,CO582,BH583)</f>
        <v>2.1</v>
      </c>
      <c r="CP583" s="4">
        <f>IF(COUNTIF($BH$5:$BH583,"&gt;=2")&gt;1,CP582,BI583)</f>
        <v>0</v>
      </c>
      <c r="CQ583" s="4">
        <f>IF(COUNTIF($BH$5:$BH583,"&gt;=2")&gt;1,CQ582,BJ583)</f>
        <v>0</v>
      </c>
      <c r="CR583" s="4">
        <f>IF(COUNTIF($BH$5:$BH583,"&gt;=2")&gt;1,CR582,BK583)</f>
        <v>0</v>
      </c>
      <c r="CS583" s="4">
        <f>IF(COUNTIF($BN$5:$BN583,"&gt;=2")&gt;1,CS582,BL583)</f>
        <v>7</v>
      </c>
      <c r="CT583" s="4">
        <f>IF(COUNTIF($BN$5:$BN583,"&gt;=2")&gt;1,CT582,BM583)</f>
        <v>4.8999999999999995</v>
      </c>
      <c r="CU583" s="4">
        <f>IF(COUNTIF($BN$5:$BN583,"&gt;=2")&gt;1,CU582,BN583)</f>
        <v>2.1</v>
      </c>
      <c r="CV583" s="4">
        <f>IF(COUNTIF($BN$5:$BN583,"&gt;=2")&gt;1,CV582,BO583)</f>
        <v>0</v>
      </c>
      <c r="CW583" s="4">
        <f>IF(COUNTIF($BN$5:$BN583,"&gt;=2")&gt;1,CW582,BP583)</f>
        <v>0</v>
      </c>
      <c r="CX583" s="4">
        <f>IF(COUNTIF($BT$5:$BT583,"&gt;=2")&gt;1,CX582,BQ583)</f>
        <v>0</v>
      </c>
      <c r="CY583" s="4">
        <f>IF(COUNTIF($BT$5:$BT583,"&gt;=2")&gt;1,CY582,BR583)</f>
        <v>26</v>
      </c>
      <c r="CZ583" s="4">
        <f>IF(COUNTIF($BT$5:$BT583,"&gt;=2")&gt;1,CZ582,BS583)</f>
        <v>11.999999999999996</v>
      </c>
      <c r="DA583" s="4">
        <f>IF(COUNTIF($BT$5:$BT583,"&gt;=2")&gt;1,DA582,BT583)</f>
        <v>2</v>
      </c>
      <c r="DB583" s="4">
        <f>IF(COUNTIF($BT$5:$BT583,"&gt;=2")&gt;1,DB582,BU583)</f>
        <v>0</v>
      </c>
      <c r="DC583" s="4">
        <f>IF(COUNTIF($BZ$5:$BZ583,"&gt;=2")&gt;1,DC582,BV583)</f>
        <v>0</v>
      </c>
      <c r="DD583" s="4">
        <f>IF(COUNTIF($BZ$5:$BZ583,"&gt;=2")&gt;1,DD582,BW583)</f>
        <v>0</v>
      </c>
      <c r="DE583" s="4">
        <f>IF(COUNTIF($BZ$5:$BZ583,"&gt;=2")&gt;1,DE582,BX583)</f>
        <v>320</v>
      </c>
      <c r="DF583" s="4">
        <f>IF(COUNTIF($BZ$5:$BZ583,"&gt;=2")&gt;1,DF582,BY583)</f>
        <v>77.999999999999986</v>
      </c>
      <c r="DG583" s="4">
        <f>IF(COUNTIF($BZ$5:$BZ583,"&gt;=2")&gt;1,DG582,BZ583)</f>
        <v>2</v>
      </c>
      <c r="DH583" s="4">
        <f t="shared" si="436"/>
        <v>0</v>
      </c>
      <c r="DI583" s="4">
        <f t="shared" si="437"/>
        <v>0</v>
      </c>
      <c r="DJ583" s="4">
        <f t="shared" si="438"/>
        <v>0</v>
      </c>
      <c r="DK583" s="4">
        <f t="shared" si="439"/>
        <v>116.39999999999999</v>
      </c>
      <c r="DL583" s="4">
        <f t="shared" si="440"/>
        <v>3.6000000000000032</v>
      </c>
      <c r="DM583" s="4">
        <f t="shared" si="441"/>
        <v>7</v>
      </c>
      <c r="DN583" s="4">
        <f t="shared" si="442"/>
        <v>13.999999999999998</v>
      </c>
      <c r="DO583" s="4">
        <f t="shared" si="443"/>
        <v>40</v>
      </c>
      <c r="DP583" s="4">
        <f t="shared" si="444"/>
        <v>400</v>
      </c>
      <c r="DQ583" s="4">
        <f t="shared" si="445"/>
        <v>120</v>
      </c>
      <c r="DS583" s="4">
        <v>579</v>
      </c>
      <c r="DT583" s="4">
        <f>$CK583+INDEX(节奏总纲!D$4:D$163,基础状态预估!$C$2)</f>
        <v>603.00483399593907</v>
      </c>
      <c r="DU583" s="4">
        <f>$CK583+INDEX(节奏总纲!E$4:E$163,基础状态预估!$C$2)</f>
        <v>597.28268396026408</v>
      </c>
      <c r="DV583" s="4">
        <f>$CK583+INDEX(节奏总纲!F$4:F$163,基础状态预估!$C$2)</f>
        <v>590.39220630709644</v>
      </c>
      <c r="DW583" s="4">
        <f>$CK583+INDEX(节奏总纲!G$4:G$163,基础状态预估!$C$2)</f>
        <v>582.03246816526348</v>
      </c>
      <c r="DX583" s="4">
        <f>$CK583+INDEX(节奏总纲!H$4:H$163,基础状态预估!$C$2)</f>
        <v>571.69453894381218</v>
      </c>
      <c r="DY583" s="4">
        <f t="shared" si="446"/>
        <v>11.899999999999999</v>
      </c>
      <c r="DZ583" s="4">
        <f t="shared" si="447"/>
        <v>33</v>
      </c>
      <c r="EA583" s="4">
        <f t="shared" si="448"/>
        <v>334.1</v>
      </c>
      <c r="EB583" s="4">
        <f t="shared" si="449"/>
        <v>196.39999999999998</v>
      </c>
      <c r="EC583" s="4">
        <f t="shared" si="450"/>
        <v>5.6000000000000032</v>
      </c>
    </row>
    <row r="584" spans="58:133" x14ac:dyDescent="0.15">
      <c r="BF584" s="4">
        <v>580</v>
      </c>
      <c r="BG584" s="4">
        <f t="shared" si="432"/>
        <v>406</v>
      </c>
      <c r="BH584" s="4">
        <f t="shared" si="433"/>
        <v>174</v>
      </c>
      <c r="BL584" s="4">
        <f t="shared" si="421"/>
        <v>287</v>
      </c>
      <c r="BM584" s="4">
        <f t="shared" si="422"/>
        <v>200.89999999999998</v>
      </c>
      <c r="BN584" s="4">
        <f t="shared" si="423"/>
        <v>86.1</v>
      </c>
      <c r="BR584" s="4">
        <f t="shared" si="424"/>
        <v>364.65000000000003</v>
      </c>
      <c r="BS584" s="4">
        <f t="shared" si="425"/>
        <v>168.29999999999995</v>
      </c>
      <c r="BT584" s="4">
        <f t="shared" si="426"/>
        <v>28.05</v>
      </c>
      <c r="BX584" s="4">
        <f t="shared" si="427"/>
        <v>416.8</v>
      </c>
      <c r="BY584" s="4">
        <f t="shared" si="428"/>
        <v>101.59499999999997</v>
      </c>
      <c r="BZ584" s="4">
        <f t="shared" si="429"/>
        <v>2.605</v>
      </c>
      <c r="CD584" s="4">
        <f t="shared" si="430"/>
        <v>117.36999999999999</v>
      </c>
      <c r="CE584" s="4">
        <f t="shared" si="431"/>
        <v>3.6300000000000034</v>
      </c>
      <c r="CF584" s="4">
        <f>IF(COUNTIF($BH$5:$BH584,"&gt;=2")&lt;=1,SUM($BG584:$BK584)*C$8,CF583)</f>
        <v>151200</v>
      </c>
      <c r="CG584" s="4">
        <f>IF(COUNTIF($BN$5:$BN584,"&gt;=2")&lt;=1,SUM($BL584:$BP584)*D$8,CG583)</f>
        <v>604799.99999999988</v>
      </c>
      <c r="CH584" s="4">
        <f>IF(COUNTIF($BT$5:$BT584,"&gt;=2")&lt;=1,SUM($BQ584:$BU584)*E$8,CH583)</f>
        <v>2592000</v>
      </c>
      <c r="CI584" s="4">
        <f>IF(COUNTIF($BZ$5:$BZ584,"&gt;=2")&lt;=1,SUM($BV584:$BZ584)*F$8,CI583)</f>
        <v>34560000</v>
      </c>
      <c r="CJ584" s="4">
        <f t="shared" si="434"/>
        <v>10454400</v>
      </c>
      <c r="CK584" s="4">
        <f t="shared" si="435"/>
        <v>559.75</v>
      </c>
      <c r="CM584" s="4">
        <v>580</v>
      </c>
      <c r="CN584" s="4">
        <f>IF(COUNTIF($BH$5:$BH584,"&gt;=2")&gt;1,CN583,BG584)</f>
        <v>4.8999999999999995</v>
      </c>
      <c r="CO584" s="4">
        <f>IF(COUNTIF($BH$5:$BH584,"&gt;=2")&gt;1,CO583,BH584)</f>
        <v>2.1</v>
      </c>
      <c r="CP584" s="4">
        <f>IF(COUNTIF($BH$5:$BH584,"&gt;=2")&gt;1,CP583,BI584)</f>
        <v>0</v>
      </c>
      <c r="CQ584" s="4">
        <f>IF(COUNTIF($BH$5:$BH584,"&gt;=2")&gt;1,CQ583,BJ584)</f>
        <v>0</v>
      </c>
      <c r="CR584" s="4">
        <f>IF(COUNTIF($BH$5:$BH584,"&gt;=2")&gt;1,CR583,BK584)</f>
        <v>0</v>
      </c>
      <c r="CS584" s="4">
        <f>IF(COUNTIF($BN$5:$BN584,"&gt;=2")&gt;1,CS583,BL584)</f>
        <v>7</v>
      </c>
      <c r="CT584" s="4">
        <f>IF(COUNTIF($BN$5:$BN584,"&gt;=2")&gt;1,CT583,BM584)</f>
        <v>4.8999999999999995</v>
      </c>
      <c r="CU584" s="4">
        <f>IF(COUNTIF($BN$5:$BN584,"&gt;=2")&gt;1,CU583,BN584)</f>
        <v>2.1</v>
      </c>
      <c r="CV584" s="4">
        <f>IF(COUNTIF($BN$5:$BN584,"&gt;=2")&gt;1,CV583,BO584)</f>
        <v>0</v>
      </c>
      <c r="CW584" s="4">
        <f>IF(COUNTIF($BN$5:$BN584,"&gt;=2")&gt;1,CW583,BP584)</f>
        <v>0</v>
      </c>
      <c r="CX584" s="4">
        <f>IF(COUNTIF($BT$5:$BT584,"&gt;=2")&gt;1,CX583,BQ584)</f>
        <v>0</v>
      </c>
      <c r="CY584" s="4">
        <f>IF(COUNTIF($BT$5:$BT584,"&gt;=2")&gt;1,CY583,BR584)</f>
        <v>26</v>
      </c>
      <c r="CZ584" s="4">
        <f>IF(COUNTIF($BT$5:$BT584,"&gt;=2")&gt;1,CZ583,BS584)</f>
        <v>11.999999999999996</v>
      </c>
      <c r="DA584" s="4">
        <f>IF(COUNTIF($BT$5:$BT584,"&gt;=2")&gt;1,DA583,BT584)</f>
        <v>2</v>
      </c>
      <c r="DB584" s="4">
        <f>IF(COUNTIF($BT$5:$BT584,"&gt;=2")&gt;1,DB583,BU584)</f>
        <v>0</v>
      </c>
      <c r="DC584" s="4">
        <f>IF(COUNTIF($BZ$5:$BZ584,"&gt;=2")&gt;1,DC583,BV584)</f>
        <v>0</v>
      </c>
      <c r="DD584" s="4">
        <f>IF(COUNTIF($BZ$5:$BZ584,"&gt;=2")&gt;1,DD583,BW584)</f>
        <v>0</v>
      </c>
      <c r="DE584" s="4">
        <f>IF(COUNTIF($BZ$5:$BZ584,"&gt;=2")&gt;1,DE583,BX584)</f>
        <v>320</v>
      </c>
      <c r="DF584" s="4">
        <f>IF(COUNTIF($BZ$5:$BZ584,"&gt;=2")&gt;1,DF583,BY584)</f>
        <v>77.999999999999986</v>
      </c>
      <c r="DG584" s="4">
        <f>IF(COUNTIF($BZ$5:$BZ584,"&gt;=2")&gt;1,DG583,BZ584)</f>
        <v>2</v>
      </c>
      <c r="DH584" s="4">
        <f t="shared" si="436"/>
        <v>0</v>
      </c>
      <c r="DI584" s="4">
        <f t="shared" si="437"/>
        <v>0</v>
      </c>
      <c r="DJ584" s="4">
        <f t="shared" si="438"/>
        <v>0</v>
      </c>
      <c r="DK584" s="4">
        <f t="shared" si="439"/>
        <v>117.36999999999999</v>
      </c>
      <c r="DL584" s="4">
        <f t="shared" si="440"/>
        <v>3.6300000000000034</v>
      </c>
      <c r="DM584" s="4">
        <f t="shared" si="441"/>
        <v>7</v>
      </c>
      <c r="DN584" s="4">
        <f t="shared" si="442"/>
        <v>13.999999999999998</v>
      </c>
      <c r="DO584" s="4">
        <f t="shared" si="443"/>
        <v>40</v>
      </c>
      <c r="DP584" s="4">
        <f t="shared" si="444"/>
        <v>400</v>
      </c>
      <c r="DQ584" s="4">
        <f t="shared" si="445"/>
        <v>121</v>
      </c>
      <c r="DS584" s="4">
        <v>580</v>
      </c>
      <c r="DT584" s="4">
        <f>$CK584+INDEX(节奏总纲!D$4:D$163,基础状态预估!$C$2)</f>
        <v>604.00483399593907</v>
      </c>
      <c r="DU584" s="4">
        <f>$CK584+INDEX(节奏总纲!E$4:E$163,基础状态预估!$C$2)</f>
        <v>598.28268396026408</v>
      </c>
      <c r="DV584" s="4">
        <f>$CK584+INDEX(节奏总纲!F$4:F$163,基础状态预估!$C$2)</f>
        <v>591.39220630709644</v>
      </c>
      <c r="DW584" s="4">
        <f>$CK584+INDEX(节奏总纲!G$4:G$163,基础状态预估!$C$2)</f>
        <v>583.03246816526348</v>
      </c>
      <c r="DX584" s="4">
        <f>$CK584+INDEX(节奏总纲!H$4:H$163,基础状态预估!$C$2)</f>
        <v>572.69453894381218</v>
      </c>
      <c r="DY584" s="4">
        <f t="shared" si="446"/>
        <v>11.899999999999999</v>
      </c>
      <c r="DZ584" s="4">
        <f t="shared" si="447"/>
        <v>33</v>
      </c>
      <c r="EA584" s="4">
        <f t="shared" si="448"/>
        <v>334.1</v>
      </c>
      <c r="EB584" s="4">
        <f t="shared" si="449"/>
        <v>197.36999999999998</v>
      </c>
      <c r="EC584" s="4">
        <f t="shared" si="450"/>
        <v>5.6300000000000034</v>
      </c>
    </row>
    <row r="585" spans="58:133" x14ac:dyDescent="0.15">
      <c r="BF585" s="4">
        <v>581</v>
      </c>
      <c r="BG585" s="4">
        <f t="shared" si="432"/>
        <v>406.7</v>
      </c>
      <c r="BH585" s="4">
        <f t="shared" si="433"/>
        <v>174.29999999999998</v>
      </c>
      <c r="BL585" s="4">
        <f t="shared" si="421"/>
        <v>287.5</v>
      </c>
      <c r="BM585" s="4">
        <f t="shared" si="422"/>
        <v>201.25</v>
      </c>
      <c r="BN585" s="4">
        <f t="shared" si="423"/>
        <v>86.25</v>
      </c>
      <c r="BR585" s="4">
        <f t="shared" si="424"/>
        <v>365.3</v>
      </c>
      <c r="BS585" s="4">
        <f t="shared" si="425"/>
        <v>168.59999999999997</v>
      </c>
      <c r="BT585" s="4">
        <f t="shared" si="426"/>
        <v>28.1</v>
      </c>
      <c r="BX585" s="4">
        <f t="shared" si="427"/>
        <v>417.6</v>
      </c>
      <c r="BY585" s="4">
        <f t="shared" si="428"/>
        <v>101.78999999999998</v>
      </c>
      <c r="BZ585" s="4">
        <f t="shared" si="429"/>
        <v>2.61</v>
      </c>
      <c r="CD585" s="4">
        <f t="shared" si="430"/>
        <v>118.34</v>
      </c>
      <c r="CE585" s="4">
        <f t="shared" si="431"/>
        <v>3.6600000000000033</v>
      </c>
      <c r="CF585" s="4">
        <f>IF(COUNTIF($BH$5:$BH585,"&gt;=2")&lt;=1,SUM($BG585:$BK585)*C$8,CF584)</f>
        <v>151200</v>
      </c>
      <c r="CG585" s="4">
        <f>IF(COUNTIF($BN$5:$BN585,"&gt;=2")&lt;=1,SUM($BL585:$BP585)*D$8,CG584)</f>
        <v>604799.99999999988</v>
      </c>
      <c r="CH585" s="4">
        <f>IF(COUNTIF($BT$5:$BT585,"&gt;=2")&lt;=1,SUM($BQ585:$BU585)*E$8,CH584)</f>
        <v>2592000</v>
      </c>
      <c r="CI585" s="4">
        <f>IF(COUNTIF($BZ$5:$BZ585,"&gt;=2")&lt;=1,SUM($BV585:$BZ585)*F$8,CI584)</f>
        <v>34560000</v>
      </c>
      <c r="CJ585" s="4">
        <f t="shared" si="434"/>
        <v>10540800</v>
      </c>
      <c r="CK585" s="4">
        <f t="shared" si="435"/>
        <v>560.75</v>
      </c>
      <c r="CM585" s="4">
        <v>581</v>
      </c>
      <c r="CN585" s="4">
        <f>IF(COUNTIF($BH$5:$BH585,"&gt;=2")&gt;1,CN584,BG585)</f>
        <v>4.8999999999999995</v>
      </c>
      <c r="CO585" s="4">
        <f>IF(COUNTIF($BH$5:$BH585,"&gt;=2")&gt;1,CO584,BH585)</f>
        <v>2.1</v>
      </c>
      <c r="CP585" s="4">
        <f>IF(COUNTIF($BH$5:$BH585,"&gt;=2")&gt;1,CP584,BI585)</f>
        <v>0</v>
      </c>
      <c r="CQ585" s="4">
        <f>IF(COUNTIF($BH$5:$BH585,"&gt;=2")&gt;1,CQ584,BJ585)</f>
        <v>0</v>
      </c>
      <c r="CR585" s="4">
        <f>IF(COUNTIF($BH$5:$BH585,"&gt;=2")&gt;1,CR584,BK585)</f>
        <v>0</v>
      </c>
      <c r="CS585" s="4">
        <f>IF(COUNTIF($BN$5:$BN585,"&gt;=2")&gt;1,CS584,BL585)</f>
        <v>7</v>
      </c>
      <c r="CT585" s="4">
        <f>IF(COUNTIF($BN$5:$BN585,"&gt;=2")&gt;1,CT584,BM585)</f>
        <v>4.8999999999999995</v>
      </c>
      <c r="CU585" s="4">
        <f>IF(COUNTIF($BN$5:$BN585,"&gt;=2")&gt;1,CU584,BN585)</f>
        <v>2.1</v>
      </c>
      <c r="CV585" s="4">
        <f>IF(COUNTIF($BN$5:$BN585,"&gt;=2")&gt;1,CV584,BO585)</f>
        <v>0</v>
      </c>
      <c r="CW585" s="4">
        <f>IF(COUNTIF($BN$5:$BN585,"&gt;=2")&gt;1,CW584,BP585)</f>
        <v>0</v>
      </c>
      <c r="CX585" s="4">
        <f>IF(COUNTIF($BT$5:$BT585,"&gt;=2")&gt;1,CX584,BQ585)</f>
        <v>0</v>
      </c>
      <c r="CY585" s="4">
        <f>IF(COUNTIF($BT$5:$BT585,"&gt;=2")&gt;1,CY584,BR585)</f>
        <v>26</v>
      </c>
      <c r="CZ585" s="4">
        <f>IF(COUNTIF($BT$5:$BT585,"&gt;=2")&gt;1,CZ584,BS585)</f>
        <v>11.999999999999996</v>
      </c>
      <c r="DA585" s="4">
        <f>IF(COUNTIF($BT$5:$BT585,"&gt;=2")&gt;1,DA584,BT585)</f>
        <v>2</v>
      </c>
      <c r="DB585" s="4">
        <f>IF(COUNTIF($BT$5:$BT585,"&gt;=2")&gt;1,DB584,BU585)</f>
        <v>0</v>
      </c>
      <c r="DC585" s="4">
        <f>IF(COUNTIF($BZ$5:$BZ585,"&gt;=2")&gt;1,DC584,BV585)</f>
        <v>0</v>
      </c>
      <c r="DD585" s="4">
        <f>IF(COUNTIF($BZ$5:$BZ585,"&gt;=2")&gt;1,DD584,BW585)</f>
        <v>0</v>
      </c>
      <c r="DE585" s="4">
        <f>IF(COUNTIF($BZ$5:$BZ585,"&gt;=2")&gt;1,DE584,BX585)</f>
        <v>320</v>
      </c>
      <c r="DF585" s="4">
        <f>IF(COUNTIF($BZ$5:$BZ585,"&gt;=2")&gt;1,DF584,BY585)</f>
        <v>77.999999999999986</v>
      </c>
      <c r="DG585" s="4">
        <f>IF(COUNTIF($BZ$5:$BZ585,"&gt;=2")&gt;1,DG584,BZ585)</f>
        <v>2</v>
      </c>
      <c r="DH585" s="4">
        <f t="shared" si="436"/>
        <v>0</v>
      </c>
      <c r="DI585" s="4">
        <f t="shared" si="437"/>
        <v>0</v>
      </c>
      <c r="DJ585" s="4">
        <f t="shared" si="438"/>
        <v>0</v>
      </c>
      <c r="DK585" s="4">
        <f t="shared" si="439"/>
        <v>118.34</v>
      </c>
      <c r="DL585" s="4">
        <f t="shared" si="440"/>
        <v>3.6600000000000033</v>
      </c>
      <c r="DM585" s="4">
        <f t="shared" si="441"/>
        <v>7</v>
      </c>
      <c r="DN585" s="4">
        <f t="shared" si="442"/>
        <v>13.999999999999998</v>
      </c>
      <c r="DO585" s="4">
        <f t="shared" si="443"/>
        <v>40</v>
      </c>
      <c r="DP585" s="4">
        <f t="shared" si="444"/>
        <v>400</v>
      </c>
      <c r="DQ585" s="4">
        <f t="shared" si="445"/>
        <v>122</v>
      </c>
      <c r="DS585" s="4">
        <v>581</v>
      </c>
      <c r="DT585" s="4">
        <f>$CK585+INDEX(节奏总纲!D$4:D$163,基础状态预估!$C$2)</f>
        <v>605.00483399593907</v>
      </c>
      <c r="DU585" s="4">
        <f>$CK585+INDEX(节奏总纲!E$4:E$163,基础状态预估!$C$2)</f>
        <v>599.28268396026408</v>
      </c>
      <c r="DV585" s="4">
        <f>$CK585+INDEX(节奏总纲!F$4:F$163,基础状态预估!$C$2)</f>
        <v>592.39220630709644</v>
      </c>
      <c r="DW585" s="4">
        <f>$CK585+INDEX(节奏总纲!G$4:G$163,基础状态预估!$C$2)</f>
        <v>584.03246816526348</v>
      </c>
      <c r="DX585" s="4">
        <f>$CK585+INDEX(节奏总纲!H$4:H$163,基础状态预估!$C$2)</f>
        <v>573.69453894381218</v>
      </c>
      <c r="DY585" s="4">
        <f t="shared" si="446"/>
        <v>11.899999999999999</v>
      </c>
      <c r="DZ585" s="4">
        <f t="shared" si="447"/>
        <v>33</v>
      </c>
      <c r="EA585" s="4">
        <f t="shared" si="448"/>
        <v>334.1</v>
      </c>
      <c r="EB585" s="4">
        <f t="shared" si="449"/>
        <v>198.33999999999997</v>
      </c>
      <c r="EC585" s="4">
        <f t="shared" si="450"/>
        <v>5.6600000000000037</v>
      </c>
    </row>
    <row r="586" spans="58:133" x14ac:dyDescent="0.15">
      <c r="BF586" s="4">
        <v>582</v>
      </c>
      <c r="BG586" s="4">
        <f t="shared" si="432"/>
        <v>407.4</v>
      </c>
      <c r="BH586" s="4">
        <f t="shared" si="433"/>
        <v>174.6</v>
      </c>
      <c r="BL586" s="4">
        <f t="shared" si="421"/>
        <v>288</v>
      </c>
      <c r="BM586" s="4">
        <f t="shared" si="422"/>
        <v>201.6</v>
      </c>
      <c r="BN586" s="4">
        <f t="shared" si="423"/>
        <v>86.399999999999991</v>
      </c>
      <c r="BR586" s="4">
        <f t="shared" si="424"/>
        <v>365.95</v>
      </c>
      <c r="BS586" s="4">
        <f t="shared" si="425"/>
        <v>168.89999999999995</v>
      </c>
      <c r="BT586" s="4">
        <f t="shared" si="426"/>
        <v>28.150000000000002</v>
      </c>
      <c r="BX586" s="4">
        <f t="shared" si="427"/>
        <v>418.40000000000003</v>
      </c>
      <c r="BY586" s="4">
        <f t="shared" si="428"/>
        <v>101.98499999999997</v>
      </c>
      <c r="BZ586" s="4">
        <f t="shared" si="429"/>
        <v>2.6150000000000002</v>
      </c>
      <c r="CD586" s="4">
        <f t="shared" si="430"/>
        <v>119.31</v>
      </c>
      <c r="CE586" s="4">
        <f t="shared" si="431"/>
        <v>3.6900000000000031</v>
      </c>
      <c r="CF586" s="4">
        <f>IF(COUNTIF($BH$5:$BH586,"&gt;=2")&lt;=1,SUM($BG586:$BK586)*C$8,CF585)</f>
        <v>151200</v>
      </c>
      <c r="CG586" s="4">
        <f>IF(COUNTIF($BN$5:$BN586,"&gt;=2")&lt;=1,SUM($BL586:$BP586)*D$8,CG585)</f>
        <v>604799.99999999988</v>
      </c>
      <c r="CH586" s="4">
        <f>IF(COUNTIF($BT$5:$BT586,"&gt;=2")&lt;=1,SUM($BQ586:$BU586)*E$8,CH585)</f>
        <v>2592000</v>
      </c>
      <c r="CI586" s="4">
        <f>IF(COUNTIF($BZ$5:$BZ586,"&gt;=2")&lt;=1,SUM($BV586:$BZ586)*F$8,CI585)</f>
        <v>34560000</v>
      </c>
      <c r="CJ586" s="4">
        <f t="shared" si="434"/>
        <v>10627200</v>
      </c>
      <c r="CK586" s="4">
        <f t="shared" si="435"/>
        <v>561.75</v>
      </c>
      <c r="CM586" s="4">
        <v>582</v>
      </c>
      <c r="CN586" s="4">
        <f>IF(COUNTIF($BH$5:$BH586,"&gt;=2")&gt;1,CN585,BG586)</f>
        <v>4.8999999999999995</v>
      </c>
      <c r="CO586" s="4">
        <f>IF(COUNTIF($BH$5:$BH586,"&gt;=2")&gt;1,CO585,BH586)</f>
        <v>2.1</v>
      </c>
      <c r="CP586" s="4">
        <f>IF(COUNTIF($BH$5:$BH586,"&gt;=2")&gt;1,CP585,BI586)</f>
        <v>0</v>
      </c>
      <c r="CQ586" s="4">
        <f>IF(COUNTIF($BH$5:$BH586,"&gt;=2")&gt;1,CQ585,BJ586)</f>
        <v>0</v>
      </c>
      <c r="CR586" s="4">
        <f>IF(COUNTIF($BH$5:$BH586,"&gt;=2")&gt;1,CR585,BK586)</f>
        <v>0</v>
      </c>
      <c r="CS586" s="4">
        <f>IF(COUNTIF($BN$5:$BN586,"&gt;=2")&gt;1,CS585,BL586)</f>
        <v>7</v>
      </c>
      <c r="CT586" s="4">
        <f>IF(COUNTIF($BN$5:$BN586,"&gt;=2")&gt;1,CT585,BM586)</f>
        <v>4.8999999999999995</v>
      </c>
      <c r="CU586" s="4">
        <f>IF(COUNTIF($BN$5:$BN586,"&gt;=2")&gt;1,CU585,BN586)</f>
        <v>2.1</v>
      </c>
      <c r="CV586" s="4">
        <f>IF(COUNTIF($BN$5:$BN586,"&gt;=2")&gt;1,CV585,BO586)</f>
        <v>0</v>
      </c>
      <c r="CW586" s="4">
        <f>IF(COUNTIF($BN$5:$BN586,"&gt;=2")&gt;1,CW585,BP586)</f>
        <v>0</v>
      </c>
      <c r="CX586" s="4">
        <f>IF(COUNTIF($BT$5:$BT586,"&gt;=2")&gt;1,CX585,BQ586)</f>
        <v>0</v>
      </c>
      <c r="CY586" s="4">
        <f>IF(COUNTIF($BT$5:$BT586,"&gt;=2")&gt;1,CY585,BR586)</f>
        <v>26</v>
      </c>
      <c r="CZ586" s="4">
        <f>IF(COUNTIF($BT$5:$BT586,"&gt;=2")&gt;1,CZ585,BS586)</f>
        <v>11.999999999999996</v>
      </c>
      <c r="DA586" s="4">
        <f>IF(COUNTIF($BT$5:$BT586,"&gt;=2")&gt;1,DA585,BT586)</f>
        <v>2</v>
      </c>
      <c r="DB586" s="4">
        <f>IF(COUNTIF($BT$5:$BT586,"&gt;=2")&gt;1,DB585,BU586)</f>
        <v>0</v>
      </c>
      <c r="DC586" s="4">
        <f>IF(COUNTIF($BZ$5:$BZ586,"&gt;=2")&gt;1,DC585,BV586)</f>
        <v>0</v>
      </c>
      <c r="DD586" s="4">
        <f>IF(COUNTIF($BZ$5:$BZ586,"&gt;=2")&gt;1,DD585,BW586)</f>
        <v>0</v>
      </c>
      <c r="DE586" s="4">
        <f>IF(COUNTIF($BZ$5:$BZ586,"&gt;=2")&gt;1,DE585,BX586)</f>
        <v>320</v>
      </c>
      <c r="DF586" s="4">
        <f>IF(COUNTIF($BZ$5:$BZ586,"&gt;=2")&gt;1,DF585,BY586)</f>
        <v>77.999999999999986</v>
      </c>
      <c r="DG586" s="4">
        <f>IF(COUNTIF($BZ$5:$BZ586,"&gt;=2")&gt;1,DG585,BZ586)</f>
        <v>2</v>
      </c>
      <c r="DH586" s="4">
        <f t="shared" si="436"/>
        <v>0</v>
      </c>
      <c r="DI586" s="4">
        <f t="shared" si="437"/>
        <v>0</v>
      </c>
      <c r="DJ586" s="4">
        <f t="shared" si="438"/>
        <v>0</v>
      </c>
      <c r="DK586" s="4">
        <f t="shared" si="439"/>
        <v>119.31</v>
      </c>
      <c r="DL586" s="4">
        <f t="shared" si="440"/>
        <v>3.6900000000000031</v>
      </c>
      <c r="DM586" s="4">
        <f t="shared" si="441"/>
        <v>7</v>
      </c>
      <c r="DN586" s="4">
        <f t="shared" si="442"/>
        <v>13.999999999999998</v>
      </c>
      <c r="DO586" s="4">
        <f t="shared" si="443"/>
        <v>40</v>
      </c>
      <c r="DP586" s="4">
        <f t="shared" si="444"/>
        <v>400</v>
      </c>
      <c r="DQ586" s="4">
        <f t="shared" si="445"/>
        <v>123</v>
      </c>
      <c r="DS586" s="4">
        <v>582</v>
      </c>
      <c r="DT586" s="4">
        <f>$CK586+INDEX(节奏总纲!D$4:D$163,基础状态预估!$C$2)</f>
        <v>606.00483399593907</v>
      </c>
      <c r="DU586" s="4">
        <f>$CK586+INDEX(节奏总纲!E$4:E$163,基础状态预估!$C$2)</f>
        <v>600.28268396026408</v>
      </c>
      <c r="DV586" s="4">
        <f>$CK586+INDEX(节奏总纲!F$4:F$163,基础状态预估!$C$2)</f>
        <v>593.39220630709644</v>
      </c>
      <c r="DW586" s="4">
        <f>$CK586+INDEX(节奏总纲!G$4:G$163,基础状态预估!$C$2)</f>
        <v>585.03246816526348</v>
      </c>
      <c r="DX586" s="4">
        <f>$CK586+INDEX(节奏总纲!H$4:H$163,基础状态预估!$C$2)</f>
        <v>574.69453894381218</v>
      </c>
      <c r="DY586" s="4">
        <f t="shared" si="446"/>
        <v>11.899999999999999</v>
      </c>
      <c r="DZ586" s="4">
        <f t="shared" si="447"/>
        <v>33</v>
      </c>
      <c r="EA586" s="4">
        <f t="shared" si="448"/>
        <v>334.1</v>
      </c>
      <c r="EB586" s="4">
        <f t="shared" si="449"/>
        <v>199.31</v>
      </c>
      <c r="EC586" s="4">
        <f t="shared" si="450"/>
        <v>5.6900000000000031</v>
      </c>
    </row>
    <row r="587" spans="58:133" x14ac:dyDescent="0.15">
      <c r="BF587" s="4">
        <v>583</v>
      </c>
      <c r="BG587" s="4">
        <f t="shared" si="432"/>
        <v>408.09999999999997</v>
      </c>
      <c r="BH587" s="4">
        <f t="shared" si="433"/>
        <v>174.9</v>
      </c>
      <c r="BL587" s="4">
        <f t="shared" si="421"/>
        <v>288.5</v>
      </c>
      <c r="BM587" s="4">
        <f t="shared" si="422"/>
        <v>201.95</v>
      </c>
      <c r="BN587" s="4">
        <f t="shared" si="423"/>
        <v>86.55</v>
      </c>
      <c r="BR587" s="4">
        <f t="shared" si="424"/>
        <v>366.6</v>
      </c>
      <c r="BS587" s="4">
        <f t="shared" si="425"/>
        <v>169.19999999999996</v>
      </c>
      <c r="BT587" s="4">
        <f t="shared" si="426"/>
        <v>28.200000000000003</v>
      </c>
      <c r="BX587" s="4">
        <f t="shared" si="427"/>
        <v>419.20000000000005</v>
      </c>
      <c r="BY587" s="4">
        <f t="shared" si="428"/>
        <v>102.17999999999998</v>
      </c>
      <c r="BZ587" s="4">
        <f t="shared" si="429"/>
        <v>2.62</v>
      </c>
      <c r="CD587" s="4">
        <f t="shared" si="430"/>
        <v>120.28</v>
      </c>
      <c r="CE587" s="4">
        <f t="shared" si="431"/>
        <v>3.7200000000000033</v>
      </c>
      <c r="CF587" s="4">
        <f>IF(COUNTIF($BH$5:$BH587,"&gt;=2")&lt;=1,SUM($BG587:$BK587)*C$8,CF586)</f>
        <v>151200</v>
      </c>
      <c r="CG587" s="4">
        <f>IF(COUNTIF($BN$5:$BN587,"&gt;=2")&lt;=1,SUM($BL587:$BP587)*D$8,CG586)</f>
        <v>604799.99999999988</v>
      </c>
      <c r="CH587" s="4">
        <f>IF(COUNTIF($BT$5:$BT587,"&gt;=2")&lt;=1,SUM($BQ587:$BU587)*E$8,CH586)</f>
        <v>2592000</v>
      </c>
      <c r="CI587" s="4">
        <f>IF(COUNTIF($BZ$5:$BZ587,"&gt;=2")&lt;=1,SUM($BV587:$BZ587)*F$8,CI586)</f>
        <v>34560000</v>
      </c>
      <c r="CJ587" s="4">
        <f t="shared" si="434"/>
        <v>10713600</v>
      </c>
      <c r="CK587" s="4">
        <f t="shared" si="435"/>
        <v>562.75</v>
      </c>
      <c r="CM587" s="4">
        <v>583</v>
      </c>
      <c r="CN587" s="4">
        <f>IF(COUNTIF($BH$5:$BH587,"&gt;=2")&gt;1,CN586,BG587)</f>
        <v>4.8999999999999995</v>
      </c>
      <c r="CO587" s="4">
        <f>IF(COUNTIF($BH$5:$BH587,"&gt;=2")&gt;1,CO586,BH587)</f>
        <v>2.1</v>
      </c>
      <c r="CP587" s="4">
        <f>IF(COUNTIF($BH$5:$BH587,"&gt;=2")&gt;1,CP586,BI587)</f>
        <v>0</v>
      </c>
      <c r="CQ587" s="4">
        <f>IF(COUNTIF($BH$5:$BH587,"&gt;=2")&gt;1,CQ586,BJ587)</f>
        <v>0</v>
      </c>
      <c r="CR587" s="4">
        <f>IF(COUNTIF($BH$5:$BH587,"&gt;=2")&gt;1,CR586,BK587)</f>
        <v>0</v>
      </c>
      <c r="CS587" s="4">
        <f>IF(COUNTIF($BN$5:$BN587,"&gt;=2")&gt;1,CS586,BL587)</f>
        <v>7</v>
      </c>
      <c r="CT587" s="4">
        <f>IF(COUNTIF($BN$5:$BN587,"&gt;=2")&gt;1,CT586,BM587)</f>
        <v>4.8999999999999995</v>
      </c>
      <c r="CU587" s="4">
        <f>IF(COUNTIF($BN$5:$BN587,"&gt;=2")&gt;1,CU586,BN587)</f>
        <v>2.1</v>
      </c>
      <c r="CV587" s="4">
        <f>IF(COUNTIF($BN$5:$BN587,"&gt;=2")&gt;1,CV586,BO587)</f>
        <v>0</v>
      </c>
      <c r="CW587" s="4">
        <f>IF(COUNTIF($BN$5:$BN587,"&gt;=2")&gt;1,CW586,BP587)</f>
        <v>0</v>
      </c>
      <c r="CX587" s="4">
        <f>IF(COUNTIF($BT$5:$BT587,"&gt;=2")&gt;1,CX586,BQ587)</f>
        <v>0</v>
      </c>
      <c r="CY587" s="4">
        <f>IF(COUNTIF($BT$5:$BT587,"&gt;=2")&gt;1,CY586,BR587)</f>
        <v>26</v>
      </c>
      <c r="CZ587" s="4">
        <f>IF(COUNTIF($BT$5:$BT587,"&gt;=2")&gt;1,CZ586,BS587)</f>
        <v>11.999999999999996</v>
      </c>
      <c r="DA587" s="4">
        <f>IF(COUNTIF($BT$5:$BT587,"&gt;=2")&gt;1,DA586,BT587)</f>
        <v>2</v>
      </c>
      <c r="DB587" s="4">
        <f>IF(COUNTIF($BT$5:$BT587,"&gt;=2")&gt;1,DB586,BU587)</f>
        <v>0</v>
      </c>
      <c r="DC587" s="4">
        <f>IF(COUNTIF($BZ$5:$BZ587,"&gt;=2")&gt;1,DC586,BV587)</f>
        <v>0</v>
      </c>
      <c r="DD587" s="4">
        <f>IF(COUNTIF($BZ$5:$BZ587,"&gt;=2")&gt;1,DD586,BW587)</f>
        <v>0</v>
      </c>
      <c r="DE587" s="4">
        <f>IF(COUNTIF($BZ$5:$BZ587,"&gt;=2")&gt;1,DE586,BX587)</f>
        <v>320</v>
      </c>
      <c r="DF587" s="4">
        <f>IF(COUNTIF($BZ$5:$BZ587,"&gt;=2")&gt;1,DF586,BY587)</f>
        <v>77.999999999999986</v>
      </c>
      <c r="DG587" s="4">
        <f>IF(COUNTIF($BZ$5:$BZ587,"&gt;=2")&gt;1,DG586,BZ587)</f>
        <v>2</v>
      </c>
      <c r="DH587" s="4">
        <f t="shared" si="436"/>
        <v>0</v>
      </c>
      <c r="DI587" s="4">
        <f t="shared" si="437"/>
        <v>0</v>
      </c>
      <c r="DJ587" s="4">
        <f t="shared" si="438"/>
        <v>0</v>
      </c>
      <c r="DK587" s="4">
        <f t="shared" si="439"/>
        <v>120.28</v>
      </c>
      <c r="DL587" s="4">
        <f t="shared" si="440"/>
        <v>3.7200000000000033</v>
      </c>
      <c r="DM587" s="4">
        <f t="shared" si="441"/>
        <v>7</v>
      </c>
      <c r="DN587" s="4">
        <f t="shared" si="442"/>
        <v>13.999999999999998</v>
      </c>
      <c r="DO587" s="4">
        <f t="shared" si="443"/>
        <v>40</v>
      </c>
      <c r="DP587" s="4">
        <f t="shared" si="444"/>
        <v>400</v>
      </c>
      <c r="DQ587" s="4">
        <f t="shared" si="445"/>
        <v>124</v>
      </c>
      <c r="DS587" s="4">
        <v>583</v>
      </c>
      <c r="DT587" s="4">
        <f>$CK587+INDEX(节奏总纲!D$4:D$163,基础状态预估!$C$2)</f>
        <v>607.00483399593907</v>
      </c>
      <c r="DU587" s="4">
        <f>$CK587+INDEX(节奏总纲!E$4:E$163,基础状态预估!$C$2)</f>
        <v>601.28268396026408</v>
      </c>
      <c r="DV587" s="4">
        <f>$CK587+INDEX(节奏总纲!F$4:F$163,基础状态预估!$C$2)</f>
        <v>594.39220630709644</v>
      </c>
      <c r="DW587" s="4">
        <f>$CK587+INDEX(节奏总纲!G$4:G$163,基础状态预估!$C$2)</f>
        <v>586.03246816526348</v>
      </c>
      <c r="DX587" s="4">
        <f>$CK587+INDEX(节奏总纲!H$4:H$163,基础状态预估!$C$2)</f>
        <v>575.69453894381218</v>
      </c>
      <c r="DY587" s="4">
        <f t="shared" si="446"/>
        <v>11.899999999999999</v>
      </c>
      <c r="DZ587" s="4">
        <f t="shared" si="447"/>
        <v>33</v>
      </c>
      <c r="EA587" s="4">
        <f t="shared" si="448"/>
        <v>334.1</v>
      </c>
      <c r="EB587" s="4">
        <f t="shared" si="449"/>
        <v>200.27999999999997</v>
      </c>
      <c r="EC587" s="4">
        <f t="shared" si="450"/>
        <v>5.7200000000000033</v>
      </c>
    </row>
    <row r="588" spans="58:133" x14ac:dyDescent="0.15">
      <c r="BF588" s="4">
        <v>584</v>
      </c>
      <c r="BG588" s="4">
        <f t="shared" si="432"/>
        <v>408.79999999999995</v>
      </c>
      <c r="BH588" s="4">
        <f t="shared" si="433"/>
        <v>175.2</v>
      </c>
      <c r="BL588" s="4">
        <f t="shared" si="421"/>
        <v>289</v>
      </c>
      <c r="BM588" s="4">
        <f t="shared" si="422"/>
        <v>202.29999999999998</v>
      </c>
      <c r="BN588" s="4">
        <f t="shared" si="423"/>
        <v>86.7</v>
      </c>
      <c r="BR588" s="4">
        <f t="shared" si="424"/>
        <v>367.25</v>
      </c>
      <c r="BS588" s="4">
        <f t="shared" si="425"/>
        <v>169.49999999999997</v>
      </c>
      <c r="BT588" s="4">
        <f t="shared" si="426"/>
        <v>28.25</v>
      </c>
      <c r="BX588" s="4">
        <f t="shared" si="427"/>
        <v>420</v>
      </c>
      <c r="BY588" s="4">
        <f t="shared" si="428"/>
        <v>102.37499999999997</v>
      </c>
      <c r="BZ588" s="4">
        <f t="shared" si="429"/>
        <v>2.625</v>
      </c>
      <c r="CD588" s="4">
        <f t="shared" si="430"/>
        <v>121.25</v>
      </c>
      <c r="CE588" s="4">
        <f t="shared" si="431"/>
        <v>3.7500000000000036</v>
      </c>
      <c r="CF588" s="4">
        <f>IF(COUNTIF($BH$5:$BH588,"&gt;=2")&lt;=1,SUM($BG588:$BK588)*C$8,CF587)</f>
        <v>151200</v>
      </c>
      <c r="CG588" s="4">
        <f>IF(COUNTIF($BN$5:$BN588,"&gt;=2")&lt;=1,SUM($BL588:$BP588)*D$8,CG587)</f>
        <v>604799.99999999988</v>
      </c>
      <c r="CH588" s="4">
        <f>IF(COUNTIF($BT$5:$BT588,"&gt;=2")&lt;=1,SUM($BQ588:$BU588)*E$8,CH587)</f>
        <v>2592000</v>
      </c>
      <c r="CI588" s="4">
        <f>IF(COUNTIF($BZ$5:$BZ588,"&gt;=2")&lt;=1,SUM($BV588:$BZ588)*F$8,CI587)</f>
        <v>34560000</v>
      </c>
      <c r="CJ588" s="4">
        <f t="shared" si="434"/>
        <v>10800000</v>
      </c>
      <c r="CK588" s="4">
        <f t="shared" si="435"/>
        <v>563.75</v>
      </c>
      <c r="CM588" s="4">
        <v>584</v>
      </c>
      <c r="CN588" s="4">
        <f>IF(COUNTIF($BH$5:$BH588,"&gt;=2")&gt;1,CN587,BG588)</f>
        <v>4.8999999999999995</v>
      </c>
      <c r="CO588" s="4">
        <f>IF(COUNTIF($BH$5:$BH588,"&gt;=2")&gt;1,CO587,BH588)</f>
        <v>2.1</v>
      </c>
      <c r="CP588" s="4">
        <f>IF(COUNTIF($BH$5:$BH588,"&gt;=2")&gt;1,CP587,BI588)</f>
        <v>0</v>
      </c>
      <c r="CQ588" s="4">
        <f>IF(COUNTIF($BH$5:$BH588,"&gt;=2")&gt;1,CQ587,BJ588)</f>
        <v>0</v>
      </c>
      <c r="CR588" s="4">
        <f>IF(COUNTIF($BH$5:$BH588,"&gt;=2")&gt;1,CR587,BK588)</f>
        <v>0</v>
      </c>
      <c r="CS588" s="4">
        <f>IF(COUNTIF($BN$5:$BN588,"&gt;=2")&gt;1,CS587,BL588)</f>
        <v>7</v>
      </c>
      <c r="CT588" s="4">
        <f>IF(COUNTIF($BN$5:$BN588,"&gt;=2")&gt;1,CT587,BM588)</f>
        <v>4.8999999999999995</v>
      </c>
      <c r="CU588" s="4">
        <f>IF(COUNTIF($BN$5:$BN588,"&gt;=2")&gt;1,CU587,BN588)</f>
        <v>2.1</v>
      </c>
      <c r="CV588" s="4">
        <f>IF(COUNTIF($BN$5:$BN588,"&gt;=2")&gt;1,CV587,BO588)</f>
        <v>0</v>
      </c>
      <c r="CW588" s="4">
        <f>IF(COUNTIF($BN$5:$BN588,"&gt;=2")&gt;1,CW587,BP588)</f>
        <v>0</v>
      </c>
      <c r="CX588" s="4">
        <f>IF(COUNTIF($BT$5:$BT588,"&gt;=2")&gt;1,CX587,BQ588)</f>
        <v>0</v>
      </c>
      <c r="CY588" s="4">
        <f>IF(COUNTIF($BT$5:$BT588,"&gt;=2")&gt;1,CY587,BR588)</f>
        <v>26</v>
      </c>
      <c r="CZ588" s="4">
        <f>IF(COUNTIF($BT$5:$BT588,"&gt;=2")&gt;1,CZ587,BS588)</f>
        <v>11.999999999999996</v>
      </c>
      <c r="DA588" s="4">
        <f>IF(COUNTIF($BT$5:$BT588,"&gt;=2")&gt;1,DA587,BT588)</f>
        <v>2</v>
      </c>
      <c r="DB588" s="4">
        <f>IF(COUNTIF($BT$5:$BT588,"&gt;=2")&gt;1,DB587,BU588)</f>
        <v>0</v>
      </c>
      <c r="DC588" s="4">
        <f>IF(COUNTIF($BZ$5:$BZ588,"&gt;=2")&gt;1,DC587,BV588)</f>
        <v>0</v>
      </c>
      <c r="DD588" s="4">
        <f>IF(COUNTIF($BZ$5:$BZ588,"&gt;=2")&gt;1,DD587,BW588)</f>
        <v>0</v>
      </c>
      <c r="DE588" s="4">
        <f>IF(COUNTIF($BZ$5:$BZ588,"&gt;=2")&gt;1,DE587,BX588)</f>
        <v>320</v>
      </c>
      <c r="DF588" s="4">
        <f>IF(COUNTIF($BZ$5:$BZ588,"&gt;=2")&gt;1,DF587,BY588)</f>
        <v>77.999999999999986</v>
      </c>
      <c r="DG588" s="4">
        <f>IF(COUNTIF($BZ$5:$BZ588,"&gt;=2")&gt;1,DG587,BZ588)</f>
        <v>2</v>
      </c>
      <c r="DH588" s="4">
        <f t="shared" si="436"/>
        <v>0</v>
      </c>
      <c r="DI588" s="4">
        <f t="shared" si="437"/>
        <v>0</v>
      </c>
      <c r="DJ588" s="4">
        <f t="shared" si="438"/>
        <v>0</v>
      </c>
      <c r="DK588" s="4">
        <f t="shared" si="439"/>
        <v>121.25</v>
      </c>
      <c r="DL588" s="4">
        <f t="shared" si="440"/>
        <v>3.7500000000000036</v>
      </c>
      <c r="DM588" s="4">
        <f t="shared" si="441"/>
        <v>7</v>
      </c>
      <c r="DN588" s="4">
        <f t="shared" si="442"/>
        <v>13.999999999999998</v>
      </c>
      <c r="DO588" s="4">
        <f t="shared" si="443"/>
        <v>40</v>
      </c>
      <c r="DP588" s="4">
        <f t="shared" si="444"/>
        <v>400</v>
      </c>
      <c r="DQ588" s="4">
        <f t="shared" si="445"/>
        <v>125</v>
      </c>
      <c r="DS588" s="4">
        <v>584</v>
      </c>
      <c r="DT588" s="4">
        <f>$CK588+INDEX(节奏总纲!D$4:D$163,基础状态预估!$C$2)</f>
        <v>608.00483399593907</v>
      </c>
      <c r="DU588" s="4">
        <f>$CK588+INDEX(节奏总纲!E$4:E$163,基础状态预估!$C$2)</f>
        <v>602.28268396026408</v>
      </c>
      <c r="DV588" s="4">
        <f>$CK588+INDEX(节奏总纲!F$4:F$163,基础状态预估!$C$2)</f>
        <v>595.39220630709644</v>
      </c>
      <c r="DW588" s="4">
        <f>$CK588+INDEX(节奏总纲!G$4:G$163,基础状态预估!$C$2)</f>
        <v>587.03246816526348</v>
      </c>
      <c r="DX588" s="4">
        <f>$CK588+INDEX(节奏总纲!H$4:H$163,基础状态预估!$C$2)</f>
        <v>576.69453894381218</v>
      </c>
      <c r="DY588" s="4">
        <f t="shared" si="446"/>
        <v>11.899999999999999</v>
      </c>
      <c r="DZ588" s="4">
        <f t="shared" si="447"/>
        <v>33</v>
      </c>
      <c r="EA588" s="4">
        <f t="shared" si="448"/>
        <v>334.1</v>
      </c>
      <c r="EB588" s="4">
        <f t="shared" si="449"/>
        <v>201.25</v>
      </c>
      <c r="EC588" s="4">
        <f t="shared" si="450"/>
        <v>5.7500000000000036</v>
      </c>
    </row>
    <row r="589" spans="58:133" x14ac:dyDescent="0.15">
      <c r="BF589" s="4">
        <v>585</v>
      </c>
      <c r="BG589" s="4">
        <f t="shared" si="432"/>
        <v>409.5</v>
      </c>
      <c r="BH589" s="4">
        <f t="shared" si="433"/>
        <v>175.5</v>
      </c>
      <c r="BL589" s="4">
        <f t="shared" si="421"/>
        <v>289.5</v>
      </c>
      <c r="BM589" s="4">
        <f t="shared" si="422"/>
        <v>202.64999999999998</v>
      </c>
      <c r="BN589" s="4">
        <f t="shared" si="423"/>
        <v>86.85</v>
      </c>
      <c r="BR589" s="4">
        <f t="shared" si="424"/>
        <v>367.90000000000003</v>
      </c>
      <c r="BS589" s="4">
        <f t="shared" si="425"/>
        <v>169.79999999999995</v>
      </c>
      <c r="BT589" s="4">
        <f t="shared" si="426"/>
        <v>28.3</v>
      </c>
      <c r="BX589" s="4">
        <f t="shared" si="427"/>
        <v>420.8</v>
      </c>
      <c r="BY589" s="4">
        <f t="shared" si="428"/>
        <v>102.56999999999998</v>
      </c>
      <c r="BZ589" s="4">
        <f t="shared" si="429"/>
        <v>2.63</v>
      </c>
      <c r="CD589" s="4">
        <f t="shared" si="430"/>
        <v>122.22</v>
      </c>
      <c r="CE589" s="4">
        <f t="shared" si="431"/>
        <v>3.7800000000000034</v>
      </c>
      <c r="CF589" s="4">
        <f>IF(COUNTIF($BH$5:$BH589,"&gt;=2")&lt;=1,SUM($BG589:$BK589)*C$8,CF588)</f>
        <v>151200</v>
      </c>
      <c r="CG589" s="4">
        <f>IF(COUNTIF($BN$5:$BN589,"&gt;=2")&lt;=1,SUM($BL589:$BP589)*D$8,CG588)</f>
        <v>604799.99999999988</v>
      </c>
      <c r="CH589" s="4">
        <f>IF(COUNTIF($BT$5:$BT589,"&gt;=2")&lt;=1,SUM($BQ589:$BU589)*E$8,CH588)</f>
        <v>2592000</v>
      </c>
      <c r="CI589" s="4">
        <f>IF(COUNTIF($BZ$5:$BZ589,"&gt;=2")&lt;=1,SUM($BV589:$BZ589)*F$8,CI588)</f>
        <v>34560000</v>
      </c>
      <c r="CJ589" s="4">
        <f t="shared" si="434"/>
        <v>10886400</v>
      </c>
      <c r="CK589" s="4">
        <f t="shared" si="435"/>
        <v>564.75</v>
      </c>
      <c r="CM589" s="4">
        <v>585</v>
      </c>
      <c r="CN589" s="4">
        <f>IF(COUNTIF($BH$5:$BH589,"&gt;=2")&gt;1,CN588,BG589)</f>
        <v>4.8999999999999995</v>
      </c>
      <c r="CO589" s="4">
        <f>IF(COUNTIF($BH$5:$BH589,"&gt;=2")&gt;1,CO588,BH589)</f>
        <v>2.1</v>
      </c>
      <c r="CP589" s="4">
        <f>IF(COUNTIF($BH$5:$BH589,"&gt;=2")&gt;1,CP588,BI589)</f>
        <v>0</v>
      </c>
      <c r="CQ589" s="4">
        <f>IF(COUNTIF($BH$5:$BH589,"&gt;=2")&gt;1,CQ588,BJ589)</f>
        <v>0</v>
      </c>
      <c r="CR589" s="4">
        <f>IF(COUNTIF($BH$5:$BH589,"&gt;=2")&gt;1,CR588,BK589)</f>
        <v>0</v>
      </c>
      <c r="CS589" s="4">
        <f>IF(COUNTIF($BN$5:$BN589,"&gt;=2")&gt;1,CS588,BL589)</f>
        <v>7</v>
      </c>
      <c r="CT589" s="4">
        <f>IF(COUNTIF($BN$5:$BN589,"&gt;=2")&gt;1,CT588,BM589)</f>
        <v>4.8999999999999995</v>
      </c>
      <c r="CU589" s="4">
        <f>IF(COUNTIF($BN$5:$BN589,"&gt;=2")&gt;1,CU588,BN589)</f>
        <v>2.1</v>
      </c>
      <c r="CV589" s="4">
        <f>IF(COUNTIF($BN$5:$BN589,"&gt;=2")&gt;1,CV588,BO589)</f>
        <v>0</v>
      </c>
      <c r="CW589" s="4">
        <f>IF(COUNTIF($BN$5:$BN589,"&gt;=2")&gt;1,CW588,BP589)</f>
        <v>0</v>
      </c>
      <c r="CX589" s="4">
        <f>IF(COUNTIF($BT$5:$BT589,"&gt;=2")&gt;1,CX588,BQ589)</f>
        <v>0</v>
      </c>
      <c r="CY589" s="4">
        <f>IF(COUNTIF($BT$5:$BT589,"&gt;=2")&gt;1,CY588,BR589)</f>
        <v>26</v>
      </c>
      <c r="CZ589" s="4">
        <f>IF(COUNTIF($BT$5:$BT589,"&gt;=2")&gt;1,CZ588,BS589)</f>
        <v>11.999999999999996</v>
      </c>
      <c r="DA589" s="4">
        <f>IF(COUNTIF($BT$5:$BT589,"&gt;=2")&gt;1,DA588,BT589)</f>
        <v>2</v>
      </c>
      <c r="DB589" s="4">
        <f>IF(COUNTIF($BT$5:$BT589,"&gt;=2")&gt;1,DB588,BU589)</f>
        <v>0</v>
      </c>
      <c r="DC589" s="4">
        <f>IF(COUNTIF($BZ$5:$BZ589,"&gt;=2")&gt;1,DC588,BV589)</f>
        <v>0</v>
      </c>
      <c r="DD589" s="4">
        <f>IF(COUNTIF($BZ$5:$BZ589,"&gt;=2")&gt;1,DD588,BW589)</f>
        <v>0</v>
      </c>
      <c r="DE589" s="4">
        <f>IF(COUNTIF($BZ$5:$BZ589,"&gt;=2")&gt;1,DE588,BX589)</f>
        <v>320</v>
      </c>
      <c r="DF589" s="4">
        <f>IF(COUNTIF($BZ$5:$BZ589,"&gt;=2")&gt;1,DF588,BY589)</f>
        <v>77.999999999999986</v>
      </c>
      <c r="DG589" s="4">
        <f>IF(COUNTIF($BZ$5:$BZ589,"&gt;=2")&gt;1,DG588,BZ589)</f>
        <v>2</v>
      </c>
      <c r="DH589" s="4">
        <f t="shared" si="436"/>
        <v>0</v>
      </c>
      <c r="DI589" s="4">
        <f t="shared" si="437"/>
        <v>0</v>
      </c>
      <c r="DJ589" s="4">
        <f t="shared" si="438"/>
        <v>0</v>
      </c>
      <c r="DK589" s="4">
        <f t="shared" si="439"/>
        <v>122.22</v>
      </c>
      <c r="DL589" s="4">
        <f t="shared" si="440"/>
        <v>3.7800000000000034</v>
      </c>
      <c r="DM589" s="4">
        <f t="shared" si="441"/>
        <v>7</v>
      </c>
      <c r="DN589" s="4">
        <f t="shared" si="442"/>
        <v>13.999999999999998</v>
      </c>
      <c r="DO589" s="4">
        <f t="shared" si="443"/>
        <v>40</v>
      </c>
      <c r="DP589" s="4">
        <f t="shared" si="444"/>
        <v>400</v>
      </c>
      <c r="DQ589" s="4">
        <f t="shared" si="445"/>
        <v>126</v>
      </c>
      <c r="DS589" s="4">
        <v>585</v>
      </c>
      <c r="DT589" s="4">
        <f>$CK589+INDEX(节奏总纲!D$4:D$163,基础状态预估!$C$2)</f>
        <v>609.00483399593907</v>
      </c>
      <c r="DU589" s="4">
        <f>$CK589+INDEX(节奏总纲!E$4:E$163,基础状态预估!$C$2)</f>
        <v>603.28268396026408</v>
      </c>
      <c r="DV589" s="4">
        <f>$CK589+INDEX(节奏总纲!F$4:F$163,基础状态预估!$C$2)</f>
        <v>596.39220630709644</v>
      </c>
      <c r="DW589" s="4">
        <f>$CK589+INDEX(节奏总纲!G$4:G$163,基础状态预估!$C$2)</f>
        <v>588.03246816526348</v>
      </c>
      <c r="DX589" s="4">
        <f>$CK589+INDEX(节奏总纲!H$4:H$163,基础状态预估!$C$2)</f>
        <v>577.69453894381218</v>
      </c>
      <c r="DY589" s="4">
        <f t="shared" si="446"/>
        <v>11.899999999999999</v>
      </c>
      <c r="DZ589" s="4">
        <f t="shared" si="447"/>
        <v>33</v>
      </c>
      <c r="EA589" s="4">
        <f t="shared" si="448"/>
        <v>334.1</v>
      </c>
      <c r="EB589" s="4">
        <f t="shared" si="449"/>
        <v>202.21999999999997</v>
      </c>
      <c r="EC589" s="4">
        <f t="shared" si="450"/>
        <v>5.7800000000000029</v>
      </c>
    </row>
    <row r="590" spans="58:133" x14ac:dyDescent="0.15">
      <c r="BF590" s="4">
        <v>586</v>
      </c>
      <c r="BG590" s="4">
        <f t="shared" si="432"/>
        <v>410.2</v>
      </c>
      <c r="BH590" s="4">
        <f t="shared" si="433"/>
        <v>175.79999999999998</v>
      </c>
      <c r="BL590" s="4">
        <f t="shared" si="421"/>
        <v>290</v>
      </c>
      <c r="BM590" s="4">
        <f t="shared" si="422"/>
        <v>203</v>
      </c>
      <c r="BN590" s="4">
        <f t="shared" si="423"/>
        <v>87</v>
      </c>
      <c r="BR590" s="4">
        <f t="shared" si="424"/>
        <v>368.55</v>
      </c>
      <c r="BS590" s="4">
        <f t="shared" si="425"/>
        <v>170.09999999999997</v>
      </c>
      <c r="BT590" s="4">
        <f t="shared" si="426"/>
        <v>28.35</v>
      </c>
      <c r="BX590" s="4">
        <f t="shared" si="427"/>
        <v>421.6</v>
      </c>
      <c r="BY590" s="4">
        <f t="shared" si="428"/>
        <v>102.76499999999997</v>
      </c>
      <c r="BZ590" s="4">
        <f t="shared" si="429"/>
        <v>2.6350000000000002</v>
      </c>
      <c r="CD590" s="4">
        <f t="shared" si="430"/>
        <v>123.19</v>
      </c>
      <c r="CE590" s="4">
        <f t="shared" si="431"/>
        <v>3.8100000000000032</v>
      </c>
      <c r="CF590" s="4">
        <f>IF(COUNTIF($BH$5:$BH590,"&gt;=2")&lt;=1,SUM($BG590:$BK590)*C$8,CF589)</f>
        <v>151200</v>
      </c>
      <c r="CG590" s="4">
        <f>IF(COUNTIF($BN$5:$BN590,"&gt;=2")&lt;=1,SUM($BL590:$BP590)*D$8,CG589)</f>
        <v>604799.99999999988</v>
      </c>
      <c r="CH590" s="4">
        <f>IF(COUNTIF($BT$5:$BT590,"&gt;=2")&lt;=1,SUM($BQ590:$BU590)*E$8,CH589)</f>
        <v>2592000</v>
      </c>
      <c r="CI590" s="4">
        <f>IF(COUNTIF($BZ$5:$BZ590,"&gt;=2")&lt;=1,SUM($BV590:$BZ590)*F$8,CI589)</f>
        <v>34560000</v>
      </c>
      <c r="CJ590" s="4">
        <f t="shared" si="434"/>
        <v>10972800</v>
      </c>
      <c r="CK590" s="4">
        <f t="shared" si="435"/>
        <v>565.75</v>
      </c>
      <c r="CM590" s="4">
        <v>586</v>
      </c>
      <c r="CN590" s="4">
        <f>IF(COUNTIF($BH$5:$BH590,"&gt;=2")&gt;1,CN589,BG590)</f>
        <v>4.8999999999999995</v>
      </c>
      <c r="CO590" s="4">
        <f>IF(COUNTIF($BH$5:$BH590,"&gt;=2")&gt;1,CO589,BH590)</f>
        <v>2.1</v>
      </c>
      <c r="CP590" s="4">
        <f>IF(COUNTIF($BH$5:$BH590,"&gt;=2")&gt;1,CP589,BI590)</f>
        <v>0</v>
      </c>
      <c r="CQ590" s="4">
        <f>IF(COUNTIF($BH$5:$BH590,"&gt;=2")&gt;1,CQ589,BJ590)</f>
        <v>0</v>
      </c>
      <c r="CR590" s="4">
        <f>IF(COUNTIF($BH$5:$BH590,"&gt;=2")&gt;1,CR589,BK590)</f>
        <v>0</v>
      </c>
      <c r="CS590" s="4">
        <f>IF(COUNTIF($BN$5:$BN590,"&gt;=2")&gt;1,CS589,BL590)</f>
        <v>7</v>
      </c>
      <c r="CT590" s="4">
        <f>IF(COUNTIF($BN$5:$BN590,"&gt;=2")&gt;1,CT589,BM590)</f>
        <v>4.8999999999999995</v>
      </c>
      <c r="CU590" s="4">
        <f>IF(COUNTIF($BN$5:$BN590,"&gt;=2")&gt;1,CU589,BN590)</f>
        <v>2.1</v>
      </c>
      <c r="CV590" s="4">
        <f>IF(COUNTIF($BN$5:$BN590,"&gt;=2")&gt;1,CV589,BO590)</f>
        <v>0</v>
      </c>
      <c r="CW590" s="4">
        <f>IF(COUNTIF($BN$5:$BN590,"&gt;=2")&gt;1,CW589,BP590)</f>
        <v>0</v>
      </c>
      <c r="CX590" s="4">
        <f>IF(COUNTIF($BT$5:$BT590,"&gt;=2")&gt;1,CX589,BQ590)</f>
        <v>0</v>
      </c>
      <c r="CY590" s="4">
        <f>IF(COUNTIF($BT$5:$BT590,"&gt;=2")&gt;1,CY589,BR590)</f>
        <v>26</v>
      </c>
      <c r="CZ590" s="4">
        <f>IF(COUNTIF($BT$5:$BT590,"&gt;=2")&gt;1,CZ589,BS590)</f>
        <v>11.999999999999996</v>
      </c>
      <c r="DA590" s="4">
        <f>IF(COUNTIF($BT$5:$BT590,"&gt;=2")&gt;1,DA589,BT590)</f>
        <v>2</v>
      </c>
      <c r="DB590" s="4">
        <f>IF(COUNTIF($BT$5:$BT590,"&gt;=2")&gt;1,DB589,BU590)</f>
        <v>0</v>
      </c>
      <c r="DC590" s="4">
        <f>IF(COUNTIF($BZ$5:$BZ590,"&gt;=2")&gt;1,DC589,BV590)</f>
        <v>0</v>
      </c>
      <c r="DD590" s="4">
        <f>IF(COUNTIF($BZ$5:$BZ590,"&gt;=2")&gt;1,DD589,BW590)</f>
        <v>0</v>
      </c>
      <c r="DE590" s="4">
        <f>IF(COUNTIF($BZ$5:$BZ590,"&gt;=2")&gt;1,DE589,BX590)</f>
        <v>320</v>
      </c>
      <c r="DF590" s="4">
        <f>IF(COUNTIF($BZ$5:$BZ590,"&gt;=2")&gt;1,DF589,BY590)</f>
        <v>77.999999999999986</v>
      </c>
      <c r="DG590" s="4">
        <f>IF(COUNTIF($BZ$5:$BZ590,"&gt;=2")&gt;1,DG589,BZ590)</f>
        <v>2</v>
      </c>
      <c r="DH590" s="4">
        <f t="shared" si="436"/>
        <v>0</v>
      </c>
      <c r="DI590" s="4">
        <f t="shared" si="437"/>
        <v>0</v>
      </c>
      <c r="DJ590" s="4">
        <f t="shared" si="438"/>
        <v>0</v>
      </c>
      <c r="DK590" s="4">
        <f t="shared" si="439"/>
        <v>123.19</v>
      </c>
      <c r="DL590" s="4">
        <f t="shared" si="440"/>
        <v>3.8100000000000032</v>
      </c>
      <c r="DM590" s="4">
        <f t="shared" si="441"/>
        <v>7</v>
      </c>
      <c r="DN590" s="4">
        <f t="shared" si="442"/>
        <v>13.999999999999998</v>
      </c>
      <c r="DO590" s="4">
        <f t="shared" si="443"/>
        <v>40</v>
      </c>
      <c r="DP590" s="4">
        <f t="shared" si="444"/>
        <v>400</v>
      </c>
      <c r="DQ590" s="4">
        <f t="shared" si="445"/>
        <v>127</v>
      </c>
      <c r="DS590" s="4">
        <v>586</v>
      </c>
      <c r="DT590" s="4">
        <f>$CK590+INDEX(节奏总纲!D$4:D$163,基础状态预估!$C$2)</f>
        <v>610.00483399593907</v>
      </c>
      <c r="DU590" s="4">
        <f>$CK590+INDEX(节奏总纲!E$4:E$163,基础状态预估!$C$2)</f>
        <v>604.28268396026408</v>
      </c>
      <c r="DV590" s="4">
        <f>$CK590+INDEX(节奏总纲!F$4:F$163,基础状态预估!$C$2)</f>
        <v>597.39220630709644</v>
      </c>
      <c r="DW590" s="4">
        <f>$CK590+INDEX(节奏总纲!G$4:G$163,基础状态预估!$C$2)</f>
        <v>589.03246816526348</v>
      </c>
      <c r="DX590" s="4">
        <f>$CK590+INDEX(节奏总纲!H$4:H$163,基础状态预估!$C$2)</f>
        <v>578.69453894381218</v>
      </c>
      <c r="DY590" s="4">
        <f t="shared" si="446"/>
        <v>11.899999999999999</v>
      </c>
      <c r="DZ590" s="4">
        <f t="shared" si="447"/>
        <v>33</v>
      </c>
      <c r="EA590" s="4">
        <f t="shared" si="448"/>
        <v>334.1</v>
      </c>
      <c r="EB590" s="4">
        <f t="shared" si="449"/>
        <v>203.19</v>
      </c>
      <c r="EC590" s="4">
        <f t="shared" si="450"/>
        <v>5.8100000000000032</v>
      </c>
    </row>
    <row r="591" spans="58:133" x14ac:dyDescent="0.15">
      <c r="BF591" s="4">
        <v>587</v>
      </c>
      <c r="BG591" s="4">
        <f t="shared" si="432"/>
        <v>410.9</v>
      </c>
      <c r="BH591" s="4">
        <f t="shared" si="433"/>
        <v>176.1</v>
      </c>
      <c r="BL591" s="4">
        <f t="shared" si="421"/>
        <v>290.5</v>
      </c>
      <c r="BM591" s="4">
        <f t="shared" si="422"/>
        <v>203.35</v>
      </c>
      <c r="BN591" s="4">
        <f t="shared" si="423"/>
        <v>87.149999999999991</v>
      </c>
      <c r="BR591" s="4">
        <f t="shared" si="424"/>
        <v>369.2</v>
      </c>
      <c r="BS591" s="4">
        <f t="shared" si="425"/>
        <v>170.39999999999995</v>
      </c>
      <c r="BT591" s="4">
        <f t="shared" si="426"/>
        <v>28.400000000000002</v>
      </c>
      <c r="BX591" s="4">
        <f t="shared" si="427"/>
        <v>422.40000000000003</v>
      </c>
      <c r="BY591" s="4">
        <f t="shared" si="428"/>
        <v>102.95999999999998</v>
      </c>
      <c r="BZ591" s="4">
        <f t="shared" si="429"/>
        <v>2.64</v>
      </c>
      <c r="CD591" s="4">
        <f t="shared" si="430"/>
        <v>124.16</v>
      </c>
      <c r="CE591" s="4">
        <f t="shared" si="431"/>
        <v>3.8400000000000034</v>
      </c>
      <c r="CF591" s="4">
        <f>IF(COUNTIF($BH$5:$BH591,"&gt;=2")&lt;=1,SUM($BG591:$BK591)*C$8,CF590)</f>
        <v>151200</v>
      </c>
      <c r="CG591" s="4">
        <f>IF(COUNTIF($BN$5:$BN591,"&gt;=2")&lt;=1,SUM($BL591:$BP591)*D$8,CG590)</f>
        <v>604799.99999999988</v>
      </c>
      <c r="CH591" s="4">
        <f>IF(COUNTIF($BT$5:$BT591,"&gt;=2")&lt;=1,SUM($BQ591:$BU591)*E$8,CH590)</f>
        <v>2592000</v>
      </c>
      <c r="CI591" s="4">
        <f>IF(COUNTIF($BZ$5:$BZ591,"&gt;=2")&lt;=1,SUM($BV591:$BZ591)*F$8,CI590)</f>
        <v>34560000</v>
      </c>
      <c r="CJ591" s="4">
        <f t="shared" si="434"/>
        <v>11059200</v>
      </c>
      <c r="CK591" s="4">
        <f t="shared" si="435"/>
        <v>566.75</v>
      </c>
      <c r="CM591" s="4">
        <v>587</v>
      </c>
      <c r="CN591" s="4">
        <f>IF(COUNTIF($BH$5:$BH591,"&gt;=2")&gt;1,CN590,BG591)</f>
        <v>4.8999999999999995</v>
      </c>
      <c r="CO591" s="4">
        <f>IF(COUNTIF($BH$5:$BH591,"&gt;=2")&gt;1,CO590,BH591)</f>
        <v>2.1</v>
      </c>
      <c r="CP591" s="4">
        <f>IF(COUNTIF($BH$5:$BH591,"&gt;=2")&gt;1,CP590,BI591)</f>
        <v>0</v>
      </c>
      <c r="CQ591" s="4">
        <f>IF(COUNTIF($BH$5:$BH591,"&gt;=2")&gt;1,CQ590,BJ591)</f>
        <v>0</v>
      </c>
      <c r="CR591" s="4">
        <f>IF(COUNTIF($BH$5:$BH591,"&gt;=2")&gt;1,CR590,BK591)</f>
        <v>0</v>
      </c>
      <c r="CS591" s="4">
        <f>IF(COUNTIF($BN$5:$BN591,"&gt;=2")&gt;1,CS590,BL591)</f>
        <v>7</v>
      </c>
      <c r="CT591" s="4">
        <f>IF(COUNTIF($BN$5:$BN591,"&gt;=2")&gt;1,CT590,BM591)</f>
        <v>4.8999999999999995</v>
      </c>
      <c r="CU591" s="4">
        <f>IF(COUNTIF($BN$5:$BN591,"&gt;=2")&gt;1,CU590,BN591)</f>
        <v>2.1</v>
      </c>
      <c r="CV591" s="4">
        <f>IF(COUNTIF($BN$5:$BN591,"&gt;=2")&gt;1,CV590,BO591)</f>
        <v>0</v>
      </c>
      <c r="CW591" s="4">
        <f>IF(COUNTIF($BN$5:$BN591,"&gt;=2")&gt;1,CW590,BP591)</f>
        <v>0</v>
      </c>
      <c r="CX591" s="4">
        <f>IF(COUNTIF($BT$5:$BT591,"&gt;=2")&gt;1,CX590,BQ591)</f>
        <v>0</v>
      </c>
      <c r="CY591" s="4">
        <f>IF(COUNTIF($BT$5:$BT591,"&gt;=2")&gt;1,CY590,BR591)</f>
        <v>26</v>
      </c>
      <c r="CZ591" s="4">
        <f>IF(COUNTIF($BT$5:$BT591,"&gt;=2")&gt;1,CZ590,BS591)</f>
        <v>11.999999999999996</v>
      </c>
      <c r="DA591" s="4">
        <f>IF(COUNTIF($BT$5:$BT591,"&gt;=2")&gt;1,DA590,BT591)</f>
        <v>2</v>
      </c>
      <c r="DB591" s="4">
        <f>IF(COUNTIF($BT$5:$BT591,"&gt;=2")&gt;1,DB590,BU591)</f>
        <v>0</v>
      </c>
      <c r="DC591" s="4">
        <f>IF(COUNTIF($BZ$5:$BZ591,"&gt;=2")&gt;1,DC590,BV591)</f>
        <v>0</v>
      </c>
      <c r="DD591" s="4">
        <f>IF(COUNTIF($BZ$5:$BZ591,"&gt;=2")&gt;1,DD590,BW591)</f>
        <v>0</v>
      </c>
      <c r="DE591" s="4">
        <f>IF(COUNTIF($BZ$5:$BZ591,"&gt;=2")&gt;1,DE590,BX591)</f>
        <v>320</v>
      </c>
      <c r="DF591" s="4">
        <f>IF(COUNTIF($BZ$5:$BZ591,"&gt;=2")&gt;1,DF590,BY591)</f>
        <v>77.999999999999986</v>
      </c>
      <c r="DG591" s="4">
        <f>IF(COUNTIF($BZ$5:$BZ591,"&gt;=2")&gt;1,DG590,BZ591)</f>
        <v>2</v>
      </c>
      <c r="DH591" s="4">
        <f t="shared" si="436"/>
        <v>0</v>
      </c>
      <c r="DI591" s="4">
        <f t="shared" si="437"/>
        <v>0</v>
      </c>
      <c r="DJ591" s="4">
        <f t="shared" si="438"/>
        <v>0</v>
      </c>
      <c r="DK591" s="4">
        <f t="shared" si="439"/>
        <v>124.16</v>
      </c>
      <c r="DL591" s="4">
        <f t="shared" si="440"/>
        <v>3.8400000000000034</v>
      </c>
      <c r="DM591" s="4">
        <f t="shared" si="441"/>
        <v>7</v>
      </c>
      <c r="DN591" s="4">
        <f t="shared" si="442"/>
        <v>13.999999999999998</v>
      </c>
      <c r="DO591" s="4">
        <f t="shared" si="443"/>
        <v>40</v>
      </c>
      <c r="DP591" s="4">
        <f t="shared" si="444"/>
        <v>400</v>
      </c>
      <c r="DQ591" s="4">
        <f t="shared" si="445"/>
        <v>128</v>
      </c>
      <c r="DS591" s="4">
        <v>587</v>
      </c>
      <c r="DT591" s="4">
        <f>$CK591+INDEX(节奏总纲!D$4:D$163,基础状态预估!$C$2)</f>
        <v>611.00483399593907</v>
      </c>
      <c r="DU591" s="4">
        <f>$CK591+INDEX(节奏总纲!E$4:E$163,基础状态预估!$C$2)</f>
        <v>605.28268396026408</v>
      </c>
      <c r="DV591" s="4">
        <f>$CK591+INDEX(节奏总纲!F$4:F$163,基础状态预估!$C$2)</f>
        <v>598.39220630709644</v>
      </c>
      <c r="DW591" s="4">
        <f>$CK591+INDEX(节奏总纲!G$4:G$163,基础状态预估!$C$2)</f>
        <v>590.03246816526348</v>
      </c>
      <c r="DX591" s="4">
        <f>$CK591+INDEX(节奏总纲!H$4:H$163,基础状态预估!$C$2)</f>
        <v>579.69453894381218</v>
      </c>
      <c r="DY591" s="4">
        <f t="shared" si="446"/>
        <v>11.899999999999999</v>
      </c>
      <c r="DZ591" s="4">
        <f t="shared" si="447"/>
        <v>33</v>
      </c>
      <c r="EA591" s="4">
        <f t="shared" si="448"/>
        <v>334.1</v>
      </c>
      <c r="EB591" s="4">
        <f t="shared" si="449"/>
        <v>204.15999999999997</v>
      </c>
      <c r="EC591" s="4">
        <f t="shared" si="450"/>
        <v>5.8400000000000034</v>
      </c>
    </row>
    <row r="592" spans="58:133" x14ac:dyDescent="0.15">
      <c r="BF592" s="4">
        <v>588</v>
      </c>
      <c r="BG592" s="4">
        <f t="shared" si="432"/>
        <v>411.59999999999997</v>
      </c>
      <c r="BH592" s="4">
        <f t="shared" si="433"/>
        <v>176.4</v>
      </c>
      <c r="BL592" s="4">
        <f t="shared" si="421"/>
        <v>291</v>
      </c>
      <c r="BM592" s="4">
        <f t="shared" si="422"/>
        <v>203.7</v>
      </c>
      <c r="BN592" s="4">
        <f t="shared" si="423"/>
        <v>87.3</v>
      </c>
      <c r="BR592" s="4">
        <f t="shared" si="424"/>
        <v>369.85</v>
      </c>
      <c r="BS592" s="4">
        <f t="shared" si="425"/>
        <v>170.69999999999996</v>
      </c>
      <c r="BT592" s="4">
        <f t="shared" si="426"/>
        <v>28.450000000000003</v>
      </c>
      <c r="BX592" s="4">
        <f t="shared" si="427"/>
        <v>423.20000000000005</v>
      </c>
      <c r="BY592" s="4">
        <f t="shared" si="428"/>
        <v>103.15499999999997</v>
      </c>
      <c r="BZ592" s="4">
        <f t="shared" si="429"/>
        <v>2.645</v>
      </c>
      <c r="CD592" s="4">
        <f t="shared" si="430"/>
        <v>125.13</v>
      </c>
      <c r="CE592" s="4">
        <f t="shared" si="431"/>
        <v>3.8700000000000037</v>
      </c>
      <c r="CF592" s="4">
        <f>IF(COUNTIF($BH$5:$BH592,"&gt;=2")&lt;=1,SUM($BG592:$BK592)*C$8,CF591)</f>
        <v>151200</v>
      </c>
      <c r="CG592" s="4">
        <f>IF(COUNTIF($BN$5:$BN592,"&gt;=2")&lt;=1,SUM($BL592:$BP592)*D$8,CG591)</f>
        <v>604799.99999999988</v>
      </c>
      <c r="CH592" s="4">
        <f>IF(COUNTIF($BT$5:$BT592,"&gt;=2")&lt;=1,SUM($BQ592:$BU592)*E$8,CH591)</f>
        <v>2592000</v>
      </c>
      <c r="CI592" s="4">
        <f>IF(COUNTIF($BZ$5:$BZ592,"&gt;=2")&lt;=1,SUM($BV592:$BZ592)*F$8,CI591)</f>
        <v>34560000</v>
      </c>
      <c r="CJ592" s="4">
        <f t="shared" si="434"/>
        <v>11145600</v>
      </c>
      <c r="CK592" s="4">
        <f t="shared" si="435"/>
        <v>567.75</v>
      </c>
      <c r="CM592" s="4">
        <v>588</v>
      </c>
      <c r="CN592" s="4">
        <f>IF(COUNTIF($BH$5:$BH592,"&gt;=2")&gt;1,CN591,BG592)</f>
        <v>4.8999999999999995</v>
      </c>
      <c r="CO592" s="4">
        <f>IF(COUNTIF($BH$5:$BH592,"&gt;=2")&gt;1,CO591,BH592)</f>
        <v>2.1</v>
      </c>
      <c r="CP592" s="4">
        <f>IF(COUNTIF($BH$5:$BH592,"&gt;=2")&gt;1,CP591,BI592)</f>
        <v>0</v>
      </c>
      <c r="CQ592" s="4">
        <f>IF(COUNTIF($BH$5:$BH592,"&gt;=2")&gt;1,CQ591,BJ592)</f>
        <v>0</v>
      </c>
      <c r="CR592" s="4">
        <f>IF(COUNTIF($BH$5:$BH592,"&gt;=2")&gt;1,CR591,BK592)</f>
        <v>0</v>
      </c>
      <c r="CS592" s="4">
        <f>IF(COUNTIF($BN$5:$BN592,"&gt;=2")&gt;1,CS591,BL592)</f>
        <v>7</v>
      </c>
      <c r="CT592" s="4">
        <f>IF(COUNTIF($BN$5:$BN592,"&gt;=2")&gt;1,CT591,BM592)</f>
        <v>4.8999999999999995</v>
      </c>
      <c r="CU592" s="4">
        <f>IF(COUNTIF($BN$5:$BN592,"&gt;=2")&gt;1,CU591,BN592)</f>
        <v>2.1</v>
      </c>
      <c r="CV592" s="4">
        <f>IF(COUNTIF($BN$5:$BN592,"&gt;=2")&gt;1,CV591,BO592)</f>
        <v>0</v>
      </c>
      <c r="CW592" s="4">
        <f>IF(COUNTIF($BN$5:$BN592,"&gt;=2")&gt;1,CW591,BP592)</f>
        <v>0</v>
      </c>
      <c r="CX592" s="4">
        <f>IF(COUNTIF($BT$5:$BT592,"&gt;=2")&gt;1,CX591,BQ592)</f>
        <v>0</v>
      </c>
      <c r="CY592" s="4">
        <f>IF(COUNTIF($BT$5:$BT592,"&gt;=2")&gt;1,CY591,BR592)</f>
        <v>26</v>
      </c>
      <c r="CZ592" s="4">
        <f>IF(COUNTIF($BT$5:$BT592,"&gt;=2")&gt;1,CZ591,BS592)</f>
        <v>11.999999999999996</v>
      </c>
      <c r="DA592" s="4">
        <f>IF(COUNTIF($BT$5:$BT592,"&gt;=2")&gt;1,DA591,BT592)</f>
        <v>2</v>
      </c>
      <c r="DB592" s="4">
        <f>IF(COUNTIF($BT$5:$BT592,"&gt;=2")&gt;1,DB591,BU592)</f>
        <v>0</v>
      </c>
      <c r="DC592" s="4">
        <f>IF(COUNTIF($BZ$5:$BZ592,"&gt;=2")&gt;1,DC591,BV592)</f>
        <v>0</v>
      </c>
      <c r="DD592" s="4">
        <f>IF(COUNTIF($BZ$5:$BZ592,"&gt;=2")&gt;1,DD591,BW592)</f>
        <v>0</v>
      </c>
      <c r="DE592" s="4">
        <f>IF(COUNTIF($BZ$5:$BZ592,"&gt;=2")&gt;1,DE591,BX592)</f>
        <v>320</v>
      </c>
      <c r="DF592" s="4">
        <f>IF(COUNTIF($BZ$5:$BZ592,"&gt;=2")&gt;1,DF591,BY592)</f>
        <v>77.999999999999986</v>
      </c>
      <c r="DG592" s="4">
        <f>IF(COUNTIF($BZ$5:$BZ592,"&gt;=2")&gt;1,DG591,BZ592)</f>
        <v>2</v>
      </c>
      <c r="DH592" s="4">
        <f t="shared" si="436"/>
        <v>0</v>
      </c>
      <c r="DI592" s="4">
        <f t="shared" si="437"/>
        <v>0</v>
      </c>
      <c r="DJ592" s="4">
        <f t="shared" si="438"/>
        <v>0</v>
      </c>
      <c r="DK592" s="4">
        <f t="shared" si="439"/>
        <v>125.13</v>
      </c>
      <c r="DL592" s="4">
        <f t="shared" si="440"/>
        <v>3.8700000000000037</v>
      </c>
      <c r="DM592" s="4">
        <f t="shared" si="441"/>
        <v>7</v>
      </c>
      <c r="DN592" s="4">
        <f t="shared" si="442"/>
        <v>13.999999999999998</v>
      </c>
      <c r="DO592" s="4">
        <f t="shared" si="443"/>
        <v>40</v>
      </c>
      <c r="DP592" s="4">
        <f t="shared" si="444"/>
        <v>400</v>
      </c>
      <c r="DQ592" s="4">
        <f t="shared" si="445"/>
        <v>129</v>
      </c>
      <c r="DS592" s="4">
        <v>588</v>
      </c>
      <c r="DT592" s="4">
        <f>$CK592+INDEX(节奏总纲!D$4:D$163,基础状态预估!$C$2)</f>
        <v>612.00483399593907</v>
      </c>
      <c r="DU592" s="4">
        <f>$CK592+INDEX(节奏总纲!E$4:E$163,基础状态预估!$C$2)</f>
        <v>606.28268396026408</v>
      </c>
      <c r="DV592" s="4">
        <f>$CK592+INDEX(节奏总纲!F$4:F$163,基础状态预估!$C$2)</f>
        <v>599.39220630709644</v>
      </c>
      <c r="DW592" s="4">
        <f>$CK592+INDEX(节奏总纲!G$4:G$163,基础状态预估!$C$2)</f>
        <v>591.03246816526348</v>
      </c>
      <c r="DX592" s="4">
        <f>$CK592+INDEX(节奏总纲!H$4:H$163,基础状态预估!$C$2)</f>
        <v>580.69453894381218</v>
      </c>
      <c r="DY592" s="4">
        <f t="shared" si="446"/>
        <v>11.899999999999999</v>
      </c>
      <c r="DZ592" s="4">
        <f t="shared" si="447"/>
        <v>33</v>
      </c>
      <c r="EA592" s="4">
        <f t="shared" si="448"/>
        <v>334.1</v>
      </c>
      <c r="EB592" s="4">
        <f t="shared" si="449"/>
        <v>205.13</v>
      </c>
      <c r="EC592" s="4">
        <f t="shared" si="450"/>
        <v>5.8700000000000037</v>
      </c>
    </row>
    <row r="593" spans="58:133" x14ac:dyDescent="0.15">
      <c r="BF593" s="4">
        <v>589</v>
      </c>
      <c r="BG593" s="4">
        <f t="shared" si="432"/>
        <v>412.29999999999995</v>
      </c>
      <c r="BH593" s="4">
        <f t="shared" si="433"/>
        <v>176.7</v>
      </c>
      <c r="BL593" s="4">
        <f t="shared" si="421"/>
        <v>291.5</v>
      </c>
      <c r="BM593" s="4">
        <f t="shared" si="422"/>
        <v>204.04999999999998</v>
      </c>
      <c r="BN593" s="4">
        <f t="shared" si="423"/>
        <v>87.45</v>
      </c>
      <c r="BR593" s="4">
        <f t="shared" si="424"/>
        <v>370.5</v>
      </c>
      <c r="BS593" s="4">
        <f t="shared" si="425"/>
        <v>170.99999999999997</v>
      </c>
      <c r="BT593" s="4">
        <f t="shared" si="426"/>
        <v>28.5</v>
      </c>
      <c r="BX593" s="4">
        <f t="shared" si="427"/>
        <v>424</v>
      </c>
      <c r="BY593" s="4">
        <f t="shared" si="428"/>
        <v>103.34999999999998</v>
      </c>
      <c r="BZ593" s="4">
        <f t="shared" si="429"/>
        <v>2.65</v>
      </c>
      <c r="CD593" s="4">
        <f t="shared" si="430"/>
        <v>126.1</v>
      </c>
      <c r="CE593" s="4">
        <f t="shared" si="431"/>
        <v>3.9000000000000035</v>
      </c>
      <c r="CF593" s="4">
        <f>IF(COUNTIF($BH$5:$BH593,"&gt;=2")&lt;=1,SUM($BG593:$BK593)*C$8,CF592)</f>
        <v>151200</v>
      </c>
      <c r="CG593" s="4">
        <f>IF(COUNTIF($BN$5:$BN593,"&gt;=2")&lt;=1,SUM($BL593:$BP593)*D$8,CG592)</f>
        <v>604799.99999999988</v>
      </c>
      <c r="CH593" s="4">
        <f>IF(COUNTIF($BT$5:$BT593,"&gt;=2")&lt;=1,SUM($BQ593:$BU593)*E$8,CH592)</f>
        <v>2592000</v>
      </c>
      <c r="CI593" s="4">
        <f>IF(COUNTIF($BZ$5:$BZ593,"&gt;=2")&lt;=1,SUM($BV593:$BZ593)*F$8,CI592)</f>
        <v>34560000</v>
      </c>
      <c r="CJ593" s="4">
        <f t="shared" si="434"/>
        <v>11232000</v>
      </c>
      <c r="CK593" s="4">
        <f t="shared" si="435"/>
        <v>568.75</v>
      </c>
      <c r="CM593" s="4">
        <v>589</v>
      </c>
      <c r="CN593" s="4">
        <f>IF(COUNTIF($BH$5:$BH593,"&gt;=2")&gt;1,CN592,BG593)</f>
        <v>4.8999999999999995</v>
      </c>
      <c r="CO593" s="4">
        <f>IF(COUNTIF($BH$5:$BH593,"&gt;=2")&gt;1,CO592,BH593)</f>
        <v>2.1</v>
      </c>
      <c r="CP593" s="4">
        <f>IF(COUNTIF($BH$5:$BH593,"&gt;=2")&gt;1,CP592,BI593)</f>
        <v>0</v>
      </c>
      <c r="CQ593" s="4">
        <f>IF(COUNTIF($BH$5:$BH593,"&gt;=2")&gt;1,CQ592,BJ593)</f>
        <v>0</v>
      </c>
      <c r="CR593" s="4">
        <f>IF(COUNTIF($BH$5:$BH593,"&gt;=2")&gt;1,CR592,BK593)</f>
        <v>0</v>
      </c>
      <c r="CS593" s="4">
        <f>IF(COUNTIF($BN$5:$BN593,"&gt;=2")&gt;1,CS592,BL593)</f>
        <v>7</v>
      </c>
      <c r="CT593" s="4">
        <f>IF(COUNTIF($BN$5:$BN593,"&gt;=2")&gt;1,CT592,BM593)</f>
        <v>4.8999999999999995</v>
      </c>
      <c r="CU593" s="4">
        <f>IF(COUNTIF($BN$5:$BN593,"&gt;=2")&gt;1,CU592,BN593)</f>
        <v>2.1</v>
      </c>
      <c r="CV593" s="4">
        <f>IF(COUNTIF($BN$5:$BN593,"&gt;=2")&gt;1,CV592,BO593)</f>
        <v>0</v>
      </c>
      <c r="CW593" s="4">
        <f>IF(COUNTIF($BN$5:$BN593,"&gt;=2")&gt;1,CW592,BP593)</f>
        <v>0</v>
      </c>
      <c r="CX593" s="4">
        <f>IF(COUNTIF($BT$5:$BT593,"&gt;=2")&gt;1,CX592,BQ593)</f>
        <v>0</v>
      </c>
      <c r="CY593" s="4">
        <f>IF(COUNTIF($BT$5:$BT593,"&gt;=2")&gt;1,CY592,BR593)</f>
        <v>26</v>
      </c>
      <c r="CZ593" s="4">
        <f>IF(COUNTIF($BT$5:$BT593,"&gt;=2")&gt;1,CZ592,BS593)</f>
        <v>11.999999999999996</v>
      </c>
      <c r="DA593" s="4">
        <f>IF(COUNTIF($BT$5:$BT593,"&gt;=2")&gt;1,DA592,BT593)</f>
        <v>2</v>
      </c>
      <c r="DB593" s="4">
        <f>IF(COUNTIF($BT$5:$BT593,"&gt;=2")&gt;1,DB592,BU593)</f>
        <v>0</v>
      </c>
      <c r="DC593" s="4">
        <f>IF(COUNTIF($BZ$5:$BZ593,"&gt;=2")&gt;1,DC592,BV593)</f>
        <v>0</v>
      </c>
      <c r="DD593" s="4">
        <f>IF(COUNTIF($BZ$5:$BZ593,"&gt;=2")&gt;1,DD592,BW593)</f>
        <v>0</v>
      </c>
      <c r="DE593" s="4">
        <f>IF(COUNTIF($BZ$5:$BZ593,"&gt;=2")&gt;1,DE592,BX593)</f>
        <v>320</v>
      </c>
      <c r="DF593" s="4">
        <f>IF(COUNTIF($BZ$5:$BZ593,"&gt;=2")&gt;1,DF592,BY593)</f>
        <v>77.999999999999986</v>
      </c>
      <c r="DG593" s="4">
        <f>IF(COUNTIF($BZ$5:$BZ593,"&gt;=2")&gt;1,DG592,BZ593)</f>
        <v>2</v>
      </c>
      <c r="DH593" s="4">
        <f t="shared" si="436"/>
        <v>0</v>
      </c>
      <c r="DI593" s="4">
        <f t="shared" si="437"/>
        <v>0</v>
      </c>
      <c r="DJ593" s="4">
        <f t="shared" si="438"/>
        <v>0</v>
      </c>
      <c r="DK593" s="4">
        <f t="shared" si="439"/>
        <v>126.1</v>
      </c>
      <c r="DL593" s="4">
        <f t="shared" si="440"/>
        <v>3.9000000000000035</v>
      </c>
      <c r="DM593" s="4">
        <f t="shared" si="441"/>
        <v>7</v>
      </c>
      <c r="DN593" s="4">
        <f t="shared" si="442"/>
        <v>13.999999999999998</v>
      </c>
      <c r="DO593" s="4">
        <f t="shared" si="443"/>
        <v>40</v>
      </c>
      <c r="DP593" s="4">
        <f t="shared" si="444"/>
        <v>400</v>
      </c>
      <c r="DQ593" s="4">
        <f t="shared" si="445"/>
        <v>130</v>
      </c>
      <c r="DS593" s="4">
        <v>589</v>
      </c>
      <c r="DT593" s="4">
        <f>$CK593+INDEX(节奏总纲!D$4:D$163,基础状态预估!$C$2)</f>
        <v>613.00483399593907</v>
      </c>
      <c r="DU593" s="4">
        <f>$CK593+INDEX(节奏总纲!E$4:E$163,基础状态预估!$C$2)</f>
        <v>607.28268396026408</v>
      </c>
      <c r="DV593" s="4">
        <f>$CK593+INDEX(节奏总纲!F$4:F$163,基础状态预估!$C$2)</f>
        <v>600.39220630709644</v>
      </c>
      <c r="DW593" s="4">
        <f>$CK593+INDEX(节奏总纲!G$4:G$163,基础状态预估!$C$2)</f>
        <v>592.03246816526348</v>
      </c>
      <c r="DX593" s="4">
        <f>$CK593+INDEX(节奏总纲!H$4:H$163,基础状态预估!$C$2)</f>
        <v>581.69453894381218</v>
      </c>
      <c r="DY593" s="4">
        <f t="shared" si="446"/>
        <v>11.899999999999999</v>
      </c>
      <c r="DZ593" s="4">
        <f t="shared" si="447"/>
        <v>33</v>
      </c>
      <c r="EA593" s="4">
        <f t="shared" si="448"/>
        <v>334.1</v>
      </c>
      <c r="EB593" s="4">
        <f t="shared" si="449"/>
        <v>206.09999999999997</v>
      </c>
      <c r="EC593" s="4">
        <f t="shared" si="450"/>
        <v>5.9000000000000039</v>
      </c>
    </row>
    <row r="594" spans="58:133" x14ac:dyDescent="0.15">
      <c r="BF594" s="4">
        <v>590</v>
      </c>
      <c r="BG594" s="4">
        <f t="shared" si="432"/>
        <v>413</v>
      </c>
      <c r="BH594" s="4">
        <f t="shared" si="433"/>
        <v>177</v>
      </c>
      <c r="BL594" s="4">
        <f t="shared" si="421"/>
        <v>292</v>
      </c>
      <c r="BM594" s="4">
        <f t="shared" si="422"/>
        <v>204.39999999999998</v>
      </c>
      <c r="BN594" s="4">
        <f t="shared" si="423"/>
        <v>87.6</v>
      </c>
      <c r="BR594" s="4">
        <f t="shared" si="424"/>
        <v>371.15000000000003</v>
      </c>
      <c r="BS594" s="4">
        <f t="shared" si="425"/>
        <v>171.29999999999995</v>
      </c>
      <c r="BT594" s="4">
        <f t="shared" si="426"/>
        <v>28.55</v>
      </c>
      <c r="BX594" s="4">
        <f t="shared" si="427"/>
        <v>424.8</v>
      </c>
      <c r="BY594" s="4">
        <f t="shared" si="428"/>
        <v>103.54499999999997</v>
      </c>
      <c r="BZ594" s="4">
        <f t="shared" si="429"/>
        <v>2.6550000000000002</v>
      </c>
      <c r="CD594" s="4">
        <f t="shared" si="430"/>
        <v>127.07</v>
      </c>
      <c r="CE594" s="4">
        <f t="shared" si="431"/>
        <v>3.9300000000000033</v>
      </c>
      <c r="CF594" s="4">
        <f>IF(COUNTIF($BH$5:$BH594,"&gt;=2")&lt;=1,SUM($BG594:$BK594)*C$8,CF593)</f>
        <v>151200</v>
      </c>
      <c r="CG594" s="4">
        <f>IF(COUNTIF($BN$5:$BN594,"&gt;=2")&lt;=1,SUM($BL594:$BP594)*D$8,CG593)</f>
        <v>604799.99999999988</v>
      </c>
      <c r="CH594" s="4">
        <f>IF(COUNTIF($BT$5:$BT594,"&gt;=2")&lt;=1,SUM($BQ594:$BU594)*E$8,CH593)</f>
        <v>2592000</v>
      </c>
      <c r="CI594" s="4">
        <f>IF(COUNTIF($BZ$5:$BZ594,"&gt;=2")&lt;=1,SUM($BV594:$BZ594)*F$8,CI593)</f>
        <v>34560000</v>
      </c>
      <c r="CJ594" s="4">
        <f t="shared" si="434"/>
        <v>11318400</v>
      </c>
      <c r="CK594" s="4">
        <f t="shared" si="435"/>
        <v>569.75</v>
      </c>
      <c r="CM594" s="4">
        <v>590</v>
      </c>
      <c r="CN594" s="4">
        <f>IF(COUNTIF($BH$5:$BH594,"&gt;=2")&gt;1,CN593,BG594)</f>
        <v>4.8999999999999995</v>
      </c>
      <c r="CO594" s="4">
        <f>IF(COUNTIF($BH$5:$BH594,"&gt;=2")&gt;1,CO593,BH594)</f>
        <v>2.1</v>
      </c>
      <c r="CP594" s="4">
        <f>IF(COUNTIF($BH$5:$BH594,"&gt;=2")&gt;1,CP593,BI594)</f>
        <v>0</v>
      </c>
      <c r="CQ594" s="4">
        <f>IF(COUNTIF($BH$5:$BH594,"&gt;=2")&gt;1,CQ593,BJ594)</f>
        <v>0</v>
      </c>
      <c r="CR594" s="4">
        <f>IF(COUNTIF($BH$5:$BH594,"&gt;=2")&gt;1,CR593,BK594)</f>
        <v>0</v>
      </c>
      <c r="CS594" s="4">
        <f>IF(COUNTIF($BN$5:$BN594,"&gt;=2")&gt;1,CS593,BL594)</f>
        <v>7</v>
      </c>
      <c r="CT594" s="4">
        <f>IF(COUNTIF($BN$5:$BN594,"&gt;=2")&gt;1,CT593,BM594)</f>
        <v>4.8999999999999995</v>
      </c>
      <c r="CU594" s="4">
        <f>IF(COUNTIF($BN$5:$BN594,"&gt;=2")&gt;1,CU593,BN594)</f>
        <v>2.1</v>
      </c>
      <c r="CV594" s="4">
        <f>IF(COUNTIF($BN$5:$BN594,"&gt;=2")&gt;1,CV593,BO594)</f>
        <v>0</v>
      </c>
      <c r="CW594" s="4">
        <f>IF(COUNTIF($BN$5:$BN594,"&gt;=2")&gt;1,CW593,BP594)</f>
        <v>0</v>
      </c>
      <c r="CX594" s="4">
        <f>IF(COUNTIF($BT$5:$BT594,"&gt;=2")&gt;1,CX593,BQ594)</f>
        <v>0</v>
      </c>
      <c r="CY594" s="4">
        <f>IF(COUNTIF($BT$5:$BT594,"&gt;=2")&gt;1,CY593,BR594)</f>
        <v>26</v>
      </c>
      <c r="CZ594" s="4">
        <f>IF(COUNTIF($BT$5:$BT594,"&gt;=2")&gt;1,CZ593,BS594)</f>
        <v>11.999999999999996</v>
      </c>
      <c r="DA594" s="4">
        <f>IF(COUNTIF($BT$5:$BT594,"&gt;=2")&gt;1,DA593,BT594)</f>
        <v>2</v>
      </c>
      <c r="DB594" s="4">
        <f>IF(COUNTIF($BT$5:$BT594,"&gt;=2")&gt;1,DB593,BU594)</f>
        <v>0</v>
      </c>
      <c r="DC594" s="4">
        <f>IF(COUNTIF($BZ$5:$BZ594,"&gt;=2")&gt;1,DC593,BV594)</f>
        <v>0</v>
      </c>
      <c r="DD594" s="4">
        <f>IF(COUNTIF($BZ$5:$BZ594,"&gt;=2")&gt;1,DD593,BW594)</f>
        <v>0</v>
      </c>
      <c r="DE594" s="4">
        <f>IF(COUNTIF($BZ$5:$BZ594,"&gt;=2")&gt;1,DE593,BX594)</f>
        <v>320</v>
      </c>
      <c r="DF594" s="4">
        <f>IF(COUNTIF($BZ$5:$BZ594,"&gt;=2")&gt;1,DF593,BY594)</f>
        <v>77.999999999999986</v>
      </c>
      <c r="DG594" s="4">
        <f>IF(COUNTIF($BZ$5:$BZ594,"&gt;=2")&gt;1,DG593,BZ594)</f>
        <v>2</v>
      </c>
      <c r="DH594" s="4">
        <f t="shared" si="436"/>
        <v>0</v>
      </c>
      <c r="DI594" s="4">
        <f t="shared" si="437"/>
        <v>0</v>
      </c>
      <c r="DJ594" s="4">
        <f t="shared" si="438"/>
        <v>0</v>
      </c>
      <c r="DK594" s="4">
        <f t="shared" si="439"/>
        <v>127.07</v>
      </c>
      <c r="DL594" s="4">
        <f t="shared" si="440"/>
        <v>3.9300000000000033</v>
      </c>
      <c r="DM594" s="4">
        <f t="shared" si="441"/>
        <v>7</v>
      </c>
      <c r="DN594" s="4">
        <f t="shared" si="442"/>
        <v>13.999999999999998</v>
      </c>
      <c r="DO594" s="4">
        <f t="shared" si="443"/>
        <v>40</v>
      </c>
      <c r="DP594" s="4">
        <f t="shared" si="444"/>
        <v>400</v>
      </c>
      <c r="DQ594" s="4">
        <f t="shared" si="445"/>
        <v>131</v>
      </c>
      <c r="DS594" s="4">
        <v>590</v>
      </c>
      <c r="DT594" s="4">
        <f>$CK594+INDEX(节奏总纲!D$4:D$163,基础状态预估!$C$2)</f>
        <v>614.00483399593907</v>
      </c>
      <c r="DU594" s="4">
        <f>$CK594+INDEX(节奏总纲!E$4:E$163,基础状态预估!$C$2)</f>
        <v>608.28268396026408</v>
      </c>
      <c r="DV594" s="4">
        <f>$CK594+INDEX(节奏总纲!F$4:F$163,基础状态预估!$C$2)</f>
        <v>601.39220630709644</v>
      </c>
      <c r="DW594" s="4">
        <f>$CK594+INDEX(节奏总纲!G$4:G$163,基础状态预估!$C$2)</f>
        <v>593.03246816526348</v>
      </c>
      <c r="DX594" s="4">
        <f>$CK594+INDEX(节奏总纲!H$4:H$163,基础状态预估!$C$2)</f>
        <v>582.69453894381218</v>
      </c>
      <c r="DY594" s="4">
        <f t="shared" si="446"/>
        <v>11.899999999999999</v>
      </c>
      <c r="DZ594" s="4">
        <f t="shared" si="447"/>
        <v>33</v>
      </c>
      <c r="EA594" s="4">
        <f t="shared" si="448"/>
        <v>334.1</v>
      </c>
      <c r="EB594" s="4">
        <f t="shared" si="449"/>
        <v>207.07</v>
      </c>
      <c r="EC594" s="4">
        <f t="shared" si="450"/>
        <v>5.9300000000000033</v>
      </c>
    </row>
    <row r="595" spans="58:133" x14ac:dyDescent="0.15">
      <c r="BF595" s="4">
        <v>591</v>
      </c>
      <c r="BG595" s="4">
        <f t="shared" si="432"/>
        <v>413.7</v>
      </c>
      <c r="BH595" s="4">
        <f t="shared" si="433"/>
        <v>177.29999999999998</v>
      </c>
      <c r="BL595" s="4">
        <f t="shared" si="421"/>
        <v>292.5</v>
      </c>
      <c r="BM595" s="4">
        <f t="shared" si="422"/>
        <v>204.75</v>
      </c>
      <c r="BN595" s="4">
        <f t="shared" si="423"/>
        <v>87.75</v>
      </c>
      <c r="BR595" s="4">
        <f t="shared" si="424"/>
        <v>371.8</v>
      </c>
      <c r="BS595" s="4">
        <f t="shared" si="425"/>
        <v>171.59999999999997</v>
      </c>
      <c r="BT595" s="4">
        <f t="shared" si="426"/>
        <v>28.6</v>
      </c>
      <c r="BX595" s="4">
        <f t="shared" si="427"/>
        <v>425.6</v>
      </c>
      <c r="BY595" s="4">
        <f t="shared" si="428"/>
        <v>103.73999999999998</v>
      </c>
      <c r="BZ595" s="4">
        <f t="shared" si="429"/>
        <v>2.66</v>
      </c>
      <c r="CD595" s="4">
        <f t="shared" si="430"/>
        <v>128.04</v>
      </c>
      <c r="CE595" s="4">
        <f t="shared" si="431"/>
        <v>3.9600000000000035</v>
      </c>
      <c r="CF595" s="4">
        <f>IF(COUNTIF($BH$5:$BH595,"&gt;=2")&lt;=1,SUM($BG595:$BK595)*C$8,CF594)</f>
        <v>151200</v>
      </c>
      <c r="CG595" s="4">
        <f>IF(COUNTIF($BN$5:$BN595,"&gt;=2")&lt;=1,SUM($BL595:$BP595)*D$8,CG594)</f>
        <v>604799.99999999988</v>
      </c>
      <c r="CH595" s="4">
        <f>IF(COUNTIF($BT$5:$BT595,"&gt;=2")&lt;=1,SUM($BQ595:$BU595)*E$8,CH594)</f>
        <v>2592000</v>
      </c>
      <c r="CI595" s="4">
        <f>IF(COUNTIF($BZ$5:$BZ595,"&gt;=2")&lt;=1,SUM($BV595:$BZ595)*F$8,CI594)</f>
        <v>34560000</v>
      </c>
      <c r="CJ595" s="4">
        <f t="shared" si="434"/>
        <v>11404800</v>
      </c>
      <c r="CK595" s="4">
        <f t="shared" si="435"/>
        <v>570.75</v>
      </c>
      <c r="CM595" s="4">
        <v>591</v>
      </c>
      <c r="CN595" s="4">
        <f>IF(COUNTIF($BH$5:$BH595,"&gt;=2")&gt;1,CN594,BG595)</f>
        <v>4.8999999999999995</v>
      </c>
      <c r="CO595" s="4">
        <f>IF(COUNTIF($BH$5:$BH595,"&gt;=2")&gt;1,CO594,BH595)</f>
        <v>2.1</v>
      </c>
      <c r="CP595" s="4">
        <f>IF(COUNTIF($BH$5:$BH595,"&gt;=2")&gt;1,CP594,BI595)</f>
        <v>0</v>
      </c>
      <c r="CQ595" s="4">
        <f>IF(COUNTIF($BH$5:$BH595,"&gt;=2")&gt;1,CQ594,BJ595)</f>
        <v>0</v>
      </c>
      <c r="CR595" s="4">
        <f>IF(COUNTIF($BH$5:$BH595,"&gt;=2")&gt;1,CR594,BK595)</f>
        <v>0</v>
      </c>
      <c r="CS595" s="4">
        <f>IF(COUNTIF($BN$5:$BN595,"&gt;=2")&gt;1,CS594,BL595)</f>
        <v>7</v>
      </c>
      <c r="CT595" s="4">
        <f>IF(COUNTIF($BN$5:$BN595,"&gt;=2")&gt;1,CT594,BM595)</f>
        <v>4.8999999999999995</v>
      </c>
      <c r="CU595" s="4">
        <f>IF(COUNTIF($BN$5:$BN595,"&gt;=2")&gt;1,CU594,BN595)</f>
        <v>2.1</v>
      </c>
      <c r="CV595" s="4">
        <f>IF(COUNTIF($BN$5:$BN595,"&gt;=2")&gt;1,CV594,BO595)</f>
        <v>0</v>
      </c>
      <c r="CW595" s="4">
        <f>IF(COUNTIF($BN$5:$BN595,"&gt;=2")&gt;1,CW594,BP595)</f>
        <v>0</v>
      </c>
      <c r="CX595" s="4">
        <f>IF(COUNTIF($BT$5:$BT595,"&gt;=2")&gt;1,CX594,BQ595)</f>
        <v>0</v>
      </c>
      <c r="CY595" s="4">
        <f>IF(COUNTIF($BT$5:$BT595,"&gt;=2")&gt;1,CY594,BR595)</f>
        <v>26</v>
      </c>
      <c r="CZ595" s="4">
        <f>IF(COUNTIF($BT$5:$BT595,"&gt;=2")&gt;1,CZ594,BS595)</f>
        <v>11.999999999999996</v>
      </c>
      <c r="DA595" s="4">
        <f>IF(COUNTIF($BT$5:$BT595,"&gt;=2")&gt;1,DA594,BT595)</f>
        <v>2</v>
      </c>
      <c r="DB595" s="4">
        <f>IF(COUNTIF($BT$5:$BT595,"&gt;=2")&gt;1,DB594,BU595)</f>
        <v>0</v>
      </c>
      <c r="DC595" s="4">
        <f>IF(COUNTIF($BZ$5:$BZ595,"&gt;=2")&gt;1,DC594,BV595)</f>
        <v>0</v>
      </c>
      <c r="DD595" s="4">
        <f>IF(COUNTIF($BZ$5:$BZ595,"&gt;=2")&gt;1,DD594,BW595)</f>
        <v>0</v>
      </c>
      <c r="DE595" s="4">
        <f>IF(COUNTIF($BZ$5:$BZ595,"&gt;=2")&gt;1,DE594,BX595)</f>
        <v>320</v>
      </c>
      <c r="DF595" s="4">
        <f>IF(COUNTIF($BZ$5:$BZ595,"&gt;=2")&gt;1,DF594,BY595)</f>
        <v>77.999999999999986</v>
      </c>
      <c r="DG595" s="4">
        <f>IF(COUNTIF($BZ$5:$BZ595,"&gt;=2")&gt;1,DG594,BZ595)</f>
        <v>2</v>
      </c>
      <c r="DH595" s="4">
        <f t="shared" si="436"/>
        <v>0</v>
      </c>
      <c r="DI595" s="4">
        <f t="shared" si="437"/>
        <v>0</v>
      </c>
      <c r="DJ595" s="4">
        <f t="shared" si="438"/>
        <v>0</v>
      </c>
      <c r="DK595" s="4">
        <f t="shared" si="439"/>
        <v>128.04</v>
      </c>
      <c r="DL595" s="4">
        <f t="shared" si="440"/>
        <v>3.9600000000000035</v>
      </c>
      <c r="DM595" s="4">
        <f t="shared" si="441"/>
        <v>7</v>
      </c>
      <c r="DN595" s="4">
        <f t="shared" si="442"/>
        <v>13.999999999999998</v>
      </c>
      <c r="DO595" s="4">
        <f t="shared" si="443"/>
        <v>40</v>
      </c>
      <c r="DP595" s="4">
        <f t="shared" si="444"/>
        <v>400</v>
      </c>
      <c r="DQ595" s="4">
        <f t="shared" si="445"/>
        <v>132</v>
      </c>
      <c r="DS595" s="4">
        <v>591</v>
      </c>
      <c r="DT595" s="4">
        <f>$CK595+INDEX(节奏总纲!D$4:D$163,基础状态预估!$C$2)</f>
        <v>615.00483399593907</v>
      </c>
      <c r="DU595" s="4">
        <f>$CK595+INDEX(节奏总纲!E$4:E$163,基础状态预估!$C$2)</f>
        <v>609.28268396026408</v>
      </c>
      <c r="DV595" s="4">
        <f>$CK595+INDEX(节奏总纲!F$4:F$163,基础状态预估!$C$2)</f>
        <v>602.39220630709644</v>
      </c>
      <c r="DW595" s="4">
        <f>$CK595+INDEX(节奏总纲!G$4:G$163,基础状态预估!$C$2)</f>
        <v>594.03246816526348</v>
      </c>
      <c r="DX595" s="4">
        <f>$CK595+INDEX(节奏总纲!H$4:H$163,基础状态预估!$C$2)</f>
        <v>583.69453894381218</v>
      </c>
      <c r="DY595" s="4">
        <f t="shared" si="446"/>
        <v>11.899999999999999</v>
      </c>
      <c r="DZ595" s="4">
        <f t="shared" si="447"/>
        <v>33</v>
      </c>
      <c r="EA595" s="4">
        <f t="shared" si="448"/>
        <v>334.1</v>
      </c>
      <c r="EB595" s="4">
        <f t="shared" si="449"/>
        <v>208.03999999999996</v>
      </c>
      <c r="EC595" s="4">
        <f t="shared" si="450"/>
        <v>5.9600000000000035</v>
      </c>
    </row>
    <row r="596" spans="58:133" x14ac:dyDescent="0.15">
      <c r="BF596" s="4">
        <v>592</v>
      </c>
      <c r="BG596" s="4">
        <f t="shared" si="432"/>
        <v>414.4</v>
      </c>
      <c r="BH596" s="4">
        <f t="shared" si="433"/>
        <v>177.6</v>
      </c>
      <c r="BL596" s="4">
        <f t="shared" si="421"/>
        <v>293</v>
      </c>
      <c r="BM596" s="4">
        <f t="shared" si="422"/>
        <v>205.1</v>
      </c>
      <c r="BN596" s="4">
        <f t="shared" si="423"/>
        <v>87.899999999999991</v>
      </c>
      <c r="BR596" s="4">
        <f t="shared" si="424"/>
        <v>372.45</v>
      </c>
      <c r="BS596" s="4">
        <f t="shared" si="425"/>
        <v>171.89999999999995</v>
      </c>
      <c r="BT596" s="4">
        <f t="shared" si="426"/>
        <v>28.650000000000002</v>
      </c>
      <c r="BX596" s="4">
        <f t="shared" si="427"/>
        <v>426.40000000000003</v>
      </c>
      <c r="BY596" s="4">
        <f t="shared" si="428"/>
        <v>103.93499999999997</v>
      </c>
      <c r="BZ596" s="4">
        <f t="shared" si="429"/>
        <v>2.665</v>
      </c>
      <c r="CD596" s="4">
        <f t="shared" si="430"/>
        <v>129.01</v>
      </c>
      <c r="CE596" s="4">
        <f t="shared" si="431"/>
        <v>3.9900000000000038</v>
      </c>
      <c r="CF596" s="4">
        <f>IF(COUNTIF($BH$5:$BH596,"&gt;=2")&lt;=1,SUM($BG596:$BK596)*C$8,CF595)</f>
        <v>151200</v>
      </c>
      <c r="CG596" s="4">
        <f>IF(COUNTIF($BN$5:$BN596,"&gt;=2")&lt;=1,SUM($BL596:$BP596)*D$8,CG595)</f>
        <v>604799.99999999988</v>
      </c>
      <c r="CH596" s="4">
        <f>IF(COUNTIF($BT$5:$BT596,"&gt;=2")&lt;=1,SUM($BQ596:$BU596)*E$8,CH595)</f>
        <v>2592000</v>
      </c>
      <c r="CI596" s="4">
        <f>IF(COUNTIF($BZ$5:$BZ596,"&gt;=2")&lt;=1,SUM($BV596:$BZ596)*F$8,CI595)</f>
        <v>34560000</v>
      </c>
      <c r="CJ596" s="4">
        <f t="shared" si="434"/>
        <v>11491200</v>
      </c>
      <c r="CK596" s="4">
        <f t="shared" si="435"/>
        <v>571.75</v>
      </c>
      <c r="CM596" s="4">
        <v>592</v>
      </c>
      <c r="CN596" s="4">
        <f>IF(COUNTIF($BH$5:$BH596,"&gt;=2")&gt;1,CN595,BG596)</f>
        <v>4.8999999999999995</v>
      </c>
      <c r="CO596" s="4">
        <f>IF(COUNTIF($BH$5:$BH596,"&gt;=2")&gt;1,CO595,BH596)</f>
        <v>2.1</v>
      </c>
      <c r="CP596" s="4">
        <f>IF(COUNTIF($BH$5:$BH596,"&gt;=2")&gt;1,CP595,BI596)</f>
        <v>0</v>
      </c>
      <c r="CQ596" s="4">
        <f>IF(COUNTIF($BH$5:$BH596,"&gt;=2")&gt;1,CQ595,BJ596)</f>
        <v>0</v>
      </c>
      <c r="CR596" s="4">
        <f>IF(COUNTIF($BH$5:$BH596,"&gt;=2")&gt;1,CR595,BK596)</f>
        <v>0</v>
      </c>
      <c r="CS596" s="4">
        <f>IF(COUNTIF($BN$5:$BN596,"&gt;=2")&gt;1,CS595,BL596)</f>
        <v>7</v>
      </c>
      <c r="CT596" s="4">
        <f>IF(COUNTIF($BN$5:$BN596,"&gt;=2")&gt;1,CT595,BM596)</f>
        <v>4.8999999999999995</v>
      </c>
      <c r="CU596" s="4">
        <f>IF(COUNTIF($BN$5:$BN596,"&gt;=2")&gt;1,CU595,BN596)</f>
        <v>2.1</v>
      </c>
      <c r="CV596" s="4">
        <f>IF(COUNTIF($BN$5:$BN596,"&gt;=2")&gt;1,CV595,BO596)</f>
        <v>0</v>
      </c>
      <c r="CW596" s="4">
        <f>IF(COUNTIF($BN$5:$BN596,"&gt;=2")&gt;1,CW595,BP596)</f>
        <v>0</v>
      </c>
      <c r="CX596" s="4">
        <f>IF(COUNTIF($BT$5:$BT596,"&gt;=2")&gt;1,CX595,BQ596)</f>
        <v>0</v>
      </c>
      <c r="CY596" s="4">
        <f>IF(COUNTIF($BT$5:$BT596,"&gt;=2")&gt;1,CY595,BR596)</f>
        <v>26</v>
      </c>
      <c r="CZ596" s="4">
        <f>IF(COUNTIF($BT$5:$BT596,"&gt;=2")&gt;1,CZ595,BS596)</f>
        <v>11.999999999999996</v>
      </c>
      <c r="DA596" s="4">
        <f>IF(COUNTIF($BT$5:$BT596,"&gt;=2")&gt;1,DA595,BT596)</f>
        <v>2</v>
      </c>
      <c r="DB596" s="4">
        <f>IF(COUNTIF($BT$5:$BT596,"&gt;=2")&gt;1,DB595,BU596)</f>
        <v>0</v>
      </c>
      <c r="DC596" s="4">
        <f>IF(COUNTIF($BZ$5:$BZ596,"&gt;=2")&gt;1,DC595,BV596)</f>
        <v>0</v>
      </c>
      <c r="DD596" s="4">
        <f>IF(COUNTIF($BZ$5:$BZ596,"&gt;=2")&gt;1,DD595,BW596)</f>
        <v>0</v>
      </c>
      <c r="DE596" s="4">
        <f>IF(COUNTIF($BZ$5:$BZ596,"&gt;=2")&gt;1,DE595,BX596)</f>
        <v>320</v>
      </c>
      <c r="DF596" s="4">
        <f>IF(COUNTIF($BZ$5:$BZ596,"&gt;=2")&gt;1,DF595,BY596)</f>
        <v>77.999999999999986</v>
      </c>
      <c r="DG596" s="4">
        <f>IF(COUNTIF($BZ$5:$BZ596,"&gt;=2")&gt;1,DG595,BZ596)</f>
        <v>2</v>
      </c>
      <c r="DH596" s="4">
        <f t="shared" si="436"/>
        <v>0</v>
      </c>
      <c r="DI596" s="4">
        <f t="shared" si="437"/>
        <v>0</v>
      </c>
      <c r="DJ596" s="4">
        <f t="shared" si="438"/>
        <v>0</v>
      </c>
      <c r="DK596" s="4">
        <f t="shared" si="439"/>
        <v>129.01</v>
      </c>
      <c r="DL596" s="4">
        <f t="shared" si="440"/>
        <v>3.9900000000000038</v>
      </c>
      <c r="DM596" s="4">
        <f t="shared" si="441"/>
        <v>7</v>
      </c>
      <c r="DN596" s="4">
        <f t="shared" si="442"/>
        <v>13.999999999999998</v>
      </c>
      <c r="DO596" s="4">
        <f t="shared" si="443"/>
        <v>40</v>
      </c>
      <c r="DP596" s="4">
        <f t="shared" si="444"/>
        <v>400</v>
      </c>
      <c r="DQ596" s="4">
        <f t="shared" si="445"/>
        <v>133</v>
      </c>
      <c r="DS596" s="4">
        <v>592</v>
      </c>
      <c r="DT596" s="4">
        <f>$CK596+INDEX(节奏总纲!D$4:D$163,基础状态预估!$C$2)</f>
        <v>616.00483399593907</v>
      </c>
      <c r="DU596" s="4">
        <f>$CK596+INDEX(节奏总纲!E$4:E$163,基础状态预估!$C$2)</f>
        <v>610.28268396026408</v>
      </c>
      <c r="DV596" s="4">
        <f>$CK596+INDEX(节奏总纲!F$4:F$163,基础状态预估!$C$2)</f>
        <v>603.39220630709644</v>
      </c>
      <c r="DW596" s="4">
        <f>$CK596+INDEX(节奏总纲!G$4:G$163,基础状态预估!$C$2)</f>
        <v>595.03246816526348</v>
      </c>
      <c r="DX596" s="4">
        <f>$CK596+INDEX(节奏总纲!H$4:H$163,基础状态预估!$C$2)</f>
        <v>584.69453894381218</v>
      </c>
      <c r="DY596" s="4">
        <f t="shared" si="446"/>
        <v>11.899999999999999</v>
      </c>
      <c r="DZ596" s="4">
        <f t="shared" si="447"/>
        <v>33</v>
      </c>
      <c r="EA596" s="4">
        <f t="shared" si="448"/>
        <v>334.1</v>
      </c>
      <c r="EB596" s="4">
        <f t="shared" si="449"/>
        <v>209.01</v>
      </c>
      <c r="EC596" s="4">
        <f t="shared" si="450"/>
        <v>5.9900000000000038</v>
      </c>
    </row>
    <row r="597" spans="58:133" x14ac:dyDescent="0.15">
      <c r="BF597" s="4">
        <v>593</v>
      </c>
      <c r="BG597" s="4">
        <f t="shared" si="432"/>
        <v>415.09999999999997</v>
      </c>
      <c r="BH597" s="4">
        <f t="shared" si="433"/>
        <v>177.9</v>
      </c>
      <c r="BL597" s="4">
        <f t="shared" si="421"/>
        <v>293.5</v>
      </c>
      <c r="BM597" s="4">
        <f t="shared" si="422"/>
        <v>205.45</v>
      </c>
      <c r="BN597" s="4">
        <f t="shared" si="423"/>
        <v>88.05</v>
      </c>
      <c r="BR597" s="4">
        <f t="shared" si="424"/>
        <v>373.1</v>
      </c>
      <c r="BS597" s="4">
        <f t="shared" si="425"/>
        <v>172.19999999999996</v>
      </c>
      <c r="BT597" s="4">
        <f t="shared" si="426"/>
        <v>28.700000000000003</v>
      </c>
      <c r="BX597" s="4">
        <f t="shared" si="427"/>
        <v>427.20000000000005</v>
      </c>
      <c r="BY597" s="4">
        <f t="shared" si="428"/>
        <v>104.12999999999997</v>
      </c>
      <c r="BZ597" s="4">
        <f t="shared" si="429"/>
        <v>2.67</v>
      </c>
      <c r="CD597" s="4">
        <f t="shared" si="430"/>
        <v>129.97999999999999</v>
      </c>
      <c r="CE597" s="4">
        <f t="shared" si="431"/>
        <v>4.0200000000000031</v>
      </c>
      <c r="CF597" s="4">
        <f>IF(COUNTIF($BH$5:$BH597,"&gt;=2")&lt;=1,SUM($BG597:$BK597)*C$8,CF596)</f>
        <v>151200</v>
      </c>
      <c r="CG597" s="4">
        <f>IF(COUNTIF($BN$5:$BN597,"&gt;=2")&lt;=1,SUM($BL597:$BP597)*D$8,CG596)</f>
        <v>604799.99999999988</v>
      </c>
      <c r="CH597" s="4">
        <f>IF(COUNTIF($BT$5:$BT597,"&gt;=2")&lt;=1,SUM($BQ597:$BU597)*E$8,CH596)</f>
        <v>2592000</v>
      </c>
      <c r="CI597" s="4">
        <f>IF(COUNTIF($BZ$5:$BZ597,"&gt;=2")&lt;=1,SUM($BV597:$BZ597)*F$8,CI596)</f>
        <v>34560000</v>
      </c>
      <c r="CJ597" s="4">
        <f t="shared" si="434"/>
        <v>11577600</v>
      </c>
      <c r="CK597" s="4">
        <f t="shared" si="435"/>
        <v>572.75</v>
      </c>
      <c r="CM597" s="4">
        <v>593</v>
      </c>
      <c r="CN597" s="4">
        <f>IF(COUNTIF($BH$5:$BH597,"&gt;=2")&gt;1,CN596,BG597)</f>
        <v>4.8999999999999995</v>
      </c>
      <c r="CO597" s="4">
        <f>IF(COUNTIF($BH$5:$BH597,"&gt;=2")&gt;1,CO596,BH597)</f>
        <v>2.1</v>
      </c>
      <c r="CP597" s="4">
        <f>IF(COUNTIF($BH$5:$BH597,"&gt;=2")&gt;1,CP596,BI597)</f>
        <v>0</v>
      </c>
      <c r="CQ597" s="4">
        <f>IF(COUNTIF($BH$5:$BH597,"&gt;=2")&gt;1,CQ596,BJ597)</f>
        <v>0</v>
      </c>
      <c r="CR597" s="4">
        <f>IF(COUNTIF($BH$5:$BH597,"&gt;=2")&gt;1,CR596,BK597)</f>
        <v>0</v>
      </c>
      <c r="CS597" s="4">
        <f>IF(COUNTIF($BN$5:$BN597,"&gt;=2")&gt;1,CS596,BL597)</f>
        <v>7</v>
      </c>
      <c r="CT597" s="4">
        <f>IF(COUNTIF($BN$5:$BN597,"&gt;=2")&gt;1,CT596,BM597)</f>
        <v>4.8999999999999995</v>
      </c>
      <c r="CU597" s="4">
        <f>IF(COUNTIF($BN$5:$BN597,"&gt;=2")&gt;1,CU596,BN597)</f>
        <v>2.1</v>
      </c>
      <c r="CV597" s="4">
        <f>IF(COUNTIF($BN$5:$BN597,"&gt;=2")&gt;1,CV596,BO597)</f>
        <v>0</v>
      </c>
      <c r="CW597" s="4">
        <f>IF(COUNTIF($BN$5:$BN597,"&gt;=2")&gt;1,CW596,BP597)</f>
        <v>0</v>
      </c>
      <c r="CX597" s="4">
        <f>IF(COUNTIF($BT$5:$BT597,"&gt;=2")&gt;1,CX596,BQ597)</f>
        <v>0</v>
      </c>
      <c r="CY597" s="4">
        <f>IF(COUNTIF($BT$5:$BT597,"&gt;=2")&gt;1,CY596,BR597)</f>
        <v>26</v>
      </c>
      <c r="CZ597" s="4">
        <f>IF(COUNTIF($BT$5:$BT597,"&gt;=2")&gt;1,CZ596,BS597)</f>
        <v>11.999999999999996</v>
      </c>
      <c r="DA597" s="4">
        <f>IF(COUNTIF($BT$5:$BT597,"&gt;=2")&gt;1,DA596,BT597)</f>
        <v>2</v>
      </c>
      <c r="DB597" s="4">
        <f>IF(COUNTIF($BT$5:$BT597,"&gt;=2")&gt;1,DB596,BU597)</f>
        <v>0</v>
      </c>
      <c r="DC597" s="4">
        <f>IF(COUNTIF($BZ$5:$BZ597,"&gt;=2")&gt;1,DC596,BV597)</f>
        <v>0</v>
      </c>
      <c r="DD597" s="4">
        <f>IF(COUNTIF($BZ$5:$BZ597,"&gt;=2")&gt;1,DD596,BW597)</f>
        <v>0</v>
      </c>
      <c r="DE597" s="4">
        <f>IF(COUNTIF($BZ$5:$BZ597,"&gt;=2")&gt;1,DE596,BX597)</f>
        <v>320</v>
      </c>
      <c r="DF597" s="4">
        <f>IF(COUNTIF($BZ$5:$BZ597,"&gt;=2")&gt;1,DF596,BY597)</f>
        <v>77.999999999999986</v>
      </c>
      <c r="DG597" s="4">
        <f>IF(COUNTIF($BZ$5:$BZ597,"&gt;=2")&gt;1,DG596,BZ597)</f>
        <v>2</v>
      </c>
      <c r="DH597" s="4">
        <f t="shared" si="436"/>
        <v>0</v>
      </c>
      <c r="DI597" s="4">
        <f t="shared" si="437"/>
        <v>0</v>
      </c>
      <c r="DJ597" s="4">
        <f t="shared" si="438"/>
        <v>0</v>
      </c>
      <c r="DK597" s="4">
        <f t="shared" si="439"/>
        <v>129.97999999999999</v>
      </c>
      <c r="DL597" s="4">
        <f t="shared" si="440"/>
        <v>4.0200000000000031</v>
      </c>
      <c r="DM597" s="4">
        <f t="shared" si="441"/>
        <v>7</v>
      </c>
      <c r="DN597" s="4">
        <f t="shared" si="442"/>
        <v>13.999999999999998</v>
      </c>
      <c r="DO597" s="4">
        <f t="shared" si="443"/>
        <v>40</v>
      </c>
      <c r="DP597" s="4">
        <f t="shared" si="444"/>
        <v>400</v>
      </c>
      <c r="DQ597" s="4">
        <f t="shared" si="445"/>
        <v>134</v>
      </c>
      <c r="DS597" s="4">
        <v>593</v>
      </c>
      <c r="DT597" s="4">
        <f>$CK597+INDEX(节奏总纲!D$4:D$163,基础状态预估!$C$2)</f>
        <v>617.00483399593907</v>
      </c>
      <c r="DU597" s="4">
        <f>$CK597+INDEX(节奏总纲!E$4:E$163,基础状态预估!$C$2)</f>
        <v>611.28268396026408</v>
      </c>
      <c r="DV597" s="4">
        <f>$CK597+INDEX(节奏总纲!F$4:F$163,基础状态预估!$C$2)</f>
        <v>604.39220630709644</v>
      </c>
      <c r="DW597" s="4">
        <f>$CK597+INDEX(节奏总纲!G$4:G$163,基础状态预估!$C$2)</f>
        <v>596.03246816526348</v>
      </c>
      <c r="DX597" s="4">
        <f>$CK597+INDEX(节奏总纲!H$4:H$163,基础状态预估!$C$2)</f>
        <v>585.69453894381218</v>
      </c>
      <c r="DY597" s="4">
        <f t="shared" si="446"/>
        <v>11.899999999999999</v>
      </c>
      <c r="DZ597" s="4">
        <f t="shared" si="447"/>
        <v>33</v>
      </c>
      <c r="EA597" s="4">
        <f t="shared" si="448"/>
        <v>334.1</v>
      </c>
      <c r="EB597" s="4">
        <f t="shared" si="449"/>
        <v>209.97999999999996</v>
      </c>
      <c r="EC597" s="4">
        <f t="shared" si="450"/>
        <v>6.0200000000000031</v>
      </c>
    </row>
    <row r="598" spans="58:133" x14ac:dyDescent="0.15">
      <c r="BF598" s="4">
        <v>594</v>
      </c>
      <c r="BG598" s="4">
        <f t="shared" si="432"/>
        <v>415.79999999999995</v>
      </c>
      <c r="BH598" s="4">
        <f t="shared" si="433"/>
        <v>178.2</v>
      </c>
      <c r="BL598" s="4">
        <f t="shared" si="421"/>
        <v>294</v>
      </c>
      <c r="BM598" s="4">
        <f t="shared" si="422"/>
        <v>205.79999999999998</v>
      </c>
      <c r="BN598" s="4">
        <f t="shared" si="423"/>
        <v>88.2</v>
      </c>
      <c r="BR598" s="4">
        <f t="shared" si="424"/>
        <v>373.75</v>
      </c>
      <c r="BS598" s="4">
        <f t="shared" si="425"/>
        <v>172.49999999999997</v>
      </c>
      <c r="BT598" s="4">
        <f t="shared" si="426"/>
        <v>28.75</v>
      </c>
      <c r="BX598" s="4">
        <f t="shared" si="427"/>
        <v>428</v>
      </c>
      <c r="BY598" s="4">
        <f t="shared" si="428"/>
        <v>104.32499999999997</v>
      </c>
      <c r="BZ598" s="4">
        <f t="shared" si="429"/>
        <v>2.6750000000000003</v>
      </c>
      <c r="CD598" s="4">
        <f t="shared" si="430"/>
        <v>130.94999999999999</v>
      </c>
      <c r="CE598" s="4">
        <f t="shared" si="431"/>
        <v>4.0500000000000034</v>
      </c>
      <c r="CF598" s="4">
        <f>IF(COUNTIF($BH$5:$BH598,"&gt;=2")&lt;=1,SUM($BG598:$BK598)*C$8,CF597)</f>
        <v>151200</v>
      </c>
      <c r="CG598" s="4">
        <f>IF(COUNTIF($BN$5:$BN598,"&gt;=2")&lt;=1,SUM($BL598:$BP598)*D$8,CG597)</f>
        <v>604799.99999999988</v>
      </c>
      <c r="CH598" s="4">
        <f>IF(COUNTIF($BT$5:$BT598,"&gt;=2")&lt;=1,SUM($BQ598:$BU598)*E$8,CH597)</f>
        <v>2592000</v>
      </c>
      <c r="CI598" s="4">
        <f>IF(COUNTIF($BZ$5:$BZ598,"&gt;=2")&lt;=1,SUM($BV598:$BZ598)*F$8,CI597)</f>
        <v>34560000</v>
      </c>
      <c r="CJ598" s="4">
        <f t="shared" si="434"/>
        <v>11664000</v>
      </c>
      <c r="CK598" s="4">
        <f t="shared" si="435"/>
        <v>573.75</v>
      </c>
      <c r="CM598" s="4">
        <v>594</v>
      </c>
      <c r="CN598" s="4">
        <f>IF(COUNTIF($BH$5:$BH598,"&gt;=2")&gt;1,CN597,BG598)</f>
        <v>4.8999999999999995</v>
      </c>
      <c r="CO598" s="4">
        <f>IF(COUNTIF($BH$5:$BH598,"&gt;=2")&gt;1,CO597,BH598)</f>
        <v>2.1</v>
      </c>
      <c r="CP598" s="4">
        <f>IF(COUNTIF($BH$5:$BH598,"&gt;=2")&gt;1,CP597,BI598)</f>
        <v>0</v>
      </c>
      <c r="CQ598" s="4">
        <f>IF(COUNTIF($BH$5:$BH598,"&gt;=2")&gt;1,CQ597,BJ598)</f>
        <v>0</v>
      </c>
      <c r="CR598" s="4">
        <f>IF(COUNTIF($BH$5:$BH598,"&gt;=2")&gt;1,CR597,BK598)</f>
        <v>0</v>
      </c>
      <c r="CS598" s="4">
        <f>IF(COUNTIF($BN$5:$BN598,"&gt;=2")&gt;1,CS597,BL598)</f>
        <v>7</v>
      </c>
      <c r="CT598" s="4">
        <f>IF(COUNTIF($BN$5:$BN598,"&gt;=2")&gt;1,CT597,BM598)</f>
        <v>4.8999999999999995</v>
      </c>
      <c r="CU598" s="4">
        <f>IF(COUNTIF($BN$5:$BN598,"&gt;=2")&gt;1,CU597,BN598)</f>
        <v>2.1</v>
      </c>
      <c r="CV598" s="4">
        <f>IF(COUNTIF($BN$5:$BN598,"&gt;=2")&gt;1,CV597,BO598)</f>
        <v>0</v>
      </c>
      <c r="CW598" s="4">
        <f>IF(COUNTIF($BN$5:$BN598,"&gt;=2")&gt;1,CW597,BP598)</f>
        <v>0</v>
      </c>
      <c r="CX598" s="4">
        <f>IF(COUNTIF($BT$5:$BT598,"&gt;=2")&gt;1,CX597,BQ598)</f>
        <v>0</v>
      </c>
      <c r="CY598" s="4">
        <f>IF(COUNTIF($BT$5:$BT598,"&gt;=2")&gt;1,CY597,BR598)</f>
        <v>26</v>
      </c>
      <c r="CZ598" s="4">
        <f>IF(COUNTIF($BT$5:$BT598,"&gt;=2")&gt;1,CZ597,BS598)</f>
        <v>11.999999999999996</v>
      </c>
      <c r="DA598" s="4">
        <f>IF(COUNTIF($BT$5:$BT598,"&gt;=2")&gt;1,DA597,BT598)</f>
        <v>2</v>
      </c>
      <c r="DB598" s="4">
        <f>IF(COUNTIF($BT$5:$BT598,"&gt;=2")&gt;1,DB597,BU598)</f>
        <v>0</v>
      </c>
      <c r="DC598" s="4">
        <f>IF(COUNTIF($BZ$5:$BZ598,"&gt;=2")&gt;1,DC597,BV598)</f>
        <v>0</v>
      </c>
      <c r="DD598" s="4">
        <f>IF(COUNTIF($BZ$5:$BZ598,"&gt;=2")&gt;1,DD597,BW598)</f>
        <v>0</v>
      </c>
      <c r="DE598" s="4">
        <f>IF(COUNTIF($BZ$5:$BZ598,"&gt;=2")&gt;1,DE597,BX598)</f>
        <v>320</v>
      </c>
      <c r="DF598" s="4">
        <f>IF(COUNTIF($BZ$5:$BZ598,"&gt;=2")&gt;1,DF597,BY598)</f>
        <v>77.999999999999986</v>
      </c>
      <c r="DG598" s="4">
        <f>IF(COUNTIF($BZ$5:$BZ598,"&gt;=2")&gt;1,DG597,BZ598)</f>
        <v>2</v>
      </c>
      <c r="DH598" s="4">
        <f t="shared" si="436"/>
        <v>0</v>
      </c>
      <c r="DI598" s="4">
        <f t="shared" si="437"/>
        <v>0</v>
      </c>
      <c r="DJ598" s="4">
        <f t="shared" si="438"/>
        <v>0</v>
      </c>
      <c r="DK598" s="4">
        <f t="shared" si="439"/>
        <v>130.94999999999999</v>
      </c>
      <c r="DL598" s="4">
        <f t="shared" si="440"/>
        <v>4.0500000000000034</v>
      </c>
      <c r="DM598" s="4">
        <f t="shared" si="441"/>
        <v>7</v>
      </c>
      <c r="DN598" s="4">
        <f t="shared" si="442"/>
        <v>13.999999999999998</v>
      </c>
      <c r="DO598" s="4">
        <f t="shared" si="443"/>
        <v>40</v>
      </c>
      <c r="DP598" s="4">
        <f t="shared" si="444"/>
        <v>400</v>
      </c>
      <c r="DQ598" s="4">
        <f t="shared" si="445"/>
        <v>135</v>
      </c>
      <c r="DS598" s="4">
        <v>594</v>
      </c>
      <c r="DT598" s="4">
        <f>$CK598+INDEX(节奏总纲!D$4:D$163,基础状态预估!$C$2)</f>
        <v>618.00483399593907</v>
      </c>
      <c r="DU598" s="4">
        <f>$CK598+INDEX(节奏总纲!E$4:E$163,基础状态预估!$C$2)</f>
        <v>612.28268396026408</v>
      </c>
      <c r="DV598" s="4">
        <f>$CK598+INDEX(节奏总纲!F$4:F$163,基础状态预估!$C$2)</f>
        <v>605.39220630709644</v>
      </c>
      <c r="DW598" s="4">
        <f>$CK598+INDEX(节奏总纲!G$4:G$163,基础状态预估!$C$2)</f>
        <v>597.03246816526348</v>
      </c>
      <c r="DX598" s="4">
        <f>$CK598+INDEX(节奏总纲!H$4:H$163,基础状态预估!$C$2)</f>
        <v>586.69453894381218</v>
      </c>
      <c r="DY598" s="4">
        <f t="shared" si="446"/>
        <v>11.899999999999999</v>
      </c>
      <c r="DZ598" s="4">
        <f t="shared" si="447"/>
        <v>33</v>
      </c>
      <c r="EA598" s="4">
        <f t="shared" si="448"/>
        <v>334.1</v>
      </c>
      <c r="EB598" s="4">
        <f t="shared" si="449"/>
        <v>210.95</v>
      </c>
      <c r="EC598" s="4">
        <f t="shared" si="450"/>
        <v>6.0500000000000034</v>
      </c>
    </row>
    <row r="599" spans="58:133" x14ac:dyDescent="0.15">
      <c r="BF599" s="4">
        <v>595</v>
      </c>
      <c r="BG599" s="4">
        <f t="shared" si="432"/>
        <v>416.5</v>
      </c>
      <c r="BH599" s="4">
        <f t="shared" si="433"/>
        <v>178.5</v>
      </c>
      <c r="BL599" s="4">
        <f t="shared" si="421"/>
        <v>294.5</v>
      </c>
      <c r="BM599" s="4">
        <f t="shared" si="422"/>
        <v>206.14999999999998</v>
      </c>
      <c r="BN599" s="4">
        <f t="shared" si="423"/>
        <v>88.35</v>
      </c>
      <c r="BR599" s="4">
        <f t="shared" si="424"/>
        <v>374.40000000000003</v>
      </c>
      <c r="BS599" s="4">
        <f t="shared" si="425"/>
        <v>172.79999999999995</v>
      </c>
      <c r="BT599" s="4">
        <f t="shared" si="426"/>
        <v>28.8</v>
      </c>
      <c r="BX599" s="4">
        <f t="shared" si="427"/>
        <v>428.8</v>
      </c>
      <c r="BY599" s="4">
        <f t="shared" si="428"/>
        <v>104.51999999999997</v>
      </c>
      <c r="BZ599" s="4">
        <f t="shared" si="429"/>
        <v>2.68</v>
      </c>
      <c r="CD599" s="4">
        <f t="shared" si="430"/>
        <v>131.91999999999999</v>
      </c>
      <c r="CE599" s="4">
        <f t="shared" si="431"/>
        <v>4.0800000000000036</v>
      </c>
      <c r="CF599" s="4">
        <f>IF(COUNTIF($BH$5:$BH599,"&gt;=2")&lt;=1,SUM($BG599:$BK599)*C$8,CF598)</f>
        <v>151200</v>
      </c>
      <c r="CG599" s="4">
        <f>IF(COUNTIF($BN$5:$BN599,"&gt;=2")&lt;=1,SUM($BL599:$BP599)*D$8,CG598)</f>
        <v>604799.99999999988</v>
      </c>
      <c r="CH599" s="4">
        <f>IF(COUNTIF($BT$5:$BT599,"&gt;=2")&lt;=1,SUM($BQ599:$BU599)*E$8,CH598)</f>
        <v>2592000</v>
      </c>
      <c r="CI599" s="4">
        <f>IF(COUNTIF($BZ$5:$BZ599,"&gt;=2")&lt;=1,SUM($BV599:$BZ599)*F$8,CI598)</f>
        <v>34560000</v>
      </c>
      <c r="CJ599" s="4">
        <f t="shared" si="434"/>
        <v>11750400</v>
      </c>
      <c r="CK599" s="4">
        <f t="shared" si="435"/>
        <v>574.75</v>
      </c>
      <c r="CM599" s="4">
        <v>595</v>
      </c>
      <c r="CN599" s="4">
        <f>IF(COUNTIF($BH$5:$BH599,"&gt;=2")&gt;1,CN598,BG599)</f>
        <v>4.8999999999999995</v>
      </c>
      <c r="CO599" s="4">
        <f>IF(COUNTIF($BH$5:$BH599,"&gt;=2")&gt;1,CO598,BH599)</f>
        <v>2.1</v>
      </c>
      <c r="CP599" s="4">
        <f>IF(COUNTIF($BH$5:$BH599,"&gt;=2")&gt;1,CP598,BI599)</f>
        <v>0</v>
      </c>
      <c r="CQ599" s="4">
        <f>IF(COUNTIF($BH$5:$BH599,"&gt;=2")&gt;1,CQ598,BJ599)</f>
        <v>0</v>
      </c>
      <c r="CR599" s="4">
        <f>IF(COUNTIF($BH$5:$BH599,"&gt;=2")&gt;1,CR598,BK599)</f>
        <v>0</v>
      </c>
      <c r="CS599" s="4">
        <f>IF(COUNTIF($BN$5:$BN599,"&gt;=2")&gt;1,CS598,BL599)</f>
        <v>7</v>
      </c>
      <c r="CT599" s="4">
        <f>IF(COUNTIF($BN$5:$BN599,"&gt;=2")&gt;1,CT598,BM599)</f>
        <v>4.8999999999999995</v>
      </c>
      <c r="CU599" s="4">
        <f>IF(COUNTIF($BN$5:$BN599,"&gt;=2")&gt;1,CU598,BN599)</f>
        <v>2.1</v>
      </c>
      <c r="CV599" s="4">
        <f>IF(COUNTIF($BN$5:$BN599,"&gt;=2")&gt;1,CV598,BO599)</f>
        <v>0</v>
      </c>
      <c r="CW599" s="4">
        <f>IF(COUNTIF($BN$5:$BN599,"&gt;=2")&gt;1,CW598,BP599)</f>
        <v>0</v>
      </c>
      <c r="CX599" s="4">
        <f>IF(COUNTIF($BT$5:$BT599,"&gt;=2")&gt;1,CX598,BQ599)</f>
        <v>0</v>
      </c>
      <c r="CY599" s="4">
        <f>IF(COUNTIF($BT$5:$BT599,"&gt;=2")&gt;1,CY598,BR599)</f>
        <v>26</v>
      </c>
      <c r="CZ599" s="4">
        <f>IF(COUNTIF($BT$5:$BT599,"&gt;=2")&gt;1,CZ598,BS599)</f>
        <v>11.999999999999996</v>
      </c>
      <c r="DA599" s="4">
        <f>IF(COUNTIF($BT$5:$BT599,"&gt;=2")&gt;1,DA598,BT599)</f>
        <v>2</v>
      </c>
      <c r="DB599" s="4">
        <f>IF(COUNTIF($BT$5:$BT599,"&gt;=2")&gt;1,DB598,BU599)</f>
        <v>0</v>
      </c>
      <c r="DC599" s="4">
        <f>IF(COUNTIF($BZ$5:$BZ599,"&gt;=2")&gt;1,DC598,BV599)</f>
        <v>0</v>
      </c>
      <c r="DD599" s="4">
        <f>IF(COUNTIF($BZ$5:$BZ599,"&gt;=2")&gt;1,DD598,BW599)</f>
        <v>0</v>
      </c>
      <c r="DE599" s="4">
        <f>IF(COUNTIF($BZ$5:$BZ599,"&gt;=2")&gt;1,DE598,BX599)</f>
        <v>320</v>
      </c>
      <c r="DF599" s="4">
        <f>IF(COUNTIF($BZ$5:$BZ599,"&gt;=2")&gt;1,DF598,BY599)</f>
        <v>77.999999999999986</v>
      </c>
      <c r="DG599" s="4">
        <f>IF(COUNTIF($BZ$5:$BZ599,"&gt;=2")&gt;1,DG598,BZ599)</f>
        <v>2</v>
      </c>
      <c r="DH599" s="4">
        <f t="shared" si="436"/>
        <v>0</v>
      </c>
      <c r="DI599" s="4">
        <f t="shared" si="437"/>
        <v>0</v>
      </c>
      <c r="DJ599" s="4">
        <f t="shared" si="438"/>
        <v>0</v>
      </c>
      <c r="DK599" s="4">
        <f t="shared" si="439"/>
        <v>131.91999999999999</v>
      </c>
      <c r="DL599" s="4">
        <f t="shared" si="440"/>
        <v>4.0800000000000036</v>
      </c>
      <c r="DM599" s="4">
        <f t="shared" si="441"/>
        <v>7</v>
      </c>
      <c r="DN599" s="4">
        <f t="shared" si="442"/>
        <v>13.999999999999998</v>
      </c>
      <c r="DO599" s="4">
        <f t="shared" si="443"/>
        <v>40</v>
      </c>
      <c r="DP599" s="4">
        <f t="shared" si="444"/>
        <v>400</v>
      </c>
      <c r="DQ599" s="4">
        <f t="shared" si="445"/>
        <v>136</v>
      </c>
      <c r="DS599" s="4">
        <v>595</v>
      </c>
      <c r="DT599" s="4">
        <f>$CK599+INDEX(节奏总纲!D$4:D$163,基础状态预估!$C$2)</f>
        <v>619.00483399593907</v>
      </c>
      <c r="DU599" s="4">
        <f>$CK599+INDEX(节奏总纲!E$4:E$163,基础状态预估!$C$2)</f>
        <v>613.28268396026408</v>
      </c>
      <c r="DV599" s="4">
        <f>$CK599+INDEX(节奏总纲!F$4:F$163,基础状态预估!$C$2)</f>
        <v>606.39220630709644</v>
      </c>
      <c r="DW599" s="4">
        <f>$CK599+INDEX(节奏总纲!G$4:G$163,基础状态预估!$C$2)</f>
        <v>598.03246816526348</v>
      </c>
      <c r="DX599" s="4">
        <f>$CK599+INDEX(节奏总纲!H$4:H$163,基础状态预估!$C$2)</f>
        <v>587.69453894381218</v>
      </c>
      <c r="DY599" s="4">
        <f t="shared" si="446"/>
        <v>11.899999999999999</v>
      </c>
      <c r="DZ599" s="4">
        <f t="shared" si="447"/>
        <v>33</v>
      </c>
      <c r="EA599" s="4">
        <f t="shared" si="448"/>
        <v>334.1</v>
      </c>
      <c r="EB599" s="4">
        <f t="shared" si="449"/>
        <v>211.91999999999996</v>
      </c>
      <c r="EC599" s="4">
        <f t="shared" si="450"/>
        <v>6.0800000000000036</v>
      </c>
    </row>
    <row r="600" spans="58:133" x14ac:dyDescent="0.15">
      <c r="BF600" s="4">
        <v>596</v>
      </c>
      <c r="BG600" s="4">
        <f t="shared" si="432"/>
        <v>417.2</v>
      </c>
      <c r="BH600" s="4">
        <f t="shared" si="433"/>
        <v>178.79999999999998</v>
      </c>
      <c r="BL600" s="4">
        <f t="shared" si="421"/>
        <v>295</v>
      </c>
      <c r="BM600" s="4">
        <f t="shared" si="422"/>
        <v>206.5</v>
      </c>
      <c r="BN600" s="4">
        <f t="shared" si="423"/>
        <v>88.5</v>
      </c>
      <c r="BR600" s="4">
        <f t="shared" si="424"/>
        <v>375.05</v>
      </c>
      <c r="BS600" s="4">
        <f t="shared" si="425"/>
        <v>173.09999999999997</v>
      </c>
      <c r="BT600" s="4">
        <f t="shared" si="426"/>
        <v>28.85</v>
      </c>
      <c r="BX600" s="4">
        <f t="shared" si="427"/>
        <v>429.6</v>
      </c>
      <c r="BY600" s="4">
        <f t="shared" si="428"/>
        <v>104.71499999999997</v>
      </c>
      <c r="BZ600" s="4">
        <f t="shared" si="429"/>
        <v>2.6850000000000001</v>
      </c>
      <c r="CD600" s="4">
        <f t="shared" si="430"/>
        <v>132.88999999999999</v>
      </c>
      <c r="CE600" s="4">
        <f t="shared" si="431"/>
        <v>4.1100000000000039</v>
      </c>
      <c r="CF600" s="4">
        <f>IF(COUNTIF($BH$5:$BH600,"&gt;=2")&lt;=1,SUM($BG600:$BK600)*C$8,CF599)</f>
        <v>151200</v>
      </c>
      <c r="CG600" s="4">
        <f>IF(COUNTIF($BN$5:$BN600,"&gt;=2")&lt;=1,SUM($BL600:$BP600)*D$8,CG599)</f>
        <v>604799.99999999988</v>
      </c>
      <c r="CH600" s="4">
        <f>IF(COUNTIF($BT$5:$BT600,"&gt;=2")&lt;=1,SUM($BQ600:$BU600)*E$8,CH599)</f>
        <v>2592000</v>
      </c>
      <c r="CI600" s="4">
        <f>IF(COUNTIF($BZ$5:$BZ600,"&gt;=2")&lt;=1,SUM($BV600:$BZ600)*F$8,CI599)</f>
        <v>34560000</v>
      </c>
      <c r="CJ600" s="4">
        <f t="shared" si="434"/>
        <v>11836800</v>
      </c>
      <c r="CK600" s="4">
        <f t="shared" si="435"/>
        <v>575.75</v>
      </c>
      <c r="CM600" s="4">
        <v>596</v>
      </c>
      <c r="CN600" s="4">
        <f>IF(COUNTIF($BH$5:$BH600,"&gt;=2")&gt;1,CN599,BG600)</f>
        <v>4.8999999999999995</v>
      </c>
      <c r="CO600" s="4">
        <f>IF(COUNTIF($BH$5:$BH600,"&gt;=2")&gt;1,CO599,BH600)</f>
        <v>2.1</v>
      </c>
      <c r="CP600" s="4">
        <f>IF(COUNTIF($BH$5:$BH600,"&gt;=2")&gt;1,CP599,BI600)</f>
        <v>0</v>
      </c>
      <c r="CQ600" s="4">
        <f>IF(COUNTIF($BH$5:$BH600,"&gt;=2")&gt;1,CQ599,BJ600)</f>
        <v>0</v>
      </c>
      <c r="CR600" s="4">
        <f>IF(COUNTIF($BH$5:$BH600,"&gt;=2")&gt;1,CR599,BK600)</f>
        <v>0</v>
      </c>
      <c r="CS600" s="4">
        <f>IF(COUNTIF($BN$5:$BN600,"&gt;=2")&gt;1,CS599,BL600)</f>
        <v>7</v>
      </c>
      <c r="CT600" s="4">
        <f>IF(COUNTIF($BN$5:$BN600,"&gt;=2")&gt;1,CT599,BM600)</f>
        <v>4.8999999999999995</v>
      </c>
      <c r="CU600" s="4">
        <f>IF(COUNTIF($BN$5:$BN600,"&gt;=2")&gt;1,CU599,BN600)</f>
        <v>2.1</v>
      </c>
      <c r="CV600" s="4">
        <f>IF(COUNTIF($BN$5:$BN600,"&gt;=2")&gt;1,CV599,BO600)</f>
        <v>0</v>
      </c>
      <c r="CW600" s="4">
        <f>IF(COUNTIF($BN$5:$BN600,"&gt;=2")&gt;1,CW599,BP600)</f>
        <v>0</v>
      </c>
      <c r="CX600" s="4">
        <f>IF(COUNTIF($BT$5:$BT600,"&gt;=2")&gt;1,CX599,BQ600)</f>
        <v>0</v>
      </c>
      <c r="CY600" s="4">
        <f>IF(COUNTIF($BT$5:$BT600,"&gt;=2")&gt;1,CY599,BR600)</f>
        <v>26</v>
      </c>
      <c r="CZ600" s="4">
        <f>IF(COUNTIF($BT$5:$BT600,"&gt;=2")&gt;1,CZ599,BS600)</f>
        <v>11.999999999999996</v>
      </c>
      <c r="DA600" s="4">
        <f>IF(COUNTIF($BT$5:$BT600,"&gt;=2")&gt;1,DA599,BT600)</f>
        <v>2</v>
      </c>
      <c r="DB600" s="4">
        <f>IF(COUNTIF($BT$5:$BT600,"&gt;=2")&gt;1,DB599,BU600)</f>
        <v>0</v>
      </c>
      <c r="DC600" s="4">
        <f>IF(COUNTIF($BZ$5:$BZ600,"&gt;=2")&gt;1,DC599,BV600)</f>
        <v>0</v>
      </c>
      <c r="DD600" s="4">
        <f>IF(COUNTIF($BZ$5:$BZ600,"&gt;=2")&gt;1,DD599,BW600)</f>
        <v>0</v>
      </c>
      <c r="DE600" s="4">
        <f>IF(COUNTIF($BZ$5:$BZ600,"&gt;=2")&gt;1,DE599,BX600)</f>
        <v>320</v>
      </c>
      <c r="DF600" s="4">
        <f>IF(COUNTIF($BZ$5:$BZ600,"&gt;=2")&gt;1,DF599,BY600)</f>
        <v>77.999999999999986</v>
      </c>
      <c r="DG600" s="4">
        <f>IF(COUNTIF($BZ$5:$BZ600,"&gt;=2")&gt;1,DG599,BZ600)</f>
        <v>2</v>
      </c>
      <c r="DH600" s="4">
        <f t="shared" si="436"/>
        <v>0</v>
      </c>
      <c r="DI600" s="4">
        <f t="shared" si="437"/>
        <v>0</v>
      </c>
      <c r="DJ600" s="4">
        <f t="shared" si="438"/>
        <v>0</v>
      </c>
      <c r="DK600" s="4">
        <f t="shared" si="439"/>
        <v>132.88999999999999</v>
      </c>
      <c r="DL600" s="4">
        <f t="shared" si="440"/>
        <v>4.1100000000000039</v>
      </c>
      <c r="DM600" s="4">
        <f t="shared" si="441"/>
        <v>7</v>
      </c>
      <c r="DN600" s="4">
        <f t="shared" si="442"/>
        <v>13.999999999999998</v>
      </c>
      <c r="DO600" s="4">
        <f t="shared" si="443"/>
        <v>40</v>
      </c>
      <c r="DP600" s="4">
        <f t="shared" si="444"/>
        <v>400</v>
      </c>
      <c r="DQ600" s="4">
        <f t="shared" si="445"/>
        <v>137</v>
      </c>
      <c r="DS600" s="4">
        <v>596</v>
      </c>
      <c r="DT600" s="4">
        <f>$CK600+INDEX(节奏总纲!D$4:D$163,基础状态预估!$C$2)</f>
        <v>620.00483399593907</v>
      </c>
      <c r="DU600" s="4">
        <f>$CK600+INDEX(节奏总纲!E$4:E$163,基础状态预估!$C$2)</f>
        <v>614.28268396026408</v>
      </c>
      <c r="DV600" s="4">
        <f>$CK600+INDEX(节奏总纲!F$4:F$163,基础状态预估!$C$2)</f>
        <v>607.39220630709644</v>
      </c>
      <c r="DW600" s="4">
        <f>$CK600+INDEX(节奏总纲!G$4:G$163,基础状态预估!$C$2)</f>
        <v>599.03246816526348</v>
      </c>
      <c r="DX600" s="4">
        <f>$CK600+INDEX(节奏总纲!H$4:H$163,基础状态预估!$C$2)</f>
        <v>588.69453894381218</v>
      </c>
      <c r="DY600" s="4">
        <f t="shared" si="446"/>
        <v>11.899999999999999</v>
      </c>
      <c r="DZ600" s="4">
        <f t="shared" si="447"/>
        <v>33</v>
      </c>
      <c r="EA600" s="4">
        <f t="shared" si="448"/>
        <v>334.1</v>
      </c>
      <c r="EB600" s="4">
        <f t="shared" si="449"/>
        <v>212.89</v>
      </c>
      <c r="EC600" s="4">
        <f t="shared" si="450"/>
        <v>6.1100000000000039</v>
      </c>
    </row>
    <row r="601" spans="58:133" x14ac:dyDescent="0.15">
      <c r="BF601" s="4">
        <v>597</v>
      </c>
      <c r="BG601" s="4">
        <f t="shared" si="432"/>
        <v>417.9</v>
      </c>
      <c r="BH601" s="4">
        <f t="shared" si="433"/>
        <v>179.1</v>
      </c>
      <c r="BL601" s="4">
        <f t="shared" si="421"/>
        <v>295.5</v>
      </c>
      <c r="BM601" s="4">
        <f t="shared" si="422"/>
        <v>206.85</v>
      </c>
      <c r="BN601" s="4">
        <f t="shared" si="423"/>
        <v>88.649999999999991</v>
      </c>
      <c r="BR601" s="4">
        <f t="shared" si="424"/>
        <v>375.7</v>
      </c>
      <c r="BS601" s="4">
        <f t="shared" si="425"/>
        <v>173.39999999999995</v>
      </c>
      <c r="BT601" s="4">
        <f t="shared" si="426"/>
        <v>28.900000000000002</v>
      </c>
      <c r="BX601" s="4">
        <f t="shared" si="427"/>
        <v>430.40000000000003</v>
      </c>
      <c r="BY601" s="4">
        <f t="shared" si="428"/>
        <v>104.90999999999997</v>
      </c>
      <c r="BZ601" s="4">
        <f t="shared" si="429"/>
        <v>2.69</v>
      </c>
      <c r="CD601" s="4">
        <f t="shared" si="430"/>
        <v>133.85999999999999</v>
      </c>
      <c r="CE601" s="4">
        <f t="shared" si="431"/>
        <v>4.1400000000000041</v>
      </c>
      <c r="CF601" s="4">
        <f>IF(COUNTIF($BH$5:$BH601,"&gt;=2")&lt;=1,SUM($BG601:$BK601)*C$8,CF600)</f>
        <v>151200</v>
      </c>
      <c r="CG601" s="4">
        <f>IF(COUNTIF($BN$5:$BN601,"&gt;=2")&lt;=1,SUM($BL601:$BP601)*D$8,CG600)</f>
        <v>604799.99999999988</v>
      </c>
      <c r="CH601" s="4">
        <f>IF(COUNTIF($BT$5:$BT601,"&gt;=2")&lt;=1,SUM($BQ601:$BU601)*E$8,CH600)</f>
        <v>2592000</v>
      </c>
      <c r="CI601" s="4">
        <f>IF(COUNTIF($BZ$5:$BZ601,"&gt;=2")&lt;=1,SUM($BV601:$BZ601)*F$8,CI600)</f>
        <v>34560000</v>
      </c>
      <c r="CJ601" s="4">
        <f t="shared" si="434"/>
        <v>11923200</v>
      </c>
      <c r="CK601" s="4">
        <f t="shared" si="435"/>
        <v>576.75</v>
      </c>
      <c r="CM601" s="4">
        <v>597</v>
      </c>
      <c r="CN601" s="4">
        <f>IF(COUNTIF($BH$5:$BH601,"&gt;=2")&gt;1,CN600,BG601)</f>
        <v>4.8999999999999995</v>
      </c>
      <c r="CO601" s="4">
        <f>IF(COUNTIF($BH$5:$BH601,"&gt;=2")&gt;1,CO600,BH601)</f>
        <v>2.1</v>
      </c>
      <c r="CP601" s="4">
        <f>IF(COUNTIF($BH$5:$BH601,"&gt;=2")&gt;1,CP600,BI601)</f>
        <v>0</v>
      </c>
      <c r="CQ601" s="4">
        <f>IF(COUNTIF($BH$5:$BH601,"&gt;=2")&gt;1,CQ600,BJ601)</f>
        <v>0</v>
      </c>
      <c r="CR601" s="4">
        <f>IF(COUNTIF($BH$5:$BH601,"&gt;=2")&gt;1,CR600,BK601)</f>
        <v>0</v>
      </c>
      <c r="CS601" s="4">
        <f>IF(COUNTIF($BN$5:$BN601,"&gt;=2")&gt;1,CS600,BL601)</f>
        <v>7</v>
      </c>
      <c r="CT601" s="4">
        <f>IF(COUNTIF($BN$5:$BN601,"&gt;=2")&gt;1,CT600,BM601)</f>
        <v>4.8999999999999995</v>
      </c>
      <c r="CU601" s="4">
        <f>IF(COUNTIF($BN$5:$BN601,"&gt;=2")&gt;1,CU600,BN601)</f>
        <v>2.1</v>
      </c>
      <c r="CV601" s="4">
        <f>IF(COUNTIF($BN$5:$BN601,"&gt;=2")&gt;1,CV600,BO601)</f>
        <v>0</v>
      </c>
      <c r="CW601" s="4">
        <f>IF(COUNTIF($BN$5:$BN601,"&gt;=2")&gt;1,CW600,BP601)</f>
        <v>0</v>
      </c>
      <c r="CX601" s="4">
        <f>IF(COUNTIF($BT$5:$BT601,"&gt;=2")&gt;1,CX600,BQ601)</f>
        <v>0</v>
      </c>
      <c r="CY601" s="4">
        <f>IF(COUNTIF($BT$5:$BT601,"&gt;=2")&gt;1,CY600,BR601)</f>
        <v>26</v>
      </c>
      <c r="CZ601" s="4">
        <f>IF(COUNTIF($BT$5:$BT601,"&gt;=2")&gt;1,CZ600,BS601)</f>
        <v>11.999999999999996</v>
      </c>
      <c r="DA601" s="4">
        <f>IF(COUNTIF($BT$5:$BT601,"&gt;=2")&gt;1,DA600,BT601)</f>
        <v>2</v>
      </c>
      <c r="DB601" s="4">
        <f>IF(COUNTIF($BT$5:$BT601,"&gt;=2")&gt;1,DB600,BU601)</f>
        <v>0</v>
      </c>
      <c r="DC601" s="4">
        <f>IF(COUNTIF($BZ$5:$BZ601,"&gt;=2")&gt;1,DC600,BV601)</f>
        <v>0</v>
      </c>
      <c r="DD601" s="4">
        <f>IF(COUNTIF($BZ$5:$BZ601,"&gt;=2")&gt;1,DD600,BW601)</f>
        <v>0</v>
      </c>
      <c r="DE601" s="4">
        <f>IF(COUNTIF($BZ$5:$BZ601,"&gt;=2")&gt;1,DE600,BX601)</f>
        <v>320</v>
      </c>
      <c r="DF601" s="4">
        <f>IF(COUNTIF($BZ$5:$BZ601,"&gt;=2")&gt;1,DF600,BY601)</f>
        <v>77.999999999999986</v>
      </c>
      <c r="DG601" s="4">
        <f>IF(COUNTIF($BZ$5:$BZ601,"&gt;=2")&gt;1,DG600,BZ601)</f>
        <v>2</v>
      </c>
      <c r="DH601" s="4">
        <f t="shared" si="436"/>
        <v>0</v>
      </c>
      <c r="DI601" s="4">
        <f t="shared" si="437"/>
        <v>0</v>
      </c>
      <c r="DJ601" s="4">
        <f t="shared" si="438"/>
        <v>0</v>
      </c>
      <c r="DK601" s="4">
        <f t="shared" si="439"/>
        <v>133.85999999999999</v>
      </c>
      <c r="DL601" s="4">
        <f t="shared" si="440"/>
        <v>4.1400000000000041</v>
      </c>
      <c r="DM601" s="4">
        <f t="shared" si="441"/>
        <v>7</v>
      </c>
      <c r="DN601" s="4">
        <f t="shared" si="442"/>
        <v>13.999999999999998</v>
      </c>
      <c r="DO601" s="4">
        <f t="shared" si="443"/>
        <v>40</v>
      </c>
      <c r="DP601" s="4">
        <f t="shared" si="444"/>
        <v>400</v>
      </c>
      <c r="DQ601" s="4">
        <f t="shared" si="445"/>
        <v>138</v>
      </c>
      <c r="DS601" s="4">
        <v>597</v>
      </c>
      <c r="DT601" s="4">
        <f>$CK601+INDEX(节奏总纲!D$4:D$163,基础状态预估!$C$2)</f>
        <v>621.00483399593907</v>
      </c>
      <c r="DU601" s="4">
        <f>$CK601+INDEX(节奏总纲!E$4:E$163,基础状态预估!$C$2)</f>
        <v>615.28268396026408</v>
      </c>
      <c r="DV601" s="4">
        <f>$CK601+INDEX(节奏总纲!F$4:F$163,基础状态预估!$C$2)</f>
        <v>608.39220630709644</v>
      </c>
      <c r="DW601" s="4">
        <f>$CK601+INDEX(节奏总纲!G$4:G$163,基础状态预估!$C$2)</f>
        <v>600.03246816526348</v>
      </c>
      <c r="DX601" s="4">
        <f>$CK601+INDEX(节奏总纲!H$4:H$163,基础状态预估!$C$2)</f>
        <v>589.69453894381218</v>
      </c>
      <c r="DY601" s="4">
        <f t="shared" si="446"/>
        <v>11.899999999999999</v>
      </c>
      <c r="DZ601" s="4">
        <f t="shared" si="447"/>
        <v>33</v>
      </c>
      <c r="EA601" s="4">
        <f t="shared" si="448"/>
        <v>334.1</v>
      </c>
      <c r="EB601" s="4">
        <f t="shared" si="449"/>
        <v>213.85999999999996</v>
      </c>
      <c r="EC601" s="4">
        <f t="shared" si="450"/>
        <v>6.1400000000000041</v>
      </c>
    </row>
    <row r="602" spans="58:133" x14ac:dyDescent="0.15">
      <c r="BF602" s="4">
        <v>598</v>
      </c>
      <c r="BG602" s="4">
        <f t="shared" si="432"/>
        <v>418.59999999999997</v>
      </c>
      <c r="BH602" s="4">
        <f t="shared" si="433"/>
        <v>179.4</v>
      </c>
      <c r="BL602" s="4">
        <f t="shared" si="421"/>
        <v>296</v>
      </c>
      <c r="BM602" s="4">
        <f t="shared" si="422"/>
        <v>207.2</v>
      </c>
      <c r="BN602" s="4">
        <f t="shared" si="423"/>
        <v>88.8</v>
      </c>
      <c r="BR602" s="4">
        <f t="shared" si="424"/>
        <v>376.35</v>
      </c>
      <c r="BS602" s="4">
        <f t="shared" si="425"/>
        <v>173.69999999999996</v>
      </c>
      <c r="BT602" s="4">
        <f t="shared" si="426"/>
        <v>28.950000000000003</v>
      </c>
      <c r="BX602" s="4">
        <f t="shared" si="427"/>
        <v>431.20000000000005</v>
      </c>
      <c r="BY602" s="4">
        <f t="shared" si="428"/>
        <v>105.10499999999998</v>
      </c>
      <c r="BZ602" s="4">
        <f t="shared" si="429"/>
        <v>2.6949999999999998</v>
      </c>
      <c r="CD602" s="4">
        <f t="shared" si="430"/>
        <v>134.82999999999998</v>
      </c>
      <c r="CE602" s="4">
        <f t="shared" si="431"/>
        <v>4.1700000000000035</v>
      </c>
      <c r="CF602" s="4">
        <f>IF(COUNTIF($BH$5:$BH602,"&gt;=2")&lt;=1,SUM($BG602:$BK602)*C$8,CF601)</f>
        <v>151200</v>
      </c>
      <c r="CG602" s="4">
        <f>IF(COUNTIF($BN$5:$BN602,"&gt;=2")&lt;=1,SUM($BL602:$BP602)*D$8,CG601)</f>
        <v>604799.99999999988</v>
      </c>
      <c r="CH602" s="4">
        <f>IF(COUNTIF($BT$5:$BT602,"&gt;=2")&lt;=1,SUM($BQ602:$BU602)*E$8,CH601)</f>
        <v>2592000</v>
      </c>
      <c r="CI602" s="4">
        <f>IF(COUNTIF($BZ$5:$BZ602,"&gt;=2")&lt;=1,SUM($BV602:$BZ602)*F$8,CI601)</f>
        <v>34560000</v>
      </c>
      <c r="CJ602" s="4">
        <f t="shared" si="434"/>
        <v>12009600</v>
      </c>
      <c r="CK602" s="4">
        <f t="shared" si="435"/>
        <v>577.75</v>
      </c>
      <c r="CM602" s="4">
        <v>598</v>
      </c>
      <c r="CN602" s="4">
        <f>IF(COUNTIF($BH$5:$BH602,"&gt;=2")&gt;1,CN601,BG602)</f>
        <v>4.8999999999999995</v>
      </c>
      <c r="CO602" s="4">
        <f>IF(COUNTIF($BH$5:$BH602,"&gt;=2")&gt;1,CO601,BH602)</f>
        <v>2.1</v>
      </c>
      <c r="CP602" s="4">
        <f>IF(COUNTIF($BH$5:$BH602,"&gt;=2")&gt;1,CP601,BI602)</f>
        <v>0</v>
      </c>
      <c r="CQ602" s="4">
        <f>IF(COUNTIF($BH$5:$BH602,"&gt;=2")&gt;1,CQ601,BJ602)</f>
        <v>0</v>
      </c>
      <c r="CR602" s="4">
        <f>IF(COUNTIF($BH$5:$BH602,"&gt;=2")&gt;1,CR601,BK602)</f>
        <v>0</v>
      </c>
      <c r="CS602" s="4">
        <f>IF(COUNTIF($BN$5:$BN602,"&gt;=2")&gt;1,CS601,BL602)</f>
        <v>7</v>
      </c>
      <c r="CT602" s="4">
        <f>IF(COUNTIF($BN$5:$BN602,"&gt;=2")&gt;1,CT601,BM602)</f>
        <v>4.8999999999999995</v>
      </c>
      <c r="CU602" s="4">
        <f>IF(COUNTIF($BN$5:$BN602,"&gt;=2")&gt;1,CU601,BN602)</f>
        <v>2.1</v>
      </c>
      <c r="CV602" s="4">
        <f>IF(COUNTIF($BN$5:$BN602,"&gt;=2")&gt;1,CV601,BO602)</f>
        <v>0</v>
      </c>
      <c r="CW602" s="4">
        <f>IF(COUNTIF($BN$5:$BN602,"&gt;=2")&gt;1,CW601,BP602)</f>
        <v>0</v>
      </c>
      <c r="CX602" s="4">
        <f>IF(COUNTIF($BT$5:$BT602,"&gt;=2")&gt;1,CX601,BQ602)</f>
        <v>0</v>
      </c>
      <c r="CY602" s="4">
        <f>IF(COUNTIF($BT$5:$BT602,"&gt;=2")&gt;1,CY601,BR602)</f>
        <v>26</v>
      </c>
      <c r="CZ602" s="4">
        <f>IF(COUNTIF($BT$5:$BT602,"&gt;=2")&gt;1,CZ601,BS602)</f>
        <v>11.999999999999996</v>
      </c>
      <c r="DA602" s="4">
        <f>IF(COUNTIF($BT$5:$BT602,"&gt;=2")&gt;1,DA601,BT602)</f>
        <v>2</v>
      </c>
      <c r="DB602" s="4">
        <f>IF(COUNTIF($BT$5:$BT602,"&gt;=2")&gt;1,DB601,BU602)</f>
        <v>0</v>
      </c>
      <c r="DC602" s="4">
        <f>IF(COUNTIF($BZ$5:$BZ602,"&gt;=2")&gt;1,DC601,BV602)</f>
        <v>0</v>
      </c>
      <c r="DD602" s="4">
        <f>IF(COUNTIF($BZ$5:$BZ602,"&gt;=2")&gt;1,DD601,BW602)</f>
        <v>0</v>
      </c>
      <c r="DE602" s="4">
        <f>IF(COUNTIF($BZ$5:$BZ602,"&gt;=2")&gt;1,DE601,BX602)</f>
        <v>320</v>
      </c>
      <c r="DF602" s="4">
        <f>IF(COUNTIF($BZ$5:$BZ602,"&gt;=2")&gt;1,DF601,BY602)</f>
        <v>77.999999999999986</v>
      </c>
      <c r="DG602" s="4">
        <f>IF(COUNTIF($BZ$5:$BZ602,"&gt;=2")&gt;1,DG601,BZ602)</f>
        <v>2</v>
      </c>
      <c r="DH602" s="4">
        <f t="shared" si="436"/>
        <v>0</v>
      </c>
      <c r="DI602" s="4">
        <f t="shared" si="437"/>
        <v>0</v>
      </c>
      <c r="DJ602" s="4">
        <f t="shared" si="438"/>
        <v>0</v>
      </c>
      <c r="DK602" s="4">
        <f t="shared" si="439"/>
        <v>134.82999999999998</v>
      </c>
      <c r="DL602" s="4">
        <f t="shared" si="440"/>
        <v>4.1700000000000035</v>
      </c>
      <c r="DM602" s="4">
        <f t="shared" si="441"/>
        <v>7</v>
      </c>
      <c r="DN602" s="4">
        <f t="shared" si="442"/>
        <v>13.999999999999998</v>
      </c>
      <c r="DO602" s="4">
        <f t="shared" si="443"/>
        <v>40</v>
      </c>
      <c r="DP602" s="4">
        <f t="shared" si="444"/>
        <v>400</v>
      </c>
      <c r="DQ602" s="4">
        <f t="shared" si="445"/>
        <v>139</v>
      </c>
      <c r="DS602" s="4">
        <v>598</v>
      </c>
      <c r="DT602" s="4">
        <f>$CK602+INDEX(节奏总纲!D$4:D$163,基础状态预估!$C$2)</f>
        <v>622.00483399593907</v>
      </c>
      <c r="DU602" s="4">
        <f>$CK602+INDEX(节奏总纲!E$4:E$163,基础状态预估!$C$2)</f>
        <v>616.28268396026408</v>
      </c>
      <c r="DV602" s="4">
        <f>$CK602+INDEX(节奏总纲!F$4:F$163,基础状态预估!$C$2)</f>
        <v>609.39220630709644</v>
      </c>
      <c r="DW602" s="4">
        <f>$CK602+INDEX(节奏总纲!G$4:G$163,基础状态预估!$C$2)</f>
        <v>601.03246816526348</v>
      </c>
      <c r="DX602" s="4">
        <f>$CK602+INDEX(节奏总纲!H$4:H$163,基础状态预估!$C$2)</f>
        <v>590.69453894381218</v>
      </c>
      <c r="DY602" s="4">
        <f t="shared" si="446"/>
        <v>11.899999999999999</v>
      </c>
      <c r="DZ602" s="4">
        <f t="shared" si="447"/>
        <v>33</v>
      </c>
      <c r="EA602" s="4">
        <f t="shared" si="448"/>
        <v>334.1</v>
      </c>
      <c r="EB602" s="4">
        <f t="shared" si="449"/>
        <v>214.82999999999998</v>
      </c>
      <c r="EC602" s="4">
        <f t="shared" si="450"/>
        <v>6.1700000000000035</v>
      </c>
    </row>
    <row r="603" spans="58:133" x14ac:dyDescent="0.15">
      <c r="BF603" s="4">
        <v>599</v>
      </c>
      <c r="BG603" s="4">
        <f t="shared" si="432"/>
        <v>419.29999999999995</v>
      </c>
      <c r="BH603" s="4">
        <f t="shared" si="433"/>
        <v>179.7</v>
      </c>
      <c r="BL603" s="4">
        <f t="shared" si="421"/>
        <v>296.5</v>
      </c>
      <c r="BM603" s="4">
        <f t="shared" si="422"/>
        <v>207.54999999999998</v>
      </c>
      <c r="BN603" s="4">
        <f t="shared" si="423"/>
        <v>88.95</v>
      </c>
      <c r="BR603" s="4">
        <f t="shared" si="424"/>
        <v>377</v>
      </c>
      <c r="BS603" s="4">
        <f t="shared" si="425"/>
        <v>173.99999999999997</v>
      </c>
      <c r="BT603" s="4">
        <f t="shared" si="426"/>
        <v>29</v>
      </c>
      <c r="BX603" s="4">
        <f t="shared" si="427"/>
        <v>432</v>
      </c>
      <c r="BY603" s="4">
        <f t="shared" si="428"/>
        <v>105.29999999999997</v>
      </c>
      <c r="BZ603" s="4">
        <f t="shared" si="429"/>
        <v>2.7</v>
      </c>
      <c r="CD603" s="4">
        <f t="shared" si="430"/>
        <v>135.79999999999998</v>
      </c>
      <c r="CE603" s="4">
        <f t="shared" si="431"/>
        <v>4.2000000000000037</v>
      </c>
      <c r="CF603" s="4">
        <f>IF(COUNTIF($BH$5:$BH603,"&gt;=2")&lt;=1,SUM($BG603:$BK603)*C$8,CF602)</f>
        <v>151200</v>
      </c>
      <c r="CG603" s="4">
        <f>IF(COUNTIF($BN$5:$BN603,"&gt;=2")&lt;=1,SUM($BL603:$BP603)*D$8,CG602)</f>
        <v>604799.99999999988</v>
      </c>
      <c r="CH603" s="4">
        <f>IF(COUNTIF($BT$5:$BT603,"&gt;=2")&lt;=1,SUM($BQ603:$BU603)*E$8,CH602)</f>
        <v>2592000</v>
      </c>
      <c r="CI603" s="4">
        <f>IF(COUNTIF($BZ$5:$BZ603,"&gt;=2")&lt;=1,SUM($BV603:$BZ603)*F$8,CI602)</f>
        <v>34560000</v>
      </c>
      <c r="CJ603" s="4">
        <f t="shared" si="434"/>
        <v>12096000</v>
      </c>
      <c r="CK603" s="4">
        <f t="shared" si="435"/>
        <v>578.75</v>
      </c>
      <c r="CM603" s="4">
        <v>599</v>
      </c>
      <c r="CN603" s="4">
        <f>IF(COUNTIF($BH$5:$BH603,"&gt;=2")&gt;1,CN602,BG603)</f>
        <v>4.8999999999999995</v>
      </c>
      <c r="CO603" s="4">
        <f>IF(COUNTIF($BH$5:$BH603,"&gt;=2")&gt;1,CO602,BH603)</f>
        <v>2.1</v>
      </c>
      <c r="CP603" s="4">
        <f>IF(COUNTIF($BH$5:$BH603,"&gt;=2")&gt;1,CP602,BI603)</f>
        <v>0</v>
      </c>
      <c r="CQ603" s="4">
        <f>IF(COUNTIF($BH$5:$BH603,"&gt;=2")&gt;1,CQ602,BJ603)</f>
        <v>0</v>
      </c>
      <c r="CR603" s="4">
        <f>IF(COUNTIF($BH$5:$BH603,"&gt;=2")&gt;1,CR602,BK603)</f>
        <v>0</v>
      </c>
      <c r="CS603" s="4">
        <f>IF(COUNTIF($BN$5:$BN603,"&gt;=2")&gt;1,CS602,BL603)</f>
        <v>7</v>
      </c>
      <c r="CT603" s="4">
        <f>IF(COUNTIF($BN$5:$BN603,"&gt;=2")&gt;1,CT602,BM603)</f>
        <v>4.8999999999999995</v>
      </c>
      <c r="CU603" s="4">
        <f>IF(COUNTIF($BN$5:$BN603,"&gt;=2")&gt;1,CU602,BN603)</f>
        <v>2.1</v>
      </c>
      <c r="CV603" s="4">
        <f>IF(COUNTIF($BN$5:$BN603,"&gt;=2")&gt;1,CV602,BO603)</f>
        <v>0</v>
      </c>
      <c r="CW603" s="4">
        <f>IF(COUNTIF($BN$5:$BN603,"&gt;=2")&gt;1,CW602,BP603)</f>
        <v>0</v>
      </c>
      <c r="CX603" s="4">
        <f>IF(COUNTIF($BT$5:$BT603,"&gt;=2")&gt;1,CX602,BQ603)</f>
        <v>0</v>
      </c>
      <c r="CY603" s="4">
        <f>IF(COUNTIF($BT$5:$BT603,"&gt;=2")&gt;1,CY602,BR603)</f>
        <v>26</v>
      </c>
      <c r="CZ603" s="4">
        <f>IF(COUNTIF($BT$5:$BT603,"&gt;=2")&gt;1,CZ602,BS603)</f>
        <v>11.999999999999996</v>
      </c>
      <c r="DA603" s="4">
        <f>IF(COUNTIF($BT$5:$BT603,"&gt;=2")&gt;1,DA602,BT603)</f>
        <v>2</v>
      </c>
      <c r="DB603" s="4">
        <f>IF(COUNTIF($BT$5:$BT603,"&gt;=2")&gt;1,DB602,BU603)</f>
        <v>0</v>
      </c>
      <c r="DC603" s="4">
        <f>IF(COUNTIF($BZ$5:$BZ603,"&gt;=2")&gt;1,DC602,BV603)</f>
        <v>0</v>
      </c>
      <c r="DD603" s="4">
        <f>IF(COUNTIF($BZ$5:$BZ603,"&gt;=2")&gt;1,DD602,BW603)</f>
        <v>0</v>
      </c>
      <c r="DE603" s="4">
        <f>IF(COUNTIF($BZ$5:$BZ603,"&gt;=2")&gt;1,DE602,BX603)</f>
        <v>320</v>
      </c>
      <c r="DF603" s="4">
        <f>IF(COUNTIF($BZ$5:$BZ603,"&gt;=2")&gt;1,DF602,BY603)</f>
        <v>77.999999999999986</v>
      </c>
      <c r="DG603" s="4">
        <f>IF(COUNTIF($BZ$5:$BZ603,"&gt;=2")&gt;1,DG602,BZ603)</f>
        <v>2</v>
      </c>
      <c r="DH603" s="4">
        <f t="shared" si="436"/>
        <v>0</v>
      </c>
      <c r="DI603" s="4">
        <f t="shared" si="437"/>
        <v>0</v>
      </c>
      <c r="DJ603" s="4">
        <f t="shared" si="438"/>
        <v>0</v>
      </c>
      <c r="DK603" s="4">
        <f t="shared" si="439"/>
        <v>135.79999999999998</v>
      </c>
      <c r="DL603" s="4">
        <f t="shared" si="440"/>
        <v>4.2000000000000037</v>
      </c>
      <c r="DM603" s="4">
        <f t="shared" si="441"/>
        <v>7</v>
      </c>
      <c r="DN603" s="4">
        <f t="shared" si="442"/>
        <v>13.999999999999998</v>
      </c>
      <c r="DO603" s="4">
        <f t="shared" si="443"/>
        <v>40</v>
      </c>
      <c r="DP603" s="4">
        <f t="shared" si="444"/>
        <v>400</v>
      </c>
      <c r="DQ603" s="4">
        <f t="shared" si="445"/>
        <v>140</v>
      </c>
      <c r="DS603" s="4">
        <v>599</v>
      </c>
      <c r="DT603" s="4">
        <f>$CK603+INDEX(节奏总纲!D$4:D$163,基础状态预估!$C$2)</f>
        <v>623.00483399593907</v>
      </c>
      <c r="DU603" s="4">
        <f>$CK603+INDEX(节奏总纲!E$4:E$163,基础状态预估!$C$2)</f>
        <v>617.28268396026408</v>
      </c>
      <c r="DV603" s="4">
        <f>$CK603+INDEX(节奏总纲!F$4:F$163,基础状态预估!$C$2)</f>
        <v>610.39220630709644</v>
      </c>
      <c r="DW603" s="4">
        <f>$CK603+INDEX(节奏总纲!G$4:G$163,基础状态预估!$C$2)</f>
        <v>602.03246816526348</v>
      </c>
      <c r="DX603" s="4">
        <f>$CK603+INDEX(节奏总纲!H$4:H$163,基础状态预估!$C$2)</f>
        <v>591.69453894381218</v>
      </c>
      <c r="DY603" s="4">
        <f t="shared" si="446"/>
        <v>11.899999999999999</v>
      </c>
      <c r="DZ603" s="4">
        <f t="shared" si="447"/>
        <v>33</v>
      </c>
      <c r="EA603" s="4">
        <f t="shared" si="448"/>
        <v>334.1</v>
      </c>
      <c r="EB603" s="4">
        <f t="shared" si="449"/>
        <v>215.79999999999995</v>
      </c>
      <c r="EC603" s="4">
        <f t="shared" si="450"/>
        <v>6.2000000000000037</v>
      </c>
    </row>
    <row r="604" spans="58:133" x14ac:dyDescent="0.15">
      <c r="BF604" s="4">
        <v>600</v>
      </c>
      <c r="BG604" s="4">
        <f t="shared" si="432"/>
        <v>420</v>
      </c>
      <c r="BH604" s="4">
        <f t="shared" si="433"/>
        <v>180</v>
      </c>
      <c r="BL604" s="4">
        <f t="shared" si="421"/>
        <v>297</v>
      </c>
      <c r="BM604" s="4">
        <f t="shared" si="422"/>
        <v>207.89999999999998</v>
      </c>
      <c r="BN604" s="4">
        <f t="shared" si="423"/>
        <v>89.1</v>
      </c>
      <c r="BR604" s="4">
        <f t="shared" si="424"/>
        <v>377.65000000000003</v>
      </c>
      <c r="BS604" s="4">
        <f t="shared" si="425"/>
        <v>174.29999999999995</v>
      </c>
      <c r="BT604" s="4">
        <f t="shared" si="426"/>
        <v>29.05</v>
      </c>
      <c r="BX604" s="4">
        <f t="shared" si="427"/>
        <v>432.8</v>
      </c>
      <c r="BY604" s="4">
        <f t="shared" si="428"/>
        <v>105.49499999999998</v>
      </c>
      <c r="BZ604" s="4">
        <f t="shared" si="429"/>
        <v>2.7050000000000001</v>
      </c>
      <c r="CD604" s="4">
        <f t="shared" si="430"/>
        <v>136.77000000000001</v>
      </c>
      <c r="CE604" s="4">
        <f t="shared" si="431"/>
        <v>4.230000000000004</v>
      </c>
      <c r="CF604" s="4">
        <f>IF(COUNTIF($BH$5:$BH604,"&gt;=2")&lt;=1,SUM($BG604:$BK604)*C$8,CF603)</f>
        <v>151200</v>
      </c>
      <c r="CG604" s="4">
        <f>IF(COUNTIF($BN$5:$BN604,"&gt;=2")&lt;=1,SUM($BL604:$BP604)*D$8,CG603)</f>
        <v>604799.99999999988</v>
      </c>
      <c r="CH604" s="4">
        <f>IF(COUNTIF($BT$5:$BT604,"&gt;=2")&lt;=1,SUM($BQ604:$BU604)*E$8,CH603)</f>
        <v>2592000</v>
      </c>
      <c r="CI604" s="4">
        <f>IF(COUNTIF($BZ$5:$BZ604,"&gt;=2")&lt;=1,SUM($BV604:$BZ604)*F$8,CI603)</f>
        <v>34560000</v>
      </c>
      <c r="CJ604" s="4">
        <f t="shared" si="434"/>
        <v>12182400</v>
      </c>
      <c r="CK604" s="4">
        <f t="shared" si="435"/>
        <v>579.75</v>
      </c>
      <c r="CM604" s="4">
        <v>600</v>
      </c>
      <c r="CN604" s="4">
        <f>IF(COUNTIF($BH$5:$BH604,"&gt;=2")&gt;1,CN603,BG604)</f>
        <v>4.8999999999999995</v>
      </c>
      <c r="CO604" s="4">
        <f>IF(COUNTIF($BH$5:$BH604,"&gt;=2")&gt;1,CO603,BH604)</f>
        <v>2.1</v>
      </c>
      <c r="CP604" s="4">
        <f>IF(COUNTIF($BH$5:$BH604,"&gt;=2")&gt;1,CP603,BI604)</f>
        <v>0</v>
      </c>
      <c r="CQ604" s="4">
        <f>IF(COUNTIF($BH$5:$BH604,"&gt;=2")&gt;1,CQ603,BJ604)</f>
        <v>0</v>
      </c>
      <c r="CR604" s="4">
        <f>IF(COUNTIF($BH$5:$BH604,"&gt;=2")&gt;1,CR603,BK604)</f>
        <v>0</v>
      </c>
      <c r="CS604" s="4">
        <f>IF(COUNTIF($BN$5:$BN604,"&gt;=2")&gt;1,CS603,BL604)</f>
        <v>7</v>
      </c>
      <c r="CT604" s="4">
        <f>IF(COUNTIF($BN$5:$BN604,"&gt;=2")&gt;1,CT603,BM604)</f>
        <v>4.8999999999999995</v>
      </c>
      <c r="CU604" s="4">
        <f>IF(COUNTIF($BN$5:$BN604,"&gt;=2")&gt;1,CU603,BN604)</f>
        <v>2.1</v>
      </c>
      <c r="CV604" s="4">
        <f>IF(COUNTIF($BN$5:$BN604,"&gt;=2")&gt;1,CV603,BO604)</f>
        <v>0</v>
      </c>
      <c r="CW604" s="4">
        <f>IF(COUNTIF($BN$5:$BN604,"&gt;=2")&gt;1,CW603,BP604)</f>
        <v>0</v>
      </c>
      <c r="CX604" s="4">
        <f>IF(COUNTIF($BT$5:$BT604,"&gt;=2")&gt;1,CX603,BQ604)</f>
        <v>0</v>
      </c>
      <c r="CY604" s="4">
        <f>IF(COUNTIF($BT$5:$BT604,"&gt;=2")&gt;1,CY603,BR604)</f>
        <v>26</v>
      </c>
      <c r="CZ604" s="4">
        <f>IF(COUNTIF($BT$5:$BT604,"&gt;=2")&gt;1,CZ603,BS604)</f>
        <v>11.999999999999996</v>
      </c>
      <c r="DA604" s="4">
        <f>IF(COUNTIF($BT$5:$BT604,"&gt;=2")&gt;1,DA603,BT604)</f>
        <v>2</v>
      </c>
      <c r="DB604" s="4">
        <f>IF(COUNTIF($BT$5:$BT604,"&gt;=2")&gt;1,DB603,BU604)</f>
        <v>0</v>
      </c>
      <c r="DC604" s="4">
        <f>IF(COUNTIF($BZ$5:$BZ604,"&gt;=2")&gt;1,DC603,BV604)</f>
        <v>0</v>
      </c>
      <c r="DD604" s="4">
        <f>IF(COUNTIF($BZ$5:$BZ604,"&gt;=2")&gt;1,DD603,BW604)</f>
        <v>0</v>
      </c>
      <c r="DE604" s="4">
        <f>IF(COUNTIF($BZ$5:$BZ604,"&gt;=2")&gt;1,DE603,BX604)</f>
        <v>320</v>
      </c>
      <c r="DF604" s="4">
        <f>IF(COUNTIF($BZ$5:$BZ604,"&gt;=2")&gt;1,DF603,BY604)</f>
        <v>77.999999999999986</v>
      </c>
      <c r="DG604" s="4">
        <f>IF(COUNTIF($BZ$5:$BZ604,"&gt;=2")&gt;1,DG603,BZ604)</f>
        <v>2</v>
      </c>
      <c r="DH604" s="4">
        <f t="shared" si="436"/>
        <v>0</v>
      </c>
      <c r="DI604" s="4">
        <f t="shared" si="437"/>
        <v>0</v>
      </c>
      <c r="DJ604" s="4">
        <f t="shared" si="438"/>
        <v>0</v>
      </c>
      <c r="DK604" s="4">
        <f t="shared" si="439"/>
        <v>136.77000000000001</v>
      </c>
      <c r="DL604" s="4">
        <f t="shared" si="440"/>
        <v>4.230000000000004</v>
      </c>
      <c r="DM604" s="4">
        <f t="shared" si="441"/>
        <v>7</v>
      </c>
      <c r="DN604" s="4">
        <f t="shared" si="442"/>
        <v>13.999999999999998</v>
      </c>
      <c r="DO604" s="4">
        <f t="shared" si="443"/>
        <v>40</v>
      </c>
      <c r="DP604" s="4">
        <f t="shared" si="444"/>
        <v>400</v>
      </c>
      <c r="DQ604" s="4">
        <f t="shared" si="445"/>
        <v>141</v>
      </c>
      <c r="DS604" s="4">
        <v>600</v>
      </c>
      <c r="DT604" s="4">
        <f>$CK604+INDEX(节奏总纲!D$4:D$163,基础状态预估!$C$2)</f>
        <v>624.00483399593907</v>
      </c>
      <c r="DU604" s="4">
        <f>$CK604+INDEX(节奏总纲!E$4:E$163,基础状态预估!$C$2)</f>
        <v>618.28268396026408</v>
      </c>
      <c r="DV604" s="4">
        <f>$CK604+INDEX(节奏总纲!F$4:F$163,基础状态预估!$C$2)</f>
        <v>611.39220630709644</v>
      </c>
      <c r="DW604" s="4">
        <f>$CK604+INDEX(节奏总纲!G$4:G$163,基础状态预估!$C$2)</f>
        <v>603.03246816526348</v>
      </c>
      <c r="DX604" s="4">
        <f>$CK604+INDEX(节奏总纲!H$4:H$163,基础状态预估!$C$2)</f>
        <v>592.69453894381218</v>
      </c>
      <c r="DY604" s="4">
        <f t="shared" si="446"/>
        <v>11.899999999999999</v>
      </c>
      <c r="DZ604" s="4">
        <f t="shared" si="447"/>
        <v>33</v>
      </c>
      <c r="EA604" s="4">
        <f t="shared" si="448"/>
        <v>334.1</v>
      </c>
      <c r="EB604" s="4">
        <f t="shared" si="449"/>
        <v>216.76999999999998</v>
      </c>
      <c r="EC604" s="4">
        <f t="shared" si="450"/>
        <v>6.230000000000004</v>
      </c>
    </row>
    <row r="605" spans="58:133" x14ac:dyDescent="0.15">
      <c r="BF605" s="4">
        <v>601</v>
      </c>
      <c r="BG605" s="4">
        <f t="shared" si="432"/>
        <v>420.7</v>
      </c>
      <c r="BH605" s="4">
        <f t="shared" si="433"/>
        <v>180.29999999999998</v>
      </c>
      <c r="BL605" s="4">
        <f t="shared" si="421"/>
        <v>297.5</v>
      </c>
      <c r="BM605" s="4">
        <f t="shared" si="422"/>
        <v>208.25</v>
      </c>
      <c r="BN605" s="4">
        <f t="shared" si="423"/>
        <v>89.25</v>
      </c>
      <c r="BR605" s="4">
        <f t="shared" si="424"/>
        <v>378.3</v>
      </c>
      <c r="BS605" s="4">
        <f t="shared" si="425"/>
        <v>174.59999999999997</v>
      </c>
      <c r="BT605" s="4">
        <f t="shared" si="426"/>
        <v>29.1</v>
      </c>
      <c r="BX605" s="4">
        <f t="shared" si="427"/>
        <v>433.6</v>
      </c>
      <c r="BY605" s="4">
        <f t="shared" si="428"/>
        <v>105.68999999999997</v>
      </c>
      <c r="BZ605" s="4">
        <f t="shared" si="429"/>
        <v>2.71</v>
      </c>
      <c r="CD605" s="4">
        <f t="shared" si="430"/>
        <v>137.74</v>
      </c>
      <c r="CE605" s="4">
        <f t="shared" si="431"/>
        <v>4.2600000000000033</v>
      </c>
      <c r="CF605" s="4">
        <f>IF(COUNTIF($BH$5:$BH605,"&gt;=2")&lt;=1,SUM($BG605:$BK605)*C$8,CF604)</f>
        <v>151200</v>
      </c>
      <c r="CG605" s="4">
        <f>IF(COUNTIF($BN$5:$BN605,"&gt;=2")&lt;=1,SUM($BL605:$BP605)*D$8,CG604)</f>
        <v>604799.99999999988</v>
      </c>
      <c r="CH605" s="4">
        <f>IF(COUNTIF($BT$5:$BT605,"&gt;=2")&lt;=1,SUM($BQ605:$BU605)*E$8,CH604)</f>
        <v>2592000</v>
      </c>
      <c r="CI605" s="4">
        <f>IF(COUNTIF($BZ$5:$BZ605,"&gt;=2")&lt;=1,SUM($BV605:$BZ605)*F$8,CI604)</f>
        <v>34560000</v>
      </c>
      <c r="CJ605" s="4">
        <f t="shared" si="434"/>
        <v>12268800</v>
      </c>
      <c r="CK605" s="4">
        <f t="shared" si="435"/>
        <v>580.75</v>
      </c>
      <c r="CM605" s="4">
        <v>601</v>
      </c>
      <c r="CN605" s="4">
        <f>IF(COUNTIF($BH$5:$BH605,"&gt;=2")&gt;1,CN604,BG605)</f>
        <v>4.8999999999999995</v>
      </c>
      <c r="CO605" s="4">
        <f>IF(COUNTIF($BH$5:$BH605,"&gt;=2")&gt;1,CO604,BH605)</f>
        <v>2.1</v>
      </c>
      <c r="CP605" s="4">
        <f>IF(COUNTIF($BH$5:$BH605,"&gt;=2")&gt;1,CP604,BI605)</f>
        <v>0</v>
      </c>
      <c r="CQ605" s="4">
        <f>IF(COUNTIF($BH$5:$BH605,"&gt;=2")&gt;1,CQ604,BJ605)</f>
        <v>0</v>
      </c>
      <c r="CR605" s="4">
        <f>IF(COUNTIF($BH$5:$BH605,"&gt;=2")&gt;1,CR604,BK605)</f>
        <v>0</v>
      </c>
      <c r="CS605" s="4">
        <f>IF(COUNTIF($BN$5:$BN605,"&gt;=2")&gt;1,CS604,BL605)</f>
        <v>7</v>
      </c>
      <c r="CT605" s="4">
        <f>IF(COUNTIF($BN$5:$BN605,"&gt;=2")&gt;1,CT604,BM605)</f>
        <v>4.8999999999999995</v>
      </c>
      <c r="CU605" s="4">
        <f>IF(COUNTIF($BN$5:$BN605,"&gt;=2")&gt;1,CU604,BN605)</f>
        <v>2.1</v>
      </c>
      <c r="CV605" s="4">
        <f>IF(COUNTIF($BN$5:$BN605,"&gt;=2")&gt;1,CV604,BO605)</f>
        <v>0</v>
      </c>
      <c r="CW605" s="4">
        <f>IF(COUNTIF($BN$5:$BN605,"&gt;=2")&gt;1,CW604,BP605)</f>
        <v>0</v>
      </c>
      <c r="CX605" s="4">
        <f>IF(COUNTIF($BT$5:$BT605,"&gt;=2")&gt;1,CX604,BQ605)</f>
        <v>0</v>
      </c>
      <c r="CY605" s="4">
        <f>IF(COUNTIF($BT$5:$BT605,"&gt;=2")&gt;1,CY604,BR605)</f>
        <v>26</v>
      </c>
      <c r="CZ605" s="4">
        <f>IF(COUNTIF($BT$5:$BT605,"&gt;=2")&gt;1,CZ604,BS605)</f>
        <v>11.999999999999996</v>
      </c>
      <c r="DA605" s="4">
        <f>IF(COUNTIF($BT$5:$BT605,"&gt;=2")&gt;1,DA604,BT605)</f>
        <v>2</v>
      </c>
      <c r="DB605" s="4">
        <f>IF(COUNTIF($BT$5:$BT605,"&gt;=2")&gt;1,DB604,BU605)</f>
        <v>0</v>
      </c>
      <c r="DC605" s="4">
        <f>IF(COUNTIF($BZ$5:$BZ605,"&gt;=2")&gt;1,DC604,BV605)</f>
        <v>0</v>
      </c>
      <c r="DD605" s="4">
        <f>IF(COUNTIF($BZ$5:$BZ605,"&gt;=2")&gt;1,DD604,BW605)</f>
        <v>0</v>
      </c>
      <c r="DE605" s="4">
        <f>IF(COUNTIF($BZ$5:$BZ605,"&gt;=2")&gt;1,DE604,BX605)</f>
        <v>320</v>
      </c>
      <c r="DF605" s="4">
        <f>IF(COUNTIF($BZ$5:$BZ605,"&gt;=2")&gt;1,DF604,BY605)</f>
        <v>77.999999999999986</v>
      </c>
      <c r="DG605" s="4">
        <f>IF(COUNTIF($BZ$5:$BZ605,"&gt;=2")&gt;1,DG604,BZ605)</f>
        <v>2</v>
      </c>
      <c r="DH605" s="4">
        <f t="shared" si="436"/>
        <v>0</v>
      </c>
      <c r="DI605" s="4">
        <f t="shared" si="437"/>
        <v>0</v>
      </c>
      <c r="DJ605" s="4">
        <f t="shared" si="438"/>
        <v>0</v>
      </c>
      <c r="DK605" s="4">
        <f t="shared" si="439"/>
        <v>137.74</v>
      </c>
      <c r="DL605" s="4">
        <f t="shared" si="440"/>
        <v>4.2600000000000033</v>
      </c>
      <c r="DM605" s="4">
        <f t="shared" si="441"/>
        <v>7</v>
      </c>
      <c r="DN605" s="4">
        <f t="shared" si="442"/>
        <v>13.999999999999998</v>
      </c>
      <c r="DO605" s="4">
        <f t="shared" si="443"/>
        <v>40</v>
      </c>
      <c r="DP605" s="4">
        <f t="shared" si="444"/>
        <v>400</v>
      </c>
      <c r="DQ605" s="4">
        <f t="shared" si="445"/>
        <v>142</v>
      </c>
      <c r="DS605" s="4">
        <v>601</v>
      </c>
      <c r="DT605" s="4">
        <f>$CK605+INDEX(节奏总纲!D$4:D$163,基础状态预估!$C$2)</f>
        <v>625.00483399593907</v>
      </c>
      <c r="DU605" s="4">
        <f>$CK605+INDEX(节奏总纲!E$4:E$163,基础状态预估!$C$2)</f>
        <v>619.28268396026408</v>
      </c>
      <c r="DV605" s="4">
        <f>$CK605+INDEX(节奏总纲!F$4:F$163,基础状态预估!$C$2)</f>
        <v>612.39220630709644</v>
      </c>
      <c r="DW605" s="4">
        <f>$CK605+INDEX(节奏总纲!G$4:G$163,基础状态预估!$C$2)</f>
        <v>604.03246816526348</v>
      </c>
      <c r="DX605" s="4">
        <f>$CK605+INDEX(节奏总纲!H$4:H$163,基础状态预估!$C$2)</f>
        <v>593.69453894381218</v>
      </c>
      <c r="DY605" s="4">
        <f t="shared" si="446"/>
        <v>11.899999999999999</v>
      </c>
      <c r="DZ605" s="4">
        <f t="shared" si="447"/>
        <v>33</v>
      </c>
      <c r="EA605" s="4">
        <f t="shared" si="448"/>
        <v>334.1</v>
      </c>
      <c r="EB605" s="4">
        <f t="shared" si="449"/>
        <v>217.74</v>
      </c>
      <c r="EC605" s="4">
        <f t="shared" si="450"/>
        <v>6.2600000000000033</v>
      </c>
    </row>
    <row r="606" spans="58:133" x14ac:dyDescent="0.15">
      <c r="BF606" s="4">
        <v>602</v>
      </c>
      <c r="BG606" s="4">
        <f t="shared" si="432"/>
        <v>421.4</v>
      </c>
      <c r="BH606" s="4">
        <f t="shared" si="433"/>
        <v>180.6</v>
      </c>
      <c r="BL606" s="4">
        <f t="shared" si="421"/>
        <v>298</v>
      </c>
      <c r="BM606" s="4">
        <f t="shared" si="422"/>
        <v>208.6</v>
      </c>
      <c r="BN606" s="4">
        <f t="shared" si="423"/>
        <v>89.399999999999991</v>
      </c>
      <c r="BR606" s="4">
        <f t="shared" si="424"/>
        <v>378.95</v>
      </c>
      <c r="BS606" s="4">
        <f t="shared" si="425"/>
        <v>174.89999999999995</v>
      </c>
      <c r="BT606" s="4">
        <f t="shared" si="426"/>
        <v>29.150000000000002</v>
      </c>
      <c r="BX606" s="4">
        <f t="shared" si="427"/>
        <v>434.40000000000003</v>
      </c>
      <c r="BY606" s="4">
        <f t="shared" si="428"/>
        <v>105.88499999999998</v>
      </c>
      <c r="BZ606" s="4">
        <f t="shared" si="429"/>
        <v>2.7149999999999999</v>
      </c>
      <c r="CD606" s="4">
        <f t="shared" si="430"/>
        <v>138.71</v>
      </c>
      <c r="CE606" s="4">
        <f t="shared" si="431"/>
        <v>4.2900000000000036</v>
      </c>
      <c r="CF606" s="4">
        <f>IF(COUNTIF($BH$5:$BH606,"&gt;=2")&lt;=1,SUM($BG606:$BK606)*C$8,CF605)</f>
        <v>151200</v>
      </c>
      <c r="CG606" s="4">
        <f>IF(COUNTIF($BN$5:$BN606,"&gt;=2")&lt;=1,SUM($BL606:$BP606)*D$8,CG605)</f>
        <v>604799.99999999988</v>
      </c>
      <c r="CH606" s="4">
        <f>IF(COUNTIF($BT$5:$BT606,"&gt;=2")&lt;=1,SUM($BQ606:$BU606)*E$8,CH605)</f>
        <v>2592000</v>
      </c>
      <c r="CI606" s="4">
        <f>IF(COUNTIF($BZ$5:$BZ606,"&gt;=2")&lt;=1,SUM($BV606:$BZ606)*F$8,CI605)</f>
        <v>34560000</v>
      </c>
      <c r="CJ606" s="4">
        <f t="shared" si="434"/>
        <v>12355200</v>
      </c>
      <c r="CK606" s="4">
        <f t="shared" si="435"/>
        <v>581.75</v>
      </c>
      <c r="CM606" s="4">
        <v>602</v>
      </c>
      <c r="CN606" s="4">
        <f>IF(COUNTIF($BH$5:$BH606,"&gt;=2")&gt;1,CN605,BG606)</f>
        <v>4.8999999999999995</v>
      </c>
      <c r="CO606" s="4">
        <f>IF(COUNTIF($BH$5:$BH606,"&gt;=2")&gt;1,CO605,BH606)</f>
        <v>2.1</v>
      </c>
      <c r="CP606" s="4">
        <f>IF(COUNTIF($BH$5:$BH606,"&gt;=2")&gt;1,CP605,BI606)</f>
        <v>0</v>
      </c>
      <c r="CQ606" s="4">
        <f>IF(COUNTIF($BH$5:$BH606,"&gt;=2")&gt;1,CQ605,BJ606)</f>
        <v>0</v>
      </c>
      <c r="CR606" s="4">
        <f>IF(COUNTIF($BH$5:$BH606,"&gt;=2")&gt;1,CR605,BK606)</f>
        <v>0</v>
      </c>
      <c r="CS606" s="4">
        <f>IF(COUNTIF($BN$5:$BN606,"&gt;=2")&gt;1,CS605,BL606)</f>
        <v>7</v>
      </c>
      <c r="CT606" s="4">
        <f>IF(COUNTIF($BN$5:$BN606,"&gt;=2")&gt;1,CT605,BM606)</f>
        <v>4.8999999999999995</v>
      </c>
      <c r="CU606" s="4">
        <f>IF(COUNTIF($BN$5:$BN606,"&gt;=2")&gt;1,CU605,BN606)</f>
        <v>2.1</v>
      </c>
      <c r="CV606" s="4">
        <f>IF(COUNTIF($BN$5:$BN606,"&gt;=2")&gt;1,CV605,BO606)</f>
        <v>0</v>
      </c>
      <c r="CW606" s="4">
        <f>IF(COUNTIF($BN$5:$BN606,"&gt;=2")&gt;1,CW605,BP606)</f>
        <v>0</v>
      </c>
      <c r="CX606" s="4">
        <f>IF(COUNTIF($BT$5:$BT606,"&gt;=2")&gt;1,CX605,BQ606)</f>
        <v>0</v>
      </c>
      <c r="CY606" s="4">
        <f>IF(COUNTIF($BT$5:$BT606,"&gt;=2")&gt;1,CY605,BR606)</f>
        <v>26</v>
      </c>
      <c r="CZ606" s="4">
        <f>IF(COUNTIF($BT$5:$BT606,"&gt;=2")&gt;1,CZ605,BS606)</f>
        <v>11.999999999999996</v>
      </c>
      <c r="DA606" s="4">
        <f>IF(COUNTIF($BT$5:$BT606,"&gt;=2")&gt;1,DA605,BT606)</f>
        <v>2</v>
      </c>
      <c r="DB606" s="4">
        <f>IF(COUNTIF($BT$5:$BT606,"&gt;=2")&gt;1,DB605,BU606)</f>
        <v>0</v>
      </c>
      <c r="DC606" s="4">
        <f>IF(COUNTIF($BZ$5:$BZ606,"&gt;=2")&gt;1,DC605,BV606)</f>
        <v>0</v>
      </c>
      <c r="DD606" s="4">
        <f>IF(COUNTIF($BZ$5:$BZ606,"&gt;=2")&gt;1,DD605,BW606)</f>
        <v>0</v>
      </c>
      <c r="DE606" s="4">
        <f>IF(COUNTIF($BZ$5:$BZ606,"&gt;=2")&gt;1,DE605,BX606)</f>
        <v>320</v>
      </c>
      <c r="DF606" s="4">
        <f>IF(COUNTIF($BZ$5:$BZ606,"&gt;=2")&gt;1,DF605,BY606)</f>
        <v>77.999999999999986</v>
      </c>
      <c r="DG606" s="4">
        <f>IF(COUNTIF($BZ$5:$BZ606,"&gt;=2")&gt;1,DG605,BZ606)</f>
        <v>2</v>
      </c>
      <c r="DH606" s="4">
        <f t="shared" si="436"/>
        <v>0</v>
      </c>
      <c r="DI606" s="4">
        <f t="shared" si="437"/>
        <v>0</v>
      </c>
      <c r="DJ606" s="4">
        <f t="shared" si="438"/>
        <v>0</v>
      </c>
      <c r="DK606" s="4">
        <f t="shared" si="439"/>
        <v>138.71</v>
      </c>
      <c r="DL606" s="4">
        <f t="shared" si="440"/>
        <v>4.2900000000000036</v>
      </c>
      <c r="DM606" s="4">
        <f t="shared" si="441"/>
        <v>7</v>
      </c>
      <c r="DN606" s="4">
        <f t="shared" si="442"/>
        <v>13.999999999999998</v>
      </c>
      <c r="DO606" s="4">
        <f t="shared" si="443"/>
        <v>40</v>
      </c>
      <c r="DP606" s="4">
        <f t="shared" si="444"/>
        <v>400</v>
      </c>
      <c r="DQ606" s="4">
        <f t="shared" si="445"/>
        <v>143</v>
      </c>
      <c r="DS606" s="4">
        <v>602</v>
      </c>
      <c r="DT606" s="4">
        <f>$CK606+INDEX(节奏总纲!D$4:D$163,基础状态预估!$C$2)</f>
        <v>626.00483399593907</v>
      </c>
      <c r="DU606" s="4">
        <f>$CK606+INDEX(节奏总纲!E$4:E$163,基础状态预估!$C$2)</f>
        <v>620.28268396026408</v>
      </c>
      <c r="DV606" s="4">
        <f>$CK606+INDEX(节奏总纲!F$4:F$163,基础状态预估!$C$2)</f>
        <v>613.39220630709644</v>
      </c>
      <c r="DW606" s="4">
        <f>$CK606+INDEX(节奏总纲!G$4:G$163,基础状态预估!$C$2)</f>
        <v>605.03246816526348</v>
      </c>
      <c r="DX606" s="4">
        <f>$CK606+INDEX(节奏总纲!H$4:H$163,基础状态预估!$C$2)</f>
        <v>594.69453894381218</v>
      </c>
      <c r="DY606" s="4">
        <f t="shared" si="446"/>
        <v>11.899999999999999</v>
      </c>
      <c r="DZ606" s="4">
        <f t="shared" si="447"/>
        <v>33</v>
      </c>
      <c r="EA606" s="4">
        <f t="shared" si="448"/>
        <v>334.1</v>
      </c>
      <c r="EB606" s="4">
        <f t="shared" si="449"/>
        <v>218.70999999999998</v>
      </c>
      <c r="EC606" s="4">
        <f t="shared" si="450"/>
        <v>6.2900000000000036</v>
      </c>
    </row>
    <row r="607" spans="58:133" x14ac:dyDescent="0.15">
      <c r="BF607" s="4">
        <v>603</v>
      </c>
      <c r="BG607" s="4">
        <f t="shared" si="432"/>
        <v>422.09999999999997</v>
      </c>
      <c r="BH607" s="4">
        <f t="shared" si="433"/>
        <v>180.9</v>
      </c>
      <c r="BL607" s="4">
        <f t="shared" si="421"/>
        <v>298.5</v>
      </c>
      <c r="BM607" s="4">
        <f t="shared" si="422"/>
        <v>208.95</v>
      </c>
      <c r="BN607" s="4">
        <f t="shared" si="423"/>
        <v>89.55</v>
      </c>
      <c r="BR607" s="4">
        <f t="shared" si="424"/>
        <v>379.6</v>
      </c>
      <c r="BS607" s="4">
        <f t="shared" si="425"/>
        <v>175.19999999999996</v>
      </c>
      <c r="BT607" s="4">
        <f t="shared" si="426"/>
        <v>29.200000000000003</v>
      </c>
      <c r="BX607" s="4">
        <f t="shared" si="427"/>
        <v>435.20000000000005</v>
      </c>
      <c r="BY607" s="4">
        <f t="shared" si="428"/>
        <v>106.07999999999997</v>
      </c>
      <c r="BZ607" s="4">
        <f t="shared" si="429"/>
        <v>2.72</v>
      </c>
      <c r="CD607" s="4">
        <f t="shared" si="430"/>
        <v>139.68</v>
      </c>
      <c r="CE607" s="4">
        <f t="shared" si="431"/>
        <v>4.3200000000000038</v>
      </c>
      <c r="CF607" s="4">
        <f>IF(COUNTIF($BH$5:$BH607,"&gt;=2")&lt;=1,SUM($BG607:$BK607)*C$8,CF606)</f>
        <v>151200</v>
      </c>
      <c r="CG607" s="4">
        <f>IF(COUNTIF($BN$5:$BN607,"&gt;=2")&lt;=1,SUM($BL607:$BP607)*D$8,CG606)</f>
        <v>604799.99999999988</v>
      </c>
      <c r="CH607" s="4">
        <f>IF(COUNTIF($BT$5:$BT607,"&gt;=2")&lt;=1,SUM($BQ607:$BU607)*E$8,CH606)</f>
        <v>2592000</v>
      </c>
      <c r="CI607" s="4">
        <f>IF(COUNTIF($BZ$5:$BZ607,"&gt;=2")&lt;=1,SUM($BV607:$BZ607)*F$8,CI606)</f>
        <v>34560000</v>
      </c>
      <c r="CJ607" s="4">
        <f t="shared" si="434"/>
        <v>12441600</v>
      </c>
      <c r="CK607" s="4">
        <f t="shared" si="435"/>
        <v>582.75</v>
      </c>
      <c r="CM607" s="4">
        <v>603</v>
      </c>
      <c r="CN607" s="4">
        <f>IF(COUNTIF($BH$5:$BH607,"&gt;=2")&gt;1,CN606,BG607)</f>
        <v>4.8999999999999995</v>
      </c>
      <c r="CO607" s="4">
        <f>IF(COUNTIF($BH$5:$BH607,"&gt;=2")&gt;1,CO606,BH607)</f>
        <v>2.1</v>
      </c>
      <c r="CP607" s="4">
        <f>IF(COUNTIF($BH$5:$BH607,"&gt;=2")&gt;1,CP606,BI607)</f>
        <v>0</v>
      </c>
      <c r="CQ607" s="4">
        <f>IF(COUNTIF($BH$5:$BH607,"&gt;=2")&gt;1,CQ606,BJ607)</f>
        <v>0</v>
      </c>
      <c r="CR607" s="4">
        <f>IF(COUNTIF($BH$5:$BH607,"&gt;=2")&gt;1,CR606,BK607)</f>
        <v>0</v>
      </c>
      <c r="CS607" s="4">
        <f>IF(COUNTIF($BN$5:$BN607,"&gt;=2")&gt;1,CS606,BL607)</f>
        <v>7</v>
      </c>
      <c r="CT607" s="4">
        <f>IF(COUNTIF($BN$5:$BN607,"&gt;=2")&gt;1,CT606,BM607)</f>
        <v>4.8999999999999995</v>
      </c>
      <c r="CU607" s="4">
        <f>IF(COUNTIF($BN$5:$BN607,"&gt;=2")&gt;1,CU606,BN607)</f>
        <v>2.1</v>
      </c>
      <c r="CV607" s="4">
        <f>IF(COUNTIF($BN$5:$BN607,"&gt;=2")&gt;1,CV606,BO607)</f>
        <v>0</v>
      </c>
      <c r="CW607" s="4">
        <f>IF(COUNTIF($BN$5:$BN607,"&gt;=2")&gt;1,CW606,BP607)</f>
        <v>0</v>
      </c>
      <c r="CX607" s="4">
        <f>IF(COUNTIF($BT$5:$BT607,"&gt;=2")&gt;1,CX606,BQ607)</f>
        <v>0</v>
      </c>
      <c r="CY607" s="4">
        <f>IF(COUNTIF($BT$5:$BT607,"&gt;=2")&gt;1,CY606,BR607)</f>
        <v>26</v>
      </c>
      <c r="CZ607" s="4">
        <f>IF(COUNTIF($BT$5:$BT607,"&gt;=2")&gt;1,CZ606,BS607)</f>
        <v>11.999999999999996</v>
      </c>
      <c r="DA607" s="4">
        <f>IF(COUNTIF($BT$5:$BT607,"&gt;=2")&gt;1,DA606,BT607)</f>
        <v>2</v>
      </c>
      <c r="DB607" s="4">
        <f>IF(COUNTIF($BT$5:$BT607,"&gt;=2")&gt;1,DB606,BU607)</f>
        <v>0</v>
      </c>
      <c r="DC607" s="4">
        <f>IF(COUNTIF($BZ$5:$BZ607,"&gt;=2")&gt;1,DC606,BV607)</f>
        <v>0</v>
      </c>
      <c r="DD607" s="4">
        <f>IF(COUNTIF($BZ$5:$BZ607,"&gt;=2")&gt;1,DD606,BW607)</f>
        <v>0</v>
      </c>
      <c r="DE607" s="4">
        <f>IF(COUNTIF($BZ$5:$BZ607,"&gt;=2")&gt;1,DE606,BX607)</f>
        <v>320</v>
      </c>
      <c r="DF607" s="4">
        <f>IF(COUNTIF($BZ$5:$BZ607,"&gt;=2")&gt;1,DF606,BY607)</f>
        <v>77.999999999999986</v>
      </c>
      <c r="DG607" s="4">
        <f>IF(COUNTIF($BZ$5:$BZ607,"&gt;=2")&gt;1,DG606,BZ607)</f>
        <v>2</v>
      </c>
      <c r="DH607" s="4">
        <f t="shared" si="436"/>
        <v>0</v>
      </c>
      <c r="DI607" s="4">
        <f t="shared" si="437"/>
        <v>0</v>
      </c>
      <c r="DJ607" s="4">
        <f t="shared" si="438"/>
        <v>0</v>
      </c>
      <c r="DK607" s="4">
        <f t="shared" si="439"/>
        <v>139.68</v>
      </c>
      <c r="DL607" s="4">
        <f t="shared" si="440"/>
        <v>4.3200000000000038</v>
      </c>
      <c r="DM607" s="4">
        <f t="shared" si="441"/>
        <v>7</v>
      </c>
      <c r="DN607" s="4">
        <f t="shared" si="442"/>
        <v>13.999999999999998</v>
      </c>
      <c r="DO607" s="4">
        <f t="shared" si="443"/>
        <v>40</v>
      </c>
      <c r="DP607" s="4">
        <f t="shared" si="444"/>
        <v>400</v>
      </c>
      <c r="DQ607" s="4">
        <f t="shared" si="445"/>
        <v>144</v>
      </c>
      <c r="DS607" s="4">
        <v>603</v>
      </c>
      <c r="DT607" s="4">
        <f>$CK607+INDEX(节奏总纲!D$4:D$163,基础状态预估!$C$2)</f>
        <v>627.00483399593907</v>
      </c>
      <c r="DU607" s="4">
        <f>$CK607+INDEX(节奏总纲!E$4:E$163,基础状态预估!$C$2)</f>
        <v>621.28268396026408</v>
      </c>
      <c r="DV607" s="4">
        <f>$CK607+INDEX(节奏总纲!F$4:F$163,基础状态预估!$C$2)</f>
        <v>614.39220630709644</v>
      </c>
      <c r="DW607" s="4">
        <f>$CK607+INDEX(节奏总纲!G$4:G$163,基础状态预估!$C$2)</f>
        <v>606.03246816526348</v>
      </c>
      <c r="DX607" s="4">
        <f>$CK607+INDEX(节奏总纲!H$4:H$163,基础状态预估!$C$2)</f>
        <v>595.69453894381218</v>
      </c>
      <c r="DY607" s="4">
        <f t="shared" si="446"/>
        <v>11.899999999999999</v>
      </c>
      <c r="DZ607" s="4">
        <f t="shared" si="447"/>
        <v>33</v>
      </c>
      <c r="EA607" s="4">
        <f t="shared" si="448"/>
        <v>334.1</v>
      </c>
      <c r="EB607" s="4">
        <f t="shared" si="449"/>
        <v>219.68</v>
      </c>
      <c r="EC607" s="4">
        <f t="shared" si="450"/>
        <v>6.3200000000000038</v>
      </c>
    </row>
    <row r="608" spans="58:133" x14ac:dyDescent="0.15">
      <c r="BF608" s="4">
        <v>604</v>
      </c>
      <c r="BG608" s="4">
        <f t="shared" si="432"/>
        <v>422.79999999999995</v>
      </c>
      <c r="BH608" s="4">
        <f t="shared" si="433"/>
        <v>181.2</v>
      </c>
      <c r="BL608" s="4">
        <f t="shared" si="421"/>
        <v>299</v>
      </c>
      <c r="BM608" s="4">
        <f t="shared" si="422"/>
        <v>209.29999999999998</v>
      </c>
      <c r="BN608" s="4">
        <f t="shared" si="423"/>
        <v>89.7</v>
      </c>
      <c r="BR608" s="4">
        <f t="shared" si="424"/>
        <v>380.25</v>
      </c>
      <c r="BS608" s="4">
        <f t="shared" si="425"/>
        <v>175.49999999999997</v>
      </c>
      <c r="BT608" s="4">
        <f t="shared" si="426"/>
        <v>29.25</v>
      </c>
      <c r="BX608" s="4">
        <f t="shared" si="427"/>
        <v>436</v>
      </c>
      <c r="BY608" s="4">
        <f t="shared" si="428"/>
        <v>106.27499999999998</v>
      </c>
      <c r="BZ608" s="4">
        <f t="shared" si="429"/>
        <v>2.7250000000000001</v>
      </c>
      <c r="CD608" s="4">
        <f t="shared" si="430"/>
        <v>140.65</v>
      </c>
      <c r="CE608" s="4">
        <f t="shared" si="431"/>
        <v>4.3500000000000041</v>
      </c>
      <c r="CF608" s="4">
        <f>IF(COUNTIF($BH$5:$BH608,"&gt;=2")&lt;=1,SUM($BG608:$BK608)*C$8,CF607)</f>
        <v>151200</v>
      </c>
      <c r="CG608" s="4">
        <f>IF(COUNTIF($BN$5:$BN608,"&gt;=2")&lt;=1,SUM($BL608:$BP608)*D$8,CG607)</f>
        <v>604799.99999999988</v>
      </c>
      <c r="CH608" s="4">
        <f>IF(COUNTIF($BT$5:$BT608,"&gt;=2")&lt;=1,SUM($BQ608:$BU608)*E$8,CH607)</f>
        <v>2592000</v>
      </c>
      <c r="CI608" s="4">
        <f>IF(COUNTIF($BZ$5:$BZ608,"&gt;=2")&lt;=1,SUM($BV608:$BZ608)*F$8,CI607)</f>
        <v>34560000</v>
      </c>
      <c r="CJ608" s="4">
        <f t="shared" si="434"/>
        <v>12528000</v>
      </c>
      <c r="CK608" s="4">
        <f t="shared" si="435"/>
        <v>583.75</v>
      </c>
      <c r="CM608" s="4">
        <v>604</v>
      </c>
      <c r="CN608" s="4">
        <f>IF(COUNTIF($BH$5:$BH608,"&gt;=2")&gt;1,CN607,BG608)</f>
        <v>4.8999999999999995</v>
      </c>
      <c r="CO608" s="4">
        <f>IF(COUNTIF($BH$5:$BH608,"&gt;=2")&gt;1,CO607,BH608)</f>
        <v>2.1</v>
      </c>
      <c r="CP608" s="4">
        <f>IF(COUNTIF($BH$5:$BH608,"&gt;=2")&gt;1,CP607,BI608)</f>
        <v>0</v>
      </c>
      <c r="CQ608" s="4">
        <f>IF(COUNTIF($BH$5:$BH608,"&gt;=2")&gt;1,CQ607,BJ608)</f>
        <v>0</v>
      </c>
      <c r="CR608" s="4">
        <f>IF(COUNTIF($BH$5:$BH608,"&gt;=2")&gt;1,CR607,BK608)</f>
        <v>0</v>
      </c>
      <c r="CS608" s="4">
        <f>IF(COUNTIF($BN$5:$BN608,"&gt;=2")&gt;1,CS607,BL608)</f>
        <v>7</v>
      </c>
      <c r="CT608" s="4">
        <f>IF(COUNTIF($BN$5:$BN608,"&gt;=2")&gt;1,CT607,BM608)</f>
        <v>4.8999999999999995</v>
      </c>
      <c r="CU608" s="4">
        <f>IF(COUNTIF($BN$5:$BN608,"&gt;=2")&gt;1,CU607,BN608)</f>
        <v>2.1</v>
      </c>
      <c r="CV608" s="4">
        <f>IF(COUNTIF($BN$5:$BN608,"&gt;=2")&gt;1,CV607,BO608)</f>
        <v>0</v>
      </c>
      <c r="CW608" s="4">
        <f>IF(COUNTIF($BN$5:$BN608,"&gt;=2")&gt;1,CW607,BP608)</f>
        <v>0</v>
      </c>
      <c r="CX608" s="4">
        <f>IF(COUNTIF($BT$5:$BT608,"&gt;=2")&gt;1,CX607,BQ608)</f>
        <v>0</v>
      </c>
      <c r="CY608" s="4">
        <f>IF(COUNTIF($BT$5:$BT608,"&gt;=2")&gt;1,CY607,BR608)</f>
        <v>26</v>
      </c>
      <c r="CZ608" s="4">
        <f>IF(COUNTIF($BT$5:$BT608,"&gt;=2")&gt;1,CZ607,BS608)</f>
        <v>11.999999999999996</v>
      </c>
      <c r="DA608" s="4">
        <f>IF(COUNTIF($BT$5:$BT608,"&gt;=2")&gt;1,DA607,BT608)</f>
        <v>2</v>
      </c>
      <c r="DB608" s="4">
        <f>IF(COUNTIF($BT$5:$BT608,"&gt;=2")&gt;1,DB607,BU608)</f>
        <v>0</v>
      </c>
      <c r="DC608" s="4">
        <f>IF(COUNTIF($BZ$5:$BZ608,"&gt;=2")&gt;1,DC607,BV608)</f>
        <v>0</v>
      </c>
      <c r="DD608" s="4">
        <f>IF(COUNTIF($BZ$5:$BZ608,"&gt;=2")&gt;1,DD607,BW608)</f>
        <v>0</v>
      </c>
      <c r="DE608" s="4">
        <f>IF(COUNTIF($BZ$5:$BZ608,"&gt;=2")&gt;1,DE607,BX608)</f>
        <v>320</v>
      </c>
      <c r="DF608" s="4">
        <f>IF(COUNTIF($BZ$5:$BZ608,"&gt;=2")&gt;1,DF607,BY608)</f>
        <v>77.999999999999986</v>
      </c>
      <c r="DG608" s="4">
        <f>IF(COUNTIF($BZ$5:$BZ608,"&gt;=2")&gt;1,DG607,BZ608)</f>
        <v>2</v>
      </c>
      <c r="DH608" s="4">
        <f t="shared" si="436"/>
        <v>0</v>
      </c>
      <c r="DI608" s="4">
        <f t="shared" si="437"/>
        <v>0</v>
      </c>
      <c r="DJ608" s="4">
        <f t="shared" si="438"/>
        <v>0</v>
      </c>
      <c r="DK608" s="4">
        <f t="shared" si="439"/>
        <v>140.65</v>
      </c>
      <c r="DL608" s="4">
        <f t="shared" si="440"/>
        <v>4.3500000000000041</v>
      </c>
      <c r="DM608" s="4">
        <f t="shared" si="441"/>
        <v>7</v>
      </c>
      <c r="DN608" s="4">
        <f t="shared" si="442"/>
        <v>13.999999999999998</v>
      </c>
      <c r="DO608" s="4">
        <f t="shared" si="443"/>
        <v>40</v>
      </c>
      <c r="DP608" s="4">
        <f t="shared" si="444"/>
        <v>400</v>
      </c>
      <c r="DQ608" s="4">
        <f t="shared" si="445"/>
        <v>145</v>
      </c>
      <c r="DS608" s="4">
        <v>604</v>
      </c>
      <c r="DT608" s="4">
        <f>$CK608+INDEX(节奏总纲!D$4:D$163,基础状态预估!$C$2)</f>
        <v>628.00483399593907</v>
      </c>
      <c r="DU608" s="4">
        <f>$CK608+INDEX(节奏总纲!E$4:E$163,基础状态预估!$C$2)</f>
        <v>622.28268396026408</v>
      </c>
      <c r="DV608" s="4">
        <f>$CK608+INDEX(节奏总纲!F$4:F$163,基础状态预估!$C$2)</f>
        <v>615.39220630709644</v>
      </c>
      <c r="DW608" s="4">
        <f>$CK608+INDEX(节奏总纲!G$4:G$163,基础状态预估!$C$2)</f>
        <v>607.03246816526348</v>
      </c>
      <c r="DX608" s="4">
        <f>$CK608+INDEX(节奏总纲!H$4:H$163,基础状态预估!$C$2)</f>
        <v>596.69453894381218</v>
      </c>
      <c r="DY608" s="4">
        <f t="shared" si="446"/>
        <v>11.899999999999999</v>
      </c>
      <c r="DZ608" s="4">
        <f t="shared" si="447"/>
        <v>33</v>
      </c>
      <c r="EA608" s="4">
        <f t="shared" si="448"/>
        <v>334.1</v>
      </c>
      <c r="EB608" s="4">
        <f t="shared" si="449"/>
        <v>220.64999999999998</v>
      </c>
      <c r="EC608" s="4">
        <f t="shared" si="450"/>
        <v>6.3500000000000041</v>
      </c>
    </row>
    <row r="609" spans="58:133" x14ac:dyDescent="0.15">
      <c r="BF609" s="4">
        <v>605</v>
      </c>
      <c r="BG609" s="4">
        <f t="shared" si="432"/>
        <v>423.5</v>
      </c>
      <c r="BH609" s="4">
        <f t="shared" si="433"/>
        <v>181.5</v>
      </c>
      <c r="BL609" s="4">
        <f t="shared" si="421"/>
        <v>299.5</v>
      </c>
      <c r="BM609" s="4">
        <f t="shared" si="422"/>
        <v>209.64999999999998</v>
      </c>
      <c r="BN609" s="4">
        <f t="shared" si="423"/>
        <v>89.85</v>
      </c>
      <c r="BR609" s="4">
        <f t="shared" si="424"/>
        <v>380.90000000000003</v>
      </c>
      <c r="BS609" s="4">
        <f t="shared" si="425"/>
        <v>175.79999999999995</v>
      </c>
      <c r="BT609" s="4">
        <f t="shared" si="426"/>
        <v>29.3</v>
      </c>
      <c r="BX609" s="4">
        <f t="shared" si="427"/>
        <v>436.8</v>
      </c>
      <c r="BY609" s="4">
        <f t="shared" si="428"/>
        <v>106.46999999999997</v>
      </c>
      <c r="BZ609" s="4">
        <f t="shared" si="429"/>
        <v>2.73</v>
      </c>
      <c r="CD609" s="4">
        <f t="shared" si="430"/>
        <v>141.62</v>
      </c>
      <c r="CE609" s="4">
        <f t="shared" si="431"/>
        <v>4.3800000000000043</v>
      </c>
      <c r="CF609" s="4">
        <f>IF(COUNTIF($BH$5:$BH609,"&gt;=2")&lt;=1,SUM($BG609:$BK609)*C$8,CF608)</f>
        <v>151200</v>
      </c>
      <c r="CG609" s="4">
        <f>IF(COUNTIF($BN$5:$BN609,"&gt;=2")&lt;=1,SUM($BL609:$BP609)*D$8,CG608)</f>
        <v>604799.99999999988</v>
      </c>
      <c r="CH609" s="4">
        <f>IF(COUNTIF($BT$5:$BT609,"&gt;=2")&lt;=1,SUM($BQ609:$BU609)*E$8,CH608)</f>
        <v>2592000</v>
      </c>
      <c r="CI609" s="4">
        <f>IF(COUNTIF($BZ$5:$BZ609,"&gt;=2")&lt;=1,SUM($BV609:$BZ609)*F$8,CI608)</f>
        <v>34560000</v>
      </c>
      <c r="CJ609" s="4">
        <f t="shared" si="434"/>
        <v>12614400</v>
      </c>
      <c r="CK609" s="4">
        <f t="shared" si="435"/>
        <v>584.75</v>
      </c>
      <c r="CM609" s="4">
        <v>605</v>
      </c>
      <c r="CN609" s="4">
        <f>IF(COUNTIF($BH$5:$BH609,"&gt;=2")&gt;1,CN608,BG609)</f>
        <v>4.8999999999999995</v>
      </c>
      <c r="CO609" s="4">
        <f>IF(COUNTIF($BH$5:$BH609,"&gt;=2")&gt;1,CO608,BH609)</f>
        <v>2.1</v>
      </c>
      <c r="CP609" s="4">
        <f>IF(COUNTIF($BH$5:$BH609,"&gt;=2")&gt;1,CP608,BI609)</f>
        <v>0</v>
      </c>
      <c r="CQ609" s="4">
        <f>IF(COUNTIF($BH$5:$BH609,"&gt;=2")&gt;1,CQ608,BJ609)</f>
        <v>0</v>
      </c>
      <c r="CR609" s="4">
        <f>IF(COUNTIF($BH$5:$BH609,"&gt;=2")&gt;1,CR608,BK609)</f>
        <v>0</v>
      </c>
      <c r="CS609" s="4">
        <f>IF(COUNTIF($BN$5:$BN609,"&gt;=2")&gt;1,CS608,BL609)</f>
        <v>7</v>
      </c>
      <c r="CT609" s="4">
        <f>IF(COUNTIF($BN$5:$BN609,"&gt;=2")&gt;1,CT608,BM609)</f>
        <v>4.8999999999999995</v>
      </c>
      <c r="CU609" s="4">
        <f>IF(COUNTIF($BN$5:$BN609,"&gt;=2")&gt;1,CU608,BN609)</f>
        <v>2.1</v>
      </c>
      <c r="CV609" s="4">
        <f>IF(COUNTIF($BN$5:$BN609,"&gt;=2")&gt;1,CV608,BO609)</f>
        <v>0</v>
      </c>
      <c r="CW609" s="4">
        <f>IF(COUNTIF($BN$5:$BN609,"&gt;=2")&gt;1,CW608,BP609)</f>
        <v>0</v>
      </c>
      <c r="CX609" s="4">
        <f>IF(COUNTIF($BT$5:$BT609,"&gt;=2")&gt;1,CX608,BQ609)</f>
        <v>0</v>
      </c>
      <c r="CY609" s="4">
        <f>IF(COUNTIF($BT$5:$BT609,"&gt;=2")&gt;1,CY608,BR609)</f>
        <v>26</v>
      </c>
      <c r="CZ609" s="4">
        <f>IF(COUNTIF($BT$5:$BT609,"&gt;=2")&gt;1,CZ608,BS609)</f>
        <v>11.999999999999996</v>
      </c>
      <c r="DA609" s="4">
        <f>IF(COUNTIF($BT$5:$BT609,"&gt;=2")&gt;1,DA608,BT609)</f>
        <v>2</v>
      </c>
      <c r="DB609" s="4">
        <f>IF(COUNTIF($BT$5:$BT609,"&gt;=2")&gt;1,DB608,BU609)</f>
        <v>0</v>
      </c>
      <c r="DC609" s="4">
        <f>IF(COUNTIF($BZ$5:$BZ609,"&gt;=2")&gt;1,DC608,BV609)</f>
        <v>0</v>
      </c>
      <c r="DD609" s="4">
        <f>IF(COUNTIF($BZ$5:$BZ609,"&gt;=2")&gt;1,DD608,BW609)</f>
        <v>0</v>
      </c>
      <c r="DE609" s="4">
        <f>IF(COUNTIF($BZ$5:$BZ609,"&gt;=2")&gt;1,DE608,BX609)</f>
        <v>320</v>
      </c>
      <c r="DF609" s="4">
        <f>IF(COUNTIF($BZ$5:$BZ609,"&gt;=2")&gt;1,DF608,BY609)</f>
        <v>77.999999999999986</v>
      </c>
      <c r="DG609" s="4">
        <f>IF(COUNTIF($BZ$5:$BZ609,"&gt;=2")&gt;1,DG608,BZ609)</f>
        <v>2</v>
      </c>
      <c r="DH609" s="4">
        <f t="shared" si="436"/>
        <v>0</v>
      </c>
      <c r="DI609" s="4">
        <f t="shared" si="437"/>
        <v>0</v>
      </c>
      <c r="DJ609" s="4">
        <f t="shared" si="438"/>
        <v>0</v>
      </c>
      <c r="DK609" s="4">
        <f t="shared" si="439"/>
        <v>141.62</v>
      </c>
      <c r="DL609" s="4">
        <f t="shared" si="440"/>
        <v>4.3800000000000043</v>
      </c>
      <c r="DM609" s="4">
        <f t="shared" si="441"/>
        <v>7</v>
      </c>
      <c r="DN609" s="4">
        <f t="shared" si="442"/>
        <v>13.999999999999998</v>
      </c>
      <c r="DO609" s="4">
        <f t="shared" si="443"/>
        <v>40</v>
      </c>
      <c r="DP609" s="4">
        <f t="shared" si="444"/>
        <v>400</v>
      </c>
      <c r="DQ609" s="4">
        <f t="shared" si="445"/>
        <v>146</v>
      </c>
      <c r="DS609" s="4">
        <v>605</v>
      </c>
      <c r="DT609" s="4">
        <f>$CK609+INDEX(节奏总纲!D$4:D$163,基础状态预估!$C$2)</f>
        <v>629.00483399593907</v>
      </c>
      <c r="DU609" s="4">
        <f>$CK609+INDEX(节奏总纲!E$4:E$163,基础状态预估!$C$2)</f>
        <v>623.28268396026408</v>
      </c>
      <c r="DV609" s="4">
        <f>$CK609+INDEX(节奏总纲!F$4:F$163,基础状态预估!$C$2)</f>
        <v>616.39220630709644</v>
      </c>
      <c r="DW609" s="4">
        <f>$CK609+INDEX(节奏总纲!G$4:G$163,基础状态预估!$C$2)</f>
        <v>608.03246816526348</v>
      </c>
      <c r="DX609" s="4">
        <f>$CK609+INDEX(节奏总纲!H$4:H$163,基础状态预估!$C$2)</f>
        <v>597.69453894381218</v>
      </c>
      <c r="DY609" s="4">
        <f t="shared" si="446"/>
        <v>11.899999999999999</v>
      </c>
      <c r="DZ609" s="4">
        <f t="shared" si="447"/>
        <v>33</v>
      </c>
      <c r="EA609" s="4">
        <f t="shared" si="448"/>
        <v>334.1</v>
      </c>
      <c r="EB609" s="4">
        <f t="shared" si="449"/>
        <v>221.62</v>
      </c>
      <c r="EC609" s="4">
        <f t="shared" si="450"/>
        <v>6.3800000000000043</v>
      </c>
    </row>
    <row r="610" spans="58:133" x14ac:dyDescent="0.15">
      <c r="BF610" s="4">
        <v>606</v>
      </c>
      <c r="BG610" s="4">
        <f t="shared" si="432"/>
        <v>424.2</v>
      </c>
      <c r="BH610" s="4">
        <f t="shared" si="433"/>
        <v>181.79999999999998</v>
      </c>
      <c r="BL610" s="4">
        <f t="shared" si="421"/>
        <v>300</v>
      </c>
      <c r="BM610" s="4">
        <f t="shared" si="422"/>
        <v>210</v>
      </c>
      <c r="BN610" s="4">
        <f t="shared" si="423"/>
        <v>90</v>
      </c>
      <c r="BR610" s="4">
        <f t="shared" si="424"/>
        <v>381.55</v>
      </c>
      <c r="BS610" s="4">
        <f t="shared" si="425"/>
        <v>176.09999999999997</v>
      </c>
      <c r="BT610" s="4">
        <f t="shared" si="426"/>
        <v>29.35</v>
      </c>
      <c r="BX610" s="4">
        <f t="shared" si="427"/>
        <v>437.6</v>
      </c>
      <c r="BY610" s="4">
        <f t="shared" si="428"/>
        <v>106.66499999999998</v>
      </c>
      <c r="BZ610" s="4">
        <f t="shared" si="429"/>
        <v>2.7349999999999999</v>
      </c>
      <c r="CD610" s="4">
        <f t="shared" si="430"/>
        <v>142.59</v>
      </c>
      <c r="CE610" s="4">
        <f t="shared" si="431"/>
        <v>4.4100000000000037</v>
      </c>
      <c r="CF610" s="4">
        <f>IF(COUNTIF($BH$5:$BH610,"&gt;=2")&lt;=1,SUM($BG610:$BK610)*C$8,CF609)</f>
        <v>151200</v>
      </c>
      <c r="CG610" s="4">
        <f>IF(COUNTIF($BN$5:$BN610,"&gt;=2")&lt;=1,SUM($BL610:$BP610)*D$8,CG609)</f>
        <v>604799.99999999988</v>
      </c>
      <c r="CH610" s="4">
        <f>IF(COUNTIF($BT$5:$BT610,"&gt;=2")&lt;=1,SUM($BQ610:$BU610)*E$8,CH609)</f>
        <v>2592000</v>
      </c>
      <c r="CI610" s="4">
        <f>IF(COUNTIF($BZ$5:$BZ610,"&gt;=2")&lt;=1,SUM($BV610:$BZ610)*F$8,CI609)</f>
        <v>34560000</v>
      </c>
      <c r="CJ610" s="4">
        <f t="shared" si="434"/>
        <v>12700800</v>
      </c>
      <c r="CK610" s="4">
        <f t="shared" si="435"/>
        <v>585.75</v>
      </c>
      <c r="CM610" s="4">
        <v>606</v>
      </c>
      <c r="CN610" s="4">
        <f>IF(COUNTIF($BH$5:$BH610,"&gt;=2")&gt;1,CN609,BG610)</f>
        <v>4.8999999999999995</v>
      </c>
      <c r="CO610" s="4">
        <f>IF(COUNTIF($BH$5:$BH610,"&gt;=2")&gt;1,CO609,BH610)</f>
        <v>2.1</v>
      </c>
      <c r="CP610" s="4">
        <f>IF(COUNTIF($BH$5:$BH610,"&gt;=2")&gt;1,CP609,BI610)</f>
        <v>0</v>
      </c>
      <c r="CQ610" s="4">
        <f>IF(COUNTIF($BH$5:$BH610,"&gt;=2")&gt;1,CQ609,BJ610)</f>
        <v>0</v>
      </c>
      <c r="CR610" s="4">
        <f>IF(COUNTIF($BH$5:$BH610,"&gt;=2")&gt;1,CR609,BK610)</f>
        <v>0</v>
      </c>
      <c r="CS610" s="4">
        <f>IF(COUNTIF($BN$5:$BN610,"&gt;=2")&gt;1,CS609,BL610)</f>
        <v>7</v>
      </c>
      <c r="CT610" s="4">
        <f>IF(COUNTIF($BN$5:$BN610,"&gt;=2")&gt;1,CT609,BM610)</f>
        <v>4.8999999999999995</v>
      </c>
      <c r="CU610" s="4">
        <f>IF(COUNTIF($BN$5:$BN610,"&gt;=2")&gt;1,CU609,BN610)</f>
        <v>2.1</v>
      </c>
      <c r="CV610" s="4">
        <f>IF(COUNTIF($BN$5:$BN610,"&gt;=2")&gt;1,CV609,BO610)</f>
        <v>0</v>
      </c>
      <c r="CW610" s="4">
        <f>IF(COUNTIF($BN$5:$BN610,"&gt;=2")&gt;1,CW609,BP610)</f>
        <v>0</v>
      </c>
      <c r="CX610" s="4">
        <f>IF(COUNTIF($BT$5:$BT610,"&gt;=2")&gt;1,CX609,BQ610)</f>
        <v>0</v>
      </c>
      <c r="CY610" s="4">
        <f>IF(COUNTIF($BT$5:$BT610,"&gt;=2")&gt;1,CY609,BR610)</f>
        <v>26</v>
      </c>
      <c r="CZ610" s="4">
        <f>IF(COUNTIF($BT$5:$BT610,"&gt;=2")&gt;1,CZ609,BS610)</f>
        <v>11.999999999999996</v>
      </c>
      <c r="DA610" s="4">
        <f>IF(COUNTIF($BT$5:$BT610,"&gt;=2")&gt;1,DA609,BT610)</f>
        <v>2</v>
      </c>
      <c r="DB610" s="4">
        <f>IF(COUNTIF($BT$5:$BT610,"&gt;=2")&gt;1,DB609,BU610)</f>
        <v>0</v>
      </c>
      <c r="DC610" s="4">
        <f>IF(COUNTIF($BZ$5:$BZ610,"&gt;=2")&gt;1,DC609,BV610)</f>
        <v>0</v>
      </c>
      <c r="DD610" s="4">
        <f>IF(COUNTIF($BZ$5:$BZ610,"&gt;=2")&gt;1,DD609,BW610)</f>
        <v>0</v>
      </c>
      <c r="DE610" s="4">
        <f>IF(COUNTIF($BZ$5:$BZ610,"&gt;=2")&gt;1,DE609,BX610)</f>
        <v>320</v>
      </c>
      <c r="DF610" s="4">
        <f>IF(COUNTIF($BZ$5:$BZ610,"&gt;=2")&gt;1,DF609,BY610)</f>
        <v>77.999999999999986</v>
      </c>
      <c r="DG610" s="4">
        <f>IF(COUNTIF($BZ$5:$BZ610,"&gt;=2")&gt;1,DG609,BZ610)</f>
        <v>2</v>
      </c>
      <c r="DH610" s="4">
        <f t="shared" si="436"/>
        <v>0</v>
      </c>
      <c r="DI610" s="4">
        <f t="shared" si="437"/>
        <v>0</v>
      </c>
      <c r="DJ610" s="4">
        <f t="shared" si="438"/>
        <v>0</v>
      </c>
      <c r="DK610" s="4">
        <f t="shared" si="439"/>
        <v>142.59</v>
      </c>
      <c r="DL610" s="4">
        <f t="shared" si="440"/>
        <v>4.4100000000000037</v>
      </c>
      <c r="DM610" s="4">
        <f t="shared" si="441"/>
        <v>7</v>
      </c>
      <c r="DN610" s="4">
        <f t="shared" si="442"/>
        <v>13.999999999999998</v>
      </c>
      <c r="DO610" s="4">
        <f t="shared" si="443"/>
        <v>40</v>
      </c>
      <c r="DP610" s="4">
        <f t="shared" si="444"/>
        <v>400</v>
      </c>
      <c r="DQ610" s="4">
        <f t="shared" si="445"/>
        <v>147</v>
      </c>
      <c r="DS610" s="4">
        <v>606</v>
      </c>
      <c r="DT610" s="4">
        <f>$CK610+INDEX(节奏总纲!D$4:D$163,基础状态预估!$C$2)</f>
        <v>630.00483399593907</v>
      </c>
      <c r="DU610" s="4">
        <f>$CK610+INDEX(节奏总纲!E$4:E$163,基础状态预估!$C$2)</f>
        <v>624.28268396026408</v>
      </c>
      <c r="DV610" s="4">
        <f>$CK610+INDEX(节奏总纲!F$4:F$163,基础状态预估!$C$2)</f>
        <v>617.39220630709644</v>
      </c>
      <c r="DW610" s="4">
        <f>$CK610+INDEX(节奏总纲!G$4:G$163,基础状态预估!$C$2)</f>
        <v>609.03246816526348</v>
      </c>
      <c r="DX610" s="4">
        <f>$CK610+INDEX(节奏总纲!H$4:H$163,基础状态预估!$C$2)</f>
        <v>598.69453894381218</v>
      </c>
      <c r="DY610" s="4">
        <f t="shared" si="446"/>
        <v>11.899999999999999</v>
      </c>
      <c r="DZ610" s="4">
        <f t="shared" si="447"/>
        <v>33</v>
      </c>
      <c r="EA610" s="4">
        <f t="shared" si="448"/>
        <v>334.1</v>
      </c>
      <c r="EB610" s="4">
        <f t="shared" si="449"/>
        <v>222.58999999999997</v>
      </c>
      <c r="EC610" s="4">
        <f t="shared" si="450"/>
        <v>6.4100000000000037</v>
      </c>
    </row>
    <row r="611" spans="58:133" x14ac:dyDescent="0.15">
      <c r="BF611" s="4">
        <v>607</v>
      </c>
      <c r="BG611" s="4">
        <f t="shared" si="432"/>
        <v>424.9</v>
      </c>
      <c r="BH611" s="4">
        <f t="shared" si="433"/>
        <v>182.1</v>
      </c>
      <c r="BL611" s="4">
        <f t="shared" si="421"/>
        <v>300.5</v>
      </c>
      <c r="BM611" s="4">
        <f t="shared" si="422"/>
        <v>210.35</v>
      </c>
      <c r="BN611" s="4">
        <f t="shared" si="423"/>
        <v>90.149999999999991</v>
      </c>
      <c r="BR611" s="4">
        <f t="shared" si="424"/>
        <v>382.2</v>
      </c>
      <c r="BS611" s="4">
        <f t="shared" si="425"/>
        <v>176.39999999999995</v>
      </c>
      <c r="BT611" s="4">
        <f t="shared" si="426"/>
        <v>29.400000000000002</v>
      </c>
      <c r="BX611" s="4">
        <f t="shared" si="427"/>
        <v>438.40000000000003</v>
      </c>
      <c r="BY611" s="4">
        <f t="shared" si="428"/>
        <v>106.85999999999997</v>
      </c>
      <c r="BZ611" s="4">
        <f t="shared" si="429"/>
        <v>2.74</v>
      </c>
      <c r="CD611" s="4">
        <f t="shared" si="430"/>
        <v>143.56</v>
      </c>
      <c r="CE611" s="4">
        <f t="shared" si="431"/>
        <v>4.4400000000000039</v>
      </c>
      <c r="CF611" s="4">
        <f>IF(COUNTIF($BH$5:$BH611,"&gt;=2")&lt;=1,SUM($BG611:$BK611)*C$8,CF610)</f>
        <v>151200</v>
      </c>
      <c r="CG611" s="4">
        <f>IF(COUNTIF($BN$5:$BN611,"&gt;=2")&lt;=1,SUM($BL611:$BP611)*D$8,CG610)</f>
        <v>604799.99999999988</v>
      </c>
      <c r="CH611" s="4">
        <f>IF(COUNTIF($BT$5:$BT611,"&gt;=2")&lt;=1,SUM($BQ611:$BU611)*E$8,CH610)</f>
        <v>2592000</v>
      </c>
      <c r="CI611" s="4">
        <f>IF(COUNTIF($BZ$5:$BZ611,"&gt;=2")&lt;=1,SUM($BV611:$BZ611)*F$8,CI610)</f>
        <v>34560000</v>
      </c>
      <c r="CJ611" s="4">
        <f t="shared" si="434"/>
        <v>12787200</v>
      </c>
      <c r="CK611" s="4">
        <f t="shared" si="435"/>
        <v>586.75</v>
      </c>
      <c r="CM611" s="4">
        <v>607</v>
      </c>
      <c r="CN611" s="4">
        <f>IF(COUNTIF($BH$5:$BH611,"&gt;=2")&gt;1,CN610,BG611)</f>
        <v>4.8999999999999995</v>
      </c>
      <c r="CO611" s="4">
        <f>IF(COUNTIF($BH$5:$BH611,"&gt;=2")&gt;1,CO610,BH611)</f>
        <v>2.1</v>
      </c>
      <c r="CP611" s="4">
        <f>IF(COUNTIF($BH$5:$BH611,"&gt;=2")&gt;1,CP610,BI611)</f>
        <v>0</v>
      </c>
      <c r="CQ611" s="4">
        <f>IF(COUNTIF($BH$5:$BH611,"&gt;=2")&gt;1,CQ610,BJ611)</f>
        <v>0</v>
      </c>
      <c r="CR611" s="4">
        <f>IF(COUNTIF($BH$5:$BH611,"&gt;=2")&gt;1,CR610,BK611)</f>
        <v>0</v>
      </c>
      <c r="CS611" s="4">
        <f>IF(COUNTIF($BN$5:$BN611,"&gt;=2")&gt;1,CS610,BL611)</f>
        <v>7</v>
      </c>
      <c r="CT611" s="4">
        <f>IF(COUNTIF($BN$5:$BN611,"&gt;=2")&gt;1,CT610,BM611)</f>
        <v>4.8999999999999995</v>
      </c>
      <c r="CU611" s="4">
        <f>IF(COUNTIF($BN$5:$BN611,"&gt;=2")&gt;1,CU610,BN611)</f>
        <v>2.1</v>
      </c>
      <c r="CV611" s="4">
        <f>IF(COUNTIF($BN$5:$BN611,"&gt;=2")&gt;1,CV610,BO611)</f>
        <v>0</v>
      </c>
      <c r="CW611" s="4">
        <f>IF(COUNTIF($BN$5:$BN611,"&gt;=2")&gt;1,CW610,BP611)</f>
        <v>0</v>
      </c>
      <c r="CX611" s="4">
        <f>IF(COUNTIF($BT$5:$BT611,"&gt;=2")&gt;1,CX610,BQ611)</f>
        <v>0</v>
      </c>
      <c r="CY611" s="4">
        <f>IF(COUNTIF($BT$5:$BT611,"&gt;=2")&gt;1,CY610,BR611)</f>
        <v>26</v>
      </c>
      <c r="CZ611" s="4">
        <f>IF(COUNTIF($BT$5:$BT611,"&gt;=2")&gt;1,CZ610,BS611)</f>
        <v>11.999999999999996</v>
      </c>
      <c r="DA611" s="4">
        <f>IF(COUNTIF($BT$5:$BT611,"&gt;=2")&gt;1,DA610,BT611)</f>
        <v>2</v>
      </c>
      <c r="DB611" s="4">
        <f>IF(COUNTIF($BT$5:$BT611,"&gt;=2")&gt;1,DB610,BU611)</f>
        <v>0</v>
      </c>
      <c r="DC611" s="4">
        <f>IF(COUNTIF($BZ$5:$BZ611,"&gt;=2")&gt;1,DC610,BV611)</f>
        <v>0</v>
      </c>
      <c r="DD611" s="4">
        <f>IF(COUNTIF($BZ$5:$BZ611,"&gt;=2")&gt;1,DD610,BW611)</f>
        <v>0</v>
      </c>
      <c r="DE611" s="4">
        <f>IF(COUNTIF($BZ$5:$BZ611,"&gt;=2")&gt;1,DE610,BX611)</f>
        <v>320</v>
      </c>
      <c r="DF611" s="4">
        <f>IF(COUNTIF($BZ$5:$BZ611,"&gt;=2")&gt;1,DF610,BY611)</f>
        <v>77.999999999999986</v>
      </c>
      <c r="DG611" s="4">
        <f>IF(COUNTIF($BZ$5:$BZ611,"&gt;=2")&gt;1,DG610,BZ611)</f>
        <v>2</v>
      </c>
      <c r="DH611" s="4">
        <f t="shared" si="436"/>
        <v>0</v>
      </c>
      <c r="DI611" s="4">
        <f t="shared" si="437"/>
        <v>0</v>
      </c>
      <c r="DJ611" s="4">
        <f t="shared" si="438"/>
        <v>0</v>
      </c>
      <c r="DK611" s="4">
        <f t="shared" si="439"/>
        <v>143.56</v>
      </c>
      <c r="DL611" s="4">
        <f t="shared" si="440"/>
        <v>4.4400000000000039</v>
      </c>
      <c r="DM611" s="4">
        <f t="shared" si="441"/>
        <v>7</v>
      </c>
      <c r="DN611" s="4">
        <f t="shared" si="442"/>
        <v>13.999999999999998</v>
      </c>
      <c r="DO611" s="4">
        <f t="shared" si="443"/>
        <v>40</v>
      </c>
      <c r="DP611" s="4">
        <f t="shared" si="444"/>
        <v>400</v>
      </c>
      <c r="DQ611" s="4">
        <f t="shared" si="445"/>
        <v>148</v>
      </c>
      <c r="DS611" s="4">
        <v>607</v>
      </c>
      <c r="DT611" s="4">
        <f>$CK611+INDEX(节奏总纲!D$4:D$163,基础状态预估!$C$2)</f>
        <v>631.00483399593907</v>
      </c>
      <c r="DU611" s="4">
        <f>$CK611+INDEX(节奏总纲!E$4:E$163,基础状态预估!$C$2)</f>
        <v>625.28268396026408</v>
      </c>
      <c r="DV611" s="4">
        <f>$CK611+INDEX(节奏总纲!F$4:F$163,基础状态预估!$C$2)</f>
        <v>618.39220630709644</v>
      </c>
      <c r="DW611" s="4">
        <f>$CK611+INDEX(节奏总纲!G$4:G$163,基础状态预估!$C$2)</f>
        <v>610.03246816526348</v>
      </c>
      <c r="DX611" s="4">
        <f>$CK611+INDEX(节奏总纲!H$4:H$163,基础状态预估!$C$2)</f>
        <v>599.69453894381218</v>
      </c>
      <c r="DY611" s="4">
        <f t="shared" si="446"/>
        <v>11.899999999999999</v>
      </c>
      <c r="DZ611" s="4">
        <f t="shared" si="447"/>
        <v>33</v>
      </c>
      <c r="EA611" s="4">
        <f t="shared" si="448"/>
        <v>334.1</v>
      </c>
      <c r="EB611" s="4">
        <f t="shared" si="449"/>
        <v>223.56</v>
      </c>
      <c r="EC611" s="4">
        <f t="shared" si="450"/>
        <v>6.4400000000000039</v>
      </c>
    </row>
    <row r="612" spans="58:133" x14ac:dyDescent="0.15">
      <c r="BF612" s="4">
        <v>608</v>
      </c>
      <c r="BG612" s="4">
        <f t="shared" si="432"/>
        <v>425.59999999999997</v>
      </c>
      <c r="BH612" s="4">
        <f t="shared" si="433"/>
        <v>182.4</v>
      </c>
      <c r="BL612" s="4">
        <f t="shared" si="421"/>
        <v>301</v>
      </c>
      <c r="BM612" s="4">
        <f t="shared" si="422"/>
        <v>210.7</v>
      </c>
      <c r="BN612" s="4">
        <f t="shared" si="423"/>
        <v>90.3</v>
      </c>
      <c r="BR612" s="4">
        <f t="shared" si="424"/>
        <v>382.85</v>
      </c>
      <c r="BS612" s="4">
        <f t="shared" si="425"/>
        <v>176.69999999999996</v>
      </c>
      <c r="BT612" s="4">
        <f t="shared" si="426"/>
        <v>29.450000000000003</v>
      </c>
      <c r="BX612" s="4">
        <f t="shared" si="427"/>
        <v>439.20000000000005</v>
      </c>
      <c r="BY612" s="4">
        <f t="shared" si="428"/>
        <v>107.05499999999998</v>
      </c>
      <c r="BZ612" s="4">
        <f t="shared" si="429"/>
        <v>2.7450000000000001</v>
      </c>
      <c r="CD612" s="4">
        <f t="shared" si="430"/>
        <v>144.53</v>
      </c>
      <c r="CE612" s="4">
        <f t="shared" si="431"/>
        <v>4.4700000000000042</v>
      </c>
      <c r="CF612" s="4">
        <f>IF(COUNTIF($BH$5:$BH612,"&gt;=2")&lt;=1,SUM($BG612:$BK612)*C$8,CF611)</f>
        <v>151200</v>
      </c>
      <c r="CG612" s="4">
        <f>IF(COUNTIF($BN$5:$BN612,"&gt;=2")&lt;=1,SUM($BL612:$BP612)*D$8,CG611)</f>
        <v>604799.99999999988</v>
      </c>
      <c r="CH612" s="4">
        <f>IF(COUNTIF($BT$5:$BT612,"&gt;=2")&lt;=1,SUM($BQ612:$BU612)*E$8,CH611)</f>
        <v>2592000</v>
      </c>
      <c r="CI612" s="4">
        <f>IF(COUNTIF($BZ$5:$BZ612,"&gt;=2")&lt;=1,SUM($BV612:$BZ612)*F$8,CI611)</f>
        <v>34560000</v>
      </c>
      <c r="CJ612" s="4">
        <f t="shared" si="434"/>
        <v>12873600</v>
      </c>
      <c r="CK612" s="4">
        <f t="shared" si="435"/>
        <v>587.75</v>
      </c>
      <c r="CM612" s="4">
        <v>608</v>
      </c>
      <c r="CN612" s="4">
        <f>IF(COUNTIF($BH$5:$BH612,"&gt;=2")&gt;1,CN611,BG612)</f>
        <v>4.8999999999999995</v>
      </c>
      <c r="CO612" s="4">
        <f>IF(COUNTIF($BH$5:$BH612,"&gt;=2")&gt;1,CO611,BH612)</f>
        <v>2.1</v>
      </c>
      <c r="CP612" s="4">
        <f>IF(COUNTIF($BH$5:$BH612,"&gt;=2")&gt;1,CP611,BI612)</f>
        <v>0</v>
      </c>
      <c r="CQ612" s="4">
        <f>IF(COUNTIF($BH$5:$BH612,"&gt;=2")&gt;1,CQ611,BJ612)</f>
        <v>0</v>
      </c>
      <c r="CR612" s="4">
        <f>IF(COUNTIF($BH$5:$BH612,"&gt;=2")&gt;1,CR611,BK612)</f>
        <v>0</v>
      </c>
      <c r="CS612" s="4">
        <f>IF(COUNTIF($BN$5:$BN612,"&gt;=2")&gt;1,CS611,BL612)</f>
        <v>7</v>
      </c>
      <c r="CT612" s="4">
        <f>IF(COUNTIF($BN$5:$BN612,"&gt;=2")&gt;1,CT611,BM612)</f>
        <v>4.8999999999999995</v>
      </c>
      <c r="CU612" s="4">
        <f>IF(COUNTIF($BN$5:$BN612,"&gt;=2")&gt;1,CU611,BN612)</f>
        <v>2.1</v>
      </c>
      <c r="CV612" s="4">
        <f>IF(COUNTIF($BN$5:$BN612,"&gt;=2")&gt;1,CV611,BO612)</f>
        <v>0</v>
      </c>
      <c r="CW612" s="4">
        <f>IF(COUNTIF($BN$5:$BN612,"&gt;=2")&gt;1,CW611,BP612)</f>
        <v>0</v>
      </c>
      <c r="CX612" s="4">
        <f>IF(COUNTIF($BT$5:$BT612,"&gt;=2")&gt;1,CX611,BQ612)</f>
        <v>0</v>
      </c>
      <c r="CY612" s="4">
        <f>IF(COUNTIF($BT$5:$BT612,"&gt;=2")&gt;1,CY611,BR612)</f>
        <v>26</v>
      </c>
      <c r="CZ612" s="4">
        <f>IF(COUNTIF($BT$5:$BT612,"&gt;=2")&gt;1,CZ611,BS612)</f>
        <v>11.999999999999996</v>
      </c>
      <c r="DA612" s="4">
        <f>IF(COUNTIF($BT$5:$BT612,"&gt;=2")&gt;1,DA611,BT612)</f>
        <v>2</v>
      </c>
      <c r="DB612" s="4">
        <f>IF(COUNTIF($BT$5:$BT612,"&gt;=2")&gt;1,DB611,BU612)</f>
        <v>0</v>
      </c>
      <c r="DC612" s="4">
        <f>IF(COUNTIF($BZ$5:$BZ612,"&gt;=2")&gt;1,DC611,BV612)</f>
        <v>0</v>
      </c>
      <c r="DD612" s="4">
        <f>IF(COUNTIF($BZ$5:$BZ612,"&gt;=2")&gt;1,DD611,BW612)</f>
        <v>0</v>
      </c>
      <c r="DE612" s="4">
        <f>IF(COUNTIF($BZ$5:$BZ612,"&gt;=2")&gt;1,DE611,BX612)</f>
        <v>320</v>
      </c>
      <c r="DF612" s="4">
        <f>IF(COUNTIF($BZ$5:$BZ612,"&gt;=2")&gt;1,DF611,BY612)</f>
        <v>77.999999999999986</v>
      </c>
      <c r="DG612" s="4">
        <f>IF(COUNTIF($BZ$5:$BZ612,"&gt;=2")&gt;1,DG611,BZ612)</f>
        <v>2</v>
      </c>
      <c r="DH612" s="4">
        <f t="shared" si="436"/>
        <v>0</v>
      </c>
      <c r="DI612" s="4">
        <f t="shared" si="437"/>
        <v>0</v>
      </c>
      <c r="DJ612" s="4">
        <f t="shared" si="438"/>
        <v>0</v>
      </c>
      <c r="DK612" s="4">
        <f t="shared" si="439"/>
        <v>144.53</v>
      </c>
      <c r="DL612" s="4">
        <f t="shared" si="440"/>
        <v>4.4700000000000042</v>
      </c>
      <c r="DM612" s="4">
        <f t="shared" si="441"/>
        <v>7</v>
      </c>
      <c r="DN612" s="4">
        <f t="shared" si="442"/>
        <v>13.999999999999998</v>
      </c>
      <c r="DO612" s="4">
        <f t="shared" si="443"/>
        <v>40</v>
      </c>
      <c r="DP612" s="4">
        <f t="shared" si="444"/>
        <v>400</v>
      </c>
      <c r="DQ612" s="4">
        <f t="shared" si="445"/>
        <v>149</v>
      </c>
      <c r="DS612" s="4">
        <v>608</v>
      </c>
      <c r="DT612" s="4">
        <f>$CK612+INDEX(节奏总纲!D$4:D$163,基础状态预估!$C$2)</f>
        <v>632.00483399593907</v>
      </c>
      <c r="DU612" s="4">
        <f>$CK612+INDEX(节奏总纲!E$4:E$163,基础状态预估!$C$2)</f>
        <v>626.28268396026408</v>
      </c>
      <c r="DV612" s="4">
        <f>$CK612+INDEX(节奏总纲!F$4:F$163,基础状态预估!$C$2)</f>
        <v>619.39220630709644</v>
      </c>
      <c r="DW612" s="4">
        <f>$CK612+INDEX(节奏总纲!G$4:G$163,基础状态预估!$C$2)</f>
        <v>611.03246816526348</v>
      </c>
      <c r="DX612" s="4">
        <f>$CK612+INDEX(节奏总纲!H$4:H$163,基础状态预估!$C$2)</f>
        <v>600.69453894381218</v>
      </c>
      <c r="DY612" s="4">
        <f t="shared" si="446"/>
        <v>11.899999999999999</v>
      </c>
      <c r="DZ612" s="4">
        <f t="shared" si="447"/>
        <v>33</v>
      </c>
      <c r="EA612" s="4">
        <f t="shared" si="448"/>
        <v>334.1</v>
      </c>
      <c r="EB612" s="4">
        <f t="shared" si="449"/>
        <v>224.52999999999997</v>
      </c>
      <c r="EC612" s="4">
        <f t="shared" si="450"/>
        <v>6.4700000000000042</v>
      </c>
    </row>
    <row r="613" spans="58:133" x14ac:dyDescent="0.15">
      <c r="BF613" s="4">
        <v>609</v>
      </c>
      <c r="BG613" s="4">
        <f t="shared" si="432"/>
        <v>426.29999999999995</v>
      </c>
      <c r="BH613" s="4">
        <f t="shared" si="433"/>
        <v>182.7</v>
      </c>
      <c r="BL613" s="4">
        <f t="shared" si="421"/>
        <v>301.5</v>
      </c>
      <c r="BM613" s="4">
        <f t="shared" si="422"/>
        <v>211.04999999999998</v>
      </c>
      <c r="BN613" s="4">
        <f t="shared" si="423"/>
        <v>90.45</v>
      </c>
      <c r="BR613" s="4">
        <f t="shared" si="424"/>
        <v>383.5</v>
      </c>
      <c r="BS613" s="4">
        <f t="shared" si="425"/>
        <v>176.99999999999997</v>
      </c>
      <c r="BT613" s="4">
        <f t="shared" si="426"/>
        <v>29.5</v>
      </c>
      <c r="BX613" s="4">
        <f t="shared" si="427"/>
        <v>440</v>
      </c>
      <c r="BY613" s="4">
        <f t="shared" si="428"/>
        <v>107.24999999999997</v>
      </c>
      <c r="BZ613" s="4">
        <f t="shared" si="429"/>
        <v>2.75</v>
      </c>
      <c r="CD613" s="4">
        <f t="shared" si="430"/>
        <v>145.5</v>
      </c>
      <c r="CE613" s="4">
        <f t="shared" si="431"/>
        <v>4.5000000000000036</v>
      </c>
      <c r="CF613" s="4">
        <f>IF(COUNTIF($BH$5:$BH613,"&gt;=2")&lt;=1,SUM($BG613:$BK613)*C$8,CF612)</f>
        <v>151200</v>
      </c>
      <c r="CG613" s="4">
        <f>IF(COUNTIF($BN$5:$BN613,"&gt;=2")&lt;=1,SUM($BL613:$BP613)*D$8,CG612)</f>
        <v>604799.99999999988</v>
      </c>
      <c r="CH613" s="4">
        <f>IF(COUNTIF($BT$5:$BT613,"&gt;=2")&lt;=1,SUM($BQ613:$BU613)*E$8,CH612)</f>
        <v>2592000</v>
      </c>
      <c r="CI613" s="4">
        <f>IF(COUNTIF($BZ$5:$BZ613,"&gt;=2")&lt;=1,SUM($BV613:$BZ613)*F$8,CI612)</f>
        <v>34560000</v>
      </c>
      <c r="CJ613" s="4">
        <f t="shared" si="434"/>
        <v>12960000</v>
      </c>
      <c r="CK613" s="4">
        <f t="shared" si="435"/>
        <v>588.75</v>
      </c>
      <c r="CM613" s="4">
        <v>609</v>
      </c>
      <c r="CN613" s="4">
        <f>IF(COUNTIF($BH$5:$BH613,"&gt;=2")&gt;1,CN612,BG613)</f>
        <v>4.8999999999999995</v>
      </c>
      <c r="CO613" s="4">
        <f>IF(COUNTIF($BH$5:$BH613,"&gt;=2")&gt;1,CO612,BH613)</f>
        <v>2.1</v>
      </c>
      <c r="CP613" s="4">
        <f>IF(COUNTIF($BH$5:$BH613,"&gt;=2")&gt;1,CP612,BI613)</f>
        <v>0</v>
      </c>
      <c r="CQ613" s="4">
        <f>IF(COUNTIF($BH$5:$BH613,"&gt;=2")&gt;1,CQ612,BJ613)</f>
        <v>0</v>
      </c>
      <c r="CR613" s="4">
        <f>IF(COUNTIF($BH$5:$BH613,"&gt;=2")&gt;1,CR612,BK613)</f>
        <v>0</v>
      </c>
      <c r="CS613" s="4">
        <f>IF(COUNTIF($BN$5:$BN613,"&gt;=2")&gt;1,CS612,BL613)</f>
        <v>7</v>
      </c>
      <c r="CT613" s="4">
        <f>IF(COUNTIF($BN$5:$BN613,"&gt;=2")&gt;1,CT612,BM613)</f>
        <v>4.8999999999999995</v>
      </c>
      <c r="CU613" s="4">
        <f>IF(COUNTIF($BN$5:$BN613,"&gt;=2")&gt;1,CU612,BN613)</f>
        <v>2.1</v>
      </c>
      <c r="CV613" s="4">
        <f>IF(COUNTIF($BN$5:$BN613,"&gt;=2")&gt;1,CV612,BO613)</f>
        <v>0</v>
      </c>
      <c r="CW613" s="4">
        <f>IF(COUNTIF($BN$5:$BN613,"&gt;=2")&gt;1,CW612,BP613)</f>
        <v>0</v>
      </c>
      <c r="CX613" s="4">
        <f>IF(COUNTIF($BT$5:$BT613,"&gt;=2")&gt;1,CX612,BQ613)</f>
        <v>0</v>
      </c>
      <c r="CY613" s="4">
        <f>IF(COUNTIF($BT$5:$BT613,"&gt;=2")&gt;1,CY612,BR613)</f>
        <v>26</v>
      </c>
      <c r="CZ613" s="4">
        <f>IF(COUNTIF($BT$5:$BT613,"&gt;=2")&gt;1,CZ612,BS613)</f>
        <v>11.999999999999996</v>
      </c>
      <c r="DA613" s="4">
        <f>IF(COUNTIF($BT$5:$BT613,"&gt;=2")&gt;1,DA612,BT613)</f>
        <v>2</v>
      </c>
      <c r="DB613" s="4">
        <f>IF(COUNTIF($BT$5:$BT613,"&gt;=2")&gt;1,DB612,BU613)</f>
        <v>0</v>
      </c>
      <c r="DC613" s="4">
        <f>IF(COUNTIF($BZ$5:$BZ613,"&gt;=2")&gt;1,DC612,BV613)</f>
        <v>0</v>
      </c>
      <c r="DD613" s="4">
        <f>IF(COUNTIF($BZ$5:$BZ613,"&gt;=2")&gt;1,DD612,BW613)</f>
        <v>0</v>
      </c>
      <c r="DE613" s="4">
        <f>IF(COUNTIF($BZ$5:$BZ613,"&gt;=2")&gt;1,DE612,BX613)</f>
        <v>320</v>
      </c>
      <c r="DF613" s="4">
        <f>IF(COUNTIF($BZ$5:$BZ613,"&gt;=2")&gt;1,DF612,BY613)</f>
        <v>77.999999999999986</v>
      </c>
      <c r="DG613" s="4">
        <f>IF(COUNTIF($BZ$5:$BZ613,"&gt;=2")&gt;1,DG612,BZ613)</f>
        <v>2</v>
      </c>
      <c r="DH613" s="4">
        <f t="shared" si="436"/>
        <v>0</v>
      </c>
      <c r="DI613" s="4">
        <f t="shared" si="437"/>
        <v>0</v>
      </c>
      <c r="DJ613" s="4">
        <f t="shared" si="438"/>
        <v>0</v>
      </c>
      <c r="DK613" s="4">
        <f t="shared" si="439"/>
        <v>145.5</v>
      </c>
      <c r="DL613" s="4">
        <f t="shared" si="440"/>
        <v>4.5000000000000036</v>
      </c>
      <c r="DM613" s="4">
        <f t="shared" si="441"/>
        <v>7</v>
      </c>
      <c r="DN613" s="4">
        <f t="shared" si="442"/>
        <v>13.999999999999998</v>
      </c>
      <c r="DO613" s="4">
        <f t="shared" si="443"/>
        <v>40</v>
      </c>
      <c r="DP613" s="4">
        <f t="shared" si="444"/>
        <v>400</v>
      </c>
      <c r="DQ613" s="4">
        <f t="shared" si="445"/>
        <v>150</v>
      </c>
      <c r="DS613" s="4">
        <v>609</v>
      </c>
      <c r="DT613" s="4">
        <f>$CK613+INDEX(节奏总纲!D$4:D$163,基础状态预估!$C$2)</f>
        <v>633.00483399593907</v>
      </c>
      <c r="DU613" s="4">
        <f>$CK613+INDEX(节奏总纲!E$4:E$163,基础状态预估!$C$2)</f>
        <v>627.28268396026408</v>
      </c>
      <c r="DV613" s="4">
        <f>$CK613+INDEX(节奏总纲!F$4:F$163,基础状态预估!$C$2)</f>
        <v>620.39220630709644</v>
      </c>
      <c r="DW613" s="4">
        <f>$CK613+INDEX(节奏总纲!G$4:G$163,基础状态预估!$C$2)</f>
        <v>612.03246816526348</v>
      </c>
      <c r="DX613" s="4">
        <f>$CK613+INDEX(节奏总纲!H$4:H$163,基础状态预估!$C$2)</f>
        <v>601.69453894381218</v>
      </c>
      <c r="DY613" s="4">
        <f t="shared" si="446"/>
        <v>11.899999999999999</v>
      </c>
      <c r="DZ613" s="4">
        <f t="shared" si="447"/>
        <v>33</v>
      </c>
      <c r="EA613" s="4">
        <f t="shared" si="448"/>
        <v>334.1</v>
      </c>
      <c r="EB613" s="4">
        <f t="shared" si="449"/>
        <v>225.5</v>
      </c>
      <c r="EC613" s="4">
        <f t="shared" si="450"/>
        <v>6.5000000000000036</v>
      </c>
    </row>
    <row r="614" spans="58:133" x14ac:dyDescent="0.15">
      <c r="BF614" s="4">
        <v>610</v>
      </c>
      <c r="BG614" s="4">
        <f t="shared" si="432"/>
        <v>427</v>
      </c>
      <c r="BH614" s="4">
        <f t="shared" si="433"/>
        <v>183</v>
      </c>
      <c r="BL614" s="4">
        <f t="shared" si="421"/>
        <v>302</v>
      </c>
      <c r="BM614" s="4">
        <f t="shared" si="422"/>
        <v>211.39999999999998</v>
      </c>
      <c r="BN614" s="4">
        <f t="shared" si="423"/>
        <v>90.6</v>
      </c>
      <c r="BR614" s="4">
        <f t="shared" si="424"/>
        <v>384.15000000000003</v>
      </c>
      <c r="BS614" s="4">
        <f t="shared" si="425"/>
        <v>177.29999999999995</v>
      </c>
      <c r="BT614" s="4">
        <f t="shared" si="426"/>
        <v>29.55</v>
      </c>
      <c r="BX614" s="4">
        <f t="shared" si="427"/>
        <v>440.8</v>
      </c>
      <c r="BY614" s="4">
        <f t="shared" si="428"/>
        <v>107.44499999999998</v>
      </c>
      <c r="BZ614" s="4">
        <f t="shared" si="429"/>
        <v>2.7549999999999999</v>
      </c>
      <c r="CD614" s="4">
        <f t="shared" si="430"/>
        <v>146.47</v>
      </c>
      <c r="CE614" s="4">
        <f t="shared" si="431"/>
        <v>4.5300000000000038</v>
      </c>
      <c r="CF614" s="4">
        <f>IF(COUNTIF($BH$5:$BH614,"&gt;=2")&lt;=1,SUM($BG614:$BK614)*C$8,CF613)</f>
        <v>151200</v>
      </c>
      <c r="CG614" s="4">
        <f>IF(COUNTIF($BN$5:$BN614,"&gt;=2")&lt;=1,SUM($BL614:$BP614)*D$8,CG613)</f>
        <v>604799.99999999988</v>
      </c>
      <c r="CH614" s="4">
        <f>IF(COUNTIF($BT$5:$BT614,"&gt;=2")&lt;=1,SUM($BQ614:$BU614)*E$8,CH613)</f>
        <v>2592000</v>
      </c>
      <c r="CI614" s="4">
        <f>IF(COUNTIF($BZ$5:$BZ614,"&gt;=2")&lt;=1,SUM($BV614:$BZ614)*F$8,CI613)</f>
        <v>34560000</v>
      </c>
      <c r="CJ614" s="4">
        <f t="shared" si="434"/>
        <v>13046400</v>
      </c>
      <c r="CK614" s="4">
        <f t="shared" si="435"/>
        <v>589.75</v>
      </c>
      <c r="CM614" s="4">
        <v>610</v>
      </c>
      <c r="CN614" s="4">
        <f>IF(COUNTIF($BH$5:$BH614,"&gt;=2")&gt;1,CN613,BG614)</f>
        <v>4.8999999999999995</v>
      </c>
      <c r="CO614" s="4">
        <f>IF(COUNTIF($BH$5:$BH614,"&gt;=2")&gt;1,CO613,BH614)</f>
        <v>2.1</v>
      </c>
      <c r="CP614" s="4">
        <f>IF(COUNTIF($BH$5:$BH614,"&gt;=2")&gt;1,CP613,BI614)</f>
        <v>0</v>
      </c>
      <c r="CQ614" s="4">
        <f>IF(COUNTIF($BH$5:$BH614,"&gt;=2")&gt;1,CQ613,BJ614)</f>
        <v>0</v>
      </c>
      <c r="CR614" s="4">
        <f>IF(COUNTIF($BH$5:$BH614,"&gt;=2")&gt;1,CR613,BK614)</f>
        <v>0</v>
      </c>
      <c r="CS614" s="4">
        <f>IF(COUNTIF($BN$5:$BN614,"&gt;=2")&gt;1,CS613,BL614)</f>
        <v>7</v>
      </c>
      <c r="CT614" s="4">
        <f>IF(COUNTIF($BN$5:$BN614,"&gt;=2")&gt;1,CT613,BM614)</f>
        <v>4.8999999999999995</v>
      </c>
      <c r="CU614" s="4">
        <f>IF(COUNTIF($BN$5:$BN614,"&gt;=2")&gt;1,CU613,BN614)</f>
        <v>2.1</v>
      </c>
      <c r="CV614" s="4">
        <f>IF(COUNTIF($BN$5:$BN614,"&gt;=2")&gt;1,CV613,BO614)</f>
        <v>0</v>
      </c>
      <c r="CW614" s="4">
        <f>IF(COUNTIF($BN$5:$BN614,"&gt;=2")&gt;1,CW613,BP614)</f>
        <v>0</v>
      </c>
      <c r="CX614" s="4">
        <f>IF(COUNTIF($BT$5:$BT614,"&gt;=2")&gt;1,CX613,BQ614)</f>
        <v>0</v>
      </c>
      <c r="CY614" s="4">
        <f>IF(COUNTIF($BT$5:$BT614,"&gt;=2")&gt;1,CY613,BR614)</f>
        <v>26</v>
      </c>
      <c r="CZ614" s="4">
        <f>IF(COUNTIF($BT$5:$BT614,"&gt;=2")&gt;1,CZ613,BS614)</f>
        <v>11.999999999999996</v>
      </c>
      <c r="DA614" s="4">
        <f>IF(COUNTIF($BT$5:$BT614,"&gt;=2")&gt;1,DA613,BT614)</f>
        <v>2</v>
      </c>
      <c r="DB614" s="4">
        <f>IF(COUNTIF($BT$5:$BT614,"&gt;=2")&gt;1,DB613,BU614)</f>
        <v>0</v>
      </c>
      <c r="DC614" s="4">
        <f>IF(COUNTIF($BZ$5:$BZ614,"&gt;=2")&gt;1,DC613,BV614)</f>
        <v>0</v>
      </c>
      <c r="DD614" s="4">
        <f>IF(COUNTIF($BZ$5:$BZ614,"&gt;=2")&gt;1,DD613,BW614)</f>
        <v>0</v>
      </c>
      <c r="DE614" s="4">
        <f>IF(COUNTIF($BZ$5:$BZ614,"&gt;=2")&gt;1,DE613,BX614)</f>
        <v>320</v>
      </c>
      <c r="DF614" s="4">
        <f>IF(COUNTIF($BZ$5:$BZ614,"&gt;=2")&gt;1,DF613,BY614)</f>
        <v>77.999999999999986</v>
      </c>
      <c r="DG614" s="4">
        <f>IF(COUNTIF($BZ$5:$BZ614,"&gt;=2")&gt;1,DG613,BZ614)</f>
        <v>2</v>
      </c>
      <c r="DH614" s="4">
        <f t="shared" si="436"/>
        <v>0</v>
      </c>
      <c r="DI614" s="4">
        <f t="shared" si="437"/>
        <v>0</v>
      </c>
      <c r="DJ614" s="4">
        <f t="shared" si="438"/>
        <v>0</v>
      </c>
      <c r="DK614" s="4">
        <f t="shared" si="439"/>
        <v>146.47</v>
      </c>
      <c r="DL614" s="4">
        <f t="shared" si="440"/>
        <v>4.5300000000000038</v>
      </c>
      <c r="DM614" s="4">
        <f t="shared" si="441"/>
        <v>7</v>
      </c>
      <c r="DN614" s="4">
        <f t="shared" si="442"/>
        <v>13.999999999999998</v>
      </c>
      <c r="DO614" s="4">
        <f t="shared" si="443"/>
        <v>40</v>
      </c>
      <c r="DP614" s="4">
        <f t="shared" si="444"/>
        <v>400</v>
      </c>
      <c r="DQ614" s="4">
        <f t="shared" si="445"/>
        <v>151</v>
      </c>
      <c r="DS614" s="4">
        <v>610</v>
      </c>
      <c r="DT614" s="4">
        <f>$CK614+INDEX(节奏总纲!D$4:D$163,基础状态预估!$C$2)</f>
        <v>634.00483399593907</v>
      </c>
      <c r="DU614" s="4">
        <f>$CK614+INDEX(节奏总纲!E$4:E$163,基础状态预估!$C$2)</f>
        <v>628.28268396026408</v>
      </c>
      <c r="DV614" s="4">
        <f>$CK614+INDEX(节奏总纲!F$4:F$163,基础状态预估!$C$2)</f>
        <v>621.39220630709644</v>
      </c>
      <c r="DW614" s="4">
        <f>$CK614+INDEX(节奏总纲!G$4:G$163,基础状态预估!$C$2)</f>
        <v>613.03246816526348</v>
      </c>
      <c r="DX614" s="4">
        <f>$CK614+INDEX(节奏总纲!H$4:H$163,基础状态预估!$C$2)</f>
        <v>602.69453894381218</v>
      </c>
      <c r="DY614" s="4">
        <f t="shared" si="446"/>
        <v>11.899999999999999</v>
      </c>
      <c r="DZ614" s="4">
        <f t="shared" si="447"/>
        <v>33</v>
      </c>
      <c r="EA614" s="4">
        <f t="shared" si="448"/>
        <v>334.1</v>
      </c>
      <c r="EB614" s="4">
        <f t="shared" si="449"/>
        <v>226.46999999999997</v>
      </c>
      <c r="EC614" s="4">
        <f t="shared" si="450"/>
        <v>6.5300000000000038</v>
      </c>
    </row>
    <row r="615" spans="58:133" x14ac:dyDescent="0.15">
      <c r="BF615" s="4">
        <v>611</v>
      </c>
      <c r="BG615" s="4">
        <f t="shared" si="432"/>
        <v>427.7</v>
      </c>
      <c r="BH615" s="4">
        <f t="shared" si="433"/>
        <v>183.29999999999998</v>
      </c>
      <c r="BL615" s="4">
        <f t="shared" si="421"/>
        <v>302.5</v>
      </c>
      <c r="BM615" s="4">
        <f t="shared" si="422"/>
        <v>211.75</v>
      </c>
      <c r="BN615" s="4">
        <f t="shared" si="423"/>
        <v>90.75</v>
      </c>
      <c r="BR615" s="4">
        <f t="shared" si="424"/>
        <v>384.8</v>
      </c>
      <c r="BS615" s="4">
        <f t="shared" si="425"/>
        <v>177.59999999999997</v>
      </c>
      <c r="BT615" s="4">
        <f t="shared" si="426"/>
        <v>29.6</v>
      </c>
      <c r="BX615" s="4">
        <f t="shared" si="427"/>
        <v>441.6</v>
      </c>
      <c r="BY615" s="4">
        <f t="shared" si="428"/>
        <v>107.63999999999997</v>
      </c>
      <c r="BZ615" s="4">
        <f t="shared" si="429"/>
        <v>2.7600000000000002</v>
      </c>
      <c r="CD615" s="4">
        <f t="shared" si="430"/>
        <v>147.44</v>
      </c>
      <c r="CE615" s="4">
        <f t="shared" si="431"/>
        <v>4.5600000000000041</v>
      </c>
      <c r="CF615" s="4">
        <f>IF(COUNTIF($BH$5:$BH615,"&gt;=2")&lt;=1,SUM($BG615:$BK615)*C$8,CF614)</f>
        <v>151200</v>
      </c>
      <c r="CG615" s="4">
        <f>IF(COUNTIF($BN$5:$BN615,"&gt;=2")&lt;=1,SUM($BL615:$BP615)*D$8,CG614)</f>
        <v>604799.99999999988</v>
      </c>
      <c r="CH615" s="4">
        <f>IF(COUNTIF($BT$5:$BT615,"&gt;=2")&lt;=1,SUM($BQ615:$BU615)*E$8,CH614)</f>
        <v>2592000</v>
      </c>
      <c r="CI615" s="4">
        <f>IF(COUNTIF($BZ$5:$BZ615,"&gt;=2")&lt;=1,SUM($BV615:$BZ615)*F$8,CI614)</f>
        <v>34560000</v>
      </c>
      <c r="CJ615" s="4">
        <f t="shared" si="434"/>
        <v>13132800</v>
      </c>
      <c r="CK615" s="4">
        <f t="shared" si="435"/>
        <v>590.75</v>
      </c>
      <c r="CM615" s="4">
        <v>611</v>
      </c>
      <c r="CN615" s="4">
        <f>IF(COUNTIF($BH$5:$BH615,"&gt;=2")&gt;1,CN614,BG615)</f>
        <v>4.8999999999999995</v>
      </c>
      <c r="CO615" s="4">
        <f>IF(COUNTIF($BH$5:$BH615,"&gt;=2")&gt;1,CO614,BH615)</f>
        <v>2.1</v>
      </c>
      <c r="CP615" s="4">
        <f>IF(COUNTIF($BH$5:$BH615,"&gt;=2")&gt;1,CP614,BI615)</f>
        <v>0</v>
      </c>
      <c r="CQ615" s="4">
        <f>IF(COUNTIF($BH$5:$BH615,"&gt;=2")&gt;1,CQ614,BJ615)</f>
        <v>0</v>
      </c>
      <c r="CR615" s="4">
        <f>IF(COUNTIF($BH$5:$BH615,"&gt;=2")&gt;1,CR614,BK615)</f>
        <v>0</v>
      </c>
      <c r="CS615" s="4">
        <f>IF(COUNTIF($BN$5:$BN615,"&gt;=2")&gt;1,CS614,BL615)</f>
        <v>7</v>
      </c>
      <c r="CT615" s="4">
        <f>IF(COUNTIF($BN$5:$BN615,"&gt;=2")&gt;1,CT614,BM615)</f>
        <v>4.8999999999999995</v>
      </c>
      <c r="CU615" s="4">
        <f>IF(COUNTIF($BN$5:$BN615,"&gt;=2")&gt;1,CU614,BN615)</f>
        <v>2.1</v>
      </c>
      <c r="CV615" s="4">
        <f>IF(COUNTIF($BN$5:$BN615,"&gt;=2")&gt;1,CV614,BO615)</f>
        <v>0</v>
      </c>
      <c r="CW615" s="4">
        <f>IF(COUNTIF($BN$5:$BN615,"&gt;=2")&gt;1,CW614,BP615)</f>
        <v>0</v>
      </c>
      <c r="CX615" s="4">
        <f>IF(COUNTIF($BT$5:$BT615,"&gt;=2")&gt;1,CX614,BQ615)</f>
        <v>0</v>
      </c>
      <c r="CY615" s="4">
        <f>IF(COUNTIF($BT$5:$BT615,"&gt;=2")&gt;1,CY614,BR615)</f>
        <v>26</v>
      </c>
      <c r="CZ615" s="4">
        <f>IF(COUNTIF($BT$5:$BT615,"&gt;=2")&gt;1,CZ614,BS615)</f>
        <v>11.999999999999996</v>
      </c>
      <c r="DA615" s="4">
        <f>IF(COUNTIF($BT$5:$BT615,"&gt;=2")&gt;1,DA614,BT615)</f>
        <v>2</v>
      </c>
      <c r="DB615" s="4">
        <f>IF(COUNTIF($BT$5:$BT615,"&gt;=2")&gt;1,DB614,BU615)</f>
        <v>0</v>
      </c>
      <c r="DC615" s="4">
        <f>IF(COUNTIF($BZ$5:$BZ615,"&gt;=2")&gt;1,DC614,BV615)</f>
        <v>0</v>
      </c>
      <c r="DD615" s="4">
        <f>IF(COUNTIF($BZ$5:$BZ615,"&gt;=2")&gt;1,DD614,BW615)</f>
        <v>0</v>
      </c>
      <c r="DE615" s="4">
        <f>IF(COUNTIF($BZ$5:$BZ615,"&gt;=2")&gt;1,DE614,BX615)</f>
        <v>320</v>
      </c>
      <c r="DF615" s="4">
        <f>IF(COUNTIF($BZ$5:$BZ615,"&gt;=2")&gt;1,DF614,BY615)</f>
        <v>77.999999999999986</v>
      </c>
      <c r="DG615" s="4">
        <f>IF(COUNTIF($BZ$5:$BZ615,"&gt;=2")&gt;1,DG614,BZ615)</f>
        <v>2</v>
      </c>
      <c r="DH615" s="4">
        <f t="shared" si="436"/>
        <v>0</v>
      </c>
      <c r="DI615" s="4">
        <f t="shared" si="437"/>
        <v>0</v>
      </c>
      <c r="DJ615" s="4">
        <f t="shared" si="438"/>
        <v>0</v>
      </c>
      <c r="DK615" s="4">
        <f t="shared" si="439"/>
        <v>147.44</v>
      </c>
      <c r="DL615" s="4">
        <f t="shared" si="440"/>
        <v>4.5600000000000041</v>
      </c>
      <c r="DM615" s="4">
        <f t="shared" si="441"/>
        <v>7</v>
      </c>
      <c r="DN615" s="4">
        <f t="shared" si="442"/>
        <v>13.999999999999998</v>
      </c>
      <c r="DO615" s="4">
        <f t="shared" si="443"/>
        <v>40</v>
      </c>
      <c r="DP615" s="4">
        <f t="shared" si="444"/>
        <v>400</v>
      </c>
      <c r="DQ615" s="4">
        <f t="shared" si="445"/>
        <v>152</v>
      </c>
      <c r="DS615" s="4">
        <v>611</v>
      </c>
      <c r="DT615" s="4">
        <f>$CK615+INDEX(节奏总纲!D$4:D$163,基础状态预估!$C$2)</f>
        <v>635.00483399593907</v>
      </c>
      <c r="DU615" s="4">
        <f>$CK615+INDEX(节奏总纲!E$4:E$163,基础状态预估!$C$2)</f>
        <v>629.28268396026408</v>
      </c>
      <c r="DV615" s="4">
        <f>$CK615+INDEX(节奏总纲!F$4:F$163,基础状态预估!$C$2)</f>
        <v>622.39220630709644</v>
      </c>
      <c r="DW615" s="4">
        <f>$CK615+INDEX(节奏总纲!G$4:G$163,基础状态预估!$C$2)</f>
        <v>614.03246816526348</v>
      </c>
      <c r="DX615" s="4">
        <f>$CK615+INDEX(节奏总纲!H$4:H$163,基础状态预估!$C$2)</f>
        <v>603.69453894381218</v>
      </c>
      <c r="DY615" s="4">
        <f t="shared" si="446"/>
        <v>11.899999999999999</v>
      </c>
      <c r="DZ615" s="4">
        <f t="shared" si="447"/>
        <v>33</v>
      </c>
      <c r="EA615" s="4">
        <f t="shared" si="448"/>
        <v>334.1</v>
      </c>
      <c r="EB615" s="4">
        <f t="shared" si="449"/>
        <v>227.44</v>
      </c>
      <c r="EC615" s="4">
        <f t="shared" si="450"/>
        <v>6.5600000000000041</v>
      </c>
    </row>
    <row r="616" spans="58:133" x14ac:dyDescent="0.15">
      <c r="BF616" s="4">
        <v>612</v>
      </c>
      <c r="BG616" s="4">
        <f t="shared" si="432"/>
        <v>428.4</v>
      </c>
      <c r="BH616" s="4">
        <f t="shared" si="433"/>
        <v>183.6</v>
      </c>
      <c r="BL616" s="4">
        <f t="shared" si="421"/>
        <v>303</v>
      </c>
      <c r="BM616" s="4">
        <f t="shared" si="422"/>
        <v>212.1</v>
      </c>
      <c r="BN616" s="4">
        <f t="shared" si="423"/>
        <v>90.899999999999991</v>
      </c>
      <c r="BR616" s="4">
        <f t="shared" si="424"/>
        <v>385.45</v>
      </c>
      <c r="BS616" s="4">
        <f t="shared" si="425"/>
        <v>177.89999999999995</v>
      </c>
      <c r="BT616" s="4">
        <f t="shared" si="426"/>
        <v>29.650000000000002</v>
      </c>
      <c r="BX616" s="4">
        <f t="shared" si="427"/>
        <v>442.40000000000003</v>
      </c>
      <c r="BY616" s="4">
        <f t="shared" si="428"/>
        <v>107.83499999999998</v>
      </c>
      <c r="BZ616" s="4">
        <f t="shared" si="429"/>
        <v>2.7650000000000001</v>
      </c>
      <c r="CD616" s="4">
        <f t="shared" si="430"/>
        <v>148.41</v>
      </c>
      <c r="CE616" s="4">
        <f t="shared" si="431"/>
        <v>4.5900000000000043</v>
      </c>
      <c r="CF616" s="4">
        <f>IF(COUNTIF($BH$5:$BH616,"&gt;=2")&lt;=1,SUM($BG616:$BK616)*C$8,CF615)</f>
        <v>151200</v>
      </c>
      <c r="CG616" s="4">
        <f>IF(COUNTIF($BN$5:$BN616,"&gt;=2")&lt;=1,SUM($BL616:$BP616)*D$8,CG615)</f>
        <v>604799.99999999988</v>
      </c>
      <c r="CH616" s="4">
        <f>IF(COUNTIF($BT$5:$BT616,"&gt;=2")&lt;=1,SUM($BQ616:$BU616)*E$8,CH615)</f>
        <v>2592000</v>
      </c>
      <c r="CI616" s="4">
        <f>IF(COUNTIF($BZ$5:$BZ616,"&gt;=2")&lt;=1,SUM($BV616:$BZ616)*F$8,CI615)</f>
        <v>34560000</v>
      </c>
      <c r="CJ616" s="4">
        <f t="shared" si="434"/>
        <v>13219200</v>
      </c>
      <c r="CK616" s="4">
        <f t="shared" si="435"/>
        <v>591.75</v>
      </c>
      <c r="CM616" s="4">
        <v>612</v>
      </c>
      <c r="CN616" s="4">
        <f>IF(COUNTIF($BH$5:$BH616,"&gt;=2")&gt;1,CN615,BG616)</f>
        <v>4.8999999999999995</v>
      </c>
      <c r="CO616" s="4">
        <f>IF(COUNTIF($BH$5:$BH616,"&gt;=2")&gt;1,CO615,BH616)</f>
        <v>2.1</v>
      </c>
      <c r="CP616" s="4">
        <f>IF(COUNTIF($BH$5:$BH616,"&gt;=2")&gt;1,CP615,BI616)</f>
        <v>0</v>
      </c>
      <c r="CQ616" s="4">
        <f>IF(COUNTIF($BH$5:$BH616,"&gt;=2")&gt;1,CQ615,BJ616)</f>
        <v>0</v>
      </c>
      <c r="CR616" s="4">
        <f>IF(COUNTIF($BH$5:$BH616,"&gt;=2")&gt;1,CR615,BK616)</f>
        <v>0</v>
      </c>
      <c r="CS616" s="4">
        <f>IF(COUNTIF($BN$5:$BN616,"&gt;=2")&gt;1,CS615,BL616)</f>
        <v>7</v>
      </c>
      <c r="CT616" s="4">
        <f>IF(COUNTIF($BN$5:$BN616,"&gt;=2")&gt;1,CT615,BM616)</f>
        <v>4.8999999999999995</v>
      </c>
      <c r="CU616" s="4">
        <f>IF(COUNTIF($BN$5:$BN616,"&gt;=2")&gt;1,CU615,BN616)</f>
        <v>2.1</v>
      </c>
      <c r="CV616" s="4">
        <f>IF(COUNTIF($BN$5:$BN616,"&gt;=2")&gt;1,CV615,BO616)</f>
        <v>0</v>
      </c>
      <c r="CW616" s="4">
        <f>IF(COUNTIF($BN$5:$BN616,"&gt;=2")&gt;1,CW615,BP616)</f>
        <v>0</v>
      </c>
      <c r="CX616" s="4">
        <f>IF(COUNTIF($BT$5:$BT616,"&gt;=2")&gt;1,CX615,BQ616)</f>
        <v>0</v>
      </c>
      <c r="CY616" s="4">
        <f>IF(COUNTIF($BT$5:$BT616,"&gt;=2")&gt;1,CY615,BR616)</f>
        <v>26</v>
      </c>
      <c r="CZ616" s="4">
        <f>IF(COUNTIF($BT$5:$BT616,"&gt;=2")&gt;1,CZ615,BS616)</f>
        <v>11.999999999999996</v>
      </c>
      <c r="DA616" s="4">
        <f>IF(COUNTIF($BT$5:$BT616,"&gt;=2")&gt;1,DA615,BT616)</f>
        <v>2</v>
      </c>
      <c r="DB616" s="4">
        <f>IF(COUNTIF($BT$5:$BT616,"&gt;=2")&gt;1,DB615,BU616)</f>
        <v>0</v>
      </c>
      <c r="DC616" s="4">
        <f>IF(COUNTIF($BZ$5:$BZ616,"&gt;=2")&gt;1,DC615,BV616)</f>
        <v>0</v>
      </c>
      <c r="DD616" s="4">
        <f>IF(COUNTIF($BZ$5:$BZ616,"&gt;=2")&gt;1,DD615,BW616)</f>
        <v>0</v>
      </c>
      <c r="DE616" s="4">
        <f>IF(COUNTIF($BZ$5:$BZ616,"&gt;=2")&gt;1,DE615,BX616)</f>
        <v>320</v>
      </c>
      <c r="DF616" s="4">
        <f>IF(COUNTIF($BZ$5:$BZ616,"&gt;=2")&gt;1,DF615,BY616)</f>
        <v>77.999999999999986</v>
      </c>
      <c r="DG616" s="4">
        <f>IF(COUNTIF($BZ$5:$BZ616,"&gt;=2")&gt;1,DG615,BZ616)</f>
        <v>2</v>
      </c>
      <c r="DH616" s="4">
        <f t="shared" si="436"/>
        <v>0</v>
      </c>
      <c r="DI616" s="4">
        <f t="shared" si="437"/>
        <v>0</v>
      </c>
      <c r="DJ616" s="4">
        <f t="shared" si="438"/>
        <v>0</v>
      </c>
      <c r="DK616" s="4">
        <f t="shared" si="439"/>
        <v>148.41</v>
      </c>
      <c r="DL616" s="4">
        <f t="shared" si="440"/>
        <v>4.5900000000000043</v>
      </c>
      <c r="DM616" s="4">
        <f t="shared" si="441"/>
        <v>7</v>
      </c>
      <c r="DN616" s="4">
        <f t="shared" si="442"/>
        <v>13.999999999999998</v>
      </c>
      <c r="DO616" s="4">
        <f t="shared" si="443"/>
        <v>40</v>
      </c>
      <c r="DP616" s="4">
        <f t="shared" si="444"/>
        <v>400</v>
      </c>
      <c r="DQ616" s="4">
        <f t="shared" si="445"/>
        <v>153</v>
      </c>
      <c r="DS616" s="4">
        <v>612</v>
      </c>
      <c r="DT616" s="4">
        <f>$CK616+INDEX(节奏总纲!D$4:D$163,基础状态预估!$C$2)</f>
        <v>636.00483399593907</v>
      </c>
      <c r="DU616" s="4">
        <f>$CK616+INDEX(节奏总纲!E$4:E$163,基础状态预估!$C$2)</f>
        <v>630.28268396026408</v>
      </c>
      <c r="DV616" s="4">
        <f>$CK616+INDEX(节奏总纲!F$4:F$163,基础状态预估!$C$2)</f>
        <v>623.39220630709644</v>
      </c>
      <c r="DW616" s="4">
        <f>$CK616+INDEX(节奏总纲!G$4:G$163,基础状态预估!$C$2)</f>
        <v>615.03246816526348</v>
      </c>
      <c r="DX616" s="4">
        <f>$CK616+INDEX(节奏总纲!H$4:H$163,基础状态预估!$C$2)</f>
        <v>604.69453894381218</v>
      </c>
      <c r="DY616" s="4">
        <f t="shared" si="446"/>
        <v>11.899999999999999</v>
      </c>
      <c r="DZ616" s="4">
        <f t="shared" si="447"/>
        <v>33</v>
      </c>
      <c r="EA616" s="4">
        <f t="shared" si="448"/>
        <v>334.1</v>
      </c>
      <c r="EB616" s="4">
        <f t="shared" si="449"/>
        <v>228.40999999999997</v>
      </c>
      <c r="EC616" s="4">
        <f t="shared" si="450"/>
        <v>6.5900000000000043</v>
      </c>
    </row>
    <row r="617" spans="58:133" x14ac:dyDescent="0.15">
      <c r="BF617" s="4">
        <v>613</v>
      </c>
      <c r="BG617" s="4">
        <f t="shared" si="432"/>
        <v>429.09999999999997</v>
      </c>
      <c r="BH617" s="4">
        <f t="shared" si="433"/>
        <v>183.9</v>
      </c>
      <c r="BL617" s="4">
        <f t="shared" si="421"/>
        <v>303.5</v>
      </c>
      <c r="BM617" s="4">
        <f t="shared" si="422"/>
        <v>212.45</v>
      </c>
      <c r="BN617" s="4">
        <f t="shared" si="423"/>
        <v>91.05</v>
      </c>
      <c r="BR617" s="4">
        <f t="shared" si="424"/>
        <v>386.1</v>
      </c>
      <c r="BS617" s="4">
        <f t="shared" si="425"/>
        <v>178.19999999999996</v>
      </c>
      <c r="BT617" s="4">
        <f t="shared" si="426"/>
        <v>29.700000000000003</v>
      </c>
      <c r="BX617" s="4">
        <f t="shared" si="427"/>
        <v>443.20000000000005</v>
      </c>
      <c r="BY617" s="4">
        <f t="shared" si="428"/>
        <v>108.02999999999997</v>
      </c>
      <c r="BZ617" s="4">
        <f t="shared" si="429"/>
        <v>2.77</v>
      </c>
      <c r="CD617" s="4">
        <f t="shared" si="430"/>
        <v>149.38</v>
      </c>
      <c r="CE617" s="4">
        <f t="shared" si="431"/>
        <v>4.6200000000000045</v>
      </c>
      <c r="CF617" s="4">
        <f>IF(COUNTIF($BH$5:$BH617,"&gt;=2")&lt;=1,SUM($BG617:$BK617)*C$8,CF616)</f>
        <v>151200</v>
      </c>
      <c r="CG617" s="4">
        <f>IF(COUNTIF($BN$5:$BN617,"&gt;=2")&lt;=1,SUM($BL617:$BP617)*D$8,CG616)</f>
        <v>604799.99999999988</v>
      </c>
      <c r="CH617" s="4">
        <f>IF(COUNTIF($BT$5:$BT617,"&gt;=2")&lt;=1,SUM($BQ617:$BU617)*E$8,CH616)</f>
        <v>2592000</v>
      </c>
      <c r="CI617" s="4">
        <f>IF(COUNTIF($BZ$5:$BZ617,"&gt;=2")&lt;=1,SUM($BV617:$BZ617)*F$8,CI616)</f>
        <v>34560000</v>
      </c>
      <c r="CJ617" s="4">
        <f t="shared" si="434"/>
        <v>13305600</v>
      </c>
      <c r="CK617" s="4">
        <f t="shared" si="435"/>
        <v>592.75</v>
      </c>
      <c r="CM617" s="4">
        <v>613</v>
      </c>
      <c r="CN617" s="4">
        <f>IF(COUNTIF($BH$5:$BH617,"&gt;=2")&gt;1,CN616,BG617)</f>
        <v>4.8999999999999995</v>
      </c>
      <c r="CO617" s="4">
        <f>IF(COUNTIF($BH$5:$BH617,"&gt;=2")&gt;1,CO616,BH617)</f>
        <v>2.1</v>
      </c>
      <c r="CP617" s="4">
        <f>IF(COUNTIF($BH$5:$BH617,"&gt;=2")&gt;1,CP616,BI617)</f>
        <v>0</v>
      </c>
      <c r="CQ617" s="4">
        <f>IF(COUNTIF($BH$5:$BH617,"&gt;=2")&gt;1,CQ616,BJ617)</f>
        <v>0</v>
      </c>
      <c r="CR617" s="4">
        <f>IF(COUNTIF($BH$5:$BH617,"&gt;=2")&gt;1,CR616,BK617)</f>
        <v>0</v>
      </c>
      <c r="CS617" s="4">
        <f>IF(COUNTIF($BN$5:$BN617,"&gt;=2")&gt;1,CS616,BL617)</f>
        <v>7</v>
      </c>
      <c r="CT617" s="4">
        <f>IF(COUNTIF($BN$5:$BN617,"&gt;=2")&gt;1,CT616,BM617)</f>
        <v>4.8999999999999995</v>
      </c>
      <c r="CU617" s="4">
        <f>IF(COUNTIF($BN$5:$BN617,"&gt;=2")&gt;1,CU616,BN617)</f>
        <v>2.1</v>
      </c>
      <c r="CV617" s="4">
        <f>IF(COUNTIF($BN$5:$BN617,"&gt;=2")&gt;1,CV616,BO617)</f>
        <v>0</v>
      </c>
      <c r="CW617" s="4">
        <f>IF(COUNTIF($BN$5:$BN617,"&gt;=2")&gt;1,CW616,BP617)</f>
        <v>0</v>
      </c>
      <c r="CX617" s="4">
        <f>IF(COUNTIF($BT$5:$BT617,"&gt;=2")&gt;1,CX616,BQ617)</f>
        <v>0</v>
      </c>
      <c r="CY617" s="4">
        <f>IF(COUNTIF($BT$5:$BT617,"&gt;=2")&gt;1,CY616,BR617)</f>
        <v>26</v>
      </c>
      <c r="CZ617" s="4">
        <f>IF(COUNTIF($BT$5:$BT617,"&gt;=2")&gt;1,CZ616,BS617)</f>
        <v>11.999999999999996</v>
      </c>
      <c r="DA617" s="4">
        <f>IF(COUNTIF($BT$5:$BT617,"&gt;=2")&gt;1,DA616,BT617)</f>
        <v>2</v>
      </c>
      <c r="DB617" s="4">
        <f>IF(COUNTIF($BT$5:$BT617,"&gt;=2")&gt;1,DB616,BU617)</f>
        <v>0</v>
      </c>
      <c r="DC617" s="4">
        <f>IF(COUNTIF($BZ$5:$BZ617,"&gt;=2")&gt;1,DC616,BV617)</f>
        <v>0</v>
      </c>
      <c r="DD617" s="4">
        <f>IF(COUNTIF($BZ$5:$BZ617,"&gt;=2")&gt;1,DD616,BW617)</f>
        <v>0</v>
      </c>
      <c r="DE617" s="4">
        <f>IF(COUNTIF($BZ$5:$BZ617,"&gt;=2")&gt;1,DE616,BX617)</f>
        <v>320</v>
      </c>
      <c r="DF617" s="4">
        <f>IF(COUNTIF($BZ$5:$BZ617,"&gt;=2")&gt;1,DF616,BY617)</f>
        <v>77.999999999999986</v>
      </c>
      <c r="DG617" s="4">
        <f>IF(COUNTIF($BZ$5:$BZ617,"&gt;=2")&gt;1,DG616,BZ617)</f>
        <v>2</v>
      </c>
      <c r="DH617" s="4">
        <f t="shared" si="436"/>
        <v>0</v>
      </c>
      <c r="DI617" s="4">
        <f t="shared" si="437"/>
        <v>0</v>
      </c>
      <c r="DJ617" s="4">
        <f t="shared" si="438"/>
        <v>0</v>
      </c>
      <c r="DK617" s="4">
        <f t="shared" si="439"/>
        <v>149.38</v>
      </c>
      <c r="DL617" s="4">
        <f t="shared" si="440"/>
        <v>4.6200000000000045</v>
      </c>
      <c r="DM617" s="4">
        <f t="shared" si="441"/>
        <v>7</v>
      </c>
      <c r="DN617" s="4">
        <f t="shared" si="442"/>
        <v>13.999999999999998</v>
      </c>
      <c r="DO617" s="4">
        <f t="shared" si="443"/>
        <v>40</v>
      </c>
      <c r="DP617" s="4">
        <f t="shared" si="444"/>
        <v>400</v>
      </c>
      <c r="DQ617" s="4">
        <f t="shared" si="445"/>
        <v>154</v>
      </c>
      <c r="DS617" s="4">
        <v>613</v>
      </c>
      <c r="DT617" s="4">
        <f>$CK617+INDEX(节奏总纲!D$4:D$163,基础状态预估!$C$2)</f>
        <v>637.00483399593907</v>
      </c>
      <c r="DU617" s="4">
        <f>$CK617+INDEX(节奏总纲!E$4:E$163,基础状态预估!$C$2)</f>
        <v>631.28268396026408</v>
      </c>
      <c r="DV617" s="4">
        <f>$CK617+INDEX(节奏总纲!F$4:F$163,基础状态预估!$C$2)</f>
        <v>624.39220630709644</v>
      </c>
      <c r="DW617" s="4">
        <f>$CK617+INDEX(节奏总纲!G$4:G$163,基础状态预估!$C$2)</f>
        <v>616.03246816526348</v>
      </c>
      <c r="DX617" s="4">
        <f>$CK617+INDEX(节奏总纲!H$4:H$163,基础状态预估!$C$2)</f>
        <v>605.69453894381218</v>
      </c>
      <c r="DY617" s="4">
        <f t="shared" si="446"/>
        <v>11.899999999999999</v>
      </c>
      <c r="DZ617" s="4">
        <f t="shared" si="447"/>
        <v>33</v>
      </c>
      <c r="EA617" s="4">
        <f t="shared" si="448"/>
        <v>334.1</v>
      </c>
      <c r="EB617" s="4">
        <f t="shared" si="449"/>
        <v>229.38</v>
      </c>
      <c r="EC617" s="4">
        <f t="shared" si="450"/>
        <v>6.6200000000000045</v>
      </c>
    </row>
    <row r="618" spans="58:133" x14ac:dyDescent="0.15">
      <c r="BF618" s="4">
        <v>614</v>
      </c>
      <c r="BG618" s="4">
        <f t="shared" si="432"/>
        <v>429.79999999999995</v>
      </c>
      <c r="BH618" s="4">
        <f t="shared" si="433"/>
        <v>184.2</v>
      </c>
      <c r="BL618" s="4">
        <f t="shared" si="421"/>
        <v>304</v>
      </c>
      <c r="BM618" s="4">
        <f t="shared" si="422"/>
        <v>212.79999999999998</v>
      </c>
      <c r="BN618" s="4">
        <f t="shared" si="423"/>
        <v>91.2</v>
      </c>
      <c r="BR618" s="4">
        <f t="shared" si="424"/>
        <v>386.75</v>
      </c>
      <c r="BS618" s="4">
        <f t="shared" si="425"/>
        <v>178.49999999999997</v>
      </c>
      <c r="BT618" s="4">
        <f t="shared" si="426"/>
        <v>29.75</v>
      </c>
      <c r="BX618" s="4">
        <f t="shared" si="427"/>
        <v>444</v>
      </c>
      <c r="BY618" s="4">
        <f t="shared" si="428"/>
        <v>108.22499999999997</v>
      </c>
      <c r="BZ618" s="4">
        <f t="shared" si="429"/>
        <v>2.7749999999999999</v>
      </c>
      <c r="CD618" s="4">
        <f t="shared" si="430"/>
        <v>150.35</v>
      </c>
      <c r="CE618" s="4">
        <f t="shared" si="431"/>
        <v>4.6500000000000039</v>
      </c>
      <c r="CF618" s="4">
        <f>IF(COUNTIF($BH$5:$BH618,"&gt;=2")&lt;=1,SUM($BG618:$BK618)*C$8,CF617)</f>
        <v>151200</v>
      </c>
      <c r="CG618" s="4">
        <f>IF(COUNTIF($BN$5:$BN618,"&gt;=2")&lt;=1,SUM($BL618:$BP618)*D$8,CG617)</f>
        <v>604799.99999999988</v>
      </c>
      <c r="CH618" s="4">
        <f>IF(COUNTIF($BT$5:$BT618,"&gt;=2")&lt;=1,SUM($BQ618:$BU618)*E$8,CH617)</f>
        <v>2592000</v>
      </c>
      <c r="CI618" s="4">
        <f>IF(COUNTIF($BZ$5:$BZ618,"&gt;=2")&lt;=1,SUM($BV618:$BZ618)*F$8,CI617)</f>
        <v>34560000</v>
      </c>
      <c r="CJ618" s="4">
        <f t="shared" si="434"/>
        <v>13392000</v>
      </c>
      <c r="CK618" s="4">
        <f t="shared" si="435"/>
        <v>593.75</v>
      </c>
      <c r="CM618" s="4">
        <v>614</v>
      </c>
      <c r="CN618" s="4">
        <f>IF(COUNTIF($BH$5:$BH618,"&gt;=2")&gt;1,CN617,BG618)</f>
        <v>4.8999999999999995</v>
      </c>
      <c r="CO618" s="4">
        <f>IF(COUNTIF($BH$5:$BH618,"&gt;=2")&gt;1,CO617,BH618)</f>
        <v>2.1</v>
      </c>
      <c r="CP618" s="4">
        <f>IF(COUNTIF($BH$5:$BH618,"&gt;=2")&gt;1,CP617,BI618)</f>
        <v>0</v>
      </c>
      <c r="CQ618" s="4">
        <f>IF(COUNTIF($BH$5:$BH618,"&gt;=2")&gt;1,CQ617,BJ618)</f>
        <v>0</v>
      </c>
      <c r="CR618" s="4">
        <f>IF(COUNTIF($BH$5:$BH618,"&gt;=2")&gt;1,CR617,BK618)</f>
        <v>0</v>
      </c>
      <c r="CS618" s="4">
        <f>IF(COUNTIF($BN$5:$BN618,"&gt;=2")&gt;1,CS617,BL618)</f>
        <v>7</v>
      </c>
      <c r="CT618" s="4">
        <f>IF(COUNTIF($BN$5:$BN618,"&gt;=2")&gt;1,CT617,BM618)</f>
        <v>4.8999999999999995</v>
      </c>
      <c r="CU618" s="4">
        <f>IF(COUNTIF($BN$5:$BN618,"&gt;=2")&gt;1,CU617,BN618)</f>
        <v>2.1</v>
      </c>
      <c r="CV618" s="4">
        <f>IF(COUNTIF($BN$5:$BN618,"&gt;=2")&gt;1,CV617,BO618)</f>
        <v>0</v>
      </c>
      <c r="CW618" s="4">
        <f>IF(COUNTIF($BN$5:$BN618,"&gt;=2")&gt;1,CW617,BP618)</f>
        <v>0</v>
      </c>
      <c r="CX618" s="4">
        <f>IF(COUNTIF($BT$5:$BT618,"&gt;=2")&gt;1,CX617,BQ618)</f>
        <v>0</v>
      </c>
      <c r="CY618" s="4">
        <f>IF(COUNTIF($BT$5:$BT618,"&gt;=2")&gt;1,CY617,BR618)</f>
        <v>26</v>
      </c>
      <c r="CZ618" s="4">
        <f>IF(COUNTIF($BT$5:$BT618,"&gt;=2")&gt;1,CZ617,BS618)</f>
        <v>11.999999999999996</v>
      </c>
      <c r="DA618" s="4">
        <f>IF(COUNTIF($BT$5:$BT618,"&gt;=2")&gt;1,DA617,BT618)</f>
        <v>2</v>
      </c>
      <c r="DB618" s="4">
        <f>IF(COUNTIF($BT$5:$BT618,"&gt;=2")&gt;1,DB617,BU618)</f>
        <v>0</v>
      </c>
      <c r="DC618" s="4">
        <f>IF(COUNTIF($BZ$5:$BZ618,"&gt;=2")&gt;1,DC617,BV618)</f>
        <v>0</v>
      </c>
      <c r="DD618" s="4">
        <f>IF(COUNTIF($BZ$5:$BZ618,"&gt;=2")&gt;1,DD617,BW618)</f>
        <v>0</v>
      </c>
      <c r="DE618" s="4">
        <f>IF(COUNTIF($BZ$5:$BZ618,"&gt;=2")&gt;1,DE617,BX618)</f>
        <v>320</v>
      </c>
      <c r="DF618" s="4">
        <f>IF(COUNTIF($BZ$5:$BZ618,"&gt;=2")&gt;1,DF617,BY618)</f>
        <v>77.999999999999986</v>
      </c>
      <c r="DG618" s="4">
        <f>IF(COUNTIF($BZ$5:$BZ618,"&gt;=2")&gt;1,DG617,BZ618)</f>
        <v>2</v>
      </c>
      <c r="DH618" s="4">
        <f t="shared" si="436"/>
        <v>0</v>
      </c>
      <c r="DI618" s="4">
        <f t="shared" si="437"/>
        <v>0</v>
      </c>
      <c r="DJ618" s="4">
        <f t="shared" si="438"/>
        <v>0</v>
      </c>
      <c r="DK618" s="4">
        <f t="shared" si="439"/>
        <v>150.35</v>
      </c>
      <c r="DL618" s="4">
        <f t="shared" si="440"/>
        <v>4.6500000000000039</v>
      </c>
      <c r="DM618" s="4">
        <f t="shared" si="441"/>
        <v>7</v>
      </c>
      <c r="DN618" s="4">
        <f t="shared" si="442"/>
        <v>13.999999999999998</v>
      </c>
      <c r="DO618" s="4">
        <f t="shared" si="443"/>
        <v>40</v>
      </c>
      <c r="DP618" s="4">
        <f t="shared" si="444"/>
        <v>400</v>
      </c>
      <c r="DQ618" s="4">
        <f t="shared" si="445"/>
        <v>155</v>
      </c>
      <c r="DS618" s="4">
        <v>614</v>
      </c>
      <c r="DT618" s="4">
        <f>$CK618+INDEX(节奏总纲!D$4:D$163,基础状态预估!$C$2)</f>
        <v>638.00483399593907</v>
      </c>
      <c r="DU618" s="4">
        <f>$CK618+INDEX(节奏总纲!E$4:E$163,基础状态预估!$C$2)</f>
        <v>632.28268396026408</v>
      </c>
      <c r="DV618" s="4">
        <f>$CK618+INDEX(节奏总纲!F$4:F$163,基础状态预估!$C$2)</f>
        <v>625.39220630709644</v>
      </c>
      <c r="DW618" s="4">
        <f>$CK618+INDEX(节奏总纲!G$4:G$163,基础状态预估!$C$2)</f>
        <v>617.03246816526348</v>
      </c>
      <c r="DX618" s="4">
        <f>$CK618+INDEX(节奏总纲!H$4:H$163,基础状态预估!$C$2)</f>
        <v>606.69453894381218</v>
      </c>
      <c r="DY618" s="4">
        <f t="shared" si="446"/>
        <v>11.899999999999999</v>
      </c>
      <c r="DZ618" s="4">
        <f t="shared" si="447"/>
        <v>33</v>
      </c>
      <c r="EA618" s="4">
        <f t="shared" si="448"/>
        <v>334.1</v>
      </c>
      <c r="EB618" s="4">
        <f t="shared" si="449"/>
        <v>230.34999999999997</v>
      </c>
      <c r="EC618" s="4">
        <f t="shared" si="450"/>
        <v>6.6500000000000039</v>
      </c>
    </row>
    <row r="619" spans="58:133" x14ac:dyDescent="0.15">
      <c r="BF619" s="4">
        <v>615</v>
      </c>
      <c r="BG619" s="4">
        <f t="shared" si="432"/>
        <v>430.5</v>
      </c>
      <c r="BH619" s="4">
        <f t="shared" si="433"/>
        <v>184.5</v>
      </c>
      <c r="BL619" s="4">
        <f t="shared" si="421"/>
        <v>304.5</v>
      </c>
      <c r="BM619" s="4">
        <f t="shared" si="422"/>
        <v>213.14999999999998</v>
      </c>
      <c r="BN619" s="4">
        <f t="shared" si="423"/>
        <v>91.35</v>
      </c>
      <c r="BR619" s="4">
        <f t="shared" si="424"/>
        <v>387.40000000000003</v>
      </c>
      <c r="BS619" s="4">
        <f t="shared" si="425"/>
        <v>178.79999999999995</v>
      </c>
      <c r="BT619" s="4">
        <f t="shared" si="426"/>
        <v>29.8</v>
      </c>
      <c r="BX619" s="4">
        <f t="shared" si="427"/>
        <v>444.8</v>
      </c>
      <c r="BY619" s="4">
        <f t="shared" si="428"/>
        <v>108.41999999999997</v>
      </c>
      <c r="BZ619" s="4">
        <f t="shared" si="429"/>
        <v>2.7800000000000002</v>
      </c>
      <c r="CD619" s="4">
        <f t="shared" si="430"/>
        <v>151.32</v>
      </c>
      <c r="CE619" s="4">
        <f t="shared" si="431"/>
        <v>4.6800000000000042</v>
      </c>
      <c r="CF619" s="4">
        <f>IF(COUNTIF($BH$5:$BH619,"&gt;=2")&lt;=1,SUM($BG619:$BK619)*C$8,CF618)</f>
        <v>151200</v>
      </c>
      <c r="CG619" s="4">
        <f>IF(COUNTIF($BN$5:$BN619,"&gt;=2")&lt;=1,SUM($BL619:$BP619)*D$8,CG618)</f>
        <v>604799.99999999988</v>
      </c>
      <c r="CH619" s="4">
        <f>IF(COUNTIF($BT$5:$BT619,"&gt;=2")&lt;=1,SUM($BQ619:$BU619)*E$8,CH618)</f>
        <v>2592000</v>
      </c>
      <c r="CI619" s="4">
        <f>IF(COUNTIF($BZ$5:$BZ619,"&gt;=2")&lt;=1,SUM($BV619:$BZ619)*F$8,CI618)</f>
        <v>34560000</v>
      </c>
      <c r="CJ619" s="4">
        <f t="shared" si="434"/>
        <v>13478400</v>
      </c>
      <c r="CK619" s="4">
        <f t="shared" si="435"/>
        <v>594.75</v>
      </c>
      <c r="CM619" s="4">
        <v>615</v>
      </c>
      <c r="CN619" s="4">
        <f>IF(COUNTIF($BH$5:$BH619,"&gt;=2")&gt;1,CN618,BG619)</f>
        <v>4.8999999999999995</v>
      </c>
      <c r="CO619" s="4">
        <f>IF(COUNTIF($BH$5:$BH619,"&gt;=2")&gt;1,CO618,BH619)</f>
        <v>2.1</v>
      </c>
      <c r="CP619" s="4">
        <f>IF(COUNTIF($BH$5:$BH619,"&gt;=2")&gt;1,CP618,BI619)</f>
        <v>0</v>
      </c>
      <c r="CQ619" s="4">
        <f>IF(COUNTIF($BH$5:$BH619,"&gt;=2")&gt;1,CQ618,BJ619)</f>
        <v>0</v>
      </c>
      <c r="CR619" s="4">
        <f>IF(COUNTIF($BH$5:$BH619,"&gt;=2")&gt;1,CR618,BK619)</f>
        <v>0</v>
      </c>
      <c r="CS619" s="4">
        <f>IF(COUNTIF($BN$5:$BN619,"&gt;=2")&gt;1,CS618,BL619)</f>
        <v>7</v>
      </c>
      <c r="CT619" s="4">
        <f>IF(COUNTIF($BN$5:$BN619,"&gt;=2")&gt;1,CT618,BM619)</f>
        <v>4.8999999999999995</v>
      </c>
      <c r="CU619" s="4">
        <f>IF(COUNTIF($BN$5:$BN619,"&gt;=2")&gt;1,CU618,BN619)</f>
        <v>2.1</v>
      </c>
      <c r="CV619" s="4">
        <f>IF(COUNTIF($BN$5:$BN619,"&gt;=2")&gt;1,CV618,BO619)</f>
        <v>0</v>
      </c>
      <c r="CW619" s="4">
        <f>IF(COUNTIF($BN$5:$BN619,"&gt;=2")&gt;1,CW618,BP619)</f>
        <v>0</v>
      </c>
      <c r="CX619" s="4">
        <f>IF(COUNTIF($BT$5:$BT619,"&gt;=2")&gt;1,CX618,BQ619)</f>
        <v>0</v>
      </c>
      <c r="CY619" s="4">
        <f>IF(COUNTIF($BT$5:$BT619,"&gt;=2")&gt;1,CY618,BR619)</f>
        <v>26</v>
      </c>
      <c r="CZ619" s="4">
        <f>IF(COUNTIF($BT$5:$BT619,"&gt;=2")&gt;1,CZ618,BS619)</f>
        <v>11.999999999999996</v>
      </c>
      <c r="DA619" s="4">
        <f>IF(COUNTIF($BT$5:$BT619,"&gt;=2")&gt;1,DA618,BT619)</f>
        <v>2</v>
      </c>
      <c r="DB619" s="4">
        <f>IF(COUNTIF($BT$5:$BT619,"&gt;=2")&gt;1,DB618,BU619)</f>
        <v>0</v>
      </c>
      <c r="DC619" s="4">
        <f>IF(COUNTIF($BZ$5:$BZ619,"&gt;=2")&gt;1,DC618,BV619)</f>
        <v>0</v>
      </c>
      <c r="DD619" s="4">
        <f>IF(COUNTIF($BZ$5:$BZ619,"&gt;=2")&gt;1,DD618,BW619)</f>
        <v>0</v>
      </c>
      <c r="DE619" s="4">
        <f>IF(COUNTIF($BZ$5:$BZ619,"&gt;=2")&gt;1,DE618,BX619)</f>
        <v>320</v>
      </c>
      <c r="DF619" s="4">
        <f>IF(COUNTIF($BZ$5:$BZ619,"&gt;=2")&gt;1,DF618,BY619)</f>
        <v>77.999999999999986</v>
      </c>
      <c r="DG619" s="4">
        <f>IF(COUNTIF($BZ$5:$BZ619,"&gt;=2")&gt;1,DG618,BZ619)</f>
        <v>2</v>
      </c>
      <c r="DH619" s="4">
        <f t="shared" si="436"/>
        <v>0</v>
      </c>
      <c r="DI619" s="4">
        <f t="shared" si="437"/>
        <v>0</v>
      </c>
      <c r="DJ619" s="4">
        <f t="shared" si="438"/>
        <v>0</v>
      </c>
      <c r="DK619" s="4">
        <f t="shared" si="439"/>
        <v>151.32</v>
      </c>
      <c r="DL619" s="4">
        <f t="shared" si="440"/>
        <v>4.6800000000000042</v>
      </c>
      <c r="DM619" s="4">
        <f t="shared" si="441"/>
        <v>7</v>
      </c>
      <c r="DN619" s="4">
        <f t="shared" si="442"/>
        <v>13.999999999999998</v>
      </c>
      <c r="DO619" s="4">
        <f t="shared" si="443"/>
        <v>40</v>
      </c>
      <c r="DP619" s="4">
        <f t="shared" si="444"/>
        <v>400</v>
      </c>
      <c r="DQ619" s="4">
        <f t="shared" si="445"/>
        <v>156</v>
      </c>
      <c r="DS619" s="4">
        <v>615</v>
      </c>
      <c r="DT619" s="4">
        <f>$CK619+INDEX(节奏总纲!D$4:D$163,基础状态预估!$C$2)</f>
        <v>639.00483399593907</v>
      </c>
      <c r="DU619" s="4">
        <f>$CK619+INDEX(节奏总纲!E$4:E$163,基础状态预估!$C$2)</f>
        <v>633.28268396026408</v>
      </c>
      <c r="DV619" s="4">
        <f>$CK619+INDEX(节奏总纲!F$4:F$163,基础状态预估!$C$2)</f>
        <v>626.39220630709644</v>
      </c>
      <c r="DW619" s="4">
        <f>$CK619+INDEX(节奏总纲!G$4:G$163,基础状态预估!$C$2)</f>
        <v>618.03246816526348</v>
      </c>
      <c r="DX619" s="4">
        <f>$CK619+INDEX(节奏总纲!H$4:H$163,基础状态预估!$C$2)</f>
        <v>607.69453894381218</v>
      </c>
      <c r="DY619" s="4">
        <f t="shared" si="446"/>
        <v>11.899999999999999</v>
      </c>
      <c r="DZ619" s="4">
        <f t="shared" si="447"/>
        <v>33</v>
      </c>
      <c r="EA619" s="4">
        <f t="shared" si="448"/>
        <v>334.1</v>
      </c>
      <c r="EB619" s="4">
        <f t="shared" si="449"/>
        <v>231.32</v>
      </c>
      <c r="EC619" s="4">
        <f t="shared" si="450"/>
        <v>6.6800000000000042</v>
      </c>
    </row>
    <row r="620" spans="58:133" x14ac:dyDescent="0.15">
      <c r="BF620" s="4">
        <v>616</v>
      </c>
      <c r="BG620" s="4">
        <f t="shared" si="432"/>
        <v>431.2</v>
      </c>
      <c r="BH620" s="4">
        <f t="shared" si="433"/>
        <v>184.79999999999998</v>
      </c>
      <c r="BL620" s="4">
        <f t="shared" si="421"/>
        <v>305</v>
      </c>
      <c r="BM620" s="4">
        <f t="shared" si="422"/>
        <v>213.5</v>
      </c>
      <c r="BN620" s="4">
        <f t="shared" si="423"/>
        <v>91.5</v>
      </c>
      <c r="BR620" s="4">
        <f t="shared" si="424"/>
        <v>388.05</v>
      </c>
      <c r="BS620" s="4">
        <f t="shared" si="425"/>
        <v>179.09999999999997</v>
      </c>
      <c r="BT620" s="4">
        <f t="shared" si="426"/>
        <v>29.85</v>
      </c>
      <c r="BX620" s="4">
        <f t="shared" si="427"/>
        <v>445.6</v>
      </c>
      <c r="BY620" s="4">
        <f t="shared" si="428"/>
        <v>108.61499999999997</v>
      </c>
      <c r="BZ620" s="4">
        <f t="shared" si="429"/>
        <v>2.7850000000000001</v>
      </c>
      <c r="CD620" s="4">
        <f t="shared" si="430"/>
        <v>152.29</v>
      </c>
      <c r="CE620" s="4">
        <f t="shared" si="431"/>
        <v>4.7100000000000044</v>
      </c>
      <c r="CF620" s="4">
        <f>IF(COUNTIF($BH$5:$BH620,"&gt;=2")&lt;=1,SUM($BG620:$BK620)*C$8,CF619)</f>
        <v>151200</v>
      </c>
      <c r="CG620" s="4">
        <f>IF(COUNTIF($BN$5:$BN620,"&gt;=2")&lt;=1,SUM($BL620:$BP620)*D$8,CG619)</f>
        <v>604799.99999999988</v>
      </c>
      <c r="CH620" s="4">
        <f>IF(COUNTIF($BT$5:$BT620,"&gt;=2")&lt;=1,SUM($BQ620:$BU620)*E$8,CH619)</f>
        <v>2592000</v>
      </c>
      <c r="CI620" s="4">
        <f>IF(COUNTIF($BZ$5:$BZ620,"&gt;=2")&lt;=1,SUM($BV620:$BZ620)*F$8,CI619)</f>
        <v>34560000</v>
      </c>
      <c r="CJ620" s="4">
        <f t="shared" si="434"/>
        <v>13564800</v>
      </c>
      <c r="CK620" s="4">
        <f t="shared" si="435"/>
        <v>595.75</v>
      </c>
      <c r="CM620" s="4">
        <v>616</v>
      </c>
      <c r="CN620" s="4">
        <f>IF(COUNTIF($BH$5:$BH620,"&gt;=2")&gt;1,CN619,BG620)</f>
        <v>4.8999999999999995</v>
      </c>
      <c r="CO620" s="4">
        <f>IF(COUNTIF($BH$5:$BH620,"&gt;=2")&gt;1,CO619,BH620)</f>
        <v>2.1</v>
      </c>
      <c r="CP620" s="4">
        <f>IF(COUNTIF($BH$5:$BH620,"&gt;=2")&gt;1,CP619,BI620)</f>
        <v>0</v>
      </c>
      <c r="CQ620" s="4">
        <f>IF(COUNTIF($BH$5:$BH620,"&gt;=2")&gt;1,CQ619,BJ620)</f>
        <v>0</v>
      </c>
      <c r="CR620" s="4">
        <f>IF(COUNTIF($BH$5:$BH620,"&gt;=2")&gt;1,CR619,BK620)</f>
        <v>0</v>
      </c>
      <c r="CS620" s="4">
        <f>IF(COUNTIF($BN$5:$BN620,"&gt;=2")&gt;1,CS619,BL620)</f>
        <v>7</v>
      </c>
      <c r="CT620" s="4">
        <f>IF(COUNTIF($BN$5:$BN620,"&gt;=2")&gt;1,CT619,BM620)</f>
        <v>4.8999999999999995</v>
      </c>
      <c r="CU620" s="4">
        <f>IF(COUNTIF($BN$5:$BN620,"&gt;=2")&gt;1,CU619,BN620)</f>
        <v>2.1</v>
      </c>
      <c r="CV620" s="4">
        <f>IF(COUNTIF($BN$5:$BN620,"&gt;=2")&gt;1,CV619,BO620)</f>
        <v>0</v>
      </c>
      <c r="CW620" s="4">
        <f>IF(COUNTIF($BN$5:$BN620,"&gt;=2")&gt;1,CW619,BP620)</f>
        <v>0</v>
      </c>
      <c r="CX620" s="4">
        <f>IF(COUNTIF($BT$5:$BT620,"&gt;=2")&gt;1,CX619,BQ620)</f>
        <v>0</v>
      </c>
      <c r="CY620" s="4">
        <f>IF(COUNTIF($BT$5:$BT620,"&gt;=2")&gt;1,CY619,BR620)</f>
        <v>26</v>
      </c>
      <c r="CZ620" s="4">
        <f>IF(COUNTIF($BT$5:$BT620,"&gt;=2")&gt;1,CZ619,BS620)</f>
        <v>11.999999999999996</v>
      </c>
      <c r="DA620" s="4">
        <f>IF(COUNTIF($BT$5:$BT620,"&gt;=2")&gt;1,DA619,BT620)</f>
        <v>2</v>
      </c>
      <c r="DB620" s="4">
        <f>IF(COUNTIF($BT$5:$BT620,"&gt;=2")&gt;1,DB619,BU620)</f>
        <v>0</v>
      </c>
      <c r="DC620" s="4">
        <f>IF(COUNTIF($BZ$5:$BZ620,"&gt;=2")&gt;1,DC619,BV620)</f>
        <v>0</v>
      </c>
      <c r="DD620" s="4">
        <f>IF(COUNTIF($BZ$5:$BZ620,"&gt;=2")&gt;1,DD619,BW620)</f>
        <v>0</v>
      </c>
      <c r="DE620" s="4">
        <f>IF(COUNTIF($BZ$5:$BZ620,"&gt;=2")&gt;1,DE619,BX620)</f>
        <v>320</v>
      </c>
      <c r="DF620" s="4">
        <f>IF(COUNTIF($BZ$5:$BZ620,"&gt;=2")&gt;1,DF619,BY620)</f>
        <v>77.999999999999986</v>
      </c>
      <c r="DG620" s="4">
        <f>IF(COUNTIF($BZ$5:$BZ620,"&gt;=2")&gt;1,DG619,BZ620)</f>
        <v>2</v>
      </c>
      <c r="DH620" s="4">
        <f t="shared" si="436"/>
        <v>0</v>
      </c>
      <c r="DI620" s="4">
        <f t="shared" si="437"/>
        <v>0</v>
      </c>
      <c r="DJ620" s="4">
        <f t="shared" si="438"/>
        <v>0</v>
      </c>
      <c r="DK620" s="4">
        <f t="shared" si="439"/>
        <v>152.29</v>
      </c>
      <c r="DL620" s="4">
        <f t="shared" si="440"/>
        <v>4.7100000000000044</v>
      </c>
      <c r="DM620" s="4">
        <f t="shared" si="441"/>
        <v>7</v>
      </c>
      <c r="DN620" s="4">
        <f t="shared" si="442"/>
        <v>13.999999999999998</v>
      </c>
      <c r="DO620" s="4">
        <f t="shared" si="443"/>
        <v>40</v>
      </c>
      <c r="DP620" s="4">
        <f t="shared" si="444"/>
        <v>400</v>
      </c>
      <c r="DQ620" s="4">
        <f t="shared" si="445"/>
        <v>157</v>
      </c>
      <c r="DS620" s="4">
        <v>616</v>
      </c>
      <c r="DT620" s="4">
        <f>$CK620+INDEX(节奏总纲!D$4:D$163,基础状态预估!$C$2)</f>
        <v>640.00483399593907</v>
      </c>
      <c r="DU620" s="4">
        <f>$CK620+INDEX(节奏总纲!E$4:E$163,基础状态预估!$C$2)</f>
        <v>634.28268396026408</v>
      </c>
      <c r="DV620" s="4">
        <f>$CK620+INDEX(节奏总纲!F$4:F$163,基础状态预估!$C$2)</f>
        <v>627.39220630709644</v>
      </c>
      <c r="DW620" s="4">
        <f>$CK620+INDEX(节奏总纲!G$4:G$163,基础状态预估!$C$2)</f>
        <v>619.03246816526348</v>
      </c>
      <c r="DX620" s="4">
        <f>$CK620+INDEX(节奏总纲!H$4:H$163,基础状态预估!$C$2)</f>
        <v>608.69453894381218</v>
      </c>
      <c r="DY620" s="4">
        <f t="shared" si="446"/>
        <v>11.899999999999999</v>
      </c>
      <c r="DZ620" s="4">
        <f t="shared" si="447"/>
        <v>33</v>
      </c>
      <c r="EA620" s="4">
        <f t="shared" si="448"/>
        <v>334.1</v>
      </c>
      <c r="EB620" s="4">
        <f t="shared" si="449"/>
        <v>232.28999999999996</v>
      </c>
      <c r="EC620" s="4">
        <f t="shared" si="450"/>
        <v>6.7100000000000044</v>
      </c>
    </row>
    <row r="621" spans="58:133" x14ac:dyDescent="0.15">
      <c r="BF621" s="4">
        <v>617</v>
      </c>
      <c r="BG621" s="4">
        <f t="shared" si="432"/>
        <v>431.9</v>
      </c>
      <c r="BH621" s="4">
        <f t="shared" si="433"/>
        <v>185.1</v>
      </c>
      <c r="BL621" s="4">
        <f t="shared" si="421"/>
        <v>305.5</v>
      </c>
      <c r="BM621" s="4">
        <f t="shared" si="422"/>
        <v>213.85</v>
      </c>
      <c r="BN621" s="4">
        <f t="shared" si="423"/>
        <v>91.649999999999991</v>
      </c>
      <c r="BR621" s="4">
        <f t="shared" si="424"/>
        <v>388.7</v>
      </c>
      <c r="BS621" s="4">
        <f t="shared" si="425"/>
        <v>179.39999999999995</v>
      </c>
      <c r="BT621" s="4">
        <f t="shared" si="426"/>
        <v>29.900000000000002</v>
      </c>
      <c r="BX621" s="4">
        <f t="shared" si="427"/>
        <v>446.40000000000003</v>
      </c>
      <c r="BY621" s="4">
        <f t="shared" si="428"/>
        <v>108.80999999999997</v>
      </c>
      <c r="BZ621" s="4">
        <f t="shared" si="429"/>
        <v>2.79</v>
      </c>
      <c r="CD621" s="4">
        <f t="shared" si="430"/>
        <v>153.26</v>
      </c>
      <c r="CE621" s="4">
        <f t="shared" si="431"/>
        <v>4.7400000000000038</v>
      </c>
      <c r="CF621" s="4">
        <f>IF(COUNTIF($BH$5:$BH621,"&gt;=2")&lt;=1,SUM($BG621:$BK621)*C$8,CF620)</f>
        <v>151200</v>
      </c>
      <c r="CG621" s="4">
        <f>IF(COUNTIF($BN$5:$BN621,"&gt;=2")&lt;=1,SUM($BL621:$BP621)*D$8,CG620)</f>
        <v>604799.99999999988</v>
      </c>
      <c r="CH621" s="4">
        <f>IF(COUNTIF($BT$5:$BT621,"&gt;=2")&lt;=1,SUM($BQ621:$BU621)*E$8,CH620)</f>
        <v>2592000</v>
      </c>
      <c r="CI621" s="4">
        <f>IF(COUNTIF($BZ$5:$BZ621,"&gt;=2")&lt;=1,SUM($BV621:$BZ621)*F$8,CI620)</f>
        <v>34560000</v>
      </c>
      <c r="CJ621" s="4">
        <f t="shared" si="434"/>
        <v>13651200</v>
      </c>
      <c r="CK621" s="4">
        <f t="shared" si="435"/>
        <v>596.75</v>
      </c>
      <c r="CM621" s="4">
        <v>617</v>
      </c>
      <c r="CN621" s="4">
        <f>IF(COUNTIF($BH$5:$BH621,"&gt;=2")&gt;1,CN620,BG621)</f>
        <v>4.8999999999999995</v>
      </c>
      <c r="CO621" s="4">
        <f>IF(COUNTIF($BH$5:$BH621,"&gt;=2")&gt;1,CO620,BH621)</f>
        <v>2.1</v>
      </c>
      <c r="CP621" s="4">
        <f>IF(COUNTIF($BH$5:$BH621,"&gt;=2")&gt;1,CP620,BI621)</f>
        <v>0</v>
      </c>
      <c r="CQ621" s="4">
        <f>IF(COUNTIF($BH$5:$BH621,"&gt;=2")&gt;1,CQ620,BJ621)</f>
        <v>0</v>
      </c>
      <c r="CR621" s="4">
        <f>IF(COUNTIF($BH$5:$BH621,"&gt;=2")&gt;1,CR620,BK621)</f>
        <v>0</v>
      </c>
      <c r="CS621" s="4">
        <f>IF(COUNTIF($BN$5:$BN621,"&gt;=2")&gt;1,CS620,BL621)</f>
        <v>7</v>
      </c>
      <c r="CT621" s="4">
        <f>IF(COUNTIF($BN$5:$BN621,"&gt;=2")&gt;1,CT620,BM621)</f>
        <v>4.8999999999999995</v>
      </c>
      <c r="CU621" s="4">
        <f>IF(COUNTIF($BN$5:$BN621,"&gt;=2")&gt;1,CU620,BN621)</f>
        <v>2.1</v>
      </c>
      <c r="CV621" s="4">
        <f>IF(COUNTIF($BN$5:$BN621,"&gt;=2")&gt;1,CV620,BO621)</f>
        <v>0</v>
      </c>
      <c r="CW621" s="4">
        <f>IF(COUNTIF($BN$5:$BN621,"&gt;=2")&gt;1,CW620,BP621)</f>
        <v>0</v>
      </c>
      <c r="CX621" s="4">
        <f>IF(COUNTIF($BT$5:$BT621,"&gt;=2")&gt;1,CX620,BQ621)</f>
        <v>0</v>
      </c>
      <c r="CY621" s="4">
        <f>IF(COUNTIF($BT$5:$BT621,"&gt;=2")&gt;1,CY620,BR621)</f>
        <v>26</v>
      </c>
      <c r="CZ621" s="4">
        <f>IF(COUNTIF($BT$5:$BT621,"&gt;=2")&gt;1,CZ620,BS621)</f>
        <v>11.999999999999996</v>
      </c>
      <c r="DA621" s="4">
        <f>IF(COUNTIF($BT$5:$BT621,"&gt;=2")&gt;1,DA620,BT621)</f>
        <v>2</v>
      </c>
      <c r="DB621" s="4">
        <f>IF(COUNTIF($BT$5:$BT621,"&gt;=2")&gt;1,DB620,BU621)</f>
        <v>0</v>
      </c>
      <c r="DC621" s="4">
        <f>IF(COUNTIF($BZ$5:$BZ621,"&gt;=2")&gt;1,DC620,BV621)</f>
        <v>0</v>
      </c>
      <c r="DD621" s="4">
        <f>IF(COUNTIF($BZ$5:$BZ621,"&gt;=2")&gt;1,DD620,BW621)</f>
        <v>0</v>
      </c>
      <c r="DE621" s="4">
        <f>IF(COUNTIF($BZ$5:$BZ621,"&gt;=2")&gt;1,DE620,BX621)</f>
        <v>320</v>
      </c>
      <c r="DF621" s="4">
        <f>IF(COUNTIF($BZ$5:$BZ621,"&gt;=2")&gt;1,DF620,BY621)</f>
        <v>77.999999999999986</v>
      </c>
      <c r="DG621" s="4">
        <f>IF(COUNTIF($BZ$5:$BZ621,"&gt;=2")&gt;1,DG620,BZ621)</f>
        <v>2</v>
      </c>
      <c r="DH621" s="4">
        <f t="shared" si="436"/>
        <v>0</v>
      </c>
      <c r="DI621" s="4">
        <f t="shared" si="437"/>
        <v>0</v>
      </c>
      <c r="DJ621" s="4">
        <f t="shared" si="438"/>
        <v>0</v>
      </c>
      <c r="DK621" s="4">
        <f t="shared" si="439"/>
        <v>153.26</v>
      </c>
      <c r="DL621" s="4">
        <f t="shared" si="440"/>
        <v>4.7400000000000038</v>
      </c>
      <c r="DM621" s="4">
        <f t="shared" si="441"/>
        <v>7</v>
      </c>
      <c r="DN621" s="4">
        <f t="shared" si="442"/>
        <v>13.999999999999998</v>
      </c>
      <c r="DO621" s="4">
        <f t="shared" si="443"/>
        <v>40</v>
      </c>
      <c r="DP621" s="4">
        <f t="shared" si="444"/>
        <v>400</v>
      </c>
      <c r="DQ621" s="4">
        <f t="shared" si="445"/>
        <v>158</v>
      </c>
      <c r="DS621" s="4">
        <v>617</v>
      </c>
      <c r="DT621" s="4">
        <f>$CK621+INDEX(节奏总纲!D$4:D$163,基础状态预估!$C$2)</f>
        <v>641.00483399593907</v>
      </c>
      <c r="DU621" s="4">
        <f>$CK621+INDEX(节奏总纲!E$4:E$163,基础状态预估!$C$2)</f>
        <v>635.28268396026408</v>
      </c>
      <c r="DV621" s="4">
        <f>$CK621+INDEX(节奏总纲!F$4:F$163,基础状态预估!$C$2)</f>
        <v>628.39220630709644</v>
      </c>
      <c r="DW621" s="4">
        <f>$CK621+INDEX(节奏总纲!G$4:G$163,基础状态预估!$C$2)</f>
        <v>620.03246816526348</v>
      </c>
      <c r="DX621" s="4">
        <f>$CK621+INDEX(节奏总纲!H$4:H$163,基础状态预估!$C$2)</f>
        <v>609.69453894381218</v>
      </c>
      <c r="DY621" s="4">
        <f t="shared" si="446"/>
        <v>11.899999999999999</v>
      </c>
      <c r="DZ621" s="4">
        <f t="shared" si="447"/>
        <v>33</v>
      </c>
      <c r="EA621" s="4">
        <f t="shared" si="448"/>
        <v>334.1</v>
      </c>
      <c r="EB621" s="4">
        <f t="shared" si="449"/>
        <v>233.26</v>
      </c>
      <c r="EC621" s="4">
        <f t="shared" si="450"/>
        <v>6.7400000000000038</v>
      </c>
    </row>
    <row r="622" spans="58:133" x14ac:dyDescent="0.15">
      <c r="BF622" s="4">
        <v>618</v>
      </c>
      <c r="BG622" s="4">
        <f t="shared" si="432"/>
        <v>432.59999999999997</v>
      </c>
      <c r="BH622" s="4">
        <f t="shared" si="433"/>
        <v>185.4</v>
      </c>
      <c r="BL622" s="4">
        <f t="shared" si="421"/>
        <v>306</v>
      </c>
      <c r="BM622" s="4">
        <f t="shared" si="422"/>
        <v>214.2</v>
      </c>
      <c r="BN622" s="4">
        <f t="shared" si="423"/>
        <v>91.8</v>
      </c>
      <c r="BR622" s="4">
        <f t="shared" si="424"/>
        <v>389.35</v>
      </c>
      <c r="BS622" s="4">
        <f t="shared" si="425"/>
        <v>179.69999999999996</v>
      </c>
      <c r="BT622" s="4">
        <f t="shared" si="426"/>
        <v>29.950000000000003</v>
      </c>
      <c r="BX622" s="4">
        <f t="shared" si="427"/>
        <v>447.20000000000005</v>
      </c>
      <c r="BY622" s="4">
        <f t="shared" si="428"/>
        <v>109.00499999999997</v>
      </c>
      <c r="BZ622" s="4">
        <f t="shared" si="429"/>
        <v>2.7949999999999999</v>
      </c>
      <c r="CD622" s="4">
        <f t="shared" si="430"/>
        <v>154.22999999999999</v>
      </c>
      <c r="CE622" s="4">
        <f t="shared" si="431"/>
        <v>4.770000000000004</v>
      </c>
      <c r="CF622" s="4">
        <f>IF(COUNTIF($BH$5:$BH622,"&gt;=2")&lt;=1,SUM($BG622:$BK622)*C$8,CF621)</f>
        <v>151200</v>
      </c>
      <c r="CG622" s="4">
        <f>IF(COUNTIF($BN$5:$BN622,"&gt;=2")&lt;=1,SUM($BL622:$BP622)*D$8,CG621)</f>
        <v>604799.99999999988</v>
      </c>
      <c r="CH622" s="4">
        <f>IF(COUNTIF($BT$5:$BT622,"&gt;=2")&lt;=1,SUM($BQ622:$BU622)*E$8,CH621)</f>
        <v>2592000</v>
      </c>
      <c r="CI622" s="4">
        <f>IF(COUNTIF($BZ$5:$BZ622,"&gt;=2")&lt;=1,SUM($BV622:$BZ622)*F$8,CI621)</f>
        <v>34560000</v>
      </c>
      <c r="CJ622" s="4">
        <f t="shared" si="434"/>
        <v>13737600</v>
      </c>
      <c r="CK622" s="4">
        <f t="shared" si="435"/>
        <v>597.75</v>
      </c>
      <c r="CM622" s="4">
        <v>618</v>
      </c>
      <c r="CN622" s="4">
        <f>IF(COUNTIF($BH$5:$BH622,"&gt;=2")&gt;1,CN621,BG622)</f>
        <v>4.8999999999999995</v>
      </c>
      <c r="CO622" s="4">
        <f>IF(COUNTIF($BH$5:$BH622,"&gt;=2")&gt;1,CO621,BH622)</f>
        <v>2.1</v>
      </c>
      <c r="CP622" s="4">
        <f>IF(COUNTIF($BH$5:$BH622,"&gt;=2")&gt;1,CP621,BI622)</f>
        <v>0</v>
      </c>
      <c r="CQ622" s="4">
        <f>IF(COUNTIF($BH$5:$BH622,"&gt;=2")&gt;1,CQ621,BJ622)</f>
        <v>0</v>
      </c>
      <c r="CR622" s="4">
        <f>IF(COUNTIF($BH$5:$BH622,"&gt;=2")&gt;1,CR621,BK622)</f>
        <v>0</v>
      </c>
      <c r="CS622" s="4">
        <f>IF(COUNTIF($BN$5:$BN622,"&gt;=2")&gt;1,CS621,BL622)</f>
        <v>7</v>
      </c>
      <c r="CT622" s="4">
        <f>IF(COUNTIF($BN$5:$BN622,"&gt;=2")&gt;1,CT621,BM622)</f>
        <v>4.8999999999999995</v>
      </c>
      <c r="CU622" s="4">
        <f>IF(COUNTIF($BN$5:$BN622,"&gt;=2")&gt;1,CU621,BN622)</f>
        <v>2.1</v>
      </c>
      <c r="CV622" s="4">
        <f>IF(COUNTIF($BN$5:$BN622,"&gt;=2")&gt;1,CV621,BO622)</f>
        <v>0</v>
      </c>
      <c r="CW622" s="4">
        <f>IF(COUNTIF($BN$5:$BN622,"&gt;=2")&gt;1,CW621,BP622)</f>
        <v>0</v>
      </c>
      <c r="CX622" s="4">
        <f>IF(COUNTIF($BT$5:$BT622,"&gt;=2")&gt;1,CX621,BQ622)</f>
        <v>0</v>
      </c>
      <c r="CY622" s="4">
        <f>IF(COUNTIF($BT$5:$BT622,"&gt;=2")&gt;1,CY621,BR622)</f>
        <v>26</v>
      </c>
      <c r="CZ622" s="4">
        <f>IF(COUNTIF($BT$5:$BT622,"&gt;=2")&gt;1,CZ621,BS622)</f>
        <v>11.999999999999996</v>
      </c>
      <c r="DA622" s="4">
        <f>IF(COUNTIF($BT$5:$BT622,"&gt;=2")&gt;1,DA621,BT622)</f>
        <v>2</v>
      </c>
      <c r="DB622" s="4">
        <f>IF(COUNTIF($BT$5:$BT622,"&gt;=2")&gt;1,DB621,BU622)</f>
        <v>0</v>
      </c>
      <c r="DC622" s="4">
        <f>IF(COUNTIF($BZ$5:$BZ622,"&gt;=2")&gt;1,DC621,BV622)</f>
        <v>0</v>
      </c>
      <c r="DD622" s="4">
        <f>IF(COUNTIF($BZ$5:$BZ622,"&gt;=2")&gt;1,DD621,BW622)</f>
        <v>0</v>
      </c>
      <c r="DE622" s="4">
        <f>IF(COUNTIF($BZ$5:$BZ622,"&gt;=2")&gt;1,DE621,BX622)</f>
        <v>320</v>
      </c>
      <c r="DF622" s="4">
        <f>IF(COUNTIF($BZ$5:$BZ622,"&gt;=2")&gt;1,DF621,BY622)</f>
        <v>77.999999999999986</v>
      </c>
      <c r="DG622" s="4">
        <f>IF(COUNTIF($BZ$5:$BZ622,"&gt;=2")&gt;1,DG621,BZ622)</f>
        <v>2</v>
      </c>
      <c r="DH622" s="4">
        <f t="shared" si="436"/>
        <v>0</v>
      </c>
      <c r="DI622" s="4">
        <f t="shared" si="437"/>
        <v>0</v>
      </c>
      <c r="DJ622" s="4">
        <f t="shared" si="438"/>
        <v>0</v>
      </c>
      <c r="DK622" s="4">
        <f t="shared" si="439"/>
        <v>154.22999999999999</v>
      </c>
      <c r="DL622" s="4">
        <f t="shared" si="440"/>
        <v>4.770000000000004</v>
      </c>
      <c r="DM622" s="4">
        <f t="shared" si="441"/>
        <v>7</v>
      </c>
      <c r="DN622" s="4">
        <f t="shared" si="442"/>
        <v>13.999999999999998</v>
      </c>
      <c r="DO622" s="4">
        <f t="shared" si="443"/>
        <v>40</v>
      </c>
      <c r="DP622" s="4">
        <f t="shared" si="444"/>
        <v>400</v>
      </c>
      <c r="DQ622" s="4">
        <f t="shared" si="445"/>
        <v>159</v>
      </c>
      <c r="DS622" s="4">
        <v>618</v>
      </c>
      <c r="DT622" s="4">
        <f>$CK622+INDEX(节奏总纲!D$4:D$163,基础状态预估!$C$2)</f>
        <v>642.00483399593907</v>
      </c>
      <c r="DU622" s="4">
        <f>$CK622+INDEX(节奏总纲!E$4:E$163,基础状态预估!$C$2)</f>
        <v>636.28268396026408</v>
      </c>
      <c r="DV622" s="4">
        <f>$CK622+INDEX(节奏总纲!F$4:F$163,基础状态预估!$C$2)</f>
        <v>629.39220630709644</v>
      </c>
      <c r="DW622" s="4">
        <f>$CK622+INDEX(节奏总纲!G$4:G$163,基础状态预估!$C$2)</f>
        <v>621.03246816526348</v>
      </c>
      <c r="DX622" s="4">
        <f>$CK622+INDEX(节奏总纲!H$4:H$163,基础状态预估!$C$2)</f>
        <v>610.69453894381218</v>
      </c>
      <c r="DY622" s="4">
        <f t="shared" si="446"/>
        <v>11.899999999999999</v>
      </c>
      <c r="DZ622" s="4">
        <f t="shared" si="447"/>
        <v>33</v>
      </c>
      <c r="EA622" s="4">
        <f t="shared" si="448"/>
        <v>334.1</v>
      </c>
      <c r="EB622" s="4">
        <f t="shared" si="449"/>
        <v>234.22999999999996</v>
      </c>
      <c r="EC622" s="4">
        <f t="shared" si="450"/>
        <v>6.770000000000004</v>
      </c>
    </row>
    <row r="623" spans="58:133" x14ac:dyDescent="0.15">
      <c r="BF623" s="4">
        <v>619</v>
      </c>
      <c r="BG623" s="4">
        <f t="shared" si="432"/>
        <v>433.29999999999995</v>
      </c>
      <c r="BH623" s="4">
        <f t="shared" si="433"/>
        <v>185.7</v>
      </c>
      <c r="BL623" s="4">
        <f t="shared" si="421"/>
        <v>306.5</v>
      </c>
      <c r="BM623" s="4">
        <f t="shared" si="422"/>
        <v>214.54999999999998</v>
      </c>
      <c r="BN623" s="4">
        <f t="shared" si="423"/>
        <v>91.95</v>
      </c>
      <c r="BR623" s="4">
        <f t="shared" si="424"/>
        <v>390</v>
      </c>
      <c r="BS623" s="4">
        <f t="shared" si="425"/>
        <v>179.99999999999997</v>
      </c>
      <c r="BT623" s="4">
        <f t="shared" si="426"/>
        <v>30</v>
      </c>
      <c r="BX623" s="4">
        <f t="shared" si="427"/>
        <v>448</v>
      </c>
      <c r="BY623" s="4">
        <f t="shared" si="428"/>
        <v>109.19999999999997</v>
      </c>
      <c r="BZ623" s="4">
        <f t="shared" si="429"/>
        <v>2.8000000000000003</v>
      </c>
      <c r="CD623" s="4">
        <f t="shared" si="430"/>
        <v>155.19999999999999</v>
      </c>
      <c r="CE623" s="4">
        <f t="shared" si="431"/>
        <v>4.8000000000000043</v>
      </c>
      <c r="CF623" s="4">
        <f>IF(COUNTIF($BH$5:$BH623,"&gt;=2")&lt;=1,SUM($BG623:$BK623)*C$8,CF622)</f>
        <v>151200</v>
      </c>
      <c r="CG623" s="4">
        <f>IF(COUNTIF($BN$5:$BN623,"&gt;=2")&lt;=1,SUM($BL623:$BP623)*D$8,CG622)</f>
        <v>604799.99999999988</v>
      </c>
      <c r="CH623" s="4">
        <f>IF(COUNTIF($BT$5:$BT623,"&gt;=2")&lt;=1,SUM($BQ623:$BU623)*E$8,CH622)</f>
        <v>2592000</v>
      </c>
      <c r="CI623" s="4">
        <f>IF(COUNTIF($BZ$5:$BZ623,"&gt;=2")&lt;=1,SUM($BV623:$BZ623)*F$8,CI622)</f>
        <v>34560000</v>
      </c>
      <c r="CJ623" s="4">
        <f t="shared" si="434"/>
        <v>13824000</v>
      </c>
      <c r="CK623" s="4">
        <f t="shared" si="435"/>
        <v>598.75</v>
      </c>
      <c r="CM623" s="4">
        <v>619</v>
      </c>
      <c r="CN623" s="4">
        <f>IF(COUNTIF($BH$5:$BH623,"&gt;=2")&gt;1,CN622,BG623)</f>
        <v>4.8999999999999995</v>
      </c>
      <c r="CO623" s="4">
        <f>IF(COUNTIF($BH$5:$BH623,"&gt;=2")&gt;1,CO622,BH623)</f>
        <v>2.1</v>
      </c>
      <c r="CP623" s="4">
        <f>IF(COUNTIF($BH$5:$BH623,"&gt;=2")&gt;1,CP622,BI623)</f>
        <v>0</v>
      </c>
      <c r="CQ623" s="4">
        <f>IF(COUNTIF($BH$5:$BH623,"&gt;=2")&gt;1,CQ622,BJ623)</f>
        <v>0</v>
      </c>
      <c r="CR623" s="4">
        <f>IF(COUNTIF($BH$5:$BH623,"&gt;=2")&gt;1,CR622,BK623)</f>
        <v>0</v>
      </c>
      <c r="CS623" s="4">
        <f>IF(COUNTIF($BN$5:$BN623,"&gt;=2")&gt;1,CS622,BL623)</f>
        <v>7</v>
      </c>
      <c r="CT623" s="4">
        <f>IF(COUNTIF($BN$5:$BN623,"&gt;=2")&gt;1,CT622,BM623)</f>
        <v>4.8999999999999995</v>
      </c>
      <c r="CU623" s="4">
        <f>IF(COUNTIF($BN$5:$BN623,"&gt;=2")&gt;1,CU622,BN623)</f>
        <v>2.1</v>
      </c>
      <c r="CV623" s="4">
        <f>IF(COUNTIF($BN$5:$BN623,"&gt;=2")&gt;1,CV622,BO623)</f>
        <v>0</v>
      </c>
      <c r="CW623" s="4">
        <f>IF(COUNTIF($BN$5:$BN623,"&gt;=2")&gt;1,CW622,BP623)</f>
        <v>0</v>
      </c>
      <c r="CX623" s="4">
        <f>IF(COUNTIF($BT$5:$BT623,"&gt;=2")&gt;1,CX622,BQ623)</f>
        <v>0</v>
      </c>
      <c r="CY623" s="4">
        <f>IF(COUNTIF($BT$5:$BT623,"&gt;=2")&gt;1,CY622,BR623)</f>
        <v>26</v>
      </c>
      <c r="CZ623" s="4">
        <f>IF(COUNTIF($BT$5:$BT623,"&gt;=2")&gt;1,CZ622,BS623)</f>
        <v>11.999999999999996</v>
      </c>
      <c r="DA623" s="4">
        <f>IF(COUNTIF($BT$5:$BT623,"&gt;=2")&gt;1,DA622,BT623)</f>
        <v>2</v>
      </c>
      <c r="DB623" s="4">
        <f>IF(COUNTIF($BT$5:$BT623,"&gt;=2")&gt;1,DB622,BU623)</f>
        <v>0</v>
      </c>
      <c r="DC623" s="4">
        <f>IF(COUNTIF($BZ$5:$BZ623,"&gt;=2")&gt;1,DC622,BV623)</f>
        <v>0</v>
      </c>
      <c r="DD623" s="4">
        <f>IF(COUNTIF($BZ$5:$BZ623,"&gt;=2")&gt;1,DD622,BW623)</f>
        <v>0</v>
      </c>
      <c r="DE623" s="4">
        <f>IF(COUNTIF($BZ$5:$BZ623,"&gt;=2")&gt;1,DE622,BX623)</f>
        <v>320</v>
      </c>
      <c r="DF623" s="4">
        <f>IF(COUNTIF($BZ$5:$BZ623,"&gt;=2")&gt;1,DF622,BY623)</f>
        <v>77.999999999999986</v>
      </c>
      <c r="DG623" s="4">
        <f>IF(COUNTIF($BZ$5:$BZ623,"&gt;=2")&gt;1,DG622,BZ623)</f>
        <v>2</v>
      </c>
      <c r="DH623" s="4">
        <f t="shared" si="436"/>
        <v>0</v>
      </c>
      <c r="DI623" s="4">
        <f t="shared" si="437"/>
        <v>0</v>
      </c>
      <c r="DJ623" s="4">
        <f t="shared" si="438"/>
        <v>0</v>
      </c>
      <c r="DK623" s="4">
        <f t="shared" si="439"/>
        <v>155.19999999999999</v>
      </c>
      <c r="DL623" s="4">
        <f t="shared" si="440"/>
        <v>4.8000000000000043</v>
      </c>
      <c r="DM623" s="4">
        <f t="shared" si="441"/>
        <v>7</v>
      </c>
      <c r="DN623" s="4">
        <f t="shared" si="442"/>
        <v>13.999999999999998</v>
      </c>
      <c r="DO623" s="4">
        <f t="shared" si="443"/>
        <v>40</v>
      </c>
      <c r="DP623" s="4">
        <f t="shared" si="444"/>
        <v>400</v>
      </c>
      <c r="DQ623" s="4">
        <f t="shared" si="445"/>
        <v>160</v>
      </c>
      <c r="DS623" s="4">
        <v>619</v>
      </c>
      <c r="DT623" s="4">
        <f>$CK623+INDEX(节奏总纲!D$4:D$163,基础状态预估!$C$2)</f>
        <v>643.00483399593907</v>
      </c>
      <c r="DU623" s="4">
        <f>$CK623+INDEX(节奏总纲!E$4:E$163,基础状态预估!$C$2)</f>
        <v>637.28268396026408</v>
      </c>
      <c r="DV623" s="4">
        <f>$CK623+INDEX(节奏总纲!F$4:F$163,基础状态预估!$C$2)</f>
        <v>630.39220630709644</v>
      </c>
      <c r="DW623" s="4">
        <f>$CK623+INDEX(节奏总纲!G$4:G$163,基础状态预估!$C$2)</f>
        <v>622.03246816526348</v>
      </c>
      <c r="DX623" s="4">
        <f>$CK623+INDEX(节奏总纲!H$4:H$163,基础状态预估!$C$2)</f>
        <v>611.69453894381218</v>
      </c>
      <c r="DY623" s="4">
        <f t="shared" si="446"/>
        <v>11.899999999999999</v>
      </c>
      <c r="DZ623" s="4">
        <f t="shared" si="447"/>
        <v>33</v>
      </c>
      <c r="EA623" s="4">
        <f t="shared" si="448"/>
        <v>334.1</v>
      </c>
      <c r="EB623" s="4">
        <f t="shared" si="449"/>
        <v>235.2</v>
      </c>
      <c r="EC623" s="4">
        <f t="shared" si="450"/>
        <v>6.8000000000000043</v>
      </c>
    </row>
    <row r="624" spans="58:133" x14ac:dyDescent="0.15">
      <c r="BF624" s="4">
        <v>620</v>
      </c>
      <c r="BG624" s="4">
        <f t="shared" si="432"/>
        <v>434</v>
      </c>
      <c r="BH624" s="4">
        <f t="shared" si="433"/>
        <v>186</v>
      </c>
      <c r="BL624" s="4">
        <f t="shared" si="421"/>
        <v>307</v>
      </c>
      <c r="BM624" s="4">
        <f t="shared" si="422"/>
        <v>214.89999999999998</v>
      </c>
      <c r="BN624" s="4">
        <f t="shared" si="423"/>
        <v>92.1</v>
      </c>
      <c r="BR624" s="4">
        <f t="shared" si="424"/>
        <v>390.65000000000003</v>
      </c>
      <c r="BS624" s="4">
        <f t="shared" si="425"/>
        <v>180.29999999999995</v>
      </c>
      <c r="BT624" s="4">
        <f t="shared" si="426"/>
        <v>30.05</v>
      </c>
      <c r="BX624" s="4">
        <f t="shared" si="427"/>
        <v>448.8</v>
      </c>
      <c r="BY624" s="4">
        <f t="shared" si="428"/>
        <v>109.39499999999997</v>
      </c>
      <c r="BZ624" s="4">
        <f t="shared" si="429"/>
        <v>2.8050000000000002</v>
      </c>
      <c r="CD624" s="4">
        <f t="shared" si="430"/>
        <v>156.16999999999999</v>
      </c>
      <c r="CE624" s="4">
        <f t="shared" si="431"/>
        <v>4.8300000000000045</v>
      </c>
      <c r="CF624" s="4">
        <f>IF(COUNTIF($BH$5:$BH624,"&gt;=2")&lt;=1,SUM($BG624:$BK624)*C$8,CF623)</f>
        <v>151200</v>
      </c>
      <c r="CG624" s="4">
        <f>IF(COUNTIF($BN$5:$BN624,"&gt;=2")&lt;=1,SUM($BL624:$BP624)*D$8,CG623)</f>
        <v>604799.99999999988</v>
      </c>
      <c r="CH624" s="4">
        <f>IF(COUNTIF($BT$5:$BT624,"&gt;=2")&lt;=1,SUM($BQ624:$BU624)*E$8,CH623)</f>
        <v>2592000</v>
      </c>
      <c r="CI624" s="4">
        <f>IF(COUNTIF($BZ$5:$BZ624,"&gt;=2")&lt;=1,SUM($BV624:$BZ624)*F$8,CI623)</f>
        <v>34560000</v>
      </c>
      <c r="CJ624" s="4">
        <f t="shared" si="434"/>
        <v>13910400</v>
      </c>
      <c r="CK624" s="4">
        <f t="shared" si="435"/>
        <v>599.75</v>
      </c>
      <c r="CM624" s="4">
        <v>620</v>
      </c>
      <c r="CN624" s="4">
        <f>IF(COUNTIF($BH$5:$BH624,"&gt;=2")&gt;1,CN623,BG624)</f>
        <v>4.8999999999999995</v>
      </c>
      <c r="CO624" s="4">
        <f>IF(COUNTIF($BH$5:$BH624,"&gt;=2")&gt;1,CO623,BH624)</f>
        <v>2.1</v>
      </c>
      <c r="CP624" s="4">
        <f>IF(COUNTIF($BH$5:$BH624,"&gt;=2")&gt;1,CP623,BI624)</f>
        <v>0</v>
      </c>
      <c r="CQ624" s="4">
        <f>IF(COUNTIF($BH$5:$BH624,"&gt;=2")&gt;1,CQ623,BJ624)</f>
        <v>0</v>
      </c>
      <c r="CR624" s="4">
        <f>IF(COUNTIF($BH$5:$BH624,"&gt;=2")&gt;1,CR623,BK624)</f>
        <v>0</v>
      </c>
      <c r="CS624" s="4">
        <f>IF(COUNTIF($BN$5:$BN624,"&gt;=2")&gt;1,CS623,BL624)</f>
        <v>7</v>
      </c>
      <c r="CT624" s="4">
        <f>IF(COUNTIF($BN$5:$BN624,"&gt;=2")&gt;1,CT623,BM624)</f>
        <v>4.8999999999999995</v>
      </c>
      <c r="CU624" s="4">
        <f>IF(COUNTIF($BN$5:$BN624,"&gt;=2")&gt;1,CU623,BN624)</f>
        <v>2.1</v>
      </c>
      <c r="CV624" s="4">
        <f>IF(COUNTIF($BN$5:$BN624,"&gt;=2")&gt;1,CV623,BO624)</f>
        <v>0</v>
      </c>
      <c r="CW624" s="4">
        <f>IF(COUNTIF($BN$5:$BN624,"&gt;=2")&gt;1,CW623,BP624)</f>
        <v>0</v>
      </c>
      <c r="CX624" s="4">
        <f>IF(COUNTIF($BT$5:$BT624,"&gt;=2")&gt;1,CX623,BQ624)</f>
        <v>0</v>
      </c>
      <c r="CY624" s="4">
        <f>IF(COUNTIF($BT$5:$BT624,"&gt;=2")&gt;1,CY623,BR624)</f>
        <v>26</v>
      </c>
      <c r="CZ624" s="4">
        <f>IF(COUNTIF($BT$5:$BT624,"&gt;=2")&gt;1,CZ623,BS624)</f>
        <v>11.999999999999996</v>
      </c>
      <c r="DA624" s="4">
        <f>IF(COUNTIF($BT$5:$BT624,"&gt;=2")&gt;1,DA623,BT624)</f>
        <v>2</v>
      </c>
      <c r="DB624" s="4">
        <f>IF(COUNTIF($BT$5:$BT624,"&gt;=2")&gt;1,DB623,BU624)</f>
        <v>0</v>
      </c>
      <c r="DC624" s="4">
        <f>IF(COUNTIF($BZ$5:$BZ624,"&gt;=2")&gt;1,DC623,BV624)</f>
        <v>0</v>
      </c>
      <c r="DD624" s="4">
        <f>IF(COUNTIF($BZ$5:$BZ624,"&gt;=2")&gt;1,DD623,BW624)</f>
        <v>0</v>
      </c>
      <c r="DE624" s="4">
        <f>IF(COUNTIF($BZ$5:$BZ624,"&gt;=2")&gt;1,DE623,BX624)</f>
        <v>320</v>
      </c>
      <c r="DF624" s="4">
        <f>IF(COUNTIF($BZ$5:$BZ624,"&gt;=2")&gt;1,DF623,BY624)</f>
        <v>77.999999999999986</v>
      </c>
      <c r="DG624" s="4">
        <f>IF(COUNTIF($BZ$5:$BZ624,"&gt;=2")&gt;1,DG623,BZ624)</f>
        <v>2</v>
      </c>
      <c r="DH624" s="4">
        <f t="shared" si="436"/>
        <v>0</v>
      </c>
      <c r="DI624" s="4">
        <f t="shared" si="437"/>
        <v>0</v>
      </c>
      <c r="DJ624" s="4">
        <f t="shared" si="438"/>
        <v>0</v>
      </c>
      <c r="DK624" s="4">
        <f t="shared" si="439"/>
        <v>156.16999999999999</v>
      </c>
      <c r="DL624" s="4">
        <f t="shared" si="440"/>
        <v>4.8300000000000045</v>
      </c>
      <c r="DM624" s="4">
        <f t="shared" si="441"/>
        <v>7</v>
      </c>
      <c r="DN624" s="4">
        <f t="shared" si="442"/>
        <v>13.999999999999998</v>
      </c>
      <c r="DO624" s="4">
        <f t="shared" si="443"/>
        <v>40</v>
      </c>
      <c r="DP624" s="4">
        <f t="shared" si="444"/>
        <v>400</v>
      </c>
      <c r="DQ624" s="4">
        <f t="shared" si="445"/>
        <v>161</v>
      </c>
      <c r="DS624" s="4">
        <v>620</v>
      </c>
      <c r="DT624" s="4">
        <f>$CK624+INDEX(节奏总纲!D$4:D$163,基础状态预估!$C$2)</f>
        <v>644.00483399593907</v>
      </c>
      <c r="DU624" s="4">
        <f>$CK624+INDEX(节奏总纲!E$4:E$163,基础状态预估!$C$2)</f>
        <v>638.28268396026408</v>
      </c>
      <c r="DV624" s="4">
        <f>$CK624+INDEX(节奏总纲!F$4:F$163,基础状态预估!$C$2)</f>
        <v>631.39220630709644</v>
      </c>
      <c r="DW624" s="4">
        <f>$CK624+INDEX(节奏总纲!G$4:G$163,基础状态预估!$C$2)</f>
        <v>623.03246816526348</v>
      </c>
      <c r="DX624" s="4">
        <f>$CK624+INDEX(节奏总纲!H$4:H$163,基础状态预估!$C$2)</f>
        <v>612.69453894381218</v>
      </c>
      <c r="DY624" s="4">
        <f t="shared" si="446"/>
        <v>11.899999999999999</v>
      </c>
      <c r="DZ624" s="4">
        <f t="shared" si="447"/>
        <v>33</v>
      </c>
      <c r="EA624" s="4">
        <f t="shared" si="448"/>
        <v>334.1</v>
      </c>
      <c r="EB624" s="4">
        <f t="shared" si="449"/>
        <v>236.16999999999996</v>
      </c>
      <c r="EC624" s="4">
        <f t="shared" si="450"/>
        <v>6.8300000000000045</v>
      </c>
    </row>
    <row r="625" spans="58:133" x14ac:dyDescent="0.15">
      <c r="BF625" s="4">
        <v>621</v>
      </c>
      <c r="BG625" s="4">
        <f t="shared" si="432"/>
        <v>434.7</v>
      </c>
      <c r="BH625" s="4">
        <f t="shared" si="433"/>
        <v>186.29999999999998</v>
      </c>
      <c r="BL625" s="4">
        <f t="shared" si="421"/>
        <v>307.5</v>
      </c>
      <c r="BM625" s="4">
        <f t="shared" si="422"/>
        <v>215.25</v>
      </c>
      <c r="BN625" s="4">
        <f t="shared" si="423"/>
        <v>92.25</v>
      </c>
      <c r="BR625" s="4">
        <f t="shared" si="424"/>
        <v>391.3</v>
      </c>
      <c r="BS625" s="4">
        <f t="shared" si="425"/>
        <v>180.59999999999997</v>
      </c>
      <c r="BT625" s="4">
        <f t="shared" si="426"/>
        <v>30.1</v>
      </c>
      <c r="BX625" s="4">
        <f t="shared" si="427"/>
        <v>449.6</v>
      </c>
      <c r="BY625" s="4">
        <f t="shared" si="428"/>
        <v>109.58999999999997</v>
      </c>
      <c r="BZ625" s="4">
        <f t="shared" si="429"/>
        <v>2.81</v>
      </c>
      <c r="CD625" s="4">
        <f t="shared" si="430"/>
        <v>157.13999999999999</v>
      </c>
      <c r="CE625" s="4">
        <f t="shared" si="431"/>
        <v>4.8600000000000048</v>
      </c>
      <c r="CF625" s="4">
        <f>IF(COUNTIF($BH$5:$BH625,"&gt;=2")&lt;=1,SUM($BG625:$BK625)*C$8,CF624)</f>
        <v>151200</v>
      </c>
      <c r="CG625" s="4">
        <f>IF(COUNTIF($BN$5:$BN625,"&gt;=2")&lt;=1,SUM($BL625:$BP625)*D$8,CG624)</f>
        <v>604799.99999999988</v>
      </c>
      <c r="CH625" s="4">
        <f>IF(COUNTIF($BT$5:$BT625,"&gt;=2")&lt;=1,SUM($BQ625:$BU625)*E$8,CH624)</f>
        <v>2592000</v>
      </c>
      <c r="CI625" s="4">
        <f>IF(COUNTIF($BZ$5:$BZ625,"&gt;=2")&lt;=1,SUM($BV625:$BZ625)*F$8,CI624)</f>
        <v>34560000</v>
      </c>
      <c r="CJ625" s="4">
        <f t="shared" si="434"/>
        <v>13996800</v>
      </c>
      <c r="CK625" s="4">
        <f t="shared" si="435"/>
        <v>600.75</v>
      </c>
      <c r="CM625" s="4">
        <v>621</v>
      </c>
      <c r="CN625" s="4">
        <f>IF(COUNTIF($BH$5:$BH625,"&gt;=2")&gt;1,CN624,BG625)</f>
        <v>4.8999999999999995</v>
      </c>
      <c r="CO625" s="4">
        <f>IF(COUNTIF($BH$5:$BH625,"&gt;=2")&gt;1,CO624,BH625)</f>
        <v>2.1</v>
      </c>
      <c r="CP625" s="4">
        <f>IF(COUNTIF($BH$5:$BH625,"&gt;=2")&gt;1,CP624,BI625)</f>
        <v>0</v>
      </c>
      <c r="CQ625" s="4">
        <f>IF(COUNTIF($BH$5:$BH625,"&gt;=2")&gt;1,CQ624,BJ625)</f>
        <v>0</v>
      </c>
      <c r="CR625" s="4">
        <f>IF(COUNTIF($BH$5:$BH625,"&gt;=2")&gt;1,CR624,BK625)</f>
        <v>0</v>
      </c>
      <c r="CS625" s="4">
        <f>IF(COUNTIF($BN$5:$BN625,"&gt;=2")&gt;1,CS624,BL625)</f>
        <v>7</v>
      </c>
      <c r="CT625" s="4">
        <f>IF(COUNTIF($BN$5:$BN625,"&gt;=2")&gt;1,CT624,BM625)</f>
        <v>4.8999999999999995</v>
      </c>
      <c r="CU625" s="4">
        <f>IF(COUNTIF($BN$5:$BN625,"&gt;=2")&gt;1,CU624,BN625)</f>
        <v>2.1</v>
      </c>
      <c r="CV625" s="4">
        <f>IF(COUNTIF($BN$5:$BN625,"&gt;=2")&gt;1,CV624,BO625)</f>
        <v>0</v>
      </c>
      <c r="CW625" s="4">
        <f>IF(COUNTIF($BN$5:$BN625,"&gt;=2")&gt;1,CW624,BP625)</f>
        <v>0</v>
      </c>
      <c r="CX625" s="4">
        <f>IF(COUNTIF($BT$5:$BT625,"&gt;=2")&gt;1,CX624,BQ625)</f>
        <v>0</v>
      </c>
      <c r="CY625" s="4">
        <f>IF(COUNTIF($BT$5:$BT625,"&gt;=2")&gt;1,CY624,BR625)</f>
        <v>26</v>
      </c>
      <c r="CZ625" s="4">
        <f>IF(COUNTIF($BT$5:$BT625,"&gt;=2")&gt;1,CZ624,BS625)</f>
        <v>11.999999999999996</v>
      </c>
      <c r="DA625" s="4">
        <f>IF(COUNTIF($BT$5:$BT625,"&gt;=2")&gt;1,DA624,BT625)</f>
        <v>2</v>
      </c>
      <c r="DB625" s="4">
        <f>IF(COUNTIF($BT$5:$BT625,"&gt;=2")&gt;1,DB624,BU625)</f>
        <v>0</v>
      </c>
      <c r="DC625" s="4">
        <f>IF(COUNTIF($BZ$5:$BZ625,"&gt;=2")&gt;1,DC624,BV625)</f>
        <v>0</v>
      </c>
      <c r="DD625" s="4">
        <f>IF(COUNTIF($BZ$5:$BZ625,"&gt;=2")&gt;1,DD624,BW625)</f>
        <v>0</v>
      </c>
      <c r="DE625" s="4">
        <f>IF(COUNTIF($BZ$5:$BZ625,"&gt;=2")&gt;1,DE624,BX625)</f>
        <v>320</v>
      </c>
      <c r="DF625" s="4">
        <f>IF(COUNTIF($BZ$5:$BZ625,"&gt;=2")&gt;1,DF624,BY625)</f>
        <v>77.999999999999986</v>
      </c>
      <c r="DG625" s="4">
        <f>IF(COUNTIF($BZ$5:$BZ625,"&gt;=2")&gt;1,DG624,BZ625)</f>
        <v>2</v>
      </c>
      <c r="DH625" s="4">
        <f t="shared" si="436"/>
        <v>0</v>
      </c>
      <c r="DI625" s="4">
        <f t="shared" si="437"/>
        <v>0</v>
      </c>
      <c r="DJ625" s="4">
        <f t="shared" si="438"/>
        <v>0</v>
      </c>
      <c r="DK625" s="4">
        <f t="shared" si="439"/>
        <v>157.13999999999999</v>
      </c>
      <c r="DL625" s="4">
        <f t="shared" si="440"/>
        <v>4.8600000000000048</v>
      </c>
      <c r="DM625" s="4">
        <f t="shared" si="441"/>
        <v>7</v>
      </c>
      <c r="DN625" s="4">
        <f t="shared" si="442"/>
        <v>13.999999999999998</v>
      </c>
      <c r="DO625" s="4">
        <f t="shared" si="443"/>
        <v>40</v>
      </c>
      <c r="DP625" s="4">
        <f t="shared" si="444"/>
        <v>400</v>
      </c>
      <c r="DQ625" s="4">
        <f t="shared" si="445"/>
        <v>162</v>
      </c>
      <c r="DS625" s="4">
        <v>621</v>
      </c>
      <c r="DT625" s="4">
        <f>$CK625+INDEX(节奏总纲!D$4:D$163,基础状态预估!$C$2)</f>
        <v>645.00483399593907</v>
      </c>
      <c r="DU625" s="4">
        <f>$CK625+INDEX(节奏总纲!E$4:E$163,基础状态预估!$C$2)</f>
        <v>639.28268396026408</v>
      </c>
      <c r="DV625" s="4">
        <f>$CK625+INDEX(节奏总纲!F$4:F$163,基础状态预估!$C$2)</f>
        <v>632.39220630709644</v>
      </c>
      <c r="DW625" s="4">
        <f>$CK625+INDEX(节奏总纲!G$4:G$163,基础状态预估!$C$2)</f>
        <v>624.03246816526348</v>
      </c>
      <c r="DX625" s="4">
        <f>$CK625+INDEX(节奏总纲!H$4:H$163,基础状态预估!$C$2)</f>
        <v>613.69453894381218</v>
      </c>
      <c r="DY625" s="4">
        <f t="shared" si="446"/>
        <v>11.899999999999999</v>
      </c>
      <c r="DZ625" s="4">
        <f t="shared" si="447"/>
        <v>33</v>
      </c>
      <c r="EA625" s="4">
        <f t="shared" si="448"/>
        <v>334.1</v>
      </c>
      <c r="EB625" s="4">
        <f t="shared" si="449"/>
        <v>237.14</v>
      </c>
      <c r="EC625" s="4">
        <f t="shared" si="450"/>
        <v>6.8600000000000048</v>
      </c>
    </row>
    <row r="626" spans="58:133" x14ac:dyDescent="0.15">
      <c r="BF626" s="4">
        <v>622</v>
      </c>
      <c r="BG626" s="4">
        <f t="shared" si="432"/>
        <v>435.4</v>
      </c>
      <c r="BH626" s="4">
        <f t="shared" si="433"/>
        <v>186.6</v>
      </c>
      <c r="BL626" s="4">
        <f t="shared" si="421"/>
        <v>308</v>
      </c>
      <c r="BM626" s="4">
        <f t="shared" si="422"/>
        <v>215.6</v>
      </c>
      <c r="BN626" s="4">
        <f t="shared" si="423"/>
        <v>92.399999999999991</v>
      </c>
      <c r="BR626" s="4">
        <f t="shared" si="424"/>
        <v>391.95</v>
      </c>
      <c r="BS626" s="4">
        <f t="shared" si="425"/>
        <v>180.89999999999995</v>
      </c>
      <c r="BT626" s="4">
        <f t="shared" si="426"/>
        <v>30.150000000000002</v>
      </c>
      <c r="BX626" s="4">
        <f t="shared" si="427"/>
        <v>450.40000000000003</v>
      </c>
      <c r="BY626" s="4">
        <f t="shared" si="428"/>
        <v>109.78499999999997</v>
      </c>
      <c r="BZ626" s="4">
        <f t="shared" si="429"/>
        <v>2.8149999999999999</v>
      </c>
      <c r="CD626" s="4">
        <f t="shared" si="430"/>
        <v>158.10999999999999</v>
      </c>
      <c r="CE626" s="4">
        <f t="shared" si="431"/>
        <v>4.8900000000000041</v>
      </c>
      <c r="CF626" s="4">
        <f>IF(COUNTIF($BH$5:$BH626,"&gt;=2")&lt;=1,SUM($BG626:$BK626)*C$8,CF625)</f>
        <v>151200</v>
      </c>
      <c r="CG626" s="4">
        <f>IF(COUNTIF($BN$5:$BN626,"&gt;=2")&lt;=1,SUM($BL626:$BP626)*D$8,CG625)</f>
        <v>604799.99999999988</v>
      </c>
      <c r="CH626" s="4">
        <f>IF(COUNTIF($BT$5:$BT626,"&gt;=2")&lt;=1,SUM($BQ626:$BU626)*E$8,CH625)</f>
        <v>2592000</v>
      </c>
      <c r="CI626" s="4">
        <f>IF(COUNTIF($BZ$5:$BZ626,"&gt;=2")&lt;=1,SUM($BV626:$BZ626)*F$8,CI625)</f>
        <v>34560000</v>
      </c>
      <c r="CJ626" s="4">
        <f t="shared" si="434"/>
        <v>14083200</v>
      </c>
      <c r="CK626" s="4">
        <f t="shared" si="435"/>
        <v>601.75</v>
      </c>
      <c r="CM626" s="4">
        <v>622</v>
      </c>
      <c r="CN626" s="4">
        <f>IF(COUNTIF($BH$5:$BH626,"&gt;=2")&gt;1,CN625,BG626)</f>
        <v>4.8999999999999995</v>
      </c>
      <c r="CO626" s="4">
        <f>IF(COUNTIF($BH$5:$BH626,"&gt;=2")&gt;1,CO625,BH626)</f>
        <v>2.1</v>
      </c>
      <c r="CP626" s="4">
        <f>IF(COUNTIF($BH$5:$BH626,"&gt;=2")&gt;1,CP625,BI626)</f>
        <v>0</v>
      </c>
      <c r="CQ626" s="4">
        <f>IF(COUNTIF($BH$5:$BH626,"&gt;=2")&gt;1,CQ625,BJ626)</f>
        <v>0</v>
      </c>
      <c r="CR626" s="4">
        <f>IF(COUNTIF($BH$5:$BH626,"&gt;=2")&gt;1,CR625,BK626)</f>
        <v>0</v>
      </c>
      <c r="CS626" s="4">
        <f>IF(COUNTIF($BN$5:$BN626,"&gt;=2")&gt;1,CS625,BL626)</f>
        <v>7</v>
      </c>
      <c r="CT626" s="4">
        <f>IF(COUNTIF($BN$5:$BN626,"&gt;=2")&gt;1,CT625,BM626)</f>
        <v>4.8999999999999995</v>
      </c>
      <c r="CU626" s="4">
        <f>IF(COUNTIF($BN$5:$BN626,"&gt;=2")&gt;1,CU625,BN626)</f>
        <v>2.1</v>
      </c>
      <c r="CV626" s="4">
        <f>IF(COUNTIF($BN$5:$BN626,"&gt;=2")&gt;1,CV625,BO626)</f>
        <v>0</v>
      </c>
      <c r="CW626" s="4">
        <f>IF(COUNTIF($BN$5:$BN626,"&gt;=2")&gt;1,CW625,BP626)</f>
        <v>0</v>
      </c>
      <c r="CX626" s="4">
        <f>IF(COUNTIF($BT$5:$BT626,"&gt;=2")&gt;1,CX625,BQ626)</f>
        <v>0</v>
      </c>
      <c r="CY626" s="4">
        <f>IF(COUNTIF($BT$5:$BT626,"&gt;=2")&gt;1,CY625,BR626)</f>
        <v>26</v>
      </c>
      <c r="CZ626" s="4">
        <f>IF(COUNTIF($BT$5:$BT626,"&gt;=2")&gt;1,CZ625,BS626)</f>
        <v>11.999999999999996</v>
      </c>
      <c r="DA626" s="4">
        <f>IF(COUNTIF($BT$5:$BT626,"&gt;=2")&gt;1,DA625,BT626)</f>
        <v>2</v>
      </c>
      <c r="DB626" s="4">
        <f>IF(COUNTIF($BT$5:$BT626,"&gt;=2")&gt;1,DB625,BU626)</f>
        <v>0</v>
      </c>
      <c r="DC626" s="4">
        <f>IF(COUNTIF($BZ$5:$BZ626,"&gt;=2")&gt;1,DC625,BV626)</f>
        <v>0</v>
      </c>
      <c r="DD626" s="4">
        <f>IF(COUNTIF($BZ$5:$BZ626,"&gt;=2")&gt;1,DD625,BW626)</f>
        <v>0</v>
      </c>
      <c r="DE626" s="4">
        <f>IF(COUNTIF($BZ$5:$BZ626,"&gt;=2")&gt;1,DE625,BX626)</f>
        <v>320</v>
      </c>
      <c r="DF626" s="4">
        <f>IF(COUNTIF($BZ$5:$BZ626,"&gt;=2")&gt;1,DF625,BY626)</f>
        <v>77.999999999999986</v>
      </c>
      <c r="DG626" s="4">
        <f>IF(COUNTIF($BZ$5:$BZ626,"&gt;=2")&gt;1,DG625,BZ626)</f>
        <v>2</v>
      </c>
      <c r="DH626" s="4">
        <f t="shared" si="436"/>
        <v>0</v>
      </c>
      <c r="DI626" s="4">
        <f t="shared" si="437"/>
        <v>0</v>
      </c>
      <c r="DJ626" s="4">
        <f t="shared" si="438"/>
        <v>0</v>
      </c>
      <c r="DK626" s="4">
        <f t="shared" si="439"/>
        <v>158.10999999999999</v>
      </c>
      <c r="DL626" s="4">
        <f t="shared" si="440"/>
        <v>4.8900000000000041</v>
      </c>
      <c r="DM626" s="4">
        <f t="shared" si="441"/>
        <v>7</v>
      </c>
      <c r="DN626" s="4">
        <f t="shared" si="442"/>
        <v>13.999999999999998</v>
      </c>
      <c r="DO626" s="4">
        <f t="shared" si="443"/>
        <v>40</v>
      </c>
      <c r="DP626" s="4">
        <f t="shared" si="444"/>
        <v>400</v>
      </c>
      <c r="DQ626" s="4">
        <f t="shared" si="445"/>
        <v>163</v>
      </c>
      <c r="DS626" s="4">
        <v>622</v>
      </c>
      <c r="DT626" s="4">
        <f>$CK626+INDEX(节奏总纲!D$4:D$163,基础状态预估!$C$2)</f>
        <v>646.00483399593907</v>
      </c>
      <c r="DU626" s="4">
        <f>$CK626+INDEX(节奏总纲!E$4:E$163,基础状态预估!$C$2)</f>
        <v>640.28268396026408</v>
      </c>
      <c r="DV626" s="4">
        <f>$CK626+INDEX(节奏总纲!F$4:F$163,基础状态预估!$C$2)</f>
        <v>633.39220630709644</v>
      </c>
      <c r="DW626" s="4">
        <f>$CK626+INDEX(节奏总纲!G$4:G$163,基础状态预估!$C$2)</f>
        <v>625.03246816526348</v>
      </c>
      <c r="DX626" s="4">
        <f>$CK626+INDEX(节奏总纲!H$4:H$163,基础状态预估!$C$2)</f>
        <v>614.69453894381218</v>
      </c>
      <c r="DY626" s="4">
        <f t="shared" si="446"/>
        <v>11.899999999999999</v>
      </c>
      <c r="DZ626" s="4">
        <f t="shared" si="447"/>
        <v>33</v>
      </c>
      <c r="EA626" s="4">
        <f t="shared" si="448"/>
        <v>334.1</v>
      </c>
      <c r="EB626" s="4">
        <f t="shared" si="449"/>
        <v>238.10999999999996</v>
      </c>
      <c r="EC626" s="4">
        <f t="shared" si="450"/>
        <v>6.8900000000000041</v>
      </c>
    </row>
    <row r="627" spans="58:133" x14ac:dyDescent="0.15">
      <c r="BF627" s="4">
        <v>623</v>
      </c>
      <c r="BG627" s="4">
        <f t="shared" si="432"/>
        <v>436.09999999999997</v>
      </c>
      <c r="BH627" s="4">
        <f t="shared" si="433"/>
        <v>186.9</v>
      </c>
      <c r="BL627" s="4">
        <f t="shared" si="421"/>
        <v>308.5</v>
      </c>
      <c r="BM627" s="4">
        <f t="shared" si="422"/>
        <v>215.95</v>
      </c>
      <c r="BN627" s="4">
        <f t="shared" si="423"/>
        <v>92.55</v>
      </c>
      <c r="BR627" s="4">
        <f t="shared" si="424"/>
        <v>392.6</v>
      </c>
      <c r="BS627" s="4">
        <f t="shared" si="425"/>
        <v>181.19999999999996</v>
      </c>
      <c r="BT627" s="4">
        <f t="shared" si="426"/>
        <v>30.200000000000003</v>
      </c>
      <c r="BX627" s="4">
        <f t="shared" si="427"/>
        <v>451.20000000000005</v>
      </c>
      <c r="BY627" s="4">
        <f t="shared" si="428"/>
        <v>109.97999999999998</v>
      </c>
      <c r="BZ627" s="4">
        <f t="shared" si="429"/>
        <v>2.82</v>
      </c>
      <c r="CD627" s="4">
        <f t="shared" si="430"/>
        <v>159.07999999999998</v>
      </c>
      <c r="CE627" s="4">
        <f t="shared" si="431"/>
        <v>4.9200000000000044</v>
      </c>
      <c r="CF627" s="4">
        <f>IF(COUNTIF($BH$5:$BH627,"&gt;=2")&lt;=1,SUM($BG627:$BK627)*C$8,CF626)</f>
        <v>151200</v>
      </c>
      <c r="CG627" s="4">
        <f>IF(COUNTIF($BN$5:$BN627,"&gt;=2")&lt;=1,SUM($BL627:$BP627)*D$8,CG626)</f>
        <v>604799.99999999988</v>
      </c>
      <c r="CH627" s="4">
        <f>IF(COUNTIF($BT$5:$BT627,"&gt;=2")&lt;=1,SUM($BQ627:$BU627)*E$8,CH626)</f>
        <v>2592000</v>
      </c>
      <c r="CI627" s="4">
        <f>IF(COUNTIF($BZ$5:$BZ627,"&gt;=2")&lt;=1,SUM($BV627:$BZ627)*F$8,CI626)</f>
        <v>34560000</v>
      </c>
      <c r="CJ627" s="4">
        <f t="shared" si="434"/>
        <v>14169600</v>
      </c>
      <c r="CK627" s="4">
        <f t="shared" si="435"/>
        <v>602.75</v>
      </c>
      <c r="CM627" s="4">
        <v>623</v>
      </c>
      <c r="CN627" s="4">
        <f>IF(COUNTIF($BH$5:$BH627,"&gt;=2")&gt;1,CN626,BG627)</f>
        <v>4.8999999999999995</v>
      </c>
      <c r="CO627" s="4">
        <f>IF(COUNTIF($BH$5:$BH627,"&gt;=2")&gt;1,CO626,BH627)</f>
        <v>2.1</v>
      </c>
      <c r="CP627" s="4">
        <f>IF(COUNTIF($BH$5:$BH627,"&gt;=2")&gt;1,CP626,BI627)</f>
        <v>0</v>
      </c>
      <c r="CQ627" s="4">
        <f>IF(COUNTIF($BH$5:$BH627,"&gt;=2")&gt;1,CQ626,BJ627)</f>
        <v>0</v>
      </c>
      <c r="CR627" s="4">
        <f>IF(COUNTIF($BH$5:$BH627,"&gt;=2")&gt;1,CR626,BK627)</f>
        <v>0</v>
      </c>
      <c r="CS627" s="4">
        <f>IF(COUNTIF($BN$5:$BN627,"&gt;=2")&gt;1,CS626,BL627)</f>
        <v>7</v>
      </c>
      <c r="CT627" s="4">
        <f>IF(COUNTIF($BN$5:$BN627,"&gt;=2")&gt;1,CT626,BM627)</f>
        <v>4.8999999999999995</v>
      </c>
      <c r="CU627" s="4">
        <f>IF(COUNTIF($BN$5:$BN627,"&gt;=2")&gt;1,CU626,BN627)</f>
        <v>2.1</v>
      </c>
      <c r="CV627" s="4">
        <f>IF(COUNTIF($BN$5:$BN627,"&gt;=2")&gt;1,CV626,BO627)</f>
        <v>0</v>
      </c>
      <c r="CW627" s="4">
        <f>IF(COUNTIF($BN$5:$BN627,"&gt;=2")&gt;1,CW626,BP627)</f>
        <v>0</v>
      </c>
      <c r="CX627" s="4">
        <f>IF(COUNTIF($BT$5:$BT627,"&gt;=2")&gt;1,CX626,BQ627)</f>
        <v>0</v>
      </c>
      <c r="CY627" s="4">
        <f>IF(COUNTIF($BT$5:$BT627,"&gt;=2")&gt;1,CY626,BR627)</f>
        <v>26</v>
      </c>
      <c r="CZ627" s="4">
        <f>IF(COUNTIF($BT$5:$BT627,"&gt;=2")&gt;1,CZ626,BS627)</f>
        <v>11.999999999999996</v>
      </c>
      <c r="DA627" s="4">
        <f>IF(COUNTIF($BT$5:$BT627,"&gt;=2")&gt;1,DA626,BT627)</f>
        <v>2</v>
      </c>
      <c r="DB627" s="4">
        <f>IF(COUNTIF($BT$5:$BT627,"&gt;=2")&gt;1,DB626,BU627)</f>
        <v>0</v>
      </c>
      <c r="DC627" s="4">
        <f>IF(COUNTIF($BZ$5:$BZ627,"&gt;=2")&gt;1,DC626,BV627)</f>
        <v>0</v>
      </c>
      <c r="DD627" s="4">
        <f>IF(COUNTIF($BZ$5:$BZ627,"&gt;=2")&gt;1,DD626,BW627)</f>
        <v>0</v>
      </c>
      <c r="DE627" s="4">
        <f>IF(COUNTIF($BZ$5:$BZ627,"&gt;=2")&gt;1,DE626,BX627)</f>
        <v>320</v>
      </c>
      <c r="DF627" s="4">
        <f>IF(COUNTIF($BZ$5:$BZ627,"&gt;=2")&gt;1,DF626,BY627)</f>
        <v>77.999999999999986</v>
      </c>
      <c r="DG627" s="4">
        <f>IF(COUNTIF($BZ$5:$BZ627,"&gt;=2")&gt;1,DG626,BZ627)</f>
        <v>2</v>
      </c>
      <c r="DH627" s="4">
        <f t="shared" si="436"/>
        <v>0</v>
      </c>
      <c r="DI627" s="4">
        <f t="shared" si="437"/>
        <v>0</v>
      </c>
      <c r="DJ627" s="4">
        <f t="shared" si="438"/>
        <v>0</v>
      </c>
      <c r="DK627" s="4">
        <f t="shared" si="439"/>
        <v>159.07999999999998</v>
      </c>
      <c r="DL627" s="4">
        <f t="shared" si="440"/>
        <v>4.9200000000000044</v>
      </c>
      <c r="DM627" s="4">
        <f t="shared" si="441"/>
        <v>7</v>
      </c>
      <c r="DN627" s="4">
        <f t="shared" si="442"/>
        <v>13.999999999999998</v>
      </c>
      <c r="DO627" s="4">
        <f t="shared" si="443"/>
        <v>40</v>
      </c>
      <c r="DP627" s="4">
        <f t="shared" si="444"/>
        <v>400</v>
      </c>
      <c r="DQ627" s="4">
        <f t="shared" si="445"/>
        <v>164</v>
      </c>
      <c r="DS627" s="4">
        <v>623</v>
      </c>
      <c r="DT627" s="4">
        <f>$CK627+INDEX(节奏总纲!D$4:D$163,基础状态预估!$C$2)</f>
        <v>647.00483399593907</v>
      </c>
      <c r="DU627" s="4">
        <f>$CK627+INDEX(节奏总纲!E$4:E$163,基础状态预估!$C$2)</f>
        <v>641.28268396026408</v>
      </c>
      <c r="DV627" s="4">
        <f>$CK627+INDEX(节奏总纲!F$4:F$163,基础状态预估!$C$2)</f>
        <v>634.39220630709644</v>
      </c>
      <c r="DW627" s="4">
        <f>$CK627+INDEX(节奏总纲!G$4:G$163,基础状态预估!$C$2)</f>
        <v>626.03246816526348</v>
      </c>
      <c r="DX627" s="4">
        <f>$CK627+INDEX(节奏总纲!H$4:H$163,基础状态预估!$C$2)</f>
        <v>615.69453894381218</v>
      </c>
      <c r="DY627" s="4">
        <f t="shared" si="446"/>
        <v>11.899999999999999</v>
      </c>
      <c r="DZ627" s="4">
        <f t="shared" si="447"/>
        <v>33</v>
      </c>
      <c r="EA627" s="4">
        <f t="shared" si="448"/>
        <v>334.1</v>
      </c>
      <c r="EB627" s="4">
        <f t="shared" si="449"/>
        <v>239.07999999999998</v>
      </c>
      <c r="EC627" s="4">
        <f t="shared" si="450"/>
        <v>6.9200000000000044</v>
      </c>
    </row>
    <row r="628" spans="58:133" x14ac:dyDescent="0.15">
      <c r="BF628" s="4">
        <v>624</v>
      </c>
      <c r="BG628" s="4">
        <f t="shared" si="432"/>
        <v>436.79999999999995</v>
      </c>
      <c r="BH628" s="4">
        <f t="shared" si="433"/>
        <v>187.2</v>
      </c>
      <c r="BL628" s="4">
        <f t="shared" si="421"/>
        <v>309</v>
      </c>
      <c r="BM628" s="4">
        <f t="shared" si="422"/>
        <v>216.29999999999998</v>
      </c>
      <c r="BN628" s="4">
        <f t="shared" si="423"/>
        <v>92.7</v>
      </c>
      <c r="BR628" s="4">
        <f t="shared" si="424"/>
        <v>393.25</v>
      </c>
      <c r="BS628" s="4">
        <f t="shared" si="425"/>
        <v>181.49999999999997</v>
      </c>
      <c r="BT628" s="4">
        <f t="shared" si="426"/>
        <v>30.25</v>
      </c>
      <c r="BX628" s="4">
        <f t="shared" si="427"/>
        <v>452</v>
      </c>
      <c r="BY628" s="4">
        <f t="shared" si="428"/>
        <v>110.17499999999997</v>
      </c>
      <c r="BZ628" s="4">
        <f t="shared" si="429"/>
        <v>2.8250000000000002</v>
      </c>
      <c r="CD628" s="4">
        <f t="shared" si="430"/>
        <v>160.04999999999998</v>
      </c>
      <c r="CE628" s="4">
        <f t="shared" si="431"/>
        <v>4.9500000000000046</v>
      </c>
      <c r="CF628" s="4">
        <f>IF(COUNTIF($BH$5:$BH628,"&gt;=2")&lt;=1,SUM($BG628:$BK628)*C$8,CF627)</f>
        <v>151200</v>
      </c>
      <c r="CG628" s="4">
        <f>IF(COUNTIF($BN$5:$BN628,"&gt;=2")&lt;=1,SUM($BL628:$BP628)*D$8,CG627)</f>
        <v>604799.99999999988</v>
      </c>
      <c r="CH628" s="4">
        <f>IF(COUNTIF($BT$5:$BT628,"&gt;=2")&lt;=1,SUM($BQ628:$BU628)*E$8,CH627)</f>
        <v>2592000</v>
      </c>
      <c r="CI628" s="4">
        <f>IF(COUNTIF($BZ$5:$BZ628,"&gt;=2")&lt;=1,SUM($BV628:$BZ628)*F$8,CI627)</f>
        <v>34560000</v>
      </c>
      <c r="CJ628" s="4">
        <f t="shared" si="434"/>
        <v>14256000</v>
      </c>
      <c r="CK628" s="4">
        <f t="shared" si="435"/>
        <v>603.75</v>
      </c>
      <c r="CM628" s="4">
        <v>624</v>
      </c>
      <c r="CN628" s="4">
        <f>IF(COUNTIF($BH$5:$BH628,"&gt;=2")&gt;1,CN627,BG628)</f>
        <v>4.8999999999999995</v>
      </c>
      <c r="CO628" s="4">
        <f>IF(COUNTIF($BH$5:$BH628,"&gt;=2")&gt;1,CO627,BH628)</f>
        <v>2.1</v>
      </c>
      <c r="CP628" s="4">
        <f>IF(COUNTIF($BH$5:$BH628,"&gt;=2")&gt;1,CP627,BI628)</f>
        <v>0</v>
      </c>
      <c r="CQ628" s="4">
        <f>IF(COUNTIF($BH$5:$BH628,"&gt;=2")&gt;1,CQ627,BJ628)</f>
        <v>0</v>
      </c>
      <c r="CR628" s="4">
        <f>IF(COUNTIF($BH$5:$BH628,"&gt;=2")&gt;1,CR627,BK628)</f>
        <v>0</v>
      </c>
      <c r="CS628" s="4">
        <f>IF(COUNTIF($BN$5:$BN628,"&gt;=2")&gt;1,CS627,BL628)</f>
        <v>7</v>
      </c>
      <c r="CT628" s="4">
        <f>IF(COUNTIF($BN$5:$BN628,"&gt;=2")&gt;1,CT627,BM628)</f>
        <v>4.8999999999999995</v>
      </c>
      <c r="CU628" s="4">
        <f>IF(COUNTIF($BN$5:$BN628,"&gt;=2")&gt;1,CU627,BN628)</f>
        <v>2.1</v>
      </c>
      <c r="CV628" s="4">
        <f>IF(COUNTIF($BN$5:$BN628,"&gt;=2")&gt;1,CV627,BO628)</f>
        <v>0</v>
      </c>
      <c r="CW628" s="4">
        <f>IF(COUNTIF($BN$5:$BN628,"&gt;=2")&gt;1,CW627,BP628)</f>
        <v>0</v>
      </c>
      <c r="CX628" s="4">
        <f>IF(COUNTIF($BT$5:$BT628,"&gt;=2")&gt;1,CX627,BQ628)</f>
        <v>0</v>
      </c>
      <c r="CY628" s="4">
        <f>IF(COUNTIF($BT$5:$BT628,"&gt;=2")&gt;1,CY627,BR628)</f>
        <v>26</v>
      </c>
      <c r="CZ628" s="4">
        <f>IF(COUNTIF($BT$5:$BT628,"&gt;=2")&gt;1,CZ627,BS628)</f>
        <v>11.999999999999996</v>
      </c>
      <c r="DA628" s="4">
        <f>IF(COUNTIF($BT$5:$BT628,"&gt;=2")&gt;1,DA627,BT628)</f>
        <v>2</v>
      </c>
      <c r="DB628" s="4">
        <f>IF(COUNTIF($BT$5:$BT628,"&gt;=2")&gt;1,DB627,BU628)</f>
        <v>0</v>
      </c>
      <c r="DC628" s="4">
        <f>IF(COUNTIF($BZ$5:$BZ628,"&gt;=2")&gt;1,DC627,BV628)</f>
        <v>0</v>
      </c>
      <c r="DD628" s="4">
        <f>IF(COUNTIF($BZ$5:$BZ628,"&gt;=2")&gt;1,DD627,BW628)</f>
        <v>0</v>
      </c>
      <c r="DE628" s="4">
        <f>IF(COUNTIF($BZ$5:$BZ628,"&gt;=2")&gt;1,DE627,BX628)</f>
        <v>320</v>
      </c>
      <c r="DF628" s="4">
        <f>IF(COUNTIF($BZ$5:$BZ628,"&gt;=2")&gt;1,DF627,BY628)</f>
        <v>77.999999999999986</v>
      </c>
      <c r="DG628" s="4">
        <f>IF(COUNTIF($BZ$5:$BZ628,"&gt;=2")&gt;1,DG627,BZ628)</f>
        <v>2</v>
      </c>
      <c r="DH628" s="4">
        <f t="shared" si="436"/>
        <v>0</v>
      </c>
      <c r="DI628" s="4">
        <f t="shared" si="437"/>
        <v>0</v>
      </c>
      <c r="DJ628" s="4">
        <f t="shared" si="438"/>
        <v>0</v>
      </c>
      <c r="DK628" s="4">
        <f t="shared" si="439"/>
        <v>160.04999999999998</v>
      </c>
      <c r="DL628" s="4">
        <f t="shared" si="440"/>
        <v>4.9500000000000046</v>
      </c>
      <c r="DM628" s="4">
        <f t="shared" si="441"/>
        <v>7</v>
      </c>
      <c r="DN628" s="4">
        <f t="shared" si="442"/>
        <v>13.999999999999998</v>
      </c>
      <c r="DO628" s="4">
        <f t="shared" si="443"/>
        <v>40</v>
      </c>
      <c r="DP628" s="4">
        <f t="shared" si="444"/>
        <v>400</v>
      </c>
      <c r="DQ628" s="4">
        <f t="shared" si="445"/>
        <v>165</v>
      </c>
      <c r="DS628" s="4">
        <v>624</v>
      </c>
      <c r="DT628" s="4">
        <f>$CK628+INDEX(节奏总纲!D$4:D$163,基础状态预估!$C$2)</f>
        <v>648.00483399593907</v>
      </c>
      <c r="DU628" s="4">
        <f>$CK628+INDEX(节奏总纲!E$4:E$163,基础状态预估!$C$2)</f>
        <v>642.28268396026408</v>
      </c>
      <c r="DV628" s="4">
        <f>$CK628+INDEX(节奏总纲!F$4:F$163,基础状态预估!$C$2)</f>
        <v>635.39220630709644</v>
      </c>
      <c r="DW628" s="4">
        <f>$CK628+INDEX(节奏总纲!G$4:G$163,基础状态预估!$C$2)</f>
        <v>627.03246816526348</v>
      </c>
      <c r="DX628" s="4">
        <f>$CK628+INDEX(节奏总纲!H$4:H$163,基础状态预估!$C$2)</f>
        <v>616.69453894381218</v>
      </c>
      <c r="DY628" s="4">
        <f t="shared" si="446"/>
        <v>11.899999999999999</v>
      </c>
      <c r="DZ628" s="4">
        <f t="shared" si="447"/>
        <v>33</v>
      </c>
      <c r="EA628" s="4">
        <f t="shared" si="448"/>
        <v>334.1</v>
      </c>
      <c r="EB628" s="4">
        <f t="shared" si="449"/>
        <v>240.04999999999995</v>
      </c>
      <c r="EC628" s="4">
        <f t="shared" si="450"/>
        <v>6.9500000000000046</v>
      </c>
    </row>
    <row r="629" spans="58:133" x14ac:dyDescent="0.15">
      <c r="BF629" s="4">
        <v>625</v>
      </c>
      <c r="BG629" s="4">
        <f t="shared" si="432"/>
        <v>437.5</v>
      </c>
      <c r="BH629" s="4">
        <f t="shared" si="433"/>
        <v>187.5</v>
      </c>
      <c r="BL629" s="4">
        <f t="shared" si="421"/>
        <v>309.5</v>
      </c>
      <c r="BM629" s="4">
        <f t="shared" si="422"/>
        <v>216.64999999999998</v>
      </c>
      <c r="BN629" s="4">
        <f t="shared" si="423"/>
        <v>92.85</v>
      </c>
      <c r="BR629" s="4">
        <f t="shared" si="424"/>
        <v>393.90000000000003</v>
      </c>
      <c r="BS629" s="4">
        <f t="shared" si="425"/>
        <v>181.79999999999995</v>
      </c>
      <c r="BT629" s="4">
        <f t="shared" si="426"/>
        <v>30.3</v>
      </c>
      <c r="BX629" s="4">
        <f t="shared" si="427"/>
        <v>452.8</v>
      </c>
      <c r="BY629" s="4">
        <f t="shared" si="428"/>
        <v>110.36999999999998</v>
      </c>
      <c r="BZ629" s="4">
        <f t="shared" si="429"/>
        <v>2.83</v>
      </c>
      <c r="CD629" s="4">
        <f t="shared" si="430"/>
        <v>161.01999999999998</v>
      </c>
      <c r="CE629" s="4">
        <f t="shared" si="431"/>
        <v>4.980000000000004</v>
      </c>
      <c r="CF629" s="4">
        <f>IF(COUNTIF($BH$5:$BH629,"&gt;=2")&lt;=1,SUM($BG629:$BK629)*C$8,CF628)</f>
        <v>151200</v>
      </c>
      <c r="CG629" s="4">
        <f>IF(COUNTIF($BN$5:$BN629,"&gt;=2")&lt;=1,SUM($BL629:$BP629)*D$8,CG628)</f>
        <v>604799.99999999988</v>
      </c>
      <c r="CH629" s="4">
        <f>IF(COUNTIF($BT$5:$BT629,"&gt;=2")&lt;=1,SUM($BQ629:$BU629)*E$8,CH628)</f>
        <v>2592000</v>
      </c>
      <c r="CI629" s="4">
        <f>IF(COUNTIF($BZ$5:$BZ629,"&gt;=2")&lt;=1,SUM($BV629:$BZ629)*F$8,CI628)</f>
        <v>34560000</v>
      </c>
      <c r="CJ629" s="4">
        <f t="shared" si="434"/>
        <v>14342400</v>
      </c>
      <c r="CK629" s="4">
        <f t="shared" si="435"/>
        <v>604.75</v>
      </c>
      <c r="CM629" s="4">
        <v>625</v>
      </c>
      <c r="CN629" s="4">
        <f>IF(COUNTIF($BH$5:$BH629,"&gt;=2")&gt;1,CN628,BG629)</f>
        <v>4.8999999999999995</v>
      </c>
      <c r="CO629" s="4">
        <f>IF(COUNTIF($BH$5:$BH629,"&gt;=2")&gt;1,CO628,BH629)</f>
        <v>2.1</v>
      </c>
      <c r="CP629" s="4">
        <f>IF(COUNTIF($BH$5:$BH629,"&gt;=2")&gt;1,CP628,BI629)</f>
        <v>0</v>
      </c>
      <c r="CQ629" s="4">
        <f>IF(COUNTIF($BH$5:$BH629,"&gt;=2")&gt;1,CQ628,BJ629)</f>
        <v>0</v>
      </c>
      <c r="CR629" s="4">
        <f>IF(COUNTIF($BH$5:$BH629,"&gt;=2")&gt;1,CR628,BK629)</f>
        <v>0</v>
      </c>
      <c r="CS629" s="4">
        <f>IF(COUNTIF($BN$5:$BN629,"&gt;=2")&gt;1,CS628,BL629)</f>
        <v>7</v>
      </c>
      <c r="CT629" s="4">
        <f>IF(COUNTIF($BN$5:$BN629,"&gt;=2")&gt;1,CT628,BM629)</f>
        <v>4.8999999999999995</v>
      </c>
      <c r="CU629" s="4">
        <f>IF(COUNTIF($BN$5:$BN629,"&gt;=2")&gt;1,CU628,BN629)</f>
        <v>2.1</v>
      </c>
      <c r="CV629" s="4">
        <f>IF(COUNTIF($BN$5:$BN629,"&gt;=2")&gt;1,CV628,BO629)</f>
        <v>0</v>
      </c>
      <c r="CW629" s="4">
        <f>IF(COUNTIF($BN$5:$BN629,"&gt;=2")&gt;1,CW628,BP629)</f>
        <v>0</v>
      </c>
      <c r="CX629" s="4">
        <f>IF(COUNTIF($BT$5:$BT629,"&gt;=2")&gt;1,CX628,BQ629)</f>
        <v>0</v>
      </c>
      <c r="CY629" s="4">
        <f>IF(COUNTIF($BT$5:$BT629,"&gt;=2")&gt;1,CY628,BR629)</f>
        <v>26</v>
      </c>
      <c r="CZ629" s="4">
        <f>IF(COUNTIF($BT$5:$BT629,"&gt;=2")&gt;1,CZ628,BS629)</f>
        <v>11.999999999999996</v>
      </c>
      <c r="DA629" s="4">
        <f>IF(COUNTIF($BT$5:$BT629,"&gt;=2")&gt;1,DA628,BT629)</f>
        <v>2</v>
      </c>
      <c r="DB629" s="4">
        <f>IF(COUNTIF($BT$5:$BT629,"&gt;=2")&gt;1,DB628,BU629)</f>
        <v>0</v>
      </c>
      <c r="DC629" s="4">
        <f>IF(COUNTIF($BZ$5:$BZ629,"&gt;=2")&gt;1,DC628,BV629)</f>
        <v>0</v>
      </c>
      <c r="DD629" s="4">
        <f>IF(COUNTIF($BZ$5:$BZ629,"&gt;=2")&gt;1,DD628,BW629)</f>
        <v>0</v>
      </c>
      <c r="DE629" s="4">
        <f>IF(COUNTIF($BZ$5:$BZ629,"&gt;=2")&gt;1,DE628,BX629)</f>
        <v>320</v>
      </c>
      <c r="DF629" s="4">
        <f>IF(COUNTIF($BZ$5:$BZ629,"&gt;=2")&gt;1,DF628,BY629)</f>
        <v>77.999999999999986</v>
      </c>
      <c r="DG629" s="4">
        <f>IF(COUNTIF($BZ$5:$BZ629,"&gt;=2")&gt;1,DG628,BZ629)</f>
        <v>2</v>
      </c>
      <c r="DH629" s="4">
        <f t="shared" si="436"/>
        <v>0</v>
      </c>
      <c r="DI629" s="4">
        <f t="shared" si="437"/>
        <v>0</v>
      </c>
      <c r="DJ629" s="4">
        <f t="shared" si="438"/>
        <v>0</v>
      </c>
      <c r="DK629" s="4">
        <f t="shared" si="439"/>
        <v>161.01999999999998</v>
      </c>
      <c r="DL629" s="4">
        <f t="shared" si="440"/>
        <v>4.980000000000004</v>
      </c>
      <c r="DM629" s="4">
        <f t="shared" si="441"/>
        <v>7</v>
      </c>
      <c r="DN629" s="4">
        <f t="shared" si="442"/>
        <v>13.999999999999998</v>
      </c>
      <c r="DO629" s="4">
        <f t="shared" si="443"/>
        <v>40</v>
      </c>
      <c r="DP629" s="4">
        <f t="shared" si="444"/>
        <v>400</v>
      </c>
      <c r="DQ629" s="4">
        <f t="shared" si="445"/>
        <v>166</v>
      </c>
      <c r="DS629" s="4">
        <v>625</v>
      </c>
      <c r="DT629" s="4">
        <f>$CK629+INDEX(节奏总纲!D$4:D$163,基础状态预估!$C$2)</f>
        <v>649.00483399593907</v>
      </c>
      <c r="DU629" s="4">
        <f>$CK629+INDEX(节奏总纲!E$4:E$163,基础状态预估!$C$2)</f>
        <v>643.28268396026408</v>
      </c>
      <c r="DV629" s="4">
        <f>$CK629+INDEX(节奏总纲!F$4:F$163,基础状态预估!$C$2)</f>
        <v>636.39220630709644</v>
      </c>
      <c r="DW629" s="4">
        <f>$CK629+INDEX(节奏总纲!G$4:G$163,基础状态预估!$C$2)</f>
        <v>628.03246816526348</v>
      </c>
      <c r="DX629" s="4">
        <f>$CK629+INDEX(节奏总纲!H$4:H$163,基础状态预估!$C$2)</f>
        <v>617.69453894381218</v>
      </c>
      <c r="DY629" s="4">
        <f t="shared" si="446"/>
        <v>11.899999999999999</v>
      </c>
      <c r="DZ629" s="4">
        <f t="shared" si="447"/>
        <v>33</v>
      </c>
      <c r="EA629" s="4">
        <f t="shared" si="448"/>
        <v>334.1</v>
      </c>
      <c r="EB629" s="4">
        <f t="shared" si="449"/>
        <v>241.01999999999998</v>
      </c>
      <c r="EC629" s="4">
        <f t="shared" si="450"/>
        <v>6.980000000000004</v>
      </c>
    </row>
    <row r="630" spans="58:133" x14ac:dyDescent="0.15">
      <c r="BF630" s="4">
        <v>626</v>
      </c>
      <c r="BG630" s="4">
        <f t="shared" si="432"/>
        <v>438.2</v>
      </c>
      <c r="BH630" s="4">
        <f t="shared" si="433"/>
        <v>187.79999999999998</v>
      </c>
      <c r="BL630" s="4">
        <f t="shared" si="421"/>
        <v>310</v>
      </c>
      <c r="BM630" s="4">
        <f t="shared" si="422"/>
        <v>217</v>
      </c>
      <c r="BN630" s="4">
        <f t="shared" si="423"/>
        <v>93</v>
      </c>
      <c r="BR630" s="4">
        <f t="shared" si="424"/>
        <v>394.55</v>
      </c>
      <c r="BS630" s="4">
        <f t="shared" si="425"/>
        <v>182.09999999999997</v>
      </c>
      <c r="BT630" s="4">
        <f t="shared" si="426"/>
        <v>30.35</v>
      </c>
      <c r="BX630" s="4">
        <f t="shared" si="427"/>
        <v>453.6</v>
      </c>
      <c r="BY630" s="4">
        <f t="shared" si="428"/>
        <v>110.56499999999997</v>
      </c>
      <c r="BZ630" s="4">
        <f t="shared" si="429"/>
        <v>2.835</v>
      </c>
      <c r="CD630" s="4">
        <f t="shared" si="430"/>
        <v>161.99</v>
      </c>
      <c r="CE630" s="4">
        <f t="shared" si="431"/>
        <v>5.0100000000000042</v>
      </c>
      <c r="CF630" s="4">
        <f>IF(COUNTIF($BH$5:$BH630,"&gt;=2")&lt;=1,SUM($BG630:$BK630)*C$8,CF629)</f>
        <v>151200</v>
      </c>
      <c r="CG630" s="4">
        <f>IF(COUNTIF($BN$5:$BN630,"&gt;=2")&lt;=1,SUM($BL630:$BP630)*D$8,CG629)</f>
        <v>604799.99999999988</v>
      </c>
      <c r="CH630" s="4">
        <f>IF(COUNTIF($BT$5:$BT630,"&gt;=2")&lt;=1,SUM($BQ630:$BU630)*E$8,CH629)</f>
        <v>2592000</v>
      </c>
      <c r="CI630" s="4">
        <f>IF(COUNTIF($BZ$5:$BZ630,"&gt;=2")&lt;=1,SUM($BV630:$BZ630)*F$8,CI629)</f>
        <v>34560000</v>
      </c>
      <c r="CJ630" s="4">
        <f t="shared" si="434"/>
        <v>14428800</v>
      </c>
      <c r="CK630" s="4">
        <f t="shared" si="435"/>
        <v>605.75</v>
      </c>
      <c r="CM630" s="4">
        <v>626</v>
      </c>
      <c r="CN630" s="4">
        <f>IF(COUNTIF($BH$5:$BH630,"&gt;=2")&gt;1,CN629,BG630)</f>
        <v>4.8999999999999995</v>
      </c>
      <c r="CO630" s="4">
        <f>IF(COUNTIF($BH$5:$BH630,"&gt;=2")&gt;1,CO629,BH630)</f>
        <v>2.1</v>
      </c>
      <c r="CP630" s="4">
        <f>IF(COUNTIF($BH$5:$BH630,"&gt;=2")&gt;1,CP629,BI630)</f>
        <v>0</v>
      </c>
      <c r="CQ630" s="4">
        <f>IF(COUNTIF($BH$5:$BH630,"&gt;=2")&gt;1,CQ629,BJ630)</f>
        <v>0</v>
      </c>
      <c r="CR630" s="4">
        <f>IF(COUNTIF($BH$5:$BH630,"&gt;=2")&gt;1,CR629,BK630)</f>
        <v>0</v>
      </c>
      <c r="CS630" s="4">
        <f>IF(COUNTIF($BN$5:$BN630,"&gt;=2")&gt;1,CS629,BL630)</f>
        <v>7</v>
      </c>
      <c r="CT630" s="4">
        <f>IF(COUNTIF($BN$5:$BN630,"&gt;=2")&gt;1,CT629,BM630)</f>
        <v>4.8999999999999995</v>
      </c>
      <c r="CU630" s="4">
        <f>IF(COUNTIF($BN$5:$BN630,"&gt;=2")&gt;1,CU629,BN630)</f>
        <v>2.1</v>
      </c>
      <c r="CV630" s="4">
        <f>IF(COUNTIF($BN$5:$BN630,"&gt;=2")&gt;1,CV629,BO630)</f>
        <v>0</v>
      </c>
      <c r="CW630" s="4">
        <f>IF(COUNTIF($BN$5:$BN630,"&gt;=2")&gt;1,CW629,BP630)</f>
        <v>0</v>
      </c>
      <c r="CX630" s="4">
        <f>IF(COUNTIF($BT$5:$BT630,"&gt;=2")&gt;1,CX629,BQ630)</f>
        <v>0</v>
      </c>
      <c r="CY630" s="4">
        <f>IF(COUNTIF($BT$5:$BT630,"&gt;=2")&gt;1,CY629,BR630)</f>
        <v>26</v>
      </c>
      <c r="CZ630" s="4">
        <f>IF(COUNTIF($BT$5:$BT630,"&gt;=2")&gt;1,CZ629,BS630)</f>
        <v>11.999999999999996</v>
      </c>
      <c r="DA630" s="4">
        <f>IF(COUNTIF($BT$5:$BT630,"&gt;=2")&gt;1,DA629,BT630)</f>
        <v>2</v>
      </c>
      <c r="DB630" s="4">
        <f>IF(COUNTIF($BT$5:$BT630,"&gt;=2")&gt;1,DB629,BU630)</f>
        <v>0</v>
      </c>
      <c r="DC630" s="4">
        <f>IF(COUNTIF($BZ$5:$BZ630,"&gt;=2")&gt;1,DC629,BV630)</f>
        <v>0</v>
      </c>
      <c r="DD630" s="4">
        <f>IF(COUNTIF($BZ$5:$BZ630,"&gt;=2")&gt;1,DD629,BW630)</f>
        <v>0</v>
      </c>
      <c r="DE630" s="4">
        <f>IF(COUNTIF($BZ$5:$BZ630,"&gt;=2")&gt;1,DE629,BX630)</f>
        <v>320</v>
      </c>
      <c r="DF630" s="4">
        <f>IF(COUNTIF($BZ$5:$BZ630,"&gt;=2")&gt;1,DF629,BY630)</f>
        <v>77.999999999999986</v>
      </c>
      <c r="DG630" s="4">
        <f>IF(COUNTIF($BZ$5:$BZ630,"&gt;=2")&gt;1,DG629,BZ630)</f>
        <v>2</v>
      </c>
      <c r="DH630" s="4">
        <f t="shared" si="436"/>
        <v>0</v>
      </c>
      <c r="DI630" s="4">
        <f t="shared" si="437"/>
        <v>0</v>
      </c>
      <c r="DJ630" s="4">
        <f t="shared" si="438"/>
        <v>0</v>
      </c>
      <c r="DK630" s="4">
        <f t="shared" si="439"/>
        <v>161.99</v>
      </c>
      <c r="DL630" s="4">
        <f t="shared" si="440"/>
        <v>5.0100000000000042</v>
      </c>
      <c r="DM630" s="4">
        <f t="shared" si="441"/>
        <v>7</v>
      </c>
      <c r="DN630" s="4">
        <f t="shared" si="442"/>
        <v>13.999999999999998</v>
      </c>
      <c r="DO630" s="4">
        <f t="shared" si="443"/>
        <v>40</v>
      </c>
      <c r="DP630" s="4">
        <f t="shared" si="444"/>
        <v>400</v>
      </c>
      <c r="DQ630" s="4">
        <f t="shared" si="445"/>
        <v>167</v>
      </c>
      <c r="DS630" s="4">
        <v>626</v>
      </c>
      <c r="DT630" s="4">
        <f>$CK630+INDEX(节奏总纲!D$4:D$163,基础状态预估!$C$2)</f>
        <v>650.00483399593907</v>
      </c>
      <c r="DU630" s="4">
        <f>$CK630+INDEX(节奏总纲!E$4:E$163,基础状态预估!$C$2)</f>
        <v>644.28268396026408</v>
      </c>
      <c r="DV630" s="4">
        <f>$CK630+INDEX(节奏总纲!F$4:F$163,基础状态预估!$C$2)</f>
        <v>637.39220630709644</v>
      </c>
      <c r="DW630" s="4">
        <f>$CK630+INDEX(节奏总纲!G$4:G$163,基础状态预估!$C$2)</f>
        <v>629.03246816526348</v>
      </c>
      <c r="DX630" s="4">
        <f>$CK630+INDEX(节奏总纲!H$4:H$163,基础状态预估!$C$2)</f>
        <v>618.69453894381218</v>
      </c>
      <c r="DY630" s="4">
        <f t="shared" si="446"/>
        <v>11.899999999999999</v>
      </c>
      <c r="DZ630" s="4">
        <f t="shared" si="447"/>
        <v>33</v>
      </c>
      <c r="EA630" s="4">
        <f t="shared" si="448"/>
        <v>334.1</v>
      </c>
      <c r="EB630" s="4">
        <f t="shared" si="449"/>
        <v>241.99</v>
      </c>
      <c r="EC630" s="4">
        <f t="shared" si="450"/>
        <v>7.0100000000000042</v>
      </c>
    </row>
    <row r="631" spans="58:133" x14ac:dyDescent="0.15">
      <c r="BF631" s="4">
        <v>627</v>
      </c>
      <c r="BG631" s="4">
        <f t="shared" si="432"/>
        <v>438.9</v>
      </c>
      <c r="BH631" s="4">
        <f t="shared" si="433"/>
        <v>188.1</v>
      </c>
      <c r="BL631" s="4">
        <f t="shared" si="421"/>
        <v>310.5</v>
      </c>
      <c r="BM631" s="4">
        <f t="shared" si="422"/>
        <v>217.35</v>
      </c>
      <c r="BN631" s="4">
        <f t="shared" si="423"/>
        <v>93.149999999999991</v>
      </c>
      <c r="BR631" s="4">
        <f t="shared" si="424"/>
        <v>395.2</v>
      </c>
      <c r="BS631" s="4">
        <f t="shared" si="425"/>
        <v>182.39999999999995</v>
      </c>
      <c r="BT631" s="4">
        <f t="shared" si="426"/>
        <v>30.400000000000002</v>
      </c>
      <c r="BX631" s="4">
        <f t="shared" si="427"/>
        <v>454.40000000000003</v>
      </c>
      <c r="BY631" s="4">
        <f t="shared" si="428"/>
        <v>110.75999999999998</v>
      </c>
      <c r="BZ631" s="4">
        <f t="shared" si="429"/>
        <v>2.84</v>
      </c>
      <c r="CD631" s="4">
        <f t="shared" si="430"/>
        <v>162.96</v>
      </c>
      <c r="CE631" s="4">
        <f t="shared" si="431"/>
        <v>5.0400000000000045</v>
      </c>
      <c r="CF631" s="4">
        <f>IF(COUNTIF($BH$5:$BH631,"&gt;=2")&lt;=1,SUM($BG631:$BK631)*C$8,CF630)</f>
        <v>151200</v>
      </c>
      <c r="CG631" s="4">
        <f>IF(COUNTIF($BN$5:$BN631,"&gt;=2")&lt;=1,SUM($BL631:$BP631)*D$8,CG630)</f>
        <v>604799.99999999988</v>
      </c>
      <c r="CH631" s="4">
        <f>IF(COUNTIF($BT$5:$BT631,"&gt;=2")&lt;=1,SUM($BQ631:$BU631)*E$8,CH630)</f>
        <v>2592000</v>
      </c>
      <c r="CI631" s="4">
        <f>IF(COUNTIF($BZ$5:$BZ631,"&gt;=2")&lt;=1,SUM($BV631:$BZ631)*F$8,CI630)</f>
        <v>34560000</v>
      </c>
      <c r="CJ631" s="4">
        <f t="shared" si="434"/>
        <v>14515200</v>
      </c>
      <c r="CK631" s="4">
        <f t="shared" si="435"/>
        <v>606.75</v>
      </c>
      <c r="CM631" s="4">
        <v>627</v>
      </c>
      <c r="CN631" s="4">
        <f>IF(COUNTIF($BH$5:$BH631,"&gt;=2")&gt;1,CN630,BG631)</f>
        <v>4.8999999999999995</v>
      </c>
      <c r="CO631" s="4">
        <f>IF(COUNTIF($BH$5:$BH631,"&gt;=2")&gt;1,CO630,BH631)</f>
        <v>2.1</v>
      </c>
      <c r="CP631" s="4">
        <f>IF(COUNTIF($BH$5:$BH631,"&gt;=2")&gt;1,CP630,BI631)</f>
        <v>0</v>
      </c>
      <c r="CQ631" s="4">
        <f>IF(COUNTIF($BH$5:$BH631,"&gt;=2")&gt;1,CQ630,BJ631)</f>
        <v>0</v>
      </c>
      <c r="CR631" s="4">
        <f>IF(COUNTIF($BH$5:$BH631,"&gt;=2")&gt;1,CR630,BK631)</f>
        <v>0</v>
      </c>
      <c r="CS631" s="4">
        <f>IF(COUNTIF($BN$5:$BN631,"&gt;=2")&gt;1,CS630,BL631)</f>
        <v>7</v>
      </c>
      <c r="CT631" s="4">
        <f>IF(COUNTIF($BN$5:$BN631,"&gt;=2")&gt;1,CT630,BM631)</f>
        <v>4.8999999999999995</v>
      </c>
      <c r="CU631" s="4">
        <f>IF(COUNTIF($BN$5:$BN631,"&gt;=2")&gt;1,CU630,BN631)</f>
        <v>2.1</v>
      </c>
      <c r="CV631" s="4">
        <f>IF(COUNTIF($BN$5:$BN631,"&gt;=2")&gt;1,CV630,BO631)</f>
        <v>0</v>
      </c>
      <c r="CW631" s="4">
        <f>IF(COUNTIF($BN$5:$BN631,"&gt;=2")&gt;1,CW630,BP631)</f>
        <v>0</v>
      </c>
      <c r="CX631" s="4">
        <f>IF(COUNTIF($BT$5:$BT631,"&gt;=2")&gt;1,CX630,BQ631)</f>
        <v>0</v>
      </c>
      <c r="CY631" s="4">
        <f>IF(COUNTIF($BT$5:$BT631,"&gt;=2")&gt;1,CY630,BR631)</f>
        <v>26</v>
      </c>
      <c r="CZ631" s="4">
        <f>IF(COUNTIF($BT$5:$BT631,"&gt;=2")&gt;1,CZ630,BS631)</f>
        <v>11.999999999999996</v>
      </c>
      <c r="DA631" s="4">
        <f>IF(COUNTIF($BT$5:$BT631,"&gt;=2")&gt;1,DA630,BT631)</f>
        <v>2</v>
      </c>
      <c r="DB631" s="4">
        <f>IF(COUNTIF($BT$5:$BT631,"&gt;=2")&gt;1,DB630,BU631)</f>
        <v>0</v>
      </c>
      <c r="DC631" s="4">
        <f>IF(COUNTIF($BZ$5:$BZ631,"&gt;=2")&gt;1,DC630,BV631)</f>
        <v>0</v>
      </c>
      <c r="DD631" s="4">
        <f>IF(COUNTIF($BZ$5:$BZ631,"&gt;=2")&gt;1,DD630,BW631)</f>
        <v>0</v>
      </c>
      <c r="DE631" s="4">
        <f>IF(COUNTIF($BZ$5:$BZ631,"&gt;=2")&gt;1,DE630,BX631)</f>
        <v>320</v>
      </c>
      <c r="DF631" s="4">
        <f>IF(COUNTIF($BZ$5:$BZ631,"&gt;=2")&gt;1,DF630,BY631)</f>
        <v>77.999999999999986</v>
      </c>
      <c r="DG631" s="4">
        <f>IF(COUNTIF($BZ$5:$BZ631,"&gt;=2")&gt;1,DG630,BZ631)</f>
        <v>2</v>
      </c>
      <c r="DH631" s="4">
        <f t="shared" si="436"/>
        <v>0</v>
      </c>
      <c r="DI631" s="4">
        <f t="shared" si="437"/>
        <v>0</v>
      </c>
      <c r="DJ631" s="4">
        <f t="shared" si="438"/>
        <v>0</v>
      </c>
      <c r="DK631" s="4">
        <f t="shared" si="439"/>
        <v>162.96</v>
      </c>
      <c r="DL631" s="4">
        <f t="shared" si="440"/>
        <v>5.0400000000000045</v>
      </c>
      <c r="DM631" s="4">
        <f t="shared" si="441"/>
        <v>7</v>
      </c>
      <c r="DN631" s="4">
        <f t="shared" si="442"/>
        <v>13.999999999999998</v>
      </c>
      <c r="DO631" s="4">
        <f t="shared" si="443"/>
        <v>40</v>
      </c>
      <c r="DP631" s="4">
        <f t="shared" si="444"/>
        <v>400</v>
      </c>
      <c r="DQ631" s="4">
        <f t="shared" si="445"/>
        <v>168</v>
      </c>
      <c r="DS631" s="4">
        <v>627</v>
      </c>
      <c r="DT631" s="4">
        <f>$CK631+INDEX(节奏总纲!D$4:D$163,基础状态预估!$C$2)</f>
        <v>651.00483399593907</v>
      </c>
      <c r="DU631" s="4">
        <f>$CK631+INDEX(节奏总纲!E$4:E$163,基础状态预估!$C$2)</f>
        <v>645.28268396026408</v>
      </c>
      <c r="DV631" s="4">
        <f>$CK631+INDEX(节奏总纲!F$4:F$163,基础状态预估!$C$2)</f>
        <v>638.39220630709644</v>
      </c>
      <c r="DW631" s="4">
        <f>$CK631+INDEX(节奏总纲!G$4:G$163,基础状态预估!$C$2)</f>
        <v>630.03246816526348</v>
      </c>
      <c r="DX631" s="4">
        <f>$CK631+INDEX(节奏总纲!H$4:H$163,基础状态预估!$C$2)</f>
        <v>619.69453894381218</v>
      </c>
      <c r="DY631" s="4">
        <f t="shared" si="446"/>
        <v>11.899999999999999</v>
      </c>
      <c r="DZ631" s="4">
        <f t="shared" si="447"/>
        <v>33</v>
      </c>
      <c r="EA631" s="4">
        <f t="shared" si="448"/>
        <v>334.1</v>
      </c>
      <c r="EB631" s="4">
        <f t="shared" si="449"/>
        <v>242.95999999999998</v>
      </c>
      <c r="EC631" s="4">
        <f t="shared" si="450"/>
        <v>7.0400000000000045</v>
      </c>
    </row>
    <row r="632" spans="58:133" x14ac:dyDescent="0.15">
      <c r="BF632" s="4">
        <v>628</v>
      </c>
      <c r="BG632" s="4">
        <f t="shared" si="432"/>
        <v>439.59999999999997</v>
      </c>
      <c r="BH632" s="4">
        <f t="shared" si="433"/>
        <v>188.4</v>
      </c>
      <c r="BL632" s="4">
        <f t="shared" si="421"/>
        <v>311</v>
      </c>
      <c r="BM632" s="4">
        <f t="shared" si="422"/>
        <v>217.7</v>
      </c>
      <c r="BN632" s="4">
        <f t="shared" si="423"/>
        <v>93.3</v>
      </c>
      <c r="BR632" s="4">
        <f t="shared" si="424"/>
        <v>395.85</v>
      </c>
      <c r="BS632" s="4">
        <f t="shared" si="425"/>
        <v>182.69999999999996</v>
      </c>
      <c r="BT632" s="4">
        <f t="shared" si="426"/>
        <v>30.450000000000003</v>
      </c>
      <c r="BX632" s="4">
        <f t="shared" si="427"/>
        <v>455.20000000000005</v>
      </c>
      <c r="BY632" s="4">
        <f t="shared" si="428"/>
        <v>110.95499999999997</v>
      </c>
      <c r="BZ632" s="4">
        <f t="shared" si="429"/>
        <v>2.8450000000000002</v>
      </c>
      <c r="CD632" s="4">
        <f t="shared" si="430"/>
        <v>163.93</v>
      </c>
      <c r="CE632" s="4">
        <f t="shared" si="431"/>
        <v>5.0700000000000047</v>
      </c>
      <c r="CF632" s="4">
        <f>IF(COUNTIF($BH$5:$BH632,"&gt;=2")&lt;=1,SUM($BG632:$BK632)*C$8,CF631)</f>
        <v>151200</v>
      </c>
      <c r="CG632" s="4">
        <f>IF(COUNTIF($BN$5:$BN632,"&gt;=2")&lt;=1,SUM($BL632:$BP632)*D$8,CG631)</f>
        <v>604799.99999999988</v>
      </c>
      <c r="CH632" s="4">
        <f>IF(COUNTIF($BT$5:$BT632,"&gt;=2")&lt;=1,SUM($BQ632:$BU632)*E$8,CH631)</f>
        <v>2592000</v>
      </c>
      <c r="CI632" s="4">
        <f>IF(COUNTIF($BZ$5:$BZ632,"&gt;=2")&lt;=1,SUM($BV632:$BZ632)*F$8,CI631)</f>
        <v>34560000</v>
      </c>
      <c r="CJ632" s="4">
        <f t="shared" si="434"/>
        <v>14601600</v>
      </c>
      <c r="CK632" s="4">
        <f t="shared" si="435"/>
        <v>607.75</v>
      </c>
      <c r="CM632" s="4">
        <v>628</v>
      </c>
      <c r="CN632" s="4">
        <f>IF(COUNTIF($BH$5:$BH632,"&gt;=2")&gt;1,CN631,BG632)</f>
        <v>4.8999999999999995</v>
      </c>
      <c r="CO632" s="4">
        <f>IF(COUNTIF($BH$5:$BH632,"&gt;=2")&gt;1,CO631,BH632)</f>
        <v>2.1</v>
      </c>
      <c r="CP632" s="4">
        <f>IF(COUNTIF($BH$5:$BH632,"&gt;=2")&gt;1,CP631,BI632)</f>
        <v>0</v>
      </c>
      <c r="CQ632" s="4">
        <f>IF(COUNTIF($BH$5:$BH632,"&gt;=2")&gt;1,CQ631,BJ632)</f>
        <v>0</v>
      </c>
      <c r="CR632" s="4">
        <f>IF(COUNTIF($BH$5:$BH632,"&gt;=2")&gt;1,CR631,BK632)</f>
        <v>0</v>
      </c>
      <c r="CS632" s="4">
        <f>IF(COUNTIF($BN$5:$BN632,"&gt;=2")&gt;1,CS631,BL632)</f>
        <v>7</v>
      </c>
      <c r="CT632" s="4">
        <f>IF(COUNTIF($BN$5:$BN632,"&gt;=2")&gt;1,CT631,BM632)</f>
        <v>4.8999999999999995</v>
      </c>
      <c r="CU632" s="4">
        <f>IF(COUNTIF($BN$5:$BN632,"&gt;=2")&gt;1,CU631,BN632)</f>
        <v>2.1</v>
      </c>
      <c r="CV632" s="4">
        <f>IF(COUNTIF($BN$5:$BN632,"&gt;=2")&gt;1,CV631,BO632)</f>
        <v>0</v>
      </c>
      <c r="CW632" s="4">
        <f>IF(COUNTIF($BN$5:$BN632,"&gt;=2")&gt;1,CW631,BP632)</f>
        <v>0</v>
      </c>
      <c r="CX632" s="4">
        <f>IF(COUNTIF($BT$5:$BT632,"&gt;=2")&gt;1,CX631,BQ632)</f>
        <v>0</v>
      </c>
      <c r="CY632" s="4">
        <f>IF(COUNTIF($BT$5:$BT632,"&gt;=2")&gt;1,CY631,BR632)</f>
        <v>26</v>
      </c>
      <c r="CZ632" s="4">
        <f>IF(COUNTIF($BT$5:$BT632,"&gt;=2")&gt;1,CZ631,BS632)</f>
        <v>11.999999999999996</v>
      </c>
      <c r="DA632" s="4">
        <f>IF(COUNTIF($BT$5:$BT632,"&gt;=2")&gt;1,DA631,BT632)</f>
        <v>2</v>
      </c>
      <c r="DB632" s="4">
        <f>IF(COUNTIF($BT$5:$BT632,"&gt;=2")&gt;1,DB631,BU632)</f>
        <v>0</v>
      </c>
      <c r="DC632" s="4">
        <f>IF(COUNTIF($BZ$5:$BZ632,"&gt;=2")&gt;1,DC631,BV632)</f>
        <v>0</v>
      </c>
      <c r="DD632" s="4">
        <f>IF(COUNTIF($BZ$5:$BZ632,"&gt;=2")&gt;1,DD631,BW632)</f>
        <v>0</v>
      </c>
      <c r="DE632" s="4">
        <f>IF(COUNTIF($BZ$5:$BZ632,"&gt;=2")&gt;1,DE631,BX632)</f>
        <v>320</v>
      </c>
      <c r="DF632" s="4">
        <f>IF(COUNTIF($BZ$5:$BZ632,"&gt;=2")&gt;1,DF631,BY632)</f>
        <v>77.999999999999986</v>
      </c>
      <c r="DG632" s="4">
        <f>IF(COUNTIF($BZ$5:$BZ632,"&gt;=2")&gt;1,DG631,BZ632)</f>
        <v>2</v>
      </c>
      <c r="DH632" s="4">
        <f t="shared" si="436"/>
        <v>0</v>
      </c>
      <c r="DI632" s="4">
        <f t="shared" si="437"/>
        <v>0</v>
      </c>
      <c r="DJ632" s="4">
        <f t="shared" si="438"/>
        <v>0</v>
      </c>
      <c r="DK632" s="4">
        <f t="shared" si="439"/>
        <v>163.93</v>
      </c>
      <c r="DL632" s="4">
        <f t="shared" si="440"/>
        <v>5.0700000000000047</v>
      </c>
      <c r="DM632" s="4">
        <f t="shared" si="441"/>
        <v>7</v>
      </c>
      <c r="DN632" s="4">
        <f t="shared" si="442"/>
        <v>13.999999999999998</v>
      </c>
      <c r="DO632" s="4">
        <f t="shared" si="443"/>
        <v>40</v>
      </c>
      <c r="DP632" s="4">
        <f t="shared" si="444"/>
        <v>400</v>
      </c>
      <c r="DQ632" s="4">
        <f t="shared" si="445"/>
        <v>169</v>
      </c>
      <c r="DS632" s="4">
        <v>628</v>
      </c>
      <c r="DT632" s="4">
        <f>$CK632+INDEX(节奏总纲!D$4:D$163,基础状态预估!$C$2)</f>
        <v>652.00483399593907</v>
      </c>
      <c r="DU632" s="4">
        <f>$CK632+INDEX(节奏总纲!E$4:E$163,基础状态预估!$C$2)</f>
        <v>646.28268396026408</v>
      </c>
      <c r="DV632" s="4">
        <f>$CK632+INDEX(节奏总纲!F$4:F$163,基础状态预估!$C$2)</f>
        <v>639.39220630709644</v>
      </c>
      <c r="DW632" s="4">
        <f>$CK632+INDEX(节奏总纲!G$4:G$163,基础状态预估!$C$2)</f>
        <v>631.03246816526348</v>
      </c>
      <c r="DX632" s="4">
        <f>$CK632+INDEX(节奏总纲!H$4:H$163,基础状态预估!$C$2)</f>
        <v>620.69453894381218</v>
      </c>
      <c r="DY632" s="4">
        <f t="shared" si="446"/>
        <v>11.899999999999999</v>
      </c>
      <c r="DZ632" s="4">
        <f t="shared" si="447"/>
        <v>33</v>
      </c>
      <c r="EA632" s="4">
        <f t="shared" si="448"/>
        <v>334.1</v>
      </c>
      <c r="EB632" s="4">
        <f t="shared" si="449"/>
        <v>243.93</v>
      </c>
      <c r="EC632" s="4">
        <f t="shared" si="450"/>
        <v>7.0700000000000047</v>
      </c>
    </row>
    <row r="633" spans="58:133" x14ac:dyDescent="0.15">
      <c r="BF633" s="4">
        <v>629</v>
      </c>
      <c r="BG633" s="4">
        <f t="shared" si="432"/>
        <v>440.29999999999995</v>
      </c>
      <c r="BH633" s="4">
        <f t="shared" si="433"/>
        <v>188.7</v>
      </c>
      <c r="BL633" s="4">
        <f t="shared" si="421"/>
        <v>311.5</v>
      </c>
      <c r="BM633" s="4">
        <f t="shared" si="422"/>
        <v>218.04999999999998</v>
      </c>
      <c r="BN633" s="4">
        <f t="shared" si="423"/>
        <v>93.45</v>
      </c>
      <c r="BR633" s="4">
        <f t="shared" si="424"/>
        <v>396.5</v>
      </c>
      <c r="BS633" s="4">
        <f t="shared" si="425"/>
        <v>182.99999999999997</v>
      </c>
      <c r="BT633" s="4">
        <f t="shared" si="426"/>
        <v>30.5</v>
      </c>
      <c r="BX633" s="4">
        <f t="shared" si="427"/>
        <v>456</v>
      </c>
      <c r="BY633" s="4">
        <f t="shared" si="428"/>
        <v>111.14999999999998</v>
      </c>
      <c r="BZ633" s="4">
        <f t="shared" si="429"/>
        <v>2.85</v>
      </c>
      <c r="CD633" s="4">
        <f t="shared" si="430"/>
        <v>164.9</v>
      </c>
      <c r="CE633" s="4">
        <f t="shared" si="431"/>
        <v>5.100000000000005</v>
      </c>
      <c r="CF633" s="4">
        <f>IF(COUNTIF($BH$5:$BH633,"&gt;=2")&lt;=1,SUM($BG633:$BK633)*C$8,CF632)</f>
        <v>151200</v>
      </c>
      <c r="CG633" s="4">
        <f>IF(COUNTIF($BN$5:$BN633,"&gt;=2")&lt;=1,SUM($BL633:$BP633)*D$8,CG632)</f>
        <v>604799.99999999988</v>
      </c>
      <c r="CH633" s="4">
        <f>IF(COUNTIF($BT$5:$BT633,"&gt;=2")&lt;=1,SUM($BQ633:$BU633)*E$8,CH632)</f>
        <v>2592000</v>
      </c>
      <c r="CI633" s="4">
        <f>IF(COUNTIF($BZ$5:$BZ633,"&gt;=2")&lt;=1,SUM($BV633:$BZ633)*F$8,CI632)</f>
        <v>34560000</v>
      </c>
      <c r="CJ633" s="4">
        <f t="shared" si="434"/>
        <v>14688000</v>
      </c>
      <c r="CK633" s="4">
        <f t="shared" si="435"/>
        <v>608.75</v>
      </c>
      <c r="CM633" s="4">
        <v>629</v>
      </c>
      <c r="CN633" s="4">
        <f>IF(COUNTIF($BH$5:$BH633,"&gt;=2")&gt;1,CN632,BG633)</f>
        <v>4.8999999999999995</v>
      </c>
      <c r="CO633" s="4">
        <f>IF(COUNTIF($BH$5:$BH633,"&gt;=2")&gt;1,CO632,BH633)</f>
        <v>2.1</v>
      </c>
      <c r="CP633" s="4">
        <f>IF(COUNTIF($BH$5:$BH633,"&gt;=2")&gt;1,CP632,BI633)</f>
        <v>0</v>
      </c>
      <c r="CQ633" s="4">
        <f>IF(COUNTIF($BH$5:$BH633,"&gt;=2")&gt;1,CQ632,BJ633)</f>
        <v>0</v>
      </c>
      <c r="CR633" s="4">
        <f>IF(COUNTIF($BH$5:$BH633,"&gt;=2")&gt;1,CR632,BK633)</f>
        <v>0</v>
      </c>
      <c r="CS633" s="4">
        <f>IF(COUNTIF($BN$5:$BN633,"&gt;=2")&gt;1,CS632,BL633)</f>
        <v>7</v>
      </c>
      <c r="CT633" s="4">
        <f>IF(COUNTIF($BN$5:$BN633,"&gt;=2")&gt;1,CT632,BM633)</f>
        <v>4.8999999999999995</v>
      </c>
      <c r="CU633" s="4">
        <f>IF(COUNTIF($BN$5:$BN633,"&gt;=2")&gt;1,CU632,BN633)</f>
        <v>2.1</v>
      </c>
      <c r="CV633" s="4">
        <f>IF(COUNTIF($BN$5:$BN633,"&gt;=2")&gt;1,CV632,BO633)</f>
        <v>0</v>
      </c>
      <c r="CW633" s="4">
        <f>IF(COUNTIF($BN$5:$BN633,"&gt;=2")&gt;1,CW632,BP633)</f>
        <v>0</v>
      </c>
      <c r="CX633" s="4">
        <f>IF(COUNTIF($BT$5:$BT633,"&gt;=2")&gt;1,CX632,BQ633)</f>
        <v>0</v>
      </c>
      <c r="CY633" s="4">
        <f>IF(COUNTIF($BT$5:$BT633,"&gt;=2")&gt;1,CY632,BR633)</f>
        <v>26</v>
      </c>
      <c r="CZ633" s="4">
        <f>IF(COUNTIF($BT$5:$BT633,"&gt;=2")&gt;1,CZ632,BS633)</f>
        <v>11.999999999999996</v>
      </c>
      <c r="DA633" s="4">
        <f>IF(COUNTIF($BT$5:$BT633,"&gt;=2")&gt;1,DA632,BT633)</f>
        <v>2</v>
      </c>
      <c r="DB633" s="4">
        <f>IF(COUNTIF($BT$5:$BT633,"&gt;=2")&gt;1,DB632,BU633)</f>
        <v>0</v>
      </c>
      <c r="DC633" s="4">
        <f>IF(COUNTIF($BZ$5:$BZ633,"&gt;=2")&gt;1,DC632,BV633)</f>
        <v>0</v>
      </c>
      <c r="DD633" s="4">
        <f>IF(COUNTIF($BZ$5:$BZ633,"&gt;=2")&gt;1,DD632,BW633)</f>
        <v>0</v>
      </c>
      <c r="DE633" s="4">
        <f>IF(COUNTIF($BZ$5:$BZ633,"&gt;=2")&gt;1,DE632,BX633)</f>
        <v>320</v>
      </c>
      <c r="DF633" s="4">
        <f>IF(COUNTIF($BZ$5:$BZ633,"&gt;=2")&gt;1,DF632,BY633)</f>
        <v>77.999999999999986</v>
      </c>
      <c r="DG633" s="4">
        <f>IF(COUNTIF($BZ$5:$BZ633,"&gt;=2")&gt;1,DG632,BZ633)</f>
        <v>2</v>
      </c>
      <c r="DH633" s="4">
        <f t="shared" si="436"/>
        <v>0</v>
      </c>
      <c r="DI633" s="4">
        <f t="shared" si="437"/>
        <v>0</v>
      </c>
      <c r="DJ633" s="4">
        <f t="shared" si="438"/>
        <v>0</v>
      </c>
      <c r="DK633" s="4">
        <f t="shared" si="439"/>
        <v>164.9</v>
      </c>
      <c r="DL633" s="4">
        <f t="shared" si="440"/>
        <v>5.100000000000005</v>
      </c>
      <c r="DM633" s="4">
        <f t="shared" si="441"/>
        <v>7</v>
      </c>
      <c r="DN633" s="4">
        <f t="shared" si="442"/>
        <v>13.999999999999998</v>
      </c>
      <c r="DO633" s="4">
        <f t="shared" si="443"/>
        <v>40</v>
      </c>
      <c r="DP633" s="4">
        <f t="shared" si="444"/>
        <v>400</v>
      </c>
      <c r="DQ633" s="4">
        <f t="shared" si="445"/>
        <v>170</v>
      </c>
      <c r="DS633" s="4">
        <v>629</v>
      </c>
      <c r="DT633" s="4">
        <f>$CK633+INDEX(节奏总纲!D$4:D$163,基础状态预估!$C$2)</f>
        <v>653.00483399593907</v>
      </c>
      <c r="DU633" s="4">
        <f>$CK633+INDEX(节奏总纲!E$4:E$163,基础状态预估!$C$2)</f>
        <v>647.28268396026408</v>
      </c>
      <c r="DV633" s="4">
        <f>$CK633+INDEX(节奏总纲!F$4:F$163,基础状态预估!$C$2)</f>
        <v>640.39220630709644</v>
      </c>
      <c r="DW633" s="4">
        <f>$CK633+INDEX(节奏总纲!G$4:G$163,基础状态预估!$C$2)</f>
        <v>632.03246816526348</v>
      </c>
      <c r="DX633" s="4">
        <f>$CK633+INDEX(节奏总纲!H$4:H$163,基础状态预估!$C$2)</f>
        <v>621.69453894381218</v>
      </c>
      <c r="DY633" s="4">
        <f t="shared" si="446"/>
        <v>11.899999999999999</v>
      </c>
      <c r="DZ633" s="4">
        <f t="shared" si="447"/>
        <v>33</v>
      </c>
      <c r="EA633" s="4">
        <f t="shared" si="448"/>
        <v>334.1</v>
      </c>
      <c r="EB633" s="4">
        <f t="shared" si="449"/>
        <v>244.89999999999998</v>
      </c>
      <c r="EC633" s="4">
        <f t="shared" si="450"/>
        <v>7.100000000000005</v>
      </c>
    </row>
    <row r="634" spans="58:133" x14ac:dyDescent="0.15">
      <c r="BF634" s="4">
        <v>630</v>
      </c>
      <c r="BG634" s="4">
        <f t="shared" si="432"/>
        <v>441</v>
      </c>
      <c r="BH634" s="4">
        <f t="shared" si="433"/>
        <v>189</v>
      </c>
      <c r="BL634" s="4">
        <f t="shared" si="421"/>
        <v>312</v>
      </c>
      <c r="BM634" s="4">
        <f t="shared" si="422"/>
        <v>218.39999999999998</v>
      </c>
      <c r="BN634" s="4">
        <f t="shared" si="423"/>
        <v>93.6</v>
      </c>
      <c r="BR634" s="4">
        <f t="shared" si="424"/>
        <v>397.15000000000003</v>
      </c>
      <c r="BS634" s="4">
        <f t="shared" si="425"/>
        <v>183.29999999999995</v>
      </c>
      <c r="BT634" s="4">
        <f t="shared" si="426"/>
        <v>30.55</v>
      </c>
      <c r="BX634" s="4">
        <f t="shared" si="427"/>
        <v>456.8</v>
      </c>
      <c r="BY634" s="4">
        <f t="shared" si="428"/>
        <v>111.34499999999997</v>
      </c>
      <c r="BZ634" s="4">
        <f t="shared" si="429"/>
        <v>2.855</v>
      </c>
      <c r="CD634" s="4">
        <f t="shared" si="430"/>
        <v>165.87</v>
      </c>
      <c r="CE634" s="4">
        <f t="shared" si="431"/>
        <v>5.1300000000000043</v>
      </c>
      <c r="CF634" s="4">
        <f>IF(COUNTIF($BH$5:$BH634,"&gt;=2")&lt;=1,SUM($BG634:$BK634)*C$8,CF633)</f>
        <v>151200</v>
      </c>
      <c r="CG634" s="4">
        <f>IF(COUNTIF($BN$5:$BN634,"&gt;=2")&lt;=1,SUM($BL634:$BP634)*D$8,CG633)</f>
        <v>604799.99999999988</v>
      </c>
      <c r="CH634" s="4">
        <f>IF(COUNTIF($BT$5:$BT634,"&gt;=2")&lt;=1,SUM($BQ634:$BU634)*E$8,CH633)</f>
        <v>2592000</v>
      </c>
      <c r="CI634" s="4">
        <f>IF(COUNTIF($BZ$5:$BZ634,"&gt;=2")&lt;=1,SUM($BV634:$BZ634)*F$8,CI633)</f>
        <v>34560000</v>
      </c>
      <c r="CJ634" s="4">
        <f t="shared" si="434"/>
        <v>14774400</v>
      </c>
      <c r="CK634" s="4">
        <f t="shared" si="435"/>
        <v>609.75</v>
      </c>
      <c r="CM634" s="4">
        <v>630</v>
      </c>
      <c r="CN634" s="4">
        <f>IF(COUNTIF($BH$5:$BH634,"&gt;=2")&gt;1,CN633,BG634)</f>
        <v>4.8999999999999995</v>
      </c>
      <c r="CO634" s="4">
        <f>IF(COUNTIF($BH$5:$BH634,"&gt;=2")&gt;1,CO633,BH634)</f>
        <v>2.1</v>
      </c>
      <c r="CP634" s="4">
        <f>IF(COUNTIF($BH$5:$BH634,"&gt;=2")&gt;1,CP633,BI634)</f>
        <v>0</v>
      </c>
      <c r="CQ634" s="4">
        <f>IF(COUNTIF($BH$5:$BH634,"&gt;=2")&gt;1,CQ633,BJ634)</f>
        <v>0</v>
      </c>
      <c r="CR634" s="4">
        <f>IF(COUNTIF($BH$5:$BH634,"&gt;=2")&gt;1,CR633,BK634)</f>
        <v>0</v>
      </c>
      <c r="CS634" s="4">
        <f>IF(COUNTIF($BN$5:$BN634,"&gt;=2")&gt;1,CS633,BL634)</f>
        <v>7</v>
      </c>
      <c r="CT634" s="4">
        <f>IF(COUNTIF($BN$5:$BN634,"&gt;=2")&gt;1,CT633,BM634)</f>
        <v>4.8999999999999995</v>
      </c>
      <c r="CU634" s="4">
        <f>IF(COUNTIF($BN$5:$BN634,"&gt;=2")&gt;1,CU633,BN634)</f>
        <v>2.1</v>
      </c>
      <c r="CV634" s="4">
        <f>IF(COUNTIF($BN$5:$BN634,"&gt;=2")&gt;1,CV633,BO634)</f>
        <v>0</v>
      </c>
      <c r="CW634" s="4">
        <f>IF(COUNTIF($BN$5:$BN634,"&gt;=2")&gt;1,CW633,BP634)</f>
        <v>0</v>
      </c>
      <c r="CX634" s="4">
        <f>IF(COUNTIF($BT$5:$BT634,"&gt;=2")&gt;1,CX633,BQ634)</f>
        <v>0</v>
      </c>
      <c r="CY634" s="4">
        <f>IF(COUNTIF($BT$5:$BT634,"&gt;=2")&gt;1,CY633,BR634)</f>
        <v>26</v>
      </c>
      <c r="CZ634" s="4">
        <f>IF(COUNTIF($BT$5:$BT634,"&gt;=2")&gt;1,CZ633,BS634)</f>
        <v>11.999999999999996</v>
      </c>
      <c r="DA634" s="4">
        <f>IF(COUNTIF($BT$5:$BT634,"&gt;=2")&gt;1,DA633,BT634)</f>
        <v>2</v>
      </c>
      <c r="DB634" s="4">
        <f>IF(COUNTIF($BT$5:$BT634,"&gt;=2")&gt;1,DB633,BU634)</f>
        <v>0</v>
      </c>
      <c r="DC634" s="4">
        <f>IF(COUNTIF($BZ$5:$BZ634,"&gt;=2")&gt;1,DC633,BV634)</f>
        <v>0</v>
      </c>
      <c r="DD634" s="4">
        <f>IF(COUNTIF($BZ$5:$BZ634,"&gt;=2")&gt;1,DD633,BW634)</f>
        <v>0</v>
      </c>
      <c r="DE634" s="4">
        <f>IF(COUNTIF($BZ$5:$BZ634,"&gt;=2")&gt;1,DE633,BX634)</f>
        <v>320</v>
      </c>
      <c r="DF634" s="4">
        <f>IF(COUNTIF($BZ$5:$BZ634,"&gt;=2")&gt;1,DF633,BY634)</f>
        <v>77.999999999999986</v>
      </c>
      <c r="DG634" s="4">
        <f>IF(COUNTIF($BZ$5:$BZ634,"&gt;=2")&gt;1,DG633,BZ634)</f>
        <v>2</v>
      </c>
      <c r="DH634" s="4">
        <f t="shared" si="436"/>
        <v>0</v>
      </c>
      <c r="DI634" s="4">
        <f t="shared" si="437"/>
        <v>0</v>
      </c>
      <c r="DJ634" s="4">
        <f t="shared" si="438"/>
        <v>0</v>
      </c>
      <c r="DK634" s="4">
        <f t="shared" si="439"/>
        <v>165.87</v>
      </c>
      <c r="DL634" s="4">
        <f t="shared" si="440"/>
        <v>5.1300000000000043</v>
      </c>
      <c r="DM634" s="4">
        <f t="shared" si="441"/>
        <v>7</v>
      </c>
      <c r="DN634" s="4">
        <f t="shared" si="442"/>
        <v>13.999999999999998</v>
      </c>
      <c r="DO634" s="4">
        <f t="shared" si="443"/>
        <v>40</v>
      </c>
      <c r="DP634" s="4">
        <f t="shared" si="444"/>
        <v>400</v>
      </c>
      <c r="DQ634" s="4">
        <f t="shared" si="445"/>
        <v>171</v>
      </c>
      <c r="DS634" s="4">
        <v>630</v>
      </c>
      <c r="DT634" s="4">
        <f>$CK634+INDEX(节奏总纲!D$4:D$163,基础状态预估!$C$2)</f>
        <v>654.00483399593907</v>
      </c>
      <c r="DU634" s="4">
        <f>$CK634+INDEX(节奏总纲!E$4:E$163,基础状态预估!$C$2)</f>
        <v>648.28268396026408</v>
      </c>
      <c r="DV634" s="4">
        <f>$CK634+INDEX(节奏总纲!F$4:F$163,基础状态预估!$C$2)</f>
        <v>641.39220630709644</v>
      </c>
      <c r="DW634" s="4">
        <f>$CK634+INDEX(节奏总纲!G$4:G$163,基础状态预估!$C$2)</f>
        <v>633.03246816526348</v>
      </c>
      <c r="DX634" s="4">
        <f>$CK634+INDEX(节奏总纲!H$4:H$163,基础状态预估!$C$2)</f>
        <v>622.69453894381218</v>
      </c>
      <c r="DY634" s="4">
        <f t="shared" si="446"/>
        <v>11.899999999999999</v>
      </c>
      <c r="DZ634" s="4">
        <f t="shared" si="447"/>
        <v>33</v>
      </c>
      <c r="EA634" s="4">
        <f t="shared" si="448"/>
        <v>334.1</v>
      </c>
      <c r="EB634" s="4">
        <f t="shared" si="449"/>
        <v>245.87</v>
      </c>
      <c r="EC634" s="4">
        <f t="shared" si="450"/>
        <v>7.1300000000000043</v>
      </c>
    </row>
    <row r="635" spans="58:133" x14ac:dyDescent="0.15">
      <c r="BF635" s="4">
        <v>631</v>
      </c>
      <c r="BG635" s="4">
        <f t="shared" si="432"/>
        <v>441.7</v>
      </c>
      <c r="BH635" s="4">
        <f t="shared" si="433"/>
        <v>189.29999999999998</v>
      </c>
      <c r="BL635" s="4">
        <f t="shared" si="421"/>
        <v>312.5</v>
      </c>
      <c r="BM635" s="4">
        <f t="shared" si="422"/>
        <v>218.75</v>
      </c>
      <c r="BN635" s="4">
        <f t="shared" si="423"/>
        <v>93.75</v>
      </c>
      <c r="BR635" s="4">
        <f t="shared" si="424"/>
        <v>397.8</v>
      </c>
      <c r="BS635" s="4">
        <f t="shared" si="425"/>
        <v>183.59999999999997</v>
      </c>
      <c r="BT635" s="4">
        <f t="shared" si="426"/>
        <v>30.6</v>
      </c>
      <c r="BX635" s="4">
        <f t="shared" si="427"/>
        <v>457.6</v>
      </c>
      <c r="BY635" s="4">
        <f t="shared" si="428"/>
        <v>111.53999999999998</v>
      </c>
      <c r="BZ635" s="4">
        <f t="shared" si="429"/>
        <v>2.86</v>
      </c>
      <c r="CD635" s="4">
        <f t="shared" si="430"/>
        <v>166.84</v>
      </c>
      <c r="CE635" s="4">
        <f t="shared" si="431"/>
        <v>5.1600000000000046</v>
      </c>
      <c r="CF635" s="4">
        <f>IF(COUNTIF($BH$5:$BH635,"&gt;=2")&lt;=1,SUM($BG635:$BK635)*C$8,CF634)</f>
        <v>151200</v>
      </c>
      <c r="CG635" s="4">
        <f>IF(COUNTIF($BN$5:$BN635,"&gt;=2")&lt;=1,SUM($BL635:$BP635)*D$8,CG634)</f>
        <v>604799.99999999988</v>
      </c>
      <c r="CH635" s="4">
        <f>IF(COUNTIF($BT$5:$BT635,"&gt;=2")&lt;=1,SUM($BQ635:$BU635)*E$8,CH634)</f>
        <v>2592000</v>
      </c>
      <c r="CI635" s="4">
        <f>IF(COUNTIF($BZ$5:$BZ635,"&gt;=2")&lt;=1,SUM($BV635:$BZ635)*F$8,CI634)</f>
        <v>34560000</v>
      </c>
      <c r="CJ635" s="4">
        <f t="shared" si="434"/>
        <v>14860800</v>
      </c>
      <c r="CK635" s="4">
        <f t="shared" si="435"/>
        <v>610.75</v>
      </c>
      <c r="CM635" s="4">
        <v>631</v>
      </c>
      <c r="CN635" s="4">
        <f>IF(COUNTIF($BH$5:$BH635,"&gt;=2")&gt;1,CN634,BG635)</f>
        <v>4.8999999999999995</v>
      </c>
      <c r="CO635" s="4">
        <f>IF(COUNTIF($BH$5:$BH635,"&gt;=2")&gt;1,CO634,BH635)</f>
        <v>2.1</v>
      </c>
      <c r="CP635" s="4">
        <f>IF(COUNTIF($BH$5:$BH635,"&gt;=2")&gt;1,CP634,BI635)</f>
        <v>0</v>
      </c>
      <c r="CQ635" s="4">
        <f>IF(COUNTIF($BH$5:$BH635,"&gt;=2")&gt;1,CQ634,BJ635)</f>
        <v>0</v>
      </c>
      <c r="CR635" s="4">
        <f>IF(COUNTIF($BH$5:$BH635,"&gt;=2")&gt;1,CR634,BK635)</f>
        <v>0</v>
      </c>
      <c r="CS635" s="4">
        <f>IF(COUNTIF($BN$5:$BN635,"&gt;=2")&gt;1,CS634,BL635)</f>
        <v>7</v>
      </c>
      <c r="CT635" s="4">
        <f>IF(COUNTIF($BN$5:$BN635,"&gt;=2")&gt;1,CT634,BM635)</f>
        <v>4.8999999999999995</v>
      </c>
      <c r="CU635" s="4">
        <f>IF(COUNTIF($BN$5:$BN635,"&gt;=2")&gt;1,CU634,BN635)</f>
        <v>2.1</v>
      </c>
      <c r="CV635" s="4">
        <f>IF(COUNTIF($BN$5:$BN635,"&gt;=2")&gt;1,CV634,BO635)</f>
        <v>0</v>
      </c>
      <c r="CW635" s="4">
        <f>IF(COUNTIF($BN$5:$BN635,"&gt;=2")&gt;1,CW634,BP635)</f>
        <v>0</v>
      </c>
      <c r="CX635" s="4">
        <f>IF(COUNTIF($BT$5:$BT635,"&gt;=2")&gt;1,CX634,BQ635)</f>
        <v>0</v>
      </c>
      <c r="CY635" s="4">
        <f>IF(COUNTIF($BT$5:$BT635,"&gt;=2")&gt;1,CY634,BR635)</f>
        <v>26</v>
      </c>
      <c r="CZ635" s="4">
        <f>IF(COUNTIF($BT$5:$BT635,"&gt;=2")&gt;1,CZ634,BS635)</f>
        <v>11.999999999999996</v>
      </c>
      <c r="DA635" s="4">
        <f>IF(COUNTIF($BT$5:$BT635,"&gt;=2")&gt;1,DA634,BT635)</f>
        <v>2</v>
      </c>
      <c r="DB635" s="4">
        <f>IF(COUNTIF($BT$5:$BT635,"&gt;=2")&gt;1,DB634,BU635)</f>
        <v>0</v>
      </c>
      <c r="DC635" s="4">
        <f>IF(COUNTIF($BZ$5:$BZ635,"&gt;=2")&gt;1,DC634,BV635)</f>
        <v>0</v>
      </c>
      <c r="DD635" s="4">
        <f>IF(COUNTIF($BZ$5:$BZ635,"&gt;=2")&gt;1,DD634,BW635)</f>
        <v>0</v>
      </c>
      <c r="DE635" s="4">
        <f>IF(COUNTIF($BZ$5:$BZ635,"&gt;=2")&gt;1,DE634,BX635)</f>
        <v>320</v>
      </c>
      <c r="DF635" s="4">
        <f>IF(COUNTIF($BZ$5:$BZ635,"&gt;=2")&gt;1,DF634,BY635)</f>
        <v>77.999999999999986</v>
      </c>
      <c r="DG635" s="4">
        <f>IF(COUNTIF($BZ$5:$BZ635,"&gt;=2")&gt;1,DG634,BZ635)</f>
        <v>2</v>
      </c>
      <c r="DH635" s="4">
        <f t="shared" si="436"/>
        <v>0</v>
      </c>
      <c r="DI635" s="4">
        <f t="shared" si="437"/>
        <v>0</v>
      </c>
      <c r="DJ635" s="4">
        <f t="shared" si="438"/>
        <v>0</v>
      </c>
      <c r="DK635" s="4">
        <f t="shared" si="439"/>
        <v>166.84</v>
      </c>
      <c r="DL635" s="4">
        <f t="shared" si="440"/>
        <v>5.1600000000000046</v>
      </c>
      <c r="DM635" s="4">
        <f t="shared" si="441"/>
        <v>7</v>
      </c>
      <c r="DN635" s="4">
        <f t="shared" si="442"/>
        <v>13.999999999999998</v>
      </c>
      <c r="DO635" s="4">
        <f t="shared" si="443"/>
        <v>40</v>
      </c>
      <c r="DP635" s="4">
        <f t="shared" si="444"/>
        <v>400</v>
      </c>
      <c r="DQ635" s="4">
        <f t="shared" si="445"/>
        <v>172</v>
      </c>
      <c r="DS635" s="4">
        <v>631</v>
      </c>
      <c r="DT635" s="4">
        <f>$CK635+INDEX(节奏总纲!D$4:D$163,基础状态预估!$C$2)</f>
        <v>655.00483399593907</v>
      </c>
      <c r="DU635" s="4">
        <f>$CK635+INDEX(节奏总纲!E$4:E$163,基础状态预估!$C$2)</f>
        <v>649.28268396026408</v>
      </c>
      <c r="DV635" s="4">
        <f>$CK635+INDEX(节奏总纲!F$4:F$163,基础状态预估!$C$2)</f>
        <v>642.39220630709644</v>
      </c>
      <c r="DW635" s="4">
        <f>$CK635+INDEX(节奏总纲!G$4:G$163,基础状态预估!$C$2)</f>
        <v>634.03246816526348</v>
      </c>
      <c r="DX635" s="4">
        <f>$CK635+INDEX(节奏总纲!H$4:H$163,基础状态预估!$C$2)</f>
        <v>623.69453894381218</v>
      </c>
      <c r="DY635" s="4">
        <f t="shared" si="446"/>
        <v>11.899999999999999</v>
      </c>
      <c r="DZ635" s="4">
        <f t="shared" si="447"/>
        <v>33</v>
      </c>
      <c r="EA635" s="4">
        <f t="shared" si="448"/>
        <v>334.1</v>
      </c>
      <c r="EB635" s="4">
        <f t="shared" si="449"/>
        <v>246.83999999999997</v>
      </c>
      <c r="EC635" s="4">
        <f t="shared" si="450"/>
        <v>7.1600000000000046</v>
      </c>
    </row>
    <row r="636" spans="58:133" x14ac:dyDescent="0.15">
      <c r="BF636" s="4">
        <v>632</v>
      </c>
      <c r="BG636" s="4">
        <f t="shared" si="432"/>
        <v>442.4</v>
      </c>
      <c r="BH636" s="4">
        <f t="shared" si="433"/>
        <v>189.6</v>
      </c>
      <c r="BL636" s="4">
        <f t="shared" si="421"/>
        <v>313</v>
      </c>
      <c r="BM636" s="4">
        <f t="shared" si="422"/>
        <v>219.1</v>
      </c>
      <c r="BN636" s="4">
        <f t="shared" si="423"/>
        <v>93.899999999999991</v>
      </c>
      <c r="BR636" s="4">
        <f t="shared" si="424"/>
        <v>398.45</v>
      </c>
      <c r="BS636" s="4">
        <f t="shared" si="425"/>
        <v>183.89999999999995</v>
      </c>
      <c r="BT636" s="4">
        <f t="shared" si="426"/>
        <v>30.650000000000002</v>
      </c>
      <c r="BX636" s="4">
        <f t="shared" si="427"/>
        <v>458.40000000000003</v>
      </c>
      <c r="BY636" s="4">
        <f t="shared" si="428"/>
        <v>111.73499999999997</v>
      </c>
      <c r="BZ636" s="4">
        <f t="shared" si="429"/>
        <v>2.8650000000000002</v>
      </c>
      <c r="CD636" s="4">
        <f t="shared" si="430"/>
        <v>167.81</v>
      </c>
      <c r="CE636" s="4">
        <f t="shared" si="431"/>
        <v>5.1900000000000048</v>
      </c>
      <c r="CF636" s="4">
        <f>IF(COUNTIF($BH$5:$BH636,"&gt;=2")&lt;=1,SUM($BG636:$BK636)*C$8,CF635)</f>
        <v>151200</v>
      </c>
      <c r="CG636" s="4">
        <f>IF(COUNTIF($BN$5:$BN636,"&gt;=2")&lt;=1,SUM($BL636:$BP636)*D$8,CG635)</f>
        <v>604799.99999999988</v>
      </c>
      <c r="CH636" s="4">
        <f>IF(COUNTIF($BT$5:$BT636,"&gt;=2")&lt;=1,SUM($BQ636:$BU636)*E$8,CH635)</f>
        <v>2592000</v>
      </c>
      <c r="CI636" s="4">
        <f>IF(COUNTIF($BZ$5:$BZ636,"&gt;=2")&lt;=1,SUM($BV636:$BZ636)*F$8,CI635)</f>
        <v>34560000</v>
      </c>
      <c r="CJ636" s="4">
        <f t="shared" si="434"/>
        <v>14947200</v>
      </c>
      <c r="CK636" s="4">
        <f t="shared" si="435"/>
        <v>611.75</v>
      </c>
      <c r="CM636" s="4">
        <v>632</v>
      </c>
      <c r="CN636" s="4">
        <f>IF(COUNTIF($BH$5:$BH636,"&gt;=2")&gt;1,CN635,BG636)</f>
        <v>4.8999999999999995</v>
      </c>
      <c r="CO636" s="4">
        <f>IF(COUNTIF($BH$5:$BH636,"&gt;=2")&gt;1,CO635,BH636)</f>
        <v>2.1</v>
      </c>
      <c r="CP636" s="4">
        <f>IF(COUNTIF($BH$5:$BH636,"&gt;=2")&gt;1,CP635,BI636)</f>
        <v>0</v>
      </c>
      <c r="CQ636" s="4">
        <f>IF(COUNTIF($BH$5:$BH636,"&gt;=2")&gt;1,CQ635,BJ636)</f>
        <v>0</v>
      </c>
      <c r="CR636" s="4">
        <f>IF(COUNTIF($BH$5:$BH636,"&gt;=2")&gt;1,CR635,BK636)</f>
        <v>0</v>
      </c>
      <c r="CS636" s="4">
        <f>IF(COUNTIF($BN$5:$BN636,"&gt;=2")&gt;1,CS635,BL636)</f>
        <v>7</v>
      </c>
      <c r="CT636" s="4">
        <f>IF(COUNTIF($BN$5:$BN636,"&gt;=2")&gt;1,CT635,BM636)</f>
        <v>4.8999999999999995</v>
      </c>
      <c r="CU636" s="4">
        <f>IF(COUNTIF($BN$5:$BN636,"&gt;=2")&gt;1,CU635,BN636)</f>
        <v>2.1</v>
      </c>
      <c r="CV636" s="4">
        <f>IF(COUNTIF($BN$5:$BN636,"&gt;=2")&gt;1,CV635,BO636)</f>
        <v>0</v>
      </c>
      <c r="CW636" s="4">
        <f>IF(COUNTIF($BN$5:$BN636,"&gt;=2")&gt;1,CW635,BP636)</f>
        <v>0</v>
      </c>
      <c r="CX636" s="4">
        <f>IF(COUNTIF($BT$5:$BT636,"&gt;=2")&gt;1,CX635,BQ636)</f>
        <v>0</v>
      </c>
      <c r="CY636" s="4">
        <f>IF(COUNTIF($BT$5:$BT636,"&gt;=2")&gt;1,CY635,BR636)</f>
        <v>26</v>
      </c>
      <c r="CZ636" s="4">
        <f>IF(COUNTIF($BT$5:$BT636,"&gt;=2")&gt;1,CZ635,BS636)</f>
        <v>11.999999999999996</v>
      </c>
      <c r="DA636" s="4">
        <f>IF(COUNTIF($BT$5:$BT636,"&gt;=2")&gt;1,DA635,BT636)</f>
        <v>2</v>
      </c>
      <c r="DB636" s="4">
        <f>IF(COUNTIF($BT$5:$BT636,"&gt;=2")&gt;1,DB635,BU636)</f>
        <v>0</v>
      </c>
      <c r="DC636" s="4">
        <f>IF(COUNTIF($BZ$5:$BZ636,"&gt;=2")&gt;1,DC635,BV636)</f>
        <v>0</v>
      </c>
      <c r="DD636" s="4">
        <f>IF(COUNTIF($BZ$5:$BZ636,"&gt;=2")&gt;1,DD635,BW636)</f>
        <v>0</v>
      </c>
      <c r="DE636" s="4">
        <f>IF(COUNTIF($BZ$5:$BZ636,"&gt;=2")&gt;1,DE635,BX636)</f>
        <v>320</v>
      </c>
      <c r="DF636" s="4">
        <f>IF(COUNTIF($BZ$5:$BZ636,"&gt;=2")&gt;1,DF635,BY636)</f>
        <v>77.999999999999986</v>
      </c>
      <c r="DG636" s="4">
        <f>IF(COUNTIF($BZ$5:$BZ636,"&gt;=2")&gt;1,DG635,BZ636)</f>
        <v>2</v>
      </c>
      <c r="DH636" s="4">
        <f t="shared" si="436"/>
        <v>0</v>
      </c>
      <c r="DI636" s="4">
        <f t="shared" si="437"/>
        <v>0</v>
      </c>
      <c r="DJ636" s="4">
        <f t="shared" si="438"/>
        <v>0</v>
      </c>
      <c r="DK636" s="4">
        <f t="shared" si="439"/>
        <v>167.81</v>
      </c>
      <c r="DL636" s="4">
        <f t="shared" si="440"/>
        <v>5.1900000000000048</v>
      </c>
      <c r="DM636" s="4">
        <f t="shared" si="441"/>
        <v>7</v>
      </c>
      <c r="DN636" s="4">
        <f t="shared" si="442"/>
        <v>13.999999999999998</v>
      </c>
      <c r="DO636" s="4">
        <f t="shared" si="443"/>
        <v>40</v>
      </c>
      <c r="DP636" s="4">
        <f t="shared" si="444"/>
        <v>400</v>
      </c>
      <c r="DQ636" s="4">
        <f t="shared" si="445"/>
        <v>173</v>
      </c>
      <c r="DS636" s="4">
        <v>632</v>
      </c>
      <c r="DT636" s="4">
        <f>$CK636+INDEX(节奏总纲!D$4:D$163,基础状态预估!$C$2)</f>
        <v>656.00483399593907</v>
      </c>
      <c r="DU636" s="4">
        <f>$CK636+INDEX(节奏总纲!E$4:E$163,基础状态预估!$C$2)</f>
        <v>650.28268396026408</v>
      </c>
      <c r="DV636" s="4">
        <f>$CK636+INDEX(节奏总纲!F$4:F$163,基础状态预估!$C$2)</f>
        <v>643.39220630709644</v>
      </c>
      <c r="DW636" s="4">
        <f>$CK636+INDEX(节奏总纲!G$4:G$163,基础状态预估!$C$2)</f>
        <v>635.03246816526348</v>
      </c>
      <c r="DX636" s="4">
        <f>$CK636+INDEX(节奏总纲!H$4:H$163,基础状态预估!$C$2)</f>
        <v>624.69453894381218</v>
      </c>
      <c r="DY636" s="4">
        <f t="shared" si="446"/>
        <v>11.899999999999999</v>
      </c>
      <c r="DZ636" s="4">
        <f t="shared" si="447"/>
        <v>33</v>
      </c>
      <c r="EA636" s="4">
        <f t="shared" si="448"/>
        <v>334.1</v>
      </c>
      <c r="EB636" s="4">
        <f t="shared" si="449"/>
        <v>247.81</v>
      </c>
      <c r="EC636" s="4">
        <f t="shared" si="450"/>
        <v>7.1900000000000048</v>
      </c>
    </row>
    <row r="637" spans="58:133" x14ac:dyDescent="0.15">
      <c r="BF637" s="4">
        <v>633</v>
      </c>
      <c r="BG637" s="4">
        <f t="shared" si="432"/>
        <v>443.09999999999997</v>
      </c>
      <c r="BH637" s="4">
        <f t="shared" si="433"/>
        <v>189.9</v>
      </c>
      <c r="BL637" s="4">
        <f t="shared" si="421"/>
        <v>313.5</v>
      </c>
      <c r="BM637" s="4">
        <f t="shared" si="422"/>
        <v>219.45</v>
      </c>
      <c r="BN637" s="4">
        <f t="shared" si="423"/>
        <v>94.05</v>
      </c>
      <c r="BR637" s="4">
        <f t="shared" si="424"/>
        <v>399.1</v>
      </c>
      <c r="BS637" s="4">
        <f t="shared" si="425"/>
        <v>184.19999999999996</v>
      </c>
      <c r="BT637" s="4">
        <f t="shared" si="426"/>
        <v>30.700000000000003</v>
      </c>
      <c r="BX637" s="4">
        <f t="shared" si="427"/>
        <v>459.20000000000005</v>
      </c>
      <c r="BY637" s="4">
        <f t="shared" si="428"/>
        <v>111.92999999999998</v>
      </c>
      <c r="BZ637" s="4">
        <f t="shared" si="429"/>
        <v>2.87</v>
      </c>
      <c r="CD637" s="4">
        <f t="shared" si="430"/>
        <v>168.78</v>
      </c>
      <c r="CE637" s="4">
        <f t="shared" si="431"/>
        <v>5.2200000000000042</v>
      </c>
      <c r="CF637" s="4">
        <f>IF(COUNTIF($BH$5:$BH637,"&gt;=2")&lt;=1,SUM($BG637:$BK637)*C$8,CF636)</f>
        <v>151200</v>
      </c>
      <c r="CG637" s="4">
        <f>IF(COUNTIF($BN$5:$BN637,"&gt;=2")&lt;=1,SUM($BL637:$BP637)*D$8,CG636)</f>
        <v>604799.99999999988</v>
      </c>
      <c r="CH637" s="4">
        <f>IF(COUNTIF($BT$5:$BT637,"&gt;=2")&lt;=1,SUM($BQ637:$BU637)*E$8,CH636)</f>
        <v>2592000</v>
      </c>
      <c r="CI637" s="4">
        <f>IF(COUNTIF($BZ$5:$BZ637,"&gt;=2")&lt;=1,SUM($BV637:$BZ637)*F$8,CI636)</f>
        <v>34560000</v>
      </c>
      <c r="CJ637" s="4">
        <f t="shared" si="434"/>
        <v>15033600</v>
      </c>
      <c r="CK637" s="4">
        <f t="shared" si="435"/>
        <v>612.75</v>
      </c>
      <c r="CM637" s="4">
        <v>633</v>
      </c>
      <c r="CN637" s="4">
        <f>IF(COUNTIF($BH$5:$BH637,"&gt;=2")&gt;1,CN636,BG637)</f>
        <v>4.8999999999999995</v>
      </c>
      <c r="CO637" s="4">
        <f>IF(COUNTIF($BH$5:$BH637,"&gt;=2")&gt;1,CO636,BH637)</f>
        <v>2.1</v>
      </c>
      <c r="CP637" s="4">
        <f>IF(COUNTIF($BH$5:$BH637,"&gt;=2")&gt;1,CP636,BI637)</f>
        <v>0</v>
      </c>
      <c r="CQ637" s="4">
        <f>IF(COUNTIF($BH$5:$BH637,"&gt;=2")&gt;1,CQ636,BJ637)</f>
        <v>0</v>
      </c>
      <c r="CR637" s="4">
        <f>IF(COUNTIF($BH$5:$BH637,"&gt;=2")&gt;1,CR636,BK637)</f>
        <v>0</v>
      </c>
      <c r="CS637" s="4">
        <f>IF(COUNTIF($BN$5:$BN637,"&gt;=2")&gt;1,CS636,BL637)</f>
        <v>7</v>
      </c>
      <c r="CT637" s="4">
        <f>IF(COUNTIF($BN$5:$BN637,"&gt;=2")&gt;1,CT636,BM637)</f>
        <v>4.8999999999999995</v>
      </c>
      <c r="CU637" s="4">
        <f>IF(COUNTIF($BN$5:$BN637,"&gt;=2")&gt;1,CU636,BN637)</f>
        <v>2.1</v>
      </c>
      <c r="CV637" s="4">
        <f>IF(COUNTIF($BN$5:$BN637,"&gt;=2")&gt;1,CV636,BO637)</f>
        <v>0</v>
      </c>
      <c r="CW637" s="4">
        <f>IF(COUNTIF($BN$5:$BN637,"&gt;=2")&gt;1,CW636,BP637)</f>
        <v>0</v>
      </c>
      <c r="CX637" s="4">
        <f>IF(COUNTIF($BT$5:$BT637,"&gt;=2")&gt;1,CX636,BQ637)</f>
        <v>0</v>
      </c>
      <c r="CY637" s="4">
        <f>IF(COUNTIF($BT$5:$BT637,"&gt;=2")&gt;1,CY636,BR637)</f>
        <v>26</v>
      </c>
      <c r="CZ637" s="4">
        <f>IF(COUNTIF($BT$5:$BT637,"&gt;=2")&gt;1,CZ636,BS637)</f>
        <v>11.999999999999996</v>
      </c>
      <c r="DA637" s="4">
        <f>IF(COUNTIF($BT$5:$BT637,"&gt;=2")&gt;1,DA636,BT637)</f>
        <v>2</v>
      </c>
      <c r="DB637" s="4">
        <f>IF(COUNTIF($BT$5:$BT637,"&gt;=2")&gt;1,DB636,BU637)</f>
        <v>0</v>
      </c>
      <c r="DC637" s="4">
        <f>IF(COUNTIF($BZ$5:$BZ637,"&gt;=2")&gt;1,DC636,BV637)</f>
        <v>0</v>
      </c>
      <c r="DD637" s="4">
        <f>IF(COUNTIF($BZ$5:$BZ637,"&gt;=2")&gt;1,DD636,BW637)</f>
        <v>0</v>
      </c>
      <c r="DE637" s="4">
        <f>IF(COUNTIF($BZ$5:$BZ637,"&gt;=2")&gt;1,DE636,BX637)</f>
        <v>320</v>
      </c>
      <c r="DF637" s="4">
        <f>IF(COUNTIF($BZ$5:$BZ637,"&gt;=2")&gt;1,DF636,BY637)</f>
        <v>77.999999999999986</v>
      </c>
      <c r="DG637" s="4">
        <f>IF(COUNTIF($BZ$5:$BZ637,"&gt;=2")&gt;1,DG636,BZ637)</f>
        <v>2</v>
      </c>
      <c r="DH637" s="4">
        <f t="shared" si="436"/>
        <v>0</v>
      </c>
      <c r="DI637" s="4">
        <f t="shared" si="437"/>
        <v>0</v>
      </c>
      <c r="DJ637" s="4">
        <f t="shared" si="438"/>
        <v>0</v>
      </c>
      <c r="DK637" s="4">
        <f t="shared" si="439"/>
        <v>168.78</v>
      </c>
      <c r="DL637" s="4">
        <f t="shared" si="440"/>
        <v>5.2200000000000042</v>
      </c>
      <c r="DM637" s="4">
        <f t="shared" si="441"/>
        <v>7</v>
      </c>
      <c r="DN637" s="4">
        <f t="shared" si="442"/>
        <v>13.999999999999998</v>
      </c>
      <c r="DO637" s="4">
        <f t="shared" si="443"/>
        <v>40</v>
      </c>
      <c r="DP637" s="4">
        <f t="shared" si="444"/>
        <v>400</v>
      </c>
      <c r="DQ637" s="4">
        <f t="shared" si="445"/>
        <v>174</v>
      </c>
      <c r="DS637" s="4">
        <v>633</v>
      </c>
      <c r="DT637" s="4">
        <f>$CK637+INDEX(节奏总纲!D$4:D$163,基础状态预估!$C$2)</f>
        <v>657.00483399593907</v>
      </c>
      <c r="DU637" s="4">
        <f>$CK637+INDEX(节奏总纲!E$4:E$163,基础状态预估!$C$2)</f>
        <v>651.28268396026408</v>
      </c>
      <c r="DV637" s="4">
        <f>$CK637+INDEX(节奏总纲!F$4:F$163,基础状态预估!$C$2)</f>
        <v>644.39220630709644</v>
      </c>
      <c r="DW637" s="4">
        <f>$CK637+INDEX(节奏总纲!G$4:G$163,基础状态预估!$C$2)</f>
        <v>636.03246816526348</v>
      </c>
      <c r="DX637" s="4">
        <f>$CK637+INDEX(节奏总纲!H$4:H$163,基础状态预估!$C$2)</f>
        <v>625.69453894381218</v>
      </c>
      <c r="DY637" s="4">
        <f t="shared" si="446"/>
        <v>11.899999999999999</v>
      </c>
      <c r="DZ637" s="4">
        <f t="shared" si="447"/>
        <v>33</v>
      </c>
      <c r="EA637" s="4">
        <f t="shared" si="448"/>
        <v>334.1</v>
      </c>
      <c r="EB637" s="4">
        <f t="shared" si="449"/>
        <v>248.77999999999997</v>
      </c>
      <c r="EC637" s="4">
        <f t="shared" si="450"/>
        <v>7.2200000000000042</v>
      </c>
    </row>
    <row r="638" spans="58:133" x14ac:dyDescent="0.15">
      <c r="BF638" s="4">
        <v>634</v>
      </c>
      <c r="BG638" s="4">
        <f t="shared" si="432"/>
        <v>443.79999999999995</v>
      </c>
      <c r="BH638" s="4">
        <f t="shared" si="433"/>
        <v>190.2</v>
      </c>
      <c r="BL638" s="4">
        <f t="shared" si="421"/>
        <v>314</v>
      </c>
      <c r="BM638" s="4">
        <f t="shared" si="422"/>
        <v>219.79999999999998</v>
      </c>
      <c r="BN638" s="4">
        <f t="shared" si="423"/>
        <v>94.2</v>
      </c>
      <c r="BR638" s="4">
        <f t="shared" si="424"/>
        <v>399.75</v>
      </c>
      <c r="BS638" s="4">
        <f t="shared" si="425"/>
        <v>184.49999999999997</v>
      </c>
      <c r="BT638" s="4">
        <f t="shared" si="426"/>
        <v>30.75</v>
      </c>
      <c r="BX638" s="4">
        <f t="shared" si="427"/>
        <v>460</v>
      </c>
      <c r="BY638" s="4">
        <f t="shared" si="428"/>
        <v>112.12499999999997</v>
      </c>
      <c r="BZ638" s="4">
        <f t="shared" si="429"/>
        <v>2.875</v>
      </c>
      <c r="CD638" s="4">
        <f t="shared" si="430"/>
        <v>169.75</v>
      </c>
      <c r="CE638" s="4">
        <f t="shared" si="431"/>
        <v>5.2500000000000044</v>
      </c>
      <c r="CF638" s="4">
        <f>IF(COUNTIF($BH$5:$BH638,"&gt;=2")&lt;=1,SUM($BG638:$BK638)*C$8,CF637)</f>
        <v>151200</v>
      </c>
      <c r="CG638" s="4">
        <f>IF(COUNTIF($BN$5:$BN638,"&gt;=2")&lt;=1,SUM($BL638:$BP638)*D$8,CG637)</f>
        <v>604799.99999999988</v>
      </c>
      <c r="CH638" s="4">
        <f>IF(COUNTIF($BT$5:$BT638,"&gt;=2")&lt;=1,SUM($BQ638:$BU638)*E$8,CH637)</f>
        <v>2592000</v>
      </c>
      <c r="CI638" s="4">
        <f>IF(COUNTIF($BZ$5:$BZ638,"&gt;=2")&lt;=1,SUM($BV638:$BZ638)*F$8,CI637)</f>
        <v>34560000</v>
      </c>
      <c r="CJ638" s="4">
        <f t="shared" si="434"/>
        <v>15120000</v>
      </c>
      <c r="CK638" s="4">
        <f t="shared" si="435"/>
        <v>613.75</v>
      </c>
      <c r="CM638" s="4">
        <v>634</v>
      </c>
      <c r="CN638" s="4">
        <f>IF(COUNTIF($BH$5:$BH638,"&gt;=2")&gt;1,CN637,BG638)</f>
        <v>4.8999999999999995</v>
      </c>
      <c r="CO638" s="4">
        <f>IF(COUNTIF($BH$5:$BH638,"&gt;=2")&gt;1,CO637,BH638)</f>
        <v>2.1</v>
      </c>
      <c r="CP638" s="4">
        <f>IF(COUNTIF($BH$5:$BH638,"&gt;=2")&gt;1,CP637,BI638)</f>
        <v>0</v>
      </c>
      <c r="CQ638" s="4">
        <f>IF(COUNTIF($BH$5:$BH638,"&gt;=2")&gt;1,CQ637,BJ638)</f>
        <v>0</v>
      </c>
      <c r="CR638" s="4">
        <f>IF(COUNTIF($BH$5:$BH638,"&gt;=2")&gt;1,CR637,BK638)</f>
        <v>0</v>
      </c>
      <c r="CS638" s="4">
        <f>IF(COUNTIF($BN$5:$BN638,"&gt;=2")&gt;1,CS637,BL638)</f>
        <v>7</v>
      </c>
      <c r="CT638" s="4">
        <f>IF(COUNTIF($BN$5:$BN638,"&gt;=2")&gt;1,CT637,BM638)</f>
        <v>4.8999999999999995</v>
      </c>
      <c r="CU638" s="4">
        <f>IF(COUNTIF($BN$5:$BN638,"&gt;=2")&gt;1,CU637,BN638)</f>
        <v>2.1</v>
      </c>
      <c r="CV638" s="4">
        <f>IF(COUNTIF($BN$5:$BN638,"&gt;=2")&gt;1,CV637,BO638)</f>
        <v>0</v>
      </c>
      <c r="CW638" s="4">
        <f>IF(COUNTIF($BN$5:$BN638,"&gt;=2")&gt;1,CW637,BP638)</f>
        <v>0</v>
      </c>
      <c r="CX638" s="4">
        <f>IF(COUNTIF($BT$5:$BT638,"&gt;=2")&gt;1,CX637,BQ638)</f>
        <v>0</v>
      </c>
      <c r="CY638" s="4">
        <f>IF(COUNTIF($BT$5:$BT638,"&gt;=2")&gt;1,CY637,BR638)</f>
        <v>26</v>
      </c>
      <c r="CZ638" s="4">
        <f>IF(COUNTIF($BT$5:$BT638,"&gt;=2")&gt;1,CZ637,BS638)</f>
        <v>11.999999999999996</v>
      </c>
      <c r="DA638" s="4">
        <f>IF(COUNTIF($BT$5:$BT638,"&gt;=2")&gt;1,DA637,BT638)</f>
        <v>2</v>
      </c>
      <c r="DB638" s="4">
        <f>IF(COUNTIF($BT$5:$BT638,"&gt;=2")&gt;1,DB637,BU638)</f>
        <v>0</v>
      </c>
      <c r="DC638" s="4">
        <f>IF(COUNTIF($BZ$5:$BZ638,"&gt;=2")&gt;1,DC637,BV638)</f>
        <v>0</v>
      </c>
      <c r="DD638" s="4">
        <f>IF(COUNTIF($BZ$5:$BZ638,"&gt;=2")&gt;1,DD637,BW638)</f>
        <v>0</v>
      </c>
      <c r="DE638" s="4">
        <f>IF(COUNTIF($BZ$5:$BZ638,"&gt;=2")&gt;1,DE637,BX638)</f>
        <v>320</v>
      </c>
      <c r="DF638" s="4">
        <f>IF(COUNTIF($BZ$5:$BZ638,"&gt;=2")&gt;1,DF637,BY638)</f>
        <v>77.999999999999986</v>
      </c>
      <c r="DG638" s="4">
        <f>IF(COUNTIF($BZ$5:$BZ638,"&gt;=2")&gt;1,DG637,BZ638)</f>
        <v>2</v>
      </c>
      <c r="DH638" s="4">
        <f t="shared" si="436"/>
        <v>0</v>
      </c>
      <c r="DI638" s="4">
        <f t="shared" si="437"/>
        <v>0</v>
      </c>
      <c r="DJ638" s="4">
        <f t="shared" si="438"/>
        <v>0</v>
      </c>
      <c r="DK638" s="4">
        <f t="shared" si="439"/>
        <v>169.75</v>
      </c>
      <c r="DL638" s="4">
        <f t="shared" si="440"/>
        <v>5.2500000000000044</v>
      </c>
      <c r="DM638" s="4">
        <f t="shared" si="441"/>
        <v>7</v>
      </c>
      <c r="DN638" s="4">
        <f t="shared" si="442"/>
        <v>13.999999999999998</v>
      </c>
      <c r="DO638" s="4">
        <f t="shared" si="443"/>
        <v>40</v>
      </c>
      <c r="DP638" s="4">
        <f t="shared" si="444"/>
        <v>400</v>
      </c>
      <c r="DQ638" s="4">
        <f t="shared" si="445"/>
        <v>175</v>
      </c>
      <c r="DS638" s="4">
        <v>634</v>
      </c>
      <c r="DT638" s="4">
        <f>$CK638+INDEX(节奏总纲!D$4:D$163,基础状态预估!$C$2)</f>
        <v>658.00483399593907</v>
      </c>
      <c r="DU638" s="4">
        <f>$CK638+INDEX(节奏总纲!E$4:E$163,基础状态预估!$C$2)</f>
        <v>652.28268396026408</v>
      </c>
      <c r="DV638" s="4">
        <f>$CK638+INDEX(节奏总纲!F$4:F$163,基础状态预估!$C$2)</f>
        <v>645.39220630709644</v>
      </c>
      <c r="DW638" s="4">
        <f>$CK638+INDEX(节奏总纲!G$4:G$163,基础状态预估!$C$2)</f>
        <v>637.03246816526348</v>
      </c>
      <c r="DX638" s="4">
        <f>$CK638+INDEX(节奏总纲!H$4:H$163,基础状态预估!$C$2)</f>
        <v>626.69453894381218</v>
      </c>
      <c r="DY638" s="4">
        <f t="shared" si="446"/>
        <v>11.899999999999999</v>
      </c>
      <c r="DZ638" s="4">
        <f t="shared" si="447"/>
        <v>33</v>
      </c>
      <c r="EA638" s="4">
        <f t="shared" si="448"/>
        <v>334.1</v>
      </c>
      <c r="EB638" s="4">
        <f t="shared" si="449"/>
        <v>249.75</v>
      </c>
      <c r="EC638" s="4">
        <f t="shared" si="450"/>
        <v>7.2500000000000044</v>
      </c>
    </row>
    <row r="639" spans="58:133" x14ac:dyDescent="0.15">
      <c r="BF639" s="4">
        <v>635</v>
      </c>
      <c r="BG639" s="4">
        <f t="shared" si="432"/>
        <v>444.5</v>
      </c>
      <c r="BH639" s="4">
        <f t="shared" si="433"/>
        <v>190.5</v>
      </c>
      <c r="BL639" s="4">
        <f t="shared" si="421"/>
        <v>314.5</v>
      </c>
      <c r="BM639" s="4">
        <f t="shared" si="422"/>
        <v>220.14999999999998</v>
      </c>
      <c r="BN639" s="4">
        <f t="shared" si="423"/>
        <v>94.35</v>
      </c>
      <c r="BR639" s="4">
        <f t="shared" si="424"/>
        <v>400.40000000000003</v>
      </c>
      <c r="BS639" s="4">
        <f t="shared" si="425"/>
        <v>184.79999999999995</v>
      </c>
      <c r="BT639" s="4">
        <f t="shared" si="426"/>
        <v>30.8</v>
      </c>
      <c r="BX639" s="4">
        <f t="shared" si="427"/>
        <v>460.8</v>
      </c>
      <c r="BY639" s="4">
        <f t="shared" si="428"/>
        <v>112.31999999999996</v>
      </c>
      <c r="BZ639" s="4">
        <f t="shared" si="429"/>
        <v>2.88</v>
      </c>
      <c r="CD639" s="4">
        <f t="shared" si="430"/>
        <v>170.72</v>
      </c>
      <c r="CE639" s="4">
        <f t="shared" si="431"/>
        <v>5.2800000000000047</v>
      </c>
      <c r="CF639" s="4">
        <f>IF(COUNTIF($BH$5:$BH639,"&gt;=2")&lt;=1,SUM($BG639:$BK639)*C$8,CF638)</f>
        <v>151200</v>
      </c>
      <c r="CG639" s="4">
        <f>IF(COUNTIF($BN$5:$BN639,"&gt;=2")&lt;=1,SUM($BL639:$BP639)*D$8,CG638)</f>
        <v>604799.99999999988</v>
      </c>
      <c r="CH639" s="4">
        <f>IF(COUNTIF($BT$5:$BT639,"&gt;=2")&lt;=1,SUM($BQ639:$BU639)*E$8,CH638)</f>
        <v>2592000</v>
      </c>
      <c r="CI639" s="4">
        <f>IF(COUNTIF($BZ$5:$BZ639,"&gt;=2")&lt;=1,SUM($BV639:$BZ639)*F$8,CI638)</f>
        <v>34560000</v>
      </c>
      <c r="CJ639" s="4">
        <f t="shared" si="434"/>
        <v>15206400</v>
      </c>
      <c r="CK639" s="4">
        <f t="shared" si="435"/>
        <v>614.75</v>
      </c>
      <c r="CM639" s="4">
        <v>635</v>
      </c>
      <c r="CN639" s="4">
        <f>IF(COUNTIF($BH$5:$BH639,"&gt;=2")&gt;1,CN638,BG639)</f>
        <v>4.8999999999999995</v>
      </c>
      <c r="CO639" s="4">
        <f>IF(COUNTIF($BH$5:$BH639,"&gt;=2")&gt;1,CO638,BH639)</f>
        <v>2.1</v>
      </c>
      <c r="CP639" s="4">
        <f>IF(COUNTIF($BH$5:$BH639,"&gt;=2")&gt;1,CP638,BI639)</f>
        <v>0</v>
      </c>
      <c r="CQ639" s="4">
        <f>IF(COUNTIF($BH$5:$BH639,"&gt;=2")&gt;1,CQ638,BJ639)</f>
        <v>0</v>
      </c>
      <c r="CR639" s="4">
        <f>IF(COUNTIF($BH$5:$BH639,"&gt;=2")&gt;1,CR638,BK639)</f>
        <v>0</v>
      </c>
      <c r="CS639" s="4">
        <f>IF(COUNTIF($BN$5:$BN639,"&gt;=2")&gt;1,CS638,BL639)</f>
        <v>7</v>
      </c>
      <c r="CT639" s="4">
        <f>IF(COUNTIF($BN$5:$BN639,"&gt;=2")&gt;1,CT638,BM639)</f>
        <v>4.8999999999999995</v>
      </c>
      <c r="CU639" s="4">
        <f>IF(COUNTIF($BN$5:$BN639,"&gt;=2")&gt;1,CU638,BN639)</f>
        <v>2.1</v>
      </c>
      <c r="CV639" s="4">
        <f>IF(COUNTIF($BN$5:$BN639,"&gt;=2")&gt;1,CV638,BO639)</f>
        <v>0</v>
      </c>
      <c r="CW639" s="4">
        <f>IF(COUNTIF($BN$5:$BN639,"&gt;=2")&gt;1,CW638,BP639)</f>
        <v>0</v>
      </c>
      <c r="CX639" s="4">
        <f>IF(COUNTIF($BT$5:$BT639,"&gt;=2")&gt;1,CX638,BQ639)</f>
        <v>0</v>
      </c>
      <c r="CY639" s="4">
        <f>IF(COUNTIF($BT$5:$BT639,"&gt;=2")&gt;1,CY638,BR639)</f>
        <v>26</v>
      </c>
      <c r="CZ639" s="4">
        <f>IF(COUNTIF($BT$5:$BT639,"&gt;=2")&gt;1,CZ638,BS639)</f>
        <v>11.999999999999996</v>
      </c>
      <c r="DA639" s="4">
        <f>IF(COUNTIF($BT$5:$BT639,"&gt;=2")&gt;1,DA638,BT639)</f>
        <v>2</v>
      </c>
      <c r="DB639" s="4">
        <f>IF(COUNTIF($BT$5:$BT639,"&gt;=2")&gt;1,DB638,BU639)</f>
        <v>0</v>
      </c>
      <c r="DC639" s="4">
        <f>IF(COUNTIF($BZ$5:$BZ639,"&gt;=2")&gt;1,DC638,BV639)</f>
        <v>0</v>
      </c>
      <c r="DD639" s="4">
        <f>IF(COUNTIF($BZ$5:$BZ639,"&gt;=2")&gt;1,DD638,BW639)</f>
        <v>0</v>
      </c>
      <c r="DE639" s="4">
        <f>IF(COUNTIF($BZ$5:$BZ639,"&gt;=2")&gt;1,DE638,BX639)</f>
        <v>320</v>
      </c>
      <c r="DF639" s="4">
        <f>IF(COUNTIF($BZ$5:$BZ639,"&gt;=2")&gt;1,DF638,BY639)</f>
        <v>77.999999999999986</v>
      </c>
      <c r="DG639" s="4">
        <f>IF(COUNTIF($BZ$5:$BZ639,"&gt;=2")&gt;1,DG638,BZ639)</f>
        <v>2</v>
      </c>
      <c r="DH639" s="4">
        <f t="shared" si="436"/>
        <v>0</v>
      </c>
      <c r="DI639" s="4">
        <f t="shared" si="437"/>
        <v>0</v>
      </c>
      <c r="DJ639" s="4">
        <f t="shared" si="438"/>
        <v>0</v>
      </c>
      <c r="DK639" s="4">
        <f t="shared" si="439"/>
        <v>170.72</v>
      </c>
      <c r="DL639" s="4">
        <f t="shared" si="440"/>
        <v>5.2800000000000047</v>
      </c>
      <c r="DM639" s="4">
        <f t="shared" si="441"/>
        <v>7</v>
      </c>
      <c r="DN639" s="4">
        <f t="shared" si="442"/>
        <v>13.999999999999998</v>
      </c>
      <c r="DO639" s="4">
        <f t="shared" si="443"/>
        <v>40</v>
      </c>
      <c r="DP639" s="4">
        <f t="shared" si="444"/>
        <v>400</v>
      </c>
      <c r="DQ639" s="4">
        <f t="shared" si="445"/>
        <v>176</v>
      </c>
      <c r="DS639" s="4">
        <v>635</v>
      </c>
      <c r="DT639" s="4">
        <f>$CK639+INDEX(节奏总纲!D$4:D$163,基础状态预估!$C$2)</f>
        <v>659.00483399593907</v>
      </c>
      <c r="DU639" s="4">
        <f>$CK639+INDEX(节奏总纲!E$4:E$163,基础状态预估!$C$2)</f>
        <v>653.28268396026408</v>
      </c>
      <c r="DV639" s="4">
        <f>$CK639+INDEX(节奏总纲!F$4:F$163,基础状态预估!$C$2)</f>
        <v>646.39220630709644</v>
      </c>
      <c r="DW639" s="4">
        <f>$CK639+INDEX(节奏总纲!G$4:G$163,基础状态预估!$C$2)</f>
        <v>638.03246816526348</v>
      </c>
      <c r="DX639" s="4">
        <f>$CK639+INDEX(节奏总纲!H$4:H$163,基础状态预估!$C$2)</f>
        <v>627.69453894381218</v>
      </c>
      <c r="DY639" s="4">
        <f t="shared" si="446"/>
        <v>11.899999999999999</v>
      </c>
      <c r="DZ639" s="4">
        <f t="shared" si="447"/>
        <v>33</v>
      </c>
      <c r="EA639" s="4">
        <f t="shared" si="448"/>
        <v>334.1</v>
      </c>
      <c r="EB639" s="4">
        <f t="shared" si="449"/>
        <v>250.71999999999997</v>
      </c>
      <c r="EC639" s="4">
        <f t="shared" si="450"/>
        <v>7.2800000000000047</v>
      </c>
    </row>
    <row r="640" spans="58:133" x14ac:dyDescent="0.15">
      <c r="BF640" s="4">
        <v>636</v>
      </c>
      <c r="BG640" s="4">
        <f t="shared" si="432"/>
        <v>445.2</v>
      </c>
      <c r="BH640" s="4">
        <f t="shared" si="433"/>
        <v>190.79999999999998</v>
      </c>
      <c r="BL640" s="4">
        <f t="shared" si="421"/>
        <v>315</v>
      </c>
      <c r="BM640" s="4">
        <f t="shared" si="422"/>
        <v>220.5</v>
      </c>
      <c r="BN640" s="4">
        <f t="shared" si="423"/>
        <v>94.5</v>
      </c>
      <c r="BR640" s="4">
        <f t="shared" si="424"/>
        <v>401.05</v>
      </c>
      <c r="BS640" s="4">
        <f t="shared" si="425"/>
        <v>185.09999999999997</v>
      </c>
      <c r="BT640" s="4">
        <f t="shared" si="426"/>
        <v>30.85</v>
      </c>
      <c r="BX640" s="4">
        <f t="shared" si="427"/>
        <v>461.6</v>
      </c>
      <c r="BY640" s="4">
        <f t="shared" si="428"/>
        <v>112.51499999999997</v>
      </c>
      <c r="BZ640" s="4">
        <f t="shared" si="429"/>
        <v>2.8850000000000002</v>
      </c>
      <c r="CD640" s="4">
        <f t="shared" si="430"/>
        <v>171.69</v>
      </c>
      <c r="CE640" s="4">
        <f t="shared" si="431"/>
        <v>5.3100000000000049</v>
      </c>
      <c r="CF640" s="4">
        <f>IF(COUNTIF($BH$5:$BH640,"&gt;=2")&lt;=1,SUM($BG640:$BK640)*C$8,CF639)</f>
        <v>151200</v>
      </c>
      <c r="CG640" s="4">
        <f>IF(COUNTIF($BN$5:$BN640,"&gt;=2")&lt;=1,SUM($BL640:$BP640)*D$8,CG639)</f>
        <v>604799.99999999988</v>
      </c>
      <c r="CH640" s="4">
        <f>IF(COUNTIF($BT$5:$BT640,"&gt;=2")&lt;=1,SUM($BQ640:$BU640)*E$8,CH639)</f>
        <v>2592000</v>
      </c>
      <c r="CI640" s="4">
        <f>IF(COUNTIF($BZ$5:$BZ640,"&gt;=2")&lt;=1,SUM($BV640:$BZ640)*F$8,CI639)</f>
        <v>34560000</v>
      </c>
      <c r="CJ640" s="4">
        <f t="shared" si="434"/>
        <v>15292800</v>
      </c>
      <c r="CK640" s="4">
        <f t="shared" si="435"/>
        <v>615.75</v>
      </c>
      <c r="CM640" s="4">
        <v>636</v>
      </c>
      <c r="CN640" s="4">
        <f>IF(COUNTIF($BH$5:$BH640,"&gt;=2")&gt;1,CN639,BG640)</f>
        <v>4.8999999999999995</v>
      </c>
      <c r="CO640" s="4">
        <f>IF(COUNTIF($BH$5:$BH640,"&gt;=2")&gt;1,CO639,BH640)</f>
        <v>2.1</v>
      </c>
      <c r="CP640" s="4">
        <f>IF(COUNTIF($BH$5:$BH640,"&gt;=2")&gt;1,CP639,BI640)</f>
        <v>0</v>
      </c>
      <c r="CQ640" s="4">
        <f>IF(COUNTIF($BH$5:$BH640,"&gt;=2")&gt;1,CQ639,BJ640)</f>
        <v>0</v>
      </c>
      <c r="CR640" s="4">
        <f>IF(COUNTIF($BH$5:$BH640,"&gt;=2")&gt;1,CR639,BK640)</f>
        <v>0</v>
      </c>
      <c r="CS640" s="4">
        <f>IF(COUNTIF($BN$5:$BN640,"&gt;=2")&gt;1,CS639,BL640)</f>
        <v>7</v>
      </c>
      <c r="CT640" s="4">
        <f>IF(COUNTIF($BN$5:$BN640,"&gt;=2")&gt;1,CT639,BM640)</f>
        <v>4.8999999999999995</v>
      </c>
      <c r="CU640" s="4">
        <f>IF(COUNTIF($BN$5:$BN640,"&gt;=2")&gt;1,CU639,BN640)</f>
        <v>2.1</v>
      </c>
      <c r="CV640" s="4">
        <f>IF(COUNTIF($BN$5:$BN640,"&gt;=2")&gt;1,CV639,BO640)</f>
        <v>0</v>
      </c>
      <c r="CW640" s="4">
        <f>IF(COUNTIF($BN$5:$BN640,"&gt;=2")&gt;1,CW639,BP640)</f>
        <v>0</v>
      </c>
      <c r="CX640" s="4">
        <f>IF(COUNTIF($BT$5:$BT640,"&gt;=2")&gt;1,CX639,BQ640)</f>
        <v>0</v>
      </c>
      <c r="CY640" s="4">
        <f>IF(COUNTIF($BT$5:$BT640,"&gt;=2")&gt;1,CY639,BR640)</f>
        <v>26</v>
      </c>
      <c r="CZ640" s="4">
        <f>IF(COUNTIF($BT$5:$BT640,"&gt;=2")&gt;1,CZ639,BS640)</f>
        <v>11.999999999999996</v>
      </c>
      <c r="DA640" s="4">
        <f>IF(COUNTIF($BT$5:$BT640,"&gt;=2")&gt;1,DA639,BT640)</f>
        <v>2</v>
      </c>
      <c r="DB640" s="4">
        <f>IF(COUNTIF($BT$5:$BT640,"&gt;=2")&gt;1,DB639,BU640)</f>
        <v>0</v>
      </c>
      <c r="DC640" s="4">
        <f>IF(COUNTIF($BZ$5:$BZ640,"&gt;=2")&gt;1,DC639,BV640)</f>
        <v>0</v>
      </c>
      <c r="DD640" s="4">
        <f>IF(COUNTIF($BZ$5:$BZ640,"&gt;=2")&gt;1,DD639,BW640)</f>
        <v>0</v>
      </c>
      <c r="DE640" s="4">
        <f>IF(COUNTIF($BZ$5:$BZ640,"&gt;=2")&gt;1,DE639,BX640)</f>
        <v>320</v>
      </c>
      <c r="DF640" s="4">
        <f>IF(COUNTIF($BZ$5:$BZ640,"&gt;=2")&gt;1,DF639,BY640)</f>
        <v>77.999999999999986</v>
      </c>
      <c r="DG640" s="4">
        <f>IF(COUNTIF($BZ$5:$BZ640,"&gt;=2")&gt;1,DG639,BZ640)</f>
        <v>2</v>
      </c>
      <c r="DH640" s="4">
        <f t="shared" si="436"/>
        <v>0</v>
      </c>
      <c r="DI640" s="4">
        <f t="shared" si="437"/>
        <v>0</v>
      </c>
      <c r="DJ640" s="4">
        <f t="shared" si="438"/>
        <v>0</v>
      </c>
      <c r="DK640" s="4">
        <f t="shared" si="439"/>
        <v>171.69</v>
      </c>
      <c r="DL640" s="4">
        <f t="shared" si="440"/>
        <v>5.3100000000000049</v>
      </c>
      <c r="DM640" s="4">
        <f t="shared" si="441"/>
        <v>7</v>
      </c>
      <c r="DN640" s="4">
        <f t="shared" si="442"/>
        <v>13.999999999999998</v>
      </c>
      <c r="DO640" s="4">
        <f t="shared" si="443"/>
        <v>40</v>
      </c>
      <c r="DP640" s="4">
        <f t="shared" si="444"/>
        <v>400</v>
      </c>
      <c r="DQ640" s="4">
        <f t="shared" si="445"/>
        <v>177</v>
      </c>
      <c r="DS640" s="4">
        <v>636</v>
      </c>
      <c r="DT640" s="4">
        <f>$CK640+INDEX(节奏总纲!D$4:D$163,基础状态预估!$C$2)</f>
        <v>660.00483399593907</v>
      </c>
      <c r="DU640" s="4">
        <f>$CK640+INDEX(节奏总纲!E$4:E$163,基础状态预估!$C$2)</f>
        <v>654.28268396026408</v>
      </c>
      <c r="DV640" s="4">
        <f>$CK640+INDEX(节奏总纲!F$4:F$163,基础状态预估!$C$2)</f>
        <v>647.39220630709644</v>
      </c>
      <c r="DW640" s="4">
        <f>$CK640+INDEX(节奏总纲!G$4:G$163,基础状态预估!$C$2)</f>
        <v>639.03246816526348</v>
      </c>
      <c r="DX640" s="4">
        <f>$CK640+INDEX(节奏总纲!H$4:H$163,基础状态预估!$C$2)</f>
        <v>628.69453894381218</v>
      </c>
      <c r="DY640" s="4">
        <f t="shared" si="446"/>
        <v>11.899999999999999</v>
      </c>
      <c r="DZ640" s="4">
        <f t="shared" si="447"/>
        <v>33</v>
      </c>
      <c r="EA640" s="4">
        <f t="shared" si="448"/>
        <v>334.1</v>
      </c>
      <c r="EB640" s="4">
        <f t="shared" si="449"/>
        <v>251.69</v>
      </c>
      <c r="EC640" s="4">
        <f t="shared" si="450"/>
        <v>7.3100000000000049</v>
      </c>
    </row>
    <row r="641" spans="58:133" x14ac:dyDescent="0.15">
      <c r="BF641" s="4">
        <v>637</v>
      </c>
      <c r="BG641" s="4">
        <f t="shared" si="432"/>
        <v>445.9</v>
      </c>
      <c r="BH641" s="4">
        <f t="shared" si="433"/>
        <v>191.1</v>
      </c>
      <c r="BL641" s="4">
        <f t="shared" si="421"/>
        <v>315.5</v>
      </c>
      <c r="BM641" s="4">
        <f t="shared" si="422"/>
        <v>220.85</v>
      </c>
      <c r="BN641" s="4">
        <f t="shared" si="423"/>
        <v>94.649999999999991</v>
      </c>
      <c r="BR641" s="4">
        <f t="shared" si="424"/>
        <v>401.7</v>
      </c>
      <c r="BS641" s="4">
        <f t="shared" si="425"/>
        <v>185.39999999999995</v>
      </c>
      <c r="BT641" s="4">
        <f t="shared" si="426"/>
        <v>30.900000000000002</v>
      </c>
      <c r="BX641" s="4">
        <f t="shared" si="427"/>
        <v>462.40000000000003</v>
      </c>
      <c r="BY641" s="4">
        <f t="shared" si="428"/>
        <v>112.70999999999997</v>
      </c>
      <c r="BZ641" s="4">
        <f t="shared" si="429"/>
        <v>2.89</v>
      </c>
      <c r="CD641" s="4">
        <f t="shared" si="430"/>
        <v>172.66</v>
      </c>
      <c r="CE641" s="4">
        <f t="shared" si="431"/>
        <v>5.3400000000000052</v>
      </c>
      <c r="CF641" s="4">
        <f>IF(COUNTIF($BH$5:$BH641,"&gt;=2")&lt;=1,SUM($BG641:$BK641)*C$8,CF640)</f>
        <v>151200</v>
      </c>
      <c r="CG641" s="4">
        <f>IF(COUNTIF($BN$5:$BN641,"&gt;=2")&lt;=1,SUM($BL641:$BP641)*D$8,CG640)</f>
        <v>604799.99999999988</v>
      </c>
      <c r="CH641" s="4">
        <f>IF(COUNTIF($BT$5:$BT641,"&gt;=2")&lt;=1,SUM($BQ641:$BU641)*E$8,CH640)</f>
        <v>2592000</v>
      </c>
      <c r="CI641" s="4">
        <f>IF(COUNTIF($BZ$5:$BZ641,"&gt;=2")&lt;=1,SUM($BV641:$BZ641)*F$8,CI640)</f>
        <v>34560000</v>
      </c>
      <c r="CJ641" s="4">
        <f t="shared" si="434"/>
        <v>15379200</v>
      </c>
      <c r="CK641" s="4">
        <f t="shared" si="435"/>
        <v>616.75</v>
      </c>
      <c r="CM641" s="4">
        <v>637</v>
      </c>
      <c r="CN641" s="4">
        <f>IF(COUNTIF($BH$5:$BH641,"&gt;=2")&gt;1,CN640,BG641)</f>
        <v>4.8999999999999995</v>
      </c>
      <c r="CO641" s="4">
        <f>IF(COUNTIF($BH$5:$BH641,"&gt;=2")&gt;1,CO640,BH641)</f>
        <v>2.1</v>
      </c>
      <c r="CP641" s="4">
        <f>IF(COUNTIF($BH$5:$BH641,"&gt;=2")&gt;1,CP640,BI641)</f>
        <v>0</v>
      </c>
      <c r="CQ641" s="4">
        <f>IF(COUNTIF($BH$5:$BH641,"&gt;=2")&gt;1,CQ640,BJ641)</f>
        <v>0</v>
      </c>
      <c r="CR641" s="4">
        <f>IF(COUNTIF($BH$5:$BH641,"&gt;=2")&gt;1,CR640,BK641)</f>
        <v>0</v>
      </c>
      <c r="CS641" s="4">
        <f>IF(COUNTIF($BN$5:$BN641,"&gt;=2")&gt;1,CS640,BL641)</f>
        <v>7</v>
      </c>
      <c r="CT641" s="4">
        <f>IF(COUNTIF($BN$5:$BN641,"&gt;=2")&gt;1,CT640,BM641)</f>
        <v>4.8999999999999995</v>
      </c>
      <c r="CU641" s="4">
        <f>IF(COUNTIF($BN$5:$BN641,"&gt;=2")&gt;1,CU640,BN641)</f>
        <v>2.1</v>
      </c>
      <c r="CV641" s="4">
        <f>IF(COUNTIF($BN$5:$BN641,"&gt;=2")&gt;1,CV640,BO641)</f>
        <v>0</v>
      </c>
      <c r="CW641" s="4">
        <f>IF(COUNTIF($BN$5:$BN641,"&gt;=2")&gt;1,CW640,BP641)</f>
        <v>0</v>
      </c>
      <c r="CX641" s="4">
        <f>IF(COUNTIF($BT$5:$BT641,"&gt;=2")&gt;1,CX640,BQ641)</f>
        <v>0</v>
      </c>
      <c r="CY641" s="4">
        <f>IF(COUNTIF($BT$5:$BT641,"&gt;=2")&gt;1,CY640,BR641)</f>
        <v>26</v>
      </c>
      <c r="CZ641" s="4">
        <f>IF(COUNTIF($BT$5:$BT641,"&gt;=2")&gt;1,CZ640,BS641)</f>
        <v>11.999999999999996</v>
      </c>
      <c r="DA641" s="4">
        <f>IF(COUNTIF($BT$5:$BT641,"&gt;=2")&gt;1,DA640,BT641)</f>
        <v>2</v>
      </c>
      <c r="DB641" s="4">
        <f>IF(COUNTIF($BT$5:$BT641,"&gt;=2")&gt;1,DB640,BU641)</f>
        <v>0</v>
      </c>
      <c r="DC641" s="4">
        <f>IF(COUNTIF($BZ$5:$BZ641,"&gt;=2")&gt;1,DC640,BV641)</f>
        <v>0</v>
      </c>
      <c r="DD641" s="4">
        <f>IF(COUNTIF($BZ$5:$BZ641,"&gt;=2")&gt;1,DD640,BW641)</f>
        <v>0</v>
      </c>
      <c r="DE641" s="4">
        <f>IF(COUNTIF($BZ$5:$BZ641,"&gt;=2")&gt;1,DE640,BX641)</f>
        <v>320</v>
      </c>
      <c r="DF641" s="4">
        <f>IF(COUNTIF($BZ$5:$BZ641,"&gt;=2")&gt;1,DF640,BY641)</f>
        <v>77.999999999999986</v>
      </c>
      <c r="DG641" s="4">
        <f>IF(COUNTIF($BZ$5:$BZ641,"&gt;=2")&gt;1,DG640,BZ641)</f>
        <v>2</v>
      </c>
      <c r="DH641" s="4">
        <f t="shared" si="436"/>
        <v>0</v>
      </c>
      <c r="DI641" s="4">
        <f t="shared" si="437"/>
        <v>0</v>
      </c>
      <c r="DJ641" s="4">
        <f t="shared" si="438"/>
        <v>0</v>
      </c>
      <c r="DK641" s="4">
        <f t="shared" si="439"/>
        <v>172.66</v>
      </c>
      <c r="DL641" s="4">
        <f t="shared" si="440"/>
        <v>5.3400000000000052</v>
      </c>
      <c r="DM641" s="4">
        <f t="shared" si="441"/>
        <v>7</v>
      </c>
      <c r="DN641" s="4">
        <f t="shared" si="442"/>
        <v>13.999999999999998</v>
      </c>
      <c r="DO641" s="4">
        <f t="shared" si="443"/>
        <v>40</v>
      </c>
      <c r="DP641" s="4">
        <f t="shared" si="444"/>
        <v>400</v>
      </c>
      <c r="DQ641" s="4">
        <f t="shared" si="445"/>
        <v>178</v>
      </c>
      <c r="DS641" s="4">
        <v>637</v>
      </c>
      <c r="DT641" s="4">
        <f>$CK641+INDEX(节奏总纲!D$4:D$163,基础状态预估!$C$2)</f>
        <v>661.00483399593907</v>
      </c>
      <c r="DU641" s="4">
        <f>$CK641+INDEX(节奏总纲!E$4:E$163,基础状态预估!$C$2)</f>
        <v>655.28268396026408</v>
      </c>
      <c r="DV641" s="4">
        <f>$CK641+INDEX(节奏总纲!F$4:F$163,基础状态预估!$C$2)</f>
        <v>648.39220630709644</v>
      </c>
      <c r="DW641" s="4">
        <f>$CK641+INDEX(节奏总纲!G$4:G$163,基础状态预估!$C$2)</f>
        <v>640.03246816526348</v>
      </c>
      <c r="DX641" s="4">
        <f>$CK641+INDEX(节奏总纲!H$4:H$163,基础状态预估!$C$2)</f>
        <v>629.69453894381218</v>
      </c>
      <c r="DY641" s="4">
        <f t="shared" si="446"/>
        <v>11.899999999999999</v>
      </c>
      <c r="DZ641" s="4">
        <f t="shared" si="447"/>
        <v>33</v>
      </c>
      <c r="EA641" s="4">
        <f t="shared" si="448"/>
        <v>334.1</v>
      </c>
      <c r="EB641" s="4">
        <f t="shared" si="449"/>
        <v>252.65999999999997</v>
      </c>
      <c r="EC641" s="4">
        <f t="shared" si="450"/>
        <v>7.3400000000000052</v>
      </c>
    </row>
    <row r="642" spans="58:133" x14ac:dyDescent="0.15">
      <c r="BF642" s="4">
        <v>638</v>
      </c>
      <c r="BG642" s="4">
        <f t="shared" si="432"/>
        <v>446.59999999999997</v>
      </c>
      <c r="BH642" s="4">
        <f t="shared" si="433"/>
        <v>191.4</v>
      </c>
      <c r="BL642" s="4">
        <f t="shared" si="421"/>
        <v>316</v>
      </c>
      <c r="BM642" s="4">
        <f t="shared" si="422"/>
        <v>221.2</v>
      </c>
      <c r="BN642" s="4">
        <f t="shared" si="423"/>
        <v>94.8</v>
      </c>
      <c r="BR642" s="4">
        <f t="shared" si="424"/>
        <v>402.35</v>
      </c>
      <c r="BS642" s="4">
        <f t="shared" si="425"/>
        <v>185.69999999999996</v>
      </c>
      <c r="BT642" s="4">
        <f t="shared" si="426"/>
        <v>30.950000000000003</v>
      </c>
      <c r="BX642" s="4">
        <f t="shared" si="427"/>
        <v>463.20000000000005</v>
      </c>
      <c r="BY642" s="4">
        <f t="shared" si="428"/>
        <v>112.90499999999997</v>
      </c>
      <c r="BZ642" s="4">
        <f t="shared" si="429"/>
        <v>2.895</v>
      </c>
      <c r="CD642" s="4">
        <f t="shared" si="430"/>
        <v>173.63</v>
      </c>
      <c r="CE642" s="4">
        <f t="shared" si="431"/>
        <v>5.3700000000000045</v>
      </c>
      <c r="CF642" s="4">
        <f>IF(COUNTIF($BH$5:$BH642,"&gt;=2")&lt;=1,SUM($BG642:$BK642)*C$8,CF641)</f>
        <v>151200</v>
      </c>
      <c r="CG642" s="4">
        <f>IF(COUNTIF($BN$5:$BN642,"&gt;=2")&lt;=1,SUM($BL642:$BP642)*D$8,CG641)</f>
        <v>604799.99999999988</v>
      </c>
      <c r="CH642" s="4">
        <f>IF(COUNTIF($BT$5:$BT642,"&gt;=2")&lt;=1,SUM($BQ642:$BU642)*E$8,CH641)</f>
        <v>2592000</v>
      </c>
      <c r="CI642" s="4">
        <f>IF(COUNTIF($BZ$5:$BZ642,"&gt;=2")&lt;=1,SUM($BV642:$BZ642)*F$8,CI641)</f>
        <v>34560000</v>
      </c>
      <c r="CJ642" s="4">
        <f t="shared" si="434"/>
        <v>15465600</v>
      </c>
      <c r="CK642" s="4">
        <f t="shared" si="435"/>
        <v>617.75</v>
      </c>
      <c r="CM642" s="4">
        <v>638</v>
      </c>
      <c r="CN642" s="4">
        <f>IF(COUNTIF($BH$5:$BH642,"&gt;=2")&gt;1,CN641,BG642)</f>
        <v>4.8999999999999995</v>
      </c>
      <c r="CO642" s="4">
        <f>IF(COUNTIF($BH$5:$BH642,"&gt;=2")&gt;1,CO641,BH642)</f>
        <v>2.1</v>
      </c>
      <c r="CP642" s="4">
        <f>IF(COUNTIF($BH$5:$BH642,"&gt;=2")&gt;1,CP641,BI642)</f>
        <v>0</v>
      </c>
      <c r="CQ642" s="4">
        <f>IF(COUNTIF($BH$5:$BH642,"&gt;=2")&gt;1,CQ641,BJ642)</f>
        <v>0</v>
      </c>
      <c r="CR642" s="4">
        <f>IF(COUNTIF($BH$5:$BH642,"&gt;=2")&gt;1,CR641,BK642)</f>
        <v>0</v>
      </c>
      <c r="CS642" s="4">
        <f>IF(COUNTIF($BN$5:$BN642,"&gt;=2")&gt;1,CS641,BL642)</f>
        <v>7</v>
      </c>
      <c r="CT642" s="4">
        <f>IF(COUNTIF($BN$5:$BN642,"&gt;=2")&gt;1,CT641,BM642)</f>
        <v>4.8999999999999995</v>
      </c>
      <c r="CU642" s="4">
        <f>IF(COUNTIF($BN$5:$BN642,"&gt;=2")&gt;1,CU641,BN642)</f>
        <v>2.1</v>
      </c>
      <c r="CV642" s="4">
        <f>IF(COUNTIF($BN$5:$BN642,"&gt;=2")&gt;1,CV641,BO642)</f>
        <v>0</v>
      </c>
      <c r="CW642" s="4">
        <f>IF(COUNTIF($BN$5:$BN642,"&gt;=2")&gt;1,CW641,BP642)</f>
        <v>0</v>
      </c>
      <c r="CX642" s="4">
        <f>IF(COUNTIF($BT$5:$BT642,"&gt;=2")&gt;1,CX641,BQ642)</f>
        <v>0</v>
      </c>
      <c r="CY642" s="4">
        <f>IF(COUNTIF($BT$5:$BT642,"&gt;=2")&gt;1,CY641,BR642)</f>
        <v>26</v>
      </c>
      <c r="CZ642" s="4">
        <f>IF(COUNTIF($BT$5:$BT642,"&gt;=2")&gt;1,CZ641,BS642)</f>
        <v>11.999999999999996</v>
      </c>
      <c r="DA642" s="4">
        <f>IF(COUNTIF($BT$5:$BT642,"&gt;=2")&gt;1,DA641,BT642)</f>
        <v>2</v>
      </c>
      <c r="DB642" s="4">
        <f>IF(COUNTIF($BT$5:$BT642,"&gt;=2")&gt;1,DB641,BU642)</f>
        <v>0</v>
      </c>
      <c r="DC642" s="4">
        <f>IF(COUNTIF($BZ$5:$BZ642,"&gt;=2")&gt;1,DC641,BV642)</f>
        <v>0</v>
      </c>
      <c r="DD642" s="4">
        <f>IF(COUNTIF($BZ$5:$BZ642,"&gt;=2")&gt;1,DD641,BW642)</f>
        <v>0</v>
      </c>
      <c r="DE642" s="4">
        <f>IF(COUNTIF($BZ$5:$BZ642,"&gt;=2")&gt;1,DE641,BX642)</f>
        <v>320</v>
      </c>
      <c r="DF642" s="4">
        <f>IF(COUNTIF($BZ$5:$BZ642,"&gt;=2")&gt;1,DF641,BY642)</f>
        <v>77.999999999999986</v>
      </c>
      <c r="DG642" s="4">
        <f>IF(COUNTIF($BZ$5:$BZ642,"&gt;=2")&gt;1,DG641,BZ642)</f>
        <v>2</v>
      </c>
      <c r="DH642" s="4">
        <f t="shared" si="436"/>
        <v>0</v>
      </c>
      <c r="DI642" s="4">
        <f t="shared" si="437"/>
        <v>0</v>
      </c>
      <c r="DJ642" s="4">
        <f t="shared" si="438"/>
        <v>0</v>
      </c>
      <c r="DK642" s="4">
        <f t="shared" si="439"/>
        <v>173.63</v>
      </c>
      <c r="DL642" s="4">
        <f t="shared" si="440"/>
        <v>5.3700000000000045</v>
      </c>
      <c r="DM642" s="4">
        <f t="shared" si="441"/>
        <v>7</v>
      </c>
      <c r="DN642" s="4">
        <f t="shared" si="442"/>
        <v>13.999999999999998</v>
      </c>
      <c r="DO642" s="4">
        <f t="shared" si="443"/>
        <v>40</v>
      </c>
      <c r="DP642" s="4">
        <f t="shared" si="444"/>
        <v>400</v>
      </c>
      <c r="DQ642" s="4">
        <f t="shared" si="445"/>
        <v>179</v>
      </c>
      <c r="DS642" s="4">
        <v>638</v>
      </c>
      <c r="DT642" s="4">
        <f>$CK642+INDEX(节奏总纲!D$4:D$163,基础状态预估!$C$2)</f>
        <v>662.00483399593907</v>
      </c>
      <c r="DU642" s="4">
        <f>$CK642+INDEX(节奏总纲!E$4:E$163,基础状态预估!$C$2)</f>
        <v>656.28268396026408</v>
      </c>
      <c r="DV642" s="4">
        <f>$CK642+INDEX(节奏总纲!F$4:F$163,基础状态预估!$C$2)</f>
        <v>649.39220630709644</v>
      </c>
      <c r="DW642" s="4">
        <f>$CK642+INDEX(节奏总纲!G$4:G$163,基础状态预估!$C$2)</f>
        <v>641.03246816526348</v>
      </c>
      <c r="DX642" s="4">
        <f>$CK642+INDEX(节奏总纲!H$4:H$163,基础状态预估!$C$2)</f>
        <v>630.69453894381218</v>
      </c>
      <c r="DY642" s="4">
        <f t="shared" si="446"/>
        <v>11.899999999999999</v>
      </c>
      <c r="DZ642" s="4">
        <f t="shared" si="447"/>
        <v>33</v>
      </c>
      <c r="EA642" s="4">
        <f t="shared" si="448"/>
        <v>334.1</v>
      </c>
      <c r="EB642" s="4">
        <f t="shared" si="449"/>
        <v>253.63</v>
      </c>
      <c r="EC642" s="4">
        <f t="shared" si="450"/>
        <v>7.3700000000000045</v>
      </c>
    </row>
    <row r="643" spans="58:133" x14ac:dyDescent="0.15">
      <c r="BF643" s="4">
        <v>639</v>
      </c>
      <c r="BG643" s="4">
        <f t="shared" si="432"/>
        <v>447.29999999999995</v>
      </c>
      <c r="BH643" s="4">
        <f t="shared" si="433"/>
        <v>191.7</v>
      </c>
      <c r="BL643" s="4">
        <f t="shared" si="421"/>
        <v>316.5</v>
      </c>
      <c r="BM643" s="4">
        <f t="shared" si="422"/>
        <v>221.54999999999998</v>
      </c>
      <c r="BN643" s="4">
        <f t="shared" si="423"/>
        <v>94.95</v>
      </c>
      <c r="BR643" s="4">
        <f t="shared" si="424"/>
        <v>403</v>
      </c>
      <c r="BS643" s="4">
        <f t="shared" si="425"/>
        <v>185.99999999999997</v>
      </c>
      <c r="BT643" s="4">
        <f t="shared" si="426"/>
        <v>31</v>
      </c>
      <c r="BX643" s="4">
        <f t="shared" si="427"/>
        <v>464</v>
      </c>
      <c r="BY643" s="4">
        <f t="shared" si="428"/>
        <v>113.09999999999997</v>
      </c>
      <c r="BZ643" s="4">
        <f t="shared" si="429"/>
        <v>2.9</v>
      </c>
      <c r="CD643" s="4">
        <f t="shared" si="430"/>
        <v>174.6</v>
      </c>
      <c r="CE643" s="4">
        <f t="shared" si="431"/>
        <v>5.4000000000000048</v>
      </c>
      <c r="CF643" s="4">
        <f>IF(COUNTIF($BH$5:$BH643,"&gt;=2")&lt;=1,SUM($BG643:$BK643)*C$8,CF642)</f>
        <v>151200</v>
      </c>
      <c r="CG643" s="4">
        <f>IF(COUNTIF($BN$5:$BN643,"&gt;=2")&lt;=1,SUM($BL643:$BP643)*D$8,CG642)</f>
        <v>604799.99999999988</v>
      </c>
      <c r="CH643" s="4">
        <f>IF(COUNTIF($BT$5:$BT643,"&gt;=2")&lt;=1,SUM($BQ643:$BU643)*E$8,CH642)</f>
        <v>2592000</v>
      </c>
      <c r="CI643" s="4">
        <f>IF(COUNTIF($BZ$5:$BZ643,"&gt;=2")&lt;=1,SUM($BV643:$BZ643)*F$8,CI642)</f>
        <v>34560000</v>
      </c>
      <c r="CJ643" s="4">
        <f t="shared" si="434"/>
        <v>15552000</v>
      </c>
      <c r="CK643" s="4">
        <f t="shared" si="435"/>
        <v>618.75</v>
      </c>
      <c r="CM643" s="4">
        <v>639</v>
      </c>
      <c r="CN643" s="4">
        <f>IF(COUNTIF($BH$5:$BH643,"&gt;=2")&gt;1,CN642,BG643)</f>
        <v>4.8999999999999995</v>
      </c>
      <c r="CO643" s="4">
        <f>IF(COUNTIF($BH$5:$BH643,"&gt;=2")&gt;1,CO642,BH643)</f>
        <v>2.1</v>
      </c>
      <c r="CP643" s="4">
        <f>IF(COUNTIF($BH$5:$BH643,"&gt;=2")&gt;1,CP642,BI643)</f>
        <v>0</v>
      </c>
      <c r="CQ643" s="4">
        <f>IF(COUNTIF($BH$5:$BH643,"&gt;=2")&gt;1,CQ642,BJ643)</f>
        <v>0</v>
      </c>
      <c r="CR643" s="4">
        <f>IF(COUNTIF($BH$5:$BH643,"&gt;=2")&gt;1,CR642,BK643)</f>
        <v>0</v>
      </c>
      <c r="CS643" s="4">
        <f>IF(COUNTIF($BN$5:$BN643,"&gt;=2")&gt;1,CS642,BL643)</f>
        <v>7</v>
      </c>
      <c r="CT643" s="4">
        <f>IF(COUNTIF($BN$5:$BN643,"&gt;=2")&gt;1,CT642,BM643)</f>
        <v>4.8999999999999995</v>
      </c>
      <c r="CU643" s="4">
        <f>IF(COUNTIF($BN$5:$BN643,"&gt;=2")&gt;1,CU642,BN643)</f>
        <v>2.1</v>
      </c>
      <c r="CV643" s="4">
        <f>IF(COUNTIF($BN$5:$BN643,"&gt;=2")&gt;1,CV642,BO643)</f>
        <v>0</v>
      </c>
      <c r="CW643" s="4">
        <f>IF(COUNTIF($BN$5:$BN643,"&gt;=2")&gt;1,CW642,BP643)</f>
        <v>0</v>
      </c>
      <c r="CX643" s="4">
        <f>IF(COUNTIF($BT$5:$BT643,"&gt;=2")&gt;1,CX642,BQ643)</f>
        <v>0</v>
      </c>
      <c r="CY643" s="4">
        <f>IF(COUNTIF($BT$5:$BT643,"&gt;=2")&gt;1,CY642,BR643)</f>
        <v>26</v>
      </c>
      <c r="CZ643" s="4">
        <f>IF(COUNTIF($BT$5:$BT643,"&gt;=2")&gt;1,CZ642,BS643)</f>
        <v>11.999999999999996</v>
      </c>
      <c r="DA643" s="4">
        <f>IF(COUNTIF($BT$5:$BT643,"&gt;=2")&gt;1,DA642,BT643)</f>
        <v>2</v>
      </c>
      <c r="DB643" s="4">
        <f>IF(COUNTIF($BT$5:$BT643,"&gt;=2")&gt;1,DB642,BU643)</f>
        <v>0</v>
      </c>
      <c r="DC643" s="4">
        <f>IF(COUNTIF($BZ$5:$BZ643,"&gt;=2")&gt;1,DC642,BV643)</f>
        <v>0</v>
      </c>
      <c r="DD643" s="4">
        <f>IF(COUNTIF($BZ$5:$BZ643,"&gt;=2")&gt;1,DD642,BW643)</f>
        <v>0</v>
      </c>
      <c r="DE643" s="4">
        <f>IF(COUNTIF($BZ$5:$BZ643,"&gt;=2")&gt;1,DE642,BX643)</f>
        <v>320</v>
      </c>
      <c r="DF643" s="4">
        <f>IF(COUNTIF($BZ$5:$BZ643,"&gt;=2")&gt;1,DF642,BY643)</f>
        <v>77.999999999999986</v>
      </c>
      <c r="DG643" s="4">
        <f>IF(COUNTIF($BZ$5:$BZ643,"&gt;=2")&gt;1,DG642,BZ643)</f>
        <v>2</v>
      </c>
      <c r="DH643" s="4">
        <f t="shared" si="436"/>
        <v>0</v>
      </c>
      <c r="DI643" s="4">
        <f t="shared" si="437"/>
        <v>0</v>
      </c>
      <c r="DJ643" s="4">
        <f t="shared" si="438"/>
        <v>0</v>
      </c>
      <c r="DK643" s="4">
        <f t="shared" si="439"/>
        <v>174.6</v>
      </c>
      <c r="DL643" s="4">
        <f t="shared" si="440"/>
        <v>5.4000000000000048</v>
      </c>
      <c r="DM643" s="4">
        <f t="shared" si="441"/>
        <v>7</v>
      </c>
      <c r="DN643" s="4">
        <f t="shared" si="442"/>
        <v>13.999999999999998</v>
      </c>
      <c r="DO643" s="4">
        <f t="shared" si="443"/>
        <v>40</v>
      </c>
      <c r="DP643" s="4">
        <f t="shared" si="444"/>
        <v>400</v>
      </c>
      <c r="DQ643" s="4">
        <f t="shared" si="445"/>
        <v>180</v>
      </c>
      <c r="DS643" s="4">
        <v>639</v>
      </c>
      <c r="DT643" s="4">
        <f>$CK643+INDEX(节奏总纲!D$4:D$163,基础状态预估!$C$2)</f>
        <v>663.00483399593907</v>
      </c>
      <c r="DU643" s="4">
        <f>$CK643+INDEX(节奏总纲!E$4:E$163,基础状态预估!$C$2)</f>
        <v>657.28268396026408</v>
      </c>
      <c r="DV643" s="4">
        <f>$CK643+INDEX(节奏总纲!F$4:F$163,基础状态预估!$C$2)</f>
        <v>650.39220630709644</v>
      </c>
      <c r="DW643" s="4">
        <f>$CK643+INDEX(节奏总纲!G$4:G$163,基础状态预估!$C$2)</f>
        <v>642.03246816526348</v>
      </c>
      <c r="DX643" s="4">
        <f>$CK643+INDEX(节奏总纲!H$4:H$163,基础状态预估!$C$2)</f>
        <v>631.69453894381218</v>
      </c>
      <c r="DY643" s="4">
        <f t="shared" si="446"/>
        <v>11.899999999999999</v>
      </c>
      <c r="DZ643" s="4">
        <f t="shared" si="447"/>
        <v>33</v>
      </c>
      <c r="EA643" s="4">
        <f t="shared" si="448"/>
        <v>334.1</v>
      </c>
      <c r="EB643" s="4">
        <f t="shared" si="449"/>
        <v>254.59999999999997</v>
      </c>
      <c r="EC643" s="4">
        <f t="shared" si="450"/>
        <v>7.4000000000000048</v>
      </c>
    </row>
    <row r="644" spans="58:133" x14ac:dyDescent="0.15">
      <c r="BF644" s="4">
        <v>640</v>
      </c>
      <c r="BG644" s="4">
        <f t="shared" si="432"/>
        <v>448</v>
      </c>
      <c r="BH644" s="4">
        <f t="shared" si="433"/>
        <v>192</v>
      </c>
      <c r="BL644" s="4">
        <f t="shared" si="421"/>
        <v>317</v>
      </c>
      <c r="BM644" s="4">
        <f t="shared" si="422"/>
        <v>221.89999999999998</v>
      </c>
      <c r="BN644" s="4">
        <f t="shared" si="423"/>
        <v>95.1</v>
      </c>
      <c r="BR644" s="4">
        <f t="shared" si="424"/>
        <v>403.65000000000003</v>
      </c>
      <c r="BS644" s="4">
        <f t="shared" si="425"/>
        <v>186.29999999999995</v>
      </c>
      <c r="BT644" s="4">
        <f t="shared" si="426"/>
        <v>31.05</v>
      </c>
      <c r="BX644" s="4">
        <f t="shared" si="427"/>
        <v>464.8</v>
      </c>
      <c r="BY644" s="4">
        <f t="shared" si="428"/>
        <v>113.29499999999997</v>
      </c>
      <c r="BZ644" s="4">
        <f t="shared" si="429"/>
        <v>2.9050000000000002</v>
      </c>
      <c r="CD644" s="4">
        <f t="shared" si="430"/>
        <v>175.57</v>
      </c>
      <c r="CE644" s="4">
        <f t="shared" si="431"/>
        <v>5.430000000000005</v>
      </c>
      <c r="CF644" s="4">
        <f>IF(COUNTIF($BH$5:$BH644,"&gt;=2")&lt;=1,SUM($BG644:$BK644)*C$8,CF643)</f>
        <v>151200</v>
      </c>
      <c r="CG644" s="4">
        <f>IF(COUNTIF($BN$5:$BN644,"&gt;=2")&lt;=1,SUM($BL644:$BP644)*D$8,CG643)</f>
        <v>604799.99999999988</v>
      </c>
      <c r="CH644" s="4">
        <f>IF(COUNTIF($BT$5:$BT644,"&gt;=2")&lt;=1,SUM($BQ644:$BU644)*E$8,CH643)</f>
        <v>2592000</v>
      </c>
      <c r="CI644" s="4">
        <f>IF(COUNTIF($BZ$5:$BZ644,"&gt;=2")&lt;=1,SUM($BV644:$BZ644)*F$8,CI643)</f>
        <v>34560000</v>
      </c>
      <c r="CJ644" s="4">
        <f t="shared" si="434"/>
        <v>15638400</v>
      </c>
      <c r="CK644" s="4">
        <f t="shared" si="435"/>
        <v>619.75</v>
      </c>
      <c r="CM644" s="4">
        <v>640</v>
      </c>
      <c r="CN644" s="4">
        <f>IF(COUNTIF($BH$5:$BH644,"&gt;=2")&gt;1,CN643,BG644)</f>
        <v>4.8999999999999995</v>
      </c>
      <c r="CO644" s="4">
        <f>IF(COUNTIF($BH$5:$BH644,"&gt;=2")&gt;1,CO643,BH644)</f>
        <v>2.1</v>
      </c>
      <c r="CP644" s="4">
        <f>IF(COUNTIF($BH$5:$BH644,"&gt;=2")&gt;1,CP643,BI644)</f>
        <v>0</v>
      </c>
      <c r="CQ644" s="4">
        <f>IF(COUNTIF($BH$5:$BH644,"&gt;=2")&gt;1,CQ643,BJ644)</f>
        <v>0</v>
      </c>
      <c r="CR644" s="4">
        <f>IF(COUNTIF($BH$5:$BH644,"&gt;=2")&gt;1,CR643,BK644)</f>
        <v>0</v>
      </c>
      <c r="CS644" s="4">
        <f>IF(COUNTIF($BN$5:$BN644,"&gt;=2")&gt;1,CS643,BL644)</f>
        <v>7</v>
      </c>
      <c r="CT644" s="4">
        <f>IF(COUNTIF($BN$5:$BN644,"&gt;=2")&gt;1,CT643,BM644)</f>
        <v>4.8999999999999995</v>
      </c>
      <c r="CU644" s="4">
        <f>IF(COUNTIF($BN$5:$BN644,"&gt;=2")&gt;1,CU643,BN644)</f>
        <v>2.1</v>
      </c>
      <c r="CV644" s="4">
        <f>IF(COUNTIF($BN$5:$BN644,"&gt;=2")&gt;1,CV643,BO644)</f>
        <v>0</v>
      </c>
      <c r="CW644" s="4">
        <f>IF(COUNTIF($BN$5:$BN644,"&gt;=2")&gt;1,CW643,BP644)</f>
        <v>0</v>
      </c>
      <c r="CX644" s="4">
        <f>IF(COUNTIF($BT$5:$BT644,"&gt;=2")&gt;1,CX643,BQ644)</f>
        <v>0</v>
      </c>
      <c r="CY644" s="4">
        <f>IF(COUNTIF($BT$5:$BT644,"&gt;=2")&gt;1,CY643,BR644)</f>
        <v>26</v>
      </c>
      <c r="CZ644" s="4">
        <f>IF(COUNTIF($BT$5:$BT644,"&gt;=2")&gt;1,CZ643,BS644)</f>
        <v>11.999999999999996</v>
      </c>
      <c r="DA644" s="4">
        <f>IF(COUNTIF($BT$5:$BT644,"&gt;=2")&gt;1,DA643,BT644)</f>
        <v>2</v>
      </c>
      <c r="DB644" s="4">
        <f>IF(COUNTIF($BT$5:$BT644,"&gt;=2")&gt;1,DB643,BU644)</f>
        <v>0</v>
      </c>
      <c r="DC644" s="4">
        <f>IF(COUNTIF($BZ$5:$BZ644,"&gt;=2")&gt;1,DC643,BV644)</f>
        <v>0</v>
      </c>
      <c r="DD644" s="4">
        <f>IF(COUNTIF($BZ$5:$BZ644,"&gt;=2")&gt;1,DD643,BW644)</f>
        <v>0</v>
      </c>
      <c r="DE644" s="4">
        <f>IF(COUNTIF($BZ$5:$BZ644,"&gt;=2")&gt;1,DE643,BX644)</f>
        <v>320</v>
      </c>
      <c r="DF644" s="4">
        <f>IF(COUNTIF($BZ$5:$BZ644,"&gt;=2")&gt;1,DF643,BY644)</f>
        <v>77.999999999999986</v>
      </c>
      <c r="DG644" s="4">
        <f>IF(COUNTIF($BZ$5:$BZ644,"&gt;=2")&gt;1,DG643,BZ644)</f>
        <v>2</v>
      </c>
      <c r="DH644" s="4">
        <f t="shared" si="436"/>
        <v>0</v>
      </c>
      <c r="DI644" s="4">
        <f t="shared" si="437"/>
        <v>0</v>
      </c>
      <c r="DJ644" s="4">
        <f t="shared" si="438"/>
        <v>0</v>
      </c>
      <c r="DK644" s="4">
        <f t="shared" si="439"/>
        <v>175.57</v>
      </c>
      <c r="DL644" s="4">
        <f t="shared" si="440"/>
        <v>5.430000000000005</v>
      </c>
      <c r="DM644" s="4">
        <f t="shared" si="441"/>
        <v>7</v>
      </c>
      <c r="DN644" s="4">
        <f t="shared" si="442"/>
        <v>13.999999999999998</v>
      </c>
      <c r="DO644" s="4">
        <f t="shared" si="443"/>
        <v>40</v>
      </c>
      <c r="DP644" s="4">
        <f t="shared" si="444"/>
        <v>400</v>
      </c>
      <c r="DQ644" s="4">
        <f t="shared" si="445"/>
        <v>181</v>
      </c>
      <c r="DS644" s="4">
        <v>640</v>
      </c>
      <c r="DT644" s="4">
        <f>$CK644+INDEX(节奏总纲!D$4:D$163,基础状态预估!$C$2)</f>
        <v>664.00483399593907</v>
      </c>
      <c r="DU644" s="4">
        <f>$CK644+INDEX(节奏总纲!E$4:E$163,基础状态预估!$C$2)</f>
        <v>658.28268396026408</v>
      </c>
      <c r="DV644" s="4">
        <f>$CK644+INDEX(节奏总纲!F$4:F$163,基础状态预估!$C$2)</f>
        <v>651.39220630709644</v>
      </c>
      <c r="DW644" s="4">
        <f>$CK644+INDEX(节奏总纲!G$4:G$163,基础状态预估!$C$2)</f>
        <v>643.03246816526348</v>
      </c>
      <c r="DX644" s="4">
        <f>$CK644+INDEX(节奏总纲!H$4:H$163,基础状态预估!$C$2)</f>
        <v>632.69453894381218</v>
      </c>
      <c r="DY644" s="4">
        <f t="shared" si="446"/>
        <v>11.899999999999999</v>
      </c>
      <c r="DZ644" s="4">
        <f t="shared" si="447"/>
        <v>33</v>
      </c>
      <c r="EA644" s="4">
        <f t="shared" si="448"/>
        <v>334.1</v>
      </c>
      <c r="EB644" s="4">
        <f t="shared" si="449"/>
        <v>255.57</v>
      </c>
      <c r="EC644" s="4">
        <f t="shared" si="450"/>
        <v>7.430000000000005</v>
      </c>
    </row>
    <row r="645" spans="58:133" x14ac:dyDescent="0.15">
      <c r="BF645" s="4">
        <v>641</v>
      </c>
      <c r="BG645" s="4">
        <f t="shared" si="432"/>
        <v>448.7</v>
      </c>
      <c r="BH645" s="4">
        <f t="shared" si="433"/>
        <v>192.29999999999998</v>
      </c>
      <c r="BL645" s="4">
        <f t="shared" ref="BL645:BL708" si="451">IF($BH645&lt;2,0,($BF645-INDEX($BF$5:$BF$1004,MATCH(2,$BH$5:$BH$1004,1)))*$D$23)</f>
        <v>317.5</v>
      </c>
      <c r="BM645" s="4">
        <f t="shared" ref="BM645:BM708" si="452">IF($BH645&lt;2,0,($BF645-INDEX($BF$5:$BF$1004,MATCH(2,$BH$5:$BH$1004,1)))*$D$22)</f>
        <v>222.25</v>
      </c>
      <c r="BN645" s="4">
        <f t="shared" ref="BN645:BN708" si="453">IF($BH645&lt;2,0,($BF645-INDEX($BF$5:$BF$1004,MATCH(2,$BH$5:$BH$1004,1)))*$D$21)</f>
        <v>95.25</v>
      </c>
      <c r="BR645" s="4">
        <f t="shared" ref="BR645:BR708" si="454">IF($BN645&lt;2,0,($BF645-INDEX($BF$5:$BF$1004,MATCH(2,$BN$5:$BN$1004,1)))*$E$23)</f>
        <v>404.3</v>
      </c>
      <c r="BS645" s="4">
        <f t="shared" ref="BS645:BS708" si="455">IF($BN645&lt;2,0,($BF645-INDEX($BF$5:$BF$1004,MATCH(2,$BN$5:$BN$1004,1)))*$E$22)</f>
        <v>186.59999999999997</v>
      </c>
      <c r="BT645" s="4">
        <f t="shared" ref="BT645:BT708" si="456">IF($BN645&lt;2,0,($BF645-INDEX($BF$5:$BF$1004,MATCH(2,$BN$5:$BN$1004,1)))*$E$21)</f>
        <v>31.1</v>
      </c>
      <c r="BX645" s="4">
        <f t="shared" ref="BX645:BX708" si="457">IF($BT645&lt;2,0,($BF645-INDEX($BF$5:$BF$1004,MATCH(2,$BT$5:$BT$1004,1)))*$F$23)</f>
        <v>465.6</v>
      </c>
      <c r="BY645" s="4">
        <f t="shared" ref="BY645:BY708" si="458">IF($BT645&lt;2,0,($BF645-INDEX($BF$5:$BF$1004,MATCH(2,$BT$5:$BT$1004,1)))*$F$22)</f>
        <v>113.48999999999997</v>
      </c>
      <c r="BZ645" s="4">
        <f t="shared" ref="BZ645:BZ708" si="459">IF($BT645&lt;2,0,($BF645-INDEX($BF$5:$BF$1004,MATCH(2,$BT$5:$BT$1004,1)))*$F$21)</f>
        <v>2.91</v>
      </c>
      <c r="CD645" s="4">
        <f t="shared" ref="CD645:CD708" si="460">IF($BZ645&lt;2,0,($BF645-INDEX($BF$5:$BF$1004,MATCH(2,$BZ$5:$BZ$1004,1)))*$G$23)</f>
        <v>176.54</v>
      </c>
      <c r="CE645" s="4">
        <f t="shared" ref="CE645:CE708" si="461">IF($BZ645&lt;2,0,($BF645-INDEX($BF$5:$BF$1004,MATCH(2,$BZ$5:$BZ$1004,1)))*$G$22)</f>
        <v>5.4600000000000044</v>
      </c>
      <c r="CF645" s="4">
        <f>IF(COUNTIF($BH$5:$BH645,"&gt;=2")&lt;=1,SUM($BG645:$BK645)*C$8,CF644)</f>
        <v>151200</v>
      </c>
      <c r="CG645" s="4">
        <f>IF(COUNTIF($BN$5:$BN645,"&gt;=2")&lt;=1,SUM($BL645:$BP645)*D$8,CG644)</f>
        <v>604799.99999999988</v>
      </c>
      <c r="CH645" s="4">
        <f>IF(COUNTIF($BT$5:$BT645,"&gt;=2")&lt;=1,SUM($BQ645:$BU645)*E$8,CH644)</f>
        <v>2592000</v>
      </c>
      <c r="CI645" s="4">
        <f>IF(COUNTIF($BZ$5:$BZ645,"&gt;=2")&lt;=1,SUM($BV645:$BZ645)*F$8,CI644)</f>
        <v>34560000</v>
      </c>
      <c r="CJ645" s="4">
        <f t="shared" si="434"/>
        <v>15724800</v>
      </c>
      <c r="CK645" s="4">
        <f t="shared" si="435"/>
        <v>620.75</v>
      </c>
      <c r="CM645" s="4">
        <v>641</v>
      </c>
      <c r="CN645" s="4">
        <f>IF(COUNTIF($BH$5:$BH645,"&gt;=2")&gt;1,CN644,BG645)</f>
        <v>4.8999999999999995</v>
      </c>
      <c r="CO645" s="4">
        <f>IF(COUNTIF($BH$5:$BH645,"&gt;=2")&gt;1,CO644,BH645)</f>
        <v>2.1</v>
      </c>
      <c r="CP645" s="4">
        <f>IF(COUNTIF($BH$5:$BH645,"&gt;=2")&gt;1,CP644,BI645)</f>
        <v>0</v>
      </c>
      <c r="CQ645" s="4">
        <f>IF(COUNTIF($BH$5:$BH645,"&gt;=2")&gt;1,CQ644,BJ645)</f>
        <v>0</v>
      </c>
      <c r="CR645" s="4">
        <f>IF(COUNTIF($BH$5:$BH645,"&gt;=2")&gt;1,CR644,BK645)</f>
        <v>0</v>
      </c>
      <c r="CS645" s="4">
        <f>IF(COUNTIF($BN$5:$BN645,"&gt;=2")&gt;1,CS644,BL645)</f>
        <v>7</v>
      </c>
      <c r="CT645" s="4">
        <f>IF(COUNTIF($BN$5:$BN645,"&gt;=2")&gt;1,CT644,BM645)</f>
        <v>4.8999999999999995</v>
      </c>
      <c r="CU645" s="4">
        <f>IF(COUNTIF($BN$5:$BN645,"&gt;=2")&gt;1,CU644,BN645)</f>
        <v>2.1</v>
      </c>
      <c r="CV645" s="4">
        <f>IF(COUNTIF($BN$5:$BN645,"&gt;=2")&gt;1,CV644,BO645)</f>
        <v>0</v>
      </c>
      <c r="CW645" s="4">
        <f>IF(COUNTIF($BN$5:$BN645,"&gt;=2")&gt;1,CW644,BP645)</f>
        <v>0</v>
      </c>
      <c r="CX645" s="4">
        <f>IF(COUNTIF($BT$5:$BT645,"&gt;=2")&gt;1,CX644,BQ645)</f>
        <v>0</v>
      </c>
      <c r="CY645" s="4">
        <f>IF(COUNTIF($BT$5:$BT645,"&gt;=2")&gt;1,CY644,BR645)</f>
        <v>26</v>
      </c>
      <c r="CZ645" s="4">
        <f>IF(COUNTIF($BT$5:$BT645,"&gt;=2")&gt;1,CZ644,BS645)</f>
        <v>11.999999999999996</v>
      </c>
      <c r="DA645" s="4">
        <f>IF(COUNTIF($BT$5:$BT645,"&gt;=2")&gt;1,DA644,BT645)</f>
        <v>2</v>
      </c>
      <c r="DB645" s="4">
        <f>IF(COUNTIF($BT$5:$BT645,"&gt;=2")&gt;1,DB644,BU645)</f>
        <v>0</v>
      </c>
      <c r="DC645" s="4">
        <f>IF(COUNTIF($BZ$5:$BZ645,"&gt;=2")&gt;1,DC644,BV645)</f>
        <v>0</v>
      </c>
      <c r="DD645" s="4">
        <f>IF(COUNTIF($BZ$5:$BZ645,"&gt;=2")&gt;1,DD644,BW645)</f>
        <v>0</v>
      </c>
      <c r="DE645" s="4">
        <f>IF(COUNTIF($BZ$5:$BZ645,"&gt;=2")&gt;1,DE644,BX645)</f>
        <v>320</v>
      </c>
      <c r="DF645" s="4">
        <f>IF(COUNTIF($BZ$5:$BZ645,"&gt;=2")&gt;1,DF644,BY645)</f>
        <v>77.999999999999986</v>
      </c>
      <c r="DG645" s="4">
        <f>IF(COUNTIF($BZ$5:$BZ645,"&gt;=2")&gt;1,DG644,BZ645)</f>
        <v>2</v>
      </c>
      <c r="DH645" s="4">
        <f t="shared" si="436"/>
        <v>0</v>
      </c>
      <c r="DI645" s="4">
        <f t="shared" si="437"/>
        <v>0</v>
      </c>
      <c r="DJ645" s="4">
        <f t="shared" si="438"/>
        <v>0</v>
      </c>
      <c r="DK645" s="4">
        <f t="shared" si="439"/>
        <v>176.54</v>
      </c>
      <c r="DL645" s="4">
        <f t="shared" si="440"/>
        <v>5.4600000000000044</v>
      </c>
      <c r="DM645" s="4">
        <f t="shared" si="441"/>
        <v>7</v>
      </c>
      <c r="DN645" s="4">
        <f t="shared" si="442"/>
        <v>13.999999999999998</v>
      </c>
      <c r="DO645" s="4">
        <f t="shared" si="443"/>
        <v>40</v>
      </c>
      <c r="DP645" s="4">
        <f t="shared" si="444"/>
        <v>400</v>
      </c>
      <c r="DQ645" s="4">
        <f t="shared" si="445"/>
        <v>182</v>
      </c>
      <c r="DS645" s="4">
        <v>641</v>
      </c>
      <c r="DT645" s="4">
        <f>$CK645+INDEX(节奏总纲!D$4:D$163,基础状态预估!$C$2)</f>
        <v>665.00483399593907</v>
      </c>
      <c r="DU645" s="4">
        <f>$CK645+INDEX(节奏总纲!E$4:E$163,基础状态预估!$C$2)</f>
        <v>659.28268396026408</v>
      </c>
      <c r="DV645" s="4">
        <f>$CK645+INDEX(节奏总纲!F$4:F$163,基础状态预估!$C$2)</f>
        <v>652.39220630709644</v>
      </c>
      <c r="DW645" s="4">
        <f>$CK645+INDEX(节奏总纲!G$4:G$163,基础状态预估!$C$2)</f>
        <v>644.03246816526348</v>
      </c>
      <c r="DX645" s="4">
        <f>$CK645+INDEX(节奏总纲!H$4:H$163,基础状态预估!$C$2)</f>
        <v>633.69453894381218</v>
      </c>
      <c r="DY645" s="4">
        <f t="shared" si="446"/>
        <v>11.899999999999999</v>
      </c>
      <c r="DZ645" s="4">
        <f t="shared" si="447"/>
        <v>33</v>
      </c>
      <c r="EA645" s="4">
        <f t="shared" si="448"/>
        <v>334.1</v>
      </c>
      <c r="EB645" s="4">
        <f t="shared" si="449"/>
        <v>256.53999999999996</v>
      </c>
      <c r="EC645" s="4">
        <f t="shared" si="450"/>
        <v>7.4600000000000044</v>
      </c>
    </row>
    <row r="646" spans="58:133" x14ac:dyDescent="0.15">
      <c r="BF646" s="4">
        <v>642</v>
      </c>
      <c r="BG646" s="4">
        <f t="shared" ref="BG646:BG709" si="462">$BF646*$C$22</f>
        <v>449.4</v>
      </c>
      <c r="BH646" s="4">
        <f t="shared" ref="BH646:BH709" si="463">$BF646*$C$21</f>
        <v>192.6</v>
      </c>
      <c r="BL646" s="4">
        <f t="shared" si="451"/>
        <v>318</v>
      </c>
      <c r="BM646" s="4">
        <f t="shared" si="452"/>
        <v>222.6</v>
      </c>
      <c r="BN646" s="4">
        <f t="shared" si="453"/>
        <v>95.399999999999991</v>
      </c>
      <c r="BR646" s="4">
        <f t="shared" si="454"/>
        <v>404.95</v>
      </c>
      <c r="BS646" s="4">
        <f t="shared" si="455"/>
        <v>186.89999999999995</v>
      </c>
      <c r="BT646" s="4">
        <f t="shared" si="456"/>
        <v>31.150000000000002</v>
      </c>
      <c r="BX646" s="4">
        <f t="shared" si="457"/>
        <v>466.40000000000003</v>
      </c>
      <c r="BY646" s="4">
        <f t="shared" si="458"/>
        <v>113.68499999999997</v>
      </c>
      <c r="BZ646" s="4">
        <f t="shared" si="459"/>
        <v>2.915</v>
      </c>
      <c r="CD646" s="4">
        <f t="shared" si="460"/>
        <v>177.51</v>
      </c>
      <c r="CE646" s="4">
        <f t="shared" si="461"/>
        <v>5.4900000000000047</v>
      </c>
      <c r="CF646" s="4">
        <f>IF(COUNTIF($BH$5:$BH646,"&gt;=2")&lt;=1,SUM($BG646:$BK646)*C$8,CF645)</f>
        <v>151200</v>
      </c>
      <c r="CG646" s="4">
        <f>IF(COUNTIF($BN$5:$BN646,"&gt;=2")&lt;=1,SUM($BL646:$BP646)*D$8,CG645)</f>
        <v>604799.99999999988</v>
      </c>
      <c r="CH646" s="4">
        <f>IF(COUNTIF($BT$5:$BT646,"&gt;=2")&lt;=1,SUM($BQ646:$BU646)*E$8,CH645)</f>
        <v>2592000</v>
      </c>
      <c r="CI646" s="4">
        <f>IF(COUNTIF($BZ$5:$BZ646,"&gt;=2")&lt;=1,SUM($BV646:$BZ646)*F$8,CI645)</f>
        <v>34560000</v>
      </c>
      <c r="CJ646" s="4">
        <f t="shared" ref="CJ646:CJ709" si="464">SUM($CA646:$CE646)*G$8</f>
        <v>15811200</v>
      </c>
      <c r="CK646" s="4">
        <f t="shared" ref="CK646:CK709" si="465">SUM(CF646:CJ646)/86400</f>
        <v>621.75</v>
      </c>
      <c r="CM646" s="4">
        <v>642</v>
      </c>
      <c r="CN646" s="4">
        <f>IF(COUNTIF($BH$5:$BH646,"&gt;=2")&gt;1,CN645,BG646)</f>
        <v>4.8999999999999995</v>
      </c>
      <c r="CO646" s="4">
        <f>IF(COUNTIF($BH$5:$BH646,"&gt;=2")&gt;1,CO645,BH646)</f>
        <v>2.1</v>
      </c>
      <c r="CP646" s="4">
        <f>IF(COUNTIF($BH$5:$BH646,"&gt;=2")&gt;1,CP645,BI646)</f>
        <v>0</v>
      </c>
      <c r="CQ646" s="4">
        <f>IF(COUNTIF($BH$5:$BH646,"&gt;=2")&gt;1,CQ645,BJ646)</f>
        <v>0</v>
      </c>
      <c r="CR646" s="4">
        <f>IF(COUNTIF($BH$5:$BH646,"&gt;=2")&gt;1,CR645,BK646)</f>
        <v>0</v>
      </c>
      <c r="CS646" s="4">
        <f>IF(COUNTIF($BN$5:$BN646,"&gt;=2")&gt;1,CS645,BL646)</f>
        <v>7</v>
      </c>
      <c r="CT646" s="4">
        <f>IF(COUNTIF($BN$5:$BN646,"&gt;=2")&gt;1,CT645,BM646)</f>
        <v>4.8999999999999995</v>
      </c>
      <c r="CU646" s="4">
        <f>IF(COUNTIF($BN$5:$BN646,"&gt;=2")&gt;1,CU645,BN646)</f>
        <v>2.1</v>
      </c>
      <c r="CV646" s="4">
        <f>IF(COUNTIF($BN$5:$BN646,"&gt;=2")&gt;1,CV645,BO646)</f>
        <v>0</v>
      </c>
      <c r="CW646" s="4">
        <f>IF(COUNTIF($BN$5:$BN646,"&gt;=2")&gt;1,CW645,BP646)</f>
        <v>0</v>
      </c>
      <c r="CX646" s="4">
        <f>IF(COUNTIF($BT$5:$BT646,"&gt;=2")&gt;1,CX645,BQ646)</f>
        <v>0</v>
      </c>
      <c r="CY646" s="4">
        <f>IF(COUNTIF($BT$5:$BT646,"&gt;=2")&gt;1,CY645,BR646)</f>
        <v>26</v>
      </c>
      <c r="CZ646" s="4">
        <f>IF(COUNTIF($BT$5:$BT646,"&gt;=2")&gt;1,CZ645,BS646)</f>
        <v>11.999999999999996</v>
      </c>
      <c r="DA646" s="4">
        <f>IF(COUNTIF($BT$5:$BT646,"&gt;=2")&gt;1,DA645,BT646)</f>
        <v>2</v>
      </c>
      <c r="DB646" s="4">
        <f>IF(COUNTIF($BT$5:$BT646,"&gt;=2")&gt;1,DB645,BU646)</f>
        <v>0</v>
      </c>
      <c r="DC646" s="4">
        <f>IF(COUNTIF($BZ$5:$BZ646,"&gt;=2")&gt;1,DC645,BV646)</f>
        <v>0</v>
      </c>
      <c r="DD646" s="4">
        <f>IF(COUNTIF($BZ$5:$BZ646,"&gt;=2")&gt;1,DD645,BW646)</f>
        <v>0</v>
      </c>
      <c r="DE646" s="4">
        <f>IF(COUNTIF($BZ$5:$BZ646,"&gt;=2")&gt;1,DE645,BX646)</f>
        <v>320</v>
      </c>
      <c r="DF646" s="4">
        <f>IF(COUNTIF($BZ$5:$BZ646,"&gt;=2")&gt;1,DF645,BY646)</f>
        <v>77.999999999999986</v>
      </c>
      <c r="DG646" s="4">
        <f>IF(COUNTIF($BZ$5:$BZ646,"&gt;=2")&gt;1,DG645,BZ646)</f>
        <v>2</v>
      </c>
      <c r="DH646" s="4">
        <f t="shared" ref="DH646:DH709" si="466">CA646</f>
        <v>0</v>
      </c>
      <c r="DI646" s="4">
        <f t="shared" ref="DI646:DI709" si="467">CB646</f>
        <v>0</v>
      </c>
      <c r="DJ646" s="4">
        <f t="shared" ref="DJ646:DJ709" si="468">CC646</f>
        <v>0</v>
      </c>
      <c r="DK646" s="4">
        <f t="shared" ref="DK646:DK709" si="469">CD646</f>
        <v>177.51</v>
      </c>
      <c r="DL646" s="4">
        <f t="shared" ref="DL646:DL709" si="470">CE646</f>
        <v>5.4900000000000047</v>
      </c>
      <c r="DM646" s="4">
        <f t="shared" ref="DM646:DM709" si="471">SUM($CN646:$CR646)</f>
        <v>7</v>
      </c>
      <c r="DN646" s="4">
        <f t="shared" ref="DN646:DN709" si="472">SUM($CS646:$CW646)</f>
        <v>13.999999999999998</v>
      </c>
      <c r="DO646" s="4">
        <f t="shared" ref="DO646:DO709" si="473">SUM($CX646:$DB646)</f>
        <v>40</v>
      </c>
      <c r="DP646" s="4">
        <f t="shared" ref="DP646:DP709" si="474">SUM($DC646:$DG646)</f>
        <v>400</v>
      </c>
      <c r="DQ646" s="4">
        <f t="shared" ref="DQ646:DQ709" si="475">SUM($DH646:$DL646)</f>
        <v>183</v>
      </c>
      <c r="DS646" s="4">
        <v>642</v>
      </c>
      <c r="DT646" s="4">
        <f>$CK646+INDEX(节奏总纲!D$4:D$163,基础状态预估!$C$2)</f>
        <v>666.00483399593907</v>
      </c>
      <c r="DU646" s="4">
        <f>$CK646+INDEX(节奏总纲!E$4:E$163,基础状态预估!$C$2)</f>
        <v>660.28268396026408</v>
      </c>
      <c r="DV646" s="4">
        <f>$CK646+INDEX(节奏总纲!F$4:F$163,基础状态预估!$C$2)</f>
        <v>653.39220630709644</v>
      </c>
      <c r="DW646" s="4">
        <f>$CK646+INDEX(节奏总纲!G$4:G$163,基础状态预估!$C$2)</f>
        <v>645.03246816526348</v>
      </c>
      <c r="DX646" s="4">
        <f>$CK646+INDEX(节奏总纲!H$4:H$163,基础状态预估!$C$2)</f>
        <v>634.69453894381218</v>
      </c>
      <c r="DY646" s="4">
        <f t="shared" ref="DY646:DY709" si="476">CN646+CS646+CX646+DC646+DH646</f>
        <v>11.899999999999999</v>
      </c>
      <c r="DZ646" s="4">
        <f t="shared" ref="DZ646:DZ709" si="477">CO646+CT646+CY646+DD646+DI646</f>
        <v>33</v>
      </c>
      <c r="EA646" s="4">
        <f t="shared" ref="EA646:EA709" si="478">CP646+CU646+CZ646+DE646+DJ646</f>
        <v>334.1</v>
      </c>
      <c r="EB646" s="4">
        <f t="shared" ref="EB646:EB709" si="479">CQ646+CV646+DA646+DF646+DK646</f>
        <v>257.51</v>
      </c>
      <c r="EC646" s="4">
        <f t="shared" ref="EC646:EC709" si="480">CR646+CW646+DB646+DG646+DL646</f>
        <v>7.4900000000000047</v>
      </c>
    </row>
    <row r="647" spans="58:133" x14ac:dyDescent="0.15">
      <c r="BF647" s="4">
        <v>643</v>
      </c>
      <c r="BG647" s="4">
        <f t="shared" si="462"/>
        <v>450.09999999999997</v>
      </c>
      <c r="BH647" s="4">
        <f t="shared" si="463"/>
        <v>192.9</v>
      </c>
      <c r="BL647" s="4">
        <f t="shared" si="451"/>
        <v>318.5</v>
      </c>
      <c r="BM647" s="4">
        <f t="shared" si="452"/>
        <v>222.95</v>
      </c>
      <c r="BN647" s="4">
        <f t="shared" si="453"/>
        <v>95.55</v>
      </c>
      <c r="BR647" s="4">
        <f t="shared" si="454"/>
        <v>405.6</v>
      </c>
      <c r="BS647" s="4">
        <f t="shared" si="455"/>
        <v>187.19999999999996</v>
      </c>
      <c r="BT647" s="4">
        <f t="shared" si="456"/>
        <v>31.200000000000003</v>
      </c>
      <c r="BX647" s="4">
        <f t="shared" si="457"/>
        <v>467.20000000000005</v>
      </c>
      <c r="BY647" s="4">
        <f t="shared" si="458"/>
        <v>113.87999999999997</v>
      </c>
      <c r="BZ647" s="4">
        <f t="shared" si="459"/>
        <v>2.92</v>
      </c>
      <c r="CD647" s="4">
        <f t="shared" si="460"/>
        <v>178.48</v>
      </c>
      <c r="CE647" s="4">
        <f t="shared" si="461"/>
        <v>5.5200000000000049</v>
      </c>
      <c r="CF647" s="4">
        <f>IF(COUNTIF($BH$5:$BH647,"&gt;=2")&lt;=1,SUM($BG647:$BK647)*C$8,CF646)</f>
        <v>151200</v>
      </c>
      <c r="CG647" s="4">
        <f>IF(COUNTIF($BN$5:$BN647,"&gt;=2")&lt;=1,SUM($BL647:$BP647)*D$8,CG646)</f>
        <v>604799.99999999988</v>
      </c>
      <c r="CH647" s="4">
        <f>IF(COUNTIF($BT$5:$BT647,"&gt;=2")&lt;=1,SUM($BQ647:$BU647)*E$8,CH646)</f>
        <v>2592000</v>
      </c>
      <c r="CI647" s="4">
        <f>IF(COUNTIF($BZ$5:$BZ647,"&gt;=2")&lt;=1,SUM($BV647:$BZ647)*F$8,CI646)</f>
        <v>34560000</v>
      </c>
      <c r="CJ647" s="4">
        <f t="shared" si="464"/>
        <v>15897600</v>
      </c>
      <c r="CK647" s="4">
        <f t="shared" si="465"/>
        <v>622.75</v>
      </c>
      <c r="CM647" s="4">
        <v>643</v>
      </c>
      <c r="CN647" s="4">
        <f>IF(COUNTIF($BH$5:$BH647,"&gt;=2")&gt;1,CN646,BG647)</f>
        <v>4.8999999999999995</v>
      </c>
      <c r="CO647" s="4">
        <f>IF(COUNTIF($BH$5:$BH647,"&gt;=2")&gt;1,CO646,BH647)</f>
        <v>2.1</v>
      </c>
      <c r="CP647" s="4">
        <f>IF(COUNTIF($BH$5:$BH647,"&gt;=2")&gt;1,CP646,BI647)</f>
        <v>0</v>
      </c>
      <c r="CQ647" s="4">
        <f>IF(COUNTIF($BH$5:$BH647,"&gt;=2")&gt;1,CQ646,BJ647)</f>
        <v>0</v>
      </c>
      <c r="CR647" s="4">
        <f>IF(COUNTIF($BH$5:$BH647,"&gt;=2")&gt;1,CR646,BK647)</f>
        <v>0</v>
      </c>
      <c r="CS647" s="4">
        <f>IF(COUNTIF($BN$5:$BN647,"&gt;=2")&gt;1,CS646,BL647)</f>
        <v>7</v>
      </c>
      <c r="CT647" s="4">
        <f>IF(COUNTIF($BN$5:$BN647,"&gt;=2")&gt;1,CT646,BM647)</f>
        <v>4.8999999999999995</v>
      </c>
      <c r="CU647" s="4">
        <f>IF(COUNTIF($BN$5:$BN647,"&gt;=2")&gt;1,CU646,BN647)</f>
        <v>2.1</v>
      </c>
      <c r="CV647" s="4">
        <f>IF(COUNTIF($BN$5:$BN647,"&gt;=2")&gt;1,CV646,BO647)</f>
        <v>0</v>
      </c>
      <c r="CW647" s="4">
        <f>IF(COUNTIF($BN$5:$BN647,"&gt;=2")&gt;1,CW646,BP647)</f>
        <v>0</v>
      </c>
      <c r="CX647" s="4">
        <f>IF(COUNTIF($BT$5:$BT647,"&gt;=2")&gt;1,CX646,BQ647)</f>
        <v>0</v>
      </c>
      <c r="CY647" s="4">
        <f>IF(COUNTIF($BT$5:$BT647,"&gt;=2")&gt;1,CY646,BR647)</f>
        <v>26</v>
      </c>
      <c r="CZ647" s="4">
        <f>IF(COUNTIF($BT$5:$BT647,"&gt;=2")&gt;1,CZ646,BS647)</f>
        <v>11.999999999999996</v>
      </c>
      <c r="DA647" s="4">
        <f>IF(COUNTIF($BT$5:$BT647,"&gt;=2")&gt;1,DA646,BT647)</f>
        <v>2</v>
      </c>
      <c r="DB647" s="4">
        <f>IF(COUNTIF($BT$5:$BT647,"&gt;=2")&gt;1,DB646,BU647)</f>
        <v>0</v>
      </c>
      <c r="DC647" s="4">
        <f>IF(COUNTIF($BZ$5:$BZ647,"&gt;=2")&gt;1,DC646,BV647)</f>
        <v>0</v>
      </c>
      <c r="DD647" s="4">
        <f>IF(COUNTIF($BZ$5:$BZ647,"&gt;=2")&gt;1,DD646,BW647)</f>
        <v>0</v>
      </c>
      <c r="DE647" s="4">
        <f>IF(COUNTIF($BZ$5:$BZ647,"&gt;=2")&gt;1,DE646,BX647)</f>
        <v>320</v>
      </c>
      <c r="DF647" s="4">
        <f>IF(COUNTIF($BZ$5:$BZ647,"&gt;=2")&gt;1,DF646,BY647)</f>
        <v>77.999999999999986</v>
      </c>
      <c r="DG647" s="4">
        <f>IF(COUNTIF($BZ$5:$BZ647,"&gt;=2")&gt;1,DG646,BZ647)</f>
        <v>2</v>
      </c>
      <c r="DH647" s="4">
        <f t="shared" si="466"/>
        <v>0</v>
      </c>
      <c r="DI647" s="4">
        <f t="shared" si="467"/>
        <v>0</v>
      </c>
      <c r="DJ647" s="4">
        <f t="shared" si="468"/>
        <v>0</v>
      </c>
      <c r="DK647" s="4">
        <f t="shared" si="469"/>
        <v>178.48</v>
      </c>
      <c r="DL647" s="4">
        <f t="shared" si="470"/>
        <v>5.5200000000000049</v>
      </c>
      <c r="DM647" s="4">
        <f t="shared" si="471"/>
        <v>7</v>
      </c>
      <c r="DN647" s="4">
        <f t="shared" si="472"/>
        <v>13.999999999999998</v>
      </c>
      <c r="DO647" s="4">
        <f t="shared" si="473"/>
        <v>40</v>
      </c>
      <c r="DP647" s="4">
        <f t="shared" si="474"/>
        <v>400</v>
      </c>
      <c r="DQ647" s="4">
        <f t="shared" si="475"/>
        <v>184</v>
      </c>
      <c r="DS647" s="4">
        <v>643</v>
      </c>
      <c r="DT647" s="4">
        <f>$CK647+INDEX(节奏总纲!D$4:D$163,基础状态预估!$C$2)</f>
        <v>667.00483399593907</v>
      </c>
      <c r="DU647" s="4">
        <f>$CK647+INDEX(节奏总纲!E$4:E$163,基础状态预估!$C$2)</f>
        <v>661.28268396026408</v>
      </c>
      <c r="DV647" s="4">
        <f>$CK647+INDEX(节奏总纲!F$4:F$163,基础状态预估!$C$2)</f>
        <v>654.39220630709644</v>
      </c>
      <c r="DW647" s="4">
        <f>$CK647+INDEX(节奏总纲!G$4:G$163,基础状态预估!$C$2)</f>
        <v>646.03246816526348</v>
      </c>
      <c r="DX647" s="4">
        <f>$CK647+INDEX(节奏总纲!H$4:H$163,基础状态预估!$C$2)</f>
        <v>635.69453894381218</v>
      </c>
      <c r="DY647" s="4">
        <f t="shared" si="476"/>
        <v>11.899999999999999</v>
      </c>
      <c r="DZ647" s="4">
        <f t="shared" si="477"/>
        <v>33</v>
      </c>
      <c r="EA647" s="4">
        <f t="shared" si="478"/>
        <v>334.1</v>
      </c>
      <c r="EB647" s="4">
        <f t="shared" si="479"/>
        <v>258.47999999999996</v>
      </c>
      <c r="EC647" s="4">
        <f t="shared" si="480"/>
        <v>7.5200000000000049</v>
      </c>
    </row>
    <row r="648" spans="58:133" x14ac:dyDescent="0.15">
      <c r="BF648" s="4">
        <v>644</v>
      </c>
      <c r="BG648" s="4">
        <f t="shared" si="462"/>
        <v>450.79999999999995</v>
      </c>
      <c r="BH648" s="4">
        <f t="shared" si="463"/>
        <v>193.2</v>
      </c>
      <c r="BL648" s="4">
        <f t="shared" si="451"/>
        <v>319</v>
      </c>
      <c r="BM648" s="4">
        <f t="shared" si="452"/>
        <v>223.29999999999998</v>
      </c>
      <c r="BN648" s="4">
        <f t="shared" si="453"/>
        <v>95.7</v>
      </c>
      <c r="BR648" s="4">
        <f t="shared" si="454"/>
        <v>406.25</v>
      </c>
      <c r="BS648" s="4">
        <f t="shared" si="455"/>
        <v>187.49999999999997</v>
      </c>
      <c r="BT648" s="4">
        <f t="shared" si="456"/>
        <v>31.25</v>
      </c>
      <c r="BX648" s="4">
        <f t="shared" si="457"/>
        <v>468</v>
      </c>
      <c r="BY648" s="4">
        <f t="shared" si="458"/>
        <v>114.07499999999997</v>
      </c>
      <c r="BZ648" s="4">
        <f t="shared" si="459"/>
        <v>2.9250000000000003</v>
      </c>
      <c r="CD648" s="4">
        <f t="shared" si="460"/>
        <v>179.45</v>
      </c>
      <c r="CE648" s="4">
        <f t="shared" si="461"/>
        <v>5.5500000000000052</v>
      </c>
      <c r="CF648" s="4">
        <f>IF(COUNTIF($BH$5:$BH648,"&gt;=2")&lt;=1,SUM($BG648:$BK648)*C$8,CF647)</f>
        <v>151200</v>
      </c>
      <c r="CG648" s="4">
        <f>IF(COUNTIF($BN$5:$BN648,"&gt;=2")&lt;=1,SUM($BL648:$BP648)*D$8,CG647)</f>
        <v>604799.99999999988</v>
      </c>
      <c r="CH648" s="4">
        <f>IF(COUNTIF($BT$5:$BT648,"&gt;=2")&lt;=1,SUM($BQ648:$BU648)*E$8,CH647)</f>
        <v>2592000</v>
      </c>
      <c r="CI648" s="4">
        <f>IF(COUNTIF($BZ$5:$BZ648,"&gt;=2")&lt;=1,SUM($BV648:$BZ648)*F$8,CI647)</f>
        <v>34560000</v>
      </c>
      <c r="CJ648" s="4">
        <f t="shared" si="464"/>
        <v>15984000</v>
      </c>
      <c r="CK648" s="4">
        <f t="shared" si="465"/>
        <v>623.75</v>
      </c>
      <c r="CM648" s="4">
        <v>644</v>
      </c>
      <c r="CN648" s="4">
        <f>IF(COUNTIF($BH$5:$BH648,"&gt;=2")&gt;1,CN647,BG648)</f>
        <v>4.8999999999999995</v>
      </c>
      <c r="CO648" s="4">
        <f>IF(COUNTIF($BH$5:$BH648,"&gt;=2")&gt;1,CO647,BH648)</f>
        <v>2.1</v>
      </c>
      <c r="CP648" s="4">
        <f>IF(COUNTIF($BH$5:$BH648,"&gt;=2")&gt;1,CP647,BI648)</f>
        <v>0</v>
      </c>
      <c r="CQ648" s="4">
        <f>IF(COUNTIF($BH$5:$BH648,"&gt;=2")&gt;1,CQ647,BJ648)</f>
        <v>0</v>
      </c>
      <c r="CR648" s="4">
        <f>IF(COUNTIF($BH$5:$BH648,"&gt;=2")&gt;1,CR647,BK648)</f>
        <v>0</v>
      </c>
      <c r="CS648" s="4">
        <f>IF(COUNTIF($BN$5:$BN648,"&gt;=2")&gt;1,CS647,BL648)</f>
        <v>7</v>
      </c>
      <c r="CT648" s="4">
        <f>IF(COUNTIF($BN$5:$BN648,"&gt;=2")&gt;1,CT647,BM648)</f>
        <v>4.8999999999999995</v>
      </c>
      <c r="CU648" s="4">
        <f>IF(COUNTIF($BN$5:$BN648,"&gt;=2")&gt;1,CU647,BN648)</f>
        <v>2.1</v>
      </c>
      <c r="CV648" s="4">
        <f>IF(COUNTIF($BN$5:$BN648,"&gt;=2")&gt;1,CV647,BO648)</f>
        <v>0</v>
      </c>
      <c r="CW648" s="4">
        <f>IF(COUNTIF($BN$5:$BN648,"&gt;=2")&gt;1,CW647,BP648)</f>
        <v>0</v>
      </c>
      <c r="CX648" s="4">
        <f>IF(COUNTIF($BT$5:$BT648,"&gt;=2")&gt;1,CX647,BQ648)</f>
        <v>0</v>
      </c>
      <c r="CY648" s="4">
        <f>IF(COUNTIF($BT$5:$BT648,"&gt;=2")&gt;1,CY647,BR648)</f>
        <v>26</v>
      </c>
      <c r="CZ648" s="4">
        <f>IF(COUNTIF($BT$5:$BT648,"&gt;=2")&gt;1,CZ647,BS648)</f>
        <v>11.999999999999996</v>
      </c>
      <c r="DA648" s="4">
        <f>IF(COUNTIF($BT$5:$BT648,"&gt;=2")&gt;1,DA647,BT648)</f>
        <v>2</v>
      </c>
      <c r="DB648" s="4">
        <f>IF(COUNTIF($BT$5:$BT648,"&gt;=2")&gt;1,DB647,BU648)</f>
        <v>0</v>
      </c>
      <c r="DC648" s="4">
        <f>IF(COUNTIF($BZ$5:$BZ648,"&gt;=2")&gt;1,DC647,BV648)</f>
        <v>0</v>
      </c>
      <c r="DD648" s="4">
        <f>IF(COUNTIF($BZ$5:$BZ648,"&gt;=2")&gt;1,DD647,BW648)</f>
        <v>0</v>
      </c>
      <c r="DE648" s="4">
        <f>IF(COUNTIF($BZ$5:$BZ648,"&gt;=2")&gt;1,DE647,BX648)</f>
        <v>320</v>
      </c>
      <c r="DF648" s="4">
        <f>IF(COUNTIF($BZ$5:$BZ648,"&gt;=2")&gt;1,DF647,BY648)</f>
        <v>77.999999999999986</v>
      </c>
      <c r="DG648" s="4">
        <f>IF(COUNTIF($BZ$5:$BZ648,"&gt;=2")&gt;1,DG647,BZ648)</f>
        <v>2</v>
      </c>
      <c r="DH648" s="4">
        <f t="shared" si="466"/>
        <v>0</v>
      </c>
      <c r="DI648" s="4">
        <f t="shared" si="467"/>
        <v>0</v>
      </c>
      <c r="DJ648" s="4">
        <f t="shared" si="468"/>
        <v>0</v>
      </c>
      <c r="DK648" s="4">
        <f t="shared" si="469"/>
        <v>179.45</v>
      </c>
      <c r="DL648" s="4">
        <f t="shared" si="470"/>
        <v>5.5500000000000052</v>
      </c>
      <c r="DM648" s="4">
        <f t="shared" si="471"/>
        <v>7</v>
      </c>
      <c r="DN648" s="4">
        <f t="shared" si="472"/>
        <v>13.999999999999998</v>
      </c>
      <c r="DO648" s="4">
        <f t="shared" si="473"/>
        <v>40</v>
      </c>
      <c r="DP648" s="4">
        <f t="shared" si="474"/>
        <v>400</v>
      </c>
      <c r="DQ648" s="4">
        <f t="shared" si="475"/>
        <v>185</v>
      </c>
      <c r="DS648" s="4">
        <v>644</v>
      </c>
      <c r="DT648" s="4">
        <f>$CK648+INDEX(节奏总纲!D$4:D$163,基础状态预估!$C$2)</f>
        <v>668.00483399593907</v>
      </c>
      <c r="DU648" s="4">
        <f>$CK648+INDEX(节奏总纲!E$4:E$163,基础状态预估!$C$2)</f>
        <v>662.28268396026408</v>
      </c>
      <c r="DV648" s="4">
        <f>$CK648+INDEX(节奏总纲!F$4:F$163,基础状态预估!$C$2)</f>
        <v>655.39220630709644</v>
      </c>
      <c r="DW648" s="4">
        <f>$CK648+INDEX(节奏总纲!G$4:G$163,基础状态预估!$C$2)</f>
        <v>647.03246816526348</v>
      </c>
      <c r="DX648" s="4">
        <f>$CK648+INDEX(节奏总纲!H$4:H$163,基础状态预估!$C$2)</f>
        <v>636.69453894381218</v>
      </c>
      <c r="DY648" s="4">
        <f t="shared" si="476"/>
        <v>11.899999999999999</v>
      </c>
      <c r="DZ648" s="4">
        <f t="shared" si="477"/>
        <v>33</v>
      </c>
      <c r="EA648" s="4">
        <f t="shared" si="478"/>
        <v>334.1</v>
      </c>
      <c r="EB648" s="4">
        <f t="shared" si="479"/>
        <v>259.45</v>
      </c>
      <c r="EC648" s="4">
        <f t="shared" si="480"/>
        <v>7.5500000000000052</v>
      </c>
    </row>
    <row r="649" spans="58:133" x14ac:dyDescent="0.15">
      <c r="BF649" s="4">
        <v>645</v>
      </c>
      <c r="BG649" s="4">
        <f t="shared" si="462"/>
        <v>451.49999999999994</v>
      </c>
      <c r="BH649" s="4">
        <f t="shared" si="463"/>
        <v>193.5</v>
      </c>
      <c r="BL649" s="4">
        <f t="shared" si="451"/>
        <v>319.5</v>
      </c>
      <c r="BM649" s="4">
        <f t="shared" si="452"/>
        <v>223.64999999999998</v>
      </c>
      <c r="BN649" s="4">
        <f t="shared" si="453"/>
        <v>95.85</v>
      </c>
      <c r="BR649" s="4">
        <f t="shared" si="454"/>
        <v>406.90000000000003</v>
      </c>
      <c r="BS649" s="4">
        <f t="shared" si="455"/>
        <v>187.79999999999995</v>
      </c>
      <c r="BT649" s="4">
        <f t="shared" si="456"/>
        <v>31.3</v>
      </c>
      <c r="BX649" s="4">
        <f t="shared" si="457"/>
        <v>468.8</v>
      </c>
      <c r="BY649" s="4">
        <f t="shared" si="458"/>
        <v>114.26999999999997</v>
      </c>
      <c r="BZ649" s="4">
        <f t="shared" si="459"/>
        <v>2.93</v>
      </c>
      <c r="CD649" s="4">
        <f t="shared" si="460"/>
        <v>180.42</v>
      </c>
      <c r="CE649" s="4">
        <f t="shared" si="461"/>
        <v>5.5800000000000054</v>
      </c>
      <c r="CF649" s="4">
        <f>IF(COUNTIF($BH$5:$BH649,"&gt;=2")&lt;=1,SUM($BG649:$BK649)*C$8,CF648)</f>
        <v>151200</v>
      </c>
      <c r="CG649" s="4">
        <f>IF(COUNTIF($BN$5:$BN649,"&gt;=2")&lt;=1,SUM($BL649:$BP649)*D$8,CG648)</f>
        <v>604799.99999999988</v>
      </c>
      <c r="CH649" s="4">
        <f>IF(COUNTIF($BT$5:$BT649,"&gt;=2")&lt;=1,SUM($BQ649:$BU649)*E$8,CH648)</f>
        <v>2592000</v>
      </c>
      <c r="CI649" s="4">
        <f>IF(COUNTIF($BZ$5:$BZ649,"&gt;=2")&lt;=1,SUM($BV649:$BZ649)*F$8,CI648)</f>
        <v>34560000</v>
      </c>
      <c r="CJ649" s="4">
        <f t="shared" si="464"/>
        <v>16070400</v>
      </c>
      <c r="CK649" s="4">
        <f t="shared" si="465"/>
        <v>624.75</v>
      </c>
      <c r="CM649" s="4">
        <v>645</v>
      </c>
      <c r="CN649" s="4">
        <f>IF(COUNTIF($BH$5:$BH649,"&gt;=2")&gt;1,CN648,BG649)</f>
        <v>4.8999999999999995</v>
      </c>
      <c r="CO649" s="4">
        <f>IF(COUNTIF($BH$5:$BH649,"&gt;=2")&gt;1,CO648,BH649)</f>
        <v>2.1</v>
      </c>
      <c r="CP649" s="4">
        <f>IF(COUNTIF($BH$5:$BH649,"&gt;=2")&gt;1,CP648,BI649)</f>
        <v>0</v>
      </c>
      <c r="CQ649" s="4">
        <f>IF(COUNTIF($BH$5:$BH649,"&gt;=2")&gt;1,CQ648,BJ649)</f>
        <v>0</v>
      </c>
      <c r="CR649" s="4">
        <f>IF(COUNTIF($BH$5:$BH649,"&gt;=2")&gt;1,CR648,BK649)</f>
        <v>0</v>
      </c>
      <c r="CS649" s="4">
        <f>IF(COUNTIF($BN$5:$BN649,"&gt;=2")&gt;1,CS648,BL649)</f>
        <v>7</v>
      </c>
      <c r="CT649" s="4">
        <f>IF(COUNTIF($BN$5:$BN649,"&gt;=2")&gt;1,CT648,BM649)</f>
        <v>4.8999999999999995</v>
      </c>
      <c r="CU649" s="4">
        <f>IF(COUNTIF($BN$5:$BN649,"&gt;=2")&gt;1,CU648,BN649)</f>
        <v>2.1</v>
      </c>
      <c r="CV649" s="4">
        <f>IF(COUNTIF($BN$5:$BN649,"&gt;=2")&gt;1,CV648,BO649)</f>
        <v>0</v>
      </c>
      <c r="CW649" s="4">
        <f>IF(COUNTIF($BN$5:$BN649,"&gt;=2")&gt;1,CW648,BP649)</f>
        <v>0</v>
      </c>
      <c r="CX649" s="4">
        <f>IF(COUNTIF($BT$5:$BT649,"&gt;=2")&gt;1,CX648,BQ649)</f>
        <v>0</v>
      </c>
      <c r="CY649" s="4">
        <f>IF(COUNTIF($BT$5:$BT649,"&gt;=2")&gt;1,CY648,BR649)</f>
        <v>26</v>
      </c>
      <c r="CZ649" s="4">
        <f>IF(COUNTIF($BT$5:$BT649,"&gt;=2")&gt;1,CZ648,BS649)</f>
        <v>11.999999999999996</v>
      </c>
      <c r="DA649" s="4">
        <f>IF(COUNTIF($BT$5:$BT649,"&gt;=2")&gt;1,DA648,BT649)</f>
        <v>2</v>
      </c>
      <c r="DB649" s="4">
        <f>IF(COUNTIF($BT$5:$BT649,"&gt;=2")&gt;1,DB648,BU649)</f>
        <v>0</v>
      </c>
      <c r="DC649" s="4">
        <f>IF(COUNTIF($BZ$5:$BZ649,"&gt;=2")&gt;1,DC648,BV649)</f>
        <v>0</v>
      </c>
      <c r="DD649" s="4">
        <f>IF(COUNTIF($BZ$5:$BZ649,"&gt;=2")&gt;1,DD648,BW649)</f>
        <v>0</v>
      </c>
      <c r="DE649" s="4">
        <f>IF(COUNTIF($BZ$5:$BZ649,"&gt;=2")&gt;1,DE648,BX649)</f>
        <v>320</v>
      </c>
      <c r="DF649" s="4">
        <f>IF(COUNTIF($BZ$5:$BZ649,"&gt;=2")&gt;1,DF648,BY649)</f>
        <v>77.999999999999986</v>
      </c>
      <c r="DG649" s="4">
        <f>IF(COUNTIF($BZ$5:$BZ649,"&gt;=2")&gt;1,DG648,BZ649)</f>
        <v>2</v>
      </c>
      <c r="DH649" s="4">
        <f t="shared" si="466"/>
        <v>0</v>
      </c>
      <c r="DI649" s="4">
        <f t="shared" si="467"/>
        <v>0</v>
      </c>
      <c r="DJ649" s="4">
        <f t="shared" si="468"/>
        <v>0</v>
      </c>
      <c r="DK649" s="4">
        <f t="shared" si="469"/>
        <v>180.42</v>
      </c>
      <c r="DL649" s="4">
        <f t="shared" si="470"/>
        <v>5.5800000000000054</v>
      </c>
      <c r="DM649" s="4">
        <f t="shared" si="471"/>
        <v>7</v>
      </c>
      <c r="DN649" s="4">
        <f t="shared" si="472"/>
        <v>13.999999999999998</v>
      </c>
      <c r="DO649" s="4">
        <f t="shared" si="473"/>
        <v>40</v>
      </c>
      <c r="DP649" s="4">
        <f t="shared" si="474"/>
        <v>400</v>
      </c>
      <c r="DQ649" s="4">
        <f t="shared" si="475"/>
        <v>186</v>
      </c>
      <c r="DS649" s="4">
        <v>645</v>
      </c>
      <c r="DT649" s="4">
        <f>$CK649+INDEX(节奏总纲!D$4:D$163,基础状态预估!$C$2)</f>
        <v>669.00483399593907</v>
      </c>
      <c r="DU649" s="4">
        <f>$CK649+INDEX(节奏总纲!E$4:E$163,基础状态预估!$C$2)</f>
        <v>663.28268396026408</v>
      </c>
      <c r="DV649" s="4">
        <f>$CK649+INDEX(节奏总纲!F$4:F$163,基础状态预估!$C$2)</f>
        <v>656.39220630709644</v>
      </c>
      <c r="DW649" s="4">
        <f>$CK649+INDEX(节奏总纲!G$4:G$163,基础状态预估!$C$2)</f>
        <v>648.03246816526348</v>
      </c>
      <c r="DX649" s="4">
        <f>$CK649+INDEX(节奏总纲!H$4:H$163,基础状态预估!$C$2)</f>
        <v>637.69453894381218</v>
      </c>
      <c r="DY649" s="4">
        <f t="shared" si="476"/>
        <v>11.899999999999999</v>
      </c>
      <c r="DZ649" s="4">
        <f t="shared" si="477"/>
        <v>33</v>
      </c>
      <c r="EA649" s="4">
        <f t="shared" si="478"/>
        <v>334.1</v>
      </c>
      <c r="EB649" s="4">
        <f t="shared" si="479"/>
        <v>260.41999999999996</v>
      </c>
      <c r="EC649" s="4">
        <f t="shared" si="480"/>
        <v>7.5800000000000054</v>
      </c>
    </row>
    <row r="650" spans="58:133" x14ac:dyDescent="0.15">
      <c r="BF650" s="4">
        <v>646</v>
      </c>
      <c r="BG650" s="4">
        <f t="shared" si="462"/>
        <v>452.2</v>
      </c>
      <c r="BH650" s="4">
        <f t="shared" si="463"/>
        <v>193.79999999999998</v>
      </c>
      <c r="BL650" s="4">
        <f t="shared" si="451"/>
        <v>320</v>
      </c>
      <c r="BM650" s="4">
        <f t="shared" si="452"/>
        <v>224</v>
      </c>
      <c r="BN650" s="4">
        <f t="shared" si="453"/>
        <v>96</v>
      </c>
      <c r="BR650" s="4">
        <f t="shared" si="454"/>
        <v>407.55</v>
      </c>
      <c r="BS650" s="4">
        <f t="shared" si="455"/>
        <v>188.09999999999997</v>
      </c>
      <c r="BT650" s="4">
        <f t="shared" si="456"/>
        <v>31.35</v>
      </c>
      <c r="BX650" s="4">
        <f t="shared" si="457"/>
        <v>469.6</v>
      </c>
      <c r="BY650" s="4">
        <f t="shared" si="458"/>
        <v>114.46499999999997</v>
      </c>
      <c r="BZ650" s="4">
        <f t="shared" si="459"/>
        <v>2.9350000000000001</v>
      </c>
      <c r="CD650" s="4">
        <f t="shared" si="460"/>
        <v>181.39</v>
      </c>
      <c r="CE650" s="4">
        <f t="shared" si="461"/>
        <v>5.6100000000000048</v>
      </c>
      <c r="CF650" s="4">
        <f>IF(COUNTIF($BH$5:$BH650,"&gt;=2")&lt;=1,SUM($BG650:$BK650)*C$8,CF649)</f>
        <v>151200</v>
      </c>
      <c r="CG650" s="4">
        <f>IF(COUNTIF($BN$5:$BN650,"&gt;=2")&lt;=1,SUM($BL650:$BP650)*D$8,CG649)</f>
        <v>604799.99999999988</v>
      </c>
      <c r="CH650" s="4">
        <f>IF(COUNTIF($BT$5:$BT650,"&gt;=2")&lt;=1,SUM($BQ650:$BU650)*E$8,CH649)</f>
        <v>2592000</v>
      </c>
      <c r="CI650" s="4">
        <f>IF(COUNTIF($BZ$5:$BZ650,"&gt;=2")&lt;=1,SUM($BV650:$BZ650)*F$8,CI649)</f>
        <v>34560000</v>
      </c>
      <c r="CJ650" s="4">
        <f t="shared" si="464"/>
        <v>16156800</v>
      </c>
      <c r="CK650" s="4">
        <f t="shared" si="465"/>
        <v>625.75</v>
      </c>
      <c r="CM650" s="4">
        <v>646</v>
      </c>
      <c r="CN650" s="4">
        <f>IF(COUNTIF($BH$5:$BH650,"&gt;=2")&gt;1,CN649,BG650)</f>
        <v>4.8999999999999995</v>
      </c>
      <c r="CO650" s="4">
        <f>IF(COUNTIF($BH$5:$BH650,"&gt;=2")&gt;1,CO649,BH650)</f>
        <v>2.1</v>
      </c>
      <c r="CP650" s="4">
        <f>IF(COUNTIF($BH$5:$BH650,"&gt;=2")&gt;1,CP649,BI650)</f>
        <v>0</v>
      </c>
      <c r="CQ650" s="4">
        <f>IF(COUNTIF($BH$5:$BH650,"&gt;=2")&gt;1,CQ649,BJ650)</f>
        <v>0</v>
      </c>
      <c r="CR650" s="4">
        <f>IF(COUNTIF($BH$5:$BH650,"&gt;=2")&gt;1,CR649,BK650)</f>
        <v>0</v>
      </c>
      <c r="CS650" s="4">
        <f>IF(COUNTIF($BN$5:$BN650,"&gt;=2")&gt;1,CS649,BL650)</f>
        <v>7</v>
      </c>
      <c r="CT650" s="4">
        <f>IF(COUNTIF($BN$5:$BN650,"&gt;=2")&gt;1,CT649,BM650)</f>
        <v>4.8999999999999995</v>
      </c>
      <c r="CU650" s="4">
        <f>IF(COUNTIF($BN$5:$BN650,"&gt;=2")&gt;1,CU649,BN650)</f>
        <v>2.1</v>
      </c>
      <c r="CV650" s="4">
        <f>IF(COUNTIF($BN$5:$BN650,"&gt;=2")&gt;1,CV649,BO650)</f>
        <v>0</v>
      </c>
      <c r="CW650" s="4">
        <f>IF(COUNTIF($BN$5:$BN650,"&gt;=2")&gt;1,CW649,BP650)</f>
        <v>0</v>
      </c>
      <c r="CX650" s="4">
        <f>IF(COUNTIF($BT$5:$BT650,"&gt;=2")&gt;1,CX649,BQ650)</f>
        <v>0</v>
      </c>
      <c r="CY650" s="4">
        <f>IF(COUNTIF($BT$5:$BT650,"&gt;=2")&gt;1,CY649,BR650)</f>
        <v>26</v>
      </c>
      <c r="CZ650" s="4">
        <f>IF(COUNTIF($BT$5:$BT650,"&gt;=2")&gt;1,CZ649,BS650)</f>
        <v>11.999999999999996</v>
      </c>
      <c r="DA650" s="4">
        <f>IF(COUNTIF($BT$5:$BT650,"&gt;=2")&gt;1,DA649,BT650)</f>
        <v>2</v>
      </c>
      <c r="DB650" s="4">
        <f>IF(COUNTIF($BT$5:$BT650,"&gt;=2")&gt;1,DB649,BU650)</f>
        <v>0</v>
      </c>
      <c r="DC650" s="4">
        <f>IF(COUNTIF($BZ$5:$BZ650,"&gt;=2")&gt;1,DC649,BV650)</f>
        <v>0</v>
      </c>
      <c r="DD650" s="4">
        <f>IF(COUNTIF($BZ$5:$BZ650,"&gt;=2")&gt;1,DD649,BW650)</f>
        <v>0</v>
      </c>
      <c r="DE650" s="4">
        <f>IF(COUNTIF($BZ$5:$BZ650,"&gt;=2")&gt;1,DE649,BX650)</f>
        <v>320</v>
      </c>
      <c r="DF650" s="4">
        <f>IF(COUNTIF($BZ$5:$BZ650,"&gt;=2")&gt;1,DF649,BY650)</f>
        <v>77.999999999999986</v>
      </c>
      <c r="DG650" s="4">
        <f>IF(COUNTIF($BZ$5:$BZ650,"&gt;=2")&gt;1,DG649,BZ650)</f>
        <v>2</v>
      </c>
      <c r="DH650" s="4">
        <f t="shared" si="466"/>
        <v>0</v>
      </c>
      <c r="DI650" s="4">
        <f t="shared" si="467"/>
        <v>0</v>
      </c>
      <c r="DJ650" s="4">
        <f t="shared" si="468"/>
        <v>0</v>
      </c>
      <c r="DK650" s="4">
        <f t="shared" si="469"/>
        <v>181.39</v>
      </c>
      <c r="DL650" s="4">
        <f t="shared" si="470"/>
        <v>5.6100000000000048</v>
      </c>
      <c r="DM650" s="4">
        <f t="shared" si="471"/>
        <v>7</v>
      </c>
      <c r="DN650" s="4">
        <f t="shared" si="472"/>
        <v>13.999999999999998</v>
      </c>
      <c r="DO650" s="4">
        <f t="shared" si="473"/>
        <v>40</v>
      </c>
      <c r="DP650" s="4">
        <f t="shared" si="474"/>
        <v>400</v>
      </c>
      <c r="DQ650" s="4">
        <f t="shared" si="475"/>
        <v>187</v>
      </c>
      <c r="DS650" s="4">
        <v>646</v>
      </c>
      <c r="DT650" s="4">
        <f>$CK650+INDEX(节奏总纲!D$4:D$163,基础状态预估!$C$2)</f>
        <v>670.00483399593907</v>
      </c>
      <c r="DU650" s="4">
        <f>$CK650+INDEX(节奏总纲!E$4:E$163,基础状态预估!$C$2)</f>
        <v>664.28268396026408</v>
      </c>
      <c r="DV650" s="4">
        <f>$CK650+INDEX(节奏总纲!F$4:F$163,基础状态预估!$C$2)</f>
        <v>657.39220630709644</v>
      </c>
      <c r="DW650" s="4">
        <f>$CK650+INDEX(节奏总纲!G$4:G$163,基础状态预估!$C$2)</f>
        <v>649.03246816526348</v>
      </c>
      <c r="DX650" s="4">
        <f>$CK650+INDEX(节奏总纲!H$4:H$163,基础状态预估!$C$2)</f>
        <v>638.69453894381218</v>
      </c>
      <c r="DY650" s="4">
        <f t="shared" si="476"/>
        <v>11.899999999999999</v>
      </c>
      <c r="DZ650" s="4">
        <f t="shared" si="477"/>
        <v>33</v>
      </c>
      <c r="EA650" s="4">
        <f t="shared" si="478"/>
        <v>334.1</v>
      </c>
      <c r="EB650" s="4">
        <f t="shared" si="479"/>
        <v>261.39</v>
      </c>
      <c r="EC650" s="4">
        <f t="shared" si="480"/>
        <v>7.6100000000000048</v>
      </c>
    </row>
    <row r="651" spans="58:133" x14ac:dyDescent="0.15">
      <c r="BF651" s="4">
        <v>647</v>
      </c>
      <c r="BG651" s="4">
        <f t="shared" si="462"/>
        <v>452.9</v>
      </c>
      <c r="BH651" s="4">
        <f t="shared" si="463"/>
        <v>194.1</v>
      </c>
      <c r="BL651" s="4">
        <f t="shared" si="451"/>
        <v>320.5</v>
      </c>
      <c r="BM651" s="4">
        <f t="shared" si="452"/>
        <v>224.35</v>
      </c>
      <c r="BN651" s="4">
        <f t="shared" si="453"/>
        <v>96.149999999999991</v>
      </c>
      <c r="BR651" s="4">
        <f t="shared" si="454"/>
        <v>408.2</v>
      </c>
      <c r="BS651" s="4">
        <f t="shared" si="455"/>
        <v>188.39999999999995</v>
      </c>
      <c r="BT651" s="4">
        <f t="shared" si="456"/>
        <v>31.400000000000002</v>
      </c>
      <c r="BX651" s="4">
        <f t="shared" si="457"/>
        <v>470.40000000000003</v>
      </c>
      <c r="BY651" s="4">
        <f t="shared" si="458"/>
        <v>114.65999999999997</v>
      </c>
      <c r="BZ651" s="4">
        <f t="shared" si="459"/>
        <v>2.94</v>
      </c>
      <c r="CD651" s="4">
        <f t="shared" si="460"/>
        <v>182.35999999999999</v>
      </c>
      <c r="CE651" s="4">
        <f t="shared" si="461"/>
        <v>5.640000000000005</v>
      </c>
      <c r="CF651" s="4">
        <f>IF(COUNTIF($BH$5:$BH651,"&gt;=2")&lt;=1,SUM($BG651:$BK651)*C$8,CF650)</f>
        <v>151200</v>
      </c>
      <c r="CG651" s="4">
        <f>IF(COUNTIF($BN$5:$BN651,"&gt;=2")&lt;=1,SUM($BL651:$BP651)*D$8,CG650)</f>
        <v>604799.99999999988</v>
      </c>
      <c r="CH651" s="4">
        <f>IF(COUNTIF($BT$5:$BT651,"&gt;=2")&lt;=1,SUM($BQ651:$BU651)*E$8,CH650)</f>
        <v>2592000</v>
      </c>
      <c r="CI651" s="4">
        <f>IF(COUNTIF($BZ$5:$BZ651,"&gt;=2")&lt;=1,SUM($BV651:$BZ651)*F$8,CI650)</f>
        <v>34560000</v>
      </c>
      <c r="CJ651" s="4">
        <f t="shared" si="464"/>
        <v>16243200</v>
      </c>
      <c r="CK651" s="4">
        <f t="shared" si="465"/>
        <v>626.75</v>
      </c>
      <c r="CM651" s="4">
        <v>647</v>
      </c>
      <c r="CN651" s="4">
        <f>IF(COUNTIF($BH$5:$BH651,"&gt;=2")&gt;1,CN650,BG651)</f>
        <v>4.8999999999999995</v>
      </c>
      <c r="CO651" s="4">
        <f>IF(COUNTIF($BH$5:$BH651,"&gt;=2")&gt;1,CO650,BH651)</f>
        <v>2.1</v>
      </c>
      <c r="CP651" s="4">
        <f>IF(COUNTIF($BH$5:$BH651,"&gt;=2")&gt;1,CP650,BI651)</f>
        <v>0</v>
      </c>
      <c r="CQ651" s="4">
        <f>IF(COUNTIF($BH$5:$BH651,"&gt;=2")&gt;1,CQ650,BJ651)</f>
        <v>0</v>
      </c>
      <c r="CR651" s="4">
        <f>IF(COUNTIF($BH$5:$BH651,"&gt;=2")&gt;1,CR650,BK651)</f>
        <v>0</v>
      </c>
      <c r="CS651" s="4">
        <f>IF(COUNTIF($BN$5:$BN651,"&gt;=2")&gt;1,CS650,BL651)</f>
        <v>7</v>
      </c>
      <c r="CT651" s="4">
        <f>IF(COUNTIF($BN$5:$BN651,"&gt;=2")&gt;1,CT650,BM651)</f>
        <v>4.8999999999999995</v>
      </c>
      <c r="CU651" s="4">
        <f>IF(COUNTIF($BN$5:$BN651,"&gt;=2")&gt;1,CU650,BN651)</f>
        <v>2.1</v>
      </c>
      <c r="CV651" s="4">
        <f>IF(COUNTIF($BN$5:$BN651,"&gt;=2")&gt;1,CV650,BO651)</f>
        <v>0</v>
      </c>
      <c r="CW651" s="4">
        <f>IF(COUNTIF($BN$5:$BN651,"&gt;=2")&gt;1,CW650,BP651)</f>
        <v>0</v>
      </c>
      <c r="CX651" s="4">
        <f>IF(COUNTIF($BT$5:$BT651,"&gt;=2")&gt;1,CX650,BQ651)</f>
        <v>0</v>
      </c>
      <c r="CY651" s="4">
        <f>IF(COUNTIF($BT$5:$BT651,"&gt;=2")&gt;1,CY650,BR651)</f>
        <v>26</v>
      </c>
      <c r="CZ651" s="4">
        <f>IF(COUNTIF($BT$5:$BT651,"&gt;=2")&gt;1,CZ650,BS651)</f>
        <v>11.999999999999996</v>
      </c>
      <c r="DA651" s="4">
        <f>IF(COUNTIF($BT$5:$BT651,"&gt;=2")&gt;1,DA650,BT651)</f>
        <v>2</v>
      </c>
      <c r="DB651" s="4">
        <f>IF(COUNTIF($BT$5:$BT651,"&gt;=2")&gt;1,DB650,BU651)</f>
        <v>0</v>
      </c>
      <c r="DC651" s="4">
        <f>IF(COUNTIF($BZ$5:$BZ651,"&gt;=2")&gt;1,DC650,BV651)</f>
        <v>0</v>
      </c>
      <c r="DD651" s="4">
        <f>IF(COUNTIF($BZ$5:$BZ651,"&gt;=2")&gt;1,DD650,BW651)</f>
        <v>0</v>
      </c>
      <c r="DE651" s="4">
        <f>IF(COUNTIF($BZ$5:$BZ651,"&gt;=2")&gt;1,DE650,BX651)</f>
        <v>320</v>
      </c>
      <c r="DF651" s="4">
        <f>IF(COUNTIF($BZ$5:$BZ651,"&gt;=2")&gt;1,DF650,BY651)</f>
        <v>77.999999999999986</v>
      </c>
      <c r="DG651" s="4">
        <f>IF(COUNTIF($BZ$5:$BZ651,"&gt;=2")&gt;1,DG650,BZ651)</f>
        <v>2</v>
      </c>
      <c r="DH651" s="4">
        <f t="shared" si="466"/>
        <v>0</v>
      </c>
      <c r="DI651" s="4">
        <f t="shared" si="467"/>
        <v>0</v>
      </c>
      <c r="DJ651" s="4">
        <f t="shared" si="468"/>
        <v>0</v>
      </c>
      <c r="DK651" s="4">
        <f t="shared" si="469"/>
        <v>182.35999999999999</v>
      </c>
      <c r="DL651" s="4">
        <f t="shared" si="470"/>
        <v>5.640000000000005</v>
      </c>
      <c r="DM651" s="4">
        <f t="shared" si="471"/>
        <v>7</v>
      </c>
      <c r="DN651" s="4">
        <f t="shared" si="472"/>
        <v>13.999999999999998</v>
      </c>
      <c r="DO651" s="4">
        <f t="shared" si="473"/>
        <v>40</v>
      </c>
      <c r="DP651" s="4">
        <f t="shared" si="474"/>
        <v>400</v>
      </c>
      <c r="DQ651" s="4">
        <f t="shared" si="475"/>
        <v>188</v>
      </c>
      <c r="DS651" s="4">
        <v>647</v>
      </c>
      <c r="DT651" s="4">
        <f>$CK651+INDEX(节奏总纲!D$4:D$163,基础状态预估!$C$2)</f>
        <v>671.00483399593907</v>
      </c>
      <c r="DU651" s="4">
        <f>$CK651+INDEX(节奏总纲!E$4:E$163,基础状态预估!$C$2)</f>
        <v>665.28268396026408</v>
      </c>
      <c r="DV651" s="4">
        <f>$CK651+INDEX(节奏总纲!F$4:F$163,基础状态预估!$C$2)</f>
        <v>658.39220630709644</v>
      </c>
      <c r="DW651" s="4">
        <f>$CK651+INDEX(节奏总纲!G$4:G$163,基础状态预估!$C$2)</f>
        <v>650.03246816526348</v>
      </c>
      <c r="DX651" s="4">
        <f>$CK651+INDEX(节奏总纲!H$4:H$163,基础状态预估!$C$2)</f>
        <v>639.69453894381218</v>
      </c>
      <c r="DY651" s="4">
        <f t="shared" si="476"/>
        <v>11.899999999999999</v>
      </c>
      <c r="DZ651" s="4">
        <f t="shared" si="477"/>
        <v>33</v>
      </c>
      <c r="EA651" s="4">
        <f t="shared" si="478"/>
        <v>334.1</v>
      </c>
      <c r="EB651" s="4">
        <f t="shared" si="479"/>
        <v>262.35999999999996</v>
      </c>
      <c r="EC651" s="4">
        <f t="shared" si="480"/>
        <v>7.640000000000005</v>
      </c>
    </row>
    <row r="652" spans="58:133" x14ac:dyDescent="0.15">
      <c r="BF652" s="4">
        <v>648</v>
      </c>
      <c r="BG652" s="4">
        <f t="shared" si="462"/>
        <v>453.59999999999997</v>
      </c>
      <c r="BH652" s="4">
        <f t="shared" si="463"/>
        <v>194.4</v>
      </c>
      <c r="BL652" s="4">
        <f t="shared" si="451"/>
        <v>321</v>
      </c>
      <c r="BM652" s="4">
        <f t="shared" si="452"/>
        <v>224.7</v>
      </c>
      <c r="BN652" s="4">
        <f t="shared" si="453"/>
        <v>96.3</v>
      </c>
      <c r="BR652" s="4">
        <f t="shared" si="454"/>
        <v>408.85</v>
      </c>
      <c r="BS652" s="4">
        <f t="shared" si="455"/>
        <v>188.69999999999996</v>
      </c>
      <c r="BT652" s="4">
        <f t="shared" si="456"/>
        <v>31.450000000000003</v>
      </c>
      <c r="BX652" s="4">
        <f t="shared" si="457"/>
        <v>471.20000000000005</v>
      </c>
      <c r="BY652" s="4">
        <f t="shared" si="458"/>
        <v>114.85499999999998</v>
      </c>
      <c r="BZ652" s="4">
        <f t="shared" si="459"/>
        <v>2.9449999999999998</v>
      </c>
      <c r="CD652" s="4">
        <f t="shared" si="460"/>
        <v>183.32999999999998</v>
      </c>
      <c r="CE652" s="4">
        <f t="shared" si="461"/>
        <v>5.6700000000000053</v>
      </c>
      <c r="CF652" s="4">
        <f>IF(COUNTIF($BH$5:$BH652,"&gt;=2")&lt;=1,SUM($BG652:$BK652)*C$8,CF651)</f>
        <v>151200</v>
      </c>
      <c r="CG652" s="4">
        <f>IF(COUNTIF($BN$5:$BN652,"&gt;=2")&lt;=1,SUM($BL652:$BP652)*D$8,CG651)</f>
        <v>604799.99999999988</v>
      </c>
      <c r="CH652" s="4">
        <f>IF(COUNTIF($BT$5:$BT652,"&gt;=2")&lt;=1,SUM($BQ652:$BU652)*E$8,CH651)</f>
        <v>2592000</v>
      </c>
      <c r="CI652" s="4">
        <f>IF(COUNTIF($BZ$5:$BZ652,"&gt;=2")&lt;=1,SUM($BV652:$BZ652)*F$8,CI651)</f>
        <v>34560000</v>
      </c>
      <c r="CJ652" s="4">
        <f t="shared" si="464"/>
        <v>16329600</v>
      </c>
      <c r="CK652" s="4">
        <f t="shared" si="465"/>
        <v>627.75</v>
      </c>
      <c r="CM652" s="4">
        <v>648</v>
      </c>
      <c r="CN652" s="4">
        <f>IF(COUNTIF($BH$5:$BH652,"&gt;=2")&gt;1,CN651,BG652)</f>
        <v>4.8999999999999995</v>
      </c>
      <c r="CO652" s="4">
        <f>IF(COUNTIF($BH$5:$BH652,"&gt;=2")&gt;1,CO651,BH652)</f>
        <v>2.1</v>
      </c>
      <c r="CP652" s="4">
        <f>IF(COUNTIF($BH$5:$BH652,"&gt;=2")&gt;1,CP651,BI652)</f>
        <v>0</v>
      </c>
      <c r="CQ652" s="4">
        <f>IF(COUNTIF($BH$5:$BH652,"&gt;=2")&gt;1,CQ651,BJ652)</f>
        <v>0</v>
      </c>
      <c r="CR652" s="4">
        <f>IF(COUNTIF($BH$5:$BH652,"&gt;=2")&gt;1,CR651,BK652)</f>
        <v>0</v>
      </c>
      <c r="CS652" s="4">
        <f>IF(COUNTIF($BN$5:$BN652,"&gt;=2")&gt;1,CS651,BL652)</f>
        <v>7</v>
      </c>
      <c r="CT652" s="4">
        <f>IF(COUNTIF($BN$5:$BN652,"&gt;=2")&gt;1,CT651,BM652)</f>
        <v>4.8999999999999995</v>
      </c>
      <c r="CU652" s="4">
        <f>IF(COUNTIF($BN$5:$BN652,"&gt;=2")&gt;1,CU651,BN652)</f>
        <v>2.1</v>
      </c>
      <c r="CV652" s="4">
        <f>IF(COUNTIF($BN$5:$BN652,"&gt;=2")&gt;1,CV651,BO652)</f>
        <v>0</v>
      </c>
      <c r="CW652" s="4">
        <f>IF(COUNTIF($BN$5:$BN652,"&gt;=2")&gt;1,CW651,BP652)</f>
        <v>0</v>
      </c>
      <c r="CX652" s="4">
        <f>IF(COUNTIF($BT$5:$BT652,"&gt;=2")&gt;1,CX651,BQ652)</f>
        <v>0</v>
      </c>
      <c r="CY652" s="4">
        <f>IF(COUNTIF($BT$5:$BT652,"&gt;=2")&gt;1,CY651,BR652)</f>
        <v>26</v>
      </c>
      <c r="CZ652" s="4">
        <f>IF(COUNTIF($BT$5:$BT652,"&gt;=2")&gt;1,CZ651,BS652)</f>
        <v>11.999999999999996</v>
      </c>
      <c r="DA652" s="4">
        <f>IF(COUNTIF($BT$5:$BT652,"&gt;=2")&gt;1,DA651,BT652)</f>
        <v>2</v>
      </c>
      <c r="DB652" s="4">
        <f>IF(COUNTIF($BT$5:$BT652,"&gt;=2")&gt;1,DB651,BU652)</f>
        <v>0</v>
      </c>
      <c r="DC652" s="4">
        <f>IF(COUNTIF($BZ$5:$BZ652,"&gt;=2")&gt;1,DC651,BV652)</f>
        <v>0</v>
      </c>
      <c r="DD652" s="4">
        <f>IF(COUNTIF($BZ$5:$BZ652,"&gt;=2")&gt;1,DD651,BW652)</f>
        <v>0</v>
      </c>
      <c r="DE652" s="4">
        <f>IF(COUNTIF($BZ$5:$BZ652,"&gt;=2")&gt;1,DE651,BX652)</f>
        <v>320</v>
      </c>
      <c r="DF652" s="4">
        <f>IF(COUNTIF($BZ$5:$BZ652,"&gt;=2")&gt;1,DF651,BY652)</f>
        <v>77.999999999999986</v>
      </c>
      <c r="DG652" s="4">
        <f>IF(COUNTIF($BZ$5:$BZ652,"&gt;=2")&gt;1,DG651,BZ652)</f>
        <v>2</v>
      </c>
      <c r="DH652" s="4">
        <f t="shared" si="466"/>
        <v>0</v>
      </c>
      <c r="DI652" s="4">
        <f t="shared" si="467"/>
        <v>0</v>
      </c>
      <c r="DJ652" s="4">
        <f t="shared" si="468"/>
        <v>0</v>
      </c>
      <c r="DK652" s="4">
        <f t="shared" si="469"/>
        <v>183.32999999999998</v>
      </c>
      <c r="DL652" s="4">
        <f t="shared" si="470"/>
        <v>5.6700000000000053</v>
      </c>
      <c r="DM652" s="4">
        <f t="shared" si="471"/>
        <v>7</v>
      </c>
      <c r="DN652" s="4">
        <f t="shared" si="472"/>
        <v>13.999999999999998</v>
      </c>
      <c r="DO652" s="4">
        <f t="shared" si="473"/>
        <v>40</v>
      </c>
      <c r="DP652" s="4">
        <f t="shared" si="474"/>
        <v>400</v>
      </c>
      <c r="DQ652" s="4">
        <f t="shared" si="475"/>
        <v>189</v>
      </c>
      <c r="DS652" s="4">
        <v>648</v>
      </c>
      <c r="DT652" s="4">
        <f>$CK652+INDEX(节奏总纲!D$4:D$163,基础状态预估!$C$2)</f>
        <v>672.00483399593907</v>
      </c>
      <c r="DU652" s="4">
        <f>$CK652+INDEX(节奏总纲!E$4:E$163,基础状态预估!$C$2)</f>
        <v>666.28268396026408</v>
      </c>
      <c r="DV652" s="4">
        <f>$CK652+INDEX(节奏总纲!F$4:F$163,基础状态预估!$C$2)</f>
        <v>659.39220630709644</v>
      </c>
      <c r="DW652" s="4">
        <f>$CK652+INDEX(节奏总纲!G$4:G$163,基础状态预估!$C$2)</f>
        <v>651.03246816526348</v>
      </c>
      <c r="DX652" s="4">
        <f>$CK652+INDEX(节奏总纲!H$4:H$163,基础状态预估!$C$2)</f>
        <v>640.69453894381218</v>
      </c>
      <c r="DY652" s="4">
        <f t="shared" si="476"/>
        <v>11.899999999999999</v>
      </c>
      <c r="DZ652" s="4">
        <f t="shared" si="477"/>
        <v>33</v>
      </c>
      <c r="EA652" s="4">
        <f t="shared" si="478"/>
        <v>334.1</v>
      </c>
      <c r="EB652" s="4">
        <f t="shared" si="479"/>
        <v>263.33</v>
      </c>
      <c r="EC652" s="4">
        <f t="shared" si="480"/>
        <v>7.6700000000000053</v>
      </c>
    </row>
    <row r="653" spans="58:133" x14ac:dyDescent="0.15">
      <c r="BF653" s="4">
        <v>649</v>
      </c>
      <c r="BG653" s="4">
        <f t="shared" si="462"/>
        <v>454.29999999999995</v>
      </c>
      <c r="BH653" s="4">
        <f t="shared" si="463"/>
        <v>194.7</v>
      </c>
      <c r="BL653" s="4">
        <f t="shared" si="451"/>
        <v>321.5</v>
      </c>
      <c r="BM653" s="4">
        <f t="shared" si="452"/>
        <v>225.04999999999998</v>
      </c>
      <c r="BN653" s="4">
        <f t="shared" si="453"/>
        <v>96.45</v>
      </c>
      <c r="BR653" s="4">
        <f t="shared" si="454"/>
        <v>409.5</v>
      </c>
      <c r="BS653" s="4">
        <f t="shared" si="455"/>
        <v>188.99999999999997</v>
      </c>
      <c r="BT653" s="4">
        <f t="shared" si="456"/>
        <v>31.5</v>
      </c>
      <c r="BX653" s="4">
        <f t="shared" si="457"/>
        <v>472</v>
      </c>
      <c r="BY653" s="4">
        <f t="shared" si="458"/>
        <v>115.04999999999997</v>
      </c>
      <c r="BZ653" s="4">
        <f t="shared" si="459"/>
        <v>2.95</v>
      </c>
      <c r="CD653" s="4">
        <f t="shared" si="460"/>
        <v>184.29999999999998</v>
      </c>
      <c r="CE653" s="4">
        <f t="shared" si="461"/>
        <v>5.7000000000000046</v>
      </c>
      <c r="CF653" s="4">
        <f>IF(COUNTIF($BH$5:$BH653,"&gt;=2")&lt;=1,SUM($BG653:$BK653)*C$8,CF652)</f>
        <v>151200</v>
      </c>
      <c r="CG653" s="4">
        <f>IF(COUNTIF($BN$5:$BN653,"&gt;=2")&lt;=1,SUM($BL653:$BP653)*D$8,CG652)</f>
        <v>604799.99999999988</v>
      </c>
      <c r="CH653" s="4">
        <f>IF(COUNTIF($BT$5:$BT653,"&gt;=2")&lt;=1,SUM($BQ653:$BU653)*E$8,CH652)</f>
        <v>2592000</v>
      </c>
      <c r="CI653" s="4">
        <f>IF(COUNTIF($BZ$5:$BZ653,"&gt;=2")&lt;=1,SUM($BV653:$BZ653)*F$8,CI652)</f>
        <v>34560000</v>
      </c>
      <c r="CJ653" s="4">
        <f t="shared" si="464"/>
        <v>16416000</v>
      </c>
      <c r="CK653" s="4">
        <f t="shared" si="465"/>
        <v>628.75</v>
      </c>
      <c r="CM653" s="4">
        <v>649</v>
      </c>
      <c r="CN653" s="4">
        <f>IF(COUNTIF($BH$5:$BH653,"&gt;=2")&gt;1,CN652,BG653)</f>
        <v>4.8999999999999995</v>
      </c>
      <c r="CO653" s="4">
        <f>IF(COUNTIF($BH$5:$BH653,"&gt;=2")&gt;1,CO652,BH653)</f>
        <v>2.1</v>
      </c>
      <c r="CP653" s="4">
        <f>IF(COUNTIF($BH$5:$BH653,"&gt;=2")&gt;1,CP652,BI653)</f>
        <v>0</v>
      </c>
      <c r="CQ653" s="4">
        <f>IF(COUNTIF($BH$5:$BH653,"&gt;=2")&gt;1,CQ652,BJ653)</f>
        <v>0</v>
      </c>
      <c r="CR653" s="4">
        <f>IF(COUNTIF($BH$5:$BH653,"&gt;=2")&gt;1,CR652,BK653)</f>
        <v>0</v>
      </c>
      <c r="CS653" s="4">
        <f>IF(COUNTIF($BN$5:$BN653,"&gt;=2")&gt;1,CS652,BL653)</f>
        <v>7</v>
      </c>
      <c r="CT653" s="4">
        <f>IF(COUNTIF($BN$5:$BN653,"&gt;=2")&gt;1,CT652,BM653)</f>
        <v>4.8999999999999995</v>
      </c>
      <c r="CU653" s="4">
        <f>IF(COUNTIF($BN$5:$BN653,"&gt;=2")&gt;1,CU652,BN653)</f>
        <v>2.1</v>
      </c>
      <c r="CV653" s="4">
        <f>IF(COUNTIF($BN$5:$BN653,"&gt;=2")&gt;1,CV652,BO653)</f>
        <v>0</v>
      </c>
      <c r="CW653" s="4">
        <f>IF(COUNTIF($BN$5:$BN653,"&gt;=2")&gt;1,CW652,BP653)</f>
        <v>0</v>
      </c>
      <c r="CX653" s="4">
        <f>IF(COUNTIF($BT$5:$BT653,"&gt;=2")&gt;1,CX652,BQ653)</f>
        <v>0</v>
      </c>
      <c r="CY653" s="4">
        <f>IF(COUNTIF($BT$5:$BT653,"&gt;=2")&gt;1,CY652,BR653)</f>
        <v>26</v>
      </c>
      <c r="CZ653" s="4">
        <f>IF(COUNTIF($BT$5:$BT653,"&gt;=2")&gt;1,CZ652,BS653)</f>
        <v>11.999999999999996</v>
      </c>
      <c r="DA653" s="4">
        <f>IF(COUNTIF($BT$5:$BT653,"&gt;=2")&gt;1,DA652,BT653)</f>
        <v>2</v>
      </c>
      <c r="DB653" s="4">
        <f>IF(COUNTIF($BT$5:$BT653,"&gt;=2")&gt;1,DB652,BU653)</f>
        <v>0</v>
      </c>
      <c r="DC653" s="4">
        <f>IF(COUNTIF($BZ$5:$BZ653,"&gt;=2")&gt;1,DC652,BV653)</f>
        <v>0</v>
      </c>
      <c r="DD653" s="4">
        <f>IF(COUNTIF($BZ$5:$BZ653,"&gt;=2")&gt;1,DD652,BW653)</f>
        <v>0</v>
      </c>
      <c r="DE653" s="4">
        <f>IF(COUNTIF($BZ$5:$BZ653,"&gt;=2")&gt;1,DE652,BX653)</f>
        <v>320</v>
      </c>
      <c r="DF653" s="4">
        <f>IF(COUNTIF($BZ$5:$BZ653,"&gt;=2")&gt;1,DF652,BY653)</f>
        <v>77.999999999999986</v>
      </c>
      <c r="DG653" s="4">
        <f>IF(COUNTIF($BZ$5:$BZ653,"&gt;=2")&gt;1,DG652,BZ653)</f>
        <v>2</v>
      </c>
      <c r="DH653" s="4">
        <f t="shared" si="466"/>
        <v>0</v>
      </c>
      <c r="DI653" s="4">
        <f t="shared" si="467"/>
        <v>0</v>
      </c>
      <c r="DJ653" s="4">
        <f t="shared" si="468"/>
        <v>0</v>
      </c>
      <c r="DK653" s="4">
        <f t="shared" si="469"/>
        <v>184.29999999999998</v>
      </c>
      <c r="DL653" s="4">
        <f t="shared" si="470"/>
        <v>5.7000000000000046</v>
      </c>
      <c r="DM653" s="4">
        <f t="shared" si="471"/>
        <v>7</v>
      </c>
      <c r="DN653" s="4">
        <f t="shared" si="472"/>
        <v>13.999999999999998</v>
      </c>
      <c r="DO653" s="4">
        <f t="shared" si="473"/>
        <v>40</v>
      </c>
      <c r="DP653" s="4">
        <f t="shared" si="474"/>
        <v>400</v>
      </c>
      <c r="DQ653" s="4">
        <f t="shared" si="475"/>
        <v>190</v>
      </c>
      <c r="DS653" s="4">
        <v>649</v>
      </c>
      <c r="DT653" s="4">
        <f>$CK653+INDEX(节奏总纲!D$4:D$163,基础状态预估!$C$2)</f>
        <v>673.00483399593907</v>
      </c>
      <c r="DU653" s="4">
        <f>$CK653+INDEX(节奏总纲!E$4:E$163,基础状态预估!$C$2)</f>
        <v>667.28268396026408</v>
      </c>
      <c r="DV653" s="4">
        <f>$CK653+INDEX(节奏总纲!F$4:F$163,基础状态预估!$C$2)</f>
        <v>660.39220630709644</v>
      </c>
      <c r="DW653" s="4">
        <f>$CK653+INDEX(节奏总纲!G$4:G$163,基础状态预估!$C$2)</f>
        <v>652.03246816526348</v>
      </c>
      <c r="DX653" s="4">
        <f>$CK653+INDEX(节奏总纲!H$4:H$163,基础状态预估!$C$2)</f>
        <v>641.69453894381218</v>
      </c>
      <c r="DY653" s="4">
        <f t="shared" si="476"/>
        <v>11.899999999999999</v>
      </c>
      <c r="DZ653" s="4">
        <f t="shared" si="477"/>
        <v>33</v>
      </c>
      <c r="EA653" s="4">
        <f t="shared" si="478"/>
        <v>334.1</v>
      </c>
      <c r="EB653" s="4">
        <f t="shared" si="479"/>
        <v>264.29999999999995</v>
      </c>
      <c r="EC653" s="4">
        <f t="shared" si="480"/>
        <v>7.7000000000000046</v>
      </c>
    </row>
    <row r="654" spans="58:133" x14ac:dyDescent="0.15">
      <c r="BF654" s="4">
        <v>650</v>
      </c>
      <c r="BG654" s="4">
        <f t="shared" si="462"/>
        <v>454.99999999999994</v>
      </c>
      <c r="BH654" s="4">
        <f t="shared" si="463"/>
        <v>195</v>
      </c>
      <c r="BL654" s="4">
        <f t="shared" si="451"/>
        <v>322</v>
      </c>
      <c r="BM654" s="4">
        <f t="shared" si="452"/>
        <v>225.39999999999998</v>
      </c>
      <c r="BN654" s="4">
        <f t="shared" si="453"/>
        <v>96.6</v>
      </c>
      <c r="BR654" s="4">
        <f t="shared" si="454"/>
        <v>410.15000000000003</v>
      </c>
      <c r="BS654" s="4">
        <f t="shared" si="455"/>
        <v>189.29999999999995</v>
      </c>
      <c r="BT654" s="4">
        <f t="shared" si="456"/>
        <v>31.55</v>
      </c>
      <c r="BX654" s="4">
        <f t="shared" si="457"/>
        <v>472.8</v>
      </c>
      <c r="BY654" s="4">
        <f t="shared" si="458"/>
        <v>115.24499999999998</v>
      </c>
      <c r="BZ654" s="4">
        <f t="shared" si="459"/>
        <v>2.9550000000000001</v>
      </c>
      <c r="CD654" s="4">
        <f t="shared" si="460"/>
        <v>185.26999999999998</v>
      </c>
      <c r="CE654" s="4">
        <f t="shared" si="461"/>
        <v>5.7300000000000049</v>
      </c>
      <c r="CF654" s="4">
        <f>IF(COUNTIF($BH$5:$BH654,"&gt;=2")&lt;=1,SUM($BG654:$BK654)*C$8,CF653)</f>
        <v>151200</v>
      </c>
      <c r="CG654" s="4">
        <f>IF(COUNTIF($BN$5:$BN654,"&gt;=2")&lt;=1,SUM($BL654:$BP654)*D$8,CG653)</f>
        <v>604799.99999999988</v>
      </c>
      <c r="CH654" s="4">
        <f>IF(COUNTIF($BT$5:$BT654,"&gt;=2")&lt;=1,SUM($BQ654:$BU654)*E$8,CH653)</f>
        <v>2592000</v>
      </c>
      <c r="CI654" s="4">
        <f>IF(COUNTIF($BZ$5:$BZ654,"&gt;=2")&lt;=1,SUM($BV654:$BZ654)*F$8,CI653)</f>
        <v>34560000</v>
      </c>
      <c r="CJ654" s="4">
        <f t="shared" si="464"/>
        <v>16502400</v>
      </c>
      <c r="CK654" s="4">
        <f t="shared" si="465"/>
        <v>629.75</v>
      </c>
      <c r="CM654" s="4">
        <v>650</v>
      </c>
      <c r="CN654" s="4">
        <f>IF(COUNTIF($BH$5:$BH654,"&gt;=2")&gt;1,CN653,BG654)</f>
        <v>4.8999999999999995</v>
      </c>
      <c r="CO654" s="4">
        <f>IF(COUNTIF($BH$5:$BH654,"&gt;=2")&gt;1,CO653,BH654)</f>
        <v>2.1</v>
      </c>
      <c r="CP654" s="4">
        <f>IF(COUNTIF($BH$5:$BH654,"&gt;=2")&gt;1,CP653,BI654)</f>
        <v>0</v>
      </c>
      <c r="CQ654" s="4">
        <f>IF(COUNTIF($BH$5:$BH654,"&gt;=2")&gt;1,CQ653,BJ654)</f>
        <v>0</v>
      </c>
      <c r="CR654" s="4">
        <f>IF(COUNTIF($BH$5:$BH654,"&gt;=2")&gt;1,CR653,BK654)</f>
        <v>0</v>
      </c>
      <c r="CS654" s="4">
        <f>IF(COUNTIF($BN$5:$BN654,"&gt;=2")&gt;1,CS653,BL654)</f>
        <v>7</v>
      </c>
      <c r="CT654" s="4">
        <f>IF(COUNTIF($BN$5:$BN654,"&gt;=2")&gt;1,CT653,BM654)</f>
        <v>4.8999999999999995</v>
      </c>
      <c r="CU654" s="4">
        <f>IF(COUNTIF($BN$5:$BN654,"&gt;=2")&gt;1,CU653,BN654)</f>
        <v>2.1</v>
      </c>
      <c r="CV654" s="4">
        <f>IF(COUNTIF($BN$5:$BN654,"&gt;=2")&gt;1,CV653,BO654)</f>
        <v>0</v>
      </c>
      <c r="CW654" s="4">
        <f>IF(COUNTIF($BN$5:$BN654,"&gt;=2")&gt;1,CW653,BP654)</f>
        <v>0</v>
      </c>
      <c r="CX654" s="4">
        <f>IF(COUNTIF($BT$5:$BT654,"&gt;=2")&gt;1,CX653,BQ654)</f>
        <v>0</v>
      </c>
      <c r="CY654" s="4">
        <f>IF(COUNTIF($BT$5:$BT654,"&gt;=2")&gt;1,CY653,BR654)</f>
        <v>26</v>
      </c>
      <c r="CZ654" s="4">
        <f>IF(COUNTIF($BT$5:$BT654,"&gt;=2")&gt;1,CZ653,BS654)</f>
        <v>11.999999999999996</v>
      </c>
      <c r="DA654" s="4">
        <f>IF(COUNTIF($BT$5:$BT654,"&gt;=2")&gt;1,DA653,BT654)</f>
        <v>2</v>
      </c>
      <c r="DB654" s="4">
        <f>IF(COUNTIF($BT$5:$BT654,"&gt;=2")&gt;1,DB653,BU654)</f>
        <v>0</v>
      </c>
      <c r="DC654" s="4">
        <f>IF(COUNTIF($BZ$5:$BZ654,"&gt;=2")&gt;1,DC653,BV654)</f>
        <v>0</v>
      </c>
      <c r="DD654" s="4">
        <f>IF(COUNTIF($BZ$5:$BZ654,"&gt;=2")&gt;1,DD653,BW654)</f>
        <v>0</v>
      </c>
      <c r="DE654" s="4">
        <f>IF(COUNTIF($BZ$5:$BZ654,"&gt;=2")&gt;1,DE653,BX654)</f>
        <v>320</v>
      </c>
      <c r="DF654" s="4">
        <f>IF(COUNTIF($BZ$5:$BZ654,"&gt;=2")&gt;1,DF653,BY654)</f>
        <v>77.999999999999986</v>
      </c>
      <c r="DG654" s="4">
        <f>IF(COUNTIF($BZ$5:$BZ654,"&gt;=2")&gt;1,DG653,BZ654)</f>
        <v>2</v>
      </c>
      <c r="DH654" s="4">
        <f t="shared" si="466"/>
        <v>0</v>
      </c>
      <c r="DI654" s="4">
        <f t="shared" si="467"/>
        <v>0</v>
      </c>
      <c r="DJ654" s="4">
        <f t="shared" si="468"/>
        <v>0</v>
      </c>
      <c r="DK654" s="4">
        <f t="shared" si="469"/>
        <v>185.26999999999998</v>
      </c>
      <c r="DL654" s="4">
        <f t="shared" si="470"/>
        <v>5.7300000000000049</v>
      </c>
      <c r="DM654" s="4">
        <f t="shared" si="471"/>
        <v>7</v>
      </c>
      <c r="DN654" s="4">
        <f t="shared" si="472"/>
        <v>13.999999999999998</v>
      </c>
      <c r="DO654" s="4">
        <f t="shared" si="473"/>
        <v>40</v>
      </c>
      <c r="DP654" s="4">
        <f t="shared" si="474"/>
        <v>400</v>
      </c>
      <c r="DQ654" s="4">
        <f t="shared" si="475"/>
        <v>191</v>
      </c>
      <c r="DS654" s="4">
        <v>650</v>
      </c>
      <c r="DT654" s="4">
        <f>$CK654+INDEX(节奏总纲!D$4:D$163,基础状态预估!$C$2)</f>
        <v>674.00483399593907</v>
      </c>
      <c r="DU654" s="4">
        <f>$CK654+INDEX(节奏总纲!E$4:E$163,基础状态预估!$C$2)</f>
        <v>668.28268396026408</v>
      </c>
      <c r="DV654" s="4">
        <f>$CK654+INDEX(节奏总纲!F$4:F$163,基础状态预估!$C$2)</f>
        <v>661.39220630709644</v>
      </c>
      <c r="DW654" s="4">
        <f>$CK654+INDEX(节奏总纲!G$4:G$163,基础状态预估!$C$2)</f>
        <v>653.03246816526348</v>
      </c>
      <c r="DX654" s="4">
        <f>$CK654+INDEX(节奏总纲!H$4:H$163,基础状态预估!$C$2)</f>
        <v>642.69453894381218</v>
      </c>
      <c r="DY654" s="4">
        <f t="shared" si="476"/>
        <v>11.899999999999999</v>
      </c>
      <c r="DZ654" s="4">
        <f t="shared" si="477"/>
        <v>33</v>
      </c>
      <c r="EA654" s="4">
        <f t="shared" si="478"/>
        <v>334.1</v>
      </c>
      <c r="EB654" s="4">
        <f t="shared" si="479"/>
        <v>265.27</v>
      </c>
      <c r="EC654" s="4">
        <f t="shared" si="480"/>
        <v>7.7300000000000049</v>
      </c>
    </row>
    <row r="655" spans="58:133" x14ac:dyDescent="0.15">
      <c r="BF655" s="4">
        <v>651</v>
      </c>
      <c r="BG655" s="4">
        <f t="shared" si="462"/>
        <v>455.7</v>
      </c>
      <c r="BH655" s="4">
        <f t="shared" si="463"/>
        <v>195.29999999999998</v>
      </c>
      <c r="BL655" s="4">
        <f t="shared" si="451"/>
        <v>322.5</v>
      </c>
      <c r="BM655" s="4">
        <f t="shared" si="452"/>
        <v>225.74999999999997</v>
      </c>
      <c r="BN655" s="4">
        <f t="shared" si="453"/>
        <v>96.75</v>
      </c>
      <c r="BR655" s="4">
        <f t="shared" si="454"/>
        <v>410.8</v>
      </c>
      <c r="BS655" s="4">
        <f t="shared" si="455"/>
        <v>189.59999999999997</v>
      </c>
      <c r="BT655" s="4">
        <f t="shared" si="456"/>
        <v>31.6</v>
      </c>
      <c r="BX655" s="4">
        <f t="shared" si="457"/>
        <v>473.6</v>
      </c>
      <c r="BY655" s="4">
        <f t="shared" si="458"/>
        <v>115.43999999999997</v>
      </c>
      <c r="BZ655" s="4">
        <f t="shared" si="459"/>
        <v>2.96</v>
      </c>
      <c r="CD655" s="4">
        <f t="shared" si="460"/>
        <v>186.24</v>
      </c>
      <c r="CE655" s="4">
        <f t="shared" si="461"/>
        <v>5.7600000000000051</v>
      </c>
      <c r="CF655" s="4">
        <f>IF(COUNTIF($BH$5:$BH655,"&gt;=2")&lt;=1,SUM($BG655:$BK655)*C$8,CF654)</f>
        <v>151200</v>
      </c>
      <c r="CG655" s="4">
        <f>IF(COUNTIF($BN$5:$BN655,"&gt;=2")&lt;=1,SUM($BL655:$BP655)*D$8,CG654)</f>
        <v>604799.99999999988</v>
      </c>
      <c r="CH655" s="4">
        <f>IF(COUNTIF($BT$5:$BT655,"&gt;=2")&lt;=1,SUM($BQ655:$BU655)*E$8,CH654)</f>
        <v>2592000</v>
      </c>
      <c r="CI655" s="4">
        <f>IF(COUNTIF($BZ$5:$BZ655,"&gt;=2")&lt;=1,SUM($BV655:$BZ655)*F$8,CI654)</f>
        <v>34560000</v>
      </c>
      <c r="CJ655" s="4">
        <f t="shared" si="464"/>
        <v>16588800</v>
      </c>
      <c r="CK655" s="4">
        <f t="shared" si="465"/>
        <v>630.75</v>
      </c>
      <c r="CM655" s="4">
        <v>651</v>
      </c>
      <c r="CN655" s="4">
        <f>IF(COUNTIF($BH$5:$BH655,"&gt;=2")&gt;1,CN654,BG655)</f>
        <v>4.8999999999999995</v>
      </c>
      <c r="CO655" s="4">
        <f>IF(COUNTIF($BH$5:$BH655,"&gt;=2")&gt;1,CO654,BH655)</f>
        <v>2.1</v>
      </c>
      <c r="CP655" s="4">
        <f>IF(COUNTIF($BH$5:$BH655,"&gt;=2")&gt;1,CP654,BI655)</f>
        <v>0</v>
      </c>
      <c r="CQ655" s="4">
        <f>IF(COUNTIF($BH$5:$BH655,"&gt;=2")&gt;1,CQ654,BJ655)</f>
        <v>0</v>
      </c>
      <c r="CR655" s="4">
        <f>IF(COUNTIF($BH$5:$BH655,"&gt;=2")&gt;1,CR654,BK655)</f>
        <v>0</v>
      </c>
      <c r="CS655" s="4">
        <f>IF(COUNTIF($BN$5:$BN655,"&gt;=2")&gt;1,CS654,BL655)</f>
        <v>7</v>
      </c>
      <c r="CT655" s="4">
        <f>IF(COUNTIF($BN$5:$BN655,"&gt;=2")&gt;1,CT654,BM655)</f>
        <v>4.8999999999999995</v>
      </c>
      <c r="CU655" s="4">
        <f>IF(COUNTIF($BN$5:$BN655,"&gt;=2")&gt;1,CU654,BN655)</f>
        <v>2.1</v>
      </c>
      <c r="CV655" s="4">
        <f>IF(COUNTIF($BN$5:$BN655,"&gt;=2")&gt;1,CV654,BO655)</f>
        <v>0</v>
      </c>
      <c r="CW655" s="4">
        <f>IF(COUNTIF($BN$5:$BN655,"&gt;=2")&gt;1,CW654,BP655)</f>
        <v>0</v>
      </c>
      <c r="CX655" s="4">
        <f>IF(COUNTIF($BT$5:$BT655,"&gt;=2")&gt;1,CX654,BQ655)</f>
        <v>0</v>
      </c>
      <c r="CY655" s="4">
        <f>IF(COUNTIF($BT$5:$BT655,"&gt;=2")&gt;1,CY654,BR655)</f>
        <v>26</v>
      </c>
      <c r="CZ655" s="4">
        <f>IF(COUNTIF($BT$5:$BT655,"&gt;=2")&gt;1,CZ654,BS655)</f>
        <v>11.999999999999996</v>
      </c>
      <c r="DA655" s="4">
        <f>IF(COUNTIF($BT$5:$BT655,"&gt;=2")&gt;1,DA654,BT655)</f>
        <v>2</v>
      </c>
      <c r="DB655" s="4">
        <f>IF(COUNTIF($BT$5:$BT655,"&gt;=2")&gt;1,DB654,BU655)</f>
        <v>0</v>
      </c>
      <c r="DC655" s="4">
        <f>IF(COUNTIF($BZ$5:$BZ655,"&gt;=2")&gt;1,DC654,BV655)</f>
        <v>0</v>
      </c>
      <c r="DD655" s="4">
        <f>IF(COUNTIF($BZ$5:$BZ655,"&gt;=2")&gt;1,DD654,BW655)</f>
        <v>0</v>
      </c>
      <c r="DE655" s="4">
        <f>IF(COUNTIF($BZ$5:$BZ655,"&gt;=2")&gt;1,DE654,BX655)</f>
        <v>320</v>
      </c>
      <c r="DF655" s="4">
        <f>IF(COUNTIF($BZ$5:$BZ655,"&gt;=2")&gt;1,DF654,BY655)</f>
        <v>77.999999999999986</v>
      </c>
      <c r="DG655" s="4">
        <f>IF(COUNTIF($BZ$5:$BZ655,"&gt;=2")&gt;1,DG654,BZ655)</f>
        <v>2</v>
      </c>
      <c r="DH655" s="4">
        <f t="shared" si="466"/>
        <v>0</v>
      </c>
      <c r="DI655" s="4">
        <f t="shared" si="467"/>
        <v>0</v>
      </c>
      <c r="DJ655" s="4">
        <f t="shared" si="468"/>
        <v>0</v>
      </c>
      <c r="DK655" s="4">
        <f t="shared" si="469"/>
        <v>186.24</v>
      </c>
      <c r="DL655" s="4">
        <f t="shared" si="470"/>
        <v>5.7600000000000051</v>
      </c>
      <c r="DM655" s="4">
        <f t="shared" si="471"/>
        <v>7</v>
      </c>
      <c r="DN655" s="4">
        <f t="shared" si="472"/>
        <v>13.999999999999998</v>
      </c>
      <c r="DO655" s="4">
        <f t="shared" si="473"/>
        <v>40</v>
      </c>
      <c r="DP655" s="4">
        <f t="shared" si="474"/>
        <v>400</v>
      </c>
      <c r="DQ655" s="4">
        <f t="shared" si="475"/>
        <v>192</v>
      </c>
      <c r="DS655" s="4">
        <v>651</v>
      </c>
      <c r="DT655" s="4">
        <f>$CK655+INDEX(节奏总纲!D$4:D$163,基础状态预估!$C$2)</f>
        <v>675.00483399593907</v>
      </c>
      <c r="DU655" s="4">
        <f>$CK655+INDEX(节奏总纲!E$4:E$163,基础状态预估!$C$2)</f>
        <v>669.28268396026408</v>
      </c>
      <c r="DV655" s="4">
        <f>$CK655+INDEX(节奏总纲!F$4:F$163,基础状态预估!$C$2)</f>
        <v>662.39220630709644</v>
      </c>
      <c r="DW655" s="4">
        <f>$CK655+INDEX(节奏总纲!G$4:G$163,基础状态预估!$C$2)</f>
        <v>654.03246816526348</v>
      </c>
      <c r="DX655" s="4">
        <f>$CK655+INDEX(节奏总纲!H$4:H$163,基础状态预估!$C$2)</f>
        <v>643.69453894381218</v>
      </c>
      <c r="DY655" s="4">
        <f t="shared" si="476"/>
        <v>11.899999999999999</v>
      </c>
      <c r="DZ655" s="4">
        <f t="shared" si="477"/>
        <v>33</v>
      </c>
      <c r="EA655" s="4">
        <f t="shared" si="478"/>
        <v>334.1</v>
      </c>
      <c r="EB655" s="4">
        <f t="shared" si="479"/>
        <v>266.24</v>
      </c>
      <c r="EC655" s="4">
        <f t="shared" si="480"/>
        <v>7.7600000000000051</v>
      </c>
    </row>
    <row r="656" spans="58:133" x14ac:dyDescent="0.15">
      <c r="BF656" s="4">
        <v>652</v>
      </c>
      <c r="BG656" s="4">
        <f t="shared" si="462"/>
        <v>456.4</v>
      </c>
      <c r="BH656" s="4">
        <f t="shared" si="463"/>
        <v>195.6</v>
      </c>
      <c r="BL656" s="4">
        <f t="shared" si="451"/>
        <v>323</v>
      </c>
      <c r="BM656" s="4">
        <f t="shared" si="452"/>
        <v>226.1</v>
      </c>
      <c r="BN656" s="4">
        <f t="shared" si="453"/>
        <v>96.899999999999991</v>
      </c>
      <c r="BR656" s="4">
        <f t="shared" si="454"/>
        <v>411.45</v>
      </c>
      <c r="BS656" s="4">
        <f t="shared" si="455"/>
        <v>189.89999999999995</v>
      </c>
      <c r="BT656" s="4">
        <f t="shared" si="456"/>
        <v>31.650000000000002</v>
      </c>
      <c r="BX656" s="4">
        <f t="shared" si="457"/>
        <v>474.40000000000003</v>
      </c>
      <c r="BY656" s="4">
        <f t="shared" si="458"/>
        <v>115.63499999999998</v>
      </c>
      <c r="BZ656" s="4">
        <f t="shared" si="459"/>
        <v>2.9649999999999999</v>
      </c>
      <c r="CD656" s="4">
        <f t="shared" si="460"/>
        <v>187.21</v>
      </c>
      <c r="CE656" s="4">
        <f t="shared" si="461"/>
        <v>5.7900000000000054</v>
      </c>
      <c r="CF656" s="4">
        <f>IF(COUNTIF($BH$5:$BH656,"&gt;=2")&lt;=1,SUM($BG656:$BK656)*C$8,CF655)</f>
        <v>151200</v>
      </c>
      <c r="CG656" s="4">
        <f>IF(COUNTIF($BN$5:$BN656,"&gt;=2")&lt;=1,SUM($BL656:$BP656)*D$8,CG655)</f>
        <v>604799.99999999988</v>
      </c>
      <c r="CH656" s="4">
        <f>IF(COUNTIF($BT$5:$BT656,"&gt;=2")&lt;=1,SUM($BQ656:$BU656)*E$8,CH655)</f>
        <v>2592000</v>
      </c>
      <c r="CI656" s="4">
        <f>IF(COUNTIF($BZ$5:$BZ656,"&gt;=2")&lt;=1,SUM($BV656:$BZ656)*F$8,CI655)</f>
        <v>34560000</v>
      </c>
      <c r="CJ656" s="4">
        <f t="shared" si="464"/>
        <v>16675200</v>
      </c>
      <c r="CK656" s="4">
        <f t="shared" si="465"/>
        <v>631.75</v>
      </c>
      <c r="CM656" s="4">
        <v>652</v>
      </c>
      <c r="CN656" s="4">
        <f>IF(COUNTIF($BH$5:$BH656,"&gt;=2")&gt;1,CN655,BG656)</f>
        <v>4.8999999999999995</v>
      </c>
      <c r="CO656" s="4">
        <f>IF(COUNTIF($BH$5:$BH656,"&gt;=2")&gt;1,CO655,BH656)</f>
        <v>2.1</v>
      </c>
      <c r="CP656" s="4">
        <f>IF(COUNTIF($BH$5:$BH656,"&gt;=2")&gt;1,CP655,BI656)</f>
        <v>0</v>
      </c>
      <c r="CQ656" s="4">
        <f>IF(COUNTIF($BH$5:$BH656,"&gt;=2")&gt;1,CQ655,BJ656)</f>
        <v>0</v>
      </c>
      <c r="CR656" s="4">
        <f>IF(COUNTIF($BH$5:$BH656,"&gt;=2")&gt;1,CR655,BK656)</f>
        <v>0</v>
      </c>
      <c r="CS656" s="4">
        <f>IF(COUNTIF($BN$5:$BN656,"&gt;=2")&gt;1,CS655,BL656)</f>
        <v>7</v>
      </c>
      <c r="CT656" s="4">
        <f>IF(COUNTIF($BN$5:$BN656,"&gt;=2")&gt;1,CT655,BM656)</f>
        <v>4.8999999999999995</v>
      </c>
      <c r="CU656" s="4">
        <f>IF(COUNTIF($BN$5:$BN656,"&gt;=2")&gt;1,CU655,BN656)</f>
        <v>2.1</v>
      </c>
      <c r="CV656" s="4">
        <f>IF(COUNTIF($BN$5:$BN656,"&gt;=2")&gt;1,CV655,BO656)</f>
        <v>0</v>
      </c>
      <c r="CW656" s="4">
        <f>IF(COUNTIF($BN$5:$BN656,"&gt;=2")&gt;1,CW655,BP656)</f>
        <v>0</v>
      </c>
      <c r="CX656" s="4">
        <f>IF(COUNTIF($BT$5:$BT656,"&gt;=2")&gt;1,CX655,BQ656)</f>
        <v>0</v>
      </c>
      <c r="CY656" s="4">
        <f>IF(COUNTIF($BT$5:$BT656,"&gt;=2")&gt;1,CY655,BR656)</f>
        <v>26</v>
      </c>
      <c r="CZ656" s="4">
        <f>IF(COUNTIF($BT$5:$BT656,"&gt;=2")&gt;1,CZ655,BS656)</f>
        <v>11.999999999999996</v>
      </c>
      <c r="DA656" s="4">
        <f>IF(COUNTIF($BT$5:$BT656,"&gt;=2")&gt;1,DA655,BT656)</f>
        <v>2</v>
      </c>
      <c r="DB656" s="4">
        <f>IF(COUNTIF($BT$5:$BT656,"&gt;=2")&gt;1,DB655,BU656)</f>
        <v>0</v>
      </c>
      <c r="DC656" s="4">
        <f>IF(COUNTIF($BZ$5:$BZ656,"&gt;=2")&gt;1,DC655,BV656)</f>
        <v>0</v>
      </c>
      <c r="DD656" s="4">
        <f>IF(COUNTIF($BZ$5:$BZ656,"&gt;=2")&gt;1,DD655,BW656)</f>
        <v>0</v>
      </c>
      <c r="DE656" s="4">
        <f>IF(COUNTIF($BZ$5:$BZ656,"&gt;=2")&gt;1,DE655,BX656)</f>
        <v>320</v>
      </c>
      <c r="DF656" s="4">
        <f>IF(COUNTIF($BZ$5:$BZ656,"&gt;=2")&gt;1,DF655,BY656)</f>
        <v>77.999999999999986</v>
      </c>
      <c r="DG656" s="4">
        <f>IF(COUNTIF($BZ$5:$BZ656,"&gt;=2")&gt;1,DG655,BZ656)</f>
        <v>2</v>
      </c>
      <c r="DH656" s="4">
        <f t="shared" si="466"/>
        <v>0</v>
      </c>
      <c r="DI656" s="4">
        <f t="shared" si="467"/>
        <v>0</v>
      </c>
      <c r="DJ656" s="4">
        <f t="shared" si="468"/>
        <v>0</v>
      </c>
      <c r="DK656" s="4">
        <f t="shared" si="469"/>
        <v>187.21</v>
      </c>
      <c r="DL656" s="4">
        <f t="shared" si="470"/>
        <v>5.7900000000000054</v>
      </c>
      <c r="DM656" s="4">
        <f t="shared" si="471"/>
        <v>7</v>
      </c>
      <c r="DN656" s="4">
        <f t="shared" si="472"/>
        <v>13.999999999999998</v>
      </c>
      <c r="DO656" s="4">
        <f t="shared" si="473"/>
        <v>40</v>
      </c>
      <c r="DP656" s="4">
        <f t="shared" si="474"/>
        <v>400</v>
      </c>
      <c r="DQ656" s="4">
        <f t="shared" si="475"/>
        <v>193</v>
      </c>
      <c r="DS656" s="4">
        <v>652</v>
      </c>
      <c r="DT656" s="4">
        <f>$CK656+INDEX(节奏总纲!D$4:D$163,基础状态预估!$C$2)</f>
        <v>676.00483399593907</v>
      </c>
      <c r="DU656" s="4">
        <f>$CK656+INDEX(节奏总纲!E$4:E$163,基础状态预估!$C$2)</f>
        <v>670.28268396026408</v>
      </c>
      <c r="DV656" s="4">
        <f>$CK656+INDEX(节奏总纲!F$4:F$163,基础状态预估!$C$2)</f>
        <v>663.39220630709644</v>
      </c>
      <c r="DW656" s="4">
        <f>$CK656+INDEX(节奏总纲!G$4:G$163,基础状态预估!$C$2)</f>
        <v>655.03246816526348</v>
      </c>
      <c r="DX656" s="4">
        <f>$CK656+INDEX(节奏总纲!H$4:H$163,基础状态预估!$C$2)</f>
        <v>644.69453894381218</v>
      </c>
      <c r="DY656" s="4">
        <f t="shared" si="476"/>
        <v>11.899999999999999</v>
      </c>
      <c r="DZ656" s="4">
        <f t="shared" si="477"/>
        <v>33</v>
      </c>
      <c r="EA656" s="4">
        <f t="shared" si="478"/>
        <v>334.1</v>
      </c>
      <c r="EB656" s="4">
        <f t="shared" si="479"/>
        <v>267.20999999999998</v>
      </c>
      <c r="EC656" s="4">
        <f t="shared" si="480"/>
        <v>7.7900000000000054</v>
      </c>
    </row>
    <row r="657" spans="58:133" x14ac:dyDescent="0.15">
      <c r="BF657" s="4">
        <v>653</v>
      </c>
      <c r="BG657" s="4">
        <f t="shared" si="462"/>
        <v>457.09999999999997</v>
      </c>
      <c r="BH657" s="4">
        <f t="shared" si="463"/>
        <v>195.9</v>
      </c>
      <c r="BL657" s="4">
        <f t="shared" si="451"/>
        <v>323.5</v>
      </c>
      <c r="BM657" s="4">
        <f t="shared" si="452"/>
        <v>226.45</v>
      </c>
      <c r="BN657" s="4">
        <f t="shared" si="453"/>
        <v>97.05</v>
      </c>
      <c r="BR657" s="4">
        <f t="shared" si="454"/>
        <v>412.1</v>
      </c>
      <c r="BS657" s="4">
        <f t="shared" si="455"/>
        <v>190.19999999999996</v>
      </c>
      <c r="BT657" s="4">
        <f t="shared" si="456"/>
        <v>31.700000000000003</v>
      </c>
      <c r="BX657" s="4">
        <f t="shared" si="457"/>
        <v>475.20000000000005</v>
      </c>
      <c r="BY657" s="4">
        <f t="shared" si="458"/>
        <v>115.82999999999997</v>
      </c>
      <c r="BZ657" s="4">
        <f t="shared" si="459"/>
        <v>2.97</v>
      </c>
      <c r="CD657" s="4">
        <f t="shared" si="460"/>
        <v>188.18</v>
      </c>
      <c r="CE657" s="4">
        <f t="shared" si="461"/>
        <v>5.8200000000000056</v>
      </c>
      <c r="CF657" s="4">
        <f>IF(COUNTIF($BH$5:$BH657,"&gt;=2")&lt;=1,SUM($BG657:$BK657)*C$8,CF656)</f>
        <v>151200</v>
      </c>
      <c r="CG657" s="4">
        <f>IF(COUNTIF($BN$5:$BN657,"&gt;=2")&lt;=1,SUM($BL657:$BP657)*D$8,CG656)</f>
        <v>604799.99999999988</v>
      </c>
      <c r="CH657" s="4">
        <f>IF(COUNTIF($BT$5:$BT657,"&gt;=2")&lt;=1,SUM($BQ657:$BU657)*E$8,CH656)</f>
        <v>2592000</v>
      </c>
      <c r="CI657" s="4">
        <f>IF(COUNTIF($BZ$5:$BZ657,"&gt;=2")&lt;=1,SUM($BV657:$BZ657)*F$8,CI656)</f>
        <v>34560000</v>
      </c>
      <c r="CJ657" s="4">
        <f t="shared" si="464"/>
        <v>16761600</v>
      </c>
      <c r="CK657" s="4">
        <f t="shared" si="465"/>
        <v>632.75</v>
      </c>
      <c r="CM657" s="4">
        <v>653</v>
      </c>
      <c r="CN657" s="4">
        <f>IF(COUNTIF($BH$5:$BH657,"&gt;=2")&gt;1,CN656,BG657)</f>
        <v>4.8999999999999995</v>
      </c>
      <c r="CO657" s="4">
        <f>IF(COUNTIF($BH$5:$BH657,"&gt;=2")&gt;1,CO656,BH657)</f>
        <v>2.1</v>
      </c>
      <c r="CP657" s="4">
        <f>IF(COUNTIF($BH$5:$BH657,"&gt;=2")&gt;1,CP656,BI657)</f>
        <v>0</v>
      </c>
      <c r="CQ657" s="4">
        <f>IF(COUNTIF($BH$5:$BH657,"&gt;=2")&gt;1,CQ656,BJ657)</f>
        <v>0</v>
      </c>
      <c r="CR657" s="4">
        <f>IF(COUNTIF($BH$5:$BH657,"&gt;=2")&gt;1,CR656,BK657)</f>
        <v>0</v>
      </c>
      <c r="CS657" s="4">
        <f>IF(COUNTIF($BN$5:$BN657,"&gt;=2")&gt;1,CS656,BL657)</f>
        <v>7</v>
      </c>
      <c r="CT657" s="4">
        <f>IF(COUNTIF($BN$5:$BN657,"&gt;=2")&gt;1,CT656,BM657)</f>
        <v>4.8999999999999995</v>
      </c>
      <c r="CU657" s="4">
        <f>IF(COUNTIF($BN$5:$BN657,"&gt;=2")&gt;1,CU656,BN657)</f>
        <v>2.1</v>
      </c>
      <c r="CV657" s="4">
        <f>IF(COUNTIF($BN$5:$BN657,"&gt;=2")&gt;1,CV656,BO657)</f>
        <v>0</v>
      </c>
      <c r="CW657" s="4">
        <f>IF(COUNTIF($BN$5:$BN657,"&gt;=2")&gt;1,CW656,BP657)</f>
        <v>0</v>
      </c>
      <c r="CX657" s="4">
        <f>IF(COUNTIF($BT$5:$BT657,"&gt;=2")&gt;1,CX656,BQ657)</f>
        <v>0</v>
      </c>
      <c r="CY657" s="4">
        <f>IF(COUNTIF($BT$5:$BT657,"&gt;=2")&gt;1,CY656,BR657)</f>
        <v>26</v>
      </c>
      <c r="CZ657" s="4">
        <f>IF(COUNTIF($BT$5:$BT657,"&gt;=2")&gt;1,CZ656,BS657)</f>
        <v>11.999999999999996</v>
      </c>
      <c r="DA657" s="4">
        <f>IF(COUNTIF($BT$5:$BT657,"&gt;=2")&gt;1,DA656,BT657)</f>
        <v>2</v>
      </c>
      <c r="DB657" s="4">
        <f>IF(COUNTIF($BT$5:$BT657,"&gt;=2")&gt;1,DB656,BU657)</f>
        <v>0</v>
      </c>
      <c r="DC657" s="4">
        <f>IF(COUNTIF($BZ$5:$BZ657,"&gt;=2")&gt;1,DC656,BV657)</f>
        <v>0</v>
      </c>
      <c r="DD657" s="4">
        <f>IF(COUNTIF($BZ$5:$BZ657,"&gt;=2")&gt;1,DD656,BW657)</f>
        <v>0</v>
      </c>
      <c r="DE657" s="4">
        <f>IF(COUNTIF($BZ$5:$BZ657,"&gt;=2")&gt;1,DE656,BX657)</f>
        <v>320</v>
      </c>
      <c r="DF657" s="4">
        <f>IF(COUNTIF($BZ$5:$BZ657,"&gt;=2")&gt;1,DF656,BY657)</f>
        <v>77.999999999999986</v>
      </c>
      <c r="DG657" s="4">
        <f>IF(COUNTIF($BZ$5:$BZ657,"&gt;=2")&gt;1,DG656,BZ657)</f>
        <v>2</v>
      </c>
      <c r="DH657" s="4">
        <f t="shared" si="466"/>
        <v>0</v>
      </c>
      <c r="DI657" s="4">
        <f t="shared" si="467"/>
        <v>0</v>
      </c>
      <c r="DJ657" s="4">
        <f t="shared" si="468"/>
        <v>0</v>
      </c>
      <c r="DK657" s="4">
        <f t="shared" si="469"/>
        <v>188.18</v>
      </c>
      <c r="DL657" s="4">
        <f t="shared" si="470"/>
        <v>5.8200000000000056</v>
      </c>
      <c r="DM657" s="4">
        <f t="shared" si="471"/>
        <v>7</v>
      </c>
      <c r="DN657" s="4">
        <f t="shared" si="472"/>
        <v>13.999999999999998</v>
      </c>
      <c r="DO657" s="4">
        <f t="shared" si="473"/>
        <v>40</v>
      </c>
      <c r="DP657" s="4">
        <f t="shared" si="474"/>
        <v>400</v>
      </c>
      <c r="DQ657" s="4">
        <f t="shared" si="475"/>
        <v>194</v>
      </c>
      <c r="DS657" s="4">
        <v>653</v>
      </c>
      <c r="DT657" s="4">
        <f>$CK657+INDEX(节奏总纲!D$4:D$163,基础状态预估!$C$2)</f>
        <v>677.00483399593907</v>
      </c>
      <c r="DU657" s="4">
        <f>$CK657+INDEX(节奏总纲!E$4:E$163,基础状态预估!$C$2)</f>
        <v>671.28268396026408</v>
      </c>
      <c r="DV657" s="4">
        <f>$CK657+INDEX(节奏总纲!F$4:F$163,基础状态预估!$C$2)</f>
        <v>664.39220630709644</v>
      </c>
      <c r="DW657" s="4">
        <f>$CK657+INDEX(节奏总纲!G$4:G$163,基础状态预估!$C$2)</f>
        <v>656.03246816526348</v>
      </c>
      <c r="DX657" s="4">
        <f>$CK657+INDEX(节奏总纲!H$4:H$163,基础状态预估!$C$2)</f>
        <v>645.69453894381218</v>
      </c>
      <c r="DY657" s="4">
        <f t="shared" si="476"/>
        <v>11.899999999999999</v>
      </c>
      <c r="DZ657" s="4">
        <f t="shared" si="477"/>
        <v>33</v>
      </c>
      <c r="EA657" s="4">
        <f t="shared" si="478"/>
        <v>334.1</v>
      </c>
      <c r="EB657" s="4">
        <f t="shared" si="479"/>
        <v>268.18</v>
      </c>
      <c r="EC657" s="4">
        <f t="shared" si="480"/>
        <v>7.8200000000000056</v>
      </c>
    </row>
    <row r="658" spans="58:133" x14ac:dyDescent="0.15">
      <c r="BF658" s="4">
        <v>654</v>
      </c>
      <c r="BG658" s="4">
        <f t="shared" si="462"/>
        <v>457.79999999999995</v>
      </c>
      <c r="BH658" s="4">
        <f t="shared" si="463"/>
        <v>196.2</v>
      </c>
      <c r="BL658" s="4">
        <f t="shared" si="451"/>
        <v>324</v>
      </c>
      <c r="BM658" s="4">
        <f t="shared" si="452"/>
        <v>226.79999999999998</v>
      </c>
      <c r="BN658" s="4">
        <f t="shared" si="453"/>
        <v>97.2</v>
      </c>
      <c r="BR658" s="4">
        <f t="shared" si="454"/>
        <v>412.75</v>
      </c>
      <c r="BS658" s="4">
        <f t="shared" si="455"/>
        <v>190.49999999999997</v>
      </c>
      <c r="BT658" s="4">
        <f t="shared" si="456"/>
        <v>31.75</v>
      </c>
      <c r="BX658" s="4">
        <f t="shared" si="457"/>
        <v>476</v>
      </c>
      <c r="BY658" s="4">
        <f t="shared" si="458"/>
        <v>116.02499999999998</v>
      </c>
      <c r="BZ658" s="4">
        <f t="shared" si="459"/>
        <v>2.9750000000000001</v>
      </c>
      <c r="CD658" s="4">
        <f t="shared" si="460"/>
        <v>189.15</v>
      </c>
      <c r="CE658" s="4">
        <f t="shared" si="461"/>
        <v>5.850000000000005</v>
      </c>
      <c r="CF658" s="4">
        <f>IF(COUNTIF($BH$5:$BH658,"&gt;=2")&lt;=1,SUM($BG658:$BK658)*C$8,CF657)</f>
        <v>151200</v>
      </c>
      <c r="CG658" s="4">
        <f>IF(COUNTIF($BN$5:$BN658,"&gt;=2")&lt;=1,SUM($BL658:$BP658)*D$8,CG657)</f>
        <v>604799.99999999988</v>
      </c>
      <c r="CH658" s="4">
        <f>IF(COUNTIF($BT$5:$BT658,"&gt;=2")&lt;=1,SUM($BQ658:$BU658)*E$8,CH657)</f>
        <v>2592000</v>
      </c>
      <c r="CI658" s="4">
        <f>IF(COUNTIF($BZ$5:$BZ658,"&gt;=2")&lt;=1,SUM($BV658:$BZ658)*F$8,CI657)</f>
        <v>34560000</v>
      </c>
      <c r="CJ658" s="4">
        <f t="shared" si="464"/>
        <v>16848000</v>
      </c>
      <c r="CK658" s="4">
        <f t="shared" si="465"/>
        <v>633.75</v>
      </c>
      <c r="CM658" s="4">
        <v>654</v>
      </c>
      <c r="CN658" s="4">
        <f>IF(COUNTIF($BH$5:$BH658,"&gt;=2")&gt;1,CN657,BG658)</f>
        <v>4.8999999999999995</v>
      </c>
      <c r="CO658" s="4">
        <f>IF(COUNTIF($BH$5:$BH658,"&gt;=2")&gt;1,CO657,BH658)</f>
        <v>2.1</v>
      </c>
      <c r="CP658" s="4">
        <f>IF(COUNTIF($BH$5:$BH658,"&gt;=2")&gt;1,CP657,BI658)</f>
        <v>0</v>
      </c>
      <c r="CQ658" s="4">
        <f>IF(COUNTIF($BH$5:$BH658,"&gt;=2")&gt;1,CQ657,BJ658)</f>
        <v>0</v>
      </c>
      <c r="CR658" s="4">
        <f>IF(COUNTIF($BH$5:$BH658,"&gt;=2")&gt;1,CR657,BK658)</f>
        <v>0</v>
      </c>
      <c r="CS658" s="4">
        <f>IF(COUNTIF($BN$5:$BN658,"&gt;=2")&gt;1,CS657,BL658)</f>
        <v>7</v>
      </c>
      <c r="CT658" s="4">
        <f>IF(COUNTIF($BN$5:$BN658,"&gt;=2")&gt;1,CT657,BM658)</f>
        <v>4.8999999999999995</v>
      </c>
      <c r="CU658" s="4">
        <f>IF(COUNTIF($BN$5:$BN658,"&gt;=2")&gt;1,CU657,BN658)</f>
        <v>2.1</v>
      </c>
      <c r="CV658" s="4">
        <f>IF(COUNTIF($BN$5:$BN658,"&gt;=2")&gt;1,CV657,BO658)</f>
        <v>0</v>
      </c>
      <c r="CW658" s="4">
        <f>IF(COUNTIF($BN$5:$BN658,"&gt;=2")&gt;1,CW657,BP658)</f>
        <v>0</v>
      </c>
      <c r="CX658" s="4">
        <f>IF(COUNTIF($BT$5:$BT658,"&gt;=2")&gt;1,CX657,BQ658)</f>
        <v>0</v>
      </c>
      <c r="CY658" s="4">
        <f>IF(COUNTIF($BT$5:$BT658,"&gt;=2")&gt;1,CY657,BR658)</f>
        <v>26</v>
      </c>
      <c r="CZ658" s="4">
        <f>IF(COUNTIF($BT$5:$BT658,"&gt;=2")&gt;1,CZ657,BS658)</f>
        <v>11.999999999999996</v>
      </c>
      <c r="DA658" s="4">
        <f>IF(COUNTIF($BT$5:$BT658,"&gt;=2")&gt;1,DA657,BT658)</f>
        <v>2</v>
      </c>
      <c r="DB658" s="4">
        <f>IF(COUNTIF($BT$5:$BT658,"&gt;=2")&gt;1,DB657,BU658)</f>
        <v>0</v>
      </c>
      <c r="DC658" s="4">
        <f>IF(COUNTIF($BZ$5:$BZ658,"&gt;=2")&gt;1,DC657,BV658)</f>
        <v>0</v>
      </c>
      <c r="DD658" s="4">
        <f>IF(COUNTIF($BZ$5:$BZ658,"&gt;=2")&gt;1,DD657,BW658)</f>
        <v>0</v>
      </c>
      <c r="DE658" s="4">
        <f>IF(COUNTIF($BZ$5:$BZ658,"&gt;=2")&gt;1,DE657,BX658)</f>
        <v>320</v>
      </c>
      <c r="DF658" s="4">
        <f>IF(COUNTIF($BZ$5:$BZ658,"&gt;=2")&gt;1,DF657,BY658)</f>
        <v>77.999999999999986</v>
      </c>
      <c r="DG658" s="4">
        <f>IF(COUNTIF($BZ$5:$BZ658,"&gt;=2")&gt;1,DG657,BZ658)</f>
        <v>2</v>
      </c>
      <c r="DH658" s="4">
        <f t="shared" si="466"/>
        <v>0</v>
      </c>
      <c r="DI658" s="4">
        <f t="shared" si="467"/>
        <v>0</v>
      </c>
      <c r="DJ658" s="4">
        <f t="shared" si="468"/>
        <v>0</v>
      </c>
      <c r="DK658" s="4">
        <f t="shared" si="469"/>
        <v>189.15</v>
      </c>
      <c r="DL658" s="4">
        <f t="shared" si="470"/>
        <v>5.850000000000005</v>
      </c>
      <c r="DM658" s="4">
        <f t="shared" si="471"/>
        <v>7</v>
      </c>
      <c r="DN658" s="4">
        <f t="shared" si="472"/>
        <v>13.999999999999998</v>
      </c>
      <c r="DO658" s="4">
        <f t="shared" si="473"/>
        <v>40</v>
      </c>
      <c r="DP658" s="4">
        <f t="shared" si="474"/>
        <v>400</v>
      </c>
      <c r="DQ658" s="4">
        <f t="shared" si="475"/>
        <v>195</v>
      </c>
      <c r="DS658" s="4">
        <v>654</v>
      </c>
      <c r="DT658" s="4">
        <f>$CK658+INDEX(节奏总纲!D$4:D$163,基础状态预估!$C$2)</f>
        <v>678.00483399593907</v>
      </c>
      <c r="DU658" s="4">
        <f>$CK658+INDEX(节奏总纲!E$4:E$163,基础状态预估!$C$2)</f>
        <v>672.28268396026408</v>
      </c>
      <c r="DV658" s="4">
        <f>$CK658+INDEX(节奏总纲!F$4:F$163,基础状态预估!$C$2)</f>
        <v>665.39220630709644</v>
      </c>
      <c r="DW658" s="4">
        <f>$CK658+INDEX(节奏总纲!G$4:G$163,基础状态预估!$C$2)</f>
        <v>657.03246816526348</v>
      </c>
      <c r="DX658" s="4">
        <f>$CK658+INDEX(节奏总纲!H$4:H$163,基础状态预估!$C$2)</f>
        <v>646.69453894381218</v>
      </c>
      <c r="DY658" s="4">
        <f t="shared" si="476"/>
        <v>11.899999999999999</v>
      </c>
      <c r="DZ658" s="4">
        <f t="shared" si="477"/>
        <v>33</v>
      </c>
      <c r="EA658" s="4">
        <f t="shared" si="478"/>
        <v>334.1</v>
      </c>
      <c r="EB658" s="4">
        <f t="shared" si="479"/>
        <v>269.14999999999998</v>
      </c>
      <c r="EC658" s="4">
        <f t="shared" si="480"/>
        <v>7.850000000000005</v>
      </c>
    </row>
    <row r="659" spans="58:133" x14ac:dyDescent="0.15">
      <c r="BF659" s="4">
        <v>655</v>
      </c>
      <c r="BG659" s="4">
        <f t="shared" si="462"/>
        <v>458.49999999999994</v>
      </c>
      <c r="BH659" s="4">
        <f t="shared" si="463"/>
        <v>196.5</v>
      </c>
      <c r="BL659" s="4">
        <f t="shared" si="451"/>
        <v>324.5</v>
      </c>
      <c r="BM659" s="4">
        <f t="shared" si="452"/>
        <v>227.14999999999998</v>
      </c>
      <c r="BN659" s="4">
        <f t="shared" si="453"/>
        <v>97.35</v>
      </c>
      <c r="BR659" s="4">
        <f t="shared" si="454"/>
        <v>413.40000000000003</v>
      </c>
      <c r="BS659" s="4">
        <f t="shared" si="455"/>
        <v>190.79999999999995</v>
      </c>
      <c r="BT659" s="4">
        <f t="shared" si="456"/>
        <v>31.8</v>
      </c>
      <c r="BX659" s="4">
        <f t="shared" si="457"/>
        <v>476.8</v>
      </c>
      <c r="BY659" s="4">
        <f t="shared" si="458"/>
        <v>116.21999999999997</v>
      </c>
      <c r="BZ659" s="4">
        <f t="shared" si="459"/>
        <v>2.98</v>
      </c>
      <c r="CD659" s="4">
        <f t="shared" si="460"/>
        <v>190.12</v>
      </c>
      <c r="CE659" s="4">
        <f t="shared" si="461"/>
        <v>5.8800000000000052</v>
      </c>
      <c r="CF659" s="4">
        <f>IF(COUNTIF($BH$5:$BH659,"&gt;=2")&lt;=1,SUM($BG659:$BK659)*C$8,CF658)</f>
        <v>151200</v>
      </c>
      <c r="CG659" s="4">
        <f>IF(COUNTIF($BN$5:$BN659,"&gt;=2")&lt;=1,SUM($BL659:$BP659)*D$8,CG658)</f>
        <v>604799.99999999988</v>
      </c>
      <c r="CH659" s="4">
        <f>IF(COUNTIF($BT$5:$BT659,"&gt;=2")&lt;=1,SUM($BQ659:$BU659)*E$8,CH658)</f>
        <v>2592000</v>
      </c>
      <c r="CI659" s="4">
        <f>IF(COUNTIF($BZ$5:$BZ659,"&gt;=2")&lt;=1,SUM($BV659:$BZ659)*F$8,CI658)</f>
        <v>34560000</v>
      </c>
      <c r="CJ659" s="4">
        <f t="shared" si="464"/>
        <v>16934400</v>
      </c>
      <c r="CK659" s="4">
        <f t="shared" si="465"/>
        <v>634.75</v>
      </c>
      <c r="CM659" s="4">
        <v>655</v>
      </c>
      <c r="CN659" s="4">
        <f>IF(COUNTIF($BH$5:$BH659,"&gt;=2")&gt;1,CN658,BG659)</f>
        <v>4.8999999999999995</v>
      </c>
      <c r="CO659" s="4">
        <f>IF(COUNTIF($BH$5:$BH659,"&gt;=2")&gt;1,CO658,BH659)</f>
        <v>2.1</v>
      </c>
      <c r="CP659" s="4">
        <f>IF(COUNTIF($BH$5:$BH659,"&gt;=2")&gt;1,CP658,BI659)</f>
        <v>0</v>
      </c>
      <c r="CQ659" s="4">
        <f>IF(COUNTIF($BH$5:$BH659,"&gt;=2")&gt;1,CQ658,BJ659)</f>
        <v>0</v>
      </c>
      <c r="CR659" s="4">
        <f>IF(COUNTIF($BH$5:$BH659,"&gt;=2")&gt;1,CR658,BK659)</f>
        <v>0</v>
      </c>
      <c r="CS659" s="4">
        <f>IF(COUNTIF($BN$5:$BN659,"&gt;=2")&gt;1,CS658,BL659)</f>
        <v>7</v>
      </c>
      <c r="CT659" s="4">
        <f>IF(COUNTIF($BN$5:$BN659,"&gt;=2")&gt;1,CT658,BM659)</f>
        <v>4.8999999999999995</v>
      </c>
      <c r="CU659" s="4">
        <f>IF(COUNTIF($BN$5:$BN659,"&gt;=2")&gt;1,CU658,BN659)</f>
        <v>2.1</v>
      </c>
      <c r="CV659" s="4">
        <f>IF(COUNTIF($BN$5:$BN659,"&gt;=2")&gt;1,CV658,BO659)</f>
        <v>0</v>
      </c>
      <c r="CW659" s="4">
        <f>IF(COUNTIF($BN$5:$BN659,"&gt;=2")&gt;1,CW658,BP659)</f>
        <v>0</v>
      </c>
      <c r="CX659" s="4">
        <f>IF(COUNTIF($BT$5:$BT659,"&gt;=2")&gt;1,CX658,BQ659)</f>
        <v>0</v>
      </c>
      <c r="CY659" s="4">
        <f>IF(COUNTIF($BT$5:$BT659,"&gt;=2")&gt;1,CY658,BR659)</f>
        <v>26</v>
      </c>
      <c r="CZ659" s="4">
        <f>IF(COUNTIF($BT$5:$BT659,"&gt;=2")&gt;1,CZ658,BS659)</f>
        <v>11.999999999999996</v>
      </c>
      <c r="DA659" s="4">
        <f>IF(COUNTIF($BT$5:$BT659,"&gt;=2")&gt;1,DA658,BT659)</f>
        <v>2</v>
      </c>
      <c r="DB659" s="4">
        <f>IF(COUNTIF($BT$5:$BT659,"&gt;=2")&gt;1,DB658,BU659)</f>
        <v>0</v>
      </c>
      <c r="DC659" s="4">
        <f>IF(COUNTIF($BZ$5:$BZ659,"&gt;=2")&gt;1,DC658,BV659)</f>
        <v>0</v>
      </c>
      <c r="DD659" s="4">
        <f>IF(COUNTIF($BZ$5:$BZ659,"&gt;=2")&gt;1,DD658,BW659)</f>
        <v>0</v>
      </c>
      <c r="DE659" s="4">
        <f>IF(COUNTIF($BZ$5:$BZ659,"&gt;=2")&gt;1,DE658,BX659)</f>
        <v>320</v>
      </c>
      <c r="DF659" s="4">
        <f>IF(COUNTIF($BZ$5:$BZ659,"&gt;=2")&gt;1,DF658,BY659)</f>
        <v>77.999999999999986</v>
      </c>
      <c r="DG659" s="4">
        <f>IF(COUNTIF($BZ$5:$BZ659,"&gt;=2")&gt;1,DG658,BZ659)</f>
        <v>2</v>
      </c>
      <c r="DH659" s="4">
        <f t="shared" si="466"/>
        <v>0</v>
      </c>
      <c r="DI659" s="4">
        <f t="shared" si="467"/>
        <v>0</v>
      </c>
      <c r="DJ659" s="4">
        <f t="shared" si="468"/>
        <v>0</v>
      </c>
      <c r="DK659" s="4">
        <f t="shared" si="469"/>
        <v>190.12</v>
      </c>
      <c r="DL659" s="4">
        <f t="shared" si="470"/>
        <v>5.8800000000000052</v>
      </c>
      <c r="DM659" s="4">
        <f t="shared" si="471"/>
        <v>7</v>
      </c>
      <c r="DN659" s="4">
        <f t="shared" si="472"/>
        <v>13.999999999999998</v>
      </c>
      <c r="DO659" s="4">
        <f t="shared" si="473"/>
        <v>40</v>
      </c>
      <c r="DP659" s="4">
        <f t="shared" si="474"/>
        <v>400</v>
      </c>
      <c r="DQ659" s="4">
        <f t="shared" si="475"/>
        <v>196</v>
      </c>
      <c r="DS659" s="4">
        <v>655</v>
      </c>
      <c r="DT659" s="4">
        <f>$CK659+INDEX(节奏总纲!D$4:D$163,基础状态预估!$C$2)</f>
        <v>679.00483399593907</v>
      </c>
      <c r="DU659" s="4">
        <f>$CK659+INDEX(节奏总纲!E$4:E$163,基础状态预估!$C$2)</f>
        <v>673.28268396026408</v>
      </c>
      <c r="DV659" s="4">
        <f>$CK659+INDEX(节奏总纲!F$4:F$163,基础状态预估!$C$2)</f>
        <v>666.39220630709644</v>
      </c>
      <c r="DW659" s="4">
        <f>$CK659+INDEX(节奏总纲!G$4:G$163,基础状态预估!$C$2)</f>
        <v>658.03246816526348</v>
      </c>
      <c r="DX659" s="4">
        <f>$CK659+INDEX(节奏总纲!H$4:H$163,基础状态预估!$C$2)</f>
        <v>647.69453894381218</v>
      </c>
      <c r="DY659" s="4">
        <f t="shared" si="476"/>
        <v>11.899999999999999</v>
      </c>
      <c r="DZ659" s="4">
        <f t="shared" si="477"/>
        <v>33</v>
      </c>
      <c r="EA659" s="4">
        <f t="shared" si="478"/>
        <v>334.1</v>
      </c>
      <c r="EB659" s="4">
        <f t="shared" si="479"/>
        <v>270.12</v>
      </c>
      <c r="EC659" s="4">
        <f t="shared" si="480"/>
        <v>7.8800000000000052</v>
      </c>
    </row>
    <row r="660" spans="58:133" x14ac:dyDescent="0.15">
      <c r="BF660" s="4">
        <v>656</v>
      </c>
      <c r="BG660" s="4">
        <f t="shared" si="462"/>
        <v>459.2</v>
      </c>
      <c r="BH660" s="4">
        <f t="shared" si="463"/>
        <v>196.79999999999998</v>
      </c>
      <c r="BL660" s="4">
        <f t="shared" si="451"/>
        <v>325</v>
      </c>
      <c r="BM660" s="4">
        <f t="shared" si="452"/>
        <v>227.49999999999997</v>
      </c>
      <c r="BN660" s="4">
        <f t="shared" si="453"/>
        <v>97.5</v>
      </c>
      <c r="BR660" s="4">
        <f t="shared" si="454"/>
        <v>414.05</v>
      </c>
      <c r="BS660" s="4">
        <f t="shared" si="455"/>
        <v>191.09999999999997</v>
      </c>
      <c r="BT660" s="4">
        <f t="shared" si="456"/>
        <v>31.85</v>
      </c>
      <c r="BX660" s="4">
        <f t="shared" si="457"/>
        <v>477.6</v>
      </c>
      <c r="BY660" s="4">
        <f t="shared" si="458"/>
        <v>116.41499999999998</v>
      </c>
      <c r="BZ660" s="4">
        <f t="shared" si="459"/>
        <v>2.9849999999999999</v>
      </c>
      <c r="CD660" s="4">
        <f t="shared" si="460"/>
        <v>191.09</v>
      </c>
      <c r="CE660" s="4">
        <f t="shared" si="461"/>
        <v>5.9100000000000055</v>
      </c>
      <c r="CF660" s="4">
        <f>IF(COUNTIF($BH$5:$BH660,"&gt;=2")&lt;=1,SUM($BG660:$BK660)*C$8,CF659)</f>
        <v>151200</v>
      </c>
      <c r="CG660" s="4">
        <f>IF(COUNTIF($BN$5:$BN660,"&gt;=2")&lt;=1,SUM($BL660:$BP660)*D$8,CG659)</f>
        <v>604799.99999999988</v>
      </c>
      <c r="CH660" s="4">
        <f>IF(COUNTIF($BT$5:$BT660,"&gt;=2")&lt;=1,SUM($BQ660:$BU660)*E$8,CH659)</f>
        <v>2592000</v>
      </c>
      <c r="CI660" s="4">
        <f>IF(COUNTIF($BZ$5:$BZ660,"&gt;=2")&lt;=1,SUM($BV660:$BZ660)*F$8,CI659)</f>
        <v>34560000</v>
      </c>
      <c r="CJ660" s="4">
        <f t="shared" si="464"/>
        <v>17020800</v>
      </c>
      <c r="CK660" s="4">
        <f t="shared" si="465"/>
        <v>635.75</v>
      </c>
      <c r="CM660" s="4">
        <v>656</v>
      </c>
      <c r="CN660" s="4">
        <f>IF(COUNTIF($BH$5:$BH660,"&gt;=2")&gt;1,CN659,BG660)</f>
        <v>4.8999999999999995</v>
      </c>
      <c r="CO660" s="4">
        <f>IF(COUNTIF($BH$5:$BH660,"&gt;=2")&gt;1,CO659,BH660)</f>
        <v>2.1</v>
      </c>
      <c r="CP660" s="4">
        <f>IF(COUNTIF($BH$5:$BH660,"&gt;=2")&gt;1,CP659,BI660)</f>
        <v>0</v>
      </c>
      <c r="CQ660" s="4">
        <f>IF(COUNTIF($BH$5:$BH660,"&gt;=2")&gt;1,CQ659,BJ660)</f>
        <v>0</v>
      </c>
      <c r="CR660" s="4">
        <f>IF(COUNTIF($BH$5:$BH660,"&gt;=2")&gt;1,CR659,BK660)</f>
        <v>0</v>
      </c>
      <c r="CS660" s="4">
        <f>IF(COUNTIF($BN$5:$BN660,"&gt;=2")&gt;1,CS659,BL660)</f>
        <v>7</v>
      </c>
      <c r="CT660" s="4">
        <f>IF(COUNTIF($BN$5:$BN660,"&gt;=2")&gt;1,CT659,BM660)</f>
        <v>4.8999999999999995</v>
      </c>
      <c r="CU660" s="4">
        <f>IF(COUNTIF($BN$5:$BN660,"&gt;=2")&gt;1,CU659,BN660)</f>
        <v>2.1</v>
      </c>
      <c r="CV660" s="4">
        <f>IF(COUNTIF($BN$5:$BN660,"&gt;=2")&gt;1,CV659,BO660)</f>
        <v>0</v>
      </c>
      <c r="CW660" s="4">
        <f>IF(COUNTIF($BN$5:$BN660,"&gt;=2")&gt;1,CW659,BP660)</f>
        <v>0</v>
      </c>
      <c r="CX660" s="4">
        <f>IF(COUNTIF($BT$5:$BT660,"&gt;=2")&gt;1,CX659,BQ660)</f>
        <v>0</v>
      </c>
      <c r="CY660" s="4">
        <f>IF(COUNTIF($BT$5:$BT660,"&gt;=2")&gt;1,CY659,BR660)</f>
        <v>26</v>
      </c>
      <c r="CZ660" s="4">
        <f>IF(COUNTIF($BT$5:$BT660,"&gt;=2")&gt;1,CZ659,BS660)</f>
        <v>11.999999999999996</v>
      </c>
      <c r="DA660" s="4">
        <f>IF(COUNTIF($BT$5:$BT660,"&gt;=2")&gt;1,DA659,BT660)</f>
        <v>2</v>
      </c>
      <c r="DB660" s="4">
        <f>IF(COUNTIF($BT$5:$BT660,"&gt;=2")&gt;1,DB659,BU660)</f>
        <v>0</v>
      </c>
      <c r="DC660" s="4">
        <f>IF(COUNTIF($BZ$5:$BZ660,"&gt;=2")&gt;1,DC659,BV660)</f>
        <v>0</v>
      </c>
      <c r="DD660" s="4">
        <f>IF(COUNTIF($BZ$5:$BZ660,"&gt;=2")&gt;1,DD659,BW660)</f>
        <v>0</v>
      </c>
      <c r="DE660" s="4">
        <f>IF(COUNTIF($BZ$5:$BZ660,"&gt;=2")&gt;1,DE659,BX660)</f>
        <v>320</v>
      </c>
      <c r="DF660" s="4">
        <f>IF(COUNTIF($BZ$5:$BZ660,"&gt;=2")&gt;1,DF659,BY660)</f>
        <v>77.999999999999986</v>
      </c>
      <c r="DG660" s="4">
        <f>IF(COUNTIF($BZ$5:$BZ660,"&gt;=2")&gt;1,DG659,BZ660)</f>
        <v>2</v>
      </c>
      <c r="DH660" s="4">
        <f t="shared" si="466"/>
        <v>0</v>
      </c>
      <c r="DI660" s="4">
        <f t="shared" si="467"/>
        <v>0</v>
      </c>
      <c r="DJ660" s="4">
        <f t="shared" si="468"/>
        <v>0</v>
      </c>
      <c r="DK660" s="4">
        <f t="shared" si="469"/>
        <v>191.09</v>
      </c>
      <c r="DL660" s="4">
        <f t="shared" si="470"/>
        <v>5.9100000000000055</v>
      </c>
      <c r="DM660" s="4">
        <f t="shared" si="471"/>
        <v>7</v>
      </c>
      <c r="DN660" s="4">
        <f t="shared" si="472"/>
        <v>13.999999999999998</v>
      </c>
      <c r="DO660" s="4">
        <f t="shared" si="473"/>
        <v>40</v>
      </c>
      <c r="DP660" s="4">
        <f t="shared" si="474"/>
        <v>400</v>
      </c>
      <c r="DQ660" s="4">
        <f t="shared" si="475"/>
        <v>197</v>
      </c>
      <c r="DS660" s="4">
        <v>656</v>
      </c>
      <c r="DT660" s="4">
        <f>$CK660+INDEX(节奏总纲!D$4:D$163,基础状态预估!$C$2)</f>
        <v>680.00483399593907</v>
      </c>
      <c r="DU660" s="4">
        <f>$CK660+INDEX(节奏总纲!E$4:E$163,基础状态预估!$C$2)</f>
        <v>674.28268396026408</v>
      </c>
      <c r="DV660" s="4">
        <f>$CK660+INDEX(节奏总纲!F$4:F$163,基础状态预估!$C$2)</f>
        <v>667.39220630709644</v>
      </c>
      <c r="DW660" s="4">
        <f>$CK660+INDEX(节奏总纲!G$4:G$163,基础状态预估!$C$2)</f>
        <v>659.03246816526348</v>
      </c>
      <c r="DX660" s="4">
        <f>$CK660+INDEX(节奏总纲!H$4:H$163,基础状态预估!$C$2)</f>
        <v>648.69453894381218</v>
      </c>
      <c r="DY660" s="4">
        <f t="shared" si="476"/>
        <v>11.899999999999999</v>
      </c>
      <c r="DZ660" s="4">
        <f t="shared" si="477"/>
        <v>33</v>
      </c>
      <c r="EA660" s="4">
        <f t="shared" si="478"/>
        <v>334.1</v>
      </c>
      <c r="EB660" s="4">
        <f t="shared" si="479"/>
        <v>271.08999999999997</v>
      </c>
      <c r="EC660" s="4">
        <f t="shared" si="480"/>
        <v>7.9100000000000055</v>
      </c>
    </row>
    <row r="661" spans="58:133" x14ac:dyDescent="0.15">
      <c r="BF661" s="4">
        <v>657</v>
      </c>
      <c r="BG661" s="4">
        <f t="shared" si="462"/>
        <v>459.9</v>
      </c>
      <c r="BH661" s="4">
        <f t="shared" si="463"/>
        <v>197.1</v>
      </c>
      <c r="BL661" s="4">
        <f t="shared" si="451"/>
        <v>325.5</v>
      </c>
      <c r="BM661" s="4">
        <f t="shared" si="452"/>
        <v>227.85</v>
      </c>
      <c r="BN661" s="4">
        <f t="shared" si="453"/>
        <v>97.649999999999991</v>
      </c>
      <c r="BR661" s="4">
        <f t="shared" si="454"/>
        <v>414.7</v>
      </c>
      <c r="BS661" s="4">
        <f t="shared" si="455"/>
        <v>191.39999999999995</v>
      </c>
      <c r="BT661" s="4">
        <f t="shared" si="456"/>
        <v>31.900000000000002</v>
      </c>
      <c r="BX661" s="4">
        <f t="shared" si="457"/>
        <v>478.40000000000003</v>
      </c>
      <c r="BY661" s="4">
        <f t="shared" si="458"/>
        <v>116.60999999999997</v>
      </c>
      <c r="BZ661" s="4">
        <f t="shared" si="459"/>
        <v>2.99</v>
      </c>
      <c r="CD661" s="4">
        <f t="shared" si="460"/>
        <v>192.06</v>
      </c>
      <c r="CE661" s="4">
        <f t="shared" si="461"/>
        <v>5.9400000000000048</v>
      </c>
      <c r="CF661" s="4">
        <f>IF(COUNTIF($BH$5:$BH661,"&gt;=2")&lt;=1,SUM($BG661:$BK661)*C$8,CF660)</f>
        <v>151200</v>
      </c>
      <c r="CG661" s="4">
        <f>IF(COUNTIF($BN$5:$BN661,"&gt;=2")&lt;=1,SUM($BL661:$BP661)*D$8,CG660)</f>
        <v>604799.99999999988</v>
      </c>
      <c r="CH661" s="4">
        <f>IF(COUNTIF($BT$5:$BT661,"&gt;=2")&lt;=1,SUM($BQ661:$BU661)*E$8,CH660)</f>
        <v>2592000</v>
      </c>
      <c r="CI661" s="4">
        <f>IF(COUNTIF($BZ$5:$BZ661,"&gt;=2")&lt;=1,SUM($BV661:$BZ661)*F$8,CI660)</f>
        <v>34560000</v>
      </c>
      <c r="CJ661" s="4">
        <f t="shared" si="464"/>
        <v>17107200</v>
      </c>
      <c r="CK661" s="4">
        <f t="shared" si="465"/>
        <v>636.75</v>
      </c>
      <c r="CM661" s="4">
        <v>657</v>
      </c>
      <c r="CN661" s="4">
        <f>IF(COUNTIF($BH$5:$BH661,"&gt;=2")&gt;1,CN660,BG661)</f>
        <v>4.8999999999999995</v>
      </c>
      <c r="CO661" s="4">
        <f>IF(COUNTIF($BH$5:$BH661,"&gt;=2")&gt;1,CO660,BH661)</f>
        <v>2.1</v>
      </c>
      <c r="CP661" s="4">
        <f>IF(COUNTIF($BH$5:$BH661,"&gt;=2")&gt;1,CP660,BI661)</f>
        <v>0</v>
      </c>
      <c r="CQ661" s="4">
        <f>IF(COUNTIF($BH$5:$BH661,"&gt;=2")&gt;1,CQ660,BJ661)</f>
        <v>0</v>
      </c>
      <c r="CR661" s="4">
        <f>IF(COUNTIF($BH$5:$BH661,"&gt;=2")&gt;1,CR660,BK661)</f>
        <v>0</v>
      </c>
      <c r="CS661" s="4">
        <f>IF(COUNTIF($BN$5:$BN661,"&gt;=2")&gt;1,CS660,BL661)</f>
        <v>7</v>
      </c>
      <c r="CT661" s="4">
        <f>IF(COUNTIF($BN$5:$BN661,"&gt;=2")&gt;1,CT660,BM661)</f>
        <v>4.8999999999999995</v>
      </c>
      <c r="CU661" s="4">
        <f>IF(COUNTIF($BN$5:$BN661,"&gt;=2")&gt;1,CU660,BN661)</f>
        <v>2.1</v>
      </c>
      <c r="CV661" s="4">
        <f>IF(COUNTIF($BN$5:$BN661,"&gt;=2")&gt;1,CV660,BO661)</f>
        <v>0</v>
      </c>
      <c r="CW661" s="4">
        <f>IF(COUNTIF($BN$5:$BN661,"&gt;=2")&gt;1,CW660,BP661)</f>
        <v>0</v>
      </c>
      <c r="CX661" s="4">
        <f>IF(COUNTIF($BT$5:$BT661,"&gt;=2")&gt;1,CX660,BQ661)</f>
        <v>0</v>
      </c>
      <c r="CY661" s="4">
        <f>IF(COUNTIF($BT$5:$BT661,"&gt;=2")&gt;1,CY660,BR661)</f>
        <v>26</v>
      </c>
      <c r="CZ661" s="4">
        <f>IF(COUNTIF($BT$5:$BT661,"&gt;=2")&gt;1,CZ660,BS661)</f>
        <v>11.999999999999996</v>
      </c>
      <c r="DA661" s="4">
        <f>IF(COUNTIF($BT$5:$BT661,"&gt;=2")&gt;1,DA660,BT661)</f>
        <v>2</v>
      </c>
      <c r="DB661" s="4">
        <f>IF(COUNTIF($BT$5:$BT661,"&gt;=2")&gt;1,DB660,BU661)</f>
        <v>0</v>
      </c>
      <c r="DC661" s="4">
        <f>IF(COUNTIF($BZ$5:$BZ661,"&gt;=2")&gt;1,DC660,BV661)</f>
        <v>0</v>
      </c>
      <c r="DD661" s="4">
        <f>IF(COUNTIF($BZ$5:$BZ661,"&gt;=2")&gt;1,DD660,BW661)</f>
        <v>0</v>
      </c>
      <c r="DE661" s="4">
        <f>IF(COUNTIF($BZ$5:$BZ661,"&gt;=2")&gt;1,DE660,BX661)</f>
        <v>320</v>
      </c>
      <c r="DF661" s="4">
        <f>IF(COUNTIF($BZ$5:$BZ661,"&gt;=2")&gt;1,DF660,BY661)</f>
        <v>77.999999999999986</v>
      </c>
      <c r="DG661" s="4">
        <f>IF(COUNTIF($BZ$5:$BZ661,"&gt;=2")&gt;1,DG660,BZ661)</f>
        <v>2</v>
      </c>
      <c r="DH661" s="4">
        <f t="shared" si="466"/>
        <v>0</v>
      </c>
      <c r="DI661" s="4">
        <f t="shared" si="467"/>
        <v>0</v>
      </c>
      <c r="DJ661" s="4">
        <f t="shared" si="468"/>
        <v>0</v>
      </c>
      <c r="DK661" s="4">
        <f t="shared" si="469"/>
        <v>192.06</v>
      </c>
      <c r="DL661" s="4">
        <f t="shared" si="470"/>
        <v>5.9400000000000048</v>
      </c>
      <c r="DM661" s="4">
        <f t="shared" si="471"/>
        <v>7</v>
      </c>
      <c r="DN661" s="4">
        <f t="shared" si="472"/>
        <v>13.999999999999998</v>
      </c>
      <c r="DO661" s="4">
        <f t="shared" si="473"/>
        <v>40</v>
      </c>
      <c r="DP661" s="4">
        <f t="shared" si="474"/>
        <v>400</v>
      </c>
      <c r="DQ661" s="4">
        <f t="shared" si="475"/>
        <v>198</v>
      </c>
      <c r="DS661" s="4">
        <v>657</v>
      </c>
      <c r="DT661" s="4">
        <f>$CK661+INDEX(节奏总纲!D$4:D$163,基础状态预估!$C$2)</f>
        <v>681.00483399593907</v>
      </c>
      <c r="DU661" s="4">
        <f>$CK661+INDEX(节奏总纲!E$4:E$163,基础状态预估!$C$2)</f>
        <v>675.28268396026408</v>
      </c>
      <c r="DV661" s="4">
        <f>$CK661+INDEX(节奏总纲!F$4:F$163,基础状态预估!$C$2)</f>
        <v>668.39220630709644</v>
      </c>
      <c r="DW661" s="4">
        <f>$CK661+INDEX(节奏总纲!G$4:G$163,基础状态预估!$C$2)</f>
        <v>660.03246816526348</v>
      </c>
      <c r="DX661" s="4">
        <f>$CK661+INDEX(节奏总纲!H$4:H$163,基础状态预估!$C$2)</f>
        <v>649.69453894381218</v>
      </c>
      <c r="DY661" s="4">
        <f t="shared" si="476"/>
        <v>11.899999999999999</v>
      </c>
      <c r="DZ661" s="4">
        <f t="shared" si="477"/>
        <v>33</v>
      </c>
      <c r="EA661" s="4">
        <f t="shared" si="478"/>
        <v>334.1</v>
      </c>
      <c r="EB661" s="4">
        <f t="shared" si="479"/>
        <v>272.06</v>
      </c>
      <c r="EC661" s="4">
        <f t="shared" si="480"/>
        <v>7.9400000000000048</v>
      </c>
    </row>
    <row r="662" spans="58:133" x14ac:dyDescent="0.15">
      <c r="BF662" s="4">
        <v>658</v>
      </c>
      <c r="BG662" s="4">
        <f t="shared" si="462"/>
        <v>460.59999999999997</v>
      </c>
      <c r="BH662" s="4">
        <f t="shared" si="463"/>
        <v>197.4</v>
      </c>
      <c r="BL662" s="4">
        <f t="shared" si="451"/>
        <v>326</v>
      </c>
      <c r="BM662" s="4">
        <f t="shared" si="452"/>
        <v>228.2</v>
      </c>
      <c r="BN662" s="4">
        <f t="shared" si="453"/>
        <v>97.8</v>
      </c>
      <c r="BR662" s="4">
        <f t="shared" si="454"/>
        <v>415.35</v>
      </c>
      <c r="BS662" s="4">
        <f t="shared" si="455"/>
        <v>191.69999999999996</v>
      </c>
      <c r="BT662" s="4">
        <f t="shared" si="456"/>
        <v>31.950000000000003</v>
      </c>
      <c r="BX662" s="4">
        <f t="shared" si="457"/>
        <v>479.20000000000005</v>
      </c>
      <c r="BY662" s="4">
        <f t="shared" si="458"/>
        <v>116.80499999999996</v>
      </c>
      <c r="BZ662" s="4">
        <f t="shared" si="459"/>
        <v>2.9950000000000001</v>
      </c>
      <c r="CD662" s="4">
        <f t="shared" si="460"/>
        <v>193.03</v>
      </c>
      <c r="CE662" s="4">
        <f t="shared" si="461"/>
        <v>5.9700000000000051</v>
      </c>
      <c r="CF662" s="4">
        <f>IF(COUNTIF($BH$5:$BH662,"&gt;=2")&lt;=1,SUM($BG662:$BK662)*C$8,CF661)</f>
        <v>151200</v>
      </c>
      <c r="CG662" s="4">
        <f>IF(COUNTIF($BN$5:$BN662,"&gt;=2")&lt;=1,SUM($BL662:$BP662)*D$8,CG661)</f>
        <v>604799.99999999988</v>
      </c>
      <c r="CH662" s="4">
        <f>IF(COUNTIF($BT$5:$BT662,"&gt;=2")&lt;=1,SUM($BQ662:$BU662)*E$8,CH661)</f>
        <v>2592000</v>
      </c>
      <c r="CI662" s="4">
        <f>IF(COUNTIF($BZ$5:$BZ662,"&gt;=2")&lt;=1,SUM($BV662:$BZ662)*F$8,CI661)</f>
        <v>34560000</v>
      </c>
      <c r="CJ662" s="4">
        <f t="shared" si="464"/>
        <v>17193600</v>
      </c>
      <c r="CK662" s="4">
        <f t="shared" si="465"/>
        <v>637.75</v>
      </c>
      <c r="CM662" s="4">
        <v>658</v>
      </c>
      <c r="CN662" s="4">
        <f>IF(COUNTIF($BH$5:$BH662,"&gt;=2")&gt;1,CN661,BG662)</f>
        <v>4.8999999999999995</v>
      </c>
      <c r="CO662" s="4">
        <f>IF(COUNTIF($BH$5:$BH662,"&gt;=2")&gt;1,CO661,BH662)</f>
        <v>2.1</v>
      </c>
      <c r="CP662" s="4">
        <f>IF(COUNTIF($BH$5:$BH662,"&gt;=2")&gt;1,CP661,BI662)</f>
        <v>0</v>
      </c>
      <c r="CQ662" s="4">
        <f>IF(COUNTIF($BH$5:$BH662,"&gt;=2")&gt;1,CQ661,BJ662)</f>
        <v>0</v>
      </c>
      <c r="CR662" s="4">
        <f>IF(COUNTIF($BH$5:$BH662,"&gt;=2")&gt;1,CR661,BK662)</f>
        <v>0</v>
      </c>
      <c r="CS662" s="4">
        <f>IF(COUNTIF($BN$5:$BN662,"&gt;=2")&gt;1,CS661,BL662)</f>
        <v>7</v>
      </c>
      <c r="CT662" s="4">
        <f>IF(COUNTIF($BN$5:$BN662,"&gt;=2")&gt;1,CT661,BM662)</f>
        <v>4.8999999999999995</v>
      </c>
      <c r="CU662" s="4">
        <f>IF(COUNTIF($BN$5:$BN662,"&gt;=2")&gt;1,CU661,BN662)</f>
        <v>2.1</v>
      </c>
      <c r="CV662" s="4">
        <f>IF(COUNTIF($BN$5:$BN662,"&gt;=2")&gt;1,CV661,BO662)</f>
        <v>0</v>
      </c>
      <c r="CW662" s="4">
        <f>IF(COUNTIF($BN$5:$BN662,"&gt;=2")&gt;1,CW661,BP662)</f>
        <v>0</v>
      </c>
      <c r="CX662" s="4">
        <f>IF(COUNTIF($BT$5:$BT662,"&gt;=2")&gt;1,CX661,BQ662)</f>
        <v>0</v>
      </c>
      <c r="CY662" s="4">
        <f>IF(COUNTIF($BT$5:$BT662,"&gt;=2")&gt;1,CY661,BR662)</f>
        <v>26</v>
      </c>
      <c r="CZ662" s="4">
        <f>IF(COUNTIF($BT$5:$BT662,"&gt;=2")&gt;1,CZ661,BS662)</f>
        <v>11.999999999999996</v>
      </c>
      <c r="DA662" s="4">
        <f>IF(COUNTIF($BT$5:$BT662,"&gt;=2")&gt;1,DA661,BT662)</f>
        <v>2</v>
      </c>
      <c r="DB662" s="4">
        <f>IF(COUNTIF($BT$5:$BT662,"&gt;=2")&gt;1,DB661,BU662)</f>
        <v>0</v>
      </c>
      <c r="DC662" s="4">
        <f>IF(COUNTIF($BZ$5:$BZ662,"&gt;=2")&gt;1,DC661,BV662)</f>
        <v>0</v>
      </c>
      <c r="DD662" s="4">
        <f>IF(COUNTIF($BZ$5:$BZ662,"&gt;=2")&gt;1,DD661,BW662)</f>
        <v>0</v>
      </c>
      <c r="DE662" s="4">
        <f>IF(COUNTIF($BZ$5:$BZ662,"&gt;=2")&gt;1,DE661,BX662)</f>
        <v>320</v>
      </c>
      <c r="DF662" s="4">
        <f>IF(COUNTIF($BZ$5:$BZ662,"&gt;=2")&gt;1,DF661,BY662)</f>
        <v>77.999999999999986</v>
      </c>
      <c r="DG662" s="4">
        <f>IF(COUNTIF($BZ$5:$BZ662,"&gt;=2")&gt;1,DG661,BZ662)</f>
        <v>2</v>
      </c>
      <c r="DH662" s="4">
        <f t="shared" si="466"/>
        <v>0</v>
      </c>
      <c r="DI662" s="4">
        <f t="shared" si="467"/>
        <v>0</v>
      </c>
      <c r="DJ662" s="4">
        <f t="shared" si="468"/>
        <v>0</v>
      </c>
      <c r="DK662" s="4">
        <f t="shared" si="469"/>
        <v>193.03</v>
      </c>
      <c r="DL662" s="4">
        <f t="shared" si="470"/>
        <v>5.9700000000000051</v>
      </c>
      <c r="DM662" s="4">
        <f t="shared" si="471"/>
        <v>7</v>
      </c>
      <c r="DN662" s="4">
        <f t="shared" si="472"/>
        <v>13.999999999999998</v>
      </c>
      <c r="DO662" s="4">
        <f t="shared" si="473"/>
        <v>40</v>
      </c>
      <c r="DP662" s="4">
        <f t="shared" si="474"/>
        <v>400</v>
      </c>
      <c r="DQ662" s="4">
        <f t="shared" si="475"/>
        <v>199</v>
      </c>
      <c r="DS662" s="4">
        <v>658</v>
      </c>
      <c r="DT662" s="4">
        <f>$CK662+INDEX(节奏总纲!D$4:D$163,基础状态预估!$C$2)</f>
        <v>682.00483399593907</v>
      </c>
      <c r="DU662" s="4">
        <f>$CK662+INDEX(节奏总纲!E$4:E$163,基础状态预估!$C$2)</f>
        <v>676.28268396026408</v>
      </c>
      <c r="DV662" s="4">
        <f>$CK662+INDEX(节奏总纲!F$4:F$163,基础状态预估!$C$2)</f>
        <v>669.39220630709644</v>
      </c>
      <c r="DW662" s="4">
        <f>$CK662+INDEX(节奏总纲!G$4:G$163,基础状态预估!$C$2)</f>
        <v>661.03246816526348</v>
      </c>
      <c r="DX662" s="4">
        <f>$CK662+INDEX(节奏总纲!H$4:H$163,基础状态预估!$C$2)</f>
        <v>650.69453894381218</v>
      </c>
      <c r="DY662" s="4">
        <f t="shared" si="476"/>
        <v>11.899999999999999</v>
      </c>
      <c r="DZ662" s="4">
        <f t="shared" si="477"/>
        <v>33</v>
      </c>
      <c r="EA662" s="4">
        <f t="shared" si="478"/>
        <v>334.1</v>
      </c>
      <c r="EB662" s="4">
        <f t="shared" si="479"/>
        <v>273.02999999999997</v>
      </c>
      <c r="EC662" s="4">
        <f t="shared" si="480"/>
        <v>7.9700000000000051</v>
      </c>
    </row>
    <row r="663" spans="58:133" x14ac:dyDescent="0.15">
      <c r="BF663" s="4">
        <v>659</v>
      </c>
      <c r="BG663" s="4">
        <f t="shared" si="462"/>
        <v>461.29999999999995</v>
      </c>
      <c r="BH663" s="4">
        <f t="shared" si="463"/>
        <v>197.7</v>
      </c>
      <c r="BL663" s="4">
        <f t="shared" si="451"/>
        <v>326.5</v>
      </c>
      <c r="BM663" s="4">
        <f t="shared" si="452"/>
        <v>228.54999999999998</v>
      </c>
      <c r="BN663" s="4">
        <f t="shared" si="453"/>
        <v>97.95</v>
      </c>
      <c r="BR663" s="4">
        <f t="shared" si="454"/>
        <v>416</v>
      </c>
      <c r="BS663" s="4">
        <f t="shared" si="455"/>
        <v>191.99999999999994</v>
      </c>
      <c r="BT663" s="4">
        <f t="shared" si="456"/>
        <v>32</v>
      </c>
      <c r="BX663" s="4">
        <f t="shared" si="457"/>
        <v>480</v>
      </c>
      <c r="BY663" s="4">
        <f t="shared" si="458"/>
        <v>116.99999999999997</v>
      </c>
      <c r="BZ663" s="4">
        <f t="shared" si="459"/>
        <v>3</v>
      </c>
      <c r="CD663" s="4">
        <f t="shared" si="460"/>
        <v>194</v>
      </c>
      <c r="CE663" s="4">
        <f t="shared" si="461"/>
        <v>6.0000000000000053</v>
      </c>
      <c r="CF663" s="4">
        <f>IF(COUNTIF($BH$5:$BH663,"&gt;=2")&lt;=1,SUM($BG663:$BK663)*C$8,CF662)</f>
        <v>151200</v>
      </c>
      <c r="CG663" s="4">
        <f>IF(COUNTIF($BN$5:$BN663,"&gt;=2")&lt;=1,SUM($BL663:$BP663)*D$8,CG662)</f>
        <v>604799.99999999988</v>
      </c>
      <c r="CH663" s="4">
        <f>IF(COUNTIF($BT$5:$BT663,"&gt;=2")&lt;=1,SUM($BQ663:$BU663)*E$8,CH662)</f>
        <v>2592000</v>
      </c>
      <c r="CI663" s="4">
        <f>IF(COUNTIF($BZ$5:$BZ663,"&gt;=2")&lt;=1,SUM($BV663:$BZ663)*F$8,CI662)</f>
        <v>34560000</v>
      </c>
      <c r="CJ663" s="4">
        <f t="shared" si="464"/>
        <v>17280000</v>
      </c>
      <c r="CK663" s="4">
        <f t="shared" si="465"/>
        <v>638.75</v>
      </c>
      <c r="CM663" s="4">
        <v>659</v>
      </c>
      <c r="CN663" s="4">
        <f>IF(COUNTIF($BH$5:$BH663,"&gt;=2")&gt;1,CN662,BG663)</f>
        <v>4.8999999999999995</v>
      </c>
      <c r="CO663" s="4">
        <f>IF(COUNTIF($BH$5:$BH663,"&gt;=2")&gt;1,CO662,BH663)</f>
        <v>2.1</v>
      </c>
      <c r="CP663" s="4">
        <f>IF(COUNTIF($BH$5:$BH663,"&gt;=2")&gt;1,CP662,BI663)</f>
        <v>0</v>
      </c>
      <c r="CQ663" s="4">
        <f>IF(COUNTIF($BH$5:$BH663,"&gt;=2")&gt;1,CQ662,BJ663)</f>
        <v>0</v>
      </c>
      <c r="CR663" s="4">
        <f>IF(COUNTIF($BH$5:$BH663,"&gt;=2")&gt;1,CR662,BK663)</f>
        <v>0</v>
      </c>
      <c r="CS663" s="4">
        <f>IF(COUNTIF($BN$5:$BN663,"&gt;=2")&gt;1,CS662,BL663)</f>
        <v>7</v>
      </c>
      <c r="CT663" s="4">
        <f>IF(COUNTIF($BN$5:$BN663,"&gt;=2")&gt;1,CT662,BM663)</f>
        <v>4.8999999999999995</v>
      </c>
      <c r="CU663" s="4">
        <f>IF(COUNTIF($BN$5:$BN663,"&gt;=2")&gt;1,CU662,BN663)</f>
        <v>2.1</v>
      </c>
      <c r="CV663" s="4">
        <f>IF(COUNTIF($BN$5:$BN663,"&gt;=2")&gt;1,CV662,BO663)</f>
        <v>0</v>
      </c>
      <c r="CW663" s="4">
        <f>IF(COUNTIF($BN$5:$BN663,"&gt;=2")&gt;1,CW662,BP663)</f>
        <v>0</v>
      </c>
      <c r="CX663" s="4">
        <f>IF(COUNTIF($BT$5:$BT663,"&gt;=2")&gt;1,CX662,BQ663)</f>
        <v>0</v>
      </c>
      <c r="CY663" s="4">
        <f>IF(COUNTIF($BT$5:$BT663,"&gt;=2")&gt;1,CY662,BR663)</f>
        <v>26</v>
      </c>
      <c r="CZ663" s="4">
        <f>IF(COUNTIF($BT$5:$BT663,"&gt;=2")&gt;1,CZ662,BS663)</f>
        <v>11.999999999999996</v>
      </c>
      <c r="DA663" s="4">
        <f>IF(COUNTIF($BT$5:$BT663,"&gt;=2")&gt;1,DA662,BT663)</f>
        <v>2</v>
      </c>
      <c r="DB663" s="4">
        <f>IF(COUNTIF($BT$5:$BT663,"&gt;=2")&gt;1,DB662,BU663)</f>
        <v>0</v>
      </c>
      <c r="DC663" s="4">
        <f>IF(COUNTIF($BZ$5:$BZ663,"&gt;=2")&gt;1,DC662,BV663)</f>
        <v>0</v>
      </c>
      <c r="DD663" s="4">
        <f>IF(COUNTIF($BZ$5:$BZ663,"&gt;=2")&gt;1,DD662,BW663)</f>
        <v>0</v>
      </c>
      <c r="DE663" s="4">
        <f>IF(COUNTIF($BZ$5:$BZ663,"&gt;=2")&gt;1,DE662,BX663)</f>
        <v>320</v>
      </c>
      <c r="DF663" s="4">
        <f>IF(COUNTIF($BZ$5:$BZ663,"&gt;=2")&gt;1,DF662,BY663)</f>
        <v>77.999999999999986</v>
      </c>
      <c r="DG663" s="4">
        <f>IF(COUNTIF($BZ$5:$BZ663,"&gt;=2")&gt;1,DG662,BZ663)</f>
        <v>2</v>
      </c>
      <c r="DH663" s="4">
        <f t="shared" si="466"/>
        <v>0</v>
      </c>
      <c r="DI663" s="4">
        <f t="shared" si="467"/>
        <v>0</v>
      </c>
      <c r="DJ663" s="4">
        <f t="shared" si="468"/>
        <v>0</v>
      </c>
      <c r="DK663" s="4">
        <f t="shared" si="469"/>
        <v>194</v>
      </c>
      <c r="DL663" s="4">
        <f t="shared" si="470"/>
        <v>6.0000000000000053</v>
      </c>
      <c r="DM663" s="4">
        <f t="shared" si="471"/>
        <v>7</v>
      </c>
      <c r="DN663" s="4">
        <f t="shared" si="472"/>
        <v>13.999999999999998</v>
      </c>
      <c r="DO663" s="4">
        <f t="shared" si="473"/>
        <v>40</v>
      </c>
      <c r="DP663" s="4">
        <f t="shared" si="474"/>
        <v>400</v>
      </c>
      <c r="DQ663" s="4">
        <f t="shared" si="475"/>
        <v>200</v>
      </c>
      <c r="DS663" s="4">
        <v>659</v>
      </c>
      <c r="DT663" s="4">
        <f>$CK663+INDEX(节奏总纲!D$4:D$163,基础状态预估!$C$2)</f>
        <v>683.00483399593907</v>
      </c>
      <c r="DU663" s="4">
        <f>$CK663+INDEX(节奏总纲!E$4:E$163,基础状态预估!$C$2)</f>
        <v>677.28268396026408</v>
      </c>
      <c r="DV663" s="4">
        <f>$CK663+INDEX(节奏总纲!F$4:F$163,基础状态预估!$C$2)</f>
        <v>670.39220630709644</v>
      </c>
      <c r="DW663" s="4">
        <f>$CK663+INDEX(节奏总纲!G$4:G$163,基础状态预估!$C$2)</f>
        <v>662.03246816526348</v>
      </c>
      <c r="DX663" s="4">
        <f>$CK663+INDEX(节奏总纲!H$4:H$163,基础状态预估!$C$2)</f>
        <v>651.69453894381218</v>
      </c>
      <c r="DY663" s="4">
        <f t="shared" si="476"/>
        <v>11.899999999999999</v>
      </c>
      <c r="DZ663" s="4">
        <f t="shared" si="477"/>
        <v>33</v>
      </c>
      <c r="EA663" s="4">
        <f t="shared" si="478"/>
        <v>334.1</v>
      </c>
      <c r="EB663" s="4">
        <f t="shared" si="479"/>
        <v>274</v>
      </c>
      <c r="EC663" s="4">
        <f t="shared" si="480"/>
        <v>8.0000000000000053</v>
      </c>
    </row>
    <row r="664" spans="58:133" x14ac:dyDescent="0.15">
      <c r="BF664" s="4">
        <v>660</v>
      </c>
      <c r="BG664" s="4">
        <f t="shared" si="462"/>
        <v>461.99999999999994</v>
      </c>
      <c r="BH664" s="4">
        <f t="shared" si="463"/>
        <v>198</v>
      </c>
      <c r="BL664" s="4">
        <f t="shared" si="451"/>
        <v>327</v>
      </c>
      <c r="BM664" s="4">
        <f t="shared" si="452"/>
        <v>228.89999999999998</v>
      </c>
      <c r="BN664" s="4">
        <f t="shared" si="453"/>
        <v>98.1</v>
      </c>
      <c r="BR664" s="4">
        <f t="shared" si="454"/>
        <v>416.65000000000003</v>
      </c>
      <c r="BS664" s="4">
        <f t="shared" si="455"/>
        <v>192.29999999999995</v>
      </c>
      <c r="BT664" s="4">
        <f t="shared" si="456"/>
        <v>32.050000000000004</v>
      </c>
      <c r="BX664" s="4">
        <f t="shared" si="457"/>
        <v>480.8</v>
      </c>
      <c r="BY664" s="4">
        <f t="shared" si="458"/>
        <v>117.19499999999996</v>
      </c>
      <c r="BZ664" s="4">
        <f t="shared" si="459"/>
        <v>3.0049999999999999</v>
      </c>
      <c r="CD664" s="4">
        <f t="shared" si="460"/>
        <v>194.97</v>
      </c>
      <c r="CE664" s="4">
        <f t="shared" si="461"/>
        <v>6.0300000000000056</v>
      </c>
      <c r="CF664" s="4">
        <f>IF(COUNTIF($BH$5:$BH664,"&gt;=2")&lt;=1,SUM($BG664:$BK664)*C$8,CF663)</f>
        <v>151200</v>
      </c>
      <c r="CG664" s="4">
        <f>IF(COUNTIF($BN$5:$BN664,"&gt;=2")&lt;=1,SUM($BL664:$BP664)*D$8,CG663)</f>
        <v>604799.99999999988</v>
      </c>
      <c r="CH664" s="4">
        <f>IF(COUNTIF($BT$5:$BT664,"&gt;=2")&lt;=1,SUM($BQ664:$BU664)*E$8,CH663)</f>
        <v>2592000</v>
      </c>
      <c r="CI664" s="4">
        <f>IF(COUNTIF($BZ$5:$BZ664,"&gt;=2")&lt;=1,SUM($BV664:$BZ664)*F$8,CI663)</f>
        <v>34560000</v>
      </c>
      <c r="CJ664" s="4">
        <f t="shared" si="464"/>
        <v>17366400</v>
      </c>
      <c r="CK664" s="4">
        <f t="shared" si="465"/>
        <v>639.75</v>
      </c>
      <c r="CM664" s="4">
        <v>660</v>
      </c>
      <c r="CN664" s="4">
        <f>IF(COUNTIF($BH$5:$BH664,"&gt;=2")&gt;1,CN663,BG664)</f>
        <v>4.8999999999999995</v>
      </c>
      <c r="CO664" s="4">
        <f>IF(COUNTIF($BH$5:$BH664,"&gt;=2")&gt;1,CO663,BH664)</f>
        <v>2.1</v>
      </c>
      <c r="CP664" s="4">
        <f>IF(COUNTIF($BH$5:$BH664,"&gt;=2")&gt;1,CP663,BI664)</f>
        <v>0</v>
      </c>
      <c r="CQ664" s="4">
        <f>IF(COUNTIF($BH$5:$BH664,"&gt;=2")&gt;1,CQ663,BJ664)</f>
        <v>0</v>
      </c>
      <c r="CR664" s="4">
        <f>IF(COUNTIF($BH$5:$BH664,"&gt;=2")&gt;1,CR663,BK664)</f>
        <v>0</v>
      </c>
      <c r="CS664" s="4">
        <f>IF(COUNTIF($BN$5:$BN664,"&gt;=2")&gt;1,CS663,BL664)</f>
        <v>7</v>
      </c>
      <c r="CT664" s="4">
        <f>IF(COUNTIF($BN$5:$BN664,"&gt;=2")&gt;1,CT663,BM664)</f>
        <v>4.8999999999999995</v>
      </c>
      <c r="CU664" s="4">
        <f>IF(COUNTIF($BN$5:$BN664,"&gt;=2")&gt;1,CU663,BN664)</f>
        <v>2.1</v>
      </c>
      <c r="CV664" s="4">
        <f>IF(COUNTIF($BN$5:$BN664,"&gt;=2")&gt;1,CV663,BO664)</f>
        <v>0</v>
      </c>
      <c r="CW664" s="4">
        <f>IF(COUNTIF($BN$5:$BN664,"&gt;=2")&gt;1,CW663,BP664)</f>
        <v>0</v>
      </c>
      <c r="CX664" s="4">
        <f>IF(COUNTIF($BT$5:$BT664,"&gt;=2")&gt;1,CX663,BQ664)</f>
        <v>0</v>
      </c>
      <c r="CY664" s="4">
        <f>IF(COUNTIF($BT$5:$BT664,"&gt;=2")&gt;1,CY663,BR664)</f>
        <v>26</v>
      </c>
      <c r="CZ664" s="4">
        <f>IF(COUNTIF($BT$5:$BT664,"&gt;=2")&gt;1,CZ663,BS664)</f>
        <v>11.999999999999996</v>
      </c>
      <c r="DA664" s="4">
        <f>IF(COUNTIF($BT$5:$BT664,"&gt;=2")&gt;1,DA663,BT664)</f>
        <v>2</v>
      </c>
      <c r="DB664" s="4">
        <f>IF(COUNTIF($BT$5:$BT664,"&gt;=2")&gt;1,DB663,BU664)</f>
        <v>0</v>
      </c>
      <c r="DC664" s="4">
        <f>IF(COUNTIF($BZ$5:$BZ664,"&gt;=2")&gt;1,DC663,BV664)</f>
        <v>0</v>
      </c>
      <c r="DD664" s="4">
        <f>IF(COUNTIF($BZ$5:$BZ664,"&gt;=2")&gt;1,DD663,BW664)</f>
        <v>0</v>
      </c>
      <c r="DE664" s="4">
        <f>IF(COUNTIF($BZ$5:$BZ664,"&gt;=2")&gt;1,DE663,BX664)</f>
        <v>320</v>
      </c>
      <c r="DF664" s="4">
        <f>IF(COUNTIF($BZ$5:$BZ664,"&gt;=2")&gt;1,DF663,BY664)</f>
        <v>77.999999999999986</v>
      </c>
      <c r="DG664" s="4">
        <f>IF(COUNTIF($BZ$5:$BZ664,"&gt;=2")&gt;1,DG663,BZ664)</f>
        <v>2</v>
      </c>
      <c r="DH664" s="4">
        <f t="shared" si="466"/>
        <v>0</v>
      </c>
      <c r="DI664" s="4">
        <f t="shared" si="467"/>
        <v>0</v>
      </c>
      <c r="DJ664" s="4">
        <f t="shared" si="468"/>
        <v>0</v>
      </c>
      <c r="DK664" s="4">
        <f t="shared" si="469"/>
        <v>194.97</v>
      </c>
      <c r="DL664" s="4">
        <f t="shared" si="470"/>
        <v>6.0300000000000056</v>
      </c>
      <c r="DM664" s="4">
        <f t="shared" si="471"/>
        <v>7</v>
      </c>
      <c r="DN664" s="4">
        <f t="shared" si="472"/>
        <v>13.999999999999998</v>
      </c>
      <c r="DO664" s="4">
        <f t="shared" si="473"/>
        <v>40</v>
      </c>
      <c r="DP664" s="4">
        <f t="shared" si="474"/>
        <v>400</v>
      </c>
      <c r="DQ664" s="4">
        <f t="shared" si="475"/>
        <v>201</v>
      </c>
      <c r="DS664" s="4">
        <v>660</v>
      </c>
      <c r="DT664" s="4">
        <f>$CK664+INDEX(节奏总纲!D$4:D$163,基础状态预估!$C$2)</f>
        <v>684.00483399593907</v>
      </c>
      <c r="DU664" s="4">
        <f>$CK664+INDEX(节奏总纲!E$4:E$163,基础状态预估!$C$2)</f>
        <v>678.28268396026408</v>
      </c>
      <c r="DV664" s="4">
        <f>$CK664+INDEX(节奏总纲!F$4:F$163,基础状态预估!$C$2)</f>
        <v>671.39220630709644</v>
      </c>
      <c r="DW664" s="4">
        <f>$CK664+INDEX(节奏总纲!G$4:G$163,基础状态预估!$C$2)</f>
        <v>663.03246816526348</v>
      </c>
      <c r="DX664" s="4">
        <f>$CK664+INDEX(节奏总纲!H$4:H$163,基础状态预估!$C$2)</f>
        <v>652.69453894381218</v>
      </c>
      <c r="DY664" s="4">
        <f t="shared" si="476"/>
        <v>11.899999999999999</v>
      </c>
      <c r="DZ664" s="4">
        <f t="shared" si="477"/>
        <v>33</v>
      </c>
      <c r="EA664" s="4">
        <f t="shared" si="478"/>
        <v>334.1</v>
      </c>
      <c r="EB664" s="4">
        <f t="shared" si="479"/>
        <v>274.96999999999997</v>
      </c>
      <c r="EC664" s="4">
        <f t="shared" si="480"/>
        <v>8.0300000000000047</v>
      </c>
    </row>
    <row r="665" spans="58:133" x14ac:dyDescent="0.15">
      <c r="BF665" s="4">
        <v>661</v>
      </c>
      <c r="BG665" s="4">
        <f t="shared" si="462"/>
        <v>462.7</v>
      </c>
      <c r="BH665" s="4">
        <f t="shared" si="463"/>
        <v>198.29999999999998</v>
      </c>
      <c r="BL665" s="4">
        <f t="shared" si="451"/>
        <v>327.5</v>
      </c>
      <c r="BM665" s="4">
        <f t="shared" si="452"/>
        <v>229.24999999999997</v>
      </c>
      <c r="BN665" s="4">
        <f t="shared" si="453"/>
        <v>98.25</v>
      </c>
      <c r="BR665" s="4">
        <f t="shared" si="454"/>
        <v>417.3</v>
      </c>
      <c r="BS665" s="4">
        <f t="shared" si="455"/>
        <v>192.59999999999997</v>
      </c>
      <c r="BT665" s="4">
        <f t="shared" si="456"/>
        <v>32.1</v>
      </c>
      <c r="BX665" s="4">
        <f t="shared" si="457"/>
        <v>481.6</v>
      </c>
      <c r="BY665" s="4">
        <f t="shared" si="458"/>
        <v>117.38999999999997</v>
      </c>
      <c r="BZ665" s="4">
        <f t="shared" si="459"/>
        <v>3.0100000000000002</v>
      </c>
      <c r="CD665" s="4">
        <f t="shared" si="460"/>
        <v>195.94</v>
      </c>
      <c r="CE665" s="4">
        <f t="shared" si="461"/>
        <v>6.0600000000000058</v>
      </c>
      <c r="CF665" s="4">
        <f>IF(COUNTIF($BH$5:$BH665,"&gt;=2")&lt;=1,SUM($BG665:$BK665)*C$8,CF664)</f>
        <v>151200</v>
      </c>
      <c r="CG665" s="4">
        <f>IF(COUNTIF($BN$5:$BN665,"&gt;=2")&lt;=1,SUM($BL665:$BP665)*D$8,CG664)</f>
        <v>604799.99999999988</v>
      </c>
      <c r="CH665" s="4">
        <f>IF(COUNTIF($BT$5:$BT665,"&gt;=2")&lt;=1,SUM($BQ665:$BU665)*E$8,CH664)</f>
        <v>2592000</v>
      </c>
      <c r="CI665" s="4">
        <f>IF(COUNTIF($BZ$5:$BZ665,"&gt;=2")&lt;=1,SUM($BV665:$BZ665)*F$8,CI664)</f>
        <v>34560000</v>
      </c>
      <c r="CJ665" s="4">
        <f t="shared" si="464"/>
        <v>17452800</v>
      </c>
      <c r="CK665" s="4">
        <f t="shared" si="465"/>
        <v>640.75</v>
      </c>
      <c r="CM665" s="4">
        <v>661</v>
      </c>
      <c r="CN665" s="4">
        <f>IF(COUNTIF($BH$5:$BH665,"&gt;=2")&gt;1,CN664,BG665)</f>
        <v>4.8999999999999995</v>
      </c>
      <c r="CO665" s="4">
        <f>IF(COUNTIF($BH$5:$BH665,"&gt;=2")&gt;1,CO664,BH665)</f>
        <v>2.1</v>
      </c>
      <c r="CP665" s="4">
        <f>IF(COUNTIF($BH$5:$BH665,"&gt;=2")&gt;1,CP664,BI665)</f>
        <v>0</v>
      </c>
      <c r="CQ665" s="4">
        <f>IF(COUNTIF($BH$5:$BH665,"&gt;=2")&gt;1,CQ664,BJ665)</f>
        <v>0</v>
      </c>
      <c r="CR665" s="4">
        <f>IF(COUNTIF($BH$5:$BH665,"&gt;=2")&gt;1,CR664,BK665)</f>
        <v>0</v>
      </c>
      <c r="CS665" s="4">
        <f>IF(COUNTIF($BN$5:$BN665,"&gt;=2")&gt;1,CS664,BL665)</f>
        <v>7</v>
      </c>
      <c r="CT665" s="4">
        <f>IF(COUNTIF($BN$5:$BN665,"&gt;=2")&gt;1,CT664,BM665)</f>
        <v>4.8999999999999995</v>
      </c>
      <c r="CU665" s="4">
        <f>IF(COUNTIF($BN$5:$BN665,"&gt;=2")&gt;1,CU664,BN665)</f>
        <v>2.1</v>
      </c>
      <c r="CV665" s="4">
        <f>IF(COUNTIF($BN$5:$BN665,"&gt;=2")&gt;1,CV664,BO665)</f>
        <v>0</v>
      </c>
      <c r="CW665" s="4">
        <f>IF(COUNTIF($BN$5:$BN665,"&gt;=2")&gt;1,CW664,BP665)</f>
        <v>0</v>
      </c>
      <c r="CX665" s="4">
        <f>IF(COUNTIF($BT$5:$BT665,"&gt;=2")&gt;1,CX664,BQ665)</f>
        <v>0</v>
      </c>
      <c r="CY665" s="4">
        <f>IF(COUNTIF($BT$5:$BT665,"&gt;=2")&gt;1,CY664,BR665)</f>
        <v>26</v>
      </c>
      <c r="CZ665" s="4">
        <f>IF(COUNTIF($BT$5:$BT665,"&gt;=2")&gt;1,CZ664,BS665)</f>
        <v>11.999999999999996</v>
      </c>
      <c r="DA665" s="4">
        <f>IF(COUNTIF($BT$5:$BT665,"&gt;=2")&gt;1,DA664,BT665)</f>
        <v>2</v>
      </c>
      <c r="DB665" s="4">
        <f>IF(COUNTIF($BT$5:$BT665,"&gt;=2")&gt;1,DB664,BU665)</f>
        <v>0</v>
      </c>
      <c r="DC665" s="4">
        <f>IF(COUNTIF($BZ$5:$BZ665,"&gt;=2")&gt;1,DC664,BV665)</f>
        <v>0</v>
      </c>
      <c r="DD665" s="4">
        <f>IF(COUNTIF($BZ$5:$BZ665,"&gt;=2")&gt;1,DD664,BW665)</f>
        <v>0</v>
      </c>
      <c r="DE665" s="4">
        <f>IF(COUNTIF($BZ$5:$BZ665,"&gt;=2")&gt;1,DE664,BX665)</f>
        <v>320</v>
      </c>
      <c r="DF665" s="4">
        <f>IF(COUNTIF($BZ$5:$BZ665,"&gt;=2")&gt;1,DF664,BY665)</f>
        <v>77.999999999999986</v>
      </c>
      <c r="DG665" s="4">
        <f>IF(COUNTIF($BZ$5:$BZ665,"&gt;=2")&gt;1,DG664,BZ665)</f>
        <v>2</v>
      </c>
      <c r="DH665" s="4">
        <f t="shared" si="466"/>
        <v>0</v>
      </c>
      <c r="DI665" s="4">
        <f t="shared" si="467"/>
        <v>0</v>
      </c>
      <c r="DJ665" s="4">
        <f t="shared" si="468"/>
        <v>0</v>
      </c>
      <c r="DK665" s="4">
        <f t="shared" si="469"/>
        <v>195.94</v>
      </c>
      <c r="DL665" s="4">
        <f t="shared" si="470"/>
        <v>6.0600000000000058</v>
      </c>
      <c r="DM665" s="4">
        <f t="shared" si="471"/>
        <v>7</v>
      </c>
      <c r="DN665" s="4">
        <f t="shared" si="472"/>
        <v>13.999999999999998</v>
      </c>
      <c r="DO665" s="4">
        <f t="shared" si="473"/>
        <v>40</v>
      </c>
      <c r="DP665" s="4">
        <f t="shared" si="474"/>
        <v>400</v>
      </c>
      <c r="DQ665" s="4">
        <f t="shared" si="475"/>
        <v>202</v>
      </c>
      <c r="DS665" s="4">
        <v>661</v>
      </c>
      <c r="DT665" s="4">
        <f>$CK665+INDEX(节奏总纲!D$4:D$163,基础状态预估!$C$2)</f>
        <v>685.00483399593907</v>
      </c>
      <c r="DU665" s="4">
        <f>$CK665+INDEX(节奏总纲!E$4:E$163,基础状态预估!$C$2)</f>
        <v>679.28268396026408</v>
      </c>
      <c r="DV665" s="4">
        <f>$CK665+INDEX(节奏总纲!F$4:F$163,基础状态预估!$C$2)</f>
        <v>672.39220630709644</v>
      </c>
      <c r="DW665" s="4">
        <f>$CK665+INDEX(节奏总纲!G$4:G$163,基础状态预估!$C$2)</f>
        <v>664.03246816526348</v>
      </c>
      <c r="DX665" s="4">
        <f>$CK665+INDEX(节奏总纲!H$4:H$163,基础状态预估!$C$2)</f>
        <v>653.69453894381218</v>
      </c>
      <c r="DY665" s="4">
        <f t="shared" si="476"/>
        <v>11.899999999999999</v>
      </c>
      <c r="DZ665" s="4">
        <f t="shared" si="477"/>
        <v>33</v>
      </c>
      <c r="EA665" s="4">
        <f t="shared" si="478"/>
        <v>334.1</v>
      </c>
      <c r="EB665" s="4">
        <f t="shared" si="479"/>
        <v>275.94</v>
      </c>
      <c r="EC665" s="4">
        <f t="shared" si="480"/>
        <v>8.0600000000000058</v>
      </c>
    </row>
    <row r="666" spans="58:133" x14ac:dyDescent="0.15">
      <c r="BF666" s="4">
        <v>662</v>
      </c>
      <c r="BG666" s="4">
        <f t="shared" si="462"/>
        <v>463.4</v>
      </c>
      <c r="BH666" s="4">
        <f t="shared" si="463"/>
        <v>198.6</v>
      </c>
      <c r="BL666" s="4">
        <f t="shared" si="451"/>
        <v>328</v>
      </c>
      <c r="BM666" s="4">
        <f t="shared" si="452"/>
        <v>229.6</v>
      </c>
      <c r="BN666" s="4">
        <f t="shared" si="453"/>
        <v>98.399999999999991</v>
      </c>
      <c r="BR666" s="4">
        <f t="shared" si="454"/>
        <v>417.95</v>
      </c>
      <c r="BS666" s="4">
        <f t="shared" si="455"/>
        <v>192.89999999999995</v>
      </c>
      <c r="BT666" s="4">
        <f t="shared" si="456"/>
        <v>32.15</v>
      </c>
      <c r="BX666" s="4">
        <f t="shared" si="457"/>
        <v>482.40000000000003</v>
      </c>
      <c r="BY666" s="4">
        <f t="shared" si="458"/>
        <v>117.58499999999997</v>
      </c>
      <c r="BZ666" s="4">
        <f t="shared" si="459"/>
        <v>3.0150000000000001</v>
      </c>
      <c r="CD666" s="4">
        <f t="shared" si="460"/>
        <v>196.91</v>
      </c>
      <c r="CE666" s="4">
        <f t="shared" si="461"/>
        <v>6.0900000000000052</v>
      </c>
      <c r="CF666" s="4">
        <f>IF(COUNTIF($BH$5:$BH666,"&gt;=2")&lt;=1,SUM($BG666:$BK666)*C$8,CF665)</f>
        <v>151200</v>
      </c>
      <c r="CG666" s="4">
        <f>IF(COUNTIF($BN$5:$BN666,"&gt;=2")&lt;=1,SUM($BL666:$BP666)*D$8,CG665)</f>
        <v>604799.99999999988</v>
      </c>
      <c r="CH666" s="4">
        <f>IF(COUNTIF($BT$5:$BT666,"&gt;=2")&lt;=1,SUM($BQ666:$BU666)*E$8,CH665)</f>
        <v>2592000</v>
      </c>
      <c r="CI666" s="4">
        <f>IF(COUNTIF($BZ$5:$BZ666,"&gt;=2")&lt;=1,SUM($BV666:$BZ666)*F$8,CI665)</f>
        <v>34560000</v>
      </c>
      <c r="CJ666" s="4">
        <f t="shared" si="464"/>
        <v>17539200</v>
      </c>
      <c r="CK666" s="4">
        <f t="shared" si="465"/>
        <v>641.75</v>
      </c>
      <c r="CM666" s="4">
        <v>662</v>
      </c>
      <c r="CN666" s="4">
        <f>IF(COUNTIF($BH$5:$BH666,"&gt;=2")&gt;1,CN665,BG666)</f>
        <v>4.8999999999999995</v>
      </c>
      <c r="CO666" s="4">
        <f>IF(COUNTIF($BH$5:$BH666,"&gt;=2")&gt;1,CO665,BH666)</f>
        <v>2.1</v>
      </c>
      <c r="CP666" s="4">
        <f>IF(COUNTIF($BH$5:$BH666,"&gt;=2")&gt;1,CP665,BI666)</f>
        <v>0</v>
      </c>
      <c r="CQ666" s="4">
        <f>IF(COUNTIF($BH$5:$BH666,"&gt;=2")&gt;1,CQ665,BJ666)</f>
        <v>0</v>
      </c>
      <c r="CR666" s="4">
        <f>IF(COUNTIF($BH$5:$BH666,"&gt;=2")&gt;1,CR665,BK666)</f>
        <v>0</v>
      </c>
      <c r="CS666" s="4">
        <f>IF(COUNTIF($BN$5:$BN666,"&gt;=2")&gt;1,CS665,BL666)</f>
        <v>7</v>
      </c>
      <c r="CT666" s="4">
        <f>IF(COUNTIF($BN$5:$BN666,"&gt;=2")&gt;1,CT665,BM666)</f>
        <v>4.8999999999999995</v>
      </c>
      <c r="CU666" s="4">
        <f>IF(COUNTIF($BN$5:$BN666,"&gt;=2")&gt;1,CU665,BN666)</f>
        <v>2.1</v>
      </c>
      <c r="CV666" s="4">
        <f>IF(COUNTIF($BN$5:$BN666,"&gt;=2")&gt;1,CV665,BO666)</f>
        <v>0</v>
      </c>
      <c r="CW666" s="4">
        <f>IF(COUNTIF($BN$5:$BN666,"&gt;=2")&gt;1,CW665,BP666)</f>
        <v>0</v>
      </c>
      <c r="CX666" s="4">
        <f>IF(COUNTIF($BT$5:$BT666,"&gt;=2")&gt;1,CX665,BQ666)</f>
        <v>0</v>
      </c>
      <c r="CY666" s="4">
        <f>IF(COUNTIF($BT$5:$BT666,"&gt;=2")&gt;1,CY665,BR666)</f>
        <v>26</v>
      </c>
      <c r="CZ666" s="4">
        <f>IF(COUNTIF($BT$5:$BT666,"&gt;=2")&gt;1,CZ665,BS666)</f>
        <v>11.999999999999996</v>
      </c>
      <c r="DA666" s="4">
        <f>IF(COUNTIF($BT$5:$BT666,"&gt;=2")&gt;1,DA665,BT666)</f>
        <v>2</v>
      </c>
      <c r="DB666" s="4">
        <f>IF(COUNTIF($BT$5:$BT666,"&gt;=2")&gt;1,DB665,BU666)</f>
        <v>0</v>
      </c>
      <c r="DC666" s="4">
        <f>IF(COUNTIF($BZ$5:$BZ666,"&gt;=2")&gt;1,DC665,BV666)</f>
        <v>0</v>
      </c>
      <c r="DD666" s="4">
        <f>IF(COUNTIF($BZ$5:$BZ666,"&gt;=2")&gt;1,DD665,BW666)</f>
        <v>0</v>
      </c>
      <c r="DE666" s="4">
        <f>IF(COUNTIF($BZ$5:$BZ666,"&gt;=2")&gt;1,DE665,BX666)</f>
        <v>320</v>
      </c>
      <c r="DF666" s="4">
        <f>IF(COUNTIF($BZ$5:$BZ666,"&gt;=2")&gt;1,DF665,BY666)</f>
        <v>77.999999999999986</v>
      </c>
      <c r="DG666" s="4">
        <f>IF(COUNTIF($BZ$5:$BZ666,"&gt;=2")&gt;1,DG665,BZ666)</f>
        <v>2</v>
      </c>
      <c r="DH666" s="4">
        <f t="shared" si="466"/>
        <v>0</v>
      </c>
      <c r="DI666" s="4">
        <f t="shared" si="467"/>
        <v>0</v>
      </c>
      <c r="DJ666" s="4">
        <f t="shared" si="468"/>
        <v>0</v>
      </c>
      <c r="DK666" s="4">
        <f t="shared" si="469"/>
        <v>196.91</v>
      </c>
      <c r="DL666" s="4">
        <f t="shared" si="470"/>
        <v>6.0900000000000052</v>
      </c>
      <c r="DM666" s="4">
        <f t="shared" si="471"/>
        <v>7</v>
      </c>
      <c r="DN666" s="4">
        <f t="shared" si="472"/>
        <v>13.999999999999998</v>
      </c>
      <c r="DO666" s="4">
        <f t="shared" si="473"/>
        <v>40</v>
      </c>
      <c r="DP666" s="4">
        <f t="shared" si="474"/>
        <v>400</v>
      </c>
      <c r="DQ666" s="4">
        <f t="shared" si="475"/>
        <v>203</v>
      </c>
      <c r="DS666" s="4">
        <v>662</v>
      </c>
      <c r="DT666" s="4">
        <f>$CK666+INDEX(节奏总纲!D$4:D$163,基础状态预估!$C$2)</f>
        <v>686.00483399593907</v>
      </c>
      <c r="DU666" s="4">
        <f>$CK666+INDEX(节奏总纲!E$4:E$163,基础状态预估!$C$2)</f>
        <v>680.28268396026408</v>
      </c>
      <c r="DV666" s="4">
        <f>$CK666+INDEX(节奏总纲!F$4:F$163,基础状态预估!$C$2)</f>
        <v>673.39220630709644</v>
      </c>
      <c r="DW666" s="4">
        <f>$CK666+INDEX(节奏总纲!G$4:G$163,基础状态预估!$C$2)</f>
        <v>665.03246816526348</v>
      </c>
      <c r="DX666" s="4">
        <f>$CK666+INDEX(节奏总纲!H$4:H$163,基础状态预估!$C$2)</f>
        <v>654.69453894381218</v>
      </c>
      <c r="DY666" s="4">
        <f t="shared" si="476"/>
        <v>11.899999999999999</v>
      </c>
      <c r="DZ666" s="4">
        <f t="shared" si="477"/>
        <v>33</v>
      </c>
      <c r="EA666" s="4">
        <f t="shared" si="478"/>
        <v>334.1</v>
      </c>
      <c r="EB666" s="4">
        <f t="shared" si="479"/>
        <v>276.90999999999997</v>
      </c>
      <c r="EC666" s="4">
        <f t="shared" si="480"/>
        <v>8.0900000000000052</v>
      </c>
    </row>
    <row r="667" spans="58:133" x14ac:dyDescent="0.15">
      <c r="BF667" s="4">
        <v>663</v>
      </c>
      <c r="BG667" s="4">
        <f t="shared" si="462"/>
        <v>464.09999999999997</v>
      </c>
      <c r="BH667" s="4">
        <f t="shared" si="463"/>
        <v>198.9</v>
      </c>
      <c r="BL667" s="4">
        <f t="shared" si="451"/>
        <v>328.5</v>
      </c>
      <c r="BM667" s="4">
        <f t="shared" si="452"/>
        <v>229.95</v>
      </c>
      <c r="BN667" s="4">
        <f t="shared" si="453"/>
        <v>98.55</v>
      </c>
      <c r="BR667" s="4">
        <f t="shared" si="454"/>
        <v>418.6</v>
      </c>
      <c r="BS667" s="4">
        <f t="shared" si="455"/>
        <v>193.19999999999996</v>
      </c>
      <c r="BT667" s="4">
        <f t="shared" si="456"/>
        <v>32.200000000000003</v>
      </c>
      <c r="BX667" s="4">
        <f t="shared" si="457"/>
        <v>483.20000000000005</v>
      </c>
      <c r="BY667" s="4">
        <f t="shared" si="458"/>
        <v>117.77999999999997</v>
      </c>
      <c r="BZ667" s="4">
        <f t="shared" si="459"/>
        <v>3.02</v>
      </c>
      <c r="CD667" s="4">
        <f t="shared" si="460"/>
        <v>197.88</v>
      </c>
      <c r="CE667" s="4">
        <f t="shared" si="461"/>
        <v>6.1200000000000054</v>
      </c>
      <c r="CF667" s="4">
        <f>IF(COUNTIF($BH$5:$BH667,"&gt;=2")&lt;=1,SUM($BG667:$BK667)*C$8,CF666)</f>
        <v>151200</v>
      </c>
      <c r="CG667" s="4">
        <f>IF(COUNTIF($BN$5:$BN667,"&gt;=2")&lt;=1,SUM($BL667:$BP667)*D$8,CG666)</f>
        <v>604799.99999999988</v>
      </c>
      <c r="CH667" s="4">
        <f>IF(COUNTIF($BT$5:$BT667,"&gt;=2")&lt;=1,SUM($BQ667:$BU667)*E$8,CH666)</f>
        <v>2592000</v>
      </c>
      <c r="CI667" s="4">
        <f>IF(COUNTIF($BZ$5:$BZ667,"&gt;=2")&lt;=1,SUM($BV667:$BZ667)*F$8,CI666)</f>
        <v>34560000</v>
      </c>
      <c r="CJ667" s="4">
        <f t="shared" si="464"/>
        <v>17625600</v>
      </c>
      <c r="CK667" s="4">
        <f t="shared" si="465"/>
        <v>642.75</v>
      </c>
      <c r="CM667" s="4">
        <v>663</v>
      </c>
      <c r="CN667" s="4">
        <f>IF(COUNTIF($BH$5:$BH667,"&gt;=2")&gt;1,CN666,BG667)</f>
        <v>4.8999999999999995</v>
      </c>
      <c r="CO667" s="4">
        <f>IF(COUNTIF($BH$5:$BH667,"&gt;=2")&gt;1,CO666,BH667)</f>
        <v>2.1</v>
      </c>
      <c r="CP667" s="4">
        <f>IF(COUNTIF($BH$5:$BH667,"&gt;=2")&gt;1,CP666,BI667)</f>
        <v>0</v>
      </c>
      <c r="CQ667" s="4">
        <f>IF(COUNTIF($BH$5:$BH667,"&gt;=2")&gt;1,CQ666,BJ667)</f>
        <v>0</v>
      </c>
      <c r="CR667" s="4">
        <f>IF(COUNTIF($BH$5:$BH667,"&gt;=2")&gt;1,CR666,BK667)</f>
        <v>0</v>
      </c>
      <c r="CS667" s="4">
        <f>IF(COUNTIF($BN$5:$BN667,"&gt;=2")&gt;1,CS666,BL667)</f>
        <v>7</v>
      </c>
      <c r="CT667" s="4">
        <f>IF(COUNTIF($BN$5:$BN667,"&gt;=2")&gt;1,CT666,BM667)</f>
        <v>4.8999999999999995</v>
      </c>
      <c r="CU667" s="4">
        <f>IF(COUNTIF($BN$5:$BN667,"&gt;=2")&gt;1,CU666,BN667)</f>
        <v>2.1</v>
      </c>
      <c r="CV667" s="4">
        <f>IF(COUNTIF($BN$5:$BN667,"&gt;=2")&gt;1,CV666,BO667)</f>
        <v>0</v>
      </c>
      <c r="CW667" s="4">
        <f>IF(COUNTIF($BN$5:$BN667,"&gt;=2")&gt;1,CW666,BP667)</f>
        <v>0</v>
      </c>
      <c r="CX667" s="4">
        <f>IF(COUNTIF($BT$5:$BT667,"&gt;=2")&gt;1,CX666,BQ667)</f>
        <v>0</v>
      </c>
      <c r="CY667" s="4">
        <f>IF(COUNTIF($BT$5:$BT667,"&gt;=2")&gt;1,CY666,BR667)</f>
        <v>26</v>
      </c>
      <c r="CZ667" s="4">
        <f>IF(COUNTIF($BT$5:$BT667,"&gt;=2")&gt;1,CZ666,BS667)</f>
        <v>11.999999999999996</v>
      </c>
      <c r="DA667" s="4">
        <f>IF(COUNTIF($BT$5:$BT667,"&gt;=2")&gt;1,DA666,BT667)</f>
        <v>2</v>
      </c>
      <c r="DB667" s="4">
        <f>IF(COUNTIF($BT$5:$BT667,"&gt;=2")&gt;1,DB666,BU667)</f>
        <v>0</v>
      </c>
      <c r="DC667" s="4">
        <f>IF(COUNTIF($BZ$5:$BZ667,"&gt;=2")&gt;1,DC666,BV667)</f>
        <v>0</v>
      </c>
      <c r="DD667" s="4">
        <f>IF(COUNTIF($BZ$5:$BZ667,"&gt;=2")&gt;1,DD666,BW667)</f>
        <v>0</v>
      </c>
      <c r="DE667" s="4">
        <f>IF(COUNTIF($BZ$5:$BZ667,"&gt;=2")&gt;1,DE666,BX667)</f>
        <v>320</v>
      </c>
      <c r="DF667" s="4">
        <f>IF(COUNTIF($BZ$5:$BZ667,"&gt;=2")&gt;1,DF666,BY667)</f>
        <v>77.999999999999986</v>
      </c>
      <c r="DG667" s="4">
        <f>IF(COUNTIF($BZ$5:$BZ667,"&gt;=2")&gt;1,DG666,BZ667)</f>
        <v>2</v>
      </c>
      <c r="DH667" s="4">
        <f t="shared" si="466"/>
        <v>0</v>
      </c>
      <c r="DI667" s="4">
        <f t="shared" si="467"/>
        <v>0</v>
      </c>
      <c r="DJ667" s="4">
        <f t="shared" si="468"/>
        <v>0</v>
      </c>
      <c r="DK667" s="4">
        <f t="shared" si="469"/>
        <v>197.88</v>
      </c>
      <c r="DL667" s="4">
        <f t="shared" si="470"/>
        <v>6.1200000000000054</v>
      </c>
      <c r="DM667" s="4">
        <f t="shared" si="471"/>
        <v>7</v>
      </c>
      <c r="DN667" s="4">
        <f t="shared" si="472"/>
        <v>13.999999999999998</v>
      </c>
      <c r="DO667" s="4">
        <f t="shared" si="473"/>
        <v>40</v>
      </c>
      <c r="DP667" s="4">
        <f t="shared" si="474"/>
        <v>400</v>
      </c>
      <c r="DQ667" s="4">
        <f t="shared" si="475"/>
        <v>204</v>
      </c>
      <c r="DS667" s="4">
        <v>663</v>
      </c>
      <c r="DT667" s="4">
        <f>$CK667+INDEX(节奏总纲!D$4:D$163,基础状态预估!$C$2)</f>
        <v>687.00483399593907</v>
      </c>
      <c r="DU667" s="4">
        <f>$CK667+INDEX(节奏总纲!E$4:E$163,基础状态预估!$C$2)</f>
        <v>681.28268396026408</v>
      </c>
      <c r="DV667" s="4">
        <f>$CK667+INDEX(节奏总纲!F$4:F$163,基础状态预估!$C$2)</f>
        <v>674.39220630709644</v>
      </c>
      <c r="DW667" s="4">
        <f>$CK667+INDEX(节奏总纲!G$4:G$163,基础状态预估!$C$2)</f>
        <v>666.03246816526348</v>
      </c>
      <c r="DX667" s="4">
        <f>$CK667+INDEX(节奏总纲!H$4:H$163,基础状态预估!$C$2)</f>
        <v>655.69453894381218</v>
      </c>
      <c r="DY667" s="4">
        <f t="shared" si="476"/>
        <v>11.899999999999999</v>
      </c>
      <c r="DZ667" s="4">
        <f t="shared" si="477"/>
        <v>33</v>
      </c>
      <c r="EA667" s="4">
        <f t="shared" si="478"/>
        <v>334.1</v>
      </c>
      <c r="EB667" s="4">
        <f t="shared" si="479"/>
        <v>277.88</v>
      </c>
      <c r="EC667" s="4">
        <f t="shared" si="480"/>
        <v>8.1200000000000045</v>
      </c>
    </row>
    <row r="668" spans="58:133" x14ac:dyDescent="0.15">
      <c r="BF668" s="4">
        <v>664</v>
      </c>
      <c r="BG668" s="4">
        <f t="shared" si="462"/>
        <v>464.79999999999995</v>
      </c>
      <c r="BH668" s="4">
        <f t="shared" si="463"/>
        <v>199.2</v>
      </c>
      <c r="BL668" s="4">
        <f t="shared" si="451"/>
        <v>329</v>
      </c>
      <c r="BM668" s="4">
        <f t="shared" si="452"/>
        <v>230.29999999999998</v>
      </c>
      <c r="BN668" s="4">
        <f t="shared" si="453"/>
        <v>98.7</v>
      </c>
      <c r="BR668" s="4">
        <f t="shared" si="454"/>
        <v>419.25</v>
      </c>
      <c r="BS668" s="4">
        <f t="shared" si="455"/>
        <v>193.49999999999994</v>
      </c>
      <c r="BT668" s="4">
        <f t="shared" si="456"/>
        <v>32.25</v>
      </c>
      <c r="BX668" s="4">
        <f t="shared" si="457"/>
        <v>484</v>
      </c>
      <c r="BY668" s="4">
        <f t="shared" si="458"/>
        <v>117.97499999999997</v>
      </c>
      <c r="BZ668" s="4">
        <f t="shared" si="459"/>
        <v>3.0249999999999999</v>
      </c>
      <c r="CD668" s="4">
        <f t="shared" si="460"/>
        <v>198.85</v>
      </c>
      <c r="CE668" s="4">
        <f t="shared" si="461"/>
        <v>6.1500000000000057</v>
      </c>
      <c r="CF668" s="4">
        <f>IF(COUNTIF($BH$5:$BH668,"&gt;=2")&lt;=1,SUM($BG668:$BK668)*C$8,CF667)</f>
        <v>151200</v>
      </c>
      <c r="CG668" s="4">
        <f>IF(COUNTIF($BN$5:$BN668,"&gt;=2")&lt;=1,SUM($BL668:$BP668)*D$8,CG667)</f>
        <v>604799.99999999988</v>
      </c>
      <c r="CH668" s="4">
        <f>IF(COUNTIF($BT$5:$BT668,"&gt;=2")&lt;=1,SUM($BQ668:$BU668)*E$8,CH667)</f>
        <v>2592000</v>
      </c>
      <c r="CI668" s="4">
        <f>IF(COUNTIF($BZ$5:$BZ668,"&gt;=2")&lt;=1,SUM($BV668:$BZ668)*F$8,CI667)</f>
        <v>34560000</v>
      </c>
      <c r="CJ668" s="4">
        <f t="shared" si="464"/>
        <v>17712000</v>
      </c>
      <c r="CK668" s="4">
        <f t="shared" si="465"/>
        <v>643.75</v>
      </c>
      <c r="CM668" s="4">
        <v>664</v>
      </c>
      <c r="CN668" s="4">
        <f>IF(COUNTIF($BH$5:$BH668,"&gt;=2")&gt;1,CN667,BG668)</f>
        <v>4.8999999999999995</v>
      </c>
      <c r="CO668" s="4">
        <f>IF(COUNTIF($BH$5:$BH668,"&gt;=2")&gt;1,CO667,BH668)</f>
        <v>2.1</v>
      </c>
      <c r="CP668" s="4">
        <f>IF(COUNTIF($BH$5:$BH668,"&gt;=2")&gt;1,CP667,BI668)</f>
        <v>0</v>
      </c>
      <c r="CQ668" s="4">
        <f>IF(COUNTIF($BH$5:$BH668,"&gt;=2")&gt;1,CQ667,BJ668)</f>
        <v>0</v>
      </c>
      <c r="CR668" s="4">
        <f>IF(COUNTIF($BH$5:$BH668,"&gt;=2")&gt;1,CR667,BK668)</f>
        <v>0</v>
      </c>
      <c r="CS668" s="4">
        <f>IF(COUNTIF($BN$5:$BN668,"&gt;=2")&gt;1,CS667,BL668)</f>
        <v>7</v>
      </c>
      <c r="CT668" s="4">
        <f>IF(COUNTIF($BN$5:$BN668,"&gt;=2")&gt;1,CT667,BM668)</f>
        <v>4.8999999999999995</v>
      </c>
      <c r="CU668" s="4">
        <f>IF(COUNTIF($BN$5:$BN668,"&gt;=2")&gt;1,CU667,BN668)</f>
        <v>2.1</v>
      </c>
      <c r="CV668" s="4">
        <f>IF(COUNTIF($BN$5:$BN668,"&gt;=2")&gt;1,CV667,BO668)</f>
        <v>0</v>
      </c>
      <c r="CW668" s="4">
        <f>IF(COUNTIF($BN$5:$BN668,"&gt;=2")&gt;1,CW667,BP668)</f>
        <v>0</v>
      </c>
      <c r="CX668" s="4">
        <f>IF(COUNTIF($BT$5:$BT668,"&gt;=2")&gt;1,CX667,BQ668)</f>
        <v>0</v>
      </c>
      <c r="CY668" s="4">
        <f>IF(COUNTIF($BT$5:$BT668,"&gt;=2")&gt;1,CY667,BR668)</f>
        <v>26</v>
      </c>
      <c r="CZ668" s="4">
        <f>IF(COUNTIF($BT$5:$BT668,"&gt;=2")&gt;1,CZ667,BS668)</f>
        <v>11.999999999999996</v>
      </c>
      <c r="DA668" s="4">
        <f>IF(COUNTIF($BT$5:$BT668,"&gt;=2")&gt;1,DA667,BT668)</f>
        <v>2</v>
      </c>
      <c r="DB668" s="4">
        <f>IF(COUNTIF($BT$5:$BT668,"&gt;=2")&gt;1,DB667,BU668)</f>
        <v>0</v>
      </c>
      <c r="DC668" s="4">
        <f>IF(COUNTIF($BZ$5:$BZ668,"&gt;=2")&gt;1,DC667,BV668)</f>
        <v>0</v>
      </c>
      <c r="DD668" s="4">
        <f>IF(COUNTIF($BZ$5:$BZ668,"&gt;=2")&gt;1,DD667,BW668)</f>
        <v>0</v>
      </c>
      <c r="DE668" s="4">
        <f>IF(COUNTIF($BZ$5:$BZ668,"&gt;=2")&gt;1,DE667,BX668)</f>
        <v>320</v>
      </c>
      <c r="DF668" s="4">
        <f>IF(COUNTIF($BZ$5:$BZ668,"&gt;=2")&gt;1,DF667,BY668)</f>
        <v>77.999999999999986</v>
      </c>
      <c r="DG668" s="4">
        <f>IF(COUNTIF($BZ$5:$BZ668,"&gt;=2")&gt;1,DG667,BZ668)</f>
        <v>2</v>
      </c>
      <c r="DH668" s="4">
        <f t="shared" si="466"/>
        <v>0</v>
      </c>
      <c r="DI668" s="4">
        <f t="shared" si="467"/>
        <v>0</v>
      </c>
      <c r="DJ668" s="4">
        <f t="shared" si="468"/>
        <v>0</v>
      </c>
      <c r="DK668" s="4">
        <f t="shared" si="469"/>
        <v>198.85</v>
      </c>
      <c r="DL668" s="4">
        <f t="shared" si="470"/>
        <v>6.1500000000000057</v>
      </c>
      <c r="DM668" s="4">
        <f t="shared" si="471"/>
        <v>7</v>
      </c>
      <c r="DN668" s="4">
        <f t="shared" si="472"/>
        <v>13.999999999999998</v>
      </c>
      <c r="DO668" s="4">
        <f t="shared" si="473"/>
        <v>40</v>
      </c>
      <c r="DP668" s="4">
        <f t="shared" si="474"/>
        <v>400</v>
      </c>
      <c r="DQ668" s="4">
        <f t="shared" si="475"/>
        <v>205</v>
      </c>
      <c r="DS668" s="4">
        <v>664</v>
      </c>
      <c r="DT668" s="4">
        <f>$CK668+INDEX(节奏总纲!D$4:D$163,基础状态预估!$C$2)</f>
        <v>688.00483399593907</v>
      </c>
      <c r="DU668" s="4">
        <f>$CK668+INDEX(节奏总纲!E$4:E$163,基础状态预估!$C$2)</f>
        <v>682.28268396026408</v>
      </c>
      <c r="DV668" s="4">
        <f>$CK668+INDEX(节奏总纲!F$4:F$163,基础状态预估!$C$2)</f>
        <v>675.39220630709644</v>
      </c>
      <c r="DW668" s="4">
        <f>$CK668+INDEX(节奏总纲!G$4:G$163,基础状态预估!$C$2)</f>
        <v>667.03246816526348</v>
      </c>
      <c r="DX668" s="4">
        <f>$CK668+INDEX(节奏总纲!H$4:H$163,基础状态预估!$C$2)</f>
        <v>656.69453894381218</v>
      </c>
      <c r="DY668" s="4">
        <f t="shared" si="476"/>
        <v>11.899999999999999</v>
      </c>
      <c r="DZ668" s="4">
        <f t="shared" si="477"/>
        <v>33</v>
      </c>
      <c r="EA668" s="4">
        <f t="shared" si="478"/>
        <v>334.1</v>
      </c>
      <c r="EB668" s="4">
        <f t="shared" si="479"/>
        <v>278.84999999999997</v>
      </c>
      <c r="EC668" s="4">
        <f t="shared" si="480"/>
        <v>8.1500000000000057</v>
      </c>
    </row>
    <row r="669" spans="58:133" x14ac:dyDescent="0.15">
      <c r="BF669" s="4">
        <v>665</v>
      </c>
      <c r="BG669" s="4">
        <f t="shared" si="462"/>
        <v>465.49999999999994</v>
      </c>
      <c r="BH669" s="4">
        <f t="shared" si="463"/>
        <v>199.5</v>
      </c>
      <c r="BL669" s="4">
        <f t="shared" si="451"/>
        <v>329.5</v>
      </c>
      <c r="BM669" s="4">
        <f t="shared" si="452"/>
        <v>230.64999999999998</v>
      </c>
      <c r="BN669" s="4">
        <f t="shared" si="453"/>
        <v>98.85</v>
      </c>
      <c r="BR669" s="4">
        <f t="shared" si="454"/>
        <v>419.90000000000003</v>
      </c>
      <c r="BS669" s="4">
        <f t="shared" si="455"/>
        <v>193.79999999999995</v>
      </c>
      <c r="BT669" s="4">
        <f t="shared" si="456"/>
        <v>32.300000000000004</v>
      </c>
      <c r="BX669" s="4">
        <f t="shared" si="457"/>
        <v>484.8</v>
      </c>
      <c r="BY669" s="4">
        <f t="shared" si="458"/>
        <v>118.16999999999997</v>
      </c>
      <c r="BZ669" s="4">
        <f t="shared" si="459"/>
        <v>3.0300000000000002</v>
      </c>
      <c r="CD669" s="4">
        <f t="shared" si="460"/>
        <v>199.82</v>
      </c>
      <c r="CE669" s="4">
        <f t="shared" si="461"/>
        <v>6.180000000000005</v>
      </c>
      <c r="CF669" s="4">
        <f>IF(COUNTIF($BH$5:$BH669,"&gt;=2")&lt;=1,SUM($BG669:$BK669)*C$8,CF668)</f>
        <v>151200</v>
      </c>
      <c r="CG669" s="4">
        <f>IF(COUNTIF($BN$5:$BN669,"&gt;=2")&lt;=1,SUM($BL669:$BP669)*D$8,CG668)</f>
        <v>604799.99999999988</v>
      </c>
      <c r="CH669" s="4">
        <f>IF(COUNTIF($BT$5:$BT669,"&gt;=2")&lt;=1,SUM($BQ669:$BU669)*E$8,CH668)</f>
        <v>2592000</v>
      </c>
      <c r="CI669" s="4">
        <f>IF(COUNTIF($BZ$5:$BZ669,"&gt;=2")&lt;=1,SUM($BV669:$BZ669)*F$8,CI668)</f>
        <v>34560000</v>
      </c>
      <c r="CJ669" s="4">
        <f t="shared" si="464"/>
        <v>17798400</v>
      </c>
      <c r="CK669" s="4">
        <f t="shared" si="465"/>
        <v>644.75</v>
      </c>
      <c r="CM669" s="4">
        <v>665</v>
      </c>
      <c r="CN669" s="4">
        <f>IF(COUNTIF($BH$5:$BH669,"&gt;=2")&gt;1,CN668,BG669)</f>
        <v>4.8999999999999995</v>
      </c>
      <c r="CO669" s="4">
        <f>IF(COUNTIF($BH$5:$BH669,"&gt;=2")&gt;1,CO668,BH669)</f>
        <v>2.1</v>
      </c>
      <c r="CP669" s="4">
        <f>IF(COUNTIF($BH$5:$BH669,"&gt;=2")&gt;1,CP668,BI669)</f>
        <v>0</v>
      </c>
      <c r="CQ669" s="4">
        <f>IF(COUNTIF($BH$5:$BH669,"&gt;=2")&gt;1,CQ668,BJ669)</f>
        <v>0</v>
      </c>
      <c r="CR669" s="4">
        <f>IF(COUNTIF($BH$5:$BH669,"&gt;=2")&gt;1,CR668,BK669)</f>
        <v>0</v>
      </c>
      <c r="CS669" s="4">
        <f>IF(COUNTIF($BN$5:$BN669,"&gt;=2")&gt;1,CS668,BL669)</f>
        <v>7</v>
      </c>
      <c r="CT669" s="4">
        <f>IF(COUNTIF($BN$5:$BN669,"&gt;=2")&gt;1,CT668,BM669)</f>
        <v>4.8999999999999995</v>
      </c>
      <c r="CU669" s="4">
        <f>IF(COUNTIF($BN$5:$BN669,"&gt;=2")&gt;1,CU668,BN669)</f>
        <v>2.1</v>
      </c>
      <c r="CV669" s="4">
        <f>IF(COUNTIF($BN$5:$BN669,"&gt;=2")&gt;1,CV668,BO669)</f>
        <v>0</v>
      </c>
      <c r="CW669" s="4">
        <f>IF(COUNTIF($BN$5:$BN669,"&gt;=2")&gt;1,CW668,BP669)</f>
        <v>0</v>
      </c>
      <c r="CX669" s="4">
        <f>IF(COUNTIF($BT$5:$BT669,"&gt;=2")&gt;1,CX668,BQ669)</f>
        <v>0</v>
      </c>
      <c r="CY669" s="4">
        <f>IF(COUNTIF($BT$5:$BT669,"&gt;=2")&gt;1,CY668,BR669)</f>
        <v>26</v>
      </c>
      <c r="CZ669" s="4">
        <f>IF(COUNTIF($BT$5:$BT669,"&gt;=2")&gt;1,CZ668,BS669)</f>
        <v>11.999999999999996</v>
      </c>
      <c r="DA669" s="4">
        <f>IF(COUNTIF($BT$5:$BT669,"&gt;=2")&gt;1,DA668,BT669)</f>
        <v>2</v>
      </c>
      <c r="DB669" s="4">
        <f>IF(COUNTIF($BT$5:$BT669,"&gt;=2")&gt;1,DB668,BU669)</f>
        <v>0</v>
      </c>
      <c r="DC669" s="4">
        <f>IF(COUNTIF($BZ$5:$BZ669,"&gt;=2")&gt;1,DC668,BV669)</f>
        <v>0</v>
      </c>
      <c r="DD669" s="4">
        <f>IF(COUNTIF($BZ$5:$BZ669,"&gt;=2")&gt;1,DD668,BW669)</f>
        <v>0</v>
      </c>
      <c r="DE669" s="4">
        <f>IF(COUNTIF($BZ$5:$BZ669,"&gt;=2")&gt;1,DE668,BX669)</f>
        <v>320</v>
      </c>
      <c r="DF669" s="4">
        <f>IF(COUNTIF($BZ$5:$BZ669,"&gt;=2")&gt;1,DF668,BY669)</f>
        <v>77.999999999999986</v>
      </c>
      <c r="DG669" s="4">
        <f>IF(COUNTIF($BZ$5:$BZ669,"&gt;=2")&gt;1,DG668,BZ669)</f>
        <v>2</v>
      </c>
      <c r="DH669" s="4">
        <f t="shared" si="466"/>
        <v>0</v>
      </c>
      <c r="DI669" s="4">
        <f t="shared" si="467"/>
        <v>0</v>
      </c>
      <c r="DJ669" s="4">
        <f t="shared" si="468"/>
        <v>0</v>
      </c>
      <c r="DK669" s="4">
        <f t="shared" si="469"/>
        <v>199.82</v>
      </c>
      <c r="DL669" s="4">
        <f t="shared" si="470"/>
        <v>6.180000000000005</v>
      </c>
      <c r="DM669" s="4">
        <f t="shared" si="471"/>
        <v>7</v>
      </c>
      <c r="DN669" s="4">
        <f t="shared" si="472"/>
        <v>13.999999999999998</v>
      </c>
      <c r="DO669" s="4">
        <f t="shared" si="473"/>
        <v>40</v>
      </c>
      <c r="DP669" s="4">
        <f t="shared" si="474"/>
        <v>400</v>
      </c>
      <c r="DQ669" s="4">
        <f t="shared" si="475"/>
        <v>206</v>
      </c>
      <c r="DS669" s="4">
        <v>665</v>
      </c>
      <c r="DT669" s="4">
        <f>$CK669+INDEX(节奏总纲!D$4:D$163,基础状态预估!$C$2)</f>
        <v>689.00483399593907</v>
      </c>
      <c r="DU669" s="4">
        <f>$CK669+INDEX(节奏总纲!E$4:E$163,基础状态预估!$C$2)</f>
        <v>683.28268396026408</v>
      </c>
      <c r="DV669" s="4">
        <f>$CK669+INDEX(节奏总纲!F$4:F$163,基础状态预估!$C$2)</f>
        <v>676.39220630709644</v>
      </c>
      <c r="DW669" s="4">
        <f>$CK669+INDEX(节奏总纲!G$4:G$163,基础状态预估!$C$2)</f>
        <v>668.03246816526348</v>
      </c>
      <c r="DX669" s="4">
        <f>$CK669+INDEX(节奏总纲!H$4:H$163,基础状态预估!$C$2)</f>
        <v>657.69453894381218</v>
      </c>
      <c r="DY669" s="4">
        <f t="shared" si="476"/>
        <v>11.899999999999999</v>
      </c>
      <c r="DZ669" s="4">
        <f t="shared" si="477"/>
        <v>33</v>
      </c>
      <c r="EA669" s="4">
        <f t="shared" si="478"/>
        <v>334.1</v>
      </c>
      <c r="EB669" s="4">
        <f t="shared" si="479"/>
        <v>279.82</v>
      </c>
      <c r="EC669" s="4">
        <f t="shared" si="480"/>
        <v>8.180000000000005</v>
      </c>
    </row>
    <row r="670" spans="58:133" x14ac:dyDescent="0.15">
      <c r="BF670" s="4">
        <v>666</v>
      </c>
      <c r="BG670" s="4">
        <f t="shared" si="462"/>
        <v>466.2</v>
      </c>
      <c r="BH670" s="4">
        <f t="shared" si="463"/>
        <v>199.79999999999998</v>
      </c>
      <c r="BL670" s="4">
        <f t="shared" si="451"/>
        <v>330</v>
      </c>
      <c r="BM670" s="4">
        <f t="shared" si="452"/>
        <v>230.99999999999997</v>
      </c>
      <c r="BN670" s="4">
        <f t="shared" si="453"/>
        <v>99</v>
      </c>
      <c r="BR670" s="4">
        <f t="shared" si="454"/>
        <v>420.55</v>
      </c>
      <c r="BS670" s="4">
        <f t="shared" si="455"/>
        <v>194.09999999999997</v>
      </c>
      <c r="BT670" s="4">
        <f t="shared" si="456"/>
        <v>32.35</v>
      </c>
      <c r="BX670" s="4">
        <f t="shared" si="457"/>
        <v>485.6</v>
      </c>
      <c r="BY670" s="4">
        <f t="shared" si="458"/>
        <v>118.36499999999997</v>
      </c>
      <c r="BZ670" s="4">
        <f t="shared" si="459"/>
        <v>3.0350000000000001</v>
      </c>
      <c r="CD670" s="4">
        <f t="shared" si="460"/>
        <v>200.79</v>
      </c>
      <c r="CE670" s="4">
        <f t="shared" si="461"/>
        <v>6.2100000000000053</v>
      </c>
      <c r="CF670" s="4">
        <f>IF(COUNTIF($BH$5:$BH670,"&gt;=2")&lt;=1,SUM($BG670:$BK670)*C$8,CF669)</f>
        <v>151200</v>
      </c>
      <c r="CG670" s="4">
        <f>IF(COUNTIF($BN$5:$BN670,"&gt;=2")&lt;=1,SUM($BL670:$BP670)*D$8,CG669)</f>
        <v>604799.99999999988</v>
      </c>
      <c r="CH670" s="4">
        <f>IF(COUNTIF($BT$5:$BT670,"&gt;=2")&lt;=1,SUM($BQ670:$BU670)*E$8,CH669)</f>
        <v>2592000</v>
      </c>
      <c r="CI670" s="4">
        <f>IF(COUNTIF($BZ$5:$BZ670,"&gt;=2")&lt;=1,SUM($BV670:$BZ670)*F$8,CI669)</f>
        <v>34560000</v>
      </c>
      <c r="CJ670" s="4">
        <f t="shared" si="464"/>
        <v>17884800</v>
      </c>
      <c r="CK670" s="4">
        <f t="shared" si="465"/>
        <v>645.75</v>
      </c>
      <c r="CM670" s="4">
        <v>666</v>
      </c>
      <c r="CN670" s="4">
        <f>IF(COUNTIF($BH$5:$BH670,"&gt;=2")&gt;1,CN669,BG670)</f>
        <v>4.8999999999999995</v>
      </c>
      <c r="CO670" s="4">
        <f>IF(COUNTIF($BH$5:$BH670,"&gt;=2")&gt;1,CO669,BH670)</f>
        <v>2.1</v>
      </c>
      <c r="CP670" s="4">
        <f>IF(COUNTIF($BH$5:$BH670,"&gt;=2")&gt;1,CP669,BI670)</f>
        <v>0</v>
      </c>
      <c r="CQ670" s="4">
        <f>IF(COUNTIF($BH$5:$BH670,"&gt;=2")&gt;1,CQ669,BJ670)</f>
        <v>0</v>
      </c>
      <c r="CR670" s="4">
        <f>IF(COUNTIF($BH$5:$BH670,"&gt;=2")&gt;1,CR669,BK670)</f>
        <v>0</v>
      </c>
      <c r="CS670" s="4">
        <f>IF(COUNTIF($BN$5:$BN670,"&gt;=2")&gt;1,CS669,BL670)</f>
        <v>7</v>
      </c>
      <c r="CT670" s="4">
        <f>IF(COUNTIF($BN$5:$BN670,"&gt;=2")&gt;1,CT669,BM670)</f>
        <v>4.8999999999999995</v>
      </c>
      <c r="CU670" s="4">
        <f>IF(COUNTIF($BN$5:$BN670,"&gt;=2")&gt;1,CU669,BN670)</f>
        <v>2.1</v>
      </c>
      <c r="CV670" s="4">
        <f>IF(COUNTIF($BN$5:$BN670,"&gt;=2")&gt;1,CV669,BO670)</f>
        <v>0</v>
      </c>
      <c r="CW670" s="4">
        <f>IF(COUNTIF($BN$5:$BN670,"&gt;=2")&gt;1,CW669,BP670)</f>
        <v>0</v>
      </c>
      <c r="CX670" s="4">
        <f>IF(COUNTIF($BT$5:$BT670,"&gt;=2")&gt;1,CX669,BQ670)</f>
        <v>0</v>
      </c>
      <c r="CY670" s="4">
        <f>IF(COUNTIF($BT$5:$BT670,"&gt;=2")&gt;1,CY669,BR670)</f>
        <v>26</v>
      </c>
      <c r="CZ670" s="4">
        <f>IF(COUNTIF($BT$5:$BT670,"&gt;=2")&gt;1,CZ669,BS670)</f>
        <v>11.999999999999996</v>
      </c>
      <c r="DA670" s="4">
        <f>IF(COUNTIF($BT$5:$BT670,"&gt;=2")&gt;1,DA669,BT670)</f>
        <v>2</v>
      </c>
      <c r="DB670" s="4">
        <f>IF(COUNTIF($BT$5:$BT670,"&gt;=2")&gt;1,DB669,BU670)</f>
        <v>0</v>
      </c>
      <c r="DC670" s="4">
        <f>IF(COUNTIF($BZ$5:$BZ670,"&gt;=2")&gt;1,DC669,BV670)</f>
        <v>0</v>
      </c>
      <c r="DD670" s="4">
        <f>IF(COUNTIF($BZ$5:$BZ670,"&gt;=2")&gt;1,DD669,BW670)</f>
        <v>0</v>
      </c>
      <c r="DE670" s="4">
        <f>IF(COUNTIF($BZ$5:$BZ670,"&gt;=2")&gt;1,DE669,BX670)</f>
        <v>320</v>
      </c>
      <c r="DF670" s="4">
        <f>IF(COUNTIF($BZ$5:$BZ670,"&gt;=2")&gt;1,DF669,BY670)</f>
        <v>77.999999999999986</v>
      </c>
      <c r="DG670" s="4">
        <f>IF(COUNTIF($BZ$5:$BZ670,"&gt;=2")&gt;1,DG669,BZ670)</f>
        <v>2</v>
      </c>
      <c r="DH670" s="4">
        <f t="shared" si="466"/>
        <v>0</v>
      </c>
      <c r="DI670" s="4">
        <f t="shared" si="467"/>
        <v>0</v>
      </c>
      <c r="DJ670" s="4">
        <f t="shared" si="468"/>
        <v>0</v>
      </c>
      <c r="DK670" s="4">
        <f t="shared" si="469"/>
        <v>200.79</v>
      </c>
      <c r="DL670" s="4">
        <f t="shared" si="470"/>
        <v>6.2100000000000053</v>
      </c>
      <c r="DM670" s="4">
        <f t="shared" si="471"/>
        <v>7</v>
      </c>
      <c r="DN670" s="4">
        <f t="shared" si="472"/>
        <v>13.999999999999998</v>
      </c>
      <c r="DO670" s="4">
        <f t="shared" si="473"/>
        <v>40</v>
      </c>
      <c r="DP670" s="4">
        <f t="shared" si="474"/>
        <v>400</v>
      </c>
      <c r="DQ670" s="4">
        <f t="shared" si="475"/>
        <v>207</v>
      </c>
      <c r="DS670" s="4">
        <v>666</v>
      </c>
      <c r="DT670" s="4">
        <f>$CK670+INDEX(节奏总纲!D$4:D$163,基础状态预估!$C$2)</f>
        <v>690.00483399593907</v>
      </c>
      <c r="DU670" s="4">
        <f>$CK670+INDEX(节奏总纲!E$4:E$163,基础状态预估!$C$2)</f>
        <v>684.28268396026408</v>
      </c>
      <c r="DV670" s="4">
        <f>$CK670+INDEX(节奏总纲!F$4:F$163,基础状态预估!$C$2)</f>
        <v>677.39220630709644</v>
      </c>
      <c r="DW670" s="4">
        <f>$CK670+INDEX(节奏总纲!G$4:G$163,基础状态预估!$C$2)</f>
        <v>669.03246816526348</v>
      </c>
      <c r="DX670" s="4">
        <f>$CK670+INDEX(节奏总纲!H$4:H$163,基础状态预估!$C$2)</f>
        <v>658.69453894381218</v>
      </c>
      <c r="DY670" s="4">
        <f t="shared" si="476"/>
        <v>11.899999999999999</v>
      </c>
      <c r="DZ670" s="4">
        <f t="shared" si="477"/>
        <v>33</v>
      </c>
      <c r="EA670" s="4">
        <f t="shared" si="478"/>
        <v>334.1</v>
      </c>
      <c r="EB670" s="4">
        <f t="shared" si="479"/>
        <v>280.78999999999996</v>
      </c>
      <c r="EC670" s="4">
        <f t="shared" si="480"/>
        <v>8.2100000000000044</v>
      </c>
    </row>
    <row r="671" spans="58:133" x14ac:dyDescent="0.15">
      <c r="BF671" s="4">
        <v>667</v>
      </c>
      <c r="BG671" s="4">
        <f t="shared" si="462"/>
        <v>466.9</v>
      </c>
      <c r="BH671" s="4">
        <f t="shared" si="463"/>
        <v>200.1</v>
      </c>
      <c r="BL671" s="4">
        <f t="shared" si="451"/>
        <v>330.5</v>
      </c>
      <c r="BM671" s="4">
        <f t="shared" si="452"/>
        <v>231.35</v>
      </c>
      <c r="BN671" s="4">
        <f t="shared" si="453"/>
        <v>99.149999999999991</v>
      </c>
      <c r="BR671" s="4">
        <f t="shared" si="454"/>
        <v>421.2</v>
      </c>
      <c r="BS671" s="4">
        <f t="shared" si="455"/>
        <v>194.39999999999995</v>
      </c>
      <c r="BT671" s="4">
        <f t="shared" si="456"/>
        <v>32.4</v>
      </c>
      <c r="BX671" s="4">
        <f t="shared" si="457"/>
        <v>486.40000000000003</v>
      </c>
      <c r="BY671" s="4">
        <f t="shared" si="458"/>
        <v>118.55999999999997</v>
      </c>
      <c r="BZ671" s="4">
        <f t="shared" si="459"/>
        <v>3.04</v>
      </c>
      <c r="CD671" s="4">
        <f t="shared" si="460"/>
        <v>201.76</v>
      </c>
      <c r="CE671" s="4">
        <f t="shared" si="461"/>
        <v>6.2400000000000055</v>
      </c>
      <c r="CF671" s="4">
        <f>IF(COUNTIF($BH$5:$BH671,"&gt;=2")&lt;=1,SUM($BG671:$BK671)*C$8,CF670)</f>
        <v>151200</v>
      </c>
      <c r="CG671" s="4">
        <f>IF(COUNTIF($BN$5:$BN671,"&gt;=2")&lt;=1,SUM($BL671:$BP671)*D$8,CG670)</f>
        <v>604799.99999999988</v>
      </c>
      <c r="CH671" s="4">
        <f>IF(COUNTIF($BT$5:$BT671,"&gt;=2")&lt;=1,SUM($BQ671:$BU671)*E$8,CH670)</f>
        <v>2592000</v>
      </c>
      <c r="CI671" s="4">
        <f>IF(COUNTIF($BZ$5:$BZ671,"&gt;=2")&lt;=1,SUM($BV671:$BZ671)*F$8,CI670)</f>
        <v>34560000</v>
      </c>
      <c r="CJ671" s="4">
        <f t="shared" si="464"/>
        <v>17971200</v>
      </c>
      <c r="CK671" s="4">
        <f t="shared" si="465"/>
        <v>646.75</v>
      </c>
      <c r="CM671" s="4">
        <v>667</v>
      </c>
      <c r="CN671" s="4">
        <f>IF(COUNTIF($BH$5:$BH671,"&gt;=2")&gt;1,CN670,BG671)</f>
        <v>4.8999999999999995</v>
      </c>
      <c r="CO671" s="4">
        <f>IF(COUNTIF($BH$5:$BH671,"&gt;=2")&gt;1,CO670,BH671)</f>
        <v>2.1</v>
      </c>
      <c r="CP671" s="4">
        <f>IF(COUNTIF($BH$5:$BH671,"&gt;=2")&gt;1,CP670,BI671)</f>
        <v>0</v>
      </c>
      <c r="CQ671" s="4">
        <f>IF(COUNTIF($BH$5:$BH671,"&gt;=2")&gt;1,CQ670,BJ671)</f>
        <v>0</v>
      </c>
      <c r="CR671" s="4">
        <f>IF(COUNTIF($BH$5:$BH671,"&gt;=2")&gt;1,CR670,BK671)</f>
        <v>0</v>
      </c>
      <c r="CS671" s="4">
        <f>IF(COUNTIF($BN$5:$BN671,"&gt;=2")&gt;1,CS670,BL671)</f>
        <v>7</v>
      </c>
      <c r="CT671" s="4">
        <f>IF(COUNTIF($BN$5:$BN671,"&gt;=2")&gt;1,CT670,BM671)</f>
        <v>4.8999999999999995</v>
      </c>
      <c r="CU671" s="4">
        <f>IF(COUNTIF($BN$5:$BN671,"&gt;=2")&gt;1,CU670,BN671)</f>
        <v>2.1</v>
      </c>
      <c r="CV671" s="4">
        <f>IF(COUNTIF($BN$5:$BN671,"&gt;=2")&gt;1,CV670,BO671)</f>
        <v>0</v>
      </c>
      <c r="CW671" s="4">
        <f>IF(COUNTIF($BN$5:$BN671,"&gt;=2")&gt;1,CW670,BP671)</f>
        <v>0</v>
      </c>
      <c r="CX671" s="4">
        <f>IF(COUNTIF($BT$5:$BT671,"&gt;=2")&gt;1,CX670,BQ671)</f>
        <v>0</v>
      </c>
      <c r="CY671" s="4">
        <f>IF(COUNTIF($BT$5:$BT671,"&gt;=2")&gt;1,CY670,BR671)</f>
        <v>26</v>
      </c>
      <c r="CZ671" s="4">
        <f>IF(COUNTIF($BT$5:$BT671,"&gt;=2")&gt;1,CZ670,BS671)</f>
        <v>11.999999999999996</v>
      </c>
      <c r="DA671" s="4">
        <f>IF(COUNTIF($BT$5:$BT671,"&gt;=2")&gt;1,DA670,BT671)</f>
        <v>2</v>
      </c>
      <c r="DB671" s="4">
        <f>IF(COUNTIF($BT$5:$BT671,"&gt;=2")&gt;1,DB670,BU671)</f>
        <v>0</v>
      </c>
      <c r="DC671" s="4">
        <f>IF(COUNTIF($BZ$5:$BZ671,"&gt;=2")&gt;1,DC670,BV671)</f>
        <v>0</v>
      </c>
      <c r="DD671" s="4">
        <f>IF(COUNTIF($BZ$5:$BZ671,"&gt;=2")&gt;1,DD670,BW671)</f>
        <v>0</v>
      </c>
      <c r="DE671" s="4">
        <f>IF(COUNTIF($BZ$5:$BZ671,"&gt;=2")&gt;1,DE670,BX671)</f>
        <v>320</v>
      </c>
      <c r="DF671" s="4">
        <f>IF(COUNTIF($BZ$5:$BZ671,"&gt;=2")&gt;1,DF670,BY671)</f>
        <v>77.999999999999986</v>
      </c>
      <c r="DG671" s="4">
        <f>IF(COUNTIF($BZ$5:$BZ671,"&gt;=2")&gt;1,DG670,BZ671)</f>
        <v>2</v>
      </c>
      <c r="DH671" s="4">
        <f t="shared" si="466"/>
        <v>0</v>
      </c>
      <c r="DI671" s="4">
        <f t="shared" si="467"/>
        <v>0</v>
      </c>
      <c r="DJ671" s="4">
        <f t="shared" si="468"/>
        <v>0</v>
      </c>
      <c r="DK671" s="4">
        <f t="shared" si="469"/>
        <v>201.76</v>
      </c>
      <c r="DL671" s="4">
        <f t="shared" si="470"/>
        <v>6.2400000000000055</v>
      </c>
      <c r="DM671" s="4">
        <f t="shared" si="471"/>
        <v>7</v>
      </c>
      <c r="DN671" s="4">
        <f t="shared" si="472"/>
        <v>13.999999999999998</v>
      </c>
      <c r="DO671" s="4">
        <f t="shared" si="473"/>
        <v>40</v>
      </c>
      <c r="DP671" s="4">
        <f t="shared" si="474"/>
        <v>400</v>
      </c>
      <c r="DQ671" s="4">
        <f t="shared" si="475"/>
        <v>208</v>
      </c>
      <c r="DS671" s="4">
        <v>667</v>
      </c>
      <c r="DT671" s="4">
        <f>$CK671+INDEX(节奏总纲!D$4:D$163,基础状态预估!$C$2)</f>
        <v>691.00483399593907</v>
      </c>
      <c r="DU671" s="4">
        <f>$CK671+INDEX(节奏总纲!E$4:E$163,基础状态预估!$C$2)</f>
        <v>685.28268396026408</v>
      </c>
      <c r="DV671" s="4">
        <f>$CK671+INDEX(节奏总纲!F$4:F$163,基础状态预估!$C$2)</f>
        <v>678.39220630709644</v>
      </c>
      <c r="DW671" s="4">
        <f>$CK671+INDEX(节奏总纲!G$4:G$163,基础状态预估!$C$2)</f>
        <v>670.03246816526348</v>
      </c>
      <c r="DX671" s="4">
        <f>$CK671+INDEX(节奏总纲!H$4:H$163,基础状态预估!$C$2)</f>
        <v>659.69453894381218</v>
      </c>
      <c r="DY671" s="4">
        <f t="shared" si="476"/>
        <v>11.899999999999999</v>
      </c>
      <c r="DZ671" s="4">
        <f t="shared" si="477"/>
        <v>33</v>
      </c>
      <c r="EA671" s="4">
        <f t="shared" si="478"/>
        <v>334.1</v>
      </c>
      <c r="EB671" s="4">
        <f t="shared" si="479"/>
        <v>281.76</v>
      </c>
      <c r="EC671" s="4">
        <f t="shared" si="480"/>
        <v>8.2400000000000055</v>
      </c>
    </row>
    <row r="672" spans="58:133" x14ac:dyDescent="0.15">
      <c r="BF672" s="4">
        <v>668</v>
      </c>
      <c r="BG672" s="4">
        <f t="shared" si="462"/>
        <v>467.59999999999997</v>
      </c>
      <c r="BH672" s="4">
        <f t="shared" si="463"/>
        <v>200.4</v>
      </c>
      <c r="BL672" s="4">
        <f t="shared" si="451"/>
        <v>331</v>
      </c>
      <c r="BM672" s="4">
        <f t="shared" si="452"/>
        <v>231.7</v>
      </c>
      <c r="BN672" s="4">
        <f t="shared" si="453"/>
        <v>99.3</v>
      </c>
      <c r="BR672" s="4">
        <f t="shared" si="454"/>
        <v>421.85</v>
      </c>
      <c r="BS672" s="4">
        <f t="shared" si="455"/>
        <v>194.69999999999996</v>
      </c>
      <c r="BT672" s="4">
        <f t="shared" si="456"/>
        <v>32.450000000000003</v>
      </c>
      <c r="BX672" s="4">
        <f t="shared" si="457"/>
        <v>487.20000000000005</v>
      </c>
      <c r="BY672" s="4">
        <f t="shared" si="458"/>
        <v>118.75499999999997</v>
      </c>
      <c r="BZ672" s="4">
        <f t="shared" si="459"/>
        <v>3.0449999999999999</v>
      </c>
      <c r="CD672" s="4">
        <f t="shared" si="460"/>
        <v>202.73</v>
      </c>
      <c r="CE672" s="4">
        <f t="shared" si="461"/>
        <v>6.2700000000000058</v>
      </c>
      <c r="CF672" s="4">
        <f>IF(COUNTIF($BH$5:$BH672,"&gt;=2")&lt;=1,SUM($BG672:$BK672)*C$8,CF671)</f>
        <v>151200</v>
      </c>
      <c r="CG672" s="4">
        <f>IF(COUNTIF($BN$5:$BN672,"&gt;=2")&lt;=1,SUM($BL672:$BP672)*D$8,CG671)</f>
        <v>604799.99999999988</v>
      </c>
      <c r="CH672" s="4">
        <f>IF(COUNTIF($BT$5:$BT672,"&gt;=2")&lt;=1,SUM($BQ672:$BU672)*E$8,CH671)</f>
        <v>2592000</v>
      </c>
      <c r="CI672" s="4">
        <f>IF(COUNTIF($BZ$5:$BZ672,"&gt;=2")&lt;=1,SUM($BV672:$BZ672)*F$8,CI671)</f>
        <v>34560000</v>
      </c>
      <c r="CJ672" s="4">
        <f t="shared" si="464"/>
        <v>18057600</v>
      </c>
      <c r="CK672" s="4">
        <f t="shared" si="465"/>
        <v>647.75</v>
      </c>
      <c r="CM672" s="4">
        <v>668</v>
      </c>
      <c r="CN672" s="4">
        <f>IF(COUNTIF($BH$5:$BH672,"&gt;=2")&gt;1,CN671,BG672)</f>
        <v>4.8999999999999995</v>
      </c>
      <c r="CO672" s="4">
        <f>IF(COUNTIF($BH$5:$BH672,"&gt;=2")&gt;1,CO671,BH672)</f>
        <v>2.1</v>
      </c>
      <c r="CP672" s="4">
        <f>IF(COUNTIF($BH$5:$BH672,"&gt;=2")&gt;1,CP671,BI672)</f>
        <v>0</v>
      </c>
      <c r="CQ672" s="4">
        <f>IF(COUNTIF($BH$5:$BH672,"&gt;=2")&gt;1,CQ671,BJ672)</f>
        <v>0</v>
      </c>
      <c r="CR672" s="4">
        <f>IF(COUNTIF($BH$5:$BH672,"&gt;=2")&gt;1,CR671,BK672)</f>
        <v>0</v>
      </c>
      <c r="CS672" s="4">
        <f>IF(COUNTIF($BN$5:$BN672,"&gt;=2")&gt;1,CS671,BL672)</f>
        <v>7</v>
      </c>
      <c r="CT672" s="4">
        <f>IF(COUNTIF($BN$5:$BN672,"&gt;=2")&gt;1,CT671,BM672)</f>
        <v>4.8999999999999995</v>
      </c>
      <c r="CU672" s="4">
        <f>IF(COUNTIF($BN$5:$BN672,"&gt;=2")&gt;1,CU671,BN672)</f>
        <v>2.1</v>
      </c>
      <c r="CV672" s="4">
        <f>IF(COUNTIF($BN$5:$BN672,"&gt;=2")&gt;1,CV671,BO672)</f>
        <v>0</v>
      </c>
      <c r="CW672" s="4">
        <f>IF(COUNTIF($BN$5:$BN672,"&gt;=2")&gt;1,CW671,BP672)</f>
        <v>0</v>
      </c>
      <c r="CX672" s="4">
        <f>IF(COUNTIF($BT$5:$BT672,"&gt;=2")&gt;1,CX671,BQ672)</f>
        <v>0</v>
      </c>
      <c r="CY672" s="4">
        <f>IF(COUNTIF($BT$5:$BT672,"&gt;=2")&gt;1,CY671,BR672)</f>
        <v>26</v>
      </c>
      <c r="CZ672" s="4">
        <f>IF(COUNTIF($BT$5:$BT672,"&gt;=2")&gt;1,CZ671,BS672)</f>
        <v>11.999999999999996</v>
      </c>
      <c r="DA672" s="4">
        <f>IF(COUNTIF($BT$5:$BT672,"&gt;=2")&gt;1,DA671,BT672)</f>
        <v>2</v>
      </c>
      <c r="DB672" s="4">
        <f>IF(COUNTIF($BT$5:$BT672,"&gt;=2")&gt;1,DB671,BU672)</f>
        <v>0</v>
      </c>
      <c r="DC672" s="4">
        <f>IF(COUNTIF($BZ$5:$BZ672,"&gt;=2")&gt;1,DC671,BV672)</f>
        <v>0</v>
      </c>
      <c r="DD672" s="4">
        <f>IF(COUNTIF($BZ$5:$BZ672,"&gt;=2")&gt;1,DD671,BW672)</f>
        <v>0</v>
      </c>
      <c r="DE672" s="4">
        <f>IF(COUNTIF($BZ$5:$BZ672,"&gt;=2")&gt;1,DE671,BX672)</f>
        <v>320</v>
      </c>
      <c r="DF672" s="4">
        <f>IF(COUNTIF($BZ$5:$BZ672,"&gt;=2")&gt;1,DF671,BY672)</f>
        <v>77.999999999999986</v>
      </c>
      <c r="DG672" s="4">
        <f>IF(COUNTIF($BZ$5:$BZ672,"&gt;=2")&gt;1,DG671,BZ672)</f>
        <v>2</v>
      </c>
      <c r="DH672" s="4">
        <f t="shared" si="466"/>
        <v>0</v>
      </c>
      <c r="DI672" s="4">
        <f t="shared" si="467"/>
        <v>0</v>
      </c>
      <c r="DJ672" s="4">
        <f t="shared" si="468"/>
        <v>0</v>
      </c>
      <c r="DK672" s="4">
        <f t="shared" si="469"/>
        <v>202.73</v>
      </c>
      <c r="DL672" s="4">
        <f t="shared" si="470"/>
        <v>6.2700000000000058</v>
      </c>
      <c r="DM672" s="4">
        <f t="shared" si="471"/>
        <v>7</v>
      </c>
      <c r="DN672" s="4">
        <f t="shared" si="472"/>
        <v>13.999999999999998</v>
      </c>
      <c r="DO672" s="4">
        <f t="shared" si="473"/>
        <v>40</v>
      </c>
      <c r="DP672" s="4">
        <f t="shared" si="474"/>
        <v>400</v>
      </c>
      <c r="DQ672" s="4">
        <f t="shared" si="475"/>
        <v>209</v>
      </c>
      <c r="DS672" s="4">
        <v>668</v>
      </c>
      <c r="DT672" s="4">
        <f>$CK672+INDEX(节奏总纲!D$4:D$163,基础状态预估!$C$2)</f>
        <v>692.00483399593907</v>
      </c>
      <c r="DU672" s="4">
        <f>$CK672+INDEX(节奏总纲!E$4:E$163,基础状态预估!$C$2)</f>
        <v>686.28268396026408</v>
      </c>
      <c r="DV672" s="4">
        <f>$CK672+INDEX(节奏总纲!F$4:F$163,基础状态预估!$C$2)</f>
        <v>679.39220630709644</v>
      </c>
      <c r="DW672" s="4">
        <f>$CK672+INDEX(节奏总纲!G$4:G$163,基础状态预估!$C$2)</f>
        <v>671.03246816526348</v>
      </c>
      <c r="DX672" s="4">
        <f>$CK672+INDEX(节奏总纲!H$4:H$163,基础状态预估!$C$2)</f>
        <v>660.69453894381218</v>
      </c>
      <c r="DY672" s="4">
        <f t="shared" si="476"/>
        <v>11.899999999999999</v>
      </c>
      <c r="DZ672" s="4">
        <f t="shared" si="477"/>
        <v>33</v>
      </c>
      <c r="EA672" s="4">
        <f t="shared" si="478"/>
        <v>334.1</v>
      </c>
      <c r="EB672" s="4">
        <f t="shared" si="479"/>
        <v>282.72999999999996</v>
      </c>
      <c r="EC672" s="4">
        <f t="shared" si="480"/>
        <v>8.2700000000000067</v>
      </c>
    </row>
    <row r="673" spans="58:133" x14ac:dyDescent="0.15">
      <c r="BF673" s="4">
        <v>669</v>
      </c>
      <c r="BG673" s="4">
        <f t="shared" si="462"/>
        <v>468.29999999999995</v>
      </c>
      <c r="BH673" s="4">
        <f t="shared" si="463"/>
        <v>200.7</v>
      </c>
      <c r="BL673" s="4">
        <f t="shared" si="451"/>
        <v>331.5</v>
      </c>
      <c r="BM673" s="4">
        <f t="shared" si="452"/>
        <v>232.04999999999998</v>
      </c>
      <c r="BN673" s="4">
        <f t="shared" si="453"/>
        <v>99.45</v>
      </c>
      <c r="BR673" s="4">
        <f t="shared" si="454"/>
        <v>422.5</v>
      </c>
      <c r="BS673" s="4">
        <f t="shared" si="455"/>
        <v>194.99999999999994</v>
      </c>
      <c r="BT673" s="4">
        <f t="shared" si="456"/>
        <v>32.5</v>
      </c>
      <c r="BX673" s="4">
        <f t="shared" si="457"/>
        <v>488</v>
      </c>
      <c r="BY673" s="4">
        <f t="shared" si="458"/>
        <v>118.94999999999997</v>
      </c>
      <c r="BZ673" s="4">
        <f t="shared" si="459"/>
        <v>3.0500000000000003</v>
      </c>
      <c r="CD673" s="4">
        <f t="shared" si="460"/>
        <v>203.7</v>
      </c>
      <c r="CE673" s="4">
        <f t="shared" si="461"/>
        <v>6.300000000000006</v>
      </c>
      <c r="CF673" s="4">
        <f>IF(COUNTIF($BH$5:$BH673,"&gt;=2")&lt;=1,SUM($BG673:$BK673)*C$8,CF672)</f>
        <v>151200</v>
      </c>
      <c r="CG673" s="4">
        <f>IF(COUNTIF($BN$5:$BN673,"&gt;=2")&lt;=1,SUM($BL673:$BP673)*D$8,CG672)</f>
        <v>604799.99999999988</v>
      </c>
      <c r="CH673" s="4">
        <f>IF(COUNTIF($BT$5:$BT673,"&gt;=2")&lt;=1,SUM($BQ673:$BU673)*E$8,CH672)</f>
        <v>2592000</v>
      </c>
      <c r="CI673" s="4">
        <f>IF(COUNTIF($BZ$5:$BZ673,"&gt;=2")&lt;=1,SUM($BV673:$BZ673)*F$8,CI672)</f>
        <v>34560000</v>
      </c>
      <c r="CJ673" s="4">
        <f t="shared" si="464"/>
        <v>18144000</v>
      </c>
      <c r="CK673" s="4">
        <f t="shared" si="465"/>
        <v>648.75</v>
      </c>
      <c r="CM673" s="4">
        <v>669</v>
      </c>
      <c r="CN673" s="4">
        <f>IF(COUNTIF($BH$5:$BH673,"&gt;=2")&gt;1,CN672,BG673)</f>
        <v>4.8999999999999995</v>
      </c>
      <c r="CO673" s="4">
        <f>IF(COUNTIF($BH$5:$BH673,"&gt;=2")&gt;1,CO672,BH673)</f>
        <v>2.1</v>
      </c>
      <c r="CP673" s="4">
        <f>IF(COUNTIF($BH$5:$BH673,"&gt;=2")&gt;1,CP672,BI673)</f>
        <v>0</v>
      </c>
      <c r="CQ673" s="4">
        <f>IF(COUNTIF($BH$5:$BH673,"&gt;=2")&gt;1,CQ672,BJ673)</f>
        <v>0</v>
      </c>
      <c r="CR673" s="4">
        <f>IF(COUNTIF($BH$5:$BH673,"&gt;=2")&gt;1,CR672,BK673)</f>
        <v>0</v>
      </c>
      <c r="CS673" s="4">
        <f>IF(COUNTIF($BN$5:$BN673,"&gt;=2")&gt;1,CS672,BL673)</f>
        <v>7</v>
      </c>
      <c r="CT673" s="4">
        <f>IF(COUNTIF($BN$5:$BN673,"&gt;=2")&gt;1,CT672,BM673)</f>
        <v>4.8999999999999995</v>
      </c>
      <c r="CU673" s="4">
        <f>IF(COUNTIF($BN$5:$BN673,"&gt;=2")&gt;1,CU672,BN673)</f>
        <v>2.1</v>
      </c>
      <c r="CV673" s="4">
        <f>IF(COUNTIF($BN$5:$BN673,"&gt;=2")&gt;1,CV672,BO673)</f>
        <v>0</v>
      </c>
      <c r="CW673" s="4">
        <f>IF(COUNTIF($BN$5:$BN673,"&gt;=2")&gt;1,CW672,BP673)</f>
        <v>0</v>
      </c>
      <c r="CX673" s="4">
        <f>IF(COUNTIF($BT$5:$BT673,"&gt;=2")&gt;1,CX672,BQ673)</f>
        <v>0</v>
      </c>
      <c r="CY673" s="4">
        <f>IF(COUNTIF($BT$5:$BT673,"&gt;=2")&gt;1,CY672,BR673)</f>
        <v>26</v>
      </c>
      <c r="CZ673" s="4">
        <f>IF(COUNTIF($BT$5:$BT673,"&gt;=2")&gt;1,CZ672,BS673)</f>
        <v>11.999999999999996</v>
      </c>
      <c r="DA673" s="4">
        <f>IF(COUNTIF($BT$5:$BT673,"&gt;=2")&gt;1,DA672,BT673)</f>
        <v>2</v>
      </c>
      <c r="DB673" s="4">
        <f>IF(COUNTIF($BT$5:$BT673,"&gt;=2")&gt;1,DB672,BU673)</f>
        <v>0</v>
      </c>
      <c r="DC673" s="4">
        <f>IF(COUNTIF($BZ$5:$BZ673,"&gt;=2")&gt;1,DC672,BV673)</f>
        <v>0</v>
      </c>
      <c r="DD673" s="4">
        <f>IF(COUNTIF($BZ$5:$BZ673,"&gt;=2")&gt;1,DD672,BW673)</f>
        <v>0</v>
      </c>
      <c r="DE673" s="4">
        <f>IF(COUNTIF($BZ$5:$BZ673,"&gt;=2")&gt;1,DE672,BX673)</f>
        <v>320</v>
      </c>
      <c r="DF673" s="4">
        <f>IF(COUNTIF($BZ$5:$BZ673,"&gt;=2")&gt;1,DF672,BY673)</f>
        <v>77.999999999999986</v>
      </c>
      <c r="DG673" s="4">
        <f>IF(COUNTIF($BZ$5:$BZ673,"&gt;=2")&gt;1,DG672,BZ673)</f>
        <v>2</v>
      </c>
      <c r="DH673" s="4">
        <f t="shared" si="466"/>
        <v>0</v>
      </c>
      <c r="DI673" s="4">
        <f t="shared" si="467"/>
        <v>0</v>
      </c>
      <c r="DJ673" s="4">
        <f t="shared" si="468"/>
        <v>0</v>
      </c>
      <c r="DK673" s="4">
        <f t="shared" si="469"/>
        <v>203.7</v>
      </c>
      <c r="DL673" s="4">
        <f t="shared" si="470"/>
        <v>6.300000000000006</v>
      </c>
      <c r="DM673" s="4">
        <f t="shared" si="471"/>
        <v>7</v>
      </c>
      <c r="DN673" s="4">
        <f t="shared" si="472"/>
        <v>13.999999999999998</v>
      </c>
      <c r="DO673" s="4">
        <f t="shared" si="473"/>
        <v>40</v>
      </c>
      <c r="DP673" s="4">
        <f t="shared" si="474"/>
        <v>400</v>
      </c>
      <c r="DQ673" s="4">
        <f t="shared" si="475"/>
        <v>210</v>
      </c>
      <c r="DS673" s="4">
        <v>669</v>
      </c>
      <c r="DT673" s="4">
        <f>$CK673+INDEX(节奏总纲!D$4:D$163,基础状态预估!$C$2)</f>
        <v>693.00483399593907</v>
      </c>
      <c r="DU673" s="4">
        <f>$CK673+INDEX(节奏总纲!E$4:E$163,基础状态预估!$C$2)</f>
        <v>687.28268396026408</v>
      </c>
      <c r="DV673" s="4">
        <f>$CK673+INDEX(节奏总纲!F$4:F$163,基础状态预估!$C$2)</f>
        <v>680.39220630709644</v>
      </c>
      <c r="DW673" s="4">
        <f>$CK673+INDEX(节奏总纲!G$4:G$163,基础状态预估!$C$2)</f>
        <v>672.03246816526348</v>
      </c>
      <c r="DX673" s="4">
        <f>$CK673+INDEX(节奏总纲!H$4:H$163,基础状态预估!$C$2)</f>
        <v>661.69453894381218</v>
      </c>
      <c r="DY673" s="4">
        <f t="shared" si="476"/>
        <v>11.899999999999999</v>
      </c>
      <c r="DZ673" s="4">
        <f t="shared" si="477"/>
        <v>33</v>
      </c>
      <c r="EA673" s="4">
        <f t="shared" si="478"/>
        <v>334.1</v>
      </c>
      <c r="EB673" s="4">
        <f t="shared" si="479"/>
        <v>283.7</v>
      </c>
      <c r="EC673" s="4">
        <f t="shared" si="480"/>
        <v>8.300000000000006</v>
      </c>
    </row>
    <row r="674" spans="58:133" x14ac:dyDescent="0.15">
      <c r="BF674" s="4">
        <v>670</v>
      </c>
      <c r="BG674" s="4">
        <f t="shared" si="462"/>
        <v>468.99999999999994</v>
      </c>
      <c r="BH674" s="4">
        <f t="shared" si="463"/>
        <v>201</v>
      </c>
      <c r="BL674" s="4">
        <f t="shared" si="451"/>
        <v>332</v>
      </c>
      <c r="BM674" s="4">
        <f t="shared" si="452"/>
        <v>232.39999999999998</v>
      </c>
      <c r="BN674" s="4">
        <f t="shared" si="453"/>
        <v>99.6</v>
      </c>
      <c r="BR674" s="4">
        <f t="shared" si="454"/>
        <v>423.15000000000003</v>
      </c>
      <c r="BS674" s="4">
        <f t="shared" si="455"/>
        <v>195.29999999999995</v>
      </c>
      <c r="BT674" s="4">
        <f t="shared" si="456"/>
        <v>32.550000000000004</v>
      </c>
      <c r="BX674" s="4">
        <f t="shared" si="457"/>
        <v>488.8</v>
      </c>
      <c r="BY674" s="4">
        <f t="shared" si="458"/>
        <v>119.14499999999997</v>
      </c>
      <c r="BZ674" s="4">
        <f t="shared" si="459"/>
        <v>3.0550000000000002</v>
      </c>
      <c r="CD674" s="4">
        <f t="shared" si="460"/>
        <v>204.67</v>
      </c>
      <c r="CE674" s="4">
        <f t="shared" si="461"/>
        <v>6.3300000000000054</v>
      </c>
      <c r="CF674" s="4">
        <f>IF(COUNTIF($BH$5:$BH674,"&gt;=2")&lt;=1,SUM($BG674:$BK674)*C$8,CF673)</f>
        <v>151200</v>
      </c>
      <c r="CG674" s="4">
        <f>IF(COUNTIF($BN$5:$BN674,"&gt;=2")&lt;=1,SUM($BL674:$BP674)*D$8,CG673)</f>
        <v>604799.99999999988</v>
      </c>
      <c r="CH674" s="4">
        <f>IF(COUNTIF($BT$5:$BT674,"&gt;=2")&lt;=1,SUM($BQ674:$BU674)*E$8,CH673)</f>
        <v>2592000</v>
      </c>
      <c r="CI674" s="4">
        <f>IF(COUNTIF($BZ$5:$BZ674,"&gt;=2")&lt;=1,SUM($BV674:$BZ674)*F$8,CI673)</f>
        <v>34560000</v>
      </c>
      <c r="CJ674" s="4">
        <f t="shared" si="464"/>
        <v>18230400</v>
      </c>
      <c r="CK674" s="4">
        <f t="shared" si="465"/>
        <v>649.75</v>
      </c>
      <c r="CM674" s="4">
        <v>670</v>
      </c>
      <c r="CN674" s="4">
        <f>IF(COUNTIF($BH$5:$BH674,"&gt;=2")&gt;1,CN673,BG674)</f>
        <v>4.8999999999999995</v>
      </c>
      <c r="CO674" s="4">
        <f>IF(COUNTIF($BH$5:$BH674,"&gt;=2")&gt;1,CO673,BH674)</f>
        <v>2.1</v>
      </c>
      <c r="CP674" s="4">
        <f>IF(COUNTIF($BH$5:$BH674,"&gt;=2")&gt;1,CP673,BI674)</f>
        <v>0</v>
      </c>
      <c r="CQ674" s="4">
        <f>IF(COUNTIF($BH$5:$BH674,"&gt;=2")&gt;1,CQ673,BJ674)</f>
        <v>0</v>
      </c>
      <c r="CR674" s="4">
        <f>IF(COUNTIF($BH$5:$BH674,"&gt;=2")&gt;1,CR673,BK674)</f>
        <v>0</v>
      </c>
      <c r="CS674" s="4">
        <f>IF(COUNTIF($BN$5:$BN674,"&gt;=2")&gt;1,CS673,BL674)</f>
        <v>7</v>
      </c>
      <c r="CT674" s="4">
        <f>IF(COUNTIF($BN$5:$BN674,"&gt;=2")&gt;1,CT673,BM674)</f>
        <v>4.8999999999999995</v>
      </c>
      <c r="CU674" s="4">
        <f>IF(COUNTIF($BN$5:$BN674,"&gt;=2")&gt;1,CU673,BN674)</f>
        <v>2.1</v>
      </c>
      <c r="CV674" s="4">
        <f>IF(COUNTIF($BN$5:$BN674,"&gt;=2")&gt;1,CV673,BO674)</f>
        <v>0</v>
      </c>
      <c r="CW674" s="4">
        <f>IF(COUNTIF($BN$5:$BN674,"&gt;=2")&gt;1,CW673,BP674)</f>
        <v>0</v>
      </c>
      <c r="CX674" s="4">
        <f>IF(COUNTIF($BT$5:$BT674,"&gt;=2")&gt;1,CX673,BQ674)</f>
        <v>0</v>
      </c>
      <c r="CY674" s="4">
        <f>IF(COUNTIF($BT$5:$BT674,"&gt;=2")&gt;1,CY673,BR674)</f>
        <v>26</v>
      </c>
      <c r="CZ674" s="4">
        <f>IF(COUNTIF($BT$5:$BT674,"&gt;=2")&gt;1,CZ673,BS674)</f>
        <v>11.999999999999996</v>
      </c>
      <c r="DA674" s="4">
        <f>IF(COUNTIF($BT$5:$BT674,"&gt;=2")&gt;1,DA673,BT674)</f>
        <v>2</v>
      </c>
      <c r="DB674" s="4">
        <f>IF(COUNTIF($BT$5:$BT674,"&gt;=2")&gt;1,DB673,BU674)</f>
        <v>0</v>
      </c>
      <c r="DC674" s="4">
        <f>IF(COUNTIF($BZ$5:$BZ674,"&gt;=2")&gt;1,DC673,BV674)</f>
        <v>0</v>
      </c>
      <c r="DD674" s="4">
        <f>IF(COUNTIF($BZ$5:$BZ674,"&gt;=2")&gt;1,DD673,BW674)</f>
        <v>0</v>
      </c>
      <c r="DE674" s="4">
        <f>IF(COUNTIF($BZ$5:$BZ674,"&gt;=2")&gt;1,DE673,BX674)</f>
        <v>320</v>
      </c>
      <c r="DF674" s="4">
        <f>IF(COUNTIF($BZ$5:$BZ674,"&gt;=2")&gt;1,DF673,BY674)</f>
        <v>77.999999999999986</v>
      </c>
      <c r="DG674" s="4">
        <f>IF(COUNTIF($BZ$5:$BZ674,"&gt;=2")&gt;1,DG673,BZ674)</f>
        <v>2</v>
      </c>
      <c r="DH674" s="4">
        <f t="shared" si="466"/>
        <v>0</v>
      </c>
      <c r="DI674" s="4">
        <f t="shared" si="467"/>
        <v>0</v>
      </c>
      <c r="DJ674" s="4">
        <f t="shared" si="468"/>
        <v>0</v>
      </c>
      <c r="DK674" s="4">
        <f t="shared" si="469"/>
        <v>204.67</v>
      </c>
      <c r="DL674" s="4">
        <f t="shared" si="470"/>
        <v>6.3300000000000054</v>
      </c>
      <c r="DM674" s="4">
        <f t="shared" si="471"/>
        <v>7</v>
      </c>
      <c r="DN674" s="4">
        <f t="shared" si="472"/>
        <v>13.999999999999998</v>
      </c>
      <c r="DO674" s="4">
        <f t="shared" si="473"/>
        <v>40</v>
      </c>
      <c r="DP674" s="4">
        <f t="shared" si="474"/>
        <v>400</v>
      </c>
      <c r="DQ674" s="4">
        <f t="shared" si="475"/>
        <v>211</v>
      </c>
      <c r="DS674" s="4">
        <v>670</v>
      </c>
      <c r="DT674" s="4">
        <f>$CK674+INDEX(节奏总纲!D$4:D$163,基础状态预估!$C$2)</f>
        <v>694.00483399593907</v>
      </c>
      <c r="DU674" s="4">
        <f>$CK674+INDEX(节奏总纲!E$4:E$163,基础状态预估!$C$2)</f>
        <v>688.28268396026408</v>
      </c>
      <c r="DV674" s="4">
        <f>$CK674+INDEX(节奏总纲!F$4:F$163,基础状态预估!$C$2)</f>
        <v>681.39220630709644</v>
      </c>
      <c r="DW674" s="4">
        <f>$CK674+INDEX(节奏总纲!G$4:G$163,基础状态预估!$C$2)</f>
        <v>673.03246816526348</v>
      </c>
      <c r="DX674" s="4">
        <f>$CK674+INDEX(节奏总纲!H$4:H$163,基础状态预估!$C$2)</f>
        <v>662.69453894381218</v>
      </c>
      <c r="DY674" s="4">
        <f t="shared" si="476"/>
        <v>11.899999999999999</v>
      </c>
      <c r="DZ674" s="4">
        <f t="shared" si="477"/>
        <v>33</v>
      </c>
      <c r="EA674" s="4">
        <f t="shared" si="478"/>
        <v>334.1</v>
      </c>
      <c r="EB674" s="4">
        <f t="shared" si="479"/>
        <v>284.66999999999996</v>
      </c>
      <c r="EC674" s="4">
        <f t="shared" si="480"/>
        <v>8.3300000000000054</v>
      </c>
    </row>
    <row r="675" spans="58:133" x14ac:dyDescent="0.15">
      <c r="BF675" s="4">
        <v>671</v>
      </c>
      <c r="BG675" s="4">
        <f t="shared" si="462"/>
        <v>469.7</v>
      </c>
      <c r="BH675" s="4">
        <f t="shared" si="463"/>
        <v>201.29999999999998</v>
      </c>
      <c r="BL675" s="4">
        <f t="shared" si="451"/>
        <v>332.5</v>
      </c>
      <c r="BM675" s="4">
        <f t="shared" si="452"/>
        <v>232.74999999999997</v>
      </c>
      <c r="BN675" s="4">
        <f t="shared" si="453"/>
        <v>99.75</v>
      </c>
      <c r="BR675" s="4">
        <f t="shared" si="454"/>
        <v>423.8</v>
      </c>
      <c r="BS675" s="4">
        <f t="shared" si="455"/>
        <v>195.59999999999997</v>
      </c>
      <c r="BT675" s="4">
        <f t="shared" si="456"/>
        <v>32.6</v>
      </c>
      <c r="BX675" s="4">
        <f t="shared" si="457"/>
        <v>489.6</v>
      </c>
      <c r="BY675" s="4">
        <f t="shared" si="458"/>
        <v>119.33999999999997</v>
      </c>
      <c r="BZ675" s="4">
        <f t="shared" si="459"/>
        <v>3.06</v>
      </c>
      <c r="CD675" s="4">
        <f t="shared" si="460"/>
        <v>205.64</v>
      </c>
      <c r="CE675" s="4">
        <f t="shared" si="461"/>
        <v>6.3600000000000056</v>
      </c>
      <c r="CF675" s="4">
        <f>IF(COUNTIF($BH$5:$BH675,"&gt;=2")&lt;=1,SUM($BG675:$BK675)*C$8,CF674)</f>
        <v>151200</v>
      </c>
      <c r="CG675" s="4">
        <f>IF(COUNTIF($BN$5:$BN675,"&gt;=2")&lt;=1,SUM($BL675:$BP675)*D$8,CG674)</f>
        <v>604799.99999999988</v>
      </c>
      <c r="CH675" s="4">
        <f>IF(COUNTIF($BT$5:$BT675,"&gt;=2")&lt;=1,SUM($BQ675:$BU675)*E$8,CH674)</f>
        <v>2592000</v>
      </c>
      <c r="CI675" s="4">
        <f>IF(COUNTIF($BZ$5:$BZ675,"&gt;=2")&lt;=1,SUM($BV675:$BZ675)*F$8,CI674)</f>
        <v>34560000</v>
      </c>
      <c r="CJ675" s="4">
        <f t="shared" si="464"/>
        <v>18316800</v>
      </c>
      <c r="CK675" s="4">
        <f t="shared" si="465"/>
        <v>650.75</v>
      </c>
      <c r="CM675" s="4">
        <v>671</v>
      </c>
      <c r="CN675" s="4">
        <f>IF(COUNTIF($BH$5:$BH675,"&gt;=2")&gt;1,CN674,BG675)</f>
        <v>4.8999999999999995</v>
      </c>
      <c r="CO675" s="4">
        <f>IF(COUNTIF($BH$5:$BH675,"&gt;=2")&gt;1,CO674,BH675)</f>
        <v>2.1</v>
      </c>
      <c r="CP675" s="4">
        <f>IF(COUNTIF($BH$5:$BH675,"&gt;=2")&gt;1,CP674,BI675)</f>
        <v>0</v>
      </c>
      <c r="CQ675" s="4">
        <f>IF(COUNTIF($BH$5:$BH675,"&gt;=2")&gt;1,CQ674,BJ675)</f>
        <v>0</v>
      </c>
      <c r="CR675" s="4">
        <f>IF(COUNTIF($BH$5:$BH675,"&gt;=2")&gt;1,CR674,BK675)</f>
        <v>0</v>
      </c>
      <c r="CS675" s="4">
        <f>IF(COUNTIF($BN$5:$BN675,"&gt;=2")&gt;1,CS674,BL675)</f>
        <v>7</v>
      </c>
      <c r="CT675" s="4">
        <f>IF(COUNTIF($BN$5:$BN675,"&gt;=2")&gt;1,CT674,BM675)</f>
        <v>4.8999999999999995</v>
      </c>
      <c r="CU675" s="4">
        <f>IF(COUNTIF($BN$5:$BN675,"&gt;=2")&gt;1,CU674,BN675)</f>
        <v>2.1</v>
      </c>
      <c r="CV675" s="4">
        <f>IF(COUNTIF($BN$5:$BN675,"&gt;=2")&gt;1,CV674,BO675)</f>
        <v>0</v>
      </c>
      <c r="CW675" s="4">
        <f>IF(COUNTIF($BN$5:$BN675,"&gt;=2")&gt;1,CW674,BP675)</f>
        <v>0</v>
      </c>
      <c r="CX675" s="4">
        <f>IF(COUNTIF($BT$5:$BT675,"&gt;=2")&gt;1,CX674,BQ675)</f>
        <v>0</v>
      </c>
      <c r="CY675" s="4">
        <f>IF(COUNTIF($BT$5:$BT675,"&gt;=2")&gt;1,CY674,BR675)</f>
        <v>26</v>
      </c>
      <c r="CZ675" s="4">
        <f>IF(COUNTIF($BT$5:$BT675,"&gt;=2")&gt;1,CZ674,BS675)</f>
        <v>11.999999999999996</v>
      </c>
      <c r="DA675" s="4">
        <f>IF(COUNTIF($BT$5:$BT675,"&gt;=2")&gt;1,DA674,BT675)</f>
        <v>2</v>
      </c>
      <c r="DB675" s="4">
        <f>IF(COUNTIF($BT$5:$BT675,"&gt;=2")&gt;1,DB674,BU675)</f>
        <v>0</v>
      </c>
      <c r="DC675" s="4">
        <f>IF(COUNTIF($BZ$5:$BZ675,"&gt;=2")&gt;1,DC674,BV675)</f>
        <v>0</v>
      </c>
      <c r="DD675" s="4">
        <f>IF(COUNTIF($BZ$5:$BZ675,"&gt;=2")&gt;1,DD674,BW675)</f>
        <v>0</v>
      </c>
      <c r="DE675" s="4">
        <f>IF(COUNTIF($BZ$5:$BZ675,"&gt;=2")&gt;1,DE674,BX675)</f>
        <v>320</v>
      </c>
      <c r="DF675" s="4">
        <f>IF(COUNTIF($BZ$5:$BZ675,"&gt;=2")&gt;1,DF674,BY675)</f>
        <v>77.999999999999986</v>
      </c>
      <c r="DG675" s="4">
        <f>IF(COUNTIF($BZ$5:$BZ675,"&gt;=2")&gt;1,DG674,BZ675)</f>
        <v>2</v>
      </c>
      <c r="DH675" s="4">
        <f t="shared" si="466"/>
        <v>0</v>
      </c>
      <c r="DI675" s="4">
        <f t="shared" si="467"/>
        <v>0</v>
      </c>
      <c r="DJ675" s="4">
        <f t="shared" si="468"/>
        <v>0</v>
      </c>
      <c r="DK675" s="4">
        <f t="shared" si="469"/>
        <v>205.64</v>
      </c>
      <c r="DL675" s="4">
        <f t="shared" si="470"/>
        <v>6.3600000000000056</v>
      </c>
      <c r="DM675" s="4">
        <f t="shared" si="471"/>
        <v>7</v>
      </c>
      <c r="DN675" s="4">
        <f t="shared" si="472"/>
        <v>13.999999999999998</v>
      </c>
      <c r="DO675" s="4">
        <f t="shared" si="473"/>
        <v>40</v>
      </c>
      <c r="DP675" s="4">
        <f t="shared" si="474"/>
        <v>400</v>
      </c>
      <c r="DQ675" s="4">
        <f t="shared" si="475"/>
        <v>212</v>
      </c>
      <c r="DS675" s="4">
        <v>671</v>
      </c>
      <c r="DT675" s="4">
        <f>$CK675+INDEX(节奏总纲!D$4:D$163,基础状态预估!$C$2)</f>
        <v>695.00483399593907</v>
      </c>
      <c r="DU675" s="4">
        <f>$CK675+INDEX(节奏总纲!E$4:E$163,基础状态预估!$C$2)</f>
        <v>689.28268396026408</v>
      </c>
      <c r="DV675" s="4">
        <f>$CK675+INDEX(节奏总纲!F$4:F$163,基础状态预估!$C$2)</f>
        <v>682.39220630709644</v>
      </c>
      <c r="DW675" s="4">
        <f>$CK675+INDEX(节奏总纲!G$4:G$163,基础状态预估!$C$2)</f>
        <v>674.03246816526348</v>
      </c>
      <c r="DX675" s="4">
        <f>$CK675+INDEX(节奏总纲!H$4:H$163,基础状态预估!$C$2)</f>
        <v>663.69453894381218</v>
      </c>
      <c r="DY675" s="4">
        <f t="shared" si="476"/>
        <v>11.899999999999999</v>
      </c>
      <c r="DZ675" s="4">
        <f t="shared" si="477"/>
        <v>33</v>
      </c>
      <c r="EA675" s="4">
        <f t="shared" si="478"/>
        <v>334.1</v>
      </c>
      <c r="EB675" s="4">
        <f t="shared" si="479"/>
        <v>285.64</v>
      </c>
      <c r="EC675" s="4">
        <f t="shared" si="480"/>
        <v>8.3600000000000065</v>
      </c>
    </row>
    <row r="676" spans="58:133" x14ac:dyDescent="0.15">
      <c r="BF676" s="4">
        <v>672</v>
      </c>
      <c r="BG676" s="4">
        <f t="shared" si="462"/>
        <v>470.4</v>
      </c>
      <c r="BH676" s="4">
        <f t="shared" si="463"/>
        <v>201.6</v>
      </c>
      <c r="BL676" s="4">
        <f t="shared" si="451"/>
        <v>333</v>
      </c>
      <c r="BM676" s="4">
        <f t="shared" si="452"/>
        <v>233.1</v>
      </c>
      <c r="BN676" s="4">
        <f t="shared" si="453"/>
        <v>99.899999999999991</v>
      </c>
      <c r="BR676" s="4">
        <f t="shared" si="454"/>
        <v>424.45</v>
      </c>
      <c r="BS676" s="4">
        <f t="shared" si="455"/>
        <v>195.89999999999995</v>
      </c>
      <c r="BT676" s="4">
        <f t="shared" si="456"/>
        <v>32.65</v>
      </c>
      <c r="BX676" s="4">
        <f t="shared" si="457"/>
        <v>490.40000000000003</v>
      </c>
      <c r="BY676" s="4">
        <f t="shared" si="458"/>
        <v>119.53499999999997</v>
      </c>
      <c r="BZ676" s="4">
        <f t="shared" si="459"/>
        <v>3.0649999999999999</v>
      </c>
      <c r="CD676" s="4">
        <f t="shared" si="460"/>
        <v>206.60999999999999</v>
      </c>
      <c r="CE676" s="4">
        <f t="shared" si="461"/>
        <v>6.3900000000000059</v>
      </c>
      <c r="CF676" s="4">
        <f>IF(COUNTIF($BH$5:$BH676,"&gt;=2")&lt;=1,SUM($BG676:$BK676)*C$8,CF675)</f>
        <v>151200</v>
      </c>
      <c r="CG676" s="4">
        <f>IF(COUNTIF($BN$5:$BN676,"&gt;=2")&lt;=1,SUM($BL676:$BP676)*D$8,CG675)</f>
        <v>604799.99999999988</v>
      </c>
      <c r="CH676" s="4">
        <f>IF(COUNTIF($BT$5:$BT676,"&gt;=2")&lt;=1,SUM($BQ676:$BU676)*E$8,CH675)</f>
        <v>2592000</v>
      </c>
      <c r="CI676" s="4">
        <f>IF(COUNTIF($BZ$5:$BZ676,"&gt;=2")&lt;=1,SUM($BV676:$BZ676)*F$8,CI675)</f>
        <v>34560000</v>
      </c>
      <c r="CJ676" s="4">
        <f t="shared" si="464"/>
        <v>18403200</v>
      </c>
      <c r="CK676" s="4">
        <f t="shared" si="465"/>
        <v>651.75</v>
      </c>
      <c r="CM676" s="4">
        <v>672</v>
      </c>
      <c r="CN676" s="4">
        <f>IF(COUNTIF($BH$5:$BH676,"&gt;=2")&gt;1,CN675,BG676)</f>
        <v>4.8999999999999995</v>
      </c>
      <c r="CO676" s="4">
        <f>IF(COUNTIF($BH$5:$BH676,"&gt;=2")&gt;1,CO675,BH676)</f>
        <v>2.1</v>
      </c>
      <c r="CP676" s="4">
        <f>IF(COUNTIF($BH$5:$BH676,"&gt;=2")&gt;1,CP675,BI676)</f>
        <v>0</v>
      </c>
      <c r="CQ676" s="4">
        <f>IF(COUNTIF($BH$5:$BH676,"&gt;=2")&gt;1,CQ675,BJ676)</f>
        <v>0</v>
      </c>
      <c r="CR676" s="4">
        <f>IF(COUNTIF($BH$5:$BH676,"&gt;=2")&gt;1,CR675,BK676)</f>
        <v>0</v>
      </c>
      <c r="CS676" s="4">
        <f>IF(COUNTIF($BN$5:$BN676,"&gt;=2")&gt;1,CS675,BL676)</f>
        <v>7</v>
      </c>
      <c r="CT676" s="4">
        <f>IF(COUNTIF($BN$5:$BN676,"&gt;=2")&gt;1,CT675,BM676)</f>
        <v>4.8999999999999995</v>
      </c>
      <c r="CU676" s="4">
        <f>IF(COUNTIF($BN$5:$BN676,"&gt;=2")&gt;1,CU675,BN676)</f>
        <v>2.1</v>
      </c>
      <c r="CV676" s="4">
        <f>IF(COUNTIF($BN$5:$BN676,"&gt;=2")&gt;1,CV675,BO676)</f>
        <v>0</v>
      </c>
      <c r="CW676" s="4">
        <f>IF(COUNTIF($BN$5:$BN676,"&gt;=2")&gt;1,CW675,BP676)</f>
        <v>0</v>
      </c>
      <c r="CX676" s="4">
        <f>IF(COUNTIF($BT$5:$BT676,"&gt;=2")&gt;1,CX675,BQ676)</f>
        <v>0</v>
      </c>
      <c r="CY676" s="4">
        <f>IF(COUNTIF($BT$5:$BT676,"&gt;=2")&gt;1,CY675,BR676)</f>
        <v>26</v>
      </c>
      <c r="CZ676" s="4">
        <f>IF(COUNTIF($BT$5:$BT676,"&gt;=2")&gt;1,CZ675,BS676)</f>
        <v>11.999999999999996</v>
      </c>
      <c r="DA676" s="4">
        <f>IF(COUNTIF($BT$5:$BT676,"&gt;=2")&gt;1,DA675,BT676)</f>
        <v>2</v>
      </c>
      <c r="DB676" s="4">
        <f>IF(COUNTIF($BT$5:$BT676,"&gt;=2")&gt;1,DB675,BU676)</f>
        <v>0</v>
      </c>
      <c r="DC676" s="4">
        <f>IF(COUNTIF($BZ$5:$BZ676,"&gt;=2")&gt;1,DC675,BV676)</f>
        <v>0</v>
      </c>
      <c r="DD676" s="4">
        <f>IF(COUNTIF($BZ$5:$BZ676,"&gt;=2")&gt;1,DD675,BW676)</f>
        <v>0</v>
      </c>
      <c r="DE676" s="4">
        <f>IF(COUNTIF($BZ$5:$BZ676,"&gt;=2")&gt;1,DE675,BX676)</f>
        <v>320</v>
      </c>
      <c r="DF676" s="4">
        <f>IF(COUNTIF($BZ$5:$BZ676,"&gt;=2")&gt;1,DF675,BY676)</f>
        <v>77.999999999999986</v>
      </c>
      <c r="DG676" s="4">
        <f>IF(COUNTIF($BZ$5:$BZ676,"&gt;=2")&gt;1,DG675,BZ676)</f>
        <v>2</v>
      </c>
      <c r="DH676" s="4">
        <f t="shared" si="466"/>
        <v>0</v>
      </c>
      <c r="DI676" s="4">
        <f t="shared" si="467"/>
        <v>0</v>
      </c>
      <c r="DJ676" s="4">
        <f t="shared" si="468"/>
        <v>0</v>
      </c>
      <c r="DK676" s="4">
        <f t="shared" si="469"/>
        <v>206.60999999999999</v>
      </c>
      <c r="DL676" s="4">
        <f t="shared" si="470"/>
        <v>6.3900000000000059</v>
      </c>
      <c r="DM676" s="4">
        <f t="shared" si="471"/>
        <v>7</v>
      </c>
      <c r="DN676" s="4">
        <f t="shared" si="472"/>
        <v>13.999999999999998</v>
      </c>
      <c r="DO676" s="4">
        <f t="shared" si="473"/>
        <v>40</v>
      </c>
      <c r="DP676" s="4">
        <f t="shared" si="474"/>
        <v>400</v>
      </c>
      <c r="DQ676" s="4">
        <f t="shared" si="475"/>
        <v>213</v>
      </c>
      <c r="DS676" s="4">
        <v>672</v>
      </c>
      <c r="DT676" s="4">
        <f>$CK676+INDEX(节奏总纲!D$4:D$163,基础状态预估!$C$2)</f>
        <v>696.00483399593907</v>
      </c>
      <c r="DU676" s="4">
        <f>$CK676+INDEX(节奏总纲!E$4:E$163,基础状态预估!$C$2)</f>
        <v>690.28268396026408</v>
      </c>
      <c r="DV676" s="4">
        <f>$CK676+INDEX(节奏总纲!F$4:F$163,基础状态预估!$C$2)</f>
        <v>683.39220630709644</v>
      </c>
      <c r="DW676" s="4">
        <f>$CK676+INDEX(节奏总纲!G$4:G$163,基础状态预估!$C$2)</f>
        <v>675.03246816526348</v>
      </c>
      <c r="DX676" s="4">
        <f>$CK676+INDEX(节奏总纲!H$4:H$163,基础状态预估!$C$2)</f>
        <v>664.69453894381218</v>
      </c>
      <c r="DY676" s="4">
        <f t="shared" si="476"/>
        <v>11.899999999999999</v>
      </c>
      <c r="DZ676" s="4">
        <f t="shared" si="477"/>
        <v>33</v>
      </c>
      <c r="EA676" s="4">
        <f t="shared" si="478"/>
        <v>334.1</v>
      </c>
      <c r="EB676" s="4">
        <f t="shared" si="479"/>
        <v>286.60999999999996</v>
      </c>
      <c r="EC676" s="4">
        <f t="shared" si="480"/>
        <v>8.3900000000000059</v>
      </c>
    </row>
    <row r="677" spans="58:133" x14ac:dyDescent="0.15">
      <c r="BF677" s="4">
        <v>673</v>
      </c>
      <c r="BG677" s="4">
        <f t="shared" si="462"/>
        <v>471.09999999999997</v>
      </c>
      <c r="BH677" s="4">
        <f t="shared" si="463"/>
        <v>201.9</v>
      </c>
      <c r="BL677" s="4">
        <f t="shared" si="451"/>
        <v>333.5</v>
      </c>
      <c r="BM677" s="4">
        <f t="shared" si="452"/>
        <v>233.45</v>
      </c>
      <c r="BN677" s="4">
        <f t="shared" si="453"/>
        <v>100.05</v>
      </c>
      <c r="BR677" s="4">
        <f t="shared" si="454"/>
        <v>425.1</v>
      </c>
      <c r="BS677" s="4">
        <f t="shared" si="455"/>
        <v>196.19999999999996</v>
      </c>
      <c r="BT677" s="4">
        <f t="shared" si="456"/>
        <v>32.700000000000003</v>
      </c>
      <c r="BX677" s="4">
        <f t="shared" si="457"/>
        <v>491.20000000000005</v>
      </c>
      <c r="BY677" s="4">
        <f t="shared" si="458"/>
        <v>119.72999999999998</v>
      </c>
      <c r="BZ677" s="4">
        <f t="shared" si="459"/>
        <v>3.0700000000000003</v>
      </c>
      <c r="CD677" s="4">
        <f t="shared" si="460"/>
        <v>207.57999999999998</v>
      </c>
      <c r="CE677" s="4">
        <f t="shared" si="461"/>
        <v>6.4200000000000053</v>
      </c>
      <c r="CF677" s="4">
        <f>IF(COUNTIF($BH$5:$BH677,"&gt;=2")&lt;=1,SUM($BG677:$BK677)*C$8,CF676)</f>
        <v>151200</v>
      </c>
      <c r="CG677" s="4">
        <f>IF(COUNTIF($BN$5:$BN677,"&gt;=2")&lt;=1,SUM($BL677:$BP677)*D$8,CG676)</f>
        <v>604799.99999999988</v>
      </c>
      <c r="CH677" s="4">
        <f>IF(COUNTIF($BT$5:$BT677,"&gt;=2")&lt;=1,SUM($BQ677:$BU677)*E$8,CH676)</f>
        <v>2592000</v>
      </c>
      <c r="CI677" s="4">
        <f>IF(COUNTIF($BZ$5:$BZ677,"&gt;=2")&lt;=1,SUM($BV677:$BZ677)*F$8,CI676)</f>
        <v>34560000</v>
      </c>
      <c r="CJ677" s="4">
        <f t="shared" si="464"/>
        <v>18489600</v>
      </c>
      <c r="CK677" s="4">
        <f t="shared" si="465"/>
        <v>652.75</v>
      </c>
      <c r="CM677" s="4">
        <v>673</v>
      </c>
      <c r="CN677" s="4">
        <f>IF(COUNTIF($BH$5:$BH677,"&gt;=2")&gt;1,CN676,BG677)</f>
        <v>4.8999999999999995</v>
      </c>
      <c r="CO677" s="4">
        <f>IF(COUNTIF($BH$5:$BH677,"&gt;=2")&gt;1,CO676,BH677)</f>
        <v>2.1</v>
      </c>
      <c r="CP677" s="4">
        <f>IF(COUNTIF($BH$5:$BH677,"&gt;=2")&gt;1,CP676,BI677)</f>
        <v>0</v>
      </c>
      <c r="CQ677" s="4">
        <f>IF(COUNTIF($BH$5:$BH677,"&gt;=2")&gt;1,CQ676,BJ677)</f>
        <v>0</v>
      </c>
      <c r="CR677" s="4">
        <f>IF(COUNTIF($BH$5:$BH677,"&gt;=2")&gt;1,CR676,BK677)</f>
        <v>0</v>
      </c>
      <c r="CS677" s="4">
        <f>IF(COUNTIF($BN$5:$BN677,"&gt;=2")&gt;1,CS676,BL677)</f>
        <v>7</v>
      </c>
      <c r="CT677" s="4">
        <f>IF(COUNTIF($BN$5:$BN677,"&gt;=2")&gt;1,CT676,BM677)</f>
        <v>4.8999999999999995</v>
      </c>
      <c r="CU677" s="4">
        <f>IF(COUNTIF($BN$5:$BN677,"&gt;=2")&gt;1,CU676,BN677)</f>
        <v>2.1</v>
      </c>
      <c r="CV677" s="4">
        <f>IF(COUNTIF($BN$5:$BN677,"&gt;=2")&gt;1,CV676,BO677)</f>
        <v>0</v>
      </c>
      <c r="CW677" s="4">
        <f>IF(COUNTIF($BN$5:$BN677,"&gt;=2")&gt;1,CW676,BP677)</f>
        <v>0</v>
      </c>
      <c r="CX677" s="4">
        <f>IF(COUNTIF($BT$5:$BT677,"&gt;=2")&gt;1,CX676,BQ677)</f>
        <v>0</v>
      </c>
      <c r="CY677" s="4">
        <f>IF(COUNTIF($BT$5:$BT677,"&gt;=2")&gt;1,CY676,BR677)</f>
        <v>26</v>
      </c>
      <c r="CZ677" s="4">
        <f>IF(COUNTIF($BT$5:$BT677,"&gt;=2")&gt;1,CZ676,BS677)</f>
        <v>11.999999999999996</v>
      </c>
      <c r="DA677" s="4">
        <f>IF(COUNTIF($BT$5:$BT677,"&gt;=2")&gt;1,DA676,BT677)</f>
        <v>2</v>
      </c>
      <c r="DB677" s="4">
        <f>IF(COUNTIF($BT$5:$BT677,"&gt;=2")&gt;1,DB676,BU677)</f>
        <v>0</v>
      </c>
      <c r="DC677" s="4">
        <f>IF(COUNTIF($BZ$5:$BZ677,"&gt;=2")&gt;1,DC676,BV677)</f>
        <v>0</v>
      </c>
      <c r="DD677" s="4">
        <f>IF(COUNTIF($BZ$5:$BZ677,"&gt;=2")&gt;1,DD676,BW677)</f>
        <v>0</v>
      </c>
      <c r="DE677" s="4">
        <f>IF(COUNTIF($BZ$5:$BZ677,"&gt;=2")&gt;1,DE676,BX677)</f>
        <v>320</v>
      </c>
      <c r="DF677" s="4">
        <f>IF(COUNTIF($BZ$5:$BZ677,"&gt;=2")&gt;1,DF676,BY677)</f>
        <v>77.999999999999986</v>
      </c>
      <c r="DG677" s="4">
        <f>IF(COUNTIF($BZ$5:$BZ677,"&gt;=2")&gt;1,DG676,BZ677)</f>
        <v>2</v>
      </c>
      <c r="DH677" s="4">
        <f t="shared" si="466"/>
        <v>0</v>
      </c>
      <c r="DI677" s="4">
        <f t="shared" si="467"/>
        <v>0</v>
      </c>
      <c r="DJ677" s="4">
        <f t="shared" si="468"/>
        <v>0</v>
      </c>
      <c r="DK677" s="4">
        <f t="shared" si="469"/>
        <v>207.57999999999998</v>
      </c>
      <c r="DL677" s="4">
        <f t="shared" si="470"/>
        <v>6.4200000000000053</v>
      </c>
      <c r="DM677" s="4">
        <f t="shared" si="471"/>
        <v>7</v>
      </c>
      <c r="DN677" s="4">
        <f t="shared" si="472"/>
        <v>13.999999999999998</v>
      </c>
      <c r="DO677" s="4">
        <f t="shared" si="473"/>
        <v>40</v>
      </c>
      <c r="DP677" s="4">
        <f t="shared" si="474"/>
        <v>400</v>
      </c>
      <c r="DQ677" s="4">
        <f t="shared" si="475"/>
        <v>214</v>
      </c>
      <c r="DS677" s="4">
        <v>673</v>
      </c>
      <c r="DT677" s="4">
        <f>$CK677+INDEX(节奏总纲!D$4:D$163,基础状态预估!$C$2)</f>
        <v>697.00483399593907</v>
      </c>
      <c r="DU677" s="4">
        <f>$CK677+INDEX(节奏总纲!E$4:E$163,基础状态预估!$C$2)</f>
        <v>691.28268396026408</v>
      </c>
      <c r="DV677" s="4">
        <f>$CK677+INDEX(节奏总纲!F$4:F$163,基础状态预估!$C$2)</f>
        <v>684.39220630709644</v>
      </c>
      <c r="DW677" s="4">
        <f>$CK677+INDEX(节奏总纲!G$4:G$163,基础状态预估!$C$2)</f>
        <v>676.03246816526348</v>
      </c>
      <c r="DX677" s="4">
        <f>$CK677+INDEX(节奏总纲!H$4:H$163,基础状态预估!$C$2)</f>
        <v>665.69453894381218</v>
      </c>
      <c r="DY677" s="4">
        <f t="shared" si="476"/>
        <v>11.899999999999999</v>
      </c>
      <c r="DZ677" s="4">
        <f t="shared" si="477"/>
        <v>33</v>
      </c>
      <c r="EA677" s="4">
        <f t="shared" si="478"/>
        <v>334.1</v>
      </c>
      <c r="EB677" s="4">
        <f t="shared" si="479"/>
        <v>287.58</v>
      </c>
      <c r="EC677" s="4">
        <f t="shared" si="480"/>
        <v>8.4200000000000053</v>
      </c>
    </row>
    <row r="678" spans="58:133" x14ac:dyDescent="0.15">
      <c r="BF678" s="4">
        <v>674</v>
      </c>
      <c r="BG678" s="4">
        <f t="shared" si="462"/>
        <v>471.79999999999995</v>
      </c>
      <c r="BH678" s="4">
        <f t="shared" si="463"/>
        <v>202.2</v>
      </c>
      <c r="BL678" s="4">
        <f t="shared" si="451"/>
        <v>334</v>
      </c>
      <c r="BM678" s="4">
        <f t="shared" si="452"/>
        <v>233.79999999999998</v>
      </c>
      <c r="BN678" s="4">
        <f t="shared" si="453"/>
        <v>100.2</v>
      </c>
      <c r="BR678" s="4">
        <f t="shared" si="454"/>
        <v>425.75</v>
      </c>
      <c r="BS678" s="4">
        <f t="shared" si="455"/>
        <v>196.49999999999994</v>
      </c>
      <c r="BT678" s="4">
        <f t="shared" si="456"/>
        <v>32.75</v>
      </c>
      <c r="BX678" s="4">
        <f t="shared" si="457"/>
        <v>492</v>
      </c>
      <c r="BY678" s="4">
        <f t="shared" si="458"/>
        <v>119.92499999999997</v>
      </c>
      <c r="BZ678" s="4">
        <f t="shared" si="459"/>
        <v>3.0750000000000002</v>
      </c>
      <c r="CD678" s="4">
        <f t="shared" si="460"/>
        <v>208.54999999999998</v>
      </c>
      <c r="CE678" s="4">
        <f t="shared" si="461"/>
        <v>6.4500000000000055</v>
      </c>
      <c r="CF678" s="4">
        <f>IF(COUNTIF($BH$5:$BH678,"&gt;=2")&lt;=1,SUM($BG678:$BK678)*C$8,CF677)</f>
        <v>151200</v>
      </c>
      <c r="CG678" s="4">
        <f>IF(COUNTIF($BN$5:$BN678,"&gt;=2")&lt;=1,SUM($BL678:$BP678)*D$8,CG677)</f>
        <v>604799.99999999988</v>
      </c>
      <c r="CH678" s="4">
        <f>IF(COUNTIF($BT$5:$BT678,"&gt;=2")&lt;=1,SUM($BQ678:$BU678)*E$8,CH677)</f>
        <v>2592000</v>
      </c>
      <c r="CI678" s="4">
        <f>IF(COUNTIF($BZ$5:$BZ678,"&gt;=2")&lt;=1,SUM($BV678:$BZ678)*F$8,CI677)</f>
        <v>34560000</v>
      </c>
      <c r="CJ678" s="4">
        <f t="shared" si="464"/>
        <v>18576000</v>
      </c>
      <c r="CK678" s="4">
        <f t="shared" si="465"/>
        <v>653.75</v>
      </c>
      <c r="CM678" s="4">
        <v>674</v>
      </c>
      <c r="CN678" s="4">
        <f>IF(COUNTIF($BH$5:$BH678,"&gt;=2")&gt;1,CN677,BG678)</f>
        <v>4.8999999999999995</v>
      </c>
      <c r="CO678" s="4">
        <f>IF(COUNTIF($BH$5:$BH678,"&gt;=2")&gt;1,CO677,BH678)</f>
        <v>2.1</v>
      </c>
      <c r="CP678" s="4">
        <f>IF(COUNTIF($BH$5:$BH678,"&gt;=2")&gt;1,CP677,BI678)</f>
        <v>0</v>
      </c>
      <c r="CQ678" s="4">
        <f>IF(COUNTIF($BH$5:$BH678,"&gt;=2")&gt;1,CQ677,BJ678)</f>
        <v>0</v>
      </c>
      <c r="CR678" s="4">
        <f>IF(COUNTIF($BH$5:$BH678,"&gt;=2")&gt;1,CR677,BK678)</f>
        <v>0</v>
      </c>
      <c r="CS678" s="4">
        <f>IF(COUNTIF($BN$5:$BN678,"&gt;=2")&gt;1,CS677,BL678)</f>
        <v>7</v>
      </c>
      <c r="CT678" s="4">
        <f>IF(COUNTIF($BN$5:$BN678,"&gt;=2")&gt;1,CT677,BM678)</f>
        <v>4.8999999999999995</v>
      </c>
      <c r="CU678" s="4">
        <f>IF(COUNTIF($BN$5:$BN678,"&gt;=2")&gt;1,CU677,BN678)</f>
        <v>2.1</v>
      </c>
      <c r="CV678" s="4">
        <f>IF(COUNTIF($BN$5:$BN678,"&gt;=2")&gt;1,CV677,BO678)</f>
        <v>0</v>
      </c>
      <c r="CW678" s="4">
        <f>IF(COUNTIF($BN$5:$BN678,"&gt;=2")&gt;1,CW677,BP678)</f>
        <v>0</v>
      </c>
      <c r="CX678" s="4">
        <f>IF(COUNTIF($BT$5:$BT678,"&gt;=2")&gt;1,CX677,BQ678)</f>
        <v>0</v>
      </c>
      <c r="CY678" s="4">
        <f>IF(COUNTIF($BT$5:$BT678,"&gt;=2")&gt;1,CY677,BR678)</f>
        <v>26</v>
      </c>
      <c r="CZ678" s="4">
        <f>IF(COUNTIF($BT$5:$BT678,"&gt;=2")&gt;1,CZ677,BS678)</f>
        <v>11.999999999999996</v>
      </c>
      <c r="DA678" s="4">
        <f>IF(COUNTIF($BT$5:$BT678,"&gt;=2")&gt;1,DA677,BT678)</f>
        <v>2</v>
      </c>
      <c r="DB678" s="4">
        <f>IF(COUNTIF($BT$5:$BT678,"&gt;=2")&gt;1,DB677,BU678)</f>
        <v>0</v>
      </c>
      <c r="DC678" s="4">
        <f>IF(COUNTIF($BZ$5:$BZ678,"&gt;=2")&gt;1,DC677,BV678)</f>
        <v>0</v>
      </c>
      <c r="DD678" s="4">
        <f>IF(COUNTIF($BZ$5:$BZ678,"&gt;=2")&gt;1,DD677,BW678)</f>
        <v>0</v>
      </c>
      <c r="DE678" s="4">
        <f>IF(COUNTIF($BZ$5:$BZ678,"&gt;=2")&gt;1,DE677,BX678)</f>
        <v>320</v>
      </c>
      <c r="DF678" s="4">
        <f>IF(COUNTIF($BZ$5:$BZ678,"&gt;=2")&gt;1,DF677,BY678)</f>
        <v>77.999999999999986</v>
      </c>
      <c r="DG678" s="4">
        <f>IF(COUNTIF($BZ$5:$BZ678,"&gt;=2")&gt;1,DG677,BZ678)</f>
        <v>2</v>
      </c>
      <c r="DH678" s="4">
        <f t="shared" si="466"/>
        <v>0</v>
      </c>
      <c r="DI678" s="4">
        <f t="shared" si="467"/>
        <v>0</v>
      </c>
      <c r="DJ678" s="4">
        <f t="shared" si="468"/>
        <v>0</v>
      </c>
      <c r="DK678" s="4">
        <f t="shared" si="469"/>
        <v>208.54999999999998</v>
      </c>
      <c r="DL678" s="4">
        <f t="shared" si="470"/>
        <v>6.4500000000000055</v>
      </c>
      <c r="DM678" s="4">
        <f t="shared" si="471"/>
        <v>7</v>
      </c>
      <c r="DN678" s="4">
        <f t="shared" si="472"/>
        <v>13.999999999999998</v>
      </c>
      <c r="DO678" s="4">
        <f t="shared" si="473"/>
        <v>40</v>
      </c>
      <c r="DP678" s="4">
        <f t="shared" si="474"/>
        <v>400</v>
      </c>
      <c r="DQ678" s="4">
        <f t="shared" si="475"/>
        <v>215</v>
      </c>
      <c r="DS678" s="4">
        <v>674</v>
      </c>
      <c r="DT678" s="4">
        <f>$CK678+INDEX(节奏总纲!D$4:D$163,基础状态预估!$C$2)</f>
        <v>698.00483399593907</v>
      </c>
      <c r="DU678" s="4">
        <f>$CK678+INDEX(节奏总纲!E$4:E$163,基础状态预估!$C$2)</f>
        <v>692.28268396026408</v>
      </c>
      <c r="DV678" s="4">
        <f>$CK678+INDEX(节奏总纲!F$4:F$163,基础状态预估!$C$2)</f>
        <v>685.39220630709644</v>
      </c>
      <c r="DW678" s="4">
        <f>$CK678+INDEX(节奏总纲!G$4:G$163,基础状态预估!$C$2)</f>
        <v>677.03246816526348</v>
      </c>
      <c r="DX678" s="4">
        <f>$CK678+INDEX(节奏总纲!H$4:H$163,基础状态预估!$C$2)</f>
        <v>666.69453894381218</v>
      </c>
      <c r="DY678" s="4">
        <f t="shared" si="476"/>
        <v>11.899999999999999</v>
      </c>
      <c r="DZ678" s="4">
        <f t="shared" si="477"/>
        <v>33</v>
      </c>
      <c r="EA678" s="4">
        <f t="shared" si="478"/>
        <v>334.1</v>
      </c>
      <c r="EB678" s="4">
        <f t="shared" si="479"/>
        <v>288.54999999999995</v>
      </c>
      <c r="EC678" s="4">
        <f t="shared" si="480"/>
        <v>8.4500000000000064</v>
      </c>
    </row>
    <row r="679" spans="58:133" x14ac:dyDescent="0.15">
      <c r="BF679" s="4">
        <v>675</v>
      </c>
      <c r="BG679" s="4">
        <f t="shared" si="462"/>
        <v>472.49999999999994</v>
      </c>
      <c r="BH679" s="4">
        <f t="shared" si="463"/>
        <v>202.5</v>
      </c>
      <c r="BL679" s="4">
        <f t="shared" si="451"/>
        <v>334.5</v>
      </c>
      <c r="BM679" s="4">
        <f t="shared" si="452"/>
        <v>234.14999999999998</v>
      </c>
      <c r="BN679" s="4">
        <f t="shared" si="453"/>
        <v>100.35</v>
      </c>
      <c r="BR679" s="4">
        <f t="shared" si="454"/>
        <v>426.40000000000003</v>
      </c>
      <c r="BS679" s="4">
        <f t="shared" si="455"/>
        <v>196.79999999999995</v>
      </c>
      <c r="BT679" s="4">
        <f t="shared" si="456"/>
        <v>32.800000000000004</v>
      </c>
      <c r="BX679" s="4">
        <f t="shared" si="457"/>
        <v>492.8</v>
      </c>
      <c r="BY679" s="4">
        <f t="shared" si="458"/>
        <v>120.11999999999998</v>
      </c>
      <c r="BZ679" s="4">
        <f t="shared" si="459"/>
        <v>3.08</v>
      </c>
      <c r="CD679" s="4">
        <f t="shared" si="460"/>
        <v>209.51999999999998</v>
      </c>
      <c r="CE679" s="4">
        <f t="shared" si="461"/>
        <v>6.4800000000000058</v>
      </c>
      <c r="CF679" s="4">
        <f>IF(COUNTIF($BH$5:$BH679,"&gt;=2")&lt;=1,SUM($BG679:$BK679)*C$8,CF678)</f>
        <v>151200</v>
      </c>
      <c r="CG679" s="4">
        <f>IF(COUNTIF($BN$5:$BN679,"&gt;=2")&lt;=1,SUM($BL679:$BP679)*D$8,CG678)</f>
        <v>604799.99999999988</v>
      </c>
      <c r="CH679" s="4">
        <f>IF(COUNTIF($BT$5:$BT679,"&gt;=2")&lt;=1,SUM($BQ679:$BU679)*E$8,CH678)</f>
        <v>2592000</v>
      </c>
      <c r="CI679" s="4">
        <f>IF(COUNTIF($BZ$5:$BZ679,"&gt;=2")&lt;=1,SUM($BV679:$BZ679)*F$8,CI678)</f>
        <v>34560000</v>
      </c>
      <c r="CJ679" s="4">
        <f t="shared" si="464"/>
        <v>18662400</v>
      </c>
      <c r="CK679" s="4">
        <f t="shared" si="465"/>
        <v>654.75</v>
      </c>
      <c r="CM679" s="4">
        <v>675</v>
      </c>
      <c r="CN679" s="4">
        <f>IF(COUNTIF($BH$5:$BH679,"&gt;=2")&gt;1,CN678,BG679)</f>
        <v>4.8999999999999995</v>
      </c>
      <c r="CO679" s="4">
        <f>IF(COUNTIF($BH$5:$BH679,"&gt;=2")&gt;1,CO678,BH679)</f>
        <v>2.1</v>
      </c>
      <c r="CP679" s="4">
        <f>IF(COUNTIF($BH$5:$BH679,"&gt;=2")&gt;1,CP678,BI679)</f>
        <v>0</v>
      </c>
      <c r="CQ679" s="4">
        <f>IF(COUNTIF($BH$5:$BH679,"&gt;=2")&gt;1,CQ678,BJ679)</f>
        <v>0</v>
      </c>
      <c r="CR679" s="4">
        <f>IF(COUNTIF($BH$5:$BH679,"&gt;=2")&gt;1,CR678,BK679)</f>
        <v>0</v>
      </c>
      <c r="CS679" s="4">
        <f>IF(COUNTIF($BN$5:$BN679,"&gt;=2")&gt;1,CS678,BL679)</f>
        <v>7</v>
      </c>
      <c r="CT679" s="4">
        <f>IF(COUNTIF($BN$5:$BN679,"&gt;=2")&gt;1,CT678,BM679)</f>
        <v>4.8999999999999995</v>
      </c>
      <c r="CU679" s="4">
        <f>IF(COUNTIF($BN$5:$BN679,"&gt;=2")&gt;1,CU678,BN679)</f>
        <v>2.1</v>
      </c>
      <c r="CV679" s="4">
        <f>IF(COUNTIF($BN$5:$BN679,"&gt;=2")&gt;1,CV678,BO679)</f>
        <v>0</v>
      </c>
      <c r="CW679" s="4">
        <f>IF(COUNTIF($BN$5:$BN679,"&gt;=2")&gt;1,CW678,BP679)</f>
        <v>0</v>
      </c>
      <c r="CX679" s="4">
        <f>IF(COUNTIF($BT$5:$BT679,"&gt;=2")&gt;1,CX678,BQ679)</f>
        <v>0</v>
      </c>
      <c r="CY679" s="4">
        <f>IF(COUNTIF($BT$5:$BT679,"&gt;=2")&gt;1,CY678,BR679)</f>
        <v>26</v>
      </c>
      <c r="CZ679" s="4">
        <f>IF(COUNTIF($BT$5:$BT679,"&gt;=2")&gt;1,CZ678,BS679)</f>
        <v>11.999999999999996</v>
      </c>
      <c r="DA679" s="4">
        <f>IF(COUNTIF($BT$5:$BT679,"&gt;=2")&gt;1,DA678,BT679)</f>
        <v>2</v>
      </c>
      <c r="DB679" s="4">
        <f>IF(COUNTIF($BT$5:$BT679,"&gt;=2")&gt;1,DB678,BU679)</f>
        <v>0</v>
      </c>
      <c r="DC679" s="4">
        <f>IF(COUNTIF($BZ$5:$BZ679,"&gt;=2")&gt;1,DC678,BV679)</f>
        <v>0</v>
      </c>
      <c r="DD679" s="4">
        <f>IF(COUNTIF($BZ$5:$BZ679,"&gt;=2")&gt;1,DD678,BW679)</f>
        <v>0</v>
      </c>
      <c r="DE679" s="4">
        <f>IF(COUNTIF($BZ$5:$BZ679,"&gt;=2")&gt;1,DE678,BX679)</f>
        <v>320</v>
      </c>
      <c r="DF679" s="4">
        <f>IF(COUNTIF($BZ$5:$BZ679,"&gt;=2")&gt;1,DF678,BY679)</f>
        <v>77.999999999999986</v>
      </c>
      <c r="DG679" s="4">
        <f>IF(COUNTIF($BZ$5:$BZ679,"&gt;=2")&gt;1,DG678,BZ679)</f>
        <v>2</v>
      </c>
      <c r="DH679" s="4">
        <f t="shared" si="466"/>
        <v>0</v>
      </c>
      <c r="DI679" s="4">
        <f t="shared" si="467"/>
        <v>0</v>
      </c>
      <c r="DJ679" s="4">
        <f t="shared" si="468"/>
        <v>0</v>
      </c>
      <c r="DK679" s="4">
        <f t="shared" si="469"/>
        <v>209.51999999999998</v>
      </c>
      <c r="DL679" s="4">
        <f t="shared" si="470"/>
        <v>6.4800000000000058</v>
      </c>
      <c r="DM679" s="4">
        <f t="shared" si="471"/>
        <v>7</v>
      </c>
      <c r="DN679" s="4">
        <f t="shared" si="472"/>
        <v>13.999999999999998</v>
      </c>
      <c r="DO679" s="4">
        <f t="shared" si="473"/>
        <v>40</v>
      </c>
      <c r="DP679" s="4">
        <f t="shared" si="474"/>
        <v>400</v>
      </c>
      <c r="DQ679" s="4">
        <f t="shared" si="475"/>
        <v>216</v>
      </c>
      <c r="DS679" s="4">
        <v>675</v>
      </c>
      <c r="DT679" s="4">
        <f>$CK679+INDEX(节奏总纲!D$4:D$163,基础状态预估!$C$2)</f>
        <v>699.00483399593907</v>
      </c>
      <c r="DU679" s="4">
        <f>$CK679+INDEX(节奏总纲!E$4:E$163,基础状态预估!$C$2)</f>
        <v>693.28268396026408</v>
      </c>
      <c r="DV679" s="4">
        <f>$CK679+INDEX(节奏总纲!F$4:F$163,基础状态预估!$C$2)</f>
        <v>686.39220630709644</v>
      </c>
      <c r="DW679" s="4">
        <f>$CK679+INDEX(节奏总纲!G$4:G$163,基础状态预估!$C$2)</f>
        <v>678.03246816526348</v>
      </c>
      <c r="DX679" s="4">
        <f>$CK679+INDEX(节奏总纲!H$4:H$163,基础状态预估!$C$2)</f>
        <v>667.69453894381218</v>
      </c>
      <c r="DY679" s="4">
        <f t="shared" si="476"/>
        <v>11.899999999999999</v>
      </c>
      <c r="DZ679" s="4">
        <f t="shared" si="477"/>
        <v>33</v>
      </c>
      <c r="EA679" s="4">
        <f t="shared" si="478"/>
        <v>334.1</v>
      </c>
      <c r="EB679" s="4">
        <f t="shared" si="479"/>
        <v>289.52</v>
      </c>
      <c r="EC679" s="4">
        <f t="shared" si="480"/>
        <v>8.4800000000000058</v>
      </c>
    </row>
    <row r="680" spans="58:133" x14ac:dyDescent="0.15">
      <c r="BF680" s="4">
        <v>676</v>
      </c>
      <c r="BG680" s="4">
        <f t="shared" si="462"/>
        <v>473.2</v>
      </c>
      <c r="BH680" s="4">
        <f t="shared" si="463"/>
        <v>202.79999999999998</v>
      </c>
      <c r="BL680" s="4">
        <f t="shared" si="451"/>
        <v>335</v>
      </c>
      <c r="BM680" s="4">
        <f t="shared" si="452"/>
        <v>234.49999999999997</v>
      </c>
      <c r="BN680" s="4">
        <f t="shared" si="453"/>
        <v>100.5</v>
      </c>
      <c r="BR680" s="4">
        <f t="shared" si="454"/>
        <v>427.05</v>
      </c>
      <c r="BS680" s="4">
        <f t="shared" si="455"/>
        <v>197.09999999999997</v>
      </c>
      <c r="BT680" s="4">
        <f t="shared" si="456"/>
        <v>32.85</v>
      </c>
      <c r="BX680" s="4">
        <f t="shared" si="457"/>
        <v>493.6</v>
      </c>
      <c r="BY680" s="4">
        <f t="shared" si="458"/>
        <v>120.31499999999997</v>
      </c>
      <c r="BZ680" s="4">
        <f t="shared" si="459"/>
        <v>3.085</v>
      </c>
      <c r="CD680" s="4">
        <f t="shared" si="460"/>
        <v>210.48999999999998</v>
      </c>
      <c r="CE680" s="4">
        <f t="shared" si="461"/>
        <v>6.510000000000006</v>
      </c>
      <c r="CF680" s="4">
        <f>IF(COUNTIF($BH$5:$BH680,"&gt;=2")&lt;=1,SUM($BG680:$BK680)*C$8,CF679)</f>
        <v>151200</v>
      </c>
      <c r="CG680" s="4">
        <f>IF(COUNTIF($BN$5:$BN680,"&gt;=2")&lt;=1,SUM($BL680:$BP680)*D$8,CG679)</f>
        <v>604799.99999999988</v>
      </c>
      <c r="CH680" s="4">
        <f>IF(COUNTIF($BT$5:$BT680,"&gt;=2")&lt;=1,SUM($BQ680:$BU680)*E$8,CH679)</f>
        <v>2592000</v>
      </c>
      <c r="CI680" s="4">
        <f>IF(COUNTIF($BZ$5:$BZ680,"&gt;=2")&lt;=1,SUM($BV680:$BZ680)*F$8,CI679)</f>
        <v>34560000</v>
      </c>
      <c r="CJ680" s="4">
        <f t="shared" si="464"/>
        <v>18748800</v>
      </c>
      <c r="CK680" s="4">
        <f t="shared" si="465"/>
        <v>655.75</v>
      </c>
      <c r="CM680" s="4">
        <v>676</v>
      </c>
      <c r="CN680" s="4">
        <f>IF(COUNTIF($BH$5:$BH680,"&gt;=2")&gt;1,CN679,BG680)</f>
        <v>4.8999999999999995</v>
      </c>
      <c r="CO680" s="4">
        <f>IF(COUNTIF($BH$5:$BH680,"&gt;=2")&gt;1,CO679,BH680)</f>
        <v>2.1</v>
      </c>
      <c r="CP680" s="4">
        <f>IF(COUNTIF($BH$5:$BH680,"&gt;=2")&gt;1,CP679,BI680)</f>
        <v>0</v>
      </c>
      <c r="CQ680" s="4">
        <f>IF(COUNTIF($BH$5:$BH680,"&gt;=2")&gt;1,CQ679,BJ680)</f>
        <v>0</v>
      </c>
      <c r="CR680" s="4">
        <f>IF(COUNTIF($BH$5:$BH680,"&gt;=2")&gt;1,CR679,BK680)</f>
        <v>0</v>
      </c>
      <c r="CS680" s="4">
        <f>IF(COUNTIF($BN$5:$BN680,"&gt;=2")&gt;1,CS679,BL680)</f>
        <v>7</v>
      </c>
      <c r="CT680" s="4">
        <f>IF(COUNTIF($BN$5:$BN680,"&gt;=2")&gt;1,CT679,BM680)</f>
        <v>4.8999999999999995</v>
      </c>
      <c r="CU680" s="4">
        <f>IF(COUNTIF($BN$5:$BN680,"&gt;=2")&gt;1,CU679,BN680)</f>
        <v>2.1</v>
      </c>
      <c r="CV680" s="4">
        <f>IF(COUNTIF($BN$5:$BN680,"&gt;=2")&gt;1,CV679,BO680)</f>
        <v>0</v>
      </c>
      <c r="CW680" s="4">
        <f>IF(COUNTIF($BN$5:$BN680,"&gt;=2")&gt;1,CW679,BP680)</f>
        <v>0</v>
      </c>
      <c r="CX680" s="4">
        <f>IF(COUNTIF($BT$5:$BT680,"&gt;=2")&gt;1,CX679,BQ680)</f>
        <v>0</v>
      </c>
      <c r="CY680" s="4">
        <f>IF(COUNTIF($BT$5:$BT680,"&gt;=2")&gt;1,CY679,BR680)</f>
        <v>26</v>
      </c>
      <c r="CZ680" s="4">
        <f>IF(COUNTIF($BT$5:$BT680,"&gt;=2")&gt;1,CZ679,BS680)</f>
        <v>11.999999999999996</v>
      </c>
      <c r="DA680" s="4">
        <f>IF(COUNTIF($BT$5:$BT680,"&gt;=2")&gt;1,DA679,BT680)</f>
        <v>2</v>
      </c>
      <c r="DB680" s="4">
        <f>IF(COUNTIF($BT$5:$BT680,"&gt;=2")&gt;1,DB679,BU680)</f>
        <v>0</v>
      </c>
      <c r="DC680" s="4">
        <f>IF(COUNTIF($BZ$5:$BZ680,"&gt;=2")&gt;1,DC679,BV680)</f>
        <v>0</v>
      </c>
      <c r="DD680" s="4">
        <f>IF(COUNTIF($BZ$5:$BZ680,"&gt;=2")&gt;1,DD679,BW680)</f>
        <v>0</v>
      </c>
      <c r="DE680" s="4">
        <f>IF(COUNTIF($BZ$5:$BZ680,"&gt;=2")&gt;1,DE679,BX680)</f>
        <v>320</v>
      </c>
      <c r="DF680" s="4">
        <f>IF(COUNTIF($BZ$5:$BZ680,"&gt;=2")&gt;1,DF679,BY680)</f>
        <v>77.999999999999986</v>
      </c>
      <c r="DG680" s="4">
        <f>IF(COUNTIF($BZ$5:$BZ680,"&gt;=2")&gt;1,DG679,BZ680)</f>
        <v>2</v>
      </c>
      <c r="DH680" s="4">
        <f t="shared" si="466"/>
        <v>0</v>
      </c>
      <c r="DI680" s="4">
        <f t="shared" si="467"/>
        <v>0</v>
      </c>
      <c r="DJ680" s="4">
        <f t="shared" si="468"/>
        <v>0</v>
      </c>
      <c r="DK680" s="4">
        <f t="shared" si="469"/>
        <v>210.48999999999998</v>
      </c>
      <c r="DL680" s="4">
        <f t="shared" si="470"/>
        <v>6.510000000000006</v>
      </c>
      <c r="DM680" s="4">
        <f t="shared" si="471"/>
        <v>7</v>
      </c>
      <c r="DN680" s="4">
        <f t="shared" si="472"/>
        <v>13.999999999999998</v>
      </c>
      <c r="DO680" s="4">
        <f t="shared" si="473"/>
        <v>40</v>
      </c>
      <c r="DP680" s="4">
        <f t="shared" si="474"/>
        <v>400</v>
      </c>
      <c r="DQ680" s="4">
        <f t="shared" si="475"/>
        <v>217</v>
      </c>
      <c r="DS680" s="4">
        <v>676</v>
      </c>
      <c r="DT680" s="4">
        <f>$CK680+INDEX(节奏总纲!D$4:D$163,基础状态预估!$C$2)</f>
        <v>700.00483399593907</v>
      </c>
      <c r="DU680" s="4">
        <f>$CK680+INDEX(节奏总纲!E$4:E$163,基础状态预估!$C$2)</f>
        <v>694.28268396026408</v>
      </c>
      <c r="DV680" s="4">
        <f>$CK680+INDEX(节奏总纲!F$4:F$163,基础状态预估!$C$2)</f>
        <v>687.39220630709644</v>
      </c>
      <c r="DW680" s="4">
        <f>$CK680+INDEX(节奏总纲!G$4:G$163,基础状态预估!$C$2)</f>
        <v>679.03246816526348</v>
      </c>
      <c r="DX680" s="4">
        <f>$CK680+INDEX(节奏总纲!H$4:H$163,基础状态预估!$C$2)</f>
        <v>668.69453894381218</v>
      </c>
      <c r="DY680" s="4">
        <f t="shared" si="476"/>
        <v>11.899999999999999</v>
      </c>
      <c r="DZ680" s="4">
        <f t="shared" si="477"/>
        <v>33</v>
      </c>
      <c r="EA680" s="4">
        <f t="shared" si="478"/>
        <v>334.1</v>
      </c>
      <c r="EB680" s="4">
        <f t="shared" si="479"/>
        <v>290.48999999999995</v>
      </c>
      <c r="EC680" s="4">
        <f t="shared" si="480"/>
        <v>8.5100000000000051</v>
      </c>
    </row>
    <row r="681" spans="58:133" x14ac:dyDescent="0.15">
      <c r="BF681" s="4">
        <v>677</v>
      </c>
      <c r="BG681" s="4">
        <f t="shared" si="462"/>
        <v>473.9</v>
      </c>
      <c r="BH681" s="4">
        <f t="shared" si="463"/>
        <v>203.1</v>
      </c>
      <c r="BL681" s="4">
        <f t="shared" si="451"/>
        <v>335.5</v>
      </c>
      <c r="BM681" s="4">
        <f t="shared" si="452"/>
        <v>234.85</v>
      </c>
      <c r="BN681" s="4">
        <f t="shared" si="453"/>
        <v>100.64999999999999</v>
      </c>
      <c r="BR681" s="4">
        <f t="shared" si="454"/>
        <v>427.7</v>
      </c>
      <c r="BS681" s="4">
        <f t="shared" si="455"/>
        <v>197.39999999999995</v>
      </c>
      <c r="BT681" s="4">
        <f t="shared" si="456"/>
        <v>32.9</v>
      </c>
      <c r="BX681" s="4">
        <f t="shared" si="457"/>
        <v>494.40000000000003</v>
      </c>
      <c r="BY681" s="4">
        <f t="shared" si="458"/>
        <v>120.50999999999998</v>
      </c>
      <c r="BZ681" s="4">
        <f t="shared" si="459"/>
        <v>3.09</v>
      </c>
      <c r="CD681" s="4">
        <f t="shared" si="460"/>
        <v>211.46</v>
      </c>
      <c r="CE681" s="4">
        <f t="shared" si="461"/>
        <v>6.5400000000000063</v>
      </c>
      <c r="CF681" s="4">
        <f>IF(COUNTIF($BH$5:$BH681,"&gt;=2")&lt;=1,SUM($BG681:$BK681)*C$8,CF680)</f>
        <v>151200</v>
      </c>
      <c r="CG681" s="4">
        <f>IF(COUNTIF($BN$5:$BN681,"&gt;=2")&lt;=1,SUM($BL681:$BP681)*D$8,CG680)</f>
        <v>604799.99999999988</v>
      </c>
      <c r="CH681" s="4">
        <f>IF(COUNTIF($BT$5:$BT681,"&gt;=2")&lt;=1,SUM($BQ681:$BU681)*E$8,CH680)</f>
        <v>2592000</v>
      </c>
      <c r="CI681" s="4">
        <f>IF(COUNTIF($BZ$5:$BZ681,"&gt;=2")&lt;=1,SUM($BV681:$BZ681)*F$8,CI680)</f>
        <v>34560000</v>
      </c>
      <c r="CJ681" s="4">
        <f t="shared" si="464"/>
        <v>18835200</v>
      </c>
      <c r="CK681" s="4">
        <f t="shared" si="465"/>
        <v>656.75</v>
      </c>
      <c r="CM681" s="4">
        <v>677</v>
      </c>
      <c r="CN681" s="4">
        <f>IF(COUNTIF($BH$5:$BH681,"&gt;=2")&gt;1,CN680,BG681)</f>
        <v>4.8999999999999995</v>
      </c>
      <c r="CO681" s="4">
        <f>IF(COUNTIF($BH$5:$BH681,"&gt;=2")&gt;1,CO680,BH681)</f>
        <v>2.1</v>
      </c>
      <c r="CP681" s="4">
        <f>IF(COUNTIF($BH$5:$BH681,"&gt;=2")&gt;1,CP680,BI681)</f>
        <v>0</v>
      </c>
      <c r="CQ681" s="4">
        <f>IF(COUNTIF($BH$5:$BH681,"&gt;=2")&gt;1,CQ680,BJ681)</f>
        <v>0</v>
      </c>
      <c r="CR681" s="4">
        <f>IF(COUNTIF($BH$5:$BH681,"&gt;=2")&gt;1,CR680,BK681)</f>
        <v>0</v>
      </c>
      <c r="CS681" s="4">
        <f>IF(COUNTIF($BN$5:$BN681,"&gt;=2")&gt;1,CS680,BL681)</f>
        <v>7</v>
      </c>
      <c r="CT681" s="4">
        <f>IF(COUNTIF($BN$5:$BN681,"&gt;=2")&gt;1,CT680,BM681)</f>
        <v>4.8999999999999995</v>
      </c>
      <c r="CU681" s="4">
        <f>IF(COUNTIF($BN$5:$BN681,"&gt;=2")&gt;1,CU680,BN681)</f>
        <v>2.1</v>
      </c>
      <c r="CV681" s="4">
        <f>IF(COUNTIF($BN$5:$BN681,"&gt;=2")&gt;1,CV680,BO681)</f>
        <v>0</v>
      </c>
      <c r="CW681" s="4">
        <f>IF(COUNTIF($BN$5:$BN681,"&gt;=2")&gt;1,CW680,BP681)</f>
        <v>0</v>
      </c>
      <c r="CX681" s="4">
        <f>IF(COUNTIF($BT$5:$BT681,"&gt;=2")&gt;1,CX680,BQ681)</f>
        <v>0</v>
      </c>
      <c r="CY681" s="4">
        <f>IF(COUNTIF($BT$5:$BT681,"&gt;=2")&gt;1,CY680,BR681)</f>
        <v>26</v>
      </c>
      <c r="CZ681" s="4">
        <f>IF(COUNTIF($BT$5:$BT681,"&gt;=2")&gt;1,CZ680,BS681)</f>
        <v>11.999999999999996</v>
      </c>
      <c r="DA681" s="4">
        <f>IF(COUNTIF($BT$5:$BT681,"&gt;=2")&gt;1,DA680,BT681)</f>
        <v>2</v>
      </c>
      <c r="DB681" s="4">
        <f>IF(COUNTIF($BT$5:$BT681,"&gt;=2")&gt;1,DB680,BU681)</f>
        <v>0</v>
      </c>
      <c r="DC681" s="4">
        <f>IF(COUNTIF($BZ$5:$BZ681,"&gt;=2")&gt;1,DC680,BV681)</f>
        <v>0</v>
      </c>
      <c r="DD681" s="4">
        <f>IF(COUNTIF($BZ$5:$BZ681,"&gt;=2")&gt;1,DD680,BW681)</f>
        <v>0</v>
      </c>
      <c r="DE681" s="4">
        <f>IF(COUNTIF($BZ$5:$BZ681,"&gt;=2")&gt;1,DE680,BX681)</f>
        <v>320</v>
      </c>
      <c r="DF681" s="4">
        <f>IF(COUNTIF($BZ$5:$BZ681,"&gt;=2")&gt;1,DF680,BY681)</f>
        <v>77.999999999999986</v>
      </c>
      <c r="DG681" s="4">
        <f>IF(COUNTIF($BZ$5:$BZ681,"&gt;=2")&gt;1,DG680,BZ681)</f>
        <v>2</v>
      </c>
      <c r="DH681" s="4">
        <f t="shared" si="466"/>
        <v>0</v>
      </c>
      <c r="DI681" s="4">
        <f t="shared" si="467"/>
        <v>0</v>
      </c>
      <c r="DJ681" s="4">
        <f t="shared" si="468"/>
        <v>0</v>
      </c>
      <c r="DK681" s="4">
        <f t="shared" si="469"/>
        <v>211.46</v>
      </c>
      <c r="DL681" s="4">
        <f t="shared" si="470"/>
        <v>6.5400000000000063</v>
      </c>
      <c r="DM681" s="4">
        <f t="shared" si="471"/>
        <v>7</v>
      </c>
      <c r="DN681" s="4">
        <f t="shared" si="472"/>
        <v>13.999999999999998</v>
      </c>
      <c r="DO681" s="4">
        <f t="shared" si="473"/>
        <v>40</v>
      </c>
      <c r="DP681" s="4">
        <f t="shared" si="474"/>
        <v>400</v>
      </c>
      <c r="DQ681" s="4">
        <f t="shared" si="475"/>
        <v>218</v>
      </c>
      <c r="DS681" s="4">
        <v>677</v>
      </c>
      <c r="DT681" s="4">
        <f>$CK681+INDEX(节奏总纲!D$4:D$163,基础状态预估!$C$2)</f>
        <v>701.00483399593907</v>
      </c>
      <c r="DU681" s="4">
        <f>$CK681+INDEX(节奏总纲!E$4:E$163,基础状态预估!$C$2)</f>
        <v>695.28268396026408</v>
      </c>
      <c r="DV681" s="4">
        <f>$CK681+INDEX(节奏总纲!F$4:F$163,基础状态预估!$C$2)</f>
        <v>688.39220630709644</v>
      </c>
      <c r="DW681" s="4">
        <f>$CK681+INDEX(节奏总纲!G$4:G$163,基础状态预估!$C$2)</f>
        <v>680.03246816526348</v>
      </c>
      <c r="DX681" s="4">
        <f>$CK681+INDEX(节奏总纲!H$4:H$163,基础状态预估!$C$2)</f>
        <v>669.69453894381218</v>
      </c>
      <c r="DY681" s="4">
        <f t="shared" si="476"/>
        <v>11.899999999999999</v>
      </c>
      <c r="DZ681" s="4">
        <f t="shared" si="477"/>
        <v>33</v>
      </c>
      <c r="EA681" s="4">
        <f t="shared" si="478"/>
        <v>334.1</v>
      </c>
      <c r="EB681" s="4">
        <f t="shared" si="479"/>
        <v>291.45999999999998</v>
      </c>
      <c r="EC681" s="4">
        <f t="shared" si="480"/>
        <v>8.5400000000000063</v>
      </c>
    </row>
    <row r="682" spans="58:133" x14ac:dyDescent="0.15">
      <c r="BF682" s="4">
        <v>678</v>
      </c>
      <c r="BG682" s="4">
        <f t="shared" si="462"/>
        <v>474.59999999999997</v>
      </c>
      <c r="BH682" s="4">
        <f t="shared" si="463"/>
        <v>203.4</v>
      </c>
      <c r="BL682" s="4">
        <f t="shared" si="451"/>
        <v>336</v>
      </c>
      <c r="BM682" s="4">
        <f t="shared" si="452"/>
        <v>235.2</v>
      </c>
      <c r="BN682" s="4">
        <f t="shared" si="453"/>
        <v>100.8</v>
      </c>
      <c r="BR682" s="4">
        <f t="shared" si="454"/>
        <v>428.35</v>
      </c>
      <c r="BS682" s="4">
        <f t="shared" si="455"/>
        <v>197.69999999999996</v>
      </c>
      <c r="BT682" s="4">
        <f t="shared" si="456"/>
        <v>32.950000000000003</v>
      </c>
      <c r="BX682" s="4">
        <f t="shared" si="457"/>
        <v>495.20000000000005</v>
      </c>
      <c r="BY682" s="4">
        <f t="shared" si="458"/>
        <v>120.70499999999997</v>
      </c>
      <c r="BZ682" s="4">
        <f t="shared" si="459"/>
        <v>3.0950000000000002</v>
      </c>
      <c r="CD682" s="4">
        <f t="shared" si="460"/>
        <v>212.43</v>
      </c>
      <c r="CE682" s="4">
        <f t="shared" si="461"/>
        <v>6.5700000000000056</v>
      </c>
      <c r="CF682" s="4">
        <f>IF(COUNTIF($BH$5:$BH682,"&gt;=2")&lt;=1,SUM($BG682:$BK682)*C$8,CF681)</f>
        <v>151200</v>
      </c>
      <c r="CG682" s="4">
        <f>IF(COUNTIF($BN$5:$BN682,"&gt;=2")&lt;=1,SUM($BL682:$BP682)*D$8,CG681)</f>
        <v>604799.99999999988</v>
      </c>
      <c r="CH682" s="4">
        <f>IF(COUNTIF($BT$5:$BT682,"&gt;=2")&lt;=1,SUM($BQ682:$BU682)*E$8,CH681)</f>
        <v>2592000</v>
      </c>
      <c r="CI682" s="4">
        <f>IF(COUNTIF($BZ$5:$BZ682,"&gt;=2")&lt;=1,SUM($BV682:$BZ682)*F$8,CI681)</f>
        <v>34560000</v>
      </c>
      <c r="CJ682" s="4">
        <f t="shared" si="464"/>
        <v>18921600</v>
      </c>
      <c r="CK682" s="4">
        <f t="shared" si="465"/>
        <v>657.75</v>
      </c>
      <c r="CM682" s="4">
        <v>678</v>
      </c>
      <c r="CN682" s="4">
        <f>IF(COUNTIF($BH$5:$BH682,"&gt;=2")&gt;1,CN681,BG682)</f>
        <v>4.8999999999999995</v>
      </c>
      <c r="CO682" s="4">
        <f>IF(COUNTIF($BH$5:$BH682,"&gt;=2")&gt;1,CO681,BH682)</f>
        <v>2.1</v>
      </c>
      <c r="CP682" s="4">
        <f>IF(COUNTIF($BH$5:$BH682,"&gt;=2")&gt;1,CP681,BI682)</f>
        <v>0</v>
      </c>
      <c r="CQ682" s="4">
        <f>IF(COUNTIF($BH$5:$BH682,"&gt;=2")&gt;1,CQ681,BJ682)</f>
        <v>0</v>
      </c>
      <c r="CR682" s="4">
        <f>IF(COUNTIF($BH$5:$BH682,"&gt;=2")&gt;1,CR681,BK682)</f>
        <v>0</v>
      </c>
      <c r="CS682" s="4">
        <f>IF(COUNTIF($BN$5:$BN682,"&gt;=2")&gt;1,CS681,BL682)</f>
        <v>7</v>
      </c>
      <c r="CT682" s="4">
        <f>IF(COUNTIF($BN$5:$BN682,"&gt;=2")&gt;1,CT681,BM682)</f>
        <v>4.8999999999999995</v>
      </c>
      <c r="CU682" s="4">
        <f>IF(COUNTIF($BN$5:$BN682,"&gt;=2")&gt;1,CU681,BN682)</f>
        <v>2.1</v>
      </c>
      <c r="CV682" s="4">
        <f>IF(COUNTIF($BN$5:$BN682,"&gt;=2")&gt;1,CV681,BO682)</f>
        <v>0</v>
      </c>
      <c r="CW682" s="4">
        <f>IF(COUNTIF($BN$5:$BN682,"&gt;=2")&gt;1,CW681,BP682)</f>
        <v>0</v>
      </c>
      <c r="CX682" s="4">
        <f>IF(COUNTIF($BT$5:$BT682,"&gt;=2")&gt;1,CX681,BQ682)</f>
        <v>0</v>
      </c>
      <c r="CY682" s="4">
        <f>IF(COUNTIF($BT$5:$BT682,"&gt;=2")&gt;1,CY681,BR682)</f>
        <v>26</v>
      </c>
      <c r="CZ682" s="4">
        <f>IF(COUNTIF($BT$5:$BT682,"&gt;=2")&gt;1,CZ681,BS682)</f>
        <v>11.999999999999996</v>
      </c>
      <c r="DA682" s="4">
        <f>IF(COUNTIF($BT$5:$BT682,"&gt;=2")&gt;1,DA681,BT682)</f>
        <v>2</v>
      </c>
      <c r="DB682" s="4">
        <f>IF(COUNTIF($BT$5:$BT682,"&gt;=2")&gt;1,DB681,BU682)</f>
        <v>0</v>
      </c>
      <c r="DC682" s="4">
        <f>IF(COUNTIF($BZ$5:$BZ682,"&gt;=2")&gt;1,DC681,BV682)</f>
        <v>0</v>
      </c>
      <c r="DD682" s="4">
        <f>IF(COUNTIF($BZ$5:$BZ682,"&gt;=2")&gt;1,DD681,BW682)</f>
        <v>0</v>
      </c>
      <c r="DE682" s="4">
        <f>IF(COUNTIF($BZ$5:$BZ682,"&gt;=2")&gt;1,DE681,BX682)</f>
        <v>320</v>
      </c>
      <c r="DF682" s="4">
        <f>IF(COUNTIF($BZ$5:$BZ682,"&gt;=2")&gt;1,DF681,BY682)</f>
        <v>77.999999999999986</v>
      </c>
      <c r="DG682" s="4">
        <f>IF(COUNTIF($BZ$5:$BZ682,"&gt;=2")&gt;1,DG681,BZ682)</f>
        <v>2</v>
      </c>
      <c r="DH682" s="4">
        <f t="shared" si="466"/>
        <v>0</v>
      </c>
      <c r="DI682" s="4">
        <f t="shared" si="467"/>
        <v>0</v>
      </c>
      <c r="DJ682" s="4">
        <f t="shared" si="468"/>
        <v>0</v>
      </c>
      <c r="DK682" s="4">
        <f t="shared" si="469"/>
        <v>212.43</v>
      </c>
      <c r="DL682" s="4">
        <f t="shared" si="470"/>
        <v>6.5700000000000056</v>
      </c>
      <c r="DM682" s="4">
        <f t="shared" si="471"/>
        <v>7</v>
      </c>
      <c r="DN682" s="4">
        <f t="shared" si="472"/>
        <v>13.999999999999998</v>
      </c>
      <c r="DO682" s="4">
        <f t="shared" si="473"/>
        <v>40</v>
      </c>
      <c r="DP682" s="4">
        <f t="shared" si="474"/>
        <v>400</v>
      </c>
      <c r="DQ682" s="4">
        <f t="shared" si="475"/>
        <v>219</v>
      </c>
      <c r="DS682" s="4">
        <v>678</v>
      </c>
      <c r="DT682" s="4">
        <f>$CK682+INDEX(节奏总纲!D$4:D$163,基础状态预估!$C$2)</f>
        <v>702.00483399593907</v>
      </c>
      <c r="DU682" s="4">
        <f>$CK682+INDEX(节奏总纲!E$4:E$163,基础状态预估!$C$2)</f>
        <v>696.28268396026408</v>
      </c>
      <c r="DV682" s="4">
        <f>$CK682+INDEX(节奏总纲!F$4:F$163,基础状态预估!$C$2)</f>
        <v>689.39220630709644</v>
      </c>
      <c r="DW682" s="4">
        <f>$CK682+INDEX(节奏总纲!G$4:G$163,基础状态预估!$C$2)</f>
        <v>681.03246816526348</v>
      </c>
      <c r="DX682" s="4">
        <f>$CK682+INDEX(节奏总纲!H$4:H$163,基础状态预估!$C$2)</f>
        <v>670.69453894381218</v>
      </c>
      <c r="DY682" s="4">
        <f t="shared" si="476"/>
        <v>11.899999999999999</v>
      </c>
      <c r="DZ682" s="4">
        <f t="shared" si="477"/>
        <v>33</v>
      </c>
      <c r="EA682" s="4">
        <f t="shared" si="478"/>
        <v>334.1</v>
      </c>
      <c r="EB682" s="4">
        <f t="shared" si="479"/>
        <v>292.43</v>
      </c>
      <c r="EC682" s="4">
        <f t="shared" si="480"/>
        <v>8.5700000000000056</v>
      </c>
    </row>
    <row r="683" spans="58:133" x14ac:dyDescent="0.15">
      <c r="BF683" s="4">
        <v>679</v>
      </c>
      <c r="BG683" s="4">
        <f t="shared" si="462"/>
        <v>475.29999999999995</v>
      </c>
      <c r="BH683" s="4">
        <f t="shared" si="463"/>
        <v>203.7</v>
      </c>
      <c r="BL683" s="4">
        <f t="shared" si="451"/>
        <v>336.5</v>
      </c>
      <c r="BM683" s="4">
        <f t="shared" si="452"/>
        <v>235.54999999999998</v>
      </c>
      <c r="BN683" s="4">
        <f t="shared" si="453"/>
        <v>100.95</v>
      </c>
      <c r="BR683" s="4">
        <f t="shared" si="454"/>
        <v>429</v>
      </c>
      <c r="BS683" s="4">
        <f t="shared" si="455"/>
        <v>197.99999999999994</v>
      </c>
      <c r="BT683" s="4">
        <f t="shared" si="456"/>
        <v>33</v>
      </c>
      <c r="BX683" s="4">
        <f t="shared" si="457"/>
        <v>496</v>
      </c>
      <c r="BY683" s="4">
        <f t="shared" si="458"/>
        <v>120.89999999999996</v>
      </c>
      <c r="BZ683" s="4">
        <f t="shared" si="459"/>
        <v>3.1</v>
      </c>
      <c r="CD683" s="4">
        <f t="shared" si="460"/>
        <v>213.4</v>
      </c>
      <c r="CE683" s="4">
        <f t="shared" si="461"/>
        <v>6.6000000000000059</v>
      </c>
      <c r="CF683" s="4">
        <f>IF(COUNTIF($BH$5:$BH683,"&gt;=2")&lt;=1,SUM($BG683:$BK683)*C$8,CF682)</f>
        <v>151200</v>
      </c>
      <c r="CG683" s="4">
        <f>IF(COUNTIF($BN$5:$BN683,"&gt;=2")&lt;=1,SUM($BL683:$BP683)*D$8,CG682)</f>
        <v>604799.99999999988</v>
      </c>
      <c r="CH683" s="4">
        <f>IF(COUNTIF($BT$5:$BT683,"&gt;=2")&lt;=1,SUM($BQ683:$BU683)*E$8,CH682)</f>
        <v>2592000</v>
      </c>
      <c r="CI683" s="4">
        <f>IF(COUNTIF($BZ$5:$BZ683,"&gt;=2")&lt;=1,SUM($BV683:$BZ683)*F$8,CI682)</f>
        <v>34560000</v>
      </c>
      <c r="CJ683" s="4">
        <f t="shared" si="464"/>
        <v>19008000</v>
      </c>
      <c r="CK683" s="4">
        <f t="shared" si="465"/>
        <v>658.75</v>
      </c>
      <c r="CM683" s="4">
        <v>679</v>
      </c>
      <c r="CN683" s="4">
        <f>IF(COUNTIF($BH$5:$BH683,"&gt;=2")&gt;1,CN682,BG683)</f>
        <v>4.8999999999999995</v>
      </c>
      <c r="CO683" s="4">
        <f>IF(COUNTIF($BH$5:$BH683,"&gt;=2")&gt;1,CO682,BH683)</f>
        <v>2.1</v>
      </c>
      <c r="CP683" s="4">
        <f>IF(COUNTIF($BH$5:$BH683,"&gt;=2")&gt;1,CP682,BI683)</f>
        <v>0</v>
      </c>
      <c r="CQ683" s="4">
        <f>IF(COUNTIF($BH$5:$BH683,"&gt;=2")&gt;1,CQ682,BJ683)</f>
        <v>0</v>
      </c>
      <c r="CR683" s="4">
        <f>IF(COUNTIF($BH$5:$BH683,"&gt;=2")&gt;1,CR682,BK683)</f>
        <v>0</v>
      </c>
      <c r="CS683" s="4">
        <f>IF(COUNTIF($BN$5:$BN683,"&gt;=2")&gt;1,CS682,BL683)</f>
        <v>7</v>
      </c>
      <c r="CT683" s="4">
        <f>IF(COUNTIF($BN$5:$BN683,"&gt;=2")&gt;1,CT682,BM683)</f>
        <v>4.8999999999999995</v>
      </c>
      <c r="CU683" s="4">
        <f>IF(COUNTIF($BN$5:$BN683,"&gt;=2")&gt;1,CU682,BN683)</f>
        <v>2.1</v>
      </c>
      <c r="CV683" s="4">
        <f>IF(COUNTIF($BN$5:$BN683,"&gt;=2")&gt;1,CV682,BO683)</f>
        <v>0</v>
      </c>
      <c r="CW683" s="4">
        <f>IF(COUNTIF($BN$5:$BN683,"&gt;=2")&gt;1,CW682,BP683)</f>
        <v>0</v>
      </c>
      <c r="CX683" s="4">
        <f>IF(COUNTIF($BT$5:$BT683,"&gt;=2")&gt;1,CX682,BQ683)</f>
        <v>0</v>
      </c>
      <c r="CY683" s="4">
        <f>IF(COUNTIF($BT$5:$BT683,"&gt;=2")&gt;1,CY682,BR683)</f>
        <v>26</v>
      </c>
      <c r="CZ683" s="4">
        <f>IF(COUNTIF($BT$5:$BT683,"&gt;=2")&gt;1,CZ682,BS683)</f>
        <v>11.999999999999996</v>
      </c>
      <c r="DA683" s="4">
        <f>IF(COUNTIF($BT$5:$BT683,"&gt;=2")&gt;1,DA682,BT683)</f>
        <v>2</v>
      </c>
      <c r="DB683" s="4">
        <f>IF(COUNTIF($BT$5:$BT683,"&gt;=2")&gt;1,DB682,BU683)</f>
        <v>0</v>
      </c>
      <c r="DC683" s="4">
        <f>IF(COUNTIF($BZ$5:$BZ683,"&gt;=2")&gt;1,DC682,BV683)</f>
        <v>0</v>
      </c>
      <c r="DD683" s="4">
        <f>IF(COUNTIF($BZ$5:$BZ683,"&gt;=2")&gt;1,DD682,BW683)</f>
        <v>0</v>
      </c>
      <c r="DE683" s="4">
        <f>IF(COUNTIF($BZ$5:$BZ683,"&gt;=2")&gt;1,DE682,BX683)</f>
        <v>320</v>
      </c>
      <c r="DF683" s="4">
        <f>IF(COUNTIF($BZ$5:$BZ683,"&gt;=2")&gt;1,DF682,BY683)</f>
        <v>77.999999999999986</v>
      </c>
      <c r="DG683" s="4">
        <f>IF(COUNTIF($BZ$5:$BZ683,"&gt;=2")&gt;1,DG682,BZ683)</f>
        <v>2</v>
      </c>
      <c r="DH683" s="4">
        <f t="shared" si="466"/>
        <v>0</v>
      </c>
      <c r="DI683" s="4">
        <f t="shared" si="467"/>
        <v>0</v>
      </c>
      <c r="DJ683" s="4">
        <f t="shared" si="468"/>
        <v>0</v>
      </c>
      <c r="DK683" s="4">
        <f t="shared" si="469"/>
        <v>213.4</v>
      </c>
      <c r="DL683" s="4">
        <f t="shared" si="470"/>
        <v>6.6000000000000059</v>
      </c>
      <c r="DM683" s="4">
        <f t="shared" si="471"/>
        <v>7</v>
      </c>
      <c r="DN683" s="4">
        <f t="shared" si="472"/>
        <v>13.999999999999998</v>
      </c>
      <c r="DO683" s="4">
        <f t="shared" si="473"/>
        <v>40</v>
      </c>
      <c r="DP683" s="4">
        <f t="shared" si="474"/>
        <v>400</v>
      </c>
      <c r="DQ683" s="4">
        <f t="shared" si="475"/>
        <v>220</v>
      </c>
      <c r="DS683" s="4">
        <v>679</v>
      </c>
      <c r="DT683" s="4">
        <f>$CK683+INDEX(节奏总纲!D$4:D$163,基础状态预估!$C$2)</f>
        <v>703.00483399593907</v>
      </c>
      <c r="DU683" s="4">
        <f>$CK683+INDEX(节奏总纲!E$4:E$163,基础状态预估!$C$2)</f>
        <v>697.28268396026408</v>
      </c>
      <c r="DV683" s="4">
        <f>$CK683+INDEX(节奏总纲!F$4:F$163,基础状态预估!$C$2)</f>
        <v>690.39220630709644</v>
      </c>
      <c r="DW683" s="4">
        <f>$CK683+INDEX(节奏总纲!G$4:G$163,基础状态预估!$C$2)</f>
        <v>682.03246816526348</v>
      </c>
      <c r="DX683" s="4">
        <f>$CK683+INDEX(节奏总纲!H$4:H$163,基础状态预估!$C$2)</f>
        <v>671.69453894381218</v>
      </c>
      <c r="DY683" s="4">
        <f t="shared" si="476"/>
        <v>11.899999999999999</v>
      </c>
      <c r="DZ683" s="4">
        <f t="shared" si="477"/>
        <v>33</v>
      </c>
      <c r="EA683" s="4">
        <f t="shared" si="478"/>
        <v>334.1</v>
      </c>
      <c r="EB683" s="4">
        <f t="shared" si="479"/>
        <v>293.39999999999998</v>
      </c>
      <c r="EC683" s="4">
        <f t="shared" si="480"/>
        <v>8.600000000000005</v>
      </c>
    </row>
    <row r="684" spans="58:133" x14ac:dyDescent="0.15">
      <c r="BF684" s="4">
        <v>680</v>
      </c>
      <c r="BG684" s="4">
        <f t="shared" si="462"/>
        <v>475.99999999999994</v>
      </c>
      <c r="BH684" s="4">
        <f t="shared" si="463"/>
        <v>204</v>
      </c>
      <c r="BL684" s="4">
        <f t="shared" si="451"/>
        <v>337</v>
      </c>
      <c r="BM684" s="4">
        <f t="shared" si="452"/>
        <v>235.89999999999998</v>
      </c>
      <c r="BN684" s="4">
        <f t="shared" si="453"/>
        <v>101.1</v>
      </c>
      <c r="BR684" s="4">
        <f t="shared" si="454"/>
        <v>429.65000000000003</v>
      </c>
      <c r="BS684" s="4">
        <f t="shared" si="455"/>
        <v>198.29999999999995</v>
      </c>
      <c r="BT684" s="4">
        <f t="shared" si="456"/>
        <v>33.050000000000004</v>
      </c>
      <c r="BX684" s="4">
        <f t="shared" si="457"/>
        <v>496.8</v>
      </c>
      <c r="BY684" s="4">
        <f t="shared" si="458"/>
        <v>121.09499999999997</v>
      </c>
      <c r="BZ684" s="4">
        <f t="shared" si="459"/>
        <v>3.105</v>
      </c>
      <c r="CD684" s="4">
        <f t="shared" si="460"/>
        <v>214.37</v>
      </c>
      <c r="CE684" s="4">
        <f t="shared" si="461"/>
        <v>6.6300000000000061</v>
      </c>
      <c r="CF684" s="4">
        <f>IF(COUNTIF($BH$5:$BH684,"&gt;=2")&lt;=1,SUM($BG684:$BK684)*C$8,CF683)</f>
        <v>151200</v>
      </c>
      <c r="CG684" s="4">
        <f>IF(COUNTIF($BN$5:$BN684,"&gt;=2")&lt;=1,SUM($BL684:$BP684)*D$8,CG683)</f>
        <v>604799.99999999988</v>
      </c>
      <c r="CH684" s="4">
        <f>IF(COUNTIF($BT$5:$BT684,"&gt;=2")&lt;=1,SUM($BQ684:$BU684)*E$8,CH683)</f>
        <v>2592000</v>
      </c>
      <c r="CI684" s="4">
        <f>IF(COUNTIF($BZ$5:$BZ684,"&gt;=2")&lt;=1,SUM($BV684:$BZ684)*F$8,CI683)</f>
        <v>34560000</v>
      </c>
      <c r="CJ684" s="4">
        <f t="shared" si="464"/>
        <v>19094400</v>
      </c>
      <c r="CK684" s="4">
        <f t="shared" si="465"/>
        <v>659.75</v>
      </c>
      <c r="CM684" s="4">
        <v>680</v>
      </c>
      <c r="CN684" s="4">
        <f>IF(COUNTIF($BH$5:$BH684,"&gt;=2")&gt;1,CN683,BG684)</f>
        <v>4.8999999999999995</v>
      </c>
      <c r="CO684" s="4">
        <f>IF(COUNTIF($BH$5:$BH684,"&gt;=2")&gt;1,CO683,BH684)</f>
        <v>2.1</v>
      </c>
      <c r="CP684" s="4">
        <f>IF(COUNTIF($BH$5:$BH684,"&gt;=2")&gt;1,CP683,BI684)</f>
        <v>0</v>
      </c>
      <c r="CQ684" s="4">
        <f>IF(COUNTIF($BH$5:$BH684,"&gt;=2")&gt;1,CQ683,BJ684)</f>
        <v>0</v>
      </c>
      <c r="CR684" s="4">
        <f>IF(COUNTIF($BH$5:$BH684,"&gt;=2")&gt;1,CR683,BK684)</f>
        <v>0</v>
      </c>
      <c r="CS684" s="4">
        <f>IF(COUNTIF($BN$5:$BN684,"&gt;=2")&gt;1,CS683,BL684)</f>
        <v>7</v>
      </c>
      <c r="CT684" s="4">
        <f>IF(COUNTIF($BN$5:$BN684,"&gt;=2")&gt;1,CT683,BM684)</f>
        <v>4.8999999999999995</v>
      </c>
      <c r="CU684" s="4">
        <f>IF(COUNTIF($BN$5:$BN684,"&gt;=2")&gt;1,CU683,BN684)</f>
        <v>2.1</v>
      </c>
      <c r="CV684" s="4">
        <f>IF(COUNTIF($BN$5:$BN684,"&gt;=2")&gt;1,CV683,BO684)</f>
        <v>0</v>
      </c>
      <c r="CW684" s="4">
        <f>IF(COUNTIF($BN$5:$BN684,"&gt;=2")&gt;1,CW683,BP684)</f>
        <v>0</v>
      </c>
      <c r="CX684" s="4">
        <f>IF(COUNTIF($BT$5:$BT684,"&gt;=2")&gt;1,CX683,BQ684)</f>
        <v>0</v>
      </c>
      <c r="CY684" s="4">
        <f>IF(COUNTIF($BT$5:$BT684,"&gt;=2")&gt;1,CY683,BR684)</f>
        <v>26</v>
      </c>
      <c r="CZ684" s="4">
        <f>IF(COUNTIF($BT$5:$BT684,"&gt;=2")&gt;1,CZ683,BS684)</f>
        <v>11.999999999999996</v>
      </c>
      <c r="DA684" s="4">
        <f>IF(COUNTIF($BT$5:$BT684,"&gt;=2")&gt;1,DA683,BT684)</f>
        <v>2</v>
      </c>
      <c r="DB684" s="4">
        <f>IF(COUNTIF($BT$5:$BT684,"&gt;=2")&gt;1,DB683,BU684)</f>
        <v>0</v>
      </c>
      <c r="DC684" s="4">
        <f>IF(COUNTIF($BZ$5:$BZ684,"&gt;=2")&gt;1,DC683,BV684)</f>
        <v>0</v>
      </c>
      <c r="DD684" s="4">
        <f>IF(COUNTIF($BZ$5:$BZ684,"&gt;=2")&gt;1,DD683,BW684)</f>
        <v>0</v>
      </c>
      <c r="DE684" s="4">
        <f>IF(COUNTIF($BZ$5:$BZ684,"&gt;=2")&gt;1,DE683,BX684)</f>
        <v>320</v>
      </c>
      <c r="DF684" s="4">
        <f>IF(COUNTIF($BZ$5:$BZ684,"&gt;=2")&gt;1,DF683,BY684)</f>
        <v>77.999999999999986</v>
      </c>
      <c r="DG684" s="4">
        <f>IF(COUNTIF($BZ$5:$BZ684,"&gt;=2")&gt;1,DG683,BZ684)</f>
        <v>2</v>
      </c>
      <c r="DH684" s="4">
        <f t="shared" si="466"/>
        <v>0</v>
      </c>
      <c r="DI684" s="4">
        <f t="shared" si="467"/>
        <v>0</v>
      </c>
      <c r="DJ684" s="4">
        <f t="shared" si="468"/>
        <v>0</v>
      </c>
      <c r="DK684" s="4">
        <f t="shared" si="469"/>
        <v>214.37</v>
      </c>
      <c r="DL684" s="4">
        <f t="shared" si="470"/>
        <v>6.6300000000000061</v>
      </c>
      <c r="DM684" s="4">
        <f t="shared" si="471"/>
        <v>7</v>
      </c>
      <c r="DN684" s="4">
        <f t="shared" si="472"/>
        <v>13.999999999999998</v>
      </c>
      <c r="DO684" s="4">
        <f t="shared" si="473"/>
        <v>40</v>
      </c>
      <c r="DP684" s="4">
        <f t="shared" si="474"/>
        <v>400</v>
      </c>
      <c r="DQ684" s="4">
        <f t="shared" si="475"/>
        <v>221</v>
      </c>
      <c r="DS684" s="4">
        <v>680</v>
      </c>
      <c r="DT684" s="4">
        <f>$CK684+INDEX(节奏总纲!D$4:D$163,基础状态预估!$C$2)</f>
        <v>704.00483399593907</v>
      </c>
      <c r="DU684" s="4">
        <f>$CK684+INDEX(节奏总纲!E$4:E$163,基础状态预估!$C$2)</f>
        <v>698.28268396026408</v>
      </c>
      <c r="DV684" s="4">
        <f>$CK684+INDEX(节奏总纲!F$4:F$163,基础状态预估!$C$2)</f>
        <v>691.39220630709644</v>
      </c>
      <c r="DW684" s="4">
        <f>$CK684+INDEX(节奏总纲!G$4:G$163,基础状态预估!$C$2)</f>
        <v>683.03246816526348</v>
      </c>
      <c r="DX684" s="4">
        <f>$CK684+INDEX(节奏总纲!H$4:H$163,基础状态预估!$C$2)</f>
        <v>672.69453894381218</v>
      </c>
      <c r="DY684" s="4">
        <f t="shared" si="476"/>
        <v>11.899999999999999</v>
      </c>
      <c r="DZ684" s="4">
        <f t="shared" si="477"/>
        <v>33</v>
      </c>
      <c r="EA684" s="4">
        <f t="shared" si="478"/>
        <v>334.1</v>
      </c>
      <c r="EB684" s="4">
        <f t="shared" si="479"/>
        <v>294.37</v>
      </c>
      <c r="EC684" s="4">
        <f t="shared" si="480"/>
        <v>8.6300000000000061</v>
      </c>
    </row>
    <row r="685" spans="58:133" x14ac:dyDescent="0.15">
      <c r="BF685" s="4">
        <v>681</v>
      </c>
      <c r="BG685" s="4">
        <f t="shared" si="462"/>
        <v>476.7</v>
      </c>
      <c r="BH685" s="4">
        <f t="shared" si="463"/>
        <v>204.29999999999998</v>
      </c>
      <c r="BL685" s="4">
        <f t="shared" si="451"/>
        <v>337.5</v>
      </c>
      <c r="BM685" s="4">
        <f t="shared" si="452"/>
        <v>236.24999999999997</v>
      </c>
      <c r="BN685" s="4">
        <f t="shared" si="453"/>
        <v>101.25</v>
      </c>
      <c r="BR685" s="4">
        <f t="shared" si="454"/>
        <v>430.3</v>
      </c>
      <c r="BS685" s="4">
        <f t="shared" si="455"/>
        <v>198.59999999999997</v>
      </c>
      <c r="BT685" s="4">
        <f t="shared" si="456"/>
        <v>33.1</v>
      </c>
      <c r="BX685" s="4">
        <f t="shared" si="457"/>
        <v>497.6</v>
      </c>
      <c r="BY685" s="4">
        <f t="shared" si="458"/>
        <v>121.28999999999996</v>
      </c>
      <c r="BZ685" s="4">
        <f t="shared" si="459"/>
        <v>3.11</v>
      </c>
      <c r="CD685" s="4">
        <f t="shared" si="460"/>
        <v>215.34</v>
      </c>
      <c r="CE685" s="4">
        <f t="shared" si="461"/>
        <v>6.6600000000000055</v>
      </c>
      <c r="CF685" s="4">
        <f>IF(COUNTIF($BH$5:$BH685,"&gt;=2")&lt;=1,SUM($BG685:$BK685)*C$8,CF684)</f>
        <v>151200</v>
      </c>
      <c r="CG685" s="4">
        <f>IF(COUNTIF($BN$5:$BN685,"&gt;=2")&lt;=1,SUM($BL685:$BP685)*D$8,CG684)</f>
        <v>604799.99999999988</v>
      </c>
      <c r="CH685" s="4">
        <f>IF(COUNTIF($BT$5:$BT685,"&gt;=2")&lt;=1,SUM($BQ685:$BU685)*E$8,CH684)</f>
        <v>2592000</v>
      </c>
      <c r="CI685" s="4">
        <f>IF(COUNTIF($BZ$5:$BZ685,"&gt;=2")&lt;=1,SUM($BV685:$BZ685)*F$8,CI684)</f>
        <v>34560000</v>
      </c>
      <c r="CJ685" s="4">
        <f t="shared" si="464"/>
        <v>19180800</v>
      </c>
      <c r="CK685" s="4">
        <f t="shared" si="465"/>
        <v>660.75</v>
      </c>
      <c r="CM685" s="4">
        <v>681</v>
      </c>
      <c r="CN685" s="4">
        <f>IF(COUNTIF($BH$5:$BH685,"&gt;=2")&gt;1,CN684,BG685)</f>
        <v>4.8999999999999995</v>
      </c>
      <c r="CO685" s="4">
        <f>IF(COUNTIF($BH$5:$BH685,"&gt;=2")&gt;1,CO684,BH685)</f>
        <v>2.1</v>
      </c>
      <c r="CP685" s="4">
        <f>IF(COUNTIF($BH$5:$BH685,"&gt;=2")&gt;1,CP684,BI685)</f>
        <v>0</v>
      </c>
      <c r="CQ685" s="4">
        <f>IF(COUNTIF($BH$5:$BH685,"&gt;=2")&gt;1,CQ684,BJ685)</f>
        <v>0</v>
      </c>
      <c r="CR685" s="4">
        <f>IF(COUNTIF($BH$5:$BH685,"&gt;=2")&gt;1,CR684,BK685)</f>
        <v>0</v>
      </c>
      <c r="CS685" s="4">
        <f>IF(COUNTIF($BN$5:$BN685,"&gt;=2")&gt;1,CS684,BL685)</f>
        <v>7</v>
      </c>
      <c r="CT685" s="4">
        <f>IF(COUNTIF($BN$5:$BN685,"&gt;=2")&gt;1,CT684,BM685)</f>
        <v>4.8999999999999995</v>
      </c>
      <c r="CU685" s="4">
        <f>IF(COUNTIF($BN$5:$BN685,"&gt;=2")&gt;1,CU684,BN685)</f>
        <v>2.1</v>
      </c>
      <c r="CV685" s="4">
        <f>IF(COUNTIF($BN$5:$BN685,"&gt;=2")&gt;1,CV684,BO685)</f>
        <v>0</v>
      </c>
      <c r="CW685" s="4">
        <f>IF(COUNTIF($BN$5:$BN685,"&gt;=2")&gt;1,CW684,BP685)</f>
        <v>0</v>
      </c>
      <c r="CX685" s="4">
        <f>IF(COUNTIF($BT$5:$BT685,"&gt;=2")&gt;1,CX684,BQ685)</f>
        <v>0</v>
      </c>
      <c r="CY685" s="4">
        <f>IF(COUNTIF($BT$5:$BT685,"&gt;=2")&gt;1,CY684,BR685)</f>
        <v>26</v>
      </c>
      <c r="CZ685" s="4">
        <f>IF(COUNTIF($BT$5:$BT685,"&gt;=2")&gt;1,CZ684,BS685)</f>
        <v>11.999999999999996</v>
      </c>
      <c r="DA685" s="4">
        <f>IF(COUNTIF($BT$5:$BT685,"&gt;=2")&gt;1,DA684,BT685)</f>
        <v>2</v>
      </c>
      <c r="DB685" s="4">
        <f>IF(COUNTIF($BT$5:$BT685,"&gt;=2")&gt;1,DB684,BU685)</f>
        <v>0</v>
      </c>
      <c r="DC685" s="4">
        <f>IF(COUNTIF($BZ$5:$BZ685,"&gt;=2")&gt;1,DC684,BV685)</f>
        <v>0</v>
      </c>
      <c r="DD685" s="4">
        <f>IF(COUNTIF($BZ$5:$BZ685,"&gt;=2")&gt;1,DD684,BW685)</f>
        <v>0</v>
      </c>
      <c r="DE685" s="4">
        <f>IF(COUNTIF($BZ$5:$BZ685,"&gt;=2")&gt;1,DE684,BX685)</f>
        <v>320</v>
      </c>
      <c r="DF685" s="4">
        <f>IF(COUNTIF($BZ$5:$BZ685,"&gt;=2")&gt;1,DF684,BY685)</f>
        <v>77.999999999999986</v>
      </c>
      <c r="DG685" s="4">
        <f>IF(COUNTIF($BZ$5:$BZ685,"&gt;=2")&gt;1,DG684,BZ685)</f>
        <v>2</v>
      </c>
      <c r="DH685" s="4">
        <f t="shared" si="466"/>
        <v>0</v>
      </c>
      <c r="DI685" s="4">
        <f t="shared" si="467"/>
        <v>0</v>
      </c>
      <c r="DJ685" s="4">
        <f t="shared" si="468"/>
        <v>0</v>
      </c>
      <c r="DK685" s="4">
        <f t="shared" si="469"/>
        <v>215.34</v>
      </c>
      <c r="DL685" s="4">
        <f t="shared" si="470"/>
        <v>6.6600000000000055</v>
      </c>
      <c r="DM685" s="4">
        <f t="shared" si="471"/>
        <v>7</v>
      </c>
      <c r="DN685" s="4">
        <f t="shared" si="472"/>
        <v>13.999999999999998</v>
      </c>
      <c r="DO685" s="4">
        <f t="shared" si="473"/>
        <v>40</v>
      </c>
      <c r="DP685" s="4">
        <f t="shared" si="474"/>
        <v>400</v>
      </c>
      <c r="DQ685" s="4">
        <f t="shared" si="475"/>
        <v>222</v>
      </c>
      <c r="DS685" s="4">
        <v>681</v>
      </c>
      <c r="DT685" s="4">
        <f>$CK685+INDEX(节奏总纲!D$4:D$163,基础状态预估!$C$2)</f>
        <v>705.00483399593907</v>
      </c>
      <c r="DU685" s="4">
        <f>$CK685+INDEX(节奏总纲!E$4:E$163,基础状态预估!$C$2)</f>
        <v>699.28268396026408</v>
      </c>
      <c r="DV685" s="4">
        <f>$CK685+INDEX(节奏总纲!F$4:F$163,基础状态预估!$C$2)</f>
        <v>692.39220630709644</v>
      </c>
      <c r="DW685" s="4">
        <f>$CK685+INDEX(节奏总纲!G$4:G$163,基础状态预估!$C$2)</f>
        <v>684.03246816526348</v>
      </c>
      <c r="DX685" s="4">
        <f>$CK685+INDEX(节奏总纲!H$4:H$163,基础状态预估!$C$2)</f>
        <v>673.69453894381218</v>
      </c>
      <c r="DY685" s="4">
        <f t="shared" si="476"/>
        <v>11.899999999999999</v>
      </c>
      <c r="DZ685" s="4">
        <f t="shared" si="477"/>
        <v>33</v>
      </c>
      <c r="EA685" s="4">
        <f t="shared" si="478"/>
        <v>334.1</v>
      </c>
      <c r="EB685" s="4">
        <f t="shared" si="479"/>
        <v>295.33999999999997</v>
      </c>
      <c r="EC685" s="4">
        <f t="shared" si="480"/>
        <v>8.6600000000000055</v>
      </c>
    </row>
    <row r="686" spans="58:133" x14ac:dyDescent="0.15">
      <c r="BF686" s="4">
        <v>682</v>
      </c>
      <c r="BG686" s="4">
        <f t="shared" si="462"/>
        <v>477.4</v>
      </c>
      <c r="BH686" s="4">
        <f t="shared" si="463"/>
        <v>204.6</v>
      </c>
      <c r="BL686" s="4">
        <f t="shared" si="451"/>
        <v>338</v>
      </c>
      <c r="BM686" s="4">
        <f t="shared" si="452"/>
        <v>236.6</v>
      </c>
      <c r="BN686" s="4">
        <f t="shared" si="453"/>
        <v>101.39999999999999</v>
      </c>
      <c r="BR686" s="4">
        <f t="shared" si="454"/>
        <v>430.95</v>
      </c>
      <c r="BS686" s="4">
        <f t="shared" si="455"/>
        <v>198.89999999999995</v>
      </c>
      <c r="BT686" s="4">
        <f t="shared" si="456"/>
        <v>33.15</v>
      </c>
      <c r="BX686" s="4">
        <f t="shared" si="457"/>
        <v>498.40000000000003</v>
      </c>
      <c r="BY686" s="4">
        <f t="shared" si="458"/>
        <v>121.48499999999997</v>
      </c>
      <c r="BZ686" s="4">
        <f t="shared" si="459"/>
        <v>3.1150000000000002</v>
      </c>
      <c r="CD686" s="4">
        <f t="shared" si="460"/>
        <v>216.31</v>
      </c>
      <c r="CE686" s="4">
        <f t="shared" si="461"/>
        <v>6.6900000000000057</v>
      </c>
      <c r="CF686" s="4">
        <f>IF(COUNTIF($BH$5:$BH686,"&gt;=2")&lt;=1,SUM($BG686:$BK686)*C$8,CF685)</f>
        <v>151200</v>
      </c>
      <c r="CG686" s="4">
        <f>IF(COUNTIF($BN$5:$BN686,"&gt;=2")&lt;=1,SUM($BL686:$BP686)*D$8,CG685)</f>
        <v>604799.99999999988</v>
      </c>
      <c r="CH686" s="4">
        <f>IF(COUNTIF($BT$5:$BT686,"&gt;=2")&lt;=1,SUM($BQ686:$BU686)*E$8,CH685)</f>
        <v>2592000</v>
      </c>
      <c r="CI686" s="4">
        <f>IF(COUNTIF($BZ$5:$BZ686,"&gt;=2")&lt;=1,SUM($BV686:$BZ686)*F$8,CI685)</f>
        <v>34560000</v>
      </c>
      <c r="CJ686" s="4">
        <f t="shared" si="464"/>
        <v>19267200</v>
      </c>
      <c r="CK686" s="4">
        <f t="shared" si="465"/>
        <v>661.75</v>
      </c>
      <c r="CM686" s="4">
        <v>682</v>
      </c>
      <c r="CN686" s="4">
        <f>IF(COUNTIF($BH$5:$BH686,"&gt;=2")&gt;1,CN685,BG686)</f>
        <v>4.8999999999999995</v>
      </c>
      <c r="CO686" s="4">
        <f>IF(COUNTIF($BH$5:$BH686,"&gt;=2")&gt;1,CO685,BH686)</f>
        <v>2.1</v>
      </c>
      <c r="CP686" s="4">
        <f>IF(COUNTIF($BH$5:$BH686,"&gt;=2")&gt;1,CP685,BI686)</f>
        <v>0</v>
      </c>
      <c r="CQ686" s="4">
        <f>IF(COUNTIF($BH$5:$BH686,"&gt;=2")&gt;1,CQ685,BJ686)</f>
        <v>0</v>
      </c>
      <c r="CR686" s="4">
        <f>IF(COUNTIF($BH$5:$BH686,"&gt;=2")&gt;1,CR685,BK686)</f>
        <v>0</v>
      </c>
      <c r="CS686" s="4">
        <f>IF(COUNTIF($BN$5:$BN686,"&gt;=2")&gt;1,CS685,BL686)</f>
        <v>7</v>
      </c>
      <c r="CT686" s="4">
        <f>IF(COUNTIF($BN$5:$BN686,"&gt;=2")&gt;1,CT685,BM686)</f>
        <v>4.8999999999999995</v>
      </c>
      <c r="CU686" s="4">
        <f>IF(COUNTIF($BN$5:$BN686,"&gt;=2")&gt;1,CU685,BN686)</f>
        <v>2.1</v>
      </c>
      <c r="CV686" s="4">
        <f>IF(COUNTIF($BN$5:$BN686,"&gt;=2")&gt;1,CV685,BO686)</f>
        <v>0</v>
      </c>
      <c r="CW686" s="4">
        <f>IF(COUNTIF($BN$5:$BN686,"&gt;=2")&gt;1,CW685,BP686)</f>
        <v>0</v>
      </c>
      <c r="CX686" s="4">
        <f>IF(COUNTIF($BT$5:$BT686,"&gt;=2")&gt;1,CX685,BQ686)</f>
        <v>0</v>
      </c>
      <c r="CY686" s="4">
        <f>IF(COUNTIF($BT$5:$BT686,"&gt;=2")&gt;1,CY685,BR686)</f>
        <v>26</v>
      </c>
      <c r="CZ686" s="4">
        <f>IF(COUNTIF($BT$5:$BT686,"&gt;=2")&gt;1,CZ685,BS686)</f>
        <v>11.999999999999996</v>
      </c>
      <c r="DA686" s="4">
        <f>IF(COUNTIF($BT$5:$BT686,"&gt;=2")&gt;1,DA685,BT686)</f>
        <v>2</v>
      </c>
      <c r="DB686" s="4">
        <f>IF(COUNTIF($BT$5:$BT686,"&gt;=2")&gt;1,DB685,BU686)</f>
        <v>0</v>
      </c>
      <c r="DC686" s="4">
        <f>IF(COUNTIF($BZ$5:$BZ686,"&gt;=2")&gt;1,DC685,BV686)</f>
        <v>0</v>
      </c>
      <c r="DD686" s="4">
        <f>IF(COUNTIF($BZ$5:$BZ686,"&gt;=2")&gt;1,DD685,BW686)</f>
        <v>0</v>
      </c>
      <c r="DE686" s="4">
        <f>IF(COUNTIF($BZ$5:$BZ686,"&gt;=2")&gt;1,DE685,BX686)</f>
        <v>320</v>
      </c>
      <c r="DF686" s="4">
        <f>IF(COUNTIF($BZ$5:$BZ686,"&gt;=2")&gt;1,DF685,BY686)</f>
        <v>77.999999999999986</v>
      </c>
      <c r="DG686" s="4">
        <f>IF(COUNTIF($BZ$5:$BZ686,"&gt;=2")&gt;1,DG685,BZ686)</f>
        <v>2</v>
      </c>
      <c r="DH686" s="4">
        <f t="shared" si="466"/>
        <v>0</v>
      </c>
      <c r="DI686" s="4">
        <f t="shared" si="467"/>
        <v>0</v>
      </c>
      <c r="DJ686" s="4">
        <f t="shared" si="468"/>
        <v>0</v>
      </c>
      <c r="DK686" s="4">
        <f t="shared" si="469"/>
        <v>216.31</v>
      </c>
      <c r="DL686" s="4">
        <f t="shared" si="470"/>
        <v>6.6900000000000057</v>
      </c>
      <c r="DM686" s="4">
        <f t="shared" si="471"/>
        <v>7</v>
      </c>
      <c r="DN686" s="4">
        <f t="shared" si="472"/>
        <v>13.999999999999998</v>
      </c>
      <c r="DO686" s="4">
        <f t="shared" si="473"/>
        <v>40</v>
      </c>
      <c r="DP686" s="4">
        <f t="shared" si="474"/>
        <v>400</v>
      </c>
      <c r="DQ686" s="4">
        <f t="shared" si="475"/>
        <v>223</v>
      </c>
      <c r="DS686" s="4">
        <v>682</v>
      </c>
      <c r="DT686" s="4">
        <f>$CK686+INDEX(节奏总纲!D$4:D$163,基础状态预估!$C$2)</f>
        <v>706.00483399593907</v>
      </c>
      <c r="DU686" s="4">
        <f>$CK686+INDEX(节奏总纲!E$4:E$163,基础状态预估!$C$2)</f>
        <v>700.28268396026408</v>
      </c>
      <c r="DV686" s="4">
        <f>$CK686+INDEX(节奏总纲!F$4:F$163,基础状态预估!$C$2)</f>
        <v>693.39220630709644</v>
      </c>
      <c r="DW686" s="4">
        <f>$CK686+INDEX(节奏总纲!G$4:G$163,基础状态预估!$C$2)</f>
        <v>685.03246816526348</v>
      </c>
      <c r="DX686" s="4">
        <f>$CK686+INDEX(节奏总纲!H$4:H$163,基础状态预估!$C$2)</f>
        <v>674.69453894381218</v>
      </c>
      <c r="DY686" s="4">
        <f t="shared" si="476"/>
        <v>11.899999999999999</v>
      </c>
      <c r="DZ686" s="4">
        <f t="shared" si="477"/>
        <v>33</v>
      </c>
      <c r="EA686" s="4">
        <f t="shared" si="478"/>
        <v>334.1</v>
      </c>
      <c r="EB686" s="4">
        <f t="shared" si="479"/>
        <v>296.31</v>
      </c>
      <c r="EC686" s="4">
        <f t="shared" si="480"/>
        <v>8.6900000000000048</v>
      </c>
    </row>
    <row r="687" spans="58:133" x14ac:dyDescent="0.15">
      <c r="BF687" s="4">
        <v>683</v>
      </c>
      <c r="BG687" s="4">
        <f t="shared" si="462"/>
        <v>478.09999999999997</v>
      </c>
      <c r="BH687" s="4">
        <f t="shared" si="463"/>
        <v>204.9</v>
      </c>
      <c r="BL687" s="4">
        <f t="shared" si="451"/>
        <v>338.5</v>
      </c>
      <c r="BM687" s="4">
        <f t="shared" si="452"/>
        <v>236.95</v>
      </c>
      <c r="BN687" s="4">
        <f t="shared" si="453"/>
        <v>101.55</v>
      </c>
      <c r="BR687" s="4">
        <f t="shared" si="454"/>
        <v>431.6</v>
      </c>
      <c r="BS687" s="4">
        <f t="shared" si="455"/>
        <v>199.19999999999996</v>
      </c>
      <c r="BT687" s="4">
        <f t="shared" si="456"/>
        <v>33.200000000000003</v>
      </c>
      <c r="BX687" s="4">
        <f t="shared" si="457"/>
        <v>499.20000000000005</v>
      </c>
      <c r="BY687" s="4">
        <f t="shared" si="458"/>
        <v>121.67999999999996</v>
      </c>
      <c r="BZ687" s="4">
        <f t="shared" si="459"/>
        <v>3.12</v>
      </c>
      <c r="CD687" s="4">
        <f t="shared" si="460"/>
        <v>217.28</v>
      </c>
      <c r="CE687" s="4">
        <f t="shared" si="461"/>
        <v>6.720000000000006</v>
      </c>
      <c r="CF687" s="4">
        <f>IF(COUNTIF($BH$5:$BH687,"&gt;=2")&lt;=1,SUM($BG687:$BK687)*C$8,CF686)</f>
        <v>151200</v>
      </c>
      <c r="CG687" s="4">
        <f>IF(COUNTIF($BN$5:$BN687,"&gt;=2")&lt;=1,SUM($BL687:$BP687)*D$8,CG686)</f>
        <v>604799.99999999988</v>
      </c>
      <c r="CH687" s="4">
        <f>IF(COUNTIF($BT$5:$BT687,"&gt;=2")&lt;=1,SUM($BQ687:$BU687)*E$8,CH686)</f>
        <v>2592000</v>
      </c>
      <c r="CI687" s="4">
        <f>IF(COUNTIF($BZ$5:$BZ687,"&gt;=2")&lt;=1,SUM($BV687:$BZ687)*F$8,CI686)</f>
        <v>34560000</v>
      </c>
      <c r="CJ687" s="4">
        <f t="shared" si="464"/>
        <v>19353600</v>
      </c>
      <c r="CK687" s="4">
        <f t="shared" si="465"/>
        <v>662.75</v>
      </c>
      <c r="CM687" s="4">
        <v>683</v>
      </c>
      <c r="CN687" s="4">
        <f>IF(COUNTIF($BH$5:$BH687,"&gt;=2")&gt;1,CN686,BG687)</f>
        <v>4.8999999999999995</v>
      </c>
      <c r="CO687" s="4">
        <f>IF(COUNTIF($BH$5:$BH687,"&gt;=2")&gt;1,CO686,BH687)</f>
        <v>2.1</v>
      </c>
      <c r="CP687" s="4">
        <f>IF(COUNTIF($BH$5:$BH687,"&gt;=2")&gt;1,CP686,BI687)</f>
        <v>0</v>
      </c>
      <c r="CQ687" s="4">
        <f>IF(COUNTIF($BH$5:$BH687,"&gt;=2")&gt;1,CQ686,BJ687)</f>
        <v>0</v>
      </c>
      <c r="CR687" s="4">
        <f>IF(COUNTIF($BH$5:$BH687,"&gt;=2")&gt;1,CR686,BK687)</f>
        <v>0</v>
      </c>
      <c r="CS687" s="4">
        <f>IF(COUNTIF($BN$5:$BN687,"&gt;=2")&gt;1,CS686,BL687)</f>
        <v>7</v>
      </c>
      <c r="CT687" s="4">
        <f>IF(COUNTIF($BN$5:$BN687,"&gt;=2")&gt;1,CT686,BM687)</f>
        <v>4.8999999999999995</v>
      </c>
      <c r="CU687" s="4">
        <f>IF(COUNTIF($BN$5:$BN687,"&gt;=2")&gt;1,CU686,BN687)</f>
        <v>2.1</v>
      </c>
      <c r="CV687" s="4">
        <f>IF(COUNTIF($BN$5:$BN687,"&gt;=2")&gt;1,CV686,BO687)</f>
        <v>0</v>
      </c>
      <c r="CW687" s="4">
        <f>IF(COUNTIF($BN$5:$BN687,"&gt;=2")&gt;1,CW686,BP687)</f>
        <v>0</v>
      </c>
      <c r="CX687" s="4">
        <f>IF(COUNTIF($BT$5:$BT687,"&gt;=2")&gt;1,CX686,BQ687)</f>
        <v>0</v>
      </c>
      <c r="CY687" s="4">
        <f>IF(COUNTIF($BT$5:$BT687,"&gt;=2")&gt;1,CY686,BR687)</f>
        <v>26</v>
      </c>
      <c r="CZ687" s="4">
        <f>IF(COUNTIF($BT$5:$BT687,"&gt;=2")&gt;1,CZ686,BS687)</f>
        <v>11.999999999999996</v>
      </c>
      <c r="DA687" s="4">
        <f>IF(COUNTIF($BT$5:$BT687,"&gt;=2")&gt;1,DA686,BT687)</f>
        <v>2</v>
      </c>
      <c r="DB687" s="4">
        <f>IF(COUNTIF($BT$5:$BT687,"&gt;=2")&gt;1,DB686,BU687)</f>
        <v>0</v>
      </c>
      <c r="DC687" s="4">
        <f>IF(COUNTIF($BZ$5:$BZ687,"&gt;=2")&gt;1,DC686,BV687)</f>
        <v>0</v>
      </c>
      <c r="DD687" s="4">
        <f>IF(COUNTIF($BZ$5:$BZ687,"&gt;=2")&gt;1,DD686,BW687)</f>
        <v>0</v>
      </c>
      <c r="DE687" s="4">
        <f>IF(COUNTIF($BZ$5:$BZ687,"&gt;=2")&gt;1,DE686,BX687)</f>
        <v>320</v>
      </c>
      <c r="DF687" s="4">
        <f>IF(COUNTIF($BZ$5:$BZ687,"&gt;=2")&gt;1,DF686,BY687)</f>
        <v>77.999999999999986</v>
      </c>
      <c r="DG687" s="4">
        <f>IF(COUNTIF($BZ$5:$BZ687,"&gt;=2")&gt;1,DG686,BZ687)</f>
        <v>2</v>
      </c>
      <c r="DH687" s="4">
        <f t="shared" si="466"/>
        <v>0</v>
      </c>
      <c r="DI687" s="4">
        <f t="shared" si="467"/>
        <v>0</v>
      </c>
      <c r="DJ687" s="4">
        <f t="shared" si="468"/>
        <v>0</v>
      </c>
      <c r="DK687" s="4">
        <f t="shared" si="469"/>
        <v>217.28</v>
      </c>
      <c r="DL687" s="4">
        <f t="shared" si="470"/>
        <v>6.720000000000006</v>
      </c>
      <c r="DM687" s="4">
        <f t="shared" si="471"/>
        <v>7</v>
      </c>
      <c r="DN687" s="4">
        <f t="shared" si="472"/>
        <v>13.999999999999998</v>
      </c>
      <c r="DO687" s="4">
        <f t="shared" si="473"/>
        <v>40</v>
      </c>
      <c r="DP687" s="4">
        <f t="shared" si="474"/>
        <v>400</v>
      </c>
      <c r="DQ687" s="4">
        <f t="shared" si="475"/>
        <v>224</v>
      </c>
      <c r="DS687" s="4">
        <v>683</v>
      </c>
      <c r="DT687" s="4">
        <f>$CK687+INDEX(节奏总纲!D$4:D$163,基础状态预估!$C$2)</f>
        <v>707.00483399593907</v>
      </c>
      <c r="DU687" s="4">
        <f>$CK687+INDEX(节奏总纲!E$4:E$163,基础状态预估!$C$2)</f>
        <v>701.28268396026408</v>
      </c>
      <c r="DV687" s="4">
        <f>$CK687+INDEX(节奏总纲!F$4:F$163,基础状态预估!$C$2)</f>
        <v>694.39220630709644</v>
      </c>
      <c r="DW687" s="4">
        <f>$CK687+INDEX(节奏总纲!G$4:G$163,基础状态预估!$C$2)</f>
        <v>686.03246816526348</v>
      </c>
      <c r="DX687" s="4">
        <f>$CK687+INDEX(节奏总纲!H$4:H$163,基础状态预估!$C$2)</f>
        <v>675.69453894381218</v>
      </c>
      <c r="DY687" s="4">
        <f t="shared" si="476"/>
        <v>11.899999999999999</v>
      </c>
      <c r="DZ687" s="4">
        <f t="shared" si="477"/>
        <v>33</v>
      </c>
      <c r="EA687" s="4">
        <f t="shared" si="478"/>
        <v>334.1</v>
      </c>
      <c r="EB687" s="4">
        <f t="shared" si="479"/>
        <v>297.27999999999997</v>
      </c>
      <c r="EC687" s="4">
        <f t="shared" si="480"/>
        <v>8.720000000000006</v>
      </c>
    </row>
    <row r="688" spans="58:133" x14ac:dyDescent="0.15">
      <c r="BF688" s="4">
        <v>684</v>
      </c>
      <c r="BG688" s="4">
        <f t="shared" si="462"/>
        <v>478.79999999999995</v>
      </c>
      <c r="BH688" s="4">
        <f t="shared" si="463"/>
        <v>205.2</v>
      </c>
      <c r="BL688" s="4">
        <f t="shared" si="451"/>
        <v>339</v>
      </c>
      <c r="BM688" s="4">
        <f t="shared" si="452"/>
        <v>237.29999999999998</v>
      </c>
      <c r="BN688" s="4">
        <f t="shared" si="453"/>
        <v>101.7</v>
      </c>
      <c r="BR688" s="4">
        <f t="shared" si="454"/>
        <v>432.25</v>
      </c>
      <c r="BS688" s="4">
        <f t="shared" si="455"/>
        <v>199.49999999999994</v>
      </c>
      <c r="BT688" s="4">
        <f t="shared" si="456"/>
        <v>33.25</v>
      </c>
      <c r="BX688" s="4">
        <f t="shared" si="457"/>
        <v>500</v>
      </c>
      <c r="BY688" s="4">
        <f t="shared" si="458"/>
        <v>121.87499999999997</v>
      </c>
      <c r="BZ688" s="4">
        <f t="shared" si="459"/>
        <v>3.125</v>
      </c>
      <c r="CD688" s="4">
        <f t="shared" si="460"/>
        <v>218.25</v>
      </c>
      <c r="CE688" s="4">
        <f t="shared" si="461"/>
        <v>6.7500000000000062</v>
      </c>
      <c r="CF688" s="4">
        <f>IF(COUNTIF($BH$5:$BH688,"&gt;=2")&lt;=1,SUM($BG688:$BK688)*C$8,CF687)</f>
        <v>151200</v>
      </c>
      <c r="CG688" s="4">
        <f>IF(COUNTIF($BN$5:$BN688,"&gt;=2")&lt;=1,SUM($BL688:$BP688)*D$8,CG687)</f>
        <v>604799.99999999988</v>
      </c>
      <c r="CH688" s="4">
        <f>IF(COUNTIF($BT$5:$BT688,"&gt;=2")&lt;=1,SUM($BQ688:$BU688)*E$8,CH687)</f>
        <v>2592000</v>
      </c>
      <c r="CI688" s="4">
        <f>IF(COUNTIF($BZ$5:$BZ688,"&gt;=2")&lt;=1,SUM($BV688:$BZ688)*F$8,CI687)</f>
        <v>34560000</v>
      </c>
      <c r="CJ688" s="4">
        <f t="shared" si="464"/>
        <v>19440000</v>
      </c>
      <c r="CK688" s="4">
        <f t="shared" si="465"/>
        <v>663.75</v>
      </c>
      <c r="CM688" s="4">
        <v>684</v>
      </c>
      <c r="CN688" s="4">
        <f>IF(COUNTIF($BH$5:$BH688,"&gt;=2")&gt;1,CN687,BG688)</f>
        <v>4.8999999999999995</v>
      </c>
      <c r="CO688" s="4">
        <f>IF(COUNTIF($BH$5:$BH688,"&gt;=2")&gt;1,CO687,BH688)</f>
        <v>2.1</v>
      </c>
      <c r="CP688" s="4">
        <f>IF(COUNTIF($BH$5:$BH688,"&gt;=2")&gt;1,CP687,BI688)</f>
        <v>0</v>
      </c>
      <c r="CQ688" s="4">
        <f>IF(COUNTIF($BH$5:$BH688,"&gt;=2")&gt;1,CQ687,BJ688)</f>
        <v>0</v>
      </c>
      <c r="CR688" s="4">
        <f>IF(COUNTIF($BH$5:$BH688,"&gt;=2")&gt;1,CR687,BK688)</f>
        <v>0</v>
      </c>
      <c r="CS688" s="4">
        <f>IF(COUNTIF($BN$5:$BN688,"&gt;=2")&gt;1,CS687,BL688)</f>
        <v>7</v>
      </c>
      <c r="CT688" s="4">
        <f>IF(COUNTIF($BN$5:$BN688,"&gt;=2")&gt;1,CT687,BM688)</f>
        <v>4.8999999999999995</v>
      </c>
      <c r="CU688" s="4">
        <f>IF(COUNTIF($BN$5:$BN688,"&gt;=2")&gt;1,CU687,BN688)</f>
        <v>2.1</v>
      </c>
      <c r="CV688" s="4">
        <f>IF(COUNTIF($BN$5:$BN688,"&gt;=2")&gt;1,CV687,BO688)</f>
        <v>0</v>
      </c>
      <c r="CW688" s="4">
        <f>IF(COUNTIF($BN$5:$BN688,"&gt;=2")&gt;1,CW687,BP688)</f>
        <v>0</v>
      </c>
      <c r="CX688" s="4">
        <f>IF(COUNTIF($BT$5:$BT688,"&gt;=2")&gt;1,CX687,BQ688)</f>
        <v>0</v>
      </c>
      <c r="CY688" s="4">
        <f>IF(COUNTIF($BT$5:$BT688,"&gt;=2")&gt;1,CY687,BR688)</f>
        <v>26</v>
      </c>
      <c r="CZ688" s="4">
        <f>IF(COUNTIF($BT$5:$BT688,"&gt;=2")&gt;1,CZ687,BS688)</f>
        <v>11.999999999999996</v>
      </c>
      <c r="DA688" s="4">
        <f>IF(COUNTIF($BT$5:$BT688,"&gt;=2")&gt;1,DA687,BT688)</f>
        <v>2</v>
      </c>
      <c r="DB688" s="4">
        <f>IF(COUNTIF($BT$5:$BT688,"&gt;=2")&gt;1,DB687,BU688)</f>
        <v>0</v>
      </c>
      <c r="DC688" s="4">
        <f>IF(COUNTIF($BZ$5:$BZ688,"&gt;=2")&gt;1,DC687,BV688)</f>
        <v>0</v>
      </c>
      <c r="DD688" s="4">
        <f>IF(COUNTIF($BZ$5:$BZ688,"&gt;=2")&gt;1,DD687,BW688)</f>
        <v>0</v>
      </c>
      <c r="DE688" s="4">
        <f>IF(COUNTIF($BZ$5:$BZ688,"&gt;=2")&gt;1,DE687,BX688)</f>
        <v>320</v>
      </c>
      <c r="DF688" s="4">
        <f>IF(COUNTIF($BZ$5:$BZ688,"&gt;=2")&gt;1,DF687,BY688)</f>
        <v>77.999999999999986</v>
      </c>
      <c r="DG688" s="4">
        <f>IF(COUNTIF($BZ$5:$BZ688,"&gt;=2")&gt;1,DG687,BZ688)</f>
        <v>2</v>
      </c>
      <c r="DH688" s="4">
        <f t="shared" si="466"/>
        <v>0</v>
      </c>
      <c r="DI688" s="4">
        <f t="shared" si="467"/>
        <v>0</v>
      </c>
      <c r="DJ688" s="4">
        <f t="shared" si="468"/>
        <v>0</v>
      </c>
      <c r="DK688" s="4">
        <f t="shared" si="469"/>
        <v>218.25</v>
      </c>
      <c r="DL688" s="4">
        <f t="shared" si="470"/>
        <v>6.7500000000000062</v>
      </c>
      <c r="DM688" s="4">
        <f t="shared" si="471"/>
        <v>7</v>
      </c>
      <c r="DN688" s="4">
        <f t="shared" si="472"/>
        <v>13.999999999999998</v>
      </c>
      <c r="DO688" s="4">
        <f t="shared" si="473"/>
        <v>40</v>
      </c>
      <c r="DP688" s="4">
        <f t="shared" si="474"/>
        <v>400</v>
      </c>
      <c r="DQ688" s="4">
        <f t="shared" si="475"/>
        <v>225</v>
      </c>
      <c r="DS688" s="4">
        <v>684</v>
      </c>
      <c r="DT688" s="4">
        <f>$CK688+INDEX(节奏总纲!D$4:D$163,基础状态预估!$C$2)</f>
        <v>708.00483399593907</v>
      </c>
      <c r="DU688" s="4">
        <f>$CK688+INDEX(节奏总纲!E$4:E$163,基础状态预估!$C$2)</f>
        <v>702.28268396026408</v>
      </c>
      <c r="DV688" s="4">
        <f>$CK688+INDEX(节奏总纲!F$4:F$163,基础状态预估!$C$2)</f>
        <v>695.39220630709644</v>
      </c>
      <c r="DW688" s="4">
        <f>$CK688+INDEX(节奏总纲!G$4:G$163,基础状态预估!$C$2)</f>
        <v>687.03246816526348</v>
      </c>
      <c r="DX688" s="4">
        <f>$CK688+INDEX(节奏总纲!H$4:H$163,基础状态预估!$C$2)</f>
        <v>676.69453894381218</v>
      </c>
      <c r="DY688" s="4">
        <f t="shared" si="476"/>
        <v>11.899999999999999</v>
      </c>
      <c r="DZ688" s="4">
        <f t="shared" si="477"/>
        <v>33</v>
      </c>
      <c r="EA688" s="4">
        <f t="shared" si="478"/>
        <v>334.1</v>
      </c>
      <c r="EB688" s="4">
        <f t="shared" si="479"/>
        <v>298.25</v>
      </c>
      <c r="EC688" s="4">
        <f t="shared" si="480"/>
        <v>8.7500000000000071</v>
      </c>
    </row>
    <row r="689" spans="58:133" x14ac:dyDescent="0.15">
      <c r="BF689" s="4">
        <v>685</v>
      </c>
      <c r="BG689" s="4">
        <f t="shared" si="462"/>
        <v>479.49999999999994</v>
      </c>
      <c r="BH689" s="4">
        <f t="shared" si="463"/>
        <v>205.5</v>
      </c>
      <c r="BL689" s="4">
        <f t="shared" si="451"/>
        <v>339.5</v>
      </c>
      <c r="BM689" s="4">
        <f t="shared" si="452"/>
        <v>237.64999999999998</v>
      </c>
      <c r="BN689" s="4">
        <f t="shared" si="453"/>
        <v>101.85</v>
      </c>
      <c r="BR689" s="4">
        <f t="shared" si="454"/>
        <v>432.90000000000003</v>
      </c>
      <c r="BS689" s="4">
        <f t="shared" si="455"/>
        <v>199.79999999999995</v>
      </c>
      <c r="BT689" s="4">
        <f t="shared" si="456"/>
        <v>33.300000000000004</v>
      </c>
      <c r="BX689" s="4">
        <f t="shared" si="457"/>
        <v>500.8</v>
      </c>
      <c r="BY689" s="4">
        <f t="shared" si="458"/>
        <v>122.06999999999996</v>
      </c>
      <c r="BZ689" s="4">
        <f t="shared" si="459"/>
        <v>3.13</v>
      </c>
      <c r="CD689" s="4">
        <f t="shared" si="460"/>
        <v>219.22</v>
      </c>
      <c r="CE689" s="4">
        <f t="shared" si="461"/>
        <v>6.7800000000000065</v>
      </c>
      <c r="CF689" s="4">
        <f>IF(COUNTIF($BH$5:$BH689,"&gt;=2")&lt;=1,SUM($BG689:$BK689)*C$8,CF688)</f>
        <v>151200</v>
      </c>
      <c r="CG689" s="4">
        <f>IF(COUNTIF($BN$5:$BN689,"&gt;=2")&lt;=1,SUM($BL689:$BP689)*D$8,CG688)</f>
        <v>604799.99999999988</v>
      </c>
      <c r="CH689" s="4">
        <f>IF(COUNTIF($BT$5:$BT689,"&gt;=2")&lt;=1,SUM($BQ689:$BU689)*E$8,CH688)</f>
        <v>2592000</v>
      </c>
      <c r="CI689" s="4">
        <f>IF(COUNTIF($BZ$5:$BZ689,"&gt;=2")&lt;=1,SUM($BV689:$BZ689)*F$8,CI688)</f>
        <v>34560000</v>
      </c>
      <c r="CJ689" s="4">
        <f t="shared" si="464"/>
        <v>19526400</v>
      </c>
      <c r="CK689" s="4">
        <f t="shared" si="465"/>
        <v>664.75</v>
      </c>
      <c r="CM689" s="4">
        <v>685</v>
      </c>
      <c r="CN689" s="4">
        <f>IF(COUNTIF($BH$5:$BH689,"&gt;=2")&gt;1,CN688,BG689)</f>
        <v>4.8999999999999995</v>
      </c>
      <c r="CO689" s="4">
        <f>IF(COUNTIF($BH$5:$BH689,"&gt;=2")&gt;1,CO688,BH689)</f>
        <v>2.1</v>
      </c>
      <c r="CP689" s="4">
        <f>IF(COUNTIF($BH$5:$BH689,"&gt;=2")&gt;1,CP688,BI689)</f>
        <v>0</v>
      </c>
      <c r="CQ689" s="4">
        <f>IF(COUNTIF($BH$5:$BH689,"&gt;=2")&gt;1,CQ688,BJ689)</f>
        <v>0</v>
      </c>
      <c r="CR689" s="4">
        <f>IF(COUNTIF($BH$5:$BH689,"&gt;=2")&gt;1,CR688,BK689)</f>
        <v>0</v>
      </c>
      <c r="CS689" s="4">
        <f>IF(COUNTIF($BN$5:$BN689,"&gt;=2")&gt;1,CS688,BL689)</f>
        <v>7</v>
      </c>
      <c r="CT689" s="4">
        <f>IF(COUNTIF($BN$5:$BN689,"&gt;=2")&gt;1,CT688,BM689)</f>
        <v>4.8999999999999995</v>
      </c>
      <c r="CU689" s="4">
        <f>IF(COUNTIF($BN$5:$BN689,"&gt;=2")&gt;1,CU688,BN689)</f>
        <v>2.1</v>
      </c>
      <c r="CV689" s="4">
        <f>IF(COUNTIF($BN$5:$BN689,"&gt;=2")&gt;1,CV688,BO689)</f>
        <v>0</v>
      </c>
      <c r="CW689" s="4">
        <f>IF(COUNTIF($BN$5:$BN689,"&gt;=2")&gt;1,CW688,BP689)</f>
        <v>0</v>
      </c>
      <c r="CX689" s="4">
        <f>IF(COUNTIF($BT$5:$BT689,"&gt;=2")&gt;1,CX688,BQ689)</f>
        <v>0</v>
      </c>
      <c r="CY689" s="4">
        <f>IF(COUNTIF($BT$5:$BT689,"&gt;=2")&gt;1,CY688,BR689)</f>
        <v>26</v>
      </c>
      <c r="CZ689" s="4">
        <f>IF(COUNTIF($BT$5:$BT689,"&gt;=2")&gt;1,CZ688,BS689)</f>
        <v>11.999999999999996</v>
      </c>
      <c r="DA689" s="4">
        <f>IF(COUNTIF($BT$5:$BT689,"&gt;=2")&gt;1,DA688,BT689)</f>
        <v>2</v>
      </c>
      <c r="DB689" s="4">
        <f>IF(COUNTIF($BT$5:$BT689,"&gt;=2")&gt;1,DB688,BU689)</f>
        <v>0</v>
      </c>
      <c r="DC689" s="4">
        <f>IF(COUNTIF($BZ$5:$BZ689,"&gt;=2")&gt;1,DC688,BV689)</f>
        <v>0</v>
      </c>
      <c r="DD689" s="4">
        <f>IF(COUNTIF($BZ$5:$BZ689,"&gt;=2")&gt;1,DD688,BW689)</f>
        <v>0</v>
      </c>
      <c r="DE689" s="4">
        <f>IF(COUNTIF($BZ$5:$BZ689,"&gt;=2")&gt;1,DE688,BX689)</f>
        <v>320</v>
      </c>
      <c r="DF689" s="4">
        <f>IF(COUNTIF($BZ$5:$BZ689,"&gt;=2")&gt;1,DF688,BY689)</f>
        <v>77.999999999999986</v>
      </c>
      <c r="DG689" s="4">
        <f>IF(COUNTIF($BZ$5:$BZ689,"&gt;=2")&gt;1,DG688,BZ689)</f>
        <v>2</v>
      </c>
      <c r="DH689" s="4">
        <f t="shared" si="466"/>
        <v>0</v>
      </c>
      <c r="DI689" s="4">
        <f t="shared" si="467"/>
        <v>0</v>
      </c>
      <c r="DJ689" s="4">
        <f t="shared" si="468"/>
        <v>0</v>
      </c>
      <c r="DK689" s="4">
        <f t="shared" si="469"/>
        <v>219.22</v>
      </c>
      <c r="DL689" s="4">
        <f t="shared" si="470"/>
        <v>6.7800000000000065</v>
      </c>
      <c r="DM689" s="4">
        <f t="shared" si="471"/>
        <v>7</v>
      </c>
      <c r="DN689" s="4">
        <f t="shared" si="472"/>
        <v>13.999999999999998</v>
      </c>
      <c r="DO689" s="4">
        <f t="shared" si="473"/>
        <v>40</v>
      </c>
      <c r="DP689" s="4">
        <f t="shared" si="474"/>
        <v>400</v>
      </c>
      <c r="DQ689" s="4">
        <f t="shared" si="475"/>
        <v>226</v>
      </c>
      <c r="DS689" s="4">
        <v>685</v>
      </c>
      <c r="DT689" s="4">
        <f>$CK689+INDEX(节奏总纲!D$4:D$163,基础状态预估!$C$2)</f>
        <v>709.00483399593907</v>
      </c>
      <c r="DU689" s="4">
        <f>$CK689+INDEX(节奏总纲!E$4:E$163,基础状态预估!$C$2)</f>
        <v>703.28268396026408</v>
      </c>
      <c r="DV689" s="4">
        <f>$CK689+INDEX(节奏总纲!F$4:F$163,基础状态预估!$C$2)</f>
        <v>696.39220630709644</v>
      </c>
      <c r="DW689" s="4">
        <f>$CK689+INDEX(节奏总纲!G$4:G$163,基础状态预估!$C$2)</f>
        <v>688.03246816526348</v>
      </c>
      <c r="DX689" s="4">
        <f>$CK689+INDEX(节奏总纲!H$4:H$163,基础状态预估!$C$2)</f>
        <v>677.69453894381218</v>
      </c>
      <c r="DY689" s="4">
        <f t="shared" si="476"/>
        <v>11.899999999999999</v>
      </c>
      <c r="DZ689" s="4">
        <f t="shared" si="477"/>
        <v>33</v>
      </c>
      <c r="EA689" s="4">
        <f t="shared" si="478"/>
        <v>334.1</v>
      </c>
      <c r="EB689" s="4">
        <f t="shared" si="479"/>
        <v>299.21999999999997</v>
      </c>
      <c r="EC689" s="4">
        <f t="shared" si="480"/>
        <v>8.7800000000000065</v>
      </c>
    </row>
    <row r="690" spans="58:133" x14ac:dyDescent="0.15">
      <c r="BF690" s="4">
        <v>686</v>
      </c>
      <c r="BG690" s="4">
        <f t="shared" si="462"/>
        <v>480.2</v>
      </c>
      <c r="BH690" s="4">
        <f t="shared" si="463"/>
        <v>205.79999999999998</v>
      </c>
      <c r="BL690" s="4">
        <f t="shared" si="451"/>
        <v>340</v>
      </c>
      <c r="BM690" s="4">
        <f t="shared" si="452"/>
        <v>237.99999999999997</v>
      </c>
      <c r="BN690" s="4">
        <f t="shared" si="453"/>
        <v>102</v>
      </c>
      <c r="BR690" s="4">
        <f t="shared" si="454"/>
        <v>433.55</v>
      </c>
      <c r="BS690" s="4">
        <f t="shared" si="455"/>
        <v>200.09999999999997</v>
      </c>
      <c r="BT690" s="4">
        <f t="shared" si="456"/>
        <v>33.35</v>
      </c>
      <c r="BX690" s="4">
        <f t="shared" si="457"/>
        <v>501.6</v>
      </c>
      <c r="BY690" s="4">
        <f t="shared" si="458"/>
        <v>122.26499999999997</v>
      </c>
      <c r="BZ690" s="4">
        <f t="shared" si="459"/>
        <v>3.1350000000000002</v>
      </c>
      <c r="CD690" s="4">
        <f t="shared" si="460"/>
        <v>220.19</v>
      </c>
      <c r="CE690" s="4">
        <f t="shared" si="461"/>
        <v>6.8100000000000058</v>
      </c>
      <c r="CF690" s="4">
        <f>IF(COUNTIF($BH$5:$BH690,"&gt;=2")&lt;=1,SUM($BG690:$BK690)*C$8,CF689)</f>
        <v>151200</v>
      </c>
      <c r="CG690" s="4">
        <f>IF(COUNTIF($BN$5:$BN690,"&gt;=2")&lt;=1,SUM($BL690:$BP690)*D$8,CG689)</f>
        <v>604799.99999999988</v>
      </c>
      <c r="CH690" s="4">
        <f>IF(COUNTIF($BT$5:$BT690,"&gt;=2")&lt;=1,SUM($BQ690:$BU690)*E$8,CH689)</f>
        <v>2592000</v>
      </c>
      <c r="CI690" s="4">
        <f>IF(COUNTIF($BZ$5:$BZ690,"&gt;=2")&lt;=1,SUM($BV690:$BZ690)*F$8,CI689)</f>
        <v>34560000</v>
      </c>
      <c r="CJ690" s="4">
        <f t="shared" si="464"/>
        <v>19612800</v>
      </c>
      <c r="CK690" s="4">
        <f t="shared" si="465"/>
        <v>665.75</v>
      </c>
      <c r="CM690" s="4">
        <v>686</v>
      </c>
      <c r="CN690" s="4">
        <f>IF(COUNTIF($BH$5:$BH690,"&gt;=2")&gt;1,CN689,BG690)</f>
        <v>4.8999999999999995</v>
      </c>
      <c r="CO690" s="4">
        <f>IF(COUNTIF($BH$5:$BH690,"&gt;=2")&gt;1,CO689,BH690)</f>
        <v>2.1</v>
      </c>
      <c r="CP690" s="4">
        <f>IF(COUNTIF($BH$5:$BH690,"&gt;=2")&gt;1,CP689,BI690)</f>
        <v>0</v>
      </c>
      <c r="CQ690" s="4">
        <f>IF(COUNTIF($BH$5:$BH690,"&gt;=2")&gt;1,CQ689,BJ690)</f>
        <v>0</v>
      </c>
      <c r="CR690" s="4">
        <f>IF(COUNTIF($BH$5:$BH690,"&gt;=2")&gt;1,CR689,BK690)</f>
        <v>0</v>
      </c>
      <c r="CS690" s="4">
        <f>IF(COUNTIF($BN$5:$BN690,"&gt;=2")&gt;1,CS689,BL690)</f>
        <v>7</v>
      </c>
      <c r="CT690" s="4">
        <f>IF(COUNTIF($BN$5:$BN690,"&gt;=2")&gt;1,CT689,BM690)</f>
        <v>4.8999999999999995</v>
      </c>
      <c r="CU690" s="4">
        <f>IF(COUNTIF($BN$5:$BN690,"&gt;=2")&gt;1,CU689,BN690)</f>
        <v>2.1</v>
      </c>
      <c r="CV690" s="4">
        <f>IF(COUNTIF($BN$5:$BN690,"&gt;=2")&gt;1,CV689,BO690)</f>
        <v>0</v>
      </c>
      <c r="CW690" s="4">
        <f>IF(COUNTIF($BN$5:$BN690,"&gt;=2")&gt;1,CW689,BP690)</f>
        <v>0</v>
      </c>
      <c r="CX690" s="4">
        <f>IF(COUNTIF($BT$5:$BT690,"&gt;=2")&gt;1,CX689,BQ690)</f>
        <v>0</v>
      </c>
      <c r="CY690" s="4">
        <f>IF(COUNTIF($BT$5:$BT690,"&gt;=2")&gt;1,CY689,BR690)</f>
        <v>26</v>
      </c>
      <c r="CZ690" s="4">
        <f>IF(COUNTIF($BT$5:$BT690,"&gt;=2")&gt;1,CZ689,BS690)</f>
        <v>11.999999999999996</v>
      </c>
      <c r="DA690" s="4">
        <f>IF(COUNTIF($BT$5:$BT690,"&gt;=2")&gt;1,DA689,BT690)</f>
        <v>2</v>
      </c>
      <c r="DB690" s="4">
        <f>IF(COUNTIF($BT$5:$BT690,"&gt;=2")&gt;1,DB689,BU690)</f>
        <v>0</v>
      </c>
      <c r="DC690" s="4">
        <f>IF(COUNTIF($BZ$5:$BZ690,"&gt;=2")&gt;1,DC689,BV690)</f>
        <v>0</v>
      </c>
      <c r="DD690" s="4">
        <f>IF(COUNTIF($BZ$5:$BZ690,"&gt;=2")&gt;1,DD689,BW690)</f>
        <v>0</v>
      </c>
      <c r="DE690" s="4">
        <f>IF(COUNTIF($BZ$5:$BZ690,"&gt;=2")&gt;1,DE689,BX690)</f>
        <v>320</v>
      </c>
      <c r="DF690" s="4">
        <f>IF(COUNTIF($BZ$5:$BZ690,"&gt;=2")&gt;1,DF689,BY690)</f>
        <v>77.999999999999986</v>
      </c>
      <c r="DG690" s="4">
        <f>IF(COUNTIF($BZ$5:$BZ690,"&gt;=2")&gt;1,DG689,BZ690)</f>
        <v>2</v>
      </c>
      <c r="DH690" s="4">
        <f t="shared" si="466"/>
        <v>0</v>
      </c>
      <c r="DI690" s="4">
        <f t="shared" si="467"/>
        <v>0</v>
      </c>
      <c r="DJ690" s="4">
        <f t="shared" si="468"/>
        <v>0</v>
      </c>
      <c r="DK690" s="4">
        <f t="shared" si="469"/>
        <v>220.19</v>
      </c>
      <c r="DL690" s="4">
        <f t="shared" si="470"/>
        <v>6.8100000000000058</v>
      </c>
      <c r="DM690" s="4">
        <f t="shared" si="471"/>
        <v>7</v>
      </c>
      <c r="DN690" s="4">
        <f t="shared" si="472"/>
        <v>13.999999999999998</v>
      </c>
      <c r="DO690" s="4">
        <f t="shared" si="473"/>
        <v>40</v>
      </c>
      <c r="DP690" s="4">
        <f t="shared" si="474"/>
        <v>400</v>
      </c>
      <c r="DQ690" s="4">
        <f t="shared" si="475"/>
        <v>227</v>
      </c>
      <c r="DS690" s="4">
        <v>686</v>
      </c>
      <c r="DT690" s="4">
        <f>$CK690+INDEX(节奏总纲!D$4:D$163,基础状态预估!$C$2)</f>
        <v>710.00483399593907</v>
      </c>
      <c r="DU690" s="4">
        <f>$CK690+INDEX(节奏总纲!E$4:E$163,基础状态预估!$C$2)</f>
        <v>704.28268396026408</v>
      </c>
      <c r="DV690" s="4">
        <f>$CK690+INDEX(节奏总纲!F$4:F$163,基础状态预估!$C$2)</f>
        <v>697.39220630709644</v>
      </c>
      <c r="DW690" s="4">
        <f>$CK690+INDEX(节奏总纲!G$4:G$163,基础状态预估!$C$2)</f>
        <v>689.03246816526348</v>
      </c>
      <c r="DX690" s="4">
        <f>$CK690+INDEX(节奏总纲!H$4:H$163,基础状态预估!$C$2)</f>
        <v>678.69453894381218</v>
      </c>
      <c r="DY690" s="4">
        <f t="shared" si="476"/>
        <v>11.899999999999999</v>
      </c>
      <c r="DZ690" s="4">
        <f t="shared" si="477"/>
        <v>33</v>
      </c>
      <c r="EA690" s="4">
        <f t="shared" si="478"/>
        <v>334.1</v>
      </c>
      <c r="EB690" s="4">
        <f t="shared" si="479"/>
        <v>300.19</v>
      </c>
      <c r="EC690" s="4">
        <f t="shared" si="480"/>
        <v>8.8100000000000058</v>
      </c>
    </row>
    <row r="691" spans="58:133" x14ac:dyDescent="0.15">
      <c r="BF691" s="4">
        <v>687</v>
      </c>
      <c r="BG691" s="4">
        <f t="shared" si="462"/>
        <v>480.9</v>
      </c>
      <c r="BH691" s="4">
        <f t="shared" si="463"/>
        <v>206.1</v>
      </c>
      <c r="BL691" s="4">
        <f t="shared" si="451"/>
        <v>340.5</v>
      </c>
      <c r="BM691" s="4">
        <f t="shared" si="452"/>
        <v>238.35</v>
      </c>
      <c r="BN691" s="4">
        <f t="shared" si="453"/>
        <v>102.14999999999999</v>
      </c>
      <c r="BR691" s="4">
        <f t="shared" si="454"/>
        <v>434.2</v>
      </c>
      <c r="BS691" s="4">
        <f t="shared" si="455"/>
        <v>200.39999999999995</v>
      </c>
      <c r="BT691" s="4">
        <f t="shared" si="456"/>
        <v>33.4</v>
      </c>
      <c r="BX691" s="4">
        <f t="shared" si="457"/>
        <v>502.40000000000003</v>
      </c>
      <c r="BY691" s="4">
        <f t="shared" si="458"/>
        <v>122.45999999999997</v>
      </c>
      <c r="BZ691" s="4">
        <f t="shared" si="459"/>
        <v>3.14</v>
      </c>
      <c r="CD691" s="4">
        <f t="shared" si="460"/>
        <v>221.16</v>
      </c>
      <c r="CE691" s="4">
        <f t="shared" si="461"/>
        <v>6.8400000000000061</v>
      </c>
      <c r="CF691" s="4">
        <f>IF(COUNTIF($BH$5:$BH691,"&gt;=2")&lt;=1,SUM($BG691:$BK691)*C$8,CF690)</f>
        <v>151200</v>
      </c>
      <c r="CG691" s="4">
        <f>IF(COUNTIF($BN$5:$BN691,"&gt;=2")&lt;=1,SUM($BL691:$BP691)*D$8,CG690)</f>
        <v>604799.99999999988</v>
      </c>
      <c r="CH691" s="4">
        <f>IF(COUNTIF($BT$5:$BT691,"&gt;=2")&lt;=1,SUM($BQ691:$BU691)*E$8,CH690)</f>
        <v>2592000</v>
      </c>
      <c r="CI691" s="4">
        <f>IF(COUNTIF($BZ$5:$BZ691,"&gt;=2")&lt;=1,SUM($BV691:$BZ691)*F$8,CI690)</f>
        <v>34560000</v>
      </c>
      <c r="CJ691" s="4">
        <f t="shared" si="464"/>
        <v>19699200</v>
      </c>
      <c r="CK691" s="4">
        <f t="shared" si="465"/>
        <v>666.75</v>
      </c>
      <c r="CM691" s="4">
        <v>687</v>
      </c>
      <c r="CN691" s="4">
        <f>IF(COUNTIF($BH$5:$BH691,"&gt;=2")&gt;1,CN690,BG691)</f>
        <v>4.8999999999999995</v>
      </c>
      <c r="CO691" s="4">
        <f>IF(COUNTIF($BH$5:$BH691,"&gt;=2")&gt;1,CO690,BH691)</f>
        <v>2.1</v>
      </c>
      <c r="CP691" s="4">
        <f>IF(COUNTIF($BH$5:$BH691,"&gt;=2")&gt;1,CP690,BI691)</f>
        <v>0</v>
      </c>
      <c r="CQ691" s="4">
        <f>IF(COUNTIF($BH$5:$BH691,"&gt;=2")&gt;1,CQ690,BJ691)</f>
        <v>0</v>
      </c>
      <c r="CR691" s="4">
        <f>IF(COUNTIF($BH$5:$BH691,"&gt;=2")&gt;1,CR690,BK691)</f>
        <v>0</v>
      </c>
      <c r="CS691" s="4">
        <f>IF(COUNTIF($BN$5:$BN691,"&gt;=2")&gt;1,CS690,BL691)</f>
        <v>7</v>
      </c>
      <c r="CT691" s="4">
        <f>IF(COUNTIF($BN$5:$BN691,"&gt;=2")&gt;1,CT690,BM691)</f>
        <v>4.8999999999999995</v>
      </c>
      <c r="CU691" s="4">
        <f>IF(COUNTIF($BN$5:$BN691,"&gt;=2")&gt;1,CU690,BN691)</f>
        <v>2.1</v>
      </c>
      <c r="CV691" s="4">
        <f>IF(COUNTIF($BN$5:$BN691,"&gt;=2")&gt;1,CV690,BO691)</f>
        <v>0</v>
      </c>
      <c r="CW691" s="4">
        <f>IF(COUNTIF($BN$5:$BN691,"&gt;=2")&gt;1,CW690,BP691)</f>
        <v>0</v>
      </c>
      <c r="CX691" s="4">
        <f>IF(COUNTIF($BT$5:$BT691,"&gt;=2")&gt;1,CX690,BQ691)</f>
        <v>0</v>
      </c>
      <c r="CY691" s="4">
        <f>IF(COUNTIF($BT$5:$BT691,"&gt;=2")&gt;1,CY690,BR691)</f>
        <v>26</v>
      </c>
      <c r="CZ691" s="4">
        <f>IF(COUNTIF($BT$5:$BT691,"&gt;=2")&gt;1,CZ690,BS691)</f>
        <v>11.999999999999996</v>
      </c>
      <c r="DA691" s="4">
        <f>IF(COUNTIF($BT$5:$BT691,"&gt;=2")&gt;1,DA690,BT691)</f>
        <v>2</v>
      </c>
      <c r="DB691" s="4">
        <f>IF(COUNTIF($BT$5:$BT691,"&gt;=2")&gt;1,DB690,BU691)</f>
        <v>0</v>
      </c>
      <c r="DC691" s="4">
        <f>IF(COUNTIF($BZ$5:$BZ691,"&gt;=2")&gt;1,DC690,BV691)</f>
        <v>0</v>
      </c>
      <c r="DD691" s="4">
        <f>IF(COUNTIF($BZ$5:$BZ691,"&gt;=2")&gt;1,DD690,BW691)</f>
        <v>0</v>
      </c>
      <c r="DE691" s="4">
        <f>IF(COUNTIF($BZ$5:$BZ691,"&gt;=2")&gt;1,DE690,BX691)</f>
        <v>320</v>
      </c>
      <c r="DF691" s="4">
        <f>IF(COUNTIF($BZ$5:$BZ691,"&gt;=2")&gt;1,DF690,BY691)</f>
        <v>77.999999999999986</v>
      </c>
      <c r="DG691" s="4">
        <f>IF(COUNTIF($BZ$5:$BZ691,"&gt;=2")&gt;1,DG690,BZ691)</f>
        <v>2</v>
      </c>
      <c r="DH691" s="4">
        <f t="shared" si="466"/>
        <v>0</v>
      </c>
      <c r="DI691" s="4">
        <f t="shared" si="467"/>
        <v>0</v>
      </c>
      <c r="DJ691" s="4">
        <f t="shared" si="468"/>
        <v>0</v>
      </c>
      <c r="DK691" s="4">
        <f t="shared" si="469"/>
        <v>221.16</v>
      </c>
      <c r="DL691" s="4">
        <f t="shared" si="470"/>
        <v>6.8400000000000061</v>
      </c>
      <c r="DM691" s="4">
        <f t="shared" si="471"/>
        <v>7</v>
      </c>
      <c r="DN691" s="4">
        <f t="shared" si="472"/>
        <v>13.999999999999998</v>
      </c>
      <c r="DO691" s="4">
        <f t="shared" si="473"/>
        <v>40</v>
      </c>
      <c r="DP691" s="4">
        <f t="shared" si="474"/>
        <v>400</v>
      </c>
      <c r="DQ691" s="4">
        <f t="shared" si="475"/>
        <v>228</v>
      </c>
      <c r="DS691" s="4">
        <v>687</v>
      </c>
      <c r="DT691" s="4">
        <f>$CK691+INDEX(节奏总纲!D$4:D$163,基础状态预估!$C$2)</f>
        <v>711.00483399593907</v>
      </c>
      <c r="DU691" s="4">
        <f>$CK691+INDEX(节奏总纲!E$4:E$163,基础状态预估!$C$2)</f>
        <v>705.28268396026408</v>
      </c>
      <c r="DV691" s="4">
        <f>$CK691+INDEX(节奏总纲!F$4:F$163,基础状态预估!$C$2)</f>
        <v>698.39220630709644</v>
      </c>
      <c r="DW691" s="4">
        <f>$CK691+INDEX(节奏总纲!G$4:G$163,基础状态预估!$C$2)</f>
        <v>690.03246816526348</v>
      </c>
      <c r="DX691" s="4">
        <f>$CK691+INDEX(节奏总纲!H$4:H$163,基础状态预估!$C$2)</f>
        <v>679.69453894381218</v>
      </c>
      <c r="DY691" s="4">
        <f t="shared" si="476"/>
        <v>11.899999999999999</v>
      </c>
      <c r="DZ691" s="4">
        <f t="shared" si="477"/>
        <v>33</v>
      </c>
      <c r="EA691" s="4">
        <f t="shared" si="478"/>
        <v>334.1</v>
      </c>
      <c r="EB691" s="4">
        <f t="shared" si="479"/>
        <v>301.15999999999997</v>
      </c>
      <c r="EC691" s="4">
        <f t="shared" si="480"/>
        <v>8.840000000000007</v>
      </c>
    </row>
    <row r="692" spans="58:133" x14ac:dyDescent="0.15">
      <c r="BF692" s="4">
        <v>688</v>
      </c>
      <c r="BG692" s="4">
        <f t="shared" si="462"/>
        <v>481.59999999999997</v>
      </c>
      <c r="BH692" s="4">
        <f t="shared" si="463"/>
        <v>206.4</v>
      </c>
      <c r="BL692" s="4">
        <f t="shared" si="451"/>
        <v>341</v>
      </c>
      <c r="BM692" s="4">
        <f t="shared" si="452"/>
        <v>238.7</v>
      </c>
      <c r="BN692" s="4">
        <f t="shared" si="453"/>
        <v>102.3</v>
      </c>
      <c r="BR692" s="4">
        <f t="shared" si="454"/>
        <v>434.85</v>
      </c>
      <c r="BS692" s="4">
        <f t="shared" si="455"/>
        <v>200.69999999999996</v>
      </c>
      <c r="BT692" s="4">
        <f t="shared" si="456"/>
        <v>33.450000000000003</v>
      </c>
      <c r="BX692" s="4">
        <f t="shared" si="457"/>
        <v>503.20000000000005</v>
      </c>
      <c r="BY692" s="4">
        <f t="shared" si="458"/>
        <v>122.65499999999997</v>
      </c>
      <c r="BZ692" s="4">
        <f t="shared" si="459"/>
        <v>3.145</v>
      </c>
      <c r="CD692" s="4">
        <f t="shared" si="460"/>
        <v>222.13</v>
      </c>
      <c r="CE692" s="4">
        <f t="shared" si="461"/>
        <v>6.8700000000000063</v>
      </c>
      <c r="CF692" s="4">
        <f>IF(COUNTIF($BH$5:$BH692,"&gt;=2")&lt;=1,SUM($BG692:$BK692)*C$8,CF691)</f>
        <v>151200</v>
      </c>
      <c r="CG692" s="4">
        <f>IF(COUNTIF($BN$5:$BN692,"&gt;=2")&lt;=1,SUM($BL692:$BP692)*D$8,CG691)</f>
        <v>604799.99999999988</v>
      </c>
      <c r="CH692" s="4">
        <f>IF(COUNTIF($BT$5:$BT692,"&gt;=2")&lt;=1,SUM($BQ692:$BU692)*E$8,CH691)</f>
        <v>2592000</v>
      </c>
      <c r="CI692" s="4">
        <f>IF(COUNTIF($BZ$5:$BZ692,"&gt;=2")&lt;=1,SUM($BV692:$BZ692)*F$8,CI691)</f>
        <v>34560000</v>
      </c>
      <c r="CJ692" s="4">
        <f t="shared" si="464"/>
        <v>19785600</v>
      </c>
      <c r="CK692" s="4">
        <f t="shared" si="465"/>
        <v>667.75</v>
      </c>
      <c r="CM692" s="4">
        <v>688</v>
      </c>
      <c r="CN692" s="4">
        <f>IF(COUNTIF($BH$5:$BH692,"&gt;=2")&gt;1,CN691,BG692)</f>
        <v>4.8999999999999995</v>
      </c>
      <c r="CO692" s="4">
        <f>IF(COUNTIF($BH$5:$BH692,"&gt;=2")&gt;1,CO691,BH692)</f>
        <v>2.1</v>
      </c>
      <c r="CP692" s="4">
        <f>IF(COUNTIF($BH$5:$BH692,"&gt;=2")&gt;1,CP691,BI692)</f>
        <v>0</v>
      </c>
      <c r="CQ692" s="4">
        <f>IF(COUNTIF($BH$5:$BH692,"&gt;=2")&gt;1,CQ691,BJ692)</f>
        <v>0</v>
      </c>
      <c r="CR692" s="4">
        <f>IF(COUNTIF($BH$5:$BH692,"&gt;=2")&gt;1,CR691,BK692)</f>
        <v>0</v>
      </c>
      <c r="CS692" s="4">
        <f>IF(COUNTIF($BN$5:$BN692,"&gt;=2")&gt;1,CS691,BL692)</f>
        <v>7</v>
      </c>
      <c r="CT692" s="4">
        <f>IF(COUNTIF($BN$5:$BN692,"&gt;=2")&gt;1,CT691,BM692)</f>
        <v>4.8999999999999995</v>
      </c>
      <c r="CU692" s="4">
        <f>IF(COUNTIF($BN$5:$BN692,"&gt;=2")&gt;1,CU691,BN692)</f>
        <v>2.1</v>
      </c>
      <c r="CV692" s="4">
        <f>IF(COUNTIF($BN$5:$BN692,"&gt;=2")&gt;1,CV691,BO692)</f>
        <v>0</v>
      </c>
      <c r="CW692" s="4">
        <f>IF(COUNTIF($BN$5:$BN692,"&gt;=2")&gt;1,CW691,BP692)</f>
        <v>0</v>
      </c>
      <c r="CX692" s="4">
        <f>IF(COUNTIF($BT$5:$BT692,"&gt;=2")&gt;1,CX691,BQ692)</f>
        <v>0</v>
      </c>
      <c r="CY692" s="4">
        <f>IF(COUNTIF($BT$5:$BT692,"&gt;=2")&gt;1,CY691,BR692)</f>
        <v>26</v>
      </c>
      <c r="CZ692" s="4">
        <f>IF(COUNTIF($BT$5:$BT692,"&gt;=2")&gt;1,CZ691,BS692)</f>
        <v>11.999999999999996</v>
      </c>
      <c r="DA692" s="4">
        <f>IF(COUNTIF($BT$5:$BT692,"&gt;=2")&gt;1,DA691,BT692)</f>
        <v>2</v>
      </c>
      <c r="DB692" s="4">
        <f>IF(COUNTIF($BT$5:$BT692,"&gt;=2")&gt;1,DB691,BU692)</f>
        <v>0</v>
      </c>
      <c r="DC692" s="4">
        <f>IF(COUNTIF($BZ$5:$BZ692,"&gt;=2")&gt;1,DC691,BV692)</f>
        <v>0</v>
      </c>
      <c r="DD692" s="4">
        <f>IF(COUNTIF($BZ$5:$BZ692,"&gt;=2")&gt;1,DD691,BW692)</f>
        <v>0</v>
      </c>
      <c r="DE692" s="4">
        <f>IF(COUNTIF($BZ$5:$BZ692,"&gt;=2")&gt;1,DE691,BX692)</f>
        <v>320</v>
      </c>
      <c r="DF692" s="4">
        <f>IF(COUNTIF($BZ$5:$BZ692,"&gt;=2")&gt;1,DF691,BY692)</f>
        <v>77.999999999999986</v>
      </c>
      <c r="DG692" s="4">
        <f>IF(COUNTIF($BZ$5:$BZ692,"&gt;=2")&gt;1,DG691,BZ692)</f>
        <v>2</v>
      </c>
      <c r="DH692" s="4">
        <f t="shared" si="466"/>
        <v>0</v>
      </c>
      <c r="DI692" s="4">
        <f t="shared" si="467"/>
        <v>0</v>
      </c>
      <c r="DJ692" s="4">
        <f t="shared" si="468"/>
        <v>0</v>
      </c>
      <c r="DK692" s="4">
        <f t="shared" si="469"/>
        <v>222.13</v>
      </c>
      <c r="DL692" s="4">
        <f t="shared" si="470"/>
        <v>6.8700000000000063</v>
      </c>
      <c r="DM692" s="4">
        <f t="shared" si="471"/>
        <v>7</v>
      </c>
      <c r="DN692" s="4">
        <f t="shared" si="472"/>
        <v>13.999999999999998</v>
      </c>
      <c r="DO692" s="4">
        <f t="shared" si="473"/>
        <v>40</v>
      </c>
      <c r="DP692" s="4">
        <f t="shared" si="474"/>
        <v>400</v>
      </c>
      <c r="DQ692" s="4">
        <f t="shared" si="475"/>
        <v>229</v>
      </c>
      <c r="DS692" s="4">
        <v>688</v>
      </c>
      <c r="DT692" s="4">
        <f>$CK692+INDEX(节奏总纲!D$4:D$163,基础状态预估!$C$2)</f>
        <v>712.00483399593907</v>
      </c>
      <c r="DU692" s="4">
        <f>$CK692+INDEX(节奏总纲!E$4:E$163,基础状态预估!$C$2)</f>
        <v>706.28268396026408</v>
      </c>
      <c r="DV692" s="4">
        <f>$CK692+INDEX(节奏总纲!F$4:F$163,基础状态预估!$C$2)</f>
        <v>699.39220630709644</v>
      </c>
      <c r="DW692" s="4">
        <f>$CK692+INDEX(节奏总纲!G$4:G$163,基础状态预估!$C$2)</f>
        <v>691.03246816526348</v>
      </c>
      <c r="DX692" s="4">
        <f>$CK692+INDEX(节奏总纲!H$4:H$163,基础状态预估!$C$2)</f>
        <v>680.69453894381218</v>
      </c>
      <c r="DY692" s="4">
        <f t="shared" si="476"/>
        <v>11.899999999999999</v>
      </c>
      <c r="DZ692" s="4">
        <f t="shared" si="477"/>
        <v>33</v>
      </c>
      <c r="EA692" s="4">
        <f t="shared" si="478"/>
        <v>334.1</v>
      </c>
      <c r="EB692" s="4">
        <f t="shared" si="479"/>
        <v>302.13</v>
      </c>
      <c r="EC692" s="4">
        <f t="shared" si="480"/>
        <v>8.8700000000000063</v>
      </c>
    </row>
    <row r="693" spans="58:133" x14ac:dyDescent="0.15">
      <c r="BF693" s="4">
        <v>689</v>
      </c>
      <c r="BG693" s="4">
        <f t="shared" si="462"/>
        <v>482.29999999999995</v>
      </c>
      <c r="BH693" s="4">
        <f t="shared" si="463"/>
        <v>206.7</v>
      </c>
      <c r="BL693" s="4">
        <f t="shared" si="451"/>
        <v>341.5</v>
      </c>
      <c r="BM693" s="4">
        <f t="shared" si="452"/>
        <v>239.04999999999998</v>
      </c>
      <c r="BN693" s="4">
        <f t="shared" si="453"/>
        <v>102.45</v>
      </c>
      <c r="BR693" s="4">
        <f t="shared" si="454"/>
        <v>435.5</v>
      </c>
      <c r="BS693" s="4">
        <f t="shared" si="455"/>
        <v>200.99999999999994</v>
      </c>
      <c r="BT693" s="4">
        <f t="shared" si="456"/>
        <v>33.5</v>
      </c>
      <c r="BX693" s="4">
        <f t="shared" si="457"/>
        <v>504</v>
      </c>
      <c r="BY693" s="4">
        <f t="shared" si="458"/>
        <v>122.84999999999997</v>
      </c>
      <c r="BZ693" s="4">
        <f t="shared" si="459"/>
        <v>3.15</v>
      </c>
      <c r="CD693" s="4">
        <f t="shared" si="460"/>
        <v>223.1</v>
      </c>
      <c r="CE693" s="4">
        <f t="shared" si="461"/>
        <v>6.9000000000000057</v>
      </c>
      <c r="CF693" s="4">
        <f>IF(COUNTIF($BH$5:$BH693,"&gt;=2")&lt;=1,SUM($BG693:$BK693)*C$8,CF692)</f>
        <v>151200</v>
      </c>
      <c r="CG693" s="4">
        <f>IF(COUNTIF($BN$5:$BN693,"&gt;=2")&lt;=1,SUM($BL693:$BP693)*D$8,CG692)</f>
        <v>604799.99999999988</v>
      </c>
      <c r="CH693" s="4">
        <f>IF(COUNTIF($BT$5:$BT693,"&gt;=2")&lt;=1,SUM($BQ693:$BU693)*E$8,CH692)</f>
        <v>2592000</v>
      </c>
      <c r="CI693" s="4">
        <f>IF(COUNTIF($BZ$5:$BZ693,"&gt;=2")&lt;=1,SUM($BV693:$BZ693)*F$8,CI692)</f>
        <v>34560000</v>
      </c>
      <c r="CJ693" s="4">
        <f t="shared" si="464"/>
        <v>19872000</v>
      </c>
      <c r="CK693" s="4">
        <f t="shared" si="465"/>
        <v>668.75</v>
      </c>
      <c r="CM693" s="4">
        <v>689</v>
      </c>
      <c r="CN693" s="4">
        <f>IF(COUNTIF($BH$5:$BH693,"&gt;=2")&gt;1,CN692,BG693)</f>
        <v>4.8999999999999995</v>
      </c>
      <c r="CO693" s="4">
        <f>IF(COUNTIF($BH$5:$BH693,"&gt;=2")&gt;1,CO692,BH693)</f>
        <v>2.1</v>
      </c>
      <c r="CP693" s="4">
        <f>IF(COUNTIF($BH$5:$BH693,"&gt;=2")&gt;1,CP692,BI693)</f>
        <v>0</v>
      </c>
      <c r="CQ693" s="4">
        <f>IF(COUNTIF($BH$5:$BH693,"&gt;=2")&gt;1,CQ692,BJ693)</f>
        <v>0</v>
      </c>
      <c r="CR693" s="4">
        <f>IF(COUNTIF($BH$5:$BH693,"&gt;=2")&gt;1,CR692,BK693)</f>
        <v>0</v>
      </c>
      <c r="CS693" s="4">
        <f>IF(COUNTIF($BN$5:$BN693,"&gt;=2")&gt;1,CS692,BL693)</f>
        <v>7</v>
      </c>
      <c r="CT693" s="4">
        <f>IF(COUNTIF($BN$5:$BN693,"&gt;=2")&gt;1,CT692,BM693)</f>
        <v>4.8999999999999995</v>
      </c>
      <c r="CU693" s="4">
        <f>IF(COUNTIF($BN$5:$BN693,"&gt;=2")&gt;1,CU692,BN693)</f>
        <v>2.1</v>
      </c>
      <c r="CV693" s="4">
        <f>IF(COUNTIF($BN$5:$BN693,"&gt;=2")&gt;1,CV692,BO693)</f>
        <v>0</v>
      </c>
      <c r="CW693" s="4">
        <f>IF(COUNTIF($BN$5:$BN693,"&gt;=2")&gt;1,CW692,BP693)</f>
        <v>0</v>
      </c>
      <c r="CX693" s="4">
        <f>IF(COUNTIF($BT$5:$BT693,"&gt;=2")&gt;1,CX692,BQ693)</f>
        <v>0</v>
      </c>
      <c r="CY693" s="4">
        <f>IF(COUNTIF($BT$5:$BT693,"&gt;=2")&gt;1,CY692,BR693)</f>
        <v>26</v>
      </c>
      <c r="CZ693" s="4">
        <f>IF(COUNTIF($BT$5:$BT693,"&gt;=2")&gt;1,CZ692,BS693)</f>
        <v>11.999999999999996</v>
      </c>
      <c r="DA693" s="4">
        <f>IF(COUNTIF($BT$5:$BT693,"&gt;=2")&gt;1,DA692,BT693)</f>
        <v>2</v>
      </c>
      <c r="DB693" s="4">
        <f>IF(COUNTIF($BT$5:$BT693,"&gt;=2")&gt;1,DB692,BU693)</f>
        <v>0</v>
      </c>
      <c r="DC693" s="4">
        <f>IF(COUNTIF($BZ$5:$BZ693,"&gt;=2")&gt;1,DC692,BV693)</f>
        <v>0</v>
      </c>
      <c r="DD693" s="4">
        <f>IF(COUNTIF($BZ$5:$BZ693,"&gt;=2")&gt;1,DD692,BW693)</f>
        <v>0</v>
      </c>
      <c r="DE693" s="4">
        <f>IF(COUNTIF($BZ$5:$BZ693,"&gt;=2")&gt;1,DE692,BX693)</f>
        <v>320</v>
      </c>
      <c r="DF693" s="4">
        <f>IF(COUNTIF($BZ$5:$BZ693,"&gt;=2")&gt;1,DF692,BY693)</f>
        <v>77.999999999999986</v>
      </c>
      <c r="DG693" s="4">
        <f>IF(COUNTIF($BZ$5:$BZ693,"&gt;=2")&gt;1,DG692,BZ693)</f>
        <v>2</v>
      </c>
      <c r="DH693" s="4">
        <f t="shared" si="466"/>
        <v>0</v>
      </c>
      <c r="DI693" s="4">
        <f t="shared" si="467"/>
        <v>0</v>
      </c>
      <c r="DJ693" s="4">
        <f t="shared" si="468"/>
        <v>0</v>
      </c>
      <c r="DK693" s="4">
        <f t="shared" si="469"/>
        <v>223.1</v>
      </c>
      <c r="DL693" s="4">
        <f t="shared" si="470"/>
        <v>6.9000000000000057</v>
      </c>
      <c r="DM693" s="4">
        <f t="shared" si="471"/>
        <v>7</v>
      </c>
      <c r="DN693" s="4">
        <f t="shared" si="472"/>
        <v>13.999999999999998</v>
      </c>
      <c r="DO693" s="4">
        <f t="shared" si="473"/>
        <v>40</v>
      </c>
      <c r="DP693" s="4">
        <f t="shared" si="474"/>
        <v>400</v>
      </c>
      <c r="DQ693" s="4">
        <f t="shared" si="475"/>
        <v>230</v>
      </c>
      <c r="DS693" s="4">
        <v>689</v>
      </c>
      <c r="DT693" s="4">
        <f>$CK693+INDEX(节奏总纲!D$4:D$163,基础状态预估!$C$2)</f>
        <v>713.00483399593907</v>
      </c>
      <c r="DU693" s="4">
        <f>$CK693+INDEX(节奏总纲!E$4:E$163,基础状态预估!$C$2)</f>
        <v>707.28268396026408</v>
      </c>
      <c r="DV693" s="4">
        <f>$CK693+INDEX(节奏总纲!F$4:F$163,基础状态预估!$C$2)</f>
        <v>700.39220630709644</v>
      </c>
      <c r="DW693" s="4">
        <f>$CK693+INDEX(节奏总纲!G$4:G$163,基础状态预估!$C$2)</f>
        <v>692.03246816526348</v>
      </c>
      <c r="DX693" s="4">
        <f>$CK693+INDEX(节奏总纲!H$4:H$163,基础状态预估!$C$2)</f>
        <v>681.69453894381218</v>
      </c>
      <c r="DY693" s="4">
        <f t="shared" si="476"/>
        <v>11.899999999999999</v>
      </c>
      <c r="DZ693" s="4">
        <f t="shared" si="477"/>
        <v>33</v>
      </c>
      <c r="EA693" s="4">
        <f t="shared" si="478"/>
        <v>334.1</v>
      </c>
      <c r="EB693" s="4">
        <f t="shared" si="479"/>
        <v>303.09999999999997</v>
      </c>
      <c r="EC693" s="4">
        <f t="shared" si="480"/>
        <v>8.9000000000000057</v>
      </c>
    </row>
    <row r="694" spans="58:133" x14ac:dyDescent="0.15">
      <c r="BF694" s="4">
        <v>690</v>
      </c>
      <c r="BG694" s="4">
        <f t="shared" si="462"/>
        <v>482.99999999999994</v>
      </c>
      <c r="BH694" s="4">
        <f t="shared" si="463"/>
        <v>207</v>
      </c>
      <c r="BL694" s="4">
        <f t="shared" si="451"/>
        <v>342</v>
      </c>
      <c r="BM694" s="4">
        <f t="shared" si="452"/>
        <v>239.39999999999998</v>
      </c>
      <c r="BN694" s="4">
        <f t="shared" si="453"/>
        <v>102.6</v>
      </c>
      <c r="BR694" s="4">
        <f t="shared" si="454"/>
        <v>436.15000000000003</v>
      </c>
      <c r="BS694" s="4">
        <f t="shared" si="455"/>
        <v>201.29999999999995</v>
      </c>
      <c r="BT694" s="4">
        <f t="shared" si="456"/>
        <v>33.550000000000004</v>
      </c>
      <c r="BX694" s="4">
        <f t="shared" si="457"/>
        <v>504.8</v>
      </c>
      <c r="BY694" s="4">
        <f t="shared" si="458"/>
        <v>123.04499999999997</v>
      </c>
      <c r="BZ694" s="4">
        <f t="shared" si="459"/>
        <v>3.1550000000000002</v>
      </c>
      <c r="CD694" s="4">
        <f t="shared" si="460"/>
        <v>224.07</v>
      </c>
      <c r="CE694" s="4">
        <f t="shared" si="461"/>
        <v>6.9300000000000059</v>
      </c>
      <c r="CF694" s="4">
        <f>IF(COUNTIF($BH$5:$BH694,"&gt;=2")&lt;=1,SUM($BG694:$BK694)*C$8,CF693)</f>
        <v>151200</v>
      </c>
      <c r="CG694" s="4">
        <f>IF(COUNTIF($BN$5:$BN694,"&gt;=2")&lt;=1,SUM($BL694:$BP694)*D$8,CG693)</f>
        <v>604799.99999999988</v>
      </c>
      <c r="CH694" s="4">
        <f>IF(COUNTIF($BT$5:$BT694,"&gt;=2")&lt;=1,SUM($BQ694:$BU694)*E$8,CH693)</f>
        <v>2592000</v>
      </c>
      <c r="CI694" s="4">
        <f>IF(COUNTIF($BZ$5:$BZ694,"&gt;=2")&lt;=1,SUM($BV694:$BZ694)*F$8,CI693)</f>
        <v>34560000</v>
      </c>
      <c r="CJ694" s="4">
        <f t="shared" si="464"/>
        <v>19958400</v>
      </c>
      <c r="CK694" s="4">
        <f t="shared" si="465"/>
        <v>669.75</v>
      </c>
      <c r="CM694" s="4">
        <v>690</v>
      </c>
      <c r="CN694" s="4">
        <f>IF(COUNTIF($BH$5:$BH694,"&gt;=2")&gt;1,CN693,BG694)</f>
        <v>4.8999999999999995</v>
      </c>
      <c r="CO694" s="4">
        <f>IF(COUNTIF($BH$5:$BH694,"&gt;=2")&gt;1,CO693,BH694)</f>
        <v>2.1</v>
      </c>
      <c r="CP694" s="4">
        <f>IF(COUNTIF($BH$5:$BH694,"&gt;=2")&gt;1,CP693,BI694)</f>
        <v>0</v>
      </c>
      <c r="CQ694" s="4">
        <f>IF(COUNTIF($BH$5:$BH694,"&gt;=2")&gt;1,CQ693,BJ694)</f>
        <v>0</v>
      </c>
      <c r="CR694" s="4">
        <f>IF(COUNTIF($BH$5:$BH694,"&gt;=2")&gt;1,CR693,BK694)</f>
        <v>0</v>
      </c>
      <c r="CS694" s="4">
        <f>IF(COUNTIF($BN$5:$BN694,"&gt;=2")&gt;1,CS693,BL694)</f>
        <v>7</v>
      </c>
      <c r="CT694" s="4">
        <f>IF(COUNTIF($BN$5:$BN694,"&gt;=2")&gt;1,CT693,BM694)</f>
        <v>4.8999999999999995</v>
      </c>
      <c r="CU694" s="4">
        <f>IF(COUNTIF($BN$5:$BN694,"&gt;=2")&gt;1,CU693,BN694)</f>
        <v>2.1</v>
      </c>
      <c r="CV694" s="4">
        <f>IF(COUNTIF($BN$5:$BN694,"&gt;=2")&gt;1,CV693,BO694)</f>
        <v>0</v>
      </c>
      <c r="CW694" s="4">
        <f>IF(COUNTIF($BN$5:$BN694,"&gt;=2")&gt;1,CW693,BP694)</f>
        <v>0</v>
      </c>
      <c r="CX694" s="4">
        <f>IF(COUNTIF($BT$5:$BT694,"&gt;=2")&gt;1,CX693,BQ694)</f>
        <v>0</v>
      </c>
      <c r="CY694" s="4">
        <f>IF(COUNTIF($BT$5:$BT694,"&gt;=2")&gt;1,CY693,BR694)</f>
        <v>26</v>
      </c>
      <c r="CZ694" s="4">
        <f>IF(COUNTIF($BT$5:$BT694,"&gt;=2")&gt;1,CZ693,BS694)</f>
        <v>11.999999999999996</v>
      </c>
      <c r="DA694" s="4">
        <f>IF(COUNTIF($BT$5:$BT694,"&gt;=2")&gt;1,DA693,BT694)</f>
        <v>2</v>
      </c>
      <c r="DB694" s="4">
        <f>IF(COUNTIF($BT$5:$BT694,"&gt;=2")&gt;1,DB693,BU694)</f>
        <v>0</v>
      </c>
      <c r="DC694" s="4">
        <f>IF(COUNTIF($BZ$5:$BZ694,"&gt;=2")&gt;1,DC693,BV694)</f>
        <v>0</v>
      </c>
      <c r="DD694" s="4">
        <f>IF(COUNTIF($BZ$5:$BZ694,"&gt;=2")&gt;1,DD693,BW694)</f>
        <v>0</v>
      </c>
      <c r="DE694" s="4">
        <f>IF(COUNTIF($BZ$5:$BZ694,"&gt;=2")&gt;1,DE693,BX694)</f>
        <v>320</v>
      </c>
      <c r="DF694" s="4">
        <f>IF(COUNTIF($BZ$5:$BZ694,"&gt;=2")&gt;1,DF693,BY694)</f>
        <v>77.999999999999986</v>
      </c>
      <c r="DG694" s="4">
        <f>IF(COUNTIF($BZ$5:$BZ694,"&gt;=2")&gt;1,DG693,BZ694)</f>
        <v>2</v>
      </c>
      <c r="DH694" s="4">
        <f t="shared" si="466"/>
        <v>0</v>
      </c>
      <c r="DI694" s="4">
        <f t="shared" si="467"/>
        <v>0</v>
      </c>
      <c r="DJ694" s="4">
        <f t="shared" si="468"/>
        <v>0</v>
      </c>
      <c r="DK694" s="4">
        <f t="shared" si="469"/>
        <v>224.07</v>
      </c>
      <c r="DL694" s="4">
        <f t="shared" si="470"/>
        <v>6.9300000000000059</v>
      </c>
      <c r="DM694" s="4">
        <f t="shared" si="471"/>
        <v>7</v>
      </c>
      <c r="DN694" s="4">
        <f t="shared" si="472"/>
        <v>13.999999999999998</v>
      </c>
      <c r="DO694" s="4">
        <f t="shared" si="473"/>
        <v>40</v>
      </c>
      <c r="DP694" s="4">
        <f t="shared" si="474"/>
        <v>400</v>
      </c>
      <c r="DQ694" s="4">
        <f t="shared" si="475"/>
        <v>231</v>
      </c>
      <c r="DS694" s="4">
        <v>690</v>
      </c>
      <c r="DT694" s="4">
        <f>$CK694+INDEX(节奏总纲!D$4:D$163,基础状态预估!$C$2)</f>
        <v>714.00483399593907</v>
      </c>
      <c r="DU694" s="4">
        <f>$CK694+INDEX(节奏总纲!E$4:E$163,基础状态预估!$C$2)</f>
        <v>708.28268396026408</v>
      </c>
      <c r="DV694" s="4">
        <f>$CK694+INDEX(节奏总纲!F$4:F$163,基础状态预估!$C$2)</f>
        <v>701.39220630709644</v>
      </c>
      <c r="DW694" s="4">
        <f>$CK694+INDEX(节奏总纲!G$4:G$163,基础状态预估!$C$2)</f>
        <v>693.03246816526348</v>
      </c>
      <c r="DX694" s="4">
        <f>$CK694+INDEX(节奏总纲!H$4:H$163,基础状态预估!$C$2)</f>
        <v>682.69453894381218</v>
      </c>
      <c r="DY694" s="4">
        <f t="shared" si="476"/>
        <v>11.899999999999999</v>
      </c>
      <c r="DZ694" s="4">
        <f t="shared" si="477"/>
        <v>33</v>
      </c>
      <c r="EA694" s="4">
        <f t="shared" si="478"/>
        <v>334.1</v>
      </c>
      <c r="EB694" s="4">
        <f t="shared" si="479"/>
        <v>304.07</v>
      </c>
      <c r="EC694" s="4">
        <f t="shared" si="480"/>
        <v>8.9300000000000068</v>
      </c>
    </row>
    <row r="695" spans="58:133" x14ac:dyDescent="0.15">
      <c r="BF695" s="4">
        <v>691</v>
      </c>
      <c r="BG695" s="4">
        <f t="shared" si="462"/>
        <v>483.7</v>
      </c>
      <c r="BH695" s="4">
        <f t="shared" si="463"/>
        <v>207.29999999999998</v>
      </c>
      <c r="BL695" s="4">
        <f t="shared" si="451"/>
        <v>342.5</v>
      </c>
      <c r="BM695" s="4">
        <f t="shared" si="452"/>
        <v>239.74999999999997</v>
      </c>
      <c r="BN695" s="4">
        <f t="shared" si="453"/>
        <v>102.75</v>
      </c>
      <c r="BR695" s="4">
        <f t="shared" si="454"/>
        <v>436.8</v>
      </c>
      <c r="BS695" s="4">
        <f t="shared" si="455"/>
        <v>201.59999999999997</v>
      </c>
      <c r="BT695" s="4">
        <f t="shared" si="456"/>
        <v>33.6</v>
      </c>
      <c r="BX695" s="4">
        <f t="shared" si="457"/>
        <v>505.6</v>
      </c>
      <c r="BY695" s="4">
        <f t="shared" si="458"/>
        <v>123.23999999999997</v>
      </c>
      <c r="BZ695" s="4">
        <f t="shared" si="459"/>
        <v>3.16</v>
      </c>
      <c r="CD695" s="4">
        <f t="shared" si="460"/>
        <v>225.04</v>
      </c>
      <c r="CE695" s="4">
        <f t="shared" si="461"/>
        <v>6.9600000000000062</v>
      </c>
      <c r="CF695" s="4">
        <f>IF(COUNTIF($BH$5:$BH695,"&gt;=2")&lt;=1,SUM($BG695:$BK695)*C$8,CF694)</f>
        <v>151200</v>
      </c>
      <c r="CG695" s="4">
        <f>IF(COUNTIF($BN$5:$BN695,"&gt;=2")&lt;=1,SUM($BL695:$BP695)*D$8,CG694)</f>
        <v>604799.99999999988</v>
      </c>
      <c r="CH695" s="4">
        <f>IF(COUNTIF($BT$5:$BT695,"&gt;=2")&lt;=1,SUM($BQ695:$BU695)*E$8,CH694)</f>
        <v>2592000</v>
      </c>
      <c r="CI695" s="4">
        <f>IF(COUNTIF($BZ$5:$BZ695,"&gt;=2")&lt;=1,SUM($BV695:$BZ695)*F$8,CI694)</f>
        <v>34560000</v>
      </c>
      <c r="CJ695" s="4">
        <f t="shared" si="464"/>
        <v>20044800</v>
      </c>
      <c r="CK695" s="4">
        <f t="shared" si="465"/>
        <v>670.75</v>
      </c>
      <c r="CM695" s="4">
        <v>691</v>
      </c>
      <c r="CN695" s="4">
        <f>IF(COUNTIF($BH$5:$BH695,"&gt;=2")&gt;1,CN694,BG695)</f>
        <v>4.8999999999999995</v>
      </c>
      <c r="CO695" s="4">
        <f>IF(COUNTIF($BH$5:$BH695,"&gt;=2")&gt;1,CO694,BH695)</f>
        <v>2.1</v>
      </c>
      <c r="CP695" s="4">
        <f>IF(COUNTIF($BH$5:$BH695,"&gt;=2")&gt;1,CP694,BI695)</f>
        <v>0</v>
      </c>
      <c r="CQ695" s="4">
        <f>IF(COUNTIF($BH$5:$BH695,"&gt;=2")&gt;1,CQ694,BJ695)</f>
        <v>0</v>
      </c>
      <c r="CR695" s="4">
        <f>IF(COUNTIF($BH$5:$BH695,"&gt;=2")&gt;1,CR694,BK695)</f>
        <v>0</v>
      </c>
      <c r="CS695" s="4">
        <f>IF(COUNTIF($BN$5:$BN695,"&gt;=2")&gt;1,CS694,BL695)</f>
        <v>7</v>
      </c>
      <c r="CT695" s="4">
        <f>IF(COUNTIF($BN$5:$BN695,"&gt;=2")&gt;1,CT694,BM695)</f>
        <v>4.8999999999999995</v>
      </c>
      <c r="CU695" s="4">
        <f>IF(COUNTIF($BN$5:$BN695,"&gt;=2")&gt;1,CU694,BN695)</f>
        <v>2.1</v>
      </c>
      <c r="CV695" s="4">
        <f>IF(COUNTIF($BN$5:$BN695,"&gt;=2")&gt;1,CV694,BO695)</f>
        <v>0</v>
      </c>
      <c r="CW695" s="4">
        <f>IF(COUNTIF($BN$5:$BN695,"&gt;=2")&gt;1,CW694,BP695)</f>
        <v>0</v>
      </c>
      <c r="CX695" s="4">
        <f>IF(COUNTIF($BT$5:$BT695,"&gt;=2")&gt;1,CX694,BQ695)</f>
        <v>0</v>
      </c>
      <c r="CY695" s="4">
        <f>IF(COUNTIF($BT$5:$BT695,"&gt;=2")&gt;1,CY694,BR695)</f>
        <v>26</v>
      </c>
      <c r="CZ695" s="4">
        <f>IF(COUNTIF($BT$5:$BT695,"&gt;=2")&gt;1,CZ694,BS695)</f>
        <v>11.999999999999996</v>
      </c>
      <c r="DA695" s="4">
        <f>IF(COUNTIF($BT$5:$BT695,"&gt;=2")&gt;1,DA694,BT695)</f>
        <v>2</v>
      </c>
      <c r="DB695" s="4">
        <f>IF(COUNTIF($BT$5:$BT695,"&gt;=2")&gt;1,DB694,BU695)</f>
        <v>0</v>
      </c>
      <c r="DC695" s="4">
        <f>IF(COUNTIF($BZ$5:$BZ695,"&gt;=2")&gt;1,DC694,BV695)</f>
        <v>0</v>
      </c>
      <c r="DD695" s="4">
        <f>IF(COUNTIF($BZ$5:$BZ695,"&gt;=2")&gt;1,DD694,BW695)</f>
        <v>0</v>
      </c>
      <c r="DE695" s="4">
        <f>IF(COUNTIF($BZ$5:$BZ695,"&gt;=2")&gt;1,DE694,BX695)</f>
        <v>320</v>
      </c>
      <c r="DF695" s="4">
        <f>IF(COUNTIF($BZ$5:$BZ695,"&gt;=2")&gt;1,DF694,BY695)</f>
        <v>77.999999999999986</v>
      </c>
      <c r="DG695" s="4">
        <f>IF(COUNTIF($BZ$5:$BZ695,"&gt;=2")&gt;1,DG694,BZ695)</f>
        <v>2</v>
      </c>
      <c r="DH695" s="4">
        <f t="shared" si="466"/>
        <v>0</v>
      </c>
      <c r="DI695" s="4">
        <f t="shared" si="467"/>
        <v>0</v>
      </c>
      <c r="DJ695" s="4">
        <f t="shared" si="468"/>
        <v>0</v>
      </c>
      <c r="DK695" s="4">
        <f t="shared" si="469"/>
        <v>225.04</v>
      </c>
      <c r="DL695" s="4">
        <f t="shared" si="470"/>
        <v>6.9600000000000062</v>
      </c>
      <c r="DM695" s="4">
        <f t="shared" si="471"/>
        <v>7</v>
      </c>
      <c r="DN695" s="4">
        <f t="shared" si="472"/>
        <v>13.999999999999998</v>
      </c>
      <c r="DO695" s="4">
        <f t="shared" si="473"/>
        <v>40</v>
      </c>
      <c r="DP695" s="4">
        <f t="shared" si="474"/>
        <v>400</v>
      </c>
      <c r="DQ695" s="4">
        <f t="shared" si="475"/>
        <v>232</v>
      </c>
      <c r="DS695" s="4">
        <v>691</v>
      </c>
      <c r="DT695" s="4">
        <f>$CK695+INDEX(节奏总纲!D$4:D$163,基础状态预估!$C$2)</f>
        <v>715.00483399593907</v>
      </c>
      <c r="DU695" s="4">
        <f>$CK695+INDEX(节奏总纲!E$4:E$163,基础状态预估!$C$2)</f>
        <v>709.28268396026408</v>
      </c>
      <c r="DV695" s="4">
        <f>$CK695+INDEX(节奏总纲!F$4:F$163,基础状态预估!$C$2)</f>
        <v>702.39220630709644</v>
      </c>
      <c r="DW695" s="4">
        <f>$CK695+INDEX(节奏总纲!G$4:G$163,基础状态预估!$C$2)</f>
        <v>694.03246816526348</v>
      </c>
      <c r="DX695" s="4">
        <f>$CK695+INDEX(节奏总纲!H$4:H$163,基础状态预估!$C$2)</f>
        <v>683.69453894381218</v>
      </c>
      <c r="DY695" s="4">
        <f t="shared" si="476"/>
        <v>11.899999999999999</v>
      </c>
      <c r="DZ695" s="4">
        <f t="shared" si="477"/>
        <v>33</v>
      </c>
      <c r="EA695" s="4">
        <f t="shared" si="478"/>
        <v>334.1</v>
      </c>
      <c r="EB695" s="4">
        <f t="shared" si="479"/>
        <v>305.03999999999996</v>
      </c>
      <c r="EC695" s="4">
        <f t="shared" si="480"/>
        <v>8.9600000000000062</v>
      </c>
    </row>
    <row r="696" spans="58:133" x14ac:dyDescent="0.15">
      <c r="BF696" s="4">
        <v>692</v>
      </c>
      <c r="BG696" s="4">
        <f t="shared" si="462"/>
        <v>484.4</v>
      </c>
      <c r="BH696" s="4">
        <f t="shared" si="463"/>
        <v>207.6</v>
      </c>
      <c r="BL696" s="4">
        <f t="shared" si="451"/>
        <v>343</v>
      </c>
      <c r="BM696" s="4">
        <f t="shared" si="452"/>
        <v>240.1</v>
      </c>
      <c r="BN696" s="4">
        <f t="shared" si="453"/>
        <v>102.89999999999999</v>
      </c>
      <c r="BR696" s="4">
        <f t="shared" si="454"/>
        <v>437.45</v>
      </c>
      <c r="BS696" s="4">
        <f t="shared" si="455"/>
        <v>201.89999999999995</v>
      </c>
      <c r="BT696" s="4">
        <f t="shared" si="456"/>
        <v>33.65</v>
      </c>
      <c r="BX696" s="4">
        <f t="shared" si="457"/>
        <v>506.40000000000003</v>
      </c>
      <c r="BY696" s="4">
        <f t="shared" si="458"/>
        <v>123.43499999999997</v>
      </c>
      <c r="BZ696" s="4">
        <f t="shared" si="459"/>
        <v>3.165</v>
      </c>
      <c r="CD696" s="4">
        <f t="shared" si="460"/>
        <v>226.01</v>
      </c>
      <c r="CE696" s="4">
        <f t="shared" si="461"/>
        <v>6.9900000000000064</v>
      </c>
      <c r="CF696" s="4">
        <f>IF(COUNTIF($BH$5:$BH696,"&gt;=2")&lt;=1,SUM($BG696:$BK696)*C$8,CF695)</f>
        <v>151200</v>
      </c>
      <c r="CG696" s="4">
        <f>IF(COUNTIF($BN$5:$BN696,"&gt;=2")&lt;=1,SUM($BL696:$BP696)*D$8,CG695)</f>
        <v>604799.99999999988</v>
      </c>
      <c r="CH696" s="4">
        <f>IF(COUNTIF($BT$5:$BT696,"&gt;=2")&lt;=1,SUM($BQ696:$BU696)*E$8,CH695)</f>
        <v>2592000</v>
      </c>
      <c r="CI696" s="4">
        <f>IF(COUNTIF($BZ$5:$BZ696,"&gt;=2")&lt;=1,SUM($BV696:$BZ696)*F$8,CI695)</f>
        <v>34560000</v>
      </c>
      <c r="CJ696" s="4">
        <f t="shared" si="464"/>
        <v>20131200</v>
      </c>
      <c r="CK696" s="4">
        <f t="shared" si="465"/>
        <v>671.75</v>
      </c>
      <c r="CM696" s="4">
        <v>692</v>
      </c>
      <c r="CN696" s="4">
        <f>IF(COUNTIF($BH$5:$BH696,"&gt;=2")&gt;1,CN695,BG696)</f>
        <v>4.8999999999999995</v>
      </c>
      <c r="CO696" s="4">
        <f>IF(COUNTIF($BH$5:$BH696,"&gt;=2")&gt;1,CO695,BH696)</f>
        <v>2.1</v>
      </c>
      <c r="CP696" s="4">
        <f>IF(COUNTIF($BH$5:$BH696,"&gt;=2")&gt;1,CP695,BI696)</f>
        <v>0</v>
      </c>
      <c r="CQ696" s="4">
        <f>IF(COUNTIF($BH$5:$BH696,"&gt;=2")&gt;1,CQ695,BJ696)</f>
        <v>0</v>
      </c>
      <c r="CR696" s="4">
        <f>IF(COUNTIF($BH$5:$BH696,"&gt;=2")&gt;1,CR695,BK696)</f>
        <v>0</v>
      </c>
      <c r="CS696" s="4">
        <f>IF(COUNTIF($BN$5:$BN696,"&gt;=2")&gt;1,CS695,BL696)</f>
        <v>7</v>
      </c>
      <c r="CT696" s="4">
        <f>IF(COUNTIF($BN$5:$BN696,"&gt;=2")&gt;1,CT695,BM696)</f>
        <v>4.8999999999999995</v>
      </c>
      <c r="CU696" s="4">
        <f>IF(COUNTIF($BN$5:$BN696,"&gt;=2")&gt;1,CU695,BN696)</f>
        <v>2.1</v>
      </c>
      <c r="CV696" s="4">
        <f>IF(COUNTIF($BN$5:$BN696,"&gt;=2")&gt;1,CV695,BO696)</f>
        <v>0</v>
      </c>
      <c r="CW696" s="4">
        <f>IF(COUNTIF($BN$5:$BN696,"&gt;=2")&gt;1,CW695,BP696)</f>
        <v>0</v>
      </c>
      <c r="CX696" s="4">
        <f>IF(COUNTIF($BT$5:$BT696,"&gt;=2")&gt;1,CX695,BQ696)</f>
        <v>0</v>
      </c>
      <c r="CY696" s="4">
        <f>IF(COUNTIF($BT$5:$BT696,"&gt;=2")&gt;1,CY695,BR696)</f>
        <v>26</v>
      </c>
      <c r="CZ696" s="4">
        <f>IF(COUNTIF($BT$5:$BT696,"&gt;=2")&gt;1,CZ695,BS696)</f>
        <v>11.999999999999996</v>
      </c>
      <c r="DA696" s="4">
        <f>IF(COUNTIF($BT$5:$BT696,"&gt;=2")&gt;1,DA695,BT696)</f>
        <v>2</v>
      </c>
      <c r="DB696" s="4">
        <f>IF(COUNTIF($BT$5:$BT696,"&gt;=2")&gt;1,DB695,BU696)</f>
        <v>0</v>
      </c>
      <c r="DC696" s="4">
        <f>IF(COUNTIF($BZ$5:$BZ696,"&gt;=2")&gt;1,DC695,BV696)</f>
        <v>0</v>
      </c>
      <c r="DD696" s="4">
        <f>IF(COUNTIF($BZ$5:$BZ696,"&gt;=2")&gt;1,DD695,BW696)</f>
        <v>0</v>
      </c>
      <c r="DE696" s="4">
        <f>IF(COUNTIF($BZ$5:$BZ696,"&gt;=2")&gt;1,DE695,BX696)</f>
        <v>320</v>
      </c>
      <c r="DF696" s="4">
        <f>IF(COUNTIF($BZ$5:$BZ696,"&gt;=2")&gt;1,DF695,BY696)</f>
        <v>77.999999999999986</v>
      </c>
      <c r="DG696" s="4">
        <f>IF(COUNTIF($BZ$5:$BZ696,"&gt;=2")&gt;1,DG695,BZ696)</f>
        <v>2</v>
      </c>
      <c r="DH696" s="4">
        <f t="shared" si="466"/>
        <v>0</v>
      </c>
      <c r="DI696" s="4">
        <f t="shared" si="467"/>
        <v>0</v>
      </c>
      <c r="DJ696" s="4">
        <f t="shared" si="468"/>
        <v>0</v>
      </c>
      <c r="DK696" s="4">
        <f t="shared" si="469"/>
        <v>226.01</v>
      </c>
      <c r="DL696" s="4">
        <f t="shared" si="470"/>
        <v>6.9900000000000064</v>
      </c>
      <c r="DM696" s="4">
        <f t="shared" si="471"/>
        <v>7</v>
      </c>
      <c r="DN696" s="4">
        <f t="shared" si="472"/>
        <v>13.999999999999998</v>
      </c>
      <c r="DO696" s="4">
        <f t="shared" si="473"/>
        <v>40</v>
      </c>
      <c r="DP696" s="4">
        <f t="shared" si="474"/>
        <v>400</v>
      </c>
      <c r="DQ696" s="4">
        <f t="shared" si="475"/>
        <v>233</v>
      </c>
      <c r="DS696" s="4">
        <v>692</v>
      </c>
      <c r="DT696" s="4">
        <f>$CK696+INDEX(节奏总纲!D$4:D$163,基础状态预估!$C$2)</f>
        <v>716.00483399593907</v>
      </c>
      <c r="DU696" s="4">
        <f>$CK696+INDEX(节奏总纲!E$4:E$163,基础状态预估!$C$2)</f>
        <v>710.28268396026408</v>
      </c>
      <c r="DV696" s="4">
        <f>$CK696+INDEX(节奏总纲!F$4:F$163,基础状态预估!$C$2)</f>
        <v>703.39220630709644</v>
      </c>
      <c r="DW696" s="4">
        <f>$CK696+INDEX(节奏总纲!G$4:G$163,基础状态预估!$C$2)</f>
        <v>695.03246816526348</v>
      </c>
      <c r="DX696" s="4">
        <f>$CK696+INDEX(节奏总纲!H$4:H$163,基础状态预估!$C$2)</f>
        <v>684.69453894381218</v>
      </c>
      <c r="DY696" s="4">
        <f t="shared" si="476"/>
        <v>11.899999999999999</v>
      </c>
      <c r="DZ696" s="4">
        <f t="shared" si="477"/>
        <v>33</v>
      </c>
      <c r="EA696" s="4">
        <f t="shared" si="478"/>
        <v>334.1</v>
      </c>
      <c r="EB696" s="4">
        <f t="shared" si="479"/>
        <v>306.01</v>
      </c>
      <c r="EC696" s="4">
        <f t="shared" si="480"/>
        <v>8.9900000000000055</v>
      </c>
    </row>
    <row r="697" spans="58:133" x14ac:dyDescent="0.15">
      <c r="BF697" s="4">
        <v>693</v>
      </c>
      <c r="BG697" s="4">
        <f t="shared" si="462"/>
        <v>485.09999999999997</v>
      </c>
      <c r="BH697" s="4">
        <f t="shared" si="463"/>
        <v>207.9</v>
      </c>
      <c r="BL697" s="4">
        <f t="shared" si="451"/>
        <v>343.5</v>
      </c>
      <c r="BM697" s="4">
        <f t="shared" si="452"/>
        <v>240.45</v>
      </c>
      <c r="BN697" s="4">
        <f t="shared" si="453"/>
        <v>103.05</v>
      </c>
      <c r="BR697" s="4">
        <f t="shared" si="454"/>
        <v>438.1</v>
      </c>
      <c r="BS697" s="4">
        <f t="shared" si="455"/>
        <v>202.19999999999996</v>
      </c>
      <c r="BT697" s="4">
        <f t="shared" si="456"/>
        <v>33.700000000000003</v>
      </c>
      <c r="BX697" s="4">
        <f t="shared" si="457"/>
        <v>507.20000000000005</v>
      </c>
      <c r="BY697" s="4">
        <f t="shared" si="458"/>
        <v>123.62999999999997</v>
      </c>
      <c r="BZ697" s="4">
        <f t="shared" si="459"/>
        <v>3.17</v>
      </c>
      <c r="CD697" s="4">
        <f t="shared" si="460"/>
        <v>226.98</v>
      </c>
      <c r="CE697" s="4">
        <f t="shared" si="461"/>
        <v>7.0200000000000067</v>
      </c>
      <c r="CF697" s="4">
        <f>IF(COUNTIF($BH$5:$BH697,"&gt;=2")&lt;=1,SUM($BG697:$BK697)*C$8,CF696)</f>
        <v>151200</v>
      </c>
      <c r="CG697" s="4">
        <f>IF(COUNTIF($BN$5:$BN697,"&gt;=2")&lt;=1,SUM($BL697:$BP697)*D$8,CG696)</f>
        <v>604799.99999999988</v>
      </c>
      <c r="CH697" s="4">
        <f>IF(COUNTIF($BT$5:$BT697,"&gt;=2")&lt;=1,SUM($BQ697:$BU697)*E$8,CH696)</f>
        <v>2592000</v>
      </c>
      <c r="CI697" s="4">
        <f>IF(COUNTIF($BZ$5:$BZ697,"&gt;=2")&lt;=1,SUM($BV697:$BZ697)*F$8,CI696)</f>
        <v>34560000</v>
      </c>
      <c r="CJ697" s="4">
        <f t="shared" si="464"/>
        <v>20217600</v>
      </c>
      <c r="CK697" s="4">
        <f t="shared" si="465"/>
        <v>672.75</v>
      </c>
      <c r="CM697" s="4">
        <v>693</v>
      </c>
      <c r="CN697" s="4">
        <f>IF(COUNTIF($BH$5:$BH697,"&gt;=2")&gt;1,CN696,BG697)</f>
        <v>4.8999999999999995</v>
      </c>
      <c r="CO697" s="4">
        <f>IF(COUNTIF($BH$5:$BH697,"&gt;=2")&gt;1,CO696,BH697)</f>
        <v>2.1</v>
      </c>
      <c r="CP697" s="4">
        <f>IF(COUNTIF($BH$5:$BH697,"&gt;=2")&gt;1,CP696,BI697)</f>
        <v>0</v>
      </c>
      <c r="CQ697" s="4">
        <f>IF(COUNTIF($BH$5:$BH697,"&gt;=2")&gt;1,CQ696,BJ697)</f>
        <v>0</v>
      </c>
      <c r="CR697" s="4">
        <f>IF(COUNTIF($BH$5:$BH697,"&gt;=2")&gt;1,CR696,BK697)</f>
        <v>0</v>
      </c>
      <c r="CS697" s="4">
        <f>IF(COUNTIF($BN$5:$BN697,"&gt;=2")&gt;1,CS696,BL697)</f>
        <v>7</v>
      </c>
      <c r="CT697" s="4">
        <f>IF(COUNTIF($BN$5:$BN697,"&gt;=2")&gt;1,CT696,BM697)</f>
        <v>4.8999999999999995</v>
      </c>
      <c r="CU697" s="4">
        <f>IF(COUNTIF($BN$5:$BN697,"&gt;=2")&gt;1,CU696,BN697)</f>
        <v>2.1</v>
      </c>
      <c r="CV697" s="4">
        <f>IF(COUNTIF($BN$5:$BN697,"&gt;=2")&gt;1,CV696,BO697)</f>
        <v>0</v>
      </c>
      <c r="CW697" s="4">
        <f>IF(COUNTIF($BN$5:$BN697,"&gt;=2")&gt;1,CW696,BP697)</f>
        <v>0</v>
      </c>
      <c r="CX697" s="4">
        <f>IF(COUNTIF($BT$5:$BT697,"&gt;=2")&gt;1,CX696,BQ697)</f>
        <v>0</v>
      </c>
      <c r="CY697" s="4">
        <f>IF(COUNTIF($BT$5:$BT697,"&gt;=2")&gt;1,CY696,BR697)</f>
        <v>26</v>
      </c>
      <c r="CZ697" s="4">
        <f>IF(COUNTIF($BT$5:$BT697,"&gt;=2")&gt;1,CZ696,BS697)</f>
        <v>11.999999999999996</v>
      </c>
      <c r="DA697" s="4">
        <f>IF(COUNTIF($BT$5:$BT697,"&gt;=2")&gt;1,DA696,BT697)</f>
        <v>2</v>
      </c>
      <c r="DB697" s="4">
        <f>IF(COUNTIF($BT$5:$BT697,"&gt;=2")&gt;1,DB696,BU697)</f>
        <v>0</v>
      </c>
      <c r="DC697" s="4">
        <f>IF(COUNTIF($BZ$5:$BZ697,"&gt;=2")&gt;1,DC696,BV697)</f>
        <v>0</v>
      </c>
      <c r="DD697" s="4">
        <f>IF(COUNTIF($BZ$5:$BZ697,"&gt;=2")&gt;1,DD696,BW697)</f>
        <v>0</v>
      </c>
      <c r="DE697" s="4">
        <f>IF(COUNTIF($BZ$5:$BZ697,"&gt;=2")&gt;1,DE696,BX697)</f>
        <v>320</v>
      </c>
      <c r="DF697" s="4">
        <f>IF(COUNTIF($BZ$5:$BZ697,"&gt;=2")&gt;1,DF696,BY697)</f>
        <v>77.999999999999986</v>
      </c>
      <c r="DG697" s="4">
        <f>IF(COUNTIF($BZ$5:$BZ697,"&gt;=2")&gt;1,DG696,BZ697)</f>
        <v>2</v>
      </c>
      <c r="DH697" s="4">
        <f t="shared" si="466"/>
        <v>0</v>
      </c>
      <c r="DI697" s="4">
        <f t="shared" si="467"/>
        <v>0</v>
      </c>
      <c r="DJ697" s="4">
        <f t="shared" si="468"/>
        <v>0</v>
      </c>
      <c r="DK697" s="4">
        <f t="shared" si="469"/>
        <v>226.98</v>
      </c>
      <c r="DL697" s="4">
        <f t="shared" si="470"/>
        <v>7.0200000000000067</v>
      </c>
      <c r="DM697" s="4">
        <f t="shared" si="471"/>
        <v>7</v>
      </c>
      <c r="DN697" s="4">
        <f t="shared" si="472"/>
        <v>13.999999999999998</v>
      </c>
      <c r="DO697" s="4">
        <f t="shared" si="473"/>
        <v>40</v>
      </c>
      <c r="DP697" s="4">
        <f t="shared" si="474"/>
        <v>400</v>
      </c>
      <c r="DQ697" s="4">
        <f t="shared" si="475"/>
        <v>234</v>
      </c>
      <c r="DS697" s="4">
        <v>693</v>
      </c>
      <c r="DT697" s="4">
        <f>$CK697+INDEX(节奏总纲!D$4:D$163,基础状态预估!$C$2)</f>
        <v>717.00483399593907</v>
      </c>
      <c r="DU697" s="4">
        <f>$CK697+INDEX(节奏总纲!E$4:E$163,基础状态预估!$C$2)</f>
        <v>711.28268396026408</v>
      </c>
      <c r="DV697" s="4">
        <f>$CK697+INDEX(节奏总纲!F$4:F$163,基础状态预估!$C$2)</f>
        <v>704.39220630709644</v>
      </c>
      <c r="DW697" s="4">
        <f>$CK697+INDEX(节奏总纲!G$4:G$163,基础状态预估!$C$2)</f>
        <v>696.03246816526348</v>
      </c>
      <c r="DX697" s="4">
        <f>$CK697+INDEX(节奏总纲!H$4:H$163,基础状态预估!$C$2)</f>
        <v>685.69453894381218</v>
      </c>
      <c r="DY697" s="4">
        <f t="shared" si="476"/>
        <v>11.899999999999999</v>
      </c>
      <c r="DZ697" s="4">
        <f t="shared" si="477"/>
        <v>33</v>
      </c>
      <c r="EA697" s="4">
        <f t="shared" si="478"/>
        <v>334.1</v>
      </c>
      <c r="EB697" s="4">
        <f t="shared" si="479"/>
        <v>306.97999999999996</v>
      </c>
      <c r="EC697" s="4">
        <f t="shared" si="480"/>
        <v>9.0200000000000067</v>
      </c>
    </row>
    <row r="698" spans="58:133" x14ac:dyDescent="0.15">
      <c r="BF698" s="4">
        <v>694</v>
      </c>
      <c r="BG698" s="4">
        <f t="shared" si="462"/>
        <v>485.79999999999995</v>
      </c>
      <c r="BH698" s="4">
        <f t="shared" si="463"/>
        <v>208.2</v>
      </c>
      <c r="BL698" s="4">
        <f t="shared" si="451"/>
        <v>344</v>
      </c>
      <c r="BM698" s="4">
        <f t="shared" si="452"/>
        <v>240.79999999999998</v>
      </c>
      <c r="BN698" s="4">
        <f t="shared" si="453"/>
        <v>103.2</v>
      </c>
      <c r="BR698" s="4">
        <f t="shared" si="454"/>
        <v>438.75</v>
      </c>
      <c r="BS698" s="4">
        <f t="shared" si="455"/>
        <v>202.49999999999994</v>
      </c>
      <c r="BT698" s="4">
        <f t="shared" si="456"/>
        <v>33.75</v>
      </c>
      <c r="BX698" s="4">
        <f t="shared" si="457"/>
        <v>508</v>
      </c>
      <c r="BY698" s="4">
        <f t="shared" si="458"/>
        <v>123.82499999999997</v>
      </c>
      <c r="BZ698" s="4">
        <f t="shared" si="459"/>
        <v>3.1750000000000003</v>
      </c>
      <c r="CD698" s="4">
        <f t="shared" si="460"/>
        <v>227.95</v>
      </c>
      <c r="CE698" s="4">
        <f t="shared" si="461"/>
        <v>7.050000000000006</v>
      </c>
      <c r="CF698" s="4">
        <f>IF(COUNTIF($BH$5:$BH698,"&gt;=2")&lt;=1,SUM($BG698:$BK698)*C$8,CF697)</f>
        <v>151200</v>
      </c>
      <c r="CG698" s="4">
        <f>IF(COUNTIF($BN$5:$BN698,"&gt;=2")&lt;=1,SUM($BL698:$BP698)*D$8,CG697)</f>
        <v>604799.99999999988</v>
      </c>
      <c r="CH698" s="4">
        <f>IF(COUNTIF($BT$5:$BT698,"&gt;=2")&lt;=1,SUM($BQ698:$BU698)*E$8,CH697)</f>
        <v>2592000</v>
      </c>
      <c r="CI698" s="4">
        <f>IF(COUNTIF($BZ$5:$BZ698,"&gt;=2")&lt;=1,SUM($BV698:$BZ698)*F$8,CI697)</f>
        <v>34560000</v>
      </c>
      <c r="CJ698" s="4">
        <f t="shared" si="464"/>
        <v>20304000</v>
      </c>
      <c r="CK698" s="4">
        <f t="shared" si="465"/>
        <v>673.75</v>
      </c>
      <c r="CM698" s="4">
        <v>694</v>
      </c>
      <c r="CN698" s="4">
        <f>IF(COUNTIF($BH$5:$BH698,"&gt;=2")&gt;1,CN697,BG698)</f>
        <v>4.8999999999999995</v>
      </c>
      <c r="CO698" s="4">
        <f>IF(COUNTIF($BH$5:$BH698,"&gt;=2")&gt;1,CO697,BH698)</f>
        <v>2.1</v>
      </c>
      <c r="CP698" s="4">
        <f>IF(COUNTIF($BH$5:$BH698,"&gt;=2")&gt;1,CP697,BI698)</f>
        <v>0</v>
      </c>
      <c r="CQ698" s="4">
        <f>IF(COUNTIF($BH$5:$BH698,"&gt;=2")&gt;1,CQ697,BJ698)</f>
        <v>0</v>
      </c>
      <c r="CR698" s="4">
        <f>IF(COUNTIF($BH$5:$BH698,"&gt;=2")&gt;1,CR697,BK698)</f>
        <v>0</v>
      </c>
      <c r="CS698" s="4">
        <f>IF(COUNTIF($BN$5:$BN698,"&gt;=2")&gt;1,CS697,BL698)</f>
        <v>7</v>
      </c>
      <c r="CT698" s="4">
        <f>IF(COUNTIF($BN$5:$BN698,"&gt;=2")&gt;1,CT697,BM698)</f>
        <v>4.8999999999999995</v>
      </c>
      <c r="CU698" s="4">
        <f>IF(COUNTIF($BN$5:$BN698,"&gt;=2")&gt;1,CU697,BN698)</f>
        <v>2.1</v>
      </c>
      <c r="CV698" s="4">
        <f>IF(COUNTIF($BN$5:$BN698,"&gt;=2")&gt;1,CV697,BO698)</f>
        <v>0</v>
      </c>
      <c r="CW698" s="4">
        <f>IF(COUNTIF($BN$5:$BN698,"&gt;=2")&gt;1,CW697,BP698)</f>
        <v>0</v>
      </c>
      <c r="CX698" s="4">
        <f>IF(COUNTIF($BT$5:$BT698,"&gt;=2")&gt;1,CX697,BQ698)</f>
        <v>0</v>
      </c>
      <c r="CY698" s="4">
        <f>IF(COUNTIF($BT$5:$BT698,"&gt;=2")&gt;1,CY697,BR698)</f>
        <v>26</v>
      </c>
      <c r="CZ698" s="4">
        <f>IF(COUNTIF($BT$5:$BT698,"&gt;=2")&gt;1,CZ697,BS698)</f>
        <v>11.999999999999996</v>
      </c>
      <c r="DA698" s="4">
        <f>IF(COUNTIF($BT$5:$BT698,"&gt;=2")&gt;1,DA697,BT698)</f>
        <v>2</v>
      </c>
      <c r="DB698" s="4">
        <f>IF(COUNTIF($BT$5:$BT698,"&gt;=2")&gt;1,DB697,BU698)</f>
        <v>0</v>
      </c>
      <c r="DC698" s="4">
        <f>IF(COUNTIF($BZ$5:$BZ698,"&gt;=2")&gt;1,DC697,BV698)</f>
        <v>0</v>
      </c>
      <c r="DD698" s="4">
        <f>IF(COUNTIF($BZ$5:$BZ698,"&gt;=2")&gt;1,DD697,BW698)</f>
        <v>0</v>
      </c>
      <c r="DE698" s="4">
        <f>IF(COUNTIF($BZ$5:$BZ698,"&gt;=2")&gt;1,DE697,BX698)</f>
        <v>320</v>
      </c>
      <c r="DF698" s="4">
        <f>IF(COUNTIF($BZ$5:$BZ698,"&gt;=2")&gt;1,DF697,BY698)</f>
        <v>77.999999999999986</v>
      </c>
      <c r="DG698" s="4">
        <f>IF(COUNTIF($BZ$5:$BZ698,"&gt;=2")&gt;1,DG697,BZ698)</f>
        <v>2</v>
      </c>
      <c r="DH698" s="4">
        <f t="shared" si="466"/>
        <v>0</v>
      </c>
      <c r="DI698" s="4">
        <f t="shared" si="467"/>
        <v>0</v>
      </c>
      <c r="DJ698" s="4">
        <f t="shared" si="468"/>
        <v>0</v>
      </c>
      <c r="DK698" s="4">
        <f t="shared" si="469"/>
        <v>227.95</v>
      </c>
      <c r="DL698" s="4">
        <f t="shared" si="470"/>
        <v>7.050000000000006</v>
      </c>
      <c r="DM698" s="4">
        <f t="shared" si="471"/>
        <v>7</v>
      </c>
      <c r="DN698" s="4">
        <f t="shared" si="472"/>
        <v>13.999999999999998</v>
      </c>
      <c r="DO698" s="4">
        <f t="shared" si="473"/>
        <v>40</v>
      </c>
      <c r="DP698" s="4">
        <f t="shared" si="474"/>
        <v>400</v>
      </c>
      <c r="DQ698" s="4">
        <f t="shared" si="475"/>
        <v>235</v>
      </c>
      <c r="DS698" s="4">
        <v>694</v>
      </c>
      <c r="DT698" s="4">
        <f>$CK698+INDEX(节奏总纲!D$4:D$163,基础状态预估!$C$2)</f>
        <v>718.00483399593907</v>
      </c>
      <c r="DU698" s="4">
        <f>$CK698+INDEX(节奏总纲!E$4:E$163,基础状态预估!$C$2)</f>
        <v>712.28268396026408</v>
      </c>
      <c r="DV698" s="4">
        <f>$CK698+INDEX(节奏总纲!F$4:F$163,基础状态预估!$C$2)</f>
        <v>705.39220630709644</v>
      </c>
      <c r="DW698" s="4">
        <f>$CK698+INDEX(节奏总纲!G$4:G$163,基础状态预估!$C$2)</f>
        <v>697.03246816526348</v>
      </c>
      <c r="DX698" s="4">
        <f>$CK698+INDEX(节奏总纲!H$4:H$163,基础状态预估!$C$2)</f>
        <v>686.69453894381218</v>
      </c>
      <c r="DY698" s="4">
        <f t="shared" si="476"/>
        <v>11.899999999999999</v>
      </c>
      <c r="DZ698" s="4">
        <f t="shared" si="477"/>
        <v>33</v>
      </c>
      <c r="EA698" s="4">
        <f t="shared" si="478"/>
        <v>334.1</v>
      </c>
      <c r="EB698" s="4">
        <f t="shared" si="479"/>
        <v>307.95</v>
      </c>
      <c r="EC698" s="4">
        <f t="shared" si="480"/>
        <v>9.050000000000006</v>
      </c>
    </row>
    <row r="699" spans="58:133" x14ac:dyDescent="0.15">
      <c r="BF699" s="4">
        <v>695</v>
      </c>
      <c r="BG699" s="4">
        <f t="shared" si="462"/>
        <v>486.49999999999994</v>
      </c>
      <c r="BH699" s="4">
        <f t="shared" si="463"/>
        <v>208.5</v>
      </c>
      <c r="BL699" s="4">
        <f t="shared" si="451"/>
        <v>344.5</v>
      </c>
      <c r="BM699" s="4">
        <f t="shared" si="452"/>
        <v>241.14999999999998</v>
      </c>
      <c r="BN699" s="4">
        <f t="shared" si="453"/>
        <v>103.35</v>
      </c>
      <c r="BR699" s="4">
        <f t="shared" si="454"/>
        <v>439.40000000000003</v>
      </c>
      <c r="BS699" s="4">
        <f t="shared" si="455"/>
        <v>202.79999999999995</v>
      </c>
      <c r="BT699" s="4">
        <f t="shared" si="456"/>
        <v>33.800000000000004</v>
      </c>
      <c r="BX699" s="4">
        <f t="shared" si="457"/>
        <v>508.8</v>
      </c>
      <c r="BY699" s="4">
        <f t="shared" si="458"/>
        <v>124.01999999999997</v>
      </c>
      <c r="BZ699" s="4">
        <f t="shared" si="459"/>
        <v>3.18</v>
      </c>
      <c r="CD699" s="4">
        <f t="shared" si="460"/>
        <v>228.92</v>
      </c>
      <c r="CE699" s="4">
        <f t="shared" si="461"/>
        <v>7.0800000000000063</v>
      </c>
      <c r="CF699" s="4">
        <f>IF(COUNTIF($BH$5:$BH699,"&gt;=2")&lt;=1,SUM($BG699:$BK699)*C$8,CF698)</f>
        <v>151200</v>
      </c>
      <c r="CG699" s="4">
        <f>IF(COUNTIF($BN$5:$BN699,"&gt;=2")&lt;=1,SUM($BL699:$BP699)*D$8,CG698)</f>
        <v>604799.99999999988</v>
      </c>
      <c r="CH699" s="4">
        <f>IF(COUNTIF($BT$5:$BT699,"&gt;=2")&lt;=1,SUM($BQ699:$BU699)*E$8,CH698)</f>
        <v>2592000</v>
      </c>
      <c r="CI699" s="4">
        <f>IF(COUNTIF($BZ$5:$BZ699,"&gt;=2")&lt;=1,SUM($BV699:$BZ699)*F$8,CI698)</f>
        <v>34560000</v>
      </c>
      <c r="CJ699" s="4">
        <f t="shared" si="464"/>
        <v>20390400</v>
      </c>
      <c r="CK699" s="4">
        <f t="shared" si="465"/>
        <v>674.75</v>
      </c>
      <c r="CM699" s="4">
        <v>695</v>
      </c>
      <c r="CN699" s="4">
        <f>IF(COUNTIF($BH$5:$BH699,"&gt;=2")&gt;1,CN698,BG699)</f>
        <v>4.8999999999999995</v>
      </c>
      <c r="CO699" s="4">
        <f>IF(COUNTIF($BH$5:$BH699,"&gt;=2")&gt;1,CO698,BH699)</f>
        <v>2.1</v>
      </c>
      <c r="CP699" s="4">
        <f>IF(COUNTIF($BH$5:$BH699,"&gt;=2")&gt;1,CP698,BI699)</f>
        <v>0</v>
      </c>
      <c r="CQ699" s="4">
        <f>IF(COUNTIF($BH$5:$BH699,"&gt;=2")&gt;1,CQ698,BJ699)</f>
        <v>0</v>
      </c>
      <c r="CR699" s="4">
        <f>IF(COUNTIF($BH$5:$BH699,"&gt;=2")&gt;1,CR698,BK699)</f>
        <v>0</v>
      </c>
      <c r="CS699" s="4">
        <f>IF(COUNTIF($BN$5:$BN699,"&gt;=2")&gt;1,CS698,BL699)</f>
        <v>7</v>
      </c>
      <c r="CT699" s="4">
        <f>IF(COUNTIF($BN$5:$BN699,"&gt;=2")&gt;1,CT698,BM699)</f>
        <v>4.8999999999999995</v>
      </c>
      <c r="CU699" s="4">
        <f>IF(COUNTIF($BN$5:$BN699,"&gt;=2")&gt;1,CU698,BN699)</f>
        <v>2.1</v>
      </c>
      <c r="CV699" s="4">
        <f>IF(COUNTIF($BN$5:$BN699,"&gt;=2")&gt;1,CV698,BO699)</f>
        <v>0</v>
      </c>
      <c r="CW699" s="4">
        <f>IF(COUNTIF($BN$5:$BN699,"&gt;=2")&gt;1,CW698,BP699)</f>
        <v>0</v>
      </c>
      <c r="CX699" s="4">
        <f>IF(COUNTIF($BT$5:$BT699,"&gt;=2")&gt;1,CX698,BQ699)</f>
        <v>0</v>
      </c>
      <c r="CY699" s="4">
        <f>IF(COUNTIF($BT$5:$BT699,"&gt;=2")&gt;1,CY698,BR699)</f>
        <v>26</v>
      </c>
      <c r="CZ699" s="4">
        <f>IF(COUNTIF($BT$5:$BT699,"&gt;=2")&gt;1,CZ698,BS699)</f>
        <v>11.999999999999996</v>
      </c>
      <c r="DA699" s="4">
        <f>IF(COUNTIF($BT$5:$BT699,"&gt;=2")&gt;1,DA698,BT699)</f>
        <v>2</v>
      </c>
      <c r="DB699" s="4">
        <f>IF(COUNTIF($BT$5:$BT699,"&gt;=2")&gt;1,DB698,BU699)</f>
        <v>0</v>
      </c>
      <c r="DC699" s="4">
        <f>IF(COUNTIF($BZ$5:$BZ699,"&gt;=2")&gt;1,DC698,BV699)</f>
        <v>0</v>
      </c>
      <c r="DD699" s="4">
        <f>IF(COUNTIF($BZ$5:$BZ699,"&gt;=2")&gt;1,DD698,BW699)</f>
        <v>0</v>
      </c>
      <c r="DE699" s="4">
        <f>IF(COUNTIF($BZ$5:$BZ699,"&gt;=2")&gt;1,DE698,BX699)</f>
        <v>320</v>
      </c>
      <c r="DF699" s="4">
        <f>IF(COUNTIF($BZ$5:$BZ699,"&gt;=2")&gt;1,DF698,BY699)</f>
        <v>77.999999999999986</v>
      </c>
      <c r="DG699" s="4">
        <f>IF(COUNTIF($BZ$5:$BZ699,"&gt;=2")&gt;1,DG698,BZ699)</f>
        <v>2</v>
      </c>
      <c r="DH699" s="4">
        <f t="shared" si="466"/>
        <v>0</v>
      </c>
      <c r="DI699" s="4">
        <f t="shared" si="467"/>
        <v>0</v>
      </c>
      <c r="DJ699" s="4">
        <f t="shared" si="468"/>
        <v>0</v>
      </c>
      <c r="DK699" s="4">
        <f t="shared" si="469"/>
        <v>228.92</v>
      </c>
      <c r="DL699" s="4">
        <f t="shared" si="470"/>
        <v>7.0800000000000063</v>
      </c>
      <c r="DM699" s="4">
        <f t="shared" si="471"/>
        <v>7</v>
      </c>
      <c r="DN699" s="4">
        <f t="shared" si="472"/>
        <v>13.999999999999998</v>
      </c>
      <c r="DO699" s="4">
        <f t="shared" si="473"/>
        <v>40</v>
      </c>
      <c r="DP699" s="4">
        <f t="shared" si="474"/>
        <v>400</v>
      </c>
      <c r="DQ699" s="4">
        <f t="shared" si="475"/>
        <v>236</v>
      </c>
      <c r="DS699" s="4">
        <v>695</v>
      </c>
      <c r="DT699" s="4">
        <f>$CK699+INDEX(节奏总纲!D$4:D$163,基础状态预估!$C$2)</f>
        <v>719.00483399593907</v>
      </c>
      <c r="DU699" s="4">
        <f>$CK699+INDEX(节奏总纲!E$4:E$163,基础状态预估!$C$2)</f>
        <v>713.28268396026408</v>
      </c>
      <c r="DV699" s="4">
        <f>$CK699+INDEX(节奏总纲!F$4:F$163,基础状态预估!$C$2)</f>
        <v>706.39220630709644</v>
      </c>
      <c r="DW699" s="4">
        <f>$CK699+INDEX(节奏总纲!G$4:G$163,基础状态预估!$C$2)</f>
        <v>698.03246816526348</v>
      </c>
      <c r="DX699" s="4">
        <f>$CK699+INDEX(节奏总纲!H$4:H$163,基础状态预估!$C$2)</f>
        <v>687.69453894381218</v>
      </c>
      <c r="DY699" s="4">
        <f t="shared" si="476"/>
        <v>11.899999999999999</v>
      </c>
      <c r="DZ699" s="4">
        <f t="shared" si="477"/>
        <v>33</v>
      </c>
      <c r="EA699" s="4">
        <f t="shared" si="478"/>
        <v>334.1</v>
      </c>
      <c r="EB699" s="4">
        <f t="shared" si="479"/>
        <v>308.91999999999996</v>
      </c>
      <c r="EC699" s="4">
        <f t="shared" si="480"/>
        <v>9.0800000000000054</v>
      </c>
    </row>
    <row r="700" spans="58:133" x14ac:dyDescent="0.15">
      <c r="BF700" s="4">
        <v>696</v>
      </c>
      <c r="BG700" s="4">
        <f t="shared" si="462"/>
        <v>487.2</v>
      </c>
      <c r="BH700" s="4">
        <f t="shared" si="463"/>
        <v>208.79999999999998</v>
      </c>
      <c r="BL700" s="4">
        <f t="shared" si="451"/>
        <v>345</v>
      </c>
      <c r="BM700" s="4">
        <f t="shared" si="452"/>
        <v>241.49999999999997</v>
      </c>
      <c r="BN700" s="4">
        <f t="shared" si="453"/>
        <v>103.5</v>
      </c>
      <c r="BR700" s="4">
        <f t="shared" si="454"/>
        <v>440.05</v>
      </c>
      <c r="BS700" s="4">
        <f t="shared" si="455"/>
        <v>203.09999999999997</v>
      </c>
      <c r="BT700" s="4">
        <f t="shared" si="456"/>
        <v>33.85</v>
      </c>
      <c r="BX700" s="4">
        <f t="shared" si="457"/>
        <v>509.6</v>
      </c>
      <c r="BY700" s="4">
        <f t="shared" si="458"/>
        <v>124.21499999999997</v>
      </c>
      <c r="BZ700" s="4">
        <f t="shared" si="459"/>
        <v>3.1850000000000001</v>
      </c>
      <c r="CD700" s="4">
        <f t="shared" si="460"/>
        <v>229.89</v>
      </c>
      <c r="CE700" s="4">
        <f t="shared" si="461"/>
        <v>7.1100000000000065</v>
      </c>
      <c r="CF700" s="4">
        <f>IF(COUNTIF($BH$5:$BH700,"&gt;=2")&lt;=1,SUM($BG700:$BK700)*C$8,CF699)</f>
        <v>151200</v>
      </c>
      <c r="CG700" s="4">
        <f>IF(COUNTIF($BN$5:$BN700,"&gt;=2")&lt;=1,SUM($BL700:$BP700)*D$8,CG699)</f>
        <v>604799.99999999988</v>
      </c>
      <c r="CH700" s="4">
        <f>IF(COUNTIF($BT$5:$BT700,"&gt;=2")&lt;=1,SUM($BQ700:$BU700)*E$8,CH699)</f>
        <v>2592000</v>
      </c>
      <c r="CI700" s="4">
        <f>IF(COUNTIF($BZ$5:$BZ700,"&gt;=2")&lt;=1,SUM($BV700:$BZ700)*F$8,CI699)</f>
        <v>34560000</v>
      </c>
      <c r="CJ700" s="4">
        <f t="shared" si="464"/>
        <v>20476800</v>
      </c>
      <c r="CK700" s="4">
        <f t="shared" si="465"/>
        <v>675.75</v>
      </c>
      <c r="CM700" s="4">
        <v>696</v>
      </c>
      <c r="CN700" s="4">
        <f>IF(COUNTIF($BH$5:$BH700,"&gt;=2")&gt;1,CN699,BG700)</f>
        <v>4.8999999999999995</v>
      </c>
      <c r="CO700" s="4">
        <f>IF(COUNTIF($BH$5:$BH700,"&gt;=2")&gt;1,CO699,BH700)</f>
        <v>2.1</v>
      </c>
      <c r="CP700" s="4">
        <f>IF(COUNTIF($BH$5:$BH700,"&gt;=2")&gt;1,CP699,BI700)</f>
        <v>0</v>
      </c>
      <c r="CQ700" s="4">
        <f>IF(COUNTIF($BH$5:$BH700,"&gt;=2")&gt;1,CQ699,BJ700)</f>
        <v>0</v>
      </c>
      <c r="CR700" s="4">
        <f>IF(COUNTIF($BH$5:$BH700,"&gt;=2")&gt;1,CR699,BK700)</f>
        <v>0</v>
      </c>
      <c r="CS700" s="4">
        <f>IF(COUNTIF($BN$5:$BN700,"&gt;=2")&gt;1,CS699,BL700)</f>
        <v>7</v>
      </c>
      <c r="CT700" s="4">
        <f>IF(COUNTIF($BN$5:$BN700,"&gt;=2")&gt;1,CT699,BM700)</f>
        <v>4.8999999999999995</v>
      </c>
      <c r="CU700" s="4">
        <f>IF(COUNTIF($BN$5:$BN700,"&gt;=2")&gt;1,CU699,BN700)</f>
        <v>2.1</v>
      </c>
      <c r="CV700" s="4">
        <f>IF(COUNTIF($BN$5:$BN700,"&gt;=2")&gt;1,CV699,BO700)</f>
        <v>0</v>
      </c>
      <c r="CW700" s="4">
        <f>IF(COUNTIF($BN$5:$BN700,"&gt;=2")&gt;1,CW699,BP700)</f>
        <v>0</v>
      </c>
      <c r="CX700" s="4">
        <f>IF(COUNTIF($BT$5:$BT700,"&gt;=2")&gt;1,CX699,BQ700)</f>
        <v>0</v>
      </c>
      <c r="CY700" s="4">
        <f>IF(COUNTIF($BT$5:$BT700,"&gt;=2")&gt;1,CY699,BR700)</f>
        <v>26</v>
      </c>
      <c r="CZ700" s="4">
        <f>IF(COUNTIF($BT$5:$BT700,"&gt;=2")&gt;1,CZ699,BS700)</f>
        <v>11.999999999999996</v>
      </c>
      <c r="DA700" s="4">
        <f>IF(COUNTIF($BT$5:$BT700,"&gt;=2")&gt;1,DA699,BT700)</f>
        <v>2</v>
      </c>
      <c r="DB700" s="4">
        <f>IF(COUNTIF($BT$5:$BT700,"&gt;=2")&gt;1,DB699,BU700)</f>
        <v>0</v>
      </c>
      <c r="DC700" s="4">
        <f>IF(COUNTIF($BZ$5:$BZ700,"&gt;=2")&gt;1,DC699,BV700)</f>
        <v>0</v>
      </c>
      <c r="DD700" s="4">
        <f>IF(COUNTIF($BZ$5:$BZ700,"&gt;=2")&gt;1,DD699,BW700)</f>
        <v>0</v>
      </c>
      <c r="DE700" s="4">
        <f>IF(COUNTIF($BZ$5:$BZ700,"&gt;=2")&gt;1,DE699,BX700)</f>
        <v>320</v>
      </c>
      <c r="DF700" s="4">
        <f>IF(COUNTIF($BZ$5:$BZ700,"&gt;=2")&gt;1,DF699,BY700)</f>
        <v>77.999999999999986</v>
      </c>
      <c r="DG700" s="4">
        <f>IF(COUNTIF($BZ$5:$BZ700,"&gt;=2")&gt;1,DG699,BZ700)</f>
        <v>2</v>
      </c>
      <c r="DH700" s="4">
        <f t="shared" si="466"/>
        <v>0</v>
      </c>
      <c r="DI700" s="4">
        <f t="shared" si="467"/>
        <v>0</v>
      </c>
      <c r="DJ700" s="4">
        <f t="shared" si="468"/>
        <v>0</v>
      </c>
      <c r="DK700" s="4">
        <f t="shared" si="469"/>
        <v>229.89</v>
      </c>
      <c r="DL700" s="4">
        <f t="shared" si="470"/>
        <v>7.1100000000000065</v>
      </c>
      <c r="DM700" s="4">
        <f t="shared" si="471"/>
        <v>7</v>
      </c>
      <c r="DN700" s="4">
        <f t="shared" si="472"/>
        <v>13.999999999999998</v>
      </c>
      <c r="DO700" s="4">
        <f t="shared" si="473"/>
        <v>40</v>
      </c>
      <c r="DP700" s="4">
        <f t="shared" si="474"/>
        <v>400</v>
      </c>
      <c r="DQ700" s="4">
        <f t="shared" si="475"/>
        <v>237</v>
      </c>
      <c r="DS700" s="4">
        <v>696</v>
      </c>
      <c r="DT700" s="4">
        <f>$CK700+INDEX(节奏总纲!D$4:D$163,基础状态预估!$C$2)</f>
        <v>720.00483399593907</v>
      </c>
      <c r="DU700" s="4">
        <f>$CK700+INDEX(节奏总纲!E$4:E$163,基础状态预估!$C$2)</f>
        <v>714.28268396026408</v>
      </c>
      <c r="DV700" s="4">
        <f>$CK700+INDEX(节奏总纲!F$4:F$163,基础状态预估!$C$2)</f>
        <v>707.39220630709644</v>
      </c>
      <c r="DW700" s="4">
        <f>$CK700+INDEX(节奏总纲!G$4:G$163,基础状态预估!$C$2)</f>
        <v>699.03246816526348</v>
      </c>
      <c r="DX700" s="4">
        <f>$CK700+INDEX(节奏总纲!H$4:H$163,基础状态预估!$C$2)</f>
        <v>688.69453894381218</v>
      </c>
      <c r="DY700" s="4">
        <f t="shared" si="476"/>
        <v>11.899999999999999</v>
      </c>
      <c r="DZ700" s="4">
        <f t="shared" si="477"/>
        <v>33</v>
      </c>
      <c r="EA700" s="4">
        <f t="shared" si="478"/>
        <v>334.1</v>
      </c>
      <c r="EB700" s="4">
        <f t="shared" si="479"/>
        <v>309.89</v>
      </c>
      <c r="EC700" s="4">
        <f t="shared" si="480"/>
        <v>9.1100000000000065</v>
      </c>
    </row>
    <row r="701" spans="58:133" x14ac:dyDescent="0.15">
      <c r="BF701" s="4">
        <v>697</v>
      </c>
      <c r="BG701" s="4">
        <f t="shared" si="462"/>
        <v>487.9</v>
      </c>
      <c r="BH701" s="4">
        <f t="shared" si="463"/>
        <v>209.1</v>
      </c>
      <c r="BL701" s="4">
        <f t="shared" si="451"/>
        <v>345.5</v>
      </c>
      <c r="BM701" s="4">
        <f t="shared" si="452"/>
        <v>241.85</v>
      </c>
      <c r="BN701" s="4">
        <f t="shared" si="453"/>
        <v>103.64999999999999</v>
      </c>
      <c r="BR701" s="4">
        <f t="shared" si="454"/>
        <v>440.7</v>
      </c>
      <c r="BS701" s="4">
        <f t="shared" si="455"/>
        <v>203.39999999999995</v>
      </c>
      <c r="BT701" s="4">
        <f t="shared" si="456"/>
        <v>33.9</v>
      </c>
      <c r="BX701" s="4">
        <f t="shared" si="457"/>
        <v>510.40000000000003</v>
      </c>
      <c r="BY701" s="4">
        <f t="shared" si="458"/>
        <v>124.40999999999997</v>
      </c>
      <c r="BZ701" s="4">
        <f t="shared" si="459"/>
        <v>3.19</v>
      </c>
      <c r="CD701" s="4">
        <f t="shared" si="460"/>
        <v>230.85999999999999</v>
      </c>
      <c r="CE701" s="4">
        <f t="shared" si="461"/>
        <v>7.1400000000000059</v>
      </c>
      <c r="CF701" s="4">
        <f>IF(COUNTIF($BH$5:$BH701,"&gt;=2")&lt;=1,SUM($BG701:$BK701)*C$8,CF700)</f>
        <v>151200</v>
      </c>
      <c r="CG701" s="4">
        <f>IF(COUNTIF($BN$5:$BN701,"&gt;=2")&lt;=1,SUM($BL701:$BP701)*D$8,CG700)</f>
        <v>604799.99999999988</v>
      </c>
      <c r="CH701" s="4">
        <f>IF(COUNTIF($BT$5:$BT701,"&gt;=2")&lt;=1,SUM($BQ701:$BU701)*E$8,CH700)</f>
        <v>2592000</v>
      </c>
      <c r="CI701" s="4">
        <f>IF(COUNTIF($BZ$5:$BZ701,"&gt;=2")&lt;=1,SUM($BV701:$BZ701)*F$8,CI700)</f>
        <v>34560000</v>
      </c>
      <c r="CJ701" s="4">
        <f t="shared" si="464"/>
        <v>20563200</v>
      </c>
      <c r="CK701" s="4">
        <f t="shared" si="465"/>
        <v>676.75</v>
      </c>
      <c r="CM701" s="4">
        <v>697</v>
      </c>
      <c r="CN701" s="4">
        <f>IF(COUNTIF($BH$5:$BH701,"&gt;=2")&gt;1,CN700,BG701)</f>
        <v>4.8999999999999995</v>
      </c>
      <c r="CO701" s="4">
        <f>IF(COUNTIF($BH$5:$BH701,"&gt;=2")&gt;1,CO700,BH701)</f>
        <v>2.1</v>
      </c>
      <c r="CP701" s="4">
        <f>IF(COUNTIF($BH$5:$BH701,"&gt;=2")&gt;1,CP700,BI701)</f>
        <v>0</v>
      </c>
      <c r="CQ701" s="4">
        <f>IF(COUNTIF($BH$5:$BH701,"&gt;=2")&gt;1,CQ700,BJ701)</f>
        <v>0</v>
      </c>
      <c r="CR701" s="4">
        <f>IF(COUNTIF($BH$5:$BH701,"&gt;=2")&gt;1,CR700,BK701)</f>
        <v>0</v>
      </c>
      <c r="CS701" s="4">
        <f>IF(COUNTIF($BN$5:$BN701,"&gt;=2")&gt;1,CS700,BL701)</f>
        <v>7</v>
      </c>
      <c r="CT701" s="4">
        <f>IF(COUNTIF($BN$5:$BN701,"&gt;=2")&gt;1,CT700,BM701)</f>
        <v>4.8999999999999995</v>
      </c>
      <c r="CU701" s="4">
        <f>IF(COUNTIF($BN$5:$BN701,"&gt;=2")&gt;1,CU700,BN701)</f>
        <v>2.1</v>
      </c>
      <c r="CV701" s="4">
        <f>IF(COUNTIF($BN$5:$BN701,"&gt;=2")&gt;1,CV700,BO701)</f>
        <v>0</v>
      </c>
      <c r="CW701" s="4">
        <f>IF(COUNTIF($BN$5:$BN701,"&gt;=2")&gt;1,CW700,BP701)</f>
        <v>0</v>
      </c>
      <c r="CX701" s="4">
        <f>IF(COUNTIF($BT$5:$BT701,"&gt;=2")&gt;1,CX700,BQ701)</f>
        <v>0</v>
      </c>
      <c r="CY701" s="4">
        <f>IF(COUNTIF($BT$5:$BT701,"&gt;=2")&gt;1,CY700,BR701)</f>
        <v>26</v>
      </c>
      <c r="CZ701" s="4">
        <f>IF(COUNTIF($BT$5:$BT701,"&gt;=2")&gt;1,CZ700,BS701)</f>
        <v>11.999999999999996</v>
      </c>
      <c r="DA701" s="4">
        <f>IF(COUNTIF($BT$5:$BT701,"&gt;=2")&gt;1,DA700,BT701)</f>
        <v>2</v>
      </c>
      <c r="DB701" s="4">
        <f>IF(COUNTIF($BT$5:$BT701,"&gt;=2")&gt;1,DB700,BU701)</f>
        <v>0</v>
      </c>
      <c r="DC701" s="4">
        <f>IF(COUNTIF($BZ$5:$BZ701,"&gt;=2")&gt;1,DC700,BV701)</f>
        <v>0</v>
      </c>
      <c r="DD701" s="4">
        <f>IF(COUNTIF($BZ$5:$BZ701,"&gt;=2")&gt;1,DD700,BW701)</f>
        <v>0</v>
      </c>
      <c r="DE701" s="4">
        <f>IF(COUNTIF($BZ$5:$BZ701,"&gt;=2")&gt;1,DE700,BX701)</f>
        <v>320</v>
      </c>
      <c r="DF701" s="4">
        <f>IF(COUNTIF($BZ$5:$BZ701,"&gt;=2")&gt;1,DF700,BY701)</f>
        <v>77.999999999999986</v>
      </c>
      <c r="DG701" s="4">
        <f>IF(COUNTIF($BZ$5:$BZ701,"&gt;=2")&gt;1,DG700,BZ701)</f>
        <v>2</v>
      </c>
      <c r="DH701" s="4">
        <f t="shared" si="466"/>
        <v>0</v>
      </c>
      <c r="DI701" s="4">
        <f t="shared" si="467"/>
        <v>0</v>
      </c>
      <c r="DJ701" s="4">
        <f t="shared" si="468"/>
        <v>0</v>
      </c>
      <c r="DK701" s="4">
        <f t="shared" si="469"/>
        <v>230.85999999999999</v>
      </c>
      <c r="DL701" s="4">
        <f t="shared" si="470"/>
        <v>7.1400000000000059</v>
      </c>
      <c r="DM701" s="4">
        <f t="shared" si="471"/>
        <v>7</v>
      </c>
      <c r="DN701" s="4">
        <f t="shared" si="472"/>
        <v>13.999999999999998</v>
      </c>
      <c r="DO701" s="4">
        <f t="shared" si="473"/>
        <v>40</v>
      </c>
      <c r="DP701" s="4">
        <f t="shared" si="474"/>
        <v>400</v>
      </c>
      <c r="DQ701" s="4">
        <f t="shared" si="475"/>
        <v>238</v>
      </c>
      <c r="DS701" s="4">
        <v>697</v>
      </c>
      <c r="DT701" s="4">
        <f>$CK701+INDEX(节奏总纲!D$4:D$163,基础状态预估!$C$2)</f>
        <v>721.00483399593907</v>
      </c>
      <c r="DU701" s="4">
        <f>$CK701+INDEX(节奏总纲!E$4:E$163,基础状态预估!$C$2)</f>
        <v>715.28268396026408</v>
      </c>
      <c r="DV701" s="4">
        <f>$CK701+INDEX(节奏总纲!F$4:F$163,基础状态预估!$C$2)</f>
        <v>708.39220630709644</v>
      </c>
      <c r="DW701" s="4">
        <f>$CK701+INDEX(节奏总纲!G$4:G$163,基础状态预估!$C$2)</f>
        <v>700.03246816526348</v>
      </c>
      <c r="DX701" s="4">
        <f>$CK701+INDEX(节奏总纲!H$4:H$163,基础状态预估!$C$2)</f>
        <v>689.69453894381218</v>
      </c>
      <c r="DY701" s="4">
        <f t="shared" si="476"/>
        <v>11.899999999999999</v>
      </c>
      <c r="DZ701" s="4">
        <f t="shared" si="477"/>
        <v>33</v>
      </c>
      <c r="EA701" s="4">
        <f t="shared" si="478"/>
        <v>334.1</v>
      </c>
      <c r="EB701" s="4">
        <f t="shared" si="479"/>
        <v>310.85999999999996</v>
      </c>
      <c r="EC701" s="4">
        <f t="shared" si="480"/>
        <v>9.1400000000000059</v>
      </c>
    </row>
    <row r="702" spans="58:133" x14ac:dyDescent="0.15">
      <c r="BF702" s="4">
        <v>698</v>
      </c>
      <c r="BG702" s="4">
        <f t="shared" si="462"/>
        <v>488.59999999999997</v>
      </c>
      <c r="BH702" s="4">
        <f t="shared" si="463"/>
        <v>209.4</v>
      </c>
      <c r="BL702" s="4">
        <f t="shared" si="451"/>
        <v>346</v>
      </c>
      <c r="BM702" s="4">
        <f t="shared" si="452"/>
        <v>242.2</v>
      </c>
      <c r="BN702" s="4">
        <f t="shared" si="453"/>
        <v>103.8</v>
      </c>
      <c r="BR702" s="4">
        <f t="shared" si="454"/>
        <v>441.35</v>
      </c>
      <c r="BS702" s="4">
        <f t="shared" si="455"/>
        <v>203.69999999999996</v>
      </c>
      <c r="BT702" s="4">
        <f t="shared" si="456"/>
        <v>33.950000000000003</v>
      </c>
      <c r="BX702" s="4">
        <f t="shared" si="457"/>
        <v>511.20000000000005</v>
      </c>
      <c r="BY702" s="4">
        <f t="shared" si="458"/>
        <v>124.60499999999998</v>
      </c>
      <c r="BZ702" s="4">
        <f t="shared" si="459"/>
        <v>3.1950000000000003</v>
      </c>
      <c r="CD702" s="4">
        <f t="shared" si="460"/>
        <v>231.82999999999998</v>
      </c>
      <c r="CE702" s="4">
        <f t="shared" si="461"/>
        <v>7.1700000000000061</v>
      </c>
      <c r="CF702" s="4">
        <f>IF(COUNTIF($BH$5:$BH702,"&gt;=2")&lt;=1,SUM($BG702:$BK702)*C$8,CF701)</f>
        <v>151200</v>
      </c>
      <c r="CG702" s="4">
        <f>IF(COUNTIF($BN$5:$BN702,"&gt;=2")&lt;=1,SUM($BL702:$BP702)*D$8,CG701)</f>
        <v>604799.99999999988</v>
      </c>
      <c r="CH702" s="4">
        <f>IF(COUNTIF($BT$5:$BT702,"&gt;=2")&lt;=1,SUM($BQ702:$BU702)*E$8,CH701)</f>
        <v>2592000</v>
      </c>
      <c r="CI702" s="4">
        <f>IF(COUNTIF($BZ$5:$BZ702,"&gt;=2")&lt;=1,SUM($BV702:$BZ702)*F$8,CI701)</f>
        <v>34560000</v>
      </c>
      <c r="CJ702" s="4">
        <f t="shared" si="464"/>
        <v>20649600</v>
      </c>
      <c r="CK702" s="4">
        <f t="shared" si="465"/>
        <v>677.75</v>
      </c>
      <c r="CM702" s="4">
        <v>698</v>
      </c>
      <c r="CN702" s="4">
        <f>IF(COUNTIF($BH$5:$BH702,"&gt;=2")&gt;1,CN701,BG702)</f>
        <v>4.8999999999999995</v>
      </c>
      <c r="CO702" s="4">
        <f>IF(COUNTIF($BH$5:$BH702,"&gt;=2")&gt;1,CO701,BH702)</f>
        <v>2.1</v>
      </c>
      <c r="CP702" s="4">
        <f>IF(COUNTIF($BH$5:$BH702,"&gt;=2")&gt;1,CP701,BI702)</f>
        <v>0</v>
      </c>
      <c r="CQ702" s="4">
        <f>IF(COUNTIF($BH$5:$BH702,"&gt;=2")&gt;1,CQ701,BJ702)</f>
        <v>0</v>
      </c>
      <c r="CR702" s="4">
        <f>IF(COUNTIF($BH$5:$BH702,"&gt;=2")&gt;1,CR701,BK702)</f>
        <v>0</v>
      </c>
      <c r="CS702" s="4">
        <f>IF(COUNTIF($BN$5:$BN702,"&gt;=2")&gt;1,CS701,BL702)</f>
        <v>7</v>
      </c>
      <c r="CT702" s="4">
        <f>IF(COUNTIF($BN$5:$BN702,"&gt;=2")&gt;1,CT701,BM702)</f>
        <v>4.8999999999999995</v>
      </c>
      <c r="CU702" s="4">
        <f>IF(COUNTIF($BN$5:$BN702,"&gt;=2")&gt;1,CU701,BN702)</f>
        <v>2.1</v>
      </c>
      <c r="CV702" s="4">
        <f>IF(COUNTIF($BN$5:$BN702,"&gt;=2")&gt;1,CV701,BO702)</f>
        <v>0</v>
      </c>
      <c r="CW702" s="4">
        <f>IF(COUNTIF($BN$5:$BN702,"&gt;=2")&gt;1,CW701,BP702)</f>
        <v>0</v>
      </c>
      <c r="CX702" s="4">
        <f>IF(COUNTIF($BT$5:$BT702,"&gt;=2")&gt;1,CX701,BQ702)</f>
        <v>0</v>
      </c>
      <c r="CY702" s="4">
        <f>IF(COUNTIF($BT$5:$BT702,"&gt;=2")&gt;1,CY701,BR702)</f>
        <v>26</v>
      </c>
      <c r="CZ702" s="4">
        <f>IF(COUNTIF($BT$5:$BT702,"&gt;=2")&gt;1,CZ701,BS702)</f>
        <v>11.999999999999996</v>
      </c>
      <c r="DA702" s="4">
        <f>IF(COUNTIF($BT$5:$BT702,"&gt;=2")&gt;1,DA701,BT702)</f>
        <v>2</v>
      </c>
      <c r="DB702" s="4">
        <f>IF(COUNTIF($BT$5:$BT702,"&gt;=2")&gt;1,DB701,BU702)</f>
        <v>0</v>
      </c>
      <c r="DC702" s="4">
        <f>IF(COUNTIF($BZ$5:$BZ702,"&gt;=2")&gt;1,DC701,BV702)</f>
        <v>0</v>
      </c>
      <c r="DD702" s="4">
        <f>IF(COUNTIF($BZ$5:$BZ702,"&gt;=2")&gt;1,DD701,BW702)</f>
        <v>0</v>
      </c>
      <c r="DE702" s="4">
        <f>IF(COUNTIF($BZ$5:$BZ702,"&gt;=2")&gt;1,DE701,BX702)</f>
        <v>320</v>
      </c>
      <c r="DF702" s="4">
        <f>IF(COUNTIF($BZ$5:$BZ702,"&gt;=2")&gt;1,DF701,BY702)</f>
        <v>77.999999999999986</v>
      </c>
      <c r="DG702" s="4">
        <f>IF(COUNTIF($BZ$5:$BZ702,"&gt;=2")&gt;1,DG701,BZ702)</f>
        <v>2</v>
      </c>
      <c r="DH702" s="4">
        <f t="shared" si="466"/>
        <v>0</v>
      </c>
      <c r="DI702" s="4">
        <f t="shared" si="467"/>
        <v>0</v>
      </c>
      <c r="DJ702" s="4">
        <f t="shared" si="468"/>
        <v>0</v>
      </c>
      <c r="DK702" s="4">
        <f t="shared" si="469"/>
        <v>231.82999999999998</v>
      </c>
      <c r="DL702" s="4">
        <f t="shared" si="470"/>
        <v>7.1700000000000061</v>
      </c>
      <c r="DM702" s="4">
        <f t="shared" si="471"/>
        <v>7</v>
      </c>
      <c r="DN702" s="4">
        <f t="shared" si="472"/>
        <v>13.999999999999998</v>
      </c>
      <c r="DO702" s="4">
        <f t="shared" si="473"/>
        <v>40</v>
      </c>
      <c r="DP702" s="4">
        <f t="shared" si="474"/>
        <v>400</v>
      </c>
      <c r="DQ702" s="4">
        <f t="shared" si="475"/>
        <v>239</v>
      </c>
      <c r="DS702" s="4">
        <v>698</v>
      </c>
      <c r="DT702" s="4">
        <f>$CK702+INDEX(节奏总纲!D$4:D$163,基础状态预估!$C$2)</f>
        <v>722.00483399593907</v>
      </c>
      <c r="DU702" s="4">
        <f>$CK702+INDEX(节奏总纲!E$4:E$163,基础状态预估!$C$2)</f>
        <v>716.28268396026408</v>
      </c>
      <c r="DV702" s="4">
        <f>$CK702+INDEX(节奏总纲!F$4:F$163,基础状态预估!$C$2)</f>
        <v>709.39220630709644</v>
      </c>
      <c r="DW702" s="4">
        <f>$CK702+INDEX(节奏总纲!G$4:G$163,基础状态预估!$C$2)</f>
        <v>701.03246816526348</v>
      </c>
      <c r="DX702" s="4">
        <f>$CK702+INDEX(节奏总纲!H$4:H$163,基础状态预估!$C$2)</f>
        <v>690.69453894381218</v>
      </c>
      <c r="DY702" s="4">
        <f t="shared" si="476"/>
        <v>11.899999999999999</v>
      </c>
      <c r="DZ702" s="4">
        <f t="shared" si="477"/>
        <v>33</v>
      </c>
      <c r="EA702" s="4">
        <f t="shared" si="478"/>
        <v>334.1</v>
      </c>
      <c r="EB702" s="4">
        <f t="shared" si="479"/>
        <v>311.83</v>
      </c>
      <c r="EC702" s="4">
        <f t="shared" si="480"/>
        <v>9.1700000000000053</v>
      </c>
    </row>
    <row r="703" spans="58:133" x14ac:dyDescent="0.15">
      <c r="BF703" s="4">
        <v>699</v>
      </c>
      <c r="BG703" s="4">
        <f t="shared" si="462"/>
        <v>489.29999999999995</v>
      </c>
      <c r="BH703" s="4">
        <f t="shared" si="463"/>
        <v>209.7</v>
      </c>
      <c r="BL703" s="4">
        <f t="shared" si="451"/>
        <v>346.5</v>
      </c>
      <c r="BM703" s="4">
        <f t="shared" si="452"/>
        <v>242.54999999999998</v>
      </c>
      <c r="BN703" s="4">
        <f t="shared" si="453"/>
        <v>103.95</v>
      </c>
      <c r="BR703" s="4">
        <f t="shared" si="454"/>
        <v>442</v>
      </c>
      <c r="BS703" s="4">
        <f t="shared" si="455"/>
        <v>203.99999999999994</v>
      </c>
      <c r="BT703" s="4">
        <f t="shared" si="456"/>
        <v>34</v>
      </c>
      <c r="BX703" s="4">
        <f t="shared" si="457"/>
        <v>512</v>
      </c>
      <c r="BY703" s="4">
        <f t="shared" si="458"/>
        <v>124.79999999999997</v>
      </c>
      <c r="BZ703" s="4">
        <f t="shared" si="459"/>
        <v>3.2</v>
      </c>
      <c r="CD703" s="4">
        <f t="shared" si="460"/>
        <v>232.79999999999998</v>
      </c>
      <c r="CE703" s="4">
        <f t="shared" si="461"/>
        <v>7.2000000000000064</v>
      </c>
      <c r="CF703" s="4">
        <f>IF(COUNTIF($BH$5:$BH703,"&gt;=2")&lt;=1,SUM($BG703:$BK703)*C$8,CF702)</f>
        <v>151200</v>
      </c>
      <c r="CG703" s="4">
        <f>IF(COUNTIF($BN$5:$BN703,"&gt;=2")&lt;=1,SUM($BL703:$BP703)*D$8,CG702)</f>
        <v>604799.99999999988</v>
      </c>
      <c r="CH703" s="4">
        <f>IF(COUNTIF($BT$5:$BT703,"&gt;=2")&lt;=1,SUM($BQ703:$BU703)*E$8,CH702)</f>
        <v>2592000</v>
      </c>
      <c r="CI703" s="4">
        <f>IF(COUNTIF($BZ$5:$BZ703,"&gt;=2")&lt;=1,SUM($BV703:$BZ703)*F$8,CI702)</f>
        <v>34560000</v>
      </c>
      <c r="CJ703" s="4">
        <f t="shared" si="464"/>
        <v>20736000</v>
      </c>
      <c r="CK703" s="4">
        <f t="shared" si="465"/>
        <v>678.75</v>
      </c>
      <c r="CM703" s="4">
        <v>699</v>
      </c>
      <c r="CN703" s="4">
        <f>IF(COUNTIF($BH$5:$BH703,"&gt;=2")&gt;1,CN702,BG703)</f>
        <v>4.8999999999999995</v>
      </c>
      <c r="CO703" s="4">
        <f>IF(COUNTIF($BH$5:$BH703,"&gt;=2")&gt;1,CO702,BH703)</f>
        <v>2.1</v>
      </c>
      <c r="CP703" s="4">
        <f>IF(COUNTIF($BH$5:$BH703,"&gt;=2")&gt;1,CP702,BI703)</f>
        <v>0</v>
      </c>
      <c r="CQ703" s="4">
        <f>IF(COUNTIF($BH$5:$BH703,"&gt;=2")&gt;1,CQ702,BJ703)</f>
        <v>0</v>
      </c>
      <c r="CR703" s="4">
        <f>IF(COUNTIF($BH$5:$BH703,"&gt;=2")&gt;1,CR702,BK703)</f>
        <v>0</v>
      </c>
      <c r="CS703" s="4">
        <f>IF(COUNTIF($BN$5:$BN703,"&gt;=2")&gt;1,CS702,BL703)</f>
        <v>7</v>
      </c>
      <c r="CT703" s="4">
        <f>IF(COUNTIF($BN$5:$BN703,"&gt;=2")&gt;1,CT702,BM703)</f>
        <v>4.8999999999999995</v>
      </c>
      <c r="CU703" s="4">
        <f>IF(COUNTIF($BN$5:$BN703,"&gt;=2")&gt;1,CU702,BN703)</f>
        <v>2.1</v>
      </c>
      <c r="CV703" s="4">
        <f>IF(COUNTIF($BN$5:$BN703,"&gt;=2")&gt;1,CV702,BO703)</f>
        <v>0</v>
      </c>
      <c r="CW703" s="4">
        <f>IF(COUNTIF($BN$5:$BN703,"&gt;=2")&gt;1,CW702,BP703)</f>
        <v>0</v>
      </c>
      <c r="CX703" s="4">
        <f>IF(COUNTIF($BT$5:$BT703,"&gt;=2")&gt;1,CX702,BQ703)</f>
        <v>0</v>
      </c>
      <c r="CY703" s="4">
        <f>IF(COUNTIF($BT$5:$BT703,"&gt;=2")&gt;1,CY702,BR703)</f>
        <v>26</v>
      </c>
      <c r="CZ703" s="4">
        <f>IF(COUNTIF($BT$5:$BT703,"&gt;=2")&gt;1,CZ702,BS703)</f>
        <v>11.999999999999996</v>
      </c>
      <c r="DA703" s="4">
        <f>IF(COUNTIF($BT$5:$BT703,"&gt;=2")&gt;1,DA702,BT703)</f>
        <v>2</v>
      </c>
      <c r="DB703" s="4">
        <f>IF(COUNTIF($BT$5:$BT703,"&gt;=2")&gt;1,DB702,BU703)</f>
        <v>0</v>
      </c>
      <c r="DC703" s="4">
        <f>IF(COUNTIF($BZ$5:$BZ703,"&gt;=2")&gt;1,DC702,BV703)</f>
        <v>0</v>
      </c>
      <c r="DD703" s="4">
        <f>IF(COUNTIF($BZ$5:$BZ703,"&gt;=2")&gt;1,DD702,BW703)</f>
        <v>0</v>
      </c>
      <c r="DE703" s="4">
        <f>IF(COUNTIF($BZ$5:$BZ703,"&gt;=2")&gt;1,DE702,BX703)</f>
        <v>320</v>
      </c>
      <c r="DF703" s="4">
        <f>IF(COUNTIF($BZ$5:$BZ703,"&gt;=2")&gt;1,DF702,BY703)</f>
        <v>77.999999999999986</v>
      </c>
      <c r="DG703" s="4">
        <f>IF(COUNTIF($BZ$5:$BZ703,"&gt;=2")&gt;1,DG702,BZ703)</f>
        <v>2</v>
      </c>
      <c r="DH703" s="4">
        <f t="shared" si="466"/>
        <v>0</v>
      </c>
      <c r="DI703" s="4">
        <f t="shared" si="467"/>
        <v>0</v>
      </c>
      <c r="DJ703" s="4">
        <f t="shared" si="468"/>
        <v>0</v>
      </c>
      <c r="DK703" s="4">
        <f t="shared" si="469"/>
        <v>232.79999999999998</v>
      </c>
      <c r="DL703" s="4">
        <f t="shared" si="470"/>
        <v>7.2000000000000064</v>
      </c>
      <c r="DM703" s="4">
        <f t="shared" si="471"/>
        <v>7</v>
      </c>
      <c r="DN703" s="4">
        <f t="shared" si="472"/>
        <v>13.999999999999998</v>
      </c>
      <c r="DO703" s="4">
        <f t="shared" si="473"/>
        <v>40</v>
      </c>
      <c r="DP703" s="4">
        <f t="shared" si="474"/>
        <v>400</v>
      </c>
      <c r="DQ703" s="4">
        <f t="shared" si="475"/>
        <v>240</v>
      </c>
      <c r="DS703" s="4">
        <v>699</v>
      </c>
      <c r="DT703" s="4">
        <f>$CK703+INDEX(节奏总纲!D$4:D$163,基础状态预估!$C$2)</f>
        <v>723.00483399593907</v>
      </c>
      <c r="DU703" s="4">
        <f>$CK703+INDEX(节奏总纲!E$4:E$163,基础状态预估!$C$2)</f>
        <v>717.28268396026408</v>
      </c>
      <c r="DV703" s="4">
        <f>$CK703+INDEX(节奏总纲!F$4:F$163,基础状态预估!$C$2)</f>
        <v>710.39220630709644</v>
      </c>
      <c r="DW703" s="4">
        <f>$CK703+INDEX(节奏总纲!G$4:G$163,基础状态预估!$C$2)</f>
        <v>702.03246816526348</v>
      </c>
      <c r="DX703" s="4">
        <f>$CK703+INDEX(节奏总纲!H$4:H$163,基础状态预估!$C$2)</f>
        <v>691.69453894381218</v>
      </c>
      <c r="DY703" s="4">
        <f t="shared" si="476"/>
        <v>11.899999999999999</v>
      </c>
      <c r="DZ703" s="4">
        <f t="shared" si="477"/>
        <v>33</v>
      </c>
      <c r="EA703" s="4">
        <f t="shared" si="478"/>
        <v>334.1</v>
      </c>
      <c r="EB703" s="4">
        <f t="shared" si="479"/>
        <v>312.79999999999995</v>
      </c>
      <c r="EC703" s="4">
        <f t="shared" si="480"/>
        <v>9.2000000000000064</v>
      </c>
    </row>
    <row r="704" spans="58:133" x14ac:dyDescent="0.15">
      <c r="BF704" s="4">
        <v>700</v>
      </c>
      <c r="BG704" s="4">
        <f t="shared" si="462"/>
        <v>489.99999999999994</v>
      </c>
      <c r="BH704" s="4">
        <f t="shared" si="463"/>
        <v>210</v>
      </c>
      <c r="BL704" s="4">
        <f t="shared" si="451"/>
        <v>347</v>
      </c>
      <c r="BM704" s="4">
        <f t="shared" si="452"/>
        <v>242.89999999999998</v>
      </c>
      <c r="BN704" s="4">
        <f t="shared" si="453"/>
        <v>104.1</v>
      </c>
      <c r="BR704" s="4">
        <f t="shared" si="454"/>
        <v>442.65000000000003</v>
      </c>
      <c r="BS704" s="4">
        <f t="shared" si="455"/>
        <v>204.29999999999995</v>
      </c>
      <c r="BT704" s="4">
        <f t="shared" si="456"/>
        <v>34.050000000000004</v>
      </c>
      <c r="BX704" s="4">
        <f t="shared" si="457"/>
        <v>512.80000000000007</v>
      </c>
      <c r="BY704" s="4">
        <f t="shared" si="458"/>
        <v>124.99499999999996</v>
      </c>
      <c r="BZ704" s="4">
        <f t="shared" si="459"/>
        <v>3.2050000000000001</v>
      </c>
      <c r="CD704" s="4">
        <f t="shared" si="460"/>
        <v>233.76999999999998</v>
      </c>
      <c r="CE704" s="4">
        <f t="shared" si="461"/>
        <v>7.2300000000000066</v>
      </c>
      <c r="CF704" s="4">
        <f>IF(COUNTIF($BH$5:$BH704,"&gt;=2")&lt;=1,SUM($BG704:$BK704)*C$8,CF703)</f>
        <v>151200</v>
      </c>
      <c r="CG704" s="4">
        <f>IF(COUNTIF($BN$5:$BN704,"&gt;=2")&lt;=1,SUM($BL704:$BP704)*D$8,CG703)</f>
        <v>604799.99999999988</v>
      </c>
      <c r="CH704" s="4">
        <f>IF(COUNTIF($BT$5:$BT704,"&gt;=2")&lt;=1,SUM($BQ704:$BU704)*E$8,CH703)</f>
        <v>2592000</v>
      </c>
      <c r="CI704" s="4">
        <f>IF(COUNTIF($BZ$5:$BZ704,"&gt;=2")&lt;=1,SUM($BV704:$BZ704)*F$8,CI703)</f>
        <v>34560000</v>
      </c>
      <c r="CJ704" s="4">
        <f t="shared" si="464"/>
        <v>20822400</v>
      </c>
      <c r="CK704" s="4">
        <f t="shared" si="465"/>
        <v>679.75</v>
      </c>
      <c r="CM704" s="4">
        <v>700</v>
      </c>
      <c r="CN704" s="4">
        <f>IF(COUNTIF($BH$5:$BH704,"&gt;=2")&gt;1,CN703,BG704)</f>
        <v>4.8999999999999995</v>
      </c>
      <c r="CO704" s="4">
        <f>IF(COUNTIF($BH$5:$BH704,"&gt;=2")&gt;1,CO703,BH704)</f>
        <v>2.1</v>
      </c>
      <c r="CP704" s="4">
        <f>IF(COUNTIF($BH$5:$BH704,"&gt;=2")&gt;1,CP703,BI704)</f>
        <v>0</v>
      </c>
      <c r="CQ704" s="4">
        <f>IF(COUNTIF($BH$5:$BH704,"&gt;=2")&gt;1,CQ703,BJ704)</f>
        <v>0</v>
      </c>
      <c r="CR704" s="4">
        <f>IF(COUNTIF($BH$5:$BH704,"&gt;=2")&gt;1,CR703,BK704)</f>
        <v>0</v>
      </c>
      <c r="CS704" s="4">
        <f>IF(COUNTIF($BN$5:$BN704,"&gt;=2")&gt;1,CS703,BL704)</f>
        <v>7</v>
      </c>
      <c r="CT704" s="4">
        <f>IF(COUNTIF($BN$5:$BN704,"&gt;=2")&gt;1,CT703,BM704)</f>
        <v>4.8999999999999995</v>
      </c>
      <c r="CU704" s="4">
        <f>IF(COUNTIF($BN$5:$BN704,"&gt;=2")&gt;1,CU703,BN704)</f>
        <v>2.1</v>
      </c>
      <c r="CV704" s="4">
        <f>IF(COUNTIF($BN$5:$BN704,"&gt;=2")&gt;1,CV703,BO704)</f>
        <v>0</v>
      </c>
      <c r="CW704" s="4">
        <f>IF(COUNTIF($BN$5:$BN704,"&gt;=2")&gt;1,CW703,BP704)</f>
        <v>0</v>
      </c>
      <c r="CX704" s="4">
        <f>IF(COUNTIF($BT$5:$BT704,"&gt;=2")&gt;1,CX703,BQ704)</f>
        <v>0</v>
      </c>
      <c r="CY704" s="4">
        <f>IF(COUNTIF($BT$5:$BT704,"&gt;=2")&gt;1,CY703,BR704)</f>
        <v>26</v>
      </c>
      <c r="CZ704" s="4">
        <f>IF(COUNTIF($BT$5:$BT704,"&gt;=2")&gt;1,CZ703,BS704)</f>
        <v>11.999999999999996</v>
      </c>
      <c r="DA704" s="4">
        <f>IF(COUNTIF($BT$5:$BT704,"&gt;=2")&gt;1,DA703,BT704)</f>
        <v>2</v>
      </c>
      <c r="DB704" s="4">
        <f>IF(COUNTIF($BT$5:$BT704,"&gt;=2")&gt;1,DB703,BU704)</f>
        <v>0</v>
      </c>
      <c r="DC704" s="4">
        <f>IF(COUNTIF($BZ$5:$BZ704,"&gt;=2")&gt;1,DC703,BV704)</f>
        <v>0</v>
      </c>
      <c r="DD704" s="4">
        <f>IF(COUNTIF($BZ$5:$BZ704,"&gt;=2")&gt;1,DD703,BW704)</f>
        <v>0</v>
      </c>
      <c r="DE704" s="4">
        <f>IF(COUNTIF($BZ$5:$BZ704,"&gt;=2")&gt;1,DE703,BX704)</f>
        <v>320</v>
      </c>
      <c r="DF704" s="4">
        <f>IF(COUNTIF($BZ$5:$BZ704,"&gt;=2")&gt;1,DF703,BY704)</f>
        <v>77.999999999999986</v>
      </c>
      <c r="DG704" s="4">
        <f>IF(COUNTIF($BZ$5:$BZ704,"&gt;=2")&gt;1,DG703,BZ704)</f>
        <v>2</v>
      </c>
      <c r="DH704" s="4">
        <f t="shared" si="466"/>
        <v>0</v>
      </c>
      <c r="DI704" s="4">
        <f t="shared" si="467"/>
        <v>0</v>
      </c>
      <c r="DJ704" s="4">
        <f t="shared" si="468"/>
        <v>0</v>
      </c>
      <c r="DK704" s="4">
        <f t="shared" si="469"/>
        <v>233.76999999999998</v>
      </c>
      <c r="DL704" s="4">
        <f t="shared" si="470"/>
        <v>7.2300000000000066</v>
      </c>
      <c r="DM704" s="4">
        <f t="shared" si="471"/>
        <v>7</v>
      </c>
      <c r="DN704" s="4">
        <f t="shared" si="472"/>
        <v>13.999999999999998</v>
      </c>
      <c r="DO704" s="4">
        <f t="shared" si="473"/>
        <v>40</v>
      </c>
      <c r="DP704" s="4">
        <f t="shared" si="474"/>
        <v>400</v>
      </c>
      <c r="DQ704" s="4">
        <f t="shared" si="475"/>
        <v>241</v>
      </c>
      <c r="DS704" s="4">
        <v>700</v>
      </c>
      <c r="DT704" s="4">
        <f>$CK704+INDEX(节奏总纲!D$4:D$163,基础状态预估!$C$2)</f>
        <v>724.00483399593907</v>
      </c>
      <c r="DU704" s="4">
        <f>$CK704+INDEX(节奏总纲!E$4:E$163,基础状态预估!$C$2)</f>
        <v>718.28268396026408</v>
      </c>
      <c r="DV704" s="4">
        <f>$CK704+INDEX(节奏总纲!F$4:F$163,基础状态预估!$C$2)</f>
        <v>711.39220630709644</v>
      </c>
      <c r="DW704" s="4">
        <f>$CK704+INDEX(节奏总纲!G$4:G$163,基础状态预估!$C$2)</f>
        <v>703.03246816526348</v>
      </c>
      <c r="DX704" s="4">
        <f>$CK704+INDEX(节奏总纲!H$4:H$163,基础状态预估!$C$2)</f>
        <v>692.69453894381218</v>
      </c>
      <c r="DY704" s="4">
        <f t="shared" si="476"/>
        <v>11.899999999999999</v>
      </c>
      <c r="DZ704" s="4">
        <f t="shared" si="477"/>
        <v>33</v>
      </c>
      <c r="EA704" s="4">
        <f t="shared" si="478"/>
        <v>334.1</v>
      </c>
      <c r="EB704" s="4">
        <f t="shared" si="479"/>
        <v>313.77</v>
      </c>
      <c r="EC704" s="4">
        <f t="shared" si="480"/>
        <v>9.2300000000000075</v>
      </c>
    </row>
    <row r="705" spans="58:133" x14ac:dyDescent="0.15">
      <c r="BF705" s="4">
        <v>701</v>
      </c>
      <c r="BG705" s="4">
        <f t="shared" si="462"/>
        <v>490.7</v>
      </c>
      <c r="BH705" s="4">
        <f t="shared" si="463"/>
        <v>210.29999999999998</v>
      </c>
      <c r="BL705" s="4">
        <f t="shared" si="451"/>
        <v>347.5</v>
      </c>
      <c r="BM705" s="4">
        <f t="shared" si="452"/>
        <v>243.24999999999997</v>
      </c>
      <c r="BN705" s="4">
        <f t="shared" si="453"/>
        <v>104.25</v>
      </c>
      <c r="BR705" s="4">
        <f t="shared" si="454"/>
        <v>443.3</v>
      </c>
      <c r="BS705" s="4">
        <f t="shared" si="455"/>
        <v>204.59999999999997</v>
      </c>
      <c r="BT705" s="4">
        <f t="shared" si="456"/>
        <v>34.1</v>
      </c>
      <c r="BX705" s="4">
        <f t="shared" si="457"/>
        <v>513.6</v>
      </c>
      <c r="BY705" s="4">
        <f t="shared" si="458"/>
        <v>125.18999999999997</v>
      </c>
      <c r="BZ705" s="4">
        <f t="shared" si="459"/>
        <v>3.21</v>
      </c>
      <c r="CD705" s="4">
        <f t="shared" si="460"/>
        <v>234.73999999999998</v>
      </c>
      <c r="CE705" s="4">
        <f t="shared" si="461"/>
        <v>7.2600000000000069</v>
      </c>
      <c r="CF705" s="4">
        <f>IF(COUNTIF($BH$5:$BH705,"&gt;=2")&lt;=1,SUM($BG705:$BK705)*C$8,CF704)</f>
        <v>151200</v>
      </c>
      <c r="CG705" s="4">
        <f>IF(COUNTIF($BN$5:$BN705,"&gt;=2")&lt;=1,SUM($BL705:$BP705)*D$8,CG704)</f>
        <v>604799.99999999988</v>
      </c>
      <c r="CH705" s="4">
        <f>IF(COUNTIF($BT$5:$BT705,"&gt;=2")&lt;=1,SUM($BQ705:$BU705)*E$8,CH704)</f>
        <v>2592000</v>
      </c>
      <c r="CI705" s="4">
        <f>IF(COUNTIF($BZ$5:$BZ705,"&gt;=2")&lt;=1,SUM($BV705:$BZ705)*F$8,CI704)</f>
        <v>34560000</v>
      </c>
      <c r="CJ705" s="4">
        <f t="shared" si="464"/>
        <v>20908800</v>
      </c>
      <c r="CK705" s="4">
        <f t="shared" si="465"/>
        <v>680.75</v>
      </c>
      <c r="CM705" s="4">
        <v>701</v>
      </c>
      <c r="CN705" s="4">
        <f>IF(COUNTIF($BH$5:$BH705,"&gt;=2")&gt;1,CN704,BG705)</f>
        <v>4.8999999999999995</v>
      </c>
      <c r="CO705" s="4">
        <f>IF(COUNTIF($BH$5:$BH705,"&gt;=2")&gt;1,CO704,BH705)</f>
        <v>2.1</v>
      </c>
      <c r="CP705" s="4">
        <f>IF(COUNTIF($BH$5:$BH705,"&gt;=2")&gt;1,CP704,BI705)</f>
        <v>0</v>
      </c>
      <c r="CQ705" s="4">
        <f>IF(COUNTIF($BH$5:$BH705,"&gt;=2")&gt;1,CQ704,BJ705)</f>
        <v>0</v>
      </c>
      <c r="CR705" s="4">
        <f>IF(COUNTIF($BH$5:$BH705,"&gt;=2")&gt;1,CR704,BK705)</f>
        <v>0</v>
      </c>
      <c r="CS705" s="4">
        <f>IF(COUNTIF($BN$5:$BN705,"&gt;=2")&gt;1,CS704,BL705)</f>
        <v>7</v>
      </c>
      <c r="CT705" s="4">
        <f>IF(COUNTIF($BN$5:$BN705,"&gt;=2")&gt;1,CT704,BM705)</f>
        <v>4.8999999999999995</v>
      </c>
      <c r="CU705" s="4">
        <f>IF(COUNTIF($BN$5:$BN705,"&gt;=2")&gt;1,CU704,BN705)</f>
        <v>2.1</v>
      </c>
      <c r="CV705" s="4">
        <f>IF(COUNTIF($BN$5:$BN705,"&gt;=2")&gt;1,CV704,BO705)</f>
        <v>0</v>
      </c>
      <c r="CW705" s="4">
        <f>IF(COUNTIF($BN$5:$BN705,"&gt;=2")&gt;1,CW704,BP705)</f>
        <v>0</v>
      </c>
      <c r="CX705" s="4">
        <f>IF(COUNTIF($BT$5:$BT705,"&gt;=2")&gt;1,CX704,BQ705)</f>
        <v>0</v>
      </c>
      <c r="CY705" s="4">
        <f>IF(COUNTIF($BT$5:$BT705,"&gt;=2")&gt;1,CY704,BR705)</f>
        <v>26</v>
      </c>
      <c r="CZ705" s="4">
        <f>IF(COUNTIF($BT$5:$BT705,"&gt;=2")&gt;1,CZ704,BS705)</f>
        <v>11.999999999999996</v>
      </c>
      <c r="DA705" s="4">
        <f>IF(COUNTIF($BT$5:$BT705,"&gt;=2")&gt;1,DA704,BT705)</f>
        <v>2</v>
      </c>
      <c r="DB705" s="4">
        <f>IF(COUNTIF($BT$5:$BT705,"&gt;=2")&gt;1,DB704,BU705)</f>
        <v>0</v>
      </c>
      <c r="DC705" s="4">
        <f>IF(COUNTIF($BZ$5:$BZ705,"&gt;=2")&gt;1,DC704,BV705)</f>
        <v>0</v>
      </c>
      <c r="DD705" s="4">
        <f>IF(COUNTIF($BZ$5:$BZ705,"&gt;=2")&gt;1,DD704,BW705)</f>
        <v>0</v>
      </c>
      <c r="DE705" s="4">
        <f>IF(COUNTIF($BZ$5:$BZ705,"&gt;=2")&gt;1,DE704,BX705)</f>
        <v>320</v>
      </c>
      <c r="DF705" s="4">
        <f>IF(COUNTIF($BZ$5:$BZ705,"&gt;=2")&gt;1,DF704,BY705)</f>
        <v>77.999999999999986</v>
      </c>
      <c r="DG705" s="4">
        <f>IF(COUNTIF($BZ$5:$BZ705,"&gt;=2")&gt;1,DG704,BZ705)</f>
        <v>2</v>
      </c>
      <c r="DH705" s="4">
        <f t="shared" si="466"/>
        <v>0</v>
      </c>
      <c r="DI705" s="4">
        <f t="shared" si="467"/>
        <v>0</v>
      </c>
      <c r="DJ705" s="4">
        <f t="shared" si="468"/>
        <v>0</v>
      </c>
      <c r="DK705" s="4">
        <f t="shared" si="469"/>
        <v>234.73999999999998</v>
      </c>
      <c r="DL705" s="4">
        <f t="shared" si="470"/>
        <v>7.2600000000000069</v>
      </c>
      <c r="DM705" s="4">
        <f t="shared" si="471"/>
        <v>7</v>
      </c>
      <c r="DN705" s="4">
        <f t="shared" si="472"/>
        <v>13.999999999999998</v>
      </c>
      <c r="DO705" s="4">
        <f t="shared" si="473"/>
        <v>40</v>
      </c>
      <c r="DP705" s="4">
        <f t="shared" si="474"/>
        <v>400</v>
      </c>
      <c r="DQ705" s="4">
        <f t="shared" si="475"/>
        <v>242</v>
      </c>
      <c r="DS705" s="4">
        <v>701</v>
      </c>
      <c r="DT705" s="4">
        <f>$CK705+INDEX(节奏总纲!D$4:D$163,基础状态预估!$C$2)</f>
        <v>725.00483399593907</v>
      </c>
      <c r="DU705" s="4">
        <f>$CK705+INDEX(节奏总纲!E$4:E$163,基础状态预估!$C$2)</f>
        <v>719.28268396026408</v>
      </c>
      <c r="DV705" s="4">
        <f>$CK705+INDEX(节奏总纲!F$4:F$163,基础状态预估!$C$2)</f>
        <v>712.39220630709644</v>
      </c>
      <c r="DW705" s="4">
        <f>$CK705+INDEX(节奏总纲!G$4:G$163,基础状态预估!$C$2)</f>
        <v>704.03246816526348</v>
      </c>
      <c r="DX705" s="4">
        <f>$CK705+INDEX(节奏总纲!H$4:H$163,基础状态预估!$C$2)</f>
        <v>693.69453894381218</v>
      </c>
      <c r="DY705" s="4">
        <f t="shared" si="476"/>
        <v>11.899999999999999</v>
      </c>
      <c r="DZ705" s="4">
        <f t="shared" si="477"/>
        <v>33</v>
      </c>
      <c r="EA705" s="4">
        <f t="shared" si="478"/>
        <v>334.1</v>
      </c>
      <c r="EB705" s="4">
        <f t="shared" si="479"/>
        <v>314.73999999999995</v>
      </c>
      <c r="EC705" s="4">
        <f t="shared" si="480"/>
        <v>9.2600000000000069</v>
      </c>
    </row>
    <row r="706" spans="58:133" x14ac:dyDescent="0.15">
      <c r="BF706" s="4">
        <v>702</v>
      </c>
      <c r="BG706" s="4">
        <f t="shared" si="462"/>
        <v>491.4</v>
      </c>
      <c r="BH706" s="4">
        <f t="shared" si="463"/>
        <v>210.6</v>
      </c>
      <c r="BL706" s="4">
        <f t="shared" si="451"/>
        <v>348</v>
      </c>
      <c r="BM706" s="4">
        <f t="shared" si="452"/>
        <v>243.6</v>
      </c>
      <c r="BN706" s="4">
        <f t="shared" si="453"/>
        <v>104.39999999999999</v>
      </c>
      <c r="BR706" s="4">
        <f t="shared" si="454"/>
        <v>443.95</v>
      </c>
      <c r="BS706" s="4">
        <f t="shared" si="455"/>
        <v>204.89999999999995</v>
      </c>
      <c r="BT706" s="4">
        <f t="shared" si="456"/>
        <v>34.15</v>
      </c>
      <c r="BX706" s="4">
        <f t="shared" si="457"/>
        <v>514.4</v>
      </c>
      <c r="BY706" s="4">
        <f t="shared" si="458"/>
        <v>125.38499999999996</v>
      </c>
      <c r="BZ706" s="4">
        <f t="shared" si="459"/>
        <v>3.2149999999999999</v>
      </c>
      <c r="CD706" s="4">
        <f t="shared" si="460"/>
        <v>235.70999999999998</v>
      </c>
      <c r="CE706" s="4">
        <f t="shared" si="461"/>
        <v>7.2900000000000063</v>
      </c>
      <c r="CF706" s="4">
        <f>IF(COUNTIF($BH$5:$BH706,"&gt;=2")&lt;=1,SUM($BG706:$BK706)*C$8,CF705)</f>
        <v>151200</v>
      </c>
      <c r="CG706" s="4">
        <f>IF(COUNTIF($BN$5:$BN706,"&gt;=2")&lt;=1,SUM($BL706:$BP706)*D$8,CG705)</f>
        <v>604799.99999999988</v>
      </c>
      <c r="CH706" s="4">
        <f>IF(COUNTIF($BT$5:$BT706,"&gt;=2")&lt;=1,SUM($BQ706:$BU706)*E$8,CH705)</f>
        <v>2592000</v>
      </c>
      <c r="CI706" s="4">
        <f>IF(COUNTIF($BZ$5:$BZ706,"&gt;=2")&lt;=1,SUM($BV706:$BZ706)*F$8,CI705)</f>
        <v>34560000</v>
      </c>
      <c r="CJ706" s="4">
        <f t="shared" si="464"/>
        <v>20995200</v>
      </c>
      <c r="CK706" s="4">
        <f t="shared" si="465"/>
        <v>681.75</v>
      </c>
      <c r="CM706" s="4">
        <v>702</v>
      </c>
      <c r="CN706" s="4">
        <f>IF(COUNTIF($BH$5:$BH706,"&gt;=2")&gt;1,CN705,BG706)</f>
        <v>4.8999999999999995</v>
      </c>
      <c r="CO706" s="4">
        <f>IF(COUNTIF($BH$5:$BH706,"&gt;=2")&gt;1,CO705,BH706)</f>
        <v>2.1</v>
      </c>
      <c r="CP706" s="4">
        <f>IF(COUNTIF($BH$5:$BH706,"&gt;=2")&gt;1,CP705,BI706)</f>
        <v>0</v>
      </c>
      <c r="CQ706" s="4">
        <f>IF(COUNTIF($BH$5:$BH706,"&gt;=2")&gt;1,CQ705,BJ706)</f>
        <v>0</v>
      </c>
      <c r="CR706" s="4">
        <f>IF(COUNTIF($BH$5:$BH706,"&gt;=2")&gt;1,CR705,BK706)</f>
        <v>0</v>
      </c>
      <c r="CS706" s="4">
        <f>IF(COUNTIF($BN$5:$BN706,"&gt;=2")&gt;1,CS705,BL706)</f>
        <v>7</v>
      </c>
      <c r="CT706" s="4">
        <f>IF(COUNTIF($BN$5:$BN706,"&gt;=2")&gt;1,CT705,BM706)</f>
        <v>4.8999999999999995</v>
      </c>
      <c r="CU706" s="4">
        <f>IF(COUNTIF($BN$5:$BN706,"&gt;=2")&gt;1,CU705,BN706)</f>
        <v>2.1</v>
      </c>
      <c r="CV706" s="4">
        <f>IF(COUNTIF($BN$5:$BN706,"&gt;=2")&gt;1,CV705,BO706)</f>
        <v>0</v>
      </c>
      <c r="CW706" s="4">
        <f>IF(COUNTIF($BN$5:$BN706,"&gt;=2")&gt;1,CW705,BP706)</f>
        <v>0</v>
      </c>
      <c r="CX706" s="4">
        <f>IF(COUNTIF($BT$5:$BT706,"&gt;=2")&gt;1,CX705,BQ706)</f>
        <v>0</v>
      </c>
      <c r="CY706" s="4">
        <f>IF(COUNTIF($BT$5:$BT706,"&gt;=2")&gt;1,CY705,BR706)</f>
        <v>26</v>
      </c>
      <c r="CZ706" s="4">
        <f>IF(COUNTIF($BT$5:$BT706,"&gt;=2")&gt;1,CZ705,BS706)</f>
        <v>11.999999999999996</v>
      </c>
      <c r="DA706" s="4">
        <f>IF(COUNTIF($BT$5:$BT706,"&gt;=2")&gt;1,DA705,BT706)</f>
        <v>2</v>
      </c>
      <c r="DB706" s="4">
        <f>IF(COUNTIF($BT$5:$BT706,"&gt;=2")&gt;1,DB705,BU706)</f>
        <v>0</v>
      </c>
      <c r="DC706" s="4">
        <f>IF(COUNTIF($BZ$5:$BZ706,"&gt;=2")&gt;1,DC705,BV706)</f>
        <v>0</v>
      </c>
      <c r="DD706" s="4">
        <f>IF(COUNTIF($BZ$5:$BZ706,"&gt;=2")&gt;1,DD705,BW706)</f>
        <v>0</v>
      </c>
      <c r="DE706" s="4">
        <f>IF(COUNTIF($BZ$5:$BZ706,"&gt;=2")&gt;1,DE705,BX706)</f>
        <v>320</v>
      </c>
      <c r="DF706" s="4">
        <f>IF(COUNTIF($BZ$5:$BZ706,"&gt;=2")&gt;1,DF705,BY706)</f>
        <v>77.999999999999986</v>
      </c>
      <c r="DG706" s="4">
        <f>IF(COUNTIF($BZ$5:$BZ706,"&gt;=2")&gt;1,DG705,BZ706)</f>
        <v>2</v>
      </c>
      <c r="DH706" s="4">
        <f t="shared" si="466"/>
        <v>0</v>
      </c>
      <c r="DI706" s="4">
        <f t="shared" si="467"/>
        <v>0</v>
      </c>
      <c r="DJ706" s="4">
        <f t="shared" si="468"/>
        <v>0</v>
      </c>
      <c r="DK706" s="4">
        <f t="shared" si="469"/>
        <v>235.70999999999998</v>
      </c>
      <c r="DL706" s="4">
        <f t="shared" si="470"/>
        <v>7.2900000000000063</v>
      </c>
      <c r="DM706" s="4">
        <f t="shared" si="471"/>
        <v>7</v>
      </c>
      <c r="DN706" s="4">
        <f t="shared" si="472"/>
        <v>13.999999999999998</v>
      </c>
      <c r="DO706" s="4">
        <f t="shared" si="473"/>
        <v>40</v>
      </c>
      <c r="DP706" s="4">
        <f t="shared" si="474"/>
        <v>400</v>
      </c>
      <c r="DQ706" s="4">
        <f t="shared" si="475"/>
        <v>243</v>
      </c>
      <c r="DS706" s="4">
        <v>702</v>
      </c>
      <c r="DT706" s="4">
        <f>$CK706+INDEX(节奏总纲!D$4:D$163,基础状态预估!$C$2)</f>
        <v>726.00483399593907</v>
      </c>
      <c r="DU706" s="4">
        <f>$CK706+INDEX(节奏总纲!E$4:E$163,基础状态预估!$C$2)</f>
        <v>720.28268396026408</v>
      </c>
      <c r="DV706" s="4">
        <f>$CK706+INDEX(节奏总纲!F$4:F$163,基础状态预估!$C$2)</f>
        <v>713.39220630709644</v>
      </c>
      <c r="DW706" s="4">
        <f>$CK706+INDEX(节奏总纲!G$4:G$163,基础状态预估!$C$2)</f>
        <v>705.03246816526348</v>
      </c>
      <c r="DX706" s="4">
        <f>$CK706+INDEX(节奏总纲!H$4:H$163,基础状态预估!$C$2)</f>
        <v>694.69453894381218</v>
      </c>
      <c r="DY706" s="4">
        <f t="shared" si="476"/>
        <v>11.899999999999999</v>
      </c>
      <c r="DZ706" s="4">
        <f t="shared" si="477"/>
        <v>33</v>
      </c>
      <c r="EA706" s="4">
        <f t="shared" si="478"/>
        <v>334.1</v>
      </c>
      <c r="EB706" s="4">
        <f t="shared" si="479"/>
        <v>315.70999999999998</v>
      </c>
      <c r="EC706" s="4">
        <f t="shared" si="480"/>
        <v>9.2900000000000063</v>
      </c>
    </row>
    <row r="707" spans="58:133" x14ac:dyDescent="0.15">
      <c r="BF707" s="4">
        <v>703</v>
      </c>
      <c r="BG707" s="4">
        <f t="shared" si="462"/>
        <v>492.09999999999997</v>
      </c>
      <c r="BH707" s="4">
        <f t="shared" si="463"/>
        <v>210.9</v>
      </c>
      <c r="BL707" s="4">
        <f t="shared" si="451"/>
        <v>348.5</v>
      </c>
      <c r="BM707" s="4">
        <f t="shared" si="452"/>
        <v>243.95</v>
      </c>
      <c r="BN707" s="4">
        <f t="shared" si="453"/>
        <v>104.55</v>
      </c>
      <c r="BR707" s="4">
        <f t="shared" si="454"/>
        <v>444.6</v>
      </c>
      <c r="BS707" s="4">
        <f t="shared" si="455"/>
        <v>205.19999999999996</v>
      </c>
      <c r="BT707" s="4">
        <f t="shared" si="456"/>
        <v>34.200000000000003</v>
      </c>
      <c r="BX707" s="4">
        <f t="shared" si="457"/>
        <v>515.20000000000005</v>
      </c>
      <c r="BY707" s="4">
        <f t="shared" si="458"/>
        <v>125.57999999999997</v>
      </c>
      <c r="BZ707" s="4">
        <f t="shared" si="459"/>
        <v>3.22</v>
      </c>
      <c r="CD707" s="4">
        <f t="shared" si="460"/>
        <v>236.68</v>
      </c>
      <c r="CE707" s="4">
        <f t="shared" si="461"/>
        <v>7.3200000000000065</v>
      </c>
      <c r="CF707" s="4">
        <f>IF(COUNTIF($BH$5:$BH707,"&gt;=2")&lt;=1,SUM($BG707:$BK707)*C$8,CF706)</f>
        <v>151200</v>
      </c>
      <c r="CG707" s="4">
        <f>IF(COUNTIF($BN$5:$BN707,"&gt;=2")&lt;=1,SUM($BL707:$BP707)*D$8,CG706)</f>
        <v>604799.99999999988</v>
      </c>
      <c r="CH707" s="4">
        <f>IF(COUNTIF($BT$5:$BT707,"&gt;=2")&lt;=1,SUM($BQ707:$BU707)*E$8,CH706)</f>
        <v>2592000</v>
      </c>
      <c r="CI707" s="4">
        <f>IF(COUNTIF($BZ$5:$BZ707,"&gt;=2")&lt;=1,SUM($BV707:$BZ707)*F$8,CI706)</f>
        <v>34560000</v>
      </c>
      <c r="CJ707" s="4">
        <f t="shared" si="464"/>
        <v>21081600</v>
      </c>
      <c r="CK707" s="4">
        <f t="shared" si="465"/>
        <v>682.75</v>
      </c>
      <c r="CM707" s="4">
        <v>703</v>
      </c>
      <c r="CN707" s="4">
        <f>IF(COUNTIF($BH$5:$BH707,"&gt;=2")&gt;1,CN706,BG707)</f>
        <v>4.8999999999999995</v>
      </c>
      <c r="CO707" s="4">
        <f>IF(COUNTIF($BH$5:$BH707,"&gt;=2")&gt;1,CO706,BH707)</f>
        <v>2.1</v>
      </c>
      <c r="CP707" s="4">
        <f>IF(COUNTIF($BH$5:$BH707,"&gt;=2")&gt;1,CP706,BI707)</f>
        <v>0</v>
      </c>
      <c r="CQ707" s="4">
        <f>IF(COUNTIF($BH$5:$BH707,"&gt;=2")&gt;1,CQ706,BJ707)</f>
        <v>0</v>
      </c>
      <c r="CR707" s="4">
        <f>IF(COUNTIF($BH$5:$BH707,"&gt;=2")&gt;1,CR706,BK707)</f>
        <v>0</v>
      </c>
      <c r="CS707" s="4">
        <f>IF(COUNTIF($BN$5:$BN707,"&gt;=2")&gt;1,CS706,BL707)</f>
        <v>7</v>
      </c>
      <c r="CT707" s="4">
        <f>IF(COUNTIF($BN$5:$BN707,"&gt;=2")&gt;1,CT706,BM707)</f>
        <v>4.8999999999999995</v>
      </c>
      <c r="CU707" s="4">
        <f>IF(COUNTIF($BN$5:$BN707,"&gt;=2")&gt;1,CU706,BN707)</f>
        <v>2.1</v>
      </c>
      <c r="CV707" s="4">
        <f>IF(COUNTIF($BN$5:$BN707,"&gt;=2")&gt;1,CV706,BO707)</f>
        <v>0</v>
      </c>
      <c r="CW707" s="4">
        <f>IF(COUNTIF($BN$5:$BN707,"&gt;=2")&gt;1,CW706,BP707)</f>
        <v>0</v>
      </c>
      <c r="CX707" s="4">
        <f>IF(COUNTIF($BT$5:$BT707,"&gt;=2")&gt;1,CX706,BQ707)</f>
        <v>0</v>
      </c>
      <c r="CY707" s="4">
        <f>IF(COUNTIF($BT$5:$BT707,"&gt;=2")&gt;1,CY706,BR707)</f>
        <v>26</v>
      </c>
      <c r="CZ707" s="4">
        <f>IF(COUNTIF($BT$5:$BT707,"&gt;=2")&gt;1,CZ706,BS707)</f>
        <v>11.999999999999996</v>
      </c>
      <c r="DA707" s="4">
        <f>IF(COUNTIF($BT$5:$BT707,"&gt;=2")&gt;1,DA706,BT707)</f>
        <v>2</v>
      </c>
      <c r="DB707" s="4">
        <f>IF(COUNTIF($BT$5:$BT707,"&gt;=2")&gt;1,DB706,BU707)</f>
        <v>0</v>
      </c>
      <c r="DC707" s="4">
        <f>IF(COUNTIF($BZ$5:$BZ707,"&gt;=2")&gt;1,DC706,BV707)</f>
        <v>0</v>
      </c>
      <c r="DD707" s="4">
        <f>IF(COUNTIF($BZ$5:$BZ707,"&gt;=2")&gt;1,DD706,BW707)</f>
        <v>0</v>
      </c>
      <c r="DE707" s="4">
        <f>IF(COUNTIF($BZ$5:$BZ707,"&gt;=2")&gt;1,DE706,BX707)</f>
        <v>320</v>
      </c>
      <c r="DF707" s="4">
        <f>IF(COUNTIF($BZ$5:$BZ707,"&gt;=2")&gt;1,DF706,BY707)</f>
        <v>77.999999999999986</v>
      </c>
      <c r="DG707" s="4">
        <f>IF(COUNTIF($BZ$5:$BZ707,"&gt;=2")&gt;1,DG706,BZ707)</f>
        <v>2</v>
      </c>
      <c r="DH707" s="4">
        <f t="shared" si="466"/>
        <v>0</v>
      </c>
      <c r="DI707" s="4">
        <f t="shared" si="467"/>
        <v>0</v>
      </c>
      <c r="DJ707" s="4">
        <f t="shared" si="468"/>
        <v>0</v>
      </c>
      <c r="DK707" s="4">
        <f t="shared" si="469"/>
        <v>236.68</v>
      </c>
      <c r="DL707" s="4">
        <f t="shared" si="470"/>
        <v>7.3200000000000065</v>
      </c>
      <c r="DM707" s="4">
        <f t="shared" si="471"/>
        <v>7</v>
      </c>
      <c r="DN707" s="4">
        <f t="shared" si="472"/>
        <v>13.999999999999998</v>
      </c>
      <c r="DO707" s="4">
        <f t="shared" si="473"/>
        <v>40</v>
      </c>
      <c r="DP707" s="4">
        <f t="shared" si="474"/>
        <v>400</v>
      </c>
      <c r="DQ707" s="4">
        <f t="shared" si="475"/>
        <v>244</v>
      </c>
      <c r="DS707" s="4">
        <v>703</v>
      </c>
      <c r="DT707" s="4">
        <f>$CK707+INDEX(节奏总纲!D$4:D$163,基础状态预估!$C$2)</f>
        <v>727.00483399593907</v>
      </c>
      <c r="DU707" s="4">
        <f>$CK707+INDEX(节奏总纲!E$4:E$163,基础状态预估!$C$2)</f>
        <v>721.28268396026408</v>
      </c>
      <c r="DV707" s="4">
        <f>$CK707+INDEX(节奏总纲!F$4:F$163,基础状态预估!$C$2)</f>
        <v>714.39220630709644</v>
      </c>
      <c r="DW707" s="4">
        <f>$CK707+INDEX(节奏总纲!G$4:G$163,基础状态预估!$C$2)</f>
        <v>706.03246816526348</v>
      </c>
      <c r="DX707" s="4">
        <f>$CK707+INDEX(节奏总纲!H$4:H$163,基础状态预估!$C$2)</f>
        <v>695.69453894381218</v>
      </c>
      <c r="DY707" s="4">
        <f t="shared" si="476"/>
        <v>11.899999999999999</v>
      </c>
      <c r="DZ707" s="4">
        <f t="shared" si="477"/>
        <v>33</v>
      </c>
      <c r="EA707" s="4">
        <f t="shared" si="478"/>
        <v>334.1</v>
      </c>
      <c r="EB707" s="4">
        <f t="shared" si="479"/>
        <v>316.68</v>
      </c>
      <c r="EC707" s="4">
        <f t="shared" si="480"/>
        <v>9.3200000000000074</v>
      </c>
    </row>
    <row r="708" spans="58:133" x14ac:dyDescent="0.15">
      <c r="BF708" s="4">
        <v>704</v>
      </c>
      <c r="BG708" s="4">
        <f t="shared" si="462"/>
        <v>492.79999999999995</v>
      </c>
      <c r="BH708" s="4">
        <f t="shared" si="463"/>
        <v>211.2</v>
      </c>
      <c r="BL708" s="4">
        <f t="shared" si="451"/>
        <v>349</v>
      </c>
      <c r="BM708" s="4">
        <f t="shared" si="452"/>
        <v>244.29999999999998</v>
      </c>
      <c r="BN708" s="4">
        <f t="shared" si="453"/>
        <v>104.7</v>
      </c>
      <c r="BR708" s="4">
        <f t="shared" si="454"/>
        <v>445.25</v>
      </c>
      <c r="BS708" s="4">
        <f t="shared" si="455"/>
        <v>205.49999999999994</v>
      </c>
      <c r="BT708" s="4">
        <f t="shared" si="456"/>
        <v>34.25</v>
      </c>
      <c r="BX708" s="4">
        <f t="shared" si="457"/>
        <v>516</v>
      </c>
      <c r="BY708" s="4">
        <f t="shared" si="458"/>
        <v>125.77499999999996</v>
      </c>
      <c r="BZ708" s="4">
        <f t="shared" si="459"/>
        <v>3.2250000000000001</v>
      </c>
      <c r="CD708" s="4">
        <f t="shared" si="460"/>
        <v>237.65</v>
      </c>
      <c r="CE708" s="4">
        <f t="shared" si="461"/>
        <v>7.3500000000000068</v>
      </c>
      <c r="CF708" s="4">
        <f>IF(COUNTIF($BH$5:$BH708,"&gt;=2")&lt;=1,SUM($BG708:$BK708)*C$8,CF707)</f>
        <v>151200</v>
      </c>
      <c r="CG708" s="4">
        <f>IF(COUNTIF($BN$5:$BN708,"&gt;=2")&lt;=1,SUM($BL708:$BP708)*D$8,CG707)</f>
        <v>604799.99999999988</v>
      </c>
      <c r="CH708" s="4">
        <f>IF(COUNTIF($BT$5:$BT708,"&gt;=2")&lt;=1,SUM($BQ708:$BU708)*E$8,CH707)</f>
        <v>2592000</v>
      </c>
      <c r="CI708" s="4">
        <f>IF(COUNTIF($BZ$5:$BZ708,"&gt;=2")&lt;=1,SUM($BV708:$BZ708)*F$8,CI707)</f>
        <v>34560000</v>
      </c>
      <c r="CJ708" s="4">
        <f t="shared" si="464"/>
        <v>21168000</v>
      </c>
      <c r="CK708" s="4">
        <f t="shared" si="465"/>
        <v>683.75</v>
      </c>
      <c r="CM708" s="4">
        <v>704</v>
      </c>
      <c r="CN708" s="4">
        <f>IF(COUNTIF($BH$5:$BH708,"&gt;=2")&gt;1,CN707,BG708)</f>
        <v>4.8999999999999995</v>
      </c>
      <c r="CO708" s="4">
        <f>IF(COUNTIF($BH$5:$BH708,"&gt;=2")&gt;1,CO707,BH708)</f>
        <v>2.1</v>
      </c>
      <c r="CP708" s="4">
        <f>IF(COUNTIF($BH$5:$BH708,"&gt;=2")&gt;1,CP707,BI708)</f>
        <v>0</v>
      </c>
      <c r="CQ708" s="4">
        <f>IF(COUNTIF($BH$5:$BH708,"&gt;=2")&gt;1,CQ707,BJ708)</f>
        <v>0</v>
      </c>
      <c r="CR708" s="4">
        <f>IF(COUNTIF($BH$5:$BH708,"&gt;=2")&gt;1,CR707,BK708)</f>
        <v>0</v>
      </c>
      <c r="CS708" s="4">
        <f>IF(COUNTIF($BN$5:$BN708,"&gt;=2")&gt;1,CS707,BL708)</f>
        <v>7</v>
      </c>
      <c r="CT708" s="4">
        <f>IF(COUNTIF($BN$5:$BN708,"&gt;=2")&gt;1,CT707,BM708)</f>
        <v>4.8999999999999995</v>
      </c>
      <c r="CU708" s="4">
        <f>IF(COUNTIF($BN$5:$BN708,"&gt;=2")&gt;1,CU707,BN708)</f>
        <v>2.1</v>
      </c>
      <c r="CV708" s="4">
        <f>IF(COUNTIF($BN$5:$BN708,"&gt;=2")&gt;1,CV707,BO708)</f>
        <v>0</v>
      </c>
      <c r="CW708" s="4">
        <f>IF(COUNTIF($BN$5:$BN708,"&gt;=2")&gt;1,CW707,BP708)</f>
        <v>0</v>
      </c>
      <c r="CX708" s="4">
        <f>IF(COUNTIF($BT$5:$BT708,"&gt;=2")&gt;1,CX707,BQ708)</f>
        <v>0</v>
      </c>
      <c r="CY708" s="4">
        <f>IF(COUNTIF($BT$5:$BT708,"&gt;=2")&gt;1,CY707,BR708)</f>
        <v>26</v>
      </c>
      <c r="CZ708" s="4">
        <f>IF(COUNTIF($BT$5:$BT708,"&gt;=2")&gt;1,CZ707,BS708)</f>
        <v>11.999999999999996</v>
      </c>
      <c r="DA708" s="4">
        <f>IF(COUNTIF($BT$5:$BT708,"&gt;=2")&gt;1,DA707,BT708)</f>
        <v>2</v>
      </c>
      <c r="DB708" s="4">
        <f>IF(COUNTIF($BT$5:$BT708,"&gt;=2")&gt;1,DB707,BU708)</f>
        <v>0</v>
      </c>
      <c r="DC708" s="4">
        <f>IF(COUNTIF($BZ$5:$BZ708,"&gt;=2")&gt;1,DC707,BV708)</f>
        <v>0</v>
      </c>
      <c r="DD708" s="4">
        <f>IF(COUNTIF($BZ$5:$BZ708,"&gt;=2")&gt;1,DD707,BW708)</f>
        <v>0</v>
      </c>
      <c r="DE708" s="4">
        <f>IF(COUNTIF($BZ$5:$BZ708,"&gt;=2")&gt;1,DE707,BX708)</f>
        <v>320</v>
      </c>
      <c r="DF708" s="4">
        <f>IF(COUNTIF($BZ$5:$BZ708,"&gt;=2")&gt;1,DF707,BY708)</f>
        <v>77.999999999999986</v>
      </c>
      <c r="DG708" s="4">
        <f>IF(COUNTIF($BZ$5:$BZ708,"&gt;=2")&gt;1,DG707,BZ708)</f>
        <v>2</v>
      </c>
      <c r="DH708" s="4">
        <f t="shared" si="466"/>
        <v>0</v>
      </c>
      <c r="DI708" s="4">
        <f t="shared" si="467"/>
        <v>0</v>
      </c>
      <c r="DJ708" s="4">
        <f t="shared" si="468"/>
        <v>0</v>
      </c>
      <c r="DK708" s="4">
        <f t="shared" si="469"/>
        <v>237.65</v>
      </c>
      <c r="DL708" s="4">
        <f t="shared" si="470"/>
        <v>7.3500000000000068</v>
      </c>
      <c r="DM708" s="4">
        <f t="shared" si="471"/>
        <v>7</v>
      </c>
      <c r="DN708" s="4">
        <f t="shared" si="472"/>
        <v>13.999999999999998</v>
      </c>
      <c r="DO708" s="4">
        <f t="shared" si="473"/>
        <v>40</v>
      </c>
      <c r="DP708" s="4">
        <f t="shared" si="474"/>
        <v>400</v>
      </c>
      <c r="DQ708" s="4">
        <f t="shared" si="475"/>
        <v>245</v>
      </c>
      <c r="DS708" s="4">
        <v>704</v>
      </c>
      <c r="DT708" s="4">
        <f>$CK708+INDEX(节奏总纲!D$4:D$163,基础状态预估!$C$2)</f>
        <v>728.00483399593907</v>
      </c>
      <c r="DU708" s="4">
        <f>$CK708+INDEX(节奏总纲!E$4:E$163,基础状态预估!$C$2)</f>
        <v>722.28268396026408</v>
      </c>
      <c r="DV708" s="4">
        <f>$CK708+INDEX(节奏总纲!F$4:F$163,基础状态预估!$C$2)</f>
        <v>715.39220630709644</v>
      </c>
      <c r="DW708" s="4">
        <f>$CK708+INDEX(节奏总纲!G$4:G$163,基础状态预估!$C$2)</f>
        <v>707.03246816526348</v>
      </c>
      <c r="DX708" s="4">
        <f>$CK708+INDEX(节奏总纲!H$4:H$163,基础状态预估!$C$2)</f>
        <v>696.69453894381218</v>
      </c>
      <c r="DY708" s="4">
        <f t="shared" si="476"/>
        <v>11.899999999999999</v>
      </c>
      <c r="DZ708" s="4">
        <f t="shared" si="477"/>
        <v>33</v>
      </c>
      <c r="EA708" s="4">
        <f t="shared" si="478"/>
        <v>334.1</v>
      </c>
      <c r="EB708" s="4">
        <f t="shared" si="479"/>
        <v>317.64999999999998</v>
      </c>
      <c r="EC708" s="4">
        <f t="shared" si="480"/>
        <v>9.3500000000000068</v>
      </c>
    </row>
    <row r="709" spans="58:133" x14ac:dyDescent="0.15">
      <c r="BF709" s="4">
        <v>705</v>
      </c>
      <c r="BG709" s="4">
        <f t="shared" si="462"/>
        <v>493.49999999999994</v>
      </c>
      <c r="BH709" s="4">
        <f t="shared" si="463"/>
        <v>211.5</v>
      </c>
      <c r="BL709" s="4">
        <f t="shared" ref="BL709:BL772" si="481">IF($BH709&lt;2,0,($BF709-INDEX($BF$5:$BF$1004,MATCH(2,$BH$5:$BH$1004,1)))*$D$23)</f>
        <v>349.5</v>
      </c>
      <c r="BM709" s="4">
        <f t="shared" ref="BM709:BM772" si="482">IF($BH709&lt;2,0,($BF709-INDEX($BF$5:$BF$1004,MATCH(2,$BH$5:$BH$1004,1)))*$D$22)</f>
        <v>244.64999999999998</v>
      </c>
      <c r="BN709" s="4">
        <f t="shared" ref="BN709:BN772" si="483">IF($BH709&lt;2,0,($BF709-INDEX($BF$5:$BF$1004,MATCH(2,$BH$5:$BH$1004,1)))*$D$21)</f>
        <v>104.85</v>
      </c>
      <c r="BR709" s="4">
        <f t="shared" ref="BR709:BR772" si="484">IF($BN709&lt;2,0,($BF709-INDEX($BF$5:$BF$1004,MATCH(2,$BN$5:$BN$1004,1)))*$E$23)</f>
        <v>445.90000000000003</v>
      </c>
      <c r="BS709" s="4">
        <f t="shared" ref="BS709:BS772" si="485">IF($BN709&lt;2,0,($BF709-INDEX($BF$5:$BF$1004,MATCH(2,$BN$5:$BN$1004,1)))*$E$22)</f>
        <v>205.79999999999995</v>
      </c>
      <c r="BT709" s="4">
        <f t="shared" ref="BT709:BT772" si="486">IF($BN709&lt;2,0,($BF709-INDEX($BF$5:$BF$1004,MATCH(2,$BN$5:$BN$1004,1)))*$E$21)</f>
        <v>34.300000000000004</v>
      </c>
      <c r="BX709" s="4">
        <f t="shared" ref="BX709:BX772" si="487">IF($BT709&lt;2,0,($BF709-INDEX($BF$5:$BF$1004,MATCH(2,$BT$5:$BT$1004,1)))*$F$23)</f>
        <v>516.80000000000007</v>
      </c>
      <c r="BY709" s="4">
        <f t="shared" ref="BY709:BY772" si="488">IF($BT709&lt;2,0,($BF709-INDEX($BF$5:$BF$1004,MATCH(2,$BT$5:$BT$1004,1)))*$F$22)</f>
        <v>125.96999999999997</v>
      </c>
      <c r="BZ709" s="4">
        <f t="shared" ref="BZ709:BZ772" si="489">IF($BT709&lt;2,0,($BF709-INDEX($BF$5:$BF$1004,MATCH(2,$BT$5:$BT$1004,1)))*$F$21)</f>
        <v>3.23</v>
      </c>
      <c r="CD709" s="4">
        <f t="shared" ref="CD709:CD772" si="490">IF($BZ709&lt;2,0,($BF709-INDEX($BF$5:$BF$1004,MATCH(2,$BZ$5:$BZ$1004,1)))*$G$23)</f>
        <v>238.62</v>
      </c>
      <c r="CE709" s="4">
        <f t="shared" ref="CE709:CE772" si="491">IF($BZ709&lt;2,0,($BF709-INDEX($BF$5:$BF$1004,MATCH(2,$BZ$5:$BZ$1004,1)))*$G$22)</f>
        <v>7.3800000000000061</v>
      </c>
      <c r="CF709" s="4">
        <f>IF(COUNTIF($BH$5:$BH709,"&gt;=2")&lt;=1,SUM($BG709:$BK709)*C$8,CF708)</f>
        <v>151200</v>
      </c>
      <c r="CG709" s="4">
        <f>IF(COUNTIF($BN$5:$BN709,"&gt;=2")&lt;=1,SUM($BL709:$BP709)*D$8,CG708)</f>
        <v>604799.99999999988</v>
      </c>
      <c r="CH709" s="4">
        <f>IF(COUNTIF($BT$5:$BT709,"&gt;=2")&lt;=1,SUM($BQ709:$BU709)*E$8,CH708)</f>
        <v>2592000</v>
      </c>
      <c r="CI709" s="4">
        <f>IF(COUNTIF($BZ$5:$BZ709,"&gt;=2")&lt;=1,SUM($BV709:$BZ709)*F$8,CI708)</f>
        <v>34560000</v>
      </c>
      <c r="CJ709" s="4">
        <f t="shared" si="464"/>
        <v>21254400</v>
      </c>
      <c r="CK709" s="4">
        <f t="shared" si="465"/>
        <v>684.75</v>
      </c>
      <c r="CM709" s="4">
        <v>705</v>
      </c>
      <c r="CN709" s="4">
        <f>IF(COUNTIF($BH$5:$BH709,"&gt;=2")&gt;1,CN708,BG709)</f>
        <v>4.8999999999999995</v>
      </c>
      <c r="CO709" s="4">
        <f>IF(COUNTIF($BH$5:$BH709,"&gt;=2")&gt;1,CO708,BH709)</f>
        <v>2.1</v>
      </c>
      <c r="CP709" s="4">
        <f>IF(COUNTIF($BH$5:$BH709,"&gt;=2")&gt;1,CP708,BI709)</f>
        <v>0</v>
      </c>
      <c r="CQ709" s="4">
        <f>IF(COUNTIF($BH$5:$BH709,"&gt;=2")&gt;1,CQ708,BJ709)</f>
        <v>0</v>
      </c>
      <c r="CR709" s="4">
        <f>IF(COUNTIF($BH$5:$BH709,"&gt;=2")&gt;1,CR708,BK709)</f>
        <v>0</v>
      </c>
      <c r="CS709" s="4">
        <f>IF(COUNTIF($BN$5:$BN709,"&gt;=2")&gt;1,CS708,BL709)</f>
        <v>7</v>
      </c>
      <c r="CT709" s="4">
        <f>IF(COUNTIF($BN$5:$BN709,"&gt;=2")&gt;1,CT708,BM709)</f>
        <v>4.8999999999999995</v>
      </c>
      <c r="CU709" s="4">
        <f>IF(COUNTIF($BN$5:$BN709,"&gt;=2")&gt;1,CU708,BN709)</f>
        <v>2.1</v>
      </c>
      <c r="CV709" s="4">
        <f>IF(COUNTIF($BN$5:$BN709,"&gt;=2")&gt;1,CV708,BO709)</f>
        <v>0</v>
      </c>
      <c r="CW709" s="4">
        <f>IF(COUNTIF($BN$5:$BN709,"&gt;=2")&gt;1,CW708,BP709)</f>
        <v>0</v>
      </c>
      <c r="CX709" s="4">
        <f>IF(COUNTIF($BT$5:$BT709,"&gt;=2")&gt;1,CX708,BQ709)</f>
        <v>0</v>
      </c>
      <c r="CY709" s="4">
        <f>IF(COUNTIF($BT$5:$BT709,"&gt;=2")&gt;1,CY708,BR709)</f>
        <v>26</v>
      </c>
      <c r="CZ709" s="4">
        <f>IF(COUNTIF($BT$5:$BT709,"&gt;=2")&gt;1,CZ708,BS709)</f>
        <v>11.999999999999996</v>
      </c>
      <c r="DA709" s="4">
        <f>IF(COUNTIF($BT$5:$BT709,"&gt;=2")&gt;1,DA708,BT709)</f>
        <v>2</v>
      </c>
      <c r="DB709" s="4">
        <f>IF(COUNTIF($BT$5:$BT709,"&gt;=2")&gt;1,DB708,BU709)</f>
        <v>0</v>
      </c>
      <c r="DC709" s="4">
        <f>IF(COUNTIF($BZ$5:$BZ709,"&gt;=2")&gt;1,DC708,BV709)</f>
        <v>0</v>
      </c>
      <c r="DD709" s="4">
        <f>IF(COUNTIF($BZ$5:$BZ709,"&gt;=2")&gt;1,DD708,BW709)</f>
        <v>0</v>
      </c>
      <c r="DE709" s="4">
        <f>IF(COUNTIF($BZ$5:$BZ709,"&gt;=2")&gt;1,DE708,BX709)</f>
        <v>320</v>
      </c>
      <c r="DF709" s="4">
        <f>IF(COUNTIF($BZ$5:$BZ709,"&gt;=2")&gt;1,DF708,BY709)</f>
        <v>77.999999999999986</v>
      </c>
      <c r="DG709" s="4">
        <f>IF(COUNTIF($BZ$5:$BZ709,"&gt;=2")&gt;1,DG708,BZ709)</f>
        <v>2</v>
      </c>
      <c r="DH709" s="4">
        <f t="shared" si="466"/>
        <v>0</v>
      </c>
      <c r="DI709" s="4">
        <f t="shared" si="467"/>
        <v>0</v>
      </c>
      <c r="DJ709" s="4">
        <f t="shared" si="468"/>
        <v>0</v>
      </c>
      <c r="DK709" s="4">
        <f t="shared" si="469"/>
        <v>238.62</v>
      </c>
      <c r="DL709" s="4">
        <f t="shared" si="470"/>
        <v>7.3800000000000061</v>
      </c>
      <c r="DM709" s="4">
        <f t="shared" si="471"/>
        <v>7</v>
      </c>
      <c r="DN709" s="4">
        <f t="shared" si="472"/>
        <v>13.999999999999998</v>
      </c>
      <c r="DO709" s="4">
        <f t="shared" si="473"/>
        <v>40</v>
      </c>
      <c r="DP709" s="4">
        <f t="shared" si="474"/>
        <v>400</v>
      </c>
      <c r="DQ709" s="4">
        <f t="shared" si="475"/>
        <v>246</v>
      </c>
      <c r="DS709" s="4">
        <v>705</v>
      </c>
      <c r="DT709" s="4">
        <f>$CK709+INDEX(节奏总纲!D$4:D$163,基础状态预估!$C$2)</f>
        <v>729.00483399593907</v>
      </c>
      <c r="DU709" s="4">
        <f>$CK709+INDEX(节奏总纲!E$4:E$163,基础状态预估!$C$2)</f>
        <v>723.28268396026408</v>
      </c>
      <c r="DV709" s="4">
        <f>$CK709+INDEX(节奏总纲!F$4:F$163,基础状态预估!$C$2)</f>
        <v>716.39220630709644</v>
      </c>
      <c r="DW709" s="4">
        <f>$CK709+INDEX(节奏总纲!G$4:G$163,基础状态预估!$C$2)</f>
        <v>708.03246816526348</v>
      </c>
      <c r="DX709" s="4">
        <f>$CK709+INDEX(节奏总纲!H$4:H$163,基础状态预估!$C$2)</f>
        <v>697.69453894381218</v>
      </c>
      <c r="DY709" s="4">
        <f t="shared" si="476"/>
        <v>11.899999999999999</v>
      </c>
      <c r="DZ709" s="4">
        <f t="shared" si="477"/>
        <v>33</v>
      </c>
      <c r="EA709" s="4">
        <f t="shared" si="478"/>
        <v>334.1</v>
      </c>
      <c r="EB709" s="4">
        <f t="shared" si="479"/>
        <v>318.62</v>
      </c>
      <c r="EC709" s="4">
        <f t="shared" si="480"/>
        <v>9.3800000000000061</v>
      </c>
    </row>
    <row r="710" spans="58:133" x14ac:dyDescent="0.15">
      <c r="BF710" s="4">
        <v>706</v>
      </c>
      <c r="BG710" s="4">
        <f t="shared" ref="BG710:BG773" si="492">$BF710*$C$22</f>
        <v>494.2</v>
      </c>
      <c r="BH710" s="4">
        <f t="shared" ref="BH710:BH773" si="493">$BF710*$C$21</f>
        <v>211.79999999999998</v>
      </c>
      <c r="BL710" s="4">
        <f t="shared" si="481"/>
        <v>350</v>
      </c>
      <c r="BM710" s="4">
        <f t="shared" si="482"/>
        <v>244.99999999999997</v>
      </c>
      <c r="BN710" s="4">
        <f t="shared" si="483"/>
        <v>105</v>
      </c>
      <c r="BR710" s="4">
        <f t="shared" si="484"/>
        <v>446.55</v>
      </c>
      <c r="BS710" s="4">
        <f t="shared" si="485"/>
        <v>206.09999999999997</v>
      </c>
      <c r="BT710" s="4">
        <f t="shared" si="486"/>
        <v>34.35</v>
      </c>
      <c r="BX710" s="4">
        <f t="shared" si="487"/>
        <v>517.6</v>
      </c>
      <c r="BY710" s="4">
        <f t="shared" si="488"/>
        <v>126.16499999999996</v>
      </c>
      <c r="BZ710" s="4">
        <f t="shared" si="489"/>
        <v>3.2349999999999999</v>
      </c>
      <c r="CD710" s="4">
        <f t="shared" si="490"/>
        <v>239.59</v>
      </c>
      <c r="CE710" s="4">
        <f t="shared" si="491"/>
        <v>7.4100000000000064</v>
      </c>
      <c r="CF710" s="4">
        <f>IF(COUNTIF($BH$5:$BH710,"&gt;=2")&lt;=1,SUM($BG710:$BK710)*C$8,CF709)</f>
        <v>151200</v>
      </c>
      <c r="CG710" s="4">
        <f>IF(COUNTIF($BN$5:$BN710,"&gt;=2")&lt;=1,SUM($BL710:$BP710)*D$8,CG709)</f>
        <v>604799.99999999988</v>
      </c>
      <c r="CH710" s="4">
        <f>IF(COUNTIF($BT$5:$BT710,"&gt;=2")&lt;=1,SUM($BQ710:$BU710)*E$8,CH709)</f>
        <v>2592000</v>
      </c>
      <c r="CI710" s="4">
        <f>IF(COUNTIF($BZ$5:$BZ710,"&gt;=2")&lt;=1,SUM($BV710:$BZ710)*F$8,CI709)</f>
        <v>34560000</v>
      </c>
      <c r="CJ710" s="4">
        <f t="shared" ref="CJ710:CJ773" si="494">SUM($CA710:$CE710)*G$8</f>
        <v>21340800</v>
      </c>
      <c r="CK710" s="4">
        <f t="shared" ref="CK710:CK773" si="495">SUM(CF710:CJ710)/86400</f>
        <v>685.75</v>
      </c>
      <c r="CM710" s="4">
        <v>706</v>
      </c>
      <c r="CN710" s="4">
        <f>IF(COUNTIF($BH$5:$BH710,"&gt;=2")&gt;1,CN709,BG710)</f>
        <v>4.8999999999999995</v>
      </c>
      <c r="CO710" s="4">
        <f>IF(COUNTIF($BH$5:$BH710,"&gt;=2")&gt;1,CO709,BH710)</f>
        <v>2.1</v>
      </c>
      <c r="CP710" s="4">
        <f>IF(COUNTIF($BH$5:$BH710,"&gt;=2")&gt;1,CP709,BI710)</f>
        <v>0</v>
      </c>
      <c r="CQ710" s="4">
        <f>IF(COUNTIF($BH$5:$BH710,"&gt;=2")&gt;1,CQ709,BJ710)</f>
        <v>0</v>
      </c>
      <c r="CR710" s="4">
        <f>IF(COUNTIF($BH$5:$BH710,"&gt;=2")&gt;1,CR709,BK710)</f>
        <v>0</v>
      </c>
      <c r="CS710" s="4">
        <f>IF(COUNTIF($BN$5:$BN710,"&gt;=2")&gt;1,CS709,BL710)</f>
        <v>7</v>
      </c>
      <c r="CT710" s="4">
        <f>IF(COUNTIF($BN$5:$BN710,"&gt;=2")&gt;1,CT709,BM710)</f>
        <v>4.8999999999999995</v>
      </c>
      <c r="CU710" s="4">
        <f>IF(COUNTIF($BN$5:$BN710,"&gt;=2")&gt;1,CU709,BN710)</f>
        <v>2.1</v>
      </c>
      <c r="CV710" s="4">
        <f>IF(COUNTIF($BN$5:$BN710,"&gt;=2")&gt;1,CV709,BO710)</f>
        <v>0</v>
      </c>
      <c r="CW710" s="4">
        <f>IF(COUNTIF($BN$5:$BN710,"&gt;=2")&gt;1,CW709,BP710)</f>
        <v>0</v>
      </c>
      <c r="CX710" s="4">
        <f>IF(COUNTIF($BT$5:$BT710,"&gt;=2")&gt;1,CX709,BQ710)</f>
        <v>0</v>
      </c>
      <c r="CY710" s="4">
        <f>IF(COUNTIF($BT$5:$BT710,"&gt;=2")&gt;1,CY709,BR710)</f>
        <v>26</v>
      </c>
      <c r="CZ710" s="4">
        <f>IF(COUNTIF($BT$5:$BT710,"&gt;=2")&gt;1,CZ709,BS710)</f>
        <v>11.999999999999996</v>
      </c>
      <c r="DA710" s="4">
        <f>IF(COUNTIF($BT$5:$BT710,"&gt;=2")&gt;1,DA709,BT710)</f>
        <v>2</v>
      </c>
      <c r="DB710" s="4">
        <f>IF(COUNTIF($BT$5:$BT710,"&gt;=2")&gt;1,DB709,BU710)</f>
        <v>0</v>
      </c>
      <c r="DC710" s="4">
        <f>IF(COUNTIF($BZ$5:$BZ710,"&gt;=2")&gt;1,DC709,BV710)</f>
        <v>0</v>
      </c>
      <c r="DD710" s="4">
        <f>IF(COUNTIF($BZ$5:$BZ710,"&gt;=2")&gt;1,DD709,BW710)</f>
        <v>0</v>
      </c>
      <c r="DE710" s="4">
        <f>IF(COUNTIF($BZ$5:$BZ710,"&gt;=2")&gt;1,DE709,BX710)</f>
        <v>320</v>
      </c>
      <c r="DF710" s="4">
        <f>IF(COUNTIF($BZ$5:$BZ710,"&gt;=2")&gt;1,DF709,BY710)</f>
        <v>77.999999999999986</v>
      </c>
      <c r="DG710" s="4">
        <f>IF(COUNTIF($BZ$5:$BZ710,"&gt;=2")&gt;1,DG709,BZ710)</f>
        <v>2</v>
      </c>
      <c r="DH710" s="4">
        <f t="shared" ref="DH710:DH773" si="496">CA710</f>
        <v>0</v>
      </c>
      <c r="DI710" s="4">
        <f t="shared" ref="DI710:DI773" si="497">CB710</f>
        <v>0</v>
      </c>
      <c r="DJ710" s="4">
        <f t="shared" ref="DJ710:DJ773" si="498">CC710</f>
        <v>0</v>
      </c>
      <c r="DK710" s="4">
        <f t="shared" ref="DK710:DK773" si="499">CD710</f>
        <v>239.59</v>
      </c>
      <c r="DL710" s="4">
        <f t="shared" ref="DL710:DL773" si="500">CE710</f>
        <v>7.4100000000000064</v>
      </c>
      <c r="DM710" s="4">
        <f t="shared" ref="DM710:DM773" si="501">SUM($CN710:$CR710)</f>
        <v>7</v>
      </c>
      <c r="DN710" s="4">
        <f t="shared" ref="DN710:DN773" si="502">SUM($CS710:$CW710)</f>
        <v>13.999999999999998</v>
      </c>
      <c r="DO710" s="4">
        <f t="shared" ref="DO710:DO773" si="503">SUM($CX710:$DB710)</f>
        <v>40</v>
      </c>
      <c r="DP710" s="4">
        <f t="shared" ref="DP710:DP773" si="504">SUM($DC710:$DG710)</f>
        <v>400</v>
      </c>
      <c r="DQ710" s="4">
        <f t="shared" ref="DQ710:DQ773" si="505">SUM($DH710:$DL710)</f>
        <v>247</v>
      </c>
      <c r="DS710" s="4">
        <v>706</v>
      </c>
      <c r="DT710" s="4">
        <f>$CK710+INDEX(节奏总纲!D$4:D$163,基础状态预估!$C$2)</f>
        <v>730.00483399593907</v>
      </c>
      <c r="DU710" s="4">
        <f>$CK710+INDEX(节奏总纲!E$4:E$163,基础状态预估!$C$2)</f>
        <v>724.28268396026408</v>
      </c>
      <c r="DV710" s="4">
        <f>$CK710+INDEX(节奏总纲!F$4:F$163,基础状态预估!$C$2)</f>
        <v>717.39220630709644</v>
      </c>
      <c r="DW710" s="4">
        <f>$CK710+INDEX(节奏总纲!G$4:G$163,基础状态预估!$C$2)</f>
        <v>709.03246816526348</v>
      </c>
      <c r="DX710" s="4">
        <f>$CK710+INDEX(节奏总纲!H$4:H$163,基础状态预估!$C$2)</f>
        <v>698.69453894381218</v>
      </c>
      <c r="DY710" s="4">
        <f t="shared" ref="DY710:DY773" si="506">CN710+CS710+CX710+DC710+DH710</f>
        <v>11.899999999999999</v>
      </c>
      <c r="DZ710" s="4">
        <f t="shared" ref="DZ710:DZ773" si="507">CO710+CT710+CY710+DD710+DI710</f>
        <v>33</v>
      </c>
      <c r="EA710" s="4">
        <f t="shared" ref="EA710:EA773" si="508">CP710+CU710+CZ710+DE710+DJ710</f>
        <v>334.1</v>
      </c>
      <c r="EB710" s="4">
        <f t="shared" ref="EB710:EB773" si="509">CQ710+CV710+DA710+DF710+DK710</f>
        <v>319.58999999999997</v>
      </c>
      <c r="EC710" s="4">
        <f t="shared" ref="EC710:EC773" si="510">CR710+CW710+DB710+DG710+DL710</f>
        <v>9.4100000000000072</v>
      </c>
    </row>
    <row r="711" spans="58:133" x14ac:dyDescent="0.15">
      <c r="BF711" s="4">
        <v>707</v>
      </c>
      <c r="BG711" s="4">
        <f t="shared" si="492"/>
        <v>494.9</v>
      </c>
      <c r="BH711" s="4">
        <f t="shared" si="493"/>
        <v>212.1</v>
      </c>
      <c r="BL711" s="4">
        <f t="shared" si="481"/>
        <v>350.5</v>
      </c>
      <c r="BM711" s="4">
        <f t="shared" si="482"/>
        <v>245.35</v>
      </c>
      <c r="BN711" s="4">
        <f t="shared" si="483"/>
        <v>105.14999999999999</v>
      </c>
      <c r="BR711" s="4">
        <f t="shared" si="484"/>
        <v>447.2</v>
      </c>
      <c r="BS711" s="4">
        <f t="shared" si="485"/>
        <v>206.39999999999995</v>
      </c>
      <c r="BT711" s="4">
        <f t="shared" si="486"/>
        <v>34.4</v>
      </c>
      <c r="BX711" s="4">
        <f t="shared" si="487"/>
        <v>518.4</v>
      </c>
      <c r="BY711" s="4">
        <f t="shared" si="488"/>
        <v>126.35999999999997</v>
      </c>
      <c r="BZ711" s="4">
        <f t="shared" si="489"/>
        <v>3.24</v>
      </c>
      <c r="CD711" s="4">
        <f t="shared" si="490"/>
        <v>240.56</v>
      </c>
      <c r="CE711" s="4">
        <f t="shared" si="491"/>
        <v>7.4400000000000066</v>
      </c>
      <c r="CF711" s="4">
        <f>IF(COUNTIF($BH$5:$BH711,"&gt;=2")&lt;=1,SUM($BG711:$BK711)*C$8,CF710)</f>
        <v>151200</v>
      </c>
      <c r="CG711" s="4">
        <f>IF(COUNTIF($BN$5:$BN711,"&gt;=2")&lt;=1,SUM($BL711:$BP711)*D$8,CG710)</f>
        <v>604799.99999999988</v>
      </c>
      <c r="CH711" s="4">
        <f>IF(COUNTIF($BT$5:$BT711,"&gt;=2")&lt;=1,SUM($BQ711:$BU711)*E$8,CH710)</f>
        <v>2592000</v>
      </c>
      <c r="CI711" s="4">
        <f>IF(COUNTIF($BZ$5:$BZ711,"&gt;=2")&lt;=1,SUM($BV711:$BZ711)*F$8,CI710)</f>
        <v>34560000</v>
      </c>
      <c r="CJ711" s="4">
        <f t="shared" si="494"/>
        <v>21427200</v>
      </c>
      <c r="CK711" s="4">
        <f t="shared" si="495"/>
        <v>686.75</v>
      </c>
      <c r="CM711" s="4">
        <v>707</v>
      </c>
      <c r="CN711" s="4">
        <f>IF(COUNTIF($BH$5:$BH711,"&gt;=2")&gt;1,CN710,BG711)</f>
        <v>4.8999999999999995</v>
      </c>
      <c r="CO711" s="4">
        <f>IF(COUNTIF($BH$5:$BH711,"&gt;=2")&gt;1,CO710,BH711)</f>
        <v>2.1</v>
      </c>
      <c r="CP711" s="4">
        <f>IF(COUNTIF($BH$5:$BH711,"&gt;=2")&gt;1,CP710,BI711)</f>
        <v>0</v>
      </c>
      <c r="CQ711" s="4">
        <f>IF(COUNTIF($BH$5:$BH711,"&gt;=2")&gt;1,CQ710,BJ711)</f>
        <v>0</v>
      </c>
      <c r="CR711" s="4">
        <f>IF(COUNTIF($BH$5:$BH711,"&gt;=2")&gt;1,CR710,BK711)</f>
        <v>0</v>
      </c>
      <c r="CS711" s="4">
        <f>IF(COUNTIF($BN$5:$BN711,"&gt;=2")&gt;1,CS710,BL711)</f>
        <v>7</v>
      </c>
      <c r="CT711" s="4">
        <f>IF(COUNTIF($BN$5:$BN711,"&gt;=2")&gt;1,CT710,BM711)</f>
        <v>4.8999999999999995</v>
      </c>
      <c r="CU711" s="4">
        <f>IF(COUNTIF($BN$5:$BN711,"&gt;=2")&gt;1,CU710,BN711)</f>
        <v>2.1</v>
      </c>
      <c r="CV711" s="4">
        <f>IF(COUNTIF($BN$5:$BN711,"&gt;=2")&gt;1,CV710,BO711)</f>
        <v>0</v>
      </c>
      <c r="CW711" s="4">
        <f>IF(COUNTIF($BN$5:$BN711,"&gt;=2")&gt;1,CW710,BP711)</f>
        <v>0</v>
      </c>
      <c r="CX711" s="4">
        <f>IF(COUNTIF($BT$5:$BT711,"&gt;=2")&gt;1,CX710,BQ711)</f>
        <v>0</v>
      </c>
      <c r="CY711" s="4">
        <f>IF(COUNTIF($BT$5:$BT711,"&gt;=2")&gt;1,CY710,BR711)</f>
        <v>26</v>
      </c>
      <c r="CZ711" s="4">
        <f>IF(COUNTIF($BT$5:$BT711,"&gt;=2")&gt;1,CZ710,BS711)</f>
        <v>11.999999999999996</v>
      </c>
      <c r="DA711" s="4">
        <f>IF(COUNTIF($BT$5:$BT711,"&gt;=2")&gt;1,DA710,BT711)</f>
        <v>2</v>
      </c>
      <c r="DB711" s="4">
        <f>IF(COUNTIF($BT$5:$BT711,"&gt;=2")&gt;1,DB710,BU711)</f>
        <v>0</v>
      </c>
      <c r="DC711" s="4">
        <f>IF(COUNTIF($BZ$5:$BZ711,"&gt;=2")&gt;1,DC710,BV711)</f>
        <v>0</v>
      </c>
      <c r="DD711" s="4">
        <f>IF(COUNTIF($BZ$5:$BZ711,"&gt;=2")&gt;1,DD710,BW711)</f>
        <v>0</v>
      </c>
      <c r="DE711" s="4">
        <f>IF(COUNTIF($BZ$5:$BZ711,"&gt;=2")&gt;1,DE710,BX711)</f>
        <v>320</v>
      </c>
      <c r="DF711" s="4">
        <f>IF(COUNTIF($BZ$5:$BZ711,"&gt;=2")&gt;1,DF710,BY711)</f>
        <v>77.999999999999986</v>
      </c>
      <c r="DG711" s="4">
        <f>IF(COUNTIF($BZ$5:$BZ711,"&gt;=2")&gt;1,DG710,BZ711)</f>
        <v>2</v>
      </c>
      <c r="DH711" s="4">
        <f t="shared" si="496"/>
        <v>0</v>
      </c>
      <c r="DI711" s="4">
        <f t="shared" si="497"/>
        <v>0</v>
      </c>
      <c r="DJ711" s="4">
        <f t="shared" si="498"/>
        <v>0</v>
      </c>
      <c r="DK711" s="4">
        <f t="shared" si="499"/>
        <v>240.56</v>
      </c>
      <c r="DL711" s="4">
        <f t="shared" si="500"/>
        <v>7.4400000000000066</v>
      </c>
      <c r="DM711" s="4">
        <f t="shared" si="501"/>
        <v>7</v>
      </c>
      <c r="DN711" s="4">
        <f t="shared" si="502"/>
        <v>13.999999999999998</v>
      </c>
      <c r="DO711" s="4">
        <f t="shared" si="503"/>
        <v>40</v>
      </c>
      <c r="DP711" s="4">
        <f t="shared" si="504"/>
        <v>400</v>
      </c>
      <c r="DQ711" s="4">
        <f t="shared" si="505"/>
        <v>248</v>
      </c>
      <c r="DS711" s="4">
        <v>707</v>
      </c>
      <c r="DT711" s="4">
        <f>$CK711+INDEX(节奏总纲!D$4:D$163,基础状态预估!$C$2)</f>
        <v>731.00483399593907</v>
      </c>
      <c r="DU711" s="4">
        <f>$CK711+INDEX(节奏总纲!E$4:E$163,基础状态预估!$C$2)</f>
        <v>725.28268396026408</v>
      </c>
      <c r="DV711" s="4">
        <f>$CK711+INDEX(节奏总纲!F$4:F$163,基础状态预估!$C$2)</f>
        <v>718.39220630709644</v>
      </c>
      <c r="DW711" s="4">
        <f>$CK711+INDEX(节奏总纲!G$4:G$163,基础状态预估!$C$2)</f>
        <v>710.03246816526348</v>
      </c>
      <c r="DX711" s="4">
        <f>$CK711+INDEX(节奏总纲!H$4:H$163,基础状态预估!$C$2)</f>
        <v>699.69453894381218</v>
      </c>
      <c r="DY711" s="4">
        <f t="shared" si="506"/>
        <v>11.899999999999999</v>
      </c>
      <c r="DZ711" s="4">
        <f t="shared" si="507"/>
        <v>33</v>
      </c>
      <c r="EA711" s="4">
        <f t="shared" si="508"/>
        <v>334.1</v>
      </c>
      <c r="EB711" s="4">
        <f t="shared" si="509"/>
        <v>320.56</v>
      </c>
      <c r="EC711" s="4">
        <f t="shared" si="510"/>
        <v>9.4400000000000066</v>
      </c>
    </row>
    <row r="712" spans="58:133" x14ac:dyDescent="0.15">
      <c r="BF712" s="4">
        <v>708</v>
      </c>
      <c r="BG712" s="4">
        <f t="shared" si="492"/>
        <v>495.59999999999997</v>
      </c>
      <c r="BH712" s="4">
        <f t="shared" si="493"/>
        <v>212.4</v>
      </c>
      <c r="BL712" s="4">
        <f t="shared" si="481"/>
        <v>351</v>
      </c>
      <c r="BM712" s="4">
        <f t="shared" si="482"/>
        <v>245.7</v>
      </c>
      <c r="BN712" s="4">
        <f t="shared" si="483"/>
        <v>105.3</v>
      </c>
      <c r="BR712" s="4">
        <f t="shared" si="484"/>
        <v>447.85</v>
      </c>
      <c r="BS712" s="4">
        <f t="shared" si="485"/>
        <v>206.69999999999996</v>
      </c>
      <c r="BT712" s="4">
        <f t="shared" si="486"/>
        <v>34.450000000000003</v>
      </c>
      <c r="BX712" s="4">
        <f t="shared" si="487"/>
        <v>519.20000000000005</v>
      </c>
      <c r="BY712" s="4">
        <f t="shared" si="488"/>
        <v>126.55499999999996</v>
      </c>
      <c r="BZ712" s="4">
        <f t="shared" si="489"/>
        <v>3.2450000000000001</v>
      </c>
      <c r="CD712" s="4">
        <f t="shared" si="490"/>
        <v>241.53</v>
      </c>
      <c r="CE712" s="4">
        <f t="shared" si="491"/>
        <v>7.4700000000000069</v>
      </c>
      <c r="CF712" s="4">
        <f>IF(COUNTIF($BH$5:$BH712,"&gt;=2")&lt;=1,SUM($BG712:$BK712)*C$8,CF711)</f>
        <v>151200</v>
      </c>
      <c r="CG712" s="4">
        <f>IF(COUNTIF($BN$5:$BN712,"&gt;=2")&lt;=1,SUM($BL712:$BP712)*D$8,CG711)</f>
        <v>604799.99999999988</v>
      </c>
      <c r="CH712" s="4">
        <f>IF(COUNTIF($BT$5:$BT712,"&gt;=2")&lt;=1,SUM($BQ712:$BU712)*E$8,CH711)</f>
        <v>2592000</v>
      </c>
      <c r="CI712" s="4">
        <f>IF(COUNTIF($BZ$5:$BZ712,"&gt;=2")&lt;=1,SUM($BV712:$BZ712)*F$8,CI711)</f>
        <v>34560000</v>
      </c>
      <c r="CJ712" s="4">
        <f t="shared" si="494"/>
        <v>21513600</v>
      </c>
      <c r="CK712" s="4">
        <f t="shared" si="495"/>
        <v>687.75</v>
      </c>
      <c r="CM712" s="4">
        <v>708</v>
      </c>
      <c r="CN712" s="4">
        <f>IF(COUNTIF($BH$5:$BH712,"&gt;=2")&gt;1,CN711,BG712)</f>
        <v>4.8999999999999995</v>
      </c>
      <c r="CO712" s="4">
        <f>IF(COUNTIF($BH$5:$BH712,"&gt;=2")&gt;1,CO711,BH712)</f>
        <v>2.1</v>
      </c>
      <c r="CP712" s="4">
        <f>IF(COUNTIF($BH$5:$BH712,"&gt;=2")&gt;1,CP711,BI712)</f>
        <v>0</v>
      </c>
      <c r="CQ712" s="4">
        <f>IF(COUNTIF($BH$5:$BH712,"&gt;=2")&gt;1,CQ711,BJ712)</f>
        <v>0</v>
      </c>
      <c r="CR712" s="4">
        <f>IF(COUNTIF($BH$5:$BH712,"&gt;=2")&gt;1,CR711,BK712)</f>
        <v>0</v>
      </c>
      <c r="CS712" s="4">
        <f>IF(COUNTIF($BN$5:$BN712,"&gt;=2")&gt;1,CS711,BL712)</f>
        <v>7</v>
      </c>
      <c r="CT712" s="4">
        <f>IF(COUNTIF($BN$5:$BN712,"&gt;=2")&gt;1,CT711,BM712)</f>
        <v>4.8999999999999995</v>
      </c>
      <c r="CU712" s="4">
        <f>IF(COUNTIF($BN$5:$BN712,"&gt;=2")&gt;1,CU711,BN712)</f>
        <v>2.1</v>
      </c>
      <c r="CV712" s="4">
        <f>IF(COUNTIF($BN$5:$BN712,"&gt;=2")&gt;1,CV711,BO712)</f>
        <v>0</v>
      </c>
      <c r="CW712" s="4">
        <f>IF(COUNTIF($BN$5:$BN712,"&gt;=2")&gt;1,CW711,BP712)</f>
        <v>0</v>
      </c>
      <c r="CX712" s="4">
        <f>IF(COUNTIF($BT$5:$BT712,"&gt;=2")&gt;1,CX711,BQ712)</f>
        <v>0</v>
      </c>
      <c r="CY712" s="4">
        <f>IF(COUNTIF($BT$5:$BT712,"&gt;=2")&gt;1,CY711,BR712)</f>
        <v>26</v>
      </c>
      <c r="CZ712" s="4">
        <f>IF(COUNTIF($BT$5:$BT712,"&gt;=2")&gt;1,CZ711,BS712)</f>
        <v>11.999999999999996</v>
      </c>
      <c r="DA712" s="4">
        <f>IF(COUNTIF($BT$5:$BT712,"&gt;=2")&gt;1,DA711,BT712)</f>
        <v>2</v>
      </c>
      <c r="DB712" s="4">
        <f>IF(COUNTIF($BT$5:$BT712,"&gt;=2")&gt;1,DB711,BU712)</f>
        <v>0</v>
      </c>
      <c r="DC712" s="4">
        <f>IF(COUNTIF($BZ$5:$BZ712,"&gt;=2")&gt;1,DC711,BV712)</f>
        <v>0</v>
      </c>
      <c r="DD712" s="4">
        <f>IF(COUNTIF($BZ$5:$BZ712,"&gt;=2")&gt;1,DD711,BW712)</f>
        <v>0</v>
      </c>
      <c r="DE712" s="4">
        <f>IF(COUNTIF($BZ$5:$BZ712,"&gt;=2")&gt;1,DE711,BX712)</f>
        <v>320</v>
      </c>
      <c r="DF712" s="4">
        <f>IF(COUNTIF($BZ$5:$BZ712,"&gt;=2")&gt;1,DF711,BY712)</f>
        <v>77.999999999999986</v>
      </c>
      <c r="DG712" s="4">
        <f>IF(COUNTIF($BZ$5:$BZ712,"&gt;=2")&gt;1,DG711,BZ712)</f>
        <v>2</v>
      </c>
      <c r="DH712" s="4">
        <f t="shared" si="496"/>
        <v>0</v>
      </c>
      <c r="DI712" s="4">
        <f t="shared" si="497"/>
        <v>0</v>
      </c>
      <c r="DJ712" s="4">
        <f t="shared" si="498"/>
        <v>0</v>
      </c>
      <c r="DK712" s="4">
        <f t="shared" si="499"/>
        <v>241.53</v>
      </c>
      <c r="DL712" s="4">
        <f t="shared" si="500"/>
        <v>7.4700000000000069</v>
      </c>
      <c r="DM712" s="4">
        <f t="shared" si="501"/>
        <v>7</v>
      </c>
      <c r="DN712" s="4">
        <f t="shared" si="502"/>
        <v>13.999999999999998</v>
      </c>
      <c r="DO712" s="4">
        <f t="shared" si="503"/>
        <v>40</v>
      </c>
      <c r="DP712" s="4">
        <f t="shared" si="504"/>
        <v>400</v>
      </c>
      <c r="DQ712" s="4">
        <f t="shared" si="505"/>
        <v>249</v>
      </c>
      <c r="DS712" s="4">
        <v>708</v>
      </c>
      <c r="DT712" s="4">
        <f>$CK712+INDEX(节奏总纲!D$4:D$163,基础状态预估!$C$2)</f>
        <v>732.00483399593907</v>
      </c>
      <c r="DU712" s="4">
        <f>$CK712+INDEX(节奏总纲!E$4:E$163,基础状态预估!$C$2)</f>
        <v>726.28268396026408</v>
      </c>
      <c r="DV712" s="4">
        <f>$CK712+INDEX(节奏总纲!F$4:F$163,基础状态预估!$C$2)</f>
        <v>719.39220630709644</v>
      </c>
      <c r="DW712" s="4">
        <f>$CK712+INDEX(节奏总纲!G$4:G$163,基础状态预估!$C$2)</f>
        <v>711.03246816526348</v>
      </c>
      <c r="DX712" s="4">
        <f>$CK712+INDEX(节奏总纲!H$4:H$163,基础状态预估!$C$2)</f>
        <v>700.69453894381218</v>
      </c>
      <c r="DY712" s="4">
        <f t="shared" si="506"/>
        <v>11.899999999999999</v>
      </c>
      <c r="DZ712" s="4">
        <f t="shared" si="507"/>
        <v>33</v>
      </c>
      <c r="EA712" s="4">
        <f t="shared" si="508"/>
        <v>334.1</v>
      </c>
      <c r="EB712" s="4">
        <f t="shared" si="509"/>
        <v>321.52999999999997</v>
      </c>
      <c r="EC712" s="4">
        <f t="shared" si="510"/>
        <v>9.470000000000006</v>
      </c>
    </row>
    <row r="713" spans="58:133" x14ac:dyDescent="0.15">
      <c r="BF713" s="4">
        <v>709</v>
      </c>
      <c r="BG713" s="4">
        <f t="shared" si="492"/>
        <v>496.29999999999995</v>
      </c>
      <c r="BH713" s="4">
        <f t="shared" si="493"/>
        <v>212.7</v>
      </c>
      <c r="BL713" s="4">
        <f t="shared" si="481"/>
        <v>351.5</v>
      </c>
      <c r="BM713" s="4">
        <f t="shared" si="482"/>
        <v>246.04999999999998</v>
      </c>
      <c r="BN713" s="4">
        <f t="shared" si="483"/>
        <v>105.45</v>
      </c>
      <c r="BR713" s="4">
        <f t="shared" si="484"/>
        <v>448.5</v>
      </c>
      <c r="BS713" s="4">
        <f t="shared" si="485"/>
        <v>206.99999999999994</v>
      </c>
      <c r="BT713" s="4">
        <f t="shared" si="486"/>
        <v>34.5</v>
      </c>
      <c r="BX713" s="4">
        <f t="shared" si="487"/>
        <v>520</v>
      </c>
      <c r="BY713" s="4">
        <f t="shared" si="488"/>
        <v>126.74999999999997</v>
      </c>
      <c r="BZ713" s="4">
        <f t="shared" si="489"/>
        <v>3.25</v>
      </c>
      <c r="CD713" s="4">
        <f t="shared" si="490"/>
        <v>242.5</v>
      </c>
      <c r="CE713" s="4">
        <f t="shared" si="491"/>
        <v>7.5000000000000071</v>
      </c>
      <c r="CF713" s="4">
        <f>IF(COUNTIF($BH$5:$BH713,"&gt;=2")&lt;=1,SUM($BG713:$BK713)*C$8,CF712)</f>
        <v>151200</v>
      </c>
      <c r="CG713" s="4">
        <f>IF(COUNTIF($BN$5:$BN713,"&gt;=2")&lt;=1,SUM($BL713:$BP713)*D$8,CG712)</f>
        <v>604799.99999999988</v>
      </c>
      <c r="CH713" s="4">
        <f>IF(COUNTIF($BT$5:$BT713,"&gt;=2")&lt;=1,SUM($BQ713:$BU713)*E$8,CH712)</f>
        <v>2592000</v>
      </c>
      <c r="CI713" s="4">
        <f>IF(COUNTIF($BZ$5:$BZ713,"&gt;=2")&lt;=1,SUM($BV713:$BZ713)*F$8,CI712)</f>
        <v>34560000</v>
      </c>
      <c r="CJ713" s="4">
        <f t="shared" si="494"/>
        <v>21600000</v>
      </c>
      <c r="CK713" s="4">
        <f t="shared" si="495"/>
        <v>688.75</v>
      </c>
      <c r="CM713" s="4">
        <v>709</v>
      </c>
      <c r="CN713" s="4">
        <f>IF(COUNTIF($BH$5:$BH713,"&gt;=2")&gt;1,CN712,BG713)</f>
        <v>4.8999999999999995</v>
      </c>
      <c r="CO713" s="4">
        <f>IF(COUNTIF($BH$5:$BH713,"&gt;=2")&gt;1,CO712,BH713)</f>
        <v>2.1</v>
      </c>
      <c r="CP713" s="4">
        <f>IF(COUNTIF($BH$5:$BH713,"&gt;=2")&gt;1,CP712,BI713)</f>
        <v>0</v>
      </c>
      <c r="CQ713" s="4">
        <f>IF(COUNTIF($BH$5:$BH713,"&gt;=2")&gt;1,CQ712,BJ713)</f>
        <v>0</v>
      </c>
      <c r="CR713" s="4">
        <f>IF(COUNTIF($BH$5:$BH713,"&gt;=2")&gt;1,CR712,BK713)</f>
        <v>0</v>
      </c>
      <c r="CS713" s="4">
        <f>IF(COUNTIF($BN$5:$BN713,"&gt;=2")&gt;1,CS712,BL713)</f>
        <v>7</v>
      </c>
      <c r="CT713" s="4">
        <f>IF(COUNTIF($BN$5:$BN713,"&gt;=2")&gt;1,CT712,BM713)</f>
        <v>4.8999999999999995</v>
      </c>
      <c r="CU713" s="4">
        <f>IF(COUNTIF($BN$5:$BN713,"&gt;=2")&gt;1,CU712,BN713)</f>
        <v>2.1</v>
      </c>
      <c r="CV713" s="4">
        <f>IF(COUNTIF($BN$5:$BN713,"&gt;=2")&gt;1,CV712,BO713)</f>
        <v>0</v>
      </c>
      <c r="CW713" s="4">
        <f>IF(COUNTIF($BN$5:$BN713,"&gt;=2")&gt;1,CW712,BP713)</f>
        <v>0</v>
      </c>
      <c r="CX713" s="4">
        <f>IF(COUNTIF($BT$5:$BT713,"&gt;=2")&gt;1,CX712,BQ713)</f>
        <v>0</v>
      </c>
      <c r="CY713" s="4">
        <f>IF(COUNTIF($BT$5:$BT713,"&gt;=2")&gt;1,CY712,BR713)</f>
        <v>26</v>
      </c>
      <c r="CZ713" s="4">
        <f>IF(COUNTIF($BT$5:$BT713,"&gt;=2")&gt;1,CZ712,BS713)</f>
        <v>11.999999999999996</v>
      </c>
      <c r="DA713" s="4">
        <f>IF(COUNTIF($BT$5:$BT713,"&gt;=2")&gt;1,DA712,BT713)</f>
        <v>2</v>
      </c>
      <c r="DB713" s="4">
        <f>IF(COUNTIF($BT$5:$BT713,"&gt;=2")&gt;1,DB712,BU713)</f>
        <v>0</v>
      </c>
      <c r="DC713" s="4">
        <f>IF(COUNTIF($BZ$5:$BZ713,"&gt;=2")&gt;1,DC712,BV713)</f>
        <v>0</v>
      </c>
      <c r="DD713" s="4">
        <f>IF(COUNTIF($BZ$5:$BZ713,"&gt;=2")&gt;1,DD712,BW713)</f>
        <v>0</v>
      </c>
      <c r="DE713" s="4">
        <f>IF(COUNTIF($BZ$5:$BZ713,"&gt;=2")&gt;1,DE712,BX713)</f>
        <v>320</v>
      </c>
      <c r="DF713" s="4">
        <f>IF(COUNTIF($BZ$5:$BZ713,"&gt;=2")&gt;1,DF712,BY713)</f>
        <v>77.999999999999986</v>
      </c>
      <c r="DG713" s="4">
        <f>IF(COUNTIF($BZ$5:$BZ713,"&gt;=2")&gt;1,DG712,BZ713)</f>
        <v>2</v>
      </c>
      <c r="DH713" s="4">
        <f t="shared" si="496"/>
        <v>0</v>
      </c>
      <c r="DI713" s="4">
        <f t="shared" si="497"/>
        <v>0</v>
      </c>
      <c r="DJ713" s="4">
        <f t="shared" si="498"/>
        <v>0</v>
      </c>
      <c r="DK713" s="4">
        <f t="shared" si="499"/>
        <v>242.5</v>
      </c>
      <c r="DL713" s="4">
        <f t="shared" si="500"/>
        <v>7.5000000000000071</v>
      </c>
      <c r="DM713" s="4">
        <f t="shared" si="501"/>
        <v>7</v>
      </c>
      <c r="DN713" s="4">
        <f t="shared" si="502"/>
        <v>13.999999999999998</v>
      </c>
      <c r="DO713" s="4">
        <f t="shared" si="503"/>
        <v>40</v>
      </c>
      <c r="DP713" s="4">
        <f t="shared" si="504"/>
        <v>400</v>
      </c>
      <c r="DQ713" s="4">
        <f t="shared" si="505"/>
        <v>250</v>
      </c>
      <c r="DS713" s="4">
        <v>709</v>
      </c>
      <c r="DT713" s="4">
        <f>$CK713+INDEX(节奏总纲!D$4:D$163,基础状态预估!$C$2)</f>
        <v>733.00483399593907</v>
      </c>
      <c r="DU713" s="4">
        <f>$CK713+INDEX(节奏总纲!E$4:E$163,基础状态预估!$C$2)</f>
        <v>727.28268396026408</v>
      </c>
      <c r="DV713" s="4">
        <f>$CK713+INDEX(节奏总纲!F$4:F$163,基础状态预估!$C$2)</f>
        <v>720.39220630709644</v>
      </c>
      <c r="DW713" s="4">
        <f>$CK713+INDEX(节奏总纲!G$4:G$163,基础状态预估!$C$2)</f>
        <v>712.03246816526348</v>
      </c>
      <c r="DX713" s="4">
        <f>$CK713+INDEX(节奏总纲!H$4:H$163,基础状态预估!$C$2)</f>
        <v>701.69453894381218</v>
      </c>
      <c r="DY713" s="4">
        <f t="shared" si="506"/>
        <v>11.899999999999999</v>
      </c>
      <c r="DZ713" s="4">
        <f t="shared" si="507"/>
        <v>33</v>
      </c>
      <c r="EA713" s="4">
        <f t="shared" si="508"/>
        <v>334.1</v>
      </c>
      <c r="EB713" s="4">
        <f t="shared" si="509"/>
        <v>322.5</v>
      </c>
      <c r="EC713" s="4">
        <f t="shared" si="510"/>
        <v>9.5000000000000071</v>
      </c>
    </row>
    <row r="714" spans="58:133" x14ac:dyDescent="0.15">
      <c r="BF714" s="4">
        <v>710</v>
      </c>
      <c r="BG714" s="4">
        <f t="shared" si="492"/>
        <v>496.99999999999994</v>
      </c>
      <c r="BH714" s="4">
        <f t="shared" si="493"/>
        <v>213</v>
      </c>
      <c r="BL714" s="4">
        <f t="shared" si="481"/>
        <v>352</v>
      </c>
      <c r="BM714" s="4">
        <f t="shared" si="482"/>
        <v>246.39999999999998</v>
      </c>
      <c r="BN714" s="4">
        <f t="shared" si="483"/>
        <v>105.6</v>
      </c>
      <c r="BR714" s="4">
        <f t="shared" si="484"/>
        <v>449.15000000000003</v>
      </c>
      <c r="BS714" s="4">
        <f t="shared" si="485"/>
        <v>207.29999999999995</v>
      </c>
      <c r="BT714" s="4">
        <f t="shared" si="486"/>
        <v>34.550000000000004</v>
      </c>
      <c r="BX714" s="4">
        <f t="shared" si="487"/>
        <v>520.80000000000007</v>
      </c>
      <c r="BY714" s="4">
        <f t="shared" si="488"/>
        <v>126.94499999999996</v>
      </c>
      <c r="BZ714" s="4">
        <f t="shared" si="489"/>
        <v>3.2549999999999999</v>
      </c>
      <c r="CD714" s="4">
        <f t="shared" si="490"/>
        <v>243.47</v>
      </c>
      <c r="CE714" s="4">
        <f t="shared" si="491"/>
        <v>7.5300000000000065</v>
      </c>
      <c r="CF714" s="4">
        <f>IF(COUNTIF($BH$5:$BH714,"&gt;=2")&lt;=1,SUM($BG714:$BK714)*C$8,CF713)</f>
        <v>151200</v>
      </c>
      <c r="CG714" s="4">
        <f>IF(COUNTIF($BN$5:$BN714,"&gt;=2")&lt;=1,SUM($BL714:$BP714)*D$8,CG713)</f>
        <v>604799.99999999988</v>
      </c>
      <c r="CH714" s="4">
        <f>IF(COUNTIF($BT$5:$BT714,"&gt;=2")&lt;=1,SUM($BQ714:$BU714)*E$8,CH713)</f>
        <v>2592000</v>
      </c>
      <c r="CI714" s="4">
        <f>IF(COUNTIF($BZ$5:$BZ714,"&gt;=2")&lt;=1,SUM($BV714:$BZ714)*F$8,CI713)</f>
        <v>34560000</v>
      </c>
      <c r="CJ714" s="4">
        <f t="shared" si="494"/>
        <v>21686400</v>
      </c>
      <c r="CK714" s="4">
        <f t="shared" si="495"/>
        <v>689.75</v>
      </c>
      <c r="CM714" s="4">
        <v>710</v>
      </c>
      <c r="CN714" s="4">
        <f>IF(COUNTIF($BH$5:$BH714,"&gt;=2")&gt;1,CN713,BG714)</f>
        <v>4.8999999999999995</v>
      </c>
      <c r="CO714" s="4">
        <f>IF(COUNTIF($BH$5:$BH714,"&gt;=2")&gt;1,CO713,BH714)</f>
        <v>2.1</v>
      </c>
      <c r="CP714" s="4">
        <f>IF(COUNTIF($BH$5:$BH714,"&gt;=2")&gt;1,CP713,BI714)</f>
        <v>0</v>
      </c>
      <c r="CQ714" s="4">
        <f>IF(COUNTIF($BH$5:$BH714,"&gt;=2")&gt;1,CQ713,BJ714)</f>
        <v>0</v>
      </c>
      <c r="CR714" s="4">
        <f>IF(COUNTIF($BH$5:$BH714,"&gt;=2")&gt;1,CR713,BK714)</f>
        <v>0</v>
      </c>
      <c r="CS714" s="4">
        <f>IF(COUNTIF($BN$5:$BN714,"&gt;=2")&gt;1,CS713,BL714)</f>
        <v>7</v>
      </c>
      <c r="CT714" s="4">
        <f>IF(COUNTIF($BN$5:$BN714,"&gt;=2")&gt;1,CT713,BM714)</f>
        <v>4.8999999999999995</v>
      </c>
      <c r="CU714" s="4">
        <f>IF(COUNTIF($BN$5:$BN714,"&gt;=2")&gt;1,CU713,BN714)</f>
        <v>2.1</v>
      </c>
      <c r="CV714" s="4">
        <f>IF(COUNTIF($BN$5:$BN714,"&gt;=2")&gt;1,CV713,BO714)</f>
        <v>0</v>
      </c>
      <c r="CW714" s="4">
        <f>IF(COUNTIF($BN$5:$BN714,"&gt;=2")&gt;1,CW713,BP714)</f>
        <v>0</v>
      </c>
      <c r="CX714" s="4">
        <f>IF(COUNTIF($BT$5:$BT714,"&gt;=2")&gt;1,CX713,BQ714)</f>
        <v>0</v>
      </c>
      <c r="CY714" s="4">
        <f>IF(COUNTIF($BT$5:$BT714,"&gt;=2")&gt;1,CY713,BR714)</f>
        <v>26</v>
      </c>
      <c r="CZ714" s="4">
        <f>IF(COUNTIF($BT$5:$BT714,"&gt;=2")&gt;1,CZ713,BS714)</f>
        <v>11.999999999999996</v>
      </c>
      <c r="DA714" s="4">
        <f>IF(COUNTIF($BT$5:$BT714,"&gt;=2")&gt;1,DA713,BT714)</f>
        <v>2</v>
      </c>
      <c r="DB714" s="4">
        <f>IF(COUNTIF($BT$5:$BT714,"&gt;=2")&gt;1,DB713,BU714)</f>
        <v>0</v>
      </c>
      <c r="DC714" s="4">
        <f>IF(COUNTIF($BZ$5:$BZ714,"&gt;=2")&gt;1,DC713,BV714)</f>
        <v>0</v>
      </c>
      <c r="DD714" s="4">
        <f>IF(COUNTIF($BZ$5:$BZ714,"&gt;=2")&gt;1,DD713,BW714)</f>
        <v>0</v>
      </c>
      <c r="DE714" s="4">
        <f>IF(COUNTIF($BZ$5:$BZ714,"&gt;=2")&gt;1,DE713,BX714)</f>
        <v>320</v>
      </c>
      <c r="DF714" s="4">
        <f>IF(COUNTIF($BZ$5:$BZ714,"&gt;=2")&gt;1,DF713,BY714)</f>
        <v>77.999999999999986</v>
      </c>
      <c r="DG714" s="4">
        <f>IF(COUNTIF($BZ$5:$BZ714,"&gt;=2")&gt;1,DG713,BZ714)</f>
        <v>2</v>
      </c>
      <c r="DH714" s="4">
        <f t="shared" si="496"/>
        <v>0</v>
      </c>
      <c r="DI714" s="4">
        <f t="shared" si="497"/>
        <v>0</v>
      </c>
      <c r="DJ714" s="4">
        <f t="shared" si="498"/>
        <v>0</v>
      </c>
      <c r="DK714" s="4">
        <f t="shared" si="499"/>
        <v>243.47</v>
      </c>
      <c r="DL714" s="4">
        <f t="shared" si="500"/>
        <v>7.5300000000000065</v>
      </c>
      <c r="DM714" s="4">
        <f t="shared" si="501"/>
        <v>7</v>
      </c>
      <c r="DN714" s="4">
        <f t="shared" si="502"/>
        <v>13.999999999999998</v>
      </c>
      <c r="DO714" s="4">
        <f t="shared" si="503"/>
        <v>40</v>
      </c>
      <c r="DP714" s="4">
        <f t="shared" si="504"/>
        <v>400</v>
      </c>
      <c r="DQ714" s="4">
        <f t="shared" si="505"/>
        <v>251</v>
      </c>
      <c r="DS714" s="4">
        <v>710</v>
      </c>
      <c r="DT714" s="4">
        <f>$CK714+INDEX(节奏总纲!D$4:D$163,基础状态预估!$C$2)</f>
        <v>734.00483399593907</v>
      </c>
      <c r="DU714" s="4">
        <f>$CK714+INDEX(节奏总纲!E$4:E$163,基础状态预估!$C$2)</f>
        <v>728.28268396026408</v>
      </c>
      <c r="DV714" s="4">
        <f>$CK714+INDEX(节奏总纲!F$4:F$163,基础状态预估!$C$2)</f>
        <v>721.39220630709644</v>
      </c>
      <c r="DW714" s="4">
        <f>$CK714+INDEX(节奏总纲!G$4:G$163,基础状态预估!$C$2)</f>
        <v>713.03246816526348</v>
      </c>
      <c r="DX714" s="4">
        <f>$CK714+INDEX(节奏总纲!H$4:H$163,基础状态预估!$C$2)</f>
        <v>702.69453894381218</v>
      </c>
      <c r="DY714" s="4">
        <f t="shared" si="506"/>
        <v>11.899999999999999</v>
      </c>
      <c r="DZ714" s="4">
        <f t="shared" si="507"/>
        <v>33</v>
      </c>
      <c r="EA714" s="4">
        <f t="shared" si="508"/>
        <v>334.1</v>
      </c>
      <c r="EB714" s="4">
        <f t="shared" si="509"/>
        <v>323.46999999999997</v>
      </c>
      <c r="EC714" s="4">
        <f t="shared" si="510"/>
        <v>9.5300000000000065</v>
      </c>
    </row>
    <row r="715" spans="58:133" x14ac:dyDescent="0.15">
      <c r="BF715" s="4">
        <v>711</v>
      </c>
      <c r="BG715" s="4">
        <f t="shared" si="492"/>
        <v>497.7</v>
      </c>
      <c r="BH715" s="4">
        <f t="shared" si="493"/>
        <v>213.29999999999998</v>
      </c>
      <c r="BL715" s="4">
        <f t="shared" si="481"/>
        <v>352.5</v>
      </c>
      <c r="BM715" s="4">
        <f t="shared" si="482"/>
        <v>246.74999999999997</v>
      </c>
      <c r="BN715" s="4">
        <f t="shared" si="483"/>
        <v>105.75</v>
      </c>
      <c r="BR715" s="4">
        <f t="shared" si="484"/>
        <v>449.8</v>
      </c>
      <c r="BS715" s="4">
        <f t="shared" si="485"/>
        <v>207.59999999999997</v>
      </c>
      <c r="BT715" s="4">
        <f t="shared" si="486"/>
        <v>34.6</v>
      </c>
      <c r="BX715" s="4">
        <f t="shared" si="487"/>
        <v>521.6</v>
      </c>
      <c r="BY715" s="4">
        <f t="shared" si="488"/>
        <v>127.13999999999997</v>
      </c>
      <c r="BZ715" s="4">
        <f t="shared" si="489"/>
        <v>3.2600000000000002</v>
      </c>
      <c r="CD715" s="4">
        <f t="shared" si="490"/>
        <v>244.44</v>
      </c>
      <c r="CE715" s="4">
        <f t="shared" si="491"/>
        <v>7.5600000000000067</v>
      </c>
      <c r="CF715" s="4">
        <f>IF(COUNTIF($BH$5:$BH715,"&gt;=2")&lt;=1,SUM($BG715:$BK715)*C$8,CF714)</f>
        <v>151200</v>
      </c>
      <c r="CG715" s="4">
        <f>IF(COUNTIF($BN$5:$BN715,"&gt;=2")&lt;=1,SUM($BL715:$BP715)*D$8,CG714)</f>
        <v>604799.99999999988</v>
      </c>
      <c r="CH715" s="4">
        <f>IF(COUNTIF($BT$5:$BT715,"&gt;=2")&lt;=1,SUM($BQ715:$BU715)*E$8,CH714)</f>
        <v>2592000</v>
      </c>
      <c r="CI715" s="4">
        <f>IF(COUNTIF($BZ$5:$BZ715,"&gt;=2")&lt;=1,SUM($BV715:$BZ715)*F$8,CI714)</f>
        <v>34560000</v>
      </c>
      <c r="CJ715" s="4">
        <f t="shared" si="494"/>
        <v>21772800</v>
      </c>
      <c r="CK715" s="4">
        <f t="shared" si="495"/>
        <v>690.75</v>
      </c>
      <c r="CM715" s="4">
        <v>711</v>
      </c>
      <c r="CN715" s="4">
        <f>IF(COUNTIF($BH$5:$BH715,"&gt;=2")&gt;1,CN714,BG715)</f>
        <v>4.8999999999999995</v>
      </c>
      <c r="CO715" s="4">
        <f>IF(COUNTIF($BH$5:$BH715,"&gt;=2")&gt;1,CO714,BH715)</f>
        <v>2.1</v>
      </c>
      <c r="CP715" s="4">
        <f>IF(COUNTIF($BH$5:$BH715,"&gt;=2")&gt;1,CP714,BI715)</f>
        <v>0</v>
      </c>
      <c r="CQ715" s="4">
        <f>IF(COUNTIF($BH$5:$BH715,"&gt;=2")&gt;1,CQ714,BJ715)</f>
        <v>0</v>
      </c>
      <c r="CR715" s="4">
        <f>IF(COUNTIF($BH$5:$BH715,"&gt;=2")&gt;1,CR714,BK715)</f>
        <v>0</v>
      </c>
      <c r="CS715" s="4">
        <f>IF(COUNTIF($BN$5:$BN715,"&gt;=2")&gt;1,CS714,BL715)</f>
        <v>7</v>
      </c>
      <c r="CT715" s="4">
        <f>IF(COUNTIF($BN$5:$BN715,"&gt;=2")&gt;1,CT714,BM715)</f>
        <v>4.8999999999999995</v>
      </c>
      <c r="CU715" s="4">
        <f>IF(COUNTIF($BN$5:$BN715,"&gt;=2")&gt;1,CU714,BN715)</f>
        <v>2.1</v>
      </c>
      <c r="CV715" s="4">
        <f>IF(COUNTIF($BN$5:$BN715,"&gt;=2")&gt;1,CV714,BO715)</f>
        <v>0</v>
      </c>
      <c r="CW715" s="4">
        <f>IF(COUNTIF($BN$5:$BN715,"&gt;=2")&gt;1,CW714,BP715)</f>
        <v>0</v>
      </c>
      <c r="CX715" s="4">
        <f>IF(COUNTIF($BT$5:$BT715,"&gt;=2")&gt;1,CX714,BQ715)</f>
        <v>0</v>
      </c>
      <c r="CY715" s="4">
        <f>IF(COUNTIF($BT$5:$BT715,"&gt;=2")&gt;1,CY714,BR715)</f>
        <v>26</v>
      </c>
      <c r="CZ715" s="4">
        <f>IF(COUNTIF($BT$5:$BT715,"&gt;=2")&gt;1,CZ714,BS715)</f>
        <v>11.999999999999996</v>
      </c>
      <c r="DA715" s="4">
        <f>IF(COUNTIF($BT$5:$BT715,"&gt;=2")&gt;1,DA714,BT715)</f>
        <v>2</v>
      </c>
      <c r="DB715" s="4">
        <f>IF(COUNTIF($BT$5:$BT715,"&gt;=2")&gt;1,DB714,BU715)</f>
        <v>0</v>
      </c>
      <c r="DC715" s="4">
        <f>IF(COUNTIF($BZ$5:$BZ715,"&gt;=2")&gt;1,DC714,BV715)</f>
        <v>0</v>
      </c>
      <c r="DD715" s="4">
        <f>IF(COUNTIF($BZ$5:$BZ715,"&gt;=2")&gt;1,DD714,BW715)</f>
        <v>0</v>
      </c>
      <c r="DE715" s="4">
        <f>IF(COUNTIF($BZ$5:$BZ715,"&gt;=2")&gt;1,DE714,BX715)</f>
        <v>320</v>
      </c>
      <c r="DF715" s="4">
        <f>IF(COUNTIF($BZ$5:$BZ715,"&gt;=2")&gt;1,DF714,BY715)</f>
        <v>77.999999999999986</v>
      </c>
      <c r="DG715" s="4">
        <f>IF(COUNTIF($BZ$5:$BZ715,"&gt;=2")&gt;1,DG714,BZ715)</f>
        <v>2</v>
      </c>
      <c r="DH715" s="4">
        <f t="shared" si="496"/>
        <v>0</v>
      </c>
      <c r="DI715" s="4">
        <f t="shared" si="497"/>
        <v>0</v>
      </c>
      <c r="DJ715" s="4">
        <f t="shared" si="498"/>
        <v>0</v>
      </c>
      <c r="DK715" s="4">
        <f t="shared" si="499"/>
        <v>244.44</v>
      </c>
      <c r="DL715" s="4">
        <f t="shared" si="500"/>
        <v>7.5600000000000067</v>
      </c>
      <c r="DM715" s="4">
        <f t="shared" si="501"/>
        <v>7</v>
      </c>
      <c r="DN715" s="4">
        <f t="shared" si="502"/>
        <v>13.999999999999998</v>
      </c>
      <c r="DO715" s="4">
        <f t="shared" si="503"/>
        <v>40</v>
      </c>
      <c r="DP715" s="4">
        <f t="shared" si="504"/>
        <v>400</v>
      </c>
      <c r="DQ715" s="4">
        <f t="shared" si="505"/>
        <v>252</v>
      </c>
      <c r="DS715" s="4">
        <v>711</v>
      </c>
      <c r="DT715" s="4">
        <f>$CK715+INDEX(节奏总纲!D$4:D$163,基础状态预估!$C$2)</f>
        <v>735.00483399593907</v>
      </c>
      <c r="DU715" s="4">
        <f>$CK715+INDEX(节奏总纲!E$4:E$163,基础状态预估!$C$2)</f>
        <v>729.28268396026408</v>
      </c>
      <c r="DV715" s="4">
        <f>$CK715+INDEX(节奏总纲!F$4:F$163,基础状态预估!$C$2)</f>
        <v>722.39220630709644</v>
      </c>
      <c r="DW715" s="4">
        <f>$CK715+INDEX(节奏总纲!G$4:G$163,基础状态预估!$C$2)</f>
        <v>714.03246816526348</v>
      </c>
      <c r="DX715" s="4">
        <f>$CK715+INDEX(节奏总纲!H$4:H$163,基础状态预估!$C$2)</f>
        <v>703.69453894381218</v>
      </c>
      <c r="DY715" s="4">
        <f t="shared" si="506"/>
        <v>11.899999999999999</v>
      </c>
      <c r="DZ715" s="4">
        <f t="shared" si="507"/>
        <v>33</v>
      </c>
      <c r="EA715" s="4">
        <f t="shared" si="508"/>
        <v>334.1</v>
      </c>
      <c r="EB715" s="4">
        <f t="shared" si="509"/>
        <v>324.44</v>
      </c>
      <c r="EC715" s="4">
        <f t="shared" si="510"/>
        <v>9.5600000000000058</v>
      </c>
    </row>
    <row r="716" spans="58:133" x14ac:dyDescent="0.15">
      <c r="BF716" s="4">
        <v>712</v>
      </c>
      <c r="BG716" s="4">
        <f t="shared" si="492"/>
        <v>498.4</v>
      </c>
      <c r="BH716" s="4">
        <f t="shared" si="493"/>
        <v>213.6</v>
      </c>
      <c r="BL716" s="4">
        <f t="shared" si="481"/>
        <v>353</v>
      </c>
      <c r="BM716" s="4">
        <f t="shared" si="482"/>
        <v>247.1</v>
      </c>
      <c r="BN716" s="4">
        <f t="shared" si="483"/>
        <v>105.89999999999999</v>
      </c>
      <c r="BR716" s="4">
        <f t="shared" si="484"/>
        <v>450.45</v>
      </c>
      <c r="BS716" s="4">
        <f t="shared" si="485"/>
        <v>207.89999999999995</v>
      </c>
      <c r="BT716" s="4">
        <f t="shared" si="486"/>
        <v>34.65</v>
      </c>
      <c r="BX716" s="4">
        <f t="shared" si="487"/>
        <v>522.4</v>
      </c>
      <c r="BY716" s="4">
        <f t="shared" si="488"/>
        <v>127.33499999999997</v>
      </c>
      <c r="BZ716" s="4">
        <f t="shared" si="489"/>
        <v>3.2650000000000001</v>
      </c>
      <c r="CD716" s="4">
        <f t="shared" si="490"/>
        <v>245.41</v>
      </c>
      <c r="CE716" s="4">
        <f t="shared" si="491"/>
        <v>7.590000000000007</v>
      </c>
      <c r="CF716" s="4">
        <f>IF(COUNTIF($BH$5:$BH716,"&gt;=2")&lt;=1,SUM($BG716:$BK716)*C$8,CF715)</f>
        <v>151200</v>
      </c>
      <c r="CG716" s="4">
        <f>IF(COUNTIF($BN$5:$BN716,"&gt;=2")&lt;=1,SUM($BL716:$BP716)*D$8,CG715)</f>
        <v>604799.99999999988</v>
      </c>
      <c r="CH716" s="4">
        <f>IF(COUNTIF($BT$5:$BT716,"&gt;=2")&lt;=1,SUM($BQ716:$BU716)*E$8,CH715)</f>
        <v>2592000</v>
      </c>
      <c r="CI716" s="4">
        <f>IF(COUNTIF($BZ$5:$BZ716,"&gt;=2")&lt;=1,SUM($BV716:$BZ716)*F$8,CI715)</f>
        <v>34560000</v>
      </c>
      <c r="CJ716" s="4">
        <f t="shared" si="494"/>
        <v>21859200</v>
      </c>
      <c r="CK716" s="4">
        <f t="shared" si="495"/>
        <v>691.75</v>
      </c>
      <c r="CM716" s="4">
        <v>712</v>
      </c>
      <c r="CN716" s="4">
        <f>IF(COUNTIF($BH$5:$BH716,"&gt;=2")&gt;1,CN715,BG716)</f>
        <v>4.8999999999999995</v>
      </c>
      <c r="CO716" s="4">
        <f>IF(COUNTIF($BH$5:$BH716,"&gt;=2")&gt;1,CO715,BH716)</f>
        <v>2.1</v>
      </c>
      <c r="CP716" s="4">
        <f>IF(COUNTIF($BH$5:$BH716,"&gt;=2")&gt;1,CP715,BI716)</f>
        <v>0</v>
      </c>
      <c r="CQ716" s="4">
        <f>IF(COUNTIF($BH$5:$BH716,"&gt;=2")&gt;1,CQ715,BJ716)</f>
        <v>0</v>
      </c>
      <c r="CR716" s="4">
        <f>IF(COUNTIF($BH$5:$BH716,"&gt;=2")&gt;1,CR715,BK716)</f>
        <v>0</v>
      </c>
      <c r="CS716" s="4">
        <f>IF(COUNTIF($BN$5:$BN716,"&gt;=2")&gt;1,CS715,BL716)</f>
        <v>7</v>
      </c>
      <c r="CT716" s="4">
        <f>IF(COUNTIF($BN$5:$BN716,"&gt;=2")&gt;1,CT715,BM716)</f>
        <v>4.8999999999999995</v>
      </c>
      <c r="CU716" s="4">
        <f>IF(COUNTIF($BN$5:$BN716,"&gt;=2")&gt;1,CU715,BN716)</f>
        <v>2.1</v>
      </c>
      <c r="CV716" s="4">
        <f>IF(COUNTIF($BN$5:$BN716,"&gt;=2")&gt;1,CV715,BO716)</f>
        <v>0</v>
      </c>
      <c r="CW716" s="4">
        <f>IF(COUNTIF($BN$5:$BN716,"&gt;=2")&gt;1,CW715,BP716)</f>
        <v>0</v>
      </c>
      <c r="CX716" s="4">
        <f>IF(COUNTIF($BT$5:$BT716,"&gt;=2")&gt;1,CX715,BQ716)</f>
        <v>0</v>
      </c>
      <c r="CY716" s="4">
        <f>IF(COUNTIF($BT$5:$BT716,"&gt;=2")&gt;1,CY715,BR716)</f>
        <v>26</v>
      </c>
      <c r="CZ716" s="4">
        <f>IF(COUNTIF($BT$5:$BT716,"&gt;=2")&gt;1,CZ715,BS716)</f>
        <v>11.999999999999996</v>
      </c>
      <c r="DA716" s="4">
        <f>IF(COUNTIF($BT$5:$BT716,"&gt;=2")&gt;1,DA715,BT716)</f>
        <v>2</v>
      </c>
      <c r="DB716" s="4">
        <f>IF(COUNTIF($BT$5:$BT716,"&gt;=2")&gt;1,DB715,BU716)</f>
        <v>0</v>
      </c>
      <c r="DC716" s="4">
        <f>IF(COUNTIF($BZ$5:$BZ716,"&gt;=2")&gt;1,DC715,BV716)</f>
        <v>0</v>
      </c>
      <c r="DD716" s="4">
        <f>IF(COUNTIF($BZ$5:$BZ716,"&gt;=2")&gt;1,DD715,BW716)</f>
        <v>0</v>
      </c>
      <c r="DE716" s="4">
        <f>IF(COUNTIF($BZ$5:$BZ716,"&gt;=2")&gt;1,DE715,BX716)</f>
        <v>320</v>
      </c>
      <c r="DF716" s="4">
        <f>IF(COUNTIF($BZ$5:$BZ716,"&gt;=2")&gt;1,DF715,BY716)</f>
        <v>77.999999999999986</v>
      </c>
      <c r="DG716" s="4">
        <f>IF(COUNTIF($BZ$5:$BZ716,"&gt;=2")&gt;1,DG715,BZ716)</f>
        <v>2</v>
      </c>
      <c r="DH716" s="4">
        <f t="shared" si="496"/>
        <v>0</v>
      </c>
      <c r="DI716" s="4">
        <f t="shared" si="497"/>
        <v>0</v>
      </c>
      <c r="DJ716" s="4">
        <f t="shared" si="498"/>
        <v>0</v>
      </c>
      <c r="DK716" s="4">
        <f t="shared" si="499"/>
        <v>245.41</v>
      </c>
      <c r="DL716" s="4">
        <f t="shared" si="500"/>
        <v>7.590000000000007</v>
      </c>
      <c r="DM716" s="4">
        <f t="shared" si="501"/>
        <v>7</v>
      </c>
      <c r="DN716" s="4">
        <f t="shared" si="502"/>
        <v>13.999999999999998</v>
      </c>
      <c r="DO716" s="4">
        <f t="shared" si="503"/>
        <v>40</v>
      </c>
      <c r="DP716" s="4">
        <f t="shared" si="504"/>
        <v>400</v>
      </c>
      <c r="DQ716" s="4">
        <f t="shared" si="505"/>
        <v>253</v>
      </c>
      <c r="DS716" s="4">
        <v>712</v>
      </c>
      <c r="DT716" s="4">
        <f>$CK716+INDEX(节奏总纲!D$4:D$163,基础状态预估!$C$2)</f>
        <v>736.00483399593907</v>
      </c>
      <c r="DU716" s="4">
        <f>$CK716+INDEX(节奏总纲!E$4:E$163,基础状态预估!$C$2)</f>
        <v>730.28268396026408</v>
      </c>
      <c r="DV716" s="4">
        <f>$CK716+INDEX(节奏总纲!F$4:F$163,基础状态预估!$C$2)</f>
        <v>723.39220630709644</v>
      </c>
      <c r="DW716" s="4">
        <f>$CK716+INDEX(节奏总纲!G$4:G$163,基础状态预估!$C$2)</f>
        <v>715.03246816526348</v>
      </c>
      <c r="DX716" s="4">
        <f>$CK716+INDEX(节奏总纲!H$4:H$163,基础状态预估!$C$2)</f>
        <v>704.69453894381218</v>
      </c>
      <c r="DY716" s="4">
        <f t="shared" si="506"/>
        <v>11.899999999999999</v>
      </c>
      <c r="DZ716" s="4">
        <f t="shared" si="507"/>
        <v>33</v>
      </c>
      <c r="EA716" s="4">
        <f t="shared" si="508"/>
        <v>334.1</v>
      </c>
      <c r="EB716" s="4">
        <f t="shared" si="509"/>
        <v>325.40999999999997</v>
      </c>
      <c r="EC716" s="4">
        <f t="shared" si="510"/>
        <v>9.590000000000007</v>
      </c>
    </row>
    <row r="717" spans="58:133" x14ac:dyDescent="0.15">
      <c r="BF717" s="4">
        <v>713</v>
      </c>
      <c r="BG717" s="4">
        <f t="shared" si="492"/>
        <v>499.09999999999997</v>
      </c>
      <c r="BH717" s="4">
        <f t="shared" si="493"/>
        <v>213.9</v>
      </c>
      <c r="BL717" s="4">
        <f t="shared" si="481"/>
        <v>353.5</v>
      </c>
      <c r="BM717" s="4">
        <f t="shared" si="482"/>
        <v>247.45</v>
      </c>
      <c r="BN717" s="4">
        <f t="shared" si="483"/>
        <v>106.05</v>
      </c>
      <c r="BR717" s="4">
        <f t="shared" si="484"/>
        <v>451.1</v>
      </c>
      <c r="BS717" s="4">
        <f t="shared" si="485"/>
        <v>208.19999999999996</v>
      </c>
      <c r="BT717" s="4">
        <f t="shared" si="486"/>
        <v>34.700000000000003</v>
      </c>
      <c r="BX717" s="4">
        <f t="shared" si="487"/>
        <v>523.20000000000005</v>
      </c>
      <c r="BY717" s="4">
        <f t="shared" si="488"/>
        <v>127.52999999999997</v>
      </c>
      <c r="BZ717" s="4">
        <f t="shared" si="489"/>
        <v>3.27</v>
      </c>
      <c r="CD717" s="4">
        <f t="shared" si="490"/>
        <v>246.38</v>
      </c>
      <c r="CE717" s="4">
        <f t="shared" si="491"/>
        <v>7.6200000000000063</v>
      </c>
      <c r="CF717" s="4">
        <f>IF(COUNTIF($BH$5:$BH717,"&gt;=2")&lt;=1,SUM($BG717:$BK717)*C$8,CF716)</f>
        <v>151200</v>
      </c>
      <c r="CG717" s="4">
        <f>IF(COUNTIF($BN$5:$BN717,"&gt;=2")&lt;=1,SUM($BL717:$BP717)*D$8,CG716)</f>
        <v>604799.99999999988</v>
      </c>
      <c r="CH717" s="4">
        <f>IF(COUNTIF($BT$5:$BT717,"&gt;=2")&lt;=1,SUM($BQ717:$BU717)*E$8,CH716)</f>
        <v>2592000</v>
      </c>
      <c r="CI717" s="4">
        <f>IF(COUNTIF($BZ$5:$BZ717,"&gt;=2")&lt;=1,SUM($BV717:$BZ717)*F$8,CI716)</f>
        <v>34560000</v>
      </c>
      <c r="CJ717" s="4">
        <f t="shared" si="494"/>
        <v>21945600</v>
      </c>
      <c r="CK717" s="4">
        <f t="shared" si="495"/>
        <v>692.75</v>
      </c>
      <c r="CM717" s="4">
        <v>713</v>
      </c>
      <c r="CN717" s="4">
        <f>IF(COUNTIF($BH$5:$BH717,"&gt;=2")&gt;1,CN716,BG717)</f>
        <v>4.8999999999999995</v>
      </c>
      <c r="CO717" s="4">
        <f>IF(COUNTIF($BH$5:$BH717,"&gt;=2")&gt;1,CO716,BH717)</f>
        <v>2.1</v>
      </c>
      <c r="CP717" s="4">
        <f>IF(COUNTIF($BH$5:$BH717,"&gt;=2")&gt;1,CP716,BI717)</f>
        <v>0</v>
      </c>
      <c r="CQ717" s="4">
        <f>IF(COUNTIF($BH$5:$BH717,"&gt;=2")&gt;1,CQ716,BJ717)</f>
        <v>0</v>
      </c>
      <c r="CR717" s="4">
        <f>IF(COUNTIF($BH$5:$BH717,"&gt;=2")&gt;1,CR716,BK717)</f>
        <v>0</v>
      </c>
      <c r="CS717" s="4">
        <f>IF(COUNTIF($BN$5:$BN717,"&gt;=2")&gt;1,CS716,BL717)</f>
        <v>7</v>
      </c>
      <c r="CT717" s="4">
        <f>IF(COUNTIF($BN$5:$BN717,"&gt;=2")&gt;1,CT716,BM717)</f>
        <v>4.8999999999999995</v>
      </c>
      <c r="CU717" s="4">
        <f>IF(COUNTIF($BN$5:$BN717,"&gt;=2")&gt;1,CU716,BN717)</f>
        <v>2.1</v>
      </c>
      <c r="CV717" s="4">
        <f>IF(COUNTIF($BN$5:$BN717,"&gt;=2")&gt;1,CV716,BO717)</f>
        <v>0</v>
      </c>
      <c r="CW717" s="4">
        <f>IF(COUNTIF($BN$5:$BN717,"&gt;=2")&gt;1,CW716,BP717)</f>
        <v>0</v>
      </c>
      <c r="CX717" s="4">
        <f>IF(COUNTIF($BT$5:$BT717,"&gt;=2")&gt;1,CX716,BQ717)</f>
        <v>0</v>
      </c>
      <c r="CY717" s="4">
        <f>IF(COUNTIF($BT$5:$BT717,"&gt;=2")&gt;1,CY716,BR717)</f>
        <v>26</v>
      </c>
      <c r="CZ717" s="4">
        <f>IF(COUNTIF($BT$5:$BT717,"&gt;=2")&gt;1,CZ716,BS717)</f>
        <v>11.999999999999996</v>
      </c>
      <c r="DA717" s="4">
        <f>IF(COUNTIF($BT$5:$BT717,"&gt;=2")&gt;1,DA716,BT717)</f>
        <v>2</v>
      </c>
      <c r="DB717" s="4">
        <f>IF(COUNTIF($BT$5:$BT717,"&gt;=2")&gt;1,DB716,BU717)</f>
        <v>0</v>
      </c>
      <c r="DC717" s="4">
        <f>IF(COUNTIF($BZ$5:$BZ717,"&gt;=2")&gt;1,DC716,BV717)</f>
        <v>0</v>
      </c>
      <c r="DD717" s="4">
        <f>IF(COUNTIF($BZ$5:$BZ717,"&gt;=2")&gt;1,DD716,BW717)</f>
        <v>0</v>
      </c>
      <c r="DE717" s="4">
        <f>IF(COUNTIF($BZ$5:$BZ717,"&gt;=2")&gt;1,DE716,BX717)</f>
        <v>320</v>
      </c>
      <c r="DF717" s="4">
        <f>IF(COUNTIF($BZ$5:$BZ717,"&gt;=2")&gt;1,DF716,BY717)</f>
        <v>77.999999999999986</v>
      </c>
      <c r="DG717" s="4">
        <f>IF(COUNTIF($BZ$5:$BZ717,"&gt;=2")&gt;1,DG716,BZ717)</f>
        <v>2</v>
      </c>
      <c r="DH717" s="4">
        <f t="shared" si="496"/>
        <v>0</v>
      </c>
      <c r="DI717" s="4">
        <f t="shared" si="497"/>
        <v>0</v>
      </c>
      <c r="DJ717" s="4">
        <f t="shared" si="498"/>
        <v>0</v>
      </c>
      <c r="DK717" s="4">
        <f t="shared" si="499"/>
        <v>246.38</v>
      </c>
      <c r="DL717" s="4">
        <f t="shared" si="500"/>
        <v>7.6200000000000063</v>
      </c>
      <c r="DM717" s="4">
        <f t="shared" si="501"/>
        <v>7</v>
      </c>
      <c r="DN717" s="4">
        <f t="shared" si="502"/>
        <v>13.999999999999998</v>
      </c>
      <c r="DO717" s="4">
        <f t="shared" si="503"/>
        <v>40</v>
      </c>
      <c r="DP717" s="4">
        <f t="shared" si="504"/>
        <v>400</v>
      </c>
      <c r="DQ717" s="4">
        <f t="shared" si="505"/>
        <v>254</v>
      </c>
      <c r="DS717" s="4">
        <v>713</v>
      </c>
      <c r="DT717" s="4">
        <f>$CK717+INDEX(节奏总纲!D$4:D$163,基础状态预估!$C$2)</f>
        <v>737.00483399593907</v>
      </c>
      <c r="DU717" s="4">
        <f>$CK717+INDEX(节奏总纲!E$4:E$163,基础状态预估!$C$2)</f>
        <v>731.28268396026408</v>
      </c>
      <c r="DV717" s="4">
        <f>$CK717+INDEX(节奏总纲!F$4:F$163,基础状态预估!$C$2)</f>
        <v>724.39220630709644</v>
      </c>
      <c r="DW717" s="4">
        <f>$CK717+INDEX(节奏总纲!G$4:G$163,基础状态预估!$C$2)</f>
        <v>716.03246816526348</v>
      </c>
      <c r="DX717" s="4">
        <f>$CK717+INDEX(节奏总纲!H$4:H$163,基础状态预估!$C$2)</f>
        <v>705.69453894381218</v>
      </c>
      <c r="DY717" s="4">
        <f t="shared" si="506"/>
        <v>11.899999999999999</v>
      </c>
      <c r="DZ717" s="4">
        <f t="shared" si="507"/>
        <v>33</v>
      </c>
      <c r="EA717" s="4">
        <f t="shared" si="508"/>
        <v>334.1</v>
      </c>
      <c r="EB717" s="4">
        <f t="shared" si="509"/>
        <v>326.38</v>
      </c>
      <c r="EC717" s="4">
        <f t="shared" si="510"/>
        <v>9.6200000000000063</v>
      </c>
    </row>
    <row r="718" spans="58:133" x14ac:dyDescent="0.15">
      <c r="BF718" s="4">
        <v>714</v>
      </c>
      <c r="BG718" s="4">
        <f t="shared" si="492"/>
        <v>499.79999999999995</v>
      </c>
      <c r="BH718" s="4">
        <f t="shared" si="493"/>
        <v>214.2</v>
      </c>
      <c r="BL718" s="4">
        <f t="shared" si="481"/>
        <v>354</v>
      </c>
      <c r="BM718" s="4">
        <f t="shared" si="482"/>
        <v>247.79999999999998</v>
      </c>
      <c r="BN718" s="4">
        <f t="shared" si="483"/>
        <v>106.2</v>
      </c>
      <c r="BR718" s="4">
        <f t="shared" si="484"/>
        <v>451.75</v>
      </c>
      <c r="BS718" s="4">
        <f t="shared" si="485"/>
        <v>208.49999999999994</v>
      </c>
      <c r="BT718" s="4">
        <f t="shared" si="486"/>
        <v>34.75</v>
      </c>
      <c r="BX718" s="4">
        <f t="shared" si="487"/>
        <v>524</v>
      </c>
      <c r="BY718" s="4">
        <f t="shared" si="488"/>
        <v>127.72499999999997</v>
      </c>
      <c r="BZ718" s="4">
        <f t="shared" si="489"/>
        <v>3.2749999999999999</v>
      </c>
      <c r="CD718" s="4">
        <f t="shared" si="490"/>
        <v>247.35</v>
      </c>
      <c r="CE718" s="4">
        <f t="shared" si="491"/>
        <v>7.6500000000000066</v>
      </c>
      <c r="CF718" s="4">
        <f>IF(COUNTIF($BH$5:$BH718,"&gt;=2")&lt;=1,SUM($BG718:$BK718)*C$8,CF717)</f>
        <v>151200</v>
      </c>
      <c r="CG718" s="4">
        <f>IF(COUNTIF($BN$5:$BN718,"&gt;=2")&lt;=1,SUM($BL718:$BP718)*D$8,CG717)</f>
        <v>604799.99999999988</v>
      </c>
      <c r="CH718" s="4">
        <f>IF(COUNTIF($BT$5:$BT718,"&gt;=2")&lt;=1,SUM($BQ718:$BU718)*E$8,CH717)</f>
        <v>2592000</v>
      </c>
      <c r="CI718" s="4">
        <f>IF(COUNTIF($BZ$5:$BZ718,"&gt;=2")&lt;=1,SUM($BV718:$BZ718)*F$8,CI717)</f>
        <v>34560000</v>
      </c>
      <c r="CJ718" s="4">
        <f t="shared" si="494"/>
        <v>22032000</v>
      </c>
      <c r="CK718" s="4">
        <f t="shared" si="495"/>
        <v>693.75</v>
      </c>
      <c r="CM718" s="4">
        <v>714</v>
      </c>
      <c r="CN718" s="4">
        <f>IF(COUNTIF($BH$5:$BH718,"&gt;=2")&gt;1,CN717,BG718)</f>
        <v>4.8999999999999995</v>
      </c>
      <c r="CO718" s="4">
        <f>IF(COUNTIF($BH$5:$BH718,"&gt;=2")&gt;1,CO717,BH718)</f>
        <v>2.1</v>
      </c>
      <c r="CP718" s="4">
        <f>IF(COUNTIF($BH$5:$BH718,"&gt;=2")&gt;1,CP717,BI718)</f>
        <v>0</v>
      </c>
      <c r="CQ718" s="4">
        <f>IF(COUNTIF($BH$5:$BH718,"&gt;=2")&gt;1,CQ717,BJ718)</f>
        <v>0</v>
      </c>
      <c r="CR718" s="4">
        <f>IF(COUNTIF($BH$5:$BH718,"&gt;=2")&gt;1,CR717,BK718)</f>
        <v>0</v>
      </c>
      <c r="CS718" s="4">
        <f>IF(COUNTIF($BN$5:$BN718,"&gt;=2")&gt;1,CS717,BL718)</f>
        <v>7</v>
      </c>
      <c r="CT718" s="4">
        <f>IF(COUNTIF($BN$5:$BN718,"&gt;=2")&gt;1,CT717,BM718)</f>
        <v>4.8999999999999995</v>
      </c>
      <c r="CU718" s="4">
        <f>IF(COUNTIF($BN$5:$BN718,"&gt;=2")&gt;1,CU717,BN718)</f>
        <v>2.1</v>
      </c>
      <c r="CV718" s="4">
        <f>IF(COUNTIF($BN$5:$BN718,"&gt;=2")&gt;1,CV717,BO718)</f>
        <v>0</v>
      </c>
      <c r="CW718" s="4">
        <f>IF(COUNTIF($BN$5:$BN718,"&gt;=2")&gt;1,CW717,BP718)</f>
        <v>0</v>
      </c>
      <c r="CX718" s="4">
        <f>IF(COUNTIF($BT$5:$BT718,"&gt;=2")&gt;1,CX717,BQ718)</f>
        <v>0</v>
      </c>
      <c r="CY718" s="4">
        <f>IF(COUNTIF($BT$5:$BT718,"&gt;=2")&gt;1,CY717,BR718)</f>
        <v>26</v>
      </c>
      <c r="CZ718" s="4">
        <f>IF(COUNTIF($BT$5:$BT718,"&gt;=2")&gt;1,CZ717,BS718)</f>
        <v>11.999999999999996</v>
      </c>
      <c r="DA718" s="4">
        <f>IF(COUNTIF($BT$5:$BT718,"&gt;=2")&gt;1,DA717,BT718)</f>
        <v>2</v>
      </c>
      <c r="DB718" s="4">
        <f>IF(COUNTIF($BT$5:$BT718,"&gt;=2")&gt;1,DB717,BU718)</f>
        <v>0</v>
      </c>
      <c r="DC718" s="4">
        <f>IF(COUNTIF($BZ$5:$BZ718,"&gt;=2")&gt;1,DC717,BV718)</f>
        <v>0</v>
      </c>
      <c r="DD718" s="4">
        <f>IF(COUNTIF($BZ$5:$BZ718,"&gt;=2")&gt;1,DD717,BW718)</f>
        <v>0</v>
      </c>
      <c r="DE718" s="4">
        <f>IF(COUNTIF($BZ$5:$BZ718,"&gt;=2")&gt;1,DE717,BX718)</f>
        <v>320</v>
      </c>
      <c r="DF718" s="4">
        <f>IF(COUNTIF($BZ$5:$BZ718,"&gt;=2")&gt;1,DF717,BY718)</f>
        <v>77.999999999999986</v>
      </c>
      <c r="DG718" s="4">
        <f>IF(COUNTIF($BZ$5:$BZ718,"&gt;=2")&gt;1,DG717,BZ718)</f>
        <v>2</v>
      </c>
      <c r="DH718" s="4">
        <f t="shared" si="496"/>
        <v>0</v>
      </c>
      <c r="DI718" s="4">
        <f t="shared" si="497"/>
        <v>0</v>
      </c>
      <c r="DJ718" s="4">
        <f t="shared" si="498"/>
        <v>0</v>
      </c>
      <c r="DK718" s="4">
        <f t="shared" si="499"/>
        <v>247.35</v>
      </c>
      <c r="DL718" s="4">
        <f t="shared" si="500"/>
        <v>7.6500000000000066</v>
      </c>
      <c r="DM718" s="4">
        <f t="shared" si="501"/>
        <v>7</v>
      </c>
      <c r="DN718" s="4">
        <f t="shared" si="502"/>
        <v>13.999999999999998</v>
      </c>
      <c r="DO718" s="4">
        <f t="shared" si="503"/>
        <v>40</v>
      </c>
      <c r="DP718" s="4">
        <f t="shared" si="504"/>
        <v>400</v>
      </c>
      <c r="DQ718" s="4">
        <f t="shared" si="505"/>
        <v>255</v>
      </c>
      <c r="DS718" s="4">
        <v>714</v>
      </c>
      <c r="DT718" s="4">
        <f>$CK718+INDEX(节奏总纲!D$4:D$163,基础状态预估!$C$2)</f>
        <v>738.00483399593907</v>
      </c>
      <c r="DU718" s="4">
        <f>$CK718+INDEX(节奏总纲!E$4:E$163,基础状态预估!$C$2)</f>
        <v>732.28268396026408</v>
      </c>
      <c r="DV718" s="4">
        <f>$CK718+INDEX(节奏总纲!F$4:F$163,基础状态预估!$C$2)</f>
        <v>725.39220630709644</v>
      </c>
      <c r="DW718" s="4">
        <f>$CK718+INDEX(节奏总纲!G$4:G$163,基础状态预估!$C$2)</f>
        <v>717.03246816526348</v>
      </c>
      <c r="DX718" s="4">
        <f>$CK718+INDEX(节奏总纲!H$4:H$163,基础状态预估!$C$2)</f>
        <v>706.69453894381218</v>
      </c>
      <c r="DY718" s="4">
        <f t="shared" si="506"/>
        <v>11.899999999999999</v>
      </c>
      <c r="DZ718" s="4">
        <f t="shared" si="507"/>
        <v>33</v>
      </c>
      <c r="EA718" s="4">
        <f t="shared" si="508"/>
        <v>334.1</v>
      </c>
      <c r="EB718" s="4">
        <f t="shared" si="509"/>
        <v>327.34999999999997</v>
      </c>
      <c r="EC718" s="4">
        <f t="shared" si="510"/>
        <v>9.6500000000000057</v>
      </c>
    </row>
    <row r="719" spans="58:133" x14ac:dyDescent="0.15">
      <c r="BF719" s="4">
        <v>715</v>
      </c>
      <c r="BG719" s="4">
        <f t="shared" si="492"/>
        <v>500.49999999999994</v>
      </c>
      <c r="BH719" s="4">
        <f t="shared" si="493"/>
        <v>214.5</v>
      </c>
      <c r="BL719" s="4">
        <f t="shared" si="481"/>
        <v>354.5</v>
      </c>
      <c r="BM719" s="4">
        <f t="shared" si="482"/>
        <v>248.14999999999998</v>
      </c>
      <c r="BN719" s="4">
        <f t="shared" si="483"/>
        <v>106.35</v>
      </c>
      <c r="BR719" s="4">
        <f t="shared" si="484"/>
        <v>452.40000000000003</v>
      </c>
      <c r="BS719" s="4">
        <f t="shared" si="485"/>
        <v>208.79999999999995</v>
      </c>
      <c r="BT719" s="4">
        <f t="shared" si="486"/>
        <v>34.800000000000004</v>
      </c>
      <c r="BX719" s="4">
        <f t="shared" si="487"/>
        <v>524.80000000000007</v>
      </c>
      <c r="BY719" s="4">
        <f t="shared" si="488"/>
        <v>127.91999999999997</v>
      </c>
      <c r="BZ719" s="4">
        <f t="shared" si="489"/>
        <v>3.2800000000000002</v>
      </c>
      <c r="CD719" s="4">
        <f t="shared" si="490"/>
        <v>248.32</v>
      </c>
      <c r="CE719" s="4">
        <f t="shared" si="491"/>
        <v>7.6800000000000068</v>
      </c>
      <c r="CF719" s="4">
        <f>IF(COUNTIF($BH$5:$BH719,"&gt;=2")&lt;=1,SUM($BG719:$BK719)*C$8,CF718)</f>
        <v>151200</v>
      </c>
      <c r="CG719" s="4">
        <f>IF(COUNTIF($BN$5:$BN719,"&gt;=2")&lt;=1,SUM($BL719:$BP719)*D$8,CG718)</f>
        <v>604799.99999999988</v>
      </c>
      <c r="CH719" s="4">
        <f>IF(COUNTIF($BT$5:$BT719,"&gt;=2")&lt;=1,SUM($BQ719:$BU719)*E$8,CH718)</f>
        <v>2592000</v>
      </c>
      <c r="CI719" s="4">
        <f>IF(COUNTIF($BZ$5:$BZ719,"&gt;=2")&lt;=1,SUM($BV719:$BZ719)*F$8,CI718)</f>
        <v>34560000</v>
      </c>
      <c r="CJ719" s="4">
        <f t="shared" si="494"/>
        <v>22118400</v>
      </c>
      <c r="CK719" s="4">
        <f t="shared" si="495"/>
        <v>694.75</v>
      </c>
      <c r="CM719" s="4">
        <v>715</v>
      </c>
      <c r="CN719" s="4">
        <f>IF(COUNTIF($BH$5:$BH719,"&gt;=2")&gt;1,CN718,BG719)</f>
        <v>4.8999999999999995</v>
      </c>
      <c r="CO719" s="4">
        <f>IF(COUNTIF($BH$5:$BH719,"&gt;=2")&gt;1,CO718,BH719)</f>
        <v>2.1</v>
      </c>
      <c r="CP719" s="4">
        <f>IF(COUNTIF($BH$5:$BH719,"&gt;=2")&gt;1,CP718,BI719)</f>
        <v>0</v>
      </c>
      <c r="CQ719" s="4">
        <f>IF(COUNTIF($BH$5:$BH719,"&gt;=2")&gt;1,CQ718,BJ719)</f>
        <v>0</v>
      </c>
      <c r="CR719" s="4">
        <f>IF(COUNTIF($BH$5:$BH719,"&gt;=2")&gt;1,CR718,BK719)</f>
        <v>0</v>
      </c>
      <c r="CS719" s="4">
        <f>IF(COUNTIF($BN$5:$BN719,"&gt;=2")&gt;1,CS718,BL719)</f>
        <v>7</v>
      </c>
      <c r="CT719" s="4">
        <f>IF(COUNTIF($BN$5:$BN719,"&gt;=2")&gt;1,CT718,BM719)</f>
        <v>4.8999999999999995</v>
      </c>
      <c r="CU719" s="4">
        <f>IF(COUNTIF($BN$5:$BN719,"&gt;=2")&gt;1,CU718,BN719)</f>
        <v>2.1</v>
      </c>
      <c r="CV719" s="4">
        <f>IF(COUNTIF($BN$5:$BN719,"&gt;=2")&gt;1,CV718,BO719)</f>
        <v>0</v>
      </c>
      <c r="CW719" s="4">
        <f>IF(COUNTIF($BN$5:$BN719,"&gt;=2")&gt;1,CW718,BP719)</f>
        <v>0</v>
      </c>
      <c r="CX719" s="4">
        <f>IF(COUNTIF($BT$5:$BT719,"&gt;=2")&gt;1,CX718,BQ719)</f>
        <v>0</v>
      </c>
      <c r="CY719" s="4">
        <f>IF(COUNTIF($BT$5:$BT719,"&gt;=2")&gt;1,CY718,BR719)</f>
        <v>26</v>
      </c>
      <c r="CZ719" s="4">
        <f>IF(COUNTIF($BT$5:$BT719,"&gt;=2")&gt;1,CZ718,BS719)</f>
        <v>11.999999999999996</v>
      </c>
      <c r="DA719" s="4">
        <f>IF(COUNTIF($BT$5:$BT719,"&gt;=2")&gt;1,DA718,BT719)</f>
        <v>2</v>
      </c>
      <c r="DB719" s="4">
        <f>IF(COUNTIF($BT$5:$BT719,"&gt;=2")&gt;1,DB718,BU719)</f>
        <v>0</v>
      </c>
      <c r="DC719" s="4">
        <f>IF(COUNTIF($BZ$5:$BZ719,"&gt;=2")&gt;1,DC718,BV719)</f>
        <v>0</v>
      </c>
      <c r="DD719" s="4">
        <f>IF(COUNTIF($BZ$5:$BZ719,"&gt;=2")&gt;1,DD718,BW719)</f>
        <v>0</v>
      </c>
      <c r="DE719" s="4">
        <f>IF(COUNTIF($BZ$5:$BZ719,"&gt;=2")&gt;1,DE718,BX719)</f>
        <v>320</v>
      </c>
      <c r="DF719" s="4">
        <f>IF(COUNTIF($BZ$5:$BZ719,"&gt;=2")&gt;1,DF718,BY719)</f>
        <v>77.999999999999986</v>
      </c>
      <c r="DG719" s="4">
        <f>IF(COUNTIF($BZ$5:$BZ719,"&gt;=2")&gt;1,DG718,BZ719)</f>
        <v>2</v>
      </c>
      <c r="DH719" s="4">
        <f t="shared" si="496"/>
        <v>0</v>
      </c>
      <c r="DI719" s="4">
        <f t="shared" si="497"/>
        <v>0</v>
      </c>
      <c r="DJ719" s="4">
        <f t="shared" si="498"/>
        <v>0</v>
      </c>
      <c r="DK719" s="4">
        <f t="shared" si="499"/>
        <v>248.32</v>
      </c>
      <c r="DL719" s="4">
        <f t="shared" si="500"/>
        <v>7.6800000000000068</v>
      </c>
      <c r="DM719" s="4">
        <f t="shared" si="501"/>
        <v>7</v>
      </c>
      <c r="DN719" s="4">
        <f t="shared" si="502"/>
        <v>13.999999999999998</v>
      </c>
      <c r="DO719" s="4">
        <f t="shared" si="503"/>
        <v>40</v>
      </c>
      <c r="DP719" s="4">
        <f t="shared" si="504"/>
        <v>400</v>
      </c>
      <c r="DQ719" s="4">
        <f t="shared" si="505"/>
        <v>256</v>
      </c>
      <c r="DS719" s="4">
        <v>715</v>
      </c>
      <c r="DT719" s="4">
        <f>$CK719+INDEX(节奏总纲!D$4:D$163,基础状态预估!$C$2)</f>
        <v>739.00483399593907</v>
      </c>
      <c r="DU719" s="4">
        <f>$CK719+INDEX(节奏总纲!E$4:E$163,基础状态预估!$C$2)</f>
        <v>733.28268396026408</v>
      </c>
      <c r="DV719" s="4">
        <f>$CK719+INDEX(节奏总纲!F$4:F$163,基础状态预估!$C$2)</f>
        <v>726.39220630709644</v>
      </c>
      <c r="DW719" s="4">
        <f>$CK719+INDEX(节奏总纲!G$4:G$163,基础状态预估!$C$2)</f>
        <v>718.03246816526348</v>
      </c>
      <c r="DX719" s="4">
        <f>$CK719+INDEX(节奏总纲!H$4:H$163,基础状态预估!$C$2)</f>
        <v>707.69453894381218</v>
      </c>
      <c r="DY719" s="4">
        <f t="shared" si="506"/>
        <v>11.899999999999999</v>
      </c>
      <c r="DZ719" s="4">
        <f t="shared" si="507"/>
        <v>33</v>
      </c>
      <c r="EA719" s="4">
        <f t="shared" si="508"/>
        <v>334.1</v>
      </c>
      <c r="EB719" s="4">
        <f t="shared" si="509"/>
        <v>328.32</v>
      </c>
      <c r="EC719" s="4">
        <f t="shared" si="510"/>
        <v>9.6800000000000068</v>
      </c>
    </row>
    <row r="720" spans="58:133" x14ac:dyDescent="0.15">
      <c r="BF720" s="4">
        <v>716</v>
      </c>
      <c r="BG720" s="4">
        <f t="shared" si="492"/>
        <v>501.2</v>
      </c>
      <c r="BH720" s="4">
        <f t="shared" si="493"/>
        <v>214.79999999999998</v>
      </c>
      <c r="BL720" s="4">
        <f t="shared" si="481"/>
        <v>355</v>
      </c>
      <c r="BM720" s="4">
        <f t="shared" si="482"/>
        <v>248.49999999999997</v>
      </c>
      <c r="BN720" s="4">
        <f t="shared" si="483"/>
        <v>106.5</v>
      </c>
      <c r="BR720" s="4">
        <f t="shared" si="484"/>
        <v>453.05</v>
      </c>
      <c r="BS720" s="4">
        <f t="shared" si="485"/>
        <v>209.09999999999997</v>
      </c>
      <c r="BT720" s="4">
        <f t="shared" si="486"/>
        <v>34.85</v>
      </c>
      <c r="BX720" s="4">
        <f t="shared" si="487"/>
        <v>525.6</v>
      </c>
      <c r="BY720" s="4">
        <f t="shared" si="488"/>
        <v>128.11499999999998</v>
      </c>
      <c r="BZ720" s="4">
        <f t="shared" si="489"/>
        <v>3.2850000000000001</v>
      </c>
      <c r="CD720" s="4">
        <f t="shared" si="490"/>
        <v>249.29</v>
      </c>
      <c r="CE720" s="4">
        <f t="shared" si="491"/>
        <v>7.7100000000000071</v>
      </c>
      <c r="CF720" s="4">
        <f>IF(COUNTIF($BH$5:$BH720,"&gt;=2")&lt;=1,SUM($BG720:$BK720)*C$8,CF719)</f>
        <v>151200</v>
      </c>
      <c r="CG720" s="4">
        <f>IF(COUNTIF($BN$5:$BN720,"&gt;=2")&lt;=1,SUM($BL720:$BP720)*D$8,CG719)</f>
        <v>604799.99999999988</v>
      </c>
      <c r="CH720" s="4">
        <f>IF(COUNTIF($BT$5:$BT720,"&gt;=2")&lt;=1,SUM($BQ720:$BU720)*E$8,CH719)</f>
        <v>2592000</v>
      </c>
      <c r="CI720" s="4">
        <f>IF(COUNTIF($BZ$5:$BZ720,"&gt;=2")&lt;=1,SUM($BV720:$BZ720)*F$8,CI719)</f>
        <v>34560000</v>
      </c>
      <c r="CJ720" s="4">
        <f t="shared" si="494"/>
        <v>22204800</v>
      </c>
      <c r="CK720" s="4">
        <f t="shared" si="495"/>
        <v>695.75</v>
      </c>
      <c r="CM720" s="4">
        <v>716</v>
      </c>
      <c r="CN720" s="4">
        <f>IF(COUNTIF($BH$5:$BH720,"&gt;=2")&gt;1,CN719,BG720)</f>
        <v>4.8999999999999995</v>
      </c>
      <c r="CO720" s="4">
        <f>IF(COUNTIF($BH$5:$BH720,"&gt;=2")&gt;1,CO719,BH720)</f>
        <v>2.1</v>
      </c>
      <c r="CP720" s="4">
        <f>IF(COUNTIF($BH$5:$BH720,"&gt;=2")&gt;1,CP719,BI720)</f>
        <v>0</v>
      </c>
      <c r="CQ720" s="4">
        <f>IF(COUNTIF($BH$5:$BH720,"&gt;=2")&gt;1,CQ719,BJ720)</f>
        <v>0</v>
      </c>
      <c r="CR720" s="4">
        <f>IF(COUNTIF($BH$5:$BH720,"&gt;=2")&gt;1,CR719,BK720)</f>
        <v>0</v>
      </c>
      <c r="CS720" s="4">
        <f>IF(COUNTIF($BN$5:$BN720,"&gt;=2")&gt;1,CS719,BL720)</f>
        <v>7</v>
      </c>
      <c r="CT720" s="4">
        <f>IF(COUNTIF($BN$5:$BN720,"&gt;=2")&gt;1,CT719,BM720)</f>
        <v>4.8999999999999995</v>
      </c>
      <c r="CU720" s="4">
        <f>IF(COUNTIF($BN$5:$BN720,"&gt;=2")&gt;1,CU719,BN720)</f>
        <v>2.1</v>
      </c>
      <c r="CV720" s="4">
        <f>IF(COUNTIF($BN$5:$BN720,"&gt;=2")&gt;1,CV719,BO720)</f>
        <v>0</v>
      </c>
      <c r="CW720" s="4">
        <f>IF(COUNTIF($BN$5:$BN720,"&gt;=2")&gt;1,CW719,BP720)</f>
        <v>0</v>
      </c>
      <c r="CX720" s="4">
        <f>IF(COUNTIF($BT$5:$BT720,"&gt;=2")&gt;1,CX719,BQ720)</f>
        <v>0</v>
      </c>
      <c r="CY720" s="4">
        <f>IF(COUNTIF($BT$5:$BT720,"&gt;=2")&gt;1,CY719,BR720)</f>
        <v>26</v>
      </c>
      <c r="CZ720" s="4">
        <f>IF(COUNTIF($BT$5:$BT720,"&gt;=2")&gt;1,CZ719,BS720)</f>
        <v>11.999999999999996</v>
      </c>
      <c r="DA720" s="4">
        <f>IF(COUNTIF($BT$5:$BT720,"&gt;=2")&gt;1,DA719,BT720)</f>
        <v>2</v>
      </c>
      <c r="DB720" s="4">
        <f>IF(COUNTIF($BT$5:$BT720,"&gt;=2")&gt;1,DB719,BU720)</f>
        <v>0</v>
      </c>
      <c r="DC720" s="4">
        <f>IF(COUNTIF($BZ$5:$BZ720,"&gt;=2")&gt;1,DC719,BV720)</f>
        <v>0</v>
      </c>
      <c r="DD720" s="4">
        <f>IF(COUNTIF($BZ$5:$BZ720,"&gt;=2")&gt;1,DD719,BW720)</f>
        <v>0</v>
      </c>
      <c r="DE720" s="4">
        <f>IF(COUNTIF($BZ$5:$BZ720,"&gt;=2")&gt;1,DE719,BX720)</f>
        <v>320</v>
      </c>
      <c r="DF720" s="4">
        <f>IF(COUNTIF($BZ$5:$BZ720,"&gt;=2")&gt;1,DF719,BY720)</f>
        <v>77.999999999999986</v>
      </c>
      <c r="DG720" s="4">
        <f>IF(COUNTIF($BZ$5:$BZ720,"&gt;=2")&gt;1,DG719,BZ720)</f>
        <v>2</v>
      </c>
      <c r="DH720" s="4">
        <f t="shared" si="496"/>
        <v>0</v>
      </c>
      <c r="DI720" s="4">
        <f t="shared" si="497"/>
        <v>0</v>
      </c>
      <c r="DJ720" s="4">
        <f t="shared" si="498"/>
        <v>0</v>
      </c>
      <c r="DK720" s="4">
        <f t="shared" si="499"/>
        <v>249.29</v>
      </c>
      <c r="DL720" s="4">
        <f t="shared" si="500"/>
        <v>7.7100000000000071</v>
      </c>
      <c r="DM720" s="4">
        <f t="shared" si="501"/>
        <v>7</v>
      </c>
      <c r="DN720" s="4">
        <f t="shared" si="502"/>
        <v>13.999999999999998</v>
      </c>
      <c r="DO720" s="4">
        <f t="shared" si="503"/>
        <v>40</v>
      </c>
      <c r="DP720" s="4">
        <f t="shared" si="504"/>
        <v>400</v>
      </c>
      <c r="DQ720" s="4">
        <f t="shared" si="505"/>
        <v>257</v>
      </c>
      <c r="DS720" s="4">
        <v>716</v>
      </c>
      <c r="DT720" s="4">
        <f>$CK720+INDEX(节奏总纲!D$4:D$163,基础状态预估!$C$2)</f>
        <v>740.00483399593907</v>
      </c>
      <c r="DU720" s="4">
        <f>$CK720+INDEX(节奏总纲!E$4:E$163,基础状态预估!$C$2)</f>
        <v>734.28268396026408</v>
      </c>
      <c r="DV720" s="4">
        <f>$CK720+INDEX(节奏总纲!F$4:F$163,基础状态预估!$C$2)</f>
        <v>727.39220630709644</v>
      </c>
      <c r="DW720" s="4">
        <f>$CK720+INDEX(节奏总纲!G$4:G$163,基础状态预估!$C$2)</f>
        <v>719.03246816526348</v>
      </c>
      <c r="DX720" s="4">
        <f>$CK720+INDEX(节奏总纲!H$4:H$163,基础状态预估!$C$2)</f>
        <v>708.69453894381218</v>
      </c>
      <c r="DY720" s="4">
        <f t="shared" si="506"/>
        <v>11.899999999999999</v>
      </c>
      <c r="DZ720" s="4">
        <f t="shared" si="507"/>
        <v>33</v>
      </c>
      <c r="EA720" s="4">
        <f t="shared" si="508"/>
        <v>334.1</v>
      </c>
      <c r="EB720" s="4">
        <f t="shared" si="509"/>
        <v>329.28999999999996</v>
      </c>
      <c r="EC720" s="4">
        <f t="shared" si="510"/>
        <v>9.710000000000008</v>
      </c>
    </row>
    <row r="721" spans="58:133" x14ac:dyDescent="0.15">
      <c r="BF721" s="4">
        <v>717</v>
      </c>
      <c r="BG721" s="4">
        <f t="shared" si="492"/>
        <v>501.9</v>
      </c>
      <c r="BH721" s="4">
        <f t="shared" si="493"/>
        <v>215.1</v>
      </c>
      <c r="BL721" s="4">
        <f t="shared" si="481"/>
        <v>355.5</v>
      </c>
      <c r="BM721" s="4">
        <f t="shared" si="482"/>
        <v>248.85</v>
      </c>
      <c r="BN721" s="4">
        <f t="shared" si="483"/>
        <v>106.64999999999999</v>
      </c>
      <c r="BR721" s="4">
        <f t="shared" si="484"/>
        <v>453.7</v>
      </c>
      <c r="BS721" s="4">
        <f t="shared" si="485"/>
        <v>209.39999999999995</v>
      </c>
      <c r="BT721" s="4">
        <f t="shared" si="486"/>
        <v>34.9</v>
      </c>
      <c r="BX721" s="4">
        <f t="shared" si="487"/>
        <v>526.4</v>
      </c>
      <c r="BY721" s="4">
        <f t="shared" si="488"/>
        <v>128.30999999999997</v>
      </c>
      <c r="BZ721" s="4">
        <f t="shared" si="489"/>
        <v>3.29</v>
      </c>
      <c r="CD721" s="4">
        <f t="shared" si="490"/>
        <v>250.26</v>
      </c>
      <c r="CE721" s="4">
        <f t="shared" si="491"/>
        <v>7.7400000000000073</v>
      </c>
      <c r="CF721" s="4">
        <f>IF(COUNTIF($BH$5:$BH721,"&gt;=2")&lt;=1,SUM($BG721:$BK721)*C$8,CF720)</f>
        <v>151200</v>
      </c>
      <c r="CG721" s="4">
        <f>IF(COUNTIF($BN$5:$BN721,"&gt;=2")&lt;=1,SUM($BL721:$BP721)*D$8,CG720)</f>
        <v>604799.99999999988</v>
      </c>
      <c r="CH721" s="4">
        <f>IF(COUNTIF($BT$5:$BT721,"&gt;=2")&lt;=1,SUM($BQ721:$BU721)*E$8,CH720)</f>
        <v>2592000</v>
      </c>
      <c r="CI721" s="4">
        <f>IF(COUNTIF($BZ$5:$BZ721,"&gt;=2")&lt;=1,SUM($BV721:$BZ721)*F$8,CI720)</f>
        <v>34560000</v>
      </c>
      <c r="CJ721" s="4">
        <f t="shared" si="494"/>
        <v>22291200</v>
      </c>
      <c r="CK721" s="4">
        <f t="shared" si="495"/>
        <v>696.75</v>
      </c>
      <c r="CM721" s="4">
        <v>717</v>
      </c>
      <c r="CN721" s="4">
        <f>IF(COUNTIF($BH$5:$BH721,"&gt;=2")&gt;1,CN720,BG721)</f>
        <v>4.8999999999999995</v>
      </c>
      <c r="CO721" s="4">
        <f>IF(COUNTIF($BH$5:$BH721,"&gt;=2")&gt;1,CO720,BH721)</f>
        <v>2.1</v>
      </c>
      <c r="CP721" s="4">
        <f>IF(COUNTIF($BH$5:$BH721,"&gt;=2")&gt;1,CP720,BI721)</f>
        <v>0</v>
      </c>
      <c r="CQ721" s="4">
        <f>IF(COUNTIF($BH$5:$BH721,"&gt;=2")&gt;1,CQ720,BJ721)</f>
        <v>0</v>
      </c>
      <c r="CR721" s="4">
        <f>IF(COUNTIF($BH$5:$BH721,"&gt;=2")&gt;1,CR720,BK721)</f>
        <v>0</v>
      </c>
      <c r="CS721" s="4">
        <f>IF(COUNTIF($BN$5:$BN721,"&gt;=2")&gt;1,CS720,BL721)</f>
        <v>7</v>
      </c>
      <c r="CT721" s="4">
        <f>IF(COUNTIF($BN$5:$BN721,"&gt;=2")&gt;1,CT720,BM721)</f>
        <v>4.8999999999999995</v>
      </c>
      <c r="CU721" s="4">
        <f>IF(COUNTIF($BN$5:$BN721,"&gt;=2")&gt;1,CU720,BN721)</f>
        <v>2.1</v>
      </c>
      <c r="CV721" s="4">
        <f>IF(COUNTIF($BN$5:$BN721,"&gt;=2")&gt;1,CV720,BO721)</f>
        <v>0</v>
      </c>
      <c r="CW721" s="4">
        <f>IF(COUNTIF($BN$5:$BN721,"&gt;=2")&gt;1,CW720,BP721)</f>
        <v>0</v>
      </c>
      <c r="CX721" s="4">
        <f>IF(COUNTIF($BT$5:$BT721,"&gt;=2")&gt;1,CX720,BQ721)</f>
        <v>0</v>
      </c>
      <c r="CY721" s="4">
        <f>IF(COUNTIF($BT$5:$BT721,"&gt;=2")&gt;1,CY720,BR721)</f>
        <v>26</v>
      </c>
      <c r="CZ721" s="4">
        <f>IF(COUNTIF($BT$5:$BT721,"&gt;=2")&gt;1,CZ720,BS721)</f>
        <v>11.999999999999996</v>
      </c>
      <c r="DA721" s="4">
        <f>IF(COUNTIF($BT$5:$BT721,"&gt;=2")&gt;1,DA720,BT721)</f>
        <v>2</v>
      </c>
      <c r="DB721" s="4">
        <f>IF(COUNTIF($BT$5:$BT721,"&gt;=2")&gt;1,DB720,BU721)</f>
        <v>0</v>
      </c>
      <c r="DC721" s="4">
        <f>IF(COUNTIF($BZ$5:$BZ721,"&gt;=2")&gt;1,DC720,BV721)</f>
        <v>0</v>
      </c>
      <c r="DD721" s="4">
        <f>IF(COUNTIF($BZ$5:$BZ721,"&gt;=2")&gt;1,DD720,BW721)</f>
        <v>0</v>
      </c>
      <c r="DE721" s="4">
        <f>IF(COUNTIF($BZ$5:$BZ721,"&gt;=2")&gt;1,DE720,BX721)</f>
        <v>320</v>
      </c>
      <c r="DF721" s="4">
        <f>IF(COUNTIF($BZ$5:$BZ721,"&gt;=2")&gt;1,DF720,BY721)</f>
        <v>77.999999999999986</v>
      </c>
      <c r="DG721" s="4">
        <f>IF(COUNTIF($BZ$5:$BZ721,"&gt;=2")&gt;1,DG720,BZ721)</f>
        <v>2</v>
      </c>
      <c r="DH721" s="4">
        <f t="shared" si="496"/>
        <v>0</v>
      </c>
      <c r="DI721" s="4">
        <f t="shared" si="497"/>
        <v>0</v>
      </c>
      <c r="DJ721" s="4">
        <f t="shared" si="498"/>
        <v>0</v>
      </c>
      <c r="DK721" s="4">
        <f t="shared" si="499"/>
        <v>250.26</v>
      </c>
      <c r="DL721" s="4">
        <f t="shared" si="500"/>
        <v>7.7400000000000073</v>
      </c>
      <c r="DM721" s="4">
        <f t="shared" si="501"/>
        <v>7</v>
      </c>
      <c r="DN721" s="4">
        <f t="shared" si="502"/>
        <v>13.999999999999998</v>
      </c>
      <c r="DO721" s="4">
        <f t="shared" si="503"/>
        <v>40</v>
      </c>
      <c r="DP721" s="4">
        <f t="shared" si="504"/>
        <v>400</v>
      </c>
      <c r="DQ721" s="4">
        <f t="shared" si="505"/>
        <v>258</v>
      </c>
      <c r="DS721" s="4">
        <v>717</v>
      </c>
      <c r="DT721" s="4">
        <f>$CK721+INDEX(节奏总纲!D$4:D$163,基础状态预估!$C$2)</f>
        <v>741.00483399593907</v>
      </c>
      <c r="DU721" s="4">
        <f>$CK721+INDEX(节奏总纲!E$4:E$163,基础状态预估!$C$2)</f>
        <v>735.28268396026408</v>
      </c>
      <c r="DV721" s="4">
        <f>$CK721+INDEX(节奏总纲!F$4:F$163,基础状态预估!$C$2)</f>
        <v>728.39220630709644</v>
      </c>
      <c r="DW721" s="4">
        <f>$CK721+INDEX(节奏总纲!G$4:G$163,基础状态预估!$C$2)</f>
        <v>720.03246816526348</v>
      </c>
      <c r="DX721" s="4">
        <f>$CK721+INDEX(节奏总纲!H$4:H$163,基础状态预估!$C$2)</f>
        <v>709.69453894381218</v>
      </c>
      <c r="DY721" s="4">
        <f t="shared" si="506"/>
        <v>11.899999999999999</v>
      </c>
      <c r="DZ721" s="4">
        <f t="shared" si="507"/>
        <v>33</v>
      </c>
      <c r="EA721" s="4">
        <f t="shared" si="508"/>
        <v>334.1</v>
      </c>
      <c r="EB721" s="4">
        <f t="shared" si="509"/>
        <v>330.26</v>
      </c>
      <c r="EC721" s="4">
        <f t="shared" si="510"/>
        <v>9.7400000000000073</v>
      </c>
    </row>
    <row r="722" spans="58:133" x14ac:dyDescent="0.15">
      <c r="BF722" s="4">
        <v>718</v>
      </c>
      <c r="BG722" s="4">
        <f t="shared" si="492"/>
        <v>502.59999999999997</v>
      </c>
      <c r="BH722" s="4">
        <f t="shared" si="493"/>
        <v>215.4</v>
      </c>
      <c r="BL722" s="4">
        <f t="shared" si="481"/>
        <v>356</v>
      </c>
      <c r="BM722" s="4">
        <f t="shared" si="482"/>
        <v>249.2</v>
      </c>
      <c r="BN722" s="4">
        <f t="shared" si="483"/>
        <v>106.8</v>
      </c>
      <c r="BR722" s="4">
        <f t="shared" si="484"/>
        <v>454.35</v>
      </c>
      <c r="BS722" s="4">
        <f t="shared" si="485"/>
        <v>209.69999999999996</v>
      </c>
      <c r="BT722" s="4">
        <f t="shared" si="486"/>
        <v>34.950000000000003</v>
      </c>
      <c r="BX722" s="4">
        <f t="shared" si="487"/>
        <v>527.20000000000005</v>
      </c>
      <c r="BY722" s="4">
        <f t="shared" si="488"/>
        <v>128.50499999999997</v>
      </c>
      <c r="BZ722" s="4">
        <f t="shared" si="489"/>
        <v>3.2949999999999999</v>
      </c>
      <c r="CD722" s="4">
        <f t="shared" si="490"/>
        <v>251.23</v>
      </c>
      <c r="CE722" s="4">
        <f t="shared" si="491"/>
        <v>7.7700000000000067</v>
      </c>
      <c r="CF722" s="4">
        <f>IF(COUNTIF($BH$5:$BH722,"&gt;=2")&lt;=1,SUM($BG722:$BK722)*C$8,CF721)</f>
        <v>151200</v>
      </c>
      <c r="CG722" s="4">
        <f>IF(COUNTIF($BN$5:$BN722,"&gt;=2")&lt;=1,SUM($BL722:$BP722)*D$8,CG721)</f>
        <v>604799.99999999988</v>
      </c>
      <c r="CH722" s="4">
        <f>IF(COUNTIF($BT$5:$BT722,"&gt;=2")&lt;=1,SUM($BQ722:$BU722)*E$8,CH721)</f>
        <v>2592000</v>
      </c>
      <c r="CI722" s="4">
        <f>IF(COUNTIF($BZ$5:$BZ722,"&gt;=2")&lt;=1,SUM($BV722:$BZ722)*F$8,CI721)</f>
        <v>34560000</v>
      </c>
      <c r="CJ722" s="4">
        <f t="shared" si="494"/>
        <v>22377600</v>
      </c>
      <c r="CK722" s="4">
        <f t="shared" si="495"/>
        <v>697.75</v>
      </c>
      <c r="CM722" s="4">
        <v>718</v>
      </c>
      <c r="CN722" s="4">
        <f>IF(COUNTIF($BH$5:$BH722,"&gt;=2")&gt;1,CN721,BG722)</f>
        <v>4.8999999999999995</v>
      </c>
      <c r="CO722" s="4">
        <f>IF(COUNTIF($BH$5:$BH722,"&gt;=2")&gt;1,CO721,BH722)</f>
        <v>2.1</v>
      </c>
      <c r="CP722" s="4">
        <f>IF(COUNTIF($BH$5:$BH722,"&gt;=2")&gt;1,CP721,BI722)</f>
        <v>0</v>
      </c>
      <c r="CQ722" s="4">
        <f>IF(COUNTIF($BH$5:$BH722,"&gt;=2")&gt;1,CQ721,BJ722)</f>
        <v>0</v>
      </c>
      <c r="CR722" s="4">
        <f>IF(COUNTIF($BH$5:$BH722,"&gt;=2")&gt;1,CR721,BK722)</f>
        <v>0</v>
      </c>
      <c r="CS722" s="4">
        <f>IF(COUNTIF($BN$5:$BN722,"&gt;=2")&gt;1,CS721,BL722)</f>
        <v>7</v>
      </c>
      <c r="CT722" s="4">
        <f>IF(COUNTIF($BN$5:$BN722,"&gt;=2")&gt;1,CT721,BM722)</f>
        <v>4.8999999999999995</v>
      </c>
      <c r="CU722" s="4">
        <f>IF(COUNTIF($BN$5:$BN722,"&gt;=2")&gt;1,CU721,BN722)</f>
        <v>2.1</v>
      </c>
      <c r="CV722" s="4">
        <f>IF(COUNTIF($BN$5:$BN722,"&gt;=2")&gt;1,CV721,BO722)</f>
        <v>0</v>
      </c>
      <c r="CW722" s="4">
        <f>IF(COUNTIF($BN$5:$BN722,"&gt;=2")&gt;1,CW721,BP722)</f>
        <v>0</v>
      </c>
      <c r="CX722" s="4">
        <f>IF(COUNTIF($BT$5:$BT722,"&gt;=2")&gt;1,CX721,BQ722)</f>
        <v>0</v>
      </c>
      <c r="CY722" s="4">
        <f>IF(COUNTIF($BT$5:$BT722,"&gt;=2")&gt;1,CY721,BR722)</f>
        <v>26</v>
      </c>
      <c r="CZ722" s="4">
        <f>IF(COUNTIF($BT$5:$BT722,"&gt;=2")&gt;1,CZ721,BS722)</f>
        <v>11.999999999999996</v>
      </c>
      <c r="DA722" s="4">
        <f>IF(COUNTIF($BT$5:$BT722,"&gt;=2")&gt;1,DA721,BT722)</f>
        <v>2</v>
      </c>
      <c r="DB722" s="4">
        <f>IF(COUNTIF($BT$5:$BT722,"&gt;=2")&gt;1,DB721,BU722)</f>
        <v>0</v>
      </c>
      <c r="DC722" s="4">
        <f>IF(COUNTIF($BZ$5:$BZ722,"&gt;=2")&gt;1,DC721,BV722)</f>
        <v>0</v>
      </c>
      <c r="DD722" s="4">
        <f>IF(COUNTIF($BZ$5:$BZ722,"&gt;=2")&gt;1,DD721,BW722)</f>
        <v>0</v>
      </c>
      <c r="DE722" s="4">
        <f>IF(COUNTIF($BZ$5:$BZ722,"&gt;=2")&gt;1,DE721,BX722)</f>
        <v>320</v>
      </c>
      <c r="DF722" s="4">
        <f>IF(COUNTIF($BZ$5:$BZ722,"&gt;=2")&gt;1,DF721,BY722)</f>
        <v>77.999999999999986</v>
      </c>
      <c r="DG722" s="4">
        <f>IF(COUNTIF($BZ$5:$BZ722,"&gt;=2")&gt;1,DG721,BZ722)</f>
        <v>2</v>
      </c>
      <c r="DH722" s="4">
        <f t="shared" si="496"/>
        <v>0</v>
      </c>
      <c r="DI722" s="4">
        <f t="shared" si="497"/>
        <v>0</v>
      </c>
      <c r="DJ722" s="4">
        <f t="shared" si="498"/>
        <v>0</v>
      </c>
      <c r="DK722" s="4">
        <f t="shared" si="499"/>
        <v>251.23</v>
      </c>
      <c r="DL722" s="4">
        <f t="shared" si="500"/>
        <v>7.7700000000000067</v>
      </c>
      <c r="DM722" s="4">
        <f t="shared" si="501"/>
        <v>7</v>
      </c>
      <c r="DN722" s="4">
        <f t="shared" si="502"/>
        <v>13.999999999999998</v>
      </c>
      <c r="DO722" s="4">
        <f t="shared" si="503"/>
        <v>40</v>
      </c>
      <c r="DP722" s="4">
        <f t="shared" si="504"/>
        <v>400</v>
      </c>
      <c r="DQ722" s="4">
        <f t="shared" si="505"/>
        <v>259</v>
      </c>
      <c r="DS722" s="4">
        <v>718</v>
      </c>
      <c r="DT722" s="4">
        <f>$CK722+INDEX(节奏总纲!D$4:D$163,基础状态预估!$C$2)</f>
        <v>742.00483399593907</v>
      </c>
      <c r="DU722" s="4">
        <f>$CK722+INDEX(节奏总纲!E$4:E$163,基础状态预估!$C$2)</f>
        <v>736.28268396026408</v>
      </c>
      <c r="DV722" s="4">
        <f>$CK722+INDEX(节奏总纲!F$4:F$163,基础状态预估!$C$2)</f>
        <v>729.39220630709644</v>
      </c>
      <c r="DW722" s="4">
        <f>$CK722+INDEX(节奏总纲!G$4:G$163,基础状态预估!$C$2)</f>
        <v>721.03246816526348</v>
      </c>
      <c r="DX722" s="4">
        <f>$CK722+INDEX(节奏总纲!H$4:H$163,基础状态预估!$C$2)</f>
        <v>710.69453894381218</v>
      </c>
      <c r="DY722" s="4">
        <f t="shared" si="506"/>
        <v>11.899999999999999</v>
      </c>
      <c r="DZ722" s="4">
        <f t="shared" si="507"/>
        <v>33</v>
      </c>
      <c r="EA722" s="4">
        <f t="shared" si="508"/>
        <v>334.1</v>
      </c>
      <c r="EB722" s="4">
        <f t="shared" si="509"/>
        <v>331.22999999999996</v>
      </c>
      <c r="EC722" s="4">
        <f t="shared" si="510"/>
        <v>9.7700000000000067</v>
      </c>
    </row>
    <row r="723" spans="58:133" x14ac:dyDescent="0.15">
      <c r="BF723" s="4">
        <v>719</v>
      </c>
      <c r="BG723" s="4">
        <f t="shared" si="492"/>
        <v>503.29999999999995</v>
      </c>
      <c r="BH723" s="4">
        <f t="shared" si="493"/>
        <v>215.7</v>
      </c>
      <c r="BL723" s="4">
        <f t="shared" si="481"/>
        <v>356.5</v>
      </c>
      <c r="BM723" s="4">
        <f t="shared" si="482"/>
        <v>249.54999999999998</v>
      </c>
      <c r="BN723" s="4">
        <f t="shared" si="483"/>
        <v>106.95</v>
      </c>
      <c r="BR723" s="4">
        <f t="shared" si="484"/>
        <v>455</v>
      </c>
      <c r="BS723" s="4">
        <f t="shared" si="485"/>
        <v>209.99999999999994</v>
      </c>
      <c r="BT723" s="4">
        <f t="shared" si="486"/>
        <v>35</v>
      </c>
      <c r="BX723" s="4">
        <f t="shared" si="487"/>
        <v>528</v>
      </c>
      <c r="BY723" s="4">
        <f t="shared" si="488"/>
        <v>128.69999999999996</v>
      </c>
      <c r="BZ723" s="4">
        <f t="shared" si="489"/>
        <v>3.3000000000000003</v>
      </c>
      <c r="CD723" s="4">
        <f t="shared" si="490"/>
        <v>252.2</v>
      </c>
      <c r="CE723" s="4">
        <f t="shared" si="491"/>
        <v>7.8000000000000069</v>
      </c>
      <c r="CF723" s="4">
        <f>IF(COUNTIF($BH$5:$BH723,"&gt;=2")&lt;=1,SUM($BG723:$BK723)*C$8,CF722)</f>
        <v>151200</v>
      </c>
      <c r="CG723" s="4">
        <f>IF(COUNTIF($BN$5:$BN723,"&gt;=2")&lt;=1,SUM($BL723:$BP723)*D$8,CG722)</f>
        <v>604799.99999999988</v>
      </c>
      <c r="CH723" s="4">
        <f>IF(COUNTIF($BT$5:$BT723,"&gt;=2")&lt;=1,SUM($BQ723:$BU723)*E$8,CH722)</f>
        <v>2592000</v>
      </c>
      <c r="CI723" s="4">
        <f>IF(COUNTIF($BZ$5:$BZ723,"&gt;=2")&lt;=1,SUM($BV723:$BZ723)*F$8,CI722)</f>
        <v>34560000</v>
      </c>
      <c r="CJ723" s="4">
        <f t="shared" si="494"/>
        <v>22464000</v>
      </c>
      <c r="CK723" s="4">
        <f t="shared" si="495"/>
        <v>698.75</v>
      </c>
      <c r="CM723" s="4">
        <v>719</v>
      </c>
      <c r="CN723" s="4">
        <f>IF(COUNTIF($BH$5:$BH723,"&gt;=2")&gt;1,CN722,BG723)</f>
        <v>4.8999999999999995</v>
      </c>
      <c r="CO723" s="4">
        <f>IF(COUNTIF($BH$5:$BH723,"&gt;=2")&gt;1,CO722,BH723)</f>
        <v>2.1</v>
      </c>
      <c r="CP723" s="4">
        <f>IF(COUNTIF($BH$5:$BH723,"&gt;=2")&gt;1,CP722,BI723)</f>
        <v>0</v>
      </c>
      <c r="CQ723" s="4">
        <f>IF(COUNTIF($BH$5:$BH723,"&gt;=2")&gt;1,CQ722,BJ723)</f>
        <v>0</v>
      </c>
      <c r="CR723" s="4">
        <f>IF(COUNTIF($BH$5:$BH723,"&gt;=2")&gt;1,CR722,BK723)</f>
        <v>0</v>
      </c>
      <c r="CS723" s="4">
        <f>IF(COUNTIF($BN$5:$BN723,"&gt;=2")&gt;1,CS722,BL723)</f>
        <v>7</v>
      </c>
      <c r="CT723" s="4">
        <f>IF(COUNTIF($BN$5:$BN723,"&gt;=2")&gt;1,CT722,BM723)</f>
        <v>4.8999999999999995</v>
      </c>
      <c r="CU723" s="4">
        <f>IF(COUNTIF($BN$5:$BN723,"&gt;=2")&gt;1,CU722,BN723)</f>
        <v>2.1</v>
      </c>
      <c r="CV723" s="4">
        <f>IF(COUNTIF($BN$5:$BN723,"&gt;=2")&gt;1,CV722,BO723)</f>
        <v>0</v>
      </c>
      <c r="CW723" s="4">
        <f>IF(COUNTIF($BN$5:$BN723,"&gt;=2")&gt;1,CW722,BP723)</f>
        <v>0</v>
      </c>
      <c r="CX723" s="4">
        <f>IF(COUNTIF($BT$5:$BT723,"&gt;=2")&gt;1,CX722,BQ723)</f>
        <v>0</v>
      </c>
      <c r="CY723" s="4">
        <f>IF(COUNTIF($BT$5:$BT723,"&gt;=2")&gt;1,CY722,BR723)</f>
        <v>26</v>
      </c>
      <c r="CZ723" s="4">
        <f>IF(COUNTIF($BT$5:$BT723,"&gt;=2")&gt;1,CZ722,BS723)</f>
        <v>11.999999999999996</v>
      </c>
      <c r="DA723" s="4">
        <f>IF(COUNTIF($BT$5:$BT723,"&gt;=2")&gt;1,DA722,BT723)</f>
        <v>2</v>
      </c>
      <c r="DB723" s="4">
        <f>IF(COUNTIF($BT$5:$BT723,"&gt;=2")&gt;1,DB722,BU723)</f>
        <v>0</v>
      </c>
      <c r="DC723" s="4">
        <f>IF(COUNTIF($BZ$5:$BZ723,"&gt;=2")&gt;1,DC722,BV723)</f>
        <v>0</v>
      </c>
      <c r="DD723" s="4">
        <f>IF(COUNTIF($BZ$5:$BZ723,"&gt;=2")&gt;1,DD722,BW723)</f>
        <v>0</v>
      </c>
      <c r="DE723" s="4">
        <f>IF(COUNTIF($BZ$5:$BZ723,"&gt;=2")&gt;1,DE722,BX723)</f>
        <v>320</v>
      </c>
      <c r="DF723" s="4">
        <f>IF(COUNTIF($BZ$5:$BZ723,"&gt;=2")&gt;1,DF722,BY723)</f>
        <v>77.999999999999986</v>
      </c>
      <c r="DG723" s="4">
        <f>IF(COUNTIF($BZ$5:$BZ723,"&gt;=2")&gt;1,DG722,BZ723)</f>
        <v>2</v>
      </c>
      <c r="DH723" s="4">
        <f t="shared" si="496"/>
        <v>0</v>
      </c>
      <c r="DI723" s="4">
        <f t="shared" si="497"/>
        <v>0</v>
      </c>
      <c r="DJ723" s="4">
        <f t="shared" si="498"/>
        <v>0</v>
      </c>
      <c r="DK723" s="4">
        <f t="shared" si="499"/>
        <v>252.2</v>
      </c>
      <c r="DL723" s="4">
        <f t="shared" si="500"/>
        <v>7.8000000000000069</v>
      </c>
      <c r="DM723" s="4">
        <f t="shared" si="501"/>
        <v>7</v>
      </c>
      <c r="DN723" s="4">
        <f t="shared" si="502"/>
        <v>13.999999999999998</v>
      </c>
      <c r="DO723" s="4">
        <f t="shared" si="503"/>
        <v>40</v>
      </c>
      <c r="DP723" s="4">
        <f t="shared" si="504"/>
        <v>400</v>
      </c>
      <c r="DQ723" s="4">
        <f t="shared" si="505"/>
        <v>260</v>
      </c>
      <c r="DS723" s="4">
        <v>719</v>
      </c>
      <c r="DT723" s="4">
        <f>$CK723+INDEX(节奏总纲!D$4:D$163,基础状态预估!$C$2)</f>
        <v>743.00483399593907</v>
      </c>
      <c r="DU723" s="4">
        <f>$CK723+INDEX(节奏总纲!E$4:E$163,基础状态预估!$C$2)</f>
        <v>737.28268396026408</v>
      </c>
      <c r="DV723" s="4">
        <f>$CK723+INDEX(节奏总纲!F$4:F$163,基础状态预估!$C$2)</f>
        <v>730.39220630709644</v>
      </c>
      <c r="DW723" s="4">
        <f>$CK723+INDEX(节奏总纲!G$4:G$163,基础状态预估!$C$2)</f>
        <v>722.03246816526348</v>
      </c>
      <c r="DX723" s="4">
        <f>$CK723+INDEX(节奏总纲!H$4:H$163,基础状态预估!$C$2)</f>
        <v>711.69453894381218</v>
      </c>
      <c r="DY723" s="4">
        <f t="shared" si="506"/>
        <v>11.899999999999999</v>
      </c>
      <c r="DZ723" s="4">
        <f t="shared" si="507"/>
        <v>33</v>
      </c>
      <c r="EA723" s="4">
        <f t="shared" si="508"/>
        <v>334.1</v>
      </c>
      <c r="EB723" s="4">
        <f t="shared" si="509"/>
        <v>332.2</v>
      </c>
      <c r="EC723" s="4">
        <f t="shared" si="510"/>
        <v>9.8000000000000078</v>
      </c>
    </row>
    <row r="724" spans="58:133" x14ac:dyDescent="0.15">
      <c r="BF724" s="4">
        <v>720</v>
      </c>
      <c r="BG724" s="4">
        <f t="shared" si="492"/>
        <v>503.99999999999994</v>
      </c>
      <c r="BH724" s="4">
        <f t="shared" si="493"/>
        <v>216</v>
      </c>
      <c r="BL724" s="4">
        <f t="shared" si="481"/>
        <v>357</v>
      </c>
      <c r="BM724" s="4">
        <f t="shared" si="482"/>
        <v>249.89999999999998</v>
      </c>
      <c r="BN724" s="4">
        <f t="shared" si="483"/>
        <v>107.1</v>
      </c>
      <c r="BR724" s="4">
        <f t="shared" si="484"/>
        <v>455.65000000000003</v>
      </c>
      <c r="BS724" s="4">
        <f t="shared" si="485"/>
        <v>210.29999999999995</v>
      </c>
      <c r="BT724" s="4">
        <f t="shared" si="486"/>
        <v>35.050000000000004</v>
      </c>
      <c r="BX724" s="4">
        <f t="shared" si="487"/>
        <v>528.80000000000007</v>
      </c>
      <c r="BY724" s="4">
        <f t="shared" si="488"/>
        <v>128.89499999999998</v>
      </c>
      <c r="BZ724" s="4">
        <f t="shared" si="489"/>
        <v>3.3050000000000002</v>
      </c>
      <c r="CD724" s="4">
        <f t="shared" si="490"/>
        <v>253.17</v>
      </c>
      <c r="CE724" s="4">
        <f t="shared" si="491"/>
        <v>7.8300000000000072</v>
      </c>
      <c r="CF724" s="4">
        <f>IF(COUNTIF($BH$5:$BH724,"&gt;=2")&lt;=1,SUM($BG724:$BK724)*C$8,CF723)</f>
        <v>151200</v>
      </c>
      <c r="CG724" s="4">
        <f>IF(COUNTIF($BN$5:$BN724,"&gt;=2")&lt;=1,SUM($BL724:$BP724)*D$8,CG723)</f>
        <v>604799.99999999988</v>
      </c>
      <c r="CH724" s="4">
        <f>IF(COUNTIF($BT$5:$BT724,"&gt;=2")&lt;=1,SUM($BQ724:$BU724)*E$8,CH723)</f>
        <v>2592000</v>
      </c>
      <c r="CI724" s="4">
        <f>IF(COUNTIF($BZ$5:$BZ724,"&gt;=2")&lt;=1,SUM($BV724:$BZ724)*F$8,CI723)</f>
        <v>34560000</v>
      </c>
      <c r="CJ724" s="4">
        <f t="shared" si="494"/>
        <v>22550400</v>
      </c>
      <c r="CK724" s="4">
        <f t="shared" si="495"/>
        <v>699.75</v>
      </c>
      <c r="CM724" s="4">
        <v>720</v>
      </c>
      <c r="CN724" s="4">
        <f>IF(COUNTIF($BH$5:$BH724,"&gt;=2")&gt;1,CN723,BG724)</f>
        <v>4.8999999999999995</v>
      </c>
      <c r="CO724" s="4">
        <f>IF(COUNTIF($BH$5:$BH724,"&gt;=2")&gt;1,CO723,BH724)</f>
        <v>2.1</v>
      </c>
      <c r="CP724" s="4">
        <f>IF(COUNTIF($BH$5:$BH724,"&gt;=2")&gt;1,CP723,BI724)</f>
        <v>0</v>
      </c>
      <c r="CQ724" s="4">
        <f>IF(COUNTIF($BH$5:$BH724,"&gt;=2")&gt;1,CQ723,BJ724)</f>
        <v>0</v>
      </c>
      <c r="CR724" s="4">
        <f>IF(COUNTIF($BH$5:$BH724,"&gt;=2")&gt;1,CR723,BK724)</f>
        <v>0</v>
      </c>
      <c r="CS724" s="4">
        <f>IF(COUNTIF($BN$5:$BN724,"&gt;=2")&gt;1,CS723,BL724)</f>
        <v>7</v>
      </c>
      <c r="CT724" s="4">
        <f>IF(COUNTIF($BN$5:$BN724,"&gt;=2")&gt;1,CT723,BM724)</f>
        <v>4.8999999999999995</v>
      </c>
      <c r="CU724" s="4">
        <f>IF(COUNTIF($BN$5:$BN724,"&gt;=2")&gt;1,CU723,BN724)</f>
        <v>2.1</v>
      </c>
      <c r="CV724" s="4">
        <f>IF(COUNTIF($BN$5:$BN724,"&gt;=2")&gt;1,CV723,BO724)</f>
        <v>0</v>
      </c>
      <c r="CW724" s="4">
        <f>IF(COUNTIF($BN$5:$BN724,"&gt;=2")&gt;1,CW723,BP724)</f>
        <v>0</v>
      </c>
      <c r="CX724" s="4">
        <f>IF(COUNTIF($BT$5:$BT724,"&gt;=2")&gt;1,CX723,BQ724)</f>
        <v>0</v>
      </c>
      <c r="CY724" s="4">
        <f>IF(COUNTIF($BT$5:$BT724,"&gt;=2")&gt;1,CY723,BR724)</f>
        <v>26</v>
      </c>
      <c r="CZ724" s="4">
        <f>IF(COUNTIF($BT$5:$BT724,"&gt;=2")&gt;1,CZ723,BS724)</f>
        <v>11.999999999999996</v>
      </c>
      <c r="DA724" s="4">
        <f>IF(COUNTIF($BT$5:$BT724,"&gt;=2")&gt;1,DA723,BT724)</f>
        <v>2</v>
      </c>
      <c r="DB724" s="4">
        <f>IF(COUNTIF($BT$5:$BT724,"&gt;=2")&gt;1,DB723,BU724)</f>
        <v>0</v>
      </c>
      <c r="DC724" s="4">
        <f>IF(COUNTIF($BZ$5:$BZ724,"&gt;=2")&gt;1,DC723,BV724)</f>
        <v>0</v>
      </c>
      <c r="DD724" s="4">
        <f>IF(COUNTIF($BZ$5:$BZ724,"&gt;=2")&gt;1,DD723,BW724)</f>
        <v>0</v>
      </c>
      <c r="DE724" s="4">
        <f>IF(COUNTIF($BZ$5:$BZ724,"&gt;=2")&gt;1,DE723,BX724)</f>
        <v>320</v>
      </c>
      <c r="DF724" s="4">
        <f>IF(COUNTIF($BZ$5:$BZ724,"&gt;=2")&gt;1,DF723,BY724)</f>
        <v>77.999999999999986</v>
      </c>
      <c r="DG724" s="4">
        <f>IF(COUNTIF($BZ$5:$BZ724,"&gt;=2")&gt;1,DG723,BZ724)</f>
        <v>2</v>
      </c>
      <c r="DH724" s="4">
        <f t="shared" si="496"/>
        <v>0</v>
      </c>
      <c r="DI724" s="4">
        <f t="shared" si="497"/>
        <v>0</v>
      </c>
      <c r="DJ724" s="4">
        <f t="shared" si="498"/>
        <v>0</v>
      </c>
      <c r="DK724" s="4">
        <f t="shared" si="499"/>
        <v>253.17</v>
      </c>
      <c r="DL724" s="4">
        <f t="shared" si="500"/>
        <v>7.8300000000000072</v>
      </c>
      <c r="DM724" s="4">
        <f t="shared" si="501"/>
        <v>7</v>
      </c>
      <c r="DN724" s="4">
        <f t="shared" si="502"/>
        <v>13.999999999999998</v>
      </c>
      <c r="DO724" s="4">
        <f t="shared" si="503"/>
        <v>40</v>
      </c>
      <c r="DP724" s="4">
        <f t="shared" si="504"/>
        <v>400</v>
      </c>
      <c r="DQ724" s="4">
        <f t="shared" si="505"/>
        <v>261</v>
      </c>
      <c r="DS724" s="4">
        <v>720</v>
      </c>
      <c r="DT724" s="4">
        <f>$CK724+INDEX(节奏总纲!D$4:D$163,基础状态预估!$C$2)</f>
        <v>744.00483399593907</v>
      </c>
      <c r="DU724" s="4">
        <f>$CK724+INDEX(节奏总纲!E$4:E$163,基础状态预估!$C$2)</f>
        <v>738.28268396026408</v>
      </c>
      <c r="DV724" s="4">
        <f>$CK724+INDEX(节奏总纲!F$4:F$163,基础状态预估!$C$2)</f>
        <v>731.39220630709644</v>
      </c>
      <c r="DW724" s="4">
        <f>$CK724+INDEX(节奏总纲!G$4:G$163,基础状态预估!$C$2)</f>
        <v>723.03246816526348</v>
      </c>
      <c r="DX724" s="4">
        <f>$CK724+INDEX(节奏总纲!H$4:H$163,基础状态预估!$C$2)</f>
        <v>712.69453894381218</v>
      </c>
      <c r="DY724" s="4">
        <f t="shared" si="506"/>
        <v>11.899999999999999</v>
      </c>
      <c r="DZ724" s="4">
        <f t="shared" si="507"/>
        <v>33</v>
      </c>
      <c r="EA724" s="4">
        <f t="shared" si="508"/>
        <v>334.1</v>
      </c>
      <c r="EB724" s="4">
        <f t="shared" si="509"/>
        <v>333.16999999999996</v>
      </c>
      <c r="EC724" s="4">
        <f t="shared" si="510"/>
        <v>9.8300000000000072</v>
      </c>
    </row>
    <row r="725" spans="58:133" x14ac:dyDescent="0.15">
      <c r="BF725" s="4">
        <v>721</v>
      </c>
      <c r="BG725" s="4">
        <f t="shared" si="492"/>
        <v>504.7</v>
      </c>
      <c r="BH725" s="4">
        <f t="shared" si="493"/>
        <v>216.29999999999998</v>
      </c>
      <c r="BL725" s="4">
        <f t="shared" si="481"/>
        <v>357.5</v>
      </c>
      <c r="BM725" s="4">
        <f t="shared" si="482"/>
        <v>250.24999999999997</v>
      </c>
      <c r="BN725" s="4">
        <f t="shared" si="483"/>
        <v>107.25</v>
      </c>
      <c r="BR725" s="4">
        <f t="shared" si="484"/>
        <v>456.3</v>
      </c>
      <c r="BS725" s="4">
        <f t="shared" si="485"/>
        <v>210.59999999999997</v>
      </c>
      <c r="BT725" s="4">
        <f t="shared" si="486"/>
        <v>35.1</v>
      </c>
      <c r="BX725" s="4">
        <f t="shared" si="487"/>
        <v>529.6</v>
      </c>
      <c r="BY725" s="4">
        <f t="shared" si="488"/>
        <v>129.08999999999997</v>
      </c>
      <c r="BZ725" s="4">
        <f t="shared" si="489"/>
        <v>3.31</v>
      </c>
      <c r="CD725" s="4">
        <f t="shared" si="490"/>
        <v>254.14</v>
      </c>
      <c r="CE725" s="4">
        <f t="shared" si="491"/>
        <v>7.8600000000000065</v>
      </c>
      <c r="CF725" s="4">
        <f>IF(COUNTIF($BH$5:$BH725,"&gt;=2")&lt;=1,SUM($BG725:$BK725)*C$8,CF724)</f>
        <v>151200</v>
      </c>
      <c r="CG725" s="4">
        <f>IF(COUNTIF($BN$5:$BN725,"&gt;=2")&lt;=1,SUM($BL725:$BP725)*D$8,CG724)</f>
        <v>604799.99999999988</v>
      </c>
      <c r="CH725" s="4">
        <f>IF(COUNTIF($BT$5:$BT725,"&gt;=2")&lt;=1,SUM($BQ725:$BU725)*E$8,CH724)</f>
        <v>2592000</v>
      </c>
      <c r="CI725" s="4">
        <f>IF(COUNTIF($BZ$5:$BZ725,"&gt;=2")&lt;=1,SUM($BV725:$BZ725)*F$8,CI724)</f>
        <v>34560000</v>
      </c>
      <c r="CJ725" s="4">
        <f t="shared" si="494"/>
        <v>22636800</v>
      </c>
      <c r="CK725" s="4">
        <f t="shared" si="495"/>
        <v>700.75</v>
      </c>
      <c r="CM725" s="4">
        <v>721</v>
      </c>
      <c r="CN725" s="4">
        <f>IF(COUNTIF($BH$5:$BH725,"&gt;=2")&gt;1,CN724,BG725)</f>
        <v>4.8999999999999995</v>
      </c>
      <c r="CO725" s="4">
        <f>IF(COUNTIF($BH$5:$BH725,"&gt;=2")&gt;1,CO724,BH725)</f>
        <v>2.1</v>
      </c>
      <c r="CP725" s="4">
        <f>IF(COUNTIF($BH$5:$BH725,"&gt;=2")&gt;1,CP724,BI725)</f>
        <v>0</v>
      </c>
      <c r="CQ725" s="4">
        <f>IF(COUNTIF($BH$5:$BH725,"&gt;=2")&gt;1,CQ724,BJ725)</f>
        <v>0</v>
      </c>
      <c r="CR725" s="4">
        <f>IF(COUNTIF($BH$5:$BH725,"&gt;=2")&gt;1,CR724,BK725)</f>
        <v>0</v>
      </c>
      <c r="CS725" s="4">
        <f>IF(COUNTIF($BN$5:$BN725,"&gt;=2")&gt;1,CS724,BL725)</f>
        <v>7</v>
      </c>
      <c r="CT725" s="4">
        <f>IF(COUNTIF($BN$5:$BN725,"&gt;=2")&gt;1,CT724,BM725)</f>
        <v>4.8999999999999995</v>
      </c>
      <c r="CU725" s="4">
        <f>IF(COUNTIF($BN$5:$BN725,"&gt;=2")&gt;1,CU724,BN725)</f>
        <v>2.1</v>
      </c>
      <c r="CV725" s="4">
        <f>IF(COUNTIF($BN$5:$BN725,"&gt;=2")&gt;1,CV724,BO725)</f>
        <v>0</v>
      </c>
      <c r="CW725" s="4">
        <f>IF(COUNTIF($BN$5:$BN725,"&gt;=2")&gt;1,CW724,BP725)</f>
        <v>0</v>
      </c>
      <c r="CX725" s="4">
        <f>IF(COUNTIF($BT$5:$BT725,"&gt;=2")&gt;1,CX724,BQ725)</f>
        <v>0</v>
      </c>
      <c r="CY725" s="4">
        <f>IF(COUNTIF($BT$5:$BT725,"&gt;=2")&gt;1,CY724,BR725)</f>
        <v>26</v>
      </c>
      <c r="CZ725" s="4">
        <f>IF(COUNTIF($BT$5:$BT725,"&gt;=2")&gt;1,CZ724,BS725)</f>
        <v>11.999999999999996</v>
      </c>
      <c r="DA725" s="4">
        <f>IF(COUNTIF($BT$5:$BT725,"&gt;=2")&gt;1,DA724,BT725)</f>
        <v>2</v>
      </c>
      <c r="DB725" s="4">
        <f>IF(COUNTIF($BT$5:$BT725,"&gt;=2")&gt;1,DB724,BU725)</f>
        <v>0</v>
      </c>
      <c r="DC725" s="4">
        <f>IF(COUNTIF($BZ$5:$BZ725,"&gt;=2")&gt;1,DC724,BV725)</f>
        <v>0</v>
      </c>
      <c r="DD725" s="4">
        <f>IF(COUNTIF($BZ$5:$BZ725,"&gt;=2")&gt;1,DD724,BW725)</f>
        <v>0</v>
      </c>
      <c r="DE725" s="4">
        <f>IF(COUNTIF($BZ$5:$BZ725,"&gt;=2")&gt;1,DE724,BX725)</f>
        <v>320</v>
      </c>
      <c r="DF725" s="4">
        <f>IF(COUNTIF($BZ$5:$BZ725,"&gt;=2")&gt;1,DF724,BY725)</f>
        <v>77.999999999999986</v>
      </c>
      <c r="DG725" s="4">
        <f>IF(COUNTIF($BZ$5:$BZ725,"&gt;=2")&gt;1,DG724,BZ725)</f>
        <v>2</v>
      </c>
      <c r="DH725" s="4">
        <f t="shared" si="496"/>
        <v>0</v>
      </c>
      <c r="DI725" s="4">
        <f t="shared" si="497"/>
        <v>0</v>
      </c>
      <c r="DJ725" s="4">
        <f t="shared" si="498"/>
        <v>0</v>
      </c>
      <c r="DK725" s="4">
        <f t="shared" si="499"/>
        <v>254.14</v>
      </c>
      <c r="DL725" s="4">
        <f t="shared" si="500"/>
        <v>7.8600000000000065</v>
      </c>
      <c r="DM725" s="4">
        <f t="shared" si="501"/>
        <v>7</v>
      </c>
      <c r="DN725" s="4">
        <f t="shared" si="502"/>
        <v>13.999999999999998</v>
      </c>
      <c r="DO725" s="4">
        <f t="shared" si="503"/>
        <v>40</v>
      </c>
      <c r="DP725" s="4">
        <f t="shared" si="504"/>
        <v>400</v>
      </c>
      <c r="DQ725" s="4">
        <f t="shared" si="505"/>
        <v>262</v>
      </c>
      <c r="DS725" s="4">
        <v>721</v>
      </c>
      <c r="DT725" s="4">
        <f>$CK725+INDEX(节奏总纲!D$4:D$163,基础状态预估!$C$2)</f>
        <v>745.00483399593907</v>
      </c>
      <c r="DU725" s="4">
        <f>$CK725+INDEX(节奏总纲!E$4:E$163,基础状态预估!$C$2)</f>
        <v>739.28268396026408</v>
      </c>
      <c r="DV725" s="4">
        <f>$CK725+INDEX(节奏总纲!F$4:F$163,基础状态预估!$C$2)</f>
        <v>732.39220630709644</v>
      </c>
      <c r="DW725" s="4">
        <f>$CK725+INDEX(节奏总纲!G$4:G$163,基础状态预估!$C$2)</f>
        <v>724.03246816526348</v>
      </c>
      <c r="DX725" s="4">
        <f>$CK725+INDEX(节奏总纲!H$4:H$163,基础状态预估!$C$2)</f>
        <v>713.69453894381218</v>
      </c>
      <c r="DY725" s="4">
        <f t="shared" si="506"/>
        <v>11.899999999999999</v>
      </c>
      <c r="DZ725" s="4">
        <f t="shared" si="507"/>
        <v>33</v>
      </c>
      <c r="EA725" s="4">
        <f t="shared" si="508"/>
        <v>334.1</v>
      </c>
      <c r="EB725" s="4">
        <f t="shared" si="509"/>
        <v>334.14</v>
      </c>
      <c r="EC725" s="4">
        <f t="shared" si="510"/>
        <v>9.8600000000000065</v>
      </c>
    </row>
    <row r="726" spans="58:133" x14ac:dyDescent="0.15">
      <c r="BF726" s="4">
        <v>722</v>
      </c>
      <c r="BG726" s="4">
        <f t="shared" si="492"/>
        <v>505.4</v>
      </c>
      <c r="BH726" s="4">
        <f t="shared" si="493"/>
        <v>216.6</v>
      </c>
      <c r="BL726" s="4">
        <f t="shared" si="481"/>
        <v>358</v>
      </c>
      <c r="BM726" s="4">
        <f t="shared" si="482"/>
        <v>250.6</v>
      </c>
      <c r="BN726" s="4">
        <f t="shared" si="483"/>
        <v>107.39999999999999</v>
      </c>
      <c r="BR726" s="4">
        <f t="shared" si="484"/>
        <v>456.95</v>
      </c>
      <c r="BS726" s="4">
        <f t="shared" si="485"/>
        <v>210.89999999999995</v>
      </c>
      <c r="BT726" s="4">
        <f t="shared" si="486"/>
        <v>35.15</v>
      </c>
      <c r="BX726" s="4">
        <f t="shared" si="487"/>
        <v>530.4</v>
      </c>
      <c r="BY726" s="4">
        <f t="shared" si="488"/>
        <v>129.28499999999997</v>
      </c>
      <c r="BZ726" s="4">
        <f t="shared" si="489"/>
        <v>3.3149999999999999</v>
      </c>
      <c r="CD726" s="4">
        <f t="shared" si="490"/>
        <v>255.10999999999999</v>
      </c>
      <c r="CE726" s="4">
        <f t="shared" si="491"/>
        <v>7.8900000000000068</v>
      </c>
      <c r="CF726" s="4">
        <f>IF(COUNTIF($BH$5:$BH726,"&gt;=2")&lt;=1,SUM($BG726:$BK726)*C$8,CF725)</f>
        <v>151200</v>
      </c>
      <c r="CG726" s="4">
        <f>IF(COUNTIF($BN$5:$BN726,"&gt;=2")&lt;=1,SUM($BL726:$BP726)*D$8,CG725)</f>
        <v>604799.99999999988</v>
      </c>
      <c r="CH726" s="4">
        <f>IF(COUNTIF($BT$5:$BT726,"&gt;=2")&lt;=1,SUM($BQ726:$BU726)*E$8,CH725)</f>
        <v>2592000</v>
      </c>
      <c r="CI726" s="4">
        <f>IF(COUNTIF($BZ$5:$BZ726,"&gt;=2")&lt;=1,SUM($BV726:$BZ726)*F$8,CI725)</f>
        <v>34560000</v>
      </c>
      <c r="CJ726" s="4">
        <f t="shared" si="494"/>
        <v>22723200</v>
      </c>
      <c r="CK726" s="4">
        <f t="shared" si="495"/>
        <v>701.75</v>
      </c>
      <c r="CM726" s="4">
        <v>722</v>
      </c>
      <c r="CN726" s="4">
        <f>IF(COUNTIF($BH$5:$BH726,"&gt;=2")&gt;1,CN725,BG726)</f>
        <v>4.8999999999999995</v>
      </c>
      <c r="CO726" s="4">
        <f>IF(COUNTIF($BH$5:$BH726,"&gt;=2")&gt;1,CO725,BH726)</f>
        <v>2.1</v>
      </c>
      <c r="CP726" s="4">
        <f>IF(COUNTIF($BH$5:$BH726,"&gt;=2")&gt;1,CP725,BI726)</f>
        <v>0</v>
      </c>
      <c r="CQ726" s="4">
        <f>IF(COUNTIF($BH$5:$BH726,"&gt;=2")&gt;1,CQ725,BJ726)</f>
        <v>0</v>
      </c>
      <c r="CR726" s="4">
        <f>IF(COUNTIF($BH$5:$BH726,"&gt;=2")&gt;1,CR725,BK726)</f>
        <v>0</v>
      </c>
      <c r="CS726" s="4">
        <f>IF(COUNTIF($BN$5:$BN726,"&gt;=2")&gt;1,CS725,BL726)</f>
        <v>7</v>
      </c>
      <c r="CT726" s="4">
        <f>IF(COUNTIF($BN$5:$BN726,"&gt;=2")&gt;1,CT725,BM726)</f>
        <v>4.8999999999999995</v>
      </c>
      <c r="CU726" s="4">
        <f>IF(COUNTIF($BN$5:$BN726,"&gt;=2")&gt;1,CU725,BN726)</f>
        <v>2.1</v>
      </c>
      <c r="CV726" s="4">
        <f>IF(COUNTIF($BN$5:$BN726,"&gt;=2")&gt;1,CV725,BO726)</f>
        <v>0</v>
      </c>
      <c r="CW726" s="4">
        <f>IF(COUNTIF($BN$5:$BN726,"&gt;=2")&gt;1,CW725,BP726)</f>
        <v>0</v>
      </c>
      <c r="CX726" s="4">
        <f>IF(COUNTIF($BT$5:$BT726,"&gt;=2")&gt;1,CX725,BQ726)</f>
        <v>0</v>
      </c>
      <c r="CY726" s="4">
        <f>IF(COUNTIF($BT$5:$BT726,"&gt;=2")&gt;1,CY725,BR726)</f>
        <v>26</v>
      </c>
      <c r="CZ726" s="4">
        <f>IF(COUNTIF($BT$5:$BT726,"&gt;=2")&gt;1,CZ725,BS726)</f>
        <v>11.999999999999996</v>
      </c>
      <c r="DA726" s="4">
        <f>IF(COUNTIF($BT$5:$BT726,"&gt;=2")&gt;1,DA725,BT726)</f>
        <v>2</v>
      </c>
      <c r="DB726" s="4">
        <f>IF(COUNTIF($BT$5:$BT726,"&gt;=2")&gt;1,DB725,BU726)</f>
        <v>0</v>
      </c>
      <c r="DC726" s="4">
        <f>IF(COUNTIF($BZ$5:$BZ726,"&gt;=2")&gt;1,DC725,BV726)</f>
        <v>0</v>
      </c>
      <c r="DD726" s="4">
        <f>IF(COUNTIF($BZ$5:$BZ726,"&gt;=2")&gt;1,DD725,BW726)</f>
        <v>0</v>
      </c>
      <c r="DE726" s="4">
        <f>IF(COUNTIF($BZ$5:$BZ726,"&gt;=2")&gt;1,DE725,BX726)</f>
        <v>320</v>
      </c>
      <c r="DF726" s="4">
        <f>IF(COUNTIF($BZ$5:$BZ726,"&gt;=2")&gt;1,DF725,BY726)</f>
        <v>77.999999999999986</v>
      </c>
      <c r="DG726" s="4">
        <f>IF(COUNTIF($BZ$5:$BZ726,"&gt;=2")&gt;1,DG725,BZ726)</f>
        <v>2</v>
      </c>
      <c r="DH726" s="4">
        <f t="shared" si="496"/>
        <v>0</v>
      </c>
      <c r="DI726" s="4">
        <f t="shared" si="497"/>
        <v>0</v>
      </c>
      <c r="DJ726" s="4">
        <f t="shared" si="498"/>
        <v>0</v>
      </c>
      <c r="DK726" s="4">
        <f t="shared" si="499"/>
        <v>255.10999999999999</v>
      </c>
      <c r="DL726" s="4">
        <f t="shared" si="500"/>
        <v>7.8900000000000068</v>
      </c>
      <c r="DM726" s="4">
        <f t="shared" si="501"/>
        <v>7</v>
      </c>
      <c r="DN726" s="4">
        <f t="shared" si="502"/>
        <v>13.999999999999998</v>
      </c>
      <c r="DO726" s="4">
        <f t="shared" si="503"/>
        <v>40</v>
      </c>
      <c r="DP726" s="4">
        <f t="shared" si="504"/>
        <v>400</v>
      </c>
      <c r="DQ726" s="4">
        <f t="shared" si="505"/>
        <v>263</v>
      </c>
      <c r="DS726" s="4">
        <v>722</v>
      </c>
      <c r="DT726" s="4">
        <f>$CK726+INDEX(节奏总纲!D$4:D$163,基础状态预估!$C$2)</f>
        <v>746.00483399593907</v>
      </c>
      <c r="DU726" s="4">
        <f>$CK726+INDEX(节奏总纲!E$4:E$163,基础状态预估!$C$2)</f>
        <v>740.28268396026408</v>
      </c>
      <c r="DV726" s="4">
        <f>$CK726+INDEX(节奏总纲!F$4:F$163,基础状态预估!$C$2)</f>
        <v>733.39220630709644</v>
      </c>
      <c r="DW726" s="4">
        <f>$CK726+INDEX(节奏总纲!G$4:G$163,基础状态预估!$C$2)</f>
        <v>725.03246816526348</v>
      </c>
      <c r="DX726" s="4">
        <f>$CK726+INDEX(节奏总纲!H$4:H$163,基础状态预估!$C$2)</f>
        <v>714.69453894381218</v>
      </c>
      <c r="DY726" s="4">
        <f t="shared" si="506"/>
        <v>11.899999999999999</v>
      </c>
      <c r="DZ726" s="4">
        <f t="shared" si="507"/>
        <v>33</v>
      </c>
      <c r="EA726" s="4">
        <f t="shared" si="508"/>
        <v>334.1</v>
      </c>
      <c r="EB726" s="4">
        <f t="shared" si="509"/>
        <v>335.10999999999996</v>
      </c>
      <c r="EC726" s="4">
        <f t="shared" si="510"/>
        <v>9.8900000000000077</v>
      </c>
    </row>
    <row r="727" spans="58:133" x14ac:dyDescent="0.15">
      <c r="BF727" s="4">
        <v>723</v>
      </c>
      <c r="BG727" s="4">
        <f t="shared" si="492"/>
        <v>506.09999999999997</v>
      </c>
      <c r="BH727" s="4">
        <f t="shared" si="493"/>
        <v>216.9</v>
      </c>
      <c r="BL727" s="4">
        <f t="shared" si="481"/>
        <v>358.5</v>
      </c>
      <c r="BM727" s="4">
        <f t="shared" si="482"/>
        <v>250.95</v>
      </c>
      <c r="BN727" s="4">
        <f t="shared" si="483"/>
        <v>107.55</v>
      </c>
      <c r="BR727" s="4">
        <f t="shared" si="484"/>
        <v>457.6</v>
      </c>
      <c r="BS727" s="4">
        <f t="shared" si="485"/>
        <v>211.19999999999996</v>
      </c>
      <c r="BT727" s="4">
        <f t="shared" si="486"/>
        <v>35.200000000000003</v>
      </c>
      <c r="BX727" s="4">
        <f t="shared" si="487"/>
        <v>531.20000000000005</v>
      </c>
      <c r="BY727" s="4">
        <f t="shared" si="488"/>
        <v>129.47999999999996</v>
      </c>
      <c r="BZ727" s="4">
        <f t="shared" si="489"/>
        <v>3.3200000000000003</v>
      </c>
      <c r="CD727" s="4">
        <f t="shared" si="490"/>
        <v>256.08</v>
      </c>
      <c r="CE727" s="4">
        <f t="shared" si="491"/>
        <v>7.920000000000007</v>
      </c>
      <c r="CF727" s="4">
        <f>IF(COUNTIF($BH$5:$BH727,"&gt;=2")&lt;=1,SUM($BG727:$BK727)*C$8,CF726)</f>
        <v>151200</v>
      </c>
      <c r="CG727" s="4">
        <f>IF(COUNTIF($BN$5:$BN727,"&gt;=2")&lt;=1,SUM($BL727:$BP727)*D$8,CG726)</f>
        <v>604799.99999999988</v>
      </c>
      <c r="CH727" s="4">
        <f>IF(COUNTIF($BT$5:$BT727,"&gt;=2")&lt;=1,SUM($BQ727:$BU727)*E$8,CH726)</f>
        <v>2592000</v>
      </c>
      <c r="CI727" s="4">
        <f>IF(COUNTIF($BZ$5:$BZ727,"&gt;=2")&lt;=1,SUM($BV727:$BZ727)*F$8,CI726)</f>
        <v>34560000</v>
      </c>
      <c r="CJ727" s="4">
        <f t="shared" si="494"/>
        <v>22809600</v>
      </c>
      <c r="CK727" s="4">
        <f t="shared" si="495"/>
        <v>702.75</v>
      </c>
      <c r="CM727" s="4">
        <v>723</v>
      </c>
      <c r="CN727" s="4">
        <f>IF(COUNTIF($BH$5:$BH727,"&gt;=2")&gt;1,CN726,BG727)</f>
        <v>4.8999999999999995</v>
      </c>
      <c r="CO727" s="4">
        <f>IF(COUNTIF($BH$5:$BH727,"&gt;=2")&gt;1,CO726,BH727)</f>
        <v>2.1</v>
      </c>
      <c r="CP727" s="4">
        <f>IF(COUNTIF($BH$5:$BH727,"&gt;=2")&gt;1,CP726,BI727)</f>
        <v>0</v>
      </c>
      <c r="CQ727" s="4">
        <f>IF(COUNTIF($BH$5:$BH727,"&gt;=2")&gt;1,CQ726,BJ727)</f>
        <v>0</v>
      </c>
      <c r="CR727" s="4">
        <f>IF(COUNTIF($BH$5:$BH727,"&gt;=2")&gt;1,CR726,BK727)</f>
        <v>0</v>
      </c>
      <c r="CS727" s="4">
        <f>IF(COUNTIF($BN$5:$BN727,"&gt;=2")&gt;1,CS726,BL727)</f>
        <v>7</v>
      </c>
      <c r="CT727" s="4">
        <f>IF(COUNTIF($BN$5:$BN727,"&gt;=2")&gt;1,CT726,BM727)</f>
        <v>4.8999999999999995</v>
      </c>
      <c r="CU727" s="4">
        <f>IF(COUNTIF($BN$5:$BN727,"&gt;=2")&gt;1,CU726,BN727)</f>
        <v>2.1</v>
      </c>
      <c r="CV727" s="4">
        <f>IF(COUNTIF($BN$5:$BN727,"&gt;=2")&gt;1,CV726,BO727)</f>
        <v>0</v>
      </c>
      <c r="CW727" s="4">
        <f>IF(COUNTIF($BN$5:$BN727,"&gt;=2")&gt;1,CW726,BP727)</f>
        <v>0</v>
      </c>
      <c r="CX727" s="4">
        <f>IF(COUNTIF($BT$5:$BT727,"&gt;=2")&gt;1,CX726,BQ727)</f>
        <v>0</v>
      </c>
      <c r="CY727" s="4">
        <f>IF(COUNTIF($BT$5:$BT727,"&gt;=2")&gt;1,CY726,BR727)</f>
        <v>26</v>
      </c>
      <c r="CZ727" s="4">
        <f>IF(COUNTIF($BT$5:$BT727,"&gt;=2")&gt;1,CZ726,BS727)</f>
        <v>11.999999999999996</v>
      </c>
      <c r="DA727" s="4">
        <f>IF(COUNTIF($BT$5:$BT727,"&gt;=2")&gt;1,DA726,BT727)</f>
        <v>2</v>
      </c>
      <c r="DB727" s="4">
        <f>IF(COUNTIF($BT$5:$BT727,"&gt;=2")&gt;1,DB726,BU727)</f>
        <v>0</v>
      </c>
      <c r="DC727" s="4">
        <f>IF(COUNTIF($BZ$5:$BZ727,"&gt;=2")&gt;1,DC726,BV727)</f>
        <v>0</v>
      </c>
      <c r="DD727" s="4">
        <f>IF(COUNTIF($BZ$5:$BZ727,"&gt;=2")&gt;1,DD726,BW727)</f>
        <v>0</v>
      </c>
      <c r="DE727" s="4">
        <f>IF(COUNTIF($BZ$5:$BZ727,"&gt;=2")&gt;1,DE726,BX727)</f>
        <v>320</v>
      </c>
      <c r="DF727" s="4">
        <f>IF(COUNTIF($BZ$5:$BZ727,"&gt;=2")&gt;1,DF726,BY727)</f>
        <v>77.999999999999986</v>
      </c>
      <c r="DG727" s="4">
        <f>IF(COUNTIF($BZ$5:$BZ727,"&gt;=2")&gt;1,DG726,BZ727)</f>
        <v>2</v>
      </c>
      <c r="DH727" s="4">
        <f t="shared" si="496"/>
        <v>0</v>
      </c>
      <c r="DI727" s="4">
        <f t="shared" si="497"/>
        <v>0</v>
      </c>
      <c r="DJ727" s="4">
        <f t="shared" si="498"/>
        <v>0</v>
      </c>
      <c r="DK727" s="4">
        <f t="shared" si="499"/>
        <v>256.08</v>
      </c>
      <c r="DL727" s="4">
        <f t="shared" si="500"/>
        <v>7.920000000000007</v>
      </c>
      <c r="DM727" s="4">
        <f t="shared" si="501"/>
        <v>7</v>
      </c>
      <c r="DN727" s="4">
        <f t="shared" si="502"/>
        <v>13.999999999999998</v>
      </c>
      <c r="DO727" s="4">
        <f t="shared" si="503"/>
        <v>40</v>
      </c>
      <c r="DP727" s="4">
        <f t="shared" si="504"/>
        <v>400</v>
      </c>
      <c r="DQ727" s="4">
        <f t="shared" si="505"/>
        <v>264</v>
      </c>
      <c r="DS727" s="4">
        <v>723</v>
      </c>
      <c r="DT727" s="4">
        <f>$CK727+INDEX(节奏总纲!D$4:D$163,基础状态预估!$C$2)</f>
        <v>747.00483399593907</v>
      </c>
      <c r="DU727" s="4">
        <f>$CK727+INDEX(节奏总纲!E$4:E$163,基础状态预估!$C$2)</f>
        <v>741.28268396026408</v>
      </c>
      <c r="DV727" s="4">
        <f>$CK727+INDEX(节奏总纲!F$4:F$163,基础状态预估!$C$2)</f>
        <v>734.39220630709644</v>
      </c>
      <c r="DW727" s="4">
        <f>$CK727+INDEX(节奏总纲!G$4:G$163,基础状态预估!$C$2)</f>
        <v>726.03246816526348</v>
      </c>
      <c r="DX727" s="4">
        <f>$CK727+INDEX(节奏总纲!H$4:H$163,基础状态预估!$C$2)</f>
        <v>715.69453894381218</v>
      </c>
      <c r="DY727" s="4">
        <f t="shared" si="506"/>
        <v>11.899999999999999</v>
      </c>
      <c r="DZ727" s="4">
        <f t="shared" si="507"/>
        <v>33</v>
      </c>
      <c r="EA727" s="4">
        <f t="shared" si="508"/>
        <v>334.1</v>
      </c>
      <c r="EB727" s="4">
        <f t="shared" si="509"/>
        <v>336.08</v>
      </c>
      <c r="EC727" s="4">
        <f t="shared" si="510"/>
        <v>9.920000000000007</v>
      </c>
    </row>
    <row r="728" spans="58:133" x14ac:dyDescent="0.15">
      <c r="BF728" s="4">
        <v>724</v>
      </c>
      <c r="BG728" s="4">
        <f t="shared" si="492"/>
        <v>506.79999999999995</v>
      </c>
      <c r="BH728" s="4">
        <f t="shared" si="493"/>
        <v>217.2</v>
      </c>
      <c r="BL728" s="4">
        <f t="shared" si="481"/>
        <v>359</v>
      </c>
      <c r="BM728" s="4">
        <f t="shared" si="482"/>
        <v>251.29999999999998</v>
      </c>
      <c r="BN728" s="4">
        <f t="shared" si="483"/>
        <v>107.7</v>
      </c>
      <c r="BR728" s="4">
        <f t="shared" si="484"/>
        <v>458.25</v>
      </c>
      <c r="BS728" s="4">
        <f t="shared" si="485"/>
        <v>211.49999999999994</v>
      </c>
      <c r="BT728" s="4">
        <f t="shared" si="486"/>
        <v>35.25</v>
      </c>
      <c r="BX728" s="4">
        <f t="shared" si="487"/>
        <v>532</v>
      </c>
      <c r="BY728" s="4">
        <f t="shared" si="488"/>
        <v>129.67499999999995</v>
      </c>
      <c r="BZ728" s="4">
        <f t="shared" si="489"/>
        <v>3.3250000000000002</v>
      </c>
      <c r="CD728" s="4">
        <f t="shared" si="490"/>
        <v>257.05</v>
      </c>
      <c r="CE728" s="4">
        <f t="shared" si="491"/>
        <v>7.9500000000000073</v>
      </c>
      <c r="CF728" s="4">
        <f>IF(COUNTIF($BH$5:$BH728,"&gt;=2")&lt;=1,SUM($BG728:$BK728)*C$8,CF727)</f>
        <v>151200</v>
      </c>
      <c r="CG728" s="4">
        <f>IF(COUNTIF($BN$5:$BN728,"&gt;=2")&lt;=1,SUM($BL728:$BP728)*D$8,CG727)</f>
        <v>604799.99999999988</v>
      </c>
      <c r="CH728" s="4">
        <f>IF(COUNTIF($BT$5:$BT728,"&gt;=2")&lt;=1,SUM($BQ728:$BU728)*E$8,CH727)</f>
        <v>2592000</v>
      </c>
      <c r="CI728" s="4">
        <f>IF(COUNTIF($BZ$5:$BZ728,"&gt;=2")&lt;=1,SUM($BV728:$BZ728)*F$8,CI727)</f>
        <v>34560000</v>
      </c>
      <c r="CJ728" s="4">
        <f t="shared" si="494"/>
        <v>22896000</v>
      </c>
      <c r="CK728" s="4">
        <f t="shared" si="495"/>
        <v>703.75</v>
      </c>
      <c r="CM728" s="4">
        <v>724</v>
      </c>
      <c r="CN728" s="4">
        <f>IF(COUNTIF($BH$5:$BH728,"&gt;=2")&gt;1,CN727,BG728)</f>
        <v>4.8999999999999995</v>
      </c>
      <c r="CO728" s="4">
        <f>IF(COUNTIF($BH$5:$BH728,"&gt;=2")&gt;1,CO727,BH728)</f>
        <v>2.1</v>
      </c>
      <c r="CP728" s="4">
        <f>IF(COUNTIF($BH$5:$BH728,"&gt;=2")&gt;1,CP727,BI728)</f>
        <v>0</v>
      </c>
      <c r="CQ728" s="4">
        <f>IF(COUNTIF($BH$5:$BH728,"&gt;=2")&gt;1,CQ727,BJ728)</f>
        <v>0</v>
      </c>
      <c r="CR728" s="4">
        <f>IF(COUNTIF($BH$5:$BH728,"&gt;=2")&gt;1,CR727,BK728)</f>
        <v>0</v>
      </c>
      <c r="CS728" s="4">
        <f>IF(COUNTIF($BN$5:$BN728,"&gt;=2")&gt;1,CS727,BL728)</f>
        <v>7</v>
      </c>
      <c r="CT728" s="4">
        <f>IF(COUNTIF($BN$5:$BN728,"&gt;=2")&gt;1,CT727,BM728)</f>
        <v>4.8999999999999995</v>
      </c>
      <c r="CU728" s="4">
        <f>IF(COUNTIF($BN$5:$BN728,"&gt;=2")&gt;1,CU727,BN728)</f>
        <v>2.1</v>
      </c>
      <c r="CV728" s="4">
        <f>IF(COUNTIF($BN$5:$BN728,"&gt;=2")&gt;1,CV727,BO728)</f>
        <v>0</v>
      </c>
      <c r="CW728" s="4">
        <f>IF(COUNTIF($BN$5:$BN728,"&gt;=2")&gt;1,CW727,BP728)</f>
        <v>0</v>
      </c>
      <c r="CX728" s="4">
        <f>IF(COUNTIF($BT$5:$BT728,"&gt;=2")&gt;1,CX727,BQ728)</f>
        <v>0</v>
      </c>
      <c r="CY728" s="4">
        <f>IF(COUNTIF($BT$5:$BT728,"&gt;=2")&gt;1,CY727,BR728)</f>
        <v>26</v>
      </c>
      <c r="CZ728" s="4">
        <f>IF(COUNTIF($BT$5:$BT728,"&gt;=2")&gt;1,CZ727,BS728)</f>
        <v>11.999999999999996</v>
      </c>
      <c r="DA728" s="4">
        <f>IF(COUNTIF($BT$5:$BT728,"&gt;=2")&gt;1,DA727,BT728)</f>
        <v>2</v>
      </c>
      <c r="DB728" s="4">
        <f>IF(COUNTIF($BT$5:$BT728,"&gt;=2")&gt;1,DB727,BU728)</f>
        <v>0</v>
      </c>
      <c r="DC728" s="4">
        <f>IF(COUNTIF($BZ$5:$BZ728,"&gt;=2")&gt;1,DC727,BV728)</f>
        <v>0</v>
      </c>
      <c r="DD728" s="4">
        <f>IF(COUNTIF($BZ$5:$BZ728,"&gt;=2")&gt;1,DD727,BW728)</f>
        <v>0</v>
      </c>
      <c r="DE728" s="4">
        <f>IF(COUNTIF($BZ$5:$BZ728,"&gt;=2")&gt;1,DE727,BX728)</f>
        <v>320</v>
      </c>
      <c r="DF728" s="4">
        <f>IF(COUNTIF($BZ$5:$BZ728,"&gt;=2")&gt;1,DF727,BY728)</f>
        <v>77.999999999999986</v>
      </c>
      <c r="DG728" s="4">
        <f>IF(COUNTIF($BZ$5:$BZ728,"&gt;=2")&gt;1,DG727,BZ728)</f>
        <v>2</v>
      </c>
      <c r="DH728" s="4">
        <f t="shared" si="496"/>
        <v>0</v>
      </c>
      <c r="DI728" s="4">
        <f t="shared" si="497"/>
        <v>0</v>
      </c>
      <c r="DJ728" s="4">
        <f t="shared" si="498"/>
        <v>0</v>
      </c>
      <c r="DK728" s="4">
        <f t="shared" si="499"/>
        <v>257.05</v>
      </c>
      <c r="DL728" s="4">
        <f t="shared" si="500"/>
        <v>7.9500000000000073</v>
      </c>
      <c r="DM728" s="4">
        <f t="shared" si="501"/>
        <v>7</v>
      </c>
      <c r="DN728" s="4">
        <f t="shared" si="502"/>
        <v>13.999999999999998</v>
      </c>
      <c r="DO728" s="4">
        <f t="shared" si="503"/>
        <v>40</v>
      </c>
      <c r="DP728" s="4">
        <f t="shared" si="504"/>
        <v>400</v>
      </c>
      <c r="DQ728" s="4">
        <f t="shared" si="505"/>
        <v>265</v>
      </c>
      <c r="DS728" s="4">
        <v>724</v>
      </c>
      <c r="DT728" s="4">
        <f>$CK728+INDEX(节奏总纲!D$4:D$163,基础状态预估!$C$2)</f>
        <v>748.00483399593907</v>
      </c>
      <c r="DU728" s="4">
        <f>$CK728+INDEX(节奏总纲!E$4:E$163,基础状态预估!$C$2)</f>
        <v>742.28268396026408</v>
      </c>
      <c r="DV728" s="4">
        <f>$CK728+INDEX(节奏总纲!F$4:F$163,基础状态预估!$C$2)</f>
        <v>735.39220630709644</v>
      </c>
      <c r="DW728" s="4">
        <f>$CK728+INDEX(节奏总纲!G$4:G$163,基础状态预估!$C$2)</f>
        <v>727.03246816526348</v>
      </c>
      <c r="DX728" s="4">
        <f>$CK728+INDEX(节奏总纲!H$4:H$163,基础状态预估!$C$2)</f>
        <v>716.69453894381218</v>
      </c>
      <c r="DY728" s="4">
        <f t="shared" si="506"/>
        <v>11.899999999999999</v>
      </c>
      <c r="DZ728" s="4">
        <f t="shared" si="507"/>
        <v>33</v>
      </c>
      <c r="EA728" s="4">
        <f t="shared" si="508"/>
        <v>334.1</v>
      </c>
      <c r="EB728" s="4">
        <f t="shared" si="509"/>
        <v>337.05</v>
      </c>
      <c r="EC728" s="4">
        <f t="shared" si="510"/>
        <v>9.9500000000000064</v>
      </c>
    </row>
    <row r="729" spans="58:133" x14ac:dyDescent="0.15">
      <c r="BF729" s="4">
        <v>725</v>
      </c>
      <c r="BG729" s="4">
        <f t="shared" si="492"/>
        <v>507.49999999999994</v>
      </c>
      <c r="BH729" s="4">
        <f t="shared" si="493"/>
        <v>217.5</v>
      </c>
      <c r="BL729" s="4">
        <f t="shared" si="481"/>
        <v>359.5</v>
      </c>
      <c r="BM729" s="4">
        <f t="shared" si="482"/>
        <v>251.64999999999998</v>
      </c>
      <c r="BN729" s="4">
        <f t="shared" si="483"/>
        <v>107.85</v>
      </c>
      <c r="BR729" s="4">
        <f t="shared" si="484"/>
        <v>458.90000000000003</v>
      </c>
      <c r="BS729" s="4">
        <f t="shared" si="485"/>
        <v>211.79999999999995</v>
      </c>
      <c r="BT729" s="4">
        <f t="shared" si="486"/>
        <v>35.300000000000004</v>
      </c>
      <c r="BX729" s="4">
        <f t="shared" si="487"/>
        <v>532.80000000000007</v>
      </c>
      <c r="BY729" s="4">
        <f t="shared" si="488"/>
        <v>129.86999999999998</v>
      </c>
      <c r="BZ729" s="4">
        <f t="shared" si="489"/>
        <v>3.33</v>
      </c>
      <c r="CD729" s="4">
        <f t="shared" si="490"/>
        <v>258.02</v>
      </c>
      <c r="CE729" s="4">
        <f t="shared" si="491"/>
        <v>7.9800000000000075</v>
      </c>
      <c r="CF729" s="4">
        <f>IF(COUNTIF($BH$5:$BH729,"&gt;=2")&lt;=1,SUM($BG729:$BK729)*C$8,CF728)</f>
        <v>151200</v>
      </c>
      <c r="CG729" s="4">
        <f>IF(COUNTIF($BN$5:$BN729,"&gt;=2")&lt;=1,SUM($BL729:$BP729)*D$8,CG728)</f>
        <v>604799.99999999988</v>
      </c>
      <c r="CH729" s="4">
        <f>IF(COUNTIF($BT$5:$BT729,"&gt;=2")&lt;=1,SUM($BQ729:$BU729)*E$8,CH728)</f>
        <v>2592000</v>
      </c>
      <c r="CI729" s="4">
        <f>IF(COUNTIF($BZ$5:$BZ729,"&gt;=2")&lt;=1,SUM($BV729:$BZ729)*F$8,CI728)</f>
        <v>34560000</v>
      </c>
      <c r="CJ729" s="4">
        <f t="shared" si="494"/>
        <v>22982400</v>
      </c>
      <c r="CK729" s="4">
        <f t="shared" si="495"/>
        <v>704.75</v>
      </c>
      <c r="CM729" s="4">
        <v>725</v>
      </c>
      <c r="CN729" s="4">
        <f>IF(COUNTIF($BH$5:$BH729,"&gt;=2")&gt;1,CN728,BG729)</f>
        <v>4.8999999999999995</v>
      </c>
      <c r="CO729" s="4">
        <f>IF(COUNTIF($BH$5:$BH729,"&gt;=2")&gt;1,CO728,BH729)</f>
        <v>2.1</v>
      </c>
      <c r="CP729" s="4">
        <f>IF(COUNTIF($BH$5:$BH729,"&gt;=2")&gt;1,CP728,BI729)</f>
        <v>0</v>
      </c>
      <c r="CQ729" s="4">
        <f>IF(COUNTIF($BH$5:$BH729,"&gt;=2")&gt;1,CQ728,BJ729)</f>
        <v>0</v>
      </c>
      <c r="CR729" s="4">
        <f>IF(COUNTIF($BH$5:$BH729,"&gt;=2")&gt;1,CR728,BK729)</f>
        <v>0</v>
      </c>
      <c r="CS729" s="4">
        <f>IF(COUNTIF($BN$5:$BN729,"&gt;=2")&gt;1,CS728,BL729)</f>
        <v>7</v>
      </c>
      <c r="CT729" s="4">
        <f>IF(COUNTIF($BN$5:$BN729,"&gt;=2")&gt;1,CT728,BM729)</f>
        <v>4.8999999999999995</v>
      </c>
      <c r="CU729" s="4">
        <f>IF(COUNTIF($BN$5:$BN729,"&gt;=2")&gt;1,CU728,BN729)</f>
        <v>2.1</v>
      </c>
      <c r="CV729" s="4">
        <f>IF(COUNTIF($BN$5:$BN729,"&gt;=2")&gt;1,CV728,BO729)</f>
        <v>0</v>
      </c>
      <c r="CW729" s="4">
        <f>IF(COUNTIF($BN$5:$BN729,"&gt;=2")&gt;1,CW728,BP729)</f>
        <v>0</v>
      </c>
      <c r="CX729" s="4">
        <f>IF(COUNTIF($BT$5:$BT729,"&gt;=2")&gt;1,CX728,BQ729)</f>
        <v>0</v>
      </c>
      <c r="CY729" s="4">
        <f>IF(COUNTIF($BT$5:$BT729,"&gt;=2")&gt;1,CY728,BR729)</f>
        <v>26</v>
      </c>
      <c r="CZ729" s="4">
        <f>IF(COUNTIF($BT$5:$BT729,"&gt;=2")&gt;1,CZ728,BS729)</f>
        <v>11.999999999999996</v>
      </c>
      <c r="DA729" s="4">
        <f>IF(COUNTIF($BT$5:$BT729,"&gt;=2")&gt;1,DA728,BT729)</f>
        <v>2</v>
      </c>
      <c r="DB729" s="4">
        <f>IF(COUNTIF($BT$5:$BT729,"&gt;=2")&gt;1,DB728,BU729)</f>
        <v>0</v>
      </c>
      <c r="DC729" s="4">
        <f>IF(COUNTIF($BZ$5:$BZ729,"&gt;=2")&gt;1,DC728,BV729)</f>
        <v>0</v>
      </c>
      <c r="DD729" s="4">
        <f>IF(COUNTIF($BZ$5:$BZ729,"&gt;=2")&gt;1,DD728,BW729)</f>
        <v>0</v>
      </c>
      <c r="DE729" s="4">
        <f>IF(COUNTIF($BZ$5:$BZ729,"&gt;=2")&gt;1,DE728,BX729)</f>
        <v>320</v>
      </c>
      <c r="DF729" s="4">
        <f>IF(COUNTIF($BZ$5:$BZ729,"&gt;=2")&gt;1,DF728,BY729)</f>
        <v>77.999999999999986</v>
      </c>
      <c r="DG729" s="4">
        <f>IF(COUNTIF($BZ$5:$BZ729,"&gt;=2")&gt;1,DG728,BZ729)</f>
        <v>2</v>
      </c>
      <c r="DH729" s="4">
        <f t="shared" si="496"/>
        <v>0</v>
      </c>
      <c r="DI729" s="4">
        <f t="shared" si="497"/>
        <v>0</v>
      </c>
      <c r="DJ729" s="4">
        <f t="shared" si="498"/>
        <v>0</v>
      </c>
      <c r="DK729" s="4">
        <f t="shared" si="499"/>
        <v>258.02</v>
      </c>
      <c r="DL729" s="4">
        <f t="shared" si="500"/>
        <v>7.9800000000000075</v>
      </c>
      <c r="DM729" s="4">
        <f t="shared" si="501"/>
        <v>7</v>
      </c>
      <c r="DN729" s="4">
        <f t="shared" si="502"/>
        <v>13.999999999999998</v>
      </c>
      <c r="DO729" s="4">
        <f t="shared" si="503"/>
        <v>40</v>
      </c>
      <c r="DP729" s="4">
        <f t="shared" si="504"/>
        <v>400</v>
      </c>
      <c r="DQ729" s="4">
        <f t="shared" si="505"/>
        <v>266</v>
      </c>
      <c r="DS729" s="4">
        <v>725</v>
      </c>
      <c r="DT729" s="4">
        <f>$CK729+INDEX(节奏总纲!D$4:D$163,基础状态预估!$C$2)</f>
        <v>749.00483399593907</v>
      </c>
      <c r="DU729" s="4">
        <f>$CK729+INDEX(节奏总纲!E$4:E$163,基础状态预估!$C$2)</f>
        <v>743.28268396026408</v>
      </c>
      <c r="DV729" s="4">
        <f>$CK729+INDEX(节奏总纲!F$4:F$163,基础状态预估!$C$2)</f>
        <v>736.39220630709644</v>
      </c>
      <c r="DW729" s="4">
        <f>$CK729+INDEX(节奏总纲!G$4:G$163,基础状态预估!$C$2)</f>
        <v>728.03246816526348</v>
      </c>
      <c r="DX729" s="4">
        <f>$CK729+INDEX(节奏总纲!H$4:H$163,基础状态预估!$C$2)</f>
        <v>717.69453894381218</v>
      </c>
      <c r="DY729" s="4">
        <f t="shared" si="506"/>
        <v>11.899999999999999</v>
      </c>
      <c r="DZ729" s="4">
        <f t="shared" si="507"/>
        <v>33</v>
      </c>
      <c r="EA729" s="4">
        <f t="shared" si="508"/>
        <v>334.1</v>
      </c>
      <c r="EB729" s="4">
        <f t="shared" si="509"/>
        <v>338.02</v>
      </c>
      <c r="EC729" s="4">
        <f t="shared" si="510"/>
        <v>9.9800000000000075</v>
      </c>
    </row>
    <row r="730" spans="58:133" x14ac:dyDescent="0.15">
      <c r="BF730" s="4">
        <v>726</v>
      </c>
      <c r="BG730" s="4">
        <f t="shared" si="492"/>
        <v>508.2</v>
      </c>
      <c r="BH730" s="4">
        <f t="shared" si="493"/>
        <v>217.79999999999998</v>
      </c>
      <c r="BL730" s="4">
        <f t="shared" si="481"/>
        <v>360</v>
      </c>
      <c r="BM730" s="4">
        <f t="shared" si="482"/>
        <v>251.99999999999997</v>
      </c>
      <c r="BN730" s="4">
        <f t="shared" si="483"/>
        <v>108</v>
      </c>
      <c r="BR730" s="4">
        <f t="shared" si="484"/>
        <v>459.55</v>
      </c>
      <c r="BS730" s="4">
        <f t="shared" si="485"/>
        <v>212.09999999999997</v>
      </c>
      <c r="BT730" s="4">
        <f t="shared" si="486"/>
        <v>35.35</v>
      </c>
      <c r="BX730" s="4">
        <f t="shared" si="487"/>
        <v>533.6</v>
      </c>
      <c r="BY730" s="4">
        <f t="shared" si="488"/>
        <v>130.06499999999997</v>
      </c>
      <c r="BZ730" s="4">
        <f t="shared" si="489"/>
        <v>3.335</v>
      </c>
      <c r="CD730" s="4">
        <f t="shared" si="490"/>
        <v>258.99</v>
      </c>
      <c r="CE730" s="4">
        <f t="shared" si="491"/>
        <v>8.0100000000000069</v>
      </c>
      <c r="CF730" s="4">
        <f>IF(COUNTIF($BH$5:$BH730,"&gt;=2")&lt;=1,SUM($BG730:$BK730)*C$8,CF729)</f>
        <v>151200</v>
      </c>
      <c r="CG730" s="4">
        <f>IF(COUNTIF($BN$5:$BN730,"&gt;=2")&lt;=1,SUM($BL730:$BP730)*D$8,CG729)</f>
        <v>604799.99999999988</v>
      </c>
      <c r="CH730" s="4">
        <f>IF(COUNTIF($BT$5:$BT730,"&gt;=2")&lt;=1,SUM($BQ730:$BU730)*E$8,CH729)</f>
        <v>2592000</v>
      </c>
      <c r="CI730" s="4">
        <f>IF(COUNTIF($BZ$5:$BZ730,"&gt;=2")&lt;=1,SUM($BV730:$BZ730)*F$8,CI729)</f>
        <v>34560000</v>
      </c>
      <c r="CJ730" s="4">
        <f t="shared" si="494"/>
        <v>23068800</v>
      </c>
      <c r="CK730" s="4">
        <f t="shared" si="495"/>
        <v>705.75</v>
      </c>
      <c r="CM730" s="4">
        <v>726</v>
      </c>
      <c r="CN730" s="4">
        <f>IF(COUNTIF($BH$5:$BH730,"&gt;=2")&gt;1,CN729,BG730)</f>
        <v>4.8999999999999995</v>
      </c>
      <c r="CO730" s="4">
        <f>IF(COUNTIF($BH$5:$BH730,"&gt;=2")&gt;1,CO729,BH730)</f>
        <v>2.1</v>
      </c>
      <c r="CP730" s="4">
        <f>IF(COUNTIF($BH$5:$BH730,"&gt;=2")&gt;1,CP729,BI730)</f>
        <v>0</v>
      </c>
      <c r="CQ730" s="4">
        <f>IF(COUNTIF($BH$5:$BH730,"&gt;=2")&gt;1,CQ729,BJ730)</f>
        <v>0</v>
      </c>
      <c r="CR730" s="4">
        <f>IF(COUNTIF($BH$5:$BH730,"&gt;=2")&gt;1,CR729,BK730)</f>
        <v>0</v>
      </c>
      <c r="CS730" s="4">
        <f>IF(COUNTIF($BN$5:$BN730,"&gt;=2")&gt;1,CS729,BL730)</f>
        <v>7</v>
      </c>
      <c r="CT730" s="4">
        <f>IF(COUNTIF($BN$5:$BN730,"&gt;=2")&gt;1,CT729,BM730)</f>
        <v>4.8999999999999995</v>
      </c>
      <c r="CU730" s="4">
        <f>IF(COUNTIF($BN$5:$BN730,"&gt;=2")&gt;1,CU729,BN730)</f>
        <v>2.1</v>
      </c>
      <c r="CV730" s="4">
        <f>IF(COUNTIF($BN$5:$BN730,"&gt;=2")&gt;1,CV729,BO730)</f>
        <v>0</v>
      </c>
      <c r="CW730" s="4">
        <f>IF(COUNTIF($BN$5:$BN730,"&gt;=2")&gt;1,CW729,BP730)</f>
        <v>0</v>
      </c>
      <c r="CX730" s="4">
        <f>IF(COUNTIF($BT$5:$BT730,"&gt;=2")&gt;1,CX729,BQ730)</f>
        <v>0</v>
      </c>
      <c r="CY730" s="4">
        <f>IF(COUNTIF($BT$5:$BT730,"&gt;=2")&gt;1,CY729,BR730)</f>
        <v>26</v>
      </c>
      <c r="CZ730" s="4">
        <f>IF(COUNTIF($BT$5:$BT730,"&gt;=2")&gt;1,CZ729,BS730)</f>
        <v>11.999999999999996</v>
      </c>
      <c r="DA730" s="4">
        <f>IF(COUNTIF($BT$5:$BT730,"&gt;=2")&gt;1,DA729,BT730)</f>
        <v>2</v>
      </c>
      <c r="DB730" s="4">
        <f>IF(COUNTIF($BT$5:$BT730,"&gt;=2")&gt;1,DB729,BU730)</f>
        <v>0</v>
      </c>
      <c r="DC730" s="4">
        <f>IF(COUNTIF($BZ$5:$BZ730,"&gt;=2")&gt;1,DC729,BV730)</f>
        <v>0</v>
      </c>
      <c r="DD730" s="4">
        <f>IF(COUNTIF($BZ$5:$BZ730,"&gt;=2")&gt;1,DD729,BW730)</f>
        <v>0</v>
      </c>
      <c r="DE730" s="4">
        <f>IF(COUNTIF($BZ$5:$BZ730,"&gt;=2")&gt;1,DE729,BX730)</f>
        <v>320</v>
      </c>
      <c r="DF730" s="4">
        <f>IF(COUNTIF($BZ$5:$BZ730,"&gt;=2")&gt;1,DF729,BY730)</f>
        <v>77.999999999999986</v>
      </c>
      <c r="DG730" s="4">
        <f>IF(COUNTIF($BZ$5:$BZ730,"&gt;=2")&gt;1,DG729,BZ730)</f>
        <v>2</v>
      </c>
      <c r="DH730" s="4">
        <f t="shared" si="496"/>
        <v>0</v>
      </c>
      <c r="DI730" s="4">
        <f t="shared" si="497"/>
        <v>0</v>
      </c>
      <c r="DJ730" s="4">
        <f t="shared" si="498"/>
        <v>0</v>
      </c>
      <c r="DK730" s="4">
        <f t="shared" si="499"/>
        <v>258.99</v>
      </c>
      <c r="DL730" s="4">
        <f t="shared" si="500"/>
        <v>8.0100000000000069</v>
      </c>
      <c r="DM730" s="4">
        <f t="shared" si="501"/>
        <v>7</v>
      </c>
      <c r="DN730" s="4">
        <f t="shared" si="502"/>
        <v>13.999999999999998</v>
      </c>
      <c r="DO730" s="4">
        <f t="shared" si="503"/>
        <v>40</v>
      </c>
      <c r="DP730" s="4">
        <f t="shared" si="504"/>
        <v>400</v>
      </c>
      <c r="DQ730" s="4">
        <f t="shared" si="505"/>
        <v>267</v>
      </c>
      <c r="DS730" s="4">
        <v>726</v>
      </c>
      <c r="DT730" s="4">
        <f>$CK730+INDEX(节奏总纲!D$4:D$163,基础状态预估!$C$2)</f>
        <v>750.00483399593907</v>
      </c>
      <c r="DU730" s="4">
        <f>$CK730+INDEX(节奏总纲!E$4:E$163,基础状态预估!$C$2)</f>
        <v>744.28268396026408</v>
      </c>
      <c r="DV730" s="4">
        <f>$CK730+INDEX(节奏总纲!F$4:F$163,基础状态预估!$C$2)</f>
        <v>737.39220630709644</v>
      </c>
      <c r="DW730" s="4">
        <f>$CK730+INDEX(节奏总纲!G$4:G$163,基础状态预估!$C$2)</f>
        <v>729.03246816526348</v>
      </c>
      <c r="DX730" s="4">
        <f>$CK730+INDEX(节奏总纲!H$4:H$163,基础状态预估!$C$2)</f>
        <v>718.69453894381218</v>
      </c>
      <c r="DY730" s="4">
        <f t="shared" si="506"/>
        <v>11.899999999999999</v>
      </c>
      <c r="DZ730" s="4">
        <f t="shared" si="507"/>
        <v>33</v>
      </c>
      <c r="EA730" s="4">
        <f t="shared" si="508"/>
        <v>334.1</v>
      </c>
      <c r="EB730" s="4">
        <f t="shared" si="509"/>
        <v>338.99</v>
      </c>
      <c r="EC730" s="4">
        <f t="shared" si="510"/>
        <v>10.010000000000007</v>
      </c>
    </row>
    <row r="731" spans="58:133" x14ac:dyDescent="0.15">
      <c r="BF731" s="4">
        <v>727</v>
      </c>
      <c r="BG731" s="4">
        <f t="shared" si="492"/>
        <v>508.9</v>
      </c>
      <c r="BH731" s="4">
        <f t="shared" si="493"/>
        <v>218.1</v>
      </c>
      <c r="BL731" s="4">
        <f t="shared" si="481"/>
        <v>360.5</v>
      </c>
      <c r="BM731" s="4">
        <f t="shared" si="482"/>
        <v>252.35</v>
      </c>
      <c r="BN731" s="4">
        <f t="shared" si="483"/>
        <v>108.14999999999999</v>
      </c>
      <c r="BR731" s="4">
        <f t="shared" si="484"/>
        <v>460.2</v>
      </c>
      <c r="BS731" s="4">
        <f t="shared" si="485"/>
        <v>212.39999999999995</v>
      </c>
      <c r="BT731" s="4">
        <f t="shared" si="486"/>
        <v>35.4</v>
      </c>
      <c r="BX731" s="4">
        <f t="shared" si="487"/>
        <v>534.4</v>
      </c>
      <c r="BY731" s="4">
        <f t="shared" si="488"/>
        <v>130.25999999999996</v>
      </c>
      <c r="BZ731" s="4">
        <f t="shared" si="489"/>
        <v>3.34</v>
      </c>
      <c r="CD731" s="4">
        <f t="shared" si="490"/>
        <v>259.95999999999998</v>
      </c>
      <c r="CE731" s="4">
        <f t="shared" si="491"/>
        <v>8.0400000000000063</v>
      </c>
      <c r="CF731" s="4">
        <f>IF(COUNTIF($BH$5:$BH731,"&gt;=2")&lt;=1,SUM($BG731:$BK731)*C$8,CF730)</f>
        <v>151200</v>
      </c>
      <c r="CG731" s="4">
        <f>IF(COUNTIF($BN$5:$BN731,"&gt;=2")&lt;=1,SUM($BL731:$BP731)*D$8,CG730)</f>
        <v>604799.99999999988</v>
      </c>
      <c r="CH731" s="4">
        <f>IF(COUNTIF($BT$5:$BT731,"&gt;=2")&lt;=1,SUM($BQ731:$BU731)*E$8,CH730)</f>
        <v>2592000</v>
      </c>
      <c r="CI731" s="4">
        <f>IF(COUNTIF($BZ$5:$BZ731,"&gt;=2")&lt;=1,SUM($BV731:$BZ731)*F$8,CI730)</f>
        <v>34560000</v>
      </c>
      <c r="CJ731" s="4">
        <f t="shared" si="494"/>
        <v>23155200</v>
      </c>
      <c r="CK731" s="4">
        <f t="shared" si="495"/>
        <v>706.75</v>
      </c>
      <c r="CM731" s="4">
        <v>727</v>
      </c>
      <c r="CN731" s="4">
        <f>IF(COUNTIF($BH$5:$BH731,"&gt;=2")&gt;1,CN730,BG731)</f>
        <v>4.8999999999999995</v>
      </c>
      <c r="CO731" s="4">
        <f>IF(COUNTIF($BH$5:$BH731,"&gt;=2")&gt;1,CO730,BH731)</f>
        <v>2.1</v>
      </c>
      <c r="CP731" s="4">
        <f>IF(COUNTIF($BH$5:$BH731,"&gt;=2")&gt;1,CP730,BI731)</f>
        <v>0</v>
      </c>
      <c r="CQ731" s="4">
        <f>IF(COUNTIF($BH$5:$BH731,"&gt;=2")&gt;1,CQ730,BJ731)</f>
        <v>0</v>
      </c>
      <c r="CR731" s="4">
        <f>IF(COUNTIF($BH$5:$BH731,"&gt;=2")&gt;1,CR730,BK731)</f>
        <v>0</v>
      </c>
      <c r="CS731" s="4">
        <f>IF(COUNTIF($BN$5:$BN731,"&gt;=2")&gt;1,CS730,BL731)</f>
        <v>7</v>
      </c>
      <c r="CT731" s="4">
        <f>IF(COUNTIF($BN$5:$BN731,"&gt;=2")&gt;1,CT730,BM731)</f>
        <v>4.8999999999999995</v>
      </c>
      <c r="CU731" s="4">
        <f>IF(COUNTIF($BN$5:$BN731,"&gt;=2")&gt;1,CU730,BN731)</f>
        <v>2.1</v>
      </c>
      <c r="CV731" s="4">
        <f>IF(COUNTIF($BN$5:$BN731,"&gt;=2")&gt;1,CV730,BO731)</f>
        <v>0</v>
      </c>
      <c r="CW731" s="4">
        <f>IF(COUNTIF($BN$5:$BN731,"&gt;=2")&gt;1,CW730,BP731)</f>
        <v>0</v>
      </c>
      <c r="CX731" s="4">
        <f>IF(COUNTIF($BT$5:$BT731,"&gt;=2")&gt;1,CX730,BQ731)</f>
        <v>0</v>
      </c>
      <c r="CY731" s="4">
        <f>IF(COUNTIF($BT$5:$BT731,"&gt;=2")&gt;1,CY730,BR731)</f>
        <v>26</v>
      </c>
      <c r="CZ731" s="4">
        <f>IF(COUNTIF($BT$5:$BT731,"&gt;=2")&gt;1,CZ730,BS731)</f>
        <v>11.999999999999996</v>
      </c>
      <c r="DA731" s="4">
        <f>IF(COUNTIF($BT$5:$BT731,"&gt;=2")&gt;1,DA730,BT731)</f>
        <v>2</v>
      </c>
      <c r="DB731" s="4">
        <f>IF(COUNTIF($BT$5:$BT731,"&gt;=2")&gt;1,DB730,BU731)</f>
        <v>0</v>
      </c>
      <c r="DC731" s="4">
        <f>IF(COUNTIF($BZ$5:$BZ731,"&gt;=2")&gt;1,DC730,BV731)</f>
        <v>0</v>
      </c>
      <c r="DD731" s="4">
        <f>IF(COUNTIF($BZ$5:$BZ731,"&gt;=2")&gt;1,DD730,BW731)</f>
        <v>0</v>
      </c>
      <c r="DE731" s="4">
        <f>IF(COUNTIF($BZ$5:$BZ731,"&gt;=2")&gt;1,DE730,BX731)</f>
        <v>320</v>
      </c>
      <c r="DF731" s="4">
        <f>IF(COUNTIF($BZ$5:$BZ731,"&gt;=2")&gt;1,DF730,BY731)</f>
        <v>77.999999999999986</v>
      </c>
      <c r="DG731" s="4">
        <f>IF(COUNTIF($BZ$5:$BZ731,"&gt;=2")&gt;1,DG730,BZ731)</f>
        <v>2</v>
      </c>
      <c r="DH731" s="4">
        <f t="shared" si="496"/>
        <v>0</v>
      </c>
      <c r="DI731" s="4">
        <f t="shared" si="497"/>
        <v>0</v>
      </c>
      <c r="DJ731" s="4">
        <f t="shared" si="498"/>
        <v>0</v>
      </c>
      <c r="DK731" s="4">
        <f t="shared" si="499"/>
        <v>259.95999999999998</v>
      </c>
      <c r="DL731" s="4">
        <f t="shared" si="500"/>
        <v>8.0400000000000063</v>
      </c>
      <c r="DM731" s="4">
        <f t="shared" si="501"/>
        <v>7</v>
      </c>
      <c r="DN731" s="4">
        <f t="shared" si="502"/>
        <v>13.999999999999998</v>
      </c>
      <c r="DO731" s="4">
        <f t="shared" si="503"/>
        <v>40</v>
      </c>
      <c r="DP731" s="4">
        <f t="shared" si="504"/>
        <v>400</v>
      </c>
      <c r="DQ731" s="4">
        <f t="shared" si="505"/>
        <v>268</v>
      </c>
      <c r="DS731" s="4">
        <v>727</v>
      </c>
      <c r="DT731" s="4">
        <f>$CK731+INDEX(节奏总纲!D$4:D$163,基础状态预估!$C$2)</f>
        <v>751.00483399593907</v>
      </c>
      <c r="DU731" s="4">
        <f>$CK731+INDEX(节奏总纲!E$4:E$163,基础状态预估!$C$2)</f>
        <v>745.28268396026408</v>
      </c>
      <c r="DV731" s="4">
        <f>$CK731+INDEX(节奏总纲!F$4:F$163,基础状态预估!$C$2)</f>
        <v>738.39220630709644</v>
      </c>
      <c r="DW731" s="4">
        <f>$CK731+INDEX(节奏总纲!G$4:G$163,基础状态预估!$C$2)</f>
        <v>730.03246816526348</v>
      </c>
      <c r="DX731" s="4">
        <f>$CK731+INDEX(节奏总纲!H$4:H$163,基础状态预估!$C$2)</f>
        <v>719.69453894381218</v>
      </c>
      <c r="DY731" s="4">
        <f t="shared" si="506"/>
        <v>11.899999999999999</v>
      </c>
      <c r="DZ731" s="4">
        <f t="shared" si="507"/>
        <v>33</v>
      </c>
      <c r="EA731" s="4">
        <f t="shared" si="508"/>
        <v>334.1</v>
      </c>
      <c r="EB731" s="4">
        <f t="shared" si="509"/>
        <v>339.96</v>
      </c>
      <c r="EC731" s="4">
        <f t="shared" si="510"/>
        <v>10.040000000000006</v>
      </c>
    </row>
    <row r="732" spans="58:133" x14ac:dyDescent="0.15">
      <c r="BF732" s="4">
        <v>728</v>
      </c>
      <c r="BG732" s="4">
        <f t="shared" si="492"/>
        <v>509.59999999999997</v>
      </c>
      <c r="BH732" s="4">
        <f t="shared" si="493"/>
        <v>218.4</v>
      </c>
      <c r="BL732" s="4">
        <f t="shared" si="481"/>
        <v>361</v>
      </c>
      <c r="BM732" s="4">
        <f t="shared" si="482"/>
        <v>252.7</v>
      </c>
      <c r="BN732" s="4">
        <f t="shared" si="483"/>
        <v>108.3</v>
      </c>
      <c r="BR732" s="4">
        <f t="shared" si="484"/>
        <v>460.85</v>
      </c>
      <c r="BS732" s="4">
        <f t="shared" si="485"/>
        <v>212.69999999999996</v>
      </c>
      <c r="BT732" s="4">
        <f t="shared" si="486"/>
        <v>35.450000000000003</v>
      </c>
      <c r="BX732" s="4">
        <f t="shared" si="487"/>
        <v>535.20000000000005</v>
      </c>
      <c r="BY732" s="4">
        <f t="shared" si="488"/>
        <v>130.45499999999996</v>
      </c>
      <c r="BZ732" s="4">
        <f t="shared" si="489"/>
        <v>3.3450000000000002</v>
      </c>
      <c r="CD732" s="4">
        <f t="shared" si="490"/>
        <v>260.93</v>
      </c>
      <c r="CE732" s="4">
        <f t="shared" si="491"/>
        <v>8.0700000000000074</v>
      </c>
      <c r="CF732" s="4">
        <f>IF(COUNTIF($BH$5:$BH732,"&gt;=2")&lt;=1,SUM($BG732:$BK732)*C$8,CF731)</f>
        <v>151200</v>
      </c>
      <c r="CG732" s="4">
        <f>IF(COUNTIF($BN$5:$BN732,"&gt;=2")&lt;=1,SUM($BL732:$BP732)*D$8,CG731)</f>
        <v>604799.99999999988</v>
      </c>
      <c r="CH732" s="4">
        <f>IF(COUNTIF($BT$5:$BT732,"&gt;=2")&lt;=1,SUM($BQ732:$BU732)*E$8,CH731)</f>
        <v>2592000</v>
      </c>
      <c r="CI732" s="4">
        <f>IF(COUNTIF($BZ$5:$BZ732,"&gt;=2")&lt;=1,SUM($BV732:$BZ732)*F$8,CI731)</f>
        <v>34560000</v>
      </c>
      <c r="CJ732" s="4">
        <f t="shared" si="494"/>
        <v>23241600</v>
      </c>
      <c r="CK732" s="4">
        <f t="shared" si="495"/>
        <v>707.75</v>
      </c>
      <c r="CM732" s="4">
        <v>728</v>
      </c>
      <c r="CN732" s="4">
        <f>IF(COUNTIF($BH$5:$BH732,"&gt;=2")&gt;1,CN731,BG732)</f>
        <v>4.8999999999999995</v>
      </c>
      <c r="CO732" s="4">
        <f>IF(COUNTIF($BH$5:$BH732,"&gt;=2")&gt;1,CO731,BH732)</f>
        <v>2.1</v>
      </c>
      <c r="CP732" s="4">
        <f>IF(COUNTIF($BH$5:$BH732,"&gt;=2")&gt;1,CP731,BI732)</f>
        <v>0</v>
      </c>
      <c r="CQ732" s="4">
        <f>IF(COUNTIF($BH$5:$BH732,"&gt;=2")&gt;1,CQ731,BJ732)</f>
        <v>0</v>
      </c>
      <c r="CR732" s="4">
        <f>IF(COUNTIF($BH$5:$BH732,"&gt;=2")&gt;1,CR731,BK732)</f>
        <v>0</v>
      </c>
      <c r="CS732" s="4">
        <f>IF(COUNTIF($BN$5:$BN732,"&gt;=2")&gt;1,CS731,BL732)</f>
        <v>7</v>
      </c>
      <c r="CT732" s="4">
        <f>IF(COUNTIF($BN$5:$BN732,"&gt;=2")&gt;1,CT731,BM732)</f>
        <v>4.8999999999999995</v>
      </c>
      <c r="CU732" s="4">
        <f>IF(COUNTIF($BN$5:$BN732,"&gt;=2")&gt;1,CU731,BN732)</f>
        <v>2.1</v>
      </c>
      <c r="CV732" s="4">
        <f>IF(COUNTIF($BN$5:$BN732,"&gt;=2")&gt;1,CV731,BO732)</f>
        <v>0</v>
      </c>
      <c r="CW732" s="4">
        <f>IF(COUNTIF($BN$5:$BN732,"&gt;=2")&gt;1,CW731,BP732)</f>
        <v>0</v>
      </c>
      <c r="CX732" s="4">
        <f>IF(COUNTIF($BT$5:$BT732,"&gt;=2")&gt;1,CX731,BQ732)</f>
        <v>0</v>
      </c>
      <c r="CY732" s="4">
        <f>IF(COUNTIF($BT$5:$BT732,"&gt;=2")&gt;1,CY731,BR732)</f>
        <v>26</v>
      </c>
      <c r="CZ732" s="4">
        <f>IF(COUNTIF($BT$5:$BT732,"&gt;=2")&gt;1,CZ731,BS732)</f>
        <v>11.999999999999996</v>
      </c>
      <c r="DA732" s="4">
        <f>IF(COUNTIF($BT$5:$BT732,"&gt;=2")&gt;1,DA731,BT732)</f>
        <v>2</v>
      </c>
      <c r="DB732" s="4">
        <f>IF(COUNTIF($BT$5:$BT732,"&gt;=2")&gt;1,DB731,BU732)</f>
        <v>0</v>
      </c>
      <c r="DC732" s="4">
        <f>IF(COUNTIF($BZ$5:$BZ732,"&gt;=2")&gt;1,DC731,BV732)</f>
        <v>0</v>
      </c>
      <c r="DD732" s="4">
        <f>IF(COUNTIF($BZ$5:$BZ732,"&gt;=2")&gt;1,DD731,BW732)</f>
        <v>0</v>
      </c>
      <c r="DE732" s="4">
        <f>IF(COUNTIF($BZ$5:$BZ732,"&gt;=2")&gt;1,DE731,BX732)</f>
        <v>320</v>
      </c>
      <c r="DF732" s="4">
        <f>IF(COUNTIF($BZ$5:$BZ732,"&gt;=2")&gt;1,DF731,BY732)</f>
        <v>77.999999999999986</v>
      </c>
      <c r="DG732" s="4">
        <f>IF(COUNTIF($BZ$5:$BZ732,"&gt;=2")&gt;1,DG731,BZ732)</f>
        <v>2</v>
      </c>
      <c r="DH732" s="4">
        <f t="shared" si="496"/>
        <v>0</v>
      </c>
      <c r="DI732" s="4">
        <f t="shared" si="497"/>
        <v>0</v>
      </c>
      <c r="DJ732" s="4">
        <f t="shared" si="498"/>
        <v>0</v>
      </c>
      <c r="DK732" s="4">
        <f t="shared" si="499"/>
        <v>260.93</v>
      </c>
      <c r="DL732" s="4">
        <f t="shared" si="500"/>
        <v>8.0700000000000074</v>
      </c>
      <c r="DM732" s="4">
        <f t="shared" si="501"/>
        <v>7</v>
      </c>
      <c r="DN732" s="4">
        <f t="shared" si="502"/>
        <v>13.999999999999998</v>
      </c>
      <c r="DO732" s="4">
        <f t="shared" si="503"/>
        <v>40</v>
      </c>
      <c r="DP732" s="4">
        <f t="shared" si="504"/>
        <v>400</v>
      </c>
      <c r="DQ732" s="4">
        <f t="shared" si="505"/>
        <v>269</v>
      </c>
      <c r="DS732" s="4">
        <v>728</v>
      </c>
      <c r="DT732" s="4">
        <f>$CK732+INDEX(节奏总纲!D$4:D$163,基础状态预估!$C$2)</f>
        <v>752.00483399593907</v>
      </c>
      <c r="DU732" s="4">
        <f>$CK732+INDEX(节奏总纲!E$4:E$163,基础状态预估!$C$2)</f>
        <v>746.28268396026408</v>
      </c>
      <c r="DV732" s="4">
        <f>$CK732+INDEX(节奏总纲!F$4:F$163,基础状态预估!$C$2)</f>
        <v>739.39220630709644</v>
      </c>
      <c r="DW732" s="4">
        <f>$CK732+INDEX(节奏总纲!G$4:G$163,基础状态预估!$C$2)</f>
        <v>731.03246816526348</v>
      </c>
      <c r="DX732" s="4">
        <f>$CK732+INDEX(节奏总纲!H$4:H$163,基础状态预估!$C$2)</f>
        <v>720.69453894381218</v>
      </c>
      <c r="DY732" s="4">
        <f t="shared" si="506"/>
        <v>11.899999999999999</v>
      </c>
      <c r="DZ732" s="4">
        <f t="shared" si="507"/>
        <v>33</v>
      </c>
      <c r="EA732" s="4">
        <f t="shared" si="508"/>
        <v>334.1</v>
      </c>
      <c r="EB732" s="4">
        <f t="shared" si="509"/>
        <v>340.93</v>
      </c>
      <c r="EC732" s="4">
        <f t="shared" si="510"/>
        <v>10.070000000000007</v>
      </c>
    </row>
    <row r="733" spans="58:133" x14ac:dyDescent="0.15">
      <c r="BF733" s="4">
        <v>729</v>
      </c>
      <c r="BG733" s="4">
        <f t="shared" si="492"/>
        <v>510.29999999999995</v>
      </c>
      <c r="BH733" s="4">
        <f t="shared" si="493"/>
        <v>218.7</v>
      </c>
      <c r="BL733" s="4">
        <f t="shared" si="481"/>
        <v>361.5</v>
      </c>
      <c r="BM733" s="4">
        <f t="shared" si="482"/>
        <v>253.04999999999998</v>
      </c>
      <c r="BN733" s="4">
        <f t="shared" si="483"/>
        <v>108.45</v>
      </c>
      <c r="BR733" s="4">
        <f t="shared" si="484"/>
        <v>461.5</v>
      </c>
      <c r="BS733" s="4">
        <f t="shared" si="485"/>
        <v>212.99999999999994</v>
      </c>
      <c r="BT733" s="4">
        <f t="shared" si="486"/>
        <v>35.5</v>
      </c>
      <c r="BX733" s="4">
        <f t="shared" si="487"/>
        <v>536</v>
      </c>
      <c r="BY733" s="4">
        <f t="shared" si="488"/>
        <v>130.64999999999998</v>
      </c>
      <c r="BZ733" s="4">
        <f t="shared" si="489"/>
        <v>3.35</v>
      </c>
      <c r="CD733" s="4">
        <f t="shared" si="490"/>
        <v>261.89999999999998</v>
      </c>
      <c r="CE733" s="4">
        <f t="shared" si="491"/>
        <v>8.1000000000000068</v>
      </c>
      <c r="CF733" s="4">
        <f>IF(COUNTIF($BH$5:$BH733,"&gt;=2")&lt;=1,SUM($BG733:$BK733)*C$8,CF732)</f>
        <v>151200</v>
      </c>
      <c r="CG733" s="4">
        <f>IF(COUNTIF($BN$5:$BN733,"&gt;=2")&lt;=1,SUM($BL733:$BP733)*D$8,CG732)</f>
        <v>604799.99999999988</v>
      </c>
      <c r="CH733" s="4">
        <f>IF(COUNTIF($BT$5:$BT733,"&gt;=2")&lt;=1,SUM($BQ733:$BU733)*E$8,CH732)</f>
        <v>2592000</v>
      </c>
      <c r="CI733" s="4">
        <f>IF(COUNTIF($BZ$5:$BZ733,"&gt;=2")&lt;=1,SUM($BV733:$BZ733)*F$8,CI732)</f>
        <v>34560000</v>
      </c>
      <c r="CJ733" s="4">
        <f t="shared" si="494"/>
        <v>23328000</v>
      </c>
      <c r="CK733" s="4">
        <f t="shared" si="495"/>
        <v>708.75</v>
      </c>
      <c r="CM733" s="4">
        <v>729</v>
      </c>
      <c r="CN733" s="4">
        <f>IF(COUNTIF($BH$5:$BH733,"&gt;=2")&gt;1,CN732,BG733)</f>
        <v>4.8999999999999995</v>
      </c>
      <c r="CO733" s="4">
        <f>IF(COUNTIF($BH$5:$BH733,"&gt;=2")&gt;1,CO732,BH733)</f>
        <v>2.1</v>
      </c>
      <c r="CP733" s="4">
        <f>IF(COUNTIF($BH$5:$BH733,"&gt;=2")&gt;1,CP732,BI733)</f>
        <v>0</v>
      </c>
      <c r="CQ733" s="4">
        <f>IF(COUNTIF($BH$5:$BH733,"&gt;=2")&gt;1,CQ732,BJ733)</f>
        <v>0</v>
      </c>
      <c r="CR733" s="4">
        <f>IF(COUNTIF($BH$5:$BH733,"&gt;=2")&gt;1,CR732,BK733)</f>
        <v>0</v>
      </c>
      <c r="CS733" s="4">
        <f>IF(COUNTIF($BN$5:$BN733,"&gt;=2")&gt;1,CS732,BL733)</f>
        <v>7</v>
      </c>
      <c r="CT733" s="4">
        <f>IF(COUNTIF($BN$5:$BN733,"&gt;=2")&gt;1,CT732,BM733)</f>
        <v>4.8999999999999995</v>
      </c>
      <c r="CU733" s="4">
        <f>IF(COUNTIF($BN$5:$BN733,"&gt;=2")&gt;1,CU732,BN733)</f>
        <v>2.1</v>
      </c>
      <c r="CV733" s="4">
        <f>IF(COUNTIF($BN$5:$BN733,"&gt;=2")&gt;1,CV732,BO733)</f>
        <v>0</v>
      </c>
      <c r="CW733" s="4">
        <f>IF(COUNTIF($BN$5:$BN733,"&gt;=2")&gt;1,CW732,BP733)</f>
        <v>0</v>
      </c>
      <c r="CX733" s="4">
        <f>IF(COUNTIF($BT$5:$BT733,"&gt;=2")&gt;1,CX732,BQ733)</f>
        <v>0</v>
      </c>
      <c r="CY733" s="4">
        <f>IF(COUNTIF($BT$5:$BT733,"&gt;=2")&gt;1,CY732,BR733)</f>
        <v>26</v>
      </c>
      <c r="CZ733" s="4">
        <f>IF(COUNTIF($BT$5:$BT733,"&gt;=2")&gt;1,CZ732,BS733)</f>
        <v>11.999999999999996</v>
      </c>
      <c r="DA733" s="4">
        <f>IF(COUNTIF($BT$5:$BT733,"&gt;=2")&gt;1,DA732,BT733)</f>
        <v>2</v>
      </c>
      <c r="DB733" s="4">
        <f>IF(COUNTIF($BT$5:$BT733,"&gt;=2")&gt;1,DB732,BU733)</f>
        <v>0</v>
      </c>
      <c r="DC733" s="4">
        <f>IF(COUNTIF($BZ$5:$BZ733,"&gt;=2")&gt;1,DC732,BV733)</f>
        <v>0</v>
      </c>
      <c r="DD733" s="4">
        <f>IF(COUNTIF($BZ$5:$BZ733,"&gt;=2")&gt;1,DD732,BW733)</f>
        <v>0</v>
      </c>
      <c r="DE733" s="4">
        <f>IF(COUNTIF($BZ$5:$BZ733,"&gt;=2")&gt;1,DE732,BX733)</f>
        <v>320</v>
      </c>
      <c r="DF733" s="4">
        <f>IF(COUNTIF($BZ$5:$BZ733,"&gt;=2")&gt;1,DF732,BY733)</f>
        <v>77.999999999999986</v>
      </c>
      <c r="DG733" s="4">
        <f>IF(COUNTIF($BZ$5:$BZ733,"&gt;=2")&gt;1,DG732,BZ733)</f>
        <v>2</v>
      </c>
      <c r="DH733" s="4">
        <f t="shared" si="496"/>
        <v>0</v>
      </c>
      <c r="DI733" s="4">
        <f t="shared" si="497"/>
        <v>0</v>
      </c>
      <c r="DJ733" s="4">
        <f t="shared" si="498"/>
        <v>0</v>
      </c>
      <c r="DK733" s="4">
        <f t="shared" si="499"/>
        <v>261.89999999999998</v>
      </c>
      <c r="DL733" s="4">
        <f t="shared" si="500"/>
        <v>8.1000000000000068</v>
      </c>
      <c r="DM733" s="4">
        <f t="shared" si="501"/>
        <v>7</v>
      </c>
      <c r="DN733" s="4">
        <f t="shared" si="502"/>
        <v>13.999999999999998</v>
      </c>
      <c r="DO733" s="4">
        <f t="shared" si="503"/>
        <v>40</v>
      </c>
      <c r="DP733" s="4">
        <f t="shared" si="504"/>
        <v>400</v>
      </c>
      <c r="DQ733" s="4">
        <f t="shared" si="505"/>
        <v>270</v>
      </c>
      <c r="DS733" s="4">
        <v>729</v>
      </c>
      <c r="DT733" s="4">
        <f>$CK733+INDEX(节奏总纲!D$4:D$163,基础状态预估!$C$2)</f>
        <v>753.00483399593907</v>
      </c>
      <c r="DU733" s="4">
        <f>$CK733+INDEX(节奏总纲!E$4:E$163,基础状态预估!$C$2)</f>
        <v>747.28268396026408</v>
      </c>
      <c r="DV733" s="4">
        <f>$CK733+INDEX(节奏总纲!F$4:F$163,基础状态预估!$C$2)</f>
        <v>740.39220630709644</v>
      </c>
      <c r="DW733" s="4">
        <f>$CK733+INDEX(节奏总纲!G$4:G$163,基础状态预估!$C$2)</f>
        <v>732.03246816526348</v>
      </c>
      <c r="DX733" s="4">
        <f>$CK733+INDEX(节奏总纲!H$4:H$163,基础状态预估!$C$2)</f>
        <v>721.69453894381218</v>
      </c>
      <c r="DY733" s="4">
        <f t="shared" si="506"/>
        <v>11.899999999999999</v>
      </c>
      <c r="DZ733" s="4">
        <f t="shared" si="507"/>
        <v>33</v>
      </c>
      <c r="EA733" s="4">
        <f t="shared" si="508"/>
        <v>334.1</v>
      </c>
      <c r="EB733" s="4">
        <f t="shared" si="509"/>
        <v>341.9</v>
      </c>
      <c r="EC733" s="4">
        <f t="shared" si="510"/>
        <v>10.100000000000007</v>
      </c>
    </row>
    <row r="734" spans="58:133" x14ac:dyDescent="0.15">
      <c r="BF734" s="4">
        <v>730</v>
      </c>
      <c r="BG734" s="4">
        <f t="shared" si="492"/>
        <v>510.99999999999994</v>
      </c>
      <c r="BH734" s="4">
        <f t="shared" si="493"/>
        <v>219</v>
      </c>
      <c r="BL734" s="4">
        <f t="shared" si="481"/>
        <v>362</v>
      </c>
      <c r="BM734" s="4">
        <f t="shared" si="482"/>
        <v>253.39999999999998</v>
      </c>
      <c r="BN734" s="4">
        <f t="shared" si="483"/>
        <v>108.6</v>
      </c>
      <c r="BR734" s="4">
        <f t="shared" si="484"/>
        <v>462.15000000000003</v>
      </c>
      <c r="BS734" s="4">
        <f t="shared" si="485"/>
        <v>213.29999999999995</v>
      </c>
      <c r="BT734" s="4">
        <f t="shared" si="486"/>
        <v>35.550000000000004</v>
      </c>
      <c r="BX734" s="4">
        <f t="shared" si="487"/>
        <v>536.80000000000007</v>
      </c>
      <c r="BY734" s="4">
        <f t="shared" si="488"/>
        <v>130.84499999999997</v>
      </c>
      <c r="BZ734" s="4">
        <f t="shared" si="489"/>
        <v>3.355</v>
      </c>
      <c r="CD734" s="4">
        <f t="shared" si="490"/>
        <v>262.87</v>
      </c>
      <c r="CE734" s="4">
        <f t="shared" si="491"/>
        <v>8.1300000000000079</v>
      </c>
      <c r="CF734" s="4">
        <f>IF(COUNTIF($BH$5:$BH734,"&gt;=2")&lt;=1,SUM($BG734:$BK734)*C$8,CF733)</f>
        <v>151200</v>
      </c>
      <c r="CG734" s="4">
        <f>IF(COUNTIF($BN$5:$BN734,"&gt;=2")&lt;=1,SUM($BL734:$BP734)*D$8,CG733)</f>
        <v>604799.99999999988</v>
      </c>
      <c r="CH734" s="4">
        <f>IF(COUNTIF($BT$5:$BT734,"&gt;=2")&lt;=1,SUM($BQ734:$BU734)*E$8,CH733)</f>
        <v>2592000</v>
      </c>
      <c r="CI734" s="4">
        <f>IF(COUNTIF($BZ$5:$BZ734,"&gt;=2")&lt;=1,SUM($BV734:$BZ734)*F$8,CI733)</f>
        <v>34560000</v>
      </c>
      <c r="CJ734" s="4">
        <f t="shared" si="494"/>
        <v>23414400</v>
      </c>
      <c r="CK734" s="4">
        <f t="shared" si="495"/>
        <v>709.75</v>
      </c>
      <c r="CM734" s="4">
        <v>730</v>
      </c>
      <c r="CN734" s="4">
        <f>IF(COUNTIF($BH$5:$BH734,"&gt;=2")&gt;1,CN733,BG734)</f>
        <v>4.8999999999999995</v>
      </c>
      <c r="CO734" s="4">
        <f>IF(COUNTIF($BH$5:$BH734,"&gt;=2")&gt;1,CO733,BH734)</f>
        <v>2.1</v>
      </c>
      <c r="CP734" s="4">
        <f>IF(COUNTIF($BH$5:$BH734,"&gt;=2")&gt;1,CP733,BI734)</f>
        <v>0</v>
      </c>
      <c r="CQ734" s="4">
        <f>IF(COUNTIF($BH$5:$BH734,"&gt;=2")&gt;1,CQ733,BJ734)</f>
        <v>0</v>
      </c>
      <c r="CR734" s="4">
        <f>IF(COUNTIF($BH$5:$BH734,"&gt;=2")&gt;1,CR733,BK734)</f>
        <v>0</v>
      </c>
      <c r="CS734" s="4">
        <f>IF(COUNTIF($BN$5:$BN734,"&gt;=2")&gt;1,CS733,BL734)</f>
        <v>7</v>
      </c>
      <c r="CT734" s="4">
        <f>IF(COUNTIF($BN$5:$BN734,"&gt;=2")&gt;1,CT733,BM734)</f>
        <v>4.8999999999999995</v>
      </c>
      <c r="CU734" s="4">
        <f>IF(COUNTIF($BN$5:$BN734,"&gt;=2")&gt;1,CU733,BN734)</f>
        <v>2.1</v>
      </c>
      <c r="CV734" s="4">
        <f>IF(COUNTIF($BN$5:$BN734,"&gt;=2")&gt;1,CV733,BO734)</f>
        <v>0</v>
      </c>
      <c r="CW734" s="4">
        <f>IF(COUNTIF($BN$5:$BN734,"&gt;=2")&gt;1,CW733,BP734)</f>
        <v>0</v>
      </c>
      <c r="CX734" s="4">
        <f>IF(COUNTIF($BT$5:$BT734,"&gt;=2")&gt;1,CX733,BQ734)</f>
        <v>0</v>
      </c>
      <c r="CY734" s="4">
        <f>IF(COUNTIF($BT$5:$BT734,"&gt;=2")&gt;1,CY733,BR734)</f>
        <v>26</v>
      </c>
      <c r="CZ734" s="4">
        <f>IF(COUNTIF($BT$5:$BT734,"&gt;=2")&gt;1,CZ733,BS734)</f>
        <v>11.999999999999996</v>
      </c>
      <c r="DA734" s="4">
        <f>IF(COUNTIF($BT$5:$BT734,"&gt;=2")&gt;1,DA733,BT734)</f>
        <v>2</v>
      </c>
      <c r="DB734" s="4">
        <f>IF(COUNTIF($BT$5:$BT734,"&gt;=2")&gt;1,DB733,BU734)</f>
        <v>0</v>
      </c>
      <c r="DC734" s="4">
        <f>IF(COUNTIF($BZ$5:$BZ734,"&gt;=2")&gt;1,DC733,BV734)</f>
        <v>0</v>
      </c>
      <c r="DD734" s="4">
        <f>IF(COUNTIF($BZ$5:$BZ734,"&gt;=2")&gt;1,DD733,BW734)</f>
        <v>0</v>
      </c>
      <c r="DE734" s="4">
        <f>IF(COUNTIF($BZ$5:$BZ734,"&gt;=2")&gt;1,DE733,BX734)</f>
        <v>320</v>
      </c>
      <c r="DF734" s="4">
        <f>IF(COUNTIF($BZ$5:$BZ734,"&gt;=2")&gt;1,DF733,BY734)</f>
        <v>77.999999999999986</v>
      </c>
      <c r="DG734" s="4">
        <f>IF(COUNTIF($BZ$5:$BZ734,"&gt;=2")&gt;1,DG733,BZ734)</f>
        <v>2</v>
      </c>
      <c r="DH734" s="4">
        <f t="shared" si="496"/>
        <v>0</v>
      </c>
      <c r="DI734" s="4">
        <f t="shared" si="497"/>
        <v>0</v>
      </c>
      <c r="DJ734" s="4">
        <f t="shared" si="498"/>
        <v>0</v>
      </c>
      <c r="DK734" s="4">
        <f t="shared" si="499"/>
        <v>262.87</v>
      </c>
      <c r="DL734" s="4">
        <f t="shared" si="500"/>
        <v>8.1300000000000079</v>
      </c>
      <c r="DM734" s="4">
        <f t="shared" si="501"/>
        <v>7</v>
      </c>
      <c r="DN734" s="4">
        <f t="shared" si="502"/>
        <v>13.999999999999998</v>
      </c>
      <c r="DO734" s="4">
        <f t="shared" si="503"/>
        <v>40</v>
      </c>
      <c r="DP734" s="4">
        <f t="shared" si="504"/>
        <v>400</v>
      </c>
      <c r="DQ734" s="4">
        <f t="shared" si="505"/>
        <v>271</v>
      </c>
      <c r="DS734" s="4">
        <v>730</v>
      </c>
      <c r="DT734" s="4">
        <f>$CK734+INDEX(节奏总纲!D$4:D$163,基础状态预估!$C$2)</f>
        <v>754.00483399593907</v>
      </c>
      <c r="DU734" s="4">
        <f>$CK734+INDEX(节奏总纲!E$4:E$163,基础状态预估!$C$2)</f>
        <v>748.28268396026408</v>
      </c>
      <c r="DV734" s="4">
        <f>$CK734+INDEX(节奏总纲!F$4:F$163,基础状态预估!$C$2)</f>
        <v>741.39220630709644</v>
      </c>
      <c r="DW734" s="4">
        <f>$CK734+INDEX(节奏总纲!G$4:G$163,基础状态预估!$C$2)</f>
        <v>733.03246816526348</v>
      </c>
      <c r="DX734" s="4">
        <f>$CK734+INDEX(节奏总纲!H$4:H$163,基础状态预估!$C$2)</f>
        <v>722.69453894381218</v>
      </c>
      <c r="DY734" s="4">
        <f t="shared" si="506"/>
        <v>11.899999999999999</v>
      </c>
      <c r="DZ734" s="4">
        <f t="shared" si="507"/>
        <v>33</v>
      </c>
      <c r="EA734" s="4">
        <f t="shared" si="508"/>
        <v>334.1</v>
      </c>
      <c r="EB734" s="4">
        <f t="shared" si="509"/>
        <v>342.87</v>
      </c>
      <c r="EC734" s="4">
        <f t="shared" si="510"/>
        <v>10.130000000000008</v>
      </c>
    </row>
    <row r="735" spans="58:133" x14ac:dyDescent="0.15">
      <c r="BF735" s="4">
        <v>731</v>
      </c>
      <c r="BG735" s="4">
        <f t="shared" si="492"/>
        <v>511.7</v>
      </c>
      <c r="BH735" s="4">
        <f t="shared" si="493"/>
        <v>219.29999999999998</v>
      </c>
      <c r="BL735" s="4">
        <f t="shared" si="481"/>
        <v>362.5</v>
      </c>
      <c r="BM735" s="4">
        <f t="shared" si="482"/>
        <v>253.74999999999997</v>
      </c>
      <c r="BN735" s="4">
        <f t="shared" si="483"/>
        <v>108.75</v>
      </c>
      <c r="BR735" s="4">
        <f t="shared" si="484"/>
        <v>462.8</v>
      </c>
      <c r="BS735" s="4">
        <f t="shared" si="485"/>
        <v>213.59999999999997</v>
      </c>
      <c r="BT735" s="4">
        <f t="shared" si="486"/>
        <v>35.6</v>
      </c>
      <c r="BX735" s="4">
        <f t="shared" si="487"/>
        <v>537.6</v>
      </c>
      <c r="BY735" s="4">
        <f t="shared" si="488"/>
        <v>131.03999999999996</v>
      </c>
      <c r="BZ735" s="4">
        <f t="shared" si="489"/>
        <v>3.36</v>
      </c>
      <c r="CD735" s="4">
        <f t="shared" si="490"/>
        <v>263.83999999999997</v>
      </c>
      <c r="CE735" s="4">
        <f t="shared" si="491"/>
        <v>8.1600000000000072</v>
      </c>
      <c r="CF735" s="4">
        <f>IF(COUNTIF($BH$5:$BH735,"&gt;=2")&lt;=1,SUM($BG735:$BK735)*C$8,CF734)</f>
        <v>151200</v>
      </c>
      <c r="CG735" s="4">
        <f>IF(COUNTIF($BN$5:$BN735,"&gt;=2")&lt;=1,SUM($BL735:$BP735)*D$8,CG734)</f>
        <v>604799.99999999988</v>
      </c>
      <c r="CH735" s="4">
        <f>IF(COUNTIF($BT$5:$BT735,"&gt;=2")&lt;=1,SUM($BQ735:$BU735)*E$8,CH734)</f>
        <v>2592000</v>
      </c>
      <c r="CI735" s="4">
        <f>IF(COUNTIF($BZ$5:$BZ735,"&gt;=2")&lt;=1,SUM($BV735:$BZ735)*F$8,CI734)</f>
        <v>34560000</v>
      </c>
      <c r="CJ735" s="4">
        <f t="shared" si="494"/>
        <v>23500800</v>
      </c>
      <c r="CK735" s="4">
        <f t="shared" si="495"/>
        <v>710.75</v>
      </c>
      <c r="CM735" s="4">
        <v>731</v>
      </c>
      <c r="CN735" s="4">
        <f>IF(COUNTIF($BH$5:$BH735,"&gt;=2")&gt;1,CN734,BG735)</f>
        <v>4.8999999999999995</v>
      </c>
      <c r="CO735" s="4">
        <f>IF(COUNTIF($BH$5:$BH735,"&gt;=2")&gt;1,CO734,BH735)</f>
        <v>2.1</v>
      </c>
      <c r="CP735" s="4">
        <f>IF(COUNTIF($BH$5:$BH735,"&gt;=2")&gt;1,CP734,BI735)</f>
        <v>0</v>
      </c>
      <c r="CQ735" s="4">
        <f>IF(COUNTIF($BH$5:$BH735,"&gt;=2")&gt;1,CQ734,BJ735)</f>
        <v>0</v>
      </c>
      <c r="CR735" s="4">
        <f>IF(COUNTIF($BH$5:$BH735,"&gt;=2")&gt;1,CR734,BK735)</f>
        <v>0</v>
      </c>
      <c r="CS735" s="4">
        <f>IF(COUNTIF($BN$5:$BN735,"&gt;=2")&gt;1,CS734,BL735)</f>
        <v>7</v>
      </c>
      <c r="CT735" s="4">
        <f>IF(COUNTIF($BN$5:$BN735,"&gt;=2")&gt;1,CT734,BM735)</f>
        <v>4.8999999999999995</v>
      </c>
      <c r="CU735" s="4">
        <f>IF(COUNTIF($BN$5:$BN735,"&gt;=2")&gt;1,CU734,BN735)</f>
        <v>2.1</v>
      </c>
      <c r="CV735" s="4">
        <f>IF(COUNTIF($BN$5:$BN735,"&gt;=2")&gt;1,CV734,BO735)</f>
        <v>0</v>
      </c>
      <c r="CW735" s="4">
        <f>IF(COUNTIF($BN$5:$BN735,"&gt;=2")&gt;1,CW734,BP735)</f>
        <v>0</v>
      </c>
      <c r="CX735" s="4">
        <f>IF(COUNTIF($BT$5:$BT735,"&gt;=2")&gt;1,CX734,BQ735)</f>
        <v>0</v>
      </c>
      <c r="CY735" s="4">
        <f>IF(COUNTIF($BT$5:$BT735,"&gt;=2")&gt;1,CY734,BR735)</f>
        <v>26</v>
      </c>
      <c r="CZ735" s="4">
        <f>IF(COUNTIF($BT$5:$BT735,"&gt;=2")&gt;1,CZ734,BS735)</f>
        <v>11.999999999999996</v>
      </c>
      <c r="DA735" s="4">
        <f>IF(COUNTIF($BT$5:$BT735,"&gt;=2")&gt;1,DA734,BT735)</f>
        <v>2</v>
      </c>
      <c r="DB735" s="4">
        <f>IF(COUNTIF($BT$5:$BT735,"&gt;=2")&gt;1,DB734,BU735)</f>
        <v>0</v>
      </c>
      <c r="DC735" s="4">
        <f>IF(COUNTIF($BZ$5:$BZ735,"&gt;=2")&gt;1,DC734,BV735)</f>
        <v>0</v>
      </c>
      <c r="DD735" s="4">
        <f>IF(COUNTIF($BZ$5:$BZ735,"&gt;=2")&gt;1,DD734,BW735)</f>
        <v>0</v>
      </c>
      <c r="DE735" s="4">
        <f>IF(COUNTIF($BZ$5:$BZ735,"&gt;=2")&gt;1,DE734,BX735)</f>
        <v>320</v>
      </c>
      <c r="DF735" s="4">
        <f>IF(COUNTIF($BZ$5:$BZ735,"&gt;=2")&gt;1,DF734,BY735)</f>
        <v>77.999999999999986</v>
      </c>
      <c r="DG735" s="4">
        <f>IF(COUNTIF($BZ$5:$BZ735,"&gt;=2")&gt;1,DG734,BZ735)</f>
        <v>2</v>
      </c>
      <c r="DH735" s="4">
        <f t="shared" si="496"/>
        <v>0</v>
      </c>
      <c r="DI735" s="4">
        <f t="shared" si="497"/>
        <v>0</v>
      </c>
      <c r="DJ735" s="4">
        <f t="shared" si="498"/>
        <v>0</v>
      </c>
      <c r="DK735" s="4">
        <f t="shared" si="499"/>
        <v>263.83999999999997</v>
      </c>
      <c r="DL735" s="4">
        <f t="shared" si="500"/>
        <v>8.1600000000000072</v>
      </c>
      <c r="DM735" s="4">
        <f t="shared" si="501"/>
        <v>7</v>
      </c>
      <c r="DN735" s="4">
        <f t="shared" si="502"/>
        <v>13.999999999999998</v>
      </c>
      <c r="DO735" s="4">
        <f t="shared" si="503"/>
        <v>40</v>
      </c>
      <c r="DP735" s="4">
        <f t="shared" si="504"/>
        <v>400</v>
      </c>
      <c r="DQ735" s="4">
        <f t="shared" si="505"/>
        <v>272</v>
      </c>
      <c r="DS735" s="4">
        <v>731</v>
      </c>
      <c r="DT735" s="4">
        <f>$CK735+INDEX(节奏总纲!D$4:D$163,基础状态预估!$C$2)</f>
        <v>755.00483399593907</v>
      </c>
      <c r="DU735" s="4">
        <f>$CK735+INDEX(节奏总纲!E$4:E$163,基础状态预估!$C$2)</f>
        <v>749.28268396026408</v>
      </c>
      <c r="DV735" s="4">
        <f>$CK735+INDEX(节奏总纲!F$4:F$163,基础状态预估!$C$2)</f>
        <v>742.39220630709644</v>
      </c>
      <c r="DW735" s="4">
        <f>$CK735+INDEX(节奏总纲!G$4:G$163,基础状态预估!$C$2)</f>
        <v>734.03246816526348</v>
      </c>
      <c r="DX735" s="4">
        <f>$CK735+INDEX(节奏总纲!H$4:H$163,基础状态预估!$C$2)</f>
        <v>723.69453894381218</v>
      </c>
      <c r="DY735" s="4">
        <f t="shared" si="506"/>
        <v>11.899999999999999</v>
      </c>
      <c r="DZ735" s="4">
        <f t="shared" si="507"/>
        <v>33</v>
      </c>
      <c r="EA735" s="4">
        <f t="shared" si="508"/>
        <v>334.1</v>
      </c>
      <c r="EB735" s="4">
        <f t="shared" si="509"/>
        <v>343.84</v>
      </c>
      <c r="EC735" s="4">
        <f t="shared" si="510"/>
        <v>10.160000000000007</v>
      </c>
    </row>
    <row r="736" spans="58:133" x14ac:dyDescent="0.15">
      <c r="BF736" s="4">
        <v>732</v>
      </c>
      <c r="BG736" s="4">
        <f t="shared" si="492"/>
        <v>512.4</v>
      </c>
      <c r="BH736" s="4">
        <f t="shared" si="493"/>
        <v>219.6</v>
      </c>
      <c r="BL736" s="4">
        <f t="shared" si="481"/>
        <v>363</v>
      </c>
      <c r="BM736" s="4">
        <f t="shared" si="482"/>
        <v>254.1</v>
      </c>
      <c r="BN736" s="4">
        <f t="shared" si="483"/>
        <v>108.89999999999999</v>
      </c>
      <c r="BR736" s="4">
        <f t="shared" si="484"/>
        <v>463.45</v>
      </c>
      <c r="BS736" s="4">
        <f t="shared" si="485"/>
        <v>213.89999999999995</v>
      </c>
      <c r="BT736" s="4">
        <f t="shared" si="486"/>
        <v>35.65</v>
      </c>
      <c r="BX736" s="4">
        <f t="shared" si="487"/>
        <v>538.4</v>
      </c>
      <c r="BY736" s="4">
        <f t="shared" si="488"/>
        <v>131.23499999999996</v>
      </c>
      <c r="BZ736" s="4">
        <f t="shared" si="489"/>
        <v>3.3650000000000002</v>
      </c>
      <c r="CD736" s="4">
        <f t="shared" si="490"/>
        <v>264.81</v>
      </c>
      <c r="CE736" s="4">
        <f t="shared" si="491"/>
        <v>8.1900000000000066</v>
      </c>
      <c r="CF736" s="4">
        <f>IF(COUNTIF($BH$5:$BH736,"&gt;=2")&lt;=1,SUM($BG736:$BK736)*C$8,CF735)</f>
        <v>151200</v>
      </c>
      <c r="CG736" s="4">
        <f>IF(COUNTIF($BN$5:$BN736,"&gt;=2")&lt;=1,SUM($BL736:$BP736)*D$8,CG735)</f>
        <v>604799.99999999988</v>
      </c>
      <c r="CH736" s="4">
        <f>IF(COUNTIF($BT$5:$BT736,"&gt;=2")&lt;=1,SUM($BQ736:$BU736)*E$8,CH735)</f>
        <v>2592000</v>
      </c>
      <c r="CI736" s="4">
        <f>IF(COUNTIF($BZ$5:$BZ736,"&gt;=2")&lt;=1,SUM($BV736:$BZ736)*F$8,CI735)</f>
        <v>34560000</v>
      </c>
      <c r="CJ736" s="4">
        <f t="shared" si="494"/>
        <v>23587200</v>
      </c>
      <c r="CK736" s="4">
        <f t="shared" si="495"/>
        <v>711.75</v>
      </c>
      <c r="CM736" s="4">
        <v>732</v>
      </c>
      <c r="CN736" s="4">
        <f>IF(COUNTIF($BH$5:$BH736,"&gt;=2")&gt;1,CN735,BG736)</f>
        <v>4.8999999999999995</v>
      </c>
      <c r="CO736" s="4">
        <f>IF(COUNTIF($BH$5:$BH736,"&gt;=2")&gt;1,CO735,BH736)</f>
        <v>2.1</v>
      </c>
      <c r="CP736" s="4">
        <f>IF(COUNTIF($BH$5:$BH736,"&gt;=2")&gt;1,CP735,BI736)</f>
        <v>0</v>
      </c>
      <c r="CQ736" s="4">
        <f>IF(COUNTIF($BH$5:$BH736,"&gt;=2")&gt;1,CQ735,BJ736)</f>
        <v>0</v>
      </c>
      <c r="CR736" s="4">
        <f>IF(COUNTIF($BH$5:$BH736,"&gt;=2")&gt;1,CR735,BK736)</f>
        <v>0</v>
      </c>
      <c r="CS736" s="4">
        <f>IF(COUNTIF($BN$5:$BN736,"&gt;=2")&gt;1,CS735,BL736)</f>
        <v>7</v>
      </c>
      <c r="CT736" s="4">
        <f>IF(COUNTIF($BN$5:$BN736,"&gt;=2")&gt;1,CT735,BM736)</f>
        <v>4.8999999999999995</v>
      </c>
      <c r="CU736" s="4">
        <f>IF(COUNTIF($BN$5:$BN736,"&gt;=2")&gt;1,CU735,BN736)</f>
        <v>2.1</v>
      </c>
      <c r="CV736" s="4">
        <f>IF(COUNTIF($BN$5:$BN736,"&gt;=2")&gt;1,CV735,BO736)</f>
        <v>0</v>
      </c>
      <c r="CW736" s="4">
        <f>IF(COUNTIF($BN$5:$BN736,"&gt;=2")&gt;1,CW735,BP736)</f>
        <v>0</v>
      </c>
      <c r="CX736" s="4">
        <f>IF(COUNTIF($BT$5:$BT736,"&gt;=2")&gt;1,CX735,BQ736)</f>
        <v>0</v>
      </c>
      <c r="CY736" s="4">
        <f>IF(COUNTIF($BT$5:$BT736,"&gt;=2")&gt;1,CY735,BR736)</f>
        <v>26</v>
      </c>
      <c r="CZ736" s="4">
        <f>IF(COUNTIF($BT$5:$BT736,"&gt;=2")&gt;1,CZ735,BS736)</f>
        <v>11.999999999999996</v>
      </c>
      <c r="DA736" s="4">
        <f>IF(COUNTIF($BT$5:$BT736,"&gt;=2")&gt;1,DA735,BT736)</f>
        <v>2</v>
      </c>
      <c r="DB736" s="4">
        <f>IF(COUNTIF($BT$5:$BT736,"&gt;=2")&gt;1,DB735,BU736)</f>
        <v>0</v>
      </c>
      <c r="DC736" s="4">
        <f>IF(COUNTIF($BZ$5:$BZ736,"&gt;=2")&gt;1,DC735,BV736)</f>
        <v>0</v>
      </c>
      <c r="DD736" s="4">
        <f>IF(COUNTIF($BZ$5:$BZ736,"&gt;=2")&gt;1,DD735,BW736)</f>
        <v>0</v>
      </c>
      <c r="DE736" s="4">
        <f>IF(COUNTIF($BZ$5:$BZ736,"&gt;=2")&gt;1,DE735,BX736)</f>
        <v>320</v>
      </c>
      <c r="DF736" s="4">
        <f>IF(COUNTIF($BZ$5:$BZ736,"&gt;=2")&gt;1,DF735,BY736)</f>
        <v>77.999999999999986</v>
      </c>
      <c r="DG736" s="4">
        <f>IF(COUNTIF($BZ$5:$BZ736,"&gt;=2")&gt;1,DG735,BZ736)</f>
        <v>2</v>
      </c>
      <c r="DH736" s="4">
        <f t="shared" si="496"/>
        <v>0</v>
      </c>
      <c r="DI736" s="4">
        <f t="shared" si="497"/>
        <v>0</v>
      </c>
      <c r="DJ736" s="4">
        <f t="shared" si="498"/>
        <v>0</v>
      </c>
      <c r="DK736" s="4">
        <f t="shared" si="499"/>
        <v>264.81</v>
      </c>
      <c r="DL736" s="4">
        <f t="shared" si="500"/>
        <v>8.1900000000000066</v>
      </c>
      <c r="DM736" s="4">
        <f t="shared" si="501"/>
        <v>7</v>
      </c>
      <c r="DN736" s="4">
        <f t="shared" si="502"/>
        <v>13.999999999999998</v>
      </c>
      <c r="DO736" s="4">
        <f t="shared" si="503"/>
        <v>40</v>
      </c>
      <c r="DP736" s="4">
        <f t="shared" si="504"/>
        <v>400</v>
      </c>
      <c r="DQ736" s="4">
        <f t="shared" si="505"/>
        <v>273</v>
      </c>
      <c r="DS736" s="4">
        <v>732</v>
      </c>
      <c r="DT736" s="4">
        <f>$CK736+INDEX(节奏总纲!D$4:D$163,基础状态预估!$C$2)</f>
        <v>756.00483399593907</v>
      </c>
      <c r="DU736" s="4">
        <f>$CK736+INDEX(节奏总纲!E$4:E$163,基础状态预估!$C$2)</f>
        <v>750.28268396026408</v>
      </c>
      <c r="DV736" s="4">
        <f>$CK736+INDEX(节奏总纲!F$4:F$163,基础状态预估!$C$2)</f>
        <v>743.39220630709644</v>
      </c>
      <c r="DW736" s="4">
        <f>$CK736+INDEX(节奏总纲!G$4:G$163,基础状态预估!$C$2)</f>
        <v>735.03246816526348</v>
      </c>
      <c r="DX736" s="4">
        <f>$CK736+INDEX(节奏总纲!H$4:H$163,基础状态预估!$C$2)</f>
        <v>724.69453894381218</v>
      </c>
      <c r="DY736" s="4">
        <f t="shared" si="506"/>
        <v>11.899999999999999</v>
      </c>
      <c r="DZ736" s="4">
        <f t="shared" si="507"/>
        <v>33</v>
      </c>
      <c r="EA736" s="4">
        <f t="shared" si="508"/>
        <v>334.1</v>
      </c>
      <c r="EB736" s="4">
        <f t="shared" si="509"/>
        <v>344.81</v>
      </c>
      <c r="EC736" s="4">
        <f t="shared" si="510"/>
        <v>10.190000000000007</v>
      </c>
    </row>
    <row r="737" spans="58:133" x14ac:dyDescent="0.15">
      <c r="BF737" s="4">
        <v>733</v>
      </c>
      <c r="BG737" s="4">
        <f t="shared" si="492"/>
        <v>513.1</v>
      </c>
      <c r="BH737" s="4">
        <f t="shared" si="493"/>
        <v>219.9</v>
      </c>
      <c r="BL737" s="4">
        <f t="shared" si="481"/>
        <v>363.5</v>
      </c>
      <c r="BM737" s="4">
        <f t="shared" si="482"/>
        <v>254.45</v>
      </c>
      <c r="BN737" s="4">
        <f t="shared" si="483"/>
        <v>109.05</v>
      </c>
      <c r="BR737" s="4">
        <f t="shared" si="484"/>
        <v>464.1</v>
      </c>
      <c r="BS737" s="4">
        <f t="shared" si="485"/>
        <v>214.19999999999996</v>
      </c>
      <c r="BT737" s="4">
        <f t="shared" si="486"/>
        <v>35.700000000000003</v>
      </c>
      <c r="BX737" s="4">
        <f t="shared" si="487"/>
        <v>539.20000000000005</v>
      </c>
      <c r="BY737" s="4">
        <f t="shared" si="488"/>
        <v>131.42999999999998</v>
      </c>
      <c r="BZ737" s="4">
        <f t="shared" si="489"/>
        <v>3.37</v>
      </c>
      <c r="CD737" s="4">
        <f t="shared" si="490"/>
        <v>265.77999999999997</v>
      </c>
      <c r="CE737" s="4">
        <f t="shared" si="491"/>
        <v>8.2200000000000077</v>
      </c>
      <c r="CF737" s="4">
        <f>IF(COUNTIF($BH$5:$BH737,"&gt;=2")&lt;=1,SUM($BG737:$BK737)*C$8,CF736)</f>
        <v>151200</v>
      </c>
      <c r="CG737" s="4">
        <f>IF(COUNTIF($BN$5:$BN737,"&gt;=2")&lt;=1,SUM($BL737:$BP737)*D$8,CG736)</f>
        <v>604799.99999999988</v>
      </c>
      <c r="CH737" s="4">
        <f>IF(COUNTIF($BT$5:$BT737,"&gt;=2")&lt;=1,SUM($BQ737:$BU737)*E$8,CH736)</f>
        <v>2592000</v>
      </c>
      <c r="CI737" s="4">
        <f>IF(COUNTIF($BZ$5:$BZ737,"&gt;=2")&lt;=1,SUM($BV737:$BZ737)*F$8,CI736)</f>
        <v>34560000</v>
      </c>
      <c r="CJ737" s="4">
        <f t="shared" si="494"/>
        <v>23673600</v>
      </c>
      <c r="CK737" s="4">
        <f t="shared" si="495"/>
        <v>712.75</v>
      </c>
      <c r="CM737" s="4">
        <v>733</v>
      </c>
      <c r="CN737" s="4">
        <f>IF(COUNTIF($BH$5:$BH737,"&gt;=2")&gt;1,CN736,BG737)</f>
        <v>4.8999999999999995</v>
      </c>
      <c r="CO737" s="4">
        <f>IF(COUNTIF($BH$5:$BH737,"&gt;=2")&gt;1,CO736,BH737)</f>
        <v>2.1</v>
      </c>
      <c r="CP737" s="4">
        <f>IF(COUNTIF($BH$5:$BH737,"&gt;=2")&gt;1,CP736,BI737)</f>
        <v>0</v>
      </c>
      <c r="CQ737" s="4">
        <f>IF(COUNTIF($BH$5:$BH737,"&gt;=2")&gt;1,CQ736,BJ737)</f>
        <v>0</v>
      </c>
      <c r="CR737" s="4">
        <f>IF(COUNTIF($BH$5:$BH737,"&gt;=2")&gt;1,CR736,BK737)</f>
        <v>0</v>
      </c>
      <c r="CS737" s="4">
        <f>IF(COUNTIF($BN$5:$BN737,"&gt;=2")&gt;1,CS736,BL737)</f>
        <v>7</v>
      </c>
      <c r="CT737" s="4">
        <f>IF(COUNTIF($BN$5:$BN737,"&gt;=2")&gt;1,CT736,BM737)</f>
        <v>4.8999999999999995</v>
      </c>
      <c r="CU737" s="4">
        <f>IF(COUNTIF($BN$5:$BN737,"&gt;=2")&gt;1,CU736,BN737)</f>
        <v>2.1</v>
      </c>
      <c r="CV737" s="4">
        <f>IF(COUNTIF($BN$5:$BN737,"&gt;=2")&gt;1,CV736,BO737)</f>
        <v>0</v>
      </c>
      <c r="CW737" s="4">
        <f>IF(COUNTIF($BN$5:$BN737,"&gt;=2")&gt;1,CW736,BP737)</f>
        <v>0</v>
      </c>
      <c r="CX737" s="4">
        <f>IF(COUNTIF($BT$5:$BT737,"&gt;=2")&gt;1,CX736,BQ737)</f>
        <v>0</v>
      </c>
      <c r="CY737" s="4">
        <f>IF(COUNTIF($BT$5:$BT737,"&gt;=2")&gt;1,CY736,BR737)</f>
        <v>26</v>
      </c>
      <c r="CZ737" s="4">
        <f>IF(COUNTIF($BT$5:$BT737,"&gt;=2")&gt;1,CZ736,BS737)</f>
        <v>11.999999999999996</v>
      </c>
      <c r="DA737" s="4">
        <f>IF(COUNTIF($BT$5:$BT737,"&gt;=2")&gt;1,DA736,BT737)</f>
        <v>2</v>
      </c>
      <c r="DB737" s="4">
        <f>IF(COUNTIF($BT$5:$BT737,"&gt;=2")&gt;1,DB736,BU737)</f>
        <v>0</v>
      </c>
      <c r="DC737" s="4">
        <f>IF(COUNTIF($BZ$5:$BZ737,"&gt;=2")&gt;1,DC736,BV737)</f>
        <v>0</v>
      </c>
      <c r="DD737" s="4">
        <f>IF(COUNTIF($BZ$5:$BZ737,"&gt;=2")&gt;1,DD736,BW737)</f>
        <v>0</v>
      </c>
      <c r="DE737" s="4">
        <f>IF(COUNTIF($BZ$5:$BZ737,"&gt;=2")&gt;1,DE736,BX737)</f>
        <v>320</v>
      </c>
      <c r="DF737" s="4">
        <f>IF(COUNTIF($BZ$5:$BZ737,"&gt;=2")&gt;1,DF736,BY737)</f>
        <v>77.999999999999986</v>
      </c>
      <c r="DG737" s="4">
        <f>IF(COUNTIF($BZ$5:$BZ737,"&gt;=2")&gt;1,DG736,BZ737)</f>
        <v>2</v>
      </c>
      <c r="DH737" s="4">
        <f t="shared" si="496"/>
        <v>0</v>
      </c>
      <c r="DI737" s="4">
        <f t="shared" si="497"/>
        <v>0</v>
      </c>
      <c r="DJ737" s="4">
        <f t="shared" si="498"/>
        <v>0</v>
      </c>
      <c r="DK737" s="4">
        <f t="shared" si="499"/>
        <v>265.77999999999997</v>
      </c>
      <c r="DL737" s="4">
        <f t="shared" si="500"/>
        <v>8.2200000000000077</v>
      </c>
      <c r="DM737" s="4">
        <f t="shared" si="501"/>
        <v>7</v>
      </c>
      <c r="DN737" s="4">
        <f t="shared" si="502"/>
        <v>13.999999999999998</v>
      </c>
      <c r="DO737" s="4">
        <f t="shared" si="503"/>
        <v>40</v>
      </c>
      <c r="DP737" s="4">
        <f t="shared" si="504"/>
        <v>400</v>
      </c>
      <c r="DQ737" s="4">
        <f t="shared" si="505"/>
        <v>274</v>
      </c>
      <c r="DS737" s="4">
        <v>733</v>
      </c>
      <c r="DT737" s="4">
        <f>$CK737+INDEX(节奏总纲!D$4:D$163,基础状态预估!$C$2)</f>
        <v>757.00483399593907</v>
      </c>
      <c r="DU737" s="4">
        <f>$CK737+INDEX(节奏总纲!E$4:E$163,基础状态预估!$C$2)</f>
        <v>751.28268396026408</v>
      </c>
      <c r="DV737" s="4">
        <f>$CK737+INDEX(节奏总纲!F$4:F$163,基础状态预估!$C$2)</f>
        <v>744.39220630709644</v>
      </c>
      <c r="DW737" s="4">
        <f>$CK737+INDEX(节奏总纲!G$4:G$163,基础状态预估!$C$2)</f>
        <v>736.03246816526348</v>
      </c>
      <c r="DX737" s="4">
        <f>$CK737+INDEX(节奏总纲!H$4:H$163,基础状态预估!$C$2)</f>
        <v>725.69453894381218</v>
      </c>
      <c r="DY737" s="4">
        <f t="shared" si="506"/>
        <v>11.899999999999999</v>
      </c>
      <c r="DZ737" s="4">
        <f t="shared" si="507"/>
        <v>33</v>
      </c>
      <c r="EA737" s="4">
        <f t="shared" si="508"/>
        <v>334.1</v>
      </c>
      <c r="EB737" s="4">
        <f t="shared" si="509"/>
        <v>345.78</v>
      </c>
      <c r="EC737" s="4">
        <f t="shared" si="510"/>
        <v>10.220000000000008</v>
      </c>
    </row>
    <row r="738" spans="58:133" x14ac:dyDescent="0.15">
      <c r="BF738" s="4">
        <v>734</v>
      </c>
      <c r="BG738" s="4">
        <f t="shared" si="492"/>
        <v>513.79999999999995</v>
      </c>
      <c r="BH738" s="4">
        <f t="shared" si="493"/>
        <v>220.2</v>
      </c>
      <c r="BL738" s="4">
        <f t="shared" si="481"/>
        <v>364</v>
      </c>
      <c r="BM738" s="4">
        <f t="shared" si="482"/>
        <v>254.79999999999998</v>
      </c>
      <c r="BN738" s="4">
        <f t="shared" si="483"/>
        <v>109.2</v>
      </c>
      <c r="BR738" s="4">
        <f t="shared" si="484"/>
        <v>464.75</v>
      </c>
      <c r="BS738" s="4">
        <f t="shared" si="485"/>
        <v>214.49999999999994</v>
      </c>
      <c r="BT738" s="4">
        <f t="shared" si="486"/>
        <v>35.75</v>
      </c>
      <c r="BX738" s="4">
        <f t="shared" si="487"/>
        <v>540</v>
      </c>
      <c r="BY738" s="4">
        <f t="shared" si="488"/>
        <v>131.62499999999997</v>
      </c>
      <c r="BZ738" s="4">
        <f t="shared" si="489"/>
        <v>3.375</v>
      </c>
      <c r="CD738" s="4">
        <f t="shared" si="490"/>
        <v>266.75</v>
      </c>
      <c r="CE738" s="4">
        <f t="shared" si="491"/>
        <v>8.2500000000000071</v>
      </c>
      <c r="CF738" s="4">
        <f>IF(COUNTIF($BH$5:$BH738,"&gt;=2")&lt;=1,SUM($BG738:$BK738)*C$8,CF737)</f>
        <v>151200</v>
      </c>
      <c r="CG738" s="4">
        <f>IF(COUNTIF($BN$5:$BN738,"&gt;=2")&lt;=1,SUM($BL738:$BP738)*D$8,CG737)</f>
        <v>604799.99999999988</v>
      </c>
      <c r="CH738" s="4">
        <f>IF(COUNTIF($BT$5:$BT738,"&gt;=2")&lt;=1,SUM($BQ738:$BU738)*E$8,CH737)</f>
        <v>2592000</v>
      </c>
      <c r="CI738" s="4">
        <f>IF(COUNTIF($BZ$5:$BZ738,"&gt;=2")&lt;=1,SUM($BV738:$BZ738)*F$8,CI737)</f>
        <v>34560000</v>
      </c>
      <c r="CJ738" s="4">
        <f t="shared" si="494"/>
        <v>23760000</v>
      </c>
      <c r="CK738" s="4">
        <f t="shared" si="495"/>
        <v>713.75</v>
      </c>
      <c r="CM738" s="4">
        <v>734</v>
      </c>
      <c r="CN738" s="4">
        <f>IF(COUNTIF($BH$5:$BH738,"&gt;=2")&gt;1,CN737,BG738)</f>
        <v>4.8999999999999995</v>
      </c>
      <c r="CO738" s="4">
        <f>IF(COUNTIF($BH$5:$BH738,"&gt;=2")&gt;1,CO737,BH738)</f>
        <v>2.1</v>
      </c>
      <c r="CP738" s="4">
        <f>IF(COUNTIF($BH$5:$BH738,"&gt;=2")&gt;1,CP737,BI738)</f>
        <v>0</v>
      </c>
      <c r="CQ738" s="4">
        <f>IF(COUNTIF($BH$5:$BH738,"&gt;=2")&gt;1,CQ737,BJ738)</f>
        <v>0</v>
      </c>
      <c r="CR738" s="4">
        <f>IF(COUNTIF($BH$5:$BH738,"&gt;=2")&gt;1,CR737,BK738)</f>
        <v>0</v>
      </c>
      <c r="CS738" s="4">
        <f>IF(COUNTIF($BN$5:$BN738,"&gt;=2")&gt;1,CS737,BL738)</f>
        <v>7</v>
      </c>
      <c r="CT738" s="4">
        <f>IF(COUNTIF($BN$5:$BN738,"&gt;=2")&gt;1,CT737,BM738)</f>
        <v>4.8999999999999995</v>
      </c>
      <c r="CU738" s="4">
        <f>IF(COUNTIF($BN$5:$BN738,"&gt;=2")&gt;1,CU737,BN738)</f>
        <v>2.1</v>
      </c>
      <c r="CV738" s="4">
        <f>IF(COUNTIF($BN$5:$BN738,"&gt;=2")&gt;1,CV737,BO738)</f>
        <v>0</v>
      </c>
      <c r="CW738" s="4">
        <f>IF(COUNTIF($BN$5:$BN738,"&gt;=2")&gt;1,CW737,BP738)</f>
        <v>0</v>
      </c>
      <c r="CX738" s="4">
        <f>IF(COUNTIF($BT$5:$BT738,"&gt;=2")&gt;1,CX737,BQ738)</f>
        <v>0</v>
      </c>
      <c r="CY738" s="4">
        <f>IF(COUNTIF($BT$5:$BT738,"&gt;=2")&gt;1,CY737,BR738)</f>
        <v>26</v>
      </c>
      <c r="CZ738" s="4">
        <f>IF(COUNTIF($BT$5:$BT738,"&gt;=2")&gt;1,CZ737,BS738)</f>
        <v>11.999999999999996</v>
      </c>
      <c r="DA738" s="4">
        <f>IF(COUNTIF($BT$5:$BT738,"&gt;=2")&gt;1,DA737,BT738)</f>
        <v>2</v>
      </c>
      <c r="DB738" s="4">
        <f>IF(COUNTIF($BT$5:$BT738,"&gt;=2")&gt;1,DB737,BU738)</f>
        <v>0</v>
      </c>
      <c r="DC738" s="4">
        <f>IF(COUNTIF($BZ$5:$BZ738,"&gt;=2")&gt;1,DC737,BV738)</f>
        <v>0</v>
      </c>
      <c r="DD738" s="4">
        <f>IF(COUNTIF($BZ$5:$BZ738,"&gt;=2")&gt;1,DD737,BW738)</f>
        <v>0</v>
      </c>
      <c r="DE738" s="4">
        <f>IF(COUNTIF($BZ$5:$BZ738,"&gt;=2")&gt;1,DE737,BX738)</f>
        <v>320</v>
      </c>
      <c r="DF738" s="4">
        <f>IF(COUNTIF($BZ$5:$BZ738,"&gt;=2")&gt;1,DF737,BY738)</f>
        <v>77.999999999999986</v>
      </c>
      <c r="DG738" s="4">
        <f>IF(COUNTIF($BZ$5:$BZ738,"&gt;=2")&gt;1,DG737,BZ738)</f>
        <v>2</v>
      </c>
      <c r="DH738" s="4">
        <f t="shared" si="496"/>
        <v>0</v>
      </c>
      <c r="DI738" s="4">
        <f t="shared" si="497"/>
        <v>0</v>
      </c>
      <c r="DJ738" s="4">
        <f t="shared" si="498"/>
        <v>0</v>
      </c>
      <c r="DK738" s="4">
        <f t="shared" si="499"/>
        <v>266.75</v>
      </c>
      <c r="DL738" s="4">
        <f t="shared" si="500"/>
        <v>8.2500000000000071</v>
      </c>
      <c r="DM738" s="4">
        <f t="shared" si="501"/>
        <v>7</v>
      </c>
      <c r="DN738" s="4">
        <f t="shared" si="502"/>
        <v>13.999999999999998</v>
      </c>
      <c r="DO738" s="4">
        <f t="shared" si="503"/>
        <v>40</v>
      </c>
      <c r="DP738" s="4">
        <f t="shared" si="504"/>
        <v>400</v>
      </c>
      <c r="DQ738" s="4">
        <f t="shared" si="505"/>
        <v>275</v>
      </c>
      <c r="DS738" s="4">
        <v>734</v>
      </c>
      <c r="DT738" s="4">
        <f>$CK738+INDEX(节奏总纲!D$4:D$163,基础状态预估!$C$2)</f>
        <v>758.00483399593907</v>
      </c>
      <c r="DU738" s="4">
        <f>$CK738+INDEX(节奏总纲!E$4:E$163,基础状态预估!$C$2)</f>
        <v>752.28268396026408</v>
      </c>
      <c r="DV738" s="4">
        <f>$CK738+INDEX(节奏总纲!F$4:F$163,基础状态预估!$C$2)</f>
        <v>745.39220630709644</v>
      </c>
      <c r="DW738" s="4">
        <f>$CK738+INDEX(节奏总纲!G$4:G$163,基础状态预估!$C$2)</f>
        <v>737.03246816526348</v>
      </c>
      <c r="DX738" s="4">
        <f>$CK738+INDEX(节奏总纲!H$4:H$163,基础状态预估!$C$2)</f>
        <v>726.69453894381218</v>
      </c>
      <c r="DY738" s="4">
        <f t="shared" si="506"/>
        <v>11.899999999999999</v>
      </c>
      <c r="DZ738" s="4">
        <f t="shared" si="507"/>
        <v>33</v>
      </c>
      <c r="EA738" s="4">
        <f t="shared" si="508"/>
        <v>334.1</v>
      </c>
      <c r="EB738" s="4">
        <f t="shared" si="509"/>
        <v>346.75</v>
      </c>
      <c r="EC738" s="4">
        <f t="shared" si="510"/>
        <v>10.250000000000007</v>
      </c>
    </row>
    <row r="739" spans="58:133" x14ac:dyDescent="0.15">
      <c r="BF739" s="4">
        <v>735</v>
      </c>
      <c r="BG739" s="4">
        <f t="shared" si="492"/>
        <v>514.5</v>
      </c>
      <c r="BH739" s="4">
        <f t="shared" si="493"/>
        <v>220.5</v>
      </c>
      <c r="BL739" s="4">
        <f t="shared" si="481"/>
        <v>364.5</v>
      </c>
      <c r="BM739" s="4">
        <f t="shared" si="482"/>
        <v>255.14999999999998</v>
      </c>
      <c r="BN739" s="4">
        <f t="shared" si="483"/>
        <v>109.35</v>
      </c>
      <c r="BR739" s="4">
        <f t="shared" si="484"/>
        <v>465.40000000000003</v>
      </c>
      <c r="BS739" s="4">
        <f t="shared" si="485"/>
        <v>214.79999999999995</v>
      </c>
      <c r="BT739" s="4">
        <f t="shared" si="486"/>
        <v>35.800000000000004</v>
      </c>
      <c r="BX739" s="4">
        <f t="shared" si="487"/>
        <v>540.80000000000007</v>
      </c>
      <c r="BY739" s="4">
        <f t="shared" si="488"/>
        <v>131.81999999999996</v>
      </c>
      <c r="BZ739" s="4">
        <f t="shared" si="489"/>
        <v>3.38</v>
      </c>
      <c r="CD739" s="4">
        <f t="shared" si="490"/>
        <v>267.71999999999997</v>
      </c>
      <c r="CE739" s="4">
        <f t="shared" si="491"/>
        <v>8.2800000000000082</v>
      </c>
      <c r="CF739" s="4">
        <f>IF(COUNTIF($BH$5:$BH739,"&gt;=2")&lt;=1,SUM($BG739:$BK739)*C$8,CF738)</f>
        <v>151200</v>
      </c>
      <c r="CG739" s="4">
        <f>IF(COUNTIF($BN$5:$BN739,"&gt;=2")&lt;=1,SUM($BL739:$BP739)*D$8,CG738)</f>
        <v>604799.99999999988</v>
      </c>
      <c r="CH739" s="4">
        <f>IF(COUNTIF($BT$5:$BT739,"&gt;=2")&lt;=1,SUM($BQ739:$BU739)*E$8,CH738)</f>
        <v>2592000</v>
      </c>
      <c r="CI739" s="4">
        <f>IF(COUNTIF($BZ$5:$BZ739,"&gt;=2")&lt;=1,SUM($BV739:$BZ739)*F$8,CI738)</f>
        <v>34560000</v>
      </c>
      <c r="CJ739" s="4">
        <f t="shared" si="494"/>
        <v>23846400</v>
      </c>
      <c r="CK739" s="4">
        <f t="shared" si="495"/>
        <v>714.75</v>
      </c>
      <c r="CM739" s="4">
        <v>735</v>
      </c>
      <c r="CN739" s="4">
        <f>IF(COUNTIF($BH$5:$BH739,"&gt;=2")&gt;1,CN738,BG739)</f>
        <v>4.8999999999999995</v>
      </c>
      <c r="CO739" s="4">
        <f>IF(COUNTIF($BH$5:$BH739,"&gt;=2")&gt;1,CO738,BH739)</f>
        <v>2.1</v>
      </c>
      <c r="CP739" s="4">
        <f>IF(COUNTIF($BH$5:$BH739,"&gt;=2")&gt;1,CP738,BI739)</f>
        <v>0</v>
      </c>
      <c r="CQ739" s="4">
        <f>IF(COUNTIF($BH$5:$BH739,"&gt;=2")&gt;1,CQ738,BJ739)</f>
        <v>0</v>
      </c>
      <c r="CR739" s="4">
        <f>IF(COUNTIF($BH$5:$BH739,"&gt;=2")&gt;1,CR738,BK739)</f>
        <v>0</v>
      </c>
      <c r="CS739" s="4">
        <f>IF(COUNTIF($BN$5:$BN739,"&gt;=2")&gt;1,CS738,BL739)</f>
        <v>7</v>
      </c>
      <c r="CT739" s="4">
        <f>IF(COUNTIF($BN$5:$BN739,"&gt;=2")&gt;1,CT738,BM739)</f>
        <v>4.8999999999999995</v>
      </c>
      <c r="CU739" s="4">
        <f>IF(COUNTIF($BN$5:$BN739,"&gt;=2")&gt;1,CU738,BN739)</f>
        <v>2.1</v>
      </c>
      <c r="CV739" s="4">
        <f>IF(COUNTIF($BN$5:$BN739,"&gt;=2")&gt;1,CV738,BO739)</f>
        <v>0</v>
      </c>
      <c r="CW739" s="4">
        <f>IF(COUNTIF($BN$5:$BN739,"&gt;=2")&gt;1,CW738,BP739)</f>
        <v>0</v>
      </c>
      <c r="CX739" s="4">
        <f>IF(COUNTIF($BT$5:$BT739,"&gt;=2")&gt;1,CX738,BQ739)</f>
        <v>0</v>
      </c>
      <c r="CY739" s="4">
        <f>IF(COUNTIF($BT$5:$BT739,"&gt;=2")&gt;1,CY738,BR739)</f>
        <v>26</v>
      </c>
      <c r="CZ739" s="4">
        <f>IF(COUNTIF($BT$5:$BT739,"&gt;=2")&gt;1,CZ738,BS739)</f>
        <v>11.999999999999996</v>
      </c>
      <c r="DA739" s="4">
        <f>IF(COUNTIF($BT$5:$BT739,"&gt;=2")&gt;1,DA738,BT739)</f>
        <v>2</v>
      </c>
      <c r="DB739" s="4">
        <f>IF(COUNTIF($BT$5:$BT739,"&gt;=2")&gt;1,DB738,BU739)</f>
        <v>0</v>
      </c>
      <c r="DC739" s="4">
        <f>IF(COUNTIF($BZ$5:$BZ739,"&gt;=2")&gt;1,DC738,BV739)</f>
        <v>0</v>
      </c>
      <c r="DD739" s="4">
        <f>IF(COUNTIF($BZ$5:$BZ739,"&gt;=2")&gt;1,DD738,BW739)</f>
        <v>0</v>
      </c>
      <c r="DE739" s="4">
        <f>IF(COUNTIF($BZ$5:$BZ739,"&gt;=2")&gt;1,DE738,BX739)</f>
        <v>320</v>
      </c>
      <c r="DF739" s="4">
        <f>IF(COUNTIF($BZ$5:$BZ739,"&gt;=2")&gt;1,DF738,BY739)</f>
        <v>77.999999999999986</v>
      </c>
      <c r="DG739" s="4">
        <f>IF(COUNTIF($BZ$5:$BZ739,"&gt;=2")&gt;1,DG738,BZ739)</f>
        <v>2</v>
      </c>
      <c r="DH739" s="4">
        <f t="shared" si="496"/>
        <v>0</v>
      </c>
      <c r="DI739" s="4">
        <f t="shared" si="497"/>
        <v>0</v>
      </c>
      <c r="DJ739" s="4">
        <f t="shared" si="498"/>
        <v>0</v>
      </c>
      <c r="DK739" s="4">
        <f t="shared" si="499"/>
        <v>267.71999999999997</v>
      </c>
      <c r="DL739" s="4">
        <f t="shared" si="500"/>
        <v>8.2800000000000082</v>
      </c>
      <c r="DM739" s="4">
        <f t="shared" si="501"/>
        <v>7</v>
      </c>
      <c r="DN739" s="4">
        <f t="shared" si="502"/>
        <v>13.999999999999998</v>
      </c>
      <c r="DO739" s="4">
        <f t="shared" si="503"/>
        <v>40</v>
      </c>
      <c r="DP739" s="4">
        <f t="shared" si="504"/>
        <v>400</v>
      </c>
      <c r="DQ739" s="4">
        <f t="shared" si="505"/>
        <v>276</v>
      </c>
      <c r="DS739" s="4">
        <v>735</v>
      </c>
      <c r="DT739" s="4">
        <f>$CK739+INDEX(节奏总纲!D$4:D$163,基础状态预估!$C$2)</f>
        <v>759.00483399593907</v>
      </c>
      <c r="DU739" s="4">
        <f>$CK739+INDEX(节奏总纲!E$4:E$163,基础状态预估!$C$2)</f>
        <v>753.28268396026408</v>
      </c>
      <c r="DV739" s="4">
        <f>$CK739+INDEX(节奏总纲!F$4:F$163,基础状态预估!$C$2)</f>
        <v>746.39220630709644</v>
      </c>
      <c r="DW739" s="4">
        <f>$CK739+INDEX(节奏总纲!G$4:G$163,基础状态预估!$C$2)</f>
        <v>738.03246816526348</v>
      </c>
      <c r="DX739" s="4">
        <f>$CK739+INDEX(节奏总纲!H$4:H$163,基础状态预估!$C$2)</f>
        <v>727.69453894381218</v>
      </c>
      <c r="DY739" s="4">
        <f t="shared" si="506"/>
        <v>11.899999999999999</v>
      </c>
      <c r="DZ739" s="4">
        <f t="shared" si="507"/>
        <v>33</v>
      </c>
      <c r="EA739" s="4">
        <f t="shared" si="508"/>
        <v>334.1</v>
      </c>
      <c r="EB739" s="4">
        <f t="shared" si="509"/>
        <v>347.71999999999997</v>
      </c>
      <c r="EC739" s="4">
        <f t="shared" si="510"/>
        <v>10.280000000000008</v>
      </c>
    </row>
    <row r="740" spans="58:133" x14ac:dyDescent="0.15">
      <c r="BF740" s="4">
        <v>736</v>
      </c>
      <c r="BG740" s="4">
        <f t="shared" si="492"/>
        <v>515.19999999999993</v>
      </c>
      <c r="BH740" s="4">
        <f t="shared" si="493"/>
        <v>220.79999999999998</v>
      </c>
      <c r="BL740" s="4">
        <f t="shared" si="481"/>
        <v>365</v>
      </c>
      <c r="BM740" s="4">
        <f t="shared" si="482"/>
        <v>255.49999999999997</v>
      </c>
      <c r="BN740" s="4">
        <f t="shared" si="483"/>
        <v>109.5</v>
      </c>
      <c r="BR740" s="4">
        <f t="shared" si="484"/>
        <v>466.05</v>
      </c>
      <c r="BS740" s="4">
        <f t="shared" si="485"/>
        <v>215.09999999999997</v>
      </c>
      <c r="BT740" s="4">
        <f t="shared" si="486"/>
        <v>35.85</v>
      </c>
      <c r="BX740" s="4">
        <f t="shared" si="487"/>
        <v>541.6</v>
      </c>
      <c r="BY740" s="4">
        <f t="shared" si="488"/>
        <v>132.01499999999996</v>
      </c>
      <c r="BZ740" s="4">
        <f t="shared" si="489"/>
        <v>3.3850000000000002</v>
      </c>
      <c r="CD740" s="4">
        <f t="shared" si="490"/>
        <v>268.69</v>
      </c>
      <c r="CE740" s="4">
        <f t="shared" si="491"/>
        <v>8.3100000000000076</v>
      </c>
      <c r="CF740" s="4">
        <f>IF(COUNTIF($BH$5:$BH740,"&gt;=2")&lt;=1,SUM($BG740:$BK740)*C$8,CF739)</f>
        <v>151200</v>
      </c>
      <c r="CG740" s="4">
        <f>IF(COUNTIF($BN$5:$BN740,"&gt;=2")&lt;=1,SUM($BL740:$BP740)*D$8,CG739)</f>
        <v>604799.99999999988</v>
      </c>
      <c r="CH740" s="4">
        <f>IF(COUNTIF($BT$5:$BT740,"&gt;=2")&lt;=1,SUM($BQ740:$BU740)*E$8,CH739)</f>
        <v>2592000</v>
      </c>
      <c r="CI740" s="4">
        <f>IF(COUNTIF($BZ$5:$BZ740,"&gt;=2")&lt;=1,SUM($BV740:$BZ740)*F$8,CI739)</f>
        <v>34560000</v>
      </c>
      <c r="CJ740" s="4">
        <f t="shared" si="494"/>
        <v>23932800</v>
      </c>
      <c r="CK740" s="4">
        <f t="shared" si="495"/>
        <v>715.75</v>
      </c>
      <c r="CM740" s="4">
        <v>736</v>
      </c>
      <c r="CN740" s="4">
        <f>IF(COUNTIF($BH$5:$BH740,"&gt;=2")&gt;1,CN739,BG740)</f>
        <v>4.8999999999999995</v>
      </c>
      <c r="CO740" s="4">
        <f>IF(COUNTIF($BH$5:$BH740,"&gt;=2")&gt;1,CO739,BH740)</f>
        <v>2.1</v>
      </c>
      <c r="CP740" s="4">
        <f>IF(COUNTIF($BH$5:$BH740,"&gt;=2")&gt;1,CP739,BI740)</f>
        <v>0</v>
      </c>
      <c r="CQ740" s="4">
        <f>IF(COUNTIF($BH$5:$BH740,"&gt;=2")&gt;1,CQ739,BJ740)</f>
        <v>0</v>
      </c>
      <c r="CR740" s="4">
        <f>IF(COUNTIF($BH$5:$BH740,"&gt;=2")&gt;1,CR739,BK740)</f>
        <v>0</v>
      </c>
      <c r="CS740" s="4">
        <f>IF(COUNTIF($BN$5:$BN740,"&gt;=2")&gt;1,CS739,BL740)</f>
        <v>7</v>
      </c>
      <c r="CT740" s="4">
        <f>IF(COUNTIF($BN$5:$BN740,"&gt;=2")&gt;1,CT739,BM740)</f>
        <v>4.8999999999999995</v>
      </c>
      <c r="CU740" s="4">
        <f>IF(COUNTIF($BN$5:$BN740,"&gt;=2")&gt;1,CU739,BN740)</f>
        <v>2.1</v>
      </c>
      <c r="CV740" s="4">
        <f>IF(COUNTIF($BN$5:$BN740,"&gt;=2")&gt;1,CV739,BO740)</f>
        <v>0</v>
      </c>
      <c r="CW740" s="4">
        <f>IF(COUNTIF($BN$5:$BN740,"&gt;=2")&gt;1,CW739,BP740)</f>
        <v>0</v>
      </c>
      <c r="CX740" s="4">
        <f>IF(COUNTIF($BT$5:$BT740,"&gt;=2")&gt;1,CX739,BQ740)</f>
        <v>0</v>
      </c>
      <c r="CY740" s="4">
        <f>IF(COUNTIF($BT$5:$BT740,"&gt;=2")&gt;1,CY739,BR740)</f>
        <v>26</v>
      </c>
      <c r="CZ740" s="4">
        <f>IF(COUNTIF($BT$5:$BT740,"&gt;=2")&gt;1,CZ739,BS740)</f>
        <v>11.999999999999996</v>
      </c>
      <c r="DA740" s="4">
        <f>IF(COUNTIF($BT$5:$BT740,"&gt;=2")&gt;1,DA739,BT740)</f>
        <v>2</v>
      </c>
      <c r="DB740" s="4">
        <f>IF(COUNTIF($BT$5:$BT740,"&gt;=2")&gt;1,DB739,BU740)</f>
        <v>0</v>
      </c>
      <c r="DC740" s="4">
        <f>IF(COUNTIF($BZ$5:$BZ740,"&gt;=2")&gt;1,DC739,BV740)</f>
        <v>0</v>
      </c>
      <c r="DD740" s="4">
        <f>IF(COUNTIF($BZ$5:$BZ740,"&gt;=2")&gt;1,DD739,BW740)</f>
        <v>0</v>
      </c>
      <c r="DE740" s="4">
        <f>IF(COUNTIF($BZ$5:$BZ740,"&gt;=2")&gt;1,DE739,BX740)</f>
        <v>320</v>
      </c>
      <c r="DF740" s="4">
        <f>IF(COUNTIF($BZ$5:$BZ740,"&gt;=2")&gt;1,DF739,BY740)</f>
        <v>77.999999999999986</v>
      </c>
      <c r="DG740" s="4">
        <f>IF(COUNTIF($BZ$5:$BZ740,"&gt;=2")&gt;1,DG739,BZ740)</f>
        <v>2</v>
      </c>
      <c r="DH740" s="4">
        <f t="shared" si="496"/>
        <v>0</v>
      </c>
      <c r="DI740" s="4">
        <f t="shared" si="497"/>
        <v>0</v>
      </c>
      <c r="DJ740" s="4">
        <f t="shared" si="498"/>
        <v>0</v>
      </c>
      <c r="DK740" s="4">
        <f t="shared" si="499"/>
        <v>268.69</v>
      </c>
      <c r="DL740" s="4">
        <f t="shared" si="500"/>
        <v>8.3100000000000076</v>
      </c>
      <c r="DM740" s="4">
        <f t="shared" si="501"/>
        <v>7</v>
      </c>
      <c r="DN740" s="4">
        <f t="shared" si="502"/>
        <v>13.999999999999998</v>
      </c>
      <c r="DO740" s="4">
        <f t="shared" si="503"/>
        <v>40</v>
      </c>
      <c r="DP740" s="4">
        <f t="shared" si="504"/>
        <v>400</v>
      </c>
      <c r="DQ740" s="4">
        <f t="shared" si="505"/>
        <v>277</v>
      </c>
      <c r="DS740" s="4">
        <v>736</v>
      </c>
      <c r="DT740" s="4">
        <f>$CK740+INDEX(节奏总纲!D$4:D$163,基础状态预估!$C$2)</f>
        <v>760.00483399593907</v>
      </c>
      <c r="DU740" s="4">
        <f>$CK740+INDEX(节奏总纲!E$4:E$163,基础状态预估!$C$2)</f>
        <v>754.28268396026408</v>
      </c>
      <c r="DV740" s="4">
        <f>$CK740+INDEX(节奏总纲!F$4:F$163,基础状态预估!$C$2)</f>
        <v>747.39220630709644</v>
      </c>
      <c r="DW740" s="4">
        <f>$CK740+INDEX(节奏总纲!G$4:G$163,基础状态预估!$C$2)</f>
        <v>739.03246816526348</v>
      </c>
      <c r="DX740" s="4">
        <f>$CK740+INDEX(节奏总纲!H$4:H$163,基础状态预估!$C$2)</f>
        <v>728.69453894381218</v>
      </c>
      <c r="DY740" s="4">
        <f t="shared" si="506"/>
        <v>11.899999999999999</v>
      </c>
      <c r="DZ740" s="4">
        <f t="shared" si="507"/>
        <v>33</v>
      </c>
      <c r="EA740" s="4">
        <f t="shared" si="508"/>
        <v>334.1</v>
      </c>
      <c r="EB740" s="4">
        <f t="shared" si="509"/>
        <v>348.69</v>
      </c>
      <c r="EC740" s="4">
        <f t="shared" si="510"/>
        <v>10.310000000000008</v>
      </c>
    </row>
    <row r="741" spans="58:133" x14ac:dyDescent="0.15">
      <c r="BF741" s="4">
        <v>737</v>
      </c>
      <c r="BG741" s="4">
        <f t="shared" si="492"/>
        <v>515.9</v>
      </c>
      <c r="BH741" s="4">
        <f t="shared" si="493"/>
        <v>221.1</v>
      </c>
      <c r="BL741" s="4">
        <f t="shared" si="481"/>
        <v>365.5</v>
      </c>
      <c r="BM741" s="4">
        <f t="shared" si="482"/>
        <v>255.85</v>
      </c>
      <c r="BN741" s="4">
        <f t="shared" si="483"/>
        <v>109.64999999999999</v>
      </c>
      <c r="BR741" s="4">
        <f t="shared" si="484"/>
        <v>466.7</v>
      </c>
      <c r="BS741" s="4">
        <f t="shared" si="485"/>
        <v>215.39999999999995</v>
      </c>
      <c r="BT741" s="4">
        <f t="shared" si="486"/>
        <v>35.9</v>
      </c>
      <c r="BX741" s="4">
        <f t="shared" si="487"/>
        <v>542.4</v>
      </c>
      <c r="BY741" s="4">
        <f t="shared" si="488"/>
        <v>132.20999999999998</v>
      </c>
      <c r="BZ741" s="4">
        <f t="shared" si="489"/>
        <v>3.39</v>
      </c>
      <c r="CD741" s="4">
        <f t="shared" si="490"/>
        <v>269.65999999999997</v>
      </c>
      <c r="CE741" s="4">
        <f t="shared" si="491"/>
        <v>8.340000000000007</v>
      </c>
      <c r="CF741" s="4">
        <f>IF(COUNTIF($BH$5:$BH741,"&gt;=2")&lt;=1,SUM($BG741:$BK741)*C$8,CF740)</f>
        <v>151200</v>
      </c>
      <c r="CG741" s="4">
        <f>IF(COUNTIF($BN$5:$BN741,"&gt;=2")&lt;=1,SUM($BL741:$BP741)*D$8,CG740)</f>
        <v>604799.99999999988</v>
      </c>
      <c r="CH741" s="4">
        <f>IF(COUNTIF($BT$5:$BT741,"&gt;=2")&lt;=1,SUM($BQ741:$BU741)*E$8,CH740)</f>
        <v>2592000</v>
      </c>
      <c r="CI741" s="4">
        <f>IF(COUNTIF($BZ$5:$BZ741,"&gt;=2")&lt;=1,SUM($BV741:$BZ741)*F$8,CI740)</f>
        <v>34560000</v>
      </c>
      <c r="CJ741" s="4">
        <f t="shared" si="494"/>
        <v>24019200</v>
      </c>
      <c r="CK741" s="4">
        <f t="shared" si="495"/>
        <v>716.75</v>
      </c>
      <c r="CM741" s="4">
        <v>737</v>
      </c>
      <c r="CN741" s="4">
        <f>IF(COUNTIF($BH$5:$BH741,"&gt;=2")&gt;1,CN740,BG741)</f>
        <v>4.8999999999999995</v>
      </c>
      <c r="CO741" s="4">
        <f>IF(COUNTIF($BH$5:$BH741,"&gt;=2")&gt;1,CO740,BH741)</f>
        <v>2.1</v>
      </c>
      <c r="CP741" s="4">
        <f>IF(COUNTIF($BH$5:$BH741,"&gt;=2")&gt;1,CP740,BI741)</f>
        <v>0</v>
      </c>
      <c r="CQ741" s="4">
        <f>IF(COUNTIF($BH$5:$BH741,"&gt;=2")&gt;1,CQ740,BJ741)</f>
        <v>0</v>
      </c>
      <c r="CR741" s="4">
        <f>IF(COUNTIF($BH$5:$BH741,"&gt;=2")&gt;1,CR740,BK741)</f>
        <v>0</v>
      </c>
      <c r="CS741" s="4">
        <f>IF(COUNTIF($BN$5:$BN741,"&gt;=2")&gt;1,CS740,BL741)</f>
        <v>7</v>
      </c>
      <c r="CT741" s="4">
        <f>IF(COUNTIF($BN$5:$BN741,"&gt;=2")&gt;1,CT740,BM741)</f>
        <v>4.8999999999999995</v>
      </c>
      <c r="CU741" s="4">
        <f>IF(COUNTIF($BN$5:$BN741,"&gt;=2")&gt;1,CU740,BN741)</f>
        <v>2.1</v>
      </c>
      <c r="CV741" s="4">
        <f>IF(COUNTIF($BN$5:$BN741,"&gt;=2")&gt;1,CV740,BO741)</f>
        <v>0</v>
      </c>
      <c r="CW741" s="4">
        <f>IF(COUNTIF($BN$5:$BN741,"&gt;=2")&gt;1,CW740,BP741)</f>
        <v>0</v>
      </c>
      <c r="CX741" s="4">
        <f>IF(COUNTIF($BT$5:$BT741,"&gt;=2")&gt;1,CX740,BQ741)</f>
        <v>0</v>
      </c>
      <c r="CY741" s="4">
        <f>IF(COUNTIF($BT$5:$BT741,"&gt;=2")&gt;1,CY740,BR741)</f>
        <v>26</v>
      </c>
      <c r="CZ741" s="4">
        <f>IF(COUNTIF($BT$5:$BT741,"&gt;=2")&gt;1,CZ740,BS741)</f>
        <v>11.999999999999996</v>
      </c>
      <c r="DA741" s="4">
        <f>IF(COUNTIF($BT$5:$BT741,"&gt;=2")&gt;1,DA740,BT741)</f>
        <v>2</v>
      </c>
      <c r="DB741" s="4">
        <f>IF(COUNTIF($BT$5:$BT741,"&gt;=2")&gt;1,DB740,BU741)</f>
        <v>0</v>
      </c>
      <c r="DC741" s="4">
        <f>IF(COUNTIF($BZ$5:$BZ741,"&gt;=2")&gt;1,DC740,BV741)</f>
        <v>0</v>
      </c>
      <c r="DD741" s="4">
        <f>IF(COUNTIF($BZ$5:$BZ741,"&gt;=2")&gt;1,DD740,BW741)</f>
        <v>0</v>
      </c>
      <c r="DE741" s="4">
        <f>IF(COUNTIF($BZ$5:$BZ741,"&gt;=2")&gt;1,DE740,BX741)</f>
        <v>320</v>
      </c>
      <c r="DF741" s="4">
        <f>IF(COUNTIF($BZ$5:$BZ741,"&gt;=2")&gt;1,DF740,BY741)</f>
        <v>77.999999999999986</v>
      </c>
      <c r="DG741" s="4">
        <f>IF(COUNTIF($BZ$5:$BZ741,"&gt;=2")&gt;1,DG740,BZ741)</f>
        <v>2</v>
      </c>
      <c r="DH741" s="4">
        <f t="shared" si="496"/>
        <v>0</v>
      </c>
      <c r="DI741" s="4">
        <f t="shared" si="497"/>
        <v>0</v>
      </c>
      <c r="DJ741" s="4">
        <f t="shared" si="498"/>
        <v>0</v>
      </c>
      <c r="DK741" s="4">
        <f t="shared" si="499"/>
        <v>269.65999999999997</v>
      </c>
      <c r="DL741" s="4">
        <f t="shared" si="500"/>
        <v>8.340000000000007</v>
      </c>
      <c r="DM741" s="4">
        <f t="shared" si="501"/>
        <v>7</v>
      </c>
      <c r="DN741" s="4">
        <f t="shared" si="502"/>
        <v>13.999999999999998</v>
      </c>
      <c r="DO741" s="4">
        <f t="shared" si="503"/>
        <v>40</v>
      </c>
      <c r="DP741" s="4">
        <f t="shared" si="504"/>
        <v>400</v>
      </c>
      <c r="DQ741" s="4">
        <f t="shared" si="505"/>
        <v>278</v>
      </c>
      <c r="DS741" s="4">
        <v>737</v>
      </c>
      <c r="DT741" s="4">
        <f>$CK741+INDEX(节奏总纲!D$4:D$163,基础状态预估!$C$2)</f>
        <v>761.00483399593907</v>
      </c>
      <c r="DU741" s="4">
        <f>$CK741+INDEX(节奏总纲!E$4:E$163,基础状态预估!$C$2)</f>
        <v>755.28268396026408</v>
      </c>
      <c r="DV741" s="4">
        <f>$CK741+INDEX(节奏总纲!F$4:F$163,基础状态预估!$C$2)</f>
        <v>748.39220630709644</v>
      </c>
      <c r="DW741" s="4">
        <f>$CK741+INDEX(节奏总纲!G$4:G$163,基础状态预估!$C$2)</f>
        <v>740.03246816526348</v>
      </c>
      <c r="DX741" s="4">
        <f>$CK741+INDEX(节奏总纲!H$4:H$163,基础状态预估!$C$2)</f>
        <v>729.69453894381218</v>
      </c>
      <c r="DY741" s="4">
        <f t="shared" si="506"/>
        <v>11.899999999999999</v>
      </c>
      <c r="DZ741" s="4">
        <f t="shared" si="507"/>
        <v>33</v>
      </c>
      <c r="EA741" s="4">
        <f t="shared" si="508"/>
        <v>334.1</v>
      </c>
      <c r="EB741" s="4">
        <f t="shared" si="509"/>
        <v>349.65999999999997</v>
      </c>
      <c r="EC741" s="4">
        <f t="shared" si="510"/>
        <v>10.340000000000007</v>
      </c>
    </row>
    <row r="742" spans="58:133" x14ac:dyDescent="0.15">
      <c r="BF742" s="4">
        <v>738</v>
      </c>
      <c r="BG742" s="4">
        <f t="shared" si="492"/>
        <v>516.6</v>
      </c>
      <c r="BH742" s="4">
        <f t="shared" si="493"/>
        <v>221.4</v>
      </c>
      <c r="BL742" s="4">
        <f t="shared" si="481"/>
        <v>366</v>
      </c>
      <c r="BM742" s="4">
        <f t="shared" si="482"/>
        <v>256.2</v>
      </c>
      <c r="BN742" s="4">
        <f t="shared" si="483"/>
        <v>109.8</v>
      </c>
      <c r="BR742" s="4">
        <f t="shared" si="484"/>
        <v>467.35</v>
      </c>
      <c r="BS742" s="4">
        <f t="shared" si="485"/>
        <v>215.69999999999996</v>
      </c>
      <c r="BT742" s="4">
        <f t="shared" si="486"/>
        <v>35.950000000000003</v>
      </c>
      <c r="BX742" s="4">
        <f t="shared" si="487"/>
        <v>543.20000000000005</v>
      </c>
      <c r="BY742" s="4">
        <f t="shared" si="488"/>
        <v>132.40499999999997</v>
      </c>
      <c r="BZ742" s="4">
        <f t="shared" si="489"/>
        <v>3.395</v>
      </c>
      <c r="CD742" s="4">
        <f t="shared" si="490"/>
        <v>270.63</v>
      </c>
      <c r="CE742" s="4">
        <f t="shared" si="491"/>
        <v>8.3700000000000081</v>
      </c>
      <c r="CF742" s="4">
        <f>IF(COUNTIF($BH$5:$BH742,"&gt;=2")&lt;=1,SUM($BG742:$BK742)*C$8,CF741)</f>
        <v>151200</v>
      </c>
      <c r="CG742" s="4">
        <f>IF(COUNTIF($BN$5:$BN742,"&gt;=2")&lt;=1,SUM($BL742:$BP742)*D$8,CG741)</f>
        <v>604799.99999999988</v>
      </c>
      <c r="CH742" s="4">
        <f>IF(COUNTIF($BT$5:$BT742,"&gt;=2")&lt;=1,SUM($BQ742:$BU742)*E$8,CH741)</f>
        <v>2592000</v>
      </c>
      <c r="CI742" s="4">
        <f>IF(COUNTIF($BZ$5:$BZ742,"&gt;=2")&lt;=1,SUM($BV742:$BZ742)*F$8,CI741)</f>
        <v>34560000</v>
      </c>
      <c r="CJ742" s="4">
        <f t="shared" si="494"/>
        <v>24105600</v>
      </c>
      <c r="CK742" s="4">
        <f t="shared" si="495"/>
        <v>717.75</v>
      </c>
      <c r="CM742" s="4">
        <v>738</v>
      </c>
      <c r="CN742" s="4">
        <f>IF(COUNTIF($BH$5:$BH742,"&gt;=2")&gt;1,CN741,BG742)</f>
        <v>4.8999999999999995</v>
      </c>
      <c r="CO742" s="4">
        <f>IF(COUNTIF($BH$5:$BH742,"&gt;=2")&gt;1,CO741,BH742)</f>
        <v>2.1</v>
      </c>
      <c r="CP742" s="4">
        <f>IF(COUNTIF($BH$5:$BH742,"&gt;=2")&gt;1,CP741,BI742)</f>
        <v>0</v>
      </c>
      <c r="CQ742" s="4">
        <f>IF(COUNTIF($BH$5:$BH742,"&gt;=2")&gt;1,CQ741,BJ742)</f>
        <v>0</v>
      </c>
      <c r="CR742" s="4">
        <f>IF(COUNTIF($BH$5:$BH742,"&gt;=2")&gt;1,CR741,BK742)</f>
        <v>0</v>
      </c>
      <c r="CS742" s="4">
        <f>IF(COUNTIF($BN$5:$BN742,"&gt;=2")&gt;1,CS741,BL742)</f>
        <v>7</v>
      </c>
      <c r="CT742" s="4">
        <f>IF(COUNTIF($BN$5:$BN742,"&gt;=2")&gt;1,CT741,BM742)</f>
        <v>4.8999999999999995</v>
      </c>
      <c r="CU742" s="4">
        <f>IF(COUNTIF($BN$5:$BN742,"&gt;=2")&gt;1,CU741,BN742)</f>
        <v>2.1</v>
      </c>
      <c r="CV742" s="4">
        <f>IF(COUNTIF($BN$5:$BN742,"&gt;=2")&gt;1,CV741,BO742)</f>
        <v>0</v>
      </c>
      <c r="CW742" s="4">
        <f>IF(COUNTIF($BN$5:$BN742,"&gt;=2")&gt;1,CW741,BP742)</f>
        <v>0</v>
      </c>
      <c r="CX742" s="4">
        <f>IF(COUNTIF($BT$5:$BT742,"&gt;=2")&gt;1,CX741,BQ742)</f>
        <v>0</v>
      </c>
      <c r="CY742" s="4">
        <f>IF(COUNTIF($BT$5:$BT742,"&gt;=2")&gt;1,CY741,BR742)</f>
        <v>26</v>
      </c>
      <c r="CZ742" s="4">
        <f>IF(COUNTIF($BT$5:$BT742,"&gt;=2")&gt;1,CZ741,BS742)</f>
        <v>11.999999999999996</v>
      </c>
      <c r="DA742" s="4">
        <f>IF(COUNTIF($BT$5:$BT742,"&gt;=2")&gt;1,DA741,BT742)</f>
        <v>2</v>
      </c>
      <c r="DB742" s="4">
        <f>IF(COUNTIF($BT$5:$BT742,"&gt;=2")&gt;1,DB741,BU742)</f>
        <v>0</v>
      </c>
      <c r="DC742" s="4">
        <f>IF(COUNTIF($BZ$5:$BZ742,"&gt;=2")&gt;1,DC741,BV742)</f>
        <v>0</v>
      </c>
      <c r="DD742" s="4">
        <f>IF(COUNTIF($BZ$5:$BZ742,"&gt;=2")&gt;1,DD741,BW742)</f>
        <v>0</v>
      </c>
      <c r="DE742" s="4">
        <f>IF(COUNTIF($BZ$5:$BZ742,"&gt;=2")&gt;1,DE741,BX742)</f>
        <v>320</v>
      </c>
      <c r="DF742" s="4">
        <f>IF(COUNTIF($BZ$5:$BZ742,"&gt;=2")&gt;1,DF741,BY742)</f>
        <v>77.999999999999986</v>
      </c>
      <c r="DG742" s="4">
        <f>IF(COUNTIF($BZ$5:$BZ742,"&gt;=2")&gt;1,DG741,BZ742)</f>
        <v>2</v>
      </c>
      <c r="DH742" s="4">
        <f t="shared" si="496"/>
        <v>0</v>
      </c>
      <c r="DI742" s="4">
        <f t="shared" si="497"/>
        <v>0</v>
      </c>
      <c r="DJ742" s="4">
        <f t="shared" si="498"/>
        <v>0</v>
      </c>
      <c r="DK742" s="4">
        <f t="shared" si="499"/>
        <v>270.63</v>
      </c>
      <c r="DL742" s="4">
        <f t="shared" si="500"/>
        <v>8.3700000000000081</v>
      </c>
      <c r="DM742" s="4">
        <f t="shared" si="501"/>
        <v>7</v>
      </c>
      <c r="DN742" s="4">
        <f t="shared" si="502"/>
        <v>13.999999999999998</v>
      </c>
      <c r="DO742" s="4">
        <f t="shared" si="503"/>
        <v>40</v>
      </c>
      <c r="DP742" s="4">
        <f t="shared" si="504"/>
        <v>400</v>
      </c>
      <c r="DQ742" s="4">
        <f t="shared" si="505"/>
        <v>279</v>
      </c>
      <c r="DS742" s="4">
        <v>738</v>
      </c>
      <c r="DT742" s="4">
        <f>$CK742+INDEX(节奏总纲!D$4:D$163,基础状态预估!$C$2)</f>
        <v>762.00483399593907</v>
      </c>
      <c r="DU742" s="4">
        <f>$CK742+INDEX(节奏总纲!E$4:E$163,基础状态预估!$C$2)</f>
        <v>756.28268396026408</v>
      </c>
      <c r="DV742" s="4">
        <f>$CK742+INDEX(节奏总纲!F$4:F$163,基础状态预估!$C$2)</f>
        <v>749.39220630709644</v>
      </c>
      <c r="DW742" s="4">
        <f>$CK742+INDEX(节奏总纲!G$4:G$163,基础状态预估!$C$2)</f>
        <v>741.03246816526348</v>
      </c>
      <c r="DX742" s="4">
        <f>$CK742+INDEX(节奏总纲!H$4:H$163,基础状态预估!$C$2)</f>
        <v>730.69453894381218</v>
      </c>
      <c r="DY742" s="4">
        <f t="shared" si="506"/>
        <v>11.899999999999999</v>
      </c>
      <c r="DZ742" s="4">
        <f t="shared" si="507"/>
        <v>33</v>
      </c>
      <c r="EA742" s="4">
        <f t="shared" si="508"/>
        <v>334.1</v>
      </c>
      <c r="EB742" s="4">
        <f t="shared" si="509"/>
        <v>350.63</v>
      </c>
      <c r="EC742" s="4">
        <f t="shared" si="510"/>
        <v>10.370000000000008</v>
      </c>
    </row>
    <row r="743" spans="58:133" x14ac:dyDescent="0.15">
      <c r="BF743" s="4">
        <v>739</v>
      </c>
      <c r="BG743" s="4">
        <f t="shared" si="492"/>
        <v>517.29999999999995</v>
      </c>
      <c r="BH743" s="4">
        <f t="shared" si="493"/>
        <v>221.7</v>
      </c>
      <c r="BL743" s="4">
        <f t="shared" si="481"/>
        <v>366.5</v>
      </c>
      <c r="BM743" s="4">
        <f t="shared" si="482"/>
        <v>256.55</v>
      </c>
      <c r="BN743" s="4">
        <f t="shared" si="483"/>
        <v>109.95</v>
      </c>
      <c r="BR743" s="4">
        <f t="shared" si="484"/>
        <v>468</v>
      </c>
      <c r="BS743" s="4">
        <f t="shared" si="485"/>
        <v>215.99999999999994</v>
      </c>
      <c r="BT743" s="4">
        <f t="shared" si="486"/>
        <v>36</v>
      </c>
      <c r="BX743" s="4">
        <f t="shared" si="487"/>
        <v>544</v>
      </c>
      <c r="BY743" s="4">
        <f t="shared" si="488"/>
        <v>132.59999999999997</v>
      </c>
      <c r="BZ743" s="4">
        <f t="shared" si="489"/>
        <v>3.4</v>
      </c>
      <c r="CD743" s="4">
        <f t="shared" si="490"/>
        <v>271.59999999999997</v>
      </c>
      <c r="CE743" s="4">
        <f t="shared" si="491"/>
        <v>8.4000000000000075</v>
      </c>
      <c r="CF743" s="4">
        <f>IF(COUNTIF($BH$5:$BH743,"&gt;=2")&lt;=1,SUM($BG743:$BK743)*C$8,CF742)</f>
        <v>151200</v>
      </c>
      <c r="CG743" s="4">
        <f>IF(COUNTIF($BN$5:$BN743,"&gt;=2")&lt;=1,SUM($BL743:$BP743)*D$8,CG742)</f>
        <v>604799.99999999988</v>
      </c>
      <c r="CH743" s="4">
        <f>IF(COUNTIF($BT$5:$BT743,"&gt;=2")&lt;=1,SUM($BQ743:$BU743)*E$8,CH742)</f>
        <v>2592000</v>
      </c>
      <c r="CI743" s="4">
        <f>IF(COUNTIF($BZ$5:$BZ743,"&gt;=2")&lt;=1,SUM($BV743:$BZ743)*F$8,CI742)</f>
        <v>34560000</v>
      </c>
      <c r="CJ743" s="4">
        <f t="shared" si="494"/>
        <v>24192000</v>
      </c>
      <c r="CK743" s="4">
        <f t="shared" si="495"/>
        <v>718.75</v>
      </c>
      <c r="CM743" s="4">
        <v>739</v>
      </c>
      <c r="CN743" s="4">
        <f>IF(COUNTIF($BH$5:$BH743,"&gt;=2")&gt;1,CN742,BG743)</f>
        <v>4.8999999999999995</v>
      </c>
      <c r="CO743" s="4">
        <f>IF(COUNTIF($BH$5:$BH743,"&gt;=2")&gt;1,CO742,BH743)</f>
        <v>2.1</v>
      </c>
      <c r="CP743" s="4">
        <f>IF(COUNTIF($BH$5:$BH743,"&gt;=2")&gt;1,CP742,BI743)</f>
        <v>0</v>
      </c>
      <c r="CQ743" s="4">
        <f>IF(COUNTIF($BH$5:$BH743,"&gt;=2")&gt;1,CQ742,BJ743)</f>
        <v>0</v>
      </c>
      <c r="CR743" s="4">
        <f>IF(COUNTIF($BH$5:$BH743,"&gt;=2")&gt;1,CR742,BK743)</f>
        <v>0</v>
      </c>
      <c r="CS743" s="4">
        <f>IF(COUNTIF($BN$5:$BN743,"&gt;=2")&gt;1,CS742,BL743)</f>
        <v>7</v>
      </c>
      <c r="CT743" s="4">
        <f>IF(COUNTIF($BN$5:$BN743,"&gt;=2")&gt;1,CT742,BM743)</f>
        <v>4.8999999999999995</v>
      </c>
      <c r="CU743" s="4">
        <f>IF(COUNTIF($BN$5:$BN743,"&gt;=2")&gt;1,CU742,BN743)</f>
        <v>2.1</v>
      </c>
      <c r="CV743" s="4">
        <f>IF(COUNTIF($BN$5:$BN743,"&gt;=2")&gt;1,CV742,BO743)</f>
        <v>0</v>
      </c>
      <c r="CW743" s="4">
        <f>IF(COUNTIF($BN$5:$BN743,"&gt;=2")&gt;1,CW742,BP743)</f>
        <v>0</v>
      </c>
      <c r="CX743" s="4">
        <f>IF(COUNTIF($BT$5:$BT743,"&gt;=2")&gt;1,CX742,BQ743)</f>
        <v>0</v>
      </c>
      <c r="CY743" s="4">
        <f>IF(COUNTIF($BT$5:$BT743,"&gt;=2")&gt;1,CY742,BR743)</f>
        <v>26</v>
      </c>
      <c r="CZ743" s="4">
        <f>IF(COUNTIF($BT$5:$BT743,"&gt;=2")&gt;1,CZ742,BS743)</f>
        <v>11.999999999999996</v>
      </c>
      <c r="DA743" s="4">
        <f>IF(COUNTIF($BT$5:$BT743,"&gt;=2")&gt;1,DA742,BT743)</f>
        <v>2</v>
      </c>
      <c r="DB743" s="4">
        <f>IF(COUNTIF($BT$5:$BT743,"&gt;=2")&gt;1,DB742,BU743)</f>
        <v>0</v>
      </c>
      <c r="DC743" s="4">
        <f>IF(COUNTIF($BZ$5:$BZ743,"&gt;=2")&gt;1,DC742,BV743)</f>
        <v>0</v>
      </c>
      <c r="DD743" s="4">
        <f>IF(COUNTIF($BZ$5:$BZ743,"&gt;=2")&gt;1,DD742,BW743)</f>
        <v>0</v>
      </c>
      <c r="DE743" s="4">
        <f>IF(COUNTIF($BZ$5:$BZ743,"&gt;=2")&gt;1,DE742,BX743)</f>
        <v>320</v>
      </c>
      <c r="DF743" s="4">
        <f>IF(COUNTIF($BZ$5:$BZ743,"&gt;=2")&gt;1,DF742,BY743)</f>
        <v>77.999999999999986</v>
      </c>
      <c r="DG743" s="4">
        <f>IF(COUNTIF($BZ$5:$BZ743,"&gt;=2")&gt;1,DG742,BZ743)</f>
        <v>2</v>
      </c>
      <c r="DH743" s="4">
        <f t="shared" si="496"/>
        <v>0</v>
      </c>
      <c r="DI743" s="4">
        <f t="shared" si="497"/>
        <v>0</v>
      </c>
      <c r="DJ743" s="4">
        <f t="shared" si="498"/>
        <v>0</v>
      </c>
      <c r="DK743" s="4">
        <f t="shared" si="499"/>
        <v>271.59999999999997</v>
      </c>
      <c r="DL743" s="4">
        <f t="shared" si="500"/>
        <v>8.4000000000000075</v>
      </c>
      <c r="DM743" s="4">
        <f t="shared" si="501"/>
        <v>7</v>
      </c>
      <c r="DN743" s="4">
        <f t="shared" si="502"/>
        <v>13.999999999999998</v>
      </c>
      <c r="DO743" s="4">
        <f t="shared" si="503"/>
        <v>40</v>
      </c>
      <c r="DP743" s="4">
        <f t="shared" si="504"/>
        <v>400</v>
      </c>
      <c r="DQ743" s="4">
        <f t="shared" si="505"/>
        <v>280</v>
      </c>
      <c r="DS743" s="4">
        <v>739</v>
      </c>
      <c r="DT743" s="4">
        <f>$CK743+INDEX(节奏总纲!D$4:D$163,基础状态预估!$C$2)</f>
        <v>763.00483399593907</v>
      </c>
      <c r="DU743" s="4">
        <f>$CK743+INDEX(节奏总纲!E$4:E$163,基础状态预估!$C$2)</f>
        <v>757.28268396026408</v>
      </c>
      <c r="DV743" s="4">
        <f>$CK743+INDEX(节奏总纲!F$4:F$163,基础状态预估!$C$2)</f>
        <v>750.39220630709644</v>
      </c>
      <c r="DW743" s="4">
        <f>$CK743+INDEX(节奏总纲!G$4:G$163,基础状态预估!$C$2)</f>
        <v>742.03246816526348</v>
      </c>
      <c r="DX743" s="4">
        <f>$CK743+INDEX(节奏总纲!H$4:H$163,基础状态预估!$C$2)</f>
        <v>731.69453894381218</v>
      </c>
      <c r="DY743" s="4">
        <f t="shared" si="506"/>
        <v>11.899999999999999</v>
      </c>
      <c r="DZ743" s="4">
        <f t="shared" si="507"/>
        <v>33</v>
      </c>
      <c r="EA743" s="4">
        <f t="shared" si="508"/>
        <v>334.1</v>
      </c>
      <c r="EB743" s="4">
        <f t="shared" si="509"/>
        <v>351.59999999999997</v>
      </c>
      <c r="EC743" s="4">
        <f t="shared" si="510"/>
        <v>10.400000000000007</v>
      </c>
    </row>
    <row r="744" spans="58:133" x14ac:dyDescent="0.15">
      <c r="BF744" s="4">
        <v>740</v>
      </c>
      <c r="BG744" s="4">
        <f t="shared" si="492"/>
        <v>518</v>
      </c>
      <c r="BH744" s="4">
        <f t="shared" si="493"/>
        <v>222</v>
      </c>
      <c r="BL744" s="4">
        <f t="shared" si="481"/>
        <v>367</v>
      </c>
      <c r="BM744" s="4">
        <f t="shared" si="482"/>
        <v>256.89999999999998</v>
      </c>
      <c r="BN744" s="4">
        <f t="shared" si="483"/>
        <v>110.1</v>
      </c>
      <c r="BR744" s="4">
        <f t="shared" si="484"/>
        <v>468.65000000000003</v>
      </c>
      <c r="BS744" s="4">
        <f t="shared" si="485"/>
        <v>216.29999999999995</v>
      </c>
      <c r="BT744" s="4">
        <f t="shared" si="486"/>
        <v>36.050000000000004</v>
      </c>
      <c r="BX744" s="4">
        <f t="shared" si="487"/>
        <v>544.80000000000007</v>
      </c>
      <c r="BY744" s="4">
        <f t="shared" si="488"/>
        <v>132.79499999999996</v>
      </c>
      <c r="BZ744" s="4">
        <f t="shared" si="489"/>
        <v>3.4050000000000002</v>
      </c>
      <c r="CD744" s="4">
        <f t="shared" si="490"/>
        <v>272.57</v>
      </c>
      <c r="CE744" s="4">
        <f t="shared" si="491"/>
        <v>8.4300000000000068</v>
      </c>
      <c r="CF744" s="4">
        <f>IF(COUNTIF($BH$5:$BH744,"&gt;=2")&lt;=1,SUM($BG744:$BK744)*C$8,CF743)</f>
        <v>151200</v>
      </c>
      <c r="CG744" s="4">
        <f>IF(COUNTIF($BN$5:$BN744,"&gt;=2")&lt;=1,SUM($BL744:$BP744)*D$8,CG743)</f>
        <v>604799.99999999988</v>
      </c>
      <c r="CH744" s="4">
        <f>IF(COUNTIF($BT$5:$BT744,"&gt;=2")&lt;=1,SUM($BQ744:$BU744)*E$8,CH743)</f>
        <v>2592000</v>
      </c>
      <c r="CI744" s="4">
        <f>IF(COUNTIF($BZ$5:$BZ744,"&gt;=2")&lt;=1,SUM($BV744:$BZ744)*F$8,CI743)</f>
        <v>34560000</v>
      </c>
      <c r="CJ744" s="4">
        <f t="shared" si="494"/>
        <v>24278400</v>
      </c>
      <c r="CK744" s="4">
        <f t="shared" si="495"/>
        <v>719.75</v>
      </c>
      <c r="CM744" s="4">
        <v>740</v>
      </c>
      <c r="CN744" s="4">
        <f>IF(COUNTIF($BH$5:$BH744,"&gt;=2")&gt;1,CN743,BG744)</f>
        <v>4.8999999999999995</v>
      </c>
      <c r="CO744" s="4">
        <f>IF(COUNTIF($BH$5:$BH744,"&gt;=2")&gt;1,CO743,BH744)</f>
        <v>2.1</v>
      </c>
      <c r="CP744" s="4">
        <f>IF(COUNTIF($BH$5:$BH744,"&gt;=2")&gt;1,CP743,BI744)</f>
        <v>0</v>
      </c>
      <c r="CQ744" s="4">
        <f>IF(COUNTIF($BH$5:$BH744,"&gt;=2")&gt;1,CQ743,BJ744)</f>
        <v>0</v>
      </c>
      <c r="CR744" s="4">
        <f>IF(COUNTIF($BH$5:$BH744,"&gt;=2")&gt;1,CR743,BK744)</f>
        <v>0</v>
      </c>
      <c r="CS744" s="4">
        <f>IF(COUNTIF($BN$5:$BN744,"&gt;=2")&gt;1,CS743,BL744)</f>
        <v>7</v>
      </c>
      <c r="CT744" s="4">
        <f>IF(COUNTIF($BN$5:$BN744,"&gt;=2")&gt;1,CT743,BM744)</f>
        <v>4.8999999999999995</v>
      </c>
      <c r="CU744" s="4">
        <f>IF(COUNTIF($BN$5:$BN744,"&gt;=2")&gt;1,CU743,BN744)</f>
        <v>2.1</v>
      </c>
      <c r="CV744" s="4">
        <f>IF(COUNTIF($BN$5:$BN744,"&gt;=2")&gt;1,CV743,BO744)</f>
        <v>0</v>
      </c>
      <c r="CW744" s="4">
        <f>IF(COUNTIF($BN$5:$BN744,"&gt;=2")&gt;1,CW743,BP744)</f>
        <v>0</v>
      </c>
      <c r="CX744" s="4">
        <f>IF(COUNTIF($BT$5:$BT744,"&gt;=2")&gt;1,CX743,BQ744)</f>
        <v>0</v>
      </c>
      <c r="CY744" s="4">
        <f>IF(COUNTIF($BT$5:$BT744,"&gt;=2")&gt;1,CY743,BR744)</f>
        <v>26</v>
      </c>
      <c r="CZ744" s="4">
        <f>IF(COUNTIF($BT$5:$BT744,"&gt;=2")&gt;1,CZ743,BS744)</f>
        <v>11.999999999999996</v>
      </c>
      <c r="DA744" s="4">
        <f>IF(COUNTIF($BT$5:$BT744,"&gt;=2")&gt;1,DA743,BT744)</f>
        <v>2</v>
      </c>
      <c r="DB744" s="4">
        <f>IF(COUNTIF($BT$5:$BT744,"&gt;=2")&gt;1,DB743,BU744)</f>
        <v>0</v>
      </c>
      <c r="DC744" s="4">
        <f>IF(COUNTIF($BZ$5:$BZ744,"&gt;=2")&gt;1,DC743,BV744)</f>
        <v>0</v>
      </c>
      <c r="DD744" s="4">
        <f>IF(COUNTIF($BZ$5:$BZ744,"&gt;=2")&gt;1,DD743,BW744)</f>
        <v>0</v>
      </c>
      <c r="DE744" s="4">
        <f>IF(COUNTIF($BZ$5:$BZ744,"&gt;=2")&gt;1,DE743,BX744)</f>
        <v>320</v>
      </c>
      <c r="DF744" s="4">
        <f>IF(COUNTIF($BZ$5:$BZ744,"&gt;=2")&gt;1,DF743,BY744)</f>
        <v>77.999999999999986</v>
      </c>
      <c r="DG744" s="4">
        <f>IF(COUNTIF($BZ$5:$BZ744,"&gt;=2")&gt;1,DG743,BZ744)</f>
        <v>2</v>
      </c>
      <c r="DH744" s="4">
        <f t="shared" si="496"/>
        <v>0</v>
      </c>
      <c r="DI744" s="4">
        <f t="shared" si="497"/>
        <v>0</v>
      </c>
      <c r="DJ744" s="4">
        <f t="shared" si="498"/>
        <v>0</v>
      </c>
      <c r="DK744" s="4">
        <f t="shared" si="499"/>
        <v>272.57</v>
      </c>
      <c r="DL744" s="4">
        <f t="shared" si="500"/>
        <v>8.4300000000000068</v>
      </c>
      <c r="DM744" s="4">
        <f t="shared" si="501"/>
        <v>7</v>
      </c>
      <c r="DN744" s="4">
        <f t="shared" si="502"/>
        <v>13.999999999999998</v>
      </c>
      <c r="DO744" s="4">
        <f t="shared" si="503"/>
        <v>40</v>
      </c>
      <c r="DP744" s="4">
        <f t="shared" si="504"/>
        <v>400</v>
      </c>
      <c r="DQ744" s="4">
        <f t="shared" si="505"/>
        <v>281</v>
      </c>
      <c r="DS744" s="4">
        <v>740</v>
      </c>
      <c r="DT744" s="4">
        <f>$CK744+INDEX(节奏总纲!D$4:D$163,基础状态预估!$C$2)</f>
        <v>764.00483399593907</v>
      </c>
      <c r="DU744" s="4">
        <f>$CK744+INDEX(节奏总纲!E$4:E$163,基础状态预估!$C$2)</f>
        <v>758.28268396026408</v>
      </c>
      <c r="DV744" s="4">
        <f>$CK744+INDEX(节奏总纲!F$4:F$163,基础状态预估!$C$2)</f>
        <v>751.39220630709644</v>
      </c>
      <c r="DW744" s="4">
        <f>$CK744+INDEX(节奏总纲!G$4:G$163,基础状态预估!$C$2)</f>
        <v>743.03246816526348</v>
      </c>
      <c r="DX744" s="4">
        <f>$CK744+INDEX(节奏总纲!H$4:H$163,基础状态预估!$C$2)</f>
        <v>732.69453894381218</v>
      </c>
      <c r="DY744" s="4">
        <f t="shared" si="506"/>
        <v>11.899999999999999</v>
      </c>
      <c r="DZ744" s="4">
        <f t="shared" si="507"/>
        <v>33</v>
      </c>
      <c r="EA744" s="4">
        <f t="shared" si="508"/>
        <v>334.1</v>
      </c>
      <c r="EB744" s="4">
        <f t="shared" si="509"/>
        <v>352.57</v>
      </c>
      <c r="EC744" s="4">
        <f t="shared" si="510"/>
        <v>10.430000000000007</v>
      </c>
    </row>
    <row r="745" spans="58:133" x14ac:dyDescent="0.15">
      <c r="BF745" s="4">
        <v>741</v>
      </c>
      <c r="BG745" s="4">
        <f t="shared" si="492"/>
        <v>518.69999999999993</v>
      </c>
      <c r="BH745" s="4">
        <f t="shared" si="493"/>
        <v>222.29999999999998</v>
      </c>
      <c r="BL745" s="4">
        <f t="shared" si="481"/>
        <v>367.5</v>
      </c>
      <c r="BM745" s="4">
        <f t="shared" si="482"/>
        <v>257.25</v>
      </c>
      <c r="BN745" s="4">
        <f t="shared" si="483"/>
        <v>110.25</v>
      </c>
      <c r="BR745" s="4">
        <f t="shared" si="484"/>
        <v>469.3</v>
      </c>
      <c r="BS745" s="4">
        <f t="shared" si="485"/>
        <v>216.59999999999997</v>
      </c>
      <c r="BT745" s="4">
        <f t="shared" si="486"/>
        <v>36.1</v>
      </c>
      <c r="BX745" s="4">
        <f t="shared" si="487"/>
        <v>545.6</v>
      </c>
      <c r="BY745" s="4">
        <f t="shared" si="488"/>
        <v>132.98999999999998</v>
      </c>
      <c r="BZ745" s="4">
        <f t="shared" si="489"/>
        <v>3.41</v>
      </c>
      <c r="CD745" s="4">
        <f t="shared" si="490"/>
        <v>273.54000000000002</v>
      </c>
      <c r="CE745" s="4">
        <f t="shared" si="491"/>
        <v>8.460000000000008</v>
      </c>
      <c r="CF745" s="4">
        <f>IF(COUNTIF($BH$5:$BH745,"&gt;=2")&lt;=1,SUM($BG745:$BK745)*C$8,CF744)</f>
        <v>151200</v>
      </c>
      <c r="CG745" s="4">
        <f>IF(COUNTIF($BN$5:$BN745,"&gt;=2")&lt;=1,SUM($BL745:$BP745)*D$8,CG744)</f>
        <v>604799.99999999988</v>
      </c>
      <c r="CH745" s="4">
        <f>IF(COUNTIF($BT$5:$BT745,"&gt;=2")&lt;=1,SUM($BQ745:$BU745)*E$8,CH744)</f>
        <v>2592000</v>
      </c>
      <c r="CI745" s="4">
        <f>IF(COUNTIF($BZ$5:$BZ745,"&gt;=2")&lt;=1,SUM($BV745:$BZ745)*F$8,CI744)</f>
        <v>34560000</v>
      </c>
      <c r="CJ745" s="4">
        <f t="shared" si="494"/>
        <v>24364800</v>
      </c>
      <c r="CK745" s="4">
        <f t="shared" si="495"/>
        <v>720.75</v>
      </c>
      <c r="CM745" s="4">
        <v>741</v>
      </c>
      <c r="CN745" s="4">
        <f>IF(COUNTIF($BH$5:$BH745,"&gt;=2")&gt;1,CN744,BG745)</f>
        <v>4.8999999999999995</v>
      </c>
      <c r="CO745" s="4">
        <f>IF(COUNTIF($BH$5:$BH745,"&gt;=2")&gt;1,CO744,BH745)</f>
        <v>2.1</v>
      </c>
      <c r="CP745" s="4">
        <f>IF(COUNTIF($BH$5:$BH745,"&gt;=2")&gt;1,CP744,BI745)</f>
        <v>0</v>
      </c>
      <c r="CQ745" s="4">
        <f>IF(COUNTIF($BH$5:$BH745,"&gt;=2")&gt;1,CQ744,BJ745)</f>
        <v>0</v>
      </c>
      <c r="CR745" s="4">
        <f>IF(COUNTIF($BH$5:$BH745,"&gt;=2")&gt;1,CR744,BK745)</f>
        <v>0</v>
      </c>
      <c r="CS745" s="4">
        <f>IF(COUNTIF($BN$5:$BN745,"&gt;=2")&gt;1,CS744,BL745)</f>
        <v>7</v>
      </c>
      <c r="CT745" s="4">
        <f>IF(COUNTIF($BN$5:$BN745,"&gt;=2")&gt;1,CT744,BM745)</f>
        <v>4.8999999999999995</v>
      </c>
      <c r="CU745" s="4">
        <f>IF(COUNTIF($BN$5:$BN745,"&gt;=2")&gt;1,CU744,BN745)</f>
        <v>2.1</v>
      </c>
      <c r="CV745" s="4">
        <f>IF(COUNTIF($BN$5:$BN745,"&gt;=2")&gt;1,CV744,BO745)</f>
        <v>0</v>
      </c>
      <c r="CW745" s="4">
        <f>IF(COUNTIF($BN$5:$BN745,"&gt;=2")&gt;1,CW744,BP745)</f>
        <v>0</v>
      </c>
      <c r="CX745" s="4">
        <f>IF(COUNTIF($BT$5:$BT745,"&gt;=2")&gt;1,CX744,BQ745)</f>
        <v>0</v>
      </c>
      <c r="CY745" s="4">
        <f>IF(COUNTIF($BT$5:$BT745,"&gt;=2")&gt;1,CY744,BR745)</f>
        <v>26</v>
      </c>
      <c r="CZ745" s="4">
        <f>IF(COUNTIF($BT$5:$BT745,"&gt;=2")&gt;1,CZ744,BS745)</f>
        <v>11.999999999999996</v>
      </c>
      <c r="DA745" s="4">
        <f>IF(COUNTIF($BT$5:$BT745,"&gt;=2")&gt;1,DA744,BT745)</f>
        <v>2</v>
      </c>
      <c r="DB745" s="4">
        <f>IF(COUNTIF($BT$5:$BT745,"&gt;=2")&gt;1,DB744,BU745)</f>
        <v>0</v>
      </c>
      <c r="DC745" s="4">
        <f>IF(COUNTIF($BZ$5:$BZ745,"&gt;=2")&gt;1,DC744,BV745)</f>
        <v>0</v>
      </c>
      <c r="DD745" s="4">
        <f>IF(COUNTIF($BZ$5:$BZ745,"&gt;=2")&gt;1,DD744,BW745)</f>
        <v>0</v>
      </c>
      <c r="DE745" s="4">
        <f>IF(COUNTIF($BZ$5:$BZ745,"&gt;=2")&gt;1,DE744,BX745)</f>
        <v>320</v>
      </c>
      <c r="DF745" s="4">
        <f>IF(COUNTIF($BZ$5:$BZ745,"&gt;=2")&gt;1,DF744,BY745)</f>
        <v>77.999999999999986</v>
      </c>
      <c r="DG745" s="4">
        <f>IF(COUNTIF($BZ$5:$BZ745,"&gt;=2")&gt;1,DG744,BZ745)</f>
        <v>2</v>
      </c>
      <c r="DH745" s="4">
        <f t="shared" si="496"/>
        <v>0</v>
      </c>
      <c r="DI745" s="4">
        <f t="shared" si="497"/>
        <v>0</v>
      </c>
      <c r="DJ745" s="4">
        <f t="shared" si="498"/>
        <v>0</v>
      </c>
      <c r="DK745" s="4">
        <f t="shared" si="499"/>
        <v>273.54000000000002</v>
      </c>
      <c r="DL745" s="4">
        <f t="shared" si="500"/>
        <v>8.460000000000008</v>
      </c>
      <c r="DM745" s="4">
        <f t="shared" si="501"/>
        <v>7</v>
      </c>
      <c r="DN745" s="4">
        <f t="shared" si="502"/>
        <v>13.999999999999998</v>
      </c>
      <c r="DO745" s="4">
        <f t="shared" si="503"/>
        <v>40</v>
      </c>
      <c r="DP745" s="4">
        <f t="shared" si="504"/>
        <v>400</v>
      </c>
      <c r="DQ745" s="4">
        <f t="shared" si="505"/>
        <v>282</v>
      </c>
      <c r="DS745" s="4">
        <v>741</v>
      </c>
      <c r="DT745" s="4">
        <f>$CK745+INDEX(节奏总纲!D$4:D$163,基础状态预估!$C$2)</f>
        <v>765.00483399593907</v>
      </c>
      <c r="DU745" s="4">
        <f>$CK745+INDEX(节奏总纲!E$4:E$163,基础状态预估!$C$2)</f>
        <v>759.28268396026408</v>
      </c>
      <c r="DV745" s="4">
        <f>$CK745+INDEX(节奏总纲!F$4:F$163,基础状态预估!$C$2)</f>
        <v>752.39220630709644</v>
      </c>
      <c r="DW745" s="4">
        <f>$CK745+INDEX(节奏总纲!G$4:G$163,基础状态预估!$C$2)</f>
        <v>744.03246816526348</v>
      </c>
      <c r="DX745" s="4">
        <f>$CK745+INDEX(节奏总纲!H$4:H$163,基础状态预估!$C$2)</f>
        <v>733.69453894381218</v>
      </c>
      <c r="DY745" s="4">
        <f t="shared" si="506"/>
        <v>11.899999999999999</v>
      </c>
      <c r="DZ745" s="4">
        <f t="shared" si="507"/>
        <v>33</v>
      </c>
      <c r="EA745" s="4">
        <f t="shared" si="508"/>
        <v>334.1</v>
      </c>
      <c r="EB745" s="4">
        <f t="shared" si="509"/>
        <v>353.54</v>
      </c>
      <c r="EC745" s="4">
        <f t="shared" si="510"/>
        <v>10.460000000000008</v>
      </c>
    </row>
    <row r="746" spans="58:133" x14ac:dyDescent="0.15">
      <c r="BF746" s="4">
        <v>742</v>
      </c>
      <c r="BG746" s="4">
        <f t="shared" si="492"/>
        <v>519.4</v>
      </c>
      <c r="BH746" s="4">
        <f t="shared" si="493"/>
        <v>222.6</v>
      </c>
      <c r="BL746" s="4">
        <f t="shared" si="481"/>
        <v>368</v>
      </c>
      <c r="BM746" s="4">
        <f t="shared" si="482"/>
        <v>257.59999999999997</v>
      </c>
      <c r="BN746" s="4">
        <f t="shared" si="483"/>
        <v>110.39999999999999</v>
      </c>
      <c r="BR746" s="4">
        <f t="shared" si="484"/>
        <v>469.95</v>
      </c>
      <c r="BS746" s="4">
        <f t="shared" si="485"/>
        <v>216.89999999999995</v>
      </c>
      <c r="BT746" s="4">
        <f t="shared" si="486"/>
        <v>36.15</v>
      </c>
      <c r="BX746" s="4">
        <f t="shared" si="487"/>
        <v>546.4</v>
      </c>
      <c r="BY746" s="4">
        <f t="shared" si="488"/>
        <v>133.18499999999997</v>
      </c>
      <c r="BZ746" s="4">
        <f t="shared" si="489"/>
        <v>3.415</v>
      </c>
      <c r="CD746" s="4">
        <f t="shared" si="490"/>
        <v>274.51</v>
      </c>
      <c r="CE746" s="4">
        <f t="shared" si="491"/>
        <v>8.4900000000000073</v>
      </c>
      <c r="CF746" s="4">
        <f>IF(COUNTIF($BH$5:$BH746,"&gt;=2")&lt;=1,SUM($BG746:$BK746)*C$8,CF745)</f>
        <v>151200</v>
      </c>
      <c r="CG746" s="4">
        <f>IF(COUNTIF($BN$5:$BN746,"&gt;=2")&lt;=1,SUM($BL746:$BP746)*D$8,CG745)</f>
        <v>604799.99999999988</v>
      </c>
      <c r="CH746" s="4">
        <f>IF(COUNTIF($BT$5:$BT746,"&gt;=2")&lt;=1,SUM($BQ746:$BU746)*E$8,CH745)</f>
        <v>2592000</v>
      </c>
      <c r="CI746" s="4">
        <f>IF(COUNTIF($BZ$5:$BZ746,"&gt;=2")&lt;=1,SUM($BV746:$BZ746)*F$8,CI745)</f>
        <v>34560000</v>
      </c>
      <c r="CJ746" s="4">
        <f t="shared" si="494"/>
        <v>24451200</v>
      </c>
      <c r="CK746" s="4">
        <f t="shared" si="495"/>
        <v>721.75</v>
      </c>
      <c r="CM746" s="4">
        <v>742</v>
      </c>
      <c r="CN746" s="4">
        <f>IF(COUNTIF($BH$5:$BH746,"&gt;=2")&gt;1,CN745,BG746)</f>
        <v>4.8999999999999995</v>
      </c>
      <c r="CO746" s="4">
        <f>IF(COUNTIF($BH$5:$BH746,"&gt;=2")&gt;1,CO745,BH746)</f>
        <v>2.1</v>
      </c>
      <c r="CP746" s="4">
        <f>IF(COUNTIF($BH$5:$BH746,"&gt;=2")&gt;1,CP745,BI746)</f>
        <v>0</v>
      </c>
      <c r="CQ746" s="4">
        <f>IF(COUNTIF($BH$5:$BH746,"&gt;=2")&gt;1,CQ745,BJ746)</f>
        <v>0</v>
      </c>
      <c r="CR746" s="4">
        <f>IF(COUNTIF($BH$5:$BH746,"&gt;=2")&gt;1,CR745,BK746)</f>
        <v>0</v>
      </c>
      <c r="CS746" s="4">
        <f>IF(COUNTIF($BN$5:$BN746,"&gt;=2")&gt;1,CS745,BL746)</f>
        <v>7</v>
      </c>
      <c r="CT746" s="4">
        <f>IF(COUNTIF($BN$5:$BN746,"&gt;=2")&gt;1,CT745,BM746)</f>
        <v>4.8999999999999995</v>
      </c>
      <c r="CU746" s="4">
        <f>IF(COUNTIF($BN$5:$BN746,"&gt;=2")&gt;1,CU745,BN746)</f>
        <v>2.1</v>
      </c>
      <c r="CV746" s="4">
        <f>IF(COUNTIF($BN$5:$BN746,"&gt;=2")&gt;1,CV745,BO746)</f>
        <v>0</v>
      </c>
      <c r="CW746" s="4">
        <f>IF(COUNTIF($BN$5:$BN746,"&gt;=2")&gt;1,CW745,BP746)</f>
        <v>0</v>
      </c>
      <c r="CX746" s="4">
        <f>IF(COUNTIF($BT$5:$BT746,"&gt;=2")&gt;1,CX745,BQ746)</f>
        <v>0</v>
      </c>
      <c r="CY746" s="4">
        <f>IF(COUNTIF($BT$5:$BT746,"&gt;=2")&gt;1,CY745,BR746)</f>
        <v>26</v>
      </c>
      <c r="CZ746" s="4">
        <f>IF(COUNTIF($BT$5:$BT746,"&gt;=2")&gt;1,CZ745,BS746)</f>
        <v>11.999999999999996</v>
      </c>
      <c r="DA746" s="4">
        <f>IF(COUNTIF($BT$5:$BT746,"&gt;=2")&gt;1,DA745,BT746)</f>
        <v>2</v>
      </c>
      <c r="DB746" s="4">
        <f>IF(COUNTIF($BT$5:$BT746,"&gt;=2")&gt;1,DB745,BU746)</f>
        <v>0</v>
      </c>
      <c r="DC746" s="4">
        <f>IF(COUNTIF($BZ$5:$BZ746,"&gt;=2")&gt;1,DC745,BV746)</f>
        <v>0</v>
      </c>
      <c r="DD746" s="4">
        <f>IF(COUNTIF($BZ$5:$BZ746,"&gt;=2")&gt;1,DD745,BW746)</f>
        <v>0</v>
      </c>
      <c r="DE746" s="4">
        <f>IF(COUNTIF($BZ$5:$BZ746,"&gt;=2")&gt;1,DE745,BX746)</f>
        <v>320</v>
      </c>
      <c r="DF746" s="4">
        <f>IF(COUNTIF($BZ$5:$BZ746,"&gt;=2")&gt;1,DF745,BY746)</f>
        <v>77.999999999999986</v>
      </c>
      <c r="DG746" s="4">
        <f>IF(COUNTIF($BZ$5:$BZ746,"&gt;=2")&gt;1,DG745,BZ746)</f>
        <v>2</v>
      </c>
      <c r="DH746" s="4">
        <f t="shared" si="496"/>
        <v>0</v>
      </c>
      <c r="DI746" s="4">
        <f t="shared" si="497"/>
        <v>0</v>
      </c>
      <c r="DJ746" s="4">
        <f t="shared" si="498"/>
        <v>0</v>
      </c>
      <c r="DK746" s="4">
        <f t="shared" si="499"/>
        <v>274.51</v>
      </c>
      <c r="DL746" s="4">
        <f t="shared" si="500"/>
        <v>8.4900000000000073</v>
      </c>
      <c r="DM746" s="4">
        <f t="shared" si="501"/>
        <v>7</v>
      </c>
      <c r="DN746" s="4">
        <f t="shared" si="502"/>
        <v>13.999999999999998</v>
      </c>
      <c r="DO746" s="4">
        <f t="shared" si="503"/>
        <v>40</v>
      </c>
      <c r="DP746" s="4">
        <f t="shared" si="504"/>
        <v>400</v>
      </c>
      <c r="DQ746" s="4">
        <f t="shared" si="505"/>
        <v>283</v>
      </c>
      <c r="DS746" s="4">
        <v>742</v>
      </c>
      <c r="DT746" s="4">
        <f>$CK746+INDEX(节奏总纲!D$4:D$163,基础状态预估!$C$2)</f>
        <v>766.00483399593907</v>
      </c>
      <c r="DU746" s="4">
        <f>$CK746+INDEX(节奏总纲!E$4:E$163,基础状态预估!$C$2)</f>
        <v>760.28268396026408</v>
      </c>
      <c r="DV746" s="4">
        <f>$CK746+INDEX(节奏总纲!F$4:F$163,基础状态预估!$C$2)</f>
        <v>753.39220630709644</v>
      </c>
      <c r="DW746" s="4">
        <f>$CK746+INDEX(节奏总纲!G$4:G$163,基础状态预估!$C$2)</f>
        <v>745.03246816526348</v>
      </c>
      <c r="DX746" s="4">
        <f>$CK746+INDEX(节奏总纲!H$4:H$163,基础状态预估!$C$2)</f>
        <v>734.69453894381218</v>
      </c>
      <c r="DY746" s="4">
        <f t="shared" si="506"/>
        <v>11.899999999999999</v>
      </c>
      <c r="DZ746" s="4">
        <f t="shared" si="507"/>
        <v>33</v>
      </c>
      <c r="EA746" s="4">
        <f t="shared" si="508"/>
        <v>334.1</v>
      </c>
      <c r="EB746" s="4">
        <f t="shared" si="509"/>
        <v>354.51</v>
      </c>
      <c r="EC746" s="4">
        <f t="shared" si="510"/>
        <v>10.490000000000007</v>
      </c>
    </row>
    <row r="747" spans="58:133" x14ac:dyDescent="0.15">
      <c r="BF747" s="4">
        <v>743</v>
      </c>
      <c r="BG747" s="4">
        <f t="shared" si="492"/>
        <v>520.1</v>
      </c>
      <c r="BH747" s="4">
        <f t="shared" si="493"/>
        <v>222.9</v>
      </c>
      <c r="BL747" s="4">
        <f t="shared" si="481"/>
        <v>368.5</v>
      </c>
      <c r="BM747" s="4">
        <f t="shared" si="482"/>
        <v>257.95</v>
      </c>
      <c r="BN747" s="4">
        <f t="shared" si="483"/>
        <v>110.55</v>
      </c>
      <c r="BR747" s="4">
        <f t="shared" si="484"/>
        <v>470.6</v>
      </c>
      <c r="BS747" s="4">
        <f t="shared" si="485"/>
        <v>217.19999999999996</v>
      </c>
      <c r="BT747" s="4">
        <f t="shared" si="486"/>
        <v>36.200000000000003</v>
      </c>
      <c r="BX747" s="4">
        <f t="shared" si="487"/>
        <v>547.20000000000005</v>
      </c>
      <c r="BY747" s="4">
        <f t="shared" si="488"/>
        <v>133.37999999999997</v>
      </c>
      <c r="BZ747" s="4">
        <f t="shared" si="489"/>
        <v>3.42</v>
      </c>
      <c r="CD747" s="4">
        <f t="shared" si="490"/>
        <v>275.48</v>
      </c>
      <c r="CE747" s="4">
        <f t="shared" si="491"/>
        <v>8.5200000000000067</v>
      </c>
      <c r="CF747" s="4">
        <f>IF(COUNTIF($BH$5:$BH747,"&gt;=2")&lt;=1,SUM($BG747:$BK747)*C$8,CF746)</f>
        <v>151200</v>
      </c>
      <c r="CG747" s="4">
        <f>IF(COUNTIF($BN$5:$BN747,"&gt;=2")&lt;=1,SUM($BL747:$BP747)*D$8,CG746)</f>
        <v>604799.99999999988</v>
      </c>
      <c r="CH747" s="4">
        <f>IF(COUNTIF($BT$5:$BT747,"&gt;=2")&lt;=1,SUM($BQ747:$BU747)*E$8,CH746)</f>
        <v>2592000</v>
      </c>
      <c r="CI747" s="4">
        <f>IF(COUNTIF($BZ$5:$BZ747,"&gt;=2")&lt;=1,SUM($BV747:$BZ747)*F$8,CI746)</f>
        <v>34560000</v>
      </c>
      <c r="CJ747" s="4">
        <f t="shared" si="494"/>
        <v>24537600</v>
      </c>
      <c r="CK747" s="4">
        <f t="shared" si="495"/>
        <v>722.75</v>
      </c>
      <c r="CM747" s="4">
        <v>743</v>
      </c>
      <c r="CN747" s="4">
        <f>IF(COUNTIF($BH$5:$BH747,"&gt;=2")&gt;1,CN746,BG747)</f>
        <v>4.8999999999999995</v>
      </c>
      <c r="CO747" s="4">
        <f>IF(COUNTIF($BH$5:$BH747,"&gt;=2")&gt;1,CO746,BH747)</f>
        <v>2.1</v>
      </c>
      <c r="CP747" s="4">
        <f>IF(COUNTIF($BH$5:$BH747,"&gt;=2")&gt;1,CP746,BI747)</f>
        <v>0</v>
      </c>
      <c r="CQ747" s="4">
        <f>IF(COUNTIF($BH$5:$BH747,"&gt;=2")&gt;1,CQ746,BJ747)</f>
        <v>0</v>
      </c>
      <c r="CR747" s="4">
        <f>IF(COUNTIF($BH$5:$BH747,"&gt;=2")&gt;1,CR746,BK747)</f>
        <v>0</v>
      </c>
      <c r="CS747" s="4">
        <f>IF(COUNTIF($BN$5:$BN747,"&gt;=2")&gt;1,CS746,BL747)</f>
        <v>7</v>
      </c>
      <c r="CT747" s="4">
        <f>IF(COUNTIF($BN$5:$BN747,"&gt;=2")&gt;1,CT746,BM747)</f>
        <v>4.8999999999999995</v>
      </c>
      <c r="CU747" s="4">
        <f>IF(COUNTIF($BN$5:$BN747,"&gt;=2")&gt;1,CU746,BN747)</f>
        <v>2.1</v>
      </c>
      <c r="CV747" s="4">
        <f>IF(COUNTIF($BN$5:$BN747,"&gt;=2")&gt;1,CV746,BO747)</f>
        <v>0</v>
      </c>
      <c r="CW747" s="4">
        <f>IF(COUNTIF($BN$5:$BN747,"&gt;=2")&gt;1,CW746,BP747)</f>
        <v>0</v>
      </c>
      <c r="CX747" s="4">
        <f>IF(COUNTIF($BT$5:$BT747,"&gt;=2")&gt;1,CX746,BQ747)</f>
        <v>0</v>
      </c>
      <c r="CY747" s="4">
        <f>IF(COUNTIF($BT$5:$BT747,"&gt;=2")&gt;1,CY746,BR747)</f>
        <v>26</v>
      </c>
      <c r="CZ747" s="4">
        <f>IF(COUNTIF($BT$5:$BT747,"&gt;=2")&gt;1,CZ746,BS747)</f>
        <v>11.999999999999996</v>
      </c>
      <c r="DA747" s="4">
        <f>IF(COUNTIF($BT$5:$BT747,"&gt;=2")&gt;1,DA746,BT747)</f>
        <v>2</v>
      </c>
      <c r="DB747" s="4">
        <f>IF(COUNTIF($BT$5:$BT747,"&gt;=2")&gt;1,DB746,BU747)</f>
        <v>0</v>
      </c>
      <c r="DC747" s="4">
        <f>IF(COUNTIF($BZ$5:$BZ747,"&gt;=2")&gt;1,DC746,BV747)</f>
        <v>0</v>
      </c>
      <c r="DD747" s="4">
        <f>IF(COUNTIF($BZ$5:$BZ747,"&gt;=2")&gt;1,DD746,BW747)</f>
        <v>0</v>
      </c>
      <c r="DE747" s="4">
        <f>IF(COUNTIF($BZ$5:$BZ747,"&gt;=2")&gt;1,DE746,BX747)</f>
        <v>320</v>
      </c>
      <c r="DF747" s="4">
        <f>IF(COUNTIF($BZ$5:$BZ747,"&gt;=2")&gt;1,DF746,BY747)</f>
        <v>77.999999999999986</v>
      </c>
      <c r="DG747" s="4">
        <f>IF(COUNTIF($BZ$5:$BZ747,"&gt;=2")&gt;1,DG746,BZ747)</f>
        <v>2</v>
      </c>
      <c r="DH747" s="4">
        <f t="shared" si="496"/>
        <v>0</v>
      </c>
      <c r="DI747" s="4">
        <f t="shared" si="497"/>
        <v>0</v>
      </c>
      <c r="DJ747" s="4">
        <f t="shared" si="498"/>
        <v>0</v>
      </c>
      <c r="DK747" s="4">
        <f t="shared" si="499"/>
        <v>275.48</v>
      </c>
      <c r="DL747" s="4">
        <f t="shared" si="500"/>
        <v>8.5200000000000067</v>
      </c>
      <c r="DM747" s="4">
        <f t="shared" si="501"/>
        <v>7</v>
      </c>
      <c r="DN747" s="4">
        <f t="shared" si="502"/>
        <v>13.999999999999998</v>
      </c>
      <c r="DO747" s="4">
        <f t="shared" si="503"/>
        <v>40</v>
      </c>
      <c r="DP747" s="4">
        <f t="shared" si="504"/>
        <v>400</v>
      </c>
      <c r="DQ747" s="4">
        <f t="shared" si="505"/>
        <v>284</v>
      </c>
      <c r="DS747" s="4">
        <v>743</v>
      </c>
      <c r="DT747" s="4">
        <f>$CK747+INDEX(节奏总纲!D$4:D$163,基础状态预估!$C$2)</f>
        <v>767.00483399593907</v>
      </c>
      <c r="DU747" s="4">
        <f>$CK747+INDEX(节奏总纲!E$4:E$163,基础状态预估!$C$2)</f>
        <v>761.28268396026408</v>
      </c>
      <c r="DV747" s="4">
        <f>$CK747+INDEX(节奏总纲!F$4:F$163,基础状态预估!$C$2)</f>
        <v>754.39220630709644</v>
      </c>
      <c r="DW747" s="4">
        <f>$CK747+INDEX(节奏总纲!G$4:G$163,基础状态预估!$C$2)</f>
        <v>746.03246816526348</v>
      </c>
      <c r="DX747" s="4">
        <f>$CK747+INDEX(节奏总纲!H$4:H$163,基础状态预估!$C$2)</f>
        <v>735.69453894381218</v>
      </c>
      <c r="DY747" s="4">
        <f t="shared" si="506"/>
        <v>11.899999999999999</v>
      </c>
      <c r="DZ747" s="4">
        <f t="shared" si="507"/>
        <v>33</v>
      </c>
      <c r="EA747" s="4">
        <f t="shared" si="508"/>
        <v>334.1</v>
      </c>
      <c r="EB747" s="4">
        <f t="shared" si="509"/>
        <v>355.48</v>
      </c>
      <c r="EC747" s="4">
        <f t="shared" si="510"/>
        <v>10.520000000000007</v>
      </c>
    </row>
    <row r="748" spans="58:133" x14ac:dyDescent="0.15">
      <c r="BF748" s="4">
        <v>744</v>
      </c>
      <c r="BG748" s="4">
        <f t="shared" si="492"/>
        <v>520.79999999999995</v>
      </c>
      <c r="BH748" s="4">
        <f t="shared" si="493"/>
        <v>223.2</v>
      </c>
      <c r="BL748" s="4">
        <f t="shared" si="481"/>
        <v>369</v>
      </c>
      <c r="BM748" s="4">
        <f t="shared" si="482"/>
        <v>258.3</v>
      </c>
      <c r="BN748" s="4">
        <f t="shared" si="483"/>
        <v>110.7</v>
      </c>
      <c r="BR748" s="4">
        <f t="shared" si="484"/>
        <v>471.25</v>
      </c>
      <c r="BS748" s="4">
        <f t="shared" si="485"/>
        <v>217.49999999999994</v>
      </c>
      <c r="BT748" s="4">
        <f t="shared" si="486"/>
        <v>36.25</v>
      </c>
      <c r="BX748" s="4">
        <f t="shared" si="487"/>
        <v>548</v>
      </c>
      <c r="BY748" s="4">
        <f t="shared" si="488"/>
        <v>133.57499999999996</v>
      </c>
      <c r="BZ748" s="4">
        <f t="shared" si="489"/>
        <v>3.4250000000000003</v>
      </c>
      <c r="CD748" s="4">
        <f t="shared" si="490"/>
        <v>276.45</v>
      </c>
      <c r="CE748" s="4">
        <f t="shared" si="491"/>
        <v>8.5500000000000078</v>
      </c>
      <c r="CF748" s="4">
        <f>IF(COUNTIF($BH$5:$BH748,"&gt;=2")&lt;=1,SUM($BG748:$BK748)*C$8,CF747)</f>
        <v>151200</v>
      </c>
      <c r="CG748" s="4">
        <f>IF(COUNTIF($BN$5:$BN748,"&gt;=2")&lt;=1,SUM($BL748:$BP748)*D$8,CG747)</f>
        <v>604799.99999999988</v>
      </c>
      <c r="CH748" s="4">
        <f>IF(COUNTIF($BT$5:$BT748,"&gt;=2")&lt;=1,SUM($BQ748:$BU748)*E$8,CH747)</f>
        <v>2592000</v>
      </c>
      <c r="CI748" s="4">
        <f>IF(COUNTIF($BZ$5:$BZ748,"&gt;=2")&lt;=1,SUM($BV748:$BZ748)*F$8,CI747)</f>
        <v>34560000</v>
      </c>
      <c r="CJ748" s="4">
        <f t="shared" si="494"/>
        <v>24624000</v>
      </c>
      <c r="CK748" s="4">
        <f t="shared" si="495"/>
        <v>723.75</v>
      </c>
      <c r="CM748" s="4">
        <v>744</v>
      </c>
      <c r="CN748" s="4">
        <f>IF(COUNTIF($BH$5:$BH748,"&gt;=2")&gt;1,CN747,BG748)</f>
        <v>4.8999999999999995</v>
      </c>
      <c r="CO748" s="4">
        <f>IF(COUNTIF($BH$5:$BH748,"&gt;=2")&gt;1,CO747,BH748)</f>
        <v>2.1</v>
      </c>
      <c r="CP748" s="4">
        <f>IF(COUNTIF($BH$5:$BH748,"&gt;=2")&gt;1,CP747,BI748)</f>
        <v>0</v>
      </c>
      <c r="CQ748" s="4">
        <f>IF(COUNTIF($BH$5:$BH748,"&gt;=2")&gt;1,CQ747,BJ748)</f>
        <v>0</v>
      </c>
      <c r="CR748" s="4">
        <f>IF(COUNTIF($BH$5:$BH748,"&gt;=2")&gt;1,CR747,BK748)</f>
        <v>0</v>
      </c>
      <c r="CS748" s="4">
        <f>IF(COUNTIF($BN$5:$BN748,"&gt;=2")&gt;1,CS747,BL748)</f>
        <v>7</v>
      </c>
      <c r="CT748" s="4">
        <f>IF(COUNTIF($BN$5:$BN748,"&gt;=2")&gt;1,CT747,BM748)</f>
        <v>4.8999999999999995</v>
      </c>
      <c r="CU748" s="4">
        <f>IF(COUNTIF($BN$5:$BN748,"&gt;=2")&gt;1,CU747,BN748)</f>
        <v>2.1</v>
      </c>
      <c r="CV748" s="4">
        <f>IF(COUNTIF($BN$5:$BN748,"&gt;=2")&gt;1,CV747,BO748)</f>
        <v>0</v>
      </c>
      <c r="CW748" s="4">
        <f>IF(COUNTIF($BN$5:$BN748,"&gt;=2")&gt;1,CW747,BP748)</f>
        <v>0</v>
      </c>
      <c r="CX748" s="4">
        <f>IF(COUNTIF($BT$5:$BT748,"&gt;=2")&gt;1,CX747,BQ748)</f>
        <v>0</v>
      </c>
      <c r="CY748" s="4">
        <f>IF(COUNTIF($BT$5:$BT748,"&gt;=2")&gt;1,CY747,BR748)</f>
        <v>26</v>
      </c>
      <c r="CZ748" s="4">
        <f>IF(COUNTIF($BT$5:$BT748,"&gt;=2")&gt;1,CZ747,BS748)</f>
        <v>11.999999999999996</v>
      </c>
      <c r="DA748" s="4">
        <f>IF(COUNTIF($BT$5:$BT748,"&gt;=2")&gt;1,DA747,BT748)</f>
        <v>2</v>
      </c>
      <c r="DB748" s="4">
        <f>IF(COUNTIF($BT$5:$BT748,"&gt;=2")&gt;1,DB747,BU748)</f>
        <v>0</v>
      </c>
      <c r="DC748" s="4">
        <f>IF(COUNTIF($BZ$5:$BZ748,"&gt;=2")&gt;1,DC747,BV748)</f>
        <v>0</v>
      </c>
      <c r="DD748" s="4">
        <f>IF(COUNTIF($BZ$5:$BZ748,"&gt;=2")&gt;1,DD747,BW748)</f>
        <v>0</v>
      </c>
      <c r="DE748" s="4">
        <f>IF(COUNTIF($BZ$5:$BZ748,"&gt;=2")&gt;1,DE747,BX748)</f>
        <v>320</v>
      </c>
      <c r="DF748" s="4">
        <f>IF(COUNTIF($BZ$5:$BZ748,"&gt;=2")&gt;1,DF747,BY748)</f>
        <v>77.999999999999986</v>
      </c>
      <c r="DG748" s="4">
        <f>IF(COUNTIF($BZ$5:$BZ748,"&gt;=2")&gt;1,DG747,BZ748)</f>
        <v>2</v>
      </c>
      <c r="DH748" s="4">
        <f t="shared" si="496"/>
        <v>0</v>
      </c>
      <c r="DI748" s="4">
        <f t="shared" si="497"/>
        <v>0</v>
      </c>
      <c r="DJ748" s="4">
        <f t="shared" si="498"/>
        <v>0</v>
      </c>
      <c r="DK748" s="4">
        <f t="shared" si="499"/>
        <v>276.45</v>
      </c>
      <c r="DL748" s="4">
        <f t="shared" si="500"/>
        <v>8.5500000000000078</v>
      </c>
      <c r="DM748" s="4">
        <f t="shared" si="501"/>
        <v>7</v>
      </c>
      <c r="DN748" s="4">
        <f t="shared" si="502"/>
        <v>13.999999999999998</v>
      </c>
      <c r="DO748" s="4">
        <f t="shared" si="503"/>
        <v>40</v>
      </c>
      <c r="DP748" s="4">
        <f t="shared" si="504"/>
        <v>400</v>
      </c>
      <c r="DQ748" s="4">
        <f t="shared" si="505"/>
        <v>285</v>
      </c>
      <c r="DS748" s="4">
        <v>744</v>
      </c>
      <c r="DT748" s="4">
        <f>$CK748+INDEX(节奏总纲!D$4:D$163,基础状态预估!$C$2)</f>
        <v>768.00483399593907</v>
      </c>
      <c r="DU748" s="4">
        <f>$CK748+INDEX(节奏总纲!E$4:E$163,基础状态预估!$C$2)</f>
        <v>762.28268396026408</v>
      </c>
      <c r="DV748" s="4">
        <f>$CK748+INDEX(节奏总纲!F$4:F$163,基础状态预估!$C$2)</f>
        <v>755.39220630709644</v>
      </c>
      <c r="DW748" s="4">
        <f>$CK748+INDEX(节奏总纲!G$4:G$163,基础状态预估!$C$2)</f>
        <v>747.03246816526348</v>
      </c>
      <c r="DX748" s="4">
        <f>$CK748+INDEX(节奏总纲!H$4:H$163,基础状态预估!$C$2)</f>
        <v>736.69453894381218</v>
      </c>
      <c r="DY748" s="4">
        <f t="shared" si="506"/>
        <v>11.899999999999999</v>
      </c>
      <c r="DZ748" s="4">
        <f t="shared" si="507"/>
        <v>33</v>
      </c>
      <c r="EA748" s="4">
        <f t="shared" si="508"/>
        <v>334.1</v>
      </c>
      <c r="EB748" s="4">
        <f t="shared" si="509"/>
        <v>356.45</v>
      </c>
      <c r="EC748" s="4">
        <f t="shared" si="510"/>
        <v>10.550000000000008</v>
      </c>
    </row>
    <row r="749" spans="58:133" x14ac:dyDescent="0.15">
      <c r="BF749" s="4">
        <v>745</v>
      </c>
      <c r="BG749" s="4">
        <f t="shared" si="492"/>
        <v>521.5</v>
      </c>
      <c r="BH749" s="4">
        <f t="shared" si="493"/>
        <v>223.5</v>
      </c>
      <c r="BL749" s="4">
        <f t="shared" si="481"/>
        <v>369.5</v>
      </c>
      <c r="BM749" s="4">
        <f t="shared" si="482"/>
        <v>258.64999999999998</v>
      </c>
      <c r="BN749" s="4">
        <f t="shared" si="483"/>
        <v>110.85</v>
      </c>
      <c r="BR749" s="4">
        <f t="shared" si="484"/>
        <v>471.90000000000003</v>
      </c>
      <c r="BS749" s="4">
        <f t="shared" si="485"/>
        <v>217.79999999999995</v>
      </c>
      <c r="BT749" s="4">
        <f t="shared" si="486"/>
        <v>36.300000000000004</v>
      </c>
      <c r="BX749" s="4">
        <f t="shared" si="487"/>
        <v>548.80000000000007</v>
      </c>
      <c r="BY749" s="4">
        <f t="shared" si="488"/>
        <v>133.76999999999995</v>
      </c>
      <c r="BZ749" s="4">
        <f t="shared" si="489"/>
        <v>3.43</v>
      </c>
      <c r="CD749" s="4">
        <f t="shared" si="490"/>
        <v>277.42</v>
      </c>
      <c r="CE749" s="4">
        <f t="shared" si="491"/>
        <v>8.5800000000000072</v>
      </c>
      <c r="CF749" s="4">
        <f>IF(COUNTIF($BH$5:$BH749,"&gt;=2")&lt;=1,SUM($BG749:$BK749)*C$8,CF748)</f>
        <v>151200</v>
      </c>
      <c r="CG749" s="4">
        <f>IF(COUNTIF($BN$5:$BN749,"&gt;=2")&lt;=1,SUM($BL749:$BP749)*D$8,CG748)</f>
        <v>604799.99999999988</v>
      </c>
      <c r="CH749" s="4">
        <f>IF(COUNTIF($BT$5:$BT749,"&gt;=2")&lt;=1,SUM($BQ749:$BU749)*E$8,CH748)</f>
        <v>2592000</v>
      </c>
      <c r="CI749" s="4">
        <f>IF(COUNTIF($BZ$5:$BZ749,"&gt;=2")&lt;=1,SUM($BV749:$BZ749)*F$8,CI748)</f>
        <v>34560000</v>
      </c>
      <c r="CJ749" s="4">
        <f t="shared" si="494"/>
        <v>24710400</v>
      </c>
      <c r="CK749" s="4">
        <f t="shared" si="495"/>
        <v>724.75</v>
      </c>
      <c r="CM749" s="4">
        <v>745</v>
      </c>
      <c r="CN749" s="4">
        <f>IF(COUNTIF($BH$5:$BH749,"&gt;=2")&gt;1,CN748,BG749)</f>
        <v>4.8999999999999995</v>
      </c>
      <c r="CO749" s="4">
        <f>IF(COUNTIF($BH$5:$BH749,"&gt;=2")&gt;1,CO748,BH749)</f>
        <v>2.1</v>
      </c>
      <c r="CP749" s="4">
        <f>IF(COUNTIF($BH$5:$BH749,"&gt;=2")&gt;1,CP748,BI749)</f>
        <v>0</v>
      </c>
      <c r="CQ749" s="4">
        <f>IF(COUNTIF($BH$5:$BH749,"&gt;=2")&gt;1,CQ748,BJ749)</f>
        <v>0</v>
      </c>
      <c r="CR749" s="4">
        <f>IF(COUNTIF($BH$5:$BH749,"&gt;=2")&gt;1,CR748,BK749)</f>
        <v>0</v>
      </c>
      <c r="CS749" s="4">
        <f>IF(COUNTIF($BN$5:$BN749,"&gt;=2")&gt;1,CS748,BL749)</f>
        <v>7</v>
      </c>
      <c r="CT749" s="4">
        <f>IF(COUNTIF($BN$5:$BN749,"&gt;=2")&gt;1,CT748,BM749)</f>
        <v>4.8999999999999995</v>
      </c>
      <c r="CU749" s="4">
        <f>IF(COUNTIF($BN$5:$BN749,"&gt;=2")&gt;1,CU748,BN749)</f>
        <v>2.1</v>
      </c>
      <c r="CV749" s="4">
        <f>IF(COUNTIF($BN$5:$BN749,"&gt;=2")&gt;1,CV748,BO749)</f>
        <v>0</v>
      </c>
      <c r="CW749" s="4">
        <f>IF(COUNTIF($BN$5:$BN749,"&gt;=2")&gt;1,CW748,BP749)</f>
        <v>0</v>
      </c>
      <c r="CX749" s="4">
        <f>IF(COUNTIF($BT$5:$BT749,"&gt;=2")&gt;1,CX748,BQ749)</f>
        <v>0</v>
      </c>
      <c r="CY749" s="4">
        <f>IF(COUNTIF($BT$5:$BT749,"&gt;=2")&gt;1,CY748,BR749)</f>
        <v>26</v>
      </c>
      <c r="CZ749" s="4">
        <f>IF(COUNTIF($BT$5:$BT749,"&gt;=2")&gt;1,CZ748,BS749)</f>
        <v>11.999999999999996</v>
      </c>
      <c r="DA749" s="4">
        <f>IF(COUNTIF($BT$5:$BT749,"&gt;=2")&gt;1,DA748,BT749)</f>
        <v>2</v>
      </c>
      <c r="DB749" s="4">
        <f>IF(COUNTIF($BT$5:$BT749,"&gt;=2")&gt;1,DB748,BU749)</f>
        <v>0</v>
      </c>
      <c r="DC749" s="4">
        <f>IF(COUNTIF($BZ$5:$BZ749,"&gt;=2")&gt;1,DC748,BV749)</f>
        <v>0</v>
      </c>
      <c r="DD749" s="4">
        <f>IF(COUNTIF($BZ$5:$BZ749,"&gt;=2")&gt;1,DD748,BW749)</f>
        <v>0</v>
      </c>
      <c r="DE749" s="4">
        <f>IF(COUNTIF($BZ$5:$BZ749,"&gt;=2")&gt;1,DE748,BX749)</f>
        <v>320</v>
      </c>
      <c r="DF749" s="4">
        <f>IF(COUNTIF($BZ$5:$BZ749,"&gt;=2")&gt;1,DF748,BY749)</f>
        <v>77.999999999999986</v>
      </c>
      <c r="DG749" s="4">
        <f>IF(COUNTIF($BZ$5:$BZ749,"&gt;=2")&gt;1,DG748,BZ749)</f>
        <v>2</v>
      </c>
      <c r="DH749" s="4">
        <f t="shared" si="496"/>
        <v>0</v>
      </c>
      <c r="DI749" s="4">
        <f t="shared" si="497"/>
        <v>0</v>
      </c>
      <c r="DJ749" s="4">
        <f t="shared" si="498"/>
        <v>0</v>
      </c>
      <c r="DK749" s="4">
        <f t="shared" si="499"/>
        <v>277.42</v>
      </c>
      <c r="DL749" s="4">
        <f t="shared" si="500"/>
        <v>8.5800000000000072</v>
      </c>
      <c r="DM749" s="4">
        <f t="shared" si="501"/>
        <v>7</v>
      </c>
      <c r="DN749" s="4">
        <f t="shared" si="502"/>
        <v>13.999999999999998</v>
      </c>
      <c r="DO749" s="4">
        <f t="shared" si="503"/>
        <v>40</v>
      </c>
      <c r="DP749" s="4">
        <f t="shared" si="504"/>
        <v>400</v>
      </c>
      <c r="DQ749" s="4">
        <f t="shared" si="505"/>
        <v>286</v>
      </c>
      <c r="DS749" s="4">
        <v>745</v>
      </c>
      <c r="DT749" s="4">
        <f>$CK749+INDEX(节奏总纲!D$4:D$163,基础状态预估!$C$2)</f>
        <v>769.00483399593907</v>
      </c>
      <c r="DU749" s="4">
        <f>$CK749+INDEX(节奏总纲!E$4:E$163,基础状态预估!$C$2)</f>
        <v>763.28268396026408</v>
      </c>
      <c r="DV749" s="4">
        <f>$CK749+INDEX(节奏总纲!F$4:F$163,基础状态预估!$C$2)</f>
        <v>756.39220630709644</v>
      </c>
      <c r="DW749" s="4">
        <f>$CK749+INDEX(节奏总纲!G$4:G$163,基础状态预估!$C$2)</f>
        <v>748.03246816526348</v>
      </c>
      <c r="DX749" s="4">
        <f>$CK749+INDEX(节奏总纲!H$4:H$163,基础状态预估!$C$2)</f>
        <v>737.69453894381218</v>
      </c>
      <c r="DY749" s="4">
        <f t="shared" si="506"/>
        <v>11.899999999999999</v>
      </c>
      <c r="DZ749" s="4">
        <f t="shared" si="507"/>
        <v>33</v>
      </c>
      <c r="EA749" s="4">
        <f t="shared" si="508"/>
        <v>334.1</v>
      </c>
      <c r="EB749" s="4">
        <f t="shared" si="509"/>
        <v>357.42</v>
      </c>
      <c r="EC749" s="4">
        <f t="shared" si="510"/>
        <v>10.580000000000007</v>
      </c>
    </row>
    <row r="750" spans="58:133" x14ac:dyDescent="0.15">
      <c r="BF750" s="4">
        <v>746</v>
      </c>
      <c r="BG750" s="4">
        <f t="shared" si="492"/>
        <v>522.19999999999993</v>
      </c>
      <c r="BH750" s="4">
        <f t="shared" si="493"/>
        <v>223.79999999999998</v>
      </c>
      <c r="BL750" s="4">
        <f t="shared" si="481"/>
        <v>370</v>
      </c>
      <c r="BM750" s="4">
        <f t="shared" si="482"/>
        <v>259</v>
      </c>
      <c r="BN750" s="4">
        <f t="shared" si="483"/>
        <v>111</v>
      </c>
      <c r="BR750" s="4">
        <f t="shared" si="484"/>
        <v>472.55</v>
      </c>
      <c r="BS750" s="4">
        <f t="shared" si="485"/>
        <v>218.09999999999994</v>
      </c>
      <c r="BT750" s="4">
        <f t="shared" si="486"/>
        <v>36.35</v>
      </c>
      <c r="BX750" s="4">
        <f t="shared" si="487"/>
        <v>549.6</v>
      </c>
      <c r="BY750" s="4">
        <f t="shared" si="488"/>
        <v>133.96499999999997</v>
      </c>
      <c r="BZ750" s="4">
        <f t="shared" si="489"/>
        <v>3.4350000000000001</v>
      </c>
      <c r="CD750" s="4">
        <f t="shared" si="490"/>
        <v>278.39</v>
      </c>
      <c r="CE750" s="4">
        <f t="shared" si="491"/>
        <v>8.6100000000000083</v>
      </c>
      <c r="CF750" s="4">
        <f>IF(COUNTIF($BH$5:$BH750,"&gt;=2")&lt;=1,SUM($BG750:$BK750)*C$8,CF749)</f>
        <v>151200</v>
      </c>
      <c r="CG750" s="4">
        <f>IF(COUNTIF($BN$5:$BN750,"&gt;=2")&lt;=1,SUM($BL750:$BP750)*D$8,CG749)</f>
        <v>604799.99999999988</v>
      </c>
      <c r="CH750" s="4">
        <f>IF(COUNTIF($BT$5:$BT750,"&gt;=2")&lt;=1,SUM($BQ750:$BU750)*E$8,CH749)</f>
        <v>2592000</v>
      </c>
      <c r="CI750" s="4">
        <f>IF(COUNTIF($BZ$5:$BZ750,"&gt;=2")&lt;=1,SUM($BV750:$BZ750)*F$8,CI749)</f>
        <v>34560000</v>
      </c>
      <c r="CJ750" s="4">
        <f t="shared" si="494"/>
        <v>24796800</v>
      </c>
      <c r="CK750" s="4">
        <f t="shared" si="495"/>
        <v>725.75</v>
      </c>
      <c r="CM750" s="4">
        <v>746</v>
      </c>
      <c r="CN750" s="4">
        <f>IF(COUNTIF($BH$5:$BH750,"&gt;=2")&gt;1,CN749,BG750)</f>
        <v>4.8999999999999995</v>
      </c>
      <c r="CO750" s="4">
        <f>IF(COUNTIF($BH$5:$BH750,"&gt;=2")&gt;1,CO749,BH750)</f>
        <v>2.1</v>
      </c>
      <c r="CP750" s="4">
        <f>IF(COUNTIF($BH$5:$BH750,"&gt;=2")&gt;1,CP749,BI750)</f>
        <v>0</v>
      </c>
      <c r="CQ750" s="4">
        <f>IF(COUNTIF($BH$5:$BH750,"&gt;=2")&gt;1,CQ749,BJ750)</f>
        <v>0</v>
      </c>
      <c r="CR750" s="4">
        <f>IF(COUNTIF($BH$5:$BH750,"&gt;=2")&gt;1,CR749,BK750)</f>
        <v>0</v>
      </c>
      <c r="CS750" s="4">
        <f>IF(COUNTIF($BN$5:$BN750,"&gt;=2")&gt;1,CS749,BL750)</f>
        <v>7</v>
      </c>
      <c r="CT750" s="4">
        <f>IF(COUNTIF($BN$5:$BN750,"&gt;=2")&gt;1,CT749,BM750)</f>
        <v>4.8999999999999995</v>
      </c>
      <c r="CU750" s="4">
        <f>IF(COUNTIF($BN$5:$BN750,"&gt;=2")&gt;1,CU749,BN750)</f>
        <v>2.1</v>
      </c>
      <c r="CV750" s="4">
        <f>IF(COUNTIF($BN$5:$BN750,"&gt;=2")&gt;1,CV749,BO750)</f>
        <v>0</v>
      </c>
      <c r="CW750" s="4">
        <f>IF(COUNTIF($BN$5:$BN750,"&gt;=2")&gt;1,CW749,BP750)</f>
        <v>0</v>
      </c>
      <c r="CX750" s="4">
        <f>IF(COUNTIF($BT$5:$BT750,"&gt;=2")&gt;1,CX749,BQ750)</f>
        <v>0</v>
      </c>
      <c r="CY750" s="4">
        <f>IF(COUNTIF($BT$5:$BT750,"&gt;=2")&gt;1,CY749,BR750)</f>
        <v>26</v>
      </c>
      <c r="CZ750" s="4">
        <f>IF(COUNTIF($BT$5:$BT750,"&gt;=2")&gt;1,CZ749,BS750)</f>
        <v>11.999999999999996</v>
      </c>
      <c r="DA750" s="4">
        <f>IF(COUNTIF($BT$5:$BT750,"&gt;=2")&gt;1,DA749,BT750)</f>
        <v>2</v>
      </c>
      <c r="DB750" s="4">
        <f>IF(COUNTIF($BT$5:$BT750,"&gt;=2")&gt;1,DB749,BU750)</f>
        <v>0</v>
      </c>
      <c r="DC750" s="4">
        <f>IF(COUNTIF($BZ$5:$BZ750,"&gt;=2")&gt;1,DC749,BV750)</f>
        <v>0</v>
      </c>
      <c r="DD750" s="4">
        <f>IF(COUNTIF($BZ$5:$BZ750,"&gt;=2")&gt;1,DD749,BW750)</f>
        <v>0</v>
      </c>
      <c r="DE750" s="4">
        <f>IF(COUNTIF($BZ$5:$BZ750,"&gt;=2")&gt;1,DE749,BX750)</f>
        <v>320</v>
      </c>
      <c r="DF750" s="4">
        <f>IF(COUNTIF($BZ$5:$BZ750,"&gt;=2")&gt;1,DF749,BY750)</f>
        <v>77.999999999999986</v>
      </c>
      <c r="DG750" s="4">
        <f>IF(COUNTIF($BZ$5:$BZ750,"&gt;=2")&gt;1,DG749,BZ750)</f>
        <v>2</v>
      </c>
      <c r="DH750" s="4">
        <f t="shared" si="496"/>
        <v>0</v>
      </c>
      <c r="DI750" s="4">
        <f t="shared" si="497"/>
        <v>0</v>
      </c>
      <c r="DJ750" s="4">
        <f t="shared" si="498"/>
        <v>0</v>
      </c>
      <c r="DK750" s="4">
        <f t="shared" si="499"/>
        <v>278.39</v>
      </c>
      <c r="DL750" s="4">
        <f t="shared" si="500"/>
        <v>8.6100000000000083</v>
      </c>
      <c r="DM750" s="4">
        <f t="shared" si="501"/>
        <v>7</v>
      </c>
      <c r="DN750" s="4">
        <f t="shared" si="502"/>
        <v>13.999999999999998</v>
      </c>
      <c r="DO750" s="4">
        <f t="shared" si="503"/>
        <v>40</v>
      </c>
      <c r="DP750" s="4">
        <f t="shared" si="504"/>
        <v>400</v>
      </c>
      <c r="DQ750" s="4">
        <f t="shared" si="505"/>
        <v>287</v>
      </c>
      <c r="DS750" s="4">
        <v>746</v>
      </c>
      <c r="DT750" s="4">
        <f>$CK750+INDEX(节奏总纲!D$4:D$163,基础状态预估!$C$2)</f>
        <v>770.00483399593907</v>
      </c>
      <c r="DU750" s="4">
        <f>$CK750+INDEX(节奏总纲!E$4:E$163,基础状态预估!$C$2)</f>
        <v>764.28268396026408</v>
      </c>
      <c r="DV750" s="4">
        <f>$CK750+INDEX(节奏总纲!F$4:F$163,基础状态预估!$C$2)</f>
        <v>757.39220630709644</v>
      </c>
      <c r="DW750" s="4">
        <f>$CK750+INDEX(节奏总纲!G$4:G$163,基础状态预估!$C$2)</f>
        <v>749.03246816526348</v>
      </c>
      <c r="DX750" s="4">
        <f>$CK750+INDEX(节奏总纲!H$4:H$163,基础状态预估!$C$2)</f>
        <v>738.69453894381218</v>
      </c>
      <c r="DY750" s="4">
        <f t="shared" si="506"/>
        <v>11.899999999999999</v>
      </c>
      <c r="DZ750" s="4">
        <f t="shared" si="507"/>
        <v>33</v>
      </c>
      <c r="EA750" s="4">
        <f t="shared" si="508"/>
        <v>334.1</v>
      </c>
      <c r="EB750" s="4">
        <f t="shared" si="509"/>
        <v>358.39</v>
      </c>
      <c r="EC750" s="4">
        <f t="shared" si="510"/>
        <v>10.610000000000008</v>
      </c>
    </row>
    <row r="751" spans="58:133" x14ac:dyDescent="0.15">
      <c r="BF751" s="4">
        <v>747</v>
      </c>
      <c r="BG751" s="4">
        <f t="shared" si="492"/>
        <v>522.9</v>
      </c>
      <c r="BH751" s="4">
        <f t="shared" si="493"/>
        <v>224.1</v>
      </c>
      <c r="BL751" s="4">
        <f t="shared" si="481"/>
        <v>370.5</v>
      </c>
      <c r="BM751" s="4">
        <f t="shared" si="482"/>
        <v>259.34999999999997</v>
      </c>
      <c r="BN751" s="4">
        <f t="shared" si="483"/>
        <v>111.14999999999999</v>
      </c>
      <c r="BR751" s="4">
        <f t="shared" si="484"/>
        <v>473.2</v>
      </c>
      <c r="BS751" s="4">
        <f t="shared" si="485"/>
        <v>218.39999999999995</v>
      </c>
      <c r="BT751" s="4">
        <f t="shared" si="486"/>
        <v>36.4</v>
      </c>
      <c r="BX751" s="4">
        <f t="shared" si="487"/>
        <v>550.4</v>
      </c>
      <c r="BY751" s="4">
        <f t="shared" si="488"/>
        <v>134.15999999999997</v>
      </c>
      <c r="BZ751" s="4">
        <f t="shared" si="489"/>
        <v>3.44</v>
      </c>
      <c r="CD751" s="4">
        <f t="shared" si="490"/>
        <v>279.36</v>
      </c>
      <c r="CE751" s="4">
        <f t="shared" si="491"/>
        <v>8.6400000000000077</v>
      </c>
      <c r="CF751" s="4">
        <f>IF(COUNTIF($BH$5:$BH751,"&gt;=2")&lt;=1,SUM($BG751:$BK751)*C$8,CF750)</f>
        <v>151200</v>
      </c>
      <c r="CG751" s="4">
        <f>IF(COUNTIF($BN$5:$BN751,"&gt;=2")&lt;=1,SUM($BL751:$BP751)*D$8,CG750)</f>
        <v>604799.99999999988</v>
      </c>
      <c r="CH751" s="4">
        <f>IF(COUNTIF($BT$5:$BT751,"&gt;=2")&lt;=1,SUM($BQ751:$BU751)*E$8,CH750)</f>
        <v>2592000</v>
      </c>
      <c r="CI751" s="4">
        <f>IF(COUNTIF($BZ$5:$BZ751,"&gt;=2")&lt;=1,SUM($BV751:$BZ751)*F$8,CI750)</f>
        <v>34560000</v>
      </c>
      <c r="CJ751" s="4">
        <f t="shared" si="494"/>
        <v>24883200</v>
      </c>
      <c r="CK751" s="4">
        <f t="shared" si="495"/>
        <v>726.75</v>
      </c>
      <c r="CM751" s="4">
        <v>747</v>
      </c>
      <c r="CN751" s="4">
        <f>IF(COUNTIF($BH$5:$BH751,"&gt;=2")&gt;1,CN750,BG751)</f>
        <v>4.8999999999999995</v>
      </c>
      <c r="CO751" s="4">
        <f>IF(COUNTIF($BH$5:$BH751,"&gt;=2")&gt;1,CO750,BH751)</f>
        <v>2.1</v>
      </c>
      <c r="CP751" s="4">
        <f>IF(COUNTIF($BH$5:$BH751,"&gt;=2")&gt;1,CP750,BI751)</f>
        <v>0</v>
      </c>
      <c r="CQ751" s="4">
        <f>IF(COUNTIF($BH$5:$BH751,"&gt;=2")&gt;1,CQ750,BJ751)</f>
        <v>0</v>
      </c>
      <c r="CR751" s="4">
        <f>IF(COUNTIF($BH$5:$BH751,"&gt;=2")&gt;1,CR750,BK751)</f>
        <v>0</v>
      </c>
      <c r="CS751" s="4">
        <f>IF(COUNTIF($BN$5:$BN751,"&gt;=2")&gt;1,CS750,BL751)</f>
        <v>7</v>
      </c>
      <c r="CT751" s="4">
        <f>IF(COUNTIF($BN$5:$BN751,"&gt;=2")&gt;1,CT750,BM751)</f>
        <v>4.8999999999999995</v>
      </c>
      <c r="CU751" s="4">
        <f>IF(COUNTIF($BN$5:$BN751,"&gt;=2")&gt;1,CU750,BN751)</f>
        <v>2.1</v>
      </c>
      <c r="CV751" s="4">
        <f>IF(COUNTIF($BN$5:$BN751,"&gt;=2")&gt;1,CV750,BO751)</f>
        <v>0</v>
      </c>
      <c r="CW751" s="4">
        <f>IF(COUNTIF($BN$5:$BN751,"&gt;=2")&gt;1,CW750,BP751)</f>
        <v>0</v>
      </c>
      <c r="CX751" s="4">
        <f>IF(COUNTIF($BT$5:$BT751,"&gt;=2")&gt;1,CX750,BQ751)</f>
        <v>0</v>
      </c>
      <c r="CY751" s="4">
        <f>IF(COUNTIF($BT$5:$BT751,"&gt;=2")&gt;1,CY750,BR751)</f>
        <v>26</v>
      </c>
      <c r="CZ751" s="4">
        <f>IF(COUNTIF($BT$5:$BT751,"&gt;=2")&gt;1,CZ750,BS751)</f>
        <v>11.999999999999996</v>
      </c>
      <c r="DA751" s="4">
        <f>IF(COUNTIF($BT$5:$BT751,"&gt;=2")&gt;1,DA750,BT751)</f>
        <v>2</v>
      </c>
      <c r="DB751" s="4">
        <f>IF(COUNTIF($BT$5:$BT751,"&gt;=2")&gt;1,DB750,BU751)</f>
        <v>0</v>
      </c>
      <c r="DC751" s="4">
        <f>IF(COUNTIF($BZ$5:$BZ751,"&gt;=2")&gt;1,DC750,BV751)</f>
        <v>0</v>
      </c>
      <c r="DD751" s="4">
        <f>IF(COUNTIF($BZ$5:$BZ751,"&gt;=2")&gt;1,DD750,BW751)</f>
        <v>0</v>
      </c>
      <c r="DE751" s="4">
        <f>IF(COUNTIF($BZ$5:$BZ751,"&gt;=2")&gt;1,DE750,BX751)</f>
        <v>320</v>
      </c>
      <c r="DF751" s="4">
        <f>IF(COUNTIF($BZ$5:$BZ751,"&gt;=2")&gt;1,DF750,BY751)</f>
        <v>77.999999999999986</v>
      </c>
      <c r="DG751" s="4">
        <f>IF(COUNTIF($BZ$5:$BZ751,"&gt;=2")&gt;1,DG750,BZ751)</f>
        <v>2</v>
      </c>
      <c r="DH751" s="4">
        <f t="shared" si="496"/>
        <v>0</v>
      </c>
      <c r="DI751" s="4">
        <f t="shared" si="497"/>
        <v>0</v>
      </c>
      <c r="DJ751" s="4">
        <f t="shared" si="498"/>
        <v>0</v>
      </c>
      <c r="DK751" s="4">
        <f t="shared" si="499"/>
        <v>279.36</v>
      </c>
      <c r="DL751" s="4">
        <f t="shared" si="500"/>
        <v>8.6400000000000077</v>
      </c>
      <c r="DM751" s="4">
        <f t="shared" si="501"/>
        <v>7</v>
      </c>
      <c r="DN751" s="4">
        <f t="shared" si="502"/>
        <v>13.999999999999998</v>
      </c>
      <c r="DO751" s="4">
        <f t="shared" si="503"/>
        <v>40</v>
      </c>
      <c r="DP751" s="4">
        <f t="shared" si="504"/>
        <v>400</v>
      </c>
      <c r="DQ751" s="4">
        <f t="shared" si="505"/>
        <v>288</v>
      </c>
      <c r="DS751" s="4">
        <v>747</v>
      </c>
      <c r="DT751" s="4">
        <f>$CK751+INDEX(节奏总纲!D$4:D$163,基础状态预估!$C$2)</f>
        <v>771.00483399593907</v>
      </c>
      <c r="DU751" s="4">
        <f>$CK751+INDEX(节奏总纲!E$4:E$163,基础状态预估!$C$2)</f>
        <v>765.28268396026408</v>
      </c>
      <c r="DV751" s="4">
        <f>$CK751+INDEX(节奏总纲!F$4:F$163,基础状态预估!$C$2)</f>
        <v>758.39220630709644</v>
      </c>
      <c r="DW751" s="4">
        <f>$CK751+INDEX(节奏总纲!G$4:G$163,基础状态预估!$C$2)</f>
        <v>750.03246816526348</v>
      </c>
      <c r="DX751" s="4">
        <f>$CK751+INDEX(节奏总纲!H$4:H$163,基础状态预估!$C$2)</f>
        <v>739.69453894381218</v>
      </c>
      <c r="DY751" s="4">
        <f t="shared" si="506"/>
        <v>11.899999999999999</v>
      </c>
      <c r="DZ751" s="4">
        <f t="shared" si="507"/>
        <v>33</v>
      </c>
      <c r="EA751" s="4">
        <f t="shared" si="508"/>
        <v>334.1</v>
      </c>
      <c r="EB751" s="4">
        <f t="shared" si="509"/>
        <v>359.36</v>
      </c>
      <c r="EC751" s="4">
        <f t="shared" si="510"/>
        <v>10.640000000000008</v>
      </c>
    </row>
    <row r="752" spans="58:133" x14ac:dyDescent="0.15">
      <c r="BF752" s="4">
        <v>748</v>
      </c>
      <c r="BG752" s="4">
        <f t="shared" si="492"/>
        <v>523.6</v>
      </c>
      <c r="BH752" s="4">
        <f t="shared" si="493"/>
        <v>224.4</v>
      </c>
      <c r="BL752" s="4">
        <f t="shared" si="481"/>
        <v>371</v>
      </c>
      <c r="BM752" s="4">
        <f t="shared" si="482"/>
        <v>259.7</v>
      </c>
      <c r="BN752" s="4">
        <f t="shared" si="483"/>
        <v>111.3</v>
      </c>
      <c r="BR752" s="4">
        <f t="shared" si="484"/>
        <v>473.85</v>
      </c>
      <c r="BS752" s="4">
        <f t="shared" si="485"/>
        <v>218.69999999999996</v>
      </c>
      <c r="BT752" s="4">
        <f t="shared" si="486"/>
        <v>36.450000000000003</v>
      </c>
      <c r="BX752" s="4">
        <f t="shared" si="487"/>
        <v>551.20000000000005</v>
      </c>
      <c r="BY752" s="4">
        <f t="shared" si="488"/>
        <v>134.35499999999996</v>
      </c>
      <c r="BZ752" s="4">
        <f t="shared" si="489"/>
        <v>3.4450000000000003</v>
      </c>
      <c r="CD752" s="4">
        <f t="shared" si="490"/>
        <v>280.33</v>
      </c>
      <c r="CE752" s="4">
        <f t="shared" si="491"/>
        <v>8.670000000000007</v>
      </c>
      <c r="CF752" s="4">
        <f>IF(COUNTIF($BH$5:$BH752,"&gt;=2")&lt;=1,SUM($BG752:$BK752)*C$8,CF751)</f>
        <v>151200</v>
      </c>
      <c r="CG752" s="4">
        <f>IF(COUNTIF($BN$5:$BN752,"&gt;=2")&lt;=1,SUM($BL752:$BP752)*D$8,CG751)</f>
        <v>604799.99999999988</v>
      </c>
      <c r="CH752" s="4">
        <f>IF(COUNTIF($BT$5:$BT752,"&gt;=2")&lt;=1,SUM($BQ752:$BU752)*E$8,CH751)</f>
        <v>2592000</v>
      </c>
      <c r="CI752" s="4">
        <f>IF(COUNTIF($BZ$5:$BZ752,"&gt;=2")&lt;=1,SUM($BV752:$BZ752)*F$8,CI751)</f>
        <v>34560000</v>
      </c>
      <c r="CJ752" s="4">
        <f t="shared" si="494"/>
        <v>24969600</v>
      </c>
      <c r="CK752" s="4">
        <f t="shared" si="495"/>
        <v>727.75</v>
      </c>
      <c r="CM752" s="4">
        <v>748</v>
      </c>
      <c r="CN752" s="4">
        <f>IF(COUNTIF($BH$5:$BH752,"&gt;=2")&gt;1,CN751,BG752)</f>
        <v>4.8999999999999995</v>
      </c>
      <c r="CO752" s="4">
        <f>IF(COUNTIF($BH$5:$BH752,"&gt;=2")&gt;1,CO751,BH752)</f>
        <v>2.1</v>
      </c>
      <c r="CP752" s="4">
        <f>IF(COUNTIF($BH$5:$BH752,"&gt;=2")&gt;1,CP751,BI752)</f>
        <v>0</v>
      </c>
      <c r="CQ752" s="4">
        <f>IF(COUNTIF($BH$5:$BH752,"&gt;=2")&gt;1,CQ751,BJ752)</f>
        <v>0</v>
      </c>
      <c r="CR752" s="4">
        <f>IF(COUNTIF($BH$5:$BH752,"&gt;=2")&gt;1,CR751,BK752)</f>
        <v>0</v>
      </c>
      <c r="CS752" s="4">
        <f>IF(COUNTIF($BN$5:$BN752,"&gt;=2")&gt;1,CS751,BL752)</f>
        <v>7</v>
      </c>
      <c r="CT752" s="4">
        <f>IF(COUNTIF($BN$5:$BN752,"&gt;=2")&gt;1,CT751,BM752)</f>
        <v>4.8999999999999995</v>
      </c>
      <c r="CU752" s="4">
        <f>IF(COUNTIF($BN$5:$BN752,"&gt;=2")&gt;1,CU751,BN752)</f>
        <v>2.1</v>
      </c>
      <c r="CV752" s="4">
        <f>IF(COUNTIF($BN$5:$BN752,"&gt;=2")&gt;1,CV751,BO752)</f>
        <v>0</v>
      </c>
      <c r="CW752" s="4">
        <f>IF(COUNTIF($BN$5:$BN752,"&gt;=2")&gt;1,CW751,BP752)</f>
        <v>0</v>
      </c>
      <c r="CX752" s="4">
        <f>IF(COUNTIF($BT$5:$BT752,"&gt;=2")&gt;1,CX751,BQ752)</f>
        <v>0</v>
      </c>
      <c r="CY752" s="4">
        <f>IF(COUNTIF($BT$5:$BT752,"&gt;=2")&gt;1,CY751,BR752)</f>
        <v>26</v>
      </c>
      <c r="CZ752" s="4">
        <f>IF(COUNTIF($BT$5:$BT752,"&gt;=2")&gt;1,CZ751,BS752)</f>
        <v>11.999999999999996</v>
      </c>
      <c r="DA752" s="4">
        <f>IF(COUNTIF($BT$5:$BT752,"&gt;=2")&gt;1,DA751,BT752)</f>
        <v>2</v>
      </c>
      <c r="DB752" s="4">
        <f>IF(COUNTIF($BT$5:$BT752,"&gt;=2")&gt;1,DB751,BU752)</f>
        <v>0</v>
      </c>
      <c r="DC752" s="4">
        <f>IF(COUNTIF($BZ$5:$BZ752,"&gt;=2")&gt;1,DC751,BV752)</f>
        <v>0</v>
      </c>
      <c r="DD752" s="4">
        <f>IF(COUNTIF($BZ$5:$BZ752,"&gt;=2")&gt;1,DD751,BW752)</f>
        <v>0</v>
      </c>
      <c r="DE752" s="4">
        <f>IF(COUNTIF($BZ$5:$BZ752,"&gt;=2")&gt;1,DE751,BX752)</f>
        <v>320</v>
      </c>
      <c r="DF752" s="4">
        <f>IF(COUNTIF($BZ$5:$BZ752,"&gt;=2")&gt;1,DF751,BY752)</f>
        <v>77.999999999999986</v>
      </c>
      <c r="DG752" s="4">
        <f>IF(COUNTIF($BZ$5:$BZ752,"&gt;=2")&gt;1,DG751,BZ752)</f>
        <v>2</v>
      </c>
      <c r="DH752" s="4">
        <f t="shared" si="496"/>
        <v>0</v>
      </c>
      <c r="DI752" s="4">
        <f t="shared" si="497"/>
        <v>0</v>
      </c>
      <c r="DJ752" s="4">
        <f t="shared" si="498"/>
        <v>0</v>
      </c>
      <c r="DK752" s="4">
        <f t="shared" si="499"/>
        <v>280.33</v>
      </c>
      <c r="DL752" s="4">
        <f t="shared" si="500"/>
        <v>8.670000000000007</v>
      </c>
      <c r="DM752" s="4">
        <f t="shared" si="501"/>
        <v>7</v>
      </c>
      <c r="DN752" s="4">
        <f t="shared" si="502"/>
        <v>13.999999999999998</v>
      </c>
      <c r="DO752" s="4">
        <f t="shared" si="503"/>
        <v>40</v>
      </c>
      <c r="DP752" s="4">
        <f t="shared" si="504"/>
        <v>400</v>
      </c>
      <c r="DQ752" s="4">
        <f t="shared" si="505"/>
        <v>289</v>
      </c>
      <c r="DS752" s="4">
        <v>748</v>
      </c>
      <c r="DT752" s="4">
        <f>$CK752+INDEX(节奏总纲!D$4:D$163,基础状态预估!$C$2)</f>
        <v>772.00483399593907</v>
      </c>
      <c r="DU752" s="4">
        <f>$CK752+INDEX(节奏总纲!E$4:E$163,基础状态预估!$C$2)</f>
        <v>766.28268396026408</v>
      </c>
      <c r="DV752" s="4">
        <f>$CK752+INDEX(节奏总纲!F$4:F$163,基础状态预估!$C$2)</f>
        <v>759.39220630709644</v>
      </c>
      <c r="DW752" s="4">
        <f>$CK752+INDEX(节奏总纲!G$4:G$163,基础状态预估!$C$2)</f>
        <v>751.03246816526348</v>
      </c>
      <c r="DX752" s="4">
        <f>$CK752+INDEX(节奏总纲!H$4:H$163,基础状态预估!$C$2)</f>
        <v>740.69453894381218</v>
      </c>
      <c r="DY752" s="4">
        <f t="shared" si="506"/>
        <v>11.899999999999999</v>
      </c>
      <c r="DZ752" s="4">
        <f t="shared" si="507"/>
        <v>33</v>
      </c>
      <c r="EA752" s="4">
        <f t="shared" si="508"/>
        <v>334.1</v>
      </c>
      <c r="EB752" s="4">
        <f t="shared" si="509"/>
        <v>360.33</v>
      </c>
      <c r="EC752" s="4">
        <f t="shared" si="510"/>
        <v>10.670000000000007</v>
      </c>
    </row>
    <row r="753" spans="58:133" x14ac:dyDescent="0.15">
      <c r="BF753" s="4">
        <v>749</v>
      </c>
      <c r="BG753" s="4">
        <f t="shared" si="492"/>
        <v>524.29999999999995</v>
      </c>
      <c r="BH753" s="4">
        <f t="shared" si="493"/>
        <v>224.7</v>
      </c>
      <c r="BL753" s="4">
        <f t="shared" si="481"/>
        <v>371.5</v>
      </c>
      <c r="BM753" s="4">
        <f t="shared" si="482"/>
        <v>260.05</v>
      </c>
      <c r="BN753" s="4">
        <f t="shared" si="483"/>
        <v>111.45</v>
      </c>
      <c r="BR753" s="4">
        <f t="shared" si="484"/>
        <v>474.5</v>
      </c>
      <c r="BS753" s="4">
        <f t="shared" si="485"/>
        <v>218.99999999999994</v>
      </c>
      <c r="BT753" s="4">
        <f t="shared" si="486"/>
        <v>36.5</v>
      </c>
      <c r="BX753" s="4">
        <f t="shared" si="487"/>
        <v>552</v>
      </c>
      <c r="BY753" s="4">
        <f t="shared" si="488"/>
        <v>134.54999999999995</v>
      </c>
      <c r="BZ753" s="4">
        <f t="shared" si="489"/>
        <v>3.45</v>
      </c>
      <c r="CD753" s="4">
        <f t="shared" si="490"/>
        <v>281.3</v>
      </c>
      <c r="CE753" s="4">
        <f t="shared" si="491"/>
        <v>8.7000000000000082</v>
      </c>
      <c r="CF753" s="4">
        <f>IF(COUNTIF($BH$5:$BH753,"&gt;=2")&lt;=1,SUM($BG753:$BK753)*C$8,CF752)</f>
        <v>151200</v>
      </c>
      <c r="CG753" s="4">
        <f>IF(COUNTIF($BN$5:$BN753,"&gt;=2")&lt;=1,SUM($BL753:$BP753)*D$8,CG752)</f>
        <v>604799.99999999988</v>
      </c>
      <c r="CH753" s="4">
        <f>IF(COUNTIF($BT$5:$BT753,"&gt;=2")&lt;=1,SUM($BQ753:$BU753)*E$8,CH752)</f>
        <v>2592000</v>
      </c>
      <c r="CI753" s="4">
        <f>IF(COUNTIF($BZ$5:$BZ753,"&gt;=2")&lt;=1,SUM($BV753:$BZ753)*F$8,CI752)</f>
        <v>34560000</v>
      </c>
      <c r="CJ753" s="4">
        <f t="shared" si="494"/>
        <v>25056000</v>
      </c>
      <c r="CK753" s="4">
        <f t="shared" si="495"/>
        <v>728.75</v>
      </c>
      <c r="CM753" s="4">
        <v>749</v>
      </c>
      <c r="CN753" s="4">
        <f>IF(COUNTIF($BH$5:$BH753,"&gt;=2")&gt;1,CN752,BG753)</f>
        <v>4.8999999999999995</v>
      </c>
      <c r="CO753" s="4">
        <f>IF(COUNTIF($BH$5:$BH753,"&gt;=2")&gt;1,CO752,BH753)</f>
        <v>2.1</v>
      </c>
      <c r="CP753" s="4">
        <f>IF(COUNTIF($BH$5:$BH753,"&gt;=2")&gt;1,CP752,BI753)</f>
        <v>0</v>
      </c>
      <c r="CQ753" s="4">
        <f>IF(COUNTIF($BH$5:$BH753,"&gt;=2")&gt;1,CQ752,BJ753)</f>
        <v>0</v>
      </c>
      <c r="CR753" s="4">
        <f>IF(COUNTIF($BH$5:$BH753,"&gt;=2")&gt;1,CR752,BK753)</f>
        <v>0</v>
      </c>
      <c r="CS753" s="4">
        <f>IF(COUNTIF($BN$5:$BN753,"&gt;=2")&gt;1,CS752,BL753)</f>
        <v>7</v>
      </c>
      <c r="CT753" s="4">
        <f>IF(COUNTIF($BN$5:$BN753,"&gt;=2")&gt;1,CT752,BM753)</f>
        <v>4.8999999999999995</v>
      </c>
      <c r="CU753" s="4">
        <f>IF(COUNTIF($BN$5:$BN753,"&gt;=2")&gt;1,CU752,BN753)</f>
        <v>2.1</v>
      </c>
      <c r="CV753" s="4">
        <f>IF(COUNTIF($BN$5:$BN753,"&gt;=2")&gt;1,CV752,BO753)</f>
        <v>0</v>
      </c>
      <c r="CW753" s="4">
        <f>IF(COUNTIF($BN$5:$BN753,"&gt;=2")&gt;1,CW752,BP753)</f>
        <v>0</v>
      </c>
      <c r="CX753" s="4">
        <f>IF(COUNTIF($BT$5:$BT753,"&gt;=2")&gt;1,CX752,BQ753)</f>
        <v>0</v>
      </c>
      <c r="CY753" s="4">
        <f>IF(COUNTIF($BT$5:$BT753,"&gt;=2")&gt;1,CY752,BR753)</f>
        <v>26</v>
      </c>
      <c r="CZ753" s="4">
        <f>IF(COUNTIF($BT$5:$BT753,"&gt;=2")&gt;1,CZ752,BS753)</f>
        <v>11.999999999999996</v>
      </c>
      <c r="DA753" s="4">
        <f>IF(COUNTIF($BT$5:$BT753,"&gt;=2")&gt;1,DA752,BT753)</f>
        <v>2</v>
      </c>
      <c r="DB753" s="4">
        <f>IF(COUNTIF($BT$5:$BT753,"&gt;=2")&gt;1,DB752,BU753)</f>
        <v>0</v>
      </c>
      <c r="DC753" s="4">
        <f>IF(COUNTIF($BZ$5:$BZ753,"&gt;=2")&gt;1,DC752,BV753)</f>
        <v>0</v>
      </c>
      <c r="DD753" s="4">
        <f>IF(COUNTIF($BZ$5:$BZ753,"&gt;=2")&gt;1,DD752,BW753)</f>
        <v>0</v>
      </c>
      <c r="DE753" s="4">
        <f>IF(COUNTIF($BZ$5:$BZ753,"&gt;=2")&gt;1,DE752,BX753)</f>
        <v>320</v>
      </c>
      <c r="DF753" s="4">
        <f>IF(COUNTIF($BZ$5:$BZ753,"&gt;=2")&gt;1,DF752,BY753)</f>
        <v>77.999999999999986</v>
      </c>
      <c r="DG753" s="4">
        <f>IF(COUNTIF($BZ$5:$BZ753,"&gt;=2")&gt;1,DG752,BZ753)</f>
        <v>2</v>
      </c>
      <c r="DH753" s="4">
        <f t="shared" si="496"/>
        <v>0</v>
      </c>
      <c r="DI753" s="4">
        <f t="shared" si="497"/>
        <v>0</v>
      </c>
      <c r="DJ753" s="4">
        <f t="shared" si="498"/>
        <v>0</v>
      </c>
      <c r="DK753" s="4">
        <f t="shared" si="499"/>
        <v>281.3</v>
      </c>
      <c r="DL753" s="4">
        <f t="shared" si="500"/>
        <v>8.7000000000000082</v>
      </c>
      <c r="DM753" s="4">
        <f t="shared" si="501"/>
        <v>7</v>
      </c>
      <c r="DN753" s="4">
        <f t="shared" si="502"/>
        <v>13.999999999999998</v>
      </c>
      <c r="DO753" s="4">
        <f t="shared" si="503"/>
        <v>40</v>
      </c>
      <c r="DP753" s="4">
        <f t="shared" si="504"/>
        <v>400</v>
      </c>
      <c r="DQ753" s="4">
        <f t="shared" si="505"/>
        <v>290</v>
      </c>
      <c r="DS753" s="4">
        <v>749</v>
      </c>
      <c r="DT753" s="4">
        <f>$CK753+INDEX(节奏总纲!D$4:D$163,基础状态预估!$C$2)</f>
        <v>773.00483399593907</v>
      </c>
      <c r="DU753" s="4">
        <f>$CK753+INDEX(节奏总纲!E$4:E$163,基础状态预估!$C$2)</f>
        <v>767.28268396026408</v>
      </c>
      <c r="DV753" s="4">
        <f>$CK753+INDEX(节奏总纲!F$4:F$163,基础状态预估!$C$2)</f>
        <v>760.39220630709644</v>
      </c>
      <c r="DW753" s="4">
        <f>$CK753+INDEX(节奏总纲!G$4:G$163,基础状态预估!$C$2)</f>
        <v>752.03246816526348</v>
      </c>
      <c r="DX753" s="4">
        <f>$CK753+INDEX(节奏总纲!H$4:H$163,基础状态预估!$C$2)</f>
        <v>741.69453894381218</v>
      </c>
      <c r="DY753" s="4">
        <f t="shared" si="506"/>
        <v>11.899999999999999</v>
      </c>
      <c r="DZ753" s="4">
        <f t="shared" si="507"/>
        <v>33</v>
      </c>
      <c r="EA753" s="4">
        <f t="shared" si="508"/>
        <v>334.1</v>
      </c>
      <c r="EB753" s="4">
        <f t="shared" si="509"/>
        <v>361.3</v>
      </c>
      <c r="EC753" s="4">
        <f t="shared" si="510"/>
        <v>10.700000000000008</v>
      </c>
    </row>
    <row r="754" spans="58:133" x14ac:dyDescent="0.15">
      <c r="BF754" s="4">
        <v>750</v>
      </c>
      <c r="BG754" s="4">
        <f t="shared" si="492"/>
        <v>525</v>
      </c>
      <c r="BH754" s="4">
        <f t="shared" si="493"/>
        <v>225</v>
      </c>
      <c r="BL754" s="4">
        <f t="shared" si="481"/>
        <v>372</v>
      </c>
      <c r="BM754" s="4">
        <f t="shared" si="482"/>
        <v>260.39999999999998</v>
      </c>
      <c r="BN754" s="4">
        <f t="shared" si="483"/>
        <v>111.6</v>
      </c>
      <c r="BR754" s="4">
        <f t="shared" si="484"/>
        <v>475.15000000000003</v>
      </c>
      <c r="BS754" s="4">
        <f t="shared" si="485"/>
        <v>219.29999999999995</v>
      </c>
      <c r="BT754" s="4">
        <f t="shared" si="486"/>
        <v>36.550000000000004</v>
      </c>
      <c r="BX754" s="4">
        <f t="shared" si="487"/>
        <v>552.80000000000007</v>
      </c>
      <c r="BY754" s="4">
        <f t="shared" si="488"/>
        <v>134.74499999999998</v>
      </c>
      <c r="BZ754" s="4">
        <f t="shared" si="489"/>
        <v>3.4550000000000001</v>
      </c>
      <c r="CD754" s="4">
        <f t="shared" si="490"/>
        <v>282.27</v>
      </c>
      <c r="CE754" s="4">
        <f t="shared" si="491"/>
        <v>8.7300000000000075</v>
      </c>
      <c r="CF754" s="4">
        <f>IF(COUNTIF($BH$5:$BH754,"&gt;=2")&lt;=1,SUM($BG754:$BK754)*C$8,CF753)</f>
        <v>151200</v>
      </c>
      <c r="CG754" s="4">
        <f>IF(COUNTIF($BN$5:$BN754,"&gt;=2")&lt;=1,SUM($BL754:$BP754)*D$8,CG753)</f>
        <v>604799.99999999988</v>
      </c>
      <c r="CH754" s="4">
        <f>IF(COUNTIF($BT$5:$BT754,"&gt;=2")&lt;=1,SUM($BQ754:$BU754)*E$8,CH753)</f>
        <v>2592000</v>
      </c>
      <c r="CI754" s="4">
        <f>IF(COUNTIF($BZ$5:$BZ754,"&gt;=2")&lt;=1,SUM($BV754:$BZ754)*F$8,CI753)</f>
        <v>34560000</v>
      </c>
      <c r="CJ754" s="4">
        <f t="shared" si="494"/>
        <v>25142400</v>
      </c>
      <c r="CK754" s="4">
        <f t="shared" si="495"/>
        <v>729.75</v>
      </c>
      <c r="CM754" s="4">
        <v>750</v>
      </c>
      <c r="CN754" s="4">
        <f>IF(COUNTIF($BH$5:$BH754,"&gt;=2")&gt;1,CN753,BG754)</f>
        <v>4.8999999999999995</v>
      </c>
      <c r="CO754" s="4">
        <f>IF(COUNTIF($BH$5:$BH754,"&gt;=2")&gt;1,CO753,BH754)</f>
        <v>2.1</v>
      </c>
      <c r="CP754" s="4">
        <f>IF(COUNTIF($BH$5:$BH754,"&gt;=2")&gt;1,CP753,BI754)</f>
        <v>0</v>
      </c>
      <c r="CQ754" s="4">
        <f>IF(COUNTIF($BH$5:$BH754,"&gt;=2")&gt;1,CQ753,BJ754)</f>
        <v>0</v>
      </c>
      <c r="CR754" s="4">
        <f>IF(COUNTIF($BH$5:$BH754,"&gt;=2")&gt;1,CR753,BK754)</f>
        <v>0</v>
      </c>
      <c r="CS754" s="4">
        <f>IF(COUNTIF($BN$5:$BN754,"&gt;=2")&gt;1,CS753,BL754)</f>
        <v>7</v>
      </c>
      <c r="CT754" s="4">
        <f>IF(COUNTIF($BN$5:$BN754,"&gt;=2")&gt;1,CT753,BM754)</f>
        <v>4.8999999999999995</v>
      </c>
      <c r="CU754" s="4">
        <f>IF(COUNTIF($BN$5:$BN754,"&gt;=2")&gt;1,CU753,BN754)</f>
        <v>2.1</v>
      </c>
      <c r="CV754" s="4">
        <f>IF(COUNTIF($BN$5:$BN754,"&gt;=2")&gt;1,CV753,BO754)</f>
        <v>0</v>
      </c>
      <c r="CW754" s="4">
        <f>IF(COUNTIF($BN$5:$BN754,"&gt;=2")&gt;1,CW753,BP754)</f>
        <v>0</v>
      </c>
      <c r="CX754" s="4">
        <f>IF(COUNTIF($BT$5:$BT754,"&gt;=2")&gt;1,CX753,BQ754)</f>
        <v>0</v>
      </c>
      <c r="CY754" s="4">
        <f>IF(COUNTIF($BT$5:$BT754,"&gt;=2")&gt;1,CY753,BR754)</f>
        <v>26</v>
      </c>
      <c r="CZ754" s="4">
        <f>IF(COUNTIF($BT$5:$BT754,"&gt;=2")&gt;1,CZ753,BS754)</f>
        <v>11.999999999999996</v>
      </c>
      <c r="DA754" s="4">
        <f>IF(COUNTIF($BT$5:$BT754,"&gt;=2")&gt;1,DA753,BT754)</f>
        <v>2</v>
      </c>
      <c r="DB754" s="4">
        <f>IF(COUNTIF($BT$5:$BT754,"&gt;=2")&gt;1,DB753,BU754)</f>
        <v>0</v>
      </c>
      <c r="DC754" s="4">
        <f>IF(COUNTIF($BZ$5:$BZ754,"&gt;=2")&gt;1,DC753,BV754)</f>
        <v>0</v>
      </c>
      <c r="DD754" s="4">
        <f>IF(COUNTIF($BZ$5:$BZ754,"&gt;=2")&gt;1,DD753,BW754)</f>
        <v>0</v>
      </c>
      <c r="DE754" s="4">
        <f>IF(COUNTIF($BZ$5:$BZ754,"&gt;=2")&gt;1,DE753,BX754)</f>
        <v>320</v>
      </c>
      <c r="DF754" s="4">
        <f>IF(COUNTIF($BZ$5:$BZ754,"&gt;=2")&gt;1,DF753,BY754)</f>
        <v>77.999999999999986</v>
      </c>
      <c r="DG754" s="4">
        <f>IF(COUNTIF($BZ$5:$BZ754,"&gt;=2")&gt;1,DG753,BZ754)</f>
        <v>2</v>
      </c>
      <c r="DH754" s="4">
        <f t="shared" si="496"/>
        <v>0</v>
      </c>
      <c r="DI754" s="4">
        <f t="shared" si="497"/>
        <v>0</v>
      </c>
      <c r="DJ754" s="4">
        <f t="shared" si="498"/>
        <v>0</v>
      </c>
      <c r="DK754" s="4">
        <f t="shared" si="499"/>
        <v>282.27</v>
      </c>
      <c r="DL754" s="4">
        <f t="shared" si="500"/>
        <v>8.7300000000000075</v>
      </c>
      <c r="DM754" s="4">
        <f t="shared" si="501"/>
        <v>7</v>
      </c>
      <c r="DN754" s="4">
        <f t="shared" si="502"/>
        <v>13.999999999999998</v>
      </c>
      <c r="DO754" s="4">
        <f t="shared" si="503"/>
        <v>40</v>
      </c>
      <c r="DP754" s="4">
        <f t="shared" si="504"/>
        <v>400</v>
      </c>
      <c r="DQ754" s="4">
        <f t="shared" si="505"/>
        <v>291</v>
      </c>
      <c r="DS754" s="4">
        <v>750</v>
      </c>
      <c r="DT754" s="4">
        <f>$CK754+INDEX(节奏总纲!D$4:D$163,基础状态预估!$C$2)</f>
        <v>774.00483399593907</v>
      </c>
      <c r="DU754" s="4">
        <f>$CK754+INDEX(节奏总纲!E$4:E$163,基础状态预估!$C$2)</f>
        <v>768.28268396026408</v>
      </c>
      <c r="DV754" s="4">
        <f>$CK754+INDEX(节奏总纲!F$4:F$163,基础状态预估!$C$2)</f>
        <v>761.39220630709644</v>
      </c>
      <c r="DW754" s="4">
        <f>$CK754+INDEX(节奏总纲!G$4:G$163,基础状态预估!$C$2)</f>
        <v>753.03246816526348</v>
      </c>
      <c r="DX754" s="4">
        <f>$CK754+INDEX(节奏总纲!H$4:H$163,基础状态预估!$C$2)</f>
        <v>742.69453894381218</v>
      </c>
      <c r="DY754" s="4">
        <f t="shared" si="506"/>
        <v>11.899999999999999</v>
      </c>
      <c r="DZ754" s="4">
        <f t="shared" si="507"/>
        <v>33</v>
      </c>
      <c r="EA754" s="4">
        <f t="shared" si="508"/>
        <v>334.1</v>
      </c>
      <c r="EB754" s="4">
        <f t="shared" si="509"/>
        <v>362.27</v>
      </c>
      <c r="EC754" s="4">
        <f t="shared" si="510"/>
        <v>10.730000000000008</v>
      </c>
    </row>
    <row r="755" spans="58:133" x14ac:dyDescent="0.15">
      <c r="BF755" s="4">
        <v>751</v>
      </c>
      <c r="BG755" s="4">
        <f t="shared" si="492"/>
        <v>525.69999999999993</v>
      </c>
      <c r="BH755" s="4">
        <f t="shared" si="493"/>
        <v>225.29999999999998</v>
      </c>
      <c r="BL755" s="4">
        <f t="shared" si="481"/>
        <v>372.5</v>
      </c>
      <c r="BM755" s="4">
        <f t="shared" si="482"/>
        <v>260.75</v>
      </c>
      <c r="BN755" s="4">
        <f t="shared" si="483"/>
        <v>111.75</v>
      </c>
      <c r="BR755" s="4">
        <f t="shared" si="484"/>
        <v>475.8</v>
      </c>
      <c r="BS755" s="4">
        <f t="shared" si="485"/>
        <v>219.59999999999994</v>
      </c>
      <c r="BT755" s="4">
        <f t="shared" si="486"/>
        <v>36.6</v>
      </c>
      <c r="BX755" s="4">
        <f t="shared" si="487"/>
        <v>553.6</v>
      </c>
      <c r="BY755" s="4">
        <f t="shared" si="488"/>
        <v>134.93999999999997</v>
      </c>
      <c r="BZ755" s="4">
        <f t="shared" si="489"/>
        <v>3.46</v>
      </c>
      <c r="CD755" s="4">
        <f t="shared" si="490"/>
        <v>283.24</v>
      </c>
      <c r="CE755" s="4">
        <f t="shared" si="491"/>
        <v>8.7600000000000087</v>
      </c>
      <c r="CF755" s="4">
        <f>IF(COUNTIF($BH$5:$BH755,"&gt;=2")&lt;=1,SUM($BG755:$BK755)*C$8,CF754)</f>
        <v>151200</v>
      </c>
      <c r="CG755" s="4">
        <f>IF(COUNTIF($BN$5:$BN755,"&gt;=2")&lt;=1,SUM($BL755:$BP755)*D$8,CG754)</f>
        <v>604799.99999999988</v>
      </c>
      <c r="CH755" s="4">
        <f>IF(COUNTIF($BT$5:$BT755,"&gt;=2")&lt;=1,SUM($BQ755:$BU755)*E$8,CH754)</f>
        <v>2592000</v>
      </c>
      <c r="CI755" s="4">
        <f>IF(COUNTIF($BZ$5:$BZ755,"&gt;=2")&lt;=1,SUM($BV755:$BZ755)*F$8,CI754)</f>
        <v>34560000</v>
      </c>
      <c r="CJ755" s="4">
        <f t="shared" si="494"/>
        <v>25228800</v>
      </c>
      <c r="CK755" s="4">
        <f t="shared" si="495"/>
        <v>730.75</v>
      </c>
      <c r="CM755" s="4">
        <v>751</v>
      </c>
      <c r="CN755" s="4">
        <f>IF(COUNTIF($BH$5:$BH755,"&gt;=2")&gt;1,CN754,BG755)</f>
        <v>4.8999999999999995</v>
      </c>
      <c r="CO755" s="4">
        <f>IF(COUNTIF($BH$5:$BH755,"&gt;=2")&gt;1,CO754,BH755)</f>
        <v>2.1</v>
      </c>
      <c r="CP755" s="4">
        <f>IF(COUNTIF($BH$5:$BH755,"&gt;=2")&gt;1,CP754,BI755)</f>
        <v>0</v>
      </c>
      <c r="CQ755" s="4">
        <f>IF(COUNTIF($BH$5:$BH755,"&gt;=2")&gt;1,CQ754,BJ755)</f>
        <v>0</v>
      </c>
      <c r="CR755" s="4">
        <f>IF(COUNTIF($BH$5:$BH755,"&gt;=2")&gt;1,CR754,BK755)</f>
        <v>0</v>
      </c>
      <c r="CS755" s="4">
        <f>IF(COUNTIF($BN$5:$BN755,"&gt;=2")&gt;1,CS754,BL755)</f>
        <v>7</v>
      </c>
      <c r="CT755" s="4">
        <f>IF(COUNTIF($BN$5:$BN755,"&gt;=2")&gt;1,CT754,BM755)</f>
        <v>4.8999999999999995</v>
      </c>
      <c r="CU755" s="4">
        <f>IF(COUNTIF($BN$5:$BN755,"&gt;=2")&gt;1,CU754,BN755)</f>
        <v>2.1</v>
      </c>
      <c r="CV755" s="4">
        <f>IF(COUNTIF($BN$5:$BN755,"&gt;=2")&gt;1,CV754,BO755)</f>
        <v>0</v>
      </c>
      <c r="CW755" s="4">
        <f>IF(COUNTIF($BN$5:$BN755,"&gt;=2")&gt;1,CW754,BP755)</f>
        <v>0</v>
      </c>
      <c r="CX755" s="4">
        <f>IF(COUNTIF($BT$5:$BT755,"&gt;=2")&gt;1,CX754,BQ755)</f>
        <v>0</v>
      </c>
      <c r="CY755" s="4">
        <f>IF(COUNTIF($BT$5:$BT755,"&gt;=2")&gt;1,CY754,BR755)</f>
        <v>26</v>
      </c>
      <c r="CZ755" s="4">
        <f>IF(COUNTIF($BT$5:$BT755,"&gt;=2")&gt;1,CZ754,BS755)</f>
        <v>11.999999999999996</v>
      </c>
      <c r="DA755" s="4">
        <f>IF(COUNTIF($BT$5:$BT755,"&gt;=2")&gt;1,DA754,BT755)</f>
        <v>2</v>
      </c>
      <c r="DB755" s="4">
        <f>IF(COUNTIF($BT$5:$BT755,"&gt;=2")&gt;1,DB754,BU755)</f>
        <v>0</v>
      </c>
      <c r="DC755" s="4">
        <f>IF(COUNTIF($BZ$5:$BZ755,"&gt;=2")&gt;1,DC754,BV755)</f>
        <v>0</v>
      </c>
      <c r="DD755" s="4">
        <f>IF(COUNTIF($BZ$5:$BZ755,"&gt;=2")&gt;1,DD754,BW755)</f>
        <v>0</v>
      </c>
      <c r="DE755" s="4">
        <f>IF(COUNTIF($BZ$5:$BZ755,"&gt;=2")&gt;1,DE754,BX755)</f>
        <v>320</v>
      </c>
      <c r="DF755" s="4">
        <f>IF(COUNTIF($BZ$5:$BZ755,"&gt;=2")&gt;1,DF754,BY755)</f>
        <v>77.999999999999986</v>
      </c>
      <c r="DG755" s="4">
        <f>IF(COUNTIF($BZ$5:$BZ755,"&gt;=2")&gt;1,DG754,BZ755)</f>
        <v>2</v>
      </c>
      <c r="DH755" s="4">
        <f t="shared" si="496"/>
        <v>0</v>
      </c>
      <c r="DI755" s="4">
        <f t="shared" si="497"/>
        <v>0</v>
      </c>
      <c r="DJ755" s="4">
        <f t="shared" si="498"/>
        <v>0</v>
      </c>
      <c r="DK755" s="4">
        <f t="shared" si="499"/>
        <v>283.24</v>
      </c>
      <c r="DL755" s="4">
        <f t="shared" si="500"/>
        <v>8.7600000000000087</v>
      </c>
      <c r="DM755" s="4">
        <f t="shared" si="501"/>
        <v>7</v>
      </c>
      <c r="DN755" s="4">
        <f t="shared" si="502"/>
        <v>13.999999999999998</v>
      </c>
      <c r="DO755" s="4">
        <f t="shared" si="503"/>
        <v>40</v>
      </c>
      <c r="DP755" s="4">
        <f t="shared" si="504"/>
        <v>400</v>
      </c>
      <c r="DQ755" s="4">
        <f t="shared" si="505"/>
        <v>292</v>
      </c>
      <c r="DS755" s="4">
        <v>751</v>
      </c>
      <c r="DT755" s="4">
        <f>$CK755+INDEX(节奏总纲!D$4:D$163,基础状态预估!$C$2)</f>
        <v>775.00483399593907</v>
      </c>
      <c r="DU755" s="4">
        <f>$CK755+INDEX(节奏总纲!E$4:E$163,基础状态预估!$C$2)</f>
        <v>769.28268396026408</v>
      </c>
      <c r="DV755" s="4">
        <f>$CK755+INDEX(节奏总纲!F$4:F$163,基础状态预估!$C$2)</f>
        <v>762.39220630709644</v>
      </c>
      <c r="DW755" s="4">
        <f>$CK755+INDEX(节奏总纲!G$4:G$163,基础状态预估!$C$2)</f>
        <v>754.03246816526348</v>
      </c>
      <c r="DX755" s="4">
        <f>$CK755+INDEX(节奏总纲!H$4:H$163,基础状态预估!$C$2)</f>
        <v>743.69453894381218</v>
      </c>
      <c r="DY755" s="4">
        <f t="shared" si="506"/>
        <v>11.899999999999999</v>
      </c>
      <c r="DZ755" s="4">
        <f t="shared" si="507"/>
        <v>33</v>
      </c>
      <c r="EA755" s="4">
        <f t="shared" si="508"/>
        <v>334.1</v>
      </c>
      <c r="EB755" s="4">
        <f t="shared" si="509"/>
        <v>363.24</v>
      </c>
      <c r="EC755" s="4">
        <f t="shared" si="510"/>
        <v>10.760000000000009</v>
      </c>
    </row>
    <row r="756" spans="58:133" x14ac:dyDescent="0.15">
      <c r="BF756" s="4">
        <v>752</v>
      </c>
      <c r="BG756" s="4">
        <f t="shared" si="492"/>
        <v>526.4</v>
      </c>
      <c r="BH756" s="4">
        <f t="shared" si="493"/>
        <v>225.6</v>
      </c>
      <c r="BL756" s="4">
        <f t="shared" si="481"/>
        <v>373</v>
      </c>
      <c r="BM756" s="4">
        <f t="shared" si="482"/>
        <v>261.09999999999997</v>
      </c>
      <c r="BN756" s="4">
        <f t="shared" si="483"/>
        <v>111.89999999999999</v>
      </c>
      <c r="BR756" s="4">
        <f t="shared" si="484"/>
        <v>476.45</v>
      </c>
      <c r="BS756" s="4">
        <f t="shared" si="485"/>
        <v>219.89999999999995</v>
      </c>
      <c r="BT756" s="4">
        <f t="shared" si="486"/>
        <v>36.65</v>
      </c>
      <c r="BX756" s="4">
        <f t="shared" si="487"/>
        <v>554.4</v>
      </c>
      <c r="BY756" s="4">
        <f t="shared" si="488"/>
        <v>135.13499999999996</v>
      </c>
      <c r="BZ756" s="4">
        <f t="shared" si="489"/>
        <v>3.4649999999999999</v>
      </c>
      <c r="CD756" s="4">
        <f t="shared" si="490"/>
        <v>284.20999999999998</v>
      </c>
      <c r="CE756" s="4">
        <f t="shared" si="491"/>
        <v>8.790000000000008</v>
      </c>
      <c r="CF756" s="4">
        <f>IF(COUNTIF($BH$5:$BH756,"&gt;=2")&lt;=1,SUM($BG756:$BK756)*C$8,CF755)</f>
        <v>151200</v>
      </c>
      <c r="CG756" s="4">
        <f>IF(COUNTIF($BN$5:$BN756,"&gt;=2")&lt;=1,SUM($BL756:$BP756)*D$8,CG755)</f>
        <v>604799.99999999988</v>
      </c>
      <c r="CH756" s="4">
        <f>IF(COUNTIF($BT$5:$BT756,"&gt;=2")&lt;=1,SUM($BQ756:$BU756)*E$8,CH755)</f>
        <v>2592000</v>
      </c>
      <c r="CI756" s="4">
        <f>IF(COUNTIF($BZ$5:$BZ756,"&gt;=2")&lt;=1,SUM($BV756:$BZ756)*F$8,CI755)</f>
        <v>34560000</v>
      </c>
      <c r="CJ756" s="4">
        <f t="shared" si="494"/>
        <v>25315200</v>
      </c>
      <c r="CK756" s="4">
        <f t="shared" si="495"/>
        <v>731.75</v>
      </c>
      <c r="CM756" s="4">
        <v>752</v>
      </c>
      <c r="CN756" s="4">
        <f>IF(COUNTIF($BH$5:$BH756,"&gt;=2")&gt;1,CN755,BG756)</f>
        <v>4.8999999999999995</v>
      </c>
      <c r="CO756" s="4">
        <f>IF(COUNTIF($BH$5:$BH756,"&gt;=2")&gt;1,CO755,BH756)</f>
        <v>2.1</v>
      </c>
      <c r="CP756" s="4">
        <f>IF(COUNTIF($BH$5:$BH756,"&gt;=2")&gt;1,CP755,BI756)</f>
        <v>0</v>
      </c>
      <c r="CQ756" s="4">
        <f>IF(COUNTIF($BH$5:$BH756,"&gt;=2")&gt;1,CQ755,BJ756)</f>
        <v>0</v>
      </c>
      <c r="CR756" s="4">
        <f>IF(COUNTIF($BH$5:$BH756,"&gt;=2")&gt;1,CR755,BK756)</f>
        <v>0</v>
      </c>
      <c r="CS756" s="4">
        <f>IF(COUNTIF($BN$5:$BN756,"&gt;=2")&gt;1,CS755,BL756)</f>
        <v>7</v>
      </c>
      <c r="CT756" s="4">
        <f>IF(COUNTIF($BN$5:$BN756,"&gt;=2")&gt;1,CT755,BM756)</f>
        <v>4.8999999999999995</v>
      </c>
      <c r="CU756" s="4">
        <f>IF(COUNTIF($BN$5:$BN756,"&gt;=2")&gt;1,CU755,BN756)</f>
        <v>2.1</v>
      </c>
      <c r="CV756" s="4">
        <f>IF(COUNTIF($BN$5:$BN756,"&gt;=2")&gt;1,CV755,BO756)</f>
        <v>0</v>
      </c>
      <c r="CW756" s="4">
        <f>IF(COUNTIF($BN$5:$BN756,"&gt;=2")&gt;1,CW755,BP756)</f>
        <v>0</v>
      </c>
      <c r="CX756" s="4">
        <f>IF(COUNTIF($BT$5:$BT756,"&gt;=2")&gt;1,CX755,BQ756)</f>
        <v>0</v>
      </c>
      <c r="CY756" s="4">
        <f>IF(COUNTIF($BT$5:$BT756,"&gt;=2")&gt;1,CY755,BR756)</f>
        <v>26</v>
      </c>
      <c r="CZ756" s="4">
        <f>IF(COUNTIF($BT$5:$BT756,"&gt;=2")&gt;1,CZ755,BS756)</f>
        <v>11.999999999999996</v>
      </c>
      <c r="DA756" s="4">
        <f>IF(COUNTIF($BT$5:$BT756,"&gt;=2")&gt;1,DA755,BT756)</f>
        <v>2</v>
      </c>
      <c r="DB756" s="4">
        <f>IF(COUNTIF($BT$5:$BT756,"&gt;=2")&gt;1,DB755,BU756)</f>
        <v>0</v>
      </c>
      <c r="DC756" s="4">
        <f>IF(COUNTIF($BZ$5:$BZ756,"&gt;=2")&gt;1,DC755,BV756)</f>
        <v>0</v>
      </c>
      <c r="DD756" s="4">
        <f>IF(COUNTIF($BZ$5:$BZ756,"&gt;=2")&gt;1,DD755,BW756)</f>
        <v>0</v>
      </c>
      <c r="DE756" s="4">
        <f>IF(COUNTIF($BZ$5:$BZ756,"&gt;=2")&gt;1,DE755,BX756)</f>
        <v>320</v>
      </c>
      <c r="DF756" s="4">
        <f>IF(COUNTIF($BZ$5:$BZ756,"&gt;=2")&gt;1,DF755,BY756)</f>
        <v>77.999999999999986</v>
      </c>
      <c r="DG756" s="4">
        <f>IF(COUNTIF($BZ$5:$BZ756,"&gt;=2")&gt;1,DG755,BZ756)</f>
        <v>2</v>
      </c>
      <c r="DH756" s="4">
        <f t="shared" si="496"/>
        <v>0</v>
      </c>
      <c r="DI756" s="4">
        <f t="shared" si="497"/>
        <v>0</v>
      </c>
      <c r="DJ756" s="4">
        <f t="shared" si="498"/>
        <v>0</v>
      </c>
      <c r="DK756" s="4">
        <f t="shared" si="499"/>
        <v>284.20999999999998</v>
      </c>
      <c r="DL756" s="4">
        <f t="shared" si="500"/>
        <v>8.790000000000008</v>
      </c>
      <c r="DM756" s="4">
        <f t="shared" si="501"/>
        <v>7</v>
      </c>
      <c r="DN756" s="4">
        <f t="shared" si="502"/>
        <v>13.999999999999998</v>
      </c>
      <c r="DO756" s="4">
        <f t="shared" si="503"/>
        <v>40</v>
      </c>
      <c r="DP756" s="4">
        <f t="shared" si="504"/>
        <v>400</v>
      </c>
      <c r="DQ756" s="4">
        <f t="shared" si="505"/>
        <v>293</v>
      </c>
      <c r="DS756" s="4">
        <v>752</v>
      </c>
      <c r="DT756" s="4">
        <f>$CK756+INDEX(节奏总纲!D$4:D$163,基础状态预估!$C$2)</f>
        <v>776.00483399593907</v>
      </c>
      <c r="DU756" s="4">
        <f>$CK756+INDEX(节奏总纲!E$4:E$163,基础状态预估!$C$2)</f>
        <v>770.28268396026408</v>
      </c>
      <c r="DV756" s="4">
        <f>$CK756+INDEX(节奏总纲!F$4:F$163,基础状态预估!$C$2)</f>
        <v>763.39220630709644</v>
      </c>
      <c r="DW756" s="4">
        <f>$CK756+INDEX(节奏总纲!G$4:G$163,基础状态预估!$C$2)</f>
        <v>755.03246816526348</v>
      </c>
      <c r="DX756" s="4">
        <f>$CK756+INDEX(节奏总纲!H$4:H$163,基础状态预估!$C$2)</f>
        <v>744.69453894381218</v>
      </c>
      <c r="DY756" s="4">
        <f t="shared" si="506"/>
        <v>11.899999999999999</v>
      </c>
      <c r="DZ756" s="4">
        <f t="shared" si="507"/>
        <v>33</v>
      </c>
      <c r="EA756" s="4">
        <f t="shared" si="508"/>
        <v>334.1</v>
      </c>
      <c r="EB756" s="4">
        <f t="shared" si="509"/>
        <v>364.21</v>
      </c>
      <c r="EC756" s="4">
        <f t="shared" si="510"/>
        <v>10.790000000000008</v>
      </c>
    </row>
    <row r="757" spans="58:133" x14ac:dyDescent="0.15">
      <c r="BF757" s="4">
        <v>753</v>
      </c>
      <c r="BG757" s="4">
        <f t="shared" si="492"/>
        <v>527.1</v>
      </c>
      <c r="BH757" s="4">
        <f t="shared" si="493"/>
        <v>225.9</v>
      </c>
      <c r="BL757" s="4">
        <f t="shared" si="481"/>
        <v>373.5</v>
      </c>
      <c r="BM757" s="4">
        <f t="shared" si="482"/>
        <v>261.45</v>
      </c>
      <c r="BN757" s="4">
        <f t="shared" si="483"/>
        <v>112.05</v>
      </c>
      <c r="BR757" s="4">
        <f t="shared" si="484"/>
        <v>477.1</v>
      </c>
      <c r="BS757" s="4">
        <f t="shared" si="485"/>
        <v>220.19999999999996</v>
      </c>
      <c r="BT757" s="4">
        <f t="shared" si="486"/>
        <v>36.700000000000003</v>
      </c>
      <c r="BX757" s="4">
        <f t="shared" si="487"/>
        <v>555.20000000000005</v>
      </c>
      <c r="BY757" s="4">
        <f t="shared" si="488"/>
        <v>135.32999999999996</v>
      </c>
      <c r="BZ757" s="4">
        <f t="shared" si="489"/>
        <v>3.47</v>
      </c>
      <c r="CD757" s="4">
        <f t="shared" si="490"/>
        <v>285.18</v>
      </c>
      <c r="CE757" s="4">
        <f t="shared" si="491"/>
        <v>8.8200000000000074</v>
      </c>
      <c r="CF757" s="4">
        <f>IF(COUNTIF($BH$5:$BH757,"&gt;=2")&lt;=1,SUM($BG757:$BK757)*C$8,CF756)</f>
        <v>151200</v>
      </c>
      <c r="CG757" s="4">
        <f>IF(COUNTIF($BN$5:$BN757,"&gt;=2")&lt;=1,SUM($BL757:$BP757)*D$8,CG756)</f>
        <v>604799.99999999988</v>
      </c>
      <c r="CH757" s="4">
        <f>IF(COUNTIF($BT$5:$BT757,"&gt;=2")&lt;=1,SUM($BQ757:$BU757)*E$8,CH756)</f>
        <v>2592000</v>
      </c>
      <c r="CI757" s="4">
        <f>IF(COUNTIF($BZ$5:$BZ757,"&gt;=2")&lt;=1,SUM($BV757:$BZ757)*F$8,CI756)</f>
        <v>34560000</v>
      </c>
      <c r="CJ757" s="4">
        <f t="shared" si="494"/>
        <v>25401600</v>
      </c>
      <c r="CK757" s="4">
        <f t="shared" si="495"/>
        <v>732.75</v>
      </c>
      <c r="CM757" s="4">
        <v>753</v>
      </c>
      <c r="CN757" s="4">
        <f>IF(COUNTIF($BH$5:$BH757,"&gt;=2")&gt;1,CN756,BG757)</f>
        <v>4.8999999999999995</v>
      </c>
      <c r="CO757" s="4">
        <f>IF(COUNTIF($BH$5:$BH757,"&gt;=2")&gt;1,CO756,BH757)</f>
        <v>2.1</v>
      </c>
      <c r="CP757" s="4">
        <f>IF(COUNTIF($BH$5:$BH757,"&gt;=2")&gt;1,CP756,BI757)</f>
        <v>0</v>
      </c>
      <c r="CQ757" s="4">
        <f>IF(COUNTIF($BH$5:$BH757,"&gt;=2")&gt;1,CQ756,BJ757)</f>
        <v>0</v>
      </c>
      <c r="CR757" s="4">
        <f>IF(COUNTIF($BH$5:$BH757,"&gt;=2")&gt;1,CR756,BK757)</f>
        <v>0</v>
      </c>
      <c r="CS757" s="4">
        <f>IF(COUNTIF($BN$5:$BN757,"&gt;=2")&gt;1,CS756,BL757)</f>
        <v>7</v>
      </c>
      <c r="CT757" s="4">
        <f>IF(COUNTIF($BN$5:$BN757,"&gt;=2")&gt;1,CT756,BM757)</f>
        <v>4.8999999999999995</v>
      </c>
      <c r="CU757" s="4">
        <f>IF(COUNTIF($BN$5:$BN757,"&gt;=2")&gt;1,CU756,BN757)</f>
        <v>2.1</v>
      </c>
      <c r="CV757" s="4">
        <f>IF(COUNTIF($BN$5:$BN757,"&gt;=2")&gt;1,CV756,BO757)</f>
        <v>0</v>
      </c>
      <c r="CW757" s="4">
        <f>IF(COUNTIF($BN$5:$BN757,"&gt;=2")&gt;1,CW756,BP757)</f>
        <v>0</v>
      </c>
      <c r="CX757" s="4">
        <f>IF(COUNTIF($BT$5:$BT757,"&gt;=2")&gt;1,CX756,BQ757)</f>
        <v>0</v>
      </c>
      <c r="CY757" s="4">
        <f>IF(COUNTIF($BT$5:$BT757,"&gt;=2")&gt;1,CY756,BR757)</f>
        <v>26</v>
      </c>
      <c r="CZ757" s="4">
        <f>IF(COUNTIF($BT$5:$BT757,"&gt;=2")&gt;1,CZ756,BS757)</f>
        <v>11.999999999999996</v>
      </c>
      <c r="DA757" s="4">
        <f>IF(COUNTIF($BT$5:$BT757,"&gt;=2")&gt;1,DA756,BT757)</f>
        <v>2</v>
      </c>
      <c r="DB757" s="4">
        <f>IF(COUNTIF($BT$5:$BT757,"&gt;=2")&gt;1,DB756,BU757)</f>
        <v>0</v>
      </c>
      <c r="DC757" s="4">
        <f>IF(COUNTIF($BZ$5:$BZ757,"&gt;=2")&gt;1,DC756,BV757)</f>
        <v>0</v>
      </c>
      <c r="DD757" s="4">
        <f>IF(COUNTIF($BZ$5:$BZ757,"&gt;=2")&gt;1,DD756,BW757)</f>
        <v>0</v>
      </c>
      <c r="DE757" s="4">
        <f>IF(COUNTIF($BZ$5:$BZ757,"&gt;=2")&gt;1,DE756,BX757)</f>
        <v>320</v>
      </c>
      <c r="DF757" s="4">
        <f>IF(COUNTIF($BZ$5:$BZ757,"&gt;=2")&gt;1,DF756,BY757)</f>
        <v>77.999999999999986</v>
      </c>
      <c r="DG757" s="4">
        <f>IF(COUNTIF($BZ$5:$BZ757,"&gt;=2")&gt;1,DG756,BZ757)</f>
        <v>2</v>
      </c>
      <c r="DH757" s="4">
        <f t="shared" si="496"/>
        <v>0</v>
      </c>
      <c r="DI757" s="4">
        <f t="shared" si="497"/>
        <v>0</v>
      </c>
      <c r="DJ757" s="4">
        <f t="shared" si="498"/>
        <v>0</v>
      </c>
      <c r="DK757" s="4">
        <f t="shared" si="499"/>
        <v>285.18</v>
      </c>
      <c r="DL757" s="4">
        <f t="shared" si="500"/>
        <v>8.8200000000000074</v>
      </c>
      <c r="DM757" s="4">
        <f t="shared" si="501"/>
        <v>7</v>
      </c>
      <c r="DN757" s="4">
        <f t="shared" si="502"/>
        <v>13.999999999999998</v>
      </c>
      <c r="DO757" s="4">
        <f t="shared" si="503"/>
        <v>40</v>
      </c>
      <c r="DP757" s="4">
        <f t="shared" si="504"/>
        <v>400</v>
      </c>
      <c r="DQ757" s="4">
        <f t="shared" si="505"/>
        <v>294</v>
      </c>
      <c r="DS757" s="4">
        <v>753</v>
      </c>
      <c r="DT757" s="4">
        <f>$CK757+INDEX(节奏总纲!D$4:D$163,基础状态预估!$C$2)</f>
        <v>777.00483399593907</v>
      </c>
      <c r="DU757" s="4">
        <f>$CK757+INDEX(节奏总纲!E$4:E$163,基础状态预估!$C$2)</f>
        <v>771.28268396026408</v>
      </c>
      <c r="DV757" s="4">
        <f>$CK757+INDEX(节奏总纲!F$4:F$163,基础状态预估!$C$2)</f>
        <v>764.39220630709644</v>
      </c>
      <c r="DW757" s="4">
        <f>$CK757+INDEX(节奏总纲!G$4:G$163,基础状态预估!$C$2)</f>
        <v>756.03246816526348</v>
      </c>
      <c r="DX757" s="4">
        <f>$CK757+INDEX(节奏总纲!H$4:H$163,基础状态预估!$C$2)</f>
        <v>745.69453894381218</v>
      </c>
      <c r="DY757" s="4">
        <f t="shared" si="506"/>
        <v>11.899999999999999</v>
      </c>
      <c r="DZ757" s="4">
        <f t="shared" si="507"/>
        <v>33</v>
      </c>
      <c r="EA757" s="4">
        <f t="shared" si="508"/>
        <v>334.1</v>
      </c>
      <c r="EB757" s="4">
        <f t="shared" si="509"/>
        <v>365.18</v>
      </c>
      <c r="EC757" s="4">
        <f t="shared" si="510"/>
        <v>10.820000000000007</v>
      </c>
    </row>
    <row r="758" spans="58:133" x14ac:dyDescent="0.15">
      <c r="BF758" s="4">
        <v>754</v>
      </c>
      <c r="BG758" s="4">
        <f t="shared" si="492"/>
        <v>527.79999999999995</v>
      </c>
      <c r="BH758" s="4">
        <f t="shared" si="493"/>
        <v>226.2</v>
      </c>
      <c r="BL758" s="4">
        <f t="shared" si="481"/>
        <v>374</v>
      </c>
      <c r="BM758" s="4">
        <f t="shared" si="482"/>
        <v>261.8</v>
      </c>
      <c r="BN758" s="4">
        <f t="shared" si="483"/>
        <v>112.2</v>
      </c>
      <c r="BR758" s="4">
        <f t="shared" si="484"/>
        <v>477.75</v>
      </c>
      <c r="BS758" s="4">
        <f t="shared" si="485"/>
        <v>220.49999999999994</v>
      </c>
      <c r="BT758" s="4">
        <f t="shared" si="486"/>
        <v>36.75</v>
      </c>
      <c r="BX758" s="4">
        <f t="shared" si="487"/>
        <v>556</v>
      </c>
      <c r="BY758" s="4">
        <f t="shared" si="488"/>
        <v>135.52499999999998</v>
      </c>
      <c r="BZ758" s="4">
        <f t="shared" si="489"/>
        <v>3.4750000000000001</v>
      </c>
      <c r="CD758" s="4">
        <f t="shared" si="490"/>
        <v>286.14999999999998</v>
      </c>
      <c r="CE758" s="4">
        <f t="shared" si="491"/>
        <v>8.8500000000000085</v>
      </c>
      <c r="CF758" s="4">
        <f>IF(COUNTIF($BH$5:$BH758,"&gt;=2")&lt;=1,SUM($BG758:$BK758)*C$8,CF757)</f>
        <v>151200</v>
      </c>
      <c r="CG758" s="4">
        <f>IF(COUNTIF($BN$5:$BN758,"&gt;=2")&lt;=1,SUM($BL758:$BP758)*D$8,CG757)</f>
        <v>604799.99999999988</v>
      </c>
      <c r="CH758" s="4">
        <f>IF(COUNTIF($BT$5:$BT758,"&gt;=2")&lt;=1,SUM($BQ758:$BU758)*E$8,CH757)</f>
        <v>2592000</v>
      </c>
      <c r="CI758" s="4">
        <f>IF(COUNTIF($BZ$5:$BZ758,"&gt;=2")&lt;=1,SUM($BV758:$BZ758)*F$8,CI757)</f>
        <v>34560000</v>
      </c>
      <c r="CJ758" s="4">
        <f t="shared" si="494"/>
        <v>25488000</v>
      </c>
      <c r="CK758" s="4">
        <f t="shared" si="495"/>
        <v>733.75</v>
      </c>
      <c r="CM758" s="4">
        <v>754</v>
      </c>
      <c r="CN758" s="4">
        <f>IF(COUNTIF($BH$5:$BH758,"&gt;=2")&gt;1,CN757,BG758)</f>
        <v>4.8999999999999995</v>
      </c>
      <c r="CO758" s="4">
        <f>IF(COUNTIF($BH$5:$BH758,"&gt;=2")&gt;1,CO757,BH758)</f>
        <v>2.1</v>
      </c>
      <c r="CP758" s="4">
        <f>IF(COUNTIF($BH$5:$BH758,"&gt;=2")&gt;1,CP757,BI758)</f>
        <v>0</v>
      </c>
      <c r="CQ758" s="4">
        <f>IF(COUNTIF($BH$5:$BH758,"&gt;=2")&gt;1,CQ757,BJ758)</f>
        <v>0</v>
      </c>
      <c r="CR758" s="4">
        <f>IF(COUNTIF($BH$5:$BH758,"&gt;=2")&gt;1,CR757,BK758)</f>
        <v>0</v>
      </c>
      <c r="CS758" s="4">
        <f>IF(COUNTIF($BN$5:$BN758,"&gt;=2")&gt;1,CS757,BL758)</f>
        <v>7</v>
      </c>
      <c r="CT758" s="4">
        <f>IF(COUNTIF($BN$5:$BN758,"&gt;=2")&gt;1,CT757,BM758)</f>
        <v>4.8999999999999995</v>
      </c>
      <c r="CU758" s="4">
        <f>IF(COUNTIF($BN$5:$BN758,"&gt;=2")&gt;1,CU757,BN758)</f>
        <v>2.1</v>
      </c>
      <c r="CV758" s="4">
        <f>IF(COUNTIF($BN$5:$BN758,"&gt;=2")&gt;1,CV757,BO758)</f>
        <v>0</v>
      </c>
      <c r="CW758" s="4">
        <f>IF(COUNTIF($BN$5:$BN758,"&gt;=2")&gt;1,CW757,BP758)</f>
        <v>0</v>
      </c>
      <c r="CX758" s="4">
        <f>IF(COUNTIF($BT$5:$BT758,"&gt;=2")&gt;1,CX757,BQ758)</f>
        <v>0</v>
      </c>
      <c r="CY758" s="4">
        <f>IF(COUNTIF($BT$5:$BT758,"&gt;=2")&gt;1,CY757,BR758)</f>
        <v>26</v>
      </c>
      <c r="CZ758" s="4">
        <f>IF(COUNTIF($BT$5:$BT758,"&gt;=2")&gt;1,CZ757,BS758)</f>
        <v>11.999999999999996</v>
      </c>
      <c r="DA758" s="4">
        <f>IF(COUNTIF($BT$5:$BT758,"&gt;=2")&gt;1,DA757,BT758)</f>
        <v>2</v>
      </c>
      <c r="DB758" s="4">
        <f>IF(COUNTIF($BT$5:$BT758,"&gt;=2")&gt;1,DB757,BU758)</f>
        <v>0</v>
      </c>
      <c r="DC758" s="4">
        <f>IF(COUNTIF($BZ$5:$BZ758,"&gt;=2")&gt;1,DC757,BV758)</f>
        <v>0</v>
      </c>
      <c r="DD758" s="4">
        <f>IF(COUNTIF($BZ$5:$BZ758,"&gt;=2")&gt;1,DD757,BW758)</f>
        <v>0</v>
      </c>
      <c r="DE758" s="4">
        <f>IF(COUNTIF($BZ$5:$BZ758,"&gt;=2")&gt;1,DE757,BX758)</f>
        <v>320</v>
      </c>
      <c r="DF758" s="4">
        <f>IF(COUNTIF($BZ$5:$BZ758,"&gt;=2")&gt;1,DF757,BY758)</f>
        <v>77.999999999999986</v>
      </c>
      <c r="DG758" s="4">
        <f>IF(COUNTIF($BZ$5:$BZ758,"&gt;=2")&gt;1,DG757,BZ758)</f>
        <v>2</v>
      </c>
      <c r="DH758" s="4">
        <f t="shared" si="496"/>
        <v>0</v>
      </c>
      <c r="DI758" s="4">
        <f t="shared" si="497"/>
        <v>0</v>
      </c>
      <c r="DJ758" s="4">
        <f t="shared" si="498"/>
        <v>0</v>
      </c>
      <c r="DK758" s="4">
        <f t="shared" si="499"/>
        <v>286.14999999999998</v>
      </c>
      <c r="DL758" s="4">
        <f t="shared" si="500"/>
        <v>8.8500000000000085</v>
      </c>
      <c r="DM758" s="4">
        <f t="shared" si="501"/>
        <v>7</v>
      </c>
      <c r="DN758" s="4">
        <f t="shared" si="502"/>
        <v>13.999999999999998</v>
      </c>
      <c r="DO758" s="4">
        <f t="shared" si="503"/>
        <v>40</v>
      </c>
      <c r="DP758" s="4">
        <f t="shared" si="504"/>
        <v>400</v>
      </c>
      <c r="DQ758" s="4">
        <f t="shared" si="505"/>
        <v>295</v>
      </c>
      <c r="DS758" s="4">
        <v>754</v>
      </c>
      <c r="DT758" s="4">
        <f>$CK758+INDEX(节奏总纲!D$4:D$163,基础状态预估!$C$2)</f>
        <v>778.00483399593907</v>
      </c>
      <c r="DU758" s="4">
        <f>$CK758+INDEX(节奏总纲!E$4:E$163,基础状态预估!$C$2)</f>
        <v>772.28268396026408</v>
      </c>
      <c r="DV758" s="4">
        <f>$CK758+INDEX(节奏总纲!F$4:F$163,基础状态预估!$C$2)</f>
        <v>765.39220630709644</v>
      </c>
      <c r="DW758" s="4">
        <f>$CK758+INDEX(节奏总纲!G$4:G$163,基础状态预估!$C$2)</f>
        <v>757.03246816526348</v>
      </c>
      <c r="DX758" s="4">
        <f>$CK758+INDEX(节奏总纲!H$4:H$163,基础状态预估!$C$2)</f>
        <v>746.69453894381218</v>
      </c>
      <c r="DY758" s="4">
        <f t="shared" si="506"/>
        <v>11.899999999999999</v>
      </c>
      <c r="DZ758" s="4">
        <f t="shared" si="507"/>
        <v>33</v>
      </c>
      <c r="EA758" s="4">
        <f t="shared" si="508"/>
        <v>334.1</v>
      </c>
      <c r="EB758" s="4">
        <f t="shared" si="509"/>
        <v>366.15</v>
      </c>
      <c r="EC758" s="4">
        <f t="shared" si="510"/>
        <v>10.850000000000009</v>
      </c>
    </row>
    <row r="759" spans="58:133" x14ac:dyDescent="0.15">
      <c r="BF759" s="4">
        <v>755</v>
      </c>
      <c r="BG759" s="4">
        <f t="shared" si="492"/>
        <v>528.5</v>
      </c>
      <c r="BH759" s="4">
        <f t="shared" si="493"/>
        <v>226.5</v>
      </c>
      <c r="BL759" s="4">
        <f t="shared" si="481"/>
        <v>374.5</v>
      </c>
      <c r="BM759" s="4">
        <f t="shared" si="482"/>
        <v>262.14999999999998</v>
      </c>
      <c r="BN759" s="4">
        <f t="shared" si="483"/>
        <v>112.35</v>
      </c>
      <c r="BR759" s="4">
        <f t="shared" si="484"/>
        <v>478.40000000000003</v>
      </c>
      <c r="BS759" s="4">
        <f t="shared" si="485"/>
        <v>220.79999999999995</v>
      </c>
      <c r="BT759" s="4">
        <f t="shared" si="486"/>
        <v>36.800000000000004</v>
      </c>
      <c r="BX759" s="4">
        <f t="shared" si="487"/>
        <v>556.80000000000007</v>
      </c>
      <c r="BY759" s="4">
        <f t="shared" si="488"/>
        <v>135.71999999999997</v>
      </c>
      <c r="BZ759" s="4">
        <f t="shared" si="489"/>
        <v>3.48</v>
      </c>
      <c r="CD759" s="4">
        <f t="shared" si="490"/>
        <v>287.12</v>
      </c>
      <c r="CE759" s="4">
        <f t="shared" si="491"/>
        <v>8.8800000000000079</v>
      </c>
      <c r="CF759" s="4">
        <f>IF(COUNTIF($BH$5:$BH759,"&gt;=2")&lt;=1,SUM($BG759:$BK759)*C$8,CF758)</f>
        <v>151200</v>
      </c>
      <c r="CG759" s="4">
        <f>IF(COUNTIF($BN$5:$BN759,"&gt;=2")&lt;=1,SUM($BL759:$BP759)*D$8,CG758)</f>
        <v>604799.99999999988</v>
      </c>
      <c r="CH759" s="4">
        <f>IF(COUNTIF($BT$5:$BT759,"&gt;=2")&lt;=1,SUM($BQ759:$BU759)*E$8,CH758)</f>
        <v>2592000</v>
      </c>
      <c r="CI759" s="4">
        <f>IF(COUNTIF($BZ$5:$BZ759,"&gt;=2")&lt;=1,SUM($BV759:$BZ759)*F$8,CI758)</f>
        <v>34560000</v>
      </c>
      <c r="CJ759" s="4">
        <f t="shared" si="494"/>
        <v>25574400</v>
      </c>
      <c r="CK759" s="4">
        <f t="shared" si="495"/>
        <v>734.75</v>
      </c>
      <c r="CM759" s="4">
        <v>755</v>
      </c>
      <c r="CN759" s="4">
        <f>IF(COUNTIF($BH$5:$BH759,"&gt;=2")&gt;1,CN758,BG759)</f>
        <v>4.8999999999999995</v>
      </c>
      <c r="CO759" s="4">
        <f>IF(COUNTIF($BH$5:$BH759,"&gt;=2")&gt;1,CO758,BH759)</f>
        <v>2.1</v>
      </c>
      <c r="CP759" s="4">
        <f>IF(COUNTIF($BH$5:$BH759,"&gt;=2")&gt;1,CP758,BI759)</f>
        <v>0</v>
      </c>
      <c r="CQ759" s="4">
        <f>IF(COUNTIF($BH$5:$BH759,"&gt;=2")&gt;1,CQ758,BJ759)</f>
        <v>0</v>
      </c>
      <c r="CR759" s="4">
        <f>IF(COUNTIF($BH$5:$BH759,"&gt;=2")&gt;1,CR758,BK759)</f>
        <v>0</v>
      </c>
      <c r="CS759" s="4">
        <f>IF(COUNTIF($BN$5:$BN759,"&gt;=2")&gt;1,CS758,BL759)</f>
        <v>7</v>
      </c>
      <c r="CT759" s="4">
        <f>IF(COUNTIF($BN$5:$BN759,"&gt;=2")&gt;1,CT758,BM759)</f>
        <v>4.8999999999999995</v>
      </c>
      <c r="CU759" s="4">
        <f>IF(COUNTIF($BN$5:$BN759,"&gt;=2")&gt;1,CU758,BN759)</f>
        <v>2.1</v>
      </c>
      <c r="CV759" s="4">
        <f>IF(COUNTIF($BN$5:$BN759,"&gt;=2")&gt;1,CV758,BO759)</f>
        <v>0</v>
      </c>
      <c r="CW759" s="4">
        <f>IF(COUNTIF($BN$5:$BN759,"&gt;=2")&gt;1,CW758,BP759)</f>
        <v>0</v>
      </c>
      <c r="CX759" s="4">
        <f>IF(COUNTIF($BT$5:$BT759,"&gt;=2")&gt;1,CX758,BQ759)</f>
        <v>0</v>
      </c>
      <c r="CY759" s="4">
        <f>IF(COUNTIF($BT$5:$BT759,"&gt;=2")&gt;1,CY758,BR759)</f>
        <v>26</v>
      </c>
      <c r="CZ759" s="4">
        <f>IF(COUNTIF($BT$5:$BT759,"&gt;=2")&gt;1,CZ758,BS759)</f>
        <v>11.999999999999996</v>
      </c>
      <c r="DA759" s="4">
        <f>IF(COUNTIF($BT$5:$BT759,"&gt;=2")&gt;1,DA758,BT759)</f>
        <v>2</v>
      </c>
      <c r="DB759" s="4">
        <f>IF(COUNTIF($BT$5:$BT759,"&gt;=2")&gt;1,DB758,BU759)</f>
        <v>0</v>
      </c>
      <c r="DC759" s="4">
        <f>IF(COUNTIF($BZ$5:$BZ759,"&gt;=2")&gt;1,DC758,BV759)</f>
        <v>0</v>
      </c>
      <c r="DD759" s="4">
        <f>IF(COUNTIF($BZ$5:$BZ759,"&gt;=2")&gt;1,DD758,BW759)</f>
        <v>0</v>
      </c>
      <c r="DE759" s="4">
        <f>IF(COUNTIF($BZ$5:$BZ759,"&gt;=2")&gt;1,DE758,BX759)</f>
        <v>320</v>
      </c>
      <c r="DF759" s="4">
        <f>IF(COUNTIF($BZ$5:$BZ759,"&gt;=2")&gt;1,DF758,BY759)</f>
        <v>77.999999999999986</v>
      </c>
      <c r="DG759" s="4">
        <f>IF(COUNTIF($BZ$5:$BZ759,"&gt;=2")&gt;1,DG758,BZ759)</f>
        <v>2</v>
      </c>
      <c r="DH759" s="4">
        <f t="shared" si="496"/>
        <v>0</v>
      </c>
      <c r="DI759" s="4">
        <f t="shared" si="497"/>
        <v>0</v>
      </c>
      <c r="DJ759" s="4">
        <f t="shared" si="498"/>
        <v>0</v>
      </c>
      <c r="DK759" s="4">
        <f t="shared" si="499"/>
        <v>287.12</v>
      </c>
      <c r="DL759" s="4">
        <f t="shared" si="500"/>
        <v>8.8800000000000079</v>
      </c>
      <c r="DM759" s="4">
        <f t="shared" si="501"/>
        <v>7</v>
      </c>
      <c r="DN759" s="4">
        <f t="shared" si="502"/>
        <v>13.999999999999998</v>
      </c>
      <c r="DO759" s="4">
        <f t="shared" si="503"/>
        <v>40</v>
      </c>
      <c r="DP759" s="4">
        <f t="shared" si="504"/>
        <v>400</v>
      </c>
      <c r="DQ759" s="4">
        <f t="shared" si="505"/>
        <v>296</v>
      </c>
      <c r="DS759" s="4">
        <v>755</v>
      </c>
      <c r="DT759" s="4">
        <f>$CK759+INDEX(节奏总纲!D$4:D$163,基础状态预估!$C$2)</f>
        <v>779.00483399593907</v>
      </c>
      <c r="DU759" s="4">
        <f>$CK759+INDEX(节奏总纲!E$4:E$163,基础状态预估!$C$2)</f>
        <v>773.28268396026408</v>
      </c>
      <c r="DV759" s="4">
        <f>$CK759+INDEX(节奏总纲!F$4:F$163,基础状态预估!$C$2)</f>
        <v>766.39220630709644</v>
      </c>
      <c r="DW759" s="4">
        <f>$CK759+INDEX(节奏总纲!G$4:G$163,基础状态预估!$C$2)</f>
        <v>758.03246816526348</v>
      </c>
      <c r="DX759" s="4">
        <f>$CK759+INDEX(节奏总纲!H$4:H$163,基础状态预估!$C$2)</f>
        <v>747.69453894381218</v>
      </c>
      <c r="DY759" s="4">
        <f t="shared" si="506"/>
        <v>11.899999999999999</v>
      </c>
      <c r="DZ759" s="4">
        <f t="shared" si="507"/>
        <v>33</v>
      </c>
      <c r="EA759" s="4">
        <f t="shared" si="508"/>
        <v>334.1</v>
      </c>
      <c r="EB759" s="4">
        <f t="shared" si="509"/>
        <v>367.12</v>
      </c>
      <c r="EC759" s="4">
        <f t="shared" si="510"/>
        <v>10.880000000000008</v>
      </c>
    </row>
    <row r="760" spans="58:133" x14ac:dyDescent="0.15">
      <c r="BF760" s="4">
        <v>756</v>
      </c>
      <c r="BG760" s="4">
        <f t="shared" si="492"/>
        <v>529.19999999999993</v>
      </c>
      <c r="BH760" s="4">
        <f t="shared" si="493"/>
        <v>226.79999999999998</v>
      </c>
      <c r="BL760" s="4">
        <f t="shared" si="481"/>
        <v>375</v>
      </c>
      <c r="BM760" s="4">
        <f t="shared" si="482"/>
        <v>262.5</v>
      </c>
      <c r="BN760" s="4">
        <f t="shared" si="483"/>
        <v>112.5</v>
      </c>
      <c r="BR760" s="4">
        <f t="shared" si="484"/>
        <v>479.05</v>
      </c>
      <c r="BS760" s="4">
        <f t="shared" si="485"/>
        <v>221.09999999999994</v>
      </c>
      <c r="BT760" s="4">
        <f t="shared" si="486"/>
        <v>36.85</v>
      </c>
      <c r="BX760" s="4">
        <f t="shared" si="487"/>
        <v>557.6</v>
      </c>
      <c r="BY760" s="4">
        <f t="shared" si="488"/>
        <v>135.91499999999996</v>
      </c>
      <c r="BZ760" s="4">
        <f t="shared" si="489"/>
        <v>3.4849999999999999</v>
      </c>
      <c r="CD760" s="4">
        <f t="shared" si="490"/>
        <v>288.08999999999997</v>
      </c>
      <c r="CE760" s="4">
        <f t="shared" si="491"/>
        <v>8.9100000000000072</v>
      </c>
      <c r="CF760" s="4">
        <f>IF(COUNTIF($BH$5:$BH760,"&gt;=2")&lt;=1,SUM($BG760:$BK760)*C$8,CF759)</f>
        <v>151200</v>
      </c>
      <c r="CG760" s="4">
        <f>IF(COUNTIF($BN$5:$BN760,"&gt;=2")&lt;=1,SUM($BL760:$BP760)*D$8,CG759)</f>
        <v>604799.99999999988</v>
      </c>
      <c r="CH760" s="4">
        <f>IF(COUNTIF($BT$5:$BT760,"&gt;=2")&lt;=1,SUM($BQ760:$BU760)*E$8,CH759)</f>
        <v>2592000</v>
      </c>
      <c r="CI760" s="4">
        <f>IF(COUNTIF($BZ$5:$BZ760,"&gt;=2")&lt;=1,SUM($BV760:$BZ760)*F$8,CI759)</f>
        <v>34560000</v>
      </c>
      <c r="CJ760" s="4">
        <f t="shared" si="494"/>
        <v>25660800</v>
      </c>
      <c r="CK760" s="4">
        <f t="shared" si="495"/>
        <v>735.75</v>
      </c>
      <c r="CM760" s="4">
        <v>756</v>
      </c>
      <c r="CN760" s="4">
        <f>IF(COUNTIF($BH$5:$BH760,"&gt;=2")&gt;1,CN759,BG760)</f>
        <v>4.8999999999999995</v>
      </c>
      <c r="CO760" s="4">
        <f>IF(COUNTIF($BH$5:$BH760,"&gt;=2")&gt;1,CO759,BH760)</f>
        <v>2.1</v>
      </c>
      <c r="CP760" s="4">
        <f>IF(COUNTIF($BH$5:$BH760,"&gt;=2")&gt;1,CP759,BI760)</f>
        <v>0</v>
      </c>
      <c r="CQ760" s="4">
        <f>IF(COUNTIF($BH$5:$BH760,"&gt;=2")&gt;1,CQ759,BJ760)</f>
        <v>0</v>
      </c>
      <c r="CR760" s="4">
        <f>IF(COUNTIF($BH$5:$BH760,"&gt;=2")&gt;1,CR759,BK760)</f>
        <v>0</v>
      </c>
      <c r="CS760" s="4">
        <f>IF(COUNTIF($BN$5:$BN760,"&gt;=2")&gt;1,CS759,BL760)</f>
        <v>7</v>
      </c>
      <c r="CT760" s="4">
        <f>IF(COUNTIF($BN$5:$BN760,"&gt;=2")&gt;1,CT759,BM760)</f>
        <v>4.8999999999999995</v>
      </c>
      <c r="CU760" s="4">
        <f>IF(COUNTIF($BN$5:$BN760,"&gt;=2")&gt;1,CU759,BN760)</f>
        <v>2.1</v>
      </c>
      <c r="CV760" s="4">
        <f>IF(COUNTIF($BN$5:$BN760,"&gt;=2")&gt;1,CV759,BO760)</f>
        <v>0</v>
      </c>
      <c r="CW760" s="4">
        <f>IF(COUNTIF($BN$5:$BN760,"&gt;=2")&gt;1,CW759,BP760)</f>
        <v>0</v>
      </c>
      <c r="CX760" s="4">
        <f>IF(COUNTIF($BT$5:$BT760,"&gt;=2")&gt;1,CX759,BQ760)</f>
        <v>0</v>
      </c>
      <c r="CY760" s="4">
        <f>IF(COUNTIF($BT$5:$BT760,"&gt;=2")&gt;1,CY759,BR760)</f>
        <v>26</v>
      </c>
      <c r="CZ760" s="4">
        <f>IF(COUNTIF($BT$5:$BT760,"&gt;=2")&gt;1,CZ759,BS760)</f>
        <v>11.999999999999996</v>
      </c>
      <c r="DA760" s="4">
        <f>IF(COUNTIF($BT$5:$BT760,"&gt;=2")&gt;1,DA759,BT760)</f>
        <v>2</v>
      </c>
      <c r="DB760" s="4">
        <f>IF(COUNTIF($BT$5:$BT760,"&gt;=2")&gt;1,DB759,BU760)</f>
        <v>0</v>
      </c>
      <c r="DC760" s="4">
        <f>IF(COUNTIF($BZ$5:$BZ760,"&gt;=2")&gt;1,DC759,BV760)</f>
        <v>0</v>
      </c>
      <c r="DD760" s="4">
        <f>IF(COUNTIF($BZ$5:$BZ760,"&gt;=2")&gt;1,DD759,BW760)</f>
        <v>0</v>
      </c>
      <c r="DE760" s="4">
        <f>IF(COUNTIF($BZ$5:$BZ760,"&gt;=2")&gt;1,DE759,BX760)</f>
        <v>320</v>
      </c>
      <c r="DF760" s="4">
        <f>IF(COUNTIF($BZ$5:$BZ760,"&gt;=2")&gt;1,DF759,BY760)</f>
        <v>77.999999999999986</v>
      </c>
      <c r="DG760" s="4">
        <f>IF(COUNTIF($BZ$5:$BZ760,"&gt;=2")&gt;1,DG759,BZ760)</f>
        <v>2</v>
      </c>
      <c r="DH760" s="4">
        <f t="shared" si="496"/>
        <v>0</v>
      </c>
      <c r="DI760" s="4">
        <f t="shared" si="497"/>
        <v>0</v>
      </c>
      <c r="DJ760" s="4">
        <f t="shared" si="498"/>
        <v>0</v>
      </c>
      <c r="DK760" s="4">
        <f t="shared" si="499"/>
        <v>288.08999999999997</v>
      </c>
      <c r="DL760" s="4">
        <f t="shared" si="500"/>
        <v>8.9100000000000072</v>
      </c>
      <c r="DM760" s="4">
        <f t="shared" si="501"/>
        <v>7</v>
      </c>
      <c r="DN760" s="4">
        <f t="shared" si="502"/>
        <v>13.999999999999998</v>
      </c>
      <c r="DO760" s="4">
        <f t="shared" si="503"/>
        <v>40</v>
      </c>
      <c r="DP760" s="4">
        <f t="shared" si="504"/>
        <v>400</v>
      </c>
      <c r="DQ760" s="4">
        <f t="shared" si="505"/>
        <v>297</v>
      </c>
      <c r="DS760" s="4">
        <v>756</v>
      </c>
      <c r="DT760" s="4">
        <f>$CK760+INDEX(节奏总纲!D$4:D$163,基础状态预估!$C$2)</f>
        <v>780.00483399593907</v>
      </c>
      <c r="DU760" s="4">
        <f>$CK760+INDEX(节奏总纲!E$4:E$163,基础状态预估!$C$2)</f>
        <v>774.28268396026408</v>
      </c>
      <c r="DV760" s="4">
        <f>$CK760+INDEX(节奏总纲!F$4:F$163,基础状态预估!$C$2)</f>
        <v>767.39220630709644</v>
      </c>
      <c r="DW760" s="4">
        <f>$CK760+INDEX(节奏总纲!G$4:G$163,基础状态预估!$C$2)</f>
        <v>759.03246816526348</v>
      </c>
      <c r="DX760" s="4">
        <f>$CK760+INDEX(节奏总纲!H$4:H$163,基础状态预估!$C$2)</f>
        <v>748.69453894381218</v>
      </c>
      <c r="DY760" s="4">
        <f t="shared" si="506"/>
        <v>11.899999999999999</v>
      </c>
      <c r="DZ760" s="4">
        <f t="shared" si="507"/>
        <v>33</v>
      </c>
      <c r="EA760" s="4">
        <f t="shared" si="508"/>
        <v>334.1</v>
      </c>
      <c r="EB760" s="4">
        <f t="shared" si="509"/>
        <v>368.09</v>
      </c>
      <c r="EC760" s="4">
        <f t="shared" si="510"/>
        <v>10.910000000000007</v>
      </c>
    </row>
    <row r="761" spans="58:133" x14ac:dyDescent="0.15">
      <c r="BF761" s="4">
        <v>757</v>
      </c>
      <c r="BG761" s="4">
        <f t="shared" si="492"/>
        <v>529.9</v>
      </c>
      <c r="BH761" s="4">
        <f t="shared" si="493"/>
        <v>227.1</v>
      </c>
      <c r="BL761" s="4">
        <f t="shared" si="481"/>
        <v>375.5</v>
      </c>
      <c r="BM761" s="4">
        <f t="shared" si="482"/>
        <v>262.84999999999997</v>
      </c>
      <c r="BN761" s="4">
        <f t="shared" si="483"/>
        <v>112.64999999999999</v>
      </c>
      <c r="BR761" s="4">
        <f t="shared" si="484"/>
        <v>479.7</v>
      </c>
      <c r="BS761" s="4">
        <f t="shared" si="485"/>
        <v>221.39999999999995</v>
      </c>
      <c r="BT761" s="4">
        <f t="shared" si="486"/>
        <v>36.9</v>
      </c>
      <c r="BX761" s="4">
        <f t="shared" si="487"/>
        <v>558.4</v>
      </c>
      <c r="BY761" s="4">
        <f t="shared" si="488"/>
        <v>136.10999999999996</v>
      </c>
      <c r="BZ761" s="4">
        <f t="shared" si="489"/>
        <v>3.49</v>
      </c>
      <c r="CD761" s="4">
        <f t="shared" si="490"/>
        <v>289.06</v>
      </c>
      <c r="CE761" s="4">
        <f t="shared" si="491"/>
        <v>8.9400000000000084</v>
      </c>
      <c r="CF761" s="4">
        <f>IF(COUNTIF($BH$5:$BH761,"&gt;=2")&lt;=1,SUM($BG761:$BK761)*C$8,CF760)</f>
        <v>151200</v>
      </c>
      <c r="CG761" s="4">
        <f>IF(COUNTIF($BN$5:$BN761,"&gt;=2")&lt;=1,SUM($BL761:$BP761)*D$8,CG760)</f>
        <v>604799.99999999988</v>
      </c>
      <c r="CH761" s="4">
        <f>IF(COUNTIF($BT$5:$BT761,"&gt;=2")&lt;=1,SUM($BQ761:$BU761)*E$8,CH760)</f>
        <v>2592000</v>
      </c>
      <c r="CI761" s="4">
        <f>IF(COUNTIF($BZ$5:$BZ761,"&gt;=2")&lt;=1,SUM($BV761:$BZ761)*F$8,CI760)</f>
        <v>34560000</v>
      </c>
      <c r="CJ761" s="4">
        <f t="shared" si="494"/>
        <v>25747200</v>
      </c>
      <c r="CK761" s="4">
        <f t="shared" si="495"/>
        <v>736.75</v>
      </c>
      <c r="CM761" s="4">
        <v>757</v>
      </c>
      <c r="CN761" s="4">
        <f>IF(COUNTIF($BH$5:$BH761,"&gt;=2")&gt;1,CN760,BG761)</f>
        <v>4.8999999999999995</v>
      </c>
      <c r="CO761" s="4">
        <f>IF(COUNTIF($BH$5:$BH761,"&gt;=2")&gt;1,CO760,BH761)</f>
        <v>2.1</v>
      </c>
      <c r="CP761" s="4">
        <f>IF(COUNTIF($BH$5:$BH761,"&gt;=2")&gt;1,CP760,BI761)</f>
        <v>0</v>
      </c>
      <c r="CQ761" s="4">
        <f>IF(COUNTIF($BH$5:$BH761,"&gt;=2")&gt;1,CQ760,BJ761)</f>
        <v>0</v>
      </c>
      <c r="CR761" s="4">
        <f>IF(COUNTIF($BH$5:$BH761,"&gt;=2")&gt;1,CR760,BK761)</f>
        <v>0</v>
      </c>
      <c r="CS761" s="4">
        <f>IF(COUNTIF($BN$5:$BN761,"&gt;=2")&gt;1,CS760,BL761)</f>
        <v>7</v>
      </c>
      <c r="CT761" s="4">
        <f>IF(COUNTIF($BN$5:$BN761,"&gt;=2")&gt;1,CT760,BM761)</f>
        <v>4.8999999999999995</v>
      </c>
      <c r="CU761" s="4">
        <f>IF(COUNTIF($BN$5:$BN761,"&gt;=2")&gt;1,CU760,BN761)</f>
        <v>2.1</v>
      </c>
      <c r="CV761" s="4">
        <f>IF(COUNTIF($BN$5:$BN761,"&gt;=2")&gt;1,CV760,BO761)</f>
        <v>0</v>
      </c>
      <c r="CW761" s="4">
        <f>IF(COUNTIF($BN$5:$BN761,"&gt;=2")&gt;1,CW760,BP761)</f>
        <v>0</v>
      </c>
      <c r="CX761" s="4">
        <f>IF(COUNTIF($BT$5:$BT761,"&gt;=2")&gt;1,CX760,BQ761)</f>
        <v>0</v>
      </c>
      <c r="CY761" s="4">
        <f>IF(COUNTIF($BT$5:$BT761,"&gt;=2")&gt;1,CY760,BR761)</f>
        <v>26</v>
      </c>
      <c r="CZ761" s="4">
        <f>IF(COUNTIF($BT$5:$BT761,"&gt;=2")&gt;1,CZ760,BS761)</f>
        <v>11.999999999999996</v>
      </c>
      <c r="DA761" s="4">
        <f>IF(COUNTIF($BT$5:$BT761,"&gt;=2")&gt;1,DA760,BT761)</f>
        <v>2</v>
      </c>
      <c r="DB761" s="4">
        <f>IF(COUNTIF($BT$5:$BT761,"&gt;=2")&gt;1,DB760,BU761)</f>
        <v>0</v>
      </c>
      <c r="DC761" s="4">
        <f>IF(COUNTIF($BZ$5:$BZ761,"&gt;=2")&gt;1,DC760,BV761)</f>
        <v>0</v>
      </c>
      <c r="DD761" s="4">
        <f>IF(COUNTIF($BZ$5:$BZ761,"&gt;=2")&gt;1,DD760,BW761)</f>
        <v>0</v>
      </c>
      <c r="DE761" s="4">
        <f>IF(COUNTIF($BZ$5:$BZ761,"&gt;=2")&gt;1,DE760,BX761)</f>
        <v>320</v>
      </c>
      <c r="DF761" s="4">
        <f>IF(COUNTIF($BZ$5:$BZ761,"&gt;=2")&gt;1,DF760,BY761)</f>
        <v>77.999999999999986</v>
      </c>
      <c r="DG761" s="4">
        <f>IF(COUNTIF($BZ$5:$BZ761,"&gt;=2")&gt;1,DG760,BZ761)</f>
        <v>2</v>
      </c>
      <c r="DH761" s="4">
        <f t="shared" si="496"/>
        <v>0</v>
      </c>
      <c r="DI761" s="4">
        <f t="shared" si="497"/>
        <v>0</v>
      </c>
      <c r="DJ761" s="4">
        <f t="shared" si="498"/>
        <v>0</v>
      </c>
      <c r="DK761" s="4">
        <f t="shared" si="499"/>
        <v>289.06</v>
      </c>
      <c r="DL761" s="4">
        <f t="shared" si="500"/>
        <v>8.9400000000000084</v>
      </c>
      <c r="DM761" s="4">
        <f t="shared" si="501"/>
        <v>7</v>
      </c>
      <c r="DN761" s="4">
        <f t="shared" si="502"/>
        <v>13.999999999999998</v>
      </c>
      <c r="DO761" s="4">
        <f t="shared" si="503"/>
        <v>40</v>
      </c>
      <c r="DP761" s="4">
        <f t="shared" si="504"/>
        <v>400</v>
      </c>
      <c r="DQ761" s="4">
        <f t="shared" si="505"/>
        <v>298</v>
      </c>
      <c r="DS761" s="4">
        <v>757</v>
      </c>
      <c r="DT761" s="4">
        <f>$CK761+INDEX(节奏总纲!D$4:D$163,基础状态预估!$C$2)</f>
        <v>781.00483399593907</v>
      </c>
      <c r="DU761" s="4">
        <f>$CK761+INDEX(节奏总纲!E$4:E$163,基础状态预估!$C$2)</f>
        <v>775.28268396026408</v>
      </c>
      <c r="DV761" s="4">
        <f>$CK761+INDEX(节奏总纲!F$4:F$163,基础状态预估!$C$2)</f>
        <v>768.39220630709644</v>
      </c>
      <c r="DW761" s="4">
        <f>$CK761+INDEX(节奏总纲!G$4:G$163,基础状态预估!$C$2)</f>
        <v>760.03246816526348</v>
      </c>
      <c r="DX761" s="4">
        <f>$CK761+INDEX(节奏总纲!H$4:H$163,基础状态预估!$C$2)</f>
        <v>749.69453894381218</v>
      </c>
      <c r="DY761" s="4">
        <f t="shared" si="506"/>
        <v>11.899999999999999</v>
      </c>
      <c r="DZ761" s="4">
        <f t="shared" si="507"/>
        <v>33</v>
      </c>
      <c r="EA761" s="4">
        <f t="shared" si="508"/>
        <v>334.1</v>
      </c>
      <c r="EB761" s="4">
        <f t="shared" si="509"/>
        <v>369.06</v>
      </c>
      <c r="EC761" s="4">
        <f t="shared" si="510"/>
        <v>10.940000000000008</v>
      </c>
    </row>
    <row r="762" spans="58:133" x14ac:dyDescent="0.15">
      <c r="BF762" s="4">
        <v>758</v>
      </c>
      <c r="BG762" s="4">
        <f t="shared" si="492"/>
        <v>530.6</v>
      </c>
      <c r="BH762" s="4">
        <f t="shared" si="493"/>
        <v>227.4</v>
      </c>
      <c r="BL762" s="4">
        <f t="shared" si="481"/>
        <v>376</v>
      </c>
      <c r="BM762" s="4">
        <f t="shared" si="482"/>
        <v>263.2</v>
      </c>
      <c r="BN762" s="4">
        <f t="shared" si="483"/>
        <v>112.8</v>
      </c>
      <c r="BR762" s="4">
        <f t="shared" si="484"/>
        <v>480.35</v>
      </c>
      <c r="BS762" s="4">
        <f t="shared" si="485"/>
        <v>221.69999999999996</v>
      </c>
      <c r="BT762" s="4">
        <f t="shared" si="486"/>
        <v>36.950000000000003</v>
      </c>
      <c r="BX762" s="4">
        <f t="shared" si="487"/>
        <v>559.20000000000005</v>
      </c>
      <c r="BY762" s="4">
        <f t="shared" si="488"/>
        <v>136.30499999999998</v>
      </c>
      <c r="BZ762" s="4">
        <f t="shared" si="489"/>
        <v>3.4950000000000001</v>
      </c>
      <c r="CD762" s="4">
        <f t="shared" si="490"/>
        <v>290.02999999999997</v>
      </c>
      <c r="CE762" s="4">
        <f t="shared" si="491"/>
        <v>8.9700000000000077</v>
      </c>
      <c r="CF762" s="4">
        <f>IF(COUNTIF($BH$5:$BH762,"&gt;=2")&lt;=1,SUM($BG762:$BK762)*C$8,CF761)</f>
        <v>151200</v>
      </c>
      <c r="CG762" s="4">
        <f>IF(COUNTIF($BN$5:$BN762,"&gt;=2")&lt;=1,SUM($BL762:$BP762)*D$8,CG761)</f>
        <v>604799.99999999988</v>
      </c>
      <c r="CH762" s="4">
        <f>IF(COUNTIF($BT$5:$BT762,"&gt;=2")&lt;=1,SUM($BQ762:$BU762)*E$8,CH761)</f>
        <v>2592000</v>
      </c>
      <c r="CI762" s="4">
        <f>IF(COUNTIF($BZ$5:$BZ762,"&gt;=2")&lt;=1,SUM($BV762:$BZ762)*F$8,CI761)</f>
        <v>34560000</v>
      </c>
      <c r="CJ762" s="4">
        <f t="shared" si="494"/>
        <v>25833600</v>
      </c>
      <c r="CK762" s="4">
        <f t="shared" si="495"/>
        <v>737.75</v>
      </c>
      <c r="CM762" s="4">
        <v>758</v>
      </c>
      <c r="CN762" s="4">
        <f>IF(COUNTIF($BH$5:$BH762,"&gt;=2")&gt;1,CN761,BG762)</f>
        <v>4.8999999999999995</v>
      </c>
      <c r="CO762" s="4">
        <f>IF(COUNTIF($BH$5:$BH762,"&gt;=2")&gt;1,CO761,BH762)</f>
        <v>2.1</v>
      </c>
      <c r="CP762" s="4">
        <f>IF(COUNTIF($BH$5:$BH762,"&gt;=2")&gt;1,CP761,BI762)</f>
        <v>0</v>
      </c>
      <c r="CQ762" s="4">
        <f>IF(COUNTIF($BH$5:$BH762,"&gt;=2")&gt;1,CQ761,BJ762)</f>
        <v>0</v>
      </c>
      <c r="CR762" s="4">
        <f>IF(COUNTIF($BH$5:$BH762,"&gt;=2")&gt;1,CR761,BK762)</f>
        <v>0</v>
      </c>
      <c r="CS762" s="4">
        <f>IF(COUNTIF($BN$5:$BN762,"&gt;=2")&gt;1,CS761,BL762)</f>
        <v>7</v>
      </c>
      <c r="CT762" s="4">
        <f>IF(COUNTIF($BN$5:$BN762,"&gt;=2")&gt;1,CT761,BM762)</f>
        <v>4.8999999999999995</v>
      </c>
      <c r="CU762" s="4">
        <f>IF(COUNTIF($BN$5:$BN762,"&gt;=2")&gt;1,CU761,BN762)</f>
        <v>2.1</v>
      </c>
      <c r="CV762" s="4">
        <f>IF(COUNTIF($BN$5:$BN762,"&gt;=2")&gt;1,CV761,BO762)</f>
        <v>0</v>
      </c>
      <c r="CW762" s="4">
        <f>IF(COUNTIF($BN$5:$BN762,"&gt;=2")&gt;1,CW761,BP762)</f>
        <v>0</v>
      </c>
      <c r="CX762" s="4">
        <f>IF(COUNTIF($BT$5:$BT762,"&gt;=2")&gt;1,CX761,BQ762)</f>
        <v>0</v>
      </c>
      <c r="CY762" s="4">
        <f>IF(COUNTIF($BT$5:$BT762,"&gt;=2")&gt;1,CY761,BR762)</f>
        <v>26</v>
      </c>
      <c r="CZ762" s="4">
        <f>IF(COUNTIF($BT$5:$BT762,"&gt;=2")&gt;1,CZ761,BS762)</f>
        <v>11.999999999999996</v>
      </c>
      <c r="DA762" s="4">
        <f>IF(COUNTIF($BT$5:$BT762,"&gt;=2")&gt;1,DA761,BT762)</f>
        <v>2</v>
      </c>
      <c r="DB762" s="4">
        <f>IF(COUNTIF($BT$5:$BT762,"&gt;=2")&gt;1,DB761,BU762)</f>
        <v>0</v>
      </c>
      <c r="DC762" s="4">
        <f>IF(COUNTIF($BZ$5:$BZ762,"&gt;=2")&gt;1,DC761,BV762)</f>
        <v>0</v>
      </c>
      <c r="DD762" s="4">
        <f>IF(COUNTIF($BZ$5:$BZ762,"&gt;=2")&gt;1,DD761,BW762)</f>
        <v>0</v>
      </c>
      <c r="DE762" s="4">
        <f>IF(COUNTIF($BZ$5:$BZ762,"&gt;=2")&gt;1,DE761,BX762)</f>
        <v>320</v>
      </c>
      <c r="DF762" s="4">
        <f>IF(COUNTIF($BZ$5:$BZ762,"&gt;=2")&gt;1,DF761,BY762)</f>
        <v>77.999999999999986</v>
      </c>
      <c r="DG762" s="4">
        <f>IF(COUNTIF($BZ$5:$BZ762,"&gt;=2")&gt;1,DG761,BZ762)</f>
        <v>2</v>
      </c>
      <c r="DH762" s="4">
        <f t="shared" si="496"/>
        <v>0</v>
      </c>
      <c r="DI762" s="4">
        <f t="shared" si="497"/>
        <v>0</v>
      </c>
      <c r="DJ762" s="4">
        <f t="shared" si="498"/>
        <v>0</v>
      </c>
      <c r="DK762" s="4">
        <f t="shared" si="499"/>
        <v>290.02999999999997</v>
      </c>
      <c r="DL762" s="4">
        <f t="shared" si="500"/>
        <v>8.9700000000000077</v>
      </c>
      <c r="DM762" s="4">
        <f t="shared" si="501"/>
        <v>7</v>
      </c>
      <c r="DN762" s="4">
        <f t="shared" si="502"/>
        <v>13.999999999999998</v>
      </c>
      <c r="DO762" s="4">
        <f t="shared" si="503"/>
        <v>40</v>
      </c>
      <c r="DP762" s="4">
        <f t="shared" si="504"/>
        <v>400</v>
      </c>
      <c r="DQ762" s="4">
        <f t="shared" si="505"/>
        <v>299</v>
      </c>
      <c r="DS762" s="4">
        <v>758</v>
      </c>
      <c r="DT762" s="4">
        <f>$CK762+INDEX(节奏总纲!D$4:D$163,基础状态预估!$C$2)</f>
        <v>782.00483399593907</v>
      </c>
      <c r="DU762" s="4">
        <f>$CK762+INDEX(节奏总纲!E$4:E$163,基础状态预估!$C$2)</f>
        <v>776.28268396026408</v>
      </c>
      <c r="DV762" s="4">
        <f>$CK762+INDEX(节奏总纲!F$4:F$163,基础状态预估!$C$2)</f>
        <v>769.39220630709644</v>
      </c>
      <c r="DW762" s="4">
        <f>$CK762+INDEX(节奏总纲!G$4:G$163,基础状态预估!$C$2)</f>
        <v>761.03246816526348</v>
      </c>
      <c r="DX762" s="4">
        <f>$CK762+INDEX(节奏总纲!H$4:H$163,基础状态预估!$C$2)</f>
        <v>750.69453894381218</v>
      </c>
      <c r="DY762" s="4">
        <f t="shared" si="506"/>
        <v>11.899999999999999</v>
      </c>
      <c r="DZ762" s="4">
        <f t="shared" si="507"/>
        <v>33</v>
      </c>
      <c r="EA762" s="4">
        <f t="shared" si="508"/>
        <v>334.1</v>
      </c>
      <c r="EB762" s="4">
        <f t="shared" si="509"/>
        <v>370.03</v>
      </c>
      <c r="EC762" s="4">
        <f t="shared" si="510"/>
        <v>10.970000000000008</v>
      </c>
    </row>
    <row r="763" spans="58:133" x14ac:dyDescent="0.15">
      <c r="BF763" s="4">
        <v>759</v>
      </c>
      <c r="BG763" s="4">
        <f t="shared" si="492"/>
        <v>531.29999999999995</v>
      </c>
      <c r="BH763" s="4">
        <f t="shared" si="493"/>
        <v>227.7</v>
      </c>
      <c r="BL763" s="4">
        <f t="shared" si="481"/>
        <v>376.5</v>
      </c>
      <c r="BM763" s="4">
        <f t="shared" si="482"/>
        <v>263.55</v>
      </c>
      <c r="BN763" s="4">
        <f t="shared" si="483"/>
        <v>112.95</v>
      </c>
      <c r="BR763" s="4">
        <f t="shared" si="484"/>
        <v>481</v>
      </c>
      <c r="BS763" s="4">
        <f t="shared" si="485"/>
        <v>221.99999999999994</v>
      </c>
      <c r="BT763" s="4">
        <f t="shared" si="486"/>
        <v>37</v>
      </c>
      <c r="BX763" s="4">
        <f t="shared" si="487"/>
        <v>560</v>
      </c>
      <c r="BY763" s="4">
        <f t="shared" si="488"/>
        <v>136.49999999999997</v>
      </c>
      <c r="BZ763" s="4">
        <f t="shared" si="489"/>
        <v>3.5</v>
      </c>
      <c r="CD763" s="4">
        <f t="shared" si="490"/>
        <v>291</v>
      </c>
      <c r="CE763" s="4">
        <f t="shared" si="491"/>
        <v>9.0000000000000071</v>
      </c>
      <c r="CF763" s="4">
        <f>IF(COUNTIF($BH$5:$BH763,"&gt;=2")&lt;=1,SUM($BG763:$BK763)*C$8,CF762)</f>
        <v>151200</v>
      </c>
      <c r="CG763" s="4">
        <f>IF(COUNTIF($BN$5:$BN763,"&gt;=2")&lt;=1,SUM($BL763:$BP763)*D$8,CG762)</f>
        <v>604799.99999999988</v>
      </c>
      <c r="CH763" s="4">
        <f>IF(COUNTIF($BT$5:$BT763,"&gt;=2")&lt;=1,SUM($BQ763:$BU763)*E$8,CH762)</f>
        <v>2592000</v>
      </c>
      <c r="CI763" s="4">
        <f>IF(COUNTIF($BZ$5:$BZ763,"&gt;=2")&lt;=1,SUM($BV763:$BZ763)*F$8,CI762)</f>
        <v>34560000</v>
      </c>
      <c r="CJ763" s="4">
        <f t="shared" si="494"/>
        <v>25920000</v>
      </c>
      <c r="CK763" s="4">
        <f t="shared" si="495"/>
        <v>738.75</v>
      </c>
      <c r="CM763" s="4">
        <v>759</v>
      </c>
      <c r="CN763" s="4">
        <f>IF(COUNTIF($BH$5:$BH763,"&gt;=2")&gt;1,CN762,BG763)</f>
        <v>4.8999999999999995</v>
      </c>
      <c r="CO763" s="4">
        <f>IF(COUNTIF($BH$5:$BH763,"&gt;=2")&gt;1,CO762,BH763)</f>
        <v>2.1</v>
      </c>
      <c r="CP763" s="4">
        <f>IF(COUNTIF($BH$5:$BH763,"&gt;=2")&gt;1,CP762,BI763)</f>
        <v>0</v>
      </c>
      <c r="CQ763" s="4">
        <f>IF(COUNTIF($BH$5:$BH763,"&gt;=2")&gt;1,CQ762,BJ763)</f>
        <v>0</v>
      </c>
      <c r="CR763" s="4">
        <f>IF(COUNTIF($BH$5:$BH763,"&gt;=2")&gt;1,CR762,BK763)</f>
        <v>0</v>
      </c>
      <c r="CS763" s="4">
        <f>IF(COUNTIF($BN$5:$BN763,"&gt;=2")&gt;1,CS762,BL763)</f>
        <v>7</v>
      </c>
      <c r="CT763" s="4">
        <f>IF(COUNTIF($BN$5:$BN763,"&gt;=2")&gt;1,CT762,BM763)</f>
        <v>4.8999999999999995</v>
      </c>
      <c r="CU763" s="4">
        <f>IF(COUNTIF($BN$5:$BN763,"&gt;=2")&gt;1,CU762,BN763)</f>
        <v>2.1</v>
      </c>
      <c r="CV763" s="4">
        <f>IF(COUNTIF($BN$5:$BN763,"&gt;=2")&gt;1,CV762,BO763)</f>
        <v>0</v>
      </c>
      <c r="CW763" s="4">
        <f>IF(COUNTIF($BN$5:$BN763,"&gt;=2")&gt;1,CW762,BP763)</f>
        <v>0</v>
      </c>
      <c r="CX763" s="4">
        <f>IF(COUNTIF($BT$5:$BT763,"&gt;=2")&gt;1,CX762,BQ763)</f>
        <v>0</v>
      </c>
      <c r="CY763" s="4">
        <f>IF(COUNTIF($BT$5:$BT763,"&gt;=2")&gt;1,CY762,BR763)</f>
        <v>26</v>
      </c>
      <c r="CZ763" s="4">
        <f>IF(COUNTIF($BT$5:$BT763,"&gt;=2")&gt;1,CZ762,BS763)</f>
        <v>11.999999999999996</v>
      </c>
      <c r="DA763" s="4">
        <f>IF(COUNTIF($BT$5:$BT763,"&gt;=2")&gt;1,DA762,BT763)</f>
        <v>2</v>
      </c>
      <c r="DB763" s="4">
        <f>IF(COUNTIF($BT$5:$BT763,"&gt;=2")&gt;1,DB762,BU763)</f>
        <v>0</v>
      </c>
      <c r="DC763" s="4">
        <f>IF(COUNTIF($BZ$5:$BZ763,"&gt;=2")&gt;1,DC762,BV763)</f>
        <v>0</v>
      </c>
      <c r="DD763" s="4">
        <f>IF(COUNTIF($BZ$5:$BZ763,"&gt;=2")&gt;1,DD762,BW763)</f>
        <v>0</v>
      </c>
      <c r="DE763" s="4">
        <f>IF(COUNTIF($BZ$5:$BZ763,"&gt;=2")&gt;1,DE762,BX763)</f>
        <v>320</v>
      </c>
      <c r="DF763" s="4">
        <f>IF(COUNTIF($BZ$5:$BZ763,"&gt;=2")&gt;1,DF762,BY763)</f>
        <v>77.999999999999986</v>
      </c>
      <c r="DG763" s="4">
        <f>IF(COUNTIF($BZ$5:$BZ763,"&gt;=2")&gt;1,DG762,BZ763)</f>
        <v>2</v>
      </c>
      <c r="DH763" s="4">
        <f t="shared" si="496"/>
        <v>0</v>
      </c>
      <c r="DI763" s="4">
        <f t="shared" si="497"/>
        <v>0</v>
      </c>
      <c r="DJ763" s="4">
        <f t="shared" si="498"/>
        <v>0</v>
      </c>
      <c r="DK763" s="4">
        <f t="shared" si="499"/>
        <v>291</v>
      </c>
      <c r="DL763" s="4">
        <f t="shared" si="500"/>
        <v>9.0000000000000071</v>
      </c>
      <c r="DM763" s="4">
        <f t="shared" si="501"/>
        <v>7</v>
      </c>
      <c r="DN763" s="4">
        <f t="shared" si="502"/>
        <v>13.999999999999998</v>
      </c>
      <c r="DO763" s="4">
        <f t="shared" si="503"/>
        <v>40</v>
      </c>
      <c r="DP763" s="4">
        <f t="shared" si="504"/>
        <v>400</v>
      </c>
      <c r="DQ763" s="4">
        <f t="shared" si="505"/>
        <v>300</v>
      </c>
      <c r="DS763" s="4">
        <v>759</v>
      </c>
      <c r="DT763" s="4">
        <f>$CK763+INDEX(节奏总纲!D$4:D$163,基础状态预估!$C$2)</f>
        <v>783.00483399593907</v>
      </c>
      <c r="DU763" s="4">
        <f>$CK763+INDEX(节奏总纲!E$4:E$163,基础状态预估!$C$2)</f>
        <v>777.28268396026408</v>
      </c>
      <c r="DV763" s="4">
        <f>$CK763+INDEX(节奏总纲!F$4:F$163,基础状态预估!$C$2)</f>
        <v>770.39220630709644</v>
      </c>
      <c r="DW763" s="4">
        <f>$CK763+INDEX(节奏总纲!G$4:G$163,基础状态预估!$C$2)</f>
        <v>762.03246816526348</v>
      </c>
      <c r="DX763" s="4">
        <f>$CK763+INDEX(节奏总纲!H$4:H$163,基础状态预估!$C$2)</f>
        <v>751.69453894381218</v>
      </c>
      <c r="DY763" s="4">
        <f t="shared" si="506"/>
        <v>11.899999999999999</v>
      </c>
      <c r="DZ763" s="4">
        <f t="shared" si="507"/>
        <v>33</v>
      </c>
      <c r="EA763" s="4">
        <f t="shared" si="508"/>
        <v>334.1</v>
      </c>
      <c r="EB763" s="4">
        <f t="shared" si="509"/>
        <v>371</v>
      </c>
      <c r="EC763" s="4">
        <f t="shared" si="510"/>
        <v>11.000000000000007</v>
      </c>
    </row>
    <row r="764" spans="58:133" x14ac:dyDescent="0.15">
      <c r="BF764" s="4">
        <v>760</v>
      </c>
      <c r="BG764" s="4">
        <f t="shared" si="492"/>
        <v>532</v>
      </c>
      <c r="BH764" s="4">
        <f t="shared" si="493"/>
        <v>228</v>
      </c>
      <c r="BL764" s="4">
        <f t="shared" si="481"/>
        <v>377</v>
      </c>
      <c r="BM764" s="4">
        <f t="shared" si="482"/>
        <v>263.89999999999998</v>
      </c>
      <c r="BN764" s="4">
        <f t="shared" si="483"/>
        <v>113.1</v>
      </c>
      <c r="BR764" s="4">
        <f t="shared" si="484"/>
        <v>481.65000000000003</v>
      </c>
      <c r="BS764" s="4">
        <f t="shared" si="485"/>
        <v>222.29999999999995</v>
      </c>
      <c r="BT764" s="4">
        <f t="shared" si="486"/>
        <v>37.050000000000004</v>
      </c>
      <c r="BX764" s="4">
        <f t="shared" si="487"/>
        <v>560.80000000000007</v>
      </c>
      <c r="BY764" s="4">
        <f t="shared" si="488"/>
        <v>136.69499999999996</v>
      </c>
      <c r="BZ764" s="4">
        <f t="shared" si="489"/>
        <v>3.5049999999999999</v>
      </c>
      <c r="CD764" s="4">
        <f t="shared" si="490"/>
        <v>291.96999999999997</v>
      </c>
      <c r="CE764" s="4">
        <f t="shared" si="491"/>
        <v>9.0300000000000082</v>
      </c>
      <c r="CF764" s="4">
        <f>IF(COUNTIF($BH$5:$BH764,"&gt;=2")&lt;=1,SUM($BG764:$BK764)*C$8,CF763)</f>
        <v>151200</v>
      </c>
      <c r="CG764" s="4">
        <f>IF(COUNTIF($BN$5:$BN764,"&gt;=2")&lt;=1,SUM($BL764:$BP764)*D$8,CG763)</f>
        <v>604799.99999999988</v>
      </c>
      <c r="CH764" s="4">
        <f>IF(COUNTIF($BT$5:$BT764,"&gt;=2")&lt;=1,SUM($BQ764:$BU764)*E$8,CH763)</f>
        <v>2592000</v>
      </c>
      <c r="CI764" s="4">
        <f>IF(COUNTIF($BZ$5:$BZ764,"&gt;=2")&lt;=1,SUM($BV764:$BZ764)*F$8,CI763)</f>
        <v>34560000</v>
      </c>
      <c r="CJ764" s="4">
        <f t="shared" si="494"/>
        <v>26006400</v>
      </c>
      <c r="CK764" s="4">
        <f t="shared" si="495"/>
        <v>739.75</v>
      </c>
      <c r="CM764" s="4">
        <v>760</v>
      </c>
      <c r="CN764" s="4">
        <f>IF(COUNTIF($BH$5:$BH764,"&gt;=2")&gt;1,CN763,BG764)</f>
        <v>4.8999999999999995</v>
      </c>
      <c r="CO764" s="4">
        <f>IF(COUNTIF($BH$5:$BH764,"&gt;=2")&gt;1,CO763,BH764)</f>
        <v>2.1</v>
      </c>
      <c r="CP764" s="4">
        <f>IF(COUNTIF($BH$5:$BH764,"&gt;=2")&gt;1,CP763,BI764)</f>
        <v>0</v>
      </c>
      <c r="CQ764" s="4">
        <f>IF(COUNTIF($BH$5:$BH764,"&gt;=2")&gt;1,CQ763,BJ764)</f>
        <v>0</v>
      </c>
      <c r="CR764" s="4">
        <f>IF(COUNTIF($BH$5:$BH764,"&gt;=2")&gt;1,CR763,BK764)</f>
        <v>0</v>
      </c>
      <c r="CS764" s="4">
        <f>IF(COUNTIF($BN$5:$BN764,"&gt;=2")&gt;1,CS763,BL764)</f>
        <v>7</v>
      </c>
      <c r="CT764" s="4">
        <f>IF(COUNTIF($BN$5:$BN764,"&gt;=2")&gt;1,CT763,BM764)</f>
        <v>4.8999999999999995</v>
      </c>
      <c r="CU764" s="4">
        <f>IF(COUNTIF($BN$5:$BN764,"&gt;=2")&gt;1,CU763,BN764)</f>
        <v>2.1</v>
      </c>
      <c r="CV764" s="4">
        <f>IF(COUNTIF($BN$5:$BN764,"&gt;=2")&gt;1,CV763,BO764)</f>
        <v>0</v>
      </c>
      <c r="CW764" s="4">
        <f>IF(COUNTIF($BN$5:$BN764,"&gt;=2")&gt;1,CW763,BP764)</f>
        <v>0</v>
      </c>
      <c r="CX764" s="4">
        <f>IF(COUNTIF($BT$5:$BT764,"&gt;=2")&gt;1,CX763,BQ764)</f>
        <v>0</v>
      </c>
      <c r="CY764" s="4">
        <f>IF(COUNTIF($BT$5:$BT764,"&gt;=2")&gt;1,CY763,BR764)</f>
        <v>26</v>
      </c>
      <c r="CZ764" s="4">
        <f>IF(COUNTIF($BT$5:$BT764,"&gt;=2")&gt;1,CZ763,BS764)</f>
        <v>11.999999999999996</v>
      </c>
      <c r="DA764" s="4">
        <f>IF(COUNTIF($BT$5:$BT764,"&gt;=2")&gt;1,DA763,BT764)</f>
        <v>2</v>
      </c>
      <c r="DB764" s="4">
        <f>IF(COUNTIF($BT$5:$BT764,"&gt;=2")&gt;1,DB763,BU764)</f>
        <v>0</v>
      </c>
      <c r="DC764" s="4">
        <f>IF(COUNTIF($BZ$5:$BZ764,"&gt;=2")&gt;1,DC763,BV764)</f>
        <v>0</v>
      </c>
      <c r="DD764" s="4">
        <f>IF(COUNTIF($BZ$5:$BZ764,"&gt;=2")&gt;1,DD763,BW764)</f>
        <v>0</v>
      </c>
      <c r="DE764" s="4">
        <f>IF(COUNTIF($BZ$5:$BZ764,"&gt;=2")&gt;1,DE763,BX764)</f>
        <v>320</v>
      </c>
      <c r="DF764" s="4">
        <f>IF(COUNTIF($BZ$5:$BZ764,"&gt;=2")&gt;1,DF763,BY764)</f>
        <v>77.999999999999986</v>
      </c>
      <c r="DG764" s="4">
        <f>IF(COUNTIF($BZ$5:$BZ764,"&gt;=2")&gt;1,DG763,BZ764)</f>
        <v>2</v>
      </c>
      <c r="DH764" s="4">
        <f t="shared" si="496"/>
        <v>0</v>
      </c>
      <c r="DI764" s="4">
        <f t="shared" si="497"/>
        <v>0</v>
      </c>
      <c r="DJ764" s="4">
        <f t="shared" si="498"/>
        <v>0</v>
      </c>
      <c r="DK764" s="4">
        <f t="shared" si="499"/>
        <v>291.96999999999997</v>
      </c>
      <c r="DL764" s="4">
        <f t="shared" si="500"/>
        <v>9.0300000000000082</v>
      </c>
      <c r="DM764" s="4">
        <f t="shared" si="501"/>
        <v>7</v>
      </c>
      <c r="DN764" s="4">
        <f t="shared" si="502"/>
        <v>13.999999999999998</v>
      </c>
      <c r="DO764" s="4">
        <f t="shared" si="503"/>
        <v>40</v>
      </c>
      <c r="DP764" s="4">
        <f t="shared" si="504"/>
        <v>400</v>
      </c>
      <c r="DQ764" s="4">
        <f t="shared" si="505"/>
        <v>301</v>
      </c>
      <c r="DS764" s="4">
        <v>760</v>
      </c>
      <c r="DT764" s="4">
        <f>$CK764+INDEX(节奏总纲!D$4:D$163,基础状态预估!$C$2)</f>
        <v>784.00483399593907</v>
      </c>
      <c r="DU764" s="4">
        <f>$CK764+INDEX(节奏总纲!E$4:E$163,基础状态预估!$C$2)</f>
        <v>778.28268396026408</v>
      </c>
      <c r="DV764" s="4">
        <f>$CK764+INDEX(节奏总纲!F$4:F$163,基础状态预估!$C$2)</f>
        <v>771.39220630709644</v>
      </c>
      <c r="DW764" s="4">
        <f>$CK764+INDEX(节奏总纲!G$4:G$163,基础状态预估!$C$2)</f>
        <v>763.03246816526348</v>
      </c>
      <c r="DX764" s="4">
        <f>$CK764+INDEX(节奏总纲!H$4:H$163,基础状态预估!$C$2)</f>
        <v>752.69453894381218</v>
      </c>
      <c r="DY764" s="4">
        <f t="shared" si="506"/>
        <v>11.899999999999999</v>
      </c>
      <c r="DZ764" s="4">
        <f t="shared" si="507"/>
        <v>33</v>
      </c>
      <c r="EA764" s="4">
        <f t="shared" si="508"/>
        <v>334.1</v>
      </c>
      <c r="EB764" s="4">
        <f t="shared" si="509"/>
        <v>371.96999999999997</v>
      </c>
      <c r="EC764" s="4">
        <f t="shared" si="510"/>
        <v>11.030000000000008</v>
      </c>
    </row>
    <row r="765" spans="58:133" x14ac:dyDescent="0.15">
      <c r="BF765" s="4">
        <v>761</v>
      </c>
      <c r="BG765" s="4">
        <f t="shared" si="492"/>
        <v>532.69999999999993</v>
      </c>
      <c r="BH765" s="4">
        <f t="shared" si="493"/>
        <v>228.29999999999998</v>
      </c>
      <c r="BL765" s="4">
        <f t="shared" si="481"/>
        <v>377.5</v>
      </c>
      <c r="BM765" s="4">
        <f t="shared" si="482"/>
        <v>264.25</v>
      </c>
      <c r="BN765" s="4">
        <f t="shared" si="483"/>
        <v>113.25</v>
      </c>
      <c r="BR765" s="4">
        <f t="shared" si="484"/>
        <v>482.3</v>
      </c>
      <c r="BS765" s="4">
        <f t="shared" si="485"/>
        <v>222.59999999999994</v>
      </c>
      <c r="BT765" s="4">
        <f t="shared" si="486"/>
        <v>37.1</v>
      </c>
      <c r="BX765" s="4">
        <f t="shared" si="487"/>
        <v>561.6</v>
      </c>
      <c r="BY765" s="4">
        <f t="shared" si="488"/>
        <v>136.88999999999996</v>
      </c>
      <c r="BZ765" s="4">
        <f t="shared" si="489"/>
        <v>3.5100000000000002</v>
      </c>
      <c r="CD765" s="4">
        <f t="shared" si="490"/>
        <v>292.94</v>
      </c>
      <c r="CE765" s="4">
        <f t="shared" si="491"/>
        <v>9.0600000000000076</v>
      </c>
      <c r="CF765" s="4">
        <f>IF(COUNTIF($BH$5:$BH765,"&gt;=2")&lt;=1,SUM($BG765:$BK765)*C$8,CF764)</f>
        <v>151200</v>
      </c>
      <c r="CG765" s="4">
        <f>IF(COUNTIF($BN$5:$BN765,"&gt;=2")&lt;=1,SUM($BL765:$BP765)*D$8,CG764)</f>
        <v>604799.99999999988</v>
      </c>
      <c r="CH765" s="4">
        <f>IF(COUNTIF($BT$5:$BT765,"&gt;=2")&lt;=1,SUM($BQ765:$BU765)*E$8,CH764)</f>
        <v>2592000</v>
      </c>
      <c r="CI765" s="4">
        <f>IF(COUNTIF($BZ$5:$BZ765,"&gt;=2")&lt;=1,SUM($BV765:$BZ765)*F$8,CI764)</f>
        <v>34560000</v>
      </c>
      <c r="CJ765" s="4">
        <f t="shared" si="494"/>
        <v>26092800</v>
      </c>
      <c r="CK765" s="4">
        <f t="shared" si="495"/>
        <v>740.75</v>
      </c>
      <c r="CM765" s="4">
        <v>761</v>
      </c>
      <c r="CN765" s="4">
        <f>IF(COUNTIF($BH$5:$BH765,"&gt;=2")&gt;1,CN764,BG765)</f>
        <v>4.8999999999999995</v>
      </c>
      <c r="CO765" s="4">
        <f>IF(COUNTIF($BH$5:$BH765,"&gt;=2")&gt;1,CO764,BH765)</f>
        <v>2.1</v>
      </c>
      <c r="CP765" s="4">
        <f>IF(COUNTIF($BH$5:$BH765,"&gt;=2")&gt;1,CP764,BI765)</f>
        <v>0</v>
      </c>
      <c r="CQ765" s="4">
        <f>IF(COUNTIF($BH$5:$BH765,"&gt;=2")&gt;1,CQ764,BJ765)</f>
        <v>0</v>
      </c>
      <c r="CR765" s="4">
        <f>IF(COUNTIF($BH$5:$BH765,"&gt;=2")&gt;1,CR764,BK765)</f>
        <v>0</v>
      </c>
      <c r="CS765" s="4">
        <f>IF(COUNTIF($BN$5:$BN765,"&gt;=2")&gt;1,CS764,BL765)</f>
        <v>7</v>
      </c>
      <c r="CT765" s="4">
        <f>IF(COUNTIF($BN$5:$BN765,"&gt;=2")&gt;1,CT764,BM765)</f>
        <v>4.8999999999999995</v>
      </c>
      <c r="CU765" s="4">
        <f>IF(COUNTIF($BN$5:$BN765,"&gt;=2")&gt;1,CU764,BN765)</f>
        <v>2.1</v>
      </c>
      <c r="CV765" s="4">
        <f>IF(COUNTIF($BN$5:$BN765,"&gt;=2")&gt;1,CV764,BO765)</f>
        <v>0</v>
      </c>
      <c r="CW765" s="4">
        <f>IF(COUNTIF($BN$5:$BN765,"&gt;=2")&gt;1,CW764,BP765)</f>
        <v>0</v>
      </c>
      <c r="CX765" s="4">
        <f>IF(COUNTIF($BT$5:$BT765,"&gt;=2")&gt;1,CX764,BQ765)</f>
        <v>0</v>
      </c>
      <c r="CY765" s="4">
        <f>IF(COUNTIF($BT$5:$BT765,"&gt;=2")&gt;1,CY764,BR765)</f>
        <v>26</v>
      </c>
      <c r="CZ765" s="4">
        <f>IF(COUNTIF($BT$5:$BT765,"&gt;=2")&gt;1,CZ764,BS765)</f>
        <v>11.999999999999996</v>
      </c>
      <c r="DA765" s="4">
        <f>IF(COUNTIF($BT$5:$BT765,"&gt;=2")&gt;1,DA764,BT765)</f>
        <v>2</v>
      </c>
      <c r="DB765" s="4">
        <f>IF(COUNTIF($BT$5:$BT765,"&gt;=2")&gt;1,DB764,BU765)</f>
        <v>0</v>
      </c>
      <c r="DC765" s="4">
        <f>IF(COUNTIF($BZ$5:$BZ765,"&gt;=2")&gt;1,DC764,BV765)</f>
        <v>0</v>
      </c>
      <c r="DD765" s="4">
        <f>IF(COUNTIF($BZ$5:$BZ765,"&gt;=2")&gt;1,DD764,BW765)</f>
        <v>0</v>
      </c>
      <c r="DE765" s="4">
        <f>IF(COUNTIF($BZ$5:$BZ765,"&gt;=2")&gt;1,DE764,BX765)</f>
        <v>320</v>
      </c>
      <c r="DF765" s="4">
        <f>IF(COUNTIF($BZ$5:$BZ765,"&gt;=2")&gt;1,DF764,BY765)</f>
        <v>77.999999999999986</v>
      </c>
      <c r="DG765" s="4">
        <f>IF(COUNTIF($BZ$5:$BZ765,"&gt;=2")&gt;1,DG764,BZ765)</f>
        <v>2</v>
      </c>
      <c r="DH765" s="4">
        <f t="shared" si="496"/>
        <v>0</v>
      </c>
      <c r="DI765" s="4">
        <f t="shared" si="497"/>
        <v>0</v>
      </c>
      <c r="DJ765" s="4">
        <f t="shared" si="498"/>
        <v>0</v>
      </c>
      <c r="DK765" s="4">
        <f t="shared" si="499"/>
        <v>292.94</v>
      </c>
      <c r="DL765" s="4">
        <f t="shared" si="500"/>
        <v>9.0600000000000076</v>
      </c>
      <c r="DM765" s="4">
        <f t="shared" si="501"/>
        <v>7</v>
      </c>
      <c r="DN765" s="4">
        <f t="shared" si="502"/>
        <v>13.999999999999998</v>
      </c>
      <c r="DO765" s="4">
        <f t="shared" si="503"/>
        <v>40</v>
      </c>
      <c r="DP765" s="4">
        <f t="shared" si="504"/>
        <v>400</v>
      </c>
      <c r="DQ765" s="4">
        <f t="shared" si="505"/>
        <v>302</v>
      </c>
      <c r="DS765" s="4">
        <v>761</v>
      </c>
      <c r="DT765" s="4">
        <f>$CK765+INDEX(节奏总纲!D$4:D$163,基础状态预估!$C$2)</f>
        <v>785.00483399593907</v>
      </c>
      <c r="DU765" s="4">
        <f>$CK765+INDEX(节奏总纲!E$4:E$163,基础状态预估!$C$2)</f>
        <v>779.28268396026408</v>
      </c>
      <c r="DV765" s="4">
        <f>$CK765+INDEX(节奏总纲!F$4:F$163,基础状态预估!$C$2)</f>
        <v>772.39220630709644</v>
      </c>
      <c r="DW765" s="4">
        <f>$CK765+INDEX(节奏总纲!G$4:G$163,基础状态预估!$C$2)</f>
        <v>764.03246816526348</v>
      </c>
      <c r="DX765" s="4">
        <f>$CK765+INDEX(节奏总纲!H$4:H$163,基础状态预估!$C$2)</f>
        <v>753.69453894381218</v>
      </c>
      <c r="DY765" s="4">
        <f t="shared" si="506"/>
        <v>11.899999999999999</v>
      </c>
      <c r="DZ765" s="4">
        <f t="shared" si="507"/>
        <v>33</v>
      </c>
      <c r="EA765" s="4">
        <f t="shared" si="508"/>
        <v>334.1</v>
      </c>
      <c r="EB765" s="4">
        <f t="shared" si="509"/>
        <v>372.94</v>
      </c>
      <c r="EC765" s="4">
        <f t="shared" si="510"/>
        <v>11.060000000000008</v>
      </c>
    </row>
    <row r="766" spans="58:133" x14ac:dyDescent="0.15">
      <c r="BF766" s="4">
        <v>762</v>
      </c>
      <c r="BG766" s="4">
        <f t="shared" si="492"/>
        <v>533.4</v>
      </c>
      <c r="BH766" s="4">
        <f t="shared" si="493"/>
        <v>228.6</v>
      </c>
      <c r="BL766" s="4">
        <f t="shared" si="481"/>
        <v>378</v>
      </c>
      <c r="BM766" s="4">
        <f t="shared" si="482"/>
        <v>264.59999999999997</v>
      </c>
      <c r="BN766" s="4">
        <f t="shared" si="483"/>
        <v>113.39999999999999</v>
      </c>
      <c r="BR766" s="4">
        <f t="shared" si="484"/>
        <v>482.95</v>
      </c>
      <c r="BS766" s="4">
        <f t="shared" si="485"/>
        <v>222.89999999999995</v>
      </c>
      <c r="BT766" s="4">
        <f t="shared" si="486"/>
        <v>37.15</v>
      </c>
      <c r="BX766" s="4">
        <f t="shared" si="487"/>
        <v>562.4</v>
      </c>
      <c r="BY766" s="4">
        <f t="shared" si="488"/>
        <v>137.08499999999998</v>
      </c>
      <c r="BZ766" s="4">
        <f t="shared" si="489"/>
        <v>3.5150000000000001</v>
      </c>
      <c r="CD766" s="4">
        <f t="shared" si="490"/>
        <v>293.90999999999997</v>
      </c>
      <c r="CE766" s="4">
        <f t="shared" si="491"/>
        <v>9.0900000000000087</v>
      </c>
      <c r="CF766" s="4">
        <f>IF(COUNTIF($BH$5:$BH766,"&gt;=2")&lt;=1,SUM($BG766:$BK766)*C$8,CF765)</f>
        <v>151200</v>
      </c>
      <c r="CG766" s="4">
        <f>IF(COUNTIF($BN$5:$BN766,"&gt;=2")&lt;=1,SUM($BL766:$BP766)*D$8,CG765)</f>
        <v>604799.99999999988</v>
      </c>
      <c r="CH766" s="4">
        <f>IF(COUNTIF($BT$5:$BT766,"&gt;=2")&lt;=1,SUM($BQ766:$BU766)*E$8,CH765)</f>
        <v>2592000</v>
      </c>
      <c r="CI766" s="4">
        <f>IF(COUNTIF($BZ$5:$BZ766,"&gt;=2")&lt;=1,SUM($BV766:$BZ766)*F$8,CI765)</f>
        <v>34560000</v>
      </c>
      <c r="CJ766" s="4">
        <f t="shared" si="494"/>
        <v>26179200</v>
      </c>
      <c r="CK766" s="4">
        <f t="shared" si="495"/>
        <v>741.75</v>
      </c>
      <c r="CM766" s="4">
        <v>762</v>
      </c>
      <c r="CN766" s="4">
        <f>IF(COUNTIF($BH$5:$BH766,"&gt;=2")&gt;1,CN765,BG766)</f>
        <v>4.8999999999999995</v>
      </c>
      <c r="CO766" s="4">
        <f>IF(COUNTIF($BH$5:$BH766,"&gt;=2")&gt;1,CO765,BH766)</f>
        <v>2.1</v>
      </c>
      <c r="CP766" s="4">
        <f>IF(COUNTIF($BH$5:$BH766,"&gt;=2")&gt;1,CP765,BI766)</f>
        <v>0</v>
      </c>
      <c r="CQ766" s="4">
        <f>IF(COUNTIF($BH$5:$BH766,"&gt;=2")&gt;1,CQ765,BJ766)</f>
        <v>0</v>
      </c>
      <c r="CR766" s="4">
        <f>IF(COUNTIF($BH$5:$BH766,"&gt;=2")&gt;1,CR765,BK766)</f>
        <v>0</v>
      </c>
      <c r="CS766" s="4">
        <f>IF(COUNTIF($BN$5:$BN766,"&gt;=2")&gt;1,CS765,BL766)</f>
        <v>7</v>
      </c>
      <c r="CT766" s="4">
        <f>IF(COUNTIF($BN$5:$BN766,"&gt;=2")&gt;1,CT765,BM766)</f>
        <v>4.8999999999999995</v>
      </c>
      <c r="CU766" s="4">
        <f>IF(COUNTIF($BN$5:$BN766,"&gt;=2")&gt;1,CU765,BN766)</f>
        <v>2.1</v>
      </c>
      <c r="CV766" s="4">
        <f>IF(COUNTIF($BN$5:$BN766,"&gt;=2")&gt;1,CV765,BO766)</f>
        <v>0</v>
      </c>
      <c r="CW766" s="4">
        <f>IF(COUNTIF($BN$5:$BN766,"&gt;=2")&gt;1,CW765,BP766)</f>
        <v>0</v>
      </c>
      <c r="CX766" s="4">
        <f>IF(COUNTIF($BT$5:$BT766,"&gt;=2")&gt;1,CX765,BQ766)</f>
        <v>0</v>
      </c>
      <c r="CY766" s="4">
        <f>IF(COUNTIF($BT$5:$BT766,"&gt;=2")&gt;1,CY765,BR766)</f>
        <v>26</v>
      </c>
      <c r="CZ766" s="4">
        <f>IF(COUNTIF($BT$5:$BT766,"&gt;=2")&gt;1,CZ765,BS766)</f>
        <v>11.999999999999996</v>
      </c>
      <c r="DA766" s="4">
        <f>IF(COUNTIF($BT$5:$BT766,"&gt;=2")&gt;1,DA765,BT766)</f>
        <v>2</v>
      </c>
      <c r="DB766" s="4">
        <f>IF(COUNTIF($BT$5:$BT766,"&gt;=2")&gt;1,DB765,BU766)</f>
        <v>0</v>
      </c>
      <c r="DC766" s="4">
        <f>IF(COUNTIF($BZ$5:$BZ766,"&gt;=2")&gt;1,DC765,BV766)</f>
        <v>0</v>
      </c>
      <c r="DD766" s="4">
        <f>IF(COUNTIF($BZ$5:$BZ766,"&gt;=2")&gt;1,DD765,BW766)</f>
        <v>0</v>
      </c>
      <c r="DE766" s="4">
        <f>IF(COUNTIF($BZ$5:$BZ766,"&gt;=2")&gt;1,DE765,BX766)</f>
        <v>320</v>
      </c>
      <c r="DF766" s="4">
        <f>IF(COUNTIF($BZ$5:$BZ766,"&gt;=2")&gt;1,DF765,BY766)</f>
        <v>77.999999999999986</v>
      </c>
      <c r="DG766" s="4">
        <f>IF(COUNTIF($BZ$5:$BZ766,"&gt;=2")&gt;1,DG765,BZ766)</f>
        <v>2</v>
      </c>
      <c r="DH766" s="4">
        <f t="shared" si="496"/>
        <v>0</v>
      </c>
      <c r="DI766" s="4">
        <f t="shared" si="497"/>
        <v>0</v>
      </c>
      <c r="DJ766" s="4">
        <f t="shared" si="498"/>
        <v>0</v>
      </c>
      <c r="DK766" s="4">
        <f t="shared" si="499"/>
        <v>293.90999999999997</v>
      </c>
      <c r="DL766" s="4">
        <f t="shared" si="500"/>
        <v>9.0900000000000087</v>
      </c>
      <c r="DM766" s="4">
        <f t="shared" si="501"/>
        <v>7</v>
      </c>
      <c r="DN766" s="4">
        <f t="shared" si="502"/>
        <v>13.999999999999998</v>
      </c>
      <c r="DO766" s="4">
        <f t="shared" si="503"/>
        <v>40</v>
      </c>
      <c r="DP766" s="4">
        <f t="shared" si="504"/>
        <v>400</v>
      </c>
      <c r="DQ766" s="4">
        <f t="shared" si="505"/>
        <v>303</v>
      </c>
      <c r="DS766" s="4">
        <v>762</v>
      </c>
      <c r="DT766" s="4">
        <f>$CK766+INDEX(节奏总纲!D$4:D$163,基础状态预估!$C$2)</f>
        <v>786.00483399593907</v>
      </c>
      <c r="DU766" s="4">
        <f>$CK766+INDEX(节奏总纲!E$4:E$163,基础状态预估!$C$2)</f>
        <v>780.28268396026408</v>
      </c>
      <c r="DV766" s="4">
        <f>$CK766+INDEX(节奏总纲!F$4:F$163,基础状态预估!$C$2)</f>
        <v>773.39220630709644</v>
      </c>
      <c r="DW766" s="4">
        <f>$CK766+INDEX(节奏总纲!G$4:G$163,基础状态预估!$C$2)</f>
        <v>765.03246816526348</v>
      </c>
      <c r="DX766" s="4">
        <f>$CK766+INDEX(节奏总纲!H$4:H$163,基础状态预估!$C$2)</f>
        <v>754.69453894381218</v>
      </c>
      <c r="DY766" s="4">
        <f t="shared" si="506"/>
        <v>11.899999999999999</v>
      </c>
      <c r="DZ766" s="4">
        <f t="shared" si="507"/>
        <v>33</v>
      </c>
      <c r="EA766" s="4">
        <f t="shared" si="508"/>
        <v>334.1</v>
      </c>
      <c r="EB766" s="4">
        <f t="shared" si="509"/>
        <v>373.90999999999997</v>
      </c>
      <c r="EC766" s="4">
        <f t="shared" si="510"/>
        <v>11.090000000000009</v>
      </c>
    </row>
    <row r="767" spans="58:133" x14ac:dyDescent="0.15">
      <c r="BF767" s="4">
        <v>763</v>
      </c>
      <c r="BG767" s="4">
        <f t="shared" si="492"/>
        <v>534.1</v>
      </c>
      <c r="BH767" s="4">
        <f t="shared" si="493"/>
        <v>228.9</v>
      </c>
      <c r="BL767" s="4">
        <f t="shared" si="481"/>
        <v>378.5</v>
      </c>
      <c r="BM767" s="4">
        <f t="shared" si="482"/>
        <v>264.95</v>
      </c>
      <c r="BN767" s="4">
        <f t="shared" si="483"/>
        <v>113.55</v>
      </c>
      <c r="BR767" s="4">
        <f t="shared" si="484"/>
        <v>483.6</v>
      </c>
      <c r="BS767" s="4">
        <f t="shared" si="485"/>
        <v>223.19999999999996</v>
      </c>
      <c r="BT767" s="4">
        <f t="shared" si="486"/>
        <v>37.200000000000003</v>
      </c>
      <c r="BX767" s="4">
        <f t="shared" si="487"/>
        <v>563.20000000000005</v>
      </c>
      <c r="BY767" s="4">
        <f t="shared" si="488"/>
        <v>137.27999999999997</v>
      </c>
      <c r="BZ767" s="4">
        <f t="shared" si="489"/>
        <v>3.52</v>
      </c>
      <c r="CD767" s="4">
        <f t="shared" si="490"/>
        <v>294.88</v>
      </c>
      <c r="CE767" s="4">
        <f t="shared" si="491"/>
        <v>9.1200000000000081</v>
      </c>
      <c r="CF767" s="4">
        <f>IF(COUNTIF($BH$5:$BH767,"&gt;=2")&lt;=1,SUM($BG767:$BK767)*C$8,CF766)</f>
        <v>151200</v>
      </c>
      <c r="CG767" s="4">
        <f>IF(COUNTIF($BN$5:$BN767,"&gt;=2")&lt;=1,SUM($BL767:$BP767)*D$8,CG766)</f>
        <v>604799.99999999988</v>
      </c>
      <c r="CH767" s="4">
        <f>IF(COUNTIF($BT$5:$BT767,"&gt;=2")&lt;=1,SUM($BQ767:$BU767)*E$8,CH766)</f>
        <v>2592000</v>
      </c>
      <c r="CI767" s="4">
        <f>IF(COUNTIF($BZ$5:$BZ767,"&gt;=2")&lt;=1,SUM($BV767:$BZ767)*F$8,CI766)</f>
        <v>34560000</v>
      </c>
      <c r="CJ767" s="4">
        <f t="shared" si="494"/>
        <v>26265600</v>
      </c>
      <c r="CK767" s="4">
        <f t="shared" si="495"/>
        <v>742.75</v>
      </c>
      <c r="CM767" s="4">
        <v>763</v>
      </c>
      <c r="CN767" s="4">
        <f>IF(COUNTIF($BH$5:$BH767,"&gt;=2")&gt;1,CN766,BG767)</f>
        <v>4.8999999999999995</v>
      </c>
      <c r="CO767" s="4">
        <f>IF(COUNTIF($BH$5:$BH767,"&gt;=2")&gt;1,CO766,BH767)</f>
        <v>2.1</v>
      </c>
      <c r="CP767" s="4">
        <f>IF(COUNTIF($BH$5:$BH767,"&gt;=2")&gt;1,CP766,BI767)</f>
        <v>0</v>
      </c>
      <c r="CQ767" s="4">
        <f>IF(COUNTIF($BH$5:$BH767,"&gt;=2")&gt;1,CQ766,BJ767)</f>
        <v>0</v>
      </c>
      <c r="CR767" s="4">
        <f>IF(COUNTIF($BH$5:$BH767,"&gt;=2")&gt;1,CR766,BK767)</f>
        <v>0</v>
      </c>
      <c r="CS767" s="4">
        <f>IF(COUNTIF($BN$5:$BN767,"&gt;=2")&gt;1,CS766,BL767)</f>
        <v>7</v>
      </c>
      <c r="CT767" s="4">
        <f>IF(COUNTIF($BN$5:$BN767,"&gt;=2")&gt;1,CT766,BM767)</f>
        <v>4.8999999999999995</v>
      </c>
      <c r="CU767" s="4">
        <f>IF(COUNTIF($BN$5:$BN767,"&gt;=2")&gt;1,CU766,BN767)</f>
        <v>2.1</v>
      </c>
      <c r="CV767" s="4">
        <f>IF(COUNTIF($BN$5:$BN767,"&gt;=2")&gt;1,CV766,BO767)</f>
        <v>0</v>
      </c>
      <c r="CW767" s="4">
        <f>IF(COUNTIF($BN$5:$BN767,"&gt;=2")&gt;1,CW766,BP767)</f>
        <v>0</v>
      </c>
      <c r="CX767" s="4">
        <f>IF(COUNTIF($BT$5:$BT767,"&gt;=2")&gt;1,CX766,BQ767)</f>
        <v>0</v>
      </c>
      <c r="CY767" s="4">
        <f>IF(COUNTIF($BT$5:$BT767,"&gt;=2")&gt;1,CY766,BR767)</f>
        <v>26</v>
      </c>
      <c r="CZ767" s="4">
        <f>IF(COUNTIF($BT$5:$BT767,"&gt;=2")&gt;1,CZ766,BS767)</f>
        <v>11.999999999999996</v>
      </c>
      <c r="DA767" s="4">
        <f>IF(COUNTIF($BT$5:$BT767,"&gt;=2")&gt;1,DA766,BT767)</f>
        <v>2</v>
      </c>
      <c r="DB767" s="4">
        <f>IF(COUNTIF($BT$5:$BT767,"&gt;=2")&gt;1,DB766,BU767)</f>
        <v>0</v>
      </c>
      <c r="DC767" s="4">
        <f>IF(COUNTIF($BZ$5:$BZ767,"&gt;=2")&gt;1,DC766,BV767)</f>
        <v>0</v>
      </c>
      <c r="DD767" s="4">
        <f>IF(COUNTIF($BZ$5:$BZ767,"&gt;=2")&gt;1,DD766,BW767)</f>
        <v>0</v>
      </c>
      <c r="DE767" s="4">
        <f>IF(COUNTIF($BZ$5:$BZ767,"&gt;=2")&gt;1,DE766,BX767)</f>
        <v>320</v>
      </c>
      <c r="DF767" s="4">
        <f>IF(COUNTIF($BZ$5:$BZ767,"&gt;=2")&gt;1,DF766,BY767)</f>
        <v>77.999999999999986</v>
      </c>
      <c r="DG767" s="4">
        <f>IF(COUNTIF($BZ$5:$BZ767,"&gt;=2")&gt;1,DG766,BZ767)</f>
        <v>2</v>
      </c>
      <c r="DH767" s="4">
        <f t="shared" si="496"/>
        <v>0</v>
      </c>
      <c r="DI767" s="4">
        <f t="shared" si="497"/>
        <v>0</v>
      </c>
      <c r="DJ767" s="4">
        <f t="shared" si="498"/>
        <v>0</v>
      </c>
      <c r="DK767" s="4">
        <f t="shared" si="499"/>
        <v>294.88</v>
      </c>
      <c r="DL767" s="4">
        <f t="shared" si="500"/>
        <v>9.1200000000000081</v>
      </c>
      <c r="DM767" s="4">
        <f t="shared" si="501"/>
        <v>7</v>
      </c>
      <c r="DN767" s="4">
        <f t="shared" si="502"/>
        <v>13.999999999999998</v>
      </c>
      <c r="DO767" s="4">
        <f t="shared" si="503"/>
        <v>40</v>
      </c>
      <c r="DP767" s="4">
        <f t="shared" si="504"/>
        <v>400</v>
      </c>
      <c r="DQ767" s="4">
        <f t="shared" si="505"/>
        <v>304</v>
      </c>
      <c r="DS767" s="4">
        <v>763</v>
      </c>
      <c r="DT767" s="4">
        <f>$CK767+INDEX(节奏总纲!D$4:D$163,基础状态预估!$C$2)</f>
        <v>787.00483399593907</v>
      </c>
      <c r="DU767" s="4">
        <f>$CK767+INDEX(节奏总纲!E$4:E$163,基础状态预估!$C$2)</f>
        <v>781.28268396026408</v>
      </c>
      <c r="DV767" s="4">
        <f>$CK767+INDEX(节奏总纲!F$4:F$163,基础状态预估!$C$2)</f>
        <v>774.39220630709644</v>
      </c>
      <c r="DW767" s="4">
        <f>$CK767+INDEX(节奏总纲!G$4:G$163,基础状态预估!$C$2)</f>
        <v>766.03246816526348</v>
      </c>
      <c r="DX767" s="4">
        <f>$CK767+INDEX(节奏总纲!H$4:H$163,基础状态预估!$C$2)</f>
        <v>755.69453894381218</v>
      </c>
      <c r="DY767" s="4">
        <f t="shared" si="506"/>
        <v>11.899999999999999</v>
      </c>
      <c r="DZ767" s="4">
        <f t="shared" si="507"/>
        <v>33</v>
      </c>
      <c r="EA767" s="4">
        <f t="shared" si="508"/>
        <v>334.1</v>
      </c>
      <c r="EB767" s="4">
        <f t="shared" si="509"/>
        <v>374.88</v>
      </c>
      <c r="EC767" s="4">
        <f t="shared" si="510"/>
        <v>11.120000000000008</v>
      </c>
    </row>
    <row r="768" spans="58:133" x14ac:dyDescent="0.15">
      <c r="BF768" s="4">
        <v>764</v>
      </c>
      <c r="BG768" s="4">
        <f t="shared" si="492"/>
        <v>534.79999999999995</v>
      </c>
      <c r="BH768" s="4">
        <f t="shared" si="493"/>
        <v>229.2</v>
      </c>
      <c r="BL768" s="4">
        <f t="shared" si="481"/>
        <v>379</v>
      </c>
      <c r="BM768" s="4">
        <f t="shared" si="482"/>
        <v>265.3</v>
      </c>
      <c r="BN768" s="4">
        <f t="shared" si="483"/>
        <v>113.7</v>
      </c>
      <c r="BR768" s="4">
        <f t="shared" si="484"/>
        <v>484.25</v>
      </c>
      <c r="BS768" s="4">
        <f t="shared" si="485"/>
        <v>223.49999999999994</v>
      </c>
      <c r="BT768" s="4">
        <f t="shared" si="486"/>
        <v>37.25</v>
      </c>
      <c r="BX768" s="4">
        <f t="shared" si="487"/>
        <v>564</v>
      </c>
      <c r="BY768" s="4">
        <f t="shared" si="488"/>
        <v>137.47499999999997</v>
      </c>
      <c r="BZ768" s="4">
        <f t="shared" si="489"/>
        <v>3.5249999999999999</v>
      </c>
      <c r="CD768" s="4">
        <f t="shared" si="490"/>
        <v>295.84999999999997</v>
      </c>
      <c r="CE768" s="4">
        <f t="shared" si="491"/>
        <v>9.1500000000000075</v>
      </c>
      <c r="CF768" s="4">
        <f>IF(COUNTIF($BH$5:$BH768,"&gt;=2")&lt;=1,SUM($BG768:$BK768)*C$8,CF767)</f>
        <v>151200</v>
      </c>
      <c r="CG768" s="4">
        <f>IF(COUNTIF($BN$5:$BN768,"&gt;=2")&lt;=1,SUM($BL768:$BP768)*D$8,CG767)</f>
        <v>604799.99999999988</v>
      </c>
      <c r="CH768" s="4">
        <f>IF(COUNTIF($BT$5:$BT768,"&gt;=2")&lt;=1,SUM($BQ768:$BU768)*E$8,CH767)</f>
        <v>2592000</v>
      </c>
      <c r="CI768" s="4">
        <f>IF(COUNTIF($BZ$5:$BZ768,"&gt;=2")&lt;=1,SUM($BV768:$BZ768)*F$8,CI767)</f>
        <v>34560000</v>
      </c>
      <c r="CJ768" s="4">
        <f t="shared" si="494"/>
        <v>26352000</v>
      </c>
      <c r="CK768" s="4">
        <f t="shared" si="495"/>
        <v>743.75</v>
      </c>
      <c r="CM768" s="4">
        <v>764</v>
      </c>
      <c r="CN768" s="4">
        <f>IF(COUNTIF($BH$5:$BH768,"&gt;=2")&gt;1,CN767,BG768)</f>
        <v>4.8999999999999995</v>
      </c>
      <c r="CO768" s="4">
        <f>IF(COUNTIF($BH$5:$BH768,"&gt;=2")&gt;1,CO767,BH768)</f>
        <v>2.1</v>
      </c>
      <c r="CP768" s="4">
        <f>IF(COUNTIF($BH$5:$BH768,"&gt;=2")&gt;1,CP767,BI768)</f>
        <v>0</v>
      </c>
      <c r="CQ768" s="4">
        <f>IF(COUNTIF($BH$5:$BH768,"&gt;=2")&gt;1,CQ767,BJ768)</f>
        <v>0</v>
      </c>
      <c r="CR768" s="4">
        <f>IF(COUNTIF($BH$5:$BH768,"&gt;=2")&gt;1,CR767,BK768)</f>
        <v>0</v>
      </c>
      <c r="CS768" s="4">
        <f>IF(COUNTIF($BN$5:$BN768,"&gt;=2")&gt;1,CS767,BL768)</f>
        <v>7</v>
      </c>
      <c r="CT768" s="4">
        <f>IF(COUNTIF($BN$5:$BN768,"&gt;=2")&gt;1,CT767,BM768)</f>
        <v>4.8999999999999995</v>
      </c>
      <c r="CU768" s="4">
        <f>IF(COUNTIF($BN$5:$BN768,"&gt;=2")&gt;1,CU767,BN768)</f>
        <v>2.1</v>
      </c>
      <c r="CV768" s="4">
        <f>IF(COUNTIF($BN$5:$BN768,"&gt;=2")&gt;1,CV767,BO768)</f>
        <v>0</v>
      </c>
      <c r="CW768" s="4">
        <f>IF(COUNTIF($BN$5:$BN768,"&gt;=2")&gt;1,CW767,BP768)</f>
        <v>0</v>
      </c>
      <c r="CX768" s="4">
        <f>IF(COUNTIF($BT$5:$BT768,"&gt;=2")&gt;1,CX767,BQ768)</f>
        <v>0</v>
      </c>
      <c r="CY768" s="4">
        <f>IF(COUNTIF($BT$5:$BT768,"&gt;=2")&gt;1,CY767,BR768)</f>
        <v>26</v>
      </c>
      <c r="CZ768" s="4">
        <f>IF(COUNTIF($BT$5:$BT768,"&gt;=2")&gt;1,CZ767,BS768)</f>
        <v>11.999999999999996</v>
      </c>
      <c r="DA768" s="4">
        <f>IF(COUNTIF($BT$5:$BT768,"&gt;=2")&gt;1,DA767,BT768)</f>
        <v>2</v>
      </c>
      <c r="DB768" s="4">
        <f>IF(COUNTIF($BT$5:$BT768,"&gt;=2")&gt;1,DB767,BU768)</f>
        <v>0</v>
      </c>
      <c r="DC768" s="4">
        <f>IF(COUNTIF($BZ$5:$BZ768,"&gt;=2")&gt;1,DC767,BV768)</f>
        <v>0</v>
      </c>
      <c r="DD768" s="4">
        <f>IF(COUNTIF($BZ$5:$BZ768,"&gt;=2")&gt;1,DD767,BW768)</f>
        <v>0</v>
      </c>
      <c r="DE768" s="4">
        <f>IF(COUNTIF($BZ$5:$BZ768,"&gt;=2")&gt;1,DE767,BX768)</f>
        <v>320</v>
      </c>
      <c r="DF768" s="4">
        <f>IF(COUNTIF($BZ$5:$BZ768,"&gt;=2")&gt;1,DF767,BY768)</f>
        <v>77.999999999999986</v>
      </c>
      <c r="DG768" s="4">
        <f>IF(COUNTIF($BZ$5:$BZ768,"&gt;=2")&gt;1,DG767,BZ768)</f>
        <v>2</v>
      </c>
      <c r="DH768" s="4">
        <f t="shared" si="496"/>
        <v>0</v>
      </c>
      <c r="DI768" s="4">
        <f t="shared" si="497"/>
        <v>0</v>
      </c>
      <c r="DJ768" s="4">
        <f t="shared" si="498"/>
        <v>0</v>
      </c>
      <c r="DK768" s="4">
        <f t="shared" si="499"/>
        <v>295.84999999999997</v>
      </c>
      <c r="DL768" s="4">
        <f t="shared" si="500"/>
        <v>9.1500000000000075</v>
      </c>
      <c r="DM768" s="4">
        <f t="shared" si="501"/>
        <v>7</v>
      </c>
      <c r="DN768" s="4">
        <f t="shared" si="502"/>
        <v>13.999999999999998</v>
      </c>
      <c r="DO768" s="4">
        <f t="shared" si="503"/>
        <v>40</v>
      </c>
      <c r="DP768" s="4">
        <f t="shared" si="504"/>
        <v>400</v>
      </c>
      <c r="DQ768" s="4">
        <f t="shared" si="505"/>
        <v>305</v>
      </c>
      <c r="DS768" s="4">
        <v>764</v>
      </c>
      <c r="DT768" s="4">
        <f>$CK768+INDEX(节奏总纲!D$4:D$163,基础状态预估!$C$2)</f>
        <v>788.00483399593907</v>
      </c>
      <c r="DU768" s="4">
        <f>$CK768+INDEX(节奏总纲!E$4:E$163,基础状态预估!$C$2)</f>
        <v>782.28268396026408</v>
      </c>
      <c r="DV768" s="4">
        <f>$CK768+INDEX(节奏总纲!F$4:F$163,基础状态预估!$C$2)</f>
        <v>775.39220630709644</v>
      </c>
      <c r="DW768" s="4">
        <f>$CK768+INDEX(节奏总纲!G$4:G$163,基础状态预估!$C$2)</f>
        <v>767.03246816526348</v>
      </c>
      <c r="DX768" s="4">
        <f>$CK768+INDEX(节奏总纲!H$4:H$163,基础状态预估!$C$2)</f>
        <v>756.69453894381218</v>
      </c>
      <c r="DY768" s="4">
        <f t="shared" si="506"/>
        <v>11.899999999999999</v>
      </c>
      <c r="DZ768" s="4">
        <f t="shared" si="507"/>
        <v>33</v>
      </c>
      <c r="EA768" s="4">
        <f t="shared" si="508"/>
        <v>334.1</v>
      </c>
      <c r="EB768" s="4">
        <f t="shared" si="509"/>
        <v>375.84999999999997</v>
      </c>
      <c r="EC768" s="4">
        <f t="shared" si="510"/>
        <v>11.150000000000007</v>
      </c>
    </row>
    <row r="769" spans="58:133" x14ac:dyDescent="0.15">
      <c r="BF769" s="4">
        <v>765</v>
      </c>
      <c r="BG769" s="4">
        <f t="shared" si="492"/>
        <v>535.5</v>
      </c>
      <c r="BH769" s="4">
        <f t="shared" si="493"/>
        <v>229.5</v>
      </c>
      <c r="BL769" s="4">
        <f t="shared" si="481"/>
        <v>379.5</v>
      </c>
      <c r="BM769" s="4">
        <f t="shared" si="482"/>
        <v>265.64999999999998</v>
      </c>
      <c r="BN769" s="4">
        <f t="shared" si="483"/>
        <v>113.85</v>
      </c>
      <c r="BR769" s="4">
        <f t="shared" si="484"/>
        <v>484.90000000000003</v>
      </c>
      <c r="BS769" s="4">
        <f t="shared" si="485"/>
        <v>223.79999999999995</v>
      </c>
      <c r="BT769" s="4">
        <f t="shared" si="486"/>
        <v>37.300000000000004</v>
      </c>
      <c r="BX769" s="4">
        <f t="shared" si="487"/>
        <v>564.80000000000007</v>
      </c>
      <c r="BY769" s="4">
        <f t="shared" si="488"/>
        <v>137.66999999999996</v>
      </c>
      <c r="BZ769" s="4">
        <f t="shared" si="489"/>
        <v>3.5300000000000002</v>
      </c>
      <c r="CD769" s="4">
        <f t="shared" si="490"/>
        <v>296.82</v>
      </c>
      <c r="CE769" s="4">
        <f t="shared" si="491"/>
        <v>9.1800000000000086</v>
      </c>
      <c r="CF769" s="4">
        <f>IF(COUNTIF($BH$5:$BH769,"&gt;=2")&lt;=1,SUM($BG769:$BK769)*C$8,CF768)</f>
        <v>151200</v>
      </c>
      <c r="CG769" s="4">
        <f>IF(COUNTIF($BN$5:$BN769,"&gt;=2")&lt;=1,SUM($BL769:$BP769)*D$8,CG768)</f>
        <v>604799.99999999988</v>
      </c>
      <c r="CH769" s="4">
        <f>IF(COUNTIF($BT$5:$BT769,"&gt;=2")&lt;=1,SUM($BQ769:$BU769)*E$8,CH768)</f>
        <v>2592000</v>
      </c>
      <c r="CI769" s="4">
        <f>IF(COUNTIF($BZ$5:$BZ769,"&gt;=2")&lt;=1,SUM($BV769:$BZ769)*F$8,CI768)</f>
        <v>34560000</v>
      </c>
      <c r="CJ769" s="4">
        <f t="shared" si="494"/>
        <v>26438400</v>
      </c>
      <c r="CK769" s="4">
        <f t="shared" si="495"/>
        <v>744.75</v>
      </c>
      <c r="CM769" s="4">
        <v>765</v>
      </c>
      <c r="CN769" s="4">
        <f>IF(COUNTIF($BH$5:$BH769,"&gt;=2")&gt;1,CN768,BG769)</f>
        <v>4.8999999999999995</v>
      </c>
      <c r="CO769" s="4">
        <f>IF(COUNTIF($BH$5:$BH769,"&gt;=2")&gt;1,CO768,BH769)</f>
        <v>2.1</v>
      </c>
      <c r="CP769" s="4">
        <f>IF(COUNTIF($BH$5:$BH769,"&gt;=2")&gt;1,CP768,BI769)</f>
        <v>0</v>
      </c>
      <c r="CQ769" s="4">
        <f>IF(COUNTIF($BH$5:$BH769,"&gt;=2")&gt;1,CQ768,BJ769)</f>
        <v>0</v>
      </c>
      <c r="CR769" s="4">
        <f>IF(COUNTIF($BH$5:$BH769,"&gt;=2")&gt;1,CR768,BK769)</f>
        <v>0</v>
      </c>
      <c r="CS769" s="4">
        <f>IF(COUNTIF($BN$5:$BN769,"&gt;=2")&gt;1,CS768,BL769)</f>
        <v>7</v>
      </c>
      <c r="CT769" s="4">
        <f>IF(COUNTIF($BN$5:$BN769,"&gt;=2")&gt;1,CT768,BM769)</f>
        <v>4.8999999999999995</v>
      </c>
      <c r="CU769" s="4">
        <f>IF(COUNTIF($BN$5:$BN769,"&gt;=2")&gt;1,CU768,BN769)</f>
        <v>2.1</v>
      </c>
      <c r="CV769" s="4">
        <f>IF(COUNTIF($BN$5:$BN769,"&gt;=2")&gt;1,CV768,BO769)</f>
        <v>0</v>
      </c>
      <c r="CW769" s="4">
        <f>IF(COUNTIF($BN$5:$BN769,"&gt;=2")&gt;1,CW768,BP769)</f>
        <v>0</v>
      </c>
      <c r="CX769" s="4">
        <f>IF(COUNTIF($BT$5:$BT769,"&gt;=2")&gt;1,CX768,BQ769)</f>
        <v>0</v>
      </c>
      <c r="CY769" s="4">
        <f>IF(COUNTIF($BT$5:$BT769,"&gt;=2")&gt;1,CY768,BR769)</f>
        <v>26</v>
      </c>
      <c r="CZ769" s="4">
        <f>IF(COUNTIF($BT$5:$BT769,"&gt;=2")&gt;1,CZ768,BS769)</f>
        <v>11.999999999999996</v>
      </c>
      <c r="DA769" s="4">
        <f>IF(COUNTIF($BT$5:$BT769,"&gt;=2")&gt;1,DA768,BT769)</f>
        <v>2</v>
      </c>
      <c r="DB769" s="4">
        <f>IF(COUNTIF($BT$5:$BT769,"&gt;=2")&gt;1,DB768,BU769)</f>
        <v>0</v>
      </c>
      <c r="DC769" s="4">
        <f>IF(COUNTIF($BZ$5:$BZ769,"&gt;=2")&gt;1,DC768,BV769)</f>
        <v>0</v>
      </c>
      <c r="DD769" s="4">
        <f>IF(COUNTIF($BZ$5:$BZ769,"&gt;=2")&gt;1,DD768,BW769)</f>
        <v>0</v>
      </c>
      <c r="DE769" s="4">
        <f>IF(COUNTIF($BZ$5:$BZ769,"&gt;=2")&gt;1,DE768,BX769)</f>
        <v>320</v>
      </c>
      <c r="DF769" s="4">
        <f>IF(COUNTIF($BZ$5:$BZ769,"&gt;=2")&gt;1,DF768,BY769)</f>
        <v>77.999999999999986</v>
      </c>
      <c r="DG769" s="4">
        <f>IF(COUNTIF($BZ$5:$BZ769,"&gt;=2")&gt;1,DG768,BZ769)</f>
        <v>2</v>
      </c>
      <c r="DH769" s="4">
        <f t="shared" si="496"/>
        <v>0</v>
      </c>
      <c r="DI769" s="4">
        <f t="shared" si="497"/>
        <v>0</v>
      </c>
      <c r="DJ769" s="4">
        <f t="shared" si="498"/>
        <v>0</v>
      </c>
      <c r="DK769" s="4">
        <f t="shared" si="499"/>
        <v>296.82</v>
      </c>
      <c r="DL769" s="4">
        <f t="shared" si="500"/>
        <v>9.1800000000000086</v>
      </c>
      <c r="DM769" s="4">
        <f t="shared" si="501"/>
        <v>7</v>
      </c>
      <c r="DN769" s="4">
        <f t="shared" si="502"/>
        <v>13.999999999999998</v>
      </c>
      <c r="DO769" s="4">
        <f t="shared" si="503"/>
        <v>40</v>
      </c>
      <c r="DP769" s="4">
        <f t="shared" si="504"/>
        <v>400</v>
      </c>
      <c r="DQ769" s="4">
        <f t="shared" si="505"/>
        <v>306</v>
      </c>
      <c r="DS769" s="4">
        <v>765</v>
      </c>
      <c r="DT769" s="4">
        <f>$CK769+INDEX(节奏总纲!D$4:D$163,基础状态预估!$C$2)</f>
        <v>789.00483399593907</v>
      </c>
      <c r="DU769" s="4">
        <f>$CK769+INDEX(节奏总纲!E$4:E$163,基础状态预估!$C$2)</f>
        <v>783.28268396026408</v>
      </c>
      <c r="DV769" s="4">
        <f>$CK769+INDEX(节奏总纲!F$4:F$163,基础状态预估!$C$2)</f>
        <v>776.39220630709644</v>
      </c>
      <c r="DW769" s="4">
        <f>$CK769+INDEX(节奏总纲!G$4:G$163,基础状态预估!$C$2)</f>
        <v>768.03246816526348</v>
      </c>
      <c r="DX769" s="4">
        <f>$CK769+INDEX(节奏总纲!H$4:H$163,基础状态预估!$C$2)</f>
        <v>757.69453894381218</v>
      </c>
      <c r="DY769" s="4">
        <f t="shared" si="506"/>
        <v>11.899999999999999</v>
      </c>
      <c r="DZ769" s="4">
        <f t="shared" si="507"/>
        <v>33</v>
      </c>
      <c r="EA769" s="4">
        <f t="shared" si="508"/>
        <v>334.1</v>
      </c>
      <c r="EB769" s="4">
        <f t="shared" si="509"/>
        <v>376.82</v>
      </c>
      <c r="EC769" s="4">
        <f t="shared" si="510"/>
        <v>11.180000000000009</v>
      </c>
    </row>
    <row r="770" spans="58:133" x14ac:dyDescent="0.15">
      <c r="BF770" s="4">
        <v>766</v>
      </c>
      <c r="BG770" s="4">
        <f t="shared" si="492"/>
        <v>536.19999999999993</v>
      </c>
      <c r="BH770" s="4">
        <f t="shared" si="493"/>
        <v>229.79999999999998</v>
      </c>
      <c r="BL770" s="4">
        <f t="shared" si="481"/>
        <v>380</v>
      </c>
      <c r="BM770" s="4">
        <f t="shared" si="482"/>
        <v>266</v>
      </c>
      <c r="BN770" s="4">
        <f t="shared" si="483"/>
        <v>114</v>
      </c>
      <c r="BR770" s="4">
        <f t="shared" si="484"/>
        <v>485.55</v>
      </c>
      <c r="BS770" s="4">
        <f t="shared" si="485"/>
        <v>224.09999999999994</v>
      </c>
      <c r="BT770" s="4">
        <f t="shared" si="486"/>
        <v>37.35</v>
      </c>
      <c r="BX770" s="4">
        <f t="shared" si="487"/>
        <v>565.6</v>
      </c>
      <c r="BY770" s="4">
        <f t="shared" si="488"/>
        <v>137.86499999999995</v>
      </c>
      <c r="BZ770" s="4">
        <f t="shared" si="489"/>
        <v>3.5350000000000001</v>
      </c>
      <c r="CD770" s="4">
        <f t="shared" si="490"/>
        <v>297.78999999999996</v>
      </c>
      <c r="CE770" s="4">
        <f t="shared" si="491"/>
        <v>9.210000000000008</v>
      </c>
      <c r="CF770" s="4">
        <f>IF(COUNTIF($BH$5:$BH770,"&gt;=2")&lt;=1,SUM($BG770:$BK770)*C$8,CF769)</f>
        <v>151200</v>
      </c>
      <c r="CG770" s="4">
        <f>IF(COUNTIF($BN$5:$BN770,"&gt;=2")&lt;=1,SUM($BL770:$BP770)*D$8,CG769)</f>
        <v>604799.99999999988</v>
      </c>
      <c r="CH770" s="4">
        <f>IF(COUNTIF($BT$5:$BT770,"&gt;=2")&lt;=1,SUM($BQ770:$BU770)*E$8,CH769)</f>
        <v>2592000</v>
      </c>
      <c r="CI770" s="4">
        <f>IF(COUNTIF($BZ$5:$BZ770,"&gt;=2")&lt;=1,SUM($BV770:$BZ770)*F$8,CI769)</f>
        <v>34560000</v>
      </c>
      <c r="CJ770" s="4">
        <f t="shared" si="494"/>
        <v>26524800</v>
      </c>
      <c r="CK770" s="4">
        <f t="shared" si="495"/>
        <v>745.75</v>
      </c>
      <c r="CM770" s="4">
        <v>766</v>
      </c>
      <c r="CN770" s="4">
        <f>IF(COUNTIF($BH$5:$BH770,"&gt;=2")&gt;1,CN769,BG770)</f>
        <v>4.8999999999999995</v>
      </c>
      <c r="CO770" s="4">
        <f>IF(COUNTIF($BH$5:$BH770,"&gt;=2")&gt;1,CO769,BH770)</f>
        <v>2.1</v>
      </c>
      <c r="CP770" s="4">
        <f>IF(COUNTIF($BH$5:$BH770,"&gt;=2")&gt;1,CP769,BI770)</f>
        <v>0</v>
      </c>
      <c r="CQ770" s="4">
        <f>IF(COUNTIF($BH$5:$BH770,"&gt;=2")&gt;1,CQ769,BJ770)</f>
        <v>0</v>
      </c>
      <c r="CR770" s="4">
        <f>IF(COUNTIF($BH$5:$BH770,"&gt;=2")&gt;1,CR769,BK770)</f>
        <v>0</v>
      </c>
      <c r="CS770" s="4">
        <f>IF(COUNTIF($BN$5:$BN770,"&gt;=2")&gt;1,CS769,BL770)</f>
        <v>7</v>
      </c>
      <c r="CT770" s="4">
        <f>IF(COUNTIF($BN$5:$BN770,"&gt;=2")&gt;1,CT769,BM770)</f>
        <v>4.8999999999999995</v>
      </c>
      <c r="CU770" s="4">
        <f>IF(COUNTIF($BN$5:$BN770,"&gt;=2")&gt;1,CU769,BN770)</f>
        <v>2.1</v>
      </c>
      <c r="CV770" s="4">
        <f>IF(COUNTIF($BN$5:$BN770,"&gt;=2")&gt;1,CV769,BO770)</f>
        <v>0</v>
      </c>
      <c r="CW770" s="4">
        <f>IF(COUNTIF($BN$5:$BN770,"&gt;=2")&gt;1,CW769,BP770)</f>
        <v>0</v>
      </c>
      <c r="CX770" s="4">
        <f>IF(COUNTIF($BT$5:$BT770,"&gt;=2")&gt;1,CX769,BQ770)</f>
        <v>0</v>
      </c>
      <c r="CY770" s="4">
        <f>IF(COUNTIF($BT$5:$BT770,"&gt;=2")&gt;1,CY769,BR770)</f>
        <v>26</v>
      </c>
      <c r="CZ770" s="4">
        <f>IF(COUNTIF($BT$5:$BT770,"&gt;=2")&gt;1,CZ769,BS770)</f>
        <v>11.999999999999996</v>
      </c>
      <c r="DA770" s="4">
        <f>IF(COUNTIF($BT$5:$BT770,"&gt;=2")&gt;1,DA769,BT770)</f>
        <v>2</v>
      </c>
      <c r="DB770" s="4">
        <f>IF(COUNTIF($BT$5:$BT770,"&gt;=2")&gt;1,DB769,BU770)</f>
        <v>0</v>
      </c>
      <c r="DC770" s="4">
        <f>IF(COUNTIF($BZ$5:$BZ770,"&gt;=2")&gt;1,DC769,BV770)</f>
        <v>0</v>
      </c>
      <c r="DD770" s="4">
        <f>IF(COUNTIF($BZ$5:$BZ770,"&gt;=2")&gt;1,DD769,BW770)</f>
        <v>0</v>
      </c>
      <c r="DE770" s="4">
        <f>IF(COUNTIF($BZ$5:$BZ770,"&gt;=2")&gt;1,DE769,BX770)</f>
        <v>320</v>
      </c>
      <c r="DF770" s="4">
        <f>IF(COUNTIF($BZ$5:$BZ770,"&gt;=2")&gt;1,DF769,BY770)</f>
        <v>77.999999999999986</v>
      </c>
      <c r="DG770" s="4">
        <f>IF(COUNTIF($BZ$5:$BZ770,"&gt;=2")&gt;1,DG769,BZ770)</f>
        <v>2</v>
      </c>
      <c r="DH770" s="4">
        <f t="shared" si="496"/>
        <v>0</v>
      </c>
      <c r="DI770" s="4">
        <f t="shared" si="497"/>
        <v>0</v>
      </c>
      <c r="DJ770" s="4">
        <f t="shared" si="498"/>
        <v>0</v>
      </c>
      <c r="DK770" s="4">
        <f t="shared" si="499"/>
        <v>297.78999999999996</v>
      </c>
      <c r="DL770" s="4">
        <f t="shared" si="500"/>
        <v>9.210000000000008</v>
      </c>
      <c r="DM770" s="4">
        <f t="shared" si="501"/>
        <v>7</v>
      </c>
      <c r="DN770" s="4">
        <f t="shared" si="502"/>
        <v>13.999999999999998</v>
      </c>
      <c r="DO770" s="4">
        <f t="shared" si="503"/>
        <v>40</v>
      </c>
      <c r="DP770" s="4">
        <f t="shared" si="504"/>
        <v>400</v>
      </c>
      <c r="DQ770" s="4">
        <f t="shared" si="505"/>
        <v>307</v>
      </c>
      <c r="DS770" s="4">
        <v>766</v>
      </c>
      <c r="DT770" s="4">
        <f>$CK770+INDEX(节奏总纲!D$4:D$163,基础状态预估!$C$2)</f>
        <v>790.00483399593907</v>
      </c>
      <c r="DU770" s="4">
        <f>$CK770+INDEX(节奏总纲!E$4:E$163,基础状态预估!$C$2)</f>
        <v>784.28268396026408</v>
      </c>
      <c r="DV770" s="4">
        <f>$CK770+INDEX(节奏总纲!F$4:F$163,基础状态预估!$C$2)</f>
        <v>777.39220630709644</v>
      </c>
      <c r="DW770" s="4">
        <f>$CK770+INDEX(节奏总纲!G$4:G$163,基础状态预估!$C$2)</f>
        <v>769.03246816526348</v>
      </c>
      <c r="DX770" s="4">
        <f>$CK770+INDEX(节奏总纲!H$4:H$163,基础状态预估!$C$2)</f>
        <v>758.69453894381218</v>
      </c>
      <c r="DY770" s="4">
        <f t="shared" si="506"/>
        <v>11.899999999999999</v>
      </c>
      <c r="DZ770" s="4">
        <f t="shared" si="507"/>
        <v>33</v>
      </c>
      <c r="EA770" s="4">
        <f t="shared" si="508"/>
        <v>334.1</v>
      </c>
      <c r="EB770" s="4">
        <f t="shared" si="509"/>
        <v>377.78999999999996</v>
      </c>
      <c r="EC770" s="4">
        <f t="shared" si="510"/>
        <v>11.210000000000008</v>
      </c>
    </row>
    <row r="771" spans="58:133" x14ac:dyDescent="0.15">
      <c r="BF771" s="4">
        <v>767</v>
      </c>
      <c r="BG771" s="4">
        <f t="shared" si="492"/>
        <v>536.9</v>
      </c>
      <c r="BH771" s="4">
        <f t="shared" si="493"/>
        <v>230.1</v>
      </c>
      <c r="BL771" s="4">
        <f t="shared" si="481"/>
        <v>380.5</v>
      </c>
      <c r="BM771" s="4">
        <f t="shared" si="482"/>
        <v>266.34999999999997</v>
      </c>
      <c r="BN771" s="4">
        <f t="shared" si="483"/>
        <v>114.14999999999999</v>
      </c>
      <c r="BR771" s="4">
        <f t="shared" si="484"/>
        <v>486.2</v>
      </c>
      <c r="BS771" s="4">
        <f t="shared" si="485"/>
        <v>224.39999999999995</v>
      </c>
      <c r="BT771" s="4">
        <f t="shared" si="486"/>
        <v>37.4</v>
      </c>
      <c r="BX771" s="4">
        <f t="shared" si="487"/>
        <v>566.4</v>
      </c>
      <c r="BY771" s="4">
        <f t="shared" si="488"/>
        <v>138.05999999999997</v>
      </c>
      <c r="BZ771" s="4">
        <f t="shared" si="489"/>
        <v>3.54</v>
      </c>
      <c r="CD771" s="4">
        <f t="shared" si="490"/>
        <v>298.76</v>
      </c>
      <c r="CE771" s="4">
        <f t="shared" si="491"/>
        <v>9.2400000000000091</v>
      </c>
      <c r="CF771" s="4">
        <f>IF(COUNTIF($BH$5:$BH771,"&gt;=2")&lt;=1,SUM($BG771:$BK771)*C$8,CF770)</f>
        <v>151200</v>
      </c>
      <c r="CG771" s="4">
        <f>IF(COUNTIF($BN$5:$BN771,"&gt;=2")&lt;=1,SUM($BL771:$BP771)*D$8,CG770)</f>
        <v>604799.99999999988</v>
      </c>
      <c r="CH771" s="4">
        <f>IF(COUNTIF($BT$5:$BT771,"&gt;=2")&lt;=1,SUM($BQ771:$BU771)*E$8,CH770)</f>
        <v>2592000</v>
      </c>
      <c r="CI771" s="4">
        <f>IF(COUNTIF($BZ$5:$BZ771,"&gt;=2")&lt;=1,SUM($BV771:$BZ771)*F$8,CI770)</f>
        <v>34560000</v>
      </c>
      <c r="CJ771" s="4">
        <f t="shared" si="494"/>
        <v>26611200</v>
      </c>
      <c r="CK771" s="4">
        <f t="shared" si="495"/>
        <v>746.75</v>
      </c>
      <c r="CM771" s="4">
        <v>767</v>
      </c>
      <c r="CN771" s="4">
        <f>IF(COUNTIF($BH$5:$BH771,"&gt;=2")&gt;1,CN770,BG771)</f>
        <v>4.8999999999999995</v>
      </c>
      <c r="CO771" s="4">
        <f>IF(COUNTIF($BH$5:$BH771,"&gt;=2")&gt;1,CO770,BH771)</f>
        <v>2.1</v>
      </c>
      <c r="CP771" s="4">
        <f>IF(COUNTIF($BH$5:$BH771,"&gt;=2")&gt;1,CP770,BI771)</f>
        <v>0</v>
      </c>
      <c r="CQ771" s="4">
        <f>IF(COUNTIF($BH$5:$BH771,"&gt;=2")&gt;1,CQ770,BJ771)</f>
        <v>0</v>
      </c>
      <c r="CR771" s="4">
        <f>IF(COUNTIF($BH$5:$BH771,"&gt;=2")&gt;1,CR770,BK771)</f>
        <v>0</v>
      </c>
      <c r="CS771" s="4">
        <f>IF(COUNTIF($BN$5:$BN771,"&gt;=2")&gt;1,CS770,BL771)</f>
        <v>7</v>
      </c>
      <c r="CT771" s="4">
        <f>IF(COUNTIF($BN$5:$BN771,"&gt;=2")&gt;1,CT770,BM771)</f>
        <v>4.8999999999999995</v>
      </c>
      <c r="CU771" s="4">
        <f>IF(COUNTIF($BN$5:$BN771,"&gt;=2")&gt;1,CU770,BN771)</f>
        <v>2.1</v>
      </c>
      <c r="CV771" s="4">
        <f>IF(COUNTIF($BN$5:$BN771,"&gt;=2")&gt;1,CV770,BO771)</f>
        <v>0</v>
      </c>
      <c r="CW771" s="4">
        <f>IF(COUNTIF($BN$5:$BN771,"&gt;=2")&gt;1,CW770,BP771)</f>
        <v>0</v>
      </c>
      <c r="CX771" s="4">
        <f>IF(COUNTIF($BT$5:$BT771,"&gt;=2")&gt;1,CX770,BQ771)</f>
        <v>0</v>
      </c>
      <c r="CY771" s="4">
        <f>IF(COUNTIF($BT$5:$BT771,"&gt;=2")&gt;1,CY770,BR771)</f>
        <v>26</v>
      </c>
      <c r="CZ771" s="4">
        <f>IF(COUNTIF($BT$5:$BT771,"&gt;=2")&gt;1,CZ770,BS771)</f>
        <v>11.999999999999996</v>
      </c>
      <c r="DA771" s="4">
        <f>IF(COUNTIF($BT$5:$BT771,"&gt;=2")&gt;1,DA770,BT771)</f>
        <v>2</v>
      </c>
      <c r="DB771" s="4">
        <f>IF(COUNTIF($BT$5:$BT771,"&gt;=2")&gt;1,DB770,BU771)</f>
        <v>0</v>
      </c>
      <c r="DC771" s="4">
        <f>IF(COUNTIF($BZ$5:$BZ771,"&gt;=2")&gt;1,DC770,BV771)</f>
        <v>0</v>
      </c>
      <c r="DD771" s="4">
        <f>IF(COUNTIF($BZ$5:$BZ771,"&gt;=2")&gt;1,DD770,BW771)</f>
        <v>0</v>
      </c>
      <c r="DE771" s="4">
        <f>IF(COUNTIF($BZ$5:$BZ771,"&gt;=2")&gt;1,DE770,BX771)</f>
        <v>320</v>
      </c>
      <c r="DF771" s="4">
        <f>IF(COUNTIF($BZ$5:$BZ771,"&gt;=2")&gt;1,DF770,BY771)</f>
        <v>77.999999999999986</v>
      </c>
      <c r="DG771" s="4">
        <f>IF(COUNTIF($BZ$5:$BZ771,"&gt;=2")&gt;1,DG770,BZ771)</f>
        <v>2</v>
      </c>
      <c r="DH771" s="4">
        <f t="shared" si="496"/>
        <v>0</v>
      </c>
      <c r="DI771" s="4">
        <f t="shared" si="497"/>
        <v>0</v>
      </c>
      <c r="DJ771" s="4">
        <f t="shared" si="498"/>
        <v>0</v>
      </c>
      <c r="DK771" s="4">
        <f t="shared" si="499"/>
        <v>298.76</v>
      </c>
      <c r="DL771" s="4">
        <f t="shared" si="500"/>
        <v>9.2400000000000091</v>
      </c>
      <c r="DM771" s="4">
        <f t="shared" si="501"/>
        <v>7</v>
      </c>
      <c r="DN771" s="4">
        <f t="shared" si="502"/>
        <v>13.999999999999998</v>
      </c>
      <c r="DO771" s="4">
        <f t="shared" si="503"/>
        <v>40</v>
      </c>
      <c r="DP771" s="4">
        <f t="shared" si="504"/>
        <v>400</v>
      </c>
      <c r="DQ771" s="4">
        <f t="shared" si="505"/>
        <v>308</v>
      </c>
      <c r="DS771" s="4">
        <v>767</v>
      </c>
      <c r="DT771" s="4">
        <f>$CK771+INDEX(节奏总纲!D$4:D$163,基础状态预估!$C$2)</f>
        <v>791.00483399593907</v>
      </c>
      <c r="DU771" s="4">
        <f>$CK771+INDEX(节奏总纲!E$4:E$163,基础状态预估!$C$2)</f>
        <v>785.28268396026408</v>
      </c>
      <c r="DV771" s="4">
        <f>$CK771+INDEX(节奏总纲!F$4:F$163,基础状态预估!$C$2)</f>
        <v>778.39220630709644</v>
      </c>
      <c r="DW771" s="4">
        <f>$CK771+INDEX(节奏总纲!G$4:G$163,基础状态预估!$C$2)</f>
        <v>770.03246816526348</v>
      </c>
      <c r="DX771" s="4">
        <f>$CK771+INDEX(节奏总纲!H$4:H$163,基础状态预估!$C$2)</f>
        <v>759.69453894381218</v>
      </c>
      <c r="DY771" s="4">
        <f t="shared" si="506"/>
        <v>11.899999999999999</v>
      </c>
      <c r="DZ771" s="4">
        <f t="shared" si="507"/>
        <v>33</v>
      </c>
      <c r="EA771" s="4">
        <f t="shared" si="508"/>
        <v>334.1</v>
      </c>
      <c r="EB771" s="4">
        <f t="shared" si="509"/>
        <v>378.76</v>
      </c>
      <c r="EC771" s="4">
        <f t="shared" si="510"/>
        <v>11.240000000000009</v>
      </c>
    </row>
    <row r="772" spans="58:133" x14ac:dyDescent="0.15">
      <c r="BF772" s="4">
        <v>768</v>
      </c>
      <c r="BG772" s="4">
        <f t="shared" si="492"/>
        <v>537.59999999999991</v>
      </c>
      <c r="BH772" s="4">
        <f t="shared" si="493"/>
        <v>230.39999999999998</v>
      </c>
      <c r="BL772" s="4">
        <f t="shared" si="481"/>
        <v>381</v>
      </c>
      <c r="BM772" s="4">
        <f t="shared" si="482"/>
        <v>266.7</v>
      </c>
      <c r="BN772" s="4">
        <f t="shared" si="483"/>
        <v>114.3</v>
      </c>
      <c r="BR772" s="4">
        <f t="shared" si="484"/>
        <v>486.85</v>
      </c>
      <c r="BS772" s="4">
        <f t="shared" si="485"/>
        <v>224.69999999999996</v>
      </c>
      <c r="BT772" s="4">
        <f t="shared" si="486"/>
        <v>37.450000000000003</v>
      </c>
      <c r="BX772" s="4">
        <f t="shared" si="487"/>
        <v>567.20000000000005</v>
      </c>
      <c r="BY772" s="4">
        <f t="shared" si="488"/>
        <v>138.25499999999997</v>
      </c>
      <c r="BZ772" s="4">
        <f t="shared" si="489"/>
        <v>3.5449999999999999</v>
      </c>
      <c r="CD772" s="4">
        <f t="shared" si="490"/>
        <v>299.73</v>
      </c>
      <c r="CE772" s="4">
        <f t="shared" si="491"/>
        <v>9.2700000000000085</v>
      </c>
      <c r="CF772" s="4">
        <f>IF(COUNTIF($BH$5:$BH772,"&gt;=2")&lt;=1,SUM($BG772:$BK772)*C$8,CF771)</f>
        <v>151200</v>
      </c>
      <c r="CG772" s="4">
        <f>IF(COUNTIF($BN$5:$BN772,"&gt;=2")&lt;=1,SUM($BL772:$BP772)*D$8,CG771)</f>
        <v>604799.99999999988</v>
      </c>
      <c r="CH772" s="4">
        <f>IF(COUNTIF($BT$5:$BT772,"&gt;=2")&lt;=1,SUM($BQ772:$BU772)*E$8,CH771)</f>
        <v>2592000</v>
      </c>
      <c r="CI772" s="4">
        <f>IF(COUNTIF($BZ$5:$BZ772,"&gt;=2")&lt;=1,SUM($BV772:$BZ772)*F$8,CI771)</f>
        <v>34560000</v>
      </c>
      <c r="CJ772" s="4">
        <f t="shared" si="494"/>
        <v>26697600</v>
      </c>
      <c r="CK772" s="4">
        <f t="shared" si="495"/>
        <v>747.75</v>
      </c>
      <c r="CM772" s="4">
        <v>768</v>
      </c>
      <c r="CN772" s="4">
        <f>IF(COUNTIF($BH$5:$BH772,"&gt;=2")&gt;1,CN771,BG772)</f>
        <v>4.8999999999999995</v>
      </c>
      <c r="CO772" s="4">
        <f>IF(COUNTIF($BH$5:$BH772,"&gt;=2")&gt;1,CO771,BH772)</f>
        <v>2.1</v>
      </c>
      <c r="CP772" s="4">
        <f>IF(COUNTIF($BH$5:$BH772,"&gt;=2")&gt;1,CP771,BI772)</f>
        <v>0</v>
      </c>
      <c r="CQ772" s="4">
        <f>IF(COUNTIF($BH$5:$BH772,"&gt;=2")&gt;1,CQ771,BJ772)</f>
        <v>0</v>
      </c>
      <c r="CR772" s="4">
        <f>IF(COUNTIF($BH$5:$BH772,"&gt;=2")&gt;1,CR771,BK772)</f>
        <v>0</v>
      </c>
      <c r="CS772" s="4">
        <f>IF(COUNTIF($BN$5:$BN772,"&gt;=2")&gt;1,CS771,BL772)</f>
        <v>7</v>
      </c>
      <c r="CT772" s="4">
        <f>IF(COUNTIF($BN$5:$BN772,"&gt;=2")&gt;1,CT771,BM772)</f>
        <v>4.8999999999999995</v>
      </c>
      <c r="CU772" s="4">
        <f>IF(COUNTIF($BN$5:$BN772,"&gt;=2")&gt;1,CU771,BN772)</f>
        <v>2.1</v>
      </c>
      <c r="CV772" s="4">
        <f>IF(COUNTIF($BN$5:$BN772,"&gt;=2")&gt;1,CV771,BO772)</f>
        <v>0</v>
      </c>
      <c r="CW772" s="4">
        <f>IF(COUNTIF($BN$5:$BN772,"&gt;=2")&gt;1,CW771,BP772)</f>
        <v>0</v>
      </c>
      <c r="CX772" s="4">
        <f>IF(COUNTIF($BT$5:$BT772,"&gt;=2")&gt;1,CX771,BQ772)</f>
        <v>0</v>
      </c>
      <c r="CY772" s="4">
        <f>IF(COUNTIF($BT$5:$BT772,"&gt;=2")&gt;1,CY771,BR772)</f>
        <v>26</v>
      </c>
      <c r="CZ772" s="4">
        <f>IF(COUNTIF($BT$5:$BT772,"&gt;=2")&gt;1,CZ771,BS772)</f>
        <v>11.999999999999996</v>
      </c>
      <c r="DA772" s="4">
        <f>IF(COUNTIF($BT$5:$BT772,"&gt;=2")&gt;1,DA771,BT772)</f>
        <v>2</v>
      </c>
      <c r="DB772" s="4">
        <f>IF(COUNTIF($BT$5:$BT772,"&gt;=2")&gt;1,DB771,BU772)</f>
        <v>0</v>
      </c>
      <c r="DC772" s="4">
        <f>IF(COUNTIF($BZ$5:$BZ772,"&gt;=2")&gt;1,DC771,BV772)</f>
        <v>0</v>
      </c>
      <c r="DD772" s="4">
        <f>IF(COUNTIF($BZ$5:$BZ772,"&gt;=2")&gt;1,DD771,BW772)</f>
        <v>0</v>
      </c>
      <c r="DE772" s="4">
        <f>IF(COUNTIF($BZ$5:$BZ772,"&gt;=2")&gt;1,DE771,BX772)</f>
        <v>320</v>
      </c>
      <c r="DF772" s="4">
        <f>IF(COUNTIF($BZ$5:$BZ772,"&gt;=2")&gt;1,DF771,BY772)</f>
        <v>77.999999999999986</v>
      </c>
      <c r="DG772" s="4">
        <f>IF(COUNTIF($BZ$5:$BZ772,"&gt;=2")&gt;1,DG771,BZ772)</f>
        <v>2</v>
      </c>
      <c r="DH772" s="4">
        <f t="shared" si="496"/>
        <v>0</v>
      </c>
      <c r="DI772" s="4">
        <f t="shared" si="497"/>
        <v>0</v>
      </c>
      <c r="DJ772" s="4">
        <f t="shared" si="498"/>
        <v>0</v>
      </c>
      <c r="DK772" s="4">
        <f t="shared" si="499"/>
        <v>299.73</v>
      </c>
      <c r="DL772" s="4">
        <f t="shared" si="500"/>
        <v>9.2700000000000085</v>
      </c>
      <c r="DM772" s="4">
        <f t="shared" si="501"/>
        <v>7</v>
      </c>
      <c r="DN772" s="4">
        <f t="shared" si="502"/>
        <v>13.999999999999998</v>
      </c>
      <c r="DO772" s="4">
        <f t="shared" si="503"/>
        <v>40</v>
      </c>
      <c r="DP772" s="4">
        <f t="shared" si="504"/>
        <v>400</v>
      </c>
      <c r="DQ772" s="4">
        <f t="shared" si="505"/>
        <v>309</v>
      </c>
      <c r="DS772" s="4">
        <v>768</v>
      </c>
      <c r="DT772" s="4">
        <f>$CK772+INDEX(节奏总纲!D$4:D$163,基础状态预估!$C$2)</f>
        <v>792.00483399593907</v>
      </c>
      <c r="DU772" s="4">
        <f>$CK772+INDEX(节奏总纲!E$4:E$163,基础状态预估!$C$2)</f>
        <v>786.28268396026408</v>
      </c>
      <c r="DV772" s="4">
        <f>$CK772+INDEX(节奏总纲!F$4:F$163,基础状态预估!$C$2)</f>
        <v>779.39220630709644</v>
      </c>
      <c r="DW772" s="4">
        <f>$CK772+INDEX(节奏总纲!G$4:G$163,基础状态预估!$C$2)</f>
        <v>771.03246816526348</v>
      </c>
      <c r="DX772" s="4">
        <f>$CK772+INDEX(节奏总纲!H$4:H$163,基础状态预估!$C$2)</f>
        <v>760.69453894381218</v>
      </c>
      <c r="DY772" s="4">
        <f t="shared" si="506"/>
        <v>11.899999999999999</v>
      </c>
      <c r="DZ772" s="4">
        <f t="shared" si="507"/>
        <v>33</v>
      </c>
      <c r="EA772" s="4">
        <f t="shared" si="508"/>
        <v>334.1</v>
      </c>
      <c r="EB772" s="4">
        <f t="shared" si="509"/>
        <v>379.73</v>
      </c>
      <c r="EC772" s="4">
        <f t="shared" si="510"/>
        <v>11.270000000000008</v>
      </c>
    </row>
    <row r="773" spans="58:133" x14ac:dyDescent="0.15">
      <c r="BF773" s="4">
        <v>769</v>
      </c>
      <c r="BG773" s="4">
        <f t="shared" si="492"/>
        <v>538.29999999999995</v>
      </c>
      <c r="BH773" s="4">
        <f t="shared" si="493"/>
        <v>230.7</v>
      </c>
      <c r="BL773" s="4">
        <f t="shared" ref="BL773:BL836" si="511">IF($BH773&lt;2,0,($BF773-INDEX($BF$5:$BF$1004,MATCH(2,$BH$5:$BH$1004,1)))*$D$23)</f>
        <v>381.5</v>
      </c>
      <c r="BM773" s="4">
        <f t="shared" ref="BM773:BM836" si="512">IF($BH773&lt;2,0,($BF773-INDEX($BF$5:$BF$1004,MATCH(2,$BH$5:$BH$1004,1)))*$D$22)</f>
        <v>267.05</v>
      </c>
      <c r="BN773" s="4">
        <f t="shared" ref="BN773:BN836" si="513">IF($BH773&lt;2,0,($BF773-INDEX($BF$5:$BF$1004,MATCH(2,$BH$5:$BH$1004,1)))*$D$21)</f>
        <v>114.45</v>
      </c>
      <c r="BR773" s="4">
        <f t="shared" ref="BR773:BR836" si="514">IF($BN773&lt;2,0,($BF773-INDEX($BF$5:$BF$1004,MATCH(2,$BN$5:$BN$1004,1)))*$E$23)</f>
        <v>487.5</v>
      </c>
      <c r="BS773" s="4">
        <f t="shared" ref="BS773:BS836" si="515">IF($BN773&lt;2,0,($BF773-INDEX($BF$5:$BF$1004,MATCH(2,$BN$5:$BN$1004,1)))*$E$22)</f>
        <v>224.99999999999994</v>
      </c>
      <c r="BT773" s="4">
        <f t="shared" ref="BT773:BT836" si="516">IF($BN773&lt;2,0,($BF773-INDEX($BF$5:$BF$1004,MATCH(2,$BN$5:$BN$1004,1)))*$E$21)</f>
        <v>37.5</v>
      </c>
      <c r="BX773" s="4">
        <f t="shared" ref="BX773:BX836" si="517">IF($BT773&lt;2,0,($BF773-INDEX($BF$5:$BF$1004,MATCH(2,$BT$5:$BT$1004,1)))*$F$23)</f>
        <v>568</v>
      </c>
      <c r="BY773" s="4">
        <f t="shared" ref="BY773:BY836" si="518">IF($BT773&lt;2,0,($BF773-INDEX($BF$5:$BF$1004,MATCH(2,$BT$5:$BT$1004,1)))*$F$22)</f>
        <v>138.44999999999996</v>
      </c>
      <c r="BZ773" s="4">
        <f t="shared" ref="BZ773:BZ836" si="519">IF($BT773&lt;2,0,($BF773-INDEX($BF$5:$BF$1004,MATCH(2,$BT$5:$BT$1004,1)))*$F$21)</f>
        <v>3.5500000000000003</v>
      </c>
      <c r="CD773" s="4">
        <f t="shared" ref="CD773:CD836" si="520">IF($BZ773&lt;2,0,($BF773-INDEX($BF$5:$BF$1004,MATCH(2,$BZ$5:$BZ$1004,1)))*$G$23)</f>
        <v>300.7</v>
      </c>
      <c r="CE773" s="4">
        <f t="shared" ref="CE773:CE836" si="521">IF($BZ773&lt;2,0,($BF773-INDEX($BF$5:$BF$1004,MATCH(2,$BZ$5:$BZ$1004,1)))*$G$22)</f>
        <v>9.3000000000000078</v>
      </c>
      <c r="CF773" s="4">
        <f>IF(COUNTIF($BH$5:$BH773,"&gt;=2")&lt;=1,SUM($BG773:$BK773)*C$8,CF772)</f>
        <v>151200</v>
      </c>
      <c r="CG773" s="4">
        <f>IF(COUNTIF($BN$5:$BN773,"&gt;=2")&lt;=1,SUM($BL773:$BP773)*D$8,CG772)</f>
        <v>604799.99999999988</v>
      </c>
      <c r="CH773" s="4">
        <f>IF(COUNTIF($BT$5:$BT773,"&gt;=2")&lt;=1,SUM($BQ773:$BU773)*E$8,CH772)</f>
        <v>2592000</v>
      </c>
      <c r="CI773" s="4">
        <f>IF(COUNTIF($BZ$5:$BZ773,"&gt;=2")&lt;=1,SUM($BV773:$BZ773)*F$8,CI772)</f>
        <v>34560000</v>
      </c>
      <c r="CJ773" s="4">
        <f t="shared" si="494"/>
        <v>26784000</v>
      </c>
      <c r="CK773" s="4">
        <f t="shared" si="495"/>
        <v>748.75</v>
      </c>
      <c r="CM773" s="4">
        <v>769</v>
      </c>
      <c r="CN773" s="4">
        <f>IF(COUNTIF($BH$5:$BH773,"&gt;=2")&gt;1,CN772,BG773)</f>
        <v>4.8999999999999995</v>
      </c>
      <c r="CO773" s="4">
        <f>IF(COUNTIF($BH$5:$BH773,"&gt;=2")&gt;1,CO772,BH773)</f>
        <v>2.1</v>
      </c>
      <c r="CP773" s="4">
        <f>IF(COUNTIF($BH$5:$BH773,"&gt;=2")&gt;1,CP772,BI773)</f>
        <v>0</v>
      </c>
      <c r="CQ773" s="4">
        <f>IF(COUNTIF($BH$5:$BH773,"&gt;=2")&gt;1,CQ772,BJ773)</f>
        <v>0</v>
      </c>
      <c r="CR773" s="4">
        <f>IF(COUNTIF($BH$5:$BH773,"&gt;=2")&gt;1,CR772,BK773)</f>
        <v>0</v>
      </c>
      <c r="CS773" s="4">
        <f>IF(COUNTIF($BN$5:$BN773,"&gt;=2")&gt;1,CS772,BL773)</f>
        <v>7</v>
      </c>
      <c r="CT773" s="4">
        <f>IF(COUNTIF($BN$5:$BN773,"&gt;=2")&gt;1,CT772,BM773)</f>
        <v>4.8999999999999995</v>
      </c>
      <c r="CU773" s="4">
        <f>IF(COUNTIF($BN$5:$BN773,"&gt;=2")&gt;1,CU772,BN773)</f>
        <v>2.1</v>
      </c>
      <c r="CV773" s="4">
        <f>IF(COUNTIF($BN$5:$BN773,"&gt;=2")&gt;1,CV772,BO773)</f>
        <v>0</v>
      </c>
      <c r="CW773" s="4">
        <f>IF(COUNTIF($BN$5:$BN773,"&gt;=2")&gt;1,CW772,BP773)</f>
        <v>0</v>
      </c>
      <c r="CX773" s="4">
        <f>IF(COUNTIF($BT$5:$BT773,"&gt;=2")&gt;1,CX772,BQ773)</f>
        <v>0</v>
      </c>
      <c r="CY773" s="4">
        <f>IF(COUNTIF($BT$5:$BT773,"&gt;=2")&gt;1,CY772,BR773)</f>
        <v>26</v>
      </c>
      <c r="CZ773" s="4">
        <f>IF(COUNTIF($BT$5:$BT773,"&gt;=2")&gt;1,CZ772,BS773)</f>
        <v>11.999999999999996</v>
      </c>
      <c r="DA773" s="4">
        <f>IF(COUNTIF($BT$5:$BT773,"&gt;=2")&gt;1,DA772,BT773)</f>
        <v>2</v>
      </c>
      <c r="DB773" s="4">
        <f>IF(COUNTIF($BT$5:$BT773,"&gt;=2")&gt;1,DB772,BU773)</f>
        <v>0</v>
      </c>
      <c r="DC773" s="4">
        <f>IF(COUNTIF($BZ$5:$BZ773,"&gt;=2")&gt;1,DC772,BV773)</f>
        <v>0</v>
      </c>
      <c r="DD773" s="4">
        <f>IF(COUNTIF($BZ$5:$BZ773,"&gt;=2")&gt;1,DD772,BW773)</f>
        <v>0</v>
      </c>
      <c r="DE773" s="4">
        <f>IF(COUNTIF($BZ$5:$BZ773,"&gt;=2")&gt;1,DE772,BX773)</f>
        <v>320</v>
      </c>
      <c r="DF773" s="4">
        <f>IF(COUNTIF($BZ$5:$BZ773,"&gt;=2")&gt;1,DF772,BY773)</f>
        <v>77.999999999999986</v>
      </c>
      <c r="DG773" s="4">
        <f>IF(COUNTIF($BZ$5:$BZ773,"&gt;=2")&gt;1,DG772,BZ773)</f>
        <v>2</v>
      </c>
      <c r="DH773" s="4">
        <f t="shared" si="496"/>
        <v>0</v>
      </c>
      <c r="DI773" s="4">
        <f t="shared" si="497"/>
        <v>0</v>
      </c>
      <c r="DJ773" s="4">
        <f t="shared" si="498"/>
        <v>0</v>
      </c>
      <c r="DK773" s="4">
        <f t="shared" si="499"/>
        <v>300.7</v>
      </c>
      <c r="DL773" s="4">
        <f t="shared" si="500"/>
        <v>9.3000000000000078</v>
      </c>
      <c r="DM773" s="4">
        <f t="shared" si="501"/>
        <v>7</v>
      </c>
      <c r="DN773" s="4">
        <f t="shared" si="502"/>
        <v>13.999999999999998</v>
      </c>
      <c r="DO773" s="4">
        <f t="shared" si="503"/>
        <v>40</v>
      </c>
      <c r="DP773" s="4">
        <f t="shared" si="504"/>
        <v>400</v>
      </c>
      <c r="DQ773" s="4">
        <f t="shared" si="505"/>
        <v>310</v>
      </c>
      <c r="DS773" s="4">
        <v>769</v>
      </c>
      <c r="DT773" s="4">
        <f>$CK773+INDEX(节奏总纲!D$4:D$163,基础状态预估!$C$2)</f>
        <v>793.00483399593907</v>
      </c>
      <c r="DU773" s="4">
        <f>$CK773+INDEX(节奏总纲!E$4:E$163,基础状态预估!$C$2)</f>
        <v>787.28268396026408</v>
      </c>
      <c r="DV773" s="4">
        <f>$CK773+INDEX(节奏总纲!F$4:F$163,基础状态预估!$C$2)</f>
        <v>780.39220630709644</v>
      </c>
      <c r="DW773" s="4">
        <f>$CK773+INDEX(节奏总纲!G$4:G$163,基础状态预估!$C$2)</f>
        <v>772.03246816526348</v>
      </c>
      <c r="DX773" s="4">
        <f>$CK773+INDEX(节奏总纲!H$4:H$163,基础状态预估!$C$2)</f>
        <v>761.69453894381218</v>
      </c>
      <c r="DY773" s="4">
        <f t="shared" si="506"/>
        <v>11.899999999999999</v>
      </c>
      <c r="DZ773" s="4">
        <f t="shared" si="507"/>
        <v>33</v>
      </c>
      <c r="EA773" s="4">
        <f t="shared" si="508"/>
        <v>334.1</v>
      </c>
      <c r="EB773" s="4">
        <f t="shared" si="509"/>
        <v>380.7</v>
      </c>
      <c r="EC773" s="4">
        <f t="shared" si="510"/>
        <v>11.300000000000008</v>
      </c>
    </row>
    <row r="774" spans="58:133" x14ac:dyDescent="0.15">
      <c r="BF774" s="4">
        <v>770</v>
      </c>
      <c r="BG774" s="4">
        <f t="shared" ref="BG774:BG837" si="522">$BF774*$C$22</f>
        <v>539</v>
      </c>
      <c r="BH774" s="4">
        <f t="shared" ref="BH774:BH837" si="523">$BF774*$C$21</f>
        <v>231</v>
      </c>
      <c r="BL774" s="4">
        <f t="shared" si="511"/>
        <v>382</v>
      </c>
      <c r="BM774" s="4">
        <f t="shared" si="512"/>
        <v>267.39999999999998</v>
      </c>
      <c r="BN774" s="4">
        <f t="shared" si="513"/>
        <v>114.6</v>
      </c>
      <c r="BR774" s="4">
        <f t="shared" si="514"/>
        <v>488.15000000000003</v>
      </c>
      <c r="BS774" s="4">
        <f t="shared" si="515"/>
        <v>225.29999999999995</v>
      </c>
      <c r="BT774" s="4">
        <f t="shared" si="516"/>
        <v>37.550000000000004</v>
      </c>
      <c r="BX774" s="4">
        <f t="shared" si="517"/>
        <v>568.80000000000007</v>
      </c>
      <c r="BY774" s="4">
        <f t="shared" si="518"/>
        <v>138.64499999999995</v>
      </c>
      <c r="BZ774" s="4">
        <f t="shared" si="519"/>
        <v>3.5550000000000002</v>
      </c>
      <c r="CD774" s="4">
        <f t="shared" si="520"/>
        <v>301.67</v>
      </c>
      <c r="CE774" s="4">
        <f t="shared" si="521"/>
        <v>9.330000000000009</v>
      </c>
      <c r="CF774" s="4">
        <f>IF(COUNTIF($BH$5:$BH774,"&gt;=2")&lt;=1,SUM($BG774:$BK774)*C$8,CF773)</f>
        <v>151200</v>
      </c>
      <c r="CG774" s="4">
        <f>IF(COUNTIF($BN$5:$BN774,"&gt;=2")&lt;=1,SUM($BL774:$BP774)*D$8,CG773)</f>
        <v>604799.99999999988</v>
      </c>
      <c r="CH774" s="4">
        <f>IF(COUNTIF($BT$5:$BT774,"&gt;=2")&lt;=1,SUM($BQ774:$BU774)*E$8,CH773)</f>
        <v>2592000</v>
      </c>
      <c r="CI774" s="4">
        <f>IF(COUNTIF($BZ$5:$BZ774,"&gt;=2")&lt;=1,SUM($BV774:$BZ774)*F$8,CI773)</f>
        <v>34560000</v>
      </c>
      <c r="CJ774" s="4">
        <f t="shared" ref="CJ774:CJ837" si="524">SUM($CA774:$CE774)*G$8</f>
        <v>26870400</v>
      </c>
      <c r="CK774" s="4">
        <f t="shared" ref="CK774:CK837" si="525">SUM(CF774:CJ774)/86400</f>
        <v>749.75</v>
      </c>
      <c r="CM774" s="4">
        <v>770</v>
      </c>
      <c r="CN774" s="4">
        <f>IF(COUNTIF($BH$5:$BH774,"&gt;=2")&gt;1,CN773,BG774)</f>
        <v>4.8999999999999995</v>
      </c>
      <c r="CO774" s="4">
        <f>IF(COUNTIF($BH$5:$BH774,"&gt;=2")&gt;1,CO773,BH774)</f>
        <v>2.1</v>
      </c>
      <c r="CP774" s="4">
        <f>IF(COUNTIF($BH$5:$BH774,"&gt;=2")&gt;1,CP773,BI774)</f>
        <v>0</v>
      </c>
      <c r="CQ774" s="4">
        <f>IF(COUNTIF($BH$5:$BH774,"&gt;=2")&gt;1,CQ773,BJ774)</f>
        <v>0</v>
      </c>
      <c r="CR774" s="4">
        <f>IF(COUNTIF($BH$5:$BH774,"&gt;=2")&gt;1,CR773,BK774)</f>
        <v>0</v>
      </c>
      <c r="CS774" s="4">
        <f>IF(COUNTIF($BN$5:$BN774,"&gt;=2")&gt;1,CS773,BL774)</f>
        <v>7</v>
      </c>
      <c r="CT774" s="4">
        <f>IF(COUNTIF($BN$5:$BN774,"&gt;=2")&gt;1,CT773,BM774)</f>
        <v>4.8999999999999995</v>
      </c>
      <c r="CU774" s="4">
        <f>IF(COUNTIF($BN$5:$BN774,"&gt;=2")&gt;1,CU773,BN774)</f>
        <v>2.1</v>
      </c>
      <c r="CV774" s="4">
        <f>IF(COUNTIF($BN$5:$BN774,"&gt;=2")&gt;1,CV773,BO774)</f>
        <v>0</v>
      </c>
      <c r="CW774" s="4">
        <f>IF(COUNTIF($BN$5:$BN774,"&gt;=2")&gt;1,CW773,BP774)</f>
        <v>0</v>
      </c>
      <c r="CX774" s="4">
        <f>IF(COUNTIF($BT$5:$BT774,"&gt;=2")&gt;1,CX773,BQ774)</f>
        <v>0</v>
      </c>
      <c r="CY774" s="4">
        <f>IF(COUNTIF($BT$5:$BT774,"&gt;=2")&gt;1,CY773,BR774)</f>
        <v>26</v>
      </c>
      <c r="CZ774" s="4">
        <f>IF(COUNTIF($BT$5:$BT774,"&gt;=2")&gt;1,CZ773,BS774)</f>
        <v>11.999999999999996</v>
      </c>
      <c r="DA774" s="4">
        <f>IF(COUNTIF($BT$5:$BT774,"&gt;=2")&gt;1,DA773,BT774)</f>
        <v>2</v>
      </c>
      <c r="DB774" s="4">
        <f>IF(COUNTIF($BT$5:$BT774,"&gt;=2")&gt;1,DB773,BU774)</f>
        <v>0</v>
      </c>
      <c r="DC774" s="4">
        <f>IF(COUNTIF($BZ$5:$BZ774,"&gt;=2")&gt;1,DC773,BV774)</f>
        <v>0</v>
      </c>
      <c r="DD774" s="4">
        <f>IF(COUNTIF($BZ$5:$BZ774,"&gt;=2")&gt;1,DD773,BW774)</f>
        <v>0</v>
      </c>
      <c r="DE774" s="4">
        <f>IF(COUNTIF($BZ$5:$BZ774,"&gt;=2")&gt;1,DE773,BX774)</f>
        <v>320</v>
      </c>
      <c r="DF774" s="4">
        <f>IF(COUNTIF($BZ$5:$BZ774,"&gt;=2")&gt;1,DF773,BY774)</f>
        <v>77.999999999999986</v>
      </c>
      <c r="DG774" s="4">
        <f>IF(COUNTIF($BZ$5:$BZ774,"&gt;=2")&gt;1,DG773,BZ774)</f>
        <v>2</v>
      </c>
      <c r="DH774" s="4">
        <f t="shared" ref="DH774:DH837" si="526">CA774</f>
        <v>0</v>
      </c>
      <c r="DI774" s="4">
        <f t="shared" ref="DI774:DI837" si="527">CB774</f>
        <v>0</v>
      </c>
      <c r="DJ774" s="4">
        <f t="shared" ref="DJ774:DJ837" si="528">CC774</f>
        <v>0</v>
      </c>
      <c r="DK774" s="4">
        <f t="shared" ref="DK774:DK837" si="529">CD774</f>
        <v>301.67</v>
      </c>
      <c r="DL774" s="4">
        <f t="shared" ref="DL774:DL837" si="530">CE774</f>
        <v>9.330000000000009</v>
      </c>
      <c r="DM774" s="4">
        <f t="shared" ref="DM774:DM837" si="531">SUM($CN774:$CR774)</f>
        <v>7</v>
      </c>
      <c r="DN774" s="4">
        <f t="shared" ref="DN774:DN837" si="532">SUM($CS774:$CW774)</f>
        <v>13.999999999999998</v>
      </c>
      <c r="DO774" s="4">
        <f t="shared" ref="DO774:DO837" si="533">SUM($CX774:$DB774)</f>
        <v>40</v>
      </c>
      <c r="DP774" s="4">
        <f t="shared" ref="DP774:DP837" si="534">SUM($DC774:$DG774)</f>
        <v>400</v>
      </c>
      <c r="DQ774" s="4">
        <f t="shared" ref="DQ774:DQ837" si="535">SUM($DH774:$DL774)</f>
        <v>311</v>
      </c>
      <c r="DS774" s="4">
        <v>770</v>
      </c>
      <c r="DT774" s="4">
        <f>$CK774+INDEX(节奏总纲!D$4:D$163,基础状态预估!$C$2)</f>
        <v>794.00483399593907</v>
      </c>
      <c r="DU774" s="4">
        <f>$CK774+INDEX(节奏总纲!E$4:E$163,基础状态预估!$C$2)</f>
        <v>788.28268396026408</v>
      </c>
      <c r="DV774" s="4">
        <f>$CK774+INDEX(节奏总纲!F$4:F$163,基础状态预估!$C$2)</f>
        <v>781.39220630709644</v>
      </c>
      <c r="DW774" s="4">
        <f>$CK774+INDEX(节奏总纲!G$4:G$163,基础状态预估!$C$2)</f>
        <v>773.03246816526348</v>
      </c>
      <c r="DX774" s="4">
        <f>$CK774+INDEX(节奏总纲!H$4:H$163,基础状态预估!$C$2)</f>
        <v>762.69453894381218</v>
      </c>
      <c r="DY774" s="4">
        <f t="shared" ref="DY774:DY837" si="536">CN774+CS774+CX774+DC774+DH774</f>
        <v>11.899999999999999</v>
      </c>
      <c r="DZ774" s="4">
        <f t="shared" ref="DZ774:DZ837" si="537">CO774+CT774+CY774+DD774+DI774</f>
        <v>33</v>
      </c>
      <c r="EA774" s="4">
        <f t="shared" ref="EA774:EA837" si="538">CP774+CU774+CZ774+DE774+DJ774</f>
        <v>334.1</v>
      </c>
      <c r="EB774" s="4">
        <f t="shared" ref="EB774:EB837" si="539">CQ774+CV774+DA774+DF774+DK774</f>
        <v>381.67</v>
      </c>
      <c r="EC774" s="4">
        <f t="shared" ref="EC774:EC837" si="540">CR774+CW774+DB774+DG774+DL774</f>
        <v>11.330000000000009</v>
      </c>
    </row>
    <row r="775" spans="58:133" x14ac:dyDescent="0.15">
      <c r="BF775" s="4">
        <v>771</v>
      </c>
      <c r="BG775" s="4">
        <f t="shared" si="522"/>
        <v>539.69999999999993</v>
      </c>
      <c r="BH775" s="4">
        <f t="shared" si="523"/>
        <v>231.29999999999998</v>
      </c>
      <c r="BL775" s="4">
        <f t="shared" si="511"/>
        <v>382.5</v>
      </c>
      <c r="BM775" s="4">
        <f t="shared" si="512"/>
        <v>267.75</v>
      </c>
      <c r="BN775" s="4">
        <f t="shared" si="513"/>
        <v>114.75</v>
      </c>
      <c r="BR775" s="4">
        <f t="shared" si="514"/>
        <v>488.8</v>
      </c>
      <c r="BS775" s="4">
        <f t="shared" si="515"/>
        <v>225.59999999999994</v>
      </c>
      <c r="BT775" s="4">
        <f t="shared" si="516"/>
        <v>37.6</v>
      </c>
      <c r="BX775" s="4">
        <f t="shared" si="517"/>
        <v>569.6</v>
      </c>
      <c r="BY775" s="4">
        <f t="shared" si="518"/>
        <v>138.83999999999997</v>
      </c>
      <c r="BZ775" s="4">
        <f t="shared" si="519"/>
        <v>3.56</v>
      </c>
      <c r="CD775" s="4">
        <f t="shared" si="520"/>
        <v>302.64</v>
      </c>
      <c r="CE775" s="4">
        <f t="shared" si="521"/>
        <v>9.3600000000000083</v>
      </c>
      <c r="CF775" s="4">
        <f>IF(COUNTIF($BH$5:$BH775,"&gt;=2")&lt;=1,SUM($BG775:$BK775)*C$8,CF774)</f>
        <v>151200</v>
      </c>
      <c r="CG775" s="4">
        <f>IF(COUNTIF($BN$5:$BN775,"&gt;=2")&lt;=1,SUM($BL775:$BP775)*D$8,CG774)</f>
        <v>604799.99999999988</v>
      </c>
      <c r="CH775" s="4">
        <f>IF(COUNTIF($BT$5:$BT775,"&gt;=2")&lt;=1,SUM($BQ775:$BU775)*E$8,CH774)</f>
        <v>2592000</v>
      </c>
      <c r="CI775" s="4">
        <f>IF(COUNTIF($BZ$5:$BZ775,"&gt;=2")&lt;=1,SUM($BV775:$BZ775)*F$8,CI774)</f>
        <v>34560000</v>
      </c>
      <c r="CJ775" s="4">
        <f t="shared" si="524"/>
        <v>26956800</v>
      </c>
      <c r="CK775" s="4">
        <f t="shared" si="525"/>
        <v>750.75</v>
      </c>
      <c r="CM775" s="4">
        <v>771</v>
      </c>
      <c r="CN775" s="4">
        <f>IF(COUNTIF($BH$5:$BH775,"&gt;=2")&gt;1,CN774,BG775)</f>
        <v>4.8999999999999995</v>
      </c>
      <c r="CO775" s="4">
        <f>IF(COUNTIF($BH$5:$BH775,"&gt;=2")&gt;1,CO774,BH775)</f>
        <v>2.1</v>
      </c>
      <c r="CP775" s="4">
        <f>IF(COUNTIF($BH$5:$BH775,"&gt;=2")&gt;1,CP774,BI775)</f>
        <v>0</v>
      </c>
      <c r="CQ775" s="4">
        <f>IF(COUNTIF($BH$5:$BH775,"&gt;=2")&gt;1,CQ774,BJ775)</f>
        <v>0</v>
      </c>
      <c r="CR775" s="4">
        <f>IF(COUNTIF($BH$5:$BH775,"&gt;=2")&gt;1,CR774,BK775)</f>
        <v>0</v>
      </c>
      <c r="CS775" s="4">
        <f>IF(COUNTIF($BN$5:$BN775,"&gt;=2")&gt;1,CS774,BL775)</f>
        <v>7</v>
      </c>
      <c r="CT775" s="4">
        <f>IF(COUNTIF($BN$5:$BN775,"&gt;=2")&gt;1,CT774,BM775)</f>
        <v>4.8999999999999995</v>
      </c>
      <c r="CU775" s="4">
        <f>IF(COUNTIF($BN$5:$BN775,"&gt;=2")&gt;1,CU774,BN775)</f>
        <v>2.1</v>
      </c>
      <c r="CV775" s="4">
        <f>IF(COUNTIF($BN$5:$BN775,"&gt;=2")&gt;1,CV774,BO775)</f>
        <v>0</v>
      </c>
      <c r="CW775" s="4">
        <f>IF(COUNTIF($BN$5:$BN775,"&gt;=2")&gt;1,CW774,BP775)</f>
        <v>0</v>
      </c>
      <c r="CX775" s="4">
        <f>IF(COUNTIF($BT$5:$BT775,"&gt;=2")&gt;1,CX774,BQ775)</f>
        <v>0</v>
      </c>
      <c r="CY775" s="4">
        <f>IF(COUNTIF($BT$5:$BT775,"&gt;=2")&gt;1,CY774,BR775)</f>
        <v>26</v>
      </c>
      <c r="CZ775" s="4">
        <f>IF(COUNTIF($BT$5:$BT775,"&gt;=2")&gt;1,CZ774,BS775)</f>
        <v>11.999999999999996</v>
      </c>
      <c r="DA775" s="4">
        <f>IF(COUNTIF($BT$5:$BT775,"&gt;=2")&gt;1,DA774,BT775)</f>
        <v>2</v>
      </c>
      <c r="DB775" s="4">
        <f>IF(COUNTIF($BT$5:$BT775,"&gt;=2")&gt;1,DB774,BU775)</f>
        <v>0</v>
      </c>
      <c r="DC775" s="4">
        <f>IF(COUNTIF($BZ$5:$BZ775,"&gt;=2")&gt;1,DC774,BV775)</f>
        <v>0</v>
      </c>
      <c r="DD775" s="4">
        <f>IF(COUNTIF($BZ$5:$BZ775,"&gt;=2")&gt;1,DD774,BW775)</f>
        <v>0</v>
      </c>
      <c r="DE775" s="4">
        <f>IF(COUNTIF($BZ$5:$BZ775,"&gt;=2")&gt;1,DE774,BX775)</f>
        <v>320</v>
      </c>
      <c r="DF775" s="4">
        <f>IF(COUNTIF($BZ$5:$BZ775,"&gt;=2")&gt;1,DF774,BY775)</f>
        <v>77.999999999999986</v>
      </c>
      <c r="DG775" s="4">
        <f>IF(COUNTIF($BZ$5:$BZ775,"&gt;=2")&gt;1,DG774,BZ775)</f>
        <v>2</v>
      </c>
      <c r="DH775" s="4">
        <f t="shared" si="526"/>
        <v>0</v>
      </c>
      <c r="DI775" s="4">
        <f t="shared" si="527"/>
        <v>0</v>
      </c>
      <c r="DJ775" s="4">
        <f t="shared" si="528"/>
        <v>0</v>
      </c>
      <c r="DK775" s="4">
        <f t="shared" si="529"/>
        <v>302.64</v>
      </c>
      <c r="DL775" s="4">
        <f t="shared" si="530"/>
        <v>9.3600000000000083</v>
      </c>
      <c r="DM775" s="4">
        <f t="shared" si="531"/>
        <v>7</v>
      </c>
      <c r="DN775" s="4">
        <f t="shared" si="532"/>
        <v>13.999999999999998</v>
      </c>
      <c r="DO775" s="4">
        <f t="shared" si="533"/>
        <v>40</v>
      </c>
      <c r="DP775" s="4">
        <f t="shared" si="534"/>
        <v>400</v>
      </c>
      <c r="DQ775" s="4">
        <f t="shared" si="535"/>
        <v>312</v>
      </c>
      <c r="DS775" s="4">
        <v>771</v>
      </c>
      <c r="DT775" s="4">
        <f>$CK775+INDEX(节奏总纲!D$4:D$163,基础状态预估!$C$2)</f>
        <v>795.00483399593907</v>
      </c>
      <c r="DU775" s="4">
        <f>$CK775+INDEX(节奏总纲!E$4:E$163,基础状态预估!$C$2)</f>
        <v>789.28268396026408</v>
      </c>
      <c r="DV775" s="4">
        <f>$CK775+INDEX(节奏总纲!F$4:F$163,基础状态预估!$C$2)</f>
        <v>782.39220630709644</v>
      </c>
      <c r="DW775" s="4">
        <f>$CK775+INDEX(节奏总纲!G$4:G$163,基础状态预估!$C$2)</f>
        <v>774.03246816526348</v>
      </c>
      <c r="DX775" s="4">
        <f>$CK775+INDEX(节奏总纲!H$4:H$163,基础状态预估!$C$2)</f>
        <v>763.69453894381218</v>
      </c>
      <c r="DY775" s="4">
        <f t="shared" si="536"/>
        <v>11.899999999999999</v>
      </c>
      <c r="DZ775" s="4">
        <f t="shared" si="537"/>
        <v>33</v>
      </c>
      <c r="EA775" s="4">
        <f t="shared" si="538"/>
        <v>334.1</v>
      </c>
      <c r="EB775" s="4">
        <f t="shared" si="539"/>
        <v>382.64</v>
      </c>
      <c r="EC775" s="4">
        <f t="shared" si="540"/>
        <v>11.360000000000008</v>
      </c>
    </row>
    <row r="776" spans="58:133" x14ac:dyDescent="0.15">
      <c r="BF776" s="4">
        <v>772</v>
      </c>
      <c r="BG776" s="4">
        <f t="shared" si="522"/>
        <v>540.4</v>
      </c>
      <c r="BH776" s="4">
        <f t="shared" si="523"/>
        <v>231.6</v>
      </c>
      <c r="BL776" s="4">
        <f t="shared" si="511"/>
        <v>383</v>
      </c>
      <c r="BM776" s="4">
        <f t="shared" si="512"/>
        <v>268.09999999999997</v>
      </c>
      <c r="BN776" s="4">
        <f t="shared" si="513"/>
        <v>114.89999999999999</v>
      </c>
      <c r="BR776" s="4">
        <f t="shared" si="514"/>
        <v>489.45</v>
      </c>
      <c r="BS776" s="4">
        <f t="shared" si="515"/>
        <v>225.89999999999995</v>
      </c>
      <c r="BT776" s="4">
        <f t="shared" si="516"/>
        <v>37.65</v>
      </c>
      <c r="BX776" s="4">
        <f t="shared" si="517"/>
        <v>570.4</v>
      </c>
      <c r="BY776" s="4">
        <f t="shared" si="518"/>
        <v>139.03499999999997</v>
      </c>
      <c r="BZ776" s="4">
        <f t="shared" si="519"/>
        <v>3.5649999999999999</v>
      </c>
      <c r="CD776" s="4">
        <f t="shared" si="520"/>
        <v>303.61</v>
      </c>
      <c r="CE776" s="4">
        <f t="shared" si="521"/>
        <v>9.3900000000000077</v>
      </c>
      <c r="CF776" s="4">
        <f>IF(COUNTIF($BH$5:$BH776,"&gt;=2")&lt;=1,SUM($BG776:$BK776)*C$8,CF775)</f>
        <v>151200</v>
      </c>
      <c r="CG776" s="4">
        <f>IF(COUNTIF($BN$5:$BN776,"&gt;=2")&lt;=1,SUM($BL776:$BP776)*D$8,CG775)</f>
        <v>604799.99999999988</v>
      </c>
      <c r="CH776" s="4">
        <f>IF(COUNTIF($BT$5:$BT776,"&gt;=2")&lt;=1,SUM($BQ776:$BU776)*E$8,CH775)</f>
        <v>2592000</v>
      </c>
      <c r="CI776" s="4">
        <f>IF(COUNTIF($BZ$5:$BZ776,"&gt;=2")&lt;=1,SUM($BV776:$BZ776)*F$8,CI775)</f>
        <v>34560000</v>
      </c>
      <c r="CJ776" s="4">
        <f t="shared" si="524"/>
        <v>27043200</v>
      </c>
      <c r="CK776" s="4">
        <f t="shared" si="525"/>
        <v>751.75</v>
      </c>
      <c r="CM776" s="4">
        <v>772</v>
      </c>
      <c r="CN776" s="4">
        <f>IF(COUNTIF($BH$5:$BH776,"&gt;=2")&gt;1,CN775,BG776)</f>
        <v>4.8999999999999995</v>
      </c>
      <c r="CO776" s="4">
        <f>IF(COUNTIF($BH$5:$BH776,"&gt;=2")&gt;1,CO775,BH776)</f>
        <v>2.1</v>
      </c>
      <c r="CP776" s="4">
        <f>IF(COUNTIF($BH$5:$BH776,"&gt;=2")&gt;1,CP775,BI776)</f>
        <v>0</v>
      </c>
      <c r="CQ776" s="4">
        <f>IF(COUNTIF($BH$5:$BH776,"&gt;=2")&gt;1,CQ775,BJ776)</f>
        <v>0</v>
      </c>
      <c r="CR776" s="4">
        <f>IF(COUNTIF($BH$5:$BH776,"&gt;=2")&gt;1,CR775,BK776)</f>
        <v>0</v>
      </c>
      <c r="CS776" s="4">
        <f>IF(COUNTIF($BN$5:$BN776,"&gt;=2")&gt;1,CS775,BL776)</f>
        <v>7</v>
      </c>
      <c r="CT776" s="4">
        <f>IF(COUNTIF($BN$5:$BN776,"&gt;=2")&gt;1,CT775,BM776)</f>
        <v>4.8999999999999995</v>
      </c>
      <c r="CU776" s="4">
        <f>IF(COUNTIF($BN$5:$BN776,"&gt;=2")&gt;1,CU775,BN776)</f>
        <v>2.1</v>
      </c>
      <c r="CV776" s="4">
        <f>IF(COUNTIF($BN$5:$BN776,"&gt;=2")&gt;1,CV775,BO776)</f>
        <v>0</v>
      </c>
      <c r="CW776" s="4">
        <f>IF(COUNTIF($BN$5:$BN776,"&gt;=2")&gt;1,CW775,BP776)</f>
        <v>0</v>
      </c>
      <c r="CX776" s="4">
        <f>IF(COUNTIF($BT$5:$BT776,"&gt;=2")&gt;1,CX775,BQ776)</f>
        <v>0</v>
      </c>
      <c r="CY776" s="4">
        <f>IF(COUNTIF($BT$5:$BT776,"&gt;=2")&gt;1,CY775,BR776)</f>
        <v>26</v>
      </c>
      <c r="CZ776" s="4">
        <f>IF(COUNTIF($BT$5:$BT776,"&gt;=2")&gt;1,CZ775,BS776)</f>
        <v>11.999999999999996</v>
      </c>
      <c r="DA776" s="4">
        <f>IF(COUNTIF($BT$5:$BT776,"&gt;=2")&gt;1,DA775,BT776)</f>
        <v>2</v>
      </c>
      <c r="DB776" s="4">
        <f>IF(COUNTIF($BT$5:$BT776,"&gt;=2")&gt;1,DB775,BU776)</f>
        <v>0</v>
      </c>
      <c r="DC776" s="4">
        <f>IF(COUNTIF($BZ$5:$BZ776,"&gt;=2")&gt;1,DC775,BV776)</f>
        <v>0</v>
      </c>
      <c r="DD776" s="4">
        <f>IF(COUNTIF($BZ$5:$BZ776,"&gt;=2")&gt;1,DD775,BW776)</f>
        <v>0</v>
      </c>
      <c r="DE776" s="4">
        <f>IF(COUNTIF($BZ$5:$BZ776,"&gt;=2")&gt;1,DE775,BX776)</f>
        <v>320</v>
      </c>
      <c r="DF776" s="4">
        <f>IF(COUNTIF($BZ$5:$BZ776,"&gt;=2")&gt;1,DF775,BY776)</f>
        <v>77.999999999999986</v>
      </c>
      <c r="DG776" s="4">
        <f>IF(COUNTIF($BZ$5:$BZ776,"&gt;=2")&gt;1,DG775,BZ776)</f>
        <v>2</v>
      </c>
      <c r="DH776" s="4">
        <f t="shared" si="526"/>
        <v>0</v>
      </c>
      <c r="DI776" s="4">
        <f t="shared" si="527"/>
        <v>0</v>
      </c>
      <c r="DJ776" s="4">
        <f t="shared" si="528"/>
        <v>0</v>
      </c>
      <c r="DK776" s="4">
        <f t="shared" si="529"/>
        <v>303.61</v>
      </c>
      <c r="DL776" s="4">
        <f t="shared" si="530"/>
        <v>9.3900000000000077</v>
      </c>
      <c r="DM776" s="4">
        <f t="shared" si="531"/>
        <v>7</v>
      </c>
      <c r="DN776" s="4">
        <f t="shared" si="532"/>
        <v>13.999999999999998</v>
      </c>
      <c r="DO776" s="4">
        <f t="shared" si="533"/>
        <v>40</v>
      </c>
      <c r="DP776" s="4">
        <f t="shared" si="534"/>
        <v>400</v>
      </c>
      <c r="DQ776" s="4">
        <f t="shared" si="535"/>
        <v>313</v>
      </c>
      <c r="DS776" s="4">
        <v>772</v>
      </c>
      <c r="DT776" s="4">
        <f>$CK776+INDEX(节奏总纲!D$4:D$163,基础状态预估!$C$2)</f>
        <v>796.00483399593907</v>
      </c>
      <c r="DU776" s="4">
        <f>$CK776+INDEX(节奏总纲!E$4:E$163,基础状态预估!$C$2)</f>
        <v>790.28268396026408</v>
      </c>
      <c r="DV776" s="4">
        <f>$CK776+INDEX(节奏总纲!F$4:F$163,基础状态预估!$C$2)</f>
        <v>783.39220630709644</v>
      </c>
      <c r="DW776" s="4">
        <f>$CK776+INDEX(节奏总纲!G$4:G$163,基础状态预估!$C$2)</f>
        <v>775.03246816526348</v>
      </c>
      <c r="DX776" s="4">
        <f>$CK776+INDEX(节奏总纲!H$4:H$163,基础状态预估!$C$2)</f>
        <v>764.69453894381218</v>
      </c>
      <c r="DY776" s="4">
        <f t="shared" si="536"/>
        <v>11.899999999999999</v>
      </c>
      <c r="DZ776" s="4">
        <f t="shared" si="537"/>
        <v>33</v>
      </c>
      <c r="EA776" s="4">
        <f t="shared" si="538"/>
        <v>334.1</v>
      </c>
      <c r="EB776" s="4">
        <f t="shared" si="539"/>
        <v>383.61</v>
      </c>
      <c r="EC776" s="4">
        <f t="shared" si="540"/>
        <v>11.390000000000008</v>
      </c>
    </row>
    <row r="777" spans="58:133" x14ac:dyDescent="0.15">
      <c r="BF777" s="4">
        <v>773</v>
      </c>
      <c r="BG777" s="4">
        <f t="shared" si="522"/>
        <v>541.09999999999991</v>
      </c>
      <c r="BH777" s="4">
        <f t="shared" si="523"/>
        <v>231.89999999999998</v>
      </c>
      <c r="BL777" s="4">
        <f t="shared" si="511"/>
        <v>383.5</v>
      </c>
      <c r="BM777" s="4">
        <f t="shared" si="512"/>
        <v>268.45</v>
      </c>
      <c r="BN777" s="4">
        <f t="shared" si="513"/>
        <v>115.05</v>
      </c>
      <c r="BR777" s="4">
        <f t="shared" si="514"/>
        <v>490.1</v>
      </c>
      <c r="BS777" s="4">
        <f t="shared" si="515"/>
        <v>226.19999999999996</v>
      </c>
      <c r="BT777" s="4">
        <f t="shared" si="516"/>
        <v>37.700000000000003</v>
      </c>
      <c r="BX777" s="4">
        <f t="shared" si="517"/>
        <v>571.20000000000005</v>
      </c>
      <c r="BY777" s="4">
        <f t="shared" si="518"/>
        <v>139.22999999999996</v>
      </c>
      <c r="BZ777" s="4">
        <f t="shared" si="519"/>
        <v>3.5700000000000003</v>
      </c>
      <c r="CD777" s="4">
        <f t="shared" si="520"/>
        <v>304.58</v>
      </c>
      <c r="CE777" s="4">
        <f t="shared" si="521"/>
        <v>9.4200000000000088</v>
      </c>
      <c r="CF777" s="4">
        <f>IF(COUNTIF($BH$5:$BH777,"&gt;=2")&lt;=1,SUM($BG777:$BK777)*C$8,CF776)</f>
        <v>151200</v>
      </c>
      <c r="CG777" s="4">
        <f>IF(COUNTIF($BN$5:$BN777,"&gt;=2")&lt;=1,SUM($BL777:$BP777)*D$8,CG776)</f>
        <v>604799.99999999988</v>
      </c>
      <c r="CH777" s="4">
        <f>IF(COUNTIF($BT$5:$BT777,"&gt;=2")&lt;=1,SUM($BQ777:$BU777)*E$8,CH776)</f>
        <v>2592000</v>
      </c>
      <c r="CI777" s="4">
        <f>IF(COUNTIF($BZ$5:$BZ777,"&gt;=2")&lt;=1,SUM($BV777:$BZ777)*F$8,CI776)</f>
        <v>34560000</v>
      </c>
      <c r="CJ777" s="4">
        <f t="shared" si="524"/>
        <v>27129600</v>
      </c>
      <c r="CK777" s="4">
        <f t="shared" si="525"/>
        <v>752.75</v>
      </c>
      <c r="CM777" s="4">
        <v>773</v>
      </c>
      <c r="CN777" s="4">
        <f>IF(COUNTIF($BH$5:$BH777,"&gt;=2")&gt;1,CN776,BG777)</f>
        <v>4.8999999999999995</v>
      </c>
      <c r="CO777" s="4">
        <f>IF(COUNTIF($BH$5:$BH777,"&gt;=2")&gt;1,CO776,BH777)</f>
        <v>2.1</v>
      </c>
      <c r="CP777" s="4">
        <f>IF(COUNTIF($BH$5:$BH777,"&gt;=2")&gt;1,CP776,BI777)</f>
        <v>0</v>
      </c>
      <c r="CQ777" s="4">
        <f>IF(COUNTIF($BH$5:$BH777,"&gt;=2")&gt;1,CQ776,BJ777)</f>
        <v>0</v>
      </c>
      <c r="CR777" s="4">
        <f>IF(COUNTIF($BH$5:$BH777,"&gt;=2")&gt;1,CR776,BK777)</f>
        <v>0</v>
      </c>
      <c r="CS777" s="4">
        <f>IF(COUNTIF($BN$5:$BN777,"&gt;=2")&gt;1,CS776,BL777)</f>
        <v>7</v>
      </c>
      <c r="CT777" s="4">
        <f>IF(COUNTIF($BN$5:$BN777,"&gt;=2")&gt;1,CT776,BM777)</f>
        <v>4.8999999999999995</v>
      </c>
      <c r="CU777" s="4">
        <f>IF(COUNTIF($BN$5:$BN777,"&gt;=2")&gt;1,CU776,BN777)</f>
        <v>2.1</v>
      </c>
      <c r="CV777" s="4">
        <f>IF(COUNTIF($BN$5:$BN777,"&gt;=2")&gt;1,CV776,BO777)</f>
        <v>0</v>
      </c>
      <c r="CW777" s="4">
        <f>IF(COUNTIF($BN$5:$BN777,"&gt;=2")&gt;1,CW776,BP777)</f>
        <v>0</v>
      </c>
      <c r="CX777" s="4">
        <f>IF(COUNTIF($BT$5:$BT777,"&gt;=2")&gt;1,CX776,BQ777)</f>
        <v>0</v>
      </c>
      <c r="CY777" s="4">
        <f>IF(COUNTIF($BT$5:$BT777,"&gt;=2")&gt;1,CY776,BR777)</f>
        <v>26</v>
      </c>
      <c r="CZ777" s="4">
        <f>IF(COUNTIF($BT$5:$BT777,"&gt;=2")&gt;1,CZ776,BS777)</f>
        <v>11.999999999999996</v>
      </c>
      <c r="DA777" s="4">
        <f>IF(COUNTIF($BT$5:$BT777,"&gt;=2")&gt;1,DA776,BT777)</f>
        <v>2</v>
      </c>
      <c r="DB777" s="4">
        <f>IF(COUNTIF($BT$5:$BT777,"&gt;=2")&gt;1,DB776,BU777)</f>
        <v>0</v>
      </c>
      <c r="DC777" s="4">
        <f>IF(COUNTIF($BZ$5:$BZ777,"&gt;=2")&gt;1,DC776,BV777)</f>
        <v>0</v>
      </c>
      <c r="DD777" s="4">
        <f>IF(COUNTIF($BZ$5:$BZ777,"&gt;=2")&gt;1,DD776,BW777)</f>
        <v>0</v>
      </c>
      <c r="DE777" s="4">
        <f>IF(COUNTIF($BZ$5:$BZ777,"&gt;=2")&gt;1,DE776,BX777)</f>
        <v>320</v>
      </c>
      <c r="DF777" s="4">
        <f>IF(COUNTIF($BZ$5:$BZ777,"&gt;=2")&gt;1,DF776,BY777)</f>
        <v>77.999999999999986</v>
      </c>
      <c r="DG777" s="4">
        <f>IF(COUNTIF($BZ$5:$BZ777,"&gt;=2")&gt;1,DG776,BZ777)</f>
        <v>2</v>
      </c>
      <c r="DH777" s="4">
        <f t="shared" si="526"/>
        <v>0</v>
      </c>
      <c r="DI777" s="4">
        <f t="shared" si="527"/>
        <v>0</v>
      </c>
      <c r="DJ777" s="4">
        <f t="shared" si="528"/>
        <v>0</v>
      </c>
      <c r="DK777" s="4">
        <f t="shared" si="529"/>
        <v>304.58</v>
      </c>
      <c r="DL777" s="4">
        <f t="shared" si="530"/>
        <v>9.4200000000000088</v>
      </c>
      <c r="DM777" s="4">
        <f t="shared" si="531"/>
        <v>7</v>
      </c>
      <c r="DN777" s="4">
        <f t="shared" si="532"/>
        <v>13.999999999999998</v>
      </c>
      <c r="DO777" s="4">
        <f t="shared" si="533"/>
        <v>40</v>
      </c>
      <c r="DP777" s="4">
        <f t="shared" si="534"/>
        <v>400</v>
      </c>
      <c r="DQ777" s="4">
        <f t="shared" si="535"/>
        <v>314</v>
      </c>
      <c r="DS777" s="4">
        <v>773</v>
      </c>
      <c r="DT777" s="4">
        <f>$CK777+INDEX(节奏总纲!D$4:D$163,基础状态预估!$C$2)</f>
        <v>797.00483399593907</v>
      </c>
      <c r="DU777" s="4">
        <f>$CK777+INDEX(节奏总纲!E$4:E$163,基础状态预估!$C$2)</f>
        <v>791.28268396026408</v>
      </c>
      <c r="DV777" s="4">
        <f>$CK777+INDEX(节奏总纲!F$4:F$163,基础状态预估!$C$2)</f>
        <v>784.39220630709644</v>
      </c>
      <c r="DW777" s="4">
        <f>$CK777+INDEX(节奏总纲!G$4:G$163,基础状态预估!$C$2)</f>
        <v>776.03246816526348</v>
      </c>
      <c r="DX777" s="4">
        <f>$CK777+INDEX(节奏总纲!H$4:H$163,基础状态预估!$C$2)</f>
        <v>765.69453894381218</v>
      </c>
      <c r="DY777" s="4">
        <f t="shared" si="536"/>
        <v>11.899999999999999</v>
      </c>
      <c r="DZ777" s="4">
        <f t="shared" si="537"/>
        <v>33</v>
      </c>
      <c r="EA777" s="4">
        <f t="shared" si="538"/>
        <v>334.1</v>
      </c>
      <c r="EB777" s="4">
        <f t="shared" si="539"/>
        <v>384.58</v>
      </c>
      <c r="EC777" s="4">
        <f t="shared" si="540"/>
        <v>11.420000000000009</v>
      </c>
    </row>
    <row r="778" spans="58:133" x14ac:dyDescent="0.15">
      <c r="BF778" s="4">
        <v>774</v>
      </c>
      <c r="BG778" s="4">
        <f t="shared" si="522"/>
        <v>541.79999999999995</v>
      </c>
      <c r="BH778" s="4">
        <f t="shared" si="523"/>
        <v>232.2</v>
      </c>
      <c r="BL778" s="4">
        <f t="shared" si="511"/>
        <v>384</v>
      </c>
      <c r="BM778" s="4">
        <f t="shared" si="512"/>
        <v>268.79999999999995</v>
      </c>
      <c r="BN778" s="4">
        <f t="shared" si="513"/>
        <v>115.19999999999999</v>
      </c>
      <c r="BR778" s="4">
        <f t="shared" si="514"/>
        <v>490.75</v>
      </c>
      <c r="BS778" s="4">
        <f t="shared" si="515"/>
        <v>226.49999999999994</v>
      </c>
      <c r="BT778" s="4">
        <f t="shared" si="516"/>
        <v>37.75</v>
      </c>
      <c r="BX778" s="4">
        <f t="shared" si="517"/>
        <v>572</v>
      </c>
      <c r="BY778" s="4">
        <f t="shared" si="518"/>
        <v>139.42499999999995</v>
      </c>
      <c r="BZ778" s="4">
        <f t="shared" si="519"/>
        <v>3.5750000000000002</v>
      </c>
      <c r="CD778" s="4">
        <f t="shared" si="520"/>
        <v>305.55</v>
      </c>
      <c r="CE778" s="4">
        <f t="shared" si="521"/>
        <v>9.4500000000000082</v>
      </c>
      <c r="CF778" s="4">
        <f>IF(COUNTIF($BH$5:$BH778,"&gt;=2")&lt;=1,SUM($BG778:$BK778)*C$8,CF777)</f>
        <v>151200</v>
      </c>
      <c r="CG778" s="4">
        <f>IF(COUNTIF($BN$5:$BN778,"&gt;=2")&lt;=1,SUM($BL778:$BP778)*D$8,CG777)</f>
        <v>604799.99999999988</v>
      </c>
      <c r="CH778" s="4">
        <f>IF(COUNTIF($BT$5:$BT778,"&gt;=2")&lt;=1,SUM($BQ778:$BU778)*E$8,CH777)</f>
        <v>2592000</v>
      </c>
      <c r="CI778" s="4">
        <f>IF(COUNTIF($BZ$5:$BZ778,"&gt;=2")&lt;=1,SUM($BV778:$BZ778)*F$8,CI777)</f>
        <v>34560000</v>
      </c>
      <c r="CJ778" s="4">
        <f t="shared" si="524"/>
        <v>27216000</v>
      </c>
      <c r="CK778" s="4">
        <f t="shared" si="525"/>
        <v>753.75</v>
      </c>
      <c r="CM778" s="4">
        <v>774</v>
      </c>
      <c r="CN778" s="4">
        <f>IF(COUNTIF($BH$5:$BH778,"&gt;=2")&gt;1,CN777,BG778)</f>
        <v>4.8999999999999995</v>
      </c>
      <c r="CO778" s="4">
        <f>IF(COUNTIF($BH$5:$BH778,"&gt;=2")&gt;1,CO777,BH778)</f>
        <v>2.1</v>
      </c>
      <c r="CP778" s="4">
        <f>IF(COUNTIF($BH$5:$BH778,"&gt;=2")&gt;1,CP777,BI778)</f>
        <v>0</v>
      </c>
      <c r="CQ778" s="4">
        <f>IF(COUNTIF($BH$5:$BH778,"&gt;=2")&gt;1,CQ777,BJ778)</f>
        <v>0</v>
      </c>
      <c r="CR778" s="4">
        <f>IF(COUNTIF($BH$5:$BH778,"&gt;=2")&gt;1,CR777,BK778)</f>
        <v>0</v>
      </c>
      <c r="CS778" s="4">
        <f>IF(COUNTIF($BN$5:$BN778,"&gt;=2")&gt;1,CS777,BL778)</f>
        <v>7</v>
      </c>
      <c r="CT778" s="4">
        <f>IF(COUNTIF($BN$5:$BN778,"&gt;=2")&gt;1,CT777,BM778)</f>
        <v>4.8999999999999995</v>
      </c>
      <c r="CU778" s="4">
        <f>IF(COUNTIF($BN$5:$BN778,"&gt;=2")&gt;1,CU777,BN778)</f>
        <v>2.1</v>
      </c>
      <c r="CV778" s="4">
        <f>IF(COUNTIF($BN$5:$BN778,"&gt;=2")&gt;1,CV777,BO778)</f>
        <v>0</v>
      </c>
      <c r="CW778" s="4">
        <f>IF(COUNTIF($BN$5:$BN778,"&gt;=2")&gt;1,CW777,BP778)</f>
        <v>0</v>
      </c>
      <c r="CX778" s="4">
        <f>IF(COUNTIF($BT$5:$BT778,"&gt;=2")&gt;1,CX777,BQ778)</f>
        <v>0</v>
      </c>
      <c r="CY778" s="4">
        <f>IF(COUNTIF($BT$5:$BT778,"&gt;=2")&gt;1,CY777,BR778)</f>
        <v>26</v>
      </c>
      <c r="CZ778" s="4">
        <f>IF(COUNTIF($BT$5:$BT778,"&gt;=2")&gt;1,CZ777,BS778)</f>
        <v>11.999999999999996</v>
      </c>
      <c r="DA778" s="4">
        <f>IF(COUNTIF($BT$5:$BT778,"&gt;=2")&gt;1,DA777,BT778)</f>
        <v>2</v>
      </c>
      <c r="DB778" s="4">
        <f>IF(COUNTIF($BT$5:$BT778,"&gt;=2")&gt;1,DB777,BU778)</f>
        <v>0</v>
      </c>
      <c r="DC778" s="4">
        <f>IF(COUNTIF($BZ$5:$BZ778,"&gt;=2")&gt;1,DC777,BV778)</f>
        <v>0</v>
      </c>
      <c r="DD778" s="4">
        <f>IF(COUNTIF($BZ$5:$BZ778,"&gt;=2")&gt;1,DD777,BW778)</f>
        <v>0</v>
      </c>
      <c r="DE778" s="4">
        <f>IF(COUNTIF($BZ$5:$BZ778,"&gt;=2")&gt;1,DE777,BX778)</f>
        <v>320</v>
      </c>
      <c r="DF778" s="4">
        <f>IF(COUNTIF($BZ$5:$BZ778,"&gt;=2")&gt;1,DF777,BY778)</f>
        <v>77.999999999999986</v>
      </c>
      <c r="DG778" s="4">
        <f>IF(COUNTIF($BZ$5:$BZ778,"&gt;=2")&gt;1,DG777,BZ778)</f>
        <v>2</v>
      </c>
      <c r="DH778" s="4">
        <f t="shared" si="526"/>
        <v>0</v>
      </c>
      <c r="DI778" s="4">
        <f t="shared" si="527"/>
        <v>0</v>
      </c>
      <c r="DJ778" s="4">
        <f t="shared" si="528"/>
        <v>0</v>
      </c>
      <c r="DK778" s="4">
        <f t="shared" si="529"/>
        <v>305.55</v>
      </c>
      <c r="DL778" s="4">
        <f t="shared" si="530"/>
        <v>9.4500000000000082</v>
      </c>
      <c r="DM778" s="4">
        <f t="shared" si="531"/>
        <v>7</v>
      </c>
      <c r="DN778" s="4">
        <f t="shared" si="532"/>
        <v>13.999999999999998</v>
      </c>
      <c r="DO778" s="4">
        <f t="shared" si="533"/>
        <v>40</v>
      </c>
      <c r="DP778" s="4">
        <f t="shared" si="534"/>
        <v>400</v>
      </c>
      <c r="DQ778" s="4">
        <f t="shared" si="535"/>
        <v>315</v>
      </c>
      <c r="DS778" s="4">
        <v>774</v>
      </c>
      <c r="DT778" s="4">
        <f>$CK778+INDEX(节奏总纲!D$4:D$163,基础状态预估!$C$2)</f>
        <v>798.00483399593907</v>
      </c>
      <c r="DU778" s="4">
        <f>$CK778+INDEX(节奏总纲!E$4:E$163,基础状态预估!$C$2)</f>
        <v>792.28268396026408</v>
      </c>
      <c r="DV778" s="4">
        <f>$CK778+INDEX(节奏总纲!F$4:F$163,基础状态预估!$C$2)</f>
        <v>785.39220630709644</v>
      </c>
      <c r="DW778" s="4">
        <f>$CK778+INDEX(节奏总纲!G$4:G$163,基础状态预估!$C$2)</f>
        <v>777.03246816526348</v>
      </c>
      <c r="DX778" s="4">
        <f>$CK778+INDEX(节奏总纲!H$4:H$163,基础状态预估!$C$2)</f>
        <v>766.69453894381218</v>
      </c>
      <c r="DY778" s="4">
        <f t="shared" si="536"/>
        <v>11.899999999999999</v>
      </c>
      <c r="DZ778" s="4">
        <f t="shared" si="537"/>
        <v>33</v>
      </c>
      <c r="EA778" s="4">
        <f t="shared" si="538"/>
        <v>334.1</v>
      </c>
      <c r="EB778" s="4">
        <f t="shared" si="539"/>
        <v>385.55</v>
      </c>
      <c r="EC778" s="4">
        <f t="shared" si="540"/>
        <v>11.450000000000008</v>
      </c>
    </row>
    <row r="779" spans="58:133" x14ac:dyDescent="0.15">
      <c r="BF779" s="4">
        <v>775</v>
      </c>
      <c r="BG779" s="4">
        <f t="shared" si="522"/>
        <v>542.5</v>
      </c>
      <c r="BH779" s="4">
        <f t="shared" si="523"/>
        <v>232.5</v>
      </c>
      <c r="BL779" s="4">
        <f t="shared" si="511"/>
        <v>384.5</v>
      </c>
      <c r="BM779" s="4">
        <f t="shared" si="512"/>
        <v>269.14999999999998</v>
      </c>
      <c r="BN779" s="4">
        <f t="shared" si="513"/>
        <v>115.35</v>
      </c>
      <c r="BR779" s="4">
        <f t="shared" si="514"/>
        <v>491.40000000000003</v>
      </c>
      <c r="BS779" s="4">
        <f t="shared" si="515"/>
        <v>226.79999999999995</v>
      </c>
      <c r="BT779" s="4">
        <f t="shared" si="516"/>
        <v>37.800000000000004</v>
      </c>
      <c r="BX779" s="4">
        <f t="shared" si="517"/>
        <v>572.80000000000007</v>
      </c>
      <c r="BY779" s="4">
        <f t="shared" si="518"/>
        <v>139.61999999999998</v>
      </c>
      <c r="BZ779" s="4">
        <f t="shared" si="519"/>
        <v>3.58</v>
      </c>
      <c r="CD779" s="4">
        <f t="shared" si="520"/>
        <v>306.52</v>
      </c>
      <c r="CE779" s="4">
        <f t="shared" si="521"/>
        <v>9.4800000000000075</v>
      </c>
      <c r="CF779" s="4">
        <f>IF(COUNTIF($BH$5:$BH779,"&gt;=2")&lt;=1,SUM($BG779:$BK779)*C$8,CF778)</f>
        <v>151200</v>
      </c>
      <c r="CG779" s="4">
        <f>IF(COUNTIF($BN$5:$BN779,"&gt;=2")&lt;=1,SUM($BL779:$BP779)*D$8,CG778)</f>
        <v>604799.99999999988</v>
      </c>
      <c r="CH779" s="4">
        <f>IF(COUNTIF($BT$5:$BT779,"&gt;=2")&lt;=1,SUM($BQ779:$BU779)*E$8,CH778)</f>
        <v>2592000</v>
      </c>
      <c r="CI779" s="4">
        <f>IF(COUNTIF($BZ$5:$BZ779,"&gt;=2")&lt;=1,SUM($BV779:$BZ779)*F$8,CI778)</f>
        <v>34560000</v>
      </c>
      <c r="CJ779" s="4">
        <f t="shared" si="524"/>
        <v>27302400</v>
      </c>
      <c r="CK779" s="4">
        <f t="shared" si="525"/>
        <v>754.75</v>
      </c>
      <c r="CM779" s="4">
        <v>775</v>
      </c>
      <c r="CN779" s="4">
        <f>IF(COUNTIF($BH$5:$BH779,"&gt;=2")&gt;1,CN778,BG779)</f>
        <v>4.8999999999999995</v>
      </c>
      <c r="CO779" s="4">
        <f>IF(COUNTIF($BH$5:$BH779,"&gt;=2")&gt;1,CO778,BH779)</f>
        <v>2.1</v>
      </c>
      <c r="CP779" s="4">
        <f>IF(COUNTIF($BH$5:$BH779,"&gt;=2")&gt;1,CP778,BI779)</f>
        <v>0</v>
      </c>
      <c r="CQ779" s="4">
        <f>IF(COUNTIF($BH$5:$BH779,"&gt;=2")&gt;1,CQ778,BJ779)</f>
        <v>0</v>
      </c>
      <c r="CR779" s="4">
        <f>IF(COUNTIF($BH$5:$BH779,"&gt;=2")&gt;1,CR778,BK779)</f>
        <v>0</v>
      </c>
      <c r="CS779" s="4">
        <f>IF(COUNTIF($BN$5:$BN779,"&gt;=2")&gt;1,CS778,BL779)</f>
        <v>7</v>
      </c>
      <c r="CT779" s="4">
        <f>IF(COUNTIF($BN$5:$BN779,"&gt;=2")&gt;1,CT778,BM779)</f>
        <v>4.8999999999999995</v>
      </c>
      <c r="CU779" s="4">
        <f>IF(COUNTIF($BN$5:$BN779,"&gt;=2")&gt;1,CU778,BN779)</f>
        <v>2.1</v>
      </c>
      <c r="CV779" s="4">
        <f>IF(COUNTIF($BN$5:$BN779,"&gt;=2")&gt;1,CV778,BO779)</f>
        <v>0</v>
      </c>
      <c r="CW779" s="4">
        <f>IF(COUNTIF($BN$5:$BN779,"&gt;=2")&gt;1,CW778,BP779)</f>
        <v>0</v>
      </c>
      <c r="CX779" s="4">
        <f>IF(COUNTIF($BT$5:$BT779,"&gt;=2")&gt;1,CX778,BQ779)</f>
        <v>0</v>
      </c>
      <c r="CY779" s="4">
        <f>IF(COUNTIF($BT$5:$BT779,"&gt;=2")&gt;1,CY778,BR779)</f>
        <v>26</v>
      </c>
      <c r="CZ779" s="4">
        <f>IF(COUNTIF($BT$5:$BT779,"&gt;=2")&gt;1,CZ778,BS779)</f>
        <v>11.999999999999996</v>
      </c>
      <c r="DA779" s="4">
        <f>IF(COUNTIF($BT$5:$BT779,"&gt;=2")&gt;1,DA778,BT779)</f>
        <v>2</v>
      </c>
      <c r="DB779" s="4">
        <f>IF(COUNTIF($BT$5:$BT779,"&gt;=2")&gt;1,DB778,BU779)</f>
        <v>0</v>
      </c>
      <c r="DC779" s="4">
        <f>IF(COUNTIF($BZ$5:$BZ779,"&gt;=2")&gt;1,DC778,BV779)</f>
        <v>0</v>
      </c>
      <c r="DD779" s="4">
        <f>IF(COUNTIF($BZ$5:$BZ779,"&gt;=2")&gt;1,DD778,BW779)</f>
        <v>0</v>
      </c>
      <c r="DE779" s="4">
        <f>IF(COUNTIF($BZ$5:$BZ779,"&gt;=2")&gt;1,DE778,BX779)</f>
        <v>320</v>
      </c>
      <c r="DF779" s="4">
        <f>IF(COUNTIF($BZ$5:$BZ779,"&gt;=2")&gt;1,DF778,BY779)</f>
        <v>77.999999999999986</v>
      </c>
      <c r="DG779" s="4">
        <f>IF(COUNTIF($BZ$5:$BZ779,"&gt;=2")&gt;1,DG778,BZ779)</f>
        <v>2</v>
      </c>
      <c r="DH779" s="4">
        <f t="shared" si="526"/>
        <v>0</v>
      </c>
      <c r="DI779" s="4">
        <f t="shared" si="527"/>
        <v>0</v>
      </c>
      <c r="DJ779" s="4">
        <f t="shared" si="528"/>
        <v>0</v>
      </c>
      <c r="DK779" s="4">
        <f t="shared" si="529"/>
        <v>306.52</v>
      </c>
      <c r="DL779" s="4">
        <f t="shared" si="530"/>
        <v>9.4800000000000075</v>
      </c>
      <c r="DM779" s="4">
        <f t="shared" si="531"/>
        <v>7</v>
      </c>
      <c r="DN779" s="4">
        <f t="shared" si="532"/>
        <v>13.999999999999998</v>
      </c>
      <c r="DO779" s="4">
        <f t="shared" si="533"/>
        <v>40</v>
      </c>
      <c r="DP779" s="4">
        <f t="shared" si="534"/>
        <v>400</v>
      </c>
      <c r="DQ779" s="4">
        <f t="shared" si="535"/>
        <v>316</v>
      </c>
      <c r="DS779" s="4">
        <v>775</v>
      </c>
      <c r="DT779" s="4">
        <f>$CK779+INDEX(节奏总纲!D$4:D$163,基础状态预估!$C$2)</f>
        <v>799.00483399593907</v>
      </c>
      <c r="DU779" s="4">
        <f>$CK779+INDEX(节奏总纲!E$4:E$163,基础状态预估!$C$2)</f>
        <v>793.28268396026408</v>
      </c>
      <c r="DV779" s="4">
        <f>$CK779+INDEX(节奏总纲!F$4:F$163,基础状态预估!$C$2)</f>
        <v>786.39220630709644</v>
      </c>
      <c r="DW779" s="4">
        <f>$CK779+INDEX(节奏总纲!G$4:G$163,基础状态预估!$C$2)</f>
        <v>778.03246816526348</v>
      </c>
      <c r="DX779" s="4">
        <f>$CK779+INDEX(节奏总纲!H$4:H$163,基础状态预估!$C$2)</f>
        <v>767.69453894381218</v>
      </c>
      <c r="DY779" s="4">
        <f t="shared" si="536"/>
        <v>11.899999999999999</v>
      </c>
      <c r="DZ779" s="4">
        <f t="shared" si="537"/>
        <v>33</v>
      </c>
      <c r="EA779" s="4">
        <f t="shared" si="538"/>
        <v>334.1</v>
      </c>
      <c r="EB779" s="4">
        <f t="shared" si="539"/>
        <v>386.52</v>
      </c>
      <c r="EC779" s="4">
        <f t="shared" si="540"/>
        <v>11.480000000000008</v>
      </c>
    </row>
    <row r="780" spans="58:133" x14ac:dyDescent="0.15">
      <c r="BF780" s="4">
        <v>776</v>
      </c>
      <c r="BG780" s="4">
        <f t="shared" si="522"/>
        <v>543.19999999999993</v>
      </c>
      <c r="BH780" s="4">
        <f t="shared" si="523"/>
        <v>232.79999999999998</v>
      </c>
      <c r="BL780" s="4">
        <f t="shared" si="511"/>
        <v>385</v>
      </c>
      <c r="BM780" s="4">
        <f t="shared" si="512"/>
        <v>269.5</v>
      </c>
      <c r="BN780" s="4">
        <f t="shared" si="513"/>
        <v>115.5</v>
      </c>
      <c r="BR780" s="4">
        <f t="shared" si="514"/>
        <v>492.05</v>
      </c>
      <c r="BS780" s="4">
        <f t="shared" si="515"/>
        <v>227.09999999999994</v>
      </c>
      <c r="BT780" s="4">
        <f t="shared" si="516"/>
        <v>37.85</v>
      </c>
      <c r="BX780" s="4">
        <f t="shared" si="517"/>
        <v>573.6</v>
      </c>
      <c r="BY780" s="4">
        <f t="shared" si="518"/>
        <v>139.81499999999997</v>
      </c>
      <c r="BZ780" s="4">
        <f t="shared" si="519"/>
        <v>3.585</v>
      </c>
      <c r="CD780" s="4">
        <f t="shared" si="520"/>
        <v>307.49</v>
      </c>
      <c r="CE780" s="4">
        <f t="shared" si="521"/>
        <v>9.5100000000000087</v>
      </c>
      <c r="CF780" s="4">
        <f>IF(COUNTIF($BH$5:$BH780,"&gt;=2")&lt;=1,SUM($BG780:$BK780)*C$8,CF779)</f>
        <v>151200</v>
      </c>
      <c r="CG780" s="4">
        <f>IF(COUNTIF($BN$5:$BN780,"&gt;=2")&lt;=1,SUM($BL780:$BP780)*D$8,CG779)</f>
        <v>604799.99999999988</v>
      </c>
      <c r="CH780" s="4">
        <f>IF(COUNTIF($BT$5:$BT780,"&gt;=2")&lt;=1,SUM($BQ780:$BU780)*E$8,CH779)</f>
        <v>2592000</v>
      </c>
      <c r="CI780" s="4">
        <f>IF(COUNTIF($BZ$5:$BZ780,"&gt;=2")&lt;=1,SUM($BV780:$BZ780)*F$8,CI779)</f>
        <v>34560000</v>
      </c>
      <c r="CJ780" s="4">
        <f t="shared" si="524"/>
        <v>27388800</v>
      </c>
      <c r="CK780" s="4">
        <f t="shared" si="525"/>
        <v>755.75</v>
      </c>
      <c r="CM780" s="4">
        <v>776</v>
      </c>
      <c r="CN780" s="4">
        <f>IF(COUNTIF($BH$5:$BH780,"&gt;=2")&gt;1,CN779,BG780)</f>
        <v>4.8999999999999995</v>
      </c>
      <c r="CO780" s="4">
        <f>IF(COUNTIF($BH$5:$BH780,"&gt;=2")&gt;1,CO779,BH780)</f>
        <v>2.1</v>
      </c>
      <c r="CP780" s="4">
        <f>IF(COUNTIF($BH$5:$BH780,"&gt;=2")&gt;1,CP779,BI780)</f>
        <v>0</v>
      </c>
      <c r="CQ780" s="4">
        <f>IF(COUNTIF($BH$5:$BH780,"&gt;=2")&gt;1,CQ779,BJ780)</f>
        <v>0</v>
      </c>
      <c r="CR780" s="4">
        <f>IF(COUNTIF($BH$5:$BH780,"&gt;=2")&gt;1,CR779,BK780)</f>
        <v>0</v>
      </c>
      <c r="CS780" s="4">
        <f>IF(COUNTIF($BN$5:$BN780,"&gt;=2")&gt;1,CS779,BL780)</f>
        <v>7</v>
      </c>
      <c r="CT780" s="4">
        <f>IF(COUNTIF($BN$5:$BN780,"&gt;=2")&gt;1,CT779,BM780)</f>
        <v>4.8999999999999995</v>
      </c>
      <c r="CU780" s="4">
        <f>IF(COUNTIF($BN$5:$BN780,"&gt;=2")&gt;1,CU779,BN780)</f>
        <v>2.1</v>
      </c>
      <c r="CV780" s="4">
        <f>IF(COUNTIF($BN$5:$BN780,"&gt;=2")&gt;1,CV779,BO780)</f>
        <v>0</v>
      </c>
      <c r="CW780" s="4">
        <f>IF(COUNTIF($BN$5:$BN780,"&gt;=2")&gt;1,CW779,BP780)</f>
        <v>0</v>
      </c>
      <c r="CX780" s="4">
        <f>IF(COUNTIF($BT$5:$BT780,"&gt;=2")&gt;1,CX779,BQ780)</f>
        <v>0</v>
      </c>
      <c r="CY780" s="4">
        <f>IF(COUNTIF($BT$5:$BT780,"&gt;=2")&gt;1,CY779,BR780)</f>
        <v>26</v>
      </c>
      <c r="CZ780" s="4">
        <f>IF(COUNTIF($BT$5:$BT780,"&gt;=2")&gt;1,CZ779,BS780)</f>
        <v>11.999999999999996</v>
      </c>
      <c r="DA780" s="4">
        <f>IF(COUNTIF($BT$5:$BT780,"&gt;=2")&gt;1,DA779,BT780)</f>
        <v>2</v>
      </c>
      <c r="DB780" s="4">
        <f>IF(COUNTIF($BT$5:$BT780,"&gt;=2")&gt;1,DB779,BU780)</f>
        <v>0</v>
      </c>
      <c r="DC780" s="4">
        <f>IF(COUNTIF($BZ$5:$BZ780,"&gt;=2")&gt;1,DC779,BV780)</f>
        <v>0</v>
      </c>
      <c r="DD780" s="4">
        <f>IF(COUNTIF($BZ$5:$BZ780,"&gt;=2")&gt;1,DD779,BW780)</f>
        <v>0</v>
      </c>
      <c r="DE780" s="4">
        <f>IF(COUNTIF($BZ$5:$BZ780,"&gt;=2")&gt;1,DE779,BX780)</f>
        <v>320</v>
      </c>
      <c r="DF780" s="4">
        <f>IF(COUNTIF($BZ$5:$BZ780,"&gt;=2")&gt;1,DF779,BY780)</f>
        <v>77.999999999999986</v>
      </c>
      <c r="DG780" s="4">
        <f>IF(COUNTIF($BZ$5:$BZ780,"&gt;=2")&gt;1,DG779,BZ780)</f>
        <v>2</v>
      </c>
      <c r="DH780" s="4">
        <f t="shared" si="526"/>
        <v>0</v>
      </c>
      <c r="DI780" s="4">
        <f t="shared" si="527"/>
        <v>0</v>
      </c>
      <c r="DJ780" s="4">
        <f t="shared" si="528"/>
        <v>0</v>
      </c>
      <c r="DK780" s="4">
        <f t="shared" si="529"/>
        <v>307.49</v>
      </c>
      <c r="DL780" s="4">
        <f t="shared" si="530"/>
        <v>9.5100000000000087</v>
      </c>
      <c r="DM780" s="4">
        <f t="shared" si="531"/>
        <v>7</v>
      </c>
      <c r="DN780" s="4">
        <f t="shared" si="532"/>
        <v>13.999999999999998</v>
      </c>
      <c r="DO780" s="4">
        <f t="shared" si="533"/>
        <v>40</v>
      </c>
      <c r="DP780" s="4">
        <f t="shared" si="534"/>
        <v>400</v>
      </c>
      <c r="DQ780" s="4">
        <f t="shared" si="535"/>
        <v>317</v>
      </c>
      <c r="DS780" s="4">
        <v>776</v>
      </c>
      <c r="DT780" s="4">
        <f>$CK780+INDEX(节奏总纲!D$4:D$163,基础状态预估!$C$2)</f>
        <v>800.00483399593907</v>
      </c>
      <c r="DU780" s="4">
        <f>$CK780+INDEX(节奏总纲!E$4:E$163,基础状态预估!$C$2)</f>
        <v>794.28268396026408</v>
      </c>
      <c r="DV780" s="4">
        <f>$CK780+INDEX(节奏总纲!F$4:F$163,基础状态预估!$C$2)</f>
        <v>787.39220630709644</v>
      </c>
      <c r="DW780" s="4">
        <f>$CK780+INDEX(节奏总纲!G$4:G$163,基础状态预估!$C$2)</f>
        <v>779.03246816526348</v>
      </c>
      <c r="DX780" s="4">
        <f>$CK780+INDEX(节奏总纲!H$4:H$163,基础状态预估!$C$2)</f>
        <v>768.69453894381218</v>
      </c>
      <c r="DY780" s="4">
        <f t="shared" si="536"/>
        <v>11.899999999999999</v>
      </c>
      <c r="DZ780" s="4">
        <f t="shared" si="537"/>
        <v>33</v>
      </c>
      <c r="EA780" s="4">
        <f t="shared" si="538"/>
        <v>334.1</v>
      </c>
      <c r="EB780" s="4">
        <f t="shared" si="539"/>
        <v>387.49</v>
      </c>
      <c r="EC780" s="4">
        <f t="shared" si="540"/>
        <v>11.510000000000009</v>
      </c>
    </row>
    <row r="781" spans="58:133" x14ac:dyDescent="0.15">
      <c r="BF781" s="4">
        <v>777</v>
      </c>
      <c r="BG781" s="4">
        <f t="shared" si="522"/>
        <v>543.9</v>
      </c>
      <c r="BH781" s="4">
        <f t="shared" si="523"/>
        <v>233.1</v>
      </c>
      <c r="BL781" s="4">
        <f t="shared" si="511"/>
        <v>385.5</v>
      </c>
      <c r="BM781" s="4">
        <f t="shared" si="512"/>
        <v>269.84999999999997</v>
      </c>
      <c r="BN781" s="4">
        <f t="shared" si="513"/>
        <v>115.64999999999999</v>
      </c>
      <c r="BR781" s="4">
        <f t="shared" si="514"/>
        <v>492.7</v>
      </c>
      <c r="BS781" s="4">
        <f t="shared" si="515"/>
        <v>227.39999999999995</v>
      </c>
      <c r="BT781" s="4">
        <f t="shared" si="516"/>
        <v>37.9</v>
      </c>
      <c r="BX781" s="4">
        <f t="shared" si="517"/>
        <v>574.4</v>
      </c>
      <c r="BY781" s="4">
        <f t="shared" si="518"/>
        <v>140.00999999999996</v>
      </c>
      <c r="BZ781" s="4">
        <f t="shared" si="519"/>
        <v>3.59</v>
      </c>
      <c r="CD781" s="4">
        <f t="shared" si="520"/>
        <v>308.45999999999998</v>
      </c>
      <c r="CE781" s="4">
        <f t="shared" si="521"/>
        <v>9.540000000000008</v>
      </c>
      <c r="CF781" s="4">
        <f>IF(COUNTIF($BH$5:$BH781,"&gt;=2")&lt;=1,SUM($BG781:$BK781)*C$8,CF780)</f>
        <v>151200</v>
      </c>
      <c r="CG781" s="4">
        <f>IF(COUNTIF($BN$5:$BN781,"&gt;=2")&lt;=1,SUM($BL781:$BP781)*D$8,CG780)</f>
        <v>604799.99999999988</v>
      </c>
      <c r="CH781" s="4">
        <f>IF(COUNTIF($BT$5:$BT781,"&gt;=2")&lt;=1,SUM($BQ781:$BU781)*E$8,CH780)</f>
        <v>2592000</v>
      </c>
      <c r="CI781" s="4">
        <f>IF(COUNTIF($BZ$5:$BZ781,"&gt;=2")&lt;=1,SUM($BV781:$BZ781)*F$8,CI780)</f>
        <v>34560000</v>
      </c>
      <c r="CJ781" s="4">
        <f t="shared" si="524"/>
        <v>27475200</v>
      </c>
      <c r="CK781" s="4">
        <f t="shared" si="525"/>
        <v>756.75</v>
      </c>
      <c r="CM781" s="4">
        <v>777</v>
      </c>
      <c r="CN781" s="4">
        <f>IF(COUNTIF($BH$5:$BH781,"&gt;=2")&gt;1,CN780,BG781)</f>
        <v>4.8999999999999995</v>
      </c>
      <c r="CO781" s="4">
        <f>IF(COUNTIF($BH$5:$BH781,"&gt;=2")&gt;1,CO780,BH781)</f>
        <v>2.1</v>
      </c>
      <c r="CP781" s="4">
        <f>IF(COUNTIF($BH$5:$BH781,"&gt;=2")&gt;1,CP780,BI781)</f>
        <v>0</v>
      </c>
      <c r="CQ781" s="4">
        <f>IF(COUNTIF($BH$5:$BH781,"&gt;=2")&gt;1,CQ780,BJ781)</f>
        <v>0</v>
      </c>
      <c r="CR781" s="4">
        <f>IF(COUNTIF($BH$5:$BH781,"&gt;=2")&gt;1,CR780,BK781)</f>
        <v>0</v>
      </c>
      <c r="CS781" s="4">
        <f>IF(COUNTIF($BN$5:$BN781,"&gt;=2")&gt;1,CS780,BL781)</f>
        <v>7</v>
      </c>
      <c r="CT781" s="4">
        <f>IF(COUNTIF($BN$5:$BN781,"&gt;=2")&gt;1,CT780,BM781)</f>
        <v>4.8999999999999995</v>
      </c>
      <c r="CU781" s="4">
        <f>IF(COUNTIF($BN$5:$BN781,"&gt;=2")&gt;1,CU780,BN781)</f>
        <v>2.1</v>
      </c>
      <c r="CV781" s="4">
        <f>IF(COUNTIF($BN$5:$BN781,"&gt;=2")&gt;1,CV780,BO781)</f>
        <v>0</v>
      </c>
      <c r="CW781" s="4">
        <f>IF(COUNTIF($BN$5:$BN781,"&gt;=2")&gt;1,CW780,BP781)</f>
        <v>0</v>
      </c>
      <c r="CX781" s="4">
        <f>IF(COUNTIF($BT$5:$BT781,"&gt;=2")&gt;1,CX780,BQ781)</f>
        <v>0</v>
      </c>
      <c r="CY781" s="4">
        <f>IF(COUNTIF($BT$5:$BT781,"&gt;=2")&gt;1,CY780,BR781)</f>
        <v>26</v>
      </c>
      <c r="CZ781" s="4">
        <f>IF(COUNTIF($BT$5:$BT781,"&gt;=2")&gt;1,CZ780,BS781)</f>
        <v>11.999999999999996</v>
      </c>
      <c r="DA781" s="4">
        <f>IF(COUNTIF($BT$5:$BT781,"&gt;=2")&gt;1,DA780,BT781)</f>
        <v>2</v>
      </c>
      <c r="DB781" s="4">
        <f>IF(COUNTIF($BT$5:$BT781,"&gt;=2")&gt;1,DB780,BU781)</f>
        <v>0</v>
      </c>
      <c r="DC781" s="4">
        <f>IF(COUNTIF($BZ$5:$BZ781,"&gt;=2")&gt;1,DC780,BV781)</f>
        <v>0</v>
      </c>
      <c r="DD781" s="4">
        <f>IF(COUNTIF($BZ$5:$BZ781,"&gt;=2")&gt;1,DD780,BW781)</f>
        <v>0</v>
      </c>
      <c r="DE781" s="4">
        <f>IF(COUNTIF($BZ$5:$BZ781,"&gt;=2")&gt;1,DE780,BX781)</f>
        <v>320</v>
      </c>
      <c r="DF781" s="4">
        <f>IF(COUNTIF($BZ$5:$BZ781,"&gt;=2")&gt;1,DF780,BY781)</f>
        <v>77.999999999999986</v>
      </c>
      <c r="DG781" s="4">
        <f>IF(COUNTIF($BZ$5:$BZ781,"&gt;=2")&gt;1,DG780,BZ781)</f>
        <v>2</v>
      </c>
      <c r="DH781" s="4">
        <f t="shared" si="526"/>
        <v>0</v>
      </c>
      <c r="DI781" s="4">
        <f t="shared" si="527"/>
        <v>0</v>
      </c>
      <c r="DJ781" s="4">
        <f t="shared" si="528"/>
        <v>0</v>
      </c>
      <c r="DK781" s="4">
        <f t="shared" si="529"/>
        <v>308.45999999999998</v>
      </c>
      <c r="DL781" s="4">
        <f t="shared" si="530"/>
        <v>9.540000000000008</v>
      </c>
      <c r="DM781" s="4">
        <f t="shared" si="531"/>
        <v>7</v>
      </c>
      <c r="DN781" s="4">
        <f t="shared" si="532"/>
        <v>13.999999999999998</v>
      </c>
      <c r="DO781" s="4">
        <f t="shared" si="533"/>
        <v>40</v>
      </c>
      <c r="DP781" s="4">
        <f t="shared" si="534"/>
        <v>400</v>
      </c>
      <c r="DQ781" s="4">
        <f t="shared" si="535"/>
        <v>318</v>
      </c>
      <c r="DS781" s="4">
        <v>777</v>
      </c>
      <c r="DT781" s="4">
        <f>$CK781+INDEX(节奏总纲!D$4:D$163,基础状态预估!$C$2)</f>
        <v>801.00483399593907</v>
      </c>
      <c r="DU781" s="4">
        <f>$CK781+INDEX(节奏总纲!E$4:E$163,基础状态预估!$C$2)</f>
        <v>795.28268396026408</v>
      </c>
      <c r="DV781" s="4">
        <f>$CK781+INDEX(节奏总纲!F$4:F$163,基础状态预估!$C$2)</f>
        <v>788.39220630709644</v>
      </c>
      <c r="DW781" s="4">
        <f>$CK781+INDEX(节奏总纲!G$4:G$163,基础状态预估!$C$2)</f>
        <v>780.03246816526348</v>
      </c>
      <c r="DX781" s="4">
        <f>$CK781+INDEX(节奏总纲!H$4:H$163,基础状态预估!$C$2)</f>
        <v>769.69453894381218</v>
      </c>
      <c r="DY781" s="4">
        <f t="shared" si="536"/>
        <v>11.899999999999999</v>
      </c>
      <c r="DZ781" s="4">
        <f t="shared" si="537"/>
        <v>33</v>
      </c>
      <c r="EA781" s="4">
        <f t="shared" si="538"/>
        <v>334.1</v>
      </c>
      <c r="EB781" s="4">
        <f t="shared" si="539"/>
        <v>388.46</v>
      </c>
      <c r="EC781" s="4">
        <f t="shared" si="540"/>
        <v>11.540000000000008</v>
      </c>
    </row>
    <row r="782" spans="58:133" x14ac:dyDescent="0.15">
      <c r="BF782" s="4">
        <v>778</v>
      </c>
      <c r="BG782" s="4">
        <f t="shared" si="522"/>
        <v>544.59999999999991</v>
      </c>
      <c r="BH782" s="4">
        <f t="shared" si="523"/>
        <v>233.39999999999998</v>
      </c>
      <c r="BL782" s="4">
        <f t="shared" si="511"/>
        <v>386</v>
      </c>
      <c r="BM782" s="4">
        <f t="shared" si="512"/>
        <v>270.2</v>
      </c>
      <c r="BN782" s="4">
        <f t="shared" si="513"/>
        <v>115.8</v>
      </c>
      <c r="BR782" s="4">
        <f t="shared" si="514"/>
        <v>493.35</v>
      </c>
      <c r="BS782" s="4">
        <f t="shared" si="515"/>
        <v>227.69999999999996</v>
      </c>
      <c r="BT782" s="4">
        <f t="shared" si="516"/>
        <v>37.950000000000003</v>
      </c>
      <c r="BX782" s="4">
        <f t="shared" si="517"/>
        <v>575.20000000000005</v>
      </c>
      <c r="BY782" s="4">
        <f t="shared" si="518"/>
        <v>140.20499999999996</v>
      </c>
      <c r="BZ782" s="4">
        <f t="shared" si="519"/>
        <v>3.5950000000000002</v>
      </c>
      <c r="CD782" s="4">
        <f t="shared" si="520"/>
        <v>309.43</v>
      </c>
      <c r="CE782" s="4">
        <f t="shared" si="521"/>
        <v>9.5700000000000092</v>
      </c>
      <c r="CF782" s="4">
        <f>IF(COUNTIF($BH$5:$BH782,"&gt;=2")&lt;=1,SUM($BG782:$BK782)*C$8,CF781)</f>
        <v>151200</v>
      </c>
      <c r="CG782" s="4">
        <f>IF(COUNTIF($BN$5:$BN782,"&gt;=2")&lt;=1,SUM($BL782:$BP782)*D$8,CG781)</f>
        <v>604799.99999999988</v>
      </c>
      <c r="CH782" s="4">
        <f>IF(COUNTIF($BT$5:$BT782,"&gt;=2")&lt;=1,SUM($BQ782:$BU782)*E$8,CH781)</f>
        <v>2592000</v>
      </c>
      <c r="CI782" s="4">
        <f>IF(COUNTIF($BZ$5:$BZ782,"&gt;=2")&lt;=1,SUM($BV782:$BZ782)*F$8,CI781)</f>
        <v>34560000</v>
      </c>
      <c r="CJ782" s="4">
        <f t="shared" si="524"/>
        <v>27561600</v>
      </c>
      <c r="CK782" s="4">
        <f t="shared" si="525"/>
        <v>757.75</v>
      </c>
      <c r="CM782" s="4">
        <v>778</v>
      </c>
      <c r="CN782" s="4">
        <f>IF(COUNTIF($BH$5:$BH782,"&gt;=2")&gt;1,CN781,BG782)</f>
        <v>4.8999999999999995</v>
      </c>
      <c r="CO782" s="4">
        <f>IF(COUNTIF($BH$5:$BH782,"&gt;=2")&gt;1,CO781,BH782)</f>
        <v>2.1</v>
      </c>
      <c r="CP782" s="4">
        <f>IF(COUNTIF($BH$5:$BH782,"&gt;=2")&gt;1,CP781,BI782)</f>
        <v>0</v>
      </c>
      <c r="CQ782" s="4">
        <f>IF(COUNTIF($BH$5:$BH782,"&gt;=2")&gt;1,CQ781,BJ782)</f>
        <v>0</v>
      </c>
      <c r="CR782" s="4">
        <f>IF(COUNTIF($BH$5:$BH782,"&gt;=2")&gt;1,CR781,BK782)</f>
        <v>0</v>
      </c>
      <c r="CS782" s="4">
        <f>IF(COUNTIF($BN$5:$BN782,"&gt;=2")&gt;1,CS781,BL782)</f>
        <v>7</v>
      </c>
      <c r="CT782" s="4">
        <f>IF(COUNTIF($BN$5:$BN782,"&gt;=2")&gt;1,CT781,BM782)</f>
        <v>4.8999999999999995</v>
      </c>
      <c r="CU782" s="4">
        <f>IF(COUNTIF($BN$5:$BN782,"&gt;=2")&gt;1,CU781,BN782)</f>
        <v>2.1</v>
      </c>
      <c r="CV782" s="4">
        <f>IF(COUNTIF($BN$5:$BN782,"&gt;=2")&gt;1,CV781,BO782)</f>
        <v>0</v>
      </c>
      <c r="CW782" s="4">
        <f>IF(COUNTIF($BN$5:$BN782,"&gt;=2")&gt;1,CW781,BP782)</f>
        <v>0</v>
      </c>
      <c r="CX782" s="4">
        <f>IF(COUNTIF($BT$5:$BT782,"&gt;=2")&gt;1,CX781,BQ782)</f>
        <v>0</v>
      </c>
      <c r="CY782" s="4">
        <f>IF(COUNTIF($BT$5:$BT782,"&gt;=2")&gt;1,CY781,BR782)</f>
        <v>26</v>
      </c>
      <c r="CZ782" s="4">
        <f>IF(COUNTIF($BT$5:$BT782,"&gt;=2")&gt;1,CZ781,BS782)</f>
        <v>11.999999999999996</v>
      </c>
      <c r="DA782" s="4">
        <f>IF(COUNTIF($BT$5:$BT782,"&gt;=2")&gt;1,DA781,BT782)</f>
        <v>2</v>
      </c>
      <c r="DB782" s="4">
        <f>IF(COUNTIF($BT$5:$BT782,"&gt;=2")&gt;1,DB781,BU782)</f>
        <v>0</v>
      </c>
      <c r="DC782" s="4">
        <f>IF(COUNTIF($BZ$5:$BZ782,"&gt;=2")&gt;1,DC781,BV782)</f>
        <v>0</v>
      </c>
      <c r="DD782" s="4">
        <f>IF(COUNTIF($BZ$5:$BZ782,"&gt;=2")&gt;1,DD781,BW782)</f>
        <v>0</v>
      </c>
      <c r="DE782" s="4">
        <f>IF(COUNTIF($BZ$5:$BZ782,"&gt;=2")&gt;1,DE781,BX782)</f>
        <v>320</v>
      </c>
      <c r="DF782" s="4">
        <f>IF(COUNTIF($BZ$5:$BZ782,"&gt;=2")&gt;1,DF781,BY782)</f>
        <v>77.999999999999986</v>
      </c>
      <c r="DG782" s="4">
        <f>IF(COUNTIF($BZ$5:$BZ782,"&gt;=2")&gt;1,DG781,BZ782)</f>
        <v>2</v>
      </c>
      <c r="DH782" s="4">
        <f t="shared" si="526"/>
        <v>0</v>
      </c>
      <c r="DI782" s="4">
        <f t="shared" si="527"/>
        <v>0</v>
      </c>
      <c r="DJ782" s="4">
        <f t="shared" si="528"/>
        <v>0</v>
      </c>
      <c r="DK782" s="4">
        <f t="shared" si="529"/>
        <v>309.43</v>
      </c>
      <c r="DL782" s="4">
        <f t="shared" si="530"/>
        <v>9.5700000000000092</v>
      </c>
      <c r="DM782" s="4">
        <f t="shared" si="531"/>
        <v>7</v>
      </c>
      <c r="DN782" s="4">
        <f t="shared" si="532"/>
        <v>13.999999999999998</v>
      </c>
      <c r="DO782" s="4">
        <f t="shared" si="533"/>
        <v>40</v>
      </c>
      <c r="DP782" s="4">
        <f t="shared" si="534"/>
        <v>400</v>
      </c>
      <c r="DQ782" s="4">
        <f t="shared" si="535"/>
        <v>319</v>
      </c>
      <c r="DS782" s="4">
        <v>778</v>
      </c>
      <c r="DT782" s="4">
        <f>$CK782+INDEX(节奏总纲!D$4:D$163,基础状态预估!$C$2)</f>
        <v>802.00483399593907</v>
      </c>
      <c r="DU782" s="4">
        <f>$CK782+INDEX(节奏总纲!E$4:E$163,基础状态预估!$C$2)</f>
        <v>796.28268396026408</v>
      </c>
      <c r="DV782" s="4">
        <f>$CK782+INDEX(节奏总纲!F$4:F$163,基础状态预估!$C$2)</f>
        <v>789.39220630709644</v>
      </c>
      <c r="DW782" s="4">
        <f>$CK782+INDEX(节奏总纲!G$4:G$163,基础状态预估!$C$2)</f>
        <v>781.03246816526348</v>
      </c>
      <c r="DX782" s="4">
        <f>$CK782+INDEX(节奏总纲!H$4:H$163,基础状态预估!$C$2)</f>
        <v>770.69453894381218</v>
      </c>
      <c r="DY782" s="4">
        <f t="shared" si="536"/>
        <v>11.899999999999999</v>
      </c>
      <c r="DZ782" s="4">
        <f t="shared" si="537"/>
        <v>33</v>
      </c>
      <c r="EA782" s="4">
        <f t="shared" si="538"/>
        <v>334.1</v>
      </c>
      <c r="EB782" s="4">
        <f t="shared" si="539"/>
        <v>389.43</v>
      </c>
      <c r="EC782" s="4">
        <f t="shared" si="540"/>
        <v>11.570000000000009</v>
      </c>
    </row>
    <row r="783" spans="58:133" x14ac:dyDescent="0.15">
      <c r="BF783" s="4">
        <v>779</v>
      </c>
      <c r="BG783" s="4">
        <f t="shared" si="522"/>
        <v>545.29999999999995</v>
      </c>
      <c r="BH783" s="4">
        <f t="shared" si="523"/>
        <v>233.7</v>
      </c>
      <c r="BL783" s="4">
        <f t="shared" si="511"/>
        <v>386.5</v>
      </c>
      <c r="BM783" s="4">
        <f t="shared" si="512"/>
        <v>270.54999999999995</v>
      </c>
      <c r="BN783" s="4">
        <f t="shared" si="513"/>
        <v>115.94999999999999</v>
      </c>
      <c r="BR783" s="4">
        <f t="shared" si="514"/>
        <v>494</v>
      </c>
      <c r="BS783" s="4">
        <f t="shared" si="515"/>
        <v>227.99999999999994</v>
      </c>
      <c r="BT783" s="4">
        <f t="shared" si="516"/>
        <v>38</v>
      </c>
      <c r="BX783" s="4">
        <f t="shared" si="517"/>
        <v>576</v>
      </c>
      <c r="BY783" s="4">
        <f t="shared" si="518"/>
        <v>140.39999999999998</v>
      </c>
      <c r="BZ783" s="4">
        <f t="shared" si="519"/>
        <v>3.6</v>
      </c>
      <c r="CD783" s="4">
        <f t="shared" si="520"/>
        <v>310.39999999999998</v>
      </c>
      <c r="CE783" s="4">
        <f t="shared" si="521"/>
        <v>9.6000000000000085</v>
      </c>
      <c r="CF783" s="4">
        <f>IF(COUNTIF($BH$5:$BH783,"&gt;=2")&lt;=1,SUM($BG783:$BK783)*C$8,CF782)</f>
        <v>151200</v>
      </c>
      <c r="CG783" s="4">
        <f>IF(COUNTIF($BN$5:$BN783,"&gt;=2")&lt;=1,SUM($BL783:$BP783)*D$8,CG782)</f>
        <v>604799.99999999988</v>
      </c>
      <c r="CH783" s="4">
        <f>IF(COUNTIF($BT$5:$BT783,"&gt;=2")&lt;=1,SUM($BQ783:$BU783)*E$8,CH782)</f>
        <v>2592000</v>
      </c>
      <c r="CI783" s="4">
        <f>IF(COUNTIF($BZ$5:$BZ783,"&gt;=2")&lt;=1,SUM($BV783:$BZ783)*F$8,CI782)</f>
        <v>34560000</v>
      </c>
      <c r="CJ783" s="4">
        <f t="shared" si="524"/>
        <v>27648000</v>
      </c>
      <c r="CK783" s="4">
        <f t="shared" si="525"/>
        <v>758.75</v>
      </c>
      <c r="CM783" s="4">
        <v>779</v>
      </c>
      <c r="CN783" s="4">
        <f>IF(COUNTIF($BH$5:$BH783,"&gt;=2")&gt;1,CN782,BG783)</f>
        <v>4.8999999999999995</v>
      </c>
      <c r="CO783" s="4">
        <f>IF(COUNTIF($BH$5:$BH783,"&gt;=2")&gt;1,CO782,BH783)</f>
        <v>2.1</v>
      </c>
      <c r="CP783" s="4">
        <f>IF(COUNTIF($BH$5:$BH783,"&gt;=2")&gt;1,CP782,BI783)</f>
        <v>0</v>
      </c>
      <c r="CQ783" s="4">
        <f>IF(COUNTIF($BH$5:$BH783,"&gt;=2")&gt;1,CQ782,BJ783)</f>
        <v>0</v>
      </c>
      <c r="CR783" s="4">
        <f>IF(COUNTIF($BH$5:$BH783,"&gt;=2")&gt;1,CR782,BK783)</f>
        <v>0</v>
      </c>
      <c r="CS783" s="4">
        <f>IF(COUNTIF($BN$5:$BN783,"&gt;=2")&gt;1,CS782,BL783)</f>
        <v>7</v>
      </c>
      <c r="CT783" s="4">
        <f>IF(COUNTIF($BN$5:$BN783,"&gt;=2")&gt;1,CT782,BM783)</f>
        <v>4.8999999999999995</v>
      </c>
      <c r="CU783" s="4">
        <f>IF(COUNTIF($BN$5:$BN783,"&gt;=2")&gt;1,CU782,BN783)</f>
        <v>2.1</v>
      </c>
      <c r="CV783" s="4">
        <f>IF(COUNTIF($BN$5:$BN783,"&gt;=2")&gt;1,CV782,BO783)</f>
        <v>0</v>
      </c>
      <c r="CW783" s="4">
        <f>IF(COUNTIF($BN$5:$BN783,"&gt;=2")&gt;1,CW782,BP783)</f>
        <v>0</v>
      </c>
      <c r="CX783" s="4">
        <f>IF(COUNTIF($BT$5:$BT783,"&gt;=2")&gt;1,CX782,BQ783)</f>
        <v>0</v>
      </c>
      <c r="CY783" s="4">
        <f>IF(COUNTIF($BT$5:$BT783,"&gt;=2")&gt;1,CY782,BR783)</f>
        <v>26</v>
      </c>
      <c r="CZ783" s="4">
        <f>IF(COUNTIF($BT$5:$BT783,"&gt;=2")&gt;1,CZ782,BS783)</f>
        <v>11.999999999999996</v>
      </c>
      <c r="DA783" s="4">
        <f>IF(COUNTIF($BT$5:$BT783,"&gt;=2")&gt;1,DA782,BT783)</f>
        <v>2</v>
      </c>
      <c r="DB783" s="4">
        <f>IF(COUNTIF($BT$5:$BT783,"&gt;=2")&gt;1,DB782,BU783)</f>
        <v>0</v>
      </c>
      <c r="DC783" s="4">
        <f>IF(COUNTIF($BZ$5:$BZ783,"&gt;=2")&gt;1,DC782,BV783)</f>
        <v>0</v>
      </c>
      <c r="DD783" s="4">
        <f>IF(COUNTIF($BZ$5:$BZ783,"&gt;=2")&gt;1,DD782,BW783)</f>
        <v>0</v>
      </c>
      <c r="DE783" s="4">
        <f>IF(COUNTIF($BZ$5:$BZ783,"&gt;=2")&gt;1,DE782,BX783)</f>
        <v>320</v>
      </c>
      <c r="DF783" s="4">
        <f>IF(COUNTIF($BZ$5:$BZ783,"&gt;=2")&gt;1,DF782,BY783)</f>
        <v>77.999999999999986</v>
      </c>
      <c r="DG783" s="4">
        <f>IF(COUNTIF($BZ$5:$BZ783,"&gt;=2")&gt;1,DG782,BZ783)</f>
        <v>2</v>
      </c>
      <c r="DH783" s="4">
        <f t="shared" si="526"/>
        <v>0</v>
      </c>
      <c r="DI783" s="4">
        <f t="shared" si="527"/>
        <v>0</v>
      </c>
      <c r="DJ783" s="4">
        <f t="shared" si="528"/>
        <v>0</v>
      </c>
      <c r="DK783" s="4">
        <f t="shared" si="529"/>
        <v>310.39999999999998</v>
      </c>
      <c r="DL783" s="4">
        <f t="shared" si="530"/>
        <v>9.6000000000000085</v>
      </c>
      <c r="DM783" s="4">
        <f t="shared" si="531"/>
        <v>7</v>
      </c>
      <c r="DN783" s="4">
        <f t="shared" si="532"/>
        <v>13.999999999999998</v>
      </c>
      <c r="DO783" s="4">
        <f t="shared" si="533"/>
        <v>40</v>
      </c>
      <c r="DP783" s="4">
        <f t="shared" si="534"/>
        <v>400</v>
      </c>
      <c r="DQ783" s="4">
        <f t="shared" si="535"/>
        <v>320</v>
      </c>
      <c r="DS783" s="4">
        <v>779</v>
      </c>
      <c r="DT783" s="4">
        <f>$CK783+INDEX(节奏总纲!D$4:D$163,基础状态预估!$C$2)</f>
        <v>803.00483399593907</v>
      </c>
      <c r="DU783" s="4">
        <f>$CK783+INDEX(节奏总纲!E$4:E$163,基础状态预估!$C$2)</f>
        <v>797.28268396026408</v>
      </c>
      <c r="DV783" s="4">
        <f>$CK783+INDEX(节奏总纲!F$4:F$163,基础状态预估!$C$2)</f>
        <v>790.39220630709644</v>
      </c>
      <c r="DW783" s="4">
        <f>$CK783+INDEX(节奏总纲!G$4:G$163,基础状态预估!$C$2)</f>
        <v>782.03246816526348</v>
      </c>
      <c r="DX783" s="4">
        <f>$CK783+INDEX(节奏总纲!H$4:H$163,基础状态预估!$C$2)</f>
        <v>771.69453894381218</v>
      </c>
      <c r="DY783" s="4">
        <f t="shared" si="536"/>
        <v>11.899999999999999</v>
      </c>
      <c r="DZ783" s="4">
        <f t="shared" si="537"/>
        <v>33</v>
      </c>
      <c r="EA783" s="4">
        <f t="shared" si="538"/>
        <v>334.1</v>
      </c>
      <c r="EB783" s="4">
        <f t="shared" si="539"/>
        <v>390.4</v>
      </c>
      <c r="EC783" s="4">
        <f t="shared" si="540"/>
        <v>11.600000000000009</v>
      </c>
    </row>
    <row r="784" spans="58:133" x14ac:dyDescent="0.15">
      <c r="BF784" s="4">
        <v>780</v>
      </c>
      <c r="BG784" s="4">
        <f t="shared" si="522"/>
        <v>546</v>
      </c>
      <c r="BH784" s="4">
        <f t="shared" si="523"/>
        <v>234</v>
      </c>
      <c r="BL784" s="4">
        <f t="shared" si="511"/>
        <v>387</v>
      </c>
      <c r="BM784" s="4">
        <f t="shared" si="512"/>
        <v>270.89999999999998</v>
      </c>
      <c r="BN784" s="4">
        <f t="shared" si="513"/>
        <v>116.1</v>
      </c>
      <c r="BR784" s="4">
        <f t="shared" si="514"/>
        <v>494.65000000000003</v>
      </c>
      <c r="BS784" s="4">
        <f t="shared" si="515"/>
        <v>228.29999999999995</v>
      </c>
      <c r="BT784" s="4">
        <f t="shared" si="516"/>
        <v>38.050000000000004</v>
      </c>
      <c r="BX784" s="4">
        <f t="shared" si="517"/>
        <v>576.80000000000007</v>
      </c>
      <c r="BY784" s="4">
        <f t="shared" si="518"/>
        <v>140.59499999999997</v>
      </c>
      <c r="BZ784" s="4">
        <f t="shared" si="519"/>
        <v>3.605</v>
      </c>
      <c r="CD784" s="4">
        <f t="shared" si="520"/>
        <v>311.37</v>
      </c>
      <c r="CE784" s="4">
        <f t="shared" si="521"/>
        <v>9.6300000000000079</v>
      </c>
      <c r="CF784" s="4">
        <f>IF(COUNTIF($BH$5:$BH784,"&gt;=2")&lt;=1,SUM($BG784:$BK784)*C$8,CF783)</f>
        <v>151200</v>
      </c>
      <c r="CG784" s="4">
        <f>IF(COUNTIF($BN$5:$BN784,"&gt;=2")&lt;=1,SUM($BL784:$BP784)*D$8,CG783)</f>
        <v>604799.99999999988</v>
      </c>
      <c r="CH784" s="4">
        <f>IF(COUNTIF($BT$5:$BT784,"&gt;=2")&lt;=1,SUM($BQ784:$BU784)*E$8,CH783)</f>
        <v>2592000</v>
      </c>
      <c r="CI784" s="4">
        <f>IF(COUNTIF($BZ$5:$BZ784,"&gt;=2")&lt;=1,SUM($BV784:$BZ784)*F$8,CI783)</f>
        <v>34560000</v>
      </c>
      <c r="CJ784" s="4">
        <f t="shared" si="524"/>
        <v>27734400</v>
      </c>
      <c r="CK784" s="4">
        <f t="shared" si="525"/>
        <v>759.75</v>
      </c>
      <c r="CM784" s="4">
        <v>780</v>
      </c>
      <c r="CN784" s="4">
        <f>IF(COUNTIF($BH$5:$BH784,"&gt;=2")&gt;1,CN783,BG784)</f>
        <v>4.8999999999999995</v>
      </c>
      <c r="CO784" s="4">
        <f>IF(COUNTIF($BH$5:$BH784,"&gt;=2")&gt;1,CO783,BH784)</f>
        <v>2.1</v>
      </c>
      <c r="CP784" s="4">
        <f>IF(COUNTIF($BH$5:$BH784,"&gt;=2")&gt;1,CP783,BI784)</f>
        <v>0</v>
      </c>
      <c r="CQ784" s="4">
        <f>IF(COUNTIF($BH$5:$BH784,"&gt;=2")&gt;1,CQ783,BJ784)</f>
        <v>0</v>
      </c>
      <c r="CR784" s="4">
        <f>IF(COUNTIF($BH$5:$BH784,"&gt;=2")&gt;1,CR783,BK784)</f>
        <v>0</v>
      </c>
      <c r="CS784" s="4">
        <f>IF(COUNTIF($BN$5:$BN784,"&gt;=2")&gt;1,CS783,BL784)</f>
        <v>7</v>
      </c>
      <c r="CT784" s="4">
        <f>IF(COUNTIF($BN$5:$BN784,"&gt;=2")&gt;1,CT783,BM784)</f>
        <v>4.8999999999999995</v>
      </c>
      <c r="CU784" s="4">
        <f>IF(COUNTIF($BN$5:$BN784,"&gt;=2")&gt;1,CU783,BN784)</f>
        <v>2.1</v>
      </c>
      <c r="CV784" s="4">
        <f>IF(COUNTIF($BN$5:$BN784,"&gt;=2")&gt;1,CV783,BO784)</f>
        <v>0</v>
      </c>
      <c r="CW784" s="4">
        <f>IF(COUNTIF($BN$5:$BN784,"&gt;=2")&gt;1,CW783,BP784)</f>
        <v>0</v>
      </c>
      <c r="CX784" s="4">
        <f>IF(COUNTIF($BT$5:$BT784,"&gt;=2")&gt;1,CX783,BQ784)</f>
        <v>0</v>
      </c>
      <c r="CY784" s="4">
        <f>IF(COUNTIF($BT$5:$BT784,"&gt;=2")&gt;1,CY783,BR784)</f>
        <v>26</v>
      </c>
      <c r="CZ784" s="4">
        <f>IF(COUNTIF($BT$5:$BT784,"&gt;=2")&gt;1,CZ783,BS784)</f>
        <v>11.999999999999996</v>
      </c>
      <c r="DA784" s="4">
        <f>IF(COUNTIF($BT$5:$BT784,"&gt;=2")&gt;1,DA783,BT784)</f>
        <v>2</v>
      </c>
      <c r="DB784" s="4">
        <f>IF(COUNTIF($BT$5:$BT784,"&gt;=2")&gt;1,DB783,BU784)</f>
        <v>0</v>
      </c>
      <c r="DC784" s="4">
        <f>IF(COUNTIF($BZ$5:$BZ784,"&gt;=2")&gt;1,DC783,BV784)</f>
        <v>0</v>
      </c>
      <c r="DD784" s="4">
        <f>IF(COUNTIF($BZ$5:$BZ784,"&gt;=2")&gt;1,DD783,BW784)</f>
        <v>0</v>
      </c>
      <c r="DE784" s="4">
        <f>IF(COUNTIF($BZ$5:$BZ784,"&gt;=2")&gt;1,DE783,BX784)</f>
        <v>320</v>
      </c>
      <c r="DF784" s="4">
        <f>IF(COUNTIF($BZ$5:$BZ784,"&gt;=2")&gt;1,DF783,BY784)</f>
        <v>77.999999999999986</v>
      </c>
      <c r="DG784" s="4">
        <f>IF(COUNTIF($BZ$5:$BZ784,"&gt;=2")&gt;1,DG783,BZ784)</f>
        <v>2</v>
      </c>
      <c r="DH784" s="4">
        <f t="shared" si="526"/>
        <v>0</v>
      </c>
      <c r="DI784" s="4">
        <f t="shared" si="527"/>
        <v>0</v>
      </c>
      <c r="DJ784" s="4">
        <f t="shared" si="528"/>
        <v>0</v>
      </c>
      <c r="DK784" s="4">
        <f t="shared" si="529"/>
        <v>311.37</v>
      </c>
      <c r="DL784" s="4">
        <f t="shared" si="530"/>
        <v>9.6300000000000079</v>
      </c>
      <c r="DM784" s="4">
        <f t="shared" si="531"/>
        <v>7</v>
      </c>
      <c r="DN784" s="4">
        <f t="shared" si="532"/>
        <v>13.999999999999998</v>
      </c>
      <c r="DO784" s="4">
        <f t="shared" si="533"/>
        <v>40</v>
      </c>
      <c r="DP784" s="4">
        <f t="shared" si="534"/>
        <v>400</v>
      </c>
      <c r="DQ784" s="4">
        <f t="shared" si="535"/>
        <v>321</v>
      </c>
      <c r="DS784" s="4">
        <v>780</v>
      </c>
      <c r="DT784" s="4">
        <f>$CK784+INDEX(节奏总纲!D$4:D$163,基础状态预估!$C$2)</f>
        <v>804.00483399593907</v>
      </c>
      <c r="DU784" s="4">
        <f>$CK784+INDEX(节奏总纲!E$4:E$163,基础状态预估!$C$2)</f>
        <v>798.28268396026408</v>
      </c>
      <c r="DV784" s="4">
        <f>$CK784+INDEX(节奏总纲!F$4:F$163,基础状态预估!$C$2)</f>
        <v>791.39220630709644</v>
      </c>
      <c r="DW784" s="4">
        <f>$CK784+INDEX(节奏总纲!G$4:G$163,基础状态预估!$C$2)</f>
        <v>783.03246816526348</v>
      </c>
      <c r="DX784" s="4">
        <f>$CK784+INDEX(节奏总纲!H$4:H$163,基础状态预估!$C$2)</f>
        <v>772.69453894381218</v>
      </c>
      <c r="DY784" s="4">
        <f t="shared" si="536"/>
        <v>11.899999999999999</v>
      </c>
      <c r="DZ784" s="4">
        <f t="shared" si="537"/>
        <v>33</v>
      </c>
      <c r="EA784" s="4">
        <f t="shared" si="538"/>
        <v>334.1</v>
      </c>
      <c r="EB784" s="4">
        <f t="shared" si="539"/>
        <v>391.37</v>
      </c>
      <c r="EC784" s="4">
        <f t="shared" si="540"/>
        <v>11.630000000000008</v>
      </c>
    </row>
    <row r="785" spans="58:133" x14ac:dyDescent="0.15">
      <c r="BF785" s="4">
        <v>781</v>
      </c>
      <c r="BG785" s="4">
        <f t="shared" si="522"/>
        <v>546.69999999999993</v>
      </c>
      <c r="BH785" s="4">
        <f t="shared" si="523"/>
        <v>234.29999999999998</v>
      </c>
      <c r="BL785" s="4">
        <f t="shared" si="511"/>
        <v>387.5</v>
      </c>
      <c r="BM785" s="4">
        <f t="shared" si="512"/>
        <v>271.25</v>
      </c>
      <c r="BN785" s="4">
        <f t="shared" si="513"/>
        <v>116.25</v>
      </c>
      <c r="BR785" s="4">
        <f t="shared" si="514"/>
        <v>495.3</v>
      </c>
      <c r="BS785" s="4">
        <f t="shared" si="515"/>
        <v>228.59999999999994</v>
      </c>
      <c r="BT785" s="4">
        <f t="shared" si="516"/>
        <v>38.1</v>
      </c>
      <c r="BX785" s="4">
        <f t="shared" si="517"/>
        <v>577.6</v>
      </c>
      <c r="BY785" s="4">
        <f t="shared" si="518"/>
        <v>140.78999999999996</v>
      </c>
      <c r="BZ785" s="4">
        <f t="shared" si="519"/>
        <v>3.61</v>
      </c>
      <c r="CD785" s="4">
        <f t="shared" si="520"/>
        <v>312.33999999999997</v>
      </c>
      <c r="CE785" s="4">
        <f t="shared" si="521"/>
        <v>9.660000000000009</v>
      </c>
      <c r="CF785" s="4">
        <f>IF(COUNTIF($BH$5:$BH785,"&gt;=2")&lt;=1,SUM($BG785:$BK785)*C$8,CF784)</f>
        <v>151200</v>
      </c>
      <c r="CG785" s="4">
        <f>IF(COUNTIF($BN$5:$BN785,"&gt;=2")&lt;=1,SUM($BL785:$BP785)*D$8,CG784)</f>
        <v>604799.99999999988</v>
      </c>
      <c r="CH785" s="4">
        <f>IF(COUNTIF($BT$5:$BT785,"&gt;=2")&lt;=1,SUM($BQ785:$BU785)*E$8,CH784)</f>
        <v>2592000</v>
      </c>
      <c r="CI785" s="4">
        <f>IF(COUNTIF($BZ$5:$BZ785,"&gt;=2")&lt;=1,SUM($BV785:$BZ785)*F$8,CI784)</f>
        <v>34560000</v>
      </c>
      <c r="CJ785" s="4">
        <f t="shared" si="524"/>
        <v>27820800</v>
      </c>
      <c r="CK785" s="4">
        <f t="shared" si="525"/>
        <v>760.75</v>
      </c>
      <c r="CM785" s="4">
        <v>781</v>
      </c>
      <c r="CN785" s="4">
        <f>IF(COUNTIF($BH$5:$BH785,"&gt;=2")&gt;1,CN784,BG785)</f>
        <v>4.8999999999999995</v>
      </c>
      <c r="CO785" s="4">
        <f>IF(COUNTIF($BH$5:$BH785,"&gt;=2")&gt;1,CO784,BH785)</f>
        <v>2.1</v>
      </c>
      <c r="CP785" s="4">
        <f>IF(COUNTIF($BH$5:$BH785,"&gt;=2")&gt;1,CP784,BI785)</f>
        <v>0</v>
      </c>
      <c r="CQ785" s="4">
        <f>IF(COUNTIF($BH$5:$BH785,"&gt;=2")&gt;1,CQ784,BJ785)</f>
        <v>0</v>
      </c>
      <c r="CR785" s="4">
        <f>IF(COUNTIF($BH$5:$BH785,"&gt;=2")&gt;1,CR784,BK785)</f>
        <v>0</v>
      </c>
      <c r="CS785" s="4">
        <f>IF(COUNTIF($BN$5:$BN785,"&gt;=2")&gt;1,CS784,BL785)</f>
        <v>7</v>
      </c>
      <c r="CT785" s="4">
        <f>IF(COUNTIF($BN$5:$BN785,"&gt;=2")&gt;1,CT784,BM785)</f>
        <v>4.8999999999999995</v>
      </c>
      <c r="CU785" s="4">
        <f>IF(COUNTIF($BN$5:$BN785,"&gt;=2")&gt;1,CU784,BN785)</f>
        <v>2.1</v>
      </c>
      <c r="CV785" s="4">
        <f>IF(COUNTIF($BN$5:$BN785,"&gt;=2")&gt;1,CV784,BO785)</f>
        <v>0</v>
      </c>
      <c r="CW785" s="4">
        <f>IF(COUNTIF($BN$5:$BN785,"&gt;=2")&gt;1,CW784,BP785)</f>
        <v>0</v>
      </c>
      <c r="CX785" s="4">
        <f>IF(COUNTIF($BT$5:$BT785,"&gt;=2")&gt;1,CX784,BQ785)</f>
        <v>0</v>
      </c>
      <c r="CY785" s="4">
        <f>IF(COUNTIF($BT$5:$BT785,"&gt;=2")&gt;1,CY784,BR785)</f>
        <v>26</v>
      </c>
      <c r="CZ785" s="4">
        <f>IF(COUNTIF($BT$5:$BT785,"&gt;=2")&gt;1,CZ784,BS785)</f>
        <v>11.999999999999996</v>
      </c>
      <c r="DA785" s="4">
        <f>IF(COUNTIF($BT$5:$BT785,"&gt;=2")&gt;1,DA784,BT785)</f>
        <v>2</v>
      </c>
      <c r="DB785" s="4">
        <f>IF(COUNTIF($BT$5:$BT785,"&gt;=2")&gt;1,DB784,BU785)</f>
        <v>0</v>
      </c>
      <c r="DC785" s="4">
        <f>IF(COUNTIF($BZ$5:$BZ785,"&gt;=2")&gt;1,DC784,BV785)</f>
        <v>0</v>
      </c>
      <c r="DD785" s="4">
        <f>IF(COUNTIF($BZ$5:$BZ785,"&gt;=2")&gt;1,DD784,BW785)</f>
        <v>0</v>
      </c>
      <c r="DE785" s="4">
        <f>IF(COUNTIF($BZ$5:$BZ785,"&gt;=2")&gt;1,DE784,BX785)</f>
        <v>320</v>
      </c>
      <c r="DF785" s="4">
        <f>IF(COUNTIF($BZ$5:$BZ785,"&gt;=2")&gt;1,DF784,BY785)</f>
        <v>77.999999999999986</v>
      </c>
      <c r="DG785" s="4">
        <f>IF(COUNTIF($BZ$5:$BZ785,"&gt;=2")&gt;1,DG784,BZ785)</f>
        <v>2</v>
      </c>
      <c r="DH785" s="4">
        <f t="shared" si="526"/>
        <v>0</v>
      </c>
      <c r="DI785" s="4">
        <f t="shared" si="527"/>
        <v>0</v>
      </c>
      <c r="DJ785" s="4">
        <f t="shared" si="528"/>
        <v>0</v>
      </c>
      <c r="DK785" s="4">
        <f t="shared" si="529"/>
        <v>312.33999999999997</v>
      </c>
      <c r="DL785" s="4">
        <f t="shared" si="530"/>
        <v>9.660000000000009</v>
      </c>
      <c r="DM785" s="4">
        <f t="shared" si="531"/>
        <v>7</v>
      </c>
      <c r="DN785" s="4">
        <f t="shared" si="532"/>
        <v>13.999999999999998</v>
      </c>
      <c r="DO785" s="4">
        <f t="shared" si="533"/>
        <v>40</v>
      </c>
      <c r="DP785" s="4">
        <f t="shared" si="534"/>
        <v>400</v>
      </c>
      <c r="DQ785" s="4">
        <f t="shared" si="535"/>
        <v>322</v>
      </c>
      <c r="DS785" s="4">
        <v>781</v>
      </c>
      <c r="DT785" s="4">
        <f>$CK785+INDEX(节奏总纲!D$4:D$163,基础状态预估!$C$2)</f>
        <v>805.00483399593907</v>
      </c>
      <c r="DU785" s="4">
        <f>$CK785+INDEX(节奏总纲!E$4:E$163,基础状态预估!$C$2)</f>
        <v>799.28268396026408</v>
      </c>
      <c r="DV785" s="4">
        <f>$CK785+INDEX(节奏总纲!F$4:F$163,基础状态预估!$C$2)</f>
        <v>792.39220630709644</v>
      </c>
      <c r="DW785" s="4">
        <f>$CK785+INDEX(节奏总纲!G$4:G$163,基础状态预估!$C$2)</f>
        <v>784.03246816526348</v>
      </c>
      <c r="DX785" s="4">
        <f>$CK785+INDEX(节奏总纲!H$4:H$163,基础状态预估!$C$2)</f>
        <v>773.69453894381218</v>
      </c>
      <c r="DY785" s="4">
        <f t="shared" si="536"/>
        <v>11.899999999999999</v>
      </c>
      <c r="DZ785" s="4">
        <f t="shared" si="537"/>
        <v>33</v>
      </c>
      <c r="EA785" s="4">
        <f t="shared" si="538"/>
        <v>334.1</v>
      </c>
      <c r="EB785" s="4">
        <f t="shared" si="539"/>
        <v>392.34</v>
      </c>
      <c r="EC785" s="4">
        <f t="shared" si="540"/>
        <v>11.660000000000009</v>
      </c>
    </row>
    <row r="786" spans="58:133" x14ac:dyDescent="0.15">
      <c r="BF786" s="4">
        <v>782</v>
      </c>
      <c r="BG786" s="4">
        <f t="shared" si="522"/>
        <v>547.4</v>
      </c>
      <c r="BH786" s="4">
        <f t="shared" si="523"/>
        <v>234.6</v>
      </c>
      <c r="BL786" s="4">
        <f t="shared" si="511"/>
        <v>388</v>
      </c>
      <c r="BM786" s="4">
        <f t="shared" si="512"/>
        <v>271.59999999999997</v>
      </c>
      <c r="BN786" s="4">
        <f t="shared" si="513"/>
        <v>116.39999999999999</v>
      </c>
      <c r="BR786" s="4">
        <f t="shared" si="514"/>
        <v>495.95</v>
      </c>
      <c r="BS786" s="4">
        <f t="shared" si="515"/>
        <v>228.89999999999995</v>
      </c>
      <c r="BT786" s="4">
        <f t="shared" si="516"/>
        <v>38.15</v>
      </c>
      <c r="BX786" s="4">
        <f t="shared" si="517"/>
        <v>578.4</v>
      </c>
      <c r="BY786" s="4">
        <f t="shared" si="518"/>
        <v>140.98499999999996</v>
      </c>
      <c r="BZ786" s="4">
        <f t="shared" si="519"/>
        <v>3.6150000000000002</v>
      </c>
      <c r="CD786" s="4">
        <f t="shared" si="520"/>
        <v>313.31</v>
      </c>
      <c r="CE786" s="4">
        <f t="shared" si="521"/>
        <v>9.6900000000000084</v>
      </c>
      <c r="CF786" s="4">
        <f>IF(COUNTIF($BH$5:$BH786,"&gt;=2")&lt;=1,SUM($BG786:$BK786)*C$8,CF785)</f>
        <v>151200</v>
      </c>
      <c r="CG786" s="4">
        <f>IF(COUNTIF($BN$5:$BN786,"&gt;=2")&lt;=1,SUM($BL786:$BP786)*D$8,CG785)</f>
        <v>604799.99999999988</v>
      </c>
      <c r="CH786" s="4">
        <f>IF(COUNTIF($BT$5:$BT786,"&gt;=2")&lt;=1,SUM($BQ786:$BU786)*E$8,CH785)</f>
        <v>2592000</v>
      </c>
      <c r="CI786" s="4">
        <f>IF(COUNTIF($BZ$5:$BZ786,"&gt;=2")&lt;=1,SUM($BV786:$BZ786)*F$8,CI785)</f>
        <v>34560000</v>
      </c>
      <c r="CJ786" s="4">
        <f t="shared" si="524"/>
        <v>27907200</v>
      </c>
      <c r="CK786" s="4">
        <f t="shared" si="525"/>
        <v>761.75</v>
      </c>
      <c r="CM786" s="4">
        <v>782</v>
      </c>
      <c r="CN786" s="4">
        <f>IF(COUNTIF($BH$5:$BH786,"&gt;=2")&gt;1,CN785,BG786)</f>
        <v>4.8999999999999995</v>
      </c>
      <c r="CO786" s="4">
        <f>IF(COUNTIF($BH$5:$BH786,"&gt;=2")&gt;1,CO785,BH786)</f>
        <v>2.1</v>
      </c>
      <c r="CP786" s="4">
        <f>IF(COUNTIF($BH$5:$BH786,"&gt;=2")&gt;1,CP785,BI786)</f>
        <v>0</v>
      </c>
      <c r="CQ786" s="4">
        <f>IF(COUNTIF($BH$5:$BH786,"&gt;=2")&gt;1,CQ785,BJ786)</f>
        <v>0</v>
      </c>
      <c r="CR786" s="4">
        <f>IF(COUNTIF($BH$5:$BH786,"&gt;=2")&gt;1,CR785,BK786)</f>
        <v>0</v>
      </c>
      <c r="CS786" s="4">
        <f>IF(COUNTIF($BN$5:$BN786,"&gt;=2")&gt;1,CS785,BL786)</f>
        <v>7</v>
      </c>
      <c r="CT786" s="4">
        <f>IF(COUNTIF($BN$5:$BN786,"&gt;=2")&gt;1,CT785,BM786)</f>
        <v>4.8999999999999995</v>
      </c>
      <c r="CU786" s="4">
        <f>IF(COUNTIF($BN$5:$BN786,"&gt;=2")&gt;1,CU785,BN786)</f>
        <v>2.1</v>
      </c>
      <c r="CV786" s="4">
        <f>IF(COUNTIF($BN$5:$BN786,"&gt;=2")&gt;1,CV785,BO786)</f>
        <v>0</v>
      </c>
      <c r="CW786" s="4">
        <f>IF(COUNTIF($BN$5:$BN786,"&gt;=2")&gt;1,CW785,BP786)</f>
        <v>0</v>
      </c>
      <c r="CX786" s="4">
        <f>IF(COUNTIF($BT$5:$BT786,"&gt;=2")&gt;1,CX785,BQ786)</f>
        <v>0</v>
      </c>
      <c r="CY786" s="4">
        <f>IF(COUNTIF($BT$5:$BT786,"&gt;=2")&gt;1,CY785,BR786)</f>
        <v>26</v>
      </c>
      <c r="CZ786" s="4">
        <f>IF(COUNTIF($BT$5:$BT786,"&gt;=2")&gt;1,CZ785,BS786)</f>
        <v>11.999999999999996</v>
      </c>
      <c r="DA786" s="4">
        <f>IF(COUNTIF($BT$5:$BT786,"&gt;=2")&gt;1,DA785,BT786)</f>
        <v>2</v>
      </c>
      <c r="DB786" s="4">
        <f>IF(COUNTIF($BT$5:$BT786,"&gt;=2")&gt;1,DB785,BU786)</f>
        <v>0</v>
      </c>
      <c r="DC786" s="4">
        <f>IF(COUNTIF($BZ$5:$BZ786,"&gt;=2")&gt;1,DC785,BV786)</f>
        <v>0</v>
      </c>
      <c r="DD786" s="4">
        <f>IF(COUNTIF($BZ$5:$BZ786,"&gt;=2")&gt;1,DD785,BW786)</f>
        <v>0</v>
      </c>
      <c r="DE786" s="4">
        <f>IF(COUNTIF($BZ$5:$BZ786,"&gt;=2")&gt;1,DE785,BX786)</f>
        <v>320</v>
      </c>
      <c r="DF786" s="4">
        <f>IF(COUNTIF($BZ$5:$BZ786,"&gt;=2")&gt;1,DF785,BY786)</f>
        <v>77.999999999999986</v>
      </c>
      <c r="DG786" s="4">
        <f>IF(COUNTIF($BZ$5:$BZ786,"&gt;=2")&gt;1,DG785,BZ786)</f>
        <v>2</v>
      </c>
      <c r="DH786" s="4">
        <f t="shared" si="526"/>
        <v>0</v>
      </c>
      <c r="DI786" s="4">
        <f t="shared" si="527"/>
        <v>0</v>
      </c>
      <c r="DJ786" s="4">
        <f t="shared" si="528"/>
        <v>0</v>
      </c>
      <c r="DK786" s="4">
        <f t="shared" si="529"/>
        <v>313.31</v>
      </c>
      <c r="DL786" s="4">
        <f t="shared" si="530"/>
        <v>9.6900000000000084</v>
      </c>
      <c r="DM786" s="4">
        <f t="shared" si="531"/>
        <v>7</v>
      </c>
      <c r="DN786" s="4">
        <f t="shared" si="532"/>
        <v>13.999999999999998</v>
      </c>
      <c r="DO786" s="4">
        <f t="shared" si="533"/>
        <v>40</v>
      </c>
      <c r="DP786" s="4">
        <f t="shared" si="534"/>
        <v>400</v>
      </c>
      <c r="DQ786" s="4">
        <f t="shared" si="535"/>
        <v>323</v>
      </c>
      <c r="DS786" s="4">
        <v>782</v>
      </c>
      <c r="DT786" s="4">
        <f>$CK786+INDEX(节奏总纲!D$4:D$163,基础状态预估!$C$2)</f>
        <v>806.00483399593907</v>
      </c>
      <c r="DU786" s="4">
        <f>$CK786+INDEX(节奏总纲!E$4:E$163,基础状态预估!$C$2)</f>
        <v>800.28268396026408</v>
      </c>
      <c r="DV786" s="4">
        <f>$CK786+INDEX(节奏总纲!F$4:F$163,基础状态预估!$C$2)</f>
        <v>793.39220630709644</v>
      </c>
      <c r="DW786" s="4">
        <f>$CK786+INDEX(节奏总纲!G$4:G$163,基础状态预估!$C$2)</f>
        <v>785.03246816526348</v>
      </c>
      <c r="DX786" s="4">
        <f>$CK786+INDEX(节奏总纲!H$4:H$163,基础状态预估!$C$2)</f>
        <v>774.69453894381218</v>
      </c>
      <c r="DY786" s="4">
        <f t="shared" si="536"/>
        <v>11.899999999999999</v>
      </c>
      <c r="DZ786" s="4">
        <f t="shared" si="537"/>
        <v>33</v>
      </c>
      <c r="EA786" s="4">
        <f t="shared" si="538"/>
        <v>334.1</v>
      </c>
      <c r="EB786" s="4">
        <f t="shared" si="539"/>
        <v>393.31</v>
      </c>
      <c r="EC786" s="4">
        <f t="shared" si="540"/>
        <v>11.690000000000008</v>
      </c>
    </row>
    <row r="787" spans="58:133" x14ac:dyDescent="0.15">
      <c r="BF787" s="4">
        <v>783</v>
      </c>
      <c r="BG787" s="4">
        <f t="shared" si="522"/>
        <v>548.09999999999991</v>
      </c>
      <c r="BH787" s="4">
        <f t="shared" si="523"/>
        <v>234.89999999999998</v>
      </c>
      <c r="BL787" s="4">
        <f t="shared" si="511"/>
        <v>388.5</v>
      </c>
      <c r="BM787" s="4">
        <f t="shared" si="512"/>
        <v>271.95</v>
      </c>
      <c r="BN787" s="4">
        <f t="shared" si="513"/>
        <v>116.55</v>
      </c>
      <c r="BR787" s="4">
        <f t="shared" si="514"/>
        <v>496.6</v>
      </c>
      <c r="BS787" s="4">
        <f t="shared" si="515"/>
        <v>229.19999999999996</v>
      </c>
      <c r="BT787" s="4">
        <f t="shared" si="516"/>
        <v>38.200000000000003</v>
      </c>
      <c r="BX787" s="4">
        <f t="shared" si="517"/>
        <v>579.20000000000005</v>
      </c>
      <c r="BY787" s="4">
        <f t="shared" si="518"/>
        <v>141.17999999999998</v>
      </c>
      <c r="BZ787" s="4">
        <f t="shared" si="519"/>
        <v>3.62</v>
      </c>
      <c r="CD787" s="4">
        <f t="shared" si="520"/>
        <v>314.27999999999997</v>
      </c>
      <c r="CE787" s="4">
        <f t="shared" si="521"/>
        <v>9.7200000000000095</v>
      </c>
      <c r="CF787" s="4">
        <f>IF(COUNTIF($BH$5:$BH787,"&gt;=2")&lt;=1,SUM($BG787:$BK787)*C$8,CF786)</f>
        <v>151200</v>
      </c>
      <c r="CG787" s="4">
        <f>IF(COUNTIF($BN$5:$BN787,"&gt;=2")&lt;=1,SUM($BL787:$BP787)*D$8,CG786)</f>
        <v>604799.99999999988</v>
      </c>
      <c r="CH787" s="4">
        <f>IF(COUNTIF($BT$5:$BT787,"&gt;=2")&lt;=1,SUM($BQ787:$BU787)*E$8,CH786)</f>
        <v>2592000</v>
      </c>
      <c r="CI787" s="4">
        <f>IF(COUNTIF($BZ$5:$BZ787,"&gt;=2")&lt;=1,SUM($BV787:$BZ787)*F$8,CI786)</f>
        <v>34560000</v>
      </c>
      <c r="CJ787" s="4">
        <f t="shared" si="524"/>
        <v>27993600</v>
      </c>
      <c r="CK787" s="4">
        <f t="shared" si="525"/>
        <v>762.75</v>
      </c>
      <c r="CM787" s="4">
        <v>783</v>
      </c>
      <c r="CN787" s="4">
        <f>IF(COUNTIF($BH$5:$BH787,"&gt;=2")&gt;1,CN786,BG787)</f>
        <v>4.8999999999999995</v>
      </c>
      <c r="CO787" s="4">
        <f>IF(COUNTIF($BH$5:$BH787,"&gt;=2")&gt;1,CO786,BH787)</f>
        <v>2.1</v>
      </c>
      <c r="CP787" s="4">
        <f>IF(COUNTIF($BH$5:$BH787,"&gt;=2")&gt;1,CP786,BI787)</f>
        <v>0</v>
      </c>
      <c r="CQ787" s="4">
        <f>IF(COUNTIF($BH$5:$BH787,"&gt;=2")&gt;1,CQ786,BJ787)</f>
        <v>0</v>
      </c>
      <c r="CR787" s="4">
        <f>IF(COUNTIF($BH$5:$BH787,"&gt;=2")&gt;1,CR786,BK787)</f>
        <v>0</v>
      </c>
      <c r="CS787" s="4">
        <f>IF(COUNTIF($BN$5:$BN787,"&gt;=2")&gt;1,CS786,BL787)</f>
        <v>7</v>
      </c>
      <c r="CT787" s="4">
        <f>IF(COUNTIF($BN$5:$BN787,"&gt;=2")&gt;1,CT786,BM787)</f>
        <v>4.8999999999999995</v>
      </c>
      <c r="CU787" s="4">
        <f>IF(COUNTIF($BN$5:$BN787,"&gt;=2")&gt;1,CU786,BN787)</f>
        <v>2.1</v>
      </c>
      <c r="CV787" s="4">
        <f>IF(COUNTIF($BN$5:$BN787,"&gt;=2")&gt;1,CV786,BO787)</f>
        <v>0</v>
      </c>
      <c r="CW787" s="4">
        <f>IF(COUNTIF($BN$5:$BN787,"&gt;=2")&gt;1,CW786,BP787)</f>
        <v>0</v>
      </c>
      <c r="CX787" s="4">
        <f>IF(COUNTIF($BT$5:$BT787,"&gt;=2")&gt;1,CX786,BQ787)</f>
        <v>0</v>
      </c>
      <c r="CY787" s="4">
        <f>IF(COUNTIF($BT$5:$BT787,"&gt;=2")&gt;1,CY786,BR787)</f>
        <v>26</v>
      </c>
      <c r="CZ787" s="4">
        <f>IF(COUNTIF($BT$5:$BT787,"&gt;=2")&gt;1,CZ786,BS787)</f>
        <v>11.999999999999996</v>
      </c>
      <c r="DA787" s="4">
        <f>IF(COUNTIF($BT$5:$BT787,"&gt;=2")&gt;1,DA786,BT787)</f>
        <v>2</v>
      </c>
      <c r="DB787" s="4">
        <f>IF(COUNTIF($BT$5:$BT787,"&gt;=2")&gt;1,DB786,BU787)</f>
        <v>0</v>
      </c>
      <c r="DC787" s="4">
        <f>IF(COUNTIF($BZ$5:$BZ787,"&gt;=2")&gt;1,DC786,BV787)</f>
        <v>0</v>
      </c>
      <c r="DD787" s="4">
        <f>IF(COUNTIF($BZ$5:$BZ787,"&gt;=2")&gt;1,DD786,BW787)</f>
        <v>0</v>
      </c>
      <c r="DE787" s="4">
        <f>IF(COUNTIF($BZ$5:$BZ787,"&gt;=2")&gt;1,DE786,BX787)</f>
        <v>320</v>
      </c>
      <c r="DF787" s="4">
        <f>IF(COUNTIF($BZ$5:$BZ787,"&gt;=2")&gt;1,DF786,BY787)</f>
        <v>77.999999999999986</v>
      </c>
      <c r="DG787" s="4">
        <f>IF(COUNTIF($BZ$5:$BZ787,"&gt;=2")&gt;1,DG786,BZ787)</f>
        <v>2</v>
      </c>
      <c r="DH787" s="4">
        <f t="shared" si="526"/>
        <v>0</v>
      </c>
      <c r="DI787" s="4">
        <f t="shared" si="527"/>
        <v>0</v>
      </c>
      <c r="DJ787" s="4">
        <f t="shared" si="528"/>
        <v>0</v>
      </c>
      <c r="DK787" s="4">
        <f t="shared" si="529"/>
        <v>314.27999999999997</v>
      </c>
      <c r="DL787" s="4">
        <f t="shared" si="530"/>
        <v>9.7200000000000095</v>
      </c>
      <c r="DM787" s="4">
        <f t="shared" si="531"/>
        <v>7</v>
      </c>
      <c r="DN787" s="4">
        <f t="shared" si="532"/>
        <v>13.999999999999998</v>
      </c>
      <c r="DO787" s="4">
        <f t="shared" si="533"/>
        <v>40</v>
      </c>
      <c r="DP787" s="4">
        <f t="shared" si="534"/>
        <v>400</v>
      </c>
      <c r="DQ787" s="4">
        <f t="shared" si="535"/>
        <v>324</v>
      </c>
      <c r="DS787" s="4">
        <v>783</v>
      </c>
      <c r="DT787" s="4">
        <f>$CK787+INDEX(节奏总纲!D$4:D$163,基础状态预估!$C$2)</f>
        <v>807.00483399593907</v>
      </c>
      <c r="DU787" s="4">
        <f>$CK787+INDEX(节奏总纲!E$4:E$163,基础状态预估!$C$2)</f>
        <v>801.28268396026408</v>
      </c>
      <c r="DV787" s="4">
        <f>$CK787+INDEX(节奏总纲!F$4:F$163,基础状态预估!$C$2)</f>
        <v>794.39220630709644</v>
      </c>
      <c r="DW787" s="4">
        <f>$CK787+INDEX(节奏总纲!G$4:G$163,基础状态预估!$C$2)</f>
        <v>786.03246816526348</v>
      </c>
      <c r="DX787" s="4">
        <f>$CK787+INDEX(节奏总纲!H$4:H$163,基础状态预估!$C$2)</f>
        <v>775.69453894381218</v>
      </c>
      <c r="DY787" s="4">
        <f t="shared" si="536"/>
        <v>11.899999999999999</v>
      </c>
      <c r="DZ787" s="4">
        <f t="shared" si="537"/>
        <v>33</v>
      </c>
      <c r="EA787" s="4">
        <f t="shared" si="538"/>
        <v>334.1</v>
      </c>
      <c r="EB787" s="4">
        <f t="shared" si="539"/>
        <v>394.28</v>
      </c>
      <c r="EC787" s="4">
        <f t="shared" si="540"/>
        <v>11.72000000000001</v>
      </c>
    </row>
    <row r="788" spans="58:133" x14ac:dyDescent="0.15">
      <c r="BF788" s="4">
        <v>784</v>
      </c>
      <c r="BG788" s="4">
        <f t="shared" si="522"/>
        <v>548.79999999999995</v>
      </c>
      <c r="BH788" s="4">
        <f t="shared" si="523"/>
        <v>235.2</v>
      </c>
      <c r="BL788" s="4">
        <f t="shared" si="511"/>
        <v>389</v>
      </c>
      <c r="BM788" s="4">
        <f t="shared" si="512"/>
        <v>272.29999999999995</v>
      </c>
      <c r="BN788" s="4">
        <f t="shared" si="513"/>
        <v>116.69999999999999</v>
      </c>
      <c r="BR788" s="4">
        <f t="shared" si="514"/>
        <v>497.25</v>
      </c>
      <c r="BS788" s="4">
        <f t="shared" si="515"/>
        <v>229.49999999999994</v>
      </c>
      <c r="BT788" s="4">
        <f t="shared" si="516"/>
        <v>38.25</v>
      </c>
      <c r="BX788" s="4">
        <f t="shared" si="517"/>
        <v>580</v>
      </c>
      <c r="BY788" s="4">
        <f t="shared" si="518"/>
        <v>141.37499999999997</v>
      </c>
      <c r="BZ788" s="4">
        <f t="shared" si="519"/>
        <v>3.625</v>
      </c>
      <c r="CD788" s="4">
        <f t="shared" si="520"/>
        <v>315.25</v>
      </c>
      <c r="CE788" s="4">
        <f t="shared" si="521"/>
        <v>9.7500000000000089</v>
      </c>
      <c r="CF788" s="4">
        <f>IF(COUNTIF($BH$5:$BH788,"&gt;=2")&lt;=1,SUM($BG788:$BK788)*C$8,CF787)</f>
        <v>151200</v>
      </c>
      <c r="CG788" s="4">
        <f>IF(COUNTIF($BN$5:$BN788,"&gt;=2")&lt;=1,SUM($BL788:$BP788)*D$8,CG787)</f>
        <v>604799.99999999988</v>
      </c>
      <c r="CH788" s="4">
        <f>IF(COUNTIF($BT$5:$BT788,"&gt;=2")&lt;=1,SUM($BQ788:$BU788)*E$8,CH787)</f>
        <v>2592000</v>
      </c>
      <c r="CI788" s="4">
        <f>IF(COUNTIF($BZ$5:$BZ788,"&gt;=2")&lt;=1,SUM($BV788:$BZ788)*F$8,CI787)</f>
        <v>34560000</v>
      </c>
      <c r="CJ788" s="4">
        <f t="shared" si="524"/>
        <v>28080000</v>
      </c>
      <c r="CK788" s="4">
        <f t="shared" si="525"/>
        <v>763.75</v>
      </c>
      <c r="CM788" s="4">
        <v>784</v>
      </c>
      <c r="CN788" s="4">
        <f>IF(COUNTIF($BH$5:$BH788,"&gt;=2")&gt;1,CN787,BG788)</f>
        <v>4.8999999999999995</v>
      </c>
      <c r="CO788" s="4">
        <f>IF(COUNTIF($BH$5:$BH788,"&gt;=2")&gt;1,CO787,BH788)</f>
        <v>2.1</v>
      </c>
      <c r="CP788" s="4">
        <f>IF(COUNTIF($BH$5:$BH788,"&gt;=2")&gt;1,CP787,BI788)</f>
        <v>0</v>
      </c>
      <c r="CQ788" s="4">
        <f>IF(COUNTIF($BH$5:$BH788,"&gt;=2")&gt;1,CQ787,BJ788)</f>
        <v>0</v>
      </c>
      <c r="CR788" s="4">
        <f>IF(COUNTIF($BH$5:$BH788,"&gt;=2")&gt;1,CR787,BK788)</f>
        <v>0</v>
      </c>
      <c r="CS788" s="4">
        <f>IF(COUNTIF($BN$5:$BN788,"&gt;=2")&gt;1,CS787,BL788)</f>
        <v>7</v>
      </c>
      <c r="CT788" s="4">
        <f>IF(COUNTIF($BN$5:$BN788,"&gt;=2")&gt;1,CT787,BM788)</f>
        <v>4.8999999999999995</v>
      </c>
      <c r="CU788" s="4">
        <f>IF(COUNTIF($BN$5:$BN788,"&gt;=2")&gt;1,CU787,BN788)</f>
        <v>2.1</v>
      </c>
      <c r="CV788" s="4">
        <f>IF(COUNTIF($BN$5:$BN788,"&gt;=2")&gt;1,CV787,BO788)</f>
        <v>0</v>
      </c>
      <c r="CW788" s="4">
        <f>IF(COUNTIF($BN$5:$BN788,"&gt;=2")&gt;1,CW787,BP788)</f>
        <v>0</v>
      </c>
      <c r="CX788" s="4">
        <f>IF(COUNTIF($BT$5:$BT788,"&gt;=2")&gt;1,CX787,BQ788)</f>
        <v>0</v>
      </c>
      <c r="CY788" s="4">
        <f>IF(COUNTIF($BT$5:$BT788,"&gt;=2")&gt;1,CY787,BR788)</f>
        <v>26</v>
      </c>
      <c r="CZ788" s="4">
        <f>IF(COUNTIF($BT$5:$BT788,"&gt;=2")&gt;1,CZ787,BS788)</f>
        <v>11.999999999999996</v>
      </c>
      <c r="DA788" s="4">
        <f>IF(COUNTIF($BT$5:$BT788,"&gt;=2")&gt;1,DA787,BT788)</f>
        <v>2</v>
      </c>
      <c r="DB788" s="4">
        <f>IF(COUNTIF($BT$5:$BT788,"&gt;=2")&gt;1,DB787,BU788)</f>
        <v>0</v>
      </c>
      <c r="DC788" s="4">
        <f>IF(COUNTIF($BZ$5:$BZ788,"&gt;=2")&gt;1,DC787,BV788)</f>
        <v>0</v>
      </c>
      <c r="DD788" s="4">
        <f>IF(COUNTIF($BZ$5:$BZ788,"&gt;=2")&gt;1,DD787,BW788)</f>
        <v>0</v>
      </c>
      <c r="DE788" s="4">
        <f>IF(COUNTIF($BZ$5:$BZ788,"&gt;=2")&gt;1,DE787,BX788)</f>
        <v>320</v>
      </c>
      <c r="DF788" s="4">
        <f>IF(COUNTIF($BZ$5:$BZ788,"&gt;=2")&gt;1,DF787,BY788)</f>
        <v>77.999999999999986</v>
      </c>
      <c r="DG788" s="4">
        <f>IF(COUNTIF($BZ$5:$BZ788,"&gt;=2")&gt;1,DG787,BZ788)</f>
        <v>2</v>
      </c>
      <c r="DH788" s="4">
        <f t="shared" si="526"/>
        <v>0</v>
      </c>
      <c r="DI788" s="4">
        <f t="shared" si="527"/>
        <v>0</v>
      </c>
      <c r="DJ788" s="4">
        <f t="shared" si="528"/>
        <v>0</v>
      </c>
      <c r="DK788" s="4">
        <f t="shared" si="529"/>
        <v>315.25</v>
      </c>
      <c r="DL788" s="4">
        <f t="shared" si="530"/>
        <v>9.7500000000000089</v>
      </c>
      <c r="DM788" s="4">
        <f t="shared" si="531"/>
        <v>7</v>
      </c>
      <c r="DN788" s="4">
        <f t="shared" si="532"/>
        <v>13.999999999999998</v>
      </c>
      <c r="DO788" s="4">
        <f t="shared" si="533"/>
        <v>40</v>
      </c>
      <c r="DP788" s="4">
        <f t="shared" si="534"/>
        <v>400</v>
      </c>
      <c r="DQ788" s="4">
        <f t="shared" si="535"/>
        <v>325</v>
      </c>
      <c r="DS788" s="4">
        <v>784</v>
      </c>
      <c r="DT788" s="4">
        <f>$CK788+INDEX(节奏总纲!D$4:D$163,基础状态预估!$C$2)</f>
        <v>808.00483399593907</v>
      </c>
      <c r="DU788" s="4">
        <f>$CK788+INDEX(节奏总纲!E$4:E$163,基础状态预估!$C$2)</f>
        <v>802.28268396026408</v>
      </c>
      <c r="DV788" s="4">
        <f>$CK788+INDEX(节奏总纲!F$4:F$163,基础状态预估!$C$2)</f>
        <v>795.39220630709644</v>
      </c>
      <c r="DW788" s="4">
        <f>$CK788+INDEX(节奏总纲!G$4:G$163,基础状态预估!$C$2)</f>
        <v>787.03246816526348</v>
      </c>
      <c r="DX788" s="4">
        <f>$CK788+INDEX(节奏总纲!H$4:H$163,基础状态预估!$C$2)</f>
        <v>776.69453894381218</v>
      </c>
      <c r="DY788" s="4">
        <f t="shared" si="536"/>
        <v>11.899999999999999</v>
      </c>
      <c r="DZ788" s="4">
        <f t="shared" si="537"/>
        <v>33</v>
      </c>
      <c r="EA788" s="4">
        <f t="shared" si="538"/>
        <v>334.1</v>
      </c>
      <c r="EB788" s="4">
        <f t="shared" si="539"/>
        <v>395.25</v>
      </c>
      <c r="EC788" s="4">
        <f t="shared" si="540"/>
        <v>11.750000000000009</v>
      </c>
    </row>
    <row r="789" spans="58:133" x14ac:dyDescent="0.15">
      <c r="BF789" s="4">
        <v>785</v>
      </c>
      <c r="BG789" s="4">
        <f t="shared" si="522"/>
        <v>549.5</v>
      </c>
      <c r="BH789" s="4">
        <f t="shared" si="523"/>
        <v>235.5</v>
      </c>
      <c r="BL789" s="4">
        <f t="shared" si="511"/>
        <v>389.5</v>
      </c>
      <c r="BM789" s="4">
        <f t="shared" si="512"/>
        <v>272.64999999999998</v>
      </c>
      <c r="BN789" s="4">
        <f t="shared" si="513"/>
        <v>116.85</v>
      </c>
      <c r="BR789" s="4">
        <f t="shared" si="514"/>
        <v>497.90000000000003</v>
      </c>
      <c r="BS789" s="4">
        <f t="shared" si="515"/>
        <v>229.79999999999995</v>
      </c>
      <c r="BT789" s="4">
        <f t="shared" si="516"/>
        <v>38.300000000000004</v>
      </c>
      <c r="BX789" s="4">
        <f t="shared" si="517"/>
        <v>580.80000000000007</v>
      </c>
      <c r="BY789" s="4">
        <f t="shared" si="518"/>
        <v>141.56999999999996</v>
      </c>
      <c r="BZ789" s="4">
        <f t="shared" si="519"/>
        <v>3.63</v>
      </c>
      <c r="CD789" s="4">
        <f t="shared" si="520"/>
        <v>316.21999999999997</v>
      </c>
      <c r="CE789" s="4">
        <f t="shared" si="521"/>
        <v>9.7800000000000082</v>
      </c>
      <c r="CF789" s="4">
        <f>IF(COUNTIF($BH$5:$BH789,"&gt;=2")&lt;=1,SUM($BG789:$BK789)*C$8,CF788)</f>
        <v>151200</v>
      </c>
      <c r="CG789" s="4">
        <f>IF(COUNTIF($BN$5:$BN789,"&gt;=2")&lt;=1,SUM($BL789:$BP789)*D$8,CG788)</f>
        <v>604799.99999999988</v>
      </c>
      <c r="CH789" s="4">
        <f>IF(COUNTIF($BT$5:$BT789,"&gt;=2")&lt;=1,SUM($BQ789:$BU789)*E$8,CH788)</f>
        <v>2592000</v>
      </c>
      <c r="CI789" s="4">
        <f>IF(COUNTIF($BZ$5:$BZ789,"&gt;=2")&lt;=1,SUM($BV789:$BZ789)*F$8,CI788)</f>
        <v>34560000</v>
      </c>
      <c r="CJ789" s="4">
        <f t="shared" si="524"/>
        <v>28166400</v>
      </c>
      <c r="CK789" s="4">
        <f t="shared" si="525"/>
        <v>764.75</v>
      </c>
      <c r="CM789" s="4">
        <v>785</v>
      </c>
      <c r="CN789" s="4">
        <f>IF(COUNTIF($BH$5:$BH789,"&gt;=2")&gt;1,CN788,BG789)</f>
        <v>4.8999999999999995</v>
      </c>
      <c r="CO789" s="4">
        <f>IF(COUNTIF($BH$5:$BH789,"&gt;=2")&gt;1,CO788,BH789)</f>
        <v>2.1</v>
      </c>
      <c r="CP789" s="4">
        <f>IF(COUNTIF($BH$5:$BH789,"&gt;=2")&gt;1,CP788,BI789)</f>
        <v>0</v>
      </c>
      <c r="CQ789" s="4">
        <f>IF(COUNTIF($BH$5:$BH789,"&gt;=2")&gt;1,CQ788,BJ789)</f>
        <v>0</v>
      </c>
      <c r="CR789" s="4">
        <f>IF(COUNTIF($BH$5:$BH789,"&gt;=2")&gt;1,CR788,BK789)</f>
        <v>0</v>
      </c>
      <c r="CS789" s="4">
        <f>IF(COUNTIF($BN$5:$BN789,"&gt;=2")&gt;1,CS788,BL789)</f>
        <v>7</v>
      </c>
      <c r="CT789" s="4">
        <f>IF(COUNTIF($BN$5:$BN789,"&gt;=2")&gt;1,CT788,BM789)</f>
        <v>4.8999999999999995</v>
      </c>
      <c r="CU789" s="4">
        <f>IF(COUNTIF($BN$5:$BN789,"&gt;=2")&gt;1,CU788,BN789)</f>
        <v>2.1</v>
      </c>
      <c r="CV789" s="4">
        <f>IF(COUNTIF($BN$5:$BN789,"&gt;=2")&gt;1,CV788,BO789)</f>
        <v>0</v>
      </c>
      <c r="CW789" s="4">
        <f>IF(COUNTIF($BN$5:$BN789,"&gt;=2")&gt;1,CW788,BP789)</f>
        <v>0</v>
      </c>
      <c r="CX789" s="4">
        <f>IF(COUNTIF($BT$5:$BT789,"&gt;=2")&gt;1,CX788,BQ789)</f>
        <v>0</v>
      </c>
      <c r="CY789" s="4">
        <f>IF(COUNTIF($BT$5:$BT789,"&gt;=2")&gt;1,CY788,BR789)</f>
        <v>26</v>
      </c>
      <c r="CZ789" s="4">
        <f>IF(COUNTIF($BT$5:$BT789,"&gt;=2")&gt;1,CZ788,BS789)</f>
        <v>11.999999999999996</v>
      </c>
      <c r="DA789" s="4">
        <f>IF(COUNTIF($BT$5:$BT789,"&gt;=2")&gt;1,DA788,BT789)</f>
        <v>2</v>
      </c>
      <c r="DB789" s="4">
        <f>IF(COUNTIF($BT$5:$BT789,"&gt;=2")&gt;1,DB788,BU789)</f>
        <v>0</v>
      </c>
      <c r="DC789" s="4">
        <f>IF(COUNTIF($BZ$5:$BZ789,"&gt;=2")&gt;1,DC788,BV789)</f>
        <v>0</v>
      </c>
      <c r="DD789" s="4">
        <f>IF(COUNTIF($BZ$5:$BZ789,"&gt;=2")&gt;1,DD788,BW789)</f>
        <v>0</v>
      </c>
      <c r="DE789" s="4">
        <f>IF(COUNTIF($BZ$5:$BZ789,"&gt;=2")&gt;1,DE788,BX789)</f>
        <v>320</v>
      </c>
      <c r="DF789" s="4">
        <f>IF(COUNTIF($BZ$5:$BZ789,"&gt;=2")&gt;1,DF788,BY789)</f>
        <v>77.999999999999986</v>
      </c>
      <c r="DG789" s="4">
        <f>IF(COUNTIF($BZ$5:$BZ789,"&gt;=2")&gt;1,DG788,BZ789)</f>
        <v>2</v>
      </c>
      <c r="DH789" s="4">
        <f t="shared" si="526"/>
        <v>0</v>
      </c>
      <c r="DI789" s="4">
        <f t="shared" si="527"/>
        <v>0</v>
      </c>
      <c r="DJ789" s="4">
        <f t="shared" si="528"/>
        <v>0</v>
      </c>
      <c r="DK789" s="4">
        <f t="shared" si="529"/>
        <v>316.21999999999997</v>
      </c>
      <c r="DL789" s="4">
        <f t="shared" si="530"/>
        <v>9.7800000000000082</v>
      </c>
      <c r="DM789" s="4">
        <f t="shared" si="531"/>
        <v>7</v>
      </c>
      <c r="DN789" s="4">
        <f t="shared" si="532"/>
        <v>13.999999999999998</v>
      </c>
      <c r="DO789" s="4">
        <f t="shared" si="533"/>
        <v>40</v>
      </c>
      <c r="DP789" s="4">
        <f t="shared" si="534"/>
        <v>400</v>
      </c>
      <c r="DQ789" s="4">
        <f t="shared" si="535"/>
        <v>326</v>
      </c>
      <c r="DS789" s="4">
        <v>785</v>
      </c>
      <c r="DT789" s="4">
        <f>$CK789+INDEX(节奏总纲!D$4:D$163,基础状态预估!$C$2)</f>
        <v>809.00483399593907</v>
      </c>
      <c r="DU789" s="4">
        <f>$CK789+INDEX(节奏总纲!E$4:E$163,基础状态预估!$C$2)</f>
        <v>803.28268396026408</v>
      </c>
      <c r="DV789" s="4">
        <f>$CK789+INDEX(节奏总纲!F$4:F$163,基础状态预估!$C$2)</f>
        <v>796.39220630709644</v>
      </c>
      <c r="DW789" s="4">
        <f>$CK789+INDEX(节奏总纲!G$4:G$163,基础状态预估!$C$2)</f>
        <v>788.03246816526348</v>
      </c>
      <c r="DX789" s="4">
        <f>$CK789+INDEX(节奏总纲!H$4:H$163,基础状态预估!$C$2)</f>
        <v>777.69453894381218</v>
      </c>
      <c r="DY789" s="4">
        <f t="shared" si="536"/>
        <v>11.899999999999999</v>
      </c>
      <c r="DZ789" s="4">
        <f t="shared" si="537"/>
        <v>33</v>
      </c>
      <c r="EA789" s="4">
        <f t="shared" si="538"/>
        <v>334.1</v>
      </c>
      <c r="EB789" s="4">
        <f t="shared" si="539"/>
        <v>396.21999999999997</v>
      </c>
      <c r="EC789" s="4">
        <f t="shared" si="540"/>
        <v>11.780000000000008</v>
      </c>
    </row>
    <row r="790" spans="58:133" x14ac:dyDescent="0.15">
      <c r="BF790" s="4">
        <v>786</v>
      </c>
      <c r="BG790" s="4">
        <f t="shared" si="522"/>
        <v>550.19999999999993</v>
      </c>
      <c r="BH790" s="4">
        <f t="shared" si="523"/>
        <v>235.79999999999998</v>
      </c>
      <c r="BL790" s="4">
        <f t="shared" si="511"/>
        <v>390</v>
      </c>
      <c r="BM790" s="4">
        <f t="shared" si="512"/>
        <v>273</v>
      </c>
      <c r="BN790" s="4">
        <f t="shared" si="513"/>
        <v>117</v>
      </c>
      <c r="BR790" s="4">
        <f t="shared" si="514"/>
        <v>498.55</v>
      </c>
      <c r="BS790" s="4">
        <f t="shared" si="515"/>
        <v>230.09999999999994</v>
      </c>
      <c r="BT790" s="4">
        <f t="shared" si="516"/>
        <v>38.35</v>
      </c>
      <c r="BX790" s="4">
        <f t="shared" si="517"/>
        <v>581.6</v>
      </c>
      <c r="BY790" s="4">
        <f t="shared" si="518"/>
        <v>141.76499999999996</v>
      </c>
      <c r="BZ790" s="4">
        <f t="shared" si="519"/>
        <v>3.6350000000000002</v>
      </c>
      <c r="CD790" s="4">
        <f t="shared" si="520"/>
        <v>317.19</v>
      </c>
      <c r="CE790" s="4">
        <f t="shared" si="521"/>
        <v>9.8100000000000094</v>
      </c>
      <c r="CF790" s="4">
        <f>IF(COUNTIF($BH$5:$BH790,"&gt;=2")&lt;=1,SUM($BG790:$BK790)*C$8,CF789)</f>
        <v>151200</v>
      </c>
      <c r="CG790" s="4">
        <f>IF(COUNTIF($BN$5:$BN790,"&gt;=2")&lt;=1,SUM($BL790:$BP790)*D$8,CG789)</f>
        <v>604799.99999999988</v>
      </c>
      <c r="CH790" s="4">
        <f>IF(COUNTIF($BT$5:$BT790,"&gt;=2")&lt;=1,SUM($BQ790:$BU790)*E$8,CH789)</f>
        <v>2592000</v>
      </c>
      <c r="CI790" s="4">
        <f>IF(COUNTIF($BZ$5:$BZ790,"&gt;=2")&lt;=1,SUM($BV790:$BZ790)*F$8,CI789)</f>
        <v>34560000</v>
      </c>
      <c r="CJ790" s="4">
        <f t="shared" si="524"/>
        <v>28252800</v>
      </c>
      <c r="CK790" s="4">
        <f t="shared" si="525"/>
        <v>765.75</v>
      </c>
      <c r="CM790" s="4">
        <v>786</v>
      </c>
      <c r="CN790" s="4">
        <f>IF(COUNTIF($BH$5:$BH790,"&gt;=2")&gt;1,CN789,BG790)</f>
        <v>4.8999999999999995</v>
      </c>
      <c r="CO790" s="4">
        <f>IF(COUNTIF($BH$5:$BH790,"&gt;=2")&gt;1,CO789,BH790)</f>
        <v>2.1</v>
      </c>
      <c r="CP790" s="4">
        <f>IF(COUNTIF($BH$5:$BH790,"&gt;=2")&gt;1,CP789,BI790)</f>
        <v>0</v>
      </c>
      <c r="CQ790" s="4">
        <f>IF(COUNTIF($BH$5:$BH790,"&gt;=2")&gt;1,CQ789,BJ790)</f>
        <v>0</v>
      </c>
      <c r="CR790" s="4">
        <f>IF(COUNTIF($BH$5:$BH790,"&gt;=2")&gt;1,CR789,BK790)</f>
        <v>0</v>
      </c>
      <c r="CS790" s="4">
        <f>IF(COUNTIF($BN$5:$BN790,"&gt;=2")&gt;1,CS789,BL790)</f>
        <v>7</v>
      </c>
      <c r="CT790" s="4">
        <f>IF(COUNTIF($BN$5:$BN790,"&gt;=2")&gt;1,CT789,BM790)</f>
        <v>4.8999999999999995</v>
      </c>
      <c r="CU790" s="4">
        <f>IF(COUNTIF($BN$5:$BN790,"&gt;=2")&gt;1,CU789,BN790)</f>
        <v>2.1</v>
      </c>
      <c r="CV790" s="4">
        <f>IF(COUNTIF($BN$5:$BN790,"&gt;=2")&gt;1,CV789,BO790)</f>
        <v>0</v>
      </c>
      <c r="CW790" s="4">
        <f>IF(COUNTIF($BN$5:$BN790,"&gt;=2")&gt;1,CW789,BP790)</f>
        <v>0</v>
      </c>
      <c r="CX790" s="4">
        <f>IF(COUNTIF($BT$5:$BT790,"&gt;=2")&gt;1,CX789,BQ790)</f>
        <v>0</v>
      </c>
      <c r="CY790" s="4">
        <f>IF(COUNTIF($BT$5:$BT790,"&gt;=2")&gt;1,CY789,BR790)</f>
        <v>26</v>
      </c>
      <c r="CZ790" s="4">
        <f>IF(COUNTIF($BT$5:$BT790,"&gt;=2")&gt;1,CZ789,BS790)</f>
        <v>11.999999999999996</v>
      </c>
      <c r="DA790" s="4">
        <f>IF(COUNTIF($BT$5:$BT790,"&gt;=2")&gt;1,DA789,BT790)</f>
        <v>2</v>
      </c>
      <c r="DB790" s="4">
        <f>IF(COUNTIF($BT$5:$BT790,"&gt;=2")&gt;1,DB789,BU790)</f>
        <v>0</v>
      </c>
      <c r="DC790" s="4">
        <f>IF(COUNTIF($BZ$5:$BZ790,"&gt;=2")&gt;1,DC789,BV790)</f>
        <v>0</v>
      </c>
      <c r="DD790" s="4">
        <f>IF(COUNTIF($BZ$5:$BZ790,"&gt;=2")&gt;1,DD789,BW790)</f>
        <v>0</v>
      </c>
      <c r="DE790" s="4">
        <f>IF(COUNTIF($BZ$5:$BZ790,"&gt;=2")&gt;1,DE789,BX790)</f>
        <v>320</v>
      </c>
      <c r="DF790" s="4">
        <f>IF(COUNTIF($BZ$5:$BZ790,"&gt;=2")&gt;1,DF789,BY790)</f>
        <v>77.999999999999986</v>
      </c>
      <c r="DG790" s="4">
        <f>IF(COUNTIF($BZ$5:$BZ790,"&gt;=2")&gt;1,DG789,BZ790)</f>
        <v>2</v>
      </c>
      <c r="DH790" s="4">
        <f t="shared" si="526"/>
        <v>0</v>
      </c>
      <c r="DI790" s="4">
        <f t="shared" si="527"/>
        <v>0</v>
      </c>
      <c r="DJ790" s="4">
        <f t="shared" si="528"/>
        <v>0</v>
      </c>
      <c r="DK790" s="4">
        <f t="shared" si="529"/>
        <v>317.19</v>
      </c>
      <c r="DL790" s="4">
        <f t="shared" si="530"/>
        <v>9.8100000000000094</v>
      </c>
      <c r="DM790" s="4">
        <f t="shared" si="531"/>
        <v>7</v>
      </c>
      <c r="DN790" s="4">
        <f t="shared" si="532"/>
        <v>13.999999999999998</v>
      </c>
      <c r="DO790" s="4">
        <f t="shared" si="533"/>
        <v>40</v>
      </c>
      <c r="DP790" s="4">
        <f t="shared" si="534"/>
        <v>400</v>
      </c>
      <c r="DQ790" s="4">
        <f t="shared" si="535"/>
        <v>327</v>
      </c>
      <c r="DS790" s="4">
        <v>786</v>
      </c>
      <c r="DT790" s="4">
        <f>$CK790+INDEX(节奏总纲!D$4:D$163,基础状态预估!$C$2)</f>
        <v>810.00483399593907</v>
      </c>
      <c r="DU790" s="4">
        <f>$CK790+INDEX(节奏总纲!E$4:E$163,基础状态预估!$C$2)</f>
        <v>804.28268396026408</v>
      </c>
      <c r="DV790" s="4">
        <f>$CK790+INDEX(节奏总纲!F$4:F$163,基础状态预估!$C$2)</f>
        <v>797.39220630709644</v>
      </c>
      <c r="DW790" s="4">
        <f>$CK790+INDEX(节奏总纲!G$4:G$163,基础状态预估!$C$2)</f>
        <v>789.03246816526348</v>
      </c>
      <c r="DX790" s="4">
        <f>$CK790+INDEX(节奏总纲!H$4:H$163,基础状态预估!$C$2)</f>
        <v>778.69453894381218</v>
      </c>
      <c r="DY790" s="4">
        <f t="shared" si="536"/>
        <v>11.899999999999999</v>
      </c>
      <c r="DZ790" s="4">
        <f t="shared" si="537"/>
        <v>33</v>
      </c>
      <c r="EA790" s="4">
        <f t="shared" si="538"/>
        <v>334.1</v>
      </c>
      <c r="EB790" s="4">
        <f t="shared" si="539"/>
        <v>397.19</v>
      </c>
      <c r="EC790" s="4">
        <f t="shared" si="540"/>
        <v>11.810000000000009</v>
      </c>
    </row>
    <row r="791" spans="58:133" x14ac:dyDescent="0.15">
      <c r="BF791" s="4">
        <v>787</v>
      </c>
      <c r="BG791" s="4">
        <f t="shared" si="522"/>
        <v>550.9</v>
      </c>
      <c r="BH791" s="4">
        <f t="shared" si="523"/>
        <v>236.1</v>
      </c>
      <c r="BL791" s="4">
        <f t="shared" si="511"/>
        <v>390.5</v>
      </c>
      <c r="BM791" s="4">
        <f t="shared" si="512"/>
        <v>273.34999999999997</v>
      </c>
      <c r="BN791" s="4">
        <f t="shared" si="513"/>
        <v>117.14999999999999</v>
      </c>
      <c r="BR791" s="4">
        <f t="shared" si="514"/>
        <v>499.20000000000005</v>
      </c>
      <c r="BS791" s="4">
        <f t="shared" si="515"/>
        <v>230.39999999999995</v>
      </c>
      <c r="BT791" s="4">
        <f t="shared" si="516"/>
        <v>38.400000000000006</v>
      </c>
      <c r="BX791" s="4">
        <f t="shared" si="517"/>
        <v>582.4</v>
      </c>
      <c r="BY791" s="4">
        <f t="shared" si="518"/>
        <v>141.95999999999995</v>
      </c>
      <c r="BZ791" s="4">
        <f t="shared" si="519"/>
        <v>3.64</v>
      </c>
      <c r="CD791" s="4">
        <f t="shared" si="520"/>
        <v>318.15999999999997</v>
      </c>
      <c r="CE791" s="4">
        <f t="shared" si="521"/>
        <v>9.8400000000000087</v>
      </c>
      <c r="CF791" s="4">
        <f>IF(COUNTIF($BH$5:$BH791,"&gt;=2")&lt;=1,SUM($BG791:$BK791)*C$8,CF790)</f>
        <v>151200</v>
      </c>
      <c r="CG791" s="4">
        <f>IF(COUNTIF($BN$5:$BN791,"&gt;=2")&lt;=1,SUM($BL791:$BP791)*D$8,CG790)</f>
        <v>604799.99999999988</v>
      </c>
      <c r="CH791" s="4">
        <f>IF(COUNTIF($BT$5:$BT791,"&gt;=2")&lt;=1,SUM($BQ791:$BU791)*E$8,CH790)</f>
        <v>2592000</v>
      </c>
      <c r="CI791" s="4">
        <f>IF(COUNTIF($BZ$5:$BZ791,"&gt;=2")&lt;=1,SUM($BV791:$BZ791)*F$8,CI790)</f>
        <v>34560000</v>
      </c>
      <c r="CJ791" s="4">
        <f t="shared" si="524"/>
        <v>28339200</v>
      </c>
      <c r="CK791" s="4">
        <f t="shared" si="525"/>
        <v>766.75</v>
      </c>
      <c r="CM791" s="4">
        <v>787</v>
      </c>
      <c r="CN791" s="4">
        <f>IF(COUNTIF($BH$5:$BH791,"&gt;=2")&gt;1,CN790,BG791)</f>
        <v>4.8999999999999995</v>
      </c>
      <c r="CO791" s="4">
        <f>IF(COUNTIF($BH$5:$BH791,"&gt;=2")&gt;1,CO790,BH791)</f>
        <v>2.1</v>
      </c>
      <c r="CP791" s="4">
        <f>IF(COUNTIF($BH$5:$BH791,"&gt;=2")&gt;1,CP790,BI791)</f>
        <v>0</v>
      </c>
      <c r="CQ791" s="4">
        <f>IF(COUNTIF($BH$5:$BH791,"&gt;=2")&gt;1,CQ790,BJ791)</f>
        <v>0</v>
      </c>
      <c r="CR791" s="4">
        <f>IF(COUNTIF($BH$5:$BH791,"&gt;=2")&gt;1,CR790,BK791)</f>
        <v>0</v>
      </c>
      <c r="CS791" s="4">
        <f>IF(COUNTIF($BN$5:$BN791,"&gt;=2")&gt;1,CS790,BL791)</f>
        <v>7</v>
      </c>
      <c r="CT791" s="4">
        <f>IF(COUNTIF($BN$5:$BN791,"&gt;=2")&gt;1,CT790,BM791)</f>
        <v>4.8999999999999995</v>
      </c>
      <c r="CU791" s="4">
        <f>IF(COUNTIF($BN$5:$BN791,"&gt;=2")&gt;1,CU790,BN791)</f>
        <v>2.1</v>
      </c>
      <c r="CV791" s="4">
        <f>IF(COUNTIF($BN$5:$BN791,"&gt;=2")&gt;1,CV790,BO791)</f>
        <v>0</v>
      </c>
      <c r="CW791" s="4">
        <f>IF(COUNTIF($BN$5:$BN791,"&gt;=2")&gt;1,CW790,BP791)</f>
        <v>0</v>
      </c>
      <c r="CX791" s="4">
        <f>IF(COUNTIF($BT$5:$BT791,"&gt;=2")&gt;1,CX790,BQ791)</f>
        <v>0</v>
      </c>
      <c r="CY791" s="4">
        <f>IF(COUNTIF($BT$5:$BT791,"&gt;=2")&gt;1,CY790,BR791)</f>
        <v>26</v>
      </c>
      <c r="CZ791" s="4">
        <f>IF(COUNTIF($BT$5:$BT791,"&gt;=2")&gt;1,CZ790,BS791)</f>
        <v>11.999999999999996</v>
      </c>
      <c r="DA791" s="4">
        <f>IF(COUNTIF($BT$5:$BT791,"&gt;=2")&gt;1,DA790,BT791)</f>
        <v>2</v>
      </c>
      <c r="DB791" s="4">
        <f>IF(COUNTIF($BT$5:$BT791,"&gt;=2")&gt;1,DB790,BU791)</f>
        <v>0</v>
      </c>
      <c r="DC791" s="4">
        <f>IF(COUNTIF($BZ$5:$BZ791,"&gt;=2")&gt;1,DC790,BV791)</f>
        <v>0</v>
      </c>
      <c r="DD791" s="4">
        <f>IF(COUNTIF($BZ$5:$BZ791,"&gt;=2")&gt;1,DD790,BW791)</f>
        <v>0</v>
      </c>
      <c r="DE791" s="4">
        <f>IF(COUNTIF($BZ$5:$BZ791,"&gt;=2")&gt;1,DE790,BX791)</f>
        <v>320</v>
      </c>
      <c r="DF791" s="4">
        <f>IF(COUNTIF($BZ$5:$BZ791,"&gt;=2")&gt;1,DF790,BY791)</f>
        <v>77.999999999999986</v>
      </c>
      <c r="DG791" s="4">
        <f>IF(COUNTIF($BZ$5:$BZ791,"&gt;=2")&gt;1,DG790,BZ791)</f>
        <v>2</v>
      </c>
      <c r="DH791" s="4">
        <f t="shared" si="526"/>
        <v>0</v>
      </c>
      <c r="DI791" s="4">
        <f t="shared" si="527"/>
        <v>0</v>
      </c>
      <c r="DJ791" s="4">
        <f t="shared" si="528"/>
        <v>0</v>
      </c>
      <c r="DK791" s="4">
        <f t="shared" si="529"/>
        <v>318.15999999999997</v>
      </c>
      <c r="DL791" s="4">
        <f t="shared" si="530"/>
        <v>9.8400000000000087</v>
      </c>
      <c r="DM791" s="4">
        <f t="shared" si="531"/>
        <v>7</v>
      </c>
      <c r="DN791" s="4">
        <f t="shared" si="532"/>
        <v>13.999999999999998</v>
      </c>
      <c r="DO791" s="4">
        <f t="shared" si="533"/>
        <v>40</v>
      </c>
      <c r="DP791" s="4">
        <f t="shared" si="534"/>
        <v>400</v>
      </c>
      <c r="DQ791" s="4">
        <f t="shared" si="535"/>
        <v>328</v>
      </c>
      <c r="DS791" s="4">
        <v>787</v>
      </c>
      <c r="DT791" s="4">
        <f>$CK791+INDEX(节奏总纲!D$4:D$163,基础状态预估!$C$2)</f>
        <v>811.00483399593907</v>
      </c>
      <c r="DU791" s="4">
        <f>$CK791+INDEX(节奏总纲!E$4:E$163,基础状态预估!$C$2)</f>
        <v>805.28268396026408</v>
      </c>
      <c r="DV791" s="4">
        <f>$CK791+INDEX(节奏总纲!F$4:F$163,基础状态预估!$C$2)</f>
        <v>798.39220630709644</v>
      </c>
      <c r="DW791" s="4">
        <f>$CK791+INDEX(节奏总纲!G$4:G$163,基础状态预估!$C$2)</f>
        <v>790.03246816526348</v>
      </c>
      <c r="DX791" s="4">
        <f>$CK791+INDEX(节奏总纲!H$4:H$163,基础状态预估!$C$2)</f>
        <v>779.69453894381218</v>
      </c>
      <c r="DY791" s="4">
        <f t="shared" si="536"/>
        <v>11.899999999999999</v>
      </c>
      <c r="DZ791" s="4">
        <f t="shared" si="537"/>
        <v>33</v>
      </c>
      <c r="EA791" s="4">
        <f t="shared" si="538"/>
        <v>334.1</v>
      </c>
      <c r="EB791" s="4">
        <f t="shared" si="539"/>
        <v>398.15999999999997</v>
      </c>
      <c r="EC791" s="4">
        <f t="shared" si="540"/>
        <v>11.840000000000009</v>
      </c>
    </row>
    <row r="792" spans="58:133" x14ac:dyDescent="0.15">
      <c r="BF792" s="4">
        <v>788</v>
      </c>
      <c r="BG792" s="4">
        <f t="shared" si="522"/>
        <v>551.59999999999991</v>
      </c>
      <c r="BH792" s="4">
        <f t="shared" si="523"/>
        <v>236.39999999999998</v>
      </c>
      <c r="BL792" s="4">
        <f t="shared" si="511"/>
        <v>391</v>
      </c>
      <c r="BM792" s="4">
        <f t="shared" si="512"/>
        <v>273.7</v>
      </c>
      <c r="BN792" s="4">
        <f t="shared" si="513"/>
        <v>117.3</v>
      </c>
      <c r="BR792" s="4">
        <f t="shared" si="514"/>
        <v>499.85</v>
      </c>
      <c r="BS792" s="4">
        <f t="shared" si="515"/>
        <v>230.69999999999996</v>
      </c>
      <c r="BT792" s="4">
        <f t="shared" si="516"/>
        <v>38.450000000000003</v>
      </c>
      <c r="BX792" s="4">
        <f t="shared" si="517"/>
        <v>583.20000000000005</v>
      </c>
      <c r="BY792" s="4">
        <f t="shared" si="518"/>
        <v>142.15499999999997</v>
      </c>
      <c r="BZ792" s="4">
        <f t="shared" si="519"/>
        <v>3.645</v>
      </c>
      <c r="CD792" s="4">
        <f t="shared" si="520"/>
        <v>319.13</v>
      </c>
      <c r="CE792" s="4">
        <f t="shared" si="521"/>
        <v>9.8700000000000081</v>
      </c>
      <c r="CF792" s="4">
        <f>IF(COUNTIF($BH$5:$BH792,"&gt;=2")&lt;=1,SUM($BG792:$BK792)*C$8,CF791)</f>
        <v>151200</v>
      </c>
      <c r="CG792" s="4">
        <f>IF(COUNTIF($BN$5:$BN792,"&gt;=2")&lt;=1,SUM($BL792:$BP792)*D$8,CG791)</f>
        <v>604799.99999999988</v>
      </c>
      <c r="CH792" s="4">
        <f>IF(COUNTIF($BT$5:$BT792,"&gt;=2")&lt;=1,SUM($BQ792:$BU792)*E$8,CH791)</f>
        <v>2592000</v>
      </c>
      <c r="CI792" s="4">
        <f>IF(COUNTIF($BZ$5:$BZ792,"&gt;=2")&lt;=1,SUM($BV792:$BZ792)*F$8,CI791)</f>
        <v>34560000</v>
      </c>
      <c r="CJ792" s="4">
        <f t="shared" si="524"/>
        <v>28425600</v>
      </c>
      <c r="CK792" s="4">
        <f t="shared" si="525"/>
        <v>767.75</v>
      </c>
      <c r="CM792" s="4">
        <v>788</v>
      </c>
      <c r="CN792" s="4">
        <f>IF(COUNTIF($BH$5:$BH792,"&gt;=2")&gt;1,CN791,BG792)</f>
        <v>4.8999999999999995</v>
      </c>
      <c r="CO792" s="4">
        <f>IF(COUNTIF($BH$5:$BH792,"&gt;=2")&gt;1,CO791,BH792)</f>
        <v>2.1</v>
      </c>
      <c r="CP792" s="4">
        <f>IF(COUNTIF($BH$5:$BH792,"&gt;=2")&gt;1,CP791,BI792)</f>
        <v>0</v>
      </c>
      <c r="CQ792" s="4">
        <f>IF(COUNTIF($BH$5:$BH792,"&gt;=2")&gt;1,CQ791,BJ792)</f>
        <v>0</v>
      </c>
      <c r="CR792" s="4">
        <f>IF(COUNTIF($BH$5:$BH792,"&gt;=2")&gt;1,CR791,BK792)</f>
        <v>0</v>
      </c>
      <c r="CS792" s="4">
        <f>IF(COUNTIF($BN$5:$BN792,"&gt;=2")&gt;1,CS791,BL792)</f>
        <v>7</v>
      </c>
      <c r="CT792" s="4">
        <f>IF(COUNTIF($BN$5:$BN792,"&gt;=2")&gt;1,CT791,BM792)</f>
        <v>4.8999999999999995</v>
      </c>
      <c r="CU792" s="4">
        <f>IF(COUNTIF($BN$5:$BN792,"&gt;=2")&gt;1,CU791,BN792)</f>
        <v>2.1</v>
      </c>
      <c r="CV792" s="4">
        <f>IF(COUNTIF($BN$5:$BN792,"&gt;=2")&gt;1,CV791,BO792)</f>
        <v>0</v>
      </c>
      <c r="CW792" s="4">
        <f>IF(COUNTIF($BN$5:$BN792,"&gt;=2")&gt;1,CW791,BP792)</f>
        <v>0</v>
      </c>
      <c r="CX792" s="4">
        <f>IF(COUNTIF($BT$5:$BT792,"&gt;=2")&gt;1,CX791,BQ792)</f>
        <v>0</v>
      </c>
      <c r="CY792" s="4">
        <f>IF(COUNTIF($BT$5:$BT792,"&gt;=2")&gt;1,CY791,BR792)</f>
        <v>26</v>
      </c>
      <c r="CZ792" s="4">
        <f>IF(COUNTIF($BT$5:$BT792,"&gt;=2")&gt;1,CZ791,BS792)</f>
        <v>11.999999999999996</v>
      </c>
      <c r="DA792" s="4">
        <f>IF(COUNTIF($BT$5:$BT792,"&gt;=2")&gt;1,DA791,BT792)</f>
        <v>2</v>
      </c>
      <c r="DB792" s="4">
        <f>IF(COUNTIF($BT$5:$BT792,"&gt;=2")&gt;1,DB791,BU792)</f>
        <v>0</v>
      </c>
      <c r="DC792" s="4">
        <f>IF(COUNTIF($BZ$5:$BZ792,"&gt;=2")&gt;1,DC791,BV792)</f>
        <v>0</v>
      </c>
      <c r="DD792" s="4">
        <f>IF(COUNTIF($BZ$5:$BZ792,"&gt;=2")&gt;1,DD791,BW792)</f>
        <v>0</v>
      </c>
      <c r="DE792" s="4">
        <f>IF(COUNTIF($BZ$5:$BZ792,"&gt;=2")&gt;1,DE791,BX792)</f>
        <v>320</v>
      </c>
      <c r="DF792" s="4">
        <f>IF(COUNTIF($BZ$5:$BZ792,"&gt;=2")&gt;1,DF791,BY792)</f>
        <v>77.999999999999986</v>
      </c>
      <c r="DG792" s="4">
        <f>IF(COUNTIF($BZ$5:$BZ792,"&gt;=2")&gt;1,DG791,BZ792)</f>
        <v>2</v>
      </c>
      <c r="DH792" s="4">
        <f t="shared" si="526"/>
        <v>0</v>
      </c>
      <c r="DI792" s="4">
        <f t="shared" si="527"/>
        <v>0</v>
      </c>
      <c r="DJ792" s="4">
        <f t="shared" si="528"/>
        <v>0</v>
      </c>
      <c r="DK792" s="4">
        <f t="shared" si="529"/>
        <v>319.13</v>
      </c>
      <c r="DL792" s="4">
        <f t="shared" si="530"/>
        <v>9.8700000000000081</v>
      </c>
      <c r="DM792" s="4">
        <f t="shared" si="531"/>
        <v>7</v>
      </c>
      <c r="DN792" s="4">
        <f t="shared" si="532"/>
        <v>13.999999999999998</v>
      </c>
      <c r="DO792" s="4">
        <f t="shared" si="533"/>
        <v>40</v>
      </c>
      <c r="DP792" s="4">
        <f t="shared" si="534"/>
        <v>400</v>
      </c>
      <c r="DQ792" s="4">
        <f t="shared" si="535"/>
        <v>329</v>
      </c>
      <c r="DS792" s="4">
        <v>788</v>
      </c>
      <c r="DT792" s="4">
        <f>$CK792+INDEX(节奏总纲!D$4:D$163,基础状态预估!$C$2)</f>
        <v>812.00483399593907</v>
      </c>
      <c r="DU792" s="4">
        <f>$CK792+INDEX(节奏总纲!E$4:E$163,基础状态预估!$C$2)</f>
        <v>806.28268396026408</v>
      </c>
      <c r="DV792" s="4">
        <f>$CK792+INDEX(节奏总纲!F$4:F$163,基础状态预估!$C$2)</f>
        <v>799.39220630709644</v>
      </c>
      <c r="DW792" s="4">
        <f>$CK792+INDEX(节奏总纲!G$4:G$163,基础状态预估!$C$2)</f>
        <v>791.03246816526348</v>
      </c>
      <c r="DX792" s="4">
        <f>$CK792+INDEX(节奏总纲!H$4:H$163,基础状态预估!$C$2)</f>
        <v>780.69453894381218</v>
      </c>
      <c r="DY792" s="4">
        <f t="shared" si="536"/>
        <v>11.899999999999999</v>
      </c>
      <c r="DZ792" s="4">
        <f t="shared" si="537"/>
        <v>33</v>
      </c>
      <c r="EA792" s="4">
        <f t="shared" si="538"/>
        <v>334.1</v>
      </c>
      <c r="EB792" s="4">
        <f t="shared" si="539"/>
        <v>399.13</v>
      </c>
      <c r="EC792" s="4">
        <f t="shared" si="540"/>
        <v>11.870000000000008</v>
      </c>
    </row>
    <row r="793" spans="58:133" x14ac:dyDescent="0.15">
      <c r="BF793" s="4">
        <v>789</v>
      </c>
      <c r="BG793" s="4">
        <f t="shared" si="522"/>
        <v>552.29999999999995</v>
      </c>
      <c r="BH793" s="4">
        <f t="shared" si="523"/>
        <v>236.7</v>
      </c>
      <c r="BL793" s="4">
        <f t="shared" si="511"/>
        <v>391.5</v>
      </c>
      <c r="BM793" s="4">
        <f t="shared" si="512"/>
        <v>274.04999999999995</v>
      </c>
      <c r="BN793" s="4">
        <f t="shared" si="513"/>
        <v>117.44999999999999</v>
      </c>
      <c r="BR793" s="4">
        <f t="shared" si="514"/>
        <v>500.5</v>
      </c>
      <c r="BS793" s="4">
        <f t="shared" si="515"/>
        <v>230.99999999999994</v>
      </c>
      <c r="BT793" s="4">
        <f t="shared" si="516"/>
        <v>38.5</v>
      </c>
      <c r="BX793" s="4">
        <f t="shared" si="517"/>
        <v>584</v>
      </c>
      <c r="BY793" s="4">
        <f t="shared" si="518"/>
        <v>142.34999999999997</v>
      </c>
      <c r="BZ793" s="4">
        <f t="shared" si="519"/>
        <v>3.65</v>
      </c>
      <c r="CD793" s="4">
        <f t="shared" si="520"/>
        <v>320.09999999999997</v>
      </c>
      <c r="CE793" s="4">
        <f t="shared" si="521"/>
        <v>9.9000000000000092</v>
      </c>
      <c r="CF793" s="4">
        <f>IF(COUNTIF($BH$5:$BH793,"&gt;=2")&lt;=1,SUM($BG793:$BK793)*C$8,CF792)</f>
        <v>151200</v>
      </c>
      <c r="CG793" s="4">
        <f>IF(COUNTIF($BN$5:$BN793,"&gt;=2")&lt;=1,SUM($BL793:$BP793)*D$8,CG792)</f>
        <v>604799.99999999988</v>
      </c>
      <c r="CH793" s="4">
        <f>IF(COUNTIF($BT$5:$BT793,"&gt;=2")&lt;=1,SUM($BQ793:$BU793)*E$8,CH792)</f>
        <v>2592000</v>
      </c>
      <c r="CI793" s="4">
        <f>IF(COUNTIF($BZ$5:$BZ793,"&gt;=2")&lt;=1,SUM($BV793:$BZ793)*F$8,CI792)</f>
        <v>34560000</v>
      </c>
      <c r="CJ793" s="4">
        <f t="shared" si="524"/>
        <v>28512000</v>
      </c>
      <c r="CK793" s="4">
        <f t="shared" si="525"/>
        <v>768.75</v>
      </c>
      <c r="CM793" s="4">
        <v>789</v>
      </c>
      <c r="CN793" s="4">
        <f>IF(COUNTIF($BH$5:$BH793,"&gt;=2")&gt;1,CN792,BG793)</f>
        <v>4.8999999999999995</v>
      </c>
      <c r="CO793" s="4">
        <f>IF(COUNTIF($BH$5:$BH793,"&gt;=2")&gt;1,CO792,BH793)</f>
        <v>2.1</v>
      </c>
      <c r="CP793" s="4">
        <f>IF(COUNTIF($BH$5:$BH793,"&gt;=2")&gt;1,CP792,BI793)</f>
        <v>0</v>
      </c>
      <c r="CQ793" s="4">
        <f>IF(COUNTIF($BH$5:$BH793,"&gt;=2")&gt;1,CQ792,BJ793)</f>
        <v>0</v>
      </c>
      <c r="CR793" s="4">
        <f>IF(COUNTIF($BH$5:$BH793,"&gt;=2")&gt;1,CR792,BK793)</f>
        <v>0</v>
      </c>
      <c r="CS793" s="4">
        <f>IF(COUNTIF($BN$5:$BN793,"&gt;=2")&gt;1,CS792,BL793)</f>
        <v>7</v>
      </c>
      <c r="CT793" s="4">
        <f>IF(COUNTIF($BN$5:$BN793,"&gt;=2")&gt;1,CT792,BM793)</f>
        <v>4.8999999999999995</v>
      </c>
      <c r="CU793" s="4">
        <f>IF(COUNTIF($BN$5:$BN793,"&gt;=2")&gt;1,CU792,BN793)</f>
        <v>2.1</v>
      </c>
      <c r="CV793" s="4">
        <f>IF(COUNTIF($BN$5:$BN793,"&gt;=2")&gt;1,CV792,BO793)</f>
        <v>0</v>
      </c>
      <c r="CW793" s="4">
        <f>IF(COUNTIF($BN$5:$BN793,"&gt;=2")&gt;1,CW792,BP793)</f>
        <v>0</v>
      </c>
      <c r="CX793" s="4">
        <f>IF(COUNTIF($BT$5:$BT793,"&gt;=2")&gt;1,CX792,BQ793)</f>
        <v>0</v>
      </c>
      <c r="CY793" s="4">
        <f>IF(COUNTIF($BT$5:$BT793,"&gt;=2")&gt;1,CY792,BR793)</f>
        <v>26</v>
      </c>
      <c r="CZ793" s="4">
        <f>IF(COUNTIF($BT$5:$BT793,"&gt;=2")&gt;1,CZ792,BS793)</f>
        <v>11.999999999999996</v>
      </c>
      <c r="DA793" s="4">
        <f>IF(COUNTIF($BT$5:$BT793,"&gt;=2")&gt;1,DA792,BT793)</f>
        <v>2</v>
      </c>
      <c r="DB793" s="4">
        <f>IF(COUNTIF($BT$5:$BT793,"&gt;=2")&gt;1,DB792,BU793)</f>
        <v>0</v>
      </c>
      <c r="DC793" s="4">
        <f>IF(COUNTIF($BZ$5:$BZ793,"&gt;=2")&gt;1,DC792,BV793)</f>
        <v>0</v>
      </c>
      <c r="DD793" s="4">
        <f>IF(COUNTIF($BZ$5:$BZ793,"&gt;=2")&gt;1,DD792,BW793)</f>
        <v>0</v>
      </c>
      <c r="DE793" s="4">
        <f>IF(COUNTIF($BZ$5:$BZ793,"&gt;=2")&gt;1,DE792,BX793)</f>
        <v>320</v>
      </c>
      <c r="DF793" s="4">
        <f>IF(COUNTIF($BZ$5:$BZ793,"&gt;=2")&gt;1,DF792,BY793)</f>
        <v>77.999999999999986</v>
      </c>
      <c r="DG793" s="4">
        <f>IF(COUNTIF($BZ$5:$BZ793,"&gt;=2")&gt;1,DG792,BZ793)</f>
        <v>2</v>
      </c>
      <c r="DH793" s="4">
        <f t="shared" si="526"/>
        <v>0</v>
      </c>
      <c r="DI793" s="4">
        <f t="shared" si="527"/>
        <v>0</v>
      </c>
      <c r="DJ793" s="4">
        <f t="shared" si="528"/>
        <v>0</v>
      </c>
      <c r="DK793" s="4">
        <f t="shared" si="529"/>
        <v>320.09999999999997</v>
      </c>
      <c r="DL793" s="4">
        <f t="shared" si="530"/>
        <v>9.9000000000000092</v>
      </c>
      <c r="DM793" s="4">
        <f t="shared" si="531"/>
        <v>7</v>
      </c>
      <c r="DN793" s="4">
        <f t="shared" si="532"/>
        <v>13.999999999999998</v>
      </c>
      <c r="DO793" s="4">
        <f t="shared" si="533"/>
        <v>40</v>
      </c>
      <c r="DP793" s="4">
        <f t="shared" si="534"/>
        <v>400</v>
      </c>
      <c r="DQ793" s="4">
        <f t="shared" si="535"/>
        <v>330</v>
      </c>
      <c r="DS793" s="4">
        <v>789</v>
      </c>
      <c r="DT793" s="4">
        <f>$CK793+INDEX(节奏总纲!D$4:D$163,基础状态预估!$C$2)</f>
        <v>813.00483399593907</v>
      </c>
      <c r="DU793" s="4">
        <f>$CK793+INDEX(节奏总纲!E$4:E$163,基础状态预估!$C$2)</f>
        <v>807.28268396026408</v>
      </c>
      <c r="DV793" s="4">
        <f>$CK793+INDEX(节奏总纲!F$4:F$163,基础状态预估!$C$2)</f>
        <v>800.39220630709644</v>
      </c>
      <c r="DW793" s="4">
        <f>$CK793+INDEX(节奏总纲!G$4:G$163,基础状态预估!$C$2)</f>
        <v>792.03246816526348</v>
      </c>
      <c r="DX793" s="4">
        <f>$CK793+INDEX(节奏总纲!H$4:H$163,基础状态预估!$C$2)</f>
        <v>781.69453894381218</v>
      </c>
      <c r="DY793" s="4">
        <f t="shared" si="536"/>
        <v>11.899999999999999</v>
      </c>
      <c r="DZ793" s="4">
        <f t="shared" si="537"/>
        <v>33</v>
      </c>
      <c r="EA793" s="4">
        <f t="shared" si="538"/>
        <v>334.1</v>
      </c>
      <c r="EB793" s="4">
        <f t="shared" si="539"/>
        <v>400.09999999999997</v>
      </c>
      <c r="EC793" s="4">
        <f t="shared" si="540"/>
        <v>11.900000000000009</v>
      </c>
    </row>
    <row r="794" spans="58:133" x14ac:dyDescent="0.15">
      <c r="BF794" s="4">
        <v>790</v>
      </c>
      <c r="BG794" s="4">
        <f t="shared" si="522"/>
        <v>553</v>
      </c>
      <c r="BH794" s="4">
        <f t="shared" si="523"/>
        <v>237</v>
      </c>
      <c r="BL794" s="4">
        <f t="shared" si="511"/>
        <v>392</v>
      </c>
      <c r="BM794" s="4">
        <f t="shared" si="512"/>
        <v>274.39999999999998</v>
      </c>
      <c r="BN794" s="4">
        <f t="shared" si="513"/>
        <v>117.6</v>
      </c>
      <c r="BR794" s="4">
        <f t="shared" si="514"/>
        <v>501.15000000000003</v>
      </c>
      <c r="BS794" s="4">
        <f t="shared" si="515"/>
        <v>231.29999999999995</v>
      </c>
      <c r="BT794" s="4">
        <f t="shared" si="516"/>
        <v>38.550000000000004</v>
      </c>
      <c r="BX794" s="4">
        <f t="shared" si="517"/>
        <v>584.80000000000007</v>
      </c>
      <c r="BY794" s="4">
        <f t="shared" si="518"/>
        <v>142.54499999999996</v>
      </c>
      <c r="BZ794" s="4">
        <f t="shared" si="519"/>
        <v>3.6550000000000002</v>
      </c>
      <c r="CD794" s="4">
        <f t="shared" si="520"/>
        <v>321.07</v>
      </c>
      <c r="CE794" s="4">
        <f t="shared" si="521"/>
        <v>9.9300000000000086</v>
      </c>
      <c r="CF794" s="4">
        <f>IF(COUNTIF($BH$5:$BH794,"&gt;=2")&lt;=1,SUM($BG794:$BK794)*C$8,CF793)</f>
        <v>151200</v>
      </c>
      <c r="CG794" s="4">
        <f>IF(COUNTIF($BN$5:$BN794,"&gt;=2")&lt;=1,SUM($BL794:$BP794)*D$8,CG793)</f>
        <v>604799.99999999988</v>
      </c>
      <c r="CH794" s="4">
        <f>IF(COUNTIF($BT$5:$BT794,"&gt;=2")&lt;=1,SUM($BQ794:$BU794)*E$8,CH793)</f>
        <v>2592000</v>
      </c>
      <c r="CI794" s="4">
        <f>IF(COUNTIF($BZ$5:$BZ794,"&gt;=2")&lt;=1,SUM($BV794:$BZ794)*F$8,CI793)</f>
        <v>34560000</v>
      </c>
      <c r="CJ794" s="4">
        <f t="shared" si="524"/>
        <v>28598400</v>
      </c>
      <c r="CK794" s="4">
        <f t="shared" si="525"/>
        <v>769.75</v>
      </c>
      <c r="CM794" s="4">
        <v>790</v>
      </c>
      <c r="CN794" s="4">
        <f>IF(COUNTIF($BH$5:$BH794,"&gt;=2")&gt;1,CN793,BG794)</f>
        <v>4.8999999999999995</v>
      </c>
      <c r="CO794" s="4">
        <f>IF(COUNTIF($BH$5:$BH794,"&gt;=2")&gt;1,CO793,BH794)</f>
        <v>2.1</v>
      </c>
      <c r="CP794" s="4">
        <f>IF(COUNTIF($BH$5:$BH794,"&gt;=2")&gt;1,CP793,BI794)</f>
        <v>0</v>
      </c>
      <c r="CQ794" s="4">
        <f>IF(COUNTIF($BH$5:$BH794,"&gt;=2")&gt;1,CQ793,BJ794)</f>
        <v>0</v>
      </c>
      <c r="CR794" s="4">
        <f>IF(COUNTIF($BH$5:$BH794,"&gt;=2")&gt;1,CR793,BK794)</f>
        <v>0</v>
      </c>
      <c r="CS794" s="4">
        <f>IF(COUNTIF($BN$5:$BN794,"&gt;=2")&gt;1,CS793,BL794)</f>
        <v>7</v>
      </c>
      <c r="CT794" s="4">
        <f>IF(COUNTIF($BN$5:$BN794,"&gt;=2")&gt;1,CT793,BM794)</f>
        <v>4.8999999999999995</v>
      </c>
      <c r="CU794" s="4">
        <f>IF(COUNTIF($BN$5:$BN794,"&gt;=2")&gt;1,CU793,BN794)</f>
        <v>2.1</v>
      </c>
      <c r="CV794" s="4">
        <f>IF(COUNTIF($BN$5:$BN794,"&gt;=2")&gt;1,CV793,BO794)</f>
        <v>0</v>
      </c>
      <c r="CW794" s="4">
        <f>IF(COUNTIF($BN$5:$BN794,"&gt;=2")&gt;1,CW793,BP794)</f>
        <v>0</v>
      </c>
      <c r="CX794" s="4">
        <f>IF(COUNTIF($BT$5:$BT794,"&gt;=2")&gt;1,CX793,BQ794)</f>
        <v>0</v>
      </c>
      <c r="CY794" s="4">
        <f>IF(COUNTIF($BT$5:$BT794,"&gt;=2")&gt;1,CY793,BR794)</f>
        <v>26</v>
      </c>
      <c r="CZ794" s="4">
        <f>IF(COUNTIF($BT$5:$BT794,"&gt;=2")&gt;1,CZ793,BS794)</f>
        <v>11.999999999999996</v>
      </c>
      <c r="DA794" s="4">
        <f>IF(COUNTIF($BT$5:$BT794,"&gt;=2")&gt;1,DA793,BT794)</f>
        <v>2</v>
      </c>
      <c r="DB794" s="4">
        <f>IF(COUNTIF($BT$5:$BT794,"&gt;=2")&gt;1,DB793,BU794)</f>
        <v>0</v>
      </c>
      <c r="DC794" s="4">
        <f>IF(COUNTIF($BZ$5:$BZ794,"&gt;=2")&gt;1,DC793,BV794)</f>
        <v>0</v>
      </c>
      <c r="DD794" s="4">
        <f>IF(COUNTIF($BZ$5:$BZ794,"&gt;=2")&gt;1,DD793,BW794)</f>
        <v>0</v>
      </c>
      <c r="DE794" s="4">
        <f>IF(COUNTIF($BZ$5:$BZ794,"&gt;=2")&gt;1,DE793,BX794)</f>
        <v>320</v>
      </c>
      <c r="DF794" s="4">
        <f>IF(COUNTIF($BZ$5:$BZ794,"&gt;=2")&gt;1,DF793,BY794)</f>
        <v>77.999999999999986</v>
      </c>
      <c r="DG794" s="4">
        <f>IF(COUNTIF($BZ$5:$BZ794,"&gt;=2")&gt;1,DG793,BZ794)</f>
        <v>2</v>
      </c>
      <c r="DH794" s="4">
        <f t="shared" si="526"/>
        <v>0</v>
      </c>
      <c r="DI794" s="4">
        <f t="shared" si="527"/>
        <v>0</v>
      </c>
      <c r="DJ794" s="4">
        <f t="shared" si="528"/>
        <v>0</v>
      </c>
      <c r="DK794" s="4">
        <f t="shared" si="529"/>
        <v>321.07</v>
      </c>
      <c r="DL794" s="4">
        <f t="shared" si="530"/>
        <v>9.9300000000000086</v>
      </c>
      <c r="DM794" s="4">
        <f t="shared" si="531"/>
        <v>7</v>
      </c>
      <c r="DN794" s="4">
        <f t="shared" si="532"/>
        <v>13.999999999999998</v>
      </c>
      <c r="DO794" s="4">
        <f t="shared" si="533"/>
        <v>40</v>
      </c>
      <c r="DP794" s="4">
        <f t="shared" si="534"/>
        <v>400</v>
      </c>
      <c r="DQ794" s="4">
        <f t="shared" si="535"/>
        <v>331</v>
      </c>
      <c r="DS794" s="4">
        <v>790</v>
      </c>
      <c r="DT794" s="4">
        <f>$CK794+INDEX(节奏总纲!D$4:D$163,基础状态预估!$C$2)</f>
        <v>814.00483399593907</v>
      </c>
      <c r="DU794" s="4">
        <f>$CK794+INDEX(节奏总纲!E$4:E$163,基础状态预估!$C$2)</f>
        <v>808.28268396026408</v>
      </c>
      <c r="DV794" s="4">
        <f>$CK794+INDEX(节奏总纲!F$4:F$163,基础状态预估!$C$2)</f>
        <v>801.39220630709644</v>
      </c>
      <c r="DW794" s="4">
        <f>$CK794+INDEX(节奏总纲!G$4:G$163,基础状态预估!$C$2)</f>
        <v>793.03246816526348</v>
      </c>
      <c r="DX794" s="4">
        <f>$CK794+INDEX(节奏总纲!H$4:H$163,基础状态预估!$C$2)</f>
        <v>782.69453894381218</v>
      </c>
      <c r="DY794" s="4">
        <f t="shared" si="536"/>
        <v>11.899999999999999</v>
      </c>
      <c r="DZ794" s="4">
        <f t="shared" si="537"/>
        <v>33</v>
      </c>
      <c r="EA794" s="4">
        <f t="shared" si="538"/>
        <v>334.1</v>
      </c>
      <c r="EB794" s="4">
        <f t="shared" si="539"/>
        <v>401.07</v>
      </c>
      <c r="EC794" s="4">
        <f t="shared" si="540"/>
        <v>11.930000000000009</v>
      </c>
    </row>
    <row r="795" spans="58:133" x14ac:dyDescent="0.15">
      <c r="BF795" s="4">
        <v>791</v>
      </c>
      <c r="BG795" s="4">
        <f t="shared" si="522"/>
        <v>553.69999999999993</v>
      </c>
      <c r="BH795" s="4">
        <f t="shared" si="523"/>
        <v>237.29999999999998</v>
      </c>
      <c r="BL795" s="4">
        <f t="shared" si="511"/>
        <v>392.5</v>
      </c>
      <c r="BM795" s="4">
        <f t="shared" si="512"/>
        <v>274.75</v>
      </c>
      <c r="BN795" s="4">
        <f t="shared" si="513"/>
        <v>117.75</v>
      </c>
      <c r="BR795" s="4">
        <f t="shared" si="514"/>
        <v>501.8</v>
      </c>
      <c r="BS795" s="4">
        <f t="shared" si="515"/>
        <v>231.59999999999994</v>
      </c>
      <c r="BT795" s="4">
        <f t="shared" si="516"/>
        <v>38.6</v>
      </c>
      <c r="BX795" s="4">
        <f t="shared" si="517"/>
        <v>585.6</v>
      </c>
      <c r="BY795" s="4">
        <f t="shared" si="518"/>
        <v>142.73999999999995</v>
      </c>
      <c r="BZ795" s="4">
        <f t="shared" si="519"/>
        <v>3.66</v>
      </c>
      <c r="CD795" s="4">
        <f t="shared" si="520"/>
        <v>322.03999999999996</v>
      </c>
      <c r="CE795" s="4">
        <f t="shared" si="521"/>
        <v>9.960000000000008</v>
      </c>
      <c r="CF795" s="4">
        <f>IF(COUNTIF($BH$5:$BH795,"&gt;=2")&lt;=1,SUM($BG795:$BK795)*C$8,CF794)</f>
        <v>151200</v>
      </c>
      <c r="CG795" s="4">
        <f>IF(COUNTIF($BN$5:$BN795,"&gt;=2")&lt;=1,SUM($BL795:$BP795)*D$8,CG794)</f>
        <v>604799.99999999988</v>
      </c>
      <c r="CH795" s="4">
        <f>IF(COUNTIF($BT$5:$BT795,"&gt;=2")&lt;=1,SUM($BQ795:$BU795)*E$8,CH794)</f>
        <v>2592000</v>
      </c>
      <c r="CI795" s="4">
        <f>IF(COUNTIF($BZ$5:$BZ795,"&gt;=2")&lt;=1,SUM($BV795:$BZ795)*F$8,CI794)</f>
        <v>34560000</v>
      </c>
      <c r="CJ795" s="4">
        <f t="shared" si="524"/>
        <v>28684800</v>
      </c>
      <c r="CK795" s="4">
        <f t="shared" si="525"/>
        <v>770.75</v>
      </c>
      <c r="CM795" s="4">
        <v>791</v>
      </c>
      <c r="CN795" s="4">
        <f>IF(COUNTIF($BH$5:$BH795,"&gt;=2")&gt;1,CN794,BG795)</f>
        <v>4.8999999999999995</v>
      </c>
      <c r="CO795" s="4">
        <f>IF(COUNTIF($BH$5:$BH795,"&gt;=2")&gt;1,CO794,BH795)</f>
        <v>2.1</v>
      </c>
      <c r="CP795" s="4">
        <f>IF(COUNTIF($BH$5:$BH795,"&gt;=2")&gt;1,CP794,BI795)</f>
        <v>0</v>
      </c>
      <c r="CQ795" s="4">
        <f>IF(COUNTIF($BH$5:$BH795,"&gt;=2")&gt;1,CQ794,BJ795)</f>
        <v>0</v>
      </c>
      <c r="CR795" s="4">
        <f>IF(COUNTIF($BH$5:$BH795,"&gt;=2")&gt;1,CR794,BK795)</f>
        <v>0</v>
      </c>
      <c r="CS795" s="4">
        <f>IF(COUNTIF($BN$5:$BN795,"&gt;=2")&gt;1,CS794,BL795)</f>
        <v>7</v>
      </c>
      <c r="CT795" s="4">
        <f>IF(COUNTIF($BN$5:$BN795,"&gt;=2")&gt;1,CT794,BM795)</f>
        <v>4.8999999999999995</v>
      </c>
      <c r="CU795" s="4">
        <f>IF(COUNTIF($BN$5:$BN795,"&gt;=2")&gt;1,CU794,BN795)</f>
        <v>2.1</v>
      </c>
      <c r="CV795" s="4">
        <f>IF(COUNTIF($BN$5:$BN795,"&gt;=2")&gt;1,CV794,BO795)</f>
        <v>0</v>
      </c>
      <c r="CW795" s="4">
        <f>IF(COUNTIF($BN$5:$BN795,"&gt;=2")&gt;1,CW794,BP795)</f>
        <v>0</v>
      </c>
      <c r="CX795" s="4">
        <f>IF(COUNTIF($BT$5:$BT795,"&gt;=2")&gt;1,CX794,BQ795)</f>
        <v>0</v>
      </c>
      <c r="CY795" s="4">
        <f>IF(COUNTIF($BT$5:$BT795,"&gt;=2")&gt;1,CY794,BR795)</f>
        <v>26</v>
      </c>
      <c r="CZ795" s="4">
        <f>IF(COUNTIF($BT$5:$BT795,"&gt;=2")&gt;1,CZ794,BS795)</f>
        <v>11.999999999999996</v>
      </c>
      <c r="DA795" s="4">
        <f>IF(COUNTIF($BT$5:$BT795,"&gt;=2")&gt;1,DA794,BT795)</f>
        <v>2</v>
      </c>
      <c r="DB795" s="4">
        <f>IF(COUNTIF($BT$5:$BT795,"&gt;=2")&gt;1,DB794,BU795)</f>
        <v>0</v>
      </c>
      <c r="DC795" s="4">
        <f>IF(COUNTIF($BZ$5:$BZ795,"&gt;=2")&gt;1,DC794,BV795)</f>
        <v>0</v>
      </c>
      <c r="DD795" s="4">
        <f>IF(COUNTIF($BZ$5:$BZ795,"&gt;=2")&gt;1,DD794,BW795)</f>
        <v>0</v>
      </c>
      <c r="DE795" s="4">
        <f>IF(COUNTIF($BZ$5:$BZ795,"&gt;=2")&gt;1,DE794,BX795)</f>
        <v>320</v>
      </c>
      <c r="DF795" s="4">
        <f>IF(COUNTIF($BZ$5:$BZ795,"&gt;=2")&gt;1,DF794,BY795)</f>
        <v>77.999999999999986</v>
      </c>
      <c r="DG795" s="4">
        <f>IF(COUNTIF($BZ$5:$BZ795,"&gt;=2")&gt;1,DG794,BZ795)</f>
        <v>2</v>
      </c>
      <c r="DH795" s="4">
        <f t="shared" si="526"/>
        <v>0</v>
      </c>
      <c r="DI795" s="4">
        <f t="shared" si="527"/>
        <v>0</v>
      </c>
      <c r="DJ795" s="4">
        <f t="shared" si="528"/>
        <v>0</v>
      </c>
      <c r="DK795" s="4">
        <f t="shared" si="529"/>
        <v>322.03999999999996</v>
      </c>
      <c r="DL795" s="4">
        <f t="shared" si="530"/>
        <v>9.960000000000008</v>
      </c>
      <c r="DM795" s="4">
        <f t="shared" si="531"/>
        <v>7</v>
      </c>
      <c r="DN795" s="4">
        <f t="shared" si="532"/>
        <v>13.999999999999998</v>
      </c>
      <c r="DO795" s="4">
        <f t="shared" si="533"/>
        <v>40</v>
      </c>
      <c r="DP795" s="4">
        <f t="shared" si="534"/>
        <v>400</v>
      </c>
      <c r="DQ795" s="4">
        <f t="shared" si="535"/>
        <v>332</v>
      </c>
      <c r="DS795" s="4">
        <v>791</v>
      </c>
      <c r="DT795" s="4">
        <f>$CK795+INDEX(节奏总纲!D$4:D$163,基础状态预估!$C$2)</f>
        <v>815.00483399593907</v>
      </c>
      <c r="DU795" s="4">
        <f>$CK795+INDEX(节奏总纲!E$4:E$163,基础状态预估!$C$2)</f>
        <v>809.28268396026408</v>
      </c>
      <c r="DV795" s="4">
        <f>$CK795+INDEX(节奏总纲!F$4:F$163,基础状态预估!$C$2)</f>
        <v>802.39220630709644</v>
      </c>
      <c r="DW795" s="4">
        <f>$CK795+INDEX(节奏总纲!G$4:G$163,基础状态预估!$C$2)</f>
        <v>794.03246816526348</v>
      </c>
      <c r="DX795" s="4">
        <f>$CK795+INDEX(节奏总纲!H$4:H$163,基础状态预估!$C$2)</f>
        <v>783.69453894381218</v>
      </c>
      <c r="DY795" s="4">
        <f t="shared" si="536"/>
        <v>11.899999999999999</v>
      </c>
      <c r="DZ795" s="4">
        <f t="shared" si="537"/>
        <v>33</v>
      </c>
      <c r="EA795" s="4">
        <f t="shared" si="538"/>
        <v>334.1</v>
      </c>
      <c r="EB795" s="4">
        <f t="shared" si="539"/>
        <v>402.03999999999996</v>
      </c>
      <c r="EC795" s="4">
        <f t="shared" si="540"/>
        <v>11.960000000000008</v>
      </c>
    </row>
    <row r="796" spans="58:133" x14ac:dyDescent="0.15">
      <c r="BF796" s="4">
        <v>792</v>
      </c>
      <c r="BG796" s="4">
        <f t="shared" si="522"/>
        <v>554.4</v>
      </c>
      <c r="BH796" s="4">
        <f t="shared" si="523"/>
        <v>237.6</v>
      </c>
      <c r="BL796" s="4">
        <f t="shared" si="511"/>
        <v>393</v>
      </c>
      <c r="BM796" s="4">
        <f t="shared" si="512"/>
        <v>275.09999999999997</v>
      </c>
      <c r="BN796" s="4">
        <f t="shared" si="513"/>
        <v>117.89999999999999</v>
      </c>
      <c r="BR796" s="4">
        <f t="shared" si="514"/>
        <v>502.45000000000005</v>
      </c>
      <c r="BS796" s="4">
        <f t="shared" si="515"/>
        <v>231.89999999999995</v>
      </c>
      <c r="BT796" s="4">
        <f t="shared" si="516"/>
        <v>38.650000000000006</v>
      </c>
      <c r="BX796" s="4">
        <f t="shared" si="517"/>
        <v>586.4</v>
      </c>
      <c r="BY796" s="4">
        <f t="shared" si="518"/>
        <v>142.93499999999997</v>
      </c>
      <c r="BZ796" s="4">
        <f t="shared" si="519"/>
        <v>3.665</v>
      </c>
      <c r="CD796" s="4">
        <f t="shared" si="520"/>
        <v>323.01</v>
      </c>
      <c r="CE796" s="4">
        <f t="shared" si="521"/>
        <v>9.9900000000000091</v>
      </c>
      <c r="CF796" s="4">
        <f>IF(COUNTIF($BH$5:$BH796,"&gt;=2")&lt;=1,SUM($BG796:$BK796)*C$8,CF795)</f>
        <v>151200</v>
      </c>
      <c r="CG796" s="4">
        <f>IF(COUNTIF($BN$5:$BN796,"&gt;=2")&lt;=1,SUM($BL796:$BP796)*D$8,CG795)</f>
        <v>604799.99999999988</v>
      </c>
      <c r="CH796" s="4">
        <f>IF(COUNTIF($BT$5:$BT796,"&gt;=2")&lt;=1,SUM($BQ796:$BU796)*E$8,CH795)</f>
        <v>2592000</v>
      </c>
      <c r="CI796" s="4">
        <f>IF(COUNTIF($BZ$5:$BZ796,"&gt;=2")&lt;=1,SUM($BV796:$BZ796)*F$8,CI795)</f>
        <v>34560000</v>
      </c>
      <c r="CJ796" s="4">
        <f t="shared" si="524"/>
        <v>28771200</v>
      </c>
      <c r="CK796" s="4">
        <f t="shared" si="525"/>
        <v>771.75</v>
      </c>
      <c r="CM796" s="4">
        <v>792</v>
      </c>
      <c r="CN796" s="4">
        <f>IF(COUNTIF($BH$5:$BH796,"&gt;=2")&gt;1,CN795,BG796)</f>
        <v>4.8999999999999995</v>
      </c>
      <c r="CO796" s="4">
        <f>IF(COUNTIF($BH$5:$BH796,"&gt;=2")&gt;1,CO795,BH796)</f>
        <v>2.1</v>
      </c>
      <c r="CP796" s="4">
        <f>IF(COUNTIF($BH$5:$BH796,"&gt;=2")&gt;1,CP795,BI796)</f>
        <v>0</v>
      </c>
      <c r="CQ796" s="4">
        <f>IF(COUNTIF($BH$5:$BH796,"&gt;=2")&gt;1,CQ795,BJ796)</f>
        <v>0</v>
      </c>
      <c r="CR796" s="4">
        <f>IF(COUNTIF($BH$5:$BH796,"&gt;=2")&gt;1,CR795,BK796)</f>
        <v>0</v>
      </c>
      <c r="CS796" s="4">
        <f>IF(COUNTIF($BN$5:$BN796,"&gt;=2")&gt;1,CS795,BL796)</f>
        <v>7</v>
      </c>
      <c r="CT796" s="4">
        <f>IF(COUNTIF($BN$5:$BN796,"&gt;=2")&gt;1,CT795,BM796)</f>
        <v>4.8999999999999995</v>
      </c>
      <c r="CU796" s="4">
        <f>IF(COUNTIF($BN$5:$BN796,"&gt;=2")&gt;1,CU795,BN796)</f>
        <v>2.1</v>
      </c>
      <c r="CV796" s="4">
        <f>IF(COUNTIF($BN$5:$BN796,"&gt;=2")&gt;1,CV795,BO796)</f>
        <v>0</v>
      </c>
      <c r="CW796" s="4">
        <f>IF(COUNTIF($BN$5:$BN796,"&gt;=2")&gt;1,CW795,BP796)</f>
        <v>0</v>
      </c>
      <c r="CX796" s="4">
        <f>IF(COUNTIF($BT$5:$BT796,"&gt;=2")&gt;1,CX795,BQ796)</f>
        <v>0</v>
      </c>
      <c r="CY796" s="4">
        <f>IF(COUNTIF($BT$5:$BT796,"&gt;=2")&gt;1,CY795,BR796)</f>
        <v>26</v>
      </c>
      <c r="CZ796" s="4">
        <f>IF(COUNTIF($BT$5:$BT796,"&gt;=2")&gt;1,CZ795,BS796)</f>
        <v>11.999999999999996</v>
      </c>
      <c r="DA796" s="4">
        <f>IF(COUNTIF($BT$5:$BT796,"&gt;=2")&gt;1,DA795,BT796)</f>
        <v>2</v>
      </c>
      <c r="DB796" s="4">
        <f>IF(COUNTIF($BT$5:$BT796,"&gt;=2")&gt;1,DB795,BU796)</f>
        <v>0</v>
      </c>
      <c r="DC796" s="4">
        <f>IF(COUNTIF($BZ$5:$BZ796,"&gt;=2")&gt;1,DC795,BV796)</f>
        <v>0</v>
      </c>
      <c r="DD796" s="4">
        <f>IF(COUNTIF($BZ$5:$BZ796,"&gt;=2")&gt;1,DD795,BW796)</f>
        <v>0</v>
      </c>
      <c r="DE796" s="4">
        <f>IF(COUNTIF($BZ$5:$BZ796,"&gt;=2")&gt;1,DE795,BX796)</f>
        <v>320</v>
      </c>
      <c r="DF796" s="4">
        <f>IF(COUNTIF($BZ$5:$BZ796,"&gt;=2")&gt;1,DF795,BY796)</f>
        <v>77.999999999999986</v>
      </c>
      <c r="DG796" s="4">
        <f>IF(COUNTIF($BZ$5:$BZ796,"&gt;=2")&gt;1,DG795,BZ796)</f>
        <v>2</v>
      </c>
      <c r="DH796" s="4">
        <f t="shared" si="526"/>
        <v>0</v>
      </c>
      <c r="DI796" s="4">
        <f t="shared" si="527"/>
        <v>0</v>
      </c>
      <c r="DJ796" s="4">
        <f t="shared" si="528"/>
        <v>0</v>
      </c>
      <c r="DK796" s="4">
        <f t="shared" si="529"/>
        <v>323.01</v>
      </c>
      <c r="DL796" s="4">
        <f t="shared" si="530"/>
        <v>9.9900000000000091</v>
      </c>
      <c r="DM796" s="4">
        <f t="shared" si="531"/>
        <v>7</v>
      </c>
      <c r="DN796" s="4">
        <f t="shared" si="532"/>
        <v>13.999999999999998</v>
      </c>
      <c r="DO796" s="4">
        <f t="shared" si="533"/>
        <v>40</v>
      </c>
      <c r="DP796" s="4">
        <f t="shared" si="534"/>
        <v>400</v>
      </c>
      <c r="DQ796" s="4">
        <f t="shared" si="535"/>
        <v>333</v>
      </c>
      <c r="DS796" s="4">
        <v>792</v>
      </c>
      <c r="DT796" s="4">
        <f>$CK796+INDEX(节奏总纲!D$4:D$163,基础状态预估!$C$2)</f>
        <v>816.00483399593907</v>
      </c>
      <c r="DU796" s="4">
        <f>$CK796+INDEX(节奏总纲!E$4:E$163,基础状态预估!$C$2)</f>
        <v>810.28268396026408</v>
      </c>
      <c r="DV796" s="4">
        <f>$CK796+INDEX(节奏总纲!F$4:F$163,基础状态预估!$C$2)</f>
        <v>803.39220630709644</v>
      </c>
      <c r="DW796" s="4">
        <f>$CK796+INDEX(节奏总纲!G$4:G$163,基础状态预估!$C$2)</f>
        <v>795.03246816526348</v>
      </c>
      <c r="DX796" s="4">
        <f>$CK796+INDEX(节奏总纲!H$4:H$163,基础状态预估!$C$2)</f>
        <v>784.69453894381218</v>
      </c>
      <c r="DY796" s="4">
        <f t="shared" si="536"/>
        <v>11.899999999999999</v>
      </c>
      <c r="DZ796" s="4">
        <f t="shared" si="537"/>
        <v>33</v>
      </c>
      <c r="EA796" s="4">
        <f t="shared" si="538"/>
        <v>334.1</v>
      </c>
      <c r="EB796" s="4">
        <f t="shared" si="539"/>
        <v>403.01</v>
      </c>
      <c r="EC796" s="4">
        <f t="shared" si="540"/>
        <v>11.990000000000009</v>
      </c>
    </row>
    <row r="797" spans="58:133" x14ac:dyDescent="0.15">
      <c r="BF797" s="4">
        <v>793</v>
      </c>
      <c r="BG797" s="4">
        <f t="shared" si="522"/>
        <v>555.09999999999991</v>
      </c>
      <c r="BH797" s="4">
        <f t="shared" si="523"/>
        <v>237.89999999999998</v>
      </c>
      <c r="BL797" s="4">
        <f t="shared" si="511"/>
        <v>393.5</v>
      </c>
      <c r="BM797" s="4">
        <f t="shared" si="512"/>
        <v>275.45</v>
      </c>
      <c r="BN797" s="4">
        <f t="shared" si="513"/>
        <v>118.05</v>
      </c>
      <c r="BR797" s="4">
        <f t="shared" si="514"/>
        <v>503.1</v>
      </c>
      <c r="BS797" s="4">
        <f t="shared" si="515"/>
        <v>232.19999999999996</v>
      </c>
      <c r="BT797" s="4">
        <f t="shared" si="516"/>
        <v>38.700000000000003</v>
      </c>
      <c r="BX797" s="4">
        <f t="shared" si="517"/>
        <v>587.20000000000005</v>
      </c>
      <c r="BY797" s="4">
        <f t="shared" si="518"/>
        <v>143.12999999999997</v>
      </c>
      <c r="BZ797" s="4">
        <f t="shared" si="519"/>
        <v>3.67</v>
      </c>
      <c r="CD797" s="4">
        <f t="shared" si="520"/>
        <v>323.98</v>
      </c>
      <c r="CE797" s="4">
        <f t="shared" si="521"/>
        <v>10.020000000000008</v>
      </c>
      <c r="CF797" s="4">
        <f>IF(COUNTIF($BH$5:$BH797,"&gt;=2")&lt;=1,SUM($BG797:$BK797)*C$8,CF796)</f>
        <v>151200</v>
      </c>
      <c r="CG797" s="4">
        <f>IF(COUNTIF($BN$5:$BN797,"&gt;=2")&lt;=1,SUM($BL797:$BP797)*D$8,CG796)</f>
        <v>604799.99999999988</v>
      </c>
      <c r="CH797" s="4">
        <f>IF(COUNTIF($BT$5:$BT797,"&gt;=2")&lt;=1,SUM($BQ797:$BU797)*E$8,CH796)</f>
        <v>2592000</v>
      </c>
      <c r="CI797" s="4">
        <f>IF(COUNTIF($BZ$5:$BZ797,"&gt;=2")&lt;=1,SUM($BV797:$BZ797)*F$8,CI796)</f>
        <v>34560000</v>
      </c>
      <c r="CJ797" s="4">
        <f t="shared" si="524"/>
        <v>28857600</v>
      </c>
      <c r="CK797" s="4">
        <f t="shared" si="525"/>
        <v>772.75</v>
      </c>
      <c r="CM797" s="4">
        <v>793</v>
      </c>
      <c r="CN797" s="4">
        <f>IF(COUNTIF($BH$5:$BH797,"&gt;=2")&gt;1,CN796,BG797)</f>
        <v>4.8999999999999995</v>
      </c>
      <c r="CO797" s="4">
        <f>IF(COUNTIF($BH$5:$BH797,"&gt;=2")&gt;1,CO796,BH797)</f>
        <v>2.1</v>
      </c>
      <c r="CP797" s="4">
        <f>IF(COUNTIF($BH$5:$BH797,"&gt;=2")&gt;1,CP796,BI797)</f>
        <v>0</v>
      </c>
      <c r="CQ797" s="4">
        <f>IF(COUNTIF($BH$5:$BH797,"&gt;=2")&gt;1,CQ796,BJ797)</f>
        <v>0</v>
      </c>
      <c r="CR797" s="4">
        <f>IF(COUNTIF($BH$5:$BH797,"&gt;=2")&gt;1,CR796,BK797)</f>
        <v>0</v>
      </c>
      <c r="CS797" s="4">
        <f>IF(COUNTIF($BN$5:$BN797,"&gt;=2")&gt;1,CS796,BL797)</f>
        <v>7</v>
      </c>
      <c r="CT797" s="4">
        <f>IF(COUNTIF($BN$5:$BN797,"&gt;=2")&gt;1,CT796,BM797)</f>
        <v>4.8999999999999995</v>
      </c>
      <c r="CU797" s="4">
        <f>IF(COUNTIF($BN$5:$BN797,"&gt;=2")&gt;1,CU796,BN797)</f>
        <v>2.1</v>
      </c>
      <c r="CV797" s="4">
        <f>IF(COUNTIF($BN$5:$BN797,"&gt;=2")&gt;1,CV796,BO797)</f>
        <v>0</v>
      </c>
      <c r="CW797" s="4">
        <f>IF(COUNTIF($BN$5:$BN797,"&gt;=2")&gt;1,CW796,BP797)</f>
        <v>0</v>
      </c>
      <c r="CX797" s="4">
        <f>IF(COUNTIF($BT$5:$BT797,"&gt;=2")&gt;1,CX796,BQ797)</f>
        <v>0</v>
      </c>
      <c r="CY797" s="4">
        <f>IF(COUNTIF($BT$5:$BT797,"&gt;=2")&gt;1,CY796,BR797)</f>
        <v>26</v>
      </c>
      <c r="CZ797" s="4">
        <f>IF(COUNTIF($BT$5:$BT797,"&gt;=2")&gt;1,CZ796,BS797)</f>
        <v>11.999999999999996</v>
      </c>
      <c r="DA797" s="4">
        <f>IF(COUNTIF($BT$5:$BT797,"&gt;=2")&gt;1,DA796,BT797)</f>
        <v>2</v>
      </c>
      <c r="DB797" s="4">
        <f>IF(COUNTIF($BT$5:$BT797,"&gt;=2")&gt;1,DB796,BU797)</f>
        <v>0</v>
      </c>
      <c r="DC797" s="4">
        <f>IF(COUNTIF($BZ$5:$BZ797,"&gt;=2")&gt;1,DC796,BV797)</f>
        <v>0</v>
      </c>
      <c r="DD797" s="4">
        <f>IF(COUNTIF($BZ$5:$BZ797,"&gt;=2")&gt;1,DD796,BW797)</f>
        <v>0</v>
      </c>
      <c r="DE797" s="4">
        <f>IF(COUNTIF($BZ$5:$BZ797,"&gt;=2")&gt;1,DE796,BX797)</f>
        <v>320</v>
      </c>
      <c r="DF797" s="4">
        <f>IF(COUNTIF($BZ$5:$BZ797,"&gt;=2")&gt;1,DF796,BY797)</f>
        <v>77.999999999999986</v>
      </c>
      <c r="DG797" s="4">
        <f>IF(COUNTIF($BZ$5:$BZ797,"&gt;=2")&gt;1,DG796,BZ797)</f>
        <v>2</v>
      </c>
      <c r="DH797" s="4">
        <f t="shared" si="526"/>
        <v>0</v>
      </c>
      <c r="DI797" s="4">
        <f t="shared" si="527"/>
        <v>0</v>
      </c>
      <c r="DJ797" s="4">
        <f t="shared" si="528"/>
        <v>0</v>
      </c>
      <c r="DK797" s="4">
        <f t="shared" si="529"/>
        <v>323.98</v>
      </c>
      <c r="DL797" s="4">
        <f t="shared" si="530"/>
        <v>10.020000000000008</v>
      </c>
      <c r="DM797" s="4">
        <f t="shared" si="531"/>
        <v>7</v>
      </c>
      <c r="DN797" s="4">
        <f t="shared" si="532"/>
        <v>13.999999999999998</v>
      </c>
      <c r="DO797" s="4">
        <f t="shared" si="533"/>
        <v>40</v>
      </c>
      <c r="DP797" s="4">
        <f t="shared" si="534"/>
        <v>400</v>
      </c>
      <c r="DQ797" s="4">
        <f t="shared" si="535"/>
        <v>334</v>
      </c>
      <c r="DS797" s="4">
        <v>793</v>
      </c>
      <c r="DT797" s="4">
        <f>$CK797+INDEX(节奏总纲!D$4:D$163,基础状态预估!$C$2)</f>
        <v>817.00483399593907</v>
      </c>
      <c r="DU797" s="4">
        <f>$CK797+INDEX(节奏总纲!E$4:E$163,基础状态预估!$C$2)</f>
        <v>811.28268396026408</v>
      </c>
      <c r="DV797" s="4">
        <f>$CK797+INDEX(节奏总纲!F$4:F$163,基础状态预估!$C$2)</f>
        <v>804.39220630709644</v>
      </c>
      <c r="DW797" s="4">
        <f>$CK797+INDEX(节奏总纲!G$4:G$163,基础状态预估!$C$2)</f>
        <v>796.03246816526348</v>
      </c>
      <c r="DX797" s="4">
        <f>$CK797+INDEX(节奏总纲!H$4:H$163,基础状态预估!$C$2)</f>
        <v>785.69453894381218</v>
      </c>
      <c r="DY797" s="4">
        <f t="shared" si="536"/>
        <v>11.899999999999999</v>
      </c>
      <c r="DZ797" s="4">
        <f t="shared" si="537"/>
        <v>33</v>
      </c>
      <c r="EA797" s="4">
        <f t="shared" si="538"/>
        <v>334.1</v>
      </c>
      <c r="EB797" s="4">
        <f t="shared" si="539"/>
        <v>403.98</v>
      </c>
      <c r="EC797" s="4">
        <f t="shared" si="540"/>
        <v>12.020000000000008</v>
      </c>
    </row>
    <row r="798" spans="58:133" x14ac:dyDescent="0.15">
      <c r="BF798" s="4">
        <v>794</v>
      </c>
      <c r="BG798" s="4">
        <f t="shared" si="522"/>
        <v>555.79999999999995</v>
      </c>
      <c r="BH798" s="4">
        <f t="shared" si="523"/>
        <v>238.2</v>
      </c>
      <c r="BL798" s="4">
        <f t="shared" si="511"/>
        <v>394</v>
      </c>
      <c r="BM798" s="4">
        <f t="shared" si="512"/>
        <v>275.79999999999995</v>
      </c>
      <c r="BN798" s="4">
        <f t="shared" si="513"/>
        <v>118.19999999999999</v>
      </c>
      <c r="BR798" s="4">
        <f t="shared" si="514"/>
        <v>503.75</v>
      </c>
      <c r="BS798" s="4">
        <f t="shared" si="515"/>
        <v>232.49999999999994</v>
      </c>
      <c r="BT798" s="4">
        <f t="shared" si="516"/>
        <v>38.75</v>
      </c>
      <c r="BX798" s="4">
        <f t="shared" si="517"/>
        <v>588</v>
      </c>
      <c r="BY798" s="4">
        <f t="shared" si="518"/>
        <v>143.32499999999996</v>
      </c>
      <c r="BZ798" s="4">
        <f t="shared" si="519"/>
        <v>3.6750000000000003</v>
      </c>
      <c r="CD798" s="4">
        <f t="shared" si="520"/>
        <v>324.95</v>
      </c>
      <c r="CE798" s="4">
        <f t="shared" si="521"/>
        <v>10.05000000000001</v>
      </c>
      <c r="CF798" s="4">
        <f>IF(COUNTIF($BH$5:$BH798,"&gt;=2")&lt;=1,SUM($BG798:$BK798)*C$8,CF797)</f>
        <v>151200</v>
      </c>
      <c r="CG798" s="4">
        <f>IF(COUNTIF($BN$5:$BN798,"&gt;=2")&lt;=1,SUM($BL798:$BP798)*D$8,CG797)</f>
        <v>604799.99999999988</v>
      </c>
      <c r="CH798" s="4">
        <f>IF(COUNTIF($BT$5:$BT798,"&gt;=2")&lt;=1,SUM($BQ798:$BU798)*E$8,CH797)</f>
        <v>2592000</v>
      </c>
      <c r="CI798" s="4">
        <f>IF(COUNTIF($BZ$5:$BZ798,"&gt;=2")&lt;=1,SUM($BV798:$BZ798)*F$8,CI797)</f>
        <v>34560000</v>
      </c>
      <c r="CJ798" s="4">
        <f t="shared" si="524"/>
        <v>28944000</v>
      </c>
      <c r="CK798" s="4">
        <f t="shared" si="525"/>
        <v>773.75</v>
      </c>
      <c r="CM798" s="4">
        <v>794</v>
      </c>
      <c r="CN798" s="4">
        <f>IF(COUNTIF($BH$5:$BH798,"&gt;=2")&gt;1,CN797,BG798)</f>
        <v>4.8999999999999995</v>
      </c>
      <c r="CO798" s="4">
        <f>IF(COUNTIF($BH$5:$BH798,"&gt;=2")&gt;1,CO797,BH798)</f>
        <v>2.1</v>
      </c>
      <c r="CP798" s="4">
        <f>IF(COUNTIF($BH$5:$BH798,"&gt;=2")&gt;1,CP797,BI798)</f>
        <v>0</v>
      </c>
      <c r="CQ798" s="4">
        <f>IF(COUNTIF($BH$5:$BH798,"&gt;=2")&gt;1,CQ797,BJ798)</f>
        <v>0</v>
      </c>
      <c r="CR798" s="4">
        <f>IF(COUNTIF($BH$5:$BH798,"&gt;=2")&gt;1,CR797,BK798)</f>
        <v>0</v>
      </c>
      <c r="CS798" s="4">
        <f>IF(COUNTIF($BN$5:$BN798,"&gt;=2")&gt;1,CS797,BL798)</f>
        <v>7</v>
      </c>
      <c r="CT798" s="4">
        <f>IF(COUNTIF($BN$5:$BN798,"&gt;=2")&gt;1,CT797,BM798)</f>
        <v>4.8999999999999995</v>
      </c>
      <c r="CU798" s="4">
        <f>IF(COUNTIF($BN$5:$BN798,"&gt;=2")&gt;1,CU797,BN798)</f>
        <v>2.1</v>
      </c>
      <c r="CV798" s="4">
        <f>IF(COUNTIF($BN$5:$BN798,"&gt;=2")&gt;1,CV797,BO798)</f>
        <v>0</v>
      </c>
      <c r="CW798" s="4">
        <f>IF(COUNTIF($BN$5:$BN798,"&gt;=2")&gt;1,CW797,BP798)</f>
        <v>0</v>
      </c>
      <c r="CX798" s="4">
        <f>IF(COUNTIF($BT$5:$BT798,"&gt;=2")&gt;1,CX797,BQ798)</f>
        <v>0</v>
      </c>
      <c r="CY798" s="4">
        <f>IF(COUNTIF($BT$5:$BT798,"&gt;=2")&gt;1,CY797,BR798)</f>
        <v>26</v>
      </c>
      <c r="CZ798" s="4">
        <f>IF(COUNTIF($BT$5:$BT798,"&gt;=2")&gt;1,CZ797,BS798)</f>
        <v>11.999999999999996</v>
      </c>
      <c r="DA798" s="4">
        <f>IF(COUNTIF($BT$5:$BT798,"&gt;=2")&gt;1,DA797,BT798)</f>
        <v>2</v>
      </c>
      <c r="DB798" s="4">
        <f>IF(COUNTIF($BT$5:$BT798,"&gt;=2")&gt;1,DB797,BU798)</f>
        <v>0</v>
      </c>
      <c r="DC798" s="4">
        <f>IF(COUNTIF($BZ$5:$BZ798,"&gt;=2")&gt;1,DC797,BV798)</f>
        <v>0</v>
      </c>
      <c r="DD798" s="4">
        <f>IF(COUNTIF($BZ$5:$BZ798,"&gt;=2")&gt;1,DD797,BW798)</f>
        <v>0</v>
      </c>
      <c r="DE798" s="4">
        <f>IF(COUNTIF($BZ$5:$BZ798,"&gt;=2")&gt;1,DE797,BX798)</f>
        <v>320</v>
      </c>
      <c r="DF798" s="4">
        <f>IF(COUNTIF($BZ$5:$BZ798,"&gt;=2")&gt;1,DF797,BY798)</f>
        <v>77.999999999999986</v>
      </c>
      <c r="DG798" s="4">
        <f>IF(COUNTIF($BZ$5:$BZ798,"&gt;=2")&gt;1,DG797,BZ798)</f>
        <v>2</v>
      </c>
      <c r="DH798" s="4">
        <f t="shared" si="526"/>
        <v>0</v>
      </c>
      <c r="DI798" s="4">
        <f t="shared" si="527"/>
        <v>0</v>
      </c>
      <c r="DJ798" s="4">
        <f t="shared" si="528"/>
        <v>0</v>
      </c>
      <c r="DK798" s="4">
        <f t="shared" si="529"/>
        <v>324.95</v>
      </c>
      <c r="DL798" s="4">
        <f t="shared" si="530"/>
        <v>10.05000000000001</v>
      </c>
      <c r="DM798" s="4">
        <f t="shared" si="531"/>
        <v>7</v>
      </c>
      <c r="DN798" s="4">
        <f t="shared" si="532"/>
        <v>13.999999999999998</v>
      </c>
      <c r="DO798" s="4">
        <f t="shared" si="533"/>
        <v>40</v>
      </c>
      <c r="DP798" s="4">
        <f t="shared" si="534"/>
        <v>400</v>
      </c>
      <c r="DQ798" s="4">
        <f t="shared" si="535"/>
        <v>335</v>
      </c>
      <c r="DS798" s="4">
        <v>794</v>
      </c>
      <c r="DT798" s="4">
        <f>$CK798+INDEX(节奏总纲!D$4:D$163,基础状态预估!$C$2)</f>
        <v>818.00483399593907</v>
      </c>
      <c r="DU798" s="4">
        <f>$CK798+INDEX(节奏总纲!E$4:E$163,基础状态预估!$C$2)</f>
        <v>812.28268396026408</v>
      </c>
      <c r="DV798" s="4">
        <f>$CK798+INDEX(节奏总纲!F$4:F$163,基础状态预估!$C$2)</f>
        <v>805.39220630709644</v>
      </c>
      <c r="DW798" s="4">
        <f>$CK798+INDEX(节奏总纲!G$4:G$163,基础状态预估!$C$2)</f>
        <v>797.03246816526348</v>
      </c>
      <c r="DX798" s="4">
        <f>$CK798+INDEX(节奏总纲!H$4:H$163,基础状态预估!$C$2)</f>
        <v>786.69453894381218</v>
      </c>
      <c r="DY798" s="4">
        <f t="shared" si="536"/>
        <v>11.899999999999999</v>
      </c>
      <c r="DZ798" s="4">
        <f t="shared" si="537"/>
        <v>33</v>
      </c>
      <c r="EA798" s="4">
        <f t="shared" si="538"/>
        <v>334.1</v>
      </c>
      <c r="EB798" s="4">
        <f t="shared" si="539"/>
        <v>404.95</v>
      </c>
      <c r="EC798" s="4">
        <f t="shared" si="540"/>
        <v>12.05000000000001</v>
      </c>
    </row>
    <row r="799" spans="58:133" x14ac:dyDescent="0.15">
      <c r="BF799" s="4">
        <v>795</v>
      </c>
      <c r="BG799" s="4">
        <f t="shared" si="522"/>
        <v>556.5</v>
      </c>
      <c r="BH799" s="4">
        <f t="shared" si="523"/>
        <v>238.5</v>
      </c>
      <c r="BL799" s="4">
        <f t="shared" si="511"/>
        <v>394.5</v>
      </c>
      <c r="BM799" s="4">
        <f t="shared" si="512"/>
        <v>276.14999999999998</v>
      </c>
      <c r="BN799" s="4">
        <f t="shared" si="513"/>
        <v>118.35</v>
      </c>
      <c r="BR799" s="4">
        <f t="shared" si="514"/>
        <v>504.40000000000003</v>
      </c>
      <c r="BS799" s="4">
        <f t="shared" si="515"/>
        <v>232.79999999999995</v>
      </c>
      <c r="BT799" s="4">
        <f t="shared" si="516"/>
        <v>38.800000000000004</v>
      </c>
      <c r="BX799" s="4">
        <f t="shared" si="517"/>
        <v>588.80000000000007</v>
      </c>
      <c r="BY799" s="4">
        <f t="shared" si="518"/>
        <v>143.51999999999995</v>
      </c>
      <c r="BZ799" s="4">
        <f t="shared" si="519"/>
        <v>3.68</v>
      </c>
      <c r="CD799" s="4">
        <f t="shared" si="520"/>
        <v>325.92</v>
      </c>
      <c r="CE799" s="4">
        <f t="shared" si="521"/>
        <v>10.080000000000009</v>
      </c>
      <c r="CF799" s="4">
        <f>IF(COUNTIF($BH$5:$BH799,"&gt;=2")&lt;=1,SUM($BG799:$BK799)*C$8,CF798)</f>
        <v>151200</v>
      </c>
      <c r="CG799" s="4">
        <f>IF(COUNTIF($BN$5:$BN799,"&gt;=2")&lt;=1,SUM($BL799:$BP799)*D$8,CG798)</f>
        <v>604799.99999999988</v>
      </c>
      <c r="CH799" s="4">
        <f>IF(COUNTIF($BT$5:$BT799,"&gt;=2")&lt;=1,SUM($BQ799:$BU799)*E$8,CH798)</f>
        <v>2592000</v>
      </c>
      <c r="CI799" s="4">
        <f>IF(COUNTIF($BZ$5:$BZ799,"&gt;=2")&lt;=1,SUM($BV799:$BZ799)*F$8,CI798)</f>
        <v>34560000</v>
      </c>
      <c r="CJ799" s="4">
        <f t="shared" si="524"/>
        <v>29030400</v>
      </c>
      <c r="CK799" s="4">
        <f t="shared" si="525"/>
        <v>774.75</v>
      </c>
      <c r="CM799" s="4">
        <v>795</v>
      </c>
      <c r="CN799" s="4">
        <f>IF(COUNTIF($BH$5:$BH799,"&gt;=2")&gt;1,CN798,BG799)</f>
        <v>4.8999999999999995</v>
      </c>
      <c r="CO799" s="4">
        <f>IF(COUNTIF($BH$5:$BH799,"&gt;=2")&gt;1,CO798,BH799)</f>
        <v>2.1</v>
      </c>
      <c r="CP799" s="4">
        <f>IF(COUNTIF($BH$5:$BH799,"&gt;=2")&gt;1,CP798,BI799)</f>
        <v>0</v>
      </c>
      <c r="CQ799" s="4">
        <f>IF(COUNTIF($BH$5:$BH799,"&gt;=2")&gt;1,CQ798,BJ799)</f>
        <v>0</v>
      </c>
      <c r="CR799" s="4">
        <f>IF(COUNTIF($BH$5:$BH799,"&gt;=2")&gt;1,CR798,BK799)</f>
        <v>0</v>
      </c>
      <c r="CS799" s="4">
        <f>IF(COUNTIF($BN$5:$BN799,"&gt;=2")&gt;1,CS798,BL799)</f>
        <v>7</v>
      </c>
      <c r="CT799" s="4">
        <f>IF(COUNTIF($BN$5:$BN799,"&gt;=2")&gt;1,CT798,BM799)</f>
        <v>4.8999999999999995</v>
      </c>
      <c r="CU799" s="4">
        <f>IF(COUNTIF($BN$5:$BN799,"&gt;=2")&gt;1,CU798,BN799)</f>
        <v>2.1</v>
      </c>
      <c r="CV799" s="4">
        <f>IF(COUNTIF($BN$5:$BN799,"&gt;=2")&gt;1,CV798,BO799)</f>
        <v>0</v>
      </c>
      <c r="CW799" s="4">
        <f>IF(COUNTIF($BN$5:$BN799,"&gt;=2")&gt;1,CW798,BP799)</f>
        <v>0</v>
      </c>
      <c r="CX799" s="4">
        <f>IF(COUNTIF($BT$5:$BT799,"&gt;=2")&gt;1,CX798,BQ799)</f>
        <v>0</v>
      </c>
      <c r="CY799" s="4">
        <f>IF(COUNTIF($BT$5:$BT799,"&gt;=2")&gt;1,CY798,BR799)</f>
        <v>26</v>
      </c>
      <c r="CZ799" s="4">
        <f>IF(COUNTIF($BT$5:$BT799,"&gt;=2")&gt;1,CZ798,BS799)</f>
        <v>11.999999999999996</v>
      </c>
      <c r="DA799" s="4">
        <f>IF(COUNTIF($BT$5:$BT799,"&gt;=2")&gt;1,DA798,BT799)</f>
        <v>2</v>
      </c>
      <c r="DB799" s="4">
        <f>IF(COUNTIF($BT$5:$BT799,"&gt;=2")&gt;1,DB798,BU799)</f>
        <v>0</v>
      </c>
      <c r="DC799" s="4">
        <f>IF(COUNTIF($BZ$5:$BZ799,"&gt;=2")&gt;1,DC798,BV799)</f>
        <v>0</v>
      </c>
      <c r="DD799" s="4">
        <f>IF(COUNTIF($BZ$5:$BZ799,"&gt;=2")&gt;1,DD798,BW799)</f>
        <v>0</v>
      </c>
      <c r="DE799" s="4">
        <f>IF(COUNTIF($BZ$5:$BZ799,"&gt;=2")&gt;1,DE798,BX799)</f>
        <v>320</v>
      </c>
      <c r="DF799" s="4">
        <f>IF(COUNTIF($BZ$5:$BZ799,"&gt;=2")&gt;1,DF798,BY799)</f>
        <v>77.999999999999986</v>
      </c>
      <c r="DG799" s="4">
        <f>IF(COUNTIF($BZ$5:$BZ799,"&gt;=2")&gt;1,DG798,BZ799)</f>
        <v>2</v>
      </c>
      <c r="DH799" s="4">
        <f t="shared" si="526"/>
        <v>0</v>
      </c>
      <c r="DI799" s="4">
        <f t="shared" si="527"/>
        <v>0</v>
      </c>
      <c r="DJ799" s="4">
        <f t="shared" si="528"/>
        <v>0</v>
      </c>
      <c r="DK799" s="4">
        <f t="shared" si="529"/>
        <v>325.92</v>
      </c>
      <c r="DL799" s="4">
        <f t="shared" si="530"/>
        <v>10.080000000000009</v>
      </c>
      <c r="DM799" s="4">
        <f t="shared" si="531"/>
        <v>7</v>
      </c>
      <c r="DN799" s="4">
        <f t="shared" si="532"/>
        <v>13.999999999999998</v>
      </c>
      <c r="DO799" s="4">
        <f t="shared" si="533"/>
        <v>40</v>
      </c>
      <c r="DP799" s="4">
        <f t="shared" si="534"/>
        <v>400</v>
      </c>
      <c r="DQ799" s="4">
        <f t="shared" si="535"/>
        <v>336</v>
      </c>
      <c r="DS799" s="4">
        <v>795</v>
      </c>
      <c r="DT799" s="4">
        <f>$CK799+INDEX(节奏总纲!D$4:D$163,基础状态预估!$C$2)</f>
        <v>819.00483399593907</v>
      </c>
      <c r="DU799" s="4">
        <f>$CK799+INDEX(节奏总纲!E$4:E$163,基础状态预估!$C$2)</f>
        <v>813.28268396026408</v>
      </c>
      <c r="DV799" s="4">
        <f>$CK799+INDEX(节奏总纲!F$4:F$163,基础状态预估!$C$2)</f>
        <v>806.39220630709644</v>
      </c>
      <c r="DW799" s="4">
        <f>$CK799+INDEX(节奏总纲!G$4:G$163,基础状态预估!$C$2)</f>
        <v>798.03246816526348</v>
      </c>
      <c r="DX799" s="4">
        <f>$CK799+INDEX(节奏总纲!H$4:H$163,基础状态预估!$C$2)</f>
        <v>787.69453894381218</v>
      </c>
      <c r="DY799" s="4">
        <f t="shared" si="536"/>
        <v>11.899999999999999</v>
      </c>
      <c r="DZ799" s="4">
        <f t="shared" si="537"/>
        <v>33</v>
      </c>
      <c r="EA799" s="4">
        <f t="shared" si="538"/>
        <v>334.1</v>
      </c>
      <c r="EB799" s="4">
        <f t="shared" si="539"/>
        <v>405.92</v>
      </c>
      <c r="EC799" s="4">
        <f t="shared" si="540"/>
        <v>12.080000000000009</v>
      </c>
    </row>
    <row r="800" spans="58:133" x14ac:dyDescent="0.15">
      <c r="BF800" s="4">
        <v>796</v>
      </c>
      <c r="BG800" s="4">
        <f t="shared" si="522"/>
        <v>557.19999999999993</v>
      </c>
      <c r="BH800" s="4">
        <f t="shared" si="523"/>
        <v>238.79999999999998</v>
      </c>
      <c r="BL800" s="4">
        <f t="shared" si="511"/>
        <v>395</v>
      </c>
      <c r="BM800" s="4">
        <f t="shared" si="512"/>
        <v>276.5</v>
      </c>
      <c r="BN800" s="4">
        <f t="shared" si="513"/>
        <v>118.5</v>
      </c>
      <c r="BR800" s="4">
        <f t="shared" si="514"/>
        <v>505.05</v>
      </c>
      <c r="BS800" s="4">
        <f t="shared" si="515"/>
        <v>233.09999999999994</v>
      </c>
      <c r="BT800" s="4">
        <f t="shared" si="516"/>
        <v>38.85</v>
      </c>
      <c r="BX800" s="4">
        <f t="shared" si="517"/>
        <v>589.6</v>
      </c>
      <c r="BY800" s="4">
        <f t="shared" si="518"/>
        <v>143.71499999999997</v>
      </c>
      <c r="BZ800" s="4">
        <f t="shared" si="519"/>
        <v>3.6850000000000001</v>
      </c>
      <c r="CD800" s="4">
        <f t="shared" si="520"/>
        <v>326.89</v>
      </c>
      <c r="CE800" s="4">
        <f t="shared" si="521"/>
        <v>10.110000000000008</v>
      </c>
      <c r="CF800" s="4">
        <f>IF(COUNTIF($BH$5:$BH800,"&gt;=2")&lt;=1,SUM($BG800:$BK800)*C$8,CF799)</f>
        <v>151200</v>
      </c>
      <c r="CG800" s="4">
        <f>IF(COUNTIF($BN$5:$BN800,"&gt;=2")&lt;=1,SUM($BL800:$BP800)*D$8,CG799)</f>
        <v>604799.99999999988</v>
      </c>
      <c r="CH800" s="4">
        <f>IF(COUNTIF($BT$5:$BT800,"&gt;=2")&lt;=1,SUM($BQ800:$BU800)*E$8,CH799)</f>
        <v>2592000</v>
      </c>
      <c r="CI800" s="4">
        <f>IF(COUNTIF($BZ$5:$BZ800,"&gt;=2")&lt;=1,SUM($BV800:$BZ800)*F$8,CI799)</f>
        <v>34560000</v>
      </c>
      <c r="CJ800" s="4">
        <f t="shared" si="524"/>
        <v>29116800</v>
      </c>
      <c r="CK800" s="4">
        <f t="shared" si="525"/>
        <v>775.75</v>
      </c>
      <c r="CM800" s="4">
        <v>796</v>
      </c>
      <c r="CN800" s="4">
        <f>IF(COUNTIF($BH$5:$BH800,"&gt;=2")&gt;1,CN799,BG800)</f>
        <v>4.8999999999999995</v>
      </c>
      <c r="CO800" s="4">
        <f>IF(COUNTIF($BH$5:$BH800,"&gt;=2")&gt;1,CO799,BH800)</f>
        <v>2.1</v>
      </c>
      <c r="CP800" s="4">
        <f>IF(COUNTIF($BH$5:$BH800,"&gt;=2")&gt;1,CP799,BI800)</f>
        <v>0</v>
      </c>
      <c r="CQ800" s="4">
        <f>IF(COUNTIF($BH$5:$BH800,"&gt;=2")&gt;1,CQ799,BJ800)</f>
        <v>0</v>
      </c>
      <c r="CR800" s="4">
        <f>IF(COUNTIF($BH$5:$BH800,"&gt;=2")&gt;1,CR799,BK800)</f>
        <v>0</v>
      </c>
      <c r="CS800" s="4">
        <f>IF(COUNTIF($BN$5:$BN800,"&gt;=2")&gt;1,CS799,BL800)</f>
        <v>7</v>
      </c>
      <c r="CT800" s="4">
        <f>IF(COUNTIF($BN$5:$BN800,"&gt;=2")&gt;1,CT799,BM800)</f>
        <v>4.8999999999999995</v>
      </c>
      <c r="CU800" s="4">
        <f>IF(COUNTIF($BN$5:$BN800,"&gt;=2")&gt;1,CU799,BN800)</f>
        <v>2.1</v>
      </c>
      <c r="CV800" s="4">
        <f>IF(COUNTIF($BN$5:$BN800,"&gt;=2")&gt;1,CV799,BO800)</f>
        <v>0</v>
      </c>
      <c r="CW800" s="4">
        <f>IF(COUNTIF($BN$5:$BN800,"&gt;=2")&gt;1,CW799,BP800)</f>
        <v>0</v>
      </c>
      <c r="CX800" s="4">
        <f>IF(COUNTIF($BT$5:$BT800,"&gt;=2")&gt;1,CX799,BQ800)</f>
        <v>0</v>
      </c>
      <c r="CY800" s="4">
        <f>IF(COUNTIF($BT$5:$BT800,"&gt;=2")&gt;1,CY799,BR800)</f>
        <v>26</v>
      </c>
      <c r="CZ800" s="4">
        <f>IF(COUNTIF($BT$5:$BT800,"&gt;=2")&gt;1,CZ799,BS800)</f>
        <v>11.999999999999996</v>
      </c>
      <c r="DA800" s="4">
        <f>IF(COUNTIF($BT$5:$BT800,"&gt;=2")&gt;1,DA799,BT800)</f>
        <v>2</v>
      </c>
      <c r="DB800" s="4">
        <f>IF(COUNTIF($BT$5:$BT800,"&gt;=2")&gt;1,DB799,BU800)</f>
        <v>0</v>
      </c>
      <c r="DC800" s="4">
        <f>IF(COUNTIF($BZ$5:$BZ800,"&gt;=2")&gt;1,DC799,BV800)</f>
        <v>0</v>
      </c>
      <c r="DD800" s="4">
        <f>IF(COUNTIF($BZ$5:$BZ800,"&gt;=2")&gt;1,DD799,BW800)</f>
        <v>0</v>
      </c>
      <c r="DE800" s="4">
        <f>IF(COUNTIF($BZ$5:$BZ800,"&gt;=2")&gt;1,DE799,BX800)</f>
        <v>320</v>
      </c>
      <c r="DF800" s="4">
        <f>IF(COUNTIF($BZ$5:$BZ800,"&gt;=2")&gt;1,DF799,BY800)</f>
        <v>77.999999999999986</v>
      </c>
      <c r="DG800" s="4">
        <f>IF(COUNTIF($BZ$5:$BZ800,"&gt;=2")&gt;1,DG799,BZ800)</f>
        <v>2</v>
      </c>
      <c r="DH800" s="4">
        <f t="shared" si="526"/>
        <v>0</v>
      </c>
      <c r="DI800" s="4">
        <f t="shared" si="527"/>
        <v>0</v>
      </c>
      <c r="DJ800" s="4">
        <f t="shared" si="528"/>
        <v>0</v>
      </c>
      <c r="DK800" s="4">
        <f t="shared" si="529"/>
        <v>326.89</v>
      </c>
      <c r="DL800" s="4">
        <f t="shared" si="530"/>
        <v>10.110000000000008</v>
      </c>
      <c r="DM800" s="4">
        <f t="shared" si="531"/>
        <v>7</v>
      </c>
      <c r="DN800" s="4">
        <f t="shared" si="532"/>
        <v>13.999999999999998</v>
      </c>
      <c r="DO800" s="4">
        <f t="shared" si="533"/>
        <v>40</v>
      </c>
      <c r="DP800" s="4">
        <f t="shared" si="534"/>
        <v>400</v>
      </c>
      <c r="DQ800" s="4">
        <f t="shared" si="535"/>
        <v>337</v>
      </c>
      <c r="DS800" s="4">
        <v>796</v>
      </c>
      <c r="DT800" s="4">
        <f>$CK800+INDEX(节奏总纲!D$4:D$163,基础状态预估!$C$2)</f>
        <v>820.00483399593907</v>
      </c>
      <c r="DU800" s="4">
        <f>$CK800+INDEX(节奏总纲!E$4:E$163,基础状态预估!$C$2)</f>
        <v>814.28268396026408</v>
      </c>
      <c r="DV800" s="4">
        <f>$CK800+INDEX(节奏总纲!F$4:F$163,基础状态预估!$C$2)</f>
        <v>807.39220630709644</v>
      </c>
      <c r="DW800" s="4">
        <f>$CK800+INDEX(节奏总纲!G$4:G$163,基础状态预估!$C$2)</f>
        <v>799.03246816526348</v>
      </c>
      <c r="DX800" s="4">
        <f>$CK800+INDEX(节奏总纲!H$4:H$163,基础状态预估!$C$2)</f>
        <v>788.69453894381218</v>
      </c>
      <c r="DY800" s="4">
        <f t="shared" si="536"/>
        <v>11.899999999999999</v>
      </c>
      <c r="DZ800" s="4">
        <f t="shared" si="537"/>
        <v>33</v>
      </c>
      <c r="EA800" s="4">
        <f t="shared" si="538"/>
        <v>334.1</v>
      </c>
      <c r="EB800" s="4">
        <f t="shared" si="539"/>
        <v>406.89</v>
      </c>
      <c r="EC800" s="4">
        <f t="shared" si="540"/>
        <v>12.110000000000008</v>
      </c>
    </row>
    <row r="801" spans="58:133" x14ac:dyDescent="0.15">
      <c r="BF801" s="4">
        <v>797</v>
      </c>
      <c r="BG801" s="4">
        <f t="shared" si="522"/>
        <v>557.9</v>
      </c>
      <c r="BH801" s="4">
        <f t="shared" si="523"/>
        <v>239.1</v>
      </c>
      <c r="BL801" s="4">
        <f t="shared" si="511"/>
        <v>395.5</v>
      </c>
      <c r="BM801" s="4">
        <f t="shared" si="512"/>
        <v>276.84999999999997</v>
      </c>
      <c r="BN801" s="4">
        <f t="shared" si="513"/>
        <v>118.64999999999999</v>
      </c>
      <c r="BR801" s="4">
        <f t="shared" si="514"/>
        <v>505.70000000000005</v>
      </c>
      <c r="BS801" s="4">
        <f t="shared" si="515"/>
        <v>233.39999999999995</v>
      </c>
      <c r="BT801" s="4">
        <f t="shared" si="516"/>
        <v>38.900000000000006</v>
      </c>
      <c r="BX801" s="4">
        <f t="shared" si="517"/>
        <v>590.4</v>
      </c>
      <c r="BY801" s="4">
        <f t="shared" si="518"/>
        <v>143.90999999999997</v>
      </c>
      <c r="BZ801" s="4">
        <f t="shared" si="519"/>
        <v>3.69</v>
      </c>
      <c r="CD801" s="4">
        <f t="shared" si="520"/>
        <v>327.86</v>
      </c>
      <c r="CE801" s="4">
        <f t="shared" si="521"/>
        <v>10.140000000000009</v>
      </c>
      <c r="CF801" s="4">
        <f>IF(COUNTIF($BH$5:$BH801,"&gt;=2")&lt;=1,SUM($BG801:$BK801)*C$8,CF800)</f>
        <v>151200</v>
      </c>
      <c r="CG801" s="4">
        <f>IF(COUNTIF($BN$5:$BN801,"&gt;=2")&lt;=1,SUM($BL801:$BP801)*D$8,CG800)</f>
        <v>604799.99999999988</v>
      </c>
      <c r="CH801" s="4">
        <f>IF(COUNTIF($BT$5:$BT801,"&gt;=2")&lt;=1,SUM($BQ801:$BU801)*E$8,CH800)</f>
        <v>2592000</v>
      </c>
      <c r="CI801" s="4">
        <f>IF(COUNTIF($BZ$5:$BZ801,"&gt;=2")&lt;=1,SUM($BV801:$BZ801)*F$8,CI800)</f>
        <v>34560000</v>
      </c>
      <c r="CJ801" s="4">
        <f t="shared" si="524"/>
        <v>29203200</v>
      </c>
      <c r="CK801" s="4">
        <f t="shared" si="525"/>
        <v>776.75</v>
      </c>
      <c r="CM801" s="4">
        <v>797</v>
      </c>
      <c r="CN801" s="4">
        <f>IF(COUNTIF($BH$5:$BH801,"&gt;=2")&gt;1,CN800,BG801)</f>
        <v>4.8999999999999995</v>
      </c>
      <c r="CO801" s="4">
        <f>IF(COUNTIF($BH$5:$BH801,"&gt;=2")&gt;1,CO800,BH801)</f>
        <v>2.1</v>
      </c>
      <c r="CP801" s="4">
        <f>IF(COUNTIF($BH$5:$BH801,"&gt;=2")&gt;1,CP800,BI801)</f>
        <v>0</v>
      </c>
      <c r="CQ801" s="4">
        <f>IF(COUNTIF($BH$5:$BH801,"&gt;=2")&gt;1,CQ800,BJ801)</f>
        <v>0</v>
      </c>
      <c r="CR801" s="4">
        <f>IF(COUNTIF($BH$5:$BH801,"&gt;=2")&gt;1,CR800,BK801)</f>
        <v>0</v>
      </c>
      <c r="CS801" s="4">
        <f>IF(COUNTIF($BN$5:$BN801,"&gt;=2")&gt;1,CS800,BL801)</f>
        <v>7</v>
      </c>
      <c r="CT801" s="4">
        <f>IF(COUNTIF($BN$5:$BN801,"&gt;=2")&gt;1,CT800,BM801)</f>
        <v>4.8999999999999995</v>
      </c>
      <c r="CU801" s="4">
        <f>IF(COUNTIF($BN$5:$BN801,"&gt;=2")&gt;1,CU800,BN801)</f>
        <v>2.1</v>
      </c>
      <c r="CV801" s="4">
        <f>IF(COUNTIF($BN$5:$BN801,"&gt;=2")&gt;1,CV800,BO801)</f>
        <v>0</v>
      </c>
      <c r="CW801" s="4">
        <f>IF(COUNTIF($BN$5:$BN801,"&gt;=2")&gt;1,CW800,BP801)</f>
        <v>0</v>
      </c>
      <c r="CX801" s="4">
        <f>IF(COUNTIF($BT$5:$BT801,"&gt;=2")&gt;1,CX800,BQ801)</f>
        <v>0</v>
      </c>
      <c r="CY801" s="4">
        <f>IF(COUNTIF($BT$5:$BT801,"&gt;=2")&gt;1,CY800,BR801)</f>
        <v>26</v>
      </c>
      <c r="CZ801" s="4">
        <f>IF(COUNTIF($BT$5:$BT801,"&gt;=2")&gt;1,CZ800,BS801)</f>
        <v>11.999999999999996</v>
      </c>
      <c r="DA801" s="4">
        <f>IF(COUNTIF($BT$5:$BT801,"&gt;=2")&gt;1,DA800,BT801)</f>
        <v>2</v>
      </c>
      <c r="DB801" s="4">
        <f>IF(COUNTIF($BT$5:$BT801,"&gt;=2")&gt;1,DB800,BU801)</f>
        <v>0</v>
      </c>
      <c r="DC801" s="4">
        <f>IF(COUNTIF($BZ$5:$BZ801,"&gt;=2")&gt;1,DC800,BV801)</f>
        <v>0</v>
      </c>
      <c r="DD801" s="4">
        <f>IF(COUNTIF($BZ$5:$BZ801,"&gt;=2")&gt;1,DD800,BW801)</f>
        <v>0</v>
      </c>
      <c r="DE801" s="4">
        <f>IF(COUNTIF($BZ$5:$BZ801,"&gt;=2")&gt;1,DE800,BX801)</f>
        <v>320</v>
      </c>
      <c r="DF801" s="4">
        <f>IF(COUNTIF($BZ$5:$BZ801,"&gt;=2")&gt;1,DF800,BY801)</f>
        <v>77.999999999999986</v>
      </c>
      <c r="DG801" s="4">
        <f>IF(COUNTIF($BZ$5:$BZ801,"&gt;=2")&gt;1,DG800,BZ801)</f>
        <v>2</v>
      </c>
      <c r="DH801" s="4">
        <f t="shared" si="526"/>
        <v>0</v>
      </c>
      <c r="DI801" s="4">
        <f t="shared" si="527"/>
        <v>0</v>
      </c>
      <c r="DJ801" s="4">
        <f t="shared" si="528"/>
        <v>0</v>
      </c>
      <c r="DK801" s="4">
        <f t="shared" si="529"/>
        <v>327.86</v>
      </c>
      <c r="DL801" s="4">
        <f t="shared" si="530"/>
        <v>10.140000000000009</v>
      </c>
      <c r="DM801" s="4">
        <f t="shared" si="531"/>
        <v>7</v>
      </c>
      <c r="DN801" s="4">
        <f t="shared" si="532"/>
        <v>13.999999999999998</v>
      </c>
      <c r="DO801" s="4">
        <f t="shared" si="533"/>
        <v>40</v>
      </c>
      <c r="DP801" s="4">
        <f t="shared" si="534"/>
        <v>400</v>
      </c>
      <c r="DQ801" s="4">
        <f t="shared" si="535"/>
        <v>338</v>
      </c>
      <c r="DS801" s="4">
        <v>797</v>
      </c>
      <c r="DT801" s="4">
        <f>$CK801+INDEX(节奏总纲!D$4:D$163,基础状态预估!$C$2)</f>
        <v>821.00483399593907</v>
      </c>
      <c r="DU801" s="4">
        <f>$CK801+INDEX(节奏总纲!E$4:E$163,基础状态预估!$C$2)</f>
        <v>815.28268396026408</v>
      </c>
      <c r="DV801" s="4">
        <f>$CK801+INDEX(节奏总纲!F$4:F$163,基础状态预估!$C$2)</f>
        <v>808.39220630709644</v>
      </c>
      <c r="DW801" s="4">
        <f>$CK801+INDEX(节奏总纲!G$4:G$163,基础状态预估!$C$2)</f>
        <v>800.03246816526348</v>
      </c>
      <c r="DX801" s="4">
        <f>$CK801+INDEX(节奏总纲!H$4:H$163,基础状态预估!$C$2)</f>
        <v>789.69453894381218</v>
      </c>
      <c r="DY801" s="4">
        <f t="shared" si="536"/>
        <v>11.899999999999999</v>
      </c>
      <c r="DZ801" s="4">
        <f t="shared" si="537"/>
        <v>33</v>
      </c>
      <c r="EA801" s="4">
        <f t="shared" si="538"/>
        <v>334.1</v>
      </c>
      <c r="EB801" s="4">
        <f t="shared" si="539"/>
        <v>407.86</v>
      </c>
      <c r="EC801" s="4">
        <f t="shared" si="540"/>
        <v>12.140000000000009</v>
      </c>
    </row>
    <row r="802" spans="58:133" x14ac:dyDescent="0.15">
      <c r="BF802" s="4">
        <v>798</v>
      </c>
      <c r="BG802" s="4">
        <f t="shared" si="522"/>
        <v>558.59999999999991</v>
      </c>
      <c r="BH802" s="4">
        <f t="shared" si="523"/>
        <v>239.39999999999998</v>
      </c>
      <c r="BL802" s="4">
        <f t="shared" si="511"/>
        <v>396</v>
      </c>
      <c r="BM802" s="4">
        <f t="shared" si="512"/>
        <v>277.2</v>
      </c>
      <c r="BN802" s="4">
        <f t="shared" si="513"/>
        <v>118.8</v>
      </c>
      <c r="BR802" s="4">
        <f t="shared" si="514"/>
        <v>506.35</v>
      </c>
      <c r="BS802" s="4">
        <f t="shared" si="515"/>
        <v>233.69999999999996</v>
      </c>
      <c r="BT802" s="4">
        <f t="shared" si="516"/>
        <v>38.950000000000003</v>
      </c>
      <c r="BX802" s="4">
        <f t="shared" si="517"/>
        <v>591.20000000000005</v>
      </c>
      <c r="BY802" s="4">
        <f t="shared" si="518"/>
        <v>144.10499999999996</v>
      </c>
      <c r="BZ802" s="4">
        <f t="shared" si="519"/>
        <v>3.6950000000000003</v>
      </c>
      <c r="CD802" s="4">
        <f t="shared" si="520"/>
        <v>328.83</v>
      </c>
      <c r="CE802" s="4">
        <f t="shared" si="521"/>
        <v>10.170000000000009</v>
      </c>
      <c r="CF802" s="4">
        <f>IF(COUNTIF($BH$5:$BH802,"&gt;=2")&lt;=1,SUM($BG802:$BK802)*C$8,CF801)</f>
        <v>151200</v>
      </c>
      <c r="CG802" s="4">
        <f>IF(COUNTIF($BN$5:$BN802,"&gt;=2")&lt;=1,SUM($BL802:$BP802)*D$8,CG801)</f>
        <v>604799.99999999988</v>
      </c>
      <c r="CH802" s="4">
        <f>IF(COUNTIF($BT$5:$BT802,"&gt;=2")&lt;=1,SUM($BQ802:$BU802)*E$8,CH801)</f>
        <v>2592000</v>
      </c>
      <c r="CI802" s="4">
        <f>IF(COUNTIF($BZ$5:$BZ802,"&gt;=2")&lt;=1,SUM($BV802:$BZ802)*F$8,CI801)</f>
        <v>34560000</v>
      </c>
      <c r="CJ802" s="4">
        <f t="shared" si="524"/>
        <v>29289600</v>
      </c>
      <c r="CK802" s="4">
        <f t="shared" si="525"/>
        <v>777.75</v>
      </c>
      <c r="CM802" s="4">
        <v>798</v>
      </c>
      <c r="CN802" s="4">
        <f>IF(COUNTIF($BH$5:$BH802,"&gt;=2")&gt;1,CN801,BG802)</f>
        <v>4.8999999999999995</v>
      </c>
      <c r="CO802" s="4">
        <f>IF(COUNTIF($BH$5:$BH802,"&gt;=2")&gt;1,CO801,BH802)</f>
        <v>2.1</v>
      </c>
      <c r="CP802" s="4">
        <f>IF(COUNTIF($BH$5:$BH802,"&gt;=2")&gt;1,CP801,BI802)</f>
        <v>0</v>
      </c>
      <c r="CQ802" s="4">
        <f>IF(COUNTIF($BH$5:$BH802,"&gt;=2")&gt;1,CQ801,BJ802)</f>
        <v>0</v>
      </c>
      <c r="CR802" s="4">
        <f>IF(COUNTIF($BH$5:$BH802,"&gt;=2")&gt;1,CR801,BK802)</f>
        <v>0</v>
      </c>
      <c r="CS802" s="4">
        <f>IF(COUNTIF($BN$5:$BN802,"&gt;=2")&gt;1,CS801,BL802)</f>
        <v>7</v>
      </c>
      <c r="CT802" s="4">
        <f>IF(COUNTIF($BN$5:$BN802,"&gt;=2")&gt;1,CT801,BM802)</f>
        <v>4.8999999999999995</v>
      </c>
      <c r="CU802" s="4">
        <f>IF(COUNTIF($BN$5:$BN802,"&gt;=2")&gt;1,CU801,BN802)</f>
        <v>2.1</v>
      </c>
      <c r="CV802" s="4">
        <f>IF(COUNTIF($BN$5:$BN802,"&gt;=2")&gt;1,CV801,BO802)</f>
        <v>0</v>
      </c>
      <c r="CW802" s="4">
        <f>IF(COUNTIF($BN$5:$BN802,"&gt;=2")&gt;1,CW801,BP802)</f>
        <v>0</v>
      </c>
      <c r="CX802" s="4">
        <f>IF(COUNTIF($BT$5:$BT802,"&gt;=2")&gt;1,CX801,BQ802)</f>
        <v>0</v>
      </c>
      <c r="CY802" s="4">
        <f>IF(COUNTIF($BT$5:$BT802,"&gt;=2")&gt;1,CY801,BR802)</f>
        <v>26</v>
      </c>
      <c r="CZ802" s="4">
        <f>IF(COUNTIF($BT$5:$BT802,"&gt;=2")&gt;1,CZ801,BS802)</f>
        <v>11.999999999999996</v>
      </c>
      <c r="DA802" s="4">
        <f>IF(COUNTIF($BT$5:$BT802,"&gt;=2")&gt;1,DA801,BT802)</f>
        <v>2</v>
      </c>
      <c r="DB802" s="4">
        <f>IF(COUNTIF($BT$5:$BT802,"&gt;=2")&gt;1,DB801,BU802)</f>
        <v>0</v>
      </c>
      <c r="DC802" s="4">
        <f>IF(COUNTIF($BZ$5:$BZ802,"&gt;=2")&gt;1,DC801,BV802)</f>
        <v>0</v>
      </c>
      <c r="DD802" s="4">
        <f>IF(COUNTIF($BZ$5:$BZ802,"&gt;=2")&gt;1,DD801,BW802)</f>
        <v>0</v>
      </c>
      <c r="DE802" s="4">
        <f>IF(COUNTIF($BZ$5:$BZ802,"&gt;=2")&gt;1,DE801,BX802)</f>
        <v>320</v>
      </c>
      <c r="DF802" s="4">
        <f>IF(COUNTIF($BZ$5:$BZ802,"&gt;=2")&gt;1,DF801,BY802)</f>
        <v>77.999999999999986</v>
      </c>
      <c r="DG802" s="4">
        <f>IF(COUNTIF($BZ$5:$BZ802,"&gt;=2")&gt;1,DG801,BZ802)</f>
        <v>2</v>
      </c>
      <c r="DH802" s="4">
        <f t="shared" si="526"/>
        <v>0</v>
      </c>
      <c r="DI802" s="4">
        <f t="shared" si="527"/>
        <v>0</v>
      </c>
      <c r="DJ802" s="4">
        <f t="shared" si="528"/>
        <v>0</v>
      </c>
      <c r="DK802" s="4">
        <f t="shared" si="529"/>
        <v>328.83</v>
      </c>
      <c r="DL802" s="4">
        <f t="shared" si="530"/>
        <v>10.170000000000009</v>
      </c>
      <c r="DM802" s="4">
        <f t="shared" si="531"/>
        <v>7</v>
      </c>
      <c r="DN802" s="4">
        <f t="shared" si="532"/>
        <v>13.999999999999998</v>
      </c>
      <c r="DO802" s="4">
        <f t="shared" si="533"/>
        <v>40</v>
      </c>
      <c r="DP802" s="4">
        <f t="shared" si="534"/>
        <v>400</v>
      </c>
      <c r="DQ802" s="4">
        <f t="shared" si="535"/>
        <v>339</v>
      </c>
      <c r="DS802" s="4">
        <v>798</v>
      </c>
      <c r="DT802" s="4">
        <f>$CK802+INDEX(节奏总纲!D$4:D$163,基础状态预估!$C$2)</f>
        <v>822.00483399593907</v>
      </c>
      <c r="DU802" s="4">
        <f>$CK802+INDEX(节奏总纲!E$4:E$163,基础状态预估!$C$2)</f>
        <v>816.28268396026408</v>
      </c>
      <c r="DV802" s="4">
        <f>$CK802+INDEX(节奏总纲!F$4:F$163,基础状态预估!$C$2)</f>
        <v>809.39220630709644</v>
      </c>
      <c r="DW802" s="4">
        <f>$CK802+INDEX(节奏总纲!G$4:G$163,基础状态预估!$C$2)</f>
        <v>801.03246816526348</v>
      </c>
      <c r="DX802" s="4">
        <f>$CK802+INDEX(节奏总纲!H$4:H$163,基础状态预估!$C$2)</f>
        <v>790.69453894381218</v>
      </c>
      <c r="DY802" s="4">
        <f t="shared" si="536"/>
        <v>11.899999999999999</v>
      </c>
      <c r="DZ802" s="4">
        <f t="shared" si="537"/>
        <v>33</v>
      </c>
      <c r="EA802" s="4">
        <f t="shared" si="538"/>
        <v>334.1</v>
      </c>
      <c r="EB802" s="4">
        <f t="shared" si="539"/>
        <v>408.83</v>
      </c>
      <c r="EC802" s="4">
        <f t="shared" si="540"/>
        <v>12.170000000000009</v>
      </c>
    </row>
    <row r="803" spans="58:133" x14ac:dyDescent="0.15">
      <c r="BF803" s="4">
        <v>799</v>
      </c>
      <c r="BG803" s="4">
        <f t="shared" si="522"/>
        <v>559.29999999999995</v>
      </c>
      <c r="BH803" s="4">
        <f t="shared" si="523"/>
        <v>239.7</v>
      </c>
      <c r="BL803" s="4">
        <f t="shared" si="511"/>
        <v>396.5</v>
      </c>
      <c r="BM803" s="4">
        <f t="shared" si="512"/>
        <v>277.54999999999995</v>
      </c>
      <c r="BN803" s="4">
        <f t="shared" si="513"/>
        <v>118.94999999999999</v>
      </c>
      <c r="BR803" s="4">
        <f t="shared" si="514"/>
        <v>507</v>
      </c>
      <c r="BS803" s="4">
        <f t="shared" si="515"/>
        <v>233.99999999999994</v>
      </c>
      <c r="BT803" s="4">
        <f t="shared" si="516"/>
        <v>39</v>
      </c>
      <c r="BX803" s="4">
        <f t="shared" si="517"/>
        <v>592</v>
      </c>
      <c r="BY803" s="4">
        <f t="shared" si="518"/>
        <v>144.29999999999995</v>
      </c>
      <c r="BZ803" s="4">
        <f t="shared" si="519"/>
        <v>3.7</v>
      </c>
      <c r="CD803" s="4">
        <f t="shared" si="520"/>
        <v>329.8</v>
      </c>
      <c r="CE803" s="4">
        <f t="shared" si="521"/>
        <v>10.20000000000001</v>
      </c>
      <c r="CF803" s="4">
        <f>IF(COUNTIF($BH$5:$BH803,"&gt;=2")&lt;=1,SUM($BG803:$BK803)*C$8,CF802)</f>
        <v>151200</v>
      </c>
      <c r="CG803" s="4">
        <f>IF(COUNTIF($BN$5:$BN803,"&gt;=2")&lt;=1,SUM($BL803:$BP803)*D$8,CG802)</f>
        <v>604799.99999999988</v>
      </c>
      <c r="CH803" s="4">
        <f>IF(COUNTIF($BT$5:$BT803,"&gt;=2")&lt;=1,SUM($BQ803:$BU803)*E$8,CH802)</f>
        <v>2592000</v>
      </c>
      <c r="CI803" s="4">
        <f>IF(COUNTIF($BZ$5:$BZ803,"&gt;=2")&lt;=1,SUM($BV803:$BZ803)*F$8,CI802)</f>
        <v>34560000</v>
      </c>
      <c r="CJ803" s="4">
        <f t="shared" si="524"/>
        <v>29376000</v>
      </c>
      <c r="CK803" s="4">
        <f t="shared" si="525"/>
        <v>778.75</v>
      </c>
      <c r="CM803" s="4">
        <v>799</v>
      </c>
      <c r="CN803" s="4">
        <f>IF(COUNTIF($BH$5:$BH803,"&gt;=2")&gt;1,CN802,BG803)</f>
        <v>4.8999999999999995</v>
      </c>
      <c r="CO803" s="4">
        <f>IF(COUNTIF($BH$5:$BH803,"&gt;=2")&gt;1,CO802,BH803)</f>
        <v>2.1</v>
      </c>
      <c r="CP803" s="4">
        <f>IF(COUNTIF($BH$5:$BH803,"&gt;=2")&gt;1,CP802,BI803)</f>
        <v>0</v>
      </c>
      <c r="CQ803" s="4">
        <f>IF(COUNTIF($BH$5:$BH803,"&gt;=2")&gt;1,CQ802,BJ803)</f>
        <v>0</v>
      </c>
      <c r="CR803" s="4">
        <f>IF(COUNTIF($BH$5:$BH803,"&gt;=2")&gt;1,CR802,BK803)</f>
        <v>0</v>
      </c>
      <c r="CS803" s="4">
        <f>IF(COUNTIF($BN$5:$BN803,"&gt;=2")&gt;1,CS802,BL803)</f>
        <v>7</v>
      </c>
      <c r="CT803" s="4">
        <f>IF(COUNTIF($BN$5:$BN803,"&gt;=2")&gt;1,CT802,BM803)</f>
        <v>4.8999999999999995</v>
      </c>
      <c r="CU803" s="4">
        <f>IF(COUNTIF($BN$5:$BN803,"&gt;=2")&gt;1,CU802,BN803)</f>
        <v>2.1</v>
      </c>
      <c r="CV803" s="4">
        <f>IF(COUNTIF($BN$5:$BN803,"&gt;=2")&gt;1,CV802,BO803)</f>
        <v>0</v>
      </c>
      <c r="CW803" s="4">
        <f>IF(COUNTIF($BN$5:$BN803,"&gt;=2")&gt;1,CW802,BP803)</f>
        <v>0</v>
      </c>
      <c r="CX803" s="4">
        <f>IF(COUNTIF($BT$5:$BT803,"&gt;=2")&gt;1,CX802,BQ803)</f>
        <v>0</v>
      </c>
      <c r="CY803" s="4">
        <f>IF(COUNTIF($BT$5:$BT803,"&gt;=2")&gt;1,CY802,BR803)</f>
        <v>26</v>
      </c>
      <c r="CZ803" s="4">
        <f>IF(COUNTIF($BT$5:$BT803,"&gt;=2")&gt;1,CZ802,BS803)</f>
        <v>11.999999999999996</v>
      </c>
      <c r="DA803" s="4">
        <f>IF(COUNTIF($BT$5:$BT803,"&gt;=2")&gt;1,DA802,BT803)</f>
        <v>2</v>
      </c>
      <c r="DB803" s="4">
        <f>IF(COUNTIF($BT$5:$BT803,"&gt;=2")&gt;1,DB802,BU803)</f>
        <v>0</v>
      </c>
      <c r="DC803" s="4">
        <f>IF(COUNTIF($BZ$5:$BZ803,"&gt;=2")&gt;1,DC802,BV803)</f>
        <v>0</v>
      </c>
      <c r="DD803" s="4">
        <f>IF(COUNTIF($BZ$5:$BZ803,"&gt;=2")&gt;1,DD802,BW803)</f>
        <v>0</v>
      </c>
      <c r="DE803" s="4">
        <f>IF(COUNTIF($BZ$5:$BZ803,"&gt;=2")&gt;1,DE802,BX803)</f>
        <v>320</v>
      </c>
      <c r="DF803" s="4">
        <f>IF(COUNTIF($BZ$5:$BZ803,"&gt;=2")&gt;1,DF802,BY803)</f>
        <v>77.999999999999986</v>
      </c>
      <c r="DG803" s="4">
        <f>IF(COUNTIF($BZ$5:$BZ803,"&gt;=2")&gt;1,DG802,BZ803)</f>
        <v>2</v>
      </c>
      <c r="DH803" s="4">
        <f t="shared" si="526"/>
        <v>0</v>
      </c>
      <c r="DI803" s="4">
        <f t="shared" si="527"/>
        <v>0</v>
      </c>
      <c r="DJ803" s="4">
        <f t="shared" si="528"/>
        <v>0</v>
      </c>
      <c r="DK803" s="4">
        <f t="shared" si="529"/>
        <v>329.8</v>
      </c>
      <c r="DL803" s="4">
        <f t="shared" si="530"/>
        <v>10.20000000000001</v>
      </c>
      <c r="DM803" s="4">
        <f t="shared" si="531"/>
        <v>7</v>
      </c>
      <c r="DN803" s="4">
        <f t="shared" si="532"/>
        <v>13.999999999999998</v>
      </c>
      <c r="DO803" s="4">
        <f t="shared" si="533"/>
        <v>40</v>
      </c>
      <c r="DP803" s="4">
        <f t="shared" si="534"/>
        <v>400</v>
      </c>
      <c r="DQ803" s="4">
        <f t="shared" si="535"/>
        <v>340</v>
      </c>
      <c r="DS803" s="4">
        <v>799</v>
      </c>
      <c r="DT803" s="4">
        <f>$CK803+INDEX(节奏总纲!D$4:D$163,基础状态预估!$C$2)</f>
        <v>823.00483399593907</v>
      </c>
      <c r="DU803" s="4">
        <f>$CK803+INDEX(节奏总纲!E$4:E$163,基础状态预估!$C$2)</f>
        <v>817.28268396026408</v>
      </c>
      <c r="DV803" s="4">
        <f>$CK803+INDEX(节奏总纲!F$4:F$163,基础状态预估!$C$2)</f>
        <v>810.39220630709644</v>
      </c>
      <c r="DW803" s="4">
        <f>$CK803+INDEX(节奏总纲!G$4:G$163,基础状态预估!$C$2)</f>
        <v>802.03246816526348</v>
      </c>
      <c r="DX803" s="4">
        <f>$CK803+INDEX(节奏总纲!H$4:H$163,基础状态预估!$C$2)</f>
        <v>791.69453894381218</v>
      </c>
      <c r="DY803" s="4">
        <f t="shared" si="536"/>
        <v>11.899999999999999</v>
      </c>
      <c r="DZ803" s="4">
        <f t="shared" si="537"/>
        <v>33</v>
      </c>
      <c r="EA803" s="4">
        <f t="shared" si="538"/>
        <v>334.1</v>
      </c>
      <c r="EB803" s="4">
        <f t="shared" si="539"/>
        <v>409.8</v>
      </c>
      <c r="EC803" s="4">
        <f t="shared" si="540"/>
        <v>12.20000000000001</v>
      </c>
    </row>
    <row r="804" spans="58:133" x14ac:dyDescent="0.15">
      <c r="BF804" s="4">
        <v>800</v>
      </c>
      <c r="BG804" s="4">
        <f t="shared" si="522"/>
        <v>560</v>
      </c>
      <c r="BH804" s="4">
        <f t="shared" si="523"/>
        <v>240</v>
      </c>
      <c r="BL804" s="4">
        <f t="shared" si="511"/>
        <v>397</v>
      </c>
      <c r="BM804" s="4">
        <f t="shared" si="512"/>
        <v>277.89999999999998</v>
      </c>
      <c r="BN804" s="4">
        <f t="shared" si="513"/>
        <v>119.1</v>
      </c>
      <c r="BR804" s="4">
        <f t="shared" si="514"/>
        <v>507.65000000000003</v>
      </c>
      <c r="BS804" s="4">
        <f t="shared" si="515"/>
        <v>234.29999999999995</v>
      </c>
      <c r="BT804" s="4">
        <f t="shared" si="516"/>
        <v>39.050000000000004</v>
      </c>
      <c r="BX804" s="4">
        <f t="shared" si="517"/>
        <v>592.80000000000007</v>
      </c>
      <c r="BY804" s="4">
        <f t="shared" si="518"/>
        <v>144.49499999999998</v>
      </c>
      <c r="BZ804" s="4">
        <f t="shared" si="519"/>
        <v>3.7050000000000001</v>
      </c>
      <c r="CD804" s="4">
        <f t="shared" si="520"/>
        <v>330.77</v>
      </c>
      <c r="CE804" s="4">
        <f t="shared" si="521"/>
        <v>10.230000000000009</v>
      </c>
      <c r="CF804" s="4">
        <f>IF(COUNTIF($BH$5:$BH804,"&gt;=2")&lt;=1,SUM($BG804:$BK804)*C$8,CF803)</f>
        <v>151200</v>
      </c>
      <c r="CG804" s="4">
        <f>IF(COUNTIF($BN$5:$BN804,"&gt;=2")&lt;=1,SUM($BL804:$BP804)*D$8,CG803)</f>
        <v>604799.99999999988</v>
      </c>
      <c r="CH804" s="4">
        <f>IF(COUNTIF($BT$5:$BT804,"&gt;=2")&lt;=1,SUM($BQ804:$BU804)*E$8,CH803)</f>
        <v>2592000</v>
      </c>
      <c r="CI804" s="4">
        <f>IF(COUNTIF($BZ$5:$BZ804,"&gt;=2")&lt;=1,SUM($BV804:$BZ804)*F$8,CI803)</f>
        <v>34560000</v>
      </c>
      <c r="CJ804" s="4">
        <f t="shared" si="524"/>
        <v>29462400</v>
      </c>
      <c r="CK804" s="4">
        <f t="shared" si="525"/>
        <v>779.75</v>
      </c>
      <c r="CM804" s="4">
        <v>800</v>
      </c>
      <c r="CN804" s="4">
        <f>IF(COUNTIF($BH$5:$BH804,"&gt;=2")&gt;1,CN803,BG804)</f>
        <v>4.8999999999999995</v>
      </c>
      <c r="CO804" s="4">
        <f>IF(COUNTIF($BH$5:$BH804,"&gt;=2")&gt;1,CO803,BH804)</f>
        <v>2.1</v>
      </c>
      <c r="CP804" s="4">
        <f>IF(COUNTIF($BH$5:$BH804,"&gt;=2")&gt;1,CP803,BI804)</f>
        <v>0</v>
      </c>
      <c r="CQ804" s="4">
        <f>IF(COUNTIF($BH$5:$BH804,"&gt;=2")&gt;1,CQ803,BJ804)</f>
        <v>0</v>
      </c>
      <c r="CR804" s="4">
        <f>IF(COUNTIF($BH$5:$BH804,"&gt;=2")&gt;1,CR803,BK804)</f>
        <v>0</v>
      </c>
      <c r="CS804" s="4">
        <f>IF(COUNTIF($BN$5:$BN804,"&gt;=2")&gt;1,CS803,BL804)</f>
        <v>7</v>
      </c>
      <c r="CT804" s="4">
        <f>IF(COUNTIF($BN$5:$BN804,"&gt;=2")&gt;1,CT803,BM804)</f>
        <v>4.8999999999999995</v>
      </c>
      <c r="CU804" s="4">
        <f>IF(COUNTIF($BN$5:$BN804,"&gt;=2")&gt;1,CU803,BN804)</f>
        <v>2.1</v>
      </c>
      <c r="CV804" s="4">
        <f>IF(COUNTIF($BN$5:$BN804,"&gt;=2")&gt;1,CV803,BO804)</f>
        <v>0</v>
      </c>
      <c r="CW804" s="4">
        <f>IF(COUNTIF($BN$5:$BN804,"&gt;=2")&gt;1,CW803,BP804)</f>
        <v>0</v>
      </c>
      <c r="CX804" s="4">
        <f>IF(COUNTIF($BT$5:$BT804,"&gt;=2")&gt;1,CX803,BQ804)</f>
        <v>0</v>
      </c>
      <c r="CY804" s="4">
        <f>IF(COUNTIF($BT$5:$BT804,"&gt;=2")&gt;1,CY803,BR804)</f>
        <v>26</v>
      </c>
      <c r="CZ804" s="4">
        <f>IF(COUNTIF($BT$5:$BT804,"&gt;=2")&gt;1,CZ803,BS804)</f>
        <v>11.999999999999996</v>
      </c>
      <c r="DA804" s="4">
        <f>IF(COUNTIF($BT$5:$BT804,"&gt;=2")&gt;1,DA803,BT804)</f>
        <v>2</v>
      </c>
      <c r="DB804" s="4">
        <f>IF(COUNTIF($BT$5:$BT804,"&gt;=2")&gt;1,DB803,BU804)</f>
        <v>0</v>
      </c>
      <c r="DC804" s="4">
        <f>IF(COUNTIF($BZ$5:$BZ804,"&gt;=2")&gt;1,DC803,BV804)</f>
        <v>0</v>
      </c>
      <c r="DD804" s="4">
        <f>IF(COUNTIF($BZ$5:$BZ804,"&gt;=2")&gt;1,DD803,BW804)</f>
        <v>0</v>
      </c>
      <c r="DE804" s="4">
        <f>IF(COUNTIF($BZ$5:$BZ804,"&gt;=2")&gt;1,DE803,BX804)</f>
        <v>320</v>
      </c>
      <c r="DF804" s="4">
        <f>IF(COUNTIF($BZ$5:$BZ804,"&gt;=2")&gt;1,DF803,BY804)</f>
        <v>77.999999999999986</v>
      </c>
      <c r="DG804" s="4">
        <f>IF(COUNTIF($BZ$5:$BZ804,"&gt;=2")&gt;1,DG803,BZ804)</f>
        <v>2</v>
      </c>
      <c r="DH804" s="4">
        <f t="shared" si="526"/>
        <v>0</v>
      </c>
      <c r="DI804" s="4">
        <f t="shared" si="527"/>
        <v>0</v>
      </c>
      <c r="DJ804" s="4">
        <f t="shared" si="528"/>
        <v>0</v>
      </c>
      <c r="DK804" s="4">
        <f t="shared" si="529"/>
        <v>330.77</v>
      </c>
      <c r="DL804" s="4">
        <f t="shared" si="530"/>
        <v>10.230000000000009</v>
      </c>
      <c r="DM804" s="4">
        <f t="shared" si="531"/>
        <v>7</v>
      </c>
      <c r="DN804" s="4">
        <f t="shared" si="532"/>
        <v>13.999999999999998</v>
      </c>
      <c r="DO804" s="4">
        <f t="shared" si="533"/>
        <v>40</v>
      </c>
      <c r="DP804" s="4">
        <f t="shared" si="534"/>
        <v>400</v>
      </c>
      <c r="DQ804" s="4">
        <f t="shared" si="535"/>
        <v>341</v>
      </c>
      <c r="DS804" s="4">
        <v>800</v>
      </c>
      <c r="DT804" s="4">
        <f>$CK804+INDEX(节奏总纲!D$4:D$163,基础状态预估!$C$2)</f>
        <v>824.00483399593907</v>
      </c>
      <c r="DU804" s="4">
        <f>$CK804+INDEX(节奏总纲!E$4:E$163,基础状态预估!$C$2)</f>
        <v>818.28268396026408</v>
      </c>
      <c r="DV804" s="4">
        <f>$CK804+INDEX(节奏总纲!F$4:F$163,基础状态预估!$C$2)</f>
        <v>811.39220630709644</v>
      </c>
      <c r="DW804" s="4">
        <f>$CK804+INDEX(节奏总纲!G$4:G$163,基础状态预估!$C$2)</f>
        <v>803.03246816526348</v>
      </c>
      <c r="DX804" s="4">
        <f>$CK804+INDEX(节奏总纲!H$4:H$163,基础状态预估!$C$2)</f>
        <v>792.69453894381218</v>
      </c>
      <c r="DY804" s="4">
        <f t="shared" si="536"/>
        <v>11.899999999999999</v>
      </c>
      <c r="DZ804" s="4">
        <f t="shared" si="537"/>
        <v>33</v>
      </c>
      <c r="EA804" s="4">
        <f t="shared" si="538"/>
        <v>334.1</v>
      </c>
      <c r="EB804" s="4">
        <f t="shared" si="539"/>
        <v>410.77</v>
      </c>
      <c r="EC804" s="4">
        <f t="shared" si="540"/>
        <v>12.230000000000009</v>
      </c>
    </row>
    <row r="805" spans="58:133" x14ac:dyDescent="0.15">
      <c r="BF805" s="4">
        <v>801</v>
      </c>
      <c r="BG805" s="4">
        <f t="shared" si="522"/>
        <v>560.69999999999993</v>
      </c>
      <c r="BH805" s="4">
        <f t="shared" si="523"/>
        <v>240.29999999999998</v>
      </c>
      <c r="BL805" s="4">
        <f t="shared" si="511"/>
        <v>397.5</v>
      </c>
      <c r="BM805" s="4">
        <f t="shared" si="512"/>
        <v>278.25</v>
      </c>
      <c r="BN805" s="4">
        <f t="shared" si="513"/>
        <v>119.25</v>
      </c>
      <c r="BR805" s="4">
        <f t="shared" si="514"/>
        <v>508.3</v>
      </c>
      <c r="BS805" s="4">
        <f t="shared" si="515"/>
        <v>234.59999999999994</v>
      </c>
      <c r="BT805" s="4">
        <f t="shared" si="516"/>
        <v>39.1</v>
      </c>
      <c r="BX805" s="4">
        <f t="shared" si="517"/>
        <v>593.6</v>
      </c>
      <c r="BY805" s="4">
        <f t="shared" si="518"/>
        <v>144.68999999999997</v>
      </c>
      <c r="BZ805" s="4">
        <f t="shared" si="519"/>
        <v>3.71</v>
      </c>
      <c r="CD805" s="4">
        <f t="shared" si="520"/>
        <v>331.74</v>
      </c>
      <c r="CE805" s="4">
        <f t="shared" si="521"/>
        <v>10.260000000000009</v>
      </c>
      <c r="CF805" s="4">
        <f>IF(COUNTIF($BH$5:$BH805,"&gt;=2")&lt;=1,SUM($BG805:$BK805)*C$8,CF804)</f>
        <v>151200</v>
      </c>
      <c r="CG805" s="4">
        <f>IF(COUNTIF($BN$5:$BN805,"&gt;=2")&lt;=1,SUM($BL805:$BP805)*D$8,CG804)</f>
        <v>604799.99999999988</v>
      </c>
      <c r="CH805" s="4">
        <f>IF(COUNTIF($BT$5:$BT805,"&gt;=2")&lt;=1,SUM($BQ805:$BU805)*E$8,CH804)</f>
        <v>2592000</v>
      </c>
      <c r="CI805" s="4">
        <f>IF(COUNTIF($BZ$5:$BZ805,"&gt;=2")&lt;=1,SUM($BV805:$BZ805)*F$8,CI804)</f>
        <v>34560000</v>
      </c>
      <c r="CJ805" s="4">
        <f t="shared" si="524"/>
        <v>29548800</v>
      </c>
      <c r="CK805" s="4">
        <f t="shared" si="525"/>
        <v>780.75</v>
      </c>
      <c r="CM805" s="4">
        <v>801</v>
      </c>
      <c r="CN805" s="4">
        <f>IF(COUNTIF($BH$5:$BH805,"&gt;=2")&gt;1,CN804,BG805)</f>
        <v>4.8999999999999995</v>
      </c>
      <c r="CO805" s="4">
        <f>IF(COUNTIF($BH$5:$BH805,"&gt;=2")&gt;1,CO804,BH805)</f>
        <v>2.1</v>
      </c>
      <c r="CP805" s="4">
        <f>IF(COUNTIF($BH$5:$BH805,"&gt;=2")&gt;1,CP804,BI805)</f>
        <v>0</v>
      </c>
      <c r="CQ805" s="4">
        <f>IF(COUNTIF($BH$5:$BH805,"&gt;=2")&gt;1,CQ804,BJ805)</f>
        <v>0</v>
      </c>
      <c r="CR805" s="4">
        <f>IF(COUNTIF($BH$5:$BH805,"&gt;=2")&gt;1,CR804,BK805)</f>
        <v>0</v>
      </c>
      <c r="CS805" s="4">
        <f>IF(COUNTIF($BN$5:$BN805,"&gt;=2")&gt;1,CS804,BL805)</f>
        <v>7</v>
      </c>
      <c r="CT805" s="4">
        <f>IF(COUNTIF($BN$5:$BN805,"&gt;=2")&gt;1,CT804,BM805)</f>
        <v>4.8999999999999995</v>
      </c>
      <c r="CU805" s="4">
        <f>IF(COUNTIF($BN$5:$BN805,"&gt;=2")&gt;1,CU804,BN805)</f>
        <v>2.1</v>
      </c>
      <c r="CV805" s="4">
        <f>IF(COUNTIF($BN$5:$BN805,"&gt;=2")&gt;1,CV804,BO805)</f>
        <v>0</v>
      </c>
      <c r="CW805" s="4">
        <f>IF(COUNTIF($BN$5:$BN805,"&gt;=2")&gt;1,CW804,BP805)</f>
        <v>0</v>
      </c>
      <c r="CX805" s="4">
        <f>IF(COUNTIF($BT$5:$BT805,"&gt;=2")&gt;1,CX804,BQ805)</f>
        <v>0</v>
      </c>
      <c r="CY805" s="4">
        <f>IF(COUNTIF($BT$5:$BT805,"&gt;=2")&gt;1,CY804,BR805)</f>
        <v>26</v>
      </c>
      <c r="CZ805" s="4">
        <f>IF(COUNTIF($BT$5:$BT805,"&gt;=2")&gt;1,CZ804,BS805)</f>
        <v>11.999999999999996</v>
      </c>
      <c r="DA805" s="4">
        <f>IF(COUNTIF($BT$5:$BT805,"&gt;=2")&gt;1,DA804,BT805)</f>
        <v>2</v>
      </c>
      <c r="DB805" s="4">
        <f>IF(COUNTIF($BT$5:$BT805,"&gt;=2")&gt;1,DB804,BU805)</f>
        <v>0</v>
      </c>
      <c r="DC805" s="4">
        <f>IF(COUNTIF($BZ$5:$BZ805,"&gt;=2")&gt;1,DC804,BV805)</f>
        <v>0</v>
      </c>
      <c r="DD805" s="4">
        <f>IF(COUNTIF($BZ$5:$BZ805,"&gt;=2")&gt;1,DD804,BW805)</f>
        <v>0</v>
      </c>
      <c r="DE805" s="4">
        <f>IF(COUNTIF($BZ$5:$BZ805,"&gt;=2")&gt;1,DE804,BX805)</f>
        <v>320</v>
      </c>
      <c r="DF805" s="4">
        <f>IF(COUNTIF($BZ$5:$BZ805,"&gt;=2")&gt;1,DF804,BY805)</f>
        <v>77.999999999999986</v>
      </c>
      <c r="DG805" s="4">
        <f>IF(COUNTIF($BZ$5:$BZ805,"&gt;=2")&gt;1,DG804,BZ805)</f>
        <v>2</v>
      </c>
      <c r="DH805" s="4">
        <f t="shared" si="526"/>
        <v>0</v>
      </c>
      <c r="DI805" s="4">
        <f t="shared" si="527"/>
        <v>0</v>
      </c>
      <c r="DJ805" s="4">
        <f t="shared" si="528"/>
        <v>0</v>
      </c>
      <c r="DK805" s="4">
        <f t="shared" si="529"/>
        <v>331.74</v>
      </c>
      <c r="DL805" s="4">
        <f t="shared" si="530"/>
        <v>10.260000000000009</v>
      </c>
      <c r="DM805" s="4">
        <f t="shared" si="531"/>
        <v>7</v>
      </c>
      <c r="DN805" s="4">
        <f t="shared" si="532"/>
        <v>13.999999999999998</v>
      </c>
      <c r="DO805" s="4">
        <f t="shared" si="533"/>
        <v>40</v>
      </c>
      <c r="DP805" s="4">
        <f t="shared" si="534"/>
        <v>400</v>
      </c>
      <c r="DQ805" s="4">
        <f t="shared" si="535"/>
        <v>342</v>
      </c>
      <c r="DS805" s="4">
        <v>801</v>
      </c>
      <c r="DT805" s="4">
        <f>$CK805+INDEX(节奏总纲!D$4:D$163,基础状态预估!$C$2)</f>
        <v>825.00483399593907</v>
      </c>
      <c r="DU805" s="4">
        <f>$CK805+INDEX(节奏总纲!E$4:E$163,基础状态预估!$C$2)</f>
        <v>819.28268396026408</v>
      </c>
      <c r="DV805" s="4">
        <f>$CK805+INDEX(节奏总纲!F$4:F$163,基础状态预估!$C$2)</f>
        <v>812.39220630709644</v>
      </c>
      <c r="DW805" s="4">
        <f>$CK805+INDEX(节奏总纲!G$4:G$163,基础状态预估!$C$2)</f>
        <v>804.03246816526348</v>
      </c>
      <c r="DX805" s="4">
        <f>$CK805+INDEX(节奏总纲!H$4:H$163,基础状态预估!$C$2)</f>
        <v>793.69453894381218</v>
      </c>
      <c r="DY805" s="4">
        <f t="shared" si="536"/>
        <v>11.899999999999999</v>
      </c>
      <c r="DZ805" s="4">
        <f t="shared" si="537"/>
        <v>33</v>
      </c>
      <c r="EA805" s="4">
        <f t="shared" si="538"/>
        <v>334.1</v>
      </c>
      <c r="EB805" s="4">
        <f t="shared" si="539"/>
        <v>411.74</v>
      </c>
      <c r="EC805" s="4">
        <f t="shared" si="540"/>
        <v>12.260000000000009</v>
      </c>
    </row>
    <row r="806" spans="58:133" x14ac:dyDescent="0.15">
      <c r="BF806" s="4">
        <v>802</v>
      </c>
      <c r="BG806" s="4">
        <f t="shared" si="522"/>
        <v>561.4</v>
      </c>
      <c r="BH806" s="4">
        <f t="shared" si="523"/>
        <v>240.6</v>
      </c>
      <c r="BL806" s="4">
        <f t="shared" si="511"/>
        <v>398</v>
      </c>
      <c r="BM806" s="4">
        <f t="shared" si="512"/>
        <v>278.59999999999997</v>
      </c>
      <c r="BN806" s="4">
        <f t="shared" si="513"/>
        <v>119.39999999999999</v>
      </c>
      <c r="BR806" s="4">
        <f t="shared" si="514"/>
        <v>508.95000000000005</v>
      </c>
      <c r="BS806" s="4">
        <f t="shared" si="515"/>
        <v>234.89999999999995</v>
      </c>
      <c r="BT806" s="4">
        <f t="shared" si="516"/>
        <v>39.150000000000006</v>
      </c>
      <c r="BX806" s="4">
        <f t="shared" si="517"/>
        <v>594.4</v>
      </c>
      <c r="BY806" s="4">
        <f t="shared" si="518"/>
        <v>144.88499999999996</v>
      </c>
      <c r="BZ806" s="4">
        <f t="shared" si="519"/>
        <v>3.7149999999999999</v>
      </c>
      <c r="CD806" s="4">
        <f t="shared" si="520"/>
        <v>332.71</v>
      </c>
      <c r="CE806" s="4">
        <f t="shared" si="521"/>
        <v>10.29000000000001</v>
      </c>
      <c r="CF806" s="4">
        <f>IF(COUNTIF($BH$5:$BH806,"&gt;=2")&lt;=1,SUM($BG806:$BK806)*C$8,CF805)</f>
        <v>151200</v>
      </c>
      <c r="CG806" s="4">
        <f>IF(COUNTIF($BN$5:$BN806,"&gt;=2")&lt;=1,SUM($BL806:$BP806)*D$8,CG805)</f>
        <v>604799.99999999988</v>
      </c>
      <c r="CH806" s="4">
        <f>IF(COUNTIF($BT$5:$BT806,"&gt;=2")&lt;=1,SUM($BQ806:$BU806)*E$8,CH805)</f>
        <v>2592000</v>
      </c>
      <c r="CI806" s="4">
        <f>IF(COUNTIF($BZ$5:$BZ806,"&gt;=2")&lt;=1,SUM($BV806:$BZ806)*F$8,CI805)</f>
        <v>34560000</v>
      </c>
      <c r="CJ806" s="4">
        <f t="shared" si="524"/>
        <v>29635200</v>
      </c>
      <c r="CK806" s="4">
        <f t="shared" si="525"/>
        <v>781.75</v>
      </c>
      <c r="CM806" s="4">
        <v>802</v>
      </c>
      <c r="CN806" s="4">
        <f>IF(COUNTIF($BH$5:$BH806,"&gt;=2")&gt;1,CN805,BG806)</f>
        <v>4.8999999999999995</v>
      </c>
      <c r="CO806" s="4">
        <f>IF(COUNTIF($BH$5:$BH806,"&gt;=2")&gt;1,CO805,BH806)</f>
        <v>2.1</v>
      </c>
      <c r="CP806" s="4">
        <f>IF(COUNTIF($BH$5:$BH806,"&gt;=2")&gt;1,CP805,BI806)</f>
        <v>0</v>
      </c>
      <c r="CQ806" s="4">
        <f>IF(COUNTIF($BH$5:$BH806,"&gt;=2")&gt;1,CQ805,BJ806)</f>
        <v>0</v>
      </c>
      <c r="CR806" s="4">
        <f>IF(COUNTIF($BH$5:$BH806,"&gt;=2")&gt;1,CR805,BK806)</f>
        <v>0</v>
      </c>
      <c r="CS806" s="4">
        <f>IF(COUNTIF($BN$5:$BN806,"&gt;=2")&gt;1,CS805,BL806)</f>
        <v>7</v>
      </c>
      <c r="CT806" s="4">
        <f>IF(COUNTIF($BN$5:$BN806,"&gt;=2")&gt;1,CT805,BM806)</f>
        <v>4.8999999999999995</v>
      </c>
      <c r="CU806" s="4">
        <f>IF(COUNTIF($BN$5:$BN806,"&gt;=2")&gt;1,CU805,BN806)</f>
        <v>2.1</v>
      </c>
      <c r="CV806" s="4">
        <f>IF(COUNTIF($BN$5:$BN806,"&gt;=2")&gt;1,CV805,BO806)</f>
        <v>0</v>
      </c>
      <c r="CW806" s="4">
        <f>IF(COUNTIF($BN$5:$BN806,"&gt;=2")&gt;1,CW805,BP806)</f>
        <v>0</v>
      </c>
      <c r="CX806" s="4">
        <f>IF(COUNTIF($BT$5:$BT806,"&gt;=2")&gt;1,CX805,BQ806)</f>
        <v>0</v>
      </c>
      <c r="CY806" s="4">
        <f>IF(COUNTIF($BT$5:$BT806,"&gt;=2")&gt;1,CY805,BR806)</f>
        <v>26</v>
      </c>
      <c r="CZ806" s="4">
        <f>IF(COUNTIF($BT$5:$BT806,"&gt;=2")&gt;1,CZ805,BS806)</f>
        <v>11.999999999999996</v>
      </c>
      <c r="DA806" s="4">
        <f>IF(COUNTIF($BT$5:$BT806,"&gt;=2")&gt;1,DA805,BT806)</f>
        <v>2</v>
      </c>
      <c r="DB806" s="4">
        <f>IF(COUNTIF($BT$5:$BT806,"&gt;=2")&gt;1,DB805,BU806)</f>
        <v>0</v>
      </c>
      <c r="DC806" s="4">
        <f>IF(COUNTIF($BZ$5:$BZ806,"&gt;=2")&gt;1,DC805,BV806)</f>
        <v>0</v>
      </c>
      <c r="DD806" s="4">
        <f>IF(COUNTIF($BZ$5:$BZ806,"&gt;=2")&gt;1,DD805,BW806)</f>
        <v>0</v>
      </c>
      <c r="DE806" s="4">
        <f>IF(COUNTIF($BZ$5:$BZ806,"&gt;=2")&gt;1,DE805,BX806)</f>
        <v>320</v>
      </c>
      <c r="DF806" s="4">
        <f>IF(COUNTIF($BZ$5:$BZ806,"&gt;=2")&gt;1,DF805,BY806)</f>
        <v>77.999999999999986</v>
      </c>
      <c r="DG806" s="4">
        <f>IF(COUNTIF($BZ$5:$BZ806,"&gt;=2")&gt;1,DG805,BZ806)</f>
        <v>2</v>
      </c>
      <c r="DH806" s="4">
        <f t="shared" si="526"/>
        <v>0</v>
      </c>
      <c r="DI806" s="4">
        <f t="shared" si="527"/>
        <v>0</v>
      </c>
      <c r="DJ806" s="4">
        <f t="shared" si="528"/>
        <v>0</v>
      </c>
      <c r="DK806" s="4">
        <f t="shared" si="529"/>
        <v>332.71</v>
      </c>
      <c r="DL806" s="4">
        <f t="shared" si="530"/>
        <v>10.29000000000001</v>
      </c>
      <c r="DM806" s="4">
        <f t="shared" si="531"/>
        <v>7</v>
      </c>
      <c r="DN806" s="4">
        <f t="shared" si="532"/>
        <v>13.999999999999998</v>
      </c>
      <c r="DO806" s="4">
        <f t="shared" si="533"/>
        <v>40</v>
      </c>
      <c r="DP806" s="4">
        <f t="shared" si="534"/>
        <v>400</v>
      </c>
      <c r="DQ806" s="4">
        <f t="shared" si="535"/>
        <v>343</v>
      </c>
      <c r="DS806" s="4">
        <v>802</v>
      </c>
      <c r="DT806" s="4">
        <f>$CK806+INDEX(节奏总纲!D$4:D$163,基础状态预估!$C$2)</f>
        <v>826.00483399593907</v>
      </c>
      <c r="DU806" s="4">
        <f>$CK806+INDEX(节奏总纲!E$4:E$163,基础状态预估!$C$2)</f>
        <v>820.28268396026408</v>
      </c>
      <c r="DV806" s="4">
        <f>$CK806+INDEX(节奏总纲!F$4:F$163,基础状态预估!$C$2)</f>
        <v>813.39220630709644</v>
      </c>
      <c r="DW806" s="4">
        <f>$CK806+INDEX(节奏总纲!G$4:G$163,基础状态预估!$C$2)</f>
        <v>805.03246816526348</v>
      </c>
      <c r="DX806" s="4">
        <f>$CK806+INDEX(节奏总纲!H$4:H$163,基础状态预估!$C$2)</f>
        <v>794.69453894381218</v>
      </c>
      <c r="DY806" s="4">
        <f t="shared" si="536"/>
        <v>11.899999999999999</v>
      </c>
      <c r="DZ806" s="4">
        <f t="shared" si="537"/>
        <v>33</v>
      </c>
      <c r="EA806" s="4">
        <f t="shared" si="538"/>
        <v>334.1</v>
      </c>
      <c r="EB806" s="4">
        <f t="shared" si="539"/>
        <v>412.71</v>
      </c>
      <c r="EC806" s="4">
        <f t="shared" si="540"/>
        <v>12.29000000000001</v>
      </c>
    </row>
    <row r="807" spans="58:133" x14ac:dyDescent="0.15">
      <c r="BF807" s="4">
        <v>803</v>
      </c>
      <c r="BG807" s="4">
        <f t="shared" si="522"/>
        <v>562.09999999999991</v>
      </c>
      <c r="BH807" s="4">
        <f t="shared" si="523"/>
        <v>240.89999999999998</v>
      </c>
      <c r="BL807" s="4">
        <f t="shared" si="511"/>
        <v>398.5</v>
      </c>
      <c r="BM807" s="4">
        <f t="shared" si="512"/>
        <v>278.95</v>
      </c>
      <c r="BN807" s="4">
        <f t="shared" si="513"/>
        <v>119.55</v>
      </c>
      <c r="BR807" s="4">
        <f t="shared" si="514"/>
        <v>509.6</v>
      </c>
      <c r="BS807" s="4">
        <f t="shared" si="515"/>
        <v>235.19999999999996</v>
      </c>
      <c r="BT807" s="4">
        <f t="shared" si="516"/>
        <v>39.200000000000003</v>
      </c>
      <c r="BX807" s="4">
        <f t="shared" si="517"/>
        <v>595.20000000000005</v>
      </c>
      <c r="BY807" s="4">
        <f t="shared" si="518"/>
        <v>145.07999999999996</v>
      </c>
      <c r="BZ807" s="4">
        <f t="shared" si="519"/>
        <v>3.72</v>
      </c>
      <c r="CD807" s="4">
        <f t="shared" si="520"/>
        <v>333.68</v>
      </c>
      <c r="CE807" s="4">
        <f t="shared" si="521"/>
        <v>10.320000000000009</v>
      </c>
      <c r="CF807" s="4">
        <f>IF(COUNTIF($BH$5:$BH807,"&gt;=2")&lt;=1,SUM($BG807:$BK807)*C$8,CF806)</f>
        <v>151200</v>
      </c>
      <c r="CG807" s="4">
        <f>IF(COUNTIF($BN$5:$BN807,"&gt;=2")&lt;=1,SUM($BL807:$BP807)*D$8,CG806)</f>
        <v>604799.99999999988</v>
      </c>
      <c r="CH807" s="4">
        <f>IF(COUNTIF($BT$5:$BT807,"&gt;=2")&lt;=1,SUM($BQ807:$BU807)*E$8,CH806)</f>
        <v>2592000</v>
      </c>
      <c r="CI807" s="4">
        <f>IF(COUNTIF($BZ$5:$BZ807,"&gt;=2")&lt;=1,SUM($BV807:$BZ807)*F$8,CI806)</f>
        <v>34560000</v>
      </c>
      <c r="CJ807" s="4">
        <f t="shared" si="524"/>
        <v>29721600</v>
      </c>
      <c r="CK807" s="4">
        <f t="shared" si="525"/>
        <v>782.75</v>
      </c>
      <c r="CM807" s="4">
        <v>803</v>
      </c>
      <c r="CN807" s="4">
        <f>IF(COUNTIF($BH$5:$BH807,"&gt;=2")&gt;1,CN806,BG807)</f>
        <v>4.8999999999999995</v>
      </c>
      <c r="CO807" s="4">
        <f>IF(COUNTIF($BH$5:$BH807,"&gt;=2")&gt;1,CO806,BH807)</f>
        <v>2.1</v>
      </c>
      <c r="CP807" s="4">
        <f>IF(COUNTIF($BH$5:$BH807,"&gt;=2")&gt;1,CP806,BI807)</f>
        <v>0</v>
      </c>
      <c r="CQ807" s="4">
        <f>IF(COUNTIF($BH$5:$BH807,"&gt;=2")&gt;1,CQ806,BJ807)</f>
        <v>0</v>
      </c>
      <c r="CR807" s="4">
        <f>IF(COUNTIF($BH$5:$BH807,"&gt;=2")&gt;1,CR806,BK807)</f>
        <v>0</v>
      </c>
      <c r="CS807" s="4">
        <f>IF(COUNTIF($BN$5:$BN807,"&gt;=2")&gt;1,CS806,BL807)</f>
        <v>7</v>
      </c>
      <c r="CT807" s="4">
        <f>IF(COUNTIF($BN$5:$BN807,"&gt;=2")&gt;1,CT806,BM807)</f>
        <v>4.8999999999999995</v>
      </c>
      <c r="CU807" s="4">
        <f>IF(COUNTIF($BN$5:$BN807,"&gt;=2")&gt;1,CU806,BN807)</f>
        <v>2.1</v>
      </c>
      <c r="CV807" s="4">
        <f>IF(COUNTIF($BN$5:$BN807,"&gt;=2")&gt;1,CV806,BO807)</f>
        <v>0</v>
      </c>
      <c r="CW807" s="4">
        <f>IF(COUNTIF($BN$5:$BN807,"&gt;=2")&gt;1,CW806,BP807)</f>
        <v>0</v>
      </c>
      <c r="CX807" s="4">
        <f>IF(COUNTIF($BT$5:$BT807,"&gt;=2")&gt;1,CX806,BQ807)</f>
        <v>0</v>
      </c>
      <c r="CY807" s="4">
        <f>IF(COUNTIF($BT$5:$BT807,"&gt;=2")&gt;1,CY806,BR807)</f>
        <v>26</v>
      </c>
      <c r="CZ807" s="4">
        <f>IF(COUNTIF($BT$5:$BT807,"&gt;=2")&gt;1,CZ806,BS807)</f>
        <v>11.999999999999996</v>
      </c>
      <c r="DA807" s="4">
        <f>IF(COUNTIF($BT$5:$BT807,"&gt;=2")&gt;1,DA806,BT807)</f>
        <v>2</v>
      </c>
      <c r="DB807" s="4">
        <f>IF(COUNTIF($BT$5:$BT807,"&gt;=2")&gt;1,DB806,BU807)</f>
        <v>0</v>
      </c>
      <c r="DC807" s="4">
        <f>IF(COUNTIF($BZ$5:$BZ807,"&gt;=2")&gt;1,DC806,BV807)</f>
        <v>0</v>
      </c>
      <c r="DD807" s="4">
        <f>IF(COUNTIF($BZ$5:$BZ807,"&gt;=2")&gt;1,DD806,BW807)</f>
        <v>0</v>
      </c>
      <c r="DE807" s="4">
        <f>IF(COUNTIF($BZ$5:$BZ807,"&gt;=2")&gt;1,DE806,BX807)</f>
        <v>320</v>
      </c>
      <c r="DF807" s="4">
        <f>IF(COUNTIF($BZ$5:$BZ807,"&gt;=2")&gt;1,DF806,BY807)</f>
        <v>77.999999999999986</v>
      </c>
      <c r="DG807" s="4">
        <f>IF(COUNTIF($BZ$5:$BZ807,"&gt;=2")&gt;1,DG806,BZ807)</f>
        <v>2</v>
      </c>
      <c r="DH807" s="4">
        <f t="shared" si="526"/>
        <v>0</v>
      </c>
      <c r="DI807" s="4">
        <f t="shared" si="527"/>
        <v>0</v>
      </c>
      <c r="DJ807" s="4">
        <f t="shared" si="528"/>
        <v>0</v>
      </c>
      <c r="DK807" s="4">
        <f t="shared" si="529"/>
        <v>333.68</v>
      </c>
      <c r="DL807" s="4">
        <f t="shared" si="530"/>
        <v>10.320000000000009</v>
      </c>
      <c r="DM807" s="4">
        <f t="shared" si="531"/>
        <v>7</v>
      </c>
      <c r="DN807" s="4">
        <f t="shared" si="532"/>
        <v>13.999999999999998</v>
      </c>
      <c r="DO807" s="4">
        <f t="shared" si="533"/>
        <v>40</v>
      </c>
      <c r="DP807" s="4">
        <f t="shared" si="534"/>
        <v>400</v>
      </c>
      <c r="DQ807" s="4">
        <f t="shared" si="535"/>
        <v>344</v>
      </c>
      <c r="DS807" s="4">
        <v>803</v>
      </c>
      <c r="DT807" s="4">
        <f>$CK807+INDEX(节奏总纲!D$4:D$163,基础状态预估!$C$2)</f>
        <v>827.00483399593907</v>
      </c>
      <c r="DU807" s="4">
        <f>$CK807+INDEX(节奏总纲!E$4:E$163,基础状态预估!$C$2)</f>
        <v>821.28268396026408</v>
      </c>
      <c r="DV807" s="4">
        <f>$CK807+INDEX(节奏总纲!F$4:F$163,基础状态预估!$C$2)</f>
        <v>814.39220630709644</v>
      </c>
      <c r="DW807" s="4">
        <f>$CK807+INDEX(节奏总纲!G$4:G$163,基础状态预估!$C$2)</f>
        <v>806.03246816526348</v>
      </c>
      <c r="DX807" s="4">
        <f>$CK807+INDEX(节奏总纲!H$4:H$163,基础状态预估!$C$2)</f>
        <v>795.69453894381218</v>
      </c>
      <c r="DY807" s="4">
        <f t="shared" si="536"/>
        <v>11.899999999999999</v>
      </c>
      <c r="DZ807" s="4">
        <f t="shared" si="537"/>
        <v>33</v>
      </c>
      <c r="EA807" s="4">
        <f t="shared" si="538"/>
        <v>334.1</v>
      </c>
      <c r="EB807" s="4">
        <f t="shared" si="539"/>
        <v>413.68</v>
      </c>
      <c r="EC807" s="4">
        <f t="shared" si="540"/>
        <v>12.320000000000009</v>
      </c>
    </row>
    <row r="808" spans="58:133" x14ac:dyDescent="0.15">
      <c r="BF808" s="4">
        <v>804</v>
      </c>
      <c r="BG808" s="4">
        <f t="shared" si="522"/>
        <v>562.79999999999995</v>
      </c>
      <c r="BH808" s="4">
        <f t="shared" si="523"/>
        <v>241.2</v>
      </c>
      <c r="BL808" s="4">
        <f t="shared" si="511"/>
        <v>399</v>
      </c>
      <c r="BM808" s="4">
        <f t="shared" si="512"/>
        <v>279.29999999999995</v>
      </c>
      <c r="BN808" s="4">
        <f t="shared" si="513"/>
        <v>119.69999999999999</v>
      </c>
      <c r="BR808" s="4">
        <f t="shared" si="514"/>
        <v>510.25</v>
      </c>
      <c r="BS808" s="4">
        <f t="shared" si="515"/>
        <v>235.49999999999994</v>
      </c>
      <c r="BT808" s="4">
        <f t="shared" si="516"/>
        <v>39.25</v>
      </c>
      <c r="BX808" s="4">
        <f t="shared" si="517"/>
        <v>596</v>
      </c>
      <c r="BY808" s="4">
        <f t="shared" si="518"/>
        <v>145.27499999999998</v>
      </c>
      <c r="BZ808" s="4">
        <f t="shared" si="519"/>
        <v>3.7250000000000001</v>
      </c>
      <c r="CD808" s="4">
        <f t="shared" si="520"/>
        <v>334.65</v>
      </c>
      <c r="CE808" s="4">
        <f t="shared" si="521"/>
        <v>10.350000000000009</v>
      </c>
      <c r="CF808" s="4">
        <f>IF(COUNTIF($BH$5:$BH808,"&gt;=2")&lt;=1,SUM($BG808:$BK808)*C$8,CF807)</f>
        <v>151200</v>
      </c>
      <c r="CG808" s="4">
        <f>IF(COUNTIF($BN$5:$BN808,"&gt;=2")&lt;=1,SUM($BL808:$BP808)*D$8,CG807)</f>
        <v>604799.99999999988</v>
      </c>
      <c r="CH808" s="4">
        <f>IF(COUNTIF($BT$5:$BT808,"&gt;=2")&lt;=1,SUM($BQ808:$BU808)*E$8,CH807)</f>
        <v>2592000</v>
      </c>
      <c r="CI808" s="4">
        <f>IF(COUNTIF($BZ$5:$BZ808,"&gt;=2")&lt;=1,SUM($BV808:$BZ808)*F$8,CI807)</f>
        <v>34560000</v>
      </c>
      <c r="CJ808" s="4">
        <f t="shared" si="524"/>
        <v>29808000</v>
      </c>
      <c r="CK808" s="4">
        <f t="shared" si="525"/>
        <v>783.75</v>
      </c>
      <c r="CM808" s="4">
        <v>804</v>
      </c>
      <c r="CN808" s="4">
        <f>IF(COUNTIF($BH$5:$BH808,"&gt;=2")&gt;1,CN807,BG808)</f>
        <v>4.8999999999999995</v>
      </c>
      <c r="CO808" s="4">
        <f>IF(COUNTIF($BH$5:$BH808,"&gt;=2")&gt;1,CO807,BH808)</f>
        <v>2.1</v>
      </c>
      <c r="CP808" s="4">
        <f>IF(COUNTIF($BH$5:$BH808,"&gt;=2")&gt;1,CP807,BI808)</f>
        <v>0</v>
      </c>
      <c r="CQ808" s="4">
        <f>IF(COUNTIF($BH$5:$BH808,"&gt;=2")&gt;1,CQ807,BJ808)</f>
        <v>0</v>
      </c>
      <c r="CR808" s="4">
        <f>IF(COUNTIF($BH$5:$BH808,"&gt;=2")&gt;1,CR807,BK808)</f>
        <v>0</v>
      </c>
      <c r="CS808" s="4">
        <f>IF(COUNTIF($BN$5:$BN808,"&gt;=2")&gt;1,CS807,BL808)</f>
        <v>7</v>
      </c>
      <c r="CT808" s="4">
        <f>IF(COUNTIF($BN$5:$BN808,"&gt;=2")&gt;1,CT807,BM808)</f>
        <v>4.8999999999999995</v>
      </c>
      <c r="CU808" s="4">
        <f>IF(COUNTIF($BN$5:$BN808,"&gt;=2")&gt;1,CU807,BN808)</f>
        <v>2.1</v>
      </c>
      <c r="CV808" s="4">
        <f>IF(COUNTIF($BN$5:$BN808,"&gt;=2")&gt;1,CV807,BO808)</f>
        <v>0</v>
      </c>
      <c r="CW808" s="4">
        <f>IF(COUNTIF($BN$5:$BN808,"&gt;=2")&gt;1,CW807,BP808)</f>
        <v>0</v>
      </c>
      <c r="CX808" s="4">
        <f>IF(COUNTIF($BT$5:$BT808,"&gt;=2")&gt;1,CX807,BQ808)</f>
        <v>0</v>
      </c>
      <c r="CY808" s="4">
        <f>IF(COUNTIF($BT$5:$BT808,"&gt;=2")&gt;1,CY807,BR808)</f>
        <v>26</v>
      </c>
      <c r="CZ808" s="4">
        <f>IF(COUNTIF($BT$5:$BT808,"&gt;=2")&gt;1,CZ807,BS808)</f>
        <v>11.999999999999996</v>
      </c>
      <c r="DA808" s="4">
        <f>IF(COUNTIF($BT$5:$BT808,"&gt;=2")&gt;1,DA807,BT808)</f>
        <v>2</v>
      </c>
      <c r="DB808" s="4">
        <f>IF(COUNTIF($BT$5:$BT808,"&gt;=2")&gt;1,DB807,BU808)</f>
        <v>0</v>
      </c>
      <c r="DC808" s="4">
        <f>IF(COUNTIF($BZ$5:$BZ808,"&gt;=2")&gt;1,DC807,BV808)</f>
        <v>0</v>
      </c>
      <c r="DD808" s="4">
        <f>IF(COUNTIF($BZ$5:$BZ808,"&gt;=2")&gt;1,DD807,BW808)</f>
        <v>0</v>
      </c>
      <c r="DE808" s="4">
        <f>IF(COUNTIF($BZ$5:$BZ808,"&gt;=2")&gt;1,DE807,BX808)</f>
        <v>320</v>
      </c>
      <c r="DF808" s="4">
        <f>IF(COUNTIF($BZ$5:$BZ808,"&gt;=2")&gt;1,DF807,BY808)</f>
        <v>77.999999999999986</v>
      </c>
      <c r="DG808" s="4">
        <f>IF(COUNTIF($BZ$5:$BZ808,"&gt;=2")&gt;1,DG807,BZ808)</f>
        <v>2</v>
      </c>
      <c r="DH808" s="4">
        <f t="shared" si="526"/>
        <v>0</v>
      </c>
      <c r="DI808" s="4">
        <f t="shared" si="527"/>
        <v>0</v>
      </c>
      <c r="DJ808" s="4">
        <f t="shared" si="528"/>
        <v>0</v>
      </c>
      <c r="DK808" s="4">
        <f t="shared" si="529"/>
        <v>334.65</v>
      </c>
      <c r="DL808" s="4">
        <f t="shared" si="530"/>
        <v>10.350000000000009</v>
      </c>
      <c r="DM808" s="4">
        <f t="shared" si="531"/>
        <v>7</v>
      </c>
      <c r="DN808" s="4">
        <f t="shared" si="532"/>
        <v>13.999999999999998</v>
      </c>
      <c r="DO808" s="4">
        <f t="shared" si="533"/>
        <v>40</v>
      </c>
      <c r="DP808" s="4">
        <f t="shared" si="534"/>
        <v>400</v>
      </c>
      <c r="DQ808" s="4">
        <f t="shared" si="535"/>
        <v>345</v>
      </c>
      <c r="DS808" s="4">
        <v>804</v>
      </c>
      <c r="DT808" s="4">
        <f>$CK808+INDEX(节奏总纲!D$4:D$163,基础状态预估!$C$2)</f>
        <v>828.00483399593907</v>
      </c>
      <c r="DU808" s="4">
        <f>$CK808+INDEX(节奏总纲!E$4:E$163,基础状态预估!$C$2)</f>
        <v>822.28268396026408</v>
      </c>
      <c r="DV808" s="4">
        <f>$CK808+INDEX(节奏总纲!F$4:F$163,基础状态预估!$C$2)</f>
        <v>815.39220630709644</v>
      </c>
      <c r="DW808" s="4">
        <f>$CK808+INDEX(节奏总纲!G$4:G$163,基础状态预估!$C$2)</f>
        <v>807.03246816526348</v>
      </c>
      <c r="DX808" s="4">
        <f>$CK808+INDEX(节奏总纲!H$4:H$163,基础状态预估!$C$2)</f>
        <v>796.69453894381218</v>
      </c>
      <c r="DY808" s="4">
        <f t="shared" si="536"/>
        <v>11.899999999999999</v>
      </c>
      <c r="DZ808" s="4">
        <f t="shared" si="537"/>
        <v>33</v>
      </c>
      <c r="EA808" s="4">
        <f t="shared" si="538"/>
        <v>334.1</v>
      </c>
      <c r="EB808" s="4">
        <f t="shared" si="539"/>
        <v>414.65</v>
      </c>
      <c r="EC808" s="4">
        <f t="shared" si="540"/>
        <v>12.350000000000009</v>
      </c>
    </row>
    <row r="809" spans="58:133" x14ac:dyDescent="0.15">
      <c r="BF809" s="4">
        <v>805</v>
      </c>
      <c r="BG809" s="4">
        <f t="shared" si="522"/>
        <v>563.5</v>
      </c>
      <c r="BH809" s="4">
        <f t="shared" si="523"/>
        <v>241.5</v>
      </c>
      <c r="BL809" s="4">
        <f t="shared" si="511"/>
        <v>399.5</v>
      </c>
      <c r="BM809" s="4">
        <f t="shared" si="512"/>
        <v>279.64999999999998</v>
      </c>
      <c r="BN809" s="4">
        <f t="shared" si="513"/>
        <v>119.85</v>
      </c>
      <c r="BR809" s="4">
        <f t="shared" si="514"/>
        <v>510.90000000000003</v>
      </c>
      <c r="BS809" s="4">
        <f t="shared" si="515"/>
        <v>235.79999999999995</v>
      </c>
      <c r="BT809" s="4">
        <f t="shared" si="516"/>
        <v>39.300000000000004</v>
      </c>
      <c r="BX809" s="4">
        <f t="shared" si="517"/>
        <v>596.80000000000007</v>
      </c>
      <c r="BY809" s="4">
        <f t="shared" si="518"/>
        <v>145.46999999999997</v>
      </c>
      <c r="BZ809" s="4">
        <f t="shared" si="519"/>
        <v>3.73</v>
      </c>
      <c r="CD809" s="4">
        <f t="shared" si="520"/>
        <v>335.62</v>
      </c>
      <c r="CE809" s="4">
        <f t="shared" si="521"/>
        <v>10.38000000000001</v>
      </c>
      <c r="CF809" s="4">
        <f>IF(COUNTIF($BH$5:$BH809,"&gt;=2")&lt;=1,SUM($BG809:$BK809)*C$8,CF808)</f>
        <v>151200</v>
      </c>
      <c r="CG809" s="4">
        <f>IF(COUNTIF($BN$5:$BN809,"&gt;=2")&lt;=1,SUM($BL809:$BP809)*D$8,CG808)</f>
        <v>604799.99999999988</v>
      </c>
      <c r="CH809" s="4">
        <f>IF(COUNTIF($BT$5:$BT809,"&gt;=2")&lt;=1,SUM($BQ809:$BU809)*E$8,CH808)</f>
        <v>2592000</v>
      </c>
      <c r="CI809" s="4">
        <f>IF(COUNTIF($BZ$5:$BZ809,"&gt;=2")&lt;=1,SUM($BV809:$BZ809)*F$8,CI808)</f>
        <v>34560000</v>
      </c>
      <c r="CJ809" s="4">
        <f t="shared" si="524"/>
        <v>29894400</v>
      </c>
      <c r="CK809" s="4">
        <f t="shared" si="525"/>
        <v>784.75</v>
      </c>
      <c r="CM809" s="4">
        <v>805</v>
      </c>
      <c r="CN809" s="4">
        <f>IF(COUNTIF($BH$5:$BH809,"&gt;=2")&gt;1,CN808,BG809)</f>
        <v>4.8999999999999995</v>
      </c>
      <c r="CO809" s="4">
        <f>IF(COUNTIF($BH$5:$BH809,"&gt;=2")&gt;1,CO808,BH809)</f>
        <v>2.1</v>
      </c>
      <c r="CP809" s="4">
        <f>IF(COUNTIF($BH$5:$BH809,"&gt;=2")&gt;1,CP808,BI809)</f>
        <v>0</v>
      </c>
      <c r="CQ809" s="4">
        <f>IF(COUNTIF($BH$5:$BH809,"&gt;=2")&gt;1,CQ808,BJ809)</f>
        <v>0</v>
      </c>
      <c r="CR809" s="4">
        <f>IF(COUNTIF($BH$5:$BH809,"&gt;=2")&gt;1,CR808,BK809)</f>
        <v>0</v>
      </c>
      <c r="CS809" s="4">
        <f>IF(COUNTIF($BN$5:$BN809,"&gt;=2")&gt;1,CS808,BL809)</f>
        <v>7</v>
      </c>
      <c r="CT809" s="4">
        <f>IF(COUNTIF($BN$5:$BN809,"&gt;=2")&gt;1,CT808,BM809)</f>
        <v>4.8999999999999995</v>
      </c>
      <c r="CU809" s="4">
        <f>IF(COUNTIF($BN$5:$BN809,"&gt;=2")&gt;1,CU808,BN809)</f>
        <v>2.1</v>
      </c>
      <c r="CV809" s="4">
        <f>IF(COUNTIF($BN$5:$BN809,"&gt;=2")&gt;1,CV808,BO809)</f>
        <v>0</v>
      </c>
      <c r="CW809" s="4">
        <f>IF(COUNTIF($BN$5:$BN809,"&gt;=2")&gt;1,CW808,BP809)</f>
        <v>0</v>
      </c>
      <c r="CX809" s="4">
        <f>IF(COUNTIF($BT$5:$BT809,"&gt;=2")&gt;1,CX808,BQ809)</f>
        <v>0</v>
      </c>
      <c r="CY809" s="4">
        <f>IF(COUNTIF($BT$5:$BT809,"&gt;=2")&gt;1,CY808,BR809)</f>
        <v>26</v>
      </c>
      <c r="CZ809" s="4">
        <f>IF(COUNTIF($BT$5:$BT809,"&gt;=2")&gt;1,CZ808,BS809)</f>
        <v>11.999999999999996</v>
      </c>
      <c r="DA809" s="4">
        <f>IF(COUNTIF($BT$5:$BT809,"&gt;=2")&gt;1,DA808,BT809)</f>
        <v>2</v>
      </c>
      <c r="DB809" s="4">
        <f>IF(COUNTIF($BT$5:$BT809,"&gt;=2")&gt;1,DB808,BU809)</f>
        <v>0</v>
      </c>
      <c r="DC809" s="4">
        <f>IF(COUNTIF($BZ$5:$BZ809,"&gt;=2")&gt;1,DC808,BV809)</f>
        <v>0</v>
      </c>
      <c r="DD809" s="4">
        <f>IF(COUNTIF($BZ$5:$BZ809,"&gt;=2")&gt;1,DD808,BW809)</f>
        <v>0</v>
      </c>
      <c r="DE809" s="4">
        <f>IF(COUNTIF($BZ$5:$BZ809,"&gt;=2")&gt;1,DE808,BX809)</f>
        <v>320</v>
      </c>
      <c r="DF809" s="4">
        <f>IF(COUNTIF($BZ$5:$BZ809,"&gt;=2")&gt;1,DF808,BY809)</f>
        <v>77.999999999999986</v>
      </c>
      <c r="DG809" s="4">
        <f>IF(COUNTIF($BZ$5:$BZ809,"&gt;=2")&gt;1,DG808,BZ809)</f>
        <v>2</v>
      </c>
      <c r="DH809" s="4">
        <f t="shared" si="526"/>
        <v>0</v>
      </c>
      <c r="DI809" s="4">
        <f t="shared" si="527"/>
        <v>0</v>
      </c>
      <c r="DJ809" s="4">
        <f t="shared" si="528"/>
        <v>0</v>
      </c>
      <c r="DK809" s="4">
        <f t="shared" si="529"/>
        <v>335.62</v>
      </c>
      <c r="DL809" s="4">
        <f t="shared" si="530"/>
        <v>10.38000000000001</v>
      </c>
      <c r="DM809" s="4">
        <f t="shared" si="531"/>
        <v>7</v>
      </c>
      <c r="DN809" s="4">
        <f t="shared" si="532"/>
        <v>13.999999999999998</v>
      </c>
      <c r="DO809" s="4">
        <f t="shared" si="533"/>
        <v>40</v>
      </c>
      <c r="DP809" s="4">
        <f t="shared" si="534"/>
        <v>400</v>
      </c>
      <c r="DQ809" s="4">
        <f t="shared" si="535"/>
        <v>346</v>
      </c>
      <c r="DS809" s="4">
        <v>805</v>
      </c>
      <c r="DT809" s="4">
        <f>$CK809+INDEX(节奏总纲!D$4:D$163,基础状态预估!$C$2)</f>
        <v>829.00483399593907</v>
      </c>
      <c r="DU809" s="4">
        <f>$CK809+INDEX(节奏总纲!E$4:E$163,基础状态预估!$C$2)</f>
        <v>823.28268396026408</v>
      </c>
      <c r="DV809" s="4">
        <f>$CK809+INDEX(节奏总纲!F$4:F$163,基础状态预估!$C$2)</f>
        <v>816.39220630709644</v>
      </c>
      <c r="DW809" s="4">
        <f>$CK809+INDEX(节奏总纲!G$4:G$163,基础状态预估!$C$2)</f>
        <v>808.03246816526348</v>
      </c>
      <c r="DX809" s="4">
        <f>$CK809+INDEX(节奏总纲!H$4:H$163,基础状态预估!$C$2)</f>
        <v>797.69453894381218</v>
      </c>
      <c r="DY809" s="4">
        <f t="shared" si="536"/>
        <v>11.899999999999999</v>
      </c>
      <c r="DZ809" s="4">
        <f t="shared" si="537"/>
        <v>33</v>
      </c>
      <c r="EA809" s="4">
        <f t="shared" si="538"/>
        <v>334.1</v>
      </c>
      <c r="EB809" s="4">
        <f t="shared" si="539"/>
        <v>415.62</v>
      </c>
      <c r="EC809" s="4">
        <f t="shared" si="540"/>
        <v>12.38000000000001</v>
      </c>
    </row>
    <row r="810" spans="58:133" x14ac:dyDescent="0.15">
      <c r="BF810" s="4">
        <v>806</v>
      </c>
      <c r="BG810" s="4">
        <f t="shared" si="522"/>
        <v>564.19999999999993</v>
      </c>
      <c r="BH810" s="4">
        <f t="shared" si="523"/>
        <v>241.79999999999998</v>
      </c>
      <c r="BL810" s="4">
        <f t="shared" si="511"/>
        <v>400</v>
      </c>
      <c r="BM810" s="4">
        <f t="shared" si="512"/>
        <v>280</v>
      </c>
      <c r="BN810" s="4">
        <f t="shared" si="513"/>
        <v>120</v>
      </c>
      <c r="BR810" s="4">
        <f t="shared" si="514"/>
        <v>511.55</v>
      </c>
      <c r="BS810" s="4">
        <f t="shared" si="515"/>
        <v>236.09999999999994</v>
      </c>
      <c r="BT810" s="4">
        <f t="shared" si="516"/>
        <v>39.35</v>
      </c>
      <c r="BX810" s="4">
        <f t="shared" si="517"/>
        <v>597.6</v>
      </c>
      <c r="BY810" s="4">
        <f t="shared" si="518"/>
        <v>145.66499999999996</v>
      </c>
      <c r="BZ810" s="4">
        <f t="shared" si="519"/>
        <v>3.7349999999999999</v>
      </c>
      <c r="CD810" s="4">
        <f t="shared" si="520"/>
        <v>336.59</v>
      </c>
      <c r="CE810" s="4">
        <f t="shared" si="521"/>
        <v>10.410000000000009</v>
      </c>
      <c r="CF810" s="4">
        <f>IF(COUNTIF($BH$5:$BH810,"&gt;=2")&lt;=1,SUM($BG810:$BK810)*C$8,CF809)</f>
        <v>151200</v>
      </c>
      <c r="CG810" s="4">
        <f>IF(COUNTIF($BN$5:$BN810,"&gt;=2")&lt;=1,SUM($BL810:$BP810)*D$8,CG809)</f>
        <v>604799.99999999988</v>
      </c>
      <c r="CH810" s="4">
        <f>IF(COUNTIF($BT$5:$BT810,"&gt;=2")&lt;=1,SUM($BQ810:$BU810)*E$8,CH809)</f>
        <v>2592000</v>
      </c>
      <c r="CI810" s="4">
        <f>IF(COUNTIF($BZ$5:$BZ810,"&gt;=2")&lt;=1,SUM($BV810:$BZ810)*F$8,CI809)</f>
        <v>34560000</v>
      </c>
      <c r="CJ810" s="4">
        <f t="shared" si="524"/>
        <v>29980800</v>
      </c>
      <c r="CK810" s="4">
        <f t="shared" si="525"/>
        <v>785.75</v>
      </c>
      <c r="CM810" s="4">
        <v>806</v>
      </c>
      <c r="CN810" s="4">
        <f>IF(COUNTIF($BH$5:$BH810,"&gt;=2")&gt;1,CN809,BG810)</f>
        <v>4.8999999999999995</v>
      </c>
      <c r="CO810" s="4">
        <f>IF(COUNTIF($BH$5:$BH810,"&gt;=2")&gt;1,CO809,BH810)</f>
        <v>2.1</v>
      </c>
      <c r="CP810" s="4">
        <f>IF(COUNTIF($BH$5:$BH810,"&gt;=2")&gt;1,CP809,BI810)</f>
        <v>0</v>
      </c>
      <c r="CQ810" s="4">
        <f>IF(COUNTIF($BH$5:$BH810,"&gt;=2")&gt;1,CQ809,BJ810)</f>
        <v>0</v>
      </c>
      <c r="CR810" s="4">
        <f>IF(COUNTIF($BH$5:$BH810,"&gt;=2")&gt;1,CR809,BK810)</f>
        <v>0</v>
      </c>
      <c r="CS810" s="4">
        <f>IF(COUNTIF($BN$5:$BN810,"&gt;=2")&gt;1,CS809,BL810)</f>
        <v>7</v>
      </c>
      <c r="CT810" s="4">
        <f>IF(COUNTIF($BN$5:$BN810,"&gt;=2")&gt;1,CT809,BM810)</f>
        <v>4.8999999999999995</v>
      </c>
      <c r="CU810" s="4">
        <f>IF(COUNTIF($BN$5:$BN810,"&gt;=2")&gt;1,CU809,BN810)</f>
        <v>2.1</v>
      </c>
      <c r="CV810" s="4">
        <f>IF(COUNTIF($BN$5:$BN810,"&gt;=2")&gt;1,CV809,BO810)</f>
        <v>0</v>
      </c>
      <c r="CW810" s="4">
        <f>IF(COUNTIF($BN$5:$BN810,"&gt;=2")&gt;1,CW809,BP810)</f>
        <v>0</v>
      </c>
      <c r="CX810" s="4">
        <f>IF(COUNTIF($BT$5:$BT810,"&gt;=2")&gt;1,CX809,BQ810)</f>
        <v>0</v>
      </c>
      <c r="CY810" s="4">
        <f>IF(COUNTIF($BT$5:$BT810,"&gt;=2")&gt;1,CY809,BR810)</f>
        <v>26</v>
      </c>
      <c r="CZ810" s="4">
        <f>IF(COUNTIF($BT$5:$BT810,"&gt;=2")&gt;1,CZ809,BS810)</f>
        <v>11.999999999999996</v>
      </c>
      <c r="DA810" s="4">
        <f>IF(COUNTIF($BT$5:$BT810,"&gt;=2")&gt;1,DA809,BT810)</f>
        <v>2</v>
      </c>
      <c r="DB810" s="4">
        <f>IF(COUNTIF($BT$5:$BT810,"&gt;=2")&gt;1,DB809,BU810)</f>
        <v>0</v>
      </c>
      <c r="DC810" s="4">
        <f>IF(COUNTIF($BZ$5:$BZ810,"&gt;=2")&gt;1,DC809,BV810)</f>
        <v>0</v>
      </c>
      <c r="DD810" s="4">
        <f>IF(COUNTIF($BZ$5:$BZ810,"&gt;=2")&gt;1,DD809,BW810)</f>
        <v>0</v>
      </c>
      <c r="DE810" s="4">
        <f>IF(COUNTIF($BZ$5:$BZ810,"&gt;=2")&gt;1,DE809,BX810)</f>
        <v>320</v>
      </c>
      <c r="DF810" s="4">
        <f>IF(COUNTIF($BZ$5:$BZ810,"&gt;=2")&gt;1,DF809,BY810)</f>
        <v>77.999999999999986</v>
      </c>
      <c r="DG810" s="4">
        <f>IF(COUNTIF($BZ$5:$BZ810,"&gt;=2")&gt;1,DG809,BZ810)</f>
        <v>2</v>
      </c>
      <c r="DH810" s="4">
        <f t="shared" si="526"/>
        <v>0</v>
      </c>
      <c r="DI810" s="4">
        <f t="shared" si="527"/>
        <v>0</v>
      </c>
      <c r="DJ810" s="4">
        <f t="shared" si="528"/>
        <v>0</v>
      </c>
      <c r="DK810" s="4">
        <f t="shared" si="529"/>
        <v>336.59</v>
      </c>
      <c r="DL810" s="4">
        <f t="shared" si="530"/>
        <v>10.410000000000009</v>
      </c>
      <c r="DM810" s="4">
        <f t="shared" si="531"/>
        <v>7</v>
      </c>
      <c r="DN810" s="4">
        <f t="shared" si="532"/>
        <v>13.999999999999998</v>
      </c>
      <c r="DO810" s="4">
        <f t="shared" si="533"/>
        <v>40</v>
      </c>
      <c r="DP810" s="4">
        <f t="shared" si="534"/>
        <v>400</v>
      </c>
      <c r="DQ810" s="4">
        <f t="shared" si="535"/>
        <v>347</v>
      </c>
      <c r="DS810" s="4">
        <v>806</v>
      </c>
      <c r="DT810" s="4">
        <f>$CK810+INDEX(节奏总纲!D$4:D$163,基础状态预估!$C$2)</f>
        <v>830.00483399593907</v>
      </c>
      <c r="DU810" s="4">
        <f>$CK810+INDEX(节奏总纲!E$4:E$163,基础状态预估!$C$2)</f>
        <v>824.28268396026408</v>
      </c>
      <c r="DV810" s="4">
        <f>$CK810+INDEX(节奏总纲!F$4:F$163,基础状态预估!$C$2)</f>
        <v>817.39220630709644</v>
      </c>
      <c r="DW810" s="4">
        <f>$CK810+INDEX(节奏总纲!G$4:G$163,基础状态预估!$C$2)</f>
        <v>809.03246816526348</v>
      </c>
      <c r="DX810" s="4">
        <f>$CK810+INDEX(节奏总纲!H$4:H$163,基础状态预估!$C$2)</f>
        <v>798.69453894381218</v>
      </c>
      <c r="DY810" s="4">
        <f t="shared" si="536"/>
        <v>11.899999999999999</v>
      </c>
      <c r="DZ810" s="4">
        <f t="shared" si="537"/>
        <v>33</v>
      </c>
      <c r="EA810" s="4">
        <f t="shared" si="538"/>
        <v>334.1</v>
      </c>
      <c r="EB810" s="4">
        <f t="shared" si="539"/>
        <v>416.59</v>
      </c>
      <c r="EC810" s="4">
        <f t="shared" si="540"/>
        <v>12.410000000000009</v>
      </c>
    </row>
    <row r="811" spans="58:133" x14ac:dyDescent="0.15">
      <c r="BF811" s="4">
        <v>807</v>
      </c>
      <c r="BG811" s="4">
        <f t="shared" si="522"/>
        <v>564.9</v>
      </c>
      <c r="BH811" s="4">
        <f t="shared" si="523"/>
        <v>242.1</v>
      </c>
      <c r="BL811" s="4">
        <f t="shared" si="511"/>
        <v>400.5</v>
      </c>
      <c r="BM811" s="4">
        <f t="shared" si="512"/>
        <v>280.34999999999997</v>
      </c>
      <c r="BN811" s="4">
        <f t="shared" si="513"/>
        <v>120.14999999999999</v>
      </c>
      <c r="BR811" s="4">
        <f t="shared" si="514"/>
        <v>512.20000000000005</v>
      </c>
      <c r="BS811" s="4">
        <f t="shared" si="515"/>
        <v>236.39999999999995</v>
      </c>
      <c r="BT811" s="4">
        <f t="shared" si="516"/>
        <v>39.400000000000006</v>
      </c>
      <c r="BX811" s="4">
        <f t="shared" si="517"/>
        <v>598.4</v>
      </c>
      <c r="BY811" s="4">
        <f t="shared" si="518"/>
        <v>145.85999999999996</v>
      </c>
      <c r="BZ811" s="4">
        <f t="shared" si="519"/>
        <v>3.74</v>
      </c>
      <c r="CD811" s="4">
        <f t="shared" si="520"/>
        <v>337.56</v>
      </c>
      <c r="CE811" s="4">
        <f t="shared" si="521"/>
        <v>10.440000000000008</v>
      </c>
      <c r="CF811" s="4">
        <f>IF(COUNTIF($BH$5:$BH811,"&gt;=2")&lt;=1,SUM($BG811:$BK811)*C$8,CF810)</f>
        <v>151200</v>
      </c>
      <c r="CG811" s="4">
        <f>IF(COUNTIF($BN$5:$BN811,"&gt;=2")&lt;=1,SUM($BL811:$BP811)*D$8,CG810)</f>
        <v>604799.99999999988</v>
      </c>
      <c r="CH811" s="4">
        <f>IF(COUNTIF($BT$5:$BT811,"&gt;=2")&lt;=1,SUM($BQ811:$BU811)*E$8,CH810)</f>
        <v>2592000</v>
      </c>
      <c r="CI811" s="4">
        <f>IF(COUNTIF($BZ$5:$BZ811,"&gt;=2")&lt;=1,SUM($BV811:$BZ811)*F$8,CI810)</f>
        <v>34560000</v>
      </c>
      <c r="CJ811" s="4">
        <f t="shared" si="524"/>
        <v>30067200</v>
      </c>
      <c r="CK811" s="4">
        <f t="shared" si="525"/>
        <v>786.75</v>
      </c>
      <c r="CM811" s="4">
        <v>807</v>
      </c>
      <c r="CN811" s="4">
        <f>IF(COUNTIF($BH$5:$BH811,"&gt;=2")&gt;1,CN810,BG811)</f>
        <v>4.8999999999999995</v>
      </c>
      <c r="CO811" s="4">
        <f>IF(COUNTIF($BH$5:$BH811,"&gt;=2")&gt;1,CO810,BH811)</f>
        <v>2.1</v>
      </c>
      <c r="CP811" s="4">
        <f>IF(COUNTIF($BH$5:$BH811,"&gt;=2")&gt;1,CP810,BI811)</f>
        <v>0</v>
      </c>
      <c r="CQ811" s="4">
        <f>IF(COUNTIF($BH$5:$BH811,"&gt;=2")&gt;1,CQ810,BJ811)</f>
        <v>0</v>
      </c>
      <c r="CR811" s="4">
        <f>IF(COUNTIF($BH$5:$BH811,"&gt;=2")&gt;1,CR810,BK811)</f>
        <v>0</v>
      </c>
      <c r="CS811" s="4">
        <f>IF(COUNTIF($BN$5:$BN811,"&gt;=2")&gt;1,CS810,BL811)</f>
        <v>7</v>
      </c>
      <c r="CT811" s="4">
        <f>IF(COUNTIF($BN$5:$BN811,"&gt;=2")&gt;1,CT810,BM811)</f>
        <v>4.8999999999999995</v>
      </c>
      <c r="CU811" s="4">
        <f>IF(COUNTIF($BN$5:$BN811,"&gt;=2")&gt;1,CU810,BN811)</f>
        <v>2.1</v>
      </c>
      <c r="CV811" s="4">
        <f>IF(COUNTIF($BN$5:$BN811,"&gt;=2")&gt;1,CV810,BO811)</f>
        <v>0</v>
      </c>
      <c r="CW811" s="4">
        <f>IF(COUNTIF($BN$5:$BN811,"&gt;=2")&gt;1,CW810,BP811)</f>
        <v>0</v>
      </c>
      <c r="CX811" s="4">
        <f>IF(COUNTIF($BT$5:$BT811,"&gt;=2")&gt;1,CX810,BQ811)</f>
        <v>0</v>
      </c>
      <c r="CY811" s="4">
        <f>IF(COUNTIF($BT$5:$BT811,"&gt;=2")&gt;1,CY810,BR811)</f>
        <v>26</v>
      </c>
      <c r="CZ811" s="4">
        <f>IF(COUNTIF($BT$5:$BT811,"&gt;=2")&gt;1,CZ810,BS811)</f>
        <v>11.999999999999996</v>
      </c>
      <c r="DA811" s="4">
        <f>IF(COUNTIF($BT$5:$BT811,"&gt;=2")&gt;1,DA810,BT811)</f>
        <v>2</v>
      </c>
      <c r="DB811" s="4">
        <f>IF(COUNTIF($BT$5:$BT811,"&gt;=2")&gt;1,DB810,BU811)</f>
        <v>0</v>
      </c>
      <c r="DC811" s="4">
        <f>IF(COUNTIF($BZ$5:$BZ811,"&gt;=2")&gt;1,DC810,BV811)</f>
        <v>0</v>
      </c>
      <c r="DD811" s="4">
        <f>IF(COUNTIF($BZ$5:$BZ811,"&gt;=2")&gt;1,DD810,BW811)</f>
        <v>0</v>
      </c>
      <c r="DE811" s="4">
        <f>IF(COUNTIF($BZ$5:$BZ811,"&gt;=2")&gt;1,DE810,BX811)</f>
        <v>320</v>
      </c>
      <c r="DF811" s="4">
        <f>IF(COUNTIF($BZ$5:$BZ811,"&gt;=2")&gt;1,DF810,BY811)</f>
        <v>77.999999999999986</v>
      </c>
      <c r="DG811" s="4">
        <f>IF(COUNTIF($BZ$5:$BZ811,"&gt;=2")&gt;1,DG810,BZ811)</f>
        <v>2</v>
      </c>
      <c r="DH811" s="4">
        <f t="shared" si="526"/>
        <v>0</v>
      </c>
      <c r="DI811" s="4">
        <f t="shared" si="527"/>
        <v>0</v>
      </c>
      <c r="DJ811" s="4">
        <f t="shared" si="528"/>
        <v>0</v>
      </c>
      <c r="DK811" s="4">
        <f t="shared" si="529"/>
        <v>337.56</v>
      </c>
      <c r="DL811" s="4">
        <f t="shared" si="530"/>
        <v>10.440000000000008</v>
      </c>
      <c r="DM811" s="4">
        <f t="shared" si="531"/>
        <v>7</v>
      </c>
      <c r="DN811" s="4">
        <f t="shared" si="532"/>
        <v>13.999999999999998</v>
      </c>
      <c r="DO811" s="4">
        <f t="shared" si="533"/>
        <v>40</v>
      </c>
      <c r="DP811" s="4">
        <f t="shared" si="534"/>
        <v>400</v>
      </c>
      <c r="DQ811" s="4">
        <f t="shared" si="535"/>
        <v>348</v>
      </c>
      <c r="DS811" s="4">
        <v>807</v>
      </c>
      <c r="DT811" s="4">
        <f>$CK811+INDEX(节奏总纲!D$4:D$163,基础状态预估!$C$2)</f>
        <v>831.00483399593907</v>
      </c>
      <c r="DU811" s="4">
        <f>$CK811+INDEX(节奏总纲!E$4:E$163,基础状态预估!$C$2)</f>
        <v>825.28268396026408</v>
      </c>
      <c r="DV811" s="4">
        <f>$CK811+INDEX(节奏总纲!F$4:F$163,基础状态预估!$C$2)</f>
        <v>818.39220630709644</v>
      </c>
      <c r="DW811" s="4">
        <f>$CK811+INDEX(节奏总纲!G$4:G$163,基础状态预估!$C$2)</f>
        <v>810.03246816526348</v>
      </c>
      <c r="DX811" s="4">
        <f>$CK811+INDEX(节奏总纲!H$4:H$163,基础状态预估!$C$2)</f>
        <v>799.69453894381218</v>
      </c>
      <c r="DY811" s="4">
        <f t="shared" si="536"/>
        <v>11.899999999999999</v>
      </c>
      <c r="DZ811" s="4">
        <f t="shared" si="537"/>
        <v>33</v>
      </c>
      <c r="EA811" s="4">
        <f t="shared" si="538"/>
        <v>334.1</v>
      </c>
      <c r="EB811" s="4">
        <f t="shared" si="539"/>
        <v>417.56</v>
      </c>
      <c r="EC811" s="4">
        <f t="shared" si="540"/>
        <v>12.440000000000008</v>
      </c>
    </row>
    <row r="812" spans="58:133" x14ac:dyDescent="0.15">
      <c r="BF812" s="4">
        <v>808</v>
      </c>
      <c r="BG812" s="4">
        <f t="shared" si="522"/>
        <v>565.59999999999991</v>
      </c>
      <c r="BH812" s="4">
        <f t="shared" si="523"/>
        <v>242.39999999999998</v>
      </c>
      <c r="BL812" s="4">
        <f t="shared" si="511"/>
        <v>401</v>
      </c>
      <c r="BM812" s="4">
        <f t="shared" si="512"/>
        <v>280.7</v>
      </c>
      <c r="BN812" s="4">
        <f t="shared" si="513"/>
        <v>120.3</v>
      </c>
      <c r="BR812" s="4">
        <f t="shared" si="514"/>
        <v>512.85</v>
      </c>
      <c r="BS812" s="4">
        <f t="shared" si="515"/>
        <v>236.69999999999996</v>
      </c>
      <c r="BT812" s="4">
        <f t="shared" si="516"/>
        <v>39.450000000000003</v>
      </c>
      <c r="BX812" s="4">
        <f t="shared" si="517"/>
        <v>599.20000000000005</v>
      </c>
      <c r="BY812" s="4">
        <f t="shared" si="518"/>
        <v>146.05499999999995</v>
      </c>
      <c r="BZ812" s="4">
        <f t="shared" si="519"/>
        <v>3.7450000000000001</v>
      </c>
      <c r="CD812" s="4">
        <f t="shared" si="520"/>
        <v>338.53</v>
      </c>
      <c r="CE812" s="4">
        <f t="shared" si="521"/>
        <v>10.47000000000001</v>
      </c>
      <c r="CF812" s="4">
        <f>IF(COUNTIF($BH$5:$BH812,"&gt;=2")&lt;=1,SUM($BG812:$BK812)*C$8,CF811)</f>
        <v>151200</v>
      </c>
      <c r="CG812" s="4">
        <f>IF(COUNTIF($BN$5:$BN812,"&gt;=2")&lt;=1,SUM($BL812:$BP812)*D$8,CG811)</f>
        <v>604799.99999999988</v>
      </c>
      <c r="CH812" s="4">
        <f>IF(COUNTIF($BT$5:$BT812,"&gt;=2")&lt;=1,SUM($BQ812:$BU812)*E$8,CH811)</f>
        <v>2592000</v>
      </c>
      <c r="CI812" s="4">
        <f>IF(COUNTIF($BZ$5:$BZ812,"&gt;=2")&lt;=1,SUM($BV812:$BZ812)*F$8,CI811)</f>
        <v>34560000</v>
      </c>
      <c r="CJ812" s="4">
        <f t="shared" si="524"/>
        <v>30153600</v>
      </c>
      <c r="CK812" s="4">
        <f t="shared" si="525"/>
        <v>787.75</v>
      </c>
      <c r="CM812" s="4">
        <v>808</v>
      </c>
      <c r="CN812" s="4">
        <f>IF(COUNTIF($BH$5:$BH812,"&gt;=2")&gt;1,CN811,BG812)</f>
        <v>4.8999999999999995</v>
      </c>
      <c r="CO812" s="4">
        <f>IF(COUNTIF($BH$5:$BH812,"&gt;=2")&gt;1,CO811,BH812)</f>
        <v>2.1</v>
      </c>
      <c r="CP812" s="4">
        <f>IF(COUNTIF($BH$5:$BH812,"&gt;=2")&gt;1,CP811,BI812)</f>
        <v>0</v>
      </c>
      <c r="CQ812" s="4">
        <f>IF(COUNTIF($BH$5:$BH812,"&gt;=2")&gt;1,CQ811,BJ812)</f>
        <v>0</v>
      </c>
      <c r="CR812" s="4">
        <f>IF(COUNTIF($BH$5:$BH812,"&gt;=2")&gt;1,CR811,BK812)</f>
        <v>0</v>
      </c>
      <c r="CS812" s="4">
        <f>IF(COUNTIF($BN$5:$BN812,"&gt;=2")&gt;1,CS811,BL812)</f>
        <v>7</v>
      </c>
      <c r="CT812" s="4">
        <f>IF(COUNTIF($BN$5:$BN812,"&gt;=2")&gt;1,CT811,BM812)</f>
        <v>4.8999999999999995</v>
      </c>
      <c r="CU812" s="4">
        <f>IF(COUNTIF($BN$5:$BN812,"&gt;=2")&gt;1,CU811,BN812)</f>
        <v>2.1</v>
      </c>
      <c r="CV812" s="4">
        <f>IF(COUNTIF($BN$5:$BN812,"&gt;=2")&gt;1,CV811,BO812)</f>
        <v>0</v>
      </c>
      <c r="CW812" s="4">
        <f>IF(COUNTIF($BN$5:$BN812,"&gt;=2")&gt;1,CW811,BP812)</f>
        <v>0</v>
      </c>
      <c r="CX812" s="4">
        <f>IF(COUNTIF($BT$5:$BT812,"&gt;=2")&gt;1,CX811,BQ812)</f>
        <v>0</v>
      </c>
      <c r="CY812" s="4">
        <f>IF(COUNTIF($BT$5:$BT812,"&gt;=2")&gt;1,CY811,BR812)</f>
        <v>26</v>
      </c>
      <c r="CZ812" s="4">
        <f>IF(COUNTIF($BT$5:$BT812,"&gt;=2")&gt;1,CZ811,BS812)</f>
        <v>11.999999999999996</v>
      </c>
      <c r="DA812" s="4">
        <f>IF(COUNTIF($BT$5:$BT812,"&gt;=2")&gt;1,DA811,BT812)</f>
        <v>2</v>
      </c>
      <c r="DB812" s="4">
        <f>IF(COUNTIF($BT$5:$BT812,"&gt;=2")&gt;1,DB811,BU812)</f>
        <v>0</v>
      </c>
      <c r="DC812" s="4">
        <f>IF(COUNTIF($BZ$5:$BZ812,"&gt;=2")&gt;1,DC811,BV812)</f>
        <v>0</v>
      </c>
      <c r="DD812" s="4">
        <f>IF(COUNTIF($BZ$5:$BZ812,"&gt;=2")&gt;1,DD811,BW812)</f>
        <v>0</v>
      </c>
      <c r="DE812" s="4">
        <f>IF(COUNTIF($BZ$5:$BZ812,"&gt;=2")&gt;1,DE811,BX812)</f>
        <v>320</v>
      </c>
      <c r="DF812" s="4">
        <f>IF(COUNTIF($BZ$5:$BZ812,"&gt;=2")&gt;1,DF811,BY812)</f>
        <v>77.999999999999986</v>
      </c>
      <c r="DG812" s="4">
        <f>IF(COUNTIF($BZ$5:$BZ812,"&gt;=2")&gt;1,DG811,BZ812)</f>
        <v>2</v>
      </c>
      <c r="DH812" s="4">
        <f t="shared" si="526"/>
        <v>0</v>
      </c>
      <c r="DI812" s="4">
        <f t="shared" si="527"/>
        <v>0</v>
      </c>
      <c r="DJ812" s="4">
        <f t="shared" si="528"/>
        <v>0</v>
      </c>
      <c r="DK812" s="4">
        <f t="shared" si="529"/>
        <v>338.53</v>
      </c>
      <c r="DL812" s="4">
        <f t="shared" si="530"/>
        <v>10.47000000000001</v>
      </c>
      <c r="DM812" s="4">
        <f t="shared" si="531"/>
        <v>7</v>
      </c>
      <c r="DN812" s="4">
        <f t="shared" si="532"/>
        <v>13.999999999999998</v>
      </c>
      <c r="DO812" s="4">
        <f t="shared" si="533"/>
        <v>40</v>
      </c>
      <c r="DP812" s="4">
        <f t="shared" si="534"/>
        <v>400</v>
      </c>
      <c r="DQ812" s="4">
        <f t="shared" si="535"/>
        <v>349</v>
      </c>
      <c r="DS812" s="4">
        <v>808</v>
      </c>
      <c r="DT812" s="4">
        <f>$CK812+INDEX(节奏总纲!D$4:D$163,基础状态预估!$C$2)</f>
        <v>832.00483399593907</v>
      </c>
      <c r="DU812" s="4">
        <f>$CK812+INDEX(节奏总纲!E$4:E$163,基础状态预估!$C$2)</f>
        <v>826.28268396026408</v>
      </c>
      <c r="DV812" s="4">
        <f>$CK812+INDEX(节奏总纲!F$4:F$163,基础状态预估!$C$2)</f>
        <v>819.39220630709644</v>
      </c>
      <c r="DW812" s="4">
        <f>$CK812+INDEX(节奏总纲!G$4:G$163,基础状态预估!$C$2)</f>
        <v>811.03246816526348</v>
      </c>
      <c r="DX812" s="4">
        <f>$CK812+INDEX(节奏总纲!H$4:H$163,基础状态预估!$C$2)</f>
        <v>800.69453894381218</v>
      </c>
      <c r="DY812" s="4">
        <f t="shared" si="536"/>
        <v>11.899999999999999</v>
      </c>
      <c r="DZ812" s="4">
        <f t="shared" si="537"/>
        <v>33</v>
      </c>
      <c r="EA812" s="4">
        <f t="shared" si="538"/>
        <v>334.1</v>
      </c>
      <c r="EB812" s="4">
        <f t="shared" si="539"/>
        <v>418.53</v>
      </c>
      <c r="EC812" s="4">
        <f t="shared" si="540"/>
        <v>12.47000000000001</v>
      </c>
    </row>
    <row r="813" spans="58:133" x14ac:dyDescent="0.15">
      <c r="BF813" s="4">
        <v>809</v>
      </c>
      <c r="BG813" s="4">
        <f t="shared" si="522"/>
        <v>566.29999999999995</v>
      </c>
      <c r="BH813" s="4">
        <f t="shared" si="523"/>
        <v>242.7</v>
      </c>
      <c r="BL813" s="4">
        <f t="shared" si="511"/>
        <v>401.5</v>
      </c>
      <c r="BM813" s="4">
        <f t="shared" si="512"/>
        <v>281.04999999999995</v>
      </c>
      <c r="BN813" s="4">
        <f t="shared" si="513"/>
        <v>120.44999999999999</v>
      </c>
      <c r="BR813" s="4">
        <f t="shared" si="514"/>
        <v>513.5</v>
      </c>
      <c r="BS813" s="4">
        <f t="shared" si="515"/>
        <v>236.99999999999994</v>
      </c>
      <c r="BT813" s="4">
        <f t="shared" si="516"/>
        <v>39.5</v>
      </c>
      <c r="BX813" s="4">
        <f t="shared" si="517"/>
        <v>600</v>
      </c>
      <c r="BY813" s="4">
        <f t="shared" si="518"/>
        <v>146.24999999999997</v>
      </c>
      <c r="BZ813" s="4">
        <f t="shared" si="519"/>
        <v>3.75</v>
      </c>
      <c r="CD813" s="4">
        <f t="shared" si="520"/>
        <v>339.5</v>
      </c>
      <c r="CE813" s="4">
        <f t="shared" si="521"/>
        <v>10.500000000000009</v>
      </c>
      <c r="CF813" s="4">
        <f>IF(COUNTIF($BH$5:$BH813,"&gt;=2")&lt;=1,SUM($BG813:$BK813)*C$8,CF812)</f>
        <v>151200</v>
      </c>
      <c r="CG813" s="4">
        <f>IF(COUNTIF($BN$5:$BN813,"&gt;=2")&lt;=1,SUM($BL813:$BP813)*D$8,CG812)</f>
        <v>604799.99999999988</v>
      </c>
      <c r="CH813" s="4">
        <f>IF(COUNTIF($BT$5:$BT813,"&gt;=2")&lt;=1,SUM($BQ813:$BU813)*E$8,CH812)</f>
        <v>2592000</v>
      </c>
      <c r="CI813" s="4">
        <f>IF(COUNTIF($BZ$5:$BZ813,"&gt;=2")&lt;=1,SUM($BV813:$BZ813)*F$8,CI812)</f>
        <v>34560000</v>
      </c>
      <c r="CJ813" s="4">
        <f t="shared" si="524"/>
        <v>30240000</v>
      </c>
      <c r="CK813" s="4">
        <f t="shared" si="525"/>
        <v>788.75</v>
      </c>
      <c r="CM813" s="4">
        <v>809</v>
      </c>
      <c r="CN813" s="4">
        <f>IF(COUNTIF($BH$5:$BH813,"&gt;=2")&gt;1,CN812,BG813)</f>
        <v>4.8999999999999995</v>
      </c>
      <c r="CO813" s="4">
        <f>IF(COUNTIF($BH$5:$BH813,"&gt;=2")&gt;1,CO812,BH813)</f>
        <v>2.1</v>
      </c>
      <c r="CP813" s="4">
        <f>IF(COUNTIF($BH$5:$BH813,"&gt;=2")&gt;1,CP812,BI813)</f>
        <v>0</v>
      </c>
      <c r="CQ813" s="4">
        <f>IF(COUNTIF($BH$5:$BH813,"&gt;=2")&gt;1,CQ812,BJ813)</f>
        <v>0</v>
      </c>
      <c r="CR813" s="4">
        <f>IF(COUNTIF($BH$5:$BH813,"&gt;=2")&gt;1,CR812,BK813)</f>
        <v>0</v>
      </c>
      <c r="CS813" s="4">
        <f>IF(COUNTIF($BN$5:$BN813,"&gt;=2")&gt;1,CS812,BL813)</f>
        <v>7</v>
      </c>
      <c r="CT813" s="4">
        <f>IF(COUNTIF($BN$5:$BN813,"&gt;=2")&gt;1,CT812,BM813)</f>
        <v>4.8999999999999995</v>
      </c>
      <c r="CU813" s="4">
        <f>IF(COUNTIF($BN$5:$BN813,"&gt;=2")&gt;1,CU812,BN813)</f>
        <v>2.1</v>
      </c>
      <c r="CV813" s="4">
        <f>IF(COUNTIF($BN$5:$BN813,"&gt;=2")&gt;1,CV812,BO813)</f>
        <v>0</v>
      </c>
      <c r="CW813" s="4">
        <f>IF(COUNTIF($BN$5:$BN813,"&gt;=2")&gt;1,CW812,BP813)</f>
        <v>0</v>
      </c>
      <c r="CX813" s="4">
        <f>IF(COUNTIF($BT$5:$BT813,"&gt;=2")&gt;1,CX812,BQ813)</f>
        <v>0</v>
      </c>
      <c r="CY813" s="4">
        <f>IF(COUNTIF($BT$5:$BT813,"&gt;=2")&gt;1,CY812,BR813)</f>
        <v>26</v>
      </c>
      <c r="CZ813" s="4">
        <f>IF(COUNTIF($BT$5:$BT813,"&gt;=2")&gt;1,CZ812,BS813)</f>
        <v>11.999999999999996</v>
      </c>
      <c r="DA813" s="4">
        <f>IF(COUNTIF($BT$5:$BT813,"&gt;=2")&gt;1,DA812,BT813)</f>
        <v>2</v>
      </c>
      <c r="DB813" s="4">
        <f>IF(COUNTIF($BT$5:$BT813,"&gt;=2")&gt;1,DB812,BU813)</f>
        <v>0</v>
      </c>
      <c r="DC813" s="4">
        <f>IF(COUNTIF($BZ$5:$BZ813,"&gt;=2")&gt;1,DC812,BV813)</f>
        <v>0</v>
      </c>
      <c r="DD813" s="4">
        <f>IF(COUNTIF($BZ$5:$BZ813,"&gt;=2")&gt;1,DD812,BW813)</f>
        <v>0</v>
      </c>
      <c r="DE813" s="4">
        <f>IF(COUNTIF($BZ$5:$BZ813,"&gt;=2")&gt;1,DE812,BX813)</f>
        <v>320</v>
      </c>
      <c r="DF813" s="4">
        <f>IF(COUNTIF($BZ$5:$BZ813,"&gt;=2")&gt;1,DF812,BY813)</f>
        <v>77.999999999999986</v>
      </c>
      <c r="DG813" s="4">
        <f>IF(COUNTIF($BZ$5:$BZ813,"&gt;=2")&gt;1,DG812,BZ813)</f>
        <v>2</v>
      </c>
      <c r="DH813" s="4">
        <f t="shared" si="526"/>
        <v>0</v>
      </c>
      <c r="DI813" s="4">
        <f t="shared" si="527"/>
        <v>0</v>
      </c>
      <c r="DJ813" s="4">
        <f t="shared" si="528"/>
        <v>0</v>
      </c>
      <c r="DK813" s="4">
        <f t="shared" si="529"/>
        <v>339.5</v>
      </c>
      <c r="DL813" s="4">
        <f t="shared" si="530"/>
        <v>10.500000000000009</v>
      </c>
      <c r="DM813" s="4">
        <f t="shared" si="531"/>
        <v>7</v>
      </c>
      <c r="DN813" s="4">
        <f t="shared" si="532"/>
        <v>13.999999999999998</v>
      </c>
      <c r="DO813" s="4">
        <f t="shared" si="533"/>
        <v>40</v>
      </c>
      <c r="DP813" s="4">
        <f t="shared" si="534"/>
        <v>400</v>
      </c>
      <c r="DQ813" s="4">
        <f t="shared" si="535"/>
        <v>350</v>
      </c>
      <c r="DS813" s="4">
        <v>809</v>
      </c>
      <c r="DT813" s="4">
        <f>$CK813+INDEX(节奏总纲!D$4:D$163,基础状态预估!$C$2)</f>
        <v>833.00483399593907</v>
      </c>
      <c r="DU813" s="4">
        <f>$CK813+INDEX(节奏总纲!E$4:E$163,基础状态预估!$C$2)</f>
        <v>827.28268396026408</v>
      </c>
      <c r="DV813" s="4">
        <f>$CK813+INDEX(节奏总纲!F$4:F$163,基础状态预估!$C$2)</f>
        <v>820.39220630709644</v>
      </c>
      <c r="DW813" s="4">
        <f>$CK813+INDEX(节奏总纲!G$4:G$163,基础状态预估!$C$2)</f>
        <v>812.03246816526348</v>
      </c>
      <c r="DX813" s="4">
        <f>$CK813+INDEX(节奏总纲!H$4:H$163,基础状态预估!$C$2)</f>
        <v>801.69453894381218</v>
      </c>
      <c r="DY813" s="4">
        <f t="shared" si="536"/>
        <v>11.899999999999999</v>
      </c>
      <c r="DZ813" s="4">
        <f t="shared" si="537"/>
        <v>33</v>
      </c>
      <c r="EA813" s="4">
        <f t="shared" si="538"/>
        <v>334.1</v>
      </c>
      <c r="EB813" s="4">
        <f t="shared" si="539"/>
        <v>419.5</v>
      </c>
      <c r="EC813" s="4">
        <f t="shared" si="540"/>
        <v>12.500000000000009</v>
      </c>
    </row>
    <row r="814" spans="58:133" x14ac:dyDescent="0.15">
      <c r="BF814" s="4">
        <v>810</v>
      </c>
      <c r="BG814" s="4">
        <f t="shared" si="522"/>
        <v>567</v>
      </c>
      <c r="BH814" s="4">
        <f t="shared" si="523"/>
        <v>243</v>
      </c>
      <c r="BL814" s="4">
        <f t="shared" si="511"/>
        <v>402</v>
      </c>
      <c r="BM814" s="4">
        <f t="shared" si="512"/>
        <v>281.39999999999998</v>
      </c>
      <c r="BN814" s="4">
        <f t="shared" si="513"/>
        <v>120.6</v>
      </c>
      <c r="BR814" s="4">
        <f t="shared" si="514"/>
        <v>514.15</v>
      </c>
      <c r="BS814" s="4">
        <f t="shared" si="515"/>
        <v>237.29999999999995</v>
      </c>
      <c r="BT814" s="4">
        <f t="shared" si="516"/>
        <v>39.550000000000004</v>
      </c>
      <c r="BX814" s="4">
        <f t="shared" si="517"/>
        <v>600.80000000000007</v>
      </c>
      <c r="BY814" s="4">
        <f t="shared" si="518"/>
        <v>146.44499999999996</v>
      </c>
      <c r="BZ814" s="4">
        <f t="shared" si="519"/>
        <v>3.7549999999999999</v>
      </c>
      <c r="CD814" s="4">
        <f t="shared" si="520"/>
        <v>340.46999999999997</v>
      </c>
      <c r="CE814" s="4">
        <f t="shared" si="521"/>
        <v>10.53000000000001</v>
      </c>
      <c r="CF814" s="4">
        <f>IF(COUNTIF($BH$5:$BH814,"&gt;=2")&lt;=1,SUM($BG814:$BK814)*C$8,CF813)</f>
        <v>151200</v>
      </c>
      <c r="CG814" s="4">
        <f>IF(COUNTIF($BN$5:$BN814,"&gt;=2")&lt;=1,SUM($BL814:$BP814)*D$8,CG813)</f>
        <v>604799.99999999988</v>
      </c>
      <c r="CH814" s="4">
        <f>IF(COUNTIF($BT$5:$BT814,"&gt;=2")&lt;=1,SUM($BQ814:$BU814)*E$8,CH813)</f>
        <v>2592000</v>
      </c>
      <c r="CI814" s="4">
        <f>IF(COUNTIF($BZ$5:$BZ814,"&gt;=2")&lt;=1,SUM($BV814:$BZ814)*F$8,CI813)</f>
        <v>34560000</v>
      </c>
      <c r="CJ814" s="4">
        <f t="shared" si="524"/>
        <v>30326400</v>
      </c>
      <c r="CK814" s="4">
        <f t="shared" si="525"/>
        <v>789.75</v>
      </c>
      <c r="CM814" s="4">
        <v>810</v>
      </c>
      <c r="CN814" s="4">
        <f>IF(COUNTIF($BH$5:$BH814,"&gt;=2")&gt;1,CN813,BG814)</f>
        <v>4.8999999999999995</v>
      </c>
      <c r="CO814" s="4">
        <f>IF(COUNTIF($BH$5:$BH814,"&gt;=2")&gt;1,CO813,BH814)</f>
        <v>2.1</v>
      </c>
      <c r="CP814" s="4">
        <f>IF(COUNTIF($BH$5:$BH814,"&gt;=2")&gt;1,CP813,BI814)</f>
        <v>0</v>
      </c>
      <c r="CQ814" s="4">
        <f>IF(COUNTIF($BH$5:$BH814,"&gt;=2")&gt;1,CQ813,BJ814)</f>
        <v>0</v>
      </c>
      <c r="CR814" s="4">
        <f>IF(COUNTIF($BH$5:$BH814,"&gt;=2")&gt;1,CR813,BK814)</f>
        <v>0</v>
      </c>
      <c r="CS814" s="4">
        <f>IF(COUNTIF($BN$5:$BN814,"&gt;=2")&gt;1,CS813,BL814)</f>
        <v>7</v>
      </c>
      <c r="CT814" s="4">
        <f>IF(COUNTIF($BN$5:$BN814,"&gt;=2")&gt;1,CT813,BM814)</f>
        <v>4.8999999999999995</v>
      </c>
      <c r="CU814" s="4">
        <f>IF(COUNTIF($BN$5:$BN814,"&gt;=2")&gt;1,CU813,BN814)</f>
        <v>2.1</v>
      </c>
      <c r="CV814" s="4">
        <f>IF(COUNTIF($BN$5:$BN814,"&gt;=2")&gt;1,CV813,BO814)</f>
        <v>0</v>
      </c>
      <c r="CW814" s="4">
        <f>IF(COUNTIF($BN$5:$BN814,"&gt;=2")&gt;1,CW813,BP814)</f>
        <v>0</v>
      </c>
      <c r="CX814" s="4">
        <f>IF(COUNTIF($BT$5:$BT814,"&gt;=2")&gt;1,CX813,BQ814)</f>
        <v>0</v>
      </c>
      <c r="CY814" s="4">
        <f>IF(COUNTIF($BT$5:$BT814,"&gt;=2")&gt;1,CY813,BR814)</f>
        <v>26</v>
      </c>
      <c r="CZ814" s="4">
        <f>IF(COUNTIF($BT$5:$BT814,"&gt;=2")&gt;1,CZ813,BS814)</f>
        <v>11.999999999999996</v>
      </c>
      <c r="DA814" s="4">
        <f>IF(COUNTIF($BT$5:$BT814,"&gt;=2")&gt;1,DA813,BT814)</f>
        <v>2</v>
      </c>
      <c r="DB814" s="4">
        <f>IF(COUNTIF($BT$5:$BT814,"&gt;=2")&gt;1,DB813,BU814)</f>
        <v>0</v>
      </c>
      <c r="DC814" s="4">
        <f>IF(COUNTIF($BZ$5:$BZ814,"&gt;=2")&gt;1,DC813,BV814)</f>
        <v>0</v>
      </c>
      <c r="DD814" s="4">
        <f>IF(COUNTIF($BZ$5:$BZ814,"&gt;=2")&gt;1,DD813,BW814)</f>
        <v>0</v>
      </c>
      <c r="DE814" s="4">
        <f>IF(COUNTIF($BZ$5:$BZ814,"&gt;=2")&gt;1,DE813,BX814)</f>
        <v>320</v>
      </c>
      <c r="DF814" s="4">
        <f>IF(COUNTIF($BZ$5:$BZ814,"&gt;=2")&gt;1,DF813,BY814)</f>
        <v>77.999999999999986</v>
      </c>
      <c r="DG814" s="4">
        <f>IF(COUNTIF($BZ$5:$BZ814,"&gt;=2")&gt;1,DG813,BZ814)</f>
        <v>2</v>
      </c>
      <c r="DH814" s="4">
        <f t="shared" si="526"/>
        <v>0</v>
      </c>
      <c r="DI814" s="4">
        <f t="shared" si="527"/>
        <v>0</v>
      </c>
      <c r="DJ814" s="4">
        <f t="shared" si="528"/>
        <v>0</v>
      </c>
      <c r="DK814" s="4">
        <f t="shared" si="529"/>
        <v>340.46999999999997</v>
      </c>
      <c r="DL814" s="4">
        <f t="shared" si="530"/>
        <v>10.53000000000001</v>
      </c>
      <c r="DM814" s="4">
        <f t="shared" si="531"/>
        <v>7</v>
      </c>
      <c r="DN814" s="4">
        <f t="shared" si="532"/>
        <v>13.999999999999998</v>
      </c>
      <c r="DO814" s="4">
        <f t="shared" si="533"/>
        <v>40</v>
      </c>
      <c r="DP814" s="4">
        <f t="shared" si="534"/>
        <v>400</v>
      </c>
      <c r="DQ814" s="4">
        <f t="shared" si="535"/>
        <v>351</v>
      </c>
      <c r="DS814" s="4">
        <v>810</v>
      </c>
      <c r="DT814" s="4">
        <f>$CK814+INDEX(节奏总纲!D$4:D$163,基础状态预估!$C$2)</f>
        <v>834.00483399593907</v>
      </c>
      <c r="DU814" s="4">
        <f>$CK814+INDEX(节奏总纲!E$4:E$163,基础状态预估!$C$2)</f>
        <v>828.28268396026408</v>
      </c>
      <c r="DV814" s="4">
        <f>$CK814+INDEX(节奏总纲!F$4:F$163,基础状态预估!$C$2)</f>
        <v>821.39220630709644</v>
      </c>
      <c r="DW814" s="4">
        <f>$CK814+INDEX(节奏总纲!G$4:G$163,基础状态预估!$C$2)</f>
        <v>813.03246816526348</v>
      </c>
      <c r="DX814" s="4">
        <f>$CK814+INDEX(节奏总纲!H$4:H$163,基础状态预估!$C$2)</f>
        <v>802.69453894381218</v>
      </c>
      <c r="DY814" s="4">
        <f t="shared" si="536"/>
        <v>11.899999999999999</v>
      </c>
      <c r="DZ814" s="4">
        <f t="shared" si="537"/>
        <v>33</v>
      </c>
      <c r="EA814" s="4">
        <f t="shared" si="538"/>
        <v>334.1</v>
      </c>
      <c r="EB814" s="4">
        <f t="shared" si="539"/>
        <v>420.46999999999997</v>
      </c>
      <c r="EC814" s="4">
        <f t="shared" si="540"/>
        <v>12.53000000000001</v>
      </c>
    </row>
    <row r="815" spans="58:133" x14ac:dyDescent="0.15">
      <c r="BF815" s="4">
        <v>811</v>
      </c>
      <c r="BG815" s="4">
        <f t="shared" si="522"/>
        <v>567.69999999999993</v>
      </c>
      <c r="BH815" s="4">
        <f t="shared" si="523"/>
        <v>243.29999999999998</v>
      </c>
      <c r="BL815" s="4">
        <f t="shared" si="511"/>
        <v>402.5</v>
      </c>
      <c r="BM815" s="4">
        <f t="shared" si="512"/>
        <v>281.75</v>
      </c>
      <c r="BN815" s="4">
        <f t="shared" si="513"/>
        <v>120.75</v>
      </c>
      <c r="BR815" s="4">
        <f t="shared" si="514"/>
        <v>514.80000000000007</v>
      </c>
      <c r="BS815" s="4">
        <f t="shared" si="515"/>
        <v>237.59999999999994</v>
      </c>
      <c r="BT815" s="4">
        <f t="shared" si="516"/>
        <v>39.6</v>
      </c>
      <c r="BX815" s="4">
        <f t="shared" si="517"/>
        <v>601.6</v>
      </c>
      <c r="BY815" s="4">
        <f t="shared" si="518"/>
        <v>146.63999999999996</v>
      </c>
      <c r="BZ815" s="4">
        <f t="shared" si="519"/>
        <v>3.7600000000000002</v>
      </c>
      <c r="CD815" s="4">
        <f t="shared" si="520"/>
        <v>341.44</v>
      </c>
      <c r="CE815" s="4">
        <f t="shared" si="521"/>
        <v>10.560000000000009</v>
      </c>
      <c r="CF815" s="4">
        <f>IF(COUNTIF($BH$5:$BH815,"&gt;=2")&lt;=1,SUM($BG815:$BK815)*C$8,CF814)</f>
        <v>151200</v>
      </c>
      <c r="CG815" s="4">
        <f>IF(COUNTIF($BN$5:$BN815,"&gt;=2")&lt;=1,SUM($BL815:$BP815)*D$8,CG814)</f>
        <v>604799.99999999988</v>
      </c>
      <c r="CH815" s="4">
        <f>IF(COUNTIF($BT$5:$BT815,"&gt;=2")&lt;=1,SUM($BQ815:$BU815)*E$8,CH814)</f>
        <v>2592000</v>
      </c>
      <c r="CI815" s="4">
        <f>IF(COUNTIF($BZ$5:$BZ815,"&gt;=2")&lt;=1,SUM($BV815:$BZ815)*F$8,CI814)</f>
        <v>34560000</v>
      </c>
      <c r="CJ815" s="4">
        <f t="shared" si="524"/>
        <v>30412800</v>
      </c>
      <c r="CK815" s="4">
        <f t="shared" si="525"/>
        <v>790.75</v>
      </c>
      <c r="CM815" s="4">
        <v>811</v>
      </c>
      <c r="CN815" s="4">
        <f>IF(COUNTIF($BH$5:$BH815,"&gt;=2")&gt;1,CN814,BG815)</f>
        <v>4.8999999999999995</v>
      </c>
      <c r="CO815" s="4">
        <f>IF(COUNTIF($BH$5:$BH815,"&gt;=2")&gt;1,CO814,BH815)</f>
        <v>2.1</v>
      </c>
      <c r="CP815" s="4">
        <f>IF(COUNTIF($BH$5:$BH815,"&gt;=2")&gt;1,CP814,BI815)</f>
        <v>0</v>
      </c>
      <c r="CQ815" s="4">
        <f>IF(COUNTIF($BH$5:$BH815,"&gt;=2")&gt;1,CQ814,BJ815)</f>
        <v>0</v>
      </c>
      <c r="CR815" s="4">
        <f>IF(COUNTIF($BH$5:$BH815,"&gt;=2")&gt;1,CR814,BK815)</f>
        <v>0</v>
      </c>
      <c r="CS815" s="4">
        <f>IF(COUNTIF($BN$5:$BN815,"&gt;=2")&gt;1,CS814,BL815)</f>
        <v>7</v>
      </c>
      <c r="CT815" s="4">
        <f>IF(COUNTIF($BN$5:$BN815,"&gt;=2")&gt;1,CT814,BM815)</f>
        <v>4.8999999999999995</v>
      </c>
      <c r="CU815" s="4">
        <f>IF(COUNTIF($BN$5:$BN815,"&gt;=2")&gt;1,CU814,BN815)</f>
        <v>2.1</v>
      </c>
      <c r="CV815" s="4">
        <f>IF(COUNTIF($BN$5:$BN815,"&gt;=2")&gt;1,CV814,BO815)</f>
        <v>0</v>
      </c>
      <c r="CW815" s="4">
        <f>IF(COUNTIF($BN$5:$BN815,"&gt;=2")&gt;1,CW814,BP815)</f>
        <v>0</v>
      </c>
      <c r="CX815" s="4">
        <f>IF(COUNTIF($BT$5:$BT815,"&gt;=2")&gt;1,CX814,BQ815)</f>
        <v>0</v>
      </c>
      <c r="CY815" s="4">
        <f>IF(COUNTIF($BT$5:$BT815,"&gt;=2")&gt;1,CY814,BR815)</f>
        <v>26</v>
      </c>
      <c r="CZ815" s="4">
        <f>IF(COUNTIF($BT$5:$BT815,"&gt;=2")&gt;1,CZ814,BS815)</f>
        <v>11.999999999999996</v>
      </c>
      <c r="DA815" s="4">
        <f>IF(COUNTIF($BT$5:$BT815,"&gt;=2")&gt;1,DA814,BT815)</f>
        <v>2</v>
      </c>
      <c r="DB815" s="4">
        <f>IF(COUNTIF($BT$5:$BT815,"&gt;=2")&gt;1,DB814,BU815)</f>
        <v>0</v>
      </c>
      <c r="DC815" s="4">
        <f>IF(COUNTIF($BZ$5:$BZ815,"&gt;=2")&gt;1,DC814,BV815)</f>
        <v>0</v>
      </c>
      <c r="DD815" s="4">
        <f>IF(COUNTIF($BZ$5:$BZ815,"&gt;=2")&gt;1,DD814,BW815)</f>
        <v>0</v>
      </c>
      <c r="DE815" s="4">
        <f>IF(COUNTIF($BZ$5:$BZ815,"&gt;=2")&gt;1,DE814,BX815)</f>
        <v>320</v>
      </c>
      <c r="DF815" s="4">
        <f>IF(COUNTIF($BZ$5:$BZ815,"&gt;=2")&gt;1,DF814,BY815)</f>
        <v>77.999999999999986</v>
      </c>
      <c r="DG815" s="4">
        <f>IF(COUNTIF($BZ$5:$BZ815,"&gt;=2")&gt;1,DG814,BZ815)</f>
        <v>2</v>
      </c>
      <c r="DH815" s="4">
        <f t="shared" si="526"/>
        <v>0</v>
      </c>
      <c r="DI815" s="4">
        <f t="shared" si="527"/>
        <v>0</v>
      </c>
      <c r="DJ815" s="4">
        <f t="shared" si="528"/>
        <v>0</v>
      </c>
      <c r="DK815" s="4">
        <f t="shared" si="529"/>
        <v>341.44</v>
      </c>
      <c r="DL815" s="4">
        <f t="shared" si="530"/>
        <v>10.560000000000009</v>
      </c>
      <c r="DM815" s="4">
        <f t="shared" si="531"/>
        <v>7</v>
      </c>
      <c r="DN815" s="4">
        <f t="shared" si="532"/>
        <v>13.999999999999998</v>
      </c>
      <c r="DO815" s="4">
        <f t="shared" si="533"/>
        <v>40</v>
      </c>
      <c r="DP815" s="4">
        <f t="shared" si="534"/>
        <v>400</v>
      </c>
      <c r="DQ815" s="4">
        <f t="shared" si="535"/>
        <v>352</v>
      </c>
      <c r="DS815" s="4">
        <v>811</v>
      </c>
      <c r="DT815" s="4">
        <f>$CK815+INDEX(节奏总纲!D$4:D$163,基础状态预估!$C$2)</f>
        <v>835.00483399593907</v>
      </c>
      <c r="DU815" s="4">
        <f>$CK815+INDEX(节奏总纲!E$4:E$163,基础状态预估!$C$2)</f>
        <v>829.28268396026408</v>
      </c>
      <c r="DV815" s="4">
        <f>$CK815+INDEX(节奏总纲!F$4:F$163,基础状态预估!$C$2)</f>
        <v>822.39220630709644</v>
      </c>
      <c r="DW815" s="4">
        <f>$CK815+INDEX(节奏总纲!G$4:G$163,基础状态预估!$C$2)</f>
        <v>814.03246816526348</v>
      </c>
      <c r="DX815" s="4">
        <f>$CK815+INDEX(节奏总纲!H$4:H$163,基础状态预估!$C$2)</f>
        <v>803.69453894381218</v>
      </c>
      <c r="DY815" s="4">
        <f t="shared" si="536"/>
        <v>11.899999999999999</v>
      </c>
      <c r="DZ815" s="4">
        <f t="shared" si="537"/>
        <v>33</v>
      </c>
      <c r="EA815" s="4">
        <f t="shared" si="538"/>
        <v>334.1</v>
      </c>
      <c r="EB815" s="4">
        <f t="shared" si="539"/>
        <v>421.44</v>
      </c>
      <c r="EC815" s="4">
        <f t="shared" si="540"/>
        <v>12.560000000000009</v>
      </c>
    </row>
    <row r="816" spans="58:133" x14ac:dyDescent="0.15">
      <c r="BF816" s="4">
        <v>812</v>
      </c>
      <c r="BG816" s="4">
        <f t="shared" si="522"/>
        <v>568.4</v>
      </c>
      <c r="BH816" s="4">
        <f t="shared" si="523"/>
        <v>243.6</v>
      </c>
      <c r="BL816" s="4">
        <f t="shared" si="511"/>
        <v>403</v>
      </c>
      <c r="BM816" s="4">
        <f t="shared" si="512"/>
        <v>282.09999999999997</v>
      </c>
      <c r="BN816" s="4">
        <f t="shared" si="513"/>
        <v>120.89999999999999</v>
      </c>
      <c r="BR816" s="4">
        <f t="shared" si="514"/>
        <v>515.45000000000005</v>
      </c>
      <c r="BS816" s="4">
        <f t="shared" si="515"/>
        <v>237.89999999999995</v>
      </c>
      <c r="BT816" s="4">
        <f t="shared" si="516"/>
        <v>39.650000000000006</v>
      </c>
      <c r="BX816" s="4">
        <f t="shared" si="517"/>
        <v>602.4</v>
      </c>
      <c r="BY816" s="4">
        <f t="shared" si="518"/>
        <v>146.83499999999995</v>
      </c>
      <c r="BZ816" s="4">
        <f t="shared" si="519"/>
        <v>3.7650000000000001</v>
      </c>
      <c r="CD816" s="4">
        <f t="shared" si="520"/>
        <v>342.40999999999997</v>
      </c>
      <c r="CE816" s="4">
        <f t="shared" si="521"/>
        <v>10.590000000000009</v>
      </c>
      <c r="CF816" s="4">
        <f>IF(COUNTIF($BH$5:$BH816,"&gt;=2")&lt;=1,SUM($BG816:$BK816)*C$8,CF815)</f>
        <v>151200</v>
      </c>
      <c r="CG816" s="4">
        <f>IF(COUNTIF($BN$5:$BN816,"&gt;=2")&lt;=1,SUM($BL816:$BP816)*D$8,CG815)</f>
        <v>604799.99999999988</v>
      </c>
      <c r="CH816" s="4">
        <f>IF(COUNTIF($BT$5:$BT816,"&gt;=2")&lt;=1,SUM($BQ816:$BU816)*E$8,CH815)</f>
        <v>2592000</v>
      </c>
      <c r="CI816" s="4">
        <f>IF(COUNTIF($BZ$5:$BZ816,"&gt;=2")&lt;=1,SUM($BV816:$BZ816)*F$8,CI815)</f>
        <v>34560000</v>
      </c>
      <c r="CJ816" s="4">
        <f t="shared" si="524"/>
        <v>30499200</v>
      </c>
      <c r="CK816" s="4">
        <f t="shared" si="525"/>
        <v>791.75</v>
      </c>
      <c r="CM816" s="4">
        <v>812</v>
      </c>
      <c r="CN816" s="4">
        <f>IF(COUNTIF($BH$5:$BH816,"&gt;=2")&gt;1,CN815,BG816)</f>
        <v>4.8999999999999995</v>
      </c>
      <c r="CO816" s="4">
        <f>IF(COUNTIF($BH$5:$BH816,"&gt;=2")&gt;1,CO815,BH816)</f>
        <v>2.1</v>
      </c>
      <c r="CP816" s="4">
        <f>IF(COUNTIF($BH$5:$BH816,"&gt;=2")&gt;1,CP815,BI816)</f>
        <v>0</v>
      </c>
      <c r="CQ816" s="4">
        <f>IF(COUNTIF($BH$5:$BH816,"&gt;=2")&gt;1,CQ815,BJ816)</f>
        <v>0</v>
      </c>
      <c r="CR816" s="4">
        <f>IF(COUNTIF($BH$5:$BH816,"&gt;=2")&gt;1,CR815,BK816)</f>
        <v>0</v>
      </c>
      <c r="CS816" s="4">
        <f>IF(COUNTIF($BN$5:$BN816,"&gt;=2")&gt;1,CS815,BL816)</f>
        <v>7</v>
      </c>
      <c r="CT816" s="4">
        <f>IF(COUNTIF($BN$5:$BN816,"&gt;=2")&gt;1,CT815,BM816)</f>
        <v>4.8999999999999995</v>
      </c>
      <c r="CU816" s="4">
        <f>IF(COUNTIF($BN$5:$BN816,"&gt;=2")&gt;1,CU815,BN816)</f>
        <v>2.1</v>
      </c>
      <c r="CV816" s="4">
        <f>IF(COUNTIF($BN$5:$BN816,"&gt;=2")&gt;1,CV815,BO816)</f>
        <v>0</v>
      </c>
      <c r="CW816" s="4">
        <f>IF(COUNTIF($BN$5:$BN816,"&gt;=2")&gt;1,CW815,BP816)</f>
        <v>0</v>
      </c>
      <c r="CX816" s="4">
        <f>IF(COUNTIF($BT$5:$BT816,"&gt;=2")&gt;1,CX815,BQ816)</f>
        <v>0</v>
      </c>
      <c r="CY816" s="4">
        <f>IF(COUNTIF($BT$5:$BT816,"&gt;=2")&gt;1,CY815,BR816)</f>
        <v>26</v>
      </c>
      <c r="CZ816" s="4">
        <f>IF(COUNTIF($BT$5:$BT816,"&gt;=2")&gt;1,CZ815,BS816)</f>
        <v>11.999999999999996</v>
      </c>
      <c r="DA816" s="4">
        <f>IF(COUNTIF($BT$5:$BT816,"&gt;=2")&gt;1,DA815,BT816)</f>
        <v>2</v>
      </c>
      <c r="DB816" s="4">
        <f>IF(COUNTIF($BT$5:$BT816,"&gt;=2")&gt;1,DB815,BU816)</f>
        <v>0</v>
      </c>
      <c r="DC816" s="4">
        <f>IF(COUNTIF($BZ$5:$BZ816,"&gt;=2")&gt;1,DC815,BV816)</f>
        <v>0</v>
      </c>
      <c r="DD816" s="4">
        <f>IF(COUNTIF($BZ$5:$BZ816,"&gt;=2")&gt;1,DD815,BW816)</f>
        <v>0</v>
      </c>
      <c r="DE816" s="4">
        <f>IF(COUNTIF($BZ$5:$BZ816,"&gt;=2")&gt;1,DE815,BX816)</f>
        <v>320</v>
      </c>
      <c r="DF816" s="4">
        <f>IF(COUNTIF($BZ$5:$BZ816,"&gt;=2")&gt;1,DF815,BY816)</f>
        <v>77.999999999999986</v>
      </c>
      <c r="DG816" s="4">
        <f>IF(COUNTIF($BZ$5:$BZ816,"&gt;=2")&gt;1,DG815,BZ816)</f>
        <v>2</v>
      </c>
      <c r="DH816" s="4">
        <f t="shared" si="526"/>
        <v>0</v>
      </c>
      <c r="DI816" s="4">
        <f t="shared" si="527"/>
        <v>0</v>
      </c>
      <c r="DJ816" s="4">
        <f t="shared" si="528"/>
        <v>0</v>
      </c>
      <c r="DK816" s="4">
        <f t="shared" si="529"/>
        <v>342.40999999999997</v>
      </c>
      <c r="DL816" s="4">
        <f t="shared" si="530"/>
        <v>10.590000000000009</v>
      </c>
      <c r="DM816" s="4">
        <f t="shared" si="531"/>
        <v>7</v>
      </c>
      <c r="DN816" s="4">
        <f t="shared" si="532"/>
        <v>13.999999999999998</v>
      </c>
      <c r="DO816" s="4">
        <f t="shared" si="533"/>
        <v>40</v>
      </c>
      <c r="DP816" s="4">
        <f t="shared" si="534"/>
        <v>400</v>
      </c>
      <c r="DQ816" s="4">
        <f t="shared" si="535"/>
        <v>353</v>
      </c>
      <c r="DS816" s="4">
        <v>812</v>
      </c>
      <c r="DT816" s="4">
        <f>$CK816+INDEX(节奏总纲!D$4:D$163,基础状态预估!$C$2)</f>
        <v>836.00483399593907</v>
      </c>
      <c r="DU816" s="4">
        <f>$CK816+INDEX(节奏总纲!E$4:E$163,基础状态预估!$C$2)</f>
        <v>830.28268396026408</v>
      </c>
      <c r="DV816" s="4">
        <f>$CK816+INDEX(节奏总纲!F$4:F$163,基础状态预估!$C$2)</f>
        <v>823.39220630709644</v>
      </c>
      <c r="DW816" s="4">
        <f>$CK816+INDEX(节奏总纲!G$4:G$163,基础状态预估!$C$2)</f>
        <v>815.03246816526348</v>
      </c>
      <c r="DX816" s="4">
        <f>$CK816+INDEX(节奏总纲!H$4:H$163,基础状态预估!$C$2)</f>
        <v>804.69453894381218</v>
      </c>
      <c r="DY816" s="4">
        <f t="shared" si="536"/>
        <v>11.899999999999999</v>
      </c>
      <c r="DZ816" s="4">
        <f t="shared" si="537"/>
        <v>33</v>
      </c>
      <c r="EA816" s="4">
        <f t="shared" si="538"/>
        <v>334.1</v>
      </c>
      <c r="EB816" s="4">
        <f t="shared" si="539"/>
        <v>422.40999999999997</v>
      </c>
      <c r="EC816" s="4">
        <f t="shared" si="540"/>
        <v>12.590000000000009</v>
      </c>
    </row>
    <row r="817" spans="58:133" x14ac:dyDescent="0.15">
      <c r="BF817" s="4">
        <v>813</v>
      </c>
      <c r="BG817" s="4">
        <f t="shared" si="522"/>
        <v>569.09999999999991</v>
      </c>
      <c r="BH817" s="4">
        <f t="shared" si="523"/>
        <v>243.89999999999998</v>
      </c>
      <c r="BL817" s="4">
        <f t="shared" si="511"/>
        <v>403.5</v>
      </c>
      <c r="BM817" s="4">
        <f t="shared" si="512"/>
        <v>282.45</v>
      </c>
      <c r="BN817" s="4">
        <f t="shared" si="513"/>
        <v>121.05</v>
      </c>
      <c r="BR817" s="4">
        <f t="shared" si="514"/>
        <v>516.1</v>
      </c>
      <c r="BS817" s="4">
        <f t="shared" si="515"/>
        <v>238.19999999999996</v>
      </c>
      <c r="BT817" s="4">
        <f t="shared" si="516"/>
        <v>39.700000000000003</v>
      </c>
      <c r="BX817" s="4">
        <f t="shared" si="517"/>
        <v>603.20000000000005</v>
      </c>
      <c r="BY817" s="4">
        <f t="shared" si="518"/>
        <v>147.02999999999997</v>
      </c>
      <c r="BZ817" s="4">
        <f t="shared" si="519"/>
        <v>3.77</v>
      </c>
      <c r="CD817" s="4">
        <f t="shared" si="520"/>
        <v>343.38</v>
      </c>
      <c r="CE817" s="4">
        <f t="shared" si="521"/>
        <v>10.62000000000001</v>
      </c>
      <c r="CF817" s="4">
        <f>IF(COUNTIF($BH$5:$BH817,"&gt;=2")&lt;=1,SUM($BG817:$BK817)*C$8,CF816)</f>
        <v>151200</v>
      </c>
      <c r="CG817" s="4">
        <f>IF(COUNTIF($BN$5:$BN817,"&gt;=2")&lt;=1,SUM($BL817:$BP817)*D$8,CG816)</f>
        <v>604799.99999999988</v>
      </c>
      <c r="CH817" s="4">
        <f>IF(COUNTIF($BT$5:$BT817,"&gt;=2")&lt;=1,SUM($BQ817:$BU817)*E$8,CH816)</f>
        <v>2592000</v>
      </c>
      <c r="CI817" s="4">
        <f>IF(COUNTIF($BZ$5:$BZ817,"&gt;=2")&lt;=1,SUM($BV817:$BZ817)*F$8,CI816)</f>
        <v>34560000</v>
      </c>
      <c r="CJ817" s="4">
        <f t="shared" si="524"/>
        <v>30585600</v>
      </c>
      <c r="CK817" s="4">
        <f t="shared" si="525"/>
        <v>792.75</v>
      </c>
      <c r="CM817" s="4">
        <v>813</v>
      </c>
      <c r="CN817" s="4">
        <f>IF(COUNTIF($BH$5:$BH817,"&gt;=2")&gt;1,CN816,BG817)</f>
        <v>4.8999999999999995</v>
      </c>
      <c r="CO817" s="4">
        <f>IF(COUNTIF($BH$5:$BH817,"&gt;=2")&gt;1,CO816,BH817)</f>
        <v>2.1</v>
      </c>
      <c r="CP817" s="4">
        <f>IF(COUNTIF($BH$5:$BH817,"&gt;=2")&gt;1,CP816,BI817)</f>
        <v>0</v>
      </c>
      <c r="CQ817" s="4">
        <f>IF(COUNTIF($BH$5:$BH817,"&gt;=2")&gt;1,CQ816,BJ817)</f>
        <v>0</v>
      </c>
      <c r="CR817" s="4">
        <f>IF(COUNTIF($BH$5:$BH817,"&gt;=2")&gt;1,CR816,BK817)</f>
        <v>0</v>
      </c>
      <c r="CS817" s="4">
        <f>IF(COUNTIF($BN$5:$BN817,"&gt;=2")&gt;1,CS816,BL817)</f>
        <v>7</v>
      </c>
      <c r="CT817" s="4">
        <f>IF(COUNTIF($BN$5:$BN817,"&gt;=2")&gt;1,CT816,BM817)</f>
        <v>4.8999999999999995</v>
      </c>
      <c r="CU817" s="4">
        <f>IF(COUNTIF($BN$5:$BN817,"&gt;=2")&gt;1,CU816,BN817)</f>
        <v>2.1</v>
      </c>
      <c r="CV817" s="4">
        <f>IF(COUNTIF($BN$5:$BN817,"&gt;=2")&gt;1,CV816,BO817)</f>
        <v>0</v>
      </c>
      <c r="CW817" s="4">
        <f>IF(COUNTIF($BN$5:$BN817,"&gt;=2")&gt;1,CW816,BP817)</f>
        <v>0</v>
      </c>
      <c r="CX817" s="4">
        <f>IF(COUNTIF($BT$5:$BT817,"&gt;=2")&gt;1,CX816,BQ817)</f>
        <v>0</v>
      </c>
      <c r="CY817" s="4">
        <f>IF(COUNTIF($BT$5:$BT817,"&gt;=2")&gt;1,CY816,BR817)</f>
        <v>26</v>
      </c>
      <c r="CZ817" s="4">
        <f>IF(COUNTIF($BT$5:$BT817,"&gt;=2")&gt;1,CZ816,BS817)</f>
        <v>11.999999999999996</v>
      </c>
      <c r="DA817" s="4">
        <f>IF(COUNTIF($BT$5:$BT817,"&gt;=2")&gt;1,DA816,BT817)</f>
        <v>2</v>
      </c>
      <c r="DB817" s="4">
        <f>IF(COUNTIF($BT$5:$BT817,"&gt;=2")&gt;1,DB816,BU817)</f>
        <v>0</v>
      </c>
      <c r="DC817" s="4">
        <f>IF(COUNTIF($BZ$5:$BZ817,"&gt;=2")&gt;1,DC816,BV817)</f>
        <v>0</v>
      </c>
      <c r="DD817" s="4">
        <f>IF(COUNTIF($BZ$5:$BZ817,"&gt;=2")&gt;1,DD816,BW817)</f>
        <v>0</v>
      </c>
      <c r="DE817" s="4">
        <f>IF(COUNTIF($BZ$5:$BZ817,"&gt;=2")&gt;1,DE816,BX817)</f>
        <v>320</v>
      </c>
      <c r="DF817" s="4">
        <f>IF(COUNTIF($BZ$5:$BZ817,"&gt;=2")&gt;1,DF816,BY817)</f>
        <v>77.999999999999986</v>
      </c>
      <c r="DG817" s="4">
        <f>IF(COUNTIF($BZ$5:$BZ817,"&gt;=2")&gt;1,DG816,BZ817)</f>
        <v>2</v>
      </c>
      <c r="DH817" s="4">
        <f t="shared" si="526"/>
        <v>0</v>
      </c>
      <c r="DI817" s="4">
        <f t="shared" si="527"/>
        <v>0</v>
      </c>
      <c r="DJ817" s="4">
        <f t="shared" si="528"/>
        <v>0</v>
      </c>
      <c r="DK817" s="4">
        <f t="shared" si="529"/>
        <v>343.38</v>
      </c>
      <c r="DL817" s="4">
        <f t="shared" si="530"/>
        <v>10.62000000000001</v>
      </c>
      <c r="DM817" s="4">
        <f t="shared" si="531"/>
        <v>7</v>
      </c>
      <c r="DN817" s="4">
        <f t="shared" si="532"/>
        <v>13.999999999999998</v>
      </c>
      <c r="DO817" s="4">
        <f t="shared" si="533"/>
        <v>40</v>
      </c>
      <c r="DP817" s="4">
        <f t="shared" si="534"/>
        <v>400</v>
      </c>
      <c r="DQ817" s="4">
        <f t="shared" si="535"/>
        <v>354</v>
      </c>
      <c r="DS817" s="4">
        <v>813</v>
      </c>
      <c r="DT817" s="4">
        <f>$CK817+INDEX(节奏总纲!D$4:D$163,基础状态预估!$C$2)</f>
        <v>837.00483399593907</v>
      </c>
      <c r="DU817" s="4">
        <f>$CK817+INDEX(节奏总纲!E$4:E$163,基础状态预估!$C$2)</f>
        <v>831.28268396026408</v>
      </c>
      <c r="DV817" s="4">
        <f>$CK817+INDEX(节奏总纲!F$4:F$163,基础状态预估!$C$2)</f>
        <v>824.39220630709644</v>
      </c>
      <c r="DW817" s="4">
        <f>$CK817+INDEX(节奏总纲!G$4:G$163,基础状态预估!$C$2)</f>
        <v>816.03246816526348</v>
      </c>
      <c r="DX817" s="4">
        <f>$CK817+INDEX(节奏总纲!H$4:H$163,基础状态预估!$C$2)</f>
        <v>805.69453894381218</v>
      </c>
      <c r="DY817" s="4">
        <f t="shared" si="536"/>
        <v>11.899999999999999</v>
      </c>
      <c r="DZ817" s="4">
        <f t="shared" si="537"/>
        <v>33</v>
      </c>
      <c r="EA817" s="4">
        <f t="shared" si="538"/>
        <v>334.1</v>
      </c>
      <c r="EB817" s="4">
        <f t="shared" si="539"/>
        <v>423.38</v>
      </c>
      <c r="EC817" s="4">
        <f t="shared" si="540"/>
        <v>12.62000000000001</v>
      </c>
    </row>
    <row r="818" spans="58:133" x14ac:dyDescent="0.15">
      <c r="BF818" s="4">
        <v>814</v>
      </c>
      <c r="BG818" s="4">
        <f t="shared" si="522"/>
        <v>569.79999999999995</v>
      </c>
      <c r="BH818" s="4">
        <f t="shared" si="523"/>
        <v>244.2</v>
      </c>
      <c r="BL818" s="4">
        <f t="shared" si="511"/>
        <v>404</v>
      </c>
      <c r="BM818" s="4">
        <f t="shared" si="512"/>
        <v>282.79999999999995</v>
      </c>
      <c r="BN818" s="4">
        <f t="shared" si="513"/>
        <v>121.19999999999999</v>
      </c>
      <c r="BR818" s="4">
        <f t="shared" si="514"/>
        <v>516.75</v>
      </c>
      <c r="BS818" s="4">
        <f t="shared" si="515"/>
        <v>238.49999999999994</v>
      </c>
      <c r="BT818" s="4">
        <f t="shared" si="516"/>
        <v>39.75</v>
      </c>
      <c r="BX818" s="4">
        <f t="shared" si="517"/>
        <v>604</v>
      </c>
      <c r="BY818" s="4">
        <f t="shared" si="518"/>
        <v>147.22499999999997</v>
      </c>
      <c r="BZ818" s="4">
        <f t="shared" si="519"/>
        <v>3.7749999999999999</v>
      </c>
      <c r="CD818" s="4">
        <f t="shared" si="520"/>
        <v>344.34999999999997</v>
      </c>
      <c r="CE818" s="4">
        <f t="shared" si="521"/>
        <v>10.650000000000009</v>
      </c>
      <c r="CF818" s="4">
        <f>IF(COUNTIF($BH$5:$BH818,"&gt;=2")&lt;=1,SUM($BG818:$BK818)*C$8,CF817)</f>
        <v>151200</v>
      </c>
      <c r="CG818" s="4">
        <f>IF(COUNTIF($BN$5:$BN818,"&gt;=2")&lt;=1,SUM($BL818:$BP818)*D$8,CG817)</f>
        <v>604799.99999999988</v>
      </c>
      <c r="CH818" s="4">
        <f>IF(COUNTIF($BT$5:$BT818,"&gt;=2")&lt;=1,SUM($BQ818:$BU818)*E$8,CH817)</f>
        <v>2592000</v>
      </c>
      <c r="CI818" s="4">
        <f>IF(COUNTIF($BZ$5:$BZ818,"&gt;=2")&lt;=1,SUM($BV818:$BZ818)*F$8,CI817)</f>
        <v>34560000</v>
      </c>
      <c r="CJ818" s="4">
        <f t="shared" si="524"/>
        <v>30672000</v>
      </c>
      <c r="CK818" s="4">
        <f t="shared" si="525"/>
        <v>793.75</v>
      </c>
      <c r="CM818" s="4">
        <v>814</v>
      </c>
      <c r="CN818" s="4">
        <f>IF(COUNTIF($BH$5:$BH818,"&gt;=2")&gt;1,CN817,BG818)</f>
        <v>4.8999999999999995</v>
      </c>
      <c r="CO818" s="4">
        <f>IF(COUNTIF($BH$5:$BH818,"&gt;=2")&gt;1,CO817,BH818)</f>
        <v>2.1</v>
      </c>
      <c r="CP818" s="4">
        <f>IF(COUNTIF($BH$5:$BH818,"&gt;=2")&gt;1,CP817,BI818)</f>
        <v>0</v>
      </c>
      <c r="CQ818" s="4">
        <f>IF(COUNTIF($BH$5:$BH818,"&gt;=2")&gt;1,CQ817,BJ818)</f>
        <v>0</v>
      </c>
      <c r="CR818" s="4">
        <f>IF(COUNTIF($BH$5:$BH818,"&gt;=2")&gt;1,CR817,BK818)</f>
        <v>0</v>
      </c>
      <c r="CS818" s="4">
        <f>IF(COUNTIF($BN$5:$BN818,"&gt;=2")&gt;1,CS817,BL818)</f>
        <v>7</v>
      </c>
      <c r="CT818" s="4">
        <f>IF(COUNTIF($BN$5:$BN818,"&gt;=2")&gt;1,CT817,BM818)</f>
        <v>4.8999999999999995</v>
      </c>
      <c r="CU818" s="4">
        <f>IF(COUNTIF($BN$5:$BN818,"&gt;=2")&gt;1,CU817,BN818)</f>
        <v>2.1</v>
      </c>
      <c r="CV818" s="4">
        <f>IF(COUNTIF($BN$5:$BN818,"&gt;=2")&gt;1,CV817,BO818)</f>
        <v>0</v>
      </c>
      <c r="CW818" s="4">
        <f>IF(COUNTIF($BN$5:$BN818,"&gt;=2")&gt;1,CW817,BP818)</f>
        <v>0</v>
      </c>
      <c r="CX818" s="4">
        <f>IF(COUNTIF($BT$5:$BT818,"&gt;=2")&gt;1,CX817,BQ818)</f>
        <v>0</v>
      </c>
      <c r="CY818" s="4">
        <f>IF(COUNTIF($BT$5:$BT818,"&gt;=2")&gt;1,CY817,BR818)</f>
        <v>26</v>
      </c>
      <c r="CZ818" s="4">
        <f>IF(COUNTIF($BT$5:$BT818,"&gt;=2")&gt;1,CZ817,BS818)</f>
        <v>11.999999999999996</v>
      </c>
      <c r="DA818" s="4">
        <f>IF(COUNTIF($BT$5:$BT818,"&gt;=2")&gt;1,DA817,BT818)</f>
        <v>2</v>
      </c>
      <c r="DB818" s="4">
        <f>IF(COUNTIF($BT$5:$BT818,"&gt;=2")&gt;1,DB817,BU818)</f>
        <v>0</v>
      </c>
      <c r="DC818" s="4">
        <f>IF(COUNTIF($BZ$5:$BZ818,"&gt;=2")&gt;1,DC817,BV818)</f>
        <v>0</v>
      </c>
      <c r="DD818" s="4">
        <f>IF(COUNTIF($BZ$5:$BZ818,"&gt;=2")&gt;1,DD817,BW818)</f>
        <v>0</v>
      </c>
      <c r="DE818" s="4">
        <f>IF(COUNTIF($BZ$5:$BZ818,"&gt;=2")&gt;1,DE817,BX818)</f>
        <v>320</v>
      </c>
      <c r="DF818" s="4">
        <f>IF(COUNTIF($BZ$5:$BZ818,"&gt;=2")&gt;1,DF817,BY818)</f>
        <v>77.999999999999986</v>
      </c>
      <c r="DG818" s="4">
        <f>IF(COUNTIF($BZ$5:$BZ818,"&gt;=2")&gt;1,DG817,BZ818)</f>
        <v>2</v>
      </c>
      <c r="DH818" s="4">
        <f t="shared" si="526"/>
        <v>0</v>
      </c>
      <c r="DI818" s="4">
        <f t="shared" si="527"/>
        <v>0</v>
      </c>
      <c r="DJ818" s="4">
        <f t="shared" si="528"/>
        <v>0</v>
      </c>
      <c r="DK818" s="4">
        <f t="shared" si="529"/>
        <v>344.34999999999997</v>
      </c>
      <c r="DL818" s="4">
        <f t="shared" si="530"/>
        <v>10.650000000000009</v>
      </c>
      <c r="DM818" s="4">
        <f t="shared" si="531"/>
        <v>7</v>
      </c>
      <c r="DN818" s="4">
        <f t="shared" si="532"/>
        <v>13.999999999999998</v>
      </c>
      <c r="DO818" s="4">
        <f t="shared" si="533"/>
        <v>40</v>
      </c>
      <c r="DP818" s="4">
        <f t="shared" si="534"/>
        <v>400</v>
      </c>
      <c r="DQ818" s="4">
        <f t="shared" si="535"/>
        <v>355</v>
      </c>
      <c r="DS818" s="4">
        <v>814</v>
      </c>
      <c r="DT818" s="4">
        <f>$CK818+INDEX(节奏总纲!D$4:D$163,基础状态预估!$C$2)</f>
        <v>838.00483399593907</v>
      </c>
      <c r="DU818" s="4">
        <f>$CK818+INDEX(节奏总纲!E$4:E$163,基础状态预估!$C$2)</f>
        <v>832.28268396026408</v>
      </c>
      <c r="DV818" s="4">
        <f>$CK818+INDEX(节奏总纲!F$4:F$163,基础状态预估!$C$2)</f>
        <v>825.39220630709644</v>
      </c>
      <c r="DW818" s="4">
        <f>$CK818+INDEX(节奏总纲!G$4:G$163,基础状态预估!$C$2)</f>
        <v>817.03246816526348</v>
      </c>
      <c r="DX818" s="4">
        <f>$CK818+INDEX(节奏总纲!H$4:H$163,基础状态预估!$C$2)</f>
        <v>806.69453894381218</v>
      </c>
      <c r="DY818" s="4">
        <f t="shared" si="536"/>
        <v>11.899999999999999</v>
      </c>
      <c r="DZ818" s="4">
        <f t="shared" si="537"/>
        <v>33</v>
      </c>
      <c r="EA818" s="4">
        <f t="shared" si="538"/>
        <v>334.1</v>
      </c>
      <c r="EB818" s="4">
        <f t="shared" si="539"/>
        <v>424.34999999999997</v>
      </c>
      <c r="EC818" s="4">
        <f t="shared" si="540"/>
        <v>12.650000000000009</v>
      </c>
    </row>
    <row r="819" spans="58:133" x14ac:dyDescent="0.15">
      <c r="BF819" s="4">
        <v>815</v>
      </c>
      <c r="BG819" s="4">
        <f t="shared" si="522"/>
        <v>570.5</v>
      </c>
      <c r="BH819" s="4">
        <f t="shared" si="523"/>
        <v>244.5</v>
      </c>
      <c r="BL819" s="4">
        <f t="shared" si="511"/>
        <v>404.5</v>
      </c>
      <c r="BM819" s="4">
        <f t="shared" si="512"/>
        <v>283.14999999999998</v>
      </c>
      <c r="BN819" s="4">
        <f t="shared" si="513"/>
        <v>121.35</v>
      </c>
      <c r="BR819" s="4">
        <f t="shared" si="514"/>
        <v>517.4</v>
      </c>
      <c r="BS819" s="4">
        <f t="shared" si="515"/>
        <v>238.79999999999995</v>
      </c>
      <c r="BT819" s="4">
        <f t="shared" si="516"/>
        <v>39.800000000000004</v>
      </c>
      <c r="BX819" s="4">
        <f t="shared" si="517"/>
        <v>604.80000000000007</v>
      </c>
      <c r="BY819" s="4">
        <f t="shared" si="518"/>
        <v>147.41999999999996</v>
      </c>
      <c r="BZ819" s="4">
        <f t="shared" si="519"/>
        <v>3.7800000000000002</v>
      </c>
      <c r="CD819" s="4">
        <f t="shared" si="520"/>
        <v>345.32</v>
      </c>
      <c r="CE819" s="4">
        <f t="shared" si="521"/>
        <v>10.68000000000001</v>
      </c>
      <c r="CF819" s="4">
        <f>IF(COUNTIF($BH$5:$BH819,"&gt;=2")&lt;=1,SUM($BG819:$BK819)*C$8,CF818)</f>
        <v>151200</v>
      </c>
      <c r="CG819" s="4">
        <f>IF(COUNTIF($BN$5:$BN819,"&gt;=2")&lt;=1,SUM($BL819:$BP819)*D$8,CG818)</f>
        <v>604799.99999999988</v>
      </c>
      <c r="CH819" s="4">
        <f>IF(COUNTIF($BT$5:$BT819,"&gt;=2")&lt;=1,SUM($BQ819:$BU819)*E$8,CH818)</f>
        <v>2592000</v>
      </c>
      <c r="CI819" s="4">
        <f>IF(COUNTIF($BZ$5:$BZ819,"&gt;=2")&lt;=1,SUM($BV819:$BZ819)*F$8,CI818)</f>
        <v>34560000</v>
      </c>
      <c r="CJ819" s="4">
        <f t="shared" si="524"/>
        <v>30758400</v>
      </c>
      <c r="CK819" s="4">
        <f t="shared" si="525"/>
        <v>794.75</v>
      </c>
      <c r="CM819" s="4">
        <v>815</v>
      </c>
      <c r="CN819" s="4">
        <f>IF(COUNTIF($BH$5:$BH819,"&gt;=2")&gt;1,CN818,BG819)</f>
        <v>4.8999999999999995</v>
      </c>
      <c r="CO819" s="4">
        <f>IF(COUNTIF($BH$5:$BH819,"&gt;=2")&gt;1,CO818,BH819)</f>
        <v>2.1</v>
      </c>
      <c r="CP819" s="4">
        <f>IF(COUNTIF($BH$5:$BH819,"&gt;=2")&gt;1,CP818,BI819)</f>
        <v>0</v>
      </c>
      <c r="CQ819" s="4">
        <f>IF(COUNTIF($BH$5:$BH819,"&gt;=2")&gt;1,CQ818,BJ819)</f>
        <v>0</v>
      </c>
      <c r="CR819" s="4">
        <f>IF(COUNTIF($BH$5:$BH819,"&gt;=2")&gt;1,CR818,BK819)</f>
        <v>0</v>
      </c>
      <c r="CS819" s="4">
        <f>IF(COUNTIF($BN$5:$BN819,"&gt;=2")&gt;1,CS818,BL819)</f>
        <v>7</v>
      </c>
      <c r="CT819" s="4">
        <f>IF(COUNTIF($BN$5:$BN819,"&gt;=2")&gt;1,CT818,BM819)</f>
        <v>4.8999999999999995</v>
      </c>
      <c r="CU819" s="4">
        <f>IF(COUNTIF($BN$5:$BN819,"&gt;=2")&gt;1,CU818,BN819)</f>
        <v>2.1</v>
      </c>
      <c r="CV819" s="4">
        <f>IF(COUNTIF($BN$5:$BN819,"&gt;=2")&gt;1,CV818,BO819)</f>
        <v>0</v>
      </c>
      <c r="CW819" s="4">
        <f>IF(COUNTIF($BN$5:$BN819,"&gt;=2")&gt;1,CW818,BP819)</f>
        <v>0</v>
      </c>
      <c r="CX819" s="4">
        <f>IF(COUNTIF($BT$5:$BT819,"&gt;=2")&gt;1,CX818,BQ819)</f>
        <v>0</v>
      </c>
      <c r="CY819" s="4">
        <f>IF(COUNTIF($BT$5:$BT819,"&gt;=2")&gt;1,CY818,BR819)</f>
        <v>26</v>
      </c>
      <c r="CZ819" s="4">
        <f>IF(COUNTIF($BT$5:$BT819,"&gt;=2")&gt;1,CZ818,BS819)</f>
        <v>11.999999999999996</v>
      </c>
      <c r="DA819" s="4">
        <f>IF(COUNTIF($BT$5:$BT819,"&gt;=2")&gt;1,DA818,BT819)</f>
        <v>2</v>
      </c>
      <c r="DB819" s="4">
        <f>IF(COUNTIF($BT$5:$BT819,"&gt;=2")&gt;1,DB818,BU819)</f>
        <v>0</v>
      </c>
      <c r="DC819" s="4">
        <f>IF(COUNTIF($BZ$5:$BZ819,"&gt;=2")&gt;1,DC818,BV819)</f>
        <v>0</v>
      </c>
      <c r="DD819" s="4">
        <f>IF(COUNTIF($BZ$5:$BZ819,"&gt;=2")&gt;1,DD818,BW819)</f>
        <v>0</v>
      </c>
      <c r="DE819" s="4">
        <f>IF(COUNTIF($BZ$5:$BZ819,"&gt;=2")&gt;1,DE818,BX819)</f>
        <v>320</v>
      </c>
      <c r="DF819" s="4">
        <f>IF(COUNTIF($BZ$5:$BZ819,"&gt;=2")&gt;1,DF818,BY819)</f>
        <v>77.999999999999986</v>
      </c>
      <c r="DG819" s="4">
        <f>IF(COUNTIF($BZ$5:$BZ819,"&gt;=2")&gt;1,DG818,BZ819)</f>
        <v>2</v>
      </c>
      <c r="DH819" s="4">
        <f t="shared" si="526"/>
        <v>0</v>
      </c>
      <c r="DI819" s="4">
        <f t="shared" si="527"/>
        <v>0</v>
      </c>
      <c r="DJ819" s="4">
        <f t="shared" si="528"/>
        <v>0</v>
      </c>
      <c r="DK819" s="4">
        <f t="shared" si="529"/>
        <v>345.32</v>
      </c>
      <c r="DL819" s="4">
        <f t="shared" si="530"/>
        <v>10.68000000000001</v>
      </c>
      <c r="DM819" s="4">
        <f t="shared" si="531"/>
        <v>7</v>
      </c>
      <c r="DN819" s="4">
        <f t="shared" si="532"/>
        <v>13.999999999999998</v>
      </c>
      <c r="DO819" s="4">
        <f t="shared" si="533"/>
        <v>40</v>
      </c>
      <c r="DP819" s="4">
        <f t="shared" si="534"/>
        <v>400</v>
      </c>
      <c r="DQ819" s="4">
        <f t="shared" si="535"/>
        <v>356</v>
      </c>
      <c r="DS819" s="4">
        <v>815</v>
      </c>
      <c r="DT819" s="4">
        <f>$CK819+INDEX(节奏总纲!D$4:D$163,基础状态预估!$C$2)</f>
        <v>839.00483399593907</v>
      </c>
      <c r="DU819" s="4">
        <f>$CK819+INDEX(节奏总纲!E$4:E$163,基础状态预估!$C$2)</f>
        <v>833.28268396026408</v>
      </c>
      <c r="DV819" s="4">
        <f>$CK819+INDEX(节奏总纲!F$4:F$163,基础状态预估!$C$2)</f>
        <v>826.39220630709644</v>
      </c>
      <c r="DW819" s="4">
        <f>$CK819+INDEX(节奏总纲!G$4:G$163,基础状态预估!$C$2)</f>
        <v>818.03246816526348</v>
      </c>
      <c r="DX819" s="4">
        <f>$CK819+INDEX(节奏总纲!H$4:H$163,基础状态预估!$C$2)</f>
        <v>807.69453894381218</v>
      </c>
      <c r="DY819" s="4">
        <f t="shared" si="536"/>
        <v>11.899999999999999</v>
      </c>
      <c r="DZ819" s="4">
        <f t="shared" si="537"/>
        <v>33</v>
      </c>
      <c r="EA819" s="4">
        <f t="shared" si="538"/>
        <v>334.1</v>
      </c>
      <c r="EB819" s="4">
        <f t="shared" si="539"/>
        <v>425.32</v>
      </c>
      <c r="EC819" s="4">
        <f t="shared" si="540"/>
        <v>12.68000000000001</v>
      </c>
    </row>
    <row r="820" spans="58:133" x14ac:dyDescent="0.15">
      <c r="BF820" s="4">
        <v>816</v>
      </c>
      <c r="BG820" s="4">
        <f t="shared" si="522"/>
        <v>571.19999999999993</v>
      </c>
      <c r="BH820" s="4">
        <f t="shared" si="523"/>
        <v>244.79999999999998</v>
      </c>
      <c r="BL820" s="4">
        <f t="shared" si="511"/>
        <v>405</v>
      </c>
      <c r="BM820" s="4">
        <f t="shared" si="512"/>
        <v>283.5</v>
      </c>
      <c r="BN820" s="4">
        <f t="shared" si="513"/>
        <v>121.5</v>
      </c>
      <c r="BR820" s="4">
        <f t="shared" si="514"/>
        <v>518.05000000000007</v>
      </c>
      <c r="BS820" s="4">
        <f t="shared" si="515"/>
        <v>239.09999999999994</v>
      </c>
      <c r="BT820" s="4">
        <f t="shared" si="516"/>
        <v>39.85</v>
      </c>
      <c r="BX820" s="4">
        <f t="shared" si="517"/>
        <v>605.6</v>
      </c>
      <c r="BY820" s="4">
        <f t="shared" si="518"/>
        <v>147.61499999999995</v>
      </c>
      <c r="BZ820" s="4">
        <f t="shared" si="519"/>
        <v>3.7850000000000001</v>
      </c>
      <c r="CD820" s="4">
        <f t="shared" si="520"/>
        <v>346.28999999999996</v>
      </c>
      <c r="CE820" s="4">
        <f t="shared" si="521"/>
        <v>10.71000000000001</v>
      </c>
      <c r="CF820" s="4">
        <f>IF(COUNTIF($BH$5:$BH820,"&gt;=2")&lt;=1,SUM($BG820:$BK820)*C$8,CF819)</f>
        <v>151200</v>
      </c>
      <c r="CG820" s="4">
        <f>IF(COUNTIF($BN$5:$BN820,"&gt;=2")&lt;=1,SUM($BL820:$BP820)*D$8,CG819)</f>
        <v>604799.99999999988</v>
      </c>
      <c r="CH820" s="4">
        <f>IF(COUNTIF($BT$5:$BT820,"&gt;=2")&lt;=1,SUM($BQ820:$BU820)*E$8,CH819)</f>
        <v>2592000</v>
      </c>
      <c r="CI820" s="4">
        <f>IF(COUNTIF($BZ$5:$BZ820,"&gt;=2")&lt;=1,SUM($BV820:$BZ820)*F$8,CI819)</f>
        <v>34560000</v>
      </c>
      <c r="CJ820" s="4">
        <f t="shared" si="524"/>
        <v>30844800</v>
      </c>
      <c r="CK820" s="4">
        <f t="shared" si="525"/>
        <v>795.75</v>
      </c>
      <c r="CM820" s="4">
        <v>816</v>
      </c>
      <c r="CN820" s="4">
        <f>IF(COUNTIF($BH$5:$BH820,"&gt;=2")&gt;1,CN819,BG820)</f>
        <v>4.8999999999999995</v>
      </c>
      <c r="CO820" s="4">
        <f>IF(COUNTIF($BH$5:$BH820,"&gt;=2")&gt;1,CO819,BH820)</f>
        <v>2.1</v>
      </c>
      <c r="CP820" s="4">
        <f>IF(COUNTIF($BH$5:$BH820,"&gt;=2")&gt;1,CP819,BI820)</f>
        <v>0</v>
      </c>
      <c r="CQ820" s="4">
        <f>IF(COUNTIF($BH$5:$BH820,"&gt;=2")&gt;1,CQ819,BJ820)</f>
        <v>0</v>
      </c>
      <c r="CR820" s="4">
        <f>IF(COUNTIF($BH$5:$BH820,"&gt;=2")&gt;1,CR819,BK820)</f>
        <v>0</v>
      </c>
      <c r="CS820" s="4">
        <f>IF(COUNTIF($BN$5:$BN820,"&gt;=2")&gt;1,CS819,BL820)</f>
        <v>7</v>
      </c>
      <c r="CT820" s="4">
        <f>IF(COUNTIF($BN$5:$BN820,"&gt;=2")&gt;1,CT819,BM820)</f>
        <v>4.8999999999999995</v>
      </c>
      <c r="CU820" s="4">
        <f>IF(COUNTIF($BN$5:$BN820,"&gt;=2")&gt;1,CU819,BN820)</f>
        <v>2.1</v>
      </c>
      <c r="CV820" s="4">
        <f>IF(COUNTIF($BN$5:$BN820,"&gt;=2")&gt;1,CV819,BO820)</f>
        <v>0</v>
      </c>
      <c r="CW820" s="4">
        <f>IF(COUNTIF($BN$5:$BN820,"&gt;=2")&gt;1,CW819,BP820)</f>
        <v>0</v>
      </c>
      <c r="CX820" s="4">
        <f>IF(COUNTIF($BT$5:$BT820,"&gt;=2")&gt;1,CX819,BQ820)</f>
        <v>0</v>
      </c>
      <c r="CY820" s="4">
        <f>IF(COUNTIF($BT$5:$BT820,"&gt;=2")&gt;1,CY819,BR820)</f>
        <v>26</v>
      </c>
      <c r="CZ820" s="4">
        <f>IF(COUNTIF($BT$5:$BT820,"&gt;=2")&gt;1,CZ819,BS820)</f>
        <v>11.999999999999996</v>
      </c>
      <c r="DA820" s="4">
        <f>IF(COUNTIF($BT$5:$BT820,"&gt;=2")&gt;1,DA819,BT820)</f>
        <v>2</v>
      </c>
      <c r="DB820" s="4">
        <f>IF(COUNTIF($BT$5:$BT820,"&gt;=2")&gt;1,DB819,BU820)</f>
        <v>0</v>
      </c>
      <c r="DC820" s="4">
        <f>IF(COUNTIF($BZ$5:$BZ820,"&gt;=2")&gt;1,DC819,BV820)</f>
        <v>0</v>
      </c>
      <c r="DD820" s="4">
        <f>IF(COUNTIF($BZ$5:$BZ820,"&gt;=2")&gt;1,DD819,BW820)</f>
        <v>0</v>
      </c>
      <c r="DE820" s="4">
        <f>IF(COUNTIF($BZ$5:$BZ820,"&gt;=2")&gt;1,DE819,BX820)</f>
        <v>320</v>
      </c>
      <c r="DF820" s="4">
        <f>IF(COUNTIF($BZ$5:$BZ820,"&gt;=2")&gt;1,DF819,BY820)</f>
        <v>77.999999999999986</v>
      </c>
      <c r="DG820" s="4">
        <f>IF(COUNTIF($BZ$5:$BZ820,"&gt;=2")&gt;1,DG819,BZ820)</f>
        <v>2</v>
      </c>
      <c r="DH820" s="4">
        <f t="shared" si="526"/>
        <v>0</v>
      </c>
      <c r="DI820" s="4">
        <f t="shared" si="527"/>
        <v>0</v>
      </c>
      <c r="DJ820" s="4">
        <f t="shared" si="528"/>
        <v>0</v>
      </c>
      <c r="DK820" s="4">
        <f t="shared" si="529"/>
        <v>346.28999999999996</v>
      </c>
      <c r="DL820" s="4">
        <f t="shared" si="530"/>
        <v>10.71000000000001</v>
      </c>
      <c r="DM820" s="4">
        <f t="shared" si="531"/>
        <v>7</v>
      </c>
      <c r="DN820" s="4">
        <f t="shared" si="532"/>
        <v>13.999999999999998</v>
      </c>
      <c r="DO820" s="4">
        <f t="shared" si="533"/>
        <v>40</v>
      </c>
      <c r="DP820" s="4">
        <f t="shared" si="534"/>
        <v>400</v>
      </c>
      <c r="DQ820" s="4">
        <f t="shared" si="535"/>
        <v>357</v>
      </c>
      <c r="DS820" s="4">
        <v>816</v>
      </c>
      <c r="DT820" s="4">
        <f>$CK820+INDEX(节奏总纲!D$4:D$163,基础状态预估!$C$2)</f>
        <v>840.00483399593907</v>
      </c>
      <c r="DU820" s="4">
        <f>$CK820+INDEX(节奏总纲!E$4:E$163,基础状态预估!$C$2)</f>
        <v>834.28268396026408</v>
      </c>
      <c r="DV820" s="4">
        <f>$CK820+INDEX(节奏总纲!F$4:F$163,基础状态预估!$C$2)</f>
        <v>827.39220630709644</v>
      </c>
      <c r="DW820" s="4">
        <f>$CK820+INDEX(节奏总纲!G$4:G$163,基础状态预估!$C$2)</f>
        <v>819.03246816526348</v>
      </c>
      <c r="DX820" s="4">
        <f>$CK820+INDEX(节奏总纲!H$4:H$163,基础状态预估!$C$2)</f>
        <v>808.69453894381218</v>
      </c>
      <c r="DY820" s="4">
        <f t="shared" si="536"/>
        <v>11.899999999999999</v>
      </c>
      <c r="DZ820" s="4">
        <f t="shared" si="537"/>
        <v>33</v>
      </c>
      <c r="EA820" s="4">
        <f t="shared" si="538"/>
        <v>334.1</v>
      </c>
      <c r="EB820" s="4">
        <f t="shared" si="539"/>
        <v>426.28999999999996</v>
      </c>
      <c r="EC820" s="4">
        <f t="shared" si="540"/>
        <v>12.71000000000001</v>
      </c>
    </row>
    <row r="821" spans="58:133" x14ac:dyDescent="0.15">
      <c r="BF821" s="4">
        <v>817</v>
      </c>
      <c r="BG821" s="4">
        <f t="shared" si="522"/>
        <v>571.9</v>
      </c>
      <c r="BH821" s="4">
        <f t="shared" si="523"/>
        <v>245.1</v>
      </c>
      <c r="BL821" s="4">
        <f t="shared" si="511"/>
        <v>405.5</v>
      </c>
      <c r="BM821" s="4">
        <f t="shared" si="512"/>
        <v>283.84999999999997</v>
      </c>
      <c r="BN821" s="4">
        <f t="shared" si="513"/>
        <v>121.64999999999999</v>
      </c>
      <c r="BR821" s="4">
        <f t="shared" si="514"/>
        <v>518.70000000000005</v>
      </c>
      <c r="BS821" s="4">
        <f t="shared" si="515"/>
        <v>239.39999999999995</v>
      </c>
      <c r="BT821" s="4">
        <f t="shared" si="516"/>
        <v>39.900000000000006</v>
      </c>
      <c r="BX821" s="4">
        <f t="shared" si="517"/>
        <v>606.4</v>
      </c>
      <c r="BY821" s="4">
        <f t="shared" si="518"/>
        <v>147.80999999999997</v>
      </c>
      <c r="BZ821" s="4">
        <f t="shared" si="519"/>
        <v>3.79</v>
      </c>
      <c r="CD821" s="4">
        <f t="shared" si="520"/>
        <v>347.26</v>
      </c>
      <c r="CE821" s="4">
        <f t="shared" si="521"/>
        <v>10.740000000000009</v>
      </c>
      <c r="CF821" s="4">
        <f>IF(COUNTIF($BH$5:$BH821,"&gt;=2")&lt;=1,SUM($BG821:$BK821)*C$8,CF820)</f>
        <v>151200</v>
      </c>
      <c r="CG821" s="4">
        <f>IF(COUNTIF($BN$5:$BN821,"&gt;=2")&lt;=1,SUM($BL821:$BP821)*D$8,CG820)</f>
        <v>604799.99999999988</v>
      </c>
      <c r="CH821" s="4">
        <f>IF(COUNTIF($BT$5:$BT821,"&gt;=2")&lt;=1,SUM($BQ821:$BU821)*E$8,CH820)</f>
        <v>2592000</v>
      </c>
      <c r="CI821" s="4">
        <f>IF(COUNTIF($BZ$5:$BZ821,"&gt;=2")&lt;=1,SUM($BV821:$BZ821)*F$8,CI820)</f>
        <v>34560000</v>
      </c>
      <c r="CJ821" s="4">
        <f t="shared" si="524"/>
        <v>30931200</v>
      </c>
      <c r="CK821" s="4">
        <f t="shared" si="525"/>
        <v>796.75</v>
      </c>
      <c r="CM821" s="4">
        <v>817</v>
      </c>
      <c r="CN821" s="4">
        <f>IF(COUNTIF($BH$5:$BH821,"&gt;=2")&gt;1,CN820,BG821)</f>
        <v>4.8999999999999995</v>
      </c>
      <c r="CO821" s="4">
        <f>IF(COUNTIF($BH$5:$BH821,"&gt;=2")&gt;1,CO820,BH821)</f>
        <v>2.1</v>
      </c>
      <c r="CP821" s="4">
        <f>IF(COUNTIF($BH$5:$BH821,"&gt;=2")&gt;1,CP820,BI821)</f>
        <v>0</v>
      </c>
      <c r="CQ821" s="4">
        <f>IF(COUNTIF($BH$5:$BH821,"&gt;=2")&gt;1,CQ820,BJ821)</f>
        <v>0</v>
      </c>
      <c r="CR821" s="4">
        <f>IF(COUNTIF($BH$5:$BH821,"&gt;=2")&gt;1,CR820,BK821)</f>
        <v>0</v>
      </c>
      <c r="CS821" s="4">
        <f>IF(COUNTIF($BN$5:$BN821,"&gt;=2")&gt;1,CS820,BL821)</f>
        <v>7</v>
      </c>
      <c r="CT821" s="4">
        <f>IF(COUNTIF($BN$5:$BN821,"&gt;=2")&gt;1,CT820,BM821)</f>
        <v>4.8999999999999995</v>
      </c>
      <c r="CU821" s="4">
        <f>IF(COUNTIF($BN$5:$BN821,"&gt;=2")&gt;1,CU820,BN821)</f>
        <v>2.1</v>
      </c>
      <c r="CV821" s="4">
        <f>IF(COUNTIF($BN$5:$BN821,"&gt;=2")&gt;1,CV820,BO821)</f>
        <v>0</v>
      </c>
      <c r="CW821" s="4">
        <f>IF(COUNTIF($BN$5:$BN821,"&gt;=2")&gt;1,CW820,BP821)</f>
        <v>0</v>
      </c>
      <c r="CX821" s="4">
        <f>IF(COUNTIF($BT$5:$BT821,"&gt;=2")&gt;1,CX820,BQ821)</f>
        <v>0</v>
      </c>
      <c r="CY821" s="4">
        <f>IF(COUNTIF($BT$5:$BT821,"&gt;=2")&gt;1,CY820,BR821)</f>
        <v>26</v>
      </c>
      <c r="CZ821" s="4">
        <f>IF(COUNTIF($BT$5:$BT821,"&gt;=2")&gt;1,CZ820,BS821)</f>
        <v>11.999999999999996</v>
      </c>
      <c r="DA821" s="4">
        <f>IF(COUNTIF($BT$5:$BT821,"&gt;=2")&gt;1,DA820,BT821)</f>
        <v>2</v>
      </c>
      <c r="DB821" s="4">
        <f>IF(COUNTIF($BT$5:$BT821,"&gt;=2")&gt;1,DB820,BU821)</f>
        <v>0</v>
      </c>
      <c r="DC821" s="4">
        <f>IF(COUNTIF($BZ$5:$BZ821,"&gt;=2")&gt;1,DC820,BV821)</f>
        <v>0</v>
      </c>
      <c r="DD821" s="4">
        <f>IF(COUNTIF($BZ$5:$BZ821,"&gt;=2")&gt;1,DD820,BW821)</f>
        <v>0</v>
      </c>
      <c r="DE821" s="4">
        <f>IF(COUNTIF($BZ$5:$BZ821,"&gt;=2")&gt;1,DE820,BX821)</f>
        <v>320</v>
      </c>
      <c r="DF821" s="4">
        <f>IF(COUNTIF($BZ$5:$BZ821,"&gt;=2")&gt;1,DF820,BY821)</f>
        <v>77.999999999999986</v>
      </c>
      <c r="DG821" s="4">
        <f>IF(COUNTIF($BZ$5:$BZ821,"&gt;=2")&gt;1,DG820,BZ821)</f>
        <v>2</v>
      </c>
      <c r="DH821" s="4">
        <f t="shared" si="526"/>
        <v>0</v>
      </c>
      <c r="DI821" s="4">
        <f t="shared" si="527"/>
        <v>0</v>
      </c>
      <c r="DJ821" s="4">
        <f t="shared" si="528"/>
        <v>0</v>
      </c>
      <c r="DK821" s="4">
        <f t="shared" si="529"/>
        <v>347.26</v>
      </c>
      <c r="DL821" s="4">
        <f t="shared" si="530"/>
        <v>10.740000000000009</v>
      </c>
      <c r="DM821" s="4">
        <f t="shared" si="531"/>
        <v>7</v>
      </c>
      <c r="DN821" s="4">
        <f t="shared" si="532"/>
        <v>13.999999999999998</v>
      </c>
      <c r="DO821" s="4">
        <f t="shared" si="533"/>
        <v>40</v>
      </c>
      <c r="DP821" s="4">
        <f t="shared" si="534"/>
        <v>400</v>
      </c>
      <c r="DQ821" s="4">
        <f t="shared" si="535"/>
        <v>358</v>
      </c>
      <c r="DS821" s="4">
        <v>817</v>
      </c>
      <c r="DT821" s="4">
        <f>$CK821+INDEX(节奏总纲!D$4:D$163,基础状态预估!$C$2)</f>
        <v>841.00483399593907</v>
      </c>
      <c r="DU821" s="4">
        <f>$CK821+INDEX(节奏总纲!E$4:E$163,基础状态预估!$C$2)</f>
        <v>835.28268396026408</v>
      </c>
      <c r="DV821" s="4">
        <f>$CK821+INDEX(节奏总纲!F$4:F$163,基础状态预估!$C$2)</f>
        <v>828.39220630709644</v>
      </c>
      <c r="DW821" s="4">
        <f>$CK821+INDEX(节奏总纲!G$4:G$163,基础状态预估!$C$2)</f>
        <v>820.03246816526348</v>
      </c>
      <c r="DX821" s="4">
        <f>$CK821+INDEX(节奏总纲!H$4:H$163,基础状态预估!$C$2)</f>
        <v>809.69453894381218</v>
      </c>
      <c r="DY821" s="4">
        <f t="shared" si="536"/>
        <v>11.899999999999999</v>
      </c>
      <c r="DZ821" s="4">
        <f t="shared" si="537"/>
        <v>33</v>
      </c>
      <c r="EA821" s="4">
        <f t="shared" si="538"/>
        <v>334.1</v>
      </c>
      <c r="EB821" s="4">
        <f t="shared" si="539"/>
        <v>427.26</v>
      </c>
      <c r="EC821" s="4">
        <f t="shared" si="540"/>
        <v>12.740000000000009</v>
      </c>
    </row>
    <row r="822" spans="58:133" x14ac:dyDescent="0.15">
      <c r="BF822" s="4">
        <v>818</v>
      </c>
      <c r="BG822" s="4">
        <f t="shared" si="522"/>
        <v>572.59999999999991</v>
      </c>
      <c r="BH822" s="4">
        <f t="shared" si="523"/>
        <v>245.39999999999998</v>
      </c>
      <c r="BL822" s="4">
        <f t="shared" si="511"/>
        <v>406</v>
      </c>
      <c r="BM822" s="4">
        <f t="shared" si="512"/>
        <v>284.2</v>
      </c>
      <c r="BN822" s="4">
        <f t="shared" si="513"/>
        <v>121.8</v>
      </c>
      <c r="BR822" s="4">
        <f t="shared" si="514"/>
        <v>519.35</v>
      </c>
      <c r="BS822" s="4">
        <f t="shared" si="515"/>
        <v>239.69999999999996</v>
      </c>
      <c r="BT822" s="4">
        <f t="shared" si="516"/>
        <v>39.950000000000003</v>
      </c>
      <c r="BX822" s="4">
        <f t="shared" si="517"/>
        <v>607.20000000000005</v>
      </c>
      <c r="BY822" s="4">
        <f t="shared" si="518"/>
        <v>148.00499999999997</v>
      </c>
      <c r="BZ822" s="4">
        <f t="shared" si="519"/>
        <v>3.7949999999999999</v>
      </c>
      <c r="CD822" s="4">
        <f t="shared" si="520"/>
        <v>348.23</v>
      </c>
      <c r="CE822" s="4">
        <f t="shared" si="521"/>
        <v>10.77000000000001</v>
      </c>
      <c r="CF822" s="4">
        <f>IF(COUNTIF($BH$5:$BH822,"&gt;=2")&lt;=1,SUM($BG822:$BK822)*C$8,CF821)</f>
        <v>151200</v>
      </c>
      <c r="CG822" s="4">
        <f>IF(COUNTIF($BN$5:$BN822,"&gt;=2")&lt;=1,SUM($BL822:$BP822)*D$8,CG821)</f>
        <v>604799.99999999988</v>
      </c>
      <c r="CH822" s="4">
        <f>IF(COUNTIF($BT$5:$BT822,"&gt;=2")&lt;=1,SUM($BQ822:$BU822)*E$8,CH821)</f>
        <v>2592000</v>
      </c>
      <c r="CI822" s="4">
        <f>IF(COUNTIF($BZ$5:$BZ822,"&gt;=2")&lt;=1,SUM($BV822:$BZ822)*F$8,CI821)</f>
        <v>34560000</v>
      </c>
      <c r="CJ822" s="4">
        <f t="shared" si="524"/>
        <v>31017600</v>
      </c>
      <c r="CK822" s="4">
        <f t="shared" si="525"/>
        <v>797.75</v>
      </c>
      <c r="CM822" s="4">
        <v>818</v>
      </c>
      <c r="CN822" s="4">
        <f>IF(COUNTIF($BH$5:$BH822,"&gt;=2")&gt;1,CN821,BG822)</f>
        <v>4.8999999999999995</v>
      </c>
      <c r="CO822" s="4">
        <f>IF(COUNTIF($BH$5:$BH822,"&gt;=2")&gt;1,CO821,BH822)</f>
        <v>2.1</v>
      </c>
      <c r="CP822" s="4">
        <f>IF(COUNTIF($BH$5:$BH822,"&gt;=2")&gt;1,CP821,BI822)</f>
        <v>0</v>
      </c>
      <c r="CQ822" s="4">
        <f>IF(COUNTIF($BH$5:$BH822,"&gt;=2")&gt;1,CQ821,BJ822)</f>
        <v>0</v>
      </c>
      <c r="CR822" s="4">
        <f>IF(COUNTIF($BH$5:$BH822,"&gt;=2")&gt;1,CR821,BK822)</f>
        <v>0</v>
      </c>
      <c r="CS822" s="4">
        <f>IF(COUNTIF($BN$5:$BN822,"&gt;=2")&gt;1,CS821,BL822)</f>
        <v>7</v>
      </c>
      <c r="CT822" s="4">
        <f>IF(COUNTIF($BN$5:$BN822,"&gt;=2")&gt;1,CT821,BM822)</f>
        <v>4.8999999999999995</v>
      </c>
      <c r="CU822" s="4">
        <f>IF(COUNTIF($BN$5:$BN822,"&gt;=2")&gt;1,CU821,BN822)</f>
        <v>2.1</v>
      </c>
      <c r="CV822" s="4">
        <f>IF(COUNTIF($BN$5:$BN822,"&gt;=2")&gt;1,CV821,BO822)</f>
        <v>0</v>
      </c>
      <c r="CW822" s="4">
        <f>IF(COUNTIF($BN$5:$BN822,"&gt;=2")&gt;1,CW821,BP822)</f>
        <v>0</v>
      </c>
      <c r="CX822" s="4">
        <f>IF(COUNTIF($BT$5:$BT822,"&gt;=2")&gt;1,CX821,BQ822)</f>
        <v>0</v>
      </c>
      <c r="CY822" s="4">
        <f>IF(COUNTIF($BT$5:$BT822,"&gt;=2")&gt;1,CY821,BR822)</f>
        <v>26</v>
      </c>
      <c r="CZ822" s="4">
        <f>IF(COUNTIF($BT$5:$BT822,"&gt;=2")&gt;1,CZ821,BS822)</f>
        <v>11.999999999999996</v>
      </c>
      <c r="DA822" s="4">
        <f>IF(COUNTIF($BT$5:$BT822,"&gt;=2")&gt;1,DA821,BT822)</f>
        <v>2</v>
      </c>
      <c r="DB822" s="4">
        <f>IF(COUNTIF($BT$5:$BT822,"&gt;=2")&gt;1,DB821,BU822)</f>
        <v>0</v>
      </c>
      <c r="DC822" s="4">
        <f>IF(COUNTIF($BZ$5:$BZ822,"&gt;=2")&gt;1,DC821,BV822)</f>
        <v>0</v>
      </c>
      <c r="DD822" s="4">
        <f>IF(COUNTIF($BZ$5:$BZ822,"&gt;=2")&gt;1,DD821,BW822)</f>
        <v>0</v>
      </c>
      <c r="DE822" s="4">
        <f>IF(COUNTIF($BZ$5:$BZ822,"&gt;=2")&gt;1,DE821,BX822)</f>
        <v>320</v>
      </c>
      <c r="DF822" s="4">
        <f>IF(COUNTIF($BZ$5:$BZ822,"&gt;=2")&gt;1,DF821,BY822)</f>
        <v>77.999999999999986</v>
      </c>
      <c r="DG822" s="4">
        <f>IF(COUNTIF($BZ$5:$BZ822,"&gt;=2")&gt;1,DG821,BZ822)</f>
        <v>2</v>
      </c>
      <c r="DH822" s="4">
        <f t="shared" si="526"/>
        <v>0</v>
      </c>
      <c r="DI822" s="4">
        <f t="shared" si="527"/>
        <v>0</v>
      </c>
      <c r="DJ822" s="4">
        <f t="shared" si="528"/>
        <v>0</v>
      </c>
      <c r="DK822" s="4">
        <f t="shared" si="529"/>
        <v>348.23</v>
      </c>
      <c r="DL822" s="4">
        <f t="shared" si="530"/>
        <v>10.77000000000001</v>
      </c>
      <c r="DM822" s="4">
        <f t="shared" si="531"/>
        <v>7</v>
      </c>
      <c r="DN822" s="4">
        <f t="shared" si="532"/>
        <v>13.999999999999998</v>
      </c>
      <c r="DO822" s="4">
        <f t="shared" si="533"/>
        <v>40</v>
      </c>
      <c r="DP822" s="4">
        <f t="shared" si="534"/>
        <v>400</v>
      </c>
      <c r="DQ822" s="4">
        <f t="shared" si="535"/>
        <v>359</v>
      </c>
      <c r="DS822" s="4">
        <v>818</v>
      </c>
      <c r="DT822" s="4">
        <f>$CK822+INDEX(节奏总纲!D$4:D$163,基础状态预估!$C$2)</f>
        <v>842.00483399593907</v>
      </c>
      <c r="DU822" s="4">
        <f>$CK822+INDEX(节奏总纲!E$4:E$163,基础状态预估!$C$2)</f>
        <v>836.28268396026408</v>
      </c>
      <c r="DV822" s="4">
        <f>$CK822+INDEX(节奏总纲!F$4:F$163,基础状态预估!$C$2)</f>
        <v>829.39220630709644</v>
      </c>
      <c r="DW822" s="4">
        <f>$CK822+INDEX(节奏总纲!G$4:G$163,基础状态预估!$C$2)</f>
        <v>821.03246816526348</v>
      </c>
      <c r="DX822" s="4">
        <f>$CK822+INDEX(节奏总纲!H$4:H$163,基础状态预估!$C$2)</f>
        <v>810.69453894381218</v>
      </c>
      <c r="DY822" s="4">
        <f t="shared" si="536"/>
        <v>11.899999999999999</v>
      </c>
      <c r="DZ822" s="4">
        <f t="shared" si="537"/>
        <v>33</v>
      </c>
      <c r="EA822" s="4">
        <f t="shared" si="538"/>
        <v>334.1</v>
      </c>
      <c r="EB822" s="4">
        <f t="shared" si="539"/>
        <v>428.23</v>
      </c>
      <c r="EC822" s="4">
        <f t="shared" si="540"/>
        <v>12.77000000000001</v>
      </c>
    </row>
    <row r="823" spans="58:133" x14ac:dyDescent="0.15">
      <c r="BF823" s="4">
        <v>819</v>
      </c>
      <c r="BG823" s="4">
        <f t="shared" si="522"/>
        <v>573.29999999999995</v>
      </c>
      <c r="BH823" s="4">
        <f t="shared" si="523"/>
        <v>245.7</v>
      </c>
      <c r="BL823" s="4">
        <f t="shared" si="511"/>
        <v>406.5</v>
      </c>
      <c r="BM823" s="4">
        <f t="shared" si="512"/>
        <v>284.54999999999995</v>
      </c>
      <c r="BN823" s="4">
        <f t="shared" si="513"/>
        <v>121.94999999999999</v>
      </c>
      <c r="BR823" s="4">
        <f t="shared" si="514"/>
        <v>520</v>
      </c>
      <c r="BS823" s="4">
        <f t="shared" si="515"/>
        <v>239.99999999999994</v>
      </c>
      <c r="BT823" s="4">
        <f t="shared" si="516"/>
        <v>40</v>
      </c>
      <c r="BX823" s="4">
        <f t="shared" si="517"/>
        <v>608</v>
      </c>
      <c r="BY823" s="4">
        <f t="shared" si="518"/>
        <v>148.19999999999996</v>
      </c>
      <c r="BZ823" s="4">
        <f t="shared" si="519"/>
        <v>3.8000000000000003</v>
      </c>
      <c r="CD823" s="4">
        <f t="shared" si="520"/>
        <v>349.2</v>
      </c>
      <c r="CE823" s="4">
        <f t="shared" si="521"/>
        <v>10.80000000000001</v>
      </c>
      <c r="CF823" s="4">
        <f>IF(COUNTIF($BH$5:$BH823,"&gt;=2")&lt;=1,SUM($BG823:$BK823)*C$8,CF822)</f>
        <v>151200</v>
      </c>
      <c r="CG823" s="4">
        <f>IF(COUNTIF($BN$5:$BN823,"&gt;=2")&lt;=1,SUM($BL823:$BP823)*D$8,CG822)</f>
        <v>604799.99999999988</v>
      </c>
      <c r="CH823" s="4">
        <f>IF(COUNTIF($BT$5:$BT823,"&gt;=2")&lt;=1,SUM($BQ823:$BU823)*E$8,CH822)</f>
        <v>2592000</v>
      </c>
      <c r="CI823" s="4">
        <f>IF(COUNTIF($BZ$5:$BZ823,"&gt;=2")&lt;=1,SUM($BV823:$BZ823)*F$8,CI822)</f>
        <v>34560000</v>
      </c>
      <c r="CJ823" s="4">
        <f t="shared" si="524"/>
        <v>31104000</v>
      </c>
      <c r="CK823" s="4">
        <f t="shared" si="525"/>
        <v>798.75</v>
      </c>
      <c r="CM823" s="4">
        <v>819</v>
      </c>
      <c r="CN823" s="4">
        <f>IF(COUNTIF($BH$5:$BH823,"&gt;=2")&gt;1,CN822,BG823)</f>
        <v>4.8999999999999995</v>
      </c>
      <c r="CO823" s="4">
        <f>IF(COUNTIF($BH$5:$BH823,"&gt;=2")&gt;1,CO822,BH823)</f>
        <v>2.1</v>
      </c>
      <c r="CP823" s="4">
        <f>IF(COUNTIF($BH$5:$BH823,"&gt;=2")&gt;1,CP822,BI823)</f>
        <v>0</v>
      </c>
      <c r="CQ823" s="4">
        <f>IF(COUNTIF($BH$5:$BH823,"&gt;=2")&gt;1,CQ822,BJ823)</f>
        <v>0</v>
      </c>
      <c r="CR823" s="4">
        <f>IF(COUNTIF($BH$5:$BH823,"&gt;=2")&gt;1,CR822,BK823)</f>
        <v>0</v>
      </c>
      <c r="CS823" s="4">
        <f>IF(COUNTIF($BN$5:$BN823,"&gt;=2")&gt;1,CS822,BL823)</f>
        <v>7</v>
      </c>
      <c r="CT823" s="4">
        <f>IF(COUNTIF($BN$5:$BN823,"&gt;=2")&gt;1,CT822,BM823)</f>
        <v>4.8999999999999995</v>
      </c>
      <c r="CU823" s="4">
        <f>IF(COUNTIF($BN$5:$BN823,"&gt;=2")&gt;1,CU822,BN823)</f>
        <v>2.1</v>
      </c>
      <c r="CV823" s="4">
        <f>IF(COUNTIF($BN$5:$BN823,"&gt;=2")&gt;1,CV822,BO823)</f>
        <v>0</v>
      </c>
      <c r="CW823" s="4">
        <f>IF(COUNTIF($BN$5:$BN823,"&gt;=2")&gt;1,CW822,BP823)</f>
        <v>0</v>
      </c>
      <c r="CX823" s="4">
        <f>IF(COUNTIF($BT$5:$BT823,"&gt;=2")&gt;1,CX822,BQ823)</f>
        <v>0</v>
      </c>
      <c r="CY823" s="4">
        <f>IF(COUNTIF($BT$5:$BT823,"&gt;=2")&gt;1,CY822,BR823)</f>
        <v>26</v>
      </c>
      <c r="CZ823" s="4">
        <f>IF(COUNTIF($BT$5:$BT823,"&gt;=2")&gt;1,CZ822,BS823)</f>
        <v>11.999999999999996</v>
      </c>
      <c r="DA823" s="4">
        <f>IF(COUNTIF($BT$5:$BT823,"&gt;=2")&gt;1,DA822,BT823)</f>
        <v>2</v>
      </c>
      <c r="DB823" s="4">
        <f>IF(COUNTIF($BT$5:$BT823,"&gt;=2")&gt;1,DB822,BU823)</f>
        <v>0</v>
      </c>
      <c r="DC823" s="4">
        <f>IF(COUNTIF($BZ$5:$BZ823,"&gt;=2")&gt;1,DC822,BV823)</f>
        <v>0</v>
      </c>
      <c r="DD823" s="4">
        <f>IF(COUNTIF($BZ$5:$BZ823,"&gt;=2")&gt;1,DD822,BW823)</f>
        <v>0</v>
      </c>
      <c r="DE823" s="4">
        <f>IF(COUNTIF($BZ$5:$BZ823,"&gt;=2")&gt;1,DE822,BX823)</f>
        <v>320</v>
      </c>
      <c r="DF823" s="4">
        <f>IF(COUNTIF($BZ$5:$BZ823,"&gt;=2")&gt;1,DF822,BY823)</f>
        <v>77.999999999999986</v>
      </c>
      <c r="DG823" s="4">
        <f>IF(COUNTIF($BZ$5:$BZ823,"&gt;=2")&gt;1,DG822,BZ823)</f>
        <v>2</v>
      </c>
      <c r="DH823" s="4">
        <f t="shared" si="526"/>
        <v>0</v>
      </c>
      <c r="DI823" s="4">
        <f t="shared" si="527"/>
        <v>0</v>
      </c>
      <c r="DJ823" s="4">
        <f t="shared" si="528"/>
        <v>0</v>
      </c>
      <c r="DK823" s="4">
        <f t="shared" si="529"/>
        <v>349.2</v>
      </c>
      <c r="DL823" s="4">
        <f t="shared" si="530"/>
        <v>10.80000000000001</v>
      </c>
      <c r="DM823" s="4">
        <f t="shared" si="531"/>
        <v>7</v>
      </c>
      <c r="DN823" s="4">
        <f t="shared" si="532"/>
        <v>13.999999999999998</v>
      </c>
      <c r="DO823" s="4">
        <f t="shared" si="533"/>
        <v>40</v>
      </c>
      <c r="DP823" s="4">
        <f t="shared" si="534"/>
        <v>400</v>
      </c>
      <c r="DQ823" s="4">
        <f t="shared" si="535"/>
        <v>360</v>
      </c>
      <c r="DS823" s="4">
        <v>819</v>
      </c>
      <c r="DT823" s="4">
        <f>$CK823+INDEX(节奏总纲!D$4:D$163,基础状态预估!$C$2)</f>
        <v>843.00483399593907</v>
      </c>
      <c r="DU823" s="4">
        <f>$CK823+INDEX(节奏总纲!E$4:E$163,基础状态预估!$C$2)</f>
        <v>837.28268396026408</v>
      </c>
      <c r="DV823" s="4">
        <f>$CK823+INDEX(节奏总纲!F$4:F$163,基础状态预估!$C$2)</f>
        <v>830.39220630709644</v>
      </c>
      <c r="DW823" s="4">
        <f>$CK823+INDEX(节奏总纲!G$4:G$163,基础状态预估!$C$2)</f>
        <v>822.03246816526348</v>
      </c>
      <c r="DX823" s="4">
        <f>$CK823+INDEX(节奏总纲!H$4:H$163,基础状态预估!$C$2)</f>
        <v>811.69453894381218</v>
      </c>
      <c r="DY823" s="4">
        <f t="shared" si="536"/>
        <v>11.899999999999999</v>
      </c>
      <c r="DZ823" s="4">
        <f t="shared" si="537"/>
        <v>33</v>
      </c>
      <c r="EA823" s="4">
        <f t="shared" si="538"/>
        <v>334.1</v>
      </c>
      <c r="EB823" s="4">
        <f t="shared" si="539"/>
        <v>429.2</v>
      </c>
      <c r="EC823" s="4">
        <f t="shared" si="540"/>
        <v>12.80000000000001</v>
      </c>
    </row>
    <row r="824" spans="58:133" x14ac:dyDescent="0.15">
      <c r="BF824" s="4">
        <v>820</v>
      </c>
      <c r="BG824" s="4">
        <f t="shared" si="522"/>
        <v>574</v>
      </c>
      <c r="BH824" s="4">
        <f t="shared" si="523"/>
        <v>246</v>
      </c>
      <c r="BL824" s="4">
        <f t="shared" si="511"/>
        <v>407</v>
      </c>
      <c r="BM824" s="4">
        <f t="shared" si="512"/>
        <v>284.89999999999998</v>
      </c>
      <c r="BN824" s="4">
        <f t="shared" si="513"/>
        <v>122.1</v>
      </c>
      <c r="BR824" s="4">
        <f t="shared" si="514"/>
        <v>520.65</v>
      </c>
      <c r="BS824" s="4">
        <f t="shared" si="515"/>
        <v>240.29999999999995</v>
      </c>
      <c r="BT824" s="4">
        <f t="shared" si="516"/>
        <v>40.050000000000004</v>
      </c>
      <c r="BX824" s="4">
        <f t="shared" si="517"/>
        <v>608.80000000000007</v>
      </c>
      <c r="BY824" s="4">
        <f t="shared" si="518"/>
        <v>148.39499999999995</v>
      </c>
      <c r="BZ824" s="4">
        <f t="shared" si="519"/>
        <v>3.8050000000000002</v>
      </c>
      <c r="CD824" s="4">
        <f t="shared" si="520"/>
        <v>350.17</v>
      </c>
      <c r="CE824" s="4">
        <f t="shared" si="521"/>
        <v>10.830000000000009</v>
      </c>
      <c r="CF824" s="4">
        <f>IF(COUNTIF($BH$5:$BH824,"&gt;=2")&lt;=1,SUM($BG824:$BK824)*C$8,CF823)</f>
        <v>151200</v>
      </c>
      <c r="CG824" s="4">
        <f>IF(COUNTIF($BN$5:$BN824,"&gt;=2")&lt;=1,SUM($BL824:$BP824)*D$8,CG823)</f>
        <v>604799.99999999988</v>
      </c>
      <c r="CH824" s="4">
        <f>IF(COUNTIF($BT$5:$BT824,"&gt;=2")&lt;=1,SUM($BQ824:$BU824)*E$8,CH823)</f>
        <v>2592000</v>
      </c>
      <c r="CI824" s="4">
        <f>IF(COUNTIF($BZ$5:$BZ824,"&gt;=2")&lt;=1,SUM($BV824:$BZ824)*F$8,CI823)</f>
        <v>34560000</v>
      </c>
      <c r="CJ824" s="4">
        <f t="shared" si="524"/>
        <v>31190400</v>
      </c>
      <c r="CK824" s="4">
        <f t="shared" si="525"/>
        <v>799.75</v>
      </c>
      <c r="CM824" s="4">
        <v>820</v>
      </c>
      <c r="CN824" s="4">
        <f>IF(COUNTIF($BH$5:$BH824,"&gt;=2")&gt;1,CN823,BG824)</f>
        <v>4.8999999999999995</v>
      </c>
      <c r="CO824" s="4">
        <f>IF(COUNTIF($BH$5:$BH824,"&gt;=2")&gt;1,CO823,BH824)</f>
        <v>2.1</v>
      </c>
      <c r="CP824" s="4">
        <f>IF(COUNTIF($BH$5:$BH824,"&gt;=2")&gt;1,CP823,BI824)</f>
        <v>0</v>
      </c>
      <c r="CQ824" s="4">
        <f>IF(COUNTIF($BH$5:$BH824,"&gt;=2")&gt;1,CQ823,BJ824)</f>
        <v>0</v>
      </c>
      <c r="CR824" s="4">
        <f>IF(COUNTIF($BH$5:$BH824,"&gt;=2")&gt;1,CR823,BK824)</f>
        <v>0</v>
      </c>
      <c r="CS824" s="4">
        <f>IF(COUNTIF($BN$5:$BN824,"&gt;=2")&gt;1,CS823,BL824)</f>
        <v>7</v>
      </c>
      <c r="CT824" s="4">
        <f>IF(COUNTIF($BN$5:$BN824,"&gt;=2")&gt;1,CT823,BM824)</f>
        <v>4.8999999999999995</v>
      </c>
      <c r="CU824" s="4">
        <f>IF(COUNTIF($BN$5:$BN824,"&gt;=2")&gt;1,CU823,BN824)</f>
        <v>2.1</v>
      </c>
      <c r="CV824" s="4">
        <f>IF(COUNTIF($BN$5:$BN824,"&gt;=2")&gt;1,CV823,BO824)</f>
        <v>0</v>
      </c>
      <c r="CW824" s="4">
        <f>IF(COUNTIF($BN$5:$BN824,"&gt;=2")&gt;1,CW823,BP824)</f>
        <v>0</v>
      </c>
      <c r="CX824" s="4">
        <f>IF(COUNTIF($BT$5:$BT824,"&gt;=2")&gt;1,CX823,BQ824)</f>
        <v>0</v>
      </c>
      <c r="CY824" s="4">
        <f>IF(COUNTIF($BT$5:$BT824,"&gt;=2")&gt;1,CY823,BR824)</f>
        <v>26</v>
      </c>
      <c r="CZ824" s="4">
        <f>IF(COUNTIF($BT$5:$BT824,"&gt;=2")&gt;1,CZ823,BS824)</f>
        <v>11.999999999999996</v>
      </c>
      <c r="DA824" s="4">
        <f>IF(COUNTIF($BT$5:$BT824,"&gt;=2")&gt;1,DA823,BT824)</f>
        <v>2</v>
      </c>
      <c r="DB824" s="4">
        <f>IF(COUNTIF($BT$5:$BT824,"&gt;=2")&gt;1,DB823,BU824)</f>
        <v>0</v>
      </c>
      <c r="DC824" s="4">
        <f>IF(COUNTIF($BZ$5:$BZ824,"&gt;=2")&gt;1,DC823,BV824)</f>
        <v>0</v>
      </c>
      <c r="DD824" s="4">
        <f>IF(COUNTIF($BZ$5:$BZ824,"&gt;=2")&gt;1,DD823,BW824)</f>
        <v>0</v>
      </c>
      <c r="DE824" s="4">
        <f>IF(COUNTIF($BZ$5:$BZ824,"&gt;=2")&gt;1,DE823,BX824)</f>
        <v>320</v>
      </c>
      <c r="DF824" s="4">
        <f>IF(COUNTIF($BZ$5:$BZ824,"&gt;=2")&gt;1,DF823,BY824)</f>
        <v>77.999999999999986</v>
      </c>
      <c r="DG824" s="4">
        <f>IF(COUNTIF($BZ$5:$BZ824,"&gt;=2")&gt;1,DG823,BZ824)</f>
        <v>2</v>
      </c>
      <c r="DH824" s="4">
        <f t="shared" si="526"/>
        <v>0</v>
      </c>
      <c r="DI824" s="4">
        <f t="shared" si="527"/>
        <v>0</v>
      </c>
      <c r="DJ824" s="4">
        <f t="shared" si="528"/>
        <v>0</v>
      </c>
      <c r="DK824" s="4">
        <f t="shared" si="529"/>
        <v>350.17</v>
      </c>
      <c r="DL824" s="4">
        <f t="shared" si="530"/>
        <v>10.830000000000009</v>
      </c>
      <c r="DM824" s="4">
        <f t="shared" si="531"/>
        <v>7</v>
      </c>
      <c r="DN824" s="4">
        <f t="shared" si="532"/>
        <v>13.999999999999998</v>
      </c>
      <c r="DO824" s="4">
        <f t="shared" si="533"/>
        <v>40</v>
      </c>
      <c r="DP824" s="4">
        <f t="shared" si="534"/>
        <v>400</v>
      </c>
      <c r="DQ824" s="4">
        <f t="shared" si="535"/>
        <v>361</v>
      </c>
      <c r="DS824" s="4">
        <v>820</v>
      </c>
      <c r="DT824" s="4">
        <f>$CK824+INDEX(节奏总纲!D$4:D$163,基础状态预估!$C$2)</f>
        <v>844.00483399593907</v>
      </c>
      <c r="DU824" s="4">
        <f>$CK824+INDEX(节奏总纲!E$4:E$163,基础状态预估!$C$2)</f>
        <v>838.28268396026408</v>
      </c>
      <c r="DV824" s="4">
        <f>$CK824+INDEX(节奏总纲!F$4:F$163,基础状态预估!$C$2)</f>
        <v>831.39220630709644</v>
      </c>
      <c r="DW824" s="4">
        <f>$CK824+INDEX(节奏总纲!G$4:G$163,基础状态预估!$C$2)</f>
        <v>823.03246816526348</v>
      </c>
      <c r="DX824" s="4">
        <f>$CK824+INDEX(节奏总纲!H$4:H$163,基础状态预估!$C$2)</f>
        <v>812.69453894381218</v>
      </c>
      <c r="DY824" s="4">
        <f t="shared" si="536"/>
        <v>11.899999999999999</v>
      </c>
      <c r="DZ824" s="4">
        <f t="shared" si="537"/>
        <v>33</v>
      </c>
      <c r="EA824" s="4">
        <f t="shared" si="538"/>
        <v>334.1</v>
      </c>
      <c r="EB824" s="4">
        <f t="shared" si="539"/>
        <v>430.17</v>
      </c>
      <c r="EC824" s="4">
        <f t="shared" si="540"/>
        <v>12.830000000000009</v>
      </c>
    </row>
    <row r="825" spans="58:133" x14ac:dyDescent="0.15">
      <c r="BF825" s="4">
        <v>821</v>
      </c>
      <c r="BG825" s="4">
        <f t="shared" si="522"/>
        <v>574.69999999999993</v>
      </c>
      <c r="BH825" s="4">
        <f t="shared" si="523"/>
        <v>246.29999999999998</v>
      </c>
      <c r="BL825" s="4">
        <f t="shared" si="511"/>
        <v>407.5</v>
      </c>
      <c r="BM825" s="4">
        <f t="shared" si="512"/>
        <v>285.25</v>
      </c>
      <c r="BN825" s="4">
        <f t="shared" si="513"/>
        <v>122.25</v>
      </c>
      <c r="BR825" s="4">
        <f t="shared" si="514"/>
        <v>521.30000000000007</v>
      </c>
      <c r="BS825" s="4">
        <f t="shared" si="515"/>
        <v>240.59999999999994</v>
      </c>
      <c r="BT825" s="4">
        <f t="shared" si="516"/>
        <v>40.1</v>
      </c>
      <c r="BX825" s="4">
        <f t="shared" si="517"/>
        <v>609.6</v>
      </c>
      <c r="BY825" s="4">
        <f t="shared" si="518"/>
        <v>148.58999999999997</v>
      </c>
      <c r="BZ825" s="4">
        <f t="shared" si="519"/>
        <v>3.81</v>
      </c>
      <c r="CD825" s="4">
        <f t="shared" si="520"/>
        <v>351.14</v>
      </c>
      <c r="CE825" s="4">
        <f t="shared" si="521"/>
        <v>10.86000000000001</v>
      </c>
      <c r="CF825" s="4">
        <f>IF(COUNTIF($BH$5:$BH825,"&gt;=2")&lt;=1,SUM($BG825:$BK825)*C$8,CF824)</f>
        <v>151200</v>
      </c>
      <c r="CG825" s="4">
        <f>IF(COUNTIF($BN$5:$BN825,"&gt;=2")&lt;=1,SUM($BL825:$BP825)*D$8,CG824)</f>
        <v>604799.99999999988</v>
      </c>
      <c r="CH825" s="4">
        <f>IF(COUNTIF($BT$5:$BT825,"&gt;=2")&lt;=1,SUM($BQ825:$BU825)*E$8,CH824)</f>
        <v>2592000</v>
      </c>
      <c r="CI825" s="4">
        <f>IF(COUNTIF($BZ$5:$BZ825,"&gt;=2")&lt;=1,SUM($BV825:$BZ825)*F$8,CI824)</f>
        <v>34560000</v>
      </c>
      <c r="CJ825" s="4">
        <f t="shared" si="524"/>
        <v>31276800</v>
      </c>
      <c r="CK825" s="4">
        <f t="shared" si="525"/>
        <v>800.75</v>
      </c>
      <c r="CM825" s="4">
        <v>821</v>
      </c>
      <c r="CN825" s="4">
        <f>IF(COUNTIF($BH$5:$BH825,"&gt;=2")&gt;1,CN824,BG825)</f>
        <v>4.8999999999999995</v>
      </c>
      <c r="CO825" s="4">
        <f>IF(COUNTIF($BH$5:$BH825,"&gt;=2")&gt;1,CO824,BH825)</f>
        <v>2.1</v>
      </c>
      <c r="CP825" s="4">
        <f>IF(COUNTIF($BH$5:$BH825,"&gt;=2")&gt;1,CP824,BI825)</f>
        <v>0</v>
      </c>
      <c r="CQ825" s="4">
        <f>IF(COUNTIF($BH$5:$BH825,"&gt;=2")&gt;1,CQ824,BJ825)</f>
        <v>0</v>
      </c>
      <c r="CR825" s="4">
        <f>IF(COUNTIF($BH$5:$BH825,"&gt;=2")&gt;1,CR824,BK825)</f>
        <v>0</v>
      </c>
      <c r="CS825" s="4">
        <f>IF(COUNTIF($BN$5:$BN825,"&gt;=2")&gt;1,CS824,BL825)</f>
        <v>7</v>
      </c>
      <c r="CT825" s="4">
        <f>IF(COUNTIF($BN$5:$BN825,"&gt;=2")&gt;1,CT824,BM825)</f>
        <v>4.8999999999999995</v>
      </c>
      <c r="CU825" s="4">
        <f>IF(COUNTIF($BN$5:$BN825,"&gt;=2")&gt;1,CU824,BN825)</f>
        <v>2.1</v>
      </c>
      <c r="CV825" s="4">
        <f>IF(COUNTIF($BN$5:$BN825,"&gt;=2")&gt;1,CV824,BO825)</f>
        <v>0</v>
      </c>
      <c r="CW825" s="4">
        <f>IF(COUNTIF($BN$5:$BN825,"&gt;=2")&gt;1,CW824,BP825)</f>
        <v>0</v>
      </c>
      <c r="CX825" s="4">
        <f>IF(COUNTIF($BT$5:$BT825,"&gt;=2")&gt;1,CX824,BQ825)</f>
        <v>0</v>
      </c>
      <c r="CY825" s="4">
        <f>IF(COUNTIF($BT$5:$BT825,"&gt;=2")&gt;1,CY824,BR825)</f>
        <v>26</v>
      </c>
      <c r="CZ825" s="4">
        <f>IF(COUNTIF($BT$5:$BT825,"&gt;=2")&gt;1,CZ824,BS825)</f>
        <v>11.999999999999996</v>
      </c>
      <c r="DA825" s="4">
        <f>IF(COUNTIF($BT$5:$BT825,"&gt;=2")&gt;1,DA824,BT825)</f>
        <v>2</v>
      </c>
      <c r="DB825" s="4">
        <f>IF(COUNTIF($BT$5:$BT825,"&gt;=2")&gt;1,DB824,BU825)</f>
        <v>0</v>
      </c>
      <c r="DC825" s="4">
        <f>IF(COUNTIF($BZ$5:$BZ825,"&gt;=2")&gt;1,DC824,BV825)</f>
        <v>0</v>
      </c>
      <c r="DD825" s="4">
        <f>IF(COUNTIF($BZ$5:$BZ825,"&gt;=2")&gt;1,DD824,BW825)</f>
        <v>0</v>
      </c>
      <c r="DE825" s="4">
        <f>IF(COUNTIF($BZ$5:$BZ825,"&gt;=2")&gt;1,DE824,BX825)</f>
        <v>320</v>
      </c>
      <c r="DF825" s="4">
        <f>IF(COUNTIF($BZ$5:$BZ825,"&gt;=2")&gt;1,DF824,BY825)</f>
        <v>77.999999999999986</v>
      </c>
      <c r="DG825" s="4">
        <f>IF(COUNTIF($BZ$5:$BZ825,"&gt;=2")&gt;1,DG824,BZ825)</f>
        <v>2</v>
      </c>
      <c r="DH825" s="4">
        <f t="shared" si="526"/>
        <v>0</v>
      </c>
      <c r="DI825" s="4">
        <f t="shared" si="527"/>
        <v>0</v>
      </c>
      <c r="DJ825" s="4">
        <f t="shared" si="528"/>
        <v>0</v>
      </c>
      <c r="DK825" s="4">
        <f t="shared" si="529"/>
        <v>351.14</v>
      </c>
      <c r="DL825" s="4">
        <f t="shared" si="530"/>
        <v>10.86000000000001</v>
      </c>
      <c r="DM825" s="4">
        <f t="shared" si="531"/>
        <v>7</v>
      </c>
      <c r="DN825" s="4">
        <f t="shared" si="532"/>
        <v>13.999999999999998</v>
      </c>
      <c r="DO825" s="4">
        <f t="shared" si="533"/>
        <v>40</v>
      </c>
      <c r="DP825" s="4">
        <f t="shared" si="534"/>
        <v>400</v>
      </c>
      <c r="DQ825" s="4">
        <f t="shared" si="535"/>
        <v>362</v>
      </c>
      <c r="DS825" s="4">
        <v>821</v>
      </c>
      <c r="DT825" s="4">
        <f>$CK825+INDEX(节奏总纲!D$4:D$163,基础状态预估!$C$2)</f>
        <v>845.00483399593907</v>
      </c>
      <c r="DU825" s="4">
        <f>$CK825+INDEX(节奏总纲!E$4:E$163,基础状态预估!$C$2)</f>
        <v>839.28268396026408</v>
      </c>
      <c r="DV825" s="4">
        <f>$CK825+INDEX(节奏总纲!F$4:F$163,基础状态预估!$C$2)</f>
        <v>832.39220630709644</v>
      </c>
      <c r="DW825" s="4">
        <f>$CK825+INDEX(节奏总纲!G$4:G$163,基础状态预估!$C$2)</f>
        <v>824.03246816526348</v>
      </c>
      <c r="DX825" s="4">
        <f>$CK825+INDEX(节奏总纲!H$4:H$163,基础状态预估!$C$2)</f>
        <v>813.69453894381218</v>
      </c>
      <c r="DY825" s="4">
        <f t="shared" si="536"/>
        <v>11.899999999999999</v>
      </c>
      <c r="DZ825" s="4">
        <f t="shared" si="537"/>
        <v>33</v>
      </c>
      <c r="EA825" s="4">
        <f t="shared" si="538"/>
        <v>334.1</v>
      </c>
      <c r="EB825" s="4">
        <f t="shared" si="539"/>
        <v>431.14</v>
      </c>
      <c r="EC825" s="4">
        <f t="shared" si="540"/>
        <v>12.86000000000001</v>
      </c>
    </row>
    <row r="826" spans="58:133" x14ac:dyDescent="0.15">
      <c r="BF826" s="4">
        <v>822</v>
      </c>
      <c r="BG826" s="4">
        <f t="shared" si="522"/>
        <v>575.4</v>
      </c>
      <c r="BH826" s="4">
        <f t="shared" si="523"/>
        <v>246.6</v>
      </c>
      <c r="BL826" s="4">
        <f t="shared" si="511"/>
        <v>408</v>
      </c>
      <c r="BM826" s="4">
        <f t="shared" si="512"/>
        <v>285.59999999999997</v>
      </c>
      <c r="BN826" s="4">
        <f t="shared" si="513"/>
        <v>122.39999999999999</v>
      </c>
      <c r="BR826" s="4">
        <f t="shared" si="514"/>
        <v>521.95000000000005</v>
      </c>
      <c r="BS826" s="4">
        <f t="shared" si="515"/>
        <v>240.89999999999995</v>
      </c>
      <c r="BT826" s="4">
        <f t="shared" si="516"/>
        <v>40.150000000000006</v>
      </c>
      <c r="BX826" s="4">
        <f t="shared" si="517"/>
        <v>610.4</v>
      </c>
      <c r="BY826" s="4">
        <f t="shared" si="518"/>
        <v>148.78499999999997</v>
      </c>
      <c r="BZ826" s="4">
        <f t="shared" si="519"/>
        <v>3.8149999999999999</v>
      </c>
      <c r="CD826" s="4">
        <f t="shared" si="520"/>
        <v>352.11</v>
      </c>
      <c r="CE826" s="4">
        <f t="shared" si="521"/>
        <v>10.890000000000009</v>
      </c>
      <c r="CF826" s="4">
        <f>IF(COUNTIF($BH$5:$BH826,"&gt;=2")&lt;=1,SUM($BG826:$BK826)*C$8,CF825)</f>
        <v>151200</v>
      </c>
      <c r="CG826" s="4">
        <f>IF(COUNTIF($BN$5:$BN826,"&gt;=2")&lt;=1,SUM($BL826:$BP826)*D$8,CG825)</f>
        <v>604799.99999999988</v>
      </c>
      <c r="CH826" s="4">
        <f>IF(COUNTIF($BT$5:$BT826,"&gt;=2")&lt;=1,SUM($BQ826:$BU826)*E$8,CH825)</f>
        <v>2592000</v>
      </c>
      <c r="CI826" s="4">
        <f>IF(COUNTIF($BZ$5:$BZ826,"&gt;=2")&lt;=1,SUM($BV826:$BZ826)*F$8,CI825)</f>
        <v>34560000</v>
      </c>
      <c r="CJ826" s="4">
        <f t="shared" si="524"/>
        <v>31363200</v>
      </c>
      <c r="CK826" s="4">
        <f t="shared" si="525"/>
        <v>801.75</v>
      </c>
      <c r="CM826" s="4">
        <v>822</v>
      </c>
      <c r="CN826" s="4">
        <f>IF(COUNTIF($BH$5:$BH826,"&gt;=2")&gt;1,CN825,BG826)</f>
        <v>4.8999999999999995</v>
      </c>
      <c r="CO826" s="4">
        <f>IF(COUNTIF($BH$5:$BH826,"&gt;=2")&gt;1,CO825,BH826)</f>
        <v>2.1</v>
      </c>
      <c r="CP826" s="4">
        <f>IF(COUNTIF($BH$5:$BH826,"&gt;=2")&gt;1,CP825,BI826)</f>
        <v>0</v>
      </c>
      <c r="CQ826" s="4">
        <f>IF(COUNTIF($BH$5:$BH826,"&gt;=2")&gt;1,CQ825,BJ826)</f>
        <v>0</v>
      </c>
      <c r="CR826" s="4">
        <f>IF(COUNTIF($BH$5:$BH826,"&gt;=2")&gt;1,CR825,BK826)</f>
        <v>0</v>
      </c>
      <c r="CS826" s="4">
        <f>IF(COUNTIF($BN$5:$BN826,"&gt;=2")&gt;1,CS825,BL826)</f>
        <v>7</v>
      </c>
      <c r="CT826" s="4">
        <f>IF(COUNTIF($BN$5:$BN826,"&gt;=2")&gt;1,CT825,BM826)</f>
        <v>4.8999999999999995</v>
      </c>
      <c r="CU826" s="4">
        <f>IF(COUNTIF($BN$5:$BN826,"&gt;=2")&gt;1,CU825,BN826)</f>
        <v>2.1</v>
      </c>
      <c r="CV826" s="4">
        <f>IF(COUNTIF($BN$5:$BN826,"&gt;=2")&gt;1,CV825,BO826)</f>
        <v>0</v>
      </c>
      <c r="CW826" s="4">
        <f>IF(COUNTIF($BN$5:$BN826,"&gt;=2")&gt;1,CW825,BP826)</f>
        <v>0</v>
      </c>
      <c r="CX826" s="4">
        <f>IF(COUNTIF($BT$5:$BT826,"&gt;=2")&gt;1,CX825,BQ826)</f>
        <v>0</v>
      </c>
      <c r="CY826" s="4">
        <f>IF(COUNTIF($BT$5:$BT826,"&gt;=2")&gt;1,CY825,BR826)</f>
        <v>26</v>
      </c>
      <c r="CZ826" s="4">
        <f>IF(COUNTIF($BT$5:$BT826,"&gt;=2")&gt;1,CZ825,BS826)</f>
        <v>11.999999999999996</v>
      </c>
      <c r="DA826" s="4">
        <f>IF(COUNTIF($BT$5:$BT826,"&gt;=2")&gt;1,DA825,BT826)</f>
        <v>2</v>
      </c>
      <c r="DB826" s="4">
        <f>IF(COUNTIF($BT$5:$BT826,"&gt;=2")&gt;1,DB825,BU826)</f>
        <v>0</v>
      </c>
      <c r="DC826" s="4">
        <f>IF(COUNTIF($BZ$5:$BZ826,"&gt;=2")&gt;1,DC825,BV826)</f>
        <v>0</v>
      </c>
      <c r="DD826" s="4">
        <f>IF(COUNTIF($BZ$5:$BZ826,"&gt;=2")&gt;1,DD825,BW826)</f>
        <v>0</v>
      </c>
      <c r="DE826" s="4">
        <f>IF(COUNTIF($BZ$5:$BZ826,"&gt;=2")&gt;1,DE825,BX826)</f>
        <v>320</v>
      </c>
      <c r="DF826" s="4">
        <f>IF(COUNTIF($BZ$5:$BZ826,"&gt;=2")&gt;1,DF825,BY826)</f>
        <v>77.999999999999986</v>
      </c>
      <c r="DG826" s="4">
        <f>IF(COUNTIF($BZ$5:$BZ826,"&gt;=2")&gt;1,DG825,BZ826)</f>
        <v>2</v>
      </c>
      <c r="DH826" s="4">
        <f t="shared" si="526"/>
        <v>0</v>
      </c>
      <c r="DI826" s="4">
        <f t="shared" si="527"/>
        <v>0</v>
      </c>
      <c r="DJ826" s="4">
        <f t="shared" si="528"/>
        <v>0</v>
      </c>
      <c r="DK826" s="4">
        <f t="shared" si="529"/>
        <v>352.11</v>
      </c>
      <c r="DL826" s="4">
        <f t="shared" si="530"/>
        <v>10.890000000000009</v>
      </c>
      <c r="DM826" s="4">
        <f t="shared" si="531"/>
        <v>7</v>
      </c>
      <c r="DN826" s="4">
        <f t="shared" si="532"/>
        <v>13.999999999999998</v>
      </c>
      <c r="DO826" s="4">
        <f t="shared" si="533"/>
        <v>40</v>
      </c>
      <c r="DP826" s="4">
        <f t="shared" si="534"/>
        <v>400</v>
      </c>
      <c r="DQ826" s="4">
        <f t="shared" si="535"/>
        <v>363</v>
      </c>
      <c r="DS826" s="4">
        <v>822</v>
      </c>
      <c r="DT826" s="4">
        <f>$CK826+INDEX(节奏总纲!D$4:D$163,基础状态预估!$C$2)</f>
        <v>846.00483399593907</v>
      </c>
      <c r="DU826" s="4">
        <f>$CK826+INDEX(节奏总纲!E$4:E$163,基础状态预估!$C$2)</f>
        <v>840.28268396026408</v>
      </c>
      <c r="DV826" s="4">
        <f>$CK826+INDEX(节奏总纲!F$4:F$163,基础状态预估!$C$2)</f>
        <v>833.39220630709644</v>
      </c>
      <c r="DW826" s="4">
        <f>$CK826+INDEX(节奏总纲!G$4:G$163,基础状态预估!$C$2)</f>
        <v>825.03246816526348</v>
      </c>
      <c r="DX826" s="4">
        <f>$CK826+INDEX(节奏总纲!H$4:H$163,基础状态预估!$C$2)</f>
        <v>814.69453894381218</v>
      </c>
      <c r="DY826" s="4">
        <f t="shared" si="536"/>
        <v>11.899999999999999</v>
      </c>
      <c r="DZ826" s="4">
        <f t="shared" si="537"/>
        <v>33</v>
      </c>
      <c r="EA826" s="4">
        <f t="shared" si="538"/>
        <v>334.1</v>
      </c>
      <c r="EB826" s="4">
        <f t="shared" si="539"/>
        <v>432.11</v>
      </c>
      <c r="EC826" s="4">
        <f t="shared" si="540"/>
        <v>12.890000000000009</v>
      </c>
    </row>
    <row r="827" spans="58:133" x14ac:dyDescent="0.15">
      <c r="BF827" s="4">
        <v>823</v>
      </c>
      <c r="BG827" s="4">
        <f t="shared" si="522"/>
        <v>576.09999999999991</v>
      </c>
      <c r="BH827" s="4">
        <f t="shared" si="523"/>
        <v>246.89999999999998</v>
      </c>
      <c r="BL827" s="4">
        <f t="shared" si="511"/>
        <v>408.5</v>
      </c>
      <c r="BM827" s="4">
        <f t="shared" si="512"/>
        <v>285.95</v>
      </c>
      <c r="BN827" s="4">
        <f t="shared" si="513"/>
        <v>122.55</v>
      </c>
      <c r="BR827" s="4">
        <f t="shared" si="514"/>
        <v>522.6</v>
      </c>
      <c r="BS827" s="4">
        <f t="shared" si="515"/>
        <v>241.19999999999996</v>
      </c>
      <c r="BT827" s="4">
        <f t="shared" si="516"/>
        <v>40.200000000000003</v>
      </c>
      <c r="BX827" s="4">
        <f t="shared" si="517"/>
        <v>611.20000000000005</v>
      </c>
      <c r="BY827" s="4">
        <f t="shared" si="518"/>
        <v>148.97999999999996</v>
      </c>
      <c r="BZ827" s="4">
        <f t="shared" si="519"/>
        <v>3.8200000000000003</v>
      </c>
      <c r="CD827" s="4">
        <f t="shared" si="520"/>
        <v>353.08</v>
      </c>
      <c r="CE827" s="4">
        <f t="shared" si="521"/>
        <v>10.920000000000009</v>
      </c>
      <c r="CF827" s="4">
        <f>IF(COUNTIF($BH$5:$BH827,"&gt;=2")&lt;=1,SUM($BG827:$BK827)*C$8,CF826)</f>
        <v>151200</v>
      </c>
      <c r="CG827" s="4">
        <f>IF(COUNTIF($BN$5:$BN827,"&gt;=2")&lt;=1,SUM($BL827:$BP827)*D$8,CG826)</f>
        <v>604799.99999999988</v>
      </c>
      <c r="CH827" s="4">
        <f>IF(COUNTIF($BT$5:$BT827,"&gt;=2")&lt;=1,SUM($BQ827:$BU827)*E$8,CH826)</f>
        <v>2592000</v>
      </c>
      <c r="CI827" s="4">
        <f>IF(COUNTIF($BZ$5:$BZ827,"&gt;=2")&lt;=1,SUM($BV827:$BZ827)*F$8,CI826)</f>
        <v>34560000</v>
      </c>
      <c r="CJ827" s="4">
        <f t="shared" si="524"/>
        <v>31449600</v>
      </c>
      <c r="CK827" s="4">
        <f t="shared" si="525"/>
        <v>802.75</v>
      </c>
      <c r="CM827" s="4">
        <v>823</v>
      </c>
      <c r="CN827" s="4">
        <f>IF(COUNTIF($BH$5:$BH827,"&gt;=2")&gt;1,CN826,BG827)</f>
        <v>4.8999999999999995</v>
      </c>
      <c r="CO827" s="4">
        <f>IF(COUNTIF($BH$5:$BH827,"&gt;=2")&gt;1,CO826,BH827)</f>
        <v>2.1</v>
      </c>
      <c r="CP827" s="4">
        <f>IF(COUNTIF($BH$5:$BH827,"&gt;=2")&gt;1,CP826,BI827)</f>
        <v>0</v>
      </c>
      <c r="CQ827" s="4">
        <f>IF(COUNTIF($BH$5:$BH827,"&gt;=2")&gt;1,CQ826,BJ827)</f>
        <v>0</v>
      </c>
      <c r="CR827" s="4">
        <f>IF(COUNTIF($BH$5:$BH827,"&gt;=2")&gt;1,CR826,BK827)</f>
        <v>0</v>
      </c>
      <c r="CS827" s="4">
        <f>IF(COUNTIF($BN$5:$BN827,"&gt;=2")&gt;1,CS826,BL827)</f>
        <v>7</v>
      </c>
      <c r="CT827" s="4">
        <f>IF(COUNTIF($BN$5:$BN827,"&gt;=2")&gt;1,CT826,BM827)</f>
        <v>4.8999999999999995</v>
      </c>
      <c r="CU827" s="4">
        <f>IF(COUNTIF($BN$5:$BN827,"&gt;=2")&gt;1,CU826,BN827)</f>
        <v>2.1</v>
      </c>
      <c r="CV827" s="4">
        <f>IF(COUNTIF($BN$5:$BN827,"&gt;=2")&gt;1,CV826,BO827)</f>
        <v>0</v>
      </c>
      <c r="CW827" s="4">
        <f>IF(COUNTIF($BN$5:$BN827,"&gt;=2")&gt;1,CW826,BP827)</f>
        <v>0</v>
      </c>
      <c r="CX827" s="4">
        <f>IF(COUNTIF($BT$5:$BT827,"&gt;=2")&gt;1,CX826,BQ827)</f>
        <v>0</v>
      </c>
      <c r="CY827" s="4">
        <f>IF(COUNTIF($BT$5:$BT827,"&gt;=2")&gt;1,CY826,BR827)</f>
        <v>26</v>
      </c>
      <c r="CZ827" s="4">
        <f>IF(COUNTIF($BT$5:$BT827,"&gt;=2")&gt;1,CZ826,BS827)</f>
        <v>11.999999999999996</v>
      </c>
      <c r="DA827" s="4">
        <f>IF(COUNTIF($BT$5:$BT827,"&gt;=2")&gt;1,DA826,BT827)</f>
        <v>2</v>
      </c>
      <c r="DB827" s="4">
        <f>IF(COUNTIF($BT$5:$BT827,"&gt;=2")&gt;1,DB826,BU827)</f>
        <v>0</v>
      </c>
      <c r="DC827" s="4">
        <f>IF(COUNTIF($BZ$5:$BZ827,"&gt;=2")&gt;1,DC826,BV827)</f>
        <v>0</v>
      </c>
      <c r="DD827" s="4">
        <f>IF(COUNTIF($BZ$5:$BZ827,"&gt;=2")&gt;1,DD826,BW827)</f>
        <v>0</v>
      </c>
      <c r="DE827" s="4">
        <f>IF(COUNTIF($BZ$5:$BZ827,"&gt;=2")&gt;1,DE826,BX827)</f>
        <v>320</v>
      </c>
      <c r="DF827" s="4">
        <f>IF(COUNTIF($BZ$5:$BZ827,"&gt;=2")&gt;1,DF826,BY827)</f>
        <v>77.999999999999986</v>
      </c>
      <c r="DG827" s="4">
        <f>IF(COUNTIF($BZ$5:$BZ827,"&gt;=2")&gt;1,DG826,BZ827)</f>
        <v>2</v>
      </c>
      <c r="DH827" s="4">
        <f t="shared" si="526"/>
        <v>0</v>
      </c>
      <c r="DI827" s="4">
        <f t="shared" si="527"/>
        <v>0</v>
      </c>
      <c r="DJ827" s="4">
        <f t="shared" si="528"/>
        <v>0</v>
      </c>
      <c r="DK827" s="4">
        <f t="shared" si="529"/>
        <v>353.08</v>
      </c>
      <c r="DL827" s="4">
        <f t="shared" si="530"/>
        <v>10.920000000000009</v>
      </c>
      <c r="DM827" s="4">
        <f t="shared" si="531"/>
        <v>7</v>
      </c>
      <c r="DN827" s="4">
        <f t="shared" si="532"/>
        <v>13.999999999999998</v>
      </c>
      <c r="DO827" s="4">
        <f t="shared" si="533"/>
        <v>40</v>
      </c>
      <c r="DP827" s="4">
        <f t="shared" si="534"/>
        <v>400</v>
      </c>
      <c r="DQ827" s="4">
        <f t="shared" si="535"/>
        <v>364</v>
      </c>
      <c r="DS827" s="4">
        <v>823</v>
      </c>
      <c r="DT827" s="4">
        <f>$CK827+INDEX(节奏总纲!D$4:D$163,基础状态预估!$C$2)</f>
        <v>847.00483399593907</v>
      </c>
      <c r="DU827" s="4">
        <f>$CK827+INDEX(节奏总纲!E$4:E$163,基础状态预估!$C$2)</f>
        <v>841.28268396026408</v>
      </c>
      <c r="DV827" s="4">
        <f>$CK827+INDEX(节奏总纲!F$4:F$163,基础状态预估!$C$2)</f>
        <v>834.39220630709644</v>
      </c>
      <c r="DW827" s="4">
        <f>$CK827+INDEX(节奏总纲!G$4:G$163,基础状态预估!$C$2)</f>
        <v>826.03246816526348</v>
      </c>
      <c r="DX827" s="4">
        <f>$CK827+INDEX(节奏总纲!H$4:H$163,基础状态预估!$C$2)</f>
        <v>815.69453894381218</v>
      </c>
      <c r="DY827" s="4">
        <f t="shared" si="536"/>
        <v>11.899999999999999</v>
      </c>
      <c r="DZ827" s="4">
        <f t="shared" si="537"/>
        <v>33</v>
      </c>
      <c r="EA827" s="4">
        <f t="shared" si="538"/>
        <v>334.1</v>
      </c>
      <c r="EB827" s="4">
        <f t="shared" si="539"/>
        <v>433.08</v>
      </c>
      <c r="EC827" s="4">
        <f t="shared" si="540"/>
        <v>12.920000000000009</v>
      </c>
    </row>
    <row r="828" spans="58:133" x14ac:dyDescent="0.15">
      <c r="BF828" s="4">
        <v>824</v>
      </c>
      <c r="BG828" s="4">
        <f t="shared" si="522"/>
        <v>576.79999999999995</v>
      </c>
      <c r="BH828" s="4">
        <f t="shared" si="523"/>
        <v>247.2</v>
      </c>
      <c r="BL828" s="4">
        <f t="shared" si="511"/>
        <v>409</v>
      </c>
      <c r="BM828" s="4">
        <f t="shared" si="512"/>
        <v>286.29999999999995</v>
      </c>
      <c r="BN828" s="4">
        <f t="shared" si="513"/>
        <v>122.69999999999999</v>
      </c>
      <c r="BR828" s="4">
        <f t="shared" si="514"/>
        <v>523.25</v>
      </c>
      <c r="BS828" s="4">
        <f t="shared" si="515"/>
        <v>241.49999999999994</v>
      </c>
      <c r="BT828" s="4">
        <f t="shared" si="516"/>
        <v>40.25</v>
      </c>
      <c r="BX828" s="4">
        <f t="shared" si="517"/>
        <v>612</v>
      </c>
      <c r="BY828" s="4">
        <f t="shared" si="518"/>
        <v>149.17499999999995</v>
      </c>
      <c r="BZ828" s="4">
        <f t="shared" si="519"/>
        <v>3.8250000000000002</v>
      </c>
      <c r="CD828" s="4">
        <f t="shared" si="520"/>
        <v>354.05</v>
      </c>
      <c r="CE828" s="4">
        <f t="shared" si="521"/>
        <v>10.95000000000001</v>
      </c>
      <c r="CF828" s="4">
        <f>IF(COUNTIF($BH$5:$BH828,"&gt;=2")&lt;=1,SUM($BG828:$BK828)*C$8,CF827)</f>
        <v>151200</v>
      </c>
      <c r="CG828" s="4">
        <f>IF(COUNTIF($BN$5:$BN828,"&gt;=2")&lt;=1,SUM($BL828:$BP828)*D$8,CG827)</f>
        <v>604799.99999999988</v>
      </c>
      <c r="CH828" s="4">
        <f>IF(COUNTIF($BT$5:$BT828,"&gt;=2")&lt;=1,SUM($BQ828:$BU828)*E$8,CH827)</f>
        <v>2592000</v>
      </c>
      <c r="CI828" s="4">
        <f>IF(COUNTIF($BZ$5:$BZ828,"&gt;=2")&lt;=1,SUM($BV828:$BZ828)*F$8,CI827)</f>
        <v>34560000</v>
      </c>
      <c r="CJ828" s="4">
        <f t="shared" si="524"/>
        <v>31536000</v>
      </c>
      <c r="CK828" s="4">
        <f t="shared" si="525"/>
        <v>803.75</v>
      </c>
      <c r="CM828" s="4">
        <v>824</v>
      </c>
      <c r="CN828" s="4">
        <f>IF(COUNTIF($BH$5:$BH828,"&gt;=2")&gt;1,CN827,BG828)</f>
        <v>4.8999999999999995</v>
      </c>
      <c r="CO828" s="4">
        <f>IF(COUNTIF($BH$5:$BH828,"&gt;=2")&gt;1,CO827,BH828)</f>
        <v>2.1</v>
      </c>
      <c r="CP828" s="4">
        <f>IF(COUNTIF($BH$5:$BH828,"&gt;=2")&gt;1,CP827,BI828)</f>
        <v>0</v>
      </c>
      <c r="CQ828" s="4">
        <f>IF(COUNTIF($BH$5:$BH828,"&gt;=2")&gt;1,CQ827,BJ828)</f>
        <v>0</v>
      </c>
      <c r="CR828" s="4">
        <f>IF(COUNTIF($BH$5:$BH828,"&gt;=2")&gt;1,CR827,BK828)</f>
        <v>0</v>
      </c>
      <c r="CS828" s="4">
        <f>IF(COUNTIF($BN$5:$BN828,"&gt;=2")&gt;1,CS827,BL828)</f>
        <v>7</v>
      </c>
      <c r="CT828" s="4">
        <f>IF(COUNTIF($BN$5:$BN828,"&gt;=2")&gt;1,CT827,BM828)</f>
        <v>4.8999999999999995</v>
      </c>
      <c r="CU828" s="4">
        <f>IF(COUNTIF($BN$5:$BN828,"&gt;=2")&gt;1,CU827,BN828)</f>
        <v>2.1</v>
      </c>
      <c r="CV828" s="4">
        <f>IF(COUNTIF($BN$5:$BN828,"&gt;=2")&gt;1,CV827,BO828)</f>
        <v>0</v>
      </c>
      <c r="CW828" s="4">
        <f>IF(COUNTIF($BN$5:$BN828,"&gt;=2")&gt;1,CW827,BP828)</f>
        <v>0</v>
      </c>
      <c r="CX828" s="4">
        <f>IF(COUNTIF($BT$5:$BT828,"&gt;=2")&gt;1,CX827,BQ828)</f>
        <v>0</v>
      </c>
      <c r="CY828" s="4">
        <f>IF(COUNTIF($BT$5:$BT828,"&gt;=2")&gt;1,CY827,BR828)</f>
        <v>26</v>
      </c>
      <c r="CZ828" s="4">
        <f>IF(COUNTIF($BT$5:$BT828,"&gt;=2")&gt;1,CZ827,BS828)</f>
        <v>11.999999999999996</v>
      </c>
      <c r="DA828" s="4">
        <f>IF(COUNTIF($BT$5:$BT828,"&gt;=2")&gt;1,DA827,BT828)</f>
        <v>2</v>
      </c>
      <c r="DB828" s="4">
        <f>IF(COUNTIF($BT$5:$BT828,"&gt;=2")&gt;1,DB827,BU828)</f>
        <v>0</v>
      </c>
      <c r="DC828" s="4">
        <f>IF(COUNTIF($BZ$5:$BZ828,"&gt;=2")&gt;1,DC827,BV828)</f>
        <v>0</v>
      </c>
      <c r="DD828" s="4">
        <f>IF(COUNTIF($BZ$5:$BZ828,"&gt;=2")&gt;1,DD827,BW828)</f>
        <v>0</v>
      </c>
      <c r="DE828" s="4">
        <f>IF(COUNTIF($BZ$5:$BZ828,"&gt;=2")&gt;1,DE827,BX828)</f>
        <v>320</v>
      </c>
      <c r="DF828" s="4">
        <f>IF(COUNTIF($BZ$5:$BZ828,"&gt;=2")&gt;1,DF827,BY828)</f>
        <v>77.999999999999986</v>
      </c>
      <c r="DG828" s="4">
        <f>IF(COUNTIF($BZ$5:$BZ828,"&gt;=2")&gt;1,DG827,BZ828)</f>
        <v>2</v>
      </c>
      <c r="DH828" s="4">
        <f t="shared" si="526"/>
        <v>0</v>
      </c>
      <c r="DI828" s="4">
        <f t="shared" si="527"/>
        <v>0</v>
      </c>
      <c r="DJ828" s="4">
        <f t="shared" si="528"/>
        <v>0</v>
      </c>
      <c r="DK828" s="4">
        <f t="shared" si="529"/>
        <v>354.05</v>
      </c>
      <c r="DL828" s="4">
        <f t="shared" si="530"/>
        <v>10.95000000000001</v>
      </c>
      <c r="DM828" s="4">
        <f t="shared" si="531"/>
        <v>7</v>
      </c>
      <c r="DN828" s="4">
        <f t="shared" si="532"/>
        <v>13.999999999999998</v>
      </c>
      <c r="DO828" s="4">
        <f t="shared" si="533"/>
        <v>40</v>
      </c>
      <c r="DP828" s="4">
        <f t="shared" si="534"/>
        <v>400</v>
      </c>
      <c r="DQ828" s="4">
        <f t="shared" si="535"/>
        <v>365</v>
      </c>
      <c r="DS828" s="4">
        <v>824</v>
      </c>
      <c r="DT828" s="4">
        <f>$CK828+INDEX(节奏总纲!D$4:D$163,基础状态预估!$C$2)</f>
        <v>848.00483399593907</v>
      </c>
      <c r="DU828" s="4">
        <f>$CK828+INDEX(节奏总纲!E$4:E$163,基础状态预估!$C$2)</f>
        <v>842.28268396026408</v>
      </c>
      <c r="DV828" s="4">
        <f>$CK828+INDEX(节奏总纲!F$4:F$163,基础状态预估!$C$2)</f>
        <v>835.39220630709644</v>
      </c>
      <c r="DW828" s="4">
        <f>$CK828+INDEX(节奏总纲!G$4:G$163,基础状态预估!$C$2)</f>
        <v>827.03246816526348</v>
      </c>
      <c r="DX828" s="4">
        <f>$CK828+INDEX(节奏总纲!H$4:H$163,基础状态预估!$C$2)</f>
        <v>816.69453894381218</v>
      </c>
      <c r="DY828" s="4">
        <f t="shared" si="536"/>
        <v>11.899999999999999</v>
      </c>
      <c r="DZ828" s="4">
        <f t="shared" si="537"/>
        <v>33</v>
      </c>
      <c r="EA828" s="4">
        <f t="shared" si="538"/>
        <v>334.1</v>
      </c>
      <c r="EB828" s="4">
        <f t="shared" si="539"/>
        <v>434.05</v>
      </c>
      <c r="EC828" s="4">
        <f t="shared" si="540"/>
        <v>12.95000000000001</v>
      </c>
    </row>
    <row r="829" spans="58:133" x14ac:dyDescent="0.15">
      <c r="BF829" s="4">
        <v>825</v>
      </c>
      <c r="BG829" s="4">
        <f t="shared" si="522"/>
        <v>577.5</v>
      </c>
      <c r="BH829" s="4">
        <f t="shared" si="523"/>
        <v>247.5</v>
      </c>
      <c r="BL829" s="4">
        <f t="shared" si="511"/>
        <v>409.5</v>
      </c>
      <c r="BM829" s="4">
        <f t="shared" si="512"/>
        <v>286.64999999999998</v>
      </c>
      <c r="BN829" s="4">
        <f t="shared" si="513"/>
        <v>122.85</v>
      </c>
      <c r="BR829" s="4">
        <f t="shared" si="514"/>
        <v>523.9</v>
      </c>
      <c r="BS829" s="4">
        <f t="shared" si="515"/>
        <v>241.79999999999995</v>
      </c>
      <c r="BT829" s="4">
        <f t="shared" si="516"/>
        <v>40.300000000000004</v>
      </c>
      <c r="BX829" s="4">
        <f t="shared" si="517"/>
        <v>612.80000000000007</v>
      </c>
      <c r="BY829" s="4">
        <f t="shared" si="518"/>
        <v>149.36999999999998</v>
      </c>
      <c r="BZ829" s="4">
        <f t="shared" si="519"/>
        <v>3.83</v>
      </c>
      <c r="CD829" s="4">
        <f t="shared" si="520"/>
        <v>355.02</v>
      </c>
      <c r="CE829" s="4">
        <f t="shared" si="521"/>
        <v>10.980000000000009</v>
      </c>
      <c r="CF829" s="4">
        <f>IF(COUNTIF($BH$5:$BH829,"&gt;=2")&lt;=1,SUM($BG829:$BK829)*C$8,CF828)</f>
        <v>151200</v>
      </c>
      <c r="CG829" s="4">
        <f>IF(COUNTIF($BN$5:$BN829,"&gt;=2")&lt;=1,SUM($BL829:$BP829)*D$8,CG828)</f>
        <v>604799.99999999988</v>
      </c>
      <c r="CH829" s="4">
        <f>IF(COUNTIF($BT$5:$BT829,"&gt;=2")&lt;=1,SUM($BQ829:$BU829)*E$8,CH828)</f>
        <v>2592000</v>
      </c>
      <c r="CI829" s="4">
        <f>IF(COUNTIF($BZ$5:$BZ829,"&gt;=2")&lt;=1,SUM($BV829:$BZ829)*F$8,CI828)</f>
        <v>34560000</v>
      </c>
      <c r="CJ829" s="4">
        <f t="shared" si="524"/>
        <v>31622400</v>
      </c>
      <c r="CK829" s="4">
        <f t="shared" si="525"/>
        <v>804.75</v>
      </c>
      <c r="CM829" s="4">
        <v>825</v>
      </c>
      <c r="CN829" s="4">
        <f>IF(COUNTIF($BH$5:$BH829,"&gt;=2")&gt;1,CN828,BG829)</f>
        <v>4.8999999999999995</v>
      </c>
      <c r="CO829" s="4">
        <f>IF(COUNTIF($BH$5:$BH829,"&gt;=2")&gt;1,CO828,BH829)</f>
        <v>2.1</v>
      </c>
      <c r="CP829" s="4">
        <f>IF(COUNTIF($BH$5:$BH829,"&gt;=2")&gt;1,CP828,BI829)</f>
        <v>0</v>
      </c>
      <c r="CQ829" s="4">
        <f>IF(COUNTIF($BH$5:$BH829,"&gt;=2")&gt;1,CQ828,BJ829)</f>
        <v>0</v>
      </c>
      <c r="CR829" s="4">
        <f>IF(COUNTIF($BH$5:$BH829,"&gt;=2")&gt;1,CR828,BK829)</f>
        <v>0</v>
      </c>
      <c r="CS829" s="4">
        <f>IF(COUNTIF($BN$5:$BN829,"&gt;=2")&gt;1,CS828,BL829)</f>
        <v>7</v>
      </c>
      <c r="CT829" s="4">
        <f>IF(COUNTIF($BN$5:$BN829,"&gt;=2")&gt;1,CT828,BM829)</f>
        <v>4.8999999999999995</v>
      </c>
      <c r="CU829" s="4">
        <f>IF(COUNTIF($BN$5:$BN829,"&gt;=2")&gt;1,CU828,BN829)</f>
        <v>2.1</v>
      </c>
      <c r="CV829" s="4">
        <f>IF(COUNTIF($BN$5:$BN829,"&gt;=2")&gt;1,CV828,BO829)</f>
        <v>0</v>
      </c>
      <c r="CW829" s="4">
        <f>IF(COUNTIF($BN$5:$BN829,"&gt;=2")&gt;1,CW828,BP829)</f>
        <v>0</v>
      </c>
      <c r="CX829" s="4">
        <f>IF(COUNTIF($BT$5:$BT829,"&gt;=2")&gt;1,CX828,BQ829)</f>
        <v>0</v>
      </c>
      <c r="CY829" s="4">
        <f>IF(COUNTIF($BT$5:$BT829,"&gt;=2")&gt;1,CY828,BR829)</f>
        <v>26</v>
      </c>
      <c r="CZ829" s="4">
        <f>IF(COUNTIF($BT$5:$BT829,"&gt;=2")&gt;1,CZ828,BS829)</f>
        <v>11.999999999999996</v>
      </c>
      <c r="DA829" s="4">
        <f>IF(COUNTIF($BT$5:$BT829,"&gt;=2")&gt;1,DA828,BT829)</f>
        <v>2</v>
      </c>
      <c r="DB829" s="4">
        <f>IF(COUNTIF($BT$5:$BT829,"&gt;=2")&gt;1,DB828,BU829)</f>
        <v>0</v>
      </c>
      <c r="DC829" s="4">
        <f>IF(COUNTIF($BZ$5:$BZ829,"&gt;=2")&gt;1,DC828,BV829)</f>
        <v>0</v>
      </c>
      <c r="DD829" s="4">
        <f>IF(COUNTIF($BZ$5:$BZ829,"&gt;=2")&gt;1,DD828,BW829)</f>
        <v>0</v>
      </c>
      <c r="DE829" s="4">
        <f>IF(COUNTIF($BZ$5:$BZ829,"&gt;=2")&gt;1,DE828,BX829)</f>
        <v>320</v>
      </c>
      <c r="DF829" s="4">
        <f>IF(COUNTIF($BZ$5:$BZ829,"&gt;=2")&gt;1,DF828,BY829)</f>
        <v>77.999999999999986</v>
      </c>
      <c r="DG829" s="4">
        <f>IF(COUNTIF($BZ$5:$BZ829,"&gt;=2")&gt;1,DG828,BZ829)</f>
        <v>2</v>
      </c>
      <c r="DH829" s="4">
        <f t="shared" si="526"/>
        <v>0</v>
      </c>
      <c r="DI829" s="4">
        <f t="shared" si="527"/>
        <v>0</v>
      </c>
      <c r="DJ829" s="4">
        <f t="shared" si="528"/>
        <v>0</v>
      </c>
      <c r="DK829" s="4">
        <f t="shared" si="529"/>
        <v>355.02</v>
      </c>
      <c r="DL829" s="4">
        <f t="shared" si="530"/>
        <v>10.980000000000009</v>
      </c>
      <c r="DM829" s="4">
        <f t="shared" si="531"/>
        <v>7</v>
      </c>
      <c r="DN829" s="4">
        <f t="shared" si="532"/>
        <v>13.999999999999998</v>
      </c>
      <c r="DO829" s="4">
        <f t="shared" si="533"/>
        <v>40</v>
      </c>
      <c r="DP829" s="4">
        <f t="shared" si="534"/>
        <v>400</v>
      </c>
      <c r="DQ829" s="4">
        <f t="shared" si="535"/>
        <v>366</v>
      </c>
      <c r="DS829" s="4">
        <v>825</v>
      </c>
      <c r="DT829" s="4">
        <f>$CK829+INDEX(节奏总纲!D$4:D$163,基础状态预估!$C$2)</f>
        <v>849.00483399593907</v>
      </c>
      <c r="DU829" s="4">
        <f>$CK829+INDEX(节奏总纲!E$4:E$163,基础状态预估!$C$2)</f>
        <v>843.28268396026408</v>
      </c>
      <c r="DV829" s="4">
        <f>$CK829+INDEX(节奏总纲!F$4:F$163,基础状态预估!$C$2)</f>
        <v>836.39220630709644</v>
      </c>
      <c r="DW829" s="4">
        <f>$CK829+INDEX(节奏总纲!G$4:G$163,基础状态预估!$C$2)</f>
        <v>828.03246816526348</v>
      </c>
      <c r="DX829" s="4">
        <f>$CK829+INDEX(节奏总纲!H$4:H$163,基础状态预估!$C$2)</f>
        <v>817.69453894381218</v>
      </c>
      <c r="DY829" s="4">
        <f t="shared" si="536"/>
        <v>11.899999999999999</v>
      </c>
      <c r="DZ829" s="4">
        <f t="shared" si="537"/>
        <v>33</v>
      </c>
      <c r="EA829" s="4">
        <f t="shared" si="538"/>
        <v>334.1</v>
      </c>
      <c r="EB829" s="4">
        <f t="shared" si="539"/>
        <v>435.02</v>
      </c>
      <c r="EC829" s="4">
        <f t="shared" si="540"/>
        <v>12.980000000000009</v>
      </c>
    </row>
    <row r="830" spans="58:133" x14ac:dyDescent="0.15">
      <c r="BF830" s="4">
        <v>826</v>
      </c>
      <c r="BG830" s="4">
        <f t="shared" si="522"/>
        <v>578.19999999999993</v>
      </c>
      <c r="BH830" s="4">
        <f t="shared" si="523"/>
        <v>247.79999999999998</v>
      </c>
      <c r="BL830" s="4">
        <f t="shared" si="511"/>
        <v>410</v>
      </c>
      <c r="BM830" s="4">
        <f t="shared" si="512"/>
        <v>287</v>
      </c>
      <c r="BN830" s="4">
        <f t="shared" si="513"/>
        <v>123</v>
      </c>
      <c r="BR830" s="4">
        <f t="shared" si="514"/>
        <v>524.55000000000007</v>
      </c>
      <c r="BS830" s="4">
        <f t="shared" si="515"/>
        <v>242.09999999999994</v>
      </c>
      <c r="BT830" s="4">
        <f t="shared" si="516"/>
        <v>40.35</v>
      </c>
      <c r="BX830" s="4">
        <f t="shared" si="517"/>
        <v>613.6</v>
      </c>
      <c r="BY830" s="4">
        <f t="shared" si="518"/>
        <v>149.56499999999997</v>
      </c>
      <c r="BZ830" s="4">
        <f t="shared" si="519"/>
        <v>3.835</v>
      </c>
      <c r="CD830" s="4">
        <f t="shared" si="520"/>
        <v>355.99</v>
      </c>
      <c r="CE830" s="4">
        <f t="shared" si="521"/>
        <v>11.01000000000001</v>
      </c>
      <c r="CF830" s="4">
        <f>IF(COUNTIF($BH$5:$BH830,"&gt;=2")&lt;=1,SUM($BG830:$BK830)*C$8,CF829)</f>
        <v>151200</v>
      </c>
      <c r="CG830" s="4">
        <f>IF(COUNTIF($BN$5:$BN830,"&gt;=2")&lt;=1,SUM($BL830:$BP830)*D$8,CG829)</f>
        <v>604799.99999999988</v>
      </c>
      <c r="CH830" s="4">
        <f>IF(COUNTIF($BT$5:$BT830,"&gt;=2")&lt;=1,SUM($BQ830:$BU830)*E$8,CH829)</f>
        <v>2592000</v>
      </c>
      <c r="CI830" s="4">
        <f>IF(COUNTIF($BZ$5:$BZ830,"&gt;=2")&lt;=1,SUM($BV830:$BZ830)*F$8,CI829)</f>
        <v>34560000</v>
      </c>
      <c r="CJ830" s="4">
        <f t="shared" si="524"/>
        <v>31708800</v>
      </c>
      <c r="CK830" s="4">
        <f t="shared" si="525"/>
        <v>805.75</v>
      </c>
      <c r="CM830" s="4">
        <v>826</v>
      </c>
      <c r="CN830" s="4">
        <f>IF(COUNTIF($BH$5:$BH830,"&gt;=2")&gt;1,CN829,BG830)</f>
        <v>4.8999999999999995</v>
      </c>
      <c r="CO830" s="4">
        <f>IF(COUNTIF($BH$5:$BH830,"&gt;=2")&gt;1,CO829,BH830)</f>
        <v>2.1</v>
      </c>
      <c r="CP830" s="4">
        <f>IF(COUNTIF($BH$5:$BH830,"&gt;=2")&gt;1,CP829,BI830)</f>
        <v>0</v>
      </c>
      <c r="CQ830" s="4">
        <f>IF(COUNTIF($BH$5:$BH830,"&gt;=2")&gt;1,CQ829,BJ830)</f>
        <v>0</v>
      </c>
      <c r="CR830" s="4">
        <f>IF(COUNTIF($BH$5:$BH830,"&gt;=2")&gt;1,CR829,BK830)</f>
        <v>0</v>
      </c>
      <c r="CS830" s="4">
        <f>IF(COUNTIF($BN$5:$BN830,"&gt;=2")&gt;1,CS829,BL830)</f>
        <v>7</v>
      </c>
      <c r="CT830" s="4">
        <f>IF(COUNTIF($BN$5:$BN830,"&gt;=2")&gt;1,CT829,BM830)</f>
        <v>4.8999999999999995</v>
      </c>
      <c r="CU830" s="4">
        <f>IF(COUNTIF($BN$5:$BN830,"&gt;=2")&gt;1,CU829,BN830)</f>
        <v>2.1</v>
      </c>
      <c r="CV830" s="4">
        <f>IF(COUNTIF($BN$5:$BN830,"&gt;=2")&gt;1,CV829,BO830)</f>
        <v>0</v>
      </c>
      <c r="CW830" s="4">
        <f>IF(COUNTIF($BN$5:$BN830,"&gt;=2")&gt;1,CW829,BP830)</f>
        <v>0</v>
      </c>
      <c r="CX830" s="4">
        <f>IF(COUNTIF($BT$5:$BT830,"&gt;=2")&gt;1,CX829,BQ830)</f>
        <v>0</v>
      </c>
      <c r="CY830" s="4">
        <f>IF(COUNTIF($BT$5:$BT830,"&gt;=2")&gt;1,CY829,BR830)</f>
        <v>26</v>
      </c>
      <c r="CZ830" s="4">
        <f>IF(COUNTIF($BT$5:$BT830,"&gt;=2")&gt;1,CZ829,BS830)</f>
        <v>11.999999999999996</v>
      </c>
      <c r="DA830" s="4">
        <f>IF(COUNTIF($BT$5:$BT830,"&gt;=2")&gt;1,DA829,BT830)</f>
        <v>2</v>
      </c>
      <c r="DB830" s="4">
        <f>IF(COUNTIF($BT$5:$BT830,"&gt;=2")&gt;1,DB829,BU830)</f>
        <v>0</v>
      </c>
      <c r="DC830" s="4">
        <f>IF(COUNTIF($BZ$5:$BZ830,"&gt;=2")&gt;1,DC829,BV830)</f>
        <v>0</v>
      </c>
      <c r="DD830" s="4">
        <f>IF(COUNTIF($BZ$5:$BZ830,"&gt;=2")&gt;1,DD829,BW830)</f>
        <v>0</v>
      </c>
      <c r="DE830" s="4">
        <f>IF(COUNTIF($BZ$5:$BZ830,"&gt;=2")&gt;1,DE829,BX830)</f>
        <v>320</v>
      </c>
      <c r="DF830" s="4">
        <f>IF(COUNTIF($BZ$5:$BZ830,"&gt;=2")&gt;1,DF829,BY830)</f>
        <v>77.999999999999986</v>
      </c>
      <c r="DG830" s="4">
        <f>IF(COUNTIF($BZ$5:$BZ830,"&gt;=2")&gt;1,DG829,BZ830)</f>
        <v>2</v>
      </c>
      <c r="DH830" s="4">
        <f t="shared" si="526"/>
        <v>0</v>
      </c>
      <c r="DI830" s="4">
        <f t="shared" si="527"/>
        <v>0</v>
      </c>
      <c r="DJ830" s="4">
        <f t="shared" si="528"/>
        <v>0</v>
      </c>
      <c r="DK830" s="4">
        <f t="shared" si="529"/>
        <v>355.99</v>
      </c>
      <c r="DL830" s="4">
        <f t="shared" si="530"/>
        <v>11.01000000000001</v>
      </c>
      <c r="DM830" s="4">
        <f t="shared" si="531"/>
        <v>7</v>
      </c>
      <c r="DN830" s="4">
        <f t="shared" si="532"/>
        <v>13.999999999999998</v>
      </c>
      <c r="DO830" s="4">
        <f t="shared" si="533"/>
        <v>40</v>
      </c>
      <c r="DP830" s="4">
        <f t="shared" si="534"/>
        <v>400</v>
      </c>
      <c r="DQ830" s="4">
        <f t="shared" si="535"/>
        <v>367</v>
      </c>
      <c r="DS830" s="4">
        <v>826</v>
      </c>
      <c r="DT830" s="4">
        <f>$CK830+INDEX(节奏总纲!D$4:D$163,基础状态预估!$C$2)</f>
        <v>850.00483399593907</v>
      </c>
      <c r="DU830" s="4">
        <f>$CK830+INDEX(节奏总纲!E$4:E$163,基础状态预估!$C$2)</f>
        <v>844.28268396026408</v>
      </c>
      <c r="DV830" s="4">
        <f>$CK830+INDEX(节奏总纲!F$4:F$163,基础状态预估!$C$2)</f>
        <v>837.39220630709644</v>
      </c>
      <c r="DW830" s="4">
        <f>$CK830+INDEX(节奏总纲!G$4:G$163,基础状态预估!$C$2)</f>
        <v>829.03246816526348</v>
      </c>
      <c r="DX830" s="4">
        <f>$CK830+INDEX(节奏总纲!H$4:H$163,基础状态预估!$C$2)</f>
        <v>818.69453894381218</v>
      </c>
      <c r="DY830" s="4">
        <f t="shared" si="536"/>
        <v>11.899999999999999</v>
      </c>
      <c r="DZ830" s="4">
        <f t="shared" si="537"/>
        <v>33</v>
      </c>
      <c r="EA830" s="4">
        <f t="shared" si="538"/>
        <v>334.1</v>
      </c>
      <c r="EB830" s="4">
        <f t="shared" si="539"/>
        <v>435.99</v>
      </c>
      <c r="EC830" s="4">
        <f t="shared" si="540"/>
        <v>13.01000000000001</v>
      </c>
    </row>
    <row r="831" spans="58:133" x14ac:dyDescent="0.15">
      <c r="BF831" s="4">
        <v>827</v>
      </c>
      <c r="BG831" s="4">
        <f t="shared" si="522"/>
        <v>578.9</v>
      </c>
      <c r="BH831" s="4">
        <f t="shared" si="523"/>
        <v>248.1</v>
      </c>
      <c r="BL831" s="4">
        <f t="shared" si="511"/>
        <v>410.5</v>
      </c>
      <c r="BM831" s="4">
        <f t="shared" si="512"/>
        <v>287.34999999999997</v>
      </c>
      <c r="BN831" s="4">
        <f t="shared" si="513"/>
        <v>123.14999999999999</v>
      </c>
      <c r="BR831" s="4">
        <f t="shared" si="514"/>
        <v>525.20000000000005</v>
      </c>
      <c r="BS831" s="4">
        <f t="shared" si="515"/>
        <v>242.39999999999995</v>
      </c>
      <c r="BT831" s="4">
        <f t="shared" si="516"/>
        <v>40.400000000000006</v>
      </c>
      <c r="BX831" s="4">
        <f t="shared" si="517"/>
        <v>614.40000000000009</v>
      </c>
      <c r="BY831" s="4">
        <f t="shared" si="518"/>
        <v>149.75999999999996</v>
      </c>
      <c r="BZ831" s="4">
        <f t="shared" si="519"/>
        <v>3.84</v>
      </c>
      <c r="CD831" s="4">
        <f t="shared" si="520"/>
        <v>356.96</v>
      </c>
      <c r="CE831" s="4">
        <f t="shared" si="521"/>
        <v>11.04000000000001</v>
      </c>
      <c r="CF831" s="4">
        <f>IF(COUNTIF($BH$5:$BH831,"&gt;=2")&lt;=1,SUM($BG831:$BK831)*C$8,CF830)</f>
        <v>151200</v>
      </c>
      <c r="CG831" s="4">
        <f>IF(COUNTIF($BN$5:$BN831,"&gt;=2")&lt;=1,SUM($BL831:$BP831)*D$8,CG830)</f>
        <v>604799.99999999988</v>
      </c>
      <c r="CH831" s="4">
        <f>IF(COUNTIF($BT$5:$BT831,"&gt;=2")&lt;=1,SUM($BQ831:$BU831)*E$8,CH830)</f>
        <v>2592000</v>
      </c>
      <c r="CI831" s="4">
        <f>IF(COUNTIF($BZ$5:$BZ831,"&gt;=2")&lt;=1,SUM($BV831:$BZ831)*F$8,CI830)</f>
        <v>34560000</v>
      </c>
      <c r="CJ831" s="4">
        <f t="shared" si="524"/>
        <v>31795200</v>
      </c>
      <c r="CK831" s="4">
        <f t="shared" si="525"/>
        <v>806.75</v>
      </c>
      <c r="CM831" s="4">
        <v>827</v>
      </c>
      <c r="CN831" s="4">
        <f>IF(COUNTIF($BH$5:$BH831,"&gt;=2")&gt;1,CN830,BG831)</f>
        <v>4.8999999999999995</v>
      </c>
      <c r="CO831" s="4">
        <f>IF(COUNTIF($BH$5:$BH831,"&gt;=2")&gt;1,CO830,BH831)</f>
        <v>2.1</v>
      </c>
      <c r="CP831" s="4">
        <f>IF(COUNTIF($BH$5:$BH831,"&gt;=2")&gt;1,CP830,BI831)</f>
        <v>0</v>
      </c>
      <c r="CQ831" s="4">
        <f>IF(COUNTIF($BH$5:$BH831,"&gt;=2")&gt;1,CQ830,BJ831)</f>
        <v>0</v>
      </c>
      <c r="CR831" s="4">
        <f>IF(COUNTIF($BH$5:$BH831,"&gt;=2")&gt;1,CR830,BK831)</f>
        <v>0</v>
      </c>
      <c r="CS831" s="4">
        <f>IF(COUNTIF($BN$5:$BN831,"&gt;=2")&gt;1,CS830,BL831)</f>
        <v>7</v>
      </c>
      <c r="CT831" s="4">
        <f>IF(COUNTIF($BN$5:$BN831,"&gt;=2")&gt;1,CT830,BM831)</f>
        <v>4.8999999999999995</v>
      </c>
      <c r="CU831" s="4">
        <f>IF(COUNTIF($BN$5:$BN831,"&gt;=2")&gt;1,CU830,BN831)</f>
        <v>2.1</v>
      </c>
      <c r="CV831" s="4">
        <f>IF(COUNTIF($BN$5:$BN831,"&gt;=2")&gt;1,CV830,BO831)</f>
        <v>0</v>
      </c>
      <c r="CW831" s="4">
        <f>IF(COUNTIF($BN$5:$BN831,"&gt;=2")&gt;1,CW830,BP831)</f>
        <v>0</v>
      </c>
      <c r="CX831" s="4">
        <f>IF(COUNTIF($BT$5:$BT831,"&gt;=2")&gt;1,CX830,BQ831)</f>
        <v>0</v>
      </c>
      <c r="CY831" s="4">
        <f>IF(COUNTIF($BT$5:$BT831,"&gt;=2")&gt;1,CY830,BR831)</f>
        <v>26</v>
      </c>
      <c r="CZ831" s="4">
        <f>IF(COUNTIF($BT$5:$BT831,"&gt;=2")&gt;1,CZ830,BS831)</f>
        <v>11.999999999999996</v>
      </c>
      <c r="DA831" s="4">
        <f>IF(COUNTIF($BT$5:$BT831,"&gt;=2")&gt;1,DA830,BT831)</f>
        <v>2</v>
      </c>
      <c r="DB831" s="4">
        <f>IF(COUNTIF($BT$5:$BT831,"&gt;=2")&gt;1,DB830,BU831)</f>
        <v>0</v>
      </c>
      <c r="DC831" s="4">
        <f>IF(COUNTIF($BZ$5:$BZ831,"&gt;=2")&gt;1,DC830,BV831)</f>
        <v>0</v>
      </c>
      <c r="DD831" s="4">
        <f>IF(COUNTIF($BZ$5:$BZ831,"&gt;=2")&gt;1,DD830,BW831)</f>
        <v>0</v>
      </c>
      <c r="DE831" s="4">
        <f>IF(COUNTIF($BZ$5:$BZ831,"&gt;=2")&gt;1,DE830,BX831)</f>
        <v>320</v>
      </c>
      <c r="DF831" s="4">
        <f>IF(COUNTIF($BZ$5:$BZ831,"&gt;=2")&gt;1,DF830,BY831)</f>
        <v>77.999999999999986</v>
      </c>
      <c r="DG831" s="4">
        <f>IF(COUNTIF($BZ$5:$BZ831,"&gt;=2")&gt;1,DG830,BZ831)</f>
        <v>2</v>
      </c>
      <c r="DH831" s="4">
        <f t="shared" si="526"/>
        <v>0</v>
      </c>
      <c r="DI831" s="4">
        <f t="shared" si="527"/>
        <v>0</v>
      </c>
      <c r="DJ831" s="4">
        <f t="shared" si="528"/>
        <v>0</v>
      </c>
      <c r="DK831" s="4">
        <f t="shared" si="529"/>
        <v>356.96</v>
      </c>
      <c r="DL831" s="4">
        <f t="shared" si="530"/>
        <v>11.04000000000001</v>
      </c>
      <c r="DM831" s="4">
        <f t="shared" si="531"/>
        <v>7</v>
      </c>
      <c r="DN831" s="4">
        <f t="shared" si="532"/>
        <v>13.999999999999998</v>
      </c>
      <c r="DO831" s="4">
        <f t="shared" si="533"/>
        <v>40</v>
      </c>
      <c r="DP831" s="4">
        <f t="shared" si="534"/>
        <v>400</v>
      </c>
      <c r="DQ831" s="4">
        <f t="shared" si="535"/>
        <v>368</v>
      </c>
      <c r="DS831" s="4">
        <v>827</v>
      </c>
      <c r="DT831" s="4">
        <f>$CK831+INDEX(节奏总纲!D$4:D$163,基础状态预估!$C$2)</f>
        <v>851.00483399593907</v>
      </c>
      <c r="DU831" s="4">
        <f>$CK831+INDEX(节奏总纲!E$4:E$163,基础状态预估!$C$2)</f>
        <v>845.28268396026408</v>
      </c>
      <c r="DV831" s="4">
        <f>$CK831+INDEX(节奏总纲!F$4:F$163,基础状态预估!$C$2)</f>
        <v>838.39220630709644</v>
      </c>
      <c r="DW831" s="4">
        <f>$CK831+INDEX(节奏总纲!G$4:G$163,基础状态预估!$C$2)</f>
        <v>830.03246816526348</v>
      </c>
      <c r="DX831" s="4">
        <f>$CK831+INDEX(节奏总纲!H$4:H$163,基础状态预估!$C$2)</f>
        <v>819.69453894381218</v>
      </c>
      <c r="DY831" s="4">
        <f t="shared" si="536"/>
        <v>11.899999999999999</v>
      </c>
      <c r="DZ831" s="4">
        <f t="shared" si="537"/>
        <v>33</v>
      </c>
      <c r="EA831" s="4">
        <f t="shared" si="538"/>
        <v>334.1</v>
      </c>
      <c r="EB831" s="4">
        <f t="shared" si="539"/>
        <v>436.96</v>
      </c>
      <c r="EC831" s="4">
        <f t="shared" si="540"/>
        <v>13.04000000000001</v>
      </c>
    </row>
    <row r="832" spans="58:133" x14ac:dyDescent="0.15">
      <c r="BF832" s="4">
        <v>828</v>
      </c>
      <c r="BG832" s="4">
        <f t="shared" si="522"/>
        <v>579.59999999999991</v>
      </c>
      <c r="BH832" s="4">
        <f t="shared" si="523"/>
        <v>248.39999999999998</v>
      </c>
      <c r="BL832" s="4">
        <f t="shared" si="511"/>
        <v>411</v>
      </c>
      <c r="BM832" s="4">
        <f t="shared" si="512"/>
        <v>287.7</v>
      </c>
      <c r="BN832" s="4">
        <f t="shared" si="513"/>
        <v>123.3</v>
      </c>
      <c r="BR832" s="4">
        <f t="shared" si="514"/>
        <v>525.85</v>
      </c>
      <c r="BS832" s="4">
        <f t="shared" si="515"/>
        <v>242.69999999999996</v>
      </c>
      <c r="BT832" s="4">
        <f t="shared" si="516"/>
        <v>40.450000000000003</v>
      </c>
      <c r="BX832" s="4">
        <f t="shared" si="517"/>
        <v>615.20000000000005</v>
      </c>
      <c r="BY832" s="4">
        <f t="shared" si="518"/>
        <v>149.95499999999996</v>
      </c>
      <c r="BZ832" s="4">
        <f t="shared" si="519"/>
        <v>3.8450000000000002</v>
      </c>
      <c r="CD832" s="4">
        <f t="shared" si="520"/>
        <v>357.93</v>
      </c>
      <c r="CE832" s="4">
        <f t="shared" si="521"/>
        <v>11.070000000000009</v>
      </c>
      <c r="CF832" s="4">
        <f>IF(COUNTIF($BH$5:$BH832,"&gt;=2")&lt;=1,SUM($BG832:$BK832)*C$8,CF831)</f>
        <v>151200</v>
      </c>
      <c r="CG832" s="4">
        <f>IF(COUNTIF($BN$5:$BN832,"&gt;=2")&lt;=1,SUM($BL832:$BP832)*D$8,CG831)</f>
        <v>604799.99999999988</v>
      </c>
      <c r="CH832" s="4">
        <f>IF(COUNTIF($BT$5:$BT832,"&gt;=2")&lt;=1,SUM($BQ832:$BU832)*E$8,CH831)</f>
        <v>2592000</v>
      </c>
      <c r="CI832" s="4">
        <f>IF(COUNTIF($BZ$5:$BZ832,"&gt;=2")&lt;=1,SUM($BV832:$BZ832)*F$8,CI831)</f>
        <v>34560000</v>
      </c>
      <c r="CJ832" s="4">
        <f t="shared" si="524"/>
        <v>31881600</v>
      </c>
      <c r="CK832" s="4">
        <f t="shared" si="525"/>
        <v>807.75</v>
      </c>
      <c r="CM832" s="4">
        <v>828</v>
      </c>
      <c r="CN832" s="4">
        <f>IF(COUNTIF($BH$5:$BH832,"&gt;=2")&gt;1,CN831,BG832)</f>
        <v>4.8999999999999995</v>
      </c>
      <c r="CO832" s="4">
        <f>IF(COUNTIF($BH$5:$BH832,"&gt;=2")&gt;1,CO831,BH832)</f>
        <v>2.1</v>
      </c>
      <c r="CP832" s="4">
        <f>IF(COUNTIF($BH$5:$BH832,"&gt;=2")&gt;1,CP831,BI832)</f>
        <v>0</v>
      </c>
      <c r="CQ832" s="4">
        <f>IF(COUNTIF($BH$5:$BH832,"&gt;=2")&gt;1,CQ831,BJ832)</f>
        <v>0</v>
      </c>
      <c r="CR832" s="4">
        <f>IF(COUNTIF($BH$5:$BH832,"&gt;=2")&gt;1,CR831,BK832)</f>
        <v>0</v>
      </c>
      <c r="CS832" s="4">
        <f>IF(COUNTIF($BN$5:$BN832,"&gt;=2")&gt;1,CS831,BL832)</f>
        <v>7</v>
      </c>
      <c r="CT832" s="4">
        <f>IF(COUNTIF($BN$5:$BN832,"&gt;=2")&gt;1,CT831,BM832)</f>
        <v>4.8999999999999995</v>
      </c>
      <c r="CU832" s="4">
        <f>IF(COUNTIF($BN$5:$BN832,"&gt;=2")&gt;1,CU831,BN832)</f>
        <v>2.1</v>
      </c>
      <c r="CV832" s="4">
        <f>IF(COUNTIF($BN$5:$BN832,"&gt;=2")&gt;1,CV831,BO832)</f>
        <v>0</v>
      </c>
      <c r="CW832" s="4">
        <f>IF(COUNTIF($BN$5:$BN832,"&gt;=2")&gt;1,CW831,BP832)</f>
        <v>0</v>
      </c>
      <c r="CX832" s="4">
        <f>IF(COUNTIF($BT$5:$BT832,"&gt;=2")&gt;1,CX831,BQ832)</f>
        <v>0</v>
      </c>
      <c r="CY832" s="4">
        <f>IF(COUNTIF($BT$5:$BT832,"&gt;=2")&gt;1,CY831,BR832)</f>
        <v>26</v>
      </c>
      <c r="CZ832" s="4">
        <f>IF(COUNTIF($BT$5:$BT832,"&gt;=2")&gt;1,CZ831,BS832)</f>
        <v>11.999999999999996</v>
      </c>
      <c r="DA832" s="4">
        <f>IF(COUNTIF($BT$5:$BT832,"&gt;=2")&gt;1,DA831,BT832)</f>
        <v>2</v>
      </c>
      <c r="DB832" s="4">
        <f>IF(COUNTIF($BT$5:$BT832,"&gt;=2")&gt;1,DB831,BU832)</f>
        <v>0</v>
      </c>
      <c r="DC832" s="4">
        <f>IF(COUNTIF($BZ$5:$BZ832,"&gt;=2")&gt;1,DC831,BV832)</f>
        <v>0</v>
      </c>
      <c r="DD832" s="4">
        <f>IF(COUNTIF($BZ$5:$BZ832,"&gt;=2")&gt;1,DD831,BW832)</f>
        <v>0</v>
      </c>
      <c r="DE832" s="4">
        <f>IF(COUNTIF($BZ$5:$BZ832,"&gt;=2")&gt;1,DE831,BX832)</f>
        <v>320</v>
      </c>
      <c r="DF832" s="4">
        <f>IF(COUNTIF($BZ$5:$BZ832,"&gt;=2")&gt;1,DF831,BY832)</f>
        <v>77.999999999999986</v>
      </c>
      <c r="DG832" s="4">
        <f>IF(COUNTIF($BZ$5:$BZ832,"&gt;=2")&gt;1,DG831,BZ832)</f>
        <v>2</v>
      </c>
      <c r="DH832" s="4">
        <f t="shared" si="526"/>
        <v>0</v>
      </c>
      <c r="DI832" s="4">
        <f t="shared" si="527"/>
        <v>0</v>
      </c>
      <c r="DJ832" s="4">
        <f t="shared" si="528"/>
        <v>0</v>
      </c>
      <c r="DK832" s="4">
        <f t="shared" si="529"/>
        <v>357.93</v>
      </c>
      <c r="DL832" s="4">
        <f t="shared" si="530"/>
        <v>11.070000000000009</v>
      </c>
      <c r="DM832" s="4">
        <f t="shared" si="531"/>
        <v>7</v>
      </c>
      <c r="DN832" s="4">
        <f t="shared" si="532"/>
        <v>13.999999999999998</v>
      </c>
      <c r="DO832" s="4">
        <f t="shared" si="533"/>
        <v>40</v>
      </c>
      <c r="DP832" s="4">
        <f t="shared" si="534"/>
        <v>400</v>
      </c>
      <c r="DQ832" s="4">
        <f t="shared" si="535"/>
        <v>369</v>
      </c>
      <c r="DS832" s="4">
        <v>828</v>
      </c>
      <c r="DT832" s="4">
        <f>$CK832+INDEX(节奏总纲!D$4:D$163,基础状态预估!$C$2)</f>
        <v>852.00483399593907</v>
      </c>
      <c r="DU832" s="4">
        <f>$CK832+INDEX(节奏总纲!E$4:E$163,基础状态预估!$C$2)</f>
        <v>846.28268396026408</v>
      </c>
      <c r="DV832" s="4">
        <f>$CK832+INDEX(节奏总纲!F$4:F$163,基础状态预估!$C$2)</f>
        <v>839.39220630709644</v>
      </c>
      <c r="DW832" s="4">
        <f>$CK832+INDEX(节奏总纲!G$4:G$163,基础状态预估!$C$2)</f>
        <v>831.03246816526348</v>
      </c>
      <c r="DX832" s="4">
        <f>$CK832+INDEX(节奏总纲!H$4:H$163,基础状态预估!$C$2)</f>
        <v>820.69453894381218</v>
      </c>
      <c r="DY832" s="4">
        <f t="shared" si="536"/>
        <v>11.899999999999999</v>
      </c>
      <c r="DZ832" s="4">
        <f t="shared" si="537"/>
        <v>33</v>
      </c>
      <c r="EA832" s="4">
        <f t="shared" si="538"/>
        <v>334.1</v>
      </c>
      <c r="EB832" s="4">
        <f t="shared" si="539"/>
        <v>437.93</v>
      </c>
      <c r="EC832" s="4">
        <f t="shared" si="540"/>
        <v>13.070000000000009</v>
      </c>
    </row>
    <row r="833" spans="58:133" x14ac:dyDescent="0.15">
      <c r="BF833" s="4">
        <v>829</v>
      </c>
      <c r="BG833" s="4">
        <f t="shared" si="522"/>
        <v>580.29999999999995</v>
      </c>
      <c r="BH833" s="4">
        <f t="shared" si="523"/>
        <v>248.7</v>
      </c>
      <c r="BL833" s="4">
        <f t="shared" si="511"/>
        <v>411.5</v>
      </c>
      <c r="BM833" s="4">
        <f t="shared" si="512"/>
        <v>288.04999999999995</v>
      </c>
      <c r="BN833" s="4">
        <f t="shared" si="513"/>
        <v>123.44999999999999</v>
      </c>
      <c r="BR833" s="4">
        <f t="shared" si="514"/>
        <v>526.5</v>
      </c>
      <c r="BS833" s="4">
        <f t="shared" si="515"/>
        <v>242.99999999999994</v>
      </c>
      <c r="BT833" s="4">
        <f t="shared" si="516"/>
        <v>40.5</v>
      </c>
      <c r="BX833" s="4">
        <f t="shared" si="517"/>
        <v>616</v>
      </c>
      <c r="BY833" s="4">
        <f t="shared" si="518"/>
        <v>150.14999999999995</v>
      </c>
      <c r="BZ833" s="4">
        <f t="shared" si="519"/>
        <v>3.85</v>
      </c>
      <c r="CD833" s="4">
        <f t="shared" si="520"/>
        <v>358.9</v>
      </c>
      <c r="CE833" s="4">
        <f t="shared" si="521"/>
        <v>11.10000000000001</v>
      </c>
      <c r="CF833" s="4">
        <f>IF(COUNTIF($BH$5:$BH833,"&gt;=2")&lt;=1,SUM($BG833:$BK833)*C$8,CF832)</f>
        <v>151200</v>
      </c>
      <c r="CG833" s="4">
        <f>IF(COUNTIF($BN$5:$BN833,"&gt;=2")&lt;=1,SUM($BL833:$BP833)*D$8,CG832)</f>
        <v>604799.99999999988</v>
      </c>
      <c r="CH833" s="4">
        <f>IF(COUNTIF($BT$5:$BT833,"&gt;=2")&lt;=1,SUM($BQ833:$BU833)*E$8,CH832)</f>
        <v>2592000</v>
      </c>
      <c r="CI833" s="4">
        <f>IF(COUNTIF($BZ$5:$BZ833,"&gt;=2")&lt;=1,SUM($BV833:$BZ833)*F$8,CI832)</f>
        <v>34560000</v>
      </c>
      <c r="CJ833" s="4">
        <f t="shared" si="524"/>
        <v>31968000</v>
      </c>
      <c r="CK833" s="4">
        <f t="shared" si="525"/>
        <v>808.75</v>
      </c>
      <c r="CM833" s="4">
        <v>829</v>
      </c>
      <c r="CN833" s="4">
        <f>IF(COUNTIF($BH$5:$BH833,"&gt;=2")&gt;1,CN832,BG833)</f>
        <v>4.8999999999999995</v>
      </c>
      <c r="CO833" s="4">
        <f>IF(COUNTIF($BH$5:$BH833,"&gt;=2")&gt;1,CO832,BH833)</f>
        <v>2.1</v>
      </c>
      <c r="CP833" s="4">
        <f>IF(COUNTIF($BH$5:$BH833,"&gt;=2")&gt;1,CP832,BI833)</f>
        <v>0</v>
      </c>
      <c r="CQ833" s="4">
        <f>IF(COUNTIF($BH$5:$BH833,"&gt;=2")&gt;1,CQ832,BJ833)</f>
        <v>0</v>
      </c>
      <c r="CR833" s="4">
        <f>IF(COUNTIF($BH$5:$BH833,"&gt;=2")&gt;1,CR832,BK833)</f>
        <v>0</v>
      </c>
      <c r="CS833" s="4">
        <f>IF(COUNTIF($BN$5:$BN833,"&gt;=2")&gt;1,CS832,BL833)</f>
        <v>7</v>
      </c>
      <c r="CT833" s="4">
        <f>IF(COUNTIF($BN$5:$BN833,"&gt;=2")&gt;1,CT832,BM833)</f>
        <v>4.8999999999999995</v>
      </c>
      <c r="CU833" s="4">
        <f>IF(COUNTIF($BN$5:$BN833,"&gt;=2")&gt;1,CU832,BN833)</f>
        <v>2.1</v>
      </c>
      <c r="CV833" s="4">
        <f>IF(COUNTIF($BN$5:$BN833,"&gt;=2")&gt;1,CV832,BO833)</f>
        <v>0</v>
      </c>
      <c r="CW833" s="4">
        <f>IF(COUNTIF($BN$5:$BN833,"&gt;=2")&gt;1,CW832,BP833)</f>
        <v>0</v>
      </c>
      <c r="CX833" s="4">
        <f>IF(COUNTIF($BT$5:$BT833,"&gt;=2")&gt;1,CX832,BQ833)</f>
        <v>0</v>
      </c>
      <c r="CY833" s="4">
        <f>IF(COUNTIF($BT$5:$BT833,"&gt;=2")&gt;1,CY832,BR833)</f>
        <v>26</v>
      </c>
      <c r="CZ833" s="4">
        <f>IF(COUNTIF($BT$5:$BT833,"&gt;=2")&gt;1,CZ832,BS833)</f>
        <v>11.999999999999996</v>
      </c>
      <c r="DA833" s="4">
        <f>IF(COUNTIF($BT$5:$BT833,"&gt;=2")&gt;1,DA832,BT833)</f>
        <v>2</v>
      </c>
      <c r="DB833" s="4">
        <f>IF(COUNTIF($BT$5:$BT833,"&gt;=2")&gt;1,DB832,BU833)</f>
        <v>0</v>
      </c>
      <c r="DC833" s="4">
        <f>IF(COUNTIF($BZ$5:$BZ833,"&gt;=2")&gt;1,DC832,BV833)</f>
        <v>0</v>
      </c>
      <c r="DD833" s="4">
        <f>IF(COUNTIF($BZ$5:$BZ833,"&gt;=2")&gt;1,DD832,BW833)</f>
        <v>0</v>
      </c>
      <c r="DE833" s="4">
        <f>IF(COUNTIF($BZ$5:$BZ833,"&gt;=2")&gt;1,DE832,BX833)</f>
        <v>320</v>
      </c>
      <c r="DF833" s="4">
        <f>IF(COUNTIF($BZ$5:$BZ833,"&gt;=2")&gt;1,DF832,BY833)</f>
        <v>77.999999999999986</v>
      </c>
      <c r="DG833" s="4">
        <f>IF(COUNTIF($BZ$5:$BZ833,"&gt;=2")&gt;1,DG832,BZ833)</f>
        <v>2</v>
      </c>
      <c r="DH833" s="4">
        <f t="shared" si="526"/>
        <v>0</v>
      </c>
      <c r="DI833" s="4">
        <f t="shared" si="527"/>
        <v>0</v>
      </c>
      <c r="DJ833" s="4">
        <f t="shared" si="528"/>
        <v>0</v>
      </c>
      <c r="DK833" s="4">
        <f t="shared" si="529"/>
        <v>358.9</v>
      </c>
      <c r="DL833" s="4">
        <f t="shared" si="530"/>
        <v>11.10000000000001</v>
      </c>
      <c r="DM833" s="4">
        <f t="shared" si="531"/>
        <v>7</v>
      </c>
      <c r="DN833" s="4">
        <f t="shared" si="532"/>
        <v>13.999999999999998</v>
      </c>
      <c r="DO833" s="4">
        <f t="shared" si="533"/>
        <v>40</v>
      </c>
      <c r="DP833" s="4">
        <f t="shared" si="534"/>
        <v>400</v>
      </c>
      <c r="DQ833" s="4">
        <f t="shared" si="535"/>
        <v>370</v>
      </c>
      <c r="DS833" s="4">
        <v>829</v>
      </c>
      <c r="DT833" s="4">
        <f>$CK833+INDEX(节奏总纲!D$4:D$163,基础状态预估!$C$2)</f>
        <v>853.00483399593907</v>
      </c>
      <c r="DU833" s="4">
        <f>$CK833+INDEX(节奏总纲!E$4:E$163,基础状态预估!$C$2)</f>
        <v>847.28268396026408</v>
      </c>
      <c r="DV833" s="4">
        <f>$CK833+INDEX(节奏总纲!F$4:F$163,基础状态预估!$C$2)</f>
        <v>840.39220630709644</v>
      </c>
      <c r="DW833" s="4">
        <f>$CK833+INDEX(节奏总纲!G$4:G$163,基础状态预估!$C$2)</f>
        <v>832.03246816526348</v>
      </c>
      <c r="DX833" s="4">
        <f>$CK833+INDEX(节奏总纲!H$4:H$163,基础状态预估!$C$2)</f>
        <v>821.69453894381218</v>
      </c>
      <c r="DY833" s="4">
        <f t="shared" si="536"/>
        <v>11.899999999999999</v>
      </c>
      <c r="DZ833" s="4">
        <f t="shared" si="537"/>
        <v>33</v>
      </c>
      <c r="EA833" s="4">
        <f t="shared" si="538"/>
        <v>334.1</v>
      </c>
      <c r="EB833" s="4">
        <f t="shared" si="539"/>
        <v>438.9</v>
      </c>
      <c r="EC833" s="4">
        <f t="shared" si="540"/>
        <v>13.10000000000001</v>
      </c>
    </row>
    <row r="834" spans="58:133" x14ac:dyDescent="0.15">
      <c r="BF834" s="4">
        <v>830</v>
      </c>
      <c r="BG834" s="4">
        <f t="shared" si="522"/>
        <v>581</v>
      </c>
      <c r="BH834" s="4">
        <f t="shared" si="523"/>
        <v>249</v>
      </c>
      <c r="BL834" s="4">
        <f t="shared" si="511"/>
        <v>412</v>
      </c>
      <c r="BM834" s="4">
        <f t="shared" si="512"/>
        <v>288.39999999999998</v>
      </c>
      <c r="BN834" s="4">
        <f t="shared" si="513"/>
        <v>123.6</v>
      </c>
      <c r="BR834" s="4">
        <f t="shared" si="514"/>
        <v>527.15</v>
      </c>
      <c r="BS834" s="4">
        <f t="shared" si="515"/>
        <v>243.29999999999995</v>
      </c>
      <c r="BT834" s="4">
        <f t="shared" si="516"/>
        <v>40.550000000000004</v>
      </c>
      <c r="BX834" s="4">
        <f t="shared" si="517"/>
        <v>616.80000000000007</v>
      </c>
      <c r="BY834" s="4">
        <f t="shared" si="518"/>
        <v>150.34499999999997</v>
      </c>
      <c r="BZ834" s="4">
        <f t="shared" si="519"/>
        <v>3.855</v>
      </c>
      <c r="CD834" s="4">
        <f t="shared" si="520"/>
        <v>359.87</v>
      </c>
      <c r="CE834" s="4">
        <f t="shared" si="521"/>
        <v>11.13000000000001</v>
      </c>
      <c r="CF834" s="4">
        <f>IF(COUNTIF($BH$5:$BH834,"&gt;=2")&lt;=1,SUM($BG834:$BK834)*C$8,CF833)</f>
        <v>151200</v>
      </c>
      <c r="CG834" s="4">
        <f>IF(COUNTIF($BN$5:$BN834,"&gt;=2")&lt;=1,SUM($BL834:$BP834)*D$8,CG833)</f>
        <v>604799.99999999988</v>
      </c>
      <c r="CH834" s="4">
        <f>IF(COUNTIF($BT$5:$BT834,"&gt;=2")&lt;=1,SUM($BQ834:$BU834)*E$8,CH833)</f>
        <v>2592000</v>
      </c>
      <c r="CI834" s="4">
        <f>IF(COUNTIF($BZ$5:$BZ834,"&gt;=2")&lt;=1,SUM($BV834:$BZ834)*F$8,CI833)</f>
        <v>34560000</v>
      </c>
      <c r="CJ834" s="4">
        <f t="shared" si="524"/>
        <v>32054400</v>
      </c>
      <c r="CK834" s="4">
        <f t="shared" si="525"/>
        <v>809.75</v>
      </c>
      <c r="CM834" s="4">
        <v>830</v>
      </c>
      <c r="CN834" s="4">
        <f>IF(COUNTIF($BH$5:$BH834,"&gt;=2")&gt;1,CN833,BG834)</f>
        <v>4.8999999999999995</v>
      </c>
      <c r="CO834" s="4">
        <f>IF(COUNTIF($BH$5:$BH834,"&gt;=2")&gt;1,CO833,BH834)</f>
        <v>2.1</v>
      </c>
      <c r="CP834" s="4">
        <f>IF(COUNTIF($BH$5:$BH834,"&gt;=2")&gt;1,CP833,BI834)</f>
        <v>0</v>
      </c>
      <c r="CQ834" s="4">
        <f>IF(COUNTIF($BH$5:$BH834,"&gt;=2")&gt;1,CQ833,BJ834)</f>
        <v>0</v>
      </c>
      <c r="CR834" s="4">
        <f>IF(COUNTIF($BH$5:$BH834,"&gt;=2")&gt;1,CR833,BK834)</f>
        <v>0</v>
      </c>
      <c r="CS834" s="4">
        <f>IF(COUNTIF($BN$5:$BN834,"&gt;=2")&gt;1,CS833,BL834)</f>
        <v>7</v>
      </c>
      <c r="CT834" s="4">
        <f>IF(COUNTIF($BN$5:$BN834,"&gt;=2")&gt;1,CT833,BM834)</f>
        <v>4.8999999999999995</v>
      </c>
      <c r="CU834" s="4">
        <f>IF(COUNTIF($BN$5:$BN834,"&gt;=2")&gt;1,CU833,BN834)</f>
        <v>2.1</v>
      </c>
      <c r="CV834" s="4">
        <f>IF(COUNTIF($BN$5:$BN834,"&gt;=2")&gt;1,CV833,BO834)</f>
        <v>0</v>
      </c>
      <c r="CW834" s="4">
        <f>IF(COUNTIF($BN$5:$BN834,"&gt;=2")&gt;1,CW833,BP834)</f>
        <v>0</v>
      </c>
      <c r="CX834" s="4">
        <f>IF(COUNTIF($BT$5:$BT834,"&gt;=2")&gt;1,CX833,BQ834)</f>
        <v>0</v>
      </c>
      <c r="CY834" s="4">
        <f>IF(COUNTIF($BT$5:$BT834,"&gt;=2")&gt;1,CY833,BR834)</f>
        <v>26</v>
      </c>
      <c r="CZ834" s="4">
        <f>IF(COUNTIF($BT$5:$BT834,"&gt;=2")&gt;1,CZ833,BS834)</f>
        <v>11.999999999999996</v>
      </c>
      <c r="DA834" s="4">
        <f>IF(COUNTIF($BT$5:$BT834,"&gt;=2")&gt;1,DA833,BT834)</f>
        <v>2</v>
      </c>
      <c r="DB834" s="4">
        <f>IF(COUNTIF($BT$5:$BT834,"&gt;=2")&gt;1,DB833,BU834)</f>
        <v>0</v>
      </c>
      <c r="DC834" s="4">
        <f>IF(COUNTIF($BZ$5:$BZ834,"&gt;=2")&gt;1,DC833,BV834)</f>
        <v>0</v>
      </c>
      <c r="DD834" s="4">
        <f>IF(COUNTIF($BZ$5:$BZ834,"&gt;=2")&gt;1,DD833,BW834)</f>
        <v>0</v>
      </c>
      <c r="DE834" s="4">
        <f>IF(COUNTIF($BZ$5:$BZ834,"&gt;=2")&gt;1,DE833,BX834)</f>
        <v>320</v>
      </c>
      <c r="DF834" s="4">
        <f>IF(COUNTIF($BZ$5:$BZ834,"&gt;=2")&gt;1,DF833,BY834)</f>
        <v>77.999999999999986</v>
      </c>
      <c r="DG834" s="4">
        <f>IF(COUNTIF($BZ$5:$BZ834,"&gt;=2")&gt;1,DG833,BZ834)</f>
        <v>2</v>
      </c>
      <c r="DH834" s="4">
        <f t="shared" si="526"/>
        <v>0</v>
      </c>
      <c r="DI834" s="4">
        <f t="shared" si="527"/>
        <v>0</v>
      </c>
      <c r="DJ834" s="4">
        <f t="shared" si="528"/>
        <v>0</v>
      </c>
      <c r="DK834" s="4">
        <f t="shared" si="529"/>
        <v>359.87</v>
      </c>
      <c r="DL834" s="4">
        <f t="shared" si="530"/>
        <v>11.13000000000001</v>
      </c>
      <c r="DM834" s="4">
        <f t="shared" si="531"/>
        <v>7</v>
      </c>
      <c r="DN834" s="4">
        <f t="shared" si="532"/>
        <v>13.999999999999998</v>
      </c>
      <c r="DO834" s="4">
        <f t="shared" si="533"/>
        <v>40</v>
      </c>
      <c r="DP834" s="4">
        <f t="shared" si="534"/>
        <v>400</v>
      </c>
      <c r="DQ834" s="4">
        <f t="shared" si="535"/>
        <v>371</v>
      </c>
      <c r="DS834" s="4">
        <v>830</v>
      </c>
      <c r="DT834" s="4">
        <f>$CK834+INDEX(节奏总纲!D$4:D$163,基础状态预估!$C$2)</f>
        <v>854.00483399593907</v>
      </c>
      <c r="DU834" s="4">
        <f>$CK834+INDEX(节奏总纲!E$4:E$163,基础状态预估!$C$2)</f>
        <v>848.28268396026408</v>
      </c>
      <c r="DV834" s="4">
        <f>$CK834+INDEX(节奏总纲!F$4:F$163,基础状态预估!$C$2)</f>
        <v>841.39220630709644</v>
      </c>
      <c r="DW834" s="4">
        <f>$CK834+INDEX(节奏总纲!G$4:G$163,基础状态预估!$C$2)</f>
        <v>833.03246816526348</v>
      </c>
      <c r="DX834" s="4">
        <f>$CK834+INDEX(节奏总纲!H$4:H$163,基础状态预估!$C$2)</f>
        <v>822.69453894381218</v>
      </c>
      <c r="DY834" s="4">
        <f t="shared" si="536"/>
        <v>11.899999999999999</v>
      </c>
      <c r="DZ834" s="4">
        <f t="shared" si="537"/>
        <v>33</v>
      </c>
      <c r="EA834" s="4">
        <f t="shared" si="538"/>
        <v>334.1</v>
      </c>
      <c r="EB834" s="4">
        <f t="shared" si="539"/>
        <v>439.87</v>
      </c>
      <c r="EC834" s="4">
        <f t="shared" si="540"/>
        <v>13.13000000000001</v>
      </c>
    </row>
    <row r="835" spans="58:133" x14ac:dyDescent="0.15">
      <c r="BF835" s="4">
        <v>831</v>
      </c>
      <c r="BG835" s="4">
        <f t="shared" si="522"/>
        <v>581.69999999999993</v>
      </c>
      <c r="BH835" s="4">
        <f t="shared" si="523"/>
        <v>249.29999999999998</v>
      </c>
      <c r="BL835" s="4">
        <f t="shared" si="511"/>
        <v>412.5</v>
      </c>
      <c r="BM835" s="4">
        <f t="shared" si="512"/>
        <v>288.75</v>
      </c>
      <c r="BN835" s="4">
        <f t="shared" si="513"/>
        <v>123.75</v>
      </c>
      <c r="BR835" s="4">
        <f t="shared" si="514"/>
        <v>527.80000000000007</v>
      </c>
      <c r="BS835" s="4">
        <f t="shared" si="515"/>
        <v>243.59999999999994</v>
      </c>
      <c r="BT835" s="4">
        <f t="shared" si="516"/>
        <v>40.6</v>
      </c>
      <c r="BX835" s="4">
        <f t="shared" si="517"/>
        <v>617.6</v>
      </c>
      <c r="BY835" s="4">
        <f t="shared" si="518"/>
        <v>150.53999999999996</v>
      </c>
      <c r="BZ835" s="4">
        <f t="shared" si="519"/>
        <v>3.86</v>
      </c>
      <c r="CD835" s="4">
        <f t="shared" si="520"/>
        <v>360.84</v>
      </c>
      <c r="CE835" s="4">
        <f t="shared" si="521"/>
        <v>11.160000000000011</v>
      </c>
      <c r="CF835" s="4">
        <f>IF(COUNTIF($BH$5:$BH835,"&gt;=2")&lt;=1,SUM($BG835:$BK835)*C$8,CF834)</f>
        <v>151200</v>
      </c>
      <c r="CG835" s="4">
        <f>IF(COUNTIF($BN$5:$BN835,"&gt;=2")&lt;=1,SUM($BL835:$BP835)*D$8,CG834)</f>
        <v>604799.99999999988</v>
      </c>
      <c r="CH835" s="4">
        <f>IF(COUNTIF($BT$5:$BT835,"&gt;=2")&lt;=1,SUM($BQ835:$BU835)*E$8,CH834)</f>
        <v>2592000</v>
      </c>
      <c r="CI835" s="4">
        <f>IF(COUNTIF($BZ$5:$BZ835,"&gt;=2")&lt;=1,SUM($BV835:$BZ835)*F$8,CI834)</f>
        <v>34560000</v>
      </c>
      <c r="CJ835" s="4">
        <f t="shared" si="524"/>
        <v>32140800</v>
      </c>
      <c r="CK835" s="4">
        <f t="shared" si="525"/>
        <v>810.75</v>
      </c>
      <c r="CM835" s="4">
        <v>831</v>
      </c>
      <c r="CN835" s="4">
        <f>IF(COUNTIF($BH$5:$BH835,"&gt;=2")&gt;1,CN834,BG835)</f>
        <v>4.8999999999999995</v>
      </c>
      <c r="CO835" s="4">
        <f>IF(COUNTIF($BH$5:$BH835,"&gt;=2")&gt;1,CO834,BH835)</f>
        <v>2.1</v>
      </c>
      <c r="CP835" s="4">
        <f>IF(COUNTIF($BH$5:$BH835,"&gt;=2")&gt;1,CP834,BI835)</f>
        <v>0</v>
      </c>
      <c r="CQ835" s="4">
        <f>IF(COUNTIF($BH$5:$BH835,"&gt;=2")&gt;1,CQ834,BJ835)</f>
        <v>0</v>
      </c>
      <c r="CR835" s="4">
        <f>IF(COUNTIF($BH$5:$BH835,"&gt;=2")&gt;1,CR834,BK835)</f>
        <v>0</v>
      </c>
      <c r="CS835" s="4">
        <f>IF(COUNTIF($BN$5:$BN835,"&gt;=2")&gt;1,CS834,BL835)</f>
        <v>7</v>
      </c>
      <c r="CT835" s="4">
        <f>IF(COUNTIF($BN$5:$BN835,"&gt;=2")&gt;1,CT834,BM835)</f>
        <v>4.8999999999999995</v>
      </c>
      <c r="CU835" s="4">
        <f>IF(COUNTIF($BN$5:$BN835,"&gt;=2")&gt;1,CU834,BN835)</f>
        <v>2.1</v>
      </c>
      <c r="CV835" s="4">
        <f>IF(COUNTIF($BN$5:$BN835,"&gt;=2")&gt;1,CV834,BO835)</f>
        <v>0</v>
      </c>
      <c r="CW835" s="4">
        <f>IF(COUNTIF($BN$5:$BN835,"&gt;=2")&gt;1,CW834,BP835)</f>
        <v>0</v>
      </c>
      <c r="CX835" s="4">
        <f>IF(COUNTIF($BT$5:$BT835,"&gt;=2")&gt;1,CX834,BQ835)</f>
        <v>0</v>
      </c>
      <c r="CY835" s="4">
        <f>IF(COUNTIF($BT$5:$BT835,"&gt;=2")&gt;1,CY834,BR835)</f>
        <v>26</v>
      </c>
      <c r="CZ835" s="4">
        <f>IF(COUNTIF($BT$5:$BT835,"&gt;=2")&gt;1,CZ834,BS835)</f>
        <v>11.999999999999996</v>
      </c>
      <c r="DA835" s="4">
        <f>IF(COUNTIF($BT$5:$BT835,"&gt;=2")&gt;1,DA834,BT835)</f>
        <v>2</v>
      </c>
      <c r="DB835" s="4">
        <f>IF(COUNTIF($BT$5:$BT835,"&gt;=2")&gt;1,DB834,BU835)</f>
        <v>0</v>
      </c>
      <c r="DC835" s="4">
        <f>IF(COUNTIF($BZ$5:$BZ835,"&gt;=2")&gt;1,DC834,BV835)</f>
        <v>0</v>
      </c>
      <c r="DD835" s="4">
        <f>IF(COUNTIF($BZ$5:$BZ835,"&gt;=2")&gt;1,DD834,BW835)</f>
        <v>0</v>
      </c>
      <c r="DE835" s="4">
        <f>IF(COUNTIF($BZ$5:$BZ835,"&gt;=2")&gt;1,DE834,BX835)</f>
        <v>320</v>
      </c>
      <c r="DF835" s="4">
        <f>IF(COUNTIF($BZ$5:$BZ835,"&gt;=2")&gt;1,DF834,BY835)</f>
        <v>77.999999999999986</v>
      </c>
      <c r="DG835" s="4">
        <f>IF(COUNTIF($BZ$5:$BZ835,"&gt;=2")&gt;1,DG834,BZ835)</f>
        <v>2</v>
      </c>
      <c r="DH835" s="4">
        <f t="shared" si="526"/>
        <v>0</v>
      </c>
      <c r="DI835" s="4">
        <f t="shared" si="527"/>
        <v>0</v>
      </c>
      <c r="DJ835" s="4">
        <f t="shared" si="528"/>
        <v>0</v>
      </c>
      <c r="DK835" s="4">
        <f t="shared" si="529"/>
        <v>360.84</v>
      </c>
      <c r="DL835" s="4">
        <f t="shared" si="530"/>
        <v>11.160000000000011</v>
      </c>
      <c r="DM835" s="4">
        <f t="shared" si="531"/>
        <v>7</v>
      </c>
      <c r="DN835" s="4">
        <f t="shared" si="532"/>
        <v>13.999999999999998</v>
      </c>
      <c r="DO835" s="4">
        <f t="shared" si="533"/>
        <v>40</v>
      </c>
      <c r="DP835" s="4">
        <f t="shared" si="534"/>
        <v>400</v>
      </c>
      <c r="DQ835" s="4">
        <f t="shared" si="535"/>
        <v>372</v>
      </c>
      <c r="DS835" s="4">
        <v>831</v>
      </c>
      <c r="DT835" s="4">
        <f>$CK835+INDEX(节奏总纲!D$4:D$163,基础状态预估!$C$2)</f>
        <v>855.00483399593907</v>
      </c>
      <c r="DU835" s="4">
        <f>$CK835+INDEX(节奏总纲!E$4:E$163,基础状态预估!$C$2)</f>
        <v>849.28268396026408</v>
      </c>
      <c r="DV835" s="4">
        <f>$CK835+INDEX(节奏总纲!F$4:F$163,基础状态预估!$C$2)</f>
        <v>842.39220630709644</v>
      </c>
      <c r="DW835" s="4">
        <f>$CK835+INDEX(节奏总纲!G$4:G$163,基础状态预估!$C$2)</f>
        <v>834.03246816526348</v>
      </c>
      <c r="DX835" s="4">
        <f>$CK835+INDEX(节奏总纲!H$4:H$163,基础状态预估!$C$2)</f>
        <v>823.69453894381218</v>
      </c>
      <c r="DY835" s="4">
        <f t="shared" si="536"/>
        <v>11.899999999999999</v>
      </c>
      <c r="DZ835" s="4">
        <f t="shared" si="537"/>
        <v>33</v>
      </c>
      <c r="EA835" s="4">
        <f t="shared" si="538"/>
        <v>334.1</v>
      </c>
      <c r="EB835" s="4">
        <f t="shared" si="539"/>
        <v>440.84</v>
      </c>
      <c r="EC835" s="4">
        <f t="shared" si="540"/>
        <v>13.160000000000011</v>
      </c>
    </row>
    <row r="836" spans="58:133" x14ac:dyDescent="0.15">
      <c r="BF836" s="4">
        <v>832</v>
      </c>
      <c r="BG836" s="4">
        <f t="shared" si="522"/>
        <v>582.4</v>
      </c>
      <c r="BH836" s="4">
        <f t="shared" si="523"/>
        <v>249.6</v>
      </c>
      <c r="BL836" s="4">
        <f t="shared" si="511"/>
        <v>413</v>
      </c>
      <c r="BM836" s="4">
        <f t="shared" si="512"/>
        <v>289.09999999999997</v>
      </c>
      <c r="BN836" s="4">
        <f t="shared" si="513"/>
        <v>123.89999999999999</v>
      </c>
      <c r="BR836" s="4">
        <f t="shared" si="514"/>
        <v>528.45000000000005</v>
      </c>
      <c r="BS836" s="4">
        <f t="shared" si="515"/>
        <v>243.89999999999995</v>
      </c>
      <c r="BT836" s="4">
        <f t="shared" si="516"/>
        <v>40.650000000000006</v>
      </c>
      <c r="BX836" s="4">
        <f t="shared" si="517"/>
        <v>618.40000000000009</v>
      </c>
      <c r="BY836" s="4">
        <f t="shared" si="518"/>
        <v>150.73499999999996</v>
      </c>
      <c r="BZ836" s="4">
        <f t="shared" si="519"/>
        <v>3.8650000000000002</v>
      </c>
      <c r="CD836" s="4">
        <f t="shared" si="520"/>
        <v>361.81</v>
      </c>
      <c r="CE836" s="4">
        <f t="shared" si="521"/>
        <v>11.19000000000001</v>
      </c>
      <c r="CF836" s="4">
        <f>IF(COUNTIF($BH$5:$BH836,"&gt;=2")&lt;=1,SUM($BG836:$BK836)*C$8,CF835)</f>
        <v>151200</v>
      </c>
      <c r="CG836" s="4">
        <f>IF(COUNTIF($BN$5:$BN836,"&gt;=2")&lt;=1,SUM($BL836:$BP836)*D$8,CG835)</f>
        <v>604799.99999999988</v>
      </c>
      <c r="CH836" s="4">
        <f>IF(COUNTIF($BT$5:$BT836,"&gt;=2")&lt;=1,SUM($BQ836:$BU836)*E$8,CH835)</f>
        <v>2592000</v>
      </c>
      <c r="CI836" s="4">
        <f>IF(COUNTIF($BZ$5:$BZ836,"&gt;=2")&lt;=1,SUM($BV836:$BZ836)*F$8,CI835)</f>
        <v>34560000</v>
      </c>
      <c r="CJ836" s="4">
        <f t="shared" si="524"/>
        <v>32227200</v>
      </c>
      <c r="CK836" s="4">
        <f t="shared" si="525"/>
        <v>811.75</v>
      </c>
      <c r="CM836" s="4">
        <v>832</v>
      </c>
      <c r="CN836" s="4">
        <f>IF(COUNTIF($BH$5:$BH836,"&gt;=2")&gt;1,CN835,BG836)</f>
        <v>4.8999999999999995</v>
      </c>
      <c r="CO836" s="4">
        <f>IF(COUNTIF($BH$5:$BH836,"&gt;=2")&gt;1,CO835,BH836)</f>
        <v>2.1</v>
      </c>
      <c r="CP836" s="4">
        <f>IF(COUNTIF($BH$5:$BH836,"&gt;=2")&gt;1,CP835,BI836)</f>
        <v>0</v>
      </c>
      <c r="CQ836" s="4">
        <f>IF(COUNTIF($BH$5:$BH836,"&gt;=2")&gt;1,CQ835,BJ836)</f>
        <v>0</v>
      </c>
      <c r="CR836" s="4">
        <f>IF(COUNTIF($BH$5:$BH836,"&gt;=2")&gt;1,CR835,BK836)</f>
        <v>0</v>
      </c>
      <c r="CS836" s="4">
        <f>IF(COUNTIF($BN$5:$BN836,"&gt;=2")&gt;1,CS835,BL836)</f>
        <v>7</v>
      </c>
      <c r="CT836" s="4">
        <f>IF(COUNTIF($BN$5:$BN836,"&gt;=2")&gt;1,CT835,BM836)</f>
        <v>4.8999999999999995</v>
      </c>
      <c r="CU836" s="4">
        <f>IF(COUNTIF($BN$5:$BN836,"&gt;=2")&gt;1,CU835,BN836)</f>
        <v>2.1</v>
      </c>
      <c r="CV836" s="4">
        <f>IF(COUNTIF($BN$5:$BN836,"&gt;=2")&gt;1,CV835,BO836)</f>
        <v>0</v>
      </c>
      <c r="CW836" s="4">
        <f>IF(COUNTIF($BN$5:$BN836,"&gt;=2")&gt;1,CW835,BP836)</f>
        <v>0</v>
      </c>
      <c r="CX836" s="4">
        <f>IF(COUNTIF($BT$5:$BT836,"&gt;=2")&gt;1,CX835,BQ836)</f>
        <v>0</v>
      </c>
      <c r="CY836" s="4">
        <f>IF(COUNTIF($BT$5:$BT836,"&gt;=2")&gt;1,CY835,BR836)</f>
        <v>26</v>
      </c>
      <c r="CZ836" s="4">
        <f>IF(COUNTIF($BT$5:$BT836,"&gt;=2")&gt;1,CZ835,BS836)</f>
        <v>11.999999999999996</v>
      </c>
      <c r="DA836" s="4">
        <f>IF(COUNTIF($BT$5:$BT836,"&gt;=2")&gt;1,DA835,BT836)</f>
        <v>2</v>
      </c>
      <c r="DB836" s="4">
        <f>IF(COUNTIF($BT$5:$BT836,"&gt;=2")&gt;1,DB835,BU836)</f>
        <v>0</v>
      </c>
      <c r="DC836" s="4">
        <f>IF(COUNTIF($BZ$5:$BZ836,"&gt;=2")&gt;1,DC835,BV836)</f>
        <v>0</v>
      </c>
      <c r="DD836" s="4">
        <f>IF(COUNTIF($BZ$5:$BZ836,"&gt;=2")&gt;1,DD835,BW836)</f>
        <v>0</v>
      </c>
      <c r="DE836" s="4">
        <f>IF(COUNTIF($BZ$5:$BZ836,"&gt;=2")&gt;1,DE835,BX836)</f>
        <v>320</v>
      </c>
      <c r="DF836" s="4">
        <f>IF(COUNTIF($BZ$5:$BZ836,"&gt;=2")&gt;1,DF835,BY836)</f>
        <v>77.999999999999986</v>
      </c>
      <c r="DG836" s="4">
        <f>IF(COUNTIF($BZ$5:$BZ836,"&gt;=2")&gt;1,DG835,BZ836)</f>
        <v>2</v>
      </c>
      <c r="DH836" s="4">
        <f t="shared" si="526"/>
        <v>0</v>
      </c>
      <c r="DI836" s="4">
        <f t="shared" si="527"/>
        <v>0</v>
      </c>
      <c r="DJ836" s="4">
        <f t="shared" si="528"/>
        <v>0</v>
      </c>
      <c r="DK836" s="4">
        <f t="shared" si="529"/>
        <v>361.81</v>
      </c>
      <c r="DL836" s="4">
        <f t="shared" si="530"/>
        <v>11.19000000000001</v>
      </c>
      <c r="DM836" s="4">
        <f t="shared" si="531"/>
        <v>7</v>
      </c>
      <c r="DN836" s="4">
        <f t="shared" si="532"/>
        <v>13.999999999999998</v>
      </c>
      <c r="DO836" s="4">
        <f t="shared" si="533"/>
        <v>40</v>
      </c>
      <c r="DP836" s="4">
        <f t="shared" si="534"/>
        <v>400</v>
      </c>
      <c r="DQ836" s="4">
        <f t="shared" si="535"/>
        <v>373</v>
      </c>
      <c r="DS836" s="4">
        <v>832</v>
      </c>
      <c r="DT836" s="4">
        <f>$CK836+INDEX(节奏总纲!D$4:D$163,基础状态预估!$C$2)</f>
        <v>856.00483399593907</v>
      </c>
      <c r="DU836" s="4">
        <f>$CK836+INDEX(节奏总纲!E$4:E$163,基础状态预估!$C$2)</f>
        <v>850.28268396026408</v>
      </c>
      <c r="DV836" s="4">
        <f>$CK836+INDEX(节奏总纲!F$4:F$163,基础状态预估!$C$2)</f>
        <v>843.39220630709644</v>
      </c>
      <c r="DW836" s="4">
        <f>$CK836+INDEX(节奏总纲!G$4:G$163,基础状态预估!$C$2)</f>
        <v>835.03246816526348</v>
      </c>
      <c r="DX836" s="4">
        <f>$CK836+INDEX(节奏总纲!H$4:H$163,基础状态预估!$C$2)</f>
        <v>824.69453894381218</v>
      </c>
      <c r="DY836" s="4">
        <f t="shared" si="536"/>
        <v>11.899999999999999</v>
      </c>
      <c r="DZ836" s="4">
        <f t="shared" si="537"/>
        <v>33</v>
      </c>
      <c r="EA836" s="4">
        <f t="shared" si="538"/>
        <v>334.1</v>
      </c>
      <c r="EB836" s="4">
        <f t="shared" si="539"/>
        <v>441.81</v>
      </c>
      <c r="EC836" s="4">
        <f t="shared" si="540"/>
        <v>13.19000000000001</v>
      </c>
    </row>
    <row r="837" spans="58:133" x14ac:dyDescent="0.15">
      <c r="BF837" s="4">
        <v>833</v>
      </c>
      <c r="BG837" s="4">
        <f t="shared" si="522"/>
        <v>583.09999999999991</v>
      </c>
      <c r="BH837" s="4">
        <f t="shared" si="523"/>
        <v>249.89999999999998</v>
      </c>
      <c r="BL837" s="4">
        <f t="shared" ref="BL837:BL900" si="541">IF($BH837&lt;2,0,($BF837-INDEX($BF$5:$BF$1004,MATCH(2,$BH$5:$BH$1004,1)))*$D$23)</f>
        <v>413.5</v>
      </c>
      <c r="BM837" s="4">
        <f t="shared" ref="BM837:BM900" si="542">IF($BH837&lt;2,0,($BF837-INDEX($BF$5:$BF$1004,MATCH(2,$BH$5:$BH$1004,1)))*$D$22)</f>
        <v>289.45</v>
      </c>
      <c r="BN837" s="4">
        <f t="shared" ref="BN837:BN900" si="543">IF($BH837&lt;2,0,($BF837-INDEX($BF$5:$BF$1004,MATCH(2,$BH$5:$BH$1004,1)))*$D$21)</f>
        <v>124.05</v>
      </c>
      <c r="BR837" s="4">
        <f t="shared" ref="BR837:BR900" si="544">IF($BN837&lt;2,0,($BF837-INDEX($BF$5:$BF$1004,MATCH(2,$BN$5:$BN$1004,1)))*$E$23)</f>
        <v>529.1</v>
      </c>
      <c r="BS837" s="4">
        <f t="shared" ref="BS837:BS900" si="545">IF($BN837&lt;2,0,($BF837-INDEX($BF$5:$BF$1004,MATCH(2,$BN$5:$BN$1004,1)))*$E$22)</f>
        <v>244.19999999999993</v>
      </c>
      <c r="BT837" s="4">
        <f t="shared" ref="BT837:BT900" si="546">IF($BN837&lt;2,0,($BF837-INDEX($BF$5:$BF$1004,MATCH(2,$BN$5:$BN$1004,1)))*$E$21)</f>
        <v>40.700000000000003</v>
      </c>
      <c r="BX837" s="4">
        <f t="shared" ref="BX837:BX900" si="547">IF($BT837&lt;2,0,($BF837-INDEX($BF$5:$BF$1004,MATCH(2,$BT$5:$BT$1004,1)))*$F$23)</f>
        <v>619.20000000000005</v>
      </c>
      <c r="BY837" s="4">
        <f t="shared" ref="BY837:BY900" si="548">IF($BT837&lt;2,0,($BF837-INDEX($BF$5:$BF$1004,MATCH(2,$BT$5:$BT$1004,1)))*$F$22)</f>
        <v>150.92999999999995</v>
      </c>
      <c r="BZ837" s="4">
        <f t="shared" ref="BZ837:BZ900" si="549">IF($BT837&lt;2,0,($BF837-INDEX($BF$5:$BF$1004,MATCH(2,$BT$5:$BT$1004,1)))*$F$21)</f>
        <v>3.87</v>
      </c>
      <c r="CD837" s="4">
        <f t="shared" ref="CD837:CD900" si="550">IF($BZ837&lt;2,0,($BF837-INDEX($BF$5:$BF$1004,MATCH(2,$BZ$5:$BZ$1004,1)))*$G$23)</f>
        <v>362.78</v>
      </c>
      <c r="CE837" s="4">
        <f t="shared" ref="CE837:CE900" si="551">IF($BZ837&lt;2,0,($BF837-INDEX($BF$5:$BF$1004,MATCH(2,$BZ$5:$BZ$1004,1)))*$G$22)</f>
        <v>11.22000000000001</v>
      </c>
      <c r="CF837" s="4">
        <f>IF(COUNTIF($BH$5:$BH837,"&gt;=2")&lt;=1,SUM($BG837:$BK837)*C$8,CF836)</f>
        <v>151200</v>
      </c>
      <c r="CG837" s="4">
        <f>IF(COUNTIF($BN$5:$BN837,"&gt;=2")&lt;=1,SUM($BL837:$BP837)*D$8,CG836)</f>
        <v>604799.99999999988</v>
      </c>
      <c r="CH837" s="4">
        <f>IF(COUNTIF($BT$5:$BT837,"&gt;=2")&lt;=1,SUM($BQ837:$BU837)*E$8,CH836)</f>
        <v>2592000</v>
      </c>
      <c r="CI837" s="4">
        <f>IF(COUNTIF($BZ$5:$BZ837,"&gt;=2")&lt;=1,SUM($BV837:$BZ837)*F$8,CI836)</f>
        <v>34560000</v>
      </c>
      <c r="CJ837" s="4">
        <f t="shared" si="524"/>
        <v>32313600</v>
      </c>
      <c r="CK837" s="4">
        <f t="shared" si="525"/>
        <v>812.75</v>
      </c>
      <c r="CM837" s="4">
        <v>833</v>
      </c>
      <c r="CN837" s="4">
        <f>IF(COUNTIF($BH$5:$BH837,"&gt;=2")&gt;1,CN836,BG837)</f>
        <v>4.8999999999999995</v>
      </c>
      <c r="CO837" s="4">
        <f>IF(COUNTIF($BH$5:$BH837,"&gt;=2")&gt;1,CO836,BH837)</f>
        <v>2.1</v>
      </c>
      <c r="CP837" s="4">
        <f>IF(COUNTIF($BH$5:$BH837,"&gt;=2")&gt;1,CP836,BI837)</f>
        <v>0</v>
      </c>
      <c r="CQ837" s="4">
        <f>IF(COUNTIF($BH$5:$BH837,"&gt;=2")&gt;1,CQ836,BJ837)</f>
        <v>0</v>
      </c>
      <c r="CR837" s="4">
        <f>IF(COUNTIF($BH$5:$BH837,"&gt;=2")&gt;1,CR836,BK837)</f>
        <v>0</v>
      </c>
      <c r="CS837" s="4">
        <f>IF(COUNTIF($BN$5:$BN837,"&gt;=2")&gt;1,CS836,BL837)</f>
        <v>7</v>
      </c>
      <c r="CT837" s="4">
        <f>IF(COUNTIF($BN$5:$BN837,"&gt;=2")&gt;1,CT836,BM837)</f>
        <v>4.8999999999999995</v>
      </c>
      <c r="CU837" s="4">
        <f>IF(COUNTIF($BN$5:$BN837,"&gt;=2")&gt;1,CU836,BN837)</f>
        <v>2.1</v>
      </c>
      <c r="CV837" s="4">
        <f>IF(COUNTIF($BN$5:$BN837,"&gt;=2")&gt;1,CV836,BO837)</f>
        <v>0</v>
      </c>
      <c r="CW837" s="4">
        <f>IF(COUNTIF($BN$5:$BN837,"&gt;=2")&gt;1,CW836,BP837)</f>
        <v>0</v>
      </c>
      <c r="CX837" s="4">
        <f>IF(COUNTIF($BT$5:$BT837,"&gt;=2")&gt;1,CX836,BQ837)</f>
        <v>0</v>
      </c>
      <c r="CY837" s="4">
        <f>IF(COUNTIF($BT$5:$BT837,"&gt;=2")&gt;1,CY836,BR837)</f>
        <v>26</v>
      </c>
      <c r="CZ837" s="4">
        <f>IF(COUNTIF($BT$5:$BT837,"&gt;=2")&gt;1,CZ836,BS837)</f>
        <v>11.999999999999996</v>
      </c>
      <c r="DA837" s="4">
        <f>IF(COUNTIF($BT$5:$BT837,"&gt;=2")&gt;1,DA836,BT837)</f>
        <v>2</v>
      </c>
      <c r="DB837" s="4">
        <f>IF(COUNTIF($BT$5:$BT837,"&gt;=2")&gt;1,DB836,BU837)</f>
        <v>0</v>
      </c>
      <c r="DC837" s="4">
        <f>IF(COUNTIF($BZ$5:$BZ837,"&gt;=2")&gt;1,DC836,BV837)</f>
        <v>0</v>
      </c>
      <c r="DD837" s="4">
        <f>IF(COUNTIF($BZ$5:$BZ837,"&gt;=2")&gt;1,DD836,BW837)</f>
        <v>0</v>
      </c>
      <c r="DE837" s="4">
        <f>IF(COUNTIF($BZ$5:$BZ837,"&gt;=2")&gt;1,DE836,BX837)</f>
        <v>320</v>
      </c>
      <c r="DF837" s="4">
        <f>IF(COUNTIF($BZ$5:$BZ837,"&gt;=2")&gt;1,DF836,BY837)</f>
        <v>77.999999999999986</v>
      </c>
      <c r="DG837" s="4">
        <f>IF(COUNTIF($BZ$5:$BZ837,"&gt;=2")&gt;1,DG836,BZ837)</f>
        <v>2</v>
      </c>
      <c r="DH837" s="4">
        <f t="shared" si="526"/>
        <v>0</v>
      </c>
      <c r="DI837" s="4">
        <f t="shared" si="527"/>
        <v>0</v>
      </c>
      <c r="DJ837" s="4">
        <f t="shared" si="528"/>
        <v>0</v>
      </c>
      <c r="DK837" s="4">
        <f t="shared" si="529"/>
        <v>362.78</v>
      </c>
      <c r="DL837" s="4">
        <f t="shared" si="530"/>
        <v>11.22000000000001</v>
      </c>
      <c r="DM837" s="4">
        <f t="shared" si="531"/>
        <v>7</v>
      </c>
      <c r="DN837" s="4">
        <f t="shared" si="532"/>
        <v>13.999999999999998</v>
      </c>
      <c r="DO837" s="4">
        <f t="shared" si="533"/>
        <v>40</v>
      </c>
      <c r="DP837" s="4">
        <f t="shared" si="534"/>
        <v>400</v>
      </c>
      <c r="DQ837" s="4">
        <f t="shared" si="535"/>
        <v>374</v>
      </c>
      <c r="DS837" s="4">
        <v>833</v>
      </c>
      <c r="DT837" s="4">
        <f>$CK837+INDEX(节奏总纲!D$4:D$163,基础状态预估!$C$2)</f>
        <v>857.00483399593907</v>
      </c>
      <c r="DU837" s="4">
        <f>$CK837+INDEX(节奏总纲!E$4:E$163,基础状态预估!$C$2)</f>
        <v>851.28268396026408</v>
      </c>
      <c r="DV837" s="4">
        <f>$CK837+INDEX(节奏总纲!F$4:F$163,基础状态预估!$C$2)</f>
        <v>844.39220630709644</v>
      </c>
      <c r="DW837" s="4">
        <f>$CK837+INDEX(节奏总纲!G$4:G$163,基础状态预估!$C$2)</f>
        <v>836.03246816526348</v>
      </c>
      <c r="DX837" s="4">
        <f>$CK837+INDEX(节奏总纲!H$4:H$163,基础状态预估!$C$2)</f>
        <v>825.69453894381218</v>
      </c>
      <c r="DY837" s="4">
        <f t="shared" si="536"/>
        <v>11.899999999999999</v>
      </c>
      <c r="DZ837" s="4">
        <f t="shared" si="537"/>
        <v>33</v>
      </c>
      <c r="EA837" s="4">
        <f t="shared" si="538"/>
        <v>334.1</v>
      </c>
      <c r="EB837" s="4">
        <f t="shared" si="539"/>
        <v>442.78</v>
      </c>
      <c r="EC837" s="4">
        <f t="shared" si="540"/>
        <v>13.22000000000001</v>
      </c>
    </row>
    <row r="838" spans="58:133" x14ac:dyDescent="0.15">
      <c r="BF838" s="4">
        <v>834</v>
      </c>
      <c r="BG838" s="4">
        <f t="shared" ref="BG838:BG901" si="552">$BF838*$C$22</f>
        <v>583.79999999999995</v>
      </c>
      <c r="BH838" s="4">
        <f t="shared" ref="BH838:BH901" si="553">$BF838*$C$21</f>
        <v>250.2</v>
      </c>
      <c r="BL838" s="4">
        <f t="shared" si="541"/>
        <v>414</v>
      </c>
      <c r="BM838" s="4">
        <f t="shared" si="542"/>
        <v>289.79999999999995</v>
      </c>
      <c r="BN838" s="4">
        <f t="shared" si="543"/>
        <v>124.19999999999999</v>
      </c>
      <c r="BR838" s="4">
        <f t="shared" si="544"/>
        <v>529.75</v>
      </c>
      <c r="BS838" s="4">
        <f t="shared" si="545"/>
        <v>244.49999999999994</v>
      </c>
      <c r="BT838" s="4">
        <f t="shared" si="546"/>
        <v>40.75</v>
      </c>
      <c r="BX838" s="4">
        <f t="shared" si="547"/>
        <v>620</v>
      </c>
      <c r="BY838" s="4">
        <f t="shared" si="548"/>
        <v>151.12499999999997</v>
      </c>
      <c r="BZ838" s="4">
        <f t="shared" si="549"/>
        <v>3.875</v>
      </c>
      <c r="CD838" s="4">
        <f t="shared" si="550"/>
        <v>363.75</v>
      </c>
      <c r="CE838" s="4">
        <f t="shared" si="551"/>
        <v>11.250000000000011</v>
      </c>
      <c r="CF838" s="4">
        <f>IF(COUNTIF($BH$5:$BH838,"&gt;=2")&lt;=1,SUM($BG838:$BK838)*C$8,CF837)</f>
        <v>151200</v>
      </c>
      <c r="CG838" s="4">
        <f>IF(COUNTIF($BN$5:$BN838,"&gt;=2")&lt;=1,SUM($BL838:$BP838)*D$8,CG837)</f>
        <v>604799.99999999988</v>
      </c>
      <c r="CH838" s="4">
        <f>IF(COUNTIF($BT$5:$BT838,"&gt;=2")&lt;=1,SUM($BQ838:$BU838)*E$8,CH837)</f>
        <v>2592000</v>
      </c>
      <c r="CI838" s="4">
        <f>IF(COUNTIF($BZ$5:$BZ838,"&gt;=2")&lt;=1,SUM($BV838:$BZ838)*F$8,CI837)</f>
        <v>34560000</v>
      </c>
      <c r="CJ838" s="4">
        <f t="shared" ref="CJ838:CJ901" si="554">SUM($CA838:$CE838)*G$8</f>
        <v>32400000</v>
      </c>
      <c r="CK838" s="4">
        <f t="shared" ref="CK838:CK901" si="555">SUM(CF838:CJ838)/86400</f>
        <v>813.75</v>
      </c>
      <c r="CM838" s="4">
        <v>834</v>
      </c>
      <c r="CN838" s="4">
        <f>IF(COUNTIF($BH$5:$BH838,"&gt;=2")&gt;1,CN837,BG838)</f>
        <v>4.8999999999999995</v>
      </c>
      <c r="CO838" s="4">
        <f>IF(COUNTIF($BH$5:$BH838,"&gt;=2")&gt;1,CO837,BH838)</f>
        <v>2.1</v>
      </c>
      <c r="CP838" s="4">
        <f>IF(COUNTIF($BH$5:$BH838,"&gt;=2")&gt;1,CP837,BI838)</f>
        <v>0</v>
      </c>
      <c r="CQ838" s="4">
        <f>IF(COUNTIF($BH$5:$BH838,"&gt;=2")&gt;1,CQ837,BJ838)</f>
        <v>0</v>
      </c>
      <c r="CR838" s="4">
        <f>IF(COUNTIF($BH$5:$BH838,"&gt;=2")&gt;1,CR837,BK838)</f>
        <v>0</v>
      </c>
      <c r="CS838" s="4">
        <f>IF(COUNTIF($BN$5:$BN838,"&gt;=2")&gt;1,CS837,BL838)</f>
        <v>7</v>
      </c>
      <c r="CT838" s="4">
        <f>IF(COUNTIF($BN$5:$BN838,"&gt;=2")&gt;1,CT837,BM838)</f>
        <v>4.8999999999999995</v>
      </c>
      <c r="CU838" s="4">
        <f>IF(COUNTIF($BN$5:$BN838,"&gt;=2")&gt;1,CU837,BN838)</f>
        <v>2.1</v>
      </c>
      <c r="CV838" s="4">
        <f>IF(COUNTIF($BN$5:$BN838,"&gt;=2")&gt;1,CV837,BO838)</f>
        <v>0</v>
      </c>
      <c r="CW838" s="4">
        <f>IF(COUNTIF($BN$5:$BN838,"&gt;=2")&gt;1,CW837,BP838)</f>
        <v>0</v>
      </c>
      <c r="CX838" s="4">
        <f>IF(COUNTIF($BT$5:$BT838,"&gt;=2")&gt;1,CX837,BQ838)</f>
        <v>0</v>
      </c>
      <c r="CY838" s="4">
        <f>IF(COUNTIF($BT$5:$BT838,"&gt;=2")&gt;1,CY837,BR838)</f>
        <v>26</v>
      </c>
      <c r="CZ838" s="4">
        <f>IF(COUNTIF($BT$5:$BT838,"&gt;=2")&gt;1,CZ837,BS838)</f>
        <v>11.999999999999996</v>
      </c>
      <c r="DA838" s="4">
        <f>IF(COUNTIF($BT$5:$BT838,"&gt;=2")&gt;1,DA837,BT838)</f>
        <v>2</v>
      </c>
      <c r="DB838" s="4">
        <f>IF(COUNTIF($BT$5:$BT838,"&gt;=2")&gt;1,DB837,BU838)</f>
        <v>0</v>
      </c>
      <c r="DC838" s="4">
        <f>IF(COUNTIF($BZ$5:$BZ838,"&gt;=2")&gt;1,DC837,BV838)</f>
        <v>0</v>
      </c>
      <c r="DD838" s="4">
        <f>IF(COUNTIF($BZ$5:$BZ838,"&gt;=2")&gt;1,DD837,BW838)</f>
        <v>0</v>
      </c>
      <c r="DE838" s="4">
        <f>IF(COUNTIF($BZ$5:$BZ838,"&gt;=2")&gt;1,DE837,BX838)</f>
        <v>320</v>
      </c>
      <c r="DF838" s="4">
        <f>IF(COUNTIF($BZ$5:$BZ838,"&gt;=2")&gt;1,DF837,BY838)</f>
        <v>77.999999999999986</v>
      </c>
      <c r="DG838" s="4">
        <f>IF(COUNTIF($BZ$5:$BZ838,"&gt;=2")&gt;1,DG837,BZ838)</f>
        <v>2</v>
      </c>
      <c r="DH838" s="4">
        <f t="shared" ref="DH838:DH901" si="556">CA838</f>
        <v>0</v>
      </c>
      <c r="DI838" s="4">
        <f t="shared" ref="DI838:DI901" si="557">CB838</f>
        <v>0</v>
      </c>
      <c r="DJ838" s="4">
        <f t="shared" ref="DJ838:DJ901" si="558">CC838</f>
        <v>0</v>
      </c>
      <c r="DK838" s="4">
        <f t="shared" ref="DK838:DK901" si="559">CD838</f>
        <v>363.75</v>
      </c>
      <c r="DL838" s="4">
        <f t="shared" ref="DL838:DL901" si="560">CE838</f>
        <v>11.250000000000011</v>
      </c>
      <c r="DM838" s="4">
        <f t="shared" ref="DM838:DM901" si="561">SUM($CN838:$CR838)</f>
        <v>7</v>
      </c>
      <c r="DN838" s="4">
        <f t="shared" ref="DN838:DN901" si="562">SUM($CS838:$CW838)</f>
        <v>13.999999999999998</v>
      </c>
      <c r="DO838" s="4">
        <f t="shared" ref="DO838:DO901" si="563">SUM($CX838:$DB838)</f>
        <v>40</v>
      </c>
      <c r="DP838" s="4">
        <f t="shared" ref="DP838:DP901" si="564">SUM($DC838:$DG838)</f>
        <v>400</v>
      </c>
      <c r="DQ838" s="4">
        <f t="shared" ref="DQ838:DQ901" si="565">SUM($DH838:$DL838)</f>
        <v>375</v>
      </c>
      <c r="DS838" s="4">
        <v>834</v>
      </c>
      <c r="DT838" s="4">
        <f>$CK838+INDEX(节奏总纲!D$4:D$163,基础状态预估!$C$2)</f>
        <v>858.00483399593907</v>
      </c>
      <c r="DU838" s="4">
        <f>$CK838+INDEX(节奏总纲!E$4:E$163,基础状态预估!$C$2)</f>
        <v>852.28268396026408</v>
      </c>
      <c r="DV838" s="4">
        <f>$CK838+INDEX(节奏总纲!F$4:F$163,基础状态预估!$C$2)</f>
        <v>845.39220630709644</v>
      </c>
      <c r="DW838" s="4">
        <f>$CK838+INDEX(节奏总纲!G$4:G$163,基础状态预估!$C$2)</f>
        <v>837.03246816526348</v>
      </c>
      <c r="DX838" s="4">
        <f>$CK838+INDEX(节奏总纲!H$4:H$163,基础状态预估!$C$2)</f>
        <v>826.69453894381218</v>
      </c>
      <c r="DY838" s="4">
        <f t="shared" ref="DY838:DY901" si="566">CN838+CS838+CX838+DC838+DH838</f>
        <v>11.899999999999999</v>
      </c>
      <c r="DZ838" s="4">
        <f t="shared" ref="DZ838:DZ901" si="567">CO838+CT838+CY838+DD838+DI838</f>
        <v>33</v>
      </c>
      <c r="EA838" s="4">
        <f t="shared" ref="EA838:EA901" si="568">CP838+CU838+CZ838+DE838+DJ838</f>
        <v>334.1</v>
      </c>
      <c r="EB838" s="4">
        <f t="shared" ref="EB838:EB901" si="569">CQ838+CV838+DA838+DF838+DK838</f>
        <v>443.75</v>
      </c>
      <c r="EC838" s="4">
        <f t="shared" ref="EC838:EC901" si="570">CR838+CW838+DB838+DG838+DL838</f>
        <v>13.250000000000011</v>
      </c>
    </row>
    <row r="839" spans="58:133" x14ac:dyDescent="0.15">
      <c r="BF839" s="4">
        <v>835</v>
      </c>
      <c r="BG839" s="4">
        <f t="shared" si="552"/>
        <v>584.5</v>
      </c>
      <c r="BH839" s="4">
        <f t="shared" si="553"/>
        <v>250.5</v>
      </c>
      <c r="BL839" s="4">
        <f t="shared" si="541"/>
        <v>414.5</v>
      </c>
      <c r="BM839" s="4">
        <f t="shared" si="542"/>
        <v>290.14999999999998</v>
      </c>
      <c r="BN839" s="4">
        <f t="shared" si="543"/>
        <v>124.35</v>
      </c>
      <c r="BR839" s="4">
        <f t="shared" si="544"/>
        <v>530.4</v>
      </c>
      <c r="BS839" s="4">
        <f t="shared" si="545"/>
        <v>244.79999999999995</v>
      </c>
      <c r="BT839" s="4">
        <f t="shared" si="546"/>
        <v>40.800000000000004</v>
      </c>
      <c r="BX839" s="4">
        <f t="shared" si="547"/>
        <v>620.80000000000007</v>
      </c>
      <c r="BY839" s="4">
        <f t="shared" si="548"/>
        <v>151.31999999999996</v>
      </c>
      <c r="BZ839" s="4">
        <f t="shared" si="549"/>
        <v>3.88</v>
      </c>
      <c r="CD839" s="4">
        <f t="shared" si="550"/>
        <v>364.71999999999997</v>
      </c>
      <c r="CE839" s="4">
        <f t="shared" si="551"/>
        <v>11.28000000000001</v>
      </c>
      <c r="CF839" s="4">
        <f>IF(COUNTIF($BH$5:$BH839,"&gt;=2")&lt;=1,SUM($BG839:$BK839)*C$8,CF838)</f>
        <v>151200</v>
      </c>
      <c r="CG839" s="4">
        <f>IF(COUNTIF($BN$5:$BN839,"&gt;=2")&lt;=1,SUM($BL839:$BP839)*D$8,CG838)</f>
        <v>604799.99999999988</v>
      </c>
      <c r="CH839" s="4">
        <f>IF(COUNTIF($BT$5:$BT839,"&gt;=2")&lt;=1,SUM($BQ839:$BU839)*E$8,CH838)</f>
        <v>2592000</v>
      </c>
      <c r="CI839" s="4">
        <f>IF(COUNTIF($BZ$5:$BZ839,"&gt;=2")&lt;=1,SUM($BV839:$BZ839)*F$8,CI838)</f>
        <v>34560000</v>
      </c>
      <c r="CJ839" s="4">
        <f t="shared" si="554"/>
        <v>32486400</v>
      </c>
      <c r="CK839" s="4">
        <f t="shared" si="555"/>
        <v>814.75</v>
      </c>
      <c r="CM839" s="4">
        <v>835</v>
      </c>
      <c r="CN839" s="4">
        <f>IF(COUNTIF($BH$5:$BH839,"&gt;=2")&gt;1,CN838,BG839)</f>
        <v>4.8999999999999995</v>
      </c>
      <c r="CO839" s="4">
        <f>IF(COUNTIF($BH$5:$BH839,"&gt;=2")&gt;1,CO838,BH839)</f>
        <v>2.1</v>
      </c>
      <c r="CP839" s="4">
        <f>IF(COUNTIF($BH$5:$BH839,"&gt;=2")&gt;1,CP838,BI839)</f>
        <v>0</v>
      </c>
      <c r="CQ839" s="4">
        <f>IF(COUNTIF($BH$5:$BH839,"&gt;=2")&gt;1,CQ838,BJ839)</f>
        <v>0</v>
      </c>
      <c r="CR839" s="4">
        <f>IF(COUNTIF($BH$5:$BH839,"&gt;=2")&gt;1,CR838,BK839)</f>
        <v>0</v>
      </c>
      <c r="CS839" s="4">
        <f>IF(COUNTIF($BN$5:$BN839,"&gt;=2")&gt;1,CS838,BL839)</f>
        <v>7</v>
      </c>
      <c r="CT839" s="4">
        <f>IF(COUNTIF($BN$5:$BN839,"&gt;=2")&gt;1,CT838,BM839)</f>
        <v>4.8999999999999995</v>
      </c>
      <c r="CU839" s="4">
        <f>IF(COUNTIF($BN$5:$BN839,"&gt;=2")&gt;1,CU838,BN839)</f>
        <v>2.1</v>
      </c>
      <c r="CV839" s="4">
        <f>IF(COUNTIF($BN$5:$BN839,"&gt;=2")&gt;1,CV838,BO839)</f>
        <v>0</v>
      </c>
      <c r="CW839" s="4">
        <f>IF(COUNTIF($BN$5:$BN839,"&gt;=2")&gt;1,CW838,BP839)</f>
        <v>0</v>
      </c>
      <c r="CX839" s="4">
        <f>IF(COUNTIF($BT$5:$BT839,"&gt;=2")&gt;1,CX838,BQ839)</f>
        <v>0</v>
      </c>
      <c r="CY839" s="4">
        <f>IF(COUNTIF($BT$5:$BT839,"&gt;=2")&gt;1,CY838,BR839)</f>
        <v>26</v>
      </c>
      <c r="CZ839" s="4">
        <f>IF(COUNTIF($BT$5:$BT839,"&gt;=2")&gt;1,CZ838,BS839)</f>
        <v>11.999999999999996</v>
      </c>
      <c r="DA839" s="4">
        <f>IF(COUNTIF($BT$5:$BT839,"&gt;=2")&gt;1,DA838,BT839)</f>
        <v>2</v>
      </c>
      <c r="DB839" s="4">
        <f>IF(COUNTIF($BT$5:$BT839,"&gt;=2")&gt;1,DB838,BU839)</f>
        <v>0</v>
      </c>
      <c r="DC839" s="4">
        <f>IF(COUNTIF($BZ$5:$BZ839,"&gt;=2")&gt;1,DC838,BV839)</f>
        <v>0</v>
      </c>
      <c r="DD839" s="4">
        <f>IF(COUNTIF($BZ$5:$BZ839,"&gt;=2")&gt;1,DD838,BW839)</f>
        <v>0</v>
      </c>
      <c r="DE839" s="4">
        <f>IF(COUNTIF($BZ$5:$BZ839,"&gt;=2")&gt;1,DE838,BX839)</f>
        <v>320</v>
      </c>
      <c r="DF839" s="4">
        <f>IF(COUNTIF($BZ$5:$BZ839,"&gt;=2")&gt;1,DF838,BY839)</f>
        <v>77.999999999999986</v>
      </c>
      <c r="DG839" s="4">
        <f>IF(COUNTIF($BZ$5:$BZ839,"&gt;=2")&gt;1,DG838,BZ839)</f>
        <v>2</v>
      </c>
      <c r="DH839" s="4">
        <f t="shared" si="556"/>
        <v>0</v>
      </c>
      <c r="DI839" s="4">
        <f t="shared" si="557"/>
        <v>0</v>
      </c>
      <c r="DJ839" s="4">
        <f t="shared" si="558"/>
        <v>0</v>
      </c>
      <c r="DK839" s="4">
        <f t="shared" si="559"/>
        <v>364.71999999999997</v>
      </c>
      <c r="DL839" s="4">
        <f t="shared" si="560"/>
        <v>11.28000000000001</v>
      </c>
      <c r="DM839" s="4">
        <f t="shared" si="561"/>
        <v>7</v>
      </c>
      <c r="DN839" s="4">
        <f t="shared" si="562"/>
        <v>13.999999999999998</v>
      </c>
      <c r="DO839" s="4">
        <f t="shared" si="563"/>
        <v>40</v>
      </c>
      <c r="DP839" s="4">
        <f t="shared" si="564"/>
        <v>400</v>
      </c>
      <c r="DQ839" s="4">
        <f t="shared" si="565"/>
        <v>376</v>
      </c>
      <c r="DS839" s="4">
        <v>835</v>
      </c>
      <c r="DT839" s="4">
        <f>$CK839+INDEX(节奏总纲!D$4:D$163,基础状态预估!$C$2)</f>
        <v>859.00483399593907</v>
      </c>
      <c r="DU839" s="4">
        <f>$CK839+INDEX(节奏总纲!E$4:E$163,基础状态预估!$C$2)</f>
        <v>853.28268396026408</v>
      </c>
      <c r="DV839" s="4">
        <f>$CK839+INDEX(节奏总纲!F$4:F$163,基础状态预估!$C$2)</f>
        <v>846.39220630709644</v>
      </c>
      <c r="DW839" s="4">
        <f>$CK839+INDEX(节奏总纲!G$4:G$163,基础状态预估!$C$2)</f>
        <v>838.03246816526348</v>
      </c>
      <c r="DX839" s="4">
        <f>$CK839+INDEX(节奏总纲!H$4:H$163,基础状态预估!$C$2)</f>
        <v>827.69453894381218</v>
      </c>
      <c r="DY839" s="4">
        <f t="shared" si="566"/>
        <v>11.899999999999999</v>
      </c>
      <c r="DZ839" s="4">
        <f t="shared" si="567"/>
        <v>33</v>
      </c>
      <c r="EA839" s="4">
        <f t="shared" si="568"/>
        <v>334.1</v>
      </c>
      <c r="EB839" s="4">
        <f t="shared" si="569"/>
        <v>444.71999999999997</v>
      </c>
      <c r="EC839" s="4">
        <f t="shared" si="570"/>
        <v>13.28000000000001</v>
      </c>
    </row>
    <row r="840" spans="58:133" x14ac:dyDescent="0.15">
      <c r="BF840" s="4">
        <v>836</v>
      </c>
      <c r="BG840" s="4">
        <f t="shared" si="552"/>
        <v>585.19999999999993</v>
      </c>
      <c r="BH840" s="4">
        <f t="shared" si="553"/>
        <v>250.79999999999998</v>
      </c>
      <c r="BL840" s="4">
        <f t="shared" si="541"/>
        <v>415</v>
      </c>
      <c r="BM840" s="4">
        <f t="shared" si="542"/>
        <v>290.5</v>
      </c>
      <c r="BN840" s="4">
        <f t="shared" si="543"/>
        <v>124.5</v>
      </c>
      <c r="BR840" s="4">
        <f t="shared" si="544"/>
        <v>531.05000000000007</v>
      </c>
      <c r="BS840" s="4">
        <f t="shared" si="545"/>
        <v>245.09999999999994</v>
      </c>
      <c r="BT840" s="4">
        <f t="shared" si="546"/>
        <v>40.85</v>
      </c>
      <c r="BX840" s="4">
        <f t="shared" si="547"/>
        <v>621.6</v>
      </c>
      <c r="BY840" s="4">
        <f t="shared" si="548"/>
        <v>151.51499999999996</v>
      </c>
      <c r="BZ840" s="4">
        <f t="shared" si="549"/>
        <v>3.8850000000000002</v>
      </c>
      <c r="CD840" s="4">
        <f t="shared" si="550"/>
        <v>365.69</v>
      </c>
      <c r="CE840" s="4">
        <f t="shared" si="551"/>
        <v>11.310000000000009</v>
      </c>
      <c r="CF840" s="4">
        <f>IF(COUNTIF($BH$5:$BH840,"&gt;=2")&lt;=1,SUM($BG840:$BK840)*C$8,CF839)</f>
        <v>151200</v>
      </c>
      <c r="CG840" s="4">
        <f>IF(COUNTIF($BN$5:$BN840,"&gt;=2")&lt;=1,SUM($BL840:$BP840)*D$8,CG839)</f>
        <v>604799.99999999988</v>
      </c>
      <c r="CH840" s="4">
        <f>IF(COUNTIF($BT$5:$BT840,"&gt;=2")&lt;=1,SUM($BQ840:$BU840)*E$8,CH839)</f>
        <v>2592000</v>
      </c>
      <c r="CI840" s="4">
        <f>IF(COUNTIF($BZ$5:$BZ840,"&gt;=2")&lt;=1,SUM($BV840:$BZ840)*F$8,CI839)</f>
        <v>34560000</v>
      </c>
      <c r="CJ840" s="4">
        <f t="shared" si="554"/>
        <v>32572800</v>
      </c>
      <c r="CK840" s="4">
        <f t="shared" si="555"/>
        <v>815.75</v>
      </c>
      <c r="CM840" s="4">
        <v>836</v>
      </c>
      <c r="CN840" s="4">
        <f>IF(COUNTIF($BH$5:$BH840,"&gt;=2")&gt;1,CN839,BG840)</f>
        <v>4.8999999999999995</v>
      </c>
      <c r="CO840" s="4">
        <f>IF(COUNTIF($BH$5:$BH840,"&gt;=2")&gt;1,CO839,BH840)</f>
        <v>2.1</v>
      </c>
      <c r="CP840" s="4">
        <f>IF(COUNTIF($BH$5:$BH840,"&gt;=2")&gt;1,CP839,BI840)</f>
        <v>0</v>
      </c>
      <c r="CQ840" s="4">
        <f>IF(COUNTIF($BH$5:$BH840,"&gt;=2")&gt;1,CQ839,BJ840)</f>
        <v>0</v>
      </c>
      <c r="CR840" s="4">
        <f>IF(COUNTIF($BH$5:$BH840,"&gt;=2")&gt;1,CR839,BK840)</f>
        <v>0</v>
      </c>
      <c r="CS840" s="4">
        <f>IF(COUNTIF($BN$5:$BN840,"&gt;=2")&gt;1,CS839,BL840)</f>
        <v>7</v>
      </c>
      <c r="CT840" s="4">
        <f>IF(COUNTIF($BN$5:$BN840,"&gt;=2")&gt;1,CT839,BM840)</f>
        <v>4.8999999999999995</v>
      </c>
      <c r="CU840" s="4">
        <f>IF(COUNTIF($BN$5:$BN840,"&gt;=2")&gt;1,CU839,BN840)</f>
        <v>2.1</v>
      </c>
      <c r="CV840" s="4">
        <f>IF(COUNTIF($BN$5:$BN840,"&gt;=2")&gt;1,CV839,BO840)</f>
        <v>0</v>
      </c>
      <c r="CW840" s="4">
        <f>IF(COUNTIF($BN$5:$BN840,"&gt;=2")&gt;1,CW839,BP840)</f>
        <v>0</v>
      </c>
      <c r="CX840" s="4">
        <f>IF(COUNTIF($BT$5:$BT840,"&gt;=2")&gt;1,CX839,BQ840)</f>
        <v>0</v>
      </c>
      <c r="CY840" s="4">
        <f>IF(COUNTIF($BT$5:$BT840,"&gt;=2")&gt;1,CY839,BR840)</f>
        <v>26</v>
      </c>
      <c r="CZ840" s="4">
        <f>IF(COUNTIF($BT$5:$BT840,"&gt;=2")&gt;1,CZ839,BS840)</f>
        <v>11.999999999999996</v>
      </c>
      <c r="DA840" s="4">
        <f>IF(COUNTIF($BT$5:$BT840,"&gt;=2")&gt;1,DA839,BT840)</f>
        <v>2</v>
      </c>
      <c r="DB840" s="4">
        <f>IF(COUNTIF($BT$5:$BT840,"&gt;=2")&gt;1,DB839,BU840)</f>
        <v>0</v>
      </c>
      <c r="DC840" s="4">
        <f>IF(COUNTIF($BZ$5:$BZ840,"&gt;=2")&gt;1,DC839,BV840)</f>
        <v>0</v>
      </c>
      <c r="DD840" s="4">
        <f>IF(COUNTIF($BZ$5:$BZ840,"&gt;=2")&gt;1,DD839,BW840)</f>
        <v>0</v>
      </c>
      <c r="DE840" s="4">
        <f>IF(COUNTIF($BZ$5:$BZ840,"&gt;=2")&gt;1,DE839,BX840)</f>
        <v>320</v>
      </c>
      <c r="DF840" s="4">
        <f>IF(COUNTIF($BZ$5:$BZ840,"&gt;=2")&gt;1,DF839,BY840)</f>
        <v>77.999999999999986</v>
      </c>
      <c r="DG840" s="4">
        <f>IF(COUNTIF($BZ$5:$BZ840,"&gt;=2")&gt;1,DG839,BZ840)</f>
        <v>2</v>
      </c>
      <c r="DH840" s="4">
        <f t="shared" si="556"/>
        <v>0</v>
      </c>
      <c r="DI840" s="4">
        <f t="shared" si="557"/>
        <v>0</v>
      </c>
      <c r="DJ840" s="4">
        <f t="shared" si="558"/>
        <v>0</v>
      </c>
      <c r="DK840" s="4">
        <f t="shared" si="559"/>
        <v>365.69</v>
      </c>
      <c r="DL840" s="4">
        <f t="shared" si="560"/>
        <v>11.310000000000009</v>
      </c>
      <c r="DM840" s="4">
        <f t="shared" si="561"/>
        <v>7</v>
      </c>
      <c r="DN840" s="4">
        <f t="shared" si="562"/>
        <v>13.999999999999998</v>
      </c>
      <c r="DO840" s="4">
        <f t="shared" si="563"/>
        <v>40</v>
      </c>
      <c r="DP840" s="4">
        <f t="shared" si="564"/>
        <v>400</v>
      </c>
      <c r="DQ840" s="4">
        <f t="shared" si="565"/>
        <v>377</v>
      </c>
      <c r="DS840" s="4">
        <v>836</v>
      </c>
      <c r="DT840" s="4">
        <f>$CK840+INDEX(节奏总纲!D$4:D$163,基础状态预估!$C$2)</f>
        <v>860.00483399593907</v>
      </c>
      <c r="DU840" s="4">
        <f>$CK840+INDEX(节奏总纲!E$4:E$163,基础状态预估!$C$2)</f>
        <v>854.28268396026408</v>
      </c>
      <c r="DV840" s="4">
        <f>$CK840+INDEX(节奏总纲!F$4:F$163,基础状态预估!$C$2)</f>
        <v>847.39220630709644</v>
      </c>
      <c r="DW840" s="4">
        <f>$CK840+INDEX(节奏总纲!G$4:G$163,基础状态预估!$C$2)</f>
        <v>839.03246816526348</v>
      </c>
      <c r="DX840" s="4">
        <f>$CK840+INDEX(节奏总纲!H$4:H$163,基础状态预估!$C$2)</f>
        <v>828.69453894381218</v>
      </c>
      <c r="DY840" s="4">
        <f t="shared" si="566"/>
        <v>11.899999999999999</v>
      </c>
      <c r="DZ840" s="4">
        <f t="shared" si="567"/>
        <v>33</v>
      </c>
      <c r="EA840" s="4">
        <f t="shared" si="568"/>
        <v>334.1</v>
      </c>
      <c r="EB840" s="4">
        <f t="shared" si="569"/>
        <v>445.69</v>
      </c>
      <c r="EC840" s="4">
        <f t="shared" si="570"/>
        <v>13.310000000000009</v>
      </c>
    </row>
    <row r="841" spans="58:133" x14ac:dyDescent="0.15">
      <c r="BF841" s="4">
        <v>837</v>
      </c>
      <c r="BG841" s="4">
        <f t="shared" si="552"/>
        <v>585.9</v>
      </c>
      <c r="BH841" s="4">
        <f t="shared" si="553"/>
        <v>251.1</v>
      </c>
      <c r="BL841" s="4">
        <f t="shared" si="541"/>
        <v>415.5</v>
      </c>
      <c r="BM841" s="4">
        <f t="shared" si="542"/>
        <v>290.84999999999997</v>
      </c>
      <c r="BN841" s="4">
        <f t="shared" si="543"/>
        <v>124.64999999999999</v>
      </c>
      <c r="BR841" s="4">
        <f t="shared" si="544"/>
        <v>531.70000000000005</v>
      </c>
      <c r="BS841" s="4">
        <f t="shared" si="545"/>
        <v>245.39999999999995</v>
      </c>
      <c r="BT841" s="4">
        <f t="shared" si="546"/>
        <v>40.900000000000006</v>
      </c>
      <c r="BX841" s="4">
        <f t="shared" si="547"/>
        <v>622.40000000000009</v>
      </c>
      <c r="BY841" s="4">
        <f t="shared" si="548"/>
        <v>151.70999999999995</v>
      </c>
      <c r="BZ841" s="4">
        <f t="shared" si="549"/>
        <v>3.89</v>
      </c>
      <c r="CD841" s="4">
        <f t="shared" si="550"/>
        <v>366.65999999999997</v>
      </c>
      <c r="CE841" s="4">
        <f t="shared" si="551"/>
        <v>11.340000000000011</v>
      </c>
      <c r="CF841" s="4">
        <f>IF(COUNTIF($BH$5:$BH841,"&gt;=2")&lt;=1,SUM($BG841:$BK841)*C$8,CF840)</f>
        <v>151200</v>
      </c>
      <c r="CG841" s="4">
        <f>IF(COUNTIF($BN$5:$BN841,"&gt;=2")&lt;=1,SUM($BL841:$BP841)*D$8,CG840)</f>
        <v>604799.99999999988</v>
      </c>
      <c r="CH841" s="4">
        <f>IF(COUNTIF($BT$5:$BT841,"&gt;=2")&lt;=1,SUM($BQ841:$BU841)*E$8,CH840)</f>
        <v>2592000</v>
      </c>
      <c r="CI841" s="4">
        <f>IF(COUNTIF($BZ$5:$BZ841,"&gt;=2")&lt;=1,SUM($BV841:$BZ841)*F$8,CI840)</f>
        <v>34560000</v>
      </c>
      <c r="CJ841" s="4">
        <f t="shared" si="554"/>
        <v>32659200</v>
      </c>
      <c r="CK841" s="4">
        <f t="shared" si="555"/>
        <v>816.75</v>
      </c>
      <c r="CM841" s="4">
        <v>837</v>
      </c>
      <c r="CN841" s="4">
        <f>IF(COUNTIF($BH$5:$BH841,"&gt;=2")&gt;1,CN840,BG841)</f>
        <v>4.8999999999999995</v>
      </c>
      <c r="CO841" s="4">
        <f>IF(COUNTIF($BH$5:$BH841,"&gt;=2")&gt;1,CO840,BH841)</f>
        <v>2.1</v>
      </c>
      <c r="CP841" s="4">
        <f>IF(COUNTIF($BH$5:$BH841,"&gt;=2")&gt;1,CP840,BI841)</f>
        <v>0</v>
      </c>
      <c r="CQ841" s="4">
        <f>IF(COUNTIF($BH$5:$BH841,"&gt;=2")&gt;1,CQ840,BJ841)</f>
        <v>0</v>
      </c>
      <c r="CR841" s="4">
        <f>IF(COUNTIF($BH$5:$BH841,"&gt;=2")&gt;1,CR840,BK841)</f>
        <v>0</v>
      </c>
      <c r="CS841" s="4">
        <f>IF(COUNTIF($BN$5:$BN841,"&gt;=2")&gt;1,CS840,BL841)</f>
        <v>7</v>
      </c>
      <c r="CT841" s="4">
        <f>IF(COUNTIF($BN$5:$BN841,"&gt;=2")&gt;1,CT840,BM841)</f>
        <v>4.8999999999999995</v>
      </c>
      <c r="CU841" s="4">
        <f>IF(COUNTIF($BN$5:$BN841,"&gt;=2")&gt;1,CU840,BN841)</f>
        <v>2.1</v>
      </c>
      <c r="CV841" s="4">
        <f>IF(COUNTIF($BN$5:$BN841,"&gt;=2")&gt;1,CV840,BO841)</f>
        <v>0</v>
      </c>
      <c r="CW841" s="4">
        <f>IF(COUNTIF($BN$5:$BN841,"&gt;=2")&gt;1,CW840,BP841)</f>
        <v>0</v>
      </c>
      <c r="CX841" s="4">
        <f>IF(COUNTIF($BT$5:$BT841,"&gt;=2")&gt;1,CX840,BQ841)</f>
        <v>0</v>
      </c>
      <c r="CY841" s="4">
        <f>IF(COUNTIF($BT$5:$BT841,"&gt;=2")&gt;1,CY840,BR841)</f>
        <v>26</v>
      </c>
      <c r="CZ841" s="4">
        <f>IF(COUNTIF($BT$5:$BT841,"&gt;=2")&gt;1,CZ840,BS841)</f>
        <v>11.999999999999996</v>
      </c>
      <c r="DA841" s="4">
        <f>IF(COUNTIF($BT$5:$BT841,"&gt;=2")&gt;1,DA840,BT841)</f>
        <v>2</v>
      </c>
      <c r="DB841" s="4">
        <f>IF(COUNTIF($BT$5:$BT841,"&gt;=2")&gt;1,DB840,BU841)</f>
        <v>0</v>
      </c>
      <c r="DC841" s="4">
        <f>IF(COUNTIF($BZ$5:$BZ841,"&gt;=2")&gt;1,DC840,BV841)</f>
        <v>0</v>
      </c>
      <c r="DD841" s="4">
        <f>IF(COUNTIF($BZ$5:$BZ841,"&gt;=2")&gt;1,DD840,BW841)</f>
        <v>0</v>
      </c>
      <c r="DE841" s="4">
        <f>IF(COUNTIF($BZ$5:$BZ841,"&gt;=2")&gt;1,DE840,BX841)</f>
        <v>320</v>
      </c>
      <c r="DF841" s="4">
        <f>IF(COUNTIF($BZ$5:$BZ841,"&gt;=2")&gt;1,DF840,BY841)</f>
        <v>77.999999999999986</v>
      </c>
      <c r="DG841" s="4">
        <f>IF(COUNTIF($BZ$5:$BZ841,"&gt;=2")&gt;1,DG840,BZ841)</f>
        <v>2</v>
      </c>
      <c r="DH841" s="4">
        <f t="shared" si="556"/>
        <v>0</v>
      </c>
      <c r="DI841" s="4">
        <f t="shared" si="557"/>
        <v>0</v>
      </c>
      <c r="DJ841" s="4">
        <f t="shared" si="558"/>
        <v>0</v>
      </c>
      <c r="DK841" s="4">
        <f t="shared" si="559"/>
        <v>366.65999999999997</v>
      </c>
      <c r="DL841" s="4">
        <f t="shared" si="560"/>
        <v>11.340000000000011</v>
      </c>
      <c r="DM841" s="4">
        <f t="shared" si="561"/>
        <v>7</v>
      </c>
      <c r="DN841" s="4">
        <f t="shared" si="562"/>
        <v>13.999999999999998</v>
      </c>
      <c r="DO841" s="4">
        <f t="shared" si="563"/>
        <v>40</v>
      </c>
      <c r="DP841" s="4">
        <f t="shared" si="564"/>
        <v>400</v>
      </c>
      <c r="DQ841" s="4">
        <f t="shared" si="565"/>
        <v>378</v>
      </c>
      <c r="DS841" s="4">
        <v>837</v>
      </c>
      <c r="DT841" s="4">
        <f>$CK841+INDEX(节奏总纲!D$4:D$163,基础状态预估!$C$2)</f>
        <v>861.00483399593907</v>
      </c>
      <c r="DU841" s="4">
        <f>$CK841+INDEX(节奏总纲!E$4:E$163,基础状态预估!$C$2)</f>
        <v>855.28268396026408</v>
      </c>
      <c r="DV841" s="4">
        <f>$CK841+INDEX(节奏总纲!F$4:F$163,基础状态预估!$C$2)</f>
        <v>848.39220630709644</v>
      </c>
      <c r="DW841" s="4">
        <f>$CK841+INDEX(节奏总纲!G$4:G$163,基础状态预估!$C$2)</f>
        <v>840.03246816526348</v>
      </c>
      <c r="DX841" s="4">
        <f>$CK841+INDEX(节奏总纲!H$4:H$163,基础状态预估!$C$2)</f>
        <v>829.69453894381218</v>
      </c>
      <c r="DY841" s="4">
        <f t="shared" si="566"/>
        <v>11.899999999999999</v>
      </c>
      <c r="DZ841" s="4">
        <f t="shared" si="567"/>
        <v>33</v>
      </c>
      <c r="EA841" s="4">
        <f t="shared" si="568"/>
        <v>334.1</v>
      </c>
      <c r="EB841" s="4">
        <f t="shared" si="569"/>
        <v>446.65999999999997</v>
      </c>
      <c r="EC841" s="4">
        <f t="shared" si="570"/>
        <v>13.340000000000011</v>
      </c>
    </row>
    <row r="842" spans="58:133" x14ac:dyDescent="0.15">
      <c r="BF842" s="4">
        <v>838</v>
      </c>
      <c r="BG842" s="4">
        <f t="shared" si="552"/>
        <v>586.59999999999991</v>
      </c>
      <c r="BH842" s="4">
        <f t="shared" si="553"/>
        <v>251.39999999999998</v>
      </c>
      <c r="BL842" s="4">
        <f t="shared" si="541"/>
        <v>416</v>
      </c>
      <c r="BM842" s="4">
        <f t="shared" si="542"/>
        <v>291.2</v>
      </c>
      <c r="BN842" s="4">
        <f t="shared" si="543"/>
        <v>124.8</v>
      </c>
      <c r="BR842" s="4">
        <f t="shared" si="544"/>
        <v>532.35</v>
      </c>
      <c r="BS842" s="4">
        <f t="shared" si="545"/>
        <v>245.69999999999993</v>
      </c>
      <c r="BT842" s="4">
        <f t="shared" si="546"/>
        <v>40.950000000000003</v>
      </c>
      <c r="BX842" s="4">
        <f t="shared" si="547"/>
        <v>623.20000000000005</v>
      </c>
      <c r="BY842" s="4">
        <f t="shared" si="548"/>
        <v>151.90499999999997</v>
      </c>
      <c r="BZ842" s="4">
        <f t="shared" si="549"/>
        <v>3.895</v>
      </c>
      <c r="CD842" s="4">
        <f t="shared" si="550"/>
        <v>367.63</v>
      </c>
      <c r="CE842" s="4">
        <f t="shared" si="551"/>
        <v>11.37000000000001</v>
      </c>
      <c r="CF842" s="4">
        <f>IF(COUNTIF($BH$5:$BH842,"&gt;=2")&lt;=1,SUM($BG842:$BK842)*C$8,CF841)</f>
        <v>151200</v>
      </c>
      <c r="CG842" s="4">
        <f>IF(COUNTIF($BN$5:$BN842,"&gt;=2")&lt;=1,SUM($BL842:$BP842)*D$8,CG841)</f>
        <v>604799.99999999988</v>
      </c>
      <c r="CH842" s="4">
        <f>IF(COUNTIF($BT$5:$BT842,"&gt;=2")&lt;=1,SUM($BQ842:$BU842)*E$8,CH841)</f>
        <v>2592000</v>
      </c>
      <c r="CI842" s="4">
        <f>IF(COUNTIF($BZ$5:$BZ842,"&gt;=2")&lt;=1,SUM($BV842:$BZ842)*F$8,CI841)</f>
        <v>34560000</v>
      </c>
      <c r="CJ842" s="4">
        <f t="shared" si="554"/>
        <v>32745600</v>
      </c>
      <c r="CK842" s="4">
        <f t="shared" si="555"/>
        <v>817.75</v>
      </c>
      <c r="CM842" s="4">
        <v>838</v>
      </c>
      <c r="CN842" s="4">
        <f>IF(COUNTIF($BH$5:$BH842,"&gt;=2")&gt;1,CN841,BG842)</f>
        <v>4.8999999999999995</v>
      </c>
      <c r="CO842" s="4">
        <f>IF(COUNTIF($BH$5:$BH842,"&gt;=2")&gt;1,CO841,BH842)</f>
        <v>2.1</v>
      </c>
      <c r="CP842" s="4">
        <f>IF(COUNTIF($BH$5:$BH842,"&gt;=2")&gt;1,CP841,BI842)</f>
        <v>0</v>
      </c>
      <c r="CQ842" s="4">
        <f>IF(COUNTIF($BH$5:$BH842,"&gt;=2")&gt;1,CQ841,BJ842)</f>
        <v>0</v>
      </c>
      <c r="CR842" s="4">
        <f>IF(COUNTIF($BH$5:$BH842,"&gt;=2")&gt;1,CR841,BK842)</f>
        <v>0</v>
      </c>
      <c r="CS842" s="4">
        <f>IF(COUNTIF($BN$5:$BN842,"&gt;=2")&gt;1,CS841,BL842)</f>
        <v>7</v>
      </c>
      <c r="CT842" s="4">
        <f>IF(COUNTIF($BN$5:$BN842,"&gt;=2")&gt;1,CT841,BM842)</f>
        <v>4.8999999999999995</v>
      </c>
      <c r="CU842" s="4">
        <f>IF(COUNTIF($BN$5:$BN842,"&gt;=2")&gt;1,CU841,BN842)</f>
        <v>2.1</v>
      </c>
      <c r="CV842" s="4">
        <f>IF(COUNTIF($BN$5:$BN842,"&gt;=2")&gt;1,CV841,BO842)</f>
        <v>0</v>
      </c>
      <c r="CW842" s="4">
        <f>IF(COUNTIF($BN$5:$BN842,"&gt;=2")&gt;1,CW841,BP842)</f>
        <v>0</v>
      </c>
      <c r="CX842" s="4">
        <f>IF(COUNTIF($BT$5:$BT842,"&gt;=2")&gt;1,CX841,BQ842)</f>
        <v>0</v>
      </c>
      <c r="CY842" s="4">
        <f>IF(COUNTIF($BT$5:$BT842,"&gt;=2")&gt;1,CY841,BR842)</f>
        <v>26</v>
      </c>
      <c r="CZ842" s="4">
        <f>IF(COUNTIF($BT$5:$BT842,"&gt;=2")&gt;1,CZ841,BS842)</f>
        <v>11.999999999999996</v>
      </c>
      <c r="DA842" s="4">
        <f>IF(COUNTIF($BT$5:$BT842,"&gt;=2")&gt;1,DA841,BT842)</f>
        <v>2</v>
      </c>
      <c r="DB842" s="4">
        <f>IF(COUNTIF($BT$5:$BT842,"&gt;=2")&gt;1,DB841,BU842)</f>
        <v>0</v>
      </c>
      <c r="DC842" s="4">
        <f>IF(COUNTIF($BZ$5:$BZ842,"&gt;=2")&gt;1,DC841,BV842)</f>
        <v>0</v>
      </c>
      <c r="DD842" s="4">
        <f>IF(COUNTIF($BZ$5:$BZ842,"&gt;=2")&gt;1,DD841,BW842)</f>
        <v>0</v>
      </c>
      <c r="DE842" s="4">
        <f>IF(COUNTIF($BZ$5:$BZ842,"&gt;=2")&gt;1,DE841,BX842)</f>
        <v>320</v>
      </c>
      <c r="DF842" s="4">
        <f>IF(COUNTIF($BZ$5:$BZ842,"&gt;=2")&gt;1,DF841,BY842)</f>
        <v>77.999999999999986</v>
      </c>
      <c r="DG842" s="4">
        <f>IF(COUNTIF($BZ$5:$BZ842,"&gt;=2")&gt;1,DG841,BZ842)</f>
        <v>2</v>
      </c>
      <c r="DH842" s="4">
        <f t="shared" si="556"/>
        <v>0</v>
      </c>
      <c r="DI842" s="4">
        <f t="shared" si="557"/>
        <v>0</v>
      </c>
      <c r="DJ842" s="4">
        <f t="shared" si="558"/>
        <v>0</v>
      </c>
      <c r="DK842" s="4">
        <f t="shared" si="559"/>
        <v>367.63</v>
      </c>
      <c r="DL842" s="4">
        <f t="shared" si="560"/>
        <v>11.37000000000001</v>
      </c>
      <c r="DM842" s="4">
        <f t="shared" si="561"/>
        <v>7</v>
      </c>
      <c r="DN842" s="4">
        <f t="shared" si="562"/>
        <v>13.999999999999998</v>
      </c>
      <c r="DO842" s="4">
        <f t="shared" si="563"/>
        <v>40</v>
      </c>
      <c r="DP842" s="4">
        <f t="shared" si="564"/>
        <v>400</v>
      </c>
      <c r="DQ842" s="4">
        <f t="shared" si="565"/>
        <v>379</v>
      </c>
      <c r="DS842" s="4">
        <v>838</v>
      </c>
      <c r="DT842" s="4">
        <f>$CK842+INDEX(节奏总纲!D$4:D$163,基础状态预估!$C$2)</f>
        <v>862.00483399593907</v>
      </c>
      <c r="DU842" s="4">
        <f>$CK842+INDEX(节奏总纲!E$4:E$163,基础状态预估!$C$2)</f>
        <v>856.28268396026408</v>
      </c>
      <c r="DV842" s="4">
        <f>$CK842+INDEX(节奏总纲!F$4:F$163,基础状态预估!$C$2)</f>
        <v>849.39220630709644</v>
      </c>
      <c r="DW842" s="4">
        <f>$CK842+INDEX(节奏总纲!G$4:G$163,基础状态预估!$C$2)</f>
        <v>841.03246816526348</v>
      </c>
      <c r="DX842" s="4">
        <f>$CK842+INDEX(节奏总纲!H$4:H$163,基础状态预估!$C$2)</f>
        <v>830.69453894381218</v>
      </c>
      <c r="DY842" s="4">
        <f t="shared" si="566"/>
        <v>11.899999999999999</v>
      </c>
      <c r="DZ842" s="4">
        <f t="shared" si="567"/>
        <v>33</v>
      </c>
      <c r="EA842" s="4">
        <f t="shared" si="568"/>
        <v>334.1</v>
      </c>
      <c r="EB842" s="4">
        <f t="shared" si="569"/>
        <v>447.63</v>
      </c>
      <c r="EC842" s="4">
        <f t="shared" si="570"/>
        <v>13.37000000000001</v>
      </c>
    </row>
    <row r="843" spans="58:133" x14ac:dyDescent="0.15">
      <c r="BF843" s="4">
        <v>839</v>
      </c>
      <c r="BG843" s="4">
        <f t="shared" si="552"/>
        <v>587.29999999999995</v>
      </c>
      <c r="BH843" s="4">
        <f t="shared" si="553"/>
        <v>251.7</v>
      </c>
      <c r="BL843" s="4">
        <f t="shared" si="541"/>
        <v>416.5</v>
      </c>
      <c r="BM843" s="4">
        <f t="shared" si="542"/>
        <v>291.54999999999995</v>
      </c>
      <c r="BN843" s="4">
        <f t="shared" si="543"/>
        <v>124.94999999999999</v>
      </c>
      <c r="BR843" s="4">
        <f t="shared" si="544"/>
        <v>533</v>
      </c>
      <c r="BS843" s="4">
        <f t="shared" si="545"/>
        <v>245.99999999999994</v>
      </c>
      <c r="BT843" s="4">
        <f t="shared" si="546"/>
        <v>41</v>
      </c>
      <c r="BX843" s="4">
        <f t="shared" si="547"/>
        <v>624</v>
      </c>
      <c r="BY843" s="4">
        <f t="shared" si="548"/>
        <v>152.09999999999997</v>
      </c>
      <c r="BZ843" s="4">
        <f t="shared" si="549"/>
        <v>3.9</v>
      </c>
      <c r="CD843" s="4">
        <f t="shared" si="550"/>
        <v>368.59999999999997</v>
      </c>
      <c r="CE843" s="4">
        <f t="shared" si="551"/>
        <v>11.400000000000009</v>
      </c>
      <c r="CF843" s="4">
        <f>IF(COUNTIF($BH$5:$BH843,"&gt;=2")&lt;=1,SUM($BG843:$BK843)*C$8,CF842)</f>
        <v>151200</v>
      </c>
      <c r="CG843" s="4">
        <f>IF(COUNTIF($BN$5:$BN843,"&gt;=2")&lt;=1,SUM($BL843:$BP843)*D$8,CG842)</f>
        <v>604799.99999999988</v>
      </c>
      <c r="CH843" s="4">
        <f>IF(COUNTIF($BT$5:$BT843,"&gt;=2")&lt;=1,SUM($BQ843:$BU843)*E$8,CH842)</f>
        <v>2592000</v>
      </c>
      <c r="CI843" s="4">
        <f>IF(COUNTIF($BZ$5:$BZ843,"&gt;=2")&lt;=1,SUM($BV843:$BZ843)*F$8,CI842)</f>
        <v>34560000</v>
      </c>
      <c r="CJ843" s="4">
        <f t="shared" si="554"/>
        <v>32832000</v>
      </c>
      <c r="CK843" s="4">
        <f t="shared" si="555"/>
        <v>818.75</v>
      </c>
      <c r="CM843" s="4">
        <v>839</v>
      </c>
      <c r="CN843" s="4">
        <f>IF(COUNTIF($BH$5:$BH843,"&gt;=2")&gt;1,CN842,BG843)</f>
        <v>4.8999999999999995</v>
      </c>
      <c r="CO843" s="4">
        <f>IF(COUNTIF($BH$5:$BH843,"&gt;=2")&gt;1,CO842,BH843)</f>
        <v>2.1</v>
      </c>
      <c r="CP843" s="4">
        <f>IF(COUNTIF($BH$5:$BH843,"&gt;=2")&gt;1,CP842,BI843)</f>
        <v>0</v>
      </c>
      <c r="CQ843" s="4">
        <f>IF(COUNTIF($BH$5:$BH843,"&gt;=2")&gt;1,CQ842,BJ843)</f>
        <v>0</v>
      </c>
      <c r="CR843" s="4">
        <f>IF(COUNTIF($BH$5:$BH843,"&gt;=2")&gt;1,CR842,BK843)</f>
        <v>0</v>
      </c>
      <c r="CS843" s="4">
        <f>IF(COUNTIF($BN$5:$BN843,"&gt;=2")&gt;1,CS842,BL843)</f>
        <v>7</v>
      </c>
      <c r="CT843" s="4">
        <f>IF(COUNTIF($BN$5:$BN843,"&gt;=2")&gt;1,CT842,BM843)</f>
        <v>4.8999999999999995</v>
      </c>
      <c r="CU843" s="4">
        <f>IF(COUNTIF($BN$5:$BN843,"&gt;=2")&gt;1,CU842,BN843)</f>
        <v>2.1</v>
      </c>
      <c r="CV843" s="4">
        <f>IF(COUNTIF($BN$5:$BN843,"&gt;=2")&gt;1,CV842,BO843)</f>
        <v>0</v>
      </c>
      <c r="CW843" s="4">
        <f>IF(COUNTIF($BN$5:$BN843,"&gt;=2")&gt;1,CW842,BP843)</f>
        <v>0</v>
      </c>
      <c r="CX843" s="4">
        <f>IF(COUNTIF($BT$5:$BT843,"&gt;=2")&gt;1,CX842,BQ843)</f>
        <v>0</v>
      </c>
      <c r="CY843" s="4">
        <f>IF(COUNTIF($BT$5:$BT843,"&gt;=2")&gt;1,CY842,BR843)</f>
        <v>26</v>
      </c>
      <c r="CZ843" s="4">
        <f>IF(COUNTIF($BT$5:$BT843,"&gt;=2")&gt;1,CZ842,BS843)</f>
        <v>11.999999999999996</v>
      </c>
      <c r="DA843" s="4">
        <f>IF(COUNTIF($BT$5:$BT843,"&gt;=2")&gt;1,DA842,BT843)</f>
        <v>2</v>
      </c>
      <c r="DB843" s="4">
        <f>IF(COUNTIF($BT$5:$BT843,"&gt;=2")&gt;1,DB842,BU843)</f>
        <v>0</v>
      </c>
      <c r="DC843" s="4">
        <f>IF(COUNTIF($BZ$5:$BZ843,"&gt;=2")&gt;1,DC842,BV843)</f>
        <v>0</v>
      </c>
      <c r="DD843" s="4">
        <f>IF(COUNTIF($BZ$5:$BZ843,"&gt;=2")&gt;1,DD842,BW843)</f>
        <v>0</v>
      </c>
      <c r="DE843" s="4">
        <f>IF(COUNTIF($BZ$5:$BZ843,"&gt;=2")&gt;1,DE842,BX843)</f>
        <v>320</v>
      </c>
      <c r="DF843" s="4">
        <f>IF(COUNTIF($BZ$5:$BZ843,"&gt;=2")&gt;1,DF842,BY843)</f>
        <v>77.999999999999986</v>
      </c>
      <c r="DG843" s="4">
        <f>IF(COUNTIF($BZ$5:$BZ843,"&gt;=2")&gt;1,DG842,BZ843)</f>
        <v>2</v>
      </c>
      <c r="DH843" s="4">
        <f t="shared" si="556"/>
        <v>0</v>
      </c>
      <c r="DI843" s="4">
        <f t="shared" si="557"/>
        <v>0</v>
      </c>
      <c r="DJ843" s="4">
        <f t="shared" si="558"/>
        <v>0</v>
      </c>
      <c r="DK843" s="4">
        <f t="shared" si="559"/>
        <v>368.59999999999997</v>
      </c>
      <c r="DL843" s="4">
        <f t="shared" si="560"/>
        <v>11.400000000000009</v>
      </c>
      <c r="DM843" s="4">
        <f t="shared" si="561"/>
        <v>7</v>
      </c>
      <c r="DN843" s="4">
        <f t="shared" si="562"/>
        <v>13.999999999999998</v>
      </c>
      <c r="DO843" s="4">
        <f t="shared" si="563"/>
        <v>40</v>
      </c>
      <c r="DP843" s="4">
        <f t="shared" si="564"/>
        <v>400</v>
      </c>
      <c r="DQ843" s="4">
        <f t="shared" si="565"/>
        <v>380</v>
      </c>
      <c r="DS843" s="4">
        <v>839</v>
      </c>
      <c r="DT843" s="4">
        <f>$CK843+INDEX(节奏总纲!D$4:D$163,基础状态预估!$C$2)</f>
        <v>863.00483399593907</v>
      </c>
      <c r="DU843" s="4">
        <f>$CK843+INDEX(节奏总纲!E$4:E$163,基础状态预估!$C$2)</f>
        <v>857.28268396026408</v>
      </c>
      <c r="DV843" s="4">
        <f>$CK843+INDEX(节奏总纲!F$4:F$163,基础状态预估!$C$2)</f>
        <v>850.39220630709644</v>
      </c>
      <c r="DW843" s="4">
        <f>$CK843+INDEX(节奏总纲!G$4:G$163,基础状态预估!$C$2)</f>
        <v>842.03246816526348</v>
      </c>
      <c r="DX843" s="4">
        <f>$CK843+INDEX(节奏总纲!H$4:H$163,基础状态预估!$C$2)</f>
        <v>831.69453894381218</v>
      </c>
      <c r="DY843" s="4">
        <f t="shared" si="566"/>
        <v>11.899999999999999</v>
      </c>
      <c r="DZ843" s="4">
        <f t="shared" si="567"/>
        <v>33</v>
      </c>
      <c r="EA843" s="4">
        <f t="shared" si="568"/>
        <v>334.1</v>
      </c>
      <c r="EB843" s="4">
        <f t="shared" si="569"/>
        <v>448.59999999999997</v>
      </c>
      <c r="EC843" s="4">
        <f t="shared" si="570"/>
        <v>13.400000000000009</v>
      </c>
    </row>
    <row r="844" spans="58:133" x14ac:dyDescent="0.15">
      <c r="BF844" s="4">
        <v>840</v>
      </c>
      <c r="BG844" s="4">
        <f t="shared" si="552"/>
        <v>588</v>
      </c>
      <c r="BH844" s="4">
        <f t="shared" si="553"/>
        <v>252</v>
      </c>
      <c r="BL844" s="4">
        <f t="shared" si="541"/>
        <v>417</v>
      </c>
      <c r="BM844" s="4">
        <f t="shared" si="542"/>
        <v>291.89999999999998</v>
      </c>
      <c r="BN844" s="4">
        <f t="shared" si="543"/>
        <v>125.1</v>
      </c>
      <c r="BR844" s="4">
        <f t="shared" si="544"/>
        <v>533.65</v>
      </c>
      <c r="BS844" s="4">
        <f t="shared" si="545"/>
        <v>246.29999999999995</v>
      </c>
      <c r="BT844" s="4">
        <f t="shared" si="546"/>
        <v>41.050000000000004</v>
      </c>
      <c r="BX844" s="4">
        <f t="shared" si="547"/>
        <v>624.80000000000007</v>
      </c>
      <c r="BY844" s="4">
        <f t="shared" si="548"/>
        <v>152.29499999999996</v>
      </c>
      <c r="BZ844" s="4">
        <f t="shared" si="549"/>
        <v>3.9050000000000002</v>
      </c>
      <c r="CD844" s="4">
        <f t="shared" si="550"/>
        <v>369.57</v>
      </c>
      <c r="CE844" s="4">
        <f t="shared" si="551"/>
        <v>11.43000000000001</v>
      </c>
      <c r="CF844" s="4">
        <f>IF(COUNTIF($BH$5:$BH844,"&gt;=2")&lt;=1,SUM($BG844:$BK844)*C$8,CF843)</f>
        <v>151200</v>
      </c>
      <c r="CG844" s="4">
        <f>IF(COUNTIF($BN$5:$BN844,"&gt;=2")&lt;=1,SUM($BL844:$BP844)*D$8,CG843)</f>
        <v>604799.99999999988</v>
      </c>
      <c r="CH844" s="4">
        <f>IF(COUNTIF($BT$5:$BT844,"&gt;=2")&lt;=1,SUM($BQ844:$BU844)*E$8,CH843)</f>
        <v>2592000</v>
      </c>
      <c r="CI844" s="4">
        <f>IF(COUNTIF($BZ$5:$BZ844,"&gt;=2")&lt;=1,SUM($BV844:$BZ844)*F$8,CI843)</f>
        <v>34560000</v>
      </c>
      <c r="CJ844" s="4">
        <f t="shared" si="554"/>
        <v>32918400</v>
      </c>
      <c r="CK844" s="4">
        <f t="shared" si="555"/>
        <v>819.75</v>
      </c>
      <c r="CM844" s="4">
        <v>840</v>
      </c>
      <c r="CN844" s="4">
        <f>IF(COUNTIF($BH$5:$BH844,"&gt;=2")&gt;1,CN843,BG844)</f>
        <v>4.8999999999999995</v>
      </c>
      <c r="CO844" s="4">
        <f>IF(COUNTIF($BH$5:$BH844,"&gt;=2")&gt;1,CO843,BH844)</f>
        <v>2.1</v>
      </c>
      <c r="CP844" s="4">
        <f>IF(COUNTIF($BH$5:$BH844,"&gt;=2")&gt;1,CP843,BI844)</f>
        <v>0</v>
      </c>
      <c r="CQ844" s="4">
        <f>IF(COUNTIF($BH$5:$BH844,"&gt;=2")&gt;1,CQ843,BJ844)</f>
        <v>0</v>
      </c>
      <c r="CR844" s="4">
        <f>IF(COUNTIF($BH$5:$BH844,"&gt;=2")&gt;1,CR843,BK844)</f>
        <v>0</v>
      </c>
      <c r="CS844" s="4">
        <f>IF(COUNTIF($BN$5:$BN844,"&gt;=2")&gt;1,CS843,BL844)</f>
        <v>7</v>
      </c>
      <c r="CT844" s="4">
        <f>IF(COUNTIF($BN$5:$BN844,"&gt;=2")&gt;1,CT843,BM844)</f>
        <v>4.8999999999999995</v>
      </c>
      <c r="CU844" s="4">
        <f>IF(COUNTIF($BN$5:$BN844,"&gt;=2")&gt;1,CU843,BN844)</f>
        <v>2.1</v>
      </c>
      <c r="CV844" s="4">
        <f>IF(COUNTIF($BN$5:$BN844,"&gt;=2")&gt;1,CV843,BO844)</f>
        <v>0</v>
      </c>
      <c r="CW844" s="4">
        <f>IF(COUNTIF($BN$5:$BN844,"&gt;=2")&gt;1,CW843,BP844)</f>
        <v>0</v>
      </c>
      <c r="CX844" s="4">
        <f>IF(COUNTIF($BT$5:$BT844,"&gt;=2")&gt;1,CX843,BQ844)</f>
        <v>0</v>
      </c>
      <c r="CY844" s="4">
        <f>IF(COUNTIF($BT$5:$BT844,"&gt;=2")&gt;1,CY843,BR844)</f>
        <v>26</v>
      </c>
      <c r="CZ844" s="4">
        <f>IF(COUNTIF($BT$5:$BT844,"&gt;=2")&gt;1,CZ843,BS844)</f>
        <v>11.999999999999996</v>
      </c>
      <c r="DA844" s="4">
        <f>IF(COUNTIF($BT$5:$BT844,"&gt;=2")&gt;1,DA843,BT844)</f>
        <v>2</v>
      </c>
      <c r="DB844" s="4">
        <f>IF(COUNTIF($BT$5:$BT844,"&gt;=2")&gt;1,DB843,BU844)</f>
        <v>0</v>
      </c>
      <c r="DC844" s="4">
        <f>IF(COUNTIF($BZ$5:$BZ844,"&gt;=2")&gt;1,DC843,BV844)</f>
        <v>0</v>
      </c>
      <c r="DD844" s="4">
        <f>IF(COUNTIF($BZ$5:$BZ844,"&gt;=2")&gt;1,DD843,BW844)</f>
        <v>0</v>
      </c>
      <c r="DE844" s="4">
        <f>IF(COUNTIF($BZ$5:$BZ844,"&gt;=2")&gt;1,DE843,BX844)</f>
        <v>320</v>
      </c>
      <c r="DF844" s="4">
        <f>IF(COUNTIF($BZ$5:$BZ844,"&gt;=2")&gt;1,DF843,BY844)</f>
        <v>77.999999999999986</v>
      </c>
      <c r="DG844" s="4">
        <f>IF(COUNTIF($BZ$5:$BZ844,"&gt;=2")&gt;1,DG843,BZ844)</f>
        <v>2</v>
      </c>
      <c r="DH844" s="4">
        <f t="shared" si="556"/>
        <v>0</v>
      </c>
      <c r="DI844" s="4">
        <f t="shared" si="557"/>
        <v>0</v>
      </c>
      <c r="DJ844" s="4">
        <f t="shared" si="558"/>
        <v>0</v>
      </c>
      <c r="DK844" s="4">
        <f t="shared" si="559"/>
        <v>369.57</v>
      </c>
      <c r="DL844" s="4">
        <f t="shared" si="560"/>
        <v>11.43000000000001</v>
      </c>
      <c r="DM844" s="4">
        <f t="shared" si="561"/>
        <v>7</v>
      </c>
      <c r="DN844" s="4">
        <f t="shared" si="562"/>
        <v>13.999999999999998</v>
      </c>
      <c r="DO844" s="4">
        <f t="shared" si="563"/>
        <v>40</v>
      </c>
      <c r="DP844" s="4">
        <f t="shared" si="564"/>
        <v>400</v>
      </c>
      <c r="DQ844" s="4">
        <f t="shared" si="565"/>
        <v>381</v>
      </c>
      <c r="DS844" s="4">
        <v>840</v>
      </c>
      <c r="DT844" s="4">
        <f>$CK844+INDEX(节奏总纲!D$4:D$163,基础状态预估!$C$2)</f>
        <v>864.00483399593907</v>
      </c>
      <c r="DU844" s="4">
        <f>$CK844+INDEX(节奏总纲!E$4:E$163,基础状态预估!$C$2)</f>
        <v>858.28268396026408</v>
      </c>
      <c r="DV844" s="4">
        <f>$CK844+INDEX(节奏总纲!F$4:F$163,基础状态预估!$C$2)</f>
        <v>851.39220630709644</v>
      </c>
      <c r="DW844" s="4">
        <f>$CK844+INDEX(节奏总纲!G$4:G$163,基础状态预估!$C$2)</f>
        <v>843.03246816526348</v>
      </c>
      <c r="DX844" s="4">
        <f>$CK844+INDEX(节奏总纲!H$4:H$163,基础状态预估!$C$2)</f>
        <v>832.69453894381218</v>
      </c>
      <c r="DY844" s="4">
        <f t="shared" si="566"/>
        <v>11.899999999999999</v>
      </c>
      <c r="DZ844" s="4">
        <f t="shared" si="567"/>
        <v>33</v>
      </c>
      <c r="EA844" s="4">
        <f t="shared" si="568"/>
        <v>334.1</v>
      </c>
      <c r="EB844" s="4">
        <f t="shared" si="569"/>
        <v>449.57</v>
      </c>
      <c r="EC844" s="4">
        <f t="shared" si="570"/>
        <v>13.43000000000001</v>
      </c>
    </row>
    <row r="845" spans="58:133" x14ac:dyDescent="0.15">
      <c r="BF845" s="4">
        <v>841</v>
      </c>
      <c r="BG845" s="4">
        <f t="shared" si="552"/>
        <v>588.69999999999993</v>
      </c>
      <c r="BH845" s="4">
        <f t="shared" si="553"/>
        <v>252.29999999999998</v>
      </c>
      <c r="BL845" s="4">
        <f t="shared" si="541"/>
        <v>417.5</v>
      </c>
      <c r="BM845" s="4">
        <f t="shared" si="542"/>
        <v>292.25</v>
      </c>
      <c r="BN845" s="4">
        <f t="shared" si="543"/>
        <v>125.25</v>
      </c>
      <c r="BR845" s="4">
        <f t="shared" si="544"/>
        <v>534.30000000000007</v>
      </c>
      <c r="BS845" s="4">
        <f t="shared" si="545"/>
        <v>246.59999999999994</v>
      </c>
      <c r="BT845" s="4">
        <f t="shared" si="546"/>
        <v>41.1</v>
      </c>
      <c r="BX845" s="4">
        <f t="shared" si="547"/>
        <v>625.6</v>
      </c>
      <c r="BY845" s="4">
        <f t="shared" si="548"/>
        <v>152.48999999999995</v>
      </c>
      <c r="BZ845" s="4">
        <f t="shared" si="549"/>
        <v>3.91</v>
      </c>
      <c r="CD845" s="4">
        <f t="shared" si="550"/>
        <v>370.53999999999996</v>
      </c>
      <c r="CE845" s="4">
        <f t="shared" si="551"/>
        <v>11.46000000000001</v>
      </c>
      <c r="CF845" s="4">
        <f>IF(COUNTIF($BH$5:$BH845,"&gt;=2")&lt;=1,SUM($BG845:$BK845)*C$8,CF844)</f>
        <v>151200</v>
      </c>
      <c r="CG845" s="4">
        <f>IF(COUNTIF($BN$5:$BN845,"&gt;=2")&lt;=1,SUM($BL845:$BP845)*D$8,CG844)</f>
        <v>604799.99999999988</v>
      </c>
      <c r="CH845" s="4">
        <f>IF(COUNTIF($BT$5:$BT845,"&gt;=2")&lt;=1,SUM($BQ845:$BU845)*E$8,CH844)</f>
        <v>2592000</v>
      </c>
      <c r="CI845" s="4">
        <f>IF(COUNTIF($BZ$5:$BZ845,"&gt;=2")&lt;=1,SUM($BV845:$BZ845)*F$8,CI844)</f>
        <v>34560000</v>
      </c>
      <c r="CJ845" s="4">
        <f t="shared" si="554"/>
        <v>33004800</v>
      </c>
      <c r="CK845" s="4">
        <f t="shared" si="555"/>
        <v>820.75</v>
      </c>
      <c r="CM845" s="4">
        <v>841</v>
      </c>
      <c r="CN845" s="4">
        <f>IF(COUNTIF($BH$5:$BH845,"&gt;=2")&gt;1,CN844,BG845)</f>
        <v>4.8999999999999995</v>
      </c>
      <c r="CO845" s="4">
        <f>IF(COUNTIF($BH$5:$BH845,"&gt;=2")&gt;1,CO844,BH845)</f>
        <v>2.1</v>
      </c>
      <c r="CP845" s="4">
        <f>IF(COUNTIF($BH$5:$BH845,"&gt;=2")&gt;1,CP844,BI845)</f>
        <v>0</v>
      </c>
      <c r="CQ845" s="4">
        <f>IF(COUNTIF($BH$5:$BH845,"&gt;=2")&gt;1,CQ844,BJ845)</f>
        <v>0</v>
      </c>
      <c r="CR845" s="4">
        <f>IF(COUNTIF($BH$5:$BH845,"&gt;=2")&gt;1,CR844,BK845)</f>
        <v>0</v>
      </c>
      <c r="CS845" s="4">
        <f>IF(COUNTIF($BN$5:$BN845,"&gt;=2")&gt;1,CS844,BL845)</f>
        <v>7</v>
      </c>
      <c r="CT845" s="4">
        <f>IF(COUNTIF($BN$5:$BN845,"&gt;=2")&gt;1,CT844,BM845)</f>
        <v>4.8999999999999995</v>
      </c>
      <c r="CU845" s="4">
        <f>IF(COUNTIF($BN$5:$BN845,"&gt;=2")&gt;1,CU844,BN845)</f>
        <v>2.1</v>
      </c>
      <c r="CV845" s="4">
        <f>IF(COUNTIF($BN$5:$BN845,"&gt;=2")&gt;1,CV844,BO845)</f>
        <v>0</v>
      </c>
      <c r="CW845" s="4">
        <f>IF(COUNTIF($BN$5:$BN845,"&gt;=2")&gt;1,CW844,BP845)</f>
        <v>0</v>
      </c>
      <c r="CX845" s="4">
        <f>IF(COUNTIF($BT$5:$BT845,"&gt;=2")&gt;1,CX844,BQ845)</f>
        <v>0</v>
      </c>
      <c r="CY845" s="4">
        <f>IF(COUNTIF($BT$5:$BT845,"&gt;=2")&gt;1,CY844,BR845)</f>
        <v>26</v>
      </c>
      <c r="CZ845" s="4">
        <f>IF(COUNTIF($BT$5:$BT845,"&gt;=2")&gt;1,CZ844,BS845)</f>
        <v>11.999999999999996</v>
      </c>
      <c r="DA845" s="4">
        <f>IF(COUNTIF($BT$5:$BT845,"&gt;=2")&gt;1,DA844,BT845)</f>
        <v>2</v>
      </c>
      <c r="DB845" s="4">
        <f>IF(COUNTIF($BT$5:$BT845,"&gt;=2")&gt;1,DB844,BU845)</f>
        <v>0</v>
      </c>
      <c r="DC845" s="4">
        <f>IF(COUNTIF($BZ$5:$BZ845,"&gt;=2")&gt;1,DC844,BV845)</f>
        <v>0</v>
      </c>
      <c r="DD845" s="4">
        <f>IF(COUNTIF($BZ$5:$BZ845,"&gt;=2")&gt;1,DD844,BW845)</f>
        <v>0</v>
      </c>
      <c r="DE845" s="4">
        <f>IF(COUNTIF($BZ$5:$BZ845,"&gt;=2")&gt;1,DE844,BX845)</f>
        <v>320</v>
      </c>
      <c r="DF845" s="4">
        <f>IF(COUNTIF($BZ$5:$BZ845,"&gt;=2")&gt;1,DF844,BY845)</f>
        <v>77.999999999999986</v>
      </c>
      <c r="DG845" s="4">
        <f>IF(COUNTIF($BZ$5:$BZ845,"&gt;=2")&gt;1,DG844,BZ845)</f>
        <v>2</v>
      </c>
      <c r="DH845" s="4">
        <f t="shared" si="556"/>
        <v>0</v>
      </c>
      <c r="DI845" s="4">
        <f t="shared" si="557"/>
        <v>0</v>
      </c>
      <c r="DJ845" s="4">
        <f t="shared" si="558"/>
        <v>0</v>
      </c>
      <c r="DK845" s="4">
        <f t="shared" si="559"/>
        <v>370.53999999999996</v>
      </c>
      <c r="DL845" s="4">
        <f t="shared" si="560"/>
        <v>11.46000000000001</v>
      </c>
      <c r="DM845" s="4">
        <f t="shared" si="561"/>
        <v>7</v>
      </c>
      <c r="DN845" s="4">
        <f t="shared" si="562"/>
        <v>13.999999999999998</v>
      </c>
      <c r="DO845" s="4">
        <f t="shared" si="563"/>
        <v>40</v>
      </c>
      <c r="DP845" s="4">
        <f t="shared" si="564"/>
        <v>400</v>
      </c>
      <c r="DQ845" s="4">
        <f t="shared" si="565"/>
        <v>382</v>
      </c>
      <c r="DS845" s="4">
        <v>841</v>
      </c>
      <c r="DT845" s="4">
        <f>$CK845+INDEX(节奏总纲!D$4:D$163,基础状态预估!$C$2)</f>
        <v>865.00483399593907</v>
      </c>
      <c r="DU845" s="4">
        <f>$CK845+INDEX(节奏总纲!E$4:E$163,基础状态预估!$C$2)</f>
        <v>859.28268396026408</v>
      </c>
      <c r="DV845" s="4">
        <f>$CK845+INDEX(节奏总纲!F$4:F$163,基础状态预估!$C$2)</f>
        <v>852.39220630709644</v>
      </c>
      <c r="DW845" s="4">
        <f>$CK845+INDEX(节奏总纲!G$4:G$163,基础状态预估!$C$2)</f>
        <v>844.03246816526348</v>
      </c>
      <c r="DX845" s="4">
        <f>$CK845+INDEX(节奏总纲!H$4:H$163,基础状态预估!$C$2)</f>
        <v>833.69453894381218</v>
      </c>
      <c r="DY845" s="4">
        <f t="shared" si="566"/>
        <v>11.899999999999999</v>
      </c>
      <c r="DZ845" s="4">
        <f t="shared" si="567"/>
        <v>33</v>
      </c>
      <c r="EA845" s="4">
        <f t="shared" si="568"/>
        <v>334.1</v>
      </c>
      <c r="EB845" s="4">
        <f t="shared" si="569"/>
        <v>450.53999999999996</v>
      </c>
      <c r="EC845" s="4">
        <f t="shared" si="570"/>
        <v>13.46000000000001</v>
      </c>
    </row>
    <row r="846" spans="58:133" x14ac:dyDescent="0.15">
      <c r="BF846" s="4">
        <v>842</v>
      </c>
      <c r="BG846" s="4">
        <f t="shared" si="552"/>
        <v>589.4</v>
      </c>
      <c r="BH846" s="4">
        <f t="shared" si="553"/>
        <v>252.6</v>
      </c>
      <c r="BL846" s="4">
        <f t="shared" si="541"/>
        <v>418</v>
      </c>
      <c r="BM846" s="4">
        <f t="shared" si="542"/>
        <v>292.59999999999997</v>
      </c>
      <c r="BN846" s="4">
        <f t="shared" si="543"/>
        <v>125.39999999999999</v>
      </c>
      <c r="BR846" s="4">
        <f t="shared" si="544"/>
        <v>534.95000000000005</v>
      </c>
      <c r="BS846" s="4">
        <f t="shared" si="545"/>
        <v>246.89999999999995</v>
      </c>
      <c r="BT846" s="4">
        <f t="shared" si="546"/>
        <v>41.150000000000006</v>
      </c>
      <c r="BX846" s="4">
        <f t="shared" si="547"/>
        <v>626.40000000000009</v>
      </c>
      <c r="BY846" s="4">
        <f t="shared" si="548"/>
        <v>152.68499999999997</v>
      </c>
      <c r="BZ846" s="4">
        <f t="shared" si="549"/>
        <v>3.915</v>
      </c>
      <c r="CD846" s="4">
        <f t="shared" si="550"/>
        <v>371.51</v>
      </c>
      <c r="CE846" s="4">
        <f t="shared" si="551"/>
        <v>11.490000000000011</v>
      </c>
      <c r="CF846" s="4">
        <f>IF(COUNTIF($BH$5:$BH846,"&gt;=2")&lt;=1,SUM($BG846:$BK846)*C$8,CF845)</f>
        <v>151200</v>
      </c>
      <c r="CG846" s="4">
        <f>IF(COUNTIF($BN$5:$BN846,"&gt;=2")&lt;=1,SUM($BL846:$BP846)*D$8,CG845)</f>
        <v>604799.99999999988</v>
      </c>
      <c r="CH846" s="4">
        <f>IF(COUNTIF($BT$5:$BT846,"&gt;=2")&lt;=1,SUM($BQ846:$BU846)*E$8,CH845)</f>
        <v>2592000</v>
      </c>
      <c r="CI846" s="4">
        <f>IF(COUNTIF($BZ$5:$BZ846,"&gt;=2")&lt;=1,SUM($BV846:$BZ846)*F$8,CI845)</f>
        <v>34560000</v>
      </c>
      <c r="CJ846" s="4">
        <f t="shared" si="554"/>
        <v>33091200</v>
      </c>
      <c r="CK846" s="4">
        <f t="shared" si="555"/>
        <v>821.75</v>
      </c>
      <c r="CM846" s="4">
        <v>842</v>
      </c>
      <c r="CN846" s="4">
        <f>IF(COUNTIF($BH$5:$BH846,"&gt;=2")&gt;1,CN845,BG846)</f>
        <v>4.8999999999999995</v>
      </c>
      <c r="CO846" s="4">
        <f>IF(COUNTIF($BH$5:$BH846,"&gt;=2")&gt;1,CO845,BH846)</f>
        <v>2.1</v>
      </c>
      <c r="CP846" s="4">
        <f>IF(COUNTIF($BH$5:$BH846,"&gt;=2")&gt;1,CP845,BI846)</f>
        <v>0</v>
      </c>
      <c r="CQ846" s="4">
        <f>IF(COUNTIF($BH$5:$BH846,"&gt;=2")&gt;1,CQ845,BJ846)</f>
        <v>0</v>
      </c>
      <c r="CR846" s="4">
        <f>IF(COUNTIF($BH$5:$BH846,"&gt;=2")&gt;1,CR845,BK846)</f>
        <v>0</v>
      </c>
      <c r="CS846" s="4">
        <f>IF(COUNTIF($BN$5:$BN846,"&gt;=2")&gt;1,CS845,BL846)</f>
        <v>7</v>
      </c>
      <c r="CT846" s="4">
        <f>IF(COUNTIF($BN$5:$BN846,"&gt;=2")&gt;1,CT845,BM846)</f>
        <v>4.8999999999999995</v>
      </c>
      <c r="CU846" s="4">
        <f>IF(COUNTIF($BN$5:$BN846,"&gt;=2")&gt;1,CU845,BN846)</f>
        <v>2.1</v>
      </c>
      <c r="CV846" s="4">
        <f>IF(COUNTIF($BN$5:$BN846,"&gt;=2")&gt;1,CV845,BO846)</f>
        <v>0</v>
      </c>
      <c r="CW846" s="4">
        <f>IF(COUNTIF($BN$5:$BN846,"&gt;=2")&gt;1,CW845,BP846)</f>
        <v>0</v>
      </c>
      <c r="CX846" s="4">
        <f>IF(COUNTIF($BT$5:$BT846,"&gt;=2")&gt;1,CX845,BQ846)</f>
        <v>0</v>
      </c>
      <c r="CY846" s="4">
        <f>IF(COUNTIF($BT$5:$BT846,"&gt;=2")&gt;1,CY845,BR846)</f>
        <v>26</v>
      </c>
      <c r="CZ846" s="4">
        <f>IF(COUNTIF($BT$5:$BT846,"&gt;=2")&gt;1,CZ845,BS846)</f>
        <v>11.999999999999996</v>
      </c>
      <c r="DA846" s="4">
        <f>IF(COUNTIF($BT$5:$BT846,"&gt;=2")&gt;1,DA845,BT846)</f>
        <v>2</v>
      </c>
      <c r="DB846" s="4">
        <f>IF(COUNTIF($BT$5:$BT846,"&gt;=2")&gt;1,DB845,BU846)</f>
        <v>0</v>
      </c>
      <c r="DC846" s="4">
        <f>IF(COUNTIF($BZ$5:$BZ846,"&gt;=2")&gt;1,DC845,BV846)</f>
        <v>0</v>
      </c>
      <c r="DD846" s="4">
        <f>IF(COUNTIF($BZ$5:$BZ846,"&gt;=2")&gt;1,DD845,BW846)</f>
        <v>0</v>
      </c>
      <c r="DE846" s="4">
        <f>IF(COUNTIF($BZ$5:$BZ846,"&gt;=2")&gt;1,DE845,BX846)</f>
        <v>320</v>
      </c>
      <c r="DF846" s="4">
        <f>IF(COUNTIF($BZ$5:$BZ846,"&gt;=2")&gt;1,DF845,BY846)</f>
        <v>77.999999999999986</v>
      </c>
      <c r="DG846" s="4">
        <f>IF(COUNTIF($BZ$5:$BZ846,"&gt;=2")&gt;1,DG845,BZ846)</f>
        <v>2</v>
      </c>
      <c r="DH846" s="4">
        <f t="shared" si="556"/>
        <v>0</v>
      </c>
      <c r="DI846" s="4">
        <f t="shared" si="557"/>
        <v>0</v>
      </c>
      <c r="DJ846" s="4">
        <f t="shared" si="558"/>
        <v>0</v>
      </c>
      <c r="DK846" s="4">
        <f t="shared" si="559"/>
        <v>371.51</v>
      </c>
      <c r="DL846" s="4">
        <f t="shared" si="560"/>
        <v>11.490000000000011</v>
      </c>
      <c r="DM846" s="4">
        <f t="shared" si="561"/>
        <v>7</v>
      </c>
      <c r="DN846" s="4">
        <f t="shared" si="562"/>
        <v>13.999999999999998</v>
      </c>
      <c r="DO846" s="4">
        <f t="shared" si="563"/>
        <v>40</v>
      </c>
      <c r="DP846" s="4">
        <f t="shared" si="564"/>
        <v>400</v>
      </c>
      <c r="DQ846" s="4">
        <f t="shared" si="565"/>
        <v>383</v>
      </c>
      <c r="DS846" s="4">
        <v>842</v>
      </c>
      <c r="DT846" s="4">
        <f>$CK846+INDEX(节奏总纲!D$4:D$163,基础状态预估!$C$2)</f>
        <v>866.00483399593907</v>
      </c>
      <c r="DU846" s="4">
        <f>$CK846+INDEX(节奏总纲!E$4:E$163,基础状态预估!$C$2)</f>
        <v>860.28268396026408</v>
      </c>
      <c r="DV846" s="4">
        <f>$CK846+INDEX(节奏总纲!F$4:F$163,基础状态预估!$C$2)</f>
        <v>853.39220630709644</v>
      </c>
      <c r="DW846" s="4">
        <f>$CK846+INDEX(节奏总纲!G$4:G$163,基础状态预估!$C$2)</f>
        <v>845.03246816526348</v>
      </c>
      <c r="DX846" s="4">
        <f>$CK846+INDEX(节奏总纲!H$4:H$163,基础状态预估!$C$2)</f>
        <v>834.69453894381218</v>
      </c>
      <c r="DY846" s="4">
        <f t="shared" si="566"/>
        <v>11.899999999999999</v>
      </c>
      <c r="DZ846" s="4">
        <f t="shared" si="567"/>
        <v>33</v>
      </c>
      <c r="EA846" s="4">
        <f t="shared" si="568"/>
        <v>334.1</v>
      </c>
      <c r="EB846" s="4">
        <f t="shared" si="569"/>
        <v>451.51</v>
      </c>
      <c r="EC846" s="4">
        <f t="shared" si="570"/>
        <v>13.490000000000011</v>
      </c>
    </row>
    <row r="847" spans="58:133" x14ac:dyDescent="0.15">
      <c r="BF847" s="4">
        <v>843</v>
      </c>
      <c r="BG847" s="4">
        <f t="shared" si="552"/>
        <v>590.09999999999991</v>
      </c>
      <c r="BH847" s="4">
        <f t="shared" si="553"/>
        <v>252.89999999999998</v>
      </c>
      <c r="BL847" s="4">
        <f t="shared" si="541"/>
        <v>418.5</v>
      </c>
      <c r="BM847" s="4">
        <f t="shared" si="542"/>
        <v>292.95</v>
      </c>
      <c r="BN847" s="4">
        <f t="shared" si="543"/>
        <v>125.55</v>
      </c>
      <c r="BR847" s="4">
        <f t="shared" si="544"/>
        <v>535.6</v>
      </c>
      <c r="BS847" s="4">
        <f t="shared" si="545"/>
        <v>247.19999999999993</v>
      </c>
      <c r="BT847" s="4">
        <f t="shared" si="546"/>
        <v>41.2</v>
      </c>
      <c r="BX847" s="4">
        <f t="shared" si="547"/>
        <v>627.20000000000005</v>
      </c>
      <c r="BY847" s="4">
        <f t="shared" si="548"/>
        <v>152.87999999999997</v>
      </c>
      <c r="BZ847" s="4">
        <f t="shared" si="549"/>
        <v>3.92</v>
      </c>
      <c r="CD847" s="4">
        <f t="shared" si="550"/>
        <v>372.48</v>
      </c>
      <c r="CE847" s="4">
        <f t="shared" si="551"/>
        <v>11.52000000000001</v>
      </c>
      <c r="CF847" s="4">
        <f>IF(COUNTIF($BH$5:$BH847,"&gt;=2")&lt;=1,SUM($BG847:$BK847)*C$8,CF846)</f>
        <v>151200</v>
      </c>
      <c r="CG847" s="4">
        <f>IF(COUNTIF($BN$5:$BN847,"&gt;=2")&lt;=1,SUM($BL847:$BP847)*D$8,CG846)</f>
        <v>604799.99999999988</v>
      </c>
      <c r="CH847" s="4">
        <f>IF(COUNTIF($BT$5:$BT847,"&gt;=2")&lt;=1,SUM($BQ847:$BU847)*E$8,CH846)</f>
        <v>2592000</v>
      </c>
      <c r="CI847" s="4">
        <f>IF(COUNTIF($BZ$5:$BZ847,"&gt;=2")&lt;=1,SUM($BV847:$BZ847)*F$8,CI846)</f>
        <v>34560000</v>
      </c>
      <c r="CJ847" s="4">
        <f t="shared" si="554"/>
        <v>33177600</v>
      </c>
      <c r="CK847" s="4">
        <f t="shared" si="555"/>
        <v>822.75</v>
      </c>
      <c r="CM847" s="4">
        <v>843</v>
      </c>
      <c r="CN847" s="4">
        <f>IF(COUNTIF($BH$5:$BH847,"&gt;=2")&gt;1,CN846,BG847)</f>
        <v>4.8999999999999995</v>
      </c>
      <c r="CO847" s="4">
        <f>IF(COUNTIF($BH$5:$BH847,"&gt;=2")&gt;1,CO846,BH847)</f>
        <v>2.1</v>
      </c>
      <c r="CP847" s="4">
        <f>IF(COUNTIF($BH$5:$BH847,"&gt;=2")&gt;1,CP846,BI847)</f>
        <v>0</v>
      </c>
      <c r="CQ847" s="4">
        <f>IF(COUNTIF($BH$5:$BH847,"&gt;=2")&gt;1,CQ846,BJ847)</f>
        <v>0</v>
      </c>
      <c r="CR847" s="4">
        <f>IF(COUNTIF($BH$5:$BH847,"&gt;=2")&gt;1,CR846,BK847)</f>
        <v>0</v>
      </c>
      <c r="CS847" s="4">
        <f>IF(COUNTIF($BN$5:$BN847,"&gt;=2")&gt;1,CS846,BL847)</f>
        <v>7</v>
      </c>
      <c r="CT847" s="4">
        <f>IF(COUNTIF($BN$5:$BN847,"&gt;=2")&gt;1,CT846,BM847)</f>
        <v>4.8999999999999995</v>
      </c>
      <c r="CU847" s="4">
        <f>IF(COUNTIF($BN$5:$BN847,"&gt;=2")&gt;1,CU846,BN847)</f>
        <v>2.1</v>
      </c>
      <c r="CV847" s="4">
        <f>IF(COUNTIF($BN$5:$BN847,"&gt;=2")&gt;1,CV846,BO847)</f>
        <v>0</v>
      </c>
      <c r="CW847" s="4">
        <f>IF(COUNTIF($BN$5:$BN847,"&gt;=2")&gt;1,CW846,BP847)</f>
        <v>0</v>
      </c>
      <c r="CX847" s="4">
        <f>IF(COUNTIF($BT$5:$BT847,"&gt;=2")&gt;1,CX846,BQ847)</f>
        <v>0</v>
      </c>
      <c r="CY847" s="4">
        <f>IF(COUNTIF($BT$5:$BT847,"&gt;=2")&gt;1,CY846,BR847)</f>
        <v>26</v>
      </c>
      <c r="CZ847" s="4">
        <f>IF(COUNTIF($BT$5:$BT847,"&gt;=2")&gt;1,CZ846,BS847)</f>
        <v>11.999999999999996</v>
      </c>
      <c r="DA847" s="4">
        <f>IF(COUNTIF($BT$5:$BT847,"&gt;=2")&gt;1,DA846,BT847)</f>
        <v>2</v>
      </c>
      <c r="DB847" s="4">
        <f>IF(COUNTIF($BT$5:$BT847,"&gt;=2")&gt;1,DB846,BU847)</f>
        <v>0</v>
      </c>
      <c r="DC847" s="4">
        <f>IF(COUNTIF($BZ$5:$BZ847,"&gt;=2")&gt;1,DC846,BV847)</f>
        <v>0</v>
      </c>
      <c r="DD847" s="4">
        <f>IF(COUNTIF($BZ$5:$BZ847,"&gt;=2")&gt;1,DD846,BW847)</f>
        <v>0</v>
      </c>
      <c r="DE847" s="4">
        <f>IF(COUNTIF($BZ$5:$BZ847,"&gt;=2")&gt;1,DE846,BX847)</f>
        <v>320</v>
      </c>
      <c r="DF847" s="4">
        <f>IF(COUNTIF($BZ$5:$BZ847,"&gt;=2")&gt;1,DF846,BY847)</f>
        <v>77.999999999999986</v>
      </c>
      <c r="DG847" s="4">
        <f>IF(COUNTIF($BZ$5:$BZ847,"&gt;=2")&gt;1,DG846,BZ847)</f>
        <v>2</v>
      </c>
      <c r="DH847" s="4">
        <f t="shared" si="556"/>
        <v>0</v>
      </c>
      <c r="DI847" s="4">
        <f t="shared" si="557"/>
        <v>0</v>
      </c>
      <c r="DJ847" s="4">
        <f t="shared" si="558"/>
        <v>0</v>
      </c>
      <c r="DK847" s="4">
        <f t="shared" si="559"/>
        <v>372.48</v>
      </c>
      <c r="DL847" s="4">
        <f t="shared" si="560"/>
        <v>11.52000000000001</v>
      </c>
      <c r="DM847" s="4">
        <f t="shared" si="561"/>
        <v>7</v>
      </c>
      <c r="DN847" s="4">
        <f t="shared" si="562"/>
        <v>13.999999999999998</v>
      </c>
      <c r="DO847" s="4">
        <f t="shared" si="563"/>
        <v>40</v>
      </c>
      <c r="DP847" s="4">
        <f t="shared" si="564"/>
        <v>400</v>
      </c>
      <c r="DQ847" s="4">
        <f t="shared" si="565"/>
        <v>384</v>
      </c>
      <c r="DS847" s="4">
        <v>843</v>
      </c>
      <c r="DT847" s="4">
        <f>$CK847+INDEX(节奏总纲!D$4:D$163,基础状态预估!$C$2)</f>
        <v>867.00483399593907</v>
      </c>
      <c r="DU847" s="4">
        <f>$CK847+INDEX(节奏总纲!E$4:E$163,基础状态预估!$C$2)</f>
        <v>861.28268396026408</v>
      </c>
      <c r="DV847" s="4">
        <f>$CK847+INDEX(节奏总纲!F$4:F$163,基础状态预估!$C$2)</f>
        <v>854.39220630709644</v>
      </c>
      <c r="DW847" s="4">
        <f>$CK847+INDEX(节奏总纲!G$4:G$163,基础状态预估!$C$2)</f>
        <v>846.03246816526348</v>
      </c>
      <c r="DX847" s="4">
        <f>$CK847+INDEX(节奏总纲!H$4:H$163,基础状态预估!$C$2)</f>
        <v>835.69453894381218</v>
      </c>
      <c r="DY847" s="4">
        <f t="shared" si="566"/>
        <v>11.899999999999999</v>
      </c>
      <c r="DZ847" s="4">
        <f t="shared" si="567"/>
        <v>33</v>
      </c>
      <c r="EA847" s="4">
        <f t="shared" si="568"/>
        <v>334.1</v>
      </c>
      <c r="EB847" s="4">
        <f t="shared" si="569"/>
        <v>452.48</v>
      </c>
      <c r="EC847" s="4">
        <f t="shared" si="570"/>
        <v>13.52000000000001</v>
      </c>
    </row>
    <row r="848" spans="58:133" x14ac:dyDescent="0.15">
      <c r="BF848" s="4">
        <v>844</v>
      </c>
      <c r="BG848" s="4">
        <f t="shared" si="552"/>
        <v>590.79999999999995</v>
      </c>
      <c r="BH848" s="4">
        <f t="shared" si="553"/>
        <v>253.2</v>
      </c>
      <c r="BL848" s="4">
        <f t="shared" si="541"/>
        <v>419</v>
      </c>
      <c r="BM848" s="4">
        <f t="shared" si="542"/>
        <v>293.29999999999995</v>
      </c>
      <c r="BN848" s="4">
        <f t="shared" si="543"/>
        <v>125.69999999999999</v>
      </c>
      <c r="BR848" s="4">
        <f t="shared" si="544"/>
        <v>536.25</v>
      </c>
      <c r="BS848" s="4">
        <f t="shared" si="545"/>
        <v>247.49999999999994</v>
      </c>
      <c r="BT848" s="4">
        <f t="shared" si="546"/>
        <v>41.25</v>
      </c>
      <c r="BX848" s="4">
        <f t="shared" si="547"/>
        <v>628</v>
      </c>
      <c r="BY848" s="4">
        <f t="shared" si="548"/>
        <v>153.07499999999996</v>
      </c>
      <c r="BZ848" s="4">
        <f t="shared" si="549"/>
        <v>3.9250000000000003</v>
      </c>
      <c r="CD848" s="4">
        <f t="shared" si="550"/>
        <v>373.45</v>
      </c>
      <c r="CE848" s="4">
        <f t="shared" si="551"/>
        <v>11.55000000000001</v>
      </c>
      <c r="CF848" s="4">
        <f>IF(COUNTIF($BH$5:$BH848,"&gt;=2")&lt;=1,SUM($BG848:$BK848)*C$8,CF847)</f>
        <v>151200</v>
      </c>
      <c r="CG848" s="4">
        <f>IF(COUNTIF($BN$5:$BN848,"&gt;=2")&lt;=1,SUM($BL848:$BP848)*D$8,CG847)</f>
        <v>604799.99999999988</v>
      </c>
      <c r="CH848" s="4">
        <f>IF(COUNTIF($BT$5:$BT848,"&gt;=2")&lt;=1,SUM($BQ848:$BU848)*E$8,CH847)</f>
        <v>2592000</v>
      </c>
      <c r="CI848" s="4">
        <f>IF(COUNTIF($BZ$5:$BZ848,"&gt;=2")&lt;=1,SUM($BV848:$BZ848)*F$8,CI847)</f>
        <v>34560000</v>
      </c>
      <c r="CJ848" s="4">
        <f t="shared" si="554"/>
        <v>33264000</v>
      </c>
      <c r="CK848" s="4">
        <f t="shared" si="555"/>
        <v>823.75</v>
      </c>
      <c r="CM848" s="4">
        <v>844</v>
      </c>
      <c r="CN848" s="4">
        <f>IF(COUNTIF($BH$5:$BH848,"&gt;=2")&gt;1,CN847,BG848)</f>
        <v>4.8999999999999995</v>
      </c>
      <c r="CO848" s="4">
        <f>IF(COUNTIF($BH$5:$BH848,"&gt;=2")&gt;1,CO847,BH848)</f>
        <v>2.1</v>
      </c>
      <c r="CP848" s="4">
        <f>IF(COUNTIF($BH$5:$BH848,"&gt;=2")&gt;1,CP847,BI848)</f>
        <v>0</v>
      </c>
      <c r="CQ848" s="4">
        <f>IF(COUNTIF($BH$5:$BH848,"&gt;=2")&gt;1,CQ847,BJ848)</f>
        <v>0</v>
      </c>
      <c r="CR848" s="4">
        <f>IF(COUNTIF($BH$5:$BH848,"&gt;=2")&gt;1,CR847,BK848)</f>
        <v>0</v>
      </c>
      <c r="CS848" s="4">
        <f>IF(COUNTIF($BN$5:$BN848,"&gt;=2")&gt;1,CS847,BL848)</f>
        <v>7</v>
      </c>
      <c r="CT848" s="4">
        <f>IF(COUNTIF($BN$5:$BN848,"&gt;=2")&gt;1,CT847,BM848)</f>
        <v>4.8999999999999995</v>
      </c>
      <c r="CU848" s="4">
        <f>IF(COUNTIF($BN$5:$BN848,"&gt;=2")&gt;1,CU847,BN848)</f>
        <v>2.1</v>
      </c>
      <c r="CV848" s="4">
        <f>IF(COUNTIF($BN$5:$BN848,"&gt;=2")&gt;1,CV847,BO848)</f>
        <v>0</v>
      </c>
      <c r="CW848" s="4">
        <f>IF(COUNTIF($BN$5:$BN848,"&gt;=2")&gt;1,CW847,BP848)</f>
        <v>0</v>
      </c>
      <c r="CX848" s="4">
        <f>IF(COUNTIF($BT$5:$BT848,"&gt;=2")&gt;1,CX847,BQ848)</f>
        <v>0</v>
      </c>
      <c r="CY848" s="4">
        <f>IF(COUNTIF($BT$5:$BT848,"&gt;=2")&gt;1,CY847,BR848)</f>
        <v>26</v>
      </c>
      <c r="CZ848" s="4">
        <f>IF(COUNTIF($BT$5:$BT848,"&gt;=2")&gt;1,CZ847,BS848)</f>
        <v>11.999999999999996</v>
      </c>
      <c r="DA848" s="4">
        <f>IF(COUNTIF($BT$5:$BT848,"&gt;=2")&gt;1,DA847,BT848)</f>
        <v>2</v>
      </c>
      <c r="DB848" s="4">
        <f>IF(COUNTIF($BT$5:$BT848,"&gt;=2")&gt;1,DB847,BU848)</f>
        <v>0</v>
      </c>
      <c r="DC848" s="4">
        <f>IF(COUNTIF($BZ$5:$BZ848,"&gt;=2")&gt;1,DC847,BV848)</f>
        <v>0</v>
      </c>
      <c r="DD848" s="4">
        <f>IF(COUNTIF($BZ$5:$BZ848,"&gt;=2")&gt;1,DD847,BW848)</f>
        <v>0</v>
      </c>
      <c r="DE848" s="4">
        <f>IF(COUNTIF($BZ$5:$BZ848,"&gt;=2")&gt;1,DE847,BX848)</f>
        <v>320</v>
      </c>
      <c r="DF848" s="4">
        <f>IF(COUNTIF($BZ$5:$BZ848,"&gt;=2")&gt;1,DF847,BY848)</f>
        <v>77.999999999999986</v>
      </c>
      <c r="DG848" s="4">
        <f>IF(COUNTIF($BZ$5:$BZ848,"&gt;=2")&gt;1,DG847,BZ848)</f>
        <v>2</v>
      </c>
      <c r="DH848" s="4">
        <f t="shared" si="556"/>
        <v>0</v>
      </c>
      <c r="DI848" s="4">
        <f t="shared" si="557"/>
        <v>0</v>
      </c>
      <c r="DJ848" s="4">
        <f t="shared" si="558"/>
        <v>0</v>
      </c>
      <c r="DK848" s="4">
        <f t="shared" si="559"/>
        <v>373.45</v>
      </c>
      <c r="DL848" s="4">
        <f t="shared" si="560"/>
        <v>11.55000000000001</v>
      </c>
      <c r="DM848" s="4">
        <f t="shared" si="561"/>
        <v>7</v>
      </c>
      <c r="DN848" s="4">
        <f t="shared" si="562"/>
        <v>13.999999999999998</v>
      </c>
      <c r="DO848" s="4">
        <f t="shared" si="563"/>
        <v>40</v>
      </c>
      <c r="DP848" s="4">
        <f t="shared" si="564"/>
        <v>400</v>
      </c>
      <c r="DQ848" s="4">
        <f t="shared" si="565"/>
        <v>385</v>
      </c>
      <c r="DS848" s="4">
        <v>844</v>
      </c>
      <c r="DT848" s="4">
        <f>$CK848+INDEX(节奏总纲!D$4:D$163,基础状态预估!$C$2)</f>
        <v>868.00483399593907</v>
      </c>
      <c r="DU848" s="4">
        <f>$CK848+INDEX(节奏总纲!E$4:E$163,基础状态预估!$C$2)</f>
        <v>862.28268396026408</v>
      </c>
      <c r="DV848" s="4">
        <f>$CK848+INDEX(节奏总纲!F$4:F$163,基础状态预估!$C$2)</f>
        <v>855.39220630709644</v>
      </c>
      <c r="DW848" s="4">
        <f>$CK848+INDEX(节奏总纲!G$4:G$163,基础状态预估!$C$2)</f>
        <v>847.03246816526348</v>
      </c>
      <c r="DX848" s="4">
        <f>$CK848+INDEX(节奏总纲!H$4:H$163,基础状态预估!$C$2)</f>
        <v>836.69453894381218</v>
      </c>
      <c r="DY848" s="4">
        <f t="shared" si="566"/>
        <v>11.899999999999999</v>
      </c>
      <c r="DZ848" s="4">
        <f t="shared" si="567"/>
        <v>33</v>
      </c>
      <c r="EA848" s="4">
        <f t="shared" si="568"/>
        <v>334.1</v>
      </c>
      <c r="EB848" s="4">
        <f t="shared" si="569"/>
        <v>453.45</v>
      </c>
      <c r="EC848" s="4">
        <f t="shared" si="570"/>
        <v>13.55000000000001</v>
      </c>
    </row>
    <row r="849" spans="58:133" x14ac:dyDescent="0.15">
      <c r="BF849" s="4">
        <v>845</v>
      </c>
      <c r="BG849" s="4">
        <f t="shared" si="552"/>
        <v>591.5</v>
      </c>
      <c r="BH849" s="4">
        <f t="shared" si="553"/>
        <v>253.5</v>
      </c>
      <c r="BL849" s="4">
        <f t="shared" si="541"/>
        <v>419.5</v>
      </c>
      <c r="BM849" s="4">
        <f t="shared" si="542"/>
        <v>293.64999999999998</v>
      </c>
      <c r="BN849" s="4">
        <f t="shared" si="543"/>
        <v>125.85</v>
      </c>
      <c r="BR849" s="4">
        <f t="shared" si="544"/>
        <v>536.9</v>
      </c>
      <c r="BS849" s="4">
        <f t="shared" si="545"/>
        <v>247.79999999999995</v>
      </c>
      <c r="BT849" s="4">
        <f t="shared" si="546"/>
        <v>41.300000000000004</v>
      </c>
      <c r="BX849" s="4">
        <f t="shared" si="547"/>
        <v>628.80000000000007</v>
      </c>
      <c r="BY849" s="4">
        <f t="shared" si="548"/>
        <v>153.26999999999995</v>
      </c>
      <c r="BZ849" s="4">
        <f t="shared" si="549"/>
        <v>3.93</v>
      </c>
      <c r="CD849" s="4">
        <f t="shared" si="550"/>
        <v>374.42</v>
      </c>
      <c r="CE849" s="4">
        <f t="shared" si="551"/>
        <v>11.580000000000011</v>
      </c>
      <c r="CF849" s="4">
        <f>IF(COUNTIF($BH$5:$BH849,"&gt;=2")&lt;=1,SUM($BG849:$BK849)*C$8,CF848)</f>
        <v>151200</v>
      </c>
      <c r="CG849" s="4">
        <f>IF(COUNTIF($BN$5:$BN849,"&gt;=2")&lt;=1,SUM($BL849:$BP849)*D$8,CG848)</f>
        <v>604799.99999999988</v>
      </c>
      <c r="CH849" s="4">
        <f>IF(COUNTIF($BT$5:$BT849,"&gt;=2")&lt;=1,SUM($BQ849:$BU849)*E$8,CH848)</f>
        <v>2592000</v>
      </c>
      <c r="CI849" s="4">
        <f>IF(COUNTIF($BZ$5:$BZ849,"&gt;=2")&lt;=1,SUM($BV849:$BZ849)*F$8,CI848)</f>
        <v>34560000</v>
      </c>
      <c r="CJ849" s="4">
        <f t="shared" si="554"/>
        <v>33350400</v>
      </c>
      <c r="CK849" s="4">
        <f t="shared" si="555"/>
        <v>824.75</v>
      </c>
      <c r="CM849" s="4">
        <v>845</v>
      </c>
      <c r="CN849" s="4">
        <f>IF(COUNTIF($BH$5:$BH849,"&gt;=2")&gt;1,CN848,BG849)</f>
        <v>4.8999999999999995</v>
      </c>
      <c r="CO849" s="4">
        <f>IF(COUNTIF($BH$5:$BH849,"&gt;=2")&gt;1,CO848,BH849)</f>
        <v>2.1</v>
      </c>
      <c r="CP849" s="4">
        <f>IF(COUNTIF($BH$5:$BH849,"&gt;=2")&gt;1,CP848,BI849)</f>
        <v>0</v>
      </c>
      <c r="CQ849" s="4">
        <f>IF(COUNTIF($BH$5:$BH849,"&gt;=2")&gt;1,CQ848,BJ849)</f>
        <v>0</v>
      </c>
      <c r="CR849" s="4">
        <f>IF(COUNTIF($BH$5:$BH849,"&gt;=2")&gt;1,CR848,BK849)</f>
        <v>0</v>
      </c>
      <c r="CS849" s="4">
        <f>IF(COUNTIF($BN$5:$BN849,"&gt;=2")&gt;1,CS848,BL849)</f>
        <v>7</v>
      </c>
      <c r="CT849" s="4">
        <f>IF(COUNTIF($BN$5:$BN849,"&gt;=2")&gt;1,CT848,BM849)</f>
        <v>4.8999999999999995</v>
      </c>
      <c r="CU849" s="4">
        <f>IF(COUNTIF($BN$5:$BN849,"&gt;=2")&gt;1,CU848,BN849)</f>
        <v>2.1</v>
      </c>
      <c r="CV849" s="4">
        <f>IF(COUNTIF($BN$5:$BN849,"&gt;=2")&gt;1,CV848,BO849)</f>
        <v>0</v>
      </c>
      <c r="CW849" s="4">
        <f>IF(COUNTIF($BN$5:$BN849,"&gt;=2")&gt;1,CW848,BP849)</f>
        <v>0</v>
      </c>
      <c r="CX849" s="4">
        <f>IF(COUNTIF($BT$5:$BT849,"&gt;=2")&gt;1,CX848,BQ849)</f>
        <v>0</v>
      </c>
      <c r="CY849" s="4">
        <f>IF(COUNTIF($BT$5:$BT849,"&gt;=2")&gt;1,CY848,BR849)</f>
        <v>26</v>
      </c>
      <c r="CZ849" s="4">
        <f>IF(COUNTIF($BT$5:$BT849,"&gt;=2")&gt;1,CZ848,BS849)</f>
        <v>11.999999999999996</v>
      </c>
      <c r="DA849" s="4">
        <f>IF(COUNTIF($BT$5:$BT849,"&gt;=2")&gt;1,DA848,BT849)</f>
        <v>2</v>
      </c>
      <c r="DB849" s="4">
        <f>IF(COUNTIF($BT$5:$BT849,"&gt;=2")&gt;1,DB848,BU849)</f>
        <v>0</v>
      </c>
      <c r="DC849" s="4">
        <f>IF(COUNTIF($BZ$5:$BZ849,"&gt;=2")&gt;1,DC848,BV849)</f>
        <v>0</v>
      </c>
      <c r="DD849" s="4">
        <f>IF(COUNTIF($BZ$5:$BZ849,"&gt;=2")&gt;1,DD848,BW849)</f>
        <v>0</v>
      </c>
      <c r="DE849" s="4">
        <f>IF(COUNTIF($BZ$5:$BZ849,"&gt;=2")&gt;1,DE848,BX849)</f>
        <v>320</v>
      </c>
      <c r="DF849" s="4">
        <f>IF(COUNTIF($BZ$5:$BZ849,"&gt;=2")&gt;1,DF848,BY849)</f>
        <v>77.999999999999986</v>
      </c>
      <c r="DG849" s="4">
        <f>IF(COUNTIF($BZ$5:$BZ849,"&gt;=2")&gt;1,DG848,BZ849)</f>
        <v>2</v>
      </c>
      <c r="DH849" s="4">
        <f t="shared" si="556"/>
        <v>0</v>
      </c>
      <c r="DI849" s="4">
        <f t="shared" si="557"/>
        <v>0</v>
      </c>
      <c r="DJ849" s="4">
        <f t="shared" si="558"/>
        <v>0</v>
      </c>
      <c r="DK849" s="4">
        <f t="shared" si="559"/>
        <v>374.42</v>
      </c>
      <c r="DL849" s="4">
        <f t="shared" si="560"/>
        <v>11.580000000000011</v>
      </c>
      <c r="DM849" s="4">
        <f t="shared" si="561"/>
        <v>7</v>
      </c>
      <c r="DN849" s="4">
        <f t="shared" si="562"/>
        <v>13.999999999999998</v>
      </c>
      <c r="DO849" s="4">
        <f t="shared" si="563"/>
        <v>40</v>
      </c>
      <c r="DP849" s="4">
        <f t="shared" si="564"/>
        <v>400</v>
      </c>
      <c r="DQ849" s="4">
        <f t="shared" si="565"/>
        <v>386</v>
      </c>
      <c r="DS849" s="4">
        <v>845</v>
      </c>
      <c r="DT849" s="4">
        <f>$CK849+INDEX(节奏总纲!D$4:D$163,基础状态预估!$C$2)</f>
        <v>869.00483399593907</v>
      </c>
      <c r="DU849" s="4">
        <f>$CK849+INDEX(节奏总纲!E$4:E$163,基础状态预估!$C$2)</f>
        <v>863.28268396026408</v>
      </c>
      <c r="DV849" s="4">
        <f>$CK849+INDEX(节奏总纲!F$4:F$163,基础状态预估!$C$2)</f>
        <v>856.39220630709644</v>
      </c>
      <c r="DW849" s="4">
        <f>$CK849+INDEX(节奏总纲!G$4:G$163,基础状态预估!$C$2)</f>
        <v>848.03246816526348</v>
      </c>
      <c r="DX849" s="4">
        <f>$CK849+INDEX(节奏总纲!H$4:H$163,基础状态预估!$C$2)</f>
        <v>837.69453894381218</v>
      </c>
      <c r="DY849" s="4">
        <f t="shared" si="566"/>
        <v>11.899999999999999</v>
      </c>
      <c r="DZ849" s="4">
        <f t="shared" si="567"/>
        <v>33</v>
      </c>
      <c r="EA849" s="4">
        <f t="shared" si="568"/>
        <v>334.1</v>
      </c>
      <c r="EB849" s="4">
        <f t="shared" si="569"/>
        <v>454.42</v>
      </c>
      <c r="EC849" s="4">
        <f t="shared" si="570"/>
        <v>13.580000000000011</v>
      </c>
    </row>
    <row r="850" spans="58:133" x14ac:dyDescent="0.15">
      <c r="BF850" s="4">
        <v>846</v>
      </c>
      <c r="BG850" s="4">
        <f t="shared" si="552"/>
        <v>592.19999999999993</v>
      </c>
      <c r="BH850" s="4">
        <f t="shared" si="553"/>
        <v>253.79999999999998</v>
      </c>
      <c r="BL850" s="4">
        <f t="shared" si="541"/>
        <v>420</v>
      </c>
      <c r="BM850" s="4">
        <f t="shared" si="542"/>
        <v>294</v>
      </c>
      <c r="BN850" s="4">
        <f t="shared" si="543"/>
        <v>126</v>
      </c>
      <c r="BR850" s="4">
        <f t="shared" si="544"/>
        <v>537.55000000000007</v>
      </c>
      <c r="BS850" s="4">
        <f t="shared" si="545"/>
        <v>248.09999999999994</v>
      </c>
      <c r="BT850" s="4">
        <f t="shared" si="546"/>
        <v>41.35</v>
      </c>
      <c r="BX850" s="4">
        <f t="shared" si="547"/>
        <v>629.6</v>
      </c>
      <c r="BY850" s="4">
        <f t="shared" si="548"/>
        <v>153.46499999999997</v>
      </c>
      <c r="BZ850" s="4">
        <f t="shared" si="549"/>
        <v>3.9350000000000001</v>
      </c>
      <c r="CD850" s="4">
        <f t="shared" si="550"/>
        <v>375.39</v>
      </c>
      <c r="CE850" s="4">
        <f t="shared" si="551"/>
        <v>11.61000000000001</v>
      </c>
      <c r="CF850" s="4">
        <f>IF(COUNTIF($BH$5:$BH850,"&gt;=2")&lt;=1,SUM($BG850:$BK850)*C$8,CF849)</f>
        <v>151200</v>
      </c>
      <c r="CG850" s="4">
        <f>IF(COUNTIF($BN$5:$BN850,"&gt;=2")&lt;=1,SUM($BL850:$BP850)*D$8,CG849)</f>
        <v>604799.99999999988</v>
      </c>
      <c r="CH850" s="4">
        <f>IF(COUNTIF($BT$5:$BT850,"&gt;=2")&lt;=1,SUM($BQ850:$BU850)*E$8,CH849)</f>
        <v>2592000</v>
      </c>
      <c r="CI850" s="4">
        <f>IF(COUNTIF($BZ$5:$BZ850,"&gt;=2")&lt;=1,SUM($BV850:$BZ850)*F$8,CI849)</f>
        <v>34560000</v>
      </c>
      <c r="CJ850" s="4">
        <f t="shared" si="554"/>
        <v>33436800</v>
      </c>
      <c r="CK850" s="4">
        <f t="shared" si="555"/>
        <v>825.75</v>
      </c>
      <c r="CM850" s="4">
        <v>846</v>
      </c>
      <c r="CN850" s="4">
        <f>IF(COUNTIF($BH$5:$BH850,"&gt;=2")&gt;1,CN849,BG850)</f>
        <v>4.8999999999999995</v>
      </c>
      <c r="CO850" s="4">
        <f>IF(COUNTIF($BH$5:$BH850,"&gt;=2")&gt;1,CO849,BH850)</f>
        <v>2.1</v>
      </c>
      <c r="CP850" s="4">
        <f>IF(COUNTIF($BH$5:$BH850,"&gt;=2")&gt;1,CP849,BI850)</f>
        <v>0</v>
      </c>
      <c r="CQ850" s="4">
        <f>IF(COUNTIF($BH$5:$BH850,"&gt;=2")&gt;1,CQ849,BJ850)</f>
        <v>0</v>
      </c>
      <c r="CR850" s="4">
        <f>IF(COUNTIF($BH$5:$BH850,"&gt;=2")&gt;1,CR849,BK850)</f>
        <v>0</v>
      </c>
      <c r="CS850" s="4">
        <f>IF(COUNTIF($BN$5:$BN850,"&gt;=2")&gt;1,CS849,BL850)</f>
        <v>7</v>
      </c>
      <c r="CT850" s="4">
        <f>IF(COUNTIF($BN$5:$BN850,"&gt;=2")&gt;1,CT849,BM850)</f>
        <v>4.8999999999999995</v>
      </c>
      <c r="CU850" s="4">
        <f>IF(COUNTIF($BN$5:$BN850,"&gt;=2")&gt;1,CU849,BN850)</f>
        <v>2.1</v>
      </c>
      <c r="CV850" s="4">
        <f>IF(COUNTIF($BN$5:$BN850,"&gt;=2")&gt;1,CV849,BO850)</f>
        <v>0</v>
      </c>
      <c r="CW850" s="4">
        <f>IF(COUNTIF($BN$5:$BN850,"&gt;=2")&gt;1,CW849,BP850)</f>
        <v>0</v>
      </c>
      <c r="CX850" s="4">
        <f>IF(COUNTIF($BT$5:$BT850,"&gt;=2")&gt;1,CX849,BQ850)</f>
        <v>0</v>
      </c>
      <c r="CY850" s="4">
        <f>IF(COUNTIF($BT$5:$BT850,"&gt;=2")&gt;1,CY849,BR850)</f>
        <v>26</v>
      </c>
      <c r="CZ850" s="4">
        <f>IF(COUNTIF($BT$5:$BT850,"&gt;=2")&gt;1,CZ849,BS850)</f>
        <v>11.999999999999996</v>
      </c>
      <c r="DA850" s="4">
        <f>IF(COUNTIF($BT$5:$BT850,"&gt;=2")&gt;1,DA849,BT850)</f>
        <v>2</v>
      </c>
      <c r="DB850" s="4">
        <f>IF(COUNTIF($BT$5:$BT850,"&gt;=2")&gt;1,DB849,BU850)</f>
        <v>0</v>
      </c>
      <c r="DC850" s="4">
        <f>IF(COUNTIF($BZ$5:$BZ850,"&gt;=2")&gt;1,DC849,BV850)</f>
        <v>0</v>
      </c>
      <c r="DD850" s="4">
        <f>IF(COUNTIF($BZ$5:$BZ850,"&gt;=2")&gt;1,DD849,BW850)</f>
        <v>0</v>
      </c>
      <c r="DE850" s="4">
        <f>IF(COUNTIF($BZ$5:$BZ850,"&gt;=2")&gt;1,DE849,BX850)</f>
        <v>320</v>
      </c>
      <c r="DF850" s="4">
        <f>IF(COUNTIF($BZ$5:$BZ850,"&gt;=2")&gt;1,DF849,BY850)</f>
        <v>77.999999999999986</v>
      </c>
      <c r="DG850" s="4">
        <f>IF(COUNTIF($BZ$5:$BZ850,"&gt;=2")&gt;1,DG849,BZ850)</f>
        <v>2</v>
      </c>
      <c r="DH850" s="4">
        <f t="shared" si="556"/>
        <v>0</v>
      </c>
      <c r="DI850" s="4">
        <f t="shared" si="557"/>
        <v>0</v>
      </c>
      <c r="DJ850" s="4">
        <f t="shared" si="558"/>
        <v>0</v>
      </c>
      <c r="DK850" s="4">
        <f t="shared" si="559"/>
        <v>375.39</v>
      </c>
      <c r="DL850" s="4">
        <f t="shared" si="560"/>
        <v>11.61000000000001</v>
      </c>
      <c r="DM850" s="4">
        <f t="shared" si="561"/>
        <v>7</v>
      </c>
      <c r="DN850" s="4">
        <f t="shared" si="562"/>
        <v>13.999999999999998</v>
      </c>
      <c r="DO850" s="4">
        <f t="shared" si="563"/>
        <v>40</v>
      </c>
      <c r="DP850" s="4">
        <f t="shared" si="564"/>
        <v>400</v>
      </c>
      <c r="DQ850" s="4">
        <f t="shared" si="565"/>
        <v>387</v>
      </c>
      <c r="DS850" s="4">
        <v>846</v>
      </c>
      <c r="DT850" s="4">
        <f>$CK850+INDEX(节奏总纲!D$4:D$163,基础状态预估!$C$2)</f>
        <v>870.00483399593907</v>
      </c>
      <c r="DU850" s="4">
        <f>$CK850+INDEX(节奏总纲!E$4:E$163,基础状态预估!$C$2)</f>
        <v>864.28268396026408</v>
      </c>
      <c r="DV850" s="4">
        <f>$CK850+INDEX(节奏总纲!F$4:F$163,基础状态预估!$C$2)</f>
        <v>857.39220630709644</v>
      </c>
      <c r="DW850" s="4">
        <f>$CK850+INDEX(节奏总纲!G$4:G$163,基础状态预估!$C$2)</f>
        <v>849.03246816526348</v>
      </c>
      <c r="DX850" s="4">
        <f>$CK850+INDEX(节奏总纲!H$4:H$163,基础状态预估!$C$2)</f>
        <v>838.69453894381218</v>
      </c>
      <c r="DY850" s="4">
        <f t="shared" si="566"/>
        <v>11.899999999999999</v>
      </c>
      <c r="DZ850" s="4">
        <f t="shared" si="567"/>
        <v>33</v>
      </c>
      <c r="EA850" s="4">
        <f t="shared" si="568"/>
        <v>334.1</v>
      </c>
      <c r="EB850" s="4">
        <f t="shared" si="569"/>
        <v>455.39</v>
      </c>
      <c r="EC850" s="4">
        <f t="shared" si="570"/>
        <v>13.61000000000001</v>
      </c>
    </row>
    <row r="851" spans="58:133" x14ac:dyDescent="0.15">
      <c r="BF851" s="4">
        <v>847</v>
      </c>
      <c r="BG851" s="4">
        <f t="shared" si="552"/>
        <v>592.9</v>
      </c>
      <c r="BH851" s="4">
        <f t="shared" si="553"/>
        <v>254.1</v>
      </c>
      <c r="BL851" s="4">
        <f t="shared" si="541"/>
        <v>420.5</v>
      </c>
      <c r="BM851" s="4">
        <f t="shared" si="542"/>
        <v>294.34999999999997</v>
      </c>
      <c r="BN851" s="4">
        <f t="shared" si="543"/>
        <v>126.14999999999999</v>
      </c>
      <c r="BR851" s="4">
        <f t="shared" si="544"/>
        <v>538.20000000000005</v>
      </c>
      <c r="BS851" s="4">
        <f t="shared" si="545"/>
        <v>248.39999999999995</v>
      </c>
      <c r="BT851" s="4">
        <f t="shared" si="546"/>
        <v>41.400000000000006</v>
      </c>
      <c r="BX851" s="4">
        <f t="shared" si="547"/>
        <v>630.40000000000009</v>
      </c>
      <c r="BY851" s="4">
        <f t="shared" si="548"/>
        <v>153.65999999999997</v>
      </c>
      <c r="BZ851" s="4">
        <f t="shared" si="549"/>
        <v>3.94</v>
      </c>
      <c r="CD851" s="4">
        <f t="shared" si="550"/>
        <v>376.36</v>
      </c>
      <c r="CE851" s="4">
        <f t="shared" si="551"/>
        <v>11.640000000000011</v>
      </c>
      <c r="CF851" s="4">
        <f>IF(COUNTIF($BH$5:$BH851,"&gt;=2")&lt;=1,SUM($BG851:$BK851)*C$8,CF850)</f>
        <v>151200</v>
      </c>
      <c r="CG851" s="4">
        <f>IF(COUNTIF($BN$5:$BN851,"&gt;=2")&lt;=1,SUM($BL851:$BP851)*D$8,CG850)</f>
        <v>604799.99999999988</v>
      </c>
      <c r="CH851" s="4">
        <f>IF(COUNTIF($BT$5:$BT851,"&gt;=2")&lt;=1,SUM($BQ851:$BU851)*E$8,CH850)</f>
        <v>2592000</v>
      </c>
      <c r="CI851" s="4">
        <f>IF(COUNTIF($BZ$5:$BZ851,"&gt;=2")&lt;=1,SUM($BV851:$BZ851)*F$8,CI850)</f>
        <v>34560000</v>
      </c>
      <c r="CJ851" s="4">
        <f t="shared" si="554"/>
        <v>33523200</v>
      </c>
      <c r="CK851" s="4">
        <f t="shared" si="555"/>
        <v>826.75</v>
      </c>
      <c r="CM851" s="4">
        <v>847</v>
      </c>
      <c r="CN851" s="4">
        <f>IF(COUNTIF($BH$5:$BH851,"&gt;=2")&gt;1,CN850,BG851)</f>
        <v>4.8999999999999995</v>
      </c>
      <c r="CO851" s="4">
        <f>IF(COUNTIF($BH$5:$BH851,"&gt;=2")&gt;1,CO850,BH851)</f>
        <v>2.1</v>
      </c>
      <c r="CP851" s="4">
        <f>IF(COUNTIF($BH$5:$BH851,"&gt;=2")&gt;1,CP850,BI851)</f>
        <v>0</v>
      </c>
      <c r="CQ851" s="4">
        <f>IF(COUNTIF($BH$5:$BH851,"&gt;=2")&gt;1,CQ850,BJ851)</f>
        <v>0</v>
      </c>
      <c r="CR851" s="4">
        <f>IF(COUNTIF($BH$5:$BH851,"&gt;=2")&gt;1,CR850,BK851)</f>
        <v>0</v>
      </c>
      <c r="CS851" s="4">
        <f>IF(COUNTIF($BN$5:$BN851,"&gt;=2")&gt;1,CS850,BL851)</f>
        <v>7</v>
      </c>
      <c r="CT851" s="4">
        <f>IF(COUNTIF($BN$5:$BN851,"&gt;=2")&gt;1,CT850,BM851)</f>
        <v>4.8999999999999995</v>
      </c>
      <c r="CU851" s="4">
        <f>IF(COUNTIF($BN$5:$BN851,"&gt;=2")&gt;1,CU850,BN851)</f>
        <v>2.1</v>
      </c>
      <c r="CV851" s="4">
        <f>IF(COUNTIF($BN$5:$BN851,"&gt;=2")&gt;1,CV850,BO851)</f>
        <v>0</v>
      </c>
      <c r="CW851" s="4">
        <f>IF(COUNTIF($BN$5:$BN851,"&gt;=2")&gt;1,CW850,BP851)</f>
        <v>0</v>
      </c>
      <c r="CX851" s="4">
        <f>IF(COUNTIF($BT$5:$BT851,"&gt;=2")&gt;1,CX850,BQ851)</f>
        <v>0</v>
      </c>
      <c r="CY851" s="4">
        <f>IF(COUNTIF($BT$5:$BT851,"&gt;=2")&gt;1,CY850,BR851)</f>
        <v>26</v>
      </c>
      <c r="CZ851" s="4">
        <f>IF(COUNTIF($BT$5:$BT851,"&gt;=2")&gt;1,CZ850,BS851)</f>
        <v>11.999999999999996</v>
      </c>
      <c r="DA851" s="4">
        <f>IF(COUNTIF($BT$5:$BT851,"&gt;=2")&gt;1,DA850,BT851)</f>
        <v>2</v>
      </c>
      <c r="DB851" s="4">
        <f>IF(COUNTIF($BT$5:$BT851,"&gt;=2")&gt;1,DB850,BU851)</f>
        <v>0</v>
      </c>
      <c r="DC851" s="4">
        <f>IF(COUNTIF($BZ$5:$BZ851,"&gt;=2")&gt;1,DC850,BV851)</f>
        <v>0</v>
      </c>
      <c r="DD851" s="4">
        <f>IF(COUNTIF($BZ$5:$BZ851,"&gt;=2")&gt;1,DD850,BW851)</f>
        <v>0</v>
      </c>
      <c r="DE851" s="4">
        <f>IF(COUNTIF($BZ$5:$BZ851,"&gt;=2")&gt;1,DE850,BX851)</f>
        <v>320</v>
      </c>
      <c r="DF851" s="4">
        <f>IF(COUNTIF($BZ$5:$BZ851,"&gt;=2")&gt;1,DF850,BY851)</f>
        <v>77.999999999999986</v>
      </c>
      <c r="DG851" s="4">
        <f>IF(COUNTIF($BZ$5:$BZ851,"&gt;=2")&gt;1,DG850,BZ851)</f>
        <v>2</v>
      </c>
      <c r="DH851" s="4">
        <f t="shared" si="556"/>
        <v>0</v>
      </c>
      <c r="DI851" s="4">
        <f t="shared" si="557"/>
        <v>0</v>
      </c>
      <c r="DJ851" s="4">
        <f t="shared" si="558"/>
        <v>0</v>
      </c>
      <c r="DK851" s="4">
        <f t="shared" si="559"/>
        <v>376.36</v>
      </c>
      <c r="DL851" s="4">
        <f t="shared" si="560"/>
        <v>11.640000000000011</v>
      </c>
      <c r="DM851" s="4">
        <f t="shared" si="561"/>
        <v>7</v>
      </c>
      <c r="DN851" s="4">
        <f t="shared" si="562"/>
        <v>13.999999999999998</v>
      </c>
      <c r="DO851" s="4">
        <f t="shared" si="563"/>
        <v>40</v>
      </c>
      <c r="DP851" s="4">
        <f t="shared" si="564"/>
        <v>400</v>
      </c>
      <c r="DQ851" s="4">
        <f t="shared" si="565"/>
        <v>388</v>
      </c>
      <c r="DS851" s="4">
        <v>847</v>
      </c>
      <c r="DT851" s="4">
        <f>$CK851+INDEX(节奏总纲!D$4:D$163,基础状态预估!$C$2)</f>
        <v>871.00483399593907</v>
      </c>
      <c r="DU851" s="4">
        <f>$CK851+INDEX(节奏总纲!E$4:E$163,基础状态预估!$C$2)</f>
        <v>865.28268396026408</v>
      </c>
      <c r="DV851" s="4">
        <f>$CK851+INDEX(节奏总纲!F$4:F$163,基础状态预估!$C$2)</f>
        <v>858.39220630709644</v>
      </c>
      <c r="DW851" s="4">
        <f>$CK851+INDEX(节奏总纲!G$4:G$163,基础状态预估!$C$2)</f>
        <v>850.03246816526348</v>
      </c>
      <c r="DX851" s="4">
        <f>$CK851+INDEX(节奏总纲!H$4:H$163,基础状态预估!$C$2)</f>
        <v>839.69453894381218</v>
      </c>
      <c r="DY851" s="4">
        <f t="shared" si="566"/>
        <v>11.899999999999999</v>
      </c>
      <c r="DZ851" s="4">
        <f t="shared" si="567"/>
        <v>33</v>
      </c>
      <c r="EA851" s="4">
        <f t="shared" si="568"/>
        <v>334.1</v>
      </c>
      <c r="EB851" s="4">
        <f t="shared" si="569"/>
        <v>456.36</v>
      </c>
      <c r="EC851" s="4">
        <f t="shared" si="570"/>
        <v>13.640000000000011</v>
      </c>
    </row>
    <row r="852" spans="58:133" x14ac:dyDescent="0.15">
      <c r="BF852" s="4">
        <v>848</v>
      </c>
      <c r="BG852" s="4">
        <f t="shared" si="552"/>
        <v>593.59999999999991</v>
      </c>
      <c r="BH852" s="4">
        <f t="shared" si="553"/>
        <v>254.39999999999998</v>
      </c>
      <c r="BL852" s="4">
        <f t="shared" si="541"/>
        <v>421</v>
      </c>
      <c r="BM852" s="4">
        <f t="shared" si="542"/>
        <v>294.7</v>
      </c>
      <c r="BN852" s="4">
        <f t="shared" si="543"/>
        <v>126.3</v>
      </c>
      <c r="BR852" s="4">
        <f t="shared" si="544"/>
        <v>538.85</v>
      </c>
      <c r="BS852" s="4">
        <f t="shared" si="545"/>
        <v>248.69999999999993</v>
      </c>
      <c r="BT852" s="4">
        <f t="shared" si="546"/>
        <v>41.45</v>
      </c>
      <c r="BX852" s="4">
        <f t="shared" si="547"/>
        <v>631.20000000000005</v>
      </c>
      <c r="BY852" s="4">
        <f t="shared" si="548"/>
        <v>153.85499999999996</v>
      </c>
      <c r="BZ852" s="4">
        <f t="shared" si="549"/>
        <v>3.9450000000000003</v>
      </c>
      <c r="CD852" s="4">
        <f t="shared" si="550"/>
        <v>377.33</v>
      </c>
      <c r="CE852" s="4">
        <f t="shared" si="551"/>
        <v>11.670000000000011</v>
      </c>
      <c r="CF852" s="4">
        <f>IF(COUNTIF($BH$5:$BH852,"&gt;=2")&lt;=1,SUM($BG852:$BK852)*C$8,CF851)</f>
        <v>151200</v>
      </c>
      <c r="CG852" s="4">
        <f>IF(COUNTIF($BN$5:$BN852,"&gt;=2")&lt;=1,SUM($BL852:$BP852)*D$8,CG851)</f>
        <v>604799.99999999988</v>
      </c>
      <c r="CH852" s="4">
        <f>IF(COUNTIF($BT$5:$BT852,"&gt;=2")&lt;=1,SUM($BQ852:$BU852)*E$8,CH851)</f>
        <v>2592000</v>
      </c>
      <c r="CI852" s="4">
        <f>IF(COUNTIF($BZ$5:$BZ852,"&gt;=2")&lt;=1,SUM($BV852:$BZ852)*F$8,CI851)</f>
        <v>34560000</v>
      </c>
      <c r="CJ852" s="4">
        <f t="shared" si="554"/>
        <v>33609600</v>
      </c>
      <c r="CK852" s="4">
        <f t="shared" si="555"/>
        <v>827.75</v>
      </c>
      <c r="CM852" s="4">
        <v>848</v>
      </c>
      <c r="CN852" s="4">
        <f>IF(COUNTIF($BH$5:$BH852,"&gt;=2")&gt;1,CN851,BG852)</f>
        <v>4.8999999999999995</v>
      </c>
      <c r="CO852" s="4">
        <f>IF(COUNTIF($BH$5:$BH852,"&gt;=2")&gt;1,CO851,BH852)</f>
        <v>2.1</v>
      </c>
      <c r="CP852" s="4">
        <f>IF(COUNTIF($BH$5:$BH852,"&gt;=2")&gt;1,CP851,BI852)</f>
        <v>0</v>
      </c>
      <c r="CQ852" s="4">
        <f>IF(COUNTIF($BH$5:$BH852,"&gt;=2")&gt;1,CQ851,BJ852)</f>
        <v>0</v>
      </c>
      <c r="CR852" s="4">
        <f>IF(COUNTIF($BH$5:$BH852,"&gt;=2")&gt;1,CR851,BK852)</f>
        <v>0</v>
      </c>
      <c r="CS852" s="4">
        <f>IF(COUNTIF($BN$5:$BN852,"&gt;=2")&gt;1,CS851,BL852)</f>
        <v>7</v>
      </c>
      <c r="CT852" s="4">
        <f>IF(COUNTIF($BN$5:$BN852,"&gt;=2")&gt;1,CT851,BM852)</f>
        <v>4.8999999999999995</v>
      </c>
      <c r="CU852" s="4">
        <f>IF(COUNTIF($BN$5:$BN852,"&gt;=2")&gt;1,CU851,BN852)</f>
        <v>2.1</v>
      </c>
      <c r="CV852" s="4">
        <f>IF(COUNTIF($BN$5:$BN852,"&gt;=2")&gt;1,CV851,BO852)</f>
        <v>0</v>
      </c>
      <c r="CW852" s="4">
        <f>IF(COUNTIF($BN$5:$BN852,"&gt;=2")&gt;1,CW851,BP852)</f>
        <v>0</v>
      </c>
      <c r="CX852" s="4">
        <f>IF(COUNTIF($BT$5:$BT852,"&gt;=2")&gt;1,CX851,BQ852)</f>
        <v>0</v>
      </c>
      <c r="CY852" s="4">
        <f>IF(COUNTIF($BT$5:$BT852,"&gt;=2")&gt;1,CY851,BR852)</f>
        <v>26</v>
      </c>
      <c r="CZ852" s="4">
        <f>IF(COUNTIF($BT$5:$BT852,"&gt;=2")&gt;1,CZ851,BS852)</f>
        <v>11.999999999999996</v>
      </c>
      <c r="DA852" s="4">
        <f>IF(COUNTIF($BT$5:$BT852,"&gt;=2")&gt;1,DA851,BT852)</f>
        <v>2</v>
      </c>
      <c r="DB852" s="4">
        <f>IF(COUNTIF($BT$5:$BT852,"&gt;=2")&gt;1,DB851,BU852)</f>
        <v>0</v>
      </c>
      <c r="DC852" s="4">
        <f>IF(COUNTIF($BZ$5:$BZ852,"&gt;=2")&gt;1,DC851,BV852)</f>
        <v>0</v>
      </c>
      <c r="DD852" s="4">
        <f>IF(COUNTIF($BZ$5:$BZ852,"&gt;=2")&gt;1,DD851,BW852)</f>
        <v>0</v>
      </c>
      <c r="DE852" s="4">
        <f>IF(COUNTIF($BZ$5:$BZ852,"&gt;=2")&gt;1,DE851,BX852)</f>
        <v>320</v>
      </c>
      <c r="DF852" s="4">
        <f>IF(COUNTIF($BZ$5:$BZ852,"&gt;=2")&gt;1,DF851,BY852)</f>
        <v>77.999999999999986</v>
      </c>
      <c r="DG852" s="4">
        <f>IF(COUNTIF($BZ$5:$BZ852,"&gt;=2")&gt;1,DG851,BZ852)</f>
        <v>2</v>
      </c>
      <c r="DH852" s="4">
        <f t="shared" si="556"/>
        <v>0</v>
      </c>
      <c r="DI852" s="4">
        <f t="shared" si="557"/>
        <v>0</v>
      </c>
      <c r="DJ852" s="4">
        <f t="shared" si="558"/>
        <v>0</v>
      </c>
      <c r="DK852" s="4">
        <f t="shared" si="559"/>
        <v>377.33</v>
      </c>
      <c r="DL852" s="4">
        <f t="shared" si="560"/>
        <v>11.670000000000011</v>
      </c>
      <c r="DM852" s="4">
        <f t="shared" si="561"/>
        <v>7</v>
      </c>
      <c r="DN852" s="4">
        <f t="shared" si="562"/>
        <v>13.999999999999998</v>
      </c>
      <c r="DO852" s="4">
        <f t="shared" si="563"/>
        <v>40</v>
      </c>
      <c r="DP852" s="4">
        <f t="shared" si="564"/>
        <v>400</v>
      </c>
      <c r="DQ852" s="4">
        <f t="shared" si="565"/>
        <v>389</v>
      </c>
      <c r="DS852" s="4">
        <v>848</v>
      </c>
      <c r="DT852" s="4">
        <f>$CK852+INDEX(节奏总纲!D$4:D$163,基础状态预估!$C$2)</f>
        <v>872.00483399593907</v>
      </c>
      <c r="DU852" s="4">
        <f>$CK852+INDEX(节奏总纲!E$4:E$163,基础状态预估!$C$2)</f>
        <v>866.28268396026408</v>
      </c>
      <c r="DV852" s="4">
        <f>$CK852+INDEX(节奏总纲!F$4:F$163,基础状态预估!$C$2)</f>
        <v>859.39220630709644</v>
      </c>
      <c r="DW852" s="4">
        <f>$CK852+INDEX(节奏总纲!G$4:G$163,基础状态预估!$C$2)</f>
        <v>851.03246816526348</v>
      </c>
      <c r="DX852" s="4">
        <f>$CK852+INDEX(节奏总纲!H$4:H$163,基础状态预估!$C$2)</f>
        <v>840.69453894381218</v>
      </c>
      <c r="DY852" s="4">
        <f t="shared" si="566"/>
        <v>11.899999999999999</v>
      </c>
      <c r="DZ852" s="4">
        <f t="shared" si="567"/>
        <v>33</v>
      </c>
      <c r="EA852" s="4">
        <f t="shared" si="568"/>
        <v>334.1</v>
      </c>
      <c r="EB852" s="4">
        <f t="shared" si="569"/>
        <v>457.33</v>
      </c>
      <c r="EC852" s="4">
        <f t="shared" si="570"/>
        <v>13.670000000000011</v>
      </c>
    </row>
    <row r="853" spans="58:133" x14ac:dyDescent="0.15">
      <c r="BF853" s="4">
        <v>849</v>
      </c>
      <c r="BG853" s="4">
        <f t="shared" si="552"/>
        <v>594.29999999999995</v>
      </c>
      <c r="BH853" s="4">
        <f t="shared" si="553"/>
        <v>254.7</v>
      </c>
      <c r="BL853" s="4">
        <f t="shared" si="541"/>
        <v>421.5</v>
      </c>
      <c r="BM853" s="4">
        <f t="shared" si="542"/>
        <v>295.04999999999995</v>
      </c>
      <c r="BN853" s="4">
        <f t="shared" si="543"/>
        <v>126.44999999999999</v>
      </c>
      <c r="BR853" s="4">
        <f t="shared" si="544"/>
        <v>539.5</v>
      </c>
      <c r="BS853" s="4">
        <f t="shared" si="545"/>
        <v>248.99999999999994</v>
      </c>
      <c r="BT853" s="4">
        <f t="shared" si="546"/>
        <v>41.5</v>
      </c>
      <c r="BX853" s="4">
        <f t="shared" si="547"/>
        <v>632</v>
      </c>
      <c r="BY853" s="4">
        <f t="shared" si="548"/>
        <v>154.04999999999995</v>
      </c>
      <c r="BZ853" s="4">
        <f t="shared" si="549"/>
        <v>3.95</v>
      </c>
      <c r="CD853" s="4">
        <f t="shared" si="550"/>
        <v>378.3</v>
      </c>
      <c r="CE853" s="4">
        <f t="shared" si="551"/>
        <v>11.70000000000001</v>
      </c>
      <c r="CF853" s="4">
        <f>IF(COUNTIF($BH$5:$BH853,"&gt;=2")&lt;=1,SUM($BG853:$BK853)*C$8,CF852)</f>
        <v>151200</v>
      </c>
      <c r="CG853" s="4">
        <f>IF(COUNTIF($BN$5:$BN853,"&gt;=2")&lt;=1,SUM($BL853:$BP853)*D$8,CG852)</f>
        <v>604799.99999999988</v>
      </c>
      <c r="CH853" s="4">
        <f>IF(COUNTIF($BT$5:$BT853,"&gt;=2")&lt;=1,SUM($BQ853:$BU853)*E$8,CH852)</f>
        <v>2592000</v>
      </c>
      <c r="CI853" s="4">
        <f>IF(COUNTIF($BZ$5:$BZ853,"&gt;=2")&lt;=1,SUM($BV853:$BZ853)*F$8,CI852)</f>
        <v>34560000</v>
      </c>
      <c r="CJ853" s="4">
        <f t="shared" si="554"/>
        <v>33696000</v>
      </c>
      <c r="CK853" s="4">
        <f t="shared" si="555"/>
        <v>828.75</v>
      </c>
      <c r="CM853" s="4">
        <v>849</v>
      </c>
      <c r="CN853" s="4">
        <f>IF(COUNTIF($BH$5:$BH853,"&gt;=2")&gt;1,CN852,BG853)</f>
        <v>4.8999999999999995</v>
      </c>
      <c r="CO853" s="4">
        <f>IF(COUNTIF($BH$5:$BH853,"&gt;=2")&gt;1,CO852,BH853)</f>
        <v>2.1</v>
      </c>
      <c r="CP853" s="4">
        <f>IF(COUNTIF($BH$5:$BH853,"&gt;=2")&gt;1,CP852,BI853)</f>
        <v>0</v>
      </c>
      <c r="CQ853" s="4">
        <f>IF(COUNTIF($BH$5:$BH853,"&gt;=2")&gt;1,CQ852,BJ853)</f>
        <v>0</v>
      </c>
      <c r="CR853" s="4">
        <f>IF(COUNTIF($BH$5:$BH853,"&gt;=2")&gt;1,CR852,BK853)</f>
        <v>0</v>
      </c>
      <c r="CS853" s="4">
        <f>IF(COUNTIF($BN$5:$BN853,"&gt;=2")&gt;1,CS852,BL853)</f>
        <v>7</v>
      </c>
      <c r="CT853" s="4">
        <f>IF(COUNTIF($BN$5:$BN853,"&gt;=2")&gt;1,CT852,BM853)</f>
        <v>4.8999999999999995</v>
      </c>
      <c r="CU853" s="4">
        <f>IF(COUNTIF($BN$5:$BN853,"&gt;=2")&gt;1,CU852,BN853)</f>
        <v>2.1</v>
      </c>
      <c r="CV853" s="4">
        <f>IF(COUNTIF($BN$5:$BN853,"&gt;=2")&gt;1,CV852,BO853)</f>
        <v>0</v>
      </c>
      <c r="CW853" s="4">
        <f>IF(COUNTIF($BN$5:$BN853,"&gt;=2")&gt;1,CW852,BP853)</f>
        <v>0</v>
      </c>
      <c r="CX853" s="4">
        <f>IF(COUNTIF($BT$5:$BT853,"&gt;=2")&gt;1,CX852,BQ853)</f>
        <v>0</v>
      </c>
      <c r="CY853" s="4">
        <f>IF(COUNTIF($BT$5:$BT853,"&gt;=2")&gt;1,CY852,BR853)</f>
        <v>26</v>
      </c>
      <c r="CZ853" s="4">
        <f>IF(COUNTIF($BT$5:$BT853,"&gt;=2")&gt;1,CZ852,BS853)</f>
        <v>11.999999999999996</v>
      </c>
      <c r="DA853" s="4">
        <f>IF(COUNTIF($BT$5:$BT853,"&gt;=2")&gt;1,DA852,BT853)</f>
        <v>2</v>
      </c>
      <c r="DB853" s="4">
        <f>IF(COUNTIF($BT$5:$BT853,"&gt;=2")&gt;1,DB852,BU853)</f>
        <v>0</v>
      </c>
      <c r="DC853" s="4">
        <f>IF(COUNTIF($BZ$5:$BZ853,"&gt;=2")&gt;1,DC852,BV853)</f>
        <v>0</v>
      </c>
      <c r="DD853" s="4">
        <f>IF(COUNTIF($BZ$5:$BZ853,"&gt;=2")&gt;1,DD852,BW853)</f>
        <v>0</v>
      </c>
      <c r="DE853" s="4">
        <f>IF(COUNTIF($BZ$5:$BZ853,"&gt;=2")&gt;1,DE852,BX853)</f>
        <v>320</v>
      </c>
      <c r="DF853" s="4">
        <f>IF(COUNTIF($BZ$5:$BZ853,"&gt;=2")&gt;1,DF852,BY853)</f>
        <v>77.999999999999986</v>
      </c>
      <c r="DG853" s="4">
        <f>IF(COUNTIF($BZ$5:$BZ853,"&gt;=2")&gt;1,DG852,BZ853)</f>
        <v>2</v>
      </c>
      <c r="DH853" s="4">
        <f t="shared" si="556"/>
        <v>0</v>
      </c>
      <c r="DI853" s="4">
        <f t="shared" si="557"/>
        <v>0</v>
      </c>
      <c r="DJ853" s="4">
        <f t="shared" si="558"/>
        <v>0</v>
      </c>
      <c r="DK853" s="4">
        <f t="shared" si="559"/>
        <v>378.3</v>
      </c>
      <c r="DL853" s="4">
        <f t="shared" si="560"/>
        <v>11.70000000000001</v>
      </c>
      <c r="DM853" s="4">
        <f t="shared" si="561"/>
        <v>7</v>
      </c>
      <c r="DN853" s="4">
        <f t="shared" si="562"/>
        <v>13.999999999999998</v>
      </c>
      <c r="DO853" s="4">
        <f t="shared" si="563"/>
        <v>40</v>
      </c>
      <c r="DP853" s="4">
        <f t="shared" si="564"/>
        <v>400</v>
      </c>
      <c r="DQ853" s="4">
        <f t="shared" si="565"/>
        <v>390</v>
      </c>
      <c r="DS853" s="4">
        <v>849</v>
      </c>
      <c r="DT853" s="4">
        <f>$CK853+INDEX(节奏总纲!D$4:D$163,基础状态预估!$C$2)</f>
        <v>873.00483399593907</v>
      </c>
      <c r="DU853" s="4">
        <f>$CK853+INDEX(节奏总纲!E$4:E$163,基础状态预估!$C$2)</f>
        <v>867.28268396026408</v>
      </c>
      <c r="DV853" s="4">
        <f>$CK853+INDEX(节奏总纲!F$4:F$163,基础状态预估!$C$2)</f>
        <v>860.39220630709644</v>
      </c>
      <c r="DW853" s="4">
        <f>$CK853+INDEX(节奏总纲!G$4:G$163,基础状态预估!$C$2)</f>
        <v>852.03246816526348</v>
      </c>
      <c r="DX853" s="4">
        <f>$CK853+INDEX(节奏总纲!H$4:H$163,基础状态预估!$C$2)</f>
        <v>841.69453894381218</v>
      </c>
      <c r="DY853" s="4">
        <f t="shared" si="566"/>
        <v>11.899999999999999</v>
      </c>
      <c r="DZ853" s="4">
        <f t="shared" si="567"/>
        <v>33</v>
      </c>
      <c r="EA853" s="4">
        <f t="shared" si="568"/>
        <v>334.1</v>
      </c>
      <c r="EB853" s="4">
        <f t="shared" si="569"/>
        <v>458.3</v>
      </c>
      <c r="EC853" s="4">
        <f t="shared" si="570"/>
        <v>13.70000000000001</v>
      </c>
    </row>
    <row r="854" spans="58:133" x14ac:dyDescent="0.15">
      <c r="BF854" s="4">
        <v>850</v>
      </c>
      <c r="BG854" s="4">
        <f t="shared" si="552"/>
        <v>595</v>
      </c>
      <c r="BH854" s="4">
        <f t="shared" si="553"/>
        <v>255</v>
      </c>
      <c r="BL854" s="4">
        <f t="shared" si="541"/>
        <v>422</v>
      </c>
      <c r="BM854" s="4">
        <f t="shared" si="542"/>
        <v>295.39999999999998</v>
      </c>
      <c r="BN854" s="4">
        <f t="shared" si="543"/>
        <v>126.6</v>
      </c>
      <c r="BR854" s="4">
        <f t="shared" si="544"/>
        <v>540.15</v>
      </c>
      <c r="BS854" s="4">
        <f t="shared" si="545"/>
        <v>249.29999999999995</v>
      </c>
      <c r="BT854" s="4">
        <f t="shared" si="546"/>
        <v>41.550000000000004</v>
      </c>
      <c r="BX854" s="4">
        <f t="shared" si="547"/>
        <v>632.80000000000007</v>
      </c>
      <c r="BY854" s="4">
        <f t="shared" si="548"/>
        <v>154.24499999999995</v>
      </c>
      <c r="BZ854" s="4">
        <f t="shared" si="549"/>
        <v>3.9550000000000001</v>
      </c>
      <c r="CD854" s="4">
        <f t="shared" si="550"/>
        <v>379.27</v>
      </c>
      <c r="CE854" s="4">
        <f t="shared" si="551"/>
        <v>11.730000000000011</v>
      </c>
      <c r="CF854" s="4">
        <f>IF(COUNTIF($BH$5:$BH854,"&gt;=2")&lt;=1,SUM($BG854:$BK854)*C$8,CF853)</f>
        <v>151200</v>
      </c>
      <c r="CG854" s="4">
        <f>IF(COUNTIF($BN$5:$BN854,"&gt;=2")&lt;=1,SUM($BL854:$BP854)*D$8,CG853)</f>
        <v>604799.99999999988</v>
      </c>
      <c r="CH854" s="4">
        <f>IF(COUNTIF($BT$5:$BT854,"&gt;=2")&lt;=1,SUM($BQ854:$BU854)*E$8,CH853)</f>
        <v>2592000</v>
      </c>
      <c r="CI854" s="4">
        <f>IF(COUNTIF($BZ$5:$BZ854,"&gt;=2")&lt;=1,SUM($BV854:$BZ854)*F$8,CI853)</f>
        <v>34560000</v>
      </c>
      <c r="CJ854" s="4">
        <f t="shared" si="554"/>
        <v>33782400</v>
      </c>
      <c r="CK854" s="4">
        <f t="shared" si="555"/>
        <v>829.75</v>
      </c>
      <c r="CM854" s="4">
        <v>850</v>
      </c>
      <c r="CN854" s="4">
        <f>IF(COUNTIF($BH$5:$BH854,"&gt;=2")&gt;1,CN853,BG854)</f>
        <v>4.8999999999999995</v>
      </c>
      <c r="CO854" s="4">
        <f>IF(COUNTIF($BH$5:$BH854,"&gt;=2")&gt;1,CO853,BH854)</f>
        <v>2.1</v>
      </c>
      <c r="CP854" s="4">
        <f>IF(COUNTIF($BH$5:$BH854,"&gt;=2")&gt;1,CP853,BI854)</f>
        <v>0</v>
      </c>
      <c r="CQ854" s="4">
        <f>IF(COUNTIF($BH$5:$BH854,"&gt;=2")&gt;1,CQ853,BJ854)</f>
        <v>0</v>
      </c>
      <c r="CR854" s="4">
        <f>IF(COUNTIF($BH$5:$BH854,"&gt;=2")&gt;1,CR853,BK854)</f>
        <v>0</v>
      </c>
      <c r="CS854" s="4">
        <f>IF(COUNTIF($BN$5:$BN854,"&gt;=2")&gt;1,CS853,BL854)</f>
        <v>7</v>
      </c>
      <c r="CT854" s="4">
        <f>IF(COUNTIF($BN$5:$BN854,"&gt;=2")&gt;1,CT853,BM854)</f>
        <v>4.8999999999999995</v>
      </c>
      <c r="CU854" s="4">
        <f>IF(COUNTIF($BN$5:$BN854,"&gt;=2")&gt;1,CU853,BN854)</f>
        <v>2.1</v>
      </c>
      <c r="CV854" s="4">
        <f>IF(COUNTIF($BN$5:$BN854,"&gt;=2")&gt;1,CV853,BO854)</f>
        <v>0</v>
      </c>
      <c r="CW854" s="4">
        <f>IF(COUNTIF($BN$5:$BN854,"&gt;=2")&gt;1,CW853,BP854)</f>
        <v>0</v>
      </c>
      <c r="CX854" s="4">
        <f>IF(COUNTIF($BT$5:$BT854,"&gt;=2")&gt;1,CX853,BQ854)</f>
        <v>0</v>
      </c>
      <c r="CY854" s="4">
        <f>IF(COUNTIF($BT$5:$BT854,"&gt;=2")&gt;1,CY853,BR854)</f>
        <v>26</v>
      </c>
      <c r="CZ854" s="4">
        <f>IF(COUNTIF($BT$5:$BT854,"&gt;=2")&gt;1,CZ853,BS854)</f>
        <v>11.999999999999996</v>
      </c>
      <c r="DA854" s="4">
        <f>IF(COUNTIF($BT$5:$BT854,"&gt;=2")&gt;1,DA853,BT854)</f>
        <v>2</v>
      </c>
      <c r="DB854" s="4">
        <f>IF(COUNTIF($BT$5:$BT854,"&gt;=2")&gt;1,DB853,BU854)</f>
        <v>0</v>
      </c>
      <c r="DC854" s="4">
        <f>IF(COUNTIF($BZ$5:$BZ854,"&gt;=2")&gt;1,DC853,BV854)</f>
        <v>0</v>
      </c>
      <c r="DD854" s="4">
        <f>IF(COUNTIF($BZ$5:$BZ854,"&gt;=2")&gt;1,DD853,BW854)</f>
        <v>0</v>
      </c>
      <c r="DE854" s="4">
        <f>IF(COUNTIF($BZ$5:$BZ854,"&gt;=2")&gt;1,DE853,BX854)</f>
        <v>320</v>
      </c>
      <c r="DF854" s="4">
        <f>IF(COUNTIF($BZ$5:$BZ854,"&gt;=2")&gt;1,DF853,BY854)</f>
        <v>77.999999999999986</v>
      </c>
      <c r="DG854" s="4">
        <f>IF(COUNTIF($BZ$5:$BZ854,"&gt;=2")&gt;1,DG853,BZ854)</f>
        <v>2</v>
      </c>
      <c r="DH854" s="4">
        <f t="shared" si="556"/>
        <v>0</v>
      </c>
      <c r="DI854" s="4">
        <f t="shared" si="557"/>
        <v>0</v>
      </c>
      <c r="DJ854" s="4">
        <f t="shared" si="558"/>
        <v>0</v>
      </c>
      <c r="DK854" s="4">
        <f t="shared" si="559"/>
        <v>379.27</v>
      </c>
      <c r="DL854" s="4">
        <f t="shared" si="560"/>
        <v>11.730000000000011</v>
      </c>
      <c r="DM854" s="4">
        <f t="shared" si="561"/>
        <v>7</v>
      </c>
      <c r="DN854" s="4">
        <f t="shared" si="562"/>
        <v>13.999999999999998</v>
      </c>
      <c r="DO854" s="4">
        <f t="shared" si="563"/>
        <v>40</v>
      </c>
      <c r="DP854" s="4">
        <f t="shared" si="564"/>
        <v>400</v>
      </c>
      <c r="DQ854" s="4">
        <f t="shared" si="565"/>
        <v>391</v>
      </c>
      <c r="DS854" s="4">
        <v>850</v>
      </c>
      <c r="DT854" s="4">
        <f>$CK854+INDEX(节奏总纲!D$4:D$163,基础状态预估!$C$2)</f>
        <v>874.00483399593907</v>
      </c>
      <c r="DU854" s="4">
        <f>$CK854+INDEX(节奏总纲!E$4:E$163,基础状态预估!$C$2)</f>
        <v>868.28268396026408</v>
      </c>
      <c r="DV854" s="4">
        <f>$CK854+INDEX(节奏总纲!F$4:F$163,基础状态预估!$C$2)</f>
        <v>861.39220630709644</v>
      </c>
      <c r="DW854" s="4">
        <f>$CK854+INDEX(节奏总纲!G$4:G$163,基础状态预估!$C$2)</f>
        <v>853.03246816526348</v>
      </c>
      <c r="DX854" s="4">
        <f>$CK854+INDEX(节奏总纲!H$4:H$163,基础状态预估!$C$2)</f>
        <v>842.69453894381218</v>
      </c>
      <c r="DY854" s="4">
        <f t="shared" si="566"/>
        <v>11.899999999999999</v>
      </c>
      <c r="DZ854" s="4">
        <f t="shared" si="567"/>
        <v>33</v>
      </c>
      <c r="EA854" s="4">
        <f t="shared" si="568"/>
        <v>334.1</v>
      </c>
      <c r="EB854" s="4">
        <f t="shared" si="569"/>
        <v>459.27</v>
      </c>
      <c r="EC854" s="4">
        <f t="shared" si="570"/>
        <v>13.730000000000011</v>
      </c>
    </row>
    <row r="855" spans="58:133" x14ac:dyDescent="0.15">
      <c r="BF855" s="4">
        <v>851</v>
      </c>
      <c r="BG855" s="4">
        <f t="shared" si="552"/>
        <v>595.69999999999993</v>
      </c>
      <c r="BH855" s="4">
        <f t="shared" si="553"/>
        <v>255.29999999999998</v>
      </c>
      <c r="BL855" s="4">
        <f t="shared" si="541"/>
        <v>422.5</v>
      </c>
      <c r="BM855" s="4">
        <f t="shared" si="542"/>
        <v>295.75</v>
      </c>
      <c r="BN855" s="4">
        <f t="shared" si="543"/>
        <v>126.75</v>
      </c>
      <c r="BR855" s="4">
        <f t="shared" si="544"/>
        <v>540.80000000000007</v>
      </c>
      <c r="BS855" s="4">
        <f t="shared" si="545"/>
        <v>249.59999999999994</v>
      </c>
      <c r="BT855" s="4">
        <f t="shared" si="546"/>
        <v>41.6</v>
      </c>
      <c r="BX855" s="4">
        <f t="shared" si="547"/>
        <v>633.6</v>
      </c>
      <c r="BY855" s="4">
        <f t="shared" si="548"/>
        <v>154.43999999999997</v>
      </c>
      <c r="BZ855" s="4">
        <f t="shared" si="549"/>
        <v>3.96</v>
      </c>
      <c r="CD855" s="4">
        <f t="shared" si="550"/>
        <v>380.24</v>
      </c>
      <c r="CE855" s="4">
        <f t="shared" si="551"/>
        <v>11.76000000000001</v>
      </c>
      <c r="CF855" s="4">
        <f>IF(COUNTIF($BH$5:$BH855,"&gt;=2")&lt;=1,SUM($BG855:$BK855)*C$8,CF854)</f>
        <v>151200</v>
      </c>
      <c r="CG855" s="4">
        <f>IF(COUNTIF($BN$5:$BN855,"&gt;=2")&lt;=1,SUM($BL855:$BP855)*D$8,CG854)</f>
        <v>604799.99999999988</v>
      </c>
      <c r="CH855" s="4">
        <f>IF(COUNTIF($BT$5:$BT855,"&gt;=2")&lt;=1,SUM($BQ855:$BU855)*E$8,CH854)</f>
        <v>2592000</v>
      </c>
      <c r="CI855" s="4">
        <f>IF(COUNTIF($BZ$5:$BZ855,"&gt;=2")&lt;=1,SUM($BV855:$BZ855)*F$8,CI854)</f>
        <v>34560000</v>
      </c>
      <c r="CJ855" s="4">
        <f t="shared" si="554"/>
        <v>33868800</v>
      </c>
      <c r="CK855" s="4">
        <f t="shared" si="555"/>
        <v>830.75</v>
      </c>
      <c r="CM855" s="4">
        <v>851</v>
      </c>
      <c r="CN855" s="4">
        <f>IF(COUNTIF($BH$5:$BH855,"&gt;=2")&gt;1,CN854,BG855)</f>
        <v>4.8999999999999995</v>
      </c>
      <c r="CO855" s="4">
        <f>IF(COUNTIF($BH$5:$BH855,"&gt;=2")&gt;1,CO854,BH855)</f>
        <v>2.1</v>
      </c>
      <c r="CP855" s="4">
        <f>IF(COUNTIF($BH$5:$BH855,"&gt;=2")&gt;1,CP854,BI855)</f>
        <v>0</v>
      </c>
      <c r="CQ855" s="4">
        <f>IF(COUNTIF($BH$5:$BH855,"&gt;=2")&gt;1,CQ854,BJ855)</f>
        <v>0</v>
      </c>
      <c r="CR855" s="4">
        <f>IF(COUNTIF($BH$5:$BH855,"&gt;=2")&gt;1,CR854,BK855)</f>
        <v>0</v>
      </c>
      <c r="CS855" s="4">
        <f>IF(COUNTIF($BN$5:$BN855,"&gt;=2")&gt;1,CS854,BL855)</f>
        <v>7</v>
      </c>
      <c r="CT855" s="4">
        <f>IF(COUNTIF($BN$5:$BN855,"&gt;=2")&gt;1,CT854,BM855)</f>
        <v>4.8999999999999995</v>
      </c>
      <c r="CU855" s="4">
        <f>IF(COUNTIF($BN$5:$BN855,"&gt;=2")&gt;1,CU854,BN855)</f>
        <v>2.1</v>
      </c>
      <c r="CV855" s="4">
        <f>IF(COUNTIF($BN$5:$BN855,"&gt;=2")&gt;1,CV854,BO855)</f>
        <v>0</v>
      </c>
      <c r="CW855" s="4">
        <f>IF(COUNTIF($BN$5:$BN855,"&gt;=2")&gt;1,CW854,BP855)</f>
        <v>0</v>
      </c>
      <c r="CX855" s="4">
        <f>IF(COUNTIF($BT$5:$BT855,"&gt;=2")&gt;1,CX854,BQ855)</f>
        <v>0</v>
      </c>
      <c r="CY855" s="4">
        <f>IF(COUNTIF($BT$5:$BT855,"&gt;=2")&gt;1,CY854,BR855)</f>
        <v>26</v>
      </c>
      <c r="CZ855" s="4">
        <f>IF(COUNTIF($BT$5:$BT855,"&gt;=2")&gt;1,CZ854,BS855)</f>
        <v>11.999999999999996</v>
      </c>
      <c r="DA855" s="4">
        <f>IF(COUNTIF($BT$5:$BT855,"&gt;=2")&gt;1,DA854,BT855)</f>
        <v>2</v>
      </c>
      <c r="DB855" s="4">
        <f>IF(COUNTIF($BT$5:$BT855,"&gt;=2")&gt;1,DB854,BU855)</f>
        <v>0</v>
      </c>
      <c r="DC855" s="4">
        <f>IF(COUNTIF($BZ$5:$BZ855,"&gt;=2")&gt;1,DC854,BV855)</f>
        <v>0</v>
      </c>
      <c r="DD855" s="4">
        <f>IF(COUNTIF($BZ$5:$BZ855,"&gt;=2")&gt;1,DD854,BW855)</f>
        <v>0</v>
      </c>
      <c r="DE855" s="4">
        <f>IF(COUNTIF($BZ$5:$BZ855,"&gt;=2")&gt;1,DE854,BX855)</f>
        <v>320</v>
      </c>
      <c r="DF855" s="4">
        <f>IF(COUNTIF($BZ$5:$BZ855,"&gt;=2")&gt;1,DF854,BY855)</f>
        <v>77.999999999999986</v>
      </c>
      <c r="DG855" s="4">
        <f>IF(COUNTIF($BZ$5:$BZ855,"&gt;=2")&gt;1,DG854,BZ855)</f>
        <v>2</v>
      </c>
      <c r="DH855" s="4">
        <f t="shared" si="556"/>
        <v>0</v>
      </c>
      <c r="DI855" s="4">
        <f t="shared" si="557"/>
        <v>0</v>
      </c>
      <c r="DJ855" s="4">
        <f t="shared" si="558"/>
        <v>0</v>
      </c>
      <c r="DK855" s="4">
        <f t="shared" si="559"/>
        <v>380.24</v>
      </c>
      <c r="DL855" s="4">
        <f t="shared" si="560"/>
        <v>11.76000000000001</v>
      </c>
      <c r="DM855" s="4">
        <f t="shared" si="561"/>
        <v>7</v>
      </c>
      <c r="DN855" s="4">
        <f t="shared" si="562"/>
        <v>13.999999999999998</v>
      </c>
      <c r="DO855" s="4">
        <f t="shared" si="563"/>
        <v>40</v>
      </c>
      <c r="DP855" s="4">
        <f t="shared" si="564"/>
        <v>400</v>
      </c>
      <c r="DQ855" s="4">
        <f t="shared" si="565"/>
        <v>392</v>
      </c>
      <c r="DS855" s="4">
        <v>851</v>
      </c>
      <c r="DT855" s="4">
        <f>$CK855+INDEX(节奏总纲!D$4:D$163,基础状态预估!$C$2)</f>
        <v>875.00483399593907</v>
      </c>
      <c r="DU855" s="4">
        <f>$CK855+INDEX(节奏总纲!E$4:E$163,基础状态预估!$C$2)</f>
        <v>869.28268396026408</v>
      </c>
      <c r="DV855" s="4">
        <f>$CK855+INDEX(节奏总纲!F$4:F$163,基础状态预估!$C$2)</f>
        <v>862.39220630709644</v>
      </c>
      <c r="DW855" s="4">
        <f>$CK855+INDEX(节奏总纲!G$4:G$163,基础状态预估!$C$2)</f>
        <v>854.03246816526348</v>
      </c>
      <c r="DX855" s="4">
        <f>$CK855+INDEX(节奏总纲!H$4:H$163,基础状态预估!$C$2)</f>
        <v>843.69453894381218</v>
      </c>
      <c r="DY855" s="4">
        <f t="shared" si="566"/>
        <v>11.899999999999999</v>
      </c>
      <c r="DZ855" s="4">
        <f t="shared" si="567"/>
        <v>33</v>
      </c>
      <c r="EA855" s="4">
        <f t="shared" si="568"/>
        <v>334.1</v>
      </c>
      <c r="EB855" s="4">
        <f t="shared" si="569"/>
        <v>460.24</v>
      </c>
      <c r="EC855" s="4">
        <f t="shared" si="570"/>
        <v>13.76000000000001</v>
      </c>
    </row>
    <row r="856" spans="58:133" x14ac:dyDescent="0.15">
      <c r="BF856" s="4">
        <v>852</v>
      </c>
      <c r="BG856" s="4">
        <f t="shared" si="552"/>
        <v>596.4</v>
      </c>
      <c r="BH856" s="4">
        <f t="shared" si="553"/>
        <v>255.6</v>
      </c>
      <c r="BL856" s="4">
        <f t="shared" si="541"/>
        <v>423</v>
      </c>
      <c r="BM856" s="4">
        <f t="shared" si="542"/>
        <v>296.09999999999997</v>
      </c>
      <c r="BN856" s="4">
        <f t="shared" si="543"/>
        <v>126.89999999999999</v>
      </c>
      <c r="BR856" s="4">
        <f t="shared" si="544"/>
        <v>541.45000000000005</v>
      </c>
      <c r="BS856" s="4">
        <f t="shared" si="545"/>
        <v>249.89999999999995</v>
      </c>
      <c r="BT856" s="4">
        <f t="shared" si="546"/>
        <v>41.650000000000006</v>
      </c>
      <c r="BX856" s="4">
        <f t="shared" si="547"/>
        <v>634.40000000000009</v>
      </c>
      <c r="BY856" s="4">
        <f t="shared" si="548"/>
        <v>154.63499999999996</v>
      </c>
      <c r="BZ856" s="4">
        <f t="shared" si="549"/>
        <v>3.9650000000000003</v>
      </c>
      <c r="CD856" s="4">
        <f t="shared" si="550"/>
        <v>381.21</v>
      </c>
      <c r="CE856" s="4">
        <f t="shared" si="551"/>
        <v>11.79000000000001</v>
      </c>
      <c r="CF856" s="4">
        <f>IF(COUNTIF($BH$5:$BH856,"&gt;=2")&lt;=1,SUM($BG856:$BK856)*C$8,CF855)</f>
        <v>151200</v>
      </c>
      <c r="CG856" s="4">
        <f>IF(COUNTIF($BN$5:$BN856,"&gt;=2")&lt;=1,SUM($BL856:$BP856)*D$8,CG855)</f>
        <v>604799.99999999988</v>
      </c>
      <c r="CH856" s="4">
        <f>IF(COUNTIF($BT$5:$BT856,"&gt;=2")&lt;=1,SUM($BQ856:$BU856)*E$8,CH855)</f>
        <v>2592000</v>
      </c>
      <c r="CI856" s="4">
        <f>IF(COUNTIF($BZ$5:$BZ856,"&gt;=2")&lt;=1,SUM($BV856:$BZ856)*F$8,CI855)</f>
        <v>34560000</v>
      </c>
      <c r="CJ856" s="4">
        <f t="shared" si="554"/>
        <v>33955200</v>
      </c>
      <c r="CK856" s="4">
        <f t="shared" si="555"/>
        <v>831.75</v>
      </c>
      <c r="CM856" s="4">
        <v>852</v>
      </c>
      <c r="CN856" s="4">
        <f>IF(COUNTIF($BH$5:$BH856,"&gt;=2")&gt;1,CN855,BG856)</f>
        <v>4.8999999999999995</v>
      </c>
      <c r="CO856" s="4">
        <f>IF(COUNTIF($BH$5:$BH856,"&gt;=2")&gt;1,CO855,BH856)</f>
        <v>2.1</v>
      </c>
      <c r="CP856" s="4">
        <f>IF(COUNTIF($BH$5:$BH856,"&gt;=2")&gt;1,CP855,BI856)</f>
        <v>0</v>
      </c>
      <c r="CQ856" s="4">
        <f>IF(COUNTIF($BH$5:$BH856,"&gt;=2")&gt;1,CQ855,BJ856)</f>
        <v>0</v>
      </c>
      <c r="CR856" s="4">
        <f>IF(COUNTIF($BH$5:$BH856,"&gt;=2")&gt;1,CR855,BK856)</f>
        <v>0</v>
      </c>
      <c r="CS856" s="4">
        <f>IF(COUNTIF($BN$5:$BN856,"&gt;=2")&gt;1,CS855,BL856)</f>
        <v>7</v>
      </c>
      <c r="CT856" s="4">
        <f>IF(COUNTIF($BN$5:$BN856,"&gt;=2")&gt;1,CT855,BM856)</f>
        <v>4.8999999999999995</v>
      </c>
      <c r="CU856" s="4">
        <f>IF(COUNTIF($BN$5:$BN856,"&gt;=2")&gt;1,CU855,BN856)</f>
        <v>2.1</v>
      </c>
      <c r="CV856" s="4">
        <f>IF(COUNTIF($BN$5:$BN856,"&gt;=2")&gt;1,CV855,BO856)</f>
        <v>0</v>
      </c>
      <c r="CW856" s="4">
        <f>IF(COUNTIF($BN$5:$BN856,"&gt;=2")&gt;1,CW855,BP856)</f>
        <v>0</v>
      </c>
      <c r="CX856" s="4">
        <f>IF(COUNTIF($BT$5:$BT856,"&gt;=2")&gt;1,CX855,BQ856)</f>
        <v>0</v>
      </c>
      <c r="CY856" s="4">
        <f>IF(COUNTIF($BT$5:$BT856,"&gt;=2")&gt;1,CY855,BR856)</f>
        <v>26</v>
      </c>
      <c r="CZ856" s="4">
        <f>IF(COUNTIF($BT$5:$BT856,"&gt;=2")&gt;1,CZ855,BS856)</f>
        <v>11.999999999999996</v>
      </c>
      <c r="DA856" s="4">
        <f>IF(COUNTIF($BT$5:$BT856,"&gt;=2")&gt;1,DA855,BT856)</f>
        <v>2</v>
      </c>
      <c r="DB856" s="4">
        <f>IF(COUNTIF($BT$5:$BT856,"&gt;=2")&gt;1,DB855,BU856)</f>
        <v>0</v>
      </c>
      <c r="DC856" s="4">
        <f>IF(COUNTIF($BZ$5:$BZ856,"&gt;=2")&gt;1,DC855,BV856)</f>
        <v>0</v>
      </c>
      <c r="DD856" s="4">
        <f>IF(COUNTIF($BZ$5:$BZ856,"&gt;=2")&gt;1,DD855,BW856)</f>
        <v>0</v>
      </c>
      <c r="DE856" s="4">
        <f>IF(COUNTIF($BZ$5:$BZ856,"&gt;=2")&gt;1,DE855,BX856)</f>
        <v>320</v>
      </c>
      <c r="DF856" s="4">
        <f>IF(COUNTIF($BZ$5:$BZ856,"&gt;=2")&gt;1,DF855,BY856)</f>
        <v>77.999999999999986</v>
      </c>
      <c r="DG856" s="4">
        <f>IF(COUNTIF($BZ$5:$BZ856,"&gt;=2")&gt;1,DG855,BZ856)</f>
        <v>2</v>
      </c>
      <c r="DH856" s="4">
        <f t="shared" si="556"/>
        <v>0</v>
      </c>
      <c r="DI856" s="4">
        <f t="shared" si="557"/>
        <v>0</v>
      </c>
      <c r="DJ856" s="4">
        <f t="shared" si="558"/>
        <v>0</v>
      </c>
      <c r="DK856" s="4">
        <f t="shared" si="559"/>
        <v>381.21</v>
      </c>
      <c r="DL856" s="4">
        <f t="shared" si="560"/>
        <v>11.79000000000001</v>
      </c>
      <c r="DM856" s="4">
        <f t="shared" si="561"/>
        <v>7</v>
      </c>
      <c r="DN856" s="4">
        <f t="shared" si="562"/>
        <v>13.999999999999998</v>
      </c>
      <c r="DO856" s="4">
        <f t="shared" si="563"/>
        <v>40</v>
      </c>
      <c r="DP856" s="4">
        <f t="shared" si="564"/>
        <v>400</v>
      </c>
      <c r="DQ856" s="4">
        <f t="shared" si="565"/>
        <v>393</v>
      </c>
      <c r="DS856" s="4">
        <v>852</v>
      </c>
      <c r="DT856" s="4">
        <f>$CK856+INDEX(节奏总纲!D$4:D$163,基础状态预估!$C$2)</f>
        <v>876.00483399593907</v>
      </c>
      <c r="DU856" s="4">
        <f>$CK856+INDEX(节奏总纲!E$4:E$163,基础状态预估!$C$2)</f>
        <v>870.28268396026408</v>
      </c>
      <c r="DV856" s="4">
        <f>$CK856+INDEX(节奏总纲!F$4:F$163,基础状态预估!$C$2)</f>
        <v>863.39220630709644</v>
      </c>
      <c r="DW856" s="4">
        <f>$CK856+INDEX(节奏总纲!G$4:G$163,基础状态预估!$C$2)</f>
        <v>855.03246816526348</v>
      </c>
      <c r="DX856" s="4">
        <f>$CK856+INDEX(节奏总纲!H$4:H$163,基础状态预估!$C$2)</f>
        <v>844.69453894381218</v>
      </c>
      <c r="DY856" s="4">
        <f t="shared" si="566"/>
        <v>11.899999999999999</v>
      </c>
      <c r="DZ856" s="4">
        <f t="shared" si="567"/>
        <v>33</v>
      </c>
      <c r="EA856" s="4">
        <f t="shared" si="568"/>
        <v>334.1</v>
      </c>
      <c r="EB856" s="4">
        <f t="shared" si="569"/>
        <v>461.21</v>
      </c>
      <c r="EC856" s="4">
        <f t="shared" si="570"/>
        <v>13.79000000000001</v>
      </c>
    </row>
    <row r="857" spans="58:133" x14ac:dyDescent="0.15">
      <c r="BF857" s="4">
        <v>853</v>
      </c>
      <c r="BG857" s="4">
        <f t="shared" si="552"/>
        <v>597.09999999999991</v>
      </c>
      <c r="BH857" s="4">
        <f t="shared" si="553"/>
        <v>255.89999999999998</v>
      </c>
      <c r="BL857" s="4">
        <f t="shared" si="541"/>
        <v>423.5</v>
      </c>
      <c r="BM857" s="4">
        <f t="shared" si="542"/>
        <v>296.45</v>
      </c>
      <c r="BN857" s="4">
        <f t="shared" si="543"/>
        <v>127.05</v>
      </c>
      <c r="BR857" s="4">
        <f t="shared" si="544"/>
        <v>542.1</v>
      </c>
      <c r="BS857" s="4">
        <f t="shared" si="545"/>
        <v>250.19999999999993</v>
      </c>
      <c r="BT857" s="4">
        <f t="shared" si="546"/>
        <v>41.7</v>
      </c>
      <c r="BX857" s="4">
        <f t="shared" si="547"/>
        <v>635.20000000000005</v>
      </c>
      <c r="BY857" s="4">
        <f t="shared" si="548"/>
        <v>154.82999999999996</v>
      </c>
      <c r="BZ857" s="4">
        <f t="shared" si="549"/>
        <v>3.97</v>
      </c>
      <c r="CD857" s="4">
        <f t="shared" si="550"/>
        <v>382.18</v>
      </c>
      <c r="CE857" s="4">
        <f t="shared" si="551"/>
        <v>11.820000000000011</v>
      </c>
      <c r="CF857" s="4">
        <f>IF(COUNTIF($BH$5:$BH857,"&gt;=2")&lt;=1,SUM($BG857:$BK857)*C$8,CF856)</f>
        <v>151200</v>
      </c>
      <c r="CG857" s="4">
        <f>IF(COUNTIF($BN$5:$BN857,"&gt;=2")&lt;=1,SUM($BL857:$BP857)*D$8,CG856)</f>
        <v>604799.99999999988</v>
      </c>
      <c r="CH857" s="4">
        <f>IF(COUNTIF($BT$5:$BT857,"&gt;=2")&lt;=1,SUM($BQ857:$BU857)*E$8,CH856)</f>
        <v>2592000</v>
      </c>
      <c r="CI857" s="4">
        <f>IF(COUNTIF($BZ$5:$BZ857,"&gt;=2")&lt;=1,SUM($BV857:$BZ857)*F$8,CI856)</f>
        <v>34560000</v>
      </c>
      <c r="CJ857" s="4">
        <f t="shared" si="554"/>
        <v>34041600</v>
      </c>
      <c r="CK857" s="4">
        <f t="shared" si="555"/>
        <v>832.75</v>
      </c>
      <c r="CM857" s="4">
        <v>853</v>
      </c>
      <c r="CN857" s="4">
        <f>IF(COUNTIF($BH$5:$BH857,"&gt;=2")&gt;1,CN856,BG857)</f>
        <v>4.8999999999999995</v>
      </c>
      <c r="CO857" s="4">
        <f>IF(COUNTIF($BH$5:$BH857,"&gt;=2")&gt;1,CO856,BH857)</f>
        <v>2.1</v>
      </c>
      <c r="CP857" s="4">
        <f>IF(COUNTIF($BH$5:$BH857,"&gt;=2")&gt;1,CP856,BI857)</f>
        <v>0</v>
      </c>
      <c r="CQ857" s="4">
        <f>IF(COUNTIF($BH$5:$BH857,"&gt;=2")&gt;1,CQ856,BJ857)</f>
        <v>0</v>
      </c>
      <c r="CR857" s="4">
        <f>IF(COUNTIF($BH$5:$BH857,"&gt;=2")&gt;1,CR856,BK857)</f>
        <v>0</v>
      </c>
      <c r="CS857" s="4">
        <f>IF(COUNTIF($BN$5:$BN857,"&gt;=2")&gt;1,CS856,BL857)</f>
        <v>7</v>
      </c>
      <c r="CT857" s="4">
        <f>IF(COUNTIF($BN$5:$BN857,"&gt;=2")&gt;1,CT856,BM857)</f>
        <v>4.8999999999999995</v>
      </c>
      <c r="CU857" s="4">
        <f>IF(COUNTIF($BN$5:$BN857,"&gt;=2")&gt;1,CU856,BN857)</f>
        <v>2.1</v>
      </c>
      <c r="CV857" s="4">
        <f>IF(COUNTIF($BN$5:$BN857,"&gt;=2")&gt;1,CV856,BO857)</f>
        <v>0</v>
      </c>
      <c r="CW857" s="4">
        <f>IF(COUNTIF($BN$5:$BN857,"&gt;=2")&gt;1,CW856,BP857)</f>
        <v>0</v>
      </c>
      <c r="CX857" s="4">
        <f>IF(COUNTIF($BT$5:$BT857,"&gt;=2")&gt;1,CX856,BQ857)</f>
        <v>0</v>
      </c>
      <c r="CY857" s="4">
        <f>IF(COUNTIF($BT$5:$BT857,"&gt;=2")&gt;1,CY856,BR857)</f>
        <v>26</v>
      </c>
      <c r="CZ857" s="4">
        <f>IF(COUNTIF($BT$5:$BT857,"&gt;=2")&gt;1,CZ856,BS857)</f>
        <v>11.999999999999996</v>
      </c>
      <c r="DA857" s="4">
        <f>IF(COUNTIF($BT$5:$BT857,"&gt;=2")&gt;1,DA856,BT857)</f>
        <v>2</v>
      </c>
      <c r="DB857" s="4">
        <f>IF(COUNTIF($BT$5:$BT857,"&gt;=2")&gt;1,DB856,BU857)</f>
        <v>0</v>
      </c>
      <c r="DC857" s="4">
        <f>IF(COUNTIF($BZ$5:$BZ857,"&gt;=2")&gt;1,DC856,BV857)</f>
        <v>0</v>
      </c>
      <c r="DD857" s="4">
        <f>IF(COUNTIF($BZ$5:$BZ857,"&gt;=2")&gt;1,DD856,BW857)</f>
        <v>0</v>
      </c>
      <c r="DE857" s="4">
        <f>IF(COUNTIF($BZ$5:$BZ857,"&gt;=2")&gt;1,DE856,BX857)</f>
        <v>320</v>
      </c>
      <c r="DF857" s="4">
        <f>IF(COUNTIF($BZ$5:$BZ857,"&gt;=2")&gt;1,DF856,BY857)</f>
        <v>77.999999999999986</v>
      </c>
      <c r="DG857" s="4">
        <f>IF(COUNTIF($BZ$5:$BZ857,"&gt;=2")&gt;1,DG856,BZ857)</f>
        <v>2</v>
      </c>
      <c r="DH857" s="4">
        <f t="shared" si="556"/>
        <v>0</v>
      </c>
      <c r="DI857" s="4">
        <f t="shared" si="557"/>
        <v>0</v>
      </c>
      <c r="DJ857" s="4">
        <f t="shared" si="558"/>
        <v>0</v>
      </c>
      <c r="DK857" s="4">
        <f t="shared" si="559"/>
        <v>382.18</v>
      </c>
      <c r="DL857" s="4">
        <f t="shared" si="560"/>
        <v>11.820000000000011</v>
      </c>
      <c r="DM857" s="4">
        <f t="shared" si="561"/>
        <v>7</v>
      </c>
      <c r="DN857" s="4">
        <f t="shared" si="562"/>
        <v>13.999999999999998</v>
      </c>
      <c r="DO857" s="4">
        <f t="shared" si="563"/>
        <v>40</v>
      </c>
      <c r="DP857" s="4">
        <f t="shared" si="564"/>
        <v>400</v>
      </c>
      <c r="DQ857" s="4">
        <f t="shared" si="565"/>
        <v>394</v>
      </c>
      <c r="DS857" s="4">
        <v>853</v>
      </c>
      <c r="DT857" s="4">
        <f>$CK857+INDEX(节奏总纲!D$4:D$163,基础状态预估!$C$2)</f>
        <v>877.00483399593907</v>
      </c>
      <c r="DU857" s="4">
        <f>$CK857+INDEX(节奏总纲!E$4:E$163,基础状态预估!$C$2)</f>
        <v>871.28268396026408</v>
      </c>
      <c r="DV857" s="4">
        <f>$CK857+INDEX(节奏总纲!F$4:F$163,基础状态预估!$C$2)</f>
        <v>864.39220630709644</v>
      </c>
      <c r="DW857" s="4">
        <f>$CK857+INDEX(节奏总纲!G$4:G$163,基础状态预估!$C$2)</f>
        <v>856.03246816526348</v>
      </c>
      <c r="DX857" s="4">
        <f>$CK857+INDEX(节奏总纲!H$4:H$163,基础状态预估!$C$2)</f>
        <v>845.69453894381218</v>
      </c>
      <c r="DY857" s="4">
        <f t="shared" si="566"/>
        <v>11.899999999999999</v>
      </c>
      <c r="DZ857" s="4">
        <f t="shared" si="567"/>
        <v>33</v>
      </c>
      <c r="EA857" s="4">
        <f t="shared" si="568"/>
        <v>334.1</v>
      </c>
      <c r="EB857" s="4">
        <f t="shared" si="569"/>
        <v>462.18</v>
      </c>
      <c r="EC857" s="4">
        <f t="shared" si="570"/>
        <v>13.820000000000011</v>
      </c>
    </row>
    <row r="858" spans="58:133" x14ac:dyDescent="0.15">
      <c r="BF858" s="4">
        <v>854</v>
      </c>
      <c r="BG858" s="4">
        <f t="shared" si="552"/>
        <v>597.79999999999995</v>
      </c>
      <c r="BH858" s="4">
        <f t="shared" si="553"/>
        <v>256.2</v>
      </c>
      <c r="BL858" s="4">
        <f t="shared" si="541"/>
        <v>424</v>
      </c>
      <c r="BM858" s="4">
        <f t="shared" si="542"/>
        <v>296.79999999999995</v>
      </c>
      <c r="BN858" s="4">
        <f t="shared" si="543"/>
        <v>127.19999999999999</v>
      </c>
      <c r="BR858" s="4">
        <f t="shared" si="544"/>
        <v>542.75</v>
      </c>
      <c r="BS858" s="4">
        <f t="shared" si="545"/>
        <v>250.49999999999994</v>
      </c>
      <c r="BT858" s="4">
        <f t="shared" si="546"/>
        <v>41.75</v>
      </c>
      <c r="BX858" s="4">
        <f t="shared" si="547"/>
        <v>636</v>
      </c>
      <c r="BY858" s="4">
        <f t="shared" si="548"/>
        <v>155.02499999999995</v>
      </c>
      <c r="BZ858" s="4">
        <f t="shared" si="549"/>
        <v>3.9750000000000001</v>
      </c>
      <c r="CD858" s="4">
        <f t="shared" si="550"/>
        <v>383.15</v>
      </c>
      <c r="CE858" s="4">
        <f t="shared" si="551"/>
        <v>11.85000000000001</v>
      </c>
      <c r="CF858" s="4">
        <f>IF(COUNTIF($BH$5:$BH858,"&gt;=2")&lt;=1,SUM($BG858:$BK858)*C$8,CF857)</f>
        <v>151200</v>
      </c>
      <c r="CG858" s="4">
        <f>IF(COUNTIF($BN$5:$BN858,"&gt;=2")&lt;=1,SUM($BL858:$BP858)*D$8,CG857)</f>
        <v>604799.99999999988</v>
      </c>
      <c r="CH858" s="4">
        <f>IF(COUNTIF($BT$5:$BT858,"&gt;=2")&lt;=1,SUM($BQ858:$BU858)*E$8,CH857)</f>
        <v>2592000</v>
      </c>
      <c r="CI858" s="4">
        <f>IF(COUNTIF($BZ$5:$BZ858,"&gt;=2")&lt;=1,SUM($BV858:$BZ858)*F$8,CI857)</f>
        <v>34560000</v>
      </c>
      <c r="CJ858" s="4">
        <f t="shared" si="554"/>
        <v>34128000</v>
      </c>
      <c r="CK858" s="4">
        <f t="shared" si="555"/>
        <v>833.75</v>
      </c>
      <c r="CM858" s="4">
        <v>854</v>
      </c>
      <c r="CN858" s="4">
        <f>IF(COUNTIF($BH$5:$BH858,"&gt;=2")&gt;1,CN857,BG858)</f>
        <v>4.8999999999999995</v>
      </c>
      <c r="CO858" s="4">
        <f>IF(COUNTIF($BH$5:$BH858,"&gt;=2")&gt;1,CO857,BH858)</f>
        <v>2.1</v>
      </c>
      <c r="CP858" s="4">
        <f>IF(COUNTIF($BH$5:$BH858,"&gt;=2")&gt;1,CP857,BI858)</f>
        <v>0</v>
      </c>
      <c r="CQ858" s="4">
        <f>IF(COUNTIF($BH$5:$BH858,"&gt;=2")&gt;1,CQ857,BJ858)</f>
        <v>0</v>
      </c>
      <c r="CR858" s="4">
        <f>IF(COUNTIF($BH$5:$BH858,"&gt;=2")&gt;1,CR857,BK858)</f>
        <v>0</v>
      </c>
      <c r="CS858" s="4">
        <f>IF(COUNTIF($BN$5:$BN858,"&gt;=2")&gt;1,CS857,BL858)</f>
        <v>7</v>
      </c>
      <c r="CT858" s="4">
        <f>IF(COUNTIF($BN$5:$BN858,"&gt;=2")&gt;1,CT857,BM858)</f>
        <v>4.8999999999999995</v>
      </c>
      <c r="CU858" s="4">
        <f>IF(COUNTIF($BN$5:$BN858,"&gt;=2")&gt;1,CU857,BN858)</f>
        <v>2.1</v>
      </c>
      <c r="CV858" s="4">
        <f>IF(COUNTIF($BN$5:$BN858,"&gt;=2")&gt;1,CV857,BO858)</f>
        <v>0</v>
      </c>
      <c r="CW858" s="4">
        <f>IF(COUNTIF($BN$5:$BN858,"&gt;=2")&gt;1,CW857,BP858)</f>
        <v>0</v>
      </c>
      <c r="CX858" s="4">
        <f>IF(COUNTIF($BT$5:$BT858,"&gt;=2")&gt;1,CX857,BQ858)</f>
        <v>0</v>
      </c>
      <c r="CY858" s="4">
        <f>IF(COUNTIF($BT$5:$BT858,"&gt;=2")&gt;1,CY857,BR858)</f>
        <v>26</v>
      </c>
      <c r="CZ858" s="4">
        <f>IF(COUNTIF($BT$5:$BT858,"&gt;=2")&gt;1,CZ857,BS858)</f>
        <v>11.999999999999996</v>
      </c>
      <c r="DA858" s="4">
        <f>IF(COUNTIF($BT$5:$BT858,"&gt;=2")&gt;1,DA857,BT858)</f>
        <v>2</v>
      </c>
      <c r="DB858" s="4">
        <f>IF(COUNTIF($BT$5:$BT858,"&gt;=2")&gt;1,DB857,BU858)</f>
        <v>0</v>
      </c>
      <c r="DC858" s="4">
        <f>IF(COUNTIF($BZ$5:$BZ858,"&gt;=2")&gt;1,DC857,BV858)</f>
        <v>0</v>
      </c>
      <c r="DD858" s="4">
        <f>IF(COUNTIF($BZ$5:$BZ858,"&gt;=2")&gt;1,DD857,BW858)</f>
        <v>0</v>
      </c>
      <c r="DE858" s="4">
        <f>IF(COUNTIF($BZ$5:$BZ858,"&gt;=2")&gt;1,DE857,BX858)</f>
        <v>320</v>
      </c>
      <c r="DF858" s="4">
        <f>IF(COUNTIF($BZ$5:$BZ858,"&gt;=2")&gt;1,DF857,BY858)</f>
        <v>77.999999999999986</v>
      </c>
      <c r="DG858" s="4">
        <f>IF(COUNTIF($BZ$5:$BZ858,"&gt;=2")&gt;1,DG857,BZ858)</f>
        <v>2</v>
      </c>
      <c r="DH858" s="4">
        <f t="shared" si="556"/>
        <v>0</v>
      </c>
      <c r="DI858" s="4">
        <f t="shared" si="557"/>
        <v>0</v>
      </c>
      <c r="DJ858" s="4">
        <f t="shared" si="558"/>
        <v>0</v>
      </c>
      <c r="DK858" s="4">
        <f t="shared" si="559"/>
        <v>383.15</v>
      </c>
      <c r="DL858" s="4">
        <f t="shared" si="560"/>
        <v>11.85000000000001</v>
      </c>
      <c r="DM858" s="4">
        <f t="shared" si="561"/>
        <v>7</v>
      </c>
      <c r="DN858" s="4">
        <f t="shared" si="562"/>
        <v>13.999999999999998</v>
      </c>
      <c r="DO858" s="4">
        <f t="shared" si="563"/>
        <v>40</v>
      </c>
      <c r="DP858" s="4">
        <f t="shared" si="564"/>
        <v>400</v>
      </c>
      <c r="DQ858" s="4">
        <f t="shared" si="565"/>
        <v>395</v>
      </c>
      <c r="DS858" s="4">
        <v>854</v>
      </c>
      <c r="DT858" s="4">
        <f>$CK858+INDEX(节奏总纲!D$4:D$163,基础状态预估!$C$2)</f>
        <v>878.00483399593907</v>
      </c>
      <c r="DU858" s="4">
        <f>$CK858+INDEX(节奏总纲!E$4:E$163,基础状态预估!$C$2)</f>
        <v>872.28268396026408</v>
      </c>
      <c r="DV858" s="4">
        <f>$CK858+INDEX(节奏总纲!F$4:F$163,基础状态预估!$C$2)</f>
        <v>865.39220630709644</v>
      </c>
      <c r="DW858" s="4">
        <f>$CK858+INDEX(节奏总纲!G$4:G$163,基础状态预估!$C$2)</f>
        <v>857.03246816526348</v>
      </c>
      <c r="DX858" s="4">
        <f>$CK858+INDEX(节奏总纲!H$4:H$163,基础状态预估!$C$2)</f>
        <v>846.69453894381218</v>
      </c>
      <c r="DY858" s="4">
        <f t="shared" si="566"/>
        <v>11.899999999999999</v>
      </c>
      <c r="DZ858" s="4">
        <f t="shared" si="567"/>
        <v>33</v>
      </c>
      <c r="EA858" s="4">
        <f t="shared" si="568"/>
        <v>334.1</v>
      </c>
      <c r="EB858" s="4">
        <f t="shared" si="569"/>
        <v>463.15</v>
      </c>
      <c r="EC858" s="4">
        <f t="shared" si="570"/>
        <v>13.85000000000001</v>
      </c>
    </row>
    <row r="859" spans="58:133" x14ac:dyDescent="0.15">
      <c r="BF859" s="4">
        <v>855</v>
      </c>
      <c r="BG859" s="4">
        <f t="shared" si="552"/>
        <v>598.5</v>
      </c>
      <c r="BH859" s="4">
        <f t="shared" si="553"/>
        <v>256.5</v>
      </c>
      <c r="BL859" s="4">
        <f t="shared" si="541"/>
        <v>424.5</v>
      </c>
      <c r="BM859" s="4">
        <f t="shared" si="542"/>
        <v>297.14999999999998</v>
      </c>
      <c r="BN859" s="4">
        <f t="shared" si="543"/>
        <v>127.35</v>
      </c>
      <c r="BR859" s="4">
        <f t="shared" si="544"/>
        <v>543.4</v>
      </c>
      <c r="BS859" s="4">
        <f t="shared" si="545"/>
        <v>250.79999999999995</v>
      </c>
      <c r="BT859" s="4">
        <f t="shared" si="546"/>
        <v>41.800000000000004</v>
      </c>
      <c r="BX859" s="4">
        <f t="shared" si="547"/>
        <v>636.80000000000007</v>
      </c>
      <c r="BY859" s="4">
        <f t="shared" si="548"/>
        <v>155.21999999999997</v>
      </c>
      <c r="BZ859" s="4">
        <f t="shared" si="549"/>
        <v>3.98</v>
      </c>
      <c r="CD859" s="4">
        <f t="shared" si="550"/>
        <v>384.12</v>
      </c>
      <c r="CE859" s="4">
        <f t="shared" si="551"/>
        <v>11.88000000000001</v>
      </c>
      <c r="CF859" s="4">
        <f>IF(COUNTIF($BH$5:$BH859,"&gt;=2")&lt;=1,SUM($BG859:$BK859)*C$8,CF858)</f>
        <v>151200</v>
      </c>
      <c r="CG859" s="4">
        <f>IF(COUNTIF($BN$5:$BN859,"&gt;=2")&lt;=1,SUM($BL859:$BP859)*D$8,CG858)</f>
        <v>604799.99999999988</v>
      </c>
      <c r="CH859" s="4">
        <f>IF(COUNTIF($BT$5:$BT859,"&gt;=2")&lt;=1,SUM($BQ859:$BU859)*E$8,CH858)</f>
        <v>2592000</v>
      </c>
      <c r="CI859" s="4">
        <f>IF(COUNTIF($BZ$5:$BZ859,"&gt;=2")&lt;=1,SUM($BV859:$BZ859)*F$8,CI858)</f>
        <v>34560000</v>
      </c>
      <c r="CJ859" s="4">
        <f t="shared" si="554"/>
        <v>34214400</v>
      </c>
      <c r="CK859" s="4">
        <f t="shared" si="555"/>
        <v>834.75</v>
      </c>
      <c r="CM859" s="4">
        <v>855</v>
      </c>
      <c r="CN859" s="4">
        <f>IF(COUNTIF($BH$5:$BH859,"&gt;=2")&gt;1,CN858,BG859)</f>
        <v>4.8999999999999995</v>
      </c>
      <c r="CO859" s="4">
        <f>IF(COUNTIF($BH$5:$BH859,"&gt;=2")&gt;1,CO858,BH859)</f>
        <v>2.1</v>
      </c>
      <c r="CP859" s="4">
        <f>IF(COUNTIF($BH$5:$BH859,"&gt;=2")&gt;1,CP858,BI859)</f>
        <v>0</v>
      </c>
      <c r="CQ859" s="4">
        <f>IF(COUNTIF($BH$5:$BH859,"&gt;=2")&gt;1,CQ858,BJ859)</f>
        <v>0</v>
      </c>
      <c r="CR859" s="4">
        <f>IF(COUNTIF($BH$5:$BH859,"&gt;=2")&gt;1,CR858,BK859)</f>
        <v>0</v>
      </c>
      <c r="CS859" s="4">
        <f>IF(COUNTIF($BN$5:$BN859,"&gt;=2")&gt;1,CS858,BL859)</f>
        <v>7</v>
      </c>
      <c r="CT859" s="4">
        <f>IF(COUNTIF($BN$5:$BN859,"&gt;=2")&gt;1,CT858,BM859)</f>
        <v>4.8999999999999995</v>
      </c>
      <c r="CU859" s="4">
        <f>IF(COUNTIF($BN$5:$BN859,"&gt;=2")&gt;1,CU858,BN859)</f>
        <v>2.1</v>
      </c>
      <c r="CV859" s="4">
        <f>IF(COUNTIF($BN$5:$BN859,"&gt;=2")&gt;1,CV858,BO859)</f>
        <v>0</v>
      </c>
      <c r="CW859" s="4">
        <f>IF(COUNTIF($BN$5:$BN859,"&gt;=2")&gt;1,CW858,BP859)</f>
        <v>0</v>
      </c>
      <c r="CX859" s="4">
        <f>IF(COUNTIF($BT$5:$BT859,"&gt;=2")&gt;1,CX858,BQ859)</f>
        <v>0</v>
      </c>
      <c r="CY859" s="4">
        <f>IF(COUNTIF($BT$5:$BT859,"&gt;=2")&gt;1,CY858,BR859)</f>
        <v>26</v>
      </c>
      <c r="CZ859" s="4">
        <f>IF(COUNTIF($BT$5:$BT859,"&gt;=2")&gt;1,CZ858,BS859)</f>
        <v>11.999999999999996</v>
      </c>
      <c r="DA859" s="4">
        <f>IF(COUNTIF($BT$5:$BT859,"&gt;=2")&gt;1,DA858,BT859)</f>
        <v>2</v>
      </c>
      <c r="DB859" s="4">
        <f>IF(COUNTIF($BT$5:$BT859,"&gt;=2")&gt;1,DB858,BU859)</f>
        <v>0</v>
      </c>
      <c r="DC859" s="4">
        <f>IF(COUNTIF($BZ$5:$BZ859,"&gt;=2")&gt;1,DC858,BV859)</f>
        <v>0</v>
      </c>
      <c r="DD859" s="4">
        <f>IF(COUNTIF($BZ$5:$BZ859,"&gt;=2")&gt;1,DD858,BW859)</f>
        <v>0</v>
      </c>
      <c r="DE859" s="4">
        <f>IF(COUNTIF($BZ$5:$BZ859,"&gt;=2")&gt;1,DE858,BX859)</f>
        <v>320</v>
      </c>
      <c r="DF859" s="4">
        <f>IF(COUNTIF($BZ$5:$BZ859,"&gt;=2")&gt;1,DF858,BY859)</f>
        <v>77.999999999999986</v>
      </c>
      <c r="DG859" s="4">
        <f>IF(COUNTIF($BZ$5:$BZ859,"&gt;=2")&gt;1,DG858,BZ859)</f>
        <v>2</v>
      </c>
      <c r="DH859" s="4">
        <f t="shared" si="556"/>
        <v>0</v>
      </c>
      <c r="DI859" s="4">
        <f t="shared" si="557"/>
        <v>0</v>
      </c>
      <c r="DJ859" s="4">
        <f t="shared" si="558"/>
        <v>0</v>
      </c>
      <c r="DK859" s="4">
        <f t="shared" si="559"/>
        <v>384.12</v>
      </c>
      <c r="DL859" s="4">
        <f t="shared" si="560"/>
        <v>11.88000000000001</v>
      </c>
      <c r="DM859" s="4">
        <f t="shared" si="561"/>
        <v>7</v>
      </c>
      <c r="DN859" s="4">
        <f t="shared" si="562"/>
        <v>13.999999999999998</v>
      </c>
      <c r="DO859" s="4">
        <f t="shared" si="563"/>
        <v>40</v>
      </c>
      <c r="DP859" s="4">
        <f t="shared" si="564"/>
        <v>400</v>
      </c>
      <c r="DQ859" s="4">
        <f t="shared" si="565"/>
        <v>396</v>
      </c>
      <c r="DS859" s="4">
        <v>855</v>
      </c>
      <c r="DT859" s="4">
        <f>$CK859+INDEX(节奏总纲!D$4:D$163,基础状态预估!$C$2)</f>
        <v>879.00483399593907</v>
      </c>
      <c r="DU859" s="4">
        <f>$CK859+INDEX(节奏总纲!E$4:E$163,基础状态预估!$C$2)</f>
        <v>873.28268396026408</v>
      </c>
      <c r="DV859" s="4">
        <f>$CK859+INDEX(节奏总纲!F$4:F$163,基础状态预估!$C$2)</f>
        <v>866.39220630709644</v>
      </c>
      <c r="DW859" s="4">
        <f>$CK859+INDEX(节奏总纲!G$4:G$163,基础状态预估!$C$2)</f>
        <v>858.03246816526348</v>
      </c>
      <c r="DX859" s="4">
        <f>$CK859+INDEX(节奏总纲!H$4:H$163,基础状态预估!$C$2)</f>
        <v>847.69453894381218</v>
      </c>
      <c r="DY859" s="4">
        <f t="shared" si="566"/>
        <v>11.899999999999999</v>
      </c>
      <c r="DZ859" s="4">
        <f t="shared" si="567"/>
        <v>33</v>
      </c>
      <c r="EA859" s="4">
        <f t="shared" si="568"/>
        <v>334.1</v>
      </c>
      <c r="EB859" s="4">
        <f t="shared" si="569"/>
        <v>464.12</v>
      </c>
      <c r="EC859" s="4">
        <f t="shared" si="570"/>
        <v>13.88000000000001</v>
      </c>
    </row>
    <row r="860" spans="58:133" x14ac:dyDescent="0.15">
      <c r="BF860" s="4">
        <v>856</v>
      </c>
      <c r="BG860" s="4">
        <f t="shared" si="552"/>
        <v>599.19999999999993</v>
      </c>
      <c r="BH860" s="4">
        <f t="shared" si="553"/>
        <v>256.8</v>
      </c>
      <c r="BL860" s="4">
        <f t="shared" si="541"/>
        <v>425</v>
      </c>
      <c r="BM860" s="4">
        <f t="shared" si="542"/>
        <v>297.5</v>
      </c>
      <c r="BN860" s="4">
        <f t="shared" si="543"/>
        <v>127.5</v>
      </c>
      <c r="BR860" s="4">
        <f t="shared" si="544"/>
        <v>544.05000000000007</v>
      </c>
      <c r="BS860" s="4">
        <f t="shared" si="545"/>
        <v>251.09999999999994</v>
      </c>
      <c r="BT860" s="4">
        <f t="shared" si="546"/>
        <v>41.85</v>
      </c>
      <c r="BX860" s="4">
        <f t="shared" si="547"/>
        <v>637.6</v>
      </c>
      <c r="BY860" s="4">
        <f t="shared" si="548"/>
        <v>155.41499999999996</v>
      </c>
      <c r="BZ860" s="4">
        <f t="shared" si="549"/>
        <v>3.9849999999999999</v>
      </c>
      <c r="CD860" s="4">
        <f t="shared" si="550"/>
        <v>385.09</v>
      </c>
      <c r="CE860" s="4">
        <f t="shared" si="551"/>
        <v>11.910000000000011</v>
      </c>
      <c r="CF860" s="4">
        <f>IF(COUNTIF($BH$5:$BH860,"&gt;=2")&lt;=1,SUM($BG860:$BK860)*C$8,CF859)</f>
        <v>151200</v>
      </c>
      <c r="CG860" s="4">
        <f>IF(COUNTIF($BN$5:$BN860,"&gt;=2")&lt;=1,SUM($BL860:$BP860)*D$8,CG859)</f>
        <v>604799.99999999988</v>
      </c>
      <c r="CH860" s="4">
        <f>IF(COUNTIF($BT$5:$BT860,"&gt;=2")&lt;=1,SUM($BQ860:$BU860)*E$8,CH859)</f>
        <v>2592000</v>
      </c>
      <c r="CI860" s="4">
        <f>IF(COUNTIF($BZ$5:$BZ860,"&gt;=2")&lt;=1,SUM($BV860:$BZ860)*F$8,CI859)</f>
        <v>34560000</v>
      </c>
      <c r="CJ860" s="4">
        <f t="shared" si="554"/>
        <v>34300800</v>
      </c>
      <c r="CK860" s="4">
        <f t="shared" si="555"/>
        <v>835.75</v>
      </c>
      <c r="CM860" s="4">
        <v>856</v>
      </c>
      <c r="CN860" s="4">
        <f>IF(COUNTIF($BH$5:$BH860,"&gt;=2")&gt;1,CN859,BG860)</f>
        <v>4.8999999999999995</v>
      </c>
      <c r="CO860" s="4">
        <f>IF(COUNTIF($BH$5:$BH860,"&gt;=2")&gt;1,CO859,BH860)</f>
        <v>2.1</v>
      </c>
      <c r="CP860" s="4">
        <f>IF(COUNTIF($BH$5:$BH860,"&gt;=2")&gt;1,CP859,BI860)</f>
        <v>0</v>
      </c>
      <c r="CQ860" s="4">
        <f>IF(COUNTIF($BH$5:$BH860,"&gt;=2")&gt;1,CQ859,BJ860)</f>
        <v>0</v>
      </c>
      <c r="CR860" s="4">
        <f>IF(COUNTIF($BH$5:$BH860,"&gt;=2")&gt;1,CR859,BK860)</f>
        <v>0</v>
      </c>
      <c r="CS860" s="4">
        <f>IF(COUNTIF($BN$5:$BN860,"&gt;=2")&gt;1,CS859,BL860)</f>
        <v>7</v>
      </c>
      <c r="CT860" s="4">
        <f>IF(COUNTIF($BN$5:$BN860,"&gt;=2")&gt;1,CT859,BM860)</f>
        <v>4.8999999999999995</v>
      </c>
      <c r="CU860" s="4">
        <f>IF(COUNTIF($BN$5:$BN860,"&gt;=2")&gt;1,CU859,BN860)</f>
        <v>2.1</v>
      </c>
      <c r="CV860" s="4">
        <f>IF(COUNTIF($BN$5:$BN860,"&gt;=2")&gt;1,CV859,BO860)</f>
        <v>0</v>
      </c>
      <c r="CW860" s="4">
        <f>IF(COUNTIF($BN$5:$BN860,"&gt;=2")&gt;1,CW859,BP860)</f>
        <v>0</v>
      </c>
      <c r="CX860" s="4">
        <f>IF(COUNTIF($BT$5:$BT860,"&gt;=2")&gt;1,CX859,BQ860)</f>
        <v>0</v>
      </c>
      <c r="CY860" s="4">
        <f>IF(COUNTIF($BT$5:$BT860,"&gt;=2")&gt;1,CY859,BR860)</f>
        <v>26</v>
      </c>
      <c r="CZ860" s="4">
        <f>IF(COUNTIF($BT$5:$BT860,"&gt;=2")&gt;1,CZ859,BS860)</f>
        <v>11.999999999999996</v>
      </c>
      <c r="DA860" s="4">
        <f>IF(COUNTIF($BT$5:$BT860,"&gt;=2")&gt;1,DA859,BT860)</f>
        <v>2</v>
      </c>
      <c r="DB860" s="4">
        <f>IF(COUNTIF($BT$5:$BT860,"&gt;=2")&gt;1,DB859,BU860)</f>
        <v>0</v>
      </c>
      <c r="DC860" s="4">
        <f>IF(COUNTIF($BZ$5:$BZ860,"&gt;=2")&gt;1,DC859,BV860)</f>
        <v>0</v>
      </c>
      <c r="DD860" s="4">
        <f>IF(COUNTIF($BZ$5:$BZ860,"&gt;=2")&gt;1,DD859,BW860)</f>
        <v>0</v>
      </c>
      <c r="DE860" s="4">
        <f>IF(COUNTIF($BZ$5:$BZ860,"&gt;=2")&gt;1,DE859,BX860)</f>
        <v>320</v>
      </c>
      <c r="DF860" s="4">
        <f>IF(COUNTIF($BZ$5:$BZ860,"&gt;=2")&gt;1,DF859,BY860)</f>
        <v>77.999999999999986</v>
      </c>
      <c r="DG860" s="4">
        <f>IF(COUNTIF($BZ$5:$BZ860,"&gt;=2")&gt;1,DG859,BZ860)</f>
        <v>2</v>
      </c>
      <c r="DH860" s="4">
        <f t="shared" si="556"/>
        <v>0</v>
      </c>
      <c r="DI860" s="4">
        <f t="shared" si="557"/>
        <v>0</v>
      </c>
      <c r="DJ860" s="4">
        <f t="shared" si="558"/>
        <v>0</v>
      </c>
      <c r="DK860" s="4">
        <f t="shared" si="559"/>
        <v>385.09</v>
      </c>
      <c r="DL860" s="4">
        <f t="shared" si="560"/>
        <v>11.910000000000011</v>
      </c>
      <c r="DM860" s="4">
        <f t="shared" si="561"/>
        <v>7</v>
      </c>
      <c r="DN860" s="4">
        <f t="shared" si="562"/>
        <v>13.999999999999998</v>
      </c>
      <c r="DO860" s="4">
        <f t="shared" si="563"/>
        <v>40</v>
      </c>
      <c r="DP860" s="4">
        <f t="shared" si="564"/>
        <v>400</v>
      </c>
      <c r="DQ860" s="4">
        <f t="shared" si="565"/>
        <v>397</v>
      </c>
      <c r="DS860" s="4">
        <v>856</v>
      </c>
      <c r="DT860" s="4">
        <f>$CK860+INDEX(节奏总纲!D$4:D$163,基础状态预估!$C$2)</f>
        <v>880.00483399593907</v>
      </c>
      <c r="DU860" s="4">
        <f>$CK860+INDEX(节奏总纲!E$4:E$163,基础状态预估!$C$2)</f>
        <v>874.28268396026408</v>
      </c>
      <c r="DV860" s="4">
        <f>$CK860+INDEX(节奏总纲!F$4:F$163,基础状态预估!$C$2)</f>
        <v>867.39220630709644</v>
      </c>
      <c r="DW860" s="4">
        <f>$CK860+INDEX(节奏总纲!G$4:G$163,基础状态预估!$C$2)</f>
        <v>859.03246816526348</v>
      </c>
      <c r="DX860" s="4">
        <f>$CK860+INDEX(节奏总纲!H$4:H$163,基础状态预估!$C$2)</f>
        <v>848.69453894381218</v>
      </c>
      <c r="DY860" s="4">
        <f t="shared" si="566"/>
        <v>11.899999999999999</v>
      </c>
      <c r="DZ860" s="4">
        <f t="shared" si="567"/>
        <v>33</v>
      </c>
      <c r="EA860" s="4">
        <f t="shared" si="568"/>
        <v>334.1</v>
      </c>
      <c r="EB860" s="4">
        <f t="shared" si="569"/>
        <v>465.09</v>
      </c>
      <c r="EC860" s="4">
        <f t="shared" si="570"/>
        <v>13.910000000000011</v>
      </c>
    </row>
    <row r="861" spans="58:133" x14ac:dyDescent="0.15">
      <c r="BF861" s="4">
        <v>857</v>
      </c>
      <c r="BG861" s="4">
        <f t="shared" si="552"/>
        <v>599.9</v>
      </c>
      <c r="BH861" s="4">
        <f t="shared" si="553"/>
        <v>257.09999999999997</v>
      </c>
      <c r="BL861" s="4">
        <f t="shared" si="541"/>
        <v>425.5</v>
      </c>
      <c r="BM861" s="4">
        <f t="shared" si="542"/>
        <v>297.84999999999997</v>
      </c>
      <c r="BN861" s="4">
        <f t="shared" si="543"/>
        <v>127.64999999999999</v>
      </c>
      <c r="BR861" s="4">
        <f t="shared" si="544"/>
        <v>544.70000000000005</v>
      </c>
      <c r="BS861" s="4">
        <f t="shared" si="545"/>
        <v>251.39999999999995</v>
      </c>
      <c r="BT861" s="4">
        <f t="shared" si="546"/>
        <v>41.900000000000006</v>
      </c>
      <c r="BX861" s="4">
        <f t="shared" si="547"/>
        <v>638.40000000000009</v>
      </c>
      <c r="BY861" s="4">
        <f t="shared" si="548"/>
        <v>155.60999999999996</v>
      </c>
      <c r="BZ861" s="4">
        <f t="shared" si="549"/>
        <v>3.99</v>
      </c>
      <c r="CD861" s="4">
        <f t="shared" si="550"/>
        <v>386.06</v>
      </c>
      <c r="CE861" s="4">
        <f t="shared" si="551"/>
        <v>11.94000000000001</v>
      </c>
      <c r="CF861" s="4">
        <f>IF(COUNTIF($BH$5:$BH861,"&gt;=2")&lt;=1,SUM($BG861:$BK861)*C$8,CF860)</f>
        <v>151200</v>
      </c>
      <c r="CG861" s="4">
        <f>IF(COUNTIF($BN$5:$BN861,"&gt;=2")&lt;=1,SUM($BL861:$BP861)*D$8,CG860)</f>
        <v>604799.99999999988</v>
      </c>
      <c r="CH861" s="4">
        <f>IF(COUNTIF($BT$5:$BT861,"&gt;=2")&lt;=1,SUM($BQ861:$BU861)*E$8,CH860)</f>
        <v>2592000</v>
      </c>
      <c r="CI861" s="4">
        <f>IF(COUNTIF($BZ$5:$BZ861,"&gt;=2")&lt;=1,SUM($BV861:$BZ861)*F$8,CI860)</f>
        <v>34560000</v>
      </c>
      <c r="CJ861" s="4">
        <f t="shared" si="554"/>
        <v>34387200</v>
      </c>
      <c r="CK861" s="4">
        <f t="shared" si="555"/>
        <v>836.75</v>
      </c>
      <c r="CM861" s="4">
        <v>857</v>
      </c>
      <c r="CN861" s="4">
        <f>IF(COUNTIF($BH$5:$BH861,"&gt;=2")&gt;1,CN860,BG861)</f>
        <v>4.8999999999999995</v>
      </c>
      <c r="CO861" s="4">
        <f>IF(COUNTIF($BH$5:$BH861,"&gt;=2")&gt;1,CO860,BH861)</f>
        <v>2.1</v>
      </c>
      <c r="CP861" s="4">
        <f>IF(COUNTIF($BH$5:$BH861,"&gt;=2")&gt;1,CP860,BI861)</f>
        <v>0</v>
      </c>
      <c r="CQ861" s="4">
        <f>IF(COUNTIF($BH$5:$BH861,"&gt;=2")&gt;1,CQ860,BJ861)</f>
        <v>0</v>
      </c>
      <c r="CR861" s="4">
        <f>IF(COUNTIF($BH$5:$BH861,"&gt;=2")&gt;1,CR860,BK861)</f>
        <v>0</v>
      </c>
      <c r="CS861" s="4">
        <f>IF(COUNTIF($BN$5:$BN861,"&gt;=2")&gt;1,CS860,BL861)</f>
        <v>7</v>
      </c>
      <c r="CT861" s="4">
        <f>IF(COUNTIF($BN$5:$BN861,"&gt;=2")&gt;1,CT860,BM861)</f>
        <v>4.8999999999999995</v>
      </c>
      <c r="CU861" s="4">
        <f>IF(COUNTIF($BN$5:$BN861,"&gt;=2")&gt;1,CU860,BN861)</f>
        <v>2.1</v>
      </c>
      <c r="CV861" s="4">
        <f>IF(COUNTIF($BN$5:$BN861,"&gt;=2")&gt;1,CV860,BO861)</f>
        <v>0</v>
      </c>
      <c r="CW861" s="4">
        <f>IF(COUNTIF($BN$5:$BN861,"&gt;=2")&gt;1,CW860,BP861)</f>
        <v>0</v>
      </c>
      <c r="CX861" s="4">
        <f>IF(COUNTIF($BT$5:$BT861,"&gt;=2")&gt;1,CX860,BQ861)</f>
        <v>0</v>
      </c>
      <c r="CY861" s="4">
        <f>IF(COUNTIF($BT$5:$BT861,"&gt;=2")&gt;1,CY860,BR861)</f>
        <v>26</v>
      </c>
      <c r="CZ861" s="4">
        <f>IF(COUNTIF($BT$5:$BT861,"&gt;=2")&gt;1,CZ860,BS861)</f>
        <v>11.999999999999996</v>
      </c>
      <c r="DA861" s="4">
        <f>IF(COUNTIF($BT$5:$BT861,"&gt;=2")&gt;1,DA860,BT861)</f>
        <v>2</v>
      </c>
      <c r="DB861" s="4">
        <f>IF(COUNTIF($BT$5:$BT861,"&gt;=2")&gt;1,DB860,BU861)</f>
        <v>0</v>
      </c>
      <c r="DC861" s="4">
        <f>IF(COUNTIF($BZ$5:$BZ861,"&gt;=2")&gt;1,DC860,BV861)</f>
        <v>0</v>
      </c>
      <c r="DD861" s="4">
        <f>IF(COUNTIF($BZ$5:$BZ861,"&gt;=2")&gt;1,DD860,BW861)</f>
        <v>0</v>
      </c>
      <c r="DE861" s="4">
        <f>IF(COUNTIF($BZ$5:$BZ861,"&gt;=2")&gt;1,DE860,BX861)</f>
        <v>320</v>
      </c>
      <c r="DF861" s="4">
        <f>IF(COUNTIF($BZ$5:$BZ861,"&gt;=2")&gt;1,DF860,BY861)</f>
        <v>77.999999999999986</v>
      </c>
      <c r="DG861" s="4">
        <f>IF(COUNTIF($BZ$5:$BZ861,"&gt;=2")&gt;1,DG860,BZ861)</f>
        <v>2</v>
      </c>
      <c r="DH861" s="4">
        <f t="shared" si="556"/>
        <v>0</v>
      </c>
      <c r="DI861" s="4">
        <f t="shared" si="557"/>
        <v>0</v>
      </c>
      <c r="DJ861" s="4">
        <f t="shared" si="558"/>
        <v>0</v>
      </c>
      <c r="DK861" s="4">
        <f t="shared" si="559"/>
        <v>386.06</v>
      </c>
      <c r="DL861" s="4">
        <f t="shared" si="560"/>
        <v>11.94000000000001</v>
      </c>
      <c r="DM861" s="4">
        <f t="shared" si="561"/>
        <v>7</v>
      </c>
      <c r="DN861" s="4">
        <f t="shared" si="562"/>
        <v>13.999999999999998</v>
      </c>
      <c r="DO861" s="4">
        <f t="shared" si="563"/>
        <v>40</v>
      </c>
      <c r="DP861" s="4">
        <f t="shared" si="564"/>
        <v>400</v>
      </c>
      <c r="DQ861" s="4">
        <f t="shared" si="565"/>
        <v>398</v>
      </c>
      <c r="DS861" s="4">
        <v>857</v>
      </c>
      <c r="DT861" s="4">
        <f>$CK861+INDEX(节奏总纲!D$4:D$163,基础状态预估!$C$2)</f>
        <v>881.00483399593907</v>
      </c>
      <c r="DU861" s="4">
        <f>$CK861+INDEX(节奏总纲!E$4:E$163,基础状态预估!$C$2)</f>
        <v>875.28268396026408</v>
      </c>
      <c r="DV861" s="4">
        <f>$CK861+INDEX(节奏总纲!F$4:F$163,基础状态预估!$C$2)</f>
        <v>868.39220630709644</v>
      </c>
      <c r="DW861" s="4">
        <f>$CK861+INDEX(节奏总纲!G$4:G$163,基础状态预估!$C$2)</f>
        <v>860.03246816526348</v>
      </c>
      <c r="DX861" s="4">
        <f>$CK861+INDEX(节奏总纲!H$4:H$163,基础状态预估!$C$2)</f>
        <v>849.69453894381218</v>
      </c>
      <c r="DY861" s="4">
        <f t="shared" si="566"/>
        <v>11.899999999999999</v>
      </c>
      <c r="DZ861" s="4">
        <f t="shared" si="567"/>
        <v>33</v>
      </c>
      <c r="EA861" s="4">
        <f t="shared" si="568"/>
        <v>334.1</v>
      </c>
      <c r="EB861" s="4">
        <f t="shared" si="569"/>
        <v>466.06</v>
      </c>
      <c r="EC861" s="4">
        <f t="shared" si="570"/>
        <v>13.94000000000001</v>
      </c>
    </row>
    <row r="862" spans="58:133" x14ac:dyDescent="0.15">
      <c r="BF862" s="4">
        <v>858</v>
      </c>
      <c r="BG862" s="4">
        <f t="shared" si="552"/>
        <v>600.59999999999991</v>
      </c>
      <c r="BH862" s="4">
        <f t="shared" si="553"/>
        <v>257.39999999999998</v>
      </c>
      <c r="BL862" s="4">
        <f t="shared" si="541"/>
        <v>426</v>
      </c>
      <c r="BM862" s="4">
        <f t="shared" si="542"/>
        <v>298.2</v>
      </c>
      <c r="BN862" s="4">
        <f t="shared" si="543"/>
        <v>127.8</v>
      </c>
      <c r="BR862" s="4">
        <f t="shared" si="544"/>
        <v>545.35</v>
      </c>
      <c r="BS862" s="4">
        <f t="shared" si="545"/>
        <v>251.69999999999993</v>
      </c>
      <c r="BT862" s="4">
        <f t="shared" si="546"/>
        <v>41.95</v>
      </c>
      <c r="BX862" s="4">
        <f t="shared" si="547"/>
        <v>639.20000000000005</v>
      </c>
      <c r="BY862" s="4">
        <f t="shared" si="548"/>
        <v>155.80499999999995</v>
      </c>
      <c r="BZ862" s="4">
        <f t="shared" si="549"/>
        <v>3.9950000000000001</v>
      </c>
      <c r="CD862" s="4">
        <f t="shared" si="550"/>
        <v>387.03</v>
      </c>
      <c r="CE862" s="4">
        <f t="shared" si="551"/>
        <v>11.970000000000011</v>
      </c>
      <c r="CF862" s="4">
        <f>IF(COUNTIF($BH$5:$BH862,"&gt;=2")&lt;=1,SUM($BG862:$BK862)*C$8,CF861)</f>
        <v>151200</v>
      </c>
      <c r="CG862" s="4">
        <f>IF(COUNTIF($BN$5:$BN862,"&gt;=2")&lt;=1,SUM($BL862:$BP862)*D$8,CG861)</f>
        <v>604799.99999999988</v>
      </c>
      <c r="CH862" s="4">
        <f>IF(COUNTIF($BT$5:$BT862,"&gt;=2")&lt;=1,SUM($BQ862:$BU862)*E$8,CH861)</f>
        <v>2592000</v>
      </c>
      <c r="CI862" s="4">
        <f>IF(COUNTIF($BZ$5:$BZ862,"&gt;=2")&lt;=1,SUM($BV862:$BZ862)*F$8,CI861)</f>
        <v>34560000</v>
      </c>
      <c r="CJ862" s="4">
        <f t="shared" si="554"/>
        <v>34473600</v>
      </c>
      <c r="CK862" s="4">
        <f t="shared" si="555"/>
        <v>837.75</v>
      </c>
      <c r="CM862" s="4">
        <v>858</v>
      </c>
      <c r="CN862" s="4">
        <f>IF(COUNTIF($BH$5:$BH862,"&gt;=2")&gt;1,CN861,BG862)</f>
        <v>4.8999999999999995</v>
      </c>
      <c r="CO862" s="4">
        <f>IF(COUNTIF($BH$5:$BH862,"&gt;=2")&gt;1,CO861,BH862)</f>
        <v>2.1</v>
      </c>
      <c r="CP862" s="4">
        <f>IF(COUNTIF($BH$5:$BH862,"&gt;=2")&gt;1,CP861,BI862)</f>
        <v>0</v>
      </c>
      <c r="CQ862" s="4">
        <f>IF(COUNTIF($BH$5:$BH862,"&gt;=2")&gt;1,CQ861,BJ862)</f>
        <v>0</v>
      </c>
      <c r="CR862" s="4">
        <f>IF(COUNTIF($BH$5:$BH862,"&gt;=2")&gt;1,CR861,BK862)</f>
        <v>0</v>
      </c>
      <c r="CS862" s="4">
        <f>IF(COUNTIF($BN$5:$BN862,"&gt;=2")&gt;1,CS861,BL862)</f>
        <v>7</v>
      </c>
      <c r="CT862" s="4">
        <f>IF(COUNTIF($BN$5:$BN862,"&gt;=2")&gt;1,CT861,BM862)</f>
        <v>4.8999999999999995</v>
      </c>
      <c r="CU862" s="4">
        <f>IF(COUNTIF($BN$5:$BN862,"&gt;=2")&gt;1,CU861,BN862)</f>
        <v>2.1</v>
      </c>
      <c r="CV862" s="4">
        <f>IF(COUNTIF($BN$5:$BN862,"&gt;=2")&gt;1,CV861,BO862)</f>
        <v>0</v>
      </c>
      <c r="CW862" s="4">
        <f>IF(COUNTIF($BN$5:$BN862,"&gt;=2")&gt;1,CW861,BP862)</f>
        <v>0</v>
      </c>
      <c r="CX862" s="4">
        <f>IF(COUNTIF($BT$5:$BT862,"&gt;=2")&gt;1,CX861,BQ862)</f>
        <v>0</v>
      </c>
      <c r="CY862" s="4">
        <f>IF(COUNTIF($BT$5:$BT862,"&gt;=2")&gt;1,CY861,BR862)</f>
        <v>26</v>
      </c>
      <c r="CZ862" s="4">
        <f>IF(COUNTIF($BT$5:$BT862,"&gt;=2")&gt;1,CZ861,BS862)</f>
        <v>11.999999999999996</v>
      </c>
      <c r="DA862" s="4">
        <f>IF(COUNTIF($BT$5:$BT862,"&gt;=2")&gt;1,DA861,BT862)</f>
        <v>2</v>
      </c>
      <c r="DB862" s="4">
        <f>IF(COUNTIF($BT$5:$BT862,"&gt;=2")&gt;1,DB861,BU862)</f>
        <v>0</v>
      </c>
      <c r="DC862" s="4">
        <f>IF(COUNTIF($BZ$5:$BZ862,"&gt;=2")&gt;1,DC861,BV862)</f>
        <v>0</v>
      </c>
      <c r="DD862" s="4">
        <f>IF(COUNTIF($BZ$5:$BZ862,"&gt;=2")&gt;1,DD861,BW862)</f>
        <v>0</v>
      </c>
      <c r="DE862" s="4">
        <f>IF(COUNTIF($BZ$5:$BZ862,"&gt;=2")&gt;1,DE861,BX862)</f>
        <v>320</v>
      </c>
      <c r="DF862" s="4">
        <f>IF(COUNTIF($BZ$5:$BZ862,"&gt;=2")&gt;1,DF861,BY862)</f>
        <v>77.999999999999986</v>
      </c>
      <c r="DG862" s="4">
        <f>IF(COUNTIF($BZ$5:$BZ862,"&gt;=2")&gt;1,DG861,BZ862)</f>
        <v>2</v>
      </c>
      <c r="DH862" s="4">
        <f t="shared" si="556"/>
        <v>0</v>
      </c>
      <c r="DI862" s="4">
        <f t="shared" si="557"/>
        <v>0</v>
      </c>
      <c r="DJ862" s="4">
        <f t="shared" si="558"/>
        <v>0</v>
      </c>
      <c r="DK862" s="4">
        <f t="shared" si="559"/>
        <v>387.03</v>
      </c>
      <c r="DL862" s="4">
        <f t="shared" si="560"/>
        <v>11.970000000000011</v>
      </c>
      <c r="DM862" s="4">
        <f t="shared" si="561"/>
        <v>7</v>
      </c>
      <c r="DN862" s="4">
        <f t="shared" si="562"/>
        <v>13.999999999999998</v>
      </c>
      <c r="DO862" s="4">
        <f t="shared" si="563"/>
        <v>40</v>
      </c>
      <c r="DP862" s="4">
        <f t="shared" si="564"/>
        <v>400</v>
      </c>
      <c r="DQ862" s="4">
        <f t="shared" si="565"/>
        <v>399</v>
      </c>
      <c r="DS862" s="4">
        <v>858</v>
      </c>
      <c r="DT862" s="4">
        <f>$CK862+INDEX(节奏总纲!D$4:D$163,基础状态预估!$C$2)</f>
        <v>882.00483399593907</v>
      </c>
      <c r="DU862" s="4">
        <f>$CK862+INDEX(节奏总纲!E$4:E$163,基础状态预估!$C$2)</f>
        <v>876.28268396026408</v>
      </c>
      <c r="DV862" s="4">
        <f>$CK862+INDEX(节奏总纲!F$4:F$163,基础状态预估!$C$2)</f>
        <v>869.39220630709644</v>
      </c>
      <c r="DW862" s="4">
        <f>$CK862+INDEX(节奏总纲!G$4:G$163,基础状态预估!$C$2)</f>
        <v>861.03246816526348</v>
      </c>
      <c r="DX862" s="4">
        <f>$CK862+INDEX(节奏总纲!H$4:H$163,基础状态预估!$C$2)</f>
        <v>850.69453894381218</v>
      </c>
      <c r="DY862" s="4">
        <f t="shared" si="566"/>
        <v>11.899999999999999</v>
      </c>
      <c r="DZ862" s="4">
        <f t="shared" si="567"/>
        <v>33</v>
      </c>
      <c r="EA862" s="4">
        <f t="shared" si="568"/>
        <v>334.1</v>
      </c>
      <c r="EB862" s="4">
        <f t="shared" si="569"/>
        <v>467.03</v>
      </c>
      <c r="EC862" s="4">
        <f t="shared" si="570"/>
        <v>13.970000000000011</v>
      </c>
    </row>
    <row r="863" spans="58:133" x14ac:dyDescent="0.15">
      <c r="BF863" s="4">
        <v>859</v>
      </c>
      <c r="BG863" s="4">
        <f t="shared" si="552"/>
        <v>601.29999999999995</v>
      </c>
      <c r="BH863" s="4">
        <f t="shared" si="553"/>
        <v>257.7</v>
      </c>
      <c r="BL863" s="4">
        <f t="shared" si="541"/>
        <v>426.5</v>
      </c>
      <c r="BM863" s="4">
        <f t="shared" si="542"/>
        <v>298.54999999999995</v>
      </c>
      <c r="BN863" s="4">
        <f t="shared" si="543"/>
        <v>127.94999999999999</v>
      </c>
      <c r="BR863" s="4">
        <f t="shared" si="544"/>
        <v>546</v>
      </c>
      <c r="BS863" s="4">
        <f t="shared" si="545"/>
        <v>251.99999999999994</v>
      </c>
      <c r="BT863" s="4">
        <f t="shared" si="546"/>
        <v>42</v>
      </c>
      <c r="BX863" s="4">
        <f t="shared" si="547"/>
        <v>640</v>
      </c>
      <c r="BY863" s="4">
        <f t="shared" si="548"/>
        <v>155.99999999999997</v>
      </c>
      <c r="BZ863" s="4">
        <f t="shared" si="549"/>
        <v>4</v>
      </c>
      <c r="CD863" s="4">
        <f t="shared" si="550"/>
        <v>388</v>
      </c>
      <c r="CE863" s="4">
        <f t="shared" si="551"/>
        <v>12.000000000000011</v>
      </c>
      <c r="CF863" s="4">
        <f>IF(COUNTIF($BH$5:$BH863,"&gt;=2")&lt;=1,SUM($BG863:$BK863)*C$8,CF862)</f>
        <v>151200</v>
      </c>
      <c r="CG863" s="4">
        <f>IF(COUNTIF($BN$5:$BN863,"&gt;=2")&lt;=1,SUM($BL863:$BP863)*D$8,CG862)</f>
        <v>604799.99999999988</v>
      </c>
      <c r="CH863" s="4">
        <f>IF(COUNTIF($BT$5:$BT863,"&gt;=2")&lt;=1,SUM($BQ863:$BU863)*E$8,CH862)</f>
        <v>2592000</v>
      </c>
      <c r="CI863" s="4">
        <f>IF(COUNTIF($BZ$5:$BZ863,"&gt;=2")&lt;=1,SUM($BV863:$BZ863)*F$8,CI862)</f>
        <v>34560000</v>
      </c>
      <c r="CJ863" s="4">
        <f t="shared" si="554"/>
        <v>34560000</v>
      </c>
      <c r="CK863" s="4">
        <f t="shared" si="555"/>
        <v>838.75</v>
      </c>
      <c r="CM863" s="4">
        <v>859</v>
      </c>
      <c r="CN863" s="4">
        <f>IF(COUNTIF($BH$5:$BH863,"&gt;=2")&gt;1,CN862,BG863)</f>
        <v>4.8999999999999995</v>
      </c>
      <c r="CO863" s="4">
        <f>IF(COUNTIF($BH$5:$BH863,"&gt;=2")&gt;1,CO862,BH863)</f>
        <v>2.1</v>
      </c>
      <c r="CP863" s="4">
        <f>IF(COUNTIF($BH$5:$BH863,"&gt;=2")&gt;1,CP862,BI863)</f>
        <v>0</v>
      </c>
      <c r="CQ863" s="4">
        <f>IF(COUNTIF($BH$5:$BH863,"&gt;=2")&gt;1,CQ862,BJ863)</f>
        <v>0</v>
      </c>
      <c r="CR863" s="4">
        <f>IF(COUNTIF($BH$5:$BH863,"&gt;=2")&gt;1,CR862,BK863)</f>
        <v>0</v>
      </c>
      <c r="CS863" s="4">
        <f>IF(COUNTIF($BN$5:$BN863,"&gt;=2")&gt;1,CS862,BL863)</f>
        <v>7</v>
      </c>
      <c r="CT863" s="4">
        <f>IF(COUNTIF($BN$5:$BN863,"&gt;=2")&gt;1,CT862,BM863)</f>
        <v>4.8999999999999995</v>
      </c>
      <c r="CU863" s="4">
        <f>IF(COUNTIF($BN$5:$BN863,"&gt;=2")&gt;1,CU862,BN863)</f>
        <v>2.1</v>
      </c>
      <c r="CV863" s="4">
        <f>IF(COUNTIF($BN$5:$BN863,"&gt;=2")&gt;1,CV862,BO863)</f>
        <v>0</v>
      </c>
      <c r="CW863" s="4">
        <f>IF(COUNTIF($BN$5:$BN863,"&gt;=2")&gt;1,CW862,BP863)</f>
        <v>0</v>
      </c>
      <c r="CX863" s="4">
        <f>IF(COUNTIF($BT$5:$BT863,"&gt;=2")&gt;1,CX862,BQ863)</f>
        <v>0</v>
      </c>
      <c r="CY863" s="4">
        <f>IF(COUNTIF($BT$5:$BT863,"&gt;=2")&gt;1,CY862,BR863)</f>
        <v>26</v>
      </c>
      <c r="CZ863" s="4">
        <f>IF(COUNTIF($BT$5:$BT863,"&gt;=2")&gt;1,CZ862,BS863)</f>
        <v>11.999999999999996</v>
      </c>
      <c r="DA863" s="4">
        <f>IF(COUNTIF($BT$5:$BT863,"&gt;=2")&gt;1,DA862,BT863)</f>
        <v>2</v>
      </c>
      <c r="DB863" s="4">
        <f>IF(COUNTIF($BT$5:$BT863,"&gt;=2")&gt;1,DB862,BU863)</f>
        <v>0</v>
      </c>
      <c r="DC863" s="4">
        <f>IF(COUNTIF($BZ$5:$BZ863,"&gt;=2")&gt;1,DC862,BV863)</f>
        <v>0</v>
      </c>
      <c r="DD863" s="4">
        <f>IF(COUNTIF($BZ$5:$BZ863,"&gt;=2")&gt;1,DD862,BW863)</f>
        <v>0</v>
      </c>
      <c r="DE863" s="4">
        <f>IF(COUNTIF($BZ$5:$BZ863,"&gt;=2")&gt;1,DE862,BX863)</f>
        <v>320</v>
      </c>
      <c r="DF863" s="4">
        <f>IF(COUNTIF($BZ$5:$BZ863,"&gt;=2")&gt;1,DF862,BY863)</f>
        <v>77.999999999999986</v>
      </c>
      <c r="DG863" s="4">
        <f>IF(COUNTIF($BZ$5:$BZ863,"&gt;=2")&gt;1,DG862,BZ863)</f>
        <v>2</v>
      </c>
      <c r="DH863" s="4">
        <f t="shared" si="556"/>
        <v>0</v>
      </c>
      <c r="DI863" s="4">
        <f t="shared" si="557"/>
        <v>0</v>
      </c>
      <c r="DJ863" s="4">
        <f t="shared" si="558"/>
        <v>0</v>
      </c>
      <c r="DK863" s="4">
        <f t="shared" si="559"/>
        <v>388</v>
      </c>
      <c r="DL863" s="4">
        <f t="shared" si="560"/>
        <v>12.000000000000011</v>
      </c>
      <c r="DM863" s="4">
        <f t="shared" si="561"/>
        <v>7</v>
      </c>
      <c r="DN863" s="4">
        <f t="shared" si="562"/>
        <v>13.999999999999998</v>
      </c>
      <c r="DO863" s="4">
        <f t="shared" si="563"/>
        <v>40</v>
      </c>
      <c r="DP863" s="4">
        <f t="shared" si="564"/>
        <v>400</v>
      </c>
      <c r="DQ863" s="4">
        <f t="shared" si="565"/>
        <v>400</v>
      </c>
      <c r="DS863" s="4">
        <v>859</v>
      </c>
      <c r="DT863" s="4">
        <f>$CK863+INDEX(节奏总纲!D$4:D$163,基础状态预估!$C$2)</f>
        <v>883.00483399593907</v>
      </c>
      <c r="DU863" s="4">
        <f>$CK863+INDEX(节奏总纲!E$4:E$163,基础状态预估!$C$2)</f>
        <v>877.28268396026408</v>
      </c>
      <c r="DV863" s="4">
        <f>$CK863+INDEX(节奏总纲!F$4:F$163,基础状态预估!$C$2)</f>
        <v>870.39220630709644</v>
      </c>
      <c r="DW863" s="4">
        <f>$CK863+INDEX(节奏总纲!G$4:G$163,基础状态预估!$C$2)</f>
        <v>862.03246816526348</v>
      </c>
      <c r="DX863" s="4">
        <f>$CK863+INDEX(节奏总纲!H$4:H$163,基础状态预估!$C$2)</f>
        <v>851.69453894381218</v>
      </c>
      <c r="DY863" s="4">
        <f t="shared" si="566"/>
        <v>11.899999999999999</v>
      </c>
      <c r="DZ863" s="4">
        <f t="shared" si="567"/>
        <v>33</v>
      </c>
      <c r="EA863" s="4">
        <f t="shared" si="568"/>
        <v>334.1</v>
      </c>
      <c r="EB863" s="4">
        <f t="shared" si="569"/>
        <v>468</v>
      </c>
      <c r="EC863" s="4">
        <f t="shared" si="570"/>
        <v>14.000000000000011</v>
      </c>
    </row>
    <row r="864" spans="58:133" x14ac:dyDescent="0.15">
      <c r="BF864" s="4">
        <v>860</v>
      </c>
      <c r="BG864" s="4">
        <f t="shared" si="552"/>
        <v>602</v>
      </c>
      <c r="BH864" s="4">
        <f t="shared" si="553"/>
        <v>258</v>
      </c>
      <c r="BL864" s="4">
        <f t="shared" si="541"/>
        <v>427</v>
      </c>
      <c r="BM864" s="4">
        <f t="shared" si="542"/>
        <v>298.89999999999998</v>
      </c>
      <c r="BN864" s="4">
        <f t="shared" si="543"/>
        <v>128.1</v>
      </c>
      <c r="BR864" s="4">
        <f t="shared" si="544"/>
        <v>546.65</v>
      </c>
      <c r="BS864" s="4">
        <f t="shared" si="545"/>
        <v>252.29999999999995</v>
      </c>
      <c r="BT864" s="4">
        <f t="shared" si="546"/>
        <v>42.050000000000004</v>
      </c>
      <c r="BX864" s="4">
        <f t="shared" si="547"/>
        <v>640.80000000000007</v>
      </c>
      <c r="BY864" s="4">
        <f t="shared" si="548"/>
        <v>156.19499999999996</v>
      </c>
      <c r="BZ864" s="4">
        <f t="shared" si="549"/>
        <v>4.0049999999999999</v>
      </c>
      <c r="CD864" s="4">
        <f t="shared" si="550"/>
        <v>388.96999999999997</v>
      </c>
      <c r="CE864" s="4">
        <f t="shared" si="551"/>
        <v>12.03000000000001</v>
      </c>
      <c r="CF864" s="4">
        <f>IF(COUNTIF($BH$5:$BH864,"&gt;=2")&lt;=1,SUM($BG864:$BK864)*C$8,CF863)</f>
        <v>151200</v>
      </c>
      <c r="CG864" s="4">
        <f>IF(COUNTIF($BN$5:$BN864,"&gt;=2")&lt;=1,SUM($BL864:$BP864)*D$8,CG863)</f>
        <v>604799.99999999988</v>
      </c>
      <c r="CH864" s="4">
        <f>IF(COUNTIF($BT$5:$BT864,"&gt;=2")&lt;=1,SUM($BQ864:$BU864)*E$8,CH863)</f>
        <v>2592000</v>
      </c>
      <c r="CI864" s="4">
        <f>IF(COUNTIF($BZ$5:$BZ864,"&gt;=2")&lt;=1,SUM($BV864:$BZ864)*F$8,CI863)</f>
        <v>34560000</v>
      </c>
      <c r="CJ864" s="4">
        <f t="shared" si="554"/>
        <v>34646400</v>
      </c>
      <c r="CK864" s="4">
        <f t="shared" si="555"/>
        <v>839.75</v>
      </c>
      <c r="CM864" s="4">
        <v>860</v>
      </c>
      <c r="CN864" s="4">
        <f>IF(COUNTIF($BH$5:$BH864,"&gt;=2")&gt;1,CN863,BG864)</f>
        <v>4.8999999999999995</v>
      </c>
      <c r="CO864" s="4">
        <f>IF(COUNTIF($BH$5:$BH864,"&gt;=2")&gt;1,CO863,BH864)</f>
        <v>2.1</v>
      </c>
      <c r="CP864" s="4">
        <f>IF(COUNTIF($BH$5:$BH864,"&gt;=2")&gt;1,CP863,BI864)</f>
        <v>0</v>
      </c>
      <c r="CQ864" s="4">
        <f>IF(COUNTIF($BH$5:$BH864,"&gt;=2")&gt;1,CQ863,BJ864)</f>
        <v>0</v>
      </c>
      <c r="CR864" s="4">
        <f>IF(COUNTIF($BH$5:$BH864,"&gt;=2")&gt;1,CR863,BK864)</f>
        <v>0</v>
      </c>
      <c r="CS864" s="4">
        <f>IF(COUNTIF($BN$5:$BN864,"&gt;=2")&gt;1,CS863,BL864)</f>
        <v>7</v>
      </c>
      <c r="CT864" s="4">
        <f>IF(COUNTIF($BN$5:$BN864,"&gt;=2")&gt;1,CT863,BM864)</f>
        <v>4.8999999999999995</v>
      </c>
      <c r="CU864" s="4">
        <f>IF(COUNTIF($BN$5:$BN864,"&gt;=2")&gt;1,CU863,BN864)</f>
        <v>2.1</v>
      </c>
      <c r="CV864" s="4">
        <f>IF(COUNTIF($BN$5:$BN864,"&gt;=2")&gt;1,CV863,BO864)</f>
        <v>0</v>
      </c>
      <c r="CW864" s="4">
        <f>IF(COUNTIF($BN$5:$BN864,"&gt;=2")&gt;1,CW863,BP864)</f>
        <v>0</v>
      </c>
      <c r="CX864" s="4">
        <f>IF(COUNTIF($BT$5:$BT864,"&gt;=2")&gt;1,CX863,BQ864)</f>
        <v>0</v>
      </c>
      <c r="CY864" s="4">
        <f>IF(COUNTIF($BT$5:$BT864,"&gt;=2")&gt;1,CY863,BR864)</f>
        <v>26</v>
      </c>
      <c r="CZ864" s="4">
        <f>IF(COUNTIF($BT$5:$BT864,"&gt;=2")&gt;1,CZ863,BS864)</f>
        <v>11.999999999999996</v>
      </c>
      <c r="DA864" s="4">
        <f>IF(COUNTIF($BT$5:$BT864,"&gt;=2")&gt;1,DA863,BT864)</f>
        <v>2</v>
      </c>
      <c r="DB864" s="4">
        <f>IF(COUNTIF($BT$5:$BT864,"&gt;=2")&gt;1,DB863,BU864)</f>
        <v>0</v>
      </c>
      <c r="DC864" s="4">
        <f>IF(COUNTIF($BZ$5:$BZ864,"&gt;=2")&gt;1,DC863,BV864)</f>
        <v>0</v>
      </c>
      <c r="DD864" s="4">
        <f>IF(COUNTIF($BZ$5:$BZ864,"&gt;=2")&gt;1,DD863,BW864)</f>
        <v>0</v>
      </c>
      <c r="DE864" s="4">
        <f>IF(COUNTIF($BZ$5:$BZ864,"&gt;=2")&gt;1,DE863,BX864)</f>
        <v>320</v>
      </c>
      <c r="DF864" s="4">
        <f>IF(COUNTIF($BZ$5:$BZ864,"&gt;=2")&gt;1,DF863,BY864)</f>
        <v>77.999999999999986</v>
      </c>
      <c r="DG864" s="4">
        <f>IF(COUNTIF($BZ$5:$BZ864,"&gt;=2")&gt;1,DG863,BZ864)</f>
        <v>2</v>
      </c>
      <c r="DH864" s="4">
        <f t="shared" si="556"/>
        <v>0</v>
      </c>
      <c r="DI864" s="4">
        <f t="shared" si="557"/>
        <v>0</v>
      </c>
      <c r="DJ864" s="4">
        <f t="shared" si="558"/>
        <v>0</v>
      </c>
      <c r="DK864" s="4">
        <f t="shared" si="559"/>
        <v>388.96999999999997</v>
      </c>
      <c r="DL864" s="4">
        <f t="shared" si="560"/>
        <v>12.03000000000001</v>
      </c>
      <c r="DM864" s="4">
        <f t="shared" si="561"/>
        <v>7</v>
      </c>
      <c r="DN864" s="4">
        <f t="shared" si="562"/>
        <v>13.999999999999998</v>
      </c>
      <c r="DO864" s="4">
        <f t="shared" si="563"/>
        <v>40</v>
      </c>
      <c r="DP864" s="4">
        <f t="shared" si="564"/>
        <v>400</v>
      </c>
      <c r="DQ864" s="4">
        <f t="shared" si="565"/>
        <v>401</v>
      </c>
      <c r="DS864" s="4">
        <v>860</v>
      </c>
      <c r="DT864" s="4">
        <f>$CK864+INDEX(节奏总纲!D$4:D$163,基础状态预估!$C$2)</f>
        <v>884.00483399593907</v>
      </c>
      <c r="DU864" s="4">
        <f>$CK864+INDEX(节奏总纲!E$4:E$163,基础状态预估!$C$2)</f>
        <v>878.28268396026408</v>
      </c>
      <c r="DV864" s="4">
        <f>$CK864+INDEX(节奏总纲!F$4:F$163,基础状态预估!$C$2)</f>
        <v>871.39220630709644</v>
      </c>
      <c r="DW864" s="4">
        <f>$CK864+INDEX(节奏总纲!G$4:G$163,基础状态预估!$C$2)</f>
        <v>863.03246816526348</v>
      </c>
      <c r="DX864" s="4">
        <f>$CK864+INDEX(节奏总纲!H$4:H$163,基础状态预估!$C$2)</f>
        <v>852.69453894381218</v>
      </c>
      <c r="DY864" s="4">
        <f t="shared" si="566"/>
        <v>11.899999999999999</v>
      </c>
      <c r="DZ864" s="4">
        <f t="shared" si="567"/>
        <v>33</v>
      </c>
      <c r="EA864" s="4">
        <f t="shared" si="568"/>
        <v>334.1</v>
      </c>
      <c r="EB864" s="4">
        <f t="shared" si="569"/>
        <v>468.96999999999997</v>
      </c>
      <c r="EC864" s="4">
        <f t="shared" si="570"/>
        <v>14.03000000000001</v>
      </c>
    </row>
    <row r="865" spans="58:133" x14ac:dyDescent="0.15">
      <c r="BF865" s="4">
        <v>861</v>
      </c>
      <c r="BG865" s="4">
        <f t="shared" si="552"/>
        <v>602.69999999999993</v>
      </c>
      <c r="BH865" s="4">
        <f t="shared" si="553"/>
        <v>258.3</v>
      </c>
      <c r="BL865" s="4">
        <f t="shared" si="541"/>
        <v>427.5</v>
      </c>
      <c r="BM865" s="4">
        <f t="shared" si="542"/>
        <v>299.25</v>
      </c>
      <c r="BN865" s="4">
        <f t="shared" si="543"/>
        <v>128.25</v>
      </c>
      <c r="BR865" s="4">
        <f t="shared" si="544"/>
        <v>547.30000000000007</v>
      </c>
      <c r="BS865" s="4">
        <f t="shared" si="545"/>
        <v>252.59999999999994</v>
      </c>
      <c r="BT865" s="4">
        <f t="shared" si="546"/>
        <v>42.1</v>
      </c>
      <c r="BX865" s="4">
        <f t="shared" si="547"/>
        <v>641.6</v>
      </c>
      <c r="BY865" s="4">
        <f t="shared" si="548"/>
        <v>156.38999999999996</v>
      </c>
      <c r="BZ865" s="4">
        <f t="shared" si="549"/>
        <v>4.01</v>
      </c>
      <c r="CD865" s="4">
        <f t="shared" si="550"/>
        <v>389.94</v>
      </c>
      <c r="CE865" s="4">
        <f t="shared" si="551"/>
        <v>12.060000000000011</v>
      </c>
      <c r="CF865" s="4">
        <f>IF(COUNTIF($BH$5:$BH865,"&gt;=2")&lt;=1,SUM($BG865:$BK865)*C$8,CF864)</f>
        <v>151200</v>
      </c>
      <c r="CG865" s="4">
        <f>IF(COUNTIF($BN$5:$BN865,"&gt;=2")&lt;=1,SUM($BL865:$BP865)*D$8,CG864)</f>
        <v>604799.99999999988</v>
      </c>
      <c r="CH865" s="4">
        <f>IF(COUNTIF($BT$5:$BT865,"&gt;=2")&lt;=1,SUM($BQ865:$BU865)*E$8,CH864)</f>
        <v>2592000</v>
      </c>
      <c r="CI865" s="4">
        <f>IF(COUNTIF($BZ$5:$BZ865,"&gt;=2")&lt;=1,SUM($BV865:$BZ865)*F$8,CI864)</f>
        <v>34560000</v>
      </c>
      <c r="CJ865" s="4">
        <f t="shared" si="554"/>
        <v>34732800</v>
      </c>
      <c r="CK865" s="4">
        <f t="shared" si="555"/>
        <v>840.75</v>
      </c>
      <c r="CM865" s="4">
        <v>861</v>
      </c>
      <c r="CN865" s="4">
        <f>IF(COUNTIF($BH$5:$BH865,"&gt;=2")&gt;1,CN864,BG865)</f>
        <v>4.8999999999999995</v>
      </c>
      <c r="CO865" s="4">
        <f>IF(COUNTIF($BH$5:$BH865,"&gt;=2")&gt;1,CO864,BH865)</f>
        <v>2.1</v>
      </c>
      <c r="CP865" s="4">
        <f>IF(COUNTIF($BH$5:$BH865,"&gt;=2")&gt;1,CP864,BI865)</f>
        <v>0</v>
      </c>
      <c r="CQ865" s="4">
        <f>IF(COUNTIF($BH$5:$BH865,"&gt;=2")&gt;1,CQ864,BJ865)</f>
        <v>0</v>
      </c>
      <c r="CR865" s="4">
        <f>IF(COUNTIF($BH$5:$BH865,"&gt;=2")&gt;1,CR864,BK865)</f>
        <v>0</v>
      </c>
      <c r="CS865" s="4">
        <f>IF(COUNTIF($BN$5:$BN865,"&gt;=2")&gt;1,CS864,BL865)</f>
        <v>7</v>
      </c>
      <c r="CT865" s="4">
        <f>IF(COUNTIF($BN$5:$BN865,"&gt;=2")&gt;1,CT864,BM865)</f>
        <v>4.8999999999999995</v>
      </c>
      <c r="CU865" s="4">
        <f>IF(COUNTIF($BN$5:$BN865,"&gt;=2")&gt;1,CU864,BN865)</f>
        <v>2.1</v>
      </c>
      <c r="CV865" s="4">
        <f>IF(COUNTIF($BN$5:$BN865,"&gt;=2")&gt;1,CV864,BO865)</f>
        <v>0</v>
      </c>
      <c r="CW865" s="4">
        <f>IF(COUNTIF($BN$5:$BN865,"&gt;=2")&gt;1,CW864,BP865)</f>
        <v>0</v>
      </c>
      <c r="CX865" s="4">
        <f>IF(COUNTIF($BT$5:$BT865,"&gt;=2")&gt;1,CX864,BQ865)</f>
        <v>0</v>
      </c>
      <c r="CY865" s="4">
        <f>IF(COUNTIF($BT$5:$BT865,"&gt;=2")&gt;1,CY864,BR865)</f>
        <v>26</v>
      </c>
      <c r="CZ865" s="4">
        <f>IF(COUNTIF($BT$5:$BT865,"&gt;=2")&gt;1,CZ864,BS865)</f>
        <v>11.999999999999996</v>
      </c>
      <c r="DA865" s="4">
        <f>IF(COUNTIF($BT$5:$BT865,"&gt;=2")&gt;1,DA864,BT865)</f>
        <v>2</v>
      </c>
      <c r="DB865" s="4">
        <f>IF(COUNTIF($BT$5:$BT865,"&gt;=2")&gt;1,DB864,BU865)</f>
        <v>0</v>
      </c>
      <c r="DC865" s="4">
        <f>IF(COUNTIF($BZ$5:$BZ865,"&gt;=2")&gt;1,DC864,BV865)</f>
        <v>0</v>
      </c>
      <c r="DD865" s="4">
        <f>IF(COUNTIF($BZ$5:$BZ865,"&gt;=2")&gt;1,DD864,BW865)</f>
        <v>0</v>
      </c>
      <c r="DE865" s="4">
        <f>IF(COUNTIF($BZ$5:$BZ865,"&gt;=2")&gt;1,DE864,BX865)</f>
        <v>320</v>
      </c>
      <c r="DF865" s="4">
        <f>IF(COUNTIF($BZ$5:$BZ865,"&gt;=2")&gt;1,DF864,BY865)</f>
        <v>77.999999999999986</v>
      </c>
      <c r="DG865" s="4">
        <f>IF(COUNTIF($BZ$5:$BZ865,"&gt;=2")&gt;1,DG864,BZ865)</f>
        <v>2</v>
      </c>
      <c r="DH865" s="4">
        <f t="shared" si="556"/>
        <v>0</v>
      </c>
      <c r="DI865" s="4">
        <f t="shared" si="557"/>
        <v>0</v>
      </c>
      <c r="DJ865" s="4">
        <f t="shared" si="558"/>
        <v>0</v>
      </c>
      <c r="DK865" s="4">
        <f t="shared" si="559"/>
        <v>389.94</v>
      </c>
      <c r="DL865" s="4">
        <f t="shared" si="560"/>
        <v>12.060000000000011</v>
      </c>
      <c r="DM865" s="4">
        <f t="shared" si="561"/>
        <v>7</v>
      </c>
      <c r="DN865" s="4">
        <f t="shared" si="562"/>
        <v>13.999999999999998</v>
      </c>
      <c r="DO865" s="4">
        <f t="shared" si="563"/>
        <v>40</v>
      </c>
      <c r="DP865" s="4">
        <f t="shared" si="564"/>
        <v>400</v>
      </c>
      <c r="DQ865" s="4">
        <f t="shared" si="565"/>
        <v>402</v>
      </c>
      <c r="DS865" s="4">
        <v>861</v>
      </c>
      <c r="DT865" s="4">
        <f>$CK865+INDEX(节奏总纲!D$4:D$163,基础状态预估!$C$2)</f>
        <v>885.00483399593907</v>
      </c>
      <c r="DU865" s="4">
        <f>$CK865+INDEX(节奏总纲!E$4:E$163,基础状态预估!$C$2)</f>
        <v>879.28268396026408</v>
      </c>
      <c r="DV865" s="4">
        <f>$CK865+INDEX(节奏总纲!F$4:F$163,基础状态预估!$C$2)</f>
        <v>872.39220630709644</v>
      </c>
      <c r="DW865" s="4">
        <f>$CK865+INDEX(节奏总纲!G$4:G$163,基础状态预估!$C$2)</f>
        <v>864.03246816526348</v>
      </c>
      <c r="DX865" s="4">
        <f>$CK865+INDEX(节奏总纲!H$4:H$163,基础状态预估!$C$2)</f>
        <v>853.69453894381218</v>
      </c>
      <c r="DY865" s="4">
        <f t="shared" si="566"/>
        <v>11.899999999999999</v>
      </c>
      <c r="DZ865" s="4">
        <f t="shared" si="567"/>
        <v>33</v>
      </c>
      <c r="EA865" s="4">
        <f t="shared" si="568"/>
        <v>334.1</v>
      </c>
      <c r="EB865" s="4">
        <f t="shared" si="569"/>
        <v>469.94</v>
      </c>
      <c r="EC865" s="4">
        <f t="shared" si="570"/>
        <v>14.060000000000011</v>
      </c>
    </row>
    <row r="866" spans="58:133" x14ac:dyDescent="0.15">
      <c r="BF866" s="4">
        <v>862</v>
      </c>
      <c r="BG866" s="4">
        <f t="shared" si="552"/>
        <v>603.4</v>
      </c>
      <c r="BH866" s="4">
        <f t="shared" si="553"/>
        <v>258.59999999999997</v>
      </c>
      <c r="BL866" s="4">
        <f t="shared" si="541"/>
        <v>428</v>
      </c>
      <c r="BM866" s="4">
        <f t="shared" si="542"/>
        <v>299.59999999999997</v>
      </c>
      <c r="BN866" s="4">
        <f t="shared" si="543"/>
        <v>128.4</v>
      </c>
      <c r="BR866" s="4">
        <f t="shared" si="544"/>
        <v>547.95000000000005</v>
      </c>
      <c r="BS866" s="4">
        <f t="shared" si="545"/>
        <v>252.89999999999995</v>
      </c>
      <c r="BT866" s="4">
        <f t="shared" si="546"/>
        <v>42.150000000000006</v>
      </c>
      <c r="BX866" s="4">
        <f t="shared" si="547"/>
        <v>642.40000000000009</v>
      </c>
      <c r="BY866" s="4">
        <f t="shared" si="548"/>
        <v>156.58499999999995</v>
      </c>
      <c r="BZ866" s="4">
        <f t="shared" si="549"/>
        <v>4.0149999999999997</v>
      </c>
      <c r="CD866" s="4">
        <f t="shared" si="550"/>
        <v>390.90999999999997</v>
      </c>
      <c r="CE866" s="4">
        <f t="shared" si="551"/>
        <v>12.090000000000011</v>
      </c>
      <c r="CF866" s="4">
        <f>IF(COUNTIF($BH$5:$BH866,"&gt;=2")&lt;=1,SUM($BG866:$BK866)*C$8,CF865)</f>
        <v>151200</v>
      </c>
      <c r="CG866" s="4">
        <f>IF(COUNTIF($BN$5:$BN866,"&gt;=2")&lt;=1,SUM($BL866:$BP866)*D$8,CG865)</f>
        <v>604799.99999999988</v>
      </c>
      <c r="CH866" s="4">
        <f>IF(COUNTIF($BT$5:$BT866,"&gt;=2")&lt;=1,SUM($BQ866:$BU866)*E$8,CH865)</f>
        <v>2592000</v>
      </c>
      <c r="CI866" s="4">
        <f>IF(COUNTIF($BZ$5:$BZ866,"&gt;=2")&lt;=1,SUM($BV866:$BZ866)*F$8,CI865)</f>
        <v>34560000</v>
      </c>
      <c r="CJ866" s="4">
        <f t="shared" si="554"/>
        <v>34819200</v>
      </c>
      <c r="CK866" s="4">
        <f t="shared" si="555"/>
        <v>841.75</v>
      </c>
      <c r="CM866" s="4">
        <v>862</v>
      </c>
      <c r="CN866" s="4">
        <f>IF(COUNTIF($BH$5:$BH866,"&gt;=2")&gt;1,CN865,BG866)</f>
        <v>4.8999999999999995</v>
      </c>
      <c r="CO866" s="4">
        <f>IF(COUNTIF($BH$5:$BH866,"&gt;=2")&gt;1,CO865,BH866)</f>
        <v>2.1</v>
      </c>
      <c r="CP866" s="4">
        <f>IF(COUNTIF($BH$5:$BH866,"&gt;=2")&gt;1,CP865,BI866)</f>
        <v>0</v>
      </c>
      <c r="CQ866" s="4">
        <f>IF(COUNTIF($BH$5:$BH866,"&gt;=2")&gt;1,CQ865,BJ866)</f>
        <v>0</v>
      </c>
      <c r="CR866" s="4">
        <f>IF(COUNTIF($BH$5:$BH866,"&gt;=2")&gt;1,CR865,BK866)</f>
        <v>0</v>
      </c>
      <c r="CS866" s="4">
        <f>IF(COUNTIF($BN$5:$BN866,"&gt;=2")&gt;1,CS865,BL866)</f>
        <v>7</v>
      </c>
      <c r="CT866" s="4">
        <f>IF(COUNTIF($BN$5:$BN866,"&gt;=2")&gt;1,CT865,BM866)</f>
        <v>4.8999999999999995</v>
      </c>
      <c r="CU866" s="4">
        <f>IF(COUNTIF($BN$5:$BN866,"&gt;=2")&gt;1,CU865,BN866)</f>
        <v>2.1</v>
      </c>
      <c r="CV866" s="4">
        <f>IF(COUNTIF($BN$5:$BN866,"&gt;=2")&gt;1,CV865,BO866)</f>
        <v>0</v>
      </c>
      <c r="CW866" s="4">
        <f>IF(COUNTIF($BN$5:$BN866,"&gt;=2")&gt;1,CW865,BP866)</f>
        <v>0</v>
      </c>
      <c r="CX866" s="4">
        <f>IF(COUNTIF($BT$5:$BT866,"&gt;=2")&gt;1,CX865,BQ866)</f>
        <v>0</v>
      </c>
      <c r="CY866" s="4">
        <f>IF(COUNTIF($BT$5:$BT866,"&gt;=2")&gt;1,CY865,BR866)</f>
        <v>26</v>
      </c>
      <c r="CZ866" s="4">
        <f>IF(COUNTIF($BT$5:$BT866,"&gt;=2")&gt;1,CZ865,BS866)</f>
        <v>11.999999999999996</v>
      </c>
      <c r="DA866" s="4">
        <f>IF(COUNTIF($BT$5:$BT866,"&gt;=2")&gt;1,DA865,BT866)</f>
        <v>2</v>
      </c>
      <c r="DB866" s="4">
        <f>IF(COUNTIF($BT$5:$BT866,"&gt;=2")&gt;1,DB865,BU866)</f>
        <v>0</v>
      </c>
      <c r="DC866" s="4">
        <f>IF(COUNTIF($BZ$5:$BZ866,"&gt;=2")&gt;1,DC865,BV866)</f>
        <v>0</v>
      </c>
      <c r="DD866" s="4">
        <f>IF(COUNTIF($BZ$5:$BZ866,"&gt;=2")&gt;1,DD865,BW866)</f>
        <v>0</v>
      </c>
      <c r="DE866" s="4">
        <f>IF(COUNTIF($BZ$5:$BZ866,"&gt;=2")&gt;1,DE865,BX866)</f>
        <v>320</v>
      </c>
      <c r="DF866" s="4">
        <f>IF(COUNTIF($BZ$5:$BZ866,"&gt;=2")&gt;1,DF865,BY866)</f>
        <v>77.999999999999986</v>
      </c>
      <c r="DG866" s="4">
        <f>IF(COUNTIF($BZ$5:$BZ866,"&gt;=2")&gt;1,DG865,BZ866)</f>
        <v>2</v>
      </c>
      <c r="DH866" s="4">
        <f t="shared" si="556"/>
        <v>0</v>
      </c>
      <c r="DI866" s="4">
        <f t="shared" si="557"/>
        <v>0</v>
      </c>
      <c r="DJ866" s="4">
        <f t="shared" si="558"/>
        <v>0</v>
      </c>
      <c r="DK866" s="4">
        <f t="shared" si="559"/>
        <v>390.90999999999997</v>
      </c>
      <c r="DL866" s="4">
        <f t="shared" si="560"/>
        <v>12.090000000000011</v>
      </c>
      <c r="DM866" s="4">
        <f t="shared" si="561"/>
        <v>7</v>
      </c>
      <c r="DN866" s="4">
        <f t="shared" si="562"/>
        <v>13.999999999999998</v>
      </c>
      <c r="DO866" s="4">
        <f t="shared" si="563"/>
        <v>40</v>
      </c>
      <c r="DP866" s="4">
        <f t="shared" si="564"/>
        <v>400</v>
      </c>
      <c r="DQ866" s="4">
        <f t="shared" si="565"/>
        <v>403</v>
      </c>
      <c r="DS866" s="4">
        <v>862</v>
      </c>
      <c r="DT866" s="4">
        <f>$CK866+INDEX(节奏总纲!D$4:D$163,基础状态预估!$C$2)</f>
        <v>886.00483399593907</v>
      </c>
      <c r="DU866" s="4">
        <f>$CK866+INDEX(节奏总纲!E$4:E$163,基础状态预估!$C$2)</f>
        <v>880.28268396026408</v>
      </c>
      <c r="DV866" s="4">
        <f>$CK866+INDEX(节奏总纲!F$4:F$163,基础状态预估!$C$2)</f>
        <v>873.39220630709644</v>
      </c>
      <c r="DW866" s="4">
        <f>$CK866+INDEX(节奏总纲!G$4:G$163,基础状态预估!$C$2)</f>
        <v>865.03246816526348</v>
      </c>
      <c r="DX866" s="4">
        <f>$CK866+INDEX(节奏总纲!H$4:H$163,基础状态预估!$C$2)</f>
        <v>854.69453894381218</v>
      </c>
      <c r="DY866" s="4">
        <f t="shared" si="566"/>
        <v>11.899999999999999</v>
      </c>
      <c r="DZ866" s="4">
        <f t="shared" si="567"/>
        <v>33</v>
      </c>
      <c r="EA866" s="4">
        <f t="shared" si="568"/>
        <v>334.1</v>
      </c>
      <c r="EB866" s="4">
        <f t="shared" si="569"/>
        <v>470.90999999999997</v>
      </c>
      <c r="EC866" s="4">
        <f t="shared" si="570"/>
        <v>14.090000000000011</v>
      </c>
    </row>
    <row r="867" spans="58:133" x14ac:dyDescent="0.15">
      <c r="BF867" s="4">
        <v>863</v>
      </c>
      <c r="BG867" s="4">
        <f t="shared" si="552"/>
        <v>604.09999999999991</v>
      </c>
      <c r="BH867" s="4">
        <f t="shared" si="553"/>
        <v>258.89999999999998</v>
      </c>
      <c r="BL867" s="4">
        <f t="shared" si="541"/>
        <v>428.5</v>
      </c>
      <c r="BM867" s="4">
        <f t="shared" si="542"/>
        <v>299.95</v>
      </c>
      <c r="BN867" s="4">
        <f t="shared" si="543"/>
        <v>128.54999999999998</v>
      </c>
      <c r="BR867" s="4">
        <f t="shared" si="544"/>
        <v>548.6</v>
      </c>
      <c r="BS867" s="4">
        <f t="shared" si="545"/>
        <v>253.19999999999993</v>
      </c>
      <c r="BT867" s="4">
        <f t="shared" si="546"/>
        <v>42.2</v>
      </c>
      <c r="BX867" s="4">
        <f t="shared" si="547"/>
        <v>643.20000000000005</v>
      </c>
      <c r="BY867" s="4">
        <f t="shared" si="548"/>
        <v>156.77999999999997</v>
      </c>
      <c r="BZ867" s="4">
        <f t="shared" si="549"/>
        <v>4.0200000000000005</v>
      </c>
      <c r="CD867" s="4">
        <f t="shared" si="550"/>
        <v>391.88</v>
      </c>
      <c r="CE867" s="4">
        <f t="shared" si="551"/>
        <v>12.120000000000012</v>
      </c>
      <c r="CF867" s="4">
        <f>IF(COUNTIF($BH$5:$BH867,"&gt;=2")&lt;=1,SUM($BG867:$BK867)*C$8,CF866)</f>
        <v>151200</v>
      </c>
      <c r="CG867" s="4">
        <f>IF(COUNTIF($BN$5:$BN867,"&gt;=2")&lt;=1,SUM($BL867:$BP867)*D$8,CG866)</f>
        <v>604799.99999999988</v>
      </c>
      <c r="CH867" s="4">
        <f>IF(COUNTIF($BT$5:$BT867,"&gt;=2")&lt;=1,SUM($BQ867:$BU867)*E$8,CH866)</f>
        <v>2592000</v>
      </c>
      <c r="CI867" s="4">
        <f>IF(COUNTIF($BZ$5:$BZ867,"&gt;=2")&lt;=1,SUM($BV867:$BZ867)*F$8,CI866)</f>
        <v>34560000</v>
      </c>
      <c r="CJ867" s="4">
        <f t="shared" si="554"/>
        <v>34905600</v>
      </c>
      <c r="CK867" s="4">
        <f t="shared" si="555"/>
        <v>842.75</v>
      </c>
      <c r="CM867" s="4">
        <v>863</v>
      </c>
      <c r="CN867" s="4">
        <f>IF(COUNTIF($BH$5:$BH867,"&gt;=2")&gt;1,CN866,BG867)</f>
        <v>4.8999999999999995</v>
      </c>
      <c r="CO867" s="4">
        <f>IF(COUNTIF($BH$5:$BH867,"&gt;=2")&gt;1,CO866,BH867)</f>
        <v>2.1</v>
      </c>
      <c r="CP867" s="4">
        <f>IF(COUNTIF($BH$5:$BH867,"&gt;=2")&gt;1,CP866,BI867)</f>
        <v>0</v>
      </c>
      <c r="CQ867" s="4">
        <f>IF(COUNTIF($BH$5:$BH867,"&gt;=2")&gt;1,CQ866,BJ867)</f>
        <v>0</v>
      </c>
      <c r="CR867" s="4">
        <f>IF(COUNTIF($BH$5:$BH867,"&gt;=2")&gt;1,CR866,BK867)</f>
        <v>0</v>
      </c>
      <c r="CS867" s="4">
        <f>IF(COUNTIF($BN$5:$BN867,"&gt;=2")&gt;1,CS866,BL867)</f>
        <v>7</v>
      </c>
      <c r="CT867" s="4">
        <f>IF(COUNTIF($BN$5:$BN867,"&gt;=2")&gt;1,CT866,BM867)</f>
        <v>4.8999999999999995</v>
      </c>
      <c r="CU867" s="4">
        <f>IF(COUNTIF($BN$5:$BN867,"&gt;=2")&gt;1,CU866,BN867)</f>
        <v>2.1</v>
      </c>
      <c r="CV867" s="4">
        <f>IF(COUNTIF($BN$5:$BN867,"&gt;=2")&gt;1,CV866,BO867)</f>
        <v>0</v>
      </c>
      <c r="CW867" s="4">
        <f>IF(COUNTIF($BN$5:$BN867,"&gt;=2")&gt;1,CW866,BP867)</f>
        <v>0</v>
      </c>
      <c r="CX867" s="4">
        <f>IF(COUNTIF($BT$5:$BT867,"&gt;=2")&gt;1,CX866,BQ867)</f>
        <v>0</v>
      </c>
      <c r="CY867" s="4">
        <f>IF(COUNTIF($BT$5:$BT867,"&gt;=2")&gt;1,CY866,BR867)</f>
        <v>26</v>
      </c>
      <c r="CZ867" s="4">
        <f>IF(COUNTIF($BT$5:$BT867,"&gt;=2")&gt;1,CZ866,BS867)</f>
        <v>11.999999999999996</v>
      </c>
      <c r="DA867" s="4">
        <f>IF(COUNTIF($BT$5:$BT867,"&gt;=2")&gt;1,DA866,BT867)</f>
        <v>2</v>
      </c>
      <c r="DB867" s="4">
        <f>IF(COUNTIF($BT$5:$BT867,"&gt;=2")&gt;1,DB866,BU867)</f>
        <v>0</v>
      </c>
      <c r="DC867" s="4">
        <f>IF(COUNTIF($BZ$5:$BZ867,"&gt;=2")&gt;1,DC866,BV867)</f>
        <v>0</v>
      </c>
      <c r="DD867" s="4">
        <f>IF(COUNTIF($BZ$5:$BZ867,"&gt;=2")&gt;1,DD866,BW867)</f>
        <v>0</v>
      </c>
      <c r="DE867" s="4">
        <f>IF(COUNTIF($BZ$5:$BZ867,"&gt;=2")&gt;1,DE866,BX867)</f>
        <v>320</v>
      </c>
      <c r="DF867" s="4">
        <f>IF(COUNTIF($BZ$5:$BZ867,"&gt;=2")&gt;1,DF866,BY867)</f>
        <v>77.999999999999986</v>
      </c>
      <c r="DG867" s="4">
        <f>IF(COUNTIF($BZ$5:$BZ867,"&gt;=2")&gt;1,DG866,BZ867)</f>
        <v>2</v>
      </c>
      <c r="DH867" s="4">
        <f t="shared" si="556"/>
        <v>0</v>
      </c>
      <c r="DI867" s="4">
        <f t="shared" si="557"/>
        <v>0</v>
      </c>
      <c r="DJ867" s="4">
        <f t="shared" si="558"/>
        <v>0</v>
      </c>
      <c r="DK867" s="4">
        <f t="shared" si="559"/>
        <v>391.88</v>
      </c>
      <c r="DL867" s="4">
        <f t="shared" si="560"/>
        <v>12.120000000000012</v>
      </c>
      <c r="DM867" s="4">
        <f t="shared" si="561"/>
        <v>7</v>
      </c>
      <c r="DN867" s="4">
        <f t="shared" si="562"/>
        <v>13.999999999999998</v>
      </c>
      <c r="DO867" s="4">
        <f t="shared" si="563"/>
        <v>40</v>
      </c>
      <c r="DP867" s="4">
        <f t="shared" si="564"/>
        <v>400</v>
      </c>
      <c r="DQ867" s="4">
        <f t="shared" si="565"/>
        <v>404</v>
      </c>
      <c r="DS867" s="4">
        <v>863</v>
      </c>
      <c r="DT867" s="4">
        <f>$CK867+INDEX(节奏总纲!D$4:D$163,基础状态预估!$C$2)</f>
        <v>887.00483399593907</v>
      </c>
      <c r="DU867" s="4">
        <f>$CK867+INDEX(节奏总纲!E$4:E$163,基础状态预估!$C$2)</f>
        <v>881.28268396026408</v>
      </c>
      <c r="DV867" s="4">
        <f>$CK867+INDEX(节奏总纲!F$4:F$163,基础状态预估!$C$2)</f>
        <v>874.39220630709644</v>
      </c>
      <c r="DW867" s="4">
        <f>$CK867+INDEX(节奏总纲!G$4:G$163,基础状态预估!$C$2)</f>
        <v>866.03246816526348</v>
      </c>
      <c r="DX867" s="4">
        <f>$CK867+INDEX(节奏总纲!H$4:H$163,基础状态预估!$C$2)</f>
        <v>855.69453894381218</v>
      </c>
      <c r="DY867" s="4">
        <f t="shared" si="566"/>
        <v>11.899999999999999</v>
      </c>
      <c r="DZ867" s="4">
        <f t="shared" si="567"/>
        <v>33</v>
      </c>
      <c r="EA867" s="4">
        <f t="shared" si="568"/>
        <v>334.1</v>
      </c>
      <c r="EB867" s="4">
        <f t="shared" si="569"/>
        <v>471.88</v>
      </c>
      <c r="EC867" s="4">
        <f t="shared" si="570"/>
        <v>14.120000000000012</v>
      </c>
    </row>
    <row r="868" spans="58:133" x14ac:dyDescent="0.15">
      <c r="BF868" s="4">
        <v>864</v>
      </c>
      <c r="BG868" s="4">
        <f t="shared" si="552"/>
        <v>604.79999999999995</v>
      </c>
      <c r="BH868" s="4">
        <f t="shared" si="553"/>
        <v>259.2</v>
      </c>
      <c r="BL868" s="4">
        <f t="shared" si="541"/>
        <v>429</v>
      </c>
      <c r="BM868" s="4">
        <f t="shared" si="542"/>
        <v>300.29999999999995</v>
      </c>
      <c r="BN868" s="4">
        <f t="shared" si="543"/>
        <v>128.69999999999999</v>
      </c>
      <c r="BR868" s="4">
        <f t="shared" si="544"/>
        <v>549.25</v>
      </c>
      <c r="BS868" s="4">
        <f t="shared" si="545"/>
        <v>253.49999999999994</v>
      </c>
      <c r="BT868" s="4">
        <f t="shared" si="546"/>
        <v>42.25</v>
      </c>
      <c r="BX868" s="4">
        <f t="shared" si="547"/>
        <v>644</v>
      </c>
      <c r="BY868" s="4">
        <f t="shared" si="548"/>
        <v>156.97499999999997</v>
      </c>
      <c r="BZ868" s="4">
        <f t="shared" si="549"/>
        <v>4.0250000000000004</v>
      </c>
      <c r="CD868" s="4">
        <f t="shared" si="550"/>
        <v>392.84999999999997</v>
      </c>
      <c r="CE868" s="4">
        <f t="shared" si="551"/>
        <v>12.150000000000011</v>
      </c>
      <c r="CF868" s="4">
        <f>IF(COUNTIF($BH$5:$BH868,"&gt;=2")&lt;=1,SUM($BG868:$BK868)*C$8,CF867)</f>
        <v>151200</v>
      </c>
      <c r="CG868" s="4">
        <f>IF(COUNTIF($BN$5:$BN868,"&gt;=2")&lt;=1,SUM($BL868:$BP868)*D$8,CG867)</f>
        <v>604799.99999999988</v>
      </c>
      <c r="CH868" s="4">
        <f>IF(COUNTIF($BT$5:$BT868,"&gt;=2")&lt;=1,SUM($BQ868:$BU868)*E$8,CH867)</f>
        <v>2592000</v>
      </c>
      <c r="CI868" s="4">
        <f>IF(COUNTIF($BZ$5:$BZ868,"&gt;=2")&lt;=1,SUM($BV868:$BZ868)*F$8,CI867)</f>
        <v>34560000</v>
      </c>
      <c r="CJ868" s="4">
        <f t="shared" si="554"/>
        <v>34992000</v>
      </c>
      <c r="CK868" s="4">
        <f t="shared" si="555"/>
        <v>843.75</v>
      </c>
      <c r="CM868" s="4">
        <v>864</v>
      </c>
      <c r="CN868" s="4">
        <f>IF(COUNTIF($BH$5:$BH868,"&gt;=2")&gt;1,CN867,BG868)</f>
        <v>4.8999999999999995</v>
      </c>
      <c r="CO868" s="4">
        <f>IF(COUNTIF($BH$5:$BH868,"&gt;=2")&gt;1,CO867,BH868)</f>
        <v>2.1</v>
      </c>
      <c r="CP868" s="4">
        <f>IF(COUNTIF($BH$5:$BH868,"&gt;=2")&gt;1,CP867,BI868)</f>
        <v>0</v>
      </c>
      <c r="CQ868" s="4">
        <f>IF(COUNTIF($BH$5:$BH868,"&gt;=2")&gt;1,CQ867,BJ868)</f>
        <v>0</v>
      </c>
      <c r="CR868" s="4">
        <f>IF(COUNTIF($BH$5:$BH868,"&gt;=2")&gt;1,CR867,BK868)</f>
        <v>0</v>
      </c>
      <c r="CS868" s="4">
        <f>IF(COUNTIF($BN$5:$BN868,"&gt;=2")&gt;1,CS867,BL868)</f>
        <v>7</v>
      </c>
      <c r="CT868" s="4">
        <f>IF(COUNTIF($BN$5:$BN868,"&gt;=2")&gt;1,CT867,BM868)</f>
        <v>4.8999999999999995</v>
      </c>
      <c r="CU868" s="4">
        <f>IF(COUNTIF($BN$5:$BN868,"&gt;=2")&gt;1,CU867,BN868)</f>
        <v>2.1</v>
      </c>
      <c r="CV868" s="4">
        <f>IF(COUNTIF($BN$5:$BN868,"&gt;=2")&gt;1,CV867,BO868)</f>
        <v>0</v>
      </c>
      <c r="CW868" s="4">
        <f>IF(COUNTIF($BN$5:$BN868,"&gt;=2")&gt;1,CW867,BP868)</f>
        <v>0</v>
      </c>
      <c r="CX868" s="4">
        <f>IF(COUNTIF($BT$5:$BT868,"&gt;=2")&gt;1,CX867,BQ868)</f>
        <v>0</v>
      </c>
      <c r="CY868" s="4">
        <f>IF(COUNTIF($BT$5:$BT868,"&gt;=2")&gt;1,CY867,BR868)</f>
        <v>26</v>
      </c>
      <c r="CZ868" s="4">
        <f>IF(COUNTIF($BT$5:$BT868,"&gt;=2")&gt;1,CZ867,BS868)</f>
        <v>11.999999999999996</v>
      </c>
      <c r="DA868" s="4">
        <f>IF(COUNTIF($BT$5:$BT868,"&gt;=2")&gt;1,DA867,BT868)</f>
        <v>2</v>
      </c>
      <c r="DB868" s="4">
        <f>IF(COUNTIF($BT$5:$BT868,"&gt;=2")&gt;1,DB867,BU868)</f>
        <v>0</v>
      </c>
      <c r="DC868" s="4">
        <f>IF(COUNTIF($BZ$5:$BZ868,"&gt;=2")&gt;1,DC867,BV868)</f>
        <v>0</v>
      </c>
      <c r="DD868" s="4">
        <f>IF(COUNTIF($BZ$5:$BZ868,"&gt;=2")&gt;1,DD867,BW868)</f>
        <v>0</v>
      </c>
      <c r="DE868" s="4">
        <f>IF(COUNTIF($BZ$5:$BZ868,"&gt;=2")&gt;1,DE867,BX868)</f>
        <v>320</v>
      </c>
      <c r="DF868" s="4">
        <f>IF(COUNTIF($BZ$5:$BZ868,"&gt;=2")&gt;1,DF867,BY868)</f>
        <v>77.999999999999986</v>
      </c>
      <c r="DG868" s="4">
        <f>IF(COUNTIF($BZ$5:$BZ868,"&gt;=2")&gt;1,DG867,BZ868)</f>
        <v>2</v>
      </c>
      <c r="DH868" s="4">
        <f t="shared" si="556"/>
        <v>0</v>
      </c>
      <c r="DI868" s="4">
        <f t="shared" si="557"/>
        <v>0</v>
      </c>
      <c r="DJ868" s="4">
        <f t="shared" si="558"/>
        <v>0</v>
      </c>
      <c r="DK868" s="4">
        <f t="shared" si="559"/>
        <v>392.84999999999997</v>
      </c>
      <c r="DL868" s="4">
        <f t="shared" si="560"/>
        <v>12.150000000000011</v>
      </c>
      <c r="DM868" s="4">
        <f t="shared" si="561"/>
        <v>7</v>
      </c>
      <c r="DN868" s="4">
        <f t="shared" si="562"/>
        <v>13.999999999999998</v>
      </c>
      <c r="DO868" s="4">
        <f t="shared" si="563"/>
        <v>40</v>
      </c>
      <c r="DP868" s="4">
        <f t="shared" si="564"/>
        <v>400</v>
      </c>
      <c r="DQ868" s="4">
        <f t="shared" si="565"/>
        <v>405</v>
      </c>
      <c r="DS868" s="4">
        <v>864</v>
      </c>
      <c r="DT868" s="4">
        <f>$CK868+INDEX(节奏总纲!D$4:D$163,基础状态预估!$C$2)</f>
        <v>888.00483399593907</v>
      </c>
      <c r="DU868" s="4">
        <f>$CK868+INDEX(节奏总纲!E$4:E$163,基础状态预估!$C$2)</f>
        <v>882.28268396026408</v>
      </c>
      <c r="DV868" s="4">
        <f>$CK868+INDEX(节奏总纲!F$4:F$163,基础状态预估!$C$2)</f>
        <v>875.39220630709644</v>
      </c>
      <c r="DW868" s="4">
        <f>$CK868+INDEX(节奏总纲!G$4:G$163,基础状态预估!$C$2)</f>
        <v>867.03246816526348</v>
      </c>
      <c r="DX868" s="4">
        <f>$CK868+INDEX(节奏总纲!H$4:H$163,基础状态预估!$C$2)</f>
        <v>856.69453894381218</v>
      </c>
      <c r="DY868" s="4">
        <f t="shared" si="566"/>
        <v>11.899999999999999</v>
      </c>
      <c r="DZ868" s="4">
        <f t="shared" si="567"/>
        <v>33</v>
      </c>
      <c r="EA868" s="4">
        <f t="shared" si="568"/>
        <v>334.1</v>
      </c>
      <c r="EB868" s="4">
        <f t="shared" si="569"/>
        <v>472.84999999999997</v>
      </c>
      <c r="EC868" s="4">
        <f t="shared" si="570"/>
        <v>14.150000000000011</v>
      </c>
    </row>
    <row r="869" spans="58:133" x14ac:dyDescent="0.15">
      <c r="BF869" s="4">
        <v>865</v>
      </c>
      <c r="BG869" s="4">
        <f t="shared" si="552"/>
        <v>605.5</v>
      </c>
      <c r="BH869" s="4">
        <f t="shared" si="553"/>
        <v>259.5</v>
      </c>
      <c r="BL869" s="4">
        <f t="shared" si="541"/>
        <v>429.5</v>
      </c>
      <c r="BM869" s="4">
        <f t="shared" si="542"/>
        <v>300.64999999999998</v>
      </c>
      <c r="BN869" s="4">
        <f t="shared" si="543"/>
        <v>128.85</v>
      </c>
      <c r="BR869" s="4">
        <f t="shared" si="544"/>
        <v>549.9</v>
      </c>
      <c r="BS869" s="4">
        <f t="shared" si="545"/>
        <v>253.79999999999995</v>
      </c>
      <c r="BT869" s="4">
        <f t="shared" si="546"/>
        <v>42.300000000000004</v>
      </c>
      <c r="BX869" s="4">
        <f t="shared" si="547"/>
        <v>644.80000000000007</v>
      </c>
      <c r="BY869" s="4">
        <f t="shared" si="548"/>
        <v>157.16999999999996</v>
      </c>
      <c r="BZ869" s="4">
        <f t="shared" si="549"/>
        <v>4.03</v>
      </c>
      <c r="CD869" s="4">
        <f t="shared" si="550"/>
        <v>393.82</v>
      </c>
      <c r="CE869" s="4">
        <f t="shared" si="551"/>
        <v>12.18000000000001</v>
      </c>
      <c r="CF869" s="4">
        <f>IF(COUNTIF($BH$5:$BH869,"&gt;=2")&lt;=1,SUM($BG869:$BK869)*C$8,CF868)</f>
        <v>151200</v>
      </c>
      <c r="CG869" s="4">
        <f>IF(COUNTIF($BN$5:$BN869,"&gt;=2")&lt;=1,SUM($BL869:$BP869)*D$8,CG868)</f>
        <v>604799.99999999988</v>
      </c>
      <c r="CH869" s="4">
        <f>IF(COUNTIF($BT$5:$BT869,"&gt;=2")&lt;=1,SUM($BQ869:$BU869)*E$8,CH868)</f>
        <v>2592000</v>
      </c>
      <c r="CI869" s="4">
        <f>IF(COUNTIF($BZ$5:$BZ869,"&gt;=2")&lt;=1,SUM($BV869:$BZ869)*F$8,CI868)</f>
        <v>34560000</v>
      </c>
      <c r="CJ869" s="4">
        <f t="shared" si="554"/>
        <v>35078400</v>
      </c>
      <c r="CK869" s="4">
        <f t="shared" si="555"/>
        <v>844.75</v>
      </c>
      <c r="CM869" s="4">
        <v>865</v>
      </c>
      <c r="CN869" s="4">
        <f>IF(COUNTIF($BH$5:$BH869,"&gt;=2")&gt;1,CN868,BG869)</f>
        <v>4.8999999999999995</v>
      </c>
      <c r="CO869" s="4">
        <f>IF(COUNTIF($BH$5:$BH869,"&gt;=2")&gt;1,CO868,BH869)</f>
        <v>2.1</v>
      </c>
      <c r="CP869" s="4">
        <f>IF(COUNTIF($BH$5:$BH869,"&gt;=2")&gt;1,CP868,BI869)</f>
        <v>0</v>
      </c>
      <c r="CQ869" s="4">
        <f>IF(COUNTIF($BH$5:$BH869,"&gt;=2")&gt;1,CQ868,BJ869)</f>
        <v>0</v>
      </c>
      <c r="CR869" s="4">
        <f>IF(COUNTIF($BH$5:$BH869,"&gt;=2")&gt;1,CR868,BK869)</f>
        <v>0</v>
      </c>
      <c r="CS869" s="4">
        <f>IF(COUNTIF($BN$5:$BN869,"&gt;=2")&gt;1,CS868,BL869)</f>
        <v>7</v>
      </c>
      <c r="CT869" s="4">
        <f>IF(COUNTIF($BN$5:$BN869,"&gt;=2")&gt;1,CT868,BM869)</f>
        <v>4.8999999999999995</v>
      </c>
      <c r="CU869" s="4">
        <f>IF(COUNTIF($BN$5:$BN869,"&gt;=2")&gt;1,CU868,BN869)</f>
        <v>2.1</v>
      </c>
      <c r="CV869" s="4">
        <f>IF(COUNTIF($BN$5:$BN869,"&gt;=2")&gt;1,CV868,BO869)</f>
        <v>0</v>
      </c>
      <c r="CW869" s="4">
        <f>IF(COUNTIF($BN$5:$BN869,"&gt;=2")&gt;1,CW868,BP869)</f>
        <v>0</v>
      </c>
      <c r="CX869" s="4">
        <f>IF(COUNTIF($BT$5:$BT869,"&gt;=2")&gt;1,CX868,BQ869)</f>
        <v>0</v>
      </c>
      <c r="CY869" s="4">
        <f>IF(COUNTIF($BT$5:$BT869,"&gt;=2")&gt;1,CY868,BR869)</f>
        <v>26</v>
      </c>
      <c r="CZ869" s="4">
        <f>IF(COUNTIF($BT$5:$BT869,"&gt;=2")&gt;1,CZ868,BS869)</f>
        <v>11.999999999999996</v>
      </c>
      <c r="DA869" s="4">
        <f>IF(COUNTIF($BT$5:$BT869,"&gt;=2")&gt;1,DA868,BT869)</f>
        <v>2</v>
      </c>
      <c r="DB869" s="4">
        <f>IF(COUNTIF($BT$5:$BT869,"&gt;=2")&gt;1,DB868,BU869)</f>
        <v>0</v>
      </c>
      <c r="DC869" s="4">
        <f>IF(COUNTIF($BZ$5:$BZ869,"&gt;=2")&gt;1,DC868,BV869)</f>
        <v>0</v>
      </c>
      <c r="DD869" s="4">
        <f>IF(COUNTIF($BZ$5:$BZ869,"&gt;=2")&gt;1,DD868,BW869)</f>
        <v>0</v>
      </c>
      <c r="DE869" s="4">
        <f>IF(COUNTIF($BZ$5:$BZ869,"&gt;=2")&gt;1,DE868,BX869)</f>
        <v>320</v>
      </c>
      <c r="DF869" s="4">
        <f>IF(COUNTIF($BZ$5:$BZ869,"&gt;=2")&gt;1,DF868,BY869)</f>
        <v>77.999999999999986</v>
      </c>
      <c r="DG869" s="4">
        <f>IF(COUNTIF($BZ$5:$BZ869,"&gt;=2")&gt;1,DG868,BZ869)</f>
        <v>2</v>
      </c>
      <c r="DH869" s="4">
        <f t="shared" si="556"/>
        <v>0</v>
      </c>
      <c r="DI869" s="4">
        <f t="shared" si="557"/>
        <v>0</v>
      </c>
      <c r="DJ869" s="4">
        <f t="shared" si="558"/>
        <v>0</v>
      </c>
      <c r="DK869" s="4">
        <f t="shared" si="559"/>
        <v>393.82</v>
      </c>
      <c r="DL869" s="4">
        <f t="shared" si="560"/>
        <v>12.18000000000001</v>
      </c>
      <c r="DM869" s="4">
        <f t="shared" si="561"/>
        <v>7</v>
      </c>
      <c r="DN869" s="4">
        <f t="shared" si="562"/>
        <v>13.999999999999998</v>
      </c>
      <c r="DO869" s="4">
        <f t="shared" si="563"/>
        <v>40</v>
      </c>
      <c r="DP869" s="4">
        <f t="shared" si="564"/>
        <v>400</v>
      </c>
      <c r="DQ869" s="4">
        <f t="shared" si="565"/>
        <v>406</v>
      </c>
      <c r="DS869" s="4">
        <v>865</v>
      </c>
      <c r="DT869" s="4">
        <f>$CK869+INDEX(节奏总纲!D$4:D$163,基础状态预估!$C$2)</f>
        <v>889.00483399593907</v>
      </c>
      <c r="DU869" s="4">
        <f>$CK869+INDEX(节奏总纲!E$4:E$163,基础状态预估!$C$2)</f>
        <v>883.28268396026408</v>
      </c>
      <c r="DV869" s="4">
        <f>$CK869+INDEX(节奏总纲!F$4:F$163,基础状态预估!$C$2)</f>
        <v>876.39220630709644</v>
      </c>
      <c r="DW869" s="4">
        <f>$CK869+INDEX(节奏总纲!G$4:G$163,基础状态预估!$C$2)</f>
        <v>868.03246816526348</v>
      </c>
      <c r="DX869" s="4">
        <f>$CK869+INDEX(节奏总纲!H$4:H$163,基础状态预估!$C$2)</f>
        <v>857.69453894381218</v>
      </c>
      <c r="DY869" s="4">
        <f t="shared" si="566"/>
        <v>11.899999999999999</v>
      </c>
      <c r="DZ869" s="4">
        <f t="shared" si="567"/>
        <v>33</v>
      </c>
      <c r="EA869" s="4">
        <f t="shared" si="568"/>
        <v>334.1</v>
      </c>
      <c r="EB869" s="4">
        <f t="shared" si="569"/>
        <v>473.82</v>
      </c>
      <c r="EC869" s="4">
        <f t="shared" si="570"/>
        <v>14.18000000000001</v>
      </c>
    </row>
    <row r="870" spans="58:133" x14ac:dyDescent="0.15">
      <c r="BF870" s="4">
        <v>866</v>
      </c>
      <c r="BG870" s="4">
        <f t="shared" si="552"/>
        <v>606.19999999999993</v>
      </c>
      <c r="BH870" s="4">
        <f t="shared" si="553"/>
        <v>259.8</v>
      </c>
      <c r="BL870" s="4">
        <f t="shared" si="541"/>
        <v>430</v>
      </c>
      <c r="BM870" s="4">
        <f t="shared" si="542"/>
        <v>301</v>
      </c>
      <c r="BN870" s="4">
        <f t="shared" si="543"/>
        <v>129</v>
      </c>
      <c r="BR870" s="4">
        <f t="shared" si="544"/>
        <v>550.55000000000007</v>
      </c>
      <c r="BS870" s="4">
        <f t="shared" si="545"/>
        <v>254.09999999999994</v>
      </c>
      <c r="BT870" s="4">
        <f t="shared" si="546"/>
        <v>42.35</v>
      </c>
      <c r="BX870" s="4">
        <f t="shared" si="547"/>
        <v>645.6</v>
      </c>
      <c r="BY870" s="4">
        <f t="shared" si="548"/>
        <v>157.36499999999995</v>
      </c>
      <c r="BZ870" s="4">
        <f t="shared" si="549"/>
        <v>4.0350000000000001</v>
      </c>
      <c r="CD870" s="4">
        <f t="shared" si="550"/>
        <v>394.78999999999996</v>
      </c>
      <c r="CE870" s="4">
        <f t="shared" si="551"/>
        <v>12.210000000000012</v>
      </c>
      <c r="CF870" s="4">
        <f>IF(COUNTIF($BH$5:$BH870,"&gt;=2")&lt;=1,SUM($BG870:$BK870)*C$8,CF869)</f>
        <v>151200</v>
      </c>
      <c r="CG870" s="4">
        <f>IF(COUNTIF($BN$5:$BN870,"&gt;=2")&lt;=1,SUM($BL870:$BP870)*D$8,CG869)</f>
        <v>604799.99999999988</v>
      </c>
      <c r="CH870" s="4">
        <f>IF(COUNTIF($BT$5:$BT870,"&gt;=2")&lt;=1,SUM($BQ870:$BU870)*E$8,CH869)</f>
        <v>2592000</v>
      </c>
      <c r="CI870" s="4">
        <f>IF(COUNTIF($BZ$5:$BZ870,"&gt;=2")&lt;=1,SUM($BV870:$BZ870)*F$8,CI869)</f>
        <v>34560000</v>
      </c>
      <c r="CJ870" s="4">
        <f t="shared" si="554"/>
        <v>35164800</v>
      </c>
      <c r="CK870" s="4">
        <f t="shared" si="555"/>
        <v>845.75</v>
      </c>
      <c r="CM870" s="4">
        <v>866</v>
      </c>
      <c r="CN870" s="4">
        <f>IF(COUNTIF($BH$5:$BH870,"&gt;=2")&gt;1,CN869,BG870)</f>
        <v>4.8999999999999995</v>
      </c>
      <c r="CO870" s="4">
        <f>IF(COUNTIF($BH$5:$BH870,"&gt;=2")&gt;1,CO869,BH870)</f>
        <v>2.1</v>
      </c>
      <c r="CP870" s="4">
        <f>IF(COUNTIF($BH$5:$BH870,"&gt;=2")&gt;1,CP869,BI870)</f>
        <v>0</v>
      </c>
      <c r="CQ870" s="4">
        <f>IF(COUNTIF($BH$5:$BH870,"&gt;=2")&gt;1,CQ869,BJ870)</f>
        <v>0</v>
      </c>
      <c r="CR870" s="4">
        <f>IF(COUNTIF($BH$5:$BH870,"&gt;=2")&gt;1,CR869,BK870)</f>
        <v>0</v>
      </c>
      <c r="CS870" s="4">
        <f>IF(COUNTIF($BN$5:$BN870,"&gt;=2")&gt;1,CS869,BL870)</f>
        <v>7</v>
      </c>
      <c r="CT870" s="4">
        <f>IF(COUNTIF($BN$5:$BN870,"&gt;=2")&gt;1,CT869,BM870)</f>
        <v>4.8999999999999995</v>
      </c>
      <c r="CU870" s="4">
        <f>IF(COUNTIF($BN$5:$BN870,"&gt;=2")&gt;1,CU869,BN870)</f>
        <v>2.1</v>
      </c>
      <c r="CV870" s="4">
        <f>IF(COUNTIF($BN$5:$BN870,"&gt;=2")&gt;1,CV869,BO870)</f>
        <v>0</v>
      </c>
      <c r="CW870" s="4">
        <f>IF(COUNTIF($BN$5:$BN870,"&gt;=2")&gt;1,CW869,BP870)</f>
        <v>0</v>
      </c>
      <c r="CX870" s="4">
        <f>IF(COUNTIF($BT$5:$BT870,"&gt;=2")&gt;1,CX869,BQ870)</f>
        <v>0</v>
      </c>
      <c r="CY870" s="4">
        <f>IF(COUNTIF($BT$5:$BT870,"&gt;=2")&gt;1,CY869,BR870)</f>
        <v>26</v>
      </c>
      <c r="CZ870" s="4">
        <f>IF(COUNTIF($BT$5:$BT870,"&gt;=2")&gt;1,CZ869,BS870)</f>
        <v>11.999999999999996</v>
      </c>
      <c r="DA870" s="4">
        <f>IF(COUNTIF($BT$5:$BT870,"&gt;=2")&gt;1,DA869,BT870)</f>
        <v>2</v>
      </c>
      <c r="DB870" s="4">
        <f>IF(COUNTIF($BT$5:$BT870,"&gt;=2")&gt;1,DB869,BU870)</f>
        <v>0</v>
      </c>
      <c r="DC870" s="4">
        <f>IF(COUNTIF($BZ$5:$BZ870,"&gt;=2")&gt;1,DC869,BV870)</f>
        <v>0</v>
      </c>
      <c r="DD870" s="4">
        <f>IF(COUNTIF($BZ$5:$BZ870,"&gt;=2")&gt;1,DD869,BW870)</f>
        <v>0</v>
      </c>
      <c r="DE870" s="4">
        <f>IF(COUNTIF($BZ$5:$BZ870,"&gt;=2")&gt;1,DE869,BX870)</f>
        <v>320</v>
      </c>
      <c r="DF870" s="4">
        <f>IF(COUNTIF($BZ$5:$BZ870,"&gt;=2")&gt;1,DF869,BY870)</f>
        <v>77.999999999999986</v>
      </c>
      <c r="DG870" s="4">
        <f>IF(COUNTIF($BZ$5:$BZ870,"&gt;=2")&gt;1,DG869,BZ870)</f>
        <v>2</v>
      </c>
      <c r="DH870" s="4">
        <f t="shared" si="556"/>
        <v>0</v>
      </c>
      <c r="DI870" s="4">
        <f t="shared" si="557"/>
        <v>0</v>
      </c>
      <c r="DJ870" s="4">
        <f t="shared" si="558"/>
        <v>0</v>
      </c>
      <c r="DK870" s="4">
        <f t="shared" si="559"/>
        <v>394.78999999999996</v>
      </c>
      <c r="DL870" s="4">
        <f t="shared" si="560"/>
        <v>12.210000000000012</v>
      </c>
      <c r="DM870" s="4">
        <f t="shared" si="561"/>
        <v>7</v>
      </c>
      <c r="DN870" s="4">
        <f t="shared" si="562"/>
        <v>13.999999999999998</v>
      </c>
      <c r="DO870" s="4">
        <f t="shared" si="563"/>
        <v>40</v>
      </c>
      <c r="DP870" s="4">
        <f t="shared" si="564"/>
        <v>400</v>
      </c>
      <c r="DQ870" s="4">
        <f t="shared" si="565"/>
        <v>407</v>
      </c>
      <c r="DS870" s="4">
        <v>866</v>
      </c>
      <c r="DT870" s="4">
        <f>$CK870+INDEX(节奏总纲!D$4:D$163,基础状态预估!$C$2)</f>
        <v>890.00483399593907</v>
      </c>
      <c r="DU870" s="4">
        <f>$CK870+INDEX(节奏总纲!E$4:E$163,基础状态预估!$C$2)</f>
        <v>884.28268396026408</v>
      </c>
      <c r="DV870" s="4">
        <f>$CK870+INDEX(节奏总纲!F$4:F$163,基础状态预估!$C$2)</f>
        <v>877.39220630709644</v>
      </c>
      <c r="DW870" s="4">
        <f>$CK870+INDEX(节奏总纲!G$4:G$163,基础状态预估!$C$2)</f>
        <v>869.03246816526348</v>
      </c>
      <c r="DX870" s="4">
        <f>$CK870+INDEX(节奏总纲!H$4:H$163,基础状态预估!$C$2)</f>
        <v>858.69453894381218</v>
      </c>
      <c r="DY870" s="4">
        <f t="shared" si="566"/>
        <v>11.899999999999999</v>
      </c>
      <c r="DZ870" s="4">
        <f t="shared" si="567"/>
        <v>33</v>
      </c>
      <c r="EA870" s="4">
        <f t="shared" si="568"/>
        <v>334.1</v>
      </c>
      <c r="EB870" s="4">
        <f t="shared" si="569"/>
        <v>474.78999999999996</v>
      </c>
      <c r="EC870" s="4">
        <f t="shared" si="570"/>
        <v>14.210000000000012</v>
      </c>
    </row>
    <row r="871" spans="58:133" x14ac:dyDescent="0.15">
      <c r="BF871" s="4">
        <v>867</v>
      </c>
      <c r="BG871" s="4">
        <f t="shared" si="552"/>
        <v>606.9</v>
      </c>
      <c r="BH871" s="4">
        <f t="shared" si="553"/>
        <v>260.09999999999997</v>
      </c>
      <c r="BL871" s="4">
        <f t="shared" si="541"/>
        <v>430.5</v>
      </c>
      <c r="BM871" s="4">
        <f t="shared" si="542"/>
        <v>301.34999999999997</v>
      </c>
      <c r="BN871" s="4">
        <f t="shared" si="543"/>
        <v>129.15</v>
      </c>
      <c r="BR871" s="4">
        <f t="shared" si="544"/>
        <v>551.20000000000005</v>
      </c>
      <c r="BS871" s="4">
        <f t="shared" si="545"/>
        <v>254.39999999999995</v>
      </c>
      <c r="BT871" s="4">
        <f t="shared" si="546"/>
        <v>42.400000000000006</v>
      </c>
      <c r="BX871" s="4">
        <f t="shared" si="547"/>
        <v>646.40000000000009</v>
      </c>
      <c r="BY871" s="4">
        <f t="shared" si="548"/>
        <v>157.55999999999997</v>
      </c>
      <c r="BZ871" s="4">
        <f t="shared" si="549"/>
        <v>4.04</v>
      </c>
      <c r="CD871" s="4">
        <f t="shared" si="550"/>
        <v>395.76</v>
      </c>
      <c r="CE871" s="4">
        <f t="shared" si="551"/>
        <v>12.240000000000011</v>
      </c>
      <c r="CF871" s="4">
        <f>IF(COUNTIF($BH$5:$BH871,"&gt;=2")&lt;=1,SUM($BG871:$BK871)*C$8,CF870)</f>
        <v>151200</v>
      </c>
      <c r="CG871" s="4">
        <f>IF(COUNTIF($BN$5:$BN871,"&gt;=2")&lt;=1,SUM($BL871:$BP871)*D$8,CG870)</f>
        <v>604799.99999999988</v>
      </c>
      <c r="CH871" s="4">
        <f>IF(COUNTIF($BT$5:$BT871,"&gt;=2")&lt;=1,SUM($BQ871:$BU871)*E$8,CH870)</f>
        <v>2592000</v>
      </c>
      <c r="CI871" s="4">
        <f>IF(COUNTIF($BZ$5:$BZ871,"&gt;=2")&lt;=1,SUM($BV871:$BZ871)*F$8,CI870)</f>
        <v>34560000</v>
      </c>
      <c r="CJ871" s="4">
        <f t="shared" si="554"/>
        <v>35251200</v>
      </c>
      <c r="CK871" s="4">
        <f t="shared" si="555"/>
        <v>846.75</v>
      </c>
      <c r="CM871" s="4">
        <v>867</v>
      </c>
      <c r="CN871" s="4">
        <f>IF(COUNTIF($BH$5:$BH871,"&gt;=2")&gt;1,CN870,BG871)</f>
        <v>4.8999999999999995</v>
      </c>
      <c r="CO871" s="4">
        <f>IF(COUNTIF($BH$5:$BH871,"&gt;=2")&gt;1,CO870,BH871)</f>
        <v>2.1</v>
      </c>
      <c r="CP871" s="4">
        <f>IF(COUNTIF($BH$5:$BH871,"&gt;=2")&gt;1,CP870,BI871)</f>
        <v>0</v>
      </c>
      <c r="CQ871" s="4">
        <f>IF(COUNTIF($BH$5:$BH871,"&gt;=2")&gt;1,CQ870,BJ871)</f>
        <v>0</v>
      </c>
      <c r="CR871" s="4">
        <f>IF(COUNTIF($BH$5:$BH871,"&gt;=2")&gt;1,CR870,BK871)</f>
        <v>0</v>
      </c>
      <c r="CS871" s="4">
        <f>IF(COUNTIF($BN$5:$BN871,"&gt;=2")&gt;1,CS870,BL871)</f>
        <v>7</v>
      </c>
      <c r="CT871" s="4">
        <f>IF(COUNTIF($BN$5:$BN871,"&gt;=2")&gt;1,CT870,BM871)</f>
        <v>4.8999999999999995</v>
      </c>
      <c r="CU871" s="4">
        <f>IF(COUNTIF($BN$5:$BN871,"&gt;=2")&gt;1,CU870,BN871)</f>
        <v>2.1</v>
      </c>
      <c r="CV871" s="4">
        <f>IF(COUNTIF($BN$5:$BN871,"&gt;=2")&gt;1,CV870,BO871)</f>
        <v>0</v>
      </c>
      <c r="CW871" s="4">
        <f>IF(COUNTIF($BN$5:$BN871,"&gt;=2")&gt;1,CW870,BP871)</f>
        <v>0</v>
      </c>
      <c r="CX871" s="4">
        <f>IF(COUNTIF($BT$5:$BT871,"&gt;=2")&gt;1,CX870,BQ871)</f>
        <v>0</v>
      </c>
      <c r="CY871" s="4">
        <f>IF(COUNTIF($BT$5:$BT871,"&gt;=2")&gt;1,CY870,BR871)</f>
        <v>26</v>
      </c>
      <c r="CZ871" s="4">
        <f>IF(COUNTIF($BT$5:$BT871,"&gt;=2")&gt;1,CZ870,BS871)</f>
        <v>11.999999999999996</v>
      </c>
      <c r="DA871" s="4">
        <f>IF(COUNTIF($BT$5:$BT871,"&gt;=2")&gt;1,DA870,BT871)</f>
        <v>2</v>
      </c>
      <c r="DB871" s="4">
        <f>IF(COUNTIF($BT$5:$BT871,"&gt;=2")&gt;1,DB870,BU871)</f>
        <v>0</v>
      </c>
      <c r="DC871" s="4">
        <f>IF(COUNTIF($BZ$5:$BZ871,"&gt;=2")&gt;1,DC870,BV871)</f>
        <v>0</v>
      </c>
      <c r="DD871" s="4">
        <f>IF(COUNTIF($BZ$5:$BZ871,"&gt;=2")&gt;1,DD870,BW871)</f>
        <v>0</v>
      </c>
      <c r="DE871" s="4">
        <f>IF(COUNTIF($BZ$5:$BZ871,"&gt;=2")&gt;1,DE870,BX871)</f>
        <v>320</v>
      </c>
      <c r="DF871" s="4">
        <f>IF(COUNTIF($BZ$5:$BZ871,"&gt;=2")&gt;1,DF870,BY871)</f>
        <v>77.999999999999986</v>
      </c>
      <c r="DG871" s="4">
        <f>IF(COUNTIF($BZ$5:$BZ871,"&gt;=2")&gt;1,DG870,BZ871)</f>
        <v>2</v>
      </c>
      <c r="DH871" s="4">
        <f t="shared" si="556"/>
        <v>0</v>
      </c>
      <c r="DI871" s="4">
        <f t="shared" si="557"/>
        <v>0</v>
      </c>
      <c r="DJ871" s="4">
        <f t="shared" si="558"/>
        <v>0</v>
      </c>
      <c r="DK871" s="4">
        <f t="shared" si="559"/>
        <v>395.76</v>
      </c>
      <c r="DL871" s="4">
        <f t="shared" si="560"/>
        <v>12.240000000000011</v>
      </c>
      <c r="DM871" s="4">
        <f t="shared" si="561"/>
        <v>7</v>
      </c>
      <c r="DN871" s="4">
        <f t="shared" si="562"/>
        <v>13.999999999999998</v>
      </c>
      <c r="DO871" s="4">
        <f t="shared" si="563"/>
        <v>40</v>
      </c>
      <c r="DP871" s="4">
        <f t="shared" si="564"/>
        <v>400</v>
      </c>
      <c r="DQ871" s="4">
        <f t="shared" si="565"/>
        <v>408</v>
      </c>
      <c r="DS871" s="4">
        <v>867</v>
      </c>
      <c r="DT871" s="4">
        <f>$CK871+INDEX(节奏总纲!D$4:D$163,基础状态预估!$C$2)</f>
        <v>891.00483399593907</v>
      </c>
      <c r="DU871" s="4">
        <f>$CK871+INDEX(节奏总纲!E$4:E$163,基础状态预估!$C$2)</f>
        <v>885.28268396026408</v>
      </c>
      <c r="DV871" s="4">
        <f>$CK871+INDEX(节奏总纲!F$4:F$163,基础状态预估!$C$2)</f>
        <v>878.39220630709644</v>
      </c>
      <c r="DW871" s="4">
        <f>$CK871+INDEX(节奏总纲!G$4:G$163,基础状态预估!$C$2)</f>
        <v>870.03246816526348</v>
      </c>
      <c r="DX871" s="4">
        <f>$CK871+INDEX(节奏总纲!H$4:H$163,基础状态预估!$C$2)</f>
        <v>859.69453894381218</v>
      </c>
      <c r="DY871" s="4">
        <f t="shared" si="566"/>
        <v>11.899999999999999</v>
      </c>
      <c r="DZ871" s="4">
        <f t="shared" si="567"/>
        <v>33</v>
      </c>
      <c r="EA871" s="4">
        <f t="shared" si="568"/>
        <v>334.1</v>
      </c>
      <c r="EB871" s="4">
        <f t="shared" si="569"/>
        <v>475.76</v>
      </c>
      <c r="EC871" s="4">
        <f t="shared" si="570"/>
        <v>14.240000000000011</v>
      </c>
    </row>
    <row r="872" spans="58:133" x14ac:dyDescent="0.15">
      <c r="BF872" s="4">
        <v>868</v>
      </c>
      <c r="BG872" s="4">
        <f t="shared" si="552"/>
        <v>607.59999999999991</v>
      </c>
      <c r="BH872" s="4">
        <f t="shared" si="553"/>
        <v>260.39999999999998</v>
      </c>
      <c r="BL872" s="4">
        <f t="shared" si="541"/>
        <v>431</v>
      </c>
      <c r="BM872" s="4">
        <f t="shared" si="542"/>
        <v>301.7</v>
      </c>
      <c r="BN872" s="4">
        <f t="shared" si="543"/>
        <v>129.29999999999998</v>
      </c>
      <c r="BR872" s="4">
        <f t="shared" si="544"/>
        <v>551.85</v>
      </c>
      <c r="BS872" s="4">
        <f t="shared" si="545"/>
        <v>254.69999999999993</v>
      </c>
      <c r="BT872" s="4">
        <f t="shared" si="546"/>
        <v>42.45</v>
      </c>
      <c r="BX872" s="4">
        <f t="shared" si="547"/>
        <v>647.20000000000005</v>
      </c>
      <c r="BY872" s="4">
        <f t="shared" si="548"/>
        <v>157.75499999999997</v>
      </c>
      <c r="BZ872" s="4">
        <f t="shared" si="549"/>
        <v>4.0449999999999999</v>
      </c>
      <c r="CD872" s="4">
        <f t="shared" si="550"/>
        <v>396.72999999999996</v>
      </c>
      <c r="CE872" s="4">
        <f t="shared" si="551"/>
        <v>12.27000000000001</v>
      </c>
      <c r="CF872" s="4">
        <f>IF(COUNTIF($BH$5:$BH872,"&gt;=2")&lt;=1,SUM($BG872:$BK872)*C$8,CF871)</f>
        <v>151200</v>
      </c>
      <c r="CG872" s="4">
        <f>IF(COUNTIF($BN$5:$BN872,"&gt;=2")&lt;=1,SUM($BL872:$BP872)*D$8,CG871)</f>
        <v>604799.99999999988</v>
      </c>
      <c r="CH872" s="4">
        <f>IF(COUNTIF($BT$5:$BT872,"&gt;=2")&lt;=1,SUM($BQ872:$BU872)*E$8,CH871)</f>
        <v>2592000</v>
      </c>
      <c r="CI872" s="4">
        <f>IF(COUNTIF($BZ$5:$BZ872,"&gt;=2")&lt;=1,SUM($BV872:$BZ872)*F$8,CI871)</f>
        <v>34560000</v>
      </c>
      <c r="CJ872" s="4">
        <f t="shared" si="554"/>
        <v>35337600</v>
      </c>
      <c r="CK872" s="4">
        <f t="shared" si="555"/>
        <v>847.75</v>
      </c>
      <c r="CM872" s="4">
        <v>868</v>
      </c>
      <c r="CN872" s="4">
        <f>IF(COUNTIF($BH$5:$BH872,"&gt;=2")&gt;1,CN871,BG872)</f>
        <v>4.8999999999999995</v>
      </c>
      <c r="CO872" s="4">
        <f>IF(COUNTIF($BH$5:$BH872,"&gt;=2")&gt;1,CO871,BH872)</f>
        <v>2.1</v>
      </c>
      <c r="CP872" s="4">
        <f>IF(COUNTIF($BH$5:$BH872,"&gt;=2")&gt;1,CP871,BI872)</f>
        <v>0</v>
      </c>
      <c r="CQ872" s="4">
        <f>IF(COUNTIF($BH$5:$BH872,"&gt;=2")&gt;1,CQ871,BJ872)</f>
        <v>0</v>
      </c>
      <c r="CR872" s="4">
        <f>IF(COUNTIF($BH$5:$BH872,"&gt;=2")&gt;1,CR871,BK872)</f>
        <v>0</v>
      </c>
      <c r="CS872" s="4">
        <f>IF(COUNTIF($BN$5:$BN872,"&gt;=2")&gt;1,CS871,BL872)</f>
        <v>7</v>
      </c>
      <c r="CT872" s="4">
        <f>IF(COUNTIF($BN$5:$BN872,"&gt;=2")&gt;1,CT871,BM872)</f>
        <v>4.8999999999999995</v>
      </c>
      <c r="CU872" s="4">
        <f>IF(COUNTIF($BN$5:$BN872,"&gt;=2")&gt;1,CU871,BN872)</f>
        <v>2.1</v>
      </c>
      <c r="CV872" s="4">
        <f>IF(COUNTIF($BN$5:$BN872,"&gt;=2")&gt;1,CV871,BO872)</f>
        <v>0</v>
      </c>
      <c r="CW872" s="4">
        <f>IF(COUNTIF($BN$5:$BN872,"&gt;=2")&gt;1,CW871,BP872)</f>
        <v>0</v>
      </c>
      <c r="CX872" s="4">
        <f>IF(COUNTIF($BT$5:$BT872,"&gt;=2")&gt;1,CX871,BQ872)</f>
        <v>0</v>
      </c>
      <c r="CY872" s="4">
        <f>IF(COUNTIF($BT$5:$BT872,"&gt;=2")&gt;1,CY871,BR872)</f>
        <v>26</v>
      </c>
      <c r="CZ872" s="4">
        <f>IF(COUNTIF($BT$5:$BT872,"&gt;=2")&gt;1,CZ871,BS872)</f>
        <v>11.999999999999996</v>
      </c>
      <c r="DA872" s="4">
        <f>IF(COUNTIF($BT$5:$BT872,"&gt;=2")&gt;1,DA871,BT872)</f>
        <v>2</v>
      </c>
      <c r="DB872" s="4">
        <f>IF(COUNTIF($BT$5:$BT872,"&gt;=2")&gt;1,DB871,BU872)</f>
        <v>0</v>
      </c>
      <c r="DC872" s="4">
        <f>IF(COUNTIF($BZ$5:$BZ872,"&gt;=2")&gt;1,DC871,BV872)</f>
        <v>0</v>
      </c>
      <c r="DD872" s="4">
        <f>IF(COUNTIF($BZ$5:$BZ872,"&gt;=2")&gt;1,DD871,BW872)</f>
        <v>0</v>
      </c>
      <c r="DE872" s="4">
        <f>IF(COUNTIF($BZ$5:$BZ872,"&gt;=2")&gt;1,DE871,BX872)</f>
        <v>320</v>
      </c>
      <c r="DF872" s="4">
        <f>IF(COUNTIF($BZ$5:$BZ872,"&gt;=2")&gt;1,DF871,BY872)</f>
        <v>77.999999999999986</v>
      </c>
      <c r="DG872" s="4">
        <f>IF(COUNTIF($BZ$5:$BZ872,"&gt;=2")&gt;1,DG871,BZ872)</f>
        <v>2</v>
      </c>
      <c r="DH872" s="4">
        <f t="shared" si="556"/>
        <v>0</v>
      </c>
      <c r="DI872" s="4">
        <f t="shared" si="557"/>
        <v>0</v>
      </c>
      <c r="DJ872" s="4">
        <f t="shared" si="558"/>
        <v>0</v>
      </c>
      <c r="DK872" s="4">
        <f t="shared" si="559"/>
        <v>396.72999999999996</v>
      </c>
      <c r="DL872" s="4">
        <f t="shared" si="560"/>
        <v>12.27000000000001</v>
      </c>
      <c r="DM872" s="4">
        <f t="shared" si="561"/>
        <v>7</v>
      </c>
      <c r="DN872" s="4">
        <f t="shared" si="562"/>
        <v>13.999999999999998</v>
      </c>
      <c r="DO872" s="4">
        <f t="shared" si="563"/>
        <v>40</v>
      </c>
      <c r="DP872" s="4">
        <f t="shared" si="564"/>
        <v>400</v>
      </c>
      <c r="DQ872" s="4">
        <f t="shared" si="565"/>
        <v>409</v>
      </c>
      <c r="DS872" s="4">
        <v>868</v>
      </c>
      <c r="DT872" s="4">
        <f>$CK872+INDEX(节奏总纲!D$4:D$163,基础状态预估!$C$2)</f>
        <v>892.00483399593907</v>
      </c>
      <c r="DU872" s="4">
        <f>$CK872+INDEX(节奏总纲!E$4:E$163,基础状态预估!$C$2)</f>
        <v>886.28268396026408</v>
      </c>
      <c r="DV872" s="4">
        <f>$CK872+INDEX(节奏总纲!F$4:F$163,基础状态预估!$C$2)</f>
        <v>879.39220630709644</v>
      </c>
      <c r="DW872" s="4">
        <f>$CK872+INDEX(节奏总纲!G$4:G$163,基础状态预估!$C$2)</f>
        <v>871.03246816526348</v>
      </c>
      <c r="DX872" s="4">
        <f>$CK872+INDEX(节奏总纲!H$4:H$163,基础状态预估!$C$2)</f>
        <v>860.69453894381218</v>
      </c>
      <c r="DY872" s="4">
        <f t="shared" si="566"/>
        <v>11.899999999999999</v>
      </c>
      <c r="DZ872" s="4">
        <f t="shared" si="567"/>
        <v>33</v>
      </c>
      <c r="EA872" s="4">
        <f t="shared" si="568"/>
        <v>334.1</v>
      </c>
      <c r="EB872" s="4">
        <f t="shared" si="569"/>
        <v>476.72999999999996</v>
      </c>
      <c r="EC872" s="4">
        <f t="shared" si="570"/>
        <v>14.27000000000001</v>
      </c>
    </row>
    <row r="873" spans="58:133" x14ac:dyDescent="0.15">
      <c r="BF873" s="4">
        <v>869</v>
      </c>
      <c r="BG873" s="4">
        <f t="shared" si="552"/>
        <v>608.29999999999995</v>
      </c>
      <c r="BH873" s="4">
        <f t="shared" si="553"/>
        <v>260.7</v>
      </c>
      <c r="BL873" s="4">
        <f t="shared" si="541"/>
        <v>431.5</v>
      </c>
      <c r="BM873" s="4">
        <f t="shared" si="542"/>
        <v>302.04999999999995</v>
      </c>
      <c r="BN873" s="4">
        <f t="shared" si="543"/>
        <v>129.44999999999999</v>
      </c>
      <c r="BR873" s="4">
        <f t="shared" si="544"/>
        <v>552.5</v>
      </c>
      <c r="BS873" s="4">
        <f t="shared" si="545"/>
        <v>254.99999999999994</v>
      </c>
      <c r="BT873" s="4">
        <f t="shared" si="546"/>
        <v>42.5</v>
      </c>
      <c r="BX873" s="4">
        <f t="shared" si="547"/>
        <v>648</v>
      </c>
      <c r="BY873" s="4">
        <f t="shared" si="548"/>
        <v>157.94999999999996</v>
      </c>
      <c r="BZ873" s="4">
        <f t="shared" si="549"/>
        <v>4.05</v>
      </c>
      <c r="CD873" s="4">
        <f t="shared" si="550"/>
        <v>397.7</v>
      </c>
      <c r="CE873" s="4">
        <f t="shared" si="551"/>
        <v>12.300000000000011</v>
      </c>
      <c r="CF873" s="4">
        <f>IF(COUNTIF($BH$5:$BH873,"&gt;=2")&lt;=1,SUM($BG873:$BK873)*C$8,CF872)</f>
        <v>151200</v>
      </c>
      <c r="CG873" s="4">
        <f>IF(COUNTIF($BN$5:$BN873,"&gt;=2")&lt;=1,SUM($BL873:$BP873)*D$8,CG872)</f>
        <v>604799.99999999988</v>
      </c>
      <c r="CH873" s="4">
        <f>IF(COUNTIF($BT$5:$BT873,"&gt;=2")&lt;=1,SUM($BQ873:$BU873)*E$8,CH872)</f>
        <v>2592000</v>
      </c>
      <c r="CI873" s="4">
        <f>IF(COUNTIF($BZ$5:$BZ873,"&gt;=2")&lt;=1,SUM($BV873:$BZ873)*F$8,CI872)</f>
        <v>34560000</v>
      </c>
      <c r="CJ873" s="4">
        <f t="shared" si="554"/>
        <v>35424000</v>
      </c>
      <c r="CK873" s="4">
        <f t="shared" si="555"/>
        <v>848.75</v>
      </c>
      <c r="CM873" s="4">
        <v>869</v>
      </c>
      <c r="CN873" s="4">
        <f>IF(COUNTIF($BH$5:$BH873,"&gt;=2")&gt;1,CN872,BG873)</f>
        <v>4.8999999999999995</v>
      </c>
      <c r="CO873" s="4">
        <f>IF(COUNTIF($BH$5:$BH873,"&gt;=2")&gt;1,CO872,BH873)</f>
        <v>2.1</v>
      </c>
      <c r="CP873" s="4">
        <f>IF(COUNTIF($BH$5:$BH873,"&gt;=2")&gt;1,CP872,BI873)</f>
        <v>0</v>
      </c>
      <c r="CQ873" s="4">
        <f>IF(COUNTIF($BH$5:$BH873,"&gt;=2")&gt;1,CQ872,BJ873)</f>
        <v>0</v>
      </c>
      <c r="CR873" s="4">
        <f>IF(COUNTIF($BH$5:$BH873,"&gt;=2")&gt;1,CR872,BK873)</f>
        <v>0</v>
      </c>
      <c r="CS873" s="4">
        <f>IF(COUNTIF($BN$5:$BN873,"&gt;=2")&gt;1,CS872,BL873)</f>
        <v>7</v>
      </c>
      <c r="CT873" s="4">
        <f>IF(COUNTIF($BN$5:$BN873,"&gt;=2")&gt;1,CT872,BM873)</f>
        <v>4.8999999999999995</v>
      </c>
      <c r="CU873" s="4">
        <f>IF(COUNTIF($BN$5:$BN873,"&gt;=2")&gt;1,CU872,BN873)</f>
        <v>2.1</v>
      </c>
      <c r="CV873" s="4">
        <f>IF(COUNTIF($BN$5:$BN873,"&gt;=2")&gt;1,CV872,BO873)</f>
        <v>0</v>
      </c>
      <c r="CW873" s="4">
        <f>IF(COUNTIF($BN$5:$BN873,"&gt;=2")&gt;1,CW872,BP873)</f>
        <v>0</v>
      </c>
      <c r="CX873" s="4">
        <f>IF(COUNTIF($BT$5:$BT873,"&gt;=2")&gt;1,CX872,BQ873)</f>
        <v>0</v>
      </c>
      <c r="CY873" s="4">
        <f>IF(COUNTIF($BT$5:$BT873,"&gt;=2")&gt;1,CY872,BR873)</f>
        <v>26</v>
      </c>
      <c r="CZ873" s="4">
        <f>IF(COUNTIF($BT$5:$BT873,"&gt;=2")&gt;1,CZ872,BS873)</f>
        <v>11.999999999999996</v>
      </c>
      <c r="DA873" s="4">
        <f>IF(COUNTIF($BT$5:$BT873,"&gt;=2")&gt;1,DA872,BT873)</f>
        <v>2</v>
      </c>
      <c r="DB873" s="4">
        <f>IF(COUNTIF($BT$5:$BT873,"&gt;=2")&gt;1,DB872,BU873)</f>
        <v>0</v>
      </c>
      <c r="DC873" s="4">
        <f>IF(COUNTIF($BZ$5:$BZ873,"&gt;=2")&gt;1,DC872,BV873)</f>
        <v>0</v>
      </c>
      <c r="DD873" s="4">
        <f>IF(COUNTIF($BZ$5:$BZ873,"&gt;=2")&gt;1,DD872,BW873)</f>
        <v>0</v>
      </c>
      <c r="DE873" s="4">
        <f>IF(COUNTIF($BZ$5:$BZ873,"&gt;=2")&gt;1,DE872,BX873)</f>
        <v>320</v>
      </c>
      <c r="DF873" s="4">
        <f>IF(COUNTIF($BZ$5:$BZ873,"&gt;=2")&gt;1,DF872,BY873)</f>
        <v>77.999999999999986</v>
      </c>
      <c r="DG873" s="4">
        <f>IF(COUNTIF($BZ$5:$BZ873,"&gt;=2")&gt;1,DG872,BZ873)</f>
        <v>2</v>
      </c>
      <c r="DH873" s="4">
        <f t="shared" si="556"/>
        <v>0</v>
      </c>
      <c r="DI873" s="4">
        <f t="shared" si="557"/>
        <v>0</v>
      </c>
      <c r="DJ873" s="4">
        <f t="shared" si="558"/>
        <v>0</v>
      </c>
      <c r="DK873" s="4">
        <f t="shared" si="559"/>
        <v>397.7</v>
      </c>
      <c r="DL873" s="4">
        <f t="shared" si="560"/>
        <v>12.300000000000011</v>
      </c>
      <c r="DM873" s="4">
        <f t="shared" si="561"/>
        <v>7</v>
      </c>
      <c r="DN873" s="4">
        <f t="shared" si="562"/>
        <v>13.999999999999998</v>
      </c>
      <c r="DO873" s="4">
        <f t="shared" si="563"/>
        <v>40</v>
      </c>
      <c r="DP873" s="4">
        <f t="shared" si="564"/>
        <v>400</v>
      </c>
      <c r="DQ873" s="4">
        <f t="shared" si="565"/>
        <v>410</v>
      </c>
      <c r="DS873" s="4">
        <v>869</v>
      </c>
      <c r="DT873" s="4">
        <f>$CK873+INDEX(节奏总纲!D$4:D$163,基础状态预估!$C$2)</f>
        <v>893.00483399593907</v>
      </c>
      <c r="DU873" s="4">
        <f>$CK873+INDEX(节奏总纲!E$4:E$163,基础状态预估!$C$2)</f>
        <v>887.28268396026408</v>
      </c>
      <c r="DV873" s="4">
        <f>$CK873+INDEX(节奏总纲!F$4:F$163,基础状态预估!$C$2)</f>
        <v>880.39220630709644</v>
      </c>
      <c r="DW873" s="4">
        <f>$CK873+INDEX(节奏总纲!G$4:G$163,基础状态预估!$C$2)</f>
        <v>872.03246816526348</v>
      </c>
      <c r="DX873" s="4">
        <f>$CK873+INDEX(节奏总纲!H$4:H$163,基础状态预估!$C$2)</f>
        <v>861.69453894381218</v>
      </c>
      <c r="DY873" s="4">
        <f t="shared" si="566"/>
        <v>11.899999999999999</v>
      </c>
      <c r="DZ873" s="4">
        <f t="shared" si="567"/>
        <v>33</v>
      </c>
      <c r="EA873" s="4">
        <f t="shared" si="568"/>
        <v>334.1</v>
      </c>
      <c r="EB873" s="4">
        <f t="shared" si="569"/>
        <v>477.7</v>
      </c>
      <c r="EC873" s="4">
        <f t="shared" si="570"/>
        <v>14.300000000000011</v>
      </c>
    </row>
    <row r="874" spans="58:133" x14ac:dyDescent="0.15">
      <c r="BF874" s="4">
        <v>870</v>
      </c>
      <c r="BG874" s="4">
        <f t="shared" si="552"/>
        <v>609</v>
      </c>
      <c r="BH874" s="4">
        <f t="shared" si="553"/>
        <v>261</v>
      </c>
      <c r="BL874" s="4">
        <f t="shared" si="541"/>
        <v>432</v>
      </c>
      <c r="BM874" s="4">
        <f t="shared" si="542"/>
        <v>302.39999999999998</v>
      </c>
      <c r="BN874" s="4">
        <f t="shared" si="543"/>
        <v>129.6</v>
      </c>
      <c r="BR874" s="4">
        <f t="shared" si="544"/>
        <v>553.15</v>
      </c>
      <c r="BS874" s="4">
        <f t="shared" si="545"/>
        <v>255.29999999999995</v>
      </c>
      <c r="BT874" s="4">
        <f t="shared" si="546"/>
        <v>42.550000000000004</v>
      </c>
      <c r="BX874" s="4">
        <f t="shared" si="547"/>
        <v>648.80000000000007</v>
      </c>
      <c r="BY874" s="4">
        <f t="shared" si="548"/>
        <v>158.14499999999995</v>
      </c>
      <c r="BZ874" s="4">
        <f t="shared" si="549"/>
        <v>4.0549999999999997</v>
      </c>
      <c r="CD874" s="4">
        <f t="shared" si="550"/>
        <v>398.67</v>
      </c>
      <c r="CE874" s="4">
        <f t="shared" si="551"/>
        <v>12.330000000000011</v>
      </c>
      <c r="CF874" s="4">
        <f>IF(COUNTIF($BH$5:$BH874,"&gt;=2")&lt;=1,SUM($BG874:$BK874)*C$8,CF873)</f>
        <v>151200</v>
      </c>
      <c r="CG874" s="4">
        <f>IF(COUNTIF($BN$5:$BN874,"&gt;=2")&lt;=1,SUM($BL874:$BP874)*D$8,CG873)</f>
        <v>604799.99999999988</v>
      </c>
      <c r="CH874" s="4">
        <f>IF(COUNTIF($BT$5:$BT874,"&gt;=2")&lt;=1,SUM($BQ874:$BU874)*E$8,CH873)</f>
        <v>2592000</v>
      </c>
      <c r="CI874" s="4">
        <f>IF(COUNTIF($BZ$5:$BZ874,"&gt;=2")&lt;=1,SUM($BV874:$BZ874)*F$8,CI873)</f>
        <v>34560000</v>
      </c>
      <c r="CJ874" s="4">
        <f t="shared" si="554"/>
        <v>35510400</v>
      </c>
      <c r="CK874" s="4">
        <f t="shared" si="555"/>
        <v>849.75</v>
      </c>
      <c r="CM874" s="4">
        <v>870</v>
      </c>
      <c r="CN874" s="4">
        <f>IF(COUNTIF($BH$5:$BH874,"&gt;=2")&gt;1,CN873,BG874)</f>
        <v>4.8999999999999995</v>
      </c>
      <c r="CO874" s="4">
        <f>IF(COUNTIF($BH$5:$BH874,"&gt;=2")&gt;1,CO873,BH874)</f>
        <v>2.1</v>
      </c>
      <c r="CP874" s="4">
        <f>IF(COUNTIF($BH$5:$BH874,"&gt;=2")&gt;1,CP873,BI874)</f>
        <v>0</v>
      </c>
      <c r="CQ874" s="4">
        <f>IF(COUNTIF($BH$5:$BH874,"&gt;=2")&gt;1,CQ873,BJ874)</f>
        <v>0</v>
      </c>
      <c r="CR874" s="4">
        <f>IF(COUNTIF($BH$5:$BH874,"&gt;=2")&gt;1,CR873,BK874)</f>
        <v>0</v>
      </c>
      <c r="CS874" s="4">
        <f>IF(COUNTIF($BN$5:$BN874,"&gt;=2")&gt;1,CS873,BL874)</f>
        <v>7</v>
      </c>
      <c r="CT874" s="4">
        <f>IF(COUNTIF($BN$5:$BN874,"&gt;=2")&gt;1,CT873,BM874)</f>
        <v>4.8999999999999995</v>
      </c>
      <c r="CU874" s="4">
        <f>IF(COUNTIF($BN$5:$BN874,"&gt;=2")&gt;1,CU873,BN874)</f>
        <v>2.1</v>
      </c>
      <c r="CV874" s="4">
        <f>IF(COUNTIF($BN$5:$BN874,"&gt;=2")&gt;1,CV873,BO874)</f>
        <v>0</v>
      </c>
      <c r="CW874" s="4">
        <f>IF(COUNTIF($BN$5:$BN874,"&gt;=2")&gt;1,CW873,BP874)</f>
        <v>0</v>
      </c>
      <c r="CX874" s="4">
        <f>IF(COUNTIF($BT$5:$BT874,"&gt;=2")&gt;1,CX873,BQ874)</f>
        <v>0</v>
      </c>
      <c r="CY874" s="4">
        <f>IF(COUNTIF($BT$5:$BT874,"&gt;=2")&gt;1,CY873,BR874)</f>
        <v>26</v>
      </c>
      <c r="CZ874" s="4">
        <f>IF(COUNTIF($BT$5:$BT874,"&gt;=2")&gt;1,CZ873,BS874)</f>
        <v>11.999999999999996</v>
      </c>
      <c r="DA874" s="4">
        <f>IF(COUNTIF($BT$5:$BT874,"&gt;=2")&gt;1,DA873,BT874)</f>
        <v>2</v>
      </c>
      <c r="DB874" s="4">
        <f>IF(COUNTIF($BT$5:$BT874,"&gt;=2")&gt;1,DB873,BU874)</f>
        <v>0</v>
      </c>
      <c r="DC874" s="4">
        <f>IF(COUNTIF($BZ$5:$BZ874,"&gt;=2")&gt;1,DC873,BV874)</f>
        <v>0</v>
      </c>
      <c r="DD874" s="4">
        <f>IF(COUNTIF($BZ$5:$BZ874,"&gt;=2")&gt;1,DD873,BW874)</f>
        <v>0</v>
      </c>
      <c r="DE874" s="4">
        <f>IF(COUNTIF($BZ$5:$BZ874,"&gt;=2")&gt;1,DE873,BX874)</f>
        <v>320</v>
      </c>
      <c r="DF874" s="4">
        <f>IF(COUNTIF($BZ$5:$BZ874,"&gt;=2")&gt;1,DF873,BY874)</f>
        <v>77.999999999999986</v>
      </c>
      <c r="DG874" s="4">
        <f>IF(COUNTIF($BZ$5:$BZ874,"&gt;=2")&gt;1,DG873,BZ874)</f>
        <v>2</v>
      </c>
      <c r="DH874" s="4">
        <f t="shared" si="556"/>
        <v>0</v>
      </c>
      <c r="DI874" s="4">
        <f t="shared" si="557"/>
        <v>0</v>
      </c>
      <c r="DJ874" s="4">
        <f t="shared" si="558"/>
        <v>0</v>
      </c>
      <c r="DK874" s="4">
        <f t="shared" si="559"/>
        <v>398.67</v>
      </c>
      <c r="DL874" s="4">
        <f t="shared" si="560"/>
        <v>12.330000000000011</v>
      </c>
      <c r="DM874" s="4">
        <f t="shared" si="561"/>
        <v>7</v>
      </c>
      <c r="DN874" s="4">
        <f t="shared" si="562"/>
        <v>13.999999999999998</v>
      </c>
      <c r="DO874" s="4">
        <f t="shared" si="563"/>
        <v>40</v>
      </c>
      <c r="DP874" s="4">
        <f t="shared" si="564"/>
        <v>400</v>
      </c>
      <c r="DQ874" s="4">
        <f t="shared" si="565"/>
        <v>411</v>
      </c>
      <c r="DS874" s="4">
        <v>870</v>
      </c>
      <c r="DT874" s="4">
        <f>$CK874+INDEX(节奏总纲!D$4:D$163,基础状态预估!$C$2)</f>
        <v>894.00483399593907</v>
      </c>
      <c r="DU874" s="4">
        <f>$CK874+INDEX(节奏总纲!E$4:E$163,基础状态预估!$C$2)</f>
        <v>888.28268396026408</v>
      </c>
      <c r="DV874" s="4">
        <f>$CK874+INDEX(节奏总纲!F$4:F$163,基础状态预估!$C$2)</f>
        <v>881.39220630709644</v>
      </c>
      <c r="DW874" s="4">
        <f>$CK874+INDEX(节奏总纲!G$4:G$163,基础状态预估!$C$2)</f>
        <v>873.03246816526348</v>
      </c>
      <c r="DX874" s="4">
        <f>$CK874+INDEX(节奏总纲!H$4:H$163,基础状态预估!$C$2)</f>
        <v>862.69453894381218</v>
      </c>
      <c r="DY874" s="4">
        <f t="shared" si="566"/>
        <v>11.899999999999999</v>
      </c>
      <c r="DZ874" s="4">
        <f t="shared" si="567"/>
        <v>33</v>
      </c>
      <c r="EA874" s="4">
        <f t="shared" si="568"/>
        <v>334.1</v>
      </c>
      <c r="EB874" s="4">
        <f t="shared" si="569"/>
        <v>478.67</v>
      </c>
      <c r="EC874" s="4">
        <f t="shared" si="570"/>
        <v>14.330000000000011</v>
      </c>
    </row>
    <row r="875" spans="58:133" x14ac:dyDescent="0.15">
      <c r="BF875" s="4">
        <v>871</v>
      </c>
      <c r="BG875" s="4">
        <f t="shared" si="552"/>
        <v>609.69999999999993</v>
      </c>
      <c r="BH875" s="4">
        <f t="shared" si="553"/>
        <v>261.3</v>
      </c>
      <c r="BL875" s="4">
        <f t="shared" si="541"/>
        <v>432.5</v>
      </c>
      <c r="BM875" s="4">
        <f t="shared" si="542"/>
        <v>302.75</v>
      </c>
      <c r="BN875" s="4">
        <f t="shared" si="543"/>
        <v>129.75</v>
      </c>
      <c r="BR875" s="4">
        <f t="shared" si="544"/>
        <v>553.80000000000007</v>
      </c>
      <c r="BS875" s="4">
        <f t="shared" si="545"/>
        <v>255.59999999999994</v>
      </c>
      <c r="BT875" s="4">
        <f t="shared" si="546"/>
        <v>42.6</v>
      </c>
      <c r="BX875" s="4">
        <f t="shared" si="547"/>
        <v>649.6</v>
      </c>
      <c r="BY875" s="4">
        <f t="shared" si="548"/>
        <v>158.33999999999995</v>
      </c>
      <c r="BZ875" s="4">
        <f t="shared" si="549"/>
        <v>4.0600000000000005</v>
      </c>
      <c r="CD875" s="4">
        <f t="shared" si="550"/>
        <v>399.64</v>
      </c>
      <c r="CE875" s="4">
        <f t="shared" si="551"/>
        <v>12.36000000000001</v>
      </c>
      <c r="CF875" s="4">
        <f>IF(COUNTIF($BH$5:$BH875,"&gt;=2")&lt;=1,SUM($BG875:$BK875)*C$8,CF874)</f>
        <v>151200</v>
      </c>
      <c r="CG875" s="4">
        <f>IF(COUNTIF($BN$5:$BN875,"&gt;=2")&lt;=1,SUM($BL875:$BP875)*D$8,CG874)</f>
        <v>604799.99999999988</v>
      </c>
      <c r="CH875" s="4">
        <f>IF(COUNTIF($BT$5:$BT875,"&gt;=2")&lt;=1,SUM($BQ875:$BU875)*E$8,CH874)</f>
        <v>2592000</v>
      </c>
      <c r="CI875" s="4">
        <f>IF(COUNTIF($BZ$5:$BZ875,"&gt;=2")&lt;=1,SUM($BV875:$BZ875)*F$8,CI874)</f>
        <v>34560000</v>
      </c>
      <c r="CJ875" s="4">
        <f t="shared" si="554"/>
        <v>35596800</v>
      </c>
      <c r="CK875" s="4">
        <f t="shared" si="555"/>
        <v>850.75</v>
      </c>
      <c r="CM875" s="4">
        <v>871</v>
      </c>
      <c r="CN875" s="4">
        <f>IF(COUNTIF($BH$5:$BH875,"&gt;=2")&gt;1,CN874,BG875)</f>
        <v>4.8999999999999995</v>
      </c>
      <c r="CO875" s="4">
        <f>IF(COUNTIF($BH$5:$BH875,"&gt;=2")&gt;1,CO874,BH875)</f>
        <v>2.1</v>
      </c>
      <c r="CP875" s="4">
        <f>IF(COUNTIF($BH$5:$BH875,"&gt;=2")&gt;1,CP874,BI875)</f>
        <v>0</v>
      </c>
      <c r="CQ875" s="4">
        <f>IF(COUNTIF($BH$5:$BH875,"&gt;=2")&gt;1,CQ874,BJ875)</f>
        <v>0</v>
      </c>
      <c r="CR875" s="4">
        <f>IF(COUNTIF($BH$5:$BH875,"&gt;=2")&gt;1,CR874,BK875)</f>
        <v>0</v>
      </c>
      <c r="CS875" s="4">
        <f>IF(COUNTIF($BN$5:$BN875,"&gt;=2")&gt;1,CS874,BL875)</f>
        <v>7</v>
      </c>
      <c r="CT875" s="4">
        <f>IF(COUNTIF($BN$5:$BN875,"&gt;=2")&gt;1,CT874,BM875)</f>
        <v>4.8999999999999995</v>
      </c>
      <c r="CU875" s="4">
        <f>IF(COUNTIF($BN$5:$BN875,"&gt;=2")&gt;1,CU874,BN875)</f>
        <v>2.1</v>
      </c>
      <c r="CV875" s="4">
        <f>IF(COUNTIF($BN$5:$BN875,"&gt;=2")&gt;1,CV874,BO875)</f>
        <v>0</v>
      </c>
      <c r="CW875" s="4">
        <f>IF(COUNTIF($BN$5:$BN875,"&gt;=2")&gt;1,CW874,BP875)</f>
        <v>0</v>
      </c>
      <c r="CX875" s="4">
        <f>IF(COUNTIF($BT$5:$BT875,"&gt;=2")&gt;1,CX874,BQ875)</f>
        <v>0</v>
      </c>
      <c r="CY875" s="4">
        <f>IF(COUNTIF($BT$5:$BT875,"&gt;=2")&gt;1,CY874,BR875)</f>
        <v>26</v>
      </c>
      <c r="CZ875" s="4">
        <f>IF(COUNTIF($BT$5:$BT875,"&gt;=2")&gt;1,CZ874,BS875)</f>
        <v>11.999999999999996</v>
      </c>
      <c r="DA875" s="4">
        <f>IF(COUNTIF($BT$5:$BT875,"&gt;=2")&gt;1,DA874,BT875)</f>
        <v>2</v>
      </c>
      <c r="DB875" s="4">
        <f>IF(COUNTIF($BT$5:$BT875,"&gt;=2")&gt;1,DB874,BU875)</f>
        <v>0</v>
      </c>
      <c r="DC875" s="4">
        <f>IF(COUNTIF($BZ$5:$BZ875,"&gt;=2")&gt;1,DC874,BV875)</f>
        <v>0</v>
      </c>
      <c r="DD875" s="4">
        <f>IF(COUNTIF($BZ$5:$BZ875,"&gt;=2")&gt;1,DD874,BW875)</f>
        <v>0</v>
      </c>
      <c r="DE875" s="4">
        <f>IF(COUNTIF($BZ$5:$BZ875,"&gt;=2")&gt;1,DE874,BX875)</f>
        <v>320</v>
      </c>
      <c r="DF875" s="4">
        <f>IF(COUNTIF($BZ$5:$BZ875,"&gt;=2")&gt;1,DF874,BY875)</f>
        <v>77.999999999999986</v>
      </c>
      <c r="DG875" s="4">
        <f>IF(COUNTIF($BZ$5:$BZ875,"&gt;=2")&gt;1,DG874,BZ875)</f>
        <v>2</v>
      </c>
      <c r="DH875" s="4">
        <f t="shared" si="556"/>
        <v>0</v>
      </c>
      <c r="DI875" s="4">
        <f t="shared" si="557"/>
        <v>0</v>
      </c>
      <c r="DJ875" s="4">
        <f t="shared" si="558"/>
        <v>0</v>
      </c>
      <c r="DK875" s="4">
        <f t="shared" si="559"/>
        <v>399.64</v>
      </c>
      <c r="DL875" s="4">
        <f t="shared" si="560"/>
        <v>12.36000000000001</v>
      </c>
      <c r="DM875" s="4">
        <f t="shared" si="561"/>
        <v>7</v>
      </c>
      <c r="DN875" s="4">
        <f t="shared" si="562"/>
        <v>13.999999999999998</v>
      </c>
      <c r="DO875" s="4">
        <f t="shared" si="563"/>
        <v>40</v>
      </c>
      <c r="DP875" s="4">
        <f t="shared" si="564"/>
        <v>400</v>
      </c>
      <c r="DQ875" s="4">
        <f t="shared" si="565"/>
        <v>412</v>
      </c>
      <c r="DS875" s="4">
        <v>871</v>
      </c>
      <c r="DT875" s="4">
        <f>$CK875+INDEX(节奏总纲!D$4:D$163,基础状态预估!$C$2)</f>
        <v>895.00483399593907</v>
      </c>
      <c r="DU875" s="4">
        <f>$CK875+INDEX(节奏总纲!E$4:E$163,基础状态预估!$C$2)</f>
        <v>889.28268396026408</v>
      </c>
      <c r="DV875" s="4">
        <f>$CK875+INDEX(节奏总纲!F$4:F$163,基础状态预估!$C$2)</f>
        <v>882.39220630709644</v>
      </c>
      <c r="DW875" s="4">
        <f>$CK875+INDEX(节奏总纲!G$4:G$163,基础状态预估!$C$2)</f>
        <v>874.03246816526348</v>
      </c>
      <c r="DX875" s="4">
        <f>$CK875+INDEX(节奏总纲!H$4:H$163,基础状态预估!$C$2)</f>
        <v>863.69453894381218</v>
      </c>
      <c r="DY875" s="4">
        <f t="shared" si="566"/>
        <v>11.899999999999999</v>
      </c>
      <c r="DZ875" s="4">
        <f t="shared" si="567"/>
        <v>33</v>
      </c>
      <c r="EA875" s="4">
        <f t="shared" si="568"/>
        <v>334.1</v>
      </c>
      <c r="EB875" s="4">
        <f t="shared" si="569"/>
        <v>479.64</v>
      </c>
      <c r="EC875" s="4">
        <f t="shared" si="570"/>
        <v>14.36000000000001</v>
      </c>
    </row>
    <row r="876" spans="58:133" x14ac:dyDescent="0.15">
      <c r="BF876" s="4">
        <v>872</v>
      </c>
      <c r="BG876" s="4">
        <f t="shared" si="552"/>
        <v>610.4</v>
      </c>
      <c r="BH876" s="4">
        <f t="shared" si="553"/>
        <v>261.59999999999997</v>
      </c>
      <c r="BL876" s="4">
        <f t="shared" si="541"/>
        <v>433</v>
      </c>
      <c r="BM876" s="4">
        <f t="shared" si="542"/>
        <v>303.09999999999997</v>
      </c>
      <c r="BN876" s="4">
        <f t="shared" si="543"/>
        <v>129.9</v>
      </c>
      <c r="BR876" s="4">
        <f t="shared" si="544"/>
        <v>554.45000000000005</v>
      </c>
      <c r="BS876" s="4">
        <f t="shared" si="545"/>
        <v>255.89999999999995</v>
      </c>
      <c r="BT876" s="4">
        <f t="shared" si="546"/>
        <v>42.650000000000006</v>
      </c>
      <c r="BX876" s="4">
        <f t="shared" si="547"/>
        <v>650.40000000000009</v>
      </c>
      <c r="BY876" s="4">
        <f t="shared" si="548"/>
        <v>158.53499999999997</v>
      </c>
      <c r="BZ876" s="4">
        <f t="shared" si="549"/>
        <v>4.0650000000000004</v>
      </c>
      <c r="CD876" s="4">
        <f t="shared" si="550"/>
        <v>400.61</v>
      </c>
      <c r="CE876" s="4">
        <f t="shared" si="551"/>
        <v>12.390000000000011</v>
      </c>
      <c r="CF876" s="4">
        <f>IF(COUNTIF($BH$5:$BH876,"&gt;=2")&lt;=1,SUM($BG876:$BK876)*C$8,CF875)</f>
        <v>151200</v>
      </c>
      <c r="CG876" s="4">
        <f>IF(COUNTIF($BN$5:$BN876,"&gt;=2")&lt;=1,SUM($BL876:$BP876)*D$8,CG875)</f>
        <v>604799.99999999988</v>
      </c>
      <c r="CH876" s="4">
        <f>IF(COUNTIF($BT$5:$BT876,"&gt;=2")&lt;=1,SUM($BQ876:$BU876)*E$8,CH875)</f>
        <v>2592000</v>
      </c>
      <c r="CI876" s="4">
        <f>IF(COUNTIF($BZ$5:$BZ876,"&gt;=2")&lt;=1,SUM($BV876:$BZ876)*F$8,CI875)</f>
        <v>34560000</v>
      </c>
      <c r="CJ876" s="4">
        <f t="shared" si="554"/>
        <v>35683200</v>
      </c>
      <c r="CK876" s="4">
        <f t="shared" si="555"/>
        <v>851.75</v>
      </c>
      <c r="CM876" s="4">
        <v>872</v>
      </c>
      <c r="CN876" s="4">
        <f>IF(COUNTIF($BH$5:$BH876,"&gt;=2")&gt;1,CN875,BG876)</f>
        <v>4.8999999999999995</v>
      </c>
      <c r="CO876" s="4">
        <f>IF(COUNTIF($BH$5:$BH876,"&gt;=2")&gt;1,CO875,BH876)</f>
        <v>2.1</v>
      </c>
      <c r="CP876" s="4">
        <f>IF(COUNTIF($BH$5:$BH876,"&gt;=2")&gt;1,CP875,BI876)</f>
        <v>0</v>
      </c>
      <c r="CQ876" s="4">
        <f>IF(COUNTIF($BH$5:$BH876,"&gt;=2")&gt;1,CQ875,BJ876)</f>
        <v>0</v>
      </c>
      <c r="CR876" s="4">
        <f>IF(COUNTIF($BH$5:$BH876,"&gt;=2")&gt;1,CR875,BK876)</f>
        <v>0</v>
      </c>
      <c r="CS876" s="4">
        <f>IF(COUNTIF($BN$5:$BN876,"&gt;=2")&gt;1,CS875,BL876)</f>
        <v>7</v>
      </c>
      <c r="CT876" s="4">
        <f>IF(COUNTIF($BN$5:$BN876,"&gt;=2")&gt;1,CT875,BM876)</f>
        <v>4.8999999999999995</v>
      </c>
      <c r="CU876" s="4">
        <f>IF(COUNTIF($BN$5:$BN876,"&gt;=2")&gt;1,CU875,BN876)</f>
        <v>2.1</v>
      </c>
      <c r="CV876" s="4">
        <f>IF(COUNTIF($BN$5:$BN876,"&gt;=2")&gt;1,CV875,BO876)</f>
        <v>0</v>
      </c>
      <c r="CW876" s="4">
        <f>IF(COUNTIF($BN$5:$BN876,"&gt;=2")&gt;1,CW875,BP876)</f>
        <v>0</v>
      </c>
      <c r="CX876" s="4">
        <f>IF(COUNTIF($BT$5:$BT876,"&gt;=2")&gt;1,CX875,BQ876)</f>
        <v>0</v>
      </c>
      <c r="CY876" s="4">
        <f>IF(COUNTIF($BT$5:$BT876,"&gt;=2")&gt;1,CY875,BR876)</f>
        <v>26</v>
      </c>
      <c r="CZ876" s="4">
        <f>IF(COUNTIF($BT$5:$BT876,"&gt;=2")&gt;1,CZ875,BS876)</f>
        <v>11.999999999999996</v>
      </c>
      <c r="DA876" s="4">
        <f>IF(COUNTIF($BT$5:$BT876,"&gt;=2")&gt;1,DA875,BT876)</f>
        <v>2</v>
      </c>
      <c r="DB876" s="4">
        <f>IF(COUNTIF($BT$5:$BT876,"&gt;=2")&gt;1,DB875,BU876)</f>
        <v>0</v>
      </c>
      <c r="DC876" s="4">
        <f>IF(COUNTIF($BZ$5:$BZ876,"&gt;=2")&gt;1,DC875,BV876)</f>
        <v>0</v>
      </c>
      <c r="DD876" s="4">
        <f>IF(COUNTIF($BZ$5:$BZ876,"&gt;=2")&gt;1,DD875,BW876)</f>
        <v>0</v>
      </c>
      <c r="DE876" s="4">
        <f>IF(COUNTIF($BZ$5:$BZ876,"&gt;=2")&gt;1,DE875,BX876)</f>
        <v>320</v>
      </c>
      <c r="DF876" s="4">
        <f>IF(COUNTIF($BZ$5:$BZ876,"&gt;=2")&gt;1,DF875,BY876)</f>
        <v>77.999999999999986</v>
      </c>
      <c r="DG876" s="4">
        <f>IF(COUNTIF($BZ$5:$BZ876,"&gt;=2")&gt;1,DG875,BZ876)</f>
        <v>2</v>
      </c>
      <c r="DH876" s="4">
        <f t="shared" si="556"/>
        <v>0</v>
      </c>
      <c r="DI876" s="4">
        <f t="shared" si="557"/>
        <v>0</v>
      </c>
      <c r="DJ876" s="4">
        <f t="shared" si="558"/>
        <v>0</v>
      </c>
      <c r="DK876" s="4">
        <f t="shared" si="559"/>
        <v>400.61</v>
      </c>
      <c r="DL876" s="4">
        <f t="shared" si="560"/>
        <v>12.390000000000011</v>
      </c>
      <c r="DM876" s="4">
        <f t="shared" si="561"/>
        <v>7</v>
      </c>
      <c r="DN876" s="4">
        <f t="shared" si="562"/>
        <v>13.999999999999998</v>
      </c>
      <c r="DO876" s="4">
        <f t="shared" si="563"/>
        <v>40</v>
      </c>
      <c r="DP876" s="4">
        <f t="shared" si="564"/>
        <v>400</v>
      </c>
      <c r="DQ876" s="4">
        <f t="shared" si="565"/>
        <v>413</v>
      </c>
      <c r="DS876" s="4">
        <v>872</v>
      </c>
      <c r="DT876" s="4">
        <f>$CK876+INDEX(节奏总纲!D$4:D$163,基础状态预估!$C$2)</f>
        <v>896.00483399593907</v>
      </c>
      <c r="DU876" s="4">
        <f>$CK876+INDEX(节奏总纲!E$4:E$163,基础状态预估!$C$2)</f>
        <v>890.28268396026408</v>
      </c>
      <c r="DV876" s="4">
        <f>$CK876+INDEX(节奏总纲!F$4:F$163,基础状态预估!$C$2)</f>
        <v>883.39220630709644</v>
      </c>
      <c r="DW876" s="4">
        <f>$CK876+INDEX(节奏总纲!G$4:G$163,基础状态预估!$C$2)</f>
        <v>875.03246816526348</v>
      </c>
      <c r="DX876" s="4">
        <f>$CK876+INDEX(节奏总纲!H$4:H$163,基础状态预估!$C$2)</f>
        <v>864.69453894381218</v>
      </c>
      <c r="DY876" s="4">
        <f t="shared" si="566"/>
        <v>11.899999999999999</v>
      </c>
      <c r="DZ876" s="4">
        <f t="shared" si="567"/>
        <v>33</v>
      </c>
      <c r="EA876" s="4">
        <f t="shared" si="568"/>
        <v>334.1</v>
      </c>
      <c r="EB876" s="4">
        <f t="shared" si="569"/>
        <v>480.61</v>
      </c>
      <c r="EC876" s="4">
        <f t="shared" si="570"/>
        <v>14.390000000000011</v>
      </c>
    </row>
    <row r="877" spans="58:133" x14ac:dyDescent="0.15">
      <c r="BF877" s="4">
        <v>873</v>
      </c>
      <c r="BG877" s="4">
        <f t="shared" si="552"/>
        <v>611.09999999999991</v>
      </c>
      <c r="BH877" s="4">
        <f t="shared" si="553"/>
        <v>261.89999999999998</v>
      </c>
      <c r="BL877" s="4">
        <f t="shared" si="541"/>
        <v>433.5</v>
      </c>
      <c r="BM877" s="4">
        <f t="shared" si="542"/>
        <v>303.45</v>
      </c>
      <c r="BN877" s="4">
        <f t="shared" si="543"/>
        <v>130.04999999999998</v>
      </c>
      <c r="BR877" s="4">
        <f t="shared" si="544"/>
        <v>555.1</v>
      </c>
      <c r="BS877" s="4">
        <f t="shared" si="545"/>
        <v>256.19999999999993</v>
      </c>
      <c r="BT877" s="4">
        <f t="shared" si="546"/>
        <v>42.7</v>
      </c>
      <c r="BX877" s="4">
        <f t="shared" si="547"/>
        <v>651.20000000000005</v>
      </c>
      <c r="BY877" s="4">
        <f t="shared" si="548"/>
        <v>158.72999999999996</v>
      </c>
      <c r="BZ877" s="4">
        <f t="shared" si="549"/>
        <v>4.07</v>
      </c>
      <c r="CD877" s="4">
        <f t="shared" si="550"/>
        <v>401.58</v>
      </c>
      <c r="CE877" s="4">
        <f t="shared" si="551"/>
        <v>12.420000000000011</v>
      </c>
      <c r="CF877" s="4">
        <f>IF(COUNTIF($BH$5:$BH877,"&gt;=2")&lt;=1,SUM($BG877:$BK877)*C$8,CF876)</f>
        <v>151200</v>
      </c>
      <c r="CG877" s="4">
        <f>IF(COUNTIF($BN$5:$BN877,"&gt;=2")&lt;=1,SUM($BL877:$BP877)*D$8,CG876)</f>
        <v>604799.99999999988</v>
      </c>
      <c r="CH877" s="4">
        <f>IF(COUNTIF($BT$5:$BT877,"&gt;=2")&lt;=1,SUM($BQ877:$BU877)*E$8,CH876)</f>
        <v>2592000</v>
      </c>
      <c r="CI877" s="4">
        <f>IF(COUNTIF($BZ$5:$BZ877,"&gt;=2")&lt;=1,SUM($BV877:$BZ877)*F$8,CI876)</f>
        <v>34560000</v>
      </c>
      <c r="CJ877" s="4">
        <f t="shared" si="554"/>
        <v>35769600</v>
      </c>
      <c r="CK877" s="4">
        <f t="shared" si="555"/>
        <v>852.75</v>
      </c>
      <c r="CM877" s="4">
        <v>873</v>
      </c>
      <c r="CN877" s="4">
        <f>IF(COUNTIF($BH$5:$BH877,"&gt;=2")&gt;1,CN876,BG877)</f>
        <v>4.8999999999999995</v>
      </c>
      <c r="CO877" s="4">
        <f>IF(COUNTIF($BH$5:$BH877,"&gt;=2")&gt;1,CO876,BH877)</f>
        <v>2.1</v>
      </c>
      <c r="CP877" s="4">
        <f>IF(COUNTIF($BH$5:$BH877,"&gt;=2")&gt;1,CP876,BI877)</f>
        <v>0</v>
      </c>
      <c r="CQ877" s="4">
        <f>IF(COUNTIF($BH$5:$BH877,"&gt;=2")&gt;1,CQ876,BJ877)</f>
        <v>0</v>
      </c>
      <c r="CR877" s="4">
        <f>IF(COUNTIF($BH$5:$BH877,"&gt;=2")&gt;1,CR876,BK877)</f>
        <v>0</v>
      </c>
      <c r="CS877" s="4">
        <f>IF(COUNTIF($BN$5:$BN877,"&gt;=2")&gt;1,CS876,BL877)</f>
        <v>7</v>
      </c>
      <c r="CT877" s="4">
        <f>IF(COUNTIF($BN$5:$BN877,"&gt;=2")&gt;1,CT876,BM877)</f>
        <v>4.8999999999999995</v>
      </c>
      <c r="CU877" s="4">
        <f>IF(COUNTIF($BN$5:$BN877,"&gt;=2")&gt;1,CU876,BN877)</f>
        <v>2.1</v>
      </c>
      <c r="CV877" s="4">
        <f>IF(COUNTIF($BN$5:$BN877,"&gt;=2")&gt;1,CV876,BO877)</f>
        <v>0</v>
      </c>
      <c r="CW877" s="4">
        <f>IF(COUNTIF($BN$5:$BN877,"&gt;=2")&gt;1,CW876,BP877)</f>
        <v>0</v>
      </c>
      <c r="CX877" s="4">
        <f>IF(COUNTIF($BT$5:$BT877,"&gt;=2")&gt;1,CX876,BQ877)</f>
        <v>0</v>
      </c>
      <c r="CY877" s="4">
        <f>IF(COUNTIF($BT$5:$BT877,"&gt;=2")&gt;1,CY876,BR877)</f>
        <v>26</v>
      </c>
      <c r="CZ877" s="4">
        <f>IF(COUNTIF($BT$5:$BT877,"&gt;=2")&gt;1,CZ876,BS877)</f>
        <v>11.999999999999996</v>
      </c>
      <c r="DA877" s="4">
        <f>IF(COUNTIF($BT$5:$BT877,"&gt;=2")&gt;1,DA876,BT877)</f>
        <v>2</v>
      </c>
      <c r="DB877" s="4">
        <f>IF(COUNTIF($BT$5:$BT877,"&gt;=2")&gt;1,DB876,BU877)</f>
        <v>0</v>
      </c>
      <c r="DC877" s="4">
        <f>IF(COUNTIF($BZ$5:$BZ877,"&gt;=2")&gt;1,DC876,BV877)</f>
        <v>0</v>
      </c>
      <c r="DD877" s="4">
        <f>IF(COUNTIF($BZ$5:$BZ877,"&gt;=2")&gt;1,DD876,BW877)</f>
        <v>0</v>
      </c>
      <c r="DE877" s="4">
        <f>IF(COUNTIF($BZ$5:$BZ877,"&gt;=2")&gt;1,DE876,BX877)</f>
        <v>320</v>
      </c>
      <c r="DF877" s="4">
        <f>IF(COUNTIF($BZ$5:$BZ877,"&gt;=2")&gt;1,DF876,BY877)</f>
        <v>77.999999999999986</v>
      </c>
      <c r="DG877" s="4">
        <f>IF(COUNTIF($BZ$5:$BZ877,"&gt;=2")&gt;1,DG876,BZ877)</f>
        <v>2</v>
      </c>
      <c r="DH877" s="4">
        <f t="shared" si="556"/>
        <v>0</v>
      </c>
      <c r="DI877" s="4">
        <f t="shared" si="557"/>
        <v>0</v>
      </c>
      <c r="DJ877" s="4">
        <f t="shared" si="558"/>
        <v>0</v>
      </c>
      <c r="DK877" s="4">
        <f t="shared" si="559"/>
        <v>401.58</v>
      </c>
      <c r="DL877" s="4">
        <f t="shared" si="560"/>
        <v>12.420000000000011</v>
      </c>
      <c r="DM877" s="4">
        <f t="shared" si="561"/>
        <v>7</v>
      </c>
      <c r="DN877" s="4">
        <f t="shared" si="562"/>
        <v>13.999999999999998</v>
      </c>
      <c r="DO877" s="4">
        <f t="shared" si="563"/>
        <v>40</v>
      </c>
      <c r="DP877" s="4">
        <f t="shared" si="564"/>
        <v>400</v>
      </c>
      <c r="DQ877" s="4">
        <f t="shared" si="565"/>
        <v>414</v>
      </c>
      <c r="DS877" s="4">
        <v>873</v>
      </c>
      <c r="DT877" s="4">
        <f>$CK877+INDEX(节奏总纲!D$4:D$163,基础状态预估!$C$2)</f>
        <v>897.00483399593907</v>
      </c>
      <c r="DU877" s="4">
        <f>$CK877+INDEX(节奏总纲!E$4:E$163,基础状态预估!$C$2)</f>
        <v>891.28268396026408</v>
      </c>
      <c r="DV877" s="4">
        <f>$CK877+INDEX(节奏总纲!F$4:F$163,基础状态预估!$C$2)</f>
        <v>884.39220630709644</v>
      </c>
      <c r="DW877" s="4">
        <f>$CK877+INDEX(节奏总纲!G$4:G$163,基础状态预估!$C$2)</f>
        <v>876.03246816526348</v>
      </c>
      <c r="DX877" s="4">
        <f>$CK877+INDEX(节奏总纲!H$4:H$163,基础状态预估!$C$2)</f>
        <v>865.69453894381218</v>
      </c>
      <c r="DY877" s="4">
        <f t="shared" si="566"/>
        <v>11.899999999999999</v>
      </c>
      <c r="DZ877" s="4">
        <f t="shared" si="567"/>
        <v>33</v>
      </c>
      <c r="EA877" s="4">
        <f t="shared" si="568"/>
        <v>334.1</v>
      </c>
      <c r="EB877" s="4">
        <f t="shared" si="569"/>
        <v>481.58</v>
      </c>
      <c r="EC877" s="4">
        <f t="shared" si="570"/>
        <v>14.420000000000011</v>
      </c>
    </row>
    <row r="878" spans="58:133" x14ac:dyDescent="0.15">
      <c r="BF878" s="4">
        <v>874</v>
      </c>
      <c r="BG878" s="4">
        <f t="shared" si="552"/>
        <v>611.79999999999995</v>
      </c>
      <c r="BH878" s="4">
        <f t="shared" si="553"/>
        <v>262.2</v>
      </c>
      <c r="BL878" s="4">
        <f t="shared" si="541"/>
        <v>434</v>
      </c>
      <c r="BM878" s="4">
        <f t="shared" si="542"/>
        <v>303.79999999999995</v>
      </c>
      <c r="BN878" s="4">
        <f t="shared" si="543"/>
        <v>130.19999999999999</v>
      </c>
      <c r="BR878" s="4">
        <f t="shared" si="544"/>
        <v>555.75</v>
      </c>
      <c r="BS878" s="4">
        <f t="shared" si="545"/>
        <v>256.49999999999994</v>
      </c>
      <c r="BT878" s="4">
        <f t="shared" si="546"/>
        <v>42.75</v>
      </c>
      <c r="BX878" s="4">
        <f t="shared" si="547"/>
        <v>652</v>
      </c>
      <c r="BY878" s="4">
        <f t="shared" si="548"/>
        <v>158.92499999999995</v>
      </c>
      <c r="BZ878" s="4">
        <f t="shared" si="549"/>
        <v>4.0750000000000002</v>
      </c>
      <c r="CD878" s="4">
        <f t="shared" si="550"/>
        <v>402.55</v>
      </c>
      <c r="CE878" s="4">
        <f t="shared" si="551"/>
        <v>12.450000000000012</v>
      </c>
      <c r="CF878" s="4">
        <f>IF(COUNTIF($BH$5:$BH878,"&gt;=2")&lt;=1,SUM($BG878:$BK878)*C$8,CF877)</f>
        <v>151200</v>
      </c>
      <c r="CG878" s="4">
        <f>IF(COUNTIF($BN$5:$BN878,"&gt;=2")&lt;=1,SUM($BL878:$BP878)*D$8,CG877)</f>
        <v>604799.99999999988</v>
      </c>
      <c r="CH878" s="4">
        <f>IF(COUNTIF($BT$5:$BT878,"&gt;=2")&lt;=1,SUM($BQ878:$BU878)*E$8,CH877)</f>
        <v>2592000</v>
      </c>
      <c r="CI878" s="4">
        <f>IF(COUNTIF($BZ$5:$BZ878,"&gt;=2")&lt;=1,SUM($BV878:$BZ878)*F$8,CI877)</f>
        <v>34560000</v>
      </c>
      <c r="CJ878" s="4">
        <f t="shared" si="554"/>
        <v>35856000</v>
      </c>
      <c r="CK878" s="4">
        <f t="shared" si="555"/>
        <v>853.75</v>
      </c>
      <c r="CM878" s="4">
        <v>874</v>
      </c>
      <c r="CN878" s="4">
        <f>IF(COUNTIF($BH$5:$BH878,"&gt;=2")&gt;1,CN877,BG878)</f>
        <v>4.8999999999999995</v>
      </c>
      <c r="CO878" s="4">
        <f>IF(COUNTIF($BH$5:$BH878,"&gt;=2")&gt;1,CO877,BH878)</f>
        <v>2.1</v>
      </c>
      <c r="CP878" s="4">
        <f>IF(COUNTIF($BH$5:$BH878,"&gt;=2")&gt;1,CP877,BI878)</f>
        <v>0</v>
      </c>
      <c r="CQ878" s="4">
        <f>IF(COUNTIF($BH$5:$BH878,"&gt;=2")&gt;1,CQ877,BJ878)</f>
        <v>0</v>
      </c>
      <c r="CR878" s="4">
        <f>IF(COUNTIF($BH$5:$BH878,"&gt;=2")&gt;1,CR877,BK878)</f>
        <v>0</v>
      </c>
      <c r="CS878" s="4">
        <f>IF(COUNTIF($BN$5:$BN878,"&gt;=2")&gt;1,CS877,BL878)</f>
        <v>7</v>
      </c>
      <c r="CT878" s="4">
        <f>IF(COUNTIF($BN$5:$BN878,"&gt;=2")&gt;1,CT877,BM878)</f>
        <v>4.8999999999999995</v>
      </c>
      <c r="CU878" s="4">
        <f>IF(COUNTIF($BN$5:$BN878,"&gt;=2")&gt;1,CU877,BN878)</f>
        <v>2.1</v>
      </c>
      <c r="CV878" s="4">
        <f>IF(COUNTIF($BN$5:$BN878,"&gt;=2")&gt;1,CV877,BO878)</f>
        <v>0</v>
      </c>
      <c r="CW878" s="4">
        <f>IF(COUNTIF($BN$5:$BN878,"&gt;=2")&gt;1,CW877,BP878)</f>
        <v>0</v>
      </c>
      <c r="CX878" s="4">
        <f>IF(COUNTIF($BT$5:$BT878,"&gt;=2")&gt;1,CX877,BQ878)</f>
        <v>0</v>
      </c>
      <c r="CY878" s="4">
        <f>IF(COUNTIF($BT$5:$BT878,"&gt;=2")&gt;1,CY877,BR878)</f>
        <v>26</v>
      </c>
      <c r="CZ878" s="4">
        <f>IF(COUNTIF($BT$5:$BT878,"&gt;=2")&gt;1,CZ877,BS878)</f>
        <v>11.999999999999996</v>
      </c>
      <c r="DA878" s="4">
        <f>IF(COUNTIF($BT$5:$BT878,"&gt;=2")&gt;1,DA877,BT878)</f>
        <v>2</v>
      </c>
      <c r="DB878" s="4">
        <f>IF(COUNTIF($BT$5:$BT878,"&gt;=2")&gt;1,DB877,BU878)</f>
        <v>0</v>
      </c>
      <c r="DC878" s="4">
        <f>IF(COUNTIF($BZ$5:$BZ878,"&gt;=2")&gt;1,DC877,BV878)</f>
        <v>0</v>
      </c>
      <c r="DD878" s="4">
        <f>IF(COUNTIF($BZ$5:$BZ878,"&gt;=2")&gt;1,DD877,BW878)</f>
        <v>0</v>
      </c>
      <c r="DE878" s="4">
        <f>IF(COUNTIF($BZ$5:$BZ878,"&gt;=2")&gt;1,DE877,BX878)</f>
        <v>320</v>
      </c>
      <c r="DF878" s="4">
        <f>IF(COUNTIF($BZ$5:$BZ878,"&gt;=2")&gt;1,DF877,BY878)</f>
        <v>77.999999999999986</v>
      </c>
      <c r="DG878" s="4">
        <f>IF(COUNTIF($BZ$5:$BZ878,"&gt;=2")&gt;1,DG877,BZ878)</f>
        <v>2</v>
      </c>
      <c r="DH878" s="4">
        <f t="shared" si="556"/>
        <v>0</v>
      </c>
      <c r="DI878" s="4">
        <f t="shared" si="557"/>
        <v>0</v>
      </c>
      <c r="DJ878" s="4">
        <f t="shared" si="558"/>
        <v>0</v>
      </c>
      <c r="DK878" s="4">
        <f t="shared" si="559"/>
        <v>402.55</v>
      </c>
      <c r="DL878" s="4">
        <f t="shared" si="560"/>
        <v>12.450000000000012</v>
      </c>
      <c r="DM878" s="4">
        <f t="shared" si="561"/>
        <v>7</v>
      </c>
      <c r="DN878" s="4">
        <f t="shared" si="562"/>
        <v>13.999999999999998</v>
      </c>
      <c r="DO878" s="4">
        <f t="shared" si="563"/>
        <v>40</v>
      </c>
      <c r="DP878" s="4">
        <f t="shared" si="564"/>
        <v>400</v>
      </c>
      <c r="DQ878" s="4">
        <f t="shared" si="565"/>
        <v>415</v>
      </c>
      <c r="DS878" s="4">
        <v>874</v>
      </c>
      <c r="DT878" s="4">
        <f>$CK878+INDEX(节奏总纲!D$4:D$163,基础状态预估!$C$2)</f>
        <v>898.00483399593907</v>
      </c>
      <c r="DU878" s="4">
        <f>$CK878+INDEX(节奏总纲!E$4:E$163,基础状态预估!$C$2)</f>
        <v>892.28268396026408</v>
      </c>
      <c r="DV878" s="4">
        <f>$CK878+INDEX(节奏总纲!F$4:F$163,基础状态预估!$C$2)</f>
        <v>885.39220630709644</v>
      </c>
      <c r="DW878" s="4">
        <f>$CK878+INDEX(节奏总纲!G$4:G$163,基础状态预估!$C$2)</f>
        <v>877.03246816526348</v>
      </c>
      <c r="DX878" s="4">
        <f>$CK878+INDEX(节奏总纲!H$4:H$163,基础状态预估!$C$2)</f>
        <v>866.69453894381218</v>
      </c>
      <c r="DY878" s="4">
        <f t="shared" si="566"/>
        <v>11.899999999999999</v>
      </c>
      <c r="DZ878" s="4">
        <f t="shared" si="567"/>
        <v>33</v>
      </c>
      <c r="EA878" s="4">
        <f t="shared" si="568"/>
        <v>334.1</v>
      </c>
      <c r="EB878" s="4">
        <f t="shared" si="569"/>
        <v>482.55</v>
      </c>
      <c r="EC878" s="4">
        <f t="shared" si="570"/>
        <v>14.450000000000012</v>
      </c>
    </row>
    <row r="879" spans="58:133" x14ac:dyDescent="0.15">
      <c r="BF879" s="4">
        <v>875</v>
      </c>
      <c r="BG879" s="4">
        <f t="shared" si="552"/>
        <v>612.5</v>
      </c>
      <c r="BH879" s="4">
        <f t="shared" si="553"/>
        <v>262.5</v>
      </c>
      <c r="BL879" s="4">
        <f t="shared" si="541"/>
        <v>434.5</v>
      </c>
      <c r="BM879" s="4">
        <f t="shared" si="542"/>
        <v>304.14999999999998</v>
      </c>
      <c r="BN879" s="4">
        <f t="shared" si="543"/>
        <v>130.35</v>
      </c>
      <c r="BR879" s="4">
        <f t="shared" si="544"/>
        <v>556.4</v>
      </c>
      <c r="BS879" s="4">
        <f t="shared" si="545"/>
        <v>256.79999999999995</v>
      </c>
      <c r="BT879" s="4">
        <f t="shared" si="546"/>
        <v>42.800000000000004</v>
      </c>
      <c r="BX879" s="4">
        <f t="shared" si="547"/>
        <v>652.80000000000007</v>
      </c>
      <c r="BY879" s="4">
        <f t="shared" si="548"/>
        <v>159.11999999999995</v>
      </c>
      <c r="BZ879" s="4">
        <f t="shared" si="549"/>
        <v>4.08</v>
      </c>
      <c r="CD879" s="4">
        <f t="shared" si="550"/>
        <v>403.52</v>
      </c>
      <c r="CE879" s="4">
        <f t="shared" si="551"/>
        <v>12.480000000000011</v>
      </c>
      <c r="CF879" s="4">
        <f>IF(COUNTIF($BH$5:$BH879,"&gt;=2")&lt;=1,SUM($BG879:$BK879)*C$8,CF878)</f>
        <v>151200</v>
      </c>
      <c r="CG879" s="4">
        <f>IF(COUNTIF($BN$5:$BN879,"&gt;=2")&lt;=1,SUM($BL879:$BP879)*D$8,CG878)</f>
        <v>604799.99999999988</v>
      </c>
      <c r="CH879" s="4">
        <f>IF(COUNTIF($BT$5:$BT879,"&gt;=2")&lt;=1,SUM($BQ879:$BU879)*E$8,CH878)</f>
        <v>2592000</v>
      </c>
      <c r="CI879" s="4">
        <f>IF(COUNTIF($BZ$5:$BZ879,"&gt;=2")&lt;=1,SUM($BV879:$BZ879)*F$8,CI878)</f>
        <v>34560000</v>
      </c>
      <c r="CJ879" s="4">
        <f t="shared" si="554"/>
        <v>35942400</v>
      </c>
      <c r="CK879" s="4">
        <f t="shared" si="555"/>
        <v>854.75</v>
      </c>
      <c r="CM879" s="4">
        <v>875</v>
      </c>
      <c r="CN879" s="4">
        <f>IF(COUNTIF($BH$5:$BH879,"&gt;=2")&gt;1,CN878,BG879)</f>
        <v>4.8999999999999995</v>
      </c>
      <c r="CO879" s="4">
        <f>IF(COUNTIF($BH$5:$BH879,"&gt;=2")&gt;1,CO878,BH879)</f>
        <v>2.1</v>
      </c>
      <c r="CP879" s="4">
        <f>IF(COUNTIF($BH$5:$BH879,"&gt;=2")&gt;1,CP878,BI879)</f>
        <v>0</v>
      </c>
      <c r="CQ879" s="4">
        <f>IF(COUNTIF($BH$5:$BH879,"&gt;=2")&gt;1,CQ878,BJ879)</f>
        <v>0</v>
      </c>
      <c r="CR879" s="4">
        <f>IF(COUNTIF($BH$5:$BH879,"&gt;=2")&gt;1,CR878,BK879)</f>
        <v>0</v>
      </c>
      <c r="CS879" s="4">
        <f>IF(COUNTIF($BN$5:$BN879,"&gt;=2")&gt;1,CS878,BL879)</f>
        <v>7</v>
      </c>
      <c r="CT879" s="4">
        <f>IF(COUNTIF($BN$5:$BN879,"&gt;=2")&gt;1,CT878,BM879)</f>
        <v>4.8999999999999995</v>
      </c>
      <c r="CU879" s="4">
        <f>IF(COUNTIF($BN$5:$BN879,"&gt;=2")&gt;1,CU878,BN879)</f>
        <v>2.1</v>
      </c>
      <c r="CV879" s="4">
        <f>IF(COUNTIF($BN$5:$BN879,"&gt;=2")&gt;1,CV878,BO879)</f>
        <v>0</v>
      </c>
      <c r="CW879" s="4">
        <f>IF(COUNTIF($BN$5:$BN879,"&gt;=2")&gt;1,CW878,BP879)</f>
        <v>0</v>
      </c>
      <c r="CX879" s="4">
        <f>IF(COUNTIF($BT$5:$BT879,"&gt;=2")&gt;1,CX878,BQ879)</f>
        <v>0</v>
      </c>
      <c r="CY879" s="4">
        <f>IF(COUNTIF($BT$5:$BT879,"&gt;=2")&gt;1,CY878,BR879)</f>
        <v>26</v>
      </c>
      <c r="CZ879" s="4">
        <f>IF(COUNTIF($BT$5:$BT879,"&gt;=2")&gt;1,CZ878,BS879)</f>
        <v>11.999999999999996</v>
      </c>
      <c r="DA879" s="4">
        <f>IF(COUNTIF($BT$5:$BT879,"&gt;=2")&gt;1,DA878,BT879)</f>
        <v>2</v>
      </c>
      <c r="DB879" s="4">
        <f>IF(COUNTIF($BT$5:$BT879,"&gt;=2")&gt;1,DB878,BU879)</f>
        <v>0</v>
      </c>
      <c r="DC879" s="4">
        <f>IF(COUNTIF($BZ$5:$BZ879,"&gt;=2")&gt;1,DC878,BV879)</f>
        <v>0</v>
      </c>
      <c r="DD879" s="4">
        <f>IF(COUNTIF($BZ$5:$BZ879,"&gt;=2")&gt;1,DD878,BW879)</f>
        <v>0</v>
      </c>
      <c r="DE879" s="4">
        <f>IF(COUNTIF($BZ$5:$BZ879,"&gt;=2")&gt;1,DE878,BX879)</f>
        <v>320</v>
      </c>
      <c r="DF879" s="4">
        <f>IF(COUNTIF($BZ$5:$BZ879,"&gt;=2")&gt;1,DF878,BY879)</f>
        <v>77.999999999999986</v>
      </c>
      <c r="DG879" s="4">
        <f>IF(COUNTIF($BZ$5:$BZ879,"&gt;=2")&gt;1,DG878,BZ879)</f>
        <v>2</v>
      </c>
      <c r="DH879" s="4">
        <f t="shared" si="556"/>
        <v>0</v>
      </c>
      <c r="DI879" s="4">
        <f t="shared" si="557"/>
        <v>0</v>
      </c>
      <c r="DJ879" s="4">
        <f t="shared" si="558"/>
        <v>0</v>
      </c>
      <c r="DK879" s="4">
        <f t="shared" si="559"/>
        <v>403.52</v>
      </c>
      <c r="DL879" s="4">
        <f t="shared" si="560"/>
        <v>12.480000000000011</v>
      </c>
      <c r="DM879" s="4">
        <f t="shared" si="561"/>
        <v>7</v>
      </c>
      <c r="DN879" s="4">
        <f t="shared" si="562"/>
        <v>13.999999999999998</v>
      </c>
      <c r="DO879" s="4">
        <f t="shared" si="563"/>
        <v>40</v>
      </c>
      <c r="DP879" s="4">
        <f t="shared" si="564"/>
        <v>400</v>
      </c>
      <c r="DQ879" s="4">
        <f t="shared" si="565"/>
        <v>416</v>
      </c>
      <c r="DS879" s="4">
        <v>875</v>
      </c>
      <c r="DT879" s="4">
        <f>$CK879+INDEX(节奏总纲!D$4:D$163,基础状态预估!$C$2)</f>
        <v>899.00483399593907</v>
      </c>
      <c r="DU879" s="4">
        <f>$CK879+INDEX(节奏总纲!E$4:E$163,基础状态预估!$C$2)</f>
        <v>893.28268396026408</v>
      </c>
      <c r="DV879" s="4">
        <f>$CK879+INDEX(节奏总纲!F$4:F$163,基础状态预估!$C$2)</f>
        <v>886.39220630709644</v>
      </c>
      <c r="DW879" s="4">
        <f>$CK879+INDEX(节奏总纲!G$4:G$163,基础状态预估!$C$2)</f>
        <v>878.03246816526348</v>
      </c>
      <c r="DX879" s="4">
        <f>$CK879+INDEX(节奏总纲!H$4:H$163,基础状态预估!$C$2)</f>
        <v>867.69453894381218</v>
      </c>
      <c r="DY879" s="4">
        <f t="shared" si="566"/>
        <v>11.899999999999999</v>
      </c>
      <c r="DZ879" s="4">
        <f t="shared" si="567"/>
        <v>33</v>
      </c>
      <c r="EA879" s="4">
        <f t="shared" si="568"/>
        <v>334.1</v>
      </c>
      <c r="EB879" s="4">
        <f t="shared" si="569"/>
        <v>483.52</v>
      </c>
      <c r="EC879" s="4">
        <f t="shared" si="570"/>
        <v>14.480000000000011</v>
      </c>
    </row>
    <row r="880" spans="58:133" x14ac:dyDescent="0.15">
      <c r="BF880" s="4">
        <v>876</v>
      </c>
      <c r="BG880" s="4">
        <f t="shared" si="552"/>
        <v>613.19999999999993</v>
      </c>
      <c r="BH880" s="4">
        <f t="shared" si="553"/>
        <v>262.8</v>
      </c>
      <c r="BL880" s="4">
        <f t="shared" si="541"/>
        <v>435</v>
      </c>
      <c r="BM880" s="4">
        <f t="shared" si="542"/>
        <v>304.5</v>
      </c>
      <c r="BN880" s="4">
        <f t="shared" si="543"/>
        <v>130.5</v>
      </c>
      <c r="BR880" s="4">
        <f t="shared" si="544"/>
        <v>557.05000000000007</v>
      </c>
      <c r="BS880" s="4">
        <f t="shared" si="545"/>
        <v>257.09999999999997</v>
      </c>
      <c r="BT880" s="4">
        <f t="shared" si="546"/>
        <v>42.85</v>
      </c>
      <c r="BX880" s="4">
        <f t="shared" si="547"/>
        <v>653.6</v>
      </c>
      <c r="BY880" s="4">
        <f t="shared" si="548"/>
        <v>159.31499999999997</v>
      </c>
      <c r="BZ880" s="4">
        <f t="shared" si="549"/>
        <v>4.085</v>
      </c>
      <c r="CD880" s="4">
        <f t="shared" si="550"/>
        <v>404.49</v>
      </c>
      <c r="CE880" s="4">
        <f t="shared" si="551"/>
        <v>12.51000000000001</v>
      </c>
      <c r="CF880" s="4">
        <f>IF(COUNTIF($BH$5:$BH880,"&gt;=2")&lt;=1,SUM($BG880:$BK880)*C$8,CF879)</f>
        <v>151200</v>
      </c>
      <c r="CG880" s="4">
        <f>IF(COUNTIF($BN$5:$BN880,"&gt;=2")&lt;=1,SUM($BL880:$BP880)*D$8,CG879)</f>
        <v>604799.99999999988</v>
      </c>
      <c r="CH880" s="4">
        <f>IF(COUNTIF($BT$5:$BT880,"&gt;=2")&lt;=1,SUM($BQ880:$BU880)*E$8,CH879)</f>
        <v>2592000</v>
      </c>
      <c r="CI880" s="4">
        <f>IF(COUNTIF($BZ$5:$BZ880,"&gt;=2")&lt;=1,SUM($BV880:$BZ880)*F$8,CI879)</f>
        <v>34560000</v>
      </c>
      <c r="CJ880" s="4">
        <f t="shared" si="554"/>
        <v>36028800</v>
      </c>
      <c r="CK880" s="4">
        <f t="shared" si="555"/>
        <v>855.75</v>
      </c>
      <c r="CM880" s="4">
        <v>876</v>
      </c>
      <c r="CN880" s="4">
        <f>IF(COUNTIF($BH$5:$BH880,"&gt;=2")&gt;1,CN879,BG880)</f>
        <v>4.8999999999999995</v>
      </c>
      <c r="CO880" s="4">
        <f>IF(COUNTIF($BH$5:$BH880,"&gt;=2")&gt;1,CO879,BH880)</f>
        <v>2.1</v>
      </c>
      <c r="CP880" s="4">
        <f>IF(COUNTIF($BH$5:$BH880,"&gt;=2")&gt;1,CP879,BI880)</f>
        <v>0</v>
      </c>
      <c r="CQ880" s="4">
        <f>IF(COUNTIF($BH$5:$BH880,"&gt;=2")&gt;1,CQ879,BJ880)</f>
        <v>0</v>
      </c>
      <c r="CR880" s="4">
        <f>IF(COUNTIF($BH$5:$BH880,"&gt;=2")&gt;1,CR879,BK880)</f>
        <v>0</v>
      </c>
      <c r="CS880" s="4">
        <f>IF(COUNTIF($BN$5:$BN880,"&gt;=2")&gt;1,CS879,BL880)</f>
        <v>7</v>
      </c>
      <c r="CT880" s="4">
        <f>IF(COUNTIF($BN$5:$BN880,"&gt;=2")&gt;1,CT879,BM880)</f>
        <v>4.8999999999999995</v>
      </c>
      <c r="CU880" s="4">
        <f>IF(COUNTIF($BN$5:$BN880,"&gt;=2")&gt;1,CU879,BN880)</f>
        <v>2.1</v>
      </c>
      <c r="CV880" s="4">
        <f>IF(COUNTIF($BN$5:$BN880,"&gt;=2")&gt;1,CV879,BO880)</f>
        <v>0</v>
      </c>
      <c r="CW880" s="4">
        <f>IF(COUNTIF($BN$5:$BN880,"&gt;=2")&gt;1,CW879,BP880)</f>
        <v>0</v>
      </c>
      <c r="CX880" s="4">
        <f>IF(COUNTIF($BT$5:$BT880,"&gt;=2")&gt;1,CX879,BQ880)</f>
        <v>0</v>
      </c>
      <c r="CY880" s="4">
        <f>IF(COUNTIF($BT$5:$BT880,"&gt;=2")&gt;1,CY879,BR880)</f>
        <v>26</v>
      </c>
      <c r="CZ880" s="4">
        <f>IF(COUNTIF($BT$5:$BT880,"&gt;=2")&gt;1,CZ879,BS880)</f>
        <v>11.999999999999996</v>
      </c>
      <c r="DA880" s="4">
        <f>IF(COUNTIF($BT$5:$BT880,"&gt;=2")&gt;1,DA879,BT880)</f>
        <v>2</v>
      </c>
      <c r="DB880" s="4">
        <f>IF(COUNTIF($BT$5:$BT880,"&gt;=2")&gt;1,DB879,BU880)</f>
        <v>0</v>
      </c>
      <c r="DC880" s="4">
        <f>IF(COUNTIF($BZ$5:$BZ880,"&gt;=2")&gt;1,DC879,BV880)</f>
        <v>0</v>
      </c>
      <c r="DD880" s="4">
        <f>IF(COUNTIF($BZ$5:$BZ880,"&gt;=2")&gt;1,DD879,BW880)</f>
        <v>0</v>
      </c>
      <c r="DE880" s="4">
        <f>IF(COUNTIF($BZ$5:$BZ880,"&gt;=2")&gt;1,DE879,BX880)</f>
        <v>320</v>
      </c>
      <c r="DF880" s="4">
        <f>IF(COUNTIF($BZ$5:$BZ880,"&gt;=2")&gt;1,DF879,BY880)</f>
        <v>77.999999999999986</v>
      </c>
      <c r="DG880" s="4">
        <f>IF(COUNTIF($BZ$5:$BZ880,"&gt;=2")&gt;1,DG879,BZ880)</f>
        <v>2</v>
      </c>
      <c r="DH880" s="4">
        <f t="shared" si="556"/>
        <v>0</v>
      </c>
      <c r="DI880" s="4">
        <f t="shared" si="557"/>
        <v>0</v>
      </c>
      <c r="DJ880" s="4">
        <f t="shared" si="558"/>
        <v>0</v>
      </c>
      <c r="DK880" s="4">
        <f t="shared" si="559"/>
        <v>404.49</v>
      </c>
      <c r="DL880" s="4">
        <f t="shared" si="560"/>
        <v>12.51000000000001</v>
      </c>
      <c r="DM880" s="4">
        <f t="shared" si="561"/>
        <v>7</v>
      </c>
      <c r="DN880" s="4">
        <f t="shared" si="562"/>
        <v>13.999999999999998</v>
      </c>
      <c r="DO880" s="4">
        <f t="shared" si="563"/>
        <v>40</v>
      </c>
      <c r="DP880" s="4">
        <f t="shared" si="564"/>
        <v>400</v>
      </c>
      <c r="DQ880" s="4">
        <f t="shared" si="565"/>
        <v>417</v>
      </c>
      <c r="DS880" s="4">
        <v>876</v>
      </c>
      <c r="DT880" s="4">
        <f>$CK880+INDEX(节奏总纲!D$4:D$163,基础状态预估!$C$2)</f>
        <v>900.00483399593907</v>
      </c>
      <c r="DU880" s="4">
        <f>$CK880+INDEX(节奏总纲!E$4:E$163,基础状态预估!$C$2)</f>
        <v>894.28268396026408</v>
      </c>
      <c r="DV880" s="4">
        <f>$CK880+INDEX(节奏总纲!F$4:F$163,基础状态预估!$C$2)</f>
        <v>887.39220630709644</v>
      </c>
      <c r="DW880" s="4">
        <f>$CK880+INDEX(节奏总纲!G$4:G$163,基础状态预估!$C$2)</f>
        <v>879.03246816526348</v>
      </c>
      <c r="DX880" s="4">
        <f>$CK880+INDEX(节奏总纲!H$4:H$163,基础状态预估!$C$2)</f>
        <v>868.69453894381218</v>
      </c>
      <c r="DY880" s="4">
        <f t="shared" si="566"/>
        <v>11.899999999999999</v>
      </c>
      <c r="DZ880" s="4">
        <f t="shared" si="567"/>
        <v>33</v>
      </c>
      <c r="EA880" s="4">
        <f t="shared" si="568"/>
        <v>334.1</v>
      </c>
      <c r="EB880" s="4">
        <f t="shared" si="569"/>
        <v>484.49</v>
      </c>
      <c r="EC880" s="4">
        <f t="shared" si="570"/>
        <v>14.51000000000001</v>
      </c>
    </row>
    <row r="881" spans="58:133" x14ac:dyDescent="0.15">
      <c r="BF881" s="4">
        <v>877</v>
      </c>
      <c r="BG881" s="4">
        <f t="shared" si="552"/>
        <v>613.9</v>
      </c>
      <c r="BH881" s="4">
        <f t="shared" si="553"/>
        <v>263.09999999999997</v>
      </c>
      <c r="BL881" s="4">
        <f t="shared" si="541"/>
        <v>435.5</v>
      </c>
      <c r="BM881" s="4">
        <f t="shared" si="542"/>
        <v>304.84999999999997</v>
      </c>
      <c r="BN881" s="4">
        <f t="shared" si="543"/>
        <v>130.65</v>
      </c>
      <c r="BR881" s="4">
        <f t="shared" si="544"/>
        <v>557.70000000000005</v>
      </c>
      <c r="BS881" s="4">
        <f t="shared" si="545"/>
        <v>257.39999999999992</v>
      </c>
      <c r="BT881" s="4">
        <f t="shared" si="546"/>
        <v>42.900000000000006</v>
      </c>
      <c r="BX881" s="4">
        <f t="shared" si="547"/>
        <v>654.40000000000009</v>
      </c>
      <c r="BY881" s="4">
        <f t="shared" si="548"/>
        <v>159.50999999999996</v>
      </c>
      <c r="BZ881" s="4">
        <f t="shared" si="549"/>
        <v>4.09</v>
      </c>
      <c r="CD881" s="4">
        <f t="shared" si="550"/>
        <v>405.46</v>
      </c>
      <c r="CE881" s="4">
        <f t="shared" si="551"/>
        <v>12.540000000000012</v>
      </c>
      <c r="CF881" s="4">
        <f>IF(COUNTIF($BH$5:$BH881,"&gt;=2")&lt;=1,SUM($BG881:$BK881)*C$8,CF880)</f>
        <v>151200</v>
      </c>
      <c r="CG881" s="4">
        <f>IF(COUNTIF($BN$5:$BN881,"&gt;=2")&lt;=1,SUM($BL881:$BP881)*D$8,CG880)</f>
        <v>604799.99999999988</v>
      </c>
      <c r="CH881" s="4">
        <f>IF(COUNTIF($BT$5:$BT881,"&gt;=2")&lt;=1,SUM($BQ881:$BU881)*E$8,CH880)</f>
        <v>2592000</v>
      </c>
      <c r="CI881" s="4">
        <f>IF(COUNTIF($BZ$5:$BZ881,"&gt;=2")&lt;=1,SUM($BV881:$BZ881)*F$8,CI880)</f>
        <v>34560000</v>
      </c>
      <c r="CJ881" s="4">
        <f t="shared" si="554"/>
        <v>36115200</v>
      </c>
      <c r="CK881" s="4">
        <f t="shared" si="555"/>
        <v>856.75</v>
      </c>
      <c r="CM881" s="4">
        <v>877</v>
      </c>
      <c r="CN881" s="4">
        <f>IF(COUNTIF($BH$5:$BH881,"&gt;=2")&gt;1,CN880,BG881)</f>
        <v>4.8999999999999995</v>
      </c>
      <c r="CO881" s="4">
        <f>IF(COUNTIF($BH$5:$BH881,"&gt;=2")&gt;1,CO880,BH881)</f>
        <v>2.1</v>
      </c>
      <c r="CP881" s="4">
        <f>IF(COUNTIF($BH$5:$BH881,"&gt;=2")&gt;1,CP880,BI881)</f>
        <v>0</v>
      </c>
      <c r="CQ881" s="4">
        <f>IF(COUNTIF($BH$5:$BH881,"&gt;=2")&gt;1,CQ880,BJ881)</f>
        <v>0</v>
      </c>
      <c r="CR881" s="4">
        <f>IF(COUNTIF($BH$5:$BH881,"&gt;=2")&gt;1,CR880,BK881)</f>
        <v>0</v>
      </c>
      <c r="CS881" s="4">
        <f>IF(COUNTIF($BN$5:$BN881,"&gt;=2")&gt;1,CS880,BL881)</f>
        <v>7</v>
      </c>
      <c r="CT881" s="4">
        <f>IF(COUNTIF($BN$5:$BN881,"&gt;=2")&gt;1,CT880,BM881)</f>
        <v>4.8999999999999995</v>
      </c>
      <c r="CU881" s="4">
        <f>IF(COUNTIF($BN$5:$BN881,"&gt;=2")&gt;1,CU880,BN881)</f>
        <v>2.1</v>
      </c>
      <c r="CV881" s="4">
        <f>IF(COUNTIF($BN$5:$BN881,"&gt;=2")&gt;1,CV880,BO881)</f>
        <v>0</v>
      </c>
      <c r="CW881" s="4">
        <f>IF(COUNTIF($BN$5:$BN881,"&gt;=2")&gt;1,CW880,BP881)</f>
        <v>0</v>
      </c>
      <c r="CX881" s="4">
        <f>IF(COUNTIF($BT$5:$BT881,"&gt;=2")&gt;1,CX880,BQ881)</f>
        <v>0</v>
      </c>
      <c r="CY881" s="4">
        <f>IF(COUNTIF($BT$5:$BT881,"&gt;=2")&gt;1,CY880,BR881)</f>
        <v>26</v>
      </c>
      <c r="CZ881" s="4">
        <f>IF(COUNTIF($BT$5:$BT881,"&gt;=2")&gt;1,CZ880,BS881)</f>
        <v>11.999999999999996</v>
      </c>
      <c r="DA881" s="4">
        <f>IF(COUNTIF($BT$5:$BT881,"&gt;=2")&gt;1,DA880,BT881)</f>
        <v>2</v>
      </c>
      <c r="DB881" s="4">
        <f>IF(COUNTIF($BT$5:$BT881,"&gt;=2")&gt;1,DB880,BU881)</f>
        <v>0</v>
      </c>
      <c r="DC881" s="4">
        <f>IF(COUNTIF($BZ$5:$BZ881,"&gt;=2")&gt;1,DC880,BV881)</f>
        <v>0</v>
      </c>
      <c r="DD881" s="4">
        <f>IF(COUNTIF($BZ$5:$BZ881,"&gt;=2")&gt;1,DD880,BW881)</f>
        <v>0</v>
      </c>
      <c r="DE881" s="4">
        <f>IF(COUNTIF($BZ$5:$BZ881,"&gt;=2")&gt;1,DE880,BX881)</f>
        <v>320</v>
      </c>
      <c r="DF881" s="4">
        <f>IF(COUNTIF($BZ$5:$BZ881,"&gt;=2")&gt;1,DF880,BY881)</f>
        <v>77.999999999999986</v>
      </c>
      <c r="DG881" s="4">
        <f>IF(COUNTIF($BZ$5:$BZ881,"&gt;=2")&gt;1,DG880,BZ881)</f>
        <v>2</v>
      </c>
      <c r="DH881" s="4">
        <f t="shared" si="556"/>
        <v>0</v>
      </c>
      <c r="DI881" s="4">
        <f t="shared" si="557"/>
        <v>0</v>
      </c>
      <c r="DJ881" s="4">
        <f t="shared" si="558"/>
        <v>0</v>
      </c>
      <c r="DK881" s="4">
        <f t="shared" si="559"/>
        <v>405.46</v>
      </c>
      <c r="DL881" s="4">
        <f t="shared" si="560"/>
        <v>12.540000000000012</v>
      </c>
      <c r="DM881" s="4">
        <f t="shared" si="561"/>
        <v>7</v>
      </c>
      <c r="DN881" s="4">
        <f t="shared" si="562"/>
        <v>13.999999999999998</v>
      </c>
      <c r="DO881" s="4">
        <f t="shared" si="563"/>
        <v>40</v>
      </c>
      <c r="DP881" s="4">
        <f t="shared" si="564"/>
        <v>400</v>
      </c>
      <c r="DQ881" s="4">
        <f t="shared" si="565"/>
        <v>418</v>
      </c>
      <c r="DS881" s="4">
        <v>877</v>
      </c>
      <c r="DT881" s="4">
        <f>$CK881+INDEX(节奏总纲!D$4:D$163,基础状态预估!$C$2)</f>
        <v>901.00483399593907</v>
      </c>
      <c r="DU881" s="4">
        <f>$CK881+INDEX(节奏总纲!E$4:E$163,基础状态预估!$C$2)</f>
        <v>895.28268396026408</v>
      </c>
      <c r="DV881" s="4">
        <f>$CK881+INDEX(节奏总纲!F$4:F$163,基础状态预估!$C$2)</f>
        <v>888.39220630709644</v>
      </c>
      <c r="DW881" s="4">
        <f>$CK881+INDEX(节奏总纲!G$4:G$163,基础状态预估!$C$2)</f>
        <v>880.03246816526348</v>
      </c>
      <c r="DX881" s="4">
        <f>$CK881+INDEX(节奏总纲!H$4:H$163,基础状态预估!$C$2)</f>
        <v>869.69453894381218</v>
      </c>
      <c r="DY881" s="4">
        <f t="shared" si="566"/>
        <v>11.899999999999999</v>
      </c>
      <c r="DZ881" s="4">
        <f t="shared" si="567"/>
        <v>33</v>
      </c>
      <c r="EA881" s="4">
        <f t="shared" si="568"/>
        <v>334.1</v>
      </c>
      <c r="EB881" s="4">
        <f t="shared" si="569"/>
        <v>485.46</v>
      </c>
      <c r="EC881" s="4">
        <f t="shared" si="570"/>
        <v>14.540000000000012</v>
      </c>
    </row>
    <row r="882" spans="58:133" x14ac:dyDescent="0.15">
      <c r="BF882" s="4">
        <v>878</v>
      </c>
      <c r="BG882" s="4">
        <f t="shared" si="552"/>
        <v>614.59999999999991</v>
      </c>
      <c r="BH882" s="4">
        <f t="shared" si="553"/>
        <v>263.39999999999998</v>
      </c>
      <c r="BL882" s="4">
        <f t="shared" si="541"/>
        <v>436</v>
      </c>
      <c r="BM882" s="4">
        <f t="shared" si="542"/>
        <v>305.2</v>
      </c>
      <c r="BN882" s="4">
        <f t="shared" si="543"/>
        <v>130.79999999999998</v>
      </c>
      <c r="BR882" s="4">
        <f t="shared" si="544"/>
        <v>558.35</v>
      </c>
      <c r="BS882" s="4">
        <f t="shared" si="545"/>
        <v>257.69999999999993</v>
      </c>
      <c r="BT882" s="4">
        <f t="shared" si="546"/>
        <v>42.95</v>
      </c>
      <c r="BX882" s="4">
        <f t="shared" si="547"/>
        <v>655.20000000000005</v>
      </c>
      <c r="BY882" s="4">
        <f t="shared" si="548"/>
        <v>159.70499999999996</v>
      </c>
      <c r="BZ882" s="4">
        <f t="shared" si="549"/>
        <v>4.0949999999999998</v>
      </c>
      <c r="CD882" s="4">
        <f t="shared" si="550"/>
        <v>406.43</v>
      </c>
      <c r="CE882" s="4">
        <f t="shared" si="551"/>
        <v>12.570000000000011</v>
      </c>
      <c r="CF882" s="4">
        <f>IF(COUNTIF($BH$5:$BH882,"&gt;=2")&lt;=1,SUM($BG882:$BK882)*C$8,CF881)</f>
        <v>151200</v>
      </c>
      <c r="CG882" s="4">
        <f>IF(COUNTIF($BN$5:$BN882,"&gt;=2")&lt;=1,SUM($BL882:$BP882)*D$8,CG881)</f>
        <v>604799.99999999988</v>
      </c>
      <c r="CH882" s="4">
        <f>IF(COUNTIF($BT$5:$BT882,"&gt;=2")&lt;=1,SUM($BQ882:$BU882)*E$8,CH881)</f>
        <v>2592000</v>
      </c>
      <c r="CI882" s="4">
        <f>IF(COUNTIF($BZ$5:$BZ882,"&gt;=2")&lt;=1,SUM($BV882:$BZ882)*F$8,CI881)</f>
        <v>34560000</v>
      </c>
      <c r="CJ882" s="4">
        <f t="shared" si="554"/>
        <v>36201600</v>
      </c>
      <c r="CK882" s="4">
        <f t="shared" si="555"/>
        <v>857.75</v>
      </c>
      <c r="CM882" s="4">
        <v>878</v>
      </c>
      <c r="CN882" s="4">
        <f>IF(COUNTIF($BH$5:$BH882,"&gt;=2")&gt;1,CN881,BG882)</f>
        <v>4.8999999999999995</v>
      </c>
      <c r="CO882" s="4">
        <f>IF(COUNTIF($BH$5:$BH882,"&gt;=2")&gt;1,CO881,BH882)</f>
        <v>2.1</v>
      </c>
      <c r="CP882" s="4">
        <f>IF(COUNTIF($BH$5:$BH882,"&gt;=2")&gt;1,CP881,BI882)</f>
        <v>0</v>
      </c>
      <c r="CQ882" s="4">
        <f>IF(COUNTIF($BH$5:$BH882,"&gt;=2")&gt;1,CQ881,BJ882)</f>
        <v>0</v>
      </c>
      <c r="CR882" s="4">
        <f>IF(COUNTIF($BH$5:$BH882,"&gt;=2")&gt;1,CR881,BK882)</f>
        <v>0</v>
      </c>
      <c r="CS882" s="4">
        <f>IF(COUNTIF($BN$5:$BN882,"&gt;=2")&gt;1,CS881,BL882)</f>
        <v>7</v>
      </c>
      <c r="CT882" s="4">
        <f>IF(COUNTIF($BN$5:$BN882,"&gt;=2")&gt;1,CT881,BM882)</f>
        <v>4.8999999999999995</v>
      </c>
      <c r="CU882" s="4">
        <f>IF(COUNTIF($BN$5:$BN882,"&gt;=2")&gt;1,CU881,BN882)</f>
        <v>2.1</v>
      </c>
      <c r="CV882" s="4">
        <f>IF(COUNTIF($BN$5:$BN882,"&gt;=2")&gt;1,CV881,BO882)</f>
        <v>0</v>
      </c>
      <c r="CW882" s="4">
        <f>IF(COUNTIF($BN$5:$BN882,"&gt;=2")&gt;1,CW881,BP882)</f>
        <v>0</v>
      </c>
      <c r="CX882" s="4">
        <f>IF(COUNTIF($BT$5:$BT882,"&gt;=2")&gt;1,CX881,BQ882)</f>
        <v>0</v>
      </c>
      <c r="CY882" s="4">
        <f>IF(COUNTIF($BT$5:$BT882,"&gt;=2")&gt;1,CY881,BR882)</f>
        <v>26</v>
      </c>
      <c r="CZ882" s="4">
        <f>IF(COUNTIF($BT$5:$BT882,"&gt;=2")&gt;1,CZ881,BS882)</f>
        <v>11.999999999999996</v>
      </c>
      <c r="DA882" s="4">
        <f>IF(COUNTIF($BT$5:$BT882,"&gt;=2")&gt;1,DA881,BT882)</f>
        <v>2</v>
      </c>
      <c r="DB882" s="4">
        <f>IF(COUNTIF($BT$5:$BT882,"&gt;=2")&gt;1,DB881,BU882)</f>
        <v>0</v>
      </c>
      <c r="DC882" s="4">
        <f>IF(COUNTIF($BZ$5:$BZ882,"&gt;=2")&gt;1,DC881,BV882)</f>
        <v>0</v>
      </c>
      <c r="DD882" s="4">
        <f>IF(COUNTIF($BZ$5:$BZ882,"&gt;=2")&gt;1,DD881,BW882)</f>
        <v>0</v>
      </c>
      <c r="DE882" s="4">
        <f>IF(COUNTIF($BZ$5:$BZ882,"&gt;=2")&gt;1,DE881,BX882)</f>
        <v>320</v>
      </c>
      <c r="DF882" s="4">
        <f>IF(COUNTIF($BZ$5:$BZ882,"&gt;=2")&gt;1,DF881,BY882)</f>
        <v>77.999999999999986</v>
      </c>
      <c r="DG882" s="4">
        <f>IF(COUNTIF($BZ$5:$BZ882,"&gt;=2")&gt;1,DG881,BZ882)</f>
        <v>2</v>
      </c>
      <c r="DH882" s="4">
        <f t="shared" si="556"/>
        <v>0</v>
      </c>
      <c r="DI882" s="4">
        <f t="shared" si="557"/>
        <v>0</v>
      </c>
      <c r="DJ882" s="4">
        <f t="shared" si="558"/>
        <v>0</v>
      </c>
      <c r="DK882" s="4">
        <f t="shared" si="559"/>
        <v>406.43</v>
      </c>
      <c r="DL882" s="4">
        <f t="shared" si="560"/>
        <v>12.570000000000011</v>
      </c>
      <c r="DM882" s="4">
        <f t="shared" si="561"/>
        <v>7</v>
      </c>
      <c r="DN882" s="4">
        <f t="shared" si="562"/>
        <v>13.999999999999998</v>
      </c>
      <c r="DO882" s="4">
        <f t="shared" si="563"/>
        <v>40</v>
      </c>
      <c r="DP882" s="4">
        <f t="shared" si="564"/>
        <v>400</v>
      </c>
      <c r="DQ882" s="4">
        <f t="shared" si="565"/>
        <v>419</v>
      </c>
      <c r="DS882" s="4">
        <v>878</v>
      </c>
      <c r="DT882" s="4">
        <f>$CK882+INDEX(节奏总纲!D$4:D$163,基础状态预估!$C$2)</f>
        <v>902.00483399593907</v>
      </c>
      <c r="DU882" s="4">
        <f>$CK882+INDEX(节奏总纲!E$4:E$163,基础状态预估!$C$2)</f>
        <v>896.28268396026408</v>
      </c>
      <c r="DV882" s="4">
        <f>$CK882+INDEX(节奏总纲!F$4:F$163,基础状态预估!$C$2)</f>
        <v>889.39220630709644</v>
      </c>
      <c r="DW882" s="4">
        <f>$CK882+INDEX(节奏总纲!G$4:G$163,基础状态预估!$C$2)</f>
        <v>881.03246816526348</v>
      </c>
      <c r="DX882" s="4">
        <f>$CK882+INDEX(节奏总纲!H$4:H$163,基础状态预估!$C$2)</f>
        <v>870.69453894381218</v>
      </c>
      <c r="DY882" s="4">
        <f t="shared" si="566"/>
        <v>11.899999999999999</v>
      </c>
      <c r="DZ882" s="4">
        <f t="shared" si="567"/>
        <v>33</v>
      </c>
      <c r="EA882" s="4">
        <f t="shared" si="568"/>
        <v>334.1</v>
      </c>
      <c r="EB882" s="4">
        <f t="shared" si="569"/>
        <v>486.43</v>
      </c>
      <c r="EC882" s="4">
        <f t="shared" si="570"/>
        <v>14.570000000000011</v>
      </c>
    </row>
    <row r="883" spans="58:133" x14ac:dyDescent="0.15">
      <c r="BF883" s="4">
        <v>879</v>
      </c>
      <c r="BG883" s="4">
        <f t="shared" si="552"/>
        <v>615.29999999999995</v>
      </c>
      <c r="BH883" s="4">
        <f t="shared" si="553"/>
        <v>263.7</v>
      </c>
      <c r="BL883" s="4">
        <f t="shared" si="541"/>
        <v>436.5</v>
      </c>
      <c r="BM883" s="4">
        <f t="shared" si="542"/>
        <v>305.54999999999995</v>
      </c>
      <c r="BN883" s="4">
        <f t="shared" si="543"/>
        <v>130.94999999999999</v>
      </c>
      <c r="BR883" s="4">
        <f t="shared" si="544"/>
        <v>559</v>
      </c>
      <c r="BS883" s="4">
        <f t="shared" si="545"/>
        <v>257.99999999999994</v>
      </c>
      <c r="BT883" s="4">
        <f t="shared" si="546"/>
        <v>43</v>
      </c>
      <c r="BX883" s="4">
        <f t="shared" si="547"/>
        <v>656</v>
      </c>
      <c r="BY883" s="4">
        <f t="shared" si="548"/>
        <v>159.89999999999995</v>
      </c>
      <c r="BZ883" s="4">
        <f t="shared" si="549"/>
        <v>4.0999999999999996</v>
      </c>
      <c r="CD883" s="4">
        <f t="shared" si="550"/>
        <v>407.4</v>
      </c>
      <c r="CE883" s="4">
        <f t="shared" si="551"/>
        <v>12.600000000000012</v>
      </c>
      <c r="CF883" s="4">
        <f>IF(COUNTIF($BH$5:$BH883,"&gt;=2")&lt;=1,SUM($BG883:$BK883)*C$8,CF882)</f>
        <v>151200</v>
      </c>
      <c r="CG883" s="4">
        <f>IF(COUNTIF($BN$5:$BN883,"&gt;=2")&lt;=1,SUM($BL883:$BP883)*D$8,CG882)</f>
        <v>604799.99999999988</v>
      </c>
      <c r="CH883" s="4">
        <f>IF(COUNTIF($BT$5:$BT883,"&gt;=2")&lt;=1,SUM($BQ883:$BU883)*E$8,CH882)</f>
        <v>2592000</v>
      </c>
      <c r="CI883" s="4">
        <f>IF(COUNTIF($BZ$5:$BZ883,"&gt;=2")&lt;=1,SUM($BV883:$BZ883)*F$8,CI882)</f>
        <v>34560000</v>
      </c>
      <c r="CJ883" s="4">
        <f t="shared" si="554"/>
        <v>36288000</v>
      </c>
      <c r="CK883" s="4">
        <f t="shared" si="555"/>
        <v>858.75</v>
      </c>
      <c r="CM883" s="4">
        <v>879</v>
      </c>
      <c r="CN883" s="4">
        <f>IF(COUNTIF($BH$5:$BH883,"&gt;=2")&gt;1,CN882,BG883)</f>
        <v>4.8999999999999995</v>
      </c>
      <c r="CO883" s="4">
        <f>IF(COUNTIF($BH$5:$BH883,"&gt;=2")&gt;1,CO882,BH883)</f>
        <v>2.1</v>
      </c>
      <c r="CP883" s="4">
        <f>IF(COUNTIF($BH$5:$BH883,"&gt;=2")&gt;1,CP882,BI883)</f>
        <v>0</v>
      </c>
      <c r="CQ883" s="4">
        <f>IF(COUNTIF($BH$5:$BH883,"&gt;=2")&gt;1,CQ882,BJ883)</f>
        <v>0</v>
      </c>
      <c r="CR883" s="4">
        <f>IF(COUNTIF($BH$5:$BH883,"&gt;=2")&gt;1,CR882,BK883)</f>
        <v>0</v>
      </c>
      <c r="CS883" s="4">
        <f>IF(COUNTIF($BN$5:$BN883,"&gt;=2")&gt;1,CS882,BL883)</f>
        <v>7</v>
      </c>
      <c r="CT883" s="4">
        <f>IF(COUNTIF($BN$5:$BN883,"&gt;=2")&gt;1,CT882,BM883)</f>
        <v>4.8999999999999995</v>
      </c>
      <c r="CU883" s="4">
        <f>IF(COUNTIF($BN$5:$BN883,"&gt;=2")&gt;1,CU882,BN883)</f>
        <v>2.1</v>
      </c>
      <c r="CV883" s="4">
        <f>IF(COUNTIF($BN$5:$BN883,"&gt;=2")&gt;1,CV882,BO883)</f>
        <v>0</v>
      </c>
      <c r="CW883" s="4">
        <f>IF(COUNTIF($BN$5:$BN883,"&gt;=2")&gt;1,CW882,BP883)</f>
        <v>0</v>
      </c>
      <c r="CX883" s="4">
        <f>IF(COUNTIF($BT$5:$BT883,"&gt;=2")&gt;1,CX882,BQ883)</f>
        <v>0</v>
      </c>
      <c r="CY883" s="4">
        <f>IF(COUNTIF($BT$5:$BT883,"&gt;=2")&gt;1,CY882,BR883)</f>
        <v>26</v>
      </c>
      <c r="CZ883" s="4">
        <f>IF(COUNTIF($BT$5:$BT883,"&gt;=2")&gt;1,CZ882,BS883)</f>
        <v>11.999999999999996</v>
      </c>
      <c r="DA883" s="4">
        <f>IF(COUNTIF($BT$5:$BT883,"&gt;=2")&gt;1,DA882,BT883)</f>
        <v>2</v>
      </c>
      <c r="DB883" s="4">
        <f>IF(COUNTIF($BT$5:$BT883,"&gt;=2")&gt;1,DB882,BU883)</f>
        <v>0</v>
      </c>
      <c r="DC883" s="4">
        <f>IF(COUNTIF($BZ$5:$BZ883,"&gt;=2")&gt;1,DC882,BV883)</f>
        <v>0</v>
      </c>
      <c r="DD883" s="4">
        <f>IF(COUNTIF($BZ$5:$BZ883,"&gt;=2")&gt;1,DD882,BW883)</f>
        <v>0</v>
      </c>
      <c r="DE883" s="4">
        <f>IF(COUNTIF($BZ$5:$BZ883,"&gt;=2")&gt;1,DE882,BX883)</f>
        <v>320</v>
      </c>
      <c r="DF883" s="4">
        <f>IF(COUNTIF($BZ$5:$BZ883,"&gt;=2")&gt;1,DF882,BY883)</f>
        <v>77.999999999999986</v>
      </c>
      <c r="DG883" s="4">
        <f>IF(COUNTIF($BZ$5:$BZ883,"&gt;=2")&gt;1,DG882,BZ883)</f>
        <v>2</v>
      </c>
      <c r="DH883" s="4">
        <f t="shared" si="556"/>
        <v>0</v>
      </c>
      <c r="DI883" s="4">
        <f t="shared" si="557"/>
        <v>0</v>
      </c>
      <c r="DJ883" s="4">
        <f t="shared" si="558"/>
        <v>0</v>
      </c>
      <c r="DK883" s="4">
        <f t="shared" si="559"/>
        <v>407.4</v>
      </c>
      <c r="DL883" s="4">
        <f t="shared" si="560"/>
        <v>12.600000000000012</v>
      </c>
      <c r="DM883" s="4">
        <f t="shared" si="561"/>
        <v>7</v>
      </c>
      <c r="DN883" s="4">
        <f t="shared" si="562"/>
        <v>13.999999999999998</v>
      </c>
      <c r="DO883" s="4">
        <f t="shared" si="563"/>
        <v>40</v>
      </c>
      <c r="DP883" s="4">
        <f t="shared" si="564"/>
        <v>400</v>
      </c>
      <c r="DQ883" s="4">
        <f t="shared" si="565"/>
        <v>420</v>
      </c>
      <c r="DS883" s="4">
        <v>879</v>
      </c>
      <c r="DT883" s="4">
        <f>$CK883+INDEX(节奏总纲!D$4:D$163,基础状态预估!$C$2)</f>
        <v>903.00483399593907</v>
      </c>
      <c r="DU883" s="4">
        <f>$CK883+INDEX(节奏总纲!E$4:E$163,基础状态预估!$C$2)</f>
        <v>897.28268396026408</v>
      </c>
      <c r="DV883" s="4">
        <f>$CK883+INDEX(节奏总纲!F$4:F$163,基础状态预估!$C$2)</f>
        <v>890.39220630709644</v>
      </c>
      <c r="DW883" s="4">
        <f>$CK883+INDEX(节奏总纲!G$4:G$163,基础状态预估!$C$2)</f>
        <v>882.03246816526348</v>
      </c>
      <c r="DX883" s="4">
        <f>$CK883+INDEX(节奏总纲!H$4:H$163,基础状态预估!$C$2)</f>
        <v>871.69453894381218</v>
      </c>
      <c r="DY883" s="4">
        <f t="shared" si="566"/>
        <v>11.899999999999999</v>
      </c>
      <c r="DZ883" s="4">
        <f t="shared" si="567"/>
        <v>33</v>
      </c>
      <c r="EA883" s="4">
        <f t="shared" si="568"/>
        <v>334.1</v>
      </c>
      <c r="EB883" s="4">
        <f t="shared" si="569"/>
        <v>487.4</v>
      </c>
      <c r="EC883" s="4">
        <f t="shared" si="570"/>
        <v>14.600000000000012</v>
      </c>
    </row>
    <row r="884" spans="58:133" x14ac:dyDescent="0.15">
      <c r="BF884" s="4">
        <v>880</v>
      </c>
      <c r="BG884" s="4">
        <f t="shared" si="552"/>
        <v>616</v>
      </c>
      <c r="BH884" s="4">
        <f t="shared" si="553"/>
        <v>264</v>
      </c>
      <c r="BL884" s="4">
        <f t="shared" si="541"/>
        <v>437</v>
      </c>
      <c r="BM884" s="4">
        <f t="shared" si="542"/>
        <v>305.89999999999998</v>
      </c>
      <c r="BN884" s="4">
        <f t="shared" si="543"/>
        <v>131.1</v>
      </c>
      <c r="BR884" s="4">
        <f t="shared" si="544"/>
        <v>559.65</v>
      </c>
      <c r="BS884" s="4">
        <f t="shared" si="545"/>
        <v>258.29999999999995</v>
      </c>
      <c r="BT884" s="4">
        <f t="shared" si="546"/>
        <v>43.050000000000004</v>
      </c>
      <c r="BX884" s="4">
        <f t="shared" si="547"/>
        <v>656.80000000000007</v>
      </c>
      <c r="BY884" s="4">
        <f t="shared" si="548"/>
        <v>160.09499999999997</v>
      </c>
      <c r="BZ884" s="4">
        <f t="shared" si="549"/>
        <v>4.1050000000000004</v>
      </c>
      <c r="CD884" s="4">
        <f t="shared" si="550"/>
        <v>408.37</v>
      </c>
      <c r="CE884" s="4">
        <f t="shared" si="551"/>
        <v>12.630000000000011</v>
      </c>
      <c r="CF884" s="4">
        <f>IF(COUNTIF($BH$5:$BH884,"&gt;=2")&lt;=1,SUM($BG884:$BK884)*C$8,CF883)</f>
        <v>151200</v>
      </c>
      <c r="CG884" s="4">
        <f>IF(COUNTIF($BN$5:$BN884,"&gt;=2")&lt;=1,SUM($BL884:$BP884)*D$8,CG883)</f>
        <v>604799.99999999988</v>
      </c>
      <c r="CH884" s="4">
        <f>IF(COUNTIF($BT$5:$BT884,"&gt;=2")&lt;=1,SUM($BQ884:$BU884)*E$8,CH883)</f>
        <v>2592000</v>
      </c>
      <c r="CI884" s="4">
        <f>IF(COUNTIF($BZ$5:$BZ884,"&gt;=2")&lt;=1,SUM($BV884:$BZ884)*F$8,CI883)</f>
        <v>34560000</v>
      </c>
      <c r="CJ884" s="4">
        <f t="shared" si="554"/>
        <v>36374400</v>
      </c>
      <c r="CK884" s="4">
        <f t="shared" si="555"/>
        <v>859.75</v>
      </c>
      <c r="CM884" s="4">
        <v>880</v>
      </c>
      <c r="CN884" s="4">
        <f>IF(COUNTIF($BH$5:$BH884,"&gt;=2")&gt;1,CN883,BG884)</f>
        <v>4.8999999999999995</v>
      </c>
      <c r="CO884" s="4">
        <f>IF(COUNTIF($BH$5:$BH884,"&gt;=2")&gt;1,CO883,BH884)</f>
        <v>2.1</v>
      </c>
      <c r="CP884" s="4">
        <f>IF(COUNTIF($BH$5:$BH884,"&gt;=2")&gt;1,CP883,BI884)</f>
        <v>0</v>
      </c>
      <c r="CQ884" s="4">
        <f>IF(COUNTIF($BH$5:$BH884,"&gt;=2")&gt;1,CQ883,BJ884)</f>
        <v>0</v>
      </c>
      <c r="CR884" s="4">
        <f>IF(COUNTIF($BH$5:$BH884,"&gt;=2")&gt;1,CR883,BK884)</f>
        <v>0</v>
      </c>
      <c r="CS884" s="4">
        <f>IF(COUNTIF($BN$5:$BN884,"&gt;=2")&gt;1,CS883,BL884)</f>
        <v>7</v>
      </c>
      <c r="CT884" s="4">
        <f>IF(COUNTIF($BN$5:$BN884,"&gt;=2")&gt;1,CT883,BM884)</f>
        <v>4.8999999999999995</v>
      </c>
      <c r="CU884" s="4">
        <f>IF(COUNTIF($BN$5:$BN884,"&gt;=2")&gt;1,CU883,BN884)</f>
        <v>2.1</v>
      </c>
      <c r="CV884" s="4">
        <f>IF(COUNTIF($BN$5:$BN884,"&gt;=2")&gt;1,CV883,BO884)</f>
        <v>0</v>
      </c>
      <c r="CW884" s="4">
        <f>IF(COUNTIF($BN$5:$BN884,"&gt;=2")&gt;1,CW883,BP884)</f>
        <v>0</v>
      </c>
      <c r="CX884" s="4">
        <f>IF(COUNTIF($BT$5:$BT884,"&gt;=2")&gt;1,CX883,BQ884)</f>
        <v>0</v>
      </c>
      <c r="CY884" s="4">
        <f>IF(COUNTIF($BT$5:$BT884,"&gt;=2")&gt;1,CY883,BR884)</f>
        <v>26</v>
      </c>
      <c r="CZ884" s="4">
        <f>IF(COUNTIF($BT$5:$BT884,"&gt;=2")&gt;1,CZ883,BS884)</f>
        <v>11.999999999999996</v>
      </c>
      <c r="DA884" s="4">
        <f>IF(COUNTIF($BT$5:$BT884,"&gt;=2")&gt;1,DA883,BT884)</f>
        <v>2</v>
      </c>
      <c r="DB884" s="4">
        <f>IF(COUNTIF($BT$5:$BT884,"&gt;=2")&gt;1,DB883,BU884)</f>
        <v>0</v>
      </c>
      <c r="DC884" s="4">
        <f>IF(COUNTIF($BZ$5:$BZ884,"&gt;=2")&gt;1,DC883,BV884)</f>
        <v>0</v>
      </c>
      <c r="DD884" s="4">
        <f>IF(COUNTIF($BZ$5:$BZ884,"&gt;=2")&gt;1,DD883,BW884)</f>
        <v>0</v>
      </c>
      <c r="DE884" s="4">
        <f>IF(COUNTIF($BZ$5:$BZ884,"&gt;=2")&gt;1,DE883,BX884)</f>
        <v>320</v>
      </c>
      <c r="DF884" s="4">
        <f>IF(COUNTIF($BZ$5:$BZ884,"&gt;=2")&gt;1,DF883,BY884)</f>
        <v>77.999999999999986</v>
      </c>
      <c r="DG884" s="4">
        <f>IF(COUNTIF($BZ$5:$BZ884,"&gt;=2")&gt;1,DG883,BZ884)</f>
        <v>2</v>
      </c>
      <c r="DH884" s="4">
        <f t="shared" si="556"/>
        <v>0</v>
      </c>
      <c r="DI884" s="4">
        <f t="shared" si="557"/>
        <v>0</v>
      </c>
      <c r="DJ884" s="4">
        <f t="shared" si="558"/>
        <v>0</v>
      </c>
      <c r="DK884" s="4">
        <f t="shared" si="559"/>
        <v>408.37</v>
      </c>
      <c r="DL884" s="4">
        <f t="shared" si="560"/>
        <v>12.630000000000011</v>
      </c>
      <c r="DM884" s="4">
        <f t="shared" si="561"/>
        <v>7</v>
      </c>
      <c r="DN884" s="4">
        <f t="shared" si="562"/>
        <v>13.999999999999998</v>
      </c>
      <c r="DO884" s="4">
        <f t="shared" si="563"/>
        <v>40</v>
      </c>
      <c r="DP884" s="4">
        <f t="shared" si="564"/>
        <v>400</v>
      </c>
      <c r="DQ884" s="4">
        <f t="shared" si="565"/>
        <v>421</v>
      </c>
      <c r="DS884" s="4">
        <v>880</v>
      </c>
      <c r="DT884" s="4">
        <f>$CK884+INDEX(节奏总纲!D$4:D$163,基础状态预估!$C$2)</f>
        <v>904.00483399593907</v>
      </c>
      <c r="DU884" s="4">
        <f>$CK884+INDEX(节奏总纲!E$4:E$163,基础状态预估!$C$2)</f>
        <v>898.28268396026408</v>
      </c>
      <c r="DV884" s="4">
        <f>$CK884+INDEX(节奏总纲!F$4:F$163,基础状态预估!$C$2)</f>
        <v>891.39220630709644</v>
      </c>
      <c r="DW884" s="4">
        <f>$CK884+INDEX(节奏总纲!G$4:G$163,基础状态预估!$C$2)</f>
        <v>883.03246816526348</v>
      </c>
      <c r="DX884" s="4">
        <f>$CK884+INDEX(节奏总纲!H$4:H$163,基础状态预估!$C$2)</f>
        <v>872.69453894381218</v>
      </c>
      <c r="DY884" s="4">
        <f t="shared" si="566"/>
        <v>11.899999999999999</v>
      </c>
      <c r="DZ884" s="4">
        <f t="shared" si="567"/>
        <v>33</v>
      </c>
      <c r="EA884" s="4">
        <f t="shared" si="568"/>
        <v>334.1</v>
      </c>
      <c r="EB884" s="4">
        <f t="shared" si="569"/>
        <v>488.37</v>
      </c>
      <c r="EC884" s="4">
        <f t="shared" si="570"/>
        <v>14.630000000000011</v>
      </c>
    </row>
    <row r="885" spans="58:133" x14ac:dyDescent="0.15">
      <c r="BF885" s="4">
        <v>881</v>
      </c>
      <c r="BG885" s="4">
        <f t="shared" si="552"/>
        <v>616.69999999999993</v>
      </c>
      <c r="BH885" s="4">
        <f t="shared" si="553"/>
        <v>264.3</v>
      </c>
      <c r="BL885" s="4">
        <f t="shared" si="541"/>
        <v>437.5</v>
      </c>
      <c r="BM885" s="4">
        <f t="shared" si="542"/>
        <v>306.25</v>
      </c>
      <c r="BN885" s="4">
        <f t="shared" si="543"/>
        <v>131.25</v>
      </c>
      <c r="BR885" s="4">
        <f t="shared" si="544"/>
        <v>560.30000000000007</v>
      </c>
      <c r="BS885" s="4">
        <f t="shared" si="545"/>
        <v>258.59999999999997</v>
      </c>
      <c r="BT885" s="4">
        <f t="shared" si="546"/>
        <v>43.1</v>
      </c>
      <c r="BX885" s="4">
        <f t="shared" si="547"/>
        <v>657.6</v>
      </c>
      <c r="BY885" s="4">
        <f t="shared" si="548"/>
        <v>160.28999999999996</v>
      </c>
      <c r="BZ885" s="4">
        <f t="shared" si="549"/>
        <v>4.1100000000000003</v>
      </c>
      <c r="CD885" s="4">
        <f t="shared" si="550"/>
        <v>409.34</v>
      </c>
      <c r="CE885" s="4">
        <f t="shared" si="551"/>
        <v>12.660000000000011</v>
      </c>
      <c r="CF885" s="4">
        <f>IF(COUNTIF($BH$5:$BH885,"&gt;=2")&lt;=1,SUM($BG885:$BK885)*C$8,CF884)</f>
        <v>151200</v>
      </c>
      <c r="CG885" s="4">
        <f>IF(COUNTIF($BN$5:$BN885,"&gt;=2")&lt;=1,SUM($BL885:$BP885)*D$8,CG884)</f>
        <v>604799.99999999988</v>
      </c>
      <c r="CH885" s="4">
        <f>IF(COUNTIF($BT$5:$BT885,"&gt;=2")&lt;=1,SUM($BQ885:$BU885)*E$8,CH884)</f>
        <v>2592000</v>
      </c>
      <c r="CI885" s="4">
        <f>IF(COUNTIF($BZ$5:$BZ885,"&gt;=2")&lt;=1,SUM($BV885:$BZ885)*F$8,CI884)</f>
        <v>34560000</v>
      </c>
      <c r="CJ885" s="4">
        <f t="shared" si="554"/>
        <v>36460800</v>
      </c>
      <c r="CK885" s="4">
        <f t="shared" si="555"/>
        <v>860.75</v>
      </c>
      <c r="CM885" s="4">
        <v>881</v>
      </c>
      <c r="CN885" s="4">
        <f>IF(COUNTIF($BH$5:$BH885,"&gt;=2")&gt;1,CN884,BG885)</f>
        <v>4.8999999999999995</v>
      </c>
      <c r="CO885" s="4">
        <f>IF(COUNTIF($BH$5:$BH885,"&gt;=2")&gt;1,CO884,BH885)</f>
        <v>2.1</v>
      </c>
      <c r="CP885" s="4">
        <f>IF(COUNTIF($BH$5:$BH885,"&gt;=2")&gt;1,CP884,BI885)</f>
        <v>0</v>
      </c>
      <c r="CQ885" s="4">
        <f>IF(COUNTIF($BH$5:$BH885,"&gt;=2")&gt;1,CQ884,BJ885)</f>
        <v>0</v>
      </c>
      <c r="CR885" s="4">
        <f>IF(COUNTIF($BH$5:$BH885,"&gt;=2")&gt;1,CR884,BK885)</f>
        <v>0</v>
      </c>
      <c r="CS885" s="4">
        <f>IF(COUNTIF($BN$5:$BN885,"&gt;=2")&gt;1,CS884,BL885)</f>
        <v>7</v>
      </c>
      <c r="CT885" s="4">
        <f>IF(COUNTIF($BN$5:$BN885,"&gt;=2")&gt;1,CT884,BM885)</f>
        <v>4.8999999999999995</v>
      </c>
      <c r="CU885" s="4">
        <f>IF(COUNTIF($BN$5:$BN885,"&gt;=2")&gt;1,CU884,BN885)</f>
        <v>2.1</v>
      </c>
      <c r="CV885" s="4">
        <f>IF(COUNTIF($BN$5:$BN885,"&gt;=2")&gt;1,CV884,BO885)</f>
        <v>0</v>
      </c>
      <c r="CW885" s="4">
        <f>IF(COUNTIF($BN$5:$BN885,"&gt;=2")&gt;1,CW884,BP885)</f>
        <v>0</v>
      </c>
      <c r="CX885" s="4">
        <f>IF(COUNTIF($BT$5:$BT885,"&gt;=2")&gt;1,CX884,BQ885)</f>
        <v>0</v>
      </c>
      <c r="CY885" s="4">
        <f>IF(COUNTIF($BT$5:$BT885,"&gt;=2")&gt;1,CY884,BR885)</f>
        <v>26</v>
      </c>
      <c r="CZ885" s="4">
        <f>IF(COUNTIF($BT$5:$BT885,"&gt;=2")&gt;1,CZ884,BS885)</f>
        <v>11.999999999999996</v>
      </c>
      <c r="DA885" s="4">
        <f>IF(COUNTIF($BT$5:$BT885,"&gt;=2")&gt;1,DA884,BT885)</f>
        <v>2</v>
      </c>
      <c r="DB885" s="4">
        <f>IF(COUNTIF($BT$5:$BT885,"&gt;=2")&gt;1,DB884,BU885)</f>
        <v>0</v>
      </c>
      <c r="DC885" s="4">
        <f>IF(COUNTIF($BZ$5:$BZ885,"&gt;=2")&gt;1,DC884,BV885)</f>
        <v>0</v>
      </c>
      <c r="DD885" s="4">
        <f>IF(COUNTIF($BZ$5:$BZ885,"&gt;=2")&gt;1,DD884,BW885)</f>
        <v>0</v>
      </c>
      <c r="DE885" s="4">
        <f>IF(COUNTIF($BZ$5:$BZ885,"&gt;=2")&gt;1,DE884,BX885)</f>
        <v>320</v>
      </c>
      <c r="DF885" s="4">
        <f>IF(COUNTIF($BZ$5:$BZ885,"&gt;=2")&gt;1,DF884,BY885)</f>
        <v>77.999999999999986</v>
      </c>
      <c r="DG885" s="4">
        <f>IF(COUNTIF($BZ$5:$BZ885,"&gt;=2")&gt;1,DG884,BZ885)</f>
        <v>2</v>
      </c>
      <c r="DH885" s="4">
        <f t="shared" si="556"/>
        <v>0</v>
      </c>
      <c r="DI885" s="4">
        <f t="shared" si="557"/>
        <v>0</v>
      </c>
      <c r="DJ885" s="4">
        <f t="shared" si="558"/>
        <v>0</v>
      </c>
      <c r="DK885" s="4">
        <f t="shared" si="559"/>
        <v>409.34</v>
      </c>
      <c r="DL885" s="4">
        <f t="shared" si="560"/>
        <v>12.660000000000011</v>
      </c>
      <c r="DM885" s="4">
        <f t="shared" si="561"/>
        <v>7</v>
      </c>
      <c r="DN885" s="4">
        <f t="shared" si="562"/>
        <v>13.999999999999998</v>
      </c>
      <c r="DO885" s="4">
        <f t="shared" si="563"/>
        <v>40</v>
      </c>
      <c r="DP885" s="4">
        <f t="shared" si="564"/>
        <v>400</v>
      </c>
      <c r="DQ885" s="4">
        <f t="shared" si="565"/>
        <v>422</v>
      </c>
      <c r="DS885" s="4">
        <v>881</v>
      </c>
      <c r="DT885" s="4">
        <f>$CK885+INDEX(节奏总纲!D$4:D$163,基础状态预估!$C$2)</f>
        <v>905.00483399593907</v>
      </c>
      <c r="DU885" s="4">
        <f>$CK885+INDEX(节奏总纲!E$4:E$163,基础状态预估!$C$2)</f>
        <v>899.28268396026408</v>
      </c>
      <c r="DV885" s="4">
        <f>$CK885+INDEX(节奏总纲!F$4:F$163,基础状态预估!$C$2)</f>
        <v>892.39220630709644</v>
      </c>
      <c r="DW885" s="4">
        <f>$CK885+INDEX(节奏总纲!G$4:G$163,基础状态预估!$C$2)</f>
        <v>884.03246816526348</v>
      </c>
      <c r="DX885" s="4">
        <f>$CK885+INDEX(节奏总纲!H$4:H$163,基础状态预估!$C$2)</f>
        <v>873.69453894381218</v>
      </c>
      <c r="DY885" s="4">
        <f t="shared" si="566"/>
        <v>11.899999999999999</v>
      </c>
      <c r="DZ885" s="4">
        <f t="shared" si="567"/>
        <v>33</v>
      </c>
      <c r="EA885" s="4">
        <f t="shared" si="568"/>
        <v>334.1</v>
      </c>
      <c r="EB885" s="4">
        <f t="shared" si="569"/>
        <v>489.34</v>
      </c>
      <c r="EC885" s="4">
        <f t="shared" si="570"/>
        <v>14.660000000000011</v>
      </c>
    </row>
    <row r="886" spans="58:133" x14ac:dyDescent="0.15">
      <c r="BF886" s="4">
        <v>882</v>
      </c>
      <c r="BG886" s="4">
        <f t="shared" si="552"/>
        <v>617.4</v>
      </c>
      <c r="BH886" s="4">
        <f t="shared" si="553"/>
        <v>264.59999999999997</v>
      </c>
      <c r="BL886" s="4">
        <f t="shared" si="541"/>
        <v>438</v>
      </c>
      <c r="BM886" s="4">
        <f t="shared" si="542"/>
        <v>306.59999999999997</v>
      </c>
      <c r="BN886" s="4">
        <f t="shared" si="543"/>
        <v>131.4</v>
      </c>
      <c r="BR886" s="4">
        <f t="shared" si="544"/>
        <v>560.95000000000005</v>
      </c>
      <c r="BS886" s="4">
        <f t="shared" si="545"/>
        <v>258.89999999999992</v>
      </c>
      <c r="BT886" s="4">
        <f t="shared" si="546"/>
        <v>43.150000000000006</v>
      </c>
      <c r="BX886" s="4">
        <f t="shared" si="547"/>
        <v>658.40000000000009</v>
      </c>
      <c r="BY886" s="4">
        <f t="shared" si="548"/>
        <v>160.48499999999996</v>
      </c>
      <c r="BZ886" s="4">
        <f t="shared" si="549"/>
        <v>4.1150000000000002</v>
      </c>
      <c r="CD886" s="4">
        <f t="shared" si="550"/>
        <v>410.31</v>
      </c>
      <c r="CE886" s="4">
        <f t="shared" si="551"/>
        <v>12.690000000000012</v>
      </c>
      <c r="CF886" s="4">
        <f>IF(COUNTIF($BH$5:$BH886,"&gt;=2")&lt;=1,SUM($BG886:$BK886)*C$8,CF885)</f>
        <v>151200</v>
      </c>
      <c r="CG886" s="4">
        <f>IF(COUNTIF($BN$5:$BN886,"&gt;=2")&lt;=1,SUM($BL886:$BP886)*D$8,CG885)</f>
        <v>604799.99999999988</v>
      </c>
      <c r="CH886" s="4">
        <f>IF(COUNTIF($BT$5:$BT886,"&gt;=2")&lt;=1,SUM($BQ886:$BU886)*E$8,CH885)</f>
        <v>2592000</v>
      </c>
      <c r="CI886" s="4">
        <f>IF(COUNTIF($BZ$5:$BZ886,"&gt;=2")&lt;=1,SUM($BV886:$BZ886)*F$8,CI885)</f>
        <v>34560000</v>
      </c>
      <c r="CJ886" s="4">
        <f t="shared" si="554"/>
        <v>36547200</v>
      </c>
      <c r="CK886" s="4">
        <f t="shared" si="555"/>
        <v>861.75</v>
      </c>
      <c r="CM886" s="4">
        <v>882</v>
      </c>
      <c r="CN886" s="4">
        <f>IF(COUNTIF($BH$5:$BH886,"&gt;=2")&gt;1,CN885,BG886)</f>
        <v>4.8999999999999995</v>
      </c>
      <c r="CO886" s="4">
        <f>IF(COUNTIF($BH$5:$BH886,"&gt;=2")&gt;1,CO885,BH886)</f>
        <v>2.1</v>
      </c>
      <c r="CP886" s="4">
        <f>IF(COUNTIF($BH$5:$BH886,"&gt;=2")&gt;1,CP885,BI886)</f>
        <v>0</v>
      </c>
      <c r="CQ886" s="4">
        <f>IF(COUNTIF($BH$5:$BH886,"&gt;=2")&gt;1,CQ885,BJ886)</f>
        <v>0</v>
      </c>
      <c r="CR886" s="4">
        <f>IF(COUNTIF($BH$5:$BH886,"&gt;=2")&gt;1,CR885,BK886)</f>
        <v>0</v>
      </c>
      <c r="CS886" s="4">
        <f>IF(COUNTIF($BN$5:$BN886,"&gt;=2")&gt;1,CS885,BL886)</f>
        <v>7</v>
      </c>
      <c r="CT886" s="4">
        <f>IF(COUNTIF($BN$5:$BN886,"&gt;=2")&gt;1,CT885,BM886)</f>
        <v>4.8999999999999995</v>
      </c>
      <c r="CU886" s="4">
        <f>IF(COUNTIF($BN$5:$BN886,"&gt;=2")&gt;1,CU885,BN886)</f>
        <v>2.1</v>
      </c>
      <c r="CV886" s="4">
        <f>IF(COUNTIF($BN$5:$BN886,"&gt;=2")&gt;1,CV885,BO886)</f>
        <v>0</v>
      </c>
      <c r="CW886" s="4">
        <f>IF(COUNTIF($BN$5:$BN886,"&gt;=2")&gt;1,CW885,BP886)</f>
        <v>0</v>
      </c>
      <c r="CX886" s="4">
        <f>IF(COUNTIF($BT$5:$BT886,"&gt;=2")&gt;1,CX885,BQ886)</f>
        <v>0</v>
      </c>
      <c r="CY886" s="4">
        <f>IF(COUNTIF($BT$5:$BT886,"&gt;=2")&gt;1,CY885,BR886)</f>
        <v>26</v>
      </c>
      <c r="CZ886" s="4">
        <f>IF(COUNTIF($BT$5:$BT886,"&gt;=2")&gt;1,CZ885,BS886)</f>
        <v>11.999999999999996</v>
      </c>
      <c r="DA886" s="4">
        <f>IF(COUNTIF($BT$5:$BT886,"&gt;=2")&gt;1,DA885,BT886)</f>
        <v>2</v>
      </c>
      <c r="DB886" s="4">
        <f>IF(COUNTIF($BT$5:$BT886,"&gt;=2")&gt;1,DB885,BU886)</f>
        <v>0</v>
      </c>
      <c r="DC886" s="4">
        <f>IF(COUNTIF($BZ$5:$BZ886,"&gt;=2")&gt;1,DC885,BV886)</f>
        <v>0</v>
      </c>
      <c r="DD886" s="4">
        <f>IF(COUNTIF($BZ$5:$BZ886,"&gt;=2")&gt;1,DD885,BW886)</f>
        <v>0</v>
      </c>
      <c r="DE886" s="4">
        <f>IF(COUNTIF($BZ$5:$BZ886,"&gt;=2")&gt;1,DE885,BX886)</f>
        <v>320</v>
      </c>
      <c r="DF886" s="4">
        <f>IF(COUNTIF($BZ$5:$BZ886,"&gt;=2")&gt;1,DF885,BY886)</f>
        <v>77.999999999999986</v>
      </c>
      <c r="DG886" s="4">
        <f>IF(COUNTIF($BZ$5:$BZ886,"&gt;=2")&gt;1,DG885,BZ886)</f>
        <v>2</v>
      </c>
      <c r="DH886" s="4">
        <f t="shared" si="556"/>
        <v>0</v>
      </c>
      <c r="DI886" s="4">
        <f t="shared" si="557"/>
        <v>0</v>
      </c>
      <c r="DJ886" s="4">
        <f t="shared" si="558"/>
        <v>0</v>
      </c>
      <c r="DK886" s="4">
        <f t="shared" si="559"/>
        <v>410.31</v>
      </c>
      <c r="DL886" s="4">
        <f t="shared" si="560"/>
        <v>12.690000000000012</v>
      </c>
      <c r="DM886" s="4">
        <f t="shared" si="561"/>
        <v>7</v>
      </c>
      <c r="DN886" s="4">
        <f t="shared" si="562"/>
        <v>13.999999999999998</v>
      </c>
      <c r="DO886" s="4">
        <f t="shared" si="563"/>
        <v>40</v>
      </c>
      <c r="DP886" s="4">
        <f t="shared" si="564"/>
        <v>400</v>
      </c>
      <c r="DQ886" s="4">
        <f t="shared" si="565"/>
        <v>423</v>
      </c>
      <c r="DS886" s="4">
        <v>882</v>
      </c>
      <c r="DT886" s="4">
        <f>$CK886+INDEX(节奏总纲!D$4:D$163,基础状态预估!$C$2)</f>
        <v>906.00483399593907</v>
      </c>
      <c r="DU886" s="4">
        <f>$CK886+INDEX(节奏总纲!E$4:E$163,基础状态预估!$C$2)</f>
        <v>900.28268396026408</v>
      </c>
      <c r="DV886" s="4">
        <f>$CK886+INDEX(节奏总纲!F$4:F$163,基础状态预估!$C$2)</f>
        <v>893.39220630709644</v>
      </c>
      <c r="DW886" s="4">
        <f>$CK886+INDEX(节奏总纲!G$4:G$163,基础状态预估!$C$2)</f>
        <v>885.03246816526348</v>
      </c>
      <c r="DX886" s="4">
        <f>$CK886+INDEX(节奏总纲!H$4:H$163,基础状态预估!$C$2)</f>
        <v>874.69453894381218</v>
      </c>
      <c r="DY886" s="4">
        <f t="shared" si="566"/>
        <v>11.899999999999999</v>
      </c>
      <c r="DZ886" s="4">
        <f t="shared" si="567"/>
        <v>33</v>
      </c>
      <c r="EA886" s="4">
        <f t="shared" si="568"/>
        <v>334.1</v>
      </c>
      <c r="EB886" s="4">
        <f t="shared" si="569"/>
        <v>490.31</v>
      </c>
      <c r="EC886" s="4">
        <f t="shared" si="570"/>
        <v>14.690000000000012</v>
      </c>
    </row>
    <row r="887" spans="58:133" x14ac:dyDescent="0.15">
      <c r="BF887" s="4">
        <v>883</v>
      </c>
      <c r="BG887" s="4">
        <f t="shared" si="552"/>
        <v>618.09999999999991</v>
      </c>
      <c r="BH887" s="4">
        <f t="shared" si="553"/>
        <v>264.89999999999998</v>
      </c>
      <c r="BL887" s="4">
        <f t="shared" si="541"/>
        <v>438.5</v>
      </c>
      <c r="BM887" s="4">
        <f t="shared" si="542"/>
        <v>306.95</v>
      </c>
      <c r="BN887" s="4">
        <f t="shared" si="543"/>
        <v>131.54999999999998</v>
      </c>
      <c r="BR887" s="4">
        <f t="shared" si="544"/>
        <v>561.6</v>
      </c>
      <c r="BS887" s="4">
        <f t="shared" si="545"/>
        <v>259.19999999999993</v>
      </c>
      <c r="BT887" s="4">
        <f t="shared" si="546"/>
        <v>43.2</v>
      </c>
      <c r="BX887" s="4">
        <f t="shared" si="547"/>
        <v>659.2</v>
      </c>
      <c r="BY887" s="4">
        <f t="shared" si="548"/>
        <v>160.67999999999995</v>
      </c>
      <c r="BZ887" s="4">
        <f t="shared" si="549"/>
        <v>4.12</v>
      </c>
      <c r="CD887" s="4">
        <f t="shared" si="550"/>
        <v>411.28</v>
      </c>
      <c r="CE887" s="4">
        <f t="shared" si="551"/>
        <v>12.720000000000011</v>
      </c>
      <c r="CF887" s="4">
        <f>IF(COUNTIF($BH$5:$BH887,"&gt;=2")&lt;=1,SUM($BG887:$BK887)*C$8,CF886)</f>
        <v>151200</v>
      </c>
      <c r="CG887" s="4">
        <f>IF(COUNTIF($BN$5:$BN887,"&gt;=2")&lt;=1,SUM($BL887:$BP887)*D$8,CG886)</f>
        <v>604799.99999999988</v>
      </c>
      <c r="CH887" s="4">
        <f>IF(COUNTIF($BT$5:$BT887,"&gt;=2")&lt;=1,SUM($BQ887:$BU887)*E$8,CH886)</f>
        <v>2592000</v>
      </c>
      <c r="CI887" s="4">
        <f>IF(COUNTIF($BZ$5:$BZ887,"&gt;=2")&lt;=1,SUM($BV887:$BZ887)*F$8,CI886)</f>
        <v>34560000</v>
      </c>
      <c r="CJ887" s="4">
        <f t="shared" si="554"/>
        <v>36633600</v>
      </c>
      <c r="CK887" s="4">
        <f t="shared" si="555"/>
        <v>862.75</v>
      </c>
      <c r="CM887" s="4">
        <v>883</v>
      </c>
      <c r="CN887" s="4">
        <f>IF(COUNTIF($BH$5:$BH887,"&gt;=2")&gt;1,CN886,BG887)</f>
        <v>4.8999999999999995</v>
      </c>
      <c r="CO887" s="4">
        <f>IF(COUNTIF($BH$5:$BH887,"&gt;=2")&gt;1,CO886,BH887)</f>
        <v>2.1</v>
      </c>
      <c r="CP887" s="4">
        <f>IF(COUNTIF($BH$5:$BH887,"&gt;=2")&gt;1,CP886,BI887)</f>
        <v>0</v>
      </c>
      <c r="CQ887" s="4">
        <f>IF(COUNTIF($BH$5:$BH887,"&gt;=2")&gt;1,CQ886,BJ887)</f>
        <v>0</v>
      </c>
      <c r="CR887" s="4">
        <f>IF(COUNTIF($BH$5:$BH887,"&gt;=2")&gt;1,CR886,BK887)</f>
        <v>0</v>
      </c>
      <c r="CS887" s="4">
        <f>IF(COUNTIF($BN$5:$BN887,"&gt;=2")&gt;1,CS886,BL887)</f>
        <v>7</v>
      </c>
      <c r="CT887" s="4">
        <f>IF(COUNTIF($BN$5:$BN887,"&gt;=2")&gt;1,CT886,BM887)</f>
        <v>4.8999999999999995</v>
      </c>
      <c r="CU887" s="4">
        <f>IF(COUNTIF($BN$5:$BN887,"&gt;=2")&gt;1,CU886,BN887)</f>
        <v>2.1</v>
      </c>
      <c r="CV887" s="4">
        <f>IF(COUNTIF($BN$5:$BN887,"&gt;=2")&gt;1,CV886,BO887)</f>
        <v>0</v>
      </c>
      <c r="CW887" s="4">
        <f>IF(COUNTIF($BN$5:$BN887,"&gt;=2")&gt;1,CW886,BP887)</f>
        <v>0</v>
      </c>
      <c r="CX887" s="4">
        <f>IF(COUNTIF($BT$5:$BT887,"&gt;=2")&gt;1,CX886,BQ887)</f>
        <v>0</v>
      </c>
      <c r="CY887" s="4">
        <f>IF(COUNTIF($BT$5:$BT887,"&gt;=2")&gt;1,CY886,BR887)</f>
        <v>26</v>
      </c>
      <c r="CZ887" s="4">
        <f>IF(COUNTIF($BT$5:$BT887,"&gt;=2")&gt;1,CZ886,BS887)</f>
        <v>11.999999999999996</v>
      </c>
      <c r="DA887" s="4">
        <f>IF(COUNTIF($BT$5:$BT887,"&gt;=2")&gt;1,DA886,BT887)</f>
        <v>2</v>
      </c>
      <c r="DB887" s="4">
        <f>IF(COUNTIF($BT$5:$BT887,"&gt;=2")&gt;1,DB886,BU887)</f>
        <v>0</v>
      </c>
      <c r="DC887" s="4">
        <f>IF(COUNTIF($BZ$5:$BZ887,"&gt;=2")&gt;1,DC886,BV887)</f>
        <v>0</v>
      </c>
      <c r="DD887" s="4">
        <f>IF(COUNTIF($BZ$5:$BZ887,"&gt;=2")&gt;1,DD886,BW887)</f>
        <v>0</v>
      </c>
      <c r="DE887" s="4">
        <f>IF(COUNTIF($BZ$5:$BZ887,"&gt;=2")&gt;1,DE886,BX887)</f>
        <v>320</v>
      </c>
      <c r="DF887" s="4">
        <f>IF(COUNTIF($BZ$5:$BZ887,"&gt;=2")&gt;1,DF886,BY887)</f>
        <v>77.999999999999986</v>
      </c>
      <c r="DG887" s="4">
        <f>IF(COUNTIF($BZ$5:$BZ887,"&gt;=2")&gt;1,DG886,BZ887)</f>
        <v>2</v>
      </c>
      <c r="DH887" s="4">
        <f t="shared" si="556"/>
        <v>0</v>
      </c>
      <c r="DI887" s="4">
        <f t="shared" si="557"/>
        <v>0</v>
      </c>
      <c r="DJ887" s="4">
        <f t="shared" si="558"/>
        <v>0</v>
      </c>
      <c r="DK887" s="4">
        <f t="shared" si="559"/>
        <v>411.28</v>
      </c>
      <c r="DL887" s="4">
        <f t="shared" si="560"/>
        <v>12.720000000000011</v>
      </c>
      <c r="DM887" s="4">
        <f t="shared" si="561"/>
        <v>7</v>
      </c>
      <c r="DN887" s="4">
        <f t="shared" si="562"/>
        <v>13.999999999999998</v>
      </c>
      <c r="DO887" s="4">
        <f t="shared" si="563"/>
        <v>40</v>
      </c>
      <c r="DP887" s="4">
        <f t="shared" si="564"/>
        <v>400</v>
      </c>
      <c r="DQ887" s="4">
        <f t="shared" si="565"/>
        <v>424</v>
      </c>
      <c r="DS887" s="4">
        <v>883</v>
      </c>
      <c r="DT887" s="4">
        <f>$CK887+INDEX(节奏总纲!D$4:D$163,基础状态预估!$C$2)</f>
        <v>907.00483399593907</v>
      </c>
      <c r="DU887" s="4">
        <f>$CK887+INDEX(节奏总纲!E$4:E$163,基础状态预估!$C$2)</f>
        <v>901.28268396026408</v>
      </c>
      <c r="DV887" s="4">
        <f>$CK887+INDEX(节奏总纲!F$4:F$163,基础状态预估!$C$2)</f>
        <v>894.39220630709644</v>
      </c>
      <c r="DW887" s="4">
        <f>$CK887+INDEX(节奏总纲!G$4:G$163,基础状态预估!$C$2)</f>
        <v>886.03246816526348</v>
      </c>
      <c r="DX887" s="4">
        <f>$CK887+INDEX(节奏总纲!H$4:H$163,基础状态预估!$C$2)</f>
        <v>875.69453894381218</v>
      </c>
      <c r="DY887" s="4">
        <f t="shared" si="566"/>
        <v>11.899999999999999</v>
      </c>
      <c r="DZ887" s="4">
        <f t="shared" si="567"/>
        <v>33</v>
      </c>
      <c r="EA887" s="4">
        <f t="shared" si="568"/>
        <v>334.1</v>
      </c>
      <c r="EB887" s="4">
        <f t="shared" si="569"/>
        <v>491.28</v>
      </c>
      <c r="EC887" s="4">
        <f t="shared" si="570"/>
        <v>14.720000000000011</v>
      </c>
    </row>
    <row r="888" spans="58:133" x14ac:dyDescent="0.15">
      <c r="BF888" s="4">
        <v>884</v>
      </c>
      <c r="BG888" s="4">
        <f t="shared" si="552"/>
        <v>618.79999999999995</v>
      </c>
      <c r="BH888" s="4">
        <f t="shared" si="553"/>
        <v>265.2</v>
      </c>
      <c r="BL888" s="4">
        <f t="shared" si="541"/>
        <v>439</v>
      </c>
      <c r="BM888" s="4">
        <f t="shared" si="542"/>
        <v>307.29999999999995</v>
      </c>
      <c r="BN888" s="4">
        <f t="shared" si="543"/>
        <v>131.69999999999999</v>
      </c>
      <c r="BR888" s="4">
        <f t="shared" si="544"/>
        <v>562.25</v>
      </c>
      <c r="BS888" s="4">
        <f t="shared" si="545"/>
        <v>259.49999999999994</v>
      </c>
      <c r="BT888" s="4">
        <f t="shared" si="546"/>
        <v>43.25</v>
      </c>
      <c r="BX888" s="4">
        <f t="shared" si="547"/>
        <v>660</v>
      </c>
      <c r="BY888" s="4">
        <f t="shared" si="548"/>
        <v>160.87499999999997</v>
      </c>
      <c r="BZ888" s="4">
        <f t="shared" si="549"/>
        <v>4.125</v>
      </c>
      <c r="CD888" s="4">
        <f t="shared" si="550"/>
        <v>412.25</v>
      </c>
      <c r="CE888" s="4">
        <f t="shared" si="551"/>
        <v>12.750000000000011</v>
      </c>
      <c r="CF888" s="4">
        <f>IF(COUNTIF($BH$5:$BH888,"&gt;=2")&lt;=1,SUM($BG888:$BK888)*C$8,CF887)</f>
        <v>151200</v>
      </c>
      <c r="CG888" s="4">
        <f>IF(COUNTIF($BN$5:$BN888,"&gt;=2")&lt;=1,SUM($BL888:$BP888)*D$8,CG887)</f>
        <v>604799.99999999988</v>
      </c>
      <c r="CH888" s="4">
        <f>IF(COUNTIF($BT$5:$BT888,"&gt;=2")&lt;=1,SUM($BQ888:$BU888)*E$8,CH887)</f>
        <v>2592000</v>
      </c>
      <c r="CI888" s="4">
        <f>IF(COUNTIF($BZ$5:$BZ888,"&gt;=2")&lt;=1,SUM($BV888:$BZ888)*F$8,CI887)</f>
        <v>34560000</v>
      </c>
      <c r="CJ888" s="4">
        <f t="shared" si="554"/>
        <v>36720000</v>
      </c>
      <c r="CK888" s="4">
        <f t="shared" si="555"/>
        <v>863.75</v>
      </c>
      <c r="CM888" s="4">
        <v>884</v>
      </c>
      <c r="CN888" s="4">
        <f>IF(COUNTIF($BH$5:$BH888,"&gt;=2")&gt;1,CN887,BG888)</f>
        <v>4.8999999999999995</v>
      </c>
      <c r="CO888" s="4">
        <f>IF(COUNTIF($BH$5:$BH888,"&gt;=2")&gt;1,CO887,BH888)</f>
        <v>2.1</v>
      </c>
      <c r="CP888" s="4">
        <f>IF(COUNTIF($BH$5:$BH888,"&gt;=2")&gt;1,CP887,BI888)</f>
        <v>0</v>
      </c>
      <c r="CQ888" s="4">
        <f>IF(COUNTIF($BH$5:$BH888,"&gt;=2")&gt;1,CQ887,BJ888)</f>
        <v>0</v>
      </c>
      <c r="CR888" s="4">
        <f>IF(COUNTIF($BH$5:$BH888,"&gt;=2")&gt;1,CR887,BK888)</f>
        <v>0</v>
      </c>
      <c r="CS888" s="4">
        <f>IF(COUNTIF($BN$5:$BN888,"&gt;=2")&gt;1,CS887,BL888)</f>
        <v>7</v>
      </c>
      <c r="CT888" s="4">
        <f>IF(COUNTIF($BN$5:$BN888,"&gt;=2")&gt;1,CT887,BM888)</f>
        <v>4.8999999999999995</v>
      </c>
      <c r="CU888" s="4">
        <f>IF(COUNTIF($BN$5:$BN888,"&gt;=2")&gt;1,CU887,BN888)</f>
        <v>2.1</v>
      </c>
      <c r="CV888" s="4">
        <f>IF(COUNTIF($BN$5:$BN888,"&gt;=2")&gt;1,CV887,BO888)</f>
        <v>0</v>
      </c>
      <c r="CW888" s="4">
        <f>IF(COUNTIF($BN$5:$BN888,"&gt;=2")&gt;1,CW887,BP888)</f>
        <v>0</v>
      </c>
      <c r="CX888" s="4">
        <f>IF(COUNTIF($BT$5:$BT888,"&gt;=2")&gt;1,CX887,BQ888)</f>
        <v>0</v>
      </c>
      <c r="CY888" s="4">
        <f>IF(COUNTIF($BT$5:$BT888,"&gt;=2")&gt;1,CY887,BR888)</f>
        <v>26</v>
      </c>
      <c r="CZ888" s="4">
        <f>IF(COUNTIF($BT$5:$BT888,"&gt;=2")&gt;1,CZ887,BS888)</f>
        <v>11.999999999999996</v>
      </c>
      <c r="DA888" s="4">
        <f>IF(COUNTIF($BT$5:$BT888,"&gt;=2")&gt;1,DA887,BT888)</f>
        <v>2</v>
      </c>
      <c r="DB888" s="4">
        <f>IF(COUNTIF($BT$5:$BT888,"&gt;=2")&gt;1,DB887,BU888)</f>
        <v>0</v>
      </c>
      <c r="DC888" s="4">
        <f>IF(COUNTIF($BZ$5:$BZ888,"&gt;=2")&gt;1,DC887,BV888)</f>
        <v>0</v>
      </c>
      <c r="DD888" s="4">
        <f>IF(COUNTIF($BZ$5:$BZ888,"&gt;=2")&gt;1,DD887,BW888)</f>
        <v>0</v>
      </c>
      <c r="DE888" s="4">
        <f>IF(COUNTIF($BZ$5:$BZ888,"&gt;=2")&gt;1,DE887,BX888)</f>
        <v>320</v>
      </c>
      <c r="DF888" s="4">
        <f>IF(COUNTIF($BZ$5:$BZ888,"&gt;=2")&gt;1,DF887,BY888)</f>
        <v>77.999999999999986</v>
      </c>
      <c r="DG888" s="4">
        <f>IF(COUNTIF($BZ$5:$BZ888,"&gt;=2")&gt;1,DG887,BZ888)</f>
        <v>2</v>
      </c>
      <c r="DH888" s="4">
        <f t="shared" si="556"/>
        <v>0</v>
      </c>
      <c r="DI888" s="4">
        <f t="shared" si="557"/>
        <v>0</v>
      </c>
      <c r="DJ888" s="4">
        <f t="shared" si="558"/>
        <v>0</v>
      </c>
      <c r="DK888" s="4">
        <f t="shared" si="559"/>
        <v>412.25</v>
      </c>
      <c r="DL888" s="4">
        <f t="shared" si="560"/>
        <v>12.750000000000011</v>
      </c>
      <c r="DM888" s="4">
        <f t="shared" si="561"/>
        <v>7</v>
      </c>
      <c r="DN888" s="4">
        <f t="shared" si="562"/>
        <v>13.999999999999998</v>
      </c>
      <c r="DO888" s="4">
        <f t="shared" si="563"/>
        <v>40</v>
      </c>
      <c r="DP888" s="4">
        <f t="shared" si="564"/>
        <v>400</v>
      </c>
      <c r="DQ888" s="4">
        <f t="shared" si="565"/>
        <v>425</v>
      </c>
      <c r="DS888" s="4">
        <v>884</v>
      </c>
      <c r="DT888" s="4">
        <f>$CK888+INDEX(节奏总纲!D$4:D$163,基础状态预估!$C$2)</f>
        <v>908.00483399593907</v>
      </c>
      <c r="DU888" s="4">
        <f>$CK888+INDEX(节奏总纲!E$4:E$163,基础状态预估!$C$2)</f>
        <v>902.28268396026408</v>
      </c>
      <c r="DV888" s="4">
        <f>$CK888+INDEX(节奏总纲!F$4:F$163,基础状态预估!$C$2)</f>
        <v>895.39220630709644</v>
      </c>
      <c r="DW888" s="4">
        <f>$CK888+INDEX(节奏总纲!G$4:G$163,基础状态预估!$C$2)</f>
        <v>887.03246816526348</v>
      </c>
      <c r="DX888" s="4">
        <f>$CK888+INDEX(节奏总纲!H$4:H$163,基础状态预估!$C$2)</f>
        <v>876.69453894381218</v>
      </c>
      <c r="DY888" s="4">
        <f t="shared" si="566"/>
        <v>11.899999999999999</v>
      </c>
      <c r="DZ888" s="4">
        <f t="shared" si="567"/>
        <v>33</v>
      </c>
      <c r="EA888" s="4">
        <f t="shared" si="568"/>
        <v>334.1</v>
      </c>
      <c r="EB888" s="4">
        <f t="shared" si="569"/>
        <v>492.25</v>
      </c>
      <c r="EC888" s="4">
        <f t="shared" si="570"/>
        <v>14.750000000000011</v>
      </c>
    </row>
    <row r="889" spans="58:133" x14ac:dyDescent="0.15">
      <c r="BF889" s="4">
        <v>885</v>
      </c>
      <c r="BG889" s="4">
        <f t="shared" si="552"/>
        <v>619.5</v>
      </c>
      <c r="BH889" s="4">
        <f t="shared" si="553"/>
        <v>265.5</v>
      </c>
      <c r="BL889" s="4">
        <f t="shared" si="541"/>
        <v>439.5</v>
      </c>
      <c r="BM889" s="4">
        <f t="shared" si="542"/>
        <v>307.64999999999998</v>
      </c>
      <c r="BN889" s="4">
        <f t="shared" si="543"/>
        <v>131.85</v>
      </c>
      <c r="BR889" s="4">
        <f t="shared" si="544"/>
        <v>562.9</v>
      </c>
      <c r="BS889" s="4">
        <f t="shared" si="545"/>
        <v>259.79999999999995</v>
      </c>
      <c r="BT889" s="4">
        <f t="shared" si="546"/>
        <v>43.300000000000004</v>
      </c>
      <c r="BX889" s="4">
        <f t="shared" si="547"/>
        <v>660.80000000000007</v>
      </c>
      <c r="BY889" s="4">
        <f t="shared" si="548"/>
        <v>161.06999999999996</v>
      </c>
      <c r="BZ889" s="4">
        <f t="shared" si="549"/>
        <v>4.13</v>
      </c>
      <c r="CD889" s="4">
        <f t="shared" si="550"/>
        <v>413.21999999999997</v>
      </c>
      <c r="CE889" s="4">
        <f t="shared" si="551"/>
        <v>12.780000000000012</v>
      </c>
      <c r="CF889" s="4">
        <f>IF(COUNTIF($BH$5:$BH889,"&gt;=2")&lt;=1,SUM($BG889:$BK889)*C$8,CF888)</f>
        <v>151200</v>
      </c>
      <c r="CG889" s="4">
        <f>IF(COUNTIF($BN$5:$BN889,"&gt;=2")&lt;=1,SUM($BL889:$BP889)*D$8,CG888)</f>
        <v>604799.99999999988</v>
      </c>
      <c r="CH889" s="4">
        <f>IF(COUNTIF($BT$5:$BT889,"&gt;=2")&lt;=1,SUM($BQ889:$BU889)*E$8,CH888)</f>
        <v>2592000</v>
      </c>
      <c r="CI889" s="4">
        <f>IF(COUNTIF($BZ$5:$BZ889,"&gt;=2")&lt;=1,SUM($BV889:$BZ889)*F$8,CI888)</f>
        <v>34560000</v>
      </c>
      <c r="CJ889" s="4">
        <f t="shared" si="554"/>
        <v>36806400</v>
      </c>
      <c r="CK889" s="4">
        <f t="shared" si="555"/>
        <v>864.75</v>
      </c>
      <c r="CM889" s="4">
        <v>885</v>
      </c>
      <c r="CN889" s="4">
        <f>IF(COUNTIF($BH$5:$BH889,"&gt;=2")&gt;1,CN888,BG889)</f>
        <v>4.8999999999999995</v>
      </c>
      <c r="CO889" s="4">
        <f>IF(COUNTIF($BH$5:$BH889,"&gt;=2")&gt;1,CO888,BH889)</f>
        <v>2.1</v>
      </c>
      <c r="CP889" s="4">
        <f>IF(COUNTIF($BH$5:$BH889,"&gt;=2")&gt;1,CP888,BI889)</f>
        <v>0</v>
      </c>
      <c r="CQ889" s="4">
        <f>IF(COUNTIF($BH$5:$BH889,"&gt;=2")&gt;1,CQ888,BJ889)</f>
        <v>0</v>
      </c>
      <c r="CR889" s="4">
        <f>IF(COUNTIF($BH$5:$BH889,"&gt;=2")&gt;1,CR888,BK889)</f>
        <v>0</v>
      </c>
      <c r="CS889" s="4">
        <f>IF(COUNTIF($BN$5:$BN889,"&gt;=2")&gt;1,CS888,BL889)</f>
        <v>7</v>
      </c>
      <c r="CT889" s="4">
        <f>IF(COUNTIF($BN$5:$BN889,"&gt;=2")&gt;1,CT888,BM889)</f>
        <v>4.8999999999999995</v>
      </c>
      <c r="CU889" s="4">
        <f>IF(COUNTIF($BN$5:$BN889,"&gt;=2")&gt;1,CU888,BN889)</f>
        <v>2.1</v>
      </c>
      <c r="CV889" s="4">
        <f>IF(COUNTIF($BN$5:$BN889,"&gt;=2")&gt;1,CV888,BO889)</f>
        <v>0</v>
      </c>
      <c r="CW889" s="4">
        <f>IF(COUNTIF($BN$5:$BN889,"&gt;=2")&gt;1,CW888,BP889)</f>
        <v>0</v>
      </c>
      <c r="CX889" s="4">
        <f>IF(COUNTIF($BT$5:$BT889,"&gt;=2")&gt;1,CX888,BQ889)</f>
        <v>0</v>
      </c>
      <c r="CY889" s="4">
        <f>IF(COUNTIF($BT$5:$BT889,"&gt;=2")&gt;1,CY888,BR889)</f>
        <v>26</v>
      </c>
      <c r="CZ889" s="4">
        <f>IF(COUNTIF($BT$5:$BT889,"&gt;=2")&gt;1,CZ888,BS889)</f>
        <v>11.999999999999996</v>
      </c>
      <c r="DA889" s="4">
        <f>IF(COUNTIF($BT$5:$BT889,"&gt;=2")&gt;1,DA888,BT889)</f>
        <v>2</v>
      </c>
      <c r="DB889" s="4">
        <f>IF(COUNTIF($BT$5:$BT889,"&gt;=2")&gt;1,DB888,BU889)</f>
        <v>0</v>
      </c>
      <c r="DC889" s="4">
        <f>IF(COUNTIF($BZ$5:$BZ889,"&gt;=2")&gt;1,DC888,BV889)</f>
        <v>0</v>
      </c>
      <c r="DD889" s="4">
        <f>IF(COUNTIF($BZ$5:$BZ889,"&gt;=2")&gt;1,DD888,BW889)</f>
        <v>0</v>
      </c>
      <c r="DE889" s="4">
        <f>IF(COUNTIF($BZ$5:$BZ889,"&gt;=2")&gt;1,DE888,BX889)</f>
        <v>320</v>
      </c>
      <c r="DF889" s="4">
        <f>IF(COUNTIF($BZ$5:$BZ889,"&gt;=2")&gt;1,DF888,BY889)</f>
        <v>77.999999999999986</v>
      </c>
      <c r="DG889" s="4">
        <f>IF(COUNTIF($BZ$5:$BZ889,"&gt;=2")&gt;1,DG888,BZ889)</f>
        <v>2</v>
      </c>
      <c r="DH889" s="4">
        <f t="shared" si="556"/>
        <v>0</v>
      </c>
      <c r="DI889" s="4">
        <f t="shared" si="557"/>
        <v>0</v>
      </c>
      <c r="DJ889" s="4">
        <f t="shared" si="558"/>
        <v>0</v>
      </c>
      <c r="DK889" s="4">
        <f t="shared" si="559"/>
        <v>413.21999999999997</v>
      </c>
      <c r="DL889" s="4">
        <f t="shared" si="560"/>
        <v>12.780000000000012</v>
      </c>
      <c r="DM889" s="4">
        <f t="shared" si="561"/>
        <v>7</v>
      </c>
      <c r="DN889" s="4">
        <f t="shared" si="562"/>
        <v>13.999999999999998</v>
      </c>
      <c r="DO889" s="4">
        <f t="shared" si="563"/>
        <v>40</v>
      </c>
      <c r="DP889" s="4">
        <f t="shared" si="564"/>
        <v>400</v>
      </c>
      <c r="DQ889" s="4">
        <f t="shared" si="565"/>
        <v>426</v>
      </c>
      <c r="DS889" s="4">
        <v>885</v>
      </c>
      <c r="DT889" s="4">
        <f>$CK889+INDEX(节奏总纲!D$4:D$163,基础状态预估!$C$2)</f>
        <v>909.00483399593907</v>
      </c>
      <c r="DU889" s="4">
        <f>$CK889+INDEX(节奏总纲!E$4:E$163,基础状态预估!$C$2)</f>
        <v>903.28268396026408</v>
      </c>
      <c r="DV889" s="4">
        <f>$CK889+INDEX(节奏总纲!F$4:F$163,基础状态预估!$C$2)</f>
        <v>896.39220630709644</v>
      </c>
      <c r="DW889" s="4">
        <f>$CK889+INDEX(节奏总纲!G$4:G$163,基础状态预估!$C$2)</f>
        <v>888.03246816526348</v>
      </c>
      <c r="DX889" s="4">
        <f>$CK889+INDEX(节奏总纲!H$4:H$163,基础状态预估!$C$2)</f>
        <v>877.69453894381218</v>
      </c>
      <c r="DY889" s="4">
        <f t="shared" si="566"/>
        <v>11.899999999999999</v>
      </c>
      <c r="DZ889" s="4">
        <f t="shared" si="567"/>
        <v>33</v>
      </c>
      <c r="EA889" s="4">
        <f t="shared" si="568"/>
        <v>334.1</v>
      </c>
      <c r="EB889" s="4">
        <f t="shared" si="569"/>
        <v>493.21999999999997</v>
      </c>
      <c r="EC889" s="4">
        <f t="shared" si="570"/>
        <v>14.780000000000012</v>
      </c>
    </row>
    <row r="890" spans="58:133" x14ac:dyDescent="0.15">
      <c r="BF890" s="4">
        <v>886</v>
      </c>
      <c r="BG890" s="4">
        <f t="shared" si="552"/>
        <v>620.19999999999993</v>
      </c>
      <c r="BH890" s="4">
        <f t="shared" si="553"/>
        <v>265.8</v>
      </c>
      <c r="BL890" s="4">
        <f t="shared" si="541"/>
        <v>440</v>
      </c>
      <c r="BM890" s="4">
        <f t="shared" si="542"/>
        <v>308</v>
      </c>
      <c r="BN890" s="4">
        <f t="shared" si="543"/>
        <v>132</v>
      </c>
      <c r="BR890" s="4">
        <f t="shared" si="544"/>
        <v>563.55000000000007</v>
      </c>
      <c r="BS890" s="4">
        <f t="shared" si="545"/>
        <v>260.09999999999997</v>
      </c>
      <c r="BT890" s="4">
        <f t="shared" si="546"/>
        <v>43.35</v>
      </c>
      <c r="BX890" s="4">
        <f t="shared" si="547"/>
        <v>661.6</v>
      </c>
      <c r="BY890" s="4">
        <f t="shared" si="548"/>
        <v>161.26499999999996</v>
      </c>
      <c r="BZ890" s="4">
        <f t="shared" si="549"/>
        <v>4.1349999999999998</v>
      </c>
      <c r="CD890" s="4">
        <f t="shared" si="550"/>
        <v>414.19</v>
      </c>
      <c r="CE890" s="4">
        <f t="shared" si="551"/>
        <v>12.810000000000011</v>
      </c>
      <c r="CF890" s="4">
        <f>IF(COUNTIF($BH$5:$BH890,"&gt;=2")&lt;=1,SUM($BG890:$BK890)*C$8,CF889)</f>
        <v>151200</v>
      </c>
      <c r="CG890" s="4">
        <f>IF(COUNTIF($BN$5:$BN890,"&gt;=2")&lt;=1,SUM($BL890:$BP890)*D$8,CG889)</f>
        <v>604799.99999999988</v>
      </c>
      <c r="CH890" s="4">
        <f>IF(COUNTIF($BT$5:$BT890,"&gt;=2")&lt;=1,SUM($BQ890:$BU890)*E$8,CH889)</f>
        <v>2592000</v>
      </c>
      <c r="CI890" s="4">
        <f>IF(COUNTIF($BZ$5:$BZ890,"&gt;=2")&lt;=1,SUM($BV890:$BZ890)*F$8,CI889)</f>
        <v>34560000</v>
      </c>
      <c r="CJ890" s="4">
        <f t="shared" si="554"/>
        <v>36892800</v>
      </c>
      <c r="CK890" s="4">
        <f t="shared" si="555"/>
        <v>865.75</v>
      </c>
      <c r="CM890" s="4">
        <v>886</v>
      </c>
      <c r="CN890" s="4">
        <f>IF(COUNTIF($BH$5:$BH890,"&gt;=2")&gt;1,CN889,BG890)</f>
        <v>4.8999999999999995</v>
      </c>
      <c r="CO890" s="4">
        <f>IF(COUNTIF($BH$5:$BH890,"&gt;=2")&gt;1,CO889,BH890)</f>
        <v>2.1</v>
      </c>
      <c r="CP890" s="4">
        <f>IF(COUNTIF($BH$5:$BH890,"&gt;=2")&gt;1,CP889,BI890)</f>
        <v>0</v>
      </c>
      <c r="CQ890" s="4">
        <f>IF(COUNTIF($BH$5:$BH890,"&gt;=2")&gt;1,CQ889,BJ890)</f>
        <v>0</v>
      </c>
      <c r="CR890" s="4">
        <f>IF(COUNTIF($BH$5:$BH890,"&gt;=2")&gt;1,CR889,BK890)</f>
        <v>0</v>
      </c>
      <c r="CS890" s="4">
        <f>IF(COUNTIF($BN$5:$BN890,"&gt;=2")&gt;1,CS889,BL890)</f>
        <v>7</v>
      </c>
      <c r="CT890" s="4">
        <f>IF(COUNTIF($BN$5:$BN890,"&gt;=2")&gt;1,CT889,BM890)</f>
        <v>4.8999999999999995</v>
      </c>
      <c r="CU890" s="4">
        <f>IF(COUNTIF($BN$5:$BN890,"&gt;=2")&gt;1,CU889,BN890)</f>
        <v>2.1</v>
      </c>
      <c r="CV890" s="4">
        <f>IF(COUNTIF($BN$5:$BN890,"&gt;=2")&gt;1,CV889,BO890)</f>
        <v>0</v>
      </c>
      <c r="CW890" s="4">
        <f>IF(COUNTIF($BN$5:$BN890,"&gt;=2")&gt;1,CW889,BP890)</f>
        <v>0</v>
      </c>
      <c r="CX890" s="4">
        <f>IF(COUNTIF($BT$5:$BT890,"&gt;=2")&gt;1,CX889,BQ890)</f>
        <v>0</v>
      </c>
      <c r="CY890" s="4">
        <f>IF(COUNTIF($BT$5:$BT890,"&gt;=2")&gt;1,CY889,BR890)</f>
        <v>26</v>
      </c>
      <c r="CZ890" s="4">
        <f>IF(COUNTIF($BT$5:$BT890,"&gt;=2")&gt;1,CZ889,BS890)</f>
        <v>11.999999999999996</v>
      </c>
      <c r="DA890" s="4">
        <f>IF(COUNTIF($BT$5:$BT890,"&gt;=2")&gt;1,DA889,BT890)</f>
        <v>2</v>
      </c>
      <c r="DB890" s="4">
        <f>IF(COUNTIF($BT$5:$BT890,"&gt;=2")&gt;1,DB889,BU890)</f>
        <v>0</v>
      </c>
      <c r="DC890" s="4">
        <f>IF(COUNTIF($BZ$5:$BZ890,"&gt;=2")&gt;1,DC889,BV890)</f>
        <v>0</v>
      </c>
      <c r="DD890" s="4">
        <f>IF(COUNTIF($BZ$5:$BZ890,"&gt;=2")&gt;1,DD889,BW890)</f>
        <v>0</v>
      </c>
      <c r="DE890" s="4">
        <f>IF(COUNTIF($BZ$5:$BZ890,"&gt;=2")&gt;1,DE889,BX890)</f>
        <v>320</v>
      </c>
      <c r="DF890" s="4">
        <f>IF(COUNTIF($BZ$5:$BZ890,"&gt;=2")&gt;1,DF889,BY890)</f>
        <v>77.999999999999986</v>
      </c>
      <c r="DG890" s="4">
        <f>IF(COUNTIF($BZ$5:$BZ890,"&gt;=2")&gt;1,DG889,BZ890)</f>
        <v>2</v>
      </c>
      <c r="DH890" s="4">
        <f t="shared" si="556"/>
        <v>0</v>
      </c>
      <c r="DI890" s="4">
        <f t="shared" si="557"/>
        <v>0</v>
      </c>
      <c r="DJ890" s="4">
        <f t="shared" si="558"/>
        <v>0</v>
      </c>
      <c r="DK890" s="4">
        <f t="shared" si="559"/>
        <v>414.19</v>
      </c>
      <c r="DL890" s="4">
        <f t="shared" si="560"/>
        <v>12.810000000000011</v>
      </c>
      <c r="DM890" s="4">
        <f t="shared" si="561"/>
        <v>7</v>
      </c>
      <c r="DN890" s="4">
        <f t="shared" si="562"/>
        <v>13.999999999999998</v>
      </c>
      <c r="DO890" s="4">
        <f t="shared" si="563"/>
        <v>40</v>
      </c>
      <c r="DP890" s="4">
        <f t="shared" si="564"/>
        <v>400</v>
      </c>
      <c r="DQ890" s="4">
        <f t="shared" si="565"/>
        <v>427</v>
      </c>
      <c r="DS890" s="4">
        <v>886</v>
      </c>
      <c r="DT890" s="4">
        <f>$CK890+INDEX(节奏总纲!D$4:D$163,基础状态预估!$C$2)</f>
        <v>910.00483399593907</v>
      </c>
      <c r="DU890" s="4">
        <f>$CK890+INDEX(节奏总纲!E$4:E$163,基础状态预估!$C$2)</f>
        <v>904.28268396026408</v>
      </c>
      <c r="DV890" s="4">
        <f>$CK890+INDEX(节奏总纲!F$4:F$163,基础状态预估!$C$2)</f>
        <v>897.39220630709644</v>
      </c>
      <c r="DW890" s="4">
        <f>$CK890+INDEX(节奏总纲!G$4:G$163,基础状态预估!$C$2)</f>
        <v>889.03246816526348</v>
      </c>
      <c r="DX890" s="4">
        <f>$CK890+INDEX(节奏总纲!H$4:H$163,基础状态预估!$C$2)</f>
        <v>878.69453894381218</v>
      </c>
      <c r="DY890" s="4">
        <f t="shared" si="566"/>
        <v>11.899999999999999</v>
      </c>
      <c r="DZ890" s="4">
        <f t="shared" si="567"/>
        <v>33</v>
      </c>
      <c r="EA890" s="4">
        <f t="shared" si="568"/>
        <v>334.1</v>
      </c>
      <c r="EB890" s="4">
        <f t="shared" si="569"/>
        <v>494.19</v>
      </c>
      <c r="EC890" s="4">
        <f t="shared" si="570"/>
        <v>14.810000000000011</v>
      </c>
    </row>
    <row r="891" spans="58:133" x14ac:dyDescent="0.15">
      <c r="BF891" s="4">
        <v>887</v>
      </c>
      <c r="BG891" s="4">
        <f t="shared" si="552"/>
        <v>620.9</v>
      </c>
      <c r="BH891" s="4">
        <f t="shared" si="553"/>
        <v>266.09999999999997</v>
      </c>
      <c r="BL891" s="4">
        <f t="shared" si="541"/>
        <v>440.5</v>
      </c>
      <c r="BM891" s="4">
        <f t="shared" si="542"/>
        <v>308.34999999999997</v>
      </c>
      <c r="BN891" s="4">
        <f t="shared" si="543"/>
        <v>132.15</v>
      </c>
      <c r="BR891" s="4">
        <f t="shared" si="544"/>
        <v>564.20000000000005</v>
      </c>
      <c r="BS891" s="4">
        <f t="shared" si="545"/>
        <v>260.39999999999992</v>
      </c>
      <c r="BT891" s="4">
        <f t="shared" si="546"/>
        <v>43.400000000000006</v>
      </c>
      <c r="BX891" s="4">
        <f t="shared" si="547"/>
        <v>662.40000000000009</v>
      </c>
      <c r="BY891" s="4">
        <f t="shared" si="548"/>
        <v>161.45999999999995</v>
      </c>
      <c r="BZ891" s="4">
        <f t="shared" si="549"/>
        <v>4.1399999999999997</v>
      </c>
      <c r="CD891" s="4">
        <f t="shared" si="550"/>
        <v>415.15999999999997</v>
      </c>
      <c r="CE891" s="4">
        <f t="shared" si="551"/>
        <v>12.840000000000011</v>
      </c>
      <c r="CF891" s="4">
        <f>IF(COUNTIF($BH$5:$BH891,"&gt;=2")&lt;=1,SUM($BG891:$BK891)*C$8,CF890)</f>
        <v>151200</v>
      </c>
      <c r="CG891" s="4">
        <f>IF(COUNTIF($BN$5:$BN891,"&gt;=2")&lt;=1,SUM($BL891:$BP891)*D$8,CG890)</f>
        <v>604799.99999999988</v>
      </c>
      <c r="CH891" s="4">
        <f>IF(COUNTIF($BT$5:$BT891,"&gt;=2")&lt;=1,SUM($BQ891:$BU891)*E$8,CH890)</f>
        <v>2592000</v>
      </c>
      <c r="CI891" s="4">
        <f>IF(COUNTIF($BZ$5:$BZ891,"&gt;=2")&lt;=1,SUM($BV891:$BZ891)*F$8,CI890)</f>
        <v>34560000</v>
      </c>
      <c r="CJ891" s="4">
        <f t="shared" si="554"/>
        <v>36979200</v>
      </c>
      <c r="CK891" s="4">
        <f t="shared" si="555"/>
        <v>866.75</v>
      </c>
      <c r="CM891" s="4">
        <v>887</v>
      </c>
      <c r="CN891" s="4">
        <f>IF(COUNTIF($BH$5:$BH891,"&gt;=2")&gt;1,CN890,BG891)</f>
        <v>4.8999999999999995</v>
      </c>
      <c r="CO891" s="4">
        <f>IF(COUNTIF($BH$5:$BH891,"&gt;=2")&gt;1,CO890,BH891)</f>
        <v>2.1</v>
      </c>
      <c r="CP891" s="4">
        <f>IF(COUNTIF($BH$5:$BH891,"&gt;=2")&gt;1,CP890,BI891)</f>
        <v>0</v>
      </c>
      <c r="CQ891" s="4">
        <f>IF(COUNTIF($BH$5:$BH891,"&gt;=2")&gt;1,CQ890,BJ891)</f>
        <v>0</v>
      </c>
      <c r="CR891" s="4">
        <f>IF(COUNTIF($BH$5:$BH891,"&gt;=2")&gt;1,CR890,BK891)</f>
        <v>0</v>
      </c>
      <c r="CS891" s="4">
        <f>IF(COUNTIF($BN$5:$BN891,"&gt;=2")&gt;1,CS890,BL891)</f>
        <v>7</v>
      </c>
      <c r="CT891" s="4">
        <f>IF(COUNTIF($BN$5:$BN891,"&gt;=2")&gt;1,CT890,BM891)</f>
        <v>4.8999999999999995</v>
      </c>
      <c r="CU891" s="4">
        <f>IF(COUNTIF($BN$5:$BN891,"&gt;=2")&gt;1,CU890,BN891)</f>
        <v>2.1</v>
      </c>
      <c r="CV891" s="4">
        <f>IF(COUNTIF($BN$5:$BN891,"&gt;=2")&gt;1,CV890,BO891)</f>
        <v>0</v>
      </c>
      <c r="CW891" s="4">
        <f>IF(COUNTIF($BN$5:$BN891,"&gt;=2")&gt;1,CW890,BP891)</f>
        <v>0</v>
      </c>
      <c r="CX891" s="4">
        <f>IF(COUNTIF($BT$5:$BT891,"&gt;=2")&gt;1,CX890,BQ891)</f>
        <v>0</v>
      </c>
      <c r="CY891" s="4">
        <f>IF(COUNTIF($BT$5:$BT891,"&gt;=2")&gt;1,CY890,BR891)</f>
        <v>26</v>
      </c>
      <c r="CZ891" s="4">
        <f>IF(COUNTIF($BT$5:$BT891,"&gt;=2")&gt;1,CZ890,BS891)</f>
        <v>11.999999999999996</v>
      </c>
      <c r="DA891" s="4">
        <f>IF(COUNTIF($BT$5:$BT891,"&gt;=2")&gt;1,DA890,BT891)</f>
        <v>2</v>
      </c>
      <c r="DB891" s="4">
        <f>IF(COUNTIF($BT$5:$BT891,"&gt;=2")&gt;1,DB890,BU891)</f>
        <v>0</v>
      </c>
      <c r="DC891" s="4">
        <f>IF(COUNTIF($BZ$5:$BZ891,"&gt;=2")&gt;1,DC890,BV891)</f>
        <v>0</v>
      </c>
      <c r="DD891" s="4">
        <f>IF(COUNTIF($BZ$5:$BZ891,"&gt;=2")&gt;1,DD890,BW891)</f>
        <v>0</v>
      </c>
      <c r="DE891" s="4">
        <f>IF(COUNTIF($BZ$5:$BZ891,"&gt;=2")&gt;1,DE890,BX891)</f>
        <v>320</v>
      </c>
      <c r="DF891" s="4">
        <f>IF(COUNTIF($BZ$5:$BZ891,"&gt;=2")&gt;1,DF890,BY891)</f>
        <v>77.999999999999986</v>
      </c>
      <c r="DG891" s="4">
        <f>IF(COUNTIF($BZ$5:$BZ891,"&gt;=2")&gt;1,DG890,BZ891)</f>
        <v>2</v>
      </c>
      <c r="DH891" s="4">
        <f t="shared" si="556"/>
        <v>0</v>
      </c>
      <c r="DI891" s="4">
        <f t="shared" si="557"/>
        <v>0</v>
      </c>
      <c r="DJ891" s="4">
        <f t="shared" si="558"/>
        <v>0</v>
      </c>
      <c r="DK891" s="4">
        <f t="shared" si="559"/>
        <v>415.15999999999997</v>
      </c>
      <c r="DL891" s="4">
        <f t="shared" si="560"/>
        <v>12.840000000000011</v>
      </c>
      <c r="DM891" s="4">
        <f t="shared" si="561"/>
        <v>7</v>
      </c>
      <c r="DN891" s="4">
        <f t="shared" si="562"/>
        <v>13.999999999999998</v>
      </c>
      <c r="DO891" s="4">
        <f t="shared" si="563"/>
        <v>40</v>
      </c>
      <c r="DP891" s="4">
        <f t="shared" si="564"/>
        <v>400</v>
      </c>
      <c r="DQ891" s="4">
        <f t="shared" si="565"/>
        <v>428</v>
      </c>
      <c r="DS891" s="4">
        <v>887</v>
      </c>
      <c r="DT891" s="4">
        <f>$CK891+INDEX(节奏总纲!D$4:D$163,基础状态预估!$C$2)</f>
        <v>911.00483399593907</v>
      </c>
      <c r="DU891" s="4">
        <f>$CK891+INDEX(节奏总纲!E$4:E$163,基础状态预估!$C$2)</f>
        <v>905.28268396026408</v>
      </c>
      <c r="DV891" s="4">
        <f>$CK891+INDEX(节奏总纲!F$4:F$163,基础状态预估!$C$2)</f>
        <v>898.39220630709644</v>
      </c>
      <c r="DW891" s="4">
        <f>$CK891+INDEX(节奏总纲!G$4:G$163,基础状态预估!$C$2)</f>
        <v>890.03246816526348</v>
      </c>
      <c r="DX891" s="4">
        <f>$CK891+INDEX(节奏总纲!H$4:H$163,基础状态预估!$C$2)</f>
        <v>879.69453894381218</v>
      </c>
      <c r="DY891" s="4">
        <f t="shared" si="566"/>
        <v>11.899999999999999</v>
      </c>
      <c r="DZ891" s="4">
        <f t="shared" si="567"/>
        <v>33</v>
      </c>
      <c r="EA891" s="4">
        <f t="shared" si="568"/>
        <v>334.1</v>
      </c>
      <c r="EB891" s="4">
        <f t="shared" si="569"/>
        <v>495.15999999999997</v>
      </c>
      <c r="EC891" s="4">
        <f t="shared" si="570"/>
        <v>14.840000000000011</v>
      </c>
    </row>
    <row r="892" spans="58:133" x14ac:dyDescent="0.15">
      <c r="BF892" s="4">
        <v>888</v>
      </c>
      <c r="BG892" s="4">
        <f t="shared" si="552"/>
        <v>621.59999999999991</v>
      </c>
      <c r="BH892" s="4">
        <f t="shared" si="553"/>
        <v>266.39999999999998</v>
      </c>
      <c r="BL892" s="4">
        <f t="shared" si="541"/>
        <v>441</v>
      </c>
      <c r="BM892" s="4">
        <f t="shared" si="542"/>
        <v>308.7</v>
      </c>
      <c r="BN892" s="4">
        <f t="shared" si="543"/>
        <v>132.29999999999998</v>
      </c>
      <c r="BR892" s="4">
        <f t="shared" si="544"/>
        <v>564.85</v>
      </c>
      <c r="BS892" s="4">
        <f t="shared" si="545"/>
        <v>260.69999999999993</v>
      </c>
      <c r="BT892" s="4">
        <f t="shared" si="546"/>
        <v>43.45</v>
      </c>
      <c r="BX892" s="4">
        <f t="shared" si="547"/>
        <v>663.2</v>
      </c>
      <c r="BY892" s="4">
        <f t="shared" si="548"/>
        <v>161.65499999999997</v>
      </c>
      <c r="BZ892" s="4">
        <f t="shared" si="549"/>
        <v>4.1450000000000005</v>
      </c>
      <c r="CD892" s="4">
        <f t="shared" si="550"/>
        <v>416.13</v>
      </c>
      <c r="CE892" s="4">
        <f t="shared" si="551"/>
        <v>12.870000000000012</v>
      </c>
      <c r="CF892" s="4">
        <f>IF(COUNTIF($BH$5:$BH892,"&gt;=2")&lt;=1,SUM($BG892:$BK892)*C$8,CF891)</f>
        <v>151200</v>
      </c>
      <c r="CG892" s="4">
        <f>IF(COUNTIF($BN$5:$BN892,"&gt;=2")&lt;=1,SUM($BL892:$BP892)*D$8,CG891)</f>
        <v>604799.99999999988</v>
      </c>
      <c r="CH892" s="4">
        <f>IF(COUNTIF($BT$5:$BT892,"&gt;=2")&lt;=1,SUM($BQ892:$BU892)*E$8,CH891)</f>
        <v>2592000</v>
      </c>
      <c r="CI892" s="4">
        <f>IF(COUNTIF($BZ$5:$BZ892,"&gt;=2")&lt;=1,SUM($BV892:$BZ892)*F$8,CI891)</f>
        <v>34560000</v>
      </c>
      <c r="CJ892" s="4">
        <f t="shared" si="554"/>
        <v>37065600</v>
      </c>
      <c r="CK892" s="4">
        <f t="shared" si="555"/>
        <v>867.75</v>
      </c>
      <c r="CM892" s="4">
        <v>888</v>
      </c>
      <c r="CN892" s="4">
        <f>IF(COUNTIF($BH$5:$BH892,"&gt;=2")&gt;1,CN891,BG892)</f>
        <v>4.8999999999999995</v>
      </c>
      <c r="CO892" s="4">
        <f>IF(COUNTIF($BH$5:$BH892,"&gt;=2")&gt;1,CO891,BH892)</f>
        <v>2.1</v>
      </c>
      <c r="CP892" s="4">
        <f>IF(COUNTIF($BH$5:$BH892,"&gt;=2")&gt;1,CP891,BI892)</f>
        <v>0</v>
      </c>
      <c r="CQ892" s="4">
        <f>IF(COUNTIF($BH$5:$BH892,"&gt;=2")&gt;1,CQ891,BJ892)</f>
        <v>0</v>
      </c>
      <c r="CR892" s="4">
        <f>IF(COUNTIF($BH$5:$BH892,"&gt;=2")&gt;1,CR891,BK892)</f>
        <v>0</v>
      </c>
      <c r="CS892" s="4">
        <f>IF(COUNTIF($BN$5:$BN892,"&gt;=2")&gt;1,CS891,BL892)</f>
        <v>7</v>
      </c>
      <c r="CT892" s="4">
        <f>IF(COUNTIF($BN$5:$BN892,"&gt;=2")&gt;1,CT891,BM892)</f>
        <v>4.8999999999999995</v>
      </c>
      <c r="CU892" s="4">
        <f>IF(COUNTIF($BN$5:$BN892,"&gt;=2")&gt;1,CU891,BN892)</f>
        <v>2.1</v>
      </c>
      <c r="CV892" s="4">
        <f>IF(COUNTIF($BN$5:$BN892,"&gt;=2")&gt;1,CV891,BO892)</f>
        <v>0</v>
      </c>
      <c r="CW892" s="4">
        <f>IF(COUNTIF($BN$5:$BN892,"&gt;=2")&gt;1,CW891,BP892)</f>
        <v>0</v>
      </c>
      <c r="CX892" s="4">
        <f>IF(COUNTIF($BT$5:$BT892,"&gt;=2")&gt;1,CX891,BQ892)</f>
        <v>0</v>
      </c>
      <c r="CY892" s="4">
        <f>IF(COUNTIF($BT$5:$BT892,"&gt;=2")&gt;1,CY891,BR892)</f>
        <v>26</v>
      </c>
      <c r="CZ892" s="4">
        <f>IF(COUNTIF($BT$5:$BT892,"&gt;=2")&gt;1,CZ891,BS892)</f>
        <v>11.999999999999996</v>
      </c>
      <c r="DA892" s="4">
        <f>IF(COUNTIF($BT$5:$BT892,"&gt;=2")&gt;1,DA891,BT892)</f>
        <v>2</v>
      </c>
      <c r="DB892" s="4">
        <f>IF(COUNTIF($BT$5:$BT892,"&gt;=2")&gt;1,DB891,BU892)</f>
        <v>0</v>
      </c>
      <c r="DC892" s="4">
        <f>IF(COUNTIF($BZ$5:$BZ892,"&gt;=2")&gt;1,DC891,BV892)</f>
        <v>0</v>
      </c>
      <c r="DD892" s="4">
        <f>IF(COUNTIF($BZ$5:$BZ892,"&gt;=2")&gt;1,DD891,BW892)</f>
        <v>0</v>
      </c>
      <c r="DE892" s="4">
        <f>IF(COUNTIF($BZ$5:$BZ892,"&gt;=2")&gt;1,DE891,BX892)</f>
        <v>320</v>
      </c>
      <c r="DF892" s="4">
        <f>IF(COUNTIF($BZ$5:$BZ892,"&gt;=2")&gt;1,DF891,BY892)</f>
        <v>77.999999999999986</v>
      </c>
      <c r="DG892" s="4">
        <f>IF(COUNTIF($BZ$5:$BZ892,"&gt;=2")&gt;1,DG891,BZ892)</f>
        <v>2</v>
      </c>
      <c r="DH892" s="4">
        <f t="shared" si="556"/>
        <v>0</v>
      </c>
      <c r="DI892" s="4">
        <f t="shared" si="557"/>
        <v>0</v>
      </c>
      <c r="DJ892" s="4">
        <f t="shared" si="558"/>
        <v>0</v>
      </c>
      <c r="DK892" s="4">
        <f t="shared" si="559"/>
        <v>416.13</v>
      </c>
      <c r="DL892" s="4">
        <f t="shared" si="560"/>
        <v>12.870000000000012</v>
      </c>
      <c r="DM892" s="4">
        <f t="shared" si="561"/>
        <v>7</v>
      </c>
      <c r="DN892" s="4">
        <f t="shared" si="562"/>
        <v>13.999999999999998</v>
      </c>
      <c r="DO892" s="4">
        <f t="shared" si="563"/>
        <v>40</v>
      </c>
      <c r="DP892" s="4">
        <f t="shared" si="564"/>
        <v>400</v>
      </c>
      <c r="DQ892" s="4">
        <f t="shared" si="565"/>
        <v>429</v>
      </c>
      <c r="DS892" s="4">
        <v>888</v>
      </c>
      <c r="DT892" s="4">
        <f>$CK892+INDEX(节奏总纲!D$4:D$163,基础状态预估!$C$2)</f>
        <v>912.00483399593907</v>
      </c>
      <c r="DU892" s="4">
        <f>$CK892+INDEX(节奏总纲!E$4:E$163,基础状态预估!$C$2)</f>
        <v>906.28268396026408</v>
      </c>
      <c r="DV892" s="4">
        <f>$CK892+INDEX(节奏总纲!F$4:F$163,基础状态预估!$C$2)</f>
        <v>899.39220630709644</v>
      </c>
      <c r="DW892" s="4">
        <f>$CK892+INDEX(节奏总纲!G$4:G$163,基础状态预估!$C$2)</f>
        <v>891.03246816526348</v>
      </c>
      <c r="DX892" s="4">
        <f>$CK892+INDEX(节奏总纲!H$4:H$163,基础状态预估!$C$2)</f>
        <v>880.69453894381218</v>
      </c>
      <c r="DY892" s="4">
        <f t="shared" si="566"/>
        <v>11.899999999999999</v>
      </c>
      <c r="DZ892" s="4">
        <f t="shared" si="567"/>
        <v>33</v>
      </c>
      <c r="EA892" s="4">
        <f t="shared" si="568"/>
        <v>334.1</v>
      </c>
      <c r="EB892" s="4">
        <f t="shared" si="569"/>
        <v>496.13</v>
      </c>
      <c r="EC892" s="4">
        <f t="shared" si="570"/>
        <v>14.870000000000012</v>
      </c>
    </row>
    <row r="893" spans="58:133" x14ac:dyDescent="0.15">
      <c r="BF893" s="4">
        <v>889</v>
      </c>
      <c r="BG893" s="4">
        <f t="shared" si="552"/>
        <v>622.29999999999995</v>
      </c>
      <c r="BH893" s="4">
        <f t="shared" si="553"/>
        <v>266.7</v>
      </c>
      <c r="BL893" s="4">
        <f t="shared" si="541"/>
        <v>441.5</v>
      </c>
      <c r="BM893" s="4">
        <f t="shared" si="542"/>
        <v>309.04999999999995</v>
      </c>
      <c r="BN893" s="4">
        <f t="shared" si="543"/>
        <v>132.44999999999999</v>
      </c>
      <c r="BR893" s="4">
        <f t="shared" si="544"/>
        <v>565.5</v>
      </c>
      <c r="BS893" s="4">
        <f t="shared" si="545"/>
        <v>260.99999999999994</v>
      </c>
      <c r="BT893" s="4">
        <f t="shared" si="546"/>
        <v>43.5</v>
      </c>
      <c r="BX893" s="4">
        <f t="shared" si="547"/>
        <v>664</v>
      </c>
      <c r="BY893" s="4">
        <f t="shared" si="548"/>
        <v>161.84999999999997</v>
      </c>
      <c r="BZ893" s="4">
        <f t="shared" si="549"/>
        <v>4.1500000000000004</v>
      </c>
      <c r="CD893" s="4">
        <f t="shared" si="550"/>
        <v>417.09999999999997</v>
      </c>
      <c r="CE893" s="4">
        <f t="shared" si="551"/>
        <v>12.900000000000011</v>
      </c>
      <c r="CF893" s="4">
        <f>IF(COUNTIF($BH$5:$BH893,"&gt;=2")&lt;=1,SUM($BG893:$BK893)*C$8,CF892)</f>
        <v>151200</v>
      </c>
      <c r="CG893" s="4">
        <f>IF(COUNTIF($BN$5:$BN893,"&gt;=2")&lt;=1,SUM($BL893:$BP893)*D$8,CG892)</f>
        <v>604799.99999999988</v>
      </c>
      <c r="CH893" s="4">
        <f>IF(COUNTIF($BT$5:$BT893,"&gt;=2")&lt;=1,SUM($BQ893:$BU893)*E$8,CH892)</f>
        <v>2592000</v>
      </c>
      <c r="CI893" s="4">
        <f>IF(COUNTIF($BZ$5:$BZ893,"&gt;=2")&lt;=1,SUM($BV893:$BZ893)*F$8,CI892)</f>
        <v>34560000</v>
      </c>
      <c r="CJ893" s="4">
        <f t="shared" si="554"/>
        <v>37152000</v>
      </c>
      <c r="CK893" s="4">
        <f t="shared" si="555"/>
        <v>868.75</v>
      </c>
      <c r="CM893" s="4">
        <v>889</v>
      </c>
      <c r="CN893" s="4">
        <f>IF(COUNTIF($BH$5:$BH893,"&gt;=2")&gt;1,CN892,BG893)</f>
        <v>4.8999999999999995</v>
      </c>
      <c r="CO893" s="4">
        <f>IF(COUNTIF($BH$5:$BH893,"&gt;=2")&gt;1,CO892,BH893)</f>
        <v>2.1</v>
      </c>
      <c r="CP893" s="4">
        <f>IF(COUNTIF($BH$5:$BH893,"&gt;=2")&gt;1,CP892,BI893)</f>
        <v>0</v>
      </c>
      <c r="CQ893" s="4">
        <f>IF(COUNTIF($BH$5:$BH893,"&gt;=2")&gt;1,CQ892,BJ893)</f>
        <v>0</v>
      </c>
      <c r="CR893" s="4">
        <f>IF(COUNTIF($BH$5:$BH893,"&gt;=2")&gt;1,CR892,BK893)</f>
        <v>0</v>
      </c>
      <c r="CS893" s="4">
        <f>IF(COUNTIF($BN$5:$BN893,"&gt;=2")&gt;1,CS892,BL893)</f>
        <v>7</v>
      </c>
      <c r="CT893" s="4">
        <f>IF(COUNTIF($BN$5:$BN893,"&gt;=2")&gt;1,CT892,BM893)</f>
        <v>4.8999999999999995</v>
      </c>
      <c r="CU893" s="4">
        <f>IF(COUNTIF($BN$5:$BN893,"&gt;=2")&gt;1,CU892,BN893)</f>
        <v>2.1</v>
      </c>
      <c r="CV893" s="4">
        <f>IF(COUNTIF($BN$5:$BN893,"&gt;=2")&gt;1,CV892,BO893)</f>
        <v>0</v>
      </c>
      <c r="CW893" s="4">
        <f>IF(COUNTIF($BN$5:$BN893,"&gt;=2")&gt;1,CW892,BP893)</f>
        <v>0</v>
      </c>
      <c r="CX893" s="4">
        <f>IF(COUNTIF($BT$5:$BT893,"&gt;=2")&gt;1,CX892,BQ893)</f>
        <v>0</v>
      </c>
      <c r="CY893" s="4">
        <f>IF(COUNTIF($BT$5:$BT893,"&gt;=2")&gt;1,CY892,BR893)</f>
        <v>26</v>
      </c>
      <c r="CZ893" s="4">
        <f>IF(COUNTIF($BT$5:$BT893,"&gt;=2")&gt;1,CZ892,BS893)</f>
        <v>11.999999999999996</v>
      </c>
      <c r="DA893" s="4">
        <f>IF(COUNTIF($BT$5:$BT893,"&gt;=2")&gt;1,DA892,BT893)</f>
        <v>2</v>
      </c>
      <c r="DB893" s="4">
        <f>IF(COUNTIF($BT$5:$BT893,"&gt;=2")&gt;1,DB892,BU893)</f>
        <v>0</v>
      </c>
      <c r="DC893" s="4">
        <f>IF(COUNTIF($BZ$5:$BZ893,"&gt;=2")&gt;1,DC892,BV893)</f>
        <v>0</v>
      </c>
      <c r="DD893" s="4">
        <f>IF(COUNTIF($BZ$5:$BZ893,"&gt;=2")&gt;1,DD892,BW893)</f>
        <v>0</v>
      </c>
      <c r="DE893" s="4">
        <f>IF(COUNTIF($BZ$5:$BZ893,"&gt;=2")&gt;1,DE892,BX893)</f>
        <v>320</v>
      </c>
      <c r="DF893" s="4">
        <f>IF(COUNTIF($BZ$5:$BZ893,"&gt;=2")&gt;1,DF892,BY893)</f>
        <v>77.999999999999986</v>
      </c>
      <c r="DG893" s="4">
        <f>IF(COUNTIF($BZ$5:$BZ893,"&gt;=2")&gt;1,DG892,BZ893)</f>
        <v>2</v>
      </c>
      <c r="DH893" s="4">
        <f t="shared" si="556"/>
        <v>0</v>
      </c>
      <c r="DI893" s="4">
        <f t="shared" si="557"/>
        <v>0</v>
      </c>
      <c r="DJ893" s="4">
        <f t="shared" si="558"/>
        <v>0</v>
      </c>
      <c r="DK893" s="4">
        <f t="shared" si="559"/>
        <v>417.09999999999997</v>
      </c>
      <c r="DL893" s="4">
        <f t="shared" si="560"/>
        <v>12.900000000000011</v>
      </c>
      <c r="DM893" s="4">
        <f t="shared" si="561"/>
        <v>7</v>
      </c>
      <c r="DN893" s="4">
        <f t="shared" si="562"/>
        <v>13.999999999999998</v>
      </c>
      <c r="DO893" s="4">
        <f t="shared" si="563"/>
        <v>40</v>
      </c>
      <c r="DP893" s="4">
        <f t="shared" si="564"/>
        <v>400</v>
      </c>
      <c r="DQ893" s="4">
        <f t="shared" si="565"/>
        <v>430</v>
      </c>
      <c r="DS893" s="4">
        <v>889</v>
      </c>
      <c r="DT893" s="4">
        <f>$CK893+INDEX(节奏总纲!D$4:D$163,基础状态预估!$C$2)</f>
        <v>913.00483399593907</v>
      </c>
      <c r="DU893" s="4">
        <f>$CK893+INDEX(节奏总纲!E$4:E$163,基础状态预估!$C$2)</f>
        <v>907.28268396026408</v>
      </c>
      <c r="DV893" s="4">
        <f>$CK893+INDEX(节奏总纲!F$4:F$163,基础状态预估!$C$2)</f>
        <v>900.39220630709644</v>
      </c>
      <c r="DW893" s="4">
        <f>$CK893+INDEX(节奏总纲!G$4:G$163,基础状态预估!$C$2)</f>
        <v>892.03246816526348</v>
      </c>
      <c r="DX893" s="4">
        <f>$CK893+INDEX(节奏总纲!H$4:H$163,基础状态预估!$C$2)</f>
        <v>881.69453894381218</v>
      </c>
      <c r="DY893" s="4">
        <f t="shared" si="566"/>
        <v>11.899999999999999</v>
      </c>
      <c r="DZ893" s="4">
        <f t="shared" si="567"/>
        <v>33</v>
      </c>
      <c r="EA893" s="4">
        <f t="shared" si="568"/>
        <v>334.1</v>
      </c>
      <c r="EB893" s="4">
        <f t="shared" si="569"/>
        <v>497.09999999999997</v>
      </c>
      <c r="EC893" s="4">
        <f t="shared" si="570"/>
        <v>14.900000000000011</v>
      </c>
    </row>
    <row r="894" spans="58:133" x14ac:dyDescent="0.15">
      <c r="BF894" s="4">
        <v>890</v>
      </c>
      <c r="BG894" s="4">
        <f t="shared" si="552"/>
        <v>623</v>
      </c>
      <c r="BH894" s="4">
        <f t="shared" si="553"/>
        <v>267</v>
      </c>
      <c r="BL894" s="4">
        <f t="shared" si="541"/>
        <v>442</v>
      </c>
      <c r="BM894" s="4">
        <f t="shared" si="542"/>
        <v>309.39999999999998</v>
      </c>
      <c r="BN894" s="4">
        <f t="shared" si="543"/>
        <v>132.6</v>
      </c>
      <c r="BR894" s="4">
        <f t="shared" si="544"/>
        <v>566.15</v>
      </c>
      <c r="BS894" s="4">
        <f t="shared" si="545"/>
        <v>261.29999999999995</v>
      </c>
      <c r="BT894" s="4">
        <f t="shared" si="546"/>
        <v>43.550000000000004</v>
      </c>
      <c r="BX894" s="4">
        <f t="shared" si="547"/>
        <v>664.80000000000007</v>
      </c>
      <c r="BY894" s="4">
        <f t="shared" si="548"/>
        <v>162.04499999999996</v>
      </c>
      <c r="BZ894" s="4">
        <f t="shared" si="549"/>
        <v>4.1550000000000002</v>
      </c>
      <c r="CD894" s="4">
        <f t="shared" si="550"/>
        <v>418.07</v>
      </c>
      <c r="CE894" s="4">
        <f t="shared" si="551"/>
        <v>12.930000000000012</v>
      </c>
      <c r="CF894" s="4">
        <f>IF(COUNTIF($BH$5:$BH894,"&gt;=2")&lt;=1,SUM($BG894:$BK894)*C$8,CF893)</f>
        <v>151200</v>
      </c>
      <c r="CG894" s="4">
        <f>IF(COUNTIF($BN$5:$BN894,"&gt;=2")&lt;=1,SUM($BL894:$BP894)*D$8,CG893)</f>
        <v>604799.99999999988</v>
      </c>
      <c r="CH894" s="4">
        <f>IF(COUNTIF($BT$5:$BT894,"&gt;=2")&lt;=1,SUM($BQ894:$BU894)*E$8,CH893)</f>
        <v>2592000</v>
      </c>
      <c r="CI894" s="4">
        <f>IF(COUNTIF($BZ$5:$BZ894,"&gt;=2")&lt;=1,SUM($BV894:$BZ894)*F$8,CI893)</f>
        <v>34560000</v>
      </c>
      <c r="CJ894" s="4">
        <f t="shared" si="554"/>
        <v>37238400</v>
      </c>
      <c r="CK894" s="4">
        <f t="shared" si="555"/>
        <v>869.75</v>
      </c>
      <c r="CM894" s="4">
        <v>890</v>
      </c>
      <c r="CN894" s="4">
        <f>IF(COUNTIF($BH$5:$BH894,"&gt;=2")&gt;1,CN893,BG894)</f>
        <v>4.8999999999999995</v>
      </c>
      <c r="CO894" s="4">
        <f>IF(COUNTIF($BH$5:$BH894,"&gt;=2")&gt;1,CO893,BH894)</f>
        <v>2.1</v>
      </c>
      <c r="CP894" s="4">
        <f>IF(COUNTIF($BH$5:$BH894,"&gt;=2")&gt;1,CP893,BI894)</f>
        <v>0</v>
      </c>
      <c r="CQ894" s="4">
        <f>IF(COUNTIF($BH$5:$BH894,"&gt;=2")&gt;1,CQ893,BJ894)</f>
        <v>0</v>
      </c>
      <c r="CR894" s="4">
        <f>IF(COUNTIF($BH$5:$BH894,"&gt;=2")&gt;1,CR893,BK894)</f>
        <v>0</v>
      </c>
      <c r="CS894" s="4">
        <f>IF(COUNTIF($BN$5:$BN894,"&gt;=2")&gt;1,CS893,BL894)</f>
        <v>7</v>
      </c>
      <c r="CT894" s="4">
        <f>IF(COUNTIF($BN$5:$BN894,"&gt;=2")&gt;1,CT893,BM894)</f>
        <v>4.8999999999999995</v>
      </c>
      <c r="CU894" s="4">
        <f>IF(COUNTIF($BN$5:$BN894,"&gt;=2")&gt;1,CU893,BN894)</f>
        <v>2.1</v>
      </c>
      <c r="CV894" s="4">
        <f>IF(COUNTIF($BN$5:$BN894,"&gt;=2")&gt;1,CV893,BO894)</f>
        <v>0</v>
      </c>
      <c r="CW894" s="4">
        <f>IF(COUNTIF($BN$5:$BN894,"&gt;=2")&gt;1,CW893,BP894)</f>
        <v>0</v>
      </c>
      <c r="CX894" s="4">
        <f>IF(COUNTIF($BT$5:$BT894,"&gt;=2")&gt;1,CX893,BQ894)</f>
        <v>0</v>
      </c>
      <c r="CY894" s="4">
        <f>IF(COUNTIF($BT$5:$BT894,"&gt;=2")&gt;1,CY893,BR894)</f>
        <v>26</v>
      </c>
      <c r="CZ894" s="4">
        <f>IF(COUNTIF($BT$5:$BT894,"&gt;=2")&gt;1,CZ893,BS894)</f>
        <v>11.999999999999996</v>
      </c>
      <c r="DA894" s="4">
        <f>IF(COUNTIF($BT$5:$BT894,"&gt;=2")&gt;1,DA893,BT894)</f>
        <v>2</v>
      </c>
      <c r="DB894" s="4">
        <f>IF(COUNTIF($BT$5:$BT894,"&gt;=2")&gt;1,DB893,BU894)</f>
        <v>0</v>
      </c>
      <c r="DC894" s="4">
        <f>IF(COUNTIF($BZ$5:$BZ894,"&gt;=2")&gt;1,DC893,BV894)</f>
        <v>0</v>
      </c>
      <c r="DD894" s="4">
        <f>IF(COUNTIF($BZ$5:$BZ894,"&gt;=2")&gt;1,DD893,BW894)</f>
        <v>0</v>
      </c>
      <c r="DE894" s="4">
        <f>IF(COUNTIF($BZ$5:$BZ894,"&gt;=2")&gt;1,DE893,BX894)</f>
        <v>320</v>
      </c>
      <c r="DF894" s="4">
        <f>IF(COUNTIF($BZ$5:$BZ894,"&gt;=2")&gt;1,DF893,BY894)</f>
        <v>77.999999999999986</v>
      </c>
      <c r="DG894" s="4">
        <f>IF(COUNTIF($BZ$5:$BZ894,"&gt;=2")&gt;1,DG893,BZ894)</f>
        <v>2</v>
      </c>
      <c r="DH894" s="4">
        <f t="shared" si="556"/>
        <v>0</v>
      </c>
      <c r="DI894" s="4">
        <f t="shared" si="557"/>
        <v>0</v>
      </c>
      <c r="DJ894" s="4">
        <f t="shared" si="558"/>
        <v>0</v>
      </c>
      <c r="DK894" s="4">
        <f t="shared" si="559"/>
        <v>418.07</v>
      </c>
      <c r="DL894" s="4">
        <f t="shared" si="560"/>
        <v>12.930000000000012</v>
      </c>
      <c r="DM894" s="4">
        <f t="shared" si="561"/>
        <v>7</v>
      </c>
      <c r="DN894" s="4">
        <f t="shared" si="562"/>
        <v>13.999999999999998</v>
      </c>
      <c r="DO894" s="4">
        <f t="shared" si="563"/>
        <v>40</v>
      </c>
      <c r="DP894" s="4">
        <f t="shared" si="564"/>
        <v>400</v>
      </c>
      <c r="DQ894" s="4">
        <f t="shared" si="565"/>
        <v>431</v>
      </c>
      <c r="DS894" s="4">
        <v>890</v>
      </c>
      <c r="DT894" s="4">
        <f>$CK894+INDEX(节奏总纲!D$4:D$163,基础状态预估!$C$2)</f>
        <v>914.00483399593907</v>
      </c>
      <c r="DU894" s="4">
        <f>$CK894+INDEX(节奏总纲!E$4:E$163,基础状态预估!$C$2)</f>
        <v>908.28268396026408</v>
      </c>
      <c r="DV894" s="4">
        <f>$CK894+INDEX(节奏总纲!F$4:F$163,基础状态预估!$C$2)</f>
        <v>901.39220630709644</v>
      </c>
      <c r="DW894" s="4">
        <f>$CK894+INDEX(节奏总纲!G$4:G$163,基础状态预估!$C$2)</f>
        <v>893.03246816526348</v>
      </c>
      <c r="DX894" s="4">
        <f>$CK894+INDEX(节奏总纲!H$4:H$163,基础状态预估!$C$2)</f>
        <v>882.69453894381218</v>
      </c>
      <c r="DY894" s="4">
        <f t="shared" si="566"/>
        <v>11.899999999999999</v>
      </c>
      <c r="DZ894" s="4">
        <f t="shared" si="567"/>
        <v>33</v>
      </c>
      <c r="EA894" s="4">
        <f t="shared" si="568"/>
        <v>334.1</v>
      </c>
      <c r="EB894" s="4">
        <f t="shared" si="569"/>
        <v>498.07</v>
      </c>
      <c r="EC894" s="4">
        <f t="shared" si="570"/>
        <v>14.930000000000012</v>
      </c>
    </row>
    <row r="895" spans="58:133" x14ac:dyDescent="0.15">
      <c r="BF895" s="4">
        <v>891</v>
      </c>
      <c r="BG895" s="4">
        <f t="shared" si="552"/>
        <v>623.69999999999993</v>
      </c>
      <c r="BH895" s="4">
        <f t="shared" si="553"/>
        <v>267.3</v>
      </c>
      <c r="BL895" s="4">
        <f t="shared" si="541"/>
        <v>442.5</v>
      </c>
      <c r="BM895" s="4">
        <f t="shared" si="542"/>
        <v>309.75</v>
      </c>
      <c r="BN895" s="4">
        <f t="shared" si="543"/>
        <v>132.75</v>
      </c>
      <c r="BR895" s="4">
        <f t="shared" si="544"/>
        <v>566.80000000000007</v>
      </c>
      <c r="BS895" s="4">
        <f t="shared" si="545"/>
        <v>261.59999999999997</v>
      </c>
      <c r="BT895" s="4">
        <f t="shared" si="546"/>
        <v>43.6</v>
      </c>
      <c r="BX895" s="4">
        <f t="shared" si="547"/>
        <v>665.6</v>
      </c>
      <c r="BY895" s="4">
        <f t="shared" si="548"/>
        <v>162.23999999999995</v>
      </c>
      <c r="BZ895" s="4">
        <f t="shared" si="549"/>
        <v>4.16</v>
      </c>
      <c r="CD895" s="4">
        <f t="shared" si="550"/>
        <v>419.03999999999996</v>
      </c>
      <c r="CE895" s="4">
        <f t="shared" si="551"/>
        <v>12.960000000000012</v>
      </c>
      <c r="CF895" s="4">
        <f>IF(COUNTIF($BH$5:$BH895,"&gt;=2")&lt;=1,SUM($BG895:$BK895)*C$8,CF894)</f>
        <v>151200</v>
      </c>
      <c r="CG895" s="4">
        <f>IF(COUNTIF($BN$5:$BN895,"&gt;=2")&lt;=1,SUM($BL895:$BP895)*D$8,CG894)</f>
        <v>604799.99999999988</v>
      </c>
      <c r="CH895" s="4">
        <f>IF(COUNTIF($BT$5:$BT895,"&gt;=2")&lt;=1,SUM($BQ895:$BU895)*E$8,CH894)</f>
        <v>2592000</v>
      </c>
      <c r="CI895" s="4">
        <f>IF(COUNTIF($BZ$5:$BZ895,"&gt;=2")&lt;=1,SUM($BV895:$BZ895)*F$8,CI894)</f>
        <v>34560000</v>
      </c>
      <c r="CJ895" s="4">
        <f t="shared" si="554"/>
        <v>37324800</v>
      </c>
      <c r="CK895" s="4">
        <f t="shared" si="555"/>
        <v>870.75</v>
      </c>
      <c r="CM895" s="4">
        <v>891</v>
      </c>
      <c r="CN895" s="4">
        <f>IF(COUNTIF($BH$5:$BH895,"&gt;=2")&gt;1,CN894,BG895)</f>
        <v>4.8999999999999995</v>
      </c>
      <c r="CO895" s="4">
        <f>IF(COUNTIF($BH$5:$BH895,"&gt;=2")&gt;1,CO894,BH895)</f>
        <v>2.1</v>
      </c>
      <c r="CP895" s="4">
        <f>IF(COUNTIF($BH$5:$BH895,"&gt;=2")&gt;1,CP894,BI895)</f>
        <v>0</v>
      </c>
      <c r="CQ895" s="4">
        <f>IF(COUNTIF($BH$5:$BH895,"&gt;=2")&gt;1,CQ894,BJ895)</f>
        <v>0</v>
      </c>
      <c r="CR895" s="4">
        <f>IF(COUNTIF($BH$5:$BH895,"&gt;=2")&gt;1,CR894,BK895)</f>
        <v>0</v>
      </c>
      <c r="CS895" s="4">
        <f>IF(COUNTIF($BN$5:$BN895,"&gt;=2")&gt;1,CS894,BL895)</f>
        <v>7</v>
      </c>
      <c r="CT895" s="4">
        <f>IF(COUNTIF($BN$5:$BN895,"&gt;=2")&gt;1,CT894,BM895)</f>
        <v>4.8999999999999995</v>
      </c>
      <c r="CU895" s="4">
        <f>IF(COUNTIF($BN$5:$BN895,"&gt;=2")&gt;1,CU894,BN895)</f>
        <v>2.1</v>
      </c>
      <c r="CV895" s="4">
        <f>IF(COUNTIF($BN$5:$BN895,"&gt;=2")&gt;1,CV894,BO895)</f>
        <v>0</v>
      </c>
      <c r="CW895" s="4">
        <f>IF(COUNTIF($BN$5:$BN895,"&gt;=2")&gt;1,CW894,BP895)</f>
        <v>0</v>
      </c>
      <c r="CX895" s="4">
        <f>IF(COUNTIF($BT$5:$BT895,"&gt;=2")&gt;1,CX894,BQ895)</f>
        <v>0</v>
      </c>
      <c r="CY895" s="4">
        <f>IF(COUNTIF($BT$5:$BT895,"&gt;=2")&gt;1,CY894,BR895)</f>
        <v>26</v>
      </c>
      <c r="CZ895" s="4">
        <f>IF(COUNTIF($BT$5:$BT895,"&gt;=2")&gt;1,CZ894,BS895)</f>
        <v>11.999999999999996</v>
      </c>
      <c r="DA895" s="4">
        <f>IF(COUNTIF($BT$5:$BT895,"&gt;=2")&gt;1,DA894,BT895)</f>
        <v>2</v>
      </c>
      <c r="DB895" s="4">
        <f>IF(COUNTIF($BT$5:$BT895,"&gt;=2")&gt;1,DB894,BU895)</f>
        <v>0</v>
      </c>
      <c r="DC895" s="4">
        <f>IF(COUNTIF($BZ$5:$BZ895,"&gt;=2")&gt;1,DC894,BV895)</f>
        <v>0</v>
      </c>
      <c r="DD895" s="4">
        <f>IF(COUNTIF($BZ$5:$BZ895,"&gt;=2")&gt;1,DD894,BW895)</f>
        <v>0</v>
      </c>
      <c r="DE895" s="4">
        <f>IF(COUNTIF($BZ$5:$BZ895,"&gt;=2")&gt;1,DE894,BX895)</f>
        <v>320</v>
      </c>
      <c r="DF895" s="4">
        <f>IF(COUNTIF($BZ$5:$BZ895,"&gt;=2")&gt;1,DF894,BY895)</f>
        <v>77.999999999999986</v>
      </c>
      <c r="DG895" s="4">
        <f>IF(COUNTIF($BZ$5:$BZ895,"&gt;=2")&gt;1,DG894,BZ895)</f>
        <v>2</v>
      </c>
      <c r="DH895" s="4">
        <f t="shared" si="556"/>
        <v>0</v>
      </c>
      <c r="DI895" s="4">
        <f t="shared" si="557"/>
        <v>0</v>
      </c>
      <c r="DJ895" s="4">
        <f t="shared" si="558"/>
        <v>0</v>
      </c>
      <c r="DK895" s="4">
        <f t="shared" si="559"/>
        <v>419.03999999999996</v>
      </c>
      <c r="DL895" s="4">
        <f t="shared" si="560"/>
        <v>12.960000000000012</v>
      </c>
      <c r="DM895" s="4">
        <f t="shared" si="561"/>
        <v>7</v>
      </c>
      <c r="DN895" s="4">
        <f t="shared" si="562"/>
        <v>13.999999999999998</v>
      </c>
      <c r="DO895" s="4">
        <f t="shared" si="563"/>
        <v>40</v>
      </c>
      <c r="DP895" s="4">
        <f t="shared" si="564"/>
        <v>400</v>
      </c>
      <c r="DQ895" s="4">
        <f t="shared" si="565"/>
        <v>432</v>
      </c>
      <c r="DS895" s="4">
        <v>891</v>
      </c>
      <c r="DT895" s="4">
        <f>$CK895+INDEX(节奏总纲!D$4:D$163,基础状态预估!$C$2)</f>
        <v>915.00483399593907</v>
      </c>
      <c r="DU895" s="4">
        <f>$CK895+INDEX(节奏总纲!E$4:E$163,基础状态预估!$C$2)</f>
        <v>909.28268396026408</v>
      </c>
      <c r="DV895" s="4">
        <f>$CK895+INDEX(节奏总纲!F$4:F$163,基础状态预估!$C$2)</f>
        <v>902.39220630709644</v>
      </c>
      <c r="DW895" s="4">
        <f>$CK895+INDEX(节奏总纲!G$4:G$163,基础状态预估!$C$2)</f>
        <v>894.03246816526348</v>
      </c>
      <c r="DX895" s="4">
        <f>$CK895+INDEX(节奏总纲!H$4:H$163,基础状态预估!$C$2)</f>
        <v>883.69453894381218</v>
      </c>
      <c r="DY895" s="4">
        <f t="shared" si="566"/>
        <v>11.899999999999999</v>
      </c>
      <c r="DZ895" s="4">
        <f t="shared" si="567"/>
        <v>33</v>
      </c>
      <c r="EA895" s="4">
        <f t="shared" si="568"/>
        <v>334.1</v>
      </c>
      <c r="EB895" s="4">
        <f t="shared" si="569"/>
        <v>499.03999999999996</v>
      </c>
      <c r="EC895" s="4">
        <f t="shared" si="570"/>
        <v>14.960000000000012</v>
      </c>
    </row>
    <row r="896" spans="58:133" x14ac:dyDescent="0.15">
      <c r="BF896" s="4">
        <v>892</v>
      </c>
      <c r="BG896" s="4">
        <f t="shared" si="552"/>
        <v>624.4</v>
      </c>
      <c r="BH896" s="4">
        <f t="shared" si="553"/>
        <v>267.59999999999997</v>
      </c>
      <c r="BL896" s="4">
        <f t="shared" si="541"/>
        <v>443</v>
      </c>
      <c r="BM896" s="4">
        <f t="shared" si="542"/>
        <v>310.09999999999997</v>
      </c>
      <c r="BN896" s="4">
        <f t="shared" si="543"/>
        <v>132.9</v>
      </c>
      <c r="BR896" s="4">
        <f t="shared" si="544"/>
        <v>567.45000000000005</v>
      </c>
      <c r="BS896" s="4">
        <f t="shared" si="545"/>
        <v>261.89999999999992</v>
      </c>
      <c r="BT896" s="4">
        <f t="shared" si="546"/>
        <v>43.650000000000006</v>
      </c>
      <c r="BX896" s="4">
        <f t="shared" si="547"/>
        <v>666.40000000000009</v>
      </c>
      <c r="BY896" s="4">
        <f t="shared" si="548"/>
        <v>162.43499999999995</v>
      </c>
      <c r="BZ896" s="4">
        <f t="shared" si="549"/>
        <v>4.165</v>
      </c>
      <c r="CD896" s="4">
        <f t="shared" si="550"/>
        <v>420.01</v>
      </c>
      <c r="CE896" s="4">
        <f t="shared" si="551"/>
        <v>12.990000000000011</v>
      </c>
      <c r="CF896" s="4">
        <f>IF(COUNTIF($BH$5:$BH896,"&gt;=2")&lt;=1,SUM($BG896:$BK896)*C$8,CF895)</f>
        <v>151200</v>
      </c>
      <c r="CG896" s="4">
        <f>IF(COUNTIF($BN$5:$BN896,"&gt;=2")&lt;=1,SUM($BL896:$BP896)*D$8,CG895)</f>
        <v>604799.99999999988</v>
      </c>
      <c r="CH896" s="4">
        <f>IF(COUNTIF($BT$5:$BT896,"&gt;=2")&lt;=1,SUM($BQ896:$BU896)*E$8,CH895)</f>
        <v>2592000</v>
      </c>
      <c r="CI896" s="4">
        <f>IF(COUNTIF($BZ$5:$BZ896,"&gt;=2")&lt;=1,SUM($BV896:$BZ896)*F$8,CI895)</f>
        <v>34560000</v>
      </c>
      <c r="CJ896" s="4">
        <f t="shared" si="554"/>
        <v>37411200</v>
      </c>
      <c r="CK896" s="4">
        <f t="shared" si="555"/>
        <v>871.75</v>
      </c>
      <c r="CM896" s="4">
        <v>892</v>
      </c>
      <c r="CN896" s="4">
        <f>IF(COUNTIF($BH$5:$BH896,"&gt;=2")&gt;1,CN895,BG896)</f>
        <v>4.8999999999999995</v>
      </c>
      <c r="CO896" s="4">
        <f>IF(COUNTIF($BH$5:$BH896,"&gt;=2")&gt;1,CO895,BH896)</f>
        <v>2.1</v>
      </c>
      <c r="CP896" s="4">
        <f>IF(COUNTIF($BH$5:$BH896,"&gt;=2")&gt;1,CP895,BI896)</f>
        <v>0</v>
      </c>
      <c r="CQ896" s="4">
        <f>IF(COUNTIF($BH$5:$BH896,"&gt;=2")&gt;1,CQ895,BJ896)</f>
        <v>0</v>
      </c>
      <c r="CR896" s="4">
        <f>IF(COUNTIF($BH$5:$BH896,"&gt;=2")&gt;1,CR895,BK896)</f>
        <v>0</v>
      </c>
      <c r="CS896" s="4">
        <f>IF(COUNTIF($BN$5:$BN896,"&gt;=2")&gt;1,CS895,BL896)</f>
        <v>7</v>
      </c>
      <c r="CT896" s="4">
        <f>IF(COUNTIF($BN$5:$BN896,"&gt;=2")&gt;1,CT895,BM896)</f>
        <v>4.8999999999999995</v>
      </c>
      <c r="CU896" s="4">
        <f>IF(COUNTIF($BN$5:$BN896,"&gt;=2")&gt;1,CU895,BN896)</f>
        <v>2.1</v>
      </c>
      <c r="CV896" s="4">
        <f>IF(COUNTIF($BN$5:$BN896,"&gt;=2")&gt;1,CV895,BO896)</f>
        <v>0</v>
      </c>
      <c r="CW896" s="4">
        <f>IF(COUNTIF($BN$5:$BN896,"&gt;=2")&gt;1,CW895,BP896)</f>
        <v>0</v>
      </c>
      <c r="CX896" s="4">
        <f>IF(COUNTIF($BT$5:$BT896,"&gt;=2")&gt;1,CX895,BQ896)</f>
        <v>0</v>
      </c>
      <c r="CY896" s="4">
        <f>IF(COUNTIF($BT$5:$BT896,"&gt;=2")&gt;1,CY895,BR896)</f>
        <v>26</v>
      </c>
      <c r="CZ896" s="4">
        <f>IF(COUNTIF($BT$5:$BT896,"&gt;=2")&gt;1,CZ895,BS896)</f>
        <v>11.999999999999996</v>
      </c>
      <c r="DA896" s="4">
        <f>IF(COUNTIF($BT$5:$BT896,"&gt;=2")&gt;1,DA895,BT896)</f>
        <v>2</v>
      </c>
      <c r="DB896" s="4">
        <f>IF(COUNTIF($BT$5:$BT896,"&gt;=2")&gt;1,DB895,BU896)</f>
        <v>0</v>
      </c>
      <c r="DC896" s="4">
        <f>IF(COUNTIF($BZ$5:$BZ896,"&gt;=2")&gt;1,DC895,BV896)</f>
        <v>0</v>
      </c>
      <c r="DD896" s="4">
        <f>IF(COUNTIF($BZ$5:$BZ896,"&gt;=2")&gt;1,DD895,BW896)</f>
        <v>0</v>
      </c>
      <c r="DE896" s="4">
        <f>IF(COUNTIF($BZ$5:$BZ896,"&gt;=2")&gt;1,DE895,BX896)</f>
        <v>320</v>
      </c>
      <c r="DF896" s="4">
        <f>IF(COUNTIF($BZ$5:$BZ896,"&gt;=2")&gt;1,DF895,BY896)</f>
        <v>77.999999999999986</v>
      </c>
      <c r="DG896" s="4">
        <f>IF(COUNTIF($BZ$5:$BZ896,"&gt;=2")&gt;1,DG895,BZ896)</f>
        <v>2</v>
      </c>
      <c r="DH896" s="4">
        <f t="shared" si="556"/>
        <v>0</v>
      </c>
      <c r="DI896" s="4">
        <f t="shared" si="557"/>
        <v>0</v>
      </c>
      <c r="DJ896" s="4">
        <f t="shared" si="558"/>
        <v>0</v>
      </c>
      <c r="DK896" s="4">
        <f t="shared" si="559"/>
        <v>420.01</v>
      </c>
      <c r="DL896" s="4">
        <f t="shared" si="560"/>
        <v>12.990000000000011</v>
      </c>
      <c r="DM896" s="4">
        <f t="shared" si="561"/>
        <v>7</v>
      </c>
      <c r="DN896" s="4">
        <f t="shared" si="562"/>
        <v>13.999999999999998</v>
      </c>
      <c r="DO896" s="4">
        <f t="shared" si="563"/>
        <v>40</v>
      </c>
      <c r="DP896" s="4">
        <f t="shared" si="564"/>
        <v>400</v>
      </c>
      <c r="DQ896" s="4">
        <f t="shared" si="565"/>
        <v>433</v>
      </c>
      <c r="DS896" s="4">
        <v>892</v>
      </c>
      <c r="DT896" s="4">
        <f>$CK896+INDEX(节奏总纲!D$4:D$163,基础状态预估!$C$2)</f>
        <v>916.00483399593907</v>
      </c>
      <c r="DU896" s="4">
        <f>$CK896+INDEX(节奏总纲!E$4:E$163,基础状态预估!$C$2)</f>
        <v>910.28268396026408</v>
      </c>
      <c r="DV896" s="4">
        <f>$CK896+INDEX(节奏总纲!F$4:F$163,基础状态预估!$C$2)</f>
        <v>903.39220630709644</v>
      </c>
      <c r="DW896" s="4">
        <f>$CK896+INDEX(节奏总纲!G$4:G$163,基础状态预估!$C$2)</f>
        <v>895.03246816526348</v>
      </c>
      <c r="DX896" s="4">
        <f>$CK896+INDEX(节奏总纲!H$4:H$163,基础状态预估!$C$2)</f>
        <v>884.69453894381218</v>
      </c>
      <c r="DY896" s="4">
        <f t="shared" si="566"/>
        <v>11.899999999999999</v>
      </c>
      <c r="DZ896" s="4">
        <f t="shared" si="567"/>
        <v>33</v>
      </c>
      <c r="EA896" s="4">
        <f t="shared" si="568"/>
        <v>334.1</v>
      </c>
      <c r="EB896" s="4">
        <f t="shared" si="569"/>
        <v>500.01</v>
      </c>
      <c r="EC896" s="4">
        <f t="shared" si="570"/>
        <v>14.990000000000011</v>
      </c>
    </row>
    <row r="897" spans="58:133" x14ac:dyDescent="0.15">
      <c r="BF897" s="4">
        <v>893</v>
      </c>
      <c r="BG897" s="4">
        <f t="shared" si="552"/>
        <v>625.09999999999991</v>
      </c>
      <c r="BH897" s="4">
        <f t="shared" si="553"/>
        <v>267.89999999999998</v>
      </c>
      <c r="BL897" s="4">
        <f t="shared" si="541"/>
        <v>443.5</v>
      </c>
      <c r="BM897" s="4">
        <f t="shared" si="542"/>
        <v>310.45</v>
      </c>
      <c r="BN897" s="4">
        <f t="shared" si="543"/>
        <v>133.04999999999998</v>
      </c>
      <c r="BR897" s="4">
        <f t="shared" si="544"/>
        <v>568.1</v>
      </c>
      <c r="BS897" s="4">
        <f t="shared" si="545"/>
        <v>262.19999999999993</v>
      </c>
      <c r="BT897" s="4">
        <f t="shared" si="546"/>
        <v>43.7</v>
      </c>
      <c r="BX897" s="4">
        <f t="shared" si="547"/>
        <v>667.2</v>
      </c>
      <c r="BY897" s="4">
        <f t="shared" si="548"/>
        <v>162.62999999999997</v>
      </c>
      <c r="BZ897" s="4">
        <f t="shared" si="549"/>
        <v>4.17</v>
      </c>
      <c r="CD897" s="4">
        <f t="shared" si="550"/>
        <v>420.97999999999996</v>
      </c>
      <c r="CE897" s="4">
        <f t="shared" si="551"/>
        <v>13.020000000000012</v>
      </c>
      <c r="CF897" s="4">
        <f>IF(COUNTIF($BH$5:$BH897,"&gt;=2")&lt;=1,SUM($BG897:$BK897)*C$8,CF896)</f>
        <v>151200</v>
      </c>
      <c r="CG897" s="4">
        <f>IF(COUNTIF($BN$5:$BN897,"&gt;=2")&lt;=1,SUM($BL897:$BP897)*D$8,CG896)</f>
        <v>604799.99999999988</v>
      </c>
      <c r="CH897" s="4">
        <f>IF(COUNTIF($BT$5:$BT897,"&gt;=2")&lt;=1,SUM($BQ897:$BU897)*E$8,CH896)</f>
        <v>2592000</v>
      </c>
      <c r="CI897" s="4">
        <f>IF(COUNTIF($BZ$5:$BZ897,"&gt;=2")&lt;=1,SUM($BV897:$BZ897)*F$8,CI896)</f>
        <v>34560000</v>
      </c>
      <c r="CJ897" s="4">
        <f t="shared" si="554"/>
        <v>37497600</v>
      </c>
      <c r="CK897" s="4">
        <f t="shared" si="555"/>
        <v>872.75</v>
      </c>
      <c r="CM897" s="4">
        <v>893</v>
      </c>
      <c r="CN897" s="4">
        <f>IF(COUNTIF($BH$5:$BH897,"&gt;=2")&gt;1,CN896,BG897)</f>
        <v>4.8999999999999995</v>
      </c>
      <c r="CO897" s="4">
        <f>IF(COUNTIF($BH$5:$BH897,"&gt;=2")&gt;1,CO896,BH897)</f>
        <v>2.1</v>
      </c>
      <c r="CP897" s="4">
        <f>IF(COUNTIF($BH$5:$BH897,"&gt;=2")&gt;1,CP896,BI897)</f>
        <v>0</v>
      </c>
      <c r="CQ897" s="4">
        <f>IF(COUNTIF($BH$5:$BH897,"&gt;=2")&gt;1,CQ896,BJ897)</f>
        <v>0</v>
      </c>
      <c r="CR897" s="4">
        <f>IF(COUNTIF($BH$5:$BH897,"&gt;=2")&gt;1,CR896,BK897)</f>
        <v>0</v>
      </c>
      <c r="CS897" s="4">
        <f>IF(COUNTIF($BN$5:$BN897,"&gt;=2")&gt;1,CS896,BL897)</f>
        <v>7</v>
      </c>
      <c r="CT897" s="4">
        <f>IF(COUNTIF($BN$5:$BN897,"&gt;=2")&gt;1,CT896,BM897)</f>
        <v>4.8999999999999995</v>
      </c>
      <c r="CU897" s="4">
        <f>IF(COUNTIF($BN$5:$BN897,"&gt;=2")&gt;1,CU896,BN897)</f>
        <v>2.1</v>
      </c>
      <c r="CV897" s="4">
        <f>IF(COUNTIF($BN$5:$BN897,"&gt;=2")&gt;1,CV896,BO897)</f>
        <v>0</v>
      </c>
      <c r="CW897" s="4">
        <f>IF(COUNTIF($BN$5:$BN897,"&gt;=2")&gt;1,CW896,BP897)</f>
        <v>0</v>
      </c>
      <c r="CX897" s="4">
        <f>IF(COUNTIF($BT$5:$BT897,"&gt;=2")&gt;1,CX896,BQ897)</f>
        <v>0</v>
      </c>
      <c r="CY897" s="4">
        <f>IF(COUNTIF($BT$5:$BT897,"&gt;=2")&gt;1,CY896,BR897)</f>
        <v>26</v>
      </c>
      <c r="CZ897" s="4">
        <f>IF(COUNTIF($BT$5:$BT897,"&gt;=2")&gt;1,CZ896,BS897)</f>
        <v>11.999999999999996</v>
      </c>
      <c r="DA897" s="4">
        <f>IF(COUNTIF($BT$5:$BT897,"&gt;=2")&gt;1,DA896,BT897)</f>
        <v>2</v>
      </c>
      <c r="DB897" s="4">
        <f>IF(COUNTIF($BT$5:$BT897,"&gt;=2")&gt;1,DB896,BU897)</f>
        <v>0</v>
      </c>
      <c r="DC897" s="4">
        <f>IF(COUNTIF($BZ$5:$BZ897,"&gt;=2")&gt;1,DC896,BV897)</f>
        <v>0</v>
      </c>
      <c r="DD897" s="4">
        <f>IF(COUNTIF($BZ$5:$BZ897,"&gt;=2")&gt;1,DD896,BW897)</f>
        <v>0</v>
      </c>
      <c r="DE897" s="4">
        <f>IF(COUNTIF($BZ$5:$BZ897,"&gt;=2")&gt;1,DE896,BX897)</f>
        <v>320</v>
      </c>
      <c r="DF897" s="4">
        <f>IF(COUNTIF($BZ$5:$BZ897,"&gt;=2")&gt;1,DF896,BY897)</f>
        <v>77.999999999999986</v>
      </c>
      <c r="DG897" s="4">
        <f>IF(COUNTIF($BZ$5:$BZ897,"&gt;=2")&gt;1,DG896,BZ897)</f>
        <v>2</v>
      </c>
      <c r="DH897" s="4">
        <f t="shared" si="556"/>
        <v>0</v>
      </c>
      <c r="DI897" s="4">
        <f t="shared" si="557"/>
        <v>0</v>
      </c>
      <c r="DJ897" s="4">
        <f t="shared" si="558"/>
        <v>0</v>
      </c>
      <c r="DK897" s="4">
        <f t="shared" si="559"/>
        <v>420.97999999999996</v>
      </c>
      <c r="DL897" s="4">
        <f t="shared" si="560"/>
        <v>13.020000000000012</v>
      </c>
      <c r="DM897" s="4">
        <f t="shared" si="561"/>
        <v>7</v>
      </c>
      <c r="DN897" s="4">
        <f t="shared" si="562"/>
        <v>13.999999999999998</v>
      </c>
      <c r="DO897" s="4">
        <f t="shared" si="563"/>
        <v>40</v>
      </c>
      <c r="DP897" s="4">
        <f t="shared" si="564"/>
        <v>400</v>
      </c>
      <c r="DQ897" s="4">
        <f t="shared" si="565"/>
        <v>434</v>
      </c>
      <c r="DS897" s="4">
        <v>893</v>
      </c>
      <c r="DT897" s="4">
        <f>$CK897+INDEX(节奏总纲!D$4:D$163,基础状态预估!$C$2)</f>
        <v>917.00483399593907</v>
      </c>
      <c r="DU897" s="4">
        <f>$CK897+INDEX(节奏总纲!E$4:E$163,基础状态预估!$C$2)</f>
        <v>911.28268396026408</v>
      </c>
      <c r="DV897" s="4">
        <f>$CK897+INDEX(节奏总纲!F$4:F$163,基础状态预估!$C$2)</f>
        <v>904.39220630709644</v>
      </c>
      <c r="DW897" s="4">
        <f>$CK897+INDEX(节奏总纲!G$4:G$163,基础状态预估!$C$2)</f>
        <v>896.03246816526348</v>
      </c>
      <c r="DX897" s="4">
        <f>$CK897+INDEX(节奏总纲!H$4:H$163,基础状态预估!$C$2)</f>
        <v>885.69453894381218</v>
      </c>
      <c r="DY897" s="4">
        <f t="shared" si="566"/>
        <v>11.899999999999999</v>
      </c>
      <c r="DZ897" s="4">
        <f t="shared" si="567"/>
        <v>33</v>
      </c>
      <c r="EA897" s="4">
        <f t="shared" si="568"/>
        <v>334.1</v>
      </c>
      <c r="EB897" s="4">
        <f t="shared" si="569"/>
        <v>500.97999999999996</v>
      </c>
      <c r="EC897" s="4">
        <f t="shared" si="570"/>
        <v>15.020000000000012</v>
      </c>
    </row>
    <row r="898" spans="58:133" x14ac:dyDescent="0.15">
      <c r="BF898" s="4">
        <v>894</v>
      </c>
      <c r="BG898" s="4">
        <f t="shared" si="552"/>
        <v>625.79999999999995</v>
      </c>
      <c r="BH898" s="4">
        <f t="shared" si="553"/>
        <v>268.2</v>
      </c>
      <c r="BL898" s="4">
        <f t="shared" si="541"/>
        <v>444</v>
      </c>
      <c r="BM898" s="4">
        <f t="shared" si="542"/>
        <v>310.79999999999995</v>
      </c>
      <c r="BN898" s="4">
        <f t="shared" si="543"/>
        <v>133.19999999999999</v>
      </c>
      <c r="BR898" s="4">
        <f t="shared" si="544"/>
        <v>568.75</v>
      </c>
      <c r="BS898" s="4">
        <f t="shared" si="545"/>
        <v>262.49999999999994</v>
      </c>
      <c r="BT898" s="4">
        <f t="shared" si="546"/>
        <v>43.75</v>
      </c>
      <c r="BX898" s="4">
        <f t="shared" si="547"/>
        <v>668</v>
      </c>
      <c r="BY898" s="4">
        <f t="shared" si="548"/>
        <v>162.82499999999996</v>
      </c>
      <c r="BZ898" s="4">
        <f t="shared" si="549"/>
        <v>4.1749999999999998</v>
      </c>
      <c r="CD898" s="4">
        <f t="shared" si="550"/>
        <v>421.95</v>
      </c>
      <c r="CE898" s="4">
        <f t="shared" si="551"/>
        <v>13.050000000000011</v>
      </c>
      <c r="CF898" s="4">
        <f>IF(COUNTIF($BH$5:$BH898,"&gt;=2")&lt;=1,SUM($BG898:$BK898)*C$8,CF897)</f>
        <v>151200</v>
      </c>
      <c r="CG898" s="4">
        <f>IF(COUNTIF($BN$5:$BN898,"&gt;=2")&lt;=1,SUM($BL898:$BP898)*D$8,CG897)</f>
        <v>604799.99999999988</v>
      </c>
      <c r="CH898" s="4">
        <f>IF(COUNTIF($BT$5:$BT898,"&gt;=2")&lt;=1,SUM($BQ898:$BU898)*E$8,CH897)</f>
        <v>2592000</v>
      </c>
      <c r="CI898" s="4">
        <f>IF(COUNTIF($BZ$5:$BZ898,"&gt;=2")&lt;=1,SUM($BV898:$BZ898)*F$8,CI897)</f>
        <v>34560000</v>
      </c>
      <c r="CJ898" s="4">
        <f t="shared" si="554"/>
        <v>37584000</v>
      </c>
      <c r="CK898" s="4">
        <f t="shared" si="555"/>
        <v>873.75</v>
      </c>
      <c r="CM898" s="4">
        <v>894</v>
      </c>
      <c r="CN898" s="4">
        <f>IF(COUNTIF($BH$5:$BH898,"&gt;=2")&gt;1,CN897,BG898)</f>
        <v>4.8999999999999995</v>
      </c>
      <c r="CO898" s="4">
        <f>IF(COUNTIF($BH$5:$BH898,"&gt;=2")&gt;1,CO897,BH898)</f>
        <v>2.1</v>
      </c>
      <c r="CP898" s="4">
        <f>IF(COUNTIF($BH$5:$BH898,"&gt;=2")&gt;1,CP897,BI898)</f>
        <v>0</v>
      </c>
      <c r="CQ898" s="4">
        <f>IF(COUNTIF($BH$5:$BH898,"&gt;=2")&gt;1,CQ897,BJ898)</f>
        <v>0</v>
      </c>
      <c r="CR898" s="4">
        <f>IF(COUNTIF($BH$5:$BH898,"&gt;=2")&gt;1,CR897,BK898)</f>
        <v>0</v>
      </c>
      <c r="CS898" s="4">
        <f>IF(COUNTIF($BN$5:$BN898,"&gt;=2")&gt;1,CS897,BL898)</f>
        <v>7</v>
      </c>
      <c r="CT898" s="4">
        <f>IF(COUNTIF($BN$5:$BN898,"&gt;=2")&gt;1,CT897,BM898)</f>
        <v>4.8999999999999995</v>
      </c>
      <c r="CU898" s="4">
        <f>IF(COUNTIF($BN$5:$BN898,"&gt;=2")&gt;1,CU897,BN898)</f>
        <v>2.1</v>
      </c>
      <c r="CV898" s="4">
        <f>IF(COUNTIF($BN$5:$BN898,"&gt;=2")&gt;1,CV897,BO898)</f>
        <v>0</v>
      </c>
      <c r="CW898" s="4">
        <f>IF(COUNTIF($BN$5:$BN898,"&gt;=2")&gt;1,CW897,BP898)</f>
        <v>0</v>
      </c>
      <c r="CX898" s="4">
        <f>IF(COUNTIF($BT$5:$BT898,"&gt;=2")&gt;1,CX897,BQ898)</f>
        <v>0</v>
      </c>
      <c r="CY898" s="4">
        <f>IF(COUNTIF($BT$5:$BT898,"&gt;=2")&gt;1,CY897,BR898)</f>
        <v>26</v>
      </c>
      <c r="CZ898" s="4">
        <f>IF(COUNTIF($BT$5:$BT898,"&gt;=2")&gt;1,CZ897,BS898)</f>
        <v>11.999999999999996</v>
      </c>
      <c r="DA898" s="4">
        <f>IF(COUNTIF($BT$5:$BT898,"&gt;=2")&gt;1,DA897,BT898)</f>
        <v>2</v>
      </c>
      <c r="DB898" s="4">
        <f>IF(COUNTIF($BT$5:$BT898,"&gt;=2")&gt;1,DB897,BU898)</f>
        <v>0</v>
      </c>
      <c r="DC898" s="4">
        <f>IF(COUNTIF($BZ$5:$BZ898,"&gt;=2")&gt;1,DC897,BV898)</f>
        <v>0</v>
      </c>
      <c r="DD898" s="4">
        <f>IF(COUNTIF($BZ$5:$BZ898,"&gt;=2")&gt;1,DD897,BW898)</f>
        <v>0</v>
      </c>
      <c r="DE898" s="4">
        <f>IF(COUNTIF($BZ$5:$BZ898,"&gt;=2")&gt;1,DE897,BX898)</f>
        <v>320</v>
      </c>
      <c r="DF898" s="4">
        <f>IF(COUNTIF($BZ$5:$BZ898,"&gt;=2")&gt;1,DF897,BY898)</f>
        <v>77.999999999999986</v>
      </c>
      <c r="DG898" s="4">
        <f>IF(COUNTIF($BZ$5:$BZ898,"&gt;=2")&gt;1,DG897,BZ898)</f>
        <v>2</v>
      </c>
      <c r="DH898" s="4">
        <f t="shared" si="556"/>
        <v>0</v>
      </c>
      <c r="DI898" s="4">
        <f t="shared" si="557"/>
        <v>0</v>
      </c>
      <c r="DJ898" s="4">
        <f t="shared" si="558"/>
        <v>0</v>
      </c>
      <c r="DK898" s="4">
        <f t="shared" si="559"/>
        <v>421.95</v>
      </c>
      <c r="DL898" s="4">
        <f t="shared" si="560"/>
        <v>13.050000000000011</v>
      </c>
      <c r="DM898" s="4">
        <f t="shared" si="561"/>
        <v>7</v>
      </c>
      <c r="DN898" s="4">
        <f t="shared" si="562"/>
        <v>13.999999999999998</v>
      </c>
      <c r="DO898" s="4">
        <f t="shared" si="563"/>
        <v>40</v>
      </c>
      <c r="DP898" s="4">
        <f t="shared" si="564"/>
        <v>400</v>
      </c>
      <c r="DQ898" s="4">
        <f t="shared" si="565"/>
        <v>435</v>
      </c>
      <c r="DS898" s="4">
        <v>894</v>
      </c>
      <c r="DT898" s="4">
        <f>$CK898+INDEX(节奏总纲!D$4:D$163,基础状态预估!$C$2)</f>
        <v>918.00483399593907</v>
      </c>
      <c r="DU898" s="4">
        <f>$CK898+INDEX(节奏总纲!E$4:E$163,基础状态预估!$C$2)</f>
        <v>912.28268396026408</v>
      </c>
      <c r="DV898" s="4">
        <f>$CK898+INDEX(节奏总纲!F$4:F$163,基础状态预估!$C$2)</f>
        <v>905.39220630709644</v>
      </c>
      <c r="DW898" s="4">
        <f>$CK898+INDEX(节奏总纲!G$4:G$163,基础状态预估!$C$2)</f>
        <v>897.03246816526348</v>
      </c>
      <c r="DX898" s="4">
        <f>$CK898+INDEX(节奏总纲!H$4:H$163,基础状态预估!$C$2)</f>
        <v>886.69453894381218</v>
      </c>
      <c r="DY898" s="4">
        <f t="shared" si="566"/>
        <v>11.899999999999999</v>
      </c>
      <c r="DZ898" s="4">
        <f t="shared" si="567"/>
        <v>33</v>
      </c>
      <c r="EA898" s="4">
        <f t="shared" si="568"/>
        <v>334.1</v>
      </c>
      <c r="EB898" s="4">
        <f t="shared" si="569"/>
        <v>501.95</v>
      </c>
      <c r="EC898" s="4">
        <f t="shared" si="570"/>
        <v>15.050000000000011</v>
      </c>
    </row>
    <row r="899" spans="58:133" x14ac:dyDescent="0.15">
      <c r="BF899" s="4">
        <v>895</v>
      </c>
      <c r="BG899" s="4">
        <f t="shared" si="552"/>
        <v>626.5</v>
      </c>
      <c r="BH899" s="4">
        <f t="shared" si="553"/>
        <v>268.5</v>
      </c>
      <c r="BL899" s="4">
        <f t="shared" si="541"/>
        <v>444.5</v>
      </c>
      <c r="BM899" s="4">
        <f t="shared" si="542"/>
        <v>311.14999999999998</v>
      </c>
      <c r="BN899" s="4">
        <f t="shared" si="543"/>
        <v>133.35</v>
      </c>
      <c r="BR899" s="4">
        <f t="shared" si="544"/>
        <v>569.4</v>
      </c>
      <c r="BS899" s="4">
        <f t="shared" si="545"/>
        <v>262.79999999999995</v>
      </c>
      <c r="BT899" s="4">
        <f t="shared" si="546"/>
        <v>43.800000000000004</v>
      </c>
      <c r="BX899" s="4">
        <f t="shared" si="547"/>
        <v>668.80000000000007</v>
      </c>
      <c r="BY899" s="4">
        <f t="shared" si="548"/>
        <v>163.01999999999995</v>
      </c>
      <c r="BZ899" s="4">
        <f t="shared" si="549"/>
        <v>4.18</v>
      </c>
      <c r="CD899" s="4">
        <f t="shared" si="550"/>
        <v>422.92</v>
      </c>
      <c r="CE899" s="4">
        <f t="shared" si="551"/>
        <v>13.080000000000013</v>
      </c>
      <c r="CF899" s="4">
        <f>IF(COUNTIF($BH$5:$BH899,"&gt;=2")&lt;=1,SUM($BG899:$BK899)*C$8,CF898)</f>
        <v>151200</v>
      </c>
      <c r="CG899" s="4">
        <f>IF(COUNTIF($BN$5:$BN899,"&gt;=2")&lt;=1,SUM($BL899:$BP899)*D$8,CG898)</f>
        <v>604799.99999999988</v>
      </c>
      <c r="CH899" s="4">
        <f>IF(COUNTIF($BT$5:$BT899,"&gt;=2")&lt;=1,SUM($BQ899:$BU899)*E$8,CH898)</f>
        <v>2592000</v>
      </c>
      <c r="CI899" s="4">
        <f>IF(COUNTIF($BZ$5:$BZ899,"&gt;=2")&lt;=1,SUM($BV899:$BZ899)*F$8,CI898)</f>
        <v>34560000</v>
      </c>
      <c r="CJ899" s="4">
        <f t="shared" si="554"/>
        <v>37670400</v>
      </c>
      <c r="CK899" s="4">
        <f t="shared" si="555"/>
        <v>874.75</v>
      </c>
      <c r="CM899" s="4">
        <v>895</v>
      </c>
      <c r="CN899" s="4">
        <f>IF(COUNTIF($BH$5:$BH899,"&gt;=2")&gt;1,CN898,BG899)</f>
        <v>4.8999999999999995</v>
      </c>
      <c r="CO899" s="4">
        <f>IF(COUNTIF($BH$5:$BH899,"&gt;=2")&gt;1,CO898,BH899)</f>
        <v>2.1</v>
      </c>
      <c r="CP899" s="4">
        <f>IF(COUNTIF($BH$5:$BH899,"&gt;=2")&gt;1,CP898,BI899)</f>
        <v>0</v>
      </c>
      <c r="CQ899" s="4">
        <f>IF(COUNTIF($BH$5:$BH899,"&gt;=2")&gt;1,CQ898,BJ899)</f>
        <v>0</v>
      </c>
      <c r="CR899" s="4">
        <f>IF(COUNTIF($BH$5:$BH899,"&gt;=2")&gt;1,CR898,BK899)</f>
        <v>0</v>
      </c>
      <c r="CS899" s="4">
        <f>IF(COUNTIF($BN$5:$BN899,"&gt;=2")&gt;1,CS898,BL899)</f>
        <v>7</v>
      </c>
      <c r="CT899" s="4">
        <f>IF(COUNTIF($BN$5:$BN899,"&gt;=2")&gt;1,CT898,BM899)</f>
        <v>4.8999999999999995</v>
      </c>
      <c r="CU899" s="4">
        <f>IF(COUNTIF($BN$5:$BN899,"&gt;=2")&gt;1,CU898,BN899)</f>
        <v>2.1</v>
      </c>
      <c r="CV899" s="4">
        <f>IF(COUNTIF($BN$5:$BN899,"&gt;=2")&gt;1,CV898,BO899)</f>
        <v>0</v>
      </c>
      <c r="CW899" s="4">
        <f>IF(COUNTIF($BN$5:$BN899,"&gt;=2")&gt;1,CW898,BP899)</f>
        <v>0</v>
      </c>
      <c r="CX899" s="4">
        <f>IF(COUNTIF($BT$5:$BT899,"&gt;=2")&gt;1,CX898,BQ899)</f>
        <v>0</v>
      </c>
      <c r="CY899" s="4">
        <f>IF(COUNTIF($BT$5:$BT899,"&gt;=2")&gt;1,CY898,BR899)</f>
        <v>26</v>
      </c>
      <c r="CZ899" s="4">
        <f>IF(COUNTIF($BT$5:$BT899,"&gt;=2")&gt;1,CZ898,BS899)</f>
        <v>11.999999999999996</v>
      </c>
      <c r="DA899" s="4">
        <f>IF(COUNTIF($BT$5:$BT899,"&gt;=2")&gt;1,DA898,BT899)</f>
        <v>2</v>
      </c>
      <c r="DB899" s="4">
        <f>IF(COUNTIF($BT$5:$BT899,"&gt;=2")&gt;1,DB898,BU899)</f>
        <v>0</v>
      </c>
      <c r="DC899" s="4">
        <f>IF(COUNTIF($BZ$5:$BZ899,"&gt;=2")&gt;1,DC898,BV899)</f>
        <v>0</v>
      </c>
      <c r="DD899" s="4">
        <f>IF(COUNTIF($BZ$5:$BZ899,"&gt;=2")&gt;1,DD898,BW899)</f>
        <v>0</v>
      </c>
      <c r="DE899" s="4">
        <f>IF(COUNTIF($BZ$5:$BZ899,"&gt;=2")&gt;1,DE898,BX899)</f>
        <v>320</v>
      </c>
      <c r="DF899" s="4">
        <f>IF(COUNTIF($BZ$5:$BZ899,"&gt;=2")&gt;1,DF898,BY899)</f>
        <v>77.999999999999986</v>
      </c>
      <c r="DG899" s="4">
        <f>IF(COUNTIF($BZ$5:$BZ899,"&gt;=2")&gt;1,DG898,BZ899)</f>
        <v>2</v>
      </c>
      <c r="DH899" s="4">
        <f t="shared" si="556"/>
        <v>0</v>
      </c>
      <c r="DI899" s="4">
        <f t="shared" si="557"/>
        <v>0</v>
      </c>
      <c r="DJ899" s="4">
        <f t="shared" si="558"/>
        <v>0</v>
      </c>
      <c r="DK899" s="4">
        <f t="shared" si="559"/>
        <v>422.92</v>
      </c>
      <c r="DL899" s="4">
        <f t="shared" si="560"/>
        <v>13.080000000000013</v>
      </c>
      <c r="DM899" s="4">
        <f t="shared" si="561"/>
        <v>7</v>
      </c>
      <c r="DN899" s="4">
        <f t="shared" si="562"/>
        <v>13.999999999999998</v>
      </c>
      <c r="DO899" s="4">
        <f t="shared" si="563"/>
        <v>40</v>
      </c>
      <c r="DP899" s="4">
        <f t="shared" si="564"/>
        <v>400</v>
      </c>
      <c r="DQ899" s="4">
        <f t="shared" si="565"/>
        <v>436</v>
      </c>
      <c r="DS899" s="4">
        <v>895</v>
      </c>
      <c r="DT899" s="4">
        <f>$CK899+INDEX(节奏总纲!D$4:D$163,基础状态预估!$C$2)</f>
        <v>919.00483399593907</v>
      </c>
      <c r="DU899" s="4">
        <f>$CK899+INDEX(节奏总纲!E$4:E$163,基础状态预估!$C$2)</f>
        <v>913.28268396026408</v>
      </c>
      <c r="DV899" s="4">
        <f>$CK899+INDEX(节奏总纲!F$4:F$163,基础状态预估!$C$2)</f>
        <v>906.39220630709644</v>
      </c>
      <c r="DW899" s="4">
        <f>$CK899+INDEX(节奏总纲!G$4:G$163,基础状态预估!$C$2)</f>
        <v>898.03246816526348</v>
      </c>
      <c r="DX899" s="4">
        <f>$CK899+INDEX(节奏总纲!H$4:H$163,基础状态预估!$C$2)</f>
        <v>887.69453894381218</v>
      </c>
      <c r="DY899" s="4">
        <f t="shared" si="566"/>
        <v>11.899999999999999</v>
      </c>
      <c r="DZ899" s="4">
        <f t="shared" si="567"/>
        <v>33</v>
      </c>
      <c r="EA899" s="4">
        <f t="shared" si="568"/>
        <v>334.1</v>
      </c>
      <c r="EB899" s="4">
        <f t="shared" si="569"/>
        <v>502.92</v>
      </c>
      <c r="EC899" s="4">
        <f t="shared" si="570"/>
        <v>15.080000000000013</v>
      </c>
    </row>
    <row r="900" spans="58:133" x14ac:dyDescent="0.15">
      <c r="BF900" s="4">
        <v>896</v>
      </c>
      <c r="BG900" s="4">
        <f t="shared" si="552"/>
        <v>627.19999999999993</v>
      </c>
      <c r="BH900" s="4">
        <f t="shared" si="553"/>
        <v>268.8</v>
      </c>
      <c r="BL900" s="4">
        <f t="shared" si="541"/>
        <v>445</v>
      </c>
      <c r="BM900" s="4">
        <f t="shared" si="542"/>
        <v>311.5</v>
      </c>
      <c r="BN900" s="4">
        <f t="shared" si="543"/>
        <v>133.5</v>
      </c>
      <c r="BR900" s="4">
        <f t="shared" si="544"/>
        <v>570.05000000000007</v>
      </c>
      <c r="BS900" s="4">
        <f t="shared" si="545"/>
        <v>263.09999999999997</v>
      </c>
      <c r="BT900" s="4">
        <f t="shared" si="546"/>
        <v>43.85</v>
      </c>
      <c r="BX900" s="4">
        <f t="shared" si="547"/>
        <v>669.6</v>
      </c>
      <c r="BY900" s="4">
        <f t="shared" si="548"/>
        <v>163.21499999999995</v>
      </c>
      <c r="BZ900" s="4">
        <f t="shared" si="549"/>
        <v>4.1850000000000005</v>
      </c>
      <c r="CD900" s="4">
        <f t="shared" si="550"/>
        <v>423.89</v>
      </c>
      <c r="CE900" s="4">
        <f t="shared" si="551"/>
        <v>13.110000000000012</v>
      </c>
      <c r="CF900" s="4">
        <f>IF(COUNTIF($BH$5:$BH900,"&gt;=2")&lt;=1,SUM($BG900:$BK900)*C$8,CF899)</f>
        <v>151200</v>
      </c>
      <c r="CG900" s="4">
        <f>IF(COUNTIF($BN$5:$BN900,"&gt;=2")&lt;=1,SUM($BL900:$BP900)*D$8,CG899)</f>
        <v>604799.99999999988</v>
      </c>
      <c r="CH900" s="4">
        <f>IF(COUNTIF($BT$5:$BT900,"&gt;=2")&lt;=1,SUM($BQ900:$BU900)*E$8,CH899)</f>
        <v>2592000</v>
      </c>
      <c r="CI900" s="4">
        <f>IF(COUNTIF($BZ$5:$BZ900,"&gt;=2")&lt;=1,SUM($BV900:$BZ900)*F$8,CI899)</f>
        <v>34560000</v>
      </c>
      <c r="CJ900" s="4">
        <f t="shared" si="554"/>
        <v>37756800</v>
      </c>
      <c r="CK900" s="4">
        <f t="shared" si="555"/>
        <v>875.75</v>
      </c>
      <c r="CM900" s="4">
        <v>896</v>
      </c>
      <c r="CN900" s="4">
        <f>IF(COUNTIF($BH$5:$BH900,"&gt;=2")&gt;1,CN899,BG900)</f>
        <v>4.8999999999999995</v>
      </c>
      <c r="CO900" s="4">
        <f>IF(COUNTIF($BH$5:$BH900,"&gt;=2")&gt;1,CO899,BH900)</f>
        <v>2.1</v>
      </c>
      <c r="CP900" s="4">
        <f>IF(COUNTIF($BH$5:$BH900,"&gt;=2")&gt;1,CP899,BI900)</f>
        <v>0</v>
      </c>
      <c r="CQ900" s="4">
        <f>IF(COUNTIF($BH$5:$BH900,"&gt;=2")&gt;1,CQ899,BJ900)</f>
        <v>0</v>
      </c>
      <c r="CR900" s="4">
        <f>IF(COUNTIF($BH$5:$BH900,"&gt;=2")&gt;1,CR899,BK900)</f>
        <v>0</v>
      </c>
      <c r="CS900" s="4">
        <f>IF(COUNTIF($BN$5:$BN900,"&gt;=2")&gt;1,CS899,BL900)</f>
        <v>7</v>
      </c>
      <c r="CT900" s="4">
        <f>IF(COUNTIF($BN$5:$BN900,"&gt;=2")&gt;1,CT899,BM900)</f>
        <v>4.8999999999999995</v>
      </c>
      <c r="CU900" s="4">
        <f>IF(COUNTIF($BN$5:$BN900,"&gt;=2")&gt;1,CU899,BN900)</f>
        <v>2.1</v>
      </c>
      <c r="CV900" s="4">
        <f>IF(COUNTIF($BN$5:$BN900,"&gt;=2")&gt;1,CV899,BO900)</f>
        <v>0</v>
      </c>
      <c r="CW900" s="4">
        <f>IF(COUNTIF($BN$5:$BN900,"&gt;=2")&gt;1,CW899,BP900)</f>
        <v>0</v>
      </c>
      <c r="CX900" s="4">
        <f>IF(COUNTIF($BT$5:$BT900,"&gt;=2")&gt;1,CX899,BQ900)</f>
        <v>0</v>
      </c>
      <c r="CY900" s="4">
        <f>IF(COUNTIF($BT$5:$BT900,"&gt;=2")&gt;1,CY899,BR900)</f>
        <v>26</v>
      </c>
      <c r="CZ900" s="4">
        <f>IF(COUNTIF($BT$5:$BT900,"&gt;=2")&gt;1,CZ899,BS900)</f>
        <v>11.999999999999996</v>
      </c>
      <c r="DA900" s="4">
        <f>IF(COUNTIF($BT$5:$BT900,"&gt;=2")&gt;1,DA899,BT900)</f>
        <v>2</v>
      </c>
      <c r="DB900" s="4">
        <f>IF(COUNTIF($BT$5:$BT900,"&gt;=2")&gt;1,DB899,BU900)</f>
        <v>0</v>
      </c>
      <c r="DC900" s="4">
        <f>IF(COUNTIF($BZ$5:$BZ900,"&gt;=2")&gt;1,DC899,BV900)</f>
        <v>0</v>
      </c>
      <c r="DD900" s="4">
        <f>IF(COUNTIF($BZ$5:$BZ900,"&gt;=2")&gt;1,DD899,BW900)</f>
        <v>0</v>
      </c>
      <c r="DE900" s="4">
        <f>IF(COUNTIF($BZ$5:$BZ900,"&gt;=2")&gt;1,DE899,BX900)</f>
        <v>320</v>
      </c>
      <c r="DF900" s="4">
        <f>IF(COUNTIF($BZ$5:$BZ900,"&gt;=2")&gt;1,DF899,BY900)</f>
        <v>77.999999999999986</v>
      </c>
      <c r="DG900" s="4">
        <f>IF(COUNTIF($BZ$5:$BZ900,"&gt;=2")&gt;1,DG899,BZ900)</f>
        <v>2</v>
      </c>
      <c r="DH900" s="4">
        <f t="shared" si="556"/>
        <v>0</v>
      </c>
      <c r="DI900" s="4">
        <f t="shared" si="557"/>
        <v>0</v>
      </c>
      <c r="DJ900" s="4">
        <f t="shared" si="558"/>
        <v>0</v>
      </c>
      <c r="DK900" s="4">
        <f t="shared" si="559"/>
        <v>423.89</v>
      </c>
      <c r="DL900" s="4">
        <f t="shared" si="560"/>
        <v>13.110000000000012</v>
      </c>
      <c r="DM900" s="4">
        <f t="shared" si="561"/>
        <v>7</v>
      </c>
      <c r="DN900" s="4">
        <f t="shared" si="562"/>
        <v>13.999999999999998</v>
      </c>
      <c r="DO900" s="4">
        <f t="shared" si="563"/>
        <v>40</v>
      </c>
      <c r="DP900" s="4">
        <f t="shared" si="564"/>
        <v>400</v>
      </c>
      <c r="DQ900" s="4">
        <f t="shared" si="565"/>
        <v>437</v>
      </c>
      <c r="DS900" s="4">
        <v>896</v>
      </c>
      <c r="DT900" s="4">
        <f>$CK900+INDEX(节奏总纲!D$4:D$163,基础状态预估!$C$2)</f>
        <v>920.00483399593907</v>
      </c>
      <c r="DU900" s="4">
        <f>$CK900+INDEX(节奏总纲!E$4:E$163,基础状态预估!$C$2)</f>
        <v>914.28268396026408</v>
      </c>
      <c r="DV900" s="4">
        <f>$CK900+INDEX(节奏总纲!F$4:F$163,基础状态预估!$C$2)</f>
        <v>907.39220630709644</v>
      </c>
      <c r="DW900" s="4">
        <f>$CK900+INDEX(节奏总纲!G$4:G$163,基础状态预估!$C$2)</f>
        <v>899.03246816526348</v>
      </c>
      <c r="DX900" s="4">
        <f>$CK900+INDEX(节奏总纲!H$4:H$163,基础状态预估!$C$2)</f>
        <v>888.69453894381218</v>
      </c>
      <c r="DY900" s="4">
        <f t="shared" si="566"/>
        <v>11.899999999999999</v>
      </c>
      <c r="DZ900" s="4">
        <f t="shared" si="567"/>
        <v>33</v>
      </c>
      <c r="EA900" s="4">
        <f t="shared" si="568"/>
        <v>334.1</v>
      </c>
      <c r="EB900" s="4">
        <f t="shared" si="569"/>
        <v>503.89</v>
      </c>
      <c r="EC900" s="4">
        <f t="shared" si="570"/>
        <v>15.110000000000012</v>
      </c>
    </row>
    <row r="901" spans="58:133" x14ac:dyDescent="0.15">
      <c r="BF901" s="4">
        <v>897</v>
      </c>
      <c r="BG901" s="4">
        <f t="shared" si="552"/>
        <v>627.9</v>
      </c>
      <c r="BH901" s="4">
        <f t="shared" si="553"/>
        <v>269.09999999999997</v>
      </c>
      <c r="BL901" s="4">
        <f t="shared" ref="BL901:BL964" si="571">IF($BH901&lt;2,0,($BF901-INDEX($BF$5:$BF$1004,MATCH(2,$BH$5:$BH$1004,1)))*$D$23)</f>
        <v>445.5</v>
      </c>
      <c r="BM901" s="4">
        <f t="shared" ref="BM901:BM964" si="572">IF($BH901&lt;2,0,($BF901-INDEX($BF$5:$BF$1004,MATCH(2,$BH$5:$BH$1004,1)))*$D$22)</f>
        <v>311.84999999999997</v>
      </c>
      <c r="BN901" s="4">
        <f t="shared" ref="BN901:BN964" si="573">IF($BH901&lt;2,0,($BF901-INDEX($BF$5:$BF$1004,MATCH(2,$BH$5:$BH$1004,1)))*$D$21)</f>
        <v>133.65</v>
      </c>
      <c r="BR901" s="4">
        <f t="shared" ref="BR901:BR964" si="574">IF($BN901&lt;2,0,($BF901-INDEX($BF$5:$BF$1004,MATCH(2,$BN$5:$BN$1004,1)))*$E$23)</f>
        <v>570.70000000000005</v>
      </c>
      <c r="BS901" s="4">
        <f t="shared" ref="BS901:BS964" si="575">IF($BN901&lt;2,0,($BF901-INDEX($BF$5:$BF$1004,MATCH(2,$BN$5:$BN$1004,1)))*$E$22)</f>
        <v>263.39999999999992</v>
      </c>
      <c r="BT901" s="4">
        <f t="shared" ref="BT901:BT964" si="576">IF($BN901&lt;2,0,($BF901-INDEX($BF$5:$BF$1004,MATCH(2,$BN$5:$BN$1004,1)))*$E$21)</f>
        <v>43.900000000000006</v>
      </c>
      <c r="BX901" s="4">
        <f t="shared" ref="BX901:BX964" si="577">IF($BT901&lt;2,0,($BF901-INDEX($BF$5:$BF$1004,MATCH(2,$BT$5:$BT$1004,1)))*$F$23)</f>
        <v>670.40000000000009</v>
      </c>
      <c r="BY901" s="4">
        <f t="shared" ref="BY901:BY964" si="578">IF($BT901&lt;2,0,($BF901-INDEX($BF$5:$BF$1004,MATCH(2,$BT$5:$BT$1004,1)))*$F$22)</f>
        <v>163.40999999999997</v>
      </c>
      <c r="BZ901" s="4">
        <f t="shared" ref="BZ901:BZ964" si="579">IF($BT901&lt;2,0,($BF901-INDEX($BF$5:$BF$1004,MATCH(2,$BT$5:$BT$1004,1)))*$F$21)</f>
        <v>4.1900000000000004</v>
      </c>
      <c r="CD901" s="4">
        <f t="shared" ref="CD901:CD964" si="580">IF($BZ901&lt;2,0,($BF901-INDEX($BF$5:$BF$1004,MATCH(2,$BZ$5:$BZ$1004,1)))*$G$23)</f>
        <v>424.86</v>
      </c>
      <c r="CE901" s="4">
        <f t="shared" ref="CE901:CE964" si="581">IF($BZ901&lt;2,0,($BF901-INDEX($BF$5:$BF$1004,MATCH(2,$BZ$5:$BZ$1004,1)))*$G$22)</f>
        <v>13.140000000000011</v>
      </c>
      <c r="CF901" s="4">
        <f>IF(COUNTIF($BH$5:$BH901,"&gt;=2")&lt;=1,SUM($BG901:$BK901)*C$8,CF900)</f>
        <v>151200</v>
      </c>
      <c r="CG901" s="4">
        <f>IF(COUNTIF($BN$5:$BN901,"&gt;=2")&lt;=1,SUM($BL901:$BP901)*D$8,CG900)</f>
        <v>604799.99999999988</v>
      </c>
      <c r="CH901" s="4">
        <f>IF(COUNTIF($BT$5:$BT901,"&gt;=2")&lt;=1,SUM($BQ901:$BU901)*E$8,CH900)</f>
        <v>2592000</v>
      </c>
      <c r="CI901" s="4">
        <f>IF(COUNTIF($BZ$5:$BZ901,"&gt;=2")&lt;=1,SUM($BV901:$BZ901)*F$8,CI900)</f>
        <v>34560000</v>
      </c>
      <c r="CJ901" s="4">
        <f t="shared" si="554"/>
        <v>37843200</v>
      </c>
      <c r="CK901" s="4">
        <f t="shared" si="555"/>
        <v>876.75</v>
      </c>
      <c r="CM901" s="4">
        <v>897</v>
      </c>
      <c r="CN901" s="4">
        <f>IF(COUNTIF($BH$5:$BH901,"&gt;=2")&gt;1,CN900,BG901)</f>
        <v>4.8999999999999995</v>
      </c>
      <c r="CO901" s="4">
        <f>IF(COUNTIF($BH$5:$BH901,"&gt;=2")&gt;1,CO900,BH901)</f>
        <v>2.1</v>
      </c>
      <c r="CP901" s="4">
        <f>IF(COUNTIF($BH$5:$BH901,"&gt;=2")&gt;1,CP900,BI901)</f>
        <v>0</v>
      </c>
      <c r="CQ901" s="4">
        <f>IF(COUNTIF($BH$5:$BH901,"&gt;=2")&gt;1,CQ900,BJ901)</f>
        <v>0</v>
      </c>
      <c r="CR901" s="4">
        <f>IF(COUNTIF($BH$5:$BH901,"&gt;=2")&gt;1,CR900,BK901)</f>
        <v>0</v>
      </c>
      <c r="CS901" s="4">
        <f>IF(COUNTIF($BN$5:$BN901,"&gt;=2")&gt;1,CS900,BL901)</f>
        <v>7</v>
      </c>
      <c r="CT901" s="4">
        <f>IF(COUNTIF($BN$5:$BN901,"&gt;=2")&gt;1,CT900,BM901)</f>
        <v>4.8999999999999995</v>
      </c>
      <c r="CU901" s="4">
        <f>IF(COUNTIF($BN$5:$BN901,"&gt;=2")&gt;1,CU900,BN901)</f>
        <v>2.1</v>
      </c>
      <c r="CV901" s="4">
        <f>IF(COUNTIF($BN$5:$BN901,"&gt;=2")&gt;1,CV900,BO901)</f>
        <v>0</v>
      </c>
      <c r="CW901" s="4">
        <f>IF(COUNTIF($BN$5:$BN901,"&gt;=2")&gt;1,CW900,BP901)</f>
        <v>0</v>
      </c>
      <c r="CX901" s="4">
        <f>IF(COUNTIF($BT$5:$BT901,"&gt;=2")&gt;1,CX900,BQ901)</f>
        <v>0</v>
      </c>
      <c r="CY901" s="4">
        <f>IF(COUNTIF($BT$5:$BT901,"&gt;=2")&gt;1,CY900,BR901)</f>
        <v>26</v>
      </c>
      <c r="CZ901" s="4">
        <f>IF(COUNTIF($BT$5:$BT901,"&gt;=2")&gt;1,CZ900,BS901)</f>
        <v>11.999999999999996</v>
      </c>
      <c r="DA901" s="4">
        <f>IF(COUNTIF($BT$5:$BT901,"&gt;=2")&gt;1,DA900,BT901)</f>
        <v>2</v>
      </c>
      <c r="DB901" s="4">
        <f>IF(COUNTIF($BT$5:$BT901,"&gt;=2")&gt;1,DB900,BU901)</f>
        <v>0</v>
      </c>
      <c r="DC901" s="4">
        <f>IF(COUNTIF($BZ$5:$BZ901,"&gt;=2")&gt;1,DC900,BV901)</f>
        <v>0</v>
      </c>
      <c r="DD901" s="4">
        <f>IF(COUNTIF($BZ$5:$BZ901,"&gt;=2")&gt;1,DD900,BW901)</f>
        <v>0</v>
      </c>
      <c r="DE901" s="4">
        <f>IF(COUNTIF($BZ$5:$BZ901,"&gt;=2")&gt;1,DE900,BX901)</f>
        <v>320</v>
      </c>
      <c r="DF901" s="4">
        <f>IF(COUNTIF($BZ$5:$BZ901,"&gt;=2")&gt;1,DF900,BY901)</f>
        <v>77.999999999999986</v>
      </c>
      <c r="DG901" s="4">
        <f>IF(COUNTIF($BZ$5:$BZ901,"&gt;=2")&gt;1,DG900,BZ901)</f>
        <v>2</v>
      </c>
      <c r="DH901" s="4">
        <f t="shared" si="556"/>
        <v>0</v>
      </c>
      <c r="DI901" s="4">
        <f t="shared" si="557"/>
        <v>0</v>
      </c>
      <c r="DJ901" s="4">
        <f t="shared" si="558"/>
        <v>0</v>
      </c>
      <c r="DK901" s="4">
        <f t="shared" si="559"/>
        <v>424.86</v>
      </c>
      <c r="DL901" s="4">
        <f t="shared" si="560"/>
        <v>13.140000000000011</v>
      </c>
      <c r="DM901" s="4">
        <f t="shared" si="561"/>
        <v>7</v>
      </c>
      <c r="DN901" s="4">
        <f t="shared" si="562"/>
        <v>13.999999999999998</v>
      </c>
      <c r="DO901" s="4">
        <f t="shared" si="563"/>
        <v>40</v>
      </c>
      <c r="DP901" s="4">
        <f t="shared" si="564"/>
        <v>400</v>
      </c>
      <c r="DQ901" s="4">
        <f t="shared" si="565"/>
        <v>438</v>
      </c>
      <c r="DS901" s="4">
        <v>897</v>
      </c>
      <c r="DT901" s="4">
        <f>$CK901+INDEX(节奏总纲!D$4:D$163,基础状态预估!$C$2)</f>
        <v>921.00483399593907</v>
      </c>
      <c r="DU901" s="4">
        <f>$CK901+INDEX(节奏总纲!E$4:E$163,基础状态预估!$C$2)</f>
        <v>915.28268396026408</v>
      </c>
      <c r="DV901" s="4">
        <f>$CK901+INDEX(节奏总纲!F$4:F$163,基础状态预估!$C$2)</f>
        <v>908.39220630709644</v>
      </c>
      <c r="DW901" s="4">
        <f>$CK901+INDEX(节奏总纲!G$4:G$163,基础状态预估!$C$2)</f>
        <v>900.03246816526348</v>
      </c>
      <c r="DX901" s="4">
        <f>$CK901+INDEX(节奏总纲!H$4:H$163,基础状态预估!$C$2)</f>
        <v>889.69453894381218</v>
      </c>
      <c r="DY901" s="4">
        <f t="shared" si="566"/>
        <v>11.899999999999999</v>
      </c>
      <c r="DZ901" s="4">
        <f t="shared" si="567"/>
        <v>33</v>
      </c>
      <c r="EA901" s="4">
        <f t="shared" si="568"/>
        <v>334.1</v>
      </c>
      <c r="EB901" s="4">
        <f t="shared" si="569"/>
        <v>504.86</v>
      </c>
      <c r="EC901" s="4">
        <f t="shared" si="570"/>
        <v>15.140000000000011</v>
      </c>
    </row>
    <row r="902" spans="58:133" x14ac:dyDescent="0.15">
      <c r="BF902" s="4">
        <v>898</v>
      </c>
      <c r="BG902" s="4">
        <f t="shared" ref="BG902:BG965" si="582">$BF902*$C$22</f>
        <v>628.59999999999991</v>
      </c>
      <c r="BH902" s="4">
        <f t="shared" ref="BH902:BH965" si="583">$BF902*$C$21</f>
        <v>269.39999999999998</v>
      </c>
      <c r="BL902" s="4">
        <f t="shared" si="571"/>
        <v>446</v>
      </c>
      <c r="BM902" s="4">
        <f t="shared" si="572"/>
        <v>312.2</v>
      </c>
      <c r="BN902" s="4">
        <f t="shared" si="573"/>
        <v>133.79999999999998</v>
      </c>
      <c r="BR902" s="4">
        <f t="shared" si="574"/>
        <v>571.35</v>
      </c>
      <c r="BS902" s="4">
        <f t="shared" si="575"/>
        <v>263.69999999999993</v>
      </c>
      <c r="BT902" s="4">
        <f t="shared" si="576"/>
        <v>43.95</v>
      </c>
      <c r="BX902" s="4">
        <f t="shared" si="577"/>
        <v>671.2</v>
      </c>
      <c r="BY902" s="4">
        <f t="shared" si="578"/>
        <v>163.60499999999996</v>
      </c>
      <c r="BZ902" s="4">
        <f t="shared" si="579"/>
        <v>4.1950000000000003</v>
      </c>
      <c r="CD902" s="4">
        <f t="shared" si="580"/>
        <v>425.83</v>
      </c>
      <c r="CE902" s="4">
        <f t="shared" si="581"/>
        <v>13.170000000000012</v>
      </c>
      <c r="CF902" s="4">
        <f>IF(COUNTIF($BH$5:$BH902,"&gt;=2")&lt;=1,SUM($BG902:$BK902)*C$8,CF901)</f>
        <v>151200</v>
      </c>
      <c r="CG902" s="4">
        <f>IF(COUNTIF($BN$5:$BN902,"&gt;=2")&lt;=1,SUM($BL902:$BP902)*D$8,CG901)</f>
        <v>604799.99999999988</v>
      </c>
      <c r="CH902" s="4">
        <f>IF(COUNTIF($BT$5:$BT902,"&gt;=2")&lt;=1,SUM($BQ902:$BU902)*E$8,CH901)</f>
        <v>2592000</v>
      </c>
      <c r="CI902" s="4">
        <f>IF(COUNTIF($BZ$5:$BZ902,"&gt;=2")&lt;=1,SUM($BV902:$BZ902)*F$8,CI901)</f>
        <v>34560000</v>
      </c>
      <c r="CJ902" s="4">
        <f t="shared" ref="CJ902:CJ965" si="584">SUM($CA902:$CE902)*G$8</f>
        <v>37929600</v>
      </c>
      <c r="CK902" s="4">
        <f t="shared" ref="CK902:CK965" si="585">SUM(CF902:CJ902)/86400</f>
        <v>877.75</v>
      </c>
      <c r="CM902" s="4">
        <v>898</v>
      </c>
      <c r="CN902" s="4">
        <f>IF(COUNTIF($BH$5:$BH902,"&gt;=2")&gt;1,CN901,BG902)</f>
        <v>4.8999999999999995</v>
      </c>
      <c r="CO902" s="4">
        <f>IF(COUNTIF($BH$5:$BH902,"&gt;=2")&gt;1,CO901,BH902)</f>
        <v>2.1</v>
      </c>
      <c r="CP902" s="4">
        <f>IF(COUNTIF($BH$5:$BH902,"&gt;=2")&gt;1,CP901,BI902)</f>
        <v>0</v>
      </c>
      <c r="CQ902" s="4">
        <f>IF(COUNTIF($BH$5:$BH902,"&gt;=2")&gt;1,CQ901,BJ902)</f>
        <v>0</v>
      </c>
      <c r="CR902" s="4">
        <f>IF(COUNTIF($BH$5:$BH902,"&gt;=2")&gt;1,CR901,BK902)</f>
        <v>0</v>
      </c>
      <c r="CS902" s="4">
        <f>IF(COUNTIF($BN$5:$BN902,"&gt;=2")&gt;1,CS901,BL902)</f>
        <v>7</v>
      </c>
      <c r="CT902" s="4">
        <f>IF(COUNTIF($BN$5:$BN902,"&gt;=2")&gt;1,CT901,BM902)</f>
        <v>4.8999999999999995</v>
      </c>
      <c r="CU902" s="4">
        <f>IF(COUNTIF($BN$5:$BN902,"&gt;=2")&gt;1,CU901,BN902)</f>
        <v>2.1</v>
      </c>
      <c r="CV902" s="4">
        <f>IF(COUNTIF($BN$5:$BN902,"&gt;=2")&gt;1,CV901,BO902)</f>
        <v>0</v>
      </c>
      <c r="CW902" s="4">
        <f>IF(COUNTIF($BN$5:$BN902,"&gt;=2")&gt;1,CW901,BP902)</f>
        <v>0</v>
      </c>
      <c r="CX902" s="4">
        <f>IF(COUNTIF($BT$5:$BT902,"&gt;=2")&gt;1,CX901,BQ902)</f>
        <v>0</v>
      </c>
      <c r="CY902" s="4">
        <f>IF(COUNTIF($BT$5:$BT902,"&gt;=2")&gt;1,CY901,BR902)</f>
        <v>26</v>
      </c>
      <c r="CZ902" s="4">
        <f>IF(COUNTIF($BT$5:$BT902,"&gt;=2")&gt;1,CZ901,BS902)</f>
        <v>11.999999999999996</v>
      </c>
      <c r="DA902" s="4">
        <f>IF(COUNTIF($BT$5:$BT902,"&gt;=2")&gt;1,DA901,BT902)</f>
        <v>2</v>
      </c>
      <c r="DB902" s="4">
        <f>IF(COUNTIF($BT$5:$BT902,"&gt;=2")&gt;1,DB901,BU902)</f>
        <v>0</v>
      </c>
      <c r="DC902" s="4">
        <f>IF(COUNTIF($BZ$5:$BZ902,"&gt;=2")&gt;1,DC901,BV902)</f>
        <v>0</v>
      </c>
      <c r="DD902" s="4">
        <f>IF(COUNTIF($BZ$5:$BZ902,"&gt;=2")&gt;1,DD901,BW902)</f>
        <v>0</v>
      </c>
      <c r="DE902" s="4">
        <f>IF(COUNTIF($BZ$5:$BZ902,"&gt;=2")&gt;1,DE901,BX902)</f>
        <v>320</v>
      </c>
      <c r="DF902" s="4">
        <f>IF(COUNTIF($BZ$5:$BZ902,"&gt;=2")&gt;1,DF901,BY902)</f>
        <v>77.999999999999986</v>
      </c>
      <c r="DG902" s="4">
        <f>IF(COUNTIF($BZ$5:$BZ902,"&gt;=2")&gt;1,DG901,BZ902)</f>
        <v>2</v>
      </c>
      <c r="DH902" s="4">
        <f t="shared" ref="DH902:DH965" si="586">CA902</f>
        <v>0</v>
      </c>
      <c r="DI902" s="4">
        <f t="shared" ref="DI902:DI965" si="587">CB902</f>
        <v>0</v>
      </c>
      <c r="DJ902" s="4">
        <f t="shared" ref="DJ902:DJ965" si="588">CC902</f>
        <v>0</v>
      </c>
      <c r="DK902" s="4">
        <f t="shared" ref="DK902:DK965" si="589">CD902</f>
        <v>425.83</v>
      </c>
      <c r="DL902" s="4">
        <f t="shared" ref="DL902:DL965" si="590">CE902</f>
        <v>13.170000000000012</v>
      </c>
      <c r="DM902" s="4">
        <f t="shared" ref="DM902:DM965" si="591">SUM($CN902:$CR902)</f>
        <v>7</v>
      </c>
      <c r="DN902" s="4">
        <f t="shared" ref="DN902:DN965" si="592">SUM($CS902:$CW902)</f>
        <v>13.999999999999998</v>
      </c>
      <c r="DO902" s="4">
        <f t="shared" ref="DO902:DO965" si="593">SUM($CX902:$DB902)</f>
        <v>40</v>
      </c>
      <c r="DP902" s="4">
        <f t="shared" ref="DP902:DP965" si="594">SUM($DC902:$DG902)</f>
        <v>400</v>
      </c>
      <c r="DQ902" s="4">
        <f t="shared" ref="DQ902:DQ965" si="595">SUM($DH902:$DL902)</f>
        <v>439</v>
      </c>
      <c r="DS902" s="4">
        <v>898</v>
      </c>
      <c r="DT902" s="4">
        <f>$CK902+INDEX(节奏总纲!D$4:D$163,基础状态预估!$C$2)</f>
        <v>922.00483399593907</v>
      </c>
      <c r="DU902" s="4">
        <f>$CK902+INDEX(节奏总纲!E$4:E$163,基础状态预估!$C$2)</f>
        <v>916.28268396026408</v>
      </c>
      <c r="DV902" s="4">
        <f>$CK902+INDEX(节奏总纲!F$4:F$163,基础状态预估!$C$2)</f>
        <v>909.39220630709644</v>
      </c>
      <c r="DW902" s="4">
        <f>$CK902+INDEX(节奏总纲!G$4:G$163,基础状态预估!$C$2)</f>
        <v>901.03246816526348</v>
      </c>
      <c r="DX902" s="4">
        <f>$CK902+INDEX(节奏总纲!H$4:H$163,基础状态预估!$C$2)</f>
        <v>890.69453894381218</v>
      </c>
      <c r="DY902" s="4">
        <f t="shared" ref="DY902:DY965" si="596">CN902+CS902+CX902+DC902+DH902</f>
        <v>11.899999999999999</v>
      </c>
      <c r="DZ902" s="4">
        <f t="shared" ref="DZ902:DZ965" si="597">CO902+CT902+CY902+DD902+DI902</f>
        <v>33</v>
      </c>
      <c r="EA902" s="4">
        <f t="shared" ref="EA902:EA965" si="598">CP902+CU902+CZ902+DE902+DJ902</f>
        <v>334.1</v>
      </c>
      <c r="EB902" s="4">
        <f t="shared" ref="EB902:EB965" si="599">CQ902+CV902+DA902+DF902+DK902</f>
        <v>505.83</v>
      </c>
      <c r="EC902" s="4">
        <f t="shared" ref="EC902:EC965" si="600">CR902+CW902+DB902+DG902+DL902</f>
        <v>15.170000000000012</v>
      </c>
    </row>
    <row r="903" spans="58:133" x14ac:dyDescent="0.15">
      <c r="BF903" s="4">
        <v>899</v>
      </c>
      <c r="BG903" s="4">
        <f t="shared" si="582"/>
        <v>629.29999999999995</v>
      </c>
      <c r="BH903" s="4">
        <f t="shared" si="583"/>
        <v>269.7</v>
      </c>
      <c r="BL903" s="4">
        <f t="shared" si="571"/>
        <v>446.5</v>
      </c>
      <c r="BM903" s="4">
        <f t="shared" si="572"/>
        <v>312.54999999999995</v>
      </c>
      <c r="BN903" s="4">
        <f t="shared" si="573"/>
        <v>133.94999999999999</v>
      </c>
      <c r="BR903" s="4">
        <f t="shared" si="574"/>
        <v>572</v>
      </c>
      <c r="BS903" s="4">
        <f t="shared" si="575"/>
        <v>263.99999999999994</v>
      </c>
      <c r="BT903" s="4">
        <f t="shared" si="576"/>
        <v>44</v>
      </c>
      <c r="BX903" s="4">
        <f t="shared" si="577"/>
        <v>672</v>
      </c>
      <c r="BY903" s="4">
        <f t="shared" si="578"/>
        <v>163.79999999999995</v>
      </c>
      <c r="BZ903" s="4">
        <f t="shared" si="579"/>
        <v>4.2</v>
      </c>
      <c r="CD903" s="4">
        <f t="shared" si="580"/>
        <v>426.8</v>
      </c>
      <c r="CE903" s="4">
        <f t="shared" si="581"/>
        <v>13.200000000000012</v>
      </c>
      <c r="CF903" s="4">
        <f>IF(COUNTIF($BH$5:$BH903,"&gt;=2")&lt;=1,SUM($BG903:$BK903)*C$8,CF902)</f>
        <v>151200</v>
      </c>
      <c r="CG903" s="4">
        <f>IF(COUNTIF($BN$5:$BN903,"&gt;=2")&lt;=1,SUM($BL903:$BP903)*D$8,CG902)</f>
        <v>604799.99999999988</v>
      </c>
      <c r="CH903" s="4">
        <f>IF(COUNTIF($BT$5:$BT903,"&gt;=2")&lt;=1,SUM($BQ903:$BU903)*E$8,CH902)</f>
        <v>2592000</v>
      </c>
      <c r="CI903" s="4">
        <f>IF(COUNTIF($BZ$5:$BZ903,"&gt;=2")&lt;=1,SUM($BV903:$BZ903)*F$8,CI902)</f>
        <v>34560000</v>
      </c>
      <c r="CJ903" s="4">
        <f t="shared" si="584"/>
        <v>38016000</v>
      </c>
      <c r="CK903" s="4">
        <f t="shared" si="585"/>
        <v>878.75</v>
      </c>
      <c r="CM903" s="4">
        <v>899</v>
      </c>
      <c r="CN903" s="4">
        <f>IF(COUNTIF($BH$5:$BH903,"&gt;=2")&gt;1,CN902,BG903)</f>
        <v>4.8999999999999995</v>
      </c>
      <c r="CO903" s="4">
        <f>IF(COUNTIF($BH$5:$BH903,"&gt;=2")&gt;1,CO902,BH903)</f>
        <v>2.1</v>
      </c>
      <c r="CP903" s="4">
        <f>IF(COUNTIF($BH$5:$BH903,"&gt;=2")&gt;1,CP902,BI903)</f>
        <v>0</v>
      </c>
      <c r="CQ903" s="4">
        <f>IF(COUNTIF($BH$5:$BH903,"&gt;=2")&gt;1,CQ902,BJ903)</f>
        <v>0</v>
      </c>
      <c r="CR903" s="4">
        <f>IF(COUNTIF($BH$5:$BH903,"&gt;=2")&gt;1,CR902,BK903)</f>
        <v>0</v>
      </c>
      <c r="CS903" s="4">
        <f>IF(COUNTIF($BN$5:$BN903,"&gt;=2")&gt;1,CS902,BL903)</f>
        <v>7</v>
      </c>
      <c r="CT903" s="4">
        <f>IF(COUNTIF($BN$5:$BN903,"&gt;=2")&gt;1,CT902,BM903)</f>
        <v>4.8999999999999995</v>
      </c>
      <c r="CU903" s="4">
        <f>IF(COUNTIF($BN$5:$BN903,"&gt;=2")&gt;1,CU902,BN903)</f>
        <v>2.1</v>
      </c>
      <c r="CV903" s="4">
        <f>IF(COUNTIF($BN$5:$BN903,"&gt;=2")&gt;1,CV902,BO903)</f>
        <v>0</v>
      </c>
      <c r="CW903" s="4">
        <f>IF(COUNTIF($BN$5:$BN903,"&gt;=2")&gt;1,CW902,BP903)</f>
        <v>0</v>
      </c>
      <c r="CX903" s="4">
        <f>IF(COUNTIF($BT$5:$BT903,"&gt;=2")&gt;1,CX902,BQ903)</f>
        <v>0</v>
      </c>
      <c r="CY903" s="4">
        <f>IF(COUNTIF($BT$5:$BT903,"&gt;=2")&gt;1,CY902,BR903)</f>
        <v>26</v>
      </c>
      <c r="CZ903" s="4">
        <f>IF(COUNTIF($BT$5:$BT903,"&gt;=2")&gt;1,CZ902,BS903)</f>
        <v>11.999999999999996</v>
      </c>
      <c r="DA903" s="4">
        <f>IF(COUNTIF($BT$5:$BT903,"&gt;=2")&gt;1,DA902,BT903)</f>
        <v>2</v>
      </c>
      <c r="DB903" s="4">
        <f>IF(COUNTIF($BT$5:$BT903,"&gt;=2")&gt;1,DB902,BU903)</f>
        <v>0</v>
      </c>
      <c r="DC903" s="4">
        <f>IF(COUNTIF($BZ$5:$BZ903,"&gt;=2")&gt;1,DC902,BV903)</f>
        <v>0</v>
      </c>
      <c r="DD903" s="4">
        <f>IF(COUNTIF($BZ$5:$BZ903,"&gt;=2")&gt;1,DD902,BW903)</f>
        <v>0</v>
      </c>
      <c r="DE903" s="4">
        <f>IF(COUNTIF($BZ$5:$BZ903,"&gt;=2")&gt;1,DE902,BX903)</f>
        <v>320</v>
      </c>
      <c r="DF903" s="4">
        <f>IF(COUNTIF($BZ$5:$BZ903,"&gt;=2")&gt;1,DF902,BY903)</f>
        <v>77.999999999999986</v>
      </c>
      <c r="DG903" s="4">
        <f>IF(COUNTIF($BZ$5:$BZ903,"&gt;=2")&gt;1,DG902,BZ903)</f>
        <v>2</v>
      </c>
      <c r="DH903" s="4">
        <f t="shared" si="586"/>
        <v>0</v>
      </c>
      <c r="DI903" s="4">
        <f t="shared" si="587"/>
        <v>0</v>
      </c>
      <c r="DJ903" s="4">
        <f t="shared" si="588"/>
        <v>0</v>
      </c>
      <c r="DK903" s="4">
        <f t="shared" si="589"/>
        <v>426.8</v>
      </c>
      <c r="DL903" s="4">
        <f t="shared" si="590"/>
        <v>13.200000000000012</v>
      </c>
      <c r="DM903" s="4">
        <f t="shared" si="591"/>
        <v>7</v>
      </c>
      <c r="DN903" s="4">
        <f t="shared" si="592"/>
        <v>13.999999999999998</v>
      </c>
      <c r="DO903" s="4">
        <f t="shared" si="593"/>
        <v>40</v>
      </c>
      <c r="DP903" s="4">
        <f t="shared" si="594"/>
        <v>400</v>
      </c>
      <c r="DQ903" s="4">
        <f t="shared" si="595"/>
        <v>440</v>
      </c>
      <c r="DS903" s="4">
        <v>899</v>
      </c>
      <c r="DT903" s="4">
        <f>$CK903+INDEX(节奏总纲!D$4:D$163,基础状态预估!$C$2)</f>
        <v>923.00483399593907</v>
      </c>
      <c r="DU903" s="4">
        <f>$CK903+INDEX(节奏总纲!E$4:E$163,基础状态预估!$C$2)</f>
        <v>917.28268396026408</v>
      </c>
      <c r="DV903" s="4">
        <f>$CK903+INDEX(节奏总纲!F$4:F$163,基础状态预估!$C$2)</f>
        <v>910.39220630709644</v>
      </c>
      <c r="DW903" s="4">
        <f>$CK903+INDEX(节奏总纲!G$4:G$163,基础状态预估!$C$2)</f>
        <v>902.03246816526348</v>
      </c>
      <c r="DX903" s="4">
        <f>$CK903+INDEX(节奏总纲!H$4:H$163,基础状态预估!$C$2)</f>
        <v>891.69453894381218</v>
      </c>
      <c r="DY903" s="4">
        <f t="shared" si="596"/>
        <v>11.899999999999999</v>
      </c>
      <c r="DZ903" s="4">
        <f t="shared" si="597"/>
        <v>33</v>
      </c>
      <c r="EA903" s="4">
        <f t="shared" si="598"/>
        <v>334.1</v>
      </c>
      <c r="EB903" s="4">
        <f t="shared" si="599"/>
        <v>506.8</v>
      </c>
      <c r="EC903" s="4">
        <f t="shared" si="600"/>
        <v>15.200000000000012</v>
      </c>
    </row>
    <row r="904" spans="58:133" x14ac:dyDescent="0.15">
      <c r="BF904" s="4">
        <v>900</v>
      </c>
      <c r="BG904" s="4">
        <f t="shared" si="582"/>
        <v>630</v>
      </c>
      <c r="BH904" s="4">
        <f t="shared" si="583"/>
        <v>270</v>
      </c>
      <c r="BL904" s="4">
        <f t="shared" si="571"/>
        <v>447</v>
      </c>
      <c r="BM904" s="4">
        <f t="shared" si="572"/>
        <v>312.89999999999998</v>
      </c>
      <c r="BN904" s="4">
        <f t="shared" si="573"/>
        <v>134.1</v>
      </c>
      <c r="BR904" s="4">
        <f t="shared" si="574"/>
        <v>572.65</v>
      </c>
      <c r="BS904" s="4">
        <f t="shared" si="575"/>
        <v>264.29999999999995</v>
      </c>
      <c r="BT904" s="4">
        <f t="shared" si="576"/>
        <v>44.050000000000004</v>
      </c>
      <c r="BX904" s="4">
        <f t="shared" si="577"/>
        <v>672.80000000000007</v>
      </c>
      <c r="BY904" s="4">
        <f t="shared" si="578"/>
        <v>163.99499999999995</v>
      </c>
      <c r="BZ904" s="4">
        <f t="shared" si="579"/>
        <v>4.2050000000000001</v>
      </c>
      <c r="CD904" s="4">
        <f t="shared" si="580"/>
        <v>427.77</v>
      </c>
      <c r="CE904" s="4">
        <f t="shared" si="581"/>
        <v>13.230000000000011</v>
      </c>
      <c r="CF904" s="4">
        <f>IF(COUNTIF($BH$5:$BH904,"&gt;=2")&lt;=1,SUM($BG904:$BK904)*C$8,CF903)</f>
        <v>151200</v>
      </c>
      <c r="CG904" s="4">
        <f>IF(COUNTIF($BN$5:$BN904,"&gt;=2")&lt;=1,SUM($BL904:$BP904)*D$8,CG903)</f>
        <v>604799.99999999988</v>
      </c>
      <c r="CH904" s="4">
        <f>IF(COUNTIF($BT$5:$BT904,"&gt;=2")&lt;=1,SUM($BQ904:$BU904)*E$8,CH903)</f>
        <v>2592000</v>
      </c>
      <c r="CI904" s="4">
        <f>IF(COUNTIF($BZ$5:$BZ904,"&gt;=2")&lt;=1,SUM($BV904:$BZ904)*F$8,CI903)</f>
        <v>34560000</v>
      </c>
      <c r="CJ904" s="4">
        <f t="shared" si="584"/>
        <v>38102400</v>
      </c>
      <c r="CK904" s="4">
        <f t="shared" si="585"/>
        <v>879.75</v>
      </c>
      <c r="CM904" s="4">
        <v>900</v>
      </c>
      <c r="CN904" s="4">
        <f>IF(COUNTIF($BH$5:$BH904,"&gt;=2")&gt;1,CN903,BG904)</f>
        <v>4.8999999999999995</v>
      </c>
      <c r="CO904" s="4">
        <f>IF(COUNTIF($BH$5:$BH904,"&gt;=2")&gt;1,CO903,BH904)</f>
        <v>2.1</v>
      </c>
      <c r="CP904" s="4">
        <f>IF(COUNTIF($BH$5:$BH904,"&gt;=2")&gt;1,CP903,BI904)</f>
        <v>0</v>
      </c>
      <c r="CQ904" s="4">
        <f>IF(COUNTIF($BH$5:$BH904,"&gt;=2")&gt;1,CQ903,BJ904)</f>
        <v>0</v>
      </c>
      <c r="CR904" s="4">
        <f>IF(COUNTIF($BH$5:$BH904,"&gt;=2")&gt;1,CR903,BK904)</f>
        <v>0</v>
      </c>
      <c r="CS904" s="4">
        <f>IF(COUNTIF($BN$5:$BN904,"&gt;=2")&gt;1,CS903,BL904)</f>
        <v>7</v>
      </c>
      <c r="CT904" s="4">
        <f>IF(COUNTIF($BN$5:$BN904,"&gt;=2")&gt;1,CT903,BM904)</f>
        <v>4.8999999999999995</v>
      </c>
      <c r="CU904" s="4">
        <f>IF(COUNTIF($BN$5:$BN904,"&gt;=2")&gt;1,CU903,BN904)</f>
        <v>2.1</v>
      </c>
      <c r="CV904" s="4">
        <f>IF(COUNTIF($BN$5:$BN904,"&gt;=2")&gt;1,CV903,BO904)</f>
        <v>0</v>
      </c>
      <c r="CW904" s="4">
        <f>IF(COUNTIF($BN$5:$BN904,"&gt;=2")&gt;1,CW903,BP904)</f>
        <v>0</v>
      </c>
      <c r="CX904" s="4">
        <f>IF(COUNTIF($BT$5:$BT904,"&gt;=2")&gt;1,CX903,BQ904)</f>
        <v>0</v>
      </c>
      <c r="CY904" s="4">
        <f>IF(COUNTIF($BT$5:$BT904,"&gt;=2")&gt;1,CY903,BR904)</f>
        <v>26</v>
      </c>
      <c r="CZ904" s="4">
        <f>IF(COUNTIF($BT$5:$BT904,"&gt;=2")&gt;1,CZ903,BS904)</f>
        <v>11.999999999999996</v>
      </c>
      <c r="DA904" s="4">
        <f>IF(COUNTIF($BT$5:$BT904,"&gt;=2")&gt;1,DA903,BT904)</f>
        <v>2</v>
      </c>
      <c r="DB904" s="4">
        <f>IF(COUNTIF($BT$5:$BT904,"&gt;=2")&gt;1,DB903,BU904)</f>
        <v>0</v>
      </c>
      <c r="DC904" s="4">
        <f>IF(COUNTIF($BZ$5:$BZ904,"&gt;=2")&gt;1,DC903,BV904)</f>
        <v>0</v>
      </c>
      <c r="DD904" s="4">
        <f>IF(COUNTIF($BZ$5:$BZ904,"&gt;=2")&gt;1,DD903,BW904)</f>
        <v>0</v>
      </c>
      <c r="DE904" s="4">
        <f>IF(COUNTIF($BZ$5:$BZ904,"&gt;=2")&gt;1,DE903,BX904)</f>
        <v>320</v>
      </c>
      <c r="DF904" s="4">
        <f>IF(COUNTIF($BZ$5:$BZ904,"&gt;=2")&gt;1,DF903,BY904)</f>
        <v>77.999999999999986</v>
      </c>
      <c r="DG904" s="4">
        <f>IF(COUNTIF($BZ$5:$BZ904,"&gt;=2")&gt;1,DG903,BZ904)</f>
        <v>2</v>
      </c>
      <c r="DH904" s="4">
        <f t="shared" si="586"/>
        <v>0</v>
      </c>
      <c r="DI904" s="4">
        <f t="shared" si="587"/>
        <v>0</v>
      </c>
      <c r="DJ904" s="4">
        <f t="shared" si="588"/>
        <v>0</v>
      </c>
      <c r="DK904" s="4">
        <f t="shared" si="589"/>
        <v>427.77</v>
      </c>
      <c r="DL904" s="4">
        <f t="shared" si="590"/>
        <v>13.230000000000011</v>
      </c>
      <c r="DM904" s="4">
        <f t="shared" si="591"/>
        <v>7</v>
      </c>
      <c r="DN904" s="4">
        <f t="shared" si="592"/>
        <v>13.999999999999998</v>
      </c>
      <c r="DO904" s="4">
        <f t="shared" si="593"/>
        <v>40</v>
      </c>
      <c r="DP904" s="4">
        <f t="shared" si="594"/>
        <v>400</v>
      </c>
      <c r="DQ904" s="4">
        <f t="shared" si="595"/>
        <v>441</v>
      </c>
      <c r="DS904" s="4">
        <v>900</v>
      </c>
      <c r="DT904" s="4">
        <f>$CK904+INDEX(节奏总纲!D$4:D$163,基础状态预估!$C$2)</f>
        <v>924.00483399593907</v>
      </c>
      <c r="DU904" s="4">
        <f>$CK904+INDEX(节奏总纲!E$4:E$163,基础状态预估!$C$2)</f>
        <v>918.28268396026408</v>
      </c>
      <c r="DV904" s="4">
        <f>$CK904+INDEX(节奏总纲!F$4:F$163,基础状态预估!$C$2)</f>
        <v>911.39220630709644</v>
      </c>
      <c r="DW904" s="4">
        <f>$CK904+INDEX(节奏总纲!G$4:G$163,基础状态预估!$C$2)</f>
        <v>903.03246816526348</v>
      </c>
      <c r="DX904" s="4">
        <f>$CK904+INDEX(节奏总纲!H$4:H$163,基础状态预估!$C$2)</f>
        <v>892.69453894381218</v>
      </c>
      <c r="DY904" s="4">
        <f t="shared" si="596"/>
        <v>11.899999999999999</v>
      </c>
      <c r="DZ904" s="4">
        <f t="shared" si="597"/>
        <v>33</v>
      </c>
      <c r="EA904" s="4">
        <f t="shared" si="598"/>
        <v>334.1</v>
      </c>
      <c r="EB904" s="4">
        <f t="shared" si="599"/>
        <v>507.77</v>
      </c>
      <c r="EC904" s="4">
        <f t="shared" si="600"/>
        <v>15.230000000000011</v>
      </c>
    </row>
    <row r="905" spans="58:133" x14ac:dyDescent="0.15">
      <c r="BF905" s="4">
        <v>901</v>
      </c>
      <c r="BG905" s="4">
        <f t="shared" si="582"/>
        <v>630.69999999999993</v>
      </c>
      <c r="BH905" s="4">
        <f t="shared" si="583"/>
        <v>270.3</v>
      </c>
      <c r="BL905" s="4">
        <f t="shared" si="571"/>
        <v>447.5</v>
      </c>
      <c r="BM905" s="4">
        <f t="shared" si="572"/>
        <v>313.25</v>
      </c>
      <c r="BN905" s="4">
        <f t="shared" si="573"/>
        <v>134.25</v>
      </c>
      <c r="BR905" s="4">
        <f t="shared" si="574"/>
        <v>573.30000000000007</v>
      </c>
      <c r="BS905" s="4">
        <f t="shared" si="575"/>
        <v>264.59999999999997</v>
      </c>
      <c r="BT905" s="4">
        <f t="shared" si="576"/>
        <v>44.1</v>
      </c>
      <c r="BX905" s="4">
        <f t="shared" si="577"/>
        <v>673.6</v>
      </c>
      <c r="BY905" s="4">
        <f t="shared" si="578"/>
        <v>164.18999999999997</v>
      </c>
      <c r="BZ905" s="4">
        <f t="shared" si="579"/>
        <v>4.21</v>
      </c>
      <c r="CD905" s="4">
        <f t="shared" si="580"/>
        <v>428.74</v>
      </c>
      <c r="CE905" s="4">
        <f t="shared" si="581"/>
        <v>13.260000000000012</v>
      </c>
      <c r="CF905" s="4">
        <f>IF(COUNTIF($BH$5:$BH905,"&gt;=2")&lt;=1,SUM($BG905:$BK905)*C$8,CF904)</f>
        <v>151200</v>
      </c>
      <c r="CG905" s="4">
        <f>IF(COUNTIF($BN$5:$BN905,"&gt;=2")&lt;=1,SUM($BL905:$BP905)*D$8,CG904)</f>
        <v>604799.99999999988</v>
      </c>
      <c r="CH905" s="4">
        <f>IF(COUNTIF($BT$5:$BT905,"&gt;=2")&lt;=1,SUM($BQ905:$BU905)*E$8,CH904)</f>
        <v>2592000</v>
      </c>
      <c r="CI905" s="4">
        <f>IF(COUNTIF($BZ$5:$BZ905,"&gt;=2")&lt;=1,SUM($BV905:$BZ905)*F$8,CI904)</f>
        <v>34560000</v>
      </c>
      <c r="CJ905" s="4">
        <f t="shared" si="584"/>
        <v>38188800</v>
      </c>
      <c r="CK905" s="4">
        <f t="shared" si="585"/>
        <v>880.75</v>
      </c>
      <c r="CM905" s="4">
        <v>901</v>
      </c>
      <c r="CN905" s="4">
        <f>IF(COUNTIF($BH$5:$BH905,"&gt;=2")&gt;1,CN904,BG905)</f>
        <v>4.8999999999999995</v>
      </c>
      <c r="CO905" s="4">
        <f>IF(COUNTIF($BH$5:$BH905,"&gt;=2")&gt;1,CO904,BH905)</f>
        <v>2.1</v>
      </c>
      <c r="CP905" s="4">
        <f>IF(COUNTIF($BH$5:$BH905,"&gt;=2")&gt;1,CP904,BI905)</f>
        <v>0</v>
      </c>
      <c r="CQ905" s="4">
        <f>IF(COUNTIF($BH$5:$BH905,"&gt;=2")&gt;1,CQ904,BJ905)</f>
        <v>0</v>
      </c>
      <c r="CR905" s="4">
        <f>IF(COUNTIF($BH$5:$BH905,"&gt;=2")&gt;1,CR904,BK905)</f>
        <v>0</v>
      </c>
      <c r="CS905" s="4">
        <f>IF(COUNTIF($BN$5:$BN905,"&gt;=2")&gt;1,CS904,BL905)</f>
        <v>7</v>
      </c>
      <c r="CT905" s="4">
        <f>IF(COUNTIF($BN$5:$BN905,"&gt;=2")&gt;1,CT904,BM905)</f>
        <v>4.8999999999999995</v>
      </c>
      <c r="CU905" s="4">
        <f>IF(COUNTIF($BN$5:$BN905,"&gt;=2")&gt;1,CU904,BN905)</f>
        <v>2.1</v>
      </c>
      <c r="CV905" s="4">
        <f>IF(COUNTIF($BN$5:$BN905,"&gt;=2")&gt;1,CV904,BO905)</f>
        <v>0</v>
      </c>
      <c r="CW905" s="4">
        <f>IF(COUNTIF($BN$5:$BN905,"&gt;=2")&gt;1,CW904,BP905)</f>
        <v>0</v>
      </c>
      <c r="CX905" s="4">
        <f>IF(COUNTIF($BT$5:$BT905,"&gt;=2")&gt;1,CX904,BQ905)</f>
        <v>0</v>
      </c>
      <c r="CY905" s="4">
        <f>IF(COUNTIF($BT$5:$BT905,"&gt;=2")&gt;1,CY904,BR905)</f>
        <v>26</v>
      </c>
      <c r="CZ905" s="4">
        <f>IF(COUNTIF($BT$5:$BT905,"&gt;=2")&gt;1,CZ904,BS905)</f>
        <v>11.999999999999996</v>
      </c>
      <c r="DA905" s="4">
        <f>IF(COUNTIF($BT$5:$BT905,"&gt;=2")&gt;1,DA904,BT905)</f>
        <v>2</v>
      </c>
      <c r="DB905" s="4">
        <f>IF(COUNTIF($BT$5:$BT905,"&gt;=2")&gt;1,DB904,BU905)</f>
        <v>0</v>
      </c>
      <c r="DC905" s="4">
        <f>IF(COUNTIF($BZ$5:$BZ905,"&gt;=2")&gt;1,DC904,BV905)</f>
        <v>0</v>
      </c>
      <c r="DD905" s="4">
        <f>IF(COUNTIF($BZ$5:$BZ905,"&gt;=2")&gt;1,DD904,BW905)</f>
        <v>0</v>
      </c>
      <c r="DE905" s="4">
        <f>IF(COUNTIF($BZ$5:$BZ905,"&gt;=2")&gt;1,DE904,BX905)</f>
        <v>320</v>
      </c>
      <c r="DF905" s="4">
        <f>IF(COUNTIF($BZ$5:$BZ905,"&gt;=2")&gt;1,DF904,BY905)</f>
        <v>77.999999999999986</v>
      </c>
      <c r="DG905" s="4">
        <f>IF(COUNTIF($BZ$5:$BZ905,"&gt;=2")&gt;1,DG904,BZ905)</f>
        <v>2</v>
      </c>
      <c r="DH905" s="4">
        <f t="shared" si="586"/>
        <v>0</v>
      </c>
      <c r="DI905" s="4">
        <f t="shared" si="587"/>
        <v>0</v>
      </c>
      <c r="DJ905" s="4">
        <f t="shared" si="588"/>
        <v>0</v>
      </c>
      <c r="DK905" s="4">
        <f t="shared" si="589"/>
        <v>428.74</v>
      </c>
      <c r="DL905" s="4">
        <f t="shared" si="590"/>
        <v>13.260000000000012</v>
      </c>
      <c r="DM905" s="4">
        <f t="shared" si="591"/>
        <v>7</v>
      </c>
      <c r="DN905" s="4">
        <f t="shared" si="592"/>
        <v>13.999999999999998</v>
      </c>
      <c r="DO905" s="4">
        <f t="shared" si="593"/>
        <v>40</v>
      </c>
      <c r="DP905" s="4">
        <f t="shared" si="594"/>
        <v>400</v>
      </c>
      <c r="DQ905" s="4">
        <f t="shared" si="595"/>
        <v>442</v>
      </c>
      <c r="DS905" s="4">
        <v>901</v>
      </c>
      <c r="DT905" s="4">
        <f>$CK905+INDEX(节奏总纲!D$4:D$163,基础状态预估!$C$2)</f>
        <v>925.00483399593907</v>
      </c>
      <c r="DU905" s="4">
        <f>$CK905+INDEX(节奏总纲!E$4:E$163,基础状态预估!$C$2)</f>
        <v>919.28268396026408</v>
      </c>
      <c r="DV905" s="4">
        <f>$CK905+INDEX(节奏总纲!F$4:F$163,基础状态预估!$C$2)</f>
        <v>912.39220630709644</v>
      </c>
      <c r="DW905" s="4">
        <f>$CK905+INDEX(节奏总纲!G$4:G$163,基础状态预估!$C$2)</f>
        <v>904.03246816526348</v>
      </c>
      <c r="DX905" s="4">
        <f>$CK905+INDEX(节奏总纲!H$4:H$163,基础状态预估!$C$2)</f>
        <v>893.69453894381218</v>
      </c>
      <c r="DY905" s="4">
        <f t="shared" si="596"/>
        <v>11.899999999999999</v>
      </c>
      <c r="DZ905" s="4">
        <f t="shared" si="597"/>
        <v>33</v>
      </c>
      <c r="EA905" s="4">
        <f t="shared" si="598"/>
        <v>334.1</v>
      </c>
      <c r="EB905" s="4">
        <f t="shared" si="599"/>
        <v>508.74</v>
      </c>
      <c r="EC905" s="4">
        <f t="shared" si="600"/>
        <v>15.260000000000012</v>
      </c>
    </row>
    <row r="906" spans="58:133" x14ac:dyDescent="0.15">
      <c r="BF906" s="4">
        <v>902</v>
      </c>
      <c r="BG906" s="4">
        <f t="shared" si="582"/>
        <v>631.4</v>
      </c>
      <c r="BH906" s="4">
        <f t="shared" si="583"/>
        <v>270.59999999999997</v>
      </c>
      <c r="BL906" s="4">
        <f t="shared" si="571"/>
        <v>448</v>
      </c>
      <c r="BM906" s="4">
        <f t="shared" si="572"/>
        <v>313.59999999999997</v>
      </c>
      <c r="BN906" s="4">
        <f t="shared" si="573"/>
        <v>134.4</v>
      </c>
      <c r="BR906" s="4">
        <f t="shared" si="574"/>
        <v>573.95000000000005</v>
      </c>
      <c r="BS906" s="4">
        <f t="shared" si="575"/>
        <v>264.89999999999992</v>
      </c>
      <c r="BT906" s="4">
        <f t="shared" si="576"/>
        <v>44.150000000000006</v>
      </c>
      <c r="BX906" s="4">
        <f t="shared" si="577"/>
        <v>674.40000000000009</v>
      </c>
      <c r="BY906" s="4">
        <f t="shared" si="578"/>
        <v>164.38499999999996</v>
      </c>
      <c r="BZ906" s="4">
        <f t="shared" si="579"/>
        <v>4.2149999999999999</v>
      </c>
      <c r="CD906" s="4">
        <f t="shared" si="580"/>
        <v>429.71</v>
      </c>
      <c r="CE906" s="4">
        <f t="shared" si="581"/>
        <v>13.290000000000012</v>
      </c>
      <c r="CF906" s="4">
        <f>IF(COUNTIF($BH$5:$BH906,"&gt;=2")&lt;=1,SUM($BG906:$BK906)*C$8,CF905)</f>
        <v>151200</v>
      </c>
      <c r="CG906" s="4">
        <f>IF(COUNTIF($BN$5:$BN906,"&gt;=2")&lt;=1,SUM($BL906:$BP906)*D$8,CG905)</f>
        <v>604799.99999999988</v>
      </c>
      <c r="CH906" s="4">
        <f>IF(COUNTIF($BT$5:$BT906,"&gt;=2")&lt;=1,SUM($BQ906:$BU906)*E$8,CH905)</f>
        <v>2592000</v>
      </c>
      <c r="CI906" s="4">
        <f>IF(COUNTIF($BZ$5:$BZ906,"&gt;=2")&lt;=1,SUM($BV906:$BZ906)*F$8,CI905)</f>
        <v>34560000</v>
      </c>
      <c r="CJ906" s="4">
        <f t="shared" si="584"/>
        <v>38275200</v>
      </c>
      <c r="CK906" s="4">
        <f t="shared" si="585"/>
        <v>881.75</v>
      </c>
      <c r="CM906" s="4">
        <v>902</v>
      </c>
      <c r="CN906" s="4">
        <f>IF(COUNTIF($BH$5:$BH906,"&gt;=2")&gt;1,CN905,BG906)</f>
        <v>4.8999999999999995</v>
      </c>
      <c r="CO906" s="4">
        <f>IF(COUNTIF($BH$5:$BH906,"&gt;=2")&gt;1,CO905,BH906)</f>
        <v>2.1</v>
      </c>
      <c r="CP906" s="4">
        <f>IF(COUNTIF($BH$5:$BH906,"&gt;=2")&gt;1,CP905,BI906)</f>
        <v>0</v>
      </c>
      <c r="CQ906" s="4">
        <f>IF(COUNTIF($BH$5:$BH906,"&gt;=2")&gt;1,CQ905,BJ906)</f>
        <v>0</v>
      </c>
      <c r="CR906" s="4">
        <f>IF(COUNTIF($BH$5:$BH906,"&gt;=2")&gt;1,CR905,BK906)</f>
        <v>0</v>
      </c>
      <c r="CS906" s="4">
        <f>IF(COUNTIF($BN$5:$BN906,"&gt;=2")&gt;1,CS905,BL906)</f>
        <v>7</v>
      </c>
      <c r="CT906" s="4">
        <f>IF(COUNTIF($BN$5:$BN906,"&gt;=2")&gt;1,CT905,BM906)</f>
        <v>4.8999999999999995</v>
      </c>
      <c r="CU906" s="4">
        <f>IF(COUNTIF($BN$5:$BN906,"&gt;=2")&gt;1,CU905,BN906)</f>
        <v>2.1</v>
      </c>
      <c r="CV906" s="4">
        <f>IF(COUNTIF($BN$5:$BN906,"&gt;=2")&gt;1,CV905,BO906)</f>
        <v>0</v>
      </c>
      <c r="CW906" s="4">
        <f>IF(COUNTIF($BN$5:$BN906,"&gt;=2")&gt;1,CW905,BP906)</f>
        <v>0</v>
      </c>
      <c r="CX906" s="4">
        <f>IF(COUNTIF($BT$5:$BT906,"&gt;=2")&gt;1,CX905,BQ906)</f>
        <v>0</v>
      </c>
      <c r="CY906" s="4">
        <f>IF(COUNTIF($BT$5:$BT906,"&gt;=2")&gt;1,CY905,BR906)</f>
        <v>26</v>
      </c>
      <c r="CZ906" s="4">
        <f>IF(COUNTIF($BT$5:$BT906,"&gt;=2")&gt;1,CZ905,BS906)</f>
        <v>11.999999999999996</v>
      </c>
      <c r="DA906" s="4">
        <f>IF(COUNTIF($BT$5:$BT906,"&gt;=2")&gt;1,DA905,BT906)</f>
        <v>2</v>
      </c>
      <c r="DB906" s="4">
        <f>IF(COUNTIF($BT$5:$BT906,"&gt;=2")&gt;1,DB905,BU906)</f>
        <v>0</v>
      </c>
      <c r="DC906" s="4">
        <f>IF(COUNTIF($BZ$5:$BZ906,"&gt;=2")&gt;1,DC905,BV906)</f>
        <v>0</v>
      </c>
      <c r="DD906" s="4">
        <f>IF(COUNTIF($BZ$5:$BZ906,"&gt;=2")&gt;1,DD905,BW906)</f>
        <v>0</v>
      </c>
      <c r="DE906" s="4">
        <f>IF(COUNTIF($BZ$5:$BZ906,"&gt;=2")&gt;1,DE905,BX906)</f>
        <v>320</v>
      </c>
      <c r="DF906" s="4">
        <f>IF(COUNTIF($BZ$5:$BZ906,"&gt;=2")&gt;1,DF905,BY906)</f>
        <v>77.999999999999986</v>
      </c>
      <c r="DG906" s="4">
        <f>IF(COUNTIF($BZ$5:$BZ906,"&gt;=2")&gt;1,DG905,BZ906)</f>
        <v>2</v>
      </c>
      <c r="DH906" s="4">
        <f t="shared" si="586"/>
        <v>0</v>
      </c>
      <c r="DI906" s="4">
        <f t="shared" si="587"/>
        <v>0</v>
      </c>
      <c r="DJ906" s="4">
        <f t="shared" si="588"/>
        <v>0</v>
      </c>
      <c r="DK906" s="4">
        <f t="shared" si="589"/>
        <v>429.71</v>
      </c>
      <c r="DL906" s="4">
        <f t="shared" si="590"/>
        <v>13.290000000000012</v>
      </c>
      <c r="DM906" s="4">
        <f t="shared" si="591"/>
        <v>7</v>
      </c>
      <c r="DN906" s="4">
        <f t="shared" si="592"/>
        <v>13.999999999999998</v>
      </c>
      <c r="DO906" s="4">
        <f t="shared" si="593"/>
        <v>40</v>
      </c>
      <c r="DP906" s="4">
        <f t="shared" si="594"/>
        <v>400</v>
      </c>
      <c r="DQ906" s="4">
        <f t="shared" si="595"/>
        <v>443</v>
      </c>
      <c r="DS906" s="4">
        <v>902</v>
      </c>
      <c r="DT906" s="4">
        <f>$CK906+INDEX(节奏总纲!D$4:D$163,基础状态预估!$C$2)</f>
        <v>926.00483399593907</v>
      </c>
      <c r="DU906" s="4">
        <f>$CK906+INDEX(节奏总纲!E$4:E$163,基础状态预估!$C$2)</f>
        <v>920.28268396026408</v>
      </c>
      <c r="DV906" s="4">
        <f>$CK906+INDEX(节奏总纲!F$4:F$163,基础状态预估!$C$2)</f>
        <v>913.39220630709644</v>
      </c>
      <c r="DW906" s="4">
        <f>$CK906+INDEX(节奏总纲!G$4:G$163,基础状态预估!$C$2)</f>
        <v>905.03246816526348</v>
      </c>
      <c r="DX906" s="4">
        <f>$CK906+INDEX(节奏总纲!H$4:H$163,基础状态预估!$C$2)</f>
        <v>894.69453894381218</v>
      </c>
      <c r="DY906" s="4">
        <f t="shared" si="596"/>
        <v>11.899999999999999</v>
      </c>
      <c r="DZ906" s="4">
        <f t="shared" si="597"/>
        <v>33</v>
      </c>
      <c r="EA906" s="4">
        <f t="shared" si="598"/>
        <v>334.1</v>
      </c>
      <c r="EB906" s="4">
        <f t="shared" si="599"/>
        <v>509.71</v>
      </c>
      <c r="EC906" s="4">
        <f t="shared" si="600"/>
        <v>15.290000000000012</v>
      </c>
    </row>
    <row r="907" spans="58:133" x14ac:dyDescent="0.15">
      <c r="BF907" s="4">
        <v>903</v>
      </c>
      <c r="BG907" s="4">
        <f t="shared" si="582"/>
        <v>632.09999999999991</v>
      </c>
      <c r="BH907" s="4">
        <f t="shared" si="583"/>
        <v>270.89999999999998</v>
      </c>
      <c r="BL907" s="4">
        <f t="shared" si="571"/>
        <v>448.5</v>
      </c>
      <c r="BM907" s="4">
        <f t="shared" si="572"/>
        <v>313.95</v>
      </c>
      <c r="BN907" s="4">
        <f t="shared" si="573"/>
        <v>134.54999999999998</v>
      </c>
      <c r="BR907" s="4">
        <f t="shared" si="574"/>
        <v>574.6</v>
      </c>
      <c r="BS907" s="4">
        <f t="shared" si="575"/>
        <v>265.19999999999993</v>
      </c>
      <c r="BT907" s="4">
        <f t="shared" si="576"/>
        <v>44.2</v>
      </c>
      <c r="BX907" s="4">
        <f t="shared" si="577"/>
        <v>675.2</v>
      </c>
      <c r="BY907" s="4">
        <f t="shared" si="578"/>
        <v>164.57999999999996</v>
      </c>
      <c r="BZ907" s="4">
        <f t="shared" si="579"/>
        <v>4.22</v>
      </c>
      <c r="CD907" s="4">
        <f t="shared" si="580"/>
        <v>430.68</v>
      </c>
      <c r="CE907" s="4">
        <f t="shared" si="581"/>
        <v>13.320000000000011</v>
      </c>
      <c r="CF907" s="4">
        <f>IF(COUNTIF($BH$5:$BH907,"&gt;=2")&lt;=1,SUM($BG907:$BK907)*C$8,CF906)</f>
        <v>151200</v>
      </c>
      <c r="CG907" s="4">
        <f>IF(COUNTIF($BN$5:$BN907,"&gt;=2")&lt;=1,SUM($BL907:$BP907)*D$8,CG906)</f>
        <v>604799.99999999988</v>
      </c>
      <c r="CH907" s="4">
        <f>IF(COUNTIF($BT$5:$BT907,"&gt;=2")&lt;=1,SUM($BQ907:$BU907)*E$8,CH906)</f>
        <v>2592000</v>
      </c>
      <c r="CI907" s="4">
        <f>IF(COUNTIF($BZ$5:$BZ907,"&gt;=2")&lt;=1,SUM($BV907:$BZ907)*F$8,CI906)</f>
        <v>34560000</v>
      </c>
      <c r="CJ907" s="4">
        <f t="shared" si="584"/>
        <v>38361600</v>
      </c>
      <c r="CK907" s="4">
        <f t="shared" si="585"/>
        <v>882.75</v>
      </c>
      <c r="CM907" s="4">
        <v>903</v>
      </c>
      <c r="CN907" s="4">
        <f>IF(COUNTIF($BH$5:$BH907,"&gt;=2")&gt;1,CN906,BG907)</f>
        <v>4.8999999999999995</v>
      </c>
      <c r="CO907" s="4">
        <f>IF(COUNTIF($BH$5:$BH907,"&gt;=2")&gt;1,CO906,BH907)</f>
        <v>2.1</v>
      </c>
      <c r="CP907" s="4">
        <f>IF(COUNTIF($BH$5:$BH907,"&gt;=2")&gt;1,CP906,BI907)</f>
        <v>0</v>
      </c>
      <c r="CQ907" s="4">
        <f>IF(COUNTIF($BH$5:$BH907,"&gt;=2")&gt;1,CQ906,BJ907)</f>
        <v>0</v>
      </c>
      <c r="CR907" s="4">
        <f>IF(COUNTIF($BH$5:$BH907,"&gt;=2")&gt;1,CR906,BK907)</f>
        <v>0</v>
      </c>
      <c r="CS907" s="4">
        <f>IF(COUNTIF($BN$5:$BN907,"&gt;=2")&gt;1,CS906,BL907)</f>
        <v>7</v>
      </c>
      <c r="CT907" s="4">
        <f>IF(COUNTIF($BN$5:$BN907,"&gt;=2")&gt;1,CT906,BM907)</f>
        <v>4.8999999999999995</v>
      </c>
      <c r="CU907" s="4">
        <f>IF(COUNTIF($BN$5:$BN907,"&gt;=2")&gt;1,CU906,BN907)</f>
        <v>2.1</v>
      </c>
      <c r="CV907" s="4">
        <f>IF(COUNTIF($BN$5:$BN907,"&gt;=2")&gt;1,CV906,BO907)</f>
        <v>0</v>
      </c>
      <c r="CW907" s="4">
        <f>IF(COUNTIF($BN$5:$BN907,"&gt;=2")&gt;1,CW906,BP907)</f>
        <v>0</v>
      </c>
      <c r="CX907" s="4">
        <f>IF(COUNTIF($BT$5:$BT907,"&gt;=2")&gt;1,CX906,BQ907)</f>
        <v>0</v>
      </c>
      <c r="CY907" s="4">
        <f>IF(COUNTIF($BT$5:$BT907,"&gt;=2")&gt;1,CY906,BR907)</f>
        <v>26</v>
      </c>
      <c r="CZ907" s="4">
        <f>IF(COUNTIF($BT$5:$BT907,"&gt;=2")&gt;1,CZ906,BS907)</f>
        <v>11.999999999999996</v>
      </c>
      <c r="DA907" s="4">
        <f>IF(COUNTIF($BT$5:$BT907,"&gt;=2")&gt;1,DA906,BT907)</f>
        <v>2</v>
      </c>
      <c r="DB907" s="4">
        <f>IF(COUNTIF($BT$5:$BT907,"&gt;=2")&gt;1,DB906,BU907)</f>
        <v>0</v>
      </c>
      <c r="DC907" s="4">
        <f>IF(COUNTIF($BZ$5:$BZ907,"&gt;=2")&gt;1,DC906,BV907)</f>
        <v>0</v>
      </c>
      <c r="DD907" s="4">
        <f>IF(COUNTIF($BZ$5:$BZ907,"&gt;=2")&gt;1,DD906,BW907)</f>
        <v>0</v>
      </c>
      <c r="DE907" s="4">
        <f>IF(COUNTIF($BZ$5:$BZ907,"&gt;=2")&gt;1,DE906,BX907)</f>
        <v>320</v>
      </c>
      <c r="DF907" s="4">
        <f>IF(COUNTIF($BZ$5:$BZ907,"&gt;=2")&gt;1,DF906,BY907)</f>
        <v>77.999999999999986</v>
      </c>
      <c r="DG907" s="4">
        <f>IF(COUNTIF($BZ$5:$BZ907,"&gt;=2")&gt;1,DG906,BZ907)</f>
        <v>2</v>
      </c>
      <c r="DH907" s="4">
        <f t="shared" si="586"/>
        <v>0</v>
      </c>
      <c r="DI907" s="4">
        <f t="shared" si="587"/>
        <v>0</v>
      </c>
      <c r="DJ907" s="4">
        <f t="shared" si="588"/>
        <v>0</v>
      </c>
      <c r="DK907" s="4">
        <f t="shared" si="589"/>
        <v>430.68</v>
      </c>
      <c r="DL907" s="4">
        <f t="shared" si="590"/>
        <v>13.320000000000011</v>
      </c>
      <c r="DM907" s="4">
        <f t="shared" si="591"/>
        <v>7</v>
      </c>
      <c r="DN907" s="4">
        <f t="shared" si="592"/>
        <v>13.999999999999998</v>
      </c>
      <c r="DO907" s="4">
        <f t="shared" si="593"/>
        <v>40</v>
      </c>
      <c r="DP907" s="4">
        <f t="shared" si="594"/>
        <v>400</v>
      </c>
      <c r="DQ907" s="4">
        <f t="shared" si="595"/>
        <v>444</v>
      </c>
      <c r="DS907" s="4">
        <v>903</v>
      </c>
      <c r="DT907" s="4">
        <f>$CK907+INDEX(节奏总纲!D$4:D$163,基础状态预估!$C$2)</f>
        <v>927.00483399593907</v>
      </c>
      <c r="DU907" s="4">
        <f>$CK907+INDEX(节奏总纲!E$4:E$163,基础状态预估!$C$2)</f>
        <v>921.28268396026408</v>
      </c>
      <c r="DV907" s="4">
        <f>$CK907+INDEX(节奏总纲!F$4:F$163,基础状态预估!$C$2)</f>
        <v>914.39220630709644</v>
      </c>
      <c r="DW907" s="4">
        <f>$CK907+INDEX(节奏总纲!G$4:G$163,基础状态预估!$C$2)</f>
        <v>906.03246816526348</v>
      </c>
      <c r="DX907" s="4">
        <f>$CK907+INDEX(节奏总纲!H$4:H$163,基础状态预估!$C$2)</f>
        <v>895.69453894381218</v>
      </c>
      <c r="DY907" s="4">
        <f t="shared" si="596"/>
        <v>11.899999999999999</v>
      </c>
      <c r="DZ907" s="4">
        <f t="shared" si="597"/>
        <v>33</v>
      </c>
      <c r="EA907" s="4">
        <f t="shared" si="598"/>
        <v>334.1</v>
      </c>
      <c r="EB907" s="4">
        <f t="shared" si="599"/>
        <v>510.68</v>
      </c>
      <c r="EC907" s="4">
        <f t="shared" si="600"/>
        <v>15.320000000000011</v>
      </c>
    </row>
    <row r="908" spans="58:133" x14ac:dyDescent="0.15">
      <c r="BF908" s="4">
        <v>904</v>
      </c>
      <c r="BG908" s="4">
        <f t="shared" si="582"/>
        <v>632.79999999999995</v>
      </c>
      <c r="BH908" s="4">
        <f t="shared" si="583"/>
        <v>271.2</v>
      </c>
      <c r="BL908" s="4">
        <f t="shared" si="571"/>
        <v>449</v>
      </c>
      <c r="BM908" s="4">
        <f t="shared" si="572"/>
        <v>314.29999999999995</v>
      </c>
      <c r="BN908" s="4">
        <f t="shared" si="573"/>
        <v>134.69999999999999</v>
      </c>
      <c r="BR908" s="4">
        <f t="shared" si="574"/>
        <v>575.25</v>
      </c>
      <c r="BS908" s="4">
        <f t="shared" si="575"/>
        <v>265.49999999999994</v>
      </c>
      <c r="BT908" s="4">
        <f t="shared" si="576"/>
        <v>44.25</v>
      </c>
      <c r="BX908" s="4">
        <f t="shared" si="577"/>
        <v>676</v>
      </c>
      <c r="BY908" s="4">
        <f t="shared" si="578"/>
        <v>164.77499999999995</v>
      </c>
      <c r="BZ908" s="4">
        <f t="shared" si="579"/>
        <v>4.2249999999999996</v>
      </c>
      <c r="CD908" s="4">
        <f t="shared" si="580"/>
        <v>431.65</v>
      </c>
      <c r="CE908" s="4">
        <f t="shared" si="581"/>
        <v>13.350000000000012</v>
      </c>
      <c r="CF908" s="4">
        <f>IF(COUNTIF($BH$5:$BH908,"&gt;=2")&lt;=1,SUM($BG908:$BK908)*C$8,CF907)</f>
        <v>151200</v>
      </c>
      <c r="CG908" s="4">
        <f>IF(COUNTIF($BN$5:$BN908,"&gt;=2")&lt;=1,SUM($BL908:$BP908)*D$8,CG907)</f>
        <v>604799.99999999988</v>
      </c>
      <c r="CH908" s="4">
        <f>IF(COUNTIF($BT$5:$BT908,"&gt;=2")&lt;=1,SUM($BQ908:$BU908)*E$8,CH907)</f>
        <v>2592000</v>
      </c>
      <c r="CI908" s="4">
        <f>IF(COUNTIF($BZ$5:$BZ908,"&gt;=2")&lt;=1,SUM($BV908:$BZ908)*F$8,CI907)</f>
        <v>34560000</v>
      </c>
      <c r="CJ908" s="4">
        <f t="shared" si="584"/>
        <v>38448000</v>
      </c>
      <c r="CK908" s="4">
        <f t="shared" si="585"/>
        <v>883.75</v>
      </c>
      <c r="CM908" s="4">
        <v>904</v>
      </c>
      <c r="CN908" s="4">
        <f>IF(COUNTIF($BH$5:$BH908,"&gt;=2")&gt;1,CN907,BG908)</f>
        <v>4.8999999999999995</v>
      </c>
      <c r="CO908" s="4">
        <f>IF(COUNTIF($BH$5:$BH908,"&gt;=2")&gt;1,CO907,BH908)</f>
        <v>2.1</v>
      </c>
      <c r="CP908" s="4">
        <f>IF(COUNTIF($BH$5:$BH908,"&gt;=2")&gt;1,CP907,BI908)</f>
        <v>0</v>
      </c>
      <c r="CQ908" s="4">
        <f>IF(COUNTIF($BH$5:$BH908,"&gt;=2")&gt;1,CQ907,BJ908)</f>
        <v>0</v>
      </c>
      <c r="CR908" s="4">
        <f>IF(COUNTIF($BH$5:$BH908,"&gt;=2")&gt;1,CR907,BK908)</f>
        <v>0</v>
      </c>
      <c r="CS908" s="4">
        <f>IF(COUNTIF($BN$5:$BN908,"&gt;=2")&gt;1,CS907,BL908)</f>
        <v>7</v>
      </c>
      <c r="CT908" s="4">
        <f>IF(COUNTIF($BN$5:$BN908,"&gt;=2")&gt;1,CT907,BM908)</f>
        <v>4.8999999999999995</v>
      </c>
      <c r="CU908" s="4">
        <f>IF(COUNTIF($BN$5:$BN908,"&gt;=2")&gt;1,CU907,BN908)</f>
        <v>2.1</v>
      </c>
      <c r="CV908" s="4">
        <f>IF(COUNTIF($BN$5:$BN908,"&gt;=2")&gt;1,CV907,BO908)</f>
        <v>0</v>
      </c>
      <c r="CW908" s="4">
        <f>IF(COUNTIF($BN$5:$BN908,"&gt;=2")&gt;1,CW907,BP908)</f>
        <v>0</v>
      </c>
      <c r="CX908" s="4">
        <f>IF(COUNTIF($BT$5:$BT908,"&gt;=2")&gt;1,CX907,BQ908)</f>
        <v>0</v>
      </c>
      <c r="CY908" s="4">
        <f>IF(COUNTIF($BT$5:$BT908,"&gt;=2")&gt;1,CY907,BR908)</f>
        <v>26</v>
      </c>
      <c r="CZ908" s="4">
        <f>IF(COUNTIF($BT$5:$BT908,"&gt;=2")&gt;1,CZ907,BS908)</f>
        <v>11.999999999999996</v>
      </c>
      <c r="DA908" s="4">
        <f>IF(COUNTIF($BT$5:$BT908,"&gt;=2")&gt;1,DA907,BT908)</f>
        <v>2</v>
      </c>
      <c r="DB908" s="4">
        <f>IF(COUNTIF($BT$5:$BT908,"&gt;=2")&gt;1,DB907,BU908)</f>
        <v>0</v>
      </c>
      <c r="DC908" s="4">
        <f>IF(COUNTIF($BZ$5:$BZ908,"&gt;=2")&gt;1,DC907,BV908)</f>
        <v>0</v>
      </c>
      <c r="DD908" s="4">
        <f>IF(COUNTIF($BZ$5:$BZ908,"&gt;=2")&gt;1,DD907,BW908)</f>
        <v>0</v>
      </c>
      <c r="DE908" s="4">
        <f>IF(COUNTIF($BZ$5:$BZ908,"&gt;=2")&gt;1,DE907,BX908)</f>
        <v>320</v>
      </c>
      <c r="DF908" s="4">
        <f>IF(COUNTIF($BZ$5:$BZ908,"&gt;=2")&gt;1,DF907,BY908)</f>
        <v>77.999999999999986</v>
      </c>
      <c r="DG908" s="4">
        <f>IF(COUNTIF($BZ$5:$BZ908,"&gt;=2")&gt;1,DG907,BZ908)</f>
        <v>2</v>
      </c>
      <c r="DH908" s="4">
        <f t="shared" si="586"/>
        <v>0</v>
      </c>
      <c r="DI908" s="4">
        <f t="shared" si="587"/>
        <v>0</v>
      </c>
      <c r="DJ908" s="4">
        <f t="shared" si="588"/>
        <v>0</v>
      </c>
      <c r="DK908" s="4">
        <f t="shared" si="589"/>
        <v>431.65</v>
      </c>
      <c r="DL908" s="4">
        <f t="shared" si="590"/>
        <v>13.350000000000012</v>
      </c>
      <c r="DM908" s="4">
        <f t="shared" si="591"/>
        <v>7</v>
      </c>
      <c r="DN908" s="4">
        <f t="shared" si="592"/>
        <v>13.999999999999998</v>
      </c>
      <c r="DO908" s="4">
        <f t="shared" si="593"/>
        <v>40</v>
      </c>
      <c r="DP908" s="4">
        <f t="shared" si="594"/>
        <v>400</v>
      </c>
      <c r="DQ908" s="4">
        <f t="shared" si="595"/>
        <v>445</v>
      </c>
      <c r="DS908" s="4">
        <v>904</v>
      </c>
      <c r="DT908" s="4">
        <f>$CK908+INDEX(节奏总纲!D$4:D$163,基础状态预估!$C$2)</f>
        <v>928.00483399593907</v>
      </c>
      <c r="DU908" s="4">
        <f>$CK908+INDEX(节奏总纲!E$4:E$163,基础状态预估!$C$2)</f>
        <v>922.28268396026408</v>
      </c>
      <c r="DV908" s="4">
        <f>$CK908+INDEX(节奏总纲!F$4:F$163,基础状态预估!$C$2)</f>
        <v>915.39220630709644</v>
      </c>
      <c r="DW908" s="4">
        <f>$CK908+INDEX(节奏总纲!G$4:G$163,基础状态预估!$C$2)</f>
        <v>907.03246816526348</v>
      </c>
      <c r="DX908" s="4">
        <f>$CK908+INDEX(节奏总纲!H$4:H$163,基础状态预估!$C$2)</f>
        <v>896.69453894381218</v>
      </c>
      <c r="DY908" s="4">
        <f t="shared" si="596"/>
        <v>11.899999999999999</v>
      </c>
      <c r="DZ908" s="4">
        <f t="shared" si="597"/>
        <v>33</v>
      </c>
      <c r="EA908" s="4">
        <f t="shared" si="598"/>
        <v>334.1</v>
      </c>
      <c r="EB908" s="4">
        <f t="shared" si="599"/>
        <v>511.65</v>
      </c>
      <c r="EC908" s="4">
        <f t="shared" si="600"/>
        <v>15.350000000000012</v>
      </c>
    </row>
    <row r="909" spans="58:133" x14ac:dyDescent="0.15">
      <c r="BF909" s="4">
        <v>905</v>
      </c>
      <c r="BG909" s="4">
        <f t="shared" si="582"/>
        <v>633.5</v>
      </c>
      <c r="BH909" s="4">
        <f t="shared" si="583"/>
        <v>271.5</v>
      </c>
      <c r="BL909" s="4">
        <f t="shared" si="571"/>
        <v>449.5</v>
      </c>
      <c r="BM909" s="4">
        <f t="shared" si="572"/>
        <v>314.64999999999998</v>
      </c>
      <c r="BN909" s="4">
        <f t="shared" si="573"/>
        <v>134.85</v>
      </c>
      <c r="BR909" s="4">
        <f t="shared" si="574"/>
        <v>575.9</v>
      </c>
      <c r="BS909" s="4">
        <f t="shared" si="575"/>
        <v>265.79999999999995</v>
      </c>
      <c r="BT909" s="4">
        <f t="shared" si="576"/>
        <v>44.300000000000004</v>
      </c>
      <c r="BX909" s="4">
        <f t="shared" si="577"/>
        <v>676.80000000000007</v>
      </c>
      <c r="BY909" s="4">
        <f t="shared" si="578"/>
        <v>164.96999999999997</v>
      </c>
      <c r="BZ909" s="4">
        <f t="shared" si="579"/>
        <v>4.2300000000000004</v>
      </c>
      <c r="CD909" s="4">
        <f t="shared" si="580"/>
        <v>432.62</v>
      </c>
      <c r="CE909" s="4">
        <f t="shared" si="581"/>
        <v>13.380000000000011</v>
      </c>
      <c r="CF909" s="4">
        <f>IF(COUNTIF($BH$5:$BH909,"&gt;=2")&lt;=1,SUM($BG909:$BK909)*C$8,CF908)</f>
        <v>151200</v>
      </c>
      <c r="CG909" s="4">
        <f>IF(COUNTIF($BN$5:$BN909,"&gt;=2")&lt;=1,SUM($BL909:$BP909)*D$8,CG908)</f>
        <v>604799.99999999988</v>
      </c>
      <c r="CH909" s="4">
        <f>IF(COUNTIF($BT$5:$BT909,"&gt;=2")&lt;=1,SUM($BQ909:$BU909)*E$8,CH908)</f>
        <v>2592000</v>
      </c>
      <c r="CI909" s="4">
        <f>IF(COUNTIF($BZ$5:$BZ909,"&gt;=2")&lt;=1,SUM($BV909:$BZ909)*F$8,CI908)</f>
        <v>34560000</v>
      </c>
      <c r="CJ909" s="4">
        <f t="shared" si="584"/>
        <v>38534400</v>
      </c>
      <c r="CK909" s="4">
        <f t="shared" si="585"/>
        <v>884.75</v>
      </c>
      <c r="CM909" s="4">
        <v>905</v>
      </c>
      <c r="CN909" s="4">
        <f>IF(COUNTIF($BH$5:$BH909,"&gt;=2")&gt;1,CN908,BG909)</f>
        <v>4.8999999999999995</v>
      </c>
      <c r="CO909" s="4">
        <f>IF(COUNTIF($BH$5:$BH909,"&gt;=2")&gt;1,CO908,BH909)</f>
        <v>2.1</v>
      </c>
      <c r="CP909" s="4">
        <f>IF(COUNTIF($BH$5:$BH909,"&gt;=2")&gt;1,CP908,BI909)</f>
        <v>0</v>
      </c>
      <c r="CQ909" s="4">
        <f>IF(COUNTIF($BH$5:$BH909,"&gt;=2")&gt;1,CQ908,BJ909)</f>
        <v>0</v>
      </c>
      <c r="CR909" s="4">
        <f>IF(COUNTIF($BH$5:$BH909,"&gt;=2")&gt;1,CR908,BK909)</f>
        <v>0</v>
      </c>
      <c r="CS909" s="4">
        <f>IF(COUNTIF($BN$5:$BN909,"&gt;=2")&gt;1,CS908,BL909)</f>
        <v>7</v>
      </c>
      <c r="CT909" s="4">
        <f>IF(COUNTIF($BN$5:$BN909,"&gt;=2")&gt;1,CT908,BM909)</f>
        <v>4.8999999999999995</v>
      </c>
      <c r="CU909" s="4">
        <f>IF(COUNTIF($BN$5:$BN909,"&gt;=2")&gt;1,CU908,BN909)</f>
        <v>2.1</v>
      </c>
      <c r="CV909" s="4">
        <f>IF(COUNTIF($BN$5:$BN909,"&gt;=2")&gt;1,CV908,BO909)</f>
        <v>0</v>
      </c>
      <c r="CW909" s="4">
        <f>IF(COUNTIF($BN$5:$BN909,"&gt;=2")&gt;1,CW908,BP909)</f>
        <v>0</v>
      </c>
      <c r="CX909" s="4">
        <f>IF(COUNTIF($BT$5:$BT909,"&gt;=2")&gt;1,CX908,BQ909)</f>
        <v>0</v>
      </c>
      <c r="CY909" s="4">
        <f>IF(COUNTIF($BT$5:$BT909,"&gt;=2")&gt;1,CY908,BR909)</f>
        <v>26</v>
      </c>
      <c r="CZ909" s="4">
        <f>IF(COUNTIF($BT$5:$BT909,"&gt;=2")&gt;1,CZ908,BS909)</f>
        <v>11.999999999999996</v>
      </c>
      <c r="DA909" s="4">
        <f>IF(COUNTIF($BT$5:$BT909,"&gt;=2")&gt;1,DA908,BT909)</f>
        <v>2</v>
      </c>
      <c r="DB909" s="4">
        <f>IF(COUNTIF($BT$5:$BT909,"&gt;=2")&gt;1,DB908,BU909)</f>
        <v>0</v>
      </c>
      <c r="DC909" s="4">
        <f>IF(COUNTIF($BZ$5:$BZ909,"&gt;=2")&gt;1,DC908,BV909)</f>
        <v>0</v>
      </c>
      <c r="DD909" s="4">
        <f>IF(COUNTIF($BZ$5:$BZ909,"&gt;=2")&gt;1,DD908,BW909)</f>
        <v>0</v>
      </c>
      <c r="DE909" s="4">
        <f>IF(COUNTIF($BZ$5:$BZ909,"&gt;=2")&gt;1,DE908,BX909)</f>
        <v>320</v>
      </c>
      <c r="DF909" s="4">
        <f>IF(COUNTIF($BZ$5:$BZ909,"&gt;=2")&gt;1,DF908,BY909)</f>
        <v>77.999999999999986</v>
      </c>
      <c r="DG909" s="4">
        <f>IF(COUNTIF($BZ$5:$BZ909,"&gt;=2")&gt;1,DG908,BZ909)</f>
        <v>2</v>
      </c>
      <c r="DH909" s="4">
        <f t="shared" si="586"/>
        <v>0</v>
      </c>
      <c r="DI909" s="4">
        <f t="shared" si="587"/>
        <v>0</v>
      </c>
      <c r="DJ909" s="4">
        <f t="shared" si="588"/>
        <v>0</v>
      </c>
      <c r="DK909" s="4">
        <f t="shared" si="589"/>
        <v>432.62</v>
      </c>
      <c r="DL909" s="4">
        <f t="shared" si="590"/>
        <v>13.380000000000011</v>
      </c>
      <c r="DM909" s="4">
        <f t="shared" si="591"/>
        <v>7</v>
      </c>
      <c r="DN909" s="4">
        <f t="shared" si="592"/>
        <v>13.999999999999998</v>
      </c>
      <c r="DO909" s="4">
        <f t="shared" si="593"/>
        <v>40</v>
      </c>
      <c r="DP909" s="4">
        <f t="shared" si="594"/>
        <v>400</v>
      </c>
      <c r="DQ909" s="4">
        <f t="shared" si="595"/>
        <v>446</v>
      </c>
      <c r="DS909" s="4">
        <v>905</v>
      </c>
      <c r="DT909" s="4">
        <f>$CK909+INDEX(节奏总纲!D$4:D$163,基础状态预估!$C$2)</f>
        <v>929.00483399593907</v>
      </c>
      <c r="DU909" s="4">
        <f>$CK909+INDEX(节奏总纲!E$4:E$163,基础状态预估!$C$2)</f>
        <v>923.28268396026408</v>
      </c>
      <c r="DV909" s="4">
        <f>$CK909+INDEX(节奏总纲!F$4:F$163,基础状态预估!$C$2)</f>
        <v>916.39220630709644</v>
      </c>
      <c r="DW909" s="4">
        <f>$CK909+INDEX(节奏总纲!G$4:G$163,基础状态预估!$C$2)</f>
        <v>908.03246816526348</v>
      </c>
      <c r="DX909" s="4">
        <f>$CK909+INDEX(节奏总纲!H$4:H$163,基础状态预估!$C$2)</f>
        <v>897.69453894381218</v>
      </c>
      <c r="DY909" s="4">
        <f t="shared" si="596"/>
        <v>11.899999999999999</v>
      </c>
      <c r="DZ909" s="4">
        <f t="shared" si="597"/>
        <v>33</v>
      </c>
      <c r="EA909" s="4">
        <f t="shared" si="598"/>
        <v>334.1</v>
      </c>
      <c r="EB909" s="4">
        <f t="shared" si="599"/>
        <v>512.62</v>
      </c>
      <c r="EC909" s="4">
        <f t="shared" si="600"/>
        <v>15.380000000000011</v>
      </c>
    </row>
    <row r="910" spans="58:133" x14ac:dyDescent="0.15">
      <c r="BF910" s="4">
        <v>906</v>
      </c>
      <c r="BG910" s="4">
        <f t="shared" si="582"/>
        <v>634.19999999999993</v>
      </c>
      <c r="BH910" s="4">
        <f t="shared" si="583"/>
        <v>271.8</v>
      </c>
      <c r="BL910" s="4">
        <f t="shared" si="571"/>
        <v>450</v>
      </c>
      <c r="BM910" s="4">
        <f t="shared" si="572"/>
        <v>315</v>
      </c>
      <c r="BN910" s="4">
        <f t="shared" si="573"/>
        <v>135</v>
      </c>
      <c r="BR910" s="4">
        <f t="shared" si="574"/>
        <v>576.55000000000007</v>
      </c>
      <c r="BS910" s="4">
        <f t="shared" si="575"/>
        <v>266.09999999999997</v>
      </c>
      <c r="BT910" s="4">
        <f t="shared" si="576"/>
        <v>44.35</v>
      </c>
      <c r="BX910" s="4">
        <f t="shared" si="577"/>
        <v>677.6</v>
      </c>
      <c r="BY910" s="4">
        <f t="shared" si="578"/>
        <v>165.16499999999996</v>
      </c>
      <c r="BZ910" s="4">
        <f t="shared" si="579"/>
        <v>4.2350000000000003</v>
      </c>
      <c r="CD910" s="4">
        <f t="shared" si="580"/>
        <v>433.59</v>
      </c>
      <c r="CE910" s="4">
        <f t="shared" si="581"/>
        <v>13.410000000000013</v>
      </c>
      <c r="CF910" s="4">
        <f>IF(COUNTIF($BH$5:$BH910,"&gt;=2")&lt;=1,SUM($BG910:$BK910)*C$8,CF909)</f>
        <v>151200</v>
      </c>
      <c r="CG910" s="4">
        <f>IF(COUNTIF($BN$5:$BN910,"&gt;=2")&lt;=1,SUM($BL910:$BP910)*D$8,CG909)</f>
        <v>604799.99999999988</v>
      </c>
      <c r="CH910" s="4">
        <f>IF(COUNTIF($BT$5:$BT910,"&gt;=2")&lt;=1,SUM($BQ910:$BU910)*E$8,CH909)</f>
        <v>2592000</v>
      </c>
      <c r="CI910" s="4">
        <f>IF(COUNTIF($BZ$5:$BZ910,"&gt;=2")&lt;=1,SUM($BV910:$BZ910)*F$8,CI909)</f>
        <v>34560000</v>
      </c>
      <c r="CJ910" s="4">
        <f t="shared" si="584"/>
        <v>38620800</v>
      </c>
      <c r="CK910" s="4">
        <f t="shared" si="585"/>
        <v>885.75</v>
      </c>
      <c r="CM910" s="4">
        <v>906</v>
      </c>
      <c r="CN910" s="4">
        <f>IF(COUNTIF($BH$5:$BH910,"&gt;=2")&gt;1,CN909,BG910)</f>
        <v>4.8999999999999995</v>
      </c>
      <c r="CO910" s="4">
        <f>IF(COUNTIF($BH$5:$BH910,"&gt;=2")&gt;1,CO909,BH910)</f>
        <v>2.1</v>
      </c>
      <c r="CP910" s="4">
        <f>IF(COUNTIF($BH$5:$BH910,"&gt;=2")&gt;1,CP909,BI910)</f>
        <v>0</v>
      </c>
      <c r="CQ910" s="4">
        <f>IF(COUNTIF($BH$5:$BH910,"&gt;=2")&gt;1,CQ909,BJ910)</f>
        <v>0</v>
      </c>
      <c r="CR910" s="4">
        <f>IF(COUNTIF($BH$5:$BH910,"&gt;=2")&gt;1,CR909,BK910)</f>
        <v>0</v>
      </c>
      <c r="CS910" s="4">
        <f>IF(COUNTIF($BN$5:$BN910,"&gt;=2")&gt;1,CS909,BL910)</f>
        <v>7</v>
      </c>
      <c r="CT910" s="4">
        <f>IF(COUNTIF($BN$5:$BN910,"&gt;=2")&gt;1,CT909,BM910)</f>
        <v>4.8999999999999995</v>
      </c>
      <c r="CU910" s="4">
        <f>IF(COUNTIF($BN$5:$BN910,"&gt;=2")&gt;1,CU909,BN910)</f>
        <v>2.1</v>
      </c>
      <c r="CV910" s="4">
        <f>IF(COUNTIF($BN$5:$BN910,"&gt;=2")&gt;1,CV909,BO910)</f>
        <v>0</v>
      </c>
      <c r="CW910" s="4">
        <f>IF(COUNTIF($BN$5:$BN910,"&gt;=2")&gt;1,CW909,BP910)</f>
        <v>0</v>
      </c>
      <c r="CX910" s="4">
        <f>IF(COUNTIF($BT$5:$BT910,"&gt;=2")&gt;1,CX909,BQ910)</f>
        <v>0</v>
      </c>
      <c r="CY910" s="4">
        <f>IF(COUNTIF($BT$5:$BT910,"&gt;=2")&gt;1,CY909,BR910)</f>
        <v>26</v>
      </c>
      <c r="CZ910" s="4">
        <f>IF(COUNTIF($BT$5:$BT910,"&gt;=2")&gt;1,CZ909,BS910)</f>
        <v>11.999999999999996</v>
      </c>
      <c r="DA910" s="4">
        <f>IF(COUNTIF($BT$5:$BT910,"&gt;=2")&gt;1,DA909,BT910)</f>
        <v>2</v>
      </c>
      <c r="DB910" s="4">
        <f>IF(COUNTIF($BT$5:$BT910,"&gt;=2")&gt;1,DB909,BU910)</f>
        <v>0</v>
      </c>
      <c r="DC910" s="4">
        <f>IF(COUNTIF($BZ$5:$BZ910,"&gt;=2")&gt;1,DC909,BV910)</f>
        <v>0</v>
      </c>
      <c r="DD910" s="4">
        <f>IF(COUNTIF($BZ$5:$BZ910,"&gt;=2")&gt;1,DD909,BW910)</f>
        <v>0</v>
      </c>
      <c r="DE910" s="4">
        <f>IF(COUNTIF($BZ$5:$BZ910,"&gt;=2")&gt;1,DE909,BX910)</f>
        <v>320</v>
      </c>
      <c r="DF910" s="4">
        <f>IF(COUNTIF($BZ$5:$BZ910,"&gt;=2")&gt;1,DF909,BY910)</f>
        <v>77.999999999999986</v>
      </c>
      <c r="DG910" s="4">
        <f>IF(COUNTIF($BZ$5:$BZ910,"&gt;=2")&gt;1,DG909,BZ910)</f>
        <v>2</v>
      </c>
      <c r="DH910" s="4">
        <f t="shared" si="586"/>
        <v>0</v>
      </c>
      <c r="DI910" s="4">
        <f t="shared" si="587"/>
        <v>0</v>
      </c>
      <c r="DJ910" s="4">
        <f t="shared" si="588"/>
        <v>0</v>
      </c>
      <c r="DK910" s="4">
        <f t="shared" si="589"/>
        <v>433.59</v>
      </c>
      <c r="DL910" s="4">
        <f t="shared" si="590"/>
        <v>13.410000000000013</v>
      </c>
      <c r="DM910" s="4">
        <f t="shared" si="591"/>
        <v>7</v>
      </c>
      <c r="DN910" s="4">
        <f t="shared" si="592"/>
        <v>13.999999999999998</v>
      </c>
      <c r="DO910" s="4">
        <f t="shared" si="593"/>
        <v>40</v>
      </c>
      <c r="DP910" s="4">
        <f t="shared" si="594"/>
        <v>400</v>
      </c>
      <c r="DQ910" s="4">
        <f t="shared" si="595"/>
        <v>447</v>
      </c>
      <c r="DS910" s="4">
        <v>906</v>
      </c>
      <c r="DT910" s="4">
        <f>$CK910+INDEX(节奏总纲!D$4:D$163,基础状态预估!$C$2)</f>
        <v>930.00483399593907</v>
      </c>
      <c r="DU910" s="4">
        <f>$CK910+INDEX(节奏总纲!E$4:E$163,基础状态预估!$C$2)</f>
        <v>924.28268396026408</v>
      </c>
      <c r="DV910" s="4">
        <f>$CK910+INDEX(节奏总纲!F$4:F$163,基础状态预估!$C$2)</f>
        <v>917.39220630709644</v>
      </c>
      <c r="DW910" s="4">
        <f>$CK910+INDEX(节奏总纲!G$4:G$163,基础状态预估!$C$2)</f>
        <v>909.03246816526348</v>
      </c>
      <c r="DX910" s="4">
        <f>$CK910+INDEX(节奏总纲!H$4:H$163,基础状态预估!$C$2)</f>
        <v>898.69453894381218</v>
      </c>
      <c r="DY910" s="4">
        <f t="shared" si="596"/>
        <v>11.899999999999999</v>
      </c>
      <c r="DZ910" s="4">
        <f t="shared" si="597"/>
        <v>33</v>
      </c>
      <c r="EA910" s="4">
        <f t="shared" si="598"/>
        <v>334.1</v>
      </c>
      <c r="EB910" s="4">
        <f t="shared" si="599"/>
        <v>513.58999999999992</v>
      </c>
      <c r="EC910" s="4">
        <f t="shared" si="600"/>
        <v>15.410000000000013</v>
      </c>
    </row>
    <row r="911" spans="58:133" x14ac:dyDescent="0.15">
      <c r="BF911" s="4">
        <v>907</v>
      </c>
      <c r="BG911" s="4">
        <f t="shared" si="582"/>
        <v>634.9</v>
      </c>
      <c r="BH911" s="4">
        <f t="shared" si="583"/>
        <v>272.09999999999997</v>
      </c>
      <c r="BL911" s="4">
        <f t="shared" si="571"/>
        <v>450.5</v>
      </c>
      <c r="BM911" s="4">
        <f t="shared" si="572"/>
        <v>315.34999999999997</v>
      </c>
      <c r="BN911" s="4">
        <f t="shared" si="573"/>
        <v>135.15</v>
      </c>
      <c r="BR911" s="4">
        <f t="shared" si="574"/>
        <v>577.20000000000005</v>
      </c>
      <c r="BS911" s="4">
        <f t="shared" si="575"/>
        <v>266.39999999999992</v>
      </c>
      <c r="BT911" s="4">
        <f t="shared" si="576"/>
        <v>44.400000000000006</v>
      </c>
      <c r="BX911" s="4">
        <f t="shared" si="577"/>
        <v>678.40000000000009</v>
      </c>
      <c r="BY911" s="4">
        <f t="shared" si="578"/>
        <v>165.35999999999996</v>
      </c>
      <c r="BZ911" s="4">
        <f t="shared" si="579"/>
        <v>4.24</v>
      </c>
      <c r="CD911" s="4">
        <f t="shared" si="580"/>
        <v>434.56</v>
      </c>
      <c r="CE911" s="4">
        <f t="shared" si="581"/>
        <v>13.440000000000012</v>
      </c>
      <c r="CF911" s="4">
        <f>IF(COUNTIF($BH$5:$BH911,"&gt;=2")&lt;=1,SUM($BG911:$BK911)*C$8,CF910)</f>
        <v>151200</v>
      </c>
      <c r="CG911" s="4">
        <f>IF(COUNTIF($BN$5:$BN911,"&gt;=2")&lt;=1,SUM($BL911:$BP911)*D$8,CG910)</f>
        <v>604799.99999999988</v>
      </c>
      <c r="CH911" s="4">
        <f>IF(COUNTIF($BT$5:$BT911,"&gt;=2")&lt;=1,SUM($BQ911:$BU911)*E$8,CH910)</f>
        <v>2592000</v>
      </c>
      <c r="CI911" s="4">
        <f>IF(COUNTIF($BZ$5:$BZ911,"&gt;=2")&lt;=1,SUM($BV911:$BZ911)*F$8,CI910)</f>
        <v>34560000</v>
      </c>
      <c r="CJ911" s="4">
        <f t="shared" si="584"/>
        <v>38707200</v>
      </c>
      <c r="CK911" s="4">
        <f t="shared" si="585"/>
        <v>886.75</v>
      </c>
      <c r="CM911" s="4">
        <v>907</v>
      </c>
      <c r="CN911" s="4">
        <f>IF(COUNTIF($BH$5:$BH911,"&gt;=2")&gt;1,CN910,BG911)</f>
        <v>4.8999999999999995</v>
      </c>
      <c r="CO911" s="4">
        <f>IF(COUNTIF($BH$5:$BH911,"&gt;=2")&gt;1,CO910,BH911)</f>
        <v>2.1</v>
      </c>
      <c r="CP911" s="4">
        <f>IF(COUNTIF($BH$5:$BH911,"&gt;=2")&gt;1,CP910,BI911)</f>
        <v>0</v>
      </c>
      <c r="CQ911" s="4">
        <f>IF(COUNTIF($BH$5:$BH911,"&gt;=2")&gt;1,CQ910,BJ911)</f>
        <v>0</v>
      </c>
      <c r="CR911" s="4">
        <f>IF(COUNTIF($BH$5:$BH911,"&gt;=2")&gt;1,CR910,BK911)</f>
        <v>0</v>
      </c>
      <c r="CS911" s="4">
        <f>IF(COUNTIF($BN$5:$BN911,"&gt;=2")&gt;1,CS910,BL911)</f>
        <v>7</v>
      </c>
      <c r="CT911" s="4">
        <f>IF(COUNTIF($BN$5:$BN911,"&gt;=2")&gt;1,CT910,BM911)</f>
        <v>4.8999999999999995</v>
      </c>
      <c r="CU911" s="4">
        <f>IF(COUNTIF($BN$5:$BN911,"&gt;=2")&gt;1,CU910,BN911)</f>
        <v>2.1</v>
      </c>
      <c r="CV911" s="4">
        <f>IF(COUNTIF($BN$5:$BN911,"&gt;=2")&gt;1,CV910,BO911)</f>
        <v>0</v>
      </c>
      <c r="CW911" s="4">
        <f>IF(COUNTIF($BN$5:$BN911,"&gt;=2")&gt;1,CW910,BP911)</f>
        <v>0</v>
      </c>
      <c r="CX911" s="4">
        <f>IF(COUNTIF($BT$5:$BT911,"&gt;=2")&gt;1,CX910,BQ911)</f>
        <v>0</v>
      </c>
      <c r="CY911" s="4">
        <f>IF(COUNTIF($BT$5:$BT911,"&gt;=2")&gt;1,CY910,BR911)</f>
        <v>26</v>
      </c>
      <c r="CZ911" s="4">
        <f>IF(COUNTIF($BT$5:$BT911,"&gt;=2")&gt;1,CZ910,BS911)</f>
        <v>11.999999999999996</v>
      </c>
      <c r="DA911" s="4">
        <f>IF(COUNTIF($BT$5:$BT911,"&gt;=2")&gt;1,DA910,BT911)</f>
        <v>2</v>
      </c>
      <c r="DB911" s="4">
        <f>IF(COUNTIF($BT$5:$BT911,"&gt;=2")&gt;1,DB910,BU911)</f>
        <v>0</v>
      </c>
      <c r="DC911" s="4">
        <f>IF(COUNTIF($BZ$5:$BZ911,"&gt;=2")&gt;1,DC910,BV911)</f>
        <v>0</v>
      </c>
      <c r="DD911" s="4">
        <f>IF(COUNTIF($BZ$5:$BZ911,"&gt;=2")&gt;1,DD910,BW911)</f>
        <v>0</v>
      </c>
      <c r="DE911" s="4">
        <f>IF(COUNTIF($BZ$5:$BZ911,"&gt;=2")&gt;1,DE910,BX911)</f>
        <v>320</v>
      </c>
      <c r="DF911" s="4">
        <f>IF(COUNTIF($BZ$5:$BZ911,"&gt;=2")&gt;1,DF910,BY911)</f>
        <v>77.999999999999986</v>
      </c>
      <c r="DG911" s="4">
        <f>IF(COUNTIF($BZ$5:$BZ911,"&gt;=2")&gt;1,DG910,BZ911)</f>
        <v>2</v>
      </c>
      <c r="DH911" s="4">
        <f t="shared" si="586"/>
        <v>0</v>
      </c>
      <c r="DI911" s="4">
        <f t="shared" si="587"/>
        <v>0</v>
      </c>
      <c r="DJ911" s="4">
        <f t="shared" si="588"/>
        <v>0</v>
      </c>
      <c r="DK911" s="4">
        <f t="shared" si="589"/>
        <v>434.56</v>
      </c>
      <c r="DL911" s="4">
        <f t="shared" si="590"/>
        <v>13.440000000000012</v>
      </c>
      <c r="DM911" s="4">
        <f t="shared" si="591"/>
        <v>7</v>
      </c>
      <c r="DN911" s="4">
        <f t="shared" si="592"/>
        <v>13.999999999999998</v>
      </c>
      <c r="DO911" s="4">
        <f t="shared" si="593"/>
        <v>40</v>
      </c>
      <c r="DP911" s="4">
        <f t="shared" si="594"/>
        <v>400</v>
      </c>
      <c r="DQ911" s="4">
        <f t="shared" si="595"/>
        <v>448</v>
      </c>
      <c r="DS911" s="4">
        <v>907</v>
      </c>
      <c r="DT911" s="4">
        <f>$CK911+INDEX(节奏总纲!D$4:D$163,基础状态预估!$C$2)</f>
        <v>931.00483399593907</v>
      </c>
      <c r="DU911" s="4">
        <f>$CK911+INDEX(节奏总纲!E$4:E$163,基础状态预估!$C$2)</f>
        <v>925.28268396026408</v>
      </c>
      <c r="DV911" s="4">
        <f>$CK911+INDEX(节奏总纲!F$4:F$163,基础状态预估!$C$2)</f>
        <v>918.39220630709644</v>
      </c>
      <c r="DW911" s="4">
        <f>$CK911+INDEX(节奏总纲!G$4:G$163,基础状态预估!$C$2)</f>
        <v>910.03246816526348</v>
      </c>
      <c r="DX911" s="4">
        <f>$CK911+INDEX(节奏总纲!H$4:H$163,基础状态预估!$C$2)</f>
        <v>899.69453894381218</v>
      </c>
      <c r="DY911" s="4">
        <f t="shared" si="596"/>
        <v>11.899999999999999</v>
      </c>
      <c r="DZ911" s="4">
        <f t="shared" si="597"/>
        <v>33</v>
      </c>
      <c r="EA911" s="4">
        <f t="shared" si="598"/>
        <v>334.1</v>
      </c>
      <c r="EB911" s="4">
        <f t="shared" si="599"/>
        <v>514.55999999999995</v>
      </c>
      <c r="EC911" s="4">
        <f t="shared" si="600"/>
        <v>15.440000000000012</v>
      </c>
    </row>
    <row r="912" spans="58:133" x14ac:dyDescent="0.15">
      <c r="BF912" s="4">
        <v>908</v>
      </c>
      <c r="BG912" s="4">
        <f t="shared" si="582"/>
        <v>635.59999999999991</v>
      </c>
      <c r="BH912" s="4">
        <f t="shared" si="583"/>
        <v>272.39999999999998</v>
      </c>
      <c r="BL912" s="4">
        <f t="shared" si="571"/>
        <v>451</v>
      </c>
      <c r="BM912" s="4">
        <f t="shared" si="572"/>
        <v>315.7</v>
      </c>
      <c r="BN912" s="4">
        <f t="shared" si="573"/>
        <v>135.29999999999998</v>
      </c>
      <c r="BR912" s="4">
        <f t="shared" si="574"/>
        <v>577.85</v>
      </c>
      <c r="BS912" s="4">
        <f t="shared" si="575"/>
        <v>266.69999999999993</v>
      </c>
      <c r="BT912" s="4">
        <f t="shared" si="576"/>
        <v>44.45</v>
      </c>
      <c r="BX912" s="4">
        <f t="shared" si="577"/>
        <v>679.2</v>
      </c>
      <c r="BY912" s="4">
        <f t="shared" si="578"/>
        <v>165.55499999999995</v>
      </c>
      <c r="BZ912" s="4">
        <f t="shared" si="579"/>
        <v>4.2450000000000001</v>
      </c>
      <c r="CD912" s="4">
        <f t="shared" si="580"/>
        <v>435.53</v>
      </c>
      <c r="CE912" s="4">
        <f t="shared" si="581"/>
        <v>13.470000000000011</v>
      </c>
      <c r="CF912" s="4">
        <f>IF(COUNTIF($BH$5:$BH912,"&gt;=2")&lt;=1,SUM($BG912:$BK912)*C$8,CF911)</f>
        <v>151200</v>
      </c>
      <c r="CG912" s="4">
        <f>IF(COUNTIF($BN$5:$BN912,"&gt;=2")&lt;=1,SUM($BL912:$BP912)*D$8,CG911)</f>
        <v>604799.99999999988</v>
      </c>
      <c r="CH912" s="4">
        <f>IF(COUNTIF($BT$5:$BT912,"&gt;=2")&lt;=1,SUM($BQ912:$BU912)*E$8,CH911)</f>
        <v>2592000</v>
      </c>
      <c r="CI912" s="4">
        <f>IF(COUNTIF($BZ$5:$BZ912,"&gt;=2")&lt;=1,SUM($BV912:$BZ912)*F$8,CI911)</f>
        <v>34560000</v>
      </c>
      <c r="CJ912" s="4">
        <f t="shared" si="584"/>
        <v>38793600</v>
      </c>
      <c r="CK912" s="4">
        <f t="shared" si="585"/>
        <v>887.75</v>
      </c>
      <c r="CM912" s="4">
        <v>908</v>
      </c>
      <c r="CN912" s="4">
        <f>IF(COUNTIF($BH$5:$BH912,"&gt;=2")&gt;1,CN911,BG912)</f>
        <v>4.8999999999999995</v>
      </c>
      <c r="CO912" s="4">
        <f>IF(COUNTIF($BH$5:$BH912,"&gt;=2")&gt;1,CO911,BH912)</f>
        <v>2.1</v>
      </c>
      <c r="CP912" s="4">
        <f>IF(COUNTIF($BH$5:$BH912,"&gt;=2")&gt;1,CP911,BI912)</f>
        <v>0</v>
      </c>
      <c r="CQ912" s="4">
        <f>IF(COUNTIF($BH$5:$BH912,"&gt;=2")&gt;1,CQ911,BJ912)</f>
        <v>0</v>
      </c>
      <c r="CR912" s="4">
        <f>IF(COUNTIF($BH$5:$BH912,"&gt;=2")&gt;1,CR911,BK912)</f>
        <v>0</v>
      </c>
      <c r="CS912" s="4">
        <f>IF(COUNTIF($BN$5:$BN912,"&gt;=2")&gt;1,CS911,BL912)</f>
        <v>7</v>
      </c>
      <c r="CT912" s="4">
        <f>IF(COUNTIF($BN$5:$BN912,"&gt;=2")&gt;1,CT911,BM912)</f>
        <v>4.8999999999999995</v>
      </c>
      <c r="CU912" s="4">
        <f>IF(COUNTIF($BN$5:$BN912,"&gt;=2")&gt;1,CU911,BN912)</f>
        <v>2.1</v>
      </c>
      <c r="CV912" s="4">
        <f>IF(COUNTIF($BN$5:$BN912,"&gt;=2")&gt;1,CV911,BO912)</f>
        <v>0</v>
      </c>
      <c r="CW912" s="4">
        <f>IF(COUNTIF($BN$5:$BN912,"&gt;=2")&gt;1,CW911,BP912)</f>
        <v>0</v>
      </c>
      <c r="CX912" s="4">
        <f>IF(COUNTIF($BT$5:$BT912,"&gt;=2")&gt;1,CX911,BQ912)</f>
        <v>0</v>
      </c>
      <c r="CY912" s="4">
        <f>IF(COUNTIF($BT$5:$BT912,"&gt;=2")&gt;1,CY911,BR912)</f>
        <v>26</v>
      </c>
      <c r="CZ912" s="4">
        <f>IF(COUNTIF($BT$5:$BT912,"&gt;=2")&gt;1,CZ911,BS912)</f>
        <v>11.999999999999996</v>
      </c>
      <c r="DA912" s="4">
        <f>IF(COUNTIF($BT$5:$BT912,"&gt;=2")&gt;1,DA911,BT912)</f>
        <v>2</v>
      </c>
      <c r="DB912" s="4">
        <f>IF(COUNTIF($BT$5:$BT912,"&gt;=2")&gt;1,DB911,BU912)</f>
        <v>0</v>
      </c>
      <c r="DC912" s="4">
        <f>IF(COUNTIF($BZ$5:$BZ912,"&gt;=2")&gt;1,DC911,BV912)</f>
        <v>0</v>
      </c>
      <c r="DD912" s="4">
        <f>IF(COUNTIF($BZ$5:$BZ912,"&gt;=2")&gt;1,DD911,BW912)</f>
        <v>0</v>
      </c>
      <c r="DE912" s="4">
        <f>IF(COUNTIF($BZ$5:$BZ912,"&gt;=2")&gt;1,DE911,BX912)</f>
        <v>320</v>
      </c>
      <c r="DF912" s="4">
        <f>IF(COUNTIF($BZ$5:$BZ912,"&gt;=2")&gt;1,DF911,BY912)</f>
        <v>77.999999999999986</v>
      </c>
      <c r="DG912" s="4">
        <f>IF(COUNTIF($BZ$5:$BZ912,"&gt;=2")&gt;1,DG911,BZ912)</f>
        <v>2</v>
      </c>
      <c r="DH912" s="4">
        <f t="shared" si="586"/>
        <v>0</v>
      </c>
      <c r="DI912" s="4">
        <f t="shared" si="587"/>
        <v>0</v>
      </c>
      <c r="DJ912" s="4">
        <f t="shared" si="588"/>
        <v>0</v>
      </c>
      <c r="DK912" s="4">
        <f t="shared" si="589"/>
        <v>435.53</v>
      </c>
      <c r="DL912" s="4">
        <f t="shared" si="590"/>
        <v>13.470000000000011</v>
      </c>
      <c r="DM912" s="4">
        <f t="shared" si="591"/>
        <v>7</v>
      </c>
      <c r="DN912" s="4">
        <f t="shared" si="592"/>
        <v>13.999999999999998</v>
      </c>
      <c r="DO912" s="4">
        <f t="shared" si="593"/>
        <v>40</v>
      </c>
      <c r="DP912" s="4">
        <f t="shared" si="594"/>
        <v>400</v>
      </c>
      <c r="DQ912" s="4">
        <f t="shared" si="595"/>
        <v>449</v>
      </c>
      <c r="DS912" s="4">
        <v>908</v>
      </c>
      <c r="DT912" s="4">
        <f>$CK912+INDEX(节奏总纲!D$4:D$163,基础状态预估!$C$2)</f>
        <v>932.00483399593907</v>
      </c>
      <c r="DU912" s="4">
        <f>$CK912+INDEX(节奏总纲!E$4:E$163,基础状态预估!$C$2)</f>
        <v>926.28268396026408</v>
      </c>
      <c r="DV912" s="4">
        <f>$CK912+INDEX(节奏总纲!F$4:F$163,基础状态预估!$C$2)</f>
        <v>919.39220630709644</v>
      </c>
      <c r="DW912" s="4">
        <f>$CK912+INDEX(节奏总纲!G$4:G$163,基础状态预估!$C$2)</f>
        <v>911.03246816526348</v>
      </c>
      <c r="DX912" s="4">
        <f>$CK912+INDEX(节奏总纲!H$4:H$163,基础状态预估!$C$2)</f>
        <v>900.69453894381218</v>
      </c>
      <c r="DY912" s="4">
        <f t="shared" si="596"/>
        <v>11.899999999999999</v>
      </c>
      <c r="DZ912" s="4">
        <f t="shared" si="597"/>
        <v>33</v>
      </c>
      <c r="EA912" s="4">
        <f t="shared" si="598"/>
        <v>334.1</v>
      </c>
      <c r="EB912" s="4">
        <f t="shared" si="599"/>
        <v>515.53</v>
      </c>
      <c r="EC912" s="4">
        <f t="shared" si="600"/>
        <v>15.470000000000011</v>
      </c>
    </row>
    <row r="913" spans="58:133" x14ac:dyDescent="0.15">
      <c r="BF913" s="4">
        <v>909</v>
      </c>
      <c r="BG913" s="4">
        <f t="shared" si="582"/>
        <v>636.29999999999995</v>
      </c>
      <c r="BH913" s="4">
        <f t="shared" si="583"/>
        <v>272.7</v>
      </c>
      <c r="BL913" s="4">
        <f t="shared" si="571"/>
        <v>451.5</v>
      </c>
      <c r="BM913" s="4">
        <f t="shared" si="572"/>
        <v>316.04999999999995</v>
      </c>
      <c r="BN913" s="4">
        <f t="shared" si="573"/>
        <v>135.44999999999999</v>
      </c>
      <c r="BR913" s="4">
        <f t="shared" si="574"/>
        <v>578.5</v>
      </c>
      <c r="BS913" s="4">
        <f t="shared" si="575"/>
        <v>266.99999999999994</v>
      </c>
      <c r="BT913" s="4">
        <f t="shared" si="576"/>
        <v>44.5</v>
      </c>
      <c r="BX913" s="4">
        <f t="shared" si="577"/>
        <v>680</v>
      </c>
      <c r="BY913" s="4">
        <f t="shared" si="578"/>
        <v>165.74999999999997</v>
      </c>
      <c r="BZ913" s="4">
        <f t="shared" si="579"/>
        <v>4.25</v>
      </c>
      <c r="CD913" s="4">
        <f t="shared" si="580"/>
        <v>436.5</v>
      </c>
      <c r="CE913" s="4">
        <f t="shared" si="581"/>
        <v>13.500000000000012</v>
      </c>
      <c r="CF913" s="4">
        <f>IF(COUNTIF($BH$5:$BH913,"&gt;=2")&lt;=1,SUM($BG913:$BK913)*C$8,CF912)</f>
        <v>151200</v>
      </c>
      <c r="CG913" s="4">
        <f>IF(COUNTIF($BN$5:$BN913,"&gt;=2")&lt;=1,SUM($BL913:$BP913)*D$8,CG912)</f>
        <v>604799.99999999988</v>
      </c>
      <c r="CH913" s="4">
        <f>IF(COUNTIF($BT$5:$BT913,"&gt;=2")&lt;=1,SUM($BQ913:$BU913)*E$8,CH912)</f>
        <v>2592000</v>
      </c>
      <c r="CI913" s="4">
        <f>IF(COUNTIF($BZ$5:$BZ913,"&gt;=2")&lt;=1,SUM($BV913:$BZ913)*F$8,CI912)</f>
        <v>34560000</v>
      </c>
      <c r="CJ913" s="4">
        <f t="shared" si="584"/>
        <v>38880000</v>
      </c>
      <c r="CK913" s="4">
        <f t="shared" si="585"/>
        <v>888.75</v>
      </c>
      <c r="CM913" s="4">
        <v>909</v>
      </c>
      <c r="CN913" s="4">
        <f>IF(COUNTIF($BH$5:$BH913,"&gt;=2")&gt;1,CN912,BG913)</f>
        <v>4.8999999999999995</v>
      </c>
      <c r="CO913" s="4">
        <f>IF(COUNTIF($BH$5:$BH913,"&gt;=2")&gt;1,CO912,BH913)</f>
        <v>2.1</v>
      </c>
      <c r="CP913" s="4">
        <f>IF(COUNTIF($BH$5:$BH913,"&gt;=2")&gt;1,CP912,BI913)</f>
        <v>0</v>
      </c>
      <c r="CQ913" s="4">
        <f>IF(COUNTIF($BH$5:$BH913,"&gt;=2")&gt;1,CQ912,BJ913)</f>
        <v>0</v>
      </c>
      <c r="CR913" s="4">
        <f>IF(COUNTIF($BH$5:$BH913,"&gt;=2")&gt;1,CR912,BK913)</f>
        <v>0</v>
      </c>
      <c r="CS913" s="4">
        <f>IF(COUNTIF($BN$5:$BN913,"&gt;=2")&gt;1,CS912,BL913)</f>
        <v>7</v>
      </c>
      <c r="CT913" s="4">
        <f>IF(COUNTIF($BN$5:$BN913,"&gt;=2")&gt;1,CT912,BM913)</f>
        <v>4.8999999999999995</v>
      </c>
      <c r="CU913" s="4">
        <f>IF(COUNTIF($BN$5:$BN913,"&gt;=2")&gt;1,CU912,BN913)</f>
        <v>2.1</v>
      </c>
      <c r="CV913" s="4">
        <f>IF(COUNTIF($BN$5:$BN913,"&gt;=2")&gt;1,CV912,BO913)</f>
        <v>0</v>
      </c>
      <c r="CW913" s="4">
        <f>IF(COUNTIF($BN$5:$BN913,"&gt;=2")&gt;1,CW912,BP913)</f>
        <v>0</v>
      </c>
      <c r="CX913" s="4">
        <f>IF(COUNTIF($BT$5:$BT913,"&gt;=2")&gt;1,CX912,BQ913)</f>
        <v>0</v>
      </c>
      <c r="CY913" s="4">
        <f>IF(COUNTIF($BT$5:$BT913,"&gt;=2")&gt;1,CY912,BR913)</f>
        <v>26</v>
      </c>
      <c r="CZ913" s="4">
        <f>IF(COUNTIF($BT$5:$BT913,"&gt;=2")&gt;1,CZ912,BS913)</f>
        <v>11.999999999999996</v>
      </c>
      <c r="DA913" s="4">
        <f>IF(COUNTIF($BT$5:$BT913,"&gt;=2")&gt;1,DA912,BT913)</f>
        <v>2</v>
      </c>
      <c r="DB913" s="4">
        <f>IF(COUNTIF($BT$5:$BT913,"&gt;=2")&gt;1,DB912,BU913)</f>
        <v>0</v>
      </c>
      <c r="DC913" s="4">
        <f>IF(COUNTIF($BZ$5:$BZ913,"&gt;=2")&gt;1,DC912,BV913)</f>
        <v>0</v>
      </c>
      <c r="DD913" s="4">
        <f>IF(COUNTIF($BZ$5:$BZ913,"&gt;=2")&gt;1,DD912,BW913)</f>
        <v>0</v>
      </c>
      <c r="DE913" s="4">
        <f>IF(COUNTIF($BZ$5:$BZ913,"&gt;=2")&gt;1,DE912,BX913)</f>
        <v>320</v>
      </c>
      <c r="DF913" s="4">
        <f>IF(COUNTIF($BZ$5:$BZ913,"&gt;=2")&gt;1,DF912,BY913)</f>
        <v>77.999999999999986</v>
      </c>
      <c r="DG913" s="4">
        <f>IF(COUNTIF($BZ$5:$BZ913,"&gt;=2")&gt;1,DG912,BZ913)</f>
        <v>2</v>
      </c>
      <c r="DH913" s="4">
        <f t="shared" si="586"/>
        <v>0</v>
      </c>
      <c r="DI913" s="4">
        <f t="shared" si="587"/>
        <v>0</v>
      </c>
      <c r="DJ913" s="4">
        <f t="shared" si="588"/>
        <v>0</v>
      </c>
      <c r="DK913" s="4">
        <f t="shared" si="589"/>
        <v>436.5</v>
      </c>
      <c r="DL913" s="4">
        <f t="shared" si="590"/>
        <v>13.500000000000012</v>
      </c>
      <c r="DM913" s="4">
        <f t="shared" si="591"/>
        <v>7</v>
      </c>
      <c r="DN913" s="4">
        <f t="shared" si="592"/>
        <v>13.999999999999998</v>
      </c>
      <c r="DO913" s="4">
        <f t="shared" si="593"/>
        <v>40</v>
      </c>
      <c r="DP913" s="4">
        <f t="shared" si="594"/>
        <v>400</v>
      </c>
      <c r="DQ913" s="4">
        <f t="shared" si="595"/>
        <v>450</v>
      </c>
      <c r="DS913" s="4">
        <v>909</v>
      </c>
      <c r="DT913" s="4">
        <f>$CK913+INDEX(节奏总纲!D$4:D$163,基础状态预估!$C$2)</f>
        <v>933.00483399593907</v>
      </c>
      <c r="DU913" s="4">
        <f>$CK913+INDEX(节奏总纲!E$4:E$163,基础状态预估!$C$2)</f>
        <v>927.28268396026408</v>
      </c>
      <c r="DV913" s="4">
        <f>$CK913+INDEX(节奏总纲!F$4:F$163,基础状态预估!$C$2)</f>
        <v>920.39220630709644</v>
      </c>
      <c r="DW913" s="4">
        <f>$CK913+INDEX(节奏总纲!G$4:G$163,基础状态预估!$C$2)</f>
        <v>912.03246816526348</v>
      </c>
      <c r="DX913" s="4">
        <f>$CK913+INDEX(节奏总纲!H$4:H$163,基础状态预估!$C$2)</f>
        <v>901.69453894381218</v>
      </c>
      <c r="DY913" s="4">
        <f t="shared" si="596"/>
        <v>11.899999999999999</v>
      </c>
      <c r="DZ913" s="4">
        <f t="shared" si="597"/>
        <v>33</v>
      </c>
      <c r="EA913" s="4">
        <f t="shared" si="598"/>
        <v>334.1</v>
      </c>
      <c r="EB913" s="4">
        <f t="shared" si="599"/>
        <v>516.5</v>
      </c>
      <c r="EC913" s="4">
        <f t="shared" si="600"/>
        <v>15.500000000000012</v>
      </c>
    </row>
    <row r="914" spans="58:133" x14ac:dyDescent="0.15">
      <c r="BF914" s="4">
        <v>910</v>
      </c>
      <c r="BG914" s="4">
        <f t="shared" si="582"/>
        <v>637</v>
      </c>
      <c r="BH914" s="4">
        <f t="shared" si="583"/>
        <v>273</v>
      </c>
      <c r="BL914" s="4">
        <f t="shared" si="571"/>
        <v>452</v>
      </c>
      <c r="BM914" s="4">
        <f t="shared" si="572"/>
        <v>316.39999999999998</v>
      </c>
      <c r="BN914" s="4">
        <f t="shared" si="573"/>
        <v>135.6</v>
      </c>
      <c r="BR914" s="4">
        <f t="shared" si="574"/>
        <v>579.15</v>
      </c>
      <c r="BS914" s="4">
        <f t="shared" si="575"/>
        <v>267.29999999999995</v>
      </c>
      <c r="BT914" s="4">
        <f t="shared" si="576"/>
        <v>44.550000000000004</v>
      </c>
      <c r="BX914" s="4">
        <f t="shared" si="577"/>
        <v>680.80000000000007</v>
      </c>
      <c r="BY914" s="4">
        <f t="shared" si="578"/>
        <v>165.94499999999996</v>
      </c>
      <c r="BZ914" s="4">
        <f t="shared" si="579"/>
        <v>4.2549999999999999</v>
      </c>
      <c r="CD914" s="4">
        <f t="shared" si="580"/>
        <v>437.46999999999997</v>
      </c>
      <c r="CE914" s="4">
        <f t="shared" si="581"/>
        <v>13.530000000000012</v>
      </c>
      <c r="CF914" s="4">
        <f>IF(COUNTIF($BH$5:$BH914,"&gt;=2")&lt;=1,SUM($BG914:$BK914)*C$8,CF913)</f>
        <v>151200</v>
      </c>
      <c r="CG914" s="4">
        <f>IF(COUNTIF($BN$5:$BN914,"&gt;=2")&lt;=1,SUM($BL914:$BP914)*D$8,CG913)</f>
        <v>604799.99999999988</v>
      </c>
      <c r="CH914" s="4">
        <f>IF(COUNTIF($BT$5:$BT914,"&gt;=2")&lt;=1,SUM($BQ914:$BU914)*E$8,CH913)</f>
        <v>2592000</v>
      </c>
      <c r="CI914" s="4">
        <f>IF(COUNTIF($BZ$5:$BZ914,"&gt;=2")&lt;=1,SUM($BV914:$BZ914)*F$8,CI913)</f>
        <v>34560000</v>
      </c>
      <c r="CJ914" s="4">
        <f t="shared" si="584"/>
        <v>38966400</v>
      </c>
      <c r="CK914" s="4">
        <f t="shared" si="585"/>
        <v>889.75</v>
      </c>
      <c r="CM914" s="4">
        <v>910</v>
      </c>
      <c r="CN914" s="4">
        <f>IF(COUNTIF($BH$5:$BH914,"&gt;=2")&gt;1,CN913,BG914)</f>
        <v>4.8999999999999995</v>
      </c>
      <c r="CO914" s="4">
        <f>IF(COUNTIF($BH$5:$BH914,"&gt;=2")&gt;1,CO913,BH914)</f>
        <v>2.1</v>
      </c>
      <c r="CP914" s="4">
        <f>IF(COUNTIF($BH$5:$BH914,"&gt;=2")&gt;1,CP913,BI914)</f>
        <v>0</v>
      </c>
      <c r="CQ914" s="4">
        <f>IF(COUNTIF($BH$5:$BH914,"&gt;=2")&gt;1,CQ913,BJ914)</f>
        <v>0</v>
      </c>
      <c r="CR914" s="4">
        <f>IF(COUNTIF($BH$5:$BH914,"&gt;=2")&gt;1,CR913,BK914)</f>
        <v>0</v>
      </c>
      <c r="CS914" s="4">
        <f>IF(COUNTIF($BN$5:$BN914,"&gt;=2")&gt;1,CS913,BL914)</f>
        <v>7</v>
      </c>
      <c r="CT914" s="4">
        <f>IF(COUNTIF($BN$5:$BN914,"&gt;=2")&gt;1,CT913,BM914)</f>
        <v>4.8999999999999995</v>
      </c>
      <c r="CU914" s="4">
        <f>IF(COUNTIF($BN$5:$BN914,"&gt;=2")&gt;1,CU913,BN914)</f>
        <v>2.1</v>
      </c>
      <c r="CV914" s="4">
        <f>IF(COUNTIF($BN$5:$BN914,"&gt;=2")&gt;1,CV913,BO914)</f>
        <v>0</v>
      </c>
      <c r="CW914" s="4">
        <f>IF(COUNTIF($BN$5:$BN914,"&gt;=2")&gt;1,CW913,BP914)</f>
        <v>0</v>
      </c>
      <c r="CX914" s="4">
        <f>IF(COUNTIF($BT$5:$BT914,"&gt;=2")&gt;1,CX913,BQ914)</f>
        <v>0</v>
      </c>
      <c r="CY914" s="4">
        <f>IF(COUNTIF($BT$5:$BT914,"&gt;=2")&gt;1,CY913,BR914)</f>
        <v>26</v>
      </c>
      <c r="CZ914" s="4">
        <f>IF(COUNTIF($BT$5:$BT914,"&gt;=2")&gt;1,CZ913,BS914)</f>
        <v>11.999999999999996</v>
      </c>
      <c r="DA914" s="4">
        <f>IF(COUNTIF($BT$5:$BT914,"&gt;=2")&gt;1,DA913,BT914)</f>
        <v>2</v>
      </c>
      <c r="DB914" s="4">
        <f>IF(COUNTIF($BT$5:$BT914,"&gt;=2")&gt;1,DB913,BU914)</f>
        <v>0</v>
      </c>
      <c r="DC914" s="4">
        <f>IF(COUNTIF($BZ$5:$BZ914,"&gt;=2")&gt;1,DC913,BV914)</f>
        <v>0</v>
      </c>
      <c r="DD914" s="4">
        <f>IF(COUNTIF($BZ$5:$BZ914,"&gt;=2")&gt;1,DD913,BW914)</f>
        <v>0</v>
      </c>
      <c r="DE914" s="4">
        <f>IF(COUNTIF($BZ$5:$BZ914,"&gt;=2")&gt;1,DE913,BX914)</f>
        <v>320</v>
      </c>
      <c r="DF914" s="4">
        <f>IF(COUNTIF($BZ$5:$BZ914,"&gt;=2")&gt;1,DF913,BY914)</f>
        <v>77.999999999999986</v>
      </c>
      <c r="DG914" s="4">
        <f>IF(COUNTIF($BZ$5:$BZ914,"&gt;=2")&gt;1,DG913,BZ914)</f>
        <v>2</v>
      </c>
      <c r="DH914" s="4">
        <f t="shared" si="586"/>
        <v>0</v>
      </c>
      <c r="DI914" s="4">
        <f t="shared" si="587"/>
        <v>0</v>
      </c>
      <c r="DJ914" s="4">
        <f t="shared" si="588"/>
        <v>0</v>
      </c>
      <c r="DK914" s="4">
        <f t="shared" si="589"/>
        <v>437.46999999999997</v>
      </c>
      <c r="DL914" s="4">
        <f t="shared" si="590"/>
        <v>13.530000000000012</v>
      </c>
      <c r="DM914" s="4">
        <f t="shared" si="591"/>
        <v>7</v>
      </c>
      <c r="DN914" s="4">
        <f t="shared" si="592"/>
        <v>13.999999999999998</v>
      </c>
      <c r="DO914" s="4">
        <f t="shared" si="593"/>
        <v>40</v>
      </c>
      <c r="DP914" s="4">
        <f t="shared" si="594"/>
        <v>400</v>
      </c>
      <c r="DQ914" s="4">
        <f t="shared" si="595"/>
        <v>451</v>
      </c>
      <c r="DS914" s="4">
        <v>910</v>
      </c>
      <c r="DT914" s="4">
        <f>$CK914+INDEX(节奏总纲!D$4:D$163,基础状态预估!$C$2)</f>
        <v>934.00483399593907</v>
      </c>
      <c r="DU914" s="4">
        <f>$CK914+INDEX(节奏总纲!E$4:E$163,基础状态预估!$C$2)</f>
        <v>928.28268396026408</v>
      </c>
      <c r="DV914" s="4">
        <f>$CK914+INDEX(节奏总纲!F$4:F$163,基础状态预估!$C$2)</f>
        <v>921.39220630709644</v>
      </c>
      <c r="DW914" s="4">
        <f>$CK914+INDEX(节奏总纲!G$4:G$163,基础状态预估!$C$2)</f>
        <v>913.03246816526348</v>
      </c>
      <c r="DX914" s="4">
        <f>$CK914+INDEX(节奏总纲!H$4:H$163,基础状态预估!$C$2)</f>
        <v>902.69453894381218</v>
      </c>
      <c r="DY914" s="4">
        <f t="shared" si="596"/>
        <v>11.899999999999999</v>
      </c>
      <c r="DZ914" s="4">
        <f t="shared" si="597"/>
        <v>33</v>
      </c>
      <c r="EA914" s="4">
        <f t="shared" si="598"/>
        <v>334.1</v>
      </c>
      <c r="EB914" s="4">
        <f t="shared" si="599"/>
        <v>517.46999999999991</v>
      </c>
      <c r="EC914" s="4">
        <f t="shared" si="600"/>
        <v>15.530000000000012</v>
      </c>
    </row>
    <row r="915" spans="58:133" x14ac:dyDescent="0.15">
      <c r="BF915" s="4">
        <v>911</v>
      </c>
      <c r="BG915" s="4">
        <f t="shared" si="582"/>
        <v>637.69999999999993</v>
      </c>
      <c r="BH915" s="4">
        <f t="shared" si="583"/>
        <v>273.3</v>
      </c>
      <c r="BL915" s="4">
        <f t="shared" si="571"/>
        <v>452.5</v>
      </c>
      <c r="BM915" s="4">
        <f t="shared" si="572"/>
        <v>316.75</v>
      </c>
      <c r="BN915" s="4">
        <f t="shared" si="573"/>
        <v>135.75</v>
      </c>
      <c r="BR915" s="4">
        <f t="shared" si="574"/>
        <v>579.80000000000007</v>
      </c>
      <c r="BS915" s="4">
        <f t="shared" si="575"/>
        <v>267.59999999999997</v>
      </c>
      <c r="BT915" s="4">
        <f t="shared" si="576"/>
        <v>44.6</v>
      </c>
      <c r="BX915" s="4">
        <f t="shared" si="577"/>
        <v>681.6</v>
      </c>
      <c r="BY915" s="4">
        <f t="shared" si="578"/>
        <v>166.13999999999996</v>
      </c>
      <c r="BZ915" s="4">
        <f t="shared" si="579"/>
        <v>4.26</v>
      </c>
      <c r="CD915" s="4">
        <f t="shared" si="580"/>
        <v>438.44</v>
      </c>
      <c r="CE915" s="4">
        <f t="shared" si="581"/>
        <v>13.560000000000013</v>
      </c>
      <c r="CF915" s="4">
        <f>IF(COUNTIF($BH$5:$BH915,"&gt;=2")&lt;=1,SUM($BG915:$BK915)*C$8,CF914)</f>
        <v>151200</v>
      </c>
      <c r="CG915" s="4">
        <f>IF(COUNTIF($BN$5:$BN915,"&gt;=2")&lt;=1,SUM($BL915:$BP915)*D$8,CG914)</f>
        <v>604799.99999999988</v>
      </c>
      <c r="CH915" s="4">
        <f>IF(COUNTIF($BT$5:$BT915,"&gt;=2")&lt;=1,SUM($BQ915:$BU915)*E$8,CH914)</f>
        <v>2592000</v>
      </c>
      <c r="CI915" s="4">
        <f>IF(COUNTIF($BZ$5:$BZ915,"&gt;=2")&lt;=1,SUM($BV915:$BZ915)*F$8,CI914)</f>
        <v>34560000</v>
      </c>
      <c r="CJ915" s="4">
        <f t="shared" si="584"/>
        <v>39052800</v>
      </c>
      <c r="CK915" s="4">
        <f t="shared" si="585"/>
        <v>890.75</v>
      </c>
      <c r="CM915" s="4">
        <v>911</v>
      </c>
      <c r="CN915" s="4">
        <f>IF(COUNTIF($BH$5:$BH915,"&gt;=2")&gt;1,CN914,BG915)</f>
        <v>4.8999999999999995</v>
      </c>
      <c r="CO915" s="4">
        <f>IF(COUNTIF($BH$5:$BH915,"&gt;=2")&gt;1,CO914,BH915)</f>
        <v>2.1</v>
      </c>
      <c r="CP915" s="4">
        <f>IF(COUNTIF($BH$5:$BH915,"&gt;=2")&gt;1,CP914,BI915)</f>
        <v>0</v>
      </c>
      <c r="CQ915" s="4">
        <f>IF(COUNTIF($BH$5:$BH915,"&gt;=2")&gt;1,CQ914,BJ915)</f>
        <v>0</v>
      </c>
      <c r="CR915" s="4">
        <f>IF(COUNTIF($BH$5:$BH915,"&gt;=2")&gt;1,CR914,BK915)</f>
        <v>0</v>
      </c>
      <c r="CS915" s="4">
        <f>IF(COUNTIF($BN$5:$BN915,"&gt;=2")&gt;1,CS914,BL915)</f>
        <v>7</v>
      </c>
      <c r="CT915" s="4">
        <f>IF(COUNTIF($BN$5:$BN915,"&gt;=2")&gt;1,CT914,BM915)</f>
        <v>4.8999999999999995</v>
      </c>
      <c r="CU915" s="4">
        <f>IF(COUNTIF($BN$5:$BN915,"&gt;=2")&gt;1,CU914,BN915)</f>
        <v>2.1</v>
      </c>
      <c r="CV915" s="4">
        <f>IF(COUNTIF($BN$5:$BN915,"&gt;=2")&gt;1,CV914,BO915)</f>
        <v>0</v>
      </c>
      <c r="CW915" s="4">
        <f>IF(COUNTIF($BN$5:$BN915,"&gt;=2")&gt;1,CW914,BP915)</f>
        <v>0</v>
      </c>
      <c r="CX915" s="4">
        <f>IF(COUNTIF($BT$5:$BT915,"&gt;=2")&gt;1,CX914,BQ915)</f>
        <v>0</v>
      </c>
      <c r="CY915" s="4">
        <f>IF(COUNTIF($BT$5:$BT915,"&gt;=2")&gt;1,CY914,BR915)</f>
        <v>26</v>
      </c>
      <c r="CZ915" s="4">
        <f>IF(COUNTIF($BT$5:$BT915,"&gt;=2")&gt;1,CZ914,BS915)</f>
        <v>11.999999999999996</v>
      </c>
      <c r="DA915" s="4">
        <f>IF(COUNTIF($BT$5:$BT915,"&gt;=2")&gt;1,DA914,BT915)</f>
        <v>2</v>
      </c>
      <c r="DB915" s="4">
        <f>IF(COUNTIF($BT$5:$BT915,"&gt;=2")&gt;1,DB914,BU915)</f>
        <v>0</v>
      </c>
      <c r="DC915" s="4">
        <f>IF(COUNTIF($BZ$5:$BZ915,"&gt;=2")&gt;1,DC914,BV915)</f>
        <v>0</v>
      </c>
      <c r="DD915" s="4">
        <f>IF(COUNTIF($BZ$5:$BZ915,"&gt;=2")&gt;1,DD914,BW915)</f>
        <v>0</v>
      </c>
      <c r="DE915" s="4">
        <f>IF(COUNTIF($BZ$5:$BZ915,"&gt;=2")&gt;1,DE914,BX915)</f>
        <v>320</v>
      </c>
      <c r="DF915" s="4">
        <f>IF(COUNTIF($BZ$5:$BZ915,"&gt;=2")&gt;1,DF914,BY915)</f>
        <v>77.999999999999986</v>
      </c>
      <c r="DG915" s="4">
        <f>IF(COUNTIF($BZ$5:$BZ915,"&gt;=2")&gt;1,DG914,BZ915)</f>
        <v>2</v>
      </c>
      <c r="DH915" s="4">
        <f t="shared" si="586"/>
        <v>0</v>
      </c>
      <c r="DI915" s="4">
        <f t="shared" si="587"/>
        <v>0</v>
      </c>
      <c r="DJ915" s="4">
        <f t="shared" si="588"/>
        <v>0</v>
      </c>
      <c r="DK915" s="4">
        <f t="shared" si="589"/>
        <v>438.44</v>
      </c>
      <c r="DL915" s="4">
        <f t="shared" si="590"/>
        <v>13.560000000000013</v>
      </c>
      <c r="DM915" s="4">
        <f t="shared" si="591"/>
        <v>7</v>
      </c>
      <c r="DN915" s="4">
        <f t="shared" si="592"/>
        <v>13.999999999999998</v>
      </c>
      <c r="DO915" s="4">
        <f t="shared" si="593"/>
        <v>40</v>
      </c>
      <c r="DP915" s="4">
        <f t="shared" si="594"/>
        <v>400</v>
      </c>
      <c r="DQ915" s="4">
        <f t="shared" si="595"/>
        <v>452</v>
      </c>
      <c r="DS915" s="4">
        <v>911</v>
      </c>
      <c r="DT915" s="4">
        <f>$CK915+INDEX(节奏总纲!D$4:D$163,基础状态预估!$C$2)</f>
        <v>935.00483399593907</v>
      </c>
      <c r="DU915" s="4">
        <f>$CK915+INDEX(节奏总纲!E$4:E$163,基础状态预估!$C$2)</f>
        <v>929.28268396026408</v>
      </c>
      <c r="DV915" s="4">
        <f>$CK915+INDEX(节奏总纲!F$4:F$163,基础状态预估!$C$2)</f>
        <v>922.39220630709644</v>
      </c>
      <c r="DW915" s="4">
        <f>$CK915+INDEX(节奏总纲!G$4:G$163,基础状态预估!$C$2)</f>
        <v>914.03246816526348</v>
      </c>
      <c r="DX915" s="4">
        <f>$CK915+INDEX(节奏总纲!H$4:H$163,基础状态预估!$C$2)</f>
        <v>903.69453894381218</v>
      </c>
      <c r="DY915" s="4">
        <f t="shared" si="596"/>
        <v>11.899999999999999</v>
      </c>
      <c r="DZ915" s="4">
        <f t="shared" si="597"/>
        <v>33</v>
      </c>
      <c r="EA915" s="4">
        <f t="shared" si="598"/>
        <v>334.1</v>
      </c>
      <c r="EB915" s="4">
        <f t="shared" si="599"/>
        <v>518.43999999999994</v>
      </c>
      <c r="EC915" s="4">
        <f t="shared" si="600"/>
        <v>15.560000000000013</v>
      </c>
    </row>
    <row r="916" spans="58:133" x14ac:dyDescent="0.15">
      <c r="BF916" s="4">
        <v>912</v>
      </c>
      <c r="BG916" s="4">
        <f t="shared" si="582"/>
        <v>638.4</v>
      </c>
      <c r="BH916" s="4">
        <f t="shared" si="583"/>
        <v>273.59999999999997</v>
      </c>
      <c r="BL916" s="4">
        <f t="shared" si="571"/>
        <v>453</v>
      </c>
      <c r="BM916" s="4">
        <f t="shared" si="572"/>
        <v>317.09999999999997</v>
      </c>
      <c r="BN916" s="4">
        <f t="shared" si="573"/>
        <v>135.9</v>
      </c>
      <c r="BR916" s="4">
        <f t="shared" si="574"/>
        <v>580.45000000000005</v>
      </c>
      <c r="BS916" s="4">
        <f t="shared" si="575"/>
        <v>267.89999999999992</v>
      </c>
      <c r="BT916" s="4">
        <f t="shared" si="576"/>
        <v>44.650000000000006</v>
      </c>
      <c r="BX916" s="4">
        <f t="shared" si="577"/>
        <v>682.40000000000009</v>
      </c>
      <c r="BY916" s="4">
        <f t="shared" si="578"/>
        <v>166.33499999999995</v>
      </c>
      <c r="BZ916" s="4">
        <f t="shared" si="579"/>
        <v>4.2649999999999997</v>
      </c>
      <c r="CD916" s="4">
        <f t="shared" si="580"/>
        <v>439.40999999999997</v>
      </c>
      <c r="CE916" s="4">
        <f t="shared" si="581"/>
        <v>13.590000000000012</v>
      </c>
      <c r="CF916" s="4">
        <f>IF(COUNTIF($BH$5:$BH916,"&gt;=2")&lt;=1,SUM($BG916:$BK916)*C$8,CF915)</f>
        <v>151200</v>
      </c>
      <c r="CG916" s="4">
        <f>IF(COUNTIF($BN$5:$BN916,"&gt;=2")&lt;=1,SUM($BL916:$BP916)*D$8,CG915)</f>
        <v>604799.99999999988</v>
      </c>
      <c r="CH916" s="4">
        <f>IF(COUNTIF($BT$5:$BT916,"&gt;=2")&lt;=1,SUM($BQ916:$BU916)*E$8,CH915)</f>
        <v>2592000</v>
      </c>
      <c r="CI916" s="4">
        <f>IF(COUNTIF($BZ$5:$BZ916,"&gt;=2")&lt;=1,SUM($BV916:$BZ916)*F$8,CI915)</f>
        <v>34560000</v>
      </c>
      <c r="CJ916" s="4">
        <f t="shared" si="584"/>
        <v>39139200</v>
      </c>
      <c r="CK916" s="4">
        <f t="shared" si="585"/>
        <v>891.75</v>
      </c>
      <c r="CM916" s="4">
        <v>912</v>
      </c>
      <c r="CN916" s="4">
        <f>IF(COUNTIF($BH$5:$BH916,"&gt;=2")&gt;1,CN915,BG916)</f>
        <v>4.8999999999999995</v>
      </c>
      <c r="CO916" s="4">
        <f>IF(COUNTIF($BH$5:$BH916,"&gt;=2")&gt;1,CO915,BH916)</f>
        <v>2.1</v>
      </c>
      <c r="CP916" s="4">
        <f>IF(COUNTIF($BH$5:$BH916,"&gt;=2")&gt;1,CP915,BI916)</f>
        <v>0</v>
      </c>
      <c r="CQ916" s="4">
        <f>IF(COUNTIF($BH$5:$BH916,"&gt;=2")&gt;1,CQ915,BJ916)</f>
        <v>0</v>
      </c>
      <c r="CR916" s="4">
        <f>IF(COUNTIF($BH$5:$BH916,"&gt;=2")&gt;1,CR915,BK916)</f>
        <v>0</v>
      </c>
      <c r="CS916" s="4">
        <f>IF(COUNTIF($BN$5:$BN916,"&gt;=2")&gt;1,CS915,BL916)</f>
        <v>7</v>
      </c>
      <c r="CT916" s="4">
        <f>IF(COUNTIF($BN$5:$BN916,"&gt;=2")&gt;1,CT915,BM916)</f>
        <v>4.8999999999999995</v>
      </c>
      <c r="CU916" s="4">
        <f>IF(COUNTIF($BN$5:$BN916,"&gt;=2")&gt;1,CU915,BN916)</f>
        <v>2.1</v>
      </c>
      <c r="CV916" s="4">
        <f>IF(COUNTIF($BN$5:$BN916,"&gt;=2")&gt;1,CV915,BO916)</f>
        <v>0</v>
      </c>
      <c r="CW916" s="4">
        <f>IF(COUNTIF($BN$5:$BN916,"&gt;=2")&gt;1,CW915,BP916)</f>
        <v>0</v>
      </c>
      <c r="CX916" s="4">
        <f>IF(COUNTIF($BT$5:$BT916,"&gt;=2")&gt;1,CX915,BQ916)</f>
        <v>0</v>
      </c>
      <c r="CY916" s="4">
        <f>IF(COUNTIF($BT$5:$BT916,"&gt;=2")&gt;1,CY915,BR916)</f>
        <v>26</v>
      </c>
      <c r="CZ916" s="4">
        <f>IF(COUNTIF($BT$5:$BT916,"&gt;=2")&gt;1,CZ915,BS916)</f>
        <v>11.999999999999996</v>
      </c>
      <c r="DA916" s="4">
        <f>IF(COUNTIF($BT$5:$BT916,"&gt;=2")&gt;1,DA915,BT916)</f>
        <v>2</v>
      </c>
      <c r="DB916" s="4">
        <f>IF(COUNTIF($BT$5:$BT916,"&gt;=2")&gt;1,DB915,BU916)</f>
        <v>0</v>
      </c>
      <c r="DC916" s="4">
        <f>IF(COUNTIF($BZ$5:$BZ916,"&gt;=2")&gt;1,DC915,BV916)</f>
        <v>0</v>
      </c>
      <c r="DD916" s="4">
        <f>IF(COUNTIF($BZ$5:$BZ916,"&gt;=2")&gt;1,DD915,BW916)</f>
        <v>0</v>
      </c>
      <c r="DE916" s="4">
        <f>IF(COUNTIF($BZ$5:$BZ916,"&gt;=2")&gt;1,DE915,BX916)</f>
        <v>320</v>
      </c>
      <c r="DF916" s="4">
        <f>IF(COUNTIF($BZ$5:$BZ916,"&gt;=2")&gt;1,DF915,BY916)</f>
        <v>77.999999999999986</v>
      </c>
      <c r="DG916" s="4">
        <f>IF(COUNTIF($BZ$5:$BZ916,"&gt;=2")&gt;1,DG915,BZ916)</f>
        <v>2</v>
      </c>
      <c r="DH916" s="4">
        <f t="shared" si="586"/>
        <v>0</v>
      </c>
      <c r="DI916" s="4">
        <f t="shared" si="587"/>
        <v>0</v>
      </c>
      <c r="DJ916" s="4">
        <f t="shared" si="588"/>
        <v>0</v>
      </c>
      <c r="DK916" s="4">
        <f t="shared" si="589"/>
        <v>439.40999999999997</v>
      </c>
      <c r="DL916" s="4">
        <f t="shared" si="590"/>
        <v>13.590000000000012</v>
      </c>
      <c r="DM916" s="4">
        <f t="shared" si="591"/>
        <v>7</v>
      </c>
      <c r="DN916" s="4">
        <f t="shared" si="592"/>
        <v>13.999999999999998</v>
      </c>
      <c r="DO916" s="4">
        <f t="shared" si="593"/>
        <v>40</v>
      </c>
      <c r="DP916" s="4">
        <f t="shared" si="594"/>
        <v>400</v>
      </c>
      <c r="DQ916" s="4">
        <f t="shared" si="595"/>
        <v>453</v>
      </c>
      <c r="DS916" s="4">
        <v>912</v>
      </c>
      <c r="DT916" s="4">
        <f>$CK916+INDEX(节奏总纲!D$4:D$163,基础状态预估!$C$2)</f>
        <v>936.00483399593907</v>
      </c>
      <c r="DU916" s="4">
        <f>$CK916+INDEX(节奏总纲!E$4:E$163,基础状态预估!$C$2)</f>
        <v>930.28268396026408</v>
      </c>
      <c r="DV916" s="4">
        <f>$CK916+INDEX(节奏总纲!F$4:F$163,基础状态预估!$C$2)</f>
        <v>923.39220630709644</v>
      </c>
      <c r="DW916" s="4">
        <f>$CK916+INDEX(节奏总纲!G$4:G$163,基础状态预估!$C$2)</f>
        <v>915.03246816526348</v>
      </c>
      <c r="DX916" s="4">
        <f>$CK916+INDEX(节奏总纲!H$4:H$163,基础状态预估!$C$2)</f>
        <v>904.69453894381218</v>
      </c>
      <c r="DY916" s="4">
        <f t="shared" si="596"/>
        <v>11.899999999999999</v>
      </c>
      <c r="DZ916" s="4">
        <f t="shared" si="597"/>
        <v>33</v>
      </c>
      <c r="EA916" s="4">
        <f t="shared" si="598"/>
        <v>334.1</v>
      </c>
      <c r="EB916" s="4">
        <f t="shared" si="599"/>
        <v>519.41</v>
      </c>
      <c r="EC916" s="4">
        <f t="shared" si="600"/>
        <v>15.590000000000012</v>
      </c>
    </row>
    <row r="917" spans="58:133" x14ac:dyDescent="0.15">
      <c r="BF917" s="4">
        <v>913</v>
      </c>
      <c r="BG917" s="4">
        <f t="shared" si="582"/>
        <v>639.09999999999991</v>
      </c>
      <c r="BH917" s="4">
        <f t="shared" si="583"/>
        <v>273.89999999999998</v>
      </c>
      <c r="BL917" s="4">
        <f t="shared" si="571"/>
        <v>453.5</v>
      </c>
      <c r="BM917" s="4">
        <f t="shared" si="572"/>
        <v>317.45</v>
      </c>
      <c r="BN917" s="4">
        <f t="shared" si="573"/>
        <v>136.04999999999998</v>
      </c>
      <c r="BR917" s="4">
        <f t="shared" si="574"/>
        <v>581.1</v>
      </c>
      <c r="BS917" s="4">
        <f t="shared" si="575"/>
        <v>268.19999999999993</v>
      </c>
      <c r="BT917" s="4">
        <f t="shared" si="576"/>
        <v>44.7</v>
      </c>
      <c r="BX917" s="4">
        <f t="shared" si="577"/>
        <v>683.2</v>
      </c>
      <c r="BY917" s="4">
        <f t="shared" si="578"/>
        <v>166.52999999999994</v>
      </c>
      <c r="BZ917" s="4">
        <f t="shared" si="579"/>
        <v>4.2700000000000005</v>
      </c>
      <c r="CD917" s="4">
        <f t="shared" si="580"/>
        <v>440.38</v>
      </c>
      <c r="CE917" s="4">
        <f t="shared" si="581"/>
        <v>13.620000000000012</v>
      </c>
      <c r="CF917" s="4">
        <f>IF(COUNTIF($BH$5:$BH917,"&gt;=2")&lt;=1,SUM($BG917:$BK917)*C$8,CF916)</f>
        <v>151200</v>
      </c>
      <c r="CG917" s="4">
        <f>IF(COUNTIF($BN$5:$BN917,"&gt;=2")&lt;=1,SUM($BL917:$BP917)*D$8,CG916)</f>
        <v>604799.99999999988</v>
      </c>
      <c r="CH917" s="4">
        <f>IF(COUNTIF($BT$5:$BT917,"&gt;=2")&lt;=1,SUM($BQ917:$BU917)*E$8,CH916)</f>
        <v>2592000</v>
      </c>
      <c r="CI917" s="4">
        <f>IF(COUNTIF($BZ$5:$BZ917,"&gt;=2")&lt;=1,SUM($BV917:$BZ917)*F$8,CI916)</f>
        <v>34560000</v>
      </c>
      <c r="CJ917" s="4">
        <f t="shared" si="584"/>
        <v>39225600</v>
      </c>
      <c r="CK917" s="4">
        <f t="shared" si="585"/>
        <v>892.75</v>
      </c>
      <c r="CM917" s="4">
        <v>913</v>
      </c>
      <c r="CN917" s="4">
        <f>IF(COUNTIF($BH$5:$BH917,"&gt;=2")&gt;1,CN916,BG917)</f>
        <v>4.8999999999999995</v>
      </c>
      <c r="CO917" s="4">
        <f>IF(COUNTIF($BH$5:$BH917,"&gt;=2")&gt;1,CO916,BH917)</f>
        <v>2.1</v>
      </c>
      <c r="CP917" s="4">
        <f>IF(COUNTIF($BH$5:$BH917,"&gt;=2")&gt;1,CP916,BI917)</f>
        <v>0</v>
      </c>
      <c r="CQ917" s="4">
        <f>IF(COUNTIF($BH$5:$BH917,"&gt;=2")&gt;1,CQ916,BJ917)</f>
        <v>0</v>
      </c>
      <c r="CR917" s="4">
        <f>IF(COUNTIF($BH$5:$BH917,"&gt;=2")&gt;1,CR916,BK917)</f>
        <v>0</v>
      </c>
      <c r="CS917" s="4">
        <f>IF(COUNTIF($BN$5:$BN917,"&gt;=2")&gt;1,CS916,BL917)</f>
        <v>7</v>
      </c>
      <c r="CT917" s="4">
        <f>IF(COUNTIF($BN$5:$BN917,"&gt;=2")&gt;1,CT916,BM917)</f>
        <v>4.8999999999999995</v>
      </c>
      <c r="CU917" s="4">
        <f>IF(COUNTIF($BN$5:$BN917,"&gt;=2")&gt;1,CU916,BN917)</f>
        <v>2.1</v>
      </c>
      <c r="CV917" s="4">
        <f>IF(COUNTIF($BN$5:$BN917,"&gt;=2")&gt;1,CV916,BO917)</f>
        <v>0</v>
      </c>
      <c r="CW917" s="4">
        <f>IF(COUNTIF($BN$5:$BN917,"&gt;=2")&gt;1,CW916,BP917)</f>
        <v>0</v>
      </c>
      <c r="CX917" s="4">
        <f>IF(COUNTIF($BT$5:$BT917,"&gt;=2")&gt;1,CX916,BQ917)</f>
        <v>0</v>
      </c>
      <c r="CY917" s="4">
        <f>IF(COUNTIF($BT$5:$BT917,"&gt;=2")&gt;1,CY916,BR917)</f>
        <v>26</v>
      </c>
      <c r="CZ917" s="4">
        <f>IF(COUNTIF($BT$5:$BT917,"&gt;=2")&gt;1,CZ916,BS917)</f>
        <v>11.999999999999996</v>
      </c>
      <c r="DA917" s="4">
        <f>IF(COUNTIF($BT$5:$BT917,"&gt;=2")&gt;1,DA916,BT917)</f>
        <v>2</v>
      </c>
      <c r="DB917" s="4">
        <f>IF(COUNTIF($BT$5:$BT917,"&gt;=2")&gt;1,DB916,BU917)</f>
        <v>0</v>
      </c>
      <c r="DC917" s="4">
        <f>IF(COUNTIF($BZ$5:$BZ917,"&gt;=2")&gt;1,DC916,BV917)</f>
        <v>0</v>
      </c>
      <c r="DD917" s="4">
        <f>IF(COUNTIF($BZ$5:$BZ917,"&gt;=2")&gt;1,DD916,BW917)</f>
        <v>0</v>
      </c>
      <c r="DE917" s="4">
        <f>IF(COUNTIF($BZ$5:$BZ917,"&gt;=2")&gt;1,DE916,BX917)</f>
        <v>320</v>
      </c>
      <c r="DF917" s="4">
        <f>IF(COUNTIF($BZ$5:$BZ917,"&gt;=2")&gt;1,DF916,BY917)</f>
        <v>77.999999999999986</v>
      </c>
      <c r="DG917" s="4">
        <f>IF(COUNTIF($BZ$5:$BZ917,"&gt;=2")&gt;1,DG916,BZ917)</f>
        <v>2</v>
      </c>
      <c r="DH917" s="4">
        <f t="shared" si="586"/>
        <v>0</v>
      </c>
      <c r="DI917" s="4">
        <f t="shared" si="587"/>
        <v>0</v>
      </c>
      <c r="DJ917" s="4">
        <f t="shared" si="588"/>
        <v>0</v>
      </c>
      <c r="DK917" s="4">
        <f t="shared" si="589"/>
        <v>440.38</v>
      </c>
      <c r="DL917" s="4">
        <f t="shared" si="590"/>
        <v>13.620000000000012</v>
      </c>
      <c r="DM917" s="4">
        <f t="shared" si="591"/>
        <v>7</v>
      </c>
      <c r="DN917" s="4">
        <f t="shared" si="592"/>
        <v>13.999999999999998</v>
      </c>
      <c r="DO917" s="4">
        <f t="shared" si="593"/>
        <v>40</v>
      </c>
      <c r="DP917" s="4">
        <f t="shared" si="594"/>
        <v>400</v>
      </c>
      <c r="DQ917" s="4">
        <f t="shared" si="595"/>
        <v>454</v>
      </c>
      <c r="DS917" s="4">
        <v>913</v>
      </c>
      <c r="DT917" s="4">
        <f>$CK917+INDEX(节奏总纲!D$4:D$163,基础状态预估!$C$2)</f>
        <v>937.00483399593907</v>
      </c>
      <c r="DU917" s="4">
        <f>$CK917+INDEX(节奏总纲!E$4:E$163,基础状态预估!$C$2)</f>
        <v>931.28268396026408</v>
      </c>
      <c r="DV917" s="4">
        <f>$CK917+INDEX(节奏总纲!F$4:F$163,基础状态预估!$C$2)</f>
        <v>924.39220630709644</v>
      </c>
      <c r="DW917" s="4">
        <f>$CK917+INDEX(节奏总纲!G$4:G$163,基础状态预估!$C$2)</f>
        <v>916.03246816526348</v>
      </c>
      <c r="DX917" s="4">
        <f>$CK917+INDEX(节奏总纲!H$4:H$163,基础状态预估!$C$2)</f>
        <v>905.69453894381218</v>
      </c>
      <c r="DY917" s="4">
        <f t="shared" si="596"/>
        <v>11.899999999999999</v>
      </c>
      <c r="DZ917" s="4">
        <f t="shared" si="597"/>
        <v>33</v>
      </c>
      <c r="EA917" s="4">
        <f t="shared" si="598"/>
        <v>334.1</v>
      </c>
      <c r="EB917" s="4">
        <f t="shared" si="599"/>
        <v>520.38</v>
      </c>
      <c r="EC917" s="4">
        <f t="shared" si="600"/>
        <v>15.620000000000012</v>
      </c>
    </row>
    <row r="918" spans="58:133" x14ac:dyDescent="0.15">
      <c r="BF918" s="4">
        <v>914</v>
      </c>
      <c r="BG918" s="4">
        <f t="shared" si="582"/>
        <v>639.79999999999995</v>
      </c>
      <c r="BH918" s="4">
        <f t="shared" si="583"/>
        <v>274.2</v>
      </c>
      <c r="BL918" s="4">
        <f t="shared" si="571"/>
        <v>454</v>
      </c>
      <c r="BM918" s="4">
        <f t="shared" si="572"/>
        <v>317.79999999999995</v>
      </c>
      <c r="BN918" s="4">
        <f t="shared" si="573"/>
        <v>136.19999999999999</v>
      </c>
      <c r="BR918" s="4">
        <f t="shared" si="574"/>
        <v>581.75</v>
      </c>
      <c r="BS918" s="4">
        <f t="shared" si="575"/>
        <v>268.49999999999994</v>
      </c>
      <c r="BT918" s="4">
        <f t="shared" si="576"/>
        <v>44.75</v>
      </c>
      <c r="BX918" s="4">
        <f t="shared" si="577"/>
        <v>684</v>
      </c>
      <c r="BY918" s="4">
        <f t="shared" si="578"/>
        <v>166.72499999999997</v>
      </c>
      <c r="BZ918" s="4">
        <f t="shared" si="579"/>
        <v>4.2750000000000004</v>
      </c>
      <c r="CD918" s="4">
        <f t="shared" si="580"/>
        <v>441.34999999999997</v>
      </c>
      <c r="CE918" s="4">
        <f t="shared" si="581"/>
        <v>13.650000000000013</v>
      </c>
      <c r="CF918" s="4">
        <f>IF(COUNTIF($BH$5:$BH918,"&gt;=2")&lt;=1,SUM($BG918:$BK918)*C$8,CF917)</f>
        <v>151200</v>
      </c>
      <c r="CG918" s="4">
        <f>IF(COUNTIF($BN$5:$BN918,"&gt;=2")&lt;=1,SUM($BL918:$BP918)*D$8,CG917)</f>
        <v>604799.99999999988</v>
      </c>
      <c r="CH918" s="4">
        <f>IF(COUNTIF($BT$5:$BT918,"&gt;=2")&lt;=1,SUM($BQ918:$BU918)*E$8,CH917)</f>
        <v>2592000</v>
      </c>
      <c r="CI918" s="4">
        <f>IF(COUNTIF($BZ$5:$BZ918,"&gt;=2")&lt;=1,SUM($BV918:$BZ918)*F$8,CI917)</f>
        <v>34560000</v>
      </c>
      <c r="CJ918" s="4">
        <f t="shared" si="584"/>
        <v>39312000</v>
      </c>
      <c r="CK918" s="4">
        <f t="shared" si="585"/>
        <v>893.75</v>
      </c>
      <c r="CM918" s="4">
        <v>914</v>
      </c>
      <c r="CN918" s="4">
        <f>IF(COUNTIF($BH$5:$BH918,"&gt;=2")&gt;1,CN917,BG918)</f>
        <v>4.8999999999999995</v>
      </c>
      <c r="CO918" s="4">
        <f>IF(COUNTIF($BH$5:$BH918,"&gt;=2")&gt;1,CO917,BH918)</f>
        <v>2.1</v>
      </c>
      <c r="CP918" s="4">
        <f>IF(COUNTIF($BH$5:$BH918,"&gt;=2")&gt;1,CP917,BI918)</f>
        <v>0</v>
      </c>
      <c r="CQ918" s="4">
        <f>IF(COUNTIF($BH$5:$BH918,"&gt;=2")&gt;1,CQ917,BJ918)</f>
        <v>0</v>
      </c>
      <c r="CR918" s="4">
        <f>IF(COUNTIF($BH$5:$BH918,"&gt;=2")&gt;1,CR917,BK918)</f>
        <v>0</v>
      </c>
      <c r="CS918" s="4">
        <f>IF(COUNTIF($BN$5:$BN918,"&gt;=2")&gt;1,CS917,BL918)</f>
        <v>7</v>
      </c>
      <c r="CT918" s="4">
        <f>IF(COUNTIF($BN$5:$BN918,"&gt;=2")&gt;1,CT917,BM918)</f>
        <v>4.8999999999999995</v>
      </c>
      <c r="CU918" s="4">
        <f>IF(COUNTIF($BN$5:$BN918,"&gt;=2")&gt;1,CU917,BN918)</f>
        <v>2.1</v>
      </c>
      <c r="CV918" s="4">
        <f>IF(COUNTIF($BN$5:$BN918,"&gt;=2")&gt;1,CV917,BO918)</f>
        <v>0</v>
      </c>
      <c r="CW918" s="4">
        <f>IF(COUNTIF($BN$5:$BN918,"&gt;=2")&gt;1,CW917,BP918)</f>
        <v>0</v>
      </c>
      <c r="CX918" s="4">
        <f>IF(COUNTIF($BT$5:$BT918,"&gt;=2")&gt;1,CX917,BQ918)</f>
        <v>0</v>
      </c>
      <c r="CY918" s="4">
        <f>IF(COUNTIF($BT$5:$BT918,"&gt;=2")&gt;1,CY917,BR918)</f>
        <v>26</v>
      </c>
      <c r="CZ918" s="4">
        <f>IF(COUNTIF($BT$5:$BT918,"&gt;=2")&gt;1,CZ917,BS918)</f>
        <v>11.999999999999996</v>
      </c>
      <c r="DA918" s="4">
        <f>IF(COUNTIF($BT$5:$BT918,"&gt;=2")&gt;1,DA917,BT918)</f>
        <v>2</v>
      </c>
      <c r="DB918" s="4">
        <f>IF(COUNTIF($BT$5:$BT918,"&gt;=2")&gt;1,DB917,BU918)</f>
        <v>0</v>
      </c>
      <c r="DC918" s="4">
        <f>IF(COUNTIF($BZ$5:$BZ918,"&gt;=2")&gt;1,DC917,BV918)</f>
        <v>0</v>
      </c>
      <c r="DD918" s="4">
        <f>IF(COUNTIF($BZ$5:$BZ918,"&gt;=2")&gt;1,DD917,BW918)</f>
        <v>0</v>
      </c>
      <c r="DE918" s="4">
        <f>IF(COUNTIF($BZ$5:$BZ918,"&gt;=2")&gt;1,DE917,BX918)</f>
        <v>320</v>
      </c>
      <c r="DF918" s="4">
        <f>IF(COUNTIF($BZ$5:$BZ918,"&gt;=2")&gt;1,DF917,BY918)</f>
        <v>77.999999999999986</v>
      </c>
      <c r="DG918" s="4">
        <f>IF(COUNTIF($BZ$5:$BZ918,"&gt;=2")&gt;1,DG917,BZ918)</f>
        <v>2</v>
      </c>
      <c r="DH918" s="4">
        <f t="shared" si="586"/>
        <v>0</v>
      </c>
      <c r="DI918" s="4">
        <f t="shared" si="587"/>
        <v>0</v>
      </c>
      <c r="DJ918" s="4">
        <f t="shared" si="588"/>
        <v>0</v>
      </c>
      <c r="DK918" s="4">
        <f t="shared" si="589"/>
        <v>441.34999999999997</v>
      </c>
      <c r="DL918" s="4">
        <f t="shared" si="590"/>
        <v>13.650000000000013</v>
      </c>
      <c r="DM918" s="4">
        <f t="shared" si="591"/>
        <v>7</v>
      </c>
      <c r="DN918" s="4">
        <f t="shared" si="592"/>
        <v>13.999999999999998</v>
      </c>
      <c r="DO918" s="4">
        <f t="shared" si="593"/>
        <v>40</v>
      </c>
      <c r="DP918" s="4">
        <f t="shared" si="594"/>
        <v>400</v>
      </c>
      <c r="DQ918" s="4">
        <f t="shared" si="595"/>
        <v>455</v>
      </c>
      <c r="DS918" s="4">
        <v>914</v>
      </c>
      <c r="DT918" s="4">
        <f>$CK918+INDEX(节奏总纲!D$4:D$163,基础状态预估!$C$2)</f>
        <v>938.00483399593907</v>
      </c>
      <c r="DU918" s="4">
        <f>$CK918+INDEX(节奏总纲!E$4:E$163,基础状态预估!$C$2)</f>
        <v>932.28268396026408</v>
      </c>
      <c r="DV918" s="4">
        <f>$CK918+INDEX(节奏总纲!F$4:F$163,基础状态预估!$C$2)</f>
        <v>925.39220630709644</v>
      </c>
      <c r="DW918" s="4">
        <f>$CK918+INDEX(节奏总纲!G$4:G$163,基础状态预估!$C$2)</f>
        <v>917.03246816526348</v>
      </c>
      <c r="DX918" s="4">
        <f>$CK918+INDEX(节奏总纲!H$4:H$163,基础状态预估!$C$2)</f>
        <v>906.69453894381218</v>
      </c>
      <c r="DY918" s="4">
        <f t="shared" si="596"/>
        <v>11.899999999999999</v>
      </c>
      <c r="DZ918" s="4">
        <f t="shared" si="597"/>
        <v>33</v>
      </c>
      <c r="EA918" s="4">
        <f t="shared" si="598"/>
        <v>334.1</v>
      </c>
      <c r="EB918" s="4">
        <f t="shared" si="599"/>
        <v>521.34999999999991</v>
      </c>
      <c r="EC918" s="4">
        <f t="shared" si="600"/>
        <v>15.650000000000013</v>
      </c>
    </row>
    <row r="919" spans="58:133" x14ac:dyDescent="0.15">
      <c r="BF919" s="4">
        <v>915</v>
      </c>
      <c r="BG919" s="4">
        <f t="shared" si="582"/>
        <v>640.5</v>
      </c>
      <c r="BH919" s="4">
        <f t="shared" si="583"/>
        <v>274.5</v>
      </c>
      <c r="BL919" s="4">
        <f t="shared" si="571"/>
        <v>454.5</v>
      </c>
      <c r="BM919" s="4">
        <f t="shared" si="572"/>
        <v>318.14999999999998</v>
      </c>
      <c r="BN919" s="4">
        <f t="shared" si="573"/>
        <v>136.35</v>
      </c>
      <c r="BR919" s="4">
        <f t="shared" si="574"/>
        <v>582.4</v>
      </c>
      <c r="BS919" s="4">
        <f t="shared" si="575"/>
        <v>268.79999999999995</v>
      </c>
      <c r="BT919" s="4">
        <f t="shared" si="576"/>
        <v>44.800000000000004</v>
      </c>
      <c r="BX919" s="4">
        <f t="shared" si="577"/>
        <v>684.80000000000007</v>
      </c>
      <c r="BY919" s="4">
        <f t="shared" si="578"/>
        <v>166.91999999999996</v>
      </c>
      <c r="BZ919" s="4">
        <f t="shared" si="579"/>
        <v>4.28</v>
      </c>
      <c r="CD919" s="4">
        <f t="shared" si="580"/>
        <v>442.32</v>
      </c>
      <c r="CE919" s="4">
        <f t="shared" si="581"/>
        <v>13.680000000000012</v>
      </c>
      <c r="CF919" s="4">
        <f>IF(COUNTIF($BH$5:$BH919,"&gt;=2")&lt;=1,SUM($BG919:$BK919)*C$8,CF918)</f>
        <v>151200</v>
      </c>
      <c r="CG919" s="4">
        <f>IF(COUNTIF($BN$5:$BN919,"&gt;=2")&lt;=1,SUM($BL919:$BP919)*D$8,CG918)</f>
        <v>604799.99999999988</v>
      </c>
      <c r="CH919" s="4">
        <f>IF(COUNTIF($BT$5:$BT919,"&gt;=2")&lt;=1,SUM($BQ919:$BU919)*E$8,CH918)</f>
        <v>2592000</v>
      </c>
      <c r="CI919" s="4">
        <f>IF(COUNTIF($BZ$5:$BZ919,"&gt;=2")&lt;=1,SUM($BV919:$BZ919)*F$8,CI918)</f>
        <v>34560000</v>
      </c>
      <c r="CJ919" s="4">
        <f t="shared" si="584"/>
        <v>39398400</v>
      </c>
      <c r="CK919" s="4">
        <f t="shared" si="585"/>
        <v>894.75</v>
      </c>
      <c r="CM919" s="4">
        <v>915</v>
      </c>
      <c r="CN919" s="4">
        <f>IF(COUNTIF($BH$5:$BH919,"&gt;=2")&gt;1,CN918,BG919)</f>
        <v>4.8999999999999995</v>
      </c>
      <c r="CO919" s="4">
        <f>IF(COUNTIF($BH$5:$BH919,"&gt;=2")&gt;1,CO918,BH919)</f>
        <v>2.1</v>
      </c>
      <c r="CP919" s="4">
        <f>IF(COUNTIF($BH$5:$BH919,"&gt;=2")&gt;1,CP918,BI919)</f>
        <v>0</v>
      </c>
      <c r="CQ919" s="4">
        <f>IF(COUNTIF($BH$5:$BH919,"&gt;=2")&gt;1,CQ918,BJ919)</f>
        <v>0</v>
      </c>
      <c r="CR919" s="4">
        <f>IF(COUNTIF($BH$5:$BH919,"&gt;=2")&gt;1,CR918,BK919)</f>
        <v>0</v>
      </c>
      <c r="CS919" s="4">
        <f>IF(COUNTIF($BN$5:$BN919,"&gt;=2")&gt;1,CS918,BL919)</f>
        <v>7</v>
      </c>
      <c r="CT919" s="4">
        <f>IF(COUNTIF($BN$5:$BN919,"&gt;=2")&gt;1,CT918,BM919)</f>
        <v>4.8999999999999995</v>
      </c>
      <c r="CU919" s="4">
        <f>IF(COUNTIF($BN$5:$BN919,"&gt;=2")&gt;1,CU918,BN919)</f>
        <v>2.1</v>
      </c>
      <c r="CV919" s="4">
        <f>IF(COUNTIF($BN$5:$BN919,"&gt;=2")&gt;1,CV918,BO919)</f>
        <v>0</v>
      </c>
      <c r="CW919" s="4">
        <f>IF(COUNTIF($BN$5:$BN919,"&gt;=2")&gt;1,CW918,BP919)</f>
        <v>0</v>
      </c>
      <c r="CX919" s="4">
        <f>IF(COUNTIF($BT$5:$BT919,"&gt;=2")&gt;1,CX918,BQ919)</f>
        <v>0</v>
      </c>
      <c r="CY919" s="4">
        <f>IF(COUNTIF($BT$5:$BT919,"&gt;=2")&gt;1,CY918,BR919)</f>
        <v>26</v>
      </c>
      <c r="CZ919" s="4">
        <f>IF(COUNTIF($BT$5:$BT919,"&gt;=2")&gt;1,CZ918,BS919)</f>
        <v>11.999999999999996</v>
      </c>
      <c r="DA919" s="4">
        <f>IF(COUNTIF($BT$5:$BT919,"&gt;=2")&gt;1,DA918,BT919)</f>
        <v>2</v>
      </c>
      <c r="DB919" s="4">
        <f>IF(COUNTIF($BT$5:$BT919,"&gt;=2")&gt;1,DB918,BU919)</f>
        <v>0</v>
      </c>
      <c r="DC919" s="4">
        <f>IF(COUNTIF($BZ$5:$BZ919,"&gt;=2")&gt;1,DC918,BV919)</f>
        <v>0</v>
      </c>
      <c r="DD919" s="4">
        <f>IF(COUNTIF($BZ$5:$BZ919,"&gt;=2")&gt;1,DD918,BW919)</f>
        <v>0</v>
      </c>
      <c r="DE919" s="4">
        <f>IF(COUNTIF($BZ$5:$BZ919,"&gt;=2")&gt;1,DE918,BX919)</f>
        <v>320</v>
      </c>
      <c r="DF919" s="4">
        <f>IF(COUNTIF($BZ$5:$BZ919,"&gt;=2")&gt;1,DF918,BY919)</f>
        <v>77.999999999999986</v>
      </c>
      <c r="DG919" s="4">
        <f>IF(COUNTIF($BZ$5:$BZ919,"&gt;=2")&gt;1,DG918,BZ919)</f>
        <v>2</v>
      </c>
      <c r="DH919" s="4">
        <f t="shared" si="586"/>
        <v>0</v>
      </c>
      <c r="DI919" s="4">
        <f t="shared" si="587"/>
        <v>0</v>
      </c>
      <c r="DJ919" s="4">
        <f t="shared" si="588"/>
        <v>0</v>
      </c>
      <c r="DK919" s="4">
        <f t="shared" si="589"/>
        <v>442.32</v>
      </c>
      <c r="DL919" s="4">
        <f t="shared" si="590"/>
        <v>13.680000000000012</v>
      </c>
      <c r="DM919" s="4">
        <f t="shared" si="591"/>
        <v>7</v>
      </c>
      <c r="DN919" s="4">
        <f t="shared" si="592"/>
        <v>13.999999999999998</v>
      </c>
      <c r="DO919" s="4">
        <f t="shared" si="593"/>
        <v>40</v>
      </c>
      <c r="DP919" s="4">
        <f t="shared" si="594"/>
        <v>400</v>
      </c>
      <c r="DQ919" s="4">
        <f t="shared" si="595"/>
        <v>456</v>
      </c>
      <c r="DS919" s="4">
        <v>915</v>
      </c>
      <c r="DT919" s="4">
        <f>$CK919+INDEX(节奏总纲!D$4:D$163,基础状态预估!$C$2)</f>
        <v>939.00483399593907</v>
      </c>
      <c r="DU919" s="4">
        <f>$CK919+INDEX(节奏总纲!E$4:E$163,基础状态预估!$C$2)</f>
        <v>933.28268396026408</v>
      </c>
      <c r="DV919" s="4">
        <f>$CK919+INDEX(节奏总纲!F$4:F$163,基础状态预估!$C$2)</f>
        <v>926.39220630709644</v>
      </c>
      <c r="DW919" s="4">
        <f>$CK919+INDEX(节奏总纲!G$4:G$163,基础状态预估!$C$2)</f>
        <v>918.03246816526348</v>
      </c>
      <c r="DX919" s="4">
        <f>$CK919+INDEX(节奏总纲!H$4:H$163,基础状态预估!$C$2)</f>
        <v>907.69453894381218</v>
      </c>
      <c r="DY919" s="4">
        <f t="shared" si="596"/>
        <v>11.899999999999999</v>
      </c>
      <c r="DZ919" s="4">
        <f t="shared" si="597"/>
        <v>33</v>
      </c>
      <c r="EA919" s="4">
        <f t="shared" si="598"/>
        <v>334.1</v>
      </c>
      <c r="EB919" s="4">
        <f t="shared" si="599"/>
        <v>522.31999999999994</v>
      </c>
      <c r="EC919" s="4">
        <f t="shared" si="600"/>
        <v>15.680000000000012</v>
      </c>
    </row>
    <row r="920" spans="58:133" x14ac:dyDescent="0.15">
      <c r="BF920" s="4">
        <v>916</v>
      </c>
      <c r="BG920" s="4">
        <f t="shared" si="582"/>
        <v>641.19999999999993</v>
      </c>
      <c r="BH920" s="4">
        <f t="shared" si="583"/>
        <v>274.8</v>
      </c>
      <c r="BL920" s="4">
        <f t="shared" si="571"/>
        <v>455</v>
      </c>
      <c r="BM920" s="4">
        <f t="shared" si="572"/>
        <v>318.5</v>
      </c>
      <c r="BN920" s="4">
        <f t="shared" si="573"/>
        <v>136.5</v>
      </c>
      <c r="BR920" s="4">
        <f t="shared" si="574"/>
        <v>583.05000000000007</v>
      </c>
      <c r="BS920" s="4">
        <f t="shared" si="575"/>
        <v>269.09999999999997</v>
      </c>
      <c r="BT920" s="4">
        <f t="shared" si="576"/>
        <v>44.85</v>
      </c>
      <c r="BX920" s="4">
        <f t="shared" si="577"/>
        <v>685.6</v>
      </c>
      <c r="BY920" s="4">
        <f t="shared" si="578"/>
        <v>167.11499999999995</v>
      </c>
      <c r="BZ920" s="4">
        <f t="shared" si="579"/>
        <v>4.2850000000000001</v>
      </c>
      <c r="CD920" s="4">
        <f t="shared" si="580"/>
        <v>443.28999999999996</v>
      </c>
      <c r="CE920" s="4">
        <f t="shared" si="581"/>
        <v>13.710000000000012</v>
      </c>
      <c r="CF920" s="4">
        <f>IF(COUNTIF($BH$5:$BH920,"&gt;=2")&lt;=1,SUM($BG920:$BK920)*C$8,CF919)</f>
        <v>151200</v>
      </c>
      <c r="CG920" s="4">
        <f>IF(COUNTIF($BN$5:$BN920,"&gt;=2")&lt;=1,SUM($BL920:$BP920)*D$8,CG919)</f>
        <v>604799.99999999988</v>
      </c>
      <c r="CH920" s="4">
        <f>IF(COUNTIF($BT$5:$BT920,"&gt;=2")&lt;=1,SUM($BQ920:$BU920)*E$8,CH919)</f>
        <v>2592000</v>
      </c>
      <c r="CI920" s="4">
        <f>IF(COUNTIF($BZ$5:$BZ920,"&gt;=2")&lt;=1,SUM($BV920:$BZ920)*F$8,CI919)</f>
        <v>34560000</v>
      </c>
      <c r="CJ920" s="4">
        <f t="shared" si="584"/>
        <v>39484800</v>
      </c>
      <c r="CK920" s="4">
        <f t="shared" si="585"/>
        <v>895.75</v>
      </c>
      <c r="CM920" s="4">
        <v>916</v>
      </c>
      <c r="CN920" s="4">
        <f>IF(COUNTIF($BH$5:$BH920,"&gt;=2")&gt;1,CN919,BG920)</f>
        <v>4.8999999999999995</v>
      </c>
      <c r="CO920" s="4">
        <f>IF(COUNTIF($BH$5:$BH920,"&gt;=2")&gt;1,CO919,BH920)</f>
        <v>2.1</v>
      </c>
      <c r="CP920" s="4">
        <f>IF(COUNTIF($BH$5:$BH920,"&gt;=2")&gt;1,CP919,BI920)</f>
        <v>0</v>
      </c>
      <c r="CQ920" s="4">
        <f>IF(COUNTIF($BH$5:$BH920,"&gt;=2")&gt;1,CQ919,BJ920)</f>
        <v>0</v>
      </c>
      <c r="CR920" s="4">
        <f>IF(COUNTIF($BH$5:$BH920,"&gt;=2")&gt;1,CR919,BK920)</f>
        <v>0</v>
      </c>
      <c r="CS920" s="4">
        <f>IF(COUNTIF($BN$5:$BN920,"&gt;=2")&gt;1,CS919,BL920)</f>
        <v>7</v>
      </c>
      <c r="CT920" s="4">
        <f>IF(COUNTIF($BN$5:$BN920,"&gt;=2")&gt;1,CT919,BM920)</f>
        <v>4.8999999999999995</v>
      </c>
      <c r="CU920" s="4">
        <f>IF(COUNTIF($BN$5:$BN920,"&gt;=2")&gt;1,CU919,BN920)</f>
        <v>2.1</v>
      </c>
      <c r="CV920" s="4">
        <f>IF(COUNTIF($BN$5:$BN920,"&gt;=2")&gt;1,CV919,BO920)</f>
        <v>0</v>
      </c>
      <c r="CW920" s="4">
        <f>IF(COUNTIF($BN$5:$BN920,"&gt;=2")&gt;1,CW919,BP920)</f>
        <v>0</v>
      </c>
      <c r="CX920" s="4">
        <f>IF(COUNTIF($BT$5:$BT920,"&gt;=2")&gt;1,CX919,BQ920)</f>
        <v>0</v>
      </c>
      <c r="CY920" s="4">
        <f>IF(COUNTIF($BT$5:$BT920,"&gt;=2")&gt;1,CY919,BR920)</f>
        <v>26</v>
      </c>
      <c r="CZ920" s="4">
        <f>IF(COUNTIF($BT$5:$BT920,"&gt;=2")&gt;1,CZ919,BS920)</f>
        <v>11.999999999999996</v>
      </c>
      <c r="DA920" s="4">
        <f>IF(COUNTIF($BT$5:$BT920,"&gt;=2")&gt;1,DA919,BT920)</f>
        <v>2</v>
      </c>
      <c r="DB920" s="4">
        <f>IF(COUNTIF($BT$5:$BT920,"&gt;=2")&gt;1,DB919,BU920)</f>
        <v>0</v>
      </c>
      <c r="DC920" s="4">
        <f>IF(COUNTIF($BZ$5:$BZ920,"&gt;=2")&gt;1,DC919,BV920)</f>
        <v>0</v>
      </c>
      <c r="DD920" s="4">
        <f>IF(COUNTIF($BZ$5:$BZ920,"&gt;=2")&gt;1,DD919,BW920)</f>
        <v>0</v>
      </c>
      <c r="DE920" s="4">
        <f>IF(COUNTIF($BZ$5:$BZ920,"&gt;=2")&gt;1,DE919,BX920)</f>
        <v>320</v>
      </c>
      <c r="DF920" s="4">
        <f>IF(COUNTIF($BZ$5:$BZ920,"&gt;=2")&gt;1,DF919,BY920)</f>
        <v>77.999999999999986</v>
      </c>
      <c r="DG920" s="4">
        <f>IF(COUNTIF($BZ$5:$BZ920,"&gt;=2")&gt;1,DG919,BZ920)</f>
        <v>2</v>
      </c>
      <c r="DH920" s="4">
        <f t="shared" si="586"/>
        <v>0</v>
      </c>
      <c r="DI920" s="4">
        <f t="shared" si="587"/>
        <v>0</v>
      </c>
      <c r="DJ920" s="4">
        <f t="shared" si="588"/>
        <v>0</v>
      </c>
      <c r="DK920" s="4">
        <f t="shared" si="589"/>
        <v>443.28999999999996</v>
      </c>
      <c r="DL920" s="4">
        <f t="shared" si="590"/>
        <v>13.710000000000012</v>
      </c>
      <c r="DM920" s="4">
        <f t="shared" si="591"/>
        <v>7</v>
      </c>
      <c r="DN920" s="4">
        <f t="shared" si="592"/>
        <v>13.999999999999998</v>
      </c>
      <c r="DO920" s="4">
        <f t="shared" si="593"/>
        <v>40</v>
      </c>
      <c r="DP920" s="4">
        <f t="shared" si="594"/>
        <v>400</v>
      </c>
      <c r="DQ920" s="4">
        <f t="shared" si="595"/>
        <v>457</v>
      </c>
      <c r="DS920" s="4">
        <v>916</v>
      </c>
      <c r="DT920" s="4">
        <f>$CK920+INDEX(节奏总纲!D$4:D$163,基础状态预估!$C$2)</f>
        <v>940.00483399593907</v>
      </c>
      <c r="DU920" s="4">
        <f>$CK920+INDEX(节奏总纲!E$4:E$163,基础状态预估!$C$2)</f>
        <v>934.28268396026408</v>
      </c>
      <c r="DV920" s="4">
        <f>$CK920+INDEX(节奏总纲!F$4:F$163,基础状态预估!$C$2)</f>
        <v>927.39220630709644</v>
      </c>
      <c r="DW920" s="4">
        <f>$CK920+INDEX(节奏总纲!G$4:G$163,基础状态预估!$C$2)</f>
        <v>919.03246816526348</v>
      </c>
      <c r="DX920" s="4">
        <f>$CK920+INDEX(节奏总纲!H$4:H$163,基础状态预估!$C$2)</f>
        <v>908.69453894381218</v>
      </c>
      <c r="DY920" s="4">
        <f t="shared" si="596"/>
        <v>11.899999999999999</v>
      </c>
      <c r="DZ920" s="4">
        <f t="shared" si="597"/>
        <v>33</v>
      </c>
      <c r="EA920" s="4">
        <f t="shared" si="598"/>
        <v>334.1</v>
      </c>
      <c r="EB920" s="4">
        <f t="shared" si="599"/>
        <v>523.29</v>
      </c>
      <c r="EC920" s="4">
        <f t="shared" si="600"/>
        <v>15.710000000000012</v>
      </c>
    </row>
    <row r="921" spans="58:133" x14ac:dyDescent="0.15">
      <c r="BF921" s="4">
        <v>917</v>
      </c>
      <c r="BG921" s="4">
        <f t="shared" si="582"/>
        <v>641.9</v>
      </c>
      <c r="BH921" s="4">
        <f t="shared" si="583"/>
        <v>275.09999999999997</v>
      </c>
      <c r="BL921" s="4">
        <f t="shared" si="571"/>
        <v>455.5</v>
      </c>
      <c r="BM921" s="4">
        <f t="shared" si="572"/>
        <v>318.84999999999997</v>
      </c>
      <c r="BN921" s="4">
        <f t="shared" si="573"/>
        <v>136.65</v>
      </c>
      <c r="BR921" s="4">
        <f t="shared" si="574"/>
        <v>583.70000000000005</v>
      </c>
      <c r="BS921" s="4">
        <f t="shared" si="575"/>
        <v>269.39999999999992</v>
      </c>
      <c r="BT921" s="4">
        <f t="shared" si="576"/>
        <v>44.900000000000006</v>
      </c>
      <c r="BX921" s="4">
        <f t="shared" si="577"/>
        <v>686.40000000000009</v>
      </c>
      <c r="BY921" s="4">
        <f t="shared" si="578"/>
        <v>167.30999999999995</v>
      </c>
      <c r="BZ921" s="4">
        <f t="shared" si="579"/>
        <v>4.29</v>
      </c>
      <c r="CD921" s="4">
        <f t="shared" si="580"/>
        <v>444.26</v>
      </c>
      <c r="CE921" s="4">
        <f t="shared" si="581"/>
        <v>13.740000000000013</v>
      </c>
      <c r="CF921" s="4">
        <f>IF(COUNTIF($BH$5:$BH921,"&gt;=2")&lt;=1,SUM($BG921:$BK921)*C$8,CF920)</f>
        <v>151200</v>
      </c>
      <c r="CG921" s="4">
        <f>IF(COUNTIF($BN$5:$BN921,"&gt;=2")&lt;=1,SUM($BL921:$BP921)*D$8,CG920)</f>
        <v>604799.99999999988</v>
      </c>
      <c r="CH921" s="4">
        <f>IF(COUNTIF($BT$5:$BT921,"&gt;=2")&lt;=1,SUM($BQ921:$BU921)*E$8,CH920)</f>
        <v>2592000</v>
      </c>
      <c r="CI921" s="4">
        <f>IF(COUNTIF($BZ$5:$BZ921,"&gt;=2")&lt;=1,SUM($BV921:$BZ921)*F$8,CI920)</f>
        <v>34560000</v>
      </c>
      <c r="CJ921" s="4">
        <f t="shared" si="584"/>
        <v>39571200</v>
      </c>
      <c r="CK921" s="4">
        <f t="shared" si="585"/>
        <v>896.75</v>
      </c>
      <c r="CM921" s="4">
        <v>917</v>
      </c>
      <c r="CN921" s="4">
        <f>IF(COUNTIF($BH$5:$BH921,"&gt;=2")&gt;1,CN920,BG921)</f>
        <v>4.8999999999999995</v>
      </c>
      <c r="CO921" s="4">
        <f>IF(COUNTIF($BH$5:$BH921,"&gt;=2")&gt;1,CO920,BH921)</f>
        <v>2.1</v>
      </c>
      <c r="CP921" s="4">
        <f>IF(COUNTIF($BH$5:$BH921,"&gt;=2")&gt;1,CP920,BI921)</f>
        <v>0</v>
      </c>
      <c r="CQ921" s="4">
        <f>IF(COUNTIF($BH$5:$BH921,"&gt;=2")&gt;1,CQ920,BJ921)</f>
        <v>0</v>
      </c>
      <c r="CR921" s="4">
        <f>IF(COUNTIF($BH$5:$BH921,"&gt;=2")&gt;1,CR920,BK921)</f>
        <v>0</v>
      </c>
      <c r="CS921" s="4">
        <f>IF(COUNTIF($BN$5:$BN921,"&gt;=2")&gt;1,CS920,BL921)</f>
        <v>7</v>
      </c>
      <c r="CT921" s="4">
        <f>IF(COUNTIF($BN$5:$BN921,"&gt;=2")&gt;1,CT920,BM921)</f>
        <v>4.8999999999999995</v>
      </c>
      <c r="CU921" s="4">
        <f>IF(COUNTIF($BN$5:$BN921,"&gt;=2")&gt;1,CU920,BN921)</f>
        <v>2.1</v>
      </c>
      <c r="CV921" s="4">
        <f>IF(COUNTIF($BN$5:$BN921,"&gt;=2")&gt;1,CV920,BO921)</f>
        <v>0</v>
      </c>
      <c r="CW921" s="4">
        <f>IF(COUNTIF($BN$5:$BN921,"&gt;=2")&gt;1,CW920,BP921)</f>
        <v>0</v>
      </c>
      <c r="CX921" s="4">
        <f>IF(COUNTIF($BT$5:$BT921,"&gt;=2")&gt;1,CX920,BQ921)</f>
        <v>0</v>
      </c>
      <c r="CY921" s="4">
        <f>IF(COUNTIF($BT$5:$BT921,"&gt;=2")&gt;1,CY920,BR921)</f>
        <v>26</v>
      </c>
      <c r="CZ921" s="4">
        <f>IF(COUNTIF($BT$5:$BT921,"&gt;=2")&gt;1,CZ920,BS921)</f>
        <v>11.999999999999996</v>
      </c>
      <c r="DA921" s="4">
        <f>IF(COUNTIF($BT$5:$BT921,"&gt;=2")&gt;1,DA920,BT921)</f>
        <v>2</v>
      </c>
      <c r="DB921" s="4">
        <f>IF(COUNTIF($BT$5:$BT921,"&gt;=2")&gt;1,DB920,BU921)</f>
        <v>0</v>
      </c>
      <c r="DC921" s="4">
        <f>IF(COUNTIF($BZ$5:$BZ921,"&gt;=2")&gt;1,DC920,BV921)</f>
        <v>0</v>
      </c>
      <c r="DD921" s="4">
        <f>IF(COUNTIF($BZ$5:$BZ921,"&gt;=2")&gt;1,DD920,BW921)</f>
        <v>0</v>
      </c>
      <c r="DE921" s="4">
        <f>IF(COUNTIF($BZ$5:$BZ921,"&gt;=2")&gt;1,DE920,BX921)</f>
        <v>320</v>
      </c>
      <c r="DF921" s="4">
        <f>IF(COUNTIF($BZ$5:$BZ921,"&gt;=2")&gt;1,DF920,BY921)</f>
        <v>77.999999999999986</v>
      </c>
      <c r="DG921" s="4">
        <f>IF(COUNTIF($BZ$5:$BZ921,"&gt;=2")&gt;1,DG920,BZ921)</f>
        <v>2</v>
      </c>
      <c r="DH921" s="4">
        <f t="shared" si="586"/>
        <v>0</v>
      </c>
      <c r="DI921" s="4">
        <f t="shared" si="587"/>
        <v>0</v>
      </c>
      <c r="DJ921" s="4">
        <f t="shared" si="588"/>
        <v>0</v>
      </c>
      <c r="DK921" s="4">
        <f t="shared" si="589"/>
        <v>444.26</v>
      </c>
      <c r="DL921" s="4">
        <f t="shared" si="590"/>
        <v>13.740000000000013</v>
      </c>
      <c r="DM921" s="4">
        <f t="shared" si="591"/>
        <v>7</v>
      </c>
      <c r="DN921" s="4">
        <f t="shared" si="592"/>
        <v>13.999999999999998</v>
      </c>
      <c r="DO921" s="4">
        <f t="shared" si="593"/>
        <v>40</v>
      </c>
      <c r="DP921" s="4">
        <f t="shared" si="594"/>
        <v>400</v>
      </c>
      <c r="DQ921" s="4">
        <f t="shared" si="595"/>
        <v>458</v>
      </c>
      <c r="DS921" s="4">
        <v>917</v>
      </c>
      <c r="DT921" s="4">
        <f>$CK921+INDEX(节奏总纲!D$4:D$163,基础状态预估!$C$2)</f>
        <v>941.00483399593907</v>
      </c>
      <c r="DU921" s="4">
        <f>$CK921+INDEX(节奏总纲!E$4:E$163,基础状态预估!$C$2)</f>
        <v>935.28268396026408</v>
      </c>
      <c r="DV921" s="4">
        <f>$CK921+INDEX(节奏总纲!F$4:F$163,基础状态预估!$C$2)</f>
        <v>928.39220630709644</v>
      </c>
      <c r="DW921" s="4">
        <f>$CK921+INDEX(节奏总纲!G$4:G$163,基础状态预估!$C$2)</f>
        <v>920.03246816526348</v>
      </c>
      <c r="DX921" s="4">
        <f>$CK921+INDEX(节奏总纲!H$4:H$163,基础状态预估!$C$2)</f>
        <v>909.69453894381218</v>
      </c>
      <c r="DY921" s="4">
        <f t="shared" si="596"/>
        <v>11.899999999999999</v>
      </c>
      <c r="DZ921" s="4">
        <f t="shared" si="597"/>
        <v>33</v>
      </c>
      <c r="EA921" s="4">
        <f t="shared" si="598"/>
        <v>334.1</v>
      </c>
      <c r="EB921" s="4">
        <f t="shared" si="599"/>
        <v>524.26</v>
      </c>
      <c r="EC921" s="4">
        <f t="shared" si="600"/>
        <v>15.740000000000013</v>
      </c>
    </row>
    <row r="922" spans="58:133" x14ac:dyDescent="0.15">
      <c r="BF922" s="4">
        <v>918</v>
      </c>
      <c r="BG922" s="4">
        <f t="shared" si="582"/>
        <v>642.59999999999991</v>
      </c>
      <c r="BH922" s="4">
        <f t="shared" si="583"/>
        <v>275.39999999999998</v>
      </c>
      <c r="BL922" s="4">
        <f t="shared" si="571"/>
        <v>456</v>
      </c>
      <c r="BM922" s="4">
        <f t="shared" si="572"/>
        <v>319.2</v>
      </c>
      <c r="BN922" s="4">
        <f t="shared" si="573"/>
        <v>136.79999999999998</v>
      </c>
      <c r="BR922" s="4">
        <f t="shared" si="574"/>
        <v>584.35</v>
      </c>
      <c r="BS922" s="4">
        <f t="shared" si="575"/>
        <v>269.69999999999993</v>
      </c>
      <c r="BT922" s="4">
        <f t="shared" si="576"/>
        <v>44.95</v>
      </c>
      <c r="BX922" s="4">
        <f t="shared" si="577"/>
        <v>687.2</v>
      </c>
      <c r="BY922" s="4">
        <f t="shared" si="578"/>
        <v>167.50499999999997</v>
      </c>
      <c r="BZ922" s="4">
        <f t="shared" si="579"/>
        <v>4.2949999999999999</v>
      </c>
      <c r="CD922" s="4">
        <f t="shared" si="580"/>
        <v>445.22999999999996</v>
      </c>
      <c r="CE922" s="4">
        <f t="shared" si="581"/>
        <v>13.770000000000012</v>
      </c>
      <c r="CF922" s="4">
        <f>IF(COUNTIF($BH$5:$BH922,"&gt;=2")&lt;=1,SUM($BG922:$BK922)*C$8,CF921)</f>
        <v>151200</v>
      </c>
      <c r="CG922" s="4">
        <f>IF(COUNTIF($BN$5:$BN922,"&gt;=2")&lt;=1,SUM($BL922:$BP922)*D$8,CG921)</f>
        <v>604799.99999999988</v>
      </c>
      <c r="CH922" s="4">
        <f>IF(COUNTIF($BT$5:$BT922,"&gt;=2")&lt;=1,SUM($BQ922:$BU922)*E$8,CH921)</f>
        <v>2592000</v>
      </c>
      <c r="CI922" s="4">
        <f>IF(COUNTIF($BZ$5:$BZ922,"&gt;=2")&lt;=1,SUM($BV922:$BZ922)*F$8,CI921)</f>
        <v>34560000</v>
      </c>
      <c r="CJ922" s="4">
        <f t="shared" si="584"/>
        <v>39657600</v>
      </c>
      <c r="CK922" s="4">
        <f t="shared" si="585"/>
        <v>897.75</v>
      </c>
      <c r="CM922" s="4">
        <v>918</v>
      </c>
      <c r="CN922" s="4">
        <f>IF(COUNTIF($BH$5:$BH922,"&gt;=2")&gt;1,CN921,BG922)</f>
        <v>4.8999999999999995</v>
      </c>
      <c r="CO922" s="4">
        <f>IF(COUNTIF($BH$5:$BH922,"&gt;=2")&gt;1,CO921,BH922)</f>
        <v>2.1</v>
      </c>
      <c r="CP922" s="4">
        <f>IF(COUNTIF($BH$5:$BH922,"&gt;=2")&gt;1,CP921,BI922)</f>
        <v>0</v>
      </c>
      <c r="CQ922" s="4">
        <f>IF(COUNTIF($BH$5:$BH922,"&gt;=2")&gt;1,CQ921,BJ922)</f>
        <v>0</v>
      </c>
      <c r="CR922" s="4">
        <f>IF(COUNTIF($BH$5:$BH922,"&gt;=2")&gt;1,CR921,BK922)</f>
        <v>0</v>
      </c>
      <c r="CS922" s="4">
        <f>IF(COUNTIF($BN$5:$BN922,"&gt;=2")&gt;1,CS921,BL922)</f>
        <v>7</v>
      </c>
      <c r="CT922" s="4">
        <f>IF(COUNTIF($BN$5:$BN922,"&gt;=2")&gt;1,CT921,BM922)</f>
        <v>4.8999999999999995</v>
      </c>
      <c r="CU922" s="4">
        <f>IF(COUNTIF($BN$5:$BN922,"&gt;=2")&gt;1,CU921,BN922)</f>
        <v>2.1</v>
      </c>
      <c r="CV922" s="4">
        <f>IF(COUNTIF($BN$5:$BN922,"&gt;=2")&gt;1,CV921,BO922)</f>
        <v>0</v>
      </c>
      <c r="CW922" s="4">
        <f>IF(COUNTIF($BN$5:$BN922,"&gt;=2")&gt;1,CW921,BP922)</f>
        <v>0</v>
      </c>
      <c r="CX922" s="4">
        <f>IF(COUNTIF($BT$5:$BT922,"&gt;=2")&gt;1,CX921,BQ922)</f>
        <v>0</v>
      </c>
      <c r="CY922" s="4">
        <f>IF(COUNTIF($BT$5:$BT922,"&gt;=2")&gt;1,CY921,BR922)</f>
        <v>26</v>
      </c>
      <c r="CZ922" s="4">
        <f>IF(COUNTIF($BT$5:$BT922,"&gt;=2")&gt;1,CZ921,BS922)</f>
        <v>11.999999999999996</v>
      </c>
      <c r="DA922" s="4">
        <f>IF(COUNTIF($BT$5:$BT922,"&gt;=2")&gt;1,DA921,BT922)</f>
        <v>2</v>
      </c>
      <c r="DB922" s="4">
        <f>IF(COUNTIF($BT$5:$BT922,"&gt;=2")&gt;1,DB921,BU922)</f>
        <v>0</v>
      </c>
      <c r="DC922" s="4">
        <f>IF(COUNTIF($BZ$5:$BZ922,"&gt;=2")&gt;1,DC921,BV922)</f>
        <v>0</v>
      </c>
      <c r="DD922" s="4">
        <f>IF(COUNTIF($BZ$5:$BZ922,"&gt;=2")&gt;1,DD921,BW922)</f>
        <v>0</v>
      </c>
      <c r="DE922" s="4">
        <f>IF(COUNTIF($BZ$5:$BZ922,"&gt;=2")&gt;1,DE921,BX922)</f>
        <v>320</v>
      </c>
      <c r="DF922" s="4">
        <f>IF(COUNTIF($BZ$5:$BZ922,"&gt;=2")&gt;1,DF921,BY922)</f>
        <v>77.999999999999986</v>
      </c>
      <c r="DG922" s="4">
        <f>IF(COUNTIF($BZ$5:$BZ922,"&gt;=2")&gt;1,DG921,BZ922)</f>
        <v>2</v>
      </c>
      <c r="DH922" s="4">
        <f t="shared" si="586"/>
        <v>0</v>
      </c>
      <c r="DI922" s="4">
        <f t="shared" si="587"/>
        <v>0</v>
      </c>
      <c r="DJ922" s="4">
        <f t="shared" si="588"/>
        <v>0</v>
      </c>
      <c r="DK922" s="4">
        <f t="shared" si="589"/>
        <v>445.22999999999996</v>
      </c>
      <c r="DL922" s="4">
        <f t="shared" si="590"/>
        <v>13.770000000000012</v>
      </c>
      <c r="DM922" s="4">
        <f t="shared" si="591"/>
        <v>7</v>
      </c>
      <c r="DN922" s="4">
        <f t="shared" si="592"/>
        <v>13.999999999999998</v>
      </c>
      <c r="DO922" s="4">
        <f t="shared" si="593"/>
        <v>40</v>
      </c>
      <c r="DP922" s="4">
        <f t="shared" si="594"/>
        <v>400</v>
      </c>
      <c r="DQ922" s="4">
        <f t="shared" si="595"/>
        <v>459</v>
      </c>
      <c r="DS922" s="4">
        <v>918</v>
      </c>
      <c r="DT922" s="4">
        <f>$CK922+INDEX(节奏总纲!D$4:D$163,基础状态预估!$C$2)</f>
        <v>942.00483399593907</v>
      </c>
      <c r="DU922" s="4">
        <f>$CK922+INDEX(节奏总纲!E$4:E$163,基础状态预估!$C$2)</f>
        <v>936.28268396026408</v>
      </c>
      <c r="DV922" s="4">
        <f>$CK922+INDEX(节奏总纲!F$4:F$163,基础状态预估!$C$2)</f>
        <v>929.39220630709644</v>
      </c>
      <c r="DW922" s="4">
        <f>$CK922+INDEX(节奏总纲!G$4:G$163,基础状态预估!$C$2)</f>
        <v>921.03246816526348</v>
      </c>
      <c r="DX922" s="4">
        <f>$CK922+INDEX(节奏总纲!H$4:H$163,基础状态预估!$C$2)</f>
        <v>910.69453894381218</v>
      </c>
      <c r="DY922" s="4">
        <f t="shared" si="596"/>
        <v>11.899999999999999</v>
      </c>
      <c r="DZ922" s="4">
        <f t="shared" si="597"/>
        <v>33</v>
      </c>
      <c r="EA922" s="4">
        <f t="shared" si="598"/>
        <v>334.1</v>
      </c>
      <c r="EB922" s="4">
        <f t="shared" si="599"/>
        <v>525.2299999999999</v>
      </c>
      <c r="EC922" s="4">
        <f t="shared" si="600"/>
        <v>15.770000000000012</v>
      </c>
    </row>
    <row r="923" spans="58:133" x14ac:dyDescent="0.15">
      <c r="BF923" s="4">
        <v>919</v>
      </c>
      <c r="BG923" s="4">
        <f t="shared" si="582"/>
        <v>643.29999999999995</v>
      </c>
      <c r="BH923" s="4">
        <f t="shared" si="583"/>
        <v>275.7</v>
      </c>
      <c r="BL923" s="4">
        <f t="shared" si="571"/>
        <v>456.5</v>
      </c>
      <c r="BM923" s="4">
        <f t="shared" si="572"/>
        <v>319.54999999999995</v>
      </c>
      <c r="BN923" s="4">
        <f t="shared" si="573"/>
        <v>136.94999999999999</v>
      </c>
      <c r="BR923" s="4">
        <f t="shared" si="574"/>
        <v>585</v>
      </c>
      <c r="BS923" s="4">
        <f t="shared" si="575"/>
        <v>269.99999999999994</v>
      </c>
      <c r="BT923" s="4">
        <f t="shared" si="576"/>
        <v>45</v>
      </c>
      <c r="BX923" s="4">
        <f t="shared" si="577"/>
        <v>688</v>
      </c>
      <c r="BY923" s="4">
        <f t="shared" si="578"/>
        <v>167.69999999999996</v>
      </c>
      <c r="BZ923" s="4">
        <f t="shared" si="579"/>
        <v>4.3</v>
      </c>
      <c r="CD923" s="4">
        <f t="shared" si="580"/>
        <v>446.2</v>
      </c>
      <c r="CE923" s="4">
        <f t="shared" si="581"/>
        <v>13.800000000000011</v>
      </c>
      <c r="CF923" s="4">
        <f>IF(COUNTIF($BH$5:$BH923,"&gt;=2")&lt;=1,SUM($BG923:$BK923)*C$8,CF922)</f>
        <v>151200</v>
      </c>
      <c r="CG923" s="4">
        <f>IF(COUNTIF($BN$5:$BN923,"&gt;=2")&lt;=1,SUM($BL923:$BP923)*D$8,CG922)</f>
        <v>604799.99999999988</v>
      </c>
      <c r="CH923" s="4">
        <f>IF(COUNTIF($BT$5:$BT923,"&gt;=2")&lt;=1,SUM($BQ923:$BU923)*E$8,CH922)</f>
        <v>2592000</v>
      </c>
      <c r="CI923" s="4">
        <f>IF(COUNTIF($BZ$5:$BZ923,"&gt;=2")&lt;=1,SUM($BV923:$BZ923)*F$8,CI922)</f>
        <v>34560000</v>
      </c>
      <c r="CJ923" s="4">
        <f t="shared" si="584"/>
        <v>39744000</v>
      </c>
      <c r="CK923" s="4">
        <f t="shared" si="585"/>
        <v>898.75</v>
      </c>
      <c r="CM923" s="4">
        <v>919</v>
      </c>
      <c r="CN923" s="4">
        <f>IF(COUNTIF($BH$5:$BH923,"&gt;=2")&gt;1,CN922,BG923)</f>
        <v>4.8999999999999995</v>
      </c>
      <c r="CO923" s="4">
        <f>IF(COUNTIF($BH$5:$BH923,"&gt;=2")&gt;1,CO922,BH923)</f>
        <v>2.1</v>
      </c>
      <c r="CP923" s="4">
        <f>IF(COUNTIF($BH$5:$BH923,"&gt;=2")&gt;1,CP922,BI923)</f>
        <v>0</v>
      </c>
      <c r="CQ923" s="4">
        <f>IF(COUNTIF($BH$5:$BH923,"&gt;=2")&gt;1,CQ922,BJ923)</f>
        <v>0</v>
      </c>
      <c r="CR923" s="4">
        <f>IF(COUNTIF($BH$5:$BH923,"&gt;=2")&gt;1,CR922,BK923)</f>
        <v>0</v>
      </c>
      <c r="CS923" s="4">
        <f>IF(COUNTIF($BN$5:$BN923,"&gt;=2")&gt;1,CS922,BL923)</f>
        <v>7</v>
      </c>
      <c r="CT923" s="4">
        <f>IF(COUNTIF($BN$5:$BN923,"&gt;=2")&gt;1,CT922,BM923)</f>
        <v>4.8999999999999995</v>
      </c>
      <c r="CU923" s="4">
        <f>IF(COUNTIF($BN$5:$BN923,"&gt;=2")&gt;1,CU922,BN923)</f>
        <v>2.1</v>
      </c>
      <c r="CV923" s="4">
        <f>IF(COUNTIF($BN$5:$BN923,"&gt;=2")&gt;1,CV922,BO923)</f>
        <v>0</v>
      </c>
      <c r="CW923" s="4">
        <f>IF(COUNTIF($BN$5:$BN923,"&gt;=2")&gt;1,CW922,BP923)</f>
        <v>0</v>
      </c>
      <c r="CX923" s="4">
        <f>IF(COUNTIF($BT$5:$BT923,"&gt;=2")&gt;1,CX922,BQ923)</f>
        <v>0</v>
      </c>
      <c r="CY923" s="4">
        <f>IF(COUNTIF($BT$5:$BT923,"&gt;=2")&gt;1,CY922,BR923)</f>
        <v>26</v>
      </c>
      <c r="CZ923" s="4">
        <f>IF(COUNTIF($BT$5:$BT923,"&gt;=2")&gt;1,CZ922,BS923)</f>
        <v>11.999999999999996</v>
      </c>
      <c r="DA923" s="4">
        <f>IF(COUNTIF($BT$5:$BT923,"&gt;=2")&gt;1,DA922,BT923)</f>
        <v>2</v>
      </c>
      <c r="DB923" s="4">
        <f>IF(COUNTIF($BT$5:$BT923,"&gt;=2")&gt;1,DB922,BU923)</f>
        <v>0</v>
      </c>
      <c r="DC923" s="4">
        <f>IF(COUNTIF($BZ$5:$BZ923,"&gt;=2")&gt;1,DC922,BV923)</f>
        <v>0</v>
      </c>
      <c r="DD923" s="4">
        <f>IF(COUNTIF($BZ$5:$BZ923,"&gt;=2")&gt;1,DD922,BW923)</f>
        <v>0</v>
      </c>
      <c r="DE923" s="4">
        <f>IF(COUNTIF($BZ$5:$BZ923,"&gt;=2")&gt;1,DE922,BX923)</f>
        <v>320</v>
      </c>
      <c r="DF923" s="4">
        <f>IF(COUNTIF($BZ$5:$BZ923,"&gt;=2")&gt;1,DF922,BY923)</f>
        <v>77.999999999999986</v>
      </c>
      <c r="DG923" s="4">
        <f>IF(COUNTIF($BZ$5:$BZ923,"&gt;=2")&gt;1,DG922,BZ923)</f>
        <v>2</v>
      </c>
      <c r="DH923" s="4">
        <f t="shared" si="586"/>
        <v>0</v>
      </c>
      <c r="DI923" s="4">
        <f t="shared" si="587"/>
        <v>0</v>
      </c>
      <c r="DJ923" s="4">
        <f t="shared" si="588"/>
        <v>0</v>
      </c>
      <c r="DK923" s="4">
        <f t="shared" si="589"/>
        <v>446.2</v>
      </c>
      <c r="DL923" s="4">
        <f t="shared" si="590"/>
        <v>13.800000000000011</v>
      </c>
      <c r="DM923" s="4">
        <f t="shared" si="591"/>
        <v>7</v>
      </c>
      <c r="DN923" s="4">
        <f t="shared" si="592"/>
        <v>13.999999999999998</v>
      </c>
      <c r="DO923" s="4">
        <f t="shared" si="593"/>
        <v>40</v>
      </c>
      <c r="DP923" s="4">
        <f t="shared" si="594"/>
        <v>400</v>
      </c>
      <c r="DQ923" s="4">
        <f t="shared" si="595"/>
        <v>460</v>
      </c>
      <c r="DS923" s="4">
        <v>919</v>
      </c>
      <c r="DT923" s="4">
        <f>$CK923+INDEX(节奏总纲!D$4:D$163,基础状态预估!$C$2)</f>
        <v>943.00483399593907</v>
      </c>
      <c r="DU923" s="4">
        <f>$CK923+INDEX(节奏总纲!E$4:E$163,基础状态预估!$C$2)</f>
        <v>937.28268396026408</v>
      </c>
      <c r="DV923" s="4">
        <f>$CK923+INDEX(节奏总纲!F$4:F$163,基础状态预估!$C$2)</f>
        <v>930.39220630709644</v>
      </c>
      <c r="DW923" s="4">
        <f>$CK923+INDEX(节奏总纲!G$4:G$163,基础状态预估!$C$2)</f>
        <v>922.03246816526348</v>
      </c>
      <c r="DX923" s="4">
        <f>$CK923+INDEX(节奏总纲!H$4:H$163,基础状态预估!$C$2)</f>
        <v>911.69453894381218</v>
      </c>
      <c r="DY923" s="4">
        <f t="shared" si="596"/>
        <v>11.899999999999999</v>
      </c>
      <c r="DZ923" s="4">
        <f t="shared" si="597"/>
        <v>33</v>
      </c>
      <c r="EA923" s="4">
        <f t="shared" si="598"/>
        <v>334.1</v>
      </c>
      <c r="EB923" s="4">
        <f t="shared" si="599"/>
        <v>526.19999999999993</v>
      </c>
      <c r="EC923" s="4">
        <f t="shared" si="600"/>
        <v>15.800000000000011</v>
      </c>
    </row>
    <row r="924" spans="58:133" x14ac:dyDescent="0.15">
      <c r="BF924" s="4">
        <v>920</v>
      </c>
      <c r="BG924" s="4">
        <f t="shared" si="582"/>
        <v>644</v>
      </c>
      <c r="BH924" s="4">
        <f t="shared" si="583"/>
        <v>276</v>
      </c>
      <c r="BL924" s="4">
        <f t="shared" si="571"/>
        <v>457</v>
      </c>
      <c r="BM924" s="4">
        <f t="shared" si="572"/>
        <v>319.89999999999998</v>
      </c>
      <c r="BN924" s="4">
        <f t="shared" si="573"/>
        <v>137.1</v>
      </c>
      <c r="BR924" s="4">
        <f t="shared" si="574"/>
        <v>585.65</v>
      </c>
      <c r="BS924" s="4">
        <f t="shared" si="575"/>
        <v>270.29999999999995</v>
      </c>
      <c r="BT924" s="4">
        <f t="shared" si="576"/>
        <v>45.050000000000004</v>
      </c>
      <c r="BX924" s="4">
        <f t="shared" si="577"/>
        <v>688.80000000000007</v>
      </c>
      <c r="BY924" s="4">
        <f t="shared" si="578"/>
        <v>167.89499999999995</v>
      </c>
      <c r="BZ924" s="4">
        <f t="shared" si="579"/>
        <v>4.3049999999999997</v>
      </c>
      <c r="CD924" s="4">
        <f t="shared" si="580"/>
        <v>447.17</v>
      </c>
      <c r="CE924" s="4">
        <f t="shared" si="581"/>
        <v>13.830000000000013</v>
      </c>
      <c r="CF924" s="4">
        <f>IF(COUNTIF($BH$5:$BH924,"&gt;=2")&lt;=1,SUM($BG924:$BK924)*C$8,CF923)</f>
        <v>151200</v>
      </c>
      <c r="CG924" s="4">
        <f>IF(COUNTIF($BN$5:$BN924,"&gt;=2")&lt;=1,SUM($BL924:$BP924)*D$8,CG923)</f>
        <v>604799.99999999988</v>
      </c>
      <c r="CH924" s="4">
        <f>IF(COUNTIF($BT$5:$BT924,"&gt;=2")&lt;=1,SUM($BQ924:$BU924)*E$8,CH923)</f>
        <v>2592000</v>
      </c>
      <c r="CI924" s="4">
        <f>IF(COUNTIF($BZ$5:$BZ924,"&gt;=2")&lt;=1,SUM($BV924:$BZ924)*F$8,CI923)</f>
        <v>34560000</v>
      </c>
      <c r="CJ924" s="4">
        <f t="shared" si="584"/>
        <v>39830400</v>
      </c>
      <c r="CK924" s="4">
        <f t="shared" si="585"/>
        <v>899.75</v>
      </c>
      <c r="CM924" s="4">
        <v>920</v>
      </c>
      <c r="CN924" s="4">
        <f>IF(COUNTIF($BH$5:$BH924,"&gt;=2")&gt;1,CN923,BG924)</f>
        <v>4.8999999999999995</v>
      </c>
      <c r="CO924" s="4">
        <f>IF(COUNTIF($BH$5:$BH924,"&gt;=2")&gt;1,CO923,BH924)</f>
        <v>2.1</v>
      </c>
      <c r="CP924" s="4">
        <f>IF(COUNTIF($BH$5:$BH924,"&gt;=2")&gt;1,CP923,BI924)</f>
        <v>0</v>
      </c>
      <c r="CQ924" s="4">
        <f>IF(COUNTIF($BH$5:$BH924,"&gt;=2")&gt;1,CQ923,BJ924)</f>
        <v>0</v>
      </c>
      <c r="CR924" s="4">
        <f>IF(COUNTIF($BH$5:$BH924,"&gt;=2")&gt;1,CR923,BK924)</f>
        <v>0</v>
      </c>
      <c r="CS924" s="4">
        <f>IF(COUNTIF($BN$5:$BN924,"&gt;=2")&gt;1,CS923,BL924)</f>
        <v>7</v>
      </c>
      <c r="CT924" s="4">
        <f>IF(COUNTIF($BN$5:$BN924,"&gt;=2")&gt;1,CT923,BM924)</f>
        <v>4.8999999999999995</v>
      </c>
      <c r="CU924" s="4">
        <f>IF(COUNTIF($BN$5:$BN924,"&gt;=2")&gt;1,CU923,BN924)</f>
        <v>2.1</v>
      </c>
      <c r="CV924" s="4">
        <f>IF(COUNTIF($BN$5:$BN924,"&gt;=2")&gt;1,CV923,BO924)</f>
        <v>0</v>
      </c>
      <c r="CW924" s="4">
        <f>IF(COUNTIF($BN$5:$BN924,"&gt;=2")&gt;1,CW923,BP924)</f>
        <v>0</v>
      </c>
      <c r="CX924" s="4">
        <f>IF(COUNTIF($BT$5:$BT924,"&gt;=2")&gt;1,CX923,BQ924)</f>
        <v>0</v>
      </c>
      <c r="CY924" s="4">
        <f>IF(COUNTIF($BT$5:$BT924,"&gt;=2")&gt;1,CY923,BR924)</f>
        <v>26</v>
      </c>
      <c r="CZ924" s="4">
        <f>IF(COUNTIF($BT$5:$BT924,"&gt;=2")&gt;1,CZ923,BS924)</f>
        <v>11.999999999999996</v>
      </c>
      <c r="DA924" s="4">
        <f>IF(COUNTIF($BT$5:$BT924,"&gt;=2")&gt;1,DA923,BT924)</f>
        <v>2</v>
      </c>
      <c r="DB924" s="4">
        <f>IF(COUNTIF($BT$5:$BT924,"&gt;=2")&gt;1,DB923,BU924)</f>
        <v>0</v>
      </c>
      <c r="DC924" s="4">
        <f>IF(COUNTIF($BZ$5:$BZ924,"&gt;=2")&gt;1,DC923,BV924)</f>
        <v>0</v>
      </c>
      <c r="DD924" s="4">
        <f>IF(COUNTIF($BZ$5:$BZ924,"&gt;=2")&gt;1,DD923,BW924)</f>
        <v>0</v>
      </c>
      <c r="DE924" s="4">
        <f>IF(COUNTIF($BZ$5:$BZ924,"&gt;=2")&gt;1,DE923,BX924)</f>
        <v>320</v>
      </c>
      <c r="DF924" s="4">
        <f>IF(COUNTIF($BZ$5:$BZ924,"&gt;=2")&gt;1,DF923,BY924)</f>
        <v>77.999999999999986</v>
      </c>
      <c r="DG924" s="4">
        <f>IF(COUNTIF($BZ$5:$BZ924,"&gt;=2")&gt;1,DG923,BZ924)</f>
        <v>2</v>
      </c>
      <c r="DH924" s="4">
        <f t="shared" si="586"/>
        <v>0</v>
      </c>
      <c r="DI924" s="4">
        <f t="shared" si="587"/>
        <v>0</v>
      </c>
      <c r="DJ924" s="4">
        <f t="shared" si="588"/>
        <v>0</v>
      </c>
      <c r="DK924" s="4">
        <f t="shared" si="589"/>
        <v>447.17</v>
      </c>
      <c r="DL924" s="4">
        <f t="shared" si="590"/>
        <v>13.830000000000013</v>
      </c>
      <c r="DM924" s="4">
        <f t="shared" si="591"/>
        <v>7</v>
      </c>
      <c r="DN924" s="4">
        <f t="shared" si="592"/>
        <v>13.999999999999998</v>
      </c>
      <c r="DO924" s="4">
        <f t="shared" si="593"/>
        <v>40</v>
      </c>
      <c r="DP924" s="4">
        <f t="shared" si="594"/>
        <v>400</v>
      </c>
      <c r="DQ924" s="4">
        <f t="shared" si="595"/>
        <v>461</v>
      </c>
      <c r="DS924" s="4">
        <v>920</v>
      </c>
      <c r="DT924" s="4">
        <f>$CK924+INDEX(节奏总纲!D$4:D$163,基础状态预估!$C$2)</f>
        <v>944.00483399593907</v>
      </c>
      <c r="DU924" s="4">
        <f>$CK924+INDEX(节奏总纲!E$4:E$163,基础状态预估!$C$2)</f>
        <v>938.28268396026408</v>
      </c>
      <c r="DV924" s="4">
        <f>$CK924+INDEX(节奏总纲!F$4:F$163,基础状态预估!$C$2)</f>
        <v>931.39220630709644</v>
      </c>
      <c r="DW924" s="4">
        <f>$CK924+INDEX(节奏总纲!G$4:G$163,基础状态预估!$C$2)</f>
        <v>923.03246816526348</v>
      </c>
      <c r="DX924" s="4">
        <f>$CK924+INDEX(节奏总纲!H$4:H$163,基础状态预估!$C$2)</f>
        <v>912.69453894381218</v>
      </c>
      <c r="DY924" s="4">
        <f t="shared" si="596"/>
        <v>11.899999999999999</v>
      </c>
      <c r="DZ924" s="4">
        <f t="shared" si="597"/>
        <v>33</v>
      </c>
      <c r="EA924" s="4">
        <f t="shared" si="598"/>
        <v>334.1</v>
      </c>
      <c r="EB924" s="4">
        <f t="shared" si="599"/>
        <v>527.16999999999996</v>
      </c>
      <c r="EC924" s="4">
        <f t="shared" si="600"/>
        <v>15.830000000000013</v>
      </c>
    </row>
    <row r="925" spans="58:133" x14ac:dyDescent="0.15">
      <c r="BF925" s="4">
        <v>921</v>
      </c>
      <c r="BG925" s="4">
        <f t="shared" si="582"/>
        <v>644.69999999999993</v>
      </c>
      <c r="BH925" s="4">
        <f t="shared" si="583"/>
        <v>276.3</v>
      </c>
      <c r="BL925" s="4">
        <f t="shared" si="571"/>
        <v>457.5</v>
      </c>
      <c r="BM925" s="4">
        <f t="shared" si="572"/>
        <v>320.25</v>
      </c>
      <c r="BN925" s="4">
        <f t="shared" si="573"/>
        <v>137.25</v>
      </c>
      <c r="BR925" s="4">
        <f t="shared" si="574"/>
        <v>586.30000000000007</v>
      </c>
      <c r="BS925" s="4">
        <f t="shared" si="575"/>
        <v>270.59999999999997</v>
      </c>
      <c r="BT925" s="4">
        <f t="shared" si="576"/>
        <v>45.1</v>
      </c>
      <c r="BX925" s="4">
        <f t="shared" si="577"/>
        <v>689.6</v>
      </c>
      <c r="BY925" s="4">
        <f t="shared" si="578"/>
        <v>168.08999999999995</v>
      </c>
      <c r="BZ925" s="4">
        <f t="shared" si="579"/>
        <v>4.3100000000000005</v>
      </c>
      <c r="CD925" s="4">
        <f t="shared" si="580"/>
        <v>448.14</v>
      </c>
      <c r="CE925" s="4">
        <f t="shared" si="581"/>
        <v>13.860000000000012</v>
      </c>
      <c r="CF925" s="4">
        <f>IF(COUNTIF($BH$5:$BH925,"&gt;=2")&lt;=1,SUM($BG925:$BK925)*C$8,CF924)</f>
        <v>151200</v>
      </c>
      <c r="CG925" s="4">
        <f>IF(COUNTIF($BN$5:$BN925,"&gt;=2")&lt;=1,SUM($BL925:$BP925)*D$8,CG924)</f>
        <v>604799.99999999988</v>
      </c>
      <c r="CH925" s="4">
        <f>IF(COUNTIF($BT$5:$BT925,"&gt;=2")&lt;=1,SUM($BQ925:$BU925)*E$8,CH924)</f>
        <v>2592000</v>
      </c>
      <c r="CI925" s="4">
        <f>IF(COUNTIF($BZ$5:$BZ925,"&gt;=2")&lt;=1,SUM($BV925:$BZ925)*F$8,CI924)</f>
        <v>34560000</v>
      </c>
      <c r="CJ925" s="4">
        <f t="shared" si="584"/>
        <v>39916800</v>
      </c>
      <c r="CK925" s="4">
        <f t="shared" si="585"/>
        <v>900.75</v>
      </c>
      <c r="CM925" s="4">
        <v>921</v>
      </c>
      <c r="CN925" s="4">
        <f>IF(COUNTIF($BH$5:$BH925,"&gt;=2")&gt;1,CN924,BG925)</f>
        <v>4.8999999999999995</v>
      </c>
      <c r="CO925" s="4">
        <f>IF(COUNTIF($BH$5:$BH925,"&gt;=2")&gt;1,CO924,BH925)</f>
        <v>2.1</v>
      </c>
      <c r="CP925" s="4">
        <f>IF(COUNTIF($BH$5:$BH925,"&gt;=2")&gt;1,CP924,BI925)</f>
        <v>0</v>
      </c>
      <c r="CQ925" s="4">
        <f>IF(COUNTIF($BH$5:$BH925,"&gt;=2")&gt;1,CQ924,BJ925)</f>
        <v>0</v>
      </c>
      <c r="CR925" s="4">
        <f>IF(COUNTIF($BH$5:$BH925,"&gt;=2")&gt;1,CR924,BK925)</f>
        <v>0</v>
      </c>
      <c r="CS925" s="4">
        <f>IF(COUNTIF($BN$5:$BN925,"&gt;=2")&gt;1,CS924,BL925)</f>
        <v>7</v>
      </c>
      <c r="CT925" s="4">
        <f>IF(COUNTIF($BN$5:$BN925,"&gt;=2")&gt;1,CT924,BM925)</f>
        <v>4.8999999999999995</v>
      </c>
      <c r="CU925" s="4">
        <f>IF(COUNTIF($BN$5:$BN925,"&gt;=2")&gt;1,CU924,BN925)</f>
        <v>2.1</v>
      </c>
      <c r="CV925" s="4">
        <f>IF(COUNTIF($BN$5:$BN925,"&gt;=2")&gt;1,CV924,BO925)</f>
        <v>0</v>
      </c>
      <c r="CW925" s="4">
        <f>IF(COUNTIF($BN$5:$BN925,"&gt;=2")&gt;1,CW924,BP925)</f>
        <v>0</v>
      </c>
      <c r="CX925" s="4">
        <f>IF(COUNTIF($BT$5:$BT925,"&gt;=2")&gt;1,CX924,BQ925)</f>
        <v>0</v>
      </c>
      <c r="CY925" s="4">
        <f>IF(COUNTIF($BT$5:$BT925,"&gt;=2")&gt;1,CY924,BR925)</f>
        <v>26</v>
      </c>
      <c r="CZ925" s="4">
        <f>IF(COUNTIF($BT$5:$BT925,"&gt;=2")&gt;1,CZ924,BS925)</f>
        <v>11.999999999999996</v>
      </c>
      <c r="DA925" s="4">
        <f>IF(COUNTIF($BT$5:$BT925,"&gt;=2")&gt;1,DA924,BT925)</f>
        <v>2</v>
      </c>
      <c r="DB925" s="4">
        <f>IF(COUNTIF($BT$5:$BT925,"&gt;=2")&gt;1,DB924,BU925)</f>
        <v>0</v>
      </c>
      <c r="DC925" s="4">
        <f>IF(COUNTIF($BZ$5:$BZ925,"&gt;=2")&gt;1,DC924,BV925)</f>
        <v>0</v>
      </c>
      <c r="DD925" s="4">
        <f>IF(COUNTIF($BZ$5:$BZ925,"&gt;=2")&gt;1,DD924,BW925)</f>
        <v>0</v>
      </c>
      <c r="DE925" s="4">
        <f>IF(COUNTIF($BZ$5:$BZ925,"&gt;=2")&gt;1,DE924,BX925)</f>
        <v>320</v>
      </c>
      <c r="DF925" s="4">
        <f>IF(COUNTIF($BZ$5:$BZ925,"&gt;=2")&gt;1,DF924,BY925)</f>
        <v>77.999999999999986</v>
      </c>
      <c r="DG925" s="4">
        <f>IF(COUNTIF($BZ$5:$BZ925,"&gt;=2")&gt;1,DG924,BZ925)</f>
        <v>2</v>
      </c>
      <c r="DH925" s="4">
        <f t="shared" si="586"/>
        <v>0</v>
      </c>
      <c r="DI925" s="4">
        <f t="shared" si="587"/>
        <v>0</v>
      </c>
      <c r="DJ925" s="4">
        <f t="shared" si="588"/>
        <v>0</v>
      </c>
      <c r="DK925" s="4">
        <f t="shared" si="589"/>
        <v>448.14</v>
      </c>
      <c r="DL925" s="4">
        <f t="shared" si="590"/>
        <v>13.860000000000012</v>
      </c>
      <c r="DM925" s="4">
        <f t="shared" si="591"/>
        <v>7</v>
      </c>
      <c r="DN925" s="4">
        <f t="shared" si="592"/>
        <v>13.999999999999998</v>
      </c>
      <c r="DO925" s="4">
        <f t="shared" si="593"/>
        <v>40</v>
      </c>
      <c r="DP925" s="4">
        <f t="shared" si="594"/>
        <v>400</v>
      </c>
      <c r="DQ925" s="4">
        <f t="shared" si="595"/>
        <v>462</v>
      </c>
      <c r="DS925" s="4">
        <v>921</v>
      </c>
      <c r="DT925" s="4">
        <f>$CK925+INDEX(节奏总纲!D$4:D$163,基础状态预估!$C$2)</f>
        <v>945.00483399593907</v>
      </c>
      <c r="DU925" s="4">
        <f>$CK925+INDEX(节奏总纲!E$4:E$163,基础状态预估!$C$2)</f>
        <v>939.28268396026408</v>
      </c>
      <c r="DV925" s="4">
        <f>$CK925+INDEX(节奏总纲!F$4:F$163,基础状态预估!$C$2)</f>
        <v>932.39220630709644</v>
      </c>
      <c r="DW925" s="4">
        <f>$CK925+INDEX(节奏总纲!G$4:G$163,基础状态预估!$C$2)</f>
        <v>924.03246816526348</v>
      </c>
      <c r="DX925" s="4">
        <f>$CK925+INDEX(节奏总纲!H$4:H$163,基础状态预估!$C$2)</f>
        <v>913.69453894381218</v>
      </c>
      <c r="DY925" s="4">
        <f t="shared" si="596"/>
        <v>11.899999999999999</v>
      </c>
      <c r="DZ925" s="4">
        <f t="shared" si="597"/>
        <v>33</v>
      </c>
      <c r="EA925" s="4">
        <f t="shared" si="598"/>
        <v>334.1</v>
      </c>
      <c r="EB925" s="4">
        <f t="shared" si="599"/>
        <v>528.14</v>
      </c>
      <c r="EC925" s="4">
        <f t="shared" si="600"/>
        <v>15.860000000000012</v>
      </c>
    </row>
    <row r="926" spans="58:133" x14ac:dyDescent="0.15">
      <c r="BF926" s="4">
        <v>922</v>
      </c>
      <c r="BG926" s="4">
        <f t="shared" si="582"/>
        <v>645.4</v>
      </c>
      <c r="BH926" s="4">
        <f t="shared" si="583"/>
        <v>276.59999999999997</v>
      </c>
      <c r="BL926" s="4">
        <f t="shared" si="571"/>
        <v>458</v>
      </c>
      <c r="BM926" s="4">
        <f t="shared" si="572"/>
        <v>320.59999999999997</v>
      </c>
      <c r="BN926" s="4">
        <f t="shared" si="573"/>
        <v>137.4</v>
      </c>
      <c r="BR926" s="4">
        <f t="shared" si="574"/>
        <v>586.95000000000005</v>
      </c>
      <c r="BS926" s="4">
        <f t="shared" si="575"/>
        <v>270.89999999999992</v>
      </c>
      <c r="BT926" s="4">
        <f t="shared" si="576"/>
        <v>45.150000000000006</v>
      </c>
      <c r="BX926" s="4">
        <f t="shared" si="577"/>
        <v>690.40000000000009</v>
      </c>
      <c r="BY926" s="4">
        <f t="shared" si="578"/>
        <v>168.28499999999997</v>
      </c>
      <c r="BZ926" s="4">
        <f t="shared" si="579"/>
        <v>4.3150000000000004</v>
      </c>
      <c r="CD926" s="4">
        <f t="shared" si="580"/>
        <v>449.11</v>
      </c>
      <c r="CE926" s="4">
        <f t="shared" si="581"/>
        <v>13.890000000000013</v>
      </c>
      <c r="CF926" s="4">
        <f>IF(COUNTIF($BH$5:$BH926,"&gt;=2")&lt;=1,SUM($BG926:$BK926)*C$8,CF925)</f>
        <v>151200</v>
      </c>
      <c r="CG926" s="4">
        <f>IF(COUNTIF($BN$5:$BN926,"&gt;=2")&lt;=1,SUM($BL926:$BP926)*D$8,CG925)</f>
        <v>604799.99999999988</v>
      </c>
      <c r="CH926" s="4">
        <f>IF(COUNTIF($BT$5:$BT926,"&gt;=2")&lt;=1,SUM($BQ926:$BU926)*E$8,CH925)</f>
        <v>2592000</v>
      </c>
      <c r="CI926" s="4">
        <f>IF(COUNTIF($BZ$5:$BZ926,"&gt;=2")&lt;=1,SUM($BV926:$BZ926)*F$8,CI925)</f>
        <v>34560000</v>
      </c>
      <c r="CJ926" s="4">
        <f t="shared" si="584"/>
        <v>40003200</v>
      </c>
      <c r="CK926" s="4">
        <f t="shared" si="585"/>
        <v>901.75</v>
      </c>
      <c r="CM926" s="4">
        <v>922</v>
      </c>
      <c r="CN926" s="4">
        <f>IF(COUNTIF($BH$5:$BH926,"&gt;=2")&gt;1,CN925,BG926)</f>
        <v>4.8999999999999995</v>
      </c>
      <c r="CO926" s="4">
        <f>IF(COUNTIF($BH$5:$BH926,"&gt;=2")&gt;1,CO925,BH926)</f>
        <v>2.1</v>
      </c>
      <c r="CP926" s="4">
        <f>IF(COUNTIF($BH$5:$BH926,"&gt;=2")&gt;1,CP925,BI926)</f>
        <v>0</v>
      </c>
      <c r="CQ926" s="4">
        <f>IF(COUNTIF($BH$5:$BH926,"&gt;=2")&gt;1,CQ925,BJ926)</f>
        <v>0</v>
      </c>
      <c r="CR926" s="4">
        <f>IF(COUNTIF($BH$5:$BH926,"&gt;=2")&gt;1,CR925,BK926)</f>
        <v>0</v>
      </c>
      <c r="CS926" s="4">
        <f>IF(COUNTIF($BN$5:$BN926,"&gt;=2")&gt;1,CS925,BL926)</f>
        <v>7</v>
      </c>
      <c r="CT926" s="4">
        <f>IF(COUNTIF($BN$5:$BN926,"&gt;=2")&gt;1,CT925,BM926)</f>
        <v>4.8999999999999995</v>
      </c>
      <c r="CU926" s="4">
        <f>IF(COUNTIF($BN$5:$BN926,"&gt;=2")&gt;1,CU925,BN926)</f>
        <v>2.1</v>
      </c>
      <c r="CV926" s="4">
        <f>IF(COUNTIF($BN$5:$BN926,"&gt;=2")&gt;1,CV925,BO926)</f>
        <v>0</v>
      </c>
      <c r="CW926" s="4">
        <f>IF(COUNTIF($BN$5:$BN926,"&gt;=2")&gt;1,CW925,BP926)</f>
        <v>0</v>
      </c>
      <c r="CX926" s="4">
        <f>IF(COUNTIF($BT$5:$BT926,"&gt;=2")&gt;1,CX925,BQ926)</f>
        <v>0</v>
      </c>
      <c r="CY926" s="4">
        <f>IF(COUNTIF($BT$5:$BT926,"&gt;=2")&gt;1,CY925,BR926)</f>
        <v>26</v>
      </c>
      <c r="CZ926" s="4">
        <f>IF(COUNTIF($BT$5:$BT926,"&gt;=2")&gt;1,CZ925,BS926)</f>
        <v>11.999999999999996</v>
      </c>
      <c r="DA926" s="4">
        <f>IF(COUNTIF($BT$5:$BT926,"&gt;=2")&gt;1,DA925,BT926)</f>
        <v>2</v>
      </c>
      <c r="DB926" s="4">
        <f>IF(COUNTIF($BT$5:$BT926,"&gt;=2")&gt;1,DB925,BU926)</f>
        <v>0</v>
      </c>
      <c r="DC926" s="4">
        <f>IF(COUNTIF($BZ$5:$BZ926,"&gt;=2")&gt;1,DC925,BV926)</f>
        <v>0</v>
      </c>
      <c r="DD926" s="4">
        <f>IF(COUNTIF($BZ$5:$BZ926,"&gt;=2")&gt;1,DD925,BW926)</f>
        <v>0</v>
      </c>
      <c r="DE926" s="4">
        <f>IF(COUNTIF($BZ$5:$BZ926,"&gt;=2")&gt;1,DE925,BX926)</f>
        <v>320</v>
      </c>
      <c r="DF926" s="4">
        <f>IF(COUNTIF($BZ$5:$BZ926,"&gt;=2")&gt;1,DF925,BY926)</f>
        <v>77.999999999999986</v>
      </c>
      <c r="DG926" s="4">
        <f>IF(COUNTIF($BZ$5:$BZ926,"&gt;=2")&gt;1,DG925,BZ926)</f>
        <v>2</v>
      </c>
      <c r="DH926" s="4">
        <f t="shared" si="586"/>
        <v>0</v>
      </c>
      <c r="DI926" s="4">
        <f t="shared" si="587"/>
        <v>0</v>
      </c>
      <c r="DJ926" s="4">
        <f t="shared" si="588"/>
        <v>0</v>
      </c>
      <c r="DK926" s="4">
        <f t="shared" si="589"/>
        <v>449.11</v>
      </c>
      <c r="DL926" s="4">
        <f t="shared" si="590"/>
        <v>13.890000000000013</v>
      </c>
      <c r="DM926" s="4">
        <f t="shared" si="591"/>
        <v>7</v>
      </c>
      <c r="DN926" s="4">
        <f t="shared" si="592"/>
        <v>13.999999999999998</v>
      </c>
      <c r="DO926" s="4">
        <f t="shared" si="593"/>
        <v>40</v>
      </c>
      <c r="DP926" s="4">
        <f t="shared" si="594"/>
        <v>400</v>
      </c>
      <c r="DQ926" s="4">
        <f t="shared" si="595"/>
        <v>463</v>
      </c>
      <c r="DS926" s="4">
        <v>922</v>
      </c>
      <c r="DT926" s="4">
        <f>$CK926+INDEX(节奏总纲!D$4:D$163,基础状态预估!$C$2)</f>
        <v>946.00483399593907</v>
      </c>
      <c r="DU926" s="4">
        <f>$CK926+INDEX(节奏总纲!E$4:E$163,基础状态预估!$C$2)</f>
        <v>940.28268396026408</v>
      </c>
      <c r="DV926" s="4">
        <f>$CK926+INDEX(节奏总纲!F$4:F$163,基础状态预估!$C$2)</f>
        <v>933.39220630709644</v>
      </c>
      <c r="DW926" s="4">
        <f>$CK926+INDEX(节奏总纲!G$4:G$163,基础状态预估!$C$2)</f>
        <v>925.03246816526348</v>
      </c>
      <c r="DX926" s="4">
        <f>$CK926+INDEX(节奏总纲!H$4:H$163,基础状态预估!$C$2)</f>
        <v>914.69453894381218</v>
      </c>
      <c r="DY926" s="4">
        <f t="shared" si="596"/>
        <v>11.899999999999999</v>
      </c>
      <c r="DZ926" s="4">
        <f t="shared" si="597"/>
        <v>33</v>
      </c>
      <c r="EA926" s="4">
        <f t="shared" si="598"/>
        <v>334.1</v>
      </c>
      <c r="EB926" s="4">
        <f t="shared" si="599"/>
        <v>529.11</v>
      </c>
      <c r="EC926" s="4">
        <f t="shared" si="600"/>
        <v>15.890000000000013</v>
      </c>
    </row>
    <row r="927" spans="58:133" x14ac:dyDescent="0.15">
      <c r="BF927" s="4">
        <v>923</v>
      </c>
      <c r="BG927" s="4">
        <f t="shared" si="582"/>
        <v>646.09999999999991</v>
      </c>
      <c r="BH927" s="4">
        <f t="shared" si="583"/>
        <v>276.89999999999998</v>
      </c>
      <c r="BL927" s="4">
        <f t="shared" si="571"/>
        <v>458.5</v>
      </c>
      <c r="BM927" s="4">
        <f t="shared" si="572"/>
        <v>320.95</v>
      </c>
      <c r="BN927" s="4">
        <f t="shared" si="573"/>
        <v>137.54999999999998</v>
      </c>
      <c r="BR927" s="4">
        <f t="shared" si="574"/>
        <v>587.6</v>
      </c>
      <c r="BS927" s="4">
        <f t="shared" si="575"/>
        <v>271.19999999999993</v>
      </c>
      <c r="BT927" s="4">
        <f t="shared" si="576"/>
        <v>45.2</v>
      </c>
      <c r="BX927" s="4">
        <f t="shared" si="577"/>
        <v>691.2</v>
      </c>
      <c r="BY927" s="4">
        <f t="shared" si="578"/>
        <v>168.47999999999996</v>
      </c>
      <c r="BZ927" s="4">
        <f t="shared" si="579"/>
        <v>4.32</v>
      </c>
      <c r="CD927" s="4">
        <f t="shared" si="580"/>
        <v>450.08</v>
      </c>
      <c r="CE927" s="4">
        <f t="shared" si="581"/>
        <v>13.920000000000012</v>
      </c>
      <c r="CF927" s="4">
        <f>IF(COUNTIF($BH$5:$BH927,"&gt;=2")&lt;=1,SUM($BG927:$BK927)*C$8,CF926)</f>
        <v>151200</v>
      </c>
      <c r="CG927" s="4">
        <f>IF(COUNTIF($BN$5:$BN927,"&gt;=2")&lt;=1,SUM($BL927:$BP927)*D$8,CG926)</f>
        <v>604799.99999999988</v>
      </c>
      <c r="CH927" s="4">
        <f>IF(COUNTIF($BT$5:$BT927,"&gt;=2")&lt;=1,SUM($BQ927:$BU927)*E$8,CH926)</f>
        <v>2592000</v>
      </c>
      <c r="CI927" s="4">
        <f>IF(COUNTIF($BZ$5:$BZ927,"&gt;=2")&lt;=1,SUM($BV927:$BZ927)*F$8,CI926)</f>
        <v>34560000</v>
      </c>
      <c r="CJ927" s="4">
        <f t="shared" si="584"/>
        <v>40089600</v>
      </c>
      <c r="CK927" s="4">
        <f t="shared" si="585"/>
        <v>902.75</v>
      </c>
      <c r="CM927" s="4">
        <v>923</v>
      </c>
      <c r="CN927" s="4">
        <f>IF(COUNTIF($BH$5:$BH927,"&gt;=2")&gt;1,CN926,BG927)</f>
        <v>4.8999999999999995</v>
      </c>
      <c r="CO927" s="4">
        <f>IF(COUNTIF($BH$5:$BH927,"&gt;=2")&gt;1,CO926,BH927)</f>
        <v>2.1</v>
      </c>
      <c r="CP927" s="4">
        <f>IF(COUNTIF($BH$5:$BH927,"&gt;=2")&gt;1,CP926,BI927)</f>
        <v>0</v>
      </c>
      <c r="CQ927" s="4">
        <f>IF(COUNTIF($BH$5:$BH927,"&gt;=2")&gt;1,CQ926,BJ927)</f>
        <v>0</v>
      </c>
      <c r="CR927" s="4">
        <f>IF(COUNTIF($BH$5:$BH927,"&gt;=2")&gt;1,CR926,BK927)</f>
        <v>0</v>
      </c>
      <c r="CS927" s="4">
        <f>IF(COUNTIF($BN$5:$BN927,"&gt;=2")&gt;1,CS926,BL927)</f>
        <v>7</v>
      </c>
      <c r="CT927" s="4">
        <f>IF(COUNTIF($BN$5:$BN927,"&gt;=2")&gt;1,CT926,BM927)</f>
        <v>4.8999999999999995</v>
      </c>
      <c r="CU927" s="4">
        <f>IF(COUNTIF($BN$5:$BN927,"&gt;=2")&gt;1,CU926,BN927)</f>
        <v>2.1</v>
      </c>
      <c r="CV927" s="4">
        <f>IF(COUNTIF($BN$5:$BN927,"&gt;=2")&gt;1,CV926,BO927)</f>
        <v>0</v>
      </c>
      <c r="CW927" s="4">
        <f>IF(COUNTIF($BN$5:$BN927,"&gt;=2")&gt;1,CW926,BP927)</f>
        <v>0</v>
      </c>
      <c r="CX927" s="4">
        <f>IF(COUNTIF($BT$5:$BT927,"&gt;=2")&gt;1,CX926,BQ927)</f>
        <v>0</v>
      </c>
      <c r="CY927" s="4">
        <f>IF(COUNTIF($BT$5:$BT927,"&gt;=2")&gt;1,CY926,BR927)</f>
        <v>26</v>
      </c>
      <c r="CZ927" s="4">
        <f>IF(COUNTIF($BT$5:$BT927,"&gt;=2")&gt;1,CZ926,BS927)</f>
        <v>11.999999999999996</v>
      </c>
      <c r="DA927" s="4">
        <f>IF(COUNTIF($BT$5:$BT927,"&gt;=2")&gt;1,DA926,BT927)</f>
        <v>2</v>
      </c>
      <c r="DB927" s="4">
        <f>IF(COUNTIF($BT$5:$BT927,"&gt;=2")&gt;1,DB926,BU927)</f>
        <v>0</v>
      </c>
      <c r="DC927" s="4">
        <f>IF(COUNTIF($BZ$5:$BZ927,"&gt;=2")&gt;1,DC926,BV927)</f>
        <v>0</v>
      </c>
      <c r="DD927" s="4">
        <f>IF(COUNTIF($BZ$5:$BZ927,"&gt;=2")&gt;1,DD926,BW927)</f>
        <v>0</v>
      </c>
      <c r="DE927" s="4">
        <f>IF(COUNTIF($BZ$5:$BZ927,"&gt;=2")&gt;1,DE926,BX927)</f>
        <v>320</v>
      </c>
      <c r="DF927" s="4">
        <f>IF(COUNTIF($BZ$5:$BZ927,"&gt;=2")&gt;1,DF926,BY927)</f>
        <v>77.999999999999986</v>
      </c>
      <c r="DG927" s="4">
        <f>IF(COUNTIF($BZ$5:$BZ927,"&gt;=2")&gt;1,DG926,BZ927)</f>
        <v>2</v>
      </c>
      <c r="DH927" s="4">
        <f t="shared" si="586"/>
        <v>0</v>
      </c>
      <c r="DI927" s="4">
        <f t="shared" si="587"/>
        <v>0</v>
      </c>
      <c r="DJ927" s="4">
        <f t="shared" si="588"/>
        <v>0</v>
      </c>
      <c r="DK927" s="4">
        <f t="shared" si="589"/>
        <v>450.08</v>
      </c>
      <c r="DL927" s="4">
        <f t="shared" si="590"/>
        <v>13.920000000000012</v>
      </c>
      <c r="DM927" s="4">
        <f t="shared" si="591"/>
        <v>7</v>
      </c>
      <c r="DN927" s="4">
        <f t="shared" si="592"/>
        <v>13.999999999999998</v>
      </c>
      <c r="DO927" s="4">
        <f t="shared" si="593"/>
        <v>40</v>
      </c>
      <c r="DP927" s="4">
        <f t="shared" si="594"/>
        <v>400</v>
      </c>
      <c r="DQ927" s="4">
        <f t="shared" si="595"/>
        <v>464</v>
      </c>
      <c r="DS927" s="4">
        <v>923</v>
      </c>
      <c r="DT927" s="4">
        <f>$CK927+INDEX(节奏总纲!D$4:D$163,基础状态预估!$C$2)</f>
        <v>947.00483399593907</v>
      </c>
      <c r="DU927" s="4">
        <f>$CK927+INDEX(节奏总纲!E$4:E$163,基础状态预估!$C$2)</f>
        <v>941.28268396026408</v>
      </c>
      <c r="DV927" s="4">
        <f>$CK927+INDEX(节奏总纲!F$4:F$163,基础状态预估!$C$2)</f>
        <v>934.39220630709644</v>
      </c>
      <c r="DW927" s="4">
        <f>$CK927+INDEX(节奏总纲!G$4:G$163,基础状态预估!$C$2)</f>
        <v>926.03246816526348</v>
      </c>
      <c r="DX927" s="4">
        <f>$CK927+INDEX(节奏总纲!H$4:H$163,基础状态预估!$C$2)</f>
        <v>915.69453894381218</v>
      </c>
      <c r="DY927" s="4">
        <f t="shared" si="596"/>
        <v>11.899999999999999</v>
      </c>
      <c r="DZ927" s="4">
        <f t="shared" si="597"/>
        <v>33</v>
      </c>
      <c r="EA927" s="4">
        <f t="shared" si="598"/>
        <v>334.1</v>
      </c>
      <c r="EB927" s="4">
        <f t="shared" si="599"/>
        <v>530.07999999999993</v>
      </c>
      <c r="EC927" s="4">
        <f t="shared" si="600"/>
        <v>15.920000000000012</v>
      </c>
    </row>
    <row r="928" spans="58:133" x14ac:dyDescent="0.15">
      <c r="BF928" s="4">
        <v>924</v>
      </c>
      <c r="BG928" s="4">
        <f t="shared" si="582"/>
        <v>646.79999999999995</v>
      </c>
      <c r="BH928" s="4">
        <f t="shared" si="583"/>
        <v>277.2</v>
      </c>
      <c r="BL928" s="4">
        <f t="shared" si="571"/>
        <v>459</v>
      </c>
      <c r="BM928" s="4">
        <f t="shared" si="572"/>
        <v>321.29999999999995</v>
      </c>
      <c r="BN928" s="4">
        <f t="shared" si="573"/>
        <v>137.69999999999999</v>
      </c>
      <c r="BR928" s="4">
        <f t="shared" si="574"/>
        <v>588.25</v>
      </c>
      <c r="BS928" s="4">
        <f t="shared" si="575"/>
        <v>271.49999999999994</v>
      </c>
      <c r="BT928" s="4">
        <f t="shared" si="576"/>
        <v>45.25</v>
      </c>
      <c r="BX928" s="4">
        <f t="shared" si="577"/>
        <v>692</v>
      </c>
      <c r="BY928" s="4">
        <f t="shared" si="578"/>
        <v>168.67499999999995</v>
      </c>
      <c r="BZ928" s="4">
        <f t="shared" si="579"/>
        <v>4.3250000000000002</v>
      </c>
      <c r="CD928" s="4">
        <f t="shared" si="580"/>
        <v>451.05</v>
      </c>
      <c r="CE928" s="4">
        <f t="shared" si="581"/>
        <v>13.950000000000012</v>
      </c>
      <c r="CF928" s="4">
        <f>IF(COUNTIF($BH$5:$BH928,"&gt;=2")&lt;=1,SUM($BG928:$BK928)*C$8,CF927)</f>
        <v>151200</v>
      </c>
      <c r="CG928" s="4">
        <f>IF(COUNTIF($BN$5:$BN928,"&gt;=2")&lt;=1,SUM($BL928:$BP928)*D$8,CG927)</f>
        <v>604799.99999999988</v>
      </c>
      <c r="CH928" s="4">
        <f>IF(COUNTIF($BT$5:$BT928,"&gt;=2")&lt;=1,SUM($BQ928:$BU928)*E$8,CH927)</f>
        <v>2592000</v>
      </c>
      <c r="CI928" s="4">
        <f>IF(COUNTIF($BZ$5:$BZ928,"&gt;=2")&lt;=1,SUM($BV928:$BZ928)*F$8,CI927)</f>
        <v>34560000</v>
      </c>
      <c r="CJ928" s="4">
        <f t="shared" si="584"/>
        <v>40176000</v>
      </c>
      <c r="CK928" s="4">
        <f t="shared" si="585"/>
        <v>903.75</v>
      </c>
      <c r="CM928" s="4">
        <v>924</v>
      </c>
      <c r="CN928" s="4">
        <f>IF(COUNTIF($BH$5:$BH928,"&gt;=2")&gt;1,CN927,BG928)</f>
        <v>4.8999999999999995</v>
      </c>
      <c r="CO928" s="4">
        <f>IF(COUNTIF($BH$5:$BH928,"&gt;=2")&gt;1,CO927,BH928)</f>
        <v>2.1</v>
      </c>
      <c r="CP928" s="4">
        <f>IF(COUNTIF($BH$5:$BH928,"&gt;=2")&gt;1,CP927,BI928)</f>
        <v>0</v>
      </c>
      <c r="CQ928" s="4">
        <f>IF(COUNTIF($BH$5:$BH928,"&gt;=2")&gt;1,CQ927,BJ928)</f>
        <v>0</v>
      </c>
      <c r="CR928" s="4">
        <f>IF(COUNTIF($BH$5:$BH928,"&gt;=2")&gt;1,CR927,BK928)</f>
        <v>0</v>
      </c>
      <c r="CS928" s="4">
        <f>IF(COUNTIF($BN$5:$BN928,"&gt;=2")&gt;1,CS927,BL928)</f>
        <v>7</v>
      </c>
      <c r="CT928" s="4">
        <f>IF(COUNTIF($BN$5:$BN928,"&gt;=2")&gt;1,CT927,BM928)</f>
        <v>4.8999999999999995</v>
      </c>
      <c r="CU928" s="4">
        <f>IF(COUNTIF($BN$5:$BN928,"&gt;=2")&gt;1,CU927,BN928)</f>
        <v>2.1</v>
      </c>
      <c r="CV928" s="4">
        <f>IF(COUNTIF($BN$5:$BN928,"&gt;=2")&gt;1,CV927,BO928)</f>
        <v>0</v>
      </c>
      <c r="CW928" s="4">
        <f>IF(COUNTIF($BN$5:$BN928,"&gt;=2")&gt;1,CW927,BP928)</f>
        <v>0</v>
      </c>
      <c r="CX928" s="4">
        <f>IF(COUNTIF($BT$5:$BT928,"&gt;=2")&gt;1,CX927,BQ928)</f>
        <v>0</v>
      </c>
      <c r="CY928" s="4">
        <f>IF(COUNTIF($BT$5:$BT928,"&gt;=2")&gt;1,CY927,BR928)</f>
        <v>26</v>
      </c>
      <c r="CZ928" s="4">
        <f>IF(COUNTIF($BT$5:$BT928,"&gt;=2")&gt;1,CZ927,BS928)</f>
        <v>11.999999999999996</v>
      </c>
      <c r="DA928" s="4">
        <f>IF(COUNTIF($BT$5:$BT928,"&gt;=2")&gt;1,DA927,BT928)</f>
        <v>2</v>
      </c>
      <c r="DB928" s="4">
        <f>IF(COUNTIF($BT$5:$BT928,"&gt;=2")&gt;1,DB927,BU928)</f>
        <v>0</v>
      </c>
      <c r="DC928" s="4">
        <f>IF(COUNTIF($BZ$5:$BZ928,"&gt;=2")&gt;1,DC927,BV928)</f>
        <v>0</v>
      </c>
      <c r="DD928" s="4">
        <f>IF(COUNTIF($BZ$5:$BZ928,"&gt;=2")&gt;1,DD927,BW928)</f>
        <v>0</v>
      </c>
      <c r="DE928" s="4">
        <f>IF(COUNTIF($BZ$5:$BZ928,"&gt;=2")&gt;1,DE927,BX928)</f>
        <v>320</v>
      </c>
      <c r="DF928" s="4">
        <f>IF(COUNTIF($BZ$5:$BZ928,"&gt;=2")&gt;1,DF927,BY928)</f>
        <v>77.999999999999986</v>
      </c>
      <c r="DG928" s="4">
        <f>IF(COUNTIF($BZ$5:$BZ928,"&gt;=2")&gt;1,DG927,BZ928)</f>
        <v>2</v>
      </c>
      <c r="DH928" s="4">
        <f t="shared" si="586"/>
        <v>0</v>
      </c>
      <c r="DI928" s="4">
        <f t="shared" si="587"/>
        <v>0</v>
      </c>
      <c r="DJ928" s="4">
        <f t="shared" si="588"/>
        <v>0</v>
      </c>
      <c r="DK928" s="4">
        <f t="shared" si="589"/>
        <v>451.05</v>
      </c>
      <c r="DL928" s="4">
        <f t="shared" si="590"/>
        <v>13.950000000000012</v>
      </c>
      <c r="DM928" s="4">
        <f t="shared" si="591"/>
        <v>7</v>
      </c>
      <c r="DN928" s="4">
        <f t="shared" si="592"/>
        <v>13.999999999999998</v>
      </c>
      <c r="DO928" s="4">
        <f t="shared" si="593"/>
        <v>40</v>
      </c>
      <c r="DP928" s="4">
        <f t="shared" si="594"/>
        <v>400</v>
      </c>
      <c r="DQ928" s="4">
        <f t="shared" si="595"/>
        <v>465</v>
      </c>
      <c r="DS928" s="4">
        <v>924</v>
      </c>
      <c r="DT928" s="4">
        <f>$CK928+INDEX(节奏总纲!D$4:D$163,基础状态预估!$C$2)</f>
        <v>948.00483399593907</v>
      </c>
      <c r="DU928" s="4">
        <f>$CK928+INDEX(节奏总纲!E$4:E$163,基础状态预估!$C$2)</f>
        <v>942.28268396026408</v>
      </c>
      <c r="DV928" s="4">
        <f>$CK928+INDEX(节奏总纲!F$4:F$163,基础状态预估!$C$2)</f>
        <v>935.39220630709644</v>
      </c>
      <c r="DW928" s="4">
        <f>$CK928+INDEX(节奏总纲!G$4:G$163,基础状态预估!$C$2)</f>
        <v>927.03246816526348</v>
      </c>
      <c r="DX928" s="4">
        <f>$CK928+INDEX(节奏总纲!H$4:H$163,基础状态预估!$C$2)</f>
        <v>916.69453894381218</v>
      </c>
      <c r="DY928" s="4">
        <f t="shared" si="596"/>
        <v>11.899999999999999</v>
      </c>
      <c r="DZ928" s="4">
        <f t="shared" si="597"/>
        <v>33</v>
      </c>
      <c r="EA928" s="4">
        <f t="shared" si="598"/>
        <v>334.1</v>
      </c>
      <c r="EB928" s="4">
        <f t="shared" si="599"/>
        <v>531.04999999999995</v>
      </c>
      <c r="EC928" s="4">
        <f t="shared" si="600"/>
        <v>15.950000000000012</v>
      </c>
    </row>
    <row r="929" spans="58:133" x14ac:dyDescent="0.15">
      <c r="BF929" s="4">
        <v>925</v>
      </c>
      <c r="BG929" s="4">
        <f t="shared" si="582"/>
        <v>647.5</v>
      </c>
      <c r="BH929" s="4">
        <f t="shared" si="583"/>
        <v>277.5</v>
      </c>
      <c r="BL929" s="4">
        <f t="shared" si="571"/>
        <v>459.5</v>
      </c>
      <c r="BM929" s="4">
        <f t="shared" si="572"/>
        <v>321.64999999999998</v>
      </c>
      <c r="BN929" s="4">
        <f t="shared" si="573"/>
        <v>137.85</v>
      </c>
      <c r="BR929" s="4">
        <f t="shared" si="574"/>
        <v>588.9</v>
      </c>
      <c r="BS929" s="4">
        <f t="shared" si="575"/>
        <v>271.79999999999995</v>
      </c>
      <c r="BT929" s="4">
        <f t="shared" si="576"/>
        <v>45.300000000000004</v>
      </c>
      <c r="BX929" s="4">
        <f t="shared" si="577"/>
        <v>692.80000000000007</v>
      </c>
      <c r="BY929" s="4">
        <f t="shared" si="578"/>
        <v>168.86999999999995</v>
      </c>
      <c r="BZ929" s="4">
        <f t="shared" si="579"/>
        <v>4.33</v>
      </c>
      <c r="CD929" s="4">
        <f t="shared" si="580"/>
        <v>452.02</v>
      </c>
      <c r="CE929" s="4">
        <f t="shared" si="581"/>
        <v>13.980000000000013</v>
      </c>
      <c r="CF929" s="4">
        <f>IF(COUNTIF($BH$5:$BH929,"&gt;=2")&lt;=1,SUM($BG929:$BK929)*C$8,CF928)</f>
        <v>151200</v>
      </c>
      <c r="CG929" s="4">
        <f>IF(COUNTIF($BN$5:$BN929,"&gt;=2")&lt;=1,SUM($BL929:$BP929)*D$8,CG928)</f>
        <v>604799.99999999988</v>
      </c>
      <c r="CH929" s="4">
        <f>IF(COUNTIF($BT$5:$BT929,"&gt;=2")&lt;=1,SUM($BQ929:$BU929)*E$8,CH928)</f>
        <v>2592000</v>
      </c>
      <c r="CI929" s="4">
        <f>IF(COUNTIF($BZ$5:$BZ929,"&gt;=2")&lt;=1,SUM($BV929:$BZ929)*F$8,CI928)</f>
        <v>34560000</v>
      </c>
      <c r="CJ929" s="4">
        <f t="shared" si="584"/>
        <v>40262400</v>
      </c>
      <c r="CK929" s="4">
        <f t="shared" si="585"/>
        <v>904.75</v>
      </c>
      <c r="CM929" s="4">
        <v>925</v>
      </c>
      <c r="CN929" s="4">
        <f>IF(COUNTIF($BH$5:$BH929,"&gt;=2")&gt;1,CN928,BG929)</f>
        <v>4.8999999999999995</v>
      </c>
      <c r="CO929" s="4">
        <f>IF(COUNTIF($BH$5:$BH929,"&gt;=2")&gt;1,CO928,BH929)</f>
        <v>2.1</v>
      </c>
      <c r="CP929" s="4">
        <f>IF(COUNTIF($BH$5:$BH929,"&gt;=2")&gt;1,CP928,BI929)</f>
        <v>0</v>
      </c>
      <c r="CQ929" s="4">
        <f>IF(COUNTIF($BH$5:$BH929,"&gt;=2")&gt;1,CQ928,BJ929)</f>
        <v>0</v>
      </c>
      <c r="CR929" s="4">
        <f>IF(COUNTIF($BH$5:$BH929,"&gt;=2")&gt;1,CR928,BK929)</f>
        <v>0</v>
      </c>
      <c r="CS929" s="4">
        <f>IF(COUNTIF($BN$5:$BN929,"&gt;=2")&gt;1,CS928,BL929)</f>
        <v>7</v>
      </c>
      <c r="CT929" s="4">
        <f>IF(COUNTIF($BN$5:$BN929,"&gt;=2")&gt;1,CT928,BM929)</f>
        <v>4.8999999999999995</v>
      </c>
      <c r="CU929" s="4">
        <f>IF(COUNTIF($BN$5:$BN929,"&gt;=2")&gt;1,CU928,BN929)</f>
        <v>2.1</v>
      </c>
      <c r="CV929" s="4">
        <f>IF(COUNTIF($BN$5:$BN929,"&gt;=2")&gt;1,CV928,BO929)</f>
        <v>0</v>
      </c>
      <c r="CW929" s="4">
        <f>IF(COUNTIF($BN$5:$BN929,"&gt;=2")&gt;1,CW928,BP929)</f>
        <v>0</v>
      </c>
      <c r="CX929" s="4">
        <f>IF(COUNTIF($BT$5:$BT929,"&gt;=2")&gt;1,CX928,BQ929)</f>
        <v>0</v>
      </c>
      <c r="CY929" s="4">
        <f>IF(COUNTIF($BT$5:$BT929,"&gt;=2")&gt;1,CY928,BR929)</f>
        <v>26</v>
      </c>
      <c r="CZ929" s="4">
        <f>IF(COUNTIF($BT$5:$BT929,"&gt;=2")&gt;1,CZ928,BS929)</f>
        <v>11.999999999999996</v>
      </c>
      <c r="DA929" s="4">
        <f>IF(COUNTIF($BT$5:$BT929,"&gt;=2")&gt;1,DA928,BT929)</f>
        <v>2</v>
      </c>
      <c r="DB929" s="4">
        <f>IF(COUNTIF($BT$5:$BT929,"&gt;=2")&gt;1,DB928,BU929)</f>
        <v>0</v>
      </c>
      <c r="DC929" s="4">
        <f>IF(COUNTIF($BZ$5:$BZ929,"&gt;=2")&gt;1,DC928,BV929)</f>
        <v>0</v>
      </c>
      <c r="DD929" s="4">
        <f>IF(COUNTIF($BZ$5:$BZ929,"&gt;=2")&gt;1,DD928,BW929)</f>
        <v>0</v>
      </c>
      <c r="DE929" s="4">
        <f>IF(COUNTIF($BZ$5:$BZ929,"&gt;=2")&gt;1,DE928,BX929)</f>
        <v>320</v>
      </c>
      <c r="DF929" s="4">
        <f>IF(COUNTIF($BZ$5:$BZ929,"&gt;=2")&gt;1,DF928,BY929)</f>
        <v>77.999999999999986</v>
      </c>
      <c r="DG929" s="4">
        <f>IF(COUNTIF($BZ$5:$BZ929,"&gt;=2")&gt;1,DG928,BZ929)</f>
        <v>2</v>
      </c>
      <c r="DH929" s="4">
        <f t="shared" si="586"/>
        <v>0</v>
      </c>
      <c r="DI929" s="4">
        <f t="shared" si="587"/>
        <v>0</v>
      </c>
      <c r="DJ929" s="4">
        <f t="shared" si="588"/>
        <v>0</v>
      </c>
      <c r="DK929" s="4">
        <f t="shared" si="589"/>
        <v>452.02</v>
      </c>
      <c r="DL929" s="4">
        <f t="shared" si="590"/>
        <v>13.980000000000013</v>
      </c>
      <c r="DM929" s="4">
        <f t="shared" si="591"/>
        <v>7</v>
      </c>
      <c r="DN929" s="4">
        <f t="shared" si="592"/>
        <v>13.999999999999998</v>
      </c>
      <c r="DO929" s="4">
        <f t="shared" si="593"/>
        <v>40</v>
      </c>
      <c r="DP929" s="4">
        <f t="shared" si="594"/>
        <v>400</v>
      </c>
      <c r="DQ929" s="4">
        <f t="shared" si="595"/>
        <v>466</v>
      </c>
      <c r="DS929" s="4">
        <v>925</v>
      </c>
      <c r="DT929" s="4">
        <f>$CK929+INDEX(节奏总纲!D$4:D$163,基础状态预估!$C$2)</f>
        <v>949.00483399593907</v>
      </c>
      <c r="DU929" s="4">
        <f>$CK929+INDEX(节奏总纲!E$4:E$163,基础状态预估!$C$2)</f>
        <v>943.28268396026408</v>
      </c>
      <c r="DV929" s="4">
        <f>$CK929+INDEX(节奏总纲!F$4:F$163,基础状态预估!$C$2)</f>
        <v>936.39220630709644</v>
      </c>
      <c r="DW929" s="4">
        <f>$CK929+INDEX(节奏总纲!G$4:G$163,基础状态预估!$C$2)</f>
        <v>928.03246816526348</v>
      </c>
      <c r="DX929" s="4">
        <f>$CK929+INDEX(节奏总纲!H$4:H$163,基础状态预估!$C$2)</f>
        <v>917.69453894381218</v>
      </c>
      <c r="DY929" s="4">
        <f t="shared" si="596"/>
        <v>11.899999999999999</v>
      </c>
      <c r="DZ929" s="4">
        <f t="shared" si="597"/>
        <v>33</v>
      </c>
      <c r="EA929" s="4">
        <f t="shared" si="598"/>
        <v>334.1</v>
      </c>
      <c r="EB929" s="4">
        <f t="shared" si="599"/>
        <v>532.02</v>
      </c>
      <c r="EC929" s="4">
        <f t="shared" si="600"/>
        <v>15.980000000000013</v>
      </c>
    </row>
    <row r="930" spans="58:133" x14ac:dyDescent="0.15">
      <c r="BF930" s="4">
        <v>926</v>
      </c>
      <c r="BG930" s="4">
        <f t="shared" si="582"/>
        <v>648.19999999999993</v>
      </c>
      <c r="BH930" s="4">
        <f t="shared" si="583"/>
        <v>277.8</v>
      </c>
      <c r="BL930" s="4">
        <f t="shared" si="571"/>
        <v>460</v>
      </c>
      <c r="BM930" s="4">
        <f t="shared" si="572"/>
        <v>322</v>
      </c>
      <c r="BN930" s="4">
        <f t="shared" si="573"/>
        <v>138</v>
      </c>
      <c r="BR930" s="4">
        <f t="shared" si="574"/>
        <v>589.55000000000007</v>
      </c>
      <c r="BS930" s="4">
        <f t="shared" si="575"/>
        <v>272.09999999999997</v>
      </c>
      <c r="BT930" s="4">
        <f t="shared" si="576"/>
        <v>45.35</v>
      </c>
      <c r="BX930" s="4">
        <f t="shared" si="577"/>
        <v>693.6</v>
      </c>
      <c r="BY930" s="4">
        <f t="shared" si="578"/>
        <v>169.06499999999997</v>
      </c>
      <c r="BZ930" s="4">
        <f t="shared" si="579"/>
        <v>4.335</v>
      </c>
      <c r="CD930" s="4">
        <f t="shared" si="580"/>
        <v>452.99</v>
      </c>
      <c r="CE930" s="4">
        <f t="shared" si="581"/>
        <v>14.010000000000012</v>
      </c>
      <c r="CF930" s="4">
        <f>IF(COUNTIF($BH$5:$BH930,"&gt;=2")&lt;=1,SUM($BG930:$BK930)*C$8,CF929)</f>
        <v>151200</v>
      </c>
      <c r="CG930" s="4">
        <f>IF(COUNTIF($BN$5:$BN930,"&gt;=2")&lt;=1,SUM($BL930:$BP930)*D$8,CG929)</f>
        <v>604799.99999999988</v>
      </c>
      <c r="CH930" s="4">
        <f>IF(COUNTIF($BT$5:$BT930,"&gt;=2")&lt;=1,SUM($BQ930:$BU930)*E$8,CH929)</f>
        <v>2592000</v>
      </c>
      <c r="CI930" s="4">
        <f>IF(COUNTIF($BZ$5:$BZ930,"&gt;=2")&lt;=1,SUM($BV930:$BZ930)*F$8,CI929)</f>
        <v>34560000</v>
      </c>
      <c r="CJ930" s="4">
        <f t="shared" si="584"/>
        <v>40348800</v>
      </c>
      <c r="CK930" s="4">
        <f t="shared" si="585"/>
        <v>905.75</v>
      </c>
      <c r="CM930" s="4">
        <v>926</v>
      </c>
      <c r="CN930" s="4">
        <f>IF(COUNTIF($BH$5:$BH930,"&gt;=2")&gt;1,CN929,BG930)</f>
        <v>4.8999999999999995</v>
      </c>
      <c r="CO930" s="4">
        <f>IF(COUNTIF($BH$5:$BH930,"&gt;=2")&gt;1,CO929,BH930)</f>
        <v>2.1</v>
      </c>
      <c r="CP930" s="4">
        <f>IF(COUNTIF($BH$5:$BH930,"&gt;=2")&gt;1,CP929,BI930)</f>
        <v>0</v>
      </c>
      <c r="CQ930" s="4">
        <f>IF(COUNTIF($BH$5:$BH930,"&gt;=2")&gt;1,CQ929,BJ930)</f>
        <v>0</v>
      </c>
      <c r="CR930" s="4">
        <f>IF(COUNTIF($BH$5:$BH930,"&gt;=2")&gt;1,CR929,BK930)</f>
        <v>0</v>
      </c>
      <c r="CS930" s="4">
        <f>IF(COUNTIF($BN$5:$BN930,"&gt;=2")&gt;1,CS929,BL930)</f>
        <v>7</v>
      </c>
      <c r="CT930" s="4">
        <f>IF(COUNTIF($BN$5:$BN930,"&gt;=2")&gt;1,CT929,BM930)</f>
        <v>4.8999999999999995</v>
      </c>
      <c r="CU930" s="4">
        <f>IF(COUNTIF($BN$5:$BN930,"&gt;=2")&gt;1,CU929,BN930)</f>
        <v>2.1</v>
      </c>
      <c r="CV930" s="4">
        <f>IF(COUNTIF($BN$5:$BN930,"&gt;=2")&gt;1,CV929,BO930)</f>
        <v>0</v>
      </c>
      <c r="CW930" s="4">
        <f>IF(COUNTIF($BN$5:$BN930,"&gt;=2")&gt;1,CW929,BP930)</f>
        <v>0</v>
      </c>
      <c r="CX930" s="4">
        <f>IF(COUNTIF($BT$5:$BT930,"&gt;=2")&gt;1,CX929,BQ930)</f>
        <v>0</v>
      </c>
      <c r="CY930" s="4">
        <f>IF(COUNTIF($BT$5:$BT930,"&gt;=2")&gt;1,CY929,BR930)</f>
        <v>26</v>
      </c>
      <c r="CZ930" s="4">
        <f>IF(COUNTIF($BT$5:$BT930,"&gt;=2")&gt;1,CZ929,BS930)</f>
        <v>11.999999999999996</v>
      </c>
      <c r="DA930" s="4">
        <f>IF(COUNTIF($BT$5:$BT930,"&gt;=2")&gt;1,DA929,BT930)</f>
        <v>2</v>
      </c>
      <c r="DB930" s="4">
        <f>IF(COUNTIF($BT$5:$BT930,"&gt;=2")&gt;1,DB929,BU930)</f>
        <v>0</v>
      </c>
      <c r="DC930" s="4">
        <f>IF(COUNTIF($BZ$5:$BZ930,"&gt;=2")&gt;1,DC929,BV930)</f>
        <v>0</v>
      </c>
      <c r="DD930" s="4">
        <f>IF(COUNTIF($BZ$5:$BZ930,"&gt;=2")&gt;1,DD929,BW930)</f>
        <v>0</v>
      </c>
      <c r="DE930" s="4">
        <f>IF(COUNTIF($BZ$5:$BZ930,"&gt;=2")&gt;1,DE929,BX930)</f>
        <v>320</v>
      </c>
      <c r="DF930" s="4">
        <f>IF(COUNTIF($BZ$5:$BZ930,"&gt;=2")&gt;1,DF929,BY930)</f>
        <v>77.999999999999986</v>
      </c>
      <c r="DG930" s="4">
        <f>IF(COUNTIF($BZ$5:$BZ930,"&gt;=2")&gt;1,DG929,BZ930)</f>
        <v>2</v>
      </c>
      <c r="DH930" s="4">
        <f t="shared" si="586"/>
        <v>0</v>
      </c>
      <c r="DI930" s="4">
        <f t="shared" si="587"/>
        <v>0</v>
      </c>
      <c r="DJ930" s="4">
        <f t="shared" si="588"/>
        <v>0</v>
      </c>
      <c r="DK930" s="4">
        <f t="shared" si="589"/>
        <v>452.99</v>
      </c>
      <c r="DL930" s="4">
        <f t="shared" si="590"/>
        <v>14.010000000000012</v>
      </c>
      <c r="DM930" s="4">
        <f t="shared" si="591"/>
        <v>7</v>
      </c>
      <c r="DN930" s="4">
        <f t="shared" si="592"/>
        <v>13.999999999999998</v>
      </c>
      <c r="DO930" s="4">
        <f t="shared" si="593"/>
        <v>40</v>
      </c>
      <c r="DP930" s="4">
        <f t="shared" si="594"/>
        <v>400</v>
      </c>
      <c r="DQ930" s="4">
        <f t="shared" si="595"/>
        <v>467</v>
      </c>
      <c r="DS930" s="4">
        <v>926</v>
      </c>
      <c r="DT930" s="4">
        <f>$CK930+INDEX(节奏总纲!D$4:D$163,基础状态预估!$C$2)</f>
        <v>950.00483399593907</v>
      </c>
      <c r="DU930" s="4">
        <f>$CK930+INDEX(节奏总纲!E$4:E$163,基础状态预估!$C$2)</f>
        <v>944.28268396026408</v>
      </c>
      <c r="DV930" s="4">
        <f>$CK930+INDEX(节奏总纲!F$4:F$163,基础状态预估!$C$2)</f>
        <v>937.39220630709644</v>
      </c>
      <c r="DW930" s="4">
        <f>$CK930+INDEX(节奏总纲!G$4:G$163,基础状态预估!$C$2)</f>
        <v>929.03246816526348</v>
      </c>
      <c r="DX930" s="4">
        <f>$CK930+INDEX(节奏总纲!H$4:H$163,基础状态预估!$C$2)</f>
        <v>918.69453894381218</v>
      </c>
      <c r="DY930" s="4">
        <f t="shared" si="596"/>
        <v>11.899999999999999</v>
      </c>
      <c r="DZ930" s="4">
        <f t="shared" si="597"/>
        <v>33</v>
      </c>
      <c r="EA930" s="4">
        <f t="shared" si="598"/>
        <v>334.1</v>
      </c>
      <c r="EB930" s="4">
        <f t="shared" si="599"/>
        <v>532.99</v>
      </c>
      <c r="EC930" s="4">
        <f t="shared" si="600"/>
        <v>16.010000000000012</v>
      </c>
    </row>
    <row r="931" spans="58:133" x14ac:dyDescent="0.15">
      <c r="BF931" s="4">
        <v>927</v>
      </c>
      <c r="BG931" s="4">
        <f t="shared" si="582"/>
        <v>648.9</v>
      </c>
      <c r="BH931" s="4">
        <f t="shared" si="583"/>
        <v>278.09999999999997</v>
      </c>
      <c r="BL931" s="4">
        <f t="shared" si="571"/>
        <v>460.5</v>
      </c>
      <c r="BM931" s="4">
        <f t="shared" si="572"/>
        <v>322.34999999999997</v>
      </c>
      <c r="BN931" s="4">
        <f t="shared" si="573"/>
        <v>138.15</v>
      </c>
      <c r="BR931" s="4">
        <f t="shared" si="574"/>
        <v>590.20000000000005</v>
      </c>
      <c r="BS931" s="4">
        <f t="shared" si="575"/>
        <v>272.39999999999992</v>
      </c>
      <c r="BT931" s="4">
        <f t="shared" si="576"/>
        <v>45.400000000000006</v>
      </c>
      <c r="BX931" s="4">
        <f t="shared" si="577"/>
        <v>694.40000000000009</v>
      </c>
      <c r="BY931" s="4">
        <f t="shared" si="578"/>
        <v>169.25999999999996</v>
      </c>
      <c r="BZ931" s="4">
        <f t="shared" si="579"/>
        <v>4.34</v>
      </c>
      <c r="CD931" s="4">
        <f t="shared" si="580"/>
        <v>453.96</v>
      </c>
      <c r="CE931" s="4">
        <f t="shared" si="581"/>
        <v>14.040000000000013</v>
      </c>
      <c r="CF931" s="4">
        <f>IF(COUNTIF($BH$5:$BH931,"&gt;=2")&lt;=1,SUM($BG931:$BK931)*C$8,CF930)</f>
        <v>151200</v>
      </c>
      <c r="CG931" s="4">
        <f>IF(COUNTIF($BN$5:$BN931,"&gt;=2")&lt;=1,SUM($BL931:$BP931)*D$8,CG930)</f>
        <v>604799.99999999988</v>
      </c>
      <c r="CH931" s="4">
        <f>IF(COUNTIF($BT$5:$BT931,"&gt;=2")&lt;=1,SUM($BQ931:$BU931)*E$8,CH930)</f>
        <v>2592000</v>
      </c>
      <c r="CI931" s="4">
        <f>IF(COUNTIF($BZ$5:$BZ931,"&gt;=2")&lt;=1,SUM($BV931:$BZ931)*F$8,CI930)</f>
        <v>34560000</v>
      </c>
      <c r="CJ931" s="4">
        <f t="shared" si="584"/>
        <v>40435200</v>
      </c>
      <c r="CK931" s="4">
        <f t="shared" si="585"/>
        <v>906.75</v>
      </c>
      <c r="CM931" s="4">
        <v>927</v>
      </c>
      <c r="CN931" s="4">
        <f>IF(COUNTIF($BH$5:$BH931,"&gt;=2")&gt;1,CN930,BG931)</f>
        <v>4.8999999999999995</v>
      </c>
      <c r="CO931" s="4">
        <f>IF(COUNTIF($BH$5:$BH931,"&gt;=2")&gt;1,CO930,BH931)</f>
        <v>2.1</v>
      </c>
      <c r="CP931" s="4">
        <f>IF(COUNTIF($BH$5:$BH931,"&gt;=2")&gt;1,CP930,BI931)</f>
        <v>0</v>
      </c>
      <c r="CQ931" s="4">
        <f>IF(COUNTIF($BH$5:$BH931,"&gt;=2")&gt;1,CQ930,BJ931)</f>
        <v>0</v>
      </c>
      <c r="CR931" s="4">
        <f>IF(COUNTIF($BH$5:$BH931,"&gt;=2")&gt;1,CR930,BK931)</f>
        <v>0</v>
      </c>
      <c r="CS931" s="4">
        <f>IF(COUNTIF($BN$5:$BN931,"&gt;=2")&gt;1,CS930,BL931)</f>
        <v>7</v>
      </c>
      <c r="CT931" s="4">
        <f>IF(COUNTIF($BN$5:$BN931,"&gt;=2")&gt;1,CT930,BM931)</f>
        <v>4.8999999999999995</v>
      </c>
      <c r="CU931" s="4">
        <f>IF(COUNTIF($BN$5:$BN931,"&gt;=2")&gt;1,CU930,BN931)</f>
        <v>2.1</v>
      </c>
      <c r="CV931" s="4">
        <f>IF(COUNTIF($BN$5:$BN931,"&gt;=2")&gt;1,CV930,BO931)</f>
        <v>0</v>
      </c>
      <c r="CW931" s="4">
        <f>IF(COUNTIF($BN$5:$BN931,"&gt;=2")&gt;1,CW930,BP931)</f>
        <v>0</v>
      </c>
      <c r="CX931" s="4">
        <f>IF(COUNTIF($BT$5:$BT931,"&gt;=2")&gt;1,CX930,BQ931)</f>
        <v>0</v>
      </c>
      <c r="CY931" s="4">
        <f>IF(COUNTIF($BT$5:$BT931,"&gt;=2")&gt;1,CY930,BR931)</f>
        <v>26</v>
      </c>
      <c r="CZ931" s="4">
        <f>IF(COUNTIF($BT$5:$BT931,"&gt;=2")&gt;1,CZ930,BS931)</f>
        <v>11.999999999999996</v>
      </c>
      <c r="DA931" s="4">
        <f>IF(COUNTIF($BT$5:$BT931,"&gt;=2")&gt;1,DA930,BT931)</f>
        <v>2</v>
      </c>
      <c r="DB931" s="4">
        <f>IF(COUNTIF($BT$5:$BT931,"&gt;=2")&gt;1,DB930,BU931)</f>
        <v>0</v>
      </c>
      <c r="DC931" s="4">
        <f>IF(COUNTIF($BZ$5:$BZ931,"&gt;=2")&gt;1,DC930,BV931)</f>
        <v>0</v>
      </c>
      <c r="DD931" s="4">
        <f>IF(COUNTIF($BZ$5:$BZ931,"&gt;=2")&gt;1,DD930,BW931)</f>
        <v>0</v>
      </c>
      <c r="DE931" s="4">
        <f>IF(COUNTIF($BZ$5:$BZ931,"&gt;=2")&gt;1,DE930,BX931)</f>
        <v>320</v>
      </c>
      <c r="DF931" s="4">
        <f>IF(COUNTIF($BZ$5:$BZ931,"&gt;=2")&gt;1,DF930,BY931)</f>
        <v>77.999999999999986</v>
      </c>
      <c r="DG931" s="4">
        <f>IF(COUNTIF($BZ$5:$BZ931,"&gt;=2")&gt;1,DG930,BZ931)</f>
        <v>2</v>
      </c>
      <c r="DH931" s="4">
        <f t="shared" si="586"/>
        <v>0</v>
      </c>
      <c r="DI931" s="4">
        <f t="shared" si="587"/>
        <v>0</v>
      </c>
      <c r="DJ931" s="4">
        <f t="shared" si="588"/>
        <v>0</v>
      </c>
      <c r="DK931" s="4">
        <f t="shared" si="589"/>
        <v>453.96</v>
      </c>
      <c r="DL931" s="4">
        <f t="shared" si="590"/>
        <v>14.040000000000013</v>
      </c>
      <c r="DM931" s="4">
        <f t="shared" si="591"/>
        <v>7</v>
      </c>
      <c r="DN931" s="4">
        <f t="shared" si="592"/>
        <v>13.999999999999998</v>
      </c>
      <c r="DO931" s="4">
        <f t="shared" si="593"/>
        <v>40</v>
      </c>
      <c r="DP931" s="4">
        <f t="shared" si="594"/>
        <v>400</v>
      </c>
      <c r="DQ931" s="4">
        <f t="shared" si="595"/>
        <v>468</v>
      </c>
      <c r="DS931" s="4">
        <v>927</v>
      </c>
      <c r="DT931" s="4">
        <f>$CK931+INDEX(节奏总纲!D$4:D$163,基础状态预估!$C$2)</f>
        <v>951.00483399593907</v>
      </c>
      <c r="DU931" s="4">
        <f>$CK931+INDEX(节奏总纲!E$4:E$163,基础状态预估!$C$2)</f>
        <v>945.28268396026408</v>
      </c>
      <c r="DV931" s="4">
        <f>$CK931+INDEX(节奏总纲!F$4:F$163,基础状态预估!$C$2)</f>
        <v>938.39220630709644</v>
      </c>
      <c r="DW931" s="4">
        <f>$CK931+INDEX(节奏总纲!G$4:G$163,基础状态预估!$C$2)</f>
        <v>930.03246816526348</v>
      </c>
      <c r="DX931" s="4">
        <f>$CK931+INDEX(节奏总纲!H$4:H$163,基础状态预估!$C$2)</f>
        <v>919.69453894381218</v>
      </c>
      <c r="DY931" s="4">
        <f t="shared" si="596"/>
        <v>11.899999999999999</v>
      </c>
      <c r="DZ931" s="4">
        <f t="shared" si="597"/>
        <v>33</v>
      </c>
      <c r="EA931" s="4">
        <f t="shared" si="598"/>
        <v>334.1</v>
      </c>
      <c r="EB931" s="4">
        <f t="shared" si="599"/>
        <v>533.95999999999992</v>
      </c>
      <c r="EC931" s="4">
        <f t="shared" si="600"/>
        <v>16.040000000000013</v>
      </c>
    </row>
    <row r="932" spans="58:133" x14ac:dyDescent="0.15">
      <c r="BF932" s="4">
        <v>928</v>
      </c>
      <c r="BG932" s="4">
        <f t="shared" si="582"/>
        <v>649.59999999999991</v>
      </c>
      <c r="BH932" s="4">
        <f t="shared" si="583"/>
        <v>278.39999999999998</v>
      </c>
      <c r="BL932" s="4">
        <f t="shared" si="571"/>
        <v>461</v>
      </c>
      <c r="BM932" s="4">
        <f t="shared" si="572"/>
        <v>322.7</v>
      </c>
      <c r="BN932" s="4">
        <f t="shared" si="573"/>
        <v>138.29999999999998</v>
      </c>
      <c r="BR932" s="4">
        <f t="shared" si="574"/>
        <v>590.85</v>
      </c>
      <c r="BS932" s="4">
        <f t="shared" si="575"/>
        <v>272.69999999999993</v>
      </c>
      <c r="BT932" s="4">
        <f t="shared" si="576"/>
        <v>45.45</v>
      </c>
      <c r="BX932" s="4">
        <f t="shared" si="577"/>
        <v>695.2</v>
      </c>
      <c r="BY932" s="4">
        <f t="shared" si="578"/>
        <v>169.45499999999996</v>
      </c>
      <c r="BZ932" s="4">
        <f t="shared" si="579"/>
        <v>4.3449999999999998</v>
      </c>
      <c r="CD932" s="4">
        <f t="shared" si="580"/>
        <v>454.93</v>
      </c>
      <c r="CE932" s="4">
        <f t="shared" si="581"/>
        <v>14.070000000000013</v>
      </c>
      <c r="CF932" s="4">
        <f>IF(COUNTIF($BH$5:$BH932,"&gt;=2")&lt;=1,SUM($BG932:$BK932)*C$8,CF931)</f>
        <v>151200</v>
      </c>
      <c r="CG932" s="4">
        <f>IF(COUNTIF($BN$5:$BN932,"&gt;=2")&lt;=1,SUM($BL932:$BP932)*D$8,CG931)</f>
        <v>604799.99999999988</v>
      </c>
      <c r="CH932" s="4">
        <f>IF(COUNTIF($BT$5:$BT932,"&gt;=2")&lt;=1,SUM($BQ932:$BU932)*E$8,CH931)</f>
        <v>2592000</v>
      </c>
      <c r="CI932" s="4">
        <f>IF(COUNTIF($BZ$5:$BZ932,"&gt;=2")&lt;=1,SUM($BV932:$BZ932)*F$8,CI931)</f>
        <v>34560000</v>
      </c>
      <c r="CJ932" s="4">
        <f t="shared" si="584"/>
        <v>40521600</v>
      </c>
      <c r="CK932" s="4">
        <f t="shared" si="585"/>
        <v>907.75</v>
      </c>
      <c r="CM932" s="4">
        <v>928</v>
      </c>
      <c r="CN932" s="4">
        <f>IF(COUNTIF($BH$5:$BH932,"&gt;=2")&gt;1,CN931,BG932)</f>
        <v>4.8999999999999995</v>
      </c>
      <c r="CO932" s="4">
        <f>IF(COUNTIF($BH$5:$BH932,"&gt;=2")&gt;1,CO931,BH932)</f>
        <v>2.1</v>
      </c>
      <c r="CP932" s="4">
        <f>IF(COUNTIF($BH$5:$BH932,"&gt;=2")&gt;1,CP931,BI932)</f>
        <v>0</v>
      </c>
      <c r="CQ932" s="4">
        <f>IF(COUNTIF($BH$5:$BH932,"&gt;=2")&gt;1,CQ931,BJ932)</f>
        <v>0</v>
      </c>
      <c r="CR932" s="4">
        <f>IF(COUNTIF($BH$5:$BH932,"&gt;=2")&gt;1,CR931,BK932)</f>
        <v>0</v>
      </c>
      <c r="CS932" s="4">
        <f>IF(COUNTIF($BN$5:$BN932,"&gt;=2")&gt;1,CS931,BL932)</f>
        <v>7</v>
      </c>
      <c r="CT932" s="4">
        <f>IF(COUNTIF($BN$5:$BN932,"&gt;=2")&gt;1,CT931,BM932)</f>
        <v>4.8999999999999995</v>
      </c>
      <c r="CU932" s="4">
        <f>IF(COUNTIF($BN$5:$BN932,"&gt;=2")&gt;1,CU931,BN932)</f>
        <v>2.1</v>
      </c>
      <c r="CV932" s="4">
        <f>IF(COUNTIF($BN$5:$BN932,"&gt;=2")&gt;1,CV931,BO932)</f>
        <v>0</v>
      </c>
      <c r="CW932" s="4">
        <f>IF(COUNTIF($BN$5:$BN932,"&gt;=2")&gt;1,CW931,BP932)</f>
        <v>0</v>
      </c>
      <c r="CX932" s="4">
        <f>IF(COUNTIF($BT$5:$BT932,"&gt;=2")&gt;1,CX931,BQ932)</f>
        <v>0</v>
      </c>
      <c r="CY932" s="4">
        <f>IF(COUNTIF($BT$5:$BT932,"&gt;=2")&gt;1,CY931,BR932)</f>
        <v>26</v>
      </c>
      <c r="CZ932" s="4">
        <f>IF(COUNTIF($BT$5:$BT932,"&gt;=2")&gt;1,CZ931,BS932)</f>
        <v>11.999999999999996</v>
      </c>
      <c r="DA932" s="4">
        <f>IF(COUNTIF($BT$5:$BT932,"&gt;=2")&gt;1,DA931,BT932)</f>
        <v>2</v>
      </c>
      <c r="DB932" s="4">
        <f>IF(COUNTIF($BT$5:$BT932,"&gt;=2")&gt;1,DB931,BU932)</f>
        <v>0</v>
      </c>
      <c r="DC932" s="4">
        <f>IF(COUNTIF($BZ$5:$BZ932,"&gt;=2")&gt;1,DC931,BV932)</f>
        <v>0</v>
      </c>
      <c r="DD932" s="4">
        <f>IF(COUNTIF($BZ$5:$BZ932,"&gt;=2")&gt;1,DD931,BW932)</f>
        <v>0</v>
      </c>
      <c r="DE932" s="4">
        <f>IF(COUNTIF($BZ$5:$BZ932,"&gt;=2")&gt;1,DE931,BX932)</f>
        <v>320</v>
      </c>
      <c r="DF932" s="4">
        <f>IF(COUNTIF($BZ$5:$BZ932,"&gt;=2")&gt;1,DF931,BY932)</f>
        <v>77.999999999999986</v>
      </c>
      <c r="DG932" s="4">
        <f>IF(COUNTIF($BZ$5:$BZ932,"&gt;=2")&gt;1,DG931,BZ932)</f>
        <v>2</v>
      </c>
      <c r="DH932" s="4">
        <f t="shared" si="586"/>
        <v>0</v>
      </c>
      <c r="DI932" s="4">
        <f t="shared" si="587"/>
        <v>0</v>
      </c>
      <c r="DJ932" s="4">
        <f t="shared" si="588"/>
        <v>0</v>
      </c>
      <c r="DK932" s="4">
        <f t="shared" si="589"/>
        <v>454.93</v>
      </c>
      <c r="DL932" s="4">
        <f t="shared" si="590"/>
        <v>14.070000000000013</v>
      </c>
      <c r="DM932" s="4">
        <f t="shared" si="591"/>
        <v>7</v>
      </c>
      <c r="DN932" s="4">
        <f t="shared" si="592"/>
        <v>13.999999999999998</v>
      </c>
      <c r="DO932" s="4">
        <f t="shared" si="593"/>
        <v>40</v>
      </c>
      <c r="DP932" s="4">
        <f t="shared" si="594"/>
        <v>400</v>
      </c>
      <c r="DQ932" s="4">
        <f t="shared" si="595"/>
        <v>469</v>
      </c>
      <c r="DS932" s="4">
        <v>928</v>
      </c>
      <c r="DT932" s="4">
        <f>$CK932+INDEX(节奏总纲!D$4:D$163,基础状态预估!$C$2)</f>
        <v>952.00483399593907</v>
      </c>
      <c r="DU932" s="4">
        <f>$CK932+INDEX(节奏总纲!E$4:E$163,基础状态预估!$C$2)</f>
        <v>946.28268396026408</v>
      </c>
      <c r="DV932" s="4">
        <f>$CK932+INDEX(节奏总纲!F$4:F$163,基础状态预估!$C$2)</f>
        <v>939.39220630709644</v>
      </c>
      <c r="DW932" s="4">
        <f>$CK932+INDEX(节奏总纲!G$4:G$163,基础状态预估!$C$2)</f>
        <v>931.03246816526348</v>
      </c>
      <c r="DX932" s="4">
        <f>$CK932+INDEX(节奏总纲!H$4:H$163,基础状态预估!$C$2)</f>
        <v>920.69453894381218</v>
      </c>
      <c r="DY932" s="4">
        <f t="shared" si="596"/>
        <v>11.899999999999999</v>
      </c>
      <c r="DZ932" s="4">
        <f t="shared" si="597"/>
        <v>33</v>
      </c>
      <c r="EA932" s="4">
        <f t="shared" si="598"/>
        <v>334.1</v>
      </c>
      <c r="EB932" s="4">
        <f t="shared" si="599"/>
        <v>534.92999999999995</v>
      </c>
      <c r="EC932" s="4">
        <f t="shared" si="600"/>
        <v>16.070000000000014</v>
      </c>
    </row>
    <row r="933" spans="58:133" x14ac:dyDescent="0.15">
      <c r="BF933" s="4">
        <v>929</v>
      </c>
      <c r="BG933" s="4">
        <f t="shared" si="582"/>
        <v>650.29999999999995</v>
      </c>
      <c r="BH933" s="4">
        <f t="shared" si="583"/>
        <v>278.7</v>
      </c>
      <c r="BL933" s="4">
        <f t="shared" si="571"/>
        <v>461.5</v>
      </c>
      <c r="BM933" s="4">
        <f t="shared" si="572"/>
        <v>323.04999999999995</v>
      </c>
      <c r="BN933" s="4">
        <f t="shared" si="573"/>
        <v>138.44999999999999</v>
      </c>
      <c r="BR933" s="4">
        <f t="shared" si="574"/>
        <v>591.5</v>
      </c>
      <c r="BS933" s="4">
        <f t="shared" si="575"/>
        <v>272.99999999999994</v>
      </c>
      <c r="BT933" s="4">
        <f t="shared" si="576"/>
        <v>45.5</v>
      </c>
      <c r="BX933" s="4">
        <f t="shared" si="577"/>
        <v>696</v>
      </c>
      <c r="BY933" s="4">
        <f t="shared" si="578"/>
        <v>169.64999999999995</v>
      </c>
      <c r="BZ933" s="4">
        <f t="shared" si="579"/>
        <v>4.3500000000000005</v>
      </c>
      <c r="CD933" s="4">
        <f t="shared" si="580"/>
        <v>455.9</v>
      </c>
      <c r="CE933" s="4">
        <f t="shared" si="581"/>
        <v>14.100000000000012</v>
      </c>
      <c r="CF933" s="4">
        <f>IF(COUNTIF($BH$5:$BH933,"&gt;=2")&lt;=1,SUM($BG933:$BK933)*C$8,CF932)</f>
        <v>151200</v>
      </c>
      <c r="CG933" s="4">
        <f>IF(COUNTIF($BN$5:$BN933,"&gt;=2")&lt;=1,SUM($BL933:$BP933)*D$8,CG932)</f>
        <v>604799.99999999988</v>
      </c>
      <c r="CH933" s="4">
        <f>IF(COUNTIF($BT$5:$BT933,"&gt;=2")&lt;=1,SUM($BQ933:$BU933)*E$8,CH932)</f>
        <v>2592000</v>
      </c>
      <c r="CI933" s="4">
        <f>IF(COUNTIF($BZ$5:$BZ933,"&gt;=2")&lt;=1,SUM($BV933:$BZ933)*F$8,CI932)</f>
        <v>34560000</v>
      </c>
      <c r="CJ933" s="4">
        <f t="shared" si="584"/>
        <v>40608000</v>
      </c>
      <c r="CK933" s="4">
        <f t="shared" si="585"/>
        <v>908.75</v>
      </c>
      <c r="CM933" s="4">
        <v>929</v>
      </c>
      <c r="CN933" s="4">
        <f>IF(COUNTIF($BH$5:$BH933,"&gt;=2")&gt;1,CN932,BG933)</f>
        <v>4.8999999999999995</v>
      </c>
      <c r="CO933" s="4">
        <f>IF(COUNTIF($BH$5:$BH933,"&gt;=2")&gt;1,CO932,BH933)</f>
        <v>2.1</v>
      </c>
      <c r="CP933" s="4">
        <f>IF(COUNTIF($BH$5:$BH933,"&gt;=2")&gt;1,CP932,BI933)</f>
        <v>0</v>
      </c>
      <c r="CQ933" s="4">
        <f>IF(COUNTIF($BH$5:$BH933,"&gt;=2")&gt;1,CQ932,BJ933)</f>
        <v>0</v>
      </c>
      <c r="CR933" s="4">
        <f>IF(COUNTIF($BH$5:$BH933,"&gt;=2")&gt;1,CR932,BK933)</f>
        <v>0</v>
      </c>
      <c r="CS933" s="4">
        <f>IF(COUNTIF($BN$5:$BN933,"&gt;=2")&gt;1,CS932,BL933)</f>
        <v>7</v>
      </c>
      <c r="CT933" s="4">
        <f>IF(COUNTIF($BN$5:$BN933,"&gt;=2")&gt;1,CT932,BM933)</f>
        <v>4.8999999999999995</v>
      </c>
      <c r="CU933" s="4">
        <f>IF(COUNTIF($BN$5:$BN933,"&gt;=2")&gt;1,CU932,BN933)</f>
        <v>2.1</v>
      </c>
      <c r="CV933" s="4">
        <f>IF(COUNTIF($BN$5:$BN933,"&gt;=2")&gt;1,CV932,BO933)</f>
        <v>0</v>
      </c>
      <c r="CW933" s="4">
        <f>IF(COUNTIF($BN$5:$BN933,"&gt;=2")&gt;1,CW932,BP933)</f>
        <v>0</v>
      </c>
      <c r="CX933" s="4">
        <f>IF(COUNTIF($BT$5:$BT933,"&gt;=2")&gt;1,CX932,BQ933)</f>
        <v>0</v>
      </c>
      <c r="CY933" s="4">
        <f>IF(COUNTIF($BT$5:$BT933,"&gt;=2")&gt;1,CY932,BR933)</f>
        <v>26</v>
      </c>
      <c r="CZ933" s="4">
        <f>IF(COUNTIF($BT$5:$BT933,"&gt;=2")&gt;1,CZ932,BS933)</f>
        <v>11.999999999999996</v>
      </c>
      <c r="DA933" s="4">
        <f>IF(COUNTIF($BT$5:$BT933,"&gt;=2")&gt;1,DA932,BT933)</f>
        <v>2</v>
      </c>
      <c r="DB933" s="4">
        <f>IF(COUNTIF($BT$5:$BT933,"&gt;=2")&gt;1,DB932,BU933)</f>
        <v>0</v>
      </c>
      <c r="DC933" s="4">
        <f>IF(COUNTIF($BZ$5:$BZ933,"&gt;=2")&gt;1,DC932,BV933)</f>
        <v>0</v>
      </c>
      <c r="DD933" s="4">
        <f>IF(COUNTIF($BZ$5:$BZ933,"&gt;=2")&gt;1,DD932,BW933)</f>
        <v>0</v>
      </c>
      <c r="DE933" s="4">
        <f>IF(COUNTIF($BZ$5:$BZ933,"&gt;=2")&gt;1,DE932,BX933)</f>
        <v>320</v>
      </c>
      <c r="DF933" s="4">
        <f>IF(COUNTIF($BZ$5:$BZ933,"&gt;=2")&gt;1,DF932,BY933)</f>
        <v>77.999999999999986</v>
      </c>
      <c r="DG933" s="4">
        <f>IF(COUNTIF($BZ$5:$BZ933,"&gt;=2")&gt;1,DG932,BZ933)</f>
        <v>2</v>
      </c>
      <c r="DH933" s="4">
        <f t="shared" si="586"/>
        <v>0</v>
      </c>
      <c r="DI933" s="4">
        <f t="shared" si="587"/>
        <v>0</v>
      </c>
      <c r="DJ933" s="4">
        <f t="shared" si="588"/>
        <v>0</v>
      </c>
      <c r="DK933" s="4">
        <f t="shared" si="589"/>
        <v>455.9</v>
      </c>
      <c r="DL933" s="4">
        <f t="shared" si="590"/>
        <v>14.100000000000012</v>
      </c>
      <c r="DM933" s="4">
        <f t="shared" si="591"/>
        <v>7</v>
      </c>
      <c r="DN933" s="4">
        <f t="shared" si="592"/>
        <v>13.999999999999998</v>
      </c>
      <c r="DO933" s="4">
        <f t="shared" si="593"/>
        <v>40</v>
      </c>
      <c r="DP933" s="4">
        <f t="shared" si="594"/>
        <v>400</v>
      </c>
      <c r="DQ933" s="4">
        <f t="shared" si="595"/>
        <v>470</v>
      </c>
      <c r="DS933" s="4">
        <v>929</v>
      </c>
      <c r="DT933" s="4">
        <f>$CK933+INDEX(节奏总纲!D$4:D$163,基础状态预估!$C$2)</f>
        <v>953.00483399593907</v>
      </c>
      <c r="DU933" s="4">
        <f>$CK933+INDEX(节奏总纲!E$4:E$163,基础状态预估!$C$2)</f>
        <v>947.28268396026408</v>
      </c>
      <c r="DV933" s="4">
        <f>$CK933+INDEX(节奏总纲!F$4:F$163,基础状态预估!$C$2)</f>
        <v>940.39220630709644</v>
      </c>
      <c r="DW933" s="4">
        <f>$CK933+INDEX(节奏总纲!G$4:G$163,基础状态预估!$C$2)</f>
        <v>932.03246816526348</v>
      </c>
      <c r="DX933" s="4">
        <f>$CK933+INDEX(节奏总纲!H$4:H$163,基础状态预估!$C$2)</f>
        <v>921.69453894381218</v>
      </c>
      <c r="DY933" s="4">
        <f t="shared" si="596"/>
        <v>11.899999999999999</v>
      </c>
      <c r="DZ933" s="4">
        <f t="shared" si="597"/>
        <v>33</v>
      </c>
      <c r="EA933" s="4">
        <f t="shared" si="598"/>
        <v>334.1</v>
      </c>
      <c r="EB933" s="4">
        <f t="shared" si="599"/>
        <v>535.9</v>
      </c>
      <c r="EC933" s="4">
        <f t="shared" si="600"/>
        <v>16.100000000000012</v>
      </c>
    </row>
    <row r="934" spans="58:133" x14ac:dyDescent="0.15">
      <c r="BF934" s="4">
        <v>930</v>
      </c>
      <c r="BG934" s="4">
        <f t="shared" si="582"/>
        <v>651</v>
      </c>
      <c r="BH934" s="4">
        <f t="shared" si="583"/>
        <v>279</v>
      </c>
      <c r="BL934" s="4">
        <f t="shared" si="571"/>
        <v>462</v>
      </c>
      <c r="BM934" s="4">
        <f t="shared" si="572"/>
        <v>323.39999999999998</v>
      </c>
      <c r="BN934" s="4">
        <f t="shared" si="573"/>
        <v>138.6</v>
      </c>
      <c r="BR934" s="4">
        <f t="shared" si="574"/>
        <v>592.15</v>
      </c>
      <c r="BS934" s="4">
        <f t="shared" si="575"/>
        <v>273.29999999999995</v>
      </c>
      <c r="BT934" s="4">
        <f t="shared" si="576"/>
        <v>45.550000000000004</v>
      </c>
      <c r="BX934" s="4">
        <f t="shared" si="577"/>
        <v>696.80000000000007</v>
      </c>
      <c r="BY934" s="4">
        <f t="shared" si="578"/>
        <v>169.84499999999997</v>
      </c>
      <c r="BZ934" s="4">
        <f t="shared" si="579"/>
        <v>4.3550000000000004</v>
      </c>
      <c r="CD934" s="4">
        <f t="shared" si="580"/>
        <v>456.87</v>
      </c>
      <c r="CE934" s="4">
        <f t="shared" si="581"/>
        <v>14.130000000000013</v>
      </c>
      <c r="CF934" s="4">
        <f>IF(COUNTIF($BH$5:$BH934,"&gt;=2")&lt;=1,SUM($BG934:$BK934)*C$8,CF933)</f>
        <v>151200</v>
      </c>
      <c r="CG934" s="4">
        <f>IF(COUNTIF($BN$5:$BN934,"&gt;=2")&lt;=1,SUM($BL934:$BP934)*D$8,CG933)</f>
        <v>604799.99999999988</v>
      </c>
      <c r="CH934" s="4">
        <f>IF(COUNTIF($BT$5:$BT934,"&gt;=2")&lt;=1,SUM($BQ934:$BU934)*E$8,CH933)</f>
        <v>2592000</v>
      </c>
      <c r="CI934" s="4">
        <f>IF(COUNTIF($BZ$5:$BZ934,"&gt;=2")&lt;=1,SUM($BV934:$BZ934)*F$8,CI933)</f>
        <v>34560000</v>
      </c>
      <c r="CJ934" s="4">
        <f t="shared" si="584"/>
        <v>40694400</v>
      </c>
      <c r="CK934" s="4">
        <f t="shared" si="585"/>
        <v>909.75</v>
      </c>
      <c r="CM934" s="4">
        <v>930</v>
      </c>
      <c r="CN934" s="4">
        <f>IF(COUNTIF($BH$5:$BH934,"&gt;=2")&gt;1,CN933,BG934)</f>
        <v>4.8999999999999995</v>
      </c>
      <c r="CO934" s="4">
        <f>IF(COUNTIF($BH$5:$BH934,"&gt;=2")&gt;1,CO933,BH934)</f>
        <v>2.1</v>
      </c>
      <c r="CP934" s="4">
        <f>IF(COUNTIF($BH$5:$BH934,"&gt;=2")&gt;1,CP933,BI934)</f>
        <v>0</v>
      </c>
      <c r="CQ934" s="4">
        <f>IF(COUNTIF($BH$5:$BH934,"&gt;=2")&gt;1,CQ933,BJ934)</f>
        <v>0</v>
      </c>
      <c r="CR934" s="4">
        <f>IF(COUNTIF($BH$5:$BH934,"&gt;=2")&gt;1,CR933,BK934)</f>
        <v>0</v>
      </c>
      <c r="CS934" s="4">
        <f>IF(COUNTIF($BN$5:$BN934,"&gt;=2")&gt;1,CS933,BL934)</f>
        <v>7</v>
      </c>
      <c r="CT934" s="4">
        <f>IF(COUNTIF($BN$5:$BN934,"&gt;=2")&gt;1,CT933,BM934)</f>
        <v>4.8999999999999995</v>
      </c>
      <c r="CU934" s="4">
        <f>IF(COUNTIF($BN$5:$BN934,"&gt;=2")&gt;1,CU933,BN934)</f>
        <v>2.1</v>
      </c>
      <c r="CV934" s="4">
        <f>IF(COUNTIF($BN$5:$BN934,"&gt;=2")&gt;1,CV933,BO934)</f>
        <v>0</v>
      </c>
      <c r="CW934" s="4">
        <f>IF(COUNTIF($BN$5:$BN934,"&gt;=2")&gt;1,CW933,BP934)</f>
        <v>0</v>
      </c>
      <c r="CX934" s="4">
        <f>IF(COUNTIF($BT$5:$BT934,"&gt;=2")&gt;1,CX933,BQ934)</f>
        <v>0</v>
      </c>
      <c r="CY934" s="4">
        <f>IF(COUNTIF($BT$5:$BT934,"&gt;=2")&gt;1,CY933,BR934)</f>
        <v>26</v>
      </c>
      <c r="CZ934" s="4">
        <f>IF(COUNTIF($BT$5:$BT934,"&gt;=2")&gt;1,CZ933,BS934)</f>
        <v>11.999999999999996</v>
      </c>
      <c r="DA934" s="4">
        <f>IF(COUNTIF($BT$5:$BT934,"&gt;=2")&gt;1,DA933,BT934)</f>
        <v>2</v>
      </c>
      <c r="DB934" s="4">
        <f>IF(COUNTIF($BT$5:$BT934,"&gt;=2")&gt;1,DB933,BU934)</f>
        <v>0</v>
      </c>
      <c r="DC934" s="4">
        <f>IF(COUNTIF($BZ$5:$BZ934,"&gt;=2")&gt;1,DC933,BV934)</f>
        <v>0</v>
      </c>
      <c r="DD934" s="4">
        <f>IF(COUNTIF($BZ$5:$BZ934,"&gt;=2")&gt;1,DD933,BW934)</f>
        <v>0</v>
      </c>
      <c r="DE934" s="4">
        <f>IF(COUNTIF($BZ$5:$BZ934,"&gt;=2")&gt;1,DE933,BX934)</f>
        <v>320</v>
      </c>
      <c r="DF934" s="4">
        <f>IF(COUNTIF($BZ$5:$BZ934,"&gt;=2")&gt;1,DF933,BY934)</f>
        <v>77.999999999999986</v>
      </c>
      <c r="DG934" s="4">
        <f>IF(COUNTIF($BZ$5:$BZ934,"&gt;=2")&gt;1,DG933,BZ934)</f>
        <v>2</v>
      </c>
      <c r="DH934" s="4">
        <f t="shared" si="586"/>
        <v>0</v>
      </c>
      <c r="DI934" s="4">
        <f t="shared" si="587"/>
        <v>0</v>
      </c>
      <c r="DJ934" s="4">
        <f t="shared" si="588"/>
        <v>0</v>
      </c>
      <c r="DK934" s="4">
        <f t="shared" si="589"/>
        <v>456.87</v>
      </c>
      <c r="DL934" s="4">
        <f t="shared" si="590"/>
        <v>14.130000000000013</v>
      </c>
      <c r="DM934" s="4">
        <f t="shared" si="591"/>
        <v>7</v>
      </c>
      <c r="DN934" s="4">
        <f t="shared" si="592"/>
        <v>13.999999999999998</v>
      </c>
      <c r="DO934" s="4">
        <f t="shared" si="593"/>
        <v>40</v>
      </c>
      <c r="DP934" s="4">
        <f t="shared" si="594"/>
        <v>400</v>
      </c>
      <c r="DQ934" s="4">
        <f t="shared" si="595"/>
        <v>471</v>
      </c>
      <c r="DS934" s="4">
        <v>930</v>
      </c>
      <c r="DT934" s="4">
        <f>$CK934+INDEX(节奏总纲!D$4:D$163,基础状态预估!$C$2)</f>
        <v>954.00483399593907</v>
      </c>
      <c r="DU934" s="4">
        <f>$CK934+INDEX(节奏总纲!E$4:E$163,基础状态预估!$C$2)</f>
        <v>948.28268396026408</v>
      </c>
      <c r="DV934" s="4">
        <f>$CK934+INDEX(节奏总纲!F$4:F$163,基础状态预估!$C$2)</f>
        <v>941.39220630709644</v>
      </c>
      <c r="DW934" s="4">
        <f>$CK934+INDEX(节奏总纲!G$4:G$163,基础状态预估!$C$2)</f>
        <v>933.03246816526348</v>
      </c>
      <c r="DX934" s="4">
        <f>$CK934+INDEX(节奏总纲!H$4:H$163,基础状态预估!$C$2)</f>
        <v>922.69453894381218</v>
      </c>
      <c r="DY934" s="4">
        <f t="shared" si="596"/>
        <v>11.899999999999999</v>
      </c>
      <c r="DZ934" s="4">
        <f t="shared" si="597"/>
        <v>33</v>
      </c>
      <c r="EA934" s="4">
        <f t="shared" si="598"/>
        <v>334.1</v>
      </c>
      <c r="EB934" s="4">
        <f t="shared" si="599"/>
        <v>536.87</v>
      </c>
      <c r="EC934" s="4">
        <f t="shared" si="600"/>
        <v>16.130000000000013</v>
      </c>
    </row>
    <row r="935" spans="58:133" x14ac:dyDescent="0.15">
      <c r="BF935" s="4">
        <v>931</v>
      </c>
      <c r="BG935" s="4">
        <f t="shared" si="582"/>
        <v>651.69999999999993</v>
      </c>
      <c r="BH935" s="4">
        <f t="shared" si="583"/>
        <v>279.3</v>
      </c>
      <c r="BL935" s="4">
        <f t="shared" si="571"/>
        <v>462.5</v>
      </c>
      <c r="BM935" s="4">
        <f t="shared" si="572"/>
        <v>323.75</v>
      </c>
      <c r="BN935" s="4">
        <f t="shared" si="573"/>
        <v>138.75</v>
      </c>
      <c r="BR935" s="4">
        <f t="shared" si="574"/>
        <v>592.80000000000007</v>
      </c>
      <c r="BS935" s="4">
        <f t="shared" si="575"/>
        <v>273.59999999999997</v>
      </c>
      <c r="BT935" s="4">
        <f t="shared" si="576"/>
        <v>45.6</v>
      </c>
      <c r="BX935" s="4">
        <f t="shared" si="577"/>
        <v>697.6</v>
      </c>
      <c r="BY935" s="4">
        <f t="shared" si="578"/>
        <v>170.03999999999996</v>
      </c>
      <c r="BZ935" s="4">
        <f t="shared" si="579"/>
        <v>4.3600000000000003</v>
      </c>
      <c r="CD935" s="4">
        <f t="shared" si="580"/>
        <v>457.84</v>
      </c>
      <c r="CE935" s="4">
        <f t="shared" si="581"/>
        <v>14.160000000000013</v>
      </c>
      <c r="CF935" s="4">
        <f>IF(COUNTIF($BH$5:$BH935,"&gt;=2")&lt;=1,SUM($BG935:$BK935)*C$8,CF934)</f>
        <v>151200</v>
      </c>
      <c r="CG935" s="4">
        <f>IF(COUNTIF($BN$5:$BN935,"&gt;=2")&lt;=1,SUM($BL935:$BP935)*D$8,CG934)</f>
        <v>604799.99999999988</v>
      </c>
      <c r="CH935" s="4">
        <f>IF(COUNTIF($BT$5:$BT935,"&gt;=2")&lt;=1,SUM($BQ935:$BU935)*E$8,CH934)</f>
        <v>2592000</v>
      </c>
      <c r="CI935" s="4">
        <f>IF(COUNTIF($BZ$5:$BZ935,"&gt;=2")&lt;=1,SUM($BV935:$BZ935)*F$8,CI934)</f>
        <v>34560000</v>
      </c>
      <c r="CJ935" s="4">
        <f t="shared" si="584"/>
        <v>40780800</v>
      </c>
      <c r="CK935" s="4">
        <f t="shared" si="585"/>
        <v>910.75</v>
      </c>
      <c r="CM935" s="4">
        <v>931</v>
      </c>
      <c r="CN935" s="4">
        <f>IF(COUNTIF($BH$5:$BH935,"&gt;=2")&gt;1,CN934,BG935)</f>
        <v>4.8999999999999995</v>
      </c>
      <c r="CO935" s="4">
        <f>IF(COUNTIF($BH$5:$BH935,"&gt;=2")&gt;1,CO934,BH935)</f>
        <v>2.1</v>
      </c>
      <c r="CP935" s="4">
        <f>IF(COUNTIF($BH$5:$BH935,"&gt;=2")&gt;1,CP934,BI935)</f>
        <v>0</v>
      </c>
      <c r="CQ935" s="4">
        <f>IF(COUNTIF($BH$5:$BH935,"&gt;=2")&gt;1,CQ934,BJ935)</f>
        <v>0</v>
      </c>
      <c r="CR935" s="4">
        <f>IF(COUNTIF($BH$5:$BH935,"&gt;=2")&gt;1,CR934,BK935)</f>
        <v>0</v>
      </c>
      <c r="CS935" s="4">
        <f>IF(COUNTIF($BN$5:$BN935,"&gt;=2")&gt;1,CS934,BL935)</f>
        <v>7</v>
      </c>
      <c r="CT935" s="4">
        <f>IF(COUNTIF($BN$5:$BN935,"&gt;=2")&gt;1,CT934,BM935)</f>
        <v>4.8999999999999995</v>
      </c>
      <c r="CU935" s="4">
        <f>IF(COUNTIF($BN$5:$BN935,"&gt;=2")&gt;1,CU934,BN935)</f>
        <v>2.1</v>
      </c>
      <c r="CV935" s="4">
        <f>IF(COUNTIF($BN$5:$BN935,"&gt;=2")&gt;1,CV934,BO935)</f>
        <v>0</v>
      </c>
      <c r="CW935" s="4">
        <f>IF(COUNTIF($BN$5:$BN935,"&gt;=2")&gt;1,CW934,BP935)</f>
        <v>0</v>
      </c>
      <c r="CX935" s="4">
        <f>IF(COUNTIF($BT$5:$BT935,"&gt;=2")&gt;1,CX934,BQ935)</f>
        <v>0</v>
      </c>
      <c r="CY935" s="4">
        <f>IF(COUNTIF($BT$5:$BT935,"&gt;=2")&gt;1,CY934,BR935)</f>
        <v>26</v>
      </c>
      <c r="CZ935" s="4">
        <f>IF(COUNTIF($BT$5:$BT935,"&gt;=2")&gt;1,CZ934,BS935)</f>
        <v>11.999999999999996</v>
      </c>
      <c r="DA935" s="4">
        <f>IF(COUNTIF($BT$5:$BT935,"&gt;=2")&gt;1,DA934,BT935)</f>
        <v>2</v>
      </c>
      <c r="DB935" s="4">
        <f>IF(COUNTIF($BT$5:$BT935,"&gt;=2")&gt;1,DB934,BU935)</f>
        <v>0</v>
      </c>
      <c r="DC935" s="4">
        <f>IF(COUNTIF($BZ$5:$BZ935,"&gt;=2")&gt;1,DC934,BV935)</f>
        <v>0</v>
      </c>
      <c r="DD935" s="4">
        <f>IF(COUNTIF($BZ$5:$BZ935,"&gt;=2")&gt;1,DD934,BW935)</f>
        <v>0</v>
      </c>
      <c r="DE935" s="4">
        <f>IF(COUNTIF($BZ$5:$BZ935,"&gt;=2")&gt;1,DE934,BX935)</f>
        <v>320</v>
      </c>
      <c r="DF935" s="4">
        <f>IF(COUNTIF($BZ$5:$BZ935,"&gt;=2")&gt;1,DF934,BY935)</f>
        <v>77.999999999999986</v>
      </c>
      <c r="DG935" s="4">
        <f>IF(COUNTIF($BZ$5:$BZ935,"&gt;=2")&gt;1,DG934,BZ935)</f>
        <v>2</v>
      </c>
      <c r="DH935" s="4">
        <f t="shared" si="586"/>
        <v>0</v>
      </c>
      <c r="DI935" s="4">
        <f t="shared" si="587"/>
        <v>0</v>
      </c>
      <c r="DJ935" s="4">
        <f t="shared" si="588"/>
        <v>0</v>
      </c>
      <c r="DK935" s="4">
        <f t="shared" si="589"/>
        <v>457.84</v>
      </c>
      <c r="DL935" s="4">
        <f t="shared" si="590"/>
        <v>14.160000000000013</v>
      </c>
      <c r="DM935" s="4">
        <f t="shared" si="591"/>
        <v>7</v>
      </c>
      <c r="DN935" s="4">
        <f t="shared" si="592"/>
        <v>13.999999999999998</v>
      </c>
      <c r="DO935" s="4">
        <f t="shared" si="593"/>
        <v>40</v>
      </c>
      <c r="DP935" s="4">
        <f t="shared" si="594"/>
        <v>400</v>
      </c>
      <c r="DQ935" s="4">
        <f t="shared" si="595"/>
        <v>472</v>
      </c>
      <c r="DS935" s="4">
        <v>931</v>
      </c>
      <c r="DT935" s="4">
        <f>$CK935+INDEX(节奏总纲!D$4:D$163,基础状态预估!$C$2)</f>
        <v>955.00483399593907</v>
      </c>
      <c r="DU935" s="4">
        <f>$CK935+INDEX(节奏总纲!E$4:E$163,基础状态预估!$C$2)</f>
        <v>949.28268396026408</v>
      </c>
      <c r="DV935" s="4">
        <f>$CK935+INDEX(节奏总纲!F$4:F$163,基础状态预估!$C$2)</f>
        <v>942.39220630709644</v>
      </c>
      <c r="DW935" s="4">
        <f>$CK935+INDEX(节奏总纲!G$4:G$163,基础状态预估!$C$2)</f>
        <v>934.03246816526348</v>
      </c>
      <c r="DX935" s="4">
        <f>$CK935+INDEX(节奏总纲!H$4:H$163,基础状态预估!$C$2)</f>
        <v>923.69453894381218</v>
      </c>
      <c r="DY935" s="4">
        <f t="shared" si="596"/>
        <v>11.899999999999999</v>
      </c>
      <c r="DZ935" s="4">
        <f t="shared" si="597"/>
        <v>33</v>
      </c>
      <c r="EA935" s="4">
        <f t="shared" si="598"/>
        <v>334.1</v>
      </c>
      <c r="EB935" s="4">
        <f t="shared" si="599"/>
        <v>537.83999999999992</v>
      </c>
      <c r="EC935" s="4">
        <f t="shared" si="600"/>
        <v>16.160000000000011</v>
      </c>
    </row>
    <row r="936" spans="58:133" x14ac:dyDescent="0.15">
      <c r="BF936" s="4">
        <v>932</v>
      </c>
      <c r="BG936" s="4">
        <f t="shared" si="582"/>
        <v>652.4</v>
      </c>
      <c r="BH936" s="4">
        <f t="shared" si="583"/>
        <v>279.59999999999997</v>
      </c>
      <c r="BL936" s="4">
        <f t="shared" si="571"/>
        <v>463</v>
      </c>
      <c r="BM936" s="4">
        <f t="shared" si="572"/>
        <v>324.09999999999997</v>
      </c>
      <c r="BN936" s="4">
        <f t="shared" si="573"/>
        <v>138.9</v>
      </c>
      <c r="BR936" s="4">
        <f t="shared" si="574"/>
        <v>593.45000000000005</v>
      </c>
      <c r="BS936" s="4">
        <f t="shared" si="575"/>
        <v>273.89999999999992</v>
      </c>
      <c r="BT936" s="4">
        <f t="shared" si="576"/>
        <v>45.650000000000006</v>
      </c>
      <c r="BX936" s="4">
        <f t="shared" si="577"/>
        <v>698.40000000000009</v>
      </c>
      <c r="BY936" s="4">
        <f t="shared" si="578"/>
        <v>170.23499999999996</v>
      </c>
      <c r="BZ936" s="4">
        <f t="shared" si="579"/>
        <v>4.3650000000000002</v>
      </c>
      <c r="CD936" s="4">
        <f t="shared" si="580"/>
        <v>458.81</v>
      </c>
      <c r="CE936" s="4">
        <f t="shared" si="581"/>
        <v>14.190000000000012</v>
      </c>
      <c r="CF936" s="4">
        <f>IF(COUNTIF($BH$5:$BH936,"&gt;=2")&lt;=1,SUM($BG936:$BK936)*C$8,CF935)</f>
        <v>151200</v>
      </c>
      <c r="CG936" s="4">
        <f>IF(COUNTIF($BN$5:$BN936,"&gt;=2")&lt;=1,SUM($BL936:$BP936)*D$8,CG935)</f>
        <v>604799.99999999988</v>
      </c>
      <c r="CH936" s="4">
        <f>IF(COUNTIF($BT$5:$BT936,"&gt;=2")&lt;=1,SUM($BQ936:$BU936)*E$8,CH935)</f>
        <v>2592000</v>
      </c>
      <c r="CI936" s="4">
        <f>IF(COUNTIF($BZ$5:$BZ936,"&gt;=2")&lt;=1,SUM($BV936:$BZ936)*F$8,CI935)</f>
        <v>34560000</v>
      </c>
      <c r="CJ936" s="4">
        <f t="shared" si="584"/>
        <v>40867200</v>
      </c>
      <c r="CK936" s="4">
        <f t="shared" si="585"/>
        <v>911.75</v>
      </c>
      <c r="CM936" s="4">
        <v>932</v>
      </c>
      <c r="CN936" s="4">
        <f>IF(COUNTIF($BH$5:$BH936,"&gt;=2")&gt;1,CN935,BG936)</f>
        <v>4.8999999999999995</v>
      </c>
      <c r="CO936" s="4">
        <f>IF(COUNTIF($BH$5:$BH936,"&gt;=2")&gt;1,CO935,BH936)</f>
        <v>2.1</v>
      </c>
      <c r="CP936" s="4">
        <f>IF(COUNTIF($BH$5:$BH936,"&gt;=2")&gt;1,CP935,BI936)</f>
        <v>0</v>
      </c>
      <c r="CQ936" s="4">
        <f>IF(COUNTIF($BH$5:$BH936,"&gt;=2")&gt;1,CQ935,BJ936)</f>
        <v>0</v>
      </c>
      <c r="CR936" s="4">
        <f>IF(COUNTIF($BH$5:$BH936,"&gt;=2")&gt;1,CR935,BK936)</f>
        <v>0</v>
      </c>
      <c r="CS936" s="4">
        <f>IF(COUNTIF($BN$5:$BN936,"&gt;=2")&gt;1,CS935,BL936)</f>
        <v>7</v>
      </c>
      <c r="CT936" s="4">
        <f>IF(COUNTIF($BN$5:$BN936,"&gt;=2")&gt;1,CT935,BM936)</f>
        <v>4.8999999999999995</v>
      </c>
      <c r="CU936" s="4">
        <f>IF(COUNTIF($BN$5:$BN936,"&gt;=2")&gt;1,CU935,BN936)</f>
        <v>2.1</v>
      </c>
      <c r="CV936" s="4">
        <f>IF(COUNTIF($BN$5:$BN936,"&gt;=2")&gt;1,CV935,BO936)</f>
        <v>0</v>
      </c>
      <c r="CW936" s="4">
        <f>IF(COUNTIF($BN$5:$BN936,"&gt;=2")&gt;1,CW935,BP936)</f>
        <v>0</v>
      </c>
      <c r="CX936" s="4">
        <f>IF(COUNTIF($BT$5:$BT936,"&gt;=2")&gt;1,CX935,BQ936)</f>
        <v>0</v>
      </c>
      <c r="CY936" s="4">
        <f>IF(COUNTIF($BT$5:$BT936,"&gt;=2")&gt;1,CY935,BR936)</f>
        <v>26</v>
      </c>
      <c r="CZ936" s="4">
        <f>IF(COUNTIF($BT$5:$BT936,"&gt;=2")&gt;1,CZ935,BS936)</f>
        <v>11.999999999999996</v>
      </c>
      <c r="DA936" s="4">
        <f>IF(COUNTIF($BT$5:$BT936,"&gt;=2")&gt;1,DA935,BT936)</f>
        <v>2</v>
      </c>
      <c r="DB936" s="4">
        <f>IF(COUNTIF($BT$5:$BT936,"&gt;=2")&gt;1,DB935,BU936)</f>
        <v>0</v>
      </c>
      <c r="DC936" s="4">
        <f>IF(COUNTIF($BZ$5:$BZ936,"&gt;=2")&gt;1,DC935,BV936)</f>
        <v>0</v>
      </c>
      <c r="DD936" s="4">
        <f>IF(COUNTIF($BZ$5:$BZ936,"&gt;=2")&gt;1,DD935,BW936)</f>
        <v>0</v>
      </c>
      <c r="DE936" s="4">
        <f>IF(COUNTIF($BZ$5:$BZ936,"&gt;=2")&gt;1,DE935,BX936)</f>
        <v>320</v>
      </c>
      <c r="DF936" s="4">
        <f>IF(COUNTIF($BZ$5:$BZ936,"&gt;=2")&gt;1,DF935,BY936)</f>
        <v>77.999999999999986</v>
      </c>
      <c r="DG936" s="4">
        <f>IF(COUNTIF($BZ$5:$BZ936,"&gt;=2")&gt;1,DG935,BZ936)</f>
        <v>2</v>
      </c>
      <c r="DH936" s="4">
        <f t="shared" si="586"/>
        <v>0</v>
      </c>
      <c r="DI936" s="4">
        <f t="shared" si="587"/>
        <v>0</v>
      </c>
      <c r="DJ936" s="4">
        <f t="shared" si="588"/>
        <v>0</v>
      </c>
      <c r="DK936" s="4">
        <f t="shared" si="589"/>
        <v>458.81</v>
      </c>
      <c r="DL936" s="4">
        <f t="shared" si="590"/>
        <v>14.190000000000012</v>
      </c>
      <c r="DM936" s="4">
        <f t="shared" si="591"/>
        <v>7</v>
      </c>
      <c r="DN936" s="4">
        <f t="shared" si="592"/>
        <v>13.999999999999998</v>
      </c>
      <c r="DO936" s="4">
        <f t="shared" si="593"/>
        <v>40</v>
      </c>
      <c r="DP936" s="4">
        <f t="shared" si="594"/>
        <v>400</v>
      </c>
      <c r="DQ936" s="4">
        <f t="shared" si="595"/>
        <v>473</v>
      </c>
      <c r="DS936" s="4">
        <v>932</v>
      </c>
      <c r="DT936" s="4">
        <f>$CK936+INDEX(节奏总纲!D$4:D$163,基础状态预估!$C$2)</f>
        <v>956.00483399593907</v>
      </c>
      <c r="DU936" s="4">
        <f>$CK936+INDEX(节奏总纲!E$4:E$163,基础状态预估!$C$2)</f>
        <v>950.28268396026408</v>
      </c>
      <c r="DV936" s="4">
        <f>$CK936+INDEX(节奏总纲!F$4:F$163,基础状态预估!$C$2)</f>
        <v>943.39220630709644</v>
      </c>
      <c r="DW936" s="4">
        <f>$CK936+INDEX(节奏总纲!G$4:G$163,基础状态预估!$C$2)</f>
        <v>935.03246816526348</v>
      </c>
      <c r="DX936" s="4">
        <f>$CK936+INDEX(节奏总纲!H$4:H$163,基础状态预估!$C$2)</f>
        <v>924.69453894381218</v>
      </c>
      <c r="DY936" s="4">
        <f t="shared" si="596"/>
        <v>11.899999999999999</v>
      </c>
      <c r="DZ936" s="4">
        <f t="shared" si="597"/>
        <v>33</v>
      </c>
      <c r="EA936" s="4">
        <f t="shared" si="598"/>
        <v>334.1</v>
      </c>
      <c r="EB936" s="4">
        <f t="shared" si="599"/>
        <v>538.80999999999995</v>
      </c>
      <c r="EC936" s="4">
        <f t="shared" si="600"/>
        <v>16.190000000000012</v>
      </c>
    </row>
    <row r="937" spans="58:133" x14ac:dyDescent="0.15">
      <c r="BF937" s="4">
        <v>933</v>
      </c>
      <c r="BG937" s="4">
        <f t="shared" si="582"/>
        <v>653.09999999999991</v>
      </c>
      <c r="BH937" s="4">
        <f t="shared" si="583"/>
        <v>279.89999999999998</v>
      </c>
      <c r="BL937" s="4">
        <f t="shared" si="571"/>
        <v>463.5</v>
      </c>
      <c r="BM937" s="4">
        <f t="shared" si="572"/>
        <v>324.45</v>
      </c>
      <c r="BN937" s="4">
        <f t="shared" si="573"/>
        <v>139.04999999999998</v>
      </c>
      <c r="BR937" s="4">
        <f t="shared" si="574"/>
        <v>594.1</v>
      </c>
      <c r="BS937" s="4">
        <f t="shared" si="575"/>
        <v>274.19999999999993</v>
      </c>
      <c r="BT937" s="4">
        <f t="shared" si="576"/>
        <v>45.7</v>
      </c>
      <c r="BX937" s="4">
        <f t="shared" si="577"/>
        <v>699.2</v>
      </c>
      <c r="BY937" s="4">
        <f t="shared" si="578"/>
        <v>170.42999999999995</v>
      </c>
      <c r="BZ937" s="4">
        <f t="shared" si="579"/>
        <v>4.37</v>
      </c>
      <c r="CD937" s="4">
        <f t="shared" si="580"/>
        <v>459.78</v>
      </c>
      <c r="CE937" s="4">
        <f t="shared" si="581"/>
        <v>14.220000000000013</v>
      </c>
      <c r="CF937" s="4">
        <f>IF(COUNTIF($BH$5:$BH937,"&gt;=2")&lt;=1,SUM($BG937:$BK937)*C$8,CF936)</f>
        <v>151200</v>
      </c>
      <c r="CG937" s="4">
        <f>IF(COUNTIF($BN$5:$BN937,"&gt;=2")&lt;=1,SUM($BL937:$BP937)*D$8,CG936)</f>
        <v>604799.99999999988</v>
      </c>
      <c r="CH937" s="4">
        <f>IF(COUNTIF($BT$5:$BT937,"&gt;=2")&lt;=1,SUM($BQ937:$BU937)*E$8,CH936)</f>
        <v>2592000</v>
      </c>
      <c r="CI937" s="4">
        <f>IF(COUNTIF($BZ$5:$BZ937,"&gt;=2")&lt;=1,SUM($BV937:$BZ937)*F$8,CI936)</f>
        <v>34560000</v>
      </c>
      <c r="CJ937" s="4">
        <f t="shared" si="584"/>
        <v>40953600</v>
      </c>
      <c r="CK937" s="4">
        <f t="shared" si="585"/>
        <v>912.75</v>
      </c>
      <c r="CM937" s="4">
        <v>933</v>
      </c>
      <c r="CN937" s="4">
        <f>IF(COUNTIF($BH$5:$BH937,"&gt;=2")&gt;1,CN936,BG937)</f>
        <v>4.8999999999999995</v>
      </c>
      <c r="CO937" s="4">
        <f>IF(COUNTIF($BH$5:$BH937,"&gt;=2")&gt;1,CO936,BH937)</f>
        <v>2.1</v>
      </c>
      <c r="CP937" s="4">
        <f>IF(COUNTIF($BH$5:$BH937,"&gt;=2")&gt;1,CP936,BI937)</f>
        <v>0</v>
      </c>
      <c r="CQ937" s="4">
        <f>IF(COUNTIF($BH$5:$BH937,"&gt;=2")&gt;1,CQ936,BJ937)</f>
        <v>0</v>
      </c>
      <c r="CR937" s="4">
        <f>IF(COUNTIF($BH$5:$BH937,"&gt;=2")&gt;1,CR936,BK937)</f>
        <v>0</v>
      </c>
      <c r="CS937" s="4">
        <f>IF(COUNTIF($BN$5:$BN937,"&gt;=2")&gt;1,CS936,BL937)</f>
        <v>7</v>
      </c>
      <c r="CT937" s="4">
        <f>IF(COUNTIF($BN$5:$BN937,"&gt;=2")&gt;1,CT936,BM937)</f>
        <v>4.8999999999999995</v>
      </c>
      <c r="CU937" s="4">
        <f>IF(COUNTIF($BN$5:$BN937,"&gt;=2")&gt;1,CU936,BN937)</f>
        <v>2.1</v>
      </c>
      <c r="CV937" s="4">
        <f>IF(COUNTIF($BN$5:$BN937,"&gt;=2")&gt;1,CV936,BO937)</f>
        <v>0</v>
      </c>
      <c r="CW937" s="4">
        <f>IF(COUNTIF($BN$5:$BN937,"&gt;=2")&gt;1,CW936,BP937)</f>
        <v>0</v>
      </c>
      <c r="CX937" s="4">
        <f>IF(COUNTIF($BT$5:$BT937,"&gt;=2")&gt;1,CX936,BQ937)</f>
        <v>0</v>
      </c>
      <c r="CY937" s="4">
        <f>IF(COUNTIF($BT$5:$BT937,"&gt;=2")&gt;1,CY936,BR937)</f>
        <v>26</v>
      </c>
      <c r="CZ937" s="4">
        <f>IF(COUNTIF($BT$5:$BT937,"&gt;=2")&gt;1,CZ936,BS937)</f>
        <v>11.999999999999996</v>
      </c>
      <c r="DA937" s="4">
        <f>IF(COUNTIF($BT$5:$BT937,"&gt;=2")&gt;1,DA936,BT937)</f>
        <v>2</v>
      </c>
      <c r="DB937" s="4">
        <f>IF(COUNTIF($BT$5:$BT937,"&gt;=2")&gt;1,DB936,BU937)</f>
        <v>0</v>
      </c>
      <c r="DC937" s="4">
        <f>IF(COUNTIF($BZ$5:$BZ937,"&gt;=2")&gt;1,DC936,BV937)</f>
        <v>0</v>
      </c>
      <c r="DD937" s="4">
        <f>IF(COUNTIF($BZ$5:$BZ937,"&gt;=2")&gt;1,DD936,BW937)</f>
        <v>0</v>
      </c>
      <c r="DE937" s="4">
        <f>IF(COUNTIF($BZ$5:$BZ937,"&gt;=2")&gt;1,DE936,BX937)</f>
        <v>320</v>
      </c>
      <c r="DF937" s="4">
        <f>IF(COUNTIF($BZ$5:$BZ937,"&gt;=2")&gt;1,DF936,BY937)</f>
        <v>77.999999999999986</v>
      </c>
      <c r="DG937" s="4">
        <f>IF(COUNTIF($BZ$5:$BZ937,"&gt;=2")&gt;1,DG936,BZ937)</f>
        <v>2</v>
      </c>
      <c r="DH937" s="4">
        <f t="shared" si="586"/>
        <v>0</v>
      </c>
      <c r="DI937" s="4">
        <f t="shared" si="587"/>
        <v>0</v>
      </c>
      <c r="DJ937" s="4">
        <f t="shared" si="588"/>
        <v>0</v>
      </c>
      <c r="DK937" s="4">
        <f t="shared" si="589"/>
        <v>459.78</v>
      </c>
      <c r="DL937" s="4">
        <f t="shared" si="590"/>
        <v>14.220000000000013</v>
      </c>
      <c r="DM937" s="4">
        <f t="shared" si="591"/>
        <v>7</v>
      </c>
      <c r="DN937" s="4">
        <f t="shared" si="592"/>
        <v>13.999999999999998</v>
      </c>
      <c r="DO937" s="4">
        <f t="shared" si="593"/>
        <v>40</v>
      </c>
      <c r="DP937" s="4">
        <f t="shared" si="594"/>
        <v>400</v>
      </c>
      <c r="DQ937" s="4">
        <f t="shared" si="595"/>
        <v>474</v>
      </c>
      <c r="DS937" s="4">
        <v>933</v>
      </c>
      <c r="DT937" s="4">
        <f>$CK937+INDEX(节奏总纲!D$4:D$163,基础状态预估!$C$2)</f>
        <v>957.00483399593907</v>
      </c>
      <c r="DU937" s="4">
        <f>$CK937+INDEX(节奏总纲!E$4:E$163,基础状态预估!$C$2)</f>
        <v>951.28268396026408</v>
      </c>
      <c r="DV937" s="4">
        <f>$CK937+INDEX(节奏总纲!F$4:F$163,基础状态预估!$C$2)</f>
        <v>944.39220630709644</v>
      </c>
      <c r="DW937" s="4">
        <f>$CK937+INDEX(节奏总纲!G$4:G$163,基础状态预估!$C$2)</f>
        <v>936.03246816526348</v>
      </c>
      <c r="DX937" s="4">
        <f>$CK937+INDEX(节奏总纲!H$4:H$163,基础状态预估!$C$2)</f>
        <v>925.69453894381218</v>
      </c>
      <c r="DY937" s="4">
        <f t="shared" si="596"/>
        <v>11.899999999999999</v>
      </c>
      <c r="DZ937" s="4">
        <f t="shared" si="597"/>
        <v>33</v>
      </c>
      <c r="EA937" s="4">
        <f t="shared" si="598"/>
        <v>334.1</v>
      </c>
      <c r="EB937" s="4">
        <f t="shared" si="599"/>
        <v>539.78</v>
      </c>
      <c r="EC937" s="4">
        <f t="shared" si="600"/>
        <v>16.220000000000013</v>
      </c>
    </row>
    <row r="938" spans="58:133" x14ac:dyDescent="0.15">
      <c r="BF938" s="4">
        <v>934</v>
      </c>
      <c r="BG938" s="4">
        <f t="shared" si="582"/>
        <v>653.79999999999995</v>
      </c>
      <c r="BH938" s="4">
        <f t="shared" si="583"/>
        <v>280.2</v>
      </c>
      <c r="BL938" s="4">
        <f t="shared" si="571"/>
        <v>464</v>
      </c>
      <c r="BM938" s="4">
        <f t="shared" si="572"/>
        <v>324.79999999999995</v>
      </c>
      <c r="BN938" s="4">
        <f t="shared" si="573"/>
        <v>139.19999999999999</v>
      </c>
      <c r="BR938" s="4">
        <f t="shared" si="574"/>
        <v>594.75</v>
      </c>
      <c r="BS938" s="4">
        <f t="shared" si="575"/>
        <v>274.49999999999994</v>
      </c>
      <c r="BT938" s="4">
        <f t="shared" si="576"/>
        <v>45.75</v>
      </c>
      <c r="BX938" s="4">
        <f t="shared" si="577"/>
        <v>700</v>
      </c>
      <c r="BY938" s="4">
        <f t="shared" si="578"/>
        <v>170.62499999999994</v>
      </c>
      <c r="BZ938" s="4">
        <f t="shared" si="579"/>
        <v>4.375</v>
      </c>
      <c r="CD938" s="4">
        <f t="shared" si="580"/>
        <v>460.75</v>
      </c>
      <c r="CE938" s="4">
        <f t="shared" si="581"/>
        <v>14.250000000000012</v>
      </c>
      <c r="CF938" s="4">
        <f>IF(COUNTIF($BH$5:$BH938,"&gt;=2")&lt;=1,SUM($BG938:$BK938)*C$8,CF937)</f>
        <v>151200</v>
      </c>
      <c r="CG938" s="4">
        <f>IF(COUNTIF($BN$5:$BN938,"&gt;=2")&lt;=1,SUM($BL938:$BP938)*D$8,CG937)</f>
        <v>604799.99999999988</v>
      </c>
      <c r="CH938" s="4">
        <f>IF(COUNTIF($BT$5:$BT938,"&gt;=2")&lt;=1,SUM($BQ938:$BU938)*E$8,CH937)</f>
        <v>2592000</v>
      </c>
      <c r="CI938" s="4">
        <f>IF(COUNTIF($BZ$5:$BZ938,"&gt;=2")&lt;=1,SUM($BV938:$BZ938)*F$8,CI937)</f>
        <v>34560000</v>
      </c>
      <c r="CJ938" s="4">
        <f t="shared" si="584"/>
        <v>41040000</v>
      </c>
      <c r="CK938" s="4">
        <f t="shared" si="585"/>
        <v>913.75</v>
      </c>
      <c r="CM938" s="4">
        <v>934</v>
      </c>
      <c r="CN938" s="4">
        <f>IF(COUNTIF($BH$5:$BH938,"&gt;=2")&gt;1,CN937,BG938)</f>
        <v>4.8999999999999995</v>
      </c>
      <c r="CO938" s="4">
        <f>IF(COUNTIF($BH$5:$BH938,"&gt;=2")&gt;1,CO937,BH938)</f>
        <v>2.1</v>
      </c>
      <c r="CP938" s="4">
        <f>IF(COUNTIF($BH$5:$BH938,"&gt;=2")&gt;1,CP937,BI938)</f>
        <v>0</v>
      </c>
      <c r="CQ938" s="4">
        <f>IF(COUNTIF($BH$5:$BH938,"&gt;=2")&gt;1,CQ937,BJ938)</f>
        <v>0</v>
      </c>
      <c r="CR938" s="4">
        <f>IF(COUNTIF($BH$5:$BH938,"&gt;=2")&gt;1,CR937,BK938)</f>
        <v>0</v>
      </c>
      <c r="CS938" s="4">
        <f>IF(COUNTIF($BN$5:$BN938,"&gt;=2")&gt;1,CS937,BL938)</f>
        <v>7</v>
      </c>
      <c r="CT938" s="4">
        <f>IF(COUNTIF($BN$5:$BN938,"&gt;=2")&gt;1,CT937,BM938)</f>
        <v>4.8999999999999995</v>
      </c>
      <c r="CU938" s="4">
        <f>IF(COUNTIF($BN$5:$BN938,"&gt;=2")&gt;1,CU937,BN938)</f>
        <v>2.1</v>
      </c>
      <c r="CV938" s="4">
        <f>IF(COUNTIF($BN$5:$BN938,"&gt;=2")&gt;1,CV937,BO938)</f>
        <v>0</v>
      </c>
      <c r="CW938" s="4">
        <f>IF(COUNTIF($BN$5:$BN938,"&gt;=2")&gt;1,CW937,BP938)</f>
        <v>0</v>
      </c>
      <c r="CX938" s="4">
        <f>IF(COUNTIF($BT$5:$BT938,"&gt;=2")&gt;1,CX937,BQ938)</f>
        <v>0</v>
      </c>
      <c r="CY938" s="4">
        <f>IF(COUNTIF($BT$5:$BT938,"&gt;=2")&gt;1,CY937,BR938)</f>
        <v>26</v>
      </c>
      <c r="CZ938" s="4">
        <f>IF(COUNTIF($BT$5:$BT938,"&gt;=2")&gt;1,CZ937,BS938)</f>
        <v>11.999999999999996</v>
      </c>
      <c r="DA938" s="4">
        <f>IF(COUNTIF($BT$5:$BT938,"&gt;=2")&gt;1,DA937,BT938)</f>
        <v>2</v>
      </c>
      <c r="DB938" s="4">
        <f>IF(COUNTIF($BT$5:$BT938,"&gt;=2")&gt;1,DB937,BU938)</f>
        <v>0</v>
      </c>
      <c r="DC938" s="4">
        <f>IF(COUNTIF($BZ$5:$BZ938,"&gt;=2")&gt;1,DC937,BV938)</f>
        <v>0</v>
      </c>
      <c r="DD938" s="4">
        <f>IF(COUNTIF($BZ$5:$BZ938,"&gt;=2")&gt;1,DD937,BW938)</f>
        <v>0</v>
      </c>
      <c r="DE938" s="4">
        <f>IF(COUNTIF($BZ$5:$BZ938,"&gt;=2")&gt;1,DE937,BX938)</f>
        <v>320</v>
      </c>
      <c r="DF938" s="4">
        <f>IF(COUNTIF($BZ$5:$BZ938,"&gt;=2")&gt;1,DF937,BY938)</f>
        <v>77.999999999999986</v>
      </c>
      <c r="DG938" s="4">
        <f>IF(COUNTIF($BZ$5:$BZ938,"&gt;=2")&gt;1,DG937,BZ938)</f>
        <v>2</v>
      </c>
      <c r="DH938" s="4">
        <f t="shared" si="586"/>
        <v>0</v>
      </c>
      <c r="DI938" s="4">
        <f t="shared" si="587"/>
        <v>0</v>
      </c>
      <c r="DJ938" s="4">
        <f t="shared" si="588"/>
        <v>0</v>
      </c>
      <c r="DK938" s="4">
        <f t="shared" si="589"/>
        <v>460.75</v>
      </c>
      <c r="DL938" s="4">
        <f t="shared" si="590"/>
        <v>14.250000000000012</v>
      </c>
      <c r="DM938" s="4">
        <f t="shared" si="591"/>
        <v>7</v>
      </c>
      <c r="DN938" s="4">
        <f t="shared" si="592"/>
        <v>13.999999999999998</v>
      </c>
      <c r="DO938" s="4">
        <f t="shared" si="593"/>
        <v>40</v>
      </c>
      <c r="DP938" s="4">
        <f t="shared" si="594"/>
        <v>400</v>
      </c>
      <c r="DQ938" s="4">
        <f t="shared" si="595"/>
        <v>475</v>
      </c>
      <c r="DS938" s="4">
        <v>934</v>
      </c>
      <c r="DT938" s="4">
        <f>$CK938+INDEX(节奏总纲!D$4:D$163,基础状态预估!$C$2)</f>
        <v>958.00483399593907</v>
      </c>
      <c r="DU938" s="4">
        <f>$CK938+INDEX(节奏总纲!E$4:E$163,基础状态预估!$C$2)</f>
        <v>952.28268396026408</v>
      </c>
      <c r="DV938" s="4">
        <f>$CK938+INDEX(节奏总纲!F$4:F$163,基础状态预估!$C$2)</f>
        <v>945.39220630709644</v>
      </c>
      <c r="DW938" s="4">
        <f>$CK938+INDEX(节奏总纲!G$4:G$163,基础状态预估!$C$2)</f>
        <v>937.03246816526348</v>
      </c>
      <c r="DX938" s="4">
        <f>$CK938+INDEX(节奏总纲!H$4:H$163,基础状态预估!$C$2)</f>
        <v>926.69453894381218</v>
      </c>
      <c r="DY938" s="4">
        <f t="shared" si="596"/>
        <v>11.899999999999999</v>
      </c>
      <c r="DZ938" s="4">
        <f t="shared" si="597"/>
        <v>33</v>
      </c>
      <c r="EA938" s="4">
        <f t="shared" si="598"/>
        <v>334.1</v>
      </c>
      <c r="EB938" s="4">
        <f t="shared" si="599"/>
        <v>540.75</v>
      </c>
      <c r="EC938" s="4">
        <f t="shared" si="600"/>
        <v>16.250000000000014</v>
      </c>
    </row>
    <row r="939" spans="58:133" x14ac:dyDescent="0.15">
      <c r="BF939" s="4">
        <v>935</v>
      </c>
      <c r="BG939" s="4">
        <f t="shared" si="582"/>
        <v>654.5</v>
      </c>
      <c r="BH939" s="4">
        <f t="shared" si="583"/>
        <v>280.5</v>
      </c>
      <c r="BL939" s="4">
        <f t="shared" si="571"/>
        <v>464.5</v>
      </c>
      <c r="BM939" s="4">
        <f t="shared" si="572"/>
        <v>325.14999999999998</v>
      </c>
      <c r="BN939" s="4">
        <f t="shared" si="573"/>
        <v>139.35</v>
      </c>
      <c r="BR939" s="4">
        <f t="shared" si="574"/>
        <v>595.4</v>
      </c>
      <c r="BS939" s="4">
        <f t="shared" si="575"/>
        <v>274.79999999999995</v>
      </c>
      <c r="BT939" s="4">
        <f t="shared" si="576"/>
        <v>45.800000000000004</v>
      </c>
      <c r="BX939" s="4">
        <f t="shared" si="577"/>
        <v>700.80000000000007</v>
      </c>
      <c r="BY939" s="4">
        <f t="shared" si="578"/>
        <v>170.81999999999996</v>
      </c>
      <c r="BZ939" s="4">
        <f t="shared" si="579"/>
        <v>4.38</v>
      </c>
      <c r="CD939" s="4">
        <f t="shared" si="580"/>
        <v>461.71999999999997</v>
      </c>
      <c r="CE939" s="4">
        <f t="shared" si="581"/>
        <v>14.280000000000012</v>
      </c>
      <c r="CF939" s="4">
        <f>IF(COUNTIF($BH$5:$BH939,"&gt;=2")&lt;=1,SUM($BG939:$BK939)*C$8,CF938)</f>
        <v>151200</v>
      </c>
      <c r="CG939" s="4">
        <f>IF(COUNTIF($BN$5:$BN939,"&gt;=2")&lt;=1,SUM($BL939:$BP939)*D$8,CG938)</f>
        <v>604799.99999999988</v>
      </c>
      <c r="CH939" s="4">
        <f>IF(COUNTIF($BT$5:$BT939,"&gt;=2")&lt;=1,SUM($BQ939:$BU939)*E$8,CH938)</f>
        <v>2592000</v>
      </c>
      <c r="CI939" s="4">
        <f>IF(COUNTIF($BZ$5:$BZ939,"&gt;=2")&lt;=1,SUM($BV939:$BZ939)*F$8,CI938)</f>
        <v>34560000</v>
      </c>
      <c r="CJ939" s="4">
        <f t="shared" si="584"/>
        <v>41126400</v>
      </c>
      <c r="CK939" s="4">
        <f t="shared" si="585"/>
        <v>914.75</v>
      </c>
      <c r="CM939" s="4">
        <v>935</v>
      </c>
      <c r="CN939" s="4">
        <f>IF(COUNTIF($BH$5:$BH939,"&gt;=2")&gt;1,CN938,BG939)</f>
        <v>4.8999999999999995</v>
      </c>
      <c r="CO939" s="4">
        <f>IF(COUNTIF($BH$5:$BH939,"&gt;=2")&gt;1,CO938,BH939)</f>
        <v>2.1</v>
      </c>
      <c r="CP939" s="4">
        <f>IF(COUNTIF($BH$5:$BH939,"&gt;=2")&gt;1,CP938,BI939)</f>
        <v>0</v>
      </c>
      <c r="CQ939" s="4">
        <f>IF(COUNTIF($BH$5:$BH939,"&gt;=2")&gt;1,CQ938,BJ939)</f>
        <v>0</v>
      </c>
      <c r="CR939" s="4">
        <f>IF(COUNTIF($BH$5:$BH939,"&gt;=2")&gt;1,CR938,BK939)</f>
        <v>0</v>
      </c>
      <c r="CS939" s="4">
        <f>IF(COUNTIF($BN$5:$BN939,"&gt;=2")&gt;1,CS938,BL939)</f>
        <v>7</v>
      </c>
      <c r="CT939" s="4">
        <f>IF(COUNTIF($BN$5:$BN939,"&gt;=2")&gt;1,CT938,BM939)</f>
        <v>4.8999999999999995</v>
      </c>
      <c r="CU939" s="4">
        <f>IF(COUNTIF($BN$5:$BN939,"&gt;=2")&gt;1,CU938,BN939)</f>
        <v>2.1</v>
      </c>
      <c r="CV939" s="4">
        <f>IF(COUNTIF($BN$5:$BN939,"&gt;=2")&gt;1,CV938,BO939)</f>
        <v>0</v>
      </c>
      <c r="CW939" s="4">
        <f>IF(COUNTIF($BN$5:$BN939,"&gt;=2")&gt;1,CW938,BP939)</f>
        <v>0</v>
      </c>
      <c r="CX939" s="4">
        <f>IF(COUNTIF($BT$5:$BT939,"&gt;=2")&gt;1,CX938,BQ939)</f>
        <v>0</v>
      </c>
      <c r="CY939" s="4">
        <f>IF(COUNTIF($BT$5:$BT939,"&gt;=2")&gt;1,CY938,BR939)</f>
        <v>26</v>
      </c>
      <c r="CZ939" s="4">
        <f>IF(COUNTIF($BT$5:$BT939,"&gt;=2")&gt;1,CZ938,BS939)</f>
        <v>11.999999999999996</v>
      </c>
      <c r="DA939" s="4">
        <f>IF(COUNTIF($BT$5:$BT939,"&gt;=2")&gt;1,DA938,BT939)</f>
        <v>2</v>
      </c>
      <c r="DB939" s="4">
        <f>IF(COUNTIF($BT$5:$BT939,"&gt;=2")&gt;1,DB938,BU939)</f>
        <v>0</v>
      </c>
      <c r="DC939" s="4">
        <f>IF(COUNTIF($BZ$5:$BZ939,"&gt;=2")&gt;1,DC938,BV939)</f>
        <v>0</v>
      </c>
      <c r="DD939" s="4">
        <f>IF(COUNTIF($BZ$5:$BZ939,"&gt;=2")&gt;1,DD938,BW939)</f>
        <v>0</v>
      </c>
      <c r="DE939" s="4">
        <f>IF(COUNTIF($BZ$5:$BZ939,"&gt;=2")&gt;1,DE938,BX939)</f>
        <v>320</v>
      </c>
      <c r="DF939" s="4">
        <f>IF(COUNTIF($BZ$5:$BZ939,"&gt;=2")&gt;1,DF938,BY939)</f>
        <v>77.999999999999986</v>
      </c>
      <c r="DG939" s="4">
        <f>IF(COUNTIF($BZ$5:$BZ939,"&gt;=2")&gt;1,DG938,BZ939)</f>
        <v>2</v>
      </c>
      <c r="DH939" s="4">
        <f t="shared" si="586"/>
        <v>0</v>
      </c>
      <c r="DI939" s="4">
        <f t="shared" si="587"/>
        <v>0</v>
      </c>
      <c r="DJ939" s="4">
        <f t="shared" si="588"/>
        <v>0</v>
      </c>
      <c r="DK939" s="4">
        <f t="shared" si="589"/>
        <v>461.71999999999997</v>
      </c>
      <c r="DL939" s="4">
        <f t="shared" si="590"/>
        <v>14.280000000000012</v>
      </c>
      <c r="DM939" s="4">
        <f t="shared" si="591"/>
        <v>7</v>
      </c>
      <c r="DN939" s="4">
        <f t="shared" si="592"/>
        <v>13.999999999999998</v>
      </c>
      <c r="DO939" s="4">
        <f t="shared" si="593"/>
        <v>40</v>
      </c>
      <c r="DP939" s="4">
        <f t="shared" si="594"/>
        <v>400</v>
      </c>
      <c r="DQ939" s="4">
        <f t="shared" si="595"/>
        <v>476</v>
      </c>
      <c r="DS939" s="4">
        <v>935</v>
      </c>
      <c r="DT939" s="4">
        <f>$CK939+INDEX(节奏总纲!D$4:D$163,基础状态预估!$C$2)</f>
        <v>959.00483399593907</v>
      </c>
      <c r="DU939" s="4">
        <f>$CK939+INDEX(节奏总纲!E$4:E$163,基础状态预估!$C$2)</f>
        <v>953.28268396026408</v>
      </c>
      <c r="DV939" s="4">
        <f>$CK939+INDEX(节奏总纲!F$4:F$163,基础状态预估!$C$2)</f>
        <v>946.39220630709644</v>
      </c>
      <c r="DW939" s="4">
        <f>$CK939+INDEX(节奏总纲!G$4:G$163,基础状态预估!$C$2)</f>
        <v>938.03246816526348</v>
      </c>
      <c r="DX939" s="4">
        <f>$CK939+INDEX(节奏总纲!H$4:H$163,基础状态预估!$C$2)</f>
        <v>927.69453894381218</v>
      </c>
      <c r="DY939" s="4">
        <f t="shared" si="596"/>
        <v>11.899999999999999</v>
      </c>
      <c r="DZ939" s="4">
        <f t="shared" si="597"/>
        <v>33</v>
      </c>
      <c r="EA939" s="4">
        <f t="shared" si="598"/>
        <v>334.1</v>
      </c>
      <c r="EB939" s="4">
        <f t="shared" si="599"/>
        <v>541.71999999999991</v>
      </c>
      <c r="EC939" s="4">
        <f t="shared" si="600"/>
        <v>16.280000000000012</v>
      </c>
    </row>
    <row r="940" spans="58:133" x14ac:dyDescent="0.15">
      <c r="BF940" s="4">
        <v>936</v>
      </c>
      <c r="BG940" s="4">
        <f t="shared" si="582"/>
        <v>655.19999999999993</v>
      </c>
      <c r="BH940" s="4">
        <f t="shared" si="583"/>
        <v>280.8</v>
      </c>
      <c r="BL940" s="4">
        <f t="shared" si="571"/>
        <v>465</v>
      </c>
      <c r="BM940" s="4">
        <f t="shared" si="572"/>
        <v>325.5</v>
      </c>
      <c r="BN940" s="4">
        <f t="shared" si="573"/>
        <v>139.5</v>
      </c>
      <c r="BR940" s="4">
        <f t="shared" si="574"/>
        <v>596.05000000000007</v>
      </c>
      <c r="BS940" s="4">
        <f t="shared" si="575"/>
        <v>275.09999999999997</v>
      </c>
      <c r="BT940" s="4">
        <f t="shared" si="576"/>
        <v>45.85</v>
      </c>
      <c r="BX940" s="4">
        <f t="shared" si="577"/>
        <v>701.6</v>
      </c>
      <c r="BY940" s="4">
        <f t="shared" si="578"/>
        <v>171.01499999999996</v>
      </c>
      <c r="BZ940" s="4">
        <f t="shared" si="579"/>
        <v>4.3849999999999998</v>
      </c>
      <c r="CD940" s="4">
        <f t="shared" si="580"/>
        <v>462.69</v>
      </c>
      <c r="CE940" s="4">
        <f t="shared" si="581"/>
        <v>14.310000000000013</v>
      </c>
      <c r="CF940" s="4">
        <f>IF(COUNTIF($BH$5:$BH940,"&gt;=2")&lt;=1,SUM($BG940:$BK940)*C$8,CF939)</f>
        <v>151200</v>
      </c>
      <c r="CG940" s="4">
        <f>IF(COUNTIF($BN$5:$BN940,"&gt;=2")&lt;=1,SUM($BL940:$BP940)*D$8,CG939)</f>
        <v>604799.99999999988</v>
      </c>
      <c r="CH940" s="4">
        <f>IF(COUNTIF($BT$5:$BT940,"&gt;=2")&lt;=1,SUM($BQ940:$BU940)*E$8,CH939)</f>
        <v>2592000</v>
      </c>
      <c r="CI940" s="4">
        <f>IF(COUNTIF($BZ$5:$BZ940,"&gt;=2")&lt;=1,SUM($BV940:$BZ940)*F$8,CI939)</f>
        <v>34560000</v>
      </c>
      <c r="CJ940" s="4">
        <f t="shared" si="584"/>
        <v>41212800</v>
      </c>
      <c r="CK940" s="4">
        <f t="shared" si="585"/>
        <v>915.75</v>
      </c>
      <c r="CM940" s="4">
        <v>936</v>
      </c>
      <c r="CN940" s="4">
        <f>IF(COUNTIF($BH$5:$BH940,"&gt;=2")&gt;1,CN939,BG940)</f>
        <v>4.8999999999999995</v>
      </c>
      <c r="CO940" s="4">
        <f>IF(COUNTIF($BH$5:$BH940,"&gt;=2")&gt;1,CO939,BH940)</f>
        <v>2.1</v>
      </c>
      <c r="CP940" s="4">
        <f>IF(COUNTIF($BH$5:$BH940,"&gt;=2")&gt;1,CP939,BI940)</f>
        <v>0</v>
      </c>
      <c r="CQ940" s="4">
        <f>IF(COUNTIF($BH$5:$BH940,"&gt;=2")&gt;1,CQ939,BJ940)</f>
        <v>0</v>
      </c>
      <c r="CR940" s="4">
        <f>IF(COUNTIF($BH$5:$BH940,"&gt;=2")&gt;1,CR939,BK940)</f>
        <v>0</v>
      </c>
      <c r="CS940" s="4">
        <f>IF(COUNTIF($BN$5:$BN940,"&gt;=2")&gt;1,CS939,BL940)</f>
        <v>7</v>
      </c>
      <c r="CT940" s="4">
        <f>IF(COUNTIF($BN$5:$BN940,"&gt;=2")&gt;1,CT939,BM940)</f>
        <v>4.8999999999999995</v>
      </c>
      <c r="CU940" s="4">
        <f>IF(COUNTIF($BN$5:$BN940,"&gt;=2")&gt;1,CU939,BN940)</f>
        <v>2.1</v>
      </c>
      <c r="CV940" s="4">
        <f>IF(COUNTIF($BN$5:$BN940,"&gt;=2")&gt;1,CV939,BO940)</f>
        <v>0</v>
      </c>
      <c r="CW940" s="4">
        <f>IF(COUNTIF($BN$5:$BN940,"&gt;=2")&gt;1,CW939,BP940)</f>
        <v>0</v>
      </c>
      <c r="CX940" s="4">
        <f>IF(COUNTIF($BT$5:$BT940,"&gt;=2")&gt;1,CX939,BQ940)</f>
        <v>0</v>
      </c>
      <c r="CY940" s="4">
        <f>IF(COUNTIF($BT$5:$BT940,"&gt;=2")&gt;1,CY939,BR940)</f>
        <v>26</v>
      </c>
      <c r="CZ940" s="4">
        <f>IF(COUNTIF($BT$5:$BT940,"&gt;=2")&gt;1,CZ939,BS940)</f>
        <v>11.999999999999996</v>
      </c>
      <c r="DA940" s="4">
        <f>IF(COUNTIF($BT$5:$BT940,"&gt;=2")&gt;1,DA939,BT940)</f>
        <v>2</v>
      </c>
      <c r="DB940" s="4">
        <f>IF(COUNTIF($BT$5:$BT940,"&gt;=2")&gt;1,DB939,BU940)</f>
        <v>0</v>
      </c>
      <c r="DC940" s="4">
        <f>IF(COUNTIF($BZ$5:$BZ940,"&gt;=2")&gt;1,DC939,BV940)</f>
        <v>0</v>
      </c>
      <c r="DD940" s="4">
        <f>IF(COUNTIF($BZ$5:$BZ940,"&gt;=2")&gt;1,DD939,BW940)</f>
        <v>0</v>
      </c>
      <c r="DE940" s="4">
        <f>IF(COUNTIF($BZ$5:$BZ940,"&gt;=2")&gt;1,DE939,BX940)</f>
        <v>320</v>
      </c>
      <c r="DF940" s="4">
        <f>IF(COUNTIF($BZ$5:$BZ940,"&gt;=2")&gt;1,DF939,BY940)</f>
        <v>77.999999999999986</v>
      </c>
      <c r="DG940" s="4">
        <f>IF(COUNTIF($BZ$5:$BZ940,"&gt;=2")&gt;1,DG939,BZ940)</f>
        <v>2</v>
      </c>
      <c r="DH940" s="4">
        <f t="shared" si="586"/>
        <v>0</v>
      </c>
      <c r="DI940" s="4">
        <f t="shared" si="587"/>
        <v>0</v>
      </c>
      <c r="DJ940" s="4">
        <f t="shared" si="588"/>
        <v>0</v>
      </c>
      <c r="DK940" s="4">
        <f t="shared" si="589"/>
        <v>462.69</v>
      </c>
      <c r="DL940" s="4">
        <f t="shared" si="590"/>
        <v>14.310000000000013</v>
      </c>
      <c r="DM940" s="4">
        <f t="shared" si="591"/>
        <v>7</v>
      </c>
      <c r="DN940" s="4">
        <f t="shared" si="592"/>
        <v>13.999999999999998</v>
      </c>
      <c r="DO940" s="4">
        <f t="shared" si="593"/>
        <v>40</v>
      </c>
      <c r="DP940" s="4">
        <f t="shared" si="594"/>
        <v>400</v>
      </c>
      <c r="DQ940" s="4">
        <f t="shared" si="595"/>
        <v>477</v>
      </c>
      <c r="DS940" s="4">
        <v>936</v>
      </c>
      <c r="DT940" s="4">
        <f>$CK940+INDEX(节奏总纲!D$4:D$163,基础状态预估!$C$2)</f>
        <v>960.00483399593907</v>
      </c>
      <c r="DU940" s="4">
        <f>$CK940+INDEX(节奏总纲!E$4:E$163,基础状态预估!$C$2)</f>
        <v>954.28268396026408</v>
      </c>
      <c r="DV940" s="4">
        <f>$CK940+INDEX(节奏总纲!F$4:F$163,基础状态预估!$C$2)</f>
        <v>947.39220630709644</v>
      </c>
      <c r="DW940" s="4">
        <f>$CK940+INDEX(节奏总纲!G$4:G$163,基础状态预估!$C$2)</f>
        <v>939.03246816526348</v>
      </c>
      <c r="DX940" s="4">
        <f>$CK940+INDEX(节奏总纲!H$4:H$163,基础状态预估!$C$2)</f>
        <v>928.69453894381218</v>
      </c>
      <c r="DY940" s="4">
        <f t="shared" si="596"/>
        <v>11.899999999999999</v>
      </c>
      <c r="DZ940" s="4">
        <f t="shared" si="597"/>
        <v>33</v>
      </c>
      <c r="EA940" s="4">
        <f t="shared" si="598"/>
        <v>334.1</v>
      </c>
      <c r="EB940" s="4">
        <f t="shared" si="599"/>
        <v>542.68999999999994</v>
      </c>
      <c r="EC940" s="4">
        <f t="shared" si="600"/>
        <v>16.310000000000013</v>
      </c>
    </row>
    <row r="941" spans="58:133" x14ac:dyDescent="0.15">
      <c r="BF941" s="4">
        <v>937</v>
      </c>
      <c r="BG941" s="4">
        <f t="shared" si="582"/>
        <v>655.9</v>
      </c>
      <c r="BH941" s="4">
        <f t="shared" si="583"/>
        <v>281.09999999999997</v>
      </c>
      <c r="BL941" s="4">
        <f t="shared" si="571"/>
        <v>465.5</v>
      </c>
      <c r="BM941" s="4">
        <f t="shared" si="572"/>
        <v>325.84999999999997</v>
      </c>
      <c r="BN941" s="4">
        <f t="shared" si="573"/>
        <v>139.65</v>
      </c>
      <c r="BR941" s="4">
        <f t="shared" si="574"/>
        <v>596.70000000000005</v>
      </c>
      <c r="BS941" s="4">
        <f t="shared" si="575"/>
        <v>275.39999999999992</v>
      </c>
      <c r="BT941" s="4">
        <f t="shared" si="576"/>
        <v>45.900000000000006</v>
      </c>
      <c r="BX941" s="4">
        <f t="shared" si="577"/>
        <v>702.40000000000009</v>
      </c>
      <c r="BY941" s="4">
        <f t="shared" si="578"/>
        <v>171.20999999999995</v>
      </c>
      <c r="BZ941" s="4">
        <f t="shared" si="579"/>
        <v>4.3899999999999997</v>
      </c>
      <c r="CD941" s="4">
        <f t="shared" si="580"/>
        <v>463.65999999999997</v>
      </c>
      <c r="CE941" s="4">
        <f t="shared" si="581"/>
        <v>14.340000000000012</v>
      </c>
      <c r="CF941" s="4">
        <f>IF(COUNTIF($BH$5:$BH941,"&gt;=2")&lt;=1,SUM($BG941:$BK941)*C$8,CF940)</f>
        <v>151200</v>
      </c>
      <c r="CG941" s="4">
        <f>IF(COUNTIF($BN$5:$BN941,"&gt;=2")&lt;=1,SUM($BL941:$BP941)*D$8,CG940)</f>
        <v>604799.99999999988</v>
      </c>
      <c r="CH941" s="4">
        <f>IF(COUNTIF($BT$5:$BT941,"&gt;=2")&lt;=1,SUM($BQ941:$BU941)*E$8,CH940)</f>
        <v>2592000</v>
      </c>
      <c r="CI941" s="4">
        <f>IF(COUNTIF($BZ$5:$BZ941,"&gt;=2")&lt;=1,SUM($BV941:$BZ941)*F$8,CI940)</f>
        <v>34560000</v>
      </c>
      <c r="CJ941" s="4">
        <f t="shared" si="584"/>
        <v>41299200</v>
      </c>
      <c r="CK941" s="4">
        <f t="shared" si="585"/>
        <v>916.75</v>
      </c>
      <c r="CM941" s="4">
        <v>937</v>
      </c>
      <c r="CN941" s="4">
        <f>IF(COUNTIF($BH$5:$BH941,"&gt;=2")&gt;1,CN940,BG941)</f>
        <v>4.8999999999999995</v>
      </c>
      <c r="CO941" s="4">
        <f>IF(COUNTIF($BH$5:$BH941,"&gt;=2")&gt;1,CO940,BH941)</f>
        <v>2.1</v>
      </c>
      <c r="CP941" s="4">
        <f>IF(COUNTIF($BH$5:$BH941,"&gt;=2")&gt;1,CP940,BI941)</f>
        <v>0</v>
      </c>
      <c r="CQ941" s="4">
        <f>IF(COUNTIF($BH$5:$BH941,"&gt;=2")&gt;1,CQ940,BJ941)</f>
        <v>0</v>
      </c>
      <c r="CR941" s="4">
        <f>IF(COUNTIF($BH$5:$BH941,"&gt;=2")&gt;1,CR940,BK941)</f>
        <v>0</v>
      </c>
      <c r="CS941" s="4">
        <f>IF(COUNTIF($BN$5:$BN941,"&gt;=2")&gt;1,CS940,BL941)</f>
        <v>7</v>
      </c>
      <c r="CT941" s="4">
        <f>IF(COUNTIF($BN$5:$BN941,"&gt;=2")&gt;1,CT940,BM941)</f>
        <v>4.8999999999999995</v>
      </c>
      <c r="CU941" s="4">
        <f>IF(COUNTIF($BN$5:$BN941,"&gt;=2")&gt;1,CU940,BN941)</f>
        <v>2.1</v>
      </c>
      <c r="CV941" s="4">
        <f>IF(COUNTIF($BN$5:$BN941,"&gt;=2")&gt;1,CV940,BO941)</f>
        <v>0</v>
      </c>
      <c r="CW941" s="4">
        <f>IF(COUNTIF($BN$5:$BN941,"&gt;=2")&gt;1,CW940,BP941)</f>
        <v>0</v>
      </c>
      <c r="CX941" s="4">
        <f>IF(COUNTIF($BT$5:$BT941,"&gt;=2")&gt;1,CX940,BQ941)</f>
        <v>0</v>
      </c>
      <c r="CY941" s="4">
        <f>IF(COUNTIF($BT$5:$BT941,"&gt;=2")&gt;1,CY940,BR941)</f>
        <v>26</v>
      </c>
      <c r="CZ941" s="4">
        <f>IF(COUNTIF($BT$5:$BT941,"&gt;=2")&gt;1,CZ940,BS941)</f>
        <v>11.999999999999996</v>
      </c>
      <c r="DA941" s="4">
        <f>IF(COUNTIF($BT$5:$BT941,"&gt;=2")&gt;1,DA940,BT941)</f>
        <v>2</v>
      </c>
      <c r="DB941" s="4">
        <f>IF(COUNTIF($BT$5:$BT941,"&gt;=2")&gt;1,DB940,BU941)</f>
        <v>0</v>
      </c>
      <c r="DC941" s="4">
        <f>IF(COUNTIF($BZ$5:$BZ941,"&gt;=2")&gt;1,DC940,BV941)</f>
        <v>0</v>
      </c>
      <c r="DD941" s="4">
        <f>IF(COUNTIF($BZ$5:$BZ941,"&gt;=2")&gt;1,DD940,BW941)</f>
        <v>0</v>
      </c>
      <c r="DE941" s="4">
        <f>IF(COUNTIF($BZ$5:$BZ941,"&gt;=2")&gt;1,DE940,BX941)</f>
        <v>320</v>
      </c>
      <c r="DF941" s="4">
        <f>IF(COUNTIF($BZ$5:$BZ941,"&gt;=2")&gt;1,DF940,BY941)</f>
        <v>77.999999999999986</v>
      </c>
      <c r="DG941" s="4">
        <f>IF(COUNTIF($BZ$5:$BZ941,"&gt;=2")&gt;1,DG940,BZ941)</f>
        <v>2</v>
      </c>
      <c r="DH941" s="4">
        <f t="shared" si="586"/>
        <v>0</v>
      </c>
      <c r="DI941" s="4">
        <f t="shared" si="587"/>
        <v>0</v>
      </c>
      <c r="DJ941" s="4">
        <f t="shared" si="588"/>
        <v>0</v>
      </c>
      <c r="DK941" s="4">
        <f t="shared" si="589"/>
        <v>463.65999999999997</v>
      </c>
      <c r="DL941" s="4">
        <f t="shared" si="590"/>
        <v>14.340000000000012</v>
      </c>
      <c r="DM941" s="4">
        <f t="shared" si="591"/>
        <v>7</v>
      </c>
      <c r="DN941" s="4">
        <f t="shared" si="592"/>
        <v>13.999999999999998</v>
      </c>
      <c r="DO941" s="4">
        <f t="shared" si="593"/>
        <v>40</v>
      </c>
      <c r="DP941" s="4">
        <f t="shared" si="594"/>
        <v>400</v>
      </c>
      <c r="DQ941" s="4">
        <f t="shared" si="595"/>
        <v>478</v>
      </c>
      <c r="DS941" s="4">
        <v>937</v>
      </c>
      <c r="DT941" s="4">
        <f>$CK941+INDEX(节奏总纲!D$4:D$163,基础状态预估!$C$2)</f>
        <v>961.00483399593907</v>
      </c>
      <c r="DU941" s="4">
        <f>$CK941+INDEX(节奏总纲!E$4:E$163,基础状态预估!$C$2)</f>
        <v>955.28268396026408</v>
      </c>
      <c r="DV941" s="4">
        <f>$CK941+INDEX(节奏总纲!F$4:F$163,基础状态预估!$C$2)</f>
        <v>948.39220630709644</v>
      </c>
      <c r="DW941" s="4">
        <f>$CK941+INDEX(节奏总纲!G$4:G$163,基础状态预估!$C$2)</f>
        <v>940.03246816526348</v>
      </c>
      <c r="DX941" s="4">
        <f>$CK941+INDEX(节奏总纲!H$4:H$163,基础状态预估!$C$2)</f>
        <v>929.69453894381218</v>
      </c>
      <c r="DY941" s="4">
        <f t="shared" si="596"/>
        <v>11.899999999999999</v>
      </c>
      <c r="DZ941" s="4">
        <f t="shared" si="597"/>
        <v>33</v>
      </c>
      <c r="EA941" s="4">
        <f t="shared" si="598"/>
        <v>334.1</v>
      </c>
      <c r="EB941" s="4">
        <f t="shared" si="599"/>
        <v>543.66</v>
      </c>
      <c r="EC941" s="4">
        <f t="shared" si="600"/>
        <v>16.340000000000011</v>
      </c>
    </row>
    <row r="942" spans="58:133" x14ac:dyDescent="0.15">
      <c r="BF942" s="4">
        <v>938</v>
      </c>
      <c r="BG942" s="4">
        <f t="shared" si="582"/>
        <v>656.59999999999991</v>
      </c>
      <c r="BH942" s="4">
        <f t="shared" si="583"/>
        <v>281.39999999999998</v>
      </c>
      <c r="BL942" s="4">
        <f t="shared" si="571"/>
        <v>466</v>
      </c>
      <c r="BM942" s="4">
        <f t="shared" si="572"/>
        <v>326.2</v>
      </c>
      <c r="BN942" s="4">
        <f t="shared" si="573"/>
        <v>139.79999999999998</v>
      </c>
      <c r="BR942" s="4">
        <f t="shared" si="574"/>
        <v>597.35</v>
      </c>
      <c r="BS942" s="4">
        <f t="shared" si="575"/>
        <v>275.69999999999993</v>
      </c>
      <c r="BT942" s="4">
        <f t="shared" si="576"/>
        <v>45.95</v>
      </c>
      <c r="BX942" s="4">
        <f t="shared" si="577"/>
        <v>703.2</v>
      </c>
      <c r="BY942" s="4">
        <f t="shared" si="578"/>
        <v>171.40499999999994</v>
      </c>
      <c r="BZ942" s="4">
        <f t="shared" si="579"/>
        <v>4.3950000000000005</v>
      </c>
      <c r="CD942" s="4">
        <f t="shared" si="580"/>
        <v>464.63</v>
      </c>
      <c r="CE942" s="4">
        <f t="shared" si="581"/>
        <v>14.370000000000013</v>
      </c>
      <c r="CF942" s="4">
        <f>IF(COUNTIF($BH$5:$BH942,"&gt;=2")&lt;=1,SUM($BG942:$BK942)*C$8,CF941)</f>
        <v>151200</v>
      </c>
      <c r="CG942" s="4">
        <f>IF(COUNTIF($BN$5:$BN942,"&gt;=2")&lt;=1,SUM($BL942:$BP942)*D$8,CG941)</f>
        <v>604799.99999999988</v>
      </c>
      <c r="CH942" s="4">
        <f>IF(COUNTIF($BT$5:$BT942,"&gt;=2")&lt;=1,SUM($BQ942:$BU942)*E$8,CH941)</f>
        <v>2592000</v>
      </c>
      <c r="CI942" s="4">
        <f>IF(COUNTIF($BZ$5:$BZ942,"&gt;=2")&lt;=1,SUM($BV942:$BZ942)*F$8,CI941)</f>
        <v>34560000</v>
      </c>
      <c r="CJ942" s="4">
        <f t="shared" si="584"/>
        <v>41385600</v>
      </c>
      <c r="CK942" s="4">
        <f t="shared" si="585"/>
        <v>917.75</v>
      </c>
      <c r="CM942" s="4">
        <v>938</v>
      </c>
      <c r="CN942" s="4">
        <f>IF(COUNTIF($BH$5:$BH942,"&gt;=2")&gt;1,CN941,BG942)</f>
        <v>4.8999999999999995</v>
      </c>
      <c r="CO942" s="4">
        <f>IF(COUNTIF($BH$5:$BH942,"&gt;=2")&gt;1,CO941,BH942)</f>
        <v>2.1</v>
      </c>
      <c r="CP942" s="4">
        <f>IF(COUNTIF($BH$5:$BH942,"&gt;=2")&gt;1,CP941,BI942)</f>
        <v>0</v>
      </c>
      <c r="CQ942" s="4">
        <f>IF(COUNTIF($BH$5:$BH942,"&gt;=2")&gt;1,CQ941,BJ942)</f>
        <v>0</v>
      </c>
      <c r="CR942" s="4">
        <f>IF(COUNTIF($BH$5:$BH942,"&gt;=2")&gt;1,CR941,BK942)</f>
        <v>0</v>
      </c>
      <c r="CS942" s="4">
        <f>IF(COUNTIF($BN$5:$BN942,"&gt;=2")&gt;1,CS941,BL942)</f>
        <v>7</v>
      </c>
      <c r="CT942" s="4">
        <f>IF(COUNTIF($BN$5:$BN942,"&gt;=2")&gt;1,CT941,BM942)</f>
        <v>4.8999999999999995</v>
      </c>
      <c r="CU942" s="4">
        <f>IF(COUNTIF($BN$5:$BN942,"&gt;=2")&gt;1,CU941,BN942)</f>
        <v>2.1</v>
      </c>
      <c r="CV942" s="4">
        <f>IF(COUNTIF($BN$5:$BN942,"&gt;=2")&gt;1,CV941,BO942)</f>
        <v>0</v>
      </c>
      <c r="CW942" s="4">
        <f>IF(COUNTIF($BN$5:$BN942,"&gt;=2")&gt;1,CW941,BP942)</f>
        <v>0</v>
      </c>
      <c r="CX942" s="4">
        <f>IF(COUNTIF($BT$5:$BT942,"&gt;=2")&gt;1,CX941,BQ942)</f>
        <v>0</v>
      </c>
      <c r="CY942" s="4">
        <f>IF(COUNTIF($BT$5:$BT942,"&gt;=2")&gt;1,CY941,BR942)</f>
        <v>26</v>
      </c>
      <c r="CZ942" s="4">
        <f>IF(COUNTIF($BT$5:$BT942,"&gt;=2")&gt;1,CZ941,BS942)</f>
        <v>11.999999999999996</v>
      </c>
      <c r="DA942" s="4">
        <f>IF(COUNTIF($BT$5:$BT942,"&gt;=2")&gt;1,DA941,BT942)</f>
        <v>2</v>
      </c>
      <c r="DB942" s="4">
        <f>IF(COUNTIF($BT$5:$BT942,"&gt;=2")&gt;1,DB941,BU942)</f>
        <v>0</v>
      </c>
      <c r="DC942" s="4">
        <f>IF(COUNTIF($BZ$5:$BZ942,"&gt;=2")&gt;1,DC941,BV942)</f>
        <v>0</v>
      </c>
      <c r="DD942" s="4">
        <f>IF(COUNTIF($BZ$5:$BZ942,"&gt;=2")&gt;1,DD941,BW942)</f>
        <v>0</v>
      </c>
      <c r="DE942" s="4">
        <f>IF(COUNTIF($BZ$5:$BZ942,"&gt;=2")&gt;1,DE941,BX942)</f>
        <v>320</v>
      </c>
      <c r="DF942" s="4">
        <f>IF(COUNTIF($BZ$5:$BZ942,"&gt;=2")&gt;1,DF941,BY942)</f>
        <v>77.999999999999986</v>
      </c>
      <c r="DG942" s="4">
        <f>IF(COUNTIF($BZ$5:$BZ942,"&gt;=2")&gt;1,DG941,BZ942)</f>
        <v>2</v>
      </c>
      <c r="DH942" s="4">
        <f t="shared" si="586"/>
        <v>0</v>
      </c>
      <c r="DI942" s="4">
        <f t="shared" si="587"/>
        <v>0</v>
      </c>
      <c r="DJ942" s="4">
        <f t="shared" si="588"/>
        <v>0</v>
      </c>
      <c r="DK942" s="4">
        <f t="shared" si="589"/>
        <v>464.63</v>
      </c>
      <c r="DL942" s="4">
        <f t="shared" si="590"/>
        <v>14.370000000000013</v>
      </c>
      <c r="DM942" s="4">
        <f t="shared" si="591"/>
        <v>7</v>
      </c>
      <c r="DN942" s="4">
        <f t="shared" si="592"/>
        <v>13.999999999999998</v>
      </c>
      <c r="DO942" s="4">
        <f t="shared" si="593"/>
        <v>40</v>
      </c>
      <c r="DP942" s="4">
        <f t="shared" si="594"/>
        <v>400</v>
      </c>
      <c r="DQ942" s="4">
        <f t="shared" si="595"/>
        <v>479</v>
      </c>
      <c r="DS942" s="4">
        <v>938</v>
      </c>
      <c r="DT942" s="4">
        <f>$CK942+INDEX(节奏总纲!D$4:D$163,基础状态预估!$C$2)</f>
        <v>962.00483399593907</v>
      </c>
      <c r="DU942" s="4">
        <f>$CK942+INDEX(节奏总纲!E$4:E$163,基础状态预估!$C$2)</f>
        <v>956.28268396026408</v>
      </c>
      <c r="DV942" s="4">
        <f>$CK942+INDEX(节奏总纲!F$4:F$163,基础状态预估!$C$2)</f>
        <v>949.39220630709644</v>
      </c>
      <c r="DW942" s="4">
        <f>$CK942+INDEX(节奏总纲!G$4:G$163,基础状态预估!$C$2)</f>
        <v>941.03246816526348</v>
      </c>
      <c r="DX942" s="4">
        <f>$CK942+INDEX(节奏总纲!H$4:H$163,基础状态预估!$C$2)</f>
        <v>930.69453894381218</v>
      </c>
      <c r="DY942" s="4">
        <f t="shared" si="596"/>
        <v>11.899999999999999</v>
      </c>
      <c r="DZ942" s="4">
        <f t="shared" si="597"/>
        <v>33</v>
      </c>
      <c r="EA942" s="4">
        <f t="shared" si="598"/>
        <v>334.1</v>
      </c>
      <c r="EB942" s="4">
        <f t="shared" si="599"/>
        <v>544.63</v>
      </c>
      <c r="EC942" s="4">
        <f t="shared" si="600"/>
        <v>16.370000000000012</v>
      </c>
    </row>
    <row r="943" spans="58:133" x14ac:dyDescent="0.15">
      <c r="BF943" s="4">
        <v>939</v>
      </c>
      <c r="BG943" s="4">
        <f t="shared" si="582"/>
        <v>657.3</v>
      </c>
      <c r="BH943" s="4">
        <f t="shared" si="583"/>
        <v>281.7</v>
      </c>
      <c r="BL943" s="4">
        <f t="shared" si="571"/>
        <v>466.5</v>
      </c>
      <c r="BM943" s="4">
        <f t="shared" si="572"/>
        <v>326.54999999999995</v>
      </c>
      <c r="BN943" s="4">
        <f t="shared" si="573"/>
        <v>139.94999999999999</v>
      </c>
      <c r="BR943" s="4">
        <f t="shared" si="574"/>
        <v>598</v>
      </c>
      <c r="BS943" s="4">
        <f t="shared" si="575"/>
        <v>275.99999999999994</v>
      </c>
      <c r="BT943" s="4">
        <f t="shared" si="576"/>
        <v>46</v>
      </c>
      <c r="BX943" s="4">
        <f t="shared" si="577"/>
        <v>704</v>
      </c>
      <c r="BY943" s="4">
        <f t="shared" si="578"/>
        <v>171.59999999999997</v>
      </c>
      <c r="BZ943" s="4">
        <f t="shared" si="579"/>
        <v>4.4000000000000004</v>
      </c>
      <c r="CD943" s="4">
        <f t="shared" si="580"/>
        <v>465.59999999999997</v>
      </c>
      <c r="CE943" s="4">
        <f t="shared" si="581"/>
        <v>14.400000000000013</v>
      </c>
      <c r="CF943" s="4">
        <f>IF(COUNTIF($BH$5:$BH943,"&gt;=2")&lt;=1,SUM($BG943:$BK943)*C$8,CF942)</f>
        <v>151200</v>
      </c>
      <c r="CG943" s="4">
        <f>IF(COUNTIF($BN$5:$BN943,"&gt;=2")&lt;=1,SUM($BL943:$BP943)*D$8,CG942)</f>
        <v>604799.99999999988</v>
      </c>
      <c r="CH943" s="4">
        <f>IF(COUNTIF($BT$5:$BT943,"&gt;=2")&lt;=1,SUM($BQ943:$BU943)*E$8,CH942)</f>
        <v>2592000</v>
      </c>
      <c r="CI943" s="4">
        <f>IF(COUNTIF($BZ$5:$BZ943,"&gt;=2")&lt;=1,SUM($BV943:$BZ943)*F$8,CI942)</f>
        <v>34560000</v>
      </c>
      <c r="CJ943" s="4">
        <f t="shared" si="584"/>
        <v>41472000</v>
      </c>
      <c r="CK943" s="4">
        <f t="shared" si="585"/>
        <v>918.75</v>
      </c>
      <c r="CM943" s="4">
        <v>939</v>
      </c>
      <c r="CN943" s="4">
        <f>IF(COUNTIF($BH$5:$BH943,"&gt;=2")&gt;1,CN942,BG943)</f>
        <v>4.8999999999999995</v>
      </c>
      <c r="CO943" s="4">
        <f>IF(COUNTIF($BH$5:$BH943,"&gt;=2")&gt;1,CO942,BH943)</f>
        <v>2.1</v>
      </c>
      <c r="CP943" s="4">
        <f>IF(COUNTIF($BH$5:$BH943,"&gt;=2")&gt;1,CP942,BI943)</f>
        <v>0</v>
      </c>
      <c r="CQ943" s="4">
        <f>IF(COUNTIF($BH$5:$BH943,"&gt;=2")&gt;1,CQ942,BJ943)</f>
        <v>0</v>
      </c>
      <c r="CR943" s="4">
        <f>IF(COUNTIF($BH$5:$BH943,"&gt;=2")&gt;1,CR942,BK943)</f>
        <v>0</v>
      </c>
      <c r="CS943" s="4">
        <f>IF(COUNTIF($BN$5:$BN943,"&gt;=2")&gt;1,CS942,BL943)</f>
        <v>7</v>
      </c>
      <c r="CT943" s="4">
        <f>IF(COUNTIF($BN$5:$BN943,"&gt;=2")&gt;1,CT942,BM943)</f>
        <v>4.8999999999999995</v>
      </c>
      <c r="CU943" s="4">
        <f>IF(COUNTIF($BN$5:$BN943,"&gt;=2")&gt;1,CU942,BN943)</f>
        <v>2.1</v>
      </c>
      <c r="CV943" s="4">
        <f>IF(COUNTIF($BN$5:$BN943,"&gt;=2")&gt;1,CV942,BO943)</f>
        <v>0</v>
      </c>
      <c r="CW943" s="4">
        <f>IF(COUNTIF($BN$5:$BN943,"&gt;=2")&gt;1,CW942,BP943)</f>
        <v>0</v>
      </c>
      <c r="CX943" s="4">
        <f>IF(COUNTIF($BT$5:$BT943,"&gt;=2")&gt;1,CX942,BQ943)</f>
        <v>0</v>
      </c>
      <c r="CY943" s="4">
        <f>IF(COUNTIF($BT$5:$BT943,"&gt;=2")&gt;1,CY942,BR943)</f>
        <v>26</v>
      </c>
      <c r="CZ943" s="4">
        <f>IF(COUNTIF($BT$5:$BT943,"&gt;=2")&gt;1,CZ942,BS943)</f>
        <v>11.999999999999996</v>
      </c>
      <c r="DA943" s="4">
        <f>IF(COUNTIF($BT$5:$BT943,"&gt;=2")&gt;1,DA942,BT943)</f>
        <v>2</v>
      </c>
      <c r="DB943" s="4">
        <f>IF(COUNTIF($BT$5:$BT943,"&gt;=2")&gt;1,DB942,BU943)</f>
        <v>0</v>
      </c>
      <c r="DC943" s="4">
        <f>IF(COUNTIF($BZ$5:$BZ943,"&gt;=2")&gt;1,DC942,BV943)</f>
        <v>0</v>
      </c>
      <c r="DD943" s="4">
        <f>IF(COUNTIF($BZ$5:$BZ943,"&gt;=2")&gt;1,DD942,BW943)</f>
        <v>0</v>
      </c>
      <c r="DE943" s="4">
        <f>IF(COUNTIF($BZ$5:$BZ943,"&gt;=2")&gt;1,DE942,BX943)</f>
        <v>320</v>
      </c>
      <c r="DF943" s="4">
        <f>IF(COUNTIF($BZ$5:$BZ943,"&gt;=2")&gt;1,DF942,BY943)</f>
        <v>77.999999999999986</v>
      </c>
      <c r="DG943" s="4">
        <f>IF(COUNTIF($BZ$5:$BZ943,"&gt;=2")&gt;1,DG942,BZ943)</f>
        <v>2</v>
      </c>
      <c r="DH943" s="4">
        <f t="shared" si="586"/>
        <v>0</v>
      </c>
      <c r="DI943" s="4">
        <f t="shared" si="587"/>
        <v>0</v>
      </c>
      <c r="DJ943" s="4">
        <f t="shared" si="588"/>
        <v>0</v>
      </c>
      <c r="DK943" s="4">
        <f t="shared" si="589"/>
        <v>465.59999999999997</v>
      </c>
      <c r="DL943" s="4">
        <f t="shared" si="590"/>
        <v>14.400000000000013</v>
      </c>
      <c r="DM943" s="4">
        <f t="shared" si="591"/>
        <v>7</v>
      </c>
      <c r="DN943" s="4">
        <f t="shared" si="592"/>
        <v>13.999999999999998</v>
      </c>
      <c r="DO943" s="4">
        <f t="shared" si="593"/>
        <v>40</v>
      </c>
      <c r="DP943" s="4">
        <f t="shared" si="594"/>
        <v>400</v>
      </c>
      <c r="DQ943" s="4">
        <f t="shared" si="595"/>
        <v>480</v>
      </c>
      <c r="DS943" s="4">
        <v>939</v>
      </c>
      <c r="DT943" s="4">
        <f>$CK943+INDEX(节奏总纲!D$4:D$163,基础状态预估!$C$2)</f>
        <v>963.00483399593907</v>
      </c>
      <c r="DU943" s="4">
        <f>$CK943+INDEX(节奏总纲!E$4:E$163,基础状态预估!$C$2)</f>
        <v>957.28268396026408</v>
      </c>
      <c r="DV943" s="4">
        <f>$CK943+INDEX(节奏总纲!F$4:F$163,基础状态预估!$C$2)</f>
        <v>950.39220630709644</v>
      </c>
      <c r="DW943" s="4">
        <f>$CK943+INDEX(节奏总纲!G$4:G$163,基础状态预估!$C$2)</f>
        <v>942.03246816526348</v>
      </c>
      <c r="DX943" s="4">
        <f>$CK943+INDEX(节奏总纲!H$4:H$163,基础状态预估!$C$2)</f>
        <v>931.69453894381218</v>
      </c>
      <c r="DY943" s="4">
        <f t="shared" si="596"/>
        <v>11.899999999999999</v>
      </c>
      <c r="DZ943" s="4">
        <f t="shared" si="597"/>
        <v>33</v>
      </c>
      <c r="EA943" s="4">
        <f t="shared" si="598"/>
        <v>334.1</v>
      </c>
      <c r="EB943" s="4">
        <f t="shared" si="599"/>
        <v>545.59999999999991</v>
      </c>
      <c r="EC943" s="4">
        <f t="shared" si="600"/>
        <v>16.400000000000013</v>
      </c>
    </row>
    <row r="944" spans="58:133" x14ac:dyDescent="0.15">
      <c r="BF944" s="4">
        <v>940</v>
      </c>
      <c r="BG944" s="4">
        <f t="shared" si="582"/>
        <v>658</v>
      </c>
      <c r="BH944" s="4">
        <f t="shared" si="583"/>
        <v>282</v>
      </c>
      <c r="BL944" s="4">
        <f t="shared" si="571"/>
        <v>467</v>
      </c>
      <c r="BM944" s="4">
        <f t="shared" si="572"/>
        <v>326.89999999999998</v>
      </c>
      <c r="BN944" s="4">
        <f t="shared" si="573"/>
        <v>140.1</v>
      </c>
      <c r="BR944" s="4">
        <f t="shared" si="574"/>
        <v>598.65</v>
      </c>
      <c r="BS944" s="4">
        <f t="shared" si="575"/>
        <v>276.29999999999995</v>
      </c>
      <c r="BT944" s="4">
        <f t="shared" si="576"/>
        <v>46.050000000000004</v>
      </c>
      <c r="BX944" s="4">
        <f t="shared" si="577"/>
        <v>704.80000000000007</v>
      </c>
      <c r="BY944" s="4">
        <f t="shared" si="578"/>
        <v>171.79499999999996</v>
      </c>
      <c r="BZ944" s="4">
        <f t="shared" si="579"/>
        <v>4.4050000000000002</v>
      </c>
      <c r="CD944" s="4">
        <f t="shared" si="580"/>
        <v>466.57</v>
      </c>
      <c r="CE944" s="4">
        <f t="shared" si="581"/>
        <v>14.430000000000012</v>
      </c>
      <c r="CF944" s="4">
        <f>IF(COUNTIF($BH$5:$BH944,"&gt;=2")&lt;=1,SUM($BG944:$BK944)*C$8,CF943)</f>
        <v>151200</v>
      </c>
      <c r="CG944" s="4">
        <f>IF(COUNTIF($BN$5:$BN944,"&gt;=2")&lt;=1,SUM($BL944:$BP944)*D$8,CG943)</f>
        <v>604799.99999999988</v>
      </c>
      <c r="CH944" s="4">
        <f>IF(COUNTIF($BT$5:$BT944,"&gt;=2")&lt;=1,SUM($BQ944:$BU944)*E$8,CH943)</f>
        <v>2592000</v>
      </c>
      <c r="CI944" s="4">
        <f>IF(COUNTIF($BZ$5:$BZ944,"&gt;=2")&lt;=1,SUM($BV944:$BZ944)*F$8,CI943)</f>
        <v>34560000</v>
      </c>
      <c r="CJ944" s="4">
        <f t="shared" si="584"/>
        <v>41558400</v>
      </c>
      <c r="CK944" s="4">
        <f t="shared" si="585"/>
        <v>919.75</v>
      </c>
      <c r="CM944" s="4">
        <v>940</v>
      </c>
      <c r="CN944" s="4">
        <f>IF(COUNTIF($BH$5:$BH944,"&gt;=2")&gt;1,CN943,BG944)</f>
        <v>4.8999999999999995</v>
      </c>
      <c r="CO944" s="4">
        <f>IF(COUNTIF($BH$5:$BH944,"&gt;=2")&gt;1,CO943,BH944)</f>
        <v>2.1</v>
      </c>
      <c r="CP944" s="4">
        <f>IF(COUNTIF($BH$5:$BH944,"&gt;=2")&gt;1,CP943,BI944)</f>
        <v>0</v>
      </c>
      <c r="CQ944" s="4">
        <f>IF(COUNTIF($BH$5:$BH944,"&gt;=2")&gt;1,CQ943,BJ944)</f>
        <v>0</v>
      </c>
      <c r="CR944" s="4">
        <f>IF(COUNTIF($BH$5:$BH944,"&gt;=2")&gt;1,CR943,BK944)</f>
        <v>0</v>
      </c>
      <c r="CS944" s="4">
        <f>IF(COUNTIF($BN$5:$BN944,"&gt;=2")&gt;1,CS943,BL944)</f>
        <v>7</v>
      </c>
      <c r="CT944" s="4">
        <f>IF(COUNTIF($BN$5:$BN944,"&gt;=2")&gt;1,CT943,BM944)</f>
        <v>4.8999999999999995</v>
      </c>
      <c r="CU944" s="4">
        <f>IF(COUNTIF($BN$5:$BN944,"&gt;=2")&gt;1,CU943,BN944)</f>
        <v>2.1</v>
      </c>
      <c r="CV944" s="4">
        <f>IF(COUNTIF($BN$5:$BN944,"&gt;=2")&gt;1,CV943,BO944)</f>
        <v>0</v>
      </c>
      <c r="CW944" s="4">
        <f>IF(COUNTIF($BN$5:$BN944,"&gt;=2")&gt;1,CW943,BP944)</f>
        <v>0</v>
      </c>
      <c r="CX944" s="4">
        <f>IF(COUNTIF($BT$5:$BT944,"&gt;=2")&gt;1,CX943,BQ944)</f>
        <v>0</v>
      </c>
      <c r="CY944" s="4">
        <f>IF(COUNTIF($BT$5:$BT944,"&gt;=2")&gt;1,CY943,BR944)</f>
        <v>26</v>
      </c>
      <c r="CZ944" s="4">
        <f>IF(COUNTIF($BT$5:$BT944,"&gt;=2")&gt;1,CZ943,BS944)</f>
        <v>11.999999999999996</v>
      </c>
      <c r="DA944" s="4">
        <f>IF(COUNTIF($BT$5:$BT944,"&gt;=2")&gt;1,DA943,BT944)</f>
        <v>2</v>
      </c>
      <c r="DB944" s="4">
        <f>IF(COUNTIF($BT$5:$BT944,"&gt;=2")&gt;1,DB943,BU944)</f>
        <v>0</v>
      </c>
      <c r="DC944" s="4">
        <f>IF(COUNTIF($BZ$5:$BZ944,"&gt;=2")&gt;1,DC943,BV944)</f>
        <v>0</v>
      </c>
      <c r="DD944" s="4">
        <f>IF(COUNTIF($BZ$5:$BZ944,"&gt;=2")&gt;1,DD943,BW944)</f>
        <v>0</v>
      </c>
      <c r="DE944" s="4">
        <f>IF(COUNTIF($BZ$5:$BZ944,"&gt;=2")&gt;1,DE943,BX944)</f>
        <v>320</v>
      </c>
      <c r="DF944" s="4">
        <f>IF(COUNTIF($BZ$5:$BZ944,"&gt;=2")&gt;1,DF943,BY944)</f>
        <v>77.999999999999986</v>
      </c>
      <c r="DG944" s="4">
        <f>IF(COUNTIF($BZ$5:$BZ944,"&gt;=2")&gt;1,DG943,BZ944)</f>
        <v>2</v>
      </c>
      <c r="DH944" s="4">
        <f t="shared" si="586"/>
        <v>0</v>
      </c>
      <c r="DI944" s="4">
        <f t="shared" si="587"/>
        <v>0</v>
      </c>
      <c r="DJ944" s="4">
        <f t="shared" si="588"/>
        <v>0</v>
      </c>
      <c r="DK944" s="4">
        <f t="shared" si="589"/>
        <v>466.57</v>
      </c>
      <c r="DL944" s="4">
        <f t="shared" si="590"/>
        <v>14.430000000000012</v>
      </c>
      <c r="DM944" s="4">
        <f t="shared" si="591"/>
        <v>7</v>
      </c>
      <c r="DN944" s="4">
        <f t="shared" si="592"/>
        <v>13.999999999999998</v>
      </c>
      <c r="DO944" s="4">
        <f t="shared" si="593"/>
        <v>40</v>
      </c>
      <c r="DP944" s="4">
        <f t="shared" si="594"/>
        <v>400</v>
      </c>
      <c r="DQ944" s="4">
        <f t="shared" si="595"/>
        <v>481</v>
      </c>
      <c r="DS944" s="4">
        <v>940</v>
      </c>
      <c r="DT944" s="4">
        <f>$CK944+INDEX(节奏总纲!D$4:D$163,基础状态预估!$C$2)</f>
        <v>964.00483399593907</v>
      </c>
      <c r="DU944" s="4">
        <f>$CK944+INDEX(节奏总纲!E$4:E$163,基础状态预估!$C$2)</f>
        <v>958.28268396026408</v>
      </c>
      <c r="DV944" s="4">
        <f>$CK944+INDEX(节奏总纲!F$4:F$163,基础状态预估!$C$2)</f>
        <v>951.39220630709644</v>
      </c>
      <c r="DW944" s="4">
        <f>$CK944+INDEX(节奏总纲!G$4:G$163,基础状态预估!$C$2)</f>
        <v>943.03246816526348</v>
      </c>
      <c r="DX944" s="4">
        <f>$CK944+INDEX(节奏总纲!H$4:H$163,基础状态预估!$C$2)</f>
        <v>932.69453894381218</v>
      </c>
      <c r="DY944" s="4">
        <f t="shared" si="596"/>
        <v>11.899999999999999</v>
      </c>
      <c r="DZ944" s="4">
        <f t="shared" si="597"/>
        <v>33</v>
      </c>
      <c r="EA944" s="4">
        <f t="shared" si="598"/>
        <v>334.1</v>
      </c>
      <c r="EB944" s="4">
        <f t="shared" si="599"/>
        <v>546.56999999999994</v>
      </c>
      <c r="EC944" s="4">
        <f t="shared" si="600"/>
        <v>16.430000000000014</v>
      </c>
    </row>
    <row r="945" spans="58:133" x14ac:dyDescent="0.15">
      <c r="BF945" s="4">
        <v>941</v>
      </c>
      <c r="BG945" s="4">
        <f t="shared" si="582"/>
        <v>658.69999999999993</v>
      </c>
      <c r="BH945" s="4">
        <f t="shared" si="583"/>
        <v>282.3</v>
      </c>
      <c r="BL945" s="4">
        <f t="shared" si="571"/>
        <v>467.5</v>
      </c>
      <c r="BM945" s="4">
        <f t="shared" si="572"/>
        <v>327.25</v>
      </c>
      <c r="BN945" s="4">
        <f t="shared" si="573"/>
        <v>140.25</v>
      </c>
      <c r="BR945" s="4">
        <f t="shared" si="574"/>
        <v>599.30000000000007</v>
      </c>
      <c r="BS945" s="4">
        <f t="shared" si="575"/>
        <v>276.59999999999997</v>
      </c>
      <c r="BT945" s="4">
        <f t="shared" si="576"/>
        <v>46.1</v>
      </c>
      <c r="BX945" s="4">
        <f t="shared" si="577"/>
        <v>705.6</v>
      </c>
      <c r="BY945" s="4">
        <f t="shared" si="578"/>
        <v>171.98999999999995</v>
      </c>
      <c r="BZ945" s="4">
        <f t="shared" si="579"/>
        <v>4.41</v>
      </c>
      <c r="CD945" s="4">
        <f t="shared" si="580"/>
        <v>467.53999999999996</v>
      </c>
      <c r="CE945" s="4">
        <f t="shared" si="581"/>
        <v>14.460000000000013</v>
      </c>
      <c r="CF945" s="4">
        <f>IF(COUNTIF($BH$5:$BH945,"&gt;=2")&lt;=1,SUM($BG945:$BK945)*C$8,CF944)</f>
        <v>151200</v>
      </c>
      <c r="CG945" s="4">
        <f>IF(COUNTIF($BN$5:$BN945,"&gt;=2")&lt;=1,SUM($BL945:$BP945)*D$8,CG944)</f>
        <v>604799.99999999988</v>
      </c>
      <c r="CH945" s="4">
        <f>IF(COUNTIF($BT$5:$BT945,"&gt;=2")&lt;=1,SUM($BQ945:$BU945)*E$8,CH944)</f>
        <v>2592000</v>
      </c>
      <c r="CI945" s="4">
        <f>IF(COUNTIF($BZ$5:$BZ945,"&gt;=2")&lt;=1,SUM($BV945:$BZ945)*F$8,CI944)</f>
        <v>34560000</v>
      </c>
      <c r="CJ945" s="4">
        <f t="shared" si="584"/>
        <v>41644800</v>
      </c>
      <c r="CK945" s="4">
        <f t="shared" si="585"/>
        <v>920.75</v>
      </c>
      <c r="CM945" s="4">
        <v>941</v>
      </c>
      <c r="CN945" s="4">
        <f>IF(COUNTIF($BH$5:$BH945,"&gt;=2")&gt;1,CN944,BG945)</f>
        <v>4.8999999999999995</v>
      </c>
      <c r="CO945" s="4">
        <f>IF(COUNTIF($BH$5:$BH945,"&gt;=2")&gt;1,CO944,BH945)</f>
        <v>2.1</v>
      </c>
      <c r="CP945" s="4">
        <f>IF(COUNTIF($BH$5:$BH945,"&gt;=2")&gt;1,CP944,BI945)</f>
        <v>0</v>
      </c>
      <c r="CQ945" s="4">
        <f>IF(COUNTIF($BH$5:$BH945,"&gt;=2")&gt;1,CQ944,BJ945)</f>
        <v>0</v>
      </c>
      <c r="CR945" s="4">
        <f>IF(COUNTIF($BH$5:$BH945,"&gt;=2")&gt;1,CR944,BK945)</f>
        <v>0</v>
      </c>
      <c r="CS945" s="4">
        <f>IF(COUNTIF($BN$5:$BN945,"&gt;=2")&gt;1,CS944,BL945)</f>
        <v>7</v>
      </c>
      <c r="CT945" s="4">
        <f>IF(COUNTIF($BN$5:$BN945,"&gt;=2")&gt;1,CT944,BM945)</f>
        <v>4.8999999999999995</v>
      </c>
      <c r="CU945" s="4">
        <f>IF(COUNTIF($BN$5:$BN945,"&gt;=2")&gt;1,CU944,BN945)</f>
        <v>2.1</v>
      </c>
      <c r="CV945" s="4">
        <f>IF(COUNTIF($BN$5:$BN945,"&gt;=2")&gt;1,CV944,BO945)</f>
        <v>0</v>
      </c>
      <c r="CW945" s="4">
        <f>IF(COUNTIF($BN$5:$BN945,"&gt;=2")&gt;1,CW944,BP945)</f>
        <v>0</v>
      </c>
      <c r="CX945" s="4">
        <f>IF(COUNTIF($BT$5:$BT945,"&gt;=2")&gt;1,CX944,BQ945)</f>
        <v>0</v>
      </c>
      <c r="CY945" s="4">
        <f>IF(COUNTIF($BT$5:$BT945,"&gt;=2")&gt;1,CY944,BR945)</f>
        <v>26</v>
      </c>
      <c r="CZ945" s="4">
        <f>IF(COUNTIF($BT$5:$BT945,"&gt;=2")&gt;1,CZ944,BS945)</f>
        <v>11.999999999999996</v>
      </c>
      <c r="DA945" s="4">
        <f>IF(COUNTIF($BT$5:$BT945,"&gt;=2")&gt;1,DA944,BT945)</f>
        <v>2</v>
      </c>
      <c r="DB945" s="4">
        <f>IF(COUNTIF($BT$5:$BT945,"&gt;=2")&gt;1,DB944,BU945)</f>
        <v>0</v>
      </c>
      <c r="DC945" s="4">
        <f>IF(COUNTIF($BZ$5:$BZ945,"&gt;=2")&gt;1,DC944,BV945)</f>
        <v>0</v>
      </c>
      <c r="DD945" s="4">
        <f>IF(COUNTIF($BZ$5:$BZ945,"&gt;=2")&gt;1,DD944,BW945)</f>
        <v>0</v>
      </c>
      <c r="DE945" s="4">
        <f>IF(COUNTIF($BZ$5:$BZ945,"&gt;=2")&gt;1,DE944,BX945)</f>
        <v>320</v>
      </c>
      <c r="DF945" s="4">
        <f>IF(COUNTIF($BZ$5:$BZ945,"&gt;=2")&gt;1,DF944,BY945)</f>
        <v>77.999999999999986</v>
      </c>
      <c r="DG945" s="4">
        <f>IF(COUNTIF($BZ$5:$BZ945,"&gt;=2")&gt;1,DG944,BZ945)</f>
        <v>2</v>
      </c>
      <c r="DH945" s="4">
        <f t="shared" si="586"/>
        <v>0</v>
      </c>
      <c r="DI945" s="4">
        <f t="shared" si="587"/>
        <v>0</v>
      </c>
      <c r="DJ945" s="4">
        <f t="shared" si="588"/>
        <v>0</v>
      </c>
      <c r="DK945" s="4">
        <f t="shared" si="589"/>
        <v>467.53999999999996</v>
      </c>
      <c r="DL945" s="4">
        <f t="shared" si="590"/>
        <v>14.460000000000013</v>
      </c>
      <c r="DM945" s="4">
        <f t="shared" si="591"/>
        <v>7</v>
      </c>
      <c r="DN945" s="4">
        <f t="shared" si="592"/>
        <v>13.999999999999998</v>
      </c>
      <c r="DO945" s="4">
        <f t="shared" si="593"/>
        <v>40</v>
      </c>
      <c r="DP945" s="4">
        <f t="shared" si="594"/>
        <v>400</v>
      </c>
      <c r="DQ945" s="4">
        <f t="shared" si="595"/>
        <v>482</v>
      </c>
      <c r="DS945" s="4">
        <v>941</v>
      </c>
      <c r="DT945" s="4">
        <f>$CK945+INDEX(节奏总纲!D$4:D$163,基础状态预估!$C$2)</f>
        <v>965.00483399593907</v>
      </c>
      <c r="DU945" s="4">
        <f>$CK945+INDEX(节奏总纲!E$4:E$163,基础状态预估!$C$2)</f>
        <v>959.28268396026408</v>
      </c>
      <c r="DV945" s="4">
        <f>$CK945+INDEX(节奏总纲!F$4:F$163,基础状态预估!$C$2)</f>
        <v>952.39220630709644</v>
      </c>
      <c r="DW945" s="4">
        <f>$CK945+INDEX(节奏总纲!G$4:G$163,基础状态预估!$C$2)</f>
        <v>944.03246816526348</v>
      </c>
      <c r="DX945" s="4">
        <f>$CK945+INDEX(节奏总纲!H$4:H$163,基础状态预估!$C$2)</f>
        <v>933.69453894381218</v>
      </c>
      <c r="DY945" s="4">
        <f t="shared" si="596"/>
        <v>11.899999999999999</v>
      </c>
      <c r="DZ945" s="4">
        <f t="shared" si="597"/>
        <v>33</v>
      </c>
      <c r="EA945" s="4">
        <f t="shared" si="598"/>
        <v>334.1</v>
      </c>
      <c r="EB945" s="4">
        <f t="shared" si="599"/>
        <v>547.54</v>
      </c>
      <c r="EC945" s="4">
        <f t="shared" si="600"/>
        <v>16.460000000000015</v>
      </c>
    </row>
    <row r="946" spans="58:133" x14ac:dyDescent="0.15">
      <c r="BF946" s="4">
        <v>942</v>
      </c>
      <c r="BG946" s="4">
        <f t="shared" si="582"/>
        <v>659.4</v>
      </c>
      <c r="BH946" s="4">
        <f t="shared" si="583"/>
        <v>282.59999999999997</v>
      </c>
      <c r="BL946" s="4">
        <f t="shared" si="571"/>
        <v>468</v>
      </c>
      <c r="BM946" s="4">
        <f t="shared" si="572"/>
        <v>327.59999999999997</v>
      </c>
      <c r="BN946" s="4">
        <f t="shared" si="573"/>
        <v>140.4</v>
      </c>
      <c r="BR946" s="4">
        <f t="shared" si="574"/>
        <v>599.95000000000005</v>
      </c>
      <c r="BS946" s="4">
        <f t="shared" si="575"/>
        <v>276.89999999999992</v>
      </c>
      <c r="BT946" s="4">
        <f t="shared" si="576"/>
        <v>46.150000000000006</v>
      </c>
      <c r="BX946" s="4">
        <f t="shared" si="577"/>
        <v>706.40000000000009</v>
      </c>
      <c r="BY946" s="4">
        <f t="shared" si="578"/>
        <v>172.18499999999995</v>
      </c>
      <c r="BZ946" s="4">
        <f t="shared" si="579"/>
        <v>4.415</v>
      </c>
      <c r="CD946" s="4">
        <f t="shared" si="580"/>
        <v>468.51</v>
      </c>
      <c r="CE946" s="4">
        <f t="shared" si="581"/>
        <v>14.490000000000013</v>
      </c>
      <c r="CF946" s="4">
        <f>IF(COUNTIF($BH$5:$BH946,"&gt;=2")&lt;=1,SUM($BG946:$BK946)*C$8,CF945)</f>
        <v>151200</v>
      </c>
      <c r="CG946" s="4">
        <f>IF(COUNTIF($BN$5:$BN946,"&gt;=2")&lt;=1,SUM($BL946:$BP946)*D$8,CG945)</f>
        <v>604799.99999999988</v>
      </c>
      <c r="CH946" s="4">
        <f>IF(COUNTIF($BT$5:$BT946,"&gt;=2")&lt;=1,SUM($BQ946:$BU946)*E$8,CH945)</f>
        <v>2592000</v>
      </c>
      <c r="CI946" s="4">
        <f>IF(COUNTIF($BZ$5:$BZ946,"&gt;=2")&lt;=1,SUM($BV946:$BZ946)*F$8,CI945)</f>
        <v>34560000</v>
      </c>
      <c r="CJ946" s="4">
        <f t="shared" si="584"/>
        <v>41731200</v>
      </c>
      <c r="CK946" s="4">
        <f t="shared" si="585"/>
        <v>921.75</v>
      </c>
      <c r="CM946" s="4">
        <v>942</v>
      </c>
      <c r="CN946" s="4">
        <f>IF(COUNTIF($BH$5:$BH946,"&gt;=2")&gt;1,CN945,BG946)</f>
        <v>4.8999999999999995</v>
      </c>
      <c r="CO946" s="4">
        <f>IF(COUNTIF($BH$5:$BH946,"&gt;=2")&gt;1,CO945,BH946)</f>
        <v>2.1</v>
      </c>
      <c r="CP946" s="4">
        <f>IF(COUNTIF($BH$5:$BH946,"&gt;=2")&gt;1,CP945,BI946)</f>
        <v>0</v>
      </c>
      <c r="CQ946" s="4">
        <f>IF(COUNTIF($BH$5:$BH946,"&gt;=2")&gt;1,CQ945,BJ946)</f>
        <v>0</v>
      </c>
      <c r="CR946" s="4">
        <f>IF(COUNTIF($BH$5:$BH946,"&gt;=2")&gt;1,CR945,BK946)</f>
        <v>0</v>
      </c>
      <c r="CS946" s="4">
        <f>IF(COUNTIF($BN$5:$BN946,"&gt;=2")&gt;1,CS945,BL946)</f>
        <v>7</v>
      </c>
      <c r="CT946" s="4">
        <f>IF(COUNTIF($BN$5:$BN946,"&gt;=2")&gt;1,CT945,BM946)</f>
        <v>4.8999999999999995</v>
      </c>
      <c r="CU946" s="4">
        <f>IF(COUNTIF($BN$5:$BN946,"&gt;=2")&gt;1,CU945,BN946)</f>
        <v>2.1</v>
      </c>
      <c r="CV946" s="4">
        <f>IF(COUNTIF($BN$5:$BN946,"&gt;=2")&gt;1,CV945,BO946)</f>
        <v>0</v>
      </c>
      <c r="CW946" s="4">
        <f>IF(COUNTIF($BN$5:$BN946,"&gt;=2")&gt;1,CW945,BP946)</f>
        <v>0</v>
      </c>
      <c r="CX946" s="4">
        <f>IF(COUNTIF($BT$5:$BT946,"&gt;=2")&gt;1,CX945,BQ946)</f>
        <v>0</v>
      </c>
      <c r="CY946" s="4">
        <f>IF(COUNTIF($BT$5:$BT946,"&gt;=2")&gt;1,CY945,BR946)</f>
        <v>26</v>
      </c>
      <c r="CZ946" s="4">
        <f>IF(COUNTIF($BT$5:$BT946,"&gt;=2")&gt;1,CZ945,BS946)</f>
        <v>11.999999999999996</v>
      </c>
      <c r="DA946" s="4">
        <f>IF(COUNTIF($BT$5:$BT946,"&gt;=2")&gt;1,DA945,BT946)</f>
        <v>2</v>
      </c>
      <c r="DB946" s="4">
        <f>IF(COUNTIF($BT$5:$BT946,"&gt;=2")&gt;1,DB945,BU946)</f>
        <v>0</v>
      </c>
      <c r="DC946" s="4">
        <f>IF(COUNTIF($BZ$5:$BZ946,"&gt;=2")&gt;1,DC945,BV946)</f>
        <v>0</v>
      </c>
      <c r="DD946" s="4">
        <f>IF(COUNTIF($BZ$5:$BZ946,"&gt;=2")&gt;1,DD945,BW946)</f>
        <v>0</v>
      </c>
      <c r="DE946" s="4">
        <f>IF(COUNTIF($BZ$5:$BZ946,"&gt;=2")&gt;1,DE945,BX946)</f>
        <v>320</v>
      </c>
      <c r="DF946" s="4">
        <f>IF(COUNTIF($BZ$5:$BZ946,"&gt;=2")&gt;1,DF945,BY946)</f>
        <v>77.999999999999986</v>
      </c>
      <c r="DG946" s="4">
        <f>IF(COUNTIF($BZ$5:$BZ946,"&gt;=2")&gt;1,DG945,BZ946)</f>
        <v>2</v>
      </c>
      <c r="DH946" s="4">
        <f t="shared" si="586"/>
        <v>0</v>
      </c>
      <c r="DI946" s="4">
        <f t="shared" si="587"/>
        <v>0</v>
      </c>
      <c r="DJ946" s="4">
        <f t="shared" si="588"/>
        <v>0</v>
      </c>
      <c r="DK946" s="4">
        <f t="shared" si="589"/>
        <v>468.51</v>
      </c>
      <c r="DL946" s="4">
        <f t="shared" si="590"/>
        <v>14.490000000000013</v>
      </c>
      <c r="DM946" s="4">
        <f t="shared" si="591"/>
        <v>7</v>
      </c>
      <c r="DN946" s="4">
        <f t="shared" si="592"/>
        <v>13.999999999999998</v>
      </c>
      <c r="DO946" s="4">
        <f t="shared" si="593"/>
        <v>40</v>
      </c>
      <c r="DP946" s="4">
        <f t="shared" si="594"/>
        <v>400</v>
      </c>
      <c r="DQ946" s="4">
        <f t="shared" si="595"/>
        <v>483</v>
      </c>
      <c r="DS946" s="4">
        <v>942</v>
      </c>
      <c r="DT946" s="4">
        <f>$CK946+INDEX(节奏总纲!D$4:D$163,基础状态预估!$C$2)</f>
        <v>966.00483399593907</v>
      </c>
      <c r="DU946" s="4">
        <f>$CK946+INDEX(节奏总纲!E$4:E$163,基础状态预估!$C$2)</f>
        <v>960.28268396026408</v>
      </c>
      <c r="DV946" s="4">
        <f>$CK946+INDEX(节奏总纲!F$4:F$163,基础状态预估!$C$2)</f>
        <v>953.39220630709644</v>
      </c>
      <c r="DW946" s="4">
        <f>$CK946+INDEX(节奏总纲!G$4:G$163,基础状态预估!$C$2)</f>
        <v>945.03246816526348</v>
      </c>
      <c r="DX946" s="4">
        <f>$CK946+INDEX(节奏总纲!H$4:H$163,基础状态预估!$C$2)</f>
        <v>934.69453894381218</v>
      </c>
      <c r="DY946" s="4">
        <f t="shared" si="596"/>
        <v>11.899999999999999</v>
      </c>
      <c r="DZ946" s="4">
        <f t="shared" si="597"/>
        <v>33</v>
      </c>
      <c r="EA946" s="4">
        <f t="shared" si="598"/>
        <v>334.1</v>
      </c>
      <c r="EB946" s="4">
        <f t="shared" si="599"/>
        <v>548.51</v>
      </c>
      <c r="EC946" s="4">
        <f t="shared" si="600"/>
        <v>16.490000000000013</v>
      </c>
    </row>
    <row r="947" spans="58:133" x14ac:dyDescent="0.15">
      <c r="BF947" s="4">
        <v>943</v>
      </c>
      <c r="BG947" s="4">
        <f t="shared" si="582"/>
        <v>660.09999999999991</v>
      </c>
      <c r="BH947" s="4">
        <f t="shared" si="583"/>
        <v>282.89999999999998</v>
      </c>
      <c r="BL947" s="4">
        <f t="shared" si="571"/>
        <v>468.5</v>
      </c>
      <c r="BM947" s="4">
        <f t="shared" si="572"/>
        <v>327.95</v>
      </c>
      <c r="BN947" s="4">
        <f t="shared" si="573"/>
        <v>140.54999999999998</v>
      </c>
      <c r="BR947" s="4">
        <f t="shared" si="574"/>
        <v>600.6</v>
      </c>
      <c r="BS947" s="4">
        <f t="shared" si="575"/>
        <v>277.19999999999993</v>
      </c>
      <c r="BT947" s="4">
        <f t="shared" si="576"/>
        <v>46.2</v>
      </c>
      <c r="BX947" s="4">
        <f t="shared" si="577"/>
        <v>707.2</v>
      </c>
      <c r="BY947" s="4">
        <f t="shared" si="578"/>
        <v>172.37999999999997</v>
      </c>
      <c r="BZ947" s="4">
        <f t="shared" si="579"/>
        <v>4.42</v>
      </c>
      <c r="CD947" s="4">
        <f t="shared" si="580"/>
        <v>469.47999999999996</v>
      </c>
      <c r="CE947" s="4">
        <f t="shared" si="581"/>
        <v>14.520000000000014</v>
      </c>
      <c r="CF947" s="4">
        <f>IF(COUNTIF($BH$5:$BH947,"&gt;=2")&lt;=1,SUM($BG947:$BK947)*C$8,CF946)</f>
        <v>151200</v>
      </c>
      <c r="CG947" s="4">
        <f>IF(COUNTIF($BN$5:$BN947,"&gt;=2")&lt;=1,SUM($BL947:$BP947)*D$8,CG946)</f>
        <v>604799.99999999988</v>
      </c>
      <c r="CH947" s="4">
        <f>IF(COUNTIF($BT$5:$BT947,"&gt;=2")&lt;=1,SUM($BQ947:$BU947)*E$8,CH946)</f>
        <v>2592000</v>
      </c>
      <c r="CI947" s="4">
        <f>IF(COUNTIF($BZ$5:$BZ947,"&gt;=2")&lt;=1,SUM($BV947:$BZ947)*F$8,CI946)</f>
        <v>34560000</v>
      </c>
      <c r="CJ947" s="4">
        <f t="shared" si="584"/>
        <v>41817600</v>
      </c>
      <c r="CK947" s="4">
        <f t="shared" si="585"/>
        <v>922.75</v>
      </c>
      <c r="CM947" s="4">
        <v>943</v>
      </c>
      <c r="CN947" s="4">
        <f>IF(COUNTIF($BH$5:$BH947,"&gt;=2")&gt;1,CN946,BG947)</f>
        <v>4.8999999999999995</v>
      </c>
      <c r="CO947" s="4">
        <f>IF(COUNTIF($BH$5:$BH947,"&gt;=2")&gt;1,CO946,BH947)</f>
        <v>2.1</v>
      </c>
      <c r="CP947" s="4">
        <f>IF(COUNTIF($BH$5:$BH947,"&gt;=2")&gt;1,CP946,BI947)</f>
        <v>0</v>
      </c>
      <c r="CQ947" s="4">
        <f>IF(COUNTIF($BH$5:$BH947,"&gt;=2")&gt;1,CQ946,BJ947)</f>
        <v>0</v>
      </c>
      <c r="CR947" s="4">
        <f>IF(COUNTIF($BH$5:$BH947,"&gt;=2")&gt;1,CR946,BK947)</f>
        <v>0</v>
      </c>
      <c r="CS947" s="4">
        <f>IF(COUNTIF($BN$5:$BN947,"&gt;=2")&gt;1,CS946,BL947)</f>
        <v>7</v>
      </c>
      <c r="CT947" s="4">
        <f>IF(COUNTIF($BN$5:$BN947,"&gt;=2")&gt;1,CT946,BM947)</f>
        <v>4.8999999999999995</v>
      </c>
      <c r="CU947" s="4">
        <f>IF(COUNTIF($BN$5:$BN947,"&gt;=2")&gt;1,CU946,BN947)</f>
        <v>2.1</v>
      </c>
      <c r="CV947" s="4">
        <f>IF(COUNTIF($BN$5:$BN947,"&gt;=2")&gt;1,CV946,BO947)</f>
        <v>0</v>
      </c>
      <c r="CW947" s="4">
        <f>IF(COUNTIF($BN$5:$BN947,"&gt;=2")&gt;1,CW946,BP947)</f>
        <v>0</v>
      </c>
      <c r="CX947" s="4">
        <f>IF(COUNTIF($BT$5:$BT947,"&gt;=2")&gt;1,CX946,BQ947)</f>
        <v>0</v>
      </c>
      <c r="CY947" s="4">
        <f>IF(COUNTIF($BT$5:$BT947,"&gt;=2")&gt;1,CY946,BR947)</f>
        <v>26</v>
      </c>
      <c r="CZ947" s="4">
        <f>IF(COUNTIF($BT$5:$BT947,"&gt;=2")&gt;1,CZ946,BS947)</f>
        <v>11.999999999999996</v>
      </c>
      <c r="DA947" s="4">
        <f>IF(COUNTIF($BT$5:$BT947,"&gt;=2")&gt;1,DA946,BT947)</f>
        <v>2</v>
      </c>
      <c r="DB947" s="4">
        <f>IF(COUNTIF($BT$5:$BT947,"&gt;=2")&gt;1,DB946,BU947)</f>
        <v>0</v>
      </c>
      <c r="DC947" s="4">
        <f>IF(COUNTIF($BZ$5:$BZ947,"&gt;=2")&gt;1,DC946,BV947)</f>
        <v>0</v>
      </c>
      <c r="DD947" s="4">
        <f>IF(COUNTIF($BZ$5:$BZ947,"&gt;=2")&gt;1,DD946,BW947)</f>
        <v>0</v>
      </c>
      <c r="DE947" s="4">
        <f>IF(COUNTIF($BZ$5:$BZ947,"&gt;=2")&gt;1,DE946,BX947)</f>
        <v>320</v>
      </c>
      <c r="DF947" s="4">
        <f>IF(COUNTIF($BZ$5:$BZ947,"&gt;=2")&gt;1,DF946,BY947)</f>
        <v>77.999999999999986</v>
      </c>
      <c r="DG947" s="4">
        <f>IF(COUNTIF($BZ$5:$BZ947,"&gt;=2")&gt;1,DG946,BZ947)</f>
        <v>2</v>
      </c>
      <c r="DH947" s="4">
        <f t="shared" si="586"/>
        <v>0</v>
      </c>
      <c r="DI947" s="4">
        <f t="shared" si="587"/>
        <v>0</v>
      </c>
      <c r="DJ947" s="4">
        <f t="shared" si="588"/>
        <v>0</v>
      </c>
      <c r="DK947" s="4">
        <f t="shared" si="589"/>
        <v>469.47999999999996</v>
      </c>
      <c r="DL947" s="4">
        <f t="shared" si="590"/>
        <v>14.520000000000014</v>
      </c>
      <c r="DM947" s="4">
        <f t="shared" si="591"/>
        <v>7</v>
      </c>
      <c r="DN947" s="4">
        <f t="shared" si="592"/>
        <v>13.999999999999998</v>
      </c>
      <c r="DO947" s="4">
        <f t="shared" si="593"/>
        <v>40</v>
      </c>
      <c r="DP947" s="4">
        <f t="shared" si="594"/>
        <v>400</v>
      </c>
      <c r="DQ947" s="4">
        <f t="shared" si="595"/>
        <v>484</v>
      </c>
      <c r="DS947" s="4">
        <v>943</v>
      </c>
      <c r="DT947" s="4">
        <f>$CK947+INDEX(节奏总纲!D$4:D$163,基础状态预估!$C$2)</f>
        <v>967.00483399593907</v>
      </c>
      <c r="DU947" s="4">
        <f>$CK947+INDEX(节奏总纲!E$4:E$163,基础状态预估!$C$2)</f>
        <v>961.28268396026408</v>
      </c>
      <c r="DV947" s="4">
        <f>$CK947+INDEX(节奏总纲!F$4:F$163,基础状态预估!$C$2)</f>
        <v>954.39220630709644</v>
      </c>
      <c r="DW947" s="4">
        <f>$CK947+INDEX(节奏总纲!G$4:G$163,基础状态预估!$C$2)</f>
        <v>946.03246816526348</v>
      </c>
      <c r="DX947" s="4">
        <f>$CK947+INDEX(节奏总纲!H$4:H$163,基础状态预估!$C$2)</f>
        <v>935.69453894381218</v>
      </c>
      <c r="DY947" s="4">
        <f t="shared" si="596"/>
        <v>11.899999999999999</v>
      </c>
      <c r="DZ947" s="4">
        <f t="shared" si="597"/>
        <v>33</v>
      </c>
      <c r="EA947" s="4">
        <f t="shared" si="598"/>
        <v>334.1</v>
      </c>
      <c r="EB947" s="4">
        <f t="shared" si="599"/>
        <v>549.4799999999999</v>
      </c>
      <c r="EC947" s="4">
        <f t="shared" si="600"/>
        <v>16.520000000000014</v>
      </c>
    </row>
    <row r="948" spans="58:133" x14ac:dyDescent="0.15">
      <c r="BF948" s="4">
        <v>944</v>
      </c>
      <c r="BG948" s="4">
        <f t="shared" si="582"/>
        <v>660.8</v>
      </c>
      <c r="BH948" s="4">
        <f t="shared" si="583"/>
        <v>283.2</v>
      </c>
      <c r="BL948" s="4">
        <f t="shared" si="571"/>
        <v>469</v>
      </c>
      <c r="BM948" s="4">
        <f t="shared" si="572"/>
        <v>328.29999999999995</v>
      </c>
      <c r="BN948" s="4">
        <f t="shared" si="573"/>
        <v>140.69999999999999</v>
      </c>
      <c r="BR948" s="4">
        <f t="shared" si="574"/>
        <v>601.25</v>
      </c>
      <c r="BS948" s="4">
        <f t="shared" si="575"/>
        <v>277.49999999999994</v>
      </c>
      <c r="BT948" s="4">
        <f t="shared" si="576"/>
        <v>46.25</v>
      </c>
      <c r="BX948" s="4">
        <f t="shared" si="577"/>
        <v>708</v>
      </c>
      <c r="BY948" s="4">
        <f t="shared" si="578"/>
        <v>172.57499999999996</v>
      </c>
      <c r="BZ948" s="4">
        <f t="shared" si="579"/>
        <v>4.4249999999999998</v>
      </c>
      <c r="CD948" s="4">
        <f t="shared" si="580"/>
        <v>470.45</v>
      </c>
      <c r="CE948" s="4">
        <f t="shared" si="581"/>
        <v>14.550000000000013</v>
      </c>
      <c r="CF948" s="4">
        <f>IF(COUNTIF($BH$5:$BH948,"&gt;=2")&lt;=1,SUM($BG948:$BK948)*C$8,CF947)</f>
        <v>151200</v>
      </c>
      <c r="CG948" s="4">
        <f>IF(COUNTIF($BN$5:$BN948,"&gt;=2")&lt;=1,SUM($BL948:$BP948)*D$8,CG947)</f>
        <v>604799.99999999988</v>
      </c>
      <c r="CH948" s="4">
        <f>IF(COUNTIF($BT$5:$BT948,"&gt;=2")&lt;=1,SUM($BQ948:$BU948)*E$8,CH947)</f>
        <v>2592000</v>
      </c>
      <c r="CI948" s="4">
        <f>IF(COUNTIF($BZ$5:$BZ948,"&gt;=2")&lt;=1,SUM($BV948:$BZ948)*F$8,CI947)</f>
        <v>34560000</v>
      </c>
      <c r="CJ948" s="4">
        <f t="shared" si="584"/>
        <v>41904000</v>
      </c>
      <c r="CK948" s="4">
        <f t="shared" si="585"/>
        <v>923.75</v>
      </c>
      <c r="CM948" s="4">
        <v>944</v>
      </c>
      <c r="CN948" s="4">
        <f>IF(COUNTIF($BH$5:$BH948,"&gt;=2")&gt;1,CN947,BG948)</f>
        <v>4.8999999999999995</v>
      </c>
      <c r="CO948" s="4">
        <f>IF(COUNTIF($BH$5:$BH948,"&gt;=2")&gt;1,CO947,BH948)</f>
        <v>2.1</v>
      </c>
      <c r="CP948" s="4">
        <f>IF(COUNTIF($BH$5:$BH948,"&gt;=2")&gt;1,CP947,BI948)</f>
        <v>0</v>
      </c>
      <c r="CQ948" s="4">
        <f>IF(COUNTIF($BH$5:$BH948,"&gt;=2")&gt;1,CQ947,BJ948)</f>
        <v>0</v>
      </c>
      <c r="CR948" s="4">
        <f>IF(COUNTIF($BH$5:$BH948,"&gt;=2")&gt;1,CR947,BK948)</f>
        <v>0</v>
      </c>
      <c r="CS948" s="4">
        <f>IF(COUNTIF($BN$5:$BN948,"&gt;=2")&gt;1,CS947,BL948)</f>
        <v>7</v>
      </c>
      <c r="CT948" s="4">
        <f>IF(COUNTIF($BN$5:$BN948,"&gt;=2")&gt;1,CT947,BM948)</f>
        <v>4.8999999999999995</v>
      </c>
      <c r="CU948" s="4">
        <f>IF(COUNTIF($BN$5:$BN948,"&gt;=2")&gt;1,CU947,BN948)</f>
        <v>2.1</v>
      </c>
      <c r="CV948" s="4">
        <f>IF(COUNTIF($BN$5:$BN948,"&gt;=2")&gt;1,CV947,BO948)</f>
        <v>0</v>
      </c>
      <c r="CW948" s="4">
        <f>IF(COUNTIF($BN$5:$BN948,"&gt;=2")&gt;1,CW947,BP948)</f>
        <v>0</v>
      </c>
      <c r="CX948" s="4">
        <f>IF(COUNTIF($BT$5:$BT948,"&gt;=2")&gt;1,CX947,BQ948)</f>
        <v>0</v>
      </c>
      <c r="CY948" s="4">
        <f>IF(COUNTIF($BT$5:$BT948,"&gt;=2")&gt;1,CY947,BR948)</f>
        <v>26</v>
      </c>
      <c r="CZ948" s="4">
        <f>IF(COUNTIF($BT$5:$BT948,"&gt;=2")&gt;1,CZ947,BS948)</f>
        <v>11.999999999999996</v>
      </c>
      <c r="DA948" s="4">
        <f>IF(COUNTIF($BT$5:$BT948,"&gt;=2")&gt;1,DA947,BT948)</f>
        <v>2</v>
      </c>
      <c r="DB948" s="4">
        <f>IF(COUNTIF($BT$5:$BT948,"&gt;=2")&gt;1,DB947,BU948)</f>
        <v>0</v>
      </c>
      <c r="DC948" s="4">
        <f>IF(COUNTIF($BZ$5:$BZ948,"&gt;=2")&gt;1,DC947,BV948)</f>
        <v>0</v>
      </c>
      <c r="DD948" s="4">
        <f>IF(COUNTIF($BZ$5:$BZ948,"&gt;=2")&gt;1,DD947,BW948)</f>
        <v>0</v>
      </c>
      <c r="DE948" s="4">
        <f>IF(COUNTIF($BZ$5:$BZ948,"&gt;=2")&gt;1,DE947,BX948)</f>
        <v>320</v>
      </c>
      <c r="DF948" s="4">
        <f>IF(COUNTIF($BZ$5:$BZ948,"&gt;=2")&gt;1,DF947,BY948)</f>
        <v>77.999999999999986</v>
      </c>
      <c r="DG948" s="4">
        <f>IF(COUNTIF($BZ$5:$BZ948,"&gt;=2")&gt;1,DG947,BZ948)</f>
        <v>2</v>
      </c>
      <c r="DH948" s="4">
        <f t="shared" si="586"/>
        <v>0</v>
      </c>
      <c r="DI948" s="4">
        <f t="shared" si="587"/>
        <v>0</v>
      </c>
      <c r="DJ948" s="4">
        <f t="shared" si="588"/>
        <v>0</v>
      </c>
      <c r="DK948" s="4">
        <f t="shared" si="589"/>
        <v>470.45</v>
      </c>
      <c r="DL948" s="4">
        <f t="shared" si="590"/>
        <v>14.550000000000013</v>
      </c>
      <c r="DM948" s="4">
        <f t="shared" si="591"/>
        <v>7</v>
      </c>
      <c r="DN948" s="4">
        <f t="shared" si="592"/>
        <v>13.999999999999998</v>
      </c>
      <c r="DO948" s="4">
        <f t="shared" si="593"/>
        <v>40</v>
      </c>
      <c r="DP948" s="4">
        <f t="shared" si="594"/>
        <v>400</v>
      </c>
      <c r="DQ948" s="4">
        <f t="shared" si="595"/>
        <v>485</v>
      </c>
      <c r="DS948" s="4">
        <v>944</v>
      </c>
      <c r="DT948" s="4">
        <f>$CK948+INDEX(节奏总纲!D$4:D$163,基础状态预估!$C$2)</f>
        <v>968.00483399593907</v>
      </c>
      <c r="DU948" s="4">
        <f>$CK948+INDEX(节奏总纲!E$4:E$163,基础状态预估!$C$2)</f>
        <v>962.28268396026408</v>
      </c>
      <c r="DV948" s="4">
        <f>$CK948+INDEX(节奏总纲!F$4:F$163,基础状态预估!$C$2)</f>
        <v>955.39220630709644</v>
      </c>
      <c r="DW948" s="4">
        <f>$CK948+INDEX(节奏总纲!G$4:G$163,基础状态预估!$C$2)</f>
        <v>947.03246816526348</v>
      </c>
      <c r="DX948" s="4">
        <f>$CK948+INDEX(节奏总纲!H$4:H$163,基础状态预估!$C$2)</f>
        <v>936.69453894381218</v>
      </c>
      <c r="DY948" s="4">
        <f t="shared" si="596"/>
        <v>11.899999999999999</v>
      </c>
      <c r="DZ948" s="4">
        <f t="shared" si="597"/>
        <v>33</v>
      </c>
      <c r="EA948" s="4">
        <f t="shared" si="598"/>
        <v>334.1</v>
      </c>
      <c r="EB948" s="4">
        <f t="shared" si="599"/>
        <v>550.44999999999993</v>
      </c>
      <c r="EC948" s="4">
        <f t="shared" si="600"/>
        <v>16.550000000000011</v>
      </c>
    </row>
    <row r="949" spans="58:133" x14ac:dyDescent="0.15">
      <c r="BF949" s="4">
        <v>945</v>
      </c>
      <c r="BG949" s="4">
        <f t="shared" si="582"/>
        <v>661.5</v>
      </c>
      <c r="BH949" s="4">
        <f t="shared" si="583"/>
        <v>283.5</v>
      </c>
      <c r="BL949" s="4">
        <f t="shared" si="571"/>
        <v>469.5</v>
      </c>
      <c r="BM949" s="4">
        <f t="shared" si="572"/>
        <v>328.65</v>
      </c>
      <c r="BN949" s="4">
        <f t="shared" si="573"/>
        <v>140.85</v>
      </c>
      <c r="BR949" s="4">
        <f t="shared" si="574"/>
        <v>601.9</v>
      </c>
      <c r="BS949" s="4">
        <f t="shared" si="575"/>
        <v>277.79999999999995</v>
      </c>
      <c r="BT949" s="4">
        <f t="shared" si="576"/>
        <v>46.300000000000004</v>
      </c>
      <c r="BX949" s="4">
        <f t="shared" si="577"/>
        <v>708.80000000000007</v>
      </c>
      <c r="BY949" s="4">
        <f t="shared" si="578"/>
        <v>172.76999999999995</v>
      </c>
      <c r="BZ949" s="4">
        <f t="shared" si="579"/>
        <v>4.43</v>
      </c>
      <c r="CD949" s="4">
        <f t="shared" si="580"/>
        <v>471.41999999999996</v>
      </c>
      <c r="CE949" s="4">
        <f t="shared" si="581"/>
        <v>14.580000000000013</v>
      </c>
      <c r="CF949" s="4">
        <f>IF(COUNTIF($BH$5:$BH949,"&gt;=2")&lt;=1,SUM($BG949:$BK949)*C$8,CF948)</f>
        <v>151200</v>
      </c>
      <c r="CG949" s="4">
        <f>IF(COUNTIF($BN$5:$BN949,"&gt;=2")&lt;=1,SUM($BL949:$BP949)*D$8,CG948)</f>
        <v>604799.99999999988</v>
      </c>
      <c r="CH949" s="4">
        <f>IF(COUNTIF($BT$5:$BT949,"&gt;=2")&lt;=1,SUM($BQ949:$BU949)*E$8,CH948)</f>
        <v>2592000</v>
      </c>
      <c r="CI949" s="4">
        <f>IF(COUNTIF($BZ$5:$BZ949,"&gt;=2")&lt;=1,SUM($BV949:$BZ949)*F$8,CI948)</f>
        <v>34560000</v>
      </c>
      <c r="CJ949" s="4">
        <f t="shared" si="584"/>
        <v>41990400</v>
      </c>
      <c r="CK949" s="4">
        <f t="shared" si="585"/>
        <v>924.75</v>
      </c>
      <c r="CM949" s="4">
        <v>945</v>
      </c>
      <c r="CN949" s="4">
        <f>IF(COUNTIF($BH$5:$BH949,"&gt;=2")&gt;1,CN948,BG949)</f>
        <v>4.8999999999999995</v>
      </c>
      <c r="CO949" s="4">
        <f>IF(COUNTIF($BH$5:$BH949,"&gt;=2")&gt;1,CO948,BH949)</f>
        <v>2.1</v>
      </c>
      <c r="CP949" s="4">
        <f>IF(COUNTIF($BH$5:$BH949,"&gt;=2")&gt;1,CP948,BI949)</f>
        <v>0</v>
      </c>
      <c r="CQ949" s="4">
        <f>IF(COUNTIF($BH$5:$BH949,"&gt;=2")&gt;1,CQ948,BJ949)</f>
        <v>0</v>
      </c>
      <c r="CR949" s="4">
        <f>IF(COUNTIF($BH$5:$BH949,"&gt;=2")&gt;1,CR948,BK949)</f>
        <v>0</v>
      </c>
      <c r="CS949" s="4">
        <f>IF(COUNTIF($BN$5:$BN949,"&gt;=2")&gt;1,CS948,BL949)</f>
        <v>7</v>
      </c>
      <c r="CT949" s="4">
        <f>IF(COUNTIF($BN$5:$BN949,"&gt;=2")&gt;1,CT948,BM949)</f>
        <v>4.8999999999999995</v>
      </c>
      <c r="CU949" s="4">
        <f>IF(COUNTIF($BN$5:$BN949,"&gt;=2")&gt;1,CU948,BN949)</f>
        <v>2.1</v>
      </c>
      <c r="CV949" s="4">
        <f>IF(COUNTIF($BN$5:$BN949,"&gt;=2")&gt;1,CV948,BO949)</f>
        <v>0</v>
      </c>
      <c r="CW949" s="4">
        <f>IF(COUNTIF($BN$5:$BN949,"&gt;=2")&gt;1,CW948,BP949)</f>
        <v>0</v>
      </c>
      <c r="CX949" s="4">
        <f>IF(COUNTIF($BT$5:$BT949,"&gt;=2")&gt;1,CX948,BQ949)</f>
        <v>0</v>
      </c>
      <c r="CY949" s="4">
        <f>IF(COUNTIF($BT$5:$BT949,"&gt;=2")&gt;1,CY948,BR949)</f>
        <v>26</v>
      </c>
      <c r="CZ949" s="4">
        <f>IF(COUNTIF($BT$5:$BT949,"&gt;=2")&gt;1,CZ948,BS949)</f>
        <v>11.999999999999996</v>
      </c>
      <c r="DA949" s="4">
        <f>IF(COUNTIF($BT$5:$BT949,"&gt;=2")&gt;1,DA948,BT949)</f>
        <v>2</v>
      </c>
      <c r="DB949" s="4">
        <f>IF(COUNTIF($BT$5:$BT949,"&gt;=2")&gt;1,DB948,BU949)</f>
        <v>0</v>
      </c>
      <c r="DC949" s="4">
        <f>IF(COUNTIF($BZ$5:$BZ949,"&gt;=2")&gt;1,DC948,BV949)</f>
        <v>0</v>
      </c>
      <c r="DD949" s="4">
        <f>IF(COUNTIF($BZ$5:$BZ949,"&gt;=2")&gt;1,DD948,BW949)</f>
        <v>0</v>
      </c>
      <c r="DE949" s="4">
        <f>IF(COUNTIF($BZ$5:$BZ949,"&gt;=2")&gt;1,DE948,BX949)</f>
        <v>320</v>
      </c>
      <c r="DF949" s="4">
        <f>IF(COUNTIF($BZ$5:$BZ949,"&gt;=2")&gt;1,DF948,BY949)</f>
        <v>77.999999999999986</v>
      </c>
      <c r="DG949" s="4">
        <f>IF(COUNTIF($BZ$5:$BZ949,"&gt;=2")&gt;1,DG948,BZ949)</f>
        <v>2</v>
      </c>
      <c r="DH949" s="4">
        <f t="shared" si="586"/>
        <v>0</v>
      </c>
      <c r="DI949" s="4">
        <f t="shared" si="587"/>
        <v>0</v>
      </c>
      <c r="DJ949" s="4">
        <f t="shared" si="588"/>
        <v>0</v>
      </c>
      <c r="DK949" s="4">
        <f t="shared" si="589"/>
        <v>471.41999999999996</v>
      </c>
      <c r="DL949" s="4">
        <f t="shared" si="590"/>
        <v>14.580000000000013</v>
      </c>
      <c r="DM949" s="4">
        <f t="shared" si="591"/>
        <v>7</v>
      </c>
      <c r="DN949" s="4">
        <f t="shared" si="592"/>
        <v>13.999999999999998</v>
      </c>
      <c r="DO949" s="4">
        <f t="shared" si="593"/>
        <v>40</v>
      </c>
      <c r="DP949" s="4">
        <f t="shared" si="594"/>
        <v>400</v>
      </c>
      <c r="DQ949" s="4">
        <f t="shared" si="595"/>
        <v>486</v>
      </c>
      <c r="DS949" s="4">
        <v>945</v>
      </c>
      <c r="DT949" s="4">
        <f>$CK949+INDEX(节奏总纲!D$4:D$163,基础状态预估!$C$2)</f>
        <v>969.00483399593907</v>
      </c>
      <c r="DU949" s="4">
        <f>$CK949+INDEX(节奏总纲!E$4:E$163,基础状态预估!$C$2)</f>
        <v>963.28268396026408</v>
      </c>
      <c r="DV949" s="4">
        <f>$CK949+INDEX(节奏总纲!F$4:F$163,基础状态预估!$C$2)</f>
        <v>956.39220630709644</v>
      </c>
      <c r="DW949" s="4">
        <f>$CK949+INDEX(节奏总纲!G$4:G$163,基础状态预估!$C$2)</f>
        <v>948.03246816526348</v>
      </c>
      <c r="DX949" s="4">
        <f>$CK949+INDEX(节奏总纲!H$4:H$163,基础状态预估!$C$2)</f>
        <v>937.69453894381218</v>
      </c>
      <c r="DY949" s="4">
        <f t="shared" si="596"/>
        <v>11.899999999999999</v>
      </c>
      <c r="DZ949" s="4">
        <f t="shared" si="597"/>
        <v>33</v>
      </c>
      <c r="EA949" s="4">
        <f t="shared" si="598"/>
        <v>334.1</v>
      </c>
      <c r="EB949" s="4">
        <f t="shared" si="599"/>
        <v>551.41999999999996</v>
      </c>
      <c r="EC949" s="4">
        <f t="shared" si="600"/>
        <v>16.580000000000013</v>
      </c>
    </row>
    <row r="950" spans="58:133" x14ac:dyDescent="0.15">
      <c r="BF950" s="4">
        <v>946</v>
      </c>
      <c r="BG950" s="4">
        <f t="shared" si="582"/>
        <v>662.19999999999993</v>
      </c>
      <c r="BH950" s="4">
        <f t="shared" si="583"/>
        <v>283.8</v>
      </c>
      <c r="BL950" s="4">
        <f t="shared" si="571"/>
        <v>470</v>
      </c>
      <c r="BM950" s="4">
        <f t="shared" si="572"/>
        <v>329</v>
      </c>
      <c r="BN950" s="4">
        <f t="shared" si="573"/>
        <v>141</v>
      </c>
      <c r="BR950" s="4">
        <f t="shared" si="574"/>
        <v>602.55000000000007</v>
      </c>
      <c r="BS950" s="4">
        <f t="shared" si="575"/>
        <v>278.09999999999997</v>
      </c>
      <c r="BT950" s="4">
        <f t="shared" si="576"/>
        <v>46.35</v>
      </c>
      <c r="BX950" s="4">
        <f t="shared" si="577"/>
        <v>709.6</v>
      </c>
      <c r="BY950" s="4">
        <f t="shared" si="578"/>
        <v>172.96499999999995</v>
      </c>
      <c r="BZ950" s="4">
        <f t="shared" si="579"/>
        <v>4.4350000000000005</v>
      </c>
      <c r="CD950" s="4">
        <f t="shared" si="580"/>
        <v>472.39</v>
      </c>
      <c r="CE950" s="4">
        <f t="shared" si="581"/>
        <v>14.610000000000014</v>
      </c>
      <c r="CF950" s="4">
        <f>IF(COUNTIF($BH$5:$BH950,"&gt;=2")&lt;=1,SUM($BG950:$BK950)*C$8,CF949)</f>
        <v>151200</v>
      </c>
      <c r="CG950" s="4">
        <f>IF(COUNTIF($BN$5:$BN950,"&gt;=2")&lt;=1,SUM($BL950:$BP950)*D$8,CG949)</f>
        <v>604799.99999999988</v>
      </c>
      <c r="CH950" s="4">
        <f>IF(COUNTIF($BT$5:$BT950,"&gt;=2")&lt;=1,SUM($BQ950:$BU950)*E$8,CH949)</f>
        <v>2592000</v>
      </c>
      <c r="CI950" s="4">
        <f>IF(COUNTIF($BZ$5:$BZ950,"&gt;=2")&lt;=1,SUM($BV950:$BZ950)*F$8,CI949)</f>
        <v>34560000</v>
      </c>
      <c r="CJ950" s="4">
        <f t="shared" si="584"/>
        <v>42076800</v>
      </c>
      <c r="CK950" s="4">
        <f t="shared" si="585"/>
        <v>925.75</v>
      </c>
      <c r="CM950" s="4">
        <v>946</v>
      </c>
      <c r="CN950" s="4">
        <f>IF(COUNTIF($BH$5:$BH950,"&gt;=2")&gt;1,CN949,BG950)</f>
        <v>4.8999999999999995</v>
      </c>
      <c r="CO950" s="4">
        <f>IF(COUNTIF($BH$5:$BH950,"&gt;=2")&gt;1,CO949,BH950)</f>
        <v>2.1</v>
      </c>
      <c r="CP950" s="4">
        <f>IF(COUNTIF($BH$5:$BH950,"&gt;=2")&gt;1,CP949,BI950)</f>
        <v>0</v>
      </c>
      <c r="CQ950" s="4">
        <f>IF(COUNTIF($BH$5:$BH950,"&gt;=2")&gt;1,CQ949,BJ950)</f>
        <v>0</v>
      </c>
      <c r="CR950" s="4">
        <f>IF(COUNTIF($BH$5:$BH950,"&gt;=2")&gt;1,CR949,BK950)</f>
        <v>0</v>
      </c>
      <c r="CS950" s="4">
        <f>IF(COUNTIF($BN$5:$BN950,"&gt;=2")&gt;1,CS949,BL950)</f>
        <v>7</v>
      </c>
      <c r="CT950" s="4">
        <f>IF(COUNTIF($BN$5:$BN950,"&gt;=2")&gt;1,CT949,BM950)</f>
        <v>4.8999999999999995</v>
      </c>
      <c r="CU950" s="4">
        <f>IF(COUNTIF($BN$5:$BN950,"&gt;=2")&gt;1,CU949,BN950)</f>
        <v>2.1</v>
      </c>
      <c r="CV950" s="4">
        <f>IF(COUNTIF($BN$5:$BN950,"&gt;=2")&gt;1,CV949,BO950)</f>
        <v>0</v>
      </c>
      <c r="CW950" s="4">
        <f>IF(COUNTIF($BN$5:$BN950,"&gt;=2")&gt;1,CW949,BP950)</f>
        <v>0</v>
      </c>
      <c r="CX950" s="4">
        <f>IF(COUNTIF($BT$5:$BT950,"&gt;=2")&gt;1,CX949,BQ950)</f>
        <v>0</v>
      </c>
      <c r="CY950" s="4">
        <f>IF(COUNTIF($BT$5:$BT950,"&gt;=2")&gt;1,CY949,BR950)</f>
        <v>26</v>
      </c>
      <c r="CZ950" s="4">
        <f>IF(COUNTIF($BT$5:$BT950,"&gt;=2")&gt;1,CZ949,BS950)</f>
        <v>11.999999999999996</v>
      </c>
      <c r="DA950" s="4">
        <f>IF(COUNTIF($BT$5:$BT950,"&gt;=2")&gt;1,DA949,BT950)</f>
        <v>2</v>
      </c>
      <c r="DB950" s="4">
        <f>IF(COUNTIF($BT$5:$BT950,"&gt;=2")&gt;1,DB949,BU950)</f>
        <v>0</v>
      </c>
      <c r="DC950" s="4">
        <f>IF(COUNTIF($BZ$5:$BZ950,"&gt;=2")&gt;1,DC949,BV950)</f>
        <v>0</v>
      </c>
      <c r="DD950" s="4">
        <f>IF(COUNTIF($BZ$5:$BZ950,"&gt;=2")&gt;1,DD949,BW950)</f>
        <v>0</v>
      </c>
      <c r="DE950" s="4">
        <f>IF(COUNTIF($BZ$5:$BZ950,"&gt;=2")&gt;1,DE949,BX950)</f>
        <v>320</v>
      </c>
      <c r="DF950" s="4">
        <f>IF(COUNTIF($BZ$5:$BZ950,"&gt;=2")&gt;1,DF949,BY950)</f>
        <v>77.999999999999986</v>
      </c>
      <c r="DG950" s="4">
        <f>IF(COUNTIF($BZ$5:$BZ950,"&gt;=2")&gt;1,DG949,BZ950)</f>
        <v>2</v>
      </c>
      <c r="DH950" s="4">
        <f t="shared" si="586"/>
        <v>0</v>
      </c>
      <c r="DI950" s="4">
        <f t="shared" si="587"/>
        <v>0</v>
      </c>
      <c r="DJ950" s="4">
        <f t="shared" si="588"/>
        <v>0</v>
      </c>
      <c r="DK950" s="4">
        <f t="shared" si="589"/>
        <v>472.39</v>
      </c>
      <c r="DL950" s="4">
        <f t="shared" si="590"/>
        <v>14.610000000000014</v>
      </c>
      <c r="DM950" s="4">
        <f t="shared" si="591"/>
        <v>7</v>
      </c>
      <c r="DN950" s="4">
        <f t="shared" si="592"/>
        <v>13.999999999999998</v>
      </c>
      <c r="DO950" s="4">
        <f t="shared" si="593"/>
        <v>40</v>
      </c>
      <c r="DP950" s="4">
        <f t="shared" si="594"/>
        <v>400</v>
      </c>
      <c r="DQ950" s="4">
        <f t="shared" si="595"/>
        <v>487</v>
      </c>
      <c r="DS950" s="4">
        <v>946</v>
      </c>
      <c r="DT950" s="4">
        <f>$CK950+INDEX(节奏总纲!D$4:D$163,基础状态预估!$C$2)</f>
        <v>970.00483399593907</v>
      </c>
      <c r="DU950" s="4">
        <f>$CK950+INDEX(节奏总纲!E$4:E$163,基础状态预估!$C$2)</f>
        <v>964.28268396026408</v>
      </c>
      <c r="DV950" s="4">
        <f>$CK950+INDEX(节奏总纲!F$4:F$163,基础状态预估!$C$2)</f>
        <v>957.39220630709644</v>
      </c>
      <c r="DW950" s="4">
        <f>$CK950+INDEX(节奏总纲!G$4:G$163,基础状态预估!$C$2)</f>
        <v>949.03246816526348</v>
      </c>
      <c r="DX950" s="4">
        <f>$CK950+INDEX(节奏总纲!H$4:H$163,基础状态预估!$C$2)</f>
        <v>938.69453894381218</v>
      </c>
      <c r="DY950" s="4">
        <f t="shared" si="596"/>
        <v>11.899999999999999</v>
      </c>
      <c r="DZ950" s="4">
        <f t="shared" si="597"/>
        <v>33</v>
      </c>
      <c r="EA950" s="4">
        <f t="shared" si="598"/>
        <v>334.1</v>
      </c>
      <c r="EB950" s="4">
        <f t="shared" si="599"/>
        <v>552.39</v>
      </c>
      <c r="EC950" s="4">
        <f t="shared" si="600"/>
        <v>16.610000000000014</v>
      </c>
    </row>
    <row r="951" spans="58:133" x14ac:dyDescent="0.15">
      <c r="BF951" s="4">
        <v>947</v>
      </c>
      <c r="BG951" s="4">
        <f t="shared" si="582"/>
        <v>662.9</v>
      </c>
      <c r="BH951" s="4">
        <f t="shared" si="583"/>
        <v>284.09999999999997</v>
      </c>
      <c r="BL951" s="4">
        <f t="shared" si="571"/>
        <v>470.5</v>
      </c>
      <c r="BM951" s="4">
        <f t="shared" si="572"/>
        <v>329.34999999999997</v>
      </c>
      <c r="BN951" s="4">
        <f t="shared" si="573"/>
        <v>141.15</v>
      </c>
      <c r="BR951" s="4">
        <f t="shared" si="574"/>
        <v>603.20000000000005</v>
      </c>
      <c r="BS951" s="4">
        <f t="shared" si="575"/>
        <v>278.39999999999992</v>
      </c>
      <c r="BT951" s="4">
        <f t="shared" si="576"/>
        <v>46.400000000000006</v>
      </c>
      <c r="BX951" s="4">
        <f t="shared" si="577"/>
        <v>710.40000000000009</v>
      </c>
      <c r="BY951" s="4">
        <f t="shared" si="578"/>
        <v>173.15999999999997</v>
      </c>
      <c r="BZ951" s="4">
        <f t="shared" si="579"/>
        <v>4.4400000000000004</v>
      </c>
      <c r="CD951" s="4">
        <f t="shared" si="580"/>
        <v>473.36</v>
      </c>
      <c r="CE951" s="4">
        <f t="shared" si="581"/>
        <v>14.640000000000013</v>
      </c>
      <c r="CF951" s="4">
        <f>IF(COUNTIF($BH$5:$BH951,"&gt;=2")&lt;=1,SUM($BG951:$BK951)*C$8,CF950)</f>
        <v>151200</v>
      </c>
      <c r="CG951" s="4">
        <f>IF(COUNTIF($BN$5:$BN951,"&gt;=2")&lt;=1,SUM($BL951:$BP951)*D$8,CG950)</f>
        <v>604799.99999999988</v>
      </c>
      <c r="CH951" s="4">
        <f>IF(COUNTIF($BT$5:$BT951,"&gt;=2")&lt;=1,SUM($BQ951:$BU951)*E$8,CH950)</f>
        <v>2592000</v>
      </c>
      <c r="CI951" s="4">
        <f>IF(COUNTIF($BZ$5:$BZ951,"&gt;=2")&lt;=1,SUM($BV951:$BZ951)*F$8,CI950)</f>
        <v>34560000</v>
      </c>
      <c r="CJ951" s="4">
        <f t="shared" si="584"/>
        <v>42163200</v>
      </c>
      <c r="CK951" s="4">
        <f t="shared" si="585"/>
        <v>926.75</v>
      </c>
      <c r="CM951" s="4">
        <v>947</v>
      </c>
      <c r="CN951" s="4">
        <f>IF(COUNTIF($BH$5:$BH951,"&gt;=2")&gt;1,CN950,BG951)</f>
        <v>4.8999999999999995</v>
      </c>
      <c r="CO951" s="4">
        <f>IF(COUNTIF($BH$5:$BH951,"&gt;=2")&gt;1,CO950,BH951)</f>
        <v>2.1</v>
      </c>
      <c r="CP951" s="4">
        <f>IF(COUNTIF($BH$5:$BH951,"&gt;=2")&gt;1,CP950,BI951)</f>
        <v>0</v>
      </c>
      <c r="CQ951" s="4">
        <f>IF(COUNTIF($BH$5:$BH951,"&gt;=2")&gt;1,CQ950,BJ951)</f>
        <v>0</v>
      </c>
      <c r="CR951" s="4">
        <f>IF(COUNTIF($BH$5:$BH951,"&gt;=2")&gt;1,CR950,BK951)</f>
        <v>0</v>
      </c>
      <c r="CS951" s="4">
        <f>IF(COUNTIF($BN$5:$BN951,"&gt;=2")&gt;1,CS950,BL951)</f>
        <v>7</v>
      </c>
      <c r="CT951" s="4">
        <f>IF(COUNTIF($BN$5:$BN951,"&gt;=2")&gt;1,CT950,BM951)</f>
        <v>4.8999999999999995</v>
      </c>
      <c r="CU951" s="4">
        <f>IF(COUNTIF($BN$5:$BN951,"&gt;=2")&gt;1,CU950,BN951)</f>
        <v>2.1</v>
      </c>
      <c r="CV951" s="4">
        <f>IF(COUNTIF($BN$5:$BN951,"&gt;=2")&gt;1,CV950,BO951)</f>
        <v>0</v>
      </c>
      <c r="CW951" s="4">
        <f>IF(COUNTIF($BN$5:$BN951,"&gt;=2")&gt;1,CW950,BP951)</f>
        <v>0</v>
      </c>
      <c r="CX951" s="4">
        <f>IF(COUNTIF($BT$5:$BT951,"&gt;=2")&gt;1,CX950,BQ951)</f>
        <v>0</v>
      </c>
      <c r="CY951" s="4">
        <f>IF(COUNTIF($BT$5:$BT951,"&gt;=2")&gt;1,CY950,BR951)</f>
        <v>26</v>
      </c>
      <c r="CZ951" s="4">
        <f>IF(COUNTIF($BT$5:$BT951,"&gt;=2")&gt;1,CZ950,BS951)</f>
        <v>11.999999999999996</v>
      </c>
      <c r="DA951" s="4">
        <f>IF(COUNTIF($BT$5:$BT951,"&gt;=2")&gt;1,DA950,BT951)</f>
        <v>2</v>
      </c>
      <c r="DB951" s="4">
        <f>IF(COUNTIF($BT$5:$BT951,"&gt;=2")&gt;1,DB950,BU951)</f>
        <v>0</v>
      </c>
      <c r="DC951" s="4">
        <f>IF(COUNTIF($BZ$5:$BZ951,"&gt;=2")&gt;1,DC950,BV951)</f>
        <v>0</v>
      </c>
      <c r="DD951" s="4">
        <f>IF(COUNTIF($BZ$5:$BZ951,"&gt;=2")&gt;1,DD950,BW951)</f>
        <v>0</v>
      </c>
      <c r="DE951" s="4">
        <f>IF(COUNTIF($BZ$5:$BZ951,"&gt;=2")&gt;1,DE950,BX951)</f>
        <v>320</v>
      </c>
      <c r="DF951" s="4">
        <f>IF(COUNTIF($BZ$5:$BZ951,"&gt;=2")&gt;1,DF950,BY951)</f>
        <v>77.999999999999986</v>
      </c>
      <c r="DG951" s="4">
        <f>IF(COUNTIF($BZ$5:$BZ951,"&gt;=2")&gt;1,DG950,BZ951)</f>
        <v>2</v>
      </c>
      <c r="DH951" s="4">
        <f t="shared" si="586"/>
        <v>0</v>
      </c>
      <c r="DI951" s="4">
        <f t="shared" si="587"/>
        <v>0</v>
      </c>
      <c r="DJ951" s="4">
        <f t="shared" si="588"/>
        <v>0</v>
      </c>
      <c r="DK951" s="4">
        <f t="shared" si="589"/>
        <v>473.36</v>
      </c>
      <c r="DL951" s="4">
        <f t="shared" si="590"/>
        <v>14.640000000000013</v>
      </c>
      <c r="DM951" s="4">
        <f t="shared" si="591"/>
        <v>7</v>
      </c>
      <c r="DN951" s="4">
        <f t="shared" si="592"/>
        <v>13.999999999999998</v>
      </c>
      <c r="DO951" s="4">
        <f t="shared" si="593"/>
        <v>40</v>
      </c>
      <c r="DP951" s="4">
        <f t="shared" si="594"/>
        <v>400</v>
      </c>
      <c r="DQ951" s="4">
        <f t="shared" si="595"/>
        <v>488</v>
      </c>
      <c r="DS951" s="4">
        <v>947</v>
      </c>
      <c r="DT951" s="4">
        <f>$CK951+INDEX(节奏总纲!D$4:D$163,基础状态预估!$C$2)</f>
        <v>971.00483399593907</v>
      </c>
      <c r="DU951" s="4">
        <f>$CK951+INDEX(节奏总纲!E$4:E$163,基础状态预估!$C$2)</f>
        <v>965.28268396026408</v>
      </c>
      <c r="DV951" s="4">
        <f>$CK951+INDEX(节奏总纲!F$4:F$163,基础状态预估!$C$2)</f>
        <v>958.39220630709644</v>
      </c>
      <c r="DW951" s="4">
        <f>$CK951+INDEX(节奏总纲!G$4:G$163,基础状态预估!$C$2)</f>
        <v>950.03246816526348</v>
      </c>
      <c r="DX951" s="4">
        <f>$CK951+INDEX(节奏总纲!H$4:H$163,基础状态预估!$C$2)</f>
        <v>939.69453894381218</v>
      </c>
      <c r="DY951" s="4">
        <f t="shared" si="596"/>
        <v>11.899999999999999</v>
      </c>
      <c r="DZ951" s="4">
        <f t="shared" si="597"/>
        <v>33</v>
      </c>
      <c r="EA951" s="4">
        <f t="shared" si="598"/>
        <v>334.1</v>
      </c>
      <c r="EB951" s="4">
        <f t="shared" si="599"/>
        <v>553.36</v>
      </c>
      <c r="EC951" s="4">
        <f t="shared" si="600"/>
        <v>16.640000000000015</v>
      </c>
    </row>
    <row r="952" spans="58:133" x14ac:dyDescent="0.15">
      <c r="BF952" s="4">
        <v>948</v>
      </c>
      <c r="BG952" s="4">
        <f t="shared" si="582"/>
        <v>663.59999999999991</v>
      </c>
      <c r="BH952" s="4">
        <f t="shared" si="583"/>
        <v>284.39999999999998</v>
      </c>
      <c r="BL952" s="4">
        <f t="shared" si="571"/>
        <v>471</v>
      </c>
      <c r="BM952" s="4">
        <f t="shared" si="572"/>
        <v>329.7</v>
      </c>
      <c r="BN952" s="4">
        <f t="shared" si="573"/>
        <v>141.29999999999998</v>
      </c>
      <c r="BR952" s="4">
        <f t="shared" si="574"/>
        <v>603.85</v>
      </c>
      <c r="BS952" s="4">
        <f t="shared" si="575"/>
        <v>278.69999999999993</v>
      </c>
      <c r="BT952" s="4">
        <f t="shared" si="576"/>
        <v>46.45</v>
      </c>
      <c r="BX952" s="4">
        <f t="shared" si="577"/>
        <v>711.2</v>
      </c>
      <c r="BY952" s="4">
        <f t="shared" si="578"/>
        <v>173.35499999999996</v>
      </c>
      <c r="BZ952" s="4">
        <f t="shared" si="579"/>
        <v>4.4450000000000003</v>
      </c>
      <c r="CD952" s="4">
        <f t="shared" si="580"/>
        <v>474.33</v>
      </c>
      <c r="CE952" s="4">
        <f t="shared" si="581"/>
        <v>14.670000000000012</v>
      </c>
      <c r="CF952" s="4">
        <f>IF(COUNTIF($BH$5:$BH952,"&gt;=2")&lt;=1,SUM($BG952:$BK952)*C$8,CF951)</f>
        <v>151200</v>
      </c>
      <c r="CG952" s="4">
        <f>IF(COUNTIF($BN$5:$BN952,"&gt;=2")&lt;=1,SUM($BL952:$BP952)*D$8,CG951)</f>
        <v>604799.99999999988</v>
      </c>
      <c r="CH952" s="4">
        <f>IF(COUNTIF($BT$5:$BT952,"&gt;=2")&lt;=1,SUM($BQ952:$BU952)*E$8,CH951)</f>
        <v>2592000</v>
      </c>
      <c r="CI952" s="4">
        <f>IF(COUNTIF($BZ$5:$BZ952,"&gt;=2")&lt;=1,SUM($BV952:$BZ952)*F$8,CI951)</f>
        <v>34560000</v>
      </c>
      <c r="CJ952" s="4">
        <f t="shared" si="584"/>
        <v>42249600</v>
      </c>
      <c r="CK952" s="4">
        <f t="shared" si="585"/>
        <v>927.75</v>
      </c>
      <c r="CM952" s="4">
        <v>948</v>
      </c>
      <c r="CN952" s="4">
        <f>IF(COUNTIF($BH$5:$BH952,"&gt;=2")&gt;1,CN951,BG952)</f>
        <v>4.8999999999999995</v>
      </c>
      <c r="CO952" s="4">
        <f>IF(COUNTIF($BH$5:$BH952,"&gt;=2")&gt;1,CO951,BH952)</f>
        <v>2.1</v>
      </c>
      <c r="CP952" s="4">
        <f>IF(COUNTIF($BH$5:$BH952,"&gt;=2")&gt;1,CP951,BI952)</f>
        <v>0</v>
      </c>
      <c r="CQ952" s="4">
        <f>IF(COUNTIF($BH$5:$BH952,"&gt;=2")&gt;1,CQ951,BJ952)</f>
        <v>0</v>
      </c>
      <c r="CR952" s="4">
        <f>IF(COUNTIF($BH$5:$BH952,"&gt;=2")&gt;1,CR951,BK952)</f>
        <v>0</v>
      </c>
      <c r="CS952" s="4">
        <f>IF(COUNTIF($BN$5:$BN952,"&gt;=2")&gt;1,CS951,BL952)</f>
        <v>7</v>
      </c>
      <c r="CT952" s="4">
        <f>IF(COUNTIF($BN$5:$BN952,"&gt;=2")&gt;1,CT951,BM952)</f>
        <v>4.8999999999999995</v>
      </c>
      <c r="CU952" s="4">
        <f>IF(COUNTIF($BN$5:$BN952,"&gt;=2")&gt;1,CU951,BN952)</f>
        <v>2.1</v>
      </c>
      <c r="CV952" s="4">
        <f>IF(COUNTIF($BN$5:$BN952,"&gt;=2")&gt;1,CV951,BO952)</f>
        <v>0</v>
      </c>
      <c r="CW952" s="4">
        <f>IF(COUNTIF($BN$5:$BN952,"&gt;=2")&gt;1,CW951,BP952)</f>
        <v>0</v>
      </c>
      <c r="CX952" s="4">
        <f>IF(COUNTIF($BT$5:$BT952,"&gt;=2")&gt;1,CX951,BQ952)</f>
        <v>0</v>
      </c>
      <c r="CY952" s="4">
        <f>IF(COUNTIF($BT$5:$BT952,"&gt;=2")&gt;1,CY951,BR952)</f>
        <v>26</v>
      </c>
      <c r="CZ952" s="4">
        <f>IF(COUNTIF($BT$5:$BT952,"&gt;=2")&gt;1,CZ951,BS952)</f>
        <v>11.999999999999996</v>
      </c>
      <c r="DA952" s="4">
        <f>IF(COUNTIF($BT$5:$BT952,"&gt;=2")&gt;1,DA951,BT952)</f>
        <v>2</v>
      </c>
      <c r="DB952" s="4">
        <f>IF(COUNTIF($BT$5:$BT952,"&gt;=2")&gt;1,DB951,BU952)</f>
        <v>0</v>
      </c>
      <c r="DC952" s="4">
        <f>IF(COUNTIF($BZ$5:$BZ952,"&gt;=2")&gt;1,DC951,BV952)</f>
        <v>0</v>
      </c>
      <c r="DD952" s="4">
        <f>IF(COUNTIF($BZ$5:$BZ952,"&gt;=2")&gt;1,DD951,BW952)</f>
        <v>0</v>
      </c>
      <c r="DE952" s="4">
        <f>IF(COUNTIF($BZ$5:$BZ952,"&gt;=2")&gt;1,DE951,BX952)</f>
        <v>320</v>
      </c>
      <c r="DF952" s="4">
        <f>IF(COUNTIF($BZ$5:$BZ952,"&gt;=2")&gt;1,DF951,BY952)</f>
        <v>77.999999999999986</v>
      </c>
      <c r="DG952" s="4">
        <f>IF(COUNTIF($BZ$5:$BZ952,"&gt;=2")&gt;1,DG951,BZ952)</f>
        <v>2</v>
      </c>
      <c r="DH952" s="4">
        <f t="shared" si="586"/>
        <v>0</v>
      </c>
      <c r="DI952" s="4">
        <f t="shared" si="587"/>
        <v>0</v>
      </c>
      <c r="DJ952" s="4">
        <f t="shared" si="588"/>
        <v>0</v>
      </c>
      <c r="DK952" s="4">
        <f t="shared" si="589"/>
        <v>474.33</v>
      </c>
      <c r="DL952" s="4">
        <f t="shared" si="590"/>
        <v>14.670000000000012</v>
      </c>
      <c r="DM952" s="4">
        <f t="shared" si="591"/>
        <v>7</v>
      </c>
      <c r="DN952" s="4">
        <f t="shared" si="592"/>
        <v>13.999999999999998</v>
      </c>
      <c r="DO952" s="4">
        <f t="shared" si="593"/>
        <v>40</v>
      </c>
      <c r="DP952" s="4">
        <f t="shared" si="594"/>
        <v>400</v>
      </c>
      <c r="DQ952" s="4">
        <f t="shared" si="595"/>
        <v>489</v>
      </c>
      <c r="DS952" s="4">
        <v>948</v>
      </c>
      <c r="DT952" s="4">
        <f>$CK952+INDEX(节奏总纲!D$4:D$163,基础状态预估!$C$2)</f>
        <v>972.00483399593907</v>
      </c>
      <c r="DU952" s="4">
        <f>$CK952+INDEX(节奏总纲!E$4:E$163,基础状态预估!$C$2)</f>
        <v>966.28268396026408</v>
      </c>
      <c r="DV952" s="4">
        <f>$CK952+INDEX(节奏总纲!F$4:F$163,基础状态预估!$C$2)</f>
        <v>959.39220630709644</v>
      </c>
      <c r="DW952" s="4">
        <f>$CK952+INDEX(节奏总纲!G$4:G$163,基础状态预估!$C$2)</f>
        <v>951.03246816526348</v>
      </c>
      <c r="DX952" s="4">
        <f>$CK952+INDEX(节奏总纲!H$4:H$163,基础状态预估!$C$2)</f>
        <v>940.69453894381218</v>
      </c>
      <c r="DY952" s="4">
        <f t="shared" si="596"/>
        <v>11.899999999999999</v>
      </c>
      <c r="DZ952" s="4">
        <f t="shared" si="597"/>
        <v>33</v>
      </c>
      <c r="EA952" s="4">
        <f t="shared" si="598"/>
        <v>334.1</v>
      </c>
      <c r="EB952" s="4">
        <f t="shared" si="599"/>
        <v>554.32999999999993</v>
      </c>
      <c r="EC952" s="4">
        <f t="shared" si="600"/>
        <v>16.670000000000012</v>
      </c>
    </row>
    <row r="953" spans="58:133" x14ac:dyDescent="0.15">
      <c r="BF953" s="4">
        <v>949</v>
      </c>
      <c r="BG953" s="4">
        <f t="shared" si="582"/>
        <v>664.3</v>
      </c>
      <c r="BH953" s="4">
        <f t="shared" si="583"/>
        <v>284.7</v>
      </c>
      <c r="BL953" s="4">
        <f t="shared" si="571"/>
        <v>471.5</v>
      </c>
      <c r="BM953" s="4">
        <f t="shared" si="572"/>
        <v>330.04999999999995</v>
      </c>
      <c r="BN953" s="4">
        <f t="shared" si="573"/>
        <v>141.44999999999999</v>
      </c>
      <c r="BR953" s="4">
        <f t="shared" si="574"/>
        <v>604.5</v>
      </c>
      <c r="BS953" s="4">
        <f t="shared" si="575"/>
        <v>278.99999999999994</v>
      </c>
      <c r="BT953" s="4">
        <f t="shared" si="576"/>
        <v>46.5</v>
      </c>
      <c r="BX953" s="4">
        <f t="shared" si="577"/>
        <v>712</v>
      </c>
      <c r="BY953" s="4">
        <f t="shared" si="578"/>
        <v>173.54999999999995</v>
      </c>
      <c r="BZ953" s="4">
        <f t="shared" si="579"/>
        <v>4.45</v>
      </c>
      <c r="CD953" s="4">
        <f t="shared" si="580"/>
        <v>475.3</v>
      </c>
      <c r="CE953" s="4">
        <f t="shared" si="581"/>
        <v>14.700000000000014</v>
      </c>
      <c r="CF953" s="4">
        <f>IF(COUNTIF($BH$5:$BH953,"&gt;=2")&lt;=1,SUM($BG953:$BK953)*C$8,CF952)</f>
        <v>151200</v>
      </c>
      <c r="CG953" s="4">
        <f>IF(COUNTIF($BN$5:$BN953,"&gt;=2")&lt;=1,SUM($BL953:$BP953)*D$8,CG952)</f>
        <v>604799.99999999988</v>
      </c>
      <c r="CH953" s="4">
        <f>IF(COUNTIF($BT$5:$BT953,"&gt;=2")&lt;=1,SUM($BQ953:$BU953)*E$8,CH952)</f>
        <v>2592000</v>
      </c>
      <c r="CI953" s="4">
        <f>IF(COUNTIF($BZ$5:$BZ953,"&gt;=2")&lt;=1,SUM($BV953:$BZ953)*F$8,CI952)</f>
        <v>34560000</v>
      </c>
      <c r="CJ953" s="4">
        <f t="shared" si="584"/>
        <v>42336000</v>
      </c>
      <c r="CK953" s="4">
        <f t="shared" si="585"/>
        <v>928.75</v>
      </c>
      <c r="CM953" s="4">
        <v>949</v>
      </c>
      <c r="CN953" s="4">
        <f>IF(COUNTIF($BH$5:$BH953,"&gt;=2")&gt;1,CN952,BG953)</f>
        <v>4.8999999999999995</v>
      </c>
      <c r="CO953" s="4">
        <f>IF(COUNTIF($BH$5:$BH953,"&gt;=2")&gt;1,CO952,BH953)</f>
        <v>2.1</v>
      </c>
      <c r="CP953" s="4">
        <f>IF(COUNTIF($BH$5:$BH953,"&gt;=2")&gt;1,CP952,BI953)</f>
        <v>0</v>
      </c>
      <c r="CQ953" s="4">
        <f>IF(COUNTIF($BH$5:$BH953,"&gt;=2")&gt;1,CQ952,BJ953)</f>
        <v>0</v>
      </c>
      <c r="CR953" s="4">
        <f>IF(COUNTIF($BH$5:$BH953,"&gt;=2")&gt;1,CR952,BK953)</f>
        <v>0</v>
      </c>
      <c r="CS953" s="4">
        <f>IF(COUNTIF($BN$5:$BN953,"&gt;=2")&gt;1,CS952,BL953)</f>
        <v>7</v>
      </c>
      <c r="CT953" s="4">
        <f>IF(COUNTIF($BN$5:$BN953,"&gt;=2")&gt;1,CT952,BM953)</f>
        <v>4.8999999999999995</v>
      </c>
      <c r="CU953" s="4">
        <f>IF(COUNTIF($BN$5:$BN953,"&gt;=2")&gt;1,CU952,BN953)</f>
        <v>2.1</v>
      </c>
      <c r="CV953" s="4">
        <f>IF(COUNTIF($BN$5:$BN953,"&gt;=2")&gt;1,CV952,BO953)</f>
        <v>0</v>
      </c>
      <c r="CW953" s="4">
        <f>IF(COUNTIF($BN$5:$BN953,"&gt;=2")&gt;1,CW952,BP953)</f>
        <v>0</v>
      </c>
      <c r="CX953" s="4">
        <f>IF(COUNTIF($BT$5:$BT953,"&gt;=2")&gt;1,CX952,BQ953)</f>
        <v>0</v>
      </c>
      <c r="CY953" s="4">
        <f>IF(COUNTIF($BT$5:$BT953,"&gt;=2")&gt;1,CY952,BR953)</f>
        <v>26</v>
      </c>
      <c r="CZ953" s="4">
        <f>IF(COUNTIF($BT$5:$BT953,"&gt;=2")&gt;1,CZ952,BS953)</f>
        <v>11.999999999999996</v>
      </c>
      <c r="DA953" s="4">
        <f>IF(COUNTIF($BT$5:$BT953,"&gt;=2")&gt;1,DA952,BT953)</f>
        <v>2</v>
      </c>
      <c r="DB953" s="4">
        <f>IF(COUNTIF($BT$5:$BT953,"&gt;=2")&gt;1,DB952,BU953)</f>
        <v>0</v>
      </c>
      <c r="DC953" s="4">
        <f>IF(COUNTIF($BZ$5:$BZ953,"&gt;=2")&gt;1,DC952,BV953)</f>
        <v>0</v>
      </c>
      <c r="DD953" s="4">
        <f>IF(COUNTIF($BZ$5:$BZ953,"&gt;=2")&gt;1,DD952,BW953)</f>
        <v>0</v>
      </c>
      <c r="DE953" s="4">
        <f>IF(COUNTIF($BZ$5:$BZ953,"&gt;=2")&gt;1,DE952,BX953)</f>
        <v>320</v>
      </c>
      <c r="DF953" s="4">
        <f>IF(COUNTIF($BZ$5:$BZ953,"&gt;=2")&gt;1,DF952,BY953)</f>
        <v>77.999999999999986</v>
      </c>
      <c r="DG953" s="4">
        <f>IF(COUNTIF($BZ$5:$BZ953,"&gt;=2")&gt;1,DG952,BZ953)</f>
        <v>2</v>
      </c>
      <c r="DH953" s="4">
        <f t="shared" si="586"/>
        <v>0</v>
      </c>
      <c r="DI953" s="4">
        <f t="shared" si="587"/>
        <v>0</v>
      </c>
      <c r="DJ953" s="4">
        <f t="shared" si="588"/>
        <v>0</v>
      </c>
      <c r="DK953" s="4">
        <f t="shared" si="589"/>
        <v>475.3</v>
      </c>
      <c r="DL953" s="4">
        <f t="shared" si="590"/>
        <v>14.700000000000014</v>
      </c>
      <c r="DM953" s="4">
        <f t="shared" si="591"/>
        <v>7</v>
      </c>
      <c r="DN953" s="4">
        <f t="shared" si="592"/>
        <v>13.999999999999998</v>
      </c>
      <c r="DO953" s="4">
        <f t="shared" si="593"/>
        <v>40</v>
      </c>
      <c r="DP953" s="4">
        <f t="shared" si="594"/>
        <v>400</v>
      </c>
      <c r="DQ953" s="4">
        <f t="shared" si="595"/>
        <v>490</v>
      </c>
      <c r="DS953" s="4">
        <v>949</v>
      </c>
      <c r="DT953" s="4">
        <f>$CK953+INDEX(节奏总纲!D$4:D$163,基础状态预估!$C$2)</f>
        <v>973.00483399593907</v>
      </c>
      <c r="DU953" s="4">
        <f>$CK953+INDEX(节奏总纲!E$4:E$163,基础状态预估!$C$2)</f>
        <v>967.28268396026408</v>
      </c>
      <c r="DV953" s="4">
        <f>$CK953+INDEX(节奏总纲!F$4:F$163,基础状态预估!$C$2)</f>
        <v>960.39220630709644</v>
      </c>
      <c r="DW953" s="4">
        <f>$CK953+INDEX(节奏总纲!G$4:G$163,基础状态预估!$C$2)</f>
        <v>952.03246816526348</v>
      </c>
      <c r="DX953" s="4">
        <f>$CK953+INDEX(节奏总纲!H$4:H$163,基础状态预估!$C$2)</f>
        <v>941.69453894381218</v>
      </c>
      <c r="DY953" s="4">
        <f t="shared" si="596"/>
        <v>11.899999999999999</v>
      </c>
      <c r="DZ953" s="4">
        <f t="shared" si="597"/>
        <v>33</v>
      </c>
      <c r="EA953" s="4">
        <f t="shared" si="598"/>
        <v>334.1</v>
      </c>
      <c r="EB953" s="4">
        <f t="shared" si="599"/>
        <v>555.29999999999995</v>
      </c>
      <c r="EC953" s="4">
        <f t="shared" si="600"/>
        <v>16.700000000000014</v>
      </c>
    </row>
    <row r="954" spans="58:133" x14ac:dyDescent="0.15">
      <c r="BF954" s="4">
        <v>950</v>
      </c>
      <c r="BG954" s="4">
        <f t="shared" si="582"/>
        <v>665</v>
      </c>
      <c r="BH954" s="4">
        <f t="shared" si="583"/>
        <v>285</v>
      </c>
      <c r="BL954" s="4">
        <f t="shared" si="571"/>
        <v>472</v>
      </c>
      <c r="BM954" s="4">
        <f t="shared" si="572"/>
        <v>330.4</v>
      </c>
      <c r="BN954" s="4">
        <f t="shared" si="573"/>
        <v>141.6</v>
      </c>
      <c r="BR954" s="4">
        <f t="shared" si="574"/>
        <v>605.15</v>
      </c>
      <c r="BS954" s="4">
        <f t="shared" si="575"/>
        <v>279.29999999999995</v>
      </c>
      <c r="BT954" s="4">
        <f t="shared" si="576"/>
        <v>46.550000000000004</v>
      </c>
      <c r="BX954" s="4">
        <f t="shared" si="577"/>
        <v>712.80000000000007</v>
      </c>
      <c r="BY954" s="4">
        <f t="shared" si="578"/>
        <v>173.74499999999995</v>
      </c>
      <c r="BZ954" s="4">
        <f t="shared" si="579"/>
        <v>4.4550000000000001</v>
      </c>
      <c r="CD954" s="4">
        <f t="shared" si="580"/>
        <v>476.27</v>
      </c>
      <c r="CE954" s="4">
        <f t="shared" si="581"/>
        <v>14.730000000000013</v>
      </c>
      <c r="CF954" s="4">
        <f>IF(COUNTIF($BH$5:$BH954,"&gt;=2")&lt;=1,SUM($BG954:$BK954)*C$8,CF953)</f>
        <v>151200</v>
      </c>
      <c r="CG954" s="4">
        <f>IF(COUNTIF($BN$5:$BN954,"&gt;=2")&lt;=1,SUM($BL954:$BP954)*D$8,CG953)</f>
        <v>604799.99999999988</v>
      </c>
      <c r="CH954" s="4">
        <f>IF(COUNTIF($BT$5:$BT954,"&gt;=2")&lt;=1,SUM($BQ954:$BU954)*E$8,CH953)</f>
        <v>2592000</v>
      </c>
      <c r="CI954" s="4">
        <f>IF(COUNTIF($BZ$5:$BZ954,"&gt;=2")&lt;=1,SUM($BV954:$BZ954)*F$8,CI953)</f>
        <v>34560000</v>
      </c>
      <c r="CJ954" s="4">
        <f t="shared" si="584"/>
        <v>42422400</v>
      </c>
      <c r="CK954" s="4">
        <f t="shared" si="585"/>
        <v>929.75</v>
      </c>
      <c r="CM954" s="4">
        <v>950</v>
      </c>
      <c r="CN954" s="4">
        <f>IF(COUNTIF($BH$5:$BH954,"&gt;=2")&gt;1,CN953,BG954)</f>
        <v>4.8999999999999995</v>
      </c>
      <c r="CO954" s="4">
        <f>IF(COUNTIF($BH$5:$BH954,"&gt;=2")&gt;1,CO953,BH954)</f>
        <v>2.1</v>
      </c>
      <c r="CP954" s="4">
        <f>IF(COUNTIF($BH$5:$BH954,"&gt;=2")&gt;1,CP953,BI954)</f>
        <v>0</v>
      </c>
      <c r="CQ954" s="4">
        <f>IF(COUNTIF($BH$5:$BH954,"&gt;=2")&gt;1,CQ953,BJ954)</f>
        <v>0</v>
      </c>
      <c r="CR954" s="4">
        <f>IF(COUNTIF($BH$5:$BH954,"&gt;=2")&gt;1,CR953,BK954)</f>
        <v>0</v>
      </c>
      <c r="CS954" s="4">
        <f>IF(COUNTIF($BN$5:$BN954,"&gt;=2")&gt;1,CS953,BL954)</f>
        <v>7</v>
      </c>
      <c r="CT954" s="4">
        <f>IF(COUNTIF($BN$5:$BN954,"&gt;=2")&gt;1,CT953,BM954)</f>
        <v>4.8999999999999995</v>
      </c>
      <c r="CU954" s="4">
        <f>IF(COUNTIF($BN$5:$BN954,"&gt;=2")&gt;1,CU953,BN954)</f>
        <v>2.1</v>
      </c>
      <c r="CV954" s="4">
        <f>IF(COUNTIF($BN$5:$BN954,"&gt;=2")&gt;1,CV953,BO954)</f>
        <v>0</v>
      </c>
      <c r="CW954" s="4">
        <f>IF(COUNTIF($BN$5:$BN954,"&gt;=2")&gt;1,CW953,BP954)</f>
        <v>0</v>
      </c>
      <c r="CX954" s="4">
        <f>IF(COUNTIF($BT$5:$BT954,"&gt;=2")&gt;1,CX953,BQ954)</f>
        <v>0</v>
      </c>
      <c r="CY954" s="4">
        <f>IF(COUNTIF($BT$5:$BT954,"&gt;=2")&gt;1,CY953,BR954)</f>
        <v>26</v>
      </c>
      <c r="CZ954" s="4">
        <f>IF(COUNTIF($BT$5:$BT954,"&gt;=2")&gt;1,CZ953,BS954)</f>
        <v>11.999999999999996</v>
      </c>
      <c r="DA954" s="4">
        <f>IF(COUNTIF($BT$5:$BT954,"&gt;=2")&gt;1,DA953,BT954)</f>
        <v>2</v>
      </c>
      <c r="DB954" s="4">
        <f>IF(COUNTIF($BT$5:$BT954,"&gt;=2")&gt;1,DB953,BU954)</f>
        <v>0</v>
      </c>
      <c r="DC954" s="4">
        <f>IF(COUNTIF($BZ$5:$BZ954,"&gt;=2")&gt;1,DC953,BV954)</f>
        <v>0</v>
      </c>
      <c r="DD954" s="4">
        <f>IF(COUNTIF($BZ$5:$BZ954,"&gt;=2")&gt;1,DD953,BW954)</f>
        <v>0</v>
      </c>
      <c r="DE954" s="4">
        <f>IF(COUNTIF($BZ$5:$BZ954,"&gt;=2")&gt;1,DE953,BX954)</f>
        <v>320</v>
      </c>
      <c r="DF954" s="4">
        <f>IF(COUNTIF($BZ$5:$BZ954,"&gt;=2")&gt;1,DF953,BY954)</f>
        <v>77.999999999999986</v>
      </c>
      <c r="DG954" s="4">
        <f>IF(COUNTIF($BZ$5:$BZ954,"&gt;=2")&gt;1,DG953,BZ954)</f>
        <v>2</v>
      </c>
      <c r="DH954" s="4">
        <f t="shared" si="586"/>
        <v>0</v>
      </c>
      <c r="DI954" s="4">
        <f t="shared" si="587"/>
        <v>0</v>
      </c>
      <c r="DJ954" s="4">
        <f t="shared" si="588"/>
        <v>0</v>
      </c>
      <c r="DK954" s="4">
        <f t="shared" si="589"/>
        <v>476.27</v>
      </c>
      <c r="DL954" s="4">
        <f t="shared" si="590"/>
        <v>14.730000000000013</v>
      </c>
      <c r="DM954" s="4">
        <f t="shared" si="591"/>
        <v>7</v>
      </c>
      <c r="DN954" s="4">
        <f t="shared" si="592"/>
        <v>13.999999999999998</v>
      </c>
      <c r="DO954" s="4">
        <f t="shared" si="593"/>
        <v>40</v>
      </c>
      <c r="DP954" s="4">
        <f t="shared" si="594"/>
        <v>400</v>
      </c>
      <c r="DQ954" s="4">
        <f t="shared" si="595"/>
        <v>491</v>
      </c>
      <c r="DS954" s="4">
        <v>950</v>
      </c>
      <c r="DT954" s="4">
        <f>$CK954+INDEX(节奏总纲!D$4:D$163,基础状态预估!$C$2)</f>
        <v>974.00483399593907</v>
      </c>
      <c r="DU954" s="4">
        <f>$CK954+INDEX(节奏总纲!E$4:E$163,基础状态预估!$C$2)</f>
        <v>968.28268396026408</v>
      </c>
      <c r="DV954" s="4">
        <f>$CK954+INDEX(节奏总纲!F$4:F$163,基础状态预估!$C$2)</f>
        <v>961.39220630709644</v>
      </c>
      <c r="DW954" s="4">
        <f>$CK954+INDEX(节奏总纲!G$4:G$163,基础状态预估!$C$2)</f>
        <v>953.03246816526348</v>
      </c>
      <c r="DX954" s="4">
        <f>$CK954+INDEX(节奏总纲!H$4:H$163,基础状态预估!$C$2)</f>
        <v>942.69453894381218</v>
      </c>
      <c r="DY954" s="4">
        <f t="shared" si="596"/>
        <v>11.899999999999999</v>
      </c>
      <c r="DZ954" s="4">
        <f t="shared" si="597"/>
        <v>33</v>
      </c>
      <c r="EA954" s="4">
        <f t="shared" si="598"/>
        <v>334.1</v>
      </c>
      <c r="EB954" s="4">
        <f t="shared" si="599"/>
        <v>556.27</v>
      </c>
      <c r="EC954" s="4">
        <f t="shared" si="600"/>
        <v>16.730000000000011</v>
      </c>
    </row>
    <row r="955" spans="58:133" x14ac:dyDescent="0.15">
      <c r="BF955" s="4">
        <v>951</v>
      </c>
      <c r="BG955" s="4">
        <f t="shared" si="582"/>
        <v>665.69999999999993</v>
      </c>
      <c r="BH955" s="4">
        <f t="shared" si="583"/>
        <v>285.3</v>
      </c>
      <c r="BL955" s="4">
        <f t="shared" si="571"/>
        <v>472.5</v>
      </c>
      <c r="BM955" s="4">
        <f t="shared" si="572"/>
        <v>330.75</v>
      </c>
      <c r="BN955" s="4">
        <f t="shared" si="573"/>
        <v>141.75</v>
      </c>
      <c r="BR955" s="4">
        <f t="shared" si="574"/>
        <v>605.80000000000007</v>
      </c>
      <c r="BS955" s="4">
        <f t="shared" si="575"/>
        <v>279.59999999999997</v>
      </c>
      <c r="BT955" s="4">
        <f t="shared" si="576"/>
        <v>46.6</v>
      </c>
      <c r="BX955" s="4">
        <f t="shared" si="577"/>
        <v>713.6</v>
      </c>
      <c r="BY955" s="4">
        <f t="shared" si="578"/>
        <v>173.93999999999997</v>
      </c>
      <c r="BZ955" s="4">
        <f t="shared" si="579"/>
        <v>4.46</v>
      </c>
      <c r="CD955" s="4">
        <f t="shared" si="580"/>
        <v>477.24</v>
      </c>
      <c r="CE955" s="4">
        <f t="shared" si="581"/>
        <v>14.760000000000012</v>
      </c>
      <c r="CF955" s="4">
        <f>IF(COUNTIF($BH$5:$BH955,"&gt;=2")&lt;=1,SUM($BG955:$BK955)*C$8,CF954)</f>
        <v>151200</v>
      </c>
      <c r="CG955" s="4">
        <f>IF(COUNTIF($BN$5:$BN955,"&gt;=2")&lt;=1,SUM($BL955:$BP955)*D$8,CG954)</f>
        <v>604799.99999999988</v>
      </c>
      <c r="CH955" s="4">
        <f>IF(COUNTIF($BT$5:$BT955,"&gt;=2")&lt;=1,SUM($BQ955:$BU955)*E$8,CH954)</f>
        <v>2592000</v>
      </c>
      <c r="CI955" s="4">
        <f>IF(COUNTIF($BZ$5:$BZ955,"&gt;=2")&lt;=1,SUM($BV955:$BZ955)*F$8,CI954)</f>
        <v>34560000</v>
      </c>
      <c r="CJ955" s="4">
        <f t="shared" si="584"/>
        <v>42508800</v>
      </c>
      <c r="CK955" s="4">
        <f t="shared" si="585"/>
        <v>930.75</v>
      </c>
      <c r="CM955" s="4">
        <v>951</v>
      </c>
      <c r="CN955" s="4">
        <f>IF(COUNTIF($BH$5:$BH955,"&gt;=2")&gt;1,CN954,BG955)</f>
        <v>4.8999999999999995</v>
      </c>
      <c r="CO955" s="4">
        <f>IF(COUNTIF($BH$5:$BH955,"&gt;=2")&gt;1,CO954,BH955)</f>
        <v>2.1</v>
      </c>
      <c r="CP955" s="4">
        <f>IF(COUNTIF($BH$5:$BH955,"&gt;=2")&gt;1,CP954,BI955)</f>
        <v>0</v>
      </c>
      <c r="CQ955" s="4">
        <f>IF(COUNTIF($BH$5:$BH955,"&gt;=2")&gt;1,CQ954,BJ955)</f>
        <v>0</v>
      </c>
      <c r="CR955" s="4">
        <f>IF(COUNTIF($BH$5:$BH955,"&gt;=2")&gt;1,CR954,BK955)</f>
        <v>0</v>
      </c>
      <c r="CS955" s="4">
        <f>IF(COUNTIF($BN$5:$BN955,"&gt;=2")&gt;1,CS954,BL955)</f>
        <v>7</v>
      </c>
      <c r="CT955" s="4">
        <f>IF(COUNTIF($BN$5:$BN955,"&gt;=2")&gt;1,CT954,BM955)</f>
        <v>4.8999999999999995</v>
      </c>
      <c r="CU955" s="4">
        <f>IF(COUNTIF($BN$5:$BN955,"&gt;=2")&gt;1,CU954,BN955)</f>
        <v>2.1</v>
      </c>
      <c r="CV955" s="4">
        <f>IF(COUNTIF($BN$5:$BN955,"&gt;=2")&gt;1,CV954,BO955)</f>
        <v>0</v>
      </c>
      <c r="CW955" s="4">
        <f>IF(COUNTIF($BN$5:$BN955,"&gt;=2")&gt;1,CW954,BP955)</f>
        <v>0</v>
      </c>
      <c r="CX955" s="4">
        <f>IF(COUNTIF($BT$5:$BT955,"&gt;=2")&gt;1,CX954,BQ955)</f>
        <v>0</v>
      </c>
      <c r="CY955" s="4">
        <f>IF(COUNTIF($BT$5:$BT955,"&gt;=2")&gt;1,CY954,BR955)</f>
        <v>26</v>
      </c>
      <c r="CZ955" s="4">
        <f>IF(COUNTIF($BT$5:$BT955,"&gt;=2")&gt;1,CZ954,BS955)</f>
        <v>11.999999999999996</v>
      </c>
      <c r="DA955" s="4">
        <f>IF(COUNTIF($BT$5:$BT955,"&gt;=2")&gt;1,DA954,BT955)</f>
        <v>2</v>
      </c>
      <c r="DB955" s="4">
        <f>IF(COUNTIF($BT$5:$BT955,"&gt;=2")&gt;1,DB954,BU955)</f>
        <v>0</v>
      </c>
      <c r="DC955" s="4">
        <f>IF(COUNTIF($BZ$5:$BZ955,"&gt;=2")&gt;1,DC954,BV955)</f>
        <v>0</v>
      </c>
      <c r="DD955" s="4">
        <f>IF(COUNTIF($BZ$5:$BZ955,"&gt;=2")&gt;1,DD954,BW955)</f>
        <v>0</v>
      </c>
      <c r="DE955" s="4">
        <f>IF(COUNTIF($BZ$5:$BZ955,"&gt;=2")&gt;1,DE954,BX955)</f>
        <v>320</v>
      </c>
      <c r="DF955" s="4">
        <f>IF(COUNTIF($BZ$5:$BZ955,"&gt;=2")&gt;1,DF954,BY955)</f>
        <v>77.999999999999986</v>
      </c>
      <c r="DG955" s="4">
        <f>IF(COUNTIF($BZ$5:$BZ955,"&gt;=2")&gt;1,DG954,BZ955)</f>
        <v>2</v>
      </c>
      <c r="DH955" s="4">
        <f t="shared" si="586"/>
        <v>0</v>
      </c>
      <c r="DI955" s="4">
        <f t="shared" si="587"/>
        <v>0</v>
      </c>
      <c r="DJ955" s="4">
        <f t="shared" si="588"/>
        <v>0</v>
      </c>
      <c r="DK955" s="4">
        <f t="shared" si="589"/>
        <v>477.24</v>
      </c>
      <c r="DL955" s="4">
        <f t="shared" si="590"/>
        <v>14.760000000000012</v>
      </c>
      <c r="DM955" s="4">
        <f t="shared" si="591"/>
        <v>7</v>
      </c>
      <c r="DN955" s="4">
        <f t="shared" si="592"/>
        <v>13.999999999999998</v>
      </c>
      <c r="DO955" s="4">
        <f t="shared" si="593"/>
        <v>40</v>
      </c>
      <c r="DP955" s="4">
        <f t="shared" si="594"/>
        <v>400</v>
      </c>
      <c r="DQ955" s="4">
        <f t="shared" si="595"/>
        <v>492</v>
      </c>
      <c r="DS955" s="4">
        <v>951</v>
      </c>
      <c r="DT955" s="4">
        <f>$CK955+INDEX(节奏总纲!D$4:D$163,基础状态预估!$C$2)</f>
        <v>975.00483399593907</v>
      </c>
      <c r="DU955" s="4">
        <f>$CK955+INDEX(节奏总纲!E$4:E$163,基础状态预估!$C$2)</f>
        <v>969.28268396026408</v>
      </c>
      <c r="DV955" s="4">
        <f>$CK955+INDEX(节奏总纲!F$4:F$163,基础状态预估!$C$2)</f>
        <v>962.39220630709644</v>
      </c>
      <c r="DW955" s="4">
        <f>$CK955+INDEX(节奏总纲!G$4:G$163,基础状态预估!$C$2)</f>
        <v>954.03246816526348</v>
      </c>
      <c r="DX955" s="4">
        <f>$CK955+INDEX(节奏总纲!H$4:H$163,基础状态预估!$C$2)</f>
        <v>943.69453894381218</v>
      </c>
      <c r="DY955" s="4">
        <f t="shared" si="596"/>
        <v>11.899999999999999</v>
      </c>
      <c r="DZ955" s="4">
        <f t="shared" si="597"/>
        <v>33</v>
      </c>
      <c r="EA955" s="4">
        <f t="shared" si="598"/>
        <v>334.1</v>
      </c>
      <c r="EB955" s="4">
        <f t="shared" si="599"/>
        <v>557.24</v>
      </c>
      <c r="EC955" s="4">
        <f t="shared" si="600"/>
        <v>16.760000000000012</v>
      </c>
    </row>
    <row r="956" spans="58:133" x14ac:dyDescent="0.15">
      <c r="BF956" s="4">
        <v>952</v>
      </c>
      <c r="BG956" s="4">
        <f t="shared" si="582"/>
        <v>666.4</v>
      </c>
      <c r="BH956" s="4">
        <f t="shared" si="583"/>
        <v>285.59999999999997</v>
      </c>
      <c r="BL956" s="4">
        <f t="shared" si="571"/>
        <v>473</v>
      </c>
      <c r="BM956" s="4">
        <f t="shared" si="572"/>
        <v>331.09999999999997</v>
      </c>
      <c r="BN956" s="4">
        <f t="shared" si="573"/>
        <v>141.9</v>
      </c>
      <c r="BR956" s="4">
        <f t="shared" si="574"/>
        <v>606.45000000000005</v>
      </c>
      <c r="BS956" s="4">
        <f t="shared" si="575"/>
        <v>279.89999999999992</v>
      </c>
      <c r="BT956" s="4">
        <f t="shared" si="576"/>
        <v>46.650000000000006</v>
      </c>
      <c r="BX956" s="4">
        <f t="shared" si="577"/>
        <v>714.40000000000009</v>
      </c>
      <c r="BY956" s="4">
        <f t="shared" si="578"/>
        <v>174.13499999999996</v>
      </c>
      <c r="BZ956" s="4">
        <f t="shared" si="579"/>
        <v>4.4649999999999999</v>
      </c>
      <c r="CD956" s="4">
        <f t="shared" si="580"/>
        <v>478.21</v>
      </c>
      <c r="CE956" s="4">
        <f t="shared" si="581"/>
        <v>14.790000000000013</v>
      </c>
      <c r="CF956" s="4">
        <f>IF(COUNTIF($BH$5:$BH956,"&gt;=2")&lt;=1,SUM($BG956:$BK956)*C$8,CF955)</f>
        <v>151200</v>
      </c>
      <c r="CG956" s="4">
        <f>IF(COUNTIF($BN$5:$BN956,"&gt;=2")&lt;=1,SUM($BL956:$BP956)*D$8,CG955)</f>
        <v>604799.99999999988</v>
      </c>
      <c r="CH956" s="4">
        <f>IF(COUNTIF($BT$5:$BT956,"&gt;=2")&lt;=1,SUM($BQ956:$BU956)*E$8,CH955)</f>
        <v>2592000</v>
      </c>
      <c r="CI956" s="4">
        <f>IF(COUNTIF($BZ$5:$BZ956,"&gt;=2")&lt;=1,SUM($BV956:$BZ956)*F$8,CI955)</f>
        <v>34560000</v>
      </c>
      <c r="CJ956" s="4">
        <f t="shared" si="584"/>
        <v>42595200</v>
      </c>
      <c r="CK956" s="4">
        <f t="shared" si="585"/>
        <v>931.75</v>
      </c>
      <c r="CM956" s="4">
        <v>952</v>
      </c>
      <c r="CN956" s="4">
        <f>IF(COUNTIF($BH$5:$BH956,"&gt;=2")&gt;1,CN955,BG956)</f>
        <v>4.8999999999999995</v>
      </c>
      <c r="CO956" s="4">
        <f>IF(COUNTIF($BH$5:$BH956,"&gt;=2")&gt;1,CO955,BH956)</f>
        <v>2.1</v>
      </c>
      <c r="CP956" s="4">
        <f>IF(COUNTIF($BH$5:$BH956,"&gt;=2")&gt;1,CP955,BI956)</f>
        <v>0</v>
      </c>
      <c r="CQ956" s="4">
        <f>IF(COUNTIF($BH$5:$BH956,"&gt;=2")&gt;1,CQ955,BJ956)</f>
        <v>0</v>
      </c>
      <c r="CR956" s="4">
        <f>IF(COUNTIF($BH$5:$BH956,"&gt;=2")&gt;1,CR955,BK956)</f>
        <v>0</v>
      </c>
      <c r="CS956" s="4">
        <f>IF(COUNTIF($BN$5:$BN956,"&gt;=2")&gt;1,CS955,BL956)</f>
        <v>7</v>
      </c>
      <c r="CT956" s="4">
        <f>IF(COUNTIF($BN$5:$BN956,"&gt;=2")&gt;1,CT955,BM956)</f>
        <v>4.8999999999999995</v>
      </c>
      <c r="CU956" s="4">
        <f>IF(COUNTIF($BN$5:$BN956,"&gt;=2")&gt;1,CU955,BN956)</f>
        <v>2.1</v>
      </c>
      <c r="CV956" s="4">
        <f>IF(COUNTIF($BN$5:$BN956,"&gt;=2")&gt;1,CV955,BO956)</f>
        <v>0</v>
      </c>
      <c r="CW956" s="4">
        <f>IF(COUNTIF($BN$5:$BN956,"&gt;=2")&gt;1,CW955,BP956)</f>
        <v>0</v>
      </c>
      <c r="CX956" s="4">
        <f>IF(COUNTIF($BT$5:$BT956,"&gt;=2")&gt;1,CX955,BQ956)</f>
        <v>0</v>
      </c>
      <c r="CY956" s="4">
        <f>IF(COUNTIF($BT$5:$BT956,"&gt;=2")&gt;1,CY955,BR956)</f>
        <v>26</v>
      </c>
      <c r="CZ956" s="4">
        <f>IF(COUNTIF($BT$5:$BT956,"&gt;=2")&gt;1,CZ955,BS956)</f>
        <v>11.999999999999996</v>
      </c>
      <c r="DA956" s="4">
        <f>IF(COUNTIF($BT$5:$BT956,"&gt;=2")&gt;1,DA955,BT956)</f>
        <v>2</v>
      </c>
      <c r="DB956" s="4">
        <f>IF(COUNTIF($BT$5:$BT956,"&gt;=2")&gt;1,DB955,BU956)</f>
        <v>0</v>
      </c>
      <c r="DC956" s="4">
        <f>IF(COUNTIF($BZ$5:$BZ956,"&gt;=2")&gt;1,DC955,BV956)</f>
        <v>0</v>
      </c>
      <c r="DD956" s="4">
        <f>IF(COUNTIF($BZ$5:$BZ956,"&gt;=2")&gt;1,DD955,BW956)</f>
        <v>0</v>
      </c>
      <c r="DE956" s="4">
        <f>IF(COUNTIF($BZ$5:$BZ956,"&gt;=2")&gt;1,DE955,BX956)</f>
        <v>320</v>
      </c>
      <c r="DF956" s="4">
        <f>IF(COUNTIF($BZ$5:$BZ956,"&gt;=2")&gt;1,DF955,BY956)</f>
        <v>77.999999999999986</v>
      </c>
      <c r="DG956" s="4">
        <f>IF(COUNTIF($BZ$5:$BZ956,"&gt;=2")&gt;1,DG955,BZ956)</f>
        <v>2</v>
      </c>
      <c r="DH956" s="4">
        <f t="shared" si="586"/>
        <v>0</v>
      </c>
      <c r="DI956" s="4">
        <f t="shared" si="587"/>
        <v>0</v>
      </c>
      <c r="DJ956" s="4">
        <f t="shared" si="588"/>
        <v>0</v>
      </c>
      <c r="DK956" s="4">
        <f t="shared" si="589"/>
        <v>478.21</v>
      </c>
      <c r="DL956" s="4">
        <f t="shared" si="590"/>
        <v>14.790000000000013</v>
      </c>
      <c r="DM956" s="4">
        <f t="shared" si="591"/>
        <v>7</v>
      </c>
      <c r="DN956" s="4">
        <f t="shared" si="592"/>
        <v>13.999999999999998</v>
      </c>
      <c r="DO956" s="4">
        <f t="shared" si="593"/>
        <v>40</v>
      </c>
      <c r="DP956" s="4">
        <f t="shared" si="594"/>
        <v>400</v>
      </c>
      <c r="DQ956" s="4">
        <f t="shared" si="595"/>
        <v>493</v>
      </c>
      <c r="DS956" s="4">
        <v>952</v>
      </c>
      <c r="DT956" s="4">
        <f>$CK956+INDEX(节奏总纲!D$4:D$163,基础状态预估!$C$2)</f>
        <v>976.00483399593907</v>
      </c>
      <c r="DU956" s="4">
        <f>$CK956+INDEX(节奏总纲!E$4:E$163,基础状态预估!$C$2)</f>
        <v>970.28268396026408</v>
      </c>
      <c r="DV956" s="4">
        <f>$CK956+INDEX(节奏总纲!F$4:F$163,基础状态预估!$C$2)</f>
        <v>963.39220630709644</v>
      </c>
      <c r="DW956" s="4">
        <f>$CK956+INDEX(节奏总纲!G$4:G$163,基础状态预估!$C$2)</f>
        <v>955.03246816526348</v>
      </c>
      <c r="DX956" s="4">
        <f>$CK956+INDEX(节奏总纲!H$4:H$163,基础状态预估!$C$2)</f>
        <v>944.69453894381218</v>
      </c>
      <c r="DY956" s="4">
        <f t="shared" si="596"/>
        <v>11.899999999999999</v>
      </c>
      <c r="DZ956" s="4">
        <f t="shared" si="597"/>
        <v>33</v>
      </c>
      <c r="EA956" s="4">
        <f t="shared" si="598"/>
        <v>334.1</v>
      </c>
      <c r="EB956" s="4">
        <f t="shared" si="599"/>
        <v>558.20999999999992</v>
      </c>
      <c r="EC956" s="4">
        <f t="shared" si="600"/>
        <v>16.790000000000013</v>
      </c>
    </row>
    <row r="957" spans="58:133" x14ac:dyDescent="0.15">
      <c r="BF957" s="4">
        <v>953</v>
      </c>
      <c r="BG957" s="4">
        <f t="shared" si="582"/>
        <v>667.09999999999991</v>
      </c>
      <c r="BH957" s="4">
        <f t="shared" si="583"/>
        <v>285.89999999999998</v>
      </c>
      <c r="BL957" s="4">
        <f t="shared" si="571"/>
        <v>473.5</v>
      </c>
      <c r="BM957" s="4">
        <f t="shared" si="572"/>
        <v>331.45</v>
      </c>
      <c r="BN957" s="4">
        <f t="shared" si="573"/>
        <v>142.04999999999998</v>
      </c>
      <c r="BR957" s="4">
        <f t="shared" si="574"/>
        <v>607.1</v>
      </c>
      <c r="BS957" s="4">
        <f t="shared" si="575"/>
        <v>280.19999999999993</v>
      </c>
      <c r="BT957" s="4">
        <f t="shared" si="576"/>
        <v>46.7</v>
      </c>
      <c r="BX957" s="4">
        <f t="shared" si="577"/>
        <v>715.2</v>
      </c>
      <c r="BY957" s="4">
        <f t="shared" si="578"/>
        <v>174.32999999999996</v>
      </c>
      <c r="BZ957" s="4">
        <f t="shared" si="579"/>
        <v>4.47</v>
      </c>
      <c r="CD957" s="4">
        <f t="shared" si="580"/>
        <v>479.18</v>
      </c>
      <c r="CE957" s="4">
        <f t="shared" si="581"/>
        <v>14.820000000000013</v>
      </c>
      <c r="CF957" s="4">
        <f>IF(COUNTIF($BH$5:$BH957,"&gt;=2")&lt;=1,SUM($BG957:$BK957)*C$8,CF956)</f>
        <v>151200</v>
      </c>
      <c r="CG957" s="4">
        <f>IF(COUNTIF($BN$5:$BN957,"&gt;=2")&lt;=1,SUM($BL957:$BP957)*D$8,CG956)</f>
        <v>604799.99999999988</v>
      </c>
      <c r="CH957" s="4">
        <f>IF(COUNTIF($BT$5:$BT957,"&gt;=2")&lt;=1,SUM($BQ957:$BU957)*E$8,CH956)</f>
        <v>2592000</v>
      </c>
      <c r="CI957" s="4">
        <f>IF(COUNTIF($BZ$5:$BZ957,"&gt;=2")&lt;=1,SUM($BV957:$BZ957)*F$8,CI956)</f>
        <v>34560000</v>
      </c>
      <c r="CJ957" s="4">
        <f t="shared" si="584"/>
        <v>42681600</v>
      </c>
      <c r="CK957" s="4">
        <f t="shared" si="585"/>
        <v>932.75</v>
      </c>
      <c r="CM957" s="4">
        <v>953</v>
      </c>
      <c r="CN957" s="4">
        <f>IF(COUNTIF($BH$5:$BH957,"&gt;=2")&gt;1,CN956,BG957)</f>
        <v>4.8999999999999995</v>
      </c>
      <c r="CO957" s="4">
        <f>IF(COUNTIF($BH$5:$BH957,"&gt;=2")&gt;1,CO956,BH957)</f>
        <v>2.1</v>
      </c>
      <c r="CP957" s="4">
        <f>IF(COUNTIF($BH$5:$BH957,"&gt;=2")&gt;1,CP956,BI957)</f>
        <v>0</v>
      </c>
      <c r="CQ957" s="4">
        <f>IF(COUNTIF($BH$5:$BH957,"&gt;=2")&gt;1,CQ956,BJ957)</f>
        <v>0</v>
      </c>
      <c r="CR957" s="4">
        <f>IF(COUNTIF($BH$5:$BH957,"&gt;=2")&gt;1,CR956,BK957)</f>
        <v>0</v>
      </c>
      <c r="CS957" s="4">
        <f>IF(COUNTIF($BN$5:$BN957,"&gt;=2")&gt;1,CS956,BL957)</f>
        <v>7</v>
      </c>
      <c r="CT957" s="4">
        <f>IF(COUNTIF($BN$5:$BN957,"&gt;=2")&gt;1,CT956,BM957)</f>
        <v>4.8999999999999995</v>
      </c>
      <c r="CU957" s="4">
        <f>IF(COUNTIF($BN$5:$BN957,"&gt;=2")&gt;1,CU956,BN957)</f>
        <v>2.1</v>
      </c>
      <c r="CV957" s="4">
        <f>IF(COUNTIF($BN$5:$BN957,"&gt;=2")&gt;1,CV956,BO957)</f>
        <v>0</v>
      </c>
      <c r="CW957" s="4">
        <f>IF(COUNTIF($BN$5:$BN957,"&gt;=2")&gt;1,CW956,BP957)</f>
        <v>0</v>
      </c>
      <c r="CX957" s="4">
        <f>IF(COUNTIF($BT$5:$BT957,"&gt;=2")&gt;1,CX956,BQ957)</f>
        <v>0</v>
      </c>
      <c r="CY957" s="4">
        <f>IF(COUNTIF($BT$5:$BT957,"&gt;=2")&gt;1,CY956,BR957)</f>
        <v>26</v>
      </c>
      <c r="CZ957" s="4">
        <f>IF(COUNTIF($BT$5:$BT957,"&gt;=2")&gt;1,CZ956,BS957)</f>
        <v>11.999999999999996</v>
      </c>
      <c r="DA957" s="4">
        <f>IF(COUNTIF($BT$5:$BT957,"&gt;=2")&gt;1,DA956,BT957)</f>
        <v>2</v>
      </c>
      <c r="DB957" s="4">
        <f>IF(COUNTIF($BT$5:$BT957,"&gt;=2")&gt;1,DB956,BU957)</f>
        <v>0</v>
      </c>
      <c r="DC957" s="4">
        <f>IF(COUNTIF($BZ$5:$BZ957,"&gt;=2")&gt;1,DC956,BV957)</f>
        <v>0</v>
      </c>
      <c r="DD957" s="4">
        <f>IF(COUNTIF($BZ$5:$BZ957,"&gt;=2")&gt;1,DD956,BW957)</f>
        <v>0</v>
      </c>
      <c r="DE957" s="4">
        <f>IF(COUNTIF($BZ$5:$BZ957,"&gt;=2")&gt;1,DE956,BX957)</f>
        <v>320</v>
      </c>
      <c r="DF957" s="4">
        <f>IF(COUNTIF($BZ$5:$BZ957,"&gt;=2")&gt;1,DF956,BY957)</f>
        <v>77.999999999999986</v>
      </c>
      <c r="DG957" s="4">
        <f>IF(COUNTIF($BZ$5:$BZ957,"&gt;=2")&gt;1,DG956,BZ957)</f>
        <v>2</v>
      </c>
      <c r="DH957" s="4">
        <f t="shared" si="586"/>
        <v>0</v>
      </c>
      <c r="DI957" s="4">
        <f t="shared" si="587"/>
        <v>0</v>
      </c>
      <c r="DJ957" s="4">
        <f t="shared" si="588"/>
        <v>0</v>
      </c>
      <c r="DK957" s="4">
        <f t="shared" si="589"/>
        <v>479.18</v>
      </c>
      <c r="DL957" s="4">
        <f t="shared" si="590"/>
        <v>14.820000000000013</v>
      </c>
      <c r="DM957" s="4">
        <f t="shared" si="591"/>
        <v>7</v>
      </c>
      <c r="DN957" s="4">
        <f t="shared" si="592"/>
        <v>13.999999999999998</v>
      </c>
      <c r="DO957" s="4">
        <f t="shared" si="593"/>
        <v>40</v>
      </c>
      <c r="DP957" s="4">
        <f t="shared" si="594"/>
        <v>400</v>
      </c>
      <c r="DQ957" s="4">
        <f t="shared" si="595"/>
        <v>494</v>
      </c>
      <c r="DS957" s="4">
        <v>953</v>
      </c>
      <c r="DT957" s="4">
        <f>$CK957+INDEX(节奏总纲!D$4:D$163,基础状态预估!$C$2)</f>
        <v>977.00483399593907</v>
      </c>
      <c r="DU957" s="4">
        <f>$CK957+INDEX(节奏总纲!E$4:E$163,基础状态预估!$C$2)</f>
        <v>971.28268396026408</v>
      </c>
      <c r="DV957" s="4">
        <f>$CK957+INDEX(节奏总纲!F$4:F$163,基础状态预估!$C$2)</f>
        <v>964.39220630709644</v>
      </c>
      <c r="DW957" s="4">
        <f>$CK957+INDEX(节奏总纲!G$4:G$163,基础状态预估!$C$2)</f>
        <v>956.03246816526348</v>
      </c>
      <c r="DX957" s="4">
        <f>$CK957+INDEX(节奏总纲!H$4:H$163,基础状态预估!$C$2)</f>
        <v>945.69453894381218</v>
      </c>
      <c r="DY957" s="4">
        <f t="shared" si="596"/>
        <v>11.899999999999999</v>
      </c>
      <c r="DZ957" s="4">
        <f t="shared" si="597"/>
        <v>33</v>
      </c>
      <c r="EA957" s="4">
        <f t="shared" si="598"/>
        <v>334.1</v>
      </c>
      <c r="EB957" s="4">
        <f t="shared" si="599"/>
        <v>559.17999999999995</v>
      </c>
      <c r="EC957" s="4">
        <f t="shared" si="600"/>
        <v>16.820000000000014</v>
      </c>
    </row>
    <row r="958" spans="58:133" x14ac:dyDescent="0.15">
      <c r="BF958" s="4">
        <v>954</v>
      </c>
      <c r="BG958" s="4">
        <f t="shared" si="582"/>
        <v>667.8</v>
      </c>
      <c r="BH958" s="4">
        <f t="shared" si="583"/>
        <v>286.2</v>
      </c>
      <c r="BL958" s="4">
        <f t="shared" si="571"/>
        <v>474</v>
      </c>
      <c r="BM958" s="4">
        <f t="shared" si="572"/>
        <v>331.79999999999995</v>
      </c>
      <c r="BN958" s="4">
        <f t="shared" si="573"/>
        <v>142.19999999999999</v>
      </c>
      <c r="BR958" s="4">
        <f t="shared" si="574"/>
        <v>607.75</v>
      </c>
      <c r="BS958" s="4">
        <f t="shared" si="575"/>
        <v>280.49999999999994</v>
      </c>
      <c r="BT958" s="4">
        <f t="shared" si="576"/>
        <v>46.75</v>
      </c>
      <c r="BX958" s="4">
        <f t="shared" si="577"/>
        <v>716</v>
      </c>
      <c r="BY958" s="4">
        <f t="shared" si="578"/>
        <v>174.52499999999995</v>
      </c>
      <c r="BZ958" s="4">
        <f t="shared" si="579"/>
        <v>4.4750000000000005</v>
      </c>
      <c r="CD958" s="4">
        <f t="shared" si="580"/>
        <v>480.15</v>
      </c>
      <c r="CE958" s="4">
        <f t="shared" si="581"/>
        <v>14.850000000000014</v>
      </c>
      <c r="CF958" s="4">
        <f>IF(COUNTIF($BH$5:$BH958,"&gt;=2")&lt;=1,SUM($BG958:$BK958)*C$8,CF957)</f>
        <v>151200</v>
      </c>
      <c r="CG958" s="4">
        <f>IF(COUNTIF($BN$5:$BN958,"&gt;=2")&lt;=1,SUM($BL958:$BP958)*D$8,CG957)</f>
        <v>604799.99999999988</v>
      </c>
      <c r="CH958" s="4">
        <f>IF(COUNTIF($BT$5:$BT958,"&gt;=2")&lt;=1,SUM($BQ958:$BU958)*E$8,CH957)</f>
        <v>2592000</v>
      </c>
      <c r="CI958" s="4">
        <f>IF(COUNTIF($BZ$5:$BZ958,"&gt;=2")&lt;=1,SUM($BV958:$BZ958)*F$8,CI957)</f>
        <v>34560000</v>
      </c>
      <c r="CJ958" s="4">
        <f t="shared" si="584"/>
        <v>42768000</v>
      </c>
      <c r="CK958" s="4">
        <f t="shared" si="585"/>
        <v>933.75</v>
      </c>
      <c r="CM958" s="4">
        <v>954</v>
      </c>
      <c r="CN958" s="4">
        <f>IF(COUNTIF($BH$5:$BH958,"&gt;=2")&gt;1,CN957,BG958)</f>
        <v>4.8999999999999995</v>
      </c>
      <c r="CO958" s="4">
        <f>IF(COUNTIF($BH$5:$BH958,"&gt;=2")&gt;1,CO957,BH958)</f>
        <v>2.1</v>
      </c>
      <c r="CP958" s="4">
        <f>IF(COUNTIF($BH$5:$BH958,"&gt;=2")&gt;1,CP957,BI958)</f>
        <v>0</v>
      </c>
      <c r="CQ958" s="4">
        <f>IF(COUNTIF($BH$5:$BH958,"&gt;=2")&gt;1,CQ957,BJ958)</f>
        <v>0</v>
      </c>
      <c r="CR958" s="4">
        <f>IF(COUNTIF($BH$5:$BH958,"&gt;=2")&gt;1,CR957,BK958)</f>
        <v>0</v>
      </c>
      <c r="CS958" s="4">
        <f>IF(COUNTIF($BN$5:$BN958,"&gt;=2")&gt;1,CS957,BL958)</f>
        <v>7</v>
      </c>
      <c r="CT958" s="4">
        <f>IF(COUNTIF($BN$5:$BN958,"&gt;=2")&gt;1,CT957,BM958)</f>
        <v>4.8999999999999995</v>
      </c>
      <c r="CU958" s="4">
        <f>IF(COUNTIF($BN$5:$BN958,"&gt;=2")&gt;1,CU957,BN958)</f>
        <v>2.1</v>
      </c>
      <c r="CV958" s="4">
        <f>IF(COUNTIF($BN$5:$BN958,"&gt;=2")&gt;1,CV957,BO958)</f>
        <v>0</v>
      </c>
      <c r="CW958" s="4">
        <f>IF(COUNTIF($BN$5:$BN958,"&gt;=2")&gt;1,CW957,BP958)</f>
        <v>0</v>
      </c>
      <c r="CX958" s="4">
        <f>IF(COUNTIF($BT$5:$BT958,"&gt;=2")&gt;1,CX957,BQ958)</f>
        <v>0</v>
      </c>
      <c r="CY958" s="4">
        <f>IF(COUNTIF($BT$5:$BT958,"&gt;=2")&gt;1,CY957,BR958)</f>
        <v>26</v>
      </c>
      <c r="CZ958" s="4">
        <f>IF(COUNTIF($BT$5:$BT958,"&gt;=2")&gt;1,CZ957,BS958)</f>
        <v>11.999999999999996</v>
      </c>
      <c r="DA958" s="4">
        <f>IF(COUNTIF($BT$5:$BT958,"&gt;=2")&gt;1,DA957,BT958)</f>
        <v>2</v>
      </c>
      <c r="DB958" s="4">
        <f>IF(COUNTIF($BT$5:$BT958,"&gt;=2")&gt;1,DB957,BU958)</f>
        <v>0</v>
      </c>
      <c r="DC958" s="4">
        <f>IF(COUNTIF($BZ$5:$BZ958,"&gt;=2")&gt;1,DC957,BV958)</f>
        <v>0</v>
      </c>
      <c r="DD958" s="4">
        <f>IF(COUNTIF($BZ$5:$BZ958,"&gt;=2")&gt;1,DD957,BW958)</f>
        <v>0</v>
      </c>
      <c r="DE958" s="4">
        <f>IF(COUNTIF($BZ$5:$BZ958,"&gt;=2")&gt;1,DE957,BX958)</f>
        <v>320</v>
      </c>
      <c r="DF958" s="4">
        <f>IF(COUNTIF($BZ$5:$BZ958,"&gt;=2")&gt;1,DF957,BY958)</f>
        <v>77.999999999999986</v>
      </c>
      <c r="DG958" s="4">
        <f>IF(COUNTIF($BZ$5:$BZ958,"&gt;=2")&gt;1,DG957,BZ958)</f>
        <v>2</v>
      </c>
      <c r="DH958" s="4">
        <f t="shared" si="586"/>
        <v>0</v>
      </c>
      <c r="DI958" s="4">
        <f t="shared" si="587"/>
        <v>0</v>
      </c>
      <c r="DJ958" s="4">
        <f t="shared" si="588"/>
        <v>0</v>
      </c>
      <c r="DK958" s="4">
        <f t="shared" si="589"/>
        <v>480.15</v>
      </c>
      <c r="DL958" s="4">
        <f t="shared" si="590"/>
        <v>14.850000000000014</v>
      </c>
      <c r="DM958" s="4">
        <f t="shared" si="591"/>
        <v>7</v>
      </c>
      <c r="DN958" s="4">
        <f t="shared" si="592"/>
        <v>13.999999999999998</v>
      </c>
      <c r="DO958" s="4">
        <f t="shared" si="593"/>
        <v>40</v>
      </c>
      <c r="DP958" s="4">
        <f t="shared" si="594"/>
        <v>400</v>
      </c>
      <c r="DQ958" s="4">
        <f t="shared" si="595"/>
        <v>495</v>
      </c>
      <c r="DS958" s="4">
        <v>954</v>
      </c>
      <c r="DT958" s="4">
        <f>$CK958+INDEX(节奏总纲!D$4:D$163,基础状态预估!$C$2)</f>
        <v>978.00483399593907</v>
      </c>
      <c r="DU958" s="4">
        <f>$CK958+INDEX(节奏总纲!E$4:E$163,基础状态预估!$C$2)</f>
        <v>972.28268396026408</v>
      </c>
      <c r="DV958" s="4">
        <f>$CK958+INDEX(节奏总纲!F$4:F$163,基础状态预估!$C$2)</f>
        <v>965.39220630709644</v>
      </c>
      <c r="DW958" s="4">
        <f>$CK958+INDEX(节奏总纲!G$4:G$163,基础状态预估!$C$2)</f>
        <v>957.03246816526348</v>
      </c>
      <c r="DX958" s="4">
        <f>$CK958+INDEX(节奏总纲!H$4:H$163,基础状态预估!$C$2)</f>
        <v>946.69453894381218</v>
      </c>
      <c r="DY958" s="4">
        <f t="shared" si="596"/>
        <v>11.899999999999999</v>
      </c>
      <c r="DZ958" s="4">
        <f t="shared" si="597"/>
        <v>33</v>
      </c>
      <c r="EA958" s="4">
        <f t="shared" si="598"/>
        <v>334.1</v>
      </c>
      <c r="EB958" s="4">
        <f t="shared" si="599"/>
        <v>560.15</v>
      </c>
      <c r="EC958" s="4">
        <f t="shared" si="600"/>
        <v>16.850000000000016</v>
      </c>
    </row>
    <row r="959" spans="58:133" x14ac:dyDescent="0.15">
      <c r="BF959" s="4">
        <v>955</v>
      </c>
      <c r="BG959" s="4">
        <f t="shared" si="582"/>
        <v>668.5</v>
      </c>
      <c r="BH959" s="4">
        <f t="shared" si="583"/>
        <v>286.5</v>
      </c>
      <c r="BL959" s="4">
        <f t="shared" si="571"/>
        <v>474.5</v>
      </c>
      <c r="BM959" s="4">
        <f t="shared" si="572"/>
        <v>332.15</v>
      </c>
      <c r="BN959" s="4">
        <f t="shared" si="573"/>
        <v>142.35</v>
      </c>
      <c r="BR959" s="4">
        <f t="shared" si="574"/>
        <v>608.4</v>
      </c>
      <c r="BS959" s="4">
        <f t="shared" si="575"/>
        <v>280.79999999999995</v>
      </c>
      <c r="BT959" s="4">
        <f t="shared" si="576"/>
        <v>46.800000000000004</v>
      </c>
      <c r="BX959" s="4">
        <f t="shared" si="577"/>
        <v>716.80000000000007</v>
      </c>
      <c r="BY959" s="4">
        <f t="shared" si="578"/>
        <v>174.71999999999997</v>
      </c>
      <c r="BZ959" s="4">
        <f t="shared" si="579"/>
        <v>4.4800000000000004</v>
      </c>
      <c r="CD959" s="4">
        <f t="shared" si="580"/>
        <v>481.12</v>
      </c>
      <c r="CE959" s="4">
        <f t="shared" si="581"/>
        <v>14.880000000000013</v>
      </c>
      <c r="CF959" s="4">
        <f>IF(COUNTIF($BH$5:$BH959,"&gt;=2")&lt;=1,SUM($BG959:$BK959)*C$8,CF958)</f>
        <v>151200</v>
      </c>
      <c r="CG959" s="4">
        <f>IF(COUNTIF($BN$5:$BN959,"&gt;=2")&lt;=1,SUM($BL959:$BP959)*D$8,CG958)</f>
        <v>604799.99999999988</v>
      </c>
      <c r="CH959" s="4">
        <f>IF(COUNTIF($BT$5:$BT959,"&gt;=2")&lt;=1,SUM($BQ959:$BU959)*E$8,CH958)</f>
        <v>2592000</v>
      </c>
      <c r="CI959" s="4">
        <f>IF(COUNTIF($BZ$5:$BZ959,"&gt;=2")&lt;=1,SUM($BV959:$BZ959)*F$8,CI958)</f>
        <v>34560000</v>
      </c>
      <c r="CJ959" s="4">
        <f t="shared" si="584"/>
        <v>42854400</v>
      </c>
      <c r="CK959" s="4">
        <f t="shared" si="585"/>
        <v>934.75</v>
      </c>
      <c r="CM959" s="4">
        <v>955</v>
      </c>
      <c r="CN959" s="4">
        <f>IF(COUNTIF($BH$5:$BH959,"&gt;=2")&gt;1,CN958,BG959)</f>
        <v>4.8999999999999995</v>
      </c>
      <c r="CO959" s="4">
        <f>IF(COUNTIF($BH$5:$BH959,"&gt;=2")&gt;1,CO958,BH959)</f>
        <v>2.1</v>
      </c>
      <c r="CP959" s="4">
        <f>IF(COUNTIF($BH$5:$BH959,"&gt;=2")&gt;1,CP958,BI959)</f>
        <v>0</v>
      </c>
      <c r="CQ959" s="4">
        <f>IF(COUNTIF($BH$5:$BH959,"&gt;=2")&gt;1,CQ958,BJ959)</f>
        <v>0</v>
      </c>
      <c r="CR959" s="4">
        <f>IF(COUNTIF($BH$5:$BH959,"&gt;=2")&gt;1,CR958,BK959)</f>
        <v>0</v>
      </c>
      <c r="CS959" s="4">
        <f>IF(COUNTIF($BN$5:$BN959,"&gt;=2")&gt;1,CS958,BL959)</f>
        <v>7</v>
      </c>
      <c r="CT959" s="4">
        <f>IF(COUNTIF($BN$5:$BN959,"&gt;=2")&gt;1,CT958,BM959)</f>
        <v>4.8999999999999995</v>
      </c>
      <c r="CU959" s="4">
        <f>IF(COUNTIF($BN$5:$BN959,"&gt;=2")&gt;1,CU958,BN959)</f>
        <v>2.1</v>
      </c>
      <c r="CV959" s="4">
        <f>IF(COUNTIF($BN$5:$BN959,"&gt;=2")&gt;1,CV958,BO959)</f>
        <v>0</v>
      </c>
      <c r="CW959" s="4">
        <f>IF(COUNTIF($BN$5:$BN959,"&gt;=2")&gt;1,CW958,BP959)</f>
        <v>0</v>
      </c>
      <c r="CX959" s="4">
        <f>IF(COUNTIF($BT$5:$BT959,"&gt;=2")&gt;1,CX958,BQ959)</f>
        <v>0</v>
      </c>
      <c r="CY959" s="4">
        <f>IF(COUNTIF($BT$5:$BT959,"&gt;=2")&gt;1,CY958,BR959)</f>
        <v>26</v>
      </c>
      <c r="CZ959" s="4">
        <f>IF(COUNTIF($BT$5:$BT959,"&gt;=2")&gt;1,CZ958,BS959)</f>
        <v>11.999999999999996</v>
      </c>
      <c r="DA959" s="4">
        <f>IF(COUNTIF($BT$5:$BT959,"&gt;=2")&gt;1,DA958,BT959)</f>
        <v>2</v>
      </c>
      <c r="DB959" s="4">
        <f>IF(COUNTIF($BT$5:$BT959,"&gt;=2")&gt;1,DB958,BU959)</f>
        <v>0</v>
      </c>
      <c r="DC959" s="4">
        <f>IF(COUNTIF($BZ$5:$BZ959,"&gt;=2")&gt;1,DC958,BV959)</f>
        <v>0</v>
      </c>
      <c r="DD959" s="4">
        <f>IF(COUNTIF($BZ$5:$BZ959,"&gt;=2")&gt;1,DD958,BW959)</f>
        <v>0</v>
      </c>
      <c r="DE959" s="4">
        <f>IF(COUNTIF($BZ$5:$BZ959,"&gt;=2")&gt;1,DE958,BX959)</f>
        <v>320</v>
      </c>
      <c r="DF959" s="4">
        <f>IF(COUNTIF($BZ$5:$BZ959,"&gt;=2")&gt;1,DF958,BY959)</f>
        <v>77.999999999999986</v>
      </c>
      <c r="DG959" s="4">
        <f>IF(COUNTIF($BZ$5:$BZ959,"&gt;=2")&gt;1,DG958,BZ959)</f>
        <v>2</v>
      </c>
      <c r="DH959" s="4">
        <f t="shared" si="586"/>
        <v>0</v>
      </c>
      <c r="DI959" s="4">
        <f t="shared" si="587"/>
        <v>0</v>
      </c>
      <c r="DJ959" s="4">
        <f t="shared" si="588"/>
        <v>0</v>
      </c>
      <c r="DK959" s="4">
        <f t="shared" si="589"/>
        <v>481.12</v>
      </c>
      <c r="DL959" s="4">
        <f t="shared" si="590"/>
        <v>14.880000000000013</v>
      </c>
      <c r="DM959" s="4">
        <f t="shared" si="591"/>
        <v>7</v>
      </c>
      <c r="DN959" s="4">
        <f t="shared" si="592"/>
        <v>13.999999999999998</v>
      </c>
      <c r="DO959" s="4">
        <f t="shared" si="593"/>
        <v>40</v>
      </c>
      <c r="DP959" s="4">
        <f t="shared" si="594"/>
        <v>400</v>
      </c>
      <c r="DQ959" s="4">
        <f t="shared" si="595"/>
        <v>496</v>
      </c>
      <c r="DS959" s="4">
        <v>955</v>
      </c>
      <c r="DT959" s="4">
        <f>$CK959+INDEX(节奏总纲!D$4:D$163,基础状态预估!$C$2)</f>
        <v>979.00483399593907</v>
      </c>
      <c r="DU959" s="4">
        <f>$CK959+INDEX(节奏总纲!E$4:E$163,基础状态预估!$C$2)</f>
        <v>973.28268396026408</v>
      </c>
      <c r="DV959" s="4">
        <f>$CK959+INDEX(节奏总纲!F$4:F$163,基础状态预估!$C$2)</f>
        <v>966.39220630709644</v>
      </c>
      <c r="DW959" s="4">
        <f>$CK959+INDEX(节奏总纲!G$4:G$163,基础状态预估!$C$2)</f>
        <v>958.03246816526348</v>
      </c>
      <c r="DX959" s="4">
        <f>$CK959+INDEX(节奏总纲!H$4:H$163,基础状态预估!$C$2)</f>
        <v>947.69453894381218</v>
      </c>
      <c r="DY959" s="4">
        <f t="shared" si="596"/>
        <v>11.899999999999999</v>
      </c>
      <c r="DZ959" s="4">
        <f t="shared" si="597"/>
        <v>33</v>
      </c>
      <c r="EA959" s="4">
        <f t="shared" si="598"/>
        <v>334.1</v>
      </c>
      <c r="EB959" s="4">
        <f t="shared" si="599"/>
        <v>561.12</v>
      </c>
      <c r="EC959" s="4">
        <f t="shared" si="600"/>
        <v>16.880000000000013</v>
      </c>
    </row>
    <row r="960" spans="58:133" x14ac:dyDescent="0.15">
      <c r="BF960" s="4">
        <v>956</v>
      </c>
      <c r="BG960" s="4">
        <f t="shared" si="582"/>
        <v>669.19999999999993</v>
      </c>
      <c r="BH960" s="4">
        <f t="shared" si="583"/>
        <v>286.8</v>
      </c>
      <c r="BL960" s="4">
        <f t="shared" si="571"/>
        <v>475</v>
      </c>
      <c r="BM960" s="4">
        <f t="shared" si="572"/>
        <v>332.5</v>
      </c>
      <c r="BN960" s="4">
        <f t="shared" si="573"/>
        <v>142.5</v>
      </c>
      <c r="BR960" s="4">
        <f t="shared" si="574"/>
        <v>609.05000000000007</v>
      </c>
      <c r="BS960" s="4">
        <f t="shared" si="575"/>
        <v>281.09999999999997</v>
      </c>
      <c r="BT960" s="4">
        <f t="shared" si="576"/>
        <v>46.85</v>
      </c>
      <c r="BX960" s="4">
        <f t="shared" si="577"/>
        <v>717.6</v>
      </c>
      <c r="BY960" s="4">
        <f t="shared" si="578"/>
        <v>174.91499999999996</v>
      </c>
      <c r="BZ960" s="4">
        <f t="shared" si="579"/>
        <v>4.4850000000000003</v>
      </c>
      <c r="CD960" s="4">
        <f t="shared" si="580"/>
        <v>482.09</v>
      </c>
      <c r="CE960" s="4">
        <f t="shared" si="581"/>
        <v>14.910000000000013</v>
      </c>
      <c r="CF960" s="4">
        <f>IF(COUNTIF($BH$5:$BH960,"&gt;=2")&lt;=1,SUM($BG960:$BK960)*C$8,CF959)</f>
        <v>151200</v>
      </c>
      <c r="CG960" s="4">
        <f>IF(COUNTIF($BN$5:$BN960,"&gt;=2")&lt;=1,SUM($BL960:$BP960)*D$8,CG959)</f>
        <v>604799.99999999988</v>
      </c>
      <c r="CH960" s="4">
        <f>IF(COUNTIF($BT$5:$BT960,"&gt;=2")&lt;=1,SUM($BQ960:$BU960)*E$8,CH959)</f>
        <v>2592000</v>
      </c>
      <c r="CI960" s="4">
        <f>IF(COUNTIF($BZ$5:$BZ960,"&gt;=2")&lt;=1,SUM($BV960:$BZ960)*F$8,CI959)</f>
        <v>34560000</v>
      </c>
      <c r="CJ960" s="4">
        <f t="shared" si="584"/>
        <v>42940800</v>
      </c>
      <c r="CK960" s="4">
        <f t="shared" si="585"/>
        <v>935.75</v>
      </c>
      <c r="CM960" s="4">
        <v>956</v>
      </c>
      <c r="CN960" s="4">
        <f>IF(COUNTIF($BH$5:$BH960,"&gt;=2")&gt;1,CN959,BG960)</f>
        <v>4.8999999999999995</v>
      </c>
      <c r="CO960" s="4">
        <f>IF(COUNTIF($BH$5:$BH960,"&gt;=2")&gt;1,CO959,BH960)</f>
        <v>2.1</v>
      </c>
      <c r="CP960" s="4">
        <f>IF(COUNTIF($BH$5:$BH960,"&gt;=2")&gt;1,CP959,BI960)</f>
        <v>0</v>
      </c>
      <c r="CQ960" s="4">
        <f>IF(COUNTIF($BH$5:$BH960,"&gt;=2")&gt;1,CQ959,BJ960)</f>
        <v>0</v>
      </c>
      <c r="CR960" s="4">
        <f>IF(COUNTIF($BH$5:$BH960,"&gt;=2")&gt;1,CR959,BK960)</f>
        <v>0</v>
      </c>
      <c r="CS960" s="4">
        <f>IF(COUNTIF($BN$5:$BN960,"&gt;=2")&gt;1,CS959,BL960)</f>
        <v>7</v>
      </c>
      <c r="CT960" s="4">
        <f>IF(COUNTIF($BN$5:$BN960,"&gt;=2")&gt;1,CT959,BM960)</f>
        <v>4.8999999999999995</v>
      </c>
      <c r="CU960" s="4">
        <f>IF(COUNTIF($BN$5:$BN960,"&gt;=2")&gt;1,CU959,BN960)</f>
        <v>2.1</v>
      </c>
      <c r="CV960" s="4">
        <f>IF(COUNTIF($BN$5:$BN960,"&gt;=2")&gt;1,CV959,BO960)</f>
        <v>0</v>
      </c>
      <c r="CW960" s="4">
        <f>IF(COUNTIF($BN$5:$BN960,"&gt;=2")&gt;1,CW959,BP960)</f>
        <v>0</v>
      </c>
      <c r="CX960" s="4">
        <f>IF(COUNTIF($BT$5:$BT960,"&gt;=2")&gt;1,CX959,BQ960)</f>
        <v>0</v>
      </c>
      <c r="CY960" s="4">
        <f>IF(COUNTIF($BT$5:$BT960,"&gt;=2")&gt;1,CY959,BR960)</f>
        <v>26</v>
      </c>
      <c r="CZ960" s="4">
        <f>IF(COUNTIF($BT$5:$BT960,"&gt;=2")&gt;1,CZ959,BS960)</f>
        <v>11.999999999999996</v>
      </c>
      <c r="DA960" s="4">
        <f>IF(COUNTIF($BT$5:$BT960,"&gt;=2")&gt;1,DA959,BT960)</f>
        <v>2</v>
      </c>
      <c r="DB960" s="4">
        <f>IF(COUNTIF($BT$5:$BT960,"&gt;=2")&gt;1,DB959,BU960)</f>
        <v>0</v>
      </c>
      <c r="DC960" s="4">
        <f>IF(COUNTIF($BZ$5:$BZ960,"&gt;=2")&gt;1,DC959,BV960)</f>
        <v>0</v>
      </c>
      <c r="DD960" s="4">
        <f>IF(COUNTIF($BZ$5:$BZ960,"&gt;=2")&gt;1,DD959,BW960)</f>
        <v>0</v>
      </c>
      <c r="DE960" s="4">
        <f>IF(COUNTIF($BZ$5:$BZ960,"&gt;=2")&gt;1,DE959,BX960)</f>
        <v>320</v>
      </c>
      <c r="DF960" s="4">
        <f>IF(COUNTIF($BZ$5:$BZ960,"&gt;=2")&gt;1,DF959,BY960)</f>
        <v>77.999999999999986</v>
      </c>
      <c r="DG960" s="4">
        <f>IF(COUNTIF($BZ$5:$BZ960,"&gt;=2")&gt;1,DG959,BZ960)</f>
        <v>2</v>
      </c>
      <c r="DH960" s="4">
        <f t="shared" si="586"/>
        <v>0</v>
      </c>
      <c r="DI960" s="4">
        <f t="shared" si="587"/>
        <v>0</v>
      </c>
      <c r="DJ960" s="4">
        <f t="shared" si="588"/>
        <v>0</v>
      </c>
      <c r="DK960" s="4">
        <f t="shared" si="589"/>
        <v>482.09</v>
      </c>
      <c r="DL960" s="4">
        <f t="shared" si="590"/>
        <v>14.910000000000013</v>
      </c>
      <c r="DM960" s="4">
        <f t="shared" si="591"/>
        <v>7</v>
      </c>
      <c r="DN960" s="4">
        <f t="shared" si="592"/>
        <v>13.999999999999998</v>
      </c>
      <c r="DO960" s="4">
        <f t="shared" si="593"/>
        <v>40</v>
      </c>
      <c r="DP960" s="4">
        <f t="shared" si="594"/>
        <v>400</v>
      </c>
      <c r="DQ960" s="4">
        <f t="shared" si="595"/>
        <v>497</v>
      </c>
      <c r="DS960" s="4">
        <v>956</v>
      </c>
      <c r="DT960" s="4">
        <f>$CK960+INDEX(节奏总纲!D$4:D$163,基础状态预估!$C$2)</f>
        <v>980.00483399593907</v>
      </c>
      <c r="DU960" s="4">
        <f>$CK960+INDEX(节奏总纲!E$4:E$163,基础状态预估!$C$2)</f>
        <v>974.28268396026408</v>
      </c>
      <c r="DV960" s="4">
        <f>$CK960+INDEX(节奏总纲!F$4:F$163,基础状态预估!$C$2)</f>
        <v>967.39220630709644</v>
      </c>
      <c r="DW960" s="4">
        <f>$CK960+INDEX(节奏总纲!G$4:G$163,基础状态预估!$C$2)</f>
        <v>959.03246816526348</v>
      </c>
      <c r="DX960" s="4">
        <f>$CK960+INDEX(节奏总纲!H$4:H$163,基础状态预估!$C$2)</f>
        <v>948.69453894381218</v>
      </c>
      <c r="DY960" s="4">
        <f t="shared" si="596"/>
        <v>11.899999999999999</v>
      </c>
      <c r="DZ960" s="4">
        <f t="shared" si="597"/>
        <v>33</v>
      </c>
      <c r="EA960" s="4">
        <f t="shared" si="598"/>
        <v>334.1</v>
      </c>
      <c r="EB960" s="4">
        <f t="shared" si="599"/>
        <v>562.08999999999992</v>
      </c>
      <c r="EC960" s="4">
        <f t="shared" si="600"/>
        <v>16.910000000000011</v>
      </c>
    </row>
    <row r="961" spans="58:133" x14ac:dyDescent="0.15">
      <c r="BF961" s="4">
        <v>957</v>
      </c>
      <c r="BG961" s="4">
        <f t="shared" si="582"/>
        <v>669.9</v>
      </c>
      <c r="BH961" s="4">
        <f t="shared" si="583"/>
        <v>287.09999999999997</v>
      </c>
      <c r="BL961" s="4">
        <f t="shared" si="571"/>
        <v>475.5</v>
      </c>
      <c r="BM961" s="4">
        <f t="shared" si="572"/>
        <v>332.84999999999997</v>
      </c>
      <c r="BN961" s="4">
        <f t="shared" si="573"/>
        <v>142.65</v>
      </c>
      <c r="BR961" s="4">
        <f t="shared" si="574"/>
        <v>609.70000000000005</v>
      </c>
      <c r="BS961" s="4">
        <f t="shared" si="575"/>
        <v>281.39999999999992</v>
      </c>
      <c r="BT961" s="4">
        <f t="shared" si="576"/>
        <v>46.900000000000006</v>
      </c>
      <c r="BX961" s="4">
        <f t="shared" si="577"/>
        <v>718.40000000000009</v>
      </c>
      <c r="BY961" s="4">
        <f t="shared" si="578"/>
        <v>175.10999999999996</v>
      </c>
      <c r="BZ961" s="4">
        <f t="shared" si="579"/>
        <v>4.49</v>
      </c>
      <c r="CD961" s="4">
        <f t="shared" si="580"/>
        <v>483.06</v>
      </c>
      <c r="CE961" s="4">
        <f t="shared" si="581"/>
        <v>14.940000000000014</v>
      </c>
      <c r="CF961" s="4">
        <f>IF(COUNTIF($BH$5:$BH961,"&gt;=2")&lt;=1,SUM($BG961:$BK961)*C$8,CF960)</f>
        <v>151200</v>
      </c>
      <c r="CG961" s="4">
        <f>IF(COUNTIF($BN$5:$BN961,"&gt;=2")&lt;=1,SUM($BL961:$BP961)*D$8,CG960)</f>
        <v>604799.99999999988</v>
      </c>
      <c r="CH961" s="4">
        <f>IF(COUNTIF($BT$5:$BT961,"&gt;=2")&lt;=1,SUM($BQ961:$BU961)*E$8,CH960)</f>
        <v>2592000</v>
      </c>
      <c r="CI961" s="4">
        <f>IF(COUNTIF($BZ$5:$BZ961,"&gt;=2")&lt;=1,SUM($BV961:$BZ961)*F$8,CI960)</f>
        <v>34560000</v>
      </c>
      <c r="CJ961" s="4">
        <f t="shared" si="584"/>
        <v>43027200</v>
      </c>
      <c r="CK961" s="4">
        <f t="shared" si="585"/>
        <v>936.75</v>
      </c>
      <c r="CM961" s="4">
        <v>957</v>
      </c>
      <c r="CN961" s="4">
        <f>IF(COUNTIF($BH$5:$BH961,"&gt;=2")&gt;1,CN960,BG961)</f>
        <v>4.8999999999999995</v>
      </c>
      <c r="CO961" s="4">
        <f>IF(COUNTIF($BH$5:$BH961,"&gt;=2")&gt;1,CO960,BH961)</f>
        <v>2.1</v>
      </c>
      <c r="CP961" s="4">
        <f>IF(COUNTIF($BH$5:$BH961,"&gt;=2")&gt;1,CP960,BI961)</f>
        <v>0</v>
      </c>
      <c r="CQ961" s="4">
        <f>IF(COUNTIF($BH$5:$BH961,"&gt;=2")&gt;1,CQ960,BJ961)</f>
        <v>0</v>
      </c>
      <c r="CR961" s="4">
        <f>IF(COUNTIF($BH$5:$BH961,"&gt;=2")&gt;1,CR960,BK961)</f>
        <v>0</v>
      </c>
      <c r="CS961" s="4">
        <f>IF(COUNTIF($BN$5:$BN961,"&gt;=2")&gt;1,CS960,BL961)</f>
        <v>7</v>
      </c>
      <c r="CT961" s="4">
        <f>IF(COUNTIF($BN$5:$BN961,"&gt;=2")&gt;1,CT960,BM961)</f>
        <v>4.8999999999999995</v>
      </c>
      <c r="CU961" s="4">
        <f>IF(COUNTIF($BN$5:$BN961,"&gt;=2")&gt;1,CU960,BN961)</f>
        <v>2.1</v>
      </c>
      <c r="CV961" s="4">
        <f>IF(COUNTIF($BN$5:$BN961,"&gt;=2")&gt;1,CV960,BO961)</f>
        <v>0</v>
      </c>
      <c r="CW961" s="4">
        <f>IF(COUNTIF($BN$5:$BN961,"&gt;=2")&gt;1,CW960,BP961)</f>
        <v>0</v>
      </c>
      <c r="CX961" s="4">
        <f>IF(COUNTIF($BT$5:$BT961,"&gt;=2")&gt;1,CX960,BQ961)</f>
        <v>0</v>
      </c>
      <c r="CY961" s="4">
        <f>IF(COUNTIF($BT$5:$BT961,"&gt;=2")&gt;1,CY960,BR961)</f>
        <v>26</v>
      </c>
      <c r="CZ961" s="4">
        <f>IF(COUNTIF($BT$5:$BT961,"&gt;=2")&gt;1,CZ960,BS961)</f>
        <v>11.999999999999996</v>
      </c>
      <c r="DA961" s="4">
        <f>IF(COUNTIF($BT$5:$BT961,"&gt;=2")&gt;1,DA960,BT961)</f>
        <v>2</v>
      </c>
      <c r="DB961" s="4">
        <f>IF(COUNTIF($BT$5:$BT961,"&gt;=2")&gt;1,DB960,BU961)</f>
        <v>0</v>
      </c>
      <c r="DC961" s="4">
        <f>IF(COUNTIF($BZ$5:$BZ961,"&gt;=2")&gt;1,DC960,BV961)</f>
        <v>0</v>
      </c>
      <c r="DD961" s="4">
        <f>IF(COUNTIF($BZ$5:$BZ961,"&gt;=2")&gt;1,DD960,BW961)</f>
        <v>0</v>
      </c>
      <c r="DE961" s="4">
        <f>IF(COUNTIF($BZ$5:$BZ961,"&gt;=2")&gt;1,DE960,BX961)</f>
        <v>320</v>
      </c>
      <c r="DF961" s="4">
        <f>IF(COUNTIF($BZ$5:$BZ961,"&gt;=2")&gt;1,DF960,BY961)</f>
        <v>77.999999999999986</v>
      </c>
      <c r="DG961" s="4">
        <f>IF(COUNTIF($BZ$5:$BZ961,"&gt;=2")&gt;1,DG960,BZ961)</f>
        <v>2</v>
      </c>
      <c r="DH961" s="4">
        <f t="shared" si="586"/>
        <v>0</v>
      </c>
      <c r="DI961" s="4">
        <f t="shared" si="587"/>
        <v>0</v>
      </c>
      <c r="DJ961" s="4">
        <f t="shared" si="588"/>
        <v>0</v>
      </c>
      <c r="DK961" s="4">
        <f t="shared" si="589"/>
        <v>483.06</v>
      </c>
      <c r="DL961" s="4">
        <f t="shared" si="590"/>
        <v>14.940000000000014</v>
      </c>
      <c r="DM961" s="4">
        <f t="shared" si="591"/>
        <v>7</v>
      </c>
      <c r="DN961" s="4">
        <f t="shared" si="592"/>
        <v>13.999999999999998</v>
      </c>
      <c r="DO961" s="4">
        <f t="shared" si="593"/>
        <v>40</v>
      </c>
      <c r="DP961" s="4">
        <f t="shared" si="594"/>
        <v>400</v>
      </c>
      <c r="DQ961" s="4">
        <f t="shared" si="595"/>
        <v>498</v>
      </c>
      <c r="DS961" s="4">
        <v>957</v>
      </c>
      <c r="DT961" s="4">
        <f>$CK961+INDEX(节奏总纲!D$4:D$163,基础状态预估!$C$2)</f>
        <v>981.00483399593907</v>
      </c>
      <c r="DU961" s="4">
        <f>$CK961+INDEX(节奏总纲!E$4:E$163,基础状态预估!$C$2)</f>
        <v>975.28268396026408</v>
      </c>
      <c r="DV961" s="4">
        <f>$CK961+INDEX(节奏总纲!F$4:F$163,基础状态预估!$C$2)</f>
        <v>968.39220630709644</v>
      </c>
      <c r="DW961" s="4">
        <f>$CK961+INDEX(节奏总纲!G$4:G$163,基础状态预估!$C$2)</f>
        <v>960.03246816526348</v>
      </c>
      <c r="DX961" s="4">
        <f>$CK961+INDEX(节奏总纲!H$4:H$163,基础状态预估!$C$2)</f>
        <v>949.69453894381218</v>
      </c>
      <c r="DY961" s="4">
        <f t="shared" si="596"/>
        <v>11.899999999999999</v>
      </c>
      <c r="DZ961" s="4">
        <f t="shared" si="597"/>
        <v>33</v>
      </c>
      <c r="EA961" s="4">
        <f t="shared" si="598"/>
        <v>334.1</v>
      </c>
      <c r="EB961" s="4">
        <f t="shared" si="599"/>
        <v>563.05999999999995</v>
      </c>
      <c r="EC961" s="4">
        <f t="shared" si="600"/>
        <v>16.940000000000012</v>
      </c>
    </row>
    <row r="962" spans="58:133" x14ac:dyDescent="0.15">
      <c r="BF962" s="4">
        <v>958</v>
      </c>
      <c r="BG962" s="4">
        <f t="shared" si="582"/>
        <v>670.59999999999991</v>
      </c>
      <c r="BH962" s="4">
        <f t="shared" si="583"/>
        <v>287.39999999999998</v>
      </c>
      <c r="BL962" s="4">
        <f t="shared" si="571"/>
        <v>476</v>
      </c>
      <c r="BM962" s="4">
        <f t="shared" si="572"/>
        <v>333.2</v>
      </c>
      <c r="BN962" s="4">
        <f t="shared" si="573"/>
        <v>142.79999999999998</v>
      </c>
      <c r="BR962" s="4">
        <f t="shared" si="574"/>
        <v>610.35</v>
      </c>
      <c r="BS962" s="4">
        <f t="shared" si="575"/>
        <v>281.69999999999993</v>
      </c>
      <c r="BT962" s="4">
        <f t="shared" si="576"/>
        <v>46.95</v>
      </c>
      <c r="BX962" s="4">
        <f t="shared" si="577"/>
        <v>719.2</v>
      </c>
      <c r="BY962" s="4">
        <f t="shared" si="578"/>
        <v>175.30499999999995</v>
      </c>
      <c r="BZ962" s="4">
        <f t="shared" si="579"/>
        <v>4.4950000000000001</v>
      </c>
      <c r="CD962" s="4">
        <f t="shared" si="580"/>
        <v>484.03</v>
      </c>
      <c r="CE962" s="4">
        <f t="shared" si="581"/>
        <v>14.970000000000013</v>
      </c>
      <c r="CF962" s="4">
        <f>IF(COUNTIF($BH$5:$BH962,"&gt;=2")&lt;=1,SUM($BG962:$BK962)*C$8,CF961)</f>
        <v>151200</v>
      </c>
      <c r="CG962" s="4">
        <f>IF(COUNTIF($BN$5:$BN962,"&gt;=2")&lt;=1,SUM($BL962:$BP962)*D$8,CG961)</f>
        <v>604799.99999999988</v>
      </c>
      <c r="CH962" s="4">
        <f>IF(COUNTIF($BT$5:$BT962,"&gt;=2")&lt;=1,SUM($BQ962:$BU962)*E$8,CH961)</f>
        <v>2592000</v>
      </c>
      <c r="CI962" s="4">
        <f>IF(COUNTIF($BZ$5:$BZ962,"&gt;=2")&lt;=1,SUM($BV962:$BZ962)*F$8,CI961)</f>
        <v>34560000</v>
      </c>
      <c r="CJ962" s="4">
        <f t="shared" si="584"/>
        <v>43113600</v>
      </c>
      <c r="CK962" s="4">
        <f t="shared" si="585"/>
        <v>937.75</v>
      </c>
      <c r="CM962" s="4">
        <v>958</v>
      </c>
      <c r="CN962" s="4">
        <f>IF(COUNTIF($BH$5:$BH962,"&gt;=2")&gt;1,CN961,BG962)</f>
        <v>4.8999999999999995</v>
      </c>
      <c r="CO962" s="4">
        <f>IF(COUNTIF($BH$5:$BH962,"&gt;=2")&gt;1,CO961,BH962)</f>
        <v>2.1</v>
      </c>
      <c r="CP962" s="4">
        <f>IF(COUNTIF($BH$5:$BH962,"&gt;=2")&gt;1,CP961,BI962)</f>
        <v>0</v>
      </c>
      <c r="CQ962" s="4">
        <f>IF(COUNTIF($BH$5:$BH962,"&gt;=2")&gt;1,CQ961,BJ962)</f>
        <v>0</v>
      </c>
      <c r="CR962" s="4">
        <f>IF(COUNTIF($BH$5:$BH962,"&gt;=2")&gt;1,CR961,BK962)</f>
        <v>0</v>
      </c>
      <c r="CS962" s="4">
        <f>IF(COUNTIF($BN$5:$BN962,"&gt;=2")&gt;1,CS961,BL962)</f>
        <v>7</v>
      </c>
      <c r="CT962" s="4">
        <f>IF(COUNTIF($BN$5:$BN962,"&gt;=2")&gt;1,CT961,BM962)</f>
        <v>4.8999999999999995</v>
      </c>
      <c r="CU962" s="4">
        <f>IF(COUNTIF($BN$5:$BN962,"&gt;=2")&gt;1,CU961,BN962)</f>
        <v>2.1</v>
      </c>
      <c r="CV962" s="4">
        <f>IF(COUNTIF($BN$5:$BN962,"&gt;=2")&gt;1,CV961,BO962)</f>
        <v>0</v>
      </c>
      <c r="CW962" s="4">
        <f>IF(COUNTIF($BN$5:$BN962,"&gt;=2")&gt;1,CW961,BP962)</f>
        <v>0</v>
      </c>
      <c r="CX962" s="4">
        <f>IF(COUNTIF($BT$5:$BT962,"&gt;=2")&gt;1,CX961,BQ962)</f>
        <v>0</v>
      </c>
      <c r="CY962" s="4">
        <f>IF(COUNTIF($BT$5:$BT962,"&gt;=2")&gt;1,CY961,BR962)</f>
        <v>26</v>
      </c>
      <c r="CZ962" s="4">
        <f>IF(COUNTIF($BT$5:$BT962,"&gt;=2")&gt;1,CZ961,BS962)</f>
        <v>11.999999999999996</v>
      </c>
      <c r="DA962" s="4">
        <f>IF(COUNTIF($BT$5:$BT962,"&gt;=2")&gt;1,DA961,BT962)</f>
        <v>2</v>
      </c>
      <c r="DB962" s="4">
        <f>IF(COUNTIF($BT$5:$BT962,"&gt;=2")&gt;1,DB961,BU962)</f>
        <v>0</v>
      </c>
      <c r="DC962" s="4">
        <f>IF(COUNTIF($BZ$5:$BZ962,"&gt;=2")&gt;1,DC961,BV962)</f>
        <v>0</v>
      </c>
      <c r="DD962" s="4">
        <f>IF(COUNTIF($BZ$5:$BZ962,"&gt;=2")&gt;1,DD961,BW962)</f>
        <v>0</v>
      </c>
      <c r="DE962" s="4">
        <f>IF(COUNTIF($BZ$5:$BZ962,"&gt;=2")&gt;1,DE961,BX962)</f>
        <v>320</v>
      </c>
      <c r="DF962" s="4">
        <f>IF(COUNTIF($BZ$5:$BZ962,"&gt;=2")&gt;1,DF961,BY962)</f>
        <v>77.999999999999986</v>
      </c>
      <c r="DG962" s="4">
        <f>IF(COUNTIF($BZ$5:$BZ962,"&gt;=2")&gt;1,DG961,BZ962)</f>
        <v>2</v>
      </c>
      <c r="DH962" s="4">
        <f t="shared" si="586"/>
        <v>0</v>
      </c>
      <c r="DI962" s="4">
        <f t="shared" si="587"/>
        <v>0</v>
      </c>
      <c r="DJ962" s="4">
        <f t="shared" si="588"/>
        <v>0</v>
      </c>
      <c r="DK962" s="4">
        <f t="shared" si="589"/>
        <v>484.03</v>
      </c>
      <c r="DL962" s="4">
        <f t="shared" si="590"/>
        <v>14.970000000000013</v>
      </c>
      <c r="DM962" s="4">
        <f t="shared" si="591"/>
        <v>7</v>
      </c>
      <c r="DN962" s="4">
        <f t="shared" si="592"/>
        <v>13.999999999999998</v>
      </c>
      <c r="DO962" s="4">
        <f t="shared" si="593"/>
        <v>40</v>
      </c>
      <c r="DP962" s="4">
        <f t="shared" si="594"/>
        <v>400</v>
      </c>
      <c r="DQ962" s="4">
        <f t="shared" si="595"/>
        <v>499</v>
      </c>
      <c r="DS962" s="4">
        <v>958</v>
      </c>
      <c r="DT962" s="4">
        <f>$CK962+INDEX(节奏总纲!D$4:D$163,基础状态预估!$C$2)</f>
        <v>982.00483399593907</v>
      </c>
      <c r="DU962" s="4">
        <f>$CK962+INDEX(节奏总纲!E$4:E$163,基础状态预估!$C$2)</f>
        <v>976.28268396026408</v>
      </c>
      <c r="DV962" s="4">
        <f>$CK962+INDEX(节奏总纲!F$4:F$163,基础状态预估!$C$2)</f>
        <v>969.39220630709644</v>
      </c>
      <c r="DW962" s="4">
        <f>$CK962+INDEX(节奏总纲!G$4:G$163,基础状态预估!$C$2)</f>
        <v>961.03246816526348</v>
      </c>
      <c r="DX962" s="4">
        <f>$CK962+INDEX(节奏总纲!H$4:H$163,基础状态预估!$C$2)</f>
        <v>950.69453894381218</v>
      </c>
      <c r="DY962" s="4">
        <f t="shared" si="596"/>
        <v>11.899999999999999</v>
      </c>
      <c r="DZ962" s="4">
        <f t="shared" si="597"/>
        <v>33</v>
      </c>
      <c r="EA962" s="4">
        <f t="shared" si="598"/>
        <v>334.1</v>
      </c>
      <c r="EB962" s="4">
        <f t="shared" si="599"/>
        <v>564.03</v>
      </c>
      <c r="EC962" s="4">
        <f t="shared" si="600"/>
        <v>16.970000000000013</v>
      </c>
    </row>
    <row r="963" spans="58:133" x14ac:dyDescent="0.15">
      <c r="BF963" s="4">
        <v>959</v>
      </c>
      <c r="BG963" s="4">
        <f t="shared" si="582"/>
        <v>671.3</v>
      </c>
      <c r="BH963" s="4">
        <f t="shared" si="583"/>
        <v>287.7</v>
      </c>
      <c r="BL963" s="4">
        <f t="shared" si="571"/>
        <v>476.5</v>
      </c>
      <c r="BM963" s="4">
        <f t="shared" si="572"/>
        <v>333.54999999999995</v>
      </c>
      <c r="BN963" s="4">
        <f t="shared" si="573"/>
        <v>142.94999999999999</v>
      </c>
      <c r="BR963" s="4">
        <f t="shared" si="574"/>
        <v>611</v>
      </c>
      <c r="BS963" s="4">
        <f t="shared" si="575"/>
        <v>281.99999999999994</v>
      </c>
      <c r="BT963" s="4">
        <f t="shared" si="576"/>
        <v>47</v>
      </c>
      <c r="BX963" s="4">
        <f t="shared" si="577"/>
        <v>720</v>
      </c>
      <c r="BY963" s="4">
        <f t="shared" si="578"/>
        <v>175.49999999999994</v>
      </c>
      <c r="BZ963" s="4">
        <f t="shared" si="579"/>
        <v>4.5</v>
      </c>
      <c r="CD963" s="4">
        <f t="shared" si="580"/>
        <v>485</v>
      </c>
      <c r="CE963" s="4">
        <f t="shared" si="581"/>
        <v>15.000000000000014</v>
      </c>
      <c r="CF963" s="4">
        <f>IF(COUNTIF($BH$5:$BH963,"&gt;=2")&lt;=1,SUM($BG963:$BK963)*C$8,CF962)</f>
        <v>151200</v>
      </c>
      <c r="CG963" s="4">
        <f>IF(COUNTIF($BN$5:$BN963,"&gt;=2")&lt;=1,SUM($BL963:$BP963)*D$8,CG962)</f>
        <v>604799.99999999988</v>
      </c>
      <c r="CH963" s="4">
        <f>IF(COUNTIF($BT$5:$BT963,"&gt;=2")&lt;=1,SUM($BQ963:$BU963)*E$8,CH962)</f>
        <v>2592000</v>
      </c>
      <c r="CI963" s="4">
        <f>IF(COUNTIF($BZ$5:$BZ963,"&gt;=2")&lt;=1,SUM($BV963:$BZ963)*F$8,CI962)</f>
        <v>34560000</v>
      </c>
      <c r="CJ963" s="4">
        <f t="shared" si="584"/>
        <v>43200000</v>
      </c>
      <c r="CK963" s="4">
        <f t="shared" si="585"/>
        <v>938.75</v>
      </c>
      <c r="CM963" s="4">
        <v>959</v>
      </c>
      <c r="CN963" s="4">
        <f>IF(COUNTIF($BH$5:$BH963,"&gt;=2")&gt;1,CN962,BG963)</f>
        <v>4.8999999999999995</v>
      </c>
      <c r="CO963" s="4">
        <f>IF(COUNTIF($BH$5:$BH963,"&gt;=2")&gt;1,CO962,BH963)</f>
        <v>2.1</v>
      </c>
      <c r="CP963" s="4">
        <f>IF(COUNTIF($BH$5:$BH963,"&gt;=2")&gt;1,CP962,BI963)</f>
        <v>0</v>
      </c>
      <c r="CQ963" s="4">
        <f>IF(COUNTIF($BH$5:$BH963,"&gt;=2")&gt;1,CQ962,BJ963)</f>
        <v>0</v>
      </c>
      <c r="CR963" s="4">
        <f>IF(COUNTIF($BH$5:$BH963,"&gt;=2")&gt;1,CR962,BK963)</f>
        <v>0</v>
      </c>
      <c r="CS963" s="4">
        <f>IF(COUNTIF($BN$5:$BN963,"&gt;=2")&gt;1,CS962,BL963)</f>
        <v>7</v>
      </c>
      <c r="CT963" s="4">
        <f>IF(COUNTIF($BN$5:$BN963,"&gt;=2")&gt;1,CT962,BM963)</f>
        <v>4.8999999999999995</v>
      </c>
      <c r="CU963" s="4">
        <f>IF(COUNTIF($BN$5:$BN963,"&gt;=2")&gt;1,CU962,BN963)</f>
        <v>2.1</v>
      </c>
      <c r="CV963" s="4">
        <f>IF(COUNTIF($BN$5:$BN963,"&gt;=2")&gt;1,CV962,BO963)</f>
        <v>0</v>
      </c>
      <c r="CW963" s="4">
        <f>IF(COUNTIF($BN$5:$BN963,"&gt;=2")&gt;1,CW962,BP963)</f>
        <v>0</v>
      </c>
      <c r="CX963" s="4">
        <f>IF(COUNTIF($BT$5:$BT963,"&gt;=2")&gt;1,CX962,BQ963)</f>
        <v>0</v>
      </c>
      <c r="CY963" s="4">
        <f>IF(COUNTIF($BT$5:$BT963,"&gt;=2")&gt;1,CY962,BR963)</f>
        <v>26</v>
      </c>
      <c r="CZ963" s="4">
        <f>IF(COUNTIF($BT$5:$BT963,"&gt;=2")&gt;1,CZ962,BS963)</f>
        <v>11.999999999999996</v>
      </c>
      <c r="DA963" s="4">
        <f>IF(COUNTIF($BT$5:$BT963,"&gt;=2")&gt;1,DA962,BT963)</f>
        <v>2</v>
      </c>
      <c r="DB963" s="4">
        <f>IF(COUNTIF($BT$5:$BT963,"&gt;=2")&gt;1,DB962,BU963)</f>
        <v>0</v>
      </c>
      <c r="DC963" s="4">
        <f>IF(COUNTIF($BZ$5:$BZ963,"&gt;=2")&gt;1,DC962,BV963)</f>
        <v>0</v>
      </c>
      <c r="DD963" s="4">
        <f>IF(COUNTIF($BZ$5:$BZ963,"&gt;=2")&gt;1,DD962,BW963)</f>
        <v>0</v>
      </c>
      <c r="DE963" s="4">
        <f>IF(COUNTIF($BZ$5:$BZ963,"&gt;=2")&gt;1,DE962,BX963)</f>
        <v>320</v>
      </c>
      <c r="DF963" s="4">
        <f>IF(COUNTIF($BZ$5:$BZ963,"&gt;=2")&gt;1,DF962,BY963)</f>
        <v>77.999999999999986</v>
      </c>
      <c r="DG963" s="4">
        <f>IF(COUNTIF($BZ$5:$BZ963,"&gt;=2")&gt;1,DG962,BZ963)</f>
        <v>2</v>
      </c>
      <c r="DH963" s="4">
        <f t="shared" si="586"/>
        <v>0</v>
      </c>
      <c r="DI963" s="4">
        <f t="shared" si="587"/>
        <v>0</v>
      </c>
      <c r="DJ963" s="4">
        <f t="shared" si="588"/>
        <v>0</v>
      </c>
      <c r="DK963" s="4">
        <f t="shared" si="589"/>
        <v>485</v>
      </c>
      <c r="DL963" s="4">
        <f t="shared" si="590"/>
        <v>15.000000000000014</v>
      </c>
      <c r="DM963" s="4">
        <f t="shared" si="591"/>
        <v>7</v>
      </c>
      <c r="DN963" s="4">
        <f t="shared" si="592"/>
        <v>13.999999999999998</v>
      </c>
      <c r="DO963" s="4">
        <f t="shared" si="593"/>
        <v>40</v>
      </c>
      <c r="DP963" s="4">
        <f t="shared" si="594"/>
        <v>400</v>
      </c>
      <c r="DQ963" s="4">
        <f t="shared" si="595"/>
        <v>500</v>
      </c>
      <c r="DS963" s="4">
        <v>959</v>
      </c>
      <c r="DT963" s="4">
        <f>$CK963+INDEX(节奏总纲!D$4:D$163,基础状态预估!$C$2)</f>
        <v>983.00483399593907</v>
      </c>
      <c r="DU963" s="4">
        <f>$CK963+INDEX(节奏总纲!E$4:E$163,基础状态预估!$C$2)</f>
        <v>977.28268396026408</v>
      </c>
      <c r="DV963" s="4">
        <f>$CK963+INDEX(节奏总纲!F$4:F$163,基础状态预估!$C$2)</f>
        <v>970.39220630709644</v>
      </c>
      <c r="DW963" s="4">
        <f>$CK963+INDEX(节奏总纲!G$4:G$163,基础状态预估!$C$2)</f>
        <v>962.03246816526348</v>
      </c>
      <c r="DX963" s="4">
        <f>$CK963+INDEX(节奏总纲!H$4:H$163,基础状态预估!$C$2)</f>
        <v>951.69453894381218</v>
      </c>
      <c r="DY963" s="4">
        <f t="shared" si="596"/>
        <v>11.899999999999999</v>
      </c>
      <c r="DZ963" s="4">
        <f t="shared" si="597"/>
        <v>33</v>
      </c>
      <c r="EA963" s="4">
        <f t="shared" si="598"/>
        <v>334.1</v>
      </c>
      <c r="EB963" s="4">
        <f t="shared" si="599"/>
        <v>565</v>
      </c>
      <c r="EC963" s="4">
        <f t="shared" si="600"/>
        <v>17.000000000000014</v>
      </c>
    </row>
    <row r="964" spans="58:133" x14ac:dyDescent="0.15">
      <c r="BF964" s="4">
        <v>960</v>
      </c>
      <c r="BG964" s="4">
        <f t="shared" si="582"/>
        <v>672</v>
      </c>
      <c r="BH964" s="4">
        <f t="shared" si="583"/>
        <v>288</v>
      </c>
      <c r="BL964" s="4">
        <f t="shared" si="571"/>
        <v>477</v>
      </c>
      <c r="BM964" s="4">
        <f t="shared" si="572"/>
        <v>333.9</v>
      </c>
      <c r="BN964" s="4">
        <f t="shared" si="573"/>
        <v>143.1</v>
      </c>
      <c r="BR964" s="4">
        <f t="shared" si="574"/>
        <v>611.65</v>
      </c>
      <c r="BS964" s="4">
        <f t="shared" si="575"/>
        <v>282.29999999999995</v>
      </c>
      <c r="BT964" s="4">
        <f t="shared" si="576"/>
        <v>47.050000000000004</v>
      </c>
      <c r="BX964" s="4">
        <f t="shared" si="577"/>
        <v>720.80000000000007</v>
      </c>
      <c r="BY964" s="4">
        <f t="shared" si="578"/>
        <v>175.69499999999996</v>
      </c>
      <c r="BZ964" s="4">
        <f t="shared" si="579"/>
        <v>4.5049999999999999</v>
      </c>
      <c r="CD964" s="4">
        <f t="shared" si="580"/>
        <v>485.96999999999997</v>
      </c>
      <c r="CE964" s="4">
        <f t="shared" si="581"/>
        <v>15.030000000000014</v>
      </c>
      <c r="CF964" s="4">
        <f>IF(COUNTIF($BH$5:$BH964,"&gt;=2")&lt;=1,SUM($BG964:$BK964)*C$8,CF963)</f>
        <v>151200</v>
      </c>
      <c r="CG964" s="4">
        <f>IF(COUNTIF($BN$5:$BN964,"&gt;=2")&lt;=1,SUM($BL964:$BP964)*D$8,CG963)</f>
        <v>604799.99999999988</v>
      </c>
      <c r="CH964" s="4">
        <f>IF(COUNTIF($BT$5:$BT964,"&gt;=2")&lt;=1,SUM($BQ964:$BU964)*E$8,CH963)</f>
        <v>2592000</v>
      </c>
      <c r="CI964" s="4">
        <f>IF(COUNTIF($BZ$5:$BZ964,"&gt;=2")&lt;=1,SUM($BV964:$BZ964)*F$8,CI963)</f>
        <v>34560000</v>
      </c>
      <c r="CJ964" s="4">
        <f t="shared" si="584"/>
        <v>43286400</v>
      </c>
      <c r="CK964" s="4">
        <f t="shared" si="585"/>
        <v>939.75</v>
      </c>
      <c r="CM964" s="4">
        <v>960</v>
      </c>
      <c r="CN964" s="4">
        <f>IF(COUNTIF($BH$5:$BH964,"&gt;=2")&gt;1,CN963,BG964)</f>
        <v>4.8999999999999995</v>
      </c>
      <c r="CO964" s="4">
        <f>IF(COUNTIF($BH$5:$BH964,"&gt;=2")&gt;1,CO963,BH964)</f>
        <v>2.1</v>
      </c>
      <c r="CP964" s="4">
        <f>IF(COUNTIF($BH$5:$BH964,"&gt;=2")&gt;1,CP963,BI964)</f>
        <v>0</v>
      </c>
      <c r="CQ964" s="4">
        <f>IF(COUNTIF($BH$5:$BH964,"&gt;=2")&gt;1,CQ963,BJ964)</f>
        <v>0</v>
      </c>
      <c r="CR964" s="4">
        <f>IF(COUNTIF($BH$5:$BH964,"&gt;=2")&gt;1,CR963,BK964)</f>
        <v>0</v>
      </c>
      <c r="CS964" s="4">
        <f>IF(COUNTIF($BN$5:$BN964,"&gt;=2")&gt;1,CS963,BL964)</f>
        <v>7</v>
      </c>
      <c r="CT964" s="4">
        <f>IF(COUNTIF($BN$5:$BN964,"&gt;=2")&gt;1,CT963,BM964)</f>
        <v>4.8999999999999995</v>
      </c>
      <c r="CU964" s="4">
        <f>IF(COUNTIF($BN$5:$BN964,"&gt;=2")&gt;1,CU963,BN964)</f>
        <v>2.1</v>
      </c>
      <c r="CV964" s="4">
        <f>IF(COUNTIF($BN$5:$BN964,"&gt;=2")&gt;1,CV963,BO964)</f>
        <v>0</v>
      </c>
      <c r="CW964" s="4">
        <f>IF(COUNTIF($BN$5:$BN964,"&gt;=2")&gt;1,CW963,BP964)</f>
        <v>0</v>
      </c>
      <c r="CX964" s="4">
        <f>IF(COUNTIF($BT$5:$BT964,"&gt;=2")&gt;1,CX963,BQ964)</f>
        <v>0</v>
      </c>
      <c r="CY964" s="4">
        <f>IF(COUNTIF($BT$5:$BT964,"&gt;=2")&gt;1,CY963,BR964)</f>
        <v>26</v>
      </c>
      <c r="CZ964" s="4">
        <f>IF(COUNTIF($BT$5:$BT964,"&gt;=2")&gt;1,CZ963,BS964)</f>
        <v>11.999999999999996</v>
      </c>
      <c r="DA964" s="4">
        <f>IF(COUNTIF($BT$5:$BT964,"&gt;=2")&gt;1,DA963,BT964)</f>
        <v>2</v>
      </c>
      <c r="DB964" s="4">
        <f>IF(COUNTIF($BT$5:$BT964,"&gt;=2")&gt;1,DB963,BU964)</f>
        <v>0</v>
      </c>
      <c r="DC964" s="4">
        <f>IF(COUNTIF($BZ$5:$BZ964,"&gt;=2")&gt;1,DC963,BV964)</f>
        <v>0</v>
      </c>
      <c r="DD964" s="4">
        <f>IF(COUNTIF($BZ$5:$BZ964,"&gt;=2")&gt;1,DD963,BW964)</f>
        <v>0</v>
      </c>
      <c r="DE964" s="4">
        <f>IF(COUNTIF($BZ$5:$BZ964,"&gt;=2")&gt;1,DE963,BX964)</f>
        <v>320</v>
      </c>
      <c r="DF964" s="4">
        <f>IF(COUNTIF($BZ$5:$BZ964,"&gt;=2")&gt;1,DF963,BY964)</f>
        <v>77.999999999999986</v>
      </c>
      <c r="DG964" s="4">
        <f>IF(COUNTIF($BZ$5:$BZ964,"&gt;=2")&gt;1,DG963,BZ964)</f>
        <v>2</v>
      </c>
      <c r="DH964" s="4">
        <f t="shared" si="586"/>
        <v>0</v>
      </c>
      <c r="DI964" s="4">
        <f t="shared" si="587"/>
        <v>0</v>
      </c>
      <c r="DJ964" s="4">
        <f t="shared" si="588"/>
        <v>0</v>
      </c>
      <c r="DK964" s="4">
        <f t="shared" si="589"/>
        <v>485.96999999999997</v>
      </c>
      <c r="DL964" s="4">
        <f t="shared" si="590"/>
        <v>15.030000000000014</v>
      </c>
      <c r="DM964" s="4">
        <f t="shared" si="591"/>
        <v>7</v>
      </c>
      <c r="DN964" s="4">
        <f t="shared" si="592"/>
        <v>13.999999999999998</v>
      </c>
      <c r="DO964" s="4">
        <f t="shared" si="593"/>
        <v>40</v>
      </c>
      <c r="DP964" s="4">
        <f t="shared" si="594"/>
        <v>400</v>
      </c>
      <c r="DQ964" s="4">
        <f t="shared" si="595"/>
        <v>501</v>
      </c>
      <c r="DS964" s="4">
        <v>960</v>
      </c>
      <c r="DT964" s="4">
        <f>$CK964+INDEX(节奏总纲!D$4:D$163,基础状态预估!$C$2)</f>
        <v>984.00483399593907</v>
      </c>
      <c r="DU964" s="4">
        <f>$CK964+INDEX(节奏总纲!E$4:E$163,基础状态预估!$C$2)</f>
        <v>978.28268396026408</v>
      </c>
      <c r="DV964" s="4">
        <f>$CK964+INDEX(节奏总纲!F$4:F$163,基础状态预估!$C$2)</f>
        <v>971.39220630709644</v>
      </c>
      <c r="DW964" s="4">
        <f>$CK964+INDEX(节奏总纲!G$4:G$163,基础状态预估!$C$2)</f>
        <v>963.03246816526348</v>
      </c>
      <c r="DX964" s="4">
        <f>$CK964+INDEX(节奏总纲!H$4:H$163,基础状态预估!$C$2)</f>
        <v>952.69453894381218</v>
      </c>
      <c r="DY964" s="4">
        <f t="shared" si="596"/>
        <v>11.899999999999999</v>
      </c>
      <c r="DZ964" s="4">
        <f t="shared" si="597"/>
        <v>33</v>
      </c>
      <c r="EA964" s="4">
        <f t="shared" si="598"/>
        <v>334.1</v>
      </c>
      <c r="EB964" s="4">
        <f t="shared" si="599"/>
        <v>565.96999999999991</v>
      </c>
      <c r="EC964" s="4">
        <f t="shared" si="600"/>
        <v>17.030000000000015</v>
      </c>
    </row>
    <row r="965" spans="58:133" x14ac:dyDescent="0.15">
      <c r="BF965" s="4">
        <v>961</v>
      </c>
      <c r="BG965" s="4">
        <f t="shared" si="582"/>
        <v>672.69999999999993</v>
      </c>
      <c r="BH965" s="4">
        <f t="shared" si="583"/>
        <v>288.3</v>
      </c>
      <c r="BL965" s="4">
        <f t="shared" ref="BL965:BL1004" si="601">IF($BH965&lt;2,0,($BF965-INDEX($BF$5:$BF$1004,MATCH(2,$BH$5:$BH$1004,1)))*$D$23)</f>
        <v>477.5</v>
      </c>
      <c r="BM965" s="4">
        <f t="shared" ref="BM965:BM1004" si="602">IF($BH965&lt;2,0,($BF965-INDEX($BF$5:$BF$1004,MATCH(2,$BH$5:$BH$1004,1)))*$D$22)</f>
        <v>334.25</v>
      </c>
      <c r="BN965" s="4">
        <f t="shared" ref="BN965:BN1004" si="603">IF($BH965&lt;2,0,($BF965-INDEX($BF$5:$BF$1004,MATCH(2,$BH$5:$BH$1004,1)))*$D$21)</f>
        <v>143.25</v>
      </c>
      <c r="BR965" s="4">
        <f t="shared" ref="BR965:BR1004" si="604">IF($BN965&lt;2,0,($BF965-INDEX($BF$5:$BF$1004,MATCH(2,$BN$5:$BN$1004,1)))*$E$23)</f>
        <v>612.30000000000007</v>
      </c>
      <c r="BS965" s="4">
        <f t="shared" ref="BS965:BS1004" si="605">IF($BN965&lt;2,0,($BF965-INDEX($BF$5:$BF$1004,MATCH(2,$BN$5:$BN$1004,1)))*$E$22)</f>
        <v>282.59999999999991</v>
      </c>
      <c r="BT965" s="4">
        <f t="shared" ref="BT965:BT1004" si="606">IF($BN965&lt;2,0,($BF965-INDEX($BF$5:$BF$1004,MATCH(2,$BN$5:$BN$1004,1)))*$E$21)</f>
        <v>47.1</v>
      </c>
      <c r="BX965" s="4">
        <f t="shared" ref="BX965:BX1004" si="607">IF($BT965&lt;2,0,($BF965-INDEX($BF$5:$BF$1004,MATCH(2,$BT$5:$BT$1004,1)))*$F$23)</f>
        <v>721.6</v>
      </c>
      <c r="BY965" s="4">
        <f t="shared" ref="BY965:BY1004" si="608">IF($BT965&lt;2,0,($BF965-INDEX($BF$5:$BF$1004,MATCH(2,$BT$5:$BT$1004,1)))*$F$22)</f>
        <v>175.88999999999996</v>
      </c>
      <c r="BZ965" s="4">
        <f t="shared" ref="BZ965:BZ1004" si="609">IF($BT965&lt;2,0,($BF965-INDEX($BF$5:$BF$1004,MATCH(2,$BT$5:$BT$1004,1)))*$F$21)</f>
        <v>4.51</v>
      </c>
      <c r="CD965" s="4">
        <f t="shared" ref="CD965:CD1004" si="610">IF($BZ965&lt;2,0,($BF965-INDEX($BF$5:$BF$1004,MATCH(2,$BZ$5:$BZ$1004,1)))*$G$23)</f>
        <v>486.94</v>
      </c>
      <c r="CE965" s="4">
        <f t="shared" ref="CE965:CE1004" si="611">IF($BZ965&lt;2,0,($BF965-INDEX($BF$5:$BF$1004,MATCH(2,$BZ$5:$BZ$1004,1)))*$G$22)</f>
        <v>15.060000000000013</v>
      </c>
      <c r="CF965" s="4">
        <f>IF(COUNTIF($BH$5:$BH965,"&gt;=2")&lt;=1,SUM($BG965:$BK965)*C$8,CF964)</f>
        <v>151200</v>
      </c>
      <c r="CG965" s="4">
        <f>IF(COUNTIF($BN$5:$BN965,"&gt;=2")&lt;=1,SUM($BL965:$BP965)*D$8,CG964)</f>
        <v>604799.99999999988</v>
      </c>
      <c r="CH965" s="4">
        <f>IF(COUNTIF($BT$5:$BT965,"&gt;=2")&lt;=1,SUM($BQ965:$BU965)*E$8,CH964)</f>
        <v>2592000</v>
      </c>
      <c r="CI965" s="4">
        <f>IF(COUNTIF($BZ$5:$BZ965,"&gt;=2")&lt;=1,SUM($BV965:$BZ965)*F$8,CI964)</f>
        <v>34560000</v>
      </c>
      <c r="CJ965" s="4">
        <f t="shared" si="584"/>
        <v>43372800</v>
      </c>
      <c r="CK965" s="4">
        <f t="shared" si="585"/>
        <v>940.75</v>
      </c>
      <c r="CM965" s="4">
        <v>961</v>
      </c>
      <c r="CN965" s="4">
        <f>IF(COUNTIF($BH$5:$BH965,"&gt;=2")&gt;1,CN964,BG965)</f>
        <v>4.8999999999999995</v>
      </c>
      <c r="CO965" s="4">
        <f>IF(COUNTIF($BH$5:$BH965,"&gt;=2")&gt;1,CO964,BH965)</f>
        <v>2.1</v>
      </c>
      <c r="CP965" s="4">
        <f>IF(COUNTIF($BH$5:$BH965,"&gt;=2")&gt;1,CP964,BI965)</f>
        <v>0</v>
      </c>
      <c r="CQ965" s="4">
        <f>IF(COUNTIF($BH$5:$BH965,"&gt;=2")&gt;1,CQ964,BJ965)</f>
        <v>0</v>
      </c>
      <c r="CR965" s="4">
        <f>IF(COUNTIF($BH$5:$BH965,"&gt;=2")&gt;1,CR964,BK965)</f>
        <v>0</v>
      </c>
      <c r="CS965" s="4">
        <f>IF(COUNTIF($BN$5:$BN965,"&gt;=2")&gt;1,CS964,BL965)</f>
        <v>7</v>
      </c>
      <c r="CT965" s="4">
        <f>IF(COUNTIF($BN$5:$BN965,"&gt;=2")&gt;1,CT964,BM965)</f>
        <v>4.8999999999999995</v>
      </c>
      <c r="CU965" s="4">
        <f>IF(COUNTIF($BN$5:$BN965,"&gt;=2")&gt;1,CU964,BN965)</f>
        <v>2.1</v>
      </c>
      <c r="CV965" s="4">
        <f>IF(COUNTIF($BN$5:$BN965,"&gt;=2")&gt;1,CV964,BO965)</f>
        <v>0</v>
      </c>
      <c r="CW965" s="4">
        <f>IF(COUNTIF($BN$5:$BN965,"&gt;=2")&gt;1,CW964,BP965)</f>
        <v>0</v>
      </c>
      <c r="CX965" s="4">
        <f>IF(COUNTIF($BT$5:$BT965,"&gt;=2")&gt;1,CX964,BQ965)</f>
        <v>0</v>
      </c>
      <c r="CY965" s="4">
        <f>IF(COUNTIF($BT$5:$BT965,"&gt;=2")&gt;1,CY964,BR965)</f>
        <v>26</v>
      </c>
      <c r="CZ965" s="4">
        <f>IF(COUNTIF($BT$5:$BT965,"&gt;=2")&gt;1,CZ964,BS965)</f>
        <v>11.999999999999996</v>
      </c>
      <c r="DA965" s="4">
        <f>IF(COUNTIF($BT$5:$BT965,"&gt;=2")&gt;1,DA964,BT965)</f>
        <v>2</v>
      </c>
      <c r="DB965" s="4">
        <f>IF(COUNTIF($BT$5:$BT965,"&gt;=2")&gt;1,DB964,BU965)</f>
        <v>0</v>
      </c>
      <c r="DC965" s="4">
        <f>IF(COUNTIF($BZ$5:$BZ965,"&gt;=2")&gt;1,DC964,BV965)</f>
        <v>0</v>
      </c>
      <c r="DD965" s="4">
        <f>IF(COUNTIF($BZ$5:$BZ965,"&gt;=2")&gt;1,DD964,BW965)</f>
        <v>0</v>
      </c>
      <c r="DE965" s="4">
        <f>IF(COUNTIF($BZ$5:$BZ965,"&gt;=2")&gt;1,DE964,BX965)</f>
        <v>320</v>
      </c>
      <c r="DF965" s="4">
        <f>IF(COUNTIF($BZ$5:$BZ965,"&gt;=2")&gt;1,DF964,BY965)</f>
        <v>77.999999999999986</v>
      </c>
      <c r="DG965" s="4">
        <f>IF(COUNTIF($BZ$5:$BZ965,"&gt;=2")&gt;1,DG964,BZ965)</f>
        <v>2</v>
      </c>
      <c r="DH965" s="4">
        <f t="shared" si="586"/>
        <v>0</v>
      </c>
      <c r="DI965" s="4">
        <f t="shared" si="587"/>
        <v>0</v>
      </c>
      <c r="DJ965" s="4">
        <f t="shared" si="588"/>
        <v>0</v>
      </c>
      <c r="DK965" s="4">
        <f t="shared" si="589"/>
        <v>486.94</v>
      </c>
      <c r="DL965" s="4">
        <f t="shared" si="590"/>
        <v>15.060000000000013</v>
      </c>
      <c r="DM965" s="4">
        <f t="shared" si="591"/>
        <v>7</v>
      </c>
      <c r="DN965" s="4">
        <f t="shared" si="592"/>
        <v>13.999999999999998</v>
      </c>
      <c r="DO965" s="4">
        <f t="shared" si="593"/>
        <v>40</v>
      </c>
      <c r="DP965" s="4">
        <f t="shared" si="594"/>
        <v>400</v>
      </c>
      <c r="DQ965" s="4">
        <f t="shared" si="595"/>
        <v>502</v>
      </c>
      <c r="DS965" s="4">
        <v>961</v>
      </c>
      <c r="DT965" s="4">
        <f>$CK965+INDEX(节奏总纲!D$4:D$163,基础状态预估!$C$2)</f>
        <v>985.00483399593907</v>
      </c>
      <c r="DU965" s="4">
        <f>$CK965+INDEX(节奏总纲!E$4:E$163,基础状态预估!$C$2)</f>
        <v>979.28268396026408</v>
      </c>
      <c r="DV965" s="4">
        <f>$CK965+INDEX(节奏总纲!F$4:F$163,基础状态预估!$C$2)</f>
        <v>972.39220630709644</v>
      </c>
      <c r="DW965" s="4">
        <f>$CK965+INDEX(节奏总纲!G$4:G$163,基础状态预估!$C$2)</f>
        <v>964.03246816526348</v>
      </c>
      <c r="DX965" s="4">
        <f>$CK965+INDEX(节奏总纲!H$4:H$163,基础状态预估!$C$2)</f>
        <v>953.69453894381218</v>
      </c>
      <c r="DY965" s="4">
        <f t="shared" si="596"/>
        <v>11.899999999999999</v>
      </c>
      <c r="DZ965" s="4">
        <f t="shared" si="597"/>
        <v>33</v>
      </c>
      <c r="EA965" s="4">
        <f t="shared" si="598"/>
        <v>334.1</v>
      </c>
      <c r="EB965" s="4">
        <f t="shared" si="599"/>
        <v>566.93999999999994</v>
      </c>
      <c r="EC965" s="4">
        <f t="shared" si="600"/>
        <v>17.060000000000013</v>
      </c>
    </row>
    <row r="966" spans="58:133" x14ac:dyDescent="0.15">
      <c r="BF966" s="4">
        <v>962</v>
      </c>
      <c r="BG966" s="4">
        <f t="shared" ref="BG966:BG1004" si="612">$BF966*$C$22</f>
        <v>673.4</v>
      </c>
      <c r="BH966" s="4">
        <f t="shared" ref="BH966:BH1004" si="613">$BF966*$C$21</f>
        <v>288.59999999999997</v>
      </c>
      <c r="BL966" s="4">
        <f t="shared" si="601"/>
        <v>478</v>
      </c>
      <c r="BM966" s="4">
        <f t="shared" si="602"/>
        <v>334.59999999999997</v>
      </c>
      <c r="BN966" s="4">
        <f t="shared" si="603"/>
        <v>143.4</v>
      </c>
      <c r="BR966" s="4">
        <f t="shared" si="604"/>
        <v>612.95000000000005</v>
      </c>
      <c r="BS966" s="4">
        <f t="shared" si="605"/>
        <v>282.89999999999992</v>
      </c>
      <c r="BT966" s="4">
        <f t="shared" si="606"/>
        <v>47.150000000000006</v>
      </c>
      <c r="BX966" s="4">
        <f t="shared" si="607"/>
        <v>722.40000000000009</v>
      </c>
      <c r="BY966" s="4">
        <f t="shared" si="608"/>
        <v>176.08499999999995</v>
      </c>
      <c r="BZ966" s="4">
        <f t="shared" si="609"/>
        <v>4.5149999999999997</v>
      </c>
      <c r="CD966" s="4">
        <f t="shared" si="610"/>
        <v>487.90999999999997</v>
      </c>
      <c r="CE966" s="4">
        <f t="shared" si="611"/>
        <v>15.090000000000014</v>
      </c>
      <c r="CF966" s="4">
        <f>IF(COUNTIF($BH$5:$BH966,"&gt;=2")&lt;=1,SUM($BG966:$BK966)*C$8,CF965)</f>
        <v>151200</v>
      </c>
      <c r="CG966" s="4">
        <f>IF(COUNTIF($BN$5:$BN966,"&gt;=2")&lt;=1,SUM($BL966:$BP966)*D$8,CG965)</f>
        <v>604799.99999999988</v>
      </c>
      <c r="CH966" s="4">
        <f>IF(COUNTIF($BT$5:$BT966,"&gt;=2")&lt;=1,SUM($BQ966:$BU966)*E$8,CH965)</f>
        <v>2592000</v>
      </c>
      <c r="CI966" s="4">
        <f>IF(COUNTIF($BZ$5:$BZ966,"&gt;=2")&lt;=1,SUM($BV966:$BZ966)*F$8,CI965)</f>
        <v>34560000</v>
      </c>
      <c r="CJ966" s="4">
        <f t="shared" ref="CJ966:CJ1004" si="614">SUM($CA966:$CE966)*G$8</f>
        <v>43459200</v>
      </c>
      <c r="CK966" s="4">
        <f t="shared" ref="CK966:CK1004" si="615">SUM(CF966:CJ966)/86400</f>
        <v>941.75</v>
      </c>
      <c r="CM966" s="4">
        <v>962</v>
      </c>
      <c r="CN966" s="4">
        <f>IF(COUNTIF($BH$5:$BH966,"&gt;=2")&gt;1,CN965,BG966)</f>
        <v>4.8999999999999995</v>
      </c>
      <c r="CO966" s="4">
        <f>IF(COUNTIF($BH$5:$BH966,"&gt;=2")&gt;1,CO965,BH966)</f>
        <v>2.1</v>
      </c>
      <c r="CP966" s="4">
        <f>IF(COUNTIF($BH$5:$BH966,"&gt;=2")&gt;1,CP965,BI966)</f>
        <v>0</v>
      </c>
      <c r="CQ966" s="4">
        <f>IF(COUNTIF($BH$5:$BH966,"&gt;=2")&gt;1,CQ965,BJ966)</f>
        <v>0</v>
      </c>
      <c r="CR966" s="4">
        <f>IF(COUNTIF($BH$5:$BH966,"&gt;=2")&gt;1,CR965,BK966)</f>
        <v>0</v>
      </c>
      <c r="CS966" s="4">
        <f>IF(COUNTIF($BN$5:$BN966,"&gt;=2")&gt;1,CS965,BL966)</f>
        <v>7</v>
      </c>
      <c r="CT966" s="4">
        <f>IF(COUNTIF($BN$5:$BN966,"&gt;=2")&gt;1,CT965,BM966)</f>
        <v>4.8999999999999995</v>
      </c>
      <c r="CU966" s="4">
        <f>IF(COUNTIF($BN$5:$BN966,"&gt;=2")&gt;1,CU965,BN966)</f>
        <v>2.1</v>
      </c>
      <c r="CV966" s="4">
        <f>IF(COUNTIF($BN$5:$BN966,"&gt;=2")&gt;1,CV965,BO966)</f>
        <v>0</v>
      </c>
      <c r="CW966" s="4">
        <f>IF(COUNTIF($BN$5:$BN966,"&gt;=2")&gt;1,CW965,BP966)</f>
        <v>0</v>
      </c>
      <c r="CX966" s="4">
        <f>IF(COUNTIF($BT$5:$BT966,"&gt;=2")&gt;1,CX965,BQ966)</f>
        <v>0</v>
      </c>
      <c r="CY966" s="4">
        <f>IF(COUNTIF($BT$5:$BT966,"&gt;=2")&gt;1,CY965,BR966)</f>
        <v>26</v>
      </c>
      <c r="CZ966" s="4">
        <f>IF(COUNTIF($BT$5:$BT966,"&gt;=2")&gt;1,CZ965,BS966)</f>
        <v>11.999999999999996</v>
      </c>
      <c r="DA966" s="4">
        <f>IF(COUNTIF($BT$5:$BT966,"&gt;=2")&gt;1,DA965,BT966)</f>
        <v>2</v>
      </c>
      <c r="DB966" s="4">
        <f>IF(COUNTIF($BT$5:$BT966,"&gt;=2")&gt;1,DB965,BU966)</f>
        <v>0</v>
      </c>
      <c r="DC966" s="4">
        <f>IF(COUNTIF($BZ$5:$BZ966,"&gt;=2")&gt;1,DC965,BV966)</f>
        <v>0</v>
      </c>
      <c r="DD966" s="4">
        <f>IF(COUNTIF($BZ$5:$BZ966,"&gt;=2")&gt;1,DD965,BW966)</f>
        <v>0</v>
      </c>
      <c r="DE966" s="4">
        <f>IF(COUNTIF($BZ$5:$BZ966,"&gt;=2")&gt;1,DE965,BX966)</f>
        <v>320</v>
      </c>
      <c r="DF966" s="4">
        <f>IF(COUNTIF($BZ$5:$BZ966,"&gt;=2")&gt;1,DF965,BY966)</f>
        <v>77.999999999999986</v>
      </c>
      <c r="DG966" s="4">
        <f>IF(COUNTIF($BZ$5:$BZ966,"&gt;=2")&gt;1,DG965,BZ966)</f>
        <v>2</v>
      </c>
      <c r="DH966" s="4">
        <f t="shared" ref="DH966:DH1004" si="616">CA966</f>
        <v>0</v>
      </c>
      <c r="DI966" s="4">
        <f t="shared" ref="DI966:DI1004" si="617">CB966</f>
        <v>0</v>
      </c>
      <c r="DJ966" s="4">
        <f t="shared" ref="DJ966:DJ1004" si="618">CC966</f>
        <v>0</v>
      </c>
      <c r="DK966" s="4">
        <f t="shared" ref="DK966:DK1004" si="619">CD966</f>
        <v>487.90999999999997</v>
      </c>
      <c r="DL966" s="4">
        <f t="shared" ref="DL966:DL1004" si="620">CE966</f>
        <v>15.090000000000014</v>
      </c>
      <c r="DM966" s="4">
        <f t="shared" ref="DM966:DM1004" si="621">SUM($CN966:$CR966)</f>
        <v>7</v>
      </c>
      <c r="DN966" s="4">
        <f t="shared" ref="DN966:DN1004" si="622">SUM($CS966:$CW966)</f>
        <v>13.999999999999998</v>
      </c>
      <c r="DO966" s="4">
        <f t="shared" ref="DO966:DO1004" si="623">SUM($CX966:$DB966)</f>
        <v>40</v>
      </c>
      <c r="DP966" s="4">
        <f t="shared" ref="DP966:DP1004" si="624">SUM($DC966:$DG966)</f>
        <v>400</v>
      </c>
      <c r="DQ966" s="4">
        <f t="shared" ref="DQ966:DQ1004" si="625">SUM($DH966:$DL966)</f>
        <v>503</v>
      </c>
      <c r="DS966" s="4">
        <v>962</v>
      </c>
      <c r="DT966" s="4">
        <f>$CK966+INDEX(节奏总纲!D$4:D$163,基础状态预估!$C$2)</f>
        <v>986.00483399593907</v>
      </c>
      <c r="DU966" s="4">
        <f>$CK966+INDEX(节奏总纲!E$4:E$163,基础状态预估!$C$2)</f>
        <v>980.28268396026408</v>
      </c>
      <c r="DV966" s="4">
        <f>$CK966+INDEX(节奏总纲!F$4:F$163,基础状态预估!$C$2)</f>
        <v>973.39220630709644</v>
      </c>
      <c r="DW966" s="4">
        <f>$CK966+INDEX(节奏总纲!G$4:G$163,基础状态预估!$C$2)</f>
        <v>965.03246816526348</v>
      </c>
      <c r="DX966" s="4">
        <f>$CK966+INDEX(节奏总纲!H$4:H$163,基础状态预估!$C$2)</f>
        <v>954.69453894381218</v>
      </c>
      <c r="DY966" s="4">
        <f t="shared" ref="DY966:DY1004" si="626">CN966+CS966+CX966+DC966+DH966</f>
        <v>11.899999999999999</v>
      </c>
      <c r="DZ966" s="4">
        <f t="shared" ref="DZ966:DZ1004" si="627">CO966+CT966+CY966+DD966+DI966</f>
        <v>33</v>
      </c>
      <c r="EA966" s="4">
        <f t="shared" ref="EA966:EA1004" si="628">CP966+CU966+CZ966+DE966+DJ966</f>
        <v>334.1</v>
      </c>
      <c r="EB966" s="4">
        <f t="shared" ref="EB966:EB1004" si="629">CQ966+CV966+DA966+DF966+DK966</f>
        <v>567.91</v>
      </c>
      <c r="EC966" s="4">
        <f t="shared" ref="EC966:EC1004" si="630">CR966+CW966+DB966+DG966+DL966</f>
        <v>17.090000000000014</v>
      </c>
    </row>
    <row r="967" spans="58:133" x14ac:dyDescent="0.15">
      <c r="BF967" s="4">
        <v>963</v>
      </c>
      <c r="BG967" s="4">
        <f t="shared" si="612"/>
        <v>674.09999999999991</v>
      </c>
      <c r="BH967" s="4">
        <f t="shared" si="613"/>
        <v>288.89999999999998</v>
      </c>
      <c r="BL967" s="4">
        <f t="shared" si="601"/>
        <v>478.5</v>
      </c>
      <c r="BM967" s="4">
        <f t="shared" si="602"/>
        <v>334.95</v>
      </c>
      <c r="BN967" s="4">
        <f t="shared" si="603"/>
        <v>143.54999999999998</v>
      </c>
      <c r="BR967" s="4">
        <f t="shared" si="604"/>
        <v>613.6</v>
      </c>
      <c r="BS967" s="4">
        <f t="shared" si="605"/>
        <v>283.19999999999993</v>
      </c>
      <c r="BT967" s="4">
        <f t="shared" si="606"/>
        <v>47.2</v>
      </c>
      <c r="BX967" s="4">
        <f t="shared" si="607"/>
        <v>723.2</v>
      </c>
      <c r="BY967" s="4">
        <f t="shared" si="608"/>
        <v>176.27999999999994</v>
      </c>
      <c r="BZ967" s="4">
        <f t="shared" si="609"/>
        <v>4.5200000000000005</v>
      </c>
      <c r="CD967" s="4">
        <f t="shared" si="610"/>
        <v>488.88</v>
      </c>
      <c r="CE967" s="4">
        <f t="shared" si="611"/>
        <v>15.120000000000013</v>
      </c>
      <c r="CF967" s="4">
        <f>IF(COUNTIF($BH$5:$BH967,"&gt;=2")&lt;=1,SUM($BG967:$BK967)*C$8,CF966)</f>
        <v>151200</v>
      </c>
      <c r="CG967" s="4">
        <f>IF(COUNTIF($BN$5:$BN967,"&gt;=2")&lt;=1,SUM($BL967:$BP967)*D$8,CG966)</f>
        <v>604799.99999999988</v>
      </c>
      <c r="CH967" s="4">
        <f>IF(COUNTIF($BT$5:$BT967,"&gt;=2")&lt;=1,SUM($BQ967:$BU967)*E$8,CH966)</f>
        <v>2592000</v>
      </c>
      <c r="CI967" s="4">
        <f>IF(COUNTIF($BZ$5:$BZ967,"&gt;=2")&lt;=1,SUM($BV967:$BZ967)*F$8,CI966)</f>
        <v>34560000</v>
      </c>
      <c r="CJ967" s="4">
        <f t="shared" si="614"/>
        <v>43545600</v>
      </c>
      <c r="CK967" s="4">
        <f t="shared" si="615"/>
        <v>942.75</v>
      </c>
      <c r="CM967" s="4">
        <v>963</v>
      </c>
      <c r="CN967" s="4">
        <f>IF(COUNTIF($BH$5:$BH967,"&gt;=2")&gt;1,CN966,BG967)</f>
        <v>4.8999999999999995</v>
      </c>
      <c r="CO967" s="4">
        <f>IF(COUNTIF($BH$5:$BH967,"&gt;=2")&gt;1,CO966,BH967)</f>
        <v>2.1</v>
      </c>
      <c r="CP967" s="4">
        <f>IF(COUNTIF($BH$5:$BH967,"&gt;=2")&gt;1,CP966,BI967)</f>
        <v>0</v>
      </c>
      <c r="CQ967" s="4">
        <f>IF(COUNTIF($BH$5:$BH967,"&gt;=2")&gt;1,CQ966,BJ967)</f>
        <v>0</v>
      </c>
      <c r="CR967" s="4">
        <f>IF(COUNTIF($BH$5:$BH967,"&gt;=2")&gt;1,CR966,BK967)</f>
        <v>0</v>
      </c>
      <c r="CS967" s="4">
        <f>IF(COUNTIF($BN$5:$BN967,"&gt;=2")&gt;1,CS966,BL967)</f>
        <v>7</v>
      </c>
      <c r="CT967" s="4">
        <f>IF(COUNTIF($BN$5:$BN967,"&gt;=2")&gt;1,CT966,BM967)</f>
        <v>4.8999999999999995</v>
      </c>
      <c r="CU967" s="4">
        <f>IF(COUNTIF($BN$5:$BN967,"&gt;=2")&gt;1,CU966,BN967)</f>
        <v>2.1</v>
      </c>
      <c r="CV967" s="4">
        <f>IF(COUNTIF($BN$5:$BN967,"&gt;=2")&gt;1,CV966,BO967)</f>
        <v>0</v>
      </c>
      <c r="CW967" s="4">
        <f>IF(COUNTIF($BN$5:$BN967,"&gt;=2")&gt;1,CW966,BP967)</f>
        <v>0</v>
      </c>
      <c r="CX967" s="4">
        <f>IF(COUNTIF($BT$5:$BT967,"&gt;=2")&gt;1,CX966,BQ967)</f>
        <v>0</v>
      </c>
      <c r="CY967" s="4">
        <f>IF(COUNTIF($BT$5:$BT967,"&gt;=2")&gt;1,CY966,BR967)</f>
        <v>26</v>
      </c>
      <c r="CZ967" s="4">
        <f>IF(COUNTIF($BT$5:$BT967,"&gt;=2")&gt;1,CZ966,BS967)</f>
        <v>11.999999999999996</v>
      </c>
      <c r="DA967" s="4">
        <f>IF(COUNTIF($BT$5:$BT967,"&gt;=2")&gt;1,DA966,BT967)</f>
        <v>2</v>
      </c>
      <c r="DB967" s="4">
        <f>IF(COUNTIF($BT$5:$BT967,"&gt;=2")&gt;1,DB966,BU967)</f>
        <v>0</v>
      </c>
      <c r="DC967" s="4">
        <f>IF(COUNTIF($BZ$5:$BZ967,"&gt;=2")&gt;1,DC966,BV967)</f>
        <v>0</v>
      </c>
      <c r="DD967" s="4">
        <f>IF(COUNTIF($BZ$5:$BZ967,"&gt;=2")&gt;1,DD966,BW967)</f>
        <v>0</v>
      </c>
      <c r="DE967" s="4">
        <f>IF(COUNTIF($BZ$5:$BZ967,"&gt;=2")&gt;1,DE966,BX967)</f>
        <v>320</v>
      </c>
      <c r="DF967" s="4">
        <f>IF(COUNTIF($BZ$5:$BZ967,"&gt;=2")&gt;1,DF966,BY967)</f>
        <v>77.999999999999986</v>
      </c>
      <c r="DG967" s="4">
        <f>IF(COUNTIF($BZ$5:$BZ967,"&gt;=2")&gt;1,DG966,BZ967)</f>
        <v>2</v>
      </c>
      <c r="DH967" s="4">
        <f t="shared" si="616"/>
        <v>0</v>
      </c>
      <c r="DI967" s="4">
        <f t="shared" si="617"/>
        <v>0</v>
      </c>
      <c r="DJ967" s="4">
        <f t="shared" si="618"/>
        <v>0</v>
      </c>
      <c r="DK967" s="4">
        <f t="shared" si="619"/>
        <v>488.88</v>
      </c>
      <c r="DL967" s="4">
        <f t="shared" si="620"/>
        <v>15.120000000000013</v>
      </c>
      <c r="DM967" s="4">
        <f t="shared" si="621"/>
        <v>7</v>
      </c>
      <c r="DN967" s="4">
        <f t="shared" si="622"/>
        <v>13.999999999999998</v>
      </c>
      <c r="DO967" s="4">
        <f t="shared" si="623"/>
        <v>40</v>
      </c>
      <c r="DP967" s="4">
        <f t="shared" si="624"/>
        <v>400</v>
      </c>
      <c r="DQ967" s="4">
        <f t="shared" si="625"/>
        <v>504</v>
      </c>
      <c r="DS967" s="4">
        <v>963</v>
      </c>
      <c r="DT967" s="4">
        <f>$CK967+INDEX(节奏总纲!D$4:D$163,基础状态预估!$C$2)</f>
        <v>987.00483399593907</v>
      </c>
      <c r="DU967" s="4">
        <f>$CK967+INDEX(节奏总纲!E$4:E$163,基础状态预估!$C$2)</f>
        <v>981.28268396026408</v>
      </c>
      <c r="DV967" s="4">
        <f>$CK967+INDEX(节奏总纲!F$4:F$163,基础状态预估!$C$2)</f>
        <v>974.39220630709644</v>
      </c>
      <c r="DW967" s="4">
        <f>$CK967+INDEX(节奏总纲!G$4:G$163,基础状态预估!$C$2)</f>
        <v>966.03246816526348</v>
      </c>
      <c r="DX967" s="4">
        <f>$CK967+INDEX(节奏总纲!H$4:H$163,基础状态预估!$C$2)</f>
        <v>955.69453894381218</v>
      </c>
      <c r="DY967" s="4">
        <f t="shared" si="626"/>
        <v>11.899999999999999</v>
      </c>
      <c r="DZ967" s="4">
        <f t="shared" si="627"/>
        <v>33</v>
      </c>
      <c r="EA967" s="4">
        <f t="shared" si="628"/>
        <v>334.1</v>
      </c>
      <c r="EB967" s="4">
        <f t="shared" si="629"/>
        <v>568.88</v>
      </c>
      <c r="EC967" s="4">
        <f t="shared" si="630"/>
        <v>17.120000000000012</v>
      </c>
    </row>
    <row r="968" spans="58:133" x14ac:dyDescent="0.15">
      <c r="BF968" s="4">
        <v>964</v>
      </c>
      <c r="BG968" s="4">
        <f t="shared" si="612"/>
        <v>674.8</v>
      </c>
      <c r="BH968" s="4">
        <f t="shared" si="613"/>
        <v>289.2</v>
      </c>
      <c r="BL968" s="4">
        <f t="shared" si="601"/>
        <v>479</v>
      </c>
      <c r="BM968" s="4">
        <f t="shared" si="602"/>
        <v>335.29999999999995</v>
      </c>
      <c r="BN968" s="4">
        <f t="shared" si="603"/>
        <v>143.69999999999999</v>
      </c>
      <c r="BR968" s="4">
        <f t="shared" si="604"/>
        <v>614.25</v>
      </c>
      <c r="BS968" s="4">
        <f t="shared" si="605"/>
        <v>283.49999999999994</v>
      </c>
      <c r="BT968" s="4">
        <f t="shared" si="606"/>
        <v>47.25</v>
      </c>
      <c r="BX968" s="4">
        <f t="shared" si="607"/>
        <v>724</v>
      </c>
      <c r="BY968" s="4">
        <f t="shared" si="608"/>
        <v>176.47499999999997</v>
      </c>
      <c r="BZ968" s="4">
        <f t="shared" si="609"/>
        <v>4.5250000000000004</v>
      </c>
      <c r="CD968" s="4">
        <f t="shared" si="610"/>
        <v>489.84999999999997</v>
      </c>
      <c r="CE968" s="4">
        <f t="shared" si="611"/>
        <v>15.150000000000013</v>
      </c>
      <c r="CF968" s="4">
        <f>IF(COUNTIF($BH$5:$BH968,"&gt;=2")&lt;=1,SUM($BG968:$BK968)*C$8,CF967)</f>
        <v>151200</v>
      </c>
      <c r="CG968" s="4">
        <f>IF(COUNTIF($BN$5:$BN968,"&gt;=2")&lt;=1,SUM($BL968:$BP968)*D$8,CG967)</f>
        <v>604799.99999999988</v>
      </c>
      <c r="CH968" s="4">
        <f>IF(COUNTIF($BT$5:$BT968,"&gt;=2")&lt;=1,SUM($BQ968:$BU968)*E$8,CH967)</f>
        <v>2592000</v>
      </c>
      <c r="CI968" s="4">
        <f>IF(COUNTIF($BZ$5:$BZ968,"&gt;=2")&lt;=1,SUM($BV968:$BZ968)*F$8,CI967)</f>
        <v>34560000</v>
      </c>
      <c r="CJ968" s="4">
        <f t="shared" si="614"/>
        <v>43632000</v>
      </c>
      <c r="CK968" s="4">
        <f t="shared" si="615"/>
        <v>943.75</v>
      </c>
      <c r="CM968" s="4">
        <v>964</v>
      </c>
      <c r="CN968" s="4">
        <f>IF(COUNTIF($BH$5:$BH968,"&gt;=2")&gt;1,CN967,BG968)</f>
        <v>4.8999999999999995</v>
      </c>
      <c r="CO968" s="4">
        <f>IF(COUNTIF($BH$5:$BH968,"&gt;=2")&gt;1,CO967,BH968)</f>
        <v>2.1</v>
      </c>
      <c r="CP968" s="4">
        <f>IF(COUNTIF($BH$5:$BH968,"&gt;=2")&gt;1,CP967,BI968)</f>
        <v>0</v>
      </c>
      <c r="CQ968" s="4">
        <f>IF(COUNTIF($BH$5:$BH968,"&gt;=2")&gt;1,CQ967,BJ968)</f>
        <v>0</v>
      </c>
      <c r="CR968" s="4">
        <f>IF(COUNTIF($BH$5:$BH968,"&gt;=2")&gt;1,CR967,BK968)</f>
        <v>0</v>
      </c>
      <c r="CS968" s="4">
        <f>IF(COUNTIF($BN$5:$BN968,"&gt;=2")&gt;1,CS967,BL968)</f>
        <v>7</v>
      </c>
      <c r="CT968" s="4">
        <f>IF(COUNTIF($BN$5:$BN968,"&gt;=2")&gt;1,CT967,BM968)</f>
        <v>4.8999999999999995</v>
      </c>
      <c r="CU968" s="4">
        <f>IF(COUNTIF($BN$5:$BN968,"&gt;=2")&gt;1,CU967,BN968)</f>
        <v>2.1</v>
      </c>
      <c r="CV968" s="4">
        <f>IF(COUNTIF($BN$5:$BN968,"&gt;=2")&gt;1,CV967,BO968)</f>
        <v>0</v>
      </c>
      <c r="CW968" s="4">
        <f>IF(COUNTIF($BN$5:$BN968,"&gt;=2")&gt;1,CW967,BP968)</f>
        <v>0</v>
      </c>
      <c r="CX968" s="4">
        <f>IF(COUNTIF($BT$5:$BT968,"&gt;=2")&gt;1,CX967,BQ968)</f>
        <v>0</v>
      </c>
      <c r="CY968" s="4">
        <f>IF(COUNTIF($BT$5:$BT968,"&gt;=2")&gt;1,CY967,BR968)</f>
        <v>26</v>
      </c>
      <c r="CZ968" s="4">
        <f>IF(COUNTIF($BT$5:$BT968,"&gt;=2")&gt;1,CZ967,BS968)</f>
        <v>11.999999999999996</v>
      </c>
      <c r="DA968" s="4">
        <f>IF(COUNTIF($BT$5:$BT968,"&gt;=2")&gt;1,DA967,BT968)</f>
        <v>2</v>
      </c>
      <c r="DB968" s="4">
        <f>IF(COUNTIF($BT$5:$BT968,"&gt;=2")&gt;1,DB967,BU968)</f>
        <v>0</v>
      </c>
      <c r="DC968" s="4">
        <f>IF(COUNTIF($BZ$5:$BZ968,"&gt;=2")&gt;1,DC967,BV968)</f>
        <v>0</v>
      </c>
      <c r="DD968" s="4">
        <f>IF(COUNTIF($BZ$5:$BZ968,"&gt;=2")&gt;1,DD967,BW968)</f>
        <v>0</v>
      </c>
      <c r="DE968" s="4">
        <f>IF(COUNTIF($BZ$5:$BZ968,"&gt;=2")&gt;1,DE967,BX968)</f>
        <v>320</v>
      </c>
      <c r="DF968" s="4">
        <f>IF(COUNTIF($BZ$5:$BZ968,"&gt;=2")&gt;1,DF967,BY968)</f>
        <v>77.999999999999986</v>
      </c>
      <c r="DG968" s="4">
        <f>IF(COUNTIF($BZ$5:$BZ968,"&gt;=2")&gt;1,DG967,BZ968)</f>
        <v>2</v>
      </c>
      <c r="DH968" s="4">
        <f t="shared" si="616"/>
        <v>0</v>
      </c>
      <c r="DI968" s="4">
        <f t="shared" si="617"/>
        <v>0</v>
      </c>
      <c r="DJ968" s="4">
        <f t="shared" si="618"/>
        <v>0</v>
      </c>
      <c r="DK968" s="4">
        <f t="shared" si="619"/>
        <v>489.84999999999997</v>
      </c>
      <c r="DL968" s="4">
        <f t="shared" si="620"/>
        <v>15.150000000000013</v>
      </c>
      <c r="DM968" s="4">
        <f t="shared" si="621"/>
        <v>7</v>
      </c>
      <c r="DN968" s="4">
        <f t="shared" si="622"/>
        <v>13.999999999999998</v>
      </c>
      <c r="DO968" s="4">
        <f t="shared" si="623"/>
        <v>40</v>
      </c>
      <c r="DP968" s="4">
        <f t="shared" si="624"/>
        <v>400</v>
      </c>
      <c r="DQ968" s="4">
        <f t="shared" si="625"/>
        <v>505</v>
      </c>
      <c r="DS968" s="4">
        <v>964</v>
      </c>
      <c r="DT968" s="4">
        <f>$CK968+INDEX(节奏总纲!D$4:D$163,基础状态预估!$C$2)</f>
        <v>988.00483399593907</v>
      </c>
      <c r="DU968" s="4">
        <f>$CK968+INDEX(节奏总纲!E$4:E$163,基础状态预估!$C$2)</f>
        <v>982.28268396026408</v>
      </c>
      <c r="DV968" s="4">
        <f>$CK968+INDEX(节奏总纲!F$4:F$163,基础状态预估!$C$2)</f>
        <v>975.39220630709644</v>
      </c>
      <c r="DW968" s="4">
        <f>$CK968+INDEX(节奏总纲!G$4:G$163,基础状态预估!$C$2)</f>
        <v>967.03246816526348</v>
      </c>
      <c r="DX968" s="4">
        <f>$CK968+INDEX(节奏总纲!H$4:H$163,基础状态预估!$C$2)</f>
        <v>956.69453894381218</v>
      </c>
      <c r="DY968" s="4">
        <f t="shared" si="626"/>
        <v>11.899999999999999</v>
      </c>
      <c r="DZ968" s="4">
        <f t="shared" si="627"/>
        <v>33</v>
      </c>
      <c r="EA968" s="4">
        <f t="shared" si="628"/>
        <v>334.1</v>
      </c>
      <c r="EB968" s="4">
        <f t="shared" si="629"/>
        <v>569.84999999999991</v>
      </c>
      <c r="EC968" s="4">
        <f t="shared" si="630"/>
        <v>17.150000000000013</v>
      </c>
    </row>
    <row r="969" spans="58:133" x14ac:dyDescent="0.15">
      <c r="BF969" s="4">
        <v>965</v>
      </c>
      <c r="BG969" s="4">
        <f t="shared" si="612"/>
        <v>675.5</v>
      </c>
      <c r="BH969" s="4">
        <f t="shared" si="613"/>
        <v>289.5</v>
      </c>
      <c r="BL969" s="4">
        <f t="shared" si="601"/>
        <v>479.5</v>
      </c>
      <c r="BM969" s="4">
        <f t="shared" si="602"/>
        <v>335.65</v>
      </c>
      <c r="BN969" s="4">
        <f t="shared" si="603"/>
        <v>143.85</v>
      </c>
      <c r="BR969" s="4">
        <f t="shared" si="604"/>
        <v>614.9</v>
      </c>
      <c r="BS969" s="4">
        <f t="shared" si="605"/>
        <v>283.79999999999995</v>
      </c>
      <c r="BT969" s="4">
        <f t="shared" si="606"/>
        <v>47.300000000000004</v>
      </c>
      <c r="BX969" s="4">
        <f t="shared" si="607"/>
        <v>724.80000000000007</v>
      </c>
      <c r="BY969" s="4">
        <f t="shared" si="608"/>
        <v>176.66999999999996</v>
      </c>
      <c r="BZ969" s="4">
        <f t="shared" si="609"/>
        <v>4.53</v>
      </c>
      <c r="CD969" s="4">
        <f t="shared" si="610"/>
        <v>490.82</v>
      </c>
      <c r="CE969" s="4">
        <f t="shared" si="611"/>
        <v>15.180000000000014</v>
      </c>
      <c r="CF969" s="4">
        <f>IF(COUNTIF($BH$5:$BH969,"&gt;=2")&lt;=1,SUM($BG969:$BK969)*C$8,CF968)</f>
        <v>151200</v>
      </c>
      <c r="CG969" s="4">
        <f>IF(COUNTIF($BN$5:$BN969,"&gt;=2")&lt;=1,SUM($BL969:$BP969)*D$8,CG968)</f>
        <v>604799.99999999988</v>
      </c>
      <c r="CH969" s="4">
        <f>IF(COUNTIF($BT$5:$BT969,"&gt;=2")&lt;=1,SUM($BQ969:$BU969)*E$8,CH968)</f>
        <v>2592000</v>
      </c>
      <c r="CI969" s="4">
        <f>IF(COUNTIF($BZ$5:$BZ969,"&gt;=2")&lt;=1,SUM($BV969:$BZ969)*F$8,CI968)</f>
        <v>34560000</v>
      </c>
      <c r="CJ969" s="4">
        <f t="shared" si="614"/>
        <v>43718400</v>
      </c>
      <c r="CK969" s="4">
        <f t="shared" si="615"/>
        <v>944.75</v>
      </c>
      <c r="CM969" s="4">
        <v>965</v>
      </c>
      <c r="CN969" s="4">
        <f>IF(COUNTIF($BH$5:$BH969,"&gt;=2")&gt;1,CN968,BG969)</f>
        <v>4.8999999999999995</v>
      </c>
      <c r="CO969" s="4">
        <f>IF(COUNTIF($BH$5:$BH969,"&gt;=2")&gt;1,CO968,BH969)</f>
        <v>2.1</v>
      </c>
      <c r="CP969" s="4">
        <f>IF(COUNTIF($BH$5:$BH969,"&gt;=2")&gt;1,CP968,BI969)</f>
        <v>0</v>
      </c>
      <c r="CQ969" s="4">
        <f>IF(COUNTIF($BH$5:$BH969,"&gt;=2")&gt;1,CQ968,BJ969)</f>
        <v>0</v>
      </c>
      <c r="CR969" s="4">
        <f>IF(COUNTIF($BH$5:$BH969,"&gt;=2")&gt;1,CR968,BK969)</f>
        <v>0</v>
      </c>
      <c r="CS969" s="4">
        <f>IF(COUNTIF($BN$5:$BN969,"&gt;=2")&gt;1,CS968,BL969)</f>
        <v>7</v>
      </c>
      <c r="CT969" s="4">
        <f>IF(COUNTIF($BN$5:$BN969,"&gt;=2")&gt;1,CT968,BM969)</f>
        <v>4.8999999999999995</v>
      </c>
      <c r="CU969" s="4">
        <f>IF(COUNTIF($BN$5:$BN969,"&gt;=2")&gt;1,CU968,BN969)</f>
        <v>2.1</v>
      </c>
      <c r="CV969" s="4">
        <f>IF(COUNTIF($BN$5:$BN969,"&gt;=2")&gt;1,CV968,BO969)</f>
        <v>0</v>
      </c>
      <c r="CW969" s="4">
        <f>IF(COUNTIF($BN$5:$BN969,"&gt;=2")&gt;1,CW968,BP969)</f>
        <v>0</v>
      </c>
      <c r="CX969" s="4">
        <f>IF(COUNTIF($BT$5:$BT969,"&gt;=2")&gt;1,CX968,BQ969)</f>
        <v>0</v>
      </c>
      <c r="CY969" s="4">
        <f>IF(COUNTIF($BT$5:$BT969,"&gt;=2")&gt;1,CY968,BR969)</f>
        <v>26</v>
      </c>
      <c r="CZ969" s="4">
        <f>IF(COUNTIF($BT$5:$BT969,"&gt;=2")&gt;1,CZ968,BS969)</f>
        <v>11.999999999999996</v>
      </c>
      <c r="DA969" s="4">
        <f>IF(COUNTIF($BT$5:$BT969,"&gt;=2")&gt;1,DA968,BT969)</f>
        <v>2</v>
      </c>
      <c r="DB969" s="4">
        <f>IF(COUNTIF($BT$5:$BT969,"&gt;=2")&gt;1,DB968,BU969)</f>
        <v>0</v>
      </c>
      <c r="DC969" s="4">
        <f>IF(COUNTIF($BZ$5:$BZ969,"&gt;=2")&gt;1,DC968,BV969)</f>
        <v>0</v>
      </c>
      <c r="DD969" s="4">
        <f>IF(COUNTIF($BZ$5:$BZ969,"&gt;=2")&gt;1,DD968,BW969)</f>
        <v>0</v>
      </c>
      <c r="DE969" s="4">
        <f>IF(COUNTIF($BZ$5:$BZ969,"&gt;=2")&gt;1,DE968,BX969)</f>
        <v>320</v>
      </c>
      <c r="DF969" s="4">
        <f>IF(COUNTIF($BZ$5:$BZ969,"&gt;=2")&gt;1,DF968,BY969)</f>
        <v>77.999999999999986</v>
      </c>
      <c r="DG969" s="4">
        <f>IF(COUNTIF($BZ$5:$BZ969,"&gt;=2")&gt;1,DG968,BZ969)</f>
        <v>2</v>
      </c>
      <c r="DH969" s="4">
        <f t="shared" si="616"/>
        <v>0</v>
      </c>
      <c r="DI969" s="4">
        <f t="shared" si="617"/>
        <v>0</v>
      </c>
      <c r="DJ969" s="4">
        <f t="shared" si="618"/>
        <v>0</v>
      </c>
      <c r="DK969" s="4">
        <f t="shared" si="619"/>
        <v>490.82</v>
      </c>
      <c r="DL969" s="4">
        <f t="shared" si="620"/>
        <v>15.180000000000014</v>
      </c>
      <c r="DM969" s="4">
        <f t="shared" si="621"/>
        <v>7</v>
      </c>
      <c r="DN969" s="4">
        <f t="shared" si="622"/>
        <v>13.999999999999998</v>
      </c>
      <c r="DO969" s="4">
        <f t="shared" si="623"/>
        <v>40</v>
      </c>
      <c r="DP969" s="4">
        <f t="shared" si="624"/>
        <v>400</v>
      </c>
      <c r="DQ969" s="4">
        <f t="shared" si="625"/>
        <v>506</v>
      </c>
      <c r="DS969" s="4">
        <v>965</v>
      </c>
      <c r="DT969" s="4">
        <f>$CK969+INDEX(节奏总纲!D$4:D$163,基础状态预估!$C$2)</f>
        <v>989.00483399593907</v>
      </c>
      <c r="DU969" s="4">
        <f>$CK969+INDEX(节奏总纲!E$4:E$163,基础状态预估!$C$2)</f>
        <v>983.28268396026408</v>
      </c>
      <c r="DV969" s="4">
        <f>$CK969+INDEX(节奏总纲!F$4:F$163,基础状态预估!$C$2)</f>
        <v>976.39220630709644</v>
      </c>
      <c r="DW969" s="4">
        <f>$CK969+INDEX(节奏总纲!G$4:G$163,基础状态预估!$C$2)</f>
        <v>968.03246816526348</v>
      </c>
      <c r="DX969" s="4">
        <f>$CK969+INDEX(节奏总纲!H$4:H$163,基础状态预估!$C$2)</f>
        <v>957.69453894381218</v>
      </c>
      <c r="DY969" s="4">
        <f t="shared" si="626"/>
        <v>11.899999999999999</v>
      </c>
      <c r="DZ969" s="4">
        <f t="shared" si="627"/>
        <v>33</v>
      </c>
      <c r="EA969" s="4">
        <f t="shared" si="628"/>
        <v>334.1</v>
      </c>
      <c r="EB969" s="4">
        <f t="shared" si="629"/>
        <v>570.81999999999994</v>
      </c>
      <c r="EC969" s="4">
        <f t="shared" si="630"/>
        <v>17.180000000000014</v>
      </c>
    </row>
    <row r="970" spans="58:133" x14ac:dyDescent="0.15">
      <c r="BF970" s="4">
        <v>966</v>
      </c>
      <c r="BG970" s="4">
        <f t="shared" si="612"/>
        <v>676.19999999999993</v>
      </c>
      <c r="BH970" s="4">
        <f t="shared" si="613"/>
        <v>289.8</v>
      </c>
      <c r="BL970" s="4">
        <f t="shared" si="601"/>
        <v>480</v>
      </c>
      <c r="BM970" s="4">
        <f t="shared" si="602"/>
        <v>336</v>
      </c>
      <c r="BN970" s="4">
        <f t="shared" si="603"/>
        <v>144</v>
      </c>
      <c r="BR970" s="4">
        <f t="shared" si="604"/>
        <v>615.55000000000007</v>
      </c>
      <c r="BS970" s="4">
        <f t="shared" si="605"/>
        <v>284.09999999999991</v>
      </c>
      <c r="BT970" s="4">
        <f t="shared" si="606"/>
        <v>47.35</v>
      </c>
      <c r="BX970" s="4">
        <f t="shared" si="607"/>
        <v>725.6</v>
      </c>
      <c r="BY970" s="4">
        <f t="shared" si="608"/>
        <v>176.86499999999995</v>
      </c>
      <c r="BZ970" s="4">
        <f t="shared" si="609"/>
        <v>4.5350000000000001</v>
      </c>
      <c r="CD970" s="4">
        <f t="shared" si="610"/>
        <v>491.78999999999996</v>
      </c>
      <c r="CE970" s="4">
        <f t="shared" si="611"/>
        <v>15.210000000000013</v>
      </c>
      <c r="CF970" s="4">
        <f>IF(COUNTIF($BH$5:$BH970,"&gt;=2")&lt;=1,SUM($BG970:$BK970)*C$8,CF969)</f>
        <v>151200</v>
      </c>
      <c r="CG970" s="4">
        <f>IF(COUNTIF($BN$5:$BN970,"&gt;=2")&lt;=1,SUM($BL970:$BP970)*D$8,CG969)</f>
        <v>604799.99999999988</v>
      </c>
      <c r="CH970" s="4">
        <f>IF(COUNTIF($BT$5:$BT970,"&gt;=2")&lt;=1,SUM($BQ970:$BU970)*E$8,CH969)</f>
        <v>2592000</v>
      </c>
      <c r="CI970" s="4">
        <f>IF(COUNTIF($BZ$5:$BZ970,"&gt;=2")&lt;=1,SUM($BV970:$BZ970)*F$8,CI969)</f>
        <v>34560000</v>
      </c>
      <c r="CJ970" s="4">
        <f t="shared" si="614"/>
        <v>43804800</v>
      </c>
      <c r="CK970" s="4">
        <f t="shared" si="615"/>
        <v>945.75</v>
      </c>
      <c r="CM970" s="4">
        <v>966</v>
      </c>
      <c r="CN970" s="4">
        <f>IF(COUNTIF($BH$5:$BH970,"&gt;=2")&gt;1,CN969,BG970)</f>
        <v>4.8999999999999995</v>
      </c>
      <c r="CO970" s="4">
        <f>IF(COUNTIF($BH$5:$BH970,"&gt;=2")&gt;1,CO969,BH970)</f>
        <v>2.1</v>
      </c>
      <c r="CP970" s="4">
        <f>IF(COUNTIF($BH$5:$BH970,"&gt;=2")&gt;1,CP969,BI970)</f>
        <v>0</v>
      </c>
      <c r="CQ970" s="4">
        <f>IF(COUNTIF($BH$5:$BH970,"&gt;=2")&gt;1,CQ969,BJ970)</f>
        <v>0</v>
      </c>
      <c r="CR970" s="4">
        <f>IF(COUNTIF($BH$5:$BH970,"&gt;=2")&gt;1,CR969,BK970)</f>
        <v>0</v>
      </c>
      <c r="CS970" s="4">
        <f>IF(COUNTIF($BN$5:$BN970,"&gt;=2")&gt;1,CS969,BL970)</f>
        <v>7</v>
      </c>
      <c r="CT970" s="4">
        <f>IF(COUNTIF($BN$5:$BN970,"&gt;=2")&gt;1,CT969,BM970)</f>
        <v>4.8999999999999995</v>
      </c>
      <c r="CU970" s="4">
        <f>IF(COUNTIF($BN$5:$BN970,"&gt;=2")&gt;1,CU969,BN970)</f>
        <v>2.1</v>
      </c>
      <c r="CV970" s="4">
        <f>IF(COUNTIF($BN$5:$BN970,"&gt;=2")&gt;1,CV969,BO970)</f>
        <v>0</v>
      </c>
      <c r="CW970" s="4">
        <f>IF(COUNTIF($BN$5:$BN970,"&gt;=2")&gt;1,CW969,BP970)</f>
        <v>0</v>
      </c>
      <c r="CX970" s="4">
        <f>IF(COUNTIF($BT$5:$BT970,"&gt;=2")&gt;1,CX969,BQ970)</f>
        <v>0</v>
      </c>
      <c r="CY970" s="4">
        <f>IF(COUNTIF($BT$5:$BT970,"&gt;=2")&gt;1,CY969,BR970)</f>
        <v>26</v>
      </c>
      <c r="CZ970" s="4">
        <f>IF(COUNTIF($BT$5:$BT970,"&gt;=2")&gt;1,CZ969,BS970)</f>
        <v>11.999999999999996</v>
      </c>
      <c r="DA970" s="4">
        <f>IF(COUNTIF($BT$5:$BT970,"&gt;=2")&gt;1,DA969,BT970)</f>
        <v>2</v>
      </c>
      <c r="DB970" s="4">
        <f>IF(COUNTIF($BT$5:$BT970,"&gt;=2")&gt;1,DB969,BU970)</f>
        <v>0</v>
      </c>
      <c r="DC970" s="4">
        <f>IF(COUNTIF($BZ$5:$BZ970,"&gt;=2")&gt;1,DC969,BV970)</f>
        <v>0</v>
      </c>
      <c r="DD970" s="4">
        <f>IF(COUNTIF($BZ$5:$BZ970,"&gt;=2")&gt;1,DD969,BW970)</f>
        <v>0</v>
      </c>
      <c r="DE970" s="4">
        <f>IF(COUNTIF($BZ$5:$BZ970,"&gt;=2")&gt;1,DE969,BX970)</f>
        <v>320</v>
      </c>
      <c r="DF970" s="4">
        <f>IF(COUNTIF($BZ$5:$BZ970,"&gt;=2")&gt;1,DF969,BY970)</f>
        <v>77.999999999999986</v>
      </c>
      <c r="DG970" s="4">
        <f>IF(COUNTIF($BZ$5:$BZ970,"&gt;=2")&gt;1,DG969,BZ970)</f>
        <v>2</v>
      </c>
      <c r="DH970" s="4">
        <f t="shared" si="616"/>
        <v>0</v>
      </c>
      <c r="DI970" s="4">
        <f t="shared" si="617"/>
        <v>0</v>
      </c>
      <c r="DJ970" s="4">
        <f t="shared" si="618"/>
        <v>0</v>
      </c>
      <c r="DK970" s="4">
        <f t="shared" si="619"/>
        <v>491.78999999999996</v>
      </c>
      <c r="DL970" s="4">
        <f t="shared" si="620"/>
        <v>15.210000000000013</v>
      </c>
      <c r="DM970" s="4">
        <f t="shared" si="621"/>
        <v>7</v>
      </c>
      <c r="DN970" s="4">
        <f t="shared" si="622"/>
        <v>13.999999999999998</v>
      </c>
      <c r="DO970" s="4">
        <f t="shared" si="623"/>
        <v>40</v>
      </c>
      <c r="DP970" s="4">
        <f t="shared" si="624"/>
        <v>400</v>
      </c>
      <c r="DQ970" s="4">
        <f t="shared" si="625"/>
        <v>507</v>
      </c>
      <c r="DS970" s="4">
        <v>966</v>
      </c>
      <c r="DT970" s="4">
        <f>$CK970+INDEX(节奏总纲!D$4:D$163,基础状态预估!$C$2)</f>
        <v>990.00483399593907</v>
      </c>
      <c r="DU970" s="4">
        <f>$CK970+INDEX(节奏总纲!E$4:E$163,基础状态预估!$C$2)</f>
        <v>984.28268396026408</v>
      </c>
      <c r="DV970" s="4">
        <f>$CK970+INDEX(节奏总纲!F$4:F$163,基础状态预估!$C$2)</f>
        <v>977.39220630709644</v>
      </c>
      <c r="DW970" s="4">
        <f>$CK970+INDEX(节奏总纲!G$4:G$163,基础状态预估!$C$2)</f>
        <v>969.03246816526348</v>
      </c>
      <c r="DX970" s="4">
        <f>$CK970+INDEX(节奏总纲!H$4:H$163,基础状态预估!$C$2)</f>
        <v>958.69453894381218</v>
      </c>
      <c r="DY970" s="4">
        <f t="shared" si="626"/>
        <v>11.899999999999999</v>
      </c>
      <c r="DZ970" s="4">
        <f t="shared" si="627"/>
        <v>33</v>
      </c>
      <c r="EA970" s="4">
        <f t="shared" si="628"/>
        <v>334.1</v>
      </c>
      <c r="EB970" s="4">
        <f t="shared" si="629"/>
        <v>571.79</v>
      </c>
      <c r="EC970" s="4">
        <f t="shared" si="630"/>
        <v>17.210000000000015</v>
      </c>
    </row>
    <row r="971" spans="58:133" x14ac:dyDescent="0.15">
      <c r="BF971" s="4">
        <v>967</v>
      </c>
      <c r="BG971" s="4">
        <f t="shared" si="612"/>
        <v>676.9</v>
      </c>
      <c r="BH971" s="4">
        <f t="shared" si="613"/>
        <v>290.09999999999997</v>
      </c>
      <c r="BL971" s="4">
        <f t="shared" si="601"/>
        <v>480.5</v>
      </c>
      <c r="BM971" s="4">
        <f t="shared" si="602"/>
        <v>336.34999999999997</v>
      </c>
      <c r="BN971" s="4">
        <f t="shared" si="603"/>
        <v>144.15</v>
      </c>
      <c r="BR971" s="4">
        <f t="shared" si="604"/>
        <v>616.20000000000005</v>
      </c>
      <c r="BS971" s="4">
        <f t="shared" si="605"/>
        <v>284.39999999999992</v>
      </c>
      <c r="BT971" s="4">
        <f t="shared" si="606"/>
        <v>47.400000000000006</v>
      </c>
      <c r="BX971" s="4">
        <f t="shared" si="607"/>
        <v>726.40000000000009</v>
      </c>
      <c r="BY971" s="4">
        <f t="shared" si="608"/>
        <v>177.05999999999995</v>
      </c>
      <c r="BZ971" s="4">
        <f t="shared" si="609"/>
        <v>4.54</v>
      </c>
      <c r="CD971" s="4">
        <f t="shared" si="610"/>
        <v>492.76</v>
      </c>
      <c r="CE971" s="4">
        <f t="shared" si="611"/>
        <v>15.240000000000013</v>
      </c>
      <c r="CF971" s="4">
        <f>IF(COUNTIF($BH$5:$BH971,"&gt;=2")&lt;=1,SUM($BG971:$BK971)*C$8,CF970)</f>
        <v>151200</v>
      </c>
      <c r="CG971" s="4">
        <f>IF(COUNTIF($BN$5:$BN971,"&gt;=2")&lt;=1,SUM($BL971:$BP971)*D$8,CG970)</f>
        <v>604799.99999999988</v>
      </c>
      <c r="CH971" s="4">
        <f>IF(COUNTIF($BT$5:$BT971,"&gt;=2")&lt;=1,SUM($BQ971:$BU971)*E$8,CH970)</f>
        <v>2592000</v>
      </c>
      <c r="CI971" s="4">
        <f>IF(COUNTIF($BZ$5:$BZ971,"&gt;=2")&lt;=1,SUM($BV971:$BZ971)*F$8,CI970)</f>
        <v>34560000</v>
      </c>
      <c r="CJ971" s="4">
        <f t="shared" si="614"/>
        <v>43891200</v>
      </c>
      <c r="CK971" s="4">
        <f t="shared" si="615"/>
        <v>946.75</v>
      </c>
      <c r="CM971" s="4">
        <v>967</v>
      </c>
      <c r="CN971" s="4">
        <f>IF(COUNTIF($BH$5:$BH971,"&gt;=2")&gt;1,CN970,BG971)</f>
        <v>4.8999999999999995</v>
      </c>
      <c r="CO971" s="4">
        <f>IF(COUNTIF($BH$5:$BH971,"&gt;=2")&gt;1,CO970,BH971)</f>
        <v>2.1</v>
      </c>
      <c r="CP971" s="4">
        <f>IF(COUNTIF($BH$5:$BH971,"&gt;=2")&gt;1,CP970,BI971)</f>
        <v>0</v>
      </c>
      <c r="CQ971" s="4">
        <f>IF(COUNTIF($BH$5:$BH971,"&gt;=2")&gt;1,CQ970,BJ971)</f>
        <v>0</v>
      </c>
      <c r="CR971" s="4">
        <f>IF(COUNTIF($BH$5:$BH971,"&gt;=2")&gt;1,CR970,BK971)</f>
        <v>0</v>
      </c>
      <c r="CS971" s="4">
        <f>IF(COUNTIF($BN$5:$BN971,"&gt;=2")&gt;1,CS970,BL971)</f>
        <v>7</v>
      </c>
      <c r="CT971" s="4">
        <f>IF(COUNTIF($BN$5:$BN971,"&gt;=2")&gt;1,CT970,BM971)</f>
        <v>4.8999999999999995</v>
      </c>
      <c r="CU971" s="4">
        <f>IF(COUNTIF($BN$5:$BN971,"&gt;=2")&gt;1,CU970,BN971)</f>
        <v>2.1</v>
      </c>
      <c r="CV971" s="4">
        <f>IF(COUNTIF($BN$5:$BN971,"&gt;=2")&gt;1,CV970,BO971)</f>
        <v>0</v>
      </c>
      <c r="CW971" s="4">
        <f>IF(COUNTIF($BN$5:$BN971,"&gt;=2")&gt;1,CW970,BP971)</f>
        <v>0</v>
      </c>
      <c r="CX971" s="4">
        <f>IF(COUNTIF($BT$5:$BT971,"&gt;=2")&gt;1,CX970,BQ971)</f>
        <v>0</v>
      </c>
      <c r="CY971" s="4">
        <f>IF(COUNTIF($BT$5:$BT971,"&gt;=2")&gt;1,CY970,BR971)</f>
        <v>26</v>
      </c>
      <c r="CZ971" s="4">
        <f>IF(COUNTIF($BT$5:$BT971,"&gt;=2")&gt;1,CZ970,BS971)</f>
        <v>11.999999999999996</v>
      </c>
      <c r="DA971" s="4">
        <f>IF(COUNTIF($BT$5:$BT971,"&gt;=2")&gt;1,DA970,BT971)</f>
        <v>2</v>
      </c>
      <c r="DB971" s="4">
        <f>IF(COUNTIF($BT$5:$BT971,"&gt;=2")&gt;1,DB970,BU971)</f>
        <v>0</v>
      </c>
      <c r="DC971" s="4">
        <f>IF(COUNTIF($BZ$5:$BZ971,"&gt;=2")&gt;1,DC970,BV971)</f>
        <v>0</v>
      </c>
      <c r="DD971" s="4">
        <f>IF(COUNTIF($BZ$5:$BZ971,"&gt;=2")&gt;1,DD970,BW971)</f>
        <v>0</v>
      </c>
      <c r="DE971" s="4">
        <f>IF(COUNTIF($BZ$5:$BZ971,"&gt;=2")&gt;1,DE970,BX971)</f>
        <v>320</v>
      </c>
      <c r="DF971" s="4">
        <f>IF(COUNTIF($BZ$5:$BZ971,"&gt;=2")&gt;1,DF970,BY971)</f>
        <v>77.999999999999986</v>
      </c>
      <c r="DG971" s="4">
        <f>IF(COUNTIF($BZ$5:$BZ971,"&gt;=2")&gt;1,DG970,BZ971)</f>
        <v>2</v>
      </c>
      <c r="DH971" s="4">
        <f t="shared" si="616"/>
        <v>0</v>
      </c>
      <c r="DI971" s="4">
        <f t="shared" si="617"/>
        <v>0</v>
      </c>
      <c r="DJ971" s="4">
        <f t="shared" si="618"/>
        <v>0</v>
      </c>
      <c r="DK971" s="4">
        <f t="shared" si="619"/>
        <v>492.76</v>
      </c>
      <c r="DL971" s="4">
        <f t="shared" si="620"/>
        <v>15.240000000000013</v>
      </c>
      <c r="DM971" s="4">
        <f t="shared" si="621"/>
        <v>7</v>
      </c>
      <c r="DN971" s="4">
        <f t="shared" si="622"/>
        <v>13.999999999999998</v>
      </c>
      <c r="DO971" s="4">
        <f t="shared" si="623"/>
        <v>40</v>
      </c>
      <c r="DP971" s="4">
        <f t="shared" si="624"/>
        <v>400</v>
      </c>
      <c r="DQ971" s="4">
        <f t="shared" si="625"/>
        <v>508</v>
      </c>
      <c r="DS971" s="4">
        <v>967</v>
      </c>
      <c r="DT971" s="4">
        <f>$CK971+INDEX(节奏总纲!D$4:D$163,基础状态预估!$C$2)</f>
        <v>991.00483399593907</v>
      </c>
      <c r="DU971" s="4">
        <f>$CK971+INDEX(节奏总纲!E$4:E$163,基础状态预估!$C$2)</f>
        <v>985.28268396026408</v>
      </c>
      <c r="DV971" s="4">
        <f>$CK971+INDEX(节奏总纲!F$4:F$163,基础状态预估!$C$2)</f>
        <v>978.39220630709644</v>
      </c>
      <c r="DW971" s="4">
        <f>$CK971+INDEX(节奏总纲!G$4:G$163,基础状态预估!$C$2)</f>
        <v>970.03246816526348</v>
      </c>
      <c r="DX971" s="4">
        <f>$CK971+INDEX(节奏总纲!H$4:H$163,基础状态预估!$C$2)</f>
        <v>959.69453894381218</v>
      </c>
      <c r="DY971" s="4">
        <f t="shared" si="626"/>
        <v>11.899999999999999</v>
      </c>
      <c r="DZ971" s="4">
        <f t="shared" si="627"/>
        <v>33</v>
      </c>
      <c r="EA971" s="4">
        <f t="shared" si="628"/>
        <v>334.1</v>
      </c>
      <c r="EB971" s="4">
        <f t="shared" si="629"/>
        <v>572.76</v>
      </c>
      <c r="EC971" s="4">
        <f t="shared" si="630"/>
        <v>17.240000000000013</v>
      </c>
    </row>
    <row r="972" spans="58:133" x14ac:dyDescent="0.15">
      <c r="BF972" s="4">
        <v>968</v>
      </c>
      <c r="BG972" s="4">
        <f t="shared" si="612"/>
        <v>677.59999999999991</v>
      </c>
      <c r="BH972" s="4">
        <f t="shared" si="613"/>
        <v>290.39999999999998</v>
      </c>
      <c r="BL972" s="4">
        <f t="shared" si="601"/>
        <v>481</v>
      </c>
      <c r="BM972" s="4">
        <f t="shared" si="602"/>
        <v>336.7</v>
      </c>
      <c r="BN972" s="4">
        <f t="shared" si="603"/>
        <v>144.29999999999998</v>
      </c>
      <c r="BR972" s="4">
        <f t="shared" si="604"/>
        <v>616.85</v>
      </c>
      <c r="BS972" s="4">
        <f t="shared" si="605"/>
        <v>284.69999999999993</v>
      </c>
      <c r="BT972" s="4">
        <f t="shared" si="606"/>
        <v>47.45</v>
      </c>
      <c r="BX972" s="4">
        <f t="shared" si="607"/>
        <v>727.2</v>
      </c>
      <c r="BY972" s="4">
        <f t="shared" si="608"/>
        <v>177.25499999999997</v>
      </c>
      <c r="BZ972" s="4">
        <f t="shared" si="609"/>
        <v>4.5449999999999999</v>
      </c>
      <c r="CD972" s="4">
        <f t="shared" si="610"/>
        <v>493.72999999999996</v>
      </c>
      <c r="CE972" s="4">
        <f t="shared" si="611"/>
        <v>15.270000000000014</v>
      </c>
      <c r="CF972" s="4">
        <f>IF(COUNTIF($BH$5:$BH972,"&gt;=2")&lt;=1,SUM($BG972:$BK972)*C$8,CF971)</f>
        <v>151200</v>
      </c>
      <c r="CG972" s="4">
        <f>IF(COUNTIF($BN$5:$BN972,"&gt;=2")&lt;=1,SUM($BL972:$BP972)*D$8,CG971)</f>
        <v>604799.99999999988</v>
      </c>
      <c r="CH972" s="4">
        <f>IF(COUNTIF($BT$5:$BT972,"&gt;=2")&lt;=1,SUM($BQ972:$BU972)*E$8,CH971)</f>
        <v>2592000</v>
      </c>
      <c r="CI972" s="4">
        <f>IF(COUNTIF($BZ$5:$BZ972,"&gt;=2")&lt;=1,SUM($BV972:$BZ972)*F$8,CI971)</f>
        <v>34560000</v>
      </c>
      <c r="CJ972" s="4">
        <f t="shared" si="614"/>
        <v>43977600</v>
      </c>
      <c r="CK972" s="4">
        <f t="shared" si="615"/>
        <v>947.75</v>
      </c>
      <c r="CM972" s="4">
        <v>968</v>
      </c>
      <c r="CN972" s="4">
        <f>IF(COUNTIF($BH$5:$BH972,"&gt;=2")&gt;1,CN971,BG972)</f>
        <v>4.8999999999999995</v>
      </c>
      <c r="CO972" s="4">
        <f>IF(COUNTIF($BH$5:$BH972,"&gt;=2")&gt;1,CO971,BH972)</f>
        <v>2.1</v>
      </c>
      <c r="CP972" s="4">
        <f>IF(COUNTIF($BH$5:$BH972,"&gt;=2")&gt;1,CP971,BI972)</f>
        <v>0</v>
      </c>
      <c r="CQ972" s="4">
        <f>IF(COUNTIF($BH$5:$BH972,"&gt;=2")&gt;1,CQ971,BJ972)</f>
        <v>0</v>
      </c>
      <c r="CR972" s="4">
        <f>IF(COUNTIF($BH$5:$BH972,"&gt;=2")&gt;1,CR971,BK972)</f>
        <v>0</v>
      </c>
      <c r="CS972" s="4">
        <f>IF(COUNTIF($BN$5:$BN972,"&gt;=2")&gt;1,CS971,BL972)</f>
        <v>7</v>
      </c>
      <c r="CT972" s="4">
        <f>IF(COUNTIF($BN$5:$BN972,"&gt;=2")&gt;1,CT971,BM972)</f>
        <v>4.8999999999999995</v>
      </c>
      <c r="CU972" s="4">
        <f>IF(COUNTIF($BN$5:$BN972,"&gt;=2")&gt;1,CU971,BN972)</f>
        <v>2.1</v>
      </c>
      <c r="CV972" s="4">
        <f>IF(COUNTIF($BN$5:$BN972,"&gt;=2")&gt;1,CV971,BO972)</f>
        <v>0</v>
      </c>
      <c r="CW972" s="4">
        <f>IF(COUNTIF($BN$5:$BN972,"&gt;=2")&gt;1,CW971,BP972)</f>
        <v>0</v>
      </c>
      <c r="CX972" s="4">
        <f>IF(COUNTIF($BT$5:$BT972,"&gt;=2")&gt;1,CX971,BQ972)</f>
        <v>0</v>
      </c>
      <c r="CY972" s="4">
        <f>IF(COUNTIF($BT$5:$BT972,"&gt;=2")&gt;1,CY971,BR972)</f>
        <v>26</v>
      </c>
      <c r="CZ972" s="4">
        <f>IF(COUNTIF($BT$5:$BT972,"&gt;=2")&gt;1,CZ971,BS972)</f>
        <v>11.999999999999996</v>
      </c>
      <c r="DA972" s="4">
        <f>IF(COUNTIF($BT$5:$BT972,"&gt;=2")&gt;1,DA971,BT972)</f>
        <v>2</v>
      </c>
      <c r="DB972" s="4">
        <f>IF(COUNTIF($BT$5:$BT972,"&gt;=2")&gt;1,DB971,BU972)</f>
        <v>0</v>
      </c>
      <c r="DC972" s="4">
        <f>IF(COUNTIF($BZ$5:$BZ972,"&gt;=2")&gt;1,DC971,BV972)</f>
        <v>0</v>
      </c>
      <c r="DD972" s="4">
        <f>IF(COUNTIF($BZ$5:$BZ972,"&gt;=2")&gt;1,DD971,BW972)</f>
        <v>0</v>
      </c>
      <c r="DE972" s="4">
        <f>IF(COUNTIF($BZ$5:$BZ972,"&gt;=2")&gt;1,DE971,BX972)</f>
        <v>320</v>
      </c>
      <c r="DF972" s="4">
        <f>IF(COUNTIF($BZ$5:$BZ972,"&gt;=2")&gt;1,DF971,BY972)</f>
        <v>77.999999999999986</v>
      </c>
      <c r="DG972" s="4">
        <f>IF(COUNTIF($BZ$5:$BZ972,"&gt;=2")&gt;1,DG971,BZ972)</f>
        <v>2</v>
      </c>
      <c r="DH972" s="4">
        <f t="shared" si="616"/>
        <v>0</v>
      </c>
      <c r="DI972" s="4">
        <f t="shared" si="617"/>
        <v>0</v>
      </c>
      <c r="DJ972" s="4">
        <f t="shared" si="618"/>
        <v>0</v>
      </c>
      <c r="DK972" s="4">
        <f t="shared" si="619"/>
        <v>493.72999999999996</v>
      </c>
      <c r="DL972" s="4">
        <f t="shared" si="620"/>
        <v>15.270000000000014</v>
      </c>
      <c r="DM972" s="4">
        <f t="shared" si="621"/>
        <v>7</v>
      </c>
      <c r="DN972" s="4">
        <f t="shared" si="622"/>
        <v>13.999999999999998</v>
      </c>
      <c r="DO972" s="4">
        <f t="shared" si="623"/>
        <v>40</v>
      </c>
      <c r="DP972" s="4">
        <f t="shared" si="624"/>
        <v>400</v>
      </c>
      <c r="DQ972" s="4">
        <f t="shared" si="625"/>
        <v>509</v>
      </c>
      <c r="DS972" s="4">
        <v>968</v>
      </c>
      <c r="DT972" s="4">
        <f>$CK972+INDEX(节奏总纲!D$4:D$163,基础状态预估!$C$2)</f>
        <v>992.00483399593907</v>
      </c>
      <c r="DU972" s="4">
        <f>$CK972+INDEX(节奏总纲!E$4:E$163,基础状态预估!$C$2)</f>
        <v>986.28268396026408</v>
      </c>
      <c r="DV972" s="4">
        <f>$CK972+INDEX(节奏总纲!F$4:F$163,基础状态预估!$C$2)</f>
        <v>979.39220630709644</v>
      </c>
      <c r="DW972" s="4">
        <f>$CK972+INDEX(节奏总纲!G$4:G$163,基础状态预估!$C$2)</f>
        <v>971.03246816526348</v>
      </c>
      <c r="DX972" s="4">
        <f>$CK972+INDEX(节奏总纲!H$4:H$163,基础状态预估!$C$2)</f>
        <v>960.69453894381218</v>
      </c>
      <c r="DY972" s="4">
        <f t="shared" si="626"/>
        <v>11.899999999999999</v>
      </c>
      <c r="DZ972" s="4">
        <f t="shared" si="627"/>
        <v>33</v>
      </c>
      <c r="EA972" s="4">
        <f t="shared" si="628"/>
        <v>334.1</v>
      </c>
      <c r="EB972" s="4">
        <f t="shared" si="629"/>
        <v>573.7299999999999</v>
      </c>
      <c r="EC972" s="4">
        <f t="shared" si="630"/>
        <v>17.270000000000014</v>
      </c>
    </row>
    <row r="973" spans="58:133" x14ac:dyDescent="0.15">
      <c r="BF973" s="4">
        <v>969</v>
      </c>
      <c r="BG973" s="4">
        <f t="shared" si="612"/>
        <v>678.3</v>
      </c>
      <c r="BH973" s="4">
        <f t="shared" si="613"/>
        <v>290.7</v>
      </c>
      <c r="BL973" s="4">
        <f t="shared" si="601"/>
        <v>481.5</v>
      </c>
      <c r="BM973" s="4">
        <f t="shared" si="602"/>
        <v>337.04999999999995</v>
      </c>
      <c r="BN973" s="4">
        <f t="shared" si="603"/>
        <v>144.44999999999999</v>
      </c>
      <c r="BR973" s="4">
        <f t="shared" si="604"/>
        <v>617.5</v>
      </c>
      <c r="BS973" s="4">
        <f t="shared" si="605"/>
        <v>284.99999999999994</v>
      </c>
      <c r="BT973" s="4">
        <f t="shared" si="606"/>
        <v>47.5</v>
      </c>
      <c r="BX973" s="4">
        <f t="shared" si="607"/>
        <v>728</v>
      </c>
      <c r="BY973" s="4">
        <f t="shared" si="608"/>
        <v>177.44999999999996</v>
      </c>
      <c r="BZ973" s="4">
        <f t="shared" si="609"/>
        <v>4.55</v>
      </c>
      <c r="CD973" s="4">
        <f t="shared" si="610"/>
        <v>494.7</v>
      </c>
      <c r="CE973" s="4">
        <f t="shared" si="611"/>
        <v>15.300000000000013</v>
      </c>
      <c r="CF973" s="4">
        <f>IF(COUNTIF($BH$5:$BH973,"&gt;=2")&lt;=1,SUM($BG973:$BK973)*C$8,CF972)</f>
        <v>151200</v>
      </c>
      <c r="CG973" s="4">
        <f>IF(COUNTIF($BN$5:$BN973,"&gt;=2")&lt;=1,SUM($BL973:$BP973)*D$8,CG972)</f>
        <v>604799.99999999988</v>
      </c>
      <c r="CH973" s="4">
        <f>IF(COUNTIF($BT$5:$BT973,"&gt;=2")&lt;=1,SUM($BQ973:$BU973)*E$8,CH972)</f>
        <v>2592000</v>
      </c>
      <c r="CI973" s="4">
        <f>IF(COUNTIF($BZ$5:$BZ973,"&gt;=2")&lt;=1,SUM($BV973:$BZ973)*F$8,CI972)</f>
        <v>34560000</v>
      </c>
      <c r="CJ973" s="4">
        <f t="shared" si="614"/>
        <v>44064000</v>
      </c>
      <c r="CK973" s="4">
        <f t="shared" si="615"/>
        <v>948.75</v>
      </c>
      <c r="CM973" s="4">
        <v>969</v>
      </c>
      <c r="CN973" s="4">
        <f>IF(COUNTIF($BH$5:$BH973,"&gt;=2")&gt;1,CN972,BG973)</f>
        <v>4.8999999999999995</v>
      </c>
      <c r="CO973" s="4">
        <f>IF(COUNTIF($BH$5:$BH973,"&gt;=2")&gt;1,CO972,BH973)</f>
        <v>2.1</v>
      </c>
      <c r="CP973" s="4">
        <f>IF(COUNTIF($BH$5:$BH973,"&gt;=2")&gt;1,CP972,BI973)</f>
        <v>0</v>
      </c>
      <c r="CQ973" s="4">
        <f>IF(COUNTIF($BH$5:$BH973,"&gt;=2")&gt;1,CQ972,BJ973)</f>
        <v>0</v>
      </c>
      <c r="CR973" s="4">
        <f>IF(COUNTIF($BH$5:$BH973,"&gt;=2")&gt;1,CR972,BK973)</f>
        <v>0</v>
      </c>
      <c r="CS973" s="4">
        <f>IF(COUNTIF($BN$5:$BN973,"&gt;=2")&gt;1,CS972,BL973)</f>
        <v>7</v>
      </c>
      <c r="CT973" s="4">
        <f>IF(COUNTIF($BN$5:$BN973,"&gt;=2")&gt;1,CT972,BM973)</f>
        <v>4.8999999999999995</v>
      </c>
      <c r="CU973" s="4">
        <f>IF(COUNTIF($BN$5:$BN973,"&gt;=2")&gt;1,CU972,BN973)</f>
        <v>2.1</v>
      </c>
      <c r="CV973" s="4">
        <f>IF(COUNTIF($BN$5:$BN973,"&gt;=2")&gt;1,CV972,BO973)</f>
        <v>0</v>
      </c>
      <c r="CW973" s="4">
        <f>IF(COUNTIF($BN$5:$BN973,"&gt;=2")&gt;1,CW972,BP973)</f>
        <v>0</v>
      </c>
      <c r="CX973" s="4">
        <f>IF(COUNTIF($BT$5:$BT973,"&gt;=2")&gt;1,CX972,BQ973)</f>
        <v>0</v>
      </c>
      <c r="CY973" s="4">
        <f>IF(COUNTIF($BT$5:$BT973,"&gt;=2")&gt;1,CY972,BR973)</f>
        <v>26</v>
      </c>
      <c r="CZ973" s="4">
        <f>IF(COUNTIF($BT$5:$BT973,"&gt;=2")&gt;1,CZ972,BS973)</f>
        <v>11.999999999999996</v>
      </c>
      <c r="DA973" s="4">
        <f>IF(COUNTIF($BT$5:$BT973,"&gt;=2")&gt;1,DA972,BT973)</f>
        <v>2</v>
      </c>
      <c r="DB973" s="4">
        <f>IF(COUNTIF($BT$5:$BT973,"&gt;=2")&gt;1,DB972,BU973)</f>
        <v>0</v>
      </c>
      <c r="DC973" s="4">
        <f>IF(COUNTIF($BZ$5:$BZ973,"&gt;=2")&gt;1,DC972,BV973)</f>
        <v>0</v>
      </c>
      <c r="DD973" s="4">
        <f>IF(COUNTIF($BZ$5:$BZ973,"&gt;=2")&gt;1,DD972,BW973)</f>
        <v>0</v>
      </c>
      <c r="DE973" s="4">
        <f>IF(COUNTIF($BZ$5:$BZ973,"&gt;=2")&gt;1,DE972,BX973)</f>
        <v>320</v>
      </c>
      <c r="DF973" s="4">
        <f>IF(COUNTIF($BZ$5:$BZ973,"&gt;=2")&gt;1,DF972,BY973)</f>
        <v>77.999999999999986</v>
      </c>
      <c r="DG973" s="4">
        <f>IF(COUNTIF($BZ$5:$BZ973,"&gt;=2")&gt;1,DG972,BZ973)</f>
        <v>2</v>
      </c>
      <c r="DH973" s="4">
        <f t="shared" si="616"/>
        <v>0</v>
      </c>
      <c r="DI973" s="4">
        <f t="shared" si="617"/>
        <v>0</v>
      </c>
      <c r="DJ973" s="4">
        <f t="shared" si="618"/>
        <v>0</v>
      </c>
      <c r="DK973" s="4">
        <f t="shared" si="619"/>
        <v>494.7</v>
      </c>
      <c r="DL973" s="4">
        <f t="shared" si="620"/>
        <v>15.300000000000013</v>
      </c>
      <c r="DM973" s="4">
        <f t="shared" si="621"/>
        <v>7</v>
      </c>
      <c r="DN973" s="4">
        <f t="shared" si="622"/>
        <v>13.999999999999998</v>
      </c>
      <c r="DO973" s="4">
        <f t="shared" si="623"/>
        <v>40</v>
      </c>
      <c r="DP973" s="4">
        <f t="shared" si="624"/>
        <v>400</v>
      </c>
      <c r="DQ973" s="4">
        <f t="shared" si="625"/>
        <v>510</v>
      </c>
      <c r="DS973" s="4">
        <v>969</v>
      </c>
      <c r="DT973" s="4">
        <f>$CK973+INDEX(节奏总纲!D$4:D$163,基础状态预估!$C$2)</f>
        <v>993.00483399593907</v>
      </c>
      <c r="DU973" s="4">
        <f>$CK973+INDEX(节奏总纲!E$4:E$163,基础状态预估!$C$2)</f>
        <v>987.28268396026408</v>
      </c>
      <c r="DV973" s="4">
        <f>$CK973+INDEX(节奏总纲!F$4:F$163,基础状态预估!$C$2)</f>
        <v>980.39220630709644</v>
      </c>
      <c r="DW973" s="4">
        <f>$CK973+INDEX(节奏总纲!G$4:G$163,基础状态预估!$C$2)</f>
        <v>972.03246816526348</v>
      </c>
      <c r="DX973" s="4">
        <f>$CK973+INDEX(节奏总纲!H$4:H$163,基础状态预估!$C$2)</f>
        <v>961.69453894381218</v>
      </c>
      <c r="DY973" s="4">
        <f t="shared" si="626"/>
        <v>11.899999999999999</v>
      </c>
      <c r="DZ973" s="4">
        <f t="shared" si="627"/>
        <v>33</v>
      </c>
      <c r="EA973" s="4">
        <f t="shared" si="628"/>
        <v>334.1</v>
      </c>
      <c r="EB973" s="4">
        <f t="shared" si="629"/>
        <v>574.69999999999993</v>
      </c>
      <c r="EC973" s="4">
        <f t="shared" si="630"/>
        <v>17.300000000000011</v>
      </c>
    </row>
    <row r="974" spans="58:133" x14ac:dyDescent="0.15">
      <c r="BF974" s="4">
        <v>970</v>
      </c>
      <c r="BG974" s="4">
        <f t="shared" si="612"/>
        <v>679</v>
      </c>
      <c r="BH974" s="4">
        <f t="shared" si="613"/>
        <v>291</v>
      </c>
      <c r="BL974" s="4">
        <f t="shared" si="601"/>
        <v>482</v>
      </c>
      <c r="BM974" s="4">
        <f t="shared" si="602"/>
        <v>337.4</v>
      </c>
      <c r="BN974" s="4">
        <f t="shared" si="603"/>
        <v>144.6</v>
      </c>
      <c r="BR974" s="4">
        <f t="shared" si="604"/>
        <v>618.15</v>
      </c>
      <c r="BS974" s="4">
        <f t="shared" si="605"/>
        <v>285.29999999999995</v>
      </c>
      <c r="BT974" s="4">
        <f t="shared" si="606"/>
        <v>47.550000000000004</v>
      </c>
      <c r="BX974" s="4">
        <f t="shared" si="607"/>
        <v>728.80000000000007</v>
      </c>
      <c r="BY974" s="4">
        <f t="shared" si="608"/>
        <v>177.64499999999995</v>
      </c>
      <c r="BZ974" s="4">
        <f t="shared" si="609"/>
        <v>4.5549999999999997</v>
      </c>
      <c r="CD974" s="4">
        <f t="shared" si="610"/>
        <v>495.66999999999996</v>
      </c>
      <c r="CE974" s="4">
        <f t="shared" si="611"/>
        <v>15.330000000000014</v>
      </c>
      <c r="CF974" s="4">
        <f>IF(COUNTIF($BH$5:$BH974,"&gt;=2")&lt;=1,SUM($BG974:$BK974)*C$8,CF973)</f>
        <v>151200</v>
      </c>
      <c r="CG974" s="4">
        <f>IF(COUNTIF($BN$5:$BN974,"&gt;=2")&lt;=1,SUM($BL974:$BP974)*D$8,CG973)</f>
        <v>604799.99999999988</v>
      </c>
      <c r="CH974" s="4">
        <f>IF(COUNTIF($BT$5:$BT974,"&gt;=2")&lt;=1,SUM($BQ974:$BU974)*E$8,CH973)</f>
        <v>2592000</v>
      </c>
      <c r="CI974" s="4">
        <f>IF(COUNTIF($BZ$5:$BZ974,"&gt;=2")&lt;=1,SUM($BV974:$BZ974)*F$8,CI973)</f>
        <v>34560000</v>
      </c>
      <c r="CJ974" s="4">
        <f t="shared" si="614"/>
        <v>44150400</v>
      </c>
      <c r="CK974" s="4">
        <f t="shared" si="615"/>
        <v>949.75</v>
      </c>
      <c r="CM974" s="4">
        <v>970</v>
      </c>
      <c r="CN974" s="4">
        <f>IF(COUNTIF($BH$5:$BH974,"&gt;=2")&gt;1,CN973,BG974)</f>
        <v>4.8999999999999995</v>
      </c>
      <c r="CO974" s="4">
        <f>IF(COUNTIF($BH$5:$BH974,"&gt;=2")&gt;1,CO973,BH974)</f>
        <v>2.1</v>
      </c>
      <c r="CP974" s="4">
        <f>IF(COUNTIF($BH$5:$BH974,"&gt;=2")&gt;1,CP973,BI974)</f>
        <v>0</v>
      </c>
      <c r="CQ974" s="4">
        <f>IF(COUNTIF($BH$5:$BH974,"&gt;=2")&gt;1,CQ973,BJ974)</f>
        <v>0</v>
      </c>
      <c r="CR974" s="4">
        <f>IF(COUNTIF($BH$5:$BH974,"&gt;=2")&gt;1,CR973,BK974)</f>
        <v>0</v>
      </c>
      <c r="CS974" s="4">
        <f>IF(COUNTIF($BN$5:$BN974,"&gt;=2")&gt;1,CS973,BL974)</f>
        <v>7</v>
      </c>
      <c r="CT974" s="4">
        <f>IF(COUNTIF($BN$5:$BN974,"&gt;=2")&gt;1,CT973,BM974)</f>
        <v>4.8999999999999995</v>
      </c>
      <c r="CU974" s="4">
        <f>IF(COUNTIF($BN$5:$BN974,"&gt;=2")&gt;1,CU973,BN974)</f>
        <v>2.1</v>
      </c>
      <c r="CV974" s="4">
        <f>IF(COUNTIF($BN$5:$BN974,"&gt;=2")&gt;1,CV973,BO974)</f>
        <v>0</v>
      </c>
      <c r="CW974" s="4">
        <f>IF(COUNTIF($BN$5:$BN974,"&gt;=2")&gt;1,CW973,BP974)</f>
        <v>0</v>
      </c>
      <c r="CX974" s="4">
        <f>IF(COUNTIF($BT$5:$BT974,"&gt;=2")&gt;1,CX973,BQ974)</f>
        <v>0</v>
      </c>
      <c r="CY974" s="4">
        <f>IF(COUNTIF($BT$5:$BT974,"&gt;=2")&gt;1,CY973,BR974)</f>
        <v>26</v>
      </c>
      <c r="CZ974" s="4">
        <f>IF(COUNTIF($BT$5:$BT974,"&gt;=2")&gt;1,CZ973,BS974)</f>
        <v>11.999999999999996</v>
      </c>
      <c r="DA974" s="4">
        <f>IF(COUNTIF($BT$5:$BT974,"&gt;=2")&gt;1,DA973,BT974)</f>
        <v>2</v>
      </c>
      <c r="DB974" s="4">
        <f>IF(COUNTIF($BT$5:$BT974,"&gt;=2")&gt;1,DB973,BU974)</f>
        <v>0</v>
      </c>
      <c r="DC974" s="4">
        <f>IF(COUNTIF($BZ$5:$BZ974,"&gt;=2")&gt;1,DC973,BV974)</f>
        <v>0</v>
      </c>
      <c r="DD974" s="4">
        <f>IF(COUNTIF($BZ$5:$BZ974,"&gt;=2")&gt;1,DD973,BW974)</f>
        <v>0</v>
      </c>
      <c r="DE974" s="4">
        <f>IF(COUNTIF($BZ$5:$BZ974,"&gt;=2")&gt;1,DE973,BX974)</f>
        <v>320</v>
      </c>
      <c r="DF974" s="4">
        <f>IF(COUNTIF($BZ$5:$BZ974,"&gt;=2")&gt;1,DF973,BY974)</f>
        <v>77.999999999999986</v>
      </c>
      <c r="DG974" s="4">
        <f>IF(COUNTIF($BZ$5:$BZ974,"&gt;=2")&gt;1,DG973,BZ974)</f>
        <v>2</v>
      </c>
      <c r="DH974" s="4">
        <f t="shared" si="616"/>
        <v>0</v>
      </c>
      <c r="DI974" s="4">
        <f t="shared" si="617"/>
        <v>0</v>
      </c>
      <c r="DJ974" s="4">
        <f t="shared" si="618"/>
        <v>0</v>
      </c>
      <c r="DK974" s="4">
        <f t="shared" si="619"/>
        <v>495.66999999999996</v>
      </c>
      <c r="DL974" s="4">
        <f t="shared" si="620"/>
        <v>15.330000000000014</v>
      </c>
      <c r="DM974" s="4">
        <f t="shared" si="621"/>
        <v>7</v>
      </c>
      <c r="DN974" s="4">
        <f t="shared" si="622"/>
        <v>13.999999999999998</v>
      </c>
      <c r="DO974" s="4">
        <f t="shared" si="623"/>
        <v>40</v>
      </c>
      <c r="DP974" s="4">
        <f t="shared" si="624"/>
        <v>400</v>
      </c>
      <c r="DQ974" s="4">
        <f t="shared" si="625"/>
        <v>511</v>
      </c>
      <c r="DS974" s="4">
        <v>970</v>
      </c>
      <c r="DT974" s="4">
        <f>$CK974+INDEX(节奏总纲!D$4:D$163,基础状态预估!$C$2)</f>
        <v>994.00483399593907</v>
      </c>
      <c r="DU974" s="4">
        <f>$CK974+INDEX(节奏总纲!E$4:E$163,基础状态预估!$C$2)</f>
        <v>988.28268396026408</v>
      </c>
      <c r="DV974" s="4">
        <f>$CK974+INDEX(节奏总纲!F$4:F$163,基础状态预估!$C$2)</f>
        <v>981.39220630709644</v>
      </c>
      <c r="DW974" s="4">
        <f>$CK974+INDEX(节奏总纲!G$4:G$163,基础状态预估!$C$2)</f>
        <v>973.03246816526348</v>
      </c>
      <c r="DX974" s="4">
        <f>$CK974+INDEX(节奏总纲!H$4:H$163,基础状态预估!$C$2)</f>
        <v>962.69453894381218</v>
      </c>
      <c r="DY974" s="4">
        <f t="shared" si="626"/>
        <v>11.899999999999999</v>
      </c>
      <c r="DZ974" s="4">
        <f t="shared" si="627"/>
        <v>33</v>
      </c>
      <c r="EA974" s="4">
        <f t="shared" si="628"/>
        <v>334.1</v>
      </c>
      <c r="EB974" s="4">
        <f t="shared" si="629"/>
        <v>575.66999999999996</v>
      </c>
      <c r="EC974" s="4">
        <f t="shared" si="630"/>
        <v>17.330000000000013</v>
      </c>
    </row>
    <row r="975" spans="58:133" x14ac:dyDescent="0.15">
      <c r="BF975" s="4">
        <v>971</v>
      </c>
      <c r="BG975" s="4">
        <f t="shared" si="612"/>
        <v>679.69999999999993</v>
      </c>
      <c r="BH975" s="4">
        <f t="shared" si="613"/>
        <v>291.3</v>
      </c>
      <c r="BL975" s="4">
        <f t="shared" si="601"/>
        <v>482.5</v>
      </c>
      <c r="BM975" s="4">
        <f t="shared" si="602"/>
        <v>337.75</v>
      </c>
      <c r="BN975" s="4">
        <f t="shared" si="603"/>
        <v>144.75</v>
      </c>
      <c r="BR975" s="4">
        <f t="shared" si="604"/>
        <v>618.80000000000007</v>
      </c>
      <c r="BS975" s="4">
        <f t="shared" si="605"/>
        <v>285.59999999999991</v>
      </c>
      <c r="BT975" s="4">
        <f t="shared" si="606"/>
        <v>47.6</v>
      </c>
      <c r="BX975" s="4">
        <f t="shared" si="607"/>
        <v>729.6</v>
      </c>
      <c r="BY975" s="4">
        <f t="shared" si="608"/>
        <v>177.83999999999995</v>
      </c>
      <c r="BZ975" s="4">
        <f t="shared" si="609"/>
        <v>4.5600000000000005</v>
      </c>
      <c r="CD975" s="4">
        <f t="shared" si="610"/>
        <v>496.64</v>
      </c>
      <c r="CE975" s="4">
        <f t="shared" si="611"/>
        <v>15.360000000000014</v>
      </c>
      <c r="CF975" s="4">
        <f>IF(COUNTIF($BH$5:$BH975,"&gt;=2")&lt;=1,SUM($BG975:$BK975)*C$8,CF974)</f>
        <v>151200</v>
      </c>
      <c r="CG975" s="4">
        <f>IF(COUNTIF($BN$5:$BN975,"&gt;=2")&lt;=1,SUM($BL975:$BP975)*D$8,CG974)</f>
        <v>604799.99999999988</v>
      </c>
      <c r="CH975" s="4">
        <f>IF(COUNTIF($BT$5:$BT975,"&gt;=2")&lt;=1,SUM($BQ975:$BU975)*E$8,CH974)</f>
        <v>2592000</v>
      </c>
      <c r="CI975" s="4">
        <f>IF(COUNTIF($BZ$5:$BZ975,"&gt;=2")&lt;=1,SUM($BV975:$BZ975)*F$8,CI974)</f>
        <v>34560000</v>
      </c>
      <c r="CJ975" s="4">
        <f t="shared" si="614"/>
        <v>44236800</v>
      </c>
      <c r="CK975" s="4">
        <f t="shared" si="615"/>
        <v>950.75</v>
      </c>
      <c r="CM975" s="4">
        <v>971</v>
      </c>
      <c r="CN975" s="4">
        <f>IF(COUNTIF($BH$5:$BH975,"&gt;=2")&gt;1,CN974,BG975)</f>
        <v>4.8999999999999995</v>
      </c>
      <c r="CO975" s="4">
        <f>IF(COUNTIF($BH$5:$BH975,"&gt;=2")&gt;1,CO974,BH975)</f>
        <v>2.1</v>
      </c>
      <c r="CP975" s="4">
        <f>IF(COUNTIF($BH$5:$BH975,"&gt;=2")&gt;1,CP974,BI975)</f>
        <v>0</v>
      </c>
      <c r="CQ975" s="4">
        <f>IF(COUNTIF($BH$5:$BH975,"&gt;=2")&gt;1,CQ974,BJ975)</f>
        <v>0</v>
      </c>
      <c r="CR975" s="4">
        <f>IF(COUNTIF($BH$5:$BH975,"&gt;=2")&gt;1,CR974,BK975)</f>
        <v>0</v>
      </c>
      <c r="CS975" s="4">
        <f>IF(COUNTIF($BN$5:$BN975,"&gt;=2")&gt;1,CS974,BL975)</f>
        <v>7</v>
      </c>
      <c r="CT975" s="4">
        <f>IF(COUNTIF($BN$5:$BN975,"&gt;=2")&gt;1,CT974,BM975)</f>
        <v>4.8999999999999995</v>
      </c>
      <c r="CU975" s="4">
        <f>IF(COUNTIF($BN$5:$BN975,"&gt;=2")&gt;1,CU974,BN975)</f>
        <v>2.1</v>
      </c>
      <c r="CV975" s="4">
        <f>IF(COUNTIF($BN$5:$BN975,"&gt;=2")&gt;1,CV974,BO975)</f>
        <v>0</v>
      </c>
      <c r="CW975" s="4">
        <f>IF(COUNTIF($BN$5:$BN975,"&gt;=2")&gt;1,CW974,BP975)</f>
        <v>0</v>
      </c>
      <c r="CX975" s="4">
        <f>IF(COUNTIF($BT$5:$BT975,"&gt;=2")&gt;1,CX974,BQ975)</f>
        <v>0</v>
      </c>
      <c r="CY975" s="4">
        <f>IF(COUNTIF($BT$5:$BT975,"&gt;=2")&gt;1,CY974,BR975)</f>
        <v>26</v>
      </c>
      <c r="CZ975" s="4">
        <f>IF(COUNTIF($BT$5:$BT975,"&gt;=2")&gt;1,CZ974,BS975)</f>
        <v>11.999999999999996</v>
      </c>
      <c r="DA975" s="4">
        <f>IF(COUNTIF($BT$5:$BT975,"&gt;=2")&gt;1,DA974,BT975)</f>
        <v>2</v>
      </c>
      <c r="DB975" s="4">
        <f>IF(COUNTIF($BT$5:$BT975,"&gt;=2")&gt;1,DB974,BU975)</f>
        <v>0</v>
      </c>
      <c r="DC975" s="4">
        <f>IF(COUNTIF($BZ$5:$BZ975,"&gt;=2")&gt;1,DC974,BV975)</f>
        <v>0</v>
      </c>
      <c r="DD975" s="4">
        <f>IF(COUNTIF($BZ$5:$BZ975,"&gt;=2")&gt;1,DD974,BW975)</f>
        <v>0</v>
      </c>
      <c r="DE975" s="4">
        <f>IF(COUNTIF($BZ$5:$BZ975,"&gt;=2")&gt;1,DE974,BX975)</f>
        <v>320</v>
      </c>
      <c r="DF975" s="4">
        <f>IF(COUNTIF($BZ$5:$BZ975,"&gt;=2")&gt;1,DF974,BY975)</f>
        <v>77.999999999999986</v>
      </c>
      <c r="DG975" s="4">
        <f>IF(COUNTIF($BZ$5:$BZ975,"&gt;=2")&gt;1,DG974,BZ975)</f>
        <v>2</v>
      </c>
      <c r="DH975" s="4">
        <f t="shared" si="616"/>
        <v>0</v>
      </c>
      <c r="DI975" s="4">
        <f t="shared" si="617"/>
        <v>0</v>
      </c>
      <c r="DJ975" s="4">
        <f t="shared" si="618"/>
        <v>0</v>
      </c>
      <c r="DK975" s="4">
        <f t="shared" si="619"/>
        <v>496.64</v>
      </c>
      <c r="DL975" s="4">
        <f t="shared" si="620"/>
        <v>15.360000000000014</v>
      </c>
      <c r="DM975" s="4">
        <f t="shared" si="621"/>
        <v>7</v>
      </c>
      <c r="DN975" s="4">
        <f t="shared" si="622"/>
        <v>13.999999999999998</v>
      </c>
      <c r="DO975" s="4">
        <f t="shared" si="623"/>
        <v>40</v>
      </c>
      <c r="DP975" s="4">
        <f t="shared" si="624"/>
        <v>400</v>
      </c>
      <c r="DQ975" s="4">
        <f t="shared" si="625"/>
        <v>512</v>
      </c>
      <c r="DS975" s="4">
        <v>971</v>
      </c>
      <c r="DT975" s="4">
        <f>$CK975+INDEX(节奏总纲!D$4:D$163,基础状态预估!$C$2)</f>
        <v>995.00483399593907</v>
      </c>
      <c r="DU975" s="4">
        <f>$CK975+INDEX(节奏总纲!E$4:E$163,基础状态预估!$C$2)</f>
        <v>989.28268396026408</v>
      </c>
      <c r="DV975" s="4">
        <f>$CK975+INDEX(节奏总纲!F$4:F$163,基础状态预估!$C$2)</f>
        <v>982.39220630709644</v>
      </c>
      <c r="DW975" s="4">
        <f>$CK975+INDEX(节奏总纲!G$4:G$163,基础状态预估!$C$2)</f>
        <v>974.03246816526348</v>
      </c>
      <c r="DX975" s="4">
        <f>$CK975+INDEX(节奏总纲!H$4:H$163,基础状态预估!$C$2)</f>
        <v>963.69453894381218</v>
      </c>
      <c r="DY975" s="4">
        <f t="shared" si="626"/>
        <v>11.899999999999999</v>
      </c>
      <c r="DZ975" s="4">
        <f t="shared" si="627"/>
        <v>33</v>
      </c>
      <c r="EA975" s="4">
        <f t="shared" si="628"/>
        <v>334.1</v>
      </c>
      <c r="EB975" s="4">
        <f t="shared" si="629"/>
        <v>576.64</v>
      </c>
      <c r="EC975" s="4">
        <f t="shared" si="630"/>
        <v>17.360000000000014</v>
      </c>
    </row>
    <row r="976" spans="58:133" x14ac:dyDescent="0.15">
      <c r="BF976" s="4">
        <v>972</v>
      </c>
      <c r="BG976" s="4">
        <f t="shared" si="612"/>
        <v>680.4</v>
      </c>
      <c r="BH976" s="4">
        <f t="shared" si="613"/>
        <v>291.59999999999997</v>
      </c>
      <c r="BL976" s="4">
        <f t="shared" si="601"/>
        <v>483</v>
      </c>
      <c r="BM976" s="4">
        <f t="shared" si="602"/>
        <v>338.09999999999997</v>
      </c>
      <c r="BN976" s="4">
        <f t="shared" si="603"/>
        <v>144.9</v>
      </c>
      <c r="BR976" s="4">
        <f t="shared" si="604"/>
        <v>619.45000000000005</v>
      </c>
      <c r="BS976" s="4">
        <f t="shared" si="605"/>
        <v>285.89999999999992</v>
      </c>
      <c r="BT976" s="4">
        <f t="shared" si="606"/>
        <v>47.650000000000006</v>
      </c>
      <c r="BX976" s="4">
        <f t="shared" si="607"/>
        <v>730.40000000000009</v>
      </c>
      <c r="BY976" s="4">
        <f t="shared" si="608"/>
        <v>178.03499999999997</v>
      </c>
      <c r="BZ976" s="4">
        <f t="shared" si="609"/>
        <v>4.5650000000000004</v>
      </c>
      <c r="CD976" s="4">
        <f t="shared" si="610"/>
        <v>497.61</v>
      </c>
      <c r="CE976" s="4">
        <f t="shared" si="611"/>
        <v>15.390000000000013</v>
      </c>
      <c r="CF976" s="4">
        <f>IF(COUNTIF($BH$5:$BH976,"&gt;=2")&lt;=1,SUM($BG976:$BK976)*C$8,CF975)</f>
        <v>151200</v>
      </c>
      <c r="CG976" s="4">
        <f>IF(COUNTIF($BN$5:$BN976,"&gt;=2")&lt;=1,SUM($BL976:$BP976)*D$8,CG975)</f>
        <v>604799.99999999988</v>
      </c>
      <c r="CH976" s="4">
        <f>IF(COUNTIF($BT$5:$BT976,"&gt;=2")&lt;=1,SUM($BQ976:$BU976)*E$8,CH975)</f>
        <v>2592000</v>
      </c>
      <c r="CI976" s="4">
        <f>IF(COUNTIF($BZ$5:$BZ976,"&gt;=2")&lt;=1,SUM($BV976:$BZ976)*F$8,CI975)</f>
        <v>34560000</v>
      </c>
      <c r="CJ976" s="4">
        <f t="shared" si="614"/>
        <v>44323200</v>
      </c>
      <c r="CK976" s="4">
        <f t="shared" si="615"/>
        <v>951.75</v>
      </c>
      <c r="CM976" s="4">
        <v>972</v>
      </c>
      <c r="CN976" s="4">
        <f>IF(COUNTIF($BH$5:$BH976,"&gt;=2")&gt;1,CN975,BG976)</f>
        <v>4.8999999999999995</v>
      </c>
      <c r="CO976" s="4">
        <f>IF(COUNTIF($BH$5:$BH976,"&gt;=2")&gt;1,CO975,BH976)</f>
        <v>2.1</v>
      </c>
      <c r="CP976" s="4">
        <f>IF(COUNTIF($BH$5:$BH976,"&gt;=2")&gt;1,CP975,BI976)</f>
        <v>0</v>
      </c>
      <c r="CQ976" s="4">
        <f>IF(COUNTIF($BH$5:$BH976,"&gt;=2")&gt;1,CQ975,BJ976)</f>
        <v>0</v>
      </c>
      <c r="CR976" s="4">
        <f>IF(COUNTIF($BH$5:$BH976,"&gt;=2")&gt;1,CR975,BK976)</f>
        <v>0</v>
      </c>
      <c r="CS976" s="4">
        <f>IF(COUNTIF($BN$5:$BN976,"&gt;=2")&gt;1,CS975,BL976)</f>
        <v>7</v>
      </c>
      <c r="CT976" s="4">
        <f>IF(COUNTIF($BN$5:$BN976,"&gt;=2")&gt;1,CT975,BM976)</f>
        <v>4.8999999999999995</v>
      </c>
      <c r="CU976" s="4">
        <f>IF(COUNTIF($BN$5:$BN976,"&gt;=2")&gt;1,CU975,BN976)</f>
        <v>2.1</v>
      </c>
      <c r="CV976" s="4">
        <f>IF(COUNTIF($BN$5:$BN976,"&gt;=2")&gt;1,CV975,BO976)</f>
        <v>0</v>
      </c>
      <c r="CW976" s="4">
        <f>IF(COUNTIF($BN$5:$BN976,"&gt;=2")&gt;1,CW975,BP976)</f>
        <v>0</v>
      </c>
      <c r="CX976" s="4">
        <f>IF(COUNTIF($BT$5:$BT976,"&gt;=2")&gt;1,CX975,BQ976)</f>
        <v>0</v>
      </c>
      <c r="CY976" s="4">
        <f>IF(COUNTIF($BT$5:$BT976,"&gt;=2")&gt;1,CY975,BR976)</f>
        <v>26</v>
      </c>
      <c r="CZ976" s="4">
        <f>IF(COUNTIF($BT$5:$BT976,"&gt;=2")&gt;1,CZ975,BS976)</f>
        <v>11.999999999999996</v>
      </c>
      <c r="DA976" s="4">
        <f>IF(COUNTIF($BT$5:$BT976,"&gt;=2")&gt;1,DA975,BT976)</f>
        <v>2</v>
      </c>
      <c r="DB976" s="4">
        <f>IF(COUNTIF($BT$5:$BT976,"&gt;=2")&gt;1,DB975,BU976)</f>
        <v>0</v>
      </c>
      <c r="DC976" s="4">
        <f>IF(COUNTIF($BZ$5:$BZ976,"&gt;=2")&gt;1,DC975,BV976)</f>
        <v>0</v>
      </c>
      <c r="DD976" s="4">
        <f>IF(COUNTIF($BZ$5:$BZ976,"&gt;=2")&gt;1,DD975,BW976)</f>
        <v>0</v>
      </c>
      <c r="DE976" s="4">
        <f>IF(COUNTIF($BZ$5:$BZ976,"&gt;=2")&gt;1,DE975,BX976)</f>
        <v>320</v>
      </c>
      <c r="DF976" s="4">
        <f>IF(COUNTIF($BZ$5:$BZ976,"&gt;=2")&gt;1,DF975,BY976)</f>
        <v>77.999999999999986</v>
      </c>
      <c r="DG976" s="4">
        <f>IF(COUNTIF($BZ$5:$BZ976,"&gt;=2")&gt;1,DG975,BZ976)</f>
        <v>2</v>
      </c>
      <c r="DH976" s="4">
        <f t="shared" si="616"/>
        <v>0</v>
      </c>
      <c r="DI976" s="4">
        <f t="shared" si="617"/>
        <v>0</v>
      </c>
      <c r="DJ976" s="4">
        <f t="shared" si="618"/>
        <v>0</v>
      </c>
      <c r="DK976" s="4">
        <f t="shared" si="619"/>
        <v>497.61</v>
      </c>
      <c r="DL976" s="4">
        <f t="shared" si="620"/>
        <v>15.390000000000013</v>
      </c>
      <c r="DM976" s="4">
        <f t="shared" si="621"/>
        <v>7</v>
      </c>
      <c r="DN976" s="4">
        <f t="shared" si="622"/>
        <v>13.999999999999998</v>
      </c>
      <c r="DO976" s="4">
        <f t="shared" si="623"/>
        <v>40</v>
      </c>
      <c r="DP976" s="4">
        <f t="shared" si="624"/>
        <v>400</v>
      </c>
      <c r="DQ976" s="4">
        <f t="shared" si="625"/>
        <v>513</v>
      </c>
      <c r="DS976" s="4">
        <v>972</v>
      </c>
      <c r="DT976" s="4">
        <f>$CK976+INDEX(节奏总纲!D$4:D$163,基础状态预估!$C$2)</f>
        <v>996.00483399593907</v>
      </c>
      <c r="DU976" s="4">
        <f>$CK976+INDEX(节奏总纲!E$4:E$163,基础状态预估!$C$2)</f>
        <v>990.28268396026408</v>
      </c>
      <c r="DV976" s="4">
        <f>$CK976+INDEX(节奏总纲!F$4:F$163,基础状态预估!$C$2)</f>
        <v>983.39220630709644</v>
      </c>
      <c r="DW976" s="4">
        <f>$CK976+INDEX(节奏总纲!G$4:G$163,基础状态预估!$C$2)</f>
        <v>975.03246816526348</v>
      </c>
      <c r="DX976" s="4">
        <f>$CK976+INDEX(节奏总纲!H$4:H$163,基础状态预估!$C$2)</f>
        <v>964.69453894381218</v>
      </c>
      <c r="DY976" s="4">
        <f t="shared" si="626"/>
        <v>11.899999999999999</v>
      </c>
      <c r="DZ976" s="4">
        <f t="shared" si="627"/>
        <v>33</v>
      </c>
      <c r="EA976" s="4">
        <f t="shared" si="628"/>
        <v>334.1</v>
      </c>
      <c r="EB976" s="4">
        <f t="shared" si="629"/>
        <v>577.61</v>
      </c>
      <c r="EC976" s="4">
        <f t="shared" si="630"/>
        <v>17.390000000000015</v>
      </c>
    </row>
    <row r="977" spans="58:133" x14ac:dyDescent="0.15">
      <c r="BF977" s="4">
        <v>973</v>
      </c>
      <c r="BG977" s="4">
        <f t="shared" si="612"/>
        <v>681.09999999999991</v>
      </c>
      <c r="BH977" s="4">
        <f t="shared" si="613"/>
        <v>291.89999999999998</v>
      </c>
      <c r="BL977" s="4">
        <f t="shared" si="601"/>
        <v>483.5</v>
      </c>
      <c r="BM977" s="4">
        <f t="shared" si="602"/>
        <v>338.45</v>
      </c>
      <c r="BN977" s="4">
        <f t="shared" si="603"/>
        <v>145.04999999999998</v>
      </c>
      <c r="BR977" s="4">
        <f t="shared" si="604"/>
        <v>620.1</v>
      </c>
      <c r="BS977" s="4">
        <f t="shared" si="605"/>
        <v>286.19999999999993</v>
      </c>
      <c r="BT977" s="4">
        <f t="shared" si="606"/>
        <v>47.7</v>
      </c>
      <c r="BX977" s="4">
        <f t="shared" si="607"/>
        <v>731.2</v>
      </c>
      <c r="BY977" s="4">
        <f t="shared" si="608"/>
        <v>178.22999999999996</v>
      </c>
      <c r="BZ977" s="4">
        <f t="shared" si="609"/>
        <v>4.57</v>
      </c>
      <c r="CD977" s="4">
        <f t="shared" si="610"/>
        <v>498.58</v>
      </c>
      <c r="CE977" s="4">
        <f t="shared" si="611"/>
        <v>15.420000000000014</v>
      </c>
      <c r="CF977" s="4">
        <f>IF(COUNTIF($BH$5:$BH977,"&gt;=2")&lt;=1,SUM($BG977:$BK977)*C$8,CF976)</f>
        <v>151200</v>
      </c>
      <c r="CG977" s="4">
        <f>IF(COUNTIF($BN$5:$BN977,"&gt;=2")&lt;=1,SUM($BL977:$BP977)*D$8,CG976)</f>
        <v>604799.99999999988</v>
      </c>
      <c r="CH977" s="4">
        <f>IF(COUNTIF($BT$5:$BT977,"&gt;=2")&lt;=1,SUM($BQ977:$BU977)*E$8,CH976)</f>
        <v>2592000</v>
      </c>
      <c r="CI977" s="4">
        <f>IF(COUNTIF($BZ$5:$BZ977,"&gt;=2")&lt;=1,SUM($BV977:$BZ977)*F$8,CI976)</f>
        <v>34560000</v>
      </c>
      <c r="CJ977" s="4">
        <f t="shared" si="614"/>
        <v>44409600</v>
      </c>
      <c r="CK977" s="4">
        <f t="shared" si="615"/>
        <v>952.75</v>
      </c>
      <c r="CM977" s="4">
        <v>973</v>
      </c>
      <c r="CN977" s="4">
        <f>IF(COUNTIF($BH$5:$BH977,"&gt;=2")&gt;1,CN976,BG977)</f>
        <v>4.8999999999999995</v>
      </c>
      <c r="CO977" s="4">
        <f>IF(COUNTIF($BH$5:$BH977,"&gt;=2")&gt;1,CO976,BH977)</f>
        <v>2.1</v>
      </c>
      <c r="CP977" s="4">
        <f>IF(COUNTIF($BH$5:$BH977,"&gt;=2")&gt;1,CP976,BI977)</f>
        <v>0</v>
      </c>
      <c r="CQ977" s="4">
        <f>IF(COUNTIF($BH$5:$BH977,"&gt;=2")&gt;1,CQ976,BJ977)</f>
        <v>0</v>
      </c>
      <c r="CR977" s="4">
        <f>IF(COUNTIF($BH$5:$BH977,"&gt;=2")&gt;1,CR976,BK977)</f>
        <v>0</v>
      </c>
      <c r="CS977" s="4">
        <f>IF(COUNTIF($BN$5:$BN977,"&gt;=2")&gt;1,CS976,BL977)</f>
        <v>7</v>
      </c>
      <c r="CT977" s="4">
        <f>IF(COUNTIF($BN$5:$BN977,"&gt;=2")&gt;1,CT976,BM977)</f>
        <v>4.8999999999999995</v>
      </c>
      <c r="CU977" s="4">
        <f>IF(COUNTIF($BN$5:$BN977,"&gt;=2")&gt;1,CU976,BN977)</f>
        <v>2.1</v>
      </c>
      <c r="CV977" s="4">
        <f>IF(COUNTIF($BN$5:$BN977,"&gt;=2")&gt;1,CV976,BO977)</f>
        <v>0</v>
      </c>
      <c r="CW977" s="4">
        <f>IF(COUNTIF($BN$5:$BN977,"&gt;=2")&gt;1,CW976,BP977)</f>
        <v>0</v>
      </c>
      <c r="CX977" s="4">
        <f>IF(COUNTIF($BT$5:$BT977,"&gt;=2")&gt;1,CX976,BQ977)</f>
        <v>0</v>
      </c>
      <c r="CY977" s="4">
        <f>IF(COUNTIF($BT$5:$BT977,"&gt;=2")&gt;1,CY976,BR977)</f>
        <v>26</v>
      </c>
      <c r="CZ977" s="4">
        <f>IF(COUNTIF($BT$5:$BT977,"&gt;=2")&gt;1,CZ976,BS977)</f>
        <v>11.999999999999996</v>
      </c>
      <c r="DA977" s="4">
        <f>IF(COUNTIF($BT$5:$BT977,"&gt;=2")&gt;1,DA976,BT977)</f>
        <v>2</v>
      </c>
      <c r="DB977" s="4">
        <f>IF(COUNTIF($BT$5:$BT977,"&gt;=2")&gt;1,DB976,BU977)</f>
        <v>0</v>
      </c>
      <c r="DC977" s="4">
        <f>IF(COUNTIF($BZ$5:$BZ977,"&gt;=2")&gt;1,DC976,BV977)</f>
        <v>0</v>
      </c>
      <c r="DD977" s="4">
        <f>IF(COUNTIF($BZ$5:$BZ977,"&gt;=2")&gt;1,DD976,BW977)</f>
        <v>0</v>
      </c>
      <c r="DE977" s="4">
        <f>IF(COUNTIF($BZ$5:$BZ977,"&gt;=2")&gt;1,DE976,BX977)</f>
        <v>320</v>
      </c>
      <c r="DF977" s="4">
        <f>IF(COUNTIF($BZ$5:$BZ977,"&gt;=2")&gt;1,DF976,BY977)</f>
        <v>77.999999999999986</v>
      </c>
      <c r="DG977" s="4">
        <f>IF(COUNTIF($BZ$5:$BZ977,"&gt;=2")&gt;1,DG976,BZ977)</f>
        <v>2</v>
      </c>
      <c r="DH977" s="4">
        <f t="shared" si="616"/>
        <v>0</v>
      </c>
      <c r="DI977" s="4">
        <f t="shared" si="617"/>
        <v>0</v>
      </c>
      <c r="DJ977" s="4">
        <f t="shared" si="618"/>
        <v>0</v>
      </c>
      <c r="DK977" s="4">
        <f t="shared" si="619"/>
        <v>498.58</v>
      </c>
      <c r="DL977" s="4">
        <f t="shared" si="620"/>
        <v>15.420000000000014</v>
      </c>
      <c r="DM977" s="4">
        <f t="shared" si="621"/>
        <v>7</v>
      </c>
      <c r="DN977" s="4">
        <f t="shared" si="622"/>
        <v>13.999999999999998</v>
      </c>
      <c r="DO977" s="4">
        <f t="shared" si="623"/>
        <v>40</v>
      </c>
      <c r="DP977" s="4">
        <f t="shared" si="624"/>
        <v>400</v>
      </c>
      <c r="DQ977" s="4">
        <f t="shared" si="625"/>
        <v>514</v>
      </c>
      <c r="DS977" s="4">
        <v>973</v>
      </c>
      <c r="DT977" s="4">
        <f>$CK977+INDEX(节奏总纲!D$4:D$163,基础状态预估!$C$2)</f>
        <v>997.00483399593907</v>
      </c>
      <c r="DU977" s="4">
        <f>$CK977+INDEX(节奏总纲!E$4:E$163,基础状态预估!$C$2)</f>
        <v>991.28268396026408</v>
      </c>
      <c r="DV977" s="4">
        <f>$CK977+INDEX(节奏总纲!F$4:F$163,基础状态预估!$C$2)</f>
        <v>984.39220630709644</v>
      </c>
      <c r="DW977" s="4">
        <f>$CK977+INDEX(节奏总纲!G$4:G$163,基础状态预估!$C$2)</f>
        <v>976.03246816526348</v>
      </c>
      <c r="DX977" s="4">
        <f>$CK977+INDEX(节奏总纲!H$4:H$163,基础状态预估!$C$2)</f>
        <v>965.69453894381218</v>
      </c>
      <c r="DY977" s="4">
        <f t="shared" si="626"/>
        <v>11.899999999999999</v>
      </c>
      <c r="DZ977" s="4">
        <f t="shared" si="627"/>
        <v>33</v>
      </c>
      <c r="EA977" s="4">
        <f t="shared" si="628"/>
        <v>334.1</v>
      </c>
      <c r="EB977" s="4">
        <f t="shared" si="629"/>
        <v>578.57999999999993</v>
      </c>
      <c r="EC977" s="4">
        <f t="shared" si="630"/>
        <v>17.420000000000016</v>
      </c>
    </row>
    <row r="978" spans="58:133" x14ac:dyDescent="0.15">
      <c r="BF978" s="4">
        <v>974</v>
      </c>
      <c r="BG978" s="4">
        <f t="shared" si="612"/>
        <v>681.8</v>
      </c>
      <c r="BH978" s="4">
        <f t="shared" si="613"/>
        <v>292.2</v>
      </c>
      <c r="BL978" s="4">
        <f t="shared" si="601"/>
        <v>484</v>
      </c>
      <c r="BM978" s="4">
        <f t="shared" si="602"/>
        <v>338.79999999999995</v>
      </c>
      <c r="BN978" s="4">
        <f t="shared" si="603"/>
        <v>145.19999999999999</v>
      </c>
      <c r="BR978" s="4">
        <f t="shared" si="604"/>
        <v>620.75</v>
      </c>
      <c r="BS978" s="4">
        <f t="shared" si="605"/>
        <v>286.49999999999994</v>
      </c>
      <c r="BT978" s="4">
        <f t="shared" si="606"/>
        <v>47.75</v>
      </c>
      <c r="BX978" s="4">
        <f t="shared" si="607"/>
        <v>732</v>
      </c>
      <c r="BY978" s="4">
        <f t="shared" si="608"/>
        <v>178.42499999999995</v>
      </c>
      <c r="BZ978" s="4">
        <f t="shared" si="609"/>
        <v>4.5750000000000002</v>
      </c>
      <c r="CD978" s="4">
        <f t="shared" si="610"/>
        <v>499.55</v>
      </c>
      <c r="CE978" s="4">
        <f t="shared" si="611"/>
        <v>15.450000000000014</v>
      </c>
      <c r="CF978" s="4">
        <f>IF(COUNTIF($BH$5:$BH978,"&gt;=2")&lt;=1,SUM($BG978:$BK978)*C$8,CF977)</f>
        <v>151200</v>
      </c>
      <c r="CG978" s="4">
        <f>IF(COUNTIF($BN$5:$BN978,"&gt;=2")&lt;=1,SUM($BL978:$BP978)*D$8,CG977)</f>
        <v>604799.99999999988</v>
      </c>
      <c r="CH978" s="4">
        <f>IF(COUNTIF($BT$5:$BT978,"&gt;=2")&lt;=1,SUM($BQ978:$BU978)*E$8,CH977)</f>
        <v>2592000</v>
      </c>
      <c r="CI978" s="4">
        <f>IF(COUNTIF($BZ$5:$BZ978,"&gt;=2")&lt;=1,SUM($BV978:$BZ978)*F$8,CI977)</f>
        <v>34560000</v>
      </c>
      <c r="CJ978" s="4">
        <f t="shared" si="614"/>
        <v>44496000</v>
      </c>
      <c r="CK978" s="4">
        <f t="shared" si="615"/>
        <v>953.75</v>
      </c>
      <c r="CM978" s="4">
        <v>974</v>
      </c>
      <c r="CN978" s="4">
        <f>IF(COUNTIF($BH$5:$BH978,"&gt;=2")&gt;1,CN977,BG978)</f>
        <v>4.8999999999999995</v>
      </c>
      <c r="CO978" s="4">
        <f>IF(COUNTIF($BH$5:$BH978,"&gt;=2")&gt;1,CO977,BH978)</f>
        <v>2.1</v>
      </c>
      <c r="CP978" s="4">
        <f>IF(COUNTIF($BH$5:$BH978,"&gt;=2")&gt;1,CP977,BI978)</f>
        <v>0</v>
      </c>
      <c r="CQ978" s="4">
        <f>IF(COUNTIF($BH$5:$BH978,"&gt;=2")&gt;1,CQ977,BJ978)</f>
        <v>0</v>
      </c>
      <c r="CR978" s="4">
        <f>IF(COUNTIF($BH$5:$BH978,"&gt;=2")&gt;1,CR977,BK978)</f>
        <v>0</v>
      </c>
      <c r="CS978" s="4">
        <f>IF(COUNTIF($BN$5:$BN978,"&gt;=2")&gt;1,CS977,BL978)</f>
        <v>7</v>
      </c>
      <c r="CT978" s="4">
        <f>IF(COUNTIF($BN$5:$BN978,"&gt;=2")&gt;1,CT977,BM978)</f>
        <v>4.8999999999999995</v>
      </c>
      <c r="CU978" s="4">
        <f>IF(COUNTIF($BN$5:$BN978,"&gt;=2")&gt;1,CU977,BN978)</f>
        <v>2.1</v>
      </c>
      <c r="CV978" s="4">
        <f>IF(COUNTIF($BN$5:$BN978,"&gt;=2")&gt;1,CV977,BO978)</f>
        <v>0</v>
      </c>
      <c r="CW978" s="4">
        <f>IF(COUNTIF($BN$5:$BN978,"&gt;=2")&gt;1,CW977,BP978)</f>
        <v>0</v>
      </c>
      <c r="CX978" s="4">
        <f>IF(COUNTIF($BT$5:$BT978,"&gt;=2")&gt;1,CX977,BQ978)</f>
        <v>0</v>
      </c>
      <c r="CY978" s="4">
        <f>IF(COUNTIF($BT$5:$BT978,"&gt;=2")&gt;1,CY977,BR978)</f>
        <v>26</v>
      </c>
      <c r="CZ978" s="4">
        <f>IF(COUNTIF($BT$5:$BT978,"&gt;=2")&gt;1,CZ977,BS978)</f>
        <v>11.999999999999996</v>
      </c>
      <c r="DA978" s="4">
        <f>IF(COUNTIF($BT$5:$BT978,"&gt;=2")&gt;1,DA977,BT978)</f>
        <v>2</v>
      </c>
      <c r="DB978" s="4">
        <f>IF(COUNTIF($BT$5:$BT978,"&gt;=2")&gt;1,DB977,BU978)</f>
        <v>0</v>
      </c>
      <c r="DC978" s="4">
        <f>IF(COUNTIF($BZ$5:$BZ978,"&gt;=2")&gt;1,DC977,BV978)</f>
        <v>0</v>
      </c>
      <c r="DD978" s="4">
        <f>IF(COUNTIF($BZ$5:$BZ978,"&gt;=2")&gt;1,DD977,BW978)</f>
        <v>0</v>
      </c>
      <c r="DE978" s="4">
        <f>IF(COUNTIF($BZ$5:$BZ978,"&gt;=2")&gt;1,DE977,BX978)</f>
        <v>320</v>
      </c>
      <c r="DF978" s="4">
        <f>IF(COUNTIF($BZ$5:$BZ978,"&gt;=2")&gt;1,DF977,BY978)</f>
        <v>77.999999999999986</v>
      </c>
      <c r="DG978" s="4">
        <f>IF(COUNTIF($BZ$5:$BZ978,"&gt;=2")&gt;1,DG977,BZ978)</f>
        <v>2</v>
      </c>
      <c r="DH978" s="4">
        <f t="shared" si="616"/>
        <v>0</v>
      </c>
      <c r="DI978" s="4">
        <f t="shared" si="617"/>
        <v>0</v>
      </c>
      <c r="DJ978" s="4">
        <f t="shared" si="618"/>
        <v>0</v>
      </c>
      <c r="DK978" s="4">
        <f t="shared" si="619"/>
        <v>499.55</v>
      </c>
      <c r="DL978" s="4">
        <f t="shared" si="620"/>
        <v>15.450000000000014</v>
      </c>
      <c r="DM978" s="4">
        <f t="shared" si="621"/>
        <v>7</v>
      </c>
      <c r="DN978" s="4">
        <f t="shared" si="622"/>
        <v>13.999999999999998</v>
      </c>
      <c r="DO978" s="4">
        <f t="shared" si="623"/>
        <v>40</v>
      </c>
      <c r="DP978" s="4">
        <f t="shared" si="624"/>
        <v>400</v>
      </c>
      <c r="DQ978" s="4">
        <f t="shared" si="625"/>
        <v>515</v>
      </c>
      <c r="DS978" s="4">
        <v>974</v>
      </c>
      <c r="DT978" s="4">
        <f>$CK978+INDEX(节奏总纲!D$4:D$163,基础状态预估!$C$2)</f>
        <v>998.00483399593907</v>
      </c>
      <c r="DU978" s="4">
        <f>$CK978+INDEX(节奏总纲!E$4:E$163,基础状态预估!$C$2)</f>
        <v>992.28268396026408</v>
      </c>
      <c r="DV978" s="4">
        <f>$CK978+INDEX(节奏总纲!F$4:F$163,基础状态预估!$C$2)</f>
        <v>985.39220630709644</v>
      </c>
      <c r="DW978" s="4">
        <f>$CK978+INDEX(节奏总纲!G$4:G$163,基础状态预估!$C$2)</f>
        <v>977.03246816526348</v>
      </c>
      <c r="DX978" s="4">
        <f>$CK978+INDEX(节奏总纲!H$4:H$163,基础状态预估!$C$2)</f>
        <v>966.69453894381218</v>
      </c>
      <c r="DY978" s="4">
        <f t="shared" si="626"/>
        <v>11.899999999999999</v>
      </c>
      <c r="DZ978" s="4">
        <f t="shared" si="627"/>
        <v>33</v>
      </c>
      <c r="EA978" s="4">
        <f t="shared" si="628"/>
        <v>334.1</v>
      </c>
      <c r="EB978" s="4">
        <f t="shared" si="629"/>
        <v>579.54999999999995</v>
      </c>
      <c r="EC978" s="4">
        <f t="shared" si="630"/>
        <v>17.450000000000014</v>
      </c>
    </row>
    <row r="979" spans="58:133" x14ac:dyDescent="0.15">
      <c r="BF979" s="4">
        <v>975</v>
      </c>
      <c r="BG979" s="4">
        <f t="shared" si="612"/>
        <v>682.5</v>
      </c>
      <c r="BH979" s="4">
        <f t="shared" si="613"/>
        <v>292.5</v>
      </c>
      <c r="BL979" s="4">
        <f t="shared" si="601"/>
        <v>484.5</v>
      </c>
      <c r="BM979" s="4">
        <f t="shared" si="602"/>
        <v>339.15</v>
      </c>
      <c r="BN979" s="4">
        <f t="shared" si="603"/>
        <v>145.35</v>
      </c>
      <c r="BR979" s="4">
        <f t="shared" si="604"/>
        <v>621.4</v>
      </c>
      <c r="BS979" s="4">
        <f t="shared" si="605"/>
        <v>286.79999999999995</v>
      </c>
      <c r="BT979" s="4">
        <f t="shared" si="606"/>
        <v>47.800000000000004</v>
      </c>
      <c r="BX979" s="4">
        <f t="shared" si="607"/>
        <v>732.80000000000007</v>
      </c>
      <c r="BY979" s="4">
        <f t="shared" si="608"/>
        <v>178.61999999999995</v>
      </c>
      <c r="BZ979" s="4">
        <f t="shared" si="609"/>
        <v>4.58</v>
      </c>
      <c r="CD979" s="4">
        <f t="shared" si="610"/>
        <v>500.52</v>
      </c>
      <c r="CE979" s="4">
        <f t="shared" si="611"/>
        <v>15.480000000000015</v>
      </c>
      <c r="CF979" s="4">
        <f>IF(COUNTIF($BH$5:$BH979,"&gt;=2")&lt;=1,SUM($BG979:$BK979)*C$8,CF978)</f>
        <v>151200</v>
      </c>
      <c r="CG979" s="4">
        <f>IF(COUNTIF($BN$5:$BN979,"&gt;=2")&lt;=1,SUM($BL979:$BP979)*D$8,CG978)</f>
        <v>604799.99999999988</v>
      </c>
      <c r="CH979" s="4">
        <f>IF(COUNTIF($BT$5:$BT979,"&gt;=2")&lt;=1,SUM($BQ979:$BU979)*E$8,CH978)</f>
        <v>2592000</v>
      </c>
      <c r="CI979" s="4">
        <f>IF(COUNTIF($BZ$5:$BZ979,"&gt;=2")&lt;=1,SUM($BV979:$BZ979)*F$8,CI978)</f>
        <v>34560000</v>
      </c>
      <c r="CJ979" s="4">
        <f t="shared" si="614"/>
        <v>44582400</v>
      </c>
      <c r="CK979" s="4">
        <f t="shared" si="615"/>
        <v>954.75</v>
      </c>
      <c r="CM979" s="4">
        <v>975</v>
      </c>
      <c r="CN979" s="4">
        <f>IF(COUNTIF($BH$5:$BH979,"&gt;=2")&gt;1,CN978,BG979)</f>
        <v>4.8999999999999995</v>
      </c>
      <c r="CO979" s="4">
        <f>IF(COUNTIF($BH$5:$BH979,"&gt;=2")&gt;1,CO978,BH979)</f>
        <v>2.1</v>
      </c>
      <c r="CP979" s="4">
        <f>IF(COUNTIF($BH$5:$BH979,"&gt;=2")&gt;1,CP978,BI979)</f>
        <v>0</v>
      </c>
      <c r="CQ979" s="4">
        <f>IF(COUNTIF($BH$5:$BH979,"&gt;=2")&gt;1,CQ978,BJ979)</f>
        <v>0</v>
      </c>
      <c r="CR979" s="4">
        <f>IF(COUNTIF($BH$5:$BH979,"&gt;=2")&gt;1,CR978,BK979)</f>
        <v>0</v>
      </c>
      <c r="CS979" s="4">
        <f>IF(COUNTIF($BN$5:$BN979,"&gt;=2")&gt;1,CS978,BL979)</f>
        <v>7</v>
      </c>
      <c r="CT979" s="4">
        <f>IF(COUNTIF($BN$5:$BN979,"&gt;=2")&gt;1,CT978,BM979)</f>
        <v>4.8999999999999995</v>
      </c>
      <c r="CU979" s="4">
        <f>IF(COUNTIF($BN$5:$BN979,"&gt;=2")&gt;1,CU978,BN979)</f>
        <v>2.1</v>
      </c>
      <c r="CV979" s="4">
        <f>IF(COUNTIF($BN$5:$BN979,"&gt;=2")&gt;1,CV978,BO979)</f>
        <v>0</v>
      </c>
      <c r="CW979" s="4">
        <f>IF(COUNTIF($BN$5:$BN979,"&gt;=2")&gt;1,CW978,BP979)</f>
        <v>0</v>
      </c>
      <c r="CX979" s="4">
        <f>IF(COUNTIF($BT$5:$BT979,"&gt;=2")&gt;1,CX978,BQ979)</f>
        <v>0</v>
      </c>
      <c r="CY979" s="4">
        <f>IF(COUNTIF($BT$5:$BT979,"&gt;=2")&gt;1,CY978,BR979)</f>
        <v>26</v>
      </c>
      <c r="CZ979" s="4">
        <f>IF(COUNTIF($BT$5:$BT979,"&gt;=2")&gt;1,CZ978,BS979)</f>
        <v>11.999999999999996</v>
      </c>
      <c r="DA979" s="4">
        <f>IF(COUNTIF($BT$5:$BT979,"&gt;=2")&gt;1,DA978,BT979)</f>
        <v>2</v>
      </c>
      <c r="DB979" s="4">
        <f>IF(COUNTIF($BT$5:$BT979,"&gt;=2")&gt;1,DB978,BU979)</f>
        <v>0</v>
      </c>
      <c r="DC979" s="4">
        <f>IF(COUNTIF($BZ$5:$BZ979,"&gt;=2")&gt;1,DC978,BV979)</f>
        <v>0</v>
      </c>
      <c r="DD979" s="4">
        <f>IF(COUNTIF($BZ$5:$BZ979,"&gt;=2")&gt;1,DD978,BW979)</f>
        <v>0</v>
      </c>
      <c r="DE979" s="4">
        <f>IF(COUNTIF($BZ$5:$BZ979,"&gt;=2")&gt;1,DE978,BX979)</f>
        <v>320</v>
      </c>
      <c r="DF979" s="4">
        <f>IF(COUNTIF($BZ$5:$BZ979,"&gt;=2")&gt;1,DF978,BY979)</f>
        <v>77.999999999999986</v>
      </c>
      <c r="DG979" s="4">
        <f>IF(COUNTIF($BZ$5:$BZ979,"&gt;=2")&gt;1,DG978,BZ979)</f>
        <v>2</v>
      </c>
      <c r="DH979" s="4">
        <f t="shared" si="616"/>
        <v>0</v>
      </c>
      <c r="DI979" s="4">
        <f t="shared" si="617"/>
        <v>0</v>
      </c>
      <c r="DJ979" s="4">
        <f t="shared" si="618"/>
        <v>0</v>
      </c>
      <c r="DK979" s="4">
        <f t="shared" si="619"/>
        <v>500.52</v>
      </c>
      <c r="DL979" s="4">
        <f t="shared" si="620"/>
        <v>15.480000000000015</v>
      </c>
      <c r="DM979" s="4">
        <f t="shared" si="621"/>
        <v>7</v>
      </c>
      <c r="DN979" s="4">
        <f t="shared" si="622"/>
        <v>13.999999999999998</v>
      </c>
      <c r="DO979" s="4">
        <f t="shared" si="623"/>
        <v>40</v>
      </c>
      <c r="DP979" s="4">
        <f t="shared" si="624"/>
        <v>400</v>
      </c>
      <c r="DQ979" s="4">
        <f t="shared" si="625"/>
        <v>516</v>
      </c>
      <c r="DS979" s="4">
        <v>975</v>
      </c>
      <c r="DT979" s="4">
        <f>$CK979+INDEX(节奏总纲!D$4:D$163,基础状态预估!$C$2)</f>
        <v>999.00483399593907</v>
      </c>
      <c r="DU979" s="4">
        <f>$CK979+INDEX(节奏总纲!E$4:E$163,基础状态预估!$C$2)</f>
        <v>993.28268396026408</v>
      </c>
      <c r="DV979" s="4">
        <f>$CK979+INDEX(节奏总纲!F$4:F$163,基础状态预估!$C$2)</f>
        <v>986.39220630709644</v>
      </c>
      <c r="DW979" s="4">
        <f>$CK979+INDEX(节奏总纲!G$4:G$163,基础状态预估!$C$2)</f>
        <v>978.03246816526348</v>
      </c>
      <c r="DX979" s="4">
        <f>$CK979+INDEX(节奏总纲!H$4:H$163,基础状态预估!$C$2)</f>
        <v>967.69453894381218</v>
      </c>
      <c r="DY979" s="4">
        <f t="shared" si="626"/>
        <v>11.899999999999999</v>
      </c>
      <c r="DZ979" s="4">
        <f t="shared" si="627"/>
        <v>33</v>
      </c>
      <c r="EA979" s="4">
        <f t="shared" si="628"/>
        <v>334.1</v>
      </c>
      <c r="EB979" s="4">
        <f t="shared" si="629"/>
        <v>580.52</v>
      </c>
      <c r="EC979" s="4">
        <f t="shared" si="630"/>
        <v>17.480000000000015</v>
      </c>
    </row>
    <row r="980" spans="58:133" x14ac:dyDescent="0.15">
      <c r="BF980" s="4">
        <v>976</v>
      </c>
      <c r="BG980" s="4">
        <f t="shared" si="612"/>
        <v>683.19999999999993</v>
      </c>
      <c r="BH980" s="4">
        <f t="shared" si="613"/>
        <v>292.8</v>
      </c>
      <c r="BL980" s="4">
        <f t="shared" si="601"/>
        <v>485</v>
      </c>
      <c r="BM980" s="4">
        <f t="shared" si="602"/>
        <v>339.5</v>
      </c>
      <c r="BN980" s="4">
        <f t="shared" si="603"/>
        <v>145.5</v>
      </c>
      <c r="BR980" s="4">
        <f t="shared" si="604"/>
        <v>622.05000000000007</v>
      </c>
      <c r="BS980" s="4">
        <f t="shared" si="605"/>
        <v>287.09999999999991</v>
      </c>
      <c r="BT980" s="4">
        <f t="shared" si="606"/>
        <v>47.85</v>
      </c>
      <c r="BX980" s="4">
        <f t="shared" si="607"/>
        <v>733.6</v>
      </c>
      <c r="BY980" s="4">
        <f t="shared" si="608"/>
        <v>178.81499999999997</v>
      </c>
      <c r="BZ980" s="4">
        <f t="shared" si="609"/>
        <v>4.585</v>
      </c>
      <c r="CD980" s="4">
        <f t="shared" si="610"/>
        <v>501.49</v>
      </c>
      <c r="CE980" s="4">
        <f t="shared" si="611"/>
        <v>15.510000000000014</v>
      </c>
      <c r="CF980" s="4">
        <f>IF(COUNTIF($BH$5:$BH980,"&gt;=2")&lt;=1,SUM($BG980:$BK980)*C$8,CF979)</f>
        <v>151200</v>
      </c>
      <c r="CG980" s="4">
        <f>IF(COUNTIF($BN$5:$BN980,"&gt;=2")&lt;=1,SUM($BL980:$BP980)*D$8,CG979)</f>
        <v>604799.99999999988</v>
      </c>
      <c r="CH980" s="4">
        <f>IF(COUNTIF($BT$5:$BT980,"&gt;=2")&lt;=1,SUM($BQ980:$BU980)*E$8,CH979)</f>
        <v>2592000</v>
      </c>
      <c r="CI980" s="4">
        <f>IF(COUNTIF($BZ$5:$BZ980,"&gt;=2")&lt;=1,SUM($BV980:$BZ980)*F$8,CI979)</f>
        <v>34560000</v>
      </c>
      <c r="CJ980" s="4">
        <f t="shared" si="614"/>
        <v>44668800</v>
      </c>
      <c r="CK980" s="4">
        <f t="shared" si="615"/>
        <v>955.75</v>
      </c>
      <c r="CM980" s="4">
        <v>976</v>
      </c>
      <c r="CN980" s="4">
        <f>IF(COUNTIF($BH$5:$BH980,"&gt;=2")&gt;1,CN979,BG980)</f>
        <v>4.8999999999999995</v>
      </c>
      <c r="CO980" s="4">
        <f>IF(COUNTIF($BH$5:$BH980,"&gt;=2")&gt;1,CO979,BH980)</f>
        <v>2.1</v>
      </c>
      <c r="CP980" s="4">
        <f>IF(COUNTIF($BH$5:$BH980,"&gt;=2")&gt;1,CP979,BI980)</f>
        <v>0</v>
      </c>
      <c r="CQ980" s="4">
        <f>IF(COUNTIF($BH$5:$BH980,"&gt;=2")&gt;1,CQ979,BJ980)</f>
        <v>0</v>
      </c>
      <c r="CR980" s="4">
        <f>IF(COUNTIF($BH$5:$BH980,"&gt;=2")&gt;1,CR979,BK980)</f>
        <v>0</v>
      </c>
      <c r="CS980" s="4">
        <f>IF(COUNTIF($BN$5:$BN980,"&gt;=2")&gt;1,CS979,BL980)</f>
        <v>7</v>
      </c>
      <c r="CT980" s="4">
        <f>IF(COUNTIF($BN$5:$BN980,"&gt;=2")&gt;1,CT979,BM980)</f>
        <v>4.8999999999999995</v>
      </c>
      <c r="CU980" s="4">
        <f>IF(COUNTIF($BN$5:$BN980,"&gt;=2")&gt;1,CU979,BN980)</f>
        <v>2.1</v>
      </c>
      <c r="CV980" s="4">
        <f>IF(COUNTIF($BN$5:$BN980,"&gt;=2")&gt;1,CV979,BO980)</f>
        <v>0</v>
      </c>
      <c r="CW980" s="4">
        <f>IF(COUNTIF($BN$5:$BN980,"&gt;=2")&gt;1,CW979,BP980)</f>
        <v>0</v>
      </c>
      <c r="CX980" s="4">
        <f>IF(COUNTIF($BT$5:$BT980,"&gt;=2")&gt;1,CX979,BQ980)</f>
        <v>0</v>
      </c>
      <c r="CY980" s="4">
        <f>IF(COUNTIF($BT$5:$BT980,"&gt;=2")&gt;1,CY979,BR980)</f>
        <v>26</v>
      </c>
      <c r="CZ980" s="4">
        <f>IF(COUNTIF($BT$5:$BT980,"&gt;=2")&gt;1,CZ979,BS980)</f>
        <v>11.999999999999996</v>
      </c>
      <c r="DA980" s="4">
        <f>IF(COUNTIF($BT$5:$BT980,"&gt;=2")&gt;1,DA979,BT980)</f>
        <v>2</v>
      </c>
      <c r="DB980" s="4">
        <f>IF(COUNTIF($BT$5:$BT980,"&gt;=2")&gt;1,DB979,BU980)</f>
        <v>0</v>
      </c>
      <c r="DC980" s="4">
        <f>IF(COUNTIF($BZ$5:$BZ980,"&gt;=2")&gt;1,DC979,BV980)</f>
        <v>0</v>
      </c>
      <c r="DD980" s="4">
        <f>IF(COUNTIF($BZ$5:$BZ980,"&gt;=2")&gt;1,DD979,BW980)</f>
        <v>0</v>
      </c>
      <c r="DE980" s="4">
        <f>IF(COUNTIF($BZ$5:$BZ980,"&gt;=2")&gt;1,DE979,BX980)</f>
        <v>320</v>
      </c>
      <c r="DF980" s="4">
        <f>IF(COUNTIF($BZ$5:$BZ980,"&gt;=2")&gt;1,DF979,BY980)</f>
        <v>77.999999999999986</v>
      </c>
      <c r="DG980" s="4">
        <f>IF(COUNTIF($BZ$5:$BZ980,"&gt;=2")&gt;1,DG979,BZ980)</f>
        <v>2</v>
      </c>
      <c r="DH980" s="4">
        <f t="shared" si="616"/>
        <v>0</v>
      </c>
      <c r="DI980" s="4">
        <f t="shared" si="617"/>
        <v>0</v>
      </c>
      <c r="DJ980" s="4">
        <f t="shared" si="618"/>
        <v>0</v>
      </c>
      <c r="DK980" s="4">
        <f t="shared" si="619"/>
        <v>501.49</v>
      </c>
      <c r="DL980" s="4">
        <f t="shared" si="620"/>
        <v>15.510000000000014</v>
      </c>
      <c r="DM980" s="4">
        <f t="shared" si="621"/>
        <v>7</v>
      </c>
      <c r="DN980" s="4">
        <f t="shared" si="622"/>
        <v>13.999999999999998</v>
      </c>
      <c r="DO980" s="4">
        <f t="shared" si="623"/>
        <v>40</v>
      </c>
      <c r="DP980" s="4">
        <f t="shared" si="624"/>
        <v>400</v>
      </c>
      <c r="DQ980" s="4">
        <f t="shared" si="625"/>
        <v>517</v>
      </c>
      <c r="DS980" s="4">
        <v>976</v>
      </c>
      <c r="DT980" s="4">
        <f>$CK980+INDEX(节奏总纲!D$4:D$163,基础状态预估!$C$2)</f>
        <v>1000.0048339959391</v>
      </c>
      <c r="DU980" s="4">
        <f>$CK980+INDEX(节奏总纲!E$4:E$163,基础状态预估!$C$2)</f>
        <v>994.28268396026408</v>
      </c>
      <c r="DV980" s="4">
        <f>$CK980+INDEX(节奏总纲!F$4:F$163,基础状态预估!$C$2)</f>
        <v>987.39220630709644</v>
      </c>
      <c r="DW980" s="4">
        <f>$CK980+INDEX(节奏总纲!G$4:G$163,基础状态预估!$C$2)</f>
        <v>979.03246816526348</v>
      </c>
      <c r="DX980" s="4">
        <f>$CK980+INDEX(节奏总纲!H$4:H$163,基础状态预估!$C$2)</f>
        <v>968.69453894381218</v>
      </c>
      <c r="DY980" s="4">
        <f t="shared" si="626"/>
        <v>11.899999999999999</v>
      </c>
      <c r="DZ980" s="4">
        <f t="shared" si="627"/>
        <v>33</v>
      </c>
      <c r="EA980" s="4">
        <f t="shared" si="628"/>
        <v>334.1</v>
      </c>
      <c r="EB980" s="4">
        <f t="shared" si="629"/>
        <v>581.49</v>
      </c>
      <c r="EC980" s="4">
        <f t="shared" si="630"/>
        <v>17.510000000000012</v>
      </c>
    </row>
    <row r="981" spans="58:133" x14ac:dyDescent="0.15">
      <c r="BF981" s="4">
        <v>977</v>
      </c>
      <c r="BG981" s="4">
        <f t="shared" si="612"/>
        <v>683.9</v>
      </c>
      <c r="BH981" s="4">
        <f t="shared" si="613"/>
        <v>293.09999999999997</v>
      </c>
      <c r="BL981" s="4">
        <f t="shared" si="601"/>
        <v>485.5</v>
      </c>
      <c r="BM981" s="4">
        <f t="shared" si="602"/>
        <v>339.84999999999997</v>
      </c>
      <c r="BN981" s="4">
        <f t="shared" si="603"/>
        <v>145.65</v>
      </c>
      <c r="BR981" s="4">
        <f t="shared" si="604"/>
        <v>622.70000000000005</v>
      </c>
      <c r="BS981" s="4">
        <f t="shared" si="605"/>
        <v>287.39999999999992</v>
      </c>
      <c r="BT981" s="4">
        <f t="shared" si="606"/>
        <v>47.900000000000006</v>
      </c>
      <c r="BX981" s="4">
        <f t="shared" si="607"/>
        <v>734.40000000000009</v>
      </c>
      <c r="BY981" s="4">
        <f t="shared" si="608"/>
        <v>179.00999999999996</v>
      </c>
      <c r="BZ981" s="4">
        <f t="shared" si="609"/>
        <v>4.59</v>
      </c>
      <c r="CD981" s="4">
        <f t="shared" si="610"/>
        <v>502.46</v>
      </c>
      <c r="CE981" s="4">
        <f t="shared" si="611"/>
        <v>15.540000000000013</v>
      </c>
      <c r="CF981" s="4">
        <f>IF(COUNTIF($BH$5:$BH981,"&gt;=2")&lt;=1,SUM($BG981:$BK981)*C$8,CF980)</f>
        <v>151200</v>
      </c>
      <c r="CG981" s="4">
        <f>IF(COUNTIF($BN$5:$BN981,"&gt;=2")&lt;=1,SUM($BL981:$BP981)*D$8,CG980)</f>
        <v>604799.99999999988</v>
      </c>
      <c r="CH981" s="4">
        <f>IF(COUNTIF($BT$5:$BT981,"&gt;=2")&lt;=1,SUM($BQ981:$BU981)*E$8,CH980)</f>
        <v>2592000</v>
      </c>
      <c r="CI981" s="4">
        <f>IF(COUNTIF($BZ$5:$BZ981,"&gt;=2")&lt;=1,SUM($BV981:$BZ981)*F$8,CI980)</f>
        <v>34560000</v>
      </c>
      <c r="CJ981" s="4">
        <f t="shared" si="614"/>
        <v>44755200</v>
      </c>
      <c r="CK981" s="4">
        <f t="shared" si="615"/>
        <v>956.75</v>
      </c>
      <c r="CM981" s="4">
        <v>977</v>
      </c>
      <c r="CN981" s="4">
        <f>IF(COUNTIF($BH$5:$BH981,"&gt;=2")&gt;1,CN980,BG981)</f>
        <v>4.8999999999999995</v>
      </c>
      <c r="CO981" s="4">
        <f>IF(COUNTIF($BH$5:$BH981,"&gt;=2")&gt;1,CO980,BH981)</f>
        <v>2.1</v>
      </c>
      <c r="CP981" s="4">
        <f>IF(COUNTIF($BH$5:$BH981,"&gt;=2")&gt;1,CP980,BI981)</f>
        <v>0</v>
      </c>
      <c r="CQ981" s="4">
        <f>IF(COUNTIF($BH$5:$BH981,"&gt;=2")&gt;1,CQ980,BJ981)</f>
        <v>0</v>
      </c>
      <c r="CR981" s="4">
        <f>IF(COUNTIF($BH$5:$BH981,"&gt;=2")&gt;1,CR980,BK981)</f>
        <v>0</v>
      </c>
      <c r="CS981" s="4">
        <f>IF(COUNTIF($BN$5:$BN981,"&gt;=2")&gt;1,CS980,BL981)</f>
        <v>7</v>
      </c>
      <c r="CT981" s="4">
        <f>IF(COUNTIF($BN$5:$BN981,"&gt;=2")&gt;1,CT980,BM981)</f>
        <v>4.8999999999999995</v>
      </c>
      <c r="CU981" s="4">
        <f>IF(COUNTIF($BN$5:$BN981,"&gt;=2")&gt;1,CU980,BN981)</f>
        <v>2.1</v>
      </c>
      <c r="CV981" s="4">
        <f>IF(COUNTIF($BN$5:$BN981,"&gt;=2")&gt;1,CV980,BO981)</f>
        <v>0</v>
      </c>
      <c r="CW981" s="4">
        <f>IF(COUNTIF($BN$5:$BN981,"&gt;=2")&gt;1,CW980,BP981)</f>
        <v>0</v>
      </c>
      <c r="CX981" s="4">
        <f>IF(COUNTIF($BT$5:$BT981,"&gt;=2")&gt;1,CX980,BQ981)</f>
        <v>0</v>
      </c>
      <c r="CY981" s="4">
        <f>IF(COUNTIF($BT$5:$BT981,"&gt;=2")&gt;1,CY980,BR981)</f>
        <v>26</v>
      </c>
      <c r="CZ981" s="4">
        <f>IF(COUNTIF($BT$5:$BT981,"&gt;=2")&gt;1,CZ980,BS981)</f>
        <v>11.999999999999996</v>
      </c>
      <c r="DA981" s="4">
        <f>IF(COUNTIF($BT$5:$BT981,"&gt;=2")&gt;1,DA980,BT981)</f>
        <v>2</v>
      </c>
      <c r="DB981" s="4">
        <f>IF(COUNTIF($BT$5:$BT981,"&gt;=2")&gt;1,DB980,BU981)</f>
        <v>0</v>
      </c>
      <c r="DC981" s="4">
        <f>IF(COUNTIF($BZ$5:$BZ981,"&gt;=2")&gt;1,DC980,BV981)</f>
        <v>0</v>
      </c>
      <c r="DD981" s="4">
        <f>IF(COUNTIF($BZ$5:$BZ981,"&gt;=2")&gt;1,DD980,BW981)</f>
        <v>0</v>
      </c>
      <c r="DE981" s="4">
        <f>IF(COUNTIF($BZ$5:$BZ981,"&gt;=2")&gt;1,DE980,BX981)</f>
        <v>320</v>
      </c>
      <c r="DF981" s="4">
        <f>IF(COUNTIF($BZ$5:$BZ981,"&gt;=2")&gt;1,DF980,BY981)</f>
        <v>77.999999999999986</v>
      </c>
      <c r="DG981" s="4">
        <f>IF(COUNTIF($BZ$5:$BZ981,"&gt;=2")&gt;1,DG980,BZ981)</f>
        <v>2</v>
      </c>
      <c r="DH981" s="4">
        <f t="shared" si="616"/>
        <v>0</v>
      </c>
      <c r="DI981" s="4">
        <f t="shared" si="617"/>
        <v>0</v>
      </c>
      <c r="DJ981" s="4">
        <f t="shared" si="618"/>
        <v>0</v>
      </c>
      <c r="DK981" s="4">
        <f t="shared" si="619"/>
        <v>502.46</v>
      </c>
      <c r="DL981" s="4">
        <f t="shared" si="620"/>
        <v>15.540000000000013</v>
      </c>
      <c r="DM981" s="4">
        <f t="shared" si="621"/>
        <v>7</v>
      </c>
      <c r="DN981" s="4">
        <f t="shared" si="622"/>
        <v>13.999999999999998</v>
      </c>
      <c r="DO981" s="4">
        <f t="shared" si="623"/>
        <v>40</v>
      </c>
      <c r="DP981" s="4">
        <f t="shared" si="624"/>
        <v>400</v>
      </c>
      <c r="DQ981" s="4">
        <f t="shared" si="625"/>
        <v>518</v>
      </c>
      <c r="DS981" s="4">
        <v>977</v>
      </c>
      <c r="DT981" s="4">
        <f>$CK981+INDEX(节奏总纲!D$4:D$163,基础状态预估!$C$2)</f>
        <v>1001.0048339959391</v>
      </c>
      <c r="DU981" s="4">
        <f>$CK981+INDEX(节奏总纲!E$4:E$163,基础状态预估!$C$2)</f>
        <v>995.28268396026408</v>
      </c>
      <c r="DV981" s="4">
        <f>$CK981+INDEX(节奏总纲!F$4:F$163,基础状态预估!$C$2)</f>
        <v>988.39220630709644</v>
      </c>
      <c r="DW981" s="4">
        <f>$CK981+INDEX(节奏总纲!G$4:G$163,基础状态预估!$C$2)</f>
        <v>980.03246816526348</v>
      </c>
      <c r="DX981" s="4">
        <f>$CK981+INDEX(节奏总纲!H$4:H$163,基础状态预估!$C$2)</f>
        <v>969.69453894381218</v>
      </c>
      <c r="DY981" s="4">
        <f t="shared" si="626"/>
        <v>11.899999999999999</v>
      </c>
      <c r="DZ981" s="4">
        <f t="shared" si="627"/>
        <v>33</v>
      </c>
      <c r="EA981" s="4">
        <f t="shared" si="628"/>
        <v>334.1</v>
      </c>
      <c r="EB981" s="4">
        <f t="shared" si="629"/>
        <v>582.45999999999992</v>
      </c>
      <c r="EC981" s="4">
        <f t="shared" si="630"/>
        <v>17.540000000000013</v>
      </c>
    </row>
    <row r="982" spans="58:133" x14ac:dyDescent="0.15">
      <c r="BF982" s="4">
        <v>978</v>
      </c>
      <c r="BG982" s="4">
        <f t="shared" si="612"/>
        <v>684.59999999999991</v>
      </c>
      <c r="BH982" s="4">
        <f t="shared" si="613"/>
        <v>293.39999999999998</v>
      </c>
      <c r="BL982" s="4">
        <f t="shared" si="601"/>
        <v>486</v>
      </c>
      <c r="BM982" s="4">
        <f t="shared" si="602"/>
        <v>340.2</v>
      </c>
      <c r="BN982" s="4">
        <f t="shared" si="603"/>
        <v>145.79999999999998</v>
      </c>
      <c r="BR982" s="4">
        <f t="shared" si="604"/>
        <v>623.35</v>
      </c>
      <c r="BS982" s="4">
        <f t="shared" si="605"/>
        <v>287.69999999999993</v>
      </c>
      <c r="BT982" s="4">
        <f t="shared" si="606"/>
        <v>47.95</v>
      </c>
      <c r="BX982" s="4">
        <f t="shared" si="607"/>
        <v>735.2</v>
      </c>
      <c r="BY982" s="4">
        <f t="shared" si="608"/>
        <v>179.20499999999996</v>
      </c>
      <c r="BZ982" s="4">
        <f t="shared" si="609"/>
        <v>4.5949999999999998</v>
      </c>
      <c r="CD982" s="4">
        <f t="shared" si="610"/>
        <v>503.43</v>
      </c>
      <c r="CE982" s="4">
        <f t="shared" si="611"/>
        <v>15.570000000000014</v>
      </c>
      <c r="CF982" s="4">
        <f>IF(COUNTIF($BH$5:$BH982,"&gt;=2")&lt;=1,SUM($BG982:$BK982)*C$8,CF981)</f>
        <v>151200</v>
      </c>
      <c r="CG982" s="4">
        <f>IF(COUNTIF($BN$5:$BN982,"&gt;=2")&lt;=1,SUM($BL982:$BP982)*D$8,CG981)</f>
        <v>604799.99999999988</v>
      </c>
      <c r="CH982" s="4">
        <f>IF(COUNTIF($BT$5:$BT982,"&gt;=2")&lt;=1,SUM($BQ982:$BU982)*E$8,CH981)</f>
        <v>2592000</v>
      </c>
      <c r="CI982" s="4">
        <f>IF(COUNTIF($BZ$5:$BZ982,"&gt;=2")&lt;=1,SUM($BV982:$BZ982)*F$8,CI981)</f>
        <v>34560000</v>
      </c>
      <c r="CJ982" s="4">
        <f t="shared" si="614"/>
        <v>44841600</v>
      </c>
      <c r="CK982" s="4">
        <f t="shared" si="615"/>
        <v>957.75</v>
      </c>
      <c r="CM982" s="4">
        <v>978</v>
      </c>
      <c r="CN982" s="4">
        <f>IF(COUNTIF($BH$5:$BH982,"&gt;=2")&gt;1,CN981,BG982)</f>
        <v>4.8999999999999995</v>
      </c>
      <c r="CO982" s="4">
        <f>IF(COUNTIF($BH$5:$BH982,"&gt;=2")&gt;1,CO981,BH982)</f>
        <v>2.1</v>
      </c>
      <c r="CP982" s="4">
        <f>IF(COUNTIF($BH$5:$BH982,"&gt;=2")&gt;1,CP981,BI982)</f>
        <v>0</v>
      </c>
      <c r="CQ982" s="4">
        <f>IF(COUNTIF($BH$5:$BH982,"&gt;=2")&gt;1,CQ981,BJ982)</f>
        <v>0</v>
      </c>
      <c r="CR982" s="4">
        <f>IF(COUNTIF($BH$5:$BH982,"&gt;=2")&gt;1,CR981,BK982)</f>
        <v>0</v>
      </c>
      <c r="CS982" s="4">
        <f>IF(COUNTIF($BN$5:$BN982,"&gt;=2")&gt;1,CS981,BL982)</f>
        <v>7</v>
      </c>
      <c r="CT982" s="4">
        <f>IF(COUNTIF($BN$5:$BN982,"&gt;=2")&gt;1,CT981,BM982)</f>
        <v>4.8999999999999995</v>
      </c>
      <c r="CU982" s="4">
        <f>IF(COUNTIF($BN$5:$BN982,"&gt;=2")&gt;1,CU981,BN982)</f>
        <v>2.1</v>
      </c>
      <c r="CV982" s="4">
        <f>IF(COUNTIF($BN$5:$BN982,"&gt;=2")&gt;1,CV981,BO982)</f>
        <v>0</v>
      </c>
      <c r="CW982" s="4">
        <f>IF(COUNTIF($BN$5:$BN982,"&gt;=2")&gt;1,CW981,BP982)</f>
        <v>0</v>
      </c>
      <c r="CX982" s="4">
        <f>IF(COUNTIF($BT$5:$BT982,"&gt;=2")&gt;1,CX981,BQ982)</f>
        <v>0</v>
      </c>
      <c r="CY982" s="4">
        <f>IF(COUNTIF($BT$5:$BT982,"&gt;=2")&gt;1,CY981,BR982)</f>
        <v>26</v>
      </c>
      <c r="CZ982" s="4">
        <f>IF(COUNTIF($BT$5:$BT982,"&gt;=2")&gt;1,CZ981,BS982)</f>
        <v>11.999999999999996</v>
      </c>
      <c r="DA982" s="4">
        <f>IF(COUNTIF($BT$5:$BT982,"&gt;=2")&gt;1,DA981,BT982)</f>
        <v>2</v>
      </c>
      <c r="DB982" s="4">
        <f>IF(COUNTIF($BT$5:$BT982,"&gt;=2")&gt;1,DB981,BU982)</f>
        <v>0</v>
      </c>
      <c r="DC982" s="4">
        <f>IF(COUNTIF($BZ$5:$BZ982,"&gt;=2")&gt;1,DC981,BV982)</f>
        <v>0</v>
      </c>
      <c r="DD982" s="4">
        <f>IF(COUNTIF($BZ$5:$BZ982,"&gt;=2")&gt;1,DD981,BW982)</f>
        <v>0</v>
      </c>
      <c r="DE982" s="4">
        <f>IF(COUNTIF($BZ$5:$BZ982,"&gt;=2")&gt;1,DE981,BX982)</f>
        <v>320</v>
      </c>
      <c r="DF982" s="4">
        <f>IF(COUNTIF($BZ$5:$BZ982,"&gt;=2")&gt;1,DF981,BY982)</f>
        <v>77.999999999999986</v>
      </c>
      <c r="DG982" s="4">
        <f>IF(COUNTIF($BZ$5:$BZ982,"&gt;=2")&gt;1,DG981,BZ982)</f>
        <v>2</v>
      </c>
      <c r="DH982" s="4">
        <f t="shared" si="616"/>
        <v>0</v>
      </c>
      <c r="DI982" s="4">
        <f t="shared" si="617"/>
        <v>0</v>
      </c>
      <c r="DJ982" s="4">
        <f t="shared" si="618"/>
        <v>0</v>
      </c>
      <c r="DK982" s="4">
        <f t="shared" si="619"/>
        <v>503.43</v>
      </c>
      <c r="DL982" s="4">
        <f t="shared" si="620"/>
        <v>15.570000000000014</v>
      </c>
      <c r="DM982" s="4">
        <f t="shared" si="621"/>
        <v>7</v>
      </c>
      <c r="DN982" s="4">
        <f t="shared" si="622"/>
        <v>13.999999999999998</v>
      </c>
      <c r="DO982" s="4">
        <f t="shared" si="623"/>
        <v>40</v>
      </c>
      <c r="DP982" s="4">
        <f t="shared" si="624"/>
        <v>400</v>
      </c>
      <c r="DQ982" s="4">
        <f t="shared" si="625"/>
        <v>519</v>
      </c>
      <c r="DS982" s="4">
        <v>978</v>
      </c>
      <c r="DT982" s="4">
        <f>$CK982+INDEX(节奏总纲!D$4:D$163,基础状态预估!$C$2)</f>
        <v>1002.0048339959391</v>
      </c>
      <c r="DU982" s="4">
        <f>$CK982+INDEX(节奏总纲!E$4:E$163,基础状态预估!$C$2)</f>
        <v>996.28268396026408</v>
      </c>
      <c r="DV982" s="4">
        <f>$CK982+INDEX(节奏总纲!F$4:F$163,基础状态预估!$C$2)</f>
        <v>989.39220630709644</v>
      </c>
      <c r="DW982" s="4">
        <f>$CK982+INDEX(节奏总纲!G$4:G$163,基础状态预估!$C$2)</f>
        <v>981.03246816526348</v>
      </c>
      <c r="DX982" s="4">
        <f>$CK982+INDEX(节奏总纲!H$4:H$163,基础状态预估!$C$2)</f>
        <v>970.69453894381218</v>
      </c>
      <c r="DY982" s="4">
        <f t="shared" si="626"/>
        <v>11.899999999999999</v>
      </c>
      <c r="DZ982" s="4">
        <f t="shared" si="627"/>
        <v>33</v>
      </c>
      <c r="EA982" s="4">
        <f t="shared" si="628"/>
        <v>334.1</v>
      </c>
      <c r="EB982" s="4">
        <f t="shared" si="629"/>
        <v>583.42999999999995</v>
      </c>
      <c r="EC982" s="4">
        <f t="shared" si="630"/>
        <v>17.570000000000014</v>
      </c>
    </row>
    <row r="983" spans="58:133" x14ac:dyDescent="0.15">
      <c r="BF983" s="4">
        <v>979</v>
      </c>
      <c r="BG983" s="4">
        <f t="shared" si="612"/>
        <v>685.3</v>
      </c>
      <c r="BH983" s="4">
        <f t="shared" si="613"/>
        <v>293.7</v>
      </c>
      <c r="BL983" s="4">
        <f t="shared" si="601"/>
        <v>486.5</v>
      </c>
      <c r="BM983" s="4">
        <f t="shared" si="602"/>
        <v>340.54999999999995</v>
      </c>
      <c r="BN983" s="4">
        <f t="shared" si="603"/>
        <v>145.94999999999999</v>
      </c>
      <c r="BR983" s="4">
        <f t="shared" si="604"/>
        <v>624</v>
      </c>
      <c r="BS983" s="4">
        <f t="shared" si="605"/>
        <v>287.99999999999994</v>
      </c>
      <c r="BT983" s="4">
        <f t="shared" si="606"/>
        <v>48</v>
      </c>
      <c r="BX983" s="4">
        <f t="shared" si="607"/>
        <v>736</v>
      </c>
      <c r="BY983" s="4">
        <f t="shared" si="608"/>
        <v>179.39999999999995</v>
      </c>
      <c r="BZ983" s="4">
        <f t="shared" si="609"/>
        <v>4.6000000000000005</v>
      </c>
      <c r="CD983" s="4">
        <f t="shared" si="610"/>
        <v>504.4</v>
      </c>
      <c r="CE983" s="4">
        <f t="shared" si="611"/>
        <v>15.600000000000014</v>
      </c>
      <c r="CF983" s="4">
        <f>IF(COUNTIF($BH$5:$BH983,"&gt;=2")&lt;=1,SUM($BG983:$BK983)*C$8,CF982)</f>
        <v>151200</v>
      </c>
      <c r="CG983" s="4">
        <f>IF(COUNTIF($BN$5:$BN983,"&gt;=2")&lt;=1,SUM($BL983:$BP983)*D$8,CG982)</f>
        <v>604799.99999999988</v>
      </c>
      <c r="CH983" s="4">
        <f>IF(COUNTIF($BT$5:$BT983,"&gt;=2")&lt;=1,SUM($BQ983:$BU983)*E$8,CH982)</f>
        <v>2592000</v>
      </c>
      <c r="CI983" s="4">
        <f>IF(COUNTIF($BZ$5:$BZ983,"&gt;=2")&lt;=1,SUM($BV983:$BZ983)*F$8,CI982)</f>
        <v>34560000</v>
      </c>
      <c r="CJ983" s="4">
        <f t="shared" si="614"/>
        <v>44928000</v>
      </c>
      <c r="CK983" s="4">
        <f t="shared" si="615"/>
        <v>958.75</v>
      </c>
      <c r="CM983" s="4">
        <v>979</v>
      </c>
      <c r="CN983" s="4">
        <f>IF(COUNTIF($BH$5:$BH983,"&gt;=2")&gt;1,CN982,BG983)</f>
        <v>4.8999999999999995</v>
      </c>
      <c r="CO983" s="4">
        <f>IF(COUNTIF($BH$5:$BH983,"&gt;=2")&gt;1,CO982,BH983)</f>
        <v>2.1</v>
      </c>
      <c r="CP983" s="4">
        <f>IF(COUNTIF($BH$5:$BH983,"&gt;=2")&gt;1,CP982,BI983)</f>
        <v>0</v>
      </c>
      <c r="CQ983" s="4">
        <f>IF(COUNTIF($BH$5:$BH983,"&gt;=2")&gt;1,CQ982,BJ983)</f>
        <v>0</v>
      </c>
      <c r="CR983" s="4">
        <f>IF(COUNTIF($BH$5:$BH983,"&gt;=2")&gt;1,CR982,BK983)</f>
        <v>0</v>
      </c>
      <c r="CS983" s="4">
        <f>IF(COUNTIF($BN$5:$BN983,"&gt;=2")&gt;1,CS982,BL983)</f>
        <v>7</v>
      </c>
      <c r="CT983" s="4">
        <f>IF(COUNTIF($BN$5:$BN983,"&gt;=2")&gt;1,CT982,BM983)</f>
        <v>4.8999999999999995</v>
      </c>
      <c r="CU983" s="4">
        <f>IF(COUNTIF($BN$5:$BN983,"&gt;=2")&gt;1,CU982,BN983)</f>
        <v>2.1</v>
      </c>
      <c r="CV983" s="4">
        <f>IF(COUNTIF($BN$5:$BN983,"&gt;=2")&gt;1,CV982,BO983)</f>
        <v>0</v>
      </c>
      <c r="CW983" s="4">
        <f>IF(COUNTIF($BN$5:$BN983,"&gt;=2")&gt;1,CW982,BP983)</f>
        <v>0</v>
      </c>
      <c r="CX983" s="4">
        <f>IF(COUNTIF($BT$5:$BT983,"&gt;=2")&gt;1,CX982,BQ983)</f>
        <v>0</v>
      </c>
      <c r="CY983" s="4">
        <f>IF(COUNTIF($BT$5:$BT983,"&gt;=2")&gt;1,CY982,BR983)</f>
        <v>26</v>
      </c>
      <c r="CZ983" s="4">
        <f>IF(COUNTIF($BT$5:$BT983,"&gt;=2")&gt;1,CZ982,BS983)</f>
        <v>11.999999999999996</v>
      </c>
      <c r="DA983" s="4">
        <f>IF(COUNTIF($BT$5:$BT983,"&gt;=2")&gt;1,DA982,BT983)</f>
        <v>2</v>
      </c>
      <c r="DB983" s="4">
        <f>IF(COUNTIF($BT$5:$BT983,"&gt;=2")&gt;1,DB982,BU983)</f>
        <v>0</v>
      </c>
      <c r="DC983" s="4">
        <f>IF(COUNTIF($BZ$5:$BZ983,"&gt;=2")&gt;1,DC982,BV983)</f>
        <v>0</v>
      </c>
      <c r="DD983" s="4">
        <f>IF(COUNTIF($BZ$5:$BZ983,"&gt;=2")&gt;1,DD982,BW983)</f>
        <v>0</v>
      </c>
      <c r="DE983" s="4">
        <f>IF(COUNTIF($BZ$5:$BZ983,"&gt;=2")&gt;1,DE982,BX983)</f>
        <v>320</v>
      </c>
      <c r="DF983" s="4">
        <f>IF(COUNTIF($BZ$5:$BZ983,"&gt;=2")&gt;1,DF982,BY983)</f>
        <v>77.999999999999986</v>
      </c>
      <c r="DG983" s="4">
        <f>IF(COUNTIF($BZ$5:$BZ983,"&gt;=2")&gt;1,DG982,BZ983)</f>
        <v>2</v>
      </c>
      <c r="DH983" s="4">
        <f t="shared" si="616"/>
        <v>0</v>
      </c>
      <c r="DI983" s="4">
        <f t="shared" si="617"/>
        <v>0</v>
      </c>
      <c r="DJ983" s="4">
        <f t="shared" si="618"/>
        <v>0</v>
      </c>
      <c r="DK983" s="4">
        <f t="shared" si="619"/>
        <v>504.4</v>
      </c>
      <c r="DL983" s="4">
        <f t="shared" si="620"/>
        <v>15.600000000000014</v>
      </c>
      <c r="DM983" s="4">
        <f t="shared" si="621"/>
        <v>7</v>
      </c>
      <c r="DN983" s="4">
        <f t="shared" si="622"/>
        <v>13.999999999999998</v>
      </c>
      <c r="DO983" s="4">
        <f t="shared" si="623"/>
        <v>40</v>
      </c>
      <c r="DP983" s="4">
        <f t="shared" si="624"/>
        <v>400</v>
      </c>
      <c r="DQ983" s="4">
        <f t="shared" si="625"/>
        <v>520</v>
      </c>
      <c r="DS983" s="4">
        <v>979</v>
      </c>
      <c r="DT983" s="4">
        <f>$CK983+INDEX(节奏总纲!D$4:D$163,基础状态预估!$C$2)</f>
        <v>1003.0048339959391</v>
      </c>
      <c r="DU983" s="4">
        <f>$CK983+INDEX(节奏总纲!E$4:E$163,基础状态预估!$C$2)</f>
        <v>997.28268396026408</v>
      </c>
      <c r="DV983" s="4">
        <f>$CK983+INDEX(节奏总纲!F$4:F$163,基础状态预估!$C$2)</f>
        <v>990.39220630709644</v>
      </c>
      <c r="DW983" s="4">
        <f>$CK983+INDEX(节奏总纲!G$4:G$163,基础状态预估!$C$2)</f>
        <v>982.03246816526348</v>
      </c>
      <c r="DX983" s="4">
        <f>$CK983+INDEX(节奏总纲!H$4:H$163,基础状态预估!$C$2)</f>
        <v>971.69453894381218</v>
      </c>
      <c r="DY983" s="4">
        <f t="shared" si="626"/>
        <v>11.899999999999999</v>
      </c>
      <c r="DZ983" s="4">
        <f t="shared" si="627"/>
        <v>33</v>
      </c>
      <c r="EA983" s="4">
        <f t="shared" si="628"/>
        <v>334.1</v>
      </c>
      <c r="EB983" s="4">
        <f t="shared" si="629"/>
        <v>584.4</v>
      </c>
      <c r="EC983" s="4">
        <f t="shared" si="630"/>
        <v>17.600000000000016</v>
      </c>
    </row>
    <row r="984" spans="58:133" x14ac:dyDescent="0.15">
      <c r="BF984" s="4">
        <v>980</v>
      </c>
      <c r="BG984" s="4">
        <f t="shared" si="612"/>
        <v>686</v>
      </c>
      <c r="BH984" s="4">
        <f t="shared" si="613"/>
        <v>294</v>
      </c>
      <c r="BL984" s="4">
        <f t="shared" si="601"/>
        <v>487</v>
      </c>
      <c r="BM984" s="4">
        <f t="shared" si="602"/>
        <v>340.9</v>
      </c>
      <c r="BN984" s="4">
        <f t="shared" si="603"/>
        <v>146.1</v>
      </c>
      <c r="BR984" s="4">
        <f t="shared" si="604"/>
        <v>624.65</v>
      </c>
      <c r="BS984" s="4">
        <f t="shared" si="605"/>
        <v>288.29999999999995</v>
      </c>
      <c r="BT984" s="4">
        <f t="shared" si="606"/>
        <v>48.050000000000004</v>
      </c>
      <c r="BX984" s="4">
        <f t="shared" si="607"/>
        <v>736.80000000000007</v>
      </c>
      <c r="BY984" s="4">
        <f t="shared" si="608"/>
        <v>179.59499999999994</v>
      </c>
      <c r="BZ984" s="4">
        <f t="shared" si="609"/>
        <v>4.6050000000000004</v>
      </c>
      <c r="CD984" s="4">
        <f t="shared" si="610"/>
        <v>505.37</v>
      </c>
      <c r="CE984" s="4">
        <f t="shared" si="611"/>
        <v>15.630000000000013</v>
      </c>
      <c r="CF984" s="4">
        <f>IF(COUNTIF($BH$5:$BH984,"&gt;=2")&lt;=1,SUM($BG984:$BK984)*C$8,CF983)</f>
        <v>151200</v>
      </c>
      <c r="CG984" s="4">
        <f>IF(COUNTIF($BN$5:$BN984,"&gt;=2")&lt;=1,SUM($BL984:$BP984)*D$8,CG983)</f>
        <v>604799.99999999988</v>
      </c>
      <c r="CH984" s="4">
        <f>IF(COUNTIF($BT$5:$BT984,"&gt;=2")&lt;=1,SUM($BQ984:$BU984)*E$8,CH983)</f>
        <v>2592000</v>
      </c>
      <c r="CI984" s="4">
        <f>IF(COUNTIF($BZ$5:$BZ984,"&gt;=2")&lt;=1,SUM($BV984:$BZ984)*F$8,CI983)</f>
        <v>34560000</v>
      </c>
      <c r="CJ984" s="4">
        <f t="shared" si="614"/>
        <v>45014400</v>
      </c>
      <c r="CK984" s="4">
        <f t="shared" si="615"/>
        <v>959.75</v>
      </c>
      <c r="CM984" s="4">
        <v>980</v>
      </c>
      <c r="CN984" s="4">
        <f>IF(COUNTIF($BH$5:$BH984,"&gt;=2")&gt;1,CN983,BG984)</f>
        <v>4.8999999999999995</v>
      </c>
      <c r="CO984" s="4">
        <f>IF(COUNTIF($BH$5:$BH984,"&gt;=2")&gt;1,CO983,BH984)</f>
        <v>2.1</v>
      </c>
      <c r="CP984" s="4">
        <f>IF(COUNTIF($BH$5:$BH984,"&gt;=2")&gt;1,CP983,BI984)</f>
        <v>0</v>
      </c>
      <c r="CQ984" s="4">
        <f>IF(COUNTIF($BH$5:$BH984,"&gt;=2")&gt;1,CQ983,BJ984)</f>
        <v>0</v>
      </c>
      <c r="CR984" s="4">
        <f>IF(COUNTIF($BH$5:$BH984,"&gt;=2")&gt;1,CR983,BK984)</f>
        <v>0</v>
      </c>
      <c r="CS984" s="4">
        <f>IF(COUNTIF($BN$5:$BN984,"&gt;=2")&gt;1,CS983,BL984)</f>
        <v>7</v>
      </c>
      <c r="CT984" s="4">
        <f>IF(COUNTIF($BN$5:$BN984,"&gt;=2")&gt;1,CT983,BM984)</f>
        <v>4.8999999999999995</v>
      </c>
      <c r="CU984" s="4">
        <f>IF(COUNTIF($BN$5:$BN984,"&gt;=2")&gt;1,CU983,BN984)</f>
        <v>2.1</v>
      </c>
      <c r="CV984" s="4">
        <f>IF(COUNTIF($BN$5:$BN984,"&gt;=2")&gt;1,CV983,BO984)</f>
        <v>0</v>
      </c>
      <c r="CW984" s="4">
        <f>IF(COUNTIF($BN$5:$BN984,"&gt;=2")&gt;1,CW983,BP984)</f>
        <v>0</v>
      </c>
      <c r="CX984" s="4">
        <f>IF(COUNTIF($BT$5:$BT984,"&gt;=2")&gt;1,CX983,BQ984)</f>
        <v>0</v>
      </c>
      <c r="CY984" s="4">
        <f>IF(COUNTIF($BT$5:$BT984,"&gt;=2")&gt;1,CY983,BR984)</f>
        <v>26</v>
      </c>
      <c r="CZ984" s="4">
        <f>IF(COUNTIF($BT$5:$BT984,"&gt;=2")&gt;1,CZ983,BS984)</f>
        <v>11.999999999999996</v>
      </c>
      <c r="DA984" s="4">
        <f>IF(COUNTIF($BT$5:$BT984,"&gt;=2")&gt;1,DA983,BT984)</f>
        <v>2</v>
      </c>
      <c r="DB984" s="4">
        <f>IF(COUNTIF($BT$5:$BT984,"&gt;=2")&gt;1,DB983,BU984)</f>
        <v>0</v>
      </c>
      <c r="DC984" s="4">
        <f>IF(COUNTIF($BZ$5:$BZ984,"&gt;=2")&gt;1,DC983,BV984)</f>
        <v>0</v>
      </c>
      <c r="DD984" s="4">
        <f>IF(COUNTIF($BZ$5:$BZ984,"&gt;=2")&gt;1,DD983,BW984)</f>
        <v>0</v>
      </c>
      <c r="DE984" s="4">
        <f>IF(COUNTIF($BZ$5:$BZ984,"&gt;=2")&gt;1,DE983,BX984)</f>
        <v>320</v>
      </c>
      <c r="DF984" s="4">
        <f>IF(COUNTIF($BZ$5:$BZ984,"&gt;=2")&gt;1,DF983,BY984)</f>
        <v>77.999999999999986</v>
      </c>
      <c r="DG984" s="4">
        <f>IF(COUNTIF($BZ$5:$BZ984,"&gt;=2")&gt;1,DG983,BZ984)</f>
        <v>2</v>
      </c>
      <c r="DH984" s="4">
        <f t="shared" si="616"/>
        <v>0</v>
      </c>
      <c r="DI984" s="4">
        <f t="shared" si="617"/>
        <v>0</v>
      </c>
      <c r="DJ984" s="4">
        <f t="shared" si="618"/>
        <v>0</v>
      </c>
      <c r="DK984" s="4">
        <f t="shared" si="619"/>
        <v>505.37</v>
      </c>
      <c r="DL984" s="4">
        <f t="shared" si="620"/>
        <v>15.630000000000013</v>
      </c>
      <c r="DM984" s="4">
        <f t="shared" si="621"/>
        <v>7</v>
      </c>
      <c r="DN984" s="4">
        <f t="shared" si="622"/>
        <v>13.999999999999998</v>
      </c>
      <c r="DO984" s="4">
        <f t="shared" si="623"/>
        <v>40</v>
      </c>
      <c r="DP984" s="4">
        <f t="shared" si="624"/>
        <v>400</v>
      </c>
      <c r="DQ984" s="4">
        <f t="shared" si="625"/>
        <v>521</v>
      </c>
      <c r="DS984" s="4">
        <v>980</v>
      </c>
      <c r="DT984" s="4">
        <f>$CK984+INDEX(节奏总纲!D$4:D$163,基础状态预估!$C$2)</f>
        <v>1004.0048339959391</v>
      </c>
      <c r="DU984" s="4">
        <f>$CK984+INDEX(节奏总纲!E$4:E$163,基础状态预估!$C$2)</f>
        <v>998.28268396026408</v>
      </c>
      <c r="DV984" s="4">
        <f>$CK984+INDEX(节奏总纲!F$4:F$163,基础状态预估!$C$2)</f>
        <v>991.39220630709644</v>
      </c>
      <c r="DW984" s="4">
        <f>$CK984+INDEX(节奏总纲!G$4:G$163,基础状态预估!$C$2)</f>
        <v>983.03246816526348</v>
      </c>
      <c r="DX984" s="4">
        <f>$CK984+INDEX(节奏总纲!H$4:H$163,基础状态预估!$C$2)</f>
        <v>972.69453894381218</v>
      </c>
      <c r="DY984" s="4">
        <f t="shared" si="626"/>
        <v>11.899999999999999</v>
      </c>
      <c r="DZ984" s="4">
        <f t="shared" si="627"/>
        <v>33</v>
      </c>
      <c r="EA984" s="4">
        <f t="shared" si="628"/>
        <v>334.1</v>
      </c>
      <c r="EB984" s="4">
        <f t="shared" si="629"/>
        <v>585.37</v>
      </c>
      <c r="EC984" s="4">
        <f t="shared" si="630"/>
        <v>17.630000000000013</v>
      </c>
    </row>
    <row r="985" spans="58:133" x14ac:dyDescent="0.15">
      <c r="BF985" s="4">
        <v>981</v>
      </c>
      <c r="BG985" s="4">
        <f t="shared" si="612"/>
        <v>686.69999999999993</v>
      </c>
      <c r="BH985" s="4">
        <f t="shared" si="613"/>
        <v>294.3</v>
      </c>
      <c r="BL985" s="4">
        <f t="shared" si="601"/>
        <v>487.5</v>
      </c>
      <c r="BM985" s="4">
        <f t="shared" si="602"/>
        <v>341.25</v>
      </c>
      <c r="BN985" s="4">
        <f t="shared" si="603"/>
        <v>146.25</v>
      </c>
      <c r="BR985" s="4">
        <f t="shared" si="604"/>
        <v>625.30000000000007</v>
      </c>
      <c r="BS985" s="4">
        <f t="shared" si="605"/>
        <v>288.59999999999991</v>
      </c>
      <c r="BT985" s="4">
        <f t="shared" si="606"/>
        <v>48.1</v>
      </c>
      <c r="BX985" s="4">
        <f t="shared" si="607"/>
        <v>737.6</v>
      </c>
      <c r="BY985" s="4">
        <f t="shared" si="608"/>
        <v>179.78999999999996</v>
      </c>
      <c r="BZ985" s="4">
        <f t="shared" si="609"/>
        <v>4.6100000000000003</v>
      </c>
      <c r="CD985" s="4">
        <f t="shared" si="610"/>
        <v>506.34</v>
      </c>
      <c r="CE985" s="4">
        <f t="shared" si="611"/>
        <v>15.660000000000014</v>
      </c>
      <c r="CF985" s="4">
        <f>IF(COUNTIF($BH$5:$BH985,"&gt;=2")&lt;=1,SUM($BG985:$BK985)*C$8,CF984)</f>
        <v>151200</v>
      </c>
      <c r="CG985" s="4">
        <f>IF(COUNTIF($BN$5:$BN985,"&gt;=2")&lt;=1,SUM($BL985:$BP985)*D$8,CG984)</f>
        <v>604799.99999999988</v>
      </c>
      <c r="CH985" s="4">
        <f>IF(COUNTIF($BT$5:$BT985,"&gt;=2")&lt;=1,SUM($BQ985:$BU985)*E$8,CH984)</f>
        <v>2592000</v>
      </c>
      <c r="CI985" s="4">
        <f>IF(COUNTIF($BZ$5:$BZ985,"&gt;=2")&lt;=1,SUM($BV985:$BZ985)*F$8,CI984)</f>
        <v>34560000</v>
      </c>
      <c r="CJ985" s="4">
        <f t="shared" si="614"/>
        <v>45100800</v>
      </c>
      <c r="CK985" s="4">
        <f t="shared" si="615"/>
        <v>960.75</v>
      </c>
      <c r="CM985" s="4">
        <v>981</v>
      </c>
      <c r="CN985" s="4">
        <f>IF(COUNTIF($BH$5:$BH985,"&gt;=2")&gt;1,CN984,BG985)</f>
        <v>4.8999999999999995</v>
      </c>
      <c r="CO985" s="4">
        <f>IF(COUNTIF($BH$5:$BH985,"&gt;=2")&gt;1,CO984,BH985)</f>
        <v>2.1</v>
      </c>
      <c r="CP985" s="4">
        <f>IF(COUNTIF($BH$5:$BH985,"&gt;=2")&gt;1,CP984,BI985)</f>
        <v>0</v>
      </c>
      <c r="CQ985" s="4">
        <f>IF(COUNTIF($BH$5:$BH985,"&gt;=2")&gt;1,CQ984,BJ985)</f>
        <v>0</v>
      </c>
      <c r="CR985" s="4">
        <f>IF(COUNTIF($BH$5:$BH985,"&gt;=2")&gt;1,CR984,BK985)</f>
        <v>0</v>
      </c>
      <c r="CS985" s="4">
        <f>IF(COUNTIF($BN$5:$BN985,"&gt;=2")&gt;1,CS984,BL985)</f>
        <v>7</v>
      </c>
      <c r="CT985" s="4">
        <f>IF(COUNTIF($BN$5:$BN985,"&gt;=2")&gt;1,CT984,BM985)</f>
        <v>4.8999999999999995</v>
      </c>
      <c r="CU985" s="4">
        <f>IF(COUNTIF($BN$5:$BN985,"&gt;=2")&gt;1,CU984,BN985)</f>
        <v>2.1</v>
      </c>
      <c r="CV985" s="4">
        <f>IF(COUNTIF($BN$5:$BN985,"&gt;=2")&gt;1,CV984,BO985)</f>
        <v>0</v>
      </c>
      <c r="CW985" s="4">
        <f>IF(COUNTIF($BN$5:$BN985,"&gt;=2")&gt;1,CW984,BP985)</f>
        <v>0</v>
      </c>
      <c r="CX985" s="4">
        <f>IF(COUNTIF($BT$5:$BT985,"&gt;=2")&gt;1,CX984,BQ985)</f>
        <v>0</v>
      </c>
      <c r="CY985" s="4">
        <f>IF(COUNTIF($BT$5:$BT985,"&gt;=2")&gt;1,CY984,BR985)</f>
        <v>26</v>
      </c>
      <c r="CZ985" s="4">
        <f>IF(COUNTIF($BT$5:$BT985,"&gt;=2")&gt;1,CZ984,BS985)</f>
        <v>11.999999999999996</v>
      </c>
      <c r="DA985" s="4">
        <f>IF(COUNTIF($BT$5:$BT985,"&gt;=2")&gt;1,DA984,BT985)</f>
        <v>2</v>
      </c>
      <c r="DB985" s="4">
        <f>IF(COUNTIF($BT$5:$BT985,"&gt;=2")&gt;1,DB984,BU985)</f>
        <v>0</v>
      </c>
      <c r="DC985" s="4">
        <f>IF(COUNTIF($BZ$5:$BZ985,"&gt;=2")&gt;1,DC984,BV985)</f>
        <v>0</v>
      </c>
      <c r="DD985" s="4">
        <f>IF(COUNTIF($BZ$5:$BZ985,"&gt;=2")&gt;1,DD984,BW985)</f>
        <v>0</v>
      </c>
      <c r="DE985" s="4">
        <f>IF(COUNTIF($BZ$5:$BZ985,"&gt;=2")&gt;1,DE984,BX985)</f>
        <v>320</v>
      </c>
      <c r="DF985" s="4">
        <f>IF(COUNTIF($BZ$5:$BZ985,"&gt;=2")&gt;1,DF984,BY985)</f>
        <v>77.999999999999986</v>
      </c>
      <c r="DG985" s="4">
        <f>IF(COUNTIF($BZ$5:$BZ985,"&gt;=2")&gt;1,DG984,BZ985)</f>
        <v>2</v>
      </c>
      <c r="DH985" s="4">
        <f t="shared" si="616"/>
        <v>0</v>
      </c>
      <c r="DI985" s="4">
        <f t="shared" si="617"/>
        <v>0</v>
      </c>
      <c r="DJ985" s="4">
        <f t="shared" si="618"/>
        <v>0</v>
      </c>
      <c r="DK985" s="4">
        <f t="shared" si="619"/>
        <v>506.34</v>
      </c>
      <c r="DL985" s="4">
        <f t="shared" si="620"/>
        <v>15.660000000000014</v>
      </c>
      <c r="DM985" s="4">
        <f t="shared" si="621"/>
        <v>7</v>
      </c>
      <c r="DN985" s="4">
        <f t="shared" si="622"/>
        <v>13.999999999999998</v>
      </c>
      <c r="DO985" s="4">
        <f t="shared" si="623"/>
        <v>40</v>
      </c>
      <c r="DP985" s="4">
        <f t="shared" si="624"/>
        <v>400</v>
      </c>
      <c r="DQ985" s="4">
        <f t="shared" si="625"/>
        <v>522</v>
      </c>
      <c r="DS985" s="4">
        <v>981</v>
      </c>
      <c r="DT985" s="4">
        <f>$CK985+INDEX(节奏总纲!D$4:D$163,基础状态预估!$C$2)</f>
        <v>1005.0048339959391</v>
      </c>
      <c r="DU985" s="4">
        <f>$CK985+INDEX(节奏总纲!E$4:E$163,基础状态预估!$C$2)</f>
        <v>999.28268396026408</v>
      </c>
      <c r="DV985" s="4">
        <f>$CK985+INDEX(节奏总纲!F$4:F$163,基础状态预估!$C$2)</f>
        <v>992.39220630709644</v>
      </c>
      <c r="DW985" s="4">
        <f>$CK985+INDEX(节奏总纲!G$4:G$163,基础状态预估!$C$2)</f>
        <v>984.03246816526348</v>
      </c>
      <c r="DX985" s="4">
        <f>$CK985+INDEX(节奏总纲!H$4:H$163,基础状态预估!$C$2)</f>
        <v>973.69453894381218</v>
      </c>
      <c r="DY985" s="4">
        <f t="shared" si="626"/>
        <v>11.899999999999999</v>
      </c>
      <c r="DZ985" s="4">
        <f t="shared" si="627"/>
        <v>33</v>
      </c>
      <c r="EA985" s="4">
        <f t="shared" si="628"/>
        <v>334.1</v>
      </c>
      <c r="EB985" s="4">
        <f t="shared" si="629"/>
        <v>586.33999999999992</v>
      </c>
      <c r="EC985" s="4">
        <f t="shared" si="630"/>
        <v>17.660000000000014</v>
      </c>
    </row>
    <row r="986" spans="58:133" x14ac:dyDescent="0.15">
      <c r="BF986" s="4">
        <v>982</v>
      </c>
      <c r="BG986" s="4">
        <f t="shared" si="612"/>
        <v>687.4</v>
      </c>
      <c r="BH986" s="4">
        <f t="shared" si="613"/>
        <v>294.59999999999997</v>
      </c>
      <c r="BL986" s="4">
        <f t="shared" si="601"/>
        <v>488</v>
      </c>
      <c r="BM986" s="4">
        <f t="shared" si="602"/>
        <v>341.59999999999997</v>
      </c>
      <c r="BN986" s="4">
        <f t="shared" si="603"/>
        <v>146.4</v>
      </c>
      <c r="BR986" s="4">
        <f t="shared" si="604"/>
        <v>625.95000000000005</v>
      </c>
      <c r="BS986" s="4">
        <f t="shared" si="605"/>
        <v>288.89999999999992</v>
      </c>
      <c r="BT986" s="4">
        <f t="shared" si="606"/>
        <v>48.150000000000006</v>
      </c>
      <c r="BX986" s="4">
        <f t="shared" si="607"/>
        <v>738.40000000000009</v>
      </c>
      <c r="BY986" s="4">
        <f t="shared" si="608"/>
        <v>179.98499999999996</v>
      </c>
      <c r="BZ986" s="4">
        <f t="shared" si="609"/>
        <v>4.6150000000000002</v>
      </c>
      <c r="CD986" s="4">
        <f t="shared" si="610"/>
        <v>507.31</v>
      </c>
      <c r="CE986" s="4">
        <f t="shared" si="611"/>
        <v>15.690000000000014</v>
      </c>
      <c r="CF986" s="4">
        <f>IF(COUNTIF($BH$5:$BH986,"&gt;=2")&lt;=1,SUM($BG986:$BK986)*C$8,CF985)</f>
        <v>151200</v>
      </c>
      <c r="CG986" s="4">
        <f>IF(COUNTIF($BN$5:$BN986,"&gt;=2")&lt;=1,SUM($BL986:$BP986)*D$8,CG985)</f>
        <v>604799.99999999988</v>
      </c>
      <c r="CH986" s="4">
        <f>IF(COUNTIF($BT$5:$BT986,"&gt;=2")&lt;=1,SUM($BQ986:$BU986)*E$8,CH985)</f>
        <v>2592000</v>
      </c>
      <c r="CI986" s="4">
        <f>IF(COUNTIF($BZ$5:$BZ986,"&gt;=2")&lt;=1,SUM($BV986:$BZ986)*F$8,CI985)</f>
        <v>34560000</v>
      </c>
      <c r="CJ986" s="4">
        <f t="shared" si="614"/>
        <v>45187200</v>
      </c>
      <c r="CK986" s="4">
        <f t="shared" si="615"/>
        <v>961.75</v>
      </c>
      <c r="CM986" s="4">
        <v>982</v>
      </c>
      <c r="CN986" s="4">
        <f>IF(COUNTIF($BH$5:$BH986,"&gt;=2")&gt;1,CN985,BG986)</f>
        <v>4.8999999999999995</v>
      </c>
      <c r="CO986" s="4">
        <f>IF(COUNTIF($BH$5:$BH986,"&gt;=2")&gt;1,CO985,BH986)</f>
        <v>2.1</v>
      </c>
      <c r="CP986" s="4">
        <f>IF(COUNTIF($BH$5:$BH986,"&gt;=2")&gt;1,CP985,BI986)</f>
        <v>0</v>
      </c>
      <c r="CQ986" s="4">
        <f>IF(COUNTIF($BH$5:$BH986,"&gt;=2")&gt;1,CQ985,BJ986)</f>
        <v>0</v>
      </c>
      <c r="CR986" s="4">
        <f>IF(COUNTIF($BH$5:$BH986,"&gt;=2")&gt;1,CR985,BK986)</f>
        <v>0</v>
      </c>
      <c r="CS986" s="4">
        <f>IF(COUNTIF($BN$5:$BN986,"&gt;=2")&gt;1,CS985,BL986)</f>
        <v>7</v>
      </c>
      <c r="CT986" s="4">
        <f>IF(COUNTIF($BN$5:$BN986,"&gt;=2")&gt;1,CT985,BM986)</f>
        <v>4.8999999999999995</v>
      </c>
      <c r="CU986" s="4">
        <f>IF(COUNTIF($BN$5:$BN986,"&gt;=2")&gt;1,CU985,BN986)</f>
        <v>2.1</v>
      </c>
      <c r="CV986" s="4">
        <f>IF(COUNTIF($BN$5:$BN986,"&gt;=2")&gt;1,CV985,BO986)</f>
        <v>0</v>
      </c>
      <c r="CW986" s="4">
        <f>IF(COUNTIF($BN$5:$BN986,"&gt;=2")&gt;1,CW985,BP986)</f>
        <v>0</v>
      </c>
      <c r="CX986" s="4">
        <f>IF(COUNTIF($BT$5:$BT986,"&gt;=2")&gt;1,CX985,BQ986)</f>
        <v>0</v>
      </c>
      <c r="CY986" s="4">
        <f>IF(COUNTIF($BT$5:$BT986,"&gt;=2")&gt;1,CY985,BR986)</f>
        <v>26</v>
      </c>
      <c r="CZ986" s="4">
        <f>IF(COUNTIF($BT$5:$BT986,"&gt;=2")&gt;1,CZ985,BS986)</f>
        <v>11.999999999999996</v>
      </c>
      <c r="DA986" s="4">
        <f>IF(COUNTIF($BT$5:$BT986,"&gt;=2")&gt;1,DA985,BT986)</f>
        <v>2</v>
      </c>
      <c r="DB986" s="4">
        <f>IF(COUNTIF($BT$5:$BT986,"&gt;=2")&gt;1,DB985,BU986)</f>
        <v>0</v>
      </c>
      <c r="DC986" s="4">
        <f>IF(COUNTIF($BZ$5:$BZ986,"&gt;=2")&gt;1,DC985,BV986)</f>
        <v>0</v>
      </c>
      <c r="DD986" s="4">
        <f>IF(COUNTIF($BZ$5:$BZ986,"&gt;=2")&gt;1,DD985,BW986)</f>
        <v>0</v>
      </c>
      <c r="DE986" s="4">
        <f>IF(COUNTIF($BZ$5:$BZ986,"&gt;=2")&gt;1,DE985,BX986)</f>
        <v>320</v>
      </c>
      <c r="DF986" s="4">
        <f>IF(COUNTIF($BZ$5:$BZ986,"&gt;=2")&gt;1,DF985,BY986)</f>
        <v>77.999999999999986</v>
      </c>
      <c r="DG986" s="4">
        <f>IF(COUNTIF($BZ$5:$BZ986,"&gt;=2")&gt;1,DG985,BZ986)</f>
        <v>2</v>
      </c>
      <c r="DH986" s="4">
        <f t="shared" si="616"/>
        <v>0</v>
      </c>
      <c r="DI986" s="4">
        <f t="shared" si="617"/>
        <v>0</v>
      </c>
      <c r="DJ986" s="4">
        <f t="shared" si="618"/>
        <v>0</v>
      </c>
      <c r="DK986" s="4">
        <f t="shared" si="619"/>
        <v>507.31</v>
      </c>
      <c r="DL986" s="4">
        <f t="shared" si="620"/>
        <v>15.690000000000014</v>
      </c>
      <c r="DM986" s="4">
        <f t="shared" si="621"/>
        <v>7</v>
      </c>
      <c r="DN986" s="4">
        <f t="shared" si="622"/>
        <v>13.999999999999998</v>
      </c>
      <c r="DO986" s="4">
        <f t="shared" si="623"/>
        <v>40</v>
      </c>
      <c r="DP986" s="4">
        <f t="shared" si="624"/>
        <v>400</v>
      </c>
      <c r="DQ986" s="4">
        <f t="shared" si="625"/>
        <v>523</v>
      </c>
      <c r="DS986" s="4">
        <v>982</v>
      </c>
      <c r="DT986" s="4">
        <f>$CK986+INDEX(节奏总纲!D$4:D$163,基础状态预估!$C$2)</f>
        <v>1006.0048339959391</v>
      </c>
      <c r="DU986" s="4">
        <f>$CK986+INDEX(节奏总纲!E$4:E$163,基础状态预估!$C$2)</f>
        <v>1000.2826839602641</v>
      </c>
      <c r="DV986" s="4">
        <f>$CK986+INDEX(节奏总纲!F$4:F$163,基础状态预估!$C$2)</f>
        <v>993.39220630709644</v>
      </c>
      <c r="DW986" s="4">
        <f>$CK986+INDEX(节奏总纲!G$4:G$163,基础状态预估!$C$2)</f>
        <v>985.03246816526348</v>
      </c>
      <c r="DX986" s="4">
        <f>$CK986+INDEX(节奏总纲!H$4:H$163,基础状态预估!$C$2)</f>
        <v>974.69453894381218</v>
      </c>
      <c r="DY986" s="4">
        <f t="shared" si="626"/>
        <v>11.899999999999999</v>
      </c>
      <c r="DZ986" s="4">
        <f t="shared" si="627"/>
        <v>33</v>
      </c>
      <c r="EA986" s="4">
        <f t="shared" si="628"/>
        <v>334.1</v>
      </c>
      <c r="EB986" s="4">
        <f t="shared" si="629"/>
        <v>587.30999999999995</v>
      </c>
      <c r="EC986" s="4">
        <f t="shared" si="630"/>
        <v>17.690000000000012</v>
      </c>
    </row>
    <row r="987" spans="58:133" x14ac:dyDescent="0.15">
      <c r="BF987" s="4">
        <v>983</v>
      </c>
      <c r="BG987" s="4">
        <f t="shared" si="612"/>
        <v>688.09999999999991</v>
      </c>
      <c r="BH987" s="4">
        <f t="shared" si="613"/>
        <v>294.89999999999998</v>
      </c>
      <c r="BL987" s="4">
        <f t="shared" si="601"/>
        <v>488.5</v>
      </c>
      <c r="BM987" s="4">
        <f t="shared" si="602"/>
        <v>341.95</v>
      </c>
      <c r="BN987" s="4">
        <f t="shared" si="603"/>
        <v>146.54999999999998</v>
      </c>
      <c r="BR987" s="4">
        <f t="shared" si="604"/>
        <v>626.6</v>
      </c>
      <c r="BS987" s="4">
        <f t="shared" si="605"/>
        <v>289.19999999999993</v>
      </c>
      <c r="BT987" s="4">
        <f t="shared" si="606"/>
        <v>48.2</v>
      </c>
      <c r="BX987" s="4">
        <f t="shared" si="607"/>
        <v>739.2</v>
      </c>
      <c r="BY987" s="4">
        <f t="shared" si="608"/>
        <v>180.17999999999995</v>
      </c>
      <c r="BZ987" s="4">
        <f t="shared" si="609"/>
        <v>4.62</v>
      </c>
      <c r="CD987" s="4">
        <f t="shared" si="610"/>
        <v>508.28</v>
      </c>
      <c r="CE987" s="4">
        <f t="shared" si="611"/>
        <v>15.720000000000013</v>
      </c>
      <c r="CF987" s="4">
        <f>IF(COUNTIF($BH$5:$BH987,"&gt;=2")&lt;=1,SUM($BG987:$BK987)*C$8,CF986)</f>
        <v>151200</v>
      </c>
      <c r="CG987" s="4">
        <f>IF(COUNTIF($BN$5:$BN987,"&gt;=2")&lt;=1,SUM($BL987:$BP987)*D$8,CG986)</f>
        <v>604799.99999999988</v>
      </c>
      <c r="CH987" s="4">
        <f>IF(COUNTIF($BT$5:$BT987,"&gt;=2")&lt;=1,SUM($BQ987:$BU987)*E$8,CH986)</f>
        <v>2592000</v>
      </c>
      <c r="CI987" s="4">
        <f>IF(COUNTIF($BZ$5:$BZ987,"&gt;=2")&lt;=1,SUM($BV987:$BZ987)*F$8,CI986)</f>
        <v>34560000</v>
      </c>
      <c r="CJ987" s="4">
        <f t="shared" si="614"/>
        <v>45273600</v>
      </c>
      <c r="CK987" s="4">
        <f t="shared" si="615"/>
        <v>962.75</v>
      </c>
      <c r="CM987" s="4">
        <v>983</v>
      </c>
      <c r="CN987" s="4">
        <f>IF(COUNTIF($BH$5:$BH987,"&gt;=2")&gt;1,CN986,BG987)</f>
        <v>4.8999999999999995</v>
      </c>
      <c r="CO987" s="4">
        <f>IF(COUNTIF($BH$5:$BH987,"&gt;=2")&gt;1,CO986,BH987)</f>
        <v>2.1</v>
      </c>
      <c r="CP987" s="4">
        <f>IF(COUNTIF($BH$5:$BH987,"&gt;=2")&gt;1,CP986,BI987)</f>
        <v>0</v>
      </c>
      <c r="CQ987" s="4">
        <f>IF(COUNTIF($BH$5:$BH987,"&gt;=2")&gt;1,CQ986,BJ987)</f>
        <v>0</v>
      </c>
      <c r="CR987" s="4">
        <f>IF(COUNTIF($BH$5:$BH987,"&gt;=2")&gt;1,CR986,BK987)</f>
        <v>0</v>
      </c>
      <c r="CS987" s="4">
        <f>IF(COUNTIF($BN$5:$BN987,"&gt;=2")&gt;1,CS986,BL987)</f>
        <v>7</v>
      </c>
      <c r="CT987" s="4">
        <f>IF(COUNTIF($BN$5:$BN987,"&gt;=2")&gt;1,CT986,BM987)</f>
        <v>4.8999999999999995</v>
      </c>
      <c r="CU987" s="4">
        <f>IF(COUNTIF($BN$5:$BN987,"&gt;=2")&gt;1,CU986,BN987)</f>
        <v>2.1</v>
      </c>
      <c r="CV987" s="4">
        <f>IF(COUNTIF($BN$5:$BN987,"&gt;=2")&gt;1,CV986,BO987)</f>
        <v>0</v>
      </c>
      <c r="CW987" s="4">
        <f>IF(COUNTIF($BN$5:$BN987,"&gt;=2")&gt;1,CW986,BP987)</f>
        <v>0</v>
      </c>
      <c r="CX987" s="4">
        <f>IF(COUNTIF($BT$5:$BT987,"&gt;=2")&gt;1,CX986,BQ987)</f>
        <v>0</v>
      </c>
      <c r="CY987" s="4">
        <f>IF(COUNTIF($BT$5:$BT987,"&gt;=2")&gt;1,CY986,BR987)</f>
        <v>26</v>
      </c>
      <c r="CZ987" s="4">
        <f>IF(COUNTIF($BT$5:$BT987,"&gt;=2")&gt;1,CZ986,BS987)</f>
        <v>11.999999999999996</v>
      </c>
      <c r="DA987" s="4">
        <f>IF(COUNTIF($BT$5:$BT987,"&gt;=2")&gt;1,DA986,BT987)</f>
        <v>2</v>
      </c>
      <c r="DB987" s="4">
        <f>IF(COUNTIF($BT$5:$BT987,"&gt;=2")&gt;1,DB986,BU987)</f>
        <v>0</v>
      </c>
      <c r="DC987" s="4">
        <f>IF(COUNTIF($BZ$5:$BZ987,"&gt;=2")&gt;1,DC986,BV987)</f>
        <v>0</v>
      </c>
      <c r="DD987" s="4">
        <f>IF(COUNTIF($BZ$5:$BZ987,"&gt;=2")&gt;1,DD986,BW987)</f>
        <v>0</v>
      </c>
      <c r="DE987" s="4">
        <f>IF(COUNTIF($BZ$5:$BZ987,"&gt;=2")&gt;1,DE986,BX987)</f>
        <v>320</v>
      </c>
      <c r="DF987" s="4">
        <f>IF(COUNTIF($BZ$5:$BZ987,"&gt;=2")&gt;1,DF986,BY987)</f>
        <v>77.999999999999986</v>
      </c>
      <c r="DG987" s="4">
        <f>IF(COUNTIF($BZ$5:$BZ987,"&gt;=2")&gt;1,DG986,BZ987)</f>
        <v>2</v>
      </c>
      <c r="DH987" s="4">
        <f t="shared" si="616"/>
        <v>0</v>
      </c>
      <c r="DI987" s="4">
        <f t="shared" si="617"/>
        <v>0</v>
      </c>
      <c r="DJ987" s="4">
        <f t="shared" si="618"/>
        <v>0</v>
      </c>
      <c r="DK987" s="4">
        <f t="shared" si="619"/>
        <v>508.28</v>
      </c>
      <c r="DL987" s="4">
        <f t="shared" si="620"/>
        <v>15.720000000000013</v>
      </c>
      <c r="DM987" s="4">
        <f t="shared" si="621"/>
        <v>7</v>
      </c>
      <c r="DN987" s="4">
        <f t="shared" si="622"/>
        <v>13.999999999999998</v>
      </c>
      <c r="DO987" s="4">
        <f t="shared" si="623"/>
        <v>40</v>
      </c>
      <c r="DP987" s="4">
        <f t="shared" si="624"/>
        <v>400</v>
      </c>
      <c r="DQ987" s="4">
        <f t="shared" si="625"/>
        <v>524</v>
      </c>
      <c r="DS987" s="4">
        <v>983</v>
      </c>
      <c r="DT987" s="4">
        <f>$CK987+INDEX(节奏总纲!D$4:D$163,基础状态预估!$C$2)</f>
        <v>1007.0048339959391</v>
      </c>
      <c r="DU987" s="4">
        <f>$CK987+INDEX(节奏总纲!E$4:E$163,基础状态预估!$C$2)</f>
        <v>1001.2826839602641</v>
      </c>
      <c r="DV987" s="4">
        <f>$CK987+INDEX(节奏总纲!F$4:F$163,基础状态预估!$C$2)</f>
        <v>994.39220630709644</v>
      </c>
      <c r="DW987" s="4">
        <f>$CK987+INDEX(节奏总纲!G$4:G$163,基础状态预估!$C$2)</f>
        <v>986.03246816526348</v>
      </c>
      <c r="DX987" s="4">
        <f>$CK987+INDEX(节奏总纲!H$4:H$163,基础状态预估!$C$2)</f>
        <v>975.69453894381218</v>
      </c>
      <c r="DY987" s="4">
        <f t="shared" si="626"/>
        <v>11.899999999999999</v>
      </c>
      <c r="DZ987" s="4">
        <f t="shared" si="627"/>
        <v>33</v>
      </c>
      <c r="EA987" s="4">
        <f t="shared" si="628"/>
        <v>334.1</v>
      </c>
      <c r="EB987" s="4">
        <f t="shared" si="629"/>
        <v>588.28</v>
      </c>
      <c r="EC987" s="4">
        <f t="shared" si="630"/>
        <v>17.720000000000013</v>
      </c>
    </row>
    <row r="988" spans="58:133" x14ac:dyDescent="0.15">
      <c r="BF988" s="4">
        <v>984</v>
      </c>
      <c r="BG988" s="4">
        <f t="shared" si="612"/>
        <v>688.8</v>
      </c>
      <c r="BH988" s="4">
        <f t="shared" si="613"/>
        <v>295.2</v>
      </c>
      <c r="BL988" s="4">
        <f t="shared" si="601"/>
        <v>489</v>
      </c>
      <c r="BM988" s="4">
        <f t="shared" si="602"/>
        <v>342.29999999999995</v>
      </c>
      <c r="BN988" s="4">
        <f t="shared" si="603"/>
        <v>146.69999999999999</v>
      </c>
      <c r="BR988" s="4">
        <f t="shared" si="604"/>
        <v>627.25</v>
      </c>
      <c r="BS988" s="4">
        <f t="shared" si="605"/>
        <v>289.49999999999994</v>
      </c>
      <c r="BT988" s="4">
        <f t="shared" si="606"/>
        <v>48.25</v>
      </c>
      <c r="BX988" s="4">
        <f t="shared" si="607"/>
        <v>740</v>
      </c>
      <c r="BY988" s="4">
        <f t="shared" si="608"/>
        <v>180.37499999999994</v>
      </c>
      <c r="BZ988" s="4">
        <f t="shared" si="609"/>
        <v>4.625</v>
      </c>
      <c r="CD988" s="4">
        <f t="shared" si="610"/>
        <v>509.25</v>
      </c>
      <c r="CE988" s="4">
        <f t="shared" si="611"/>
        <v>15.750000000000014</v>
      </c>
      <c r="CF988" s="4">
        <f>IF(COUNTIF($BH$5:$BH988,"&gt;=2")&lt;=1,SUM($BG988:$BK988)*C$8,CF987)</f>
        <v>151200</v>
      </c>
      <c r="CG988" s="4">
        <f>IF(COUNTIF($BN$5:$BN988,"&gt;=2")&lt;=1,SUM($BL988:$BP988)*D$8,CG987)</f>
        <v>604799.99999999988</v>
      </c>
      <c r="CH988" s="4">
        <f>IF(COUNTIF($BT$5:$BT988,"&gt;=2")&lt;=1,SUM($BQ988:$BU988)*E$8,CH987)</f>
        <v>2592000</v>
      </c>
      <c r="CI988" s="4">
        <f>IF(COUNTIF($BZ$5:$BZ988,"&gt;=2")&lt;=1,SUM($BV988:$BZ988)*F$8,CI987)</f>
        <v>34560000</v>
      </c>
      <c r="CJ988" s="4">
        <f t="shared" si="614"/>
        <v>45360000</v>
      </c>
      <c r="CK988" s="4">
        <f t="shared" si="615"/>
        <v>963.75</v>
      </c>
      <c r="CM988" s="4">
        <v>984</v>
      </c>
      <c r="CN988" s="4">
        <f>IF(COUNTIF($BH$5:$BH988,"&gt;=2")&gt;1,CN987,BG988)</f>
        <v>4.8999999999999995</v>
      </c>
      <c r="CO988" s="4">
        <f>IF(COUNTIF($BH$5:$BH988,"&gt;=2")&gt;1,CO987,BH988)</f>
        <v>2.1</v>
      </c>
      <c r="CP988" s="4">
        <f>IF(COUNTIF($BH$5:$BH988,"&gt;=2")&gt;1,CP987,BI988)</f>
        <v>0</v>
      </c>
      <c r="CQ988" s="4">
        <f>IF(COUNTIF($BH$5:$BH988,"&gt;=2")&gt;1,CQ987,BJ988)</f>
        <v>0</v>
      </c>
      <c r="CR988" s="4">
        <f>IF(COUNTIF($BH$5:$BH988,"&gt;=2")&gt;1,CR987,BK988)</f>
        <v>0</v>
      </c>
      <c r="CS988" s="4">
        <f>IF(COUNTIF($BN$5:$BN988,"&gt;=2")&gt;1,CS987,BL988)</f>
        <v>7</v>
      </c>
      <c r="CT988" s="4">
        <f>IF(COUNTIF($BN$5:$BN988,"&gt;=2")&gt;1,CT987,BM988)</f>
        <v>4.8999999999999995</v>
      </c>
      <c r="CU988" s="4">
        <f>IF(COUNTIF($BN$5:$BN988,"&gt;=2")&gt;1,CU987,BN988)</f>
        <v>2.1</v>
      </c>
      <c r="CV988" s="4">
        <f>IF(COUNTIF($BN$5:$BN988,"&gt;=2")&gt;1,CV987,BO988)</f>
        <v>0</v>
      </c>
      <c r="CW988" s="4">
        <f>IF(COUNTIF($BN$5:$BN988,"&gt;=2")&gt;1,CW987,BP988)</f>
        <v>0</v>
      </c>
      <c r="CX988" s="4">
        <f>IF(COUNTIF($BT$5:$BT988,"&gt;=2")&gt;1,CX987,BQ988)</f>
        <v>0</v>
      </c>
      <c r="CY988" s="4">
        <f>IF(COUNTIF($BT$5:$BT988,"&gt;=2")&gt;1,CY987,BR988)</f>
        <v>26</v>
      </c>
      <c r="CZ988" s="4">
        <f>IF(COUNTIF($BT$5:$BT988,"&gt;=2")&gt;1,CZ987,BS988)</f>
        <v>11.999999999999996</v>
      </c>
      <c r="DA988" s="4">
        <f>IF(COUNTIF($BT$5:$BT988,"&gt;=2")&gt;1,DA987,BT988)</f>
        <v>2</v>
      </c>
      <c r="DB988" s="4">
        <f>IF(COUNTIF($BT$5:$BT988,"&gt;=2")&gt;1,DB987,BU988)</f>
        <v>0</v>
      </c>
      <c r="DC988" s="4">
        <f>IF(COUNTIF($BZ$5:$BZ988,"&gt;=2")&gt;1,DC987,BV988)</f>
        <v>0</v>
      </c>
      <c r="DD988" s="4">
        <f>IF(COUNTIF($BZ$5:$BZ988,"&gt;=2")&gt;1,DD987,BW988)</f>
        <v>0</v>
      </c>
      <c r="DE988" s="4">
        <f>IF(COUNTIF($BZ$5:$BZ988,"&gt;=2")&gt;1,DE987,BX988)</f>
        <v>320</v>
      </c>
      <c r="DF988" s="4">
        <f>IF(COUNTIF($BZ$5:$BZ988,"&gt;=2")&gt;1,DF987,BY988)</f>
        <v>77.999999999999986</v>
      </c>
      <c r="DG988" s="4">
        <f>IF(COUNTIF($BZ$5:$BZ988,"&gt;=2")&gt;1,DG987,BZ988)</f>
        <v>2</v>
      </c>
      <c r="DH988" s="4">
        <f t="shared" si="616"/>
        <v>0</v>
      </c>
      <c r="DI988" s="4">
        <f t="shared" si="617"/>
        <v>0</v>
      </c>
      <c r="DJ988" s="4">
        <f t="shared" si="618"/>
        <v>0</v>
      </c>
      <c r="DK988" s="4">
        <f t="shared" si="619"/>
        <v>509.25</v>
      </c>
      <c r="DL988" s="4">
        <f t="shared" si="620"/>
        <v>15.750000000000014</v>
      </c>
      <c r="DM988" s="4">
        <f t="shared" si="621"/>
        <v>7</v>
      </c>
      <c r="DN988" s="4">
        <f t="shared" si="622"/>
        <v>13.999999999999998</v>
      </c>
      <c r="DO988" s="4">
        <f t="shared" si="623"/>
        <v>40</v>
      </c>
      <c r="DP988" s="4">
        <f t="shared" si="624"/>
        <v>400</v>
      </c>
      <c r="DQ988" s="4">
        <f t="shared" si="625"/>
        <v>525</v>
      </c>
      <c r="DS988" s="4">
        <v>984</v>
      </c>
      <c r="DT988" s="4">
        <f>$CK988+INDEX(节奏总纲!D$4:D$163,基础状态预估!$C$2)</f>
        <v>1008.0048339959391</v>
      </c>
      <c r="DU988" s="4">
        <f>$CK988+INDEX(节奏总纲!E$4:E$163,基础状态预估!$C$2)</f>
        <v>1002.2826839602641</v>
      </c>
      <c r="DV988" s="4">
        <f>$CK988+INDEX(节奏总纲!F$4:F$163,基础状态预估!$C$2)</f>
        <v>995.39220630709644</v>
      </c>
      <c r="DW988" s="4">
        <f>$CK988+INDEX(节奏总纲!G$4:G$163,基础状态预估!$C$2)</f>
        <v>987.03246816526348</v>
      </c>
      <c r="DX988" s="4">
        <f>$CK988+INDEX(节奏总纲!H$4:H$163,基础状态预估!$C$2)</f>
        <v>976.69453894381218</v>
      </c>
      <c r="DY988" s="4">
        <f t="shared" si="626"/>
        <v>11.899999999999999</v>
      </c>
      <c r="DZ988" s="4">
        <f t="shared" si="627"/>
        <v>33</v>
      </c>
      <c r="EA988" s="4">
        <f t="shared" si="628"/>
        <v>334.1</v>
      </c>
      <c r="EB988" s="4">
        <f t="shared" si="629"/>
        <v>589.25</v>
      </c>
      <c r="EC988" s="4">
        <f t="shared" si="630"/>
        <v>17.750000000000014</v>
      </c>
    </row>
    <row r="989" spans="58:133" x14ac:dyDescent="0.15">
      <c r="BF989" s="4">
        <v>985</v>
      </c>
      <c r="BG989" s="4">
        <f t="shared" si="612"/>
        <v>689.5</v>
      </c>
      <c r="BH989" s="4">
        <f t="shared" si="613"/>
        <v>295.5</v>
      </c>
      <c r="BL989" s="4">
        <f t="shared" si="601"/>
        <v>489.5</v>
      </c>
      <c r="BM989" s="4">
        <f t="shared" si="602"/>
        <v>342.65</v>
      </c>
      <c r="BN989" s="4">
        <f t="shared" si="603"/>
        <v>146.85</v>
      </c>
      <c r="BR989" s="4">
        <f t="shared" si="604"/>
        <v>627.9</v>
      </c>
      <c r="BS989" s="4">
        <f t="shared" si="605"/>
        <v>289.79999999999995</v>
      </c>
      <c r="BT989" s="4">
        <f t="shared" si="606"/>
        <v>48.300000000000004</v>
      </c>
      <c r="BX989" s="4">
        <f t="shared" si="607"/>
        <v>740.80000000000007</v>
      </c>
      <c r="BY989" s="4">
        <f t="shared" si="608"/>
        <v>180.56999999999996</v>
      </c>
      <c r="BZ989" s="4">
        <f t="shared" si="609"/>
        <v>4.63</v>
      </c>
      <c r="CD989" s="4">
        <f t="shared" si="610"/>
        <v>510.21999999999997</v>
      </c>
      <c r="CE989" s="4">
        <f t="shared" si="611"/>
        <v>15.780000000000014</v>
      </c>
      <c r="CF989" s="4">
        <f>IF(COUNTIF($BH$5:$BH989,"&gt;=2")&lt;=1,SUM($BG989:$BK989)*C$8,CF988)</f>
        <v>151200</v>
      </c>
      <c r="CG989" s="4">
        <f>IF(COUNTIF($BN$5:$BN989,"&gt;=2")&lt;=1,SUM($BL989:$BP989)*D$8,CG988)</f>
        <v>604799.99999999988</v>
      </c>
      <c r="CH989" s="4">
        <f>IF(COUNTIF($BT$5:$BT989,"&gt;=2")&lt;=1,SUM($BQ989:$BU989)*E$8,CH988)</f>
        <v>2592000</v>
      </c>
      <c r="CI989" s="4">
        <f>IF(COUNTIF($BZ$5:$BZ989,"&gt;=2")&lt;=1,SUM($BV989:$BZ989)*F$8,CI988)</f>
        <v>34560000</v>
      </c>
      <c r="CJ989" s="4">
        <f t="shared" si="614"/>
        <v>45446400</v>
      </c>
      <c r="CK989" s="4">
        <f t="shared" si="615"/>
        <v>964.75</v>
      </c>
      <c r="CM989" s="4">
        <v>985</v>
      </c>
      <c r="CN989" s="4">
        <f>IF(COUNTIF($BH$5:$BH989,"&gt;=2")&gt;1,CN988,BG989)</f>
        <v>4.8999999999999995</v>
      </c>
      <c r="CO989" s="4">
        <f>IF(COUNTIF($BH$5:$BH989,"&gt;=2")&gt;1,CO988,BH989)</f>
        <v>2.1</v>
      </c>
      <c r="CP989" s="4">
        <f>IF(COUNTIF($BH$5:$BH989,"&gt;=2")&gt;1,CP988,BI989)</f>
        <v>0</v>
      </c>
      <c r="CQ989" s="4">
        <f>IF(COUNTIF($BH$5:$BH989,"&gt;=2")&gt;1,CQ988,BJ989)</f>
        <v>0</v>
      </c>
      <c r="CR989" s="4">
        <f>IF(COUNTIF($BH$5:$BH989,"&gt;=2")&gt;1,CR988,BK989)</f>
        <v>0</v>
      </c>
      <c r="CS989" s="4">
        <f>IF(COUNTIF($BN$5:$BN989,"&gt;=2")&gt;1,CS988,BL989)</f>
        <v>7</v>
      </c>
      <c r="CT989" s="4">
        <f>IF(COUNTIF($BN$5:$BN989,"&gt;=2")&gt;1,CT988,BM989)</f>
        <v>4.8999999999999995</v>
      </c>
      <c r="CU989" s="4">
        <f>IF(COUNTIF($BN$5:$BN989,"&gt;=2")&gt;1,CU988,BN989)</f>
        <v>2.1</v>
      </c>
      <c r="CV989" s="4">
        <f>IF(COUNTIF($BN$5:$BN989,"&gt;=2")&gt;1,CV988,BO989)</f>
        <v>0</v>
      </c>
      <c r="CW989" s="4">
        <f>IF(COUNTIF($BN$5:$BN989,"&gt;=2")&gt;1,CW988,BP989)</f>
        <v>0</v>
      </c>
      <c r="CX989" s="4">
        <f>IF(COUNTIF($BT$5:$BT989,"&gt;=2")&gt;1,CX988,BQ989)</f>
        <v>0</v>
      </c>
      <c r="CY989" s="4">
        <f>IF(COUNTIF($BT$5:$BT989,"&gt;=2")&gt;1,CY988,BR989)</f>
        <v>26</v>
      </c>
      <c r="CZ989" s="4">
        <f>IF(COUNTIF($BT$5:$BT989,"&gt;=2")&gt;1,CZ988,BS989)</f>
        <v>11.999999999999996</v>
      </c>
      <c r="DA989" s="4">
        <f>IF(COUNTIF($BT$5:$BT989,"&gt;=2")&gt;1,DA988,BT989)</f>
        <v>2</v>
      </c>
      <c r="DB989" s="4">
        <f>IF(COUNTIF($BT$5:$BT989,"&gt;=2")&gt;1,DB988,BU989)</f>
        <v>0</v>
      </c>
      <c r="DC989" s="4">
        <f>IF(COUNTIF($BZ$5:$BZ989,"&gt;=2")&gt;1,DC988,BV989)</f>
        <v>0</v>
      </c>
      <c r="DD989" s="4">
        <f>IF(COUNTIF($BZ$5:$BZ989,"&gt;=2")&gt;1,DD988,BW989)</f>
        <v>0</v>
      </c>
      <c r="DE989" s="4">
        <f>IF(COUNTIF($BZ$5:$BZ989,"&gt;=2")&gt;1,DE988,BX989)</f>
        <v>320</v>
      </c>
      <c r="DF989" s="4">
        <f>IF(COUNTIF($BZ$5:$BZ989,"&gt;=2")&gt;1,DF988,BY989)</f>
        <v>77.999999999999986</v>
      </c>
      <c r="DG989" s="4">
        <f>IF(COUNTIF($BZ$5:$BZ989,"&gt;=2")&gt;1,DG988,BZ989)</f>
        <v>2</v>
      </c>
      <c r="DH989" s="4">
        <f t="shared" si="616"/>
        <v>0</v>
      </c>
      <c r="DI989" s="4">
        <f t="shared" si="617"/>
        <v>0</v>
      </c>
      <c r="DJ989" s="4">
        <f t="shared" si="618"/>
        <v>0</v>
      </c>
      <c r="DK989" s="4">
        <f t="shared" si="619"/>
        <v>510.21999999999997</v>
      </c>
      <c r="DL989" s="4">
        <f t="shared" si="620"/>
        <v>15.780000000000014</v>
      </c>
      <c r="DM989" s="4">
        <f t="shared" si="621"/>
        <v>7</v>
      </c>
      <c r="DN989" s="4">
        <f t="shared" si="622"/>
        <v>13.999999999999998</v>
      </c>
      <c r="DO989" s="4">
        <f t="shared" si="623"/>
        <v>40</v>
      </c>
      <c r="DP989" s="4">
        <f t="shared" si="624"/>
        <v>400</v>
      </c>
      <c r="DQ989" s="4">
        <f t="shared" si="625"/>
        <v>526</v>
      </c>
      <c r="DS989" s="4">
        <v>985</v>
      </c>
      <c r="DT989" s="4">
        <f>$CK989+INDEX(节奏总纲!D$4:D$163,基础状态预估!$C$2)</f>
        <v>1009.0048339959391</v>
      </c>
      <c r="DU989" s="4">
        <f>$CK989+INDEX(节奏总纲!E$4:E$163,基础状态预估!$C$2)</f>
        <v>1003.2826839602641</v>
      </c>
      <c r="DV989" s="4">
        <f>$CK989+INDEX(节奏总纲!F$4:F$163,基础状态预估!$C$2)</f>
        <v>996.39220630709644</v>
      </c>
      <c r="DW989" s="4">
        <f>$CK989+INDEX(节奏总纲!G$4:G$163,基础状态预估!$C$2)</f>
        <v>988.03246816526348</v>
      </c>
      <c r="DX989" s="4">
        <f>$CK989+INDEX(节奏总纲!H$4:H$163,基础状态预估!$C$2)</f>
        <v>977.69453894381218</v>
      </c>
      <c r="DY989" s="4">
        <f t="shared" si="626"/>
        <v>11.899999999999999</v>
      </c>
      <c r="DZ989" s="4">
        <f t="shared" si="627"/>
        <v>33</v>
      </c>
      <c r="EA989" s="4">
        <f t="shared" si="628"/>
        <v>334.1</v>
      </c>
      <c r="EB989" s="4">
        <f t="shared" si="629"/>
        <v>590.21999999999991</v>
      </c>
      <c r="EC989" s="4">
        <f t="shared" si="630"/>
        <v>17.780000000000015</v>
      </c>
    </row>
    <row r="990" spans="58:133" x14ac:dyDescent="0.15">
      <c r="BF990" s="4">
        <v>986</v>
      </c>
      <c r="BG990" s="4">
        <f t="shared" si="612"/>
        <v>690.19999999999993</v>
      </c>
      <c r="BH990" s="4">
        <f t="shared" si="613"/>
        <v>295.8</v>
      </c>
      <c r="BL990" s="4">
        <f t="shared" si="601"/>
        <v>490</v>
      </c>
      <c r="BM990" s="4">
        <f t="shared" si="602"/>
        <v>343</v>
      </c>
      <c r="BN990" s="4">
        <f t="shared" si="603"/>
        <v>147</v>
      </c>
      <c r="BR990" s="4">
        <f t="shared" si="604"/>
        <v>628.55000000000007</v>
      </c>
      <c r="BS990" s="4">
        <f t="shared" si="605"/>
        <v>290.09999999999991</v>
      </c>
      <c r="BT990" s="4">
        <f t="shared" si="606"/>
        <v>48.35</v>
      </c>
      <c r="BX990" s="4">
        <f t="shared" si="607"/>
        <v>741.6</v>
      </c>
      <c r="BY990" s="4">
        <f t="shared" si="608"/>
        <v>180.76499999999996</v>
      </c>
      <c r="BZ990" s="4">
        <f t="shared" si="609"/>
        <v>4.6349999999999998</v>
      </c>
      <c r="CD990" s="4">
        <f t="shared" si="610"/>
        <v>511.19</v>
      </c>
      <c r="CE990" s="4">
        <f t="shared" si="611"/>
        <v>15.810000000000015</v>
      </c>
      <c r="CF990" s="4">
        <f>IF(COUNTIF($BH$5:$BH990,"&gt;=2")&lt;=1,SUM($BG990:$BK990)*C$8,CF989)</f>
        <v>151200</v>
      </c>
      <c r="CG990" s="4">
        <f>IF(COUNTIF($BN$5:$BN990,"&gt;=2")&lt;=1,SUM($BL990:$BP990)*D$8,CG989)</f>
        <v>604799.99999999988</v>
      </c>
      <c r="CH990" s="4">
        <f>IF(COUNTIF($BT$5:$BT990,"&gt;=2")&lt;=1,SUM($BQ990:$BU990)*E$8,CH989)</f>
        <v>2592000</v>
      </c>
      <c r="CI990" s="4">
        <f>IF(COUNTIF($BZ$5:$BZ990,"&gt;=2")&lt;=1,SUM($BV990:$BZ990)*F$8,CI989)</f>
        <v>34560000</v>
      </c>
      <c r="CJ990" s="4">
        <f t="shared" si="614"/>
        <v>45532800</v>
      </c>
      <c r="CK990" s="4">
        <f t="shared" si="615"/>
        <v>965.75</v>
      </c>
      <c r="CM990" s="4">
        <v>986</v>
      </c>
      <c r="CN990" s="4">
        <f>IF(COUNTIF($BH$5:$BH990,"&gt;=2")&gt;1,CN989,BG990)</f>
        <v>4.8999999999999995</v>
      </c>
      <c r="CO990" s="4">
        <f>IF(COUNTIF($BH$5:$BH990,"&gt;=2")&gt;1,CO989,BH990)</f>
        <v>2.1</v>
      </c>
      <c r="CP990" s="4">
        <f>IF(COUNTIF($BH$5:$BH990,"&gt;=2")&gt;1,CP989,BI990)</f>
        <v>0</v>
      </c>
      <c r="CQ990" s="4">
        <f>IF(COUNTIF($BH$5:$BH990,"&gt;=2")&gt;1,CQ989,BJ990)</f>
        <v>0</v>
      </c>
      <c r="CR990" s="4">
        <f>IF(COUNTIF($BH$5:$BH990,"&gt;=2")&gt;1,CR989,BK990)</f>
        <v>0</v>
      </c>
      <c r="CS990" s="4">
        <f>IF(COUNTIF($BN$5:$BN990,"&gt;=2")&gt;1,CS989,BL990)</f>
        <v>7</v>
      </c>
      <c r="CT990" s="4">
        <f>IF(COUNTIF($BN$5:$BN990,"&gt;=2")&gt;1,CT989,BM990)</f>
        <v>4.8999999999999995</v>
      </c>
      <c r="CU990" s="4">
        <f>IF(COUNTIF($BN$5:$BN990,"&gt;=2")&gt;1,CU989,BN990)</f>
        <v>2.1</v>
      </c>
      <c r="CV990" s="4">
        <f>IF(COUNTIF($BN$5:$BN990,"&gt;=2")&gt;1,CV989,BO990)</f>
        <v>0</v>
      </c>
      <c r="CW990" s="4">
        <f>IF(COUNTIF($BN$5:$BN990,"&gt;=2")&gt;1,CW989,BP990)</f>
        <v>0</v>
      </c>
      <c r="CX990" s="4">
        <f>IF(COUNTIF($BT$5:$BT990,"&gt;=2")&gt;1,CX989,BQ990)</f>
        <v>0</v>
      </c>
      <c r="CY990" s="4">
        <f>IF(COUNTIF($BT$5:$BT990,"&gt;=2")&gt;1,CY989,BR990)</f>
        <v>26</v>
      </c>
      <c r="CZ990" s="4">
        <f>IF(COUNTIF($BT$5:$BT990,"&gt;=2")&gt;1,CZ989,BS990)</f>
        <v>11.999999999999996</v>
      </c>
      <c r="DA990" s="4">
        <f>IF(COUNTIF($BT$5:$BT990,"&gt;=2")&gt;1,DA989,BT990)</f>
        <v>2</v>
      </c>
      <c r="DB990" s="4">
        <f>IF(COUNTIF($BT$5:$BT990,"&gt;=2")&gt;1,DB989,BU990)</f>
        <v>0</v>
      </c>
      <c r="DC990" s="4">
        <f>IF(COUNTIF($BZ$5:$BZ990,"&gt;=2")&gt;1,DC989,BV990)</f>
        <v>0</v>
      </c>
      <c r="DD990" s="4">
        <f>IF(COUNTIF($BZ$5:$BZ990,"&gt;=2")&gt;1,DD989,BW990)</f>
        <v>0</v>
      </c>
      <c r="DE990" s="4">
        <f>IF(COUNTIF($BZ$5:$BZ990,"&gt;=2")&gt;1,DE989,BX990)</f>
        <v>320</v>
      </c>
      <c r="DF990" s="4">
        <f>IF(COUNTIF($BZ$5:$BZ990,"&gt;=2")&gt;1,DF989,BY990)</f>
        <v>77.999999999999986</v>
      </c>
      <c r="DG990" s="4">
        <f>IF(COUNTIF($BZ$5:$BZ990,"&gt;=2")&gt;1,DG989,BZ990)</f>
        <v>2</v>
      </c>
      <c r="DH990" s="4">
        <f t="shared" si="616"/>
        <v>0</v>
      </c>
      <c r="DI990" s="4">
        <f t="shared" si="617"/>
        <v>0</v>
      </c>
      <c r="DJ990" s="4">
        <f t="shared" si="618"/>
        <v>0</v>
      </c>
      <c r="DK990" s="4">
        <f t="shared" si="619"/>
        <v>511.19</v>
      </c>
      <c r="DL990" s="4">
        <f t="shared" si="620"/>
        <v>15.810000000000015</v>
      </c>
      <c r="DM990" s="4">
        <f t="shared" si="621"/>
        <v>7</v>
      </c>
      <c r="DN990" s="4">
        <f t="shared" si="622"/>
        <v>13.999999999999998</v>
      </c>
      <c r="DO990" s="4">
        <f t="shared" si="623"/>
        <v>40</v>
      </c>
      <c r="DP990" s="4">
        <f t="shared" si="624"/>
        <v>400</v>
      </c>
      <c r="DQ990" s="4">
        <f t="shared" si="625"/>
        <v>527</v>
      </c>
      <c r="DS990" s="4">
        <v>986</v>
      </c>
      <c r="DT990" s="4">
        <f>$CK990+INDEX(节奏总纲!D$4:D$163,基础状态预估!$C$2)</f>
        <v>1010.0048339959391</v>
      </c>
      <c r="DU990" s="4">
        <f>$CK990+INDEX(节奏总纲!E$4:E$163,基础状态预估!$C$2)</f>
        <v>1004.2826839602641</v>
      </c>
      <c r="DV990" s="4">
        <f>$CK990+INDEX(节奏总纲!F$4:F$163,基础状态预估!$C$2)</f>
        <v>997.39220630709644</v>
      </c>
      <c r="DW990" s="4">
        <f>$CK990+INDEX(节奏总纲!G$4:G$163,基础状态预估!$C$2)</f>
        <v>989.03246816526348</v>
      </c>
      <c r="DX990" s="4">
        <f>$CK990+INDEX(节奏总纲!H$4:H$163,基础状态预估!$C$2)</f>
        <v>978.69453894381218</v>
      </c>
      <c r="DY990" s="4">
        <f t="shared" si="626"/>
        <v>11.899999999999999</v>
      </c>
      <c r="DZ990" s="4">
        <f t="shared" si="627"/>
        <v>33</v>
      </c>
      <c r="EA990" s="4">
        <f t="shared" si="628"/>
        <v>334.1</v>
      </c>
      <c r="EB990" s="4">
        <f t="shared" si="629"/>
        <v>591.18999999999994</v>
      </c>
      <c r="EC990" s="4">
        <f t="shared" si="630"/>
        <v>17.810000000000016</v>
      </c>
    </row>
    <row r="991" spans="58:133" x14ac:dyDescent="0.15">
      <c r="BF991" s="4">
        <v>987</v>
      </c>
      <c r="BG991" s="4">
        <f t="shared" si="612"/>
        <v>690.9</v>
      </c>
      <c r="BH991" s="4">
        <f t="shared" si="613"/>
        <v>296.09999999999997</v>
      </c>
      <c r="BL991" s="4">
        <f t="shared" si="601"/>
        <v>490.5</v>
      </c>
      <c r="BM991" s="4">
        <f t="shared" si="602"/>
        <v>343.34999999999997</v>
      </c>
      <c r="BN991" s="4">
        <f t="shared" si="603"/>
        <v>147.15</v>
      </c>
      <c r="BR991" s="4">
        <f t="shared" si="604"/>
        <v>629.20000000000005</v>
      </c>
      <c r="BS991" s="4">
        <f t="shared" si="605"/>
        <v>290.39999999999992</v>
      </c>
      <c r="BT991" s="4">
        <f t="shared" si="606"/>
        <v>48.400000000000006</v>
      </c>
      <c r="BX991" s="4">
        <f t="shared" si="607"/>
        <v>742.40000000000009</v>
      </c>
      <c r="BY991" s="4">
        <f t="shared" si="608"/>
        <v>180.95999999999995</v>
      </c>
      <c r="BZ991" s="4">
        <f t="shared" si="609"/>
        <v>4.6399999999999997</v>
      </c>
      <c r="CD991" s="4">
        <f t="shared" si="610"/>
        <v>512.16</v>
      </c>
      <c r="CE991" s="4">
        <f t="shared" si="611"/>
        <v>15.840000000000014</v>
      </c>
      <c r="CF991" s="4">
        <f>IF(COUNTIF($BH$5:$BH991,"&gt;=2")&lt;=1,SUM($BG991:$BK991)*C$8,CF990)</f>
        <v>151200</v>
      </c>
      <c r="CG991" s="4">
        <f>IF(COUNTIF($BN$5:$BN991,"&gt;=2")&lt;=1,SUM($BL991:$BP991)*D$8,CG990)</f>
        <v>604799.99999999988</v>
      </c>
      <c r="CH991" s="4">
        <f>IF(COUNTIF($BT$5:$BT991,"&gt;=2")&lt;=1,SUM($BQ991:$BU991)*E$8,CH990)</f>
        <v>2592000</v>
      </c>
      <c r="CI991" s="4">
        <f>IF(COUNTIF($BZ$5:$BZ991,"&gt;=2")&lt;=1,SUM($BV991:$BZ991)*F$8,CI990)</f>
        <v>34560000</v>
      </c>
      <c r="CJ991" s="4">
        <f t="shared" si="614"/>
        <v>45619200</v>
      </c>
      <c r="CK991" s="4">
        <f t="shared" si="615"/>
        <v>966.75</v>
      </c>
      <c r="CM991" s="4">
        <v>987</v>
      </c>
      <c r="CN991" s="4">
        <f>IF(COUNTIF($BH$5:$BH991,"&gt;=2")&gt;1,CN990,BG991)</f>
        <v>4.8999999999999995</v>
      </c>
      <c r="CO991" s="4">
        <f>IF(COUNTIF($BH$5:$BH991,"&gt;=2")&gt;1,CO990,BH991)</f>
        <v>2.1</v>
      </c>
      <c r="CP991" s="4">
        <f>IF(COUNTIF($BH$5:$BH991,"&gt;=2")&gt;1,CP990,BI991)</f>
        <v>0</v>
      </c>
      <c r="CQ991" s="4">
        <f>IF(COUNTIF($BH$5:$BH991,"&gt;=2")&gt;1,CQ990,BJ991)</f>
        <v>0</v>
      </c>
      <c r="CR991" s="4">
        <f>IF(COUNTIF($BH$5:$BH991,"&gt;=2")&gt;1,CR990,BK991)</f>
        <v>0</v>
      </c>
      <c r="CS991" s="4">
        <f>IF(COUNTIF($BN$5:$BN991,"&gt;=2")&gt;1,CS990,BL991)</f>
        <v>7</v>
      </c>
      <c r="CT991" s="4">
        <f>IF(COUNTIF($BN$5:$BN991,"&gt;=2")&gt;1,CT990,BM991)</f>
        <v>4.8999999999999995</v>
      </c>
      <c r="CU991" s="4">
        <f>IF(COUNTIF($BN$5:$BN991,"&gt;=2")&gt;1,CU990,BN991)</f>
        <v>2.1</v>
      </c>
      <c r="CV991" s="4">
        <f>IF(COUNTIF($BN$5:$BN991,"&gt;=2")&gt;1,CV990,BO991)</f>
        <v>0</v>
      </c>
      <c r="CW991" s="4">
        <f>IF(COUNTIF($BN$5:$BN991,"&gt;=2")&gt;1,CW990,BP991)</f>
        <v>0</v>
      </c>
      <c r="CX991" s="4">
        <f>IF(COUNTIF($BT$5:$BT991,"&gt;=2")&gt;1,CX990,BQ991)</f>
        <v>0</v>
      </c>
      <c r="CY991" s="4">
        <f>IF(COUNTIF($BT$5:$BT991,"&gt;=2")&gt;1,CY990,BR991)</f>
        <v>26</v>
      </c>
      <c r="CZ991" s="4">
        <f>IF(COUNTIF($BT$5:$BT991,"&gt;=2")&gt;1,CZ990,BS991)</f>
        <v>11.999999999999996</v>
      </c>
      <c r="DA991" s="4">
        <f>IF(COUNTIF($BT$5:$BT991,"&gt;=2")&gt;1,DA990,BT991)</f>
        <v>2</v>
      </c>
      <c r="DB991" s="4">
        <f>IF(COUNTIF($BT$5:$BT991,"&gt;=2")&gt;1,DB990,BU991)</f>
        <v>0</v>
      </c>
      <c r="DC991" s="4">
        <f>IF(COUNTIF($BZ$5:$BZ991,"&gt;=2")&gt;1,DC990,BV991)</f>
        <v>0</v>
      </c>
      <c r="DD991" s="4">
        <f>IF(COUNTIF($BZ$5:$BZ991,"&gt;=2")&gt;1,DD990,BW991)</f>
        <v>0</v>
      </c>
      <c r="DE991" s="4">
        <f>IF(COUNTIF($BZ$5:$BZ991,"&gt;=2")&gt;1,DE990,BX991)</f>
        <v>320</v>
      </c>
      <c r="DF991" s="4">
        <f>IF(COUNTIF($BZ$5:$BZ991,"&gt;=2")&gt;1,DF990,BY991)</f>
        <v>77.999999999999986</v>
      </c>
      <c r="DG991" s="4">
        <f>IF(COUNTIF($BZ$5:$BZ991,"&gt;=2")&gt;1,DG990,BZ991)</f>
        <v>2</v>
      </c>
      <c r="DH991" s="4">
        <f t="shared" si="616"/>
        <v>0</v>
      </c>
      <c r="DI991" s="4">
        <f t="shared" si="617"/>
        <v>0</v>
      </c>
      <c r="DJ991" s="4">
        <f t="shared" si="618"/>
        <v>0</v>
      </c>
      <c r="DK991" s="4">
        <f t="shared" si="619"/>
        <v>512.16</v>
      </c>
      <c r="DL991" s="4">
        <f t="shared" si="620"/>
        <v>15.840000000000014</v>
      </c>
      <c r="DM991" s="4">
        <f t="shared" si="621"/>
        <v>7</v>
      </c>
      <c r="DN991" s="4">
        <f t="shared" si="622"/>
        <v>13.999999999999998</v>
      </c>
      <c r="DO991" s="4">
        <f t="shared" si="623"/>
        <v>40</v>
      </c>
      <c r="DP991" s="4">
        <f t="shared" si="624"/>
        <v>400</v>
      </c>
      <c r="DQ991" s="4">
        <f t="shared" si="625"/>
        <v>528</v>
      </c>
      <c r="DS991" s="4">
        <v>987</v>
      </c>
      <c r="DT991" s="4">
        <f>$CK991+INDEX(节奏总纲!D$4:D$163,基础状态预估!$C$2)</f>
        <v>1011.0048339959391</v>
      </c>
      <c r="DU991" s="4">
        <f>$CK991+INDEX(节奏总纲!E$4:E$163,基础状态预估!$C$2)</f>
        <v>1005.2826839602641</v>
      </c>
      <c r="DV991" s="4">
        <f>$CK991+INDEX(节奏总纲!F$4:F$163,基础状态预估!$C$2)</f>
        <v>998.39220630709644</v>
      </c>
      <c r="DW991" s="4">
        <f>$CK991+INDEX(节奏总纲!G$4:G$163,基础状态预估!$C$2)</f>
        <v>990.03246816526348</v>
      </c>
      <c r="DX991" s="4">
        <f>$CK991+INDEX(节奏总纲!H$4:H$163,基础状态预估!$C$2)</f>
        <v>979.69453894381218</v>
      </c>
      <c r="DY991" s="4">
        <f t="shared" si="626"/>
        <v>11.899999999999999</v>
      </c>
      <c r="DZ991" s="4">
        <f t="shared" si="627"/>
        <v>33</v>
      </c>
      <c r="EA991" s="4">
        <f t="shared" si="628"/>
        <v>334.1</v>
      </c>
      <c r="EB991" s="4">
        <f t="shared" si="629"/>
        <v>592.16</v>
      </c>
      <c r="EC991" s="4">
        <f t="shared" si="630"/>
        <v>17.840000000000014</v>
      </c>
    </row>
    <row r="992" spans="58:133" x14ac:dyDescent="0.15">
      <c r="BF992" s="4">
        <v>988</v>
      </c>
      <c r="BG992" s="4">
        <f t="shared" si="612"/>
        <v>691.59999999999991</v>
      </c>
      <c r="BH992" s="4">
        <f t="shared" si="613"/>
        <v>296.39999999999998</v>
      </c>
      <c r="BL992" s="4">
        <f t="shared" si="601"/>
        <v>491</v>
      </c>
      <c r="BM992" s="4">
        <f t="shared" si="602"/>
        <v>343.7</v>
      </c>
      <c r="BN992" s="4">
        <f t="shared" si="603"/>
        <v>147.29999999999998</v>
      </c>
      <c r="BR992" s="4">
        <f t="shared" si="604"/>
        <v>629.85</v>
      </c>
      <c r="BS992" s="4">
        <f t="shared" si="605"/>
        <v>290.69999999999993</v>
      </c>
      <c r="BT992" s="4">
        <f t="shared" si="606"/>
        <v>48.45</v>
      </c>
      <c r="BX992" s="4">
        <f t="shared" si="607"/>
        <v>743.2</v>
      </c>
      <c r="BY992" s="4">
        <f t="shared" si="608"/>
        <v>181.15499999999994</v>
      </c>
      <c r="BZ992" s="4">
        <f t="shared" si="609"/>
        <v>4.6450000000000005</v>
      </c>
      <c r="CD992" s="4">
        <f t="shared" si="610"/>
        <v>513.13</v>
      </c>
      <c r="CE992" s="4">
        <f t="shared" si="611"/>
        <v>15.870000000000013</v>
      </c>
      <c r="CF992" s="4">
        <f>IF(COUNTIF($BH$5:$BH992,"&gt;=2")&lt;=1,SUM($BG992:$BK992)*C$8,CF991)</f>
        <v>151200</v>
      </c>
      <c r="CG992" s="4">
        <f>IF(COUNTIF($BN$5:$BN992,"&gt;=2")&lt;=1,SUM($BL992:$BP992)*D$8,CG991)</f>
        <v>604799.99999999988</v>
      </c>
      <c r="CH992" s="4">
        <f>IF(COUNTIF($BT$5:$BT992,"&gt;=2")&lt;=1,SUM($BQ992:$BU992)*E$8,CH991)</f>
        <v>2592000</v>
      </c>
      <c r="CI992" s="4">
        <f>IF(COUNTIF($BZ$5:$BZ992,"&gt;=2")&lt;=1,SUM($BV992:$BZ992)*F$8,CI991)</f>
        <v>34560000</v>
      </c>
      <c r="CJ992" s="4">
        <f t="shared" si="614"/>
        <v>45705600</v>
      </c>
      <c r="CK992" s="4">
        <f t="shared" si="615"/>
        <v>967.75</v>
      </c>
      <c r="CM992" s="4">
        <v>988</v>
      </c>
      <c r="CN992" s="4">
        <f>IF(COUNTIF($BH$5:$BH992,"&gt;=2")&gt;1,CN991,BG992)</f>
        <v>4.8999999999999995</v>
      </c>
      <c r="CO992" s="4">
        <f>IF(COUNTIF($BH$5:$BH992,"&gt;=2")&gt;1,CO991,BH992)</f>
        <v>2.1</v>
      </c>
      <c r="CP992" s="4">
        <f>IF(COUNTIF($BH$5:$BH992,"&gt;=2")&gt;1,CP991,BI992)</f>
        <v>0</v>
      </c>
      <c r="CQ992" s="4">
        <f>IF(COUNTIF($BH$5:$BH992,"&gt;=2")&gt;1,CQ991,BJ992)</f>
        <v>0</v>
      </c>
      <c r="CR992" s="4">
        <f>IF(COUNTIF($BH$5:$BH992,"&gt;=2")&gt;1,CR991,BK992)</f>
        <v>0</v>
      </c>
      <c r="CS992" s="4">
        <f>IF(COUNTIF($BN$5:$BN992,"&gt;=2")&gt;1,CS991,BL992)</f>
        <v>7</v>
      </c>
      <c r="CT992" s="4">
        <f>IF(COUNTIF($BN$5:$BN992,"&gt;=2")&gt;1,CT991,BM992)</f>
        <v>4.8999999999999995</v>
      </c>
      <c r="CU992" s="4">
        <f>IF(COUNTIF($BN$5:$BN992,"&gt;=2")&gt;1,CU991,BN992)</f>
        <v>2.1</v>
      </c>
      <c r="CV992" s="4">
        <f>IF(COUNTIF($BN$5:$BN992,"&gt;=2")&gt;1,CV991,BO992)</f>
        <v>0</v>
      </c>
      <c r="CW992" s="4">
        <f>IF(COUNTIF($BN$5:$BN992,"&gt;=2")&gt;1,CW991,BP992)</f>
        <v>0</v>
      </c>
      <c r="CX992" s="4">
        <f>IF(COUNTIF($BT$5:$BT992,"&gt;=2")&gt;1,CX991,BQ992)</f>
        <v>0</v>
      </c>
      <c r="CY992" s="4">
        <f>IF(COUNTIF($BT$5:$BT992,"&gt;=2")&gt;1,CY991,BR992)</f>
        <v>26</v>
      </c>
      <c r="CZ992" s="4">
        <f>IF(COUNTIF($BT$5:$BT992,"&gt;=2")&gt;1,CZ991,BS992)</f>
        <v>11.999999999999996</v>
      </c>
      <c r="DA992" s="4">
        <f>IF(COUNTIF($BT$5:$BT992,"&gt;=2")&gt;1,DA991,BT992)</f>
        <v>2</v>
      </c>
      <c r="DB992" s="4">
        <f>IF(COUNTIF($BT$5:$BT992,"&gt;=2")&gt;1,DB991,BU992)</f>
        <v>0</v>
      </c>
      <c r="DC992" s="4">
        <f>IF(COUNTIF($BZ$5:$BZ992,"&gt;=2")&gt;1,DC991,BV992)</f>
        <v>0</v>
      </c>
      <c r="DD992" s="4">
        <f>IF(COUNTIF($BZ$5:$BZ992,"&gt;=2")&gt;1,DD991,BW992)</f>
        <v>0</v>
      </c>
      <c r="DE992" s="4">
        <f>IF(COUNTIF($BZ$5:$BZ992,"&gt;=2")&gt;1,DE991,BX992)</f>
        <v>320</v>
      </c>
      <c r="DF992" s="4">
        <f>IF(COUNTIF($BZ$5:$BZ992,"&gt;=2")&gt;1,DF991,BY992)</f>
        <v>77.999999999999986</v>
      </c>
      <c r="DG992" s="4">
        <f>IF(COUNTIF($BZ$5:$BZ992,"&gt;=2")&gt;1,DG991,BZ992)</f>
        <v>2</v>
      </c>
      <c r="DH992" s="4">
        <f t="shared" si="616"/>
        <v>0</v>
      </c>
      <c r="DI992" s="4">
        <f t="shared" si="617"/>
        <v>0</v>
      </c>
      <c r="DJ992" s="4">
        <f t="shared" si="618"/>
        <v>0</v>
      </c>
      <c r="DK992" s="4">
        <f t="shared" si="619"/>
        <v>513.13</v>
      </c>
      <c r="DL992" s="4">
        <f t="shared" si="620"/>
        <v>15.870000000000013</v>
      </c>
      <c r="DM992" s="4">
        <f t="shared" si="621"/>
        <v>7</v>
      </c>
      <c r="DN992" s="4">
        <f t="shared" si="622"/>
        <v>13.999999999999998</v>
      </c>
      <c r="DO992" s="4">
        <f t="shared" si="623"/>
        <v>40</v>
      </c>
      <c r="DP992" s="4">
        <f t="shared" si="624"/>
        <v>400</v>
      </c>
      <c r="DQ992" s="4">
        <f t="shared" si="625"/>
        <v>529</v>
      </c>
      <c r="DS992" s="4">
        <v>988</v>
      </c>
      <c r="DT992" s="4">
        <f>$CK992+INDEX(节奏总纲!D$4:D$163,基础状态预估!$C$2)</f>
        <v>1012.0048339959391</v>
      </c>
      <c r="DU992" s="4">
        <f>$CK992+INDEX(节奏总纲!E$4:E$163,基础状态预估!$C$2)</f>
        <v>1006.2826839602641</v>
      </c>
      <c r="DV992" s="4">
        <f>$CK992+INDEX(节奏总纲!F$4:F$163,基础状态预估!$C$2)</f>
        <v>999.39220630709644</v>
      </c>
      <c r="DW992" s="4">
        <f>$CK992+INDEX(节奏总纲!G$4:G$163,基础状态预估!$C$2)</f>
        <v>991.03246816526348</v>
      </c>
      <c r="DX992" s="4">
        <f>$CK992+INDEX(节奏总纲!H$4:H$163,基础状态预估!$C$2)</f>
        <v>980.69453894381218</v>
      </c>
      <c r="DY992" s="4">
        <f t="shared" si="626"/>
        <v>11.899999999999999</v>
      </c>
      <c r="DZ992" s="4">
        <f t="shared" si="627"/>
        <v>33</v>
      </c>
      <c r="EA992" s="4">
        <f t="shared" si="628"/>
        <v>334.1</v>
      </c>
      <c r="EB992" s="4">
        <f t="shared" si="629"/>
        <v>593.13</v>
      </c>
      <c r="EC992" s="4">
        <f t="shared" si="630"/>
        <v>17.870000000000012</v>
      </c>
    </row>
    <row r="993" spans="58:133" x14ac:dyDescent="0.15">
      <c r="BF993" s="4">
        <v>989</v>
      </c>
      <c r="BG993" s="4">
        <f t="shared" si="612"/>
        <v>692.3</v>
      </c>
      <c r="BH993" s="4">
        <f t="shared" si="613"/>
        <v>296.7</v>
      </c>
      <c r="BL993" s="4">
        <f t="shared" si="601"/>
        <v>491.5</v>
      </c>
      <c r="BM993" s="4">
        <f t="shared" si="602"/>
        <v>344.04999999999995</v>
      </c>
      <c r="BN993" s="4">
        <f t="shared" si="603"/>
        <v>147.44999999999999</v>
      </c>
      <c r="BR993" s="4">
        <f t="shared" si="604"/>
        <v>630.5</v>
      </c>
      <c r="BS993" s="4">
        <f t="shared" si="605"/>
        <v>290.99999999999994</v>
      </c>
      <c r="BT993" s="4">
        <f t="shared" si="606"/>
        <v>48.5</v>
      </c>
      <c r="BX993" s="4">
        <f t="shared" si="607"/>
        <v>744</v>
      </c>
      <c r="BY993" s="4">
        <f t="shared" si="608"/>
        <v>181.34999999999997</v>
      </c>
      <c r="BZ993" s="4">
        <f t="shared" si="609"/>
        <v>4.6500000000000004</v>
      </c>
      <c r="CD993" s="4">
        <f t="shared" si="610"/>
        <v>514.1</v>
      </c>
      <c r="CE993" s="4">
        <f t="shared" si="611"/>
        <v>15.900000000000015</v>
      </c>
      <c r="CF993" s="4">
        <f>IF(COUNTIF($BH$5:$BH993,"&gt;=2")&lt;=1,SUM($BG993:$BK993)*C$8,CF992)</f>
        <v>151200</v>
      </c>
      <c r="CG993" s="4">
        <f>IF(COUNTIF($BN$5:$BN993,"&gt;=2")&lt;=1,SUM($BL993:$BP993)*D$8,CG992)</f>
        <v>604799.99999999988</v>
      </c>
      <c r="CH993" s="4">
        <f>IF(COUNTIF($BT$5:$BT993,"&gt;=2")&lt;=1,SUM($BQ993:$BU993)*E$8,CH992)</f>
        <v>2592000</v>
      </c>
      <c r="CI993" s="4">
        <f>IF(COUNTIF($BZ$5:$BZ993,"&gt;=2")&lt;=1,SUM($BV993:$BZ993)*F$8,CI992)</f>
        <v>34560000</v>
      </c>
      <c r="CJ993" s="4">
        <f t="shared" si="614"/>
        <v>45792000</v>
      </c>
      <c r="CK993" s="4">
        <f t="shared" si="615"/>
        <v>968.75</v>
      </c>
      <c r="CM993" s="4">
        <v>989</v>
      </c>
      <c r="CN993" s="4">
        <f>IF(COUNTIF($BH$5:$BH993,"&gt;=2")&gt;1,CN992,BG993)</f>
        <v>4.8999999999999995</v>
      </c>
      <c r="CO993" s="4">
        <f>IF(COUNTIF($BH$5:$BH993,"&gt;=2")&gt;1,CO992,BH993)</f>
        <v>2.1</v>
      </c>
      <c r="CP993" s="4">
        <f>IF(COUNTIF($BH$5:$BH993,"&gt;=2")&gt;1,CP992,BI993)</f>
        <v>0</v>
      </c>
      <c r="CQ993" s="4">
        <f>IF(COUNTIF($BH$5:$BH993,"&gt;=2")&gt;1,CQ992,BJ993)</f>
        <v>0</v>
      </c>
      <c r="CR993" s="4">
        <f>IF(COUNTIF($BH$5:$BH993,"&gt;=2")&gt;1,CR992,BK993)</f>
        <v>0</v>
      </c>
      <c r="CS993" s="4">
        <f>IF(COUNTIF($BN$5:$BN993,"&gt;=2")&gt;1,CS992,BL993)</f>
        <v>7</v>
      </c>
      <c r="CT993" s="4">
        <f>IF(COUNTIF($BN$5:$BN993,"&gt;=2")&gt;1,CT992,BM993)</f>
        <v>4.8999999999999995</v>
      </c>
      <c r="CU993" s="4">
        <f>IF(COUNTIF($BN$5:$BN993,"&gt;=2")&gt;1,CU992,BN993)</f>
        <v>2.1</v>
      </c>
      <c r="CV993" s="4">
        <f>IF(COUNTIF($BN$5:$BN993,"&gt;=2")&gt;1,CV992,BO993)</f>
        <v>0</v>
      </c>
      <c r="CW993" s="4">
        <f>IF(COUNTIF($BN$5:$BN993,"&gt;=2")&gt;1,CW992,BP993)</f>
        <v>0</v>
      </c>
      <c r="CX993" s="4">
        <f>IF(COUNTIF($BT$5:$BT993,"&gt;=2")&gt;1,CX992,BQ993)</f>
        <v>0</v>
      </c>
      <c r="CY993" s="4">
        <f>IF(COUNTIF($BT$5:$BT993,"&gt;=2")&gt;1,CY992,BR993)</f>
        <v>26</v>
      </c>
      <c r="CZ993" s="4">
        <f>IF(COUNTIF($BT$5:$BT993,"&gt;=2")&gt;1,CZ992,BS993)</f>
        <v>11.999999999999996</v>
      </c>
      <c r="DA993" s="4">
        <f>IF(COUNTIF($BT$5:$BT993,"&gt;=2")&gt;1,DA992,BT993)</f>
        <v>2</v>
      </c>
      <c r="DB993" s="4">
        <f>IF(COUNTIF($BT$5:$BT993,"&gt;=2")&gt;1,DB992,BU993)</f>
        <v>0</v>
      </c>
      <c r="DC993" s="4">
        <f>IF(COUNTIF($BZ$5:$BZ993,"&gt;=2")&gt;1,DC992,BV993)</f>
        <v>0</v>
      </c>
      <c r="DD993" s="4">
        <f>IF(COUNTIF($BZ$5:$BZ993,"&gt;=2")&gt;1,DD992,BW993)</f>
        <v>0</v>
      </c>
      <c r="DE993" s="4">
        <f>IF(COUNTIF($BZ$5:$BZ993,"&gt;=2")&gt;1,DE992,BX993)</f>
        <v>320</v>
      </c>
      <c r="DF993" s="4">
        <f>IF(COUNTIF($BZ$5:$BZ993,"&gt;=2")&gt;1,DF992,BY993)</f>
        <v>77.999999999999986</v>
      </c>
      <c r="DG993" s="4">
        <f>IF(COUNTIF($BZ$5:$BZ993,"&gt;=2")&gt;1,DG992,BZ993)</f>
        <v>2</v>
      </c>
      <c r="DH993" s="4">
        <f t="shared" si="616"/>
        <v>0</v>
      </c>
      <c r="DI993" s="4">
        <f t="shared" si="617"/>
        <v>0</v>
      </c>
      <c r="DJ993" s="4">
        <f t="shared" si="618"/>
        <v>0</v>
      </c>
      <c r="DK993" s="4">
        <f t="shared" si="619"/>
        <v>514.1</v>
      </c>
      <c r="DL993" s="4">
        <f t="shared" si="620"/>
        <v>15.900000000000015</v>
      </c>
      <c r="DM993" s="4">
        <f t="shared" si="621"/>
        <v>7</v>
      </c>
      <c r="DN993" s="4">
        <f t="shared" si="622"/>
        <v>13.999999999999998</v>
      </c>
      <c r="DO993" s="4">
        <f t="shared" si="623"/>
        <v>40</v>
      </c>
      <c r="DP993" s="4">
        <f t="shared" si="624"/>
        <v>400</v>
      </c>
      <c r="DQ993" s="4">
        <f t="shared" si="625"/>
        <v>530</v>
      </c>
      <c r="DS993" s="4">
        <v>989</v>
      </c>
      <c r="DT993" s="4">
        <f>$CK993+INDEX(节奏总纲!D$4:D$163,基础状态预估!$C$2)</f>
        <v>1013.0048339959391</v>
      </c>
      <c r="DU993" s="4">
        <f>$CK993+INDEX(节奏总纲!E$4:E$163,基础状态预估!$C$2)</f>
        <v>1007.2826839602641</v>
      </c>
      <c r="DV993" s="4">
        <f>$CK993+INDEX(节奏总纲!F$4:F$163,基础状态预估!$C$2)</f>
        <v>1000.3922063070964</v>
      </c>
      <c r="DW993" s="4">
        <f>$CK993+INDEX(节奏总纲!G$4:G$163,基础状态预估!$C$2)</f>
        <v>992.03246816526348</v>
      </c>
      <c r="DX993" s="4">
        <f>$CK993+INDEX(节奏总纲!H$4:H$163,基础状态预估!$C$2)</f>
        <v>981.69453894381218</v>
      </c>
      <c r="DY993" s="4">
        <f t="shared" si="626"/>
        <v>11.899999999999999</v>
      </c>
      <c r="DZ993" s="4">
        <f t="shared" si="627"/>
        <v>33</v>
      </c>
      <c r="EA993" s="4">
        <f t="shared" si="628"/>
        <v>334.1</v>
      </c>
      <c r="EB993" s="4">
        <f t="shared" si="629"/>
        <v>594.1</v>
      </c>
      <c r="EC993" s="4">
        <f t="shared" si="630"/>
        <v>17.900000000000013</v>
      </c>
    </row>
    <row r="994" spans="58:133" x14ac:dyDescent="0.15">
      <c r="BF994" s="4">
        <v>990</v>
      </c>
      <c r="BG994" s="4">
        <f t="shared" si="612"/>
        <v>693</v>
      </c>
      <c r="BH994" s="4">
        <f t="shared" si="613"/>
        <v>297</v>
      </c>
      <c r="BL994" s="4">
        <f t="shared" si="601"/>
        <v>492</v>
      </c>
      <c r="BM994" s="4">
        <f t="shared" si="602"/>
        <v>344.4</v>
      </c>
      <c r="BN994" s="4">
        <f t="shared" si="603"/>
        <v>147.6</v>
      </c>
      <c r="BR994" s="4">
        <f t="shared" si="604"/>
        <v>631.15</v>
      </c>
      <c r="BS994" s="4">
        <f t="shared" si="605"/>
        <v>291.29999999999995</v>
      </c>
      <c r="BT994" s="4">
        <f t="shared" si="606"/>
        <v>48.550000000000004</v>
      </c>
      <c r="BX994" s="4">
        <f t="shared" si="607"/>
        <v>744.80000000000007</v>
      </c>
      <c r="BY994" s="4">
        <f t="shared" si="608"/>
        <v>181.54499999999996</v>
      </c>
      <c r="BZ994" s="4">
        <f t="shared" si="609"/>
        <v>4.6550000000000002</v>
      </c>
      <c r="CD994" s="4">
        <f t="shared" si="610"/>
        <v>515.06999999999994</v>
      </c>
      <c r="CE994" s="4">
        <f t="shared" si="611"/>
        <v>15.930000000000014</v>
      </c>
      <c r="CF994" s="4">
        <f>IF(COUNTIF($BH$5:$BH994,"&gt;=2")&lt;=1,SUM($BG994:$BK994)*C$8,CF993)</f>
        <v>151200</v>
      </c>
      <c r="CG994" s="4">
        <f>IF(COUNTIF($BN$5:$BN994,"&gt;=2")&lt;=1,SUM($BL994:$BP994)*D$8,CG993)</f>
        <v>604799.99999999988</v>
      </c>
      <c r="CH994" s="4">
        <f>IF(COUNTIF($BT$5:$BT994,"&gt;=2")&lt;=1,SUM($BQ994:$BU994)*E$8,CH993)</f>
        <v>2592000</v>
      </c>
      <c r="CI994" s="4">
        <f>IF(COUNTIF($BZ$5:$BZ994,"&gt;=2")&lt;=1,SUM($BV994:$BZ994)*F$8,CI993)</f>
        <v>34560000</v>
      </c>
      <c r="CJ994" s="4">
        <f t="shared" si="614"/>
        <v>45878400</v>
      </c>
      <c r="CK994" s="4">
        <f t="shared" si="615"/>
        <v>969.75</v>
      </c>
      <c r="CM994" s="4">
        <v>990</v>
      </c>
      <c r="CN994" s="4">
        <f>IF(COUNTIF($BH$5:$BH994,"&gt;=2")&gt;1,CN993,BG994)</f>
        <v>4.8999999999999995</v>
      </c>
      <c r="CO994" s="4">
        <f>IF(COUNTIF($BH$5:$BH994,"&gt;=2")&gt;1,CO993,BH994)</f>
        <v>2.1</v>
      </c>
      <c r="CP994" s="4">
        <f>IF(COUNTIF($BH$5:$BH994,"&gt;=2")&gt;1,CP993,BI994)</f>
        <v>0</v>
      </c>
      <c r="CQ994" s="4">
        <f>IF(COUNTIF($BH$5:$BH994,"&gt;=2")&gt;1,CQ993,BJ994)</f>
        <v>0</v>
      </c>
      <c r="CR994" s="4">
        <f>IF(COUNTIF($BH$5:$BH994,"&gt;=2")&gt;1,CR993,BK994)</f>
        <v>0</v>
      </c>
      <c r="CS994" s="4">
        <f>IF(COUNTIF($BN$5:$BN994,"&gt;=2")&gt;1,CS993,BL994)</f>
        <v>7</v>
      </c>
      <c r="CT994" s="4">
        <f>IF(COUNTIF($BN$5:$BN994,"&gt;=2")&gt;1,CT993,BM994)</f>
        <v>4.8999999999999995</v>
      </c>
      <c r="CU994" s="4">
        <f>IF(COUNTIF($BN$5:$BN994,"&gt;=2")&gt;1,CU993,BN994)</f>
        <v>2.1</v>
      </c>
      <c r="CV994" s="4">
        <f>IF(COUNTIF($BN$5:$BN994,"&gt;=2")&gt;1,CV993,BO994)</f>
        <v>0</v>
      </c>
      <c r="CW994" s="4">
        <f>IF(COUNTIF($BN$5:$BN994,"&gt;=2")&gt;1,CW993,BP994)</f>
        <v>0</v>
      </c>
      <c r="CX994" s="4">
        <f>IF(COUNTIF($BT$5:$BT994,"&gt;=2")&gt;1,CX993,BQ994)</f>
        <v>0</v>
      </c>
      <c r="CY994" s="4">
        <f>IF(COUNTIF($BT$5:$BT994,"&gt;=2")&gt;1,CY993,BR994)</f>
        <v>26</v>
      </c>
      <c r="CZ994" s="4">
        <f>IF(COUNTIF($BT$5:$BT994,"&gt;=2")&gt;1,CZ993,BS994)</f>
        <v>11.999999999999996</v>
      </c>
      <c r="DA994" s="4">
        <f>IF(COUNTIF($BT$5:$BT994,"&gt;=2")&gt;1,DA993,BT994)</f>
        <v>2</v>
      </c>
      <c r="DB994" s="4">
        <f>IF(COUNTIF($BT$5:$BT994,"&gt;=2")&gt;1,DB993,BU994)</f>
        <v>0</v>
      </c>
      <c r="DC994" s="4">
        <f>IF(COUNTIF($BZ$5:$BZ994,"&gt;=2")&gt;1,DC993,BV994)</f>
        <v>0</v>
      </c>
      <c r="DD994" s="4">
        <f>IF(COUNTIF($BZ$5:$BZ994,"&gt;=2")&gt;1,DD993,BW994)</f>
        <v>0</v>
      </c>
      <c r="DE994" s="4">
        <f>IF(COUNTIF($BZ$5:$BZ994,"&gt;=2")&gt;1,DE993,BX994)</f>
        <v>320</v>
      </c>
      <c r="DF994" s="4">
        <f>IF(COUNTIF($BZ$5:$BZ994,"&gt;=2")&gt;1,DF993,BY994)</f>
        <v>77.999999999999986</v>
      </c>
      <c r="DG994" s="4">
        <f>IF(COUNTIF($BZ$5:$BZ994,"&gt;=2")&gt;1,DG993,BZ994)</f>
        <v>2</v>
      </c>
      <c r="DH994" s="4">
        <f t="shared" si="616"/>
        <v>0</v>
      </c>
      <c r="DI994" s="4">
        <f t="shared" si="617"/>
        <v>0</v>
      </c>
      <c r="DJ994" s="4">
        <f t="shared" si="618"/>
        <v>0</v>
      </c>
      <c r="DK994" s="4">
        <f t="shared" si="619"/>
        <v>515.06999999999994</v>
      </c>
      <c r="DL994" s="4">
        <f t="shared" si="620"/>
        <v>15.930000000000014</v>
      </c>
      <c r="DM994" s="4">
        <f t="shared" si="621"/>
        <v>7</v>
      </c>
      <c r="DN994" s="4">
        <f t="shared" si="622"/>
        <v>13.999999999999998</v>
      </c>
      <c r="DO994" s="4">
        <f t="shared" si="623"/>
        <v>40</v>
      </c>
      <c r="DP994" s="4">
        <f t="shared" si="624"/>
        <v>400</v>
      </c>
      <c r="DQ994" s="4">
        <f t="shared" si="625"/>
        <v>531</v>
      </c>
      <c r="DS994" s="4">
        <v>990</v>
      </c>
      <c r="DT994" s="4">
        <f>$CK994+INDEX(节奏总纲!D$4:D$163,基础状态预估!$C$2)</f>
        <v>1014.0048339959391</v>
      </c>
      <c r="DU994" s="4">
        <f>$CK994+INDEX(节奏总纲!E$4:E$163,基础状态预估!$C$2)</f>
        <v>1008.2826839602641</v>
      </c>
      <c r="DV994" s="4">
        <f>$CK994+INDEX(节奏总纲!F$4:F$163,基础状态预估!$C$2)</f>
        <v>1001.3922063070964</v>
      </c>
      <c r="DW994" s="4">
        <f>$CK994+INDEX(节奏总纲!G$4:G$163,基础状态预估!$C$2)</f>
        <v>993.03246816526348</v>
      </c>
      <c r="DX994" s="4">
        <f>$CK994+INDEX(节奏总纲!H$4:H$163,基础状态预估!$C$2)</f>
        <v>982.69453894381218</v>
      </c>
      <c r="DY994" s="4">
        <f t="shared" si="626"/>
        <v>11.899999999999999</v>
      </c>
      <c r="DZ994" s="4">
        <f t="shared" si="627"/>
        <v>33</v>
      </c>
      <c r="EA994" s="4">
        <f t="shared" si="628"/>
        <v>334.1</v>
      </c>
      <c r="EB994" s="4">
        <f t="shared" si="629"/>
        <v>595.06999999999994</v>
      </c>
      <c r="EC994" s="4">
        <f t="shared" si="630"/>
        <v>17.930000000000014</v>
      </c>
    </row>
    <row r="995" spans="58:133" x14ac:dyDescent="0.15">
      <c r="BF995" s="4">
        <v>991</v>
      </c>
      <c r="BG995" s="4">
        <f t="shared" si="612"/>
        <v>693.69999999999993</v>
      </c>
      <c r="BH995" s="4">
        <f t="shared" si="613"/>
        <v>297.3</v>
      </c>
      <c r="BL995" s="4">
        <f t="shared" si="601"/>
        <v>492.5</v>
      </c>
      <c r="BM995" s="4">
        <f t="shared" si="602"/>
        <v>344.75</v>
      </c>
      <c r="BN995" s="4">
        <f t="shared" si="603"/>
        <v>147.75</v>
      </c>
      <c r="BR995" s="4">
        <f t="shared" si="604"/>
        <v>631.80000000000007</v>
      </c>
      <c r="BS995" s="4">
        <f t="shared" si="605"/>
        <v>291.59999999999991</v>
      </c>
      <c r="BT995" s="4">
        <f t="shared" si="606"/>
        <v>48.6</v>
      </c>
      <c r="BX995" s="4">
        <f t="shared" si="607"/>
        <v>745.6</v>
      </c>
      <c r="BY995" s="4">
        <f t="shared" si="608"/>
        <v>181.73999999999995</v>
      </c>
      <c r="BZ995" s="4">
        <f t="shared" si="609"/>
        <v>4.66</v>
      </c>
      <c r="CD995" s="4">
        <f t="shared" si="610"/>
        <v>516.04</v>
      </c>
      <c r="CE995" s="4">
        <f t="shared" si="611"/>
        <v>15.960000000000015</v>
      </c>
      <c r="CF995" s="4">
        <f>IF(COUNTIF($BH$5:$BH995,"&gt;=2")&lt;=1,SUM($BG995:$BK995)*C$8,CF994)</f>
        <v>151200</v>
      </c>
      <c r="CG995" s="4">
        <f>IF(COUNTIF($BN$5:$BN995,"&gt;=2")&lt;=1,SUM($BL995:$BP995)*D$8,CG994)</f>
        <v>604799.99999999988</v>
      </c>
      <c r="CH995" s="4">
        <f>IF(COUNTIF($BT$5:$BT995,"&gt;=2")&lt;=1,SUM($BQ995:$BU995)*E$8,CH994)</f>
        <v>2592000</v>
      </c>
      <c r="CI995" s="4">
        <f>IF(COUNTIF($BZ$5:$BZ995,"&gt;=2")&lt;=1,SUM($BV995:$BZ995)*F$8,CI994)</f>
        <v>34560000</v>
      </c>
      <c r="CJ995" s="4">
        <f t="shared" si="614"/>
        <v>45964800</v>
      </c>
      <c r="CK995" s="4">
        <f t="shared" si="615"/>
        <v>970.75</v>
      </c>
      <c r="CM995" s="4">
        <v>991</v>
      </c>
      <c r="CN995" s="4">
        <f>IF(COUNTIF($BH$5:$BH995,"&gt;=2")&gt;1,CN994,BG995)</f>
        <v>4.8999999999999995</v>
      </c>
      <c r="CO995" s="4">
        <f>IF(COUNTIF($BH$5:$BH995,"&gt;=2")&gt;1,CO994,BH995)</f>
        <v>2.1</v>
      </c>
      <c r="CP995" s="4">
        <f>IF(COUNTIF($BH$5:$BH995,"&gt;=2")&gt;1,CP994,BI995)</f>
        <v>0</v>
      </c>
      <c r="CQ995" s="4">
        <f>IF(COUNTIF($BH$5:$BH995,"&gt;=2")&gt;1,CQ994,BJ995)</f>
        <v>0</v>
      </c>
      <c r="CR995" s="4">
        <f>IF(COUNTIF($BH$5:$BH995,"&gt;=2")&gt;1,CR994,BK995)</f>
        <v>0</v>
      </c>
      <c r="CS995" s="4">
        <f>IF(COUNTIF($BN$5:$BN995,"&gt;=2")&gt;1,CS994,BL995)</f>
        <v>7</v>
      </c>
      <c r="CT995" s="4">
        <f>IF(COUNTIF($BN$5:$BN995,"&gt;=2")&gt;1,CT994,BM995)</f>
        <v>4.8999999999999995</v>
      </c>
      <c r="CU995" s="4">
        <f>IF(COUNTIF($BN$5:$BN995,"&gt;=2")&gt;1,CU994,BN995)</f>
        <v>2.1</v>
      </c>
      <c r="CV995" s="4">
        <f>IF(COUNTIF($BN$5:$BN995,"&gt;=2")&gt;1,CV994,BO995)</f>
        <v>0</v>
      </c>
      <c r="CW995" s="4">
        <f>IF(COUNTIF($BN$5:$BN995,"&gt;=2")&gt;1,CW994,BP995)</f>
        <v>0</v>
      </c>
      <c r="CX995" s="4">
        <f>IF(COUNTIF($BT$5:$BT995,"&gt;=2")&gt;1,CX994,BQ995)</f>
        <v>0</v>
      </c>
      <c r="CY995" s="4">
        <f>IF(COUNTIF($BT$5:$BT995,"&gt;=2")&gt;1,CY994,BR995)</f>
        <v>26</v>
      </c>
      <c r="CZ995" s="4">
        <f>IF(COUNTIF($BT$5:$BT995,"&gt;=2")&gt;1,CZ994,BS995)</f>
        <v>11.999999999999996</v>
      </c>
      <c r="DA995" s="4">
        <f>IF(COUNTIF($BT$5:$BT995,"&gt;=2")&gt;1,DA994,BT995)</f>
        <v>2</v>
      </c>
      <c r="DB995" s="4">
        <f>IF(COUNTIF($BT$5:$BT995,"&gt;=2")&gt;1,DB994,BU995)</f>
        <v>0</v>
      </c>
      <c r="DC995" s="4">
        <f>IF(COUNTIF($BZ$5:$BZ995,"&gt;=2")&gt;1,DC994,BV995)</f>
        <v>0</v>
      </c>
      <c r="DD995" s="4">
        <f>IF(COUNTIF($BZ$5:$BZ995,"&gt;=2")&gt;1,DD994,BW995)</f>
        <v>0</v>
      </c>
      <c r="DE995" s="4">
        <f>IF(COUNTIF($BZ$5:$BZ995,"&gt;=2")&gt;1,DE994,BX995)</f>
        <v>320</v>
      </c>
      <c r="DF995" s="4">
        <f>IF(COUNTIF($BZ$5:$BZ995,"&gt;=2")&gt;1,DF994,BY995)</f>
        <v>77.999999999999986</v>
      </c>
      <c r="DG995" s="4">
        <f>IF(COUNTIF($BZ$5:$BZ995,"&gt;=2")&gt;1,DG994,BZ995)</f>
        <v>2</v>
      </c>
      <c r="DH995" s="4">
        <f t="shared" si="616"/>
        <v>0</v>
      </c>
      <c r="DI995" s="4">
        <f t="shared" si="617"/>
        <v>0</v>
      </c>
      <c r="DJ995" s="4">
        <f t="shared" si="618"/>
        <v>0</v>
      </c>
      <c r="DK995" s="4">
        <f t="shared" si="619"/>
        <v>516.04</v>
      </c>
      <c r="DL995" s="4">
        <f t="shared" si="620"/>
        <v>15.960000000000015</v>
      </c>
      <c r="DM995" s="4">
        <f t="shared" si="621"/>
        <v>7</v>
      </c>
      <c r="DN995" s="4">
        <f t="shared" si="622"/>
        <v>13.999999999999998</v>
      </c>
      <c r="DO995" s="4">
        <f t="shared" si="623"/>
        <v>40</v>
      </c>
      <c r="DP995" s="4">
        <f t="shared" si="624"/>
        <v>400</v>
      </c>
      <c r="DQ995" s="4">
        <f t="shared" si="625"/>
        <v>532</v>
      </c>
      <c r="DS995" s="4">
        <v>991</v>
      </c>
      <c r="DT995" s="4">
        <f>$CK995+INDEX(节奏总纲!D$4:D$163,基础状态预估!$C$2)</f>
        <v>1015.0048339959391</v>
      </c>
      <c r="DU995" s="4">
        <f>$CK995+INDEX(节奏总纲!E$4:E$163,基础状态预估!$C$2)</f>
        <v>1009.2826839602641</v>
      </c>
      <c r="DV995" s="4">
        <f>$CK995+INDEX(节奏总纲!F$4:F$163,基础状态预估!$C$2)</f>
        <v>1002.3922063070964</v>
      </c>
      <c r="DW995" s="4">
        <f>$CK995+INDEX(节奏总纲!G$4:G$163,基础状态预估!$C$2)</f>
        <v>994.03246816526348</v>
      </c>
      <c r="DX995" s="4">
        <f>$CK995+INDEX(节奏总纲!H$4:H$163,基础状态预估!$C$2)</f>
        <v>983.69453894381218</v>
      </c>
      <c r="DY995" s="4">
        <f t="shared" si="626"/>
        <v>11.899999999999999</v>
      </c>
      <c r="DZ995" s="4">
        <f t="shared" si="627"/>
        <v>33</v>
      </c>
      <c r="EA995" s="4">
        <f t="shared" si="628"/>
        <v>334.1</v>
      </c>
      <c r="EB995" s="4">
        <f t="shared" si="629"/>
        <v>596.04</v>
      </c>
      <c r="EC995" s="4">
        <f t="shared" si="630"/>
        <v>17.960000000000015</v>
      </c>
    </row>
    <row r="996" spans="58:133" x14ac:dyDescent="0.15">
      <c r="BF996" s="4">
        <v>992</v>
      </c>
      <c r="BG996" s="4">
        <f t="shared" si="612"/>
        <v>694.4</v>
      </c>
      <c r="BH996" s="4">
        <f t="shared" si="613"/>
        <v>297.59999999999997</v>
      </c>
      <c r="BL996" s="4">
        <f t="shared" si="601"/>
        <v>493</v>
      </c>
      <c r="BM996" s="4">
        <f t="shared" si="602"/>
        <v>345.09999999999997</v>
      </c>
      <c r="BN996" s="4">
        <f t="shared" si="603"/>
        <v>147.9</v>
      </c>
      <c r="BR996" s="4">
        <f t="shared" si="604"/>
        <v>632.45000000000005</v>
      </c>
      <c r="BS996" s="4">
        <f t="shared" si="605"/>
        <v>291.89999999999992</v>
      </c>
      <c r="BT996" s="4">
        <f t="shared" si="606"/>
        <v>48.650000000000006</v>
      </c>
      <c r="BX996" s="4">
        <f t="shared" si="607"/>
        <v>746.40000000000009</v>
      </c>
      <c r="BY996" s="4">
        <f t="shared" si="608"/>
        <v>181.93499999999995</v>
      </c>
      <c r="BZ996" s="4">
        <f t="shared" si="609"/>
        <v>4.665</v>
      </c>
      <c r="CD996" s="4">
        <f t="shared" si="610"/>
        <v>517.01</v>
      </c>
      <c r="CE996" s="4">
        <f t="shared" si="611"/>
        <v>15.990000000000014</v>
      </c>
      <c r="CF996" s="4">
        <f>IF(COUNTIF($BH$5:$BH996,"&gt;=2")&lt;=1,SUM($BG996:$BK996)*C$8,CF995)</f>
        <v>151200</v>
      </c>
      <c r="CG996" s="4">
        <f>IF(COUNTIF($BN$5:$BN996,"&gt;=2")&lt;=1,SUM($BL996:$BP996)*D$8,CG995)</f>
        <v>604799.99999999988</v>
      </c>
      <c r="CH996" s="4">
        <f>IF(COUNTIF($BT$5:$BT996,"&gt;=2")&lt;=1,SUM($BQ996:$BU996)*E$8,CH995)</f>
        <v>2592000</v>
      </c>
      <c r="CI996" s="4">
        <f>IF(COUNTIF($BZ$5:$BZ996,"&gt;=2")&lt;=1,SUM($BV996:$BZ996)*F$8,CI995)</f>
        <v>34560000</v>
      </c>
      <c r="CJ996" s="4">
        <f t="shared" si="614"/>
        <v>46051200</v>
      </c>
      <c r="CK996" s="4">
        <f t="shared" si="615"/>
        <v>971.75</v>
      </c>
      <c r="CM996" s="4">
        <v>992</v>
      </c>
      <c r="CN996" s="4">
        <f>IF(COUNTIF($BH$5:$BH996,"&gt;=2")&gt;1,CN995,BG996)</f>
        <v>4.8999999999999995</v>
      </c>
      <c r="CO996" s="4">
        <f>IF(COUNTIF($BH$5:$BH996,"&gt;=2")&gt;1,CO995,BH996)</f>
        <v>2.1</v>
      </c>
      <c r="CP996" s="4">
        <f>IF(COUNTIF($BH$5:$BH996,"&gt;=2")&gt;1,CP995,BI996)</f>
        <v>0</v>
      </c>
      <c r="CQ996" s="4">
        <f>IF(COUNTIF($BH$5:$BH996,"&gt;=2")&gt;1,CQ995,BJ996)</f>
        <v>0</v>
      </c>
      <c r="CR996" s="4">
        <f>IF(COUNTIF($BH$5:$BH996,"&gt;=2")&gt;1,CR995,BK996)</f>
        <v>0</v>
      </c>
      <c r="CS996" s="4">
        <f>IF(COUNTIF($BN$5:$BN996,"&gt;=2")&gt;1,CS995,BL996)</f>
        <v>7</v>
      </c>
      <c r="CT996" s="4">
        <f>IF(COUNTIF($BN$5:$BN996,"&gt;=2")&gt;1,CT995,BM996)</f>
        <v>4.8999999999999995</v>
      </c>
      <c r="CU996" s="4">
        <f>IF(COUNTIF($BN$5:$BN996,"&gt;=2")&gt;1,CU995,BN996)</f>
        <v>2.1</v>
      </c>
      <c r="CV996" s="4">
        <f>IF(COUNTIF($BN$5:$BN996,"&gt;=2")&gt;1,CV995,BO996)</f>
        <v>0</v>
      </c>
      <c r="CW996" s="4">
        <f>IF(COUNTIF($BN$5:$BN996,"&gt;=2")&gt;1,CW995,BP996)</f>
        <v>0</v>
      </c>
      <c r="CX996" s="4">
        <f>IF(COUNTIF($BT$5:$BT996,"&gt;=2")&gt;1,CX995,BQ996)</f>
        <v>0</v>
      </c>
      <c r="CY996" s="4">
        <f>IF(COUNTIF($BT$5:$BT996,"&gt;=2")&gt;1,CY995,BR996)</f>
        <v>26</v>
      </c>
      <c r="CZ996" s="4">
        <f>IF(COUNTIF($BT$5:$BT996,"&gt;=2")&gt;1,CZ995,BS996)</f>
        <v>11.999999999999996</v>
      </c>
      <c r="DA996" s="4">
        <f>IF(COUNTIF($BT$5:$BT996,"&gt;=2")&gt;1,DA995,BT996)</f>
        <v>2</v>
      </c>
      <c r="DB996" s="4">
        <f>IF(COUNTIF($BT$5:$BT996,"&gt;=2")&gt;1,DB995,BU996)</f>
        <v>0</v>
      </c>
      <c r="DC996" s="4">
        <f>IF(COUNTIF($BZ$5:$BZ996,"&gt;=2")&gt;1,DC995,BV996)</f>
        <v>0</v>
      </c>
      <c r="DD996" s="4">
        <f>IF(COUNTIF($BZ$5:$BZ996,"&gt;=2")&gt;1,DD995,BW996)</f>
        <v>0</v>
      </c>
      <c r="DE996" s="4">
        <f>IF(COUNTIF($BZ$5:$BZ996,"&gt;=2")&gt;1,DE995,BX996)</f>
        <v>320</v>
      </c>
      <c r="DF996" s="4">
        <f>IF(COUNTIF($BZ$5:$BZ996,"&gt;=2")&gt;1,DF995,BY996)</f>
        <v>77.999999999999986</v>
      </c>
      <c r="DG996" s="4">
        <f>IF(COUNTIF($BZ$5:$BZ996,"&gt;=2")&gt;1,DG995,BZ996)</f>
        <v>2</v>
      </c>
      <c r="DH996" s="4">
        <f t="shared" si="616"/>
        <v>0</v>
      </c>
      <c r="DI996" s="4">
        <f t="shared" si="617"/>
        <v>0</v>
      </c>
      <c r="DJ996" s="4">
        <f t="shared" si="618"/>
        <v>0</v>
      </c>
      <c r="DK996" s="4">
        <f t="shared" si="619"/>
        <v>517.01</v>
      </c>
      <c r="DL996" s="4">
        <f t="shared" si="620"/>
        <v>15.990000000000014</v>
      </c>
      <c r="DM996" s="4">
        <f t="shared" si="621"/>
        <v>7</v>
      </c>
      <c r="DN996" s="4">
        <f t="shared" si="622"/>
        <v>13.999999999999998</v>
      </c>
      <c r="DO996" s="4">
        <f t="shared" si="623"/>
        <v>40</v>
      </c>
      <c r="DP996" s="4">
        <f t="shared" si="624"/>
        <v>400</v>
      </c>
      <c r="DQ996" s="4">
        <f t="shared" si="625"/>
        <v>533</v>
      </c>
      <c r="DS996" s="4">
        <v>992</v>
      </c>
      <c r="DT996" s="4">
        <f>$CK996+INDEX(节奏总纲!D$4:D$163,基础状态预估!$C$2)</f>
        <v>1016.0048339959391</v>
      </c>
      <c r="DU996" s="4">
        <f>$CK996+INDEX(节奏总纲!E$4:E$163,基础状态预估!$C$2)</f>
        <v>1010.2826839602641</v>
      </c>
      <c r="DV996" s="4">
        <f>$CK996+INDEX(节奏总纲!F$4:F$163,基础状态预估!$C$2)</f>
        <v>1003.3922063070964</v>
      </c>
      <c r="DW996" s="4">
        <f>$CK996+INDEX(节奏总纲!G$4:G$163,基础状态预估!$C$2)</f>
        <v>995.03246816526348</v>
      </c>
      <c r="DX996" s="4">
        <f>$CK996+INDEX(节奏总纲!H$4:H$163,基础状态预估!$C$2)</f>
        <v>984.69453894381218</v>
      </c>
      <c r="DY996" s="4">
        <f t="shared" si="626"/>
        <v>11.899999999999999</v>
      </c>
      <c r="DZ996" s="4">
        <f t="shared" si="627"/>
        <v>33</v>
      </c>
      <c r="EA996" s="4">
        <f t="shared" si="628"/>
        <v>334.1</v>
      </c>
      <c r="EB996" s="4">
        <f t="shared" si="629"/>
        <v>597.01</v>
      </c>
      <c r="EC996" s="4">
        <f t="shared" si="630"/>
        <v>17.990000000000016</v>
      </c>
    </row>
    <row r="997" spans="58:133" x14ac:dyDescent="0.15">
      <c r="BF997" s="4">
        <v>993</v>
      </c>
      <c r="BG997" s="4">
        <f t="shared" si="612"/>
        <v>695.09999999999991</v>
      </c>
      <c r="BH997" s="4">
        <f t="shared" si="613"/>
        <v>297.89999999999998</v>
      </c>
      <c r="BL997" s="4">
        <f t="shared" si="601"/>
        <v>493.5</v>
      </c>
      <c r="BM997" s="4">
        <f t="shared" si="602"/>
        <v>345.45</v>
      </c>
      <c r="BN997" s="4">
        <f t="shared" si="603"/>
        <v>148.04999999999998</v>
      </c>
      <c r="BR997" s="4">
        <f t="shared" si="604"/>
        <v>633.1</v>
      </c>
      <c r="BS997" s="4">
        <f t="shared" si="605"/>
        <v>292.19999999999993</v>
      </c>
      <c r="BT997" s="4">
        <f t="shared" si="606"/>
        <v>48.7</v>
      </c>
      <c r="BX997" s="4">
        <f t="shared" si="607"/>
        <v>747.2</v>
      </c>
      <c r="BY997" s="4">
        <f t="shared" si="608"/>
        <v>182.12999999999997</v>
      </c>
      <c r="BZ997" s="4">
        <f t="shared" si="609"/>
        <v>4.67</v>
      </c>
      <c r="CD997" s="4">
        <f t="shared" si="610"/>
        <v>517.98</v>
      </c>
      <c r="CE997" s="4">
        <f t="shared" si="611"/>
        <v>16.020000000000014</v>
      </c>
      <c r="CF997" s="4">
        <f>IF(COUNTIF($BH$5:$BH997,"&gt;=2")&lt;=1,SUM($BG997:$BK997)*C$8,CF996)</f>
        <v>151200</v>
      </c>
      <c r="CG997" s="4">
        <f>IF(COUNTIF($BN$5:$BN997,"&gt;=2")&lt;=1,SUM($BL997:$BP997)*D$8,CG996)</f>
        <v>604799.99999999988</v>
      </c>
      <c r="CH997" s="4">
        <f>IF(COUNTIF($BT$5:$BT997,"&gt;=2")&lt;=1,SUM($BQ997:$BU997)*E$8,CH996)</f>
        <v>2592000</v>
      </c>
      <c r="CI997" s="4">
        <f>IF(COUNTIF($BZ$5:$BZ997,"&gt;=2")&lt;=1,SUM($BV997:$BZ997)*F$8,CI996)</f>
        <v>34560000</v>
      </c>
      <c r="CJ997" s="4">
        <f t="shared" si="614"/>
        <v>46137600</v>
      </c>
      <c r="CK997" s="4">
        <f t="shared" si="615"/>
        <v>972.75</v>
      </c>
      <c r="CM997" s="4">
        <v>993</v>
      </c>
      <c r="CN997" s="4">
        <f>IF(COUNTIF($BH$5:$BH997,"&gt;=2")&gt;1,CN996,BG997)</f>
        <v>4.8999999999999995</v>
      </c>
      <c r="CO997" s="4">
        <f>IF(COUNTIF($BH$5:$BH997,"&gt;=2")&gt;1,CO996,BH997)</f>
        <v>2.1</v>
      </c>
      <c r="CP997" s="4">
        <f>IF(COUNTIF($BH$5:$BH997,"&gt;=2")&gt;1,CP996,BI997)</f>
        <v>0</v>
      </c>
      <c r="CQ997" s="4">
        <f>IF(COUNTIF($BH$5:$BH997,"&gt;=2")&gt;1,CQ996,BJ997)</f>
        <v>0</v>
      </c>
      <c r="CR997" s="4">
        <f>IF(COUNTIF($BH$5:$BH997,"&gt;=2")&gt;1,CR996,BK997)</f>
        <v>0</v>
      </c>
      <c r="CS997" s="4">
        <f>IF(COUNTIF($BN$5:$BN997,"&gt;=2")&gt;1,CS996,BL997)</f>
        <v>7</v>
      </c>
      <c r="CT997" s="4">
        <f>IF(COUNTIF($BN$5:$BN997,"&gt;=2")&gt;1,CT996,BM997)</f>
        <v>4.8999999999999995</v>
      </c>
      <c r="CU997" s="4">
        <f>IF(COUNTIF($BN$5:$BN997,"&gt;=2")&gt;1,CU996,BN997)</f>
        <v>2.1</v>
      </c>
      <c r="CV997" s="4">
        <f>IF(COUNTIF($BN$5:$BN997,"&gt;=2")&gt;1,CV996,BO997)</f>
        <v>0</v>
      </c>
      <c r="CW997" s="4">
        <f>IF(COUNTIF($BN$5:$BN997,"&gt;=2")&gt;1,CW996,BP997)</f>
        <v>0</v>
      </c>
      <c r="CX997" s="4">
        <f>IF(COUNTIF($BT$5:$BT997,"&gt;=2")&gt;1,CX996,BQ997)</f>
        <v>0</v>
      </c>
      <c r="CY997" s="4">
        <f>IF(COUNTIF($BT$5:$BT997,"&gt;=2")&gt;1,CY996,BR997)</f>
        <v>26</v>
      </c>
      <c r="CZ997" s="4">
        <f>IF(COUNTIF($BT$5:$BT997,"&gt;=2")&gt;1,CZ996,BS997)</f>
        <v>11.999999999999996</v>
      </c>
      <c r="DA997" s="4">
        <f>IF(COUNTIF($BT$5:$BT997,"&gt;=2")&gt;1,DA996,BT997)</f>
        <v>2</v>
      </c>
      <c r="DB997" s="4">
        <f>IF(COUNTIF($BT$5:$BT997,"&gt;=2")&gt;1,DB996,BU997)</f>
        <v>0</v>
      </c>
      <c r="DC997" s="4">
        <f>IF(COUNTIF($BZ$5:$BZ997,"&gt;=2")&gt;1,DC996,BV997)</f>
        <v>0</v>
      </c>
      <c r="DD997" s="4">
        <f>IF(COUNTIF($BZ$5:$BZ997,"&gt;=2")&gt;1,DD996,BW997)</f>
        <v>0</v>
      </c>
      <c r="DE997" s="4">
        <f>IF(COUNTIF($BZ$5:$BZ997,"&gt;=2")&gt;1,DE996,BX997)</f>
        <v>320</v>
      </c>
      <c r="DF997" s="4">
        <f>IF(COUNTIF($BZ$5:$BZ997,"&gt;=2")&gt;1,DF996,BY997)</f>
        <v>77.999999999999986</v>
      </c>
      <c r="DG997" s="4">
        <f>IF(COUNTIF($BZ$5:$BZ997,"&gt;=2")&gt;1,DG996,BZ997)</f>
        <v>2</v>
      </c>
      <c r="DH997" s="4">
        <f t="shared" si="616"/>
        <v>0</v>
      </c>
      <c r="DI997" s="4">
        <f t="shared" si="617"/>
        <v>0</v>
      </c>
      <c r="DJ997" s="4">
        <f t="shared" si="618"/>
        <v>0</v>
      </c>
      <c r="DK997" s="4">
        <f t="shared" si="619"/>
        <v>517.98</v>
      </c>
      <c r="DL997" s="4">
        <f t="shared" si="620"/>
        <v>16.020000000000014</v>
      </c>
      <c r="DM997" s="4">
        <f t="shared" si="621"/>
        <v>7</v>
      </c>
      <c r="DN997" s="4">
        <f t="shared" si="622"/>
        <v>13.999999999999998</v>
      </c>
      <c r="DO997" s="4">
        <f t="shared" si="623"/>
        <v>40</v>
      </c>
      <c r="DP997" s="4">
        <f t="shared" si="624"/>
        <v>400</v>
      </c>
      <c r="DQ997" s="4">
        <f t="shared" si="625"/>
        <v>534</v>
      </c>
      <c r="DS997" s="4">
        <v>993</v>
      </c>
      <c r="DT997" s="4">
        <f>$CK997+INDEX(节奏总纲!D$4:D$163,基础状态预估!$C$2)</f>
        <v>1017.0048339959391</v>
      </c>
      <c r="DU997" s="4">
        <f>$CK997+INDEX(节奏总纲!E$4:E$163,基础状态预估!$C$2)</f>
        <v>1011.2826839602641</v>
      </c>
      <c r="DV997" s="4">
        <f>$CK997+INDEX(节奏总纲!F$4:F$163,基础状态预估!$C$2)</f>
        <v>1004.3922063070964</v>
      </c>
      <c r="DW997" s="4">
        <f>$CK997+INDEX(节奏总纲!G$4:G$163,基础状态预估!$C$2)</f>
        <v>996.03246816526348</v>
      </c>
      <c r="DX997" s="4">
        <f>$CK997+INDEX(节奏总纲!H$4:H$163,基础状态预估!$C$2)</f>
        <v>985.69453894381218</v>
      </c>
      <c r="DY997" s="4">
        <f t="shared" si="626"/>
        <v>11.899999999999999</v>
      </c>
      <c r="DZ997" s="4">
        <f t="shared" si="627"/>
        <v>33</v>
      </c>
      <c r="EA997" s="4">
        <f t="shared" si="628"/>
        <v>334.1</v>
      </c>
      <c r="EB997" s="4">
        <f t="shared" si="629"/>
        <v>597.98</v>
      </c>
      <c r="EC997" s="4">
        <f t="shared" si="630"/>
        <v>18.020000000000014</v>
      </c>
    </row>
    <row r="998" spans="58:133" x14ac:dyDescent="0.15">
      <c r="BF998" s="4">
        <v>994</v>
      </c>
      <c r="BG998" s="4">
        <f t="shared" si="612"/>
        <v>695.8</v>
      </c>
      <c r="BH998" s="4">
        <f t="shared" si="613"/>
        <v>298.2</v>
      </c>
      <c r="BL998" s="4">
        <f t="shared" si="601"/>
        <v>494</v>
      </c>
      <c r="BM998" s="4">
        <f t="shared" si="602"/>
        <v>345.79999999999995</v>
      </c>
      <c r="BN998" s="4">
        <f t="shared" si="603"/>
        <v>148.19999999999999</v>
      </c>
      <c r="BR998" s="4">
        <f t="shared" si="604"/>
        <v>633.75</v>
      </c>
      <c r="BS998" s="4">
        <f t="shared" si="605"/>
        <v>292.49999999999994</v>
      </c>
      <c r="BT998" s="4">
        <f t="shared" si="606"/>
        <v>48.75</v>
      </c>
      <c r="BX998" s="4">
        <f t="shared" si="607"/>
        <v>748</v>
      </c>
      <c r="BY998" s="4">
        <f t="shared" si="608"/>
        <v>182.32499999999996</v>
      </c>
      <c r="BZ998" s="4">
        <f t="shared" si="609"/>
        <v>4.6749999999999998</v>
      </c>
      <c r="CD998" s="4">
        <f t="shared" si="610"/>
        <v>518.94999999999993</v>
      </c>
      <c r="CE998" s="4">
        <f t="shared" si="611"/>
        <v>16.050000000000015</v>
      </c>
      <c r="CF998" s="4">
        <f>IF(COUNTIF($BH$5:$BH998,"&gt;=2")&lt;=1,SUM($BG998:$BK998)*C$8,CF997)</f>
        <v>151200</v>
      </c>
      <c r="CG998" s="4">
        <f>IF(COUNTIF($BN$5:$BN998,"&gt;=2")&lt;=1,SUM($BL998:$BP998)*D$8,CG997)</f>
        <v>604799.99999999988</v>
      </c>
      <c r="CH998" s="4">
        <f>IF(COUNTIF($BT$5:$BT998,"&gt;=2")&lt;=1,SUM($BQ998:$BU998)*E$8,CH997)</f>
        <v>2592000</v>
      </c>
      <c r="CI998" s="4">
        <f>IF(COUNTIF($BZ$5:$BZ998,"&gt;=2")&lt;=1,SUM($BV998:$BZ998)*F$8,CI997)</f>
        <v>34560000</v>
      </c>
      <c r="CJ998" s="4">
        <f t="shared" si="614"/>
        <v>46224000</v>
      </c>
      <c r="CK998" s="4">
        <f t="shared" si="615"/>
        <v>973.75</v>
      </c>
      <c r="CM998" s="4">
        <v>994</v>
      </c>
      <c r="CN998" s="4">
        <f>IF(COUNTIF($BH$5:$BH998,"&gt;=2")&gt;1,CN997,BG998)</f>
        <v>4.8999999999999995</v>
      </c>
      <c r="CO998" s="4">
        <f>IF(COUNTIF($BH$5:$BH998,"&gt;=2")&gt;1,CO997,BH998)</f>
        <v>2.1</v>
      </c>
      <c r="CP998" s="4">
        <f>IF(COUNTIF($BH$5:$BH998,"&gt;=2")&gt;1,CP997,BI998)</f>
        <v>0</v>
      </c>
      <c r="CQ998" s="4">
        <f>IF(COUNTIF($BH$5:$BH998,"&gt;=2")&gt;1,CQ997,BJ998)</f>
        <v>0</v>
      </c>
      <c r="CR998" s="4">
        <f>IF(COUNTIF($BH$5:$BH998,"&gt;=2")&gt;1,CR997,BK998)</f>
        <v>0</v>
      </c>
      <c r="CS998" s="4">
        <f>IF(COUNTIF($BN$5:$BN998,"&gt;=2")&gt;1,CS997,BL998)</f>
        <v>7</v>
      </c>
      <c r="CT998" s="4">
        <f>IF(COUNTIF($BN$5:$BN998,"&gt;=2")&gt;1,CT997,BM998)</f>
        <v>4.8999999999999995</v>
      </c>
      <c r="CU998" s="4">
        <f>IF(COUNTIF($BN$5:$BN998,"&gt;=2")&gt;1,CU997,BN998)</f>
        <v>2.1</v>
      </c>
      <c r="CV998" s="4">
        <f>IF(COUNTIF($BN$5:$BN998,"&gt;=2")&gt;1,CV997,BO998)</f>
        <v>0</v>
      </c>
      <c r="CW998" s="4">
        <f>IF(COUNTIF($BN$5:$BN998,"&gt;=2")&gt;1,CW997,BP998)</f>
        <v>0</v>
      </c>
      <c r="CX998" s="4">
        <f>IF(COUNTIF($BT$5:$BT998,"&gt;=2")&gt;1,CX997,BQ998)</f>
        <v>0</v>
      </c>
      <c r="CY998" s="4">
        <f>IF(COUNTIF($BT$5:$BT998,"&gt;=2")&gt;1,CY997,BR998)</f>
        <v>26</v>
      </c>
      <c r="CZ998" s="4">
        <f>IF(COUNTIF($BT$5:$BT998,"&gt;=2")&gt;1,CZ997,BS998)</f>
        <v>11.999999999999996</v>
      </c>
      <c r="DA998" s="4">
        <f>IF(COUNTIF($BT$5:$BT998,"&gt;=2")&gt;1,DA997,BT998)</f>
        <v>2</v>
      </c>
      <c r="DB998" s="4">
        <f>IF(COUNTIF($BT$5:$BT998,"&gt;=2")&gt;1,DB997,BU998)</f>
        <v>0</v>
      </c>
      <c r="DC998" s="4">
        <f>IF(COUNTIF($BZ$5:$BZ998,"&gt;=2")&gt;1,DC997,BV998)</f>
        <v>0</v>
      </c>
      <c r="DD998" s="4">
        <f>IF(COUNTIF($BZ$5:$BZ998,"&gt;=2")&gt;1,DD997,BW998)</f>
        <v>0</v>
      </c>
      <c r="DE998" s="4">
        <f>IF(COUNTIF($BZ$5:$BZ998,"&gt;=2")&gt;1,DE997,BX998)</f>
        <v>320</v>
      </c>
      <c r="DF998" s="4">
        <f>IF(COUNTIF($BZ$5:$BZ998,"&gt;=2")&gt;1,DF997,BY998)</f>
        <v>77.999999999999986</v>
      </c>
      <c r="DG998" s="4">
        <f>IF(COUNTIF($BZ$5:$BZ998,"&gt;=2")&gt;1,DG997,BZ998)</f>
        <v>2</v>
      </c>
      <c r="DH998" s="4">
        <f t="shared" si="616"/>
        <v>0</v>
      </c>
      <c r="DI998" s="4">
        <f t="shared" si="617"/>
        <v>0</v>
      </c>
      <c r="DJ998" s="4">
        <f t="shared" si="618"/>
        <v>0</v>
      </c>
      <c r="DK998" s="4">
        <f t="shared" si="619"/>
        <v>518.94999999999993</v>
      </c>
      <c r="DL998" s="4">
        <f t="shared" si="620"/>
        <v>16.050000000000015</v>
      </c>
      <c r="DM998" s="4">
        <f t="shared" si="621"/>
        <v>7</v>
      </c>
      <c r="DN998" s="4">
        <f t="shared" si="622"/>
        <v>13.999999999999998</v>
      </c>
      <c r="DO998" s="4">
        <f t="shared" si="623"/>
        <v>40</v>
      </c>
      <c r="DP998" s="4">
        <f t="shared" si="624"/>
        <v>400</v>
      </c>
      <c r="DQ998" s="4">
        <f t="shared" si="625"/>
        <v>535</v>
      </c>
      <c r="DS998" s="4">
        <v>994</v>
      </c>
      <c r="DT998" s="4">
        <f>$CK998+INDEX(节奏总纲!D$4:D$163,基础状态预估!$C$2)</f>
        <v>1018.0048339959391</v>
      </c>
      <c r="DU998" s="4">
        <f>$CK998+INDEX(节奏总纲!E$4:E$163,基础状态预估!$C$2)</f>
        <v>1012.2826839602641</v>
      </c>
      <c r="DV998" s="4">
        <f>$CK998+INDEX(节奏总纲!F$4:F$163,基础状态预估!$C$2)</f>
        <v>1005.3922063070964</v>
      </c>
      <c r="DW998" s="4">
        <f>$CK998+INDEX(节奏总纲!G$4:G$163,基础状态预估!$C$2)</f>
        <v>997.03246816526348</v>
      </c>
      <c r="DX998" s="4">
        <f>$CK998+INDEX(节奏总纲!H$4:H$163,基础状态预估!$C$2)</f>
        <v>986.69453894381218</v>
      </c>
      <c r="DY998" s="4">
        <f t="shared" si="626"/>
        <v>11.899999999999999</v>
      </c>
      <c r="DZ998" s="4">
        <f t="shared" si="627"/>
        <v>33</v>
      </c>
      <c r="EA998" s="4">
        <f t="shared" si="628"/>
        <v>334.1</v>
      </c>
      <c r="EB998" s="4">
        <f t="shared" si="629"/>
        <v>598.94999999999993</v>
      </c>
      <c r="EC998" s="4">
        <f t="shared" si="630"/>
        <v>18.050000000000015</v>
      </c>
    </row>
    <row r="999" spans="58:133" x14ac:dyDescent="0.15">
      <c r="BF999" s="4">
        <v>995</v>
      </c>
      <c r="BG999" s="4">
        <f t="shared" si="612"/>
        <v>696.5</v>
      </c>
      <c r="BH999" s="4">
        <f t="shared" si="613"/>
        <v>298.5</v>
      </c>
      <c r="BL999" s="4">
        <f t="shared" si="601"/>
        <v>494.5</v>
      </c>
      <c r="BM999" s="4">
        <f t="shared" si="602"/>
        <v>346.15</v>
      </c>
      <c r="BN999" s="4">
        <f t="shared" si="603"/>
        <v>148.35</v>
      </c>
      <c r="BR999" s="4">
        <f t="shared" si="604"/>
        <v>634.4</v>
      </c>
      <c r="BS999" s="4">
        <f t="shared" si="605"/>
        <v>292.79999999999995</v>
      </c>
      <c r="BT999" s="4">
        <f t="shared" si="606"/>
        <v>48.800000000000004</v>
      </c>
      <c r="BX999" s="4">
        <f t="shared" si="607"/>
        <v>748.80000000000007</v>
      </c>
      <c r="BY999" s="4">
        <f t="shared" si="608"/>
        <v>182.51999999999995</v>
      </c>
      <c r="BZ999" s="4">
        <f t="shared" si="609"/>
        <v>4.68</v>
      </c>
      <c r="CD999" s="4">
        <f t="shared" si="610"/>
        <v>519.91999999999996</v>
      </c>
      <c r="CE999" s="4">
        <f t="shared" si="611"/>
        <v>16.080000000000013</v>
      </c>
      <c r="CF999" s="4">
        <f>IF(COUNTIF($BH$5:$BH999,"&gt;=2")&lt;=1,SUM($BG999:$BK999)*C$8,CF998)</f>
        <v>151200</v>
      </c>
      <c r="CG999" s="4">
        <f>IF(COUNTIF($BN$5:$BN999,"&gt;=2")&lt;=1,SUM($BL999:$BP999)*D$8,CG998)</f>
        <v>604799.99999999988</v>
      </c>
      <c r="CH999" s="4">
        <f>IF(COUNTIF($BT$5:$BT999,"&gt;=2")&lt;=1,SUM($BQ999:$BU999)*E$8,CH998)</f>
        <v>2592000</v>
      </c>
      <c r="CI999" s="4">
        <f>IF(COUNTIF($BZ$5:$BZ999,"&gt;=2")&lt;=1,SUM($BV999:$BZ999)*F$8,CI998)</f>
        <v>34560000</v>
      </c>
      <c r="CJ999" s="4">
        <f t="shared" si="614"/>
        <v>46310400</v>
      </c>
      <c r="CK999" s="4">
        <f t="shared" si="615"/>
        <v>974.75</v>
      </c>
      <c r="CM999" s="4">
        <v>995</v>
      </c>
      <c r="CN999" s="4">
        <f>IF(COUNTIF($BH$5:$BH999,"&gt;=2")&gt;1,CN998,BG999)</f>
        <v>4.8999999999999995</v>
      </c>
      <c r="CO999" s="4">
        <f>IF(COUNTIF($BH$5:$BH999,"&gt;=2")&gt;1,CO998,BH999)</f>
        <v>2.1</v>
      </c>
      <c r="CP999" s="4">
        <f>IF(COUNTIF($BH$5:$BH999,"&gt;=2")&gt;1,CP998,BI999)</f>
        <v>0</v>
      </c>
      <c r="CQ999" s="4">
        <f>IF(COUNTIF($BH$5:$BH999,"&gt;=2")&gt;1,CQ998,BJ999)</f>
        <v>0</v>
      </c>
      <c r="CR999" s="4">
        <f>IF(COUNTIF($BH$5:$BH999,"&gt;=2")&gt;1,CR998,BK999)</f>
        <v>0</v>
      </c>
      <c r="CS999" s="4">
        <f>IF(COUNTIF($BN$5:$BN999,"&gt;=2")&gt;1,CS998,BL999)</f>
        <v>7</v>
      </c>
      <c r="CT999" s="4">
        <f>IF(COUNTIF($BN$5:$BN999,"&gt;=2")&gt;1,CT998,BM999)</f>
        <v>4.8999999999999995</v>
      </c>
      <c r="CU999" s="4">
        <f>IF(COUNTIF($BN$5:$BN999,"&gt;=2")&gt;1,CU998,BN999)</f>
        <v>2.1</v>
      </c>
      <c r="CV999" s="4">
        <f>IF(COUNTIF($BN$5:$BN999,"&gt;=2")&gt;1,CV998,BO999)</f>
        <v>0</v>
      </c>
      <c r="CW999" s="4">
        <f>IF(COUNTIF($BN$5:$BN999,"&gt;=2")&gt;1,CW998,BP999)</f>
        <v>0</v>
      </c>
      <c r="CX999" s="4">
        <f>IF(COUNTIF($BT$5:$BT999,"&gt;=2")&gt;1,CX998,BQ999)</f>
        <v>0</v>
      </c>
      <c r="CY999" s="4">
        <f>IF(COUNTIF($BT$5:$BT999,"&gt;=2")&gt;1,CY998,BR999)</f>
        <v>26</v>
      </c>
      <c r="CZ999" s="4">
        <f>IF(COUNTIF($BT$5:$BT999,"&gt;=2")&gt;1,CZ998,BS999)</f>
        <v>11.999999999999996</v>
      </c>
      <c r="DA999" s="4">
        <f>IF(COUNTIF($BT$5:$BT999,"&gt;=2")&gt;1,DA998,BT999)</f>
        <v>2</v>
      </c>
      <c r="DB999" s="4">
        <f>IF(COUNTIF($BT$5:$BT999,"&gt;=2")&gt;1,DB998,BU999)</f>
        <v>0</v>
      </c>
      <c r="DC999" s="4">
        <f>IF(COUNTIF($BZ$5:$BZ999,"&gt;=2")&gt;1,DC998,BV999)</f>
        <v>0</v>
      </c>
      <c r="DD999" s="4">
        <f>IF(COUNTIF($BZ$5:$BZ999,"&gt;=2")&gt;1,DD998,BW999)</f>
        <v>0</v>
      </c>
      <c r="DE999" s="4">
        <f>IF(COUNTIF($BZ$5:$BZ999,"&gt;=2")&gt;1,DE998,BX999)</f>
        <v>320</v>
      </c>
      <c r="DF999" s="4">
        <f>IF(COUNTIF($BZ$5:$BZ999,"&gt;=2")&gt;1,DF998,BY999)</f>
        <v>77.999999999999986</v>
      </c>
      <c r="DG999" s="4">
        <f>IF(COUNTIF($BZ$5:$BZ999,"&gt;=2")&gt;1,DG998,BZ999)</f>
        <v>2</v>
      </c>
      <c r="DH999" s="4">
        <f t="shared" si="616"/>
        <v>0</v>
      </c>
      <c r="DI999" s="4">
        <f t="shared" si="617"/>
        <v>0</v>
      </c>
      <c r="DJ999" s="4">
        <f t="shared" si="618"/>
        <v>0</v>
      </c>
      <c r="DK999" s="4">
        <f t="shared" si="619"/>
        <v>519.91999999999996</v>
      </c>
      <c r="DL999" s="4">
        <f t="shared" si="620"/>
        <v>16.080000000000013</v>
      </c>
      <c r="DM999" s="4">
        <f t="shared" si="621"/>
        <v>7</v>
      </c>
      <c r="DN999" s="4">
        <f t="shared" si="622"/>
        <v>13.999999999999998</v>
      </c>
      <c r="DO999" s="4">
        <f t="shared" si="623"/>
        <v>40</v>
      </c>
      <c r="DP999" s="4">
        <f t="shared" si="624"/>
        <v>400</v>
      </c>
      <c r="DQ999" s="4">
        <f t="shared" si="625"/>
        <v>536</v>
      </c>
      <c r="DS999" s="4">
        <v>995</v>
      </c>
      <c r="DT999" s="4">
        <f>$CK999+INDEX(节奏总纲!D$4:D$163,基础状态预估!$C$2)</f>
        <v>1019.0048339959391</v>
      </c>
      <c r="DU999" s="4">
        <f>$CK999+INDEX(节奏总纲!E$4:E$163,基础状态预估!$C$2)</f>
        <v>1013.2826839602641</v>
      </c>
      <c r="DV999" s="4">
        <f>$CK999+INDEX(节奏总纲!F$4:F$163,基础状态预估!$C$2)</f>
        <v>1006.3922063070964</v>
      </c>
      <c r="DW999" s="4">
        <f>$CK999+INDEX(节奏总纲!G$4:G$163,基础状态预估!$C$2)</f>
        <v>998.03246816526348</v>
      </c>
      <c r="DX999" s="4">
        <f>$CK999+INDEX(节奏总纲!H$4:H$163,基础状态预估!$C$2)</f>
        <v>987.69453894381218</v>
      </c>
      <c r="DY999" s="4">
        <f t="shared" si="626"/>
        <v>11.899999999999999</v>
      </c>
      <c r="DZ999" s="4">
        <f t="shared" si="627"/>
        <v>33</v>
      </c>
      <c r="EA999" s="4">
        <f t="shared" si="628"/>
        <v>334.1</v>
      </c>
      <c r="EB999" s="4">
        <f t="shared" si="629"/>
        <v>599.91999999999996</v>
      </c>
      <c r="EC999" s="4">
        <f t="shared" si="630"/>
        <v>18.080000000000013</v>
      </c>
    </row>
    <row r="1000" spans="58:133" x14ac:dyDescent="0.15">
      <c r="BF1000" s="4">
        <v>996</v>
      </c>
      <c r="BG1000" s="4">
        <f t="shared" si="612"/>
        <v>697.19999999999993</v>
      </c>
      <c r="BH1000" s="4">
        <f t="shared" si="613"/>
        <v>298.8</v>
      </c>
      <c r="BL1000" s="4">
        <f t="shared" si="601"/>
        <v>495</v>
      </c>
      <c r="BM1000" s="4">
        <f t="shared" si="602"/>
        <v>346.5</v>
      </c>
      <c r="BN1000" s="4">
        <f t="shared" si="603"/>
        <v>148.5</v>
      </c>
      <c r="BR1000" s="4">
        <f t="shared" si="604"/>
        <v>635.05000000000007</v>
      </c>
      <c r="BS1000" s="4">
        <f t="shared" si="605"/>
        <v>293.09999999999991</v>
      </c>
      <c r="BT1000" s="4">
        <f t="shared" si="606"/>
        <v>48.85</v>
      </c>
      <c r="BX1000" s="4">
        <f t="shared" si="607"/>
        <v>749.6</v>
      </c>
      <c r="BY1000" s="4">
        <f t="shared" si="608"/>
        <v>182.71499999999995</v>
      </c>
      <c r="BZ1000" s="4">
        <f t="shared" si="609"/>
        <v>4.6850000000000005</v>
      </c>
      <c r="CD1000" s="4">
        <f t="shared" si="610"/>
        <v>520.89</v>
      </c>
      <c r="CE1000" s="4">
        <f t="shared" si="611"/>
        <v>16.110000000000014</v>
      </c>
      <c r="CF1000" s="4">
        <f>IF(COUNTIF($BH$5:$BH1000,"&gt;=2")&lt;=1,SUM($BG1000:$BK1000)*C$8,CF999)</f>
        <v>151200</v>
      </c>
      <c r="CG1000" s="4">
        <f>IF(COUNTIF($BN$5:$BN1000,"&gt;=2")&lt;=1,SUM($BL1000:$BP1000)*D$8,CG999)</f>
        <v>604799.99999999988</v>
      </c>
      <c r="CH1000" s="4">
        <f>IF(COUNTIF($BT$5:$BT1000,"&gt;=2")&lt;=1,SUM($BQ1000:$BU1000)*E$8,CH999)</f>
        <v>2592000</v>
      </c>
      <c r="CI1000" s="4">
        <f>IF(COUNTIF($BZ$5:$BZ1000,"&gt;=2")&lt;=1,SUM($BV1000:$BZ1000)*F$8,CI999)</f>
        <v>34560000</v>
      </c>
      <c r="CJ1000" s="4">
        <f t="shared" si="614"/>
        <v>46396800</v>
      </c>
      <c r="CK1000" s="4">
        <f t="shared" si="615"/>
        <v>975.75</v>
      </c>
      <c r="CM1000" s="4">
        <v>996</v>
      </c>
      <c r="CN1000" s="4">
        <f>IF(COUNTIF($BH$5:$BH1000,"&gt;=2")&gt;1,CN999,BG1000)</f>
        <v>4.8999999999999995</v>
      </c>
      <c r="CO1000" s="4">
        <f>IF(COUNTIF($BH$5:$BH1000,"&gt;=2")&gt;1,CO999,BH1000)</f>
        <v>2.1</v>
      </c>
      <c r="CP1000" s="4">
        <f>IF(COUNTIF($BH$5:$BH1000,"&gt;=2")&gt;1,CP999,BI1000)</f>
        <v>0</v>
      </c>
      <c r="CQ1000" s="4">
        <f>IF(COUNTIF($BH$5:$BH1000,"&gt;=2")&gt;1,CQ999,BJ1000)</f>
        <v>0</v>
      </c>
      <c r="CR1000" s="4">
        <f>IF(COUNTIF($BH$5:$BH1000,"&gt;=2")&gt;1,CR999,BK1000)</f>
        <v>0</v>
      </c>
      <c r="CS1000" s="4">
        <f>IF(COUNTIF($BN$5:$BN1000,"&gt;=2")&gt;1,CS999,BL1000)</f>
        <v>7</v>
      </c>
      <c r="CT1000" s="4">
        <f>IF(COUNTIF($BN$5:$BN1000,"&gt;=2")&gt;1,CT999,BM1000)</f>
        <v>4.8999999999999995</v>
      </c>
      <c r="CU1000" s="4">
        <f>IF(COUNTIF($BN$5:$BN1000,"&gt;=2")&gt;1,CU999,BN1000)</f>
        <v>2.1</v>
      </c>
      <c r="CV1000" s="4">
        <f>IF(COUNTIF($BN$5:$BN1000,"&gt;=2")&gt;1,CV999,BO1000)</f>
        <v>0</v>
      </c>
      <c r="CW1000" s="4">
        <f>IF(COUNTIF($BN$5:$BN1000,"&gt;=2")&gt;1,CW999,BP1000)</f>
        <v>0</v>
      </c>
      <c r="CX1000" s="4">
        <f>IF(COUNTIF($BT$5:$BT1000,"&gt;=2")&gt;1,CX999,BQ1000)</f>
        <v>0</v>
      </c>
      <c r="CY1000" s="4">
        <f>IF(COUNTIF($BT$5:$BT1000,"&gt;=2")&gt;1,CY999,BR1000)</f>
        <v>26</v>
      </c>
      <c r="CZ1000" s="4">
        <f>IF(COUNTIF($BT$5:$BT1000,"&gt;=2")&gt;1,CZ999,BS1000)</f>
        <v>11.999999999999996</v>
      </c>
      <c r="DA1000" s="4">
        <f>IF(COUNTIF($BT$5:$BT1000,"&gt;=2")&gt;1,DA999,BT1000)</f>
        <v>2</v>
      </c>
      <c r="DB1000" s="4">
        <f>IF(COUNTIF($BT$5:$BT1000,"&gt;=2")&gt;1,DB999,BU1000)</f>
        <v>0</v>
      </c>
      <c r="DC1000" s="4">
        <f>IF(COUNTIF($BZ$5:$BZ1000,"&gt;=2")&gt;1,DC999,BV1000)</f>
        <v>0</v>
      </c>
      <c r="DD1000" s="4">
        <f>IF(COUNTIF($BZ$5:$BZ1000,"&gt;=2")&gt;1,DD999,BW1000)</f>
        <v>0</v>
      </c>
      <c r="DE1000" s="4">
        <f>IF(COUNTIF($BZ$5:$BZ1000,"&gt;=2")&gt;1,DE999,BX1000)</f>
        <v>320</v>
      </c>
      <c r="DF1000" s="4">
        <f>IF(COUNTIF($BZ$5:$BZ1000,"&gt;=2")&gt;1,DF999,BY1000)</f>
        <v>77.999999999999986</v>
      </c>
      <c r="DG1000" s="4">
        <f>IF(COUNTIF($BZ$5:$BZ1000,"&gt;=2")&gt;1,DG999,BZ1000)</f>
        <v>2</v>
      </c>
      <c r="DH1000" s="4">
        <f t="shared" si="616"/>
        <v>0</v>
      </c>
      <c r="DI1000" s="4">
        <f t="shared" si="617"/>
        <v>0</v>
      </c>
      <c r="DJ1000" s="4">
        <f t="shared" si="618"/>
        <v>0</v>
      </c>
      <c r="DK1000" s="4">
        <f t="shared" si="619"/>
        <v>520.89</v>
      </c>
      <c r="DL1000" s="4">
        <f t="shared" si="620"/>
        <v>16.110000000000014</v>
      </c>
      <c r="DM1000" s="4">
        <f t="shared" si="621"/>
        <v>7</v>
      </c>
      <c r="DN1000" s="4">
        <f t="shared" si="622"/>
        <v>13.999999999999998</v>
      </c>
      <c r="DO1000" s="4">
        <f t="shared" si="623"/>
        <v>40</v>
      </c>
      <c r="DP1000" s="4">
        <f t="shared" si="624"/>
        <v>400</v>
      </c>
      <c r="DQ1000" s="4">
        <f t="shared" si="625"/>
        <v>537</v>
      </c>
      <c r="DS1000" s="4">
        <v>996</v>
      </c>
      <c r="DT1000" s="4">
        <f>$CK1000+INDEX(节奏总纲!D$4:D$163,基础状态预估!$C$2)</f>
        <v>1020.0048339959391</v>
      </c>
      <c r="DU1000" s="4">
        <f>$CK1000+INDEX(节奏总纲!E$4:E$163,基础状态预估!$C$2)</f>
        <v>1014.2826839602641</v>
      </c>
      <c r="DV1000" s="4">
        <f>$CK1000+INDEX(节奏总纲!F$4:F$163,基础状态预估!$C$2)</f>
        <v>1007.3922063070964</v>
      </c>
      <c r="DW1000" s="4">
        <f>$CK1000+INDEX(节奏总纲!G$4:G$163,基础状态预估!$C$2)</f>
        <v>999.03246816526348</v>
      </c>
      <c r="DX1000" s="4">
        <f>$CK1000+INDEX(节奏总纲!H$4:H$163,基础状态预估!$C$2)</f>
        <v>988.69453894381218</v>
      </c>
      <c r="DY1000" s="4">
        <f t="shared" si="626"/>
        <v>11.899999999999999</v>
      </c>
      <c r="DZ1000" s="4">
        <f t="shared" si="627"/>
        <v>33</v>
      </c>
      <c r="EA1000" s="4">
        <f t="shared" si="628"/>
        <v>334.1</v>
      </c>
      <c r="EB1000" s="4">
        <f t="shared" si="629"/>
        <v>600.89</v>
      </c>
      <c r="EC1000" s="4">
        <f t="shared" si="630"/>
        <v>18.110000000000014</v>
      </c>
    </row>
    <row r="1001" spans="58:133" x14ac:dyDescent="0.15">
      <c r="BF1001" s="4">
        <v>997</v>
      </c>
      <c r="BG1001" s="4">
        <f t="shared" si="612"/>
        <v>697.9</v>
      </c>
      <c r="BH1001" s="4">
        <f t="shared" si="613"/>
        <v>299.09999999999997</v>
      </c>
      <c r="BL1001" s="4">
        <f t="shared" si="601"/>
        <v>495.5</v>
      </c>
      <c r="BM1001" s="4">
        <f t="shared" si="602"/>
        <v>346.84999999999997</v>
      </c>
      <c r="BN1001" s="4">
        <f t="shared" si="603"/>
        <v>148.65</v>
      </c>
      <c r="BR1001" s="4">
        <f t="shared" si="604"/>
        <v>635.70000000000005</v>
      </c>
      <c r="BS1001" s="4">
        <f t="shared" si="605"/>
        <v>293.39999999999992</v>
      </c>
      <c r="BT1001" s="4">
        <f t="shared" si="606"/>
        <v>48.900000000000006</v>
      </c>
      <c r="BX1001" s="4">
        <f t="shared" si="607"/>
        <v>750.40000000000009</v>
      </c>
      <c r="BY1001" s="4">
        <f t="shared" si="608"/>
        <v>182.90999999999997</v>
      </c>
      <c r="BZ1001" s="4">
        <f t="shared" si="609"/>
        <v>4.6900000000000004</v>
      </c>
      <c r="CD1001" s="4">
        <f t="shared" si="610"/>
        <v>521.86</v>
      </c>
      <c r="CE1001" s="4">
        <f t="shared" si="611"/>
        <v>16.140000000000015</v>
      </c>
      <c r="CF1001" s="4">
        <f>IF(COUNTIF($BH$5:$BH1001,"&gt;=2")&lt;=1,SUM($BG1001:$BK1001)*C$8,CF1000)</f>
        <v>151200</v>
      </c>
      <c r="CG1001" s="4">
        <f>IF(COUNTIF($BN$5:$BN1001,"&gt;=2")&lt;=1,SUM($BL1001:$BP1001)*D$8,CG1000)</f>
        <v>604799.99999999988</v>
      </c>
      <c r="CH1001" s="4">
        <f>IF(COUNTIF($BT$5:$BT1001,"&gt;=2")&lt;=1,SUM($BQ1001:$BU1001)*E$8,CH1000)</f>
        <v>2592000</v>
      </c>
      <c r="CI1001" s="4">
        <f>IF(COUNTIF($BZ$5:$BZ1001,"&gt;=2")&lt;=1,SUM($BV1001:$BZ1001)*F$8,CI1000)</f>
        <v>34560000</v>
      </c>
      <c r="CJ1001" s="4">
        <f t="shared" si="614"/>
        <v>46483200</v>
      </c>
      <c r="CK1001" s="4">
        <f t="shared" si="615"/>
        <v>976.75</v>
      </c>
      <c r="CM1001" s="4">
        <v>997</v>
      </c>
      <c r="CN1001" s="4">
        <f>IF(COUNTIF($BH$5:$BH1001,"&gt;=2")&gt;1,CN1000,BG1001)</f>
        <v>4.8999999999999995</v>
      </c>
      <c r="CO1001" s="4">
        <f>IF(COUNTIF($BH$5:$BH1001,"&gt;=2")&gt;1,CO1000,BH1001)</f>
        <v>2.1</v>
      </c>
      <c r="CP1001" s="4">
        <f>IF(COUNTIF($BH$5:$BH1001,"&gt;=2")&gt;1,CP1000,BI1001)</f>
        <v>0</v>
      </c>
      <c r="CQ1001" s="4">
        <f>IF(COUNTIF($BH$5:$BH1001,"&gt;=2")&gt;1,CQ1000,BJ1001)</f>
        <v>0</v>
      </c>
      <c r="CR1001" s="4">
        <f>IF(COUNTIF($BH$5:$BH1001,"&gt;=2")&gt;1,CR1000,BK1001)</f>
        <v>0</v>
      </c>
      <c r="CS1001" s="4">
        <f>IF(COUNTIF($BN$5:$BN1001,"&gt;=2")&gt;1,CS1000,BL1001)</f>
        <v>7</v>
      </c>
      <c r="CT1001" s="4">
        <f>IF(COUNTIF($BN$5:$BN1001,"&gt;=2")&gt;1,CT1000,BM1001)</f>
        <v>4.8999999999999995</v>
      </c>
      <c r="CU1001" s="4">
        <f>IF(COUNTIF($BN$5:$BN1001,"&gt;=2")&gt;1,CU1000,BN1001)</f>
        <v>2.1</v>
      </c>
      <c r="CV1001" s="4">
        <f>IF(COUNTIF($BN$5:$BN1001,"&gt;=2")&gt;1,CV1000,BO1001)</f>
        <v>0</v>
      </c>
      <c r="CW1001" s="4">
        <f>IF(COUNTIF($BN$5:$BN1001,"&gt;=2")&gt;1,CW1000,BP1001)</f>
        <v>0</v>
      </c>
      <c r="CX1001" s="4">
        <f>IF(COUNTIF($BT$5:$BT1001,"&gt;=2")&gt;1,CX1000,BQ1001)</f>
        <v>0</v>
      </c>
      <c r="CY1001" s="4">
        <f>IF(COUNTIF($BT$5:$BT1001,"&gt;=2")&gt;1,CY1000,BR1001)</f>
        <v>26</v>
      </c>
      <c r="CZ1001" s="4">
        <f>IF(COUNTIF($BT$5:$BT1001,"&gt;=2")&gt;1,CZ1000,BS1001)</f>
        <v>11.999999999999996</v>
      </c>
      <c r="DA1001" s="4">
        <f>IF(COUNTIF($BT$5:$BT1001,"&gt;=2")&gt;1,DA1000,BT1001)</f>
        <v>2</v>
      </c>
      <c r="DB1001" s="4">
        <f>IF(COUNTIF($BT$5:$BT1001,"&gt;=2")&gt;1,DB1000,BU1001)</f>
        <v>0</v>
      </c>
      <c r="DC1001" s="4">
        <f>IF(COUNTIF($BZ$5:$BZ1001,"&gt;=2")&gt;1,DC1000,BV1001)</f>
        <v>0</v>
      </c>
      <c r="DD1001" s="4">
        <f>IF(COUNTIF($BZ$5:$BZ1001,"&gt;=2")&gt;1,DD1000,BW1001)</f>
        <v>0</v>
      </c>
      <c r="DE1001" s="4">
        <f>IF(COUNTIF($BZ$5:$BZ1001,"&gt;=2")&gt;1,DE1000,BX1001)</f>
        <v>320</v>
      </c>
      <c r="DF1001" s="4">
        <f>IF(COUNTIF($BZ$5:$BZ1001,"&gt;=2")&gt;1,DF1000,BY1001)</f>
        <v>77.999999999999986</v>
      </c>
      <c r="DG1001" s="4">
        <f>IF(COUNTIF($BZ$5:$BZ1001,"&gt;=2")&gt;1,DG1000,BZ1001)</f>
        <v>2</v>
      </c>
      <c r="DH1001" s="4">
        <f t="shared" si="616"/>
        <v>0</v>
      </c>
      <c r="DI1001" s="4">
        <f t="shared" si="617"/>
        <v>0</v>
      </c>
      <c r="DJ1001" s="4">
        <f t="shared" si="618"/>
        <v>0</v>
      </c>
      <c r="DK1001" s="4">
        <f t="shared" si="619"/>
        <v>521.86</v>
      </c>
      <c r="DL1001" s="4">
        <f t="shared" si="620"/>
        <v>16.140000000000015</v>
      </c>
      <c r="DM1001" s="4">
        <f t="shared" si="621"/>
        <v>7</v>
      </c>
      <c r="DN1001" s="4">
        <f t="shared" si="622"/>
        <v>13.999999999999998</v>
      </c>
      <c r="DO1001" s="4">
        <f t="shared" si="623"/>
        <v>40</v>
      </c>
      <c r="DP1001" s="4">
        <f t="shared" si="624"/>
        <v>400</v>
      </c>
      <c r="DQ1001" s="4">
        <f t="shared" si="625"/>
        <v>538</v>
      </c>
      <c r="DS1001" s="4">
        <v>997</v>
      </c>
      <c r="DT1001" s="4">
        <f>$CK1001+INDEX(节奏总纲!D$4:D$163,基础状态预估!$C$2)</f>
        <v>1021.0048339959391</v>
      </c>
      <c r="DU1001" s="4">
        <f>$CK1001+INDEX(节奏总纲!E$4:E$163,基础状态预估!$C$2)</f>
        <v>1015.2826839602641</v>
      </c>
      <c r="DV1001" s="4">
        <f>$CK1001+INDEX(节奏总纲!F$4:F$163,基础状态预估!$C$2)</f>
        <v>1008.3922063070964</v>
      </c>
      <c r="DW1001" s="4">
        <f>$CK1001+INDEX(节奏总纲!G$4:G$163,基础状态预估!$C$2)</f>
        <v>1000.0324681652635</v>
      </c>
      <c r="DX1001" s="4">
        <f>$CK1001+INDEX(节奏总纲!H$4:H$163,基础状态预估!$C$2)</f>
        <v>989.69453894381218</v>
      </c>
      <c r="DY1001" s="4">
        <f t="shared" si="626"/>
        <v>11.899999999999999</v>
      </c>
      <c r="DZ1001" s="4">
        <f t="shared" si="627"/>
        <v>33</v>
      </c>
      <c r="EA1001" s="4">
        <f t="shared" si="628"/>
        <v>334.1</v>
      </c>
      <c r="EB1001" s="4">
        <f t="shared" si="629"/>
        <v>601.86</v>
      </c>
      <c r="EC1001" s="4">
        <f t="shared" si="630"/>
        <v>18.140000000000015</v>
      </c>
    </row>
    <row r="1002" spans="58:133" x14ac:dyDescent="0.15">
      <c r="BF1002" s="4">
        <v>998</v>
      </c>
      <c r="BG1002" s="4">
        <f t="shared" si="612"/>
        <v>698.59999999999991</v>
      </c>
      <c r="BH1002" s="4">
        <f t="shared" si="613"/>
        <v>299.39999999999998</v>
      </c>
      <c r="BL1002" s="4">
        <f t="shared" si="601"/>
        <v>496</v>
      </c>
      <c r="BM1002" s="4">
        <f t="shared" si="602"/>
        <v>347.2</v>
      </c>
      <c r="BN1002" s="4">
        <f t="shared" si="603"/>
        <v>148.79999999999998</v>
      </c>
      <c r="BR1002" s="4">
        <f t="shared" si="604"/>
        <v>636.35</v>
      </c>
      <c r="BS1002" s="4">
        <f t="shared" si="605"/>
        <v>293.69999999999993</v>
      </c>
      <c r="BT1002" s="4">
        <f t="shared" si="606"/>
        <v>48.95</v>
      </c>
      <c r="BX1002" s="4">
        <f t="shared" si="607"/>
        <v>751.2</v>
      </c>
      <c r="BY1002" s="4">
        <f t="shared" si="608"/>
        <v>183.10499999999996</v>
      </c>
      <c r="BZ1002" s="4">
        <f t="shared" si="609"/>
        <v>4.6950000000000003</v>
      </c>
      <c r="CD1002" s="4">
        <f t="shared" si="610"/>
        <v>522.83000000000004</v>
      </c>
      <c r="CE1002" s="4">
        <f t="shared" si="611"/>
        <v>16.170000000000016</v>
      </c>
      <c r="CF1002" s="4">
        <f>IF(COUNTIF($BH$5:$BH1002,"&gt;=2")&lt;=1,SUM($BG1002:$BK1002)*C$8,CF1001)</f>
        <v>151200</v>
      </c>
      <c r="CG1002" s="4">
        <f>IF(COUNTIF($BN$5:$BN1002,"&gt;=2")&lt;=1,SUM($BL1002:$BP1002)*D$8,CG1001)</f>
        <v>604799.99999999988</v>
      </c>
      <c r="CH1002" s="4">
        <f>IF(COUNTIF($BT$5:$BT1002,"&gt;=2")&lt;=1,SUM($BQ1002:$BU1002)*E$8,CH1001)</f>
        <v>2592000</v>
      </c>
      <c r="CI1002" s="4">
        <f>IF(COUNTIF($BZ$5:$BZ1002,"&gt;=2")&lt;=1,SUM($BV1002:$BZ1002)*F$8,CI1001)</f>
        <v>34560000</v>
      </c>
      <c r="CJ1002" s="4">
        <f t="shared" si="614"/>
        <v>46569600</v>
      </c>
      <c r="CK1002" s="4">
        <f t="shared" si="615"/>
        <v>977.75</v>
      </c>
      <c r="CM1002" s="4">
        <v>998</v>
      </c>
      <c r="CN1002" s="4">
        <f>IF(COUNTIF($BH$5:$BH1002,"&gt;=2")&gt;1,CN1001,BG1002)</f>
        <v>4.8999999999999995</v>
      </c>
      <c r="CO1002" s="4">
        <f>IF(COUNTIF($BH$5:$BH1002,"&gt;=2")&gt;1,CO1001,BH1002)</f>
        <v>2.1</v>
      </c>
      <c r="CP1002" s="4">
        <f>IF(COUNTIF($BH$5:$BH1002,"&gt;=2")&gt;1,CP1001,BI1002)</f>
        <v>0</v>
      </c>
      <c r="CQ1002" s="4">
        <f>IF(COUNTIF($BH$5:$BH1002,"&gt;=2")&gt;1,CQ1001,BJ1002)</f>
        <v>0</v>
      </c>
      <c r="CR1002" s="4">
        <f>IF(COUNTIF($BH$5:$BH1002,"&gt;=2")&gt;1,CR1001,BK1002)</f>
        <v>0</v>
      </c>
      <c r="CS1002" s="4">
        <f>IF(COUNTIF($BN$5:$BN1002,"&gt;=2")&gt;1,CS1001,BL1002)</f>
        <v>7</v>
      </c>
      <c r="CT1002" s="4">
        <f>IF(COUNTIF($BN$5:$BN1002,"&gt;=2")&gt;1,CT1001,BM1002)</f>
        <v>4.8999999999999995</v>
      </c>
      <c r="CU1002" s="4">
        <f>IF(COUNTIF($BN$5:$BN1002,"&gt;=2")&gt;1,CU1001,BN1002)</f>
        <v>2.1</v>
      </c>
      <c r="CV1002" s="4">
        <f>IF(COUNTIF($BN$5:$BN1002,"&gt;=2")&gt;1,CV1001,BO1002)</f>
        <v>0</v>
      </c>
      <c r="CW1002" s="4">
        <f>IF(COUNTIF($BN$5:$BN1002,"&gt;=2")&gt;1,CW1001,BP1002)</f>
        <v>0</v>
      </c>
      <c r="CX1002" s="4">
        <f>IF(COUNTIF($BT$5:$BT1002,"&gt;=2")&gt;1,CX1001,BQ1002)</f>
        <v>0</v>
      </c>
      <c r="CY1002" s="4">
        <f>IF(COUNTIF($BT$5:$BT1002,"&gt;=2")&gt;1,CY1001,BR1002)</f>
        <v>26</v>
      </c>
      <c r="CZ1002" s="4">
        <f>IF(COUNTIF($BT$5:$BT1002,"&gt;=2")&gt;1,CZ1001,BS1002)</f>
        <v>11.999999999999996</v>
      </c>
      <c r="DA1002" s="4">
        <f>IF(COUNTIF($BT$5:$BT1002,"&gt;=2")&gt;1,DA1001,BT1002)</f>
        <v>2</v>
      </c>
      <c r="DB1002" s="4">
        <f>IF(COUNTIF($BT$5:$BT1002,"&gt;=2")&gt;1,DB1001,BU1002)</f>
        <v>0</v>
      </c>
      <c r="DC1002" s="4">
        <f>IF(COUNTIF($BZ$5:$BZ1002,"&gt;=2")&gt;1,DC1001,BV1002)</f>
        <v>0</v>
      </c>
      <c r="DD1002" s="4">
        <f>IF(COUNTIF($BZ$5:$BZ1002,"&gt;=2")&gt;1,DD1001,BW1002)</f>
        <v>0</v>
      </c>
      <c r="DE1002" s="4">
        <f>IF(COUNTIF($BZ$5:$BZ1002,"&gt;=2")&gt;1,DE1001,BX1002)</f>
        <v>320</v>
      </c>
      <c r="DF1002" s="4">
        <f>IF(COUNTIF($BZ$5:$BZ1002,"&gt;=2")&gt;1,DF1001,BY1002)</f>
        <v>77.999999999999986</v>
      </c>
      <c r="DG1002" s="4">
        <f>IF(COUNTIF($BZ$5:$BZ1002,"&gt;=2")&gt;1,DG1001,BZ1002)</f>
        <v>2</v>
      </c>
      <c r="DH1002" s="4">
        <f t="shared" si="616"/>
        <v>0</v>
      </c>
      <c r="DI1002" s="4">
        <f t="shared" si="617"/>
        <v>0</v>
      </c>
      <c r="DJ1002" s="4">
        <f t="shared" si="618"/>
        <v>0</v>
      </c>
      <c r="DK1002" s="4">
        <f t="shared" si="619"/>
        <v>522.83000000000004</v>
      </c>
      <c r="DL1002" s="4">
        <f t="shared" si="620"/>
        <v>16.170000000000016</v>
      </c>
      <c r="DM1002" s="4">
        <f t="shared" si="621"/>
        <v>7</v>
      </c>
      <c r="DN1002" s="4">
        <f t="shared" si="622"/>
        <v>13.999999999999998</v>
      </c>
      <c r="DO1002" s="4">
        <f t="shared" si="623"/>
        <v>40</v>
      </c>
      <c r="DP1002" s="4">
        <f t="shared" si="624"/>
        <v>400</v>
      </c>
      <c r="DQ1002" s="4">
        <f t="shared" si="625"/>
        <v>539</v>
      </c>
      <c r="DS1002" s="4">
        <v>998</v>
      </c>
      <c r="DT1002" s="4">
        <f>$CK1002+INDEX(节奏总纲!D$4:D$163,基础状态预估!$C$2)</f>
        <v>1022.0048339959391</v>
      </c>
      <c r="DU1002" s="4">
        <f>$CK1002+INDEX(节奏总纲!E$4:E$163,基础状态预估!$C$2)</f>
        <v>1016.2826839602641</v>
      </c>
      <c r="DV1002" s="4">
        <f>$CK1002+INDEX(节奏总纲!F$4:F$163,基础状态预估!$C$2)</f>
        <v>1009.3922063070964</v>
      </c>
      <c r="DW1002" s="4">
        <f>$CK1002+INDEX(节奏总纲!G$4:G$163,基础状态预估!$C$2)</f>
        <v>1001.0324681652635</v>
      </c>
      <c r="DX1002" s="4">
        <f>$CK1002+INDEX(节奏总纲!H$4:H$163,基础状态预估!$C$2)</f>
        <v>990.69453894381218</v>
      </c>
      <c r="DY1002" s="4">
        <f t="shared" si="626"/>
        <v>11.899999999999999</v>
      </c>
      <c r="DZ1002" s="4">
        <f t="shared" si="627"/>
        <v>33</v>
      </c>
      <c r="EA1002" s="4">
        <f t="shared" si="628"/>
        <v>334.1</v>
      </c>
      <c r="EB1002" s="4">
        <f t="shared" si="629"/>
        <v>602.83000000000004</v>
      </c>
      <c r="EC1002" s="4">
        <f t="shared" si="630"/>
        <v>18.170000000000016</v>
      </c>
    </row>
    <row r="1003" spans="58:133" x14ac:dyDescent="0.15">
      <c r="BF1003" s="4">
        <v>999</v>
      </c>
      <c r="BG1003" s="4">
        <f t="shared" si="612"/>
        <v>699.3</v>
      </c>
      <c r="BH1003" s="4">
        <f t="shared" si="613"/>
        <v>299.7</v>
      </c>
      <c r="BL1003" s="4">
        <f t="shared" si="601"/>
        <v>496.5</v>
      </c>
      <c r="BM1003" s="4">
        <f t="shared" si="602"/>
        <v>347.54999999999995</v>
      </c>
      <c r="BN1003" s="4">
        <f t="shared" si="603"/>
        <v>148.94999999999999</v>
      </c>
      <c r="BR1003" s="4">
        <f t="shared" si="604"/>
        <v>637</v>
      </c>
      <c r="BS1003" s="4">
        <f t="shared" si="605"/>
        <v>293.99999999999994</v>
      </c>
      <c r="BT1003" s="4">
        <f t="shared" si="606"/>
        <v>49</v>
      </c>
      <c r="BX1003" s="4">
        <f t="shared" si="607"/>
        <v>752</v>
      </c>
      <c r="BY1003" s="4">
        <f t="shared" si="608"/>
        <v>183.29999999999995</v>
      </c>
      <c r="BZ1003" s="4">
        <f t="shared" si="609"/>
        <v>4.7</v>
      </c>
      <c r="CD1003" s="4">
        <f t="shared" si="610"/>
        <v>523.79999999999995</v>
      </c>
      <c r="CE1003" s="4">
        <f t="shared" si="611"/>
        <v>16.200000000000014</v>
      </c>
      <c r="CF1003" s="4">
        <f>IF(COUNTIF($BH$5:$BH1003,"&gt;=2")&lt;=1,SUM($BG1003:$BK1003)*C$8,CF1002)</f>
        <v>151200</v>
      </c>
      <c r="CG1003" s="4">
        <f>IF(COUNTIF($BN$5:$BN1003,"&gt;=2")&lt;=1,SUM($BL1003:$BP1003)*D$8,CG1002)</f>
        <v>604799.99999999988</v>
      </c>
      <c r="CH1003" s="4">
        <f>IF(COUNTIF($BT$5:$BT1003,"&gt;=2")&lt;=1,SUM($BQ1003:$BU1003)*E$8,CH1002)</f>
        <v>2592000</v>
      </c>
      <c r="CI1003" s="4">
        <f>IF(COUNTIF($BZ$5:$BZ1003,"&gt;=2")&lt;=1,SUM($BV1003:$BZ1003)*F$8,CI1002)</f>
        <v>34560000</v>
      </c>
      <c r="CJ1003" s="4">
        <f t="shared" si="614"/>
        <v>46656000</v>
      </c>
      <c r="CK1003" s="4">
        <f t="shared" si="615"/>
        <v>978.75</v>
      </c>
      <c r="CM1003" s="4">
        <v>999</v>
      </c>
      <c r="CN1003" s="4">
        <f>IF(COUNTIF($BH$5:$BH1003,"&gt;=2")&gt;1,CN1002,BG1003)</f>
        <v>4.8999999999999995</v>
      </c>
      <c r="CO1003" s="4">
        <f>IF(COUNTIF($BH$5:$BH1003,"&gt;=2")&gt;1,CO1002,BH1003)</f>
        <v>2.1</v>
      </c>
      <c r="CP1003" s="4">
        <f>IF(COUNTIF($BH$5:$BH1003,"&gt;=2")&gt;1,CP1002,BI1003)</f>
        <v>0</v>
      </c>
      <c r="CQ1003" s="4">
        <f>IF(COUNTIF($BH$5:$BH1003,"&gt;=2")&gt;1,CQ1002,BJ1003)</f>
        <v>0</v>
      </c>
      <c r="CR1003" s="4">
        <f>IF(COUNTIF($BH$5:$BH1003,"&gt;=2")&gt;1,CR1002,BK1003)</f>
        <v>0</v>
      </c>
      <c r="CS1003" s="4">
        <f>IF(COUNTIF($BN$5:$BN1003,"&gt;=2")&gt;1,CS1002,BL1003)</f>
        <v>7</v>
      </c>
      <c r="CT1003" s="4">
        <f>IF(COUNTIF($BN$5:$BN1003,"&gt;=2")&gt;1,CT1002,BM1003)</f>
        <v>4.8999999999999995</v>
      </c>
      <c r="CU1003" s="4">
        <f>IF(COUNTIF($BN$5:$BN1003,"&gt;=2")&gt;1,CU1002,BN1003)</f>
        <v>2.1</v>
      </c>
      <c r="CV1003" s="4">
        <f>IF(COUNTIF($BN$5:$BN1003,"&gt;=2")&gt;1,CV1002,BO1003)</f>
        <v>0</v>
      </c>
      <c r="CW1003" s="4">
        <f>IF(COUNTIF($BN$5:$BN1003,"&gt;=2")&gt;1,CW1002,BP1003)</f>
        <v>0</v>
      </c>
      <c r="CX1003" s="4">
        <f>IF(COUNTIF($BT$5:$BT1003,"&gt;=2")&gt;1,CX1002,BQ1003)</f>
        <v>0</v>
      </c>
      <c r="CY1003" s="4">
        <f>IF(COUNTIF($BT$5:$BT1003,"&gt;=2")&gt;1,CY1002,BR1003)</f>
        <v>26</v>
      </c>
      <c r="CZ1003" s="4">
        <f>IF(COUNTIF($BT$5:$BT1003,"&gt;=2")&gt;1,CZ1002,BS1003)</f>
        <v>11.999999999999996</v>
      </c>
      <c r="DA1003" s="4">
        <f>IF(COUNTIF($BT$5:$BT1003,"&gt;=2")&gt;1,DA1002,BT1003)</f>
        <v>2</v>
      </c>
      <c r="DB1003" s="4">
        <f>IF(COUNTIF($BT$5:$BT1003,"&gt;=2")&gt;1,DB1002,BU1003)</f>
        <v>0</v>
      </c>
      <c r="DC1003" s="4">
        <f>IF(COUNTIF($BZ$5:$BZ1003,"&gt;=2")&gt;1,DC1002,BV1003)</f>
        <v>0</v>
      </c>
      <c r="DD1003" s="4">
        <f>IF(COUNTIF($BZ$5:$BZ1003,"&gt;=2")&gt;1,DD1002,BW1003)</f>
        <v>0</v>
      </c>
      <c r="DE1003" s="4">
        <f>IF(COUNTIF($BZ$5:$BZ1003,"&gt;=2")&gt;1,DE1002,BX1003)</f>
        <v>320</v>
      </c>
      <c r="DF1003" s="4">
        <f>IF(COUNTIF($BZ$5:$BZ1003,"&gt;=2")&gt;1,DF1002,BY1003)</f>
        <v>77.999999999999986</v>
      </c>
      <c r="DG1003" s="4">
        <f>IF(COUNTIF($BZ$5:$BZ1003,"&gt;=2")&gt;1,DG1002,BZ1003)</f>
        <v>2</v>
      </c>
      <c r="DH1003" s="4">
        <f t="shared" si="616"/>
        <v>0</v>
      </c>
      <c r="DI1003" s="4">
        <f t="shared" si="617"/>
        <v>0</v>
      </c>
      <c r="DJ1003" s="4">
        <f t="shared" si="618"/>
        <v>0</v>
      </c>
      <c r="DK1003" s="4">
        <f t="shared" si="619"/>
        <v>523.79999999999995</v>
      </c>
      <c r="DL1003" s="4">
        <f t="shared" si="620"/>
        <v>16.200000000000014</v>
      </c>
      <c r="DM1003" s="4">
        <f t="shared" si="621"/>
        <v>7</v>
      </c>
      <c r="DN1003" s="4">
        <f t="shared" si="622"/>
        <v>13.999999999999998</v>
      </c>
      <c r="DO1003" s="4">
        <f t="shared" si="623"/>
        <v>40</v>
      </c>
      <c r="DP1003" s="4">
        <f t="shared" si="624"/>
        <v>400</v>
      </c>
      <c r="DQ1003" s="4">
        <f t="shared" si="625"/>
        <v>540</v>
      </c>
      <c r="DS1003" s="4">
        <v>999</v>
      </c>
      <c r="DT1003" s="4">
        <f>$CK1003+INDEX(节奏总纲!D$4:D$163,基础状态预估!$C$2)</f>
        <v>1023.0048339959391</v>
      </c>
      <c r="DU1003" s="4">
        <f>$CK1003+INDEX(节奏总纲!E$4:E$163,基础状态预估!$C$2)</f>
        <v>1017.2826839602641</v>
      </c>
      <c r="DV1003" s="4">
        <f>$CK1003+INDEX(节奏总纲!F$4:F$163,基础状态预估!$C$2)</f>
        <v>1010.3922063070964</v>
      </c>
      <c r="DW1003" s="4">
        <f>$CK1003+INDEX(节奏总纲!G$4:G$163,基础状态预估!$C$2)</f>
        <v>1002.0324681652635</v>
      </c>
      <c r="DX1003" s="4">
        <f>$CK1003+INDEX(节奏总纲!H$4:H$163,基础状态预估!$C$2)</f>
        <v>991.69453894381218</v>
      </c>
      <c r="DY1003" s="4">
        <f t="shared" si="626"/>
        <v>11.899999999999999</v>
      </c>
      <c r="DZ1003" s="4">
        <f t="shared" si="627"/>
        <v>33</v>
      </c>
      <c r="EA1003" s="4">
        <f t="shared" si="628"/>
        <v>334.1</v>
      </c>
      <c r="EB1003" s="4">
        <f t="shared" si="629"/>
        <v>603.79999999999995</v>
      </c>
      <c r="EC1003" s="4">
        <f t="shared" si="630"/>
        <v>18.200000000000014</v>
      </c>
    </row>
    <row r="1004" spans="58:133" x14ac:dyDescent="0.15">
      <c r="BF1004" s="4">
        <v>1000</v>
      </c>
      <c r="BG1004" s="4">
        <f t="shared" si="612"/>
        <v>700</v>
      </c>
      <c r="BH1004" s="4">
        <f t="shared" si="613"/>
        <v>300</v>
      </c>
      <c r="BL1004" s="4">
        <f t="shared" si="601"/>
        <v>497</v>
      </c>
      <c r="BM1004" s="4">
        <f t="shared" si="602"/>
        <v>347.9</v>
      </c>
      <c r="BN1004" s="4">
        <f t="shared" si="603"/>
        <v>149.1</v>
      </c>
      <c r="BR1004" s="4">
        <f t="shared" si="604"/>
        <v>637.65</v>
      </c>
      <c r="BS1004" s="4">
        <f t="shared" si="605"/>
        <v>294.29999999999995</v>
      </c>
      <c r="BT1004" s="4">
        <f t="shared" si="606"/>
        <v>49.050000000000004</v>
      </c>
      <c r="BX1004" s="4">
        <f t="shared" si="607"/>
        <v>752.80000000000007</v>
      </c>
      <c r="BY1004" s="4">
        <f t="shared" si="608"/>
        <v>183.49499999999995</v>
      </c>
      <c r="BZ1004" s="4">
        <f t="shared" si="609"/>
        <v>4.7050000000000001</v>
      </c>
      <c r="CD1004" s="4">
        <f t="shared" si="610"/>
        <v>524.77</v>
      </c>
      <c r="CE1004" s="4">
        <f t="shared" si="611"/>
        <v>16.230000000000015</v>
      </c>
      <c r="CF1004" s="4">
        <f>IF(COUNTIF($BH$5:$BH1004,"&gt;=2")&lt;=1,SUM($BG1004:$BK1004)*C$8,CF1003)</f>
        <v>151200</v>
      </c>
      <c r="CG1004" s="4">
        <f>IF(COUNTIF($BN$5:$BN1004,"&gt;=2")&lt;=1,SUM($BL1004:$BP1004)*D$8,CG1003)</f>
        <v>604799.99999999988</v>
      </c>
      <c r="CH1004" s="4">
        <f>IF(COUNTIF($BT$5:$BT1004,"&gt;=2")&lt;=1,SUM($BQ1004:$BU1004)*E$8,CH1003)</f>
        <v>2592000</v>
      </c>
      <c r="CI1004" s="4">
        <f>IF(COUNTIF($BZ$5:$BZ1004,"&gt;=2")&lt;=1,SUM($BV1004:$BZ1004)*F$8,CI1003)</f>
        <v>34560000</v>
      </c>
      <c r="CJ1004" s="4">
        <f t="shared" si="614"/>
        <v>46742400</v>
      </c>
      <c r="CK1004" s="4">
        <f t="shared" si="615"/>
        <v>979.75</v>
      </c>
      <c r="CM1004" s="4">
        <v>1000</v>
      </c>
      <c r="CN1004" s="4">
        <f>IF(COUNTIF($BH$5:$BH1004,"&gt;=2")&gt;1,CN1003,BG1004)</f>
        <v>4.8999999999999995</v>
      </c>
      <c r="CO1004" s="4">
        <f>IF(COUNTIF($BH$5:$BH1004,"&gt;=2")&gt;1,CO1003,BH1004)</f>
        <v>2.1</v>
      </c>
      <c r="CP1004" s="4">
        <f>IF(COUNTIF($BH$5:$BH1004,"&gt;=2")&gt;1,CP1003,BI1004)</f>
        <v>0</v>
      </c>
      <c r="CQ1004" s="4">
        <f>IF(COUNTIF($BH$5:$BH1004,"&gt;=2")&gt;1,CQ1003,BJ1004)</f>
        <v>0</v>
      </c>
      <c r="CR1004" s="4">
        <f>IF(COUNTIF($BH$5:$BH1004,"&gt;=2")&gt;1,CR1003,BK1004)</f>
        <v>0</v>
      </c>
      <c r="CS1004" s="4">
        <f>IF(COUNTIF($BN$5:$BN1004,"&gt;=2")&gt;1,CS1003,BL1004)</f>
        <v>7</v>
      </c>
      <c r="CT1004" s="4">
        <f>IF(COUNTIF($BN$5:$BN1004,"&gt;=2")&gt;1,CT1003,BM1004)</f>
        <v>4.8999999999999995</v>
      </c>
      <c r="CU1004" s="4">
        <f>IF(COUNTIF($BN$5:$BN1004,"&gt;=2")&gt;1,CU1003,BN1004)</f>
        <v>2.1</v>
      </c>
      <c r="CV1004" s="4">
        <f>IF(COUNTIF($BN$5:$BN1004,"&gt;=2")&gt;1,CV1003,BO1004)</f>
        <v>0</v>
      </c>
      <c r="CW1004" s="4">
        <f>IF(COUNTIF($BN$5:$BN1004,"&gt;=2")&gt;1,CW1003,BP1004)</f>
        <v>0</v>
      </c>
      <c r="CX1004" s="4">
        <f>IF(COUNTIF($BT$5:$BT1004,"&gt;=2")&gt;1,CX1003,BQ1004)</f>
        <v>0</v>
      </c>
      <c r="CY1004" s="4">
        <f>IF(COUNTIF($BT$5:$BT1004,"&gt;=2")&gt;1,CY1003,BR1004)</f>
        <v>26</v>
      </c>
      <c r="CZ1004" s="4">
        <f>IF(COUNTIF($BT$5:$BT1004,"&gt;=2")&gt;1,CZ1003,BS1004)</f>
        <v>11.999999999999996</v>
      </c>
      <c r="DA1004" s="4">
        <f>IF(COUNTIF($BT$5:$BT1004,"&gt;=2")&gt;1,DA1003,BT1004)</f>
        <v>2</v>
      </c>
      <c r="DB1004" s="4">
        <f>IF(COUNTIF($BT$5:$BT1004,"&gt;=2")&gt;1,DB1003,BU1004)</f>
        <v>0</v>
      </c>
      <c r="DC1004" s="4">
        <f>IF(COUNTIF($BZ$5:$BZ1004,"&gt;=2")&gt;1,DC1003,BV1004)</f>
        <v>0</v>
      </c>
      <c r="DD1004" s="4">
        <f>IF(COUNTIF($BZ$5:$BZ1004,"&gt;=2")&gt;1,DD1003,BW1004)</f>
        <v>0</v>
      </c>
      <c r="DE1004" s="4">
        <f>IF(COUNTIF($BZ$5:$BZ1004,"&gt;=2")&gt;1,DE1003,BX1004)</f>
        <v>320</v>
      </c>
      <c r="DF1004" s="4">
        <f>IF(COUNTIF($BZ$5:$BZ1004,"&gt;=2")&gt;1,DF1003,BY1004)</f>
        <v>77.999999999999986</v>
      </c>
      <c r="DG1004" s="4">
        <f>IF(COUNTIF($BZ$5:$BZ1004,"&gt;=2")&gt;1,DG1003,BZ1004)</f>
        <v>2</v>
      </c>
      <c r="DH1004" s="4">
        <f t="shared" si="616"/>
        <v>0</v>
      </c>
      <c r="DI1004" s="4">
        <f t="shared" si="617"/>
        <v>0</v>
      </c>
      <c r="DJ1004" s="4">
        <f t="shared" si="618"/>
        <v>0</v>
      </c>
      <c r="DK1004" s="4">
        <f t="shared" si="619"/>
        <v>524.77</v>
      </c>
      <c r="DL1004" s="4">
        <f t="shared" si="620"/>
        <v>16.230000000000015</v>
      </c>
      <c r="DM1004" s="4">
        <f t="shared" si="621"/>
        <v>7</v>
      </c>
      <c r="DN1004" s="4">
        <f t="shared" si="622"/>
        <v>13.999999999999998</v>
      </c>
      <c r="DO1004" s="4">
        <f t="shared" si="623"/>
        <v>40</v>
      </c>
      <c r="DP1004" s="4">
        <f t="shared" si="624"/>
        <v>400</v>
      </c>
      <c r="DQ1004" s="4">
        <f t="shared" si="625"/>
        <v>541</v>
      </c>
      <c r="DS1004" s="4">
        <v>1000</v>
      </c>
      <c r="DT1004" s="4">
        <f>$CK1004+INDEX(节奏总纲!D$4:D$163,基础状态预估!$C$2)</f>
        <v>1024.004833995939</v>
      </c>
      <c r="DU1004" s="4">
        <f>$CK1004+INDEX(节奏总纲!E$4:E$163,基础状态预估!$C$2)</f>
        <v>1018.2826839602641</v>
      </c>
      <c r="DV1004" s="4">
        <f>$CK1004+INDEX(节奏总纲!F$4:F$163,基础状态预估!$C$2)</f>
        <v>1011.3922063070964</v>
      </c>
      <c r="DW1004" s="4">
        <f>$CK1004+INDEX(节奏总纲!G$4:G$163,基础状态预估!$C$2)</f>
        <v>1003.0324681652635</v>
      </c>
      <c r="DX1004" s="4">
        <f>$CK1004+INDEX(节奏总纲!H$4:H$163,基础状态预估!$C$2)</f>
        <v>992.69453894381218</v>
      </c>
      <c r="DY1004" s="4">
        <f t="shared" si="626"/>
        <v>11.899999999999999</v>
      </c>
      <c r="DZ1004" s="4">
        <f t="shared" si="627"/>
        <v>33</v>
      </c>
      <c r="EA1004" s="4">
        <f t="shared" si="628"/>
        <v>334.1</v>
      </c>
      <c r="EB1004" s="4">
        <f t="shared" si="629"/>
        <v>604.77</v>
      </c>
      <c r="EC1004" s="4">
        <f t="shared" si="630"/>
        <v>18.230000000000015</v>
      </c>
    </row>
  </sheetData>
  <mergeCells count="47">
    <mergeCell ref="CM2:DL2"/>
    <mergeCell ref="DM3:DQ3"/>
    <mergeCell ref="EQ3:EU3"/>
    <mergeCell ref="EQ44:EU44"/>
    <mergeCell ref="EQ85:EU85"/>
    <mergeCell ref="EQ167:EU167"/>
    <mergeCell ref="AV139:AW139"/>
    <mergeCell ref="AX139:AY139"/>
    <mergeCell ref="AV184:AW184"/>
    <mergeCell ref="AX184:AY184"/>
    <mergeCell ref="AV49:AW49"/>
    <mergeCell ref="AX49:AY49"/>
    <mergeCell ref="AV94:AW94"/>
    <mergeCell ref="AX94:AY94"/>
    <mergeCell ref="EQ126:EU126"/>
    <mergeCell ref="EH93:EL93"/>
    <mergeCell ref="A24:A28"/>
    <mergeCell ref="AV4:AW4"/>
    <mergeCell ref="A14:A19"/>
    <mergeCell ref="A21:A23"/>
    <mergeCell ref="A10:A12"/>
    <mergeCell ref="AJ85:AN85"/>
    <mergeCell ref="AJ126:AN126"/>
    <mergeCell ref="AJ167:AN167"/>
    <mergeCell ref="AJ3:AN3"/>
    <mergeCell ref="N3:R3"/>
    <mergeCell ref="S3:W3"/>
    <mergeCell ref="X3:AB3"/>
    <mergeCell ref="CF3:CJ3"/>
    <mergeCell ref="CN3:CR3"/>
    <mergeCell ref="CS3:CW3"/>
    <mergeCell ref="CX3:DB3"/>
    <mergeCell ref="AJ44:AN44"/>
    <mergeCell ref="BG3:BK3"/>
    <mergeCell ref="BL3:BP3"/>
    <mergeCell ref="CA3:CE3"/>
    <mergeCell ref="BV3:BZ3"/>
    <mergeCell ref="BQ3:BU3"/>
    <mergeCell ref="AX4:AY4"/>
    <mergeCell ref="EH138:EL138"/>
    <mergeCell ref="EH183:EL183"/>
    <mergeCell ref="DC3:DG3"/>
    <mergeCell ref="DH3:DL3"/>
    <mergeCell ref="DY3:EC3"/>
    <mergeCell ref="EH3:EL3"/>
    <mergeCell ref="EH48:EL48"/>
    <mergeCell ref="DT3:DX3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D205C-6B2C-4D5B-BB53-099632FE7883}">
  <dimension ref="A3:BK205"/>
  <sheetViews>
    <sheetView workbookViewId="0">
      <selection activeCell="P18" sqref="P18"/>
    </sheetView>
  </sheetViews>
  <sheetFormatPr defaultRowHeight="11.25" x14ac:dyDescent="0.15"/>
  <cols>
    <col min="1" max="1" width="10.5" style="4" bestFit="1" customWidth="1"/>
    <col min="2" max="2" width="18" style="4" bestFit="1" customWidth="1"/>
    <col min="3" max="9" width="9" style="4"/>
    <col min="10" max="10" width="5.125" style="8" customWidth="1"/>
    <col min="11" max="11" width="9" style="4"/>
    <col min="12" max="12" width="9" style="7" bestFit="1" customWidth="1"/>
    <col min="13" max="15" width="7.5" style="4" bestFit="1" customWidth="1"/>
    <col min="16" max="16" width="9" style="11"/>
    <col min="17" max="49" width="5.625" style="4" customWidth="1"/>
    <col min="50" max="50" width="9" style="4"/>
    <col min="51" max="51" width="5.125" style="8" customWidth="1"/>
    <col min="52" max="53" width="6.625" style="4"/>
    <col min="54" max="56" width="6.75" style="14" customWidth="1"/>
    <col min="57" max="62" width="9" style="4"/>
    <col min="63" max="63" width="3.875" style="8" customWidth="1"/>
    <col min="64" max="16384" width="9" style="4"/>
  </cols>
  <sheetData>
    <row r="3" spans="2:58" x14ac:dyDescent="0.15">
      <c r="AU3" s="12" t="s">
        <v>118</v>
      </c>
      <c r="AV3" s="13"/>
      <c r="AW3" s="13"/>
    </row>
    <row r="4" spans="2:58" x14ac:dyDescent="0.15">
      <c r="B4" s="4" t="s">
        <v>58</v>
      </c>
      <c r="C4" s="4" t="s">
        <v>47</v>
      </c>
      <c r="D4" s="4" t="s">
        <v>48</v>
      </c>
      <c r="E4" s="4" t="s">
        <v>24</v>
      </c>
      <c r="F4" s="4" t="s">
        <v>22</v>
      </c>
      <c r="G4" s="4" t="s">
        <v>23</v>
      </c>
      <c r="L4" s="7" t="s">
        <v>106</v>
      </c>
      <c r="Q4" s="60" t="s">
        <v>110</v>
      </c>
      <c r="R4" s="60"/>
      <c r="S4" s="60"/>
      <c r="T4" s="60"/>
      <c r="U4" s="60"/>
      <c r="V4" s="60" t="s">
        <v>111</v>
      </c>
      <c r="W4" s="60"/>
      <c r="X4" s="60"/>
      <c r="Y4" s="60"/>
      <c r="Z4" s="60"/>
      <c r="AA4" s="60" t="s">
        <v>112</v>
      </c>
      <c r="AB4" s="60"/>
      <c r="AC4" s="60"/>
      <c r="AD4" s="60"/>
      <c r="AE4" s="60"/>
      <c r="AF4" s="60" t="s">
        <v>113</v>
      </c>
      <c r="AG4" s="60"/>
      <c r="AH4" s="60"/>
      <c r="AI4" s="60"/>
      <c r="AJ4" s="60"/>
      <c r="AK4" s="60" t="s">
        <v>114</v>
      </c>
      <c r="AL4" s="60"/>
      <c r="AM4" s="60"/>
      <c r="AN4" s="60"/>
      <c r="AO4" s="60"/>
      <c r="AP4" s="60" t="s">
        <v>115</v>
      </c>
      <c r="AQ4" s="60"/>
      <c r="AR4" s="60"/>
      <c r="AS4" s="60"/>
      <c r="AT4" s="60"/>
      <c r="AU4" s="60" t="s">
        <v>116</v>
      </c>
      <c r="AV4" s="60"/>
      <c r="AW4" s="60"/>
      <c r="BB4" s="15" t="s">
        <v>0</v>
      </c>
      <c r="BC4" s="65" t="s">
        <v>123</v>
      </c>
      <c r="BD4" s="66"/>
      <c r="BE4" s="65" t="s">
        <v>124</v>
      </c>
      <c r="BF4" s="66"/>
    </row>
    <row r="5" spans="2:58" x14ac:dyDescent="0.15">
      <c r="L5" s="7" t="s">
        <v>105</v>
      </c>
      <c r="M5" s="4" t="s">
        <v>126</v>
      </c>
      <c r="N5" s="4" t="s">
        <v>117</v>
      </c>
      <c r="O5" s="4" t="s">
        <v>107</v>
      </c>
      <c r="P5" s="11" t="s">
        <v>108</v>
      </c>
      <c r="Q5" s="4" t="s">
        <v>47</v>
      </c>
      <c r="R5" s="4" t="s">
        <v>48</v>
      </c>
      <c r="S5" s="4" t="s">
        <v>24</v>
      </c>
      <c r="T5" s="4" t="s">
        <v>22</v>
      </c>
      <c r="U5" s="4" t="s">
        <v>23</v>
      </c>
      <c r="V5" s="4" t="s">
        <v>47</v>
      </c>
      <c r="W5" s="4" t="s">
        <v>48</v>
      </c>
      <c r="X5" s="4" t="s">
        <v>24</v>
      </c>
      <c r="Y5" s="4" t="s">
        <v>22</v>
      </c>
      <c r="Z5" s="4" t="s">
        <v>23</v>
      </c>
      <c r="AA5" s="4" t="s">
        <v>47</v>
      </c>
      <c r="AB5" s="4" t="s">
        <v>48</v>
      </c>
      <c r="AC5" s="4" t="s">
        <v>24</v>
      </c>
      <c r="AD5" s="4" t="s">
        <v>22</v>
      </c>
      <c r="AE5" s="4" t="s">
        <v>23</v>
      </c>
      <c r="AF5" s="4" t="s">
        <v>47</v>
      </c>
      <c r="AG5" s="4" t="s">
        <v>48</v>
      </c>
      <c r="AH5" s="4" t="s">
        <v>24</v>
      </c>
      <c r="AI5" s="4" t="s">
        <v>22</v>
      </c>
      <c r="AJ5" s="4" t="s">
        <v>23</v>
      </c>
      <c r="AK5" s="4" t="s">
        <v>47</v>
      </c>
      <c r="AL5" s="4" t="s">
        <v>48</v>
      </c>
      <c r="AM5" s="4" t="s">
        <v>24</v>
      </c>
      <c r="AN5" s="4" t="s">
        <v>22</v>
      </c>
      <c r="AO5" s="4" t="s">
        <v>23</v>
      </c>
      <c r="AP5" s="4" t="s">
        <v>47</v>
      </c>
      <c r="AQ5" s="4" t="s">
        <v>48</v>
      </c>
      <c r="AR5" s="4" t="s">
        <v>24</v>
      </c>
      <c r="AS5" s="4" t="s">
        <v>22</v>
      </c>
      <c r="AT5" s="4" t="s">
        <v>23</v>
      </c>
      <c r="AU5" s="4" t="s">
        <v>24</v>
      </c>
      <c r="AV5" s="4" t="s">
        <v>22</v>
      </c>
      <c r="AW5" s="4" t="s">
        <v>23</v>
      </c>
      <c r="BB5" s="15" t="s">
        <v>20</v>
      </c>
      <c r="BC5" s="15"/>
      <c r="BD5" s="15" t="s">
        <v>125</v>
      </c>
      <c r="BE5" s="15"/>
      <c r="BF5" s="15" t="s">
        <v>125</v>
      </c>
    </row>
    <row r="6" spans="2:58" x14ac:dyDescent="0.15">
      <c r="B6" s="4" t="s">
        <v>72</v>
      </c>
      <c r="C6" s="4">
        <v>1</v>
      </c>
      <c r="D6" s="4">
        <v>1</v>
      </c>
      <c r="E6" s="4">
        <v>1</v>
      </c>
      <c r="F6" s="4">
        <v>1</v>
      </c>
      <c r="G6" s="4">
        <v>1</v>
      </c>
      <c r="L6" s="7">
        <f>基础状态预估!H7</f>
        <v>44.254833995939045</v>
      </c>
      <c r="M6" s="4">
        <f>求节点(节奏总纲!$D$4:$D$163,节奏总纲!$C$4:$C$163,L6)</f>
        <v>55</v>
      </c>
      <c r="N6" s="4" t="str">
        <f>IF(基础状态预估!AA7="","",基础状态预估!AA7)</f>
        <v>绿</v>
      </c>
      <c r="O6" s="4" t="str">
        <f>IF(基础状态预估!AB7="","",基础状态预估!AB7)</f>
        <v>绿</v>
      </c>
      <c r="P6" s="11">
        <f>IF(O6="",P5,INDEX($C$18:$H$18,MATCH(O6,$C$17:$H$17,0)))</f>
        <v>0.03</v>
      </c>
      <c r="Q6" s="4">
        <f>IF(基础状态预估!$AA7=Q$5,育马!$AO5,0)</f>
        <v>0</v>
      </c>
      <c r="R6" s="4">
        <f>IF(基础状态预估!$AA7=R$5,育马!$AO5,0)</f>
        <v>0</v>
      </c>
      <c r="S6" s="4">
        <f>IF(基础状态预估!$AA7=S$5,育马!$AO5,0)</f>
        <v>0</v>
      </c>
      <c r="T6" s="4">
        <f>IF(基础状态预估!$AA7=T$5,育马!$AO5,0)</f>
        <v>0</v>
      </c>
      <c r="U6" s="4">
        <f>IF(基础状态预估!$AA7=U$5,育马!$AO5,0)</f>
        <v>0</v>
      </c>
      <c r="V6" s="4">
        <f>SUM(Q$6:Q6)</f>
        <v>0</v>
      </c>
      <c r="W6" s="4">
        <f>SUM(R$6:R6)</f>
        <v>0</v>
      </c>
      <c r="X6" s="4">
        <f>SUM(S$6:S6)</f>
        <v>0</v>
      </c>
      <c r="Y6" s="4">
        <f>SUM(T$6:T6)</f>
        <v>0</v>
      </c>
      <c r="Z6" s="4">
        <f>SUM(U$6:U6)</f>
        <v>0</v>
      </c>
      <c r="AA6" s="4">
        <f>V6*86400/育马!C$8</f>
        <v>0</v>
      </c>
      <c r="AB6" s="4">
        <f>W6*86400/育马!D$8</f>
        <v>0</v>
      </c>
      <c r="AC6" s="4">
        <f>X6*86400/育马!E$8</f>
        <v>0</v>
      </c>
      <c r="AD6" s="4">
        <f>Y6*86400/育马!F$8</f>
        <v>0</v>
      </c>
      <c r="AE6" s="4">
        <f>Z6*86400/育马!G$8</f>
        <v>0</v>
      </c>
      <c r="AF6" s="4">
        <f>AA6*C$13</f>
        <v>0</v>
      </c>
      <c r="AG6" s="4">
        <f>AB6*D$13</f>
        <v>0</v>
      </c>
      <c r="AH6" s="4">
        <f>AC6*E$13</f>
        <v>0</v>
      </c>
      <c r="AI6" s="4">
        <f>AD6*F$13</f>
        <v>0</v>
      </c>
      <c r="AJ6" s="4">
        <f>AE6*G$13</f>
        <v>0</v>
      </c>
      <c r="AK6" s="4">
        <f>AA6*C$14</f>
        <v>0</v>
      </c>
      <c r="AL6" s="4">
        <f>AB6*D$14</f>
        <v>0</v>
      </c>
      <c r="AM6" s="4">
        <f>AC6*E$14</f>
        <v>0</v>
      </c>
      <c r="AN6" s="4">
        <f>AD6*F$14</f>
        <v>0</v>
      </c>
      <c r="AO6" s="4">
        <f>AE6*G$14</f>
        <v>0</v>
      </c>
      <c r="AP6" s="4">
        <f>AA6*C$15</f>
        <v>0</v>
      </c>
      <c r="AQ6" s="4">
        <f>AB6*D$15</f>
        <v>0</v>
      </c>
      <c r="AR6" s="4">
        <f>AC6*E$15</f>
        <v>0</v>
      </c>
      <c r="AS6" s="4">
        <f>AD6*F$15</f>
        <v>0</v>
      </c>
      <c r="AT6" s="4">
        <f>AE6*G$15</f>
        <v>0</v>
      </c>
      <c r="AU6" s="4">
        <f>IF($O6=AU$5,INDEX($AF6:$AJ6,MATCH($N6,$AF$5:$AJ$5,0))/6,0)</f>
        <v>0</v>
      </c>
      <c r="AV6" s="4">
        <f>IF($O6=AV$5,INDEX($AK6:$AO6,MATCH($N6,$AK$5:$AO$5,0))/6,0)</f>
        <v>0</v>
      </c>
      <c r="AW6" s="4">
        <f t="shared" ref="AW6:AW41" si="0">IF($O6=AW$5,INDEX($AP6:$AT6,MATCH($N6,$AP$5:$AT$5,0))/6,0)</f>
        <v>0</v>
      </c>
      <c r="BB6" s="15">
        <v>10</v>
      </c>
      <c r="BC6" s="15"/>
      <c r="BD6" s="15">
        <f>MIN(MAX($P$6:$P$41),IFERROR(求节点($M$6:$M$41,$P$6:$P$41,$BB6),0))</f>
        <v>0</v>
      </c>
      <c r="BE6" s="15"/>
      <c r="BF6" s="23">
        <f>BD6*INDEX([3]非r将兵属性验证!$AC$7:$AC$166,$BB6,1)</f>
        <v>0</v>
      </c>
    </row>
    <row r="7" spans="2:58" x14ac:dyDescent="0.15">
      <c r="L7" s="7">
        <f>基础状态预估!H8</f>
        <v>44.754833995939045</v>
      </c>
      <c r="M7" s="4">
        <f>求节点(节奏总纲!$D$4:$D$163,节奏总纲!$C$4:$C$163,L7)</f>
        <v>55.153936330582532</v>
      </c>
      <c r="N7" s="4" t="str">
        <f>IF(基础状态预估!AA8="","",基础状态预估!AA8)</f>
        <v>蓝</v>
      </c>
      <c r="O7" s="4" t="str">
        <f>IF(基础状态预估!AB8="","",基础状态预估!AB8)</f>
        <v>蓝</v>
      </c>
      <c r="P7" s="11">
        <f t="shared" ref="P7:P41" si="1">IF(O7="",P6,INDEX($C$18:$H$18,MATCH(O7,$C$17:$H$17,0)))</f>
        <v>0.05</v>
      </c>
      <c r="Q7" s="4">
        <f>IF(基础状态预估!$AA8=Q$5,育马!$AO6-育马!$AO5,0)</f>
        <v>0</v>
      </c>
      <c r="R7" s="4">
        <f>IF(基础状态预估!$AA8=R$5,育马!$AO6-育马!$AO5,0)</f>
        <v>0</v>
      </c>
      <c r="S7" s="4">
        <f>IF(基础状态预估!$AA8=S$5,育马!$AO6-育马!$AO5,0)</f>
        <v>0</v>
      </c>
      <c r="T7" s="4">
        <f>IF(基础状态预估!$AA8=T$5,育马!$AO6-育马!$AO5,0)</f>
        <v>0</v>
      </c>
      <c r="U7" s="4">
        <f>IF(基础状态预估!$AA8=U$5,育马!$AO6-育马!$AO5,0)</f>
        <v>0</v>
      </c>
      <c r="V7" s="4">
        <f>SUM(Q$6:Q7)</f>
        <v>0</v>
      </c>
      <c r="W7" s="4">
        <f>SUM(R$6:R7)</f>
        <v>0</v>
      </c>
      <c r="X7" s="4">
        <f>SUM(S$6:S7)</f>
        <v>0</v>
      </c>
      <c r="Y7" s="4">
        <f>SUM(T$6:T7)</f>
        <v>0</v>
      </c>
      <c r="Z7" s="4">
        <f>SUM(U$6:U7)</f>
        <v>0</v>
      </c>
      <c r="AA7" s="4">
        <f>V7*86400/育马!C$8</f>
        <v>0</v>
      </c>
      <c r="AB7" s="4">
        <f>W7*86400/育马!D$8</f>
        <v>0</v>
      </c>
      <c r="AC7" s="4">
        <f>X7*86400/育马!E$8</f>
        <v>0</v>
      </c>
      <c r="AD7" s="4">
        <f>Y7*86400/育马!F$8</f>
        <v>0</v>
      </c>
      <c r="AE7" s="4">
        <f>Z7*86400/育马!G$8</f>
        <v>0</v>
      </c>
      <c r="AF7" s="4">
        <f t="shared" ref="AF7:AF41" si="2">AA7*C$13</f>
        <v>0</v>
      </c>
      <c r="AG7" s="4">
        <f t="shared" ref="AG7:AG41" si="3">AB7*D$13</f>
        <v>0</v>
      </c>
      <c r="AH7" s="4">
        <f t="shared" ref="AH7:AH41" si="4">AC7*E$13</f>
        <v>0</v>
      </c>
      <c r="AI7" s="4">
        <f t="shared" ref="AI7:AI41" si="5">AD7*F$13</f>
        <v>0</v>
      </c>
      <c r="AJ7" s="4">
        <f t="shared" ref="AJ7:AJ41" si="6">AE7*G$13</f>
        <v>0</v>
      </c>
      <c r="AK7" s="4">
        <f t="shared" ref="AK7:AK41" si="7">AA7*C$14</f>
        <v>0</v>
      </c>
      <c r="AL7" s="4">
        <f t="shared" ref="AL7:AL41" si="8">AB7*D$14</f>
        <v>0</v>
      </c>
      <c r="AM7" s="4">
        <f t="shared" ref="AM7:AM41" si="9">AC7*E$14</f>
        <v>0</v>
      </c>
      <c r="AN7" s="4">
        <f t="shared" ref="AN7:AN41" si="10">AD7*F$14</f>
        <v>0</v>
      </c>
      <c r="AO7" s="4">
        <f t="shared" ref="AO7:AO41" si="11">AE7*G$14</f>
        <v>0</v>
      </c>
      <c r="AP7" s="4">
        <f t="shared" ref="AP7:AP41" si="12">AA7*C$15</f>
        <v>0</v>
      </c>
      <c r="AQ7" s="4">
        <f t="shared" ref="AQ7:AQ41" si="13">AB7*D$15</f>
        <v>0</v>
      </c>
      <c r="AR7" s="4">
        <f t="shared" ref="AR7:AR41" si="14">AC7*E$15</f>
        <v>0</v>
      </c>
      <c r="AS7" s="4">
        <f t="shared" ref="AS7:AS41" si="15">AD7*F$15</f>
        <v>0</v>
      </c>
      <c r="AT7" s="4">
        <f t="shared" ref="AT7:AT41" si="16">AE7*G$15</f>
        <v>0</v>
      </c>
      <c r="AU7" s="4">
        <f t="shared" ref="AU7:AU41" si="17">IF($O7=AU$5,INDEX($AF7:$AJ7,MATCH($N7,$AF$5:$AJ$5,0))/6,0)</f>
        <v>0</v>
      </c>
      <c r="AV7" s="4">
        <f t="shared" ref="AV7:AV41" si="18">IF($O7=AV$5,INDEX($AK7:$AO7,MATCH($N7,$AK$5:$AO$5,0))/6,0)</f>
        <v>0</v>
      </c>
      <c r="AW7" s="4">
        <f t="shared" si="0"/>
        <v>0</v>
      </c>
      <c r="BB7" s="15">
        <v>20</v>
      </c>
      <c r="BC7" s="15"/>
      <c r="BD7" s="15">
        <f t="shared" ref="BD7:BD21" si="19">MIN(MAX($P$6:$P$41),IFERROR(求节点($M$6:$M$41,$P$6:$P$41,$BB7),0))</f>
        <v>0</v>
      </c>
      <c r="BE7" s="15"/>
      <c r="BF7" s="16">
        <f>(BD7-BD6)*INDEX([3]非r将兵属性验证!$AC$7:$AC$166,$BB7,1)+BF6</f>
        <v>0</v>
      </c>
    </row>
    <row r="8" spans="2:58" x14ac:dyDescent="0.15">
      <c r="C8" s="60" t="s">
        <v>74</v>
      </c>
      <c r="D8" s="60"/>
      <c r="E8" s="60"/>
      <c r="F8" s="60"/>
      <c r="G8" s="60"/>
      <c r="L8" s="7">
        <f>基础状态预估!H9</f>
        <v>45.254833995939045</v>
      </c>
      <c r="M8" s="4">
        <f>求节点(节奏总纲!$D$4:$D$163,节奏总纲!$C$4:$C$163,L8)</f>
        <v>55.307872661165064</v>
      </c>
      <c r="N8" s="4" t="str">
        <f>IF(基础状态预估!AA9="","",基础状态预估!AA9)</f>
        <v>蓝</v>
      </c>
      <c r="O8" s="4" t="str">
        <f>IF(基础状态预估!AB9="","",基础状态预估!AB9)</f>
        <v>蓝</v>
      </c>
      <c r="P8" s="11">
        <f t="shared" si="1"/>
        <v>0.05</v>
      </c>
      <c r="Q8" s="4">
        <f>IF(基础状态预估!$AA9=Q$5,育马!$AO7-育马!$AO6,0)</f>
        <v>0</v>
      </c>
      <c r="R8" s="4">
        <f>IF(基础状态预估!$AA9=R$5,育马!$AO7-育马!$AO6,0)</f>
        <v>0</v>
      </c>
      <c r="S8" s="4">
        <f>IF(基础状态预估!$AA9=S$5,育马!$AO7-育马!$AO6,0)</f>
        <v>0</v>
      </c>
      <c r="T8" s="4">
        <f>IF(基础状态预估!$AA9=T$5,育马!$AO7-育马!$AO6,0)</f>
        <v>0</v>
      </c>
      <c r="U8" s="4">
        <f>IF(基础状态预估!$AA9=U$5,育马!$AO7-育马!$AO6,0)</f>
        <v>0</v>
      </c>
      <c r="V8" s="4">
        <f>SUM(Q$6:Q8)</f>
        <v>0</v>
      </c>
      <c r="W8" s="4">
        <f>SUM(R$6:R8)</f>
        <v>0</v>
      </c>
      <c r="X8" s="4">
        <f>SUM(S$6:S8)</f>
        <v>0</v>
      </c>
      <c r="Y8" s="4">
        <f>SUM(T$6:T8)</f>
        <v>0</v>
      </c>
      <c r="Z8" s="4">
        <f>SUM(U$6:U8)</f>
        <v>0</v>
      </c>
      <c r="AA8" s="4">
        <f>V8*86400/育马!C$8</f>
        <v>0</v>
      </c>
      <c r="AB8" s="4">
        <f>W8*86400/育马!D$8</f>
        <v>0</v>
      </c>
      <c r="AC8" s="4">
        <f>X8*86400/育马!E$8</f>
        <v>0</v>
      </c>
      <c r="AD8" s="4">
        <f>Y8*86400/育马!F$8</f>
        <v>0</v>
      </c>
      <c r="AE8" s="4">
        <f>Z8*86400/育马!G$8</f>
        <v>0</v>
      </c>
      <c r="AF8" s="4">
        <f t="shared" si="2"/>
        <v>0</v>
      </c>
      <c r="AG8" s="4">
        <f t="shared" si="3"/>
        <v>0</v>
      </c>
      <c r="AH8" s="4">
        <f t="shared" si="4"/>
        <v>0</v>
      </c>
      <c r="AI8" s="4">
        <f t="shared" si="5"/>
        <v>0</v>
      </c>
      <c r="AJ8" s="4">
        <f t="shared" si="6"/>
        <v>0</v>
      </c>
      <c r="AK8" s="4">
        <f t="shared" si="7"/>
        <v>0</v>
      </c>
      <c r="AL8" s="4">
        <f t="shared" si="8"/>
        <v>0</v>
      </c>
      <c r="AM8" s="4">
        <f t="shared" si="9"/>
        <v>0</v>
      </c>
      <c r="AN8" s="4">
        <f t="shared" si="10"/>
        <v>0</v>
      </c>
      <c r="AO8" s="4">
        <f t="shared" si="11"/>
        <v>0</v>
      </c>
      <c r="AP8" s="4">
        <f t="shared" si="12"/>
        <v>0</v>
      </c>
      <c r="AQ8" s="4">
        <f t="shared" si="13"/>
        <v>0</v>
      </c>
      <c r="AR8" s="4">
        <f t="shared" si="14"/>
        <v>0</v>
      </c>
      <c r="AS8" s="4">
        <f t="shared" si="15"/>
        <v>0</v>
      </c>
      <c r="AT8" s="4">
        <f t="shared" si="16"/>
        <v>0</v>
      </c>
      <c r="AU8" s="4">
        <f t="shared" si="17"/>
        <v>0</v>
      </c>
      <c r="AV8" s="4">
        <f t="shared" si="18"/>
        <v>0</v>
      </c>
      <c r="AW8" s="4">
        <f t="shared" si="0"/>
        <v>0</v>
      </c>
      <c r="BB8" s="15">
        <v>30</v>
      </c>
      <c r="BC8" s="15"/>
      <c r="BD8" s="15">
        <f t="shared" si="19"/>
        <v>0</v>
      </c>
      <c r="BE8" s="15"/>
      <c r="BF8" s="16">
        <f>(BD8-BD7)*INDEX([3]非r将兵属性验证!$AC$7:$AC$166,$BB8,1)+BF7</f>
        <v>0</v>
      </c>
    </row>
    <row r="9" spans="2:58" x14ac:dyDescent="0.15">
      <c r="B9" s="4" t="s">
        <v>73</v>
      </c>
      <c r="C9" s="4" t="s">
        <v>47</v>
      </c>
      <c r="D9" s="4" t="s">
        <v>48</v>
      </c>
      <c r="E9" s="4" t="s">
        <v>24</v>
      </c>
      <c r="F9" s="4" t="s">
        <v>22</v>
      </c>
      <c r="G9" s="4" t="s">
        <v>23</v>
      </c>
      <c r="L9" s="7">
        <f>基础状态预估!H10</f>
        <v>45.754833995939045</v>
      </c>
      <c r="M9" s="4">
        <f>求节点(节奏总纲!$D$4:$D$163,节奏总纲!$C$4:$C$163,L9)</f>
        <v>55.461808991747596</v>
      </c>
      <c r="N9" s="4" t="str">
        <f>IF(基础状态预估!AA10="","",基础状态预估!AA10)</f>
        <v>蓝</v>
      </c>
      <c r="O9" s="4" t="str">
        <f>IF(基础状态预估!AB10="","",基础状态预估!AB10)</f>
        <v>蓝</v>
      </c>
      <c r="P9" s="11">
        <f t="shared" si="1"/>
        <v>0.05</v>
      </c>
      <c r="Q9" s="4">
        <f>IF(基础状态预估!$AA10=Q$5,育马!$AO8-育马!$AO7,0)</f>
        <v>0</v>
      </c>
      <c r="R9" s="4">
        <f>IF(基础状态预估!$AA10=R$5,育马!$AO8-育马!$AO7,0)</f>
        <v>0.5</v>
      </c>
      <c r="S9" s="4">
        <f>IF(基础状态预估!$AA10=S$5,育马!$AO8-育马!$AO7,0)</f>
        <v>0</v>
      </c>
      <c r="T9" s="4">
        <f>IF(基础状态预估!$AA10=T$5,育马!$AO8-育马!$AO7,0)</f>
        <v>0</v>
      </c>
      <c r="U9" s="4">
        <f>IF(基础状态预估!$AA10=U$5,育马!$AO8-育马!$AO7,0)</f>
        <v>0</v>
      </c>
      <c r="V9" s="4">
        <f>SUM(Q$6:Q9)</f>
        <v>0</v>
      </c>
      <c r="W9" s="4">
        <f>SUM(R$6:R9)</f>
        <v>0.5</v>
      </c>
      <c r="X9" s="4">
        <f>SUM(S$6:S9)</f>
        <v>0</v>
      </c>
      <c r="Y9" s="4">
        <f>SUM(T$6:T9)</f>
        <v>0</v>
      </c>
      <c r="Z9" s="4">
        <f>SUM(U$6:U9)</f>
        <v>0</v>
      </c>
      <c r="AA9" s="4">
        <f>V9*86400/育马!C$8</f>
        <v>0</v>
      </c>
      <c r="AB9" s="4">
        <f>W9*86400/育马!D$8</f>
        <v>1</v>
      </c>
      <c r="AC9" s="4">
        <f>X9*86400/育马!E$8</f>
        <v>0</v>
      </c>
      <c r="AD9" s="4">
        <f>Y9*86400/育马!F$8</f>
        <v>0</v>
      </c>
      <c r="AE9" s="4">
        <f>Z9*86400/育马!G$8</f>
        <v>0</v>
      </c>
      <c r="AF9" s="4">
        <f t="shared" si="2"/>
        <v>0</v>
      </c>
      <c r="AG9" s="4">
        <f t="shared" si="3"/>
        <v>0</v>
      </c>
      <c r="AH9" s="4">
        <f t="shared" si="4"/>
        <v>0</v>
      </c>
      <c r="AI9" s="4">
        <f t="shared" si="5"/>
        <v>0</v>
      </c>
      <c r="AJ9" s="4">
        <f t="shared" si="6"/>
        <v>0</v>
      </c>
      <c r="AK9" s="4">
        <f t="shared" si="7"/>
        <v>0</v>
      </c>
      <c r="AL9" s="4">
        <f t="shared" si="8"/>
        <v>0</v>
      </c>
      <c r="AM9" s="4">
        <f t="shared" si="9"/>
        <v>0</v>
      </c>
      <c r="AN9" s="4">
        <f t="shared" si="10"/>
        <v>0</v>
      </c>
      <c r="AO9" s="4">
        <f t="shared" si="11"/>
        <v>0</v>
      </c>
      <c r="AP9" s="4">
        <f t="shared" si="12"/>
        <v>0</v>
      </c>
      <c r="AQ9" s="4">
        <f t="shared" si="13"/>
        <v>0</v>
      </c>
      <c r="AR9" s="4">
        <f t="shared" si="14"/>
        <v>0</v>
      </c>
      <c r="AS9" s="4">
        <f t="shared" si="15"/>
        <v>0</v>
      </c>
      <c r="AT9" s="4">
        <f t="shared" si="16"/>
        <v>0</v>
      </c>
      <c r="AU9" s="4">
        <f t="shared" si="17"/>
        <v>0</v>
      </c>
      <c r="AV9" s="4">
        <f t="shared" si="18"/>
        <v>0</v>
      </c>
      <c r="AW9" s="4">
        <f t="shared" si="0"/>
        <v>0</v>
      </c>
      <c r="BB9" s="15">
        <v>40</v>
      </c>
      <c r="BC9" s="15"/>
      <c r="BD9" s="15">
        <f t="shared" si="19"/>
        <v>0</v>
      </c>
      <c r="BE9" s="15"/>
      <c r="BF9" s="16">
        <f>(BD9-BD8)*INDEX([3]非r将兵属性验证!$AC$7:$AC$166,$BB9,1)+BF8</f>
        <v>0</v>
      </c>
    </row>
    <row r="10" spans="2:58" x14ac:dyDescent="0.15">
      <c r="B10" s="4" t="s">
        <v>49</v>
      </c>
      <c r="C10" s="9">
        <v>0.7</v>
      </c>
      <c r="D10" s="9">
        <v>0.3</v>
      </c>
      <c r="E10" s="9">
        <v>0.1</v>
      </c>
      <c r="F10" s="9"/>
      <c r="G10" s="9"/>
      <c r="H10" s="9"/>
      <c r="L10" s="7">
        <f>基础状态预估!H11</f>
        <v>46.254833995939045</v>
      </c>
      <c r="M10" s="4">
        <f>求节点(节奏总纲!$D$4:$D$163,节奏总纲!$C$4:$C$163,L10)</f>
        <v>55.615745322330135</v>
      </c>
      <c r="N10" s="4" t="str">
        <f>IF(基础状态预估!AA11="","",基础状态预估!AA11)</f>
        <v>紫</v>
      </c>
      <c r="O10" s="4" t="str">
        <f>IF(基础状态预估!AB11="","",基础状态预估!AB11)</f>
        <v>紫</v>
      </c>
      <c r="P10" s="11">
        <f t="shared" si="1"/>
        <v>0.08</v>
      </c>
      <c r="Q10" s="4">
        <f>IF(基础状态预估!$AA11=Q$5,育马!$AO9-育马!$AO8,0)</f>
        <v>0</v>
      </c>
      <c r="R10" s="4">
        <f>IF(基础状态预估!$AA11=R$5,育马!$AO9-育马!$AO8,0)</f>
        <v>0</v>
      </c>
      <c r="S10" s="4">
        <f>IF(基础状态预估!$AA11=S$5,育马!$AO9-育马!$AO8,0)</f>
        <v>0.5</v>
      </c>
      <c r="T10" s="4">
        <f>IF(基础状态预估!$AA11=T$5,育马!$AO9-育马!$AO8,0)</f>
        <v>0</v>
      </c>
      <c r="U10" s="4">
        <f>IF(基础状态预估!$AA11=U$5,育马!$AO9-育马!$AO8,0)</f>
        <v>0</v>
      </c>
      <c r="V10" s="4">
        <f>SUM(Q$6:Q10)</f>
        <v>0</v>
      </c>
      <c r="W10" s="4">
        <f>SUM(R$6:R10)</f>
        <v>0.5</v>
      </c>
      <c r="X10" s="4">
        <f>SUM(S$6:S10)</f>
        <v>0.5</v>
      </c>
      <c r="Y10" s="4">
        <f>SUM(T$6:T10)</f>
        <v>0</v>
      </c>
      <c r="Z10" s="4">
        <f>SUM(U$6:U10)</f>
        <v>0</v>
      </c>
      <c r="AA10" s="4">
        <f>V10*86400/育马!C$8</f>
        <v>0</v>
      </c>
      <c r="AB10" s="4">
        <f>W10*86400/育马!D$8</f>
        <v>1</v>
      </c>
      <c r="AC10" s="4">
        <f>X10*86400/育马!E$8</f>
        <v>0.66666666666666663</v>
      </c>
      <c r="AD10" s="4">
        <f>Y10*86400/育马!F$8</f>
        <v>0</v>
      </c>
      <c r="AE10" s="4">
        <f>Z10*86400/育马!G$8</f>
        <v>0</v>
      </c>
      <c r="AF10" s="4">
        <f t="shared" si="2"/>
        <v>0</v>
      </c>
      <c r="AG10" s="4">
        <f t="shared" si="3"/>
        <v>0</v>
      </c>
      <c r="AH10" s="4">
        <f t="shared" si="4"/>
        <v>6.6666666666666666E-2</v>
      </c>
      <c r="AI10" s="4">
        <f t="shared" si="5"/>
        <v>0</v>
      </c>
      <c r="AJ10" s="4">
        <f t="shared" si="6"/>
        <v>0</v>
      </c>
      <c r="AK10" s="4">
        <f t="shared" si="7"/>
        <v>0</v>
      </c>
      <c r="AL10" s="4">
        <f t="shared" si="8"/>
        <v>0</v>
      </c>
      <c r="AM10" s="4">
        <f t="shared" si="9"/>
        <v>0</v>
      </c>
      <c r="AN10" s="4">
        <f t="shared" si="10"/>
        <v>0</v>
      </c>
      <c r="AO10" s="4">
        <f t="shared" si="11"/>
        <v>0</v>
      </c>
      <c r="AP10" s="4">
        <f t="shared" si="12"/>
        <v>0</v>
      </c>
      <c r="AQ10" s="4">
        <f t="shared" si="13"/>
        <v>0</v>
      </c>
      <c r="AR10" s="4">
        <f t="shared" si="14"/>
        <v>0</v>
      </c>
      <c r="AS10" s="4">
        <f t="shared" si="15"/>
        <v>0</v>
      </c>
      <c r="AT10" s="4">
        <f t="shared" si="16"/>
        <v>0</v>
      </c>
      <c r="AU10" s="4">
        <f t="shared" si="17"/>
        <v>1.1111111111111112E-2</v>
      </c>
      <c r="AV10" s="4">
        <f t="shared" si="18"/>
        <v>0</v>
      </c>
      <c r="AW10" s="4">
        <f t="shared" si="0"/>
        <v>0</v>
      </c>
      <c r="BB10" s="15">
        <v>50</v>
      </c>
      <c r="BC10" s="15"/>
      <c r="BD10" s="15">
        <f t="shared" si="19"/>
        <v>0</v>
      </c>
      <c r="BE10" s="15"/>
      <c r="BF10" s="16">
        <f>(BD10-BD9)*INDEX([3]非r将兵属性验证!$AC$7:$AC$166,$BB10,1)+BF9</f>
        <v>0</v>
      </c>
    </row>
    <row r="11" spans="2:58" x14ac:dyDescent="0.15">
      <c r="B11" s="4" t="s">
        <v>47</v>
      </c>
      <c r="C11" s="9">
        <v>0.3</v>
      </c>
      <c r="D11" s="9">
        <v>0.5</v>
      </c>
      <c r="E11" s="9">
        <v>0.4</v>
      </c>
      <c r="F11" s="9">
        <v>0.2</v>
      </c>
      <c r="G11" s="9"/>
      <c r="H11" s="9"/>
      <c r="L11" s="7">
        <f>基础状态预估!H12</f>
        <v>47.254833995939045</v>
      </c>
      <c r="M11" s="4">
        <f>求节点(节奏总纲!$D$4:$D$163,节奏总纲!$C$4:$C$163,L11)</f>
        <v>55.923617983495198</v>
      </c>
      <c r="N11" s="4" t="str">
        <f>IF(基础状态预估!AA12="","",基础状态预估!AA12)</f>
        <v>紫</v>
      </c>
      <c r="O11" s="4" t="str">
        <f>IF(基础状态预估!AB12="","",基础状态预估!AB12)</f>
        <v>紫</v>
      </c>
      <c r="P11" s="11">
        <f t="shared" si="1"/>
        <v>0.08</v>
      </c>
      <c r="Q11" s="4">
        <f>IF(基础状态预估!$AA12=Q$5,育马!$AO10-育马!$AO9,0)</f>
        <v>0</v>
      </c>
      <c r="R11" s="4">
        <f>IF(基础状态预估!$AA12=R$5,育马!$AO10-育马!$AO9,0)</f>
        <v>0</v>
      </c>
      <c r="S11" s="4">
        <f>IF(基础状态预估!$AA12=S$5,育马!$AO10-育马!$AO9,0)</f>
        <v>1</v>
      </c>
      <c r="T11" s="4">
        <f>IF(基础状态预估!$AA12=T$5,育马!$AO10-育马!$AO9,0)</f>
        <v>0</v>
      </c>
      <c r="U11" s="4">
        <f>IF(基础状态预估!$AA12=U$5,育马!$AO10-育马!$AO9,0)</f>
        <v>0</v>
      </c>
      <c r="V11" s="4">
        <f>SUM(Q$6:Q11)</f>
        <v>0</v>
      </c>
      <c r="W11" s="4">
        <f>SUM(R$6:R11)</f>
        <v>0.5</v>
      </c>
      <c r="X11" s="4">
        <f>SUM(S$6:S11)</f>
        <v>1.5</v>
      </c>
      <c r="Y11" s="4">
        <f>SUM(T$6:T11)</f>
        <v>0</v>
      </c>
      <c r="Z11" s="4">
        <f>SUM(U$6:U11)</f>
        <v>0</v>
      </c>
      <c r="AA11" s="4">
        <f>V11*86400/育马!C$8</f>
        <v>0</v>
      </c>
      <c r="AB11" s="4">
        <f>W11*86400/育马!D$8</f>
        <v>1</v>
      </c>
      <c r="AC11" s="4">
        <f>X11*86400/育马!E$8</f>
        <v>2</v>
      </c>
      <c r="AD11" s="4">
        <f>Y11*86400/育马!F$8</f>
        <v>0</v>
      </c>
      <c r="AE11" s="4">
        <f>Z11*86400/育马!G$8</f>
        <v>0</v>
      </c>
      <c r="AF11" s="4">
        <f t="shared" si="2"/>
        <v>0</v>
      </c>
      <c r="AG11" s="4">
        <f t="shared" si="3"/>
        <v>0</v>
      </c>
      <c r="AH11" s="4">
        <f t="shared" si="4"/>
        <v>0.2</v>
      </c>
      <c r="AI11" s="4">
        <f t="shared" si="5"/>
        <v>0</v>
      </c>
      <c r="AJ11" s="4">
        <f t="shared" si="6"/>
        <v>0</v>
      </c>
      <c r="AK11" s="4">
        <f t="shared" si="7"/>
        <v>0</v>
      </c>
      <c r="AL11" s="4">
        <f t="shared" si="8"/>
        <v>0</v>
      </c>
      <c r="AM11" s="4">
        <f t="shared" si="9"/>
        <v>0</v>
      </c>
      <c r="AN11" s="4">
        <f t="shared" si="10"/>
        <v>0</v>
      </c>
      <c r="AO11" s="4">
        <f t="shared" si="11"/>
        <v>0</v>
      </c>
      <c r="AP11" s="4">
        <f t="shared" si="12"/>
        <v>0</v>
      </c>
      <c r="AQ11" s="4">
        <f t="shared" si="13"/>
        <v>0</v>
      </c>
      <c r="AR11" s="4">
        <f t="shared" si="14"/>
        <v>0</v>
      </c>
      <c r="AS11" s="4">
        <f t="shared" si="15"/>
        <v>0</v>
      </c>
      <c r="AT11" s="4">
        <f t="shared" si="16"/>
        <v>0</v>
      </c>
      <c r="AU11" s="4">
        <f t="shared" si="17"/>
        <v>3.3333333333333333E-2</v>
      </c>
      <c r="AV11" s="4">
        <f t="shared" si="18"/>
        <v>0</v>
      </c>
      <c r="AW11" s="4">
        <f t="shared" si="0"/>
        <v>0</v>
      </c>
      <c r="BB11" s="15">
        <v>60</v>
      </c>
      <c r="BC11" s="15"/>
      <c r="BD11" s="15">
        <f t="shared" si="19"/>
        <v>0.12</v>
      </c>
      <c r="BE11" s="15"/>
      <c r="BF11" s="16">
        <f>(BD11-BD10)*INDEX([3]非r将兵属性验证!$AC$7:$AC$166,$BB11,1)+BF10</f>
        <v>459409675.6268698</v>
      </c>
    </row>
    <row r="12" spans="2:58" x14ac:dyDescent="0.15">
      <c r="B12" s="4" t="s">
        <v>48</v>
      </c>
      <c r="C12" s="9"/>
      <c r="D12" s="9">
        <v>0.2</v>
      </c>
      <c r="E12" s="9">
        <v>0.4</v>
      </c>
      <c r="F12" s="9">
        <v>0.5</v>
      </c>
      <c r="G12" s="9">
        <v>0.3</v>
      </c>
      <c r="H12" s="9"/>
      <c r="L12" s="7">
        <f>基础状态预估!H13</f>
        <v>48.254833995939045</v>
      </c>
      <c r="M12" s="4">
        <f>求节点(节奏总纲!$D$4:$D$163,节奏总纲!$C$4:$C$163,L12)</f>
        <v>56.215988408700149</v>
      </c>
      <c r="N12" s="4" t="str">
        <f>IF(基础状态预估!AA13="","",基础状态预估!AA13)</f>
        <v>紫</v>
      </c>
      <c r="O12" s="4" t="str">
        <f>IF(基础状态预估!AB13="","",基础状态预估!AB13)</f>
        <v>紫</v>
      </c>
      <c r="P12" s="11">
        <f t="shared" si="1"/>
        <v>0.08</v>
      </c>
      <c r="Q12" s="4">
        <f>IF(基础状态预估!$AA13=Q$5,育马!$AO11-育马!$AO10,0)</f>
        <v>0</v>
      </c>
      <c r="R12" s="4">
        <f>IF(基础状态预估!$AA13=R$5,育马!$AO11-育马!$AO10,0)</f>
        <v>0</v>
      </c>
      <c r="S12" s="4">
        <f>IF(基础状态预估!$AA13=S$5,育马!$AO11-育马!$AO10,0)</f>
        <v>1</v>
      </c>
      <c r="T12" s="4">
        <f>IF(基础状态预估!$AA13=T$5,育马!$AO11-育马!$AO10,0)</f>
        <v>0</v>
      </c>
      <c r="U12" s="4">
        <f>IF(基础状态预估!$AA13=U$5,育马!$AO11-育马!$AO10,0)</f>
        <v>0</v>
      </c>
      <c r="V12" s="4">
        <f>SUM(Q$6:Q12)</f>
        <v>0</v>
      </c>
      <c r="W12" s="4">
        <f>SUM(R$6:R12)</f>
        <v>0.5</v>
      </c>
      <c r="X12" s="4">
        <f>SUM(S$6:S12)</f>
        <v>2.5</v>
      </c>
      <c r="Y12" s="4">
        <f>SUM(T$6:T12)</f>
        <v>0</v>
      </c>
      <c r="Z12" s="4">
        <f>SUM(U$6:U12)</f>
        <v>0</v>
      </c>
      <c r="AA12" s="4">
        <f>V12*86400/育马!C$8</f>
        <v>0</v>
      </c>
      <c r="AB12" s="4">
        <f>W12*86400/育马!D$8</f>
        <v>1</v>
      </c>
      <c r="AC12" s="4">
        <f>X12*86400/育马!E$8</f>
        <v>3.3333333333333335</v>
      </c>
      <c r="AD12" s="4">
        <f>Y12*86400/育马!F$8</f>
        <v>0</v>
      </c>
      <c r="AE12" s="4">
        <f>Z12*86400/育马!G$8</f>
        <v>0</v>
      </c>
      <c r="AF12" s="4">
        <f t="shared" si="2"/>
        <v>0</v>
      </c>
      <c r="AG12" s="4">
        <f t="shared" si="3"/>
        <v>0</v>
      </c>
      <c r="AH12" s="4">
        <f t="shared" si="4"/>
        <v>0.33333333333333337</v>
      </c>
      <c r="AI12" s="4">
        <f t="shared" si="5"/>
        <v>0</v>
      </c>
      <c r="AJ12" s="4">
        <f t="shared" si="6"/>
        <v>0</v>
      </c>
      <c r="AK12" s="4">
        <f t="shared" si="7"/>
        <v>0</v>
      </c>
      <c r="AL12" s="4">
        <f t="shared" si="8"/>
        <v>0</v>
      </c>
      <c r="AM12" s="4">
        <f t="shared" si="9"/>
        <v>0</v>
      </c>
      <c r="AN12" s="4">
        <f t="shared" si="10"/>
        <v>0</v>
      </c>
      <c r="AO12" s="4">
        <f t="shared" si="11"/>
        <v>0</v>
      </c>
      <c r="AP12" s="4">
        <f t="shared" si="12"/>
        <v>0</v>
      </c>
      <c r="AQ12" s="4">
        <f t="shared" si="13"/>
        <v>0</v>
      </c>
      <c r="AR12" s="4">
        <f t="shared" si="14"/>
        <v>0</v>
      </c>
      <c r="AS12" s="4">
        <f t="shared" si="15"/>
        <v>0</v>
      </c>
      <c r="AT12" s="4">
        <f t="shared" si="16"/>
        <v>0</v>
      </c>
      <c r="AU12" s="4">
        <f t="shared" si="17"/>
        <v>5.5555555555555559E-2</v>
      </c>
      <c r="AV12" s="4">
        <f t="shared" si="18"/>
        <v>0</v>
      </c>
      <c r="AW12" s="4">
        <f t="shared" si="0"/>
        <v>0</v>
      </c>
      <c r="BB12" s="15">
        <v>70</v>
      </c>
      <c r="BC12" s="15"/>
      <c r="BD12" s="15">
        <f t="shared" si="19"/>
        <v>0.2</v>
      </c>
      <c r="BE12" s="15"/>
      <c r="BF12" s="16">
        <f>(BD12-BD11)*INDEX([3]非r将兵属性验证!$AC$7:$AC$166,$BB12,1)+BF11</f>
        <v>1239324638.5100851</v>
      </c>
    </row>
    <row r="13" spans="2:58" x14ac:dyDescent="0.15">
      <c r="B13" s="4" t="s">
        <v>24</v>
      </c>
      <c r="C13" s="9"/>
      <c r="D13" s="9"/>
      <c r="E13" s="9">
        <v>0.1</v>
      </c>
      <c r="F13" s="9">
        <v>0.25</v>
      </c>
      <c r="G13" s="9">
        <v>0.5</v>
      </c>
      <c r="H13" s="9"/>
      <c r="L13" s="7">
        <f>基础状态预估!H14</f>
        <v>49.254833995939045</v>
      </c>
      <c r="M13" s="4">
        <f>求节点(节奏总纲!$D$4:$D$163,节奏总纲!$C$4:$C$163,L13)</f>
        <v>56.503243758759382</v>
      </c>
      <c r="N13" s="4" t="str">
        <f>IF(基础状态预估!AA14="","",基础状态预估!AA14)</f>
        <v>紫</v>
      </c>
      <c r="O13" s="4" t="str">
        <f>IF(基础状态预估!AB14="","",基础状态预估!AB14)</f>
        <v>紫</v>
      </c>
      <c r="P13" s="11">
        <f t="shared" si="1"/>
        <v>0.08</v>
      </c>
      <c r="Q13" s="4">
        <f>IF(基础状态预估!$AA14=Q$5,育马!$AO12-育马!$AO11,0)</f>
        <v>0</v>
      </c>
      <c r="R13" s="4">
        <f>IF(基础状态预估!$AA14=R$5,育马!$AO12-育马!$AO11,0)</f>
        <v>0</v>
      </c>
      <c r="S13" s="4">
        <f>IF(基础状态预估!$AA14=S$5,育马!$AO12-育马!$AO11,0)</f>
        <v>1</v>
      </c>
      <c r="T13" s="4">
        <f>IF(基础状态预估!$AA14=T$5,育马!$AO12-育马!$AO11,0)</f>
        <v>0</v>
      </c>
      <c r="U13" s="4">
        <f>IF(基础状态预估!$AA14=U$5,育马!$AO12-育马!$AO11,0)</f>
        <v>0</v>
      </c>
      <c r="V13" s="4">
        <f>SUM(Q$6:Q13)</f>
        <v>0</v>
      </c>
      <c r="W13" s="4">
        <f>SUM(R$6:R13)</f>
        <v>0.5</v>
      </c>
      <c r="X13" s="4">
        <f>SUM(S$6:S13)</f>
        <v>3.5</v>
      </c>
      <c r="Y13" s="4">
        <f>SUM(T$6:T13)</f>
        <v>0</v>
      </c>
      <c r="Z13" s="4">
        <f>SUM(U$6:U13)</f>
        <v>0</v>
      </c>
      <c r="AA13" s="4">
        <f>V13*86400/育马!C$8</f>
        <v>0</v>
      </c>
      <c r="AB13" s="4">
        <f>W13*86400/育马!D$8</f>
        <v>1</v>
      </c>
      <c r="AC13" s="4">
        <f>X13*86400/育马!E$8</f>
        <v>4.666666666666667</v>
      </c>
      <c r="AD13" s="4">
        <f>Y13*86400/育马!F$8</f>
        <v>0</v>
      </c>
      <c r="AE13" s="4">
        <f>Z13*86400/育马!G$8</f>
        <v>0</v>
      </c>
      <c r="AF13" s="4">
        <f t="shared" si="2"/>
        <v>0</v>
      </c>
      <c r="AG13" s="4">
        <f t="shared" si="3"/>
        <v>0</v>
      </c>
      <c r="AH13" s="4">
        <f t="shared" si="4"/>
        <v>0.46666666666666673</v>
      </c>
      <c r="AI13" s="4">
        <f t="shared" si="5"/>
        <v>0</v>
      </c>
      <c r="AJ13" s="4">
        <f t="shared" si="6"/>
        <v>0</v>
      </c>
      <c r="AK13" s="4">
        <f t="shared" si="7"/>
        <v>0</v>
      </c>
      <c r="AL13" s="4">
        <f t="shared" si="8"/>
        <v>0</v>
      </c>
      <c r="AM13" s="4">
        <f t="shared" si="9"/>
        <v>0</v>
      </c>
      <c r="AN13" s="4">
        <f t="shared" si="10"/>
        <v>0</v>
      </c>
      <c r="AO13" s="4">
        <f t="shared" si="11"/>
        <v>0</v>
      </c>
      <c r="AP13" s="4">
        <f t="shared" si="12"/>
        <v>0</v>
      </c>
      <c r="AQ13" s="4">
        <f t="shared" si="13"/>
        <v>0</v>
      </c>
      <c r="AR13" s="4">
        <f t="shared" si="14"/>
        <v>0</v>
      </c>
      <c r="AS13" s="4">
        <f t="shared" si="15"/>
        <v>0</v>
      </c>
      <c r="AT13" s="4">
        <f t="shared" si="16"/>
        <v>0</v>
      </c>
      <c r="AU13" s="4">
        <f t="shared" si="17"/>
        <v>7.7777777777777793E-2</v>
      </c>
      <c r="AV13" s="4">
        <f t="shared" si="18"/>
        <v>0</v>
      </c>
      <c r="AW13" s="4">
        <f t="shared" si="0"/>
        <v>0</v>
      </c>
      <c r="BB13" s="15">
        <v>80</v>
      </c>
      <c r="BC13" s="15"/>
      <c r="BD13" s="15">
        <f t="shared" si="19"/>
        <v>0.2</v>
      </c>
      <c r="BE13" s="15"/>
      <c r="BF13" s="16">
        <f>(BD13-BD12)*INDEX([3]非r将兵属性验证!$AC$7:$AC$166,$BB13,1)+BF12</f>
        <v>1239324638.5100851</v>
      </c>
    </row>
    <row r="14" spans="2:58" x14ac:dyDescent="0.15">
      <c r="B14" s="4" t="s">
        <v>22</v>
      </c>
      <c r="C14" s="9"/>
      <c r="D14" s="9"/>
      <c r="E14" s="9"/>
      <c r="F14" s="9">
        <v>0.05</v>
      </c>
      <c r="G14" s="9">
        <v>0.15</v>
      </c>
      <c r="H14" s="9"/>
      <c r="L14" s="7">
        <f>基础状态预估!H15</f>
        <v>51.254833995939045</v>
      </c>
      <c r="M14" s="4">
        <f>求节点(节奏总纲!$D$4:$D$163,节奏总纲!$C$4:$C$163,L14)</f>
        <v>57.072547475372133</v>
      </c>
      <c r="N14" s="4" t="str">
        <f>IF(基础状态预估!AA15="","",基础状态预估!AA15)</f>
        <v>紫</v>
      </c>
      <c r="O14" s="4" t="str">
        <f>IF(基础状态预估!AB15="","",基础状态预估!AB15)</f>
        <v>紫</v>
      </c>
      <c r="P14" s="11">
        <f t="shared" si="1"/>
        <v>0.08</v>
      </c>
      <c r="Q14" s="4">
        <f>IF(基础状态预估!$AA15=Q$5,育马!$AO13-育马!$AO12,0)</f>
        <v>0</v>
      </c>
      <c r="R14" s="4">
        <f>IF(基础状态预估!$AA15=R$5,育马!$AO13-育马!$AO12,0)</f>
        <v>0</v>
      </c>
      <c r="S14" s="4">
        <f>IF(基础状态预估!$AA15=S$5,育马!$AO13-育马!$AO12,0)</f>
        <v>2</v>
      </c>
      <c r="T14" s="4">
        <f>IF(基础状态预估!$AA15=T$5,育马!$AO13-育马!$AO12,0)</f>
        <v>0</v>
      </c>
      <c r="U14" s="4">
        <f>IF(基础状态预估!$AA15=U$5,育马!$AO13-育马!$AO12,0)</f>
        <v>0</v>
      </c>
      <c r="V14" s="4">
        <f>SUM(Q$6:Q14)</f>
        <v>0</v>
      </c>
      <c r="W14" s="4">
        <f>SUM(R$6:R14)</f>
        <v>0.5</v>
      </c>
      <c r="X14" s="4">
        <f>SUM(S$6:S14)</f>
        <v>5.5</v>
      </c>
      <c r="Y14" s="4">
        <f>SUM(T$6:T14)</f>
        <v>0</v>
      </c>
      <c r="Z14" s="4">
        <f>SUM(U$6:U14)</f>
        <v>0</v>
      </c>
      <c r="AA14" s="4">
        <f>V14*86400/育马!C$8</f>
        <v>0</v>
      </c>
      <c r="AB14" s="4">
        <f>W14*86400/育马!D$8</f>
        <v>1</v>
      </c>
      <c r="AC14" s="4">
        <f>X14*86400/育马!E$8</f>
        <v>7.333333333333333</v>
      </c>
      <c r="AD14" s="4">
        <f>Y14*86400/育马!F$8</f>
        <v>0</v>
      </c>
      <c r="AE14" s="4">
        <f>Z14*86400/育马!G$8</f>
        <v>0</v>
      </c>
      <c r="AF14" s="4">
        <f t="shared" si="2"/>
        <v>0</v>
      </c>
      <c r="AG14" s="4">
        <f t="shared" si="3"/>
        <v>0</v>
      </c>
      <c r="AH14" s="4">
        <f t="shared" si="4"/>
        <v>0.73333333333333339</v>
      </c>
      <c r="AI14" s="4">
        <f t="shared" si="5"/>
        <v>0</v>
      </c>
      <c r="AJ14" s="4">
        <f t="shared" si="6"/>
        <v>0</v>
      </c>
      <c r="AK14" s="4">
        <f t="shared" si="7"/>
        <v>0</v>
      </c>
      <c r="AL14" s="4">
        <f t="shared" si="8"/>
        <v>0</v>
      </c>
      <c r="AM14" s="4">
        <f t="shared" si="9"/>
        <v>0</v>
      </c>
      <c r="AN14" s="4">
        <f t="shared" si="10"/>
        <v>0</v>
      </c>
      <c r="AO14" s="4">
        <f t="shared" si="11"/>
        <v>0</v>
      </c>
      <c r="AP14" s="4">
        <f t="shared" si="12"/>
        <v>0</v>
      </c>
      <c r="AQ14" s="4">
        <f t="shared" si="13"/>
        <v>0</v>
      </c>
      <c r="AR14" s="4">
        <f t="shared" si="14"/>
        <v>0</v>
      </c>
      <c r="AS14" s="4">
        <f t="shared" si="15"/>
        <v>0</v>
      </c>
      <c r="AT14" s="4">
        <f t="shared" si="16"/>
        <v>0</v>
      </c>
      <c r="AU14" s="4">
        <f t="shared" si="17"/>
        <v>0.12222222222222223</v>
      </c>
      <c r="AV14" s="4">
        <f t="shared" si="18"/>
        <v>0</v>
      </c>
      <c r="AW14" s="4">
        <f t="shared" si="0"/>
        <v>0</v>
      </c>
      <c r="BB14" s="15">
        <v>90</v>
      </c>
      <c r="BC14" s="15"/>
      <c r="BD14" s="15">
        <f t="shared" si="19"/>
        <v>0.2</v>
      </c>
      <c r="BE14" s="15"/>
      <c r="BF14" s="16">
        <f>(BD14-BD13)*INDEX([3]非r将兵属性验证!$AC$7:$AC$166,$BB14,1)+BF13</f>
        <v>1239324638.5100851</v>
      </c>
    </row>
    <row r="15" spans="2:58" x14ac:dyDescent="0.15">
      <c r="B15" s="4" t="s">
        <v>23</v>
      </c>
      <c r="C15" s="9"/>
      <c r="D15" s="9"/>
      <c r="E15" s="9"/>
      <c r="F15" s="9"/>
      <c r="G15" s="9">
        <v>0.05</v>
      </c>
      <c r="H15" s="9"/>
      <c r="L15" s="7">
        <f>基础状态预估!H16</f>
        <v>53.254833995939045</v>
      </c>
      <c r="M15" s="4">
        <f>求节点(节奏总纲!$D$4:$D$163,节奏总纲!$C$4:$C$163,L15)</f>
        <v>57.608584912573583</v>
      </c>
      <c r="N15" s="4" t="str">
        <f>IF(基础状态预估!AA16="","",基础状态预估!AA16)</f>
        <v>橙</v>
      </c>
      <c r="O15" s="4" t="str">
        <f>IF(基础状态预估!AB16="","",基础状态预估!AB16)</f>
        <v>橙</v>
      </c>
      <c r="P15" s="11">
        <f t="shared" si="1"/>
        <v>0.12</v>
      </c>
      <c r="Q15" s="4">
        <f>IF(基础状态预估!$AA16=Q$5,育马!$AO14-育马!$AO13,0)</f>
        <v>0</v>
      </c>
      <c r="R15" s="4">
        <f>IF(基础状态预估!$AA16=R$5,育马!$AO14-育马!$AO13,0)</f>
        <v>0</v>
      </c>
      <c r="S15" s="4">
        <f>IF(基础状态预估!$AA16=S$5,育马!$AO14-育马!$AO13,0)</f>
        <v>0</v>
      </c>
      <c r="T15" s="4">
        <f>IF(基础状态预估!$AA16=T$5,育马!$AO14-育马!$AO13,0)</f>
        <v>2</v>
      </c>
      <c r="U15" s="4">
        <f>IF(基础状态预估!$AA16=U$5,育马!$AO14-育马!$AO13,0)</f>
        <v>0</v>
      </c>
      <c r="V15" s="4">
        <f>SUM(Q$6:Q15)</f>
        <v>0</v>
      </c>
      <c r="W15" s="4">
        <f>SUM(R$6:R15)</f>
        <v>0.5</v>
      </c>
      <c r="X15" s="4">
        <f>SUM(S$6:S15)</f>
        <v>5.5</v>
      </c>
      <c r="Y15" s="4">
        <f>SUM(T$6:T15)</f>
        <v>2</v>
      </c>
      <c r="Z15" s="4">
        <f>SUM(U$6:U15)</f>
        <v>0</v>
      </c>
      <c r="AA15" s="4">
        <f>V15*86400/育马!C$8</f>
        <v>0</v>
      </c>
      <c r="AB15" s="4">
        <f>W15*86400/育马!D$8</f>
        <v>1</v>
      </c>
      <c r="AC15" s="4">
        <f>X15*86400/育马!E$8</f>
        <v>7.333333333333333</v>
      </c>
      <c r="AD15" s="4">
        <f>Y15*86400/育马!F$8</f>
        <v>2</v>
      </c>
      <c r="AE15" s="4">
        <f>Z15*86400/育马!G$8</f>
        <v>0</v>
      </c>
      <c r="AF15" s="4">
        <f t="shared" si="2"/>
        <v>0</v>
      </c>
      <c r="AG15" s="4">
        <f t="shared" si="3"/>
        <v>0</v>
      </c>
      <c r="AH15" s="4">
        <f t="shared" si="4"/>
        <v>0.73333333333333339</v>
      </c>
      <c r="AI15" s="4">
        <f t="shared" si="5"/>
        <v>0.5</v>
      </c>
      <c r="AJ15" s="4">
        <f t="shared" si="6"/>
        <v>0</v>
      </c>
      <c r="AK15" s="4">
        <f t="shared" si="7"/>
        <v>0</v>
      </c>
      <c r="AL15" s="4">
        <f t="shared" si="8"/>
        <v>0</v>
      </c>
      <c r="AM15" s="4">
        <f t="shared" si="9"/>
        <v>0</v>
      </c>
      <c r="AN15" s="4">
        <f t="shared" si="10"/>
        <v>0.1</v>
      </c>
      <c r="AO15" s="4">
        <f t="shared" si="11"/>
        <v>0</v>
      </c>
      <c r="AP15" s="4">
        <f t="shared" si="12"/>
        <v>0</v>
      </c>
      <c r="AQ15" s="4">
        <f t="shared" si="13"/>
        <v>0</v>
      </c>
      <c r="AR15" s="4">
        <f t="shared" si="14"/>
        <v>0</v>
      </c>
      <c r="AS15" s="4">
        <f t="shared" si="15"/>
        <v>0</v>
      </c>
      <c r="AT15" s="4">
        <f t="shared" si="16"/>
        <v>0</v>
      </c>
      <c r="AU15" s="4">
        <f t="shared" si="17"/>
        <v>0</v>
      </c>
      <c r="AV15" s="4">
        <f t="shared" si="18"/>
        <v>1.6666666666666666E-2</v>
      </c>
      <c r="AW15" s="4">
        <f t="shared" si="0"/>
        <v>0</v>
      </c>
      <c r="BB15" s="15">
        <v>100</v>
      </c>
      <c r="BC15" s="15"/>
      <c r="BD15" s="15">
        <f t="shared" si="19"/>
        <v>0.2</v>
      </c>
      <c r="BE15" s="15"/>
      <c r="BF15" s="16">
        <f>(BD15-BD14)*INDEX([3]非r将兵属性验证!$AC$7:$AC$166,$BB15,1)+BF14</f>
        <v>1239324638.5100851</v>
      </c>
    </row>
    <row r="16" spans="2:58" x14ac:dyDescent="0.15">
      <c r="C16" s="9"/>
      <c r="D16" s="9"/>
      <c r="E16" s="9"/>
      <c r="F16" s="9"/>
      <c r="G16" s="9"/>
      <c r="H16" s="9"/>
      <c r="L16" s="7">
        <f>基础状态预估!H17</f>
        <v>56.254833995939045</v>
      </c>
      <c r="M16" s="4">
        <f>求节点(节奏总纲!$D$4:$D$163,节奏总纲!$C$4:$C$163,L16)</f>
        <v>58.385007730457573</v>
      </c>
      <c r="N16" s="4" t="str">
        <f>IF(基础状态预估!AA17="","",基础状态预估!AA17)</f>
        <v>橙</v>
      </c>
      <c r="O16" s="4" t="str">
        <f>IF(基础状态预估!AB17="","",基础状态预估!AB17)</f>
        <v>橙</v>
      </c>
      <c r="P16" s="11">
        <f t="shared" si="1"/>
        <v>0.12</v>
      </c>
      <c r="Q16" s="4">
        <f>IF(基础状态预估!$AA17=Q$5,育马!$AO15-育马!$AO14,0)</f>
        <v>0</v>
      </c>
      <c r="R16" s="4">
        <f>IF(基础状态预估!$AA17=R$5,育马!$AO15-育马!$AO14,0)</f>
        <v>0</v>
      </c>
      <c r="S16" s="4">
        <f>IF(基础状态预估!$AA17=S$5,育马!$AO15-育马!$AO14,0)</f>
        <v>0</v>
      </c>
      <c r="T16" s="4">
        <f>IF(基础状态预估!$AA17=T$5,育马!$AO15-育马!$AO14,0)</f>
        <v>3</v>
      </c>
      <c r="U16" s="4">
        <f>IF(基础状态预估!$AA17=U$5,育马!$AO15-育马!$AO14,0)</f>
        <v>0</v>
      </c>
      <c r="V16" s="4">
        <f>SUM(Q$6:Q16)</f>
        <v>0</v>
      </c>
      <c r="W16" s="4">
        <f>SUM(R$6:R16)</f>
        <v>0.5</v>
      </c>
      <c r="X16" s="4">
        <f>SUM(S$6:S16)</f>
        <v>5.5</v>
      </c>
      <c r="Y16" s="4">
        <f>SUM(T$6:T16)</f>
        <v>5</v>
      </c>
      <c r="Z16" s="4">
        <f>SUM(U$6:U16)</f>
        <v>0</v>
      </c>
      <c r="AA16" s="4">
        <f>V16*86400/育马!C$8</f>
        <v>0</v>
      </c>
      <c r="AB16" s="4">
        <f>W16*86400/育马!D$8</f>
        <v>1</v>
      </c>
      <c r="AC16" s="4">
        <f>X16*86400/育马!E$8</f>
        <v>7.333333333333333</v>
      </c>
      <c r="AD16" s="4">
        <f>Y16*86400/育马!F$8</f>
        <v>5</v>
      </c>
      <c r="AE16" s="4">
        <f>Z16*86400/育马!G$8</f>
        <v>0</v>
      </c>
      <c r="AF16" s="4">
        <f t="shared" si="2"/>
        <v>0</v>
      </c>
      <c r="AG16" s="4">
        <f t="shared" si="3"/>
        <v>0</v>
      </c>
      <c r="AH16" s="4">
        <f t="shared" si="4"/>
        <v>0.73333333333333339</v>
      </c>
      <c r="AI16" s="4">
        <f t="shared" si="5"/>
        <v>1.25</v>
      </c>
      <c r="AJ16" s="4">
        <f t="shared" si="6"/>
        <v>0</v>
      </c>
      <c r="AK16" s="4">
        <f t="shared" si="7"/>
        <v>0</v>
      </c>
      <c r="AL16" s="4">
        <f t="shared" si="8"/>
        <v>0</v>
      </c>
      <c r="AM16" s="4">
        <f t="shared" si="9"/>
        <v>0</v>
      </c>
      <c r="AN16" s="4">
        <f t="shared" si="10"/>
        <v>0.25</v>
      </c>
      <c r="AO16" s="4">
        <f t="shared" si="11"/>
        <v>0</v>
      </c>
      <c r="AP16" s="4">
        <f t="shared" si="12"/>
        <v>0</v>
      </c>
      <c r="AQ16" s="4">
        <f t="shared" si="13"/>
        <v>0</v>
      </c>
      <c r="AR16" s="4">
        <f t="shared" si="14"/>
        <v>0</v>
      </c>
      <c r="AS16" s="4">
        <f t="shared" si="15"/>
        <v>0</v>
      </c>
      <c r="AT16" s="4">
        <f t="shared" si="16"/>
        <v>0</v>
      </c>
      <c r="AU16" s="4">
        <f t="shared" si="17"/>
        <v>0</v>
      </c>
      <c r="AV16" s="4">
        <f t="shared" si="18"/>
        <v>4.1666666666666664E-2</v>
      </c>
      <c r="AW16" s="4">
        <f t="shared" si="0"/>
        <v>0</v>
      </c>
      <c r="BB16" s="15">
        <v>110</v>
      </c>
      <c r="BC16" s="15"/>
      <c r="BD16" s="15">
        <f t="shared" si="19"/>
        <v>0.2</v>
      </c>
      <c r="BE16" s="15"/>
      <c r="BF16" s="16">
        <f>(BD16-BD15)*INDEX([3]非r将兵属性验证!$AC$7:$AC$166,$BB16,1)+BF15</f>
        <v>1239324638.5100851</v>
      </c>
    </row>
    <row r="17" spans="1:58" x14ac:dyDescent="0.15">
      <c r="B17" s="4" t="s">
        <v>46</v>
      </c>
      <c r="C17" s="4" t="s">
        <v>49</v>
      </c>
      <c r="D17" s="4" t="s">
        <v>47</v>
      </c>
      <c r="E17" s="4" t="s">
        <v>48</v>
      </c>
      <c r="F17" s="4" t="s">
        <v>24</v>
      </c>
      <c r="G17" s="4" t="s">
        <v>22</v>
      </c>
      <c r="H17" s="4" t="s">
        <v>23</v>
      </c>
      <c r="L17" s="7">
        <f>基础状态预估!H18</f>
        <v>59.254833995939045</v>
      </c>
      <c r="M17" s="4">
        <f>求节点(节奏总纲!$D$4:$D$163,节奏总纲!$C$4:$C$163,L17)</f>
        <v>59.126163462332109</v>
      </c>
      <c r="N17" s="4" t="str">
        <f>IF(基础状态预估!AA18="","",基础状态预估!AA18)</f>
        <v>橙</v>
      </c>
      <c r="O17" s="4" t="str">
        <f>IF(基础状态预估!AB18="","",基础状态预估!AB18)</f>
        <v>橙</v>
      </c>
      <c r="P17" s="11">
        <f t="shared" si="1"/>
        <v>0.12</v>
      </c>
      <c r="Q17" s="4">
        <f>IF(基础状态预估!$AA18=Q$5,育马!$AO16-育马!$AO15,0)</f>
        <v>0</v>
      </c>
      <c r="R17" s="4">
        <f>IF(基础状态预估!$AA18=R$5,育马!$AO16-育马!$AO15,0)</f>
        <v>0</v>
      </c>
      <c r="S17" s="4">
        <f>IF(基础状态预估!$AA18=S$5,育马!$AO16-育马!$AO15,0)</f>
        <v>0</v>
      </c>
      <c r="T17" s="4">
        <f>IF(基础状态预估!$AA18=T$5,育马!$AO16-育马!$AO15,0)</f>
        <v>3</v>
      </c>
      <c r="U17" s="4">
        <f>IF(基础状态预估!$AA18=U$5,育马!$AO16-育马!$AO15,0)</f>
        <v>0</v>
      </c>
      <c r="V17" s="4">
        <f>SUM(Q$6:Q17)</f>
        <v>0</v>
      </c>
      <c r="W17" s="4">
        <f>SUM(R$6:R17)</f>
        <v>0.5</v>
      </c>
      <c r="X17" s="4">
        <f>SUM(S$6:S17)</f>
        <v>5.5</v>
      </c>
      <c r="Y17" s="4">
        <f>SUM(T$6:T17)</f>
        <v>8</v>
      </c>
      <c r="Z17" s="4">
        <f>SUM(U$6:U17)</f>
        <v>0</v>
      </c>
      <c r="AA17" s="4">
        <f>V17*86400/育马!C$8</f>
        <v>0</v>
      </c>
      <c r="AB17" s="4">
        <f>W17*86400/育马!D$8</f>
        <v>1</v>
      </c>
      <c r="AC17" s="4">
        <f>X17*86400/育马!E$8</f>
        <v>7.333333333333333</v>
      </c>
      <c r="AD17" s="4">
        <f>Y17*86400/育马!F$8</f>
        <v>8</v>
      </c>
      <c r="AE17" s="4">
        <f>Z17*86400/育马!G$8</f>
        <v>0</v>
      </c>
      <c r="AF17" s="4">
        <f t="shared" si="2"/>
        <v>0</v>
      </c>
      <c r="AG17" s="4">
        <f t="shared" si="3"/>
        <v>0</v>
      </c>
      <c r="AH17" s="4">
        <f t="shared" si="4"/>
        <v>0.73333333333333339</v>
      </c>
      <c r="AI17" s="4">
        <f t="shared" si="5"/>
        <v>2</v>
      </c>
      <c r="AJ17" s="4">
        <f t="shared" si="6"/>
        <v>0</v>
      </c>
      <c r="AK17" s="4">
        <f t="shared" si="7"/>
        <v>0</v>
      </c>
      <c r="AL17" s="4">
        <f t="shared" si="8"/>
        <v>0</v>
      </c>
      <c r="AM17" s="4">
        <f t="shared" si="9"/>
        <v>0</v>
      </c>
      <c r="AN17" s="4">
        <f t="shared" si="10"/>
        <v>0.4</v>
      </c>
      <c r="AO17" s="4">
        <f t="shared" si="11"/>
        <v>0</v>
      </c>
      <c r="AP17" s="4">
        <f t="shared" si="12"/>
        <v>0</v>
      </c>
      <c r="AQ17" s="4">
        <f t="shared" si="13"/>
        <v>0</v>
      </c>
      <c r="AR17" s="4">
        <f t="shared" si="14"/>
        <v>0</v>
      </c>
      <c r="AS17" s="4">
        <f t="shared" si="15"/>
        <v>0</v>
      </c>
      <c r="AT17" s="4">
        <f t="shared" si="16"/>
        <v>0</v>
      </c>
      <c r="AU17" s="4">
        <f t="shared" si="17"/>
        <v>0</v>
      </c>
      <c r="AV17" s="4">
        <f t="shared" si="18"/>
        <v>6.6666666666666666E-2</v>
      </c>
      <c r="AW17" s="4">
        <f t="shared" si="0"/>
        <v>0</v>
      </c>
      <c r="BB17" s="15">
        <v>120</v>
      </c>
      <c r="BC17" s="15"/>
      <c r="BD17" s="15">
        <f t="shared" si="19"/>
        <v>0.2</v>
      </c>
      <c r="BE17" s="15"/>
      <c r="BF17" s="16">
        <f>(BD17-BD16)*INDEX([3]非r将兵属性验证!$AC$7:$AC$166,$BB17,1)+BF16</f>
        <v>1239324638.5100851</v>
      </c>
    </row>
    <row r="18" spans="1:58" x14ac:dyDescent="0.15">
      <c r="B18" s="4" t="s">
        <v>77</v>
      </c>
      <c r="C18" s="11">
        <v>0.01</v>
      </c>
      <c r="D18" s="11">
        <v>0.03</v>
      </c>
      <c r="E18" s="11">
        <v>0.05</v>
      </c>
      <c r="F18" s="11">
        <v>0.08</v>
      </c>
      <c r="G18" s="11">
        <v>0.12</v>
      </c>
      <c r="H18" s="11">
        <v>0.2</v>
      </c>
      <c r="L18" s="7">
        <f>基础状态预估!H19</f>
        <v>62.254833995939045</v>
      </c>
      <c r="M18" s="4">
        <f>求节点(节奏总纲!$D$4:$D$163,节奏总纲!$C$4:$C$163,L18)</f>
        <v>59.826135001687405</v>
      </c>
      <c r="N18" s="4" t="str">
        <f>IF(基础状态预估!AA19="","",基础状态预估!AA19)</f>
        <v>橙</v>
      </c>
      <c r="O18" s="4" t="str">
        <f>IF(基础状态预估!AB19="","",基础状态预估!AB19)</f>
        <v>橙</v>
      </c>
      <c r="P18" s="11">
        <f t="shared" si="1"/>
        <v>0.12</v>
      </c>
      <c r="Q18" s="4">
        <f>IF(基础状态预估!$AA19=Q$5,育马!$AO17-育马!$AO16,0)</f>
        <v>0</v>
      </c>
      <c r="R18" s="4">
        <f>IF(基础状态预估!$AA19=R$5,育马!$AO17-育马!$AO16,0)</f>
        <v>0</v>
      </c>
      <c r="S18" s="4">
        <f>IF(基础状态预估!$AA19=S$5,育马!$AO17-育马!$AO16,0)</f>
        <v>0</v>
      </c>
      <c r="T18" s="4">
        <f>IF(基础状态预估!$AA19=T$5,育马!$AO17-育马!$AO16,0)</f>
        <v>3</v>
      </c>
      <c r="U18" s="4">
        <f>IF(基础状态预估!$AA19=U$5,育马!$AO17-育马!$AO16,0)</f>
        <v>0</v>
      </c>
      <c r="V18" s="4">
        <f>SUM(Q$6:Q18)</f>
        <v>0</v>
      </c>
      <c r="W18" s="4">
        <f>SUM(R$6:R18)</f>
        <v>0.5</v>
      </c>
      <c r="X18" s="4">
        <f>SUM(S$6:S18)</f>
        <v>5.5</v>
      </c>
      <c r="Y18" s="4">
        <f>SUM(T$6:T18)</f>
        <v>11</v>
      </c>
      <c r="Z18" s="4">
        <f>SUM(U$6:U18)</f>
        <v>0</v>
      </c>
      <c r="AA18" s="4">
        <f>V18*86400/育马!C$8</f>
        <v>0</v>
      </c>
      <c r="AB18" s="4">
        <f>W18*86400/育马!D$8</f>
        <v>1</v>
      </c>
      <c r="AC18" s="4">
        <f>X18*86400/育马!E$8</f>
        <v>7.333333333333333</v>
      </c>
      <c r="AD18" s="4">
        <f>Y18*86400/育马!F$8</f>
        <v>11</v>
      </c>
      <c r="AE18" s="4">
        <f>Z18*86400/育马!G$8</f>
        <v>0</v>
      </c>
      <c r="AF18" s="4">
        <f t="shared" si="2"/>
        <v>0</v>
      </c>
      <c r="AG18" s="4">
        <f t="shared" si="3"/>
        <v>0</v>
      </c>
      <c r="AH18" s="4">
        <f t="shared" si="4"/>
        <v>0.73333333333333339</v>
      </c>
      <c r="AI18" s="4">
        <f t="shared" si="5"/>
        <v>2.75</v>
      </c>
      <c r="AJ18" s="4">
        <f t="shared" si="6"/>
        <v>0</v>
      </c>
      <c r="AK18" s="4">
        <f t="shared" si="7"/>
        <v>0</v>
      </c>
      <c r="AL18" s="4">
        <f t="shared" si="8"/>
        <v>0</v>
      </c>
      <c r="AM18" s="4">
        <f t="shared" si="9"/>
        <v>0</v>
      </c>
      <c r="AN18" s="4">
        <f t="shared" si="10"/>
        <v>0.55000000000000004</v>
      </c>
      <c r="AO18" s="4">
        <f t="shared" si="11"/>
        <v>0</v>
      </c>
      <c r="AP18" s="4">
        <f t="shared" si="12"/>
        <v>0</v>
      </c>
      <c r="AQ18" s="4">
        <f t="shared" si="13"/>
        <v>0</v>
      </c>
      <c r="AR18" s="4">
        <f t="shared" si="14"/>
        <v>0</v>
      </c>
      <c r="AS18" s="4">
        <f t="shared" si="15"/>
        <v>0</v>
      </c>
      <c r="AT18" s="4">
        <f t="shared" si="16"/>
        <v>0</v>
      </c>
      <c r="AU18" s="4">
        <f t="shared" si="17"/>
        <v>0</v>
      </c>
      <c r="AV18" s="4">
        <f t="shared" si="18"/>
        <v>9.1666666666666674E-2</v>
      </c>
      <c r="AW18" s="4">
        <f t="shared" si="0"/>
        <v>0</v>
      </c>
      <c r="BB18" s="15">
        <v>130</v>
      </c>
      <c r="BC18" s="15"/>
      <c r="BD18" s="15">
        <f t="shared" si="19"/>
        <v>0.2</v>
      </c>
      <c r="BE18" s="15"/>
      <c r="BF18" s="16">
        <f>(BD18-BD17)*INDEX([3]非r将兵属性验证!$AC$7:$AC$166,$BB18,1)+BF17</f>
        <v>1239324638.5100851</v>
      </c>
    </row>
    <row r="19" spans="1:58" x14ac:dyDescent="0.15">
      <c r="C19" s="9"/>
      <c r="D19" s="9"/>
      <c r="E19" s="9"/>
      <c r="F19" s="9"/>
      <c r="G19" s="9"/>
      <c r="H19" s="9"/>
      <c r="L19" s="7">
        <f>基础状态预估!H20</f>
        <v>65.254833995939038</v>
      </c>
      <c r="M19" s="4">
        <f>求节点(节奏总纲!$D$4:$D$163,节奏总纲!$C$4:$C$163,L19)</f>
        <v>60.490874759856155</v>
      </c>
      <c r="N19" s="4" t="str">
        <f>IF(基础状态预估!AA20="","",基础状态预估!AA20)</f>
        <v>橙</v>
      </c>
      <c r="O19" s="4" t="str">
        <f>IF(基础状态预估!AB20="","",基础状态预估!AB20)</f>
        <v>橙</v>
      </c>
      <c r="P19" s="11">
        <f t="shared" si="1"/>
        <v>0.12</v>
      </c>
      <c r="Q19" s="4">
        <f>IF(基础状态预估!$AA20=Q$5,育马!$AO18-育马!$AO17,0)</f>
        <v>0</v>
      </c>
      <c r="R19" s="4">
        <f>IF(基础状态预估!$AA20=R$5,育马!$AO18-育马!$AO17,0)</f>
        <v>0</v>
      </c>
      <c r="S19" s="4">
        <f>IF(基础状态预估!$AA20=S$5,育马!$AO18-育马!$AO17,0)</f>
        <v>0</v>
      </c>
      <c r="T19" s="4">
        <f>IF(基础状态预估!$AA20=T$5,育马!$AO18-育马!$AO17,0)</f>
        <v>3</v>
      </c>
      <c r="U19" s="4">
        <f>IF(基础状态预估!$AA20=U$5,育马!$AO18-育马!$AO17,0)</f>
        <v>0</v>
      </c>
      <c r="V19" s="4">
        <f>SUM(Q$6:Q19)</f>
        <v>0</v>
      </c>
      <c r="W19" s="4">
        <f>SUM(R$6:R19)</f>
        <v>0.5</v>
      </c>
      <c r="X19" s="4">
        <f>SUM(S$6:S19)</f>
        <v>5.5</v>
      </c>
      <c r="Y19" s="4">
        <f>SUM(T$6:T19)</f>
        <v>14</v>
      </c>
      <c r="Z19" s="4">
        <f>SUM(U$6:U19)</f>
        <v>0</v>
      </c>
      <c r="AA19" s="4">
        <f>V19*86400/育马!C$8</f>
        <v>0</v>
      </c>
      <c r="AB19" s="4">
        <f>W19*86400/育马!D$8</f>
        <v>1</v>
      </c>
      <c r="AC19" s="4">
        <f>X19*86400/育马!E$8</f>
        <v>7.333333333333333</v>
      </c>
      <c r="AD19" s="4">
        <f>Y19*86400/育马!F$8</f>
        <v>14</v>
      </c>
      <c r="AE19" s="4">
        <f>Z19*86400/育马!G$8</f>
        <v>0</v>
      </c>
      <c r="AF19" s="4">
        <f t="shared" si="2"/>
        <v>0</v>
      </c>
      <c r="AG19" s="4">
        <f t="shared" si="3"/>
        <v>0</v>
      </c>
      <c r="AH19" s="4">
        <f t="shared" si="4"/>
        <v>0.73333333333333339</v>
      </c>
      <c r="AI19" s="4">
        <f t="shared" si="5"/>
        <v>3.5</v>
      </c>
      <c r="AJ19" s="4">
        <f t="shared" si="6"/>
        <v>0</v>
      </c>
      <c r="AK19" s="4">
        <f t="shared" si="7"/>
        <v>0</v>
      </c>
      <c r="AL19" s="4">
        <f t="shared" si="8"/>
        <v>0</v>
      </c>
      <c r="AM19" s="4">
        <f t="shared" si="9"/>
        <v>0</v>
      </c>
      <c r="AN19" s="4">
        <f t="shared" si="10"/>
        <v>0.70000000000000007</v>
      </c>
      <c r="AO19" s="4">
        <f t="shared" si="11"/>
        <v>0</v>
      </c>
      <c r="AP19" s="4">
        <f t="shared" si="12"/>
        <v>0</v>
      </c>
      <c r="AQ19" s="4">
        <f t="shared" si="13"/>
        <v>0</v>
      </c>
      <c r="AR19" s="4">
        <f t="shared" si="14"/>
        <v>0</v>
      </c>
      <c r="AS19" s="4">
        <f t="shared" si="15"/>
        <v>0</v>
      </c>
      <c r="AT19" s="4">
        <f t="shared" si="16"/>
        <v>0</v>
      </c>
      <c r="AU19" s="4">
        <f t="shared" si="17"/>
        <v>0</v>
      </c>
      <c r="AV19" s="4">
        <f t="shared" si="18"/>
        <v>0.11666666666666668</v>
      </c>
      <c r="AW19" s="4">
        <f t="shared" si="0"/>
        <v>0</v>
      </c>
      <c r="BB19" s="15">
        <v>140</v>
      </c>
      <c r="BC19" s="15"/>
      <c r="BD19" s="15">
        <f t="shared" si="19"/>
        <v>0.2</v>
      </c>
      <c r="BE19" s="15"/>
      <c r="BF19" s="16">
        <f>(BD19-BD18)*INDEX([3]非r将兵属性验证!$AC$7:$AC$166,$BB19,1)+BF18</f>
        <v>1239324638.5100851</v>
      </c>
    </row>
    <row r="20" spans="1:58" x14ac:dyDescent="0.15">
      <c r="C20" s="60" t="s">
        <v>76</v>
      </c>
      <c r="D20" s="60"/>
      <c r="E20" s="60"/>
      <c r="F20" s="60"/>
      <c r="G20" s="60"/>
      <c r="H20" s="60"/>
      <c r="L20" s="7">
        <f>基础状态预估!H21</f>
        <v>68.254833995939038</v>
      </c>
      <c r="M20" s="4">
        <f>求节点(节奏总纲!$D$4:$D$163,节奏总纲!$C$4:$C$163,L20)</f>
        <v>61.134329971998703</v>
      </c>
      <c r="N20" s="4" t="str">
        <f>IF(基础状态预估!AA21="","",基础状态预估!AA21)</f>
        <v>橙</v>
      </c>
      <c r="O20" s="4" t="str">
        <f>IF(基础状态预估!AB21="","",基础状态预估!AB21)</f>
        <v>橙</v>
      </c>
      <c r="P20" s="11">
        <f t="shared" si="1"/>
        <v>0.12</v>
      </c>
      <c r="Q20" s="4">
        <f>IF(基础状态预估!$AA21=Q$5,育马!$AO19-育马!$AO18,0)</f>
        <v>0</v>
      </c>
      <c r="R20" s="4">
        <f>IF(基础状态预估!$AA21=R$5,育马!$AO19-育马!$AO18,0)</f>
        <v>0</v>
      </c>
      <c r="S20" s="4">
        <f>IF(基础状态预估!$AA21=S$5,育马!$AO19-育马!$AO18,0)</f>
        <v>0</v>
      </c>
      <c r="T20" s="4">
        <f>IF(基础状态预估!$AA21=T$5,育马!$AO19-育马!$AO18,0)</f>
        <v>3</v>
      </c>
      <c r="U20" s="4">
        <f>IF(基础状态预估!$AA21=U$5,育马!$AO19-育马!$AO18,0)</f>
        <v>0</v>
      </c>
      <c r="V20" s="4">
        <f>SUM(Q$6:Q20)</f>
        <v>0</v>
      </c>
      <c r="W20" s="4">
        <f>SUM(R$6:R20)</f>
        <v>0.5</v>
      </c>
      <c r="X20" s="4">
        <f>SUM(S$6:S20)</f>
        <v>5.5</v>
      </c>
      <c r="Y20" s="4">
        <f>SUM(T$6:T20)</f>
        <v>17</v>
      </c>
      <c r="Z20" s="4">
        <f>SUM(U$6:U20)</f>
        <v>0</v>
      </c>
      <c r="AA20" s="4">
        <f>V20*86400/育马!C$8</f>
        <v>0</v>
      </c>
      <c r="AB20" s="4">
        <f>W20*86400/育马!D$8</f>
        <v>1</v>
      </c>
      <c r="AC20" s="4">
        <f>X20*86400/育马!E$8</f>
        <v>7.333333333333333</v>
      </c>
      <c r="AD20" s="4">
        <f>Y20*86400/育马!F$8</f>
        <v>17</v>
      </c>
      <c r="AE20" s="4">
        <f>Z20*86400/育马!G$8</f>
        <v>0</v>
      </c>
      <c r="AF20" s="4">
        <f t="shared" si="2"/>
        <v>0</v>
      </c>
      <c r="AG20" s="4">
        <f t="shared" si="3"/>
        <v>0</v>
      </c>
      <c r="AH20" s="4">
        <f t="shared" si="4"/>
        <v>0.73333333333333339</v>
      </c>
      <c r="AI20" s="4">
        <f t="shared" si="5"/>
        <v>4.25</v>
      </c>
      <c r="AJ20" s="4">
        <f t="shared" si="6"/>
        <v>0</v>
      </c>
      <c r="AK20" s="4">
        <f t="shared" si="7"/>
        <v>0</v>
      </c>
      <c r="AL20" s="4">
        <f t="shared" si="8"/>
        <v>0</v>
      </c>
      <c r="AM20" s="4">
        <f t="shared" si="9"/>
        <v>0</v>
      </c>
      <c r="AN20" s="4">
        <f t="shared" si="10"/>
        <v>0.85000000000000009</v>
      </c>
      <c r="AO20" s="4">
        <f t="shared" si="11"/>
        <v>0</v>
      </c>
      <c r="AP20" s="4">
        <f t="shared" si="12"/>
        <v>0</v>
      </c>
      <c r="AQ20" s="4">
        <f t="shared" si="13"/>
        <v>0</v>
      </c>
      <c r="AR20" s="4">
        <f t="shared" si="14"/>
        <v>0</v>
      </c>
      <c r="AS20" s="4">
        <f t="shared" si="15"/>
        <v>0</v>
      </c>
      <c r="AT20" s="4">
        <f t="shared" si="16"/>
        <v>0</v>
      </c>
      <c r="AU20" s="4">
        <f t="shared" si="17"/>
        <v>0</v>
      </c>
      <c r="AV20" s="4">
        <f t="shared" si="18"/>
        <v>0.14166666666666669</v>
      </c>
      <c r="AW20" s="4">
        <f t="shared" si="0"/>
        <v>0</v>
      </c>
      <c r="BB20" s="15">
        <v>150</v>
      </c>
      <c r="BC20" s="15"/>
      <c r="BD20" s="15">
        <f t="shared" si="19"/>
        <v>0.2</v>
      </c>
      <c r="BE20" s="15"/>
      <c r="BF20" s="16">
        <f>(BD20-BD19)*INDEX([3]非r将兵属性验证!$AC$7:$AC$166,$BB20,1)+BF19</f>
        <v>1239324638.5100851</v>
      </c>
    </row>
    <row r="21" spans="1:58" x14ac:dyDescent="0.15">
      <c r="B21" s="4" t="s">
        <v>75</v>
      </c>
      <c r="C21" s="4" t="s">
        <v>49</v>
      </c>
      <c r="D21" s="4" t="s">
        <v>47</v>
      </c>
      <c r="E21" s="4" t="s">
        <v>48</v>
      </c>
      <c r="F21" s="4" t="s">
        <v>24</v>
      </c>
      <c r="G21" s="4" t="s">
        <v>22</v>
      </c>
      <c r="H21" s="4" t="s">
        <v>23</v>
      </c>
      <c r="L21" s="7">
        <f>基础状态预估!H22</f>
        <v>71.254833995939038</v>
      </c>
      <c r="M21" s="4">
        <f>求节点(节奏总纲!$D$4:$D$163,节奏总纲!$C$4:$C$163,L21)</f>
        <v>61.743690589875712</v>
      </c>
      <c r="N21" s="4" t="str">
        <f>IF(基础状态预估!AA22="","",基础状态预估!AA22)</f>
        <v>橙</v>
      </c>
      <c r="O21" s="4" t="str">
        <f>IF(基础状态预估!AB22="","",基础状态预估!AB22)</f>
        <v>橙</v>
      </c>
      <c r="P21" s="11">
        <f t="shared" si="1"/>
        <v>0.12</v>
      </c>
      <c r="Q21" s="4">
        <f>IF(基础状态预估!$AA22=Q$5,育马!$AO20-育马!$AO19,0)</f>
        <v>0</v>
      </c>
      <c r="R21" s="4">
        <f>IF(基础状态预估!$AA22=R$5,育马!$AO20-育马!$AO19,0)</f>
        <v>0</v>
      </c>
      <c r="S21" s="4">
        <f>IF(基础状态预估!$AA22=S$5,育马!$AO20-育马!$AO19,0)</f>
        <v>0</v>
      </c>
      <c r="T21" s="4">
        <f>IF(基础状态预估!$AA22=T$5,育马!$AO20-育马!$AO19,0)</f>
        <v>3</v>
      </c>
      <c r="U21" s="4">
        <f>IF(基础状态预估!$AA22=U$5,育马!$AO20-育马!$AO19,0)</f>
        <v>0</v>
      </c>
      <c r="V21" s="4">
        <f>SUM(Q$6:Q21)</f>
        <v>0</v>
      </c>
      <c r="W21" s="4">
        <f>SUM(R$6:R21)</f>
        <v>0.5</v>
      </c>
      <c r="X21" s="4">
        <f>SUM(S$6:S21)</f>
        <v>5.5</v>
      </c>
      <c r="Y21" s="4">
        <f>SUM(T$6:T21)</f>
        <v>20</v>
      </c>
      <c r="Z21" s="4">
        <f>SUM(U$6:U21)</f>
        <v>0</v>
      </c>
      <c r="AA21" s="4">
        <f>V21*86400/育马!C$8</f>
        <v>0</v>
      </c>
      <c r="AB21" s="4">
        <f>W21*86400/育马!D$8</f>
        <v>1</v>
      </c>
      <c r="AC21" s="4">
        <f>X21*86400/育马!E$8</f>
        <v>7.333333333333333</v>
      </c>
      <c r="AD21" s="4">
        <f>Y21*86400/育马!F$8</f>
        <v>20</v>
      </c>
      <c r="AE21" s="4">
        <f>Z21*86400/育马!G$8</f>
        <v>0</v>
      </c>
      <c r="AF21" s="4">
        <f t="shared" si="2"/>
        <v>0</v>
      </c>
      <c r="AG21" s="4">
        <f t="shared" si="3"/>
        <v>0</v>
      </c>
      <c r="AH21" s="4">
        <f t="shared" si="4"/>
        <v>0.73333333333333339</v>
      </c>
      <c r="AI21" s="4">
        <f t="shared" si="5"/>
        <v>5</v>
      </c>
      <c r="AJ21" s="4">
        <f t="shared" si="6"/>
        <v>0</v>
      </c>
      <c r="AK21" s="4">
        <f t="shared" si="7"/>
        <v>0</v>
      </c>
      <c r="AL21" s="4">
        <f t="shared" si="8"/>
        <v>0</v>
      </c>
      <c r="AM21" s="4">
        <f t="shared" si="9"/>
        <v>0</v>
      </c>
      <c r="AN21" s="4">
        <f t="shared" si="10"/>
        <v>1</v>
      </c>
      <c r="AO21" s="4">
        <f t="shared" si="11"/>
        <v>0</v>
      </c>
      <c r="AP21" s="4">
        <f t="shared" si="12"/>
        <v>0</v>
      </c>
      <c r="AQ21" s="4">
        <f t="shared" si="13"/>
        <v>0</v>
      </c>
      <c r="AR21" s="4">
        <f t="shared" si="14"/>
        <v>0</v>
      </c>
      <c r="AS21" s="4">
        <f t="shared" si="15"/>
        <v>0</v>
      </c>
      <c r="AT21" s="4">
        <f t="shared" si="16"/>
        <v>0</v>
      </c>
      <c r="AU21" s="4">
        <f t="shared" si="17"/>
        <v>0</v>
      </c>
      <c r="AV21" s="4">
        <f t="shared" si="18"/>
        <v>0.16666666666666666</v>
      </c>
      <c r="AW21" s="4">
        <f t="shared" si="0"/>
        <v>0</v>
      </c>
      <c r="BB21" s="15">
        <v>160</v>
      </c>
      <c r="BC21" s="15"/>
      <c r="BD21" s="15">
        <f t="shared" si="19"/>
        <v>0.2</v>
      </c>
      <c r="BE21" s="15"/>
      <c r="BF21" s="16">
        <f>(BD21-BD20)*INDEX([3]非r将兵属性验证!$AC$7:$AC$166,$BB21,1)+BF20</f>
        <v>1239324638.5100851</v>
      </c>
    </row>
    <row r="22" spans="1:58" x14ac:dyDescent="0.15">
      <c r="A22" s="60" t="s">
        <v>86</v>
      </c>
      <c r="B22" s="4" t="s">
        <v>78</v>
      </c>
      <c r="C22" s="39">
        <v>0.01</v>
      </c>
      <c r="D22" s="39">
        <f>$C22*D$18/$C$18</f>
        <v>2.9999999999999995E-2</v>
      </c>
      <c r="E22" s="39">
        <f t="shared" ref="E22:H29" si="20">$C22*E$18/$C$18</f>
        <v>0.05</v>
      </c>
      <c r="F22" s="39">
        <f t="shared" si="20"/>
        <v>0.08</v>
      </c>
      <c r="G22" s="39">
        <f t="shared" si="20"/>
        <v>0.11999999999999998</v>
      </c>
      <c r="H22" s="39">
        <f t="shared" si="20"/>
        <v>0.2</v>
      </c>
      <c r="L22" s="7">
        <f>基础状态预估!H23</f>
        <v>74.254833995939038</v>
      </c>
      <c r="M22" s="4">
        <f>求节点(节奏总纲!$D$4:$D$163,节奏总纲!$C$4:$C$163,L22)</f>
        <v>62.329408424535202</v>
      </c>
      <c r="N22" s="4" t="str">
        <f>IF(基础状态预估!AA23="","",基础状态预估!AA23)</f>
        <v>橙</v>
      </c>
      <c r="O22" s="4" t="str">
        <f>IF(基础状态预估!AB23="","",基础状态预估!AB23)</f>
        <v>橙</v>
      </c>
      <c r="P22" s="11">
        <f t="shared" si="1"/>
        <v>0.12</v>
      </c>
      <c r="Q22" s="4">
        <f>IF(基础状态预估!$AA23=Q$5,育马!$AO21-育马!$AO20,0)</f>
        <v>0</v>
      </c>
      <c r="R22" s="4">
        <f>IF(基础状态预估!$AA23=R$5,育马!$AO21-育马!$AO20,0)</f>
        <v>0</v>
      </c>
      <c r="S22" s="4">
        <f>IF(基础状态预估!$AA23=S$5,育马!$AO21-育马!$AO20,0)</f>
        <v>0</v>
      </c>
      <c r="T22" s="4">
        <f>IF(基础状态预估!$AA23=T$5,育马!$AO21-育马!$AO20,0)</f>
        <v>3</v>
      </c>
      <c r="U22" s="4">
        <f>IF(基础状态预估!$AA23=U$5,育马!$AO21-育马!$AO20,0)</f>
        <v>0</v>
      </c>
      <c r="V22" s="4">
        <f>SUM(Q$6:Q22)</f>
        <v>0</v>
      </c>
      <c r="W22" s="4">
        <f>SUM(R$6:R22)</f>
        <v>0.5</v>
      </c>
      <c r="X22" s="4">
        <f>SUM(S$6:S22)</f>
        <v>5.5</v>
      </c>
      <c r="Y22" s="4">
        <f>SUM(T$6:T22)</f>
        <v>23</v>
      </c>
      <c r="Z22" s="4">
        <f>SUM(U$6:U22)</f>
        <v>0</v>
      </c>
      <c r="AA22" s="4">
        <f>V22*86400/育马!C$8</f>
        <v>0</v>
      </c>
      <c r="AB22" s="4">
        <f>W22*86400/育马!D$8</f>
        <v>1</v>
      </c>
      <c r="AC22" s="4">
        <f>X22*86400/育马!E$8</f>
        <v>7.333333333333333</v>
      </c>
      <c r="AD22" s="4">
        <f>Y22*86400/育马!F$8</f>
        <v>23</v>
      </c>
      <c r="AE22" s="4">
        <f>Z22*86400/育马!G$8</f>
        <v>0</v>
      </c>
      <c r="AF22" s="4">
        <f t="shared" si="2"/>
        <v>0</v>
      </c>
      <c r="AG22" s="4">
        <f t="shared" si="3"/>
        <v>0</v>
      </c>
      <c r="AH22" s="4">
        <f t="shared" si="4"/>
        <v>0.73333333333333339</v>
      </c>
      <c r="AI22" s="4">
        <f t="shared" si="5"/>
        <v>5.75</v>
      </c>
      <c r="AJ22" s="4">
        <f t="shared" si="6"/>
        <v>0</v>
      </c>
      <c r="AK22" s="4">
        <f t="shared" si="7"/>
        <v>0</v>
      </c>
      <c r="AL22" s="4">
        <f t="shared" si="8"/>
        <v>0</v>
      </c>
      <c r="AM22" s="4">
        <f t="shared" si="9"/>
        <v>0</v>
      </c>
      <c r="AN22" s="4">
        <f t="shared" si="10"/>
        <v>1.1500000000000001</v>
      </c>
      <c r="AO22" s="4">
        <f t="shared" si="11"/>
        <v>0</v>
      </c>
      <c r="AP22" s="4">
        <f t="shared" si="12"/>
        <v>0</v>
      </c>
      <c r="AQ22" s="4">
        <f t="shared" si="13"/>
        <v>0</v>
      </c>
      <c r="AR22" s="4">
        <f t="shared" si="14"/>
        <v>0</v>
      </c>
      <c r="AS22" s="4">
        <f t="shared" si="15"/>
        <v>0</v>
      </c>
      <c r="AT22" s="4">
        <f t="shared" si="16"/>
        <v>0</v>
      </c>
      <c r="AU22" s="4">
        <f t="shared" si="17"/>
        <v>0</v>
      </c>
      <c r="AV22" s="4">
        <f>IF($O22=AV$5,INDEX($AK22:$AO22,MATCH($N22,$AK$5:$AO$5,0))/6,0)</f>
        <v>0.19166666666666668</v>
      </c>
      <c r="AW22" s="4">
        <f t="shared" si="0"/>
        <v>0</v>
      </c>
    </row>
    <row r="23" spans="1:58" x14ac:dyDescent="0.15">
      <c r="A23" s="60"/>
      <c r="B23" s="4" t="s">
        <v>79</v>
      </c>
      <c r="C23" s="39">
        <v>0.01</v>
      </c>
      <c r="D23" s="39">
        <f t="shared" ref="D23:D29" si="21">$C23*D$18/$C$18</f>
        <v>2.9999999999999995E-2</v>
      </c>
      <c r="E23" s="39">
        <f t="shared" si="20"/>
        <v>0.05</v>
      </c>
      <c r="F23" s="39">
        <f t="shared" si="20"/>
        <v>0.08</v>
      </c>
      <c r="G23" s="39">
        <f t="shared" si="20"/>
        <v>0.11999999999999998</v>
      </c>
      <c r="H23" s="39">
        <f t="shared" si="20"/>
        <v>0.2</v>
      </c>
      <c r="L23" s="7">
        <f>基础状态预估!H24</f>
        <v>79.254833995939038</v>
      </c>
      <c r="M23" s="4">
        <f>求节点(节奏总纲!$D$4:$D$163,节奏总纲!$C$4:$C$163,L23)</f>
        <v>63.258447984816868</v>
      </c>
      <c r="N23" s="4" t="str">
        <f>IF(基础状态预估!AA24="","",基础状态预估!AA24)</f>
        <v>橙</v>
      </c>
      <c r="O23" s="4" t="str">
        <f>IF(基础状态预估!AB24="","",基础状态预估!AB24)</f>
        <v>橙</v>
      </c>
      <c r="P23" s="11">
        <f t="shared" si="1"/>
        <v>0.12</v>
      </c>
      <c r="Q23" s="4">
        <f>IF(基础状态预估!$AA24=Q$5,育马!$AO22-育马!$AO21,0)</f>
        <v>0</v>
      </c>
      <c r="R23" s="4">
        <f>IF(基础状态预估!$AA24=R$5,育马!$AO22-育马!$AO21,0)</f>
        <v>0</v>
      </c>
      <c r="S23" s="4">
        <f>IF(基础状态预估!$AA24=S$5,育马!$AO22-育马!$AO21,0)</f>
        <v>0</v>
      </c>
      <c r="T23" s="4">
        <f>IF(基础状态预估!$AA24=T$5,育马!$AO22-育马!$AO21,0)</f>
        <v>5</v>
      </c>
      <c r="U23" s="4">
        <f>IF(基础状态预估!$AA24=U$5,育马!$AO22-育马!$AO21,0)</f>
        <v>0</v>
      </c>
      <c r="V23" s="4">
        <f>SUM(Q$6:Q23)</f>
        <v>0</v>
      </c>
      <c r="W23" s="4">
        <f>SUM(R$6:R23)</f>
        <v>0.5</v>
      </c>
      <c r="X23" s="4">
        <f>SUM(S$6:S23)</f>
        <v>5.5</v>
      </c>
      <c r="Y23" s="4">
        <f>SUM(T$6:T23)</f>
        <v>28</v>
      </c>
      <c r="Z23" s="4">
        <f>SUM(U$6:U23)</f>
        <v>0</v>
      </c>
      <c r="AA23" s="4">
        <f>V23*86400/育马!C$8</f>
        <v>0</v>
      </c>
      <c r="AB23" s="4">
        <f>W23*86400/育马!D$8</f>
        <v>1</v>
      </c>
      <c r="AC23" s="4">
        <f>X23*86400/育马!E$8</f>
        <v>7.333333333333333</v>
      </c>
      <c r="AD23" s="4">
        <f>Y23*86400/育马!F$8</f>
        <v>28</v>
      </c>
      <c r="AE23" s="4">
        <f>Z23*86400/育马!G$8</f>
        <v>0</v>
      </c>
      <c r="AF23" s="4">
        <f t="shared" si="2"/>
        <v>0</v>
      </c>
      <c r="AG23" s="4">
        <f t="shared" si="3"/>
        <v>0</v>
      </c>
      <c r="AH23" s="4">
        <f t="shared" si="4"/>
        <v>0.73333333333333339</v>
      </c>
      <c r="AI23" s="4">
        <f t="shared" si="5"/>
        <v>7</v>
      </c>
      <c r="AJ23" s="4">
        <f t="shared" si="6"/>
        <v>0</v>
      </c>
      <c r="AK23" s="4">
        <f t="shared" si="7"/>
        <v>0</v>
      </c>
      <c r="AL23" s="4">
        <f t="shared" si="8"/>
        <v>0</v>
      </c>
      <c r="AM23" s="4">
        <f t="shared" si="9"/>
        <v>0</v>
      </c>
      <c r="AN23" s="4">
        <f t="shared" si="10"/>
        <v>1.4000000000000001</v>
      </c>
      <c r="AO23" s="4">
        <f t="shared" si="11"/>
        <v>0</v>
      </c>
      <c r="AP23" s="4">
        <f t="shared" si="12"/>
        <v>0</v>
      </c>
      <c r="AQ23" s="4">
        <f t="shared" si="13"/>
        <v>0</v>
      </c>
      <c r="AR23" s="4">
        <f t="shared" si="14"/>
        <v>0</v>
      </c>
      <c r="AS23" s="4">
        <f t="shared" si="15"/>
        <v>0</v>
      </c>
      <c r="AT23" s="4">
        <f t="shared" si="16"/>
        <v>0</v>
      </c>
      <c r="AU23" s="4">
        <f t="shared" si="17"/>
        <v>0</v>
      </c>
      <c r="AV23" s="4">
        <f t="shared" si="18"/>
        <v>0.23333333333333336</v>
      </c>
      <c r="AW23" s="4">
        <f t="shared" si="0"/>
        <v>0</v>
      </c>
    </row>
    <row r="24" spans="1:58" x14ac:dyDescent="0.15">
      <c r="A24" s="60"/>
      <c r="B24" s="4" t="s">
        <v>80</v>
      </c>
      <c r="C24" s="11">
        <v>0.01</v>
      </c>
      <c r="D24" s="11">
        <f t="shared" si="21"/>
        <v>2.9999999999999995E-2</v>
      </c>
      <c r="E24" s="11">
        <f t="shared" si="20"/>
        <v>0.05</v>
      </c>
      <c r="F24" s="11">
        <f t="shared" si="20"/>
        <v>0.08</v>
      </c>
      <c r="G24" s="11">
        <f t="shared" si="20"/>
        <v>0.11999999999999998</v>
      </c>
      <c r="H24" s="11">
        <f t="shared" si="20"/>
        <v>0.2</v>
      </c>
      <c r="L24" s="7">
        <f>基础状态预估!H25</f>
        <v>84.254833995939038</v>
      </c>
      <c r="M24" s="4">
        <f>求节点(节奏总纲!$D$4:$D$163,节奏总纲!$C$4:$C$163,L24)</f>
        <v>64.133031875086402</v>
      </c>
      <c r="N24" s="4" t="str">
        <f>IF(基础状态预估!AA25="","",基础状态预估!AA25)</f>
        <v>红</v>
      </c>
      <c r="O24" s="4" t="str">
        <f>IF(基础状态预估!AB25="","",基础状态预估!AB25)</f>
        <v>红</v>
      </c>
      <c r="P24" s="11">
        <f t="shared" si="1"/>
        <v>0.2</v>
      </c>
      <c r="Q24" s="4">
        <f>IF(基础状态预估!$AA25=Q$5,育马!$AO23-育马!$AO22,0)</f>
        <v>0</v>
      </c>
      <c r="R24" s="4">
        <f>IF(基础状态预估!$AA25=R$5,育马!$AO23-育马!$AO22,0)</f>
        <v>0</v>
      </c>
      <c r="S24" s="4">
        <f>IF(基础状态预估!$AA25=S$5,育马!$AO23-育马!$AO22,0)</f>
        <v>0</v>
      </c>
      <c r="T24" s="4">
        <f>IF(基础状态预估!$AA25=T$5,育马!$AO23-育马!$AO22,0)</f>
        <v>0</v>
      </c>
      <c r="U24" s="4">
        <f>IF(基础状态预估!$AA25=U$5,育马!$AO23-育马!$AO22,0)</f>
        <v>5</v>
      </c>
      <c r="V24" s="4">
        <f>SUM(Q$6:Q24)</f>
        <v>0</v>
      </c>
      <c r="W24" s="4">
        <f>SUM(R$6:R24)</f>
        <v>0.5</v>
      </c>
      <c r="X24" s="4">
        <f>SUM(S$6:S24)</f>
        <v>5.5</v>
      </c>
      <c r="Y24" s="4">
        <f>SUM(T$6:T24)</f>
        <v>28</v>
      </c>
      <c r="Z24" s="4">
        <f>SUM(U$6:U24)</f>
        <v>5</v>
      </c>
      <c r="AA24" s="4">
        <f>V24*86400/育马!C$8</f>
        <v>0</v>
      </c>
      <c r="AB24" s="4">
        <f>W24*86400/育马!D$8</f>
        <v>1</v>
      </c>
      <c r="AC24" s="4">
        <f>X24*86400/育马!E$8</f>
        <v>7.333333333333333</v>
      </c>
      <c r="AD24" s="4">
        <f>Y24*86400/育马!F$8</f>
        <v>28</v>
      </c>
      <c r="AE24" s="4">
        <f>Z24*86400/育马!G$8</f>
        <v>5</v>
      </c>
      <c r="AF24" s="4">
        <f t="shared" si="2"/>
        <v>0</v>
      </c>
      <c r="AG24" s="4">
        <f t="shared" si="3"/>
        <v>0</v>
      </c>
      <c r="AH24" s="4">
        <f t="shared" si="4"/>
        <v>0.73333333333333339</v>
      </c>
      <c r="AI24" s="4">
        <f t="shared" si="5"/>
        <v>7</v>
      </c>
      <c r="AJ24" s="4">
        <f t="shared" si="6"/>
        <v>2.5</v>
      </c>
      <c r="AK24" s="4">
        <f t="shared" si="7"/>
        <v>0</v>
      </c>
      <c r="AL24" s="4">
        <f t="shared" si="8"/>
        <v>0</v>
      </c>
      <c r="AM24" s="4">
        <f t="shared" si="9"/>
        <v>0</v>
      </c>
      <c r="AN24" s="4">
        <f t="shared" si="10"/>
        <v>1.4000000000000001</v>
      </c>
      <c r="AO24" s="4">
        <f t="shared" si="11"/>
        <v>0.75</v>
      </c>
      <c r="AP24" s="4">
        <f t="shared" si="12"/>
        <v>0</v>
      </c>
      <c r="AQ24" s="4">
        <f t="shared" si="13"/>
        <v>0</v>
      </c>
      <c r="AR24" s="4">
        <f t="shared" si="14"/>
        <v>0</v>
      </c>
      <c r="AS24" s="4">
        <f t="shared" si="15"/>
        <v>0</v>
      </c>
      <c r="AT24" s="4">
        <f t="shared" si="16"/>
        <v>0.25</v>
      </c>
      <c r="AU24" s="4">
        <f t="shared" si="17"/>
        <v>0</v>
      </c>
      <c r="AV24" s="4">
        <f t="shared" si="18"/>
        <v>0</v>
      </c>
      <c r="AW24" s="4">
        <f t="shared" si="0"/>
        <v>4.1666666666666664E-2</v>
      </c>
    </row>
    <row r="25" spans="1:58" x14ac:dyDescent="0.15">
      <c r="A25" s="60"/>
      <c r="B25" s="4" t="s">
        <v>81</v>
      </c>
      <c r="C25" s="11">
        <v>0.01</v>
      </c>
      <c r="D25" s="11">
        <f t="shared" si="21"/>
        <v>2.9999999999999995E-2</v>
      </c>
      <c r="E25" s="11">
        <f t="shared" si="20"/>
        <v>0.05</v>
      </c>
      <c r="F25" s="11">
        <f t="shared" si="20"/>
        <v>0.08</v>
      </c>
      <c r="G25" s="11">
        <f t="shared" si="20"/>
        <v>0.11999999999999998</v>
      </c>
      <c r="H25" s="11">
        <f t="shared" si="20"/>
        <v>0.2</v>
      </c>
      <c r="L25" s="7">
        <f>基础状态预估!H26</f>
        <v>89.254833995939038</v>
      </c>
      <c r="M25" s="4">
        <f>求节点(节奏总纲!$D$4:$D$163,节奏总纲!$C$4:$C$163,L25)</f>
        <v>64.957956245279249</v>
      </c>
      <c r="N25" s="4" t="str">
        <f>IF(基础状态预估!AA26="","",基础状态预估!AA26)</f>
        <v>红</v>
      </c>
      <c r="O25" s="4" t="str">
        <f>IF(基础状态预估!AB26="","",基础状态预估!AB26)</f>
        <v>红</v>
      </c>
      <c r="P25" s="11">
        <f t="shared" si="1"/>
        <v>0.2</v>
      </c>
      <c r="Q25" s="4">
        <f>IF(基础状态预估!$AA26=Q$5,育马!$AO24-育马!$AO23,0)</f>
        <v>0</v>
      </c>
      <c r="R25" s="4">
        <f>IF(基础状态预估!$AA26=R$5,育马!$AO24-育马!$AO23,0)</f>
        <v>0</v>
      </c>
      <c r="S25" s="4">
        <f>IF(基础状态预估!$AA26=S$5,育马!$AO24-育马!$AO23,0)</f>
        <v>0</v>
      </c>
      <c r="T25" s="4">
        <f>IF(基础状态预估!$AA26=T$5,育马!$AO24-育马!$AO23,0)</f>
        <v>0</v>
      </c>
      <c r="U25" s="4">
        <f>IF(基础状态预估!$AA26=U$5,育马!$AO24-育马!$AO23,0)</f>
        <v>5</v>
      </c>
      <c r="V25" s="4">
        <f>SUM(Q$6:Q25)</f>
        <v>0</v>
      </c>
      <c r="W25" s="4">
        <f>SUM(R$6:R25)</f>
        <v>0.5</v>
      </c>
      <c r="X25" s="4">
        <f>SUM(S$6:S25)</f>
        <v>5.5</v>
      </c>
      <c r="Y25" s="4">
        <f>SUM(T$6:T25)</f>
        <v>28</v>
      </c>
      <c r="Z25" s="4">
        <f>SUM(U$6:U25)</f>
        <v>10</v>
      </c>
      <c r="AA25" s="4">
        <f>V25*86400/育马!C$8</f>
        <v>0</v>
      </c>
      <c r="AB25" s="4">
        <f>W25*86400/育马!D$8</f>
        <v>1</v>
      </c>
      <c r="AC25" s="4">
        <f>X25*86400/育马!E$8</f>
        <v>7.333333333333333</v>
      </c>
      <c r="AD25" s="4">
        <f>Y25*86400/育马!F$8</f>
        <v>28</v>
      </c>
      <c r="AE25" s="4">
        <f>Z25*86400/育马!G$8</f>
        <v>10</v>
      </c>
      <c r="AF25" s="4">
        <f t="shared" si="2"/>
        <v>0</v>
      </c>
      <c r="AG25" s="4">
        <f t="shared" si="3"/>
        <v>0</v>
      </c>
      <c r="AH25" s="4">
        <f t="shared" si="4"/>
        <v>0.73333333333333339</v>
      </c>
      <c r="AI25" s="4">
        <f t="shared" si="5"/>
        <v>7</v>
      </c>
      <c r="AJ25" s="4">
        <f t="shared" si="6"/>
        <v>5</v>
      </c>
      <c r="AK25" s="4">
        <f t="shared" si="7"/>
        <v>0</v>
      </c>
      <c r="AL25" s="4">
        <f t="shared" si="8"/>
        <v>0</v>
      </c>
      <c r="AM25" s="4">
        <f t="shared" si="9"/>
        <v>0</v>
      </c>
      <c r="AN25" s="4">
        <f t="shared" si="10"/>
        <v>1.4000000000000001</v>
      </c>
      <c r="AO25" s="4">
        <f t="shared" si="11"/>
        <v>1.5</v>
      </c>
      <c r="AP25" s="4">
        <f t="shared" si="12"/>
        <v>0</v>
      </c>
      <c r="AQ25" s="4">
        <f t="shared" si="13"/>
        <v>0</v>
      </c>
      <c r="AR25" s="4">
        <f t="shared" si="14"/>
        <v>0</v>
      </c>
      <c r="AS25" s="4">
        <f t="shared" si="15"/>
        <v>0</v>
      </c>
      <c r="AT25" s="4">
        <f t="shared" si="16"/>
        <v>0.5</v>
      </c>
      <c r="AU25" s="4">
        <f t="shared" si="17"/>
        <v>0</v>
      </c>
      <c r="AV25" s="4">
        <f t="shared" si="18"/>
        <v>0</v>
      </c>
      <c r="AW25" s="4">
        <f t="shared" si="0"/>
        <v>8.3333333333333329E-2</v>
      </c>
    </row>
    <row r="26" spans="1:58" x14ac:dyDescent="0.15">
      <c r="A26" s="60"/>
      <c r="B26" s="4" t="s">
        <v>82</v>
      </c>
      <c r="C26" s="39">
        <v>0.01</v>
      </c>
      <c r="D26" s="39">
        <f>$C26*D$18/$C$18</f>
        <v>2.9999999999999995E-2</v>
      </c>
      <c r="E26" s="39">
        <f t="shared" si="20"/>
        <v>0.05</v>
      </c>
      <c r="F26" s="39">
        <f t="shared" si="20"/>
        <v>0.08</v>
      </c>
      <c r="G26" s="39">
        <f t="shared" si="20"/>
        <v>0.11999999999999998</v>
      </c>
      <c r="H26" s="39">
        <f t="shared" si="20"/>
        <v>0.2</v>
      </c>
      <c r="L26" s="7">
        <f>基础状态预估!H27</f>
        <v>94.254833995939038</v>
      </c>
      <c r="M26" s="4">
        <f>求节点(节奏总纲!$D$4:$D$163,节奏总纲!$C$4:$C$163,L26)</f>
        <v>65.730453442670125</v>
      </c>
      <c r="N26" s="4" t="str">
        <f>IF(基础状态预估!AA27="","",基础状态预估!AA27)</f>
        <v>红</v>
      </c>
      <c r="O26" s="4" t="str">
        <f>IF(基础状态预估!AB27="","",基础状态预估!AB27)</f>
        <v>红</v>
      </c>
      <c r="P26" s="11">
        <f t="shared" si="1"/>
        <v>0.2</v>
      </c>
      <c r="Q26" s="4">
        <f>IF(基础状态预估!$AA27=Q$5,育马!$AO25-育马!$AO24,0)</f>
        <v>0</v>
      </c>
      <c r="R26" s="4">
        <f>IF(基础状态预估!$AA27=R$5,育马!$AO25-育马!$AO24,0)</f>
        <v>0</v>
      </c>
      <c r="S26" s="4">
        <f>IF(基础状态预估!$AA27=S$5,育马!$AO25-育马!$AO24,0)</f>
        <v>0</v>
      </c>
      <c r="T26" s="4">
        <f>IF(基础状态预估!$AA27=T$5,育马!$AO25-育马!$AO24,0)</f>
        <v>0</v>
      </c>
      <c r="U26" s="4">
        <f>IF(基础状态预估!$AA27=U$5,育马!$AO25-育马!$AO24,0)</f>
        <v>5</v>
      </c>
      <c r="V26" s="4">
        <f>SUM(Q$6:Q26)</f>
        <v>0</v>
      </c>
      <c r="W26" s="4">
        <f>SUM(R$6:R26)</f>
        <v>0.5</v>
      </c>
      <c r="X26" s="4">
        <f>SUM(S$6:S26)</f>
        <v>5.5</v>
      </c>
      <c r="Y26" s="4">
        <f>SUM(T$6:T26)</f>
        <v>28</v>
      </c>
      <c r="Z26" s="4">
        <f>SUM(U$6:U26)</f>
        <v>15</v>
      </c>
      <c r="AA26" s="4">
        <f>V26*86400/育马!C$8</f>
        <v>0</v>
      </c>
      <c r="AB26" s="4">
        <f>W26*86400/育马!D$8</f>
        <v>1</v>
      </c>
      <c r="AC26" s="4">
        <f>X26*86400/育马!E$8</f>
        <v>7.333333333333333</v>
      </c>
      <c r="AD26" s="4">
        <f>Y26*86400/育马!F$8</f>
        <v>28</v>
      </c>
      <c r="AE26" s="4">
        <f>Z26*86400/育马!G$8</f>
        <v>15</v>
      </c>
      <c r="AF26" s="4">
        <f t="shared" si="2"/>
        <v>0</v>
      </c>
      <c r="AG26" s="4">
        <f t="shared" si="3"/>
        <v>0</v>
      </c>
      <c r="AH26" s="4">
        <f t="shared" si="4"/>
        <v>0.73333333333333339</v>
      </c>
      <c r="AI26" s="4">
        <f t="shared" si="5"/>
        <v>7</v>
      </c>
      <c r="AJ26" s="4">
        <f t="shared" si="6"/>
        <v>7.5</v>
      </c>
      <c r="AK26" s="4">
        <f t="shared" si="7"/>
        <v>0</v>
      </c>
      <c r="AL26" s="4">
        <f t="shared" si="8"/>
        <v>0</v>
      </c>
      <c r="AM26" s="4">
        <f t="shared" si="9"/>
        <v>0</v>
      </c>
      <c r="AN26" s="4">
        <f t="shared" si="10"/>
        <v>1.4000000000000001</v>
      </c>
      <c r="AO26" s="4">
        <f t="shared" si="11"/>
        <v>2.25</v>
      </c>
      <c r="AP26" s="4">
        <f t="shared" si="12"/>
        <v>0</v>
      </c>
      <c r="AQ26" s="4">
        <f t="shared" si="13"/>
        <v>0</v>
      </c>
      <c r="AR26" s="4">
        <f t="shared" si="14"/>
        <v>0</v>
      </c>
      <c r="AS26" s="4">
        <f t="shared" si="15"/>
        <v>0</v>
      </c>
      <c r="AT26" s="4">
        <f t="shared" si="16"/>
        <v>0.75</v>
      </c>
      <c r="AU26" s="4">
        <f t="shared" si="17"/>
        <v>0</v>
      </c>
      <c r="AV26" s="4">
        <f t="shared" si="18"/>
        <v>0</v>
      </c>
      <c r="AW26" s="4">
        <f t="shared" si="0"/>
        <v>0.125</v>
      </c>
    </row>
    <row r="27" spans="1:58" x14ac:dyDescent="0.15">
      <c r="A27" s="60"/>
      <c r="B27" s="4" t="s">
        <v>83</v>
      </c>
      <c r="C27" s="39">
        <v>0.01</v>
      </c>
      <c r="D27" s="39">
        <f t="shared" si="21"/>
        <v>2.9999999999999995E-2</v>
      </c>
      <c r="E27" s="39">
        <f t="shared" si="20"/>
        <v>0.05</v>
      </c>
      <c r="F27" s="39">
        <f t="shared" si="20"/>
        <v>0.08</v>
      </c>
      <c r="G27" s="39">
        <f t="shared" si="20"/>
        <v>0.11999999999999998</v>
      </c>
      <c r="H27" s="39">
        <f t="shared" si="20"/>
        <v>0.2</v>
      </c>
      <c r="L27" s="7">
        <f>基础状态预估!H28</f>
        <v>104.25483399593904</v>
      </c>
      <c r="M27" s="4">
        <f>求节点(节奏总纲!$D$4:$D$163,节奏总纲!$C$4:$C$163,L27)</f>
        <v>67.172406694148762</v>
      </c>
      <c r="N27" s="4" t="str">
        <f>IF(基础状态预估!AA28="","",基础状态预估!AA28)</f>
        <v>红</v>
      </c>
      <c r="O27" s="4" t="str">
        <f>IF(基础状态预估!AB28="","",基础状态预估!AB28)</f>
        <v>红</v>
      </c>
      <c r="P27" s="11">
        <f t="shared" si="1"/>
        <v>0.2</v>
      </c>
      <c r="Q27" s="4">
        <f>IF(基础状态预估!$AA28=Q$5,育马!$AO26-育马!$AO25,0)</f>
        <v>0</v>
      </c>
      <c r="R27" s="4">
        <f>IF(基础状态预估!$AA28=R$5,育马!$AO26-育马!$AO25,0)</f>
        <v>0</v>
      </c>
      <c r="S27" s="4">
        <f>IF(基础状态预估!$AA28=S$5,育马!$AO26-育马!$AO25,0)</f>
        <v>0</v>
      </c>
      <c r="T27" s="4">
        <f>IF(基础状态预估!$AA28=T$5,育马!$AO26-育马!$AO25,0)</f>
        <v>0</v>
      </c>
      <c r="U27" s="4">
        <f>IF(基础状态预估!$AA28=U$5,育马!$AO26-育马!$AO25,0)</f>
        <v>10</v>
      </c>
      <c r="V27" s="4">
        <f>SUM(Q$6:Q27)</f>
        <v>0</v>
      </c>
      <c r="W27" s="4">
        <f>SUM(R$6:R27)</f>
        <v>0.5</v>
      </c>
      <c r="X27" s="4">
        <f>SUM(S$6:S27)</f>
        <v>5.5</v>
      </c>
      <c r="Y27" s="4">
        <f>SUM(T$6:T27)</f>
        <v>28</v>
      </c>
      <c r="Z27" s="4">
        <f>SUM(U$6:U27)</f>
        <v>25</v>
      </c>
      <c r="AA27" s="4">
        <f>V27*86400/育马!C$8</f>
        <v>0</v>
      </c>
      <c r="AB27" s="4">
        <f>W27*86400/育马!D$8</f>
        <v>1</v>
      </c>
      <c r="AC27" s="4">
        <f>X27*86400/育马!E$8</f>
        <v>7.333333333333333</v>
      </c>
      <c r="AD27" s="4">
        <f>Y27*86400/育马!F$8</f>
        <v>28</v>
      </c>
      <c r="AE27" s="4">
        <f>Z27*86400/育马!G$8</f>
        <v>25</v>
      </c>
      <c r="AF27" s="4">
        <f t="shared" si="2"/>
        <v>0</v>
      </c>
      <c r="AG27" s="4">
        <f t="shared" si="3"/>
        <v>0</v>
      </c>
      <c r="AH27" s="4">
        <f t="shared" si="4"/>
        <v>0.73333333333333339</v>
      </c>
      <c r="AI27" s="4">
        <f t="shared" si="5"/>
        <v>7</v>
      </c>
      <c r="AJ27" s="4">
        <f t="shared" si="6"/>
        <v>12.5</v>
      </c>
      <c r="AK27" s="4">
        <f t="shared" si="7"/>
        <v>0</v>
      </c>
      <c r="AL27" s="4">
        <f t="shared" si="8"/>
        <v>0</v>
      </c>
      <c r="AM27" s="4">
        <f t="shared" si="9"/>
        <v>0</v>
      </c>
      <c r="AN27" s="4">
        <f t="shared" si="10"/>
        <v>1.4000000000000001</v>
      </c>
      <c r="AO27" s="4">
        <f t="shared" si="11"/>
        <v>3.75</v>
      </c>
      <c r="AP27" s="4">
        <f t="shared" si="12"/>
        <v>0</v>
      </c>
      <c r="AQ27" s="4">
        <f t="shared" si="13"/>
        <v>0</v>
      </c>
      <c r="AR27" s="4">
        <f t="shared" si="14"/>
        <v>0</v>
      </c>
      <c r="AS27" s="4">
        <f t="shared" si="15"/>
        <v>0</v>
      </c>
      <c r="AT27" s="4">
        <f t="shared" si="16"/>
        <v>1.25</v>
      </c>
      <c r="AU27" s="4">
        <f t="shared" si="17"/>
        <v>0</v>
      </c>
      <c r="AV27" s="4">
        <f t="shared" si="18"/>
        <v>0</v>
      </c>
      <c r="AW27" s="4">
        <f t="shared" si="0"/>
        <v>0.20833333333333334</v>
      </c>
    </row>
    <row r="28" spans="1:58" x14ac:dyDescent="0.15">
      <c r="A28" s="60"/>
      <c r="B28" s="4" t="s">
        <v>84</v>
      </c>
      <c r="C28" s="11">
        <v>0.01</v>
      </c>
      <c r="D28" s="11">
        <f t="shared" si="21"/>
        <v>2.9999999999999995E-2</v>
      </c>
      <c r="E28" s="11">
        <f t="shared" si="20"/>
        <v>0.05</v>
      </c>
      <c r="F28" s="11">
        <f t="shared" si="20"/>
        <v>0.08</v>
      </c>
      <c r="G28" s="11">
        <f t="shared" si="20"/>
        <v>0.11999999999999998</v>
      </c>
      <c r="H28" s="11">
        <f t="shared" si="20"/>
        <v>0.2</v>
      </c>
      <c r="L28" s="7">
        <f>基础状态预估!H29</f>
        <v>114.25483399593904</v>
      </c>
      <c r="M28" s="4">
        <f>求节点(节奏总纲!$D$4:$D$163,节奏总纲!$C$4:$C$163,L28)</f>
        <v>68.478179676085247</v>
      </c>
      <c r="N28" s="4" t="str">
        <f>IF(基础状态预估!AA29="","",基础状态预估!AA29)</f>
        <v>红</v>
      </c>
      <c r="O28" s="4" t="str">
        <f>IF(基础状态预估!AB29="","",基础状态预估!AB29)</f>
        <v>红</v>
      </c>
      <c r="P28" s="11">
        <f t="shared" si="1"/>
        <v>0.2</v>
      </c>
      <c r="Q28" s="4">
        <f>IF(基础状态预估!$AA29=Q$5,育马!$AO27-育马!$AO26,0)</f>
        <v>0</v>
      </c>
      <c r="R28" s="4">
        <f>IF(基础状态预估!$AA29=R$5,育马!$AO27-育马!$AO26,0)</f>
        <v>0</v>
      </c>
      <c r="S28" s="4">
        <f>IF(基础状态预估!$AA29=S$5,育马!$AO27-育马!$AO26,0)</f>
        <v>0</v>
      </c>
      <c r="T28" s="4">
        <f>IF(基础状态预估!$AA29=T$5,育马!$AO27-育马!$AO26,0)</f>
        <v>0</v>
      </c>
      <c r="U28" s="4">
        <f>IF(基础状态预估!$AA29=U$5,育马!$AO27-育马!$AO26,0)</f>
        <v>10</v>
      </c>
      <c r="V28" s="4">
        <f>SUM(Q$6:Q28)</f>
        <v>0</v>
      </c>
      <c r="W28" s="4">
        <f>SUM(R$6:R28)</f>
        <v>0.5</v>
      </c>
      <c r="X28" s="4">
        <f>SUM(S$6:S28)</f>
        <v>5.5</v>
      </c>
      <c r="Y28" s="4">
        <f>SUM(T$6:T28)</f>
        <v>28</v>
      </c>
      <c r="Z28" s="4">
        <f>SUM(U$6:U28)</f>
        <v>35</v>
      </c>
      <c r="AA28" s="4">
        <f>V28*86400/育马!C$8</f>
        <v>0</v>
      </c>
      <c r="AB28" s="4">
        <f>W28*86400/育马!D$8</f>
        <v>1</v>
      </c>
      <c r="AC28" s="4">
        <f>X28*86400/育马!E$8</f>
        <v>7.333333333333333</v>
      </c>
      <c r="AD28" s="4">
        <f>Y28*86400/育马!F$8</f>
        <v>28</v>
      </c>
      <c r="AE28" s="4">
        <f>Z28*86400/育马!G$8</f>
        <v>35</v>
      </c>
      <c r="AF28" s="4">
        <f t="shared" si="2"/>
        <v>0</v>
      </c>
      <c r="AG28" s="4">
        <f t="shared" si="3"/>
        <v>0</v>
      </c>
      <c r="AH28" s="4">
        <f t="shared" si="4"/>
        <v>0.73333333333333339</v>
      </c>
      <c r="AI28" s="4">
        <f t="shared" si="5"/>
        <v>7</v>
      </c>
      <c r="AJ28" s="4">
        <f t="shared" si="6"/>
        <v>17.5</v>
      </c>
      <c r="AK28" s="4">
        <f t="shared" si="7"/>
        <v>0</v>
      </c>
      <c r="AL28" s="4">
        <f t="shared" si="8"/>
        <v>0</v>
      </c>
      <c r="AM28" s="4">
        <f t="shared" si="9"/>
        <v>0</v>
      </c>
      <c r="AN28" s="4">
        <f t="shared" si="10"/>
        <v>1.4000000000000001</v>
      </c>
      <c r="AO28" s="4">
        <f t="shared" si="11"/>
        <v>5.25</v>
      </c>
      <c r="AP28" s="4">
        <f t="shared" si="12"/>
        <v>0</v>
      </c>
      <c r="AQ28" s="4">
        <f t="shared" si="13"/>
        <v>0</v>
      </c>
      <c r="AR28" s="4">
        <f t="shared" si="14"/>
        <v>0</v>
      </c>
      <c r="AS28" s="4">
        <f t="shared" si="15"/>
        <v>0</v>
      </c>
      <c r="AT28" s="4">
        <f t="shared" si="16"/>
        <v>1.75</v>
      </c>
      <c r="AU28" s="4">
        <f t="shared" si="17"/>
        <v>0</v>
      </c>
      <c r="AV28" s="4">
        <f t="shared" si="18"/>
        <v>0</v>
      </c>
      <c r="AW28" s="4">
        <f t="shared" si="0"/>
        <v>0.29166666666666669</v>
      </c>
    </row>
    <row r="29" spans="1:58" x14ac:dyDescent="0.15">
      <c r="A29" s="60"/>
      <c r="B29" s="4" t="s">
        <v>85</v>
      </c>
      <c r="C29" s="11">
        <v>0.01</v>
      </c>
      <c r="D29" s="11">
        <f t="shared" si="21"/>
        <v>2.9999999999999995E-2</v>
      </c>
      <c r="E29" s="11">
        <f t="shared" si="20"/>
        <v>0.05</v>
      </c>
      <c r="F29" s="11">
        <f t="shared" si="20"/>
        <v>0.08</v>
      </c>
      <c r="G29" s="11">
        <f t="shared" si="20"/>
        <v>0.11999999999999998</v>
      </c>
      <c r="H29" s="11">
        <f t="shared" si="20"/>
        <v>0.2</v>
      </c>
      <c r="L29" s="7">
        <f>基础状态预估!H30</f>
        <v>124.25483399593904</v>
      </c>
      <c r="M29" s="4">
        <f>求节点(节奏总纲!$D$4:$D$163,节奏总纲!$C$4:$C$163,L29)</f>
        <v>69.679743654391942</v>
      </c>
      <c r="N29" s="4" t="str">
        <f>IF(基础状态预估!AA30="","",基础状态预估!AA30)</f>
        <v>红</v>
      </c>
      <c r="O29" s="4" t="str">
        <f>IF(基础状态预估!AB30="","",基础状态预估!AB30)</f>
        <v>红</v>
      </c>
      <c r="P29" s="11">
        <f t="shared" si="1"/>
        <v>0.2</v>
      </c>
      <c r="Q29" s="4">
        <f>IF(基础状态预估!$AA30=Q$5,育马!$AO28-育马!$AO27,0)</f>
        <v>0</v>
      </c>
      <c r="R29" s="4">
        <f>IF(基础状态预估!$AA30=R$5,育马!$AO28-育马!$AO27,0)</f>
        <v>0</v>
      </c>
      <c r="S29" s="4">
        <f>IF(基础状态预估!$AA30=S$5,育马!$AO28-育马!$AO27,0)</f>
        <v>0</v>
      </c>
      <c r="T29" s="4">
        <f>IF(基础状态预估!$AA30=T$5,育马!$AO28-育马!$AO27,0)</f>
        <v>0</v>
      </c>
      <c r="U29" s="4">
        <f>IF(基础状态预估!$AA30=U$5,育马!$AO28-育马!$AO27,0)</f>
        <v>10</v>
      </c>
      <c r="V29" s="4">
        <f>SUM(Q$6:Q29)</f>
        <v>0</v>
      </c>
      <c r="W29" s="4">
        <f>SUM(R$6:R29)</f>
        <v>0.5</v>
      </c>
      <c r="X29" s="4">
        <f>SUM(S$6:S29)</f>
        <v>5.5</v>
      </c>
      <c r="Y29" s="4">
        <f>SUM(T$6:T29)</f>
        <v>28</v>
      </c>
      <c r="Z29" s="4">
        <f>SUM(U$6:U29)</f>
        <v>45</v>
      </c>
      <c r="AA29" s="4">
        <f>V29*86400/育马!C$8</f>
        <v>0</v>
      </c>
      <c r="AB29" s="4">
        <f>W29*86400/育马!D$8</f>
        <v>1</v>
      </c>
      <c r="AC29" s="4">
        <f>X29*86400/育马!E$8</f>
        <v>7.333333333333333</v>
      </c>
      <c r="AD29" s="4">
        <f>Y29*86400/育马!F$8</f>
        <v>28</v>
      </c>
      <c r="AE29" s="4">
        <f>Z29*86400/育马!G$8</f>
        <v>45</v>
      </c>
      <c r="AF29" s="4">
        <f t="shared" si="2"/>
        <v>0</v>
      </c>
      <c r="AG29" s="4">
        <f t="shared" si="3"/>
        <v>0</v>
      </c>
      <c r="AH29" s="4">
        <f t="shared" si="4"/>
        <v>0.73333333333333339</v>
      </c>
      <c r="AI29" s="4">
        <f t="shared" si="5"/>
        <v>7</v>
      </c>
      <c r="AJ29" s="4">
        <f t="shared" si="6"/>
        <v>22.5</v>
      </c>
      <c r="AK29" s="4">
        <f t="shared" si="7"/>
        <v>0</v>
      </c>
      <c r="AL29" s="4">
        <f t="shared" si="8"/>
        <v>0</v>
      </c>
      <c r="AM29" s="4">
        <f t="shared" si="9"/>
        <v>0</v>
      </c>
      <c r="AN29" s="4">
        <f t="shared" si="10"/>
        <v>1.4000000000000001</v>
      </c>
      <c r="AO29" s="4">
        <f t="shared" si="11"/>
        <v>6.75</v>
      </c>
      <c r="AP29" s="4">
        <f t="shared" si="12"/>
        <v>0</v>
      </c>
      <c r="AQ29" s="4">
        <f t="shared" si="13"/>
        <v>0</v>
      </c>
      <c r="AR29" s="4">
        <f t="shared" si="14"/>
        <v>0</v>
      </c>
      <c r="AS29" s="4">
        <f t="shared" si="15"/>
        <v>0</v>
      </c>
      <c r="AT29" s="4">
        <f t="shared" si="16"/>
        <v>2.25</v>
      </c>
      <c r="AU29" s="4">
        <f t="shared" si="17"/>
        <v>0</v>
      </c>
      <c r="AV29" s="4">
        <f t="shared" si="18"/>
        <v>0</v>
      </c>
      <c r="AW29" s="4">
        <f t="shared" si="0"/>
        <v>0.375</v>
      </c>
    </row>
    <row r="30" spans="1:58" x14ac:dyDescent="0.15">
      <c r="L30" s="7">
        <f>基础状态预估!H31</f>
        <v>134.25483399593904</v>
      </c>
      <c r="M30" s="4">
        <f>求节点(节奏总纲!$D$4:$D$163,节奏总纲!$C$4:$C$163,L30)</f>
        <v>70.78968449605749</v>
      </c>
      <c r="N30" s="4" t="str">
        <f>IF(基础状态预估!AA31="","",基础状态预估!AA31)</f>
        <v>红</v>
      </c>
      <c r="O30" s="4" t="str">
        <f>IF(基础状态预估!AB31="","",基础状态预估!AB31)</f>
        <v>红</v>
      </c>
      <c r="P30" s="11">
        <f t="shared" si="1"/>
        <v>0.2</v>
      </c>
      <c r="Q30" s="4">
        <f>IF(基础状态预估!$AA31=Q$5,育马!$AO29-育马!$AO28,0)</f>
        <v>0</v>
      </c>
      <c r="R30" s="4">
        <f>IF(基础状态预估!$AA31=R$5,育马!$AO29-育马!$AO28,0)</f>
        <v>0</v>
      </c>
      <c r="S30" s="4">
        <f>IF(基础状态预估!$AA31=S$5,育马!$AO29-育马!$AO28,0)</f>
        <v>0</v>
      </c>
      <c r="T30" s="4">
        <f>IF(基础状态预估!$AA31=T$5,育马!$AO29-育马!$AO28,0)</f>
        <v>0</v>
      </c>
      <c r="U30" s="4">
        <f>IF(基础状态预估!$AA31=U$5,育马!$AO29-育马!$AO28,0)</f>
        <v>10</v>
      </c>
      <c r="V30" s="4">
        <f>SUM(Q$6:Q30)</f>
        <v>0</v>
      </c>
      <c r="W30" s="4">
        <f>SUM(R$6:R30)</f>
        <v>0.5</v>
      </c>
      <c r="X30" s="4">
        <f>SUM(S$6:S30)</f>
        <v>5.5</v>
      </c>
      <c r="Y30" s="4">
        <f>SUM(T$6:T30)</f>
        <v>28</v>
      </c>
      <c r="Z30" s="4">
        <f>SUM(U$6:U30)</f>
        <v>55</v>
      </c>
      <c r="AA30" s="4">
        <f>V30*86400/育马!C$8</f>
        <v>0</v>
      </c>
      <c r="AB30" s="4">
        <f>W30*86400/育马!D$8</f>
        <v>1</v>
      </c>
      <c r="AC30" s="4">
        <f>X30*86400/育马!E$8</f>
        <v>7.333333333333333</v>
      </c>
      <c r="AD30" s="4">
        <f>Y30*86400/育马!F$8</f>
        <v>28</v>
      </c>
      <c r="AE30" s="4">
        <f>Z30*86400/育马!G$8</f>
        <v>55</v>
      </c>
      <c r="AF30" s="4">
        <f t="shared" si="2"/>
        <v>0</v>
      </c>
      <c r="AG30" s="4">
        <f t="shared" si="3"/>
        <v>0</v>
      </c>
      <c r="AH30" s="4">
        <f t="shared" si="4"/>
        <v>0.73333333333333339</v>
      </c>
      <c r="AI30" s="4">
        <f t="shared" si="5"/>
        <v>7</v>
      </c>
      <c r="AJ30" s="4">
        <f t="shared" si="6"/>
        <v>27.5</v>
      </c>
      <c r="AK30" s="4">
        <f t="shared" si="7"/>
        <v>0</v>
      </c>
      <c r="AL30" s="4">
        <f t="shared" si="8"/>
        <v>0</v>
      </c>
      <c r="AM30" s="4">
        <f t="shared" si="9"/>
        <v>0</v>
      </c>
      <c r="AN30" s="4">
        <f t="shared" si="10"/>
        <v>1.4000000000000001</v>
      </c>
      <c r="AO30" s="4">
        <f t="shared" si="11"/>
        <v>8.25</v>
      </c>
      <c r="AP30" s="4">
        <f t="shared" si="12"/>
        <v>0</v>
      </c>
      <c r="AQ30" s="4">
        <f t="shared" si="13"/>
        <v>0</v>
      </c>
      <c r="AR30" s="4">
        <f t="shared" si="14"/>
        <v>0</v>
      </c>
      <c r="AS30" s="4">
        <f t="shared" si="15"/>
        <v>0</v>
      </c>
      <c r="AT30" s="4">
        <f t="shared" si="16"/>
        <v>2.75</v>
      </c>
      <c r="AU30" s="4">
        <f t="shared" si="17"/>
        <v>0</v>
      </c>
      <c r="AV30" s="4">
        <f t="shared" si="18"/>
        <v>0</v>
      </c>
      <c r="AW30" s="4">
        <f t="shared" si="0"/>
        <v>0.45833333333333331</v>
      </c>
    </row>
    <row r="31" spans="1:58" x14ac:dyDescent="0.15">
      <c r="A31" s="60" t="s">
        <v>87</v>
      </c>
      <c r="B31" s="4" t="s">
        <v>90</v>
      </c>
      <c r="G31" s="27">
        <v>1200</v>
      </c>
      <c r="H31" s="27">
        <v>2000</v>
      </c>
      <c r="L31" s="7">
        <f>基础状态预估!H32</f>
        <v>144.25483399593904</v>
      </c>
      <c r="M31" s="4">
        <f>求节点(节奏总纲!$D$4:$D$163,节奏总纲!$C$4:$C$163,L31)</f>
        <v>71.81936972598497</v>
      </c>
      <c r="N31" s="4" t="str">
        <f>IF(基础状态预估!AA32="","",基础状态预估!AA32)</f>
        <v>红</v>
      </c>
      <c r="O31" s="4" t="str">
        <f>IF(基础状态预估!AB32="","",基础状态预估!AB32)</f>
        <v>红</v>
      </c>
      <c r="P31" s="11">
        <f t="shared" si="1"/>
        <v>0.2</v>
      </c>
      <c r="Q31" s="4">
        <f>IF(基础状态预估!$AA32=Q$5,育马!$AO30-育马!$AO29,0)</f>
        <v>0</v>
      </c>
      <c r="R31" s="4">
        <f>IF(基础状态预估!$AA32=R$5,育马!$AO30-育马!$AO29,0)</f>
        <v>0</v>
      </c>
      <c r="S31" s="4">
        <f>IF(基础状态预估!$AA32=S$5,育马!$AO30-育马!$AO29,0)</f>
        <v>0</v>
      </c>
      <c r="T31" s="4">
        <f>IF(基础状态预估!$AA32=T$5,育马!$AO30-育马!$AO29,0)</f>
        <v>0</v>
      </c>
      <c r="U31" s="4">
        <f>IF(基础状态预估!$AA32=U$5,育马!$AO30-育马!$AO29,0)</f>
        <v>10</v>
      </c>
      <c r="V31" s="4">
        <f>SUM(Q$6:Q31)</f>
        <v>0</v>
      </c>
      <c r="W31" s="4">
        <f>SUM(R$6:R31)</f>
        <v>0.5</v>
      </c>
      <c r="X31" s="4">
        <f>SUM(S$6:S31)</f>
        <v>5.5</v>
      </c>
      <c r="Y31" s="4">
        <f>SUM(T$6:T31)</f>
        <v>28</v>
      </c>
      <c r="Z31" s="4">
        <f>SUM(U$6:U31)</f>
        <v>65</v>
      </c>
      <c r="AA31" s="4">
        <f>V31*86400/育马!C$8</f>
        <v>0</v>
      </c>
      <c r="AB31" s="4">
        <f>W31*86400/育马!D$8</f>
        <v>1</v>
      </c>
      <c r="AC31" s="4">
        <f>X31*86400/育马!E$8</f>
        <v>7.333333333333333</v>
      </c>
      <c r="AD31" s="4">
        <f>Y31*86400/育马!F$8</f>
        <v>28</v>
      </c>
      <c r="AE31" s="4">
        <f>Z31*86400/育马!G$8</f>
        <v>65</v>
      </c>
      <c r="AF31" s="4">
        <f t="shared" si="2"/>
        <v>0</v>
      </c>
      <c r="AG31" s="4">
        <f t="shared" si="3"/>
        <v>0</v>
      </c>
      <c r="AH31" s="4">
        <f t="shared" si="4"/>
        <v>0.73333333333333339</v>
      </c>
      <c r="AI31" s="4">
        <f t="shared" si="5"/>
        <v>7</v>
      </c>
      <c r="AJ31" s="4">
        <f t="shared" si="6"/>
        <v>32.5</v>
      </c>
      <c r="AK31" s="4">
        <f t="shared" si="7"/>
        <v>0</v>
      </c>
      <c r="AL31" s="4">
        <f t="shared" si="8"/>
        <v>0</v>
      </c>
      <c r="AM31" s="4">
        <f t="shared" si="9"/>
        <v>0</v>
      </c>
      <c r="AN31" s="4">
        <f t="shared" si="10"/>
        <v>1.4000000000000001</v>
      </c>
      <c r="AO31" s="4">
        <f t="shared" si="11"/>
        <v>9.75</v>
      </c>
      <c r="AP31" s="4">
        <f t="shared" si="12"/>
        <v>0</v>
      </c>
      <c r="AQ31" s="4">
        <f t="shared" si="13"/>
        <v>0</v>
      </c>
      <c r="AR31" s="4">
        <f t="shared" si="14"/>
        <v>0</v>
      </c>
      <c r="AS31" s="4">
        <f t="shared" si="15"/>
        <v>0</v>
      </c>
      <c r="AT31" s="4">
        <f t="shared" si="16"/>
        <v>3.25</v>
      </c>
      <c r="AU31" s="4">
        <f t="shared" si="17"/>
        <v>0</v>
      </c>
      <c r="AV31" s="4">
        <f t="shared" si="18"/>
        <v>0</v>
      </c>
      <c r="AW31" s="4">
        <f t="shared" si="0"/>
        <v>0.54166666666666663</v>
      </c>
    </row>
    <row r="32" spans="1:58" x14ac:dyDescent="0.15">
      <c r="A32" s="60"/>
      <c r="B32" s="4" t="s">
        <v>91</v>
      </c>
      <c r="G32" s="27">
        <v>1200</v>
      </c>
      <c r="H32" s="27">
        <v>2000</v>
      </c>
      <c r="L32" s="7">
        <f>基础状态预估!H33</f>
        <v>164.25483399593904</v>
      </c>
      <c r="M32" s="4">
        <f>求节点(节奏总纲!$D$4:$D$163,节奏总纲!$C$4:$C$163,L32)</f>
        <v>73.677983318815407</v>
      </c>
      <c r="N32" s="4" t="str">
        <f>IF(基础状态预估!AA33="","",基础状态预估!AA33)</f>
        <v>红</v>
      </c>
      <c r="O32" s="4" t="str">
        <f>IF(基础状态预估!AB33="","",基础状态预估!AB33)</f>
        <v>红</v>
      </c>
      <c r="P32" s="11">
        <f t="shared" si="1"/>
        <v>0.2</v>
      </c>
      <c r="Q32" s="4">
        <f>IF(基础状态预估!$AA33=Q$5,育马!$AO31-育马!$AO30,0)</f>
        <v>0</v>
      </c>
      <c r="R32" s="4">
        <f>IF(基础状态预估!$AA33=R$5,育马!$AO31-育马!$AO30,0)</f>
        <v>0</v>
      </c>
      <c r="S32" s="4">
        <f>IF(基础状态预估!$AA33=S$5,育马!$AO31-育马!$AO30,0)</f>
        <v>0</v>
      </c>
      <c r="T32" s="4">
        <f>IF(基础状态预估!$AA33=T$5,育马!$AO31-育马!$AO30,0)</f>
        <v>0</v>
      </c>
      <c r="U32" s="4">
        <f>IF(基础状态预估!$AA33=U$5,育马!$AO31-育马!$AO30,0)</f>
        <v>20</v>
      </c>
      <c r="V32" s="4">
        <f>SUM(Q$6:Q32)</f>
        <v>0</v>
      </c>
      <c r="W32" s="4">
        <f>SUM(R$6:R32)</f>
        <v>0.5</v>
      </c>
      <c r="X32" s="4">
        <f>SUM(S$6:S32)</f>
        <v>5.5</v>
      </c>
      <c r="Y32" s="4">
        <f>SUM(T$6:T32)</f>
        <v>28</v>
      </c>
      <c r="Z32" s="4">
        <f>SUM(U$6:U32)</f>
        <v>85</v>
      </c>
      <c r="AA32" s="4">
        <f>V32*86400/育马!C$8</f>
        <v>0</v>
      </c>
      <c r="AB32" s="4">
        <f>W32*86400/育马!D$8</f>
        <v>1</v>
      </c>
      <c r="AC32" s="4">
        <f>X32*86400/育马!E$8</f>
        <v>7.333333333333333</v>
      </c>
      <c r="AD32" s="4">
        <f>Y32*86400/育马!F$8</f>
        <v>28</v>
      </c>
      <c r="AE32" s="4">
        <f>Z32*86400/育马!G$8</f>
        <v>85</v>
      </c>
      <c r="AF32" s="4">
        <f t="shared" si="2"/>
        <v>0</v>
      </c>
      <c r="AG32" s="4">
        <f t="shared" si="3"/>
        <v>0</v>
      </c>
      <c r="AH32" s="4">
        <f t="shared" si="4"/>
        <v>0.73333333333333339</v>
      </c>
      <c r="AI32" s="4">
        <f t="shared" si="5"/>
        <v>7</v>
      </c>
      <c r="AJ32" s="4">
        <f t="shared" si="6"/>
        <v>42.5</v>
      </c>
      <c r="AK32" s="4">
        <f t="shared" si="7"/>
        <v>0</v>
      </c>
      <c r="AL32" s="4">
        <f t="shared" si="8"/>
        <v>0</v>
      </c>
      <c r="AM32" s="4">
        <f t="shared" si="9"/>
        <v>0</v>
      </c>
      <c r="AN32" s="4">
        <f t="shared" si="10"/>
        <v>1.4000000000000001</v>
      </c>
      <c r="AO32" s="4">
        <f t="shared" si="11"/>
        <v>12.75</v>
      </c>
      <c r="AP32" s="4">
        <f t="shared" si="12"/>
        <v>0</v>
      </c>
      <c r="AQ32" s="4">
        <f t="shared" si="13"/>
        <v>0</v>
      </c>
      <c r="AR32" s="4">
        <f t="shared" si="14"/>
        <v>0</v>
      </c>
      <c r="AS32" s="4">
        <f t="shared" si="15"/>
        <v>0</v>
      </c>
      <c r="AT32" s="4">
        <f t="shared" si="16"/>
        <v>4.25</v>
      </c>
      <c r="AU32" s="4">
        <f t="shared" si="17"/>
        <v>0</v>
      </c>
      <c r="AV32" s="4">
        <f t="shared" si="18"/>
        <v>0</v>
      </c>
      <c r="AW32" s="4">
        <f t="shared" si="0"/>
        <v>0.70833333333333337</v>
      </c>
    </row>
    <row r="33" spans="1:49" x14ac:dyDescent="0.15">
      <c r="A33" s="60"/>
      <c r="B33" s="4" t="s">
        <v>92</v>
      </c>
      <c r="G33" s="40">
        <v>0.15</v>
      </c>
      <c r="H33" s="40">
        <v>0.3</v>
      </c>
      <c r="L33" s="7">
        <f>基础状态预估!H34</f>
        <v>184.25483399593904</v>
      </c>
      <c r="M33" s="4">
        <f>求节点(节奏总纲!$D$4:$D$163,节奏总纲!$C$4:$C$163,L33)</f>
        <v>75.325998511092521</v>
      </c>
      <c r="N33" s="4" t="str">
        <f>IF(基础状态预估!AA34="","",基础状态预估!AA34)</f>
        <v>红</v>
      </c>
      <c r="O33" s="4" t="str">
        <f>IF(基础状态预估!AB34="","",基础状态预估!AB34)</f>
        <v>红</v>
      </c>
      <c r="P33" s="11">
        <f t="shared" si="1"/>
        <v>0.2</v>
      </c>
      <c r="Q33" s="4">
        <f>IF(基础状态预估!$AA34=Q$5,育马!$AO32-育马!$AO31,0)</f>
        <v>0</v>
      </c>
      <c r="R33" s="4">
        <f>IF(基础状态预估!$AA34=R$5,育马!$AO32-育马!$AO31,0)</f>
        <v>0</v>
      </c>
      <c r="S33" s="4">
        <f>IF(基础状态预估!$AA34=S$5,育马!$AO32-育马!$AO31,0)</f>
        <v>0</v>
      </c>
      <c r="T33" s="4">
        <f>IF(基础状态预估!$AA34=T$5,育马!$AO32-育马!$AO31,0)</f>
        <v>0</v>
      </c>
      <c r="U33" s="4">
        <f>IF(基础状态预估!$AA34=U$5,育马!$AO32-育马!$AO31,0)</f>
        <v>20</v>
      </c>
      <c r="V33" s="4">
        <f>SUM(Q$6:Q33)</f>
        <v>0</v>
      </c>
      <c r="W33" s="4">
        <f>SUM(R$6:R33)</f>
        <v>0.5</v>
      </c>
      <c r="X33" s="4">
        <f>SUM(S$6:S33)</f>
        <v>5.5</v>
      </c>
      <c r="Y33" s="4">
        <f>SUM(T$6:T33)</f>
        <v>28</v>
      </c>
      <c r="Z33" s="4">
        <f>SUM(U$6:U33)</f>
        <v>105</v>
      </c>
      <c r="AA33" s="4">
        <f>V33*86400/育马!C$8</f>
        <v>0</v>
      </c>
      <c r="AB33" s="4">
        <f>W33*86400/育马!D$8</f>
        <v>1</v>
      </c>
      <c r="AC33" s="4">
        <f>X33*86400/育马!E$8</f>
        <v>7.333333333333333</v>
      </c>
      <c r="AD33" s="4">
        <f>Y33*86400/育马!F$8</f>
        <v>28</v>
      </c>
      <c r="AE33" s="4">
        <f>Z33*86400/育马!G$8</f>
        <v>105</v>
      </c>
      <c r="AF33" s="4">
        <f t="shared" si="2"/>
        <v>0</v>
      </c>
      <c r="AG33" s="4">
        <f t="shared" si="3"/>
        <v>0</v>
      </c>
      <c r="AH33" s="4">
        <f t="shared" si="4"/>
        <v>0.73333333333333339</v>
      </c>
      <c r="AI33" s="4">
        <f t="shared" si="5"/>
        <v>7</v>
      </c>
      <c r="AJ33" s="4">
        <f t="shared" si="6"/>
        <v>52.5</v>
      </c>
      <c r="AK33" s="4">
        <f t="shared" si="7"/>
        <v>0</v>
      </c>
      <c r="AL33" s="4">
        <f t="shared" si="8"/>
        <v>0</v>
      </c>
      <c r="AM33" s="4">
        <f t="shared" si="9"/>
        <v>0</v>
      </c>
      <c r="AN33" s="4">
        <f t="shared" si="10"/>
        <v>1.4000000000000001</v>
      </c>
      <c r="AO33" s="4">
        <f t="shared" si="11"/>
        <v>15.75</v>
      </c>
      <c r="AP33" s="4">
        <f t="shared" si="12"/>
        <v>0</v>
      </c>
      <c r="AQ33" s="4">
        <f t="shared" si="13"/>
        <v>0</v>
      </c>
      <c r="AR33" s="4">
        <f t="shared" si="14"/>
        <v>0</v>
      </c>
      <c r="AS33" s="4">
        <f t="shared" si="15"/>
        <v>0</v>
      </c>
      <c r="AT33" s="4">
        <f t="shared" si="16"/>
        <v>5.25</v>
      </c>
      <c r="AU33" s="4">
        <f t="shared" si="17"/>
        <v>0</v>
      </c>
      <c r="AV33" s="4">
        <f t="shared" si="18"/>
        <v>0</v>
      </c>
      <c r="AW33" s="4">
        <f t="shared" si="0"/>
        <v>0.875</v>
      </c>
    </row>
    <row r="34" spans="1:49" x14ac:dyDescent="0.15">
      <c r="A34" s="60"/>
      <c r="B34" s="4" t="s">
        <v>99</v>
      </c>
      <c r="G34" s="4">
        <v>150</v>
      </c>
      <c r="H34" s="4">
        <v>300</v>
      </c>
      <c r="L34" s="7">
        <f>基础状态预估!H35</f>
        <v>204.25483399593904</v>
      </c>
      <c r="M34" s="4">
        <f>求节点(节奏总纲!$D$4:$D$163,节奏总纲!$C$4:$C$163,L34)</f>
        <v>76.807411124800581</v>
      </c>
      <c r="N34" s="4" t="str">
        <f>IF(基础状态预估!AA35="","",基础状态预估!AA35)</f>
        <v>红</v>
      </c>
      <c r="O34" s="4" t="str">
        <f>IF(基础状态预估!AB35="","",基础状态预估!AB35)</f>
        <v>红</v>
      </c>
      <c r="P34" s="11">
        <f t="shared" si="1"/>
        <v>0.2</v>
      </c>
      <c r="Q34" s="4">
        <f>IF(基础状态预估!$AA35=Q$5,育马!$AO33-育马!$AO32,0)</f>
        <v>0</v>
      </c>
      <c r="R34" s="4">
        <f>IF(基础状态预估!$AA35=R$5,育马!$AO33-育马!$AO32,0)</f>
        <v>0</v>
      </c>
      <c r="S34" s="4">
        <f>IF(基础状态预估!$AA35=S$5,育马!$AO33-育马!$AO32,0)</f>
        <v>0</v>
      </c>
      <c r="T34" s="4">
        <f>IF(基础状态预估!$AA35=T$5,育马!$AO33-育马!$AO32,0)</f>
        <v>0</v>
      </c>
      <c r="U34" s="4">
        <f>IF(基础状态预估!$AA35=U$5,育马!$AO33-育马!$AO32,0)</f>
        <v>20</v>
      </c>
      <c r="V34" s="4">
        <f>SUM(Q$6:Q34)</f>
        <v>0</v>
      </c>
      <c r="W34" s="4">
        <f>SUM(R$6:R34)</f>
        <v>0.5</v>
      </c>
      <c r="X34" s="4">
        <f>SUM(S$6:S34)</f>
        <v>5.5</v>
      </c>
      <c r="Y34" s="4">
        <f>SUM(T$6:T34)</f>
        <v>28</v>
      </c>
      <c r="Z34" s="4">
        <f>SUM(U$6:U34)</f>
        <v>125</v>
      </c>
      <c r="AA34" s="4">
        <f>V34*86400/育马!C$8</f>
        <v>0</v>
      </c>
      <c r="AB34" s="4">
        <f>W34*86400/育马!D$8</f>
        <v>1</v>
      </c>
      <c r="AC34" s="4">
        <f>X34*86400/育马!E$8</f>
        <v>7.333333333333333</v>
      </c>
      <c r="AD34" s="4">
        <f>Y34*86400/育马!F$8</f>
        <v>28</v>
      </c>
      <c r="AE34" s="4">
        <f>Z34*86400/育马!G$8</f>
        <v>125</v>
      </c>
      <c r="AF34" s="4">
        <f t="shared" si="2"/>
        <v>0</v>
      </c>
      <c r="AG34" s="4">
        <f t="shared" si="3"/>
        <v>0</v>
      </c>
      <c r="AH34" s="4">
        <f t="shared" si="4"/>
        <v>0.73333333333333339</v>
      </c>
      <c r="AI34" s="4">
        <f t="shared" si="5"/>
        <v>7</v>
      </c>
      <c r="AJ34" s="4">
        <f t="shared" si="6"/>
        <v>62.5</v>
      </c>
      <c r="AK34" s="4">
        <f t="shared" si="7"/>
        <v>0</v>
      </c>
      <c r="AL34" s="4">
        <f t="shared" si="8"/>
        <v>0</v>
      </c>
      <c r="AM34" s="4">
        <f t="shared" si="9"/>
        <v>0</v>
      </c>
      <c r="AN34" s="4">
        <f t="shared" si="10"/>
        <v>1.4000000000000001</v>
      </c>
      <c r="AO34" s="4">
        <f t="shared" si="11"/>
        <v>18.75</v>
      </c>
      <c r="AP34" s="4">
        <f t="shared" si="12"/>
        <v>0</v>
      </c>
      <c r="AQ34" s="4">
        <f t="shared" si="13"/>
        <v>0</v>
      </c>
      <c r="AR34" s="4">
        <f t="shared" si="14"/>
        <v>0</v>
      </c>
      <c r="AS34" s="4">
        <f t="shared" si="15"/>
        <v>0</v>
      </c>
      <c r="AT34" s="4">
        <f t="shared" si="16"/>
        <v>6.25</v>
      </c>
      <c r="AU34" s="4">
        <f t="shared" si="17"/>
        <v>0</v>
      </c>
      <c r="AV34" s="4">
        <f t="shared" si="18"/>
        <v>0</v>
      </c>
      <c r="AW34" s="4">
        <f t="shared" si="0"/>
        <v>1.0416666666666667</v>
      </c>
    </row>
    <row r="35" spans="1:49" x14ac:dyDescent="0.15">
      <c r="A35" s="60"/>
      <c r="B35" s="4" t="s">
        <v>100</v>
      </c>
      <c r="G35" s="9">
        <v>0.09</v>
      </c>
      <c r="H35" s="9">
        <v>0.15</v>
      </c>
      <c r="L35" s="7">
        <f>基础状态预估!H36</f>
        <v>224.25483399593904</v>
      </c>
      <c r="M35" s="4">
        <f>求节点(节奏总纲!$D$4:$D$163,节奏总纲!$C$4:$C$163,L35)</f>
        <v>78.149660188693247</v>
      </c>
      <c r="N35" s="4" t="str">
        <f>IF(基础状态预估!AA36="","",基础状态预估!AA36)</f>
        <v>红</v>
      </c>
      <c r="O35" s="4" t="str">
        <f>IF(基础状态预估!AB36="","",基础状态预估!AB36)</f>
        <v>红</v>
      </c>
      <c r="P35" s="11">
        <f t="shared" si="1"/>
        <v>0.2</v>
      </c>
      <c r="Q35" s="4">
        <f>IF(基础状态预估!$AA36=Q$5,育马!$AO34-育马!$AO33,0)</f>
        <v>0</v>
      </c>
      <c r="R35" s="4">
        <f>IF(基础状态预估!$AA36=R$5,育马!$AO34-育马!$AO33,0)</f>
        <v>0</v>
      </c>
      <c r="S35" s="4">
        <f>IF(基础状态预估!$AA36=S$5,育马!$AO34-育马!$AO33,0)</f>
        <v>0</v>
      </c>
      <c r="T35" s="4">
        <f>IF(基础状态预估!$AA36=T$5,育马!$AO34-育马!$AO33,0)</f>
        <v>0</v>
      </c>
      <c r="U35" s="4">
        <f>IF(基础状态预估!$AA36=U$5,育马!$AO34-育马!$AO33,0)</f>
        <v>20</v>
      </c>
      <c r="V35" s="4">
        <f>SUM(Q$6:Q35)</f>
        <v>0</v>
      </c>
      <c r="W35" s="4">
        <f>SUM(R$6:R35)</f>
        <v>0.5</v>
      </c>
      <c r="X35" s="4">
        <f>SUM(S$6:S35)</f>
        <v>5.5</v>
      </c>
      <c r="Y35" s="4">
        <f>SUM(T$6:T35)</f>
        <v>28</v>
      </c>
      <c r="Z35" s="4">
        <f>SUM(U$6:U35)</f>
        <v>145</v>
      </c>
      <c r="AA35" s="4">
        <f>V35*86400/育马!C$8</f>
        <v>0</v>
      </c>
      <c r="AB35" s="4">
        <f>W35*86400/育马!D$8</f>
        <v>1</v>
      </c>
      <c r="AC35" s="4">
        <f>X35*86400/育马!E$8</f>
        <v>7.333333333333333</v>
      </c>
      <c r="AD35" s="4">
        <f>Y35*86400/育马!F$8</f>
        <v>28</v>
      </c>
      <c r="AE35" s="4">
        <f>Z35*86400/育马!G$8</f>
        <v>145</v>
      </c>
      <c r="AF35" s="4">
        <f t="shared" si="2"/>
        <v>0</v>
      </c>
      <c r="AG35" s="4">
        <f t="shared" si="3"/>
        <v>0</v>
      </c>
      <c r="AH35" s="4">
        <f t="shared" si="4"/>
        <v>0.73333333333333339</v>
      </c>
      <c r="AI35" s="4">
        <f t="shared" si="5"/>
        <v>7</v>
      </c>
      <c r="AJ35" s="4">
        <f t="shared" si="6"/>
        <v>72.5</v>
      </c>
      <c r="AK35" s="4">
        <f t="shared" si="7"/>
        <v>0</v>
      </c>
      <c r="AL35" s="4">
        <f t="shared" si="8"/>
        <v>0</v>
      </c>
      <c r="AM35" s="4">
        <f t="shared" si="9"/>
        <v>0</v>
      </c>
      <c r="AN35" s="4">
        <f t="shared" si="10"/>
        <v>1.4000000000000001</v>
      </c>
      <c r="AO35" s="4">
        <f t="shared" si="11"/>
        <v>21.75</v>
      </c>
      <c r="AP35" s="4">
        <f t="shared" si="12"/>
        <v>0</v>
      </c>
      <c r="AQ35" s="4">
        <f t="shared" si="13"/>
        <v>0</v>
      </c>
      <c r="AR35" s="4">
        <f t="shared" si="14"/>
        <v>0</v>
      </c>
      <c r="AS35" s="4">
        <f t="shared" si="15"/>
        <v>0</v>
      </c>
      <c r="AT35" s="4">
        <f t="shared" si="16"/>
        <v>7.25</v>
      </c>
      <c r="AU35" s="4">
        <f t="shared" si="17"/>
        <v>0</v>
      </c>
      <c r="AV35" s="4">
        <f t="shared" si="18"/>
        <v>0</v>
      </c>
      <c r="AW35" s="4">
        <f t="shared" si="0"/>
        <v>1.2083333333333333</v>
      </c>
    </row>
    <row r="36" spans="1:49" x14ac:dyDescent="0.15">
      <c r="A36" s="60"/>
      <c r="B36" s="4" t="s">
        <v>101</v>
      </c>
      <c r="G36" s="9">
        <v>0.09</v>
      </c>
      <c r="H36" s="9">
        <v>0.15</v>
      </c>
      <c r="L36" s="7">
        <f>基础状态预估!H37</f>
        <v>244.25483399593904</v>
      </c>
      <c r="M36" s="4">
        <f>求节点(节奏总纲!$D$4:$D$163,节奏总纲!$C$4:$C$163,L36)</f>
        <v>79.373224134292442</v>
      </c>
      <c r="N36" s="4" t="str">
        <f>IF(基础状态预估!AA37="","",基础状态预估!AA37)</f>
        <v>红</v>
      </c>
      <c r="O36" s="4" t="str">
        <f>IF(基础状态预估!AB37="","",基础状态预估!AB37)</f>
        <v>红</v>
      </c>
      <c r="P36" s="11">
        <f t="shared" si="1"/>
        <v>0.2</v>
      </c>
      <c r="Q36" s="4">
        <f>IF(基础状态预估!$AA37=Q$5,育马!$AO35-育马!$AO34,0)</f>
        <v>0</v>
      </c>
      <c r="R36" s="4">
        <f>IF(基础状态预估!$AA37=R$5,育马!$AO35-育马!$AO34,0)</f>
        <v>0</v>
      </c>
      <c r="S36" s="4">
        <f>IF(基础状态预估!$AA37=S$5,育马!$AO35-育马!$AO34,0)</f>
        <v>0</v>
      </c>
      <c r="T36" s="4">
        <f>IF(基础状态预估!$AA37=T$5,育马!$AO35-育马!$AO34,0)</f>
        <v>0</v>
      </c>
      <c r="U36" s="4">
        <f>IF(基础状态预估!$AA37=U$5,育马!$AO35-育马!$AO34,0)</f>
        <v>20</v>
      </c>
      <c r="V36" s="4">
        <f>SUM(Q$6:Q36)</f>
        <v>0</v>
      </c>
      <c r="W36" s="4">
        <f>SUM(R$6:R36)</f>
        <v>0.5</v>
      </c>
      <c r="X36" s="4">
        <f>SUM(S$6:S36)</f>
        <v>5.5</v>
      </c>
      <c r="Y36" s="4">
        <f>SUM(T$6:T36)</f>
        <v>28</v>
      </c>
      <c r="Z36" s="4">
        <f>SUM(U$6:U36)</f>
        <v>165</v>
      </c>
      <c r="AA36" s="4">
        <f>V36*86400/育马!C$8</f>
        <v>0</v>
      </c>
      <c r="AB36" s="4">
        <f>W36*86400/育马!D$8</f>
        <v>1</v>
      </c>
      <c r="AC36" s="4">
        <f>X36*86400/育马!E$8</f>
        <v>7.333333333333333</v>
      </c>
      <c r="AD36" s="4">
        <f>Y36*86400/育马!F$8</f>
        <v>28</v>
      </c>
      <c r="AE36" s="4">
        <f>Z36*86400/育马!G$8</f>
        <v>165</v>
      </c>
      <c r="AF36" s="4">
        <f t="shared" si="2"/>
        <v>0</v>
      </c>
      <c r="AG36" s="4">
        <f t="shared" si="3"/>
        <v>0</v>
      </c>
      <c r="AH36" s="4">
        <f t="shared" si="4"/>
        <v>0.73333333333333339</v>
      </c>
      <c r="AI36" s="4">
        <f t="shared" si="5"/>
        <v>7</v>
      </c>
      <c r="AJ36" s="4">
        <f t="shared" si="6"/>
        <v>82.5</v>
      </c>
      <c r="AK36" s="4">
        <f t="shared" si="7"/>
        <v>0</v>
      </c>
      <c r="AL36" s="4">
        <f t="shared" si="8"/>
        <v>0</v>
      </c>
      <c r="AM36" s="4">
        <f t="shared" si="9"/>
        <v>0</v>
      </c>
      <c r="AN36" s="4">
        <f t="shared" si="10"/>
        <v>1.4000000000000001</v>
      </c>
      <c r="AO36" s="4">
        <f t="shared" si="11"/>
        <v>24.75</v>
      </c>
      <c r="AP36" s="4">
        <f t="shared" si="12"/>
        <v>0</v>
      </c>
      <c r="AQ36" s="4">
        <f t="shared" si="13"/>
        <v>0</v>
      </c>
      <c r="AR36" s="4">
        <f t="shared" si="14"/>
        <v>0</v>
      </c>
      <c r="AS36" s="4">
        <f t="shared" si="15"/>
        <v>0</v>
      </c>
      <c r="AT36" s="4">
        <f t="shared" si="16"/>
        <v>8.25</v>
      </c>
      <c r="AU36" s="4">
        <f t="shared" si="17"/>
        <v>0</v>
      </c>
      <c r="AV36" s="4">
        <f t="shared" si="18"/>
        <v>0</v>
      </c>
      <c r="AW36" s="4">
        <f t="shared" si="0"/>
        <v>1.375</v>
      </c>
    </row>
    <row r="37" spans="1:49" x14ac:dyDescent="0.15">
      <c r="A37" s="60"/>
      <c r="B37" s="4" t="s">
        <v>102</v>
      </c>
      <c r="G37" s="9">
        <v>0.09</v>
      </c>
      <c r="H37" s="9">
        <v>0.15</v>
      </c>
      <c r="L37" s="7">
        <f>基础状态预估!H38</f>
        <v>264.25483399593907</v>
      </c>
      <c r="M37" s="4">
        <f>求节点(节奏总纲!$D$4:$D$163,节奏总纲!$C$4:$C$163,L37)</f>
        <v>80.503691671254629</v>
      </c>
      <c r="N37" s="4" t="str">
        <f>IF(基础状态预估!AA38="","",基础状态预估!AA38)</f>
        <v>红</v>
      </c>
      <c r="O37" s="4" t="str">
        <f>IF(基础状态预估!AB38="","",基础状态预估!AB38)</f>
        <v>红</v>
      </c>
      <c r="P37" s="11">
        <f t="shared" si="1"/>
        <v>0.2</v>
      </c>
      <c r="Q37" s="4">
        <f>IF(基础状态预估!$AA38=Q$5,育马!$AO36-育马!$AO35,0)</f>
        <v>0</v>
      </c>
      <c r="R37" s="4">
        <f>IF(基础状态预估!$AA38=R$5,育马!$AO36-育马!$AO35,0)</f>
        <v>0</v>
      </c>
      <c r="S37" s="4">
        <f>IF(基础状态预估!$AA38=S$5,育马!$AO36-育马!$AO35,0)</f>
        <v>0</v>
      </c>
      <c r="T37" s="4">
        <f>IF(基础状态预估!$AA38=T$5,育马!$AO36-育马!$AO35,0)</f>
        <v>0</v>
      </c>
      <c r="U37" s="4">
        <f>IF(基础状态预估!$AA38=U$5,育马!$AO36-育马!$AO35,0)</f>
        <v>20</v>
      </c>
      <c r="V37" s="4">
        <f>SUM(Q$6:Q37)</f>
        <v>0</v>
      </c>
      <c r="W37" s="4">
        <f>SUM(R$6:R37)</f>
        <v>0.5</v>
      </c>
      <c r="X37" s="4">
        <f>SUM(S$6:S37)</f>
        <v>5.5</v>
      </c>
      <c r="Y37" s="4">
        <f>SUM(T$6:T37)</f>
        <v>28</v>
      </c>
      <c r="Z37" s="4">
        <f>SUM(U$6:U37)</f>
        <v>185</v>
      </c>
      <c r="AA37" s="4">
        <f>V37*86400/育马!C$8</f>
        <v>0</v>
      </c>
      <c r="AB37" s="4">
        <f>W37*86400/育马!D$8</f>
        <v>1</v>
      </c>
      <c r="AC37" s="4">
        <f>X37*86400/育马!E$8</f>
        <v>7.333333333333333</v>
      </c>
      <c r="AD37" s="4">
        <f>Y37*86400/育马!F$8</f>
        <v>28</v>
      </c>
      <c r="AE37" s="4">
        <f>Z37*86400/育马!G$8</f>
        <v>185</v>
      </c>
      <c r="AF37" s="4">
        <f t="shared" si="2"/>
        <v>0</v>
      </c>
      <c r="AG37" s="4">
        <f t="shared" si="3"/>
        <v>0</v>
      </c>
      <c r="AH37" s="4">
        <f t="shared" si="4"/>
        <v>0.73333333333333339</v>
      </c>
      <c r="AI37" s="4">
        <f t="shared" si="5"/>
        <v>7</v>
      </c>
      <c r="AJ37" s="4">
        <f t="shared" si="6"/>
        <v>92.5</v>
      </c>
      <c r="AK37" s="4">
        <f t="shared" si="7"/>
        <v>0</v>
      </c>
      <c r="AL37" s="4">
        <f t="shared" si="8"/>
        <v>0</v>
      </c>
      <c r="AM37" s="4">
        <f t="shared" si="9"/>
        <v>0</v>
      </c>
      <c r="AN37" s="4">
        <f t="shared" si="10"/>
        <v>1.4000000000000001</v>
      </c>
      <c r="AO37" s="4">
        <f t="shared" si="11"/>
        <v>27.75</v>
      </c>
      <c r="AP37" s="4">
        <f t="shared" si="12"/>
        <v>0</v>
      </c>
      <c r="AQ37" s="4">
        <f t="shared" si="13"/>
        <v>0</v>
      </c>
      <c r="AR37" s="4">
        <f t="shared" si="14"/>
        <v>0</v>
      </c>
      <c r="AS37" s="4">
        <f t="shared" si="15"/>
        <v>0</v>
      </c>
      <c r="AT37" s="4">
        <f t="shared" si="16"/>
        <v>9.25</v>
      </c>
      <c r="AU37" s="4">
        <f t="shared" si="17"/>
        <v>0</v>
      </c>
      <c r="AV37" s="4">
        <f t="shared" si="18"/>
        <v>0</v>
      </c>
      <c r="AW37" s="4">
        <f t="shared" si="0"/>
        <v>1.5416666666666667</v>
      </c>
    </row>
    <row r="38" spans="1:49" x14ac:dyDescent="0.15">
      <c r="L38" s="7">
        <f>基础状态预估!H39</f>
        <v>284.25483399593907</v>
      </c>
      <c r="M38" s="4">
        <f>求节点(节奏总纲!$D$4:$D$163,节奏总纲!$C$4:$C$163,L38)</f>
        <v>81.552528985101091</v>
      </c>
      <c r="N38" s="4" t="str">
        <f>IF(基础状态预估!AA39="","",基础状态预估!AA39)</f>
        <v>红</v>
      </c>
      <c r="O38" s="4" t="str">
        <f>IF(基础状态预估!AB39="","",基础状态预估!AB39)</f>
        <v>红</v>
      </c>
      <c r="P38" s="11">
        <f t="shared" si="1"/>
        <v>0.2</v>
      </c>
      <c r="Q38" s="4">
        <f>IF(基础状态预估!$AA39=Q$5,育马!$AO37-育马!$AO36,0)</f>
        <v>0</v>
      </c>
      <c r="R38" s="4">
        <f>IF(基础状态预估!$AA39=R$5,育马!$AO37-育马!$AO36,0)</f>
        <v>0</v>
      </c>
      <c r="S38" s="4">
        <f>IF(基础状态预估!$AA39=S$5,育马!$AO37-育马!$AO36,0)</f>
        <v>0</v>
      </c>
      <c r="T38" s="4">
        <f>IF(基础状态预估!$AA39=T$5,育马!$AO37-育马!$AO36,0)</f>
        <v>0</v>
      </c>
      <c r="U38" s="4">
        <f>IF(基础状态预估!$AA39=U$5,育马!$AO37-育马!$AO36,0)</f>
        <v>20</v>
      </c>
      <c r="V38" s="4">
        <f>SUM(Q$6:Q38)</f>
        <v>0</v>
      </c>
      <c r="W38" s="4">
        <f>SUM(R$6:R38)</f>
        <v>0.5</v>
      </c>
      <c r="X38" s="4">
        <f>SUM(S$6:S38)</f>
        <v>5.5</v>
      </c>
      <c r="Y38" s="4">
        <f>SUM(T$6:T38)</f>
        <v>28</v>
      </c>
      <c r="Z38" s="4">
        <f>SUM(U$6:U38)</f>
        <v>205</v>
      </c>
      <c r="AA38" s="4">
        <f>V38*86400/育马!C$8</f>
        <v>0</v>
      </c>
      <c r="AB38" s="4">
        <f>W38*86400/育马!D$8</f>
        <v>1</v>
      </c>
      <c r="AC38" s="4">
        <f>X38*86400/育马!E$8</f>
        <v>7.333333333333333</v>
      </c>
      <c r="AD38" s="4">
        <f>Y38*86400/育马!F$8</f>
        <v>28</v>
      </c>
      <c r="AE38" s="4">
        <f>Z38*86400/育马!G$8</f>
        <v>205</v>
      </c>
      <c r="AF38" s="4">
        <f t="shared" si="2"/>
        <v>0</v>
      </c>
      <c r="AG38" s="4">
        <f t="shared" si="3"/>
        <v>0</v>
      </c>
      <c r="AH38" s="4">
        <f t="shared" si="4"/>
        <v>0.73333333333333339</v>
      </c>
      <c r="AI38" s="4">
        <f t="shared" si="5"/>
        <v>7</v>
      </c>
      <c r="AJ38" s="4">
        <f t="shared" si="6"/>
        <v>102.5</v>
      </c>
      <c r="AK38" s="4">
        <f t="shared" si="7"/>
        <v>0</v>
      </c>
      <c r="AL38" s="4">
        <f t="shared" si="8"/>
        <v>0</v>
      </c>
      <c r="AM38" s="4">
        <f t="shared" si="9"/>
        <v>0</v>
      </c>
      <c r="AN38" s="4">
        <f t="shared" si="10"/>
        <v>1.4000000000000001</v>
      </c>
      <c r="AO38" s="4">
        <f t="shared" si="11"/>
        <v>30.75</v>
      </c>
      <c r="AP38" s="4">
        <f t="shared" si="12"/>
        <v>0</v>
      </c>
      <c r="AQ38" s="4">
        <f t="shared" si="13"/>
        <v>0</v>
      </c>
      <c r="AR38" s="4">
        <f t="shared" si="14"/>
        <v>0</v>
      </c>
      <c r="AS38" s="4">
        <f t="shared" si="15"/>
        <v>0</v>
      </c>
      <c r="AT38" s="4">
        <f t="shared" si="16"/>
        <v>10.25</v>
      </c>
      <c r="AU38" s="4">
        <f t="shared" si="17"/>
        <v>0</v>
      </c>
      <c r="AV38" s="4">
        <f t="shared" si="18"/>
        <v>0</v>
      </c>
      <c r="AW38" s="4">
        <f t="shared" si="0"/>
        <v>1.7083333333333333</v>
      </c>
    </row>
    <row r="39" spans="1:49" x14ac:dyDescent="0.15">
      <c r="A39" s="60" t="s">
        <v>88</v>
      </c>
      <c r="B39" s="25" t="s">
        <v>89</v>
      </c>
      <c r="C39" s="25"/>
      <c r="D39" s="25"/>
      <c r="E39" s="25"/>
      <c r="F39" s="25"/>
      <c r="G39" s="25"/>
      <c r="H39" s="26">
        <v>0.3</v>
      </c>
      <c r="L39" s="7">
        <f>基础状态预估!H40</f>
        <v>304.25483399593907</v>
      </c>
      <c r="M39" s="4">
        <f>求节点(节奏总纲!$D$4:$D$163,节奏总纲!$C$4:$C$163,L39)</f>
        <v>82.530084047380356</v>
      </c>
      <c r="N39" s="4" t="str">
        <f>IF(基础状态预估!AA40="","",基础状态预估!AA40)</f>
        <v>红</v>
      </c>
      <c r="O39" s="4" t="str">
        <f>IF(基础状态预估!AB40="","",基础状态预估!AB40)</f>
        <v>红</v>
      </c>
      <c r="P39" s="11">
        <f t="shared" si="1"/>
        <v>0.2</v>
      </c>
      <c r="Q39" s="4">
        <f>IF(基础状态预估!$AA40=Q$5,育马!$AO38-育马!$AO37,0)</f>
        <v>0</v>
      </c>
      <c r="R39" s="4">
        <f>IF(基础状态预估!$AA40=R$5,育马!$AO38-育马!$AO37,0)</f>
        <v>0</v>
      </c>
      <c r="S39" s="4">
        <f>IF(基础状态预估!$AA40=S$5,育马!$AO38-育马!$AO37,0)</f>
        <v>0</v>
      </c>
      <c r="T39" s="4">
        <f>IF(基础状态预估!$AA40=T$5,育马!$AO38-育马!$AO37,0)</f>
        <v>0</v>
      </c>
      <c r="U39" s="4">
        <f>IF(基础状态预估!$AA40=U$5,育马!$AO38-育马!$AO37,0)</f>
        <v>20</v>
      </c>
      <c r="V39" s="4">
        <f>SUM(Q$6:Q39)</f>
        <v>0</v>
      </c>
      <c r="W39" s="4">
        <f>SUM(R$6:R39)</f>
        <v>0.5</v>
      </c>
      <c r="X39" s="4">
        <f>SUM(S$6:S39)</f>
        <v>5.5</v>
      </c>
      <c r="Y39" s="4">
        <f>SUM(T$6:T39)</f>
        <v>28</v>
      </c>
      <c r="Z39" s="4">
        <f>SUM(U$6:U39)</f>
        <v>225</v>
      </c>
      <c r="AA39" s="4">
        <f>V39*86400/育马!C$8</f>
        <v>0</v>
      </c>
      <c r="AB39" s="4">
        <f>W39*86400/育马!D$8</f>
        <v>1</v>
      </c>
      <c r="AC39" s="4">
        <f>X39*86400/育马!E$8</f>
        <v>7.333333333333333</v>
      </c>
      <c r="AD39" s="4">
        <f>Y39*86400/育马!F$8</f>
        <v>28</v>
      </c>
      <c r="AE39" s="4">
        <f>Z39*86400/育马!G$8</f>
        <v>225</v>
      </c>
      <c r="AF39" s="4">
        <f t="shared" si="2"/>
        <v>0</v>
      </c>
      <c r="AG39" s="4">
        <f t="shared" si="3"/>
        <v>0</v>
      </c>
      <c r="AH39" s="4">
        <f t="shared" si="4"/>
        <v>0.73333333333333339</v>
      </c>
      <c r="AI39" s="4">
        <f t="shared" si="5"/>
        <v>7</v>
      </c>
      <c r="AJ39" s="4">
        <f t="shared" si="6"/>
        <v>112.5</v>
      </c>
      <c r="AK39" s="4">
        <f t="shared" si="7"/>
        <v>0</v>
      </c>
      <c r="AL39" s="4">
        <f t="shared" si="8"/>
        <v>0</v>
      </c>
      <c r="AM39" s="4">
        <f t="shared" si="9"/>
        <v>0</v>
      </c>
      <c r="AN39" s="4">
        <f t="shared" si="10"/>
        <v>1.4000000000000001</v>
      </c>
      <c r="AO39" s="4">
        <f t="shared" si="11"/>
        <v>33.75</v>
      </c>
      <c r="AP39" s="4">
        <f t="shared" si="12"/>
        <v>0</v>
      </c>
      <c r="AQ39" s="4">
        <f t="shared" si="13"/>
        <v>0</v>
      </c>
      <c r="AR39" s="4">
        <f t="shared" si="14"/>
        <v>0</v>
      </c>
      <c r="AS39" s="4">
        <f t="shared" si="15"/>
        <v>0</v>
      </c>
      <c r="AT39" s="4">
        <f t="shared" si="16"/>
        <v>11.25</v>
      </c>
      <c r="AU39" s="4">
        <f t="shared" si="17"/>
        <v>0</v>
      </c>
      <c r="AV39" s="4">
        <f t="shared" si="18"/>
        <v>0</v>
      </c>
      <c r="AW39" s="4">
        <f t="shared" si="0"/>
        <v>1.875</v>
      </c>
    </row>
    <row r="40" spans="1:49" x14ac:dyDescent="0.15">
      <c r="A40" s="60"/>
      <c r="B40" s="25" t="s">
        <v>93</v>
      </c>
      <c r="C40" s="25"/>
      <c r="D40" s="25"/>
      <c r="E40" s="25"/>
      <c r="F40" s="25"/>
      <c r="G40" s="25"/>
      <c r="H40" s="26">
        <v>0.08</v>
      </c>
      <c r="L40" s="7">
        <f>基础状态预估!H41</f>
        <v>324.25483399593907</v>
      </c>
      <c r="M40" s="4">
        <f>求节点(节奏总纲!$D$4:$D$163,节奏总纲!$C$4:$C$163,L40)</f>
        <v>83.445684961528599</v>
      </c>
      <c r="N40" s="4" t="str">
        <f>IF(基础状态预估!AA41="","",基础状态预估!AA41)</f>
        <v>红</v>
      </c>
      <c r="O40" s="4" t="str">
        <f>IF(基础状态预估!AB41="","",基础状态预估!AB41)</f>
        <v>红</v>
      </c>
      <c r="P40" s="11">
        <f t="shared" si="1"/>
        <v>0.2</v>
      </c>
      <c r="Q40" s="4">
        <f>IF(基础状态预估!$AA41=Q$5,育马!$AO39-育马!$AO38,0)</f>
        <v>0</v>
      </c>
      <c r="R40" s="4">
        <f>IF(基础状态预估!$AA41=R$5,育马!$AO39-育马!$AO38,0)</f>
        <v>0</v>
      </c>
      <c r="S40" s="4">
        <f>IF(基础状态预估!$AA41=S$5,育马!$AO39-育马!$AO38,0)</f>
        <v>0</v>
      </c>
      <c r="T40" s="4">
        <f>IF(基础状态预估!$AA41=T$5,育马!$AO39-育马!$AO38,0)</f>
        <v>0</v>
      </c>
      <c r="U40" s="4">
        <f>IF(基础状态预估!$AA41=U$5,育马!$AO39-育马!$AO38,0)</f>
        <v>20</v>
      </c>
      <c r="V40" s="4">
        <f>SUM(Q$6:Q40)</f>
        <v>0</v>
      </c>
      <c r="W40" s="4">
        <f>SUM(R$6:R40)</f>
        <v>0.5</v>
      </c>
      <c r="X40" s="4">
        <f>SUM(S$6:S40)</f>
        <v>5.5</v>
      </c>
      <c r="Y40" s="4">
        <f>SUM(T$6:T40)</f>
        <v>28</v>
      </c>
      <c r="Z40" s="4">
        <f>SUM(U$6:U40)</f>
        <v>245</v>
      </c>
      <c r="AA40" s="4">
        <f>V40*86400/育马!C$8</f>
        <v>0</v>
      </c>
      <c r="AB40" s="4">
        <f>W40*86400/育马!D$8</f>
        <v>1</v>
      </c>
      <c r="AC40" s="4">
        <f>X40*86400/育马!E$8</f>
        <v>7.333333333333333</v>
      </c>
      <c r="AD40" s="4">
        <f>Y40*86400/育马!F$8</f>
        <v>28</v>
      </c>
      <c r="AE40" s="4">
        <f>Z40*86400/育马!G$8</f>
        <v>245</v>
      </c>
      <c r="AF40" s="4">
        <f t="shared" si="2"/>
        <v>0</v>
      </c>
      <c r="AG40" s="4">
        <f t="shared" si="3"/>
        <v>0</v>
      </c>
      <c r="AH40" s="4">
        <f t="shared" si="4"/>
        <v>0.73333333333333339</v>
      </c>
      <c r="AI40" s="4">
        <f t="shared" si="5"/>
        <v>7</v>
      </c>
      <c r="AJ40" s="4">
        <f t="shared" si="6"/>
        <v>122.5</v>
      </c>
      <c r="AK40" s="4">
        <f t="shared" si="7"/>
        <v>0</v>
      </c>
      <c r="AL40" s="4">
        <f t="shared" si="8"/>
        <v>0</v>
      </c>
      <c r="AM40" s="4">
        <f t="shared" si="9"/>
        <v>0</v>
      </c>
      <c r="AN40" s="4">
        <f t="shared" si="10"/>
        <v>1.4000000000000001</v>
      </c>
      <c r="AO40" s="4">
        <f t="shared" si="11"/>
        <v>36.75</v>
      </c>
      <c r="AP40" s="4">
        <f t="shared" si="12"/>
        <v>0</v>
      </c>
      <c r="AQ40" s="4">
        <f t="shared" si="13"/>
        <v>0</v>
      </c>
      <c r="AR40" s="4">
        <f t="shared" si="14"/>
        <v>0</v>
      </c>
      <c r="AS40" s="4">
        <f t="shared" si="15"/>
        <v>0</v>
      </c>
      <c r="AT40" s="4">
        <f t="shared" si="16"/>
        <v>12.25</v>
      </c>
      <c r="AU40" s="4">
        <f t="shared" si="17"/>
        <v>0</v>
      </c>
      <c r="AV40" s="4">
        <f t="shared" si="18"/>
        <v>0</v>
      </c>
      <c r="AW40" s="4">
        <f t="shared" si="0"/>
        <v>2.0416666666666665</v>
      </c>
    </row>
    <row r="41" spans="1:49" x14ac:dyDescent="0.15">
      <c r="A41" s="60"/>
      <c r="B41" s="25" t="s">
        <v>94</v>
      </c>
      <c r="C41" s="25"/>
      <c r="D41" s="25"/>
      <c r="E41" s="25"/>
      <c r="F41" s="25"/>
      <c r="G41" s="25"/>
      <c r="H41" s="26">
        <v>0.25</v>
      </c>
      <c r="L41" s="7">
        <f>基础状态预估!H42</f>
        <v>344.25483399593907</v>
      </c>
      <c r="M41" s="4">
        <f>求节点(节奏总纲!$D$4:$D$163,节奏总纲!$C$4:$C$163,L41)</f>
        <v>84.307730151594043</v>
      </c>
      <c r="N41" s="4" t="str">
        <f>IF(基础状态预估!AA42="","",基础状态预估!AA42)</f>
        <v>红</v>
      </c>
      <c r="O41" s="4" t="str">
        <f>IF(基础状态预估!AB42="","",基础状态预估!AB42)</f>
        <v>红</v>
      </c>
      <c r="P41" s="11">
        <f t="shared" si="1"/>
        <v>0.2</v>
      </c>
      <c r="Q41" s="4">
        <f>IF(基础状态预估!$AA42=Q$5,育马!$AO40-育马!$AO39,0)</f>
        <v>0</v>
      </c>
      <c r="R41" s="4">
        <f>IF(基础状态预估!$AA42=R$5,育马!$AO40-育马!$AO39,0)</f>
        <v>0</v>
      </c>
      <c r="S41" s="4">
        <f>IF(基础状态预估!$AA42=S$5,育马!$AO40-育马!$AO39,0)</f>
        <v>0</v>
      </c>
      <c r="T41" s="4">
        <f>IF(基础状态预估!$AA42=T$5,育马!$AO40-育马!$AO39,0)</f>
        <v>0</v>
      </c>
      <c r="U41" s="4">
        <f>IF(基础状态预估!$AA42=U$5,育马!$AO40-育马!$AO39,0)</f>
        <v>20</v>
      </c>
      <c r="V41" s="4">
        <f>SUM(Q$6:Q41)</f>
        <v>0</v>
      </c>
      <c r="W41" s="4">
        <f>SUM(R$6:R41)</f>
        <v>0.5</v>
      </c>
      <c r="X41" s="4">
        <f>SUM(S$6:S41)</f>
        <v>5.5</v>
      </c>
      <c r="Y41" s="4">
        <f>SUM(T$6:T41)</f>
        <v>28</v>
      </c>
      <c r="Z41" s="4">
        <f>SUM(U$6:U41)</f>
        <v>265</v>
      </c>
      <c r="AA41" s="4">
        <f>V41*86400/育马!C$8</f>
        <v>0</v>
      </c>
      <c r="AB41" s="4">
        <f>W41*86400/育马!D$8</f>
        <v>1</v>
      </c>
      <c r="AC41" s="4">
        <f>X41*86400/育马!E$8</f>
        <v>7.333333333333333</v>
      </c>
      <c r="AD41" s="4">
        <f>Y41*86400/育马!F$8</f>
        <v>28</v>
      </c>
      <c r="AE41" s="4">
        <f>Z41*86400/育马!G$8</f>
        <v>265</v>
      </c>
      <c r="AF41" s="4">
        <f t="shared" si="2"/>
        <v>0</v>
      </c>
      <c r="AG41" s="4">
        <f t="shared" si="3"/>
        <v>0</v>
      </c>
      <c r="AH41" s="4">
        <f t="shared" si="4"/>
        <v>0.73333333333333339</v>
      </c>
      <c r="AI41" s="4">
        <f t="shared" si="5"/>
        <v>7</v>
      </c>
      <c r="AJ41" s="4">
        <f t="shared" si="6"/>
        <v>132.5</v>
      </c>
      <c r="AK41" s="4">
        <f t="shared" si="7"/>
        <v>0</v>
      </c>
      <c r="AL41" s="4">
        <f t="shared" si="8"/>
        <v>0</v>
      </c>
      <c r="AM41" s="4">
        <f t="shared" si="9"/>
        <v>0</v>
      </c>
      <c r="AN41" s="4">
        <f t="shared" si="10"/>
        <v>1.4000000000000001</v>
      </c>
      <c r="AO41" s="4">
        <f t="shared" si="11"/>
        <v>39.75</v>
      </c>
      <c r="AP41" s="4">
        <f t="shared" si="12"/>
        <v>0</v>
      </c>
      <c r="AQ41" s="4">
        <f t="shared" si="13"/>
        <v>0</v>
      </c>
      <c r="AR41" s="4">
        <f t="shared" si="14"/>
        <v>0</v>
      </c>
      <c r="AS41" s="4">
        <f t="shared" si="15"/>
        <v>0</v>
      </c>
      <c r="AT41" s="4">
        <f t="shared" si="16"/>
        <v>13.25</v>
      </c>
      <c r="AU41" s="4">
        <f t="shared" si="17"/>
        <v>0</v>
      </c>
      <c r="AV41" s="4">
        <f t="shared" si="18"/>
        <v>0</v>
      </c>
      <c r="AW41" s="4">
        <f t="shared" si="0"/>
        <v>2.2083333333333335</v>
      </c>
    </row>
    <row r="42" spans="1:49" x14ac:dyDescent="0.15">
      <c r="A42" s="60"/>
      <c r="B42" s="25" t="s">
        <v>95</v>
      </c>
      <c r="C42" s="25"/>
      <c r="D42" s="25"/>
      <c r="E42" s="25"/>
      <c r="F42" s="25"/>
      <c r="G42" s="25"/>
      <c r="H42" s="25">
        <v>60</v>
      </c>
    </row>
    <row r="43" spans="1:49" x14ac:dyDescent="0.15">
      <c r="A43" s="60"/>
      <c r="B43" s="25" t="s">
        <v>96</v>
      </c>
      <c r="C43" s="25"/>
      <c r="D43" s="25"/>
      <c r="E43" s="25"/>
      <c r="F43" s="25"/>
      <c r="G43" s="25"/>
      <c r="H43" s="26">
        <v>3.5000000000000003E-2</v>
      </c>
    </row>
    <row r="44" spans="1:49" x14ac:dyDescent="0.15">
      <c r="A44" s="60"/>
      <c r="B44" s="25" t="s">
        <v>97</v>
      </c>
      <c r="C44" s="25"/>
      <c r="D44" s="25"/>
      <c r="E44" s="25"/>
      <c r="F44" s="25"/>
      <c r="G44" s="25"/>
      <c r="H44" s="26">
        <v>2.5000000000000001E-2</v>
      </c>
    </row>
    <row r="45" spans="1:49" x14ac:dyDescent="0.15">
      <c r="A45" s="60"/>
      <c r="B45" s="25" t="s">
        <v>315</v>
      </c>
      <c r="C45" s="25"/>
      <c r="D45" s="25"/>
      <c r="E45" s="25"/>
      <c r="F45" s="25"/>
      <c r="G45" s="25"/>
      <c r="H45" s="26">
        <v>0.45</v>
      </c>
      <c r="L45" s="7" t="s">
        <v>119</v>
      </c>
      <c r="Q45" s="60" t="s">
        <v>110</v>
      </c>
      <c r="R45" s="60"/>
      <c r="S45" s="60"/>
      <c r="T45" s="60"/>
      <c r="U45" s="60"/>
      <c r="V45" s="60" t="s">
        <v>111</v>
      </c>
      <c r="W45" s="60"/>
      <c r="X45" s="60"/>
      <c r="Y45" s="60"/>
      <c r="Z45" s="60"/>
      <c r="AA45" s="60" t="s">
        <v>112</v>
      </c>
      <c r="AB45" s="60"/>
      <c r="AC45" s="60"/>
      <c r="AD45" s="60"/>
      <c r="AE45" s="60"/>
      <c r="AF45" s="60" t="s">
        <v>113</v>
      </c>
      <c r="AG45" s="60"/>
      <c r="AH45" s="60"/>
      <c r="AI45" s="60"/>
      <c r="AJ45" s="60"/>
      <c r="AK45" s="60" t="s">
        <v>114</v>
      </c>
      <c r="AL45" s="60"/>
      <c r="AM45" s="60"/>
      <c r="AN45" s="60"/>
      <c r="AO45" s="60"/>
      <c r="AP45" s="60" t="s">
        <v>115</v>
      </c>
      <c r="AQ45" s="60"/>
      <c r="AR45" s="60"/>
      <c r="AS45" s="60"/>
      <c r="AT45" s="60"/>
      <c r="AU45" s="60" t="s">
        <v>116</v>
      </c>
      <c r="AV45" s="60"/>
      <c r="AW45" s="60"/>
    </row>
    <row r="46" spans="1:49" x14ac:dyDescent="0.15">
      <c r="A46" s="60"/>
      <c r="B46" s="25" t="s">
        <v>98</v>
      </c>
      <c r="C46" s="25"/>
      <c r="D46" s="25"/>
      <c r="E46" s="25"/>
      <c r="F46" s="25"/>
      <c r="G46" s="25"/>
      <c r="H46" s="26">
        <v>4.4999999999999998E-2</v>
      </c>
      <c r="L46" s="7" t="s">
        <v>105</v>
      </c>
      <c r="M46" s="4" t="s">
        <v>126</v>
      </c>
      <c r="N46" s="4" t="s">
        <v>117</v>
      </c>
      <c r="O46" s="4" t="s">
        <v>107</v>
      </c>
      <c r="P46" s="11" t="s">
        <v>108</v>
      </c>
      <c r="Q46" s="4" t="s">
        <v>47</v>
      </c>
      <c r="R46" s="4" t="s">
        <v>48</v>
      </c>
      <c r="S46" s="4" t="s">
        <v>24</v>
      </c>
      <c r="T46" s="4" t="s">
        <v>22</v>
      </c>
      <c r="U46" s="4" t="s">
        <v>23</v>
      </c>
      <c r="V46" s="4" t="s">
        <v>47</v>
      </c>
      <c r="W46" s="4" t="s">
        <v>48</v>
      </c>
      <c r="X46" s="4" t="s">
        <v>24</v>
      </c>
      <c r="Y46" s="4" t="s">
        <v>22</v>
      </c>
      <c r="Z46" s="4" t="s">
        <v>23</v>
      </c>
      <c r="AA46" s="4" t="s">
        <v>47</v>
      </c>
      <c r="AB46" s="4" t="s">
        <v>48</v>
      </c>
      <c r="AC46" s="4" t="s">
        <v>24</v>
      </c>
      <c r="AD46" s="4" t="s">
        <v>22</v>
      </c>
      <c r="AE46" s="4" t="s">
        <v>23</v>
      </c>
      <c r="AF46" s="4" t="s">
        <v>47</v>
      </c>
      <c r="AG46" s="4" t="s">
        <v>48</v>
      </c>
      <c r="AH46" s="4" t="s">
        <v>24</v>
      </c>
      <c r="AI46" s="4" t="s">
        <v>22</v>
      </c>
      <c r="AJ46" s="4" t="s">
        <v>23</v>
      </c>
      <c r="AK46" s="4" t="s">
        <v>47</v>
      </c>
      <c r="AL46" s="4" t="s">
        <v>48</v>
      </c>
      <c r="AM46" s="4" t="s">
        <v>24</v>
      </c>
      <c r="AN46" s="4" t="s">
        <v>22</v>
      </c>
      <c r="AO46" s="4" t="s">
        <v>23</v>
      </c>
      <c r="AP46" s="4" t="s">
        <v>47</v>
      </c>
      <c r="AQ46" s="4" t="s">
        <v>48</v>
      </c>
      <c r="AR46" s="4" t="s">
        <v>24</v>
      </c>
      <c r="AS46" s="4" t="s">
        <v>22</v>
      </c>
      <c r="AT46" s="4" t="s">
        <v>23</v>
      </c>
      <c r="AU46" s="4" t="s">
        <v>24</v>
      </c>
      <c r="AV46" s="4" t="s">
        <v>22</v>
      </c>
      <c r="AW46" s="4" t="s">
        <v>23</v>
      </c>
    </row>
    <row r="47" spans="1:49" x14ac:dyDescent="0.15">
      <c r="A47" s="60"/>
      <c r="B47" s="25" t="s">
        <v>103</v>
      </c>
      <c r="C47" s="25"/>
      <c r="D47" s="25"/>
      <c r="E47" s="25"/>
      <c r="F47" s="25"/>
      <c r="G47" s="25"/>
      <c r="H47" s="26">
        <v>0.25</v>
      </c>
      <c r="L47" s="7">
        <f>基础状态预估!I7</f>
        <v>38.53268396026413</v>
      </c>
      <c r="M47" s="4">
        <f>求节点(节奏总纲!$E$4:$E$163,节奏总纲!$C$4:$C$163,L47)</f>
        <v>55</v>
      </c>
      <c r="N47" s="4" t="str">
        <f t="shared" ref="N47:P66" si="22">N6</f>
        <v>绿</v>
      </c>
      <c r="O47" s="4" t="str">
        <f t="shared" si="22"/>
        <v>绿</v>
      </c>
      <c r="P47" s="11">
        <f t="shared" si="22"/>
        <v>0.03</v>
      </c>
      <c r="Q47" s="4">
        <f>IF(基础状态预估!$AA7=Q$5,育马!$AO46,0)</f>
        <v>0</v>
      </c>
      <c r="R47" s="4">
        <f>IF(基础状态预估!$AA7=R$5,育马!$AO46,0)</f>
        <v>0</v>
      </c>
      <c r="S47" s="4">
        <f>IF(基础状态预估!$AA7=S$5,育马!$AO46,0)</f>
        <v>0</v>
      </c>
      <c r="T47" s="4">
        <f>IF(基础状态预估!$AA7=T$5,育马!$AO46,0)</f>
        <v>0</v>
      </c>
      <c r="U47" s="4">
        <f>IF(基础状态预估!$AA7=U$5,育马!$AO46,0)</f>
        <v>0</v>
      </c>
      <c r="V47" s="4">
        <f>SUM(Q$47:Q47)</f>
        <v>0</v>
      </c>
      <c r="W47" s="4">
        <f>SUM(R$47:R47)</f>
        <v>0</v>
      </c>
      <c r="X47" s="4">
        <f>SUM(S$47:S47)</f>
        <v>0</v>
      </c>
      <c r="Y47" s="4">
        <f>SUM(T$47:T47)</f>
        <v>0</v>
      </c>
      <c r="Z47" s="4">
        <f>SUM(U$47:U47)</f>
        <v>0</v>
      </c>
      <c r="AA47" s="4">
        <f>V47*86400/育马!C$8</f>
        <v>0</v>
      </c>
      <c r="AB47" s="4">
        <f>W47*86400/育马!D$8</f>
        <v>0</v>
      </c>
      <c r="AC47" s="4">
        <f>X47*86400/育马!E$8</f>
        <v>0</v>
      </c>
      <c r="AD47" s="4">
        <f>Y47*86400/育马!F$8</f>
        <v>0</v>
      </c>
      <c r="AE47" s="4">
        <f>Z47*86400/育马!G$8</f>
        <v>0</v>
      </c>
      <c r="AF47" s="4">
        <f>AA47*C$13</f>
        <v>0</v>
      </c>
      <c r="AG47" s="4">
        <f>AB47*D$13</f>
        <v>0</v>
      </c>
      <c r="AH47" s="4">
        <f>AC47*E$13</f>
        <v>0</v>
      </c>
      <c r="AI47" s="4">
        <f>AD47*F$13</f>
        <v>0</v>
      </c>
      <c r="AJ47" s="4">
        <f>AE47*G$13</f>
        <v>0</v>
      </c>
      <c r="AK47" s="4">
        <f>AA47*C$14</f>
        <v>0</v>
      </c>
      <c r="AL47" s="4">
        <f>AB47*D$14</f>
        <v>0</v>
      </c>
      <c r="AM47" s="4">
        <f>AC47*E$14</f>
        <v>0</v>
      </c>
      <c r="AN47" s="4">
        <f>AD47*F$14</f>
        <v>0</v>
      </c>
      <c r="AO47" s="4">
        <f>AE47*G$14</f>
        <v>0</v>
      </c>
      <c r="AP47" s="4">
        <f>AA47*C$15</f>
        <v>0</v>
      </c>
      <c r="AQ47" s="4">
        <f>AB47*D$15</f>
        <v>0</v>
      </c>
      <c r="AR47" s="4">
        <f>AC47*E$15</f>
        <v>0</v>
      </c>
      <c r="AS47" s="4">
        <f>AD47*F$15</f>
        <v>0</v>
      </c>
      <c r="AT47" s="4">
        <f>AE47*G$15</f>
        <v>0</v>
      </c>
      <c r="AU47" s="4">
        <f>IF($O47=AU$5,INDEX($AF47:$AJ47,MATCH($N47,$AF$5:$AJ$5,0))/6,0)</f>
        <v>0</v>
      </c>
      <c r="AV47" s="4">
        <f>IF($O47=AV$5,INDEX($AK47:$AO47,MATCH($N47,$AK$5:$AO$5,0))/6,0)</f>
        <v>0</v>
      </c>
      <c r="AW47" s="4">
        <f>IF($O47=AW$5,INDEX($AP47:$AT47,MATCH($N47,$AP$5:$AT$5,0))/6,0)</f>
        <v>0</v>
      </c>
    </row>
    <row r="48" spans="1:49" x14ac:dyDescent="0.15">
      <c r="A48" s="60"/>
      <c r="B48" s="25" t="s">
        <v>104</v>
      </c>
      <c r="C48" s="25"/>
      <c r="D48" s="25"/>
      <c r="E48" s="25"/>
      <c r="F48" s="25"/>
      <c r="G48" s="25"/>
      <c r="H48" s="26">
        <v>0.15</v>
      </c>
      <c r="L48" s="7">
        <f>基础状态预估!I8</f>
        <v>38.932683960264129</v>
      </c>
      <c r="M48" s="4">
        <f>求节点(节奏总纲!$E$4:$E$163,节奏总纲!$C$4:$C$163,L48)</f>
        <v>55.145846366850542</v>
      </c>
      <c r="N48" s="4" t="str">
        <f t="shared" si="22"/>
        <v>蓝</v>
      </c>
      <c r="O48" s="4" t="str">
        <f t="shared" si="22"/>
        <v>蓝</v>
      </c>
      <c r="P48" s="11">
        <f t="shared" si="22"/>
        <v>0.05</v>
      </c>
      <c r="Q48" s="4">
        <f>IF(基础状态预估!$AA8=Q$5,育马!$AO47-育马!$AO46,0)</f>
        <v>0</v>
      </c>
      <c r="R48" s="4">
        <f>IF(基础状态预估!$AA8=R$5,育马!$AO47-育马!$AO46,0)</f>
        <v>0</v>
      </c>
      <c r="S48" s="4">
        <f>IF(基础状态预估!$AA8=S$5,育马!$AO47-育马!$AO46,0)</f>
        <v>0</v>
      </c>
      <c r="T48" s="4">
        <f>IF(基础状态预估!$AA8=T$5,育马!$AO47-育马!$AO46,0)</f>
        <v>0</v>
      </c>
      <c r="U48" s="4">
        <f>IF(基础状态预估!$AA8=U$5,育马!$AO47-育马!$AO46,0)</f>
        <v>0</v>
      </c>
      <c r="V48" s="4">
        <f>SUM(Q$47:Q48)</f>
        <v>0</v>
      </c>
      <c r="W48" s="4">
        <f>SUM(R$47:R48)</f>
        <v>0</v>
      </c>
      <c r="X48" s="4">
        <f>SUM(S$47:S48)</f>
        <v>0</v>
      </c>
      <c r="Y48" s="4">
        <f>SUM(T$47:T48)</f>
        <v>0</v>
      </c>
      <c r="Z48" s="4">
        <f>SUM(U$47:U48)</f>
        <v>0</v>
      </c>
      <c r="AA48" s="4">
        <f>V48*86400/育马!C$8</f>
        <v>0</v>
      </c>
      <c r="AB48" s="4">
        <f>W48*86400/育马!D$8</f>
        <v>0</v>
      </c>
      <c r="AC48" s="4">
        <f>X48*86400/育马!E$8</f>
        <v>0</v>
      </c>
      <c r="AD48" s="4">
        <f>Y48*86400/育马!F$8</f>
        <v>0</v>
      </c>
      <c r="AE48" s="4">
        <f>Z48*86400/育马!G$8</f>
        <v>0</v>
      </c>
      <c r="AF48" s="4">
        <f t="shared" ref="AF48:AF82" si="23">AA48*C$13</f>
        <v>0</v>
      </c>
      <c r="AG48" s="4">
        <f t="shared" ref="AG48:AG82" si="24">AB48*D$13</f>
        <v>0</v>
      </c>
      <c r="AH48" s="4">
        <f t="shared" ref="AH48:AH82" si="25">AC48*E$13</f>
        <v>0</v>
      </c>
      <c r="AI48" s="4">
        <f t="shared" ref="AI48:AI82" si="26">AD48*F$13</f>
        <v>0</v>
      </c>
      <c r="AJ48" s="4">
        <f t="shared" ref="AJ48:AJ82" si="27">AE48*G$13</f>
        <v>0</v>
      </c>
      <c r="AK48" s="4">
        <f t="shared" ref="AK48:AK82" si="28">AA48*C$14</f>
        <v>0</v>
      </c>
      <c r="AL48" s="4">
        <f t="shared" ref="AL48:AL82" si="29">AB48*D$14</f>
        <v>0</v>
      </c>
      <c r="AM48" s="4">
        <f t="shared" ref="AM48:AM82" si="30">AC48*E$14</f>
        <v>0</v>
      </c>
      <c r="AN48" s="4">
        <f t="shared" ref="AN48:AN82" si="31">AD48*F$14</f>
        <v>0</v>
      </c>
      <c r="AO48" s="4">
        <f t="shared" ref="AO48:AO82" si="32">AE48*G$14</f>
        <v>0</v>
      </c>
      <c r="AP48" s="4">
        <f t="shared" ref="AP48:AP82" si="33">AA48*C$15</f>
        <v>0</v>
      </c>
      <c r="AQ48" s="4">
        <f t="shared" ref="AQ48:AQ82" si="34">AB48*D$15</f>
        <v>0</v>
      </c>
      <c r="AR48" s="4">
        <f t="shared" ref="AR48:AR82" si="35">AC48*E$15</f>
        <v>0</v>
      </c>
      <c r="AS48" s="4">
        <f t="shared" ref="AS48:AS82" si="36">AD48*F$15</f>
        <v>0</v>
      </c>
      <c r="AT48" s="4">
        <f t="shared" ref="AT48:AT82" si="37">AE48*G$15</f>
        <v>0</v>
      </c>
      <c r="AU48" s="4">
        <f t="shared" ref="AU48:AU82" si="38">IF($O48=AU$5,INDEX($AF48:$AJ48,MATCH($N48,$AF$5:$AJ$5,0))/6,0)</f>
        <v>0</v>
      </c>
      <c r="AV48" s="4">
        <f t="shared" ref="AV48:AV82" si="39">IF($O48=AV$5,INDEX($AK48:$AO48,MATCH($N48,$AK$5:$AO$5,0))/6,0)</f>
        <v>0</v>
      </c>
      <c r="AW48" s="4">
        <f t="shared" ref="AW48:AW82" si="40">IF($O48=AW$5,INDEX($AP48:$AT48,MATCH($N48,$AP$5:$AT$5,0))/6,0)</f>
        <v>0</v>
      </c>
    </row>
    <row r="49" spans="2:58" x14ac:dyDescent="0.15">
      <c r="L49" s="7">
        <f>基础状态预估!I9</f>
        <v>39.332683960264127</v>
      </c>
      <c r="M49" s="4">
        <f>求节点(节奏总纲!$E$4:$E$163,节奏总纲!$C$4:$C$163,L49)</f>
        <v>55.291692733701076</v>
      </c>
      <c r="N49" s="4" t="str">
        <f t="shared" si="22"/>
        <v>蓝</v>
      </c>
      <c r="O49" s="4" t="str">
        <f t="shared" si="22"/>
        <v>蓝</v>
      </c>
      <c r="P49" s="11">
        <f t="shared" si="22"/>
        <v>0.05</v>
      </c>
      <c r="Q49" s="4">
        <f>IF(基础状态预估!$AA9=Q$5,育马!$AO48-育马!$AO47,0)</f>
        <v>0</v>
      </c>
      <c r="R49" s="4">
        <f>IF(基础状态预估!$AA9=R$5,育马!$AO48-育马!$AO47,0)</f>
        <v>0</v>
      </c>
      <c r="S49" s="4">
        <f>IF(基础状态预估!$AA9=S$5,育马!$AO48-育马!$AO47,0)</f>
        <v>0</v>
      </c>
      <c r="T49" s="4">
        <f>IF(基础状态预估!$AA9=T$5,育马!$AO48-育马!$AO47,0)</f>
        <v>0</v>
      </c>
      <c r="U49" s="4">
        <f>IF(基础状态预估!$AA9=U$5,育马!$AO48-育马!$AO47,0)</f>
        <v>0</v>
      </c>
      <c r="V49" s="4">
        <f>SUM(Q$47:Q49)</f>
        <v>0</v>
      </c>
      <c r="W49" s="4">
        <f>SUM(R$47:R49)</f>
        <v>0</v>
      </c>
      <c r="X49" s="4">
        <f>SUM(S$47:S49)</f>
        <v>0</v>
      </c>
      <c r="Y49" s="4">
        <f>SUM(T$47:T49)</f>
        <v>0</v>
      </c>
      <c r="Z49" s="4">
        <f>SUM(U$47:U49)</f>
        <v>0</v>
      </c>
      <c r="AA49" s="4">
        <f>V49*86400/育马!C$8</f>
        <v>0</v>
      </c>
      <c r="AB49" s="4">
        <f>W49*86400/育马!D$8</f>
        <v>0</v>
      </c>
      <c r="AC49" s="4">
        <f>X49*86400/育马!E$8</f>
        <v>0</v>
      </c>
      <c r="AD49" s="4">
        <f>Y49*86400/育马!F$8</f>
        <v>0</v>
      </c>
      <c r="AE49" s="4">
        <f>Z49*86400/育马!G$8</f>
        <v>0</v>
      </c>
      <c r="AF49" s="4">
        <f t="shared" si="23"/>
        <v>0</v>
      </c>
      <c r="AG49" s="4">
        <f t="shared" si="24"/>
        <v>0</v>
      </c>
      <c r="AH49" s="4">
        <f t="shared" si="25"/>
        <v>0</v>
      </c>
      <c r="AI49" s="4">
        <f t="shared" si="26"/>
        <v>0</v>
      </c>
      <c r="AJ49" s="4">
        <f t="shared" si="27"/>
        <v>0</v>
      </c>
      <c r="AK49" s="4">
        <f t="shared" si="28"/>
        <v>0</v>
      </c>
      <c r="AL49" s="4">
        <f t="shared" si="29"/>
        <v>0</v>
      </c>
      <c r="AM49" s="4">
        <f t="shared" si="30"/>
        <v>0</v>
      </c>
      <c r="AN49" s="4">
        <f t="shared" si="31"/>
        <v>0</v>
      </c>
      <c r="AO49" s="4">
        <f t="shared" si="32"/>
        <v>0</v>
      </c>
      <c r="AP49" s="4">
        <f t="shared" si="33"/>
        <v>0</v>
      </c>
      <c r="AQ49" s="4">
        <f t="shared" si="34"/>
        <v>0</v>
      </c>
      <c r="AR49" s="4">
        <f t="shared" si="35"/>
        <v>0</v>
      </c>
      <c r="AS49" s="4">
        <f t="shared" si="36"/>
        <v>0</v>
      </c>
      <c r="AT49" s="4">
        <f t="shared" si="37"/>
        <v>0</v>
      </c>
      <c r="AU49" s="4">
        <f t="shared" si="38"/>
        <v>0</v>
      </c>
      <c r="AV49" s="4">
        <f t="shared" si="39"/>
        <v>0</v>
      </c>
      <c r="AW49" s="4">
        <f t="shared" si="40"/>
        <v>0</v>
      </c>
      <c r="BB49" s="15" t="s">
        <v>1</v>
      </c>
      <c r="BC49" s="65" t="s">
        <v>123</v>
      </c>
      <c r="BD49" s="66"/>
      <c r="BE49" s="65" t="s">
        <v>124</v>
      </c>
      <c r="BF49" s="66"/>
    </row>
    <row r="50" spans="2:58" x14ac:dyDescent="0.15">
      <c r="L50" s="7">
        <f>基础状态预估!I10</f>
        <v>39.732683960264133</v>
      </c>
      <c r="M50" s="4">
        <f>求节点(节奏总纲!$E$4:$E$163,节奏总纲!$C$4:$C$163,L50)</f>
        <v>55.437539100551618</v>
      </c>
      <c r="N50" s="4" t="str">
        <f t="shared" si="22"/>
        <v>蓝</v>
      </c>
      <c r="O50" s="4" t="str">
        <f t="shared" si="22"/>
        <v>蓝</v>
      </c>
      <c r="P50" s="11">
        <f t="shared" si="22"/>
        <v>0.05</v>
      </c>
      <c r="Q50" s="4">
        <f>IF(基础状态预估!$AA10=Q$5,育马!$AO49-育马!$AO48,0)</f>
        <v>0</v>
      </c>
      <c r="R50" s="4">
        <f>IF(基础状态预估!$AA10=R$5,育马!$AO49-育马!$AO48,0)</f>
        <v>0.40000000000000013</v>
      </c>
      <c r="S50" s="4">
        <f>IF(基础状态预估!$AA10=S$5,育马!$AO49-育马!$AO48,0)</f>
        <v>0</v>
      </c>
      <c r="T50" s="4">
        <f>IF(基础状态预估!$AA10=T$5,育马!$AO49-育马!$AO48,0)</f>
        <v>0</v>
      </c>
      <c r="U50" s="4">
        <f>IF(基础状态预估!$AA10=U$5,育马!$AO49-育马!$AO48,0)</f>
        <v>0</v>
      </c>
      <c r="V50" s="4">
        <f>SUM(Q$47:Q50)</f>
        <v>0</v>
      </c>
      <c r="W50" s="4">
        <f>SUM(R$47:R50)</f>
        <v>0.40000000000000013</v>
      </c>
      <c r="X50" s="4">
        <f>SUM(S$47:S50)</f>
        <v>0</v>
      </c>
      <c r="Y50" s="4">
        <f>SUM(T$47:T50)</f>
        <v>0</v>
      </c>
      <c r="Z50" s="4">
        <f>SUM(U$47:U50)</f>
        <v>0</v>
      </c>
      <c r="AA50" s="4">
        <f>V50*86400/育马!C$8</f>
        <v>0</v>
      </c>
      <c r="AB50" s="4">
        <f>W50*86400/育马!D$8</f>
        <v>0.80000000000000038</v>
      </c>
      <c r="AC50" s="4">
        <f>X50*86400/育马!E$8</f>
        <v>0</v>
      </c>
      <c r="AD50" s="4">
        <f>Y50*86400/育马!F$8</f>
        <v>0</v>
      </c>
      <c r="AE50" s="4">
        <f>Z50*86400/育马!G$8</f>
        <v>0</v>
      </c>
      <c r="AF50" s="4">
        <f t="shared" si="23"/>
        <v>0</v>
      </c>
      <c r="AG50" s="4">
        <f t="shared" si="24"/>
        <v>0</v>
      </c>
      <c r="AH50" s="4">
        <f t="shared" si="25"/>
        <v>0</v>
      </c>
      <c r="AI50" s="4">
        <f t="shared" si="26"/>
        <v>0</v>
      </c>
      <c r="AJ50" s="4">
        <f t="shared" si="27"/>
        <v>0</v>
      </c>
      <c r="AK50" s="4">
        <f t="shared" si="28"/>
        <v>0</v>
      </c>
      <c r="AL50" s="4">
        <f t="shared" si="29"/>
        <v>0</v>
      </c>
      <c r="AM50" s="4">
        <f t="shared" si="30"/>
        <v>0</v>
      </c>
      <c r="AN50" s="4">
        <f t="shared" si="31"/>
        <v>0</v>
      </c>
      <c r="AO50" s="4">
        <f t="shared" si="32"/>
        <v>0</v>
      </c>
      <c r="AP50" s="4">
        <f t="shared" si="33"/>
        <v>0</v>
      </c>
      <c r="AQ50" s="4">
        <f t="shared" si="34"/>
        <v>0</v>
      </c>
      <c r="AR50" s="4">
        <f t="shared" si="35"/>
        <v>0</v>
      </c>
      <c r="AS50" s="4">
        <f t="shared" si="36"/>
        <v>0</v>
      </c>
      <c r="AT50" s="4">
        <f t="shared" si="37"/>
        <v>0</v>
      </c>
      <c r="AU50" s="4">
        <f t="shared" si="38"/>
        <v>0</v>
      </c>
      <c r="AV50" s="4">
        <f t="shared" si="39"/>
        <v>0</v>
      </c>
      <c r="AW50" s="4">
        <f t="shared" si="40"/>
        <v>0</v>
      </c>
      <c r="BB50" s="15" t="s">
        <v>20</v>
      </c>
      <c r="BC50" s="15"/>
      <c r="BD50" s="15" t="s">
        <v>125</v>
      </c>
      <c r="BE50" s="15"/>
      <c r="BF50" s="15" t="s">
        <v>125</v>
      </c>
    </row>
    <row r="51" spans="2:58" x14ac:dyDescent="0.15">
      <c r="L51" s="7">
        <f>基础状态预估!I11</f>
        <v>40.132683960264131</v>
      </c>
      <c r="M51" s="4">
        <f>求节点(节奏总纲!$E$4:$E$163,节奏总纲!$C$4:$C$163,L51)</f>
        <v>55.583385467402152</v>
      </c>
      <c r="N51" s="4" t="str">
        <f t="shared" si="22"/>
        <v>紫</v>
      </c>
      <c r="O51" s="4" t="str">
        <f t="shared" si="22"/>
        <v>紫</v>
      </c>
      <c r="P51" s="11">
        <f t="shared" si="22"/>
        <v>0.08</v>
      </c>
      <c r="Q51" s="4">
        <f>IF(基础状态预估!$AA11=Q$5,育马!$AO50-育马!$AO49,0)</f>
        <v>0</v>
      </c>
      <c r="R51" s="4">
        <f>IF(基础状态预估!$AA11=R$5,育马!$AO50-育马!$AO49,0)</f>
        <v>0</v>
      </c>
      <c r="S51" s="4">
        <f>IF(基础状态预估!$AA11=S$5,育马!$AO50-育马!$AO49,0)</f>
        <v>0.39999999999999991</v>
      </c>
      <c r="T51" s="4">
        <f>IF(基础状态预估!$AA11=T$5,育马!$AO50-育马!$AO49,0)</f>
        <v>0</v>
      </c>
      <c r="U51" s="4">
        <f>IF(基础状态预估!$AA11=U$5,育马!$AO50-育马!$AO49,0)</f>
        <v>0</v>
      </c>
      <c r="V51" s="4">
        <f>SUM(Q$47:Q51)</f>
        <v>0</v>
      </c>
      <c r="W51" s="4">
        <f>SUM(R$47:R51)</f>
        <v>0.40000000000000013</v>
      </c>
      <c r="X51" s="4">
        <f>SUM(S$47:S51)</f>
        <v>0.39999999999999991</v>
      </c>
      <c r="Y51" s="4">
        <f>SUM(T$47:T51)</f>
        <v>0</v>
      </c>
      <c r="Z51" s="4">
        <f>SUM(U$47:U51)</f>
        <v>0</v>
      </c>
      <c r="AA51" s="4">
        <f>V51*86400/育马!C$8</f>
        <v>0</v>
      </c>
      <c r="AB51" s="4">
        <f>W51*86400/育马!D$8</f>
        <v>0.80000000000000038</v>
      </c>
      <c r="AC51" s="4">
        <f>X51*86400/育马!E$8</f>
        <v>0.53333333333333321</v>
      </c>
      <c r="AD51" s="4">
        <f>Y51*86400/育马!F$8</f>
        <v>0</v>
      </c>
      <c r="AE51" s="4">
        <f>Z51*86400/育马!G$8</f>
        <v>0</v>
      </c>
      <c r="AF51" s="4">
        <f t="shared" si="23"/>
        <v>0</v>
      </c>
      <c r="AG51" s="4">
        <f t="shared" si="24"/>
        <v>0</v>
      </c>
      <c r="AH51" s="4">
        <f t="shared" si="25"/>
        <v>5.3333333333333323E-2</v>
      </c>
      <c r="AI51" s="4">
        <f t="shared" si="26"/>
        <v>0</v>
      </c>
      <c r="AJ51" s="4">
        <f t="shared" si="27"/>
        <v>0</v>
      </c>
      <c r="AK51" s="4">
        <f t="shared" si="28"/>
        <v>0</v>
      </c>
      <c r="AL51" s="4">
        <f t="shared" si="29"/>
        <v>0</v>
      </c>
      <c r="AM51" s="4">
        <f t="shared" si="30"/>
        <v>0</v>
      </c>
      <c r="AN51" s="4">
        <f t="shared" si="31"/>
        <v>0</v>
      </c>
      <c r="AO51" s="4">
        <f t="shared" si="32"/>
        <v>0</v>
      </c>
      <c r="AP51" s="4">
        <f t="shared" si="33"/>
        <v>0</v>
      </c>
      <c r="AQ51" s="4">
        <f t="shared" si="34"/>
        <v>0</v>
      </c>
      <c r="AR51" s="4">
        <f t="shared" si="35"/>
        <v>0</v>
      </c>
      <c r="AS51" s="4">
        <f t="shared" si="36"/>
        <v>0</v>
      </c>
      <c r="AT51" s="4">
        <f t="shared" si="37"/>
        <v>0</v>
      </c>
      <c r="AU51" s="4">
        <f t="shared" si="38"/>
        <v>8.8888888888888871E-3</v>
      </c>
      <c r="AV51" s="4">
        <f t="shared" si="39"/>
        <v>0</v>
      </c>
      <c r="AW51" s="4">
        <f t="shared" si="40"/>
        <v>0</v>
      </c>
      <c r="BB51" s="15">
        <v>10</v>
      </c>
      <c r="BC51" s="15"/>
      <c r="BD51" s="24">
        <f>MIN(MAX($P$47:$P$82),IFERROR(求节点($M$47:$M$82,$P$47:$P$82,$BB51),0))</f>
        <v>0</v>
      </c>
      <c r="BE51" s="15"/>
      <c r="BF51" s="23">
        <f>BD51*INDEX([3]小r将兵属性验证!$AC$7:$AC$166,$BB51,1)</f>
        <v>0</v>
      </c>
    </row>
    <row r="52" spans="2:58" x14ac:dyDescent="0.15">
      <c r="L52" s="7">
        <f>基础状态预估!I12</f>
        <v>40.932683960264129</v>
      </c>
      <c r="M52" s="4">
        <f>求节点(节奏总纲!$E$4:$E$163,节奏总纲!$C$4:$C$163,L52)</f>
        <v>55.875078201103229</v>
      </c>
      <c r="N52" s="4" t="str">
        <f t="shared" si="22"/>
        <v>紫</v>
      </c>
      <c r="O52" s="4" t="str">
        <f t="shared" si="22"/>
        <v>紫</v>
      </c>
      <c r="P52" s="11">
        <f t="shared" si="22"/>
        <v>0.08</v>
      </c>
      <c r="Q52" s="4">
        <f>IF(基础状态预估!$AA12=Q$5,育马!$AO51-育马!$AO50,0)</f>
        <v>0</v>
      </c>
      <c r="R52" s="4">
        <f>IF(基础状态预估!$AA12=R$5,育马!$AO51-育马!$AO50,0)</f>
        <v>0</v>
      </c>
      <c r="S52" s="4">
        <f>IF(基础状态预估!$AA12=S$5,育马!$AO51-育马!$AO50,0)</f>
        <v>0.80000000000000027</v>
      </c>
      <c r="T52" s="4">
        <f>IF(基础状态预估!$AA12=T$5,育马!$AO51-育马!$AO50,0)</f>
        <v>0</v>
      </c>
      <c r="U52" s="4">
        <f>IF(基础状态预估!$AA12=U$5,育马!$AO51-育马!$AO50,0)</f>
        <v>0</v>
      </c>
      <c r="V52" s="4">
        <f>SUM(Q$47:Q52)</f>
        <v>0</v>
      </c>
      <c r="W52" s="4">
        <f>SUM(R$47:R52)</f>
        <v>0.40000000000000013</v>
      </c>
      <c r="X52" s="4">
        <f>SUM(S$47:S52)</f>
        <v>1.2000000000000002</v>
      </c>
      <c r="Y52" s="4">
        <f>SUM(T$47:T52)</f>
        <v>0</v>
      </c>
      <c r="Z52" s="4">
        <f>SUM(U$47:U52)</f>
        <v>0</v>
      </c>
      <c r="AA52" s="4">
        <f>V52*86400/育马!C$8</f>
        <v>0</v>
      </c>
      <c r="AB52" s="4">
        <f>W52*86400/育马!D$8</f>
        <v>0.80000000000000038</v>
      </c>
      <c r="AC52" s="4">
        <f>X52*86400/育马!E$8</f>
        <v>1.6000000000000003</v>
      </c>
      <c r="AD52" s="4">
        <f>Y52*86400/育马!F$8</f>
        <v>0</v>
      </c>
      <c r="AE52" s="4">
        <f>Z52*86400/育马!G$8</f>
        <v>0</v>
      </c>
      <c r="AF52" s="4">
        <f t="shared" si="23"/>
        <v>0</v>
      </c>
      <c r="AG52" s="4">
        <f t="shared" si="24"/>
        <v>0</v>
      </c>
      <c r="AH52" s="4">
        <f t="shared" si="25"/>
        <v>0.16000000000000003</v>
      </c>
      <c r="AI52" s="4">
        <f t="shared" si="26"/>
        <v>0</v>
      </c>
      <c r="AJ52" s="4">
        <f t="shared" si="27"/>
        <v>0</v>
      </c>
      <c r="AK52" s="4">
        <f t="shared" si="28"/>
        <v>0</v>
      </c>
      <c r="AL52" s="4">
        <f t="shared" si="29"/>
        <v>0</v>
      </c>
      <c r="AM52" s="4">
        <f t="shared" si="30"/>
        <v>0</v>
      </c>
      <c r="AN52" s="4">
        <f t="shared" si="31"/>
        <v>0</v>
      </c>
      <c r="AO52" s="4">
        <f t="shared" si="32"/>
        <v>0</v>
      </c>
      <c r="AP52" s="4">
        <f t="shared" si="33"/>
        <v>0</v>
      </c>
      <c r="AQ52" s="4">
        <f t="shared" si="34"/>
        <v>0</v>
      </c>
      <c r="AR52" s="4">
        <f t="shared" si="35"/>
        <v>0</v>
      </c>
      <c r="AS52" s="4">
        <f t="shared" si="36"/>
        <v>0</v>
      </c>
      <c r="AT52" s="4">
        <f t="shared" si="37"/>
        <v>0</v>
      </c>
      <c r="AU52" s="4">
        <f t="shared" si="38"/>
        <v>2.6666666666666672E-2</v>
      </c>
      <c r="AV52" s="4">
        <f t="shared" si="39"/>
        <v>0</v>
      </c>
      <c r="AW52" s="4">
        <f t="shared" si="40"/>
        <v>0</v>
      </c>
      <c r="BB52" s="15">
        <v>20</v>
      </c>
      <c r="BC52" s="15"/>
      <c r="BD52" s="24">
        <f t="shared" ref="BD52:BD66" si="41">MIN(MAX($P$47:$P$82),IFERROR(求节点($M$47:$M$82,$P$47:$P$82,$BB52),0))</f>
        <v>0</v>
      </c>
      <c r="BE52" s="15"/>
      <c r="BF52" s="16">
        <f>(BD52-BD51)*INDEX([3]小r将兵属性验证!$AC$7:$AC$166,$BB52,1)+BF51</f>
        <v>0</v>
      </c>
    </row>
    <row r="53" spans="2:58" x14ac:dyDescent="0.15">
      <c r="L53" s="7">
        <f>基础状态预估!I13</f>
        <v>41.732683960264133</v>
      </c>
      <c r="M53" s="4">
        <f>求节点(节奏总纲!$E$4:$E$163,节奏总纲!$C$4:$C$163,L53)</f>
        <v>56.150702864608469</v>
      </c>
      <c r="N53" s="4" t="str">
        <f t="shared" si="22"/>
        <v>紫</v>
      </c>
      <c r="O53" s="4" t="str">
        <f t="shared" si="22"/>
        <v>紫</v>
      </c>
      <c r="P53" s="11">
        <f t="shared" si="22"/>
        <v>0.08</v>
      </c>
      <c r="Q53" s="4">
        <f>IF(基础状态预估!$AA13=Q$5,育马!$AO52-育马!$AO51,0)</f>
        <v>0</v>
      </c>
      <c r="R53" s="4">
        <f>IF(基础状态预估!$AA13=R$5,育马!$AO52-育马!$AO51,0)</f>
        <v>0</v>
      </c>
      <c r="S53" s="4">
        <f>IF(基础状态预估!$AA13=S$5,育马!$AO52-育马!$AO51,0)</f>
        <v>0.8</v>
      </c>
      <c r="T53" s="4">
        <f>IF(基础状态预估!$AA13=T$5,育马!$AO52-育马!$AO51,0)</f>
        <v>0</v>
      </c>
      <c r="U53" s="4">
        <f>IF(基础状态预估!$AA13=U$5,育马!$AO52-育马!$AO51,0)</f>
        <v>0</v>
      </c>
      <c r="V53" s="4">
        <f>SUM(Q$47:Q53)</f>
        <v>0</v>
      </c>
      <c r="W53" s="4">
        <f>SUM(R$47:R53)</f>
        <v>0.40000000000000013</v>
      </c>
      <c r="X53" s="4">
        <f>SUM(S$47:S53)</f>
        <v>2</v>
      </c>
      <c r="Y53" s="4">
        <f>SUM(T$47:T53)</f>
        <v>0</v>
      </c>
      <c r="Z53" s="4">
        <f>SUM(U$47:U53)</f>
        <v>0</v>
      </c>
      <c r="AA53" s="4">
        <f>V53*86400/育马!C$8</f>
        <v>0</v>
      </c>
      <c r="AB53" s="4">
        <f>W53*86400/育马!D$8</f>
        <v>0.80000000000000038</v>
      </c>
      <c r="AC53" s="4">
        <f>X53*86400/育马!E$8</f>
        <v>2.6666666666666665</v>
      </c>
      <c r="AD53" s="4">
        <f>Y53*86400/育马!F$8</f>
        <v>0</v>
      </c>
      <c r="AE53" s="4">
        <f>Z53*86400/育马!G$8</f>
        <v>0</v>
      </c>
      <c r="AF53" s="4">
        <f t="shared" si="23"/>
        <v>0</v>
      </c>
      <c r="AG53" s="4">
        <f t="shared" si="24"/>
        <v>0</v>
      </c>
      <c r="AH53" s="4">
        <f t="shared" si="25"/>
        <v>0.26666666666666666</v>
      </c>
      <c r="AI53" s="4">
        <f t="shared" si="26"/>
        <v>0</v>
      </c>
      <c r="AJ53" s="4">
        <f t="shared" si="27"/>
        <v>0</v>
      </c>
      <c r="AK53" s="4">
        <f t="shared" si="28"/>
        <v>0</v>
      </c>
      <c r="AL53" s="4">
        <f t="shared" si="29"/>
        <v>0</v>
      </c>
      <c r="AM53" s="4">
        <f t="shared" si="30"/>
        <v>0</v>
      </c>
      <c r="AN53" s="4">
        <f t="shared" si="31"/>
        <v>0</v>
      </c>
      <c r="AO53" s="4">
        <f t="shared" si="32"/>
        <v>0</v>
      </c>
      <c r="AP53" s="4">
        <f t="shared" si="33"/>
        <v>0</v>
      </c>
      <c r="AQ53" s="4">
        <f t="shared" si="34"/>
        <v>0</v>
      </c>
      <c r="AR53" s="4">
        <f t="shared" si="35"/>
        <v>0</v>
      </c>
      <c r="AS53" s="4">
        <f t="shared" si="36"/>
        <v>0</v>
      </c>
      <c r="AT53" s="4">
        <f t="shared" si="37"/>
        <v>0</v>
      </c>
      <c r="AU53" s="4">
        <f t="shared" si="38"/>
        <v>4.4444444444444446E-2</v>
      </c>
      <c r="AV53" s="4">
        <f t="shared" si="39"/>
        <v>0</v>
      </c>
      <c r="AW53" s="4">
        <f t="shared" si="40"/>
        <v>0</v>
      </c>
      <c r="BB53" s="15">
        <v>30</v>
      </c>
      <c r="BC53" s="15"/>
      <c r="BD53" s="24">
        <f t="shared" si="41"/>
        <v>0</v>
      </c>
      <c r="BE53" s="15"/>
      <c r="BF53" s="16">
        <f>(BD53-BD52)*INDEX([3]小r将兵属性验证!$AC$7:$AC$166,$BB53,1)+BF52</f>
        <v>0</v>
      </c>
    </row>
    <row r="54" spans="2:58" x14ac:dyDescent="0.15">
      <c r="L54" s="7">
        <f>基础状态预估!I14</f>
        <v>42.53268396026413</v>
      </c>
      <c r="M54" s="4">
        <f>求节点(节奏总纲!$E$4:$E$163,节奏总纲!$C$4:$C$163,L54)</f>
        <v>56.41429154452927</v>
      </c>
      <c r="N54" s="4" t="str">
        <f t="shared" si="22"/>
        <v>紫</v>
      </c>
      <c r="O54" s="4" t="str">
        <f t="shared" si="22"/>
        <v>紫</v>
      </c>
      <c r="P54" s="11">
        <f t="shared" si="22"/>
        <v>0.08</v>
      </c>
      <c r="Q54" s="4">
        <f>IF(基础状态预估!$AA14=Q$5,育马!$AO53-育马!$AO52,0)</f>
        <v>0</v>
      </c>
      <c r="R54" s="4">
        <f>IF(基础状态预估!$AA14=R$5,育马!$AO53-育马!$AO52,0)</f>
        <v>0</v>
      </c>
      <c r="S54" s="4">
        <f>IF(基础状态预估!$AA14=S$5,育马!$AO53-育马!$AO52,0)</f>
        <v>0.79999999999999982</v>
      </c>
      <c r="T54" s="4">
        <f>IF(基础状态预估!$AA14=T$5,育马!$AO53-育马!$AO52,0)</f>
        <v>0</v>
      </c>
      <c r="U54" s="4">
        <f>IF(基础状态预估!$AA14=U$5,育马!$AO53-育马!$AO52,0)</f>
        <v>0</v>
      </c>
      <c r="V54" s="4">
        <f>SUM(Q$47:Q54)</f>
        <v>0</v>
      </c>
      <c r="W54" s="4">
        <f>SUM(R$47:R54)</f>
        <v>0.40000000000000013</v>
      </c>
      <c r="X54" s="4">
        <f>SUM(S$47:S54)</f>
        <v>2.8</v>
      </c>
      <c r="Y54" s="4">
        <f>SUM(T$47:T54)</f>
        <v>0</v>
      </c>
      <c r="Z54" s="4">
        <f>SUM(U$47:U54)</f>
        <v>0</v>
      </c>
      <c r="AA54" s="4">
        <f>V54*86400/育马!C$8</f>
        <v>0</v>
      </c>
      <c r="AB54" s="4">
        <f>W54*86400/育马!D$8</f>
        <v>0.80000000000000038</v>
      </c>
      <c r="AC54" s="4">
        <f>X54*86400/育马!E$8</f>
        <v>3.7333333333333329</v>
      </c>
      <c r="AD54" s="4">
        <f>Y54*86400/育马!F$8</f>
        <v>0</v>
      </c>
      <c r="AE54" s="4">
        <f>Z54*86400/育马!G$8</f>
        <v>0</v>
      </c>
      <c r="AF54" s="4">
        <f t="shared" si="23"/>
        <v>0</v>
      </c>
      <c r="AG54" s="4">
        <f t="shared" si="24"/>
        <v>0</v>
      </c>
      <c r="AH54" s="4">
        <f t="shared" si="25"/>
        <v>0.37333333333333329</v>
      </c>
      <c r="AI54" s="4">
        <f t="shared" si="26"/>
        <v>0</v>
      </c>
      <c r="AJ54" s="4">
        <f t="shared" si="27"/>
        <v>0</v>
      </c>
      <c r="AK54" s="4">
        <f t="shared" si="28"/>
        <v>0</v>
      </c>
      <c r="AL54" s="4">
        <f t="shared" si="29"/>
        <v>0</v>
      </c>
      <c r="AM54" s="4">
        <f t="shared" si="30"/>
        <v>0</v>
      </c>
      <c r="AN54" s="4">
        <f t="shared" si="31"/>
        <v>0</v>
      </c>
      <c r="AO54" s="4">
        <f t="shared" si="32"/>
        <v>0</v>
      </c>
      <c r="AP54" s="4">
        <f t="shared" si="33"/>
        <v>0</v>
      </c>
      <c r="AQ54" s="4">
        <f t="shared" si="34"/>
        <v>0</v>
      </c>
      <c r="AR54" s="4">
        <f t="shared" si="35"/>
        <v>0</v>
      </c>
      <c r="AS54" s="4">
        <f t="shared" si="36"/>
        <v>0</v>
      </c>
      <c r="AT54" s="4">
        <f t="shared" si="37"/>
        <v>0</v>
      </c>
      <c r="AU54" s="4">
        <f t="shared" si="38"/>
        <v>6.2222222222222213E-2</v>
      </c>
      <c r="AV54" s="4">
        <f t="shared" si="39"/>
        <v>0</v>
      </c>
      <c r="AW54" s="4">
        <f t="shared" si="40"/>
        <v>0</v>
      </c>
      <c r="BB54" s="15">
        <v>40</v>
      </c>
      <c r="BC54" s="15"/>
      <c r="BD54" s="24">
        <f t="shared" si="41"/>
        <v>0</v>
      </c>
      <c r="BE54" s="15"/>
      <c r="BF54" s="16">
        <f>(BD54-BD53)*INDEX([3]小r将兵属性验证!$AC$7:$AC$166,$BB54,1)+BF53</f>
        <v>0</v>
      </c>
    </row>
    <row r="55" spans="2:58" x14ac:dyDescent="0.15">
      <c r="L55" s="7">
        <f>基础状态预估!I15</f>
        <v>44.132683960264131</v>
      </c>
      <c r="M55" s="4">
        <f>求节点(节奏总纲!$E$4:$E$163,节奏总纲!$C$4:$C$163,L55)</f>
        <v>56.941468904370872</v>
      </c>
      <c r="N55" s="4" t="str">
        <f t="shared" si="22"/>
        <v>紫</v>
      </c>
      <c r="O55" s="4" t="str">
        <f t="shared" si="22"/>
        <v>紫</v>
      </c>
      <c r="P55" s="11">
        <f t="shared" si="22"/>
        <v>0.08</v>
      </c>
      <c r="Q55" s="4">
        <f>IF(基础状态预估!$AA15=Q$5,育马!$AO54-育马!$AO53,0)</f>
        <v>0</v>
      </c>
      <c r="R55" s="4">
        <f>IF(基础状态预估!$AA15=R$5,育马!$AO54-育马!$AO53,0)</f>
        <v>0</v>
      </c>
      <c r="S55" s="4">
        <f>IF(基础状态预估!$AA15=S$5,育马!$AO54-育马!$AO53,0)</f>
        <v>1.6000000000000005</v>
      </c>
      <c r="T55" s="4">
        <f>IF(基础状态预估!$AA15=T$5,育马!$AO54-育马!$AO53,0)</f>
        <v>0</v>
      </c>
      <c r="U55" s="4">
        <f>IF(基础状态预估!$AA15=U$5,育马!$AO54-育马!$AO53,0)</f>
        <v>0</v>
      </c>
      <c r="V55" s="4">
        <f>SUM(Q$47:Q55)</f>
        <v>0</v>
      </c>
      <c r="W55" s="4">
        <f>SUM(R$47:R55)</f>
        <v>0.40000000000000013</v>
      </c>
      <c r="X55" s="4">
        <f>SUM(S$47:S55)</f>
        <v>4.4000000000000004</v>
      </c>
      <c r="Y55" s="4">
        <f>SUM(T$47:T55)</f>
        <v>0</v>
      </c>
      <c r="Z55" s="4">
        <f>SUM(U$47:U55)</f>
        <v>0</v>
      </c>
      <c r="AA55" s="4">
        <f>V55*86400/育马!C$8</f>
        <v>0</v>
      </c>
      <c r="AB55" s="4">
        <f>W55*86400/育马!D$8</f>
        <v>0.80000000000000038</v>
      </c>
      <c r="AC55" s="4">
        <f>X55*86400/育马!E$8</f>
        <v>5.8666666666666671</v>
      </c>
      <c r="AD55" s="4">
        <f>Y55*86400/育马!F$8</f>
        <v>0</v>
      </c>
      <c r="AE55" s="4">
        <f>Z55*86400/育马!G$8</f>
        <v>0</v>
      </c>
      <c r="AF55" s="4">
        <f t="shared" si="23"/>
        <v>0</v>
      </c>
      <c r="AG55" s="4">
        <f t="shared" si="24"/>
        <v>0</v>
      </c>
      <c r="AH55" s="4">
        <f t="shared" si="25"/>
        <v>0.58666666666666678</v>
      </c>
      <c r="AI55" s="4">
        <f t="shared" si="26"/>
        <v>0</v>
      </c>
      <c r="AJ55" s="4">
        <f t="shared" si="27"/>
        <v>0</v>
      </c>
      <c r="AK55" s="4">
        <f t="shared" si="28"/>
        <v>0</v>
      </c>
      <c r="AL55" s="4">
        <f t="shared" si="29"/>
        <v>0</v>
      </c>
      <c r="AM55" s="4">
        <f t="shared" si="30"/>
        <v>0</v>
      </c>
      <c r="AN55" s="4">
        <f t="shared" si="31"/>
        <v>0</v>
      </c>
      <c r="AO55" s="4">
        <f t="shared" si="32"/>
        <v>0</v>
      </c>
      <c r="AP55" s="4">
        <f t="shared" si="33"/>
        <v>0</v>
      </c>
      <c r="AQ55" s="4">
        <f t="shared" si="34"/>
        <v>0</v>
      </c>
      <c r="AR55" s="4">
        <f t="shared" si="35"/>
        <v>0</v>
      </c>
      <c r="AS55" s="4">
        <f t="shared" si="36"/>
        <v>0</v>
      </c>
      <c r="AT55" s="4">
        <f t="shared" si="37"/>
        <v>0</v>
      </c>
      <c r="AU55" s="4">
        <f t="shared" si="38"/>
        <v>9.7777777777777797E-2</v>
      </c>
      <c r="AV55" s="4">
        <f t="shared" si="39"/>
        <v>0</v>
      </c>
      <c r="AW55" s="4">
        <f t="shared" si="40"/>
        <v>0</v>
      </c>
      <c r="BB55" s="15">
        <v>50</v>
      </c>
      <c r="BC55" s="15"/>
      <c r="BD55" s="24">
        <f t="shared" si="41"/>
        <v>0</v>
      </c>
      <c r="BE55" s="15"/>
      <c r="BF55" s="16">
        <f>(BD55-BD54)*INDEX([3]小r将兵属性验证!$AC$7:$AC$166,$BB55,1)+BF54</f>
        <v>0</v>
      </c>
    </row>
    <row r="56" spans="2:58" x14ac:dyDescent="0.15">
      <c r="L56" s="7">
        <f>基础状态预估!I16</f>
        <v>45.732683960264133</v>
      </c>
      <c r="M56" s="4">
        <f>求节点(节奏总纲!$E$4:$E$163,节奏总纲!$C$4:$C$163,L56)</f>
        <v>57.451589260298135</v>
      </c>
      <c r="N56" s="4" t="str">
        <f t="shared" si="22"/>
        <v>橙</v>
      </c>
      <c r="O56" s="4" t="str">
        <f t="shared" si="22"/>
        <v>橙</v>
      </c>
      <c r="P56" s="11">
        <f t="shared" si="22"/>
        <v>0.12</v>
      </c>
      <c r="Q56" s="4">
        <f>IF(基础状态预估!$AA16=Q$5,育马!$AO55-育马!$AO54,0)</f>
        <v>0</v>
      </c>
      <c r="R56" s="4">
        <f>IF(基础状态预估!$AA16=R$5,育马!$AO55-育马!$AO54,0)</f>
        <v>0</v>
      </c>
      <c r="S56" s="4">
        <f>IF(基础状态预估!$AA16=S$5,育马!$AO55-育马!$AO54,0)</f>
        <v>0</v>
      </c>
      <c r="T56" s="4">
        <f>IF(基础状态预估!$AA16=T$5,育马!$AO55-育马!$AO54,0)</f>
        <v>1.5999999999999996</v>
      </c>
      <c r="U56" s="4">
        <f>IF(基础状态预估!$AA16=U$5,育马!$AO55-育马!$AO54,0)</f>
        <v>0</v>
      </c>
      <c r="V56" s="4">
        <f>SUM(Q$47:Q56)</f>
        <v>0</v>
      </c>
      <c r="W56" s="4">
        <f>SUM(R$47:R56)</f>
        <v>0.40000000000000013</v>
      </c>
      <c r="X56" s="4">
        <f>SUM(S$47:S56)</f>
        <v>4.4000000000000004</v>
      </c>
      <c r="Y56" s="4">
        <f>SUM(T$47:T56)</f>
        <v>1.5999999999999996</v>
      </c>
      <c r="Z56" s="4">
        <f>SUM(U$47:U56)</f>
        <v>0</v>
      </c>
      <c r="AA56" s="4">
        <f>V56*86400/育马!C$8</f>
        <v>0</v>
      </c>
      <c r="AB56" s="4">
        <f>W56*86400/育马!D$8</f>
        <v>0.80000000000000038</v>
      </c>
      <c r="AC56" s="4">
        <f>X56*86400/育马!E$8</f>
        <v>5.8666666666666671</v>
      </c>
      <c r="AD56" s="4">
        <f>Y56*86400/育马!F$8</f>
        <v>1.5999999999999996</v>
      </c>
      <c r="AE56" s="4">
        <f>Z56*86400/育马!G$8</f>
        <v>0</v>
      </c>
      <c r="AF56" s="4">
        <f t="shared" si="23"/>
        <v>0</v>
      </c>
      <c r="AG56" s="4">
        <f t="shared" si="24"/>
        <v>0</v>
      </c>
      <c r="AH56" s="4">
        <f t="shared" si="25"/>
        <v>0.58666666666666678</v>
      </c>
      <c r="AI56" s="4">
        <f t="shared" si="26"/>
        <v>0.39999999999999991</v>
      </c>
      <c r="AJ56" s="4">
        <f t="shared" si="27"/>
        <v>0</v>
      </c>
      <c r="AK56" s="4">
        <f t="shared" si="28"/>
        <v>0</v>
      </c>
      <c r="AL56" s="4">
        <f t="shared" si="29"/>
        <v>0</v>
      </c>
      <c r="AM56" s="4">
        <f t="shared" si="30"/>
        <v>0</v>
      </c>
      <c r="AN56" s="4">
        <f t="shared" si="31"/>
        <v>7.9999999999999988E-2</v>
      </c>
      <c r="AO56" s="4">
        <f t="shared" si="32"/>
        <v>0</v>
      </c>
      <c r="AP56" s="4">
        <f t="shared" si="33"/>
        <v>0</v>
      </c>
      <c r="AQ56" s="4">
        <f t="shared" si="34"/>
        <v>0</v>
      </c>
      <c r="AR56" s="4">
        <f t="shared" si="35"/>
        <v>0</v>
      </c>
      <c r="AS56" s="4">
        <f t="shared" si="36"/>
        <v>0</v>
      </c>
      <c r="AT56" s="4">
        <f t="shared" si="37"/>
        <v>0</v>
      </c>
      <c r="AU56" s="4">
        <f t="shared" si="38"/>
        <v>0</v>
      </c>
      <c r="AV56" s="4">
        <f t="shared" si="39"/>
        <v>1.3333333333333331E-2</v>
      </c>
      <c r="AW56" s="4">
        <f t="shared" si="40"/>
        <v>0</v>
      </c>
      <c r="BB56" s="15">
        <v>60</v>
      </c>
      <c r="BC56" s="15"/>
      <c r="BD56" s="24">
        <f t="shared" si="41"/>
        <v>0.12</v>
      </c>
      <c r="BE56" s="15"/>
      <c r="BF56" s="16">
        <f>(BD56-BD55)*INDEX([3]小r将兵属性验证!$AC$7:$AC$166,$BB56,1)+BF55</f>
        <v>498094750.87073326</v>
      </c>
    </row>
    <row r="57" spans="2:58" x14ac:dyDescent="0.15">
      <c r="L57" s="7">
        <f>基础状态预估!I17</f>
        <v>48.132683960264131</v>
      </c>
      <c r="M57" s="4">
        <f>求节点(节奏总纲!$E$4:$E$163,节奏总纲!$C$4:$C$163,L57)</f>
        <v>58.193280806848797</v>
      </c>
      <c r="N57" s="4" t="str">
        <f t="shared" si="22"/>
        <v>橙</v>
      </c>
      <c r="O57" s="4" t="str">
        <f t="shared" si="22"/>
        <v>橙</v>
      </c>
      <c r="P57" s="11">
        <f t="shared" si="22"/>
        <v>0.12</v>
      </c>
      <c r="Q57" s="4">
        <f>IF(基础状态预估!$AA17=Q$5,育马!$AO56-育马!$AO55,0)</f>
        <v>0</v>
      </c>
      <c r="R57" s="4">
        <f>IF(基础状态预估!$AA17=R$5,育马!$AO56-育马!$AO55,0)</f>
        <v>0</v>
      </c>
      <c r="S57" s="4">
        <f>IF(基础状态预估!$AA17=S$5,育马!$AO56-育马!$AO55,0)</f>
        <v>0</v>
      </c>
      <c r="T57" s="4">
        <f>IF(基础状态预估!$AA17=T$5,育马!$AO56-育马!$AO55,0)</f>
        <v>2.4000000000000004</v>
      </c>
      <c r="U57" s="4">
        <f>IF(基础状态预估!$AA17=U$5,育马!$AO56-育马!$AO55,0)</f>
        <v>0</v>
      </c>
      <c r="V57" s="4">
        <f>SUM(Q$47:Q57)</f>
        <v>0</v>
      </c>
      <c r="W57" s="4">
        <f>SUM(R$47:R57)</f>
        <v>0.40000000000000013</v>
      </c>
      <c r="X57" s="4">
        <f>SUM(S$47:S57)</f>
        <v>4.4000000000000004</v>
      </c>
      <c r="Y57" s="4">
        <f>SUM(T$47:T57)</f>
        <v>4</v>
      </c>
      <c r="Z57" s="4">
        <f>SUM(U$47:U57)</f>
        <v>0</v>
      </c>
      <c r="AA57" s="4">
        <f>V57*86400/育马!C$8</f>
        <v>0</v>
      </c>
      <c r="AB57" s="4">
        <f>W57*86400/育马!D$8</f>
        <v>0.80000000000000038</v>
      </c>
      <c r="AC57" s="4">
        <f>X57*86400/育马!E$8</f>
        <v>5.8666666666666671</v>
      </c>
      <c r="AD57" s="4">
        <f>Y57*86400/育马!F$8</f>
        <v>4</v>
      </c>
      <c r="AE57" s="4">
        <f>Z57*86400/育马!G$8</f>
        <v>0</v>
      </c>
      <c r="AF57" s="4">
        <f t="shared" si="23"/>
        <v>0</v>
      </c>
      <c r="AG57" s="4">
        <f t="shared" si="24"/>
        <v>0</v>
      </c>
      <c r="AH57" s="4">
        <f t="shared" si="25"/>
        <v>0.58666666666666678</v>
      </c>
      <c r="AI57" s="4">
        <f t="shared" si="26"/>
        <v>1</v>
      </c>
      <c r="AJ57" s="4">
        <f t="shared" si="27"/>
        <v>0</v>
      </c>
      <c r="AK57" s="4">
        <f t="shared" si="28"/>
        <v>0</v>
      </c>
      <c r="AL57" s="4">
        <f t="shared" si="29"/>
        <v>0</v>
      </c>
      <c r="AM57" s="4">
        <f t="shared" si="30"/>
        <v>0</v>
      </c>
      <c r="AN57" s="4">
        <f t="shared" si="31"/>
        <v>0.2</v>
      </c>
      <c r="AO57" s="4">
        <f t="shared" si="32"/>
        <v>0</v>
      </c>
      <c r="AP57" s="4">
        <f t="shared" si="33"/>
        <v>0</v>
      </c>
      <c r="AQ57" s="4">
        <f t="shared" si="34"/>
        <v>0</v>
      </c>
      <c r="AR57" s="4">
        <f t="shared" si="35"/>
        <v>0</v>
      </c>
      <c r="AS57" s="4">
        <f t="shared" si="36"/>
        <v>0</v>
      </c>
      <c r="AT57" s="4">
        <f t="shared" si="37"/>
        <v>0</v>
      </c>
      <c r="AU57" s="4">
        <f t="shared" si="38"/>
        <v>0</v>
      </c>
      <c r="AV57" s="4">
        <f t="shared" si="39"/>
        <v>3.3333333333333333E-2</v>
      </c>
      <c r="AW57" s="4">
        <f t="shared" si="40"/>
        <v>0</v>
      </c>
      <c r="BB57" s="15">
        <v>70</v>
      </c>
      <c r="BC57" s="15"/>
      <c r="BD57" s="24">
        <f t="shared" si="41"/>
        <v>0.2</v>
      </c>
      <c r="BE57" s="15"/>
      <c r="BF57" s="16">
        <f>(BD57-BD56)*INDEX([3]小r将兵属性验证!$AC$7:$AC$166,$BB57,1)+BF56</f>
        <v>1421841567.8804841</v>
      </c>
    </row>
    <row r="58" spans="2:58" x14ac:dyDescent="0.15">
      <c r="L58" s="7">
        <f>基础状态预估!I18</f>
        <v>50.53268396026413</v>
      </c>
      <c r="M58" s="4">
        <f>求节点(节奏总纲!$E$4:$E$163,节奏总纲!$C$4:$C$163,L58)</f>
        <v>58.8828631865753</v>
      </c>
      <c r="N58" s="4" t="str">
        <f t="shared" si="22"/>
        <v>橙</v>
      </c>
      <c r="O58" s="4" t="str">
        <f t="shared" si="22"/>
        <v>橙</v>
      </c>
      <c r="P58" s="11">
        <f t="shared" si="22"/>
        <v>0.12</v>
      </c>
      <c r="Q58" s="4">
        <f>IF(基础状态预估!$AA18=Q$5,育马!$AO57-育马!$AO56,0)</f>
        <v>0</v>
      </c>
      <c r="R58" s="4">
        <f>IF(基础状态预估!$AA18=R$5,育马!$AO57-育马!$AO56,0)</f>
        <v>0</v>
      </c>
      <c r="S58" s="4">
        <f>IF(基础状态预估!$AA18=S$5,育马!$AO57-育马!$AO56,0)</f>
        <v>0</v>
      </c>
      <c r="T58" s="4">
        <f>IF(基础状态预估!$AA18=T$5,育马!$AO57-育马!$AO56,0)</f>
        <v>2.3999999999999986</v>
      </c>
      <c r="U58" s="4">
        <f>IF(基础状态预估!$AA18=U$5,育马!$AO57-育马!$AO56,0)</f>
        <v>0</v>
      </c>
      <c r="V58" s="4">
        <f>SUM(Q$47:Q58)</f>
        <v>0</v>
      </c>
      <c r="W58" s="4">
        <f>SUM(R$47:R58)</f>
        <v>0.40000000000000013</v>
      </c>
      <c r="X58" s="4">
        <f>SUM(S$47:S58)</f>
        <v>4.4000000000000004</v>
      </c>
      <c r="Y58" s="4">
        <f>SUM(T$47:T58)</f>
        <v>6.3999999999999986</v>
      </c>
      <c r="Z58" s="4">
        <f>SUM(U$47:U58)</f>
        <v>0</v>
      </c>
      <c r="AA58" s="4">
        <f>V58*86400/育马!C$8</f>
        <v>0</v>
      </c>
      <c r="AB58" s="4">
        <f>W58*86400/育马!D$8</f>
        <v>0.80000000000000038</v>
      </c>
      <c r="AC58" s="4">
        <f>X58*86400/育马!E$8</f>
        <v>5.8666666666666671</v>
      </c>
      <c r="AD58" s="4">
        <f>Y58*86400/育马!F$8</f>
        <v>6.3999999999999986</v>
      </c>
      <c r="AE58" s="4">
        <f>Z58*86400/育马!G$8</f>
        <v>0</v>
      </c>
      <c r="AF58" s="4">
        <f t="shared" si="23"/>
        <v>0</v>
      </c>
      <c r="AG58" s="4">
        <f t="shared" si="24"/>
        <v>0</v>
      </c>
      <c r="AH58" s="4">
        <f t="shared" si="25"/>
        <v>0.58666666666666678</v>
      </c>
      <c r="AI58" s="4">
        <f t="shared" si="26"/>
        <v>1.5999999999999996</v>
      </c>
      <c r="AJ58" s="4">
        <f t="shared" si="27"/>
        <v>0</v>
      </c>
      <c r="AK58" s="4">
        <f t="shared" si="28"/>
        <v>0</v>
      </c>
      <c r="AL58" s="4">
        <f t="shared" si="29"/>
        <v>0</v>
      </c>
      <c r="AM58" s="4">
        <f t="shared" si="30"/>
        <v>0</v>
      </c>
      <c r="AN58" s="4">
        <f t="shared" si="31"/>
        <v>0.31999999999999995</v>
      </c>
      <c r="AO58" s="4">
        <f t="shared" si="32"/>
        <v>0</v>
      </c>
      <c r="AP58" s="4">
        <f t="shared" si="33"/>
        <v>0</v>
      </c>
      <c r="AQ58" s="4">
        <f t="shared" si="34"/>
        <v>0</v>
      </c>
      <c r="AR58" s="4">
        <f t="shared" si="35"/>
        <v>0</v>
      </c>
      <c r="AS58" s="4">
        <f t="shared" si="36"/>
        <v>0</v>
      </c>
      <c r="AT58" s="4">
        <f t="shared" si="37"/>
        <v>0</v>
      </c>
      <c r="AU58" s="4">
        <f t="shared" si="38"/>
        <v>0</v>
      </c>
      <c r="AV58" s="4">
        <f t="shared" si="39"/>
        <v>5.3333333333333323E-2</v>
      </c>
      <c r="AW58" s="4">
        <f t="shared" si="40"/>
        <v>0</v>
      </c>
      <c r="BB58" s="15">
        <v>80</v>
      </c>
      <c r="BC58" s="15"/>
      <c r="BD58" s="24">
        <f t="shared" si="41"/>
        <v>0.2</v>
      </c>
      <c r="BE58" s="15"/>
      <c r="BF58" s="16">
        <f>(BD58-BD57)*INDEX([3]小r将兵属性验证!$AC$7:$AC$166,$BB58,1)+BF57</f>
        <v>1421841567.8804841</v>
      </c>
    </row>
    <row r="59" spans="2:58" x14ac:dyDescent="0.15">
      <c r="L59" s="7">
        <f>基础状态预估!I19</f>
        <v>52.932683960264129</v>
      </c>
      <c r="M59" s="4">
        <f>求节点(节奏总纲!$E$4:$E$163,节奏总纲!$C$4:$C$163,L59)</f>
        <v>59.545970434731508</v>
      </c>
      <c r="N59" s="4" t="str">
        <f t="shared" si="22"/>
        <v>橙</v>
      </c>
      <c r="O59" s="4" t="str">
        <f t="shared" si="22"/>
        <v>橙</v>
      </c>
      <c r="P59" s="11">
        <f t="shared" si="22"/>
        <v>0.12</v>
      </c>
      <c r="Q59" s="4">
        <f>IF(基础状态预估!$AA19=Q$5,育马!$AO58-育马!$AO57,0)</f>
        <v>0</v>
      </c>
      <c r="R59" s="4">
        <f>IF(基础状态预估!$AA19=R$5,育马!$AO58-育马!$AO57,0)</f>
        <v>0</v>
      </c>
      <c r="S59" s="4">
        <f>IF(基础状态预估!$AA19=S$5,育马!$AO58-育马!$AO57,0)</f>
        <v>0</v>
      </c>
      <c r="T59" s="4">
        <f>IF(基础状态预估!$AA19=T$5,育马!$AO58-育马!$AO57,0)</f>
        <v>2.4000000000000004</v>
      </c>
      <c r="U59" s="4">
        <f>IF(基础状态预估!$AA19=U$5,育马!$AO58-育马!$AO57,0)</f>
        <v>0</v>
      </c>
      <c r="V59" s="4">
        <f>SUM(Q$47:Q59)</f>
        <v>0</v>
      </c>
      <c r="W59" s="4">
        <f>SUM(R$47:R59)</f>
        <v>0.40000000000000013</v>
      </c>
      <c r="X59" s="4">
        <f>SUM(S$47:S59)</f>
        <v>4.4000000000000004</v>
      </c>
      <c r="Y59" s="4">
        <f>SUM(T$47:T59)</f>
        <v>8.7999999999999989</v>
      </c>
      <c r="Z59" s="4">
        <f>SUM(U$47:U59)</f>
        <v>0</v>
      </c>
      <c r="AA59" s="4">
        <f>V59*86400/育马!C$8</f>
        <v>0</v>
      </c>
      <c r="AB59" s="4">
        <f>W59*86400/育马!D$8</f>
        <v>0.80000000000000038</v>
      </c>
      <c r="AC59" s="4">
        <f>X59*86400/育马!E$8</f>
        <v>5.8666666666666671</v>
      </c>
      <c r="AD59" s="4">
        <f>Y59*86400/育马!F$8</f>
        <v>8.7999999999999989</v>
      </c>
      <c r="AE59" s="4">
        <f>Z59*86400/育马!G$8</f>
        <v>0</v>
      </c>
      <c r="AF59" s="4">
        <f t="shared" si="23"/>
        <v>0</v>
      </c>
      <c r="AG59" s="4">
        <f t="shared" si="24"/>
        <v>0</v>
      </c>
      <c r="AH59" s="4">
        <f t="shared" si="25"/>
        <v>0.58666666666666678</v>
      </c>
      <c r="AI59" s="4">
        <f t="shared" si="26"/>
        <v>2.1999999999999997</v>
      </c>
      <c r="AJ59" s="4">
        <f t="shared" si="27"/>
        <v>0</v>
      </c>
      <c r="AK59" s="4">
        <f t="shared" si="28"/>
        <v>0</v>
      </c>
      <c r="AL59" s="4">
        <f t="shared" si="29"/>
        <v>0</v>
      </c>
      <c r="AM59" s="4">
        <f t="shared" si="30"/>
        <v>0</v>
      </c>
      <c r="AN59" s="4">
        <f t="shared" si="31"/>
        <v>0.43999999999999995</v>
      </c>
      <c r="AO59" s="4">
        <f t="shared" si="32"/>
        <v>0</v>
      </c>
      <c r="AP59" s="4">
        <f t="shared" si="33"/>
        <v>0</v>
      </c>
      <c r="AQ59" s="4">
        <f t="shared" si="34"/>
        <v>0</v>
      </c>
      <c r="AR59" s="4">
        <f t="shared" si="35"/>
        <v>0</v>
      </c>
      <c r="AS59" s="4">
        <f t="shared" si="36"/>
        <v>0</v>
      </c>
      <c r="AT59" s="4">
        <f t="shared" si="37"/>
        <v>0</v>
      </c>
      <c r="AU59" s="4">
        <f t="shared" si="38"/>
        <v>0</v>
      </c>
      <c r="AV59" s="4">
        <f t="shared" si="39"/>
        <v>7.333333333333332E-2</v>
      </c>
      <c r="AW59" s="4">
        <f t="shared" si="40"/>
        <v>0</v>
      </c>
      <c r="BB59" s="15">
        <v>90</v>
      </c>
      <c r="BC59" s="15"/>
      <c r="BD59" s="24">
        <f t="shared" si="41"/>
        <v>0.2</v>
      </c>
      <c r="BE59" s="15"/>
      <c r="BF59" s="16">
        <f>(BD59-BD58)*INDEX([3]小r将兵属性验证!$AC$7:$AC$166,$BB59,1)+BF58</f>
        <v>1421841567.8804841</v>
      </c>
    </row>
    <row r="60" spans="2:58" x14ac:dyDescent="0.15">
      <c r="L60" s="7">
        <f>基础状态预估!I20</f>
        <v>55.332683960264134</v>
      </c>
      <c r="M60" s="4">
        <f>求节点(节奏总纲!$E$4:$E$163,节奏总纲!$C$4:$C$163,L60)</f>
        <v>60.185457227447259</v>
      </c>
      <c r="N60" s="4" t="str">
        <f t="shared" si="22"/>
        <v>橙</v>
      </c>
      <c r="O60" s="4" t="str">
        <f t="shared" si="22"/>
        <v>橙</v>
      </c>
      <c r="P60" s="11">
        <f t="shared" si="22"/>
        <v>0.12</v>
      </c>
      <c r="Q60" s="4">
        <f>IF(基础状态预估!$AA20=Q$5,育马!$AO59-育马!$AO58,0)</f>
        <v>0</v>
      </c>
      <c r="R60" s="4">
        <f>IF(基础状态预估!$AA20=R$5,育马!$AO59-育马!$AO58,0)</f>
        <v>0</v>
      </c>
      <c r="S60" s="4">
        <f>IF(基础状态预估!$AA20=S$5,育马!$AO59-育马!$AO58,0)</f>
        <v>0</v>
      </c>
      <c r="T60" s="4">
        <f>IF(基础状态预估!$AA20=T$5,育马!$AO59-育马!$AO58,0)</f>
        <v>2.4000000000000004</v>
      </c>
      <c r="U60" s="4">
        <f>IF(基础状态预估!$AA20=U$5,育马!$AO59-育马!$AO58,0)</f>
        <v>0</v>
      </c>
      <c r="V60" s="4">
        <f>SUM(Q$47:Q60)</f>
        <v>0</v>
      </c>
      <c r="W60" s="4">
        <f>SUM(R$47:R60)</f>
        <v>0.40000000000000013</v>
      </c>
      <c r="X60" s="4">
        <f>SUM(S$47:S60)</f>
        <v>4.4000000000000004</v>
      </c>
      <c r="Y60" s="4">
        <f>SUM(T$47:T60)</f>
        <v>11.2</v>
      </c>
      <c r="Z60" s="4">
        <f>SUM(U$47:U60)</f>
        <v>0</v>
      </c>
      <c r="AA60" s="4">
        <f>V60*86400/育马!C$8</f>
        <v>0</v>
      </c>
      <c r="AB60" s="4">
        <f>W60*86400/育马!D$8</f>
        <v>0.80000000000000038</v>
      </c>
      <c r="AC60" s="4">
        <f>X60*86400/育马!E$8</f>
        <v>5.8666666666666671</v>
      </c>
      <c r="AD60" s="4">
        <f>Y60*86400/育马!F$8</f>
        <v>11.2</v>
      </c>
      <c r="AE60" s="4">
        <f>Z60*86400/育马!G$8</f>
        <v>0</v>
      </c>
      <c r="AF60" s="4">
        <f t="shared" si="23"/>
        <v>0</v>
      </c>
      <c r="AG60" s="4">
        <f t="shared" si="24"/>
        <v>0</v>
      </c>
      <c r="AH60" s="4">
        <f t="shared" si="25"/>
        <v>0.58666666666666678</v>
      </c>
      <c r="AI60" s="4">
        <f t="shared" si="26"/>
        <v>2.8</v>
      </c>
      <c r="AJ60" s="4">
        <f t="shared" si="27"/>
        <v>0</v>
      </c>
      <c r="AK60" s="4">
        <f t="shared" si="28"/>
        <v>0</v>
      </c>
      <c r="AL60" s="4">
        <f t="shared" si="29"/>
        <v>0</v>
      </c>
      <c r="AM60" s="4">
        <f t="shared" si="30"/>
        <v>0</v>
      </c>
      <c r="AN60" s="4">
        <f t="shared" si="31"/>
        <v>0.55999999999999994</v>
      </c>
      <c r="AO60" s="4">
        <f t="shared" si="32"/>
        <v>0</v>
      </c>
      <c r="AP60" s="4">
        <f t="shared" si="33"/>
        <v>0</v>
      </c>
      <c r="AQ60" s="4">
        <f t="shared" si="34"/>
        <v>0</v>
      </c>
      <c r="AR60" s="4">
        <f t="shared" si="35"/>
        <v>0</v>
      </c>
      <c r="AS60" s="4">
        <f t="shared" si="36"/>
        <v>0</v>
      </c>
      <c r="AT60" s="4">
        <f t="shared" si="37"/>
        <v>0</v>
      </c>
      <c r="AU60" s="4">
        <f t="shared" si="38"/>
        <v>0</v>
      </c>
      <c r="AV60" s="4">
        <f t="shared" si="39"/>
        <v>9.3333333333333324E-2</v>
      </c>
      <c r="AW60" s="4">
        <f t="shared" si="40"/>
        <v>0</v>
      </c>
      <c r="BB60" s="15">
        <v>100</v>
      </c>
      <c r="BC60" s="15"/>
      <c r="BD60" s="24">
        <f t="shared" si="41"/>
        <v>0.2</v>
      </c>
      <c r="BE60" s="15"/>
      <c r="BF60" s="16">
        <f>(BD60-BD59)*INDEX([3]小r将兵属性验证!$AC$7:$AC$166,$BB60,1)+BF59</f>
        <v>1421841567.8804841</v>
      </c>
    </row>
    <row r="61" spans="2:58" x14ac:dyDescent="0.15">
      <c r="B61" s="4" t="s">
        <v>326</v>
      </c>
      <c r="C61" s="4" t="s">
        <v>327</v>
      </c>
      <c r="D61" s="4" t="s">
        <v>260</v>
      </c>
      <c r="E61" s="4" t="s">
        <v>261</v>
      </c>
      <c r="F61" s="4" t="s">
        <v>262</v>
      </c>
      <c r="G61" s="4" t="s">
        <v>263</v>
      </c>
      <c r="H61" s="4" t="s">
        <v>264</v>
      </c>
      <c r="L61" s="7">
        <f>基础状态预估!I21</f>
        <v>57.732683960264133</v>
      </c>
      <c r="M61" s="4">
        <f>求节点(节奏总纲!$E$4:$E$163,节奏总纲!$C$4:$C$163,L61)</f>
        <v>60.784363244895779</v>
      </c>
      <c r="N61" s="4" t="str">
        <f t="shared" si="22"/>
        <v>橙</v>
      </c>
      <c r="O61" s="4" t="str">
        <f t="shared" si="22"/>
        <v>橙</v>
      </c>
      <c r="P61" s="11">
        <f t="shared" si="22"/>
        <v>0.12</v>
      </c>
      <c r="Q61" s="4">
        <f>IF(基础状态预估!$AA21=Q$5,育马!$AO60-育马!$AO59,0)</f>
        <v>0</v>
      </c>
      <c r="R61" s="4">
        <f>IF(基础状态预估!$AA21=R$5,育马!$AO60-育马!$AO59,0)</f>
        <v>0</v>
      </c>
      <c r="S61" s="4">
        <f>IF(基础状态预估!$AA21=S$5,育马!$AO60-育马!$AO59,0)</f>
        <v>0</v>
      </c>
      <c r="T61" s="4">
        <f>IF(基础状态预估!$AA21=T$5,育马!$AO60-育马!$AO59,0)</f>
        <v>2.4000000000000021</v>
      </c>
      <c r="U61" s="4">
        <f>IF(基础状态预估!$AA21=U$5,育马!$AO60-育马!$AO59,0)</f>
        <v>0</v>
      </c>
      <c r="V61" s="4">
        <f>SUM(Q$47:Q61)</f>
        <v>0</v>
      </c>
      <c r="W61" s="4">
        <f>SUM(R$47:R61)</f>
        <v>0.40000000000000013</v>
      </c>
      <c r="X61" s="4">
        <f>SUM(S$47:S61)</f>
        <v>4.4000000000000004</v>
      </c>
      <c r="Y61" s="4">
        <f>SUM(T$47:T61)</f>
        <v>13.600000000000001</v>
      </c>
      <c r="Z61" s="4">
        <f>SUM(U$47:U61)</f>
        <v>0</v>
      </c>
      <c r="AA61" s="4">
        <f>V61*86400/育马!C$8</f>
        <v>0</v>
      </c>
      <c r="AB61" s="4">
        <f>W61*86400/育马!D$8</f>
        <v>0.80000000000000038</v>
      </c>
      <c r="AC61" s="4">
        <f>X61*86400/育马!E$8</f>
        <v>5.8666666666666671</v>
      </c>
      <c r="AD61" s="4">
        <f>Y61*86400/育马!F$8</f>
        <v>13.600000000000003</v>
      </c>
      <c r="AE61" s="4">
        <f>Z61*86400/育马!G$8</f>
        <v>0</v>
      </c>
      <c r="AF61" s="4">
        <f t="shared" si="23"/>
        <v>0</v>
      </c>
      <c r="AG61" s="4">
        <f t="shared" si="24"/>
        <v>0</v>
      </c>
      <c r="AH61" s="4">
        <f t="shared" si="25"/>
        <v>0.58666666666666678</v>
      </c>
      <c r="AI61" s="4">
        <f t="shared" si="26"/>
        <v>3.4000000000000008</v>
      </c>
      <c r="AJ61" s="4">
        <f t="shared" si="27"/>
        <v>0</v>
      </c>
      <c r="AK61" s="4">
        <f t="shared" si="28"/>
        <v>0</v>
      </c>
      <c r="AL61" s="4">
        <f t="shared" si="29"/>
        <v>0</v>
      </c>
      <c r="AM61" s="4">
        <f t="shared" si="30"/>
        <v>0</v>
      </c>
      <c r="AN61" s="4">
        <f t="shared" si="31"/>
        <v>0.68000000000000016</v>
      </c>
      <c r="AO61" s="4">
        <f t="shared" si="32"/>
        <v>0</v>
      </c>
      <c r="AP61" s="4">
        <f t="shared" si="33"/>
        <v>0</v>
      </c>
      <c r="AQ61" s="4">
        <f t="shared" si="34"/>
        <v>0</v>
      </c>
      <c r="AR61" s="4">
        <f t="shared" si="35"/>
        <v>0</v>
      </c>
      <c r="AS61" s="4">
        <f t="shared" si="36"/>
        <v>0</v>
      </c>
      <c r="AT61" s="4">
        <f t="shared" si="37"/>
        <v>0</v>
      </c>
      <c r="AU61" s="4">
        <f t="shared" si="38"/>
        <v>0</v>
      </c>
      <c r="AV61" s="4">
        <f t="shared" si="39"/>
        <v>0.11333333333333336</v>
      </c>
      <c r="AW61" s="4">
        <f t="shared" si="40"/>
        <v>0</v>
      </c>
      <c r="BB61" s="15">
        <v>110</v>
      </c>
      <c r="BC61" s="15"/>
      <c r="BD61" s="24">
        <f t="shared" si="41"/>
        <v>0.2</v>
      </c>
      <c r="BE61" s="15"/>
      <c r="BF61" s="16">
        <f>(BD61-BD60)*INDEX([3]小r将兵属性验证!$AC$7:$AC$166,$BB61,1)+BF60</f>
        <v>1421841567.8804841</v>
      </c>
    </row>
    <row r="62" spans="2:58" x14ac:dyDescent="0.15">
      <c r="B62" s="4" t="s">
        <v>328</v>
      </c>
      <c r="C62" s="32">
        <f>C26</f>
        <v>0.01</v>
      </c>
      <c r="D62" s="32">
        <f t="shared" ref="D62:H62" si="42">D26</f>
        <v>2.9999999999999995E-2</v>
      </c>
      <c r="E62" s="32">
        <f t="shared" si="42"/>
        <v>0.05</v>
      </c>
      <c r="F62" s="32">
        <f t="shared" si="42"/>
        <v>0.08</v>
      </c>
      <c r="G62" s="32">
        <f t="shared" si="42"/>
        <v>0.11999999999999998</v>
      </c>
      <c r="H62" s="32">
        <f t="shared" si="42"/>
        <v>0.2</v>
      </c>
      <c r="L62" s="7">
        <f>基础状态预估!I22</f>
        <v>60.132683960264131</v>
      </c>
      <c r="M62" s="4">
        <f>求节点(节奏总纲!$E$4:$E$163,节奏总纲!$C$4:$C$163,L62)</f>
        <v>61.361709643883636</v>
      </c>
      <c r="N62" s="4" t="str">
        <f t="shared" si="22"/>
        <v>橙</v>
      </c>
      <c r="O62" s="4" t="str">
        <f t="shared" si="22"/>
        <v>橙</v>
      </c>
      <c r="P62" s="11">
        <f t="shared" si="22"/>
        <v>0.12</v>
      </c>
      <c r="Q62" s="4">
        <f>IF(基础状态预估!$AA22=Q$5,育马!$AO61-育马!$AO60,0)</f>
        <v>0</v>
      </c>
      <c r="R62" s="4">
        <f>IF(基础状态预估!$AA22=R$5,育马!$AO61-育马!$AO60,0)</f>
        <v>0</v>
      </c>
      <c r="S62" s="4">
        <f>IF(基础状态预估!$AA22=S$5,育马!$AO61-育马!$AO60,0)</f>
        <v>0</v>
      </c>
      <c r="T62" s="4">
        <f>IF(基础状态预估!$AA22=T$5,育马!$AO61-育马!$AO60,0)</f>
        <v>2.3999999999999986</v>
      </c>
      <c r="U62" s="4">
        <f>IF(基础状态预估!$AA22=U$5,育马!$AO61-育马!$AO60,0)</f>
        <v>0</v>
      </c>
      <c r="V62" s="4">
        <f>SUM(Q$47:Q62)</f>
        <v>0</v>
      </c>
      <c r="W62" s="4">
        <f>SUM(R$47:R62)</f>
        <v>0.40000000000000013</v>
      </c>
      <c r="X62" s="4">
        <f>SUM(S$47:S62)</f>
        <v>4.4000000000000004</v>
      </c>
      <c r="Y62" s="4">
        <f>SUM(T$47:T62)</f>
        <v>16</v>
      </c>
      <c r="Z62" s="4">
        <f>SUM(U$47:U62)</f>
        <v>0</v>
      </c>
      <c r="AA62" s="4">
        <f>V62*86400/育马!C$8</f>
        <v>0</v>
      </c>
      <c r="AB62" s="4">
        <f>W62*86400/育马!D$8</f>
        <v>0.80000000000000038</v>
      </c>
      <c r="AC62" s="4">
        <f>X62*86400/育马!E$8</f>
        <v>5.8666666666666671</v>
      </c>
      <c r="AD62" s="4">
        <f>Y62*86400/育马!F$8</f>
        <v>16</v>
      </c>
      <c r="AE62" s="4">
        <f>Z62*86400/育马!G$8</f>
        <v>0</v>
      </c>
      <c r="AF62" s="4">
        <f t="shared" si="23"/>
        <v>0</v>
      </c>
      <c r="AG62" s="4">
        <f t="shared" si="24"/>
        <v>0</v>
      </c>
      <c r="AH62" s="4">
        <f t="shared" si="25"/>
        <v>0.58666666666666678</v>
      </c>
      <c r="AI62" s="4">
        <f t="shared" si="26"/>
        <v>4</v>
      </c>
      <c r="AJ62" s="4">
        <f t="shared" si="27"/>
        <v>0</v>
      </c>
      <c r="AK62" s="4">
        <f t="shared" si="28"/>
        <v>0</v>
      </c>
      <c r="AL62" s="4">
        <f t="shared" si="29"/>
        <v>0</v>
      </c>
      <c r="AM62" s="4">
        <f t="shared" si="30"/>
        <v>0</v>
      </c>
      <c r="AN62" s="4">
        <f t="shared" si="31"/>
        <v>0.8</v>
      </c>
      <c r="AO62" s="4">
        <f t="shared" si="32"/>
        <v>0</v>
      </c>
      <c r="AP62" s="4">
        <f t="shared" si="33"/>
        <v>0</v>
      </c>
      <c r="AQ62" s="4">
        <f t="shared" si="34"/>
        <v>0</v>
      </c>
      <c r="AR62" s="4">
        <f t="shared" si="35"/>
        <v>0</v>
      </c>
      <c r="AS62" s="4">
        <f t="shared" si="36"/>
        <v>0</v>
      </c>
      <c r="AT62" s="4">
        <f t="shared" si="37"/>
        <v>0</v>
      </c>
      <c r="AU62" s="4">
        <f t="shared" si="38"/>
        <v>0</v>
      </c>
      <c r="AV62" s="4">
        <f t="shared" si="39"/>
        <v>0.13333333333333333</v>
      </c>
      <c r="AW62" s="4">
        <f t="shared" si="40"/>
        <v>0</v>
      </c>
      <c r="BB62" s="15">
        <v>120</v>
      </c>
      <c r="BC62" s="15"/>
      <c r="BD62" s="24">
        <f t="shared" si="41"/>
        <v>0.2</v>
      </c>
      <c r="BE62" s="15"/>
      <c r="BF62" s="16">
        <f>(BD62-BD61)*INDEX([3]小r将兵属性验证!$AC$7:$AC$166,$BB62,1)+BF61</f>
        <v>1421841567.8804841</v>
      </c>
    </row>
    <row r="63" spans="2:58" x14ac:dyDescent="0.15">
      <c r="B63" s="4" t="s">
        <v>329</v>
      </c>
      <c r="C63" s="32">
        <f t="shared" ref="C63:H63" si="43">C27</f>
        <v>0.01</v>
      </c>
      <c r="D63" s="32">
        <f t="shared" si="43"/>
        <v>2.9999999999999995E-2</v>
      </c>
      <c r="E63" s="32">
        <f t="shared" si="43"/>
        <v>0.05</v>
      </c>
      <c r="F63" s="32">
        <f t="shared" si="43"/>
        <v>0.08</v>
      </c>
      <c r="G63" s="32">
        <f t="shared" si="43"/>
        <v>0.11999999999999998</v>
      </c>
      <c r="H63" s="32">
        <f t="shared" si="43"/>
        <v>0.2</v>
      </c>
      <c r="L63" s="7">
        <f>基础状态预估!I23</f>
        <v>62.53268396026413</v>
      </c>
      <c r="M63" s="4">
        <f>求节点(节奏总纲!$E$4:$E$163,节奏总纲!$C$4:$C$163,L63)</f>
        <v>61.926926068926527</v>
      </c>
      <c r="N63" s="4" t="str">
        <f t="shared" si="22"/>
        <v>橙</v>
      </c>
      <c r="O63" s="4" t="str">
        <f t="shared" si="22"/>
        <v>橙</v>
      </c>
      <c r="P63" s="11">
        <f t="shared" si="22"/>
        <v>0.12</v>
      </c>
      <c r="Q63" s="4">
        <f>IF(基础状态预估!$AA23=Q$5,育马!$AO62-育马!$AO61,0)</f>
        <v>0</v>
      </c>
      <c r="R63" s="4">
        <f>IF(基础状态预估!$AA23=R$5,育马!$AO62-育马!$AO61,0)</f>
        <v>0</v>
      </c>
      <c r="S63" s="4">
        <f>IF(基础状态预估!$AA23=S$5,育马!$AO62-育马!$AO61,0)</f>
        <v>0</v>
      </c>
      <c r="T63" s="4">
        <f>IF(基础状态预估!$AA23=T$5,育马!$AO62-育马!$AO61,0)</f>
        <v>2.3999999999999986</v>
      </c>
      <c r="U63" s="4">
        <f>IF(基础状态预估!$AA23=U$5,育马!$AO62-育马!$AO61,0)</f>
        <v>0</v>
      </c>
      <c r="V63" s="4">
        <f>SUM(Q$47:Q63)</f>
        <v>0</v>
      </c>
      <c r="W63" s="4">
        <f>SUM(R$47:R63)</f>
        <v>0.40000000000000013</v>
      </c>
      <c r="X63" s="4">
        <f>SUM(S$47:S63)</f>
        <v>4.4000000000000004</v>
      </c>
      <c r="Y63" s="4">
        <f>SUM(T$47:T63)</f>
        <v>18.399999999999999</v>
      </c>
      <c r="Z63" s="4">
        <f>SUM(U$47:U63)</f>
        <v>0</v>
      </c>
      <c r="AA63" s="4">
        <f>V63*86400/育马!C$8</f>
        <v>0</v>
      </c>
      <c r="AB63" s="4">
        <f>W63*86400/育马!D$8</f>
        <v>0.80000000000000038</v>
      </c>
      <c r="AC63" s="4">
        <f>X63*86400/育马!E$8</f>
        <v>5.8666666666666671</v>
      </c>
      <c r="AD63" s="4">
        <f>Y63*86400/育马!F$8</f>
        <v>18.399999999999999</v>
      </c>
      <c r="AE63" s="4">
        <f>Z63*86400/育马!G$8</f>
        <v>0</v>
      </c>
      <c r="AF63" s="4">
        <f t="shared" si="23"/>
        <v>0</v>
      </c>
      <c r="AG63" s="4">
        <f t="shared" si="24"/>
        <v>0</v>
      </c>
      <c r="AH63" s="4">
        <f t="shared" si="25"/>
        <v>0.58666666666666678</v>
      </c>
      <c r="AI63" s="4">
        <f t="shared" si="26"/>
        <v>4.5999999999999996</v>
      </c>
      <c r="AJ63" s="4">
        <f t="shared" si="27"/>
        <v>0</v>
      </c>
      <c r="AK63" s="4">
        <f t="shared" si="28"/>
        <v>0</v>
      </c>
      <c r="AL63" s="4">
        <f t="shared" si="29"/>
        <v>0</v>
      </c>
      <c r="AM63" s="4">
        <f t="shared" si="30"/>
        <v>0</v>
      </c>
      <c r="AN63" s="4">
        <f t="shared" si="31"/>
        <v>0.91999999999999993</v>
      </c>
      <c r="AO63" s="4">
        <f t="shared" si="32"/>
        <v>0</v>
      </c>
      <c r="AP63" s="4">
        <f t="shared" si="33"/>
        <v>0</v>
      </c>
      <c r="AQ63" s="4">
        <f t="shared" si="34"/>
        <v>0</v>
      </c>
      <c r="AR63" s="4">
        <f t="shared" si="35"/>
        <v>0</v>
      </c>
      <c r="AS63" s="4">
        <f t="shared" si="36"/>
        <v>0</v>
      </c>
      <c r="AT63" s="4">
        <f t="shared" si="37"/>
        <v>0</v>
      </c>
      <c r="AU63" s="4">
        <f t="shared" si="38"/>
        <v>0</v>
      </c>
      <c r="AV63" s="4">
        <f t="shared" si="39"/>
        <v>0.15333333333333332</v>
      </c>
      <c r="AW63" s="4">
        <f t="shared" si="40"/>
        <v>0</v>
      </c>
      <c r="BB63" s="15">
        <v>130</v>
      </c>
      <c r="BC63" s="15"/>
      <c r="BD63" s="24">
        <f t="shared" si="41"/>
        <v>0.2</v>
      </c>
      <c r="BE63" s="15"/>
      <c r="BF63" s="16">
        <f>(BD63-BD62)*INDEX([3]小r将兵属性验证!$AC$7:$AC$166,$BB63,1)+BF62</f>
        <v>1421841567.8804841</v>
      </c>
    </row>
    <row r="64" spans="2:58" x14ac:dyDescent="0.15">
      <c r="B64" s="4" t="s">
        <v>330</v>
      </c>
      <c r="C64" s="32">
        <f t="shared" ref="C64:H64" si="44">C28</f>
        <v>0.01</v>
      </c>
      <c r="D64" s="32">
        <f t="shared" si="44"/>
        <v>2.9999999999999995E-2</v>
      </c>
      <c r="E64" s="32">
        <f t="shared" si="44"/>
        <v>0.05</v>
      </c>
      <c r="F64" s="32">
        <f t="shared" si="44"/>
        <v>0.08</v>
      </c>
      <c r="G64" s="32">
        <f t="shared" si="44"/>
        <v>0.11999999999999998</v>
      </c>
      <c r="H64" s="32">
        <f t="shared" si="44"/>
        <v>0.2</v>
      </c>
      <c r="L64" s="7">
        <f>基础状态预估!I24</f>
        <v>66.532683960264137</v>
      </c>
      <c r="M64" s="4">
        <f>求节点(节奏总纲!$E$4:$E$163,节奏总纲!$C$4:$C$163,L64)</f>
        <v>62.797412443418587</v>
      </c>
      <c r="N64" s="4" t="str">
        <f t="shared" si="22"/>
        <v>橙</v>
      </c>
      <c r="O64" s="4" t="str">
        <f t="shared" si="22"/>
        <v>橙</v>
      </c>
      <c r="P64" s="11">
        <f t="shared" si="22"/>
        <v>0.12</v>
      </c>
      <c r="Q64" s="4">
        <f>IF(基础状态预估!$AA24=Q$5,育马!$AO63-育马!$AO62,0)</f>
        <v>0</v>
      </c>
      <c r="R64" s="4">
        <f>IF(基础状态预估!$AA24=R$5,育马!$AO63-育马!$AO62,0)</f>
        <v>0</v>
      </c>
      <c r="S64" s="4">
        <f>IF(基础状态预估!$AA24=S$5,育马!$AO63-育马!$AO62,0)</f>
        <v>0</v>
      </c>
      <c r="T64" s="4">
        <f>IF(基础状态预估!$AA24=T$5,育马!$AO63-育马!$AO62,0)</f>
        <v>4</v>
      </c>
      <c r="U64" s="4">
        <f>IF(基础状态预估!$AA24=U$5,育马!$AO63-育马!$AO62,0)</f>
        <v>0</v>
      </c>
      <c r="V64" s="4">
        <f>SUM(Q$47:Q64)</f>
        <v>0</v>
      </c>
      <c r="W64" s="4">
        <f>SUM(R$47:R64)</f>
        <v>0.40000000000000013</v>
      </c>
      <c r="X64" s="4">
        <f>SUM(S$47:S64)</f>
        <v>4.4000000000000004</v>
      </c>
      <c r="Y64" s="4">
        <f>SUM(T$47:T64)</f>
        <v>22.4</v>
      </c>
      <c r="Z64" s="4">
        <f>SUM(U$47:U64)</f>
        <v>0</v>
      </c>
      <c r="AA64" s="4">
        <f>V64*86400/育马!C$8</f>
        <v>0</v>
      </c>
      <c r="AB64" s="4">
        <f>W64*86400/育马!D$8</f>
        <v>0.80000000000000038</v>
      </c>
      <c r="AC64" s="4">
        <f>X64*86400/育马!E$8</f>
        <v>5.8666666666666671</v>
      </c>
      <c r="AD64" s="4">
        <f>Y64*86400/育马!F$8</f>
        <v>22.4</v>
      </c>
      <c r="AE64" s="4">
        <f>Z64*86400/育马!G$8</f>
        <v>0</v>
      </c>
      <c r="AF64" s="4">
        <f t="shared" si="23"/>
        <v>0</v>
      </c>
      <c r="AG64" s="4">
        <f t="shared" si="24"/>
        <v>0</v>
      </c>
      <c r="AH64" s="4">
        <f t="shared" si="25"/>
        <v>0.58666666666666678</v>
      </c>
      <c r="AI64" s="4">
        <f t="shared" si="26"/>
        <v>5.6</v>
      </c>
      <c r="AJ64" s="4">
        <f t="shared" si="27"/>
        <v>0</v>
      </c>
      <c r="AK64" s="4">
        <f t="shared" si="28"/>
        <v>0</v>
      </c>
      <c r="AL64" s="4">
        <f t="shared" si="29"/>
        <v>0</v>
      </c>
      <c r="AM64" s="4">
        <f t="shared" si="30"/>
        <v>0</v>
      </c>
      <c r="AN64" s="4">
        <f t="shared" si="31"/>
        <v>1.1199999999999999</v>
      </c>
      <c r="AO64" s="4">
        <f t="shared" si="32"/>
        <v>0</v>
      </c>
      <c r="AP64" s="4">
        <f t="shared" si="33"/>
        <v>0</v>
      </c>
      <c r="AQ64" s="4">
        <f t="shared" si="34"/>
        <v>0</v>
      </c>
      <c r="AR64" s="4">
        <f t="shared" si="35"/>
        <v>0</v>
      </c>
      <c r="AS64" s="4">
        <f t="shared" si="36"/>
        <v>0</v>
      </c>
      <c r="AT64" s="4">
        <f t="shared" si="37"/>
        <v>0</v>
      </c>
      <c r="AU64" s="4">
        <f t="shared" si="38"/>
        <v>0</v>
      </c>
      <c r="AV64" s="4">
        <f t="shared" si="39"/>
        <v>0.18666666666666665</v>
      </c>
      <c r="AW64" s="4">
        <f t="shared" si="40"/>
        <v>0</v>
      </c>
      <c r="BB64" s="15">
        <v>140</v>
      </c>
      <c r="BC64" s="15"/>
      <c r="BD64" s="24">
        <f t="shared" si="41"/>
        <v>0.2</v>
      </c>
      <c r="BE64" s="15"/>
      <c r="BF64" s="16">
        <f>(BD64-BD63)*INDEX([3]小r将兵属性验证!$AC$7:$AC$166,$BB64,1)+BF63</f>
        <v>1421841567.8804841</v>
      </c>
    </row>
    <row r="65" spans="2:58" x14ac:dyDescent="0.15">
      <c r="B65" s="4" t="s">
        <v>331</v>
      </c>
      <c r="C65" s="32">
        <f t="shared" ref="C65:H65" si="45">C29</f>
        <v>0.01</v>
      </c>
      <c r="D65" s="32">
        <f t="shared" si="45"/>
        <v>2.9999999999999995E-2</v>
      </c>
      <c r="E65" s="32">
        <f t="shared" si="45"/>
        <v>0.05</v>
      </c>
      <c r="F65" s="32">
        <f t="shared" si="45"/>
        <v>0.08</v>
      </c>
      <c r="G65" s="32">
        <f t="shared" si="45"/>
        <v>0.11999999999999998</v>
      </c>
      <c r="H65" s="32">
        <f t="shared" si="45"/>
        <v>0.2</v>
      </c>
      <c r="L65" s="7">
        <f>基础状态预估!I25</f>
        <v>70.532683960264137</v>
      </c>
      <c r="M65" s="4">
        <f>求节点(节奏总纲!$E$4:$E$163,节奏总纲!$C$4:$C$163,L65)</f>
        <v>63.621237555476739</v>
      </c>
      <c r="N65" s="4" t="str">
        <f t="shared" si="22"/>
        <v>红</v>
      </c>
      <c r="O65" s="4" t="str">
        <f t="shared" si="22"/>
        <v>红</v>
      </c>
      <c r="P65" s="11">
        <f t="shared" si="22"/>
        <v>0.2</v>
      </c>
      <c r="Q65" s="4">
        <f>IF(基础状态预估!$AA25=Q$5,育马!$AO64-育马!$AO63,0)</f>
        <v>0</v>
      </c>
      <c r="R65" s="4">
        <f>IF(基础状态预估!$AA25=R$5,育马!$AO64-育马!$AO63,0)</f>
        <v>0</v>
      </c>
      <c r="S65" s="4">
        <f>IF(基础状态预估!$AA25=S$5,育马!$AO64-育马!$AO63,0)</f>
        <v>0</v>
      </c>
      <c r="T65" s="4">
        <f>IF(基础状态预估!$AA25=T$5,育马!$AO64-育马!$AO63,0)</f>
        <v>0</v>
      </c>
      <c r="U65" s="4">
        <f>IF(基础状态预估!$AA25=U$5,育马!$AO64-育马!$AO63,0)</f>
        <v>4</v>
      </c>
      <c r="V65" s="4">
        <f>SUM(Q$47:Q65)</f>
        <v>0</v>
      </c>
      <c r="W65" s="4">
        <f>SUM(R$47:R65)</f>
        <v>0.40000000000000013</v>
      </c>
      <c r="X65" s="4">
        <f>SUM(S$47:S65)</f>
        <v>4.4000000000000004</v>
      </c>
      <c r="Y65" s="4">
        <f>SUM(T$47:T65)</f>
        <v>22.4</v>
      </c>
      <c r="Z65" s="4">
        <f>SUM(U$47:U65)</f>
        <v>4</v>
      </c>
      <c r="AA65" s="4">
        <f>V65*86400/育马!C$8</f>
        <v>0</v>
      </c>
      <c r="AB65" s="4">
        <f>W65*86400/育马!D$8</f>
        <v>0.80000000000000038</v>
      </c>
      <c r="AC65" s="4">
        <f>X65*86400/育马!E$8</f>
        <v>5.8666666666666671</v>
      </c>
      <c r="AD65" s="4">
        <f>Y65*86400/育马!F$8</f>
        <v>22.4</v>
      </c>
      <c r="AE65" s="4">
        <f>Z65*86400/育马!G$8</f>
        <v>4</v>
      </c>
      <c r="AF65" s="4">
        <f t="shared" si="23"/>
        <v>0</v>
      </c>
      <c r="AG65" s="4">
        <f t="shared" si="24"/>
        <v>0</v>
      </c>
      <c r="AH65" s="4">
        <f t="shared" si="25"/>
        <v>0.58666666666666678</v>
      </c>
      <c r="AI65" s="4">
        <f t="shared" si="26"/>
        <v>5.6</v>
      </c>
      <c r="AJ65" s="4">
        <f t="shared" si="27"/>
        <v>2</v>
      </c>
      <c r="AK65" s="4">
        <f t="shared" si="28"/>
        <v>0</v>
      </c>
      <c r="AL65" s="4">
        <f t="shared" si="29"/>
        <v>0</v>
      </c>
      <c r="AM65" s="4">
        <f t="shared" si="30"/>
        <v>0</v>
      </c>
      <c r="AN65" s="4">
        <f t="shared" si="31"/>
        <v>1.1199999999999999</v>
      </c>
      <c r="AO65" s="4">
        <f t="shared" si="32"/>
        <v>0.6</v>
      </c>
      <c r="AP65" s="4">
        <f t="shared" si="33"/>
        <v>0</v>
      </c>
      <c r="AQ65" s="4">
        <f t="shared" si="34"/>
        <v>0</v>
      </c>
      <c r="AR65" s="4">
        <f t="shared" si="35"/>
        <v>0</v>
      </c>
      <c r="AS65" s="4">
        <f t="shared" si="36"/>
        <v>0</v>
      </c>
      <c r="AT65" s="4">
        <f t="shared" si="37"/>
        <v>0.2</v>
      </c>
      <c r="AU65" s="4">
        <f t="shared" si="38"/>
        <v>0</v>
      </c>
      <c r="AV65" s="4">
        <f t="shared" si="39"/>
        <v>0</v>
      </c>
      <c r="AW65" s="4">
        <f t="shared" si="40"/>
        <v>3.3333333333333333E-2</v>
      </c>
      <c r="BB65" s="15">
        <v>150</v>
      </c>
      <c r="BC65" s="15"/>
      <c r="BD65" s="24">
        <f t="shared" si="41"/>
        <v>0.2</v>
      </c>
      <c r="BE65" s="15"/>
      <c r="BF65" s="16">
        <f>(BD65-BD64)*INDEX([3]小r将兵属性验证!$AC$7:$AC$166,$BB65,1)+BF64</f>
        <v>1421841567.8804841</v>
      </c>
    </row>
    <row r="66" spans="2:58" x14ac:dyDescent="0.15">
      <c r="L66" s="7">
        <f>基础状态预估!I26</f>
        <v>74.532683960264137</v>
      </c>
      <c r="M66" s="4">
        <f>求节点(节奏总纲!$E$4:$E$163,节奏总纲!$C$4:$C$163,L66)</f>
        <v>64.4062621963335</v>
      </c>
      <c r="N66" s="4" t="str">
        <f t="shared" si="22"/>
        <v>红</v>
      </c>
      <c r="O66" s="4" t="str">
        <f t="shared" si="22"/>
        <v>红</v>
      </c>
      <c r="P66" s="11">
        <f t="shared" si="22"/>
        <v>0.2</v>
      </c>
      <c r="Q66" s="4">
        <f>IF(基础状态预估!$AA26=Q$5,育马!$AO65-育马!$AO64,0)</f>
        <v>0</v>
      </c>
      <c r="R66" s="4">
        <f>IF(基础状态预估!$AA26=R$5,育马!$AO65-育马!$AO64,0)</f>
        <v>0</v>
      </c>
      <c r="S66" s="4">
        <f>IF(基础状态预估!$AA26=S$5,育马!$AO65-育马!$AO64,0)</f>
        <v>0</v>
      </c>
      <c r="T66" s="4">
        <f>IF(基础状态预估!$AA26=T$5,育马!$AO65-育马!$AO64,0)</f>
        <v>0</v>
      </c>
      <c r="U66" s="4">
        <f>IF(基础状态预估!$AA26=U$5,育马!$AO65-育马!$AO64,0)</f>
        <v>4.0000000000000036</v>
      </c>
      <c r="V66" s="4">
        <f>SUM(Q$47:Q66)</f>
        <v>0</v>
      </c>
      <c r="W66" s="4">
        <f>SUM(R$47:R66)</f>
        <v>0.40000000000000013</v>
      </c>
      <c r="X66" s="4">
        <f>SUM(S$47:S66)</f>
        <v>4.4000000000000004</v>
      </c>
      <c r="Y66" s="4">
        <f>SUM(T$47:T66)</f>
        <v>22.4</v>
      </c>
      <c r="Z66" s="4">
        <f>SUM(U$47:U66)</f>
        <v>8.0000000000000036</v>
      </c>
      <c r="AA66" s="4">
        <f>V66*86400/育马!C$8</f>
        <v>0</v>
      </c>
      <c r="AB66" s="4">
        <f>W66*86400/育马!D$8</f>
        <v>0.80000000000000038</v>
      </c>
      <c r="AC66" s="4">
        <f>X66*86400/育马!E$8</f>
        <v>5.8666666666666671</v>
      </c>
      <c r="AD66" s="4">
        <f>Y66*86400/育马!F$8</f>
        <v>22.4</v>
      </c>
      <c r="AE66" s="4">
        <f>Z66*86400/育马!G$8</f>
        <v>8.0000000000000036</v>
      </c>
      <c r="AF66" s="4">
        <f t="shared" si="23"/>
        <v>0</v>
      </c>
      <c r="AG66" s="4">
        <f t="shared" si="24"/>
        <v>0</v>
      </c>
      <c r="AH66" s="4">
        <f t="shared" si="25"/>
        <v>0.58666666666666678</v>
      </c>
      <c r="AI66" s="4">
        <f t="shared" si="26"/>
        <v>5.6</v>
      </c>
      <c r="AJ66" s="4">
        <f t="shared" si="27"/>
        <v>4.0000000000000018</v>
      </c>
      <c r="AK66" s="4">
        <f t="shared" si="28"/>
        <v>0</v>
      </c>
      <c r="AL66" s="4">
        <f t="shared" si="29"/>
        <v>0</v>
      </c>
      <c r="AM66" s="4">
        <f t="shared" si="30"/>
        <v>0</v>
      </c>
      <c r="AN66" s="4">
        <f t="shared" si="31"/>
        <v>1.1199999999999999</v>
      </c>
      <c r="AO66" s="4">
        <f t="shared" si="32"/>
        <v>1.2000000000000004</v>
      </c>
      <c r="AP66" s="4">
        <f t="shared" si="33"/>
        <v>0</v>
      </c>
      <c r="AQ66" s="4">
        <f t="shared" si="34"/>
        <v>0</v>
      </c>
      <c r="AR66" s="4">
        <f t="shared" si="35"/>
        <v>0</v>
      </c>
      <c r="AS66" s="4">
        <f t="shared" si="36"/>
        <v>0</v>
      </c>
      <c r="AT66" s="4">
        <f t="shared" si="37"/>
        <v>0.40000000000000019</v>
      </c>
      <c r="AU66" s="4">
        <f t="shared" si="38"/>
        <v>0</v>
      </c>
      <c r="AV66" s="4">
        <f t="shared" si="39"/>
        <v>0</v>
      </c>
      <c r="AW66" s="4">
        <f t="shared" si="40"/>
        <v>6.6666666666666693E-2</v>
      </c>
      <c r="BB66" s="15">
        <v>160</v>
      </c>
      <c r="BC66" s="15"/>
      <c r="BD66" s="24">
        <f t="shared" si="41"/>
        <v>0.2</v>
      </c>
      <c r="BE66" s="15"/>
      <c r="BF66" s="16">
        <f>(BD66-BD65)*INDEX([3]小r将兵属性验证!$AC$7:$AC$166,$BB66,1)+BF65</f>
        <v>1421841567.8804841</v>
      </c>
    </row>
    <row r="67" spans="2:58" x14ac:dyDescent="0.15">
      <c r="L67" s="7">
        <f>基础状态预估!I27</f>
        <v>78.532683960264137</v>
      </c>
      <c r="M67" s="4">
        <f>求节点(节奏总纲!$E$4:$E$163,节奏总纲!$C$4:$C$163,L67)</f>
        <v>65.15484850713321</v>
      </c>
      <c r="N67" s="4" t="str">
        <f t="shared" ref="N67:P82" si="46">N26</f>
        <v>红</v>
      </c>
      <c r="O67" s="4" t="str">
        <f t="shared" si="46"/>
        <v>红</v>
      </c>
      <c r="P67" s="11">
        <f t="shared" si="46"/>
        <v>0.2</v>
      </c>
      <c r="Q67" s="4">
        <f>IF(基础状态预估!$AA27=Q$5,育马!$AO66-育马!$AO65,0)</f>
        <v>0</v>
      </c>
      <c r="R67" s="4">
        <f>IF(基础状态预估!$AA27=R$5,育马!$AO66-育马!$AO65,0)</f>
        <v>0</v>
      </c>
      <c r="S67" s="4">
        <f>IF(基础状态预估!$AA27=S$5,育马!$AO66-育马!$AO65,0)</f>
        <v>0</v>
      </c>
      <c r="T67" s="4">
        <f>IF(基础状态预估!$AA27=T$5,育马!$AO66-育马!$AO65,0)</f>
        <v>0</v>
      </c>
      <c r="U67" s="4">
        <f>IF(基础状态预估!$AA27=U$5,育马!$AO66-育马!$AO65,0)</f>
        <v>4</v>
      </c>
      <c r="V67" s="4">
        <f>SUM(Q$47:Q67)</f>
        <v>0</v>
      </c>
      <c r="W67" s="4">
        <f>SUM(R$47:R67)</f>
        <v>0.40000000000000013</v>
      </c>
      <c r="X67" s="4">
        <f>SUM(S$47:S67)</f>
        <v>4.4000000000000004</v>
      </c>
      <c r="Y67" s="4">
        <f>SUM(T$47:T67)</f>
        <v>22.4</v>
      </c>
      <c r="Z67" s="4">
        <f>SUM(U$47:U67)</f>
        <v>12.000000000000004</v>
      </c>
      <c r="AA67" s="4">
        <f>V67*86400/育马!C$8</f>
        <v>0</v>
      </c>
      <c r="AB67" s="4">
        <f>W67*86400/育马!D$8</f>
        <v>0.80000000000000038</v>
      </c>
      <c r="AC67" s="4">
        <f>X67*86400/育马!E$8</f>
        <v>5.8666666666666671</v>
      </c>
      <c r="AD67" s="4">
        <f>Y67*86400/育马!F$8</f>
        <v>22.4</v>
      </c>
      <c r="AE67" s="4">
        <f>Z67*86400/育马!G$8</f>
        <v>12.000000000000004</v>
      </c>
      <c r="AF67" s="4">
        <f t="shared" si="23"/>
        <v>0</v>
      </c>
      <c r="AG67" s="4">
        <f t="shared" si="24"/>
        <v>0</v>
      </c>
      <c r="AH67" s="4">
        <f t="shared" si="25"/>
        <v>0.58666666666666678</v>
      </c>
      <c r="AI67" s="4">
        <f t="shared" si="26"/>
        <v>5.6</v>
      </c>
      <c r="AJ67" s="4">
        <f t="shared" si="27"/>
        <v>6.0000000000000018</v>
      </c>
      <c r="AK67" s="4">
        <f t="shared" si="28"/>
        <v>0</v>
      </c>
      <c r="AL67" s="4">
        <f t="shared" si="29"/>
        <v>0</v>
      </c>
      <c r="AM67" s="4">
        <f t="shared" si="30"/>
        <v>0</v>
      </c>
      <c r="AN67" s="4">
        <f t="shared" si="31"/>
        <v>1.1199999999999999</v>
      </c>
      <c r="AO67" s="4">
        <f t="shared" si="32"/>
        <v>1.8000000000000005</v>
      </c>
      <c r="AP67" s="4">
        <f t="shared" si="33"/>
        <v>0</v>
      </c>
      <c r="AQ67" s="4">
        <f t="shared" si="34"/>
        <v>0</v>
      </c>
      <c r="AR67" s="4">
        <f t="shared" si="35"/>
        <v>0</v>
      </c>
      <c r="AS67" s="4">
        <f t="shared" si="36"/>
        <v>0</v>
      </c>
      <c r="AT67" s="4">
        <f t="shared" si="37"/>
        <v>0.6000000000000002</v>
      </c>
      <c r="AU67" s="4">
        <f t="shared" si="38"/>
        <v>0</v>
      </c>
      <c r="AV67" s="4">
        <f t="shared" si="39"/>
        <v>0</v>
      </c>
      <c r="AW67" s="4">
        <f t="shared" si="40"/>
        <v>0.10000000000000003</v>
      </c>
    </row>
    <row r="68" spans="2:58" x14ac:dyDescent="0.15">
      <c r="L68" s="7">
        <f>基础状态预估!I28</f>
        <v>86.532683960264137</v>
      </c>
      <c r="M68" s="4">
        <f>求节点(节奏总纲!$E$4:$E$163,节奏总纲!$C$4:$C$163,L68)</f>
        <v>66.519938152315177</v>
      </c>
      <c r="N68" s="4" t="str">
        <f t="shared" si="46"/>
        <v>红</v>
      </c>
      <c r="O68" s="4" t="str">
        <f t="shared" si="46"/>
        <v>红</v>
      </c>
      <c r="P68" s="11">
        <f t="shared" si="46"/>
        <v>0.2</v>
      </c>
      <c r="Q68" s="4">
        <f>IF(基础状态预估!$AA28=Q$5,育马!$AO67-育马!$AO66,0)</f>
        <v>0</v>
      </c>
      <c r="R68" s="4">
        <f>IF(基础状态预估!$AA28=R$5,育马!$AO67-育马!$AO66,0)</f>
        <v>0</v>
      </c>
      <c r="S68" s="4">
        <f>IF(基础状态预估!$AA28=S$5,育马!$AO67-育马!$AO66,0)</f>
        <v>0</v>
      </c>
      <c r="T68" s="4">
        <f>IF(基础状态预估!$AA28=T$5,育马!$AO67-育马!$AO66,0)</f>
        <v>0</v>
      </c>
      <c r="U68" s="4">
        <f>IF(基础状态预估!$AA28=U$5,育马!$AO67-育马!$AO66,0)</f>
        <v>8</v>
      </c>
      <c r="V68" s="4">
        <f>SUM(Q$47:Q68)</f>
        <v>0</v>
      </c>
      <c r="W68" s="4">
        <f>SUM(R$47:R68)</f>
        <v>0.40000000000000013</v>
      </c>
      <c r="X68" s="4">
        <f>SUM(S$47:S68)</f>
        <v>4.4000000000000004</v>
      </c>
      <c r="Y68" s="4">
        <f>SUM(T$47:T68)</f>
        <v>22.4</v>
      </c>
      <c r="Z68" s="4">
        <f>SUM(U$47:U68)</f>
        <v>20.000000000000004</v>
      </c>
      <c r="AA68" s="4">
        <f>V68*86400/育马!C$8</f>
        <v>0</v>
      </c>
      <c r="AB68" s="4">
        <f>W68*86400/育马!D$8</f>
        <v>0.80000000000000038</v>
      </c>
      <c r="AC68" s="4">
        <f>X68*86400/育马!E$8</f>
        <v>5.8666666666666671</v>
      </c>
      <c r="AD68" s="4">
        <f>Y68*86400/育马!F$8</f>
        <v>22.4</v>
      </c>
      <c r="AE68" s="4">
        <f>Z68*86400/育马!G$8</f>
        <v>20.000000000000004</v>
      </c>
      <c r="AF68" s="4">
        <f t="shared" si="23"/>
        <v>0</v>
      </c>
      <c r="AG68" s="4">
        <f t="shared" si="24"/>
        <v>0</v>
      </c>
      <c r="AH68" s="4">
        <f t="shared" si="25"/>
        <v>0.58666666666666678</v>
      </c>
      <c r="AI68" s="4">
        <f t="shared" si="26"/>
        <v>5.6</v>
      </c>
      <c r="AJ68" s="4">
        <f t="shared" si="27"/>
        <v>10.000000000000002</v>
      </c>
      <c r="AK68" s="4">
        <f t="shared" si="28"/>
        <v>0</v>
      </c>
      <c r="AL68" s="4">
        <f t="shared" si="29"/>
        <v>0</v>
      </c>
      <c r="AM68" s="4">
        <f t="shared" si="30"/>
        <v>0</v>
      </c>
      <c r="AN68" s="4">
        <f t="shared" si="31"/>
        <v>1.1199999999999999</v>
      </c>
      <c r="AO68" s="4">
        <f t="shared" si="32"/>
        <v>3.0000000000000004</v>
      </c>
      <c r="AP68" s="4">
        <f t="shared" si="33"/>
        <v>0</v>
      </c>
      <c r="AQ68" s="4">
        <f t="shared" si="34"/>
        <v>0</v>
      </c>
      <c r="AR68" s="4">
        <f t="shared" si="35"/>
        <v>0</v>
      </c>
      <c r="AS68" s="4">
        <f t="shared" si="36"/>
        <v>0</v>
      </c>
      <c r="AT68" s="4">
        <f t="shared" si="37"/>
        <v>1.0000000000000002</v>
      </c>
      <c r="AU68" s="4">
        <f t="shared" si="38"/>
        <v>0</v>
      </c>
      <c r="AV68" s="4">
        <f t="shared" si="39"/>
        <v>0</v>
      </c>
      <c r="AW68" s="4">
        <f>IF($O68=AW$5,INDEX($AP68:$AT68,MATCH($N68,$AP$5:$AT$5,0))/6,0)</f>
        <v>0.16666666666666671</v>
      </c>
    </row>
    <row r="69" spans="2:58" x14ac:dyDescent="0.15">
      <c r="L69" s="7">
        <f>基础状态预估!I29</f>
        <v>94.532683960264137</v>
      </c>
      <c r="M69" s="4">
        <f>求节点(节奏总纲!$E$4:$E$163,节奏总纲!$C$4:$C$163,L69)</f>
        <v>67.795850728065588</v>
      </c>
      <c r="N69" s="4" t="str">
        <f t="shared" si="46"/>
        <v>红</v>
      </c>
      <c r="O69" s="4" t="str">
        <f t="shared" si="46"/>
        <v>红</v>
      </c>
      <c r="P69" s="11">
        <f t="shared" si="46"/>
        <v>0.2</v>
      </c>
      <c r="Q69" s="4">
        <f>IF(基础状态预估!$AA29=Q$5,育马!$AO68-育马!$AO67,0)</f>
        <v>0</v>
      </c>
      <c r="R69" s="4">
        <f>IF(基础状态预估!$AA29=R$5,育马!$AO68-育马!$AO67,0)</f>
        <v>0</v>
      </c>
      <c r="S69" s="4">
        <f>IF(基础状态预估!$AA29=S$5,育马!$AO68-育马!$AO67,0)</f>
        <v>0</v>
      </c>
      <c r="T69" s="4">
        <f>IF(基础状态预估!$AA29=T$5,育马!$AO68-育马!$AO67,0)</f>
        <v>0</v>
      </c>
      <c r="U69" s="4">
        <f>IF(基础状态预估!$AA29=U$5,育马!$AO68-育马!$AO67,0)</f>
        <v>8</v>
      </c>
      <c r="V69" s="4">
        <f>SUM(Q$47:Q69)</f>
        <v>0</v>
      </c>
      <c r="W69" s="4">
        <f>SUM(R$47:R69)</f>
        <v>0.40000000000000013</v>
      </c>
      <c r="X69" s="4">
        <f>SUM(S$47:S69)</f>
        <v>4.4000000000000004</v>
      </c>
      <c r="Y69" s="4">
        <f>SUM(T$47:T69)</f>
        <v>22.4</v>
      </c>
      <c r="Z69" s="4">
        <f>SUM(U$47:U69)</f>
        <v>28.000000000000004</v>
      </c>
      <c r="AA69" s="4">
        <f>V69*86400/育马!C$8</f>
        <v>0</v>
      </c>
      <c r="AB69" s="4">
        <f>W69*86400/育马!D$8</f>
        <v>0.80000000000000038</v>
      </c>
      <c r="AC69" s="4">
        <f>X69*86400/育马!E$8</f>
        <v>5.8666666666666671</v>
      </c>
      <c r="AD69" s="4">
        <f>Y69*86400/育马!F$8</f>
        <v>22.4</v>
      </c>
      <c r="AE69" s="4">
        <f>Z69*86400/育马!G$8</f>
        <v>28.000000000000007</v>
      </c>
      <c r="AF69" s="4">
        <f t="shared" si="23"/>
        <v>0</v>
      </c>
      <c r="AG69" s="4">
        <f t="shared" si="24"/>
        <v>0</v>
      </c>
      <c r="AH69" s="4">
        <f t="shared" si="25"/>
        <v>0.58666666666666678</v>
      </c>
      <c r="AI69" s="4">
        <f t="shared" si="26"/>
        <v>5.6</v>
      </c>
      <c r="AJ69" s="4">
        <f t="shared" si="27"/>
        <v>14.000000000000004</v>
      </c>
      <c r="AK69" s="4">
        <f t="shared" si="28"/>
        <v>0</v>
      </c>
      <c r="AL69" s="4">
        <f t="shared" si="29"/>
        <v>0</v>
      </c>
      <c r="AM69" s="4">
        <f t="shared" si="30"/>
        <v>0</v>
      </c>
      <c r="AN69" s="4">
        <f t="shared" si="31"/>
        <v>1.1199999999999999</v>
      </c>
      <c r="AO69" s="4">
        <f t="shared" si="32"/>
        <v>4.2000000000000011</v>
      </c>
      <c r="AP69" s="4">
        <f t="shared" si="33"/>
        <v>0</v>
      </c>
      <c r="AQ69" s="4">
        <f t="shared" si="34"/>
        <v>0</v>
      </c>
      <c r="AR69" s="4">
        <f t="shared" si="35"/>
        <v>0</v>
      </c>
      <c r="AS69" s="4">
        <f t="shared" si="36"/>
        <v>0</v>
      </c>
      <c r="AT69" s="4">
        <f t="shared" si="37"/>
        <v>1.4000000000000004</v>
      </c>
      <c r="AU69" s="4">
        <f t="shared" si="38"/>
        <v>0</v>
      </c>
      <c r="AV69" s="4">
        <f t="shared" si="39"/>
        <v>0</v>
      </c>
      <c r="AW69" s="4">
        <f t="shared" si="40"/>
        <v>0.23333333333333339</v>
      </c>
    </row>
    <row r="70" spans="2:58" x14ac:dyDescent="0.15">
      <c r="L70" s="7">
        <f>基础状态预估!I30</f>
        <v>102.53268396026414</v>
      </c>
      <c r="M70" s="4">
        <f>求节点(节奏总纲!$E$4:$E$163,节奏总纲!$C$4:$C$163,L70)</f>
        <v>69.002844554363236</v>
      </c>
      <c r="N70" s="4" t="str">
        <f t="shared" si="46"/>
        <v>红</v>
      </c>
      <c r="O70" s="4" t="str">
        <f t="shared" si="46"/>
        <v>红</v>
      </c>
      <c r="P70" s="11">
        <f t="shared" si="46"/>
        <v>0.2</v>
      </c>
      <c r="Q70" s="4">
        <f>IF(基础状态预估!$AA30=Q$5,育马!$AO69-育马!$AO68,0)</f>
        <v>0</v>
      </c>
      <c r="R70" s="4">
        <f>IF(基础状态预估!$AA30=R$5,育马!$AO69-育马!$AO68,0)</f>
        <v>0</v>
      </c>
      <c r="S70" s="4">
        <f>IF(基础状态预估!$AA30=S$5,育马!$AO69-育马!$AO68,0)</f>
        <v>0</v>
      </c>
      <c r="T70" s="4">
        <f>IF(基础状态预估!$AA30=T$5,育马!$AO69-育马!$AO68,0)</f>
        <v>0</v>
      </c>
      <c r="U70" s="4">
        <f>IF(基础状态预估!$AA30=U$5,育马!$AO69-育马!$AO68,0)</f>
        <v>8</v>
      </c>
      <c r="V70" s="4">
        <f>SUM(Q$47:Q70)</f>
        <v>0</v>
      </c>
      <c r="W70" s="4">
        <f>SUM(R$47:R70)</f>
        <v>0.40000000000000013</v>
      </c>
      <c r="X70" s="4">
        <f>SUM(S$47:S70)</f>
        <v>4.4000000000000004</v>
      </c>
      <c r="Y70" s="4">
        <f>SUM(T$47:T70)</f>
        <v>22.4</v>
      </c>
      <c r="Z70" s="4">
        <f>SUM(U$47:U70)</f>
        <v>36</v>
      </c>
      <c r="AA70" s="4">
        <f>V70*86400/育马!C$8</f>
        <v>0</v>
      </c>
      <c r="AB70" s="4">
        <f>W70*86400/育马!D$8</f>
        <v>0.80000000000000038</v>
      </c>
      <c r="AC70" s="4">
        <f>X70*86400/育马!E$8</f>
        <v>5.8666666666666671</v>
      </c>
      <c r="AD70" s="4">
        <f>Y70*86400/育马!F$8</f>
        <v>22.4</v>
      </c>
      <c r="AE70" s="4">
        <f>Z70*86400/育马!G$8</f>
        <v>36</v>
      </c>
      <c r="AF70" s="4">
        <f t="shared" si="23"/>
        <v>0</v>
      </c>
      <c r="AG70" s="4">
        <f t="shared" si="24"/>
        <v>0</v>
      </c>
      <c r="AH70" s="4">
        <f t="shared" si="25"/>
        <v>0.58666666666666678</v>
      </c>
      <c r="AI70" s="4">
        <f t="shared" si="26"/>
        <v>5.6</v>
      </c>
      <c r="AJ70" s="4">
        <f t="shared" si="27"/>
        <v>18</v>
      </c>
      <c r="AK70" s="4">
        <f t="shared" si="28"/>
        <v>0</v>
      </c>
      <c r="AL70" s="4">
        <f t="shared" si="29"/>
        <v>0</v>
      </c>
      <c r="AM70" s="4">
        <f t="shared" si="30"/>
        <v>0</v>
      </c>
      <c r="AN70" s="4">
        <f t="shared" si="31"/>
        <v>1.1199999999999999</v>
      </c>
      <c r="AO70" s="4">
        <f t="shared" si="32"/>
        <v>5.3999999999999995</v>
      </c>
      <c r="AP70" s="4">
        <f t="shared" si="33"/>
        <v>0</v>
      </c>
      <c r="AQ70" s="4">
        <f t="shared" si="34"/>
        <v>0</v>
      </c>
      <c r="AR70" s="4">
        <f t="shared" si="35"/>
        <v>0</v>
      </c>
      <c r="AS70" s="4">
        <f t="shared" si="36"/>
        <v>0</v>
      </c>
      <c r="AT70" s="4">
        <f t="shared" si="37"/>
        <v>1.8</v>
      </c>
      <c r="AU70" s="4">
        <f t="shared" si="38"/>
        <v>0</v>
      </c>
      <c r="AV70" s="4">
        <f t="shared" si="39"/>
        <v>0</v>
      </c>
      <c r="AW70" s="4">
        <f t="shared" si="40"/>
        <v>0.3</v>
      </c>
    </row>
    <row r="71" spans="2:58" x14ac:dyDescent="0.15">
      <c r="L71" s="7">
        <f>基础状态预估!I31</f>
        <v>110.53268396026414</v>
      </c>
      <c r="M71" s="4">
        <f>求节点(节奏总纲!$E$4:$E$163,节奏总纲!$C$4:$C$163,L71)</f>
        <v>70.069864293097808</v>
      </c>
      <c r="N71" s="4" t="str">
        <f t="shared" si="46"/>
        <v>红</v>
      </c>
      <c r="O71" s="4" t="str">
        <f t="shared" si="46"/>
        <v>红</v>
      </c>
      <c r="P71" s="11">
        <f t="shared" si="46"/>
        <v>0.2</v>
      </c>
      <c r="Q71" s="4">
        <f>IF(基础状态预估!$AA31=Q$5,育马!$AO70-育马!$AO69,0)</f>
        <v>0</v>
      </c>
      <c r="R71" s="4">
        <f>IF(基础状态预估!$AA31=R$5,育马!$AO70-育马!$AO69,0)</f>
        <v>0</v>
      </c>
      <c r="S71" s="4">
        <f>IF(基础状态预估!$AA31=S$5,育马!$AO70-育马!$AO69,0)</f>
        <v>0</v>
      </c>
      <c r="T71" s="4">
        <f>IF(基础状态预估!$AA31=T$5,育马!$AO70-育马!$AO69,0)</f>
        <v>0</v>
      </c>
      <c r="U71" s="4">
        <f>IF(基础状态预估!$AA31=U$5,育马!$AO70-育马!$AO69,0)</f>
        <v>8</v>
      </c>
      <c r="V71" s="4">
        <f>SUM(Q$47:Q71)</f>
        <v>0</v>
      </c>
      <c r="W71" s="4">
        <f>SUM(R$47:R71)</f>
        <v>0.40000000000000013</v>
      </c>
      <c r="X71" s="4">
        <f>SUM(S$47:S71)</f>
        <v>4.4000000000000004</v>
      </c>
      <c r="Y71" s="4">
        <f>SUM(T$47:T71)</f>
        <v>22.4</v>
      </c>
      <c r="Z71" s="4">
        <f>SUM(U$47:U71)</f>
        <v>44</v>
      </c>
      <c r="AA71" s="4">
        <f>V71*86400/育马!C$8</f>
        <v>0</v>
      </c>
      <c r="AB71" s="4">
        <f>W71*86400/育马!D$8</f>
        <v>0.80000000000000038</v>
      </c>
      <c r="AC71" s="4">
        <f>X71*86400/育马!E$8</f>
        <v>5.8666666666666671</v>
      </c>
      <c r="AD71" s="4">
        <f>Y71*86400/育马!F$8</f>
        <v>22.4</v>
      </c>
      <c r="AE71" s="4">
        <f>Z71*86400/育马!G$8</f>
        <v>44</v>
      </c>
      <c r="AF71" s="4">
        <f t="shared" si="23"/>
        <v>0</v>
      </c>
      <c r="AG71" s="4">
        <f t="shared" si="24"/>
        <v>0</v>
      </c>
      <c r="AH71" s="4">
        <f t="shared" si="25"/>
        <v>0.58666666666666678</v>
      </c>
      <c r="AI71" s="4">
        <f t="shared" si="26"/>
        <v>5.6</v>
      </c>
      <c r="AJ71" s="4">
        <f t="shared" si="27"/>
        <v>22</v>
      </c>
      <c r="AK71" s="4">
        <f t="shared" si="28"/>
        <v>0</v>
      </c>
      <c r="AL71" s="4">
        <f t="shared" si="29"/>
        <v>0</v>
      </c>
      <c r="AM71" s="4">
        <f t="shared" si="30"/>
        <v>0</v>
      </c>
      <c r="AN71" s="4">
        <f t="shared" si="31"/>
        <v>1.1199999999999999</v>
      </c>
      <c r="AO71" s="4">
        <f t="shared" si="32"/>
        <v>6.6</v>
      </c>
      <c r="AP71" s="4">
        <f t="shared" si="33"/>
        <v>0</v>
      </c>
      <c r="AQ71" s="4">
        <f t="shared" si="34"/>
        <v>0</v>
      </c>
      <c r="AR71" s="4">
        <f t="shared" si="35"/>
        <v>0</v>
      </c>
      <c r="AS71" s="4">
        <f t="shared" si="36"/>
        <v>0</v>
      </c>
      <c r="AT71" s="4">
        <f t="shared" si="37"/>
        <v>2.2000000000000002</v>
      </c>
      <c r="AU71" s="4">
        <f t="shared" si="38"/>
        <v>0</v>
      </c>
      <c r="AV71" s="4">
        <f t="shared" si="39"/>
        <v>0</v>
      </c>
      <c r="AW71" s="4">
        <f t="shared" si="40"/>
        <v>0.3666666666666667</v>
      </c>
    </row>
    <row r="72" spans="2:58" x14ac:dyDescent="0.15">
      <c r="L72" s="7">
        <f>基础状态预估!I32</f>
        <v>118.53268396026414</v>
      </c>
      <c r="M72" s="4">
        <f>求节点(节奏总纲!$E$4:$E$163,节奏总纲!$C$4:$C$163,L72)</f>
        <v>71.058420805080829</v>
      </c>
      <c r="N72" s="4" t="str">
        <f t="shared" si="46"/>
        <v>红</v>
      </c>
      <c r="O72" s="4" t="str">
        <f t="shared" si="46"/>
        <v>红</v>
      </c>
      <c r="P72" s="11">
        <f t="shared" si="46"/>
        <v>0.2</v>
      </c>
      <c r="Q72" s="4">
        <f>IF(基础状态预估!$AA32=Q$5,育马!$AO71-育马!$AO70,0)</f>
        <v>0</v>
      </c>
      <c r="R72" s="4">
        <f>IF(基础状态预估!$AA32=R$5,育马!$AO71-育马!$AO70,0)</f>
        <v>0</v>
      </c>
      <c r="S72" s="4">
        <f>IF(基础状态预估!$AA32=S$5,育马!$AO71-育马!$AO70,0)</f>
        <v>0</v>
      </c>
      <c r="T72" s="4">
        <f>IF(基础状态预估!$AA32=T$5,育马!$AO71-育马!$AO70,0)</f>
        <v>0</v>
      </c>
      <c r="U72" s="4">
        <f>IF(基础状态预估!$AA32=U$5,育马!$AO71-育马!$AO70,0)</f>
        <v>8</v>
      </c>
      <c r="V72" s="4">
        <f>SUM(Q$47:Q72)</f>
        <v>0</v>
      </c>
      <c r="W72" s="4">
        <f>SUM(R$47:R72)</f>
        <v>0.40000000000000013</v>
      </c>
      <c r="X72" s="4">
        <f>SUM(S$47:S72)</f>
        <v>4.4000000000000004</v>
      </c>
      <c r="Y72" s="4">
        <f>SUM(T$47:T72)</f>
        <v>22.4</v>
      </c>
      <c r="Z72" s="4">
        <f>SUM(U$47:U72)</f>
        <v>52</v>
      </c>
      <c r="AA72" s="4">
        <f>V72*86400/育马!C$8</f>
        <v>0</v>
      </c>
      <c r="AB72" s="4">
        <f>W72*86400/育马!D$8</f>
        <v>0.80000000000000038</v>
      </c>
      <c r="AC72" s="4">
        <f>X72*86400/育马!E$8</f>
        <v>5.8666666666666671</v>
      </c>
      <c r="AD72" s="4">
        <f>Y72*86400/育马!F$8</f>
        <v>22.4</v>
      </c>
      <c r="AE72" s="4">
        <f>Z72*86400/育马!G$8</f>
        <v>52</v>
      </c>
      <c r="AF72" s="4">
        <f t="shared" si="23"/>
        <v>0</v>
      </c>
      <c r="AG72" s="4">
        <f t="shared" si="24"/>
        <v>0</v>
      </c>
      <c r="AH72" s="4">
        <f t="shared" si="25"/>
        <v>0.58666666666666678</v>
      </c>
      <c r="AI72" s="4">
        <f t="shared" si="26"/>
        <v>5.6</v>
      </c>
      <c r="AJ72" s="4">
        <f t="shared" si="27"/>
        <v>26</v>
      </c>
      <c r="AK72" s="4">
        <f t="shared" si="28"/>
        <v>0</v>
      </c>
      <c r="AL72" s="4">
        <f t="shared" si="29"/>
        <v>0</v>
      </c>
      <c r="AM72" s="4">
        <f t="shared" si="30"/>
        <v>0</v>
      </c>
      <c r="AN72" s="4">
        <f t="shared" si="31"/>
        <v>1.1199999999999999</v>
      </c>
      <c r="AO72" s="4">
        <f t="shared" si="32"/>
        <v>7.8</v>
      </c>
      <c r="AP72" s="4">
        <f t="shared" si="33"/>
        <v>0</v>
      </c>
      <c r="AQ72" s="4">
        <f t="shared" si="34"/>
        <v>0</v>
      </c>
      <c r="AR72" s="4">
        <f t="shared" si="35"/>
        <v>0</v>
      </c>
      <c r="AS72" s="4">
        <f t="shared" si="36"/>
        <v>0</v>
      </c>
      <c r="AT72" s="4">
        <f t="shared" si="37"/>
        <v>2.6</v>
      </c>
      <c r="AU72" s="4">
        <f t="shared" si="38"/>
        <v>0</v>
      </c>
      <c r="AV72" s="4">
        <f t="shared" si="39"/>
        <v>0</v>
      </c>
      <c r="AW72" s="4">
        <f t="shared" si="40"/>
        <v>0.43333333333333335</v>
      </c>
    </row>
    <row r="73" spans="2:58" x14ac:dyDescent="0.15">
      <c r="L73" s="7">
        <f>基础状态预估!I33</f>
        <v>134.53268396026414</v>
      </c>
      <c r="M73" s="4">
        <f>求节点(节奏总纲!$E$4:$E$163,节奏总纲!$C$4:$C$163,L73)</f>
        <v>72.900013224656846</v>
      </c>
      <c r="N73" s="4" t="str">
        <f t="shared" si="46"/>
        <v>红</v>
      </c>
      <c r="O73" s="4" t="str">
        <f t="shared" si="46"/>
        <v>红</v>
      </c>
      <c r="P73" s="11">
        <f t="shared" si="46"/>
        <v>0.2</v>
      </c>
      <c r="Q73" s="4">
        <f>IF(基础状态预估!$AA33=Q$5,育马!$AO72-育马!$AO71,0)</f>
        <v>0</v>
      </c>
      <c r="R73" s="4">
        <f>IF(基础状态预估!$AA33=R$5,育马!$AO72-育马!$AO71,0)</f>
        <v>0</v>
      </c>
      <c r="S73" s="4">
        <f>IF(基础状态预估!$AA33=S$5,育马!$AO72-育马!$AO71,0)</f>
        <v>0</v>
      </c>
      <c r="T73" s="4">
        <f>IF(基础状态预估!$AA33=T$5,育马!$AO72-育马!$AO71,0)</f>
        <v>0</v>
      </c>
      <c r="U73" s="4">
        <f>IF(基础状态预估!$AA33=U$5,育马!$AO72-育马!$AO71,0)</f>
        <v>16</v>
      </c>
      <c r="V73" s="4">
        <f>SUM(Q$47:Q73)</f>
        <v>0</v>
      </c>
      <c r="W73" s="4">
        <f>SUM(R$47:R73)</f>
        <v>0.40000000000000013</v>
      </c>
      <c r="X73" s="4">
        <f>SUM(S$47:S73)</f>
        <v>4.4000000000000004</v>
      </c>
      <c r="Y73" s="4">
        <f>SUM(T$47:T73)</f>
        <v>22.4</v>
      </c>
      <c r="Z73" s="4">
        <f>SUM(U$47:U73)</f>
        <v>68</v>
      </c>
      <c r="AA73" s="4">
        <f>V73*86400/育马!C$8</f>
        <v>0</v>
      </c>
      <c r="AB73" s="4">
        <f>W73*86400/育马!D$8</f>
        <v>0.80000000000000038</v>
      </c>
      <c r="AC73" s="4">
        <f>X73*86400/育马!E$8</f>
        <v>5.8666666666666671</v>
      </c>
      <c r="AD73" s="4">
        <f>Y73*86400/育马!F$8</f>
        <v>22.4</v>
      </c>
      <c r="AE73" s="4">
        <f>Z73*86400/育马!G$8</f>
        <v>68</v>
      </c>
      <c r="AF73" s="4">
        <f t="shared" si="23"/>
        <v>0</v>
      </c>
      <c r="AG73" s="4">
        <f t="shared" si="24"/>
        <v>0</v>
      </c>
      <c r="AH73" s="4">
        <f t="shared" si="25"/>
        <v>0.58666666666666678</v>
      </c>
      <c r="AI73" s="4">
        <f t="shared" si="26"/>
        <v>5.6</v>
      </c>
      <c r="AJ73" s="4">
        <f t="shared" si="27"/>
        <v>34</v>
      </c>
      <c r="AK73" s="4">
        <f t="shared" si="28"/>
        <v>0</v>
      </c>
      <c r="AL73" s="4">
        <f t="shared" si="29"/>
        <v>0</v>
      </c>
      <c r="AM73" s="4">
        <f t="shared" si="30"/>
        <v>0</v>
      </c>
      <c r="AN73" s="4">
        <f t="shared" si="31"/>
        <v>1.1199999999999999</v>
      </c>
      <c r="AO73" s="4">
        <f t="shared" si="32"/>
        <v>10.199999999999999</v>
      </c>
      <c r="AP73" s="4">
        <f t="shared" si="33"/>
        <v>0</v>
      </c>
      <c r="AQ73" s="4">
        <f t="shared" si="34"/>
        <v>0</v>
      </c>
      <c r="AR73" s="4">
        <f t="shared" si="35"/>
        <v>0</v>
      </c>
      <c r="AS73" s="4">
        <f t="shared" si="36"/>
        <v>0</v>
      </c>
      <c r="AT73" s="4">
        <f t="shared" si="37"/>
        <v>3.4000000000000004</v>
      </c>
      <c r="AU73" s="4">
        <f t="shared" si="38"/>
        <v>0</v>
      </c>
      <c r="AV73" s="4">
        <f t="shared" si="39"/>
        <v>0</v>
      </c>
      <c r="AW73" s="4">
        <f t="shared" si="40"/>
        <v>0.56666666666666676</v>
      </c>
    </row>
    <row r="74" spans="2:58" x14ac:dyDescent="0.15">
      <c r="L74" s="7">
        <f>基础状态预估!I34</f>
        <v>150.53268396026414</v>
      </c>
      <c r="M74" s="4">
        <f>求节点(节奏总纲!$E$4:$E$163,节奏总纲!$C$4:$C$163,L74)</f>
        <v>74.507030018861627</v>
      </c>
      <c r="N74" s="4" t="str">
        <f t="shared" si="46"/>
        <v>红</v>
      </c>
      <c r="O74" s="4" t="str">
        <f t="shared" si="46"/>
        <v>红</v>
      </c>
      <c r="P74" s="11">
        <f t="shared" si="46"/>
        <v>0.2</v>
      </c>
      <c r="Q74" s="4">
        <f>IF(基础状态预估!$AA34=Q$5,育马!$AO73-育马!$AO72,0)</f>
        <v>0</v>
      </c>
      <c r="R74" s="4">
        <f>IF(基础状态预估!$AA34=R$5,育马!$AO73-育马!$AO72,0)</f>
        <v>0</v>
      </c>
      <c r="S74" s="4">
        <f>IF(基础状态预估!$AA34=S$5,育马!$AO73-育马!$AO72,0)</f>
        <v>0</v>
      </c>
      <c r="T74" s="4">
        <f>IF(基础状态预估!$AA34=T$5,育马!$AO73-育马!$AO72,0)</f>
        <v>0</v>
      </c>
      <c r="U74" s="4">
        <f>IF(基础状态预估!$AA34=U$5,育马!$AO73-育马!$AO72,0)</f>
        <v>16</v>
      </c>
      <c r="V74" s="4">
        <f>SUM(Q$47:Q74)</f>
        <v>0</v>
      </c>
      <c r="W74" s="4">
        <f>SUM(R$47:R74)</f>
        <v>0.40000000000000013</v>
      </c>
      <c r="X74" s="4">
        <f>SUM(S$47:S74)</f>
        <v>4.4000000000000004</v>
      </c>
      <c r="Y74" s="4">
        <f>SUM(T$47:T74)</f>
        <v>22.4</v>
      </c>
      <c r="Z74" s="4">
        <f>SUM(U$47:U74)</f>
        <v>84</v>
      </c>
      <c r="AA74" s="4">
        <f>V74*86400/育马!C$8</f>
        <v>0</v>
      </c>
      <c r="AB74" s="4">
        <f>W74*86400/育马!D$8</f>
        <v>0.80000000000000038</v>
      </c>
      <c r="AC74" s="4">
        <f>X74*86400/育马!E$8</f>
        <v>5.8666666666666671</v>
      </c>
      <c r="AD74" s="4">
        <f>Y74*86400/育马!F$8</f>
        <v>22.4</v>
      </c>
      <c r="AE74" s="4">
        <f>Z74*86400/育马!G$8</f>
        <v>84</v>
      </c>
      <c r="AF74" s="4">
        <f t="shared" si="23"/>
        <v>0</v>
      </c>
      <c r="AG74" s="4">
        <f t="shared" si="24"/>
        <v>0</v>
      </c>
      <c r="AH74" s="4">
        <f t="shared" si="25"/>
        <v>0.58666666666666678</v>
      </c>
      <c r="AI74" s="4">
        <f t="shared" si="26"/>
        <v>5.6</v>
      </c>
      <c r="AJ74" s="4">
        <f t="shared" si="27"/>
        <v>42</v>
      </c>
      <c r="AK74" s="4">
        <f t="shared" si="28"/>
        <v>0</v>
      </c>
      <c r="AL74" s="4">
        <f t="shared" si="29"/>
        <v>0</v>
      </c>
      <c r="AM74" s="4">
        <f t="shared" si="30"/>
        <v>0</v>
      </c>
      <c r="AN74" s="4">
        <f t="shared" si="31"/>
        <v>1.1199999999999999</v>
      </c>
      <c r="AO74" s="4">
        <f t="shared" si="32"/>
        <v>12.6</v>
      </c>
      <c r="AP74" s="4">
        <f t="shared" si="33"/>
        <v>0</v>
      </c>
      <c r="AQ74" s="4">
        <f t="shared" si="34"/>
        <v>0</v>
      </c>
      <c r="AR74" s="4">
        <f t="shared" si="35"/>
        <v>0</v>
      </c>
      <c r="AS74" s="4">
        <f t="shared" si="36"/>
        <v>0</v>
      </c>
      <c r="AT74" s="4">
        <f t="shared" si="37"/>
        <v>4.2</v>
      </c>
      <c r="AU74" s="4">
        <f t="shared" si="38"/>
        <v>0</v>
      </c>
      <c r="AV74" s="4">
        <f t="shared" si="39"/>
        <v>0</v>
      </c>
      <c r="AW74" s="4">
        <f t="shared" si="40"/>
        <v>0.70000000000000007</v>
      </c>
    </row>
    <row r="75" spans="2:58" x14ac:dyDescent="0.15">
      <c r="L75" s="7">
        <f>基础状态预估!I35</f>
        <v>166.53268396026414</v>
      </c>
      <c r="M75" s="4">
        <f>求节点(节奏总纲!$E$4:$E$163,节奏总纲!$C$4:$C$163,L75)</f>
        <v>75.960633855370347</v>
      </c>
      <c r="N75" s="4" t="str">
        <f t="shared" si="46"/>
        <v>红</v>
      </c>
      <c r="O75" s="4" t="str">
        <f t="shared" si="46"/>
        <v>红</v>
      </c>
      <c r="P75" s="11">
        <f t="shared" si="46"/>
        <v>0.2</v>
      </c>
      <c r="Q75" s="4">
        <f>IF(基础状态预估!$AA35=Q$5,育马!$AO74-育马!$AO73,0)</f>
        <v>0</v>
      </c>
      <c r="R75" s="4">
        <f>IF(基础状态预估!$AA35=R$5,育马!$AO74-育马!$AO73,0)</f>
        <v>0</v>
      </c>
      <c r="S75" s="4">
        <f>IF(基础状态预估!$AA35=S$5,育马!$AO74-育马!$AO73,0)</f>
        <v>0</v>
      </c>
      <c r="T75" s="4">
        <f>IF(基础状态预估!$AA35=T$5,育马!$AO74-育马!$AO73,0)</f>
        <v>0</v>
      </c>
      <c r="U75" s="4">
        <f>IF(基础状态预估!$AA35=U$5,育马!$AO74-育马!$AO73,0)</f>
        <v>16</v>
      </c>
      <c r="V75" s="4">
        <f>SUM(Q$47:Q75)</f>
        <v>0</v>
      </c>
      <c r="W75" s="4">
        <f>SUM(R$47:R75)</f>
        <v>0.40000000000000013</v>
      </c>
      <c r="X75" s="4">
        <f>SUM(S$47:S75)</f>
        <v>4.4000000000000004</v>
      </c>
      <c r="Y75" s="4">
        <f>SUM(T$47:T75)</f>
        <v>22.4</v>
      </c>
      <c r="Z75" s="4">
        <f>SUM(U$47:U75)</f>
        <v>100</v>
      </c>
      <c r="AA75" s="4">
        <f>V75*86400/育马!C$8</f>
        <v>0</v>
      </c>
      <c r="AB75" s="4">
        <f>W75*86400/育马!D$8</f>
        <v>0.80000000000000038</v>
      </c>
      <c r="AC75" s="4">
        <f>X75*86400/育马!E$8</f>
        <v>5.8666666666666671</v>
      </c>
      <c r="AD75" s="4">
        <f>Y75*86400/育马!F$8</f>
        <v>22.4</v>
      </c>
      <c r="AE75" s="4">
        <f>Z75*86400/育马!G$8</f>
        <v>100</v>
      </c>
      <c r="AF75" s="4">
        <f t="shared" si="23"/>
        <v>0</v>
      </c>
      <c r="AG75" s="4">
        <f t="shared" si="24"/>
        <v>0</v>
      </c>
      <c r="AH75" s="4">
        <f t="shared" si="25"/>
        <v>0.58666666666666678</v>
      </c>
      <c r="AI75" s="4">
        <f t="shared" si="26"/>
        <v>5.6</v>
      </c>
      <c r="AJ75" s="4">
        <f t="shared" si="27"/>
        <v>50</v>
      </c>
      <c r="AK75" s="4">
        <f t="shared" si="28"/>
        <v>0</v>
      </c>
      <c r="AL75" s="4">
        <f t="shared" si="29"/>
        <v>0</v>
      </c>
      <c r="AM75" s="4">
        <f t="shared" si="30"/>
        <v>0</v>
      </c>
      <c r="AN75" s="4">
        <f t="shared" si="31"/>
        <v>1.1199999999999999</v>
      </c>
      <c r="AO75" s="4">
        <f t="shared" si="32"/>
        <v>15</v>
      </c>
      <c r="AP75" s="4">
        <f t="shared" si="33"/>
        <v>0</v>
      </c>
      <c r="AQ75" s="4">
        <f t="shared" si="34"/>
        <v>0</v>
      </c>
      <c r="AR75" s="4">
        <f t="shared" si="35"/>
        <v>0</v>
      </c>
      <c r="AS75" s="4">
        <f t="shared" si="36"/>
        <v>0</v>
      </c>
      <c r="AT75" s="4">
        <f t="shared" si="37"/>
        <v>5</v>
      </c>
      <c r="AU75" s="4">
        <f t="shared" si="38"/>
        <v>0</v>
      </c>
      <c r="AV75" s="4">
        <f t="shared" si="39"/>
        <v>0</v>
      </c>
      <c r="AW75" s="4">
        <f t="shared" si="40"/>
        <v>0.83333333333333337</v>
      </c>
    </row>
    <row r="76" spans="2:58" x14ac:dyDescent="0.15">
      <c r="L76" s="7">
        <f>基础状态预估!I36</f>
        <v>182.53268396026414</v>
      </c>
      <c r="M76" s="4">
        <f>求节点(节奏总纲!$E$4:$E$163,节奏总纲!$C$4:$C$163,L76)</f>
        <v>77.263834900504776</v>
      </c>
      <c r="N76" s="4" t="str">
        <f t="shared" si="46"/>
        <v>红</v>
      </c>
      <c r="O76" s="4" t="str">
        <f t="shared" si="46"/>
        <v>红</v>
      </c>
      <c r="P76" s="11">
        <f t="shared" si="46"/>
        <v>0.2</v>
      </c>
      <c r="Q76" s="4">
        <f>IF(基础状态预估!$AA36=Q$5,育马!$AO75-育马!$AO74,0)</f>
        <v>0</v>
      </c>
      <c r="R76" s="4">
        <f>IF(基础状态预估!$AA36=R$5,育马!$AO75-育马!$AO74,0)</f>
        <v>0</v>
      </c>
      <c r="S76" s="4">
        <f>IF(基础状态预估!$AA36=S$5,育马!$AO75-育马!$AO74,0)</f>
        <v>0</v>
      </c>
      <c r="T76" s="4">
        <f>IF(基础状态预估!$AA36=T$5,育马!$AO75-育马!$AO74,0)</f>
        <v>0</v>
      </c>
      <c r="U76" s="4">
        <f>IF(基础状态预估!$AA36=U$5,育马!$AO75-育马!$AO74,0)</f>
        <v>15.999999999999986</v>
      </c>
      <c r="V76" s="4">
        <f>SUM(Q$47:Q76)</f>
        <v>0</v>
      </c>
      <c r="W76" s="4">
        <f>SUM(R$47:R76)</f>
        <v>0.40000000000000013</v>
      </c>
      <c r="X76" s="4">
        <f>SUM(S$47:S76)</f>
        <v>4.4000000000000004</v>
      </c>
      <c r="Y76" s="4">
        <f>SUM(T$47:T76)</f>
        <v>22.4</v>
      </c>
      <c r="Z76" s="4">
        <f>SUM(U$47:U76)</f>
        <v>115.99999999999999</v>
      </c>
      <c r="AA76" s="4">
        <f>V76*86400/育马!C$8</f>
        <v>0</v>
      </c>
      <c r="AB76" s="4">
        <f>W76*86400/育马!D$8</f>
        <v>0.80000000000000038</v>
      </c>
      <c r="AC76" s="4">
        <f>X76*86400/育马!E$8</f>
        <v>5.8666666666666671</v>
      </c>
      <c r="AD76" s="4">
        <f>Y76*86400/育马!F$8</f>
        <v>22.4</v>
      </c>
      <c r="AE76" s="4">
        <f>Z76*86400/育马!G$8</f>
        <v>115.99999999999997</v>
      </c>
      <c r="AF76" s="4">
        <f t="shared" si="23"/>
        <v>0</v>
      </c>
      <c r="AG76" s="4">
        <f t="shared" si="24"/>
        <v>0</v>
      </c>
      <c r="AH76" s="4">
        <f t="shared" si="25"/>
        <v>0.58666666666666678</v>
      </c>
      <c r="AI76" s="4">
        <f t="shared" si="26"/>
        <v>5.6</v>
      </c>
      <c r="AJ76" s="4">
        <f t="shared" si="27"/>
        <v>57.999999999999986</v>
      </c>
      <c r="AK76" s="4">
        <f t="shared" si="28"/>
        <v>0</v>
      </c>
      <c r="AL76" s="4">
        <f t="shared" si="29"/>
        <v>0</v>
      </c>
      <c r="AM76" s="4">
        <f t="shared" si="30"/>
        <v>0</v>
      </c>
      <c r="AN76" s="4">
        <f t="shared" si="31"/>
        <v>1.1199999999999999</v>
      </c>
      <c r="AO76" s="4">
        <f t="shared" si="32"/>
        <v>17.399999999999995</v>
      </c>
      <c r="AP76" s="4">
        <f t="shared" si="33"/>
        <v>0</v>
      </c>
      <c r="AQ76" s="4">
        <f t="shared" si="34"/>
        <v>0</v>
      </c>
      <c r="AR76" s="4">
        <f t="shared" si="35"/>
        <v>0</v>
      </c>
      <c r="AS76" s="4">
        <f t="shared" si="36"/>
        <v>0</v>
      </c>
      <c r="AT76" s="4">
        <f t="shared" si="37"/>
        <v>5.7999999999999989</v>
      </c>
      <c r="AU76" s="4">
        <f t="shared" si="38"/>
        <v>0</v>
      </c>
      <c r="AV76" s="4">
        <f t="shared" si="39"/>
        <v>0</v>
      </c>
      <c r="AW76" s="4">
        <f t="shared" si="40"/>
        <v>0.96666666666666645</v>
      </c>
    </row>
    <row r="77" spans="2:58" x14ac:dyDescent="0.15">
      <c r="L77" s="7">
        <f>基础状态预估!I37</f>
        <v>198.53268396026414</v>
      </c>
      <c r="M77" s="4">
        <f>求节点(节奏总纲!$E$4:$E$163,节奏总纲!$C$4:$C$163,L77)</f>
        <v>78.462372089554393</v>
      </c>
      <c r="N77" s="4" t="str">
        <f t="shared" si="46"/>
        <v>红</v>
      </c>
      <c r="O77" s="4" t="str">
        <f t="shared" si="46"/>
        <v>红</v>
      </c>
      <c r="P77" s="11">
        <f t="shared" si="46"/>
        <v>0.2</v>
      </c>
      <c r="Q77" s="4">
        <f>IF(基础状态预估!$AA37=Q$5,育马!$AO76-育马!$AO75,0)</f>
        <v>0</v>
      </c>
      <c r="R77" s="4">
        <f>IF(基础状态预估!$AA37=R$5,育马!$AO76-育马!$AO75,0)</f>
        <v>0</v>
      </c>
      <c r="S77" s="4">
        <f>IF(基础状态预估!$AA37=S$5,育马!$AO76-育马!$AO75,0)</f>
        <v>0</v>
      </c>
      <c r="T77" s="4">
        <f>IF(基础状态预估!$AA37=T$5,育马!$AO76-育马!$AO75,0)</f>
        <v>0</v>
      </c>
      <c r="U77" s="4">
        <f>IF(基础状态预估!$AA37=U$5,育马!$AO76-育马!$AO75,0)</f>
        <v>16</v>
      </c>
      <c r="V77" s="4">
        <f>SUM(Q$47:Q77)</f>
        <v>0</v>
      </c>
      <c r="W77" s="4">
        <f>SUM(R$47:R77)</f>
        <v>0.40000000000000013</v>
      </c>
      <c r="X77" s="4">
        <f>SUM(S$47:S77)</f>
        <v>4.4000000000000004</v>
      </c>
      <c r="Y77" s="4">
        <f>SUM(T$47:T77)</f>
        <v>22.4</v>
      </c>
      <c r="Z77" s="4">
        <f>SUM(U$47:U77)</f>
        <v>132</v>
      </c>
      <c r="AA77" s="4">
        <f>V77*86400/育马!C$8</f>
        <v>0</v>
      </c>
      <c r="AB77" s="4">
        <f>W77*86400/育马!D$8</f>
        <v>0.80000000000000038</v>
      </c>
      <c r="AC77" s="4">
        <f>X77*86400/育马!E$8</f>
        <v>5.8666666666666671</v>
      </c>
      <c r="AD77" s="4">
        <f>Y77*86400/育马!F$8</f>
        <v>22.4</v>
      </c>
      <c r="AE77" s="4">
        <f>Z77*86400/育马!G$8</f>
        <v>132</v>
      </c>
      <c r="AF77" s="4">
        <f t="shared" si="23"/>
        <v>0</v>
      </c>
      <c r="AG77" s="4">
        <f t="shared" si="24"/>
        <v>0</v>
      </c>
      <c r="AH77" s="4">
        <f t="shared" si="25"/>
        <v>0.58666666666666678</v>
      </c>
      <c r="AI77" s="4">
        <f t="shared" si="26"/>
        <v>5.6</v>
      </c>
      <c r="AJ77" s="4">
        <f t="shared" si="27"/>
        <v>66</v>
      </c>
      <c r="AK77" s="4">
        <f t="shared" si="28"/>
        <v>0</v>
      </c>
      <c r="AL77" s="4">
        <f t="shared" si="29"/>
        <v>0</v>
      </c>
      <c r="AM77" s="4">
        <f t="shared" si="30"/>
        <v>0</v>
      </c>
      <c r="AN77" s="4">
        <f t="shared" si="31"/>
        <v>1.1199999999999999</v>
      </c>
      <c r="AO77" s="4">
        <f t="shared" si="32"/>
        <v>19.8</v>
      </c>
      <c r="AP77" s="4">
        <f t="shared" si="33"/>
        <v>0</v>
      </c>
      <c r="AQ77" s="4">
        <f t="shared" si="34"/>
        <v>0</v>
      </c>
      <c r="AR77" s="4">
        <f t="shared" si="35"/>
        <v>0</v>
      </c>
      <c r="AS77" s="4">
        <f t="shared" si="36"/>
        <v>0</v>
      </c>
      <c r="AT77" s="4">
        <f t="shared" si="37"/>
        <v>6.6000000000000005</v>
      </c>
      <c r="AU77" s="4">
        <f t="shared" si="38"/>
        <v>0</v>
      </c>
      <c r="AV77" s="4">
        <f t="shared" si="39"/>
        <v>0</v>
      </c>
      <c r="AW77" s="4">
        <f t="shared" si="40"/>
        <v>1.1000000000000001</v>
      </c>
    </row>
    <row r="78" spans="2:58" x14ac:dyDescent="0.15">
      <c r="L78" s="7">
        <f>基础状态预估!I38</f>
        <v>214.53268396026414</v>
      </c>
      <c r="M78" s="4">
        <f>求节点(节奏总纲!$E$4:$E$163,节奏总纲!$C$4:$C$163,L78)</f>
        <v>79.563358690960357</v>
      </c>
      <c r="N78" s="4" t="str">
        <f t="shared" si="46"/>
        <v>红</v>
      </c>
      <c r="O78" s="4" t="str">
        <f t="shared" si="46"/>
        <v>红</v>
      </c>
      <c r="P78" s="11">
        <f t="shared" si="46"/>
        <v>0.2</v>
      </c>
      <c r="Q78" s="4">
        <f>IF(基础状态预估!$AA38=Q$5,育马!$AO77-育马!$AO76,0)</f>
        <v>0</v>
      </c>
      <c r="R78" s="4">
        <f>IF(基础状态预估!$AA38=R$5,育马!$AO77-育马!$AO76,0)</f>
        <v>0</v>
      </c>
      <c r="S78" s="4">
        <f>IF(基础状态预估!$AA38=S$5,育马!$AO77-育马!$AO76,0)</f>
        <v>0</v>
      </c>
      <c r="T78" s="4">
        <f>IF(基础状态预估!$AA38=T$5,育马!$AO77-育马!$AO76,0)</f>
        <v>0</v>
      </c>
      <c r="U78" s="4">
        <f>IF(基础状态预估!$AA38=U$5,育马!$AO77-育马!$AO76,0)</f>
        <v>16</v>
      </c>
      <c r="V78" s="4">
        <f>SUM(Q$47:Q78)</f>
        <v>0</v>
      </c>
      <c r="W78" s="4">
        <f>SUM(R$47:R78)</f>
        <v>0.40000000000000013</v>
      </c>
      <c r="X78" s="4">
        <f>SUM(S$47:S78)</f>
        <v>4.4000000000000004</v>
      </c>
      <c r="Y78" s="4">
        <f>SUM(T$47:T78)</f>
        <v>22.4</v>
      </c>
      <c r="Z78" s="4">
        <f>SUM(U$47:U78)</f>
        <v>148</v>
      </c>
      <c r="AA78" s="4">
        <f>V78*86400/育马!C$8</f>
        <v>0</v>
      </c>
      <c r="AB78" s="4">
        <f>W78*86400/育马!D$8</f>
        <v>0.80000000000000038</v>
      </c>
      <c r="AC78" s="4">
        <f>X78*86400/育马!E$8</f>
        <v>5.8666666666666671</v>
      </c>
      <c r="AD78" s="4">
        <f>Y78*86400/育马!F$8</f>
        <v>22.4</v>
      </c>
      <c r="AE78" s="4">
        <f>Z78*86400/育马!G$8</f>
        <v>148</v>
      </c>
      <c r="AF78" s="4">
        <f t="shared" si="23"/>
        <v>0</v>
      </c>
      <c r="AG78" s="4">
        <f t="shared" si="24"/>
        <v>0</v>
      </c>
      <c r="AH78" s="4">
        <f t="shared" si="25"/>
        <v>0.58666666666666678</v>
      </c>
      <c r="AI78" s="4">
        <f t="shared" si="26"/>
        <v>5.6</v>
      </c>
      <c r="AJ78" s="4">
        <f t="shared" si="27"/>
        <v>74</v>
      </c>
      <c r="AK78" s="4">
        <f t="shared" si="28"/>
        <v>0</v>
      </c>
      <c r="AL78" s="4">
        <f t="shared" si="29"/>
        <v>0</v>
      </c>
      <c r="AM78" s="4">
        <f t="shared" si="30"/>
        <v>0</v>
      </c>
      <c r="AN78" s="4">
        <f t="shared" si="31"/>
        <v>1.1199999999999999</v>
      </c>
      <c r="AO78" s="4">
        <f t="shared" si="32"/>
        <v>22.2</v>
      </c>
      <c r="AP78" s="4">
        <f t="shared" si="33"/>
        <v>0</v>
      </c>
      <c r="AQ78" s="4">
        <f t="shared" si="34"/>
        <v>0</v>
      </c>
      <c r="AR78" s="4">
        <f t="shared" si="35"/>
        <v>0</v>
      </c>
      <c r="AS78" s="4">
        <f t="shared" si="36"/>
        <v>0</v>
      </c>
      <c r="AT78" s="4">
        <f t="shared" si="37"/>
        <v>7.4</v>
      </c>
      <c r="AU78" s="4">
        <f t="shared" si="38"/>
        <v>0</v>
      </c>
      <c r="AV78" s="4">
        <f t="shared" si="39"/>
        <v>0</v>
      </c>
      <c r="AW78" s="4">
        <f t="shared" si="40"/>
        <v>1.2333333333333334</v>
      </c>
    </row>
    <row r="79" spans="2:58" x14ac:dyDescent="0.15">
      <c r="L79" s="7">
        <f>基础状态预估!I39</f>
        <v>230.53268396026414</v>
      </c>
      <c r="M79" s="4">
        <f>求节点(节奏总纲!$E$4:$E$163,节奏总纲!$C$4:$C$163,L79)</f>
        <v>80.618540088962334</v>
      </c>
      <c r="N79" s="4" t="str">
        <f t="shared" si="46"/>
        <v>红</v>
      </c>
      <c r="O79" s="4" t="str">
        <f t="shared" si="46"/>
        <v>红</v>
      </c>
      <c r="P79" s="11">
        <f t="shared" si="46"/>
        <v>0.2</v>
      </c>
      <c r="Q79" s="4">
        <f>IF(基础状态预估!$AA39=Q$5,育马!$AO78-育马!$AO77,0)</f>
        <v>0</v>
      </c>
      <c r="R79" s="4">
        <f>IF(基础状态预估!$AA39=R$5,育马!$AO78-育马!$AO77,0)</f>
        <v>0</v>
      </c>
      <c r="S79" s="4">
        <f>IF(基础状态预估!$AA39=S$5,育马!$AO78-育马!$AO77,0)</f>
        <v>0</v>
      </c>
      <c r="T79" s="4">
        <f>IF(基础状态预估!$AA39=T$5,育马!$AO78-育马!$AO77,0)</f>
        <v>0</v>
      </c>
      <c r="U79" s="4">
        <f>IF(基础状态预估!$AA39=U$5,育马!$AO78-育马!$AO77,0)</f>
        <v>16</v>
      </c>
      <c r="V79" s="4">
        <f>SUM(Q$47:Q79)</f>
        <v>0</v>
      </c>
      <c r="W79" s="4">
        <f>SUM(R$47:R79)</f>
        <v>0.40000000000000013</v>
      </c>
      <c r="X79" s="4">
        <f>SUM(S$47:S79)</f>
        <v>4.4000000000000004</v>
      </c>
      <c r="Y79" s="4">
        <f>SUM(T$47:T79)</f>
        <v>22.4</v>
      </c>
      <c r="Z79" s="4">
        <f>SUM(U$47:U79)</f>
        <v>164</v>
      </c>
      <c r="AA79" s="4">
        <f>V79*86400/育马!C$8</f>
        <v>0</v>
      </c>
      <c r="AB79" s="4">
        <f>W79*86400/育马!D$8</f>
        <v>0.80000000000000038</v>
      </c>
      <c r="AC79" s="4">
        <f>X79*86400/育马!E$8</f>
        <v>5.8666666666666671</v>
      </c>
      <c r="AD79" s="4">
        <f>Y79*86400/育马!F$8</f>
        <v>22.4</v>
      </c>
      <c r="AE79" s="4">
        <f>Z79*86400/育马!G$8</f>
        <v>164</v>
      </c>
      <c r="AF79" s="4">
        <f t="shared" si="23"/>
        <v>0</v>
      </c>
      <c r="AG79" s="4">
        <f t="shared" si="24"/>
        <v>0</v>
      </c>
      <c r="AH79" s="4">
        <f t="shared" si="25"/>
        <v>0.58666666666666678</v>
      </c>
      <c r="AI79" s="4">
        <f t="shared" si="26"/>
        <v>5.6</v>
      </c>
      <c r="AJ79" s="4">
        <f t="shared" si="27"/>
        <v>82</v>
      </c>
      <c r="AK79" s="4">
        <f t="shared" si="28"/>
        <v>0</v>
      </c>
      <c r="AL79" s="4">
        <f t="shared" si="29"/>
        <v>0</v>
      </c>
      <c r="AM79" s="4">
        <f t="shared" si="30"/>
        <v>0</v>
      </c>
      <c r="AN79" s="4">
        <f t="shared" si="31"/>
        <v>1.1199999999999999</v>
      </c>
      <c r="AO79" s="4">
        <f t="shared" si="32"/>
        <v>24.599999999999998</v>
      </c>
      <c r="AP79" s="4">
        <f t="shared" si="33"/>
        <v>0</v>
      </c>
      <c r="AQ79" s="4">
        <f t="shared" si="34"/>
        <v>0</v>
      </c>
      <c r="AR79" s="4">
        <f t="shared" si="35"/>
        <v>0</v>
      </c>
      <c r="AS79" s="4">
        <f t="shared" si="36"/>
        <v>0</v>
      </c>
      <c r="AT79" s="4">
        <f t="shared" si="37"/>
        <v>8.2000000000000011</v>
      </c>
      <c r="AU79" s="4">
        <f t="shared" si="38"/>
        <v>0</v>
      </c>
      <c r="AV79" s="4">
        <f t="shared" si="39"/>
        <v>0</v>
      </c>
      <c r="AW79" s="4">
        <f t="shared" si="40"/>
        <v>1.3666666666666669</v>
      </c>
    </row>
    <row r="80" spans="2:58" x14ac:dyDescent="0.15">
      <c r="L80" s="7">
        <f>基础状态预估!I40</f>
        <v>246.53268396026414</v>
      </c>
      <c r="M80" s="4">
        <f>求节点(节奏总纲!$E$4:$E$163,节奏总纲!$C$4:$C$163,L80)</f>
        <v>81.605858022184634</v>
      </c>
      <c r="N80" s="4" t="str">
        <f t="shared" si="46"/>
        <v>红</v>
      </c>
      <c r="O80" s="4" t="str">
        <f t="shared" si="46"/>
        <v>红</v>
      </c>
      <c r="P80" s="11">
        <f t="shared" si="46"/>
        <v>0.2</v>
      </c>
      <c r="Q80" s="4">
        <f>IF(基础状态预估!$AA40=Q$5,育马!$AO79-育马!$AO78,0)</f>
        <v>0</v>
      </c>
      <c r="R80" s="4">
        <f>IF(基础状态预估!$AA40=R$5,育马!$AO79-育马!$AO78,0)</f>
        <v>0</v>
      </c>
      <c r="S80" s="4">
        <f>IF(基础状态预估!$AA40=S$5,育马!$AO79-育马!$AO78,0)</f>
        <v>0</v>
      </c>
      <c r="T80" s="4">
        <f>IF(基础状态预估!$AA40=T$5,育马!$AO79-育马!$AO78,0)</f>
        <v>0</v>
      </c>
      <c r="U80" s="4">
        <f>IF(基础状态预估!$AA40=U$5,育马!$AO79-育马!$AO78,0)</f>
        <v>16</v>
      </c>
      <c r="V80" s="4">
        <f>SUM(Q$47:Q80)</f>
        <v>0</v>
      </c>
      <c r="W80" s="4">
        <f>SUM(R$47:R80)</f>
        <v>0.40000000000000013</v>
      </c>
      <c r="X80" s="4">
        <f>SUM(S$47:S80)</f>
        <v>4.4000000000000004</v>
      </c>
      <c r="Y80" s="4">
        <f>SUM(T$47:T80)</f>
        <v>22.4</v>
      </c>
      <c r="Z80" s="4">
        <f>SUM(U$47:U80)</f>
        <v>180</v>
      </c>
      <c r="AA80" s="4">
        <f>V80*86400/育马!C$8</f>
        <v>0</v>
      </c>
      <c r="AB80" s="4">
        <f>W80*86400/育马!D$8</f>
        <v>0.80000000000000038</v>
      </c>
      <c r="AC80" s="4">
        <f>X80*86400/育马!E$8</f>
        <v>5.8666666666666671</v>
      </c>
      <c r="AD80" s="4">
        <f>Y80*86400/育马!F$8</f>
        <v>22.4</v>
      </c>
      <c r="AE80" s="4">
        <f>Z80*86400/育马!G$8</f>
        <v>180</v>
      </c>
      <c r="AF80" s="4">
        <f t="shared" si="23"/>
        <v>0</v>
      </c>
      <c r="AG80" s="4">
        <f t="shared" si="24"/>
        <v>0</v>
      </c>
      <c r="AH80" s="4">
        <f t="shared" si="25"/>
        <v>0.58666666666666678</v>
      </c>
      <c r="AI80" s="4">
        <f t="shared" si="26"/>
        <v>5.6</v>
      </c>
      <c r="AJ80" s="4">
        <f t="shared" si="27"/>
        <v>90</v>
      </c>
      <c r="AK80" s="4">
        <f t="shared" si="28"/>
        <v>0</v>
      </c>
      <c r="AL80" s="4">
        <f t="shared" si="29"/>
        <v>0</v>
      </c>
      <c r="AM80" s="4">
        <f t="shared" si="30"/>
        <v>0</v>
      </c>
      <c r="AN80" s="4">
        <f t="shared" si="31"/>
        <v>1.1199999999999999</v>
      </c>
      <c r="AO80" s="4">
        <f t="shared" si="32"/>
        <v>27</v>
      </c>
      <c r="AP80" s="4">
        <f t="shared" si="33"/>
        <v>0</v>
      </c>
      <c r="AQ80" s="4">
        <f t="shared" si="34"/>
        <v>0</v>
      </c>
      <c r="AR80" s="4">
        <f t="shared" si="35"/>
        <v>0</v>
      </c>
      <c r="AS80" s="4">
        <f t="shared" si="36"/>
        <v>0</v>
      </c>
      <c r="AT80" s="4">
        <f t="shared" si="37"/>
        <v>9</v>
      </c>
      <c r="AU80" s="4">
        <f t="shared" si="38"/>
        <v>0</v>
      </c>
      <c r="AV80" s="4">
        <f t="shared" si="39"/>
        <v>0</v>
      </c>
      <c r="AW80" s="4">
        <f t="shared" si="40"/>
        <v>1.5</v>
      </c>
    </row>
    <row r="81" spans="12:58" x14ac:dyDescent="0.15">
      <c r="L81" s="7">
        <f>基础状态预估!I41</f>
        <v>262.53268396026414</v>
      </c>
      <c r="M81" s="4">
        <f>求节点(节奏总纲!$E$4:$E$163,节奏总纲!$C$4:$C$163,L81)</f>
        <v>82.510185283893776</v>
      </c>
      <c r="N81" s="4" t="str">
        <f t="shared" si="46"/>
        <v>红</v>
      </c>
      <c r="O81" s="4" t="str">
        <f t="shared" si="46"/>
        <v>红</v>
      </c>
      <c r="P81" s="11">
        <f t="shared" si="46"/>
        <v>0.2</v>
      </c>
      <c r="Q81" s="4">
        <f>IF(基础状态预估!$AA41=Q$5,育马!$AO80-育马!$AO79,0)</f>
        <v>0</v>
      </c>
      <c r="R81" s="4">
        <f>IF(基础状态预估!$AA41=R$5,育马!$AO80-育马!$AO79,0)</f>
        <v>0</v>
      </c>
      <c r="S81" s="4">
        <f>IF(基础状态预估!$AA41=S$5,育马!$AO80-育马!$AO79,0)</f>
        <v>0</v>
      </c>
      <c r="T81" s="4">
        <f>IF(基础状态预估!$AA41=T$5,育马!$AO80-育马!$AO79,0)</f>
        <v>0</v>
      </c>
      <c r="U81" s="4">
        <f>IF(基础状态预估!$AA41=U$5,育马!$AO80-育马!$AO79,0)</f>
        <v>16</v>
      </c>
      <c r="V81" s="4">
        <f>SUM(Q$47:Q81)</f>
        <v>0</v>
      </c>
      <c r="W81" s="4">
        <f>SUM(R$47:R81)</f>
        <v>0.40000000000000013</v>
      </c>
      <c r="X81" s="4">
        <f>SUM(S$47:S81)</f>
        <v>4.4000000000000004</v>
      </c>
      <c r="Y81" s="4">
        <f>SUM(T$47:T81)</f>
        <v>22.4</v>
      </c>
      <c r="Z81" s="4">
        <f>SUM(U$47:U81)</f>
        <v>196</v>
      </c>
      <c r="AA81" s="4">
        <f>V81*86400/育马!C$8</f>
        <v>0</v>
      </c>
      <c r="AB81" s="4">
        <f>W81*86400/育马!D$8</f>
        <v>0.80000000000000038</v>
      </c>
      <c r="AC81" s="4">
        <f>X81*86400/育马!E$8</f>
        <v>5.8666666666666671</v>
      </c>
      <c r="AD81" s="4">
        <f>Y81*86400/育马!F$8</f>
        <v>22.4</v>
      </c>
      <c r="AE81" s="4">
        <f>Z81*86400/育马!G$8</f>
        <v>196</v>
      </c>
      <c r="AF81" s="4">
        <f t="shared" si="23"/>
        <v>0</v>
      </c>
      <c r="AG81" s="4">
        <f t="shared" si="24"/>
        <v>0</v>
      </c>
      <c r="AH81" s="4">
        <f t="shared" si="25"/>
        <v>0.58666666666666678</v>
      </c>
      <c r="AI81" s="4">
        <f t="shared" si="26"/>
        <v>5.6</v>
      </c>
      <c r="AJ81" s="4">
        <f t="shared" si="27"/>
        <v>98</v>
      </c>
      <c r="AK81" s="4">
        <f t="shared" si="28"/>
        <v>0</v>
      </c>
      <c r="AL81" s="4">
        <f t="shared" si="29"/>
        <v>0</v>
      </c>
      <c r="AM81" s="4">
        <f t="shared" si="30"/>
        <v>0</v>
      </c>
      <c r="AN81" s="4">
        <f t="shared" si="31"/>
        <v>1.1199999999999999</v>
      </c>
      <c r="AO81" s="4">
        <f t="shared" si="32"/>
        <v>29.4</v>
      </c>
      <c r="AP81" s="4">
        <f t="shared" si="33"/>
        <v>0</v>
      </c>
      <c r="AQ81" s="4">
        <f t="shared" si="34"/>
        <v>0</v>
      </c>
      <c r="AR81" s="4">
        <f t="shared" si="35"/>
        <v>0</v>
      </c>
      <c r="AS81" s="4">
        <f t="shared" si="36"/>
        <v>0</v>
      </c>
      <c r="AT81" s="4">
        <f t="shared" si="37"/>
        <v>9.8000000000000007</v>
      </c>
      <c r="AU81" s="4">
        <f t="shared" si="38"/>
        <v>0</v>
      </c>
      <c r="AV81" s="4">
        <f t="shared" si="39"/>
        <v>0</v>
      </c>
      <c r="AW81" s="4">
        <f t="shared" si="40"/>
        <v>1.6333333333333335</v>
      </c>
    </row>
    <row r="82" spans="12:58" x14ac:dyDescent="0.15">
      <c r="L82" s="7">
        <f>基础状态预估!I42</f>
        <v>278.53268396026414</v>
      </c>
      <c r="M82" s="4">
        <f>求节点(节奏总纲!$E$4:$E$163,节奏总纲!$C$4:$C$163,L82)</f>
        <v>83.354617945532794</v>
      </c>
      <c r="N82" s="4" t="str">
        <f t="shared" si="46"/>
        <v>红</v>
      </c>
      <c r="O82" s="4" t="str">
        <f t="shared" si="46"/>
        <v>红</v>
      </c>
      <c r="P82" s="11">
        <f t="shared" si="46"/>
        <v>0.2</v>
      </c>
      <c r="Q82" s="4">
        <f>IF(基础状态预估!$AA42=Q$5,育马!$AO81-育马!$AO80,0)</f>
        <v>0</v>
      </c>
      <c r="R82" s="4">
        <f>IF(基础状态预估!$AA42=R$5,育马!$AO81-育马!$AO80,0)</f>
        <v>0</v>
      </c>
      <c r="S82" s="4">
        <f>IF(基础状态预估!$AA42=S$5,育马!$AO81-育马!$AO80,0)</f>
        <v>0</v>
      </c>
      <c r="T82" s="4">
        <f>IF(基础状态预估!$AA42=T$5,育马!$AO81-育马!$AO80,0)</f>
        <v>0</v>
      </c>
      <c r="U82" s="4">
        <f>IF(基础状态预估!$AA42=U$5,育马!$AO81-育马!$AO80,0)</f>
        <v>16</v>
      </c>
      <c r="V82" s="4">
        <f>SUM(Q$47:Q82)</f>
        <v>0</v>
      </c>
      <c r="W82" s="4">
        <f>SUM(R$47:R82)</f>
        <v>0.40000000000000013</v>
      </c>
      <c r="X82" s="4">
        <f>SUM(S$47:S82)</f>
        <v>4.4000000000000004</v>
      </c>
      <c r="Y82" s="4">
        <f>SUM(T$47:T82)</f>
        <v>22.4</v>
      </c>
      <c r="Z82" s="4">
        <f>SUM(U$47:U82)</f>
        <v>212</v>
      </c>
      <c r="AA82" s="4">
        <f>V82*86400/育马!C$8</f>
        <v>0</v>
      </c>
      <c r="AB82" s="4">
        <f>W82*86400/育马!D$8</f>
        <v>0.80000000000000038</v>
      </c>
      <c r="AC82" s="4">
        <f>X82*86400/育马!E$8</f>
        <v>5.8666666666666671</v>
      </c>
      <c r="AD82" s="4">
        <f>Y82*86400/育马!F$8</f>
        <v>22.4</v>
      </c>
      <c r="AE82" s="4">
        <f>Z82*86400/育马!G$8</f>
        <v>212</v>
      </c>
      <c r="AF82" s="4">
        <f t="shared" si="23"/>
        <v>0</v>
      </c>
      <c r="AG82" s="4">
        <f t="shared" si="24"/>
        <v>0</v>
      </c>
      <c r="AH82" s="4">
        <f t="shared" si="25"/>
        <v>0.58666666666666678</v>
      </c>
      <c r="AI82" s="4">
        <f t="shared" si="26"/>
        <v>5.6</v>
      </c>
      <c r="AJ82" s="4">
        <f t="shared" si="27"/>
        <v>106</v>
      </c>
      <c r="AK82" s="4">
        <f t="shared" si="28"/>
        <v>0</v>
      </c>
      <c r="AL82" s="4">
        <f t="shared" si="29"/>
        <v>0</v>
      </c>
      <c r="AM82" s="4">
        <f t="shared" si="30"/>
        <v>0</v>
      </c>
      <c r="AN82" s="4">
        <f t="shared" si="31"/>
        <v>1.1199999999999999</v>
      </c>
      <c r="AO82" s="4">
        <f t="shared" si="32"/>
        <v>31.799999999999997</v>
      </c>
      <c r="AP82" s="4">
        <f t="shared" si="33"/>
        <v>0</v>
      </c>
      <c r="AQ82" s="4">
        <f t="shared" si="34"/>
        <v>0</v>
      </c>
      <c r="AR82" s="4">
        <f t="shared" si="35"/>
        <v>0</v>
      </c>
      <c r="AS82" s="4">
        <f t="shared" si="36"/>
        <v>0</v>
      </c>
      <c r="AT82" s="4">
        <f t="shared" si="37"/>
        <v>10.600000000000001</v>
      </c>
      <c r="AU82" s="4">
        <f t="shared" si="38"/>
        <v>0</v>
      </c>
      <c r="AV82" s="4">
        <f t="shared" si="39"/>
        <v>0</v>
      </c>
      <c r="AW82" s="4">
        <f t="shared" si="40"/>
        <v>1.7666666666666668</v>
      </c>
    </row>
    <row r="86" spans="12:58" x14ac:dyDescent="0.15">
      <c r="L86" s="7" t="s">
        <v>120</v>
      </c>
      <c r="Q86" s="60" t="s">
        <v>110</v>
      </c>
      <c r="R86" s="60"/>
      <c r="S86" s="60"/>
      <c r="T86" s="60"/>
      <c r="U86" s="60"/>
      <c r="V86" s="60" t="s">
        <v>111</v>
      </c>
      <c r="W86" s="60"/>
      <c r="X86" s="60"/>
      <c r="Y86" s="60"/>
      <c r="Z86" s="60"/>
      <c r="AA86" s="60" t="s">
        <v>112</v>
      </c>
      <c r="AB86" s="60"/>
      <c r="AC86" s="60"/>
      <c r="AD86" s="60"/>
      <c r="AE86" s="60"/>
      <c r="AF86" s="60" t="s">
        <v>113</v>
      </c>
      <c r="AG86" s="60"/>
      <c r="AH86" s="60"/>
      <c r="AI86" s="60"/>
      <c r="AJ86" s="60"/>
      <c r="AK86" s="60" t="s">
        <v>114</v>
      </c>
      <c r="AL86" s="60"/>
      <c r="AM86" s="60"/>
      <c r="AN86" s="60"/>
      <c r="AO86" s="60"/>
      <c r="AP86" s="60" t="s">
        <v>115</v>
      </c>
      <c r="AQ86" s="60"/>
      <c r="AR86" s="60"/>
      <c r="AS86" s="60"/>
      <c r="AT86" s="60"/>
      <c r="AU86" s="60" t="s">
        <v>116</v>
      </c>
      <c r="AV86" s="60"/>
      <c r="AW86" s="60"/>
    </row>
    <row r="87" spans="12:58" x14ac:dyDescent="0.15">
      <c r="L87" s="7" t="s">
        <v>105</v>
      </c>
      <c r="M87" s="4" t="s">
        <v>126</v>
      </c>
      <c r="N87" s="4" t="s">
        <v>117</v>
      </c>
      <c r="O87" s="4" t="s">
        <v>107</v>
      </c>
      <c r="P87" s="11" t="s">
        <v>108</v>
      </c>
      <c r="Q87" s="4" t="s">
        <v>47</v>
      </c>
      <c r="R87" s="4" t="s">
        <v>48</v>
      </c>
      <c r="S87" s="4" t="s">
        <v>24</v>
      </c>
      <c r="T87" s="4" t="s">
        <v>22</v>
      </c>
      <c r="U87" s="4" t="s">
        <v>23</v>
      </c>
      <c r="V87" s="4" t="s">
        <v>47</v>
      </c>
      <c r="W87" s="4" t="s">
        <v>48</v>
      </c>
      <c r="X87" s="4" t="s">
        <v>24</v>
      </c>
      <c r="Y87" s="4" t="s">
        <v>22</v>
      </c>
      <c r="Z87" s="4" t="s">
        <v>23</v>
      </c>
      <c r="AA87" s="4" t="s">
        <v>47</v>
      </c>
      <c r="AB87" s="4" t="s">
        <v>48</v>
      </c>
      <c r="AC87" s="4" t="s">
        <v>24</v>
      </c>
      <c r="AD87" s="4" t="s">
        <v>22</v>
      </c>
      <c r="AE87" s="4" t="s">
        <v>23</v>
      </c>
      <c r="AF87" s="4" t="s">
        <v>47</v>
      </c>
      <c r="AG87" s="4" t="s">
        <v>48</v>
      </c>
      <c r="AH87" s="4" t="s">
        <v>24</v>
      </c>
      <c r="AI87" s="4" t="s">
        <v>22</v>
      </c>
      <c r="AJ87" s="4" t="s">
        <v>23</v>
      </c>
      <c r="AK87" s="4" t="s">
        <v>47</v>
      </c>
      <c r="AL87" s="4" t="s">
        <v>48</v>
      </c>
      <c r="AM87" s="4" t="s">
        <v>24</v>
      </c>
      <c r="AN87" s="4" t="s">
        <v>22</v>
      </c>
      <c r="AO87" s="4" t="s">
        <v>23</v>
      </c>
      <c r="AP87" s="4" t="s">
        <v>47</v>
      </c>
      <c r="AQ87" s="4" t="s">
        <v>48</v>
      </c>
      <c r="AR87" s="4" t="s">
        <v>24</v>
      </c>
      <c r="AS87" s="4" t="s">
        <v>22</v>
      </c>
      <c r="AT87" s="4" t="s">
        <v>23</v>
      </c>
      <c r="AU87" s="4" t="s">
        <v>24</v>
      </c>
      <c r="AV87" s="4" t="s">
        <v>22</v>
      </c>
      <c r="AW87" s="4" t="s">
        <v>23</v>
      </c>
    </row>
    <row r="88" spans="12:58" x14ac:dyDescent="0.15">
      <c r="L88" s="7">
        <f>基础状态预估!J7</f>
        <v>31.642206307096416</v>
      </c>
      <c r="M88" s="4">
        <f>求节点(节奏总纲!$F$4:$F$163,节奏总纲!$C$4:$C$163,L88)</f>
        <v>55</v>
      </c>
      <c r="N88" s="4" t="str">
        <f t="shared" ref="N88:P107" si="47">N47</f>
        <v>绿</v>
      </c>
      <c r="O88" s="4" t="str">
        <f t="shared" si="47"/>
        <v>绿</v>
      </c>
      <c r="P88" s="11">
        <f t="shared" si="47"/>
        <v>0.03</v>
      </c>
      <c r="Q88" s="4">
        <f>IF(基础状态预估!$AA7=Q$5,育马!$AO87,0)</f>
        <v>0</v>
      </c>
      <c r="R88" s="4">
        <f>IF(基础状态预估!$AA7=R$5,育马!$AO87,0)</f>
        <v>0</v>
      </c>
      <c r="S88" s="4">
        <f>IF(基础状态预估!$AA7=S$5,育马!$AO87,0)</f>
        <v>0</v>
      </c>
      <c r="T88" s="4">
        <f>IF(基础状态预估!$AA7=T$5,育马!$AO87,0)</f>
        <v>0</v>
      </c>
      <c r="U88" s="4">
        <f>IF(基础状态预估!$AA7=U$5,育马!$AO87,0)</f>
        <v>0</v>
      </c>
      <c r="V88" s="4">
        <f>SUM(Q$88:Q88)</f>
        <v>0</v>
      </c>
      <c r="W88" s="4">
        <f>SUM(R$88:R88)</f>
        <v>0</v>
      </c>
      <c r="X88" s="4">
        <f>SUM(S$88:S88)</f>
        <v>0</v>
      </c>
      <c r="Y88" s="4">
        <f>SUM(T$88:T88)</f>
        <v>0</v>
      </c>
      <c r="Z88" s="4">
        <f>SUM(U$88:U88)</f>
        <v>0</v>
      </c>
      <c r="AA88" s="4">
        <f>V88*86400/育马!C$8</f>
        <v>0</v>
      </c>
      <c r="AB88" s="4">
        <f>W88*86400/育马!D$8</f>
        <v>0</v>
      </c>
      <c r="AC88" s="4">
        <f>X88*86400/育马!E$8</f>
        <v>0</v>
      </c>
      <c r="AD88" s="4">
        <f>Y88*86400/育马!F$8</f>
        <v>0</v>
      </c>
      <c r="AE88" s="4">
        <f>Z88*86400/育马!G$8</f>
        <v>0</v>
      </c>
      <c r="AF88" s="4">
        <f>AA88*C$13</f>
        <v>0</v>
      </c>
      <c r="AG88" s="4">
        <f>AB88*D$13</f>
        <v>0</v>
      </c>
      <c r="AH88" s="4">
        <f>AC88*E$13</f>
        <v>0</v>
      </c>
      <c r="AI88" s="4">
        <f>AD88*F$13</f>
        <v>0</v>
      </c>
      <c r="AJ88" s="4">
        <f>AE88*G$13</f>
        <v>0</v>
      </c>
      <c r="AK88" s="4">
        <f>AA88*C$14</f>
        <v>0</v>
      </c>
      <c r="AL88" s="4">
        <f>AB88*D$14</f>
        <v>0</v>
      </c>
      <c r="AM88" s="4">
        <f>AC88*E$14</f>
        <v>0</v>
      </c>
      <c r="AN88" s="4">
        <f>AD88*F$14</f>
        <v>0</v>
      </c>
      <c r="AO88" s="4">
        <f>AE88*G$14</f>
        <v>0</v>
      </c>
      <c r="AP88" s="4">
        <f>AA88*C$15</f>
        <v>0</v>
      </c>
      <c r="AQ88" s="4">
        <f>AB88*D$15</f>
        <v>0</v>
      </c>
      <c r="AR88" s="4">
        <f>AC88*E$15</f>
        <v>0</v>
      </c>
      <c r="AS88" s="4">
        <f>AD88*F$15</f>
        <v>0</v>
      </c>
      <c r="AT88" s="4">
        <f>AE88*G$15</f>
        <v>0</v>
      </c>
      <c r="AU88" s="4">
        <f>IF($O88=AU$5,INDEX($AF88:$AJ88,MATCH($N88,$AF$5:$AJ$5,0))/6,0)</f>
        <v>0</v>
      </c>
      <c r="AV88" s="4">
        <f>IF($O88=AV$5,INDEX($AK88:$AO88,MATCH($N88,$AK$5:$AO$5,0))/6,0)</f>
        <v>0</v>
      </c>
      <c r="AW88" s="4">
        <f>IF($O88=AW$5,INDEX($AP88:$AT88,MATCH($N88,$AP$5:$AT$5,0))/6,0)</f>
        <v>0</v>
      </c>
    </row>
    <row r="89" spans="12:58" x14ac:dyDescent="0.15">
      <c r="L89" s="7">
        <f>基础状态预估!J8</f>
        <v>31.942206307096416</v>
      </c>
      <c r="M89" s="4">
        <f>求节点(节奏总纲!$F$4:$F$163,节奏总纲!$C$4:$C$163,L89)</f>
        <v>55.133547956981474</v>
      </c>
      <c r="N89" s="4" t="str">
        <f t="shared" si="47"/>
        <v>蓝</v>
      </c>
      <c r="O89" s="4" t="str">
        <f t="shared" si="47"/>
        <v>蓝</v>
      </c>
      <c r="P89" s="11">
        <f t="shared" si="47"/>
        <v>0.05</v>
      </c>
      <c r="Q89" s="4">
        <f>IF(基础状态预估!$AA8=Q$5,育马!$AO88-育马!$AO87,0)</f>
        <v>0</v>
      </c>
      <c r="R89" s="4">
        <f>IF(基础状态预估!$AA8=R$5,育马!$AO88-育马!$AO87,0)</f>
        <v>0</v>
      </c>
      <c r="S89" s="4">
        <f>IF(基础状态预估!$AA8=S$5,育马!$AO88-育马!$AO87,0)</f>
        <v>0</v>
      </c>
      <c r="T89" s="4">
        <f>IF(基础状态预估!$AA8=T$5,育马!$AO88-育马!$AO87,0)</f>
        <v>0</v>
      </c>
      <c r="U89" s="4">
        <f>IF(基础状态预估!$AA8=U$5,育马!$AO88-育马!$AO87,0)</f>
        <v>0</v>
      </c>
      <c r="V89" s="4">
        <f>SUM(Q$88:Q89)</f>
        <v>0</v>
      </c>
      <c r="W89" s="4">
        <f>SUM(R$88:R89)</f>
        <v>0</v>
      </c>
      <c r="X89" s="4">
        <f>SUM(S$88:S89)</f>
        <v>0</v>
      </c>
      <c r="Y89" s="4">
        <f>SUM(T$88:T89)</f>
        <v>0</v>
      </c>
      <c r="Z89" s="4">
        <f>SUM(U$88:U89)</f>
        <v>0</v>
      </c>
      <c r="AA89" s="4">
        <f>V89*86400/育马!C$8</f>
        <v>0</v>
      </c>
      <c r="AB89" s="4">
        <f>W89*86400/育马!D$8</f>
        <v>0</v>
      </c>
      <c r="AC89" s="4">
        <f>X89*86400/育马!E$8</f>
        <v>0</v>
      </c>
      <c r="AD89" s="4">
        <f>Y89*86400/育马!F$8</f>
        <v>0</v>
      </c>
      <c r="AE89" s="4">
        <f>Z89*86400/育马!G$8</f>
        <v>0</v>
      </c>
      <c r="AF89" s="4">
        <f t="shared" ref="AF89:AF123" si="48">AA89*C$13</f>
        <v>0</v>
      </c>
      <c r="AG89" s="4">
        <f t="shared" ref="AG89:AG123" si="49">AB89*D$13</f>
        <v>0</v>
      </c>
      <c r="AH89" s="4">
        <f t="shared" ref="AH89:AH123" si="50">AC89*E$13</f>
        <v>0</v>
      </c>
      <c r="AI89" s="4">
        <f t="shared" ref="AI89:AI123" si="51">AD89*F$13</f>
        <v>0</v>
      </c>
      <c r="AJ89" s="4">
        <f t="shared" ref="AJ89:AJ123" si="52">AE89*G$13</f>
        <v>0</v>
      </c>
      <c r="AK89" s="4">
        <f t="shared" ref="AK89:AK123" si="53">AA89*C$14</f>
        <v>0</v>
      </c>
      <c r="AL89" s="4">
        <f t="shared" ref="AL89:AL123" si="54">AB89*D$14</f>
        <v>0</v>
      </c>
      <c r="AM89" s="4">
        <f t="shared" ref="AM89:AM123" si="55">AC89*E$14</f>
        <v>0</v>
      </c>
      <c r="AN89" s="4">
        <f t="shared" ref="AN89:AN123" si="56">AD89*F$14</f>
        <v>0</v>
      </c>
      <c r="AO89" s="4">
        <f t="shared" ref="AO89:AO123" si="57">AE89*G$14</f>
        <v>0</v>
      </c>
      <c r="AP89" s="4">
        <f t="shared" ref="AP89:AP123" si="58">AA89*C$15</f>
        <v>0</v>
      </c>
      <c r="AQ89" s="4">
        <f t="shared" ref="AQ89:AQ123" si="59">AB89*D$15</f>
        <v>0</v>
      </c>
      <c r="AR89" s="4">
        <f t="shared" ref="AR89:AR123" si="60">AC89*E$15</f>
        <v>0</v>
      </c>
      <c r="AS89" s="4">
        <f t="shared" ref="AS89:AS123" si="61">AD89*F$15</f>
        <v>0</v>
      </c>
      <c r="AT89" s="4">
        <f t="shared" ref="AT89:AT123" si="62">AE89*G$15</f>
        <v>0</v>
      </c>
      <c r="AU89" s="4">
        <f t="shared" ref="AU89:AU123" si="63">IF($O89=AU$5,INDEX($AF89:$AJ89,MATCH($N89,$AF$5:$AJ$5,0))/6,0)</f>
        <v>0</v>
      </c>
      <c r="AV89" s="4">
        <f t="shared" ref="AV89:AV123" si="64">IF($O89=AV$5,INDEX($AK89:$AO89,MATCH($N89,$AK$5:$AO$5,0))/6,0)</f>
        <v>0</v>
      </c>
      <c r="AW89" s="4">
        <f t="shared" ref="AW89:AW123" si="65">IF($O89=AW$5,INDEX($AP89:$AT89,MATCH($N89,$AP$5:$AT$5,0))/6,0)</f>
        <v>0</v>
      </c>
    </row>
    <row r="90" spans="12:58" x14ac:dyDescent="0.15">
      <c r="L90" s="7">
        <f>基础状态预估!J9</f>
        <v>32.242206307096417</v>
      </c>
      <c r="M90" s="4">
        <f>求节点(节奏总纲!$F$4:$F$163,节奏总纲!$C$4:$C$163,L90)</f>
        <v>55.267095913962955</v>
      </c>
      <c r="N90" s="4" t="str">
        <f t="shared" si="47"/>
        <v>蓝</v>
      </c>
      <c r="O90" s="4" t="str">
        <f t="shared" si="47"/>
        <v>蓝</v>
      </c>
      <c r="P90" s="11">
        <f t="shared" si="47"/>
        <v>0.05</v>
      </c>
      <c r="Q90" s="4">
        <f>IF(基础状态预估!$AA9=Q$5,育马!$AO89-育马!$AO88,0)</f>
        <v>0</v>
      </c>
      <c r="R90" s="4">
        <f>IF(基础状态预估!$AA9=R$5,育马!$AO89-育马!$AO88,0)</f>
        <v>0</v>
      </c>
      <c r="S90" s="4">
        <f>IF(基础状态预估!$AA9=S$5,育马!$AO89-育马!$AO88,0)</f>
        <v>0</v>
      </c>
      <c r="T90" s="4">
        <f>IF(基础状态预估!$AA9=T$5,育马!$AO89-育马!$AO88,0)</f>
        <v>0</v>
      </c>
      <c r="U90" s="4">
        <f>IF(基础状态预估!$AA9=U$5,育马!$AO89-育马!$AO88,0)</f>
        <v>0</v>
      </c>
      <c r="V90" s="4">
        <f>SUM(Q$88:Q90)</f>
        <v>0</v>
      </c>
      <c r="W90" s="4">
        <f>SUM(R$88:R90)</f>
        <v>0</v>
      </c>
      <c r="X90" s="4">
        <f>SUM(S$88:S90)</f>
        <v>0</v>
      </c>
      <c r="Y90" s="4">
        <f>SUM(T$88:T90)</f>
        <v>0</v>
      </c>
      <c r="Z90" s="4">
        <f>SUM(U$88:U90)</f>
        <v>0</v>
      </c>
      <c r="AA90" s="4">
        <f>V90*86400/育马!C$8</f>
        <v>0</v>
      </c>
      <c r="AB90" s="4">
        <f>W90*86400/育马!D$8</f>
        <v>0</v>
      </c>
      <c r="AC90" s="4">
        <f>X90*86400/育马!E$8</f>
        <v>0</v>
      </c>
      <c r="AD90" s="4">
        <f>Y90*86400/育马!F$8</f>
        <v>0</v>
      </c>
      <c r="AE90" s="4">
        <f>Z90*86400/育马!G$8</f>
        <v>0</v>
      </c>
      <c r="AF90" s="4">
        <f t="shared" si="48"/>
        <v>0</v>
      </c>
      <c r="AG90" s="4">
        <f t="shared" si="49"/>
        <v>0</v>
      </c>
      <c r="AH90" s="4">
        <f t="shared" si="50"/>
        <v>0</v>
      </c>
      <c r="AI90" s="4">
        <f t="shared" si="51"/>
        <v>0</v>
      </c>
      <c r="AJ90" s="4">
        <f t="shared" si="52"/>
        <v>0</v>
      </c>
      <c r="AK90" s="4">
        <f t="shared" si="53"/>
        <v>0</v>
      </c>
      <c r="AL90" s="4">
        <f t="shared" si="54"/>
        <v>0</v>
      </c>
      <c r="AM90" s="4">
        <f t="shared" si="55"/>
        <v>0</v>
      </c>
      <c r="AN90" s="4">
        <f t="shared" si="56"/>
        <v>0</v>
      </c>
      <c r="AO90" s="4">
        <f t="shared" si="57"/>
        <v>0</v>
      </c>
      <c r="AP90" s="4">
        <f t="shared" si="58"/>
        <v>0</v>
      </c>
      <c r="AQ90" s="4">
        <f t="shared" si="59"/>
        <v>0</v>
      </c>
      <c r="AR90" s="4">
        <f t="shared" si="60"/>
        <v>0</v>
      </c>
      <c r="AS90" s="4">
        <f t="shared" si="61"/>
        <v>0</v>
      </c>
      <c r="AT90" s="4">
        <f t="shared" si="62"/>
        <v>0</v>
      </c>
      <c r="AU90" s="4">
        <f t="shared" si="63"/>
        <v>0</v>
      </c>
      <c r="AV90" s="4">
        <f t="shared" si="64"/>
        <v>0</v>
      </c>
      <c r="AW90" s="4">
        <f t="shared" si="65"/>
        <v>0</v>
      </c>
    </row>
    <row r="91" spans="12:58" x14ac:dyDescent="0.15">
      <c r="L91" s="7">
        <f>基础状态预估!J10</f>
        <v>32.542206307096414</v>
      </c>
      <c r="M91" s="4">
        <f>求节点(节奏总纲!$F$4:$F$163,节奏总纲!$C$4:$C$163,L91)</f>
        <v>55.400643870944428</v>
      </c>
      <c r="N91" s="4" t="str">
        <f t="shared" si="47"/>
        <v>蓝</v>
      </c>
      <c r="O91" s="4" t="str">
        <f t="shared" si="47"/>
        <v>蓝</v>
      </c>
      <c r="P91" s="11">
        <f t="shared" si="47"/>
        <v>0.05</v>
      </c>
      <c r="Q91" s="4">
        <f>IF(基础状态预估!$AA10=Q$5,育马!$AO90-育马!$AO89,0)</f>
        <v>0</v>
      </c>
      <c r="R91" s="4">
        <f>IF(基础状态预估!$AA10=R$5,育马!$AO90-育马!$AO89,0)</f>
        <v>0.29999999999999993</v>
      </c>
      <c r="S91" s="4">
        <f>IF(基础状态预估!$AA10=S$5,育马!$AO90-育马!$AO89,0)</f>
        <v>0</v>
      </c>
      <c r="T91" s="4">
        <f>IF(基础状态预估!$AA10=T$5,育马!$AO90-育马!$AO89,0)</f>
        <v>0</v>
      </c>
      <c r="U91" s="4">
        <f>IF(基础状态预估!$AA10=U$5,育马!$AO90-育马!$AO89,0)</f>
        <v>0</v>
      </c>
      <c r="V91" s="4">
        <f>SUM(Q$88:Q91)</f>
        <v>0</v>
      </c>
      <c r="W91" s="4">
        <f>SUM(R$88:R91)</f>
        <v>0.29999999999999993</v>
      </c>
      <c r="X91" s="4">
        <f>SUM(S$88:S91)</f>
        <v>0</v>
      </c>
      <c r="Y91" s="4">
        <f>SUM(T$88:T91)</f>
        <v>0</v>
      </c>
      <c r="Z91" s="4">
        <f>SUM(U$88:U91)</f>
        <v>0</v>
      </c>
      <c r="AA91" s="4">
        <f>V91*86400/育马!C$8</f>
        <v>0</v>
      </c>
      <c r="AB91" s="4">
        <f>W91*86400/育马!D$8</f>
        <v>0.59999999999999987</v>
      </c>
      <c r="AC91" s="4">
        <f>X91*86400/育马!E$8</f>
        <v>0</v>
      </c>
      <c r="AD91" s="4">
        <f>Y91*86400/育马!F$8</f>
        <v>0</v>
      </c>
      <c r="AE91" s="4">
        <f>Z91*86400/育马!G$8</f>
        <v>0</v>
      </c>
      <c r="AF91" s="4">
        <f t="shared" si="48"/>
        <v>0</v>
      </c>
      <c r="AG91" s="4">
        <f t="shared" si="49"/>
        <v>0</v>
      </c>
      <c r="AH91" s="4">
        <f t="shared" si="50"/>
        <v>0</v>
      </c>
      <c r="AI91" s="4">
        <f t="shared" si="51"/>
        <v>0</v>
      </c>
      <c r="AJ91" s="4">
        <f t="shared" si="52"/>
        <v>0</v>
      </c>
      <c r="AK91" s="4">
        <f t="shared" si="53"/>
        <v>0</v>
      </c>
      <c r="AL91" s="4">
        <f t="shared" si="54"/>
        <v>0</v>
      </c>
      <c r="AM91" s="4">
        <f t="shared" si="55"/>
        <v>0</v>
      </c>
      <c r="AN91" s="4">
        <f t="shared" si="56"/>
        <v>0</v>
      </c>
      <c r="AO91" s="4">
        <f t="shared" si="57"/>
        <v>0</v>
      </c>
      <c r="AP91" s="4">
        <f t="shared" si="58"/>
        <v>0</v>
      </c>
      <c r="AQ91" s="4">
        <f t="shared" si="59"/>
        <v>0</v>
      </c>
      <c r="AR91" s="4">
        <f t="shared" si="60"/>
        <v>0</v>
      </c>
      <c r="AS91" s="4">
        <f t="shared" si="61"/>
        <v>0</v>
      </c>
      <c r="AT91" s="4">
        <f t="shared" si="62"/>
        <v>0</v>
      </c>
      <c r="AU91" s="4">
        <f t="shared" si="63"/>
        <v>0</v>
      </c>
      <c r="AV91" s="4">
        <f t="shared" si="64"/>
        <v>0</v>
      </c>
      <c r="AW91" s="4">
        <f t="shared" si="65"/>
        <v>0</v>
      </c>
    </row>
    <row r="92" spans="12:58" x14ac:dyDescent="0.15">
      <c r="L92" s="7">
        <f>基础状态预估!J11</f>
        <v>32.842206307096419</v>
      </c>
      <c r="M92" s="4">
        <f>求节点(节奏总纲!$F$4:$F$163,节奏总纲!$C$4:$C$163,L92)</f>
        <v>55.534191827925909</v>
      </c>
      <c r="N92" s="4" t="str">
        <f t="shared" si="47"/>
        <v>紫</v>
      </c>
      <c r="O92" s="4" t="str">
        <f t="shared" si="47"/>
        <v>紫</v>
      </c>
      <c r="P92" s="11">
        <f t="shared" si="47"/>
        <v>0.08</v>
      </c>
      <c r="Q92" s="4">
        <f>IF(基础状态预估!$AA11=Q$5,育马!$AO91-育马!$AO90,0)</f>
        <v>0</v>
      </c>
      <c r="R92" s="4">
        <f>IF(基础状态预估!$AA11=R$5,育马!$AO91-育马!$AO90,0)</f>
        <v>0</v>
      </c>
      <c r="S92" s="4">
        <f>IF(基础状态预估!$AA11=S$5,育马!$AO91-育马!$AO90,0)</f>
        <v>0.30000000000000004</v>
      </c>
      <c r="T92" s="4">
        <f>IF(基础状态预估!$AA11=T$5,育马!$AO91-育马!$AO90,0)</f>
        <v>0</v>
      </c>
      <c r="U92" s="4">
        <f>IF(基础状态预估!$AA11=U$5,育马!$AO91-育马!$AO90,0)</f>
        <v>0</v>
      </c>
      <c r="V92" s="4">
        <f>SUM(Q$88:Q92)</f>
        <v>0</v>
      </c>
      <c r="W92" s="4">
        <f>SUM(R$88:R92)</f>
        <v>0.29999999999999993</v>
      </c>
      <c r="X92" s="4">
        <f>SUM(S$88:S92)</f>
        <v>0.30000000000000004</v>
      </c>
      <c r="Y92" s="4">
        <f>SUM(T$88:T92)</f>
        <v>0</v>
      </c>
      <c r="Z92" s="4">
        <f>SUM(U$88:U92)</f>
        <v>0</v>
      </c>
      <c r="AA92" s="4">
        <f>V92*86400/育马!C$8</f>
        <v>0</v>
      </c>
      <c r="AB92" s="4">
        <f>W92*86400/育马!D$8</f>
        <v>0.59999999999999987</v>
      </c>
      <c r="AC92" s="4">
        <f>X92*86400/育马!E$8</f>
        <v>0.40000000000000008</v>
      </c>
      <c r="AD92" s="4">
        <f>Y92*86400/育马!F$8</f>
        <v>0</v>
      </c>
      <c r="AE92" s="4">
        <f>Z92*86400/育马!G$8</f>
        <v>0</v>
      </c>
      <c r="AF92" s="4">
        <f t="shared" si="48"/>
        <v>0</v>
      </c>
      <c r="AG92" s="4">
        <f t="shared" si="49"/>
        <v>0</v>
      </c>
      <c r="AH92" s="4">
        <f t="shared" si="50"/>
        <v>4.0000000000000008E-2</v>
      </c>
      <c r="AI92" s="4">
        <f t="shared" si="51"/>
        <v>0</v>
      </c>
      <c r="AJ92" s="4">
        <f t="shared" si="52"/>
        <v>0</v>
      </c>
      <c r="AK92" s="4">
        <f t="shared" si="53"/>
        <v>0</v>
      </c>
      <c r="AL92" s="4">
        <f t="shared" si="54"/>
        <v>0</v>
      </c>
      <c r="AM92" s="4">
        <f t="shared" si="55"/>
        <v>0</v>
      </c>
      <c r="AN92" s="4">
        <f t="shared" si="56"/>
        <v>0</v>
      </c>
      <c r="AO92" s="4">
        <f t="shared" si="57"/>
        <v>0</v>
      </c>
      <c r="AP92" s="4">
        <f t="shared" si="58"/>
        <v>0</v>
      </c>
      <c r="AQ92" s="4">
        <f t="shared" si="59"/>
        <v>0</v>
      </c>
      <c r="AR92" s="4">
        <f t="shared" si="60"/>
        <v>0</v>
      </c>
      <c r="AS92" s="4">
        <f t="shared" si="61"/>
        <v>0</v>
      </c>
      <c r="AT92" s="4">
        <f t="shared" si="62"/>
        <v>0</v>
      </c>
      <c r="AU92" s="4">
        <f t="shared" si="63"/>
        <v>6.666666666666668E-3</v>
      </c>
      <c r="AV92" s="4">
        <f t="shared" si="64"/>
        <v>0</v>
      </c>
      <c r="AW92" s="4">
        <f t="shared" si="65"/>
        <v>0</v>
      </c>
    </row>
    <row r="93" spans="12:58" x14ac:dyDescent="0.15">
      <c r="L93" s="7">
        <f>基础状态预估!J12</f>
        <v>33.442206307096413</v>
      </c>
      <c r="M93" s="4">
        <f>求节点(节奏总纲!$F$4:$F$163,节奏总纲!$C$4:$C$163,L93)</f>
        <v>55.801287741888856</v>
      </c>
      <c r="N93" s="4" t="str">
        <f t="shared" si="47"/>
        <v>紫</v>
      </c>
      <c r="O93" s="4" t="str">
        <f t="shared" si="47"/>
        <v>紫</v>
      </c>
      <c r="P93" s="11">
        <f t="shared" si="47"/>
        <v>0.08</v>
      </c>
      <c r="Q93" s="4">
        <f>IF(基础状态预估!$AA12=Q$5,育马!$AO92-育马!$AO91,0)</f>
        <v>0</v>
      </c>
      <c r="R93" s="4">
        <f>IF(基础状态预估!$AA12=R$5,育马!$AO92-育马!$AO91,0)</f>
        <v>0</v>
      </c>
      <c r="S93" s="4">
        <f>IF(基础状态预估!$AA12=S$5,育马!$AO92-育马!$AO91,0)</f>
        <v>0.59999999999999976</v>
      </c>
      <c r="T93" s="4">
        <f>IF(基础状态预估!$AA12=T$5,育马!$AO92-育马!$AO91,0)</f>
        <v>0</v>
      </c>
      <c r="U93" s="4">
        <f>IF(基础状态预估!$AA12=U$5,育马!$AO92-育马!$AO91,0)</f>
        <v>0</v>
      </c>
      <c r="V93" s="4">
        <f>SUM(Q$88:Q93)</f>
        <v>0</v>
      </c>
      <c r="W93" s="4">
        <f>SUM(R$88:R93)</f>
        <v>0.29999999999999993</v>
      </c>
      <c r="X93" s="4">
        <f>SUM(S$88:S93)</f>
        <v>0.8999999999999998</v>
      </c>
      <c r="Y93" s="4">
        <f>SUM(T$88:T93)</f>
        <v>0</v>
      </c>
      <c r="Z93" s="4">
        <f>SUM(U$88:U93)</f>
        <v>0</v>
      </c>
      <c r="AA93" s="4">
        <f>V93*86400/育马!C$8</f>
        <v>0</v>
      </c>
      <c r="AB93" s="4">
        <f>W93*86400/育马!D$8</f>
        <v>0.59999999999999987</v>
      </c>
      <c r="AC93" s="4">
        <f>X93*86400/育马!E$8</f>
        <v>1.1999999999999997</v>
      </c>
      <c r="AD93" s="4">
        <f>Y93*86400/育马!F$8</f>
        <v>0</v>
      </c>
      <c r="AE93" s="4">
        <f>Z93*86400/育马!G$8</f>
        <v>0</v>
      </c>
      <c r="AF93" s="4">
        <f t="shared" si="48"/>
        <v>0</v>
      </c>
      <c r="AG93" s="4">
        <f t="shared" si="49"/>
        <v>0</v>
      </c>
      <c r="AH93" s="4">
        <f t="shared" si="50"/>
        <v>0.11999999999999998</v>
      </c>
      <c r="AI93" s="4">
        <f t="shared" si="51"/>
        <v>0</v>
      </c>
      <c r="AJ93" s="4">
        <f t="shared" si="52"/>
        <v>0</v>
      </c>
      <c r="AK93" s="4">
        <f t="shared" si="53"/>
        <v>0</v>
      </c>
      <c r="AL93" s="4">
        <f t="shared" si="54"/>
        <v>0</v>
      </c>
      <c r="AM93" s="4">
        <f t="shared" si="55"/>
        <v>0</v>
      </c>
      <c r="AN93" s="4">
        <f t="shared" si="56"/>
        <v>0</v>
      </c>
      <c r="AO93" s="4">
        <f t="shared" si="57"/>
        <v>0</v>
      </c>
      <c r="AP93" s="4">
        <f t="shared" si="58"/>
        <v>0</v>
      </c>
      <c r="AQ93" s="4">
        <f t="shared" si="59"/>
        <v>0</v>
      </c>
      <c r="AR93" s="4">
        <f t="shared" si="60"/>
        <v>0</v>
      </c>
      <c r="AS93" s="4">
        <f t="shared" si="61"/>
        <v>0</v>
      </c>
      <c r="AT93" s="4">
        <f t="shared" si="62"/>
        <v>0</v>
      </c>
      <c r="AU93" s="4">
        <f t="shared" si="63"/>
        <v>1.9999999999999997E-2</v>
      </c>
      <c r="AV93" s="4">
        <f t="shared" si="64"/>
        <v>0</v>
      </c>
      <c r="AW93" s="4">
        <f t="shared" si="65"/>
        <v>0</v>
      </c>
    </row>
    <row r="94" spans="12:58" x14ac:dyDescent="0.15">
      <c r="L94" s="7">
        <f>基础状态预估!J13</f>
        <v>34.042206307096414</v>
      </c>
      <c r="M94" s="4">
        <f>求节点(节奏总纲!$F$4:$F$163,节奏总纲!$C$4:$C$163,L94)</f>
        <v>56.063283577339448</v>
      </c>
      <c r="N94" s="4" t="str">
        <f t="shared" si="47"/>
        <v>紫</v>
      </c>
      <c r="O94" s="4" t="str">
        <f t="shared" si="47"/>
        <v>紫</v>
      </c>
      <c r="P94" s="11">
        <f t="shared" si="47"/>
        <v>0.08</v>
      </c>
      <c r="Q94" s="4">
        <f>IF(基础状态预估!$AA13=Q$5,育马!$AO93-育马!$AO92,0)</f>
        <v>0</v>
      </c>
      <c r="R94" s="4">
        <f>IF(基础状态预估!$AA13=R$5,育马!$AO93-育马!$AO92,0)</f>
        <v>0</v>
      </c>
      <c r="S94" s="4">
        <f>IF(基础状态预估!$AA13=S$5,育马!$AO93-育马!$AO92,0)</f>
        <v>0.60000000000000009</v>
      </c>
      <c r="T94" s="4">
        <f>IF(基础状态预估!$AA13=T$5,育马!$AO93-育马!$AO92,0)</f>
        <v>0</v>
      </c>
      <c r="U94" s="4">
        <f>IF(基础状态预估!$AA13=U$5,育马!$AO93-育马!$AO92,0)</f>
        <v>0</v>
      </c>
      <c r="V94" s="4">
        <f>SUM(Q$88:Q94)</f>
        <v>0</v>
      </c>
      <c r="W94" s="4">
        <f>SUM(R$88:R94)</f>
        <v>0.29999999999999993</v>
      </c>
      <c r="X94" s="4">
        <f>SUM(S$88:S94)</f>
        <v>1.5</v>
      </c>
      <c r="Y94" s="4">
        <f>SUM(T$88:T94)</f>
        <v>0</v>
      </c>
      <c r="Z94" s="4">
        <f>SUM(U$88:U94)</f>
        <v>0</v>
      </c>
      <c r="AA94" s="4">
        <f>V94*86400/育马!C$8</f>
        <v>0</v>
      </c>
      <c r="AB94" s="4">
        <f>W94*86400/育马!D$8</f>
        <v>0.59999999999999987</v>
      </c>
      <c r="AC94" s="4">
        <f>X94*86400/育马!E$8</f>
        <v>2</v>
      </c>
      <c r="AD94" s="4">
        <f>Y94*86400/育马!F$8</f>
        <v>0</v>
      </c>
      <c r="AE94" s="4">
        <f>Z94*86400/育马!G$8</f>
        <v>0</v>
      </c>
      <c r="AF94" s="4">
        <f t="shared" si="48"/>
        <v>0</v>
      </c>
      <c r="AG94" s="4">
        <f t="shared" si="49"/>
        <v>0</v>
      </c>
      <c r="AH94" s="4">
        <f t="shared" si="50"/>
        <v>0.2</v>
      </c>
      <c r="AI94" s="4">
        <f t="shared" si="51"/>
        <v>0</v>
      </c>
      <c r="AJ94" s="4">
        <f t="shared" si="52"/>
        <v>0</v>
      </c>
      <c r="AK94" s="4">
        <f t="shared" si="53"/>
        <v>0</v>
      </c>
      <c r="AL94" s="4">
        <f t="shared" si="54"/>
        <v>0</v>
      </c>
      <c r="AM94" s="4">
        <f t="shared" si="55"/>
        <v>0</v>
      </c>
      <c r="AN94" s="4">
        <f t="shared" si="56"/>
        <v>0</v>
      </c>
      <c r="AO94" s="4">
        <f t="shared" si="57"/>
        <v>0</v>
      </c>
      <c r="AP94" s="4">
        <f t="shared" si="58"/>
        <v>0</v>
      </c>
      <c r="AQ94" s="4">
        <f t="shared" si="59"/>
        <v>0</v>
      </c>
      <c r="AR94" s="4">
        <f t="shared" si="60"/>
        <v>0</v>
      </c>
      <c r="AS94" s="4">
        <f t="shared" si="61"/>
        <v>0</v>
      </c>
      <c r="AT94" s="4">
        <f t="shared" si="62"/>
        <v>0</v>
      </c>
      <c r="AU94" s="4">
        <f t="shared" si="63"/>
        <v>3.3333333333333333E-2</v>
      </c>
      <c r="AV94" s="4">
        <f t="shared" si="64"/>
        <v>0</v>
      </c>
      <c r="AW94" s="4">
        <f t="shared" si="65"/>
        <v>0</v>
      </c>
      <c r="BB94" s="15" t="s">
        <v>2</v>
      </c>
      <c r="BC94" s="65" t="s">
        <v>123</v>
      </c>
      <c r="BD94" s="66"/>
      <c r="BE94" s="65" t="s">
        <v>124</v>
      </c>
      <c r="BF94" s="66"/>
    </row>
    <row r="95" spans="12:58" x14ac:dyDescent="0.15">
      <c r="L95" s="7">
        <f>基础状态预估!J14</f>
        <v>34.642206307096416</v>
      </c>
      <c r="M95" s="4">
        <f>求节点(节奏总纲!$F$4:$F$163,节奏总纲!$C$4:$C$163,L95)</f>
        <v>56.310459378600413</v>
      </c>
      <c r="N95" s="4" t="str">
        <f t="shared" si="47"/>
        <v>紫</v>
      </c>
      <c r="O95" s="4" t="str">
        <f t="shared" si="47"/>
        <v>紫</v>
      </c>
      <c r="P95" s="11">
        <f t="shared" si="47"/>
        <v>0.08</v>
      </c>
      <c r="Q95" s="4">
        <f>IF(基础状态预估!$AA14=Q$5,育马!$AO94-育马!$AO93,0)</f>
        <v>0</v>
      </c>
      <c r="R95" s="4">
        <f>IF(基础状态预估!$AA14=R$5,育马!$AO94-育马!$AO93,0)</f>
        <v>0</v>
      </c>
      <c r="S95" s="4">
        <f>IF(基础状态预估!$AA14=S$5,育马!$AO94-育马!$AO93,0)</f>
        <v>0.60000000000000009</v>
      </c>
      <c r="T95" s="4">
        <f>IF(基础状态预估!$AA14=T$5,育马!$AO94-育马!$AO93,0)</f>
        <v>0</v>
      </c>
      <c r="U95" s="4">
        <f>IF(基础状态预估!$AA14=U$5,育马!$AO94-育马!$AO93,0)</f>
        <v>0</v>
      </c>
      <c r="V95" s="4">
        <f>SUM(Q$88:Q95)</f>
        <v>0</v>
      </c>
      <c r="W95" s="4">
        <f>SUM(R$88:R95)</f>
        <v>0.29999999999999993</v>
      </c>
      <c r="X95" s="4">
        <f>SUM(S$88:S95)</f>
        <v>2.1</v>
      </c>
      <c r="Y95" s="4">
        <f>SUM(T$88:T95)</f>
        <v>0</v>
      </c>
      <c r="Z95" s="4">
        <f>SUM(U$88:U95)</f>
        <v>0</v>
      </c>
      <c r="AA95" s="4">
        <f>V95*86400/育马!C$8</f>
        <v>0</v>
      </c>
      <c r="AB95" s="4">
        <f>W95*86400/育马!D$8</f>
        <v>0.59999999999999987</v>
      </c>
      <c r="AC95" s="4">
        <f>X95*86400/育马!E$8</f>
        <v>2.8</v>
      </c>
      <c r="AD95" s="4">
        <f>Y95*86400/育马!F$8</f>
        <v>0</v>
      </c>
      <c r="AE95" s="4">
        <f>Z95*86400/育马!G$8</f>
        <v>0</v>
      </c>
      <c r="AF95" s="4">
        <f t="shared" si="48"/>
        <v>0</v>
      </c>
      <c r="AG95" s="4">
        <f t="shared" si="49"/>
        <v>0</v>
      </c>
      <c r="AH95" s="4">
        <f t="shared" si="50"/>
        <v>0.27999999999999997</v>
      </c>
      <c r="AI95" s="4">
        <f t="shared" si="51"/>
        <v>0</v>
      </c>
      <c r="AJ95" s="4">
        <f t="shared" si="52"/>
        <v>0</v>
      </c>
      <c r="AK95" s="4">
        <f t="shared" si="53"/>
        <v>0</v>
      </c>
      <c r="AL95" s="4">
        <f t="shared" si="54"/>
        <v>0</v>
      </c>
      <c r="AM95" s="4">
        <f t="shared" si="55"/>
        <v>0</v>
      </c>
      <c r="AN95" s="4">
        <f t="shared" si="56"/>
        <v>0</v>
      </c>
      <c r="AO95" s="4">
        <f t="shared" si="57"/>
        <v>0</v>
      </c>
      <c r="AP95" s="4">
        <f t="shared" si="58"/>
        <v>0</v>
      </c>
      <c r="AQ95" s="4">
        <f t="shared" si="59"/>
        <v>0</v>
      </c>
      <c r="AR95" s="4">
        <f t="shared" si="60"/>
        <v>0</v>
      </c>
      <c r="AS95" s="4">
        <f t="shared" si="61"/>
        <v>0</v>
      </c>
      <c r="AT95" s="4">
        <f t="shared" si="62"/>
        <v>0</v>
      </c>
      <c r="AU95" s="4">
        <f t="shared" si="63"/>
        <v>4.6666666666666662E-2</v>
      </c>
      <c r="AV95" s="4">
        <f t="shared" si="64"/>
        <v>0</v>
      </c>
      <c r="AW95" s="4">
        <f t="shared" si="65"/>
        <v>0</v>
      </c>
      <c r="BB95" s="15" t="s">
        <v>20</v>
      </c>
      <c r="BC95" s="15"/>
      <c r="BD95" s="15" t="s">
        <v>125</v>
      </c>
      <c r="BE95" s="15"/>
      <c r="BF95" s="15" t="s">
        <v>125</v>
      </c>
    </row>
    <row r="96" spans="12:58" x14ac:dyDescent="0.15">
      <c r="L96" s="7">
        <f>基础状态预估!J15</f>
        <v>35.842206307096419</v>
      </c>
      <c r="M96" s="4">
        <f>求节点(节奏总纲!$F$4:$F$163,节奏总纲!$C$4:$C$163,L96)</f>
        <v>56.804810981122344</v>
      </c>
      <c r="N96" s="4" t="str">
        <f t="shared" si="47"/>
        <v>紫</v>
      </c>
      <c r="O96" s="4" t="str">
        <f t="shared" si="47"/>
        <v>紫</v>
      </c>
      <c r="P96" s="11">
        <f t="shared" si="47"/>
        <v>0.08</v>
      </c>
      <c r="Q96" s="4">
        <f>IF(基础状态预估!$AA15=Q$5,育马!$AO95-育马!$AO94,0)</f>
        <v>0</v>
      </c>
      <c r="R96" s="4">
        <f>IF(基础状态预估!$AA15=R$5,育马!$AO95-育马!$AO94,0)</f>
        <v>0</v>
      </c>
      <c r="S96" s="4">
        <f>IF(基础状态预估!$AA15=S$5,育马!$AO95-育马!$AO94,0)</f>
        <v>1.2000000000000002</v>
      </c>
      <c r="T96" s="4">
        <f>IF(基础状态预估!$AA15=T$5,育马!$AO95-育马!$AO94,0)</f>
        <v>0</v>
      </c>
      <c r="U96" s="4">
        <f>IF(基础状态预估!$AA15=U$5,育马!$AO95-育马!$AO94,0)</f>
        <v>0</v>
      </c>
      <c r="V96" s="4">
        <f>SUM(Q$88:Q96)</f>
        <v>0</v>
      </c>
      <c r="W96" s="4">
        <f>SUM(R$88:R96)</f>
        <v>0.29999999999999993</v>
      </c>
      <c r="X96" s="4">
        <f>SUM(S$88:S96)</f>
        <v>3.3000000000000003</v>
      </c>
      <c r="Y96" s="4">
        <f>SUM(T$88:T96)</f>
        <v>0</v>
      </c>
      <c r="Z96" s="4">
        <f>SUM(U$88:U96)</f>
        <v>0</v>
      </c>
      <c r="AA96" s="4">
        <f>V96*86400/育马!C$8</f>
        <v>0</v>
      </c>
      <c r="AB96" s="4">
        <f>W96*86400/育马!D$8</f>
        <v>0.59999999999999987</v>
      </c>
      <c r="AC96" s="4">
        <f>X96*86400/育马!E$8</f>
        <v>4.4000000000000004</v>
      </c>
      <c r="AD96" s="4">
        <f>Y96*86400/育马!F$8</f>
        <v>0</v>
      </c>
      <c r="AE96" s="4">
        <f>Z96*86400/育马!G$8</f>
        <v>0</v>
      </c>
      <c r="AF96" s="4">
        <f t="shared" si="48"/>
        <v>0</v>
      </c>
      <c r="AG96" s="4">
        <f t="shared" si="49"/>
        <v>0</v>
      </c>
      <c r="AH96" s="4">
        <f t="shared" si="50"/>
        <v>0.44000000000000006</v>
      </c>
      <c r="AI96" s="4">
        <f t="shared" si="51"/>
        <v>0</v>
      </c>
      <c r="AJ96" s="4">
        <f t="shared" si="52"/>
        <v>0</v>
      </c>
      <c r="AK96" s="4">
        <f t="shared" si="53"/>
        <v>0</v>
      </c>
      <c r="AL96" s="4">
        <f t="shared" si="54"/>
        <v>0</v>
      </c>
      <c r="AM96" s="4">
        <f t="shared" si="55"/>
        <v>0</v>
      </c>
      <c r="AN96" s="4">
        <f t="shared" si="56"/>
        <v>0</v>
      </c>
      <c r="AO96" s="4">
        <f t="shared" si="57"/>
        <v>0</v>
      </c>
      <c r="AP96" s="4">
        <f t="shared" si="58"/>
        <v>0</v>
      </c>
      <c r="AQ96" s="4">
        <f t="shared" si="59"/>
        <v>0</v>
      </c>
      <c r="AR96" s="4">
        <f t="shared" si="60"/>
        <v>0</v>
      </c>
      <c r="AS96" s="4">
        <f t="shared" si="61"/>
        <v>0</v>
      </c>
      <c r="AT96" s="4">
        <f t="shared" si="62"/>
        <v>0</v>
      </c>
      <c r="AU96" s="4">
        <f t="shared" si="63"/>
        <v>7.3333333333333348E-2</v>
      </c>
      <c r="AV96" s="4">
        <f t="shared" si="64"/>
        <v>0</v>
      </c>
      <c r="AW96" s="4">
        <f t="shared" si="65"/>
        <v>0</v>
      </c>
      <c r="BB96" s="15">
        <v>10</v>
      </c>
      <c r="BC96" s="15"/>
      <c r="BD96" s="24">
        <f>MIN(MAX($P$88:$P$123),IFERROR(求节点($M$88:$M$123,$P$88:$P$123,$BB96),0))</f>
        <v>0</v>
      </c>
      <c r="BE96" s="15"/>
      <c r="BF96" s="23">
        <f>BD96*INDEX([3]中r将兵属性验证!$AC$7:$AC$166,$BB96,1)</f>
        <v>0</v>
      </c>
    </row>
    <row r="97" spans="12:58" x14ac:dyDescent="0.15">
      <c r="L97" s="7">
        <f>基础状态预估!J16</f>
        <v>37.042206307096414</v>
      </c>
      <c r="M97" s="4">
        <f>求节点(节奏总纲!$F$4:$F$163,节奏总纲!$C$4:$C$163,L97)</f>
        <v>57.279578089064216</v>
      </c>
      <c r="N97" s="4" t="str">
        <f t="shared" si="47"/>
        <v>橙</v>
      </c>
      <c r="O97" s="4" t="str">
        <f t="shared" si="47"/>
        <v>橙</v>
      </c>
      <c r="P97" s="11">
        <f t="shared" si="47"/>
        <v>0.12</v>
      </c>
      <c r="Q97" s="4">
        <f>IF(基础状态预估!$AA16=Q$5,育马!$AO96-育马!$AO95,0)</f>
        <v>0</v>
      </c>
      <c r="R97" s="4">
        <f>IF(基础状态预估!$AA16=R$5,育马!$AO96-育马!$AO95,0)</f>
        <v>0</v>
      </c>
      <c r="S97" s="4">
        <f>IF(基础状态预估!$AA16=S$5,育马!$AO96-育马!$AO95,0)</f>
        <v>0</v>
      </c>
      <c r="T97" s="4">
        <f>IF(基础状态预估!$AA16=T$5,育马!$AO96-育马!$AO95,0)</f>
        <v>1.1999999999999988</v>
      </c>
      <c r="U97" s="4">
        <f>IF(基础状态预估!$AA16=U$5,育马!$AO96-育马!$AO95,0)</f>
        <v>0</v>
      </c>
      <c r="V97" s="4">
        <f>SUM(Q$88:Q97)</f>
        <v>0</v>
      </c>
      <c r="W97" s="4">
        <f>SUM(R$88:R97)</f>
        <v>0.29999999999999993</v>
      </c>
      <c r="X97" s="4">
        <f>SUM(S$88:S97)</f>
        <v>3.3000000000000003</v>
      </c>
      <c r="Y97" s="4">
        <f>SUM(T$88:T97)</f>
        <v>1.1999999999999988</v>
      </c>
      <c r="Z97" s="4">
        <f>SUM(U$88:U97)</f>
        <v>0</v>
      </c>
      <c r="AA97" s="4">
        <f>V97*86400/育马!C$8</f>
        <v>0</v>
      </c>
      <c r="AB97" s="4">
        <f>W97*86400/育马!D$8</f>
        <v>0.59999999999999987</v>
      </c>
      <c r="AC97" s="4">
        <f>X97*86400/育马!E$8</f>
        <v>4.4000000000000004</v>
      </c>
      <c r="AD97" s="4">
        <f>Y97*86400/育马!F$8</f>
        <v>1.1999999999999988</v>
      </c>
      <c r="AE97" s="4">
        <f>Z97*86400/育马!G$8</f>
        <v>0</v>
      </c>
      <c r="AF97" s="4">
        <f t="shared" si="48"/>
        <v>0</v>
      </c>
      <c r="AG97" s="4">
        <f t="shared" si="49"/>
        <v>0</v>
      </c>
      <c r="AH97" s="4">
        <f t="shared" si="50"/>
        <v>0.44000000000000006</v>
      </c>
      <c r="AI97" s="4">
        <f t="shared" si="51"/>
        <v>0.29999999999999971</v>
      </c>
      <c r="AJ97" s="4">
        <f t="shared" si="52"/>
        <v>0</v>
      </c>
      <c r="AK97" s="4">
        <f t="shared" si="53"/>
        <v>0</v>
      </c>
      <c r="AL97" s="4">
        <f t="shared" si="54"/>
        <v>0</v>
      </c>
      <c r="AM97" s="4">
        <f t="shared" si="55"/>
        <v>0</v>
      </c>
      <c r="AN97" s="4">
        <f t="shared" si="56"/>
        <v>5.9999999999999942E-2</v>
      </c>
      <c r="AO97" s="4">
        <f t="shared" si="57"/>
        <v>0</v>
      </c>
      <c r="AP97" s="4">
        <f t="shared" si="58"/>
        <v>0</v>
      </c>
      <c r="AQ97" s="4">
        <f t="shared" si="59"/>
        <v>0</v>
      </c>
      <c r="AR97" s="4">
        <f t="shared" si="60"/>
        <v>0</v>
      </c>
      <c r="AS97" s="4">
        <f t="shared" si="61"/>
        <v>0</v>
      </c>
      <c r="AT97" s="4">
        <f t="shared" si="62"/>
        <v>0</v>
      </c>
      <c r="AU97" s="4">
        <f t="shared" si="63"/>
        <v>0</v>
      </c>
      <c r="AV97" s="4">
        <f t="shared" si="64"/>
        <v>9.9999999999999898E-3</v>
      </c>
      <c r="AW97" s="4">
        <f t="shared" si="65"/>
        <v>0</v>
      </c>
      <c r="BB97" s="15">
        <v>20</v>
      </c>
      <c r="BC97" s="15"/>
      <c r="BD97" s="24">
        <f t="shared" ref="BD97:BD111" si="66">MIN(MAX($P$88:$P$123),IFERROR(求节点($M$88:$M$123,$P$88:$P$123,$BB97),0))</f>
        <v>0</v>
      </c>
      <c r="BE97" s="15"/>
      <c r="BF97" s="16">
        <f>(BD97-BD96)*INDEX([3]中r将兵属性验证!$AC$7:$AC$166,$BB97,1)+BF96</f>
        <v>0</v>
      </c>
    </row>
    <row r="98" spans="12:58" x14ac:dyDescent="0.15">
      <c r="L98" s="7">
        <f>基础状态预估!J17</f>
        <v>38.842206307096419</v>
      </c>
      <c r="M98" s="4">
        <f>求节点(节奏总纲!$F$4:$F$163,节奏总纲!$C$4:$C$163,L98)</f>
        <v>57.972561857331456</v>
      </c>
      <c r="N98" s="4" t="str">
        <f t="shared" si="47"/>
        <v>橙</v>
      </c>
      <c r="O98" s="4" t="str">
        <f t="shared" si="47"/>
        <v>橙</v>
      </c>
      <c r="P98" s="11">
        <f t="shared" si="47"/>
        <v>0.12</v>
      </c>
      <c r="Q98" s="4">
        <f>IF(基础状态预估!$AA17=Q$5,育马!$AO97-育马!$AO96,0)</f>
        <v>0</v>
      </c>
      <c r="R98" s="4">
        <f>IF(基础状态预估!$AA17=R$5,育马!$AO97-育马!$AO96,0)</f>
        <v>0</v>
      </c>
      <c r="S98" s="4">
        <f>IF(基础状态预估!$AA17=S$5,育马!$AO97-育马!$AO96,0)</f>
        <v>0</v>
      </c>
      <c r="T98" s="4">
        <f>IF(基础状态预估!$AA17=T$5,育马!$AO97-育马!$AO96,0)</f>
        <v>1.7999999999999998</v>
      </c>
      <c r="U98" s="4">
        <f>IF(基础状态预估!$AA17=U$5,育马!$AO97-育马!$AO96,0)</f>
        <v>0</v>
      </c>
      <c r="V98" s="4">
        <f>SUM(Q$88:Q98)</f>
        <v>0</v>
      </c>
      <c r="W98" s="4">
        <f>SUM(R$88:R98)</f>
        <v>0.29999999999999993</v>
      </c>
      <c r="X98" s="4">
        <f>SUM(S$88:S98)</f>
        <v>3.3000000000000003</v>
      </c>
      <c r="Y98" s="4">
        <f>SUM(T$88:T98)</f>
        <v>2.9999999999999987</v>
      </c>
      <c r="Z98" s="4">
        <f>SUM(U$88:U98)</f>
        <v>0</v>
      </c>
      <c r="AA98" s="4">
        <f>V98*86400/育马!C$8</f>
        <v>0</v>
      </c>
      <c r="AB98" s="4">
        <f>W98*86400/育马!D$8</f>
        <v>0.59999999999999987</v>
      </c>
      <c r="AC98" s="4">
        <f>X98*86400/育马!E$8</f>
        <v>4.4000000000000004</v>
      </c>
      <c r="AD98" s="4">
        <f>Y98*86400/育马!F$8</f>
        <v>2.9999999999999987</v>
      </c>
      <c r="AE98" s="4">
        <f>Z98*86400/育马!G$8</f>
        <v>0</v>
      </c>
      <c r="AF98" s="4">
        <f t="shared" si="48"/>
        <v>0</v>
      </c>
      <c r="AG98" s="4">
        <f t="shared" si="49"/>
        <v>0</v>
      </c>
      <c r="AH98" s="4">
        <f t="shared" si="50"/>
        <v>0.44000000000000006</v>
      </c>
      <c r="AI98" s="4">
        <f t="shared" si="51"/>
        <v>0.74999999999999967</v>
      </c>
      <c r="AJ98" s="4">
        <f t="shared" si="52"/>
        <v>0</v>
      </c>
      <c r="AK98" s="4">
        <f t="shared" si="53"/>
        <v>0</v>
      </c>
      <c r="AL98" s="4">
        <f t="shared" si="54"/>
        <v>0</v>
      </c>
      <c r="AM98" s="4">
        <f t="shared" si="55"/>
        <v>0</v>
      </c>
      <c r="AN98" s="4">
        <f t="shared" si="56"/>
        <v>0.14999999999999994</v>
      </c>
      <c r="AO98" s="4">
        <f t="shared" si="57"/>
        <v>0</v>
      </c>
      <c r="AP98" s="4">
        <f t="shared" si="58"/>
        <v>0</v>
      </c>
      <c r="AQ98" s="4">
        <f t="shared" si="59"/>
        <v>0</v>
      </c>
      <c r="AR98" s="4">
        <f t="shared" si="60"/>
        <v>0</v>
      </c>
      <c r="AS98" s="4">
        <f t="shared" si="61"/>
        <v>0</v>
      </c>
      <c r="AT98" s="4">
        <f t="shared" si="62"/>
        <v>0</v>
      </c>
      <c r="AU98" s="4">
        <f t="shared" si="63"/>
        <v>0</v>
      </c>
      <c r="AV98" s="4">
        <f t="shared" si="64"/>
        <v>2.4999999999999991E-2</v>
      </c>
      <c r="AW98" s="4">
        <f t="shared" si="65"/>
        <v>0</v>
      </c>
      <c r="BB98" s="15">
        <v>30</v>
      </c>
      <c r="BC98" s="15"/>
      <c r="BD98" s="24">
        <f t="shared" si="66"/>
        <v>0</v>
      </c>
      <c r="BE98" s="15"/>
      <c r="BF98" s="16">
        <f>(BD98-BD97)*INDEX([3]中r将兵属性验证!$AC$7:$AC$166,$BB98,1)+BF97</f>
        <v>0</v>
      </c>
    </row>
    <row r="99" spans="12:58" x14ac:dyDescent="0.15">
      <c r="L99" s="7">
        <f>基础状态预估!J18</f>
        <v>40.642206307096416</v>
      </c>
      <c r="M99" s="4">
        <f>求节点(节奏总纲!$F$4:$F$163,节奏总纲!$C$4:$C$163,L99)</f>
        <v>58.614191691574263</v>
      </c>
      <c r="N99" s="4" t="str">
        <f t="shared" si="47"/>
        <v>橙</v>
      </c>
      <c r="O99" s="4" t="str">
        <f t="shared" si="47"/>
        <v>橙</v>
      </c>
      <c r="P99" s="11">
        <f t="shared" si="47"/>
        <v>0.12</v>
      </c>
      <c r="Q99" s="4">
        <f>IF(基础状态预估!$AA18=Q$5,育马!$AO98-育马!$AO97,0)</f>
        <v>0</v>
      </c>
      <c r="R99" s="4">
        <f>IF(基础状态预估!$AA18=R$5,育马!$AO98-育马!$AO97,0)</f>
        <v>0</v>
      </c>
      <c r="S99" s="4">
        <f>IF(基础状态预估!$AA18=S$5,育马!$AO98-育马!$AO97,0)</f>
        <v>0</v>
      </c>
      <c r="T99" s="4">
        <f>IF(基础状态预估!$AA18=T$5,育马!$AO98-育马!$AO97,0)</f>
        <v>1.7999999999999998</v>
      </c>
      <c r="U99" s="4">
        <f>IF(基础状态预估!$AA18=U$5,育马!$AO98-育马!$AO97,0)</f>
        <v>0</v>
      </c>
      <c r="V99" s="4">
        <f>SUM(Q$88:Q99)</f>
        <v>0</v>
      </c>
      <c r="W99" s="4">
        <f>SUM(R$88:R99)</f>
        <v>0.29999999999999993</v>
      </c>
      <c r="X99" s="4">
        <f>SUM(S$88:S99)</f>
        <v>3.3000000000000003</v>
      </c>
      <c r="Y99" s="4">
        <f>SUM(T$88:T99)</f>
        <v>4.7999999999999989</v>
      </c>
      <c r="Z99" s="4">
        <f>SUM(U$88:U99)</f>
        <v>0</v>
      </c>
      <c r="AA99" s="4">
        <f>V99*86400/育马!C$8</f>
        <v>0</v>
      </c>
      <c r="AB99" s="4">
        <f>W99*86400/育马!D$8</f>
        <v>0.59999999999999987</v>
      </c>
      <c r="AC99" s="4">
        <f>X99*86400/育马!E$8</f>
        <v>4.4000000000000004</v>
      </c>
      <c r="AD99" s="4">
        <f>Y99*86400/育马!F$8</f>
        <v>4.7999999999999989</v>
      </c>
      <c r="AE99" s="4">
        <f>Z99*86400/育马!G$8</f>
        <v>0</v>
      </c>
      <c r="AF99" s="4">
        <f t="shared" si="48"/>
        <v>0</v>
      </c>
      <c r="AG99" s="4">
        <f t="shared" si="49"/>
        <v>0</v>
      </c>
      <c r="AH99" s="4">
        <f t="shared" si="50"/>
        <v>0.44000000000000006</v>
      </c>
      <c r="AI99" s="4">
        <f t="shared" si="51"/>
        <v>1.1999999999999997</v>
      </c>
      <c r="AJ99" s="4">
        <f t="shared" si="52"/>
        <v>0</v>
      </c>
      <c r="AK99" s="4">
        <f t="shared" si="53"/>
        <v>0</v>
      </c>
      <c r="AL99" s="4">
        <f t="shared" si="54"/>
        <v>0</v>
      </c>
      <c r="AM99" s="4">
        <f t="shared" si="55"/>
        <v>0</v>
      </c>
      <c r="AN99" s="4">
        <f t="shared" si="56"/>
        <v>0.23999999999999996</v>
      </c>
      <c r="AO99" s="4">
        <f t="shared" si="57"/>
        <v>0</v>
      </c>
      <c r="AP99" s="4">
        <f t="shared" si="58"/>
        <v>0</v>
      </c>
      <c r="AQ99" s="4">
        <f t="shared" si="59"/>
        <v>0</v>
      </c>
      <c r="AR99" s="4">
        <f t="shared" si="60"/>
        <v>0</v>
      </c>
      <c r="AS99" s="4">
        <f t="shared" si="61"/>
        <v>0</v>
      </c>
      <c r="AT99" s="4">
        <f t="shared" si="62"/>
        <v>0</v>
      </c>
      <c r="AU99" s="4">
        <f t="shared" si="63"/>
        <v>0</v>
      </c>
      <c r="AV99" s="4">
        <f t="shared" si="64"/>
        <v>3.9999999999999994E-2</v>
      </c>
      <c r="AW99" s="4">
        <f t="shared" si="65"/>
        <v>0</v>
      </c>
      <c r="BB99" s="15">
        <v>40</v>
      </c>
      <c r="BC99" s="15"/>
      <c r="BD99" s="24">
        <f t="shared" si="66"/>
        <v>0</v>
      </c>
      <c r="BE99" s="15"/>
      <c r="BF99" s="16">
        <f>(BD99-BD98)*INDEX([3]中r将兵属性验证!$AC$7:$AC$166,$BB99,1)+BF98</f>
        <v>0</v>
      </c>
    </row>
    <row r="100" spans="12:58" x14ac:dyDescent="0.15">
      <c r="L100" s="7">
        <f>基础状态预估!J19</f>
        <v>42.442206307096413</v>
      </c>
      <c r="M100" s="4">
        <f>求节点(节奏总纲!$F$4:$F$163,节奏总纲!$C$4:$C$163,L100)</f>
        <v>59.238882626577023</v>
      </c>
      <c r="N100" s="4" t="str">
        <f t="shared" si="47"/>
        <v>橙</v>
      </c>
      <c r="O100" s="4" t="str">
        <f t="shared" si="47"/>
        <v>橙</v>
      </c>
      <c r="P100" s="11">
        <f t="shared" si="47"/>
        <v>0.12</v>
      </c>
      <c r="Q100" s="4">
        <f>IF(基础状态预估!$AA19=Q$5,育马!$AO99-育马!$AO98,0)</f>
        <v>0</v>
      </c>
      <c r="R100" s="4">
        <f>IF(基础状态预估!$AA19=R$5,育马!$AO99-育马!$AO98,0)</f>
        <v>0</v>
      </c>
      <c r="S100" s="4">
        <f>IF(基础状态预估!$AA19=S$5,育马!$AO99-育马!$AO98,0)</f>
        <v>0</v>
      </c>
      <c r="T100" s="4">
        <f>IF(基础状态预估!$AA19=T$5,育马!$AO99-育马!$AO98,0)</f>
        <v>1.7999999999999989</v>
      </c>
      <c r="U100" s="4">
        <f>IF(基础状态预估!$AA19=U$5,育马!$AO99-育马!$AO98,0)</f>
        <v>0</v>
      </c>
      <c r="V100" s="4">
        <f>SUM(Q$88:Q100)</f>
        <v>0</v>
      </c>
      <c r="W100" s="4">
        <f>SUM(R$88:R100)</f>
        <v>0.29999999999999993</v>
      </c>
      <c r="X100" s="4">
        <f>SUM(S$88:S100)</f>
        <v>3.3000000000000003</v>
      </c>
      <c r="Y100" s="4">
        <f>SUM(T$88:T100)</f>
        <v>6.5999999999999979</v>
      </c>
      <c r="Z100" s="4">
        <f>SUM(U$88:U100)</f>
        <v>0</v>
      </c>
      <c r="AA100" s="4">
        <f>V100*86400/育马!C$8</f>
        <v>0</v>
      </c>
      <c r="AB100" s="4">
        <f>W100*86400/育马!D$8</f>
        <v>0.59999999999999987</v>
      </c>
      <c r="AC100" s="4">
        <f>X100*86400/育马!E$8</f>
        <v>4.4000000000000004</v>
      </c>
      <c r="AD100" s="4">
        <f>Y100*86400/育马!F$8</f>
        <v>6.599999999999997</v>
      </c>
      <c r="AE100" s="4">
        <f>Z100*86400/育马!G$8</f>
        <v>0</v>
      </c>
      <c r="AF100" s="4">
        <f t="shared" si="48"/>
        <v>0</v>
      </c>
      <c r="AG100" s="4">
        <f t="shared" si="49"/>
        <v>0</v>
      </c>
      <c r="AH100" s="4">
        <f t="shared" si="50"/>
        <v>0.44000000000000006</v>
      </c>
      <c r="AI100" s="4">
        <f t="shared" si="51"/>
        <v>1.6499999999999992</v>
      </c>
      <c r="AJ100" s="4">
        <f t="shared" si="52"/>
        <v>0</v>
      </c>
      <c r="AK100" s="4">
        <f t="shared" si="53"/>
        <v>0</v>
      </c>
      <c r="AL100" s="4">
        <f t="shared" si="54"/>
        <v>0</v>
      </c>
      <c r="AM100" s="4">
        <f t="shared" si="55"/>
        <v>0</v>
      </c>
      <c r="AN100" s="4">
        <f t="shared" si="56"/>
        <v>0.32999999999999985</v>
      </c>
      <c r="AO100" s="4">
        <f t="shared" si="57"/>
        <v>0</v>
      </c>
      <c r="AP100" s="4">
        <f t="shared" si="58"/>
        <v>0</v>
      </c>
      <c r="AQ100" s="4">
        <f t="shared" si="59"/>
        <v>0</v>
      </c>
      <c r="AR100" s="4">
        <f t="shared" si="60"/>
        <v>0</v>
      </c>
      <c r="AS100" s="4">
        <f t="shared" si="61"/>
        <v>0</v>
      </c>
      <c r="AT100" s="4">
        <f t="shared" si="62"/>
        <v>0</v>
      </c>
      <c r="AU100" s="4">
        <f t="shared" si="63"/>
        <v>0</v>
      </c>
      <c r="AV100" s="4">
        <f t="shared" si="64"/>
        <v>5.4999999999999973E-2</v>
      </c>
      <c r="AW100" s="4">
        <f t="shared" si="65"/>
        <v>0</v>
      </c>
      <c r="BB100" s="15">
        <v>50</v>
      </c>
      <c r="BC100" s="15"/>
      <c r="BD100" s="24">
        <f t="shared" si="66"/>
        <v>0</v>
      </c>
      <c r="BE100" s="15"/>
      <c r="BF100" s="16">
        <f>(BD100-BD99)*INDEX([3]中r将兵属性验证!$AC$7:$AC$166,$BB100,1)+BF99</f>
        <v>0</v>
      </c>
    </row>
    <row r="101" spans="12:58" x14ac:dyDescent="0.15">
      <c r="L101" s="7">
        <f>基础状态预估!J20</f>
        <v>44.242206307096417</v>
      </c>
      <c r="M101" s="4">
        <f>求节点(节奏总纲!$F$4:$F$163,节奏总纲!$C$4:$C$163,L101)</f>
        <v>59.841034116551036</v>
      </c>
      <c r="N101" s="4" t="str">
        <f t="shared" si="47"/>
        <v>橙</v>
      </c>
      <c r="O101" s="4" t="str">
        <f t="shared" si="47"/>
        <v>橙</v>
      </c>
      <c r="P101" s="11">
        <f t="shared" si="47"/>
        <v>0.12</v>
      </c>
      <c r="Q101" s="4">
        <f>IF(基础状态预估!$AA20=Q$5,育马!$AO100-育马!$AO99,0)</f>
        <v>0</v>
      </c>
      <c r="R101" s="4">
        <f>IF(基础状态预估!$AA20=R$5,育马!$AO100-育马!$AO99,0)</f>
        <v>0</v>
      </c>
      <c r="S101" s="4">
        <f>IF(基础状态预估!$AA20=S$5,育马!$AO100-育马!$AO99,0)</f>
        <v>0</v>
      </c>
      <c r="T101" s="4">
        <f>IF(基础状态预估!$AA20=T$5,育马!$AO100-育马!$AO99,0)</f>
        <v>1.8000000000000007</v>
      </c>
      <c r="U101" s="4">
        <f>IF(基础状态预估!$AA20=U$5,育马!$AO100-育马!$AO99,0)</f>
        <v>0</v>
      </c>
      <c r="V101" s="4">
        <f>SUM(Q$88:Q101)</f>
        <v>0</v>
      </c>
      <c r="W101" s="4">
        <f>SUM(R$88:R101)</f>
        <v>0.29999999999999993</v>
      </c>
      <c r="X101" s="4">
        <f>SUM(S$88:S101)</f>
        <v>3.3000000000000003</v>
      </c>
      <c r="Y101" s="4">
        <f>SUM(T$88:T101)</f>
        <v>8.3999999999999986</v>
      </c>
      <c r="Z101" s="4">
        <f>SUM(U$88:U101)</f>
        <v>0</v>
      </c>
      <c r="AA101" s="4">
        <f>V101*86400/育马!C$8</f>
        <v>0</v>
      </c>
      <c r="AB101" s="4">
        <f>W101*86400/育马!D$8</f>
        <v>0.59999999999999987</v>
      </c>
      <c r="AC101" s="4">
        <f>X101*86400/育马!E$8</f>
        <v>4.4000000000000004</v>
      </c>
      <c r="AD101" s="4">
        <f>Y101*86400/育马!F$8</f>
        <v>8.3999999999999986</v>
      </c>
      <c r="AE101" s="4">
        <f>Z101*86400/育马!G$8</f>
        <v>0</v>
      </c>
      <c r="AF101" s="4">
        <f t="shared" si="48"/>
        <v>0</v>
      </c>
      <c r="AG101" s="4">
        <f t="shared" si="49"/>
        <v>0</v>
      </c>
      <c r="AH101" s="4">
        <f t="shared" si="50"/>
        <v>0.44000000000000006</v>
      </c>
      <c r="AI101" s="4">
        <f t="shared" si="51"/>
        <v>2.0999999999999996</v>
      </c>
      <c r="AJ101" s="4">
        <f t="shared" si="52"/>
        <v>0</v>
      </c>
      <c r="AK101" s="4">
        <f t="shared" si="53"/>
        <v>0</v>
      </c>
      <c r="AL101" s="4">
        <f t="shared" si="54"/>
        <v>0</v>
      </c>
      <c r="AM101" s="4">
        <f t="shared" si="55"/>
        <v>0</v>
      </c>
      <c r="AN101" s="4">
        <f t="shared" si="56"/>
        <v>0.41999999999999993</v>
      </c>
      <c r="AO101" s="4">
        <f t="shared" si="57"/>
        <v>0</v>
      </c>
      <c r="AP101" s="4">
        <f t="shared" si="58"/>
        <v>0</v>
      </c>
      <c r="AQ101" s="4">
        <f t="shared" si="59"/>
        <v>0</v>
      </c>
      <c r="AR101" s="4">
        <f t="shared" si="60"/>
        <v>0</v>
      </c>
      <c r="AS101" s="4">
        <f t="shared" si="61"/>
        <v>0</v>
      </c>
      <c r="AT101" s="4">
        <f t="shared" si="62"/>
        <v>0</v>
      </c>
      <c r="AU101" s="4">
        <f t="shared" si="63"/>
        <v>0</v>
      </c>
      <c r="AV101" s="4">
        <f t="shared" si="64"/>
        <v>6.9999999999999993E-2</v>
      </c>
      <c r="AW101" s="4">
        <f t="shared" si="65"/>
        <v>0</v>
      </c>
      <c r="BB101" s="15">
        <v>60</v>
      </c>
      <c r="BC101" s="15"/>
      <c r="BD101" s="24">
        <f t="shared" si="66"/>
        <v>0.12</v>
      </c>
      <c r="BE101" s="15"/>
      <c r="BF101" s="16">
        <f>(BD101-BD100)*INDEX([3]中r将兵属性验证!$AC$7:$AC$166,$BB101,1)+BF100</f>
        <v>572996023.7406708</v>
      </c>
    </row>
    <row r="102" spans="12:58" x14ac:dyDescent="0.15">
      <c r="L102" s="7">
        <f>基础状态预估!J21</f>
        <v>46.042206307096414</v>
      </c>
      <c r="M102" s="4">
        <f>求节点(节奏总纲!$F$4:$F$163,节奏总纲!$C$4:$C$163,L102)</f>
        <v>60.406324041739808</v>
      </c>
      <c r="N102" s="4" t="str">
        <f t="shared" si="47"/>
        <v>橙</v>
      </c>
      <c r="O102" s="4" t="str">
        <f t="shared" si="47"/>
        <v>橙</v>
      </c>
      <c r="P102" s="11">
        <f t="shared" si="47"/>
        <v>0.12</v>
      </c>
      <c r="Q102" s="4">
        <f>IF(基础状态预估!$AA21=Q$5,育马!$AO101-育马!$AO100,0)</f>
        <v>0</v>
      </c>
      <c r="R102" s="4">
        <f>IF(基础状态预估!$AA21=R$5,育马!$AO101-育马!$AO100,0)</f>
        <v>0</v>
      </c>
      <c r="S102" s="4">
        <f>IF(基础状态预估!$AA21=S$5,育马!$AO101-育马!$AO100,0)</f>
        <v>0</v>
      </c>
      <c r="T102" s="4">
        <f>IF(基础状态预估!$AA21=T$5,育马!$AO101-育马!$AO100,0)</f>
        <v>1.7999999999999989</v>
      </c>
      <c r="U102" s="4">
        <f>IF(基础状态预估!$AA21=U$5,育马!$AO101-育马!$AO100,0)</f>
        <v>0</v>
      </c>
      <c r="V102" s="4">
        <f>SUM(Q$88:Q102)</f>
        <v>0</v>
      </c>
      <c r="W102" s="4">
        <f>SUM(R$88:R102)</f>
        <v>0.29999999999999993</v>
      </c>
      <c r="X102" s="4">
        <f>SUM(S$88:S102)</f>
        <v>3.3000000000000003</v>
      </c>
      <c r="Y102" s="4">
        <f>SUM(T$88:T102)</f>
        <v>10.199999999999998</v>
      </c>
      <c r="Z102" s="4">
        <f>SUM(U$88:U102)</f>
        <v>0</v>
      </c>
      <c r="AA102" s="4">
        <f>V102*86400/育马!C$8</f>
        <v>0</v>
      </c>
      <c r="AB102" s="4">
        <f>W102*86400/育马!D$8</f>
        <v>0.59999999999999987</v>
      </c>
      <c r="AC102" s="4">
        <f>X102*86400/育马!E$8</f>
        <v>4.4000000000000004</v>
      </c>
      <c r="AD102" s="4">
        <f>Y102*86400/育马!F$8</f>
        <v>10.199999999999998</v>
      </c>
      <c r="AE102" s="4">
        <f>Z102*86400/育马!G$8</f>
        <v>0</v>
      </c>
      <c r="AF102" s="4">
        <f t="shared" si="48"/>
        <v>0</v>
      </c>
      <c r="AG102" s="4">
        <f t="shared" si="49"/>
        <v>0</v>
      </c>
      <c r="AH102" s="4">
        <f t="shared" si="50"/>
        <v>0.44000000000000006</v>
      </c>
      <c r="AI102" s="4">
        <f t="shared" si="51"/>
        <v>2.5499999999999994</v>
      </c>
      <c r="AJ102" s="4">
        <f t="shared" si="52"/>
        <v>0</v>
      </c>
      <c r="AK102" s="4">
        <f t="shared" si="53"/>
        <v>0</v>
      </c>
      <c r="AL102" s="4">
        <f t="shared" si="54"/>
        <v>0</v>
      </c>
      <c r="AM102" s="4">
        <f t="shared" si="55"/>
        <v>0</v>
      </c>
      <c r="AN102" s="4">
        <f t="shared" si="56"/>
        <v>0.5099999999999999</v>
      </c>
      <c r="AO102" s="4">
        <f t="shared" si="57"/>
        <v>0</v>
      </c>
      <c r="AP102" s="4">
        <f t="shared" si="58"/>
        <v>0</v>
      </c>
      <c r="AQ102" s="4">
        <f t="shared" si="59"/>
        <v>0</v>
      </c>
      <c r="AR102" s="4">
        <f t="shared" si="60"/>
        <v>0</v>
      </c>
      <c r="AS102" s="4">
        <f t="shared" si="61"/>
        <v>0</v>
      </c>
      <c r="AT102" s="4">
        <f t="shared" si="62"/>
        <v>0</v>
      </c>
      <c r="AU102" s="4">
        <f t="shared" si="63"/>
        <v>0</v>
      </c>
      <c r="AV102" s="4">
        <f t="shared" si="64"/>
        <v>8.4999999999999978E-2</v>
      </c>
      <c r="AW102" s="4">
        <f t="shared" si="65"/>
        <v>0</v>
      </c>
      <c r="BB102" s="15">
        <v>70</v>
      </c>
      <c r="BC102" s="15"/>
      <c r="BD102" s="24">
        <f t="shared" si="66"/>
        <v>0.2</v>
      </c>
      <c r="BE102" s="15"/>
      <c r="BF102" s="16">
        <f>(BD102-BD101)*INDEX([3]中r将兵属性验证!$AC$7:$AC$166,$BB102,1)+BF101</f>
        <v>1682715698.0378189</v>
      </c>
    </row>
    <row r="103" spans="12:58" x14ac:dyDescent="0.15">
      <c r="L103" s="7">
        <f>基础状态预估!J22</f>
        <v>47.842206307096419</v>
      </c>
      <c r="M103" s="4">
        <f>求节点(节奏总纲!$F$4:$F$163,节奏总纲!$C$4:$C$163,L103)</f>
        <v>60.958392122344456</v>
      </c>
      <c r="N103" s="4" t="str">
        <f t="shared" si="47"/>
        <v>橙</v>
      </c>
      <c r="O103" s="4" t="str">
        <f t="shared" si="47"/>
        <v>橙</v>
      </c>
      <c r="P103" s="11">
        <f t="shared" si="47"/>
        <v>0.12</v>
      </c>
      <c r="Q103" s="4">
        <f>IF(基础状态预估!$AA22=Q$5,育马!$AO102-育马!$AO101,0)</f>
        <v>0</v>
      </c>
      <c r="R103" s="4">
        <f>IF(基础状态预估!$AA22=R$5,育马!$AO102-育马!$AO101,0)</f>
        <v>0</v>
      </c>
      <c r="S103" s="4">
        <f>IF(基础状态预估!$AA22=S$5,育马!$AO102-育马!$AO101,0)</f>
        <v>0</v>
      </c>
      <c r="T103" s="4">
        <f>IF(基础状态预估!$AA22=T$5,育马!$AO102-育马!$AO101,0)</f>
        <v>1.8000000000000007</v>
      </c>
      <c r="U103" s="4">
        <f>IF(基础状态预估!$AA22=U$5,育马!$AO102-育马!$AO101,0)</f>
        <v>0</v>
      </c>
      <c r="V103" s="4">
        <f>SUM(Q$88:Q103)</f>
        <v>0</v>
      </c>
      <c r="W103" s="4">
        <f>SUM(R$88:R103)</f>
        <v>0.29999999999999993</v>
      </c>
      <c r="X103" s="4">
        <f>SUM(S$88:S103)</f>
        <v>3.3000000000000003</v>
      </c>
      <c r="Y103" s="4">
        <f>SUM(T$88:T103)</f>
        <v>11.999999999999998</v>
      </c>
      <c r="Z103" s="4">
        <f>SUM(U$88:U103)</f>
        <v>0</v>
      </c>
      <c r="AA103" s="4">
        <f>V103*86400/育马!C$8</f>
        <v>0</v>
      </c>
      <c r="AB103" s="4">
        <f>W103*86400/育马!D$8</f>
        <v>0.59999999999999987</v>
      </c>
      <c r="AC103" s="4">
        <f>X103*86400/育马!E$8</f>
        <v>4.4000000000000004</v>
      </c>
      <c r="AD103" s="4">
        <f>Y103*86400/育马!F$8</f>
        <v>11.999999999999998</v>
      </c>
      <c r="AE103" s="4">
        <f>Z103*86400/育马!G$8</f>
        <v>0</v>
      </c>
      <c r="AF103" s="4">
        <f t="shared" si="48"/>
        <v>0</v>
      </c>
      <c r="AG103" s="4">
        <f t="shared" si="49"/>
        <v>0</v>
      </c>
      <c r="AH103" s="4">
        <f t="shared" si="50"/>
        <v>0.44000000000000006</v>
      </c>
      <c r="AI103" s="4">
        <f t="shared" si="51"/>
        <v>2.9999999999999996</v>
      </c>
      <c r="AJ103" s="4">
        <f t="shared" si="52"/>
        <v>0</v>
      </c>
      <c r="AK103" s="4">
        <f t="shared" si="53"/>
        <v>0</v>
      </c>
      <c r="AL103" s="4">
        <f t="shared" si="54"/>
        <v>0</v>
      </c>
      <c r="AM103" s="4">
        <f t="shared" si="55"/>
        <v>0</v>
      </c>
      <c r="AN103" s="4">
        <f t="shared" si="56"/>
        <v>0.6</v>
      </c>
      <c r="AO103" s="4">
        <f t="shared" si="57"/>
        <v>0</v>
      </c>
      <c r="AP103" s="4">
        <f t="shared" si="58"/>
        <v>0</v>
      </c>
      <c r="AQ103" s="4">
        <f t="shared" si="59"/>
        <v>0</v>
      </c>
      <c r="AR103" s="4">
        <f t="shared" si="60"/>
        <v>0</v>
      </c>
      <c r="AS103" s="4">
        <f t="shared" si="61"/>
        <v>0</v>
      </c>
      <c r="AT103" s="4">
        <f t="shared" si="62"/>
        <v>0</v>
      </c>
      <c r="AU103" s="4">
        <f t="shared" si="63"/>
        <v>0</v>
      </c>
      <c r="AV103" s="4">
        <f t="shared" si="64"/>
        <v>9.9999999999999992E-2</v>
      </c>
      <c r="AW103" s="4">
        <f t="shared" si="65"/>
        <v>0</v>
      </c>
      <c r="BB103" s="15">
        <v>80</v>
      </c>
      <c r="BC103" s="15"/>
      <c r="BD103" s="24">
        <f t="shared" si="66"/>
        <v>0.2</v>
      </c>
      <c r="BE103" s="15"/>
      <c r="BF103" s="16">
        <f>(BD103-BD102)*INDEX([3]中r将兵属性验证!$AC$7:$AC$166,$BB103,1)+BF102</f>
        <v>1682715698.0378189</v>
      </c>
    </row>
    <row r="104" spans="12:58" x14ac:dyDescent="0.15">
      <c r="L104" s="7">
        <f>基础状态预估!J23</f>
        <v>49.642206307096416</v>
      </c>
      <c r="M104" s="4">
        <f>求节点(节奏总纲!$F$4:$F$163,节奏总纲!$C$4:$C$163,L104)</f>
        <v>61.471385172008482</v>
      </c>
      <c r="N104" s="4" t="str">
        <f t="shared" si="47"/>
        <v>橙</v>
      </c>
      <c r="O104" s="4" t="str">
        <f t="shared" si="47"/>
        <v>橙</v>
      </c>
      <c r="P104" s="11">
        <f t="shared" si="47"/>
        <v>0.12</v>
      </c>
      <c r="Q104" s="4">
        <f>IF(基础状态预估!$AA23=Q$5,育马!$AO103-育马!$AO102,0)</f>
        <v>0</v>
      </c>
      <c r="R104" s="4">
        <f>IF(基础状态预估!$AA23=R$5,育马!$AO103-育马!$AO102,0)</f>
        <v>0</v>
      </c>
      <c r="S104" s="4">
        <f>IF(基础状态预估!$AA23=S$5,育马!$AO103-育马!$AO102,0)</f>
        <v>0</v>
      </c>
      <c r="T104" s="4">
        <f>IF(基础状态预估!$AA23=T$5,育马!$AO103-育马!$AO102,0)</f>
        <v>1.8000000000000007</v>
      </c>
      <c r="U104" s="4">
        <f>IF(基础状态预估!$AA23=U$5,育马!$AO103-育马!$AO102,0)</f>
        <v>0</v>
      </c>
      <c r="V104" s="4">
        <f>SUM(Q$88:Q104)</f>
        <v>0</v>
      </c>
      <c r="W104" s="4">
        <f>SUM(R$88:R104)</f>
        <v>0.29999999999999993</v>
      </c>
      <c r="X104" s="4">
        <f>SUM(S$88:S104)</f>
        <v>3.3000000000000003</v>
      </c>
      <c r="Y104" s="4">
        <f>SUM(T$88:T104)</f>
        <v>13.799999999999999</v>
      </c>
      <c r="Z104" s="4">
        <f>SUM(U$88:U104)</f>
        <v>0</v>
      </c>
      <c r="AA104" s="4">
        <f>V104*86400/育马!C$8</f>
        <v>0</v>
      </c>
      <c r="AB104" s="4">
        <f>W104*86400/育马!D$8</f>
        <v>0.59999999999999987</v>
      </c>
      <c r="AC104" s="4">
        <f>X104*86400/育马!E$8</f>
        <v>4.4000000000000004</v>
      </c>
      <c r="AD104" s="4">
        <f>Y104*86400/育马!F$8</f>
        <v>13.8</v>
      </c>
      <c r="AE104" s="4">
        <f>Z104*86400/育马!G$8</f>
        <v>0</v>
      </c>
      <c r="AF104" s="4">
        <f t="shared" si="48"/>
        <v>0</v>
      </c>
      <c r="AG104" s="4">
        <f t="shared" si="49"/>
        <v>0</v>
      </c>
      <c r="AH104" s="4">
        <f t="shared" si="50"/>
        <v>0.44000000000000006</v>
      </c>
      <c r="AI104" s="4">
        <f t="shared" si="51"/>
        <v>3.45</v>
      </c>
      <c r="AJ104" s="4">
        <f t="shared" si="52"/>
        <v>0</v>
      </c>
      <c r="AK104" s="4">
        <f t="shared" si="53"/>
        <v>0</v>
      </c>
      <c r="AL104" s="4">
        <f t="shared" si="54"/>
        <v>0</v>
      </c>
      <c r="AM104" s="4">
        <f t="shared" si="55"/>
        <v>0</v>
      </c>
      <c r="AN104" s="4">
        <f t="shared" si="56"/>
        <v>0.69000000000000006</v>
      </c>
      <c r="AO104" s="4">
        <f t="shared" si="57"/>
        <v>0</v>
      </c>
      <c r="AP104" s="4">
        <f t="shared" si="58"/>
        <v>0</v>
      </c>
      <c r="AQ104" s="4">
        <f t="shared" si="59"/>
        <v>0</v>
      </c>
      <c r="AR104" s="4">
        <f t="shared" si="60"/>
        <v>0</v>
      </c>
      <c r="AS104" s="4">
        <f t="shared" si="61"/>
        <v>0</v>
      </c>
      <c r="AT104" s="4">
        <f t="shared" si="62"/>
        <v>0</v>
      </c>
      <c r="AU104" s="4">
        <f t="shared" si="63"/>
        <v>0</v>
      </c>
      <c r="AV104" s="4">
        <f t="shared" si="64"/>
        <v>0.115</v>
      </c>
      <c r="AW104" s="4">
        <f t="shared" si="65"/>
        <v>0</v>
      </c>
      <c r="BB104" s="15">
        <v>90</v>
      </c>
      <c r="BC104" s="15"/>
      <c r="BD104" s="24">
        <f t="shared" si="66"/>
        <v>0.2</v>
      </c>
      <c r="BE104" s="15"/>
      <c r="BF104" s="16">
        <f>(BD104-BD103)*INDEX([3]中r将兵属性验证!$AC$7:$AC$166,$BB104,1)+BF103</f>
        <v>1682715698.0378189</v>
      </c>
    </row>
    <row r="105" spans="12:58" x14ac:dyDescent="0.15">
      <c r="L105" s="7">
        <f>基础状态预估!J24</f>
        <v>52.642206307096416</v>
      </c>
      <c r="M105" s="4">
        <f>求节点(节奏总纲!$F$4:$F$163,节奏总纲!$C$4:$C$163,L105)</f>
        <v>62.300587891930526</v>
      </c>
      <c r="N105" s="4" t="str">
        <f t="shared" si="47"/>
        <v>橙</v>
      </c>
      <c r="O105" s="4" t="str">
        <f t="shared" si="47"/>
        <v>橙</v>
      </c>
      <c r="P105" s="11">
        <f t="shared" si="47"/>
        <v>0.12</v>
      </c>
      <c r="Q105" s="4">
        <f>IF(基础状态预估!$AA24=Q$5,育马!$AO104-育马!$AO103,0)</f>
        <v>0</v>
      </c>
      <c r="R105" s="4">
        <f>IF(基础状态预估!$AA24=R$5,育马!$AO104-育马!$AO103,0)</f>
        <v>0</v>
      </c>
      <c r="S105" s="4">
        <f>IF(基础状态预估!$AA24=S$5,育马!$AO104-育马!$AO103,0)</f>
        <v>0</v>
      </c>
      <c r="T105" s="4">
        <f>IF(基础状态预估!$AA24=T$5,育马!$AO104-育马!$AO103,0)</f>
        <v>3</v>
      </c>
      <c r="U105" s="4">
        <f>IF(基础状态预估!$AA24=U$5,育马!$AO104-育马!$AO103,0)</f>
        <v>0</v>
      </c>
      <c r="V105" s="4">
        <f>SUM(Q$88:Q105)</f>
        <v>0</v>
      </c>
      <c r="W105" s="4">
        <f>SUM(R$88:R105)</f>
        <v>0.29999999999999993</v>
      </c>
      <c r="X105" s="4">
        <f>SUM(S$88:S105)</f>
        <v>3.3000000000000003</v>
      </c>
      <c r="Y105" s="4">
        <f>SUM(T$88:T105)</f>
        <v>16.799999999999997</v>
      </c>
      <c r="Z105" s="4">
        <f>SUM(U$88:U105)</f>
        <v>0</v>
      </c>
      <c r="AA105" s="4">
        <f>V105*86400/育马!C$8</f>
        <v>0</v>
      </c>
      <c r="AB105" s="4">
        <f>W105*86400/育马!D$8</f>
        <v>0.59999999999999987</v>
      </c>
      <c r="AC105" s="4">
        <f>X105*86400/育马!E$8</f>
        <v>4.4000000000000004</v>
      </c>
      <c r="AD105" s="4">
        <f>Y105*86400/育马!F$8</f>
        <v>16.799999999999997</v>
      </c>
      <c r="AE105" s="4">
        <f>Z105*86400/育马!G$8</f>
        <v>0</v>
      </c>
      <c r="AF105" s="4">
        <f t="shared" si="48"/>
        <v>0</v>
      </c>
      <c r="AG105" s="4">
        <f t="shared" si="49"/>
        <v>0</v>
      </c>
      <c r="AH105" s="4">
        <f t="shared" si="50"/>
        <v>0.44000000000000006</v>
      </c>
      <c r="AI105" s="4">
        <f t="shared" si="51"/>
        <v>4.1999999999999993</v>
      </c>
      <c r="AJ105" s="4">
        <f t="shared" si="52"/>
        <v>0</v>
      </c>
      <c r="AK105" s="4">
        <f t="shared" si="53"/>
        <v>0</v>
      </c>
      <c r="AL105" s="4">
        <f t="shared" si="54"/>
        <v>0</v>
      </c>
      <c r="AM105" s="4">
        <f t="shared" si="55"/>
        <v>0</v>
      </c>
      <c r="AN105" s="4">
        <f t="shared" si="56"/>
        <v>0.83999999999999986</v>
      </c>
      <c r="AO105" s="4">
        <f t="shared" si="57"/>
        <v>0</v>
      </c>
      <c r="AP105" s="4">
        <f t="shared" si="58"/>
        <v>0</v>
      </c>
      <c r="AQ105" s="4">
        <f t="shared" si="59"/>
        <v>0</v>
      </c>
      <c r="AR105" s="4">
        <f t="shared" si="60"/>
        <v>0</v>
      </c>
      <c r="AS105" s="4">
        <f t="shared" si="61"/>
        <v>0</v>
      </c>
      <c r="AT105" s="4">
        <f t="shared" si="62"/>
        <v>0</v>
      </c>
      <c r="AU105" s="4">
        <f t="shared" si="63"/>
        <v>0</v>
      </c>
      <c r="AV105" s="4">
        <f t="shared" si="64"/>
        <v>0.13999999999999999</v>
      </c>
      <c r="AW105" s="4">
        <f t="shared" si="65"/>
        <v>0</v>
      </c>
      <c r="BB105" s="15">
        <v>100</v>
      </c>
      <c r="BC105" s="15"/>
      <c r="BD105" s="24">
        <f t="shared" si="66"/>
        <v>0.2</v>
      </c>
      <c r="BE105" s="15"/>
      <c r="BF105" s="16">
        <f>(BD105-BD104)*INDEX([3]中r将兵属性验证!$AC$7:$AC$166,$BB105,1)+BF104</f>
        <v>1682715698.0378189</v>
      </c>
    </row>
    <row r="106" spans="12:58" x14ac:dyDescent="0.15">
      <c r="L106" s="7">
        <f>基础状态预估!J25</f>
        <v>55.642206307096416</v>
      </c>
      <c r="M106" s="4">
        <f>求节点(节奏总纲!$F$4:$F$163,节奏总纲!$C$4:$C$163,L106)</f>
        <v>63.088688786753281</v>
      </c>
      <c r="N106" s="4" t="str">
        <f t="shared" si="47"/>
        <v>红</v>
      </c>
      <c r="O106" s="4" t="str">
        <f t="shared" si="47"/>
        <v>红</v>
      </c>
      <c r="P106" s="11">
        <f t="shared" si="47"/>
        <v>0.2</v>
      </c>
      <c r="Q106" s="4">
        <f>IF(基础状态预估!$AA25=Q$5,育马!$AO105-育马!$AO104,0)</f>
        <v>0</v>
      </c>
      <c r="R106" s="4">
        <f>IF(基础状态预估!$AA25=R$5,育马!$AO105-育马!$AO104,0)</f>
        <v>0</v>
      </c>
      <c r="S106" s="4">
        <f>IF(基础状态预估!$AA25=S$5,育马!$AO105-育马!$AO104,0)</f>
        <v>0</v>
      </c>
      <c r="T106" s="4">
        <f>IF(基础状态预估!$AA25=T$5,育马!$AO105-育马!$AO104,0)</f>
        <v>0</v>
      </c>
      <c r="U106" s="4">
        <f>IF(基础状态预估!$AA25=U$5,育马!$AO105-育马!$AO104,0)</f>
        <v>3</v>
      </c>
      <c r="V106" s="4">
        <f>SUM(Q$88:Q106)</f>
        <v>0</v>
      </c>
      <c r="W106" s="4">
        <f>SUM(R$88:R106)</f>
        <v>0.29999999999999993</v>
      </c>
      <c r="X106" s="4">
        <f>SUM(S$88:S106)</f>
        <v>3.3000000000000003</v>
      </c>
      <c r="Y106" s="4">
        <f>SUM(T$88:T106)</f>
        <v>16.799999999999997</v>
      </c>
      <c r="Z106" s="4">
        <f>SUM(U$88:U106)</f>
        <v>3</v>
      </c>
      <c r="AA106" s="4">
        <f>V106*86400/育马!C$8</f>
        <v>0</v>
      </c>
      <c r="AB106" s="4">
        <f>W106*86400/育马!D$8</f>
        <v>0.59999999999999987</v>
      </c>
      <c r="AC106" s="4">
        <f>X106*86400/育马!E$8</f>
        <v>4.4000000000000004</v>
      </c>
      <c r="AD106" s="4">
        <f>Y106*86400/育马!F$8</f>
        <v>16.799999999999997</v>
      </c>
      <c r="AE106" s="4">
        <f>Z106*86400/育马!G$8</f>
        <v>3</v>
      </c>
      <c r="AF106" s="4">
        <f t="shared" si="48"/>
        <v>0</v>
      </c>
      <c r="AG106" s="4">
        <f t="shared" si="49"/>
        <v>0</v>
      </c>
      <c r="AH106" s="4">
        <f t="shared" si="50"/>
        <v>0.44000000000000006</v>
      </c>
      <c r="AI106" s="4">
        <f t="shared" si="51"/>
        <v>4.1999999999999993</v>
      </c>
      <c r="AJ106" s="4">
        <f t="shared" si="52"/>
        <v>1.5</v>
      </c>
      <c r="AK106" s="4">
        <f t="shared" si="53"/>
        <v>0</v>
      </c>
      <c r="AL106" s="4">
        <f t="shared" si="54"/>
        <v>0</v>
      </c>
      <c r="AM106" s="4">
        <f t="shared" si="55"/>
        <v>0</v>
      </c>
      <c r="AN106" s="4">
        <f t="shared" si="56"/>
        <v>0.83999999999999986</v>
      </c>
      <c r="AO106" s="4">
        <f t="shared" si="57"/>
        <v>0.44999999999999996</v>
      </c>
      <c r="AP106" s="4">
        <f t="shared" si="58"/>
        <v>0</v>
      </c>
      <c r="AQ106" s="4">
        <f t="shared" si="59"/>
        <v>0</v>
      </c>
      <c r="AR106" s="4">
        <f t="shared" si="60"/>
        <v>0</v>
      </c>
      <c r="AS106" s="4">
        <f t="shared" si="61"/>
        <v>0</v>
      </c>
      <c r="AT106" s="4">
        <f t="shared" si="62"/>
        <v>0.15000000000000002</v>
      </c>
      <c r="AU106" s="4">
        <f t="shared" si="63"/>
        <v>0</v>
      </c>
      <c r="AV106" s="4">
        <f t="shared" si="64"/>
        <v>0</v>
      </c>
      <c r="AW106" s="4">
        <f t="shared" si="65"/>
        <v>2.5000000000000005E-2</v>
      </c>
      <c r="BB106" s="15">
        <v>110</v>
      </c>
      <c r="BC106" s="15"/>
      <c r="BD106" s="24">
        <f t="shared" si="66"/>
        <v>0.2</v>
      </c>
      <c r="BE106" s="15"/>
      <c r="BF106" s="16">
        <f>(BD106-BD105)*INDEX([3]中r将兵属性验证!$AC$7:$AC$166,$BB106,1)+BF105</f>
        <v>1682715698.0378189</v>
      </c>
    </row>
    <row r="107" spans="12:58" x14ac:dyDescent="0.15">
      <c r="L107" s="7">
        <f>基础状态预估!J26</f>
        <v>58.642206307096416</v>
      </c>
      <c r="M107" s="4">
        <f>求节点(节奏总纲!$F$4:$F$163,节奏总纲!$C$4:$C$163,L107)</f>
        <v>63.823012933032963</v>
      </c>
      <c r="N107" s="4" t="str">
        <f t="shared" si="47"/>
        <v>红</v>
      </c>
      <c r="O107" s="4" t="str">
        <f t="shared" si="47"/>
        <v>红</v>
      </c>
      <c r="P107" s="11">
        <f t="shared" si="47"/>
        <v>0.2</v>
      </c>
      <c r="Q107" s="4">
        <f>IF(基础状态预估!$AA26=Q$5,育马!$AO106-育马!$AO105,0)</f>
        <v>0</v>
      </c>
      <c r="R107" s="4">
        <f>IF(基础状态预估!$AA26=R$5,育马!$AO106-育马!$AO105,0)</f>
        <v>0</v>
      </c>
      <c r="S107" s="4">
        <f>IF(基础状态预估!$AA26=S$5,育马!$AO106-育马!$AO105,0)</f>
        <v>0</v>
      </c>
      <c r="T107" s="4">
        <f>IF(基础状态预估!$AA26=T$5,育马!$AO106-育马!$AO105,0)</f>
        <v>0</v>
      </c>
      <c r="U107" s="4">
        <f>IF(基础状态预估!$AA26=U$5,育马!$AO106-育马!$AO105,0)</f>
        <v>3</v>
      </c>
      <c r="V107" s="4">
        <f>SUM(Q$88:Q107)</f>
        <v>0</v>
      </c>
      <c r="W107" s="4">
        <f>SUM(R$88:R107)</f>
        <v>0.29999999999999993</v>
      </c>
      <c r="X107" s="4">
        <f>SUM(S$88:S107)</f>
        <v>3.3000000000000003</v>
      </c>
      <c r="Y107" s="4">
        <f>SUM(T$88:T107)</f>
        <v>16.799999999999997</v>
      </c>
      <c r="Z107" s="4">
        <f>SUM(U$88:U107)</f>
        <v>6</v>
      </c>
      <c r="AA107" s="4">
        <f>V107*86400/育马!C$8</f>
        <v>0</v>
      </c>
      <c r="AB107" s="4">
        <f>W107*86400/育马!D$8</f>
        <v>0.59999999999999987</v>
      </c>
      <c r="AC107" s="4">
        <f>X107*86400/育马!E$8</f>
        <v>4.4000000000000004</v>
      </c>
      <c r="AD107" s="4">
        <f>Y107*86400/育马!F$8</f>
        <v>16.799999999999997</v>
      </c>
      <c r="AE107" s="4">
        <f>Z107*86400/育马!G$8</f>
        <v>6</v>
      </c>
      <c r="AF107" s="4">
        <f t="shared" si="48"/>
        <v>0</v>
      </c>
      <c r="AG107" s="4">
        <f t="shared" si="49"/>
        <v>0</v>
      </c>
      <c r="AH107" s="4">
        <f t="shared" si="50"/>
        <v>0.44000000000000006</v>
      </c>
      <c r="AI107" s="4">
        <f t="shared" si="51"/>
        <v>4.1999999999999993</v>
      </c>
      <c r="AJ107" s="4">
        <f t="shared" si="52"/>
        <v>3</v>
      </c>
      <c r="AK107" s="4">
        <f t="shared" si="53"/>
        <v>0</v>
      </c>
      <c r="AL107" s="4">
        <f t="shared" si="54"/>
        <v>0</v>
      </c>
      <c r="AM107" s="4">
        <f t="shared" si="55"/>
        <v>0</v>
      </c>
      <c r="AN107" s="4">
        <f t="shared" si="56"/>
        <v>0.83999999999999986</v>
      </c>
      <c r="AO107" s="4">
        <f t="shared" si="57"/>
        <v>0.89999999999999991</v>
      </c>
      <c r="AP107" s="4">
        <f t="shared" si="58"/>
        <v>0</v>
      </c>
      <c r="AQ107" s="4">
        <f t="shared" si="59"/>
        <v>0</v>
      </c>
      <c r="AR107" s="4">
        <f t="shared" si="60"/>
        <v>0</v>
      </c>
      <c r="AS107" s="4">
        <f t="shared" si="61"/>
        <v>0</v>
      </c>
      <c r="AT107" s="4">
        <f t="shared" si="62"/>
        <v>0.30000000000000004</v>
      </c>
      <c r="AU107" s="4">
        <f t="shared" si="63"/>
        <v>0</v>
      </c>
      <c r="AV107" s="4">
        <f t="shared" si="64"/>
        <v>0</v>
      </c>
      <c r="AW107" s="4">
        <f t="shared" si="65"/>
        <v>5.000000000000001E-2</v>
      </c>
      <c r="BB107" s="15">
        <v>120</v>
      </c>
      <c r="BC107" s="15"/>
      <c r="BD107" s="24">
        <f t="shared" si="66"/>
        <v>0.2</v>
      </c>
      <c r="BE107" s="15"/>
      <c r="BF107" s="16">
        <f>(BD107-BD106)*INDEX([3]中r将兵属性验证!$AC$7:$AC$166,$BB107,1)+BF106</f>
        <v>1682715698.0378189</v>
      </c>
    </row>
    <row r="108" spans="12:58" x14ac:dyDescent="0.15">
      <c r="L108" s="7">
        <f>基础状态预估!J27</f>
        <v>61.642206307096416</v>
      </c>
      <c r="M108" s="4">
        <f>求节点(节奏总纲!$F$4:$F$163,节奏总纲!$C$4:$C$163,L108)</f>
        <v>64.513144918538913</v>
      </c>
      <c r="N108" s="4" t="str">
        <f t="shared" ref="N108:P123" si="67">N67</f>
        <v>红</v>
      </c>
      <c r="O108" s="4" t="str">
        <f t="shared" si="67"/>
        <v>红</v>
      </c>
      <c r="P108" s="11">
        <f t="shared" si="67"/>
        <v>0.2</v>
      </c>
      <c r="Q108" s="4">
        <f>IF(基础状态预估!$AA27=Q$5,育马!$AO107-育马!$AO106,0)</f>
        <v>0</v>
      </c>
      <c r="R108" s="4">
        <f>IF(基础状态预估!$AA27=R$5,育马!$AO107-育马!$AO106,0)</f>
        <v>0</v>
      </c>
      <c r="S108" s="4">
        <f>IF(基础状态预估!$AA27=S$5,育马!$AO107-育马!$AO106,0)</f>
        <v>0</v>
      </c>
      <c r="T108" s="4">
        <f>IF(基础状态预估!$AA27=T$5,育马!$AO107-育马!$AO106,0)</f>
        <v>0</v>
      </c>
      <c r="U108" s="4">
        <f>IF(基础状态预估!$AA27=U$5,育马!$AO107-育马!$AO106,0)</f>
        <v>3</v>
      </c>
      <c r="V108" s="4">
        <f>SUM(Q$88:Q108)</f>
        <v>0</v>
      </c>
      <c r="W108" s="4">
        <f>SUM(R$88:R108)</f>
        <v>0.29999999999999993</v>
      </c>
      <c r="X108" s="4">
        <f>SUM(S$88:S108)</f>
        <v>3.3000000000000003</v>
      </c>
      <c r="Y108" s="4">
        <f>SUM(T$88:T108)</f>
        <v>16.799999999999997</v>
      </c>
      <c r="Z108" s="4">
        <f>SUM(U$88:U108)</f>
        <v>9</v>
      </c>
      <c r="AA108" s="4">
        <f>V108*86400/育马!C$8</f>
        <v>0</v>
      </c>
      <c r="AB108" s="4">
        <f>W108*86400/育马!D$8</f>
        <v>0.59999999999999987</v>
      </c>
      <c r="AC108" s="4">
        <f>X108*86400/育马!E$8</f>
        <v>4.4000000000000004</v>
      </c>
      <c r="AD108" s="4">
        <f>Y108*86400/育马!F$8</f>
        <v>16.799999999999997</v>
      </c>
      <c r="AE108" s="4">
        <f>Z108*86400/育马!G$8</f>
        <v>9</v>
      </c>
      <c r="AF108" s="4">
        <f t="shared" si="48"/>
        <v>0</v>
      </c>
      <c r="AG108" s="4">
        <f t="shared" si="49"/>
        <v>0</v>
      </c>
      <c r="AH108" s="4">
        <f t="shared" si="50"/>
        <v>0.44000000000000006</v>
      </c>
      <c r="AI108" s="4">
        <f t="shared" si="51"/>
        <v>4.1999999999999993</v>
      </c>
      <c r="AJ108" s="4">
        <f t="shared" si="52"/>
        <v>4.5</v>
      </c>
      <c r="AK108" s="4">
        <f t="shared" si="53"/>
        <v>0</v>
      </c>
      <c r="AL108" s="4">
        <f t="shared" si="54"/>
        <v>0</v>
      </c>
      <c r="AM108" s="4">
        <f t="shared" si="55"/>
        <v>0</v>
      </c>
      <c r="AN108" s="4">
        <f t="shared" si="56"/>
        <v>0.83999999999999986</v>
      </c>
      <c r="AO108" s="4">
        <f t="shared" si="57"/>
        <v>1.3499999999999999</v>
      </c>
      <c r="AP108" s="4">
        <f t="shared" si="58"/>
        <v>0</v>
      </c>
      <c r="AQ108" s="4">
        <f t="shared" si="59"/>
        <v>0</v>
      </c>
      <c r="AR108" s="4">
        <f t="shared" si="60"/>
        <v>0</v>
      </c>
      <c r="AS108" s="4">
        <f t="shared" si="61"/>
        <v>0</v>
      </c>
      <c r="AT108" s="4">
        <f t="shared" si="62"/>
        <v>0.45</v>
      </c>
      <c r="AU108" s="4">
        <f t="shared" si="63"/>
        <v>0</v>
      </c>
      <c r="AV108" s="4">
        <f t="shared" si="64"/>
        <v>0</v>
      </c>
      <c r="AW108" s="4">
        <f t="shared" si="65"/>
        <v>7.4999999999999997E-2</v>
      </c>
      <c r="BB108" s="15">
        <v>130</v>
      </c>
      <c r="BC108" s="15"/>
      <c r="BD108" s="24">
        <f t="shared" si="66"/>
        <v>0.2</v>
      </c>
      <c r="BE108" s="15"/>
      <c r="BF108" s="16">
        <f>(BD108-BD107)*INDEX([3]中r将兵属性验证!$AC$7:$AC$166,$BB108,1)+BF107</f>
        <v>1682715698.0378189</v>
      </c>
    </row>
    <row r="109" spans="12:58" x14ac:dyDescent="0.15">
      <c r="L109" s="7">
        <f>基础状态预估!J28</f>
        <v>67.642206307096416</v>
      </c>
      <c r="M109" s="4">
        <f>求节点(节奏总纲!$F$4:$F$163,节奏总纲!$C$4:$C$163,L109)</f>
        <v>65.819036214028714</v>
      </c>
      <c r="N109" s="4" t="str">
        <f t="shared" si="67"/>
        <v>红</v>
      </c>
      <c r="O109" s="4" t="str">
        <f t="shared" si="67"/>
        <v>红</v>
      </c>
      <c r="P109" s="11">
        <f t="shared" si="67"/>
        <v>0.2</v>
      </c>
      <c r="Q109" s="4">
        <f>IF(基础状态预估!$AA28=Q$5,育马!$AO108-育马!$AO107,0)</f>
        <v>0</v>
      </c>
      <c r="R109" s="4">
        <f>IF(基础状态预估!$AA28=R$5,育马!$AO108-育马!$AO107,0)</f>
        <v>0</v>
      </c>
      <c r="S109" s="4">
        <f>IF(基础状态预估!$AA28=S$5,育马!$AO108-育马!$AO107,0)</f>
        <v>0</v>
      </c>
      <c r="T109" s="4">
        <f>IF(基础状态预估!$AA28=T$5,育马!$AO108-育马!$AO107,0)</f>
        <v>0</v>
      </c>
      <c r="U109" s="4">
        <f>IF(基础状态预估!$AA28=U$5,育马!$AO108-育马!$AO107,0)</f>
        <v>6</v>
      </c>
      <c r="V109" s="4">
        <f>SUM(Q$88:Q109)</f>
        <v>0</v>
      </c>
      <c r="W109" s="4">
        <f>SUM(R$88:R109)</f>
        <v>0.29999999999999993</v>
      </c>
      <c r="X109" s="4">
        <f>SUM(S$88:S109)</f>
        <v>3.3000000000000003</v>
      </c>
      <c r="Y109" s="4">
        <f>SUM(T$88:T109)</f>
        <v>16.799999999999997</v>
      </c>
      <c r="Z109" s="4">
        <f>SUM(U$88:U109)</f>
        <v>15</v>
      </c>
      <c r="AA109" s="4">
        <f>V109*86400/育马!C$8</f>
        <v>0</v>
      </c>
      <c r="AB109" s="4">
        <f>W109*86400/育马!D$8</f>
        <v>0.59999999999999987</v>
      </c>
      <c r="AC109" s="4">
        <f>X109*86400/育马!E$8</f>
        <v>4.4000000000000004</v>
      </c>
      <c r="AD109" s="4">
        <f>Y109*86400/育马!F$8</f>
        <v>16.799999999999997</v>
      </c>
      <c r="AE109" s="4">
        <f>Z109*86400/育马!G$8</f>
        <v>15</v>
      </c>
      <c r="AF109" s="4">
        <f t="shared" si="48"/>
        <v>0</v>
      </c>
      <c r="AG109" s="4">
        <f t="shared" si="49"/>
        <v>0</v>
      </c>
      <c r="AH109" s="4">
        <f t="shared" si="50"/>
        <v>0.44000000000000006</v>
      </c>
      <c r="AI109" s="4">
        <f t="shared" si="51"/>
        <v>4.1999999999999993</v>
      </c>
      <c r="AJ109" s="4">
        <f t="shared" si="52"/>
        <v>7.5</v>
      </c>
      <c r="AK109" s="4">
        <f t="shared" si="53"/>
        <v>0</v>
      </c>
      <c r="AL109" s="4">
        <f t="shared" si="54"/>
        <v>0</v>
      </c>
      <c r="AM109" s="4">
        <f t="shared" si="55"/>
        <v>0</v>
      </c>
      <c r="AN109" s="4">
        <f t="shared" si="56"/>
        <v>0.83999999999999986</v>
      </c>
      <c r="AO109" s="4">
        <f t="shared" si="57"/>
        <v>2.25</v>
      </c>
      <c r="AP109" s="4">
        <f t="shared" si="58"/>
        <v>0</v>
      </c>
      <c r="AQ109" s="4">
        <f t="shared" si="59"/>
        <v>0</v>
      </c>
      <c r="AR109" s="4">
        <f t="shared" si="60"/>
        <v>0</v>
      </c>
      <c r="AS109" s="4">
        <f t="shared" si="61"/>
        <v>0</v>
      </c>
      <c r="AT109" s="4">
        <f t="shared" si="62"/>
        <v>0.75</v>
      </c>
      <c r="AU109" s="4">
        <f t="shared" si="63"/>
        <v>0</v>
      </c>
      <c r="AV109" s="4">
        <f t="shared" si="64"/>
        <v>0</v>
      </c>
      <c r="AW109" s="4">
        <f>IF($O109=AW$5,INDEX($AP109:$AT109,MATCH($N109,$AP$5:$AT$5,0))/6,0)</f>
        <v>0.125</v>
      </c>
      <c r="BB109" s="15">
        <v>140</v>
      </c>
      <c r="BC109" s="15"/>
      <c r="BD109" s="24">
        <f t="shared" si="66"/>
        <v>0.2</v>
      </c>
      <c r="BE109" s="15"/>
      <c r="BF109" s="16">
        <f>(BD109-BD108)*INDEX([3]中r将兵属性验证!$AC$7:$AC$166,$BB109,1)+BF108</f>
        <v>1682715698.0378189</v>
      </c>
    </row>
    <row r="110" spans="12:58" x14ac:dyDescent="0.15">
      <c r="L110" s="7">
        <f>基础状态预估!J29</f>
        <v>73.642206307096416</v>
      </c>
      <c r="M110" s="4">
        <f>求节点(节奏总纲!$F$4:$F$163,节奏总纲!$C$4:$C$163,L110)</f>
        <v>67.0704622951923</v>
      </c>
      <c r="N110" s="4" t="str">
        <f t="shared" si="67"/>
        <v>红</v>
      </c>
      <c r="O110" s="4" t="str">
        <f t="shared" si="67"/>
        <v>红</v>
      </c>
      <c r="P110" s="11">
        <f t="shared" si="67"/>
        <v>0.2</v>
      </c>
      <c r="Q110" s="4">
        <f>IF(基础状态预估!$AA29=Q$5,育马!$AO109-育马!$AO108,0)</f>
        <v>0</v>
      </c>
      <c r="R110" s="4">
        <f>IF(基础状态预估!$AA29=R$5,育马!$AO109-育马!$AO108,0)</f>
        <v>0</v>
      </c>
      <c r="S110" s="4">
        <f>IF(基础状态预估!$AA29=S$5,育马!$AO109-育马!$AO108,0)</f>
        <v>0</v>
      </c>
      <c r="T110" s="4">
        <f>IF(基础状态预估!$AA29=T$5,育马!$AO109-育马!$AO108,0)</f>
        <v>0</v>
      </c>
      <c r="U110" s="4">
        <f>IF(基础状态预估!$AA29=U$5,育马!$AO109-育马!$AO108,0)</f>
        <v>6</v>
      </c>
      <c r="V110" s="4">
        <f>SUM(Q$88:Q110)</f>
        <v>0</v>
      </c>
      <c r="W110" s="4">
        <f>SUM(R$88:R110)</f>
        <v>0.29999999999999993</v>
      </c>
      <c r="X110" s="4">
        <f>SUM(S$88:S110)</f>
        <v>3.3000000000000003</v>
      </c>
      <c r="Y110" s="4">
        <f>SUM(T$88:T110)</f>
        <v>16.799999999999997</v>
      </c>
      <c r="Z110" s="4">
        <f>SUM(U$88:U110)</f>
        <v>21</v>
      </c>
      <c r="AA110" s="4">
        <f>V110*86400/育马!C$8</f>
        <v>0</v>
      </c>
      <c r="AB110" s="4">
        <f>W110*86400/育马!D$8</f>
        <v>0.59999999999999987</v>
      </c>
      <c r="AC110" s="4">
        <f>X110*86400/育马!E$8</f>
        <v>4.4000000000000004</v>
      </c>
      <c r="AD110" s="4">
        <f>Y110*86400/育马!F$8</f>
        <v>16.799999999999997</v>
      </c>
      <c r="AE110" s="4">
        <f>Z110*86400/育马!G$8</f>
        <v>21</v>
      </c>
      <c r="AF110" s="4">
        <f t="shared" si="48"/>
        <v>0</v>
      </c>
      <c r="AG110" s="4">
        <f t="shared" si="49"/>
        <v>0</v>
      </c>
      <c r="AH110" s="4">
        <f t="shared" si="50"/>
        <v>0.44000000000000006</v>
      </c>
      <c r="AI110" s="4">
        <f t="shared" si="51"/>
        <v>4.1999999999999993</v>
      </c>
      <c r="AJ110" s="4">
        <f t="shared" si="52"/>
        <v>10.5</v>
      </c>
      <c r="AK110" s="4">
        <f t="shared" si="53"/>
        <v>0</v>
      </c>
      <c r="AL110" s="4">
        <f t="shared" si="54"/>
        <v>0</v>
      </c>
      <c r="AM110" s="4">
        <f t="shared" si="55"/>
        <v>0</v>
      </c>
      <c r="AN110" s="4">
        <f t="shared" si="56"/>
        <v>0.83999999999999986</v>
      </c>
      <c r="AO110" s="4">
        <f t="shared" si="57"/>
        <v>3.15</v>
      </c>
      <c r="AP110" s="4">
        <f t="shared" si="58"/>
        <v>0</v>
      </c>
      <c r="AQ110" s="4">
        <f t="shared" si="59"/>
        <v>0</v>
      </c>
      <c r="AR110" s="4">
        <f t="shared" si="60"/>
        <v>0</v>
      </c>
      <c r="AS110" s="4">
        <f t="shared" si="61"/>
        <v>0</v>
      </c>
      <c r="AT110" s="4">
        <f t="shared" si="62"/>
        <v>1.05</v>
      </c>
      <c r="AU110" s="4">
        <f t="shared" si="63"/>
        <v>0</v>
      </c>
      <c r="AV110" s="4">
        <f t="shared" si="64"/>
        <v>0</v>
      </c>
      <c r="AW110" s="4">
        <f t="shared" si="65"/>
        <v>0.17500000000000002</v>
      </c>
      <c r="BB110" s="15">
        <v>150</v>
      </c>
      <c r="BC110" s="15"/>
      <c r="BD110" s="24">
        <f t="shared" si="66"/>
        <v>0.2</v>
      </c>
      <c r="BE110" s="15"/>
      <c r="BF110" s="16">
        <f>(BD110-BD109)*INDEX([3]中r将兵属性验证!$AC$7:$AC$166,$BB110,1)+BF109</f>
        <v>1682715698.0378189</v>
      </c>
    </row>
    <row r="111" spans="12:58" x14ac:dyDescent="0.15">
      <c r="L111" s="7">
        <f>基础状态预估!J30</f>
        <v>79.642206307096416</v>
      </c>
      <c r="M111" s="4">
        <f>求节点(节奏总纲!$F$4:$F$163,节奏总纲!$C$4:$C$163,L111)</f>
        <v>68.246508142440362</v>
      </c>
      <c r="N111" s="4" t="str">
        <f t="shared" si="67"/>
        <v>红</v>
      </c>
      <c r="O111" s="4" t="str">
        <f t="shared" si="67"/>
        <v>红</v>
      </c>
      <c r="P111" s="11">
        <f t="shared" si="67"/>
        <v>0.2</v>
      </c>
      <c r="Q111" s="4">
        <f>IF(基础状态预估!$AA30=Q$5,育马!$AO110-育马!$AO109,0)</f>
        <v>0</v>
      </c>
      <c r="R111" s="4">
        <f>IF(基础状态预估!$AA30=R$5,育马!$AO110-育马!$AO109,0)</f>
        <v>0</v>
      </c>
      <c r="S111" s="4">
        <f>IF(基础状态预估!$AA30=S$5,育马!$AO110-育马!$AO109,0)</f>
        <v>0</v>
      </c>
      <c r="T111" s="4">
        <f>IF(基础状态预估!$AA30=T$5,育马!$AO110-育马!$AO109,0)</f>
        <v>0</v>
      </c>
      <c r="U111" s="4">
        <f>IF(基础状态预估!$AA30=U$5,育马!$AO110-育马!$AO109,0)</f>
        <v>6</v>
      </c>
      <c r="V111" s="4">
        <f>SUM(Q$88:Q111)</f>
        <v>0</v>
      </c>
      <c r="W111" s="4">
        <f>SUM(R$88:R111)</f>
        <v>0.29999999999999993</v>
      </c>
      <c r="X111" s="4">
        <f>SUM(S$88:S111)</f>
        <v>3.3000000000000003</v>
      </c>
      <c r="Y111" s="4">
        <f>SUM(T$88:T111)</f>
        <v>16.799999999999997</v>
      </c>
      <c r="Z111" s="4">
        <f>SUM(U$88:U111)</f>
        <v>27</v>
      </c>
      <c r="AA111" s="4">
        <f>V111*86400/育马!C$8</f>
        <v>0</v>
      </c>
      <c r="AB111" s="4">
        <f>W111*86400/育马!D$8</f>
        <v>0.59999999999999987</v>
      </c>
      <c r="AC111" s="4">
        <f>X111*86400/育马!E$8</f>
        <v>4.4000000000000004</v>
      </c>
      <c r="AD111" s="4">
        <f>Y111*86400/育马!F$8</f>
        <v>16.799999999999997</v>
      </c>
      <c r="AE111" s="4">
        <f>Z111*86400/育马!G$8</f>
        <v>27</v>
      </c>
      <c r="AF111" s="4">
        <f t="shared" si="48"/>
        <v>0</v>
      </c>
      <c r="AG111" s="4">
        <f t="shared" si="49"/>
        <v>0</v>
      </c>
      <c r="AH111" s="4">
        <f t="shared" si="50"/>
        <v>0.44000000000000006</v>
      </c>
      <c r="AI111" s="4">
        <f t="shared" si="51"/>
        <v>4.1999999999999993</v>
      </c>
      <c r="AJ111" s="4">
        <f t="shared" si="52"/>
        <v>13.5</v>
      </c>
      <c r="AK111" s="4">
        <f t="shared" si="53"/>
        <v>0</v>
      </c>
      <c r="AL111" s="4">
        <f t="shared" si="54"/>
        <v>0</v>
      </c>
      <c r="AM111" s="4">
        <f t="shared" si="55"/>
        <v>0</v>
      </c>
      <c r="AN111" s="4">
        <f t="shared" si="56"/>
        <v>0.83999999999999986</v>
      </c>
      <c r="AO111" s="4">
        <f t="shared" si="57"/>
        <v>4.05</v>
      </c>
      <c r="AP111" s="4">
        <f t="shared" si="58"/>
        <v>0</v>
      </c>
      <c r="AQ111" s="4">
        <f t="shared" si="59"/>
        <v>0</v>
      </c>
      <c r="AR111" s="4">
        <f t="shared" si="60"/>
        <v>0</v>
      </c>
      <c r="AS111" s="4">
        <f t="shared" si="61"/>
        <v>0</v>
      </c>
      <c r="AT111" s="4">
        <f t="shared" si="62"/>
        <v>1.35</v>
      </c>
      <c r="AU111" s="4">
        <f t="shared" si="63"/>
        <v>0</v>
      </c>
      <c r="AV111" s="4">
        <f t="shared" si="64"/>
        <v>0</v>
      </c>
      <c r="AW111" s="4">
        <f t="shared" si="65"/>
        <v>0.22500000000000001</v>
      </c>
      <c r="BB111" s="15">
        <v>160</v>
      </c>
      <c r="BC111" s="15"/>
      <c r="BD111" s="24">
        <f t="shared" si="66"/>
        <v>0.2</v>
      </c>
      <c r="BE111" s="15"/>
      <c r="BF111" s="16">
        <f>(BD111-BD110)*INDEX([3]中r将兵属性验证!$AC$7:$AC$166,$BB111,1)+BF110</f>
        <v>1682715698.0378189</v>
      </c>
    </row>
    <row r="112" spans="12:58" x14ac:dyDescent="0.15">
      <c r="L112" s="7">
        <f>基础状态预估!J31</f>
        <v>85.642206307096416</v>
      </c>
      <c r="M112" s="4">
        <f>求节点(节奏总纲!$F$4:$F$163,节奏总纲!$C$4:$C$163,L112)</f>
        <v>69.281337433340369</v>
      </c>
      <c r="N112" s="4" t="str">
        <f t="shared" si="67"/>
        <v>红</v>
      </c>
      <c r="O112" s="4" t="str">
        <f t="shared" si="67"/>
        <v>红</v>
      </c>
      <c r="P112" s="11">
        <f t="shared" si="67"/>
        <v>0.2</v>
      </c>
      <c r="Q112" s="4">
        <f>IF(基础状态预估!$AA31=Q$5,育马!$AO111-育马!$AO110,0)</f>
        <v>0</v>
      </c>
      <c r="R112" s="4">
        <f>IF(基础状态预估!$AA31=R$5,育马!$AO111-育马!$AO110,0)</f>
        <v>0</v>
      </c>
      <c r="S112" s="4">
        <f>IF(基础状态预估!$AA31=S$5,育马!$AO111-育马!$AO110,0)</f>
        <v>0</v>
      </c>
      <c r="T112" s="4">
        <f>IF(基础状态预估!$AA31=T$5,育马!$AO111-育马!$AO110,0)</f>
        <v>0</v>
      </c>
      <c r="U112" s="4">
        <f>IF(基础状态预估!$AA31=U$5,育马!$AO111-育马!$AO110,0)</f>
        <v>6</v>
      </c>
      <c r="V112" s="4">
        <f>SUM(Q$88:Q112)</f>
        <v>0</v>
      </c>
      <c r="W112" s="4">
        <f>SUM(R$88:R112)</f>
        <v>0.29999999999999993</v>
      </c>
      <c r="X112" s="4">
        <f>SUM(S$88:S112)</f>
        <v>3.3000000000000003</v>
      </c>
      <c r="Y112" s="4">
        <f>SUM(T$88:T112)</f>
        <v>16.799999999999997</v>
      </c>
      <c r="Z112" s="4">
        <f>SUM(U$88:U112)</f>
        <v>33</v>
      </c>
      <c r="AA112" s="4">
        <f>V112*86400/育马!C$8</f>
        <v>0</v>
      </c>
      <c r="AB112" s="4">
        <f>W112*86400/育马!D$8</f>
        <v>0.59999999999999987</v>
      </c>
      <c r="AC112" s="4">
        <f>X112*86400/育马!E$8</f>
        <v>4.4000000000000004</v>
      </c>
      <c r="AD112" s="4">
        <f>Y112*86400/育马!F$8</f>
        <v>16.799999999999997</v>
      </c>
      <c r="AE112" s="4">
        <f>Z112*86400/育马!G$8</f>
        <v>33</v>
      </c>
      <c r="AF112" s="4">
        <f t="shared" si="48"/>
        <v>0</v>
      </c>
      <c r="AG112" s="4">
        <f t="shared" si="49"/>
        <v>0</v>
      </c>
      <c r="AH112" s="4">
        <f t="shared" si="50"/>
        <v>0.44000000000000006</v>
      </c>
      <c r="AI112" s="4">
        <f t="shared" si="51"/>
        <v>4.1999999999999993</v>
      </c>
      <c r="AJ112" s="4">
        <f t="shared" si="52"/>
        <v>16.5</v>
      </c>
      <c r="AK112" s="4">
        <f t="shared" si="53"/>
        <v>0</v>
      </c>
      <c r="AL112" s="4">
        <f t="shared" si="54"/>
        <v>0</v>
      </c>
      <c r="AM112" s="4">
        <f t="shared" si="55"/>
        <v>0</v>
      </c>
      <c r="AN112" s="4">
        <f t="shared" si="56"/>
        <v>0.83999999999999986</v>
      </c>
      <c r="AO112" s="4">
        <f t="shared" si="57"/>
        <v>4.95</v>
      </c>
      <c r="AP112" s="4">
        <f t="shared" si="58"/>
        <v>0</v>
      </c>
      <c r="AQ112" s="4">
        <f t="shared" si="59"/>
        <v>0</v>
      </c>
      <c r="AR112" s="4">
        <f t="shared" si="60"/>
        <v>0</v>
      </c>
      <c r="AS112" s="4">
        <f t="shared" si="61"/>
        <v>0</v>
      </c>
      <c r="AT112" s="4">
        <f t="shared" si="62"/>
        <v>1.6500000000000001</v>
      </c>
      <c r="AU112" s="4">
        <f t="shared" si="63"/>
        <v>0</v>
      </c>
      <c r="AV112" s="4">
        <f t="shared" si="64"/>
        <v>0</v>
      </c>
      <c r="AW112" s="4">
        <f t="shared" si="65"/>
        <v>0.27500000000000002</v>
      </c>
    </row>
    <row r="113" spans="12:49" x14ac:dyDescent="0.15">
      <c r="L113" s="7">
        <f>基础状态预估!J32</f>
        <v>91.642206307096416</v>
      </c>
      <c r="M113" s="4">
        <f>求节点(节奏总纲!$F$4:$F$163,节奏总纲!$C$4:$C$163,L113)</f>
        <v>70.237089671873349</v>
      </c>
      <c r="N113" s="4" t="str">
        <f t="shared" si="67"/>
        <v>红</v>
      </c>
      <c r="O113" s="4" t="str">
        <f t="shared" si="67"/>
        <v>红</v>
      </c>
      <c r="P113" s="11">
        <f t="shared" si="67"/>
        <v>0.2</v>
      </c>
      <c r="Q113" s="4">
        <f>IF(基础状态预估!$AA32=Q$5,育马!$AO112-育马!$AO111,0)</f>
        <v>0</v>
      </c>
      <c r="R113" s="4">
        <f>IF(基础状态预估!$AA32=R$5,育马!$AO112-育马!$AO111,0)</f>
        <v>0</v>
      </c>
      <c r="S113" s="4">
        <f>IF(基础状态预估!$AA32=S$5,育马!$AO112-育马!$AO111,0)</f>
        <v>0</v>
      </c>
      <c r="T113" s="4">
        <f>IF(基础状态预估!$AA32=T$5,育马!$AO112-育马!$AO111,0)</f>
        <v>0</v>
      </c>
      <c r="U113" s="4">
        <f>IF(基础状态预估!$AA32=U$5,育马!$AO112-育马!$AO111,0)</f>
        <v>6</v>
      </c>
      <c r="V113" s="4">
        <f>SUM(Q$88:Q113)</f>
        <v>0</v>
      </c>
      <c r="W113" s="4">
        <f>SUM(R$88:R113)</f>
        <v>0.29999999999999993</v>
      </c>
      <c r="X113" s="4">
        <f>SUM(S$88:S113)</f>
        <v>3.3000000000000003</v>
      </c>
      <c r="Y113" s="4">
        <f>SUM(T$88:T113)</f>
        <v>16.799999999999997</v>
      </c>
      <c r="Z113" s="4">
        <f>SUM(U$88:U113)</f>
        <v>39</v>
      </c>
      <c r="AA113" s="4">
        <f>V113*86400/育马!C$8</f>
        <v>0</v>
      </c>
      <c r="AB113" s="4">
        <f>W113*86400/育马!D$8</f>
        <v>0.59999999999999987</v>
      </c>
      <c r="AC113" s="4">
        <f>X113*86400/育马!E$8</f>
        <v>4.4000000000000004</v>
      </c>
      <c r="AD113" s="4">
        <f>Y113*86400/育马!F$8</f>
        <v>16.799999999999997</v>
      </c>
      <c r="AE113" s="4">
        <f>Z113*86400/育马!G$8</f>
        <v>39</v>
      </c>
      <c r="AF113" s="4">
        <f t="shared" si="48"/>
        <v>0</v>
      </c>
      <c r="AG113" s="4">
        <f t="shared" si="49"/>
        <v>0</v>
      </c>
      <c r="AH113" s="4">
        <f t="shared" si="50"/>
        <v>0.44000000000000006</v>
      </c>
      <c r="AI113" s="4">
        <f t="shared" si="51"/>
        <v>4.1999999999999993</v>
      </c>
      <c r="AJ113" s="4">
        <f t="shared" si="52"/>
        <v>19.5</v>
      </c>
      <c r="AK113" s="4">
        <f t="shared" si="53"/>
        <v>0</v>
      </c>
      <c r="AL113" s="4">
        <f t="shared" si="54"/>
        <v>0</v>
      </c>
      <c r="AM113" s="4">
        <f t="shared" si="55"/>
        <v>0</v>
      </c>
      <c r="AN113" s="4">
        <f t="shared" si="56"/>
        <v>0.83999999999999986</v>
      </c>
      <c r="AO113" s="4">
        <f t="shared" si="57"/>
        <v>5.85</v>
      </c>
      <c r="AP113" s="4">
        <f t="shared" si="58"/>
        <v>0</v>
      </c>
      <c r="AQ113" s="4">
        <f t="shared" si="59"/>
        <v>0</v>
      </c>
      <c r="AR113" s="4">
        <f t="shared" si="60"/>
        <v>0</v>
      </c>
      <c r="AS113" s="4">
        <f t="shared" si="61"/>
        <v>0</v>
      </c>
      <c r="AT113" s="4">
        <f t="shared" si="62"/>
        <v>1.9500000000000002</v>
      </c>
      <c r="AU113" s="4">
        <f t="shared" si="63"/>
        <v>0</v>
      </c>
      <c r="AV113" s="4">
        <f t="shared" si="64"/>
        <v>0</v>
      </c>
      <c r="AW113" s="4">
        <f t="shared" si="65"/>
        <v>0.32500000000000001</v>
      </c>
    </row>
    <row r="114" spans="12:49" x14ac:dyDescent="0.15">
      <c r="L114" s="7">
        <f>基础状态预估!J33</f>
        <v>103.64220630709642</v>
      </c>
      <c r="M114" s="4">
        <f>求节点(节奏总纲!$F$4:$F$163,节奏总纲!$C$4:$C$163,L114)</f>
        <v>72.044553807045403</v>
      </c>
      <c r="N114" s="4" t="str">
        <f t="shared" si="67"/>
        <v>红</v>
      </c>
      <c r="O114" s="4" t="str">
        <f t="shared" si="67"/>
        <v>红</v>
      </c>
      <c r="P114" s="11">
        <f t="shared" si="67"/>
        <v>0.2</v>
      </c>
      <c r="Q114" s="4">
        <f>IF(基础状态预估!$AA33=Q$5,育马!$AO113-育马!$AO112,0)</f>
        <v>0</v>
      </c>
      <c r="R114" s="4">
        <f>IF(基础状态预估!$AA33=R$5,育马!$AO113-育马!$AO112,0)</f>
        <v>0</v>
      </c>
      <c r="S114" s="4">
        <f>IF(基础状态预估!$AA33=S$5,育马!$AO113-育马!$AO112,0)</f>
        <v>0</v>
      </c>
      <c r="T114" s="4">
        <f>IF(基础状态预估!$AA33=T$5,育马!$AO113-育马!$AO112,0)</f>
        <v>0</v>
      </c>
      <c r="U114" s="4">
        <f>IF(基础状态预估!$AA33=U$5,育马!$AO113-育马!$AO112,0)</f>
        <v>12.000000000000007</v>
      </c>
      <c r="V114" s="4">
        <f>SUM(Q$88:Q114)</f>
        <v>0</v>
      </c>
      <c r="W114" s="4">
        <f>SUM(R$88:R114)</f>
        <v>0.29999999999999993</v>
      </c>
      <c r="X114" s="4">
        <f>SUM(S$88:S114)</f>
        <v>3.3000000000000003</v>
      </c>
      <c r="Y114" s="4">
        <f>SUM(T$88:T114)</f>
        <v>16.799999999999997</v>
      </c>
      <c r="Z114" s="4">
        <f>SUM(U$88:U114)</f>
        <v>51.000000000000007</v>
      </c>
      <c r="AA114" s="4">
        <f>V114*86400/育马!C$8</f>
        <v>0</v>
      </c>
      <c r="AB114" s="4">
        <f>W114*86400/育马!D$8</f>
        <v>0.59999999999999987</v>
      </c>
      <c r="AC114" s="4">
        <f>X114*86400/育马!E$8</f>
        <v>4.4000000000000004</v>
      </c>
      <c r="AD114" s="4">
        <f>Y114*86400/育马!F$8</f>
        <v>16.799999999999997</v>
      </c>
      <c r="AE114" s="4">
        <f>Z114*86400/育马!G$8</f>
        <v>51.000000000000014</v>
      </c>
      <c r="AF114" s="4">
        <f t="shared" si="48"/>
        <v>0</v>
      </c>
      <c r="AG114" s="4">
        <f t="shared" si="49"/>
        <v>0</v>
      </c>
      <c r="AH114" s="4">
        <f t="shared" si="50"/>
        <v>0.44000000000000006</v>
      </c>
      <c r="AI114" s="4">
        <f t="shared" si="51"/>
        <v>4.1999999999999993</v>
      </c>
      <c r="AJ114" s="4">
        <f t="shared" si="52"/>
        <v>25.500000000000007</v>
      </c>
      <c r="AK114" s="4">
        <f t="shared" si="53"/>
        <v>0</v>
      </c>
      <c r="AL114" s="4">
        <f t="shared" si="54"/>
        <v>0</v>
      </c>
      <c r="AM114" s="4">
        <f t="shared" si="55"/>
        <v>0</v>
      </c>
      <c r="AN114" s="4">
        <f t="shared" si="56"/>
        <v>0.83999999999999986</v>
      </c>
      <c r="AO114" s="4">
        <f t="shared" si="57"/>
        <v>7.6500000000000021</v>
      </c>
      <c r="AP114" s="4">
        <f t="shared" si="58"/>
        <v>0</v>
      </c>
      <c r="AQ114" s="4">
        <f t="shared" si="59"/>
        <v>0</v>
      </c>
      <c r="AR114" s="4">
        <f t="shared" si="60"/>
        <v>0</v>
      </c>
      <c r="AS114" s="4">
        <f t="shared" si="61"/>
        <v>0</v>
      </c>
      <c r="AT114" s="4">
        <f t="shared" si="62"/>
        <v>2.5500000000000007</v>
      </c>
      <c r="AU114" s="4">
        <f t="shared" si="63"/>
        <v>0</v>
      </c>
      <c r="AV114" s="4">
        <f t="shared" si="64"/>
        <v>0</v>
      </c>
      <c r="AW114" s="4">
        <f t="shared" si="65"/>
        <v>0.4250000000000001</v>
      </c>
    </row>
    <row r="115" spans="12:49" x14ac:dyDescent="0.15">
      <c r="L115" s="7">
        <f>基础状态预估!J34</f>
        <v>115.64220630709642</v>
      </c>
      <c r="M115" s="4">
        <f>求节点(节奏总纲!$F$4:$F$163,节奏总纲!$C$4:$C$163,L115)</f>
        <v>73.623115938715912</v>
      </c>
      <c r="N115" s="4" t="str">
        <f t="shared" si="67"/>
        <v>红</v>
      </c>
      <c r="O115" s="4" t="str">
        <f t="shared" si="67"/>
        <v>红</v>
      </c>
      <c r="P115" s="11">
        <f t="shared" si="67"/>
        <v>0.2</v>
      </c>
      <c r="Q115" s="4">
        <f>IF(基础状态预估!$AA34=Q$5,育马!$AO114-育马!$AO113,0)</f>
        <v>0</v>
      </c>
      <c r="R115" s="4">
        <f>IF(基础状态预估!$AA34=R$5,育马!$AO114-育马!$AO113,0)</f>
        <v>0</v>
      </c>
      <c r="S115" s="4">
        <f>IF(基础状态预估!$AA34=S$5,育马!$AO114-育马!$AO113,0)</f>
        <v>0</v>
      </c>
      <c r="T115" s="4">
        <f>IF(基础状态预估!$AA34=T$5,育马!$AO114-育马!$AO113,0)</f>
        <v>0</v>
      </c>
      <c r="U115" s="4">
        <f>IF(基础状态预估!$AA34=U$5,育马!$AO114-育马!$AO113,0)</f>
        <v>12</v>
      </c>
      <c r="V115" s="4">
        <f>SUM(Q$88:Q115)</f>
        <v>0</v>
      </c>
      <c r="W115" s="4">
        <f>SUM(R$88:R115)</f>
        <v>0.29999999999999993</v>
      </c>
      <c r="X115" s="4">
        <f>SUM(S$88:S115)</f>
        <v>3.3000000000000003</v>
      </c>
      <c r="Y115" s="4">
        <f>SUM(T$88:T115)</f>
        <v>16.799999999999997</v>
      </c>
      <c r="Z115" s="4">
        <f>SUM(U$88:U115)</f>
        <v>63.000000000000007</v>
      </c>
      <c r="AA115" s="4">
        <f>V115*86400/育马!C$8</f>
        <v>0</v>
      </c>
      <c r="AB115" s="4">
        <f>W115*86400/育马!D$8</f>
        <v>0.59999999999999987</v>
      </c>
      <c r="AC115" s="4">
        <f>X115*86400/育马!E$8</f>
        <v>4.4000000000000004</v>
      </c>
      <c r="AD115" s="4">
        <f>Y115*86400/育马!F$8</f>
        <v>16.799999999999997</v>
      </c>
      <c r="AE115" s="4">
        <f>Z115*86400/育马!G$8</f>
        <v>63.000000000000014</v>
      </c>
      <c r="AF115" s="4">
        <f t="shared" si="48"/>
        <v>0</v>
      </c>
      <c r="AG115" s="4">
        <f t="shared" si="49"/>
        <v>0</v>
      </c>
      <c r="AH115" s="4">
        <f t="shared" si="50"/>
        <v>0.44000000000000006</v>
      </c>
      <c r="AI115" s="4">
        <f t="shared" si="51"/>
        <v>4.1999999999999993</v>
      </c>
      <c r="AJ115" s="4">
        <f t="shared" si="52"/>
        <v>31.500000000000007</v>
      </c>
      <c r="AK115" s="4">
        <f t="shared" si="53"/>
        <v>0</v>
      </c>
      <c r="AL115" s="4">
        <f t="shared" si="54"/>
        <v>0</v>
      </c>
      <c r="AM115" s="4">
        <f t="shared" si="55"/>
        <v>0</v>
      </c>
      <c r="AN115" s="4">
        <f t="shared" si="56"/>
        <v>0.83999999999999986</v>
      </c>
      <c r="AO115" s="4">
        <f t="shared" si="57"/>
        <v>9.4500000000000011</v>
      </c>
      <c r="AP115" s="4">
        <f t="shared" si="58"/>
        <v>0</v>
      </c>
      <c r="AQ115" s="4">
        <f t="shared" si="59"/>
        <v>0</v>
      </c>
      <c r="AR115" s="4">
        <f t="shared" si="60"/>
        <v>0</v>
      </c>
      <c r="AS115" s="4">
        <f t="shared" si="61"/>
        <v>0</v>
      </c>
      <c r="AT115" s="4">
        <f t="shared" si="62"/>
        <v>3.1500000000000008</v>
      </c>
      <c r="AU115" s="4">
        <f t="shared" si="63"/>
        <v>0</v>
      </c>
      <c r="AV115" s="4">
        <f t="shared" si="64"/>
        <v>0</v>
      </c>
      <c r="AW115" s="4">
        <f t="shared" si="65"/>
        <v>0.52500000000000013</v>
      </c>
    </row>
    <row r="116" spans="12:49" x14ac:dyDescent="0.15">
      <c r="L116" s="7">
        <f>基础状态预估!J35</f>
        <v>127.64220630709642</v>
      </c>
      <c r="M116" s="4">
        <f>求节点(节奏总纲!$F$4:$F$163,节奏总纲!$C$4:$C$163,L116)</f>
        <v>75.028517754168774</v>
      </c>
      <c r="N116" s="4" t="str">
        <f t="shared" si="67"/>
        <v>红</v>
      </c>
      <c r="O116" s="4" t="str">
        <f t="shared" si="67"/>
        <v>红</v>
      </c>
      <c r="P116" s="11">
        <f t="shared" si="67"/>
        <v>0.2</v>
      </c>
      <c r="Q116" s="4">
        <f>IF(基础状态预估!$AA35=Q$5,育马!$AO115-育马!$AO114,0)</f>
        <v>0</v>
      </c>
      <c r="R116" s="4">
        <f>IF(基础状态预估!$AA35=R$5,育马!$AO115-育马!$AO114,0)</f>
        <v>0</v>
      </c>
      <c r="S116" s="4">
        <f>IF(基础状态预估!$AA35=S$5,育马!$AO115-育马!$AO114,0)</f>
        <v>0</v>
      </c>
      <c r="T116" s="4">
        <f>IF(基础状态预估!$AA35=T$5,育马!$AO115-育马!$AO114,0)</f>
        <v>0</v>
      </c>
      <c r="U116" s="4">
        <f>IF(基础状态预估!$AA35=U$5,育马!$AO115-育马!$AO114,0)</f>
        <v>12</v>
      </c>
      <c r="V116" s="4">
        <f>SUM(Q$88:Q116)</f>
        <v>0</v>
      </c>
      <c r="W116" s="4">
        <f>SUM(R$88:R116)</f>
        <v>0.29999999999999993</v>
      </c>
      <c r="X116" s="4">
        <f>SUM(S$88:S116)</f>
        <v>3.3000000000000003</v>
      </c>
      <c r="Y116" s="4">
        <f>SUM(T$88:T116)</f>
        <v>16.799999999999997</v>
      </c>
      <c r="Z116" s="4">
        <f>SUM(U$88:U116)</f>
        <v>75</v>
      </c>
      <c r="AA116" s="4">
        <f>V116*86400/育马!C$8</f>
        <v>0</v>
      </c>
      <c r="AB116" s="4">
        <f>W116*86400/育马!D$8</f>
        <v>0.59999999999999987</v>
      </c>
      <c r="AC116" s="4">
        <f>X116*86400/育马!E$8</f>
        <v>4.4000000000000004</v>
      </c>
      <c r="AD116" s="4">
        <f>Y116*86400/育马!F$8</f>
        <v>16.799999999999997</v>
      </c>
      <c r="AE116" s="4">
        <f>Z116*86400/育马!G$8</f>
        <v>75</v>
      </c>
      <c r="AF116" s="4">
        <f t="shared" si="48"/>
        <v>0</v>
      </c>
      <c r="AG116" s="4">
        <f t="shared" si="49"/>
        <v>0</v>
      </c>
      <c r="AH116" s="4">
        <f t="shared" si="50"/>
        <v>0.44000000000000006</v>
      </c>
      <c r="AI116" s="4">
        <f t="shared" si="51"/>
        <v>4.1999999999999993</v>
      </c>
      <c r="AJ116" s="4">
        <f t="shared" si="52"/>
        <v>37.5</v>
      </c>
      <c r="AK116" s="4">
        <f t="shared" si="53"/>
        <v>0</v>
      </c>
      <c r="AL116" s="4">
        <f t="shared" si="54"/>
        <v>0</v>
      </c>
      <c r="AM116" s="4">
        <f t="shared" si="55"/>
        <v>0</v>
      </c>
      <c r="AN116" s="4">
        <f t="shared" si="56"/>
        <v>0.83999999999999986</v>
      </c>
      <c r="AO116" s="4">
        <f t="shared" si="57"/>
        <v>11.25</v>
      </c>
      <c r="AP116" s="4">
        <f t="shared" si="58"/>
        <v>0</v>
      </c>
      <c r="AQ116" s="4">
        <f t="shared" si="59"/>
        <v>0</v>
      </c>
      <c r="AR116" s="4">
        <f t="shared" si="60"/>
        <v>0</v>
      </c>
      <c r="AS116" s="4">
        <f t="shared" si="61"/>
        <v>0</v>
      </c>
      <c r="AT116" s="4">
        <f t="shared" si="62"/>
        <v>3.75</v>
      </c>
      <c r="AU116" s="4">
        <f t="shared" si="63"/>
        <v>0</v>
      </c>
      <c r="AV116" s="4">
        <f t="shared" si="64"/>
        <v>0</v>
      </c>
      <c r="AW116" s="4">
        <f t="shared" si="65"/>
        <v>0.625</v>
      </c>
    </row>
    <row r="117" spans="12:49" x14ac:dyDescent="0.15">
      <c r="L117" s="7">
        <f>基础状态预估!J36</f>
        <v>139.64220630709642</v>
      </c>
      <c r="M117" s="4">
        <f>求节点(节奏总纲!$F$4:$F$163,节奏总纲!$C$4:$C$163,L117)</f>
        <v>76.312045239031065</v>
      </c>
      <c r="N117" s="4" t="str">
        <f t="shared" si="67"/>
        <v>红</v>
      </c>
      <c r="O117" s="4" t="str">
        <f t="shared" si="67"/>
        <v>红</v>
      </c>
      <c r="P117" s="11">
        <f t="shared" si="67"/>
        <v>0.2</v>
      </c>
      <c r="Q117" s="4">
        <f>IF(基础状态预估!$AA36=Q$5,育马!$AO116-育马!$AO115,0)</f>
        <v>0</v>
      </c>
      <c r="R117" s="4">
        <f>IF(基础状态预估!$AA36=R$5,育马!$AO116-育马!$AO115,0)</f>
        <v>0</v>
      </c>
      <c r="S117" s="4">
        <f>IF(基础状态预估!$AA36=S$5,育马!$AO116-育马!$AO115,0)</f>
        <v>0</v>
      </c>
      <c r="T117" s="4">
        <f>IF(基础状态预估!$AA36=T$5,育马!$AO116-育马!$AO115,0)</f>
        <v>0</v>
      </c>
      <c r="U117" s="4">
        <f>IF(基础状态预估!$AA36=U$5,育马!$AO116-育马!$AO115,0)</f>
        <v>12</v>
      </c>
      <c r="V117" s="4">
        <f>SUM(Q$88:Q117)</f>
        <v>0</v>
      </c>
      <c r="W117" s="4">
        <f>SUM(R$88:R117)</f>
        <v>0.29999999999999993</v>
      </c>
      <c r="X117" s="4">
        <f>SUM(S$88:S117)</f>
        <v>3.3000000000000003</v>
      </c>
      <c r="Y117" s="4">
        <f>SUM(T$88:T117)</f>
        <v>16.799999999999997</v>
      </c>
      <c r="Z117" s="4">
        <f>SUM(U$88:U117)</f>
        <v>87</v>
      </c>
      <c r="AA117" s="4">
        <f>V117*86400/育马!C$8</f>
        <v>0</v>
      </c>
      <c r="AB117" s="4">
        <f>W117*86400/育马!D$8</f>
        <v>0.59999999999999987</v>
      </c>
      <c r="AC117" s="4">
        <f>X117*86400/育马!E$8</f>
        <v>4.4000000000000004</v>
      </c>
      <c r="AD117" s="4">
        <f>Y117*86400/育马!F$8</f>
        <v>16.799999999999997</v>
      </c>
      <c r="AE117" s="4">
        <f>Z117*86400/育马!G$8</f>
        <v>87</v>
      </c>
      <c r="AF117" s="4">
        <f t="shared" si="48"/>
        <v>0</v>
      </c>
      <c r="AG117" s="4">
        <f t="shared" si="49"/>
        <v>0</v>
      </c>
      <c r="AH117" s="4">
        <f t="shared" si="50"/>
        <v>0.44000000000000006</v>
      </c>
      <c r="AI117" s="4">
        <f t="shared" si="51"/>
        <v>4.1999999999999993</v>
      </c>
      <c r="AJ117" s="4">
        <f t="shared" si="52"/>
        <v>43.5</v>
      </c>
      <c r="AK117" s="4">
        <f t="shared" si="53"/>
        <v>0</v>
      </c>
      <c r="AL117" s="4">
        <f t="shared" si="54"/>
        <v>0</v>
      </c>
      <c r="AM117" s="4">
        <f t="shared" si="55"/>
        <v>0</v>
      </c>
      <c r="AN117" s="4">
        <f t="shared" si="56"/>
        <v>0.83999999999999986</v>
      </c>
      <c r="AO117" s="4">
        <f t="shared" si="57"/>
        <v>13.049999999999999</v>
      </c>
      <c r="AP117" s="4">
        <f t="shared" si="58"/>
        <v>0</v>
      </c>
      <c r="AQ117" s="4">
        <f t="shared" si="59"/>
        <v>0</v>
      </c>
      <c r="AR117" s="4">
        <f t="shared" si="60"/>
        <v>0</v>
      </c>
      <c r="AS117" s="4">
        <f t="shared" si="61"/>
        <v>0</v>
      </c>
      <c r="AT117" s="4">
        <f t="shared" si="62"/>
        <v>4.3500000000000005</v>
      </c>
      <c r="AU117" s="4">
        <f t="shared" si="63"/>
        <v>0</v>
      </c>
      <c r="AV117" s="4">
        <f t="shared" si="64"/>
        <v>0</v>
      </c>
      <c r="AW117" s="4">
        <f t="shared" si="65"/>
        <v>0.72500000000000009</v>
      </c>
    </row>
    <row r="118" spans="12:49" x14ac:dyDescent="0.15">
      <c r="L118" s="7">
        <f>基础状态预估!J37</f>
        <v>151.64220630709642</v>
      </c>
      <c r="M118" s="4">
        <f>求节点(节奏总纲!$F$4:$F$163,节奏总纲!$C$4:$C$163,L118)</f>
        <v>77.477560370004554</v>
      </c>
      <c r="N118" s="4" t="str">
        <f t="shared" si="67"/>
        <v>红</v>
      </c>
      <c r="O118" s="4" t="str">
        <f t="shared" si="67"/>
        <v>红</v>
      </c>
      <c r="P118" s="11">
        <f t="shared" si="67"/>
        <v>0.2</v>
      </c>
      <c r="Q118" s="4">
        <f>IF(基础状态预估!$AA37=Q$5,育马!$AO117-育马!$AO116,0)</f>
        <v>0</v>
      </c>
      <c r="R118" s="4">
        <f>IF(基础状态预估!$AA37=R$5,育马!$AO117-育马!$AO116,0)</f>
        <v>0</v>
      </c>
      <c r="S118" s="4">
        <f>IF(基础状态预估!$AA37=S$5,育马!$AO117-育马!$AO116,0)</f>
        <v>0</v>
      </c>
      <c r="T118" s="4">
        <f>IF(基础状态预估!$AA37=T$5,育马!$AO117-育马!$AO116,0)</f>
        <v>0</v>
      </c>
      <c r="U118" s="4">
        <f>IF(基础状态预估!$AA37=U$5,育马!$AO117-育马!$AO116,0)</f>
        <v>12</v>
      </c>
      <c r="V118" s="4">
        <f>SUM(Q$88:Q118)</f>
        <v>0</v>
      </c>
      <c r="W118" s="4">
        <f>SUM(R$88:R118)</f>
        <v>0.29999999999999993</v>
      </c>
      <c r="X118" s="4">
        <f>SUM(S$88:S118)</f>
        <v>3.3000000000000003</v>
      </c>
      <c r="Y118" s="4">
        <f>SUM(T$88:T118)</f>
        <v>16.799999999999997</v>
      </c>
      <c r="Z118" s="4">
        <f>SUM(U$88:U118)</f>
        <v>99</v>
      </c>
      <c r="AA118" s="4">
        <f>V118*86400/育马!C$8</f>
        <v>0</v>
      </c>
      <c r="AB118" s="4">
        <f>W118*86400/育马!D$8</f>
        <v>0.59999999999999987</v>
      </c>
      <c r="AC118" s="4">
        <f>X118*86400/育马!E$8</f>
        <v>4.4000000000000004</v>
      </c>
      <c r="AD118" s="4">
        <f>Y118*86400/育马!F$8</f>
        <v>16.799999999999997</v>
      </c>
      <c r="AE118" s="4">
        <f>Z118*86400/育马!G$8</f>
        <v>99</v>
      </c>
      <c r="AF118" s="4">
        <f t="shared" si="48"/>
        <v>0</v>
      </c>
      <c r="AG118" s="4">
        <f t="shared" si="49"/>
        <v>0</v>
      </c>
      <c r="AH118" s="4">
        <f t="shared" si="50"/>
        <v>0.44000000000000006</v>
      </c>
      <c r="AI118" s="4">
        <f t="shared" si="51"/>
        <v>4.1999999999999993</v>
      </c>
      <c r="AJ118" s="4">
        <f t="shared" si="52"/>
        <v>49.5</v>
      </c>
      <c r="AK118" s="4">
        <f t="shared" si="53"/>
        <v>0</v>
      </c>
      <c r="AL118" s="4">
        <f t="shared" si="54"/>
        <v>0</v>
      </c>
      <c r="AM118" s="4">
        <f t="shared" si="55"/>
        <v>0</v>
      </c>
      <c r="AN118" s="4">
        <f t="shared" si="56"/>
        <v>0.83999999999999986</v>
      </c>
      <c r="AO118" s="4">
        <f t="shared" si="57"/>
        <v>14.85</v>
      </c>
      <c r="AP118" s="4">
        <f t="shared" si="58"/>
        <v>0</v>
      </c>
      <c r="AQ118" s="4">
        <f t="shared" si="59"/>
        <v>0</v>
      </c>
      <c r="AR118" s="4">
        <f t="shared" si="60"/>
        <v>0</v>
      </c>
      <c r="AS118" s="4">
        <f t="shared" si="61"/>
        <v>0</v>
      </c>
      <c r="AT118" s="4">
        <f t="shared" si="62"/>
        <v>4.95</v>
      </c>
      <c r="AU118" s="4">
        <f t="shared" si="63"/>
        <v>0</v>
      </c>
      <c r="AV118" s="4">
        <f t="shared" si="64"/>
        <v>0</v>
      </c>
      <c r="AW118" s="4">
        <f t="shared" si="65"/>
        <v>0.82500000000000007</v>
      </c>
    </row>
    <row r="119" spans="12:49" x14ac:dyDescent="0.15">
      <c r="L119" s="7">
        <f>基础状态预估!J38</f>
        <v>163.64220630709642</v>
      </c>
      <c r="M119" s="4">
        <f>求节点(节奏总纲!$F$4:$F$163,节奏总纲!$C$4:$C$163,L119)</f>
        <v>78.557213539007549</v>
      </c>
      <c r="N119" s="4" t="str">
        <f t="shared" si="67"/>
        <v>红</v>
      </c>
      <c r="O119" s="4" t="str">
        <f t="shared" si="67"/>
        <v>红</v>
      </c>
      <c r="P119" s="11">
        <f t="shared" si="67"/>
        <v>0.2</v>
      </c>
      <c r="Q119" s="4">
        <f>IF(基础状态预估!$AA38=Q$5,育马!$AO118-育马!$AO117,0)</f>
        <v>0</v>
      </c>
      <c r="R119" s="4">
        <f>IF(基础状态预估!$AA38=R$5,育马!$AO118-育马!$AO117,0)</f>
        <v>0</v>
      </c>
      <c r="S119" s="4">
        <f>IF(基础状态预估!$AA38=S$5,育马!$AO118-育马!$AO117,0)</f>
        <v>0</v>
      </c>
      <c r="T119" s="4">
        <f>IF(基础状态预估!$AA38=T$5,育马!$AO118-育马!$AO117,0)</f>
        <v>0</v>
      </c>
      <c r="U119" s="4">
        <f>IF(基础状态预估!$AA38=U$5,育马!$AO118-育马!$AO117,0)</f>
        <v>12</v>
      </c>
      <c r="V119" s="4">
        <f>SUM(Q$88:Q119)</f>
        <v>0</v>
      </c>
      <c r="W119" s="4">
        <f>SUM(R$88:R119)</f>
        <v>0.29999999999999993</v>
      </c>
      <c r="X119" s="4">
        <f>SUM(S$88:S119)</f>
        <v>3.3000000000000003</v>
      </c>
      <c r="Y119" s="4">
        <f>SUM(T$88:T119)</f>
        <v>16.799999999999997</v>
      </c>
      <c r="Z119" s="4">
        <f>SUM(U$88:U119)</f>
        <v>111</v>
      </c>
      <c r="AA119" s="4">
        <f>V119*86400/育马!C$8</f>
        <v>0</v>
      </c>
      <c r="AB119" s="4">
        <f>W119*86400/育马!D$8</f>
        <v>0.59999999999999987</v>
      </c>
      <c r="AC119" s="4">
        <f>X119*86400/育马!E$8</f>
        <v>4.4000000000000004</v>
      </c>
      <c r="AD119" s="4">
        <f>Y119*86400/育马!F$8</f>
        <v>16.799999999999997</v>
      </c>
      <c r="AE119" s="4">
        <f>Z119*86400/育马!G$8</f>
        <v>111</v>
      </c>
      <c r="AF119" s="4">
        <f t="shared" si="48"/>
        <v>0</v>
      </c>
      <c r="AG119" s="4">
        <f t="shared" si="49"/>
        <v>0</v>
      </c>
      <c r="AH119" s="4">
        <f t="shared" si="50"/>
        <v>0.44000000000000006</v>
      </c>
      <c r="AI119" s="4">
        <f t="shared" si="51"/>
        <v>4.1999999999999993</v>
      </c>
      <c r="AJ119" s="4">
        <f t="shared" si="52"/>
        <v>55.5</v>
      </c>
      <c r="AK119" s="4">
        <f t="shared" si="53"/>
        <v>0</v>
      </c>
      <c r="AL119" s="4">
        <f t="shared" si="54"/>
        <v>0</v>
      </c>
      <c r="AM119" s="4">
        <f t="shared" si="55"/>
        <v>0</v>
      </c>
      <c r="AN119" s="4">
        <f t="shared" si="56"/>
        <v>0.83999999999999986</v>
      </c>
      <c r="AO119" s="4">
        <f t="shared" si="57"/>
        <v>16.649999999999999</v>
      </c>
      <c r="AP119" s="4">
        <f t="shared" si="58"/>
        <v>0</v>
      </c>
      <c r="AQ119" s="4">
        <f t="shared" si="59"/>
        <v>0</v>
      </c>
      <c r="AR119" s="4">
        <f t="shared" si="60"/>
        <v>0</v>
      </c>
      <c r="AS119" s="4">
        <f t="shared" si="61"/>
        <v>0</v>
      </c>
      <c r="AT119" s="4">
        <f t="shared" si="62"/>
        <v>5.5500000000000007</v>
      </c>
      <c r="AU119" s="4">
        <f t="shared" si="63"/>
        <v>0</v>
      </c>
      <c r="AV119" s="4">
        <f t="shared" si="64"/>
        <v>0</v>
      </c>
      <c r="AW119" s="4">
        <f t="shared" si="65"/>
        <v>0.92500000000000016</v>
      </c>
    </row>
    <row r="120" spans="12:49" x14ac:dyDescent="0.15">
      <c r="L120" s="7">
        <f>基础状态预估!J39</f>
        <v>175.64220630709642</v>
      </c>
      <c r="M120" s="4">
        <f>求节点(节奏总纲!$F$4:$F$163,节奏总纲!$C$4:$C$163,L120)</f>
        <v>79.595384842996793</v>
      </c>
      <c r="N120" s="4" t="str">
        <f t="shared" si="67"/>
        <v>红</v>
      </c>
      <c r="O120" s="4" t="str">
        <f t="shared" si="67"/>
        <v>红</v>
      </c>
      <c r="P120" s="11">
        <f t="shared" si="67"/>
        <v>0.2</v>
      </c>
      <c r="Q120" s="4">
        <f>IF(基础状态预估!$AA39=Q$5,育马!$AO119-育马!$AO118,0)</f>
        <v>0</v>
      </c>
      <c r="R120" s="4">
        <f>IF(基础状态预估!$AA39=R$5,育马!$AO119-育马!$AO118,0)</f>
        <v>0</v>
      </c>
      <c r="S120" s="4">
        <f>IF(基础状态预估!$AA39=S$5,育马!$AO119-育马!$AO118,0)</f>
        <v>0</v>
      </c>
      <c r="T120" s="4">
        <f>IF(基础状态预估!$AA39=T$5,育马!$AO119-育马!$AO118,0)</f>
        <v>0</v>
      </c>
      <c r="U120" s="4">
        <f>IF(基础状态预估!$AA39=U$5,育马!$AO119-育马!$AO118,0)</f>
        <v>12</v>
      </c>
      <c r="V120" s="4">
        <f>SUM(Q$88:Q120)</f>
        <v>0</v>
      </c>
      <c r="W120" s="4">
        <f>SUM(R$88:R120)</f>
        <v>0.29999999999999993</v>
      </c>
      <c r="X120" s="4">
        <f>SUM(S$88:S120)</f>
        <v>3.3000000000000003</v>
      </c>
      <c r="Y120" s="4">
        <f>SUM(T$88:T120)</f>
        <v>16.799999999999997</v>
      </c>
      <c r="Z120" s="4">
        <f>SUM(U$88:U120)</f>
        <v>123</v>
      </c>
      <c r="AA120" s="4">
        <f>V120*86400/育马!C$8</f>
        <v>0</v>
      </c>
      <c r="AB120" s="4">
        <f>W120*86400/育马!D$8</f>
        <v>0.59999999999999987</v>
      </c>
      <c r="AC120" s="4">
        <f>X120*86400/育马!E$8</f>
        <v>4.4000000000000004</v>
      </c>
      <c r="AD120" s="4">
        <f>Y120*86400/育马!F$8</f>
        <v>16.799999999999997</v>
      </c>
      <c r="AE120" s="4">
        <f>Z120*86400/育马!G$8</f>
        <v>123</v>
      </c>
      <c r="AF120" s="4">
        <f t="shared" si="48"/>
        <v>0</v>
      </c>
      <c r="AG120" s="4">
        <f t="shared" si="49"/>
        <v>0</v>
      </c>
      <c r="AH120" s="4">
        <f t="shared" si="50"/>
        <v>0.44000000000000006</v>
      </c>
      <c r="AI120" s="4">
        <f t="shared" si="51"/>
        <v>4.1999999999999993</v>
      </c>
      <c r="AJ120" s="4">
        <f t="shared" si="52"/>
        <v>61.5</v>
      </c>
      <c r="AK120" s="4">
        <f t="shared" si="53"/>
        <v>0</v>
      </c>
      <c r="AL120" s="4">
        <f t="shared" si="54"/>
        <v>0</v>
      </c>
      <c r="AM120" s="4">
        <f t="shared" si="55"/>
        <v>0</v>
      </c>
      <c r="AN120" s="4">
        <f t="shared" si="56"/>
        <v>0.83999999999999986</v>
      </c>
      <c r="AO120" s="4">
        <f t="shared" si="57"/>
        <v>18.45</v>
      </c>
      <c r="AP120" s="4">
        <f t="shared" si="58"/>
        <v>0</v>
      </c>
      <c r="AQ120" s="4">
        <f t="shared" si="59"/>
        <v>0</v>
      </c>
      <c r="AR120" s="4">
        <f t="shared" si="60"/>
        <v>0</v>
      </c>
      <c r="AS120" s="4">
        <f t="shared" si="61"/>
        <v>0</v>
      </c>
      <c r="AT120" s="4">
        <f t="shared" si="62"/>
        <v>6.15</v>
      </c>
      <c r="AU120" s="4">
        <f t="shared" si="63"/>
        <v>0</v>
      </c>
      <c r="AV120" s="4">
        <f t="shared" si="64"/>
        <v>0</v>
      </c>
      <c r="AW120" s="4">
        <f t="shared" si="65"/>
        <v>1.0250000000000001</v>
      </c>
    </row>
    <row r="121" spans="12:49" x14ac:dyDescent="0.15">
      <c r="L121" s="7">
        <f>基础状态预估!J40</f>
        <v>187.64220630709642</v>
      </c>
      <c r="M121" s="4">
        <f>求节点(节奏总纲!$F$4:$F$163,节奏总纲!$C$4:$C$163,L121)</f>
        <v>80.592171054832377</v>
      </c>
      <c r="N121" s="4" t="str">
        <f t="shared" si="67"/>
        <v>红</v>
      </c>
      <c r="O121" s="4" t="str">
        <f t="shared" si="67"/>
        <v>红</v>
      </c>
      <c r="P121" s="11">
        <f t="shared" si="67"/>
        <v>0.2</v>
      </c>
      <c r="Q121" s="4">
        <f>IF(基础状态预估!$AA40=Q$5,育马!$AO120-育马!$AO119,0)</f>
        <v>0</v>
      </c>
      <c r="R121" s="4">
        <f>IF(基础状态预估!$AA40=R$5,育马!$AO120-育马!$AO119,0)</f>
        <v>0</v>
      </c>
      <c r="S121" s="4">
        <f>IF(基础状态预估!$AA40=S$5,育马!$AO120-育马!$AO119,0)</f>
        <v>0</v>
      </c>
      <c r="T121" s="4">
        <f>IF(基础状态预估!$AA40=T$5,育马!$AO120-育马!$AO119,0)</f>
        <v>0</v>
      </c>
      <c r="U121" s="4">
        <f>IF(基础状态预估!$AA40=U$5,育马!$AO120-育马!$AO119,0)</f>
        <v>12</v>
      </c>
      <c r="V121" s="4">
        <f>SUM(Q$88:Q121)</f>
        <v>0</v>
      </c>
      <c r="W121" s="4">
        <f>SUM(R$88:R121)</f>
        <v>0.29999999999999993</v>
      </c>
      <c r="X121" s="4">
        <f>SUM(S$88:S121)</f>
        <v>3.3000000000000003</v>
      </c>
      <c r="Y121" s="4">
        <f>SUM(T$88:T121)</f>
        <v>16.799999999999997</v>
      </c>
      <c r="Z121" s="4">
        <f>SUM(U$88:U121)</f>
        <v>135</v>
      </c>
      <c r="AA121" s="4">
        <f>V121*86400/育马!C$8</f>
        <v>0</v>
      </c>
      <c r="AB121" s="4">
        <f>W121*86400/育马!D$8</f>
        <v>0.59999999999999987</v>
      </c>
      <c r="AC121" s="4">
        <f>X121*86400/育马!E$8</f>
        <v>4.4000000000000004</v>
      </c>
      <c r="AD121" s="4">
        <f>Y121*86400/育马!F$8</f>
        <v>16.799999999999997</v>
      </c>
      <c r="AE121" s="4">
        <f>Z121*86400/育马!G$8</f>
        <v>135</v>
      </c>
      <c r="AF121" s="4">
        <f t="shared" si="48"/>
        <v>0</v>
      </c>
      <c r="AG121" s="4">
        <f t="shared" si="49"/>
        <v>0</v>
      </c>
      <c r="AH121" s="4">
        <f t="shared" si="50"/>
        <v>0.44000000000000006</v>
      </c>
      <c r="AI121" s="4">
        <f t="shared" si="51"/>
        <v>4.1999999999999993</v>
      </c>
      <c r="AJ121" s="4">
        <f t="shared" si="52"/>
        <v>67.5</v>
      </c>
      <c r="AK121" s="4">
        <f t="shared" si="53"/>
        <v>0</v>
      </c>
      <c r="AL121" s="4">
        <f t="shared" si="54"/>
        <v>0</v>
      </c>
      <c r="AM121" s="4">
        <f t="shared" si="55"/>
        <v>0</v>
      </c>
      <c r="AN121" s="4">
        <f t="shared" si="56"/>
        <v>0.83999999999999986</v>
      </c>
      <c r="AO121" s="4">
        <f t="shared" si="57"/>
        <v>20.25</v>
      </c>
      <c r="AP121" s="4">
        <f t="shared" si="58"/>
        <v>0</v>
      </c>
      <c r="AQ121" s="4">
        <f t="shared" si="59"/>
        <v>0</v>
      </c>
      <c r="AR121" s="4">
        <f t="shared" si="60"/>
        <v>0</v>
      </c>
      <c r="AS121" s="4">
        <f t="shared" si="61"/>
        <v>0</v>
      </c>
      <c r="AT121" s="4">
        <f t="shared" si="62"/>
        <v>6.75</v>
      </c>
      <c r="AU121" s="4">
        <f t="shared" si="63"/>
        <v>0</v>
      </c>
      <c r="AV121" s="4">
        <f t="shared" si="64"/>
        <v>0</v>
      </c>
      <c r="AW121" s="4">
        <f t="shared" si="65"/>
        <v>1.125</v>
      </c>
    </row>
    <row r="122" spans="12:49" x14ac:dyDescent="0.15">
      <c r="L122" s="7">
        <f>基础状态预估!J41</f>
        <v>199.64220630709642</v>
      </c>
      <c r="M122" s="4">
        <f>求节点(节奏总纲!$F$4:$F$163,节奏总纲!$C$4:$C$163,L122)</f>
        <v>81.508493635577963</v>
      </c>
      <c r="N122" s="4" t="str">
        <f t="shared" si="67"/>
        <v>红</v>
      </c>
      <c r="O122" s="4" t="str">
        <f t="shared" si="67"/>
        <v>红</v>
      </c>
      <c r="P122" s="11">
        <f t="shared" si="67"/>
        <v>0.2</v>
      </c>
      <c r="Q122" s="4">
        <f>IF(基础状态预估!$AA41=Q$5,育马!$AO121-育马!$AO120,0)</f>
        <v>0</v>
      </c>
      <c r="R122" s="4">
        <f>IF(基础状态预估!$AA41=R$5,育马!$AO121-育马!$AO120,0)</f>
        <v>0</v>
      </c>
      <c r="S122" s="4">
        <f>IF(基础状态预估!$AA41=S$5,育马!$AO121-育马!$AO120,0)</f>
        <v>0</v>
      </c>
      <c r="T122" s="4">
        <f>IF(基础状态预估!$AA41=T$5,育马!$AO121-育马!$AO120,0)</f>
        <v>0</v>
      </c>
      <c r="U122" s="4">
        <f>IF(基础状态预估!$AA41=U$5,育马!$AO121-育马!$AO120,0)</f>
        <v>12</v>
      </c>
      <c r="V122" s="4">
        <f>SUM(Q$88:Q122)</f>
        <v>0</v>
      </c>
      <c r="W122" s="4">
        <f>SUM(R$88:R122)</f>
        <v>0.29999999999999993</v>
      </c>
      <c r="X122" s="4">
        <f>SUM(S$88:S122)</f>
        <v>3.3000000000000003</v>
      </c>
      <c r="Y122" s="4">
        <f>SUM(T$88:T122)</f>
        <v>16.799999999999997</v>
      </c>
      <c r="Z122" s="4">
        <f>SUM(U$88:U122)</f>
        <v>147</v>
      </c>
      <c r="AA122" s="4">
        <f>V122*86400/育马!C$8</f>
        <v>0</v>
      </c>
      <c r="AB122" s="4">
        <f>W122*86400/育马!D$8</f>
        <v>0.59999999999999987</v>
      </c>
      <c r="AC122" s="4">
        <f>X122*86400/育马!E$8</f>
        <v>4.4000000000000004</v>
      </c>
      <c r="AD122" s="4">
        <f>Y122*86400/育马!F$8</f>
        <v>16.799999999999997</v>
      </c>
      <c r="AE122" s="4">
        <f>Z122*86400/育马!G$8</f>
        <v>147</v>
      </c>
      <c r="AF122" s="4">
        <f t="shared" si="48"/>
        <v>0</v>
      </c>
      <c r="AG122" s="4">
        <f t="shared" si="49"/>
        <v>0</v>
      </c>
      <c r="AH122" s="4">
        <f t="shared" si="50"/>
        <v>0.44000000000000006</v>
      </c>
      <c r="AI122" s="4">
        <f t="shared" si="51"/>
        <v>4.1999999999999993</v>
      </c>
      <c r="AJ122" s="4">
        <f t="shared" si="52"/>
        <v>73.5</v>
      </c>
      <c r="AK122" s="4">
        <f t="shared" si="53"/>
        <v>0</v>
      </c>
      <c r="AL122" s="4">
        <f t="shared" si="54"/>
        <v>0</v>
      </c>
      <c r="AM122" s="4">
        <f t="shared" si="55"/>
        <v>0</v>
      </c>
      <c r="AN122" s="4">
        <f t="shared" si="56"/>
        <v>0.83999999999999986</v>
      </c>
      <c r="AO122" s="4">
        <f t="shared" si="57"/>
        <v>22.05</v>
      </c>
      <c r="AP122" s="4">
        <f t="shared" si="58"/>
        <v>0</v>
      </c>
      <c r="AQ122" s="4">
        <f t="shared" si="59"/>
        <v>0</v>
      </c>
      <c r="AR122" s="4">
        <f t="shared" si="60"/>
        <v>0</v>
      </c>
      <c r="AS122" s="4">
        <f t="shared" si="61"/>
        <v>0</v>
      </c>
      <c r="AT122" s="4">
        <f t="shared" si="62"/>
        <v>7.3500000000000005</v>
      </c>
      <c r="AU122" s="4">
        <f t="shared" si="63"/>
        <v>0</v>
      </c>
      <c r="AV122" s="4">
        <f t="shared" si="64"/>
        <v>0</v>
      </c>
      <c r="AW122" s="4">
        <f t="shared" si="65"/>
        <v>1.2250000000000001</v>
      </c>
    </row>
    <row r="123" spans="12:49" x14ac:dyDescent="0.15">
      <c r="L123" s="7">
        <f>基础状态预估!J42</f>
        <v>211.64220630709642</v>
      </c>
      <c r="M123" s="4">
        <f>求节点(节奏总纲!$F$4:$F$163,节奏总纲!$C$4:$C$163,L123)</f>
        <v>82.346875382324953</v>
      </c>
      <c r="N123" s="4" t="str">
        <f t="shared" si="67"/>
        <v>红</v>
      </c>
      <c r="O123" s="4" t="str">
        <f t="shared" si="67"/>
        <v>红</v>
      </c>
      <c r="P123" s="11">
        <f t="shared" si="67"/>
        <v>0.2</v>
      </c>
      <c r="Q123" s="4">
        <f>IF(基础状态预估!$AA42=Q$5,育马!$AO122-育马!$AO121,0)</f>
        <v>0</v>
      </c>
      <c r="R123" s="4">
        <f>IF(基础状态预估!$AA42=R$5,育马!$AO122-育马!$AO121,0)</f>
        <v>0</v>
      </c>
      <c r="S123" s="4">
        <f>IF(基础状态预估!$AA42=S$5,育马!$AO122-育马!$AO121,0)</f>
        <v>0</v>
      </c>
      <c r="T123" s="4">
        <f>IF(基础状态预估!$AA42=T$5,育马!$AO122-育马!$AO121,0)</f>
        <v>0</v>
      </c>
      <c r="U123" s="4">
        <f>IF(基础状态预估!$AA42=U$5,育马!$AO122-育马!$AO121,0)</f>
        <v>12</v>
      </c>
      <c r="V123" s="4">
        <f>SUM(Q$88:Q123)</f>
        <v>0</v>
      </c>
      <c r="W123" s="4">
        <f>SUM(R$88:R123)</f>
        <v>0.29999999999999993</v>
      </c>
      <c r="X123" s="4">
        <f>SUM(S$88:S123)</f>
        <v>3.3000000000000003</v>
      </c>
      <c r="Y123" s="4">
        <f>SUM(T$88:T123)</f>
        <v>16.799999999999997</v>
      </c>
      <c r="Z123" s="4">
        <f>SUM(U$88:U123)</f>
        <v>159</v>
      </c>
      <c r="AA123" s="4">
        <f>V123*86400/育马!C$8</f>
        <v>0</v>
      </c>
      <c r="AB123" s="4">
        <f>W123*86400/育马!D$8</f>
        <v>0.59999999999999987</v>
      </c>
      <c r="AC123" s="4">
        <f>X123*86400/育马!E$8</f>
        <v>4.4000000000000004</v>
      </c>
      <c r="AD123" s="4">
        <f>Y123*86400/育马!F$8</f>
        <v>16.799999999999997</v>
      </c>
      <c r="AE123" s="4">
        <f>Z123*86400/育马!G$8</f>
        <v>159</v>
      </c>
      <c r="AF123" s="4">
        <f t="shared" si="48"/>
        <v>0</v>
      </c>
      <c r="AG123" s="4">
        <f t="shared" si="49"/>
        <v>0</v>
      </c>
      <c r="AH123" s="4">
        <f t="shared" si="50"/>
        <v>0.44000000000000006</v>
      </c>
      <c r="AI123" s="4">
        <f t="shared" si="51"/>
        <v>4.1999999999999993</v>
      </c>
      <c r="AJ123" s="4">
        <f t="shared" si="52"/>
        <v>79.5</v>
      </c>
      <c r="AK123" s="4">
        <f t="shared" si="53"/>
        <v>0</v>
      </c>
      <c r="AL123" s="4">
        <f t="shared" si="54"/>
        <v>0</v>
      </c>
      <c r="AM123" s="4">
        <f t="shared" si="55"/>
        <v>0</v>
      </c>
      <c r="AN123" s="4">
        <f t="shared" si="56"/>
        <v>0.83999999999999986</v>
      </c>
      <c r="AO123" s="4">
        <f t="shared" si="57"/>
        <v>23.849999999999998</v>
      </c>
      <c r="AP123" s="4">
        <f t="shared" si="58"/>
        <v>0</v>
      </c>
      <c r="AQ123" s="4">
        <f t="shared" si="59"/>
        <v>0</v>
      </c>
      <c r="AR123" s="4">
        <f t="shared" si="60"/>
        <v>0</v>
      </c>
      <c r="AS123" s="4">
        <f t="shared" si="61"/>
        <v>0</v>
      </c>
      <c r="AT123" s="4">
        <f t="shared" si="62"/>
        <v>7.95</v>
      </c>
      <c r="AU123" s="4">
        <f t="shared" si="63"/>
        <v>0</v>
      </c>
      <c r="AV123" s="4">
        <f t="shared" si="64"/>
        <v>0</v>
      </c>
      <c r="AW123" s="4">
        <f t="shared" si="65"/>
        <v>1.325</v>
      </c>
    </row>
    <row r="127" spans="12:49" x14ac:dyDescent="0.15">
      <c r="L127" s="7" t="s">
        <v>121</v>
      </c>
      <c r="Q127" s="60" t="s">
        <v>110</v>
      </c>
      <c r="R127" s="60"/>
      <c r="S127" s="60"/>
      <c r="T127" s="60"/>
      <c r="U127" s="60"/>
      <c r="V127" s="60" t="s">
        <v>111</v>
      </c>
      <c r="W127" s="60"/>
      <c r="X127" s="60"/>
      <c r="Y127" s="60"/>
      <c r="Z127" s="60"/>
      <c r="AA127" s="60" t="s">
        <v>112</v>
      </c>
      <c r="AB127" s="60"/>
      <c r="AC127" s="60"/>
      <c r="AD127" s="60"/>
      <c r="AE127" s="60"/>
      <c r="AF127" s="60" t="s">
        <v>113</v>
      </c>
      <c r="AG127" s="60"/>
      <c r="AH127" s="60"/>
      <c r="AI127" s="60"/>
      <c r="AJ127" s="60"/>
      <c r="AK127" s="60" t="s">
        <v>114</v>
      </c>
      <c r="AL127" s="60"/>
      <c r="AM127" s="60"/>
      <c r="AN127" s="60"/>
      <c r="AO127" s="60"/>
      <c r="AP127" s="60" t="s">
        <v>115</v>
      </c>
      <c r="AQ127" s="60"/>
      <c r="AR127" s="60"/>
      <c r="AS127" s="60"/>
      <c r="AT127" s="60"/>
      <c r="AU127" s="60" t="s">
        <v>116</v>
      </c>
      <c r="AV127" s="60"/>
      <c r="AW127" s="60"/>
    </row>
    <row r="128" spans="12:49" x14ac:dyDescent="0.15">
      <c r="L128" s="7" t="s">
        <v>105</v>
      </c>
      <c r="M128" s="4" t="s">
        <v>126</v>
      </c>
      <c r="N128" s="4" t="s">
        <v>117</v>
      </c>
      <c r="O128" s="4" t="s">
        <v>107</v>
      </c>
      <c r="P128" s="11" t="s">
        <v>108</v>
      </c>
      <c r="Q128" s="4" t="s">
        <v>47</v>
      </c>
      <c r="R128" s="4" t="s">
        <v>48</v>
      </c>
      <c r="S128" s="4" t="s">
        <v>24</v>
      </c>
      <c r="T128" s="4" t="s">
        <v>22</v>
      </c>
      <c r="U128" s="4" t="s">
        <v>23</v>
      </c>
      <c r="V128" s="4" t="s">
        <v>47</v>
      </c>
      <c r="W128" s="4" t="s">
        <v>48</v>
      </c>
      <c r="X128" s="4" t="s">
        <v>24</v>
      </c>
      <c r="Y128" s="4" t="s">
        <v>22</v>
      </c>
      <c r="Z128" s="4" t="s">
        <v>23</v>
      </c>
      <c r="AA128" s="4" t="s">
        <v>47</v>
      </c>
      <c r="AB128" s="4" t="s">
        <v>48</v>
      </c>
      <c r="AC128" s="4" t="s">
        <v>24</v>
      </c>
      <c r="AD128" s="4" t="s">
        <v>22</v>
      </c>
      <c r="AE128" s="4" t="s">
        <v>23</v>
      </c>
      <c r="AF128" s="4" t="s">
        <v>47</v>
      </c>
      <c r="AG128" s="4" t="s">
        <v>48</v>
      </c>
      <c r="AH128" s="4" t="s">
        <v>24</v>
      </c>
      <c r="AI128" s="4" t="s">
        <v>22</v>
      </c>
      <c r="AJ128" s="4" t="s">
        <v>23</v>
      </c>
      <c r="AK128" s="4" t="s">
        <v>47</v>
      </c>
      <c r="AL128" s="4" t="s">
        <v>48</v>
      </c>
      <c r="AM128" s="4" t="s">
        <v>24</v>
      </c>
      <c r="AN128" s="4" t="s">
        <v>22</v>
      </c>
      <c r="AO128" s="4" t="s">
        <v>23</v>
      </c>
      <c r="AP128" s="4" t="s">
        <v>47</v>
      </c>
      <c r="AQ128" s="4" t="s">
        <v>48</v>
      </c>
      <c r="AR128" s="4" t="s">
        <v>24</v>
      </c>
      <c r="AS128" s="4" t="s">
        <v>22</v>
      </c>
      <c r="AT128" s="4" t="s">
        <v>23</v>
      </c>
      <c r="AU128" s="4" t="s">
        <v>24</v>
      </c>
      <c r="AV128" s="4" t="s">
        <v>22</v>
      </c>
      <c r="AW128" s="4" t="s">
        <v>23</v>
      </c>
    </row>
    <row r="129" spans="12:58" x14ac:dyDescent="0.15">
      <c r="L129" s="7">
        <f>基础状态预估!K7</f>
        <v>23.282468165263531</v>
      </c>
      <c r="M129" s="4">
        <f>求节点(节奏总纲!$G$4:$G$163,节奏总纲!$C$4:$C$163,L129)</f>
        <v>55</v>
      </c>
      <c r="N129" s="4" t="str">
        <f t="shared" ref="N129:P148" si="68">N88</f>
        <v>绿</v>
      </c>
      <c r="O129" s="4" t="str">
        <f t="shared" si="68"/>
        <v>绿</v>
      </c>
      <c r="P129" s="11">
        <f t="shared" si="68"/>
        <v>0.03</v>
      </c>
      <c r="Q129" s="4">
        <f>IF(基础状态预估!$AA7=Q$5,育马!$AO128,0)</f>
        <v>0</v>
      </c>
      <c r="R129" s="4">
        <f>IF(基础状态预估!$AA7=R$5,育马!$AO128,0)</f>
        <v>0</v>
      </c>
      <c r="S129" s="4">
        <f>IF(基础状态预估!$AA7=S$5,育马!$AO128,0)</f>
        <v>0</v>
      </c>
      <c r="T129" s="4">
        <f>IF(基础状态预估!$AA7=T$5,育马!$AO128,0)</f>
        <v>0</v>
      </c>
      <c r="U129" s="4">
        <f>IF(基础状态预估!$AA7=U$5,育马!$AO128,0)</f>
        <v>0</v>
      </c>
      <c r="V129" s="4">
        <f>SUM(Q$129:Q129)</f>
        <v>0</v>
      </c>
      <c r="W129" s="4">
        <f>SUM(R$129:R129)</f>
        <v>0</v>
      </c>
      <c r="X129" s="4">
        <f>SUM(S$129:S129)</f>
        <v>0</v>
      </c>
      <c r="Y129" s="4">
        <f>SUM(T$129:T129)</f>
        <v>0</v>
      </c>
      <c r="Z129" s="4">
        <f>SUM(U$129:U129)</f>
        <v>0</v>
      </c>
      <c r="AA129" s="4">
        <f>V129*86400/育马!C$8</f>
        <v>0</v>
      </c>
      <c r="AB129" s="4">
        <f>W129*86400/育马!D$8</f>
        <v>0</v>
      </c>
      <c r="AC129" s="4">
        <f>X129*86400/育马!E$8</f>
        <v>0</v>
      </c>
      <c r="AD129" s="4">
        <f>Y129*86400/育马!F$8</f>
        <v>0</v>
      </c>
      <c r="AE129" s="4">
        <f>Z129*86400/育马!G$8</f>
        <v>0</v>
      </c>
      <c r="AF129" s="4">
        <f>AA129*C$13</f>
        <v>0</v>
      </c>
      <c r="AG129" s="4">
        <f>AB129*D$13</f>
        <v>0</v>
      </c>
      <c r="AH129" s="4">
        <f>AC129*E$13</f>
        <v>0</v>
      </c>
      <c r="AI129" s="4">
        <f>AD129*F$13</f>
        <v>0</v>
      </c>
      <c r="AJ129" s="4">
        <f>AE129*G$13</f>
        <v>0</v>
      </c>
      <c r="AK129" s="4">
        <f>AA129*C$14</f>
        <v>0</v>
      </c>
      <c r="AL129" s="4">
        <f>AB129*D$14</f>
        <v>0</v>
      </c>
      <c r="AM129" s="4">
        <f>AC129*E$14</f>
        <v>0</v>
      </c>
      <c r="AN129" s="4">
        <f>AD129*F$14</f>
        <v>0</v>
      </c>
      <c r="AO129" s="4">
        <f>AE129*G$14</f>
        <v>0</v>
      </c>
      <c r="AP129" s="4">
        <f>AA129*C$15</f>
        <v>0</v>
      </c>
      <c r="AQ129" s="4">
        <f>AB129*D$15</f>
        <v>0</v>
      </c>
      <c r="AR129" s="4">
        <f>AC129*E$15</f>
        <v>0</v>
      </c>
      <c r="AS129" s="4">
        <f>AD129*F$15</f>
        <v>0</v>
      </c>
      <c r="AT129" s="4">
        <f>AE129*G$15</f>
        <v>0</v>
      </c>
      <c r="AU129" s="4">
        <f>IF($O129=AU$5,INDEX($AF129:$AJ129,MATCH($N129,$AF$5:$AJ$5,0))/6,0)</f>
        <v>0</v>
      </c>
      <c r="AV129" s="4">
        <f>IF($O129=AV$5,INDEX($AK129:$AO129,MATCH($N129,$AK$5:$AO$5,0))/6,0)</f>
        <v>0</v>
      </c>
      <c r="AW129" s="4">
        <f>IF($O129=AW$5,INDEX($AP129:$AT129,MATCH($N129,$AP$5:$AT$5,0))/6,0)</f>
        <v>0</v>
      </c>
    </row>
    <row r="130" spans="12:58" x14ac:dyDescent="0.15">
      <c r="L130" s="7">
        <f>基础状态预估!K8</f>
        <v>23.48246816526353</v>
      </c>
      <c r="M130" s="4">
        <f>求节点(节奏总纲!$G$4:$G$163,节奏总纲!$C$4:$C$163,L130)</f>
        <v>55.122844962000904</v>
      </c>
      <c r="N130" s="4" t="str">
        <f t="shared" si="68"/>
        <v>蓝</v>
      </c>
      <c r="O130" s="4" t="str">
        <f t="shared" si="68"/>
        <v>蓝</v>
      </c>
      <c r="P130" s="11">
        <f t="shared" si="68"/>
        <v>0.05</v>
      </c>
      <c r="Q130" s="4">
        <f>IF(基础状态预估!$AA8=Q$5,育马!$AO129-育马!$AO128,0)</f>
        <v>0</v>
      </c>
      <c r="R130" s="4">
        <f>IF(基础状态预估!$AA8=R$5,育马!$AO129-育马!$AO128,0)</f>
        <v>0</v>
      </c>
      <c r="S130" s="4">
        <f>IF(基础状态预估!$AA8=S$5,育马!$AO129-育马!$AO128,0)</f>
        <v>0</v>
      </c>
      <c r="T130" s="4">
        <f>IF(基础状态预估!$AA8=T$5,育马!$AO129-育马!$AO128,0)</f>
        <v>0</v>
      </c>
      <c r="U130" s="4">
        <f>IF(基础状态预估!$AA8=U$5,育马!$AO129-育马!$AO128,0)</f>
        <v>0</v>
      </c>
      <c r="V130" s="4">
        <f>SUM(Q$129:Q130)</f>
        <v>0</v>
      </c>
      <c r="W130" s="4">
        <f>SUM(R$129:R130)</f>
        <v>0</v>
      </c>
      <c r="X130" s="4">
        <f>SUM(S$129:S130)</f>
        <v>0</v>
      </c>
      <c r="Y130" s="4">
        <f>SUM(T$129:T130)</f>
        <v>0</v>
      </c>
      <c r="Z130" s="4">
        <f>SUM(U$129:U130)</f>
        <v>0</v>
      </c>
      <c r="AA130" s="4">
        <f>V130*86400/育马!C$8</f>
        <v>0</v>
      </c>
      <c r="AB130" s="4">
        <f>W130*86400/育马!D$8</f>
        <v>0</v>
      </c>
      <c r="AC130" s="4">
        <f>X130*86400/育马!E$8</f>
        <v>0</v>
      </c>
      <c r="AD130" s="4">
        <f>Y130*86400/育马!F$8</f>
        <v>0</v>
      </c>
      <c r="AE130" s="4">
        <f>Z130*86400/育马!G$8</f>
        <v>0</v>
      </c>
      <c r="AF130" s="4">
        <f t="shared" ref="AF130:AF164" si="69">AA130*C$13</f>
        <v>0</v>
      </c>
      <c r="AG130" s="4">
        <f t="shared" ref="AG130:AG164" si="70">AB130*D$13</f>
        <v>0</v>
      </c>
      <c r="AH130" s="4">
        <f t="shared" ref="AH130:AH164" si="71">AC130*E$13</f>
        <v>0</v>
      </c>
      <c r="AI130" s="4">
        <f t="shared" ref="AI130:AI164" si="72">AD130*F$13</f>
        <v>0</v>
      </c>
      <c r="AJ130" s="4">
        <f t="shared" ref="AJ130:AJ164" si="73">AE130*G$13</f>
        <v>0</v>
      </c>
      <c r="AK130" s="4">
        <f t="shared" ref="AK130:AK164" si="74">AA130*C$14</f>
        <v>0</v>
      </c>
      <c r="AL130" s="4">
        <f t="shared" ref="AL130:AL164" si="75">AB130*D$14</f>
        <v>0</v>
      </c>
      <c r="AM130" s="4">
        <f t="shared" ref="AM130:AM164" si="76">AC130*E$14</f>
        <v>0</v>
      </c>
      <c r="AN130" s="4">
        <f t="shared" ref="AN130:AN164" si="77">AD130*F$14</f>
        <v>0</v>
      </c>
      <c r="AO130" s="4">
        <f t="shared" ref="AO130:AO164" si="78">AE130*G$14</f>
        <v>0</v>
      </c>
      <c r="AP130" s="4">
        <f t="shared" ref="AP130:AP164" si="79">AA130*C$15</f>
        <v>0</v>
      </c>
      <c r="AQ130" s="4">
        <f t="shared" ref="AQ130:AQ164" si="80">AB130*D$15</f>
        <v>0</v>
      </c>
      <c r="AR130" s="4">
        <f t="shared" ref="AR130:AR164" si="81">AC130*E$15</f>
        <v>0</v>
      </c>
      <c r="AS130" s="4">
        <f t="shared" ref="AS130:AS164" si="82">AD130*F$15</f>
        <v>0</v>
      </c>
      <c r="AT130" s="4">
        <f t="shared" ref="AT130:AT164" si="83">AE130*G$15</f>
        <v>0</v>
      </c>
      <c r="AU130" s="4">
        <f t="shared" ref="AU130:AU164" si="84">IF($O130=AU$5,INDEX($AF130:$AJ130,MATCH($N130,$AF$5:$AJ$5,0))/6,0)</f>
        <v>0</v>
      </c>
      <c r="AV130" s="4">
        <f t="shared" ref="AV130:AV164" si="85">IF($O130=AV$5,INDEX($AK130:$AO130,MATCH($N130,$AK$5:$AO$5,0))/6,0)</f>
        <v>0</v>
      </c>
      <c r="AW130" s="4">
        <f t="shared" ref="AW130:AW164" si="86">IF($O130=AW$5,INDEX($AP130:$AT130,MATCH($N130,$AP$5:$AT$5,0))/6,0)</f>
        <v>0</v>
      </c>
    </row>
    <row r="131" spans="12:58" x14ac:dyDescent="0.15">
      <c r="L131" s="7">
        <f>基础状态预估!K9</f>
        <v>23.682468165263529</v>
      </c>
      <c r="M131" s="4">
        <f>求节点(节奏总纲!$G$4:$G$163,节奏总纲!$C$4:$C$163,L131)</f>
        <v>55.245689924001809</v>
      </c>
      <c r="N131" s="4" t="str">
        <f t="shared" si="68"/>
        <v>蓝</v>
      </c>
      <c r="O131" s="4" t="str">
        <f t="shared" si="68"/>
        <v>蓝</v>
      </c>
      <c r="P131" s="11">
        <f t="shared" si="68"/>
        <v>0.05</v>
      </c>
      <c r="Q131" s="4">
        <f>IF(基础状态预估!$AA9=Q$5,育马!$AO130-育马!$AO129,0)</f>
        <v>0</v>
      </c>
      <c r="R131" s="4">
        <f>IF(基础状态预估!$AA9=R$5,育马!$AO130-育马!$AO129,0)</f>
        <v>0</v>
      </c>
      <c r="S131" s="4">
        <f>IF(基础状态预估!$AA9=S$5,育马!$AO130-育马!$AO129,0)</f>
        <v>0</v>
      </c>
      <c r="T131" s="4">
        <f>IF(基础状态预估!$AA9=T$5,育马!$AO130-育马!$AO129,0)</f>
        <v>0</v>
      </c>
      <c r="U131" s="4">
        <f>IF(基础状态预估!$AA9=U$5,育马!$AO130-育马!$AO129,0)</f>
        <v>0</v>
      </c>
      <c r="V131" s="4">
        <f>SUM(Q$129:Q131)</f>
        <v>0</v>
      </c>
      <c r="W131" s="4">
        <f>SUM(R$129:R131)</f>
        <v>0</v>
      </c>
      <c r="X131" s="4">
        <f>SUM(S$129:S131)</f>
        <v>0</v>
      </c>
      <c r="Y131" s="4">
        <f>SUM(T$129:T131)</f>
        <v>0</v>
      </c>
      <c r="Z131" s="4">
        <f>SUM(U$129:U131)</f>
        <v>0</v>
      </c>
      <c r="AA131" s="4">
        <f>V131*86400/育马!C$8</f>
        <v>0</v>
      </c>
      <c r="AB131" s="4">
        <f>W131*86400/育马!D$8</f>
        <v>0</v>
      </c>
      <c r="AC131" s="4">
        <f>X131*86400/育马!E$8</f>
        <v>0</v>
      </c>
      <c r="AD131" s="4">
        <f>Y131*86400/育马!F$8</f>
        <v>0</v>
      </c>
      <c r="AE131" s="4">
        <f>Z131*86400/育马!G$8</f>
        <v>0</v>
      </c>
      <c r="AF131" s="4">
        <f t="shared" si="69"/>
        <v>0</v>
      </c>
      <c r="AG131" s="4">
        <f t="shared" si="70"/>
        <v>0</v>
      </c>
      <c r="AH131" s="4">
        <f t="shared" si="71"/>
        <v>0</v>
      </c>
      <c r="AI131" s="4">
        <f t="shared" si="72"/>
        <v>0</v>
      </c>
      <c r="AJ131" s="4">
        <f t="shared" si="73"/>
        <v>0</v>
      </c>
      <c r="AK131" s="4">
        <f t="shared" si="74"/>
        <v>0</v>
      </c>
      <c r="AL131" s="4">
        <f t="shared" si="75"/>
        <v>0</v>
      </c>
      <c r="AM131" s="4">
        <f t="shared" si="76"/>
        <v>0</v>
      </c>
      <c r="AN131" s="4">
        <f t="shared" si="77"/>
        <v>0</v>
      </c>
      <c r="AO131" s="4">
        <f t="shared" si="78"/>
        <v>0</v>
      </c>
      <c r="AP131" s="4">
        <f t="shared" si="79"/>
        <v>0</v>
      </c>
      <c r="AQ131" s="4">
        <f t="shared" si="80"/>
        <v>0</v>
      </c>
      <c r="AR131" s="4">
        <f t="shared" si="81"/>
        <v>0</v>
      </c>
      <c r="AS131" s="4">
        <f t="shared" si="82"/>
        <v>0</v>
      </c>
      <c r="AT131" s="4">
        <f t="shared" si="83"/>
        <v>0</v>
      </c>
      <c r="AU131" s="4">
        <f t="shared" si="84"/>
        <v>0</v>
      </c>
      <c r="AV131" s="4">
        <f t="shared" si="85"/>
        <v>0</v>
      </c>
      <c r="AW131" s="4">
        <f t="shared" si="86"/>
        <v>0</v>
      </c>
    </row>
    <row r="132" spans="12:58" x14ac:dyDescent="0.15">
      <c r="L132" s="7">
        <f>基础状态预估!K10</f>
        <v>23.882468165263532</v>
      </c>
      <c r="M132" s="4">
        <f>求节点(节奏总纲!$G$4:$G$163,节奏总纲!$C$4:$C$163,L132)</f>
        <v>55.36853488600272</v>
      </c>
      <c r="N132" s="4" t="str">
        <f t="shared" si="68"/>
        <v>蓝</v>
      </c>
      <c r="O132" s="4" t="str">
        <f t="shared" si="68"/>
        <v>蓝</v>
      </c>
      <c r="P132" s="11">
        <f t="shared" si="68"/>
        <v>0.05</v>
      </c>
      <c r="Q132" s="4">
        <f>IF(基础状态预估!$AA10=Q$5,育马!$AO131-育马!$AO130,0)</f>
        <v>0</v>
      </c>
      <c r="R132" s="4">
        <f>IF(基础状态预估!$AA10=R$5,育马!$AO131-育马!$AO130,0)</f>
        <v>0.20000000000000007</v>
      </c>
      <c r="S132" s="4">
        <f>IF(基础状态预估!$AA10=S$5,育马!$AO131-育马!$AO130,0)</f>
        <v>0</v>
      </c>
      <c r="T132" s="4">
        <f>IF(基础状态预估!$AA10=T$5,育马!$AO131-育马!$AO130,0)</f>
        <v>0</v>
      </c>
      <c r="U132" s="4">
        <f>IF(基础状态预估!$AA10=U$5,育马!$AO131-育马!$AO130,0)</f>
        <v>0</v>
      </c>
      <c r="V132" s="4">
        <f>SUM(Q$129:Q132)</f>
        <v>0</v>
      </c>
      <c r="W132" s="4">
        <f>SUM(R$129:R132)</f>
        <v>0.20000000000000007</v>
      </c>
      <c r="X132" s="4">
        <f>SUM(S$129:S132)</f>
        <v>0</v>
      </c>
      <c r="Y132" s="4">
        <f>SUM(T$129:T132)</f>
        <v>0</v>
      </c>
      <c r="Z132" s="4">
        <f>SUM(U$129:U132)</f>
        <v>0</v>
      </c>
      <c r="AA132" s="4">
        <f>V132*86400/育马!C$8</f>
        <v>0</v>
      </c>
      <c r="AB132" s="4">
        <f>W132*86400/育马!D$8</f>
        <v>0.40000000000000019</v>
      </c>
      <c r="AC132" s="4">
        <f>X132*86400/育马!E$8</f>
        <v>0</v>
      </c>
      <c r="AD132" s="4">
        <f>Y132*86400/育马!F$8</f>
        <v>0</v>
      </c>
      <c r="AE132" s="4">
        <f>Z132*86400/育马!G$8</f>
        <v>0</v>
      </c>
      <c r="AF132" s="4">
        <f t="shared" si="69"/>
        <v>0</v>
      </c>
      <c r="AG132" s="4">
        <f t="shared" si="70"/>
        <v>0</v>
      </c>
      <c r="AH132" s="4">
        <f t="shared" si="71"/>
        <v>0</v>
      </c>
      <c r="AI132" s="4">
        <f t="shared" si="72"/>
        <v>0</v>
      </c>
      <c r="AJ132" s="4">
        <f t="shared" si="73"/>
        <v>0</v>
      </c>
      <c r="AK132" s="4">
        <f t="shared" si="74"/>
        <v>0</v>
      </c>
      <c r="AL132" s="4">
        <f t="shared" si="75"/>
        <v>0</v>
      </c>
      <c r="AM132" s="4">
        <f t="shared" si="76"/>
        <v>0</v>
      </c>
      <c r="AN132" s="4">
        <f t="shared" si="77"/>
        <v>0</v>
      </c>
      <c r="AO132" s="4">
        <f t="shared" si="78"/>
        <v>0</v>
      </c>
      <c r="AP132" s="4">
        <f t="shared" si="79"/>
        <v>0</v>
      </c>
      <c r="AQ132" s="4">
        <f t="shared" si="80"/>
        <v>0</v>
      </c>
      <c r="AR132" s="4">
        <f t="shared" si="81"/>
        <v>0</v>
      </c>
      <c r="AS132" s="4">
        <f t="shared" si="82"/>
        <v>0</v>
      </c>
      <c r="AT132" s="4">
        <f t="shared" si="83"/>
        <v>0</v>
      </c>
      <c r="AU132" s="4">
        <f t="shared" si="84"/>
        <v>0</v>
      </c>
      <c r="AV132" s="4">
        <f t="shared" si="85"/>
        <v>0</v>
      </c>
      <c r="AW132" s="4">
        <f t="shared" si="86"/>
        <v>0</v>
      </c>
    </row>
    <row r="133" spans="12:58" x14ac:dyDescent="0.15">
      <c r="L133" s="7">
        <f>基础状态预估!K11</f>
        <v>24.082468165263531</v>
      </c>
      <c r="M133" s="4">
        <f>求节点(节奏总纲!$G$4:$G$163,节奏总纲!$C$4:$C$163,L133)</f>
        <v>55.491379848003625</v>
      </c>
      <c r="N133" s="4" t="str">
        <f t="shared" si="68"/>
        <v>紫</v>
      </c>
      <c r="O133" s="4" t="str">
        <f t="shared" si="68"/>
        <v>紫</v>
      </c>
      <c r="P133" s="11">
        <f t="shared" si="68"/>
        <v>0.08</v>
      </c>
      <c r="Q133" s="4">
        <f>IF(基础状态预估!$AA11=Q$5,育马!$AO132-育马!$AO131,0)</f>
        <v>0</v>
      </c>
      <c r="R133" s="4">
        <f>IF(基础状态预估!$AA11=R$5,育马!$AO132-育马!$AO131,0)</f>
        <v>0</v>
      </c>
      <c r="S133" s="4">
        <f>IF(基础状态预估!$AA11=S$5,育马!$AO132-育马!$AO131,0)</f>
        <v>0.19999999999999996</v>
      </c>
      <c r="T133" s="4">
        <f>IF(基础状态预估!$AA11=T$5,育马!$AO132-育马!$AO131,0)</f>
        <v>0</v>
      </c>
      <c r="U133" s="4">
        <f>IF(基础状态预估!$AA11=U$5,育马!$AO132-育马!$AO131,0)</f>
        <v>0</v>
      </c>
      <c r="V133" s="4">
        <f>SUM(Q$129:Q133)</f>
        <v>0</v>
      </c>
      <c r="W133" s="4">
        <f>SUM(R$129:R133)</f>
        <v>0.20000000000000007</v>
      </c>
      <c r="X133" s="4">
        <f>SUM(S$129:S133)</f>
        <v>0.19999999999999996</v>
      </c>
      <c r="Y133" s="4">
        <f>SUM(T$129:T133)</f>
        <v>0</v>
      </c>
      <c r="Z133" s="4">
        <f>SUM(U$129:U133)</f>
        <v>0</v>
      </c>
      <c r="AA133" s="4">
        <f>V133*86400/育马!C$8</f>
        <v>0</v>
      </c>
      <c r="AB133" s="4">
        <f>W133*86400/育马!D$8</f>
        <v>0.40000000000000019</v>
      </c>
      <c r="AC133" s="4">
        <f>X133*86400/育马!E$8</f>
        <v>0.26666666666666661</v>
      </c>
      <c r="AD133" s="4">
        <f>Y133*86400/育马!F$8</f>
        <v>0</v>
      </c>
      <c r="AE133" s="4">
        <f>Z133*86400/育马!G$8</f>
        <v>0</v>
      </c>
      <c r="AF133" s="4">
        <f t="shared" si="69"/>
        <v>0</v>
      </c>
      <c r="AG133" s="4">
        <f t="shared" si="70"/>
        <v>0</v>
      </c>
      <c r="AH133" s="4">
        <f t="shared" si="71"/>
        <v>2.6666666666666661E-2</v>
      </c>
      <c r="AI133" s="4">
        <f t="shared" si="72"/>
        <v>0</v>
      </c>
      <c r="AJ133" s="4">
        <f t="shared" si="73"/>
        <v>0</v>
      </c>
      <c r="AK133" s="4">
        <f t="shared" si="74"/>
        <v>0</v>
      </c>
      <c r="AL133" s="4">
        <f t="shared" si="75"/>
        <v>0</v>
      </c>
      <c r="AM133" s="4">
        <f t="shared" si="76"/>
        <v>0</v>
      </c>
      <c r="AN133" s="4">
        <f t="shared" si="77"/>
        <v>0</v>
      </c>
      <c r="AO133" s="4">
        <f t="shared" si="78"/>
        <v>0</v>
      </c>
      <c r="AP133" s="4">
        <f t="shared" si="79"/>
        <v>0</v>
      </c>
      <c r="AQ133" s="4">
        <f t="shared" si="80"/>
        <v>0</v>
      </c>
      <c r="AR133" s="4">
        <f t="shared" si="81"/>
        <v>0</v>
      </c>
      <c r="AS133" s="4">
        <f t="shared" si="82"/>
        <v>0</v>
      </c>
      <c r="AT133" s="4">
        <f t="shared" si="83"/>
        <v>0</v>
      </c>
      <c r="AU133" s="4">
        <f t="shared" si="84"/>
        <v>4.4444444444444436E-3</v>
      </c>
      <c r="AV133" s="4">
        <f t="shared" si="85"/>
        <v>0</v>
      </c>
      <c r="AW133" s="4">
        <f t="shared" si="86"/>
        <v>0</v>
      </c>
    </row>
    <row r="134" spans="12:58" x14ac:dyDescent="0.15">
      <c r="L134" s="7">
        <f>基础状态预估!K12</f>
        <v>24.48246816526353</v>
      </c>
      <c r="M134" s="4">
        <f>求节点(节奏总纲!$G$4:$G$163,节奏总纲!$C$4:$C$163,L134)</f>
        <v>55.737069772005434</v>
      </c>
      <c r="N134" s="4" t="str">
        <f t="shared" si="68"/>
        <v>紫</v>
      </c>
      <c r="O134" s="4" t="str">
        <f t="shared" si="68"/>
        <v>紫</v>
      </c>
      <c r="P134" s="11">
        <f t="shared" si="68"/>
        <v>0.08</v>
      </c>
      <c r="Q134" s="4">
        <f>IF(基础状态预估!$AA12=Q$5,育马!$AO133-育马!$AO132,0)</f>
        <v>0</v>
      </c>
      <c r="R134" s="4">
        <f>IF(基础状态预估!$AA12=R$5,育马!$AO133-育马!$AO132,0)</f>
        <v>0</v>
      </c>
      <c r="S134" s="4">
        <f>IF(基础状态预估!$AA12=S$5,育马!$AO133-育马!$AO132,0)</f>
        <v>0.40000000000000013</v>
      </c>
      <c r="T134" s="4">
        <f>IF(基础状态预估!$AA12=T$5,育马!$AO133-育马!$AO132,0)</f>
        <v>0</v>
      </c>
      <c r="U134" s="4">
        <f>IF(基础状态预估!$AA12=U$5,育马!$AO133-育马!$AO132,0)</f>
        <v>0</v>
      </c>
      <c r="V134" s="4">
        <f>SUM(Q$129:Q134)</f>
        <v>0</v>
      </c>
      <c r="W134" s="4">
        <f>SUM(R$129:R134)</f>
        <v>0.20000000000000007</v>
      </c>
      <c r="X134" s="4">
        <f>SUM(S$129:S134)</f>
        <v>0.60000000000000009</v>
      </c>
      <c r="Y134" s="4">
        <f>SUM(T$129:T134)</f>
        <v>0</v>
      </c>
      <c r="Z134" s="4">
        <f>SUM(U$129:U134)</f>
        <v>0</v>
      </c>
      <c r="AA134" s="4">
        <f>V134*86400/育马!C$8</f>
        <v>0</v>
      </c>
      <c r="AB134" s="4">
        <f>W134*86400/育马!D$8</f>
        <v>0.40000000000000019</v>
      </c>
      <c r="AC134" s="4">
        <f>X134*86400/育马!E$8</f>
        <v>0.80000000000000016</v>
      </c>
      <c r="AD134" s="4">
        <f>Y134*86400/育马!F$8</f>
        <v>0</v>
      </c>
      <c r="AE134" s="4">
        <f>Z134*86400/育马!G$8</f>
        <v>0</v>
      </c>
      <c r="AF134" s="4">
        <f t="shared" si="69"/>
        <v>0</v>
      </c>
      <c r="AG134" s="4">
        <f t="shared" si="70"/>
        <v>0</v>
      </c>
      <c r="AH134" s="4">
        <f t="shared" si="71"/>
        <v>8.0000000000000016E-2</v>
      </c>
      <c r="AI134" s="4">
        <f t="shared" si="72"/>
        <v>0</v>
      </c>
      <c r="AJ134" s="4">
        <f t="shared" si="73"/>
        <v>0</v>
      </c>
      <c r="AK134" s="4">
        <f t="shared" si="74"/>
        <v>0</v>
      </c>
      <c r="AL134" s="4">
        <f t="shared" si="75"/>
        <v>0</v>
      </c>
      <c r="AM134" s="4">
        <f t="shared" si="76"/>
        <v>0</v>
      </c>
      <c r="AN134" s="4">
        <f t="shared" si="77"/>
        <v>0</v>
      </c>
      <c r="AO134" s="4">
        <f t="shared" si="78"/>
        <v>0</v>
      </c>
      <c r="AP134" s="4">
        <f t="shared" si="79"/>
        <v>0</v>
      </c>
      <c r="AQ134" s="4">
        <f t="shared" si="80"/>
        <v>0</v>
      </c>
      <c r="AR134" s="4">
        <f t="shared" si="81"/>
        <v>0</v>
      </c>
      <c r="AS134" s="4">
        <f t="shared" si="82"/>
        <v>0</v>
      </c>
      <c r="AT134" s="4">
        <f t="shared" si="83"/>
        <v>0</v>
      </c>
      <c r="AU134" s="4">
        <f t="shared" si="84"/>
        <v>1.3333333333333336E-2</v>
      </c>
      <c r="AV134" s="4">
        <f t="shared" si="85"/>
        <v>0</v>
      </c>
      <c r="AW134" s="4">
        <f t="shared" si="86"/>
        <v>0</v>
      </c>
    </row>
    <row r="135" spans="12:58" x14ac:dyDescent="0.15">
      <c r="L135" s="7">
        <f>基础状态预估!K13</f>
        <v>24.882468165263532</v>
      </c>
      <c r="M135" s="4">
        <f>求节点(节奏总纲!$G$4:$G$163,节奏总纲!$C$4:$C$163,L135)</f>
        <v>55.982759696007243</v>
      </c>
      <c r="N135" s="4" t="str">
        <f t="shared" si="68"/>
        <v>紫</v>
      </c>
      <c r="O135" s="4" t="str">
        <f t="shared" si="68"/>
        <v>紫</v>
      </c>
      <c r="P135" s="11">
        <f t="shared" si="68"/>
        <v>0.08</v>
      </c>
      <c r="Q135" s="4">
        <f>IF(基础状态预估!$AA13=Q$5,育马!$AO134-育马!$AO133,0)</f>
        <v>0</v>
      </c>
      <c r="R135" s="4">
        <f>IF(基础状态预估!$AA13=R$5,育马!$AO134-育马!$AO133,0)</f>
        <v>0</v>
      </c>
      <c r="S135" s="4">
        <f>IF(基础状态预估!$AA13=S$5,育马!$AO134-育马!$AO133,0)</f>
        <v>0.4</v>
      </c>
      <c r="T135" s="4">
        <f>IF(基础状态预估!$AA13=T$5,育马!$AO134-育马!$AO133,0)</f>
        <v>0</v>
      </c>
      <c r="U135" s="4">
        <f>IF(基础状态预估!$AA13=U$5,育马!$AO134-育马!$AO133,0)</f>
        <v>0</v>
      </c>
      <c r="V135" s="4">
        <f>SUM(Q$129:Q135)</f>
        <v>0</v>
      </c>
      <c r="W135" s="4">
        <f>SUM(R$129:R135)</f>
        <v>0.20000000000000007</v>
      </c>
      <c r="X135" s="4">
        <f>SUM(S$129:S135)</f>
        <v>1</v>
      </c>
      <c r="Y135" s="4">
        <f>SUM(T$129:T135)</f>
        <v>0</v>
      </c>
      <c r="Z135" s="4">
        <f>SUM(U$129:U135)</f>
        <v>0</v>
      </c>
      <c r="AA135" s="4">
        <f>V135*86400/育马!C$8</f>
        <v>0</v>
      </c>
      <c r="AB135" s="4">
        <f>W135*86400/育马!D$8</f>
        <v>0.40000000000000019</v>
      </c>
      <c r="AC135" s="4">
        <f>X135*86400/育马!E$8</f>
        <v>1.3333333333333333</v>
      </c>
      <c r="AD135" s="4">
        <f>Y135*86400/育马!F$8</f>
        <v>0</v>
      </c>
      <c r="AE135" s="4">
        <f>Z135*86400/育马!G$8</f>
        <v>0</v>
      </c>
      <c r="AF135" s="4">
        <f t="shared" si="69"/>
        <v>0</v>
      </c>
      <c r="AG135" s="4">
        <f t="shared" si="70"/>
        <v>0</v>
      </c>
      <c r="AH135" s="4">
        <f t="shared" si="71"/>
        <v>0.13333333333333333</v>
      </c>
      <c r="AI135" s="4">
        <f t="shared" si="72"/>
        <v>0</v>
      </c>
      <c r="AJ135" s="4">
        <f t="shared" si="73"/>
        <v>0</v>
      </c>
      <c r="AK135" s="4">
        <f t="shared" si="74"/>
        <v>0</v>
      </c>
      <c r="AL135" s="4">
        <f t="shared" si="75"/>
        <v>0</v>
      </c>
      <c r="AM135" s="4">
        <f t="shared" si="76"/>
        <v>0</v>
      </c>
      <c r="AN135" s="4">
        <f t="shared" si="77"/>
        <v>0</v>
      </c>
      <c r="AO135" s="4">
        <f t="shared" si="78"/>
        <v>0</v>
      </c>
      <c r="AP135" s="4">
        <f t="shared" si="79"/>
        <v>0</v>
      </c>
      <c r="AQ135" s="4">
        <f t="shared" si="80"/>
        <v>0</v>
      </c>
      <c r="AR135" s="4">
        <f t="shared" si="81"/>
        <v>0</v>
      </c>
      <c r="AS135" s="4">
        <f t="shared" si="82"/>
        <v>0</v>
      </c>
      <c r="AT135" s="4">
        <f t="shared" si="83"/>
        <v>0</v>
      </c>
      <c r="AU135" s="4">
        <f t="shared" si="84"/>
        <v>2.2222222222222223E-2</v>
      </c>
      <c r="AV135" s="4">
        <f t="shared" si="85"/>
        <v>0</v>
      </c>
      <c r="AW135" s="4">
        <f t="shared" si="86"/>
        <v>0</v>
      </c>
    </row>
    <row r="136" spans="12:58" x14ac:dyDescent="0.15">
      <c r="L136" s="7">
        <f>基础状态预估!K14</f>
        <v>25.282468165263531</v>
      </c>
      <c r="M136" s="4">
        <f>求节点(节奏总纲!$G$4:$G$163,节奏总纲!$C$4:$C$163,L136)</f>
        <v>56.212026432837384</v>
      </c>
      <c r="N136" s="4" t="str">
        <f t="shared" si="68"/>
        <v>紫</v>
      </c>
      <c r="O136" s="4" t="str">
        <f t="shared" si="68"/>
        <v>紫</v>
      </c>
      <c r="P136" s="11">
        <f t="shared" si="68"/>
        <v>0.08</v>
      </c>
      <c r="Q136" s="4">
        <f>IF(基础状态预估!$AA14=Q$5,育马!$AO135-育马!$AO134,0)</f>
        <v>0</v>
      </c>
      <c r="R136" s="4">
        <f>IF(基础状态预估!$AA14=R$5,育马!$AO135-育马!$AO134,0)</f>
        <v>0</v>
      </c>
      <c r="S136" s="4">
        <f>IF(基础状态预估!$AA14=S$5,育马!$AO135-育马!$AO134,0)</f>
        <v>0.39999999999999991</v>
      </c>
      <c r="T136" s="4">
        <f>IF(基础状态预估!$AA14=T$5,育马!$AO135-育马!$AO134,0)</f>
        <v>0</v>
      </c>
      <c r="U136" s="4">
        <f>IF(基础状态预估!$AA14=U$5,育马!$AO135-育马!$AO134,0)</f>
        <v>0</v>
      </c>
      <c r="V136" s="4">
        <f>SUM(Q$129:Q136)</f>
        <v>0</v>
      </c>
      <c r="W136" s="4">
        <f>SUM(R$129:R136)</f>
        <v>0.20000000000000007</v>
      </c>
      <c r="X136" s="4">
        <f>SUM(S$129:S136)</f>
        <v>1.4</v>
      </c>
      <c r="Y136" s="4">
        <f>SUM(T$129:T136)</f>
        <v>0</v>
      </c>
      <c r="Z136" s="4">
        <f>SUM(U$129:U136)</f>
        <v>0</v>
      </c>
      <c r="AA136" s="4">
        <f>V136*86400/育马!C$8</f>
        <v>0</v>
      </c>
      <c r="AB136" s="4">
        <f>W136*86400/育马!D$8</f>
        <v>0.40000000000000019</v>
      </c>
      <c r="AC136" s="4">
        <f>X136*86400/育马!E$8</f>
        <v>1.8666666666666665</v>
      </c>
      <c r="AD136" s="4">
        <f>Y136*86400/育马!F$8</f>
        <v>0</v>
      </c>
      <c r="AE136" s="4">
        <f>Z136*86400/育马!G$8</f>
        <v>0</v>
      </c>
      <c r="AF136" s="4">
        <f t="shared" si="69"/>
        <v>0</v>
      </c>
      <c r="AG136" s="4">
        <f t="shared" si="70"/>
        <v>0</v>
      </c>
      <c r="AH136" s="4">
        <f t="shared" si="71"/>
        <v>0.18666666666666665</v>
      </c>
      <c r="AI136" s="4">
        <f t="shared" si="72"/>
        <v>0</v>
      </c>
      <c r="AJ136" s="4">
        <f t="shared" si="73"/>
        <v>0</v>
      </c>
      <c r="AK136" s="4">
        <f t="shared" si="74"/>
        <v>0</v>
      </c>
      <c r="AL136" s="4">
        <f t="shared" si="75"/>
        <v>0</v>
      </c>
      <c r="AM136" s="4">
        <f t="shared" si="76"/>
        <v>0</v>
      </c>
      <c r="AN136" s="4">
        <f t="shared" si="77"/>
        <v>0</v>
      </c>
      <c r="AO136" s="4">
        <f t="shared" si="78"/>
        <v>0</v>
      </c>
      <c r="AP136" s="4">
        <f t="shared" si="79"/>
        <v>0</v>
      </c>
      <c r="AQ136" s="4">
        <f t="shared" si="80"/>
        <v>0</v>
      </c>
      <c r="AR136" s="4">
        <f t="shared" si="81"/>
        <v>0</v>
      </c>
      <c r="AS136" s="4">
        <f t="shared" si="82"/>
        <v>0</v>
      </c>
      <c r="AT136" s="4">
        <f t="shared" si="83"/>
        <v>0</v>
      </c>
      <c r="AU136" s="4">
        <f t="shared" si="84"/>
        <v>3.1111111111111107E-2</v>
      </c>
      <c r="AV136" s="4">
        <f t="shared" si="85"/>
        <v>0</v>
      </c>
      <c r="AW136" s="4">
        <f t="shared" si="86"/>
        <v>0</v>
      </c>
    </row>
    <row r="137" spans="12:58" x14ac:dyDescent="0.15">
      <c r="L137" s="7">
        <f>基础状态预估!K15</f>
        <v>26.082468165263531</v>
      </c>
      <c r="M137" s="4">
        <f>求节点(节奏总纲!$G$4:$G$163,节奏总纲!$C$4:$C$163,L137)</f>
        <v>56.668081104043473</v>
      </c>
      <c r="N137" s="4" t="str">
        <f t="shared" si="68"/>
        <v>紫</v>
      </c>
      <c r="O137" s="4" t="str">
        <f t="shared" si="68"/>
        <v>紫</v>
      </c>
      <c r="P137" s="11">
        <f t="shared" si="68"/>
        <v>0.08</v>
      </c>
      <c r="Q137" s="4">
        <f>IF(基础状态预估!$AA15=Q$5,育马!$AO136-育马!$AO135,0)</f>
        <v>0</v>
      </c>
      <c r="R137" s="4">
        <f>IF(基础状态预估!$AA15=R$5,育马!$AO136-育马!$AO135,0)</f>
        <v>0</v>
      </c>
      <c r="S137" s="4">
        <f>IF(基础状态预估!$AA15=S$5,育马!$AO136-育马!$AO135,0)</f>
        <v>0.80000000000000027</v>
      </c>
      <c r="T137" s="4">
        <f>IF(基础状态预估!$AA15=T$5,育马!$AO136-育马!$AO135,0)</f>
        <v>0</v>
      </c>
      <c r="U137" s="4">
        <f>IF(基础状态预估!$AA15=U$5,育马!$AO136-育马!$AO135,0)</f>
        <v>0</v>
      </c>
      <c r="V137" s="4">
        <f>SUM(Q$129:Q137)</f>
        <v>0</v>
      </c>
      <c r="W137" s="4">
        <f>SUM(R$129:R137)</f>
        <v>0.20000000000000007</v>
      </c>
      <c r="X137" s="4">
        <f>SUM(S$129:S137)</f>
        <v>2.2000000000000002</v>
      </c>
      <c r="Y137" s="4">
        <f>SUM(T$129:T137)</f>
        <v>0</v>
      </c>
      <c r="Z137" s="4">
        <f>SUM(U$129:U137)</f>
        <v>0</v>
      </c>
      <c r="AA137" s="4">
        <f>V137*86400/育马!C$8</f>
        <v>0</v>
      </c>
      <c r="AB137" s="4">
        <f>W137*86400/育马!D$8</f>
        <v>0.40000000000000019</v>
      </c>
      <c r="AC137" s="4">
        <f>X137*86400/育马!E$8</f>
        <v>2.9333333333333336</v>
      </c>
      <c r="AD137" s="4">
        <f>Y137*86400/育马!F$8</f>
        <v>0</v>
      </c>
      <c r="AE137" s="4">
        <f>Z137*86400/育马!G$8</f>
        <v>0</v>
      </c>
      <c r="AF137" s="4">
        <f t="shared" si="69"/>
        <v>0</v>
      </c>
      <c r="AG137" s="4">
        <f t="shared" si="70"/>
        <v>0</v>
      </c>
      <c r="AH137" s="4">
        <f t="shared" si="71"/>
        <v>0.29333333333333339</v>
      </c>
      <c r="AI137" s="4">
        <f t="shared" si="72"/>
        <v>0</v>
      </c>
      <c r="AJ137" s="4">
        <f t="shared" si="73"/>
        <v>0</v>
      </c>
      <c r="AK137" s="4">
        <f t="shared" si="74"/>
        <v>0</v>
      </c>
      <c r="AL137" s="4">
        <f t="shared" si="75"/>
        <v>0</v>
      </c>
      <c r="AM137" s="4">
        <f t="shared" si="76"/>
        <v>0</v>
      </c>
      <c r="AN137" s="4">
        <f t="shared" si="77"/>
        <v>0</v>
      </c>
      <c r="AO137" s="4">
        <f t="shared" si="78"/>
        <v>0</v>
      </c>
      <c r="AP137" s="4">
        <f t="shared" si="79"/>
        <v>0</v>
      </c>
      <c r="AQ137" s="4">
        <f t="shared" si="80"/>
        <v>0</v>
      </c>
      <c r="AR137" s="4">
        <f t="shared" si="81"/>
        <v>0</v>
      </c>
      <c r="AS137" s="4">
        <f t="shared" si="82"/>
        <v>0</v>
      </c>
      <c r="AT137" s="4">
        <f t="shared" si="83"/>
        <v>0</v>
      </c>
      <c r="AU137" s="4">
        <f t="shared" si="84"/>
        <v>4.8888888888888898E-2</v>
      </c>
      <c r="AV137" s="4">
        <f t="shared" si="85"/>
        <v>0</v>
      </c>
      <c r="AW137" s="4">
        <f t="shared" si="86"/>
        <v>0</v>
      </c>
    </row>
    <row r="138" spans="12:58" x14ac:dyDescent="0.15">
      <c r="L138" s="7">
        <f>基础状态预估!K16</f>
        <v>26.882468165263532</v>
      </c>
      <c r="M138" s="4">
        <f>求节点(节奏总纲!$G$4:$G$163,节奏总纲!$C$4:$C$163,L138)</f>
        <v>57.114152744074445</v>
      </c>
      <c r="N138" s="4" t="str">
        <f t="shared" si="68"/>
        <v>橙</v>
      </c>
      <c r="O138" s="4" t="str">
        <f t="shared" si="68"/>
        <v>橙</v>
      </c>
      <c r="P138" s="11">
        <f t="shared" si="68"/>
        <v>0.12</v>
      </c>
      <c r="Q138" s="4">
        <f>IF(基础状态预估!$AA16=Q$5,育马!$AO137-育马!$AO136,0)</f>
        <v>0</v>
      </c>
      <c r="R138" s="4">
        <f>IF(基础状态预估!$AA16=R$5,育马!$AO137-育马!$AO136,0)</f>
        <v>0</v>
      </c>
      <c r="S138" s="4">
        <f>IF(基础状态预估!$AA16=S$5,育马!$AO137-育马!$AO136,0)</f>
        <v>0</v>
      </c>
      <c r="T138" s="4">
        <f>IF(基础状态预估!$AA16=T$5,育马!$AO137-育马!$AO136,0)</f>
        <v>0.79999999999999982</v>
      </c>
      <c r="U138" s="4">
        <f>IF(基础状态预估!$AA16=U$5,育马!$AO137-育马!$AO136,0)</f>
        <v>0</v>
      </c>
      <c r="V138" s="4">
        <f>SUM(Q$129:Q138)</f>
        <v>0</v>
      </c>
      <c r="W138" s="4">
        <f>SUM(R$129:R138)</f>
        <v>0.20000000000000007</v>
      </c>
      <c r="X138" s="4">
        <f>SUM(S$129:S138)</f>
        <v>2.2000000000000002</v>
      </c>
      <c r="Y138" s="4">
        <f>SUM(T$129:T138)</f>
        <v>0.79999999999999982</v>
      </c>
      <c r="Z138" s="4">
        <f>SUM(U$129:U138)</f>
        <v>0</v>
      </c>
      <c r="AA138" s="4">
        <f>V138*86400/育马!C$8</f>
        <v>0</v>
      </c>
      <c r="AB138" s="4">
        <f>W138*86400/育马!D$8</f>
        <v>0.40000000000000019</v>
      </c>
      <c r="AC138" s="4">
        <f>X138*86400/育马!E$8</f>
        <v>2.9333333333333336</v>
      </c>
      <c r="AD138" s="4">
        <f>Y138*86400/育马!F$8</f>
        <v>0.79999999999999982</v>
      </c>
      <c r="AE138" s="4">
        <f>Z138*86400/育马!G$8</f>
        <v>0</v>
      </c>
      <c r="AF138" s="4">
        <f t="shared" si="69"/>
        <v>0</v>
      </c>
      <c r="AG138" s="4">
        <f t="shared" si="70"/>
        <v>0</v>
      </c>
      <c r="AH138" s="4">
        <f t="shared" si="71"/>
        <v>0.29333333333333339</v>
      </c>
      <c r="AI138" s="4">
        <f t="shared" si="72"/>
        <v>0.19999999999999996</v>
      </c>
      <c r="AJ138" s="4">
        <f t="shared" si="73"/>
        <v>0</v>
      </c>
      <c r="AK138" s="4">
        <f t="shared" si="74"/>
        <v>0</v>
      </c>
      <c r="AL138" s="4">
        <f t="shared" si="75"/>
        <v>0</v>
      </c>
      <c r="AM138" s="4">
        <f t="shared" si="76"/>
        <v>0</v>
      </c>
      <c r="AN138" s="4">
        <f t="shared" si="77"/>
        <v>3.9999999999999994E-2</v>
      </c>
      <c r="AO138" s="4">
        <f t="shared" si="78"/>
        <v>0</v>
      </c>
      <c r="AP138" s="4">
        <f t="shared" si="79"/>
        <v>0</v>
      </c>
      <c r="AQ138" s="4">
        <f t="shared" si="80"/>
        <v>0</v>
      </c>
      <c r="AR138" s="4">
        <f t="shared" si="81"/>
        <v>0</v>
      </c>
      <c r="AS138" s="4">
        <f t="shared" si="82"/>
        <v>0</v>
      </c>
      <c r="AT138" s="4">
        <f t="shared" si="83"/>
        <v>0</v>
      </c>
      <c r="AU138" s="4">
        <f t="shared" si="84"/>
        <v>0</v>
      </c>
      <c r="AV138" s="4">
        <f t="shared" si="85"/>
        <v>6.6666666666666654E-3</v>
      </c>
      <c r="AW138" s="4">
        <f t="shared" si="86"/>
        <v>0</v>
      </c>
    </row>
    <row r="139" spans="12:58" x14ac:dyDescent="0.15">
      <c r="L139" s="7">
        <f>基础状态预估!K17</f>
        <v>28.082468165263531</v>
      </c>
      <c r="M139" s="4">
        <f>求节点(节奏总纲!$G$4:$G$163,节奏总纲!$C$4:$C$163,L139)</f>
        <v>57.743220698837845</v>
      </c>
      <c r="N139" s="4" t="str">
        <f t="shared" si="68"/>
        <v>橙</v>
      </c>
      <c r="O139" s="4" t="str">
        <f t="shared" si="68"/>
        <v>橙</v>
      </c>
      <c r="P139" s="11">
        <f t="shared" si="68"/>
        <v>0.12</v>
      </c>
      <c r="Q139" s="4">
        <f>IF(基础状态预估!$AA17=Q$5,育马!$AO138-育马!$AO137,0)</f>
        <v>0</v>
      </c>
      <c r="R139" s="4">
        <f>IF(基础状态预估!$AA17=R$5,育马!$AO138-育马!$AO137,0)</f>
        <v>0</v>
      </c>
      <c r="S139" s="4">
        <f>IF(基础状态预估!$AA17=S$5,育马!$AO138-育马!$AO137,0)</f>
        <v>0</v>
      </c>
      <c r="T139" s="4">
        <f>IF(基础状态预估!$AA17=T$5,育马!$AO138-育马!$AO137,0)</f>
        <v>1.2000000000000002</v>
      </c>
      <c r="U139" s="4">
        <f>IF(基础状态预估!$AA17=U$5,育马!$AO138-育马!$AO137,0)</f>
        <v>0</v>
      </c>
      <c r="V139" s="4">
        <f>SUM(Q$129:Q139)</f>
        <v>0</v>
      </c>
      <c r="W139" s="4">
        <f>SUM(R$129:R139)</f>
        <v>0.20000000000000007</v>
      </c>
      <c r="X139" s="4">
        <f>SUM(S$129:S139)</f>
        <v>2.2000000000000002</v>
      </c>
      <c r="Y139" s="4">
        <f>SUM(T$129:T139)</f>
        <v>2</v>
      </c>
      <c r="Z139" s="4">
        <f>SUM(U$129:U139)</f>
        <v>0</v>
      </c>
      <c r="AA139" s="4">
        <f>V139*86400/育马!C$8</f>
        <v>0</v>
      </c>
      <c r="AB139" s="4">
        <f>W139*86400/育马!D$8</f>
        <v>0.40000000000000019</v>
      </c>
      <c r="AC139" s="4">
        <f>X139*86400/育马!E$8</f>
        <v>2.9333333333333336</v>
      </c>
      <c r="AD139" s="4">
        <f>Y139*86400/育马!F$8</f>
        <v>2</v>
      </c>
      <c r="AE139" s="4">
        <f>Z139*86400/育马!G$8</f>
        <v>0</v>
      </c>
      <c r="AF139" s="4">
        <f t="shared" si="69"/>
        <v>0</v>
      </c>
      <c r="AG139" s="4">
        <f t="shared" si="70"/>
        <v>0</v>
      </c>
      <c r="AH139" s="4">
        <f t="shared" si="71"/>
        <v>0.29333333333333339</v>
      </c>
      <c r="AI139" s="4">
        <f t="shared" si="72"/>
        <v>0.5</v>
      </c>
      <c r="AJ139" s="4">
        <f t="shared" si="73"/>
        <v>0</v>
      </c>
      <c r="AK139" s="4">
        <f t="shared" si="74"/>
        <v>0</v>
      </c>
      <c r="AL139" s="4">
        <f t="shared" si="75"/>
        <v>0</v>
      </c>
      <c r="AM139" s="4">
        <f t="shared" si="76"/>
        <v>0</v>
      </c>
      <c r="AN139" s="4">
        <f t="shared" si="77"/>
        <v>0.1</v>
      </c>
      <c r="AO139" s="4">
        <f t="shared" si="78"/>
        <v>0</v>
      </c>
      <c r="AP139" s="4">
        <f t="shared" si="79"/>
        <v>0</v>
      </c>
      <c r="AQ139" s="4">
        <f t="shared" si="80"/>
        <v>0</v>
      </c>
      <c r="AR139" s="4">
        <f t="shared" si="81"/>
        <v>0</v>
      </c>
      <c r="AS139" s="4">
        <f t="shared" si="82"/>
        <v>0</v>
      </c>
      <c r="AT139" s="4">
        <f t="shared" si="83"/>
        <v>0</v>
      </c>
      <c r="AU139" s="4">
        <f t="shared" si="84"/>
        <v>0</v>
      </c>
      <c r="AV139" s="4">
        <f t="shared" si="85"/>
        <v>1.6666666666666666E-2</v>
      </c>
      <c r="AW139" s="4">
        <f t="shared" si="86"/>
        <v>0</v>
      </c>
      <c r="BB139" s="15" t="s">
        <v>3</v>
      </c>
      <c r="BC139" s="65" t="s">
        <v>123</v>
      </c>
      <c r="BD139" s="66"/>
      <c r="BE139" s="65" t="s">
        <v>124</v>
      </c>
      <c r="BF139" s="66"/>
    </row>
    <row r="140" spans="12:58" x14ac:dyDescent="0.15">
      <c r="L140" s="7">
        <f>基础状态预估!K18</f>
        <v>29.282468165263531</v>
      </c>
      <c r="M140" s="4">
        <f>求节点(节奏总纲!$G$4:$G$163,节奏总纲!$C$4:$C$163,L140)</f>
        <v>58.34891537479438</v>
      </c>
      <c r="N140" s="4" t="str">
        <f t="shared" si="68"/>
        <v>橙</v>
      </c>
      <c r="O140" s="4" t="str">
        <f t="shared" si="68"/>
        <v>橙</v>
      </c>
      <c r="P140" s="11">
        <f t="shared" si="68"/>
        <v>0.12</v>
      </c>
      <c r="Q140" s="4">
        <f>IF(基础状态预估!$AA18=Q$5,育马!$AO139-育马!$AO138,0)</f>
        <v>0</v>
      </c>
      <c r="R140" s="4">
        <f>IF(基础状态预估!$AA18=R$5,育马!$AO139-育马!$AO138,0)</f>
        <v>0</v>
      </c>
      <c r="S140" s="4">
        <f>IF(基础状态预估!$AA18=S$5,育马!$AO139-育马!$AO138,0)</f>
        <v>0</v>
      </c>
      <c r="T140" s="4">
        <f>IF(基础状态预估!$AA18=T$5,育马!$AO139-育马!$AO138,0)</f>
        <v>1.1999999999999993</v>
      </c>
      <c r="U140" s="4">
        <f>IF(基础状态预估!$AA18=U$5,育马!$AO139-育马!$AO138,0)</f>
        <v>0</v>
      </c>
      <c r="V140" s="4">
        <f>SUM(Q$129:Q140)</f>
        <v>0</v>
      </c>
      <c r="W140" s="4">
        <f>SUM(R$129:R140)</f>
        <v>0.20000000000000007</v>
      </c>
      <c r="X140" s="4">
        <f>SUM(S$129:S140)</f>
        <v>2.2000000000000002</v>
      </c>
      <c r="Y140" s="4">
        <f>SUM(T$129:T140)</f>
        <v>3.1999999999999993</v>
      </c>
      <c r="Z140" s="4">
        <f>SUM(U$129:U140)</f>
        <v>0</v>
      </c>
      <c r="AA140" s="4">
        <f>V140*86400/育马!C$8</f>
        <v>0</v>
      </c>
      <c r="AB140" s="4">
        <f>W140*86400/育马!D$8</f>
        <v>0.40000000000000019</v>
      </c>
      <c r="AC140" s="4">
        <f>X140*86400/育马!E$8</f>
        <v>2.9333333333333336</v>
      </c>
      <c r="AD140" s="4">
        <f>Y140*86400/育马!F$8</f>
        <v>3.1999999999999993</v>
      </c>
      <c r="AE140" s="4">
        <f>Z140*86400/育马!G$8</f>
        <v>0</v>
      </c>
      <c r="AF140" s="4">
        <f t="shared" si="69"/>
        <v>0</v>
      </c>
      <c r="AG140" s="4">
        <f t="shared" si="70"/>
        <v>0</v>
      </c>
      <c r="AH140" s="4">
        <f t="shared" si="71"/>
        <v>0.29333333333333339</v>
      </c>
      <c r="AI140" s="4">
        <f t="shared" si="72"/>
        <v>0.79999999999999982</v>
      </c>
      <c r="AJ140" s="4">
        <f t="shared" si="73"/>
        <v>0</v>
      </c>
      <c r="AK140" s="4">
        <f t="shared" si="74"/>
        <v>0</v>
      </c>
      <c r="AL140" s="4">
        <f t="shared" si="75"/>
        <v>0</v>
      </c>
      <c r="AM140" s="4">
        <f t="shared" si="76"/>
        <v>0</v>
      </c>
      <c r="AN140" s="4">
        <f t="shared" si="77"/>
        <v>0.15999999999999998</v>
      </c>
      <c r="AO140" s="4">
        <f t="shared" si="78"/>
        <v>0</v>
      </c>
      <c r="AP140" s="4">
        <f t="shared" si="79"/>
        <v>0</v>
      </c>
      <c r="AQ140" s="4">
        <f t="shared" si="80"/>
        <v>0</v>
      </c>
      <c r="AR140" s="4">
        <f t="shared" si="81"/>
        <v>0</v>
      </c>
      <c r="AS140" s="4">
        <f t="shared" si="82"/>
        <v>0</v>
      </c>
      <c r="AT140" s="4">
        <f t="shared" si="83"/>
        <v>0</v>
      </c>
      <c r="AU140" s="4">
        <f t="shared" si="84"/>
        <v>0</v>
      </c>
      <c r="AV140" s="4">
        <f t="shared" si="85"/>
        <v>2.6666666666666661E-2</v>
      </c>
      <c r="AW140" s="4">
        <f t="shared" si="86"/>
        <v>0</v>
      </c>
      <c r="BB140" s="15" t="s">
        <v>20</v>
      </c>
      <c r="BC140" s="15"/>
      <c r="BD140" s="15" t="s">
        <v>125</v>
      </c>
      <c r="BE140" s="15"/>
      <c r="BF140" s="15" t="s">
        <v>125</v>
      </c>
    </row>
    <row r="141" spans="12:58" x14ac:dyDescent="0.15">
      <c r="L141" s="7">
        <f>基础状态预估!K19</f>
        <v>30.48246816526353</v>
      </c>
      <c r="M141" s="4">
        <f>求节点(节奏总纲!$G$4:$G$163,节奏总纲!$C$4:$C$163,L141)</f>
        <v>58.93848875846912</v>
      </c>
      <c r="N141" s="4" t="str">
        <f t="shared" si="68"/>
        <v>橙</v>
      </c>
      <c r="O141" s="4" t="str">
        <f t="shared" si="68"/>
        <v>橙</v>
      </c>
      <c r="P141" s="11">
        <f t="shared" si="68"/>
        <v>0.12</v>
      </c>
      <c r="Q141" s="4">
        <f>IF(基础状态预估!$AA19=Q$5,育马!$AO140-育马!$AO139,0)</f>
        <v>0</v>
      </c>
      <c r="R141" s="4">
        <f>IF(基础状态预估!$AA19=R$5,育马!$AO140-育马!$AO139,0)</f>
        <v>0</v>
      </c>
      <c r="S141" s="4">
        <f>IF(基础状态预估!$AA19=S$5,育马!$AO140-育马!$AO139,0)</f>
        <v>0</v>
      </c>
      <c r="T141" s="4">
        <f>IF(基础状态预估!$AA19=T$5,育马!$AO140-育马!$AO139,0)</f>
        <v>1.2000000000000002</v>
      </c>
      <c r="U141" s="4">
        <f>IF(基础状态预估!$AA19=U$5,育马!$AO140-育马!$AO139,0)</f>
        <v>0</v>
      </c>
      <c r="V141" s="4">
        <f>SUM(Q$129:Q141)</f>
        <v>0</v>
      </c>
      <c r="W141" s="4">
        <f>SUM(R$129:R141)</f>
        <v>0.20000000000000007</v>
      </c>
      <c r="X141" s="4">
        <f>SUM(S$129:S141)</f>
        <v>2.2000000000000002</v>
      </c>
      <c r="Y141" s="4">
        <f>SUM(T$129:T141)</f>
        <v>4.3999999999999995</v>
      </c>
      <c r="Z141" s="4">
        <f>SUM(U$129:U141)</f>
        <v>0</v>
      </c>
      <c r="AA141" s="4">
        <f>V141*86400/育马!C$8</f>
        <v>0</v>
      </c>
      <c r="AB141" s="4">
        <f>W141*86400/育马!D$8</f>
        <v>0.40000000000000019</v>
      </c>
      <c r="AC141" s="4">
        <f>X141*86400/育马!E$8</f>
        <v>2.9333333333333336</v>
      </c>
      <c r="AD141" s="4">
        <f>Y141*86400/育马!F$8</f>
        <v>4.3999999999999995</v>
      </c>
      <c r="AE141" s="4">
        <f>Z141*86400/育马!G$8</f>
        <v>0</v>
      </c>
      <c r="AF141" s="4">
        <f t="shared" si="69"/>
        <v>0</v>
      </c>
      <c r="AG141" s="4">
        <f t="shared" si="70"/>
        <v>0</v>
      </c>
      <c r="AH141" s="4">
        <f t="shared" si="71"/>
        <v>0.29333333333333339</v>
      </c>
      <c r="AI141" s="4">
        <f t="shared" si="72"/>
        <v>1.0999999999999999</v>
      </c>
      <c r="AJ141" s="4">
        <f t="shared" si="73"/>
        <v>0</v>
      </c>
      <c r="AK141" s="4">
        <f t="shared" si="74"/>
        <v>0</v>
      </c>
      <c r="AL141" s="4">
        <f t="shared" si="75"/>
        <v>0</v>
      </c>
      <c r="AM141" s="4">
        <f t="shared" si="76"/>
        <v>0</v>
      </c>
      <c r="AN141" s="4">
        <f t="shared" si="77"/>
        <v>0.21999999999999997</v>
      </c>
      <c r="AO141" s="4">
        <f t="shared" si="78"/>
        <v>0</v>
      </c>
      <c r="AP141" s="4">
        <f t="shared" si="79"/>
        <v>0</v>
      </c>
      <c r="AQ141" s="4">
        <f t="shared" si="80"/>
        <v>0</v>
      </c>
      <c r="AR141" s="4">
        <f t="shared" si="81"/>
        <v>0</v>
      </c>
      <c r="AS141" s="4">
        <f t="shared" si="82"/>
        <v>0</v>
      </c>
      <c r="AT141" s="4">
        <f t="shared" si="83"/>
        <v>0</v>
      </c>
      <c r="AU141" s="4">
        <f t="shared" si="84"/>
        <v>0</v>
      </c>
      <c r="AV141" s="4">
        <f t="shared" si="85"/>
        <v>3.666666666666666E-2</v>
      </c>
      <c r="AW141" s="4">
        <f t="shared" si="86"/>
        <v>0</v>
      </c>
      <c r="BB141" s="15">
        <v>10</v>
      </c>
      <c r="BC141" s="15"/>
      <c r="BD141" s="24">
        <f>MIN(MAX($P$129:$P$164),IFERROR(求节点($M$129:$M$164,$P$129:$P$164,$BB141),0))</f>
        <v>0</v>
      </c>
      <c r="BE141" s="15"/>
      <c r="BF141" s="23">
        <f>BD141*INDEX([3]大r将兵属性验证!$AC$7:$AC$166,$BB141,1)</f>
        <v>0</v>
      </c>
    </row>
    <row r="142" spans="12:58" x14ac:dyDescent="0.15">
      <c r="L142" s="7">
        <f>基础状态预估!K20</f>
        <v>31.682468165263529</v>
      </c>
      <c r="M142" s="4">
        <f>求节点(节奏总纲!$G$4:$G$163,节奏总纲!$C$4:$C$163,L142)</f>
        <v>59.48793999184015</v>
      </c>
      <c r="N142" s="4" t="str">
        <f t="shared" si="68"/>
        <v>橙</v>
      </c>
      <c r="O142" s="4" t="str">
        <f t="shared" si="68"/>
        <v>橙</v>
      </c>
      <c r="P142" s="11">
        <f t="shared" si="68"/>
        <v>0.12</v>
      </c>
      <c r="Q142" s="4">
        <f>IF(基础状态预估!$AA20=Q$5,育马!$AO141-育马!$AO140,0)</f>
        <v>0</v>
      </c>
      <c r="R142" s="4">
        <f>IF(基础状态预估!$AA20=R$5,育马!$AO141-育马!$AO140,0)</f>
        <v>0</v>
      </c>
      <c r="S142" s="4">
        <f>IF(基础状态预估!$AA20=S$5,育马!$AO141-育马!$AO140,0)</f>
        <v>0</v>
      </c>
      <c r="T142" s="4">
        <f>IF(基础状态预估!$AA20=T$5,育马!$AO141-育马!$AO140,0)</f>
        <v>1.2000000000000002</v>
      </c>
      <c r="U142" s="4">
        <f>IF(基础状态预估!$AA20=U$5,育马!$AO141-育马!$AO140,0)</f>
        <v>0</v>
      </c>
      <c r="V142" s="4">
        <f>SUM(Q$129:Q142)</f>
        <v>0</v>
      </c>
      <c r="W142" s="4">
        <f>SUM(R$129:R142)</f>
        <v>0.20000000000000007</v>
      </c>
      <c r="X142" s="4">
        <f>SUM(S$129:S142)</f>
        <v>2.2000000000000002</v>
      </c>
      <c r="Y142" s="4">
        <f>SUM(T$129:T142)</f>
        <v>5.6</v>
      </c>
      <c r="Z142" s="4">
        <f>SUM(U$129:U142)</f>
        <v>0</v>
      </c>
      <c r="AA142" s="4">
        <f>V142*86400/育马!C$8</f>
        <v>0</v>
      </c>
      <c r="AB142" s="4">
        <f>W142*86400/育马!D$8</f>
        <v>0.40000000000000019</v>
      </c>
      <c r="AC142" s="4">
        <f>X142*86400/育马!E$8</f>
        <v>2.9333333333333336</v>
      </c>
      <c r="AD142" s="4">
        <f>Y142*86400/育马!F$8</f>
        <v>5.6</v>
      </c>
      <c r="AE142" s="4">
        <f>Z142*86400/育马!G$8</f>
        <v>0</v>
      </c>
      <c r="AF142" s="4">
        <f t="shared" si="69"/>
        <v>0</v>
      </c>
      <c r="AG142" s="4">
        <f t="shared" si="70"/>
        <v>0</v>
      </c>
      <c r="AH142" s="4">
        <f t="shared" si="71"/>
        <v>0.29333333333333339</v>
      </c>
      <c r="AI142" s="4">
        <f t="shared" si="72"/>
        <v>1.4</v>
      </c>
      <c r="AJ142" s="4">
        <f t="shared" si="73"/>
        <v>0</v>
      </c>
      <c r="AK142" s="4">
        <f t="shared" si="74"/>
        <v>0</v>
      </c>
      <c r="AL142" s="4">
        <f t="shared" si="75"/>
        <v>0</v>
      </c>
      <c r="AM142" s="4">
        <f t="shared" si="76"/>
        <v>0</v>
      </c>
      <c r="AN142" s="4">
        <f t="shared" si="77"/>
        <v>0.27999999999999997</v>
      </c>
      <c r="AO142" s="4">
        <f t="shared" si="78"/>
        <v>0</v>
      </c>
      <c r="AP142" s="4">
        <f t="shared" si="79"/>
        <v>0</v>
      </c>
      <c r="AQ142" s="4">
        <f t="shared" si="80"/>
        <v>0</v>
      </c>
      <c r="AR142" s="4">
        <f t="shared" si="81"/>
        <v>0</v>
      </c>
      <c r="AS142" s="4">
        <f t="shared" si="82"/>
        <v>0</v>
      </c>
      <c r="AT142" s="4">
        <f t="shared" si="83"/>
        <v>0</v>
      </c>
      <c r="AU142" s="4">
        <f t="shared" si="84"/>
        <v>0</v>
      </c>
      <c r="AV142" s="4">
        <f t="shared" si="85"/>
        <v>4.6666666666666662E-2</v>
      </c>
      <c r="AW142" s="4">
        <f t="shared" si="86"/>
        <v>0</v>
      </c>
      <c r="BB142" s="15">
        <v>20</v>
      </c>
      <c r="BC142" s="15"/>
      <c r="BD142" s="24">
        <f t="shared" ref="BD142:BD156" si="87">MIN(MAX($P$129:$P$164),IFERROR(求节点($M$129:$M$164,$P$129:$P$164,$BB142),0))</f>
        <v>0</v>
      </c>
      <c r="BE142" s="15"/>
      <c r="BF142" s="16">
        <f>(BD142-BD141)*INDEX([3]大r将兵属性验证!$AC$7:$AC$166,$BB142,1)+BF141</f>
        <v>0</v>
      </c>
    </row>
    <row r="143" spans="12:58" x14ac:dyDescent="0.15">
      <c r="L143" s="7">
        <f>基础状态预估!K21</f>
        <v>32.882468165263532</v>
      </c>
      <c r="M143" s="4">
        <f>求节点(节奏总纲!$G$4:$G$163,节奏总纲!$C$4:$C$163,L143)</f>
        <v>60.029788443433397</v>
      </c>
      <c r="N143" s="4" t="str">
        <f t="shared" si="68"/>
        <v>橙</v>
      </c>
      <c r="O143" s="4" t="str">
        <f t="shared" si="68"/>
        <v>橙</v>
      </c>
      <c r="P143" s="11">
        <f t="shared" si="68"/>
        <v>0.12</v>
      </c>
      <c r="Q143" s="4">
        <f>IF(基础状态预估!$AA21=Q$5,育马!$AO142-育马!$AO141,0)</f>
        <v>0</v>
      </c>
      <c r="R143" s="4">
        <f>IF(基础状态预估!$AA21=R$5,育马!$AO142-育马!$AO141,0)</f>
        <v>0</v>
      </c>
      <c r="S143" s="4">
        <f>IF(基础状态预估!$AA21=S$5,育马!$AO142-育马!$AO141,0)</f>
        <v>0</v>
      </c>
      <c r="T143" s="4">
        <f>IF(基础状态预估!$AA21=T$5,育马!$AO142-育马!$AO141,0)</f>
        <v>1.2000000000000011</v>
      </c>
      <c r="U143" s="4">
        <f>IF(基础状态预估!$AA21=U$5,育马!$AO142-育马!$AO141,0)</f>
        <v>0</v>
      </c>
      <c r="V143" s="4">
        <f>SUM(Q$129:Q143)</f>
        <v>0</v>
      </c>
      <c r="W143" s="4">
        <f>SUM(R$129:R143)</f>
        <v>0.20000000000000007</v>
      </c>
      <c r="X143" s="4">
        <f>SUM(S$129:S143)</f>
        <v>2.2000000000000002</v>
      </c>
      <c r="Y143" s="4">
        <f>SUM(T$129:T143)</f>
        <v>6.8000000000000007</v>
      </c>
      <c r="Z143" s="4">
        <f>SUM(U$129:U143)</f>
        <v>0</v>
      </c>
      <c r="AA143" s="4">
        <f>V143*86400/育马!C$8</f>
        <v>0</v>
      </c>
      <c r="AB143" s="4">
        <f>W143*86400/育马!D$8</f>
        <v>0.40000000000000019</v>
      </c>
      <c r="AC143" s="4">
        <f>X143*86400/育马!E$8</f>
        <v>2.9333333333333336</v>
      </c>
      <c r="AD143" s="4">
        <f>Y143*86400/育马!F$8</f>
        <v>6.8000000000000016</v>
      </c>
      <c r="AE143" s="4">
        <f>Z143*86400/育马!G$8</f>
        <v>0</v>
      </c>
      <c r="AF143" s="4">
        <f t="shared" si="69"/>
        <v>0</v>
      </c>
      <c r="AG143" s="4">
        <f t="shared" si="70"/>
        <v>0</v>
      </c>
      <c r="AH143" s="4">
        <f t="shared" si="71"/>
        <v>0.29333333333333339</v>
      </c>
      <c r="AI143" s="4">
        <f t="shared" si="72"/>
        <v>1.7000000000000004</v>
      </c>
      <c r="AJ143" s="4">
        <f t="shared" si="73"/>
        <v>0</v>
      </c>
      <c r="AK143" s="4">
        <f t="shared" si="74"/>
        <v>0</v>
      </c>
      <c r="AL143" s="4">
        <f t="shared" si="75"/>
        <v>0</v>
      </c>
      <c r="AM143" s="4">
        <f t="shared" si="76"/>
        <v>0</v>
      </c>
      <c r="AN143" s="4">
        <f t="shared" si="77"/>
        <v>0.34000000000000008</v>
      </c>
      <c r="AO143" s="4">
        <f t="shared" si="78"/>
        <v>0</v>
      </c>
      <c r="AP143" s="4">
        <f t="shared" si="79"/>
        <v>0</v>
      </c>
      <c r="AQ143" s="4">
        <f t="shared" si="80"/>
        <v>0</v>
      </c>
      <c r="AR143" s="4">
        <f t="shared" si="81"/>
        <v>0</v>
      </c>
      <c r="AS143" s="4">
        <f t="shared" si="82"/>
        <v>0</v>
      </c>
      <c r="AT143" s="4">
        <f t="shared" si="83"/>
        <v>0</v>
      </c>
      <c r="AU143" s="4">
        <f t="shared" si="84"/>
        <v>0</v>
      </c>
      <c r="AV143" s="4">
        <f t="shared" si="85"/>
        <v>5.6666666666666678E-2</v>
      </c>
      <c r="AW143" s="4">
        <f t="shared" si="86"/>
        <v>0</v>
      </c>
      <c r="BB143" s="15">
        <v>30</v>
      </c>
      <c r="BC143" s="15"/>
      <c r="BD143" s="24">
        <f t="shared" si="87"/>
        <v>0</v>
      </c>
      <c r="BE143" s="15"/>
      <c r="BF143" s="16">
        <f>(BD143-BD142)*INDEX([3]大r将兵属性验证!$AC$7:$AC$166,$BB143,1)+BF142</f>
        <v>0</v>
      </c>
    </row>
    <row r="144" spans="12:58" x14ac:dyDescent="0.15">
      <c r="L144" s="7">
        <f>基础状态预估!K22</f>
        <v>34.082468165263535</v>
      </c>
      <c r="M144" s="4">
        <f>求节点(节奏总纲!$G$4:$G$163,节奏总纲!$C$4:$C$163,L144)</f>
        <v>60.525792913498101</v>
      </c>
      <c r="N144" s="4" t="str">
        <f t="shared" si="68"/>
        <v>橙</v>
      </c>
      <c r="O144" s="4" t="str">
        <f t="shared" si="68"/>
        <v>橙</v>
      </c>
      <c r="P144" s="11">
        <f t="shared" si="68"/>
        <v>0.12</v>
      </c>
      <c r="Q144" s="4">
        <f>IF(基础状态预估!$AA22=Q$5,育马!$AO143-育马!$AO142,0)</f>
        <v>0</v>
      </c>
      <c r="R144" s="4">
        <f>IF(基础状态预估!$AA22=R$5,育马!$AO143-育马!$AO142,0)</f>
        <v>0</v>
      </c>
      <c r="S144" s="4">
        <f>IF(基础状态预估!$AA22=S$5,育马!$AO143-育马!$AO142,0)</f>
        <v>0</v>
      </c>
      <c r="T144" s="4">
        <f>IF(基础状态预估!$AA22=T$5,育马!$AO143-育马!$AO142,0)</f>
        <v>1.1999999999999993</v>
      </c>
      <c r="U144" s="4">
        <f>IF(基础状态预估!$AA22=U$5,育马!$AO143-育马!$AO142,0)</f>
        <v>0</v>
      </c>
      <c r="V144" s="4">
        <f>SUM(Q$129:Q144)</f>
        <v>0</v>
      </c>
      <c r="W144" s="4">
        <f>SUM(R$129:R144)</f>
        <v>0.20000000000000007</v>
      </c>
      <c r="X144" s="4">
        <f>SUM(S$129:S144)</f>
        <v>2.2000000000000002</v>
      </c>
      <c r="Y144" s="4">
        <f>SUM(T$129:T144)</f>
        <v>8</v>
      </c>
      <c r="Z144" s="4">
        <f>SUM(U$129:U144)</f>
        <v>0</v>
      </c>
      <c r="AA144" s="4">
        <f>V144*86400/育马!C$8</f>
        <v>0</v>
      </c>
      <c r="AB144" s="4">
        <f>W144*86400/育马!D$8</f>
        <v>0.40000000000000019</v>
      </c>
      <c r="AC144" s="4">
        <f>X144*86400/育马!E$8</f>
        <v>2.9333333333333336</v>
      </c>
      <c r="AD144" s="4">
        <f>Y144*86400/育马!F$8</f>
        <v>8</v>
      </c>
      <c r="AE144" s="4">
        <f>Z144*86400/育马!G$8</f>
        <v>0</v>
      </c>
      <c r="AF144" s="4">
        <f t="shared" si="69"/>
        <v>0</v>
      </c>
      <c r="AG144" s="4">
        <f t="shared" si="70"/>
        <v>0</v>
      </c>
      <c r="AH144" s="4">
        <f t="shared" si="71"/>
        <v>0.29333333333333339</v>
      </c>
      <c r="AI144" s="4">
        <f t="shared" si="72"/>
        <v>2</v>
      </c>
      <c r="AJ144" s="4">
        <f t="shared" si="73"/>
        <v>0</v>
      </c>
      <c r="AK144" s="4">
        <f t="shared" si="74"/>
        <v>0</v>
      </c>
      <c r="AL144" s="4">
        <f t="shared" si="75"/>
        <v>0</v>
      </c>
      <c r="AM144" s="4">
        <f t="shared" si="76"/>
        <v>0</v>
      </c>
      <c r="AN144" s="4">
        <f t="shared" si="77"/>
        <v>0.4</v>
      </c>
      <c r="AO144" s="4">
        <f t="shared" si="78"/>
        <v>0</v>
      </c>
      <c r="AP144" s="4">
        <f t="shared" si="79"/>
        <v>0</v>
      </c>
      <c r="AQ144" s="4">
        <f t="shared" si="80"/>
        <v>0</v>
      </c>
      <c r="AR144" s="4">
        <f t="shared" si="81"/>
        <v>0</v>
      </c>
      <c r="AS144" s="4">
        <f t="shared" si="82"/>
        <v>0</v>
      </c>
      <c r="AT144" s="4">
        <f t="shared" si="83"/>
        <v>0</v>
      </c>
      <c r="AU144" s="4">
        <f t="shared" si="84"/>
        <v>0</v>
      </c>
      <c r="AV144" s="4">
        <f t="shared" si="85"/>
        <v>6.6666666666666666E-2</v>
      </c>
      <c r="AW144" s="4">
        <f t="shared" si="86"/>
        <v>0</v>
      </c>
      <c r="BB144" s="15">
        <v>40</v>
      </c>
      <c r="BC144" s="15"/>
      <c r="BD144" s="24">
        <f t="shared" si="87"/>
        <v>0</v>
      </c>
      <c r="BE144" s="15"/>
      <c r="BF144" s="16">
        <f>(BD144-BD143)*INDEX([3]大r将兵属性验证!$AC$7:$AC$166,$BB144,1)+BF143</f>
        <v>0</v>
      </c>
    </row>
    <row r="145" spans="12:58" x14ac:dyDescent="0.15">
      <c r="L145" s="7">
        <f>基础状态预估!K23</f>
        <v>35.282468165263531</v>
      </c>
      <c r="M145" s="4">
        <f>求节点(节奏总纲!$G$4:$G$163,节奏总纲!$C$4:$C$163,L145)</f>
        <v>61.020153065604582</v>
      </c>
      <c r="N145" s="4" t="str">
        <f t="shared" si="68"/>
        <v>橙</v>
      </c>
      <c r="O145" s="4" t="str">
        <f t="shared" si="68"/>
        <v>橙</v>
      </c>
      <c r="P145" s="11">
        <f t="shared" si="68"/>
        <v>0.12</v>
      </c>
      <c r="Q145" s="4">
        <f>IF(基础状态预估!$AA23=Q$5,育马!$AO144-育马!$AO143,0)</f>
        <v>0</v>
      </c>
      <c r="R145" s="4">
        <f>IF(基础状态预估!$AA23=R$5,育马!$AO144-育马!$AO143,0)</f>
        <v>0</v>
      </c>
      <c r="S145" s="4">
        <f>IF(基础状态预估!$AA23=S$5,育马!$AO144-育马!$AO143,0)</f>
        <v>0</v>
      </c>
      <c r="T145" s="4">
        <f>IF(基础状态预估!$AA23=T$5,育马!$AO144-育马!$AO143,0)</f>
        <v>1.1999999999999993</v>
      </c>
      <c r="U145" s="4">
        <f>IF(基础状态预估!$AA23=U$5,育马!$AO144-育马!$AO143,0)</f>
        <v>0</v>
      </c>
      <c r="V145" s="4">
        <f>SUM(Q$129:Q145)</f>
        <v>0</v>
      </c>
      <c r="W145" s="4">
        <f>SUM(R$129:R145)</f>
        <v>0.20000000000000007</v>
      </c>
      <c r="X145" s="4">
        <f>SUM(S$129:S145)</f>
        <v>2.2000000000000002</v>
      </c>
      <c r="Y145" s="4">
        <f>SUM(T$129:T145)</f>
        <v>9.1999999999999993</v>
      </c>
      <c r="Z145" s="4">
        <f>SUM(U$129:U145)</f>
        <v>0</v>
      </c>
      <c r="AA145" s="4">
        <f>V145*86400/育马!C$8</f>
        <v>0</v>
      </c>
      <c r="AB145" s="4">
        <f>W145*86400/育马!D$8</f>
        <v>0.40000000000000019</v>
      </c>
      <c r="AC145" s="4">
        <f>X145*86400/育马!E$8</f>
        <v>2.9333333333333336</v>
      </c>
      <c r="AD145" s="4">
        <f>Y145*86400/育马!F$8</f>
        <v>9.1999999999999993</v>
      </c>
      <c r="AE145" s="4">
        <f>Z145*86400/育马!G$8</f>
        <v>0</v>
      </c>
      <c r="AF145" s="4">
        <f t="shared" si="69"/>
        <v>0</v>
      </c>
      <c r="AG145" s="4">
        <f t="shared" si="70"/>
        <v>0</v>
      </c>
      <c r="AH145" s="4">
        <f t="shared" si="71"/>
        <v>0.29333333333333339</v>
      </c>
      <c r="AI145" s="4">
        <f t="shared" si="72"/>
        <v>2.2999999999999998</v>
      </c>
      <c r="AJ145" s="4">
        <f t="shared" si="73"/>
        <v>0</v>
      </c>
      <c r="AK145" s="4">
        <f t="shared" si="74"/>
        <v>0</v>
      </c>
      <c r="AL145" s="4">
        <f t="shared" si="75"/>
        <v>0</v>
      </c>
      <c r="AM145" s="4">
        <f t="shared" si="76"/>
        <v>0</v>
      </c>
      <c r="AN145" s="4">
        <f t="shared" si="77"/>
        <v>0.45999999999999996</v>
      </c>
      <c r="AO145" s="4">
        <f t="shared" si="78"/>
        <v>0</v>
      </c>
      <c r="AP145" s="4">
        <f t="shared" si="79"/>
        <v>0</v>
      </c>
      <c r="AQ145" s="4">
        <f t="shared" si="80"/>
        <v>0</v>
      </c>
      <c r="AR145" s="4">
        <f t="shared" si="81"/>
        <v>0</v>
      </c>
      <c r="AS145" s="4">
        <f t="shared" si="82"/>
        <v>0</v>
      </c>
      <c r="AT145" s="4">
        <f t="shared" si="83"/>
        <v>0</v>
      </c>
      <c r="AU145" s="4">
        <f t="shared" si="84"/>
        <v>0</v>
      </c>
      <c r="AV145" s="4">
        <f t="shared" si="85"/>
        <v>7.6666666666666661E-2</v>
      </c>
      <c r="AW145" s="4">
        <f t="shared" si="86"/>
        <v>0</v>
      </c>
      <c r="BB145" s="15">
        <v>50</v>
      </c>
      <c r="BC145" s="15"/>
      <c r="BD145" s="24">
        <f t="shared" si="87"/>
        <v>0</v>
      </c>
      <c r="BE145" s="15"/>
      <c r="BF145" s="16">
        <f>(BD145-BD144)*INDEX([3]大r将兵属性验证!$AC$7:$AC$166,$BB145,1)+BF144</f>
        <v>0</v>
      </c>
    </row>
    <row r="146" spans="12:58" x14ac:dyDescent="0.15">
      <c r="L146" s="7">
        <f>基础状态预估!K24</f>
        <v>37.282468165263531</v>
      </c>
      <c r="M146" s="4">
        <f>求节点(节奏总纲!$G$4:$G$163,节奏总纲!$C$4:$C$163,L146)</f>
        <v>61.784465794284017</v>
      </c>
      <c r="N146" s="4" t="str">
        <f t="shared" si="68"/>
        <v>橙</v>
      </c>
      <c r="O146" s="4" t="str">
        <f t="shared" si="68"/>
        <v>橙</v>
      </c>
      <c r="P146" s="11">
        <f t="shared" si="68"/>
        <v>0.12</v>
      </c>
      <c r="Q146" s="4">
        <f>IF(基础状态预估!$AA24=Q$5,育马!$AO145-育马!$AO144,0)</f>
        <v>0</v>
      </c>
      <c r="R146" s="4">
        <f>IF(基础状态预估!$AA24=R$5,育马!$AO145-育马!$AO144,0)</f>
        <v>0</v>
      </c>
      <c r="S146" s="4">
        <f>IF(基础状态预估!$AA24=S$5,育马!$AO145-育马!$AO144,0)</f>
        <v>0</v>
      </c>
      <c r="T146" s="4">
        <f>IF(基础状态预估!$AA24=T$5,育马!$AO145-育马!$AO144,0)</f>
        <v>2</v>
      </c>
      <c r="U146" s="4">
        <f>IF(基础状态预估!$AA24=U$5,育马!$AO145-育马!$AO144,0)</f>
        <v>0</v>
      </c>
      <c r="V146" s="4">
        <f>SUM(Q$129:Q146)</f>
        <v>0</v>
      </c>
      <c r="W146" s="4">
        <f>SUM(R$129:R146)</f>
        <v>0.20000000000000007</v>
      </c>
      <c r="X146" s="4">
        <f>SUM(S$129:S146)</f>
        <v>2.2000000000000002</v>
      </c>
      <c r="Y146" s="4">
        <f>SUM(T$129:T146)</f>
        <v>11.2</v>
      </c>
      <c r="Z146" s="4">
        <f>SUM(U$129:U146)</f>
        <v>0</v>
      </c>
      <c r="AA146" s="4">
        <f>V146*86400/育马!C$8</f>
        <v>0</v>
      </c>
      <c r="AB146" s="4">
        <f>W146*86400/育马!D$8</f>
        <v>0.40000000000000019</v>
      </c>
      <c r="AC146" s="4">
        <f>X146*86400/育马!E$8</f>
        <v>2.9333333333333336</v>
      </c>
      <c r="AD146" s="4">
        <f>Y146*86400/育马!F$8</f>
        <v>11.2</v>
      </c>
      <c r="AE146" s="4">
        <f>Z146*86400/育马!G$8</f>
        <v>0</v>
      </c>
      <c r="AF146" s="4">
        <f t="shared" si="69"/>
        <v>0</v>
      </c>
      <c r="AG146" s="4">
        <f t="shared" si="70"/>
        <v>0</v>
      </c>
      <c r="AH146" s="4">
        <f t="shared" si="71"/>
        <v>0.29333333333333339</v>
      </c>
      <c r="AI146" s="4">
        <f t="shared" si="72"/>
        <v>2.8</v>
      </c>
      <c r="AJ146" s="4">
        <f t="shared" si="73"/>
        <v>0</v>
      </c>
      <c r="AK146" s="4">
        <f t="shared" si="74"/>
        <v>0</v>
      </c>
      <c r="AL146" s="4">
        <f t="shared" si="75"/>
        <v>0</v>
      </c>
      <c r="AM146" s="4">
        <f t="shared" si="76"/>
        <v>0</v>
      </c>
      <c r="AN146" s="4">
        <f t="shared" si="77"/>
        <v>0.55999999999999994</v>
      </c>
      <c r="AO146" s="4">
        <f t="shared" si="78"/>
        <v>0</v>
      </c>
      <c r="AP146" s="4">
        <f t="shared" si="79"/>
        <v>0</v>
      </c>
      <c r="AQ146" s="4">
        <f t="shared" si="80"/>
        <v>0</v>
      </c>
      <c r="AR146" s="4">
        <f t="shared" si="81"/>
        <v>0</v>
      </c>
      <c r="AS146" s="4">
        <f t="shared" si="82"/>
        <v>0</v>
      </c>
      <c r="AT146" s="4">
        <f t="shared" si="83"/>
        <v>0</v>
      </c>
      <c r="AU146" s="4">
        <f t="shared" si="84"/>
        <v>0</v>
      </c>
      <c r="AV146" s="4">
        <f t="shared" si="85"/>
        <v>9.3333333333333324E-2</v>
      </c>
      <c r="AW146" s="4">
        <f t="shared" si="86"/>
        <v>0</v>
      </c>
      <c r="BB146" s="15">
        <v>60</v>
      </c>
      <c r="BC146" s="15"/>
      <c r="BD146" s="24">
        <f t="shared" si="87"/>
        <v>0.12</v>
      </c>
      <c r="BE146" s="15"/>
      <c r="BF146" s="16">
        <f>(BD146-BD145)*INDEX([3]大r将兵属性验证!$AC$7:$AC$166,$BB146,1)+BF145</f>
        <v>803723186.86830521</v>
      </c>
    </row>
    <row r="147" spans="12:58" x14ac:dyDescent="0.15">
      <c r="L147" s="7">
        <f>基础状态预估!K25</f>
        <v>39.282468165263531</v>
      </c>
      <c r="M147" s="4">
        <f>求节点(节奏总纲!$G$4:$G$163,节奏总纲!$C$4:$C$163,L147)</f>
        <v>62.507131399522507</v>
      </c>
      <c r="N147" s="4" t="str">
        <f t="shared" si="68"/>
        <v>红</v>
      </c>
      <c r="O147" s="4" t="str">
        <f t="shared" si="68"/>
        <v>红</v>
      </c>
      <c r="P147" s="11">
        <f t="shared" si="68"/>
        <v>0.2</v>
      </c>
      <c r="Q147" s="4">
        <f>IF(基础状态预估!$AA25=Q$5,育马!$AO146-育马!$AO145,0)</f>
        <v>0</v>
      </c>
      <c r="R147" s="4">
        <f>IF(基础状态预估!$AA25=R$5,育马!$AO146-育马!$AO145,0)</f>
        <v>0</v>
      </c>
      <c r="S147" s="4">
        <f>IF(基础状态预估!$AA25=S$5,育马!$AO146-育马!$AO145,0)</f>
        <v>0</v>
      </c>
      <c r="T147" s="4">
        <f>IF(基础状态预估!$AA25=T$5,育马!$AO146-育马!$AO145,0)</f>
        <v>0</v>
      </c>
      <c r="U147" s="4">
        <f>IF(基础状态预估!$AA25=U$5,育马!$AO146-育马!$AO145,0)</f>
        <v>2</v>
      </c>
      <c r="V147" s="4">
        <f>SUM(Q$129:Q147)</f>
        <v>0</v>
      </c>
      <c r="W147" s="4">
        <f>SUM(R$129:R147)</f>
        <v>0.20000000000000007</v>
      </c>
      <c r="X147" s="4">
        <f>SUM(S$129:S147)</f>
        <v>2.2000000000000002</v>
      </c>
      <c r="Y147" s="4">
        <f>SUM(T$129:T147)</f>
        <v>11.2</v>
      </c>
      <c r="Z147" s="4">
        <f>SUM(U$129:U147)</f>
        <v>2</v>
      </c>
      <c r="AA147" s="4">
        <f>V147*86400/育马!C$8</f>
        <v>0</v>
      </c>
      <c r="AB147" s="4">
        <f>W147*86400/育马!D$8</f>
        <v>0.40000000000000019</v>
      </c>
      <c r="AC147" s="4">
        <f>X147*86400/育马!E$8</f>
        <v>2.9333333333333336</v>
      </c>
      <c r="AD147" s="4">
        <f>Y147*86400/育马!F$8</f>
        <v>11.2</v>
      </c>
      <c r="AE147" s="4">
        <f>Z147*86400/育马!G$8</f>
        <v>2</v>
      </c>
      <c r="AF147" s="4">
        <f t="shared" si="69"/>
        <v>0</v>
      </c>
      <c r="AG147" s="4">
        <f t="shared" si="70"/>
        <v>0</v>
      </c>
      <c r="AH147" s="4">
        <f t="shared" si="71"/>
        <v>0.29333333333333339</v>
      </c>
      <c r="AI147" s="4">
        <f t="shared" si="72"/>
        <v>2.8</v>
      </c>
      <c r="AJ147" s="4">
        <f t="shared" si="73"/>
        <v>1</v>
      </c>
      <c r="AK147" s="4">
        <f t="shared" si="74"/>
        <v>0</v>
      </c>
      <c r="AL147" s="4">
        <f t="shared" si="75"/>
        <v>0</v>
      </c>
      <c r="AM147" s="4">
        <f t="shared" si="76"/>
        <v>0</v>
      </c>
      <c r="AN147" s="4">
        <f t="shared" si="77"/>
        <v>0.55999999999999994</v>
      </c>
      <c r="AO147" s="4">
        <f t="shared" si="78"/>
        <v>0.3</v>
      </c>
      <c r="AP147" s="4">
        <f t="shared" si="79"/>
        <v>0</v>
      </c>
      <c r="AQ147" s="4">
        <f t="shared" si="80"/>
        <v>0</v>
      </c>
      <c r="AR147" s="4">
        <f t="shared" si="81"/>
        <v>0</v>
      </c>
      <c r="AS147" s="4">
        <f t="shared" si="82"/>
        <v>0</v>
      </c>
      <c r="AT147" s="4">
        <f t="shared" si="83"/>
        <v>0.1</v>
      </c>
      <c r="AU147" s="4">
        <f t="shared" si="84"/>
        <v>0</v>
      </c>
      <c r="AV147" s="4">
        <f t="shared" si="85"/>
        <v>0</v>
      </c>
      <c r="AW147" s="4">
        <f t="shared" si="86"/>
        <v>1.6666666666666666E-2</v>
      </c>
      <c r="BB147" s="15">
        <v>70</v>
      </c>
      <c r="BC147" s="15"/>
      <c r="BD147" s="24">
        <f t="shared" si="87"/>
        <v>0.2</v>
      </c>
      <c r="BE147" s="15"/>
      <c r="BF147" s="16">
        <f>(BD147-BD146)*INDEX([3]大r将兵属性验证!$AC$7:$AC$166,$BB147,1)+BF146</f>
        <v>2248370666.4814739</v>
      </c>
    </row>
    <row r="148" spans="12:58" x14ac:dyDescent="0.15">
      <c r="L148" s="7">
        <f>基础状态预估!K26</f>
        <v>41.282468165263531</v>
      </c>
      <c r="M148" s="4">
        <f>求节点(节奏总纲!$G$4:$G$163,节奏总纲!$C$4:$C$163,L148)</f>
        <v>63.198771451563246</v>
      </c>
      <c r="N148" s="4" t="str">
        <f t="shared" si="68"/>
        <v>红</v>
      </c>
      <c r="O148" s="4" t="str">
        <f t="shared" si="68"/>
        <v>红</v>
      </c>
      <c r="P148" s="11">
        <f t="shared" si="68"/>
        <v>0.2</v>
      </c>
      <c r="Q148" s="4">
        <f>IF(基础状态预估!$AA26=Q$5,育马!$AO147-育马!$AO146,0)</f>
        <v>0</v>
      </c>
      <c r="R148" s="4">
        <f>IF(基础状态预估!$AA26=R$5,育马!$AO147-育马!$AO146,0)</f>
        <v>0</v>
      </c>
      <c r="S148" s="4">
        <f>IF(基础状态预估!$AA26=S$5,育马!$AO147-育马!$AO146,0)</f>
        <v>0</v>
      </c>
      <c r="T148" s="4">
        <f>IF(基础状态预估!$AA26=T$5,育马!$AO147-育马!$AO146,0)</f>
        <v>0</v>
      </c>
      <c r="U148" s="4">
        <f>IF(基础状态预估!$AA26=U$5,育马!$AO147-育马!$AO146,0)</f>
        <v>2.0000000000000018</v>
      </c>
      <c r="V148" s="4">
        <f>SUM(Q$129:Q148)</f>
        <v>0</v>
      </c>
      <c r="W148" s="4">
        <f>SUM(R$129:R148)</f>
        <v>0.20000000000000007</v>
      </c>
      <c r="X148" s="4">
        <f>SUM(S$129:S148)</f>
        <v>2.2000000000000002</v>
      </c>
      <c r="Y148" s="4">
        <f>SUM(T$129:T148)</f>
        <v>11.2</v>
      </c>
      <c r="Z148" s="4">
        <f>SUM(U$129:U148)</f>
        <v>4.0000000000000018</v>
      </c>
      <c r="AA148" s="4">
        <f>V148*86400/育马!C$8</f>
        <v>0</v>
      </c>
      <c r="AB148" s="4">
        <f>W148*86400/育马!D$8</f>
        <v>0.40000000000000019</v>
      </c>
      <c r="AC148" s="4">
        <f>X148*86400/育马!E$8</f>
        <v>2.9333333333333336</v>
      </c>
      <c r="AD148" s="4">
        <f>Y148*86400/育马!F$8</f>
        <v>11.2</v>
      </c>
      <c r="AE148" s="4">
        <f>Z148*86400/育马!G$8</f>
        <v>4.0000000000000018</v>
      </c>
      <c r="AF148" s="4">
        <f t="shared" si="69"/>
        <v>0</v>
      </c>
      <c r="AG148" s="4">
        <f t="shared" si="70"/>
        <v>0</v>
      </c>
      <c r="AH148" s="4">
        <f t="shared" si="71"/>
        <v>0.29333333333333339</v>
      </c>
      <c r="AI148" s="4">
        <f t="shared" si="72"/>
        <v>2.8</v>
      </c>
      <c r="AJ148" s="4">
        <f t="shared" si="73"/>
        <v>2.0000000000000009</v>
      </c>
      <c r="AK148" s="4">
        <f t="shared" si="74"/>
        <v>0</v>
      </c>
      <c r="AL148" s="4">
        <f t="shared" si="75"/>
        <v>0</v>
      </c>
      <c r="AM148" s="4">
        <f t="shared" si="76"/>
        <v>0</v>
      </c>
      <c r="AN148" s="4">
        <f t="shared" si="77"/>
        <v>0.55999999999999994</v>
      </c>
      <c r="AO148" s="4">
        <f t="shared" si="78"/>
        <v>0.6000000000000002</v>
      </c>
      <c r="AP148" s="4">
        <f t="shared" si="79"/>
        <v>0</v>
      </c>
      <c r="AQ148" s="4">
        <f t="shared" si="80"/>
        <v>0</v>
      </c>
      <c r="AR148" s="4">
        <f t="shared" si="81"/>
        <v>0</v>
      </c>
      <c r="AS148" s="4">
        <f t="shared" si="82"/>
        <v>0</v>
      </c>
      <c r="AT148" s="4">
        <f t="shared" si="83"/>
        <v>0.20000000000000009</v>
      </c>
      <c r="AU148" s="4">
        <f t="shared" si="84"/>
        <v>0</v>
      </c>
      <c r="AV148" s="4">
        <f t="shared" si="85"/>
        <v>0</v>
      </c>
      <c r="AW148" s="4">
        <f t="shared" si="86"/>
        <v>3.3333333333333347E-2</v>
      </c>
      <c r="BB148" s="15">
        <v>80</v>
      </c>
      <c r="BC148" s="15"/>
      <c r="BD148" s="24">
        <f t="shared" si="87"/>
        <v>0.2</v>
      </c>
      <c r="BE148" s="15"/>
      <c r="BF148" s="16">
        <f>(BD148-BD147)*INDEX([3]大r将兵属性验证!$AC$7:$AC$166,$BB148,1)+BF147</f>
        <v>2248370666.4814739</v>
      </c>
    </row>
    <row r="149" spans="12:58" x14ac:dyDescent="0.15">
      <c r="L149" s="7">
        <f>基础状态预估!K27</f>
        <v>43.282468165263531</v>
      </c>
      <c r="M149" s="4">
        <f>求节点(节奏总纲!$G$4:$G$163,节奏总纲!$C$4:$C$163,L149)</f>
        <v>63.856539402374587</v>
      </c>
      <c r="N149" s="4" t="str">
        <f t="shared" ref="N149:P164" si="88">N108</f>
        <v>红</v>
      </c>
      <c r="O149" s="4" t="str">
        <f t="shared" si="88"/>
        <v>红</v>
      </c>
      <c r="P149" s="11">
        <f t="shared" si="88"/>
        <v>0.2</v>
      </c>
      <c r="Q149" s="4">
        <f>IF(基础状态预估!$AA27=Q$5,育马!$AO148-育马!$AO147,0)</f>
        <v>0</v>
      </c>
      <c r="R149" s="4">
        <f>IF(基础状态预估!$AA27=R$5,育马!$AO148-育马!$AO147,0)</f>
        <v>0</v>
      </c>
      <c r="S149" s="4">
        <f>IF(基础状态预估!$AA27=S$5,育马!$AO148-育马!$AO147,0)</f>
        <v>0</v>
      </c>
      <c r="T149" s="4">
        <f>IF(基础状态预估!$AA27=T$5,育马!$AO148-育马!$AO147,0)</f>
        <v>0</v>
      </c>
      <c r="U149" s="4">
        <f>IF(基础状态预估!$AA27=U$5,育马!$AO148-育马!$AO147,0)</f>
        <v>2</v>
      </c>
      <c r="V149" s="4">
        <f>SUM(Q$129:Q149)</f>
        <v>0</v>
      </c>
      <c r="W149" s="4">
        <f>SUM(R$129:R149)</f>
        <v>0.20000000000000007</v>
      </c>
      <c r="X149" s="4">
        <f>SUM(S$129:S149)</f>
        <v>2.2000000000000002</v>
      </c>
      <c r="Y149" s="4">
        <f>SUM(T$129:T149)</f>
        <v>11.2</v>
      </c>
      <c r="Z149" s="4">
        <f>SUM(U$129:U149)</f>
        <v>6.0000000000000018</v>
      </c>
      <c r="AA149" s="4">
        <f>V149*86400/育马!C$8</f>
        <v>0</v>
      </c>
      <c r="AB149" s="4">
        <f>W149*86400/育马!D$8</f>
        <v>0.40000000000000019</v>
      </c>
      <c r="AC149" s="4">
        <f>X149*86400/育马!E$8</f>
        <v>2.9333333333333336</v>
      </c>
      <c r="AD149" s="4">
        <f>Y149*86400/育马!F$8</f>
        <v>11.2</v>
      </c>
      <c r="AE149" s="4">
        <f>Z149*86400/育马!G$8</f>
        <v>6.0000000000000018</v>
      </c>
      <c r="AF149" s="4">
        <f t="shared" si="69"/>
        <v>0</v>
      </c>
      <c r="AG149" s="4">
        <f t="shared" si="70"/>
        <v>0</v>
      </c>
      <c r="AH149" s="4">
        <f t="shared" si="71"/>
        <v>0.29333333333333339</v>
      </c>
      <c r="AI149" s="4">
        <f t="shared" si="72"/>
        <v>2.8</v>
      </c>
      <c r="AJ149" s="4">
        <f t="shared" si="73"/>
        <v>3.0000000000000009</v>
      </c>
      <c r="AK149" s="4">
        <f t="shared" si="74"/>
        <v>0</v>
      </c>
      <c r="AL149" s="4">
        <f t="shared" si="75"/>
        <v>0</v>
      </c>
      <c r="AM149" s="4">
        <f t="shared" si="76"/>
        <v>0</v>
      </c>
      <c r="AN149" s="4">
        <f t="shared" si="77"/>
        <v>0.55999999999999994</v>
      </c>
      <c r="AO149" s="4">
        <f t="shared" si="78"/>
        <v>0.90000000000000024</v>
      </c>
      <c r="AP149" s="4">
        <f t="shared" si="79"/>
        <v>0</v>
      </c>
      <c r="AQ149" s="4">
        <f t="shared" si="80"/>
        <v>0</v>
      </c>
      <c r="AR149" s="4">
        <f t="shared" si="81"/>
        <v>0</v>
      </c>
      <c r="AS149" s="4">
        <f t="shared" si="82"/>
        <v>0</v>
      </c>
      <c r="AT149" s="4">
        <f t="shared" si="83"/>
        <v>0.3000000000000001</v>
      </c>
      <c r="AU149" s="4">
        <f t="shared" si="84"/>
        <v>0</v>
      </c>
      <c r="AV149" s="4">
        <f t="shared" si="85"/>
        <v>0</v>
      </c>
      <c r="AW149" s="4">
        <f t="shared" si="86"/>
        <v>5.0000000000000017E-2</v>
      </c>
      <c r="BB149" s="15">
        <v>90</v>
      </c>
      <c r="BC149" s="15"/>
      <c r="BD149" s="24">
        <f t="shared" si="87"/>
        <v>0.2</v>
      </c>
      <c r="BE149" s="15"/>
      <c r="BF149" s="16">
        <f>(BD149-BD148)*INDEX([3]大r将兵属性验证!$AC$7:$AC$166,$BB149,1)+BF148</f>
        <v>2248370666.4814739</v>
      </c>
    </row>
    <row r="150" spans="12:58" x14ac:dyDescent="0.15">
      <c r="L150" s="7">
        <f>基础状态预估!K28</f>
        <v>47.282468165263531</v>
      </c>
      <c r="M150" s="4">
        <f>求节点(节奏总纲!$G$4:$G$163,节奏总纲!$C$4:$C$163,L150)</f>
        <v>65.109042263524756</v>
      </c>
      <c r="N150" s="4" t="str">
        <f t="shared" si="88"/>
        <v>红</v>
      </c>
      <c r="O150" s="4" t="str">
        <f t="shared" si="88"/>
        <v>红</v>
      </c>
      <c r="P150" s="11">
        <f t="shared" si="88"/>
        <v>0.2</v>
      </c>
      <c r="Q150" s="4">
        <f>IF(基础状态预估!$AA28=Q$5,育马!$AO149-育马!$AO148,0)</f>
        <v>0</v>
      </c>
      <c r="R150" s="4">
        <f>IF(基础状态预估!$AA28=R$5,育马!$AO149-育马!$AO148,0)</f>
        <v>0</v>
      </c>
      <c r="S150" s="4">
        <f>IF(基础状态预估!$AA28=S$5,育马!$AO149-育马!$AO148,0)</f>
        <v>0</v>
      </c>
      <c r="T150" s="4">
        <f>IF(基础状态预估!$AA28=T$5,育马!$AO149-育马!$AO148,0)</f>
        <v>0</v>
      </c>
      <c r="U150" s="4">
        <f>IF(基础状态预估!$AA28=U$5,育马!$AO149-育马!$AO148,0)</f>
        <v>4</v>
      </c>
      <c r="V150" s="4">
        <f>SUM(Q$129:Q150)</f>
        <v>0</v>
      </c>
      <c r="W150" s="4">
        <f>SUM(R$129:R150)</f>
        <v>0.20000000000000007</v>
      </c>
      <c r="X150" s="4">
        <f>SUM(S$129:S150)</f>
        <v>2.2000000000000002</v>
      </c>
      <c r="Y150" s="4">
        <f>SUM(T$129:T150)</f>
        <v>11.2</v>
      </c>
      <c r="Z150" s="4">
        <f>SUM(U$129:U150)</f>
        <v>10.000000000000002</v>
      </c>
      <c r="AA150" s="4">
        <f>V150*86400/育马!C$8</f>
        <v>0</v>
      </c>
      <c r="AB150" s="4">
        <f>W150*86400/育马!D$8</f>
        <v>0.40000000000000019</v>
      </c>
      <c r="AC150" s="4">
        <f>X150*86400/育马!E$8</f>
        <v>2.9333333333333336</v>
      </c>
      <c r="AD150" s="4">
        <f>Y150*86400/育马!F$8</f>
        <v>11.2</v>
      </c>
      <c r="AE150" s="4">
        <f>Z150*86400/育马!G$8</f>
        <v>10.000000000000002</v>
      </c>
      <c r="AF150" s="4">
        <f t="shared" si="69"/>
        <v>0</v>
      </c>
      <c r="AG150" s="4">
        <f t="shared" si="70"/>
        <v>0</v>
      </c>
      <c r="AH150" s="4">
        <f t="shared" si="71"/>
        <v>0.29333333333333339</v>
      </c>
      <c r="AI150" s="4">
        <f t="shared" si="72"/>
        <v>2.8</v>
      </c>
      <c r="AJ150" s="4">
        <f t="shared" si="73"/>
        <v>5.0000000000000009</v>
      </c>
      <c r="AK150" s="4">
        <f t="shared" si="74"/>
        <v>0</v>
      </c>
      <c r="AL150" s="4">
        <f t="shared" si="75"/>
        <v>0</v>
      </c>
      <c r="AM150" s="4">
        <f t="shared" si="76"/>
        <v>0</v>
      </c>
      <c r="AN150" s="4">
        <f t="shared" si="77"/>
        <v>0.55999999999999994</v>
      </c>
      <c r="AO150" s="4">
        <f t="shared" si="78"/>
        <v>1.5000000000000002</v>
      </c>
      <c r="AP150" s="4">
        <f t="shared" si="79"/>
        <v>0</v>
      </c>
      <c r="AQ150" s="4">
        <f t="shared" si="80"/>
        <v>0</v>
      </c>
      <c r="AR150" s="4">
        <f t="shared" si="81"/>
        <v>0</v>
      </c>
      <c r="AS150" s="4">
        <f t="shared" si="82"/>
        <v>0</v>
      </c>
      <c r="AT150" s="4">
        <f t="shared" si="83"/>
        <v>0.50000000000000011</v>
      </c>
      <c r="AU150" s="4">
        <f t="shared" si="84"/>
        <v>0</v>
      </c>
      <c r="AV150" s="4">
        <f t="shared" si="85"/>
        <v>0</v>
      </c>
      <c r="AW150" s="4">
        <f>IF($O150=AW$5,INDEX($AP150:$AT150,MATCH($N150,$AP$5:$AT$5,0))/6,0)</f>
        <v>8.3333333333333356E-2</v>
      </c>
      <c r="BB150" s="15">
        <v>100</v>
      </c>
      <c r="BC150" s="15"/>
      <c r="BD150" s="24">
        <f t="shared" si="87"/>
        <v>0.2</v>
      </c>
      <c r="BE150" s="15"/>
      <c r="BF150" s="16">
        <f>(BD150-BD149)*INDEX([3]大r将兵属性验证!$AC$7:$AC$166,$BB150,1)+BF149</f>
        <v>2248370666.4814739</v>
      </c>
    </row>
    <row r="151" spans="12:58" x14ac:dyDescent="0.15">
      <c r="L151" s="7">
        <f>基础状态预估!K29</f>
        <v>51.282468165263531</v>
      </c>
      <c r="M151" s="4">
        <f>求节点(节奏总纲!$G$4:$G$163,节奏总纲!$C$4:$C$163,L151)</f>
        <v>66.323263192827341</v>
      </c>
      <c r="N151" s="4" t="str">
        <f t="shared" si="88"/>
        <v>红</v>
      </c>
      <c r="O151" s="4" t="str">
        <f t="shared" si="88"/>
        <v>红</v>
      </c>
      <c r="P151" s="11">
        <f t="shared" si="88"/>
        <v>0.2</v>
      </c>
      <c r="Q151" s="4">
        <f>IF(基础状态预估!$AA29=Q$5,育马!$AO150-育马!$AO149,0)</f>
        <v>0</v>
      </c>
      <c r="R151" s="4">
        <f>IF(基础状态预估!$AA29=R$5,育马!$AO150-育马!$AO149,0)</f>
        <v>0</v>
      </c>
      <c r="S151" s="4">
        <f>IF(基础状态预估!$AA29=S$5,育马!$AO150-育马!$AO149,0)</f>
        <v>0</v>
      </c>
      <c r="T151" s="4">
        <f>IF(基础状态预估!$AA29=T$5,育马!$AO150-育马!$AO149,0)</f>
        <v>0</v>
      </c>
      <c r="U151" s="4">
        <f>IF(基础状态预估!$AA29=U$5,育马!$AO150-育马!$AO149,0)</f>
        <v>4</v>
      </c>
      <c r="V151" s="4">
        <f>SUM(Q$129:Q151)</f>
        <v>0</v>
      </c>
      <c r="W151" s="4">
        <f>SUM(R$129:R151)</f>
        <v>0.20000000000000007</v>
      </c>
      <c r="X151" s="4">
        <f>SUM(S$129:S151)</f>
        <v>2.2000000000000002</v>
      </c>
      <c r="Y151" s="4">
        <f>SUM(T$129:T151)</f>
        <v>11.2</v>
      </c>
      <c r="Z151" s="4">
        <f>SUM(U$129:U151)</f>
        <v>14.000000000000002</v>
      </c>
      <c r="AA151" s="4">
        <f>V151*86400/育马!C$8</f>
        <v>0</v>
      </c>
      <c r="AB151" s="4">
        <f>W151*86400/育马!D$8</f>
        <v>0.40000000000000019</v>
      </c>
      <c r="AC151" s="4">
        <f>X151*86400/育马!E$8</f>
        <v>2.9333333333333336</v>
      </c>
      <c r="AD151" s="4">
        <f>Y151*86400/育马!F$8</f>
        <v>11.2</v>
      </c>
      <c r="AE151" s="4">
        <f>Z151*86400/育马!G$8</f>
        <v>14.000000000000004</v>
      </c>
      <c r="AF151" s="4">
        <f t="shared" si="69"/>
        <v>0</v>
      </c>
      <c r="AG151" s="4">
        <f t="shared" si="70"/>
        <v>0</v>
      </c>
      <c r="AH151" s="4">
        <f t="shared" si="71"/>
        <v>0.29333333333333339</v>
      </c>
      <c r="AI151" s="4">
        <f t="shared" si="72"/>
        <v>2.8</v>
      </c>
      <c r="AJ151" s="4">
        <f t="shared" si="73"/>
        <v>7.0000000000000018</v>
      </c>
      <c r="AK151" s="4">
        <f t="shared" si="74"/>
        <v>0</v>
      </c>
      <c r="AL151" s="4">
        <f t="shared" si="75"/>
        <v>0</v>
      </c>
      <c r="AM151" s="4">
        <f t="shared" si="76"/>
        <v>0</v>
      </c>
      <c r="AN151" s="4">
        <f t="shared" si="77"/>
        <v>0.55999999999999994</v>
      </c>
      <c r="AO151" s="4">
        <f t="shared" si="78"/>
        <v>2.1000000000000005</v>
      </c>
      <c r="AP151" s="4">
        <f t="shared" si="79"/>
        <v>0</v>
      </c>
      <c r="AQ151" s="4">
        <f t="shared" si="80"/>
        <v>0</v>
      </c>
      <c r="AR151" s="4">
        <f t="shared" si="81"/>
        <v>0</v>
      </c>
      <c r="AS151" s="4">
        <f t="shared" si="82"/>
        <v>0</v>
      </c>
      <c r="AT151" s="4">
        <f t="shared" si="83"/>
        <v>0.70000000000000018</v>
      </c>
      <c r="AU151" s="4">
        <f t="shared" si="84"/>
        <v>0</v>
      </c>
      <c r="AV151" s="4">
        <f t="shared" si="85"/>
        <v>0</v>
      </c>
      <c r="AW151" s="4">
        <f t="shared" si="86"/>
        <v>0.1166666666666667</v>
      </c>
      <c r="BB151" s="15">
        <v>110</v>
      </c>
      <c r="BC151" s="15"/>
      <c r="BD151" s="24">
        <f t="shared" si="87"/>
        <v>0.2</v>
      </c>
      <c r="BE151" s="15"/>
      <c r="BF151" s="16">
        <f>(BD151-BD150)*INDEX([3]大r将兵属性验证!$AC$7:$AC$166,$BB151,1)+BF150</f>
        <v>2248370666.4814739</v>
      </c>
    </row>
    <row r="152" spans="12:58" x14ac:dyDescent="0.15">
      <c r="L152" s="7">
        <f>基础状态预估!K30</f>
        <v>55.282468165263531</v>
      </c>
      <c r="M152" s="4">
        <f>求节点(节奏总纲!$G$4:$G$163,节奏总纲!$C$4:$C$163,L152)</f>
        <v>67.437447618913097</v>
      </c>
      <c r="N152" s="4" t="str">
        <f t="shared" si="88"/>
        <v>红</v>
      </c>
      <c r="O152" s="4" t="str">
        <f t="shared" si="88"/>
        <v>红</v>
      </c>
      <c r="P152" s="11">
        <f t="shared" si="88"/>
        <v>0.2</v>
      </c>
      <c r="Q152" s="4">
        <f>IF(基础状态预估!$AA30=Q$5,育马!$AO151-育马!$AO150,0)</f>
        <v>0</v>
      </c>
      <c r="R152" s="4">
        <f>IF(基础状态预估!$AA30=R$5,育马!$AO151-育马!$AO150,0)</f>
        <v>0</v>
      </c>
      <c r="S152" s="4">
        <f>IF(基础状态预估!$AA30=S$5,育马!$AO151-育马!$AO150,0)</f>
        <v>0</v>
      </c>
      <c r="T152" s="4">
        <f>IF(基础状态预估!$AA30=T$5,育马!$AO151-育马!$AO150,0)</f>
        <v>0</v>
      </c>
      <c r="U152" s="4">
        <f>IF(基础状态预估!$AA30=U$5,育马!$AO151-育马!$AO150,0)</f>
        <v>4</v>
      </c>
      <c r="V152" s="4">
        <f>SUM(Q$129:Q152)</f>
        <v>0</v>
      </c>
      <c r="W152" s="4">
        <f>SUM(R$129:R152)</f>
        <v>0.20000000000000007</v>
      </c>
      <c r="X152" s="4">
        <f>SUM(S$129:S152)</f>
        <v>2.2000000000000002</v>
      </c>
      <c r="Y152" s="4">
        <f>SUM(T$129:T152)</f>
        <v>11.2</v>
      </c>
      <c r="Z152" s="4">
        <f>SUM(U$129:U152)</f>
        <v>18</v>
      </c>
      <c r="AA152" s="4">
        <f>V152*86400/育马!C$8</f>
        <v>0</v>
      </c>
      <c r="AB152" s="4">
        <f>W152*86400/育马!D$8</f>
        <v>0.40000000000000019</v>
      </c>
      <c r="AC152" s="4">
        <f>X152*86400/育马!E$8</f>
        <v>2.9333333333333336</v>
      </c>
      <c r="AD152" s="4">
        <f>Y152*86400/育马!F$8</f>
        <v>11.2</v>
      </c>
      <c r="AE152" s="4">
        <f>Z152*86400/育马!G$8</f>
        <v>18</v>
      </c>
      <c r="AF152" s="4">
        <f t="shared" si="69"/>
        <v>0</v>
      </c>
      <c r="AG152" s="4">
        <f t="shared" si="70"/>
        <v>0</v>
      </c>
      <c r="AH152" s="4">
        <f t="shared" si="71"/>
        <v>0.29333333333333339</v>
      </c>
      <c r="AI152" s="4">
        <f t="shared" si="72"/>
        <v>2.8</v>
      </c>
      <c r="AJ152" s="4">
        <f t="shared" si="73"/>
        <v>9</v>
      </c>
      <c r="AK152" s="4">
        <f t="shared" si="74"/>
        <v>0</v>
      </c>
      <c r="AL152" s="4">
        <f t="shared" si="75"/>
        <v>0</v>
      </c>
      <c r="AM152" s="4">
        <f t="shared" si="76"/>
        <v>0</v>
      </c>
      <c r="AN152" s="4">
        <f t="shared" si="77"/>
        <v>0.55999999999999994</v>
      </c>
      <c r="AO152" s="4">
        <f t="shared" si="78"/>
        <v>2.6999999999999997</v>
      </c>
      <c r="AP152" s="4">
        <f t="shared" si="79"/>
        <v>0</v>
      </c>
      <c r="AQ152" s="4">
        <f t="shared" si="80"/>
        <v>0</v>
      </c>
      <c r="AR152" s="4">
        <f t="shared" si="81"/>
        <v>0</v>
      </c>
      <c r="AS152" s="4">
        <f t="shared" si="82"/>
        <v>0</v>
      </c>
      <c r="AT152" s="4">
        <f t="shared" si="83"/>
        <v>0.9</v>
      </c>
      <c r="AU152" s="4">
        <f t="shared" si="84"/>
        <v>0</v>
      </c>
      <c r="AV152" s="4">
        <f t="shared" si="85"/>
        <v>0</v>
      </c>
      <c r="AW152" s="4">
        <f t="shared" si="86"/>
        <v>0.15</v>
      </c>
      <c r="BB152" s="15">
        <v>120</v>
      </c>
      <c r="BC152" s="15"/>
      <c r="BD152" s="24">
        <f t="shared" si="87"/>
        <v>0.2</v>
      </c>
      <c r="BE152" s="15"/>
      <c r="BF152" s="16">
        <f>(BD152-BD151)*INDEX([3]大r将兵属性验证!$AC$7:$AC$166,$BB152,1)+BF151</f>
        <v>2248370666.4814739</v>
      </c>
    </row>
    <row r="153" spans="12:58" x14ac:dyDescent="0.15">
      <c r="L153" s="7">
        <f>基础状态预估!K31</f>
        <v>59.282468165263531</v>
      </c>
      <c r="M153" s="4">
        <f>求节点(节奏总纲!$G$4:$G$163,节奏总纲!$C$4:$C$163,L153)</f>
        <v>68.453526920558971</v>
      </c>
      <c r="N153" s="4" t="str">
        <f t="shared" si="88"/>
        <v>红</v>
      </c>
      <c r="O153" s="4" t="str">
        <f t="shared" si="88"/>
        <v>红</v>
      </c>
      <c r="P153" s="11">
        <f t="shared" si="88"/>
        <v>0.2</v>
      </c>
      <c r="Q153" s="4">
        <f>IF(基础状态预估!$AA31=Q$5,育马!$AO152-育马!$AO151,0)</f>
        <v>0</v>
      </c>
      <c r="R153" s="4">
        <f>IF(基础状态预估!$AA31=R$5,育马!$AO152-育马!$AO151,0)</f>
        <v>0</v>
      </c>
      <c r="S153" s="4">
        <f>IF(基础状态预估!$AA31=S$5,育马!$AO152-育马!$AO151,0)</f>
        <v>0</v>
      </c>
      <c r="T153" s="4">
        <f>IF(基础状态预估!$AA31=T$5,育马!$AO152-育马!$AO151,0)</f>
        <v>0</v>
      </c>
      <c r="U153" s="4">
        <f>IF(基础状态预估!$AA31=U$5,育马!$AO152-育马!$AO151,0)</f>
        <v>4</v>
      </c>
      <c r="V153" s="4">
        <f>SUM(Q$129:Q153)</f>
        <v>0</v>
      </c>
      <c r="W153" s="4">
        <f>SUM(R$129:R153)</f>
        <v>0.20000000000000007</v>
      </c>
      <c r="X153" s="4">
        <f>SUM(S$129:S153)</f>
        <v>2.2000000000000002</v>
      </c>
      <c r="Y153" s="4">
        <f>SUM(T$129:T153)</f>
        <v>11.2</v>
      </c>
      <c r="Z153" s="4">
        <f>SUM(U$129:U153)</f>
        <v>22</v>
      </c>
      <c r="AA153" s="4">
        <f>V153*86400/育马!C$8</f>
        <v>0</v>
      </c>
      <c r="AB153" s="4">
        <f>W153*86400/育马!D$8</f>
        <v>0.40000000000000019</v>
      </c>
      <c r="AC153" s="4">
        <f>X153*86400/育马!E$8</f>
        <v>2.9333333333333336</v>
      </c>
      <c r="AD153" s="4">
        <f>Y153*86400/育马!F$8</f>
        <v>11.2</v>
      </c>
      <c r="AE153" s="4">
        <f>Z153*86400/育马!G$8</f>
        <v>22</v>
      </c>
      <c r="AF153" s="4">
        <f t="shared" si="69"/>
        <v>0</v>
      </c>
      <c r="AG153" s="4">
        <f t="shared" si="70"/>
        <v>0</v>
      </c>
      <c r="AH153" s="4">
        <f t="shared" si="71"/>
        <v>0.29333333333333339</v>
      </c>
      <c r="AI153" s="4">
        <f t="shared" si="72"/>
        <v>2.8</v>
      </c>
      <c r="AJ153" s="4">
        <f t="shared" si="73"/>
        <v>11</v>
      </c>
      <c r="AK153" s="4">
        <f t="shared" si="74"/>
        <v>0</v>
      </c>
      <c r="AL153" s="4">
        <f t="shared" si="75"/>
        <v>0</v>
      </c>
      <c r="AM153" s="4">
        <f t="shared" si="76"/>
        <v>0</v>
      </c>
      <c r="AN153" s="4">
        <f t="shared" si="77"/>
        <v>0.55999999999999994</v>
      </c>
      <c r="AO153" s="4">
        <f t="shared" si="78"/>
        <v>3.3</v>
      </c>
      <c r="AP153" s="4">
        <f t="shared" si="79"/>
        <v>0</v>
      </c>
      <c r="AQ153" s="4">
        <f t="shared" si="80"/>
        <v>0</v>
      </c>
      <c r="AR153" s="4">
        <f t="shared" si="81"/>
        <v>0</v>
      </c>
      <c r="AS153" s="4">
        <f t="shared" si="82"/>
        <v>0</v>
      </c>
      <c r="AT153" s="4">
        <f t="shared" si="83"/>
        <v>1.1000000000000001</v>
      </c>
      <c r="AU153" s="4">
        <f t="shared" si="84"/>
        <v>0</v>
      </c>
      <c r="AV153" s="4">
        <f t="shared" si="85"/>
        <v>0</v>
      </c>
      <c r="AW153" s="4">
        <f t="shared" si="86"/>
        <v>0.18333333333333335</v>
      </c>
      <c r="BB153" s="15">
        <v>130</v>
      </c>
      <c r="BC153" s="15"/>
      <c r="BD153" s="24">
        <f t="shared" si="87"/>
        <v>0.2</v>
      </c>
      <c r="BE153" s="15"/>
      <c r="BF153" s="16">
        <f>(BD153-BD152)*INDEX([3]大r将兵属性验证!$AC$7:$AC$166,$BB153,1)+BF152</f>
        <v>2248370666.4814739</v>
      </c>
    </row>
    <row r="154" spans="12:58" x14ac:dyDescent="0.15">
      <c r="L154" s="7">
        <f>基础状态预估!K32</f>
        <v>63.282468165263531</v>
      </c>
      <c r="M154" s="4">
        <f>求节点(节奏总纲!$G$4:$G$163,节奏总纲!$C$4:$C$163,L154)</f>
        <v>69.397951298120717</v>
      </c>
      <c r="N154" s="4" t="str">
        <f t="shared" si="88"/>
        <v>红</v>
      </c>
      <c r="O154" s="4" t="str">
        <f t="shared" si="88"/>
        <v>红</v>
      </c>
      <c r="P154" s="11">
        <f t="shared" si="88"/>
        <v>0.2</v>
      </c>
      <c r="Q154" s="4">
        <f>IF(基础状态预估!$AA32=Q$5,育马!$AO153-育马!$AO152,0)</f>
        <v>0</v>
      </c>
      <c r="R154" s="4">
        <f>IF(基础状态预估!$AA32=R$5,育马!$AO153-育马!$AO152,0)</f>
        <v>0</v>
      </c>
      <c r="S154" s="4">
        <f>IF(基础状态预估!$AA32=S$5,育马!$AO153-育马!$AO152,0)</f>
        <v>0</v>
      </c>
      <c r="T154" s="4">
        <f>IF(基础状态预估!$AA32=T$5,育马!$AO153-育马!$AO152,0)</f>
        <v>0</v>
      </c>
      <c r="U154" s="4">
        <f>IF(基础状态预估!$AA32=U$5,育马!$AO153-育马!$AO152,0)</f>
        <v>4</v>
      </c>
      <c r="V154" s="4">
        <f>SUM(Q$129:Q154)</f>
        <v>0</v>
      </c>
      <c r="W154" s="4">
        <f>SUM(R$129:R154)</f>
        <v>0.20000000000000007</v>
      </c>
      <c r="X154" s="4">
        <f>SUM(S$129:S154)</f>
        <v>2.2000000000000002</v>
      </c>
      <c r="Y154" s="4">
        <f>SUM(T$129:T154)</f>
        <v>11.2</v>
      </c>
      <c r="Z154" s="4">
        <f>SUM(U$129:U154)</f>
        <v>26</v>
      </c>
      <c r="AA154" s="4">
        <f>V154*86400/育马!C$8</f>
        <v>0</v>
      </c>
      <c r="AB154" s="4">
        <f>W154*86400/育马!D$8</f>
        <v>0.40000000000000019</v>
      </c>
      <c r="AC154" s="4">
        <f>X154*86400/育马!E$8</f>
        <v>2.9333333333333336</v>
      </c>
      <c r="AD154" s="4">
        <f>Y154*86400/育马!F$8</f>
        <v>11.2</v>
      </c>
      <c r="AE154" s="4">
        <f>Z154*86400/育马!G$8</f>
        <v>26</v>
      </c>
      <c r="AF154" s="4">
        <f t="shared" si="69"/>
        <v>0</v>
      </c>
      <c r="AG154" s="4">
        <f t="shared" si="70"/>
        <v>0</v>
      </c>
      <c r="AH154" s="4">
        <f t="shared" si="71"/>
        <v>0.29333333333333339</v>
      </c>
      <c r="AI154" s="4">
        <f t="shared" si="72"/>
        <v>2.8</v>
      </c>
      <c r="AJ154" s="4">
        <f t="shared" si="73"/>
        <v>13</v>
      </c>
      <c r="AK154" s="4">
        <f t="shared" si="74"/>
        <v>0</v>
      </c>
      <c r="AL154" s="4">
        <f t="shared" si="75"/>
        <v>0</v>
      </c>
      <c r="AM154" s="4">
        <f t="shared" si="76"/>
        <v>0</v>
      </c>
      <c r="AN154" s="4">
        <f t="shared" si="77"/>
        <v>0.55999999999999994</v>
      </c>
      <c r="AO154" s="4">
        <f t="shared" si="78"/>
        <v>3.9</v>
      </c>
      <c r="AP154" s="4">
        <f t="shared" si="79"/>
        <v>0</v>
      </c>
      <c r="AQ154" s="4">
        <f t="shared" si="80"/>
        <v>0</v>
      </c>
      <c r="AR154" s="4">
        <f t="shared" si="81"/>
        <v>0</v>
      </c>
      <c r="AS154" s="4">
        <f t="shared" si="82"/>
        <v>0</v>
      </c>
      <c r="AT154" s="4">
        <f t="shared" si="83"/>
        <v>1.3</v>
      </c>
      <c r="AU154" s="4">
        <f t="shared" si="84"/>
        <v>0</v>
      </c>
      <c r="AV154" s="4">
        <f t="shared" si="85"/>
        <v>0</v>
      </c>
      <c r="AW154" s="4">
        <f t="shared" si="86"/>
        <v>0.21666666666666667</v>
      </c>
      <c r="BB154" s="15">
        <v>140</v>
      </c>
      <c r="BC154" s="15"/>
      <c r="BD154" s="24">
        <f t="shared" si="87"/>
        <v>0.2</v>
      </c>
      <c r="BE154" s="15"/>
      <c r="BF154" s="16">
        <f>(BD154-BD153)*INDEX([3]大r将兵属性验证!$AC$7:$AC$166,$BB154,1)+BF153</f>
        <v>2248370666.4814739</v>
      </c>
    </row>
    <row r="155" spans="12:58" x14ac:dyDescent="0.15">
      <c r="L155" s="7">
        <f>基础状态预估!K33</f>
        <v>71.282468165263538</v>
      </c>
      <c r="M155" s="4">
        <f>求节点(节奏总纲!$G$4:$G$163,节奏总纲!$C$4:$C$163,L155)</f>
        <v>71.134603459739978</v>
      </c>
      <c r="N155" s="4" t="str">
        <f t="shared" si="88"/>
        <v>红</v>
      </c>
      <c r="O155" s="4" t="str">
        <f t="shared" si="88"/>
        <v>红</v>
      </c>
      <c r="P155" s="11">
        <f t="shared" si="88"/>
        <v>0.2</v>
      </c>
      <c r="Q155" s="4">
        <f>IF(基础状态预估!$AA33=Q$5,育马!$AO154-育马!$AO153,0)</f>
        <v>0</v>
      </c>
      <c r="R155" s="4">
        <f>IF(基础状态预估!$AA33=R$5,育马!$AO154-育马!$AO153,0)</f>
        <v>0</v>
      </c>
      <c r="S155" s="4">
        <f>IF(基础状态预估!$AA33=S$5,育马!$AO154-育马!$AO153,0)</f>
        <v>0</v>
      </c>
      <c r="T155" s="4">
        <f>IF(基础状态预估!$AA33=T$5,育马!$AO154-育马!$AO153,0)</f>
        <v>0</v>
      </c>
      <c r="U155" s="4">
        <f>IF(基础状态预估!$AA33=U$5,育马!$AO154-育马!$AO153,0)</f>
        <v>8</v>
      </c>
      <c r="V155" s="4">
        <f>SUM(Q$129:Q155)</f>
        <v>0</v>
      </c>
      <c r="W155" s="4">
        <f>SUM(R$129:R155)</f>
        <v>0.20000000000000007</v>
      </c>
      <c r="X155" s="4">
        <f>SUM(S$129:S155)</f>
        <v>2.2000000000000002</v>
      </c>
      <c r="Y155" s="4">
        <f>SUM(T$129:T155)</f>
        <v>11.2</v>
      </c>
      <c r="Z155" s="4">
        <f>SUM(U$129:U155)</f>
        <v>34</v>
      </c>
      <c r="AA155" s="4">
        <f>V155*86400/育马!C$8</f>
        <v>0</v>
      </c>
      <c r="AB155" s="4">
        <f>W155*86400/育马!D$8</f>
        <v>0.40000000000000019</v>
      </c>
      <c r="AC155" s="4">
        <f>X155*86400/育马!E$8</f>
        <v>2.9333333333333336</v>
      </c>
      <c r="AD155" s="4">
        <f>Y155*86400/育马!F$8</f>
        <v>11.2</v>
      </c>
      <c r="AE155" s="4">
        <f>Z155*86400/育马!G$8</f>
        <v>34</v>
      </c>
      <c r="AF155" s="4">
        <f t="shared" si="69"/>
        <v>0</v>
      </c>
      <c r="AG155" s="4">
        <f t="shared" si="70"/>
        <v>0</v>
      </c>
      <c r="AH155" s="4">
        <f t="shared" si="71"/>
        <v>0.29333333333333339</v>
      </c>
      <c r="AI155" s="4">
        <f t="shared" si="72"/>
        <v>2.8</v>
      </c>
      <c r="AJ155" s="4">
        <f t="shared" si="73"/>
        <v>17</v>
      </c>
      <c r="AK155" s="4">
        <f t="shared" si="74"/>
        <v>0</v>
      </c>
      <c r="AL155" s="4">
        <f t="shared" si="75"/>
        <v>0</v>
      </c>
      <c r="AM155" s="4">
        <f t="shared" si="76"/>
        <v>0</v>
      </c>
      <c r="AN155" s="4">
        <f t="shared" si="77"/>
        <v>0.55999999999999994</v>
      </c>
      <c r="AO155" s="4">
        <f t="shared" si="78"/>
        <v>5.0999999999999996</v>
      </c>
      <c r="AP155" s="4">
        <f t="shared" si="79"/>
        <v>0</v>
      </c>
      <c r="AQ155" s="4">
        <f t="shared" si="80"/>
        <v>0</v>
      </c>
      <c r="AR155" s="4">
        <f t="shared" si="81"/>
        <v>0</v>
      </c>
      <c r="AS155" s="4">
        <f t="shared" si="82"/>
        <v>0</v>
      </c>
      <c r="AT155" s="4">
        <f t="shared" si="83"/>
        <v>1.7000000000000002</v>
      </c>
      <c r="AU155" s="4">
        <f t="shared" si="84"/>
        <v>0</v>
      </c>
      <c r="AV155" s="4">
        <f t="shared" si="85"/>
        <v>0</v>
      </c>
      <c r="AW155" s="4">
        <f t="shared" si="86"/>
        <v>0.28333333333333338</v>
      </c>
      <c r="BB155" s="15">
        <v>150</v>
      </c>
      <c r="BC155" s="15"/>
      <c r="BD155" s="24">
        <f t="shared" si="87"/>
        <v>0.2</v>
      </c>
      <c r="BE155" s="15"/>
      <c r="BF155" s="16">
        <f>(BD155-BD154)*INDEX([3]大r将兵属性验证!$AC$7:$AC$166,$BB155,1)+BF154</f>
        <v>2248370666.4814739</v>
      </c>
    </row>
    <row r="156" spans="12:58" x14ac:dyDescent="0.15">
      <c r="L156" s="7">
        <f>基础状态预估!K34</f>
        <v>79.282468165263538</v>
      </c>
      <c r="M156" s="4">
        <f>求节点(节奏总纲!$G$4:$G$163,节奏总纲!$C$4:$C$163,L156)</f>
        <v>72.688405066114001</v>
      </c>
      <c r="N156" s="4" t="str">
        <f t="shared" si="88"/>
        <v>红</v>
      </c>
      <c r="O156" s="4" t="str">
        <f t="shared" si="88"/>
        <v>红</v>
      </c>
      <c r="P156" s="11">
        <f t="shared" si="88"/>
        <v>0.2</v>
      </c>
      <c r="Q156" s="4">
        <f>IF(基础状态预估!$AA34=Q$5,育马!$AO155-育马!$AO154,0)</f>
        <v>0</v>
      </c>
      <c r="R156" s="4">
        <f>IF(基础状态预估!$AA34=R$5,育马!$AO155-育马!$AO154,0)</f>
        <v>0</v>
      </c>
      <c r="S156" s="4">
        <f>IF(基础状态预估!$AA34=S$5,育马!$AO155-育马!$AO154,0)</f>
        <v>0</v>
      </c>
      <c r="T156" s="4">
        <f>IF(基础状态预估!$AA34=T$5,育马!$AO155-育马!$AO154,0)</f>
        <v>0</v>
      </c>
      <c r="U156" s="4">
        <f>IF(基础状态预估!$AA34=U$5,育马!$AO155-育马!$AO154,0)</f>
        <v>8</v>
      </c>
      <c r="V156" s="4">
        <f>SUM(Q$129:Q156)</f>
        <v>0</v>
      </c>
      <c r="W156" s="4">
        <f>SUM(R$129:R156)</f>
        <v>0.20000000000000007</v>
      </c>
      <c r="X156" s="4">
        <f>SUM(S$129:S156)</f>
        <v>2.2000000000000002</v>
      </c>
      <c r="Y156" s="4">
        <f>SUM(T$129:T156)</f>
        <v>11.2</v>
      </c>
      <c r="Z156" s="4">
        <f>SUM(U$129:U156)</f>
        <v>42</v>
      </c>
      <c r="AA156" s="4">
        <f>V156*86400/育马!C$8</f>
        <v>0</v>
      </c>
      <c r="AB156" s="4">
        <f>W156*86400/育马!D$8</f>
        <v>0.40000000000000019</v>
      </c>
      <c r="AC156" s="4">
        <f>X156*86400/育马!E$8</f>
        <v>2.9333333333333336</v>
      </c>
      <c r="AD156" s="4">
        <f>Y156*86400/育马!F$8</f>
        <v>11.2</v>
      </c>
      <c r="AE156" s="4">
        <f>Z156*86400/育马!G$8</f>
        <v>42</v>
      </c>
      <c r="AF156" s="4">
        <f t="shared" si="69"/>
        <v>0</v>
      </c>
      <c r="AG156" s="4">
        <f t="shared" si="70"/>
        <v>0</v>
      </c>
      <c r="AH156" s="4">
        <f t="shared" si="71"/>
        <v>0.29333333333333339</v>
      </c>
      <c r="AI156" s="4">
        <f t="shared" si="72"/>
        <v>2.8</v>
      </c>
      <c r="AJ156" s="4">
        <f t="shared" si="73"/>
        <v>21</v>
      </c>
      <c r="AK156" s="4">
        <f t="shared" si="74"/>
        <v>0</v>
      </c>
      <c r="AL156" s="4">
        <f t="shared" si="75"/>
        <v>0</v>
      </c>
      <c r="AM156" s="4">
        <f t="shared" si="76"/>
        <v>0</v>
      </c>
      <c r="AN156" s="4">
        <f t="shared" si="77"/>
        <v>0.55999999999999994</v>
      </c>
      <c r="AO156" s="4">
        <f t="shared" si="78"/>
        <v>6.3</v>
      </c>
      <c r="AP156" s="4">
        <f t="shared" si="79"/>
        <v>0</v>
      </c>
      <c r="AQ156" s="4">
        <f t="shared" si="80"/>
        <v>0</v>
      </c>
      <c r="AR156" s="4">
        <f t="shared" si="81"/>
        <v>0</v>
      </c>
      <c r="AS156" s="4">
        <f t="shared" si="82"/>
        <v>0</v>
      </c>
      <c r="AT156" s="4">
        <f t="shared" si="83"/>
        <v>2.1</v>
      </c>
      <c r="AU156" s="4">
        <f t="shared" si="84"/>
        <v>0</v>
      </c>
      <c r="AV156" s="4">
        <f t="shared" si="85"/>
        <v>0</v>
      </c>
      <c r="AW156" s="4">
        <f t="shared" si="86"/>
        <v>0.35000000000000003</v>
      </c>
      <c r="BB156" s="15">
        <v>160</v>
      </c>
      <c r="BC156" s="15"/>
      <c r="BD156" s="24">
        <f t="shared" si="87"/>
        <v>0.2</v>
      </c>
      <c r="BE156" s="15"/>
      <c r="BF156" s="16">
        <f>(BD156-BD155)*INDEX([3]大r将兵属性验证!$AC$7:$AC$166,$BB156,1)+BF155</f>
        <v>2248370666.4814739</v>
      </c>
    </row>
    <row r="157" spans="12:58" x14ac:dyDescent="0.15">
      <c r="L157" s="7">
        <f>基础状态预估!K35</f>
        <v>87.282468165263538</v>
      </c>
      <c r="M157" s="4">
        <f>求节点(节奏总纲!$G$4:$G$163,节奏总纲!$C$4:$C$163,L157)</f>
        <v>74.065029554361502</v>
      </c>
      <c r="N157" s="4" t="str">
        <f t="shared" si="88"/>
        <v>红</v>
      </c>
      <c r="O157" s="4" t="str">
        <f t="shared" si="88"/>
        <v>红</v>
      </c>
      <c r="P157" s="11">
        <f t="shared" si="88"/>
        <v>0.2</v>
      </c>
      <c r="Q157" s="4">
        <f>IF(基础状态预估!$AA35=Q$5,育马!$AO156-育马!$AO155,0)</f>
        <v>0</v>
      </c>
      <c r="R157" s="4">
        <f>IF(基础状态预估!$AA35=R$5,育马!$AO156-育马!$AO155,0)</f>
        <v>0</v>
      </c>
      <c r="S157" s="4">
        <f>IF(基础状态预估!$AA35=S$5,育马!$AO156-育马!$AO155,0)</f>
        <v>0</v>
      </c>
      <c r="T157" s="4">
        <f>IF(基础状态预估!$AA35=T$5,育马!$AO156-育马!$AO155,0)</f>
        <v>0</v>
      </c>
      <c r="U157" s="4">
        <f>IF(基础状态预估!$AA35=U$5,育马!$AO156-育马!$AO155,0)</f>
        <v>8</v>
      </c>
      <c r="V157" s="4">
        <f>SUM(Q$129:Q157)</f>
        <v>0</v>
      </c>
      <c r="W157" s="4">
        <f>SUM(R$129:R157)</f>
        <v>0.20000000000000007</v>
      </c>
      <c r="X157" s="4">
        <f>SUM(S$129:S157)</f>
        <v>2.2000000000000002</v>
      </c>
      <c r="Y157" s="4">
        <f>SUM(T$129:T157)</f>
        <v>11.2</v>
      </c>
      <c r="Z157" s="4">
        <f>SUM(U$129:U157)</f>
        <v>50</v>
      </c>
      <c r="AA157" s="4">
        <f>V157*86400/育马!C$8</f>
        <v>0</v>
      </c>
      <c r="AB157" s="4">
        <f>W157*86400/育马!D$8</f>
        <v>0.40000000000000019</v>
      </c>
      <c r="AC157" s="4">
        <f>X157*86400/育马!E$8</f>
        <v>2.9333333333333336</v>
      </c>
      <c r="AD157" s="4">
        <f>Y157*86400/育马!F$8</f>
        <v>11.2</v>
      </c>
      <c r="AE157" s="4">
        <f>Z157*86400/育马!G$8</f>
        <v>50</v>
      </c>
      <c r="AF157" s="4">
        <f t="shared" si="69"/>
        <v>0</v>
      </c>
      <c r="AG157" s="4">
        <f t="shared" si="70"/>
        <v>0</v>
      </c>
      <c r="AH157" s="4">
        <f t="shared" si="71"/>
        <v>0.29333333333333339</v>
      </c>
      <c r="AI157" s="4">
        <f t="shared" si="72"/>
        <v>2.8</v>
      </c>
      <c r="AJ157" s="4">
        <f t="shared" si="73"/>
        <v>25</v>
      </c>
      <c r="AK157" s="4">
        <f t="shared" si="74"/>
        <v>0</v>
      </c>
      <c r="AL157" s="4">
        <f t="shared" si="75"/>
        <v>0</v>
      </c>
      <c r="AM157" s="4">
        <f t="shared" si="76"/>
        <v>0</v>
      </c>
      <c r="AN157" s="4">
        <f t="shared" si="77"/>
        <v>0.55999999999999994</v>
      </c>
      <c r="AO157" s="4">
        <f t="shared" si="78"/>
        <v>7.5</v>
      </c>
      <c r="AP157" s="4">
        <f t="shared" si="79"/>
        <v>0</v>
      </c>
      <c r="AQ157" s="4">
        <f t="shared" si="80"/>
        <v>0</v>
      </c>
      <c r="AR157" s="4">
        <f t="shared" si="81"/>
        <v>0</v>
      </c>
      <c r="AS157" s="4">
        <f t="shared" si="82"/>
        <v>0</v>
      </c>
      <c r="AT157" s="4">
        <f t="shared" si="83"/>
        <v>2.5</v>
      </c>
      <c r="AU157" s="4">
        <f t="shared" si="84"/>
        <v>0</v>
      </c>
      <c r="AV157" s="4">
        <f t="shared" si="85"/>
        <v>0</v>
      </c>
      <c r="AW157" s="4">
        <f t="shared" si="86"/>
        <v>0.41666666666666669</v>
      </c>
    </row>
    <row r="158" spans="12:58" x14ac:dyDescent="0.15">
      <c r="L158" s="7">
        <f>基础状态预估!K36</f>
        <v>95.282468165263538</v>
      </c>
      <c r="M158" s="4">
        <f>求节点(节奏总纲!$G$4:$G$163,节奏总纲!$C$4:$C$163,L158)</f>
        <v>75.303116550209111</v>
      </c>
      <c r="N158" s="4" t="str">
        <f t="shared" si="88"/>
        <v>红</v>
      </c>
      <c r="O158" s="4" t="str">
        <f t="shared" si="88"/>
        <v>红</v>
      </c>
      <c r="P158" s="11">
        <f t="shared" si="88"/>
        <v>0.2</v>
      </c>
      <c r="Q158" s="4">
        <f>IF(基础状态预估!$AA36=Q$5,育马!$AO157-育马!$AO156,0)</f>
        <v>0</v>
      </c>
      <c r="R158" s="4">
        <f>IF(基础状态预估!$AA36=R$5,育马!$AO157-育马!$AO156,0)</f>
        <v>0</v>
      </c>
      <c r="S158" s="4">
        <f>IF(基础状态预估!$AA36=S$5,育马!$AO157-育马!$AO156,0)</f>
        <v>0</v>
      </c>
      <c r="T158" s="4">
        <f>IF(基础状态预估!$AA36=T$5,育马!$AO157-育马!$AO156,0)</f>
        <v>0</v>
      </c>
      <c r="U158" s="4">
        <f>IF(基础状态预估!$AA36=U$5,育马!$AO157-育马!$AO156,0)</f>
        <v>7.9999999999999929</v>
      </c>
      <c r="V158" s="4">
        <f>SUM(Q$129:Q158)</f>
        <v>0</v>
      </c>
      <c r="W158" s="4">
        <f>SUM(R$129:R158)</f>
        <v>0.20000000000000007</v>
      </c>
      <c r="X158" s="4">
        <f>SUM(S$129:S158)</f>
        <v>2.2000000000000002</v>
      </c>
      <c r="Y158" s="4">
        <f>SUM(T$129:T158)</f>
        <v>11.2</v>
      </c>
      <c r="Z158" s="4">
        <f>SUM(U$129:U158)</f>
        <v>57.999999999999993</v>
      </c>
      <c r="AA158" s="4">
        <f>V158*86400/育马!C$8</f>
        <v>0</v>
      </c>
      <c r="AB158" s="4">
        <f>W158*86400/育马!D$8</f>
        <v>0.40000000000000019</v>
      </c>
      <c r="AC158" s="4">
        <f>X158*86400/育马!E$8</f>
        <v>2.9333333333333336</v>
      </c>
      <c r="AD158" s="4">
        <f>Y158*86400/育马!F$8</f>
        <v>11.2</v>
      </c>
      <c r="AE158" s="4">
        <f>Z158*86400/育马!G$8</f>
        <v>57.999999999999986</v>
      </c>
      <c r="AF158" s="4">
        <f t="shared" si="69"/>
        <v>0</v>
      </c>
      <c r="AG158" s="4">
        <f t="shared" si="70"/>
        <v>0</v>
      </c>
      <c r="AH158" s="4">
        <f t="shared" si="71"/>
        <v>0.29333333333333339</v>
      </c>
      <c r="AI158" s="4">
        <f t="shared" si="72"/>
        <v>2.8</v>
      </c>
      <c r="AJ158" s="4">
        <f t="shared" si="73"/>
        <v>28.999999999999993</v>
      </c>
      <c r="AK158" s="4">
        <f t="shared" si="74"/>
        <v>0</v>
      </c>
      <c r="AL158" s="4">
        <f t="shared" si="75"/>
        <v>0</v>
      </c>
      <c r="AM158" s="4">
        <f t="shared" si="76"/>
        <v>0</v>
      </c>
      <c r="AN158" s="4">
        <f t="shared" si="77"/>
        <v>0.55999999999999994</v>
      </c>
      <c r="AO158" s="4">
        <f t="shared" si="78"/>
        <v>8.6999999999999975</v>
      </c>
      <c r="AP158" s="4">
        <f t="shared" si="79"/>
        <v>0</v>
      </c>
      <c r="AQ158" s="4">
        <f t="shared" si="80"/>
        <v>0</v>
      </c>
      <c r="AR158" s="4">
        <f t="shared" si="81"/>
        <v>0</v>
      </c>
      <c r="AS158" s="4">
        <f t="shared" si="82"/>
        <v>0</v>
      </c>
      <c r="AT158" s="4">
        <f t="shared" si="83"/>
        <v>2.8999999999999995</v>
      </c>
      <c r="AU158" s="4">
        <f t="shared" si="84"/>
        <v>0</v>
      </c>
      <c r="AV158" s="4">
        <f t="shared" si="85"/>
        <v>0</v>
      </c>
      <c r="AW158" s="4">
        <f t="shared" si="86"/>
        <v>0.48333333333333323</v>
      </c>
    </row>
    <row r="159" spans="12:58" x14ac:dyDescent="0.15">
      <c r="L159" s="7">
        <f>基础状态预估!K37</f>
        <v>103.28246816526354</v>
      </c>
      <c r="M159" s="4">
        <f>求节点(节奏总纲!$G$4:$G$163,节奏总纲!$C$4:$C$163,L159)</f>
        <v>76.439465251495861</v>
      </c>
      <c r="N159" s="4" t="str">
        <f t="shared" si="88"/>
        <v>红</v>
      </c>
      <c r="O159" s="4" t="str">
        <f t="shared" si="88"/>
        <v>红</v>
      </c>
      <c r="P159" s="11">
        <f t="shared" si="88"/>
        <v>0.2</v>
      </c>
      <c r="Q159" s="4">
        <f>IF(基础状态预估!$AA37=Q$5,育马!$AO158-育马!$AO157,0)</f>
        <v>0</v>
      </c>
      <c r="R159" s="4">
        <f>IF(基础状态预估!$AA37=R$5,育马!$AO158-育马!$AO157,0)</f>
        <v>0</v>
      </c>
      <c r="S159" s="4">
        <f>IF(基础状态预估!$AA37=S$5,育马!$AO158-育马!$AO157,0)</f>
        <v>0</v>
      </c>
      <c r="T159" s="4">
        <f>IF(基础状态预估!$AA37=T$5,育马!$AO158-育马!$AO157,0)</f>
        <v>0</v>
      </c>
      <c r="U159" s="4">
        <f>IF(基础状态预估!$AA37=U$5,育马!$AO158-育马!$AO157,0)</f>
        <v>8</v>
      </c>
      <c r="V159" s="4">
        <f>SUM(Q$129:Q159)</f>
        <v>0</v>
      </c>
      <c r="W159" s="4">
        <f>SUM(R$129:R159)</f>
        <v>0.20000000000000007</v>
      </c>
      <c r="X159" s="4">
        <f>SUM(S$129:S159)</f>
        <v>2.2000000000000002</v>
      </c>
      <c r="Y159" s="4">
        <f>SUM(T$129:T159)</f>
        <v>11.2</v>
      </c>
      <c r="Z159" s="4">
        <f>SUM(U$129:U159)</f>
        <v>66</v>
      </c>
      <c r="AA159" s="4">
        <f>V159*86400/育马!C$8</f>
        <v>0</v>
      </c>
      <c r="AB159" s="4">
        <f>W159*86400/育马!D$8</f>
        <v>0.40000000000000019</v>
      </c>
      <c r="AC159" s="4">
        <f>X159*86400/育马!E$8</f>
        <v>2.9333333333333336</v>
      </c>
      <c r="AD159" s="4">
        <f>Y159*86400/育马!F$8</f>
        <v>11.2</v>
      </c>
      <c r="AE159" s="4">
        <f>Z159*86400/育马!G$8</f>
        <v>66</v>
      </c>
      <c r="AF159" s="4">
        <f t="shared" si="69"/>
        <v>0</v>
      </c>
      <c r="AG159" s="4">
        <f t="shared" si="70"/>
        <v>0</v>
      </c>
      <c r="AH159" s="4">
        <f t="shared" si="71"/>
        <v>0.29333333333333339</v>
      </c>
      <c r="AI159" s="4">
        <f t="shared" si="72"/>
        <v>2.8</v>
      </c>
      <c r="AJ159" s="4">
        <f t="shared" si="73"/>
        <v>33</v>
      </c>
      <c r="AK159" s="4">
        <f t="shared" si="74"/>
        <v>0</v>
      </c>
      <c r="AL159" s="4">
        <f t="shared" si="75"/>
        <v>0</v>
      </c>
      <c r="AM159" s="4">
        <f t="shared" si="76"/>
        <v>0</v>
      </c>
      <c r="AN159" s="4">
        <f t="shared" si="77"/>
        <v>0.55999999999999994</v>
      </c>
      <c r="AO159" s="4">
        <f t="shared" si="78"/>
        <v>9.9</v>
      </c>
      <c r="AP159" s="4">
        <f t="shared" si="79"/>
        <v>0</v>
      </c>
      <c r="AQ159" s="4">
        <f t="shared" si="80"/>
        <v>0</v>
      </c>
      <c r="AR159" s="4">
        <f t="shared" si="81"/>
        <v>0</v>
      </c>
      <c r="AS159" s="4">
        <f t="shared" si="82"/>
        <v>0</v>
      </c>
      <c r="AT159" s="4">
        <f t="shared" si="83"/>
        <v>3.3000000000000003</v>
      </c>
      <c r="AU159" s="4">
        <f t="shared" si="84"/>
        <v>0</v>
      </c>
      <c r="AV159" s="4">
        <f t="shared" si="85"/>
        <v>0</v>
      </c>
      <c r="AW159" s="4">
        <f t="shared" si="86"/>
        <v>0.55000000000000004</v>
      </c>
    </row>
    <row r="160" spans="12:58" x14ac:dyDescent="0.15">
      <c r="L160" s="7">
        <f>基础状态预估!K38</f>
        <v>111.28246816526354</v>
      </c>
      <c r="M160" s="4">
        <f>求节点(节奏总纲!$G$4:$G$163,节奏总纲!$C$4:$C$163,L160)</f>
        <v>77.49845906943213</v>
      </c>
      <c r="N160" s="4" t="str">
        <f t="shared" si="88"/>
        <v>红</v>
      </c>
      <c r="O160" s="4" t="str">
        <f t="shared" si="88"/>
        <v>红</v>
      </c>
      <c r="P160" s="11">
        <f t="shared" si="88"/>
        <v>0.2</v>
      </c>
      <c r="Q160" s="4">
        <f>IF(基础状态预估!$AA38=Q$5,育马!$AO159-育马!$AO158,0)</f>
        <v>0</v>
      </c>
      <c r="R160" s="4">
        <f>IF(基础状态预估!$AA38=R$5,育马!$AO159-育马!$AO158,0)</f>
        <v>0</v>
      </c>
      <c r="S160" s="4">
        <f>IF(基础状态预估!$AA38=S$5,育马!$AO159-育马!$AO158,0)</f>
        <v>0</v>
      </c>
      <c r="T160" s="4">
        <f>IF(基础状态预估!$AA38=T$5,育马!$AO159-育马!$AO158,0)</f>
        <v>0</v>
      </c>
      <c r="U160" s="4">
        <f>IF(基础状态预估!$AA38=U$5,育马!$AO159-育马!$AO158,0)</f>
        <v>8</v>
      </c>
      <c r="V160" s="4">
        <f>SUM(Q$129:Q160)</f>
        <v>0</v>
      </c>
      <c r="W160" s="4">
        <f>SUM(R$129:R160)</f>
        <v>0.20000000000000007</v>
      </c>
      <c r="X160" s="4">
        <f>SUM(S$129:S160)</f>
        <v>2.2000000000000002</v>
      </c>
      <c r="Y160" s="4">
        <f>SUM(T$129:T160)</f>
        <v>11.2</v>
      </c>
      <c r="Z160" s="4">
        <f>SUM(U$129:U160)</f>
        <v>74</v>
      </c>
      <c r="AA160" s="4">
        <f>V160*86400/育马!C$8</f>
        <v>0</v>
      </c>
      <c r="AB160" s="4">
        <f>W160*86400/育马!D$8</f>
        <v>0.40000000000000019</v>
      </c>
      <c r="AC160" s="4">
        <f>X160*86400/育马!E$8</f>
        <v>2.9333333333333336</v>
      </c>
      <c r="AD160" s="4">
        <f>Y160*86400/育马!F$8</f>
        <v>11.2</v>
      </c>
      <c r="AE160" s="4">
        <f>Z160*86400/育马!G$8</f>
        <v>74</v>
      </c>
      <c r="AF160" s="4">
        <f t="shared" si="69"/>
        <v>0</v>
      </c>
      <c r="AG160" s="4">
        <f t="shared" si="70"/>
        <v>0</v>
      </c>
      <c r="AH160" s="4">
        <f t="shared" si="71"/>
        <v>0.29333333333333339</v>
      </c>
      <c r="AI160" s="4">
        <f t="shared" si="72"/>
        <v>2.8</v>
      </c>
      <c r="AJ160" s="4">
        <f t="shared" si="73"/>
        <v>37</v>
      </c>
      <c r="AK160" s="4">
        <f t="shared" si="74"/>
        <v>0</v>
      </c>
      <c r="AL160" s="4">
        <f t="shared" si="75"/>
        <v>0</v>
      </c>
      <c r="AM160" s="4">
        <f t="shared" si="76"/>
        <v>0</v>
      </c>
      <c r="AN160" s="4">
        <f t="shared" si="77"/>
        <v>0.55999999999999994</v>
      </c>
      <c r="AO160" s="4">
        <f t="shared" si="78"/>
        <v>11.1</v>
      </c>
      <c r="AP160" s="4">
        <f t="shared" si="79"/>
        <v>0</v>
      </c>
      <c r="AQ160" s="4">
        <f t="shared" si="80"/>
        <v>0</v>
      </c>
      <c r="AR160" s="4">
        <f t="shared" si="81"/>
        <v>0</v>
      </c>
      <c r="AS160" s="4">
        <f t="shared" si="82"/>
        <v>0</v>
      </c>
      <c r="AT160" s="4">
        <f t="shared" si="83"/>
        <v>3.7</v>
      </c>
      <c r="AU160" s="4">
        <f t="shared" si="84"/>
        <v>0</v>
      </c>
      <c r="AV160" s="4">
        <f t="shared" si="85"/>
        <v>0</v>
      </c>
      <c r="AW160" s="4">
        <f t="shared" si="86"/>
        <v>0.6166666666666667</v>
      </c>
    </row>
    <row r="161" spans="12:49" x14ac:dyDescent="0.15">
      <c r="L161" s="7">
        <f>基础状态预估!K39</f>
        <v>119.28246816526354</v>
      </c>
      <c r="M161" s="4">
        <f>求节点(节奏总纲!$G$4:$G$163,节奏总纲!$C$4:$C$163,L161)</f>
        <v>78.517770372723305</v>
      </c>
      <c r="N161" s="4" t="str">
        <f t="shared" si="88"/>
        <v>红</v>
      </c>
      <c r="O161" s="4" t="str">
        <f t="shared" si="88"/>
        <v>红</v>
      </c>
      <c r="P161" s="11">
        <f t="shared" si="88"/>
        <v>0.2</v>
      </c>
      <c r="Q161" s="4">
        <f>IF(基础状态预估!$AA39=Q$5,育马!$AO160-育马!$AO159,0)</f>
        <v>0</v>
      </c>
      <c r="R161" s="4">
        <f>IF(基础状态预估!$AA39=R$5,育马!$AO160-育马!$AO159,0)</f>
        <v>0</v>
      </c>
      <c r="S161" s="4">
        <f>IF(基础状态预估!$AA39=S$5,育马!$AO160-育马!$AO159,0)</f>
        <v>0</v>
      </c>
      <c r="T161" s="4">
        <f>IF(基础状态预估!$AA39=T$5,育马!$AO160-育马!$AO159,0)</f>
        <v>0</v>
      </c>
      <c r="U161" s="4">
        <f>IF(基础状态预估!$AA39=U$5,育马!$AO160-育马!$AO159,0)</f>
        <v>8</v>
      </c>
      <c r="V161" s="4">
        <f>SUM(Q$129:Q161)</f>
        <v>0</v>
      </c>
      <c r="W161" s="4">
        <f>SUM(R$129:R161)</f>
        <v>0.20000000000000007</v>
      </c>
      <c r="X161" s="4">
        <f>SUM(S$129:S161)</f>
        <v>2.2000000000000002</v>
      </c>
      <c r="Y161" s="4">
        <f>SUM(T$129:T161)</f>
        <v>11.2</v>
      </c>
      <c r="Z161" s="4">
        <f>SUM(U$129:U161)</f>
        <v>82</v>
      </c>
      <c r="AA161" s="4">
        <f>V161*86400/育马!C$8</f>
        <v>0</v>
      </c>
      <c r="AB161" s="4">
        <f>W161*86400/育马!D$8</f>
        <v>0.40000000000000019</v>
      </c>
      <c r="AC161" s="4">
        <f>X161*86400/育马!E$8</f>
        <v>2.9333333333333336</v>
      </c>
      <c r="AD161" s="4">
        <f>Y161*86400/育马!F$8</f>
        <v>11.2</v>
      </c>
      <c r="AE161" s="4">
        <f>Z161*86400/育马!G$8</f>
        <v>82</v>
      </c>
      <c r="AF161" s="4">
        <f t="shared" si="69"/>
        <v>0</v>
      </c>
      <c r="AG161" s="4">
        <f t="shared" si="70"/>
        <v>0</v>
      </c>
      <c r="AH161" s="4">
        <f t="shared" si="71"/>
        <v>0.29333333333333339</v>
      </c>
      <c r="AI161" s="4">
        <f t="shared" si="72"/>
        <v>2.8</v>
      </c>
      <c r="AJ161" s="4">
        <f t="shared" si="73"/>
        <v>41</v>
      </c>
      <c r="AK161" s="4">
        <f t="shared" si="74"/>
        <v>0</v>
      </c>
      <c r="AL161" s="4">
        <f t="shared" si="75"/>
        <v>0</v>
      </c>
      <c r="AM161" s="4">
        <f t="shared" si="76"/>
        <v>0</v>
      </c>
      <c r="AN161" s="4">
        <f t="shared" si="77"/>
        <v>0.55999999999999994</v>
      </c>
      <c r="AO161" s="4">
        <f t="shared" si="78"/>
        <v>12.299999999999999</v>
      </c>
      <c r="AP161" s="4">
        <f t="shared" si="79"/>
        <v>0</v>
      </c>
      <c r="AQ161" s="4">
        <f t="shared" si="80"/>
        <v>0</v>
      </c>
      <c r="AR161" s="4">
        <f t="shared" si="81"/>
        <v>0</v>
      </c>
      <c r="AS161" s="4">
        <f t="shared" si="82"/>
        <v>0</v>
      </c>
      <c r="AT161" s="4">
        <f t="shared" si="83"/>
        <v>4.1000000000000005</v>
      </c>
      <c r="AU161" s="4">
        <f t="shared" si="84"/>
        <v>0</v>
      </c>
      <c r="AV161" s="4">
        <f t="shared" si="85"/>
        <v>0</v>
      </c>
      <c r="AW161" s="4">
        <f t="shared" si="86"/>
        <v>0.68333333333333346</v>
      </c>
    </row>
    <row r="162" spans="12:49" x14ac:dyDescent="0.15">
      <c r="L162" s="7">
        <f>基础状态预估!K40</f>
        <v>127.28246816526354</v>
      </c>
      <c r="M162" s="4">
        <f>求节点(节奏总纲!$G$4:$G$163,节奏总纲!$C$4:$C$163,L162)</f>
        <v>79.49234776580262</v>
      </c>
      <c r="N162" s="4" t="str">
        <f t="shared" si="88"/>
        <v>红</v>
      </c>
      <c r="O162" s="4" t="str">
        <f t="shared" si="88"/>
        <v>红</v>
      </c>
      <c r="P162" s="11">
        <f t="shared" si="88"/>
        <v>0.2</v>
      </c>
      <c r="Q162" s="4">
        <f>IF(基础状态预估!$AA40=Q$5,育马!$AO161-育马!$AO160,0)</f>
        <v>0</v>
      </c>
      <c r="R162" s="4">
        <f>IF(基础状态预估!$AA40=R$5,育马!$AO161-育马!$AO160,0)</f>
        <v>0</v>
      </c>
      <c r="S162" s="4">
        <f>IF(基础状态预估!$AA40=S$5,育马!$AO161-育马!$AO160,0)</f>
        <v>0</v>
      </c>
      <c r="T162" s="4">
        <f>IF(基础状态预估!$AA40=T$5,育马!$AO161-育马!$AO160,0)</f>
        <v>0</v>
      </c>
      <c r="U162" s="4">
        <f>IF(基础状态预估!$AA40=U$5,育马!$AO161-育马!$AO160,0)</f>
        <v>8</v>
      </c>
      <c r="V162" s="4">
        <f>SUM(Q$129:Q162)</f>
        <v>0</v>
      </c>
      <c r="W162" s="4">
        <f>SUM(R$129:R162)</f>
        <v>0.20000000000000007</v>
      </c>
      <c r="X162" s="4">
        <f>SUM(S$129:S162)</f>
        <v>2.2000000000000002</v>
      </c>
      <c r="Y162" s="4">
        <f>SUM(T$129:T162)</f>
        <v>11.2</v>
      </c>
      <c r="Z162" s="4">
        <f>SUM(U$129:U162)</f>
        <v>90</v>
      </c>
      <c r="AA162" s="4">
        <f>V162*86400/育马!C$8</f>
        <v>0</v>
      </c>
      <c r="AB162" s="4">
        <f>W162*86400/育马!D$8</f>
        <v>0.40000000000000019</v>
      </c>
      <c r="AC162" s="4">
        <f>X162*86400/育马!E$8</f>
        <v>2.9333333333333336</v>
      </c>
      <c r="AD162" s="4">
        <f>Y162*86400/育马!F$8</f>
        <v>11.2</v>
      </c>
      <c r="AE162" s="4">
        <f>Z162*86400/育马!G$8</f>
        <v>90</v>
      </c>
      <c r="AF162" s="4">
        <f t="shared" si="69"/>
        <v>0</v>
      </c>
      <c r="AG162" s="4">
        <f t="shared" si="70"/>
        <v>0</v>
      </c>
      <c r="AH162" s="4">
        <f t="shared" si="71"/>
        <v>0.29333333333333339</v>
      </c>
      <c r="AI162" s="4">
        <f t="shared" si="72"/>
        <v>2.8</v>
      </c>
      <c r="AJ162" s="4">
        <f t="shared" si="73"/>
        <v>45</v>
      </c>
      <c r="AK162" s="4">
        <f t="shared" si="74"/>
        <v>0</v>
      </c>
      <c r="AL162" s="4">
        <f t="shared" si="75"/>
        <v>0</v>
      </c>
      <c r="AM162" s="4">
        <f t="shared" si="76"/>
        <v>0</v>
      </c>
      <c r="AN162" s="4">
        <f t="shared" si="77"/>
        <v>0.55999999999999994</v>
      </c>
      <c r="AO162" s="4">
        <f t="shared" si="78"/>
        <v>13.5</v>
      </c>
      <c r="AP162" s="4">
        <f t="shared" si="79"/>
        <v>0</v>
      </c>
      <c r="AQ162" s="4">
        <f t="shared" si="80"/>
        <v>0</v>
      </c>
      <c r="AR162" s="4">
        <f t="shared" si="81"/>
        <v>0</v>
      </c>
      <c r="AS162" s="4">
        <f t="shared" si="82"/>
        <v>0</v>
      </c>
      <c r="AT162" s="4">
        <f t="shared" si="83"/>
        <v>4.5</v>
      </c>
      <c r="AU162" s="4">
        <f t="shared" si="84"/>
        <v>0</v>
      </c>
      <c r="AV162" s="4">
        <f t="shared" si="85"/>
        <v>0</v>
      </c>
      <c r="AW162" s="4">
        <f t="shared" si="86"/>
        <v>0.75</v>
      </c>
    </row>
    <row r="163" spans="12:49" x14ac:dyDescent="0.15">
      <c r="L163" s="7">
        <f>基础状态预估!K41</f>
        <v>135.28246816526354</v>
      </c>
      <c r="M163" s="4">
        <f>求节点(节奏总纲!$G$4:$G$163,节奏总纲!$C$4:$C$163,L163)</f>
        <v>80.403306851072472</v>
      </c>
      <c r="N163" s="4" t="str">
        <f t="shared" si="88"/>
        <v>红</v>
      </c>
      <c r="O163" s="4" t="str">
        <f t="shared" si="88"/>
        <v>红</v>
      </c>
      <c r="P163" s="11">
        <f t="shared" si="88"/>
        <v>0.2</v>
      </c>
      <c r="Q163" s="4">
        <f>IF(基础状态预估!$AA41=Q$5,育马!$AO162-育马!$AO161,0)</f>
        <v>0</v>
      </c>
      <c r="R163" s="4">
        <f>IF(基础状态预估!$AA41=R$5,育马!$AO162-育马!$AO161,0)</f>
        <v>0</v>
      </c>
      <c r="S163" s="4">
        <f>IF(基础状态预估!$AA41=S$5,育马!$AO162-育马!$AO161,0)</f>
        <v>0</v>
      </c>
      <c r="T163" s="4">
        <f>IF(基础状态预估!$AA41=T$5,育马!$AO162-育马!$AO161,0)</f>
        <v>0</v>
      </c>
      <c r="U163" s="4">
        <f>IF(基础状态预估!$AA41=U$5,育马!$AO162-育马!$AO161,0)</f>
        <v>8</v>
      </c>
      <c r="V163" s="4">
        <f>SUM(Q$129:Q163)</f>
        <v>0</v>
      </c>
      <c r="W163" s="4">
        <f>SUM(R$129:R163)</f>
        <v>0.20000000000000007</v>
      </c>
      <c r="X163" s="4">
        <f>SUM(S$129:S163)</f>
        <v>2.2000000000000002</v>
      </c>
      <c r="Y163" s="4">
        <f>SUM(T$129:T163)</f>
        <v>11.2</v>
      </c>
      <c r="Z163" s="4">
        <f>SUM(U$129:U163)</f>
        <v>98</v>
      </c>
      <c r="AA163" s="4">
        <f>V163*86400/育马!C$8</f>
        <v>0</v>
      </c>
      <c r="AB163" s="4">
        <f>W163*86400/育马!D$8</f>
        <v>0.40000000000000019</v>
      </c>
      <c r="AC163" s="4">
        <f>X163*86400/育马!E$8</f>
        <v>2.9333333333333336</v>
      </c>
      <c r="AD163" s="4">
        <f>Y163*86400/育马!F$8</f>
        <v>11.2</v>
      </c>
      <c r="AE163" s="4">
        <f>Z163*86400/育马!G$8</f>
        <v>98</v>
      </c>
      <c r="AF163" s="4">
        <f t="shared" si="69"/>
        <v>0</v>
      </c>
      <c r="AG163" s="4">
        <f t="shared" si="70"/>
        <v>0</v>
      </c>
      <c r="AH163" s="4">
        <f t="shared" si="71"/>
        <v>0.29333333333333339</v>
      </c>
      <c r="AI163" s="4">
        <f t="shared" si="72"/>
        <v>2.8</v>
      </c>
      <c r="AJ163" s="4">
        <f t="shared" si="73"/>
        <v>49</v>
      </c>
      <c r="AK163" s="4">
        <f t="shared" si="74"/>
        <v>0</v>
      </c>
      <c r="AL163" s="4">
        <f t="shared" si="75"/>
        <v>0</v>
      </c>
      <c r="AM163" s="4">
        <f t="shared" si="76"/>
        <v>0</v>
      </c>
      <c r="AN163" s="4">
        <f t="shared" si="77"/>
        <v>0.55999999999999994</v>
      </c>
      <c r="AO163" s="4">
        <f t="shared" si="78"/>
        <v>14.7</v>
      </c>
      <c r="AP163" s="4">
        <f t="shared" si="79"/>
        <v>0</v>
      </c>
      <c r="AQ163" s="4">
        <f t="shared" si="80"/>
        <v>0</v>
      </c>
      <c r="AR163" s="4">
        <f t="shared" si="81"/>
        <v>0</v>
      </c>
      <c r="AS163" s="4">
        <f t="shared" si="82"/>
        <v>0</v>
      </c>
      <c r="AT163" s="4">
        <f t="shared" si="83"/>
        <v>4.9000000000000004</v>
      </c>
      <c r="AU163" s="4">
        <f t="shared" si="84"/>
        <v>0</v>
      </c>
      <c r="AV163" s="4">
        <f t="shared" si="85"/>
        <v>0</v>
      </c>
      <c r="AW163" s="4">
        <f t="shared" si="86"/>
        <v>0.81666666666666676</v>
      </c>
    </row>
    <row r="164" spans="12:49" x14ac:dyDescent="0.15">
      <c r="L164" s="7">
        <f>基础状态预估!K42</f>
        <v>143.28246816526354</v>
      </c>
      <c r="M164" s="4">
        <f>求节点(节奏总纲!$G$4:$G$163,节奏总纲!$C$4:$C$163,L164)</f>
        <v>81.250917254238459</v>
      </c>
      <c r="N164" s="4" t="str">
        <f t="shared" si="88"/>
        <v>红</v>
      </c>
      <c r="O164" s="4" t="str">
        <f t="shared" si="88"/>
        <v>红</v>
      </c>
      <c r="P164" s="11">
        <f t="shared" si="88"/>
        <v>0.2</v>
      </c>
      <c r="Q164" s="4">
        <f>IF(基础状态预估!$AA42=Q$5,育马!$AO163-育马!$AO162,0)</f>
        <v>0</v>
      </c>
      <c r="R164" s="4">
        <f>IF(基础状态预估!$AA42=R$5,育马!$AO163-育马!$AO162,0)</f>
        <v>0</v>
      </c>
      <c r="S164" s="4">
        <f>IF(基础状态预估!$AA42=S$5,育马!$AO163-育马!$AO162,0)</f>
        <v>0</v>
      </c>
      <c r="T164" s="4">
        <f>IF(基础状态预估!$AA42=T$5,育马!$AO163-育马!$AO162,0)</f>
        <v>0</v>
      </c>
      <c r="U164" s="4">
        <f>IF(基础状态预估!$AA42=U$5,育马!$AO163-育马!$AO162,0)</f>
        <v>8</v>
      </c>
      <c r="V164" s="4">
        <f>SUM(Q$129:Q164)</f>
        <v>0</v>
      </c>
      <c r="W164" s="4">
        <f>SUM(R$129:R164)</f>
        <v>0.20000000000000007</v>
      </c>
      <c r="X164" s="4">
        <f>SUM(S$129:S164)</f>
        <v>2.2000000000000002</v>
      </c>
      <c r="Y164" s="4">
        <f>SUM(T$129:T164)</f>
        <v>11.2</v>
      </c>
      <c r="Z164" s="4">
        <f>SUM(U$129:U164)</f>
        <v>106</v>
      </c>
      <c r="AA164" s="4">
        <f>V164*86400/育马!C$8</f>
        <v>0</v>
      </c>
      <c r="AB164" s="4">
        <f>W164*86400/育马!D$8</f>
        <v>0.40000000000000019</v>
      </c>
      <c r="AC164" s="4">
        <f>X164*86400/育马!E$8</f>
        <v>2.9333333333333336</v>
      </c>
      <c r="AD164" s="4">
        <f>Y164*86400/育马!F$8</f>
        <v>11.2</v>
      </c>
      <c r="AE164" s="4">
        <f>Z164*86400/育马!G$8</f>
        <v>106</v>
      </c>
      <c r="AF164" s="4">
        <f t="shared" si="69"/>
        <v>0</v>
      </c>
      <c r="AG164" s="4">
        <f t="shared" si="70"/>
        <v>0</v>
      </c>
      <c r="AH164" s="4">
        <f t="shared" si="71"/>
        <v>0.29333333333333339</v>
      </c>
      <c r="AI164" s="4">
        <f t="shared" si="72"/>
        <v>2.8</v>
      </c>
      <c r="AJ164" s="4">
        <f t="shared" si="73"/>
        <v>53</v>
      </c>
      <c r="AK164" s="4">
        <f t="shared" si="74"/>
        <v>0</v>
      </c>
      <c r="AL164" s="4">
        <f t="shared" si="75"/>
        <v>0</v>
      </c>
      <c r="AM164" s="4">
        <f t="shared" si="76"/>
        <v>0</v>
      </c>
      <c r="AN164" s="4">
        <f t="shared" si="77"/>
        <v>0.55999999999999994</v>
      </c>
      <c r="AO164" s="4">
        <f t="shared" si="78"/>
        <v>15.899999999999999</v>
      </c>
      <c r="AP164" s="4">
        <f t="shared" si="79"/>
        <v>0</v>
      </c>
      <c r="AQ164" s="4">
        <f t="shared" si="80"/>
        <v>0</v>
      </c>
      <c r="AR164" s="4">
        <f t="shared" si="81"/>
        <v>0</v>
      </c>
      <c r="AS164" s="4">
        <f t="shared" si="82"/>
        <v>0</v>
      </c>
      <c r="AT164" s="4">
        <f t="shared" si="83"/>
        <v>5.3000000000000007</v>
      </c>
      <c r="AU164" s="4">
        <f t="shared" si="84"/>
        <v>0</v>
      </c>
      <c r="AV164" s="4">
        <f t="shared" si="85"/>
        <v>0</v>
      </c>
      <c r="AW164" s="4">
        <f t="shared" si="86"/>
        <v>0.88333333333333341</v>
      </c>
    </row>
    <row r="168" spans="12:49" x14ac:dyDescent="0.15">
      <c r="L168" s="7" t="s">
        <v>122</v>
      </c>
      <c r="Q168" s="60" t="s">
        <v>110</v>
      </c>
      <c r="R168" s="60"/>
      <c r="S168" s="60"/>
      <c r="T168" s="60"/>
      <c r="U168" s="60"/>
      <c r="V168" s="60" t="s">
        <v>111</v>
      </c>
      <c r="W168" s="60"/>
      <c r="X168" s="60"/>
      <c r="Y168" s="60"/>
      <c r="Z168" s="60"/>
      <c r="AA168" s="60" t="s">
        <v>112</v>
      </c>
      <c r="AB168" s="60"/>
      <c r="AC168" s="60"/>
      <c r="AD168" s="60"/>
      <c r="AE168" s="60"/>
      <c r="AF168" s="60" t="s">
        <v>113</v>
      </c>
      <c r="AG168" s="60"/>
      <c r="AH168" s="60"/>
      <c r="AI168" s="60"/>
      <c r="AJ168" s="60"/>
      <c r="AK168" s="60" t="s">
        <v>114</v>
      </c>
      <c r="AL168" s="60"/>
      <c r="AM168" s="60"/>
      <c r="AN168" s="60"/>
      <c r="AO168" s="60"/>
      <c r="AP168" s="60" t="s">
        <v>115</v>
      </c>
      <c r="AQ168" s="60"/>
      <c r="AR168" s="60"/>
      <c r="AS168" s="60"/>
      <c r="AT168" s="60"/>
      <c r="AU168" s="60" t="s">
        <v>116</v>
      </c>
      <c r="AV168" s="60"/>
      <c r="AW168" s="60"/>
    </row>
    <row r="169" spans="12:49" x14ac:dyDescent="0.15">
      <c r="L169" s="7" t="s">
        <v>105</v>
      </c>
      <c r="M169" s="4" t="s">
        <v>126</v>
      </c>
      <c r="N169" s="4" t="s">
        <v>117</v>
      </c>
      <c r="O169" s="4" t="s">
        <v>107</v>
      </c>
      <c r="P169" s="11" t="s">
        <v>108</v>
      </c>
      <c r="Q169" s="4" t="s">
        <v>47</v>
      </c>
      <c r="R169" s="4" t="s">
        <v>48</v>
      </c>
      <c r="S169" s="4" t="s">
        <v>24</v>
      </c>
      <c r="T169" s="4" t="s">
        <v>22</v>
      </c>
      <c r="U169" s="4" t="s">
        <v>23</v>
      </c>
      <c r="V169" s="4" t="s">
        <v>47</v>
      </c>
      <c r="W169" s="4" t="s">
        <v>48</v>
      </c>
      <c r="X169" s="4" t="s">
        <v>24</v>
      </c>
      <c r="Y169" s="4" t="s">
        <v>22</v>
      </c>
      <c r="Z169" s="4" t="s">
        <v>23</v>
      </c>
      <c r="AA169" s="4" t="s">
        <v>47</v>
      </c>
      <c r="AB169" s="4" t="s">
        <v>48</v>
      </c>
      <c r="AC169" s="4" t="s">
        <v>24</v>
      </c>
      <c r="AD169" s="4" t="s">
        <v>22</v>
      </c>
      <c r="AE169" s="4" t="s">
        <v>23</v>
      </c>
      <c r="AF169" s="4" t="s">
        <v>47</v>
      </c>
      <c r="AG169" s="4" t="s">
        <v>48</v>
      </c>
      <c r="AH169" s="4" t="s">
        <v>24</v>
      </c>
      <c r="AI169" s="4" t="s">
        <v>22</v>
      </c>
      <c r="AJ169" s="4" t="s">
        <v>23</v>
      </c>
      <c r="AK169" s="4" t="s">
        <v>47</v>
      </c>
      <c r="AL169" s="4" t="s">
        <v>48</v>
      </c>
      <c r="AM169" s="4" t="s">
        <v>24</v>
      </c>
      <c r="AN169" s="4" t="s">
        <v>22</v>
      </c>
      <c r="AO169" s="4" t="s">
        <v>23</v>
      </c>
      <c r="AP169" s="4" t="s">
        <v>47</v>
      </c>
      <c r="AQ169" s="4" t="s">
        <v>48</v>
      </c>
      <c r="AR169" s="4" t="s">
        <v>24</v>
      </c>
      <c r="AS169" s="4" t="s">
        <v>22</v>
      </c>
      <c r="AT169" s="4" t="s">
        <v>23</v>
      </c>
      <c r="AU169" s="4" t="s">
        <v>24</v>
      </c>
      <c r="AV169" s="4" t="s">
        <v>22</v>
      </c>
      <c r="AW169" s="4" t="s">
        <v>23</v>
      </c>
    </row>
    <row r="170" spans="12:49" x14ac:dyDescent="0.15">
      <c r="L170" s="7">
        <f>基础状态预估!L7</f>
        <v>12.944538943812169</v>
      </c>
      <c r="M170" s="4">
        <f>求节点(节奏总纲!$H$4:$H$163,节奏总纲!$C$4:$C$163,L170)</f>
        <v>55</v>
      </c>
      <c r="N170" s="4" t="str">
        <f t="shared" ref="N170:P189" si="89">N129</f>
        <v>绿</v>
      </c>
      <c r="O170" s="4" t="str">
        <f t="shared" si="89"/>
        <v>绿</v>
      </c>
      <c r="P170" s="11">
        <f t="shared" si="89"/>
        <v>0.03</v>
      </c>
      <c r="Q170" s="4">
        <f>IF(基础状态预估!$AA7=Q$5,育马!$AO169,0)</f>
        <v>0</v>
      </c>
      <c r="R170" s="4">
        <f>IF(基础状态预估!$AA7=R$5,育马!$AO169,0)</f>
        <v>0</v>
      </c>
      <c r="S170" s="4">
        <f>IF(基础状态预估!$AA7=S$5,育马!$AO169,0)</f>
        <v>0</v>
      </c>
      <c r="T170" s="4">
        <f>IF(基础状态预估!$AA7=T$5,育马!$AO169,0)</f>
        <v>0</v>
      </c>
      <c r="U170" s="4">
        <f>IF(基础状态预估!$AA7=U$5,育马!$AO169,0)</f>
        <v>0</v>
      </c>
      <c r="V170" s="4">
        <f>SUM(Q$170:Q170)</f>
        <v>0</v>
      </c>
      <c r="W170" s="4">
        <f>SUM(R$170:R170)</f>
        <v>0</v>
      </c>
      <c r="X170" s="4">
        <f>SUM(S$170:S170)</f>
        <v>0</v>
      </c>
      <c r="Y170" s="4">
        <f>SUM(T$170:T170)</f>
        <v>0</v>
      </c>
      <c r="Z170" s="4">
        <f>SUM(U$170:U170)</f>
        <v>0</v>
      </c>
      <c r="AA170" s="4">
        <f>V170*86400/育马!C$8</f>
        <v>0</v>
      </c>
      <c r="AB170" s="4">
        <f>W170*86400/育马!D$8</f>
        <v>0</v>
      </c>
      <c r="AC170" s="4">
        <f>X170*86400/育马!E$8</f>
        <v>0</v>
      </c>
      <c r="AD170" s="4">
        <f>Y170*86400/育马!F$8</f>
        <v>0</v>
      </c>
      <c r="AE170" s="4">
        <f>Z170*86400/育马!G$8</f>
        <v>0</v>
      </c>
      <c r="AF170" s="4">
        <f>AA170*C$13</f>
        <v>0</v>
      </c>
      <c r="AG170" s="4">
        <f>AB170*D$13</f>
        <v>0</v>
      </c>
      <c r="AH170" s="4">
        <f>AC170*E$13</f>
        <v>0</v>
      </c>
      <c r="AI170" s="4">
        <f>AD170*F$13</f>
        <v>0</v>
      </c>
      <c r="AJ170" s="4">
        <f>AE170*G$13</f>
        <v>0</v>
      </c>
      <c r="AK170" s="4">
        <f>AA170*C$14</f>
        <v>0</v>
      </c>
      <c r="AL170" s="4">
        <f>AB170*D$14</f>
        <v>0</v>
      </c>
      <c r="AM170" s="4">
        <f>AC170*E$14</f>
        <v>0</v>
      </c>
      <c r="AN170" s="4">
        <f>AD170*F$14</f>
        <v>0</v>
      </c>
      <c r="AO170" s="4">
        <f>AE170*G$14</f>
        <v>0</v>
      </c>
      <c r="AP170" s="4">
        <f>AA170*C$15</f>
        <v>0</v>
      </c>
      <c r="AQ170" s="4">
        <f>AB170*D$15</f>
        <v>0</v>
      </c>
      <c r="AR170" s="4">
        <f>AC170*E$15</f>
        <v>0</v>
      </c>
      <c r="AS170" s="4">
        <f>AD170*F$15</f>
        <v>0</v>
      </c>
      <c r="AT170" s="4">
        <f>AE170*G$15</f>
        <v>0</v>
      </c>
      <c r="AU170" s="4">
        <f>IF($O170=AU$5,INDEX($AF170:$AJ170,MATCH($N170,$AF$5:$AJ$5,0))/6,0)</f>
        <v>0</v>
      </c>
      <c r="AV170" s="4">
        <f>IF($O170=AV$5,INDEX($AK170:$AO170,MATCH($N170,$AK$5:$AO$5,0))/6,0)</f>
        <v>0</v>
      </c>
      <c r="AW170" s="4">
        <f>IF($O170=AW$5,INDEX($AP170:$AT170,MATCH($N170,$AP$5:$AT$5,0))/6,0)</f>
        <v>0</v>
      </c>
    </row>
    <row r="171" spans="12:49" x14ac:dyDescent="0.15">
      <c r="L171" s="7">
        <f>基础状态预估!L8</f>
        <v>13.044538943812169</v>
      </c>
      <c r="M171" s="4">
        <f>求节点(节奏总纲!$H$4:$H$163,节奏总纲!$C$4:$C$163,L171)</f>
        <v>55.111973982298814</v>
      </c>
      <c r="N171" s="4" t="str">
        <f t="shared" si="89"/>
        <v>蓝</v>
      </c>
      <c r="O171" s="4" t="str">
        <f t="shared" si="89"/>
        <v>蓝</v>
      </c>
      <c r="P171" s="11">
        <f t="shared" si="89"/>
        <v>0.05</v>
      </c>
      <c r="Q171" s="4">
        <f>IF(基础状态预估!$AA8=Q$5,育马!$AO170-育马!$AO169,0)</f>
        <v>0</v>
      </c>
      <c r="R171" s="4">
        <f>IF(基础状态预估!$AA8=R$5,育马!$AO170-育马!$AO169,0)</f>
        <v>0</v>
      </c>
      <c r="S171" s="4">
        <f>IF(基础状态预估!$AA8=S$5,育马!$AO170-育马!$AO169,0)</f>
        <v>0</v>
      </c>
      <c r="T171" s="4">
        <f>IF(基础状态预估!$AA8=T$5,育马!$AO170-育马!$AO169,0)</f>
        <v>0</v>
      </c>
      <c r="U171" s="4">
        <f>IF(基础状态预估!$AA8=U$5,育马!$AO170-育马!$AO169,0)</f>
        <v>0</v>
      </c>
      <c r="V171" s="4">
        <f>SUM(Q$170:Q171)</f>
        <v>0</v>
      </c>
      <c r="W171" s="4">
        <f>SUM(R$170:R171)</f>
        <v>0</v>
      </c>
      <c r="X171" s="4">
        <f>SUM(S$170:S171)</f>
        <v>0</v>
      </c>
      <c r="Y171" s="4">
        <f>SUM(T$170:T171)</f>
        <v>0</v>
      </c>
      <c r="Z171" s="4">
        <f>SUM(U$170:U171)</f>
        <v>0</v>
      </c>
      <c r="AA171" s="4">
        <f>V171*86400/育马!C$8</f>
        <v>0</v>
      </c>
      <c r="AB171" s="4">
        <f>W171*86400/育马!D$8</f>
        <v>0</v>
      </c>
      <c r="AC171" s="4">
        <f>X171*86400/育马!E$8</f>
        <v>0</v>
      </c>
      <c r="AD171" s="4">
        <f>Y171*86400/育马!F$8</f>
        <v>0</v>
      </c>
      <c r="AE171" s="4">
        <f>Z171*86400/育马!G$8</f>
        <v>0</v>
      </c>
      <c r="AF171" s="4">
        <f t="shared" ref="AF171:AF205" si="90">AA171*C$13</f>
        <v>0</v>
      </c>
      <c r="AG171" s="4">
        <f t="shared" ref="AG171:AG205" si="91">AB171*D$13</f>
        <v>0</v>
      </c>
      <c r="AH171" s="4">
        <f t="shared" ref="AH171:AH205" si="92">AC171*E$13</f>
        <v>0</v>
      </c>
      <c r="AI171" s="4">
        <f t="shared" ref="AI171:AI205" si="93">AD171*F$13</f>
        <v>0</v>
      </c>
      <c r="AJ171" s="4">
        <f t="shared" ref="AJ171:AJ205" si="94">AE171*G$13</f>
        <v>0</v>
      </c>
      <c r="AK171" s="4">
        <f t="shared" ref="AK171:AK205" si="95">AA171*C$14</f>
        <v>0</v>
      </c>
      <c r="AL171" s="4">
        <f t="shared" ref="AL171:AL205" si="96">AB171*D$14</f>
        <v>0</v>
      </c>
      <c r="AM171" s="4">
        <f t="shared" ref="AM171:AM205" si="97">AC171*E$14</f>
        <v>0</v>
      </c>
      <c r="AN171" s="4">
        <f t="shared" ref="AN171:AN205" si="98">AD171*F$14</f>
        <v>0</v>
      </c>
      <c r="AO171" s="4">
        <f t="shared" ref="AO171:AO205" si="99">AE171*G$14</f>
        <v>0</v>
      </c>
      <c r="AP171" s="4">
        <f t="shared" ref="AP171:AP205" si="100">AA171*C$15</f>
        <v>0</v>
      </c>
      <c r="AQ171" s="4">
        <f t="shared" ref="AQ171:AQ205" si="101">AB171*D$15</f>
        <v>0</v>
      </c>
      <c r="AR171" s="4">
        <f t="shared" ref="AR171:AR205" si="102">AC171*E$15</f>
        <v>0</v>
      </c>
      <c r="AS171" s="4">
        <f t="shared" ref="AS171:AS205" si="103">AD171*F$15</f>
        <v>0</v>
      </c>
      <c r="AT171" s="4">
        <f t="shared" ref="AT171:AT205" si="104">AE171*G$15</f>
        <v>0</v>
      </c>
      <c r="AU171" s="4">
        <f t="shared" ref="AU171:AU205" si="105">IF($O171=AU$5,INDEX($AF171:$AJ171,MATCH($N171,$AF$5:$AJ$5,0))/6,0)</f>
        <v>0</v>
      </c>
      <c r="AV171" s="4">
        <f t="shared" ref="AV171:AV205" si="106">IF($O171=AV$5,INDEX($AK171:$AO171,MATCH($N171,$AK$5:$AO$5,0))/6,0)</f>
        <v>0</v>
      </c>
      <c r="AW171" s="4">
        <f t="shared" ref="AW171:AW205" si="107">IF($O171=AW$5,INDEX($AP171:$AT171,MATCH($N171,$AP$5:$AT$5,0))/6,0)</f>
        <v>0</v>
      </c>
    </row>
    <row r="172" spans="12:49" x14ac:dyDescent="0.15">
      <c r="L172" s="7">
        <f>基础状态预估!L9</f>
        <v>13.144538943812169</v>
      </c>
      <c r="M172" s="4">
        <f>求节点(节奏总纲!$H$4:$H$163,节奏总纲!$C$4:$C$163,L172)</f>
        <v>55.223947964597627</v>
      </c>
      <c r="N172" s="4" t="str">
        <f t="shared" si="89"/>
        <v>蓝</v>
      </c>
      <c r="O172" s="4" t="str">
        <f t="shared" si="89"/>
        <v>蓝</v>
      </c>
      <c r="P172" s="11">
        <f t="shared" si="89"/>
        <v>0.05</v>
      </c>
      <c r="Q172" s="4">
        <f>IF(基础状态预估!$AA9=Q$5,育马!$AO171-育马!$AO170,0)</f>
        <v>0</v>
      </c>
      <c r="R172" s="4">
        <f>IF(基础状态预估!$AA9=R$5,育马!$AO171-育马!$AO170,0)</f>
        <v>0</v>
      </c>
      <c r="S172" s="4">
        <f>IF(基础状态预估!$AA9=S$5,育马!$AO171-育马!$AO170,0)</f>
        <v>0</v>
      </c>
      <c r="T172" s="4">
        <f>IF(基础状态预估!$AA9=T$5,育马!$AO171-育马!$AO170,0)</f>
        <v>0</v>
      </c>
      <c r="U172" s="4">
        <f>IF(基础状态预估!$AA9=U$5,育马!$AO171-育马!$AO170,0)</f>
        <v>0</v>
      </c>
      <c r="V172" s="4">
        <f>SUM(Q$170:Q172)</f>
        <v>0</v>
      </c>
      <c r="W172" s="4">
        <f>SUM(R$170:R172)</f>
        <v>0</v>
      </c>
      <c r="X172" s="4">
        <f>SUM(S$170:S172)</f>
        <v>0</v>
      </c>
      <c r="Y172" s="4">
        <f>SUM(T$170:T172)</f>
        <v>0</v>
      </c>
      <c r="Z172" s="4">
        <f>SUM(U$170:U172)</f>
        <v>0</v>
      </c>
      <c r="AA172" s="4">
        <f>V172*86400/育马!C$8</f>
        <v>0</v>
      </c>
      <c r="AB172" s="4">
        <f>W172*86400/育马!D$8</f>
        <v>0</v>
      </c>
      <c r="AC172" s="4">
        <f>X172*86400/育马!E$8</f>
        <v>0</v>
      </c>
      <c r="AD172" s="4">
        <f>Y172*86400/育马!F$8</f>
        <v>0</v>
      </c>
      <c r="AE172" s="4">
        <f>Z172*86400/育马!G$8</f>
        <v>0</v>
      </c>
      <c r="AF172" s="4">
        <f t="shared" si="90"/>
        <v>0</v>
      </c>
      <c r="AG172" s="4">
        <f t="shared" si="91"/>
        <v>0</v>
      </c>
      <c r="AH172" s="4">
        <f t="shared" si="92"/>
        <v>0</v>
      </c>
      <c r="AI172" s="4">
        <f t="shared" si="93"/>
        <v>0</v>
      </c>
      <c r="AJ172" s="4">
        <f t="shared" si="94"/>
        <v>0</v>
      </c>
      <c r="AK172" s="4">
        <f t="shared" si="95"/>
        <v>0</v>
      </c>
      <c r="AL172" s="4">
        <f t="shared" si="96"/>
        <v>0</v>
      </c>
      <c r="AM172" s="4">
        <f t="shared" si="97"/>
        <v>0</v>
      </c>
      <c r="AN172" s="4">
        <f t="shared" si="98"/>
        <v>0</v>
      </c>
      <c r="AO172" s="4">
        <f t="shared" si="99"/>
        <v>0</v>
      </c>
      <c r="AP172" s="4">
        <f t="shared" si="100"/>
        <v>0</v>
      </c>
      <c r="AQ172" s="4">
        <f t="shared" si="101"/>
        <v>0</v>
      </c>
      <c r="AR172" s="4">
        <f t="shared" si="102"/>
        <v>0</v>
      </c>
      <c r="AS172" s="4">
        <f t="shared" si="103"/>
        <v>0</v>
      </c>
      <c r="AT172" s="4">
        <f t="shared" si="104"/>
        <v>0</v>
      </c>
      <c r="AU172" s="4">
        <f t="shared" si="105"/>
        <v>0</v>
      </c>
      <c r="AV172" s="4">
        <f t="shared" si="106"/>
        <v>0</v>
      </c>
      <c r="AW172" s="4">
        <f t="shared" si="107"/>
        <v>0</v>
      </c>
    </row>
    <row r="173" spans="12:49" x14ac:dyDescent="0.15">
      <c r="L173" s="7">
        <f>基础状态预估!L10</f>
        <v>13.24453894381217</v>
      </c>
      <c r="M173" s="4">
        <f>求节点(节奏总纲!$H$4:$H$163,节奏总纲!$C$4:$C$163,L173)</f>
        <v>55.335921946896441</v>
      </c>
      <c r="N173" s="4" t="str">
        <f t="shared" si="89"/>
        <v>蓝</v>
      </c>
      <c r="O173" s="4" t="str">
        <f t="shared" si="89"/>
        <v>蓝</v>
      </c>
      <c r="P173" s="11">
        <f t="shared" si="89"/>
        <v>0.05</v>
      </c>
      <c r="Q173" s="4">
        <f>IF(基础状态预估!$AA10=Q$5,育马!$AO172-育马!$AO171,0)</f>
        <v>0</v>
      </c>
      <c r="R173" s="4">
        <f>IF(基础状态预估!$AA10=R$5,育马!$AO172-育马!$AO171,0)</f>
        <v>0.10000000000000003</v>
      </c>
      <c r="S173" s="4">
        <f>IF(基础状态预估!$AA10=S$5,育马!$AO172-育马!$AO171,0)</f>
        <v>0</v>
      </c>
      <c r="T173" s="4">
        <f>IF(基础状态预估!$AA10=T$5,育马!$AO172-育马!$AO171,0)</f>
        <v>0</v>
      </c>
      <c r="U173" s="4">
        <f>IF(基础状态预估!$AA10=U$5,育马!$AO172-育马!$AO171,0)</f>
        <v>0</v>
      </c>
      <c r="V173" s="4">
        <f>SUM(Q$170:Q173)</f>
        <v>0</v>
      </c>
      <c r="W173" s="4">
        <f>SUM(R$170:R173)</f>
        <v>0.10000000000000003</v>
      </c>
      <c r="X173" s="4">
        <f>SUM(S$170:S173)</f>
        <v>0</v>
      </c>
      <c r="Y173" s="4">
        <f>SUM(T$170:T173)</f>
        <v>0</v>
      </c>
      <c r="Z173" s="4">
        <f>SUM(U$170:U173)</f>
        <v>0</v>
      </c>
      <c r="AA173" s="4">
        <f>V173*86400/育马!C$8</f>
        <v>0</v>
      </c>
      <c r="AB173" s="4">
        <f>W173*86400/育马!D$8</f>
        <v>0.20000000000000009</v>
      </c>
      <c r="AC173" s="4">
        <f>X173*86400/育马!E$8</f>
        <v>0</v>
      </c>
      <c r="AD173" s="4">
        <f>Y173*86400/育马!F$8</f>
        <v>0</v>
      </c>
      <c r="AE173" s="4">
        <f>Z173*86400/育马!G$8</f>
        <v>0</v>
      </c>
      <c r="AF173" s="4">
        <f t="shared" si="90"/>
        <v>0</v>
      </c>
      <c r="AG173" s="4">
        <f t="shared" si="91"/>
        <v>0</v>
      </c>
      <c r="AH173" s="4">
        <f t="shared" si="92"/>
        <v>0</v>
      </c>
      <c r="AI173" s="4">
        <f t="shared" si="93"/>
        <v>0</v>
      </c>
      <c r="AJ173" s="4">
        <f t="shared" si="94"/>
        <v>0</v>
      </c>
      <c r="AK173" s="4">
        <f t="shared" si="95"/>
        <v>0</v>
      </c>
      <c r="AL173" s="4">
        <f t="shared" si="96"/>
        <v>0</v>
      </c>
      <c r="AM173" s="4">
        <f t="shared" si="97"/>
        <v>0</v>
      </c>
      <c r="AN173" s="4">
        <f t="shared" si="98"/>
        <v>0</v>
      </c>
      <c r="AO173" s="4">
        <f t="shared" si="99"/>
        <v>0</v>
      </c>
      <c r="AP173" s="4">
        <f t="shared" si="100"/>
        <v>0</v>
      </c>
      <c r="AQ173" s="4">
        <f t="shared" si="101"/>
        <v>0</v>
      </c>
      <c r="AR173" s="4">
        <f t="shared" si="102"/>
        <v>0</v>
      </c>
      <c r="AS173" s="4">
        <f t="shared" si="103"/>
        <v>0</v>
      </c>
      <c r="AT173" s="4">
        <f t="shared" si="104"/>
        <v>0</v>
      </c>
      <c r="AU173" s="4">
        <f t="shared" si="105"/>
        <v>0</v>
      </c>
      <c r="AV173" s="4">
        <f t="shared" si="106"/>
        <v>0</v>
      </c>
      <c r="AW173" s="4">
        <f t="shared" si="107"/>
        <v>0</v>
      </c>
    </row>
    <row r="174" spans="12:49" x14ac:dyDescent="0.15">
      <c r="L174" s="7">
        <f>基础状态预估!L11</f>
        <v>13.34453894381217</v>
      </c>
      <c r="M174" s="4">
        <f>求节点(节奏总纲!$H$4:$H$163,节奏总纲!$C$4:$C$163,L174)</f>
        <v>55.447895929195255</v>
      </c>
      <c r="N174" s="4" t="str">
        <f t="shared" si="89"/>
        <v>紫</v>
      </c>
      <c r="O174" s="4" t="str">
        <f t="shared" si="89"/>
        <v>紫</v>
      </c>
      <c r="P174" s="11">
        <f t="shared" si="89"/>
        <v>0.08</v>
      </c>
      <c r="Q174" s="4">
        <f>IF(基础状态预估!$AA11=Q$5,育马!$AO173-育马!$AO172,0)</f>
        <v>0</v>
      </c>
      <c r="R174" s="4">
        <f>IF(基础状态预估!$AA11=R$5,育马!$AO173-育马!$AO172,0)</f>
        <v>0</v>
      </c>
      <c r="S174" s="4">
        <f>IF(基础状态预估!$AA11=S$5,育马!$AO173-育马!$AO172,0)</f>
        <v>9.9999999999999978E-2</v>
      </c>
      <c r="T174" s="4">
        <f>IF(基础状态预估!$AA11=T$5,育马!$AO173-育马!$AO172,0)</f>
        <v>0</v>
      </c>
      <c r="U174" s="4">
        <f>IF(基础状态预估!$AA11=U$5,育马!$AO173-育马!$AO172,0)</f>
        <v>0</v>
      </c>
      <c r="V174" s="4">
        <f>SUM(Q$170:Q174)</f>
        <v>0</v>
      </c>
      <c r="W174" s="4">
        <f>SUM(R$170:R174)</f>
        <v>0.10000000000000003</v>
      </c>
      <c r="X174" s="4">
        <f>SUM(S$170:S174)</f>
        <v>9.9999999999999978E-2</v>
      </c>
      <c r="Y174" s="4">
        <f>SUM(T$170:T174)</f>
        <v>0</v>
      </c>
      <c r="Z174" s="4">
        <f>SUM(U$170:U174)</f>
        <v>0</v>
      </c>
      <c r="AA174" s="4">
        <f>V174*86400/育马!C$8</f>
        <v>0</v>
      </c>
      <c r="AB174" s="4">
        <f>W174*86400/育马!D$8</f>
        <v>0.20000000000000009</v>
      </c>
      <c r="AC174" s="4">
        <f>X174*86400/育马!E$8</f>
        <v>0.1333333333333333</v>
      </c>
      <c r="AD174" s="4">
        <f>Y174*86400/育马!F$8</f>
        <v>0</v>
      </c>
      <c r="AE174" s="4">
        <f>Z174*86400/育马!G$8</f>
        <v>0</v>
      </c>
      <c r="AF174" s="4">
        <f t="shared" si="90"/>
        <v>0</v>
      </c>
      <c r="AG174" s="4">
        <f t="shared" si="91"/>
        <v>0</v>
      </c>
      <c r="AH174" s="4">
        <f t="shared" si="92"/>
        <v>1.3333333333333331E-2</v>
      </c>
      <c r="AI174" s="4">
        <f t="shared" si="93"/>
        <v>0</v>
      </c>
      <c r="AJ174" s="4">
        <f t="shared" si="94"/>
        <v>0</v>
      </c>
      <c r="AK174" s="4">
        <f t="shared" si="95"/>
        <v>0</v>
      </c>
      <c r="AL174" s="4">
        <f t="shared" si="96"/>
        <v>0</v>
      </c>
      <c r="AM174" s="4">
        <f t="shared" si="97"/>
        <v>0</v>
      </c>
      <c r="AN174" s="4">
        <f t="shared" si="98"/>
        <v>0</v>
      </c>
      <c r="AO174" s="4">
        <f t="shared" si="99"/>
        <v>0</v>
      </c>
      <c r="AP174" s="4">
        <f t="shared" si="100"/>
        <v>0</v>
      </c>
      <c r="AQ174" s="4">
        <f t="shared" si="101"/>
        <v>0</v>
      </c>
      <c r="AR174" s="4">
        <f t="shared" si="102"/>
        <v>0</v>
      </c>
      <c r="AS174" s="4">
        <f t="shared" si="103"/>
        <v>0</v>
      </c>
      <c r="AT174" s="4">
        <f t="shared" si="104"/>
        <v>0</v>
      </c>
      <c r="AU174" s="4">
        <f t="shared" si="105"/>
        <v>2.2222222222222218E-3</v>
      </c>
      <c r="AV174" s="4">
        <f t="shared" si="106"/>
        <v>0</v>
      </c>
      <c r="AW174" s="4">
        <f t="shared" si="107"/>
        <v>0</v>
      </c>
    </row>
    <row r="175" spans="12:49" x14ac:dyDescent="0.15">
      <c r="L175" s="7">
        <f>基础状态预估!L12</f>
        <v>13.544538943812169</v>
      </c>
      <c r="M175" s="4">
        <f>求节点(节奏总纲!$H$4:$H$163,节奏总纲!$C$4:$C$163,L175)</f>
        <v>55.671843893792889</v>
      </c>
      <c r="N175" s="4" t="str">
        <f t="shared" si="89"/>
        <v>紫</v>
      </c>
      <c r="O175" s="4" t="str">
        <f t="shared" si="89"/>
        <v>紫</v>
      </c>
      <c r="P175" s="11">
        <f t="shared" si="89"/>
        <v>0.08</v>
      </c>
      <c r="Q175" s="4">
        <f>IF(基础状态预估!$AA12=Q$5,育马!$AO174-育马!$AO173,0)</f>
        <v>0</v>
      </c>
      <c r="R175" s="4">
        <f>IF(基础状态预估!$AA12=R$5,育马!$AO174-育马!$AO173,0)</f>
        <v>0</v>
      </c>
      <c r="S175" s="4">
        <f>IF(基础状态预估!$AA12=S$5,育马!$AO174-育马!$AO173,0)</f>
        <v>0.20000000000000007</v>
      </c>
      <c r="T175" s="4">
        <f>IF(基础状态预估!$AA12=T$5,育马!$AO174-育马!$AO173,0)</f>
        <v>0</v>
      </c>
      <c r="U175" s="4">
        <f>IF(基础状态预估!$AA12=U$5,育马!$AO174-育马!$AO173,0)</f>
        <v>0</v>
      </c>
      <c r="V175" s="4">
        <f>SUM(Q$170:Q175)</f>
        <v>0</v>
      </c>
      <c r="W175" s="4">
        <f>SUM(R$170:R175)</f>
        <v>0.10000000000000003</v>
      </c>
      <c r="X175" s="4">
        <f>SUM(S$170:S175)</f>
        <v>0.30000000000000004</v>
      </c>
      <c r="Y175" s="4">
        <f>SUM(T$170:T175)</f>
        <v>0</v>
      </c>
      <c r="Z175" s="4">
        <f>SUM(U$170:U175)</f>
        <v>0</v>
      </c>
      <c r="AA175" s="4">
        <f>V175*86400/育马!C$8</f>
        <v>0</v>
      </c>
      <c r="AB175" s="4">
        <f>W175*86400/育马!D$8</f>
        <v>0.20000000000000009</v>
      </c>
      <c r="AC175" s="4">
        <f>X175*86400/育马!E$8</f>
        <v>0.40000000000000008</v>
      </c>
      <c r="AD175" s="4">
        <f>Y175*86400/育马!F$8</f>
        <v>0</v>
      </c>
      <c r="AE175" s="4">
        <f>Z175*86400/育马!G$8</f>
        <v>0</v>
      </c>
      <c r="AF175" s="4">
        <f t="shared" si="90"/>
        <v>0</v>
      </c>
      <c r="AG175" s="4">
        <f t="shared" si="91"/>
        <v>0</v>
      </c>
      <c r="AH175" s="4">
        <f t="shared" si="92"/>
        <v>4.0000000000000008E-2</v>
      </c>
      <c r="AI175" s="4">
        <f t="shared" si="93"/>
        <v>0</v>
      </c>
      <c r="AJ175" s="4">
        <f t="shared" si="94"/>
        <v>0</v>
      </c>
      <c r="AK175" s="4">
        <f t="shared" si="95"/>
        <v>0</v>
      </c>
      <c r="AL175" s="4">
        <f t="shared" si="96"/>
        <v>0</v>
      </c>
      <c r="AM175" s="4">
        <f t="shared" si="97"/>
        <v>0</v>
      </c>
      <c r="AN175" s="4">
        <f t="shared" si="98"/>
        <v>0</v>
      </c>
      <c r="AO175" s="4">
        <f t="shared" si="99"/>
        <v>0</v>
      </c>
      <c r="AP175" s="4">
        <f t="shared" si="100"/>
        <v>0</v>
      </c>
      <c r="AQ175" s="4">
        <f t="shared" si="101"/>
        <v>0</v>
      </c>
      <c r="AR175" s="4">
        <f t="shared" si="102"/>
        <v>0</v>
      </c>
      <c r="AS175" s="4">
        <f t="shared" si="103"/>
        <v>0</v>
      </c>
      <c r="AT175" s="4">
        <f t="shared" si="104"/>
        <v>0</v>
      </c>
      <c r="AU175" s="4">
        <f t="shared" si="105"/>
        <v>6.666666666666668E-3</v>
      </c>
      <c r="AV175" s="4">
        <f t="shared" si="106"/>
        <v>0</v>
      </c>
      <c r="AW175" s="4">
        <f t="shared" si="107"/>
        <v>0</v>
      </c>
    </row>
    <row r="176" spans="12:49" x14ac:dyDescent="0.15">
      <c r="L176" s="7">
        <f>基础状态预估!L13</f>
        <v>13.74453894381217</v>
      </c>
      <c r="M176" s="4">
        <f>求节点(节奏总纲!$H$4:$H$163,节奏总纲!$C$4:$C$163,L176)</f>
        <v>55.895791858390517</v>
      </c>
      <c r="N176" s="4" t="str">
        <f t="shared" si="89"/>
        <v>紫</v>
      </c>
      <c r="O176" s="4" t="str">
        <f t="shared" si="89"/>
        <v>紫</v>
      </c>
      <c r="P176" s="11">
        <f t="shared" si="89"/>
        <v>0.08</v>
      </c>
      <c r="Q176" s="4">
        <f>IF(基础状态预估!$AA13=Q$5,育马!$AO175-育马!$AO174,0)</f>
        <v>0</v>
      </c>
      <c r="R176" s="4">
        <f>IF(基础状态预估!$AA13=R$5,育马!$AO175-育马!$AO174,0)</f>
        <v>0</v>
      </c>
      <c r="S176" s="4">
        <f>IF(基础状态预估!$AA13=S$5,育马!$AO175-育马!$AO174,0)</f>
        <v>0.2</v>
      </c>
      <c r="T176" s="4">
        <f>IF(基础状态预估!$AA13=T$5,育马!$AO175-育马!$AO174,0)</f>
        <v>0</v>
      </c>
      <c r="U176" s="4">
        <f>IF(基础状态预估!$AA13=U$5,育马!$AO175-育马!$AO174,0)</f>
        <v>0</v>
      </c>
      <c r="V176" s="4">
        <f>SUM(Q$170:Q176)</f>
        <v>0</v>
      </c>
      <c r="W176" s="4">
        <f>SUM(R$170:R176)</f>
        <v>0.10000000000000003</v>
      </c>
      <c r="X176" s="4">
        <f>SUM(S$170:S176)</f>
        <v>0.5</v>
      </c>
      <c r="Y176" s="4">
        <f>SUM(T$170:T176)</f>
        <v>0</v>
      </c>
      <c r="Z176" s="4">
        <f>SUM(U$170:U176)</f>
        <v>0</v>
      </c>
      <c r="AA176" s="4">
        <f>V176*86400/育马!C$8</f>
        <v>0</v>
      </c>
      <c r="AB176" s="4">
        <f>W176*86400/育马!D$8</f>
        <v>0.20000000000000009</v>
      </c>
      <c r="AC176" s="4">
        <f>X176*86400/育马!E$8</f>
        <v>0.66666666666666663</v>
      </c>
      <c r="AD176" s="4">
        <f>Y176*86400/育马!F$8</f>
        <v>0</v>
      </c>
      <c r="AE176" s="4">
        <f>Z176*86400/育马!G$8</f>
        <v>0</v>
      </c>
      <c r="AF176" s="4">
        <f t="shared" si="90"/>
        <v>0</v>
      </c>
      <c r="AG176" s="4">
        <f t="shared" si="91"/>
        <v>0</v>
      </c>
      <c r="AH176" s="4">
        <f t="shared" si="92"/>
        <v>6.6666666666666666E-2</v>
      </c>
      <c r="AI176" s="4">
        <f t="shared" si="93"/>
        <v>0</v>
      </c>
      <c r="AJ176" s="4">
        <f t="shared" si="94"/>
        <v>0</v>
      </c>
      <c r="AK176" s="4">
        <f t="shared" si="95"/>
        <v>0</v>
      </c>
      <c r="AL176" s="4">
        <f t="shared" si="96"/>
        <v>0</v>
      </c>
      <c r="AM176" s="4">
        <f t="shared" si="97"/>
        <v>0</v>
      </c>
      <c r="AN176" s="4">
        <f t="shared" si="98"/>
        <v>0</v>
      </c>
      <c r="AO176" s="4">
        <f t="shared" si="99"/>
        <v>0</v>
      </c>
      <c r="AP176" s="4">
        <f t="shared" si="100"/>
        <v>0</v>
      </c>
      <c r="AQ176" s="4">
        <f t="shared" si="101"/>
        <v>0</v>
      </c>
      <c r="AR176" s="4">
        <f t="shared" si="102"/>
        <v>0</v>
      </c>
      <c r="AS176" s="4">
        <f t="shared" si="103"/>
        <v>0</v>
      </c>
      <c r="AT176" s="4">
        <f t="shared" si="104"/>
        <v>0</v>
      </c>
      <c r="AU176" s="4">
        <f t="shared" si="105"/>
        <v>1.1111111111111112E-2</v>
      </c>
      <c r="AV176" s="4">
        <f t="shared" si="106"/>
        <v>0</v>
      </c>
      <c r="AW176" s="4">
        <f t="shared" si="107"/>
        <v>0</v>
      </c>
    </row>
    <row r="177" spans="12:58" x14ac:dyDescent="0.15">
      <c r="L177" s="7">
        <f>基础状态预估!L14</f>
        <v>13.944538943812169</v>
      </c>
      <c r="M177" s="4">
        <f>求节点(节奏总纲!$H$4:$H$163,节奏总纲!$C$4:$C$163,L177)</f>
        <v>56.109297153494381</v>
      </c>
      <c r="N177" s="4" t="str">
        <f t="shared" si="89"/>
        <v>紫</v>
      </c>
      <c r="O177" s="4" t="str">
        <f t="shared" si="89"/>
        <v>紫</v>
      </c>
      <c r="P177" s="11">
        <f t="shared" si="89"/>
        <v>0.08</v>
      </c>
      <c r="Q177" s="4">
        <f>IF(基础状态预估!$AA14=Q$5,育马!$AO176-育马!$AO175,0)</f>
        <v>0</v>
      </c>
      <c r="R177" s="4">
        <f>IF(基础状态预估!$AA14=R$5,育马!$AO176-育马!$AO175,0)</f>
        <v>0</v>
      </c>
      <c r="S177" s="4">
        <f>IF(基础状态预估!$AA14=S$5,育马!$AO176-育马!$AO175,0)</f>
        <v>0.19999999999999996</v>
      </c>
      <c r="T177" s="4">
        <f>IF(基础状态预估!$AA14=T$5,育马!$AO176-育马!$AO175,0)</f>
        <v>0</v>
      </c>
      <c r="U177" s="4">
        <f>IF(基础状态预估!$AA14=U$5,育马!$AO176-育马!$AO175,0)</f>
        <v>0</v>
      </c>
      <c r="V177" s="4">
        <f>SUM(Q$170:Q177)</f>
        <v>0</v>
      </c>
      <c r="W177" s="4">
        <f>SUM(R$170:R177)</f>
        <v>0.10000000000000003</v>
      </c>
      <c r="X177" s="4">
        <f>SUM(S$170:S177)</f>
        <v>0.7</v>
      </c>
      <c r="Y177" s="4">
        <f>SUM(T$170:T177)</f>
        <v>0</v>
      </c>
      <c r="Z177" s="4">
        <f>SUM(U$170:U177)</f>
        <v>0</v>
      </c>
      <c r="AA177" s="4">
        <f>V177*86400/育马!C$8</f>
        <v>0</v>
      </c>
      <c r="AB177" s="4">
        <f>W177*86400/育马!D$8</f>
        <v>0.20000000000000009</v>
      </c>
      <c r="AC177" s="4">
        <f>X177*86400/育马!E$8</f>
        <v>0.93333333333333324</v>
      </c>
      <c r="AD177" s="4">
        <f>Y177*86400/育马!F$8</f>
        <v>0</v>
      </c>
      <c r="AE177" s="4">
        <f>Z177*86400/育马!G$8</f>
        <v>0</v>
      </c>
      <c r="AF177" s="4">
        <f t="shared" si="90"/>
        <v>0</v>
      </c>
      <c r="AG177" s="4">
        <f t="shared" si="91"/>
        <v>0</v>
      </c>
      <c r="AH177" s="4">
        <f t="shared" si="92"/>
        <v>9.3333333333333324E-2</v>
      </c>
      <c r="AI177" s="4">
        <f t="shared" si="93"/>
        <v>0</v>
      </c>
      <c r="AJ177" s="4">
        <f t="shared" si="94"/>
        <v>0</v>
      </c>
      <c r="AK177" s="4">
        <f t="shared" si="95"/>
        <v>0</v>
      </c>
      <c r="AL177" s="4">
        <f t="shared" si="96"/>
        <v>0</v>
      </c>
      <c r="AM177" s="4">
        <f t="shared" si="97"/>
        <v>0</v>
      </c>
      <c r="AN177" s="4">
        <f t="shared" si="98"/>
        <v>0</v>
      </c>
      <c r="AO177" s="4">
        <f t="shared" si="99"/>
        <v>0</v>
      </c>
      <c r="AP177" s="4">
        <f t="shared" si="100"/>
        <v>0</v>
      </c>
      <c r="AQ177" s="4">
        <f t="shared" si="101"/>
        <v>0</v>
      </c>
      <c r="AR177" s="4">
        <f t="shared" si="102"/>
        <v>0</v>
      </c>
      <c r="AS177" s="4">
        <f t="shared" si="103"/>
        <v>0</v>
      </c>
      <c r="AT177" s="4">
        <f t="shared" si="104"/>
        <v>0</v>
      </c>
      <c r="AU177" s="4">
        <f t="shared" si="105"/>
        <v>1.5555555555555553E-2</v>
      </c>
      <c r="AV177" s="4">
        <f t="shared" si="106"/>
        <v>0</v>
      </c>
      <c r="AW177" s="4">
        <f t="shared" si="107"/>
        <v>0</v>
      </c>
    </row>
    <row r="178" spans="12:58" x14ac:dyDescent="0.15">
      <c r="L178" s="7">
        <f>基础状态预估!L15</f>
        <v>14.34453894381217</v>
      </c>
      <c r="M178" s="4">
        <f>求节点(节奏总纲!$H$4:$H$163,节奏总纲!$C$4:$C$163,L178)</f>
        <v>56.518131481966783</v>
      </c>
      <c r="N178" s="4" t="str">
        <f t="shared" si="89"/>
        <v>紫</v>
      </c>
      <c r="O178" s="4" t="str">
        <f t="shared" si="89"/>
        <v>紫</v>
      </c>
      <c r="P178" s="11">
        <f t="shared" si="89"/>
        <v>0.08</v>
      </c>
      <c r="Q178" s="4">
        <f>IF(基础状态预估!$AA15=Q$5,育马!$AO177-育马!$AO176,0)</f>
        <v>0</v>
      </c>
      <c r="R178" s="4">
        <f>IF(基础状态预估!$AA15=R$5,育马!$AO177-育马!$AO176,0)</f>
        <v>0</v>
      </c>
      <c r="S178" s="4">
        <f>IF(基础状态预估!$AA15=S$5,育马!$AO177-育马!$AO176,0)</f>
        <v>0.40000000000000013</v>
      </c>
      <c r="T178" s="4">
        <f>IF(基础状态预估!$AA15=T$5,育马!$AO177-育马!$AO176,0)</f>
        <v>0</v>
      </c>
      <c r="U178" s="4">
        <f>IF(基础状态预估!$AA15=U$5,育马!$AO177-育马!$AO176,0)</f>
        <v>0</v>
      </c>
      <c r="V178" s="4">
        <f>SUM(Q$170:Q178)</f>
        <v>0</v>
      </c>
      <c r="W178" s="4">
        <f>SUM(R$170:R178)</f>
        <v>0.10000000000000003</v>
      </c>
      <c r="X178" s="4">
        <f>SUM(S$170:S178)</f>
        <v>1.1000000000000001</v>
      </c>
      <c r="Y178" s="4">
        <f>SUM(T$170:T178)</f>
        <v>0</v>
      </c>
      <c r="Z178" s="4">
        <f>SUM(U$170:U178)</f>
        <v>0</v>
      </c>
      <c r="AA178" s="4">
        <f>V178*86400/育马!C$8</f>
        <v>0</v>
      </c>
      <c r="AB178" s="4">
        <f>W178*86400/育马!D$8</f>
        <v>0.20000000000000009</v>
      </c>
      <c r="AC178" s="4">
        <f>X178*86400/育马!E$8</f>
        <v>1.4666666666666668</v>
      </c>
      <c r="AD178" s="4">
        <f>Y178*86400/育马!F$8</f>
        <v>0</v>
      </c>
      <c r="AE178" s="4">
        <f>Z178*86400/育马!G$8</f>
        <v>0</v>
      </c>
      <c r="AF178" s="4">
        <f t="shared" si="90"/>
        <v>0</v>
      </c>
      <c r="AG178" s="4">
        <f t="shared" si="91"/>
        <v>0</v>
      </c>
      <c r="AH178" s="4">
        <f t="shared" si="92"/>
        <v>0.1466666666666667</v>
      </c>
      <c r="AI178" s="4">
        <f t="shared" si="93"/>
        <v>0</v>
      </c>
      <c r="AJ178" s="4">
        <f t="shared" si="94"/>
        <v>0</v>
      </c>
      <c r="AK178" s="4">
        <f t="shared" si="95"/>
        <v>0</v>
      </c>
      <c r="AL178" s="4">
        <f t="shared" si="96"/>
        <v>0</v>
      </c>
      <c r="AM178" s="4">
        <f t="shared" si="97"/>
        <v>0</v>
      </c>
      <c r="AN178" s="4">
        <f t="shared" si="98"/>
        <v>0</v>
      </c>
      <c r="AO178" s="4">
        <f t="shared" si="99"/>
        <v>0</v>
      </c>
      <c r="AP178" s="4">
        <f t="shared" si="100"/>
        <v>0</v>
      </c>
      <c r="AQ178" s="4">
        <f t="shared" si="101"/>
        <v>0</v>
      </c>
      <c r="AR178" s="4">
        <f t="shared" si="102"/>
        <v>0</v>
      </c>
      <c r="AS178" s="4">
        <f t="shared" si="103"/>
        <v>0</v>
      </c>
      <c r="AT178" s="4">
        <f t="shared" si="104"/>
        <v>0</v>
      </c>
      <c r="AU178" s="4">
        <f t="shared" si="105"/>
        <v>2.4444444444444449E-2</v>
      </c>
      <c r="AV178" s="4">
        <f t="shared" si="106"/>
        <v>0</v>
      </c>
      <c r="AW178" s="4">
        <f t="shared" si="107"/>
        <v>0</v>
      </c>
    </row>
    <row r="179" spans="12:58" x14ac:dyDescent="0.15">
      <c r="L179" s="7">
        <f>基础状态预估!L16</f>
        <v>14.74453894381217</v>
      </c>
      <c r="M179" s="4">
        <f>求节点(节奏总纲!$H$4:$H$163,节奏总纲!$C$4:$C$163,L179)</f>
        <v>56.926965810439185</v>
      </c>
      <c r="N179" s="4" t="str">
        <f t="shared" si="89"/>
        <v>橙</v>
      </c>
      <c r="O179" s="4" t="str">
        <f t="shared" si="89"/>
        <v>橙</v>
      </c>
      <c r="P179" s="11">
        <f t="shared" si="89"/>
        <v>0.12</v>
      </c>
      <c r="Q179" s="4">
        <f>IF(基础状态预估!$AA16=Q$5,育马!$AO178-育马!$AO177,0)</f>
        <v>0</v>
      </c>
      <c r="R179" s="4">
        <f>IF(基础状态预估!$AA16=R$5,育马!$AO178-育马!$AO177,0)</f>
        <v>0</v>
      </c>
      <c r="S179" s="4">
        <f>IF(基础状态预估!$AA16=S$5,育马!$AO178-育马!$AO177,0)</f>
        <v>0</v>
      </c>
      <c r="T179" s="4">
        <f>IF(基础状态预估!$AA16=T$5,育马!$AO178-育马!$AO177,0)</f>
        <v>0.39999999999999991</v>
      </c>
      <c r="U179" s="4">
        <f>IF(基础状态预估!$AA16=U$5,育马!$AO178-育马!$AO177,0)</f>
        <v>0</v>
      </c>
      <c r="V179" s="4">
        <f>SUM(Q$170:Q179)</f>
        <v>0</v>
      </c>
      <c r="W179" s="4">
        <f>SUM(R$170:R179)</f>
        <v>0.10000000000000003</v>
      </c>
      <c r="X179" s="4">
        <f>SUM(S$170:S179)</f>
        <v>1.1000000000000001</v>
      </c>
      <c r="Y179" s="4">
        <f>SUM(T$170:T179)</f>
        <v>0.39999999999999991</v>
      </c>
      <c r="Z179" s="4">
        <f>SUM(U$170:U179)</f>
        <v>0</v>
      </c>
      <c r="AA179" s="4">
        <f>V179*86400/育马!C$8</f>
        <v>0</v>
      </c>
      <c r="AB179" s="4">
        <f>W179*86400/育马!D$8</f>
        <v>0.20000000000000009</v>
      </c>
      <c r="AC179" s="4">
        <f>X179*86400/育马!E$8</f>
        <v>1.4666666666666668</v>
      </c>
      <c r="AD179" s="4">
        <f>Y179*86400/育马!F$8</f>
        <v>0.39999999999999991</v>
      </c>
      <c r="AE179" s="4">
        <f>Z179*86400/育马!G$8</f>
        <v>0</v>
      </c>
      <c r="AF179" s="4">
        <f t="shared" si="90"/>
        <v>0</v>
      </c>
      <c r="AG179" s="4">
        <f t="shared" si="91"/>
        <v>0</v>
      </c>
      <c r="AH179" s="4">
        <f t="shared" si="92"/>
        <v>0.1466666666666667</v>
      </c>
      <c r="AI179" s="4">
        <f t="shared" si="93"/>
        <v>9.9999999999999978E-2</v>
      </c>
      <c r="AJ179" s="4">
        <f t="shared" si="94"/>
        <v>0</v>
      </c>
      <c r="AK179" s="4">
        <f t="shared" si="95"/>
        <v>0</v>
      </c>
      <c r="AL179" s="4">
        <f t="shared" si="96"/>
        <v>0</v>
      </c>
      <c r="AM179" s="4">
        <f t="shared" si="97"/>
        <v>0</v>
      </c>
      <c r="AN179" s="4">
        <f t="shared" si="98"/>
        <v>1.9999999999999997E-2</v>
      </c>
      <c r="AO179" s="4">
        <f t="shared" si="99"/>
        <v>0</v>
      </c>
      <c r="AP179" s="4">
        <f t="shared" si="100"/>
        <v>0</v>
      </c>
      <c r="AQ179" s="4">
        <f t="shared" si="101"/>
        <v>0</v>
      </c>
      <c r="AR179" s="4">
        <f t="shared" si="102"/>
        <v>0</v>
      </c>
      <c r="AS179" s="4">
        <f t="shared" si="103"/>
        <v>0</v>
      </c>
      <c r="AT179" s="4">
        <f t="shared" si="104"/>
        <v>0</v>
      </c>
      <c r="AU179" s="4">
        <f t="shared" si="105"/>
        <v>0</v>
      </c>
      <c r="AV179" s="4">
        <f t="shared" si="106"/>
        <v>3.3333333333333327E-3</v>
      </c>
      <c r="AW179" s="4">
        <f t="shared" si="107"/>
        <v>0</v>
      </c>
    </row>
    <row r="180" spans="12:58" x14ac:dyDescent="0.15">
      <c r="L180" s="7">
        <f>基础状态预估!L17</f>
        <v>15.34453894381217</v>
      </c>
      <c r="M180" s="4">
        <f>求节点(节奏总纲!$H$4:$H$163,节奏总纲!$C$4:$C$163,L180)</f>
        <v>57.507980693841702</v>
      </c>
      <c r="N180" s="4" t="str">
        <f t="shared" si="89"/>
        <v>橙</v>
      </c>
      <c r="O180" s="4" t="str">
        <f t="shared" si="89"/>
        <v>橙</v>
      </c>
      <c r="P180" s="11">
        <f t="shared" si="89"/>
        <v>0.12</v>
      </c>
      <c r="Q180" s="4">
        <f>IF(基础状态预估!$AA17=Q$5,育马!$AO179-育马!$AO178,0)</f>
        <v>0</v>
      </c>
      <c r="R180" s="4">
        <f>IF(基础状态预估!$AA17=R$5,育马!$AO179-育马!$AO178,0)</f>
        <v>0</v>
      </c>
      <c r="S180" s="4">
        <f>IF(基础状态预估!$AA17=S$5,育马!$AO179-育马!$AO178,0)</f>
        <v>0</v>
      </c>
      <c r="T180" s="4">
        <f>IF(基础状态预估!$AA17=T$5,育马!$AO179-育马!$AO178,0)</f>
        <v>0.60000000000000009</v>
      </c>
      <c r="U180" s="4">
        <f>IF(基础状态预估!$AA17=U$5,育马!$AO179-育马!$AO178,0)</f>
        <v>0</v>
      </c>
      <c r="V180" s="4">
        <f>SUM(Q$170:Q180)</f>
        <v>0</v>
      </c>
      <c r="W180" s="4">
        <f>SUM(R$170:R180)</f>
        <v>0.10000000000000003</v>
      </c>
      <c r="X180" s="4">
        <f>SUM(S$170:S180)</f>
        <v>1.1000000000000001</v>
      </c>
      <c r="Y180" s="4">
        <f>SUM(T$170:T180)</f>
        <v>1</v>
      </c>
      <c r="Z180" s="4">
        <f>SUM(U$170:U180)</f>
        <v>0</v>
      </c>
      <c r="AA180" s="4">
        <f>V180*86400/育马!C$8</f>
        <v>0</v>
      </c>
      <c r="AB180" s="4">
        <f>W180*86400/育马!D$8</f>
        <v>0.20000000000000009</v>
      </c>
      <c r="AC180" s="4">
        <f>X180*86400/育马!E$8</f>
        <v>1.4666666666666668</v>
      </c>
      <c r="AD180" s="4">
        <f>Y180*86400/育马!F$8</f>
        <v>1</v>
      </c>
      <c r="AE180" s="4">
        <f>Z180*86400/育马!G$8</f>
        <v>0</v>
      </c>
      <c r="AF180" s="4">
        <f t="shared" si="90"/>
        <v>0</v>
      </c>
      <c r="AG180" s="4">
        <f t="shared" si="91"/>
        <v>0</v>
      </c>
      <c r="AH180" s="4">
        <f t="shared" si="92"/>
        <v>0.1466666666666667</v>
      </c>
      <c r="AI180" s="4">
        <f t="shared" si="93"/>
        <v>0.25</v>
      </c>
      <c r="AJ180" s="4">
        <f t="shared" si="94"/>
        <v>0</v>
      </c>
      <c r="AK180" s="4">
        <f t="shared" si="95"/>
        <v>0</v>
      </c>
      <c r="AL180" s="4">
        <f t="shared" si="96"/>
        <v>0</v>
      </c>
      <c r="AM180" s="4">
        <f t="shared" si="97"/>
        <v>0</v>
      </c>
      <c r="AN180" s="4">
        <f t="shared" si="98"/>
        <v>0.05</v>
      </c>
      <c r="AO180" s="4">
        <f t="shared" si="99"/>
        <v>0</v>
      </c>
      <c r="AP180" s="4">
        <f t="shared" si="100"/>
        <v>0</v>
      </c>
      <c r="AQ180" s="4">
        <f t="shared" si="101"/>
        <v>0</v>
      </c>
      <c r="AR180" s="4">
        <f t="shared" si="102"/>
        <v>0</v>
      </c>
      <c r="AS180" s="4">
        <f t="shared" si="103"/>
        <v>0</v>
      </c>
      <c r="AT180" s="4">
        <f t="shared" si="104"/>
        <v>0</v>
      </c>
      <c r="AU180" s="4">
        <f t="shared" si="105"/>
        <v>0</v>
      </c>
      <c r="AV180" s="4">
        <f t="shared" si="106"/>
        <v>8.3333333333333332E-3</v>
      </c>
      <c r="AW180" s="4">
        <f t="shared" si="107"/>
        <v>0</v>
      </c>
    </row>
    <row r="181" spans="12:58" x14ac:dyDescent="0.15">
      <c r="L181" s="7">
        <f>基础状态预估!L18</f>
        <v>15.944538943812169</v>
      </c>
      <c r="M181" s="4">
        <f>求节点(节奏总纲!$H$4:$H$163,节奏总纲!$C$4:$C$163,L181)</f>
        <v>58.076768490660086</v>
      </c>
      <c r="N181" s="4" t="str">
        <f t="shared" si="89"/>
        <v>橙</v>
      </c>
      <c r="O181" s="4" t="str">
        <f t="shared" si="89"/>
        <v>橙</v>
      </c>
      <c r="P181" s="11">
        <f t="shared" si="89"/>
        <v>0.12</v>
      </c>
      <c r="Q181" s="4">
        <f>IF(基础状态预估!$AA18=Q$5,育马!$AO180-育马!$AO179,0)</f>
        <v>0</v>
      </c>
      <c r="R181" s="4">
        <f>IF(基础状态预估!$AA18=R$5,育马!$AO180-育马!$AO179,0)</f>
        <v>0</v>
      </c>
      <c r="S181" s="4">
        <f>IF(基础状态预估!$AA18=S$5,育马!$AO180-育马!$AO179,0)</f>
        <v>0</v>
      </c>
      <c r="T181" s="4">
        <f>IF(基础状态预估!$AA18=T$5,育马!$AO180-育马!$AO179,0)</f>
        <v>0.59999999999999964</v>
      </c>
      <c r="U181" s="4">
        <f>IF(基础状态预估!$AA18=U$5,育马!$AO180-育马!$AO179,0)</f>
        <v>0</v>
      </c>
      <c r="V181" s="4">
        <f>SUM(Q$170:Q181)</f>
        <v>0</v>
      </c>
      <c r="W181" s="4">
        <f>SUM(R$170:R181)</f>
        <v>0.10000000000000003</v>
      </c>
      <c r="X181" s="4">
        <f>SUM(S$170:S181)</f>
        <v>1.1000000000000001</v>
      </c>
      <c r="Y181" s="4">
        <f>SUM(T$170:T181)</f>
        <v>1.5999999999999996</v>
      </c>
      <c r="Z181" s="4">
        <f>SUM(U$170:U181)</f>
        <v>0</v>
      </c>
      <c r="AA181" s="4">
        <f>V181*86400/育马!C$8</f>
        <v>0</v>
      </c>
      <c r="AB181" s="4">
        <f>W181*86400/育马!D$8</f>
        <v>0.20000000000000009</v>
      </c>
      <c r="AC181" s="4">
        <f>X181*86400/育马!E$8</f>
        <v>1.4666666666666668</v>
      </c>
      <c r="AD181" s="4">
        <f>Y181*86400/育马!F$8</f>
        <v>1.5999999999999996</v>
      </c>
      <c r="AE181" s="4">
        <f>Z181*86400/育马!G$8</f>
        <v>0</v>
      </c>
      <c r="AF181" s="4">
        <f t="shared" si="90"/>
        <v>0</v>
      </c>
      <c r="AG181" s="4">
        <f t="shared" si="91"/>
        <v>0</v>
      </c>
      <c r="AH181" s="4">
        <f t="shared" si="92"/>
        <v>0.1466666666666667</v>
      </c>
      <c r="AI181" s="4">
        <f t="shared" si="93"/>
        <v>0.39999999999999991</v>
      </c>
      <c r="AJ181" s="4">
        <f t="shared" si="94"/>
        <v>0</v>
      </c>
      <c r="AK181" s="4">
        <f t="shared" si="95"/>
        <v>0</v>
      </c>
      <c r="AL181" s="4">
        <f t="shared" si="96"/>
        <v>0</v>
      </c>
      <c r="AM181" s="4">
        <f t="shared" si="97"/>
        <v>0</v>
      </c>
      <c r="AN181" s="4">
        <f t="shared" si="98"/>
        <v>7.9999999999999988E-2</v>
      </c>
      <c r="AO181" s="4">
        <f t="shared" si="99"/>
        <v>0</v>
      </c>
      <c r="AP181" s="4">
        <f t="shared" si="100"/>
        <v>0</v>
      </c>
      <c r="AQ181" s="4">
        <f t="shared" si="101"/>
        <v>0</v>
      </c>
      <c r="AR181" s="4">
        <f t="shared" si="102"/>
        <v>0</v>
      </c>
      <c r="AS181" s="4">
        <f t="shared" si="103"/>
        <v>0</v>
      </c>
      <c r="AT181" s="4">
        <f t="shared" si="104"/>
        <v>0</v>
      </c>
      <c r="AU181" s="4">
        <f t="shared" si="105"/>
        <v>0</v>
      </c>
      <c r="AV181" s="4">
        <f t="shared" si="106"/>
        <v>1.3333333333333331E-2</v>
      </c>
      <c r="AW181" s="4">
        <f t="shared" si="107"/>
        <v>0</v>
      </c>
    </row>
    <row r="182" spans="12:58" x14ac:dyDescent="0.15">
      <c r="L182" s="7">
        <f>基础状态预估!L19</f>
        <v>16.544538943812171</v>
      </c>
      <c r="M182" s="4">
        <f>求节点(节奏总纲!$H$4:$H$163,节奏总纲!$C$4:$C$163,L182)</f>
        <v>58.599812378736814</v>
      </c>
      <c r="N182" s="4" t="str">
        <f t="shared" si="89"/>
        <v>橙</v>
      </c>
      <c r="O182" s="4" t="str">
        <f t="shared" si="89"/>
        <v>橙</v>
      </c>
      <c r="P182" s="11">
        <f t="shared" si="89"/>
        <v>0.12</v>
      </c>
      <c r="Q182" s="4">
        <f>IF(基础状态预估!$AA19=Q$5,育马!$AO181-育马!$AO180,0)</f>
        <v>0</v>
      </c>
      <c r="R182" s="4">
        <f>IF(基础状态预估!$AA19=R$5,育马!$AO181-育马!$AO180,0)</f>
        <v>0</v>
      </c>
      <c r="S182" s="4">
        <f>IF(基础状态预估!$AA19=S$5,育马!$AO181-育马!$AO180,0)</f>
        <v>0</v>
      </c>
      <c r="T182" s="4">
        <f>IF(基础状态预估!$AA19=T$5,育马!$AO181-育马!$AO180,0)</f>
        <v>0.60000000000000009</v>
      </c>
      <c r="U182" s="4">
        <f>IF(基础状态预估!$AA19=U$5,育马!$AO181-育马!$AO180,0)</f>
        <v>0</v>
      </c>
      <c r="V182" s="4">
        <f>SUM(Q$170:Q182)</f>
        <v>0</v>
      </c>
      <c r="W182" s="4">
        <f>SUM(R$170:R182)</f>
        <v>0.10000000000000003</v>
      </c>
      <c r="X182" s="4">
        <f>SUM(S$170:S182)</f>
        <v>1.1000000000000001</v>
      </c>
      <c r="Y182" s="4">
        <f>SUM(T$170:T182)</f>
        <v>2.1999999999999997</v>
      </c>
      <c r="Z182" s="4">
        <f>SUM(U$170:U182)</f>
        <v>0</v>
      </c>
      <c r="AA182" s="4">
        <f>V182*86400/育马!C$8</f>
        <v>0</v>
      </c>
      <c r="AB182" s="4">
        <f>W182*86400/育马!D$8</f>
        <v>0.20000000000000009</v>
      </c>
      <c r="AC182" s="4">
        <f>X182*86400/育马!E$8</f>
        <v>1.4666666666666668</v>
      </c>
      <c r="AD182" s="4">
        <f>Y182*86400/育马!F$8</f>
        <v>2.1999999999999997</v>
      </c>
      <c r="AE182" s="4">
        <f>Z182*86400/育马!G$8</f>
        <v>0</v>
      </c>
      <c r="AF182" s="4">
        <f t="shared" si="90"/>
        <v>0</v>
      </c>
      <c r="AG182" s="4">
        <f t="shared" si="91"/>
        <v>0</v>
      </c>
      <c r="AH182" s="4">
        <f t="shared" si="92"/>
        <v>0.1466666666666667</v>
      </c>
      <c r="AI182" s="4">
        <f t="shared" si="93"/>
        <v>0.54999999999999993</v>
      </c>
      <c r="AJ182" s="4">
        <f t="shared" si="94"/>
        <v>0</v>
      </c>
      <c r="AK182" s="4">
        <f t="shared" si="95"/>
        <v>0</v>
      </c>
      <c r="AL182" s="4">
        <f t="shared" si="96"/>
        <v>0</v>
      </c>
      <c r="AM182" s="4">
        <f t="shared" si="97"/>
        <v>0</v>
      </c>
      <c r="AN182" s="4">
        <f t="shared" si="98"/>
        <v>0.10999999999999999</v>
      </c>
      <c r="AO182" s="4">
        <f t="shared" si="99"/>
        <v>0</v>
      </c>
      <c r="AP182" s="4">
        <f t="shared" si="100"/>
        <v>0</v>
      </c>
      <c r="AQ182" s="4">
        <f t="shared" si="101"/>
        <v>0</v>
      </c>
      <c r="AR182" s="4">
        <f t="shared" si="102"/>
        <v>0</v>
      </c>
      <c r="AS182" s="4">
        <f t="shared" si="103"/>
        <v>0</v>
      </c>
      <c r="AT182" s="4">
        <f t="shared" si="104"/>
        <v>0</v>
      </c>
      <c r="AU182" s="4">
        <f t="shared" si="105"/>
        <v>0</v>
      </c>
      <c r="AV182" s="4">
        <f t="shared" si="106"/>
        <v>1.833333333333333E-2</v>
      </c>
      <c r="AW182" s="4">
        <f t="shared" si="107"/>
        <v>0</v>
      </c>
    </row>
    <row r="183" spans="12:58" x14ac:dyDescent="0.15">
      <c r="L183" s="7">
        <f>基础状态预估!L20</f>
        <v>17.144538943812169</v>
      </c>
      <c r="M183" s="4">
        <f>求节点(节奏总纲!$H$4:$H$163,节奏总纲!$C$4:$C$163,L183)</f>
        <v>59.110735448260634</v>
      </c>
      <c r="N183" s="4" t="str">
        <f t="shared" si="89"/>
        <v>橙</v>
      </c>
      <c r="O183" s="4" t="str">
        <f t="shared" si="89"/>
        <v>橙</v>
      </c>
      <c r="P183" s="11">
        <f t="shared" si="89"/>
        <v>0.12</v>
      </c>
      <c r="Q183" s="4">
        <f>IF(基础状态预估!$AA20=Q$5,育马!$AO182-育马!$AO181,0)</f>
        <v>0</v>
      </c>
      <c r="R183" s="4">
        <f>IF(基础状态预估!$AA20=R$5,育马!$AO182-育马!$AO181,0)</f>
        <v>0</v>
      </c>
      <c r="S183" s="4">
        <f>IF(基础状态预估!$AA20=S$5,育马!$AO182-育马!$AO181,0)</f>
        <v>0</v>
      </c>
      <c r="T183" s="4">
        <f>IF(基础状态预估!$AA20=T$5,育马!$AO182-育马!$AO181,0)</f>
        <v>0.60000000000000009</v>
      </c>
      <c r="U183" s="4">
        <f>IF(基础状态预估!$AA20=U$5,育马!$AO182-育马!$AO181,0)</f>
        <v>0</v>
      </c>
      <c r="V183" s="4">
        <f>SUM(Q$170:Q183)</f>
        <v>0</v>
      </c>
      <c r="W183" s="4">
        <f>SUM(R$170:R183)</f>
        <v>0.10000000000000003</v>
      </c>
      <c r="X183" s="4">
        <f>SUM(S$170:S183)</f>
        <v>1.1000000000000001</v>
      </c>
      <c r="Y183" s="4">
        <f>SUM(T$170:T183)</f>
        <v>2.8</v>
      </c>
      <c r="Z183" s="4">
        <f>SUM(U$170:U183)</f>
        <v>0</v>
      </c>
      <c r="AA183" s="4">
        <f>V183*86400/育马!C$8</f>
        <v>0</v>
      </c>
      <c r="AB183" s="4">
        <f>W183*86400/育马!D$8</f>
        <v>0.20000000000000009</v>
      </c>
      <c r="AC183" s="4">
        <f>X183*86400/育马!E$8</f>
        <v>1.4666666666666668</v>
      </c>
      <c r="AD183" s="4">
        <f>Y183*86400/育马!F$8</f>
        <v>2.8</v>
      </c>
      <c r="AE183" s="4">
        <f>Z183*86400/育马!G$8</f>
        <v>0</v>
      </c>
      <c r="AF183" s="4">
        <f t="shared" si="90"/>
        <v>0</v>
      </c>
      <c r="AG183" s="4">
        <f t="shared" si="91"/>
        <v>0</v>
      </c>
      <c r="AH183" s="4">
        <f t="shared" si="92"/>
        <v>0.1466666666666667</v>
      </c>
      <c r="AI183" s="4">
        <f t="shared" si="93"/>
        <v>0.7</v>
      </c>
      <c r="AJ183" s="4">
        <f t="shared" si="94"/>
        <v>0</v>
      </c>
      <c r="AK183" s="4">
        <f t="shared" si="95"/>
        <v>0</v>
      </c>
      <c r="AL183" s="4">
        <f t="shared" si="96"/>
        <v>0</v>
      </c>
      <c r="AM183" s="4">
        <f t="shared" si="97"/>
        <v>0</v>
      </c>
      <c r="AN183" s="4">
        <f t="shared" si="98"/>
        <v>0.13999999999999999</v>
      </c>
      <c r="AO183" s="4">
        <f t="shared" si="99"/>
        <v>0</v>
      </c>
      <c r="AP183" s="4">
        <f t="shared" si="100"/>
        <v>0</v>
      </c>
      <c r="AQ183" s="4">
        <f t="shared" si="101"/>
        <v>0</v>
      </c>
      <c r="AR183" s="4">
        <f t="shared" si="102"/>
        <v>0</v>
      </c>
      <c r="AS183" s="4">
        <f t="shared" si="103"/>
        <v>0</v>
      </c>
      <c r="AT183" s="4">
        <f t="shared" si="104"/>
        <v>0</v>
      </c>
      <c r="AU183" s="4">
        <f t="shared" si="105"/>
        <v>0</v>
      </c>
      <c r="AV183" s="4">
        <f t="shared" si="106"/>
        <v>2.3333333333333331E-2</v>
      </c>
      <c r="AW183" s="4">
        <f t="shared" si="107"/>
        <v>0</v>
      </c>
    </row>
    <row r="184" spans="12:58" x14ac:dyDescent="0.15">
      <c r="L184" s="7">
        <f>基础状态预估!L21</f>
        <v>17.74453894381217</v>
      </c>
      <c r="M184" s="4">
        <f>求节点(节奏总纲!$H$4:$H$163,节奏总纲!$C$4:$C$163,L184)</f>
        <v>59.582176595777085</v>
      </c>
      <c r="N184" s="4" t="str">
        <f t="shared" si="89"/>
        <v>橙</v>
      </c>
      <c r="O184" s="4" t="str">
        <f t="shared" si="89"/>
        <v>橙</v>
      </c>
      <c r="P184" s="11">
        <f t="shared" si="89"/>
        <v>0.12</v>
      </c>
      <c r="Q184" s="4">
        <f>IF(基础状态预估!$AA21=Q$5,育马!$AO183-育马!$AO182,0)</f>
        <v>0</v>
      </c>
      <c r="R184" s="4">
        <f>IF(基础状态预估!$AA21=R$5,育马!$AO183-育马!$AO182,0)</f>
        <v>0</v>
      </c>
      <c r="S184" s="4">
        <f>IF(基础状态预估!$AA21=S$5,育马!$AO183-育马!$AO182,0)</f>
        <v>0</v>
      </c>
      <c r="T184" s="4">
        <f>IF(基础状态预估!$AA21=T$5,育马!$AO183-育马!$AO182,0)</f>
        <v>0.60000000000000053</v>
      </c>
      <c r="U184" s="4">
        <f>IF(基础状态预估!$AA21=U$5,育马!$AO183-育马!$AO182,0)</f>
        <v>0</v>
      </c>
      <c r="V184" s="4">
        <f>SUM(Q$170:Q184)</f>
        <v>0</v>
      </c>
      <c r="W184" s="4">
        <f>SUM(R$170:R184)</f>
        <v>0.10000000000000003</v>
      </c>
      <c r="X184" s="4">
        <f>SUM(S$170:S184)</f>
        <v>1.1000000000000001</v>
      </c>
      <c r="Y184" s="4">
        <f>SUM(T$170:T184)</f>
        <v>3.4000000000000004</v>
      </c>
      <c r="Z184" s="4">
        <f>SUM(U$170:U184)</f>
        <v>0</v>
      </c>
      <c r="AA184" s="4">
        <f>V184*86400/育马!C$8</f>
        <v>0</v>
      </c>
      <c r="AB184" s="4">
        <f>W184*86400/育马!D$8</f>
        <v>0.20000000000000009</v>
      </c>
      <c r="AC184" s="4">
        <f>X184*86400/育马!E$8</f>
        <v>1.4666666666666668</v>
      </c>
      <c r="AD184" s="4">
        <f>Y184*86400/育马!F$8</f>
        <v>3.4000000000000008</v>
      </c>
      <c r="AE184" s="4">
        <f>Z184*86400/育马!G$8</f>
        <v>0</v>
      </c>
      <c r="AF184" s="4">
        <f t="shared" si="90"/>
        <v>0</v>
      </c>
      <c r="AG184" s="4">
        <f t="shared" si="91"/>
        <v>0</v>
      </c>
      <c r="AH184" s="4">
        <f t="shared" si="92"/>
        <v>0.1466666666666667</v>
      </c>
      <c r="AI184" s="4">
        <f t="shared" si="93"/>
        <v>0.8500000000000002</v>
      </c>
      <c r="AJ184" s="4">
        <f t="shared" si="94"/>
        <v>0</v>
      </c>
      <c r="AK184" s="4">
        <f t="shared" si="95"/>
        <v>0</v>
      </c>
      <c r="AL184" s="4">
        <f t="shared" si="96"/>
        <v>0</v>
      </c>
      <c r="AM184" s="4">
        <f t="shared" si="97"/>
        <v>0</v>
      </c>
      <c r="AN184" s="4">
        <f t="shared" si="98"/>
        <v>0.17000000000000004</v>
      </c>
      <c r="AO184" s="4">
        <f t="shared" si="99"/>
        <v>0</v>
      </c>
      <c r="AP184" s="4">
        <f t="shared" si="100"/>
        <v>0</v>
      </c>
      <c r="AQ184" s="4">
        <f t="shared" si="101"/>
        <v>0</v>
      </c>
      <c r="AR184" s="4">
        <f t="shared" si="102"/>
        <v>0</v>
      </c>
      <c r="AS184" s="4">
        <f t="shared" si="103"/>
        <v>0</v>
      </c>
      <c r="AT184" s="4">
        <f t="shared" si="104"/>
        <v>0</v>
      </c>
      <c r="AU184" s="4">
        <f t="shared" si="105"/>
        <v>0</v>
      </c>
      <c r="AV184" s="4">
        <f t="shared" si="106"/>
        <v>2.8333333333333339E-2</v>
      </c>
      <c r="AW184" s="4">
        <f t="shared" si="107"/>
        <v>0</v>
      </c>
      <c r="BB184" s="15" t="s">
        <v>4</v>
      </c>
      <c r="BC184" s="65" t="s">
        <v>123</v>
      </c>
      <c r="BD184" s="66"/>
      <c r="BE184" s="65" t="s">
        <v>124</v>
      </c>
      <c r="BF184" s="66"/>
    </row>
    <row r="185" spans="12:58" x14ac:dyDescent="0.15">
      <c r="L185" s="7">
        <f>基础状态预估!L22</f>
        <v>18.344538943812168</v>
      </c>
      <c r="M185" s="4">
        <f>求节点(节奏总纲!$H$4:$H$163,节奏总纲!$C$4:$C$163,L185)</f>
        <v>60.051469413074742</v>
      </c>
      <c r="N185" s="4" t="str">
        <f t="shared" si="89"/>
        <v>橙</v>
      </c>
      <c r="O185" s="4" t="str">
        <f t="shared" si="89"/>
        <v>橙</v>
      </c>
      <c r="P185" s="11">
        <f t="shared" si="89"/>
        <v>0.12</v>
      </c>
      <c r="Q185" s="4">
        <f>IF(基础状态预估!$AA22=Q$5,育马!$AO184-育马!$AO183,0)</f>
        <v>0</v>
      </c>
      <c r="R185" s="4">
        <f>IF(基础状态预估!$AA22=R$5,育马!$AO184-育马!$AO183,0)</f>
        <v>0</v>
      </c>
      <c r="S185" s="4">
        <f>IF(基础状态预估!$AA22=S$5,育马!$AO184-育马!$AO183,0)</f>
        <v>0</v>
      </c>
      <c r="T185" s="4">
        <f>IF(基础状态预估!$AA22=T$5,育马!$AO184-育马!$AO183,0)</f>
        <v>0.59999999999999964</v>
      </c>
      <c r="U185" s="4">
        <f>IF(基础状态预估!$AA22=U$5,育马!$AO184-育马!$AO183,0)</f>
        <v>0</v>
      </c>
      <c r="V185" s="4">
        <f>SUM(Q$170:Q185)</f>
        <v>0</v>
      </c>
      <c r="W185" s="4">
        <f>SUM(R$170:R185)</f>
        <v>0.10000000000000003</v>
      </c>
      <c r="X185" s="4">
        <f>SUM(S$170:S185)</f>
        <v>1.1000000000000001</v>
      </c>
      <c r="Y185" s="4">
        <f>SUM(T$170:T185)</f>
        <v>4</v>
      </c>
      <c r="Z185" s="4">
        <f>SUM(U$170:U185)</f>
        <v>0</v>
      </c>
      <c r="AA185" s="4">
        <f>V185*86400/育马!C$8</f>
        <v>0</v>
      </c>
      <c r="AB185" s="4">
        <f>W185*86400/育马!D$8</f>
        <v>0.20000000000000009</v>
      </c>
      <c r="AC185" s="4">
        <f>X185*86400/育马!E$8</f>
        <v>1.4666666666666668</v>
      </c>
      <c r="AD185" s="4">
        <f>Y185*86400/育马!F$8</f>
        <v>4</v>
      </c>
      <c r="AE185" s="4">
        <f>Z185*86400/育马!G$8</f>
        <v>0</v>
      </c>
      <c r="AF185" s="4">
        <f t="shared" si="90"/>
        <v>0</v>
      </c>
      <c r="AG185" s="4">
        <f t="shared" si="91"/>
        <v>0</v>
      </c>
      <c r="AH185" s="4">
        <f t="shared" si="92"/>
        <v>0.1466666666666667</v>
      </c>
      <c r="AI185" s="4">
        <f t="shared" si="93"/>
        <v>1</v>
      </c>
      <c r="AJ185" s="4">
        <f t="shared" si="94"/>
        <v>0</v>
      </c>
      <c r="AK185" s="4">
        <f t="shared" si="95"/>
        <v>0</v>
      </c>
      <c r="AL185" s="4">
        <f t="shared" si="96"/>
        <v>0</v>
      </c>
      <c r="AM185" s="4">
        <f t="shared" si="97"/>
        <v>0</v>
      </c>
      <c r="AN185" s="4">
        <f t="shared" si="98"/>
        <v>0.2</v>
      </c>
      <c r="AO185" s="4">
        <f t="shared" si="99"/>
        <v>0</v>
      </c>
      <c r="AP185" s="4">
        <f t="shared" si="100"/>
        <v>0</v>
      </c>
      <c r="AQ185" s="4">
        <f t="shared" si="101"/>
        <v>0</v>
      </c>
      <c r="AR185" s="4">
        <f t="shared" si="102"/>
        <v>0</v>
      </c>
      <c r="AS185" s="4">
        <f t="shared" si="103"/>
        <v>0</v>
      </c>
      <c r="AT185" s="4">
        <f t="shared" si="104"/>
        <v>0</v>
      </c>
      <c r="AU185" s="4">
        <f t="shared" si="105"/>
        <v>0</v>
      </c>
      <c r="AV185" s="4">
        <f t="shared" si="106"/>
        <v>3.3333333333333333E-2</v>
      </c>
      <c r="AW185" s="4">
        <f t="shared" si="107"/>
        <v>0</v>
      </c>
      <c r="BB185" s="15" t="s">
        <v>20</v>
      </c>
      <c r="BC185" s="15"/>
      <c r="BD185" s="15" t="s">
        <v>125</v>
      </c>
      <c r="BE185" s="15"/>
      <c r="BF185" s="15" t="s">
        <v>125</v>
      </c>
    </row>
    <row r="186" spans="12:58" x14ac:dyDescent="0.15">
      <c r="L186" s="7">
        <f>基础状态预估!L23</f>
        <v>18.944538943812169</v>
      </c>
      <c r="M186" s="4">
        <f>求节点(节奏总纲!$H$4:$H$163,节奏总纲!$C$4:$C$163,L186)</f>
        <v>60.504021081076083</v>
      </c>
      <c r="N186" s="4" t="str">
        <f t="shared" si="89"/>
        <v>橙</v>
      </c>
      <c r="O186" s="4" t="str">
        <f t="shared" si="89"/>
        <v>橙</v>
      </c>
      <c r="P186" s="11">
        <f t="shared" si="89"/>
        <v>0.12</v>
      </c>
      <c r="Q186" s="4">
        <f>IF(基础状态预估!$AA23=Q$5,育马!$AO185-育马!$AO184,0)</f>
        <v>0</v>
      </c>
      <c r="R186" s="4">
        <f>IF(基础状态预估!$AA23=R$5,育马!$AO185-育马!$AO184,0)</f>
        <v>0</v>
      </c>
      <c r="S186" s="4">
        <f>IF(基础状态预估!$AA23=S$5,育马!$AO185-育马!$AO184,0)</f>
        <v>0</v>
      </c>
      <c r="T186" s="4">
        <f>IF(基础状态预估!$AA23=T$5,育马!$AO185-育马!$AO184,0)</f>
        <v>0.59999999999999964</v>
      </c>
      <c r="U186" s="4">
        <f>IF(基础状态预估!$AA23=U$5,育马!$AO185-育马!$AO184,0)</f>
        <v>0</v>
      </c>
      <c r="V186" s="4">
        <f>SUM(Q$170:Q186)</f>
        <v>0</v>
      </c>
      <c r="W186" s="4">
        <f>SUM(R$170:R186)</f>
        <v>0.10000000000000003</v>
      </c>
      <c r="X186" s="4">
        <f>SUM(S$170:S186)</f>
        <v>1.1000000000000001</v>
      </c>
      <c r="Y186" s="4">
        <f>SUM(T$170:T186)</f>
        <v>4.5999999999999996</v>
      </c>
      <c r="Z186" s="4">
        <f>SUM(U$170:U186)</f>
        <v>0</v>
      </c>
      <c r="AA186" s="4">
        <f>V186*86400/育马!C$8</f>
        <v>0</v>
      </c>
      <c r="AB186" s="4">
        <f>W186*86400/育马!D$8</f>
        <v>0.20000000000000009</v>
      </c>
      <c r="AC186" s="4">
        <f>X186*86400/育马!E$8</f>
        <v>1.4666666666666668</v>
      </c>
      <c r="AD186" s="4">
        <f>Y186*86400/育马!F$8</f>
        <v>4.5999999999999996</v>
      </c>
      <c r="AE186" s="4">
        <f>Z186*86400/育马!G$8</f>
        <v>0</v>
      </c>
      <c r="AF186" s="4">
        <f t="shared" si="90"/>
        <v>0</v>
      </c>
      <c r="AG186" s="4">
        <f t="shared" si="91"/>
        <v>0</v>
      </c>
      <c r="AH186" s="4">
        <f t="shared" si="92"/>
        <v>0.1466666666666667</v>
      </c>
      <c r="AI186" s="4">
        <f t="shared" si="93"/>
        <v>1.1499999999999999</v>
      </c>
      <c r="AJ186" s="4">
        <f t="shared" si="94"/>
        <v>0</v>
      </c>
      <c r="AK186" s="4">
        <f t="shared" si="95"/>
        <v>0</v>
      </c>
      <c r="AL186" s="4">
        <f t="shared" si="96"/>
        <v>0</v>
      </c>
      <c r="AM186" s="4">
        <f t="shared" si="97"/>
        <v>0</v>
      </c>
      <c r="AN186" s="4">
        <f t="shared" si="98"/>
        <v>0.22999999999999998</v>
      </c>
      <c r="AO186" s="4">
        <f t="shared" si="99"/>
        <v>0</v>
      </c>
      <c r="AP186" s="4">
        <f t="shared" si="100"/>
        <v>0</v>
      </c>
      <c r="AQ186" s="4">
        <f t="shared" si="101"/>
        <v>0</v>
      </c>
      <c r="AR186" s="4">
        <f t="shared" si="102"/>
        <v>0</v>
      </c>
      <c r="AS186" s="4">
        <f t="shared" si="103"/>
        <v>0</v>
      </c>
      <c r="AT186" s="4">
        <f t="shared" si="104"/>
        <v>0</v>
      </c>
      <c r="AU186" s="4">
        <f t="shared" si="105"/>
        <v>0</v>
      </c>
      <c r="AV186" s="4">
        <f t="shared" si="106"/>
        <v>3.833333333333333E-2</v>
      </c>
      <c r="AW186" s="4">
        <f t="shared" si="107"/>
        <v>0</v>
      </c>
      <c r="BB186" s="15">
        <v>10</v>
      </c>
      <c r="BC186" s="15"/>
      <c r="BD186" s="24">
        <f>MIN(MAX($P$170:$P$205),IFERROR(求节点($M$170:$M$205,$P$170:$P$205,$BB186),0))</f>
        <v>0</v>
      </c>
      <c r="BE186" s="15"/>
      <c r="BF186" s="23">
        <f>BD186*INDEX([3]超r将兵属性验证!$AC$7:$AC$166,$BB186,1)</f>
        <v>0</v>
      </c>
    </row>
    <row r="187" spans="12:58" x14ac:dyDescent="0.15">
      <c r="L187" s="7">
        <f>基础状态预估!L24</f>
        <v>19.944538943812169</v>
      </c>
      <c r="M187" s="4">
        <f>求节点(节奏总纲!$H$4:$H$163,节奏总纲!$C$4:$C$163,L187)</f>
        <v>61.224982913914452</v>
      </c>
      <c r="N187" s="4" t="str">
        <f t="shared" si="89"/>
        <v>橙</v>
      </c>
      <c r="O187" s="4" t="str">
        <f t="shared" si="89"/>
        <v>橙</v>
      </c>
      <c r="P187" s="11">
        <f t="shared" si="89"/>
        <v>0.12</v>
      </c>
      <c r="Q187" s="4">
        <f>IF(基础状态预估!$AA24=Q$5,育马!$AO186-育马!$AO185,0)</f>
        <v>0</v>
      </c>
      <c r="R187" s="4">
        <f>IF(基础状态预估!$AA24=R$5,育马!$AO186-育马!$AO185,0)</f>
        <v>0</v>
      </c>
      <c r="S187" s="4">
        <f>IF(基础状态预估!$AA24=S$5,育马!$AO186-育马!$AO185,0)</f>
        <v>0</v>
      </c>
      <c r="T187" s="4">
        <f>IF(基础状态预估!$AA24=T$5,育马!$AO186-育马!$AO185,0)</f>
        <v>1</v>
      </c>
      <c r="U187" s="4">
        <f>IF(基础状态预估!$AA24=U$5,育马!$AO186-育马!$AO185,0)</f>
        <v>0</v>
      </c>
      <c r="V187" s="4">
        <f>SUM(Q$170:Q187)</f>
        <v>0</v>
      </c>
      <c r="W187" s="4">
        <f>SUM(R$170:R187)</f>
        <v>0.10000000000000003</v>
      </c>
      <c r="X187" s="4">
        <f>SUM(S$170:S187)</f>
        <v>1.1000000000000001</v>
      </c>
      <c r="Y187" s="4">
        <f>SUM(T$170:T187)</f>
        <v>5.6</v>
      </c>
      <c r="Z187" s="4">
        <f>SUM(U$170:U187)</f>
        <v>0</v>
      </c>
      <c r="AA187" s="4">
        <f>V187*86400/育马!C$8</f>
        <v>0</v>
      </c>
      <c r="AB187" s="4">
        <f>W187*86400/育马!D$8</f>
        <v>0.20000000000000009</v>
      </c>
      <c r="AC187" s="4">
        <f>X187*86400/育马!E$8</f>
        <v>1.4666666666666668</v>
      </c>
      <c r="AD187" s="4">
        <f>Y187*86400/育马!F$8</f>
        <v>5.6</v>
      </c>
      <c r="AE187" s="4">
        <f>Z187*86400/育马!G$8</f>
        <v>0</v>
      </c>
      <c r="AF187" s="4">
        <f t="shared" si="90"/>
        <v>0</v>
      </c>
      <c r="AG187" s="4">
        <f t="shared" si="91"/>
        <v>0</v>
      </c>
      <c r="AH187" s="4">
        <f t="shared" si="92"/>
        <v>0.1466666666666667</v>
      </c>
      <c r="AI187" s="4">
        <f t="shared" si="93"/>
        <v>1.4</v>
      </c>
      <c r="AJ187" s="4">
        <f t="shared" si="94"/>
        <v>0</v>
      </c>
      <c r="AK187" s="4">
        <f t="shared" si="95"/>
        <v>0</v>
      </c>
      <c r="AL187" s="4">
        <f t="shared" si="96"/>
        <v>0</v>
      </c>
      <c r="AM187" s="4">
        <f t="shared" si="97"/>
        <v>0</v>
      </c>
      <c r="AN187" s="4">
        <f t="shared" si="98"/>
        <v>0.27999999999999997</v>
      </c>
      <c r="AO187" s="4">
        <f t="shared" si="99"/>
        <v>0</v>
      </c>
      <c r="AP187" s="4">
        <f t="shared" si="100"/>
        <v>0</v>
      </c>
      <c r="AQ187" s="4">
        <f t="shared" si="101"/>
        <v>0</v>
      </c>
      <c r="AR187" s="4">
        <f t="shared" si="102"/>
        <v>0</v>
      </c>
      <c r="AS187" s="4">
        <f t="shared" si="103"/>
        <v>0</v>
      </c>
      <c r="AT187" s="4">
        <f t="shared" si="104"/>
        <v>0</v>
      </c>
      <c r="AU187" s="4">
        <f t="shared" si="105"/>
        <v>0</v>
      </c>
      <c r="AV187" s="4">
        <f t="shared" si="106"/>
        <v>4.6666666666666662E-2</v>
      </c>
      <c r="AW187" s="4">
        <f t="shared" si="107"/>
        <v>0</v>
      </c>
      <c r="BB187" s="15">
        <v>20</v>
      </c>
      <c r="BC187" s="15"/>
      <c r="BD187" s="24">
        <f t="shared" ref="BD187:BD201" si="108">MIN(MAX($P$170:$P$205),IFERROR(求节点($M$170:$M$205,$P$170:$P$205,$BB187),0))</f>
        <v>0</v>
      </c>
      <c r="BE187" s="15"/>
      <c r="BF187" s="16">
        <f>(BD187-BD186)*INDEX([3]超r将兵属性验证!$AC$7:$AC$166,$BB187,1)+BF186</f>
        <v>0</v>
      </c>
    </row>
    <row r="188" spans="12:58" x14ac:dyDescent="0.15">
      <c r="L188" s="7">
        <f>基础状态预估!L25</f>
        <v>20.944538943812169</v>
      </c>
      <c r="M188" s="4">
        <f>求节点(节奏总纲!$H$4:$H$163,节奏总纲!$C$4:$C$163,L188)</f>
        <v>61.882014127079032</v>
      </c>
      <c r="N188" s="4" t="str">
        <f t="shared" si="89"/>
        <v>红</v>
      </c>
      <c r="O188" s="4" t="str">
        <f t="shared" si="89"/>
        <v>红</v>
      </c>
      <c r="P188" s="11">
        <f t="shared" si="89"/>
        <v>0.2</v>
      </c>
      <c r="Q188" s="4">
        <f>IF(基础状态预估!$AA25=Q$5,育马!$AO187-育马!$AO186,0)</f>
        <v>0</v>
      </c>
      <c r="R188" s="4">
        <f>IF(基础状态预估!$AA25=R$5,育马!$AO187-育马!$AO186,0)</f>
        <v>0</v>
      </c>
      <c r="S188" s="4">
        <f>IF(基础状态预估!$AA25=S$5,育马!$AO187-育马!$AO186,0)</f>
        <v>0</v>
      </c>
      <c r="T188" s="4">
        <f>IF(基础状态预估!$AA25=T$5,育马!$AO187-育马!$AO186,0)</f>
        <v>0</v>
      </c>
      <c r="U188" s="4">
        <f>IF(基础状态预估!$AA25=U$5,育马!$AO187-育马!$AO186,0)</f>
        <v>1</v>
      </c>
      <c r="V188" s="4">
        <f>SUM(Q$170:Q188)</f>
        <v>0</v>
      </c>
      <c r="W188" s="4">
        <f>SUM(R$170:R188)</f>
        <v>0.10000000000000003</v>
      </c>
      <c r="X188" s="4">
        <f>SUM(S$170:S188)</f>
        <v>1.1000000000000001</v>
      </c>
      <c r="Y188" s="4">
        <f>SUM(T$170:T188)</f>
        <v>5.6</v>
      </c>
      <c r="Z188" s="4">
        <f>SUM(U$170:U188)</f>
        <v>1</v>
      </c>
      <c r="AA188" s="4">
        <f>V188*86400/育马!C$8</f>
        <v>0</v>
      </c>
      <c r="AB188" s="4">
        <f>W188*86400/育马!D$8</f>
        <v>0.20000000000000009</v>
      </c>
      <c r="AC188" s="4">
        <f>X188*86400/育马!E$8</f>
        <v>1.4666666666666668</v>
      </c>
      <c r="AD188" s="4">
        <f>Y188*86400/育马!F$8</f>
        <v>5.6</v>
      </c>
      <c r="AE188" s="4">
        <f>Z188*86400/育马!G$8</f>
        <v>1</v>
      </c>
      <c r="AF188" s="4">
        <f t="shared" si="90"/>
        <v>0</v>
      </c>
      <c r="AG188" s="4">
        <f t="shared" si="91"/>
        <v>0</v>
      </c>
      <c r="AH188" s="4">
        <f t="shared" si="92"/>
        <v>0.1466666666666667</v>
      </c>
      <c r="AI188" s="4">
        <f t="shared" si="93"/>
        <v>1.4</v>
      </c>
      <c r="AJ188" s="4">
        <f t="shared" si="94"/>
        <v>0.5</v>
      </c>
      <c r="AK188" s="4">
        <f t="shared" si="95"/>
        <v>0</v>
      </c>
      <c r="AL188" s="4">
        <f t="shared" si="96"/>
        <v>0</v>
      </c>
      <c r="AM188" s="4">
        <f t="shared" si="97"/>
        <v>0</v>
      </c>
      <c r="AN188" s="4">
        <f t="shared" si="98"/>
        <v>0.27999999999999997</v>
      </c>
      <c r="AO188" s="4">
        <f t="shared" si="99"/>
        <v>0.15</v>
      </c>
      <c r="AP188" s="4">
        <f t="shared" si="100"/>
        <v>0</v>
      </c>
      <c r="AQ188" s="4">
        <f t="shared" si="101"/>
        <v>0</v>
      </c>
      <c r="AR188" s="4">
        <f t="shared" si="102"/>
        <v>0</v>
      </c>
      <c r="AS188" s="4">
        <f t="shared" si="103"/>
        <v>0</v>
      </c>
      <c r="AT188" s="4">
        <f t="shared" si="104"/>
        <v>0.05</v>
      </c>
      <c r="AU188" s="4">
        <f t="shared" si="105"/>
        <v>0</v>
      </c>
      <c r="AV188" s="4">
        <f t="shared" si="106"/>
        <v>0</v>
      </c>
      <c r="AW188" s="4">
        <f t="shared" si="107"/>
        <v>8.3333333333333332E-3</v>
      </c>
      <c r="BB188" s="15">
        <v>30</v>
      </c>
      <c r="BC188" s="15"/>
      <c r="BD188" s="24">
        <f t="shared" si="108"/>
        <v>0</v>
      </c>
      <c r="BE188" s="15"/>
      <c r="BF188" s="16">
        <f>(BD188-BD187)*INDEX([3]超r将兵属性验证!$AC$7:$AC$166,$BB188,1)+BF187</f>
        <v>0</v>
      </c>
    </row>
    <row r="189" spans="12:58" x14ac:dyDescent="0.15">
      <c r="L189" s="7">
        <f>基础状态预估!L26</f>
        <v>21.944538943812169</v>
      </c>
      <c r="M189" s="4">
        <f>求节点(节奏总纲!$H$4:$H$163,节奏总纲!$C$4:$C$163,L189)</f>
        <v>62.52058960078935</v>
      </c>
      <c r="N189" s="4" t="str">
        <f t="shared" si="89"/>
        <v>红</v>
      </c>
      <c r="O189" s="4" t="str">
        <f t="shared" si="89"/>
        <v>红</v>
      </c>
      <c r="P189" s="11">
        <f t="shared" si="89"/>
        <v>0.2</v>
      </c>
      <c r="Q189" s="4">
        <f>IF(基础状态预估!$AA26=Q$5,育马!$AO188-育马!$AO187,0)</f>
        <v>0</v>
      </c>
      <c r="R189" s="4">
        <f>IF(基础状态预估!$AA26=R$5,育马!$AO188-育马!$AO187,0)</f>
        <v>0</v>
      </c>
      <c r="S189" s="4">
        <f>IF(基础状态预估!$AA26=S$5,育马!$AO188-育马!$AO187,0)</f>
        <v>0</v>
      </c>
      <c r="T189" s="4">
        <f>IF(基础状态预估!$AA26=T$5,育马!$AO188-育马!$AO187,0)</f>
        <v>0</v>
      </c>
      <c r="U189" s="4">
        <f>IF(基础状态预估!$AA26=U$5,育马!$AO188-育马!$AO187,0)</f>
        <v>1.0000000000000009</v>
      </c>
      <c r="V189" s="4">
        <f>SUM(Q$170:Q189)</f>
        <v>0</v>
      </c>
      <c r="W189" s="4">
        <f>SUM(R$170:R189)</f>
        <v>0.10000000000000003</v>
      </c>
      <c r="X189" s="4">
        <f>SUM(S$170:S189)</f>
        <v>1.1000000000000001</v>
      </c>
      <c r="Y189" s="4">
        <f>SUM(T$170:T189)</f>
        <v>5.6</v>
      </c>
      <c r="Z189" s="4">
        <f>SUM(U$170:U189)</f>
        <v>2.0000000000000009</v>
      </c>
      <c r="AA189" s="4">
        <f>V189*86400/育马!C$8</f>
        <v>0</v>
      </c>
      <c r="AB189" s="4">
        <f>W189*86400/育马!D$8</f>
        <v>0.20000000000000009</v>
      </c>
      <c r="AC189" s="4">
        <f>X189*86400/育马!E$8</f>
        <v>1.4666666666666668</v>
      </c>
      <c r="AD189" s="4">
        <f>Y189*86400/育马!F$8</f>
        <v>5.6</v>
      </c>
      <c r="AE189" s="4">
        <f>Z189*86400/育马!G$8</f>
        <v>2.0000000000000009</v>
      </c>
      <c r="AF189" s="4">
        <f t="shared" si="90"/>
        <v>0</v>
      </c>
      <c r="AG189" s="4">
        <f t="shared" si="91"/>
        <v>0</v>
      </c>
      <c r="AH189" s="4">
        <f t="shared" si="92"/>
        <v>0.1466666666666667</v>
      </c>
      <c r="AI189" s="4">
        <f t="shared" si="93"/>
        <v>1.4</v>
      </c>
      <c r="AJ189" s="4">
        <f t="shared" si="94"/>
        <v>1.0000000000000004</v>
      </c>
      <c r="AK189" s="4">
        <f t="shared" si="95"/>
        <v>0</v>
      </c>
      <c r="AL189" s="4">
        <f t="shared" si="96"/>
        <v>0</v>
      </c>
      <c r="AM189" s="4">
        <f t="shared" si="97"/>
        <v>0</v>
      </c>
      <c r="AN189" s="4">
        <f t="shared" si="98"/>
        <v>0.27999999999999997</v>
      </c>
      <c r="AO189" s="4">
        <f t="shared" si="99"/>
        <v>0.3000000000000001</v>
      </c>
      <c r="AP189" s="4">
        <f t="shared" si="100"/>
        <v>0</v>
      </c>
      <c r="AQ189" s="4">
        <f t="shared" si="101"/>
        <v>0</v>
      </c>
      <c r="AR189" s="4">
        <f t="shared" si="102"/>
        <v>0</v>
      </c>
      <c r="AS189" s="4">
        <f t="shared" si="103"/>
        <v>0</v>
      </c>
      <c r="AT189" s="4">
        <f t="shared" si="104"/>
        <v>0.10000000000000005</v>
      </c>
      <c r="AU189" s="4">
        <f t="shared" si="105"/>
        <v>0</v>
      </c>
      <c r="AV189" s="4">
        <f t="shared" si="106"/>
        <v>0</v>
      </c>
      <c r="AW189" s="4">
        <f t="shared" si="107"/>
        <v>1.6666666666666673E-2</v>
      </c>
      <c r="BB189" s="15">
        <v>40</v>
      </c>
      <c r="BC189" s="15"/>
      <c r="BD189" s="24">
        <f t="shared" si="108"/>
        <v>0</v>
      </c>
      <c r="BE189" s="15"/>
      <c r="BF189" s="16">
        <f>(BD189-BD188)*INDEX([3]超r将兵属性验证!$AC$7:$AC$166,$BB189,1)+BF188</f>
        <v>0</v>
      </c>
    </row>
    <row r="190" spans="12:58" x14ac:dyDescent="0.15">
      <c r="L190" s="7">
        <f>基础状态预估!L27</f>
        <v>22.944538943812169</v>
      </c>
      <c r="M190" s="4">
        <f>求节点(节奏总纲!$H$4:$H$163,节奏总纲!$C$4:$C$163,L190)</f>
        <v>63.148898582390885</v>
      </c>
      <c r="N190" s="4" t="str">
        <f t="shared" ref="N190:P205" si="109">N149</f>
        <v>红</v>
      </c>
      <c r="O190" s="4" t="str">
        <f t="shared" si="109"/>
        <v>红</v>
      </c>
      <c r="P190" s="11">
        <f t="shared" si="109"/>
        <v>0.2</v>
      </c>
      <c r="Q190" s="4">
        <f>IF(基础状态预估!$AA27=Q$5,育马!$AO189-育马!$AO188,0)</f>
        <v>0</v>
      </c>
      <c r="R190" s="4">
        <f>IF(基础状态预估!$AA27=R$5,育马!$AO189-育马!$AO188,0)</f>
        <v>0</v>
      </c>
      <c r="S190" s="4">
        <f>IF(基础状态预估!$AA27=S$5,育马!$AO189-育马!$AO188,0)</f>
        <v>0</v>
      </c>
      <c r="T190" s="4">
        <f>IF(基础状态预估!$AA27=T$5,育马!$AO189-育马!$AO188,0)</f>
        <v>0</v>
      </c>
      <c r="U190" s="4">
        <f>IF(基础状态预估!$AA27=U$5,育马!$AO189-育马!$AO188,0)</f>
        <v>1</v>
      </c>
      <c r="V190" s="4">
        <f>SUM(Q$170:Q190)</f>
        <v>0</v>
      </c>
      <c r="W190" s="4">
        <f>SUM(R$170:R190)</f>
        <v>0.10000000000000003</v>
      </c>
      <c r="X190" s="4">
        <f>SUM(S$170:S190)</f>
        <v>1.1000000000000001</v>
      </c>
      <c r="Y190" s="4">
        <f>SUM(T$170:T190)</f>
        <v>5.6</v>
      </c>
      <c r="Z190" s="4">
        <f>SUM(U$170:U190)</f>
        <v>3.0000000000000009</v>
      </c>
      <c r="AA190" s="4">
        <f>V190*86400/育马!C$8</f>
        <v>0</v>
      </c>
      <c r="AB190" s="4">
        <f>W190*86400/育马!D$8</f>
        <v>0.20000000000000009</v>
      </c>
      <c r="AC190" s="4">
        <f>X190*86400/育马!E$8</f>
        <v>1.4666666666666668</v>
      </c>
      <c r="AD190" s="4">
        <f>Y190*86400/育马!F$8</f>
        <v>5.6</v>
      </c>
      <c r="AE190" s="4">
        <f>Z190*86400/育马!G$8</f>
        <v>3.0000000000000009</v>
      </c>
      <c r="AF190" s="4">
        <f t="shared" si="90"/>
        <v>0</v>
      </c>
      <c r="AG190" s="4">
        <f t="shared" si="91"/>
        <v>0</v>
      </c>
      <c r="AH190" s="4">
        <f t="shared" si="92"/>
        <v>0.1466666666666667</v>
      </c>
      <c r="AI190" s="4">
        <f t="shared" si="93"/>
        <v>1.4</v>
      </c>
      <c r="AJ190" s="4">
        <f t="shared" si="94"/>
        <v>1.5000000000000004</v>
      </c>
      <c r="AK190" s="4">
        <f t="shared" si="95"/>
        <v>0</v>
      </c>
      <c r="AL190" s="4">
        <f t="shared" si="96"/>
        <v>0</v>
      </c>
      <c r="AM190" s="4">
        <f t="shared" si="97"/>
        <v>0</v>
      </c>
      <c r="AN190" s="4">
        <f t="shared" si="98"/>
        <v>0.27999999999999997</v>
      </c>
      <c r="AO190" s="4">
        <f t="shared" si="99"/>
        <v>0.45000000000000012</v>
      </c>
      <c r="AP190" s="4">
        <f t="shared" si="100"/>
        <v>0</v>
      </c>
      <c r="AQ190" s="4">
        <f t="shared" si="101"/>
        <v>0</v>
      </c>
      <c r="AR190" s="4">
        <f t="shared" si="102"/>
        <v>0</v>
      </c>
      <c r="AS190" s="4">
        <f t="shared" si="103"/>
        <v>0</v>
      </c>
      <c r="AT190" s="4">
        <f t="shared" si="104"/>
        <v>0.15000000000000005</v>
      </c>
      <c r="AU190" s="4">
        <f t="shared" si="105"/>
        <v>0</v>
      </c>
      <c r="AV190" s="4">
        <f t="shared" si="106"/>
        <v>0</v>
      </c>
      <c r="AW190" s="4">
        <f t="shared" si="107"/>
        <v>2.5000000000000008E-2</v>
      </c>
      <c r="BB190" s="15">
        <v>50</v>
      </c>
      <c r="BC190" s="15"/>
      <c r="BD190" s="24">
        <f t="shared" si="108"/>
        <v>0</v>
      </c>
      <c r="BE190" s="15"/>
      <c r="BF190" s="16">
        <f>(BD190-BD189)*INDEX([3]超r将兵属性验证!$AC$7:$AC$166,$BB190,1)+BF189</f>
        <v>0</v>
      </c>
    </row>
    <row r="191" spans="12:58" x14ac:dyDescent="0.15">
      <c r="L191" s="7">
        <f>基础状态预估!L28</f>
        <v>24.944538943812169</v>
      </c>
      <c r="M191" s="4">
        <f>求节点(节奏总纲!$H$4:$H$163,节奏总纲!$C$4:$C$163,L191)</f>
        <v>64.36484687066519</v>
      </c>
      <c r="N191" s="4" t="str">
        <f t="shared" si="109"/>
        <v>红</v>
      </c>
      <c r="O191" s="4" t="str">
        <f t="shared" si="109"/>
        <v>红</v>
      </c>
      <c r="P191" s="11">
        <f t="shared" si="109"/>
        <v>0.2</v>
      </c>
      <c r="Q191" s="4">
        <f>IF(基础状态预估!$AA28=Q$5,育马!$AO190-育马!$AO189,0)</f>
        <v>0</v>
      </c>
      <c r="R191" s="4">
        <f>IF(基础状态预估!$AA28=R$5,育马!$AO190-育马!$AO189,0)</f>
        <v>0</v>
      </c>
      <c r="S191" s="4">
        <f>IF(基础状态预估!$AA28=S$5,育马!$AO190-育马!$AO189,0)</f>
        <v>0</v>
      </c>
      <c r="T191" s="4">
        <f>IF(基础状态预估!$AA28=T$5,育马!$AO190-育马!$AO189,0)</f>
        <v>0</v>
      </c>
      <c r="U191" s="4">
        <f>IF(基础状态预估!$AA28=U$5,育马!$AO190-育马!$AO189,0)</f>
        <v>2</v>
      </c>
      <c r="V191" s="4">
        <f>SUM(Q$170:Q191)</f>
        <v>0</v>
      </c>
      <c r="W191" s="4">
        <f>SUM(R$170:R191)</f>
        <v>0.10000000000000003</v>
      </c>
      <c r="X191" s="4">
        <f>SUM(S$170:S191)</f>
        <v>1.1000000000000001</v>
      </c>
      <c r="Y191" s="4">
        <f>SUM(T$170:T191)</f>
        <v>5.6</v>
      </c>
      <c r="Z191" s="4">
        <f>SUM(U$170:U191)</f>
        <v>5.0000000000000009</v>
      </c>
      <c r="AA191" s="4">
        <f>V191*86400/育马!C$8</f>
        <v>0</v>
      </c>
      <c r="AB191" s="4">
        <f>W191*86400/育马!D$8</f>
        <v>0.20000000000000009</v>
      </c>
      <c r="AC191" s="4">
        <f>X191*86400/育马!E$8</f>
        <v>1.4666666666666668</v>
      </c>
      <c r="AD191" s="4">
        <f>Y191*86400/育马!F$8</f>
        <v>5.6</v>
      </c>
      <c r="AE191" s="4">
        <f>Z191*86400/育马!G$8</f>
        <v>5.0000000000000009</v>
      </c>
      <c r="AF191" s="4">
        <f t="shared" si="90"/>
        <v>0</v>
      </c>
      <c r="AG191" s="4">
        <f t="shared" si="91"/>
        <v>0</v>
      </c>
      <c r="AH191" s="4">
        <f t="shared" si="92"/>
        <v>0.1466666666666667</v>
      </c>
      <c r="AI191" s="4">
        <f t="shared" si="93"/>
        <v>1.4</v>
      </c>
      <c r="AJ191" s="4">
        <f t="shared" si="94"/>
        <v>2.5000000000000004</v>
      </c>
      <c r="AK191" s="4">
        <f t="shared" si="95"/>
        <v>0</v>
      </c>
      <c r="AL191" s="4">
        <f t="shared" si="96"/>
        <v>0</v>
      </c>
      <c r="AM191" s="4">
        <f t="shared" si="97"/>
        <v>0</v>
      </c>
      <c r="AN191" s="4">
        <f t="shared" si="98"/>
        <v>0.27999999999999997</v>
      </c>
      <c r="AO191" s="4">
        <f t="shared" si="99"/>
        <v>0.75000000000000011</v>
      </c>
      <c r="AP191" s="4">
        <f t="shared" si="100"/>
        <v>0</v>
      </c>
      <c r="AQ191" s="4">
        <f t="shared" si="101"/>
        <v>0</v>
      </c>
      <c r="AR191" s="4">
        <f t="shared" si="102"/>
        <v>0</v>
      </c>
      <c r="AS191" s="4">
        <f t="shared" si="103"/>
        <v>0</v>
      </c>
      <c r="AT191" s="4">
        <f t="shared" si="104"/>
        <v>0.25000000000000006</v>
      </c>
      <c r="AU191" s="4">
        <f t="shared" si="105"/>
        <v>0</v>
      </c>
      <c r="AV191" s="4">
        <f t="shared" si="106"/>
        <v>0</v>
      </c>
      <c r="AW191" s="4">
        <f>IF($O191=AW$5,INDEX($AP191:$AT191,MATCH($N191,$AP$5:$AT$5,0))/6,0)</f>
        <v>4.1666666666666678E-2</v>
      </c>
      <c r="BB191" s="15">
        <v>60</v>
      </c>
      <c r="BC191" s="15"/>
      <c r="BD191" s="24">
        <f t="shared" si="108"/>
        <v>0.12</v>
      </c>
      <c r="BE191" s="15"/>
      <c r="BF191" s="16">
        <f>(BD191-BD190)*INDEX([3]超r将兵属性验证!$AC$7:$AC$166,$BB191,1)+BF190</f>
        <v>925191287.65524375</v>
      </c>
    </row>
    <row r="192" spans="12:58" x14ac:dyDescent="0.15">
      <c r="L192" s="7">
        <f>基础状态预估!L29</f>
        <v>26.944538943812169</v>
      </c>
      <c r="M192" s="4">
        <f>求节点(节奏总纲!$H$4:$H$163,节奏总纲!$C$4:$C$163,L192)</f>
        <v>65.51188846994431</v>
      </c>
      <c r="N192" s="4" t="str">
        <f t="shared" si="109"/>
        <v>红</v>
      </c>
      <c r="O192" s="4" t="str">
        <f t="shared" si="109"/>
        <v>红</v>
      </c>
      <c r="P192" s="11">
        <f t="shared" si="109"/>
        <v>0.2</v>
      </c>
      <c r="Q192" s="4">
        <f>IF(基础状态预估!$AA29=Q$5,育马!$AO191-育马!$AO190,0)</f>
        <v>0</v>
      </c>
      <c r="R192" s="4">
        <f>IF(基础状态预估!$AA29=R$5,育马!$AO191-育马!$AO190,0)</f>
        <v>0</v>
      </c>
      <c r="S192" s="4">
        <f>IF(基础状态预估!$AA29=S$5,育马!$AO191-育马!$AO190,0)</f>
        <v>0</v>
      </c>
      <c r="T192" s="4">
        <f>IF(基础状态预估!$AA29=T$5,育马!$AO191-育马!$AO190,0)</f>
        <v>0</v>
      </c>
      <c r="U192" s="4">
        <f>IF(基础状态预估!$AA29=U$5,育马!$AO191-育马!$AO190,0)</f>
        <v>2</v>
      </c>
      <c r="V192" s="4">
        <f>SUM(Q$170:Q192)</f>
        <v>0</v>
      </c>
      <c r="W192" s="4">
        <f>SUM(R$170:R192)</f>
        <v>0.10000000000000003</v>
      </c>
      <c r="X192" s="4">
        <f>SUM(S$170:S192)</f>
        <v>1.1000000000000001</v>
      </c>
      <c r="Y192" s="4">
        <f>SUM(T$170:T192)</f>
        <v>5.6</v>
      </c>
      <c r="Z192" s="4">
        <f>SUM(U$170:U192)</f>
        <v>7.0000000000000009</v>
      </c>
      <c r="AA192" s="4">
        <f>V192*86400/育马!C$8</f>
        <v>0</v>
      </c>
      <c r="AB192" s="4">
        <f>W192*86400/育马!D$8</f>
        <v>0.20000000000000009</v>
      </c>
      <c r="AC192" s="4">
        <f>X192*86400/育马!E$8</f>
        <v>1.4666666666666668</v>
      </c>
      <c r="AD192" s="4">
        <f>Y192*86400/育马!F$8</f>
        <v>5.6</v>
      </c>
      <c r="AE192" s="4">
        <f>Z192*86400/育马!G$8</f>
        <v>7.0000000000000018</v>
      </c>
      <c r="AF192" s="4">
        <f t="shared" si="90"/>
        <v>0</v>
      </c>
      <c r="AG192" s="4">
        <f t="shared" si="91"/>
        <v>0</v>
      </c>
      <c r="AH192" s="4">
        <f t="shared" si="92"/>
        <v>0.1466666666666667</v>
      </c>
      <c r="AI192" s="4">
        <f t="shared" si="93"/>
        <v>1.4</v>
      </c>
      <c r="AJ192" s="4">
        <f t="shared" si="94"/>
        <v>3.5000000000000009</v>
      </c>
      <c r="AK192" s="4">
        <f t="shared" si="95"/>
        <v>0</v>
      </c>
      <c r="AL192" s="4">
        <f t="shared" si="96"/>
        <v>0</v>
      </c>
      <c r="AM192" s="4">
        <f t="shared" si="97"/>
        <v>0</v>
      </c>
      <c r="AN192" s="4">
        <f t="shared" si="98"/>
        <v>0.27999999999999997</v>
      </c>
      <c r="AO192" s="4">
        <f t="shared" si="99"/>
        <v>1.0500000000000003</v>
      </c>
      <c r="AP192" s="4">
        <f t="shared" si="100"/>
        <v>0</v>
      </c>
      <c r="AQ192" s="4">
        <f t="shared" si="101"/>
        <v>0</v>
      </c>
      <c r="AR192" s="4">
        <f t="shared" si="102"/>
        <v>0</v>
      </c>
      <c r="AS192" s="4">
        <f t="shared" si="103"/>
        <v>0</v>
      </c>
      <c r="AT192" s="4">
        <f t="shared" si="104"/>
        <v>0.35000000000000009</v>
      </c>
      <c r="AU192" s="4">
        <f t="shared" si="105"/>
        <v>0</v>
      </c>
      <c r="AV192" s="4">
        <f t="shared" si="106"/>
        <v>0</v>
      </c>
      <c r="AW192" s="4">
        <f t="shared" si="107"/>
        <v>5.8333333333333348E-2</v>
      </c>
      <c r="BB192" s="15">
        <v>70</v>
      </c>
      <c r="BC192" s="15"/>
      <c r="BD192" s="24">
        <f t="shared" si="108"/>
        <v>0.2</v>
      </c>
      <c r="BE192" s="15"/>
      <c r="BF192" s="16">
        <f>(BD192-BD191)*INDEX([3]超r将兵属性验证!$AC$7:$AC$166,$BB192,1)+BF191</f>
        <v>2497027364.1629748</v>
      </c>
    </row>
    <row r="193" spans="12:58" x14ac:dyDescent="0.15">
      <c r="L193" s="7">
        <f>基础状态预估!L30</f>
        <v>28.944538943812169</v>
      </c>
      <c r="M193" s="4">
        <f>求节点(节奏总纲!$H$4:$H$163,节奏总纲!$C$4:$C$163,L193)</f>
        <v>66.56128932523167</v>
      </c>
      <c r="N193" s="4" t="str">
        <f t="shared" si="109"/>
        <v>红</v>
      </c>
      <c r="O193" s="4" t="str">
        <f t="shared" si="109"/>
        <v>红</v>
      </c>
      <c r="P193" s="11">
        <f t="shared" si="109"/>
        <v>0.2</v>
      </c>
      <c r="Q193" s="4">
        <f>IF(基础状态预估!$AA30=Q$5,育马!$AO192-育马!$AO191,0)</f>
        <v>0</v>
      </c>
      <c r="R193" s="4">
        <f>IF(基础状态预估!$AA30=R$5,育马!$AO192-育马!$AO191,0)</f>
        <v>0</v>
      </c>
      <c r="S193" s="4">
        <f>IF(基础状态预估!$AA30=S$5,育马!$AO192-育马!$AO191,0)</f>
        <v>0</v>
      </c>
      <c r="T193" s="4">
        <f>IF(基础状态预估!$AA30=T$5,育马!$AO192-育马!$AO191,0)</f>
        <v>0</v>
      </c>
      <c r="U193" s="4">
        <f>IF(基础状态预估!$AA30=U$5,育马!$AO192-育马!$AO191,0)</f>
        <v>2</v>
      </c>
      <c r="V193" s="4">
        <f>SUM(Q$170:Q193)</f>
        <v>0</v>
      </c>
      <c r="W193" s="4">
        <f>SUM(R$170:R193)</f>
        <v>0.10000000000000003</v>
      </c>
      <c r="X193" s="4">
        <f>SUM(S$170:S193)</f>
        <v>1.1000000000000001</v>
      </c>
      <c r="Y193" s="4">
        <f>SUM(T$170:T193)</f>
        <v>5.6</v>
      </c>
      <c r="Z193" s="4">
        <f>SUM(U$170:U193)</f>
        <v>9</v>
      </c>
      <c r="AA193" s="4">
        <f>V193*86400/育马!C$8</f>
        <v>0</v>
      </c>
      <c r="AB193" s="4">
        <f>W193*86400/育马!D$8</f>
        <v>0.20000000000000009</v>
      </c>
      <c r="AC193" s="4">
        <f>X193*86400/育马!E$8</f>
        <v>1.4666666666666668</v>
      </c>
      <c r="AD193" s="4">
        <f>Y193*86400/育马!F$8</f>
        <v>5.6</v>
      </c>
      <c r="AE193" s="4">
        <f>Z193*86400/育马!G$8</f>
        <v>9</v>
      </c>
      <c r="AF193" s="4">
        <f t="shared" si="90"/>
        <v>0</v>
      </c>
      <c r="AG193" s="4">
        <f t="shared" si="91"/>
        <v>0</v>
      </c>
      <c r="AH193" s="4">
        <f t="shared" si="92"/>
        <v>0.1466666666666667</v>
      </c>
      <c r="AI193" s="4">
        <f t="shared" si="93"/>
        <v>1.4</v>
      </c>
      <c r="AJ193" s="4">
        <f t="shared" si="94"/>
        <v>4.5</v>
      </c>
      <c r="AK193" s="4">
        <f t="shared" si="95"/>
        <v>0</v>
      </c>
      <c r="AL193" s="4">
        <f t="shared" si="96"/>
        <v>0</v>
      </c>
      <c r="AM193" s="4">
        <f t="shared" si="97"/>
        <v>0</v>
      </c>
      <c r="AN193" s="4">
        <f t="shared" si="98"/>
        <v>0.27999999999999997</v>
      </c>
      <c r="AO193" s="4">
        <f t="shared" si="99"/>
        <v>1.3499999999999999</v>
      </c>
      <c r="AP193" s="4">
        <f t="shared" si="100"/>
        <v>0</v>
      </c>
      <c r="AQ193" s="4">
        <f t="shared" si="101"/>
        <v>0</v>
      </c>
      <c r="AR193" s="4">
        <f t="shared" si="102"/>
        <v>0</v>
      </c>
      <c r="AS193" s="4">
        <f t="shared" si="103"/>
        <v>0</v>
      </c>
      <c r="AT193" s="4">
        <f t="shared" si="104"/>
        <v>0.45</v>
      </c>
      <c r="AU193" s="4">
        <f t="shared" si="105"/>
        <v>0</v>
      </c>
      <c r="AV193" s="4">
        <f t="shared" si="106"/>
        <v>0</v>
      </c>
      <c r="AW193" s="4">
        <f t="shared" si="107"/>
        <v>7.4999999999999997E-2</v>
      </c>
      <c r="BB193" s="15">
        <v>80</v>
      </c>
      <c r="BC193" s="15"/>
      <c r="BD193" s="24">
        <f t="shared" si="108"/>
        <v>0.2</v>
      </c>
      <c r="BE193" s="15"/>
      <c r="BF193" s="16">
        <f>(BD193-BD192)*INDEX([3]超r将兵属性验证!$AC$7:$AC$166,$BB193,1)+BF192</f>
        <v>2497027364.1629748</v>
      </c>
    </row>
    <row r="194" spans="12:58" x14ac:dyDescent="0.15">
      <c r="L194" s="7">
        <f>基础状态预估!L31</f>
        <v>30.944538943812169</v>
      </c>
      <c r="M194" s="4">
        <f>求节点(节奏总纲!$H$4:$H$163,节奏总纲!$C$4:$C$163,L194)</f>
        <v>67.556029229591601</v>
      </c>
      <c r="N194" s="4" t="str">
        <f t="shared" si="109"/>
        <v>红</v>
      </c>
      <c r="O194" s="4" t="str">
        <f t="shared" si="109"/>
        <v>红</v>
      </c>
      <c r="P194" s="11">
        <f t="shared" si="109"/>
        <v>0.2</v>
      </c>
      <c r="Q194" s="4">
        <f>IF(基础状态预估!$AA31=Q$5,育马!$AO193-育马!$AO192,0)</f>
        <v>0</v>
      </c>
      <c r="R194" s="4">
        <f>IF(基础状态预估!$AA31=R$5,育马!$AO193-育马!$AO192,0)</f>
        <v>0</v>
      </c>
      <c r="S194" s="4">
        <f>IF(基础状态预估!$AA31=S$5,育马!$AO193-育马!$AO192,0)</f>
        <v>0</v>
      </c>
      <c r="T194" s="4">
        <f>IF(基础状态预估!$AA31=T$5,育马!$AO193-育马!$AO192,0)</f>
        <v>0</v>
      </c>
      <c r="U194" s="4">
        <f>IF(基础状态预估!$AA31=U$5,育马!$AO193-育马!$AO192,0)</f>
        <v>2</v>
      </c>
      <c r="V194" s="4">
        <f>SUM(Q$170:Q194)</f>
        <v>0</v>
      </c>
      <c r="W194" s="4">
        <f>SUM(R$170:R194)</f>
        <v>0.10000000000000003</v>
      </c>
      <c r="X194" s="4">
        <f>SUM(S$170:S194)</f>
        <v>1.1000000000000001</v>
      </c>
      <c r="Y194" s="4">
        <f>SUM(T$170:T194)</f>
        <v>5.6</v>
      </c>
      <c r="Z194" s="4">
        <f>SUM(U$170:U194)</f>
        <v>11</v>
      </c>
      <c r="AA194" s="4">
        <f>V194*86400/育马!C$8</f>
        <v>0</v>
      </c>
      <c r="AB194" s="4">
        <f>W194*86400/育马!D$8</f>
        <v>0.20000000000000009</v>
      </c>
      <c r="AC194" s="4">
        <f>X194*86400/育马!E$8</f>
        <v>1.4666666666666668</v>
      </c>
      <c r="AD194" s="4">
        <f>Y194*86400/育马!F$8</f>
        <v>5.6</v>
      </c>
      <c r="AE194" s="4">
        <f>Z194*86400/育马!G$8</f>
        <v>11</v>
      </c>
      <c r="AF194" s="4">
        <f t="shared" si="90"/>
        <v>0</v>
      </c>
      <c r="AG194" s="4">
        <f t="shared" si="91"/>
        <v>0</v>
      </c>
      <c r="AH194" s="4">
        <f t="shared" si="92"/>
        <v>0.1466666666666667</v>
      </c>
      <c r="AI194" s="4">
        <f t="shared" si="93"/>
        <v>1.4</v>
      </c>
      <c r="AJ194" s="4">
        <f t="shared" si="94"/>
        <v>5.5</v>
      </c>
      <c r="AK194" s="4">
        <f t="shared" si="95"/>
        <v>0</v>
      </c>
      <c r="AL194" s="4">
        <f t="shared" si="96"/>
        <v>0</v>
      </c>
      <c r="AM194" s="4">
        <f t="shared" si="97"/>
        <v>0</v>
      </c>
      <c r="AN194" s="4">
        <f t="shared" si="98"/>
        <v>0.27999999999999997</v>
      </c>
      <c r="AO194" s="4">
        <f t="shared" si="99"/>
        <v>1.65</v>
      </c>
      <c r="AP194" s="4">
        <f t="shared" si="100"/>
        <v>0</v>
      </c>
      <c r="AQ194" s="4">
        <f t="shared" si="101"/>
        <v>0</v>
      </c>
      <c r="AR194" s="4">
        <f t="shared" si="102"/>
        <v>0</v>
      </c>
      <c r="AS194" s="4">
        <f t="shared" si="103"/>
        <v>0</v>
      </c>
      <c r="AT194" s="4">
        <f t="shared" si="104"/>
        <v>0.55000000000000004</v>
      </c>
      <c r="AU194" s="4">
        <f t="shared" si="105"/>
        <v>0</v>
      </c>
      <c r="AV194" s="4">
        <f t="shared" si="106"/>
        <v>0</v>
      </c>
      <c r="AW194" s="4">
        <f t="shared" si="107"/>
        <v>9.1666666666666674E-2</v>
      </c>
      <c r="BB194" s="15">
        <v>90</v>
      </c>
      <c r="BC194" s="15"/>
      <c r="BD194" s="24">
        <f t="shared" si="108"/>
        <v>0.2</v>
      </c>
      <c r="BE194" s="15"/>
      <c r="BF194" s="16">
        <f>(BD194-BD193)*INDEX([3]超r将兵属性验证!$AC$7:$AC$166,$BB194,1)+BF193</f>
        <v>2497027364.1629748</v>
      </c>
    </row>
    <row r="195" spans="12:58" x14ac:dyDescent="0.15">
      <c r="L195" s="7">
        <f>基础状态预估!L32</f>
        <v>32.944538943812169</v>
      </c>
      <c r="M195" s="4">
        <f>求节点(节奏总纲!$H$4:$H$163,节奏总纲!$C$4:$C$163,L195)</f>
        <v>68.49316823583446</v>
      </c>
      <c r="N195" s="4" t="str">
        <f t="shared" si="109"/>
        <v>红</v>
      </c>
      <c r="O195" s="4" t="str">
        <f t="shared" si="109"/>
        <v>红</v>
      </c>
      <c r="P195" s="11">
        <f t="shared" si="109"/>
        <v>0.2</v>
      </c>
      <c r="Q195" s="4">
        <f>IF(基础状态预估!$AA32=Q$5,育马!$AO194-育马!$AO193,0)</f>
        <v>0</v>
      </c>
      <c r="R195" s="4">
        <f>IF(基础状态预估!$AA32=R$5,育马!$AO194-育马!$AO193,0)</f>
        <v>0</v>
      </c>
      <c r="S195" s="4">
        <f>IF(基础状态预估!$AA32=S$5,育马!$AO194-育马!$AO193,0)</f>
        <v>0</v>
      </c>
      <c r="T195" s="4">
        <f>IF(基础状态预估!$AA32=T$5,育马!$AO194-育马!$AO193,0)</f>
        <v>0</v>
      </c>
      <c r="U195" s="4">
        <f>IF(基础状态预估!$AA32=U$5,育马!$AO194-育马!$AO193,0)</f>
        <v>2</v>
      </c>
      <c r="V195" s="4">
        <f>SUM(Q$170:Q195)</f>
        <v>0</v>
      </c>
      <c r="W195" s="4">
        <f>SUM(R$170:R195)</f>
        <v>0.10000000000000003</v>
      </c>
      <c r="X195" s="4">
        <f>SUM(S$170:S195)</f>
        <v>1.1000000000000001</v>
      </c>
      <c r="Y195" s="4">
        <f>SUM(T$170:T195)</f>
        <v>5.6</v>
      </c>
      <c r="Z195" s="4">
        <f>SUM(U$170:U195)</f>
        <v>13</v>
      </c>
      <c r="AA195" s="4">
        <f>V195*86400/育马!C$8</f>
        <v>0</v>
      </c>
      <c r="AB195" s="4">
        <f>W195*86400/育马!D$8</f>
        <v>0.20000000000000009</v>
      </c>
      <c r="AC195" s="4">
        <f>X195*86400/育马!E$8</f>
        <v>1.4666666666666668</v>
      </c>
      <c r="AD195" s="4">
        <f>Y195*86400/育马!F$8</f>
        <v>5.6</v>
      </c>
      <c r="AE195" s="4">
        <f>Z195*86400/育马!G$8</f>
        <v>13</v>
      </c>
      <c r="AF195" s="4">
        <f t="shared" si="90"/>
        <v>0</v>
      </c>
      <c r="AG195" s="4">
        <f t="shared" si="91"/>
        <v>0</v>
      </c>
      <c r="AH195" s="4">
        <f t="shared" si="92"/>
        <v>0.1466666666666667</v>
      </c>
      <c r="AI195" s="4">
        <f t="shared" si="93"/>
        <v>1.4</v>
      </c>
      <c r="AJ195" s="4">
        <f t="shared" si="94"/>
        <v>6.5</v>
      </c>
      <c r="AK195" s="4">
        <f t="shared" si="95"/>
        <v>0</v>
      </c>
      <c r="AL195" s="4">
        <f t="shared" si="96"/>
        <v>0</v>
      </c>
      <c r="AM195" s="4">
        <f t="shared" si="97"/>
        <v>0</v>
      </c>
      <c r="AN195" s="4">
        <f t="shared" si="98"/>
        <v>0.27999999999999997</v>
      </c>
      <c r="AO195" s="4">
        <f t="shared" si="99"/>
        <v>1.95</v>
      </c>
      <c r="AP195" s="4">
        <f t="shared" si="100"/>
        <v>0</v>
      </c>
      <c r="AQ195" s="4">
        <f t="shared" si="101"/>
        <v>0</v>
      </c>
      <c r="AR195" s="4">
        <f t="shared" si="102"/>
        <v>0</v>
      </c>
      <c r="AS195" s="4">
        <f t="shared" si="103"/>
        <v>0</v>
      </c>
      <c r="AT195" s="4">
        <f t="shared" si="104"/>
        <v>0.65</v>
      </c>
      <c r="AU195" s="4">
        <f t="shared" si="105"/>
        <v>0</v>
      </c>
      <c r="AV195" s="4">
        <f t="shared" si="106"/>
        <v>0</v>
      </c>
      <c r="AW195" s="4">
        <f t="shared" si="107"/>
        <v>0.10833333333333334</v>
      </c>
      <c r="BB195" s="15">
        <v>100</v>
      </c>
      <c r="BC195" s="15"/>
      <c r="BD195" s="24">
        <f t="shared" si="108"/>
        <v>0.2</v>
      </c>
      <c r="BE195" s="15"/>
      <c r="BF195" s="16">
        <f>(BD195-BD194)*INDEX([3]超r将兵属性验证!$AC$7:$AC$166,$BB195,1)+BF194</f>
        <v>2497027364.1629748</v>
      </c>
    </row>
    <row r="196" spans="12:58" x14ac:dyDescent="0.15">
      <c r="L196" s="7">
        <f>基础状态预估!L33</f>
        <v>36.944538943812169</v>
      </c>
      <c r="M196" s="4">
        <f>求节点(节奏总纲!$H$4:$H$163,节奏总纲!$C$4:$C$163,L196)</f>
        <v>70.169313030863634</v>
      </c>
      <c r="N196" s="4" t="str">
        <f t="shared" si="109"/>
        <v>红</v>
      </c>
      <c r="O196" s="4" t="str">
        <f t="shared" si="109"/>
        <v>红</v>
      </c>
      <c r="P196" s="11">
        <f t="shared" si="109"/>
        <v>0.2</v>
      </c>
      <c r="Q196" s="4">
        <f>IF(基础状态预估!$AA33=Q$5,育马!$AO195-育马!$AO194,0)</f>
        <v>0</v>
      </c>
      <c r="R196" s="4">
        <f>IF(基础状态预估!$AA33=R$5,育马!$AO195-育马!$AO194,0)</f>
        <v>0</v>
      </c>
      <c r="S196" s="4">
        <f>IF(基础状态预估!$AA33=S$5,育马!$AO195-育马!$AO194,0)</f>
        <v>0</v>
      </c>
      <c r="T196" s="4">
        <f>IF(基础状态预估!$AA33=T$5,育马!$AO195-育马!$AO194,0)</f>
        <v>0</v>
      </c>
      <c r="U196" s="4">
        <f>IF(基础状态预估!$AA33=U$5,育马!$AO195-育马!$AO194,0)</f>
        <v>4</v>
      </c>
      <c r="V196" s="4">
        <f>SUM(Q$170:Q196)</f>
        <v>0</v>
      </c>
      <c r="W196" s="4">
        <f>SUM(R$170:R196)</f>
        <v>0.10000000000000003</v>
      </c>
      <c r="X196" s="4">
        <f>SUM(S$170:S196)</f>
        <v>1.1000000000000001</v>
      </c>
      <c r="Y196" s="4">
        <f>SUM(T$170:T196)</f>
        <v>5.6</v>
      </c>
      <c r="Z196" s="4">
        <f>SUM(U$170:U196)</f>
        <v>17</v>
      </c>
      <c r="AA196" s="4">
        <f>V196*86400/育马!C$8</f>
        <v>0</v>
      </c>
      <c r="AB196" s="4">
        <f>W196*86400/育马!D$8</f>
        <v>0.20000000000000009</v>
      </c>
      <c r="AC196" s="4">
        <f>X196*86400/育马!E$8</f>
        <v>1.4666666666666668</v>
      </c>
      <c r="AD196" s="4">
        <f>Y196*86400/育马!F$8</f>
        <v>5.6</v>
      </c>
      <c r="AE196" s="4">
        <f>Z196*86400/育马!G$8</f>
        <v>17</v>
      </c>
      <c r="AF196" s="4">
        <f t="shared" si="90"/>
        <v>0</v>
      </c>
      <c r="AG196" s="4">
        <f t="shared" si="91"/>
        <v>0</v>
      </c>
      <c r="AH196" s="4">
        <f t="shared" si="92"/>
        <v>0.1466666666666667</v>
      </c>
      <c r="AI196" s="4">
        <f t="shared" si="93"/>
        <v>1.4</v>
      </c>
      <c r="AJ196" s="4">
        <f t="shared" si="94"/>
        <v>8.5</v>
      </c>
      <c r="AK196" s="4">
        <f t="shared" si="95"/>
        <v>0</v>
      </c>
      <c r="AL196" s="4">
        <f t="shared" si="96"/>
        <v>0</v>
      </c>
      <c r="AM196" s="4">
        <f t="shared" si="97"/>
        <v>0</v>
      </c>
      <c r="AN196" s="4">
        <f t="shared" si="98"/>
        <v>0.27999999999999997</v>
      </c>
      <c r="AO196" s="4">
        <f t="shared" si="99"/>
        <v>2.5499999999999998</v>
      </c>
      <c r="AP196" s="4">
        <f t="shared" si="100"/>
        <v>0</v>
      </c>
      <c r="AQ196" s="4">
        <f t="shared" si="101"/>
        <v>0</v>
      </c>
      <c r="AR196" s="4">
        <f t="shared" si="102"/>
        <v>0</v>
      </c>
      <c r="AS196" s="4">
        <f t="shared" si="103"/>
        <v>0</v>
      </c>
      <c r="AT196" s="4">
        <f t="shared" si="104"/>
        <v>0.85000000000000009</v>
      </c>
      <c r="AU196" s="4">
        <f t="shared" si="105"/>
        <v>0</v>
      </c>
      <c r="AV196" s="4">
        <f t="shared" si="106"/>
        <v>0</v>
      </c>
      <c r="AW196" s="4">
        <f t="shared" si="107"/>
        <v>0.14166666666666669</v>
      </c>
      <c r="BB196" s="15">
        <v>110</v>
      </c>
      <c r="BC196" s="15"/>
      <c r="BD196" s="24">
        <f t="shared" si="108"/>
        <v>0.2</v>
      </c>
      <c r="BE196" s="15"/>
      <c r="BF196" s="16">
        <f>(BD196-BD195)*INDEX([3]超r将兵属性验证!$AC$7:$AC$166,$BB196,1)+BF195</f>
        <v>2497027364.1629748</v>
      </c>
    </row>
    <row r="197" spans="12:58" x14ac:dyDescent="0.15">
      <c r="L197" s="7">
        <f>基础状态预估!L34</f>
        <v>40.944538943812169</v>
      </c>
      <c r="M197" s="4">
        <f>求节点(节奏总纲!$H$4:$H$163,节奏总纲!$C$4:$C$163,L197)</f>
        <v>71.656214941879981</v>
      </c>
      <c r="N197" s="4" t="str">
        <f t="shared" si="109"/>
        <v>红</v>
      </c>
      <c r="O197" s="4" t="str">
        <f t="shared" si="109"/>
        <v>红</v>
      </c>
      <c r="P197" s="11">
        <f t="shared" si="109"/>
        <v>0.2</v>
      </c>
      <c r="Q197" s="4">
        <f>IF(基础状态预估!$AA34=Q$5,育马!$AO196-育马!$AO195,0)</f>
        <v>0</v>
      </c>
      <c r="R197" s="4">
        <f>IF(基础状态预估!$AA34=R$5,育马!$AO196-育马!$AO195,0)</f>
        <v>0</v>
      </c>
      <c r="S197" s="4">
        <f>IF(基础状态预估!$AA34=S$5,育马!$AO196-育马!$AO195,0)</f>
        <v>0</v>
      </c>
      <c r="T197" s="4">
        <f>IF(基础状态预估!$AA34=T$5,育马!$AO196-育马!$AO195,0)</f>
        <v>0</v>
      </c>
      <c r="U197" s="4">
        <f>IF(基础状态预估!$AA34=U$5,育马!$AO196-育马!$AO195,0)</f>
        <v>4</v>
      </c>
      <c r="V197" s="4">
        <f>SUM(Q$170:Q197)</f>
        <v>0</v>
      </c>
      <c r="W197" s="4">
        <f>SUM(R$170:R197)</f>
        <v>0.10000000000000003</v>
      </c>
      <c r="X197" s="4">
        <f>SUM(S$170:S197)</f>
        <v>1.1000000000000001</v>
      </c>
      <c r="Y197" s="4">
        <f>SUM(T$170:T197)</f>
        <v>5.6</v>
      </c>
      <c r="Z197" s="4">
        <f>SUM(U$170:U197)</f>
        <v>21</v>
      </c>
      <c r="AA197" s="4">
        <f>V197*86400/育马!C$8</f>
        <v>0</v>
      </c>
      <c r="AB197" s="4">
        <f>W197*86400/育马!D$8</f>
        <v>0.20000000000000009</v>
      </c>
      <c r="AC197" s="4">
        <f>X197*86400/育马!E$8</f>
        <v>1.4666666666666668</v>
      </c>
      <c r="AD197" s="4">
        <f>Y197*86400/育马!F$8</f>
        <v>5.6</v>
      </c>
      <c r="AE197" s="4">
        <f>Z197*86400/育马!G$8</f>
        <v>21</v>
      </c>
      <c r="AF197" s="4">
        <f t="shared" si="90"/>
        <v>0</v>
      </c>
      <c r="AG197" s="4">
        <f t="shared" si="91"/>
        <v>0</v>
      </c>
      <c r="AH197" s="4">
        <f t="shared" si="92"/>
        <v>0.1466666666666667</v>
      </c>
      <c r="AI197" s="4">
        <f t="shared" si="93"/>
        <v>1.4</v>
      </c>
      <c r="AJ197" s="4">
        <f t="shared" si="94"/>
        <v>10.5</v>
      </c>
      <c r="AK197" s="4">
        <f t="shared" si="95"/>
        <v>0</v>
      </c>
      <c r="AL197" s="4">
        <f t="shared" si="96"/>
        <v>0</v>
      </c>
      <c r="AM197" s="4">
        <f t="shared" si="97"/>
        <v>0</v>
      </c>
      <c r="AN197" s="4">
        <f t="shared" si="98"/>
        <v>0.27999999999999997</v>
      </c>
      <c r="AO197" s="4">
        <f t="shared" si="99"/>
        <v>3.15</v>
      </c>
      <c r="AP197" s="4">
        <f t="shared" si="100"/>
        <v>0</v>
      </c>
      <c r="AQ197" s="4">
        <f t="shared" si="101"/>
        <v>0</v>
      </c>
      <c r="AR197" s="4">
        <f t="shared" si="102"/>
        <v>0</v>
      </c>
      <c r="AS197" s="4">
        <f t="shared" si="103"/>
        <v>0</v>
      </c>
      <c r="AT197" s="4">
        <f t="shared" si="104"/>
        <v>1.05</v>
      </c>
      <c r="AU197" s="4">
        <f t="shared" si="105"/>
        <v>0</v>
      </c>
      <c r="AV197" s="4">
        <f t="shared" si="106"/>
        <v>0</v>
      </c>
      <c r="AW197" s="4">
        <f t="shared" si="107"/>
        <v>0.17500000000000002</v>
      </c>
      <c r="BB197" s="15">
        <v>120</v>
      </c>
      <c r="BC197" s="15"/>
      <c r="BD197" s="24">
        <f t="shared" si="108"/>
        <v>0.2</v>
      </c>
      <c r="BE197" s="15"/>
      <c r="BF197" s="16">
        <f>(BD197-BD196)*INDEX([3]超r将兵属性验证!$AC$7:$AC$166,$BB197,1)+BF196</f>
        <v>2497027364.1629748</v>
      </c>
    </row>
    <row r="198" spans="12:58" x14ac:dyDescent="0.15">
      <c r="L198" s="7">
        <f>基础状态预估!L35</f>
        <v>44.944538943812169</v>
      </c>
      <c r="M198" s="4">
        <f>求节点(节奏总纲!$H$4:$H$163,节奏总纲!$C$4:$C$163,L198)</f>
        <v>73.020307731716954</v>
      </c>
      <c r="N198" s="4" t="str">
        <f t="shared" si="109"/>
        <v>红</v>
      </c>
      <c r="O198" s="4" t="str">
        <f t="shared" si="109"/>
        <v>红</v>
      </c>
      <c r="P198" s="11">
        <f t="shared" si="109"/>
        <v>0.2</v>
      </c>
      <c r="Q198" s="4">
        <f>IF(基础状态预估!$AA35=Q$5,育马!$AO197-育马!$AO196,0)</f>
        <v>0</v>
      </c>
      <c r="R198" s="4">
        <f>IF(基础状态预估!$AA35=R$5,育马!$AO197-育马!$AO196,0)</f>
        <v>0</v>
      </c>
      <c r="S198" s="4">
        <f>IF(基础状态预估!$AA35=S$5,育马!$AO197-育马!$AO196,0)</f>
        <v>0</v>
      </c>
      <c r="T198" s="4">
        <f>IF(基础状态预估!$AA35=T$5,育马!$AO197-育马!$AO196,0)</f>
        <v>0</v>
      </c>
      <c r="U198" s="4">
        <f>IF(基础状态预估!$AA35=U$5,育马!$AO197-育马!$AO196,0)</f>
        <v>4</v>
      </c>
      <c r="V198" s="4">
        <f>SUM(Q$170:Q198)</f>
        <v>0</v>
      </c>
      <c r="W198" s="4">
        <f>SUM(R$170:R198)</f>
        <v>0.10000000000000003</v>
      </c>
      <c r="X198" s="4">
        <f>SUM(S$170:S198)</f>
        <v>1.1000000000000001</v>
      </c>
      <c r="Y198" s="4">
        <f>SUM(T$170:T198)</f>
        <v>5.6</v>
      </c>
      <c r="Z198" s="4">
        <f>SUM(U$170:U198)</f>
        <v>25</v>
      </c>
      <c r="AA198" s="4">
        <f>V198*86400/育马!C$8</f>
        <v>0</v>
      </c>
      <c r="AB198" s="4">
        <f>W198*86400/育马!D$8</f>
        <v>0.20000000000000009</v>
      </c>
      <c r="AC198" s="4">
        <f>X198*86400/育马!E$8</f>
        <v>1.4666666666666668</v>
      </c>
      <c r="AD198" s="4">
        <f>Y198*86400/育马!F$8</f>
        <v>5.6</v>
      </c>
      <c r="AE198" s="4">
        <f>Z198*86400/育马!G$8</f>
        <v>25</v>
      </c>
      <c r="AF198" s="4">
        <f t="shared" si="90"/>
        <v>0</v>
      </c>
      <c r="AG198" s="4">
        <f t="shared" si="91"/>
        <v>0</v>
      </c>
      <c r="AH198" s="4">
        <f t="shared" si="92"/>
        <v>0.1466666666666667</v>
      </c>
      <c r="AI198" s="4">
        <f t="shared" si="93"/>
        <v>1.4</v>
      </c>
      <c r="AJ198" s="4">
        <f t="shared" si="94"/>
        <v>12.5</v>
      </c>
      <c r="AK198" s="4">
        <f t="shared" si="95"/>
        <v>0</v>
      </c>
      <c r="AL198" s="4">
        <f t="shared" si="96"/>
        <v>0</v>
      </c>
      <c r="AM198" s="4">
        <f t="shared" si="97"/>
        <v>0</v>
      </c>
      <c r="AN198" s="4">
        <f t="shared" si="98"/>
        <v>0.27999999999999997</v>
      </c>
      <c r="AO198" s="4">
        <f t="shared" si="99"/>
        <v>3.75</v>
      </c>
      <c r="AP198" s="4">
        <f t="shared" si="100"/>
        <v>0</v>
      </c>
      <c r="AQ198" s="4">
        <f t="shared" si="101"/>
        <v>0</v>
      </c>
      <c r="AR198" s="4">
        <f t="shared" si="102"/>
        <v>0</v>
      </c>
      <c r="AS198" s="4">
        <f t="shared" si="103"/>
        <v>0</v>
      </c>
      <c r="AT198" s="4">
        <f t="shared" si="104"/>
        <v>1.25</v>
      </c>
      <c r="AU198" s="4">
        <f t="shared" si="105"/>
        <v>0</v>
      </c>
      <c r="AV198" s="4">
        <f t="shared" si="106"/>
        <v>0</v>
      </c>
      <c r="AW198" s="4">
        <f t="shared" si="107"/>
        <v>0.20833333333333334</v>
      </c>
      <c r="BB198" s="15">
        <v>130</v>
      </c>
      <c r="BC198" s="15"/>
      <c r="BD198" s="24">
        <f t="shared" si="108"/>
        <v>0.2</v>
      </c>
      <c r="BE198" s="15"/>
      <c r="BF198" s="16">
        <f>(BD198-BD197)*INDEX([3]超r将兵属性验证!$AC$7:$AC$166,$BB198,1)+BF197</f>
        <v>2497027364.1629748</v>
      </c>
    </row>
    <row r="199" spans="12:58" x14ac:dyDescent="0.15">
      <c r="L199" s="7">
        <f>基础状态预估!L36</f>
        <v>48.944538943812169</v>
      </c>
      <c r="M199" s="4">
        <f>求节点(节奏总纲!$H$4:$H$163,节奏总纲!$C$4:$C$163,L199)</f>
        <v>74.216092110230989</v>
      </c>
      <c r="N199" s="4" t="str">
        <f t="shared" si="109"/>
        <v>红</v>
      </c>
      <c r="O199" s="4" t="str">
        <f t="shared" si="109"/>
        <v>红</v>
      </c>
      <c r="P199" s="11">
        <f t="shared" si="109"/>
        <v>0.2</v>
      </c>
      <c r="Q199" s="4">
        <f>IF(基础状态预估!$AA36=Q$5,育马!$AO198-育马!$AO197,0)</f>
        <v>0</v>
      </c>
      <c r="R199" s="4">
        <f>IF(基础状态预估!$AA36=R$5,育马!$AO198-育马!$AO197,0)</f>
        <v>0</v>
      </c>
      <c r="S199" s="4">
        <f>IF(基础状态预估!$AA36=S$5,育马!$AO198-育马!$AO197,0)</f>
        <v>0</v>
      </c>
      <c r="T199" s="4">
        <f>IF(基础状态预估!$AA36=T$5,育马!$AO198-育马!$AO197,0)</f>
        <v>0</v>
      </c>
      <c r="U199" s="4">
        <f>IF(基础状态预估!$AA36=U$5,育马!$AO198-育马!$AO197,0)</f>
        <v>3.9999999999999964</v>
      </c>
      <c r="V199" s="4">
        <f>SUM(Q$170:Q199)</f>
        <v>0</v>
      </c>
      <c r="W199" s="4">
        <f>SUM(R$170:R199)</f>
        <v>0.10000000000000003</v>
      </c>
      <c r="X199" s="4">
        <f>SUM(S$170:S199)</f>
        <v>1.1000000000000001</v>
      </c>
      <c r="Y199" s="4">
        <f>SUM(T$170:T199)</f>
        <v>5.6</v>
      </c>
      <c r="Z199" s="4">
        <f>SUM(U$170:U199)</f>
        <v>28.999999999999996</v>
      </c>
      <c r="AA199" s="4">
        <f>V199*86400/育马!C$8</f>
        <v>0</v>
      </c>
      <c r="AB199" s="4">
        <f>W199*86400/育马!D$8</f>
        <v>0.20000000000000009</v>
      </c>
      <c r="AC199" s="4">
        <f>X199*86400/育马!E$8</f>
        <v>1.4666666666666668</v>
      </c>
      <c r="AD199" s="4">
        <f>Y199*86400/育马!F$8</f>
        <v>5.6</v>
      </c>
      <c r="AE199" s="4">
        <f>Z199*86400/育马!G$8</f>
        <v>28.999999999999993</v>
      </c>
      <c r="AF199" s="4">
        <f t="shared" si="90"/>
        <v>0</v>
      </c>
      <c r="AG199" s="4">
        <f t="shared" si="91"/>
        <v>0</v>
      </c>
      <c r="AH199" s="4">
        <f t="shared" si="92"/>
        <v>0.1466666666666667</v>
      </c>
      <c r="AI199" s="4">
        <f t="shared" si="93"/>
        <v>1.4</v>
      </c>
      <c r="AJ199" s="4">
        <f t="shared" si="94"/>
        <v>14.499999999999996</v>
      </c>
      <c r="AK199" s="4">
        <f t="shared" si="95"/>
        <v>0</v>
      </c>
      <c r="AL199" s="4">
        <f t="shared" si="96"/>
        <v>0</v>
      </c>
      <c r="AM199" s="4">
        <f t="shared" si="97"/>
        <v>0</v>
      </c>
      <c r="AN199" s="4">
        <f t="shared" si="98"/>
        <v>0.27999999999999997</v>
      </c>
      <c r="AO199" s="4">
        <f t="shared" si="99"/>
        <v>4.3499999999999988</v>
      </c>
      <c r="AP199" s="4">
        <f t="shared" si="100"/>
        <v>0</v>
      </c>
      <c r="AQ199" s="4">
        <f t="shared" si="101"/>
        <v>0</v>
      </c>
      <c r="AR199" s="4">
        <f t="shared" si="102"/>
        <v>0</v>
      </c>
      <c r="AS199" s="4">
        <f t="shared" si="103"/>
        <v>0</v>
      </c>
      <c r="AT199" s="4">
        <f t="shared" si="104"/>
        <v>1.4499999999999997</v>
      </c>
      <c r="AU199" s="4">
        <f t="shared" si="105"/>
        <v>0</v>
      </c>
      <c r="AV199" s="4">
        <f t="shared" si="106"/>
        <v>0</v>
      </c>
      <c r="AW199" s="4">
        <f t="shared" si="107"/>
        <v>0.24166666666666661</v>
      </c>
      <c r="BB199" s="15">
        <v>140</v>
      </c>
      <c r="BC199" s="15"/>
      <c r="BD199" s="24">
        <f t="shared" si="108"/>
        <v>0.2</v>
      </c>
      <c r="BE199" s="15"/>
      <c r="BF199" s="16">
        <f>(BD199-BD198)*INDEX([3]超r将兵属性验证!$AC$7:$AC$166,$BB199,1)+BF198</f>
        <v>2497027364.1629748</v>
      </c>
    </row>
    <row r="200" spans="12:58" x14ac:dyDescent="0.15">
      <c r="L200" s="7">
        <f>基础状态预估!L37</f>
        <v>52.944538943812169</v>
      </c>
      <c r="M200" s="4">
        <f>求节点(节奏总纲!$H$4:$H$163,节奏总纲!$C$4:$C$163,L200)</f>
        <v>75.30416306738914</v>
      </c>
      <c r="N200" s="4" t="str">
        <f t="shared" si="109"/>
        <v>红</v>
      </c>
      <c r="O200" s="4" t="str">
        <f t="shared" si="109"/>
        <v>红</v>
      </c>
      <c r="P200" s="11">
        <f t="shared" si="109"/>
        <v>0.2</v>
      </c>
      <c r="Q200" s="4">
        <f>IF(基础状态预估!$AA37=Q$5,育马!$AO199-育马!$AO198,0)</f>
        <v>0</v>
      </c>
      <c r="R200" s="4">
        <f>IF(基础状态预估!$AA37=R$5,育马!$AO199-育马!$AO198,0)</f>
        <v>0</v>
      </c>
      <c r="S200" s="4">
        <f>IF(基础状态预估!$AA37=S$5,育马!$AO199-育马!$AO198,0)</f>
        <v>0</v>
      </c>
      <c r="T200" s="4">
        <f>IF(基础状态预估!$AA37=T$5,育马!$AO199-育马!$AO198,0)</f>
        <v>0</v>
      </c>
      <c r="U200" s="4">
        <f>IF(基础状态预估!$AA37=U$5,育马!$AO199-育马!$AO198,0)</f>
        <v>4</v>
      </c>
      <c r="V200" s="4">
        <f>SUM(Q$170:Q200)</f>
        <v>0</v>
      </c>
      <c r="W200" s="4">
        <f>SUM(R$170:R200)</f>
        <v>0.10000000000000003</v>
      </c>
      <c r="X200" s="4">
        <f>SUM(S$170:S200)</f>
        <v>1.1000000000000001</v>
      </c>
      <c r="Y200" s="4">
        <f>SUM(T$170:T200)</f>
        <v>5.6</v>
      </c>
      <c r="Z200" s="4">
        <f>SUM(U$170:U200)</f>
        <v>33</v>
      </c>
      <c r="AA200" s="4">
        <f>V200*86400/育马!C$8</f>
        <v>0</v>
      </c>
      <c r="AB200" s="4">
        <f>W200*86400/育马!D$8</f>
        <v>0.20000000000000009</v>
      </c>
      <c r="AC200" s="4">
        <f>X200*86400/育马!E$8</f>
        <v>1.4666666666666668</v>
      </c>
      <c r="AD200" s="4">
        <f>Y200*86400/育马!F$8</f>
        <v>5.6</v>
      </c>
      <c r="AE200" s="4">
        <f>Z200*86400/育马!G$8</f>
        <v>33</v>
      </c>
      <c r="AF200" s="4">
        <f t="shared" si="90"/>
        <v>0</v>
      </c>
      <c r="AG200" s="4">
        <f t="shared" si="91"/>
        <v>0</v>
      </c>
      <c r="AH200" s="4">
        <f t="shared" si="92"/>
        <v>0.1466666666666667</v>
      </c>
      <c r="AI200" s="4">
        <f t="shared" si="93"/>
        <v>1.4</v>
      </c>
      <c r="AJ200" s="4">
        <f t="shared" si="94"/>
        <v>16.5</v>
      </c>
      <c r="AK200" s="4">
        <f t="shared" si="95"/>
        <v>0</v>
      </c>
      <c r="AL200" s="4">
        <f t="shared" si="96"/>
        <v>0</v>
      </c>
      <c r="AM200" s="4">
        <f t="shared" si="97"/>
        <v>0</v>
      </c>
      <c r="AN200" s="4">
        <f t="shared" si="98"/>
        <v>0.27999999999999997</v>
      </c>
      <c r="AO200" s="4">
        <f t="shared" si="99"/>
        <v>4.95</v>
      </c>
      <c r="AP200" s="4">
        <f t="shared" si="100"/>
        <v>0</v>
      </c>
      <c r="AQ200" s="4">
        <f t="shared" si="101"/>
        <v>0</v>
      </c>
      <c r="AR200" s="4">
        <f t="shared" si="102"/>
        <v>0</v>
      </c>
      <c r="AS200" s="4">
        <f t="shared" si="103"/>
        <v>0</v>
      </c>
      <c r="AT200" s="4">
        <f t="shared" si="104"/>
        <v>1.6500000000000001</v>
      </c>
      <c r="AU200" s="4">
        <f t="shared" si="105"/>
        <v>0</v>
      </c>
      <c r="AV200" s="4">
        <f t="shared" si="106"/>
        <v>0</v>
      </c>
      <c r="AW200" s="4">
        <f t="shared" si="107"/>
        <v>0.27500000000000002</v>
      </c>
      <c r="BB200" s="15">
        <v>150</v>
      </c>
      <c r="BC200" s="15"/>
      <c r="BD200" s="24">
        <f t="shared" si="108"/>
        <v>0.2</v>
      </c>
      <c r="BE200" s="15"/>
      <c r="BF200" s="16">
        <f>(BD200-BD199)*INDEX([3]超r将兵属性验证!$AC$7:$AC$166,$BB200,1)+BF199</f>
        <v>2497027364.1629748</v>
      </c>
    </row>
    <row r="201" spans="12:58" x14ac:dyDescent="0.15">
      <c r="L201" s="7">
        <f>基础状态预估!L38</f>
        <v>56.944538943812169</v>
      </c>
      <c r="M201" s="4">
        <f>求节点(节奏总纲!$H$4:$H$163,节奏总纲!$C$4:$C$163,L201)</f>
        <v>76.330646122274075</v>
      </c>
      <c r="N201" s="4" t="str">
        <f t="shared" si="109"/>
        <v>红</v>
      </c>
      <c r="O201" s="4" t="str">
        <f t="shared" si="109"/>
        <v>红</v>
      </c>
      <c r="P201" s="11">
        <f t="shared" si="109"/>
        <v>0.2</v>
      </c>
      <c r="Q201" s="4">
        <f>IF(基础状态预估!$AA38=Q$5,育马!$AO200-育马!$AO199,0)</f>
        <v>0</v>
      </c>
      <c r="R201" s="4">
        <f>IF(基础状态预估!$AA38=R$5,育马!$AO200-育马!$AO199,0)</f>
        <v>0</v>
      </c>
      <c r="S201" s="4">
        <f>IF(基础状态预估!$AA38=S$5,育马!$AO200-育马!$AO199,0)</f>
        <v>0</v>
      </c>
      <c r="T201" s="4">
        <f>IF(基础状态预估!$AA38=T$5,育马!$AO200-育马!$AO199,0)</f>
        <v>0</v>
      </c>
      <c r="U201" s="4">
        <f>IF(基础状态预估!$AA38=U$5,育马!$AO200-育马!$AO199,0)</f>
        <v>4</v>
      </c>
      <c r="V201" s="4">
        <f>SUM(Q$170:Q201)</f>
        <v>0</v>
      </c>
      <c r="W201" s="4">
        <f>SUM(R$170:R201)</f>
        <v>0.10000000000000003</v>
      </c>
      <c r="X201" s="4">
        <f>SUM(S$170:S201)</f>
        <v>1.1000000000000001</v>
      </c>
      <c r="Y201" s="4">
        <f>SUM(T$170:T201)</f>
        <v>5.6</v>
      </c>
      <c r="Z201" s="4">
        <f>SUM(U$170:U201)</f>
        <v>37</v>
      </c>
      <c r="AA201" s="4">
        <f>V201*86400/育马!C$8</f>
        <v>0</v>
      </c>
      <c r="AB201" s="4">
        <f>W201*86400/育马!D$8</f>
        <v>0.20000000000000009</v>
      </c>
      <c r="AC201" s="4">
        <f>X201*86400/育马!E$8</f>
        <v>1.4666666666666668</v>
      </c>
      <c r="AD201" s="4">
        <f>Y201*86400/育马!F$8</f>
        <v>5.6</v>
      </c>
      <c r="AE201" s="4">
        <f>Z201*86400/育马!G$8</f>
        <v>37</v>
      </c>
      <c r="AF201" s="4">
        <f t="shared" si="90"/>
        <v>0</v>
      </c>
      <c r="AG201" s="4">
        <f t="shared" si="91"/>
        <v>0</v>
      </c>
      <c r="AH201" s="4">
        <f t="shared" si="92"/>
        <v>0.1466666666666667</v>
      </c>
      <c r="AI201" s="4">
        <f t="shared" si="93"/>
        <v>1.4</v>
      </c>
      <c r="AJ201" s="4">
        <f t="shared" si="94"/>
        <v>18.5</v>
      </c>
      <c r="AK201" s="4">
        <f t="shared" si="95"/>
        <v>0</v>
      </c>
      <c r="AL201" s="4">
        <f t="shared" si="96"/>
        <v>0</v>
      </c>
      <c r="AM201" s="4">
        <f t="shared" si="97"/>
        <v>0</v>
      </c>
      <c r="AN201" s="4">
        <f t="shared" si="98"/>
        <v>0.27999999999999997</v>
      </c>
      <c r="AO201" s="4">
        <f t="shared" si="99"/>
        <v>5.55</v>
      </c>
      <c r="AP201" s="4">
        <f t="shared" si="100"/>
        <v>0</v>
      </c>
      <c r="AQ201" s="4">
        <f t="shared" si="101"/>
        <v>0</v>
      </c>
      <c r="AR201" s="4">
        <f t="shared" si="102"/>
        <v>0</v>
      </c>
      <c r="AS201" s="4">
        <f t="shared" si="103"/>
        <v>0</v>
      </c>
      <c r="AT201" s="4">
        <f t="shared" si="104"/>
        <v>1.85</v>
      </c>
      <c r="AU201" s="4">
        <f t="shared" si="105"/>
        <v>0</v>
      </c>
      <c r="AV201" s="4">
        <f t="shared" si="106"/>
        <v>0</v>
      </c>
      <c r="AW201" s="4">
        <f t="shared" si="107"/>
        <v>0.30833333333333335</v>
      </c>
      <c r="BB201" s="15">
        <v>160</v>
      </c>
      <c r="BC201" s="15"/>
      <c r="BD201" s="24">
        <f t="shared" si="108"/>
        <v>0.2</v>
      </c>
      <c r="BE201" s="15"/>
      <c r="BF201" s="16">
        <f>(BD201-BD200)*INDEX([3]超r将兵属性验证!$AC$7:$AC$166,$BB201,1)+BF200</f>
        <v>2497027364.1629748</v>
      </c>
    </row>
    <row r="202" spans="12:58" x14ac:dyDescent="0.15">
      <c r="L202" s="7">
        <f>基础状态预估!L39</f>
        <v>60.944538943812169</v>
      </c>
      <c r="M202" s="4">
        <f>求节点(节奏总纲!$H$4:$H$163,节奏总纲!$C$4:$C$163,L202)</f>
        <v>77.342272277468808</v>
      </c>
      <c r="N202" s="4" t="str">
        <f t="shared" si="109"/>
        <v>红</v>
      </c>
      <c r="O202" s="4" t="str">
        <f t="shared" si="109"/>
        <v>红</v>
      </c>
      <c r="P202" s="11">
        <f t="shared" si="109"/>
        <v>0.2</v>
      </c>
      <c r="Q202" s="4">
        <f>IF(基础状态预估!$AA39=Q$5,育马!$AO201-育马!$AO200,0)</f>
        <v>0</v>
      </c>
      <c r="R202" s="4">
        <f>IF(基础状态预估!$AA39=R$5,育马!$AO201-育马!$AO200,0)</f>
        <v>0</v>
      </c>
      <c r="S202" s="4">
        <f>IF(基础状态预估!$AA39=S$5,育马!$AO201-育马!$AO200,0)</f>
        <v>0</v>
      </c>
      <c r="T202" s="4">
        <f>IF(基础状态预估!$AA39=T$5,育马!$AO201-育马!$AO200,0)</f>
        <v>0</v>
      </c>
      <c r="U202" s="4">
        <f>IF(基础状态预估!$AA39=U$5,育马!$AO201-育马!$AO200,0)</f>
        <v>4</v>
      </c>
      <c r="V202" s="4">
        <f>SUM(Q$170:Q202)</f>
        <v>0</v>
      </c>
      <c r="W202" s="4">
        <f>SUM(R$170:R202)</f>
        <v>0.10000000000000003</v>
      </c>
      <c r="X202" s="4">
        <f>SUM(S$170:S202)</f>
        <v>1.1000000000000001</v>
      </c>
      <c r="Y202" s="4">
        <f>SUM(T$170:T202)</f>
        <v>5.6</v>
      </c>
      <c r="Z202" s="4">
        <f>SUM(U$170:U202)</f>
        <v>41</v>
      </c>
      <c r="AA202" s="4">
        <f>V202*86400/育马!C$8</f>
        <v>0</v>
      </c>
      <c r="AB202" s="4">
        <f>W202*86400/育马!D$8</f>
        <v>0.20000000000000009</v>
      </c>
      <c r="AC202" s="4">
        <f>X202*86400/育马!E$8</f>
        <v>1.4666666666666668</v>
      </c>
      <c r="AD202" s="4">
        <f>Y202*86400/育马!F$8</f>
        <v>5.6</v>
      </c>
      <c r="AE202" s="4">
        <f>Z202*86400/育马!G$8</f>
        <v>41</v>
      </c>
      <c r="AF202" s="4">
        <f t="shared" si="90"/>
        <v>0</v>
      </c>
      <c r="AG202" s="4">
        <f t="shared" si="91"/>
        <v>0</v>
      </c>
      <c r="AH202" s="4">
        <f t="shared" si="92"/>
        <v>0.1466666666666667</v>
      </c>
      <c r="AI202" s="4">
        <f t="shared" si="93"/>
        <v>1.4</v>
      </c>
      <c r="AJ202" s="4">
        <f t="shared" si="94"/>
        <v>20.5</v>
      </c>
      <c r="AK202" s="4">
        <f t="shared" si="95"/>
        <v>0</v>
      </c>
      <c r="AL202" s="4">
        <f t="shared" si="96"/>
        <v>0</v>
      </c>
      <c r="AM202" s="4">
        <f t="shared" si="97"/>
        <v>0</v>
      </c>
      <c r="AN202" s="4">
        <f t="shared" si="98"/>
        <v>0.27999999999999997</v>
      </c>
      <c r="AO202" s="4">
        <f t="shared" si="99"/>
        <v>6.1499999999999995</v>
      </c>
      <c r="AP202" s="4">
        <f t="shared" si="100"/>
        <v>0</v>
      </c>
      <c r="AQ202" s="4">
        <f t="shared" si="101"/>
        <v>0</v>
      </c>
      <c r="AR202" s="4">
        <f t="shared" si="102"/>
        <v>0</v>
      </c>
      <c r="AS202" s="4">
        <f t="shared" si="103"/>
        <v>0</v>
      </c>
      <c r="AT202" s="4">
        <f t="shared" si="104"/>
        <v>2.0500000000000003</v>
      </c>
      <c r="AU202" s="4">
        <f t="shared" si="105"/>
        <v>0</v>
      </c>
      <c r="AV202" s="4">
        <f t="shared" si="106"/>
        <v>0</v>
      </c>
      <c r="AW202" s="4">
        <f t="shared" si="107"/>
        <v>0.34166666666666673</v>
      </c>
    </row>
    <row r="203" spans="12:58" x14ac:dyDescent="0.15">
      <c r="L203" s="7">
        <f>基础状态预估!L40</f>
        <v>64.944538943812177</v>
      </c>
      <c r="M203" s="4">
        <f>求节点(节奏总纲!$H$4:$H$163,节奏总纲!$C$4:$C$163,L203)</f>
        <v>78.289168155710456</v>
      </c>
      <c r="N203" s="4" t="str">
        <f t="shared" si="109"/>
        <v>红</v>
      </c>
      <c r="O203" s="4" t="str">
        <f t="shared" si="109"/>
        <v>红</v>
      </c>
      <c r="P203" s="11">
        <f t="shared" si="109"/>
        <v>0.2</v>
      </c>
      <c r="Q203" s="4">
        <f>IF(基础状态预估!$AA40=Q$5,育马!$AO202-育马!$AO201,0)</f>
        <v>0</v>
      </c>
      <c r="R203" s="4">
        <f>IF(基础状态预估!$AA40=R$5,育马!$AO202-育马!$AO201,0)</f>
        <v>0</v>
      </c>
      <c r="S203" s="4">
        <f>IF(基础状态预估!$AA40=S$5,育马!$AO202-育马!$AO201,0)</f>
        <v>0</v>
      </c>
      <c r="T203" s="4">
        <f>IF(基础状态预估!$AA40=T$5,育马!$AO202-育马!$AO201,0)</f>
        <v>0</v>
      </c>
      <c r="U203" s="4">
        <f>IF(基础状态预估!$AA40=U$5,育马!$AO202-育马!$AO201,0)</f>
        <v>4</v>
      </c>
      <c r="V203" s="4">
        <f>SUM(Q$170:Q203)</f>
        <v>0</v>
      </c>
      <c r="W203" s="4">
        <f>SUM(R$170:R203)</f>
        <v>0.10000000000000003</v>
      </c>
      <c r="X203" s="4">
        <f>SUM(S$170:S203)</f>
        <v>1.1000000000000001</v>
      </c>
      <c r="Y203" s="4">
        <f>SUM(T$170:T203)</f>
        <v>5.6</v>
      </c>
      <c r="Z203" s="4">
        <f>SUM(U$170:U203)</f>
        <v>45</v>
      </c>
      <c r="AA203" s="4">
        <f>V203*86400/育马!C$8</f>
        <v>0</v>
      </c>
      <c r="AB203" s="4">
        <f>W203*86400/育马!D$8</f>
        <v>0.20000000000000009</v>
      </c>
      <c r="AC203" s="4">
        <f>X203*86400/育马!E$8</f>
        <v>1.4666666666666668</v>
      </c>
      <c r="AD203" s="4">
        <f>Y203*86400/育马!F$8</f>
        <v>5.6</v>
      </c>
      <c r="AE203" s="4">
        <f>Z203*86400/育马!G$8</f>
        <v>45</v>
      </c>
      <c r="AF203" s="4">
        <f t="shared" si="90"/>
        <v>0</v>
      </c>
      <c r="AG203" s="4">
        <f t="shared" si="91"/>
        <v>0</v>
      </c>
      <c r="AH203" s="4">
        <f t="shared" si="92"/>
        <v>0.1466666666666667</v>
      </c>
      <c r="AI203" s="4">
        <f t="shared" si="93"/>
        <v>1.4</v>
      </c>
      <c r="AJ203" s="4">
        <f t="shared" si="94"/>
        <v>22.5</v>
      </c>
      <c r="AK203" s="4">
        <f t="shared" si="95"/>
        <v>0</v>
      </c>
      <c r="AL203" s="4">
        <f t="shared" si="96"/>
        <v>0</v>
      </c>
      <c r="AM203" s="4">
        <f t="shared" si="97"/>
        <v>0</v>
      </c>
      <c r="AN203" s="4">
        <f t="shared" si="98"/>
        <v>0.27999999999999997</v>
      </c>
      <c r="AO203" s="4">
        <f t="shared" si="99"/>
        <v>6.75</v>
      </c>
      <c r="AP203" s="4">
        <f t="shared" si="100"/>
        <v>0</v>
      </c>
      <c r="AQ203" s="4">
        <f t="shared" si="101"/>
        <v>0</v>
      </c>
      <c r="AR203" s="4">
        <f t="shared" si="102"/>
        <v>0</v>
      </c>
      <c r="AS203" s="4">
        <f t="shared" si="103"/>
        <v>0</v>
      </c>
      <c r="AT203" s="4">
        <f t="shared" si="104"/>
        <v>2.25</v>
      </c>
      <c r="AU203" s="4">
        <f t="shared" si="105"/>
        <v>0</v>
      </c>
      <c r="AV203" s="4">
        <f t="shared" si="106"/>
        <v>0</v>
      </c>
      <c r="AW203" s="4">
        <f t="shared" si="107"/>
        <v>0.375</v>
      </c>
    </row>
    <row r="204" spans="12:58" x14ac:dyDescent="0.15">
      <c r="L204" s="7">
        <f>基础状态预估!L41</f>
        <v>68.944538943812177</v>
      </c>
      <c r="M204" s="4">
        <f>求节点(节奏总纲!$H$4:$H$163,节奏总纲!$C$4:$C$163,L204)</f>
        <v>79.176684869459919</v>
      </c>
      <c r="N204" s="4" t="str">
        <f t="shared" si="109"/>
        <v>红</v>
      </c>
      <c r="O204" s="4" t="str">
        <f t="shared" si="109"/>
        <v>红</v>
      </c>
      <c r="P204" s="11">
        <f t="shared" si="109"/>
        <v>0.2</v>
      </c>
      <c r="Q204" s="4">
        <f>IF(基础状态预估!$AA41=Q$5,育马!$AO203-育马!$AO202,0)</f>
        <v>0</v>
      </c>
      <c r="R204" s="4">
        <f>IF(基础状态预估!$AA41=R$5,育马!$AO203-育马!$AO202,0)</f>
        <v>0</v>
      </c>
      <c r="S204" s="4">
        <f>IF(基础状态预估!$AA41=S$5,育马!$AO203-育马!$AO202,0)</f>
        <v>0</v>
      </c>
      <c r="T204" s="4">
        <f>IF(基础状态预估!$AA41=T$5,育马!$AO203-育马!$AO202,0)</f>
        <v>0</v>
      </c>
      <c r="U204" s="4">
        <f>IF(基础状态预估!$AA41=U$5,育马!$AO203-育马!$AO202,0)</f>
        <v>4</v>
      </c>
      <c r="V204" s="4">
        <f>SUM(Q$170:Q204)</f>
        <v>0</v>
      </c>
      <c r="W204" s="4">
        <f>SUM(R$170:R204)</f>
        <v>0.10000000000000003</v>
      </c>
      <c r="X204" s="4">
        <f>SUM(S$170:S204)</f>
        <v>1.1000000000000001</v>
      </c>
      <c r="Y204" s="4">
        <f>SUM(T$170:T204)</f>
        <v>5.6</v>
      </c>
      <c r="Z204" s="4">
        <f>SUM(U$170:U204)</f>
        <v>49</v>
      </c>
      <c r="AA204" s="4">
        <f>V204*86400/育马!C$8</f>
        <v>0</v>
      </c>
      <c r="AB204" s="4">
        <f>W204*86400/育马!D$8</f>
        <v>0.20000000000000009</v>
      </c>
      <c r="AC204" s="4">
        <f>X204*86400/育马!E$8</f>
        <v>1.4666666666666668</v>
      </c>
      <c r="AD204" s="4">
        <f>Y204*86400/育马!F$8</f>
        <v>5.6</v>
      </c>
      <c r="AE204" s="4">
        <f>Z204*86400/育马!G$8</f>
        <v>49</v>
      </c>
      <c r="AF204" s="4">
        <f t="shared" si="90"/>
        <v>0</v>
      </c>
      <c r="AG204" s="4">
        <f t="shared" si="91"/>
        <v>0</v>
      </c>
      <c r="AH204" s="4">
        <f t="shared" si="92"/>
        <v>0.1466666666666667</v>
      </c>
      <c r="AI204" s="4">
        <f t="shared" si="93"/>
        <v>1.4</v>
      </c>
      <c r="AJ204" s="4">
        <f t="shared" si="94"/>
        <v>24.5</v>
      </c>
      <c r="AK204" s="4">
        <f t="shared" si="95"/>
        <v>0</v>
      </c>
      <c r="AL204" s="4">
        <f t="shared" si="96"/>
        <v>0</v>
      </c>
      <c r="AM204" s="4">
        <f t="shared" si="97"/>
        <v>0</v>
      </c>
      <c r="AN204" s="4">
        <f t="shared" si="98"/>
        <v>0.27999999999999997</v>
      </c>
      <c r="AO204" s="4">
        <f t="shared" si="99"/>
        <v>7.35</v>
      </c>
      <c r="AP204" s="4">
        <f t="shared" si="100"/>
        <v>0</v>
      </c>
      <c r="AQ204" s="4">
        <f t="shared" si="101"/>
        <v>0</v>
      </c>
      <c r="AR204" s="4">
        <f t="shared" si="102"/>
        <v>0</v>
      </c>
      <c r="AS204" s="4">
        <f t="shared" si="103"/>
        <v>0</v>
      </c>
      <c r="AT204" s="4">
        <f t="shared" si="104"/>
        <v>2.4500000000000002</v>
      </c>
      <c r="AU204" s="4">
        <f t="shared" si="105"/>
        <v>0</v>
      </c>
      <c r="AV204" s="4">
        <f t="shared" si="106"/>
        <v>0</v>
      </c>
      <c r="AW204" s="4">
        <f t="shared" si="107"/>
        <v>0.40833333333333338</v>
      </c>
    </row>
    <row r="205" spans="12:58" x14ac:dyDescent="0.15">
      <c r="L205" s="7">
        <f>基础状态预估!L42</f>
        <v>72.944538943812177</v>
      </c>
      <c r="M205" s="4">
        <f>求节点(节奏总纲!$H$4:$H$163,节奏总纲!$C$4:$C$163,L205)</f>
        <v>80.032980645741972</v>
      </c>
      <c r="N205" s="4" t="str">
        <f t="shared" si="109"/>
        <v>红</v>
      </c>
      <c r="O205" s="4" t="str">
        <f t="shared" si="109"/>
        <v>红</v>
      </c>
      <c r="P205" s="11">
        <f t="shared" si="109"/>
        <v>0.2</v>
      </c>
      <c r="Q205" s="4">
        <f>IF(基础状态预估!$AA42=Q$5,育马!$AO204-育马!$AO203,0)</f>
        <v>0</v>
      </c>
      <c r="R205" s="4">
        <f>IF(基础状态预估!$AA42=R$5,育马!$AO204-育马!$AO203,0)</f>
        <v>0</v>
      </c>
      <c r="S205" s="4">
        <f>IF(基础状态预估!$AA42=S$5,育马!$AO204-育马!$AO203,0)</f>
        <v>0</v>
      </c>
      <c r="T205" s="4">
        <f>IF(基础状态预估!$AA42=T$5,育马!$AO204-育马!$AO203,0)</f>
        <v>0</v>
      </c>
      <c r="U205" s="4">
        <f>IF(基础状态预估!$AA42=U$5,育马!$AO204-育马!$AO203,0)</f>
        <v>4</v>
      </c>
      <c r="V205" s="4">
        <f>SUM(Q$170:Q205)</f>
        <v>0</v>
      </c>
      <c r="W205" s="4">
        <f>SUM(R$170:R205)</f>
        <v>0.10000000000000003</v>
      </c>
      <c r="X205" s="4">
        <f>SUM(S$170:S205)</f>
        <v>1.1000000000000001</v>
      </c>
      <c r="Y205" s="4">
        <f>SUM(T$170:T205)</f>
        <v>5.6</v>
      </c>
      <c r="Z205" s="4">
        <f>SUM(U$170:U205)</f>
        <v>53</v>
      </c>
      <c r="AA205" s="4">
        <f>V205*86400/育马!C$8</f>
        <v>0</v>
      </c>
      <c r="AB205" s="4">
        <f>W205*86400/育马!D$8</f>
        <v>0.20000000000000009</v>
      </c>
      <c r="AC205" s="4">
        <f>X205*86400/育马!E$8</f>
        <v>1.4666666666666668</v>
      </c>
      <c r="AD205" s="4">
        <f>Y205*86400/育马!F$8</f>
        <v>5.6</v>
      </c>
      <c r="AE205" s="4">
        <f>Z205*86400/育马!G$8</f>
        <v>53</v>
      </c>
      <c r="AF205" s="4">
        <f t="shared" si="90"/>
        <v>0</v>
      </c>
      <c r="AG205" s="4">
        <f t="shared" si="91"/>
        <v>0</v>
      </c>
      <c r="AH205" s="4">
        <f t="shared" si="92"/>
        <v>0.1466666666666667</v>
      </c>
      <c r="AI205" s="4">
        <f t="shared" si="93"/>
        <v>1.4</v>
      </c>
      <c r="AJ205" s="4">
        <f t="shared" si="94"/>
        <v>26.5</v>
      </c>
      <c r="AK205" s="4">
        <f t="shared" si="95"/>
        <v>0</v>
      </c>
      <c r="AL205" s="4">
        <f t="shared" si="96"/>
        <v>0</v>
      </c>
      <c r="AM205" s="4">
        <f t="shared" si="97"/>
        <v>0</v>
      </c>
      <c r="AN205" s="4">
        <f t="shared" si="98"/>
        <v>0.27999999999999997</v>
      </c>
      <c r="AO205" s="4">
        <f t="shared" si="99"/>
        <v>7.9499999999999993</v>
      </c>
      <c r="AP205" s="4">
        <f t="shared" si="100"/>
        <v>0</v>
      </c>
      <c r="AQ205" s="4">
        <f t="shared" si="101"/>
        <v>0</v>
      </c>
      <c r="AR205" s="4">
        <f t="shared" si="102"/>
        <v>0</v>
      </c>
      <c r="AS205" s="4">
        <f t="shared" si="103"/>
        <v>0</v>
      </c>
      <c r="AT205" s="4">
        <f t="shared" si="104"/>
        <v>2.6500000000000004</v>
      </c>
      <c r="AU205" s="4">
        <f t="shared" si="105"/>
        <v>0</v>
      </c>
      <c r="AV205" s="4">
        <f t="shared" si="106"/>
        <v>0</v>
      </c>
      <c r="AW205" s="4">
        <f t="shared" si="107"/>
        <v>0.44166666666666671</v>
      </c>
    </row>
  </sheetData>
  <mergeCells count="50">
    <mergeCell ref="C8:G8"/>
    <mergeCell ref="C20:H20"/>
    <mergeCell ref="A22:A29"/>
    <mergeCell ref="A39:A48"/>
    <mergeCell ref="A31:A37"/>
    <mergeCell ref="AP4:AT4"/>
    <mergeCell ref="AU4:AW4"/>
    <mergeCell ref="Q45:U45"/>
    <mergeCell ref="V45:Z45"/>
    <mergeCell ref="AA45:AE45"/>
    <mergeCell ref="AF45:AJ45"/>
    <mergeCell ref="AK45:AO45"/>
    <mergeCell ref="AP45:AT45"/>
    <mergeCell ref="AU45:AW45"/>
    <mergeCell ref="Q4:U4"/>
    <mergeCell ref="V4:Z4"/>
    <mergeCell ref="AA4:AE4"/>
    <mergeCell ref="AF4:AJ4"/>
    <mergeCell ref="AK4:AO4"/>
    <mergeCell ref="Q86:U86"/>
    <mergeCell ref="V86:Z86"/>
    <mergeCell ref="AA86:AE86"/>
    <mergeCell ref="AF86:AJ86"/>
    <mergeCell ref="AK86:AO86"/>
    <mergeCell ref="Q127:U127"/>
    <mergeCell ref="V127:Z127"/>
    <mergeCell ref="AA127:AE127"/>
    <mergeCell ref="AF127:AJ127"/>
    <mergeCell ref="AK127:AO127"/>
    <mergeCell ref="Q168:U168"/>
    <mergeCell ref="V168:Z168"/>
    <mergeCell ref="AA168:AE168"/>
    <mergeCell ref="AF168:AJ168"/>
    <mergeCell ref="AK168:AO168"/>
    <mergeCell ref="BC184:BD184"/>
    <mergeCell ref="BE184:BF184"/>
    <mergeCell ref="AP168:AT168"/>
    <mergeCell ref="AU168:AW168"/>
    <mergeCell ref="BC4:BD4"/>
    <mergeCell ref="BE4:BF4"/>
    <mergeCell ref="BC49:BD49"/>
    <mergeCell ref="BE49:BF49"/>
    <mergeCell ref="BC94:BD94"/>
    <mergeCell ref="BE94:BF94"/>
    <mergeCell ref="BC139:BD139"/>
    <mergeCell ref="BE139:BF139"/>
    <mergeCell ref="AP86:AT86"/>
    <mergeCell ref="AU86:AW86"/>
    <mergeCell ref="AP127:AT127"/>
    <mergeCell ref="AU127:AW127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691BB-1A49-4A60-B469-7C838EE38D14}">
  <dimension ref="C3:P204"/>
  <sheetViews>
    <sheetView workbookViewId="0">
      <selection activeCell="I31" sqref="I31"/>
    </sheetView>
  </sheetViews>
  <sheetFormatPr defaultRowHeight="11.25" x14ac:dyDescent="0.15"/>
  <cols>
    <col min="1" max="3" width="9" style="4"/>
    <col min="4" max="4" width="20.5" style="4" bestFit="1" customWidth="1"/>
    <col min="5" max="5" width="12.25" style="4" bestFit="1" customWidth="1"/>
    <col min="6" max="6" width="19.75" style="4" bestFit="1" customWidth="1"/>
    <col min="7" max="8" width="9" style="4"/>
    <col min="9" max="9" width="20.5" style="4" bestFit="1" customWidth="1"/>
    <col min="10" max="10" width="12.25" style="4" bestFit="1" customWidth="1"/>
    <col min="11" max="11" width="19.75" style="4" bestFit="1" customWidth="1"/>
    <col min="12" max="13" width="9" style="4"/>
    <col min="14" max="14" width="9" style="7"/>
    <col min="15" max="15" width="7.5" style="7" bestFit="1" customWidth="1"/>
    <col min="16" max="16" width="12.25" style="4" bestFit="1" customWidth="1"/>
    <col min="17" max="16384" width="9" style="4"/>
  </cols>
  <sheetData>
    <row r="3" spans="3:16" x14ac:dyDescent="0.15">
      <c r="C3" s="4" t="s">
        <v>34</v>
      </c>
      <c r="D3" s="4" t="s">
        <v>275</v>
      </c>
      <c r="E3" s="4" t="s">
        <v>276</v>
      </c>
      <c r="F3" s="4" t="s">
        <v>51</v>
      </c>
      <c r="H3" s="4" t="s">
        <v>35</v>
      </c>
      <c r="I3" s="4" t="s">
        <v>275</v>
      </c>
      <c r="J3" s="4" t="s">
        <v>276</v>
      </c>
      <c r="K3" s="4" t="s">
        <v>51</v>
      </c>
      <c r="N3" s="7" t="s">
        <v>0</v>
      </c>
    </row>
    <row r="4" spans="3:16" x14ac:dyDescent="0.15">
      <c r="C4" s="4">
        <v>1</v>
      </c>
      <c r="D4" s="4">
        <v>100</v>
      </c>
      <c r="E4" s="4">
        <f>SUM(D4:D$4)</f>
        <v>100</v>
      </c>
      <c r="F4" s="4">
        <v>60</v>
      </c>
      <c r="H4" s="4" t="str">
        <f>IF(基础状态预估!S7="","",基础状态预估!S7)</f>
        <v/>
      </c>
      <c r="J4" s="4">
        <f>SUM(I$4:I4)</f>
        <v>0</v>
      </c>
      <c r="N4" s="7" t="s">
        <v>105</v>
      </c>
      <c r="O4" s="7" t="s">
        <v>31</v>
      </c>
      <c r="P4" s="4" t="s">
        <v>276</v>
      </c>
    </row>
    <row r="5" spans="3:16" x14ac:dyDescent="0.15">
      <c r="C5" s="4">
        <v>2</v>
      </c>
      <c r="D5" s="4">
        <v>500</v>
      </c>
      <c r="E5" s="4">
        <f>SUM(D$4:D5)</f>
        <v>600</v>
      </c>
      <c r="F5" s="4">
        <v>60</v>
      </c>
      <c r="H5" s="4" t="str">
        <f>IF(基础状态预估!S8="","",基础状态预估!S8)</f>
        <v/>
      </c>
      <c r="J5" s="4">
        <f>SUM(I$4:I5)</f>
        <v>0</v>
      </c>
      <c r="N5" s="7">
        <f>基础状态预估!H7</f>
        <v>44.254833995939045</v>
      </c>
      <c r="O5" s="7">
        <f>求节点(节奏总纲!$D$4:$D$163,节奏总纲!$C$4:$C$163,N5)</f>
        <v>55</v>
      </c>
      <c r="P5" s="4">
        <f>E4+J4</f>
        <v>100</v>
      </c>
    </row>
    <row r="6" spans="3:16" x14ac:dyDescent="0.15">
      <c r="C6" s="4">
        <v>3</v>
      </c>
      <c r="D6" s="4">
        <v>500</v>
      </c>
      <c r="E6" s="4">
        <f>SUM(D$4:D6)</f>
        <v>1100</v>
      </c>
      <c r="F6" s="4">
        <v>60</v>
      </c>
      <c r="H6" s="4" t="str">
        <f>IF(基础状态预估!S9="","",基础状态预估!S9)</f>
        <v/>
      </c>
      <c r="J6" s="4">
        <f>SUM(I$4:I6)</f>
        <v>0</v>
      </c>
      <c r="N6" s="7">
        <f>基础状态预估!H8</f>
        <v>44.754833995939045</v>
      </c>
      <c r="O6" s="7">
        <f>求节点(节奏总纲!$D$4:$D$163,节奏总纲!$C$4:$C$163,N6)</f>
        <v>55.153936330582532</v>
      </c>
      <c r="P6" s="4">
        <f t="shared" ref="P6:P40" si="0">E5+J5</f>
        <v>600</v>
      </c>
    </row>
    <row r="7" spans="3:16" x14ac:dyDescent="0.15">
      <c r="C7" s="4">
        <v>4</v>
      </c>
      <c r="D7" s="4">
        <v>500</v>
      </c>
      <c r="E7" s="4">
        <f>SUM(D$4:D7)</f>
        <v>1600</v>
      </c>
      <c r="F7" s="4">
        <v>60</v>
      </c>
      <c r="H7" s="4">
        <f>IF(基础状态预估!S10="","",基础状态预估!S10)</f>
        <v>1</v>
      </c>
      <c r="I7" s="4">
        <v>500</v>
      </c>
      <c r="J7" s="4">
        <f>SUM(I$4:I7)</f>
        <v>500</v>
      </c>
      <c r="K7" s="4">
        <v>60</v>
      </c>
      <c r="N7" s="7">
        <f>基础状态预估!H9</f>
        <v>45.254833995939045</v>
      </c>
      <c r="O7" s="7">
        <f>求节点(节奏总纲!$D$4:$D$163,节奏总纲!$C$4:$C$163,N7)</f>
        <v>55.307872661165064</v>
      </c>
      <c r="P7" s="4">
        <f t="shared" si="0"/>
        <v>1100</v>
      </c>
    </row>
    <row r="8" spans="3:16" x14ac:dyDescent="0.15">
      <c r="C8" s="4">
        <v>5</v>
      </c>
      <c r="D8" s="4">
        <v>500</v>
      </c>
      <c r="E8" s="4">
        <f>SUM(D$4:D8)</f>
        <v>2100</v>
      </c>
      <c r="F8" s="4">
        <v>60</v>
      </c>
      <c r="H8" s="4" t="str">
        <f>IF(基础状态预估!S11="","",基础状态预估!S11)</f>
        <v/>
      </c>
      <c r="J8" s="4">
        <f>SUM(I$4:I8)</f>
        <v>500</v>
      </c>
      <c r="N8" s="7">
        <f>基础状态预估!H10</f>
        <v>45.754833995939045</v>
      </c>
      <c r="O8" s="7">
        <f>求节点(节奏总纲!$D$4:$D$163,节奏总纲!$C$4:$C$163,N8)</f>
        <v>55.461808991747596</v>
      </c>
      <c r="P8" s="4">
        <f t="shared" si="0"/>
        <v>2100</v>
      </c>
    </row>
    <row r="9" spans="3:16" x14ac:dyDescent="0.15">
      <c r="C9" s="4">
        <v>6</v>
      </c>
      <c r="D9" s="4">
        <v>1000</v>
      </c>
      <c r="E9" s="4">
        <f>SUM(D$4:D9)</f>
        <v>3100</v>
      </c>
      <c r="F9" s="4">
        <v>60</v>
      </c>
      <c r="H9" s="4" t="str">
        <f>IF(基础状态预估!S12="","",基础状态预估!S12)</f>
        <v/>
      </c>
      <c r="J9" s="4">
        <f>SUM(I$4:I9)</f>
        <v>500</v>
      </c>
      <c r="N9" s="7">
        <f>基础状态预估!H11</f>
        <v>46.254833995939045</v>
      </c>
      <c r="O9" s="7">
        <f>求节点(节奏总纲!$D$4:$D$163,节奏总纲!$C$4:$C$163,N9)</f>
        <v>55.615745322330135</v>
      </c>
      <c r="P9" s="4">
        <f t="shared" si="0"/>
        <v>2600</v>
      </c>
    </row>
    <row r="10" spans="3:16" x14ac:dyDescent="0.15">
      <c r="C10" s="4">
        <v>7</v>
      </c>
      <c r="D10" s="4">
        <v>1000</v>
      </c>
      <c r="E10" s="4">
        <f>SUM(D$4:D10)</f>
        <v>4100</v>
      </c>
      <c r="F10" s="4">
        <v>60</v>
      </c>
      <c r="H10" s="4" t="str">
        <f>IF(基础状态预估!S13="","",基础状态预估!S13)</f>
        <v/>
      </c>
      <c r="J10" s="4">
        <f>SUM(I$4:I10)</f>
        <v>500</v>
      </c>
      <c r="N10" s="7">
        <f>基础状态预估!H12</f>
        <v>47.254833995939045</v>
      </c>
      <c r="O10" s="7">
        <f>求节点(节奏总纲!$D$4:$D$163,节奏总纲!$C$4:$C$163,N10)</f>
        <v>55.923617983495198</v>
      </c>
      <c r="P10" s="4">
        <f t="shared" si="0"/>
        <v>3600</v>
      </c>
    </row>
    <row r="11" spans="3:16" x14ac:dyDescent="0.15">
      <c r="C11" s="4">
        <v>8</v>
      </c>
      <c r="D11" s="4">
        <v>1000</v>
      </c>
      <c r="E11" s="4">
        <f>SUM(D$4:D11)</f>
        <v>5100</v>
      </c>
      <c r="F11" s="4">
        <v>60</v>
      </c>
      <c r="H11" s="4" t="str">
        <f>IF(基础状态预估!S14="","",基础状态预估!S14)</f>
        <v/>
      </c>
      <c r="J11" s="4">
        <f>SUM(I$4:I11)</f>
        <v>500</v>
      </c>
      <c r="N11" s="7">
        <f>基础状态预估!H13</f>
        <v>48.254833995939045</v>
      </c>
      <c r="O11" s="7">
        <f>求节点(节奏总纲!$D$4:$D$163,节奏总纲!$C$4:$C$163,N11)</f>
        <v>56.215988408700149</v>
      </c>
      <c r="P11" s="4">
        <f t="shared" si="0"/>
        <v>4600</v>
      </c>
    </row>
    <row r="12" spans="3:16" x14ac:dyDescent="0.15">
      <c r="C12" s="4">
        <v>9</v>
      </c>
      <c r="D12" s="4">
        <v>2000</v>
      </c>
      <c r="E12" s="4">
        <f>SUM(D$4:D12)</f>
        <v>7100</v>
      </c>
      <c r="F12" s="4">
        <v>60</v>
      </c>
      <c r="H12" s="4" t="str">
        <f>IF(基础状态预估!S15="","",基础状态预估!S15)</f>
        <v/>
      </c>
      <c r="J12" s="4">
        <f>SUM(I$4:I12)</f>
        <v>500</v>
      </c>
      <c r="N12" s="7">
        <f>基础状态预估!H14</f>
        <v>49.254833995939045</v>
      </c>
      <c r="O12" s="7">
        <f>求节点(节奏总纲!$D$4:$D$163,节奏总纲!$C$4:$C$163,N12)</f>
        <v>56.503243758759382</v>
      </c>
      <c r="P12" s="4">
        <f t="shared" si="0"/>
        <v>5600</v>
      </c>
    </row>
    <row r="13" spans="3:16" x14ac:dyDescent="0.15">
      <c r="C13" s="4">
        <v>10</v>
      </c>
      <c r="D13" s="4">
        <v>2000</v>
      </c>
      <c r="E13" s="4">
        <f>SUM(D$4:D13)</f>
        <v>9100</v>
      </c>
      <c r="F13" s="4">
        <v>60</v>
      </c>
      <c r="H13" s="4" t="str">
        <f>IF(基础状态预估!S16="","",基础状态预估!S16)</f>
        <v/>
      </c>
      <c r="J13" s="4">
        <f>SUM(I$4:I13)</f>
        <v>500</v>
      </c>
      <c r="N13" s="7">
        <f>基础状态预估!H15</f>
        <v>51.254833995939045</v>
      </c>
      <c r="O13" s="7">
        <f>求节点(节奏总纲!$D$4:$D$163,节奏总纲!$C$4:$C$163,N13)</f>
        <v>57.072547475372133</v>
      </c>
      <c r="P13" s="4">
        <f t="shared" si="0"/>
        <v>7600</v>
      </c>
    </row>
    <row r="14" spans="3:16" x14ac:dyDescent="0.15">
      <c r="C14" s="4">
        <v>11</v>
      </c>
      <c r="D14" s="4">
        <v>2500</v>
      </c>
      <c r="E14" s="4">
        <f>SUM(D$4:D14)</f>
        <v>11600</v>
      </c>
      <c r="F14" s="4">
        <v>60</v>
      </c>
      <c r="H14" s="4" t="str">
        <f>IF(基础状态预估!S17="","",基础状态预估!S17)</f>
        <v/>
      </c>
      <c r="J14" s="4">
        <f>SUM(I$4:I14)</f>
        <v>500</v>
      </c>
      <c r="N14" s="7">
        <f>基础状态预估!H16</f>
        <v>53.254833995939045</v>
      </c>
      <c r="O14" s="7">
        <f>求节点(节奏总纲!$D$4:$D$163,节奏总纲!$C$4:$C$163,N14)</f>
        <v>57.608584912573583</v>
      </c>
      <c r="P14" s="4">
        <f t="shared" si="0"/>
        <v>9600</v>
      </c>
    </row>
    <row r="15" spans="3:16" x14ac:dyDescent="0.15">
      <c r="C15" s="4">
        <v>12</v>
      </c>
      <c r="D15" s="4">
        <v>2500</v>
      </c>
      <c r="E15" s="4">
        <f>SUM(D$4:D15)</f>
        <v>14100</v>
      </c>
      <c r="F15" s="4">
        <v>60</v>
      </c>
      <c r="H15" s="4" t="str">
        <f>IF(基础状态预估!S18="","",基础状态预估!S18)</f>
        <v/>
      </c>
      <c r="J15" s="4">
        <f>SUM(I$4:I15)</f>
        <v>500</v>
      </c>
      <c r="N15" s="7">
        <f>基础状态预估!H17</f>
        <v>56.254833995939045</v>
      </c>
      <c r="O15" s="7">
        <f>求节点(节奏总纲!$D$4:$D$163,节奏总纲!$C$4:$C$163,N15)</f>
        <v>58.385007730457573</v>
      </c>
      <c r="P15" s="4">
        <f t="shared" si="0"/>
        <v>12100</v>
      </c>
    </row>
    <row r="16" spans="3:16" x14ac:dyDescent="0.15">
      <c r="C16" s="4">
        <v>13</v>
      </c>
      <c r="D16" s="4">
        <v>2500</v>
      </c>
      <c r="E16" s="4">
        <f>SUM(D$4:D16)</f>
        <v>16600</v>
      </c>
      <c r="F16" s="4">
        <v>60</v>
      </c>
      <c r="H16" s="4" t="str">
        <f>IF(基础状态预估!S19="","",基础状态预估!S19)</f>
        <v/>
      </c>
      <c r="J16" s="4">
        <f>SUM(I$4:I16)</f>
        <v>500</v>
      </c>
      <c r="N16" s="7">
        <f>基础状态预估!H18</f>
        <v>59.254833995939045</v>
      </c>
      <c r="O16" s="7">
        <f>求节点(节奏总纲!$D$4:$D$163,节奏总纲!$C$4:$C$163,N16)</f>
        <v>59.126163462332109</v>
      </c>
      <c r="P16" s="4">
        <f t="shared" si="0"/>
        <v>14600</v>
      </c>
    </row>
    <row r="17" spans="3:16" x14ac:dyDescent="0.15">
      <c r="C17" s="4">
        <v>14</v>
      </c>
      <c r="D17" s="4">
        <v>2500</v>
      </c>
      <c r="E17" s="4">
        <f>SUM(D$4:D17)</f>
        <v>19100</v>
      </c>
      <c r="F17" s="4">
        <v>60</v>
      </c>
      <c r="H17" s="4" t="str">
        <f>IF(基础状态预估!S20="","",基础状态预估!S20)</f>
        <v/>
      </c>
      <c r="J17" s="4">
        <f>SUM(I$4:I17)</f>
        <v>500</v>
      </c>
      <c r="N17" s="7">
        <f>基础状态预估!H19</f>
        <v>62.254833995939045</v>
      </c>
      <c r="O17" s="7">
        <f>求节点(节奏总纲!$D$4:$D$163,节奏总纲!$C$4:$C$163,N17)</f>
        <v>59.826135001687405</v>
      </c>
      <c r="P17" s="4">
        <f t="shared" si="0"/>
        <v>17100</v>
      </c>
    </row>
    <row r="18" spans="3:16" x14ac:dyDescent="0.15">
      <c r="C18" s="4">
        <v>15</v>
      </c>
      <c r="D18" s="4">
        <v>2500</v>
      </c>
      <c r="E18" s="4">
        <f>SUM(D$4:D18)</f>
        <v>21600</v>
      </c>
      <c r="F18" s="4">
        <v>60</v>
      </c>
      <c r="H18" s="4" t="str">
        <f>IF(基础状态预估!S21="","",基础状态预估!S21)</f>
        <v/>
      </c>
      <c r="J18" s="4">
        <f>SUM(I$4:I18)</f>
        <v>500</v>
      </c>
      <c r="N18" s="7">
        <f>基础状态预估!H20</f>
        <v>65.254833995939038</v>
      </c>
      <c r="O18" s="7">
        <f>求节点(节奏总纲!$D$4:$D$163,节奏总纲!$C$4:$C$163,N18)</f>
        <v>60.490874759856155</v>
      </c>
      <c r="P18" s="4">
        <f t="shared" si="0"/>
        <v>19600</v>
      </c>
    </row>
    <row r="19" spans="3:16" x14ac:dyDescent="0.15">
      <c r="C19" s="4">
        <v>16</v>
      </c>
      <c r="D19" s="4">
        <v>2500</v>
      </c>
      <c r="E19" s="4">
        <f>SUM(D$4:D19)</f>
        <v>24100</v>
      </c>
      <c r="F19" s="4">
        <v>60</v>
      </c>
      <c r="H19" s="4" t="str">
        <f>IF(基础状态预估!S22="","",基础状态预估!S22)</f>
        <v/>
      </c>
      <c r="J19" s="4">
        <f>SUM(I$4:I19)</f>
        <v>500</v>
      </c>
      <c r="N19" s="7">
        <f>基础状态预估!H21</f>
        <v>68.254833995939038</v>
      </c>
      <c r="O19" s="7">
        <f>求节点(节奏总纲!$D$4:$D$163,节奏总纲!$C$4:$C$163,N19)</f>
        <v>61.134329971998703</v>
      </c>
      <c r="P19" s="4">
        <f t="shared" si="0"/>
        <v>22100</v>
      </c>
    </row>
    <row r="20" spans="3:16" x14ac:dyDescent="0.15">
      <c r="C20" s="4">
        <v>17</v>
      </c>
      <c r="D20" s="4">
        <v>2500</v>
      </c>
      <c r="E20" s="4">
        <f>SUM(D$4:D20)</f>
        <v>26600</v>
      </c>
      <c r="F20" s="4">
        <v>60</v>
      </c>
      <c r="H20" s="4" t="str">
        <f>IF(基础状态预估!S23="","",基础状态预估!S23)</f>
        <v/>
      </c>
      <c r="J20" s="4">
        <f>SUM(I$4:I20)</f>
        <v>500</v>
      </c>
      <c r="N20" s="7">
        <f>基础状态预估!H22</f>
        <v>71.254833995939038</v>
      </c>
      <c r="O20" s="7">
        <f>求节点(节奏总纲!$D$4:$D$163,节奏总纲!$C$4:$C$163,N20)</f>
        <v>61.743690589875712</v>
      </c>
      <c r="P20" s="4">
        <f t="shared" si="0"/>
        <v>24600</v>
      </c>
    </row>
    <row r="21" spans="3:16" x14ac:dyDescent="0.15">
      <c r="C21" s="4">
        <v>18</v>
      </c>
      <c r="D21" s="4">
        <v>4500</v>
      </c>
      <c r="E21" s="4">
        <f>SUM(D$4:D21)</f>
        <v>31100</v>
      </c>
      <c r="F21" s="4">
        <v>60</v>
      </c>
      <c r="H21" s="4" t="str">
        <f>IF(基础状态预估!S24="","",基础状态预估!S24)</f>
        <v/>
      </c>
      <c r="J21" s="4">
        <f>SUM(I$4:I21)</f>
        <v>500</v>
      </c>
      <c r="N21" s="7">
        <f>基础状态预估!H23</f>
        <v>74.254833995939038</v>
      </c>
      <c r="O21" s="7">
        <f>求节点(节奏总纲!$D$4:$D$163,节奏总纲!$C$4:$C$163,N21)</f>
        <v>62.329408424535202</v>
      </c>
      <c r="P21" s="4">
        <f t="shared" si="0"/>
        <v>27100</v>
      </c>
    </row>
    <row r="22" spans="3:16" x14ac:dyDescent="0.15">
      <c r="C22" s="4">
        <v>19</v>
      </c>
      <c r="D22" s="4">
        <v>4500</v>
      </c>
      <c r="E22" s="4">
        <f>SUM(D$4:D22)</f>
        <v>35600</v>
      </c>
      <c r="F22" s="4">
        <v>60</v>
      </c>
      <c r="H22" s="4" t="str">
        <f>IF(基础状态预估!S25="","",基础状态预估!S25)</f>
        <v/>
      </c>
      <c r="J22" s="4">
        <f>SUM(I$4:I22)</f>
        <v>500</v>
      </c>
      <c r="N22" s="7">
        <f>基础状态预估!H24</f>
        <v>79.254833995939038</v>
      </c>
      <c r="O22" s="7">
        <f>求节点(节奏总纲!$D$4:$D$163,节奏总纲!$C$4:$C$163,N22)</f>
        <v>63.258447984816868</v>
      </c>
      <c r="P22" s="4">
        <f t="shared" si="0"/>
        <v>31600</v>
      </c>
    </row>
    <row r="23" spans="3:16" x14ac:dyDescent="0.15">
      <c r="C23" s="4">
        <v>20</v>
      </c>
      <c r="D23" s="4">
        <v>4500</v>
      </c>
      <c r="E23" s="4">
        <f>SUM(D$4:D23)</f>
        <v>40100</v>
      </c>
      <c r="F23" s="4">
        <v>60</v>
      </c>
      <c r="H23" s="4" t="str">
        <f>IF(基础状态预估!S26="","",基础状态预估!S26)</f>
        <v/>
      </c>
      <c r="J23" s="4">
        <f>SUM(I$4:I23)</f>
        <v>500</v>
      </c>
      <c r="N23" s="7">
        <f>基础状态预估!H25</f>
        <v>84.254833995939038</v>
      </c>
      <c r="O23" s="7">
        <f>求节点(节奏总纲!$D$4:$D$163,节奏总纲!$C$4:$C$163,N23)</f>
        <v>64.133031875086402</v>
      </c>
      <c r="P23" s="4">
        <f t="shared" si="0"/>
        <v>36100</v>
      </c>
    </row>
    <row r="24" spans="3:16" x14ac:dyDescent="0.15">
      <c r="C24" s="4">
        <v>21</v>
      </c>
      <c r="D24" s="4">
        <v>4500</v>
      </c>
      <c r="E24" s="4">
        <f>SUM(D$4:D24)</f>
        <v>44600</v>
      </c>
      <c r="F24" s="4">
        <v>60</v>
      </c>
      <c r="H24" s="4" t="str">
        <f>IF(基础状态预估!S27="","",基础状态预估!S27)</f>
        <v/>
      </c>
      <c r="J24" s="4">
        <f>SUM(I$4:I24)</f>
        <v>500</v>
      </c>
      <c r="N24" s="7">
        <f>基础状态预估!H26</f>
        <v>89.254833995939038</v>
      </c>
      <c r="O24" s="7">
        <f>求节点(节奏总纲!$D$4:$D$163,节奏总纲!$C$4:$C$163,N24)</f>
        <v>64.957956245279249</v>
      </c>
      <c r="P24" s="4">
        <f t="shared" si="0"/>
        <v>40600</v>
      </c>
    </row>
    <row r="25" spans="3:16" x14ac:dyDescent="0.15">
      <c r="C25" s="4">
        <v>22</v>
      </c>
      <c r="D25" s="4">
        <v>9000</v>
      </c>
      <c r="E25" s="4">
        <f>SUM(D$4:D25)</f>
        <v>53600</v>
      </c>
      <c r="F25" s="4">
        <v>60</v>
      </c>
      <c r="H25" s="4" t="str">
        <f>IF(基础状态预估!S28="","",基础状态预估!S28)</f>
        <v/>
      </c>
      <c r="J25" s="4">
        <f>SUM(I$4:I25)</f>
        <v>500</v>
      </c>
      <c r="N25" s="7">
        <f>基础状态预估!H27</f>
        <v>94.254833995939038</v>
      </c>
      <c r="O25" s="7">
        <f>求节点(节奏总纲!$D$4:$D$163,节奏总纲!$C$4:$C$163,N25)</f>
        <v>65.730453442670125</v>
      </c>
      <c r="P25" s="4">
        <f t="shared" si="0"/>
        <v>45100</v>
      </c>
    </row>
    <row r="26" spans="3:16" x14ac:dyDescent="0.15">
      <c r="C26" s="4">
        <v>23</v>
      </c>
      <c r="D26" s="4">
        <v>9000</v>
      </c>
      <c r="E26" s="4">
        <f>SUM(D$4:D26)</f>
        <v>62600</v>
      </c>
      <c r="F26" s="4">
        <v>60</v>
      </c>
      <c r="H26" s="4" t="str">
        <f>IF(基础状态预估!S29="","",基础状态预估!S29)</f>
        <v/>
      </c>
      <c r="J26" s="4">
        <f>SUM(I$4:I26)</f>
        <v>500</v>
      </c>
      <c r="N26" s="7">
        <f>基础状态预估!H28</f>
        <v>104.25483399593904</v>
      </c>
      <c r="O26" s="7">
        <f>求节点(节奏总纲!$D$4:$D$163,节奏总纲!$C$4:$C$163,N26)</f>
        <v>67.172406694148762</v>
      </c>
      <c r="P26" s="4">
        <f t="shared" si="0"/>
        <v>54100</v>
      </c>
    </row>
    <row r="27" spans="3:16" x14ac:dyDescent="0.15">
      <c r="C27" s="4">
        <v>24</v>
      </c>
      <c r="D27" s="4">
        <v>9000</v>
      </c>
      <c r="E27" s="4">
        <f>SUM(D$4:D27)</f>
        <v>71600</v>
      </c>
      <c r="F27" s="4">
        <v>60</v>
      </c>
      <c r="H27" s="4" t="str">
        <f>IF(基础状态预估!S30="","",基础状态预估!S30)</f>
        <v/>
      </c>
      <c r="J27" s="4">
        <f>SUM(I$4:I27)</f>
        <v>500</v>
      </c>
      <c r="N27" s="7">
        <f>基础状态预估!H29</f>
        <v>114.25483399593904</v>
      </c>
      <c r="O27" s="7">
        <f>求节点(节奏总纲!$D$4:$D$163,节奏总纲!$C$4:$C$163,N27)</f>
        <v>68.478179676085247</v>
      </c>
      <c r="P27" s="4">
        <f t="shared" si="0"/>
        <v>63100</v>
      </c>
    </row>
    <row r="28" spans="3:16" x14ac:dyDescent="0.15">
      <c r="C28" s="4">
        <v>25</v>
      </c>
      <c r="D28" s="4">
        <v>9000</v>
      </c>
      <c r="E28" s="4">
        <f>SUM(D$4:D28)</f>
        <v>80600</v>
      </c>
      <c r="F28" s="4">
        <v>60</v>
      </c>
      <c r="H28" s="4" t="str">
        <f>IF(基础状态预估!S31="","",基础状态预估!S31)</f>
        <v/>
      </c>
      <c r="J28" s="4">
        <f>SUM(I$4:I28)</f>
        <v>500</v>
      </c>
      <c r="N28" s="7">
        <f>基础状态预估!H30</f>
        <v>124.25483399593904</v>
      </c>
      <c r="O28" s="7">
        <f>求节点(节奏总纲!$D$4:$D$163,节奏总纲!$C$4:$C$163,N28)</f>
        <v>69.679743654391942</v>
      </c>
      <c r="P28" s="4">
        <f t="shared" si="0"/>
        <v>72100</v>
      </c>
    </row>
    <row r="29" spans="3:16" x14ac:dyDescent="0.15">
      <c r="C29" s="4">
        <v>26</v>
      </c>
      <c r="D29" s="4">
        <v>9000</v>
      </c>
      <c r="E29" s="4">
        <f>SUM(D$4:D29)</f>
        <v>89600</v>
      </c>
      <c r="F29" s="4">
        <v>60</v>
      </c>
      <c r="H29" s="4" t="str">
        <f>IF(基础状态预估!S32="","",基础状态预估!S32)</f>
        <v/>
      </c>
      <c r="J29" s="4">
        <f>SUM(I$4:I29)</f>
        <v>500</v>
      </c>
      <c r="N29" s="7">
        <f>基础状态预估!H31</f>
        <v>134.25483399593904</v>
      </c>
      <c r="O29" s="7">
        <f>求节点(节奏总纲!$D$4:$D$163,节奏总纲!$C$4:$C$163,N29)</f>
        <v>70.78968449605749</v>
      </c>
      <c r="P29" s="4">
        <f t="shared" si="0"/>
        <v>81100</v>
      </c>
    </row>
    <row r="30" spans="3:16" x14ac:dyDescent="0.15">
      <c r="C30" s="4">
        <v>27</v>
      </c>
      <c r="D30" s="4">
        <v>18000</v>
      </c>
      <c r="E30" s="4">
        <f>SUM(D$4:D30)</f>
        <v>107600</v>
      </c>
      <c r="F30" s="4">
        <v>60</v>
      </c>
      <c r="H30" s="4" t="str">
        <f>IF(基础状态预估!S33="","",基础状态预估!S33)</f>
        <v/>
      </c>
      <c r="J30" s="4">
        <f>SUM(I$4:I30)</f>
        <v>500</v>
      </c>
      <c r="N30" s="7">
        <f>基础状态预估!H32</f>
        <v>144.25483399593904</v>
      </c>
      <c r="O30" s="7">
        <f>求节点(节奏总纲!$D$4:$D$163,节奏总纲!$C$4:$C$163,N30)</f>
        <v>71.81936972598497</v>
      </c>
      <c r="P30" s="4">
        <f t="shared" si="0"/>
        <v>90100</v>
      </c>
    </row>
    <row r="31" spans="3:16" x14ac:dyDescent="0.15">
      <c r="C31" s="4">
        <v>28</v>
      </c>
      <c r="D31" s="4">
        <v>18000</v>
      </c>
      <c r="E31" s="4">
        <f>SUM(D$4:D31)</f>
        <v>125600</v>
      </c>
      <c r="F31" s="4">
        <v>60</v>
      </c>
      <c r="H31" s="4" t="str">
        <f>IF(基础状态预估!S34="","",基础状态预估!S34)</f>
        <v/>
      </c>
      <c r="J31" s="4">
        <f>SUM(I$4:I31)</f>
        <v>500</v>
      </c>
      <c r="N31" s="7">
        <f>基础状态预估!H33</f>
        <v>164.25483399593904</v>
      </c>
      <c r="O31" s="7">
        <f>求节点(节奏总纲!$D$4:$D$163,节奏总纲!$C$4:$C$163,N31)</f>
        <v>73.677983318815407</v>
      </c>
      <c r="P31" s="4">
        <f t="shared" si="0"/>
        <v>108100</v>
      </c>
    </row>
    <row r="32" spans="3:16" x14ac:dyDescent="0.15">
      <c r="C32" s="4">
        <v>29</v>
      </c>
      <c r="D32" s="4">
        <v>18000</v>
      </c>
      <c r="E32" s="4">
        <f>SUM(D$4:D32)</f>
        <v>143600</v>
      </c>
      <c r="F32" s="4">
        <v>60</v>
      </c>
      <c r="H32" s="4" t="str">
        <f>IF(基础状态预估!S35="","",基础状态预估!S35)</f>
        <v/>
      </c>
      <c r="J32" s="4">
        <f>SUM(I$4:I32)</f>
        <v>500</v>
      </c>
      <c r="N32" s="7">
        <f>基础状态预估!H34</f>
        <v>184.25483399593904</v>
      </c>
      <c r="O32" s="7">
        <f>求节点(节奏总纲!$D$4:$D$163,节奏总纲!$C$4:$C$163,N32)</f>
        <v>75.325998511092521</v>
      </c>
      <c r="P32" s="4">
        <f t="shared" si="0"/>
        <v>126100</v>
      </c>
    </row>
    <row r="33" spans="3:16" x14ac:dyDescent="0.15">
      <c r="C33" s="4">
        <v>30</v>
      </c>
      <c r="D33" s="4">
        <v>18000</v>
      </c>
      <c r="E33" s="4">
        <f>SUM(D$4:D33)</f>
        <v>161600</v>
      </c>
      <c r="F33" s="4">
        <v>60</v>
      </c>
      <c r="H33" s="4" t="str">
        <f>IF(基础状态预估!S36="","",基础状态预估!S36)</f>
        <v/>
      </c>
      <c r="J33" s="4">
        <f>SUM(I$4:I33)</f>
        <v>500</v>
      </c>
      <c r="N33" s="7">
        <f>基础状态预估!H35</f>
        <v>204.25483399593904</v>
      </c>
      <c r="O33" s="7">
        <f>求节点(节奏总纲!$D$4:$D$163,节奏总纲!$C$4:$C$163,N33)</f>
        <v>76.807411124800581</v>
      </c>
      <c r="P33" s="4">
        <f t="shared" si="0"/>
        <v>144100</v>
      </c>
    </row>
    <row r="34" spans="3:16" x14ac:dyDescent="0.15">
      <c r="C34" s="4">
        <v>31</v>
      </c>
      <c r="D34" s="4">
        <v>18000</v>
      </c>
      <c r="E34" s="4">
        <f>SUM(D$4:D34)</f>
        <v>179600</v>
      </c>
      <c r="F34" s="4">
        <v>60</v>
      </c>
      <c r="H34" s="4" t="str">
        <f>IF(基础状态预估!S37="","",基础状态预估!S37)</f>
        <v/>
      </c>
      <c r="J34" s="4">
        <f>SUM(I$4:I34)</f>
        <v>500</v>
      </c>
      <c r="N34" s="7">
        <f>基础状态预估!H36</f>
        <v>224.25483399593904</v>
      </c>
      <c r="O34" s="7">
        <f>求节点(节奏总纲!$D$4:$D$163,节奏总纲!$C$4:$C$163,N34)</f>
        <v>78.149660188693247</v>
      </c>
      <c r="P34" s="4">
        <f t="shared" si="0"/>
        <v>162100</v>
      </c>
    </row>
    <row r="35" spans="3:16" x14ac:dyDescent="0.15">
      <c r="C35" s="4">
        <v>32</v>
      </c>
      <c r="D35" s="4">
        <v>18000</v>
      </c>
      <c r="E35" s="4">
        <f>SUM(D$4:D35)</f>
        <v>197600</v>
      </c>
      <c r="F35" s="4">
        <v>60</v>
      </c>
      <c r="H35" s="4" t="str">
        <f>IF(基础状态预估!S38="","",基础状态预估!S38)</f>
        <v/>
      </c>
      <c r="J35" s="4">
        <f>SUM(I$4:I35)</f>
        <v>500</v>
      </c>
      <c r="N35" s="7">
        <f>基础状态预估!H37</f>
        <v>244.25483399593904</v>
      </c>
      <c r="O35" s="7">
        <f>求节点(节奏总纲!$D$4:$D$163,节奏总纲!$C$4:$C$163,N35)</f>
        <v>79.373224134292442</v>
      </c>
      <c r="P35" s="4">
        <f t="shared" si="0"/>
        <v>180100</v>
      </c>
    </row>
    <row r="36" spans="3:16" x14ac:dyDescent="0.15">
      <c r="C36" s="4">
        <v>33</v>
      </c>
      <c r="D36" s="4">
        <v>18000</v>
      </c>
      <c r="E36" s="4">
        <f>SUM(D$4:D36)</f>
        <v>215600</v>
      </c>
      <c r="F36" s="4">
        <v>60</v>
      </c>
      <c r="H36" s="4" t="str">
        <f>IF(基础状态预估!S39="","",基础状态预估!S39)</f>
        <v/>
      </c>
      <c r="J36" s="4">
        <f>SUM(I$4:I36)</f>
        <v>500</v>
      </c>
      <c r="N36" s="7">
        <f>基础状态预估!H38</f>
        <v>264.25483399593907</v>
      </c>
      <c r="O36" s="7">
        <f>求节点(节奏总纲!$D$4:$D$163,节奏总纲!$C$4:$C$163,N36)</f>
        <v>80.503691671254629</v>
      </c>
      <c r="P36" s="4">
        <f t="shared" si="0"/>
        <v>198100</v>
      </c>
    </row>
    <row r="37" spans="3:16" x14ac:dyDescent="0.15">
      <c r="C37" s="4">
        <v>34</v>
      </c>
      <c r="D37" s="4">
        <v>18000</v>
      </c>
      <c r="E37" s="4">
        <f>SUM(D$4:D37)</f>
        <v>233600</v>
      </c>
      <c r="F37" s="4">
        <v>60</v>
      </c>
      <c r="H37" s="4" t="str">
        <f>IF(基础状态预估!S40="","",基础状态预估!S40)</f>
        <v/>
      </c>
      <c r="J37" s="4">
        <f>SUM(I$4:I37)</f>
        <v>500</v>
      </c>
      <c r="N37" s="7">
        <f>基础状态预估!H39</f>
        <v>284.25483399593907</v>
      </c>
      <c r="O37" s="7">
        <f>求节点(节奏总纲!$D$4:$D$163,节奏总纲!$C$4:$C$163,N37)</f>
        <v>81.552528985101091</v>
      </c>
      <c r="P37" s="4">
        <f t="shared" si="0"/>
        <v>216100</v>
      </c>
    </row>
    <row r="38" spans="3:16" x14ac:dyDescent="0.15">
      <c r="C38" s="4">
        <v>35</v>
      </c>
      <c r="D38" s="4">
        <v>18000</v>
      </c>
      <c r="E38" s="4">
        <f>SUM(D$4:D38)</f>
        <v>251600</v>
      </c>
      <c r="F38" s="4">
        <v>60</v>
      </c>
      <c r="H38" s="4" t="str">
        <f>IF(基础状态预估!S41="","",基础状态预估!S41)</f>
        <v/>
      </c>
      <c r="J38" s="4">
        <f>SUM(I$4:I38)</f>
        <v>500</v>
      </c>
      <c r="N38" s="7">
        <f>基础状态预估!H40</f>
        <v>304.25483399593907</v>
      </c>
      <c r="O38" s="7">
        <f>求节点(节奏总纲!$D$4:$D$163,节奏总纲!$C$4:$C$163,N38)</f>
        <v>82.530084047380356</v>
      </c>
      <c r="P38" s="4">
        <f t="shared" si="0"/>
        <v>234100</v>
      </c>
    </row>
    <row r="39" spans="3:16" x14ac:dyDescent="0.15">
      <c r="C39" s="4">
        <v>36</v>
      </c>
      <c r="D39" s="4">
        <v>18000</v>
      </c>
      <c r="E39" s="4">
        <f>SUM(D$4:D39)</f>
        <v>269600</v>
      </c>
      <c r="F39" s="4">
        <v>60</v>
      </c>
      <c r="H39" s="4" t="str">
        <f>IF(基础状态预估!S42="","",基础状态预估!S42)</f>
        <v/>
      </c>
      <c r="J39" s="4">
        <f>SUM(I$4:I39)</f>
        <v>500</v>
      </c>
      <c r="N39" s="7">
        <f>基础状态预估!H41</f>
        <v>324.25483399593907</v>
      </c>
      <c r="O39" s="7">
        <f>求节点(节奏总纲!$D$4:$D$163,节奏总纲!$C$4:$C$163,N39)</f>
        <v>83.445684961528599</v>
      </c>
      <c r="P39" s="4">
        <f t="shared" si="0"/>
        <v>252100</v>
      </c>
    </row>
    <row r="40" spans="3:16" x14ac:dyDescent="0.15">
      <c r="N40" s="7">
        <f>基础状态预估!H42</f>
        <v>344.25483399593907</v>
      </c>
      <c r="O40" s="7">
        <f>求节点(节奏总纲!$D$4:$D$163,节奏总纲!$C$4:$C$163,N40)</f>
        <v>84.307730151594043</v>
      </c>
      <c r="P40" s="4">
        <f t="shared" si="0"/>
        <v>270100</v>
      </c>
    </row>
    <row r="44" spans="3:16" x14ac:dyDescent="0.15">
      <c r="N44" s="7" t="s">
        <v>1</v>
      </c>
    </row>
    <row r="45" spans="3:16" x14ac:dyDescent="0.15">
      <c r="N45" s="7" t="s">
        <v>105</v>
      </c>
      <c r="O45" s="7" t="s">
        <v>31</v>
      </c>
      <c r="P45" s="4" t="s">
        <v>276</v>
      </c>
    </row>
    <row r="46" spans="3:16" x14ac:dyDescent="0.15">
      <c r="N46" s="7">
        <f>基础状态预估!I7</f>
        <v>38.53268396026413</v>
      </c>
      <c r="O46" s="7">
        <f>求节点(节奏总纲!$E$4:$E$163,节奏总纲!$C$4:$C$163,N46)</f>
        <v>55</v>
      </c>
      <c r="P46" s="4">
        <f>E4+J4</f>
        <v>100</v>
      </c>
    </row>
    <row r="47" spans="3:16" x14ac:dyDescent="0.15">
      <c r="N47" s="7">
        <f>基础状态预估!I8</f>
        <v>38.932683960264129</v>
      </c>
      <c r="O47" s="7">
        <f>求节点(节奏总纲!$E$4:$E$163,节奏总纲!$C$4:$C$163,N47)</f>
        <v>55.145846366850542</v>
      </c>
      <c r="P47" s="4">
        <f t="shared" ref="P47:P81" si="1">E5+J5</f>
        <v>600</v>
      </c>
    </row>
    <row r="48" spans="3:16" x14ac:dyDescent="0.15">
      <c r="N48" s="7">
        <f>基础状态预估!I9</f>
        <v>39.332683960264127</v>
      </c>
      <c r="O48" s="7">
        <f>求节点(节奏总纲!$E$4:$E$163,节奏总纲!$C$4:$C$163,N48)</f>
        <v>55.291692733701076</v>
      </c>
      <c r="P48" s="4">
        <f t="shared" si="1"/>
        <v>1100</v>
      </c>
    </row>
    <row r="49" spans="14:16" x14ac:dyDescent="0.15">
      <c r="N49" s="7">
        <f>基础状态预估!I10</f>
        <v>39.732683960264133</v>
      </c>
      <c r="O49" s="7">
        <f>求节点(节奏总纲!$E$4:$E$163,节奏总纲!$C$4:$C$163,N49)</f>
        <v>55.437539100551618</v>
      </c>
      <c r="P49" s="4">
        <f t="shared" si="1"/>
        <v>2100</v>
      </c>
    </row>
    <row r="50" spans="14:16" x14ac:dyDescent="0.15">
      <c r="N50" s="7">
        <f>基础状态预估!I11</f>
        <v>40.132683960264131</v>
      </c>
      <c r="O50" s="7">
        <f>求节点(节奏总纲!$E$4:$E$163,节奏总纲!$C$4:$C$163,N50)</f>
        <v>55.583385467402152</v>
      </c>
      <c r="P50" s="4">
        <f t="shared" si="1"/>
        <v>2600</v>
      </c>
    </row>
    <row r="51" spans="14:16" x14ac:dyDescent="0.15">
      <c r="N51" s="7">
        <f>基础状态预估!I12</f>
        <v>40.932683960264129</v>
      </c>
      <c r="O51" s="7">
        <f>求节点(节奏总纲!$E$4:$E$163,节奏总纲!$C$4:$C$163,N51)</f>
        <v>55.875078201103229</v>
      </c>
      <c r="P51" s="4">
        <f t="shared" si="1"/>
        <v>3600</v>
      </c>
    </row>
    <row r="52" spans="14:16" x14ac:dyDescent="0.15">
      <c r="N52" s="7">
        <f>基础状态预估!I13</f>
        <v>41.732683960264133</v>
      </c>
      <c r="O52" s="7">
        <f>求节点(节奏总纲!$E$4:$E$163,节奏总纲!$C$4:$C$163,N52)</f>
        <v>56.150702864608469</v>
      </c>
      <c r="P52" s="4">
        <f t="shared" si="1"/>
        <v>4600</v>
      </c>
    </row>
    <row r="53" spans="14:16" x14ac:dyDescent="0.15">
      <c r="N53" s="7">
        <f>基础状态预估!I14</f>
        <v>42.53268396026413</v>
      </c>
      <c r="O53" s="7">
        <f>求节点(节奏总纲!$E$4:$E$163,节奏总纲!$C$4:$C$163,N53)</f>
        <v>56.41429154452927</v>
      </c>
      <c r="P53" s="4">
        <f t="shared" si="1"/>
        <v>5600</v>
      </c>
    </row>
    <row r="54" spans="14:16" x14ac:dyDescent="0.15">
      <c r="N54" s="7">
        <f>基础状态预估!I15</f>
        <v>44.132683960264131</v>
      </c>
      <c r="O54" s="7">
        <f>求节点(节奏总纲!$E$4:$E$163,节奏总纲!$C$4:$C$163,N54)</f>
        <v>56.941468904370872</v>
      </c>
      <c r="P54" s="4">
        <f t="shared" si="1"/>
        <v>7600</v>
      </c>
    </row>
    <row r="55" spans="14:16" x14ac:dyDescent="0.15">
      <c r="N55" s="7">
        <f>基础状态预估!I16</f>
        <v>45.732683960264133</v>
      </c>
      <c r="O55" s="7">
        <f>求节点(节奏总纲!$E$4:$E$163,节奏总纲!$C$4:$C$163,N55)</f>
        <v>57.451589260298135</v>
      </c>
      <c r="P55" s="4">
        <f t="shared" si="1"/>
        <v>9600</v>
      </c>
    </row>
    <row r="56" spans="14:16" x14ac:dyDescent="0.15">
      <c r="N56" s="7">
        <f>基础状态预估!I17</f>
        <v>48.132683960264131</v>
      </c>
      <c r="O56" s="7">
        <f>求节点(节奏总纲!$E$4:$E$163,节奏总纲!$C$4:$C$163,N56)</f>
        <v>58.193280806848797</v>
      </c>
      <c r="P56" s="4">
        <f t="shared" si="1"/>
        <v>12100</v>
      </c>
    </row>
    <row r="57" spans="14:16" x14ac:dyDescent="0.15">
      <c r="N57" s="7">
        <f>基础状态预估!I18</f>
        <v>50.53268396026413</v>
      </c>
      <c r="O57" s="7">
        <f>求节点(节奏总纲!$E$4:$E$163,节奏总纲!$C$4:$C$163,N57)</f>
        <v>58.8828631865753</v>
      </c>
      <c r="P57" s="4">
        <f t="shared" si="1"/>
        <v>14600</v>
      </c>
    </row>
    <row r="58" spans="14:16" x14ac:dyDescent="0.15">
      <c r="N58" s="7">
        <f>基础状态预估!I19</f>
        <v>52.932683960264129</v>
      </c>
      <c r="O58" s="7">
        <f>求节点(节奏总纲!$E$4:$E$163,节奏总纲!$C$4:$C$163,N58)</f>
        <v>59.545970434731508</v>
      </c>
      <c r="P58" s="4">
        <f t="shared" si="1"/>
        <v>17100</v>
      </c>
    </row>
    <row r="59" spans="14:16" x14ac:dyDescent="0.15">
      <c r="N59" s="7">
        <f>基础状态预估!I20</f>
        <v>55.332683960264134</v>
      </c>
      <c r="O59" s="7">
        <f>求节点(节奏总纲!$E$4:$E$163,节奏总纲!$C$4:$C$163,N59)</f>
        <v>60.185457227447259</v>
      </c>
      <c r="P59" s="4">
        <f t="shared" si="1"/>
        <v>19600</v>
      </c>
    </row>
    <row r="60" spans="14:16" x14ac:dyDescent="0.15">
      <c r="N60" s="7">
        <f>基础状态预估!I21</f>
        <v>57.732683960264133</v>
      </c>
      <c r="O60" s="7">
        <f>求节点(节奏总纲!$E$4:$E$163,节奏总纲!$C$4:$C$163,N60)</f>
        <v>60.784363244895779</v>
      </c>
      <c r="P60" s="4">
        <f t="shared" si="1"/>
        <v>22100</v>
      </c>
    </row>
    <row r="61" spans="14:16" x14ac:dyDescent="0.15">
      <c r="N61" s="7">
        <f>基础状态预估!I22</f>
        <v>60.132683960264131</v>
      </c>
      <c r="O61" s="7">
        <f>求节点(节奏总纲!$E$4:$E$163,节奏总纲!$C$4:$C$163,N61)</f>
        <v>61.361709643883636</v>
      </c>
      <c r="P61" s="4">
        <f t="shared" si="1"/>
        <v>24600</v>
      </c>
    </row>
    <row r="62" spans="14:16" x14ac:dyDescent="0.15">
      <c r="N62" s="7">
        <f>基础状态预估!I23</f>
        <v>62.53268396026413</v>
      </c>
      <c r="O62" s="7">
        <f>求节点(节奏总纲!$E$4:$E$163,节奏总纲!$C$4:$C$163,N62)</f>
        <v>61.926926068926527</v>
      </c>
      <c r="P62" s="4">
        <f t="shared" si="1"/>
        <v>27100</v>
      </c>
    </row>
    <row r="63" spans="14:16" x14ac:dyDescent="0.15">
      <c r="N63" s="7">
        <f>基础状态预估!I24</f>
        <v>66.532683960264137</v>
      </c>
      <c r="O63" s="7">
        <f>求节点(节奏总纲!$E$4:$E$163,节奏总纲!$C$4:$C$163,N63)</f>
        <v>62.797412443418587</v>
      </c>
      <c r="P63" s="4">
        <f t="shared" si="1"/>
        <v>31600</v>
      </c>
    </row>
    <row r="64" spans="14:16" x14ac:dyDescent="0.15">
      <c r="N64" s="7">
        <f>基础状态预估!I25</f>
        <v>70.532683960264137</v>
      </c>
      <c r="O64" s="7">
        <f>求节点(节奏总纲!$E$4:$E$163,节奏总纲!$C$4:$C$163,N64)</f>
        <v>63.621237555476739</v>
      </c>
      <c r="P64" s="4">
        <f t="shared" si="1"/>
        <v>36100</v>
      </c>
    </row>
    <row r="65" spans="14:16" x14ac:dyDescent="0.15">
      <c r="N65" s="7">
        <f>基础状态预估!I26</f>
        <v>74.532683960264137</v>
      </c>
      <c r="O65" s="7">
        <f>求节点(节奏总纲!$E$4:$E$163,节奏总纲!$C$4:$C$163,N65)</f>
        <v>64.4062621963335</v>
      </c>
      <c r="P65" s="4">
        <f t="shared" si="1"/>
        <v>40600</v>
      </c>
    </row>
    <row r="66" spans="14:16" x14ac:dyDescent="0.15">
      <c r="N66" s="7">
        <f>基础状态预估!I27</f>
        <v>78.532683960264137</v>
      </c>
      <c r="O66" s="7">
        <f>求节点(节奏总纲!$E$4:$E$163,节奏总纲!$C$4:$C$163,N66)</f>
        <v>65.15484850713321</v>
      </c>
      <c r="P66" s="4">
        <f t="shared" si="1"/>
        <v>45100</v>
      </c>
    </row>
    <row r="67" spans="14:16" x14ac:dyDescent="0.15">
      <c r="N67" s="7">
        <f>基础状态预估!I28</f>
        <v>86.532683960264137</v>
      </c>
      <c r="O67" s="7">
        <f>求节点(节奏总纲!$E$4:$E$163,节奏总纲!$C$4:$C$163,N67)</f>
        <v>66.519938152315177</v>
      </c>
      <c r="P67" s="4">
        <f t="shared" si="1"/>
        <v>54100</v>
      </c>
    </row>
    <row r="68" spans="14:16" x14ac:dyDescent="0.15">
      <c r="N68" s="7">
        <f>基础状态预估!I29</f>
        <v>94.532683960264137</v>
      </c>
      <c r="O68" s="7">
        <f>求节点(节奏总纲!$E$4:$E$163,节奏总纲!$C$4:$C$163,N68)</f>
        <v>67.795850728065588</v>
      </c>
      <c r="P68" s="4">
        <f t="shared" si="1"/>
        <v>63100</v>
      </c>
    </row>
    <row r="69" spans="14:16" x14ac:dyDescent="0.15">
      <c r="N69" s="7">
        <f>基础状态预估!I30</f>
        <v>102.53268396026414</v>
      </c>
      <c r="O69" s="7">
        <f>求节点(节奏总纲!$E$4:$E$163,节奏总纲!$C$4:$C$163,N69)</f>
        <v>69.002844554363236</v>
      </c>
      <c r="P69" s="4">
        <f t="shared" si="1"/>
        <v>72100</v>
      </c>
    </row>
    <row r="70" spans="14:16" x14ac:dyDescent="0.15">
      <c r="N70" s="7">
        <f>基础状态预估!I31</f>
        <v>110.53268396026414</v>
      </c>
      <c r="O70" s="7">
        <f>求节点(节奏总纲!$E$4:$E$163,节奏总纲!$C$4:$C$163,N70)</f>
        <v>70.069864293097808</v>
      </c>
      <c r="P70" s="4">
        <f t="shared" si="1"/>
        <v>81100</v>
      </c>
    </row>
    <row r="71" spans="14:16" x14ac:dyDescent="0.15">
      <c r="N71" s="7">
        <f>基础状态预估!I32</f>
        <v>118.53268396026414</v>
      </c>
      <c r="O71" s="7">
        <f>求节点(节奏总纲!$E$4:$E$163,节奏总纲!$C$4:$C$163,N71)</f>
        <v>71.058420805080829</v>
      </c>
      <c r="P71" s="4">
        <f t="shared" si="1"/>
        <v>90100</v>
      </c>
    </row>
    <row r="72" spans="14:16" x14ac:dyDescent="0.15">
      <c r="N72" s="7">
        <f>基础状态预估!I33</f>
        <v>134.53268396026414</v>
      </c>
      <c r="O72" s="7">
        <f>求节点(节奏总纲!$E$4:$E$163,节奏总纲!$C$4:$C$163,N72)</f>
        <v>72.900013224656846</v>
      </c>
      <c r="P72" s="4">
        <f t="shared" si="1"/>
        <v>108100</v>
      </c>
    </row>
    <row r="73" spans="14:16" x14ac:dyDescent="0.15">
      <c r="N73" s="7">
        <f>基础状态预估!I34</f>
        <v>150.53268396026414</v>
      </c>
      <c r="O73" s="7">
        <f>求节点(节奏总纲!$E$4:$E$163,节奏总纲!$C$4:$C$163,N73)</f>
        <v>74.507030018861627</v>
      </c>
      <c r="P73" s="4">
        <f t="shared" si="1"/>
        <v>126100</v>
      </c>
    </row>
    <row r="74" spans="14:16" x14ac:dyDescent="0.15">
      <c r="N74" s="7">
        <f>基础状态预估!I35</f>
        <v>166.53268396026414</v>
      </c>
      <c r="O74" s="7">
        <f>求节点(节奏总纲!$E$4:$E$163,节奏总纲!$C$4:$C$163,N74)</f>
        <v>75.960633855370347</v>
      </c>
      <c r="P74" s="4">
        <f t="shared" si="1"/>
        <v>144100</v>
      </c>
    </row>
    <row r="75" spans="14:16" x14ac:dyDescent="0.15">
      <c r="N75" s="7">
        <f>基础状态预估!I36</f>
        <v>182.53268396026414</v>
      </c>
      <c r="O75" s="7">
        <f>求节点(节奏总纲!$E$4:$E$163,节奏总纲!$C$4:$C$163,N75)</f>
        <v>77.263834900504776</v>
      </c>
      <c r="P75" s="4">
        <f t="shared" si="1"/>
        <v>162100</v>
      </c>
    </row>
    <row r="76" spans="14:16" x14ac:dyDescent="0.15">
      <c r="N76" s="7">
        <f>基础状态预估!I37</f>
        <v>198.53268396026414</v>
      </c>
      <c r="O76" s="7">
        <f>求节点(节奏总纲!$E$4:$E$163,节奏总纲!$C$4:$C$163,N76)</f>
        <v>78.462372089554393</v>
      </c>
      <c r="P76" s="4">
        <f t="shared" si="1"/>
        <v>180100</v>
      </c>
    </row>
    <row r="77" spans="14:16" x14ac:dyDescent="0.15">
      <c r="N77" s="7">
        <f>基础状态预估!I38</f>
        <v>214.53268396026414</v>
      </c>
      <c r="O77" s="7">
        <f>求节点(节奏总纲!$E$4:$E$163,节奏总纲!$C$4:$C$163,N77)</f>
        <v>79.563358690960357</v>
      </c>
      <c r="P77" s="4">
        <f t="shared" si="1"/>
        <v>198100</v>
      </c>
    </row>
    <row r="78" spans="14:16" x14ac:dyDescent="0.15">
      <c r="N78" s="7">
        <f>基础状态预估!I39</f>
        <v>230.53268396026414</v>
      </c>
      <c r="O78" s="7">
        <f>求节点(节奏总纲!$E$4:$E$163,节奏总纲!$C$4:$C$163,N78)</f>
        <v>80.618540088962334</v>
      </c>
      <c r="P78" s="4">
        <f t="shared" si="1"/>
        <v>216100</v>
      </c>
    </row>
    <row r="79" spans="14:16" x14ac:dyDescent="0.15">
      <c r="N79" s="7">
        <f>基础状态预估!I40</f>
        <v>246.53268396026414</v>
      </c>
      <c r="O79" s="7">
        <f>求节点(节奏总纲!$E$4:$E$163,节奏总纲!$C$4:$C$163,N79)</f>
        <v>81.605858022184634</v>
      </c>
      <c r="P79" s="4">
        <f t="shared" si="1"/>
        <v>234100</v>
      </c>
    </row>
    <row r="80" spans="14:16" x14ac:dyDescent="0.15">
      <c r="N80" s="7">
        <f>基础状态预估!I41</f>
        <v>262.53268396026414</v>
      </c>
      <c r="O80" s="7">
        <f>求节点(节奏总纲!$E$4:$E$163,节奏总纲!$C$4:$C$163,N80)</f>
        <v>82.510185283893776</v>
      </c>
      <c r="P80" s="4">
        <f t="shared" si="1"/>
        <v>252100</v>
      </c>
    </row>
    <row r="81" spans="14:16" x14ac:dyDescent="0.15">
      <c r="N81" s="7">
        <f>基础状态预估!I42</f>
        <v>278.53268396026414</v>
      </c>
      <c r="O81" s="7">
        <f>求节点(节奏总纲!$E$4:$E$163,节奏总纲!$C$4:$C$163,N81)</f>
        <v>83.354617945532794</v>
      </c>
      <c r="P81" s="4">
        <f t="shared" si="1"/>
        <v>270100</v>
      </c>
    </row>
    <row r="85" spans="14:16" x14ac:dyDescent="0.15">
      <c r="N85" s="7" t="s">
        <v>2</v>
      </c>
    </row>
    <row r="86" spans="14:16" x14ac:dyDescent="0.15">
      <c r="N86" s="7" t="s">
        <v>105</v>
      </c>
      <c r="O86" s="7" t="s">
        <v>31</v>
      </c>
      <c r="P86" s="4" t="s">
        <v>276</v>
      </c>
    </row>
    <row r="87" spans="14:16" x14ac:dyDescent="0.15">
      <c r="N87" s="7">
        <f>基础状态预估!J7</f>
        <v>31.642206307096416</v>
      </c>
      <c r="O87" s="7">
        <f>求节点(节奏总纲!$F$4:$F$163,节奏总纲!$C$4:$C$163,N87)</f>
        <v>55</v>
      </c>
      <c r="P87" s="4">
        <f>E4+J4</f>
        <v>100</v>
      </c>
    </row>
    <row r="88" spans="14:16" x14ac:dyDescent="0.15">
      <c r="N88" s="7">
        <f>基础状态预估!J8</f>
        <v>31.942206307096416</v>
      </c>
      <c r="O88" s="7">
        <f>求节点(节奏总纲!$F$4:$F$163,节奏总纲!$C$4:$C$163,N88)</f>
        <v>55.133547956981474</v>
      </c>
      <c r="P88" s="4">
        <f t="shared" ref="P88:P122" si="2">E5+J5</f>
        <v>600</v>
      </c>
    </row>
    <row r="89" spans="14:16" x14ac:dyDescent="0.15">
      <c r="N89" s="7">
        <f>基础状态预估!J9</f>
        <v>32.242206307096417</v>
      </c>
      <c r="O89" s="7">
        <f>求节点(节奏总纲!$F$4:$F$163,节奏总纲!$C$4:$C$163,N89)</f>
        <v>55.267095913962955</v>
      </c>
      <c r="P89" s="4">
        <f t="shared" si="2"/>
        <v>1100</v>
      </c>
    </row>
    <row r="90" spans="14:16" x14ac:dyDescent="0.15">
      <c r="N90" s="7">
        <f>基础状态预估!J10</f>
        <v>32.542206307096414</v>
      </c>
      <c r="O90" s="7">
        <f>求节点(节奏总纲!$F$4:$F$163,节奏总纲!$C$4:$C$163,N90)</f>
        <v>55.400643870944428</v>
      </c>
      <c r="P90" s="4">
        <f t="shared" si="2"/>
        <v>2100</v>
      </c>
    </row>
    <row r="91" spans="14:16" x14ac:dyDescent="0.15">
      <c r="N91" s="7">
        <f>基础状态预估!J11</f>
        <v>32.842206307096419</v>
      </c>
      <c r="O91" s="7">
        <f>求节点(节奏总纲!$F$4:$F$163,节奏总纲!$C$4:$C$163,N91)</f>
        <v>55.534191827925909</v>
      </c>
      <c r="P91" s="4">
        <f t="shared" si="2"/>
        <v>2600</v>
      </c>
    </row>
    <row r="92" spans="14:16" x14ac:dyDescent="0.15">
      <c r="N92" s="7">
        <f>基础状态预估!J12</f>
        <v>33.442206307096413</v>
      </c>
      <c r="O92" s="7">
        <f>求节点(节奏总纲!$F$4:$F$163,节奏总纲!$C$4:$C$163,N92)</f>
        <v>55.801287741888856</v>
      </c>
      <c r="P92" s="4">
        <f t="shared" si="2"/>
        <v>3600</v>
      </c>
    </row>
    <row r="93" spans="14:16" x14ac:dyDescent="0.15">
      <c r="N93" s="7">
        <f>基础状态预估!J13</f>
        <v>34.042206307096414</v>
      </c>
      <c r="O93" s="7">
        <f>求节点(节奏总纲!$F$4:$F$163,节奏总纲!$C$4:$C$163,N93)</f>
        <v>56.063283577339448</v>
      </c>
      <c r="P93" s="4">
        <f t="shared" si="2"/>
        <v>4600</v>
      </c>
    </row>
    <row r="94" spans="14:16" x14ac:dyDescent="0.15">
      <c r="N94" s="7">
        <f>基础状态预估!J14</f>
        <v>34.642206307096416</v>
      </c>
      <c r="O94" s="7">
        <f>求节点(节奏总纲!$F$4:$F$163,节奏总纲!$C$4:$C$163,N94)</f>
        <v>56.310459378600413</v>
      </c>
      <c r="P94" s="4">
        <f t="shared" si="2"/>
        <v>5600</v>
      </c>
    </row>
    <row r="95" spans="14:16" x14ac:dyDescent="0.15">
      <c r="N95" s="7">
        <f>基础状态预估!J15</f>
        <v>35.842206307096419</v>
      </c>
      <c r="O95" s="7">
        <f>求节点(节奏总纲!$F$4:$F$163,节奏总纲!$C$4:$C$163,N95)</f>
        <v>56.804810981122344</v>
      </c>
      <c r="P95" s="4">
        <f t="shared" si="2"/>
        <v>7600</v>
      </c>
    </row>
    <row r="96" spans="14:16" x14ac:dyDescent="0.15">
      <c r="N96" s="7">
        <f>基础状态预估!J16</f>
        <v>37.042206307096414</v>
      </c>
      <c r="O96" s="7">
        <f>求节点(节奏总纲!$F$4:$F$163,节奏总纲!$C$4:$C$163,N96)</f>
        <v>57.279578089064216</v>
      </c>
      <c r="P96" s="4">
        <f t="shared" si="2"/>
        <v>9600</v>
      </c>
    </row>
    <row r="97" spans="14:16" x14ac:dyDescent="0.15">
      <c r="N97" s="7">
        <f>基础状态预估!J17</f>
        <v>38.842206307096419</v>
      </c>
      <c r="O97" s="7">
        <f>求节点(节奏总纲!$F$4:$F$163,节奏总纲!$C$4:$C$163,N97)</f>
        <v>57.972561857331456</v>
      </c>
      <c r="P97" s="4">
        <f t="shared" si="2"/>
        <v>12100</v>
      </c>
    </row>
    <row r="98" spans="14:16" x14ac:dyDescent="0.15">
      <c r="N98" s="7">
        <f>基础状态预估!J18</f>
        <v>40.642206307096416</v>
      </c>
      <c r="O98" s="7">
        <f>求节点(节奏总纲!$F$4:$F$163,节奏总纲!$C$4:$C$163,N98)</f>
        <v>58.614191691574263</v>
      </c>
      <c r="P98" s="4">
        <f t="shared" si="2"/>
        <v>14600</v>
      </c>
    </row>
    <row r="99" spans="14:16" x14ac:dyDescent="0.15">
      <c r="N99" s="7">
        <f>基础状态预估!J19</f>
        <v>42.442206307096413</v>
      </c>
      <c r="O99" s="7">
        <f>求节点(节奏总纲!$F$4:$F$163,节奏总纲!$C$4:$C$163,N99)</f>
        <v>59.238882626577023</v>
      </c>
      <c r="P99" s="4">
        <f t="shared" si="2"/>
        <v>17100</v>
      </c>
    </row>
    <row r="100" spans="14:16" x14ac:dyDescent="0.15">
      <c r="N100" s="7">
        <f>基础状态预估!J20</f>
        <v>44.242206307096417</v>
      </c>
      <c r="O100" s="7">
        <f>求节点(节奏总纲!$F$4:$F$163,节奏总纲!$C$4:$C$163,N100)</f>
        <v>59.841034116551036</v>
      </c>
      <c r="P100" s="4">
        <f t="shared" si="2"/>
        <v>19600</v>
      </c>
    </row>
    <row r="101" spans="14:16" x14ac:dyDescent="0.15">
      <c r="N101" s="7">
        <f>基础状态预估!J21</f>
        <v>46.042206307096414</v>
      </c>
      <c r="O101" s="7">
        <f>求节点(节奏总纲!$F$4:$F$163,节奏总纲!$C$4:$C$163,N101)</f>
        <v>60.406324041739808</v>
      </c>
      <c r="P101" s="4">
        <f t="shared" si="2"/>
        <v>22100</v>
      </c>
    </row>
    <row r="102" spans="14:16" x14ac:dyDescent="0.15">
      <c r="N102" s="7">
        <f>基础状态预估!J22</f>
        <v>47.842206307096419</v>
      </c>
      <c r="O102" s="7">
        <f>求节点(节奏总纲!$F$4:$F$163,节奏总纲!$C$4:$C$163,N102)</f>
        <v>60.958392122344456</v>
      </c>
      <c r="P102" s="4">
        <f t="shared" si="2"/>
        <v>24600</v>
      </c>
    </row>
    <row r="103" spans="14:16" x14ac:dyDescent="0.15">
      <c r="N103" s="7">
        <f>基础状态预估!J23</f>
        <v>49.642206307096416</v>
      </c>
      <c r="O103" s="7">
        <f>求节点(节奏总纲!$F$4:$F$163,节奏总纲!$C$4:$C$163,N103)</f>
        <v>61.471385172008482</v>
      </c>
      <c r="P103" s="4">
        <f t="shared" si="2"/>
        <v>27100</v>
      </c>
    </row>
    <row r="104" spans="14:16" x14ac:dyDescent="0.15">
      <c r="N104" s="7">
        <f>基础状态预估!J24</f>
        <v>52.642206307096416</v>
      </c>
      <c r="O104" s="7">
        <f>求节点(节奏总纲!$F$4:$F$163,节奏总纲!$C$4:$C$163,N104)</f>
        <v>62.300587891930526</v>
      </c>
      <c r="P104" s="4">
        <f t="shared" si="2"/>
        <v>31600</v>
      </c>
    </row>
    <row r="105" spans="14:16" x14ac:dyDescent="0.15">
      <c r="N105" s="7">
        <f>基础状态预估!J25</f>
        <v>55.642206307096416</v>
      </c>
      <c r="O105" s="7">
        <f>求节点(节奏总纲!$F$4:$F$163,节奏总纲!$C$4:$C$163,N105)</f>
        <v>63.088688786753281</v>
      </c>
      <c r="P105" s="4">
        <f t="shared" si="2"/>
        <v>36100</v>
      </c>
    </row>
    <row r="106" spans="14:16" x14ac:dyDescent="0.15">
      <c r="N106" s="7">
        <f>基础状态预估!J26</f>
        <v>58.642206307096416</v>
      </c>
      <c r="O106" s="7">
        <f>求节点(节奏总纲!$F$4:$F$163,节奏总纲!$C$4:$C$163,N106)</f>
        <v>63.823012933032963</v>
      </c>
      <c r="P106" s="4">
        <f t="shared" si="2"/>
        <v>40600</v>
      </c>
    </row>
    <row r="107" spans="14:16" x14ac:dyDescent="0.15">
      <c r="N107" s="7">
        <f>基础状态预估!J27</f>
        <v>61.642206307096416</v>
      </c>
      <c r="O107" s="7">
        <f>求节点(节奏总纲!$F$4:$F$163,节奏总纲!$C$4:$C$163,N107)</f>
        <v>64.513144918538913</v>
      </c>
      <c r="P107" s="4">
        <f t="shared" si="2"/>
        <v>45100</v>
      </c>
    </row>
    <row r="108" spans="14:16" x14ac:dyDescent="0.15">
      <c r="N108" s="7">
        <f>基础状态预估!J28</f>
        <v>67.642206307096416</v>
      </c>
      <c r="O108" s="7">
        <f>求节点(节奏总纲!$F$4:$F$163,节奏总纲!$C$4:$C$163,N108)</f>
        <v>65.819036214028714</v>
      </c>
      <c r="P108" s="4">
        <f t="shared" si="2"/>
        <v>54100</v>
      </c>
    </row>
    <row r="109" spans="14:16" x14ac:dyDescent="0.15">
      <c r="N109" s="7">
        <f>基础状态预估!J29</f>
        <v>73.642206307096416</v>
      </c>
      <c r="O109" s="7">
        <f>求节点(节奏总纲!$F$4:$F$163,节奏总纲!$C$4:$C$163,N109)</f>
        <v>67.0704622951923</v>
      </c>
      <c r="P109" s="4">
        <f t="shared" si="2"/>
        <v>63100</v>
      </c>
    </row>
    <row r="110" spans="14:16" x14ac:dyDescent="0.15">
      <c r="N110" s="7">
        <f>基础状态预估!J30</f>
        <v>79.642206307096416</v>
      </c>
      <c r="O110" s="7">
        <f>求节点(节奏总纲!$F$4:$F$163,节奏总纲!$C$4:$C$163,N110)</f>
        <v>68.246508142440362</v>
      </c>
      <c r="P110" s="4">
        <f t="shared" si="2"/>
        <v>72100</v>
      </c>
    </row>
    <row r="111" spans="14:16" x14ac:dyDescent="0.15">
      <c r="N111" s="7">
        <f>基础状态预估!J31</f>
        <v>85.642206307096416</v>
      </c>
      <c r="O111" s="7">
        <f>求节点(节奏总纲!$F$4:$F$163,节奏总纲!$C$4:$C$163,N111)</f>
        <v>69.281337433340369</v>
      </c>
      <c r="P111" s="4">
        <f t="shared" si="2"/>
        <v>81100</v>
      </c>
    </row>
    <row r="112" spans="14:16" x14ac:dyDescent="0.15">
      <c r="N112" s="7">
        <f>基础状态预估!J32</f>
        <v>91.642206307096416</v>
      </c>
      <c r="O112" s="7">
        <f>求节点(节奏总纲!$F$4:$F$163,节奏总纲!$C$4:$C$163,N112)</f>
        <v>70.237089671873349</v>
      </c>
      <c r="P112" s="4">
        <f t="shared" si="2"/>
        <v>90100</v>
      </c>
    </row>
    <row r="113" spans="14:16" x14ac:dyDescent="0.15">
      <c r="N113" s="7">
        <f>基础状态预估!J33</f>
        <v>103.64220630709642</v>
      </c>
      <c r="O113" s="7">
        <f>求节点(节奏总纲!$F$4:$F$163,节奏总纲!$C$4:$C$163,N113)</f>
        <v>72.044553807045403</v>
      </c>
      <c r="P113" s="4">
        <f t="shared" si="2"/>
        <v>108100</v>
      </c>
    </row>
    <row r="114" spans="14:16" x14ac:dyDescent="0.15">
      <c r="N114" s="7">
        <f>基础状态预估!J34</f>
        <v>115.64220630709642</v>
      </c>
      <c r="O114" s="7">
        <f>求节点(节奏总纲!$F$4:$F$163,节奏总纲!$C$4:$C$163,N114)</f>
        <v>73.623115938715912</v>
      </c>
      <c r="P114" s="4">
        <f t="shared" si="2"/>
        <v>126100</v>
      </c>
    </row>
    <row r="115" spans="14:16" x14ac:dyDescent="0.15">
      <c r="N115" s="7">
        <f>基础状态预估!J35</f>
        <v>127.64220630709642</v>
      </c>
      <c r="O115" s="7">
        <f>求节点(节奏总纲!$F$4:$F$163,节奏总纲!$C$4:$C$163,N115)</f>
        <v>75.028517754168774</v>
      </c>
      <c r="P115" s="4">
        <f t="shared" si="2"/>
        <v>144100</v>
      </c>
    </row>
    <row r="116" spans="14:16" x14ac:dyDescent="0.15">
      <c r="N116" s="7">
        <f>基础状态预估!J36</f>
        <v>139.64220630709642</v>
      </c>
      <c r="O116" s="7">
        <f>求节点(节奏总纲!$F$4:$F$163,节奏总纲!$C$4:$C$163,N116)</f>
        <v>76.312045239031065</v>
      </c>
      <c r="P116" s="4">
        <f t="shared" si="2"/>
        <v>162100</v>
      </c>
    </row>
    <row r="117" spans="14:16" x14ac:dyDescent="0.15">
      <c r="N117" s="7">
        <f>基础状态预估!J37</f>
        <v>151.64220630709642</v>
      </c>
      <c r="O117" s="7">
        <f>求节点(节奏总纲!$F$4:$F$163,节奏总纲!$C$4:$C$163,N117)</f>
        <v>77.477560370004554</v>
      </c>
      <c r="P117" s="4">
        <f t="shared" si="2"/>
        <v>180100</v>
      </c>
    </row>
    <row r="118" spans="14:16" x14ac:dyDescent="0.15">
      <c r="N118" s="7">
        <f>基础状态预估!J38</f>
        <v>163.64220630709642</v>
      </c>
      <c r="O118" s="7">
        <f>求节点(节奏总纲!$F$4:$F$163,节奏总纲!$C$4:$C$163,N118)</f>
        <v>78.557213539007549</v>
      </c>
      <c r="P118" s="4">
        <f t="shared" si="2"/>
        <v>198100</v>
      </c>
    </row>
    <row r="119" spans="14:16" x14ac:dyDescent="0.15">
      <c r="N119" s="7">
        <f>基础状态预估!J39</f>
        <v>175.64220630709642</v>
      </c>
      <c r="O119" s="7">
        <f>求节点(节奏总纲!$F$4:$F$163,节奏总纲!$C$4:$C$163,N119)</f>
        <v>79.595384842996793</v>
      </c>
      <c r="P119" s="4">
        <f t="shared" si="2"/>
        <v>216100</v>
      </c>
    </row>
    <row r="120" spans="14:16" x14ac:dyDescent="0.15">
      <c r="N120" s="7">
        <f>基础状态预估!J40</f>
        <v>187.64220630709642</v>
      </c>
      <c r="O120" s="7">
        <f>求节点(节奏总纲!$F$4:$F$163,节奏总纲!$C$4:$C$163,N120)</f>
        <v>80.592171054832377</v>
      </c>
      <c r="P120" s="4">
        <f t="shared" si="2"/>
        <v>234100</v>
      </c>
    </row>
    <row r="121" spans="14:16" x14ac:dyDescent="0.15">
      <c r="N121" s="7">
        <f>基础状态预估!J41</f>
        <v>199.64220630709642</v>
      </c>
      <c r="O121" s="7">
        <f>求节点(节奏总纲!$F$4:$F$163,节奏总纲!$C$4:$C$163,N121)</f>
        <v>81.508493635577963</v>
      </c>
      <c r="P121" s="4">
        <f t="shared" si="2"/>
        <v>252100</v>
      </c>
    </row>
    <row r="122" spans="14:16" x14ac:dyDescent="0.15">
      <c r="N122" s="7">
        <f>基础状态预估!J42</f>
        <v>211.64220630709642</v>
      </c>
      <c r="O122" s="7">
        <f>求节点(节奏总纲!$F$4:$F$163,节奏总纲!$C$4:$C$163,N122)</f>
        <v>82.346875382324953</v>
      </c>
      <c r="P122" s="4">
        <f t="shared" si="2"/>
        <v>270100</v>
      </c>
    </row>
    <row r="126" spans="14:16" x14ac:dyDescent="0.15">
      <c r="N126" s="7" t="s">
        <v>3</v>
      </c>
    </row>
    <row r="127" spans="14:16" x14ac:dyDescent="0.15">
      <c r="N127" s="7" t="s">
        <v>105</v>
      </c>
      <c r="O127" s="7" t="s">
        <v>31</v>
      </c>
      <c r="P127" s="4" t="s">
        <v>276</v>
      </c>
    </row>
    <row r="128" spans="14:16" x14ac:dyDescent="0.15">
      <c r="N128" s="7">
        <f>基础状态预估!K7</f>
        <v>23.282468165263531</v>
      </c>
      <c r="O128" s="7">
        <f>求节点(节奏总纲!$G$4:$G$163,节奏总纲!$C$4:$C$163,N128)</f>
        <v>55</v>
      </c>
      <c r="P128" s="4">
        <f>E4+J4</f>
        <v>100</v>
      </c>
    </row>
    <row r="129" spans="14:16" x14ac:dyDescent="0.15">
      <c r="N129" s="7">
        <f>基础状态预估!K8</f>
        <v>23.48246816526353</v>
      </c>
      <c r="O129" s="7">
        <f>求节点(节奏总纲!$G$4:$G$163,节奏总纲!$C$4:$C$163,N129)</f>
        <v>55.122844962000904</v>
      </c>
      <c r="P129" s="4">
        <f t="shared" ref="P129:P163" si="3">E5+J5</f>
        <v>600</v>
      </c>
    </row>
    <row r="130" spans="14:16" x14ac:dyDescent="0.15">
      <c r="N130" s="7">
        <f>基础状态预估!K9</f>
        <v>23.682468165263529</v>
      </c>
      <c r="O130" s="7">
        <f>求节点(节奏总纲!$G$4:$G$163,节奏总纲!$C$4:$C$163,N130)</f>
        <v>55.245689924001809</v>
      </c>
      <c r="P130" s="4">
        <f t="shared" si="3"/>
        <v>1100</v>
      </c>
    </row>
    <row r="131" spans="14:16" x14ac:dyDescent="0.15">
      <c r="N131" s="7">
        <f>基础状态预估!K10</f>
        <v>23.882468165263532</v>
      </c>
      <c r="O131" s="7">
        <f>求节点(节奏总纲!$G$4:$G$163,节奏总纲!$C$4:$C$163,N131)</f>
        <v>55.36853488600272</v>
      </c>
      <c r="P131" s="4">
        <f t="shared" si="3"/>
        <v>2100</v>
      </c>
    </row>
    <row r="132" spans="14:16" x14ac:dyDescent="0.15">
      <c r="N132" s="7">
        <f>基础状态预估!K11</f>
        <v>24.082468165263531</v>
      </c>
      <c r="O132" s="7">
        <f>求节点(节奏总纲!$G$4:$G$163,节奏总纲!$C$4:$C$163,N132)</f>
        <v>55.491379848003625</v>
      </c>
      <c r="P132" s="4">
        <f t="shared" si="3"/>
        <v>2600</v>
      </c>
    </row>
    <row r="133" spans="14:16" x14ac:dyDescent="0.15">
      <c r="N133" s="7">
        <f>基础状态预估!K12</f>
        <v>24.48246816526353</v>
      </c>
      <c r="O133" s="7">
        <f>求节点(节奏总纲!$G$4:$G$163,节奏总纲!$C$4:$C$163,N133)</f>
        <v>55.737069772005434</v>
      </c>
      <c r="P133" s="4">
        <f t="shared" si="3"/>
        <v>3600</v>
      </c>
    </row>
    <row r="134" spans="14:16" x14ac:dyDescent="0.15">
      <c r="N134" s="7">
        <f>基础状态预估!K13</f>
        <v>24.882468165263532</v>
      </c>
      <c r="O134" s="7">
        <f>求节点(节奏总纲!$G$4:$G$163,节奏总纲!$C$4:$C$163,N134)</f>
        <v>55.982759696007243</v>
      </c>
      <c r="P134" s="4">
        <f t="shared" si="3"/>
        <v>4600</v>
      </c>
    </row>
    <row r="135" spans="14:16" x14ac:dyDescent="0.15">
      <c r="N135" s="7">
        <f>基础状态预估!K14</f>
        <v>25.282468165263531</v>
      </c>
      <c r="O135" s="7">
        <f>求节点(节奏总纲!$G$4:$G$163,节奏总纲!$C$4:$C$163,N135)</f>
        <v>56.212026432837384</v>
      </c>
      <c r="P135" s="4">
        <f t="shared" si="3"/>
        <v>5600</v>
      </c>
    </row>
    <row r="136" spans="14:16" x14ac:dyDescent="0.15">
      <c r="N136" s="7">
        <f>基础状态预估!K15</f>
        <v>26.082468165263531</v>
      </c>
      <c r="O136" s="7">
        <f>求节点(节奏总纲!$G$4:$G$163,节奏总纲!$C$4:$C$163,N136)</f>
        <v>56.668081104043473</v>
      </c>
      <c r="P136" s="4">
        <f t="shared" si="3"/>
        <v>7600</v>
      </c>
    </row>
    <row r="137" spans="14:16" x14ac:dyDescent="0.15">
      <c r="N137" s="7">
        <f>基础状态预估!K16</f>
        <v>26.882468165263532</v>
      </c>
      <c r="O137" s="7">
        <f>求节点(节奏总纲!$G$4:$G$163,节奏总纲!$C$4:$C$163,N137)</f>
        <v>57.114152744074445</v>
      </c>
      <c r="P137" s="4">
        <f t="shared" si="3"/>
        <v>9600</v>
      </c>
    </row>
    <row r="138" spans="14:16" x14ac:dyDescent="0.15">
      <c r="N138" s="7">
        <f>基础状态预估!K17</f>
        <v>28.082468165263531</v>
      </c>
      <c r="O138" s="7">
        <f>求节点(节奏总纲!$G$4:$G$163,节奏总纲!$C$4:$C$163,N138)</f>
        <v>57.743220698837845</v>
      </c>
      <c r="P138" s="4">
        <f t="shared" si="3"/>
        <v>12100</v>
      </c>
    </row>
    <row r="139" spans="14:16" x14ac:dyDescent="0.15">
      <c r="N139" s="7">
        <f>基础状态预估!K18</f>
        <v>29.282468165263531</v>
      </c>
      <c r="O139" s="7">
        <f>求节点(节奏总纲!$G$4:$G$163,节奏总纲!$C$4:$C$163,N139)</f>
        <v>58.34891537479438</v>
      </c>
      <c r="P139" s="4">
        <f t="shared" si="3"/>
        <v>14600</v>
      </c>
    </row>
    <row r="140" spans="14:16" x14ac:dyDescent="0.15">
      <c r="N140" s="7">
        <f>基础状态预估!K19</f>
        <v>30.48246816526353</v>
      </c>
      <c r="O140" s="7">
        <f>求节点(节奏总纲!$G$4:$G$163,节奏总纲!$C$4:$C$163,N140)</f>
        <v>58.93848875846912</v>
      </c>
      <c r="P140" s="4">
        <f t="shared" si="3"/>
        <v>17100</v>
      </c>
    </row>
    <row r="141" spans="14:16" x14ac:dyDescent="0.15">
      <c r="N141" s="7">
        <f>基础状态预估!K20</f>
        <v>31.682468165263529</v>
      </c>
      <c r="O141" s="7">
        <f>求节点(节奏总纲!$G$4:$G$163,节奏总纲!$C$4:$C$163,N141)</f>
        <v>59.48793999184015</v>
      </c>
      <c r="P141" s="4">
        <f t="shared" si="3"/>
        <v>19600</v>
      </c>
    </row>
    <row r="142" spans="14:16" x14ac:dyDescent="0.15">
      <c r="N142" s="7">
        <f>基础状态预估!K21</f>
        <v>32.882468165263532</v>
      </c>
      <c r="O142" s="7">
        <f>求节点(节奏总纲!$G$4:$G$163,节奏总纲!$C$4:$C$163,N142)</f>
        <v>60.029788443433397</v>
      </c>
      <c r="P142" s="4">
        <f t="shared" si="3"/>
        <v>22100</v>
      </c>
    </row>
    <row r="143" spans="14:16" x14ac:dyDescent="0.15">
      <c r="N143" s="7">
        <f>基础状态预估!K22</f>
        <v>34.082468165263535</v>
      </c>
      <c r="O143" s="7">
        <f>求节点(节奏总纲!$G$4:$G$163,节奏总纲!$C$4:$C$163,N143)</f>
        <v>60.525792913498101</v>
      </c>
      <c r="P143" s="4">
        <f t="shared" si="3"/>
        <v>24600</v>
      </c>
    </row>
    <row r="144" spans="14:16" x14ac:dyDescent="0.15">
      <c r="N144" s="7">
        <f>基础状态预估!K23</f>
        <v>35.282468165263531</v>
      </c>
      <c r="O144" s="7">
        <f>求节点(节奏总纲!$G$4:$G$163,节奏总纲!$C$4:$C$163,N144)</f>
        <v>61.020153065604582</v>
      </c>
      <c r="P144" s="4">
        <f t="shared" si="3"/>
        <v>27100</v>
      </c>
    </row>
    <row r="145" spans="14:16" x14ac:dyDescent="0.15">
      <c r="N145" s="7">
        <f>基础状态预估!K24</f>
        <v>37.282468165263531</v>
      </c>
      <c r="O145" s="7">
        <f>求节点(节奏总纲!$G$4:$G$163,节奏总纲!$C$4:$C$163,N145)</f>
        <v>61.784465794284017</v>
      </c>
      <c r="P145" s="4">
        <f t="shared" si="3"/>
        <v>31600</v>
      </c>
    </row>
    <row r="146" spans="14:16" x14ac:dyDescent="0.15">
      <c r="N146" s="7">
        <f>基础状态预估!K25</f>
        <v>39.282468165263531</v>
      </c>
      <c r="O146" s="7">
        <f>求节点(节奏总纲!$G$4:$G$163,节奏总纲!$C$4:$C$163,N146)</f>
        <v>62.507131399522507</v>
      </c>
      <c r="P146" s="4">
        <f t="shared" si="3"/>
        <v>36100</v>
      </c>
    </row>
    <row r="147" spans="14:16" x14ac:dyDescent="0.15">
      <c r="N147" s="7">
        <f>基础状态预估!K26</f>
        <v>41.282468165263531</v>
      </c>
      <c r="O147" s="7">
        <f>求节点(节奏总纲!$G$4:$G$163,节奏总纲!$C$4:$C$163,N147)</f>
        <v>63.198771451563246</v>
      </c>
      <c r="P147" s="4">
        <f t="shared" si="3"/>
        <v>40600</v>
      </c>
    </row>
    <row r="148" spans="14:16" x14ac:dyDescent="0.15">
      <c r="N148" s="7">
        <f>基础状态预估!K27</f>
        <v>43.282468165263531</v>
      </c>
      <c r="O148" s="7">
        <f>求节点(节奏总纲!$G$4:$G$163,节奏总纲!$C$4:$C$163,N148)</f>
        <v>63.856539402374587</v>
      </c>
      <c r="P148" s="4">
        <f t="shared" si="3"/>
        <v>45100</v>
      </c>
    </row>
    <row r="149" spans="14:16" x14ac:dyDescent="0.15">
      <c r="N149" s="7">
        <f>基础状态预估!K28</f>
        <v>47.282468165263531</v>
      </c>
      <c r="O149" s="7">
        <f>求节点(节奏总纲!$G$4:$G$163,节奏总纲!$C$4:$C$163,N149)</f>
        <v>65.109042263524756</v>
      </c>
      <c r="P149" s="4">
        <f t="shared" si="3"/>
        <v>54100</v>
      </c>
    </row>
    <row r="150" spans="14:16" x14ac:dyDescent="0.15">
      <c r="N150" s="7">
        <f>基础状态预估!K29</f>
        <v>51.282468165263531</v>
      </c>
      <c r="O150" s="7">
        <f>求节点(节奏总纲!$G$4:$G$163,节奏总纲!$C$4:$C$163,N150)</f>
        <v>66.323263192827341</v>
      </c>
      <c r="P150" s="4">
        <f t="shared" si="3"/>
        <v>63100</v>
      </c>
    </row>
    <row r="151" spans="14:16" x14ac:dyDescent="0.15">
      <c r="N151" s="7">
        <f>基础状态预估!K30</f>
        <v>55.282468165263531</v>
      </c>
      <c r="O151" s="7">
        <f>求节点(节奏总纲!$G$4:$G$163,节奏总纲!$C$4:$C$163,N151)</f>
        <v>67.437447618913097</v>
      </c>
      <c r="P151" s="4">
        <f t="shared" si="3"/>
        <v>72100</v>
      </c>
    </row>
    <row r="152" spans="14:16" x14ac:dyDescent="0.15">
      <c r="N152" s="7">
        <f>基础状态预估!K31</f>
        <v>59.282468165263531</v>
      </c>
      <c r="O152" s="7">
        <f>求节点(节奏总纲!$G$4:$G$163,节奏总纲!$C$4:$C$163,N152)</f>
        <v>68.453526920558971</v>
      </c>
      <c r="P152" s="4">
        <f t="shared" si="3"/>
        <v>81100</v>
      </c>
    </row>
    <row r="153" spans="14:16" x14ac:dyDescent="0.15">
      <c r="N153" s="7">
        <f>基础状态预估!K32</f>
        <v>63.282468165263531</v>
      </c>
      <c r="O153" s="7">
        <f>求节点(节奏总纲!$G$4:$G$163,节奏总纲!$C$4:$C$163,N153)</f>
        <v>69.397951298120717</v>
      </c>
      <c r="P153" s="4">
        <f t="shared" si="3"/>
        <v>90100</v>
      </c>
    </row>
    <row r="154" spans="14:16" x14ac:dyDescent="0.15">
      <c r="N154" s="7">
        <f>基础状态预估!K33</f>
        <v>71.282468165263538</v>
      </c>
      <c r="O154" s="7">
        <f>求节点(节奏总纲!$G$4:$G$163,节奏总纲!$C$4:$C$163,N154)</f>
        <v>71.134603459739978</v>
      </c>
      <c r="P154" s="4">
        <f t="shared" si="3"/>
        <v>108100</v>
      </c>
    </row>
    <row r="155" spans="14:16" x14ac:dyDescent="0.15">
      <c r="N155" s="7">
        <f>基础状态预估!K34</f>
        <v>79.282468165263538</v>
      </c>
      <c r="O155" s="7">
        <f>求节点(节奏总纲!$G$4:$G$163,节奏总纲!$C$4:$C$163,N155)</f>
        <v>72.688405066114001</v>
      </c>
      <c r="P155" s="4">
        <f t="shared" si="3"/>
        <v>126100</v>
      </c>
    </row>
    <row r="156" spans="14:16" x14ac:dyDescent="0.15">
      <c r="N156" s="7">
        <f>基础状态预估!K35</f>
        <v>87.282468165263538</v>
      </c>
      <c r="O156" s="7">
        <f>求节点(节奏总纲!$G$4:$G$163,节奏总纲!$C$4:$C$163,N156)</f>
        <v>74.065029554361502</v>
      </c>
      <c r="P156" s="4">
        <f t="shared" si="3"/>
        <v>144100</v>
      </c>
    </row>
    <row r="157" spans="14:16" x14ac:dyDescent="0.15">
      <c r="N157" s="7">
        <f>基础状态预估!K36</f>
        <v>95.282468165263538</v>
      </c>
      <c r="O157" s="7">
        <f>求节点(节奏总纲!$G$4:$G$163,节奏总纲!$C$4:$C$163,N157)</f>
        <v>75.303116550209111</v>
      </c>
      <c r="P157" s="4">
        <f t="shared" si="3"/>
        <v>162100</v>
      </c>
    </row>
    <row r="158" spans="14:16" x14ac:dyDescent="0.15">
      <c r="N158" s="7">
        <f>基础状态预估!K37</f>
        <v>103.28246816526354</v>
      </c>
      <c r="O158" s="7">
        <f>求节点(节奏总纲!$G$4:$G$163,节奏总纲!$C$4:$C$163,N158)</f>
        <v>76.439465251495861</v>
      </c>
      <c r="P158" s="4">
        <f t="shared" si="3"/>
        <v>180100</v>
      </c>
    </row>
    <row r="159" spans="14:16" x14ac:dyDescent="0.15">
      <c r="N159" s="7">
        <f>基础状态预估!K38</f>
        <v>111.28246816526354</v>
      </c>
      <c r="O159" s="7">
        <f>求节点(节奏总纲!$G$4:$G$163,节奏总纲!$C$4:$C$163,N159)</f>
        <v>77.49845906943213</v>
      </c>
      <c r="P159" s="4">
        <f t="shared" si="3"/>
        <v>198100</v>
      </c>
    </row>
    <row r="160" spans="14:16" x14ac:dyDescent="0.15">
      <c r="N160" s="7">
        <f>基础状态预估!K39</f>
        <v>119.28246816526354</v>
      </c>
      <c r="O160" s="7">
        <f>求节点(节奏总纲!$G$4:$G$163,节奏总纲!$C$4:$C$163,N160)</f>
        <v>78.517770372723305</v>
      </c>
      <c r="P160" s="4">
        <f t="shared" si="3"/>
        <v>216100</v>
      </c>
    </row>
    <row r="161" spans="14:16" x14ac:dyDescent="0.15">
      <c r="N161" s="7">
        <f>基础状态预估!K40</f>
        <v>127.28246816526354</v>
      </c>
      <c r="O161" s="7">
        <f>求节点(节奏总纲!$G$4:$G$163,节奏总纲!$C$4:$C$163,N161)</f>
        <v>79.49234776580262</v>
      </c>
      <c r="P161" s="4">
        <f t="shared" si="3"/>
        <v>234100</v>
      </c>
    </row>
    <row r="162" spans="14:16" x14ac:dyDescent="0.15">
      <c r="N162" s="7">
        <f>基础状态预估!K41</f>
        <v>135.28246816526354</v>
      </c>
      <c r="O162" s="7">
        <f>求节点(节奏总纲!$G$4:$G$163,节奏总纲!$C$4:$C$163,N162)</f>
        <v>80.403306851072472</v>
      </c>
      <c r="P162" s="4">
        <f t="shared" si="3"/>
        <v>252100</v>
      </c>
    </row>
    <row r="163" spans="14:16" x14ac:dyDescent="0.15">
      <c r="N163" s="7">
        <f>基础状态预估!K42</f>
        <v>143.28246816526354</v>
      </c>
      <c r="O163" s="7">
        <f>求节点(节奏总纲!$G$4:$G$163,节奏总纲!$C$4:$C$163,N163)</f>
        <v>81.250917254238459</v>
      </c>
      <c r="P163" s="4">
        <f t="shared" si="3"/>
        <v>270100</v>
      </c>
    </row>
    <row r="167" spans="14:16" x14ac:dyDescent="0.15">
      <c r="N167" s="7" t="s">
        <v>4</v>
      </c>
    </row>
    <row r="168" spans="14:16" x14ac:dyDescent="0.15">
      <c r="N168" s="7" t="s">
        <v>105</v>
      </c>
      <c r="O168" s="7" t="s">
        <v>31</v>
      </c>
      <c r="P168" s="4" t="s">
        <v>276</v>
      </c>
    </row>
    <row r="169" spans="14:16" x14ac:dyDescent="0.15">
      <c r="N169" s="7">
        <f>基础状态预估!L7</f>
        <v>12.944538943812169</v>
      </c>
      <c r="O169" s="7">
        <f>求节点(节奏总纲!$H$4:$H$163,节奏总纲!$C$4:$C$163,N169)</f>
        <v>55</v>
      </c>
      <c r="P169" s="4">
        <f>E4+J4</f>
        <v>100</v>
      </c>
    </row>
    <row r="170" spans="14:16" x14ac:dyDescent="0.15">
      <c r="N170" s="7">
        <f>基础状态预估!L8</f>
        <v>13.044538943812169</v>
      </c>
      <c r="O170" s="7">
        <f>求节点(节奏总纲!$H$4:$H$163,节奏总纲!$C$4:$C$163,N170)</f>
        <v>55.111973982298814</v>
      </c>
      <c r="P170" s="4">
        <f t="shared" ref="P170:P204" si="4">E5+J5</f>
        <v>600</v>
      </c>
    </row>
    <row r="171" spans="14:16" x14ac:dyDescent="0.15">
      <c r="N171" s="7">
        <f>基础状态预估!L9</f>
        <v>13.144538943812169</v>
      </c>
      <c r="O171" s="7">
        <f>求节点(节奏总纲!$H$4:$H$163,节奏总纲!$C$4:$C$163,N171)</f>
        <v>55.223947964597627</v>
      </c>
      <c r="P171" s="4">
        <f t="shared" si="4"/>
        <v>1100</v>
      </c>
    </row>
    <row r="172" spans="14:16" x14ac:dyDescent="0.15">
      <c r="N172" s="7">
        <f>基础状态预估!L10</f>
        <v>13.24453894381217</v>
      </c>
      <c r="O172" s="7">
        <f>求节点(节奏总纲!$H$4:$H$163,节奏总纲!$C$4:$C$163,N172)</f>
        <v>55.335921946896441</v>
      </c>
      <c r="P172" s="4">
        <f t="shared" si="4"/>
        <v>2100</v>
      </c>
    </row>
    <row r="173" spans="14:16" x14ac:dyDescent="0.15">
      <c r="N173" s="7">
        <f>基础状态预估!L11</f>
        <v>13.34453894381217</v>
      </c>
      <c r="O173" s="7">
        <f>求节点(节奏总纲!$H$4:$H$163,节奏总纲!$C$4:$C$163,N173)</f>
        <v>55.447895929195255</v>
      </c>
      <c r="P173" s="4">
        <f t="shared" si="4"/>
        <v>2600</v>
      </c>
    </row>
    <row r="174" spans="14:16" x14ac:dyDescent="0.15">
      <c r="N174" s="7">
        <f>基础状态预估!L12</f>
        <v>13.544538943812169</v>
      </c>
      <c r="O174" s="7">
        <f>求节点(节奏总纲!$H$4:$H$163,节奏总纲!$C$4:$C$163,N174)</f>
        <v>55.671843893792889</v>
      </c>
      <c r="P174" s="4">
        <f t="shared" si="4"/>
        <v>3600</v>
      </c>
    </row>
    <row r="175" spans="14:16" x14ac:dyDescent="0.15">
      <c r="N175" s="7">
        <f>基础状态预估!L13</f>
        <v>13.74453894381217</v>
      </c>
      <c r="O175" s="7">
        <f>求节点(节奏总纲!$H$4:$H$163,节奏总纲!$C$4:$C$163,N175)</f>
        <v>55.895791858390517</v>
      </c>
      <c r="P175" s="4">
        <f t="shared" si="4"/>
        <v>4600</v>
      </c>
    </row>
    <row r="176" spans="14:16" x14ac:dyDescent="0.15">
      <c r="N176" s="7">
        <f>基础状态预估!L14</f>
        <v>13.944538943812169</v>
      </c>
      <c r="O176" s="7">
        <f>求节点(节奏总纲!$H$4:$H$163,节奏总纲!$C$4:$C$163,N176)</f>
        <v>56.109297153494381</v>
      </c>
      <c r="P176" s="4">
        <f t="shared" si="4"/>
        <v>5600</v>
      </c>
    </row>
    <row r="177" spans="14:16" x14ac:dyDescent="0.15">
      <c r="N177" s="7">
        <f>基础状态预估!L15</f>
        <v>14.34453894381217</v>
      </c>
      <c r="O177" s="7">
        <f>求节点(节奏总纲!$H$4:$H$163,节奏总纲!$C$4:$C$163,N177)</f>
        <v>56.518131481966783</v>
      </c>
      <c r="P177" s="4">
        <f t="shared" si="4"/>
        <v>7600</v>
      </c>
    </row>
    <row r="178" spans="14:16" x14ac:dyDescent="0.15">
      <c r="N178" s="7">
        <f>基础状态预估!L16</f>
        <v>14.74453894381217</v>
      </c>
      <c r="O178" s="7">
        <f>求节点(节奏总纲!$H$4:$H$163,节奏总纲!$C$4:$C$163,N178)</f>
        <v>56.926965810439185</v>
      </c>
      <c r="P178" s="4">
        <f t="shared" si="4"/>
        <v>9600</v>
      </c>
    </row>
    <row r="179" spans="14:16" x14ac:dyDescent="0.15">
      <c r="N179" s="7">
        <f>基础状态预估!L17</f>
        <v>15.34453894381217</v>
      </c>
      <c r="O179" s="7">
        <f>求节点(节奏总纲!$H$4:$H$163,节奏总纲!$C$4:$C$163,N179)</f>
        <v>57.507980693841702</v>
      </c>
      <c r="P179" s="4">
        <f t="shared" si="4"/>
        <v>12100</v>
      </c>
    </row>
    <row r="180" spans="14:16" x14ac:dyDescent="0.15">
      <c r="N180" s="7">
        <f>基础状态预估!L18</f>
        <v>15.944538943812169</v>
      </c>
      <c r="O180" s="7">
        <f>求节点(节奏总纲!$H$4:$H$163,节奏总纲!$C$4:$C$163,N180)</f>
        <v>58.076768490660086</v>
      </c>
      <c r="P180" s="4">
        <f t="shared" si="4"/>
        <v>14600</v>
      </c>
    </row>
    <row r="181" spans="14:16" x14ac:dyDescent="0.15">
      <c r="N181" s="7">
        <f>基础状态预估!L19</f>
        <v>16.544538943812171</v>
      </c>
      <c r="O181" s="7">
        <f>求节点(节奏总纲!$H$4:$H$163,节奏总纲!$C$4:$C$163,N181)</f>
        <v>58.599812378736814</v>
      </c>
      <c r="P181" s="4">
        <f t="shared" si="4"/>
        <v>17100</v>
      </c>
    </row>
    <row r="182" spans="14:16" x14ac:dyDescent="0.15">
      <c r="N182" s="7">
        <f>基础状态预估!L20</f>
        <v>17.144538943812169</v>
      </c>
      <c r="O182" s="7">
        <f>求节点(节奏总纲!$H$4:$H$163,节奏总纲!$C$4:$C$163,N182)</f>
        <v>59.110735448260634</v>
      </c>
      <c r="P182" s="4">
        <f t="shared" si="4"/>
        <v>19600</v>
      </c>
    </row>
    <row r="183" spans="14:16" x14ac:dyDescent="0.15">
      <c r="N183" s="7">
        <f>基础状态预估!L21</f>
        <v>17.74453894381217</v>
      </c>
      <c r="O183" s="7">
        <f>求节点(节奏总纲!$H$4:$H$163,节奏总纲!$C$4:$C$163,N183)</f>
        <v>59.582176595777085</v>
      </c>
      <c r="P183" s="4">
        <f t="shared" si="4"/>
        <v>22100</v>
      </c>
    </row>
    <row r="184" spans="14:16" x14ac:dyDescent="0.15">
      <c r="N184" s="7">
        <f>基础状态预估!L22</f>
        <v>18.344538943812168</v>
      </c>
      <c r="O184" s="7">
        <f>求节点(节奏总纲!$H$4:$H$163,节奏总纲!$C$4:$C$163,N184)</f>
        <v>60.051469413074742</v>
      </c>
      <c r="P184" s="4">
        <f t="shared" si="4"/>
        <v>24600</v>
      </c>
    </row>
    <row r="185" spans="14:16" x14ac:dyDescent="0.15">
      <c r="N185" s="7">
        <f>基础状态预估!L23</f>
        <v>18.944538943812169</v>
      </c>
      <c r="O185" s="7">
        <f>求节点(节奏总纲!$H$4:$H$163,节奏总纲!$C$4:$C$163,N185)</f>
        <v>60.504021081076083</v>
      </c>
      <c r="P185" s="4">
        <f t="shared" si="4"/>
        <v>27100</v>
      </c>
    </row>
    <row r="186" spans="14:16" x14ac:dyDescent="0.15">
      <c r="N186" s="7">
        <f>基础状态预估!L24</f>
        <v>19.944538943812169</v>
      </c>
      <c r="O186" s="7">
        <f>求节点(节奏总纲!$H$4:$H$163,节奏总纲!$C$4:$C$163,N186)</f>
        <v>61.224982913914452</v>
      </c>
      <c r="P186" s="4">
        <f t="shared" si="4"/>
        <v>31600</v>
      </c>
    </row>
    <row r="187" spans="14:16" x14ac:dyDescent="0.15">
      <c r="N187" s="7">
        <f>基础状态预估!L25</f>
        <v>20.944538943812169</v>
      </c>
      <c r="O187" s="7">
        <f>求节点(节奏总纲!$H$4:$H$163,节奏总纲!$C$4:$C$163,N187)</f>
        <v>61.882014127079032</v>
      </c>
      <c r="P187" s="4">
        <f t="shared" si="4"/>
        <v>36100</v>
      </c>
    </row>
    <row r="188" spans="14:16" x14ac:dyDescent="0.15">
      <c r="N188" s="7">
        <f>基础状态预估!L26</f>
        <v>21.944538943812169</v>
      </c>
      <c r="O188" s="7">
        <f>求节点(节奏总纲!$H$4:$H$163,节奏总纲!$C$4:$C$163,N188)</f>
        <v>62.52058960078935</v>
      </c>
      <c r="P188" s="4">
        <f t="shared" si="4"/>
        <v>40600</v>
      </c>
    </row>
    <row r="189" spans="14:16" x14ac:dyDescent="0.15">
      <c r="N189" s="7">
        <f>基础状态预估!L27</f>
        <v>22.944538943812169</v>
      </c>
      <c r="O189" s="7">
        <f>求节点(节奏总纲!$H$4:$H$163,节奏总纲!$C$4:$C$163,N189)</f>
        <v>63.148898582390885</v>
      </c>
      <c r="P189" s="4">
        <f t="shared" si="4"/>
        <v>45100</v>
      </c>
    </row>
    <row r="190" spans="14:16" x14ac:dyDescent="0.15">
      <c r="N190" s="7">
        <f>基础状态预估!L28</f>
        <v>24.944538943812169</v>
      </c>
      <c r="O190" s="7">
        <f>求节点(节奏总纲!$H$4:$H$163,节奏总纲!$C$4:$C$163,N190)</f>
        <v>64.36484687066519</v>
      </c>
      <c r="P190" s="4">
        <f t="shared" si="4"/>
        <v>54100</v>
      </c>
    </row>
    <row r="191" spans="14:16" x14ac:dyDescent="0.15">
      <c r="N191" s="7">
        <f>基础状态预估!L29</f>
        <v>26.944538943812169</v>
      </c>
      <c r="O191" s="7">
        <f>求节点(节奏总纲!$H$4:$H$163,节奏总纲!$C$4:$C$163,N191)</f>
        <v>65.51188846994431</v>
      </c>
      <c r="P191" s="4">
        <f t="shared" si="4"/>
        <v>63100</v>
      </c>
    </row>
    <row r="192" spans="14:16" x14ac:dyDescent="0.15">
      <c r="N192" s="7">
        <f>基础状态预估!L30</f>
        <v>28.944538943812169</v>
      </c>
      <c r="O192" s="7">
        <f>求节点(节奏总纲!$H$4:$H$163,节奏总纲!$C$4:$C$163,N192)</f>
        <v>66.56128932523167</v>
      </c>
      <c r="P192" s="4">
        <f t="shared" si="4"/>
        <v>72100</v>
      </c>
    </row>
    <row r="193" spans="14:16" x14ac:dyDescent="0.15">
      <c r="N193" s="7">
        <f>基础状态预估!L31</f>
        <v>30.944538943812169</v>
      </c>
      <c r="O193" s="7">
        <f>求节点(节奏总纲!$H$4:$H$163,节奏总纲!$C$4:$C$163,N193)</f>
        <v>67.556029229591601</v>
      </c>
      <c r="P193" s="4">
        <f t="shared" si="4"/>
        <v>81100</v>
      </c>
    </row>
    <row r="194" spans="14:16" x14ac:dyDescent="0.15">
      <c r="N194" s="7">
        <f>基础状态预估!L32</f>
        <v>32.944538943812169</v>
      </c>
      <c r="O194" s="7">
        <f>求节点(节奏总纲!$H$4:$H$163,节奏总纲!$C$4:$C$163,N194)</f>
        <v>68.49316823583446</v>
      </c>
      <c r="P194" s="4">
        <f t="shared" si="4"/>
        <v>90100</v>
      </c>
    </row>
    <row r="195" spans="14:16" x14ac:dyDescent="0.15">
      <c r="N195" s="7">
        <f>基础状态预估!L33</f>
        <v>36.944538943812169</v>
      </c>
      <c r="O195" s="7">
        <f>求节点(节奏总纲!$H$4:$H$163,节奏总纲!$C$4:$C$163,N195)</f>
        <v>70.169313030863634</v>
      </c>
      <c r="P195" s="4">
        <f t="shared" si="4"/>
        <v>108100</v>
      </c>
    </row>
    <row r="196" spans="14:16" x14ac:dyDescent="0.15">
      <c r="N196" s="7">
        <f>基础状态预估!L34</f>
        <v>40.944538943812169</v>
      </c>
      <c r="O196" s="7">
        <f>求节点(节奏总纲!$H$4:$H$163,节奏总纲!$C$4:$C$163,N196)</f>
        <v>71.656214941879981</v>
      </c>
      <c r="P196" s="4">
        <f t="shared" si="4"/>
        <v>126100</v>
      </c>
    </row>
    <row r="197" spans="14:16" x14ac:dyDescent="0.15">
      <c r="N197" s="7">
        <f>基础状态预估!L35</f>
        <v>44.944538943812169</v>
      </c>
      <c r="O197" s="7">
        <f>求节点(节奏总纲!$H$4:$H$163,节奏总纲!$C$4:$C$163,N197)</f>
        <v>73.020307731716954</v>
      </c>
      <c r="P197" s="4">
        <f t="shared" si="4"/>
        <v>144100</v>
      </c>
    </row>
    <row r="198" spans="14:16" x14ac:dyDescent="0.15">
      <c r="N198" s="7">
        <f>基础状态预估!L36</f>
        <v>48.944538943812169</v>
      </c>
      <c r="O198" s="7">
        <f>求节点(节奏总纲!$H$4:$H$163,节奏总纲!$C$4:$C$163,N198)</f>
        <v>74.216092110230989</v>
      </c>
      <c r="P198" s="4">
        <f t="shared" si="4"/>
        <v>162100</v>
      </c>
    </row>
    <row r="199" spans="14:16" x14ac:dyDescent="0.15">
      <c r="N199" s="7">
        <f>基础状态预估!L37</f>
        <v>52.944538943812169</v>
      </c>
      <c r="O199" s="7">
        <f>求节点(节奏总纲!$H$4:$H$163,节奏总纲!$C$4:$C$163,N199)</f>
        <v>75.30416306738914</v>
      </c>
      <c r="P199" s="4">
        <f t="shared" si="4"/>
        <v>180100</v>
      </c>
    </row>
    <row r="200" spans="14:16" x14ac:dyDescent="0.15">
      <c r="N200" s="7">
        <f>基础状态预估!L38</f>
        <v>56.944538943812169</v>
      </c>
      <c r="O200" s="7">
        <f>求节点(节奏总纲!$H$4:$H$163,节奏总纲!$C$4:$C$163,N200)</f>
        <v>76.330646122274075</v>
      </c>
      <c r="P200" s="4">
        <f t="shared" si="4"/>
        <v>198100</v>
      </c>
    </row>
    <row r="201" spans="14:16" x14ac:dyDescent="0.15">
      <c r="N201" s="7">
        <f>基础状态预估!L39</f>
        <v>60.944538943812169</v>
      </c>
      <c r="O201" s="7">
        <f>求节点(节奏总纲!$H$4:$H$163,节奏总纲!$C$4:$C$163,N201)</f>
        <v>77.342272277468808</v>
      </c>
      <c r="P201" s="4">
        <f t="shared" si="4"/>
        <v>216100</v>
      </c>
    </row>
    <row r="202" spans="14:16" x14ac:dyDescent="0.15">
      <c r="N202" s="7">
        <f>基础状态预估!L40</f>
        <v>64.944538943812177</v>
      </c>
      <c r="O202" s="7">
        <f>求节点(节奏总纲!$H$4:$H$163,节奏总纲!$C$4:$C$163,N202)</f>
        <v>78.289168155710456</v>
      </c>
      <c r="P202" s="4">
        <f t="shared" si="4"/>
        <v>234100</v>
      </c>
    </row>
    <row r="203" spans="14:16" x14ac:dyDescent="0.15">
      <c r="N203" s="7">
        <f>基础状态预估!L41</f>
        <v>68.944538943812177</v>
      </c>
      <c r="O203" s="7">
        <f>求节点(节奏总纲!$H$4:$H$163,节奏总纲!$C$4:$C$163,N203)</f>
        <v>79.176684869459919</v>
      </c>
      <c r="P203" s="4">
        <f t="shared" si="4"/>
        <v>252100</v>
      </c>
    </row>
    <row r="204" spans="14:16" x14ac:dyDescent="0.15">
      <c r="N204" s="7">
        <f>基础状态预估!L42</f>
        <v>72.944538943812177</v>
      </c>
      <c r="O204" s="7">
        <f>求节点(节奏总纲!$H$4:$H$163,节奏总纲!$C$4:$C$163,N204)</f>
        <v>80.032980645741972</v>
      </c>
      <c r="P204" s="4">
        <f t="shared" si="4"/>
        <v>270100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06BF6-5115-4F31-B562-2579FBA29EB9}">
  <dimension ref="A2:AG204"/>
  <sheetViews>
    <sheetView tabSelected="1" topLeftCell="A16" workbookViewId="0">
      <selection activeCell="H27" sqref="H27"/>
    </sheetView>
  </sheetViews>
  <sheetFormatPr defaultColWidth="6.625" defaultRowHeight="11.25" x14ac:dyDescent="0.15"/>
  <cols>
    <col min="1" max="10" width="6.625" style="4"/>
    <col min="11" max="12" width="6.625" style="4" customWidth="1"/>
    <col min="13" max="13" width="6.625" style="4"/>
    <col min="14" max="14" width="18.5" style="4" customWidth="1"/>
    <col min="15" max="20" width="6.625" style="4"/>
    <col min="21" max="21" width="6.625" style="8"/>
    <col min="22" max="22" width="6.625" style="4"/>
    <col min="23" max="24" width="6.625" style="7"/>
    <col min="25" max="27" width="6.625" style="4"/>
    <col min="28" max="29" width="6.625" style="7"/>
    <col min="30" max="16384" width="6.625" style="4"/>
  </cols>
  <sheetData>
    <row r="2" spans="1:33" x14ac:dyDescent="0.15">
      <c r="A2" s="4" t="s">
        <v>294</v>
      </c>
      <c r="B2" s="4" t="s">
        <v>293</v>
      </c>
      <c r="C2" s="4">
        <v>10</v>
      </c>
      <c r="D2" s="4" t="s">
        <v>292</v>
      </c>
    </row>
    <row r="3" spans="1:33" x14ac:dyDescent="0.15">
      <c r="A3" s="4" t="s">
        <v>295</v>
      </c>
      <c r="B3" s="4" t="s">
        <v>293</v>
      </c>
      <c r="C3" s="4">
        <v>1</v>
      </c>
      <c r="D3" s="4" t="s">
        <v>292</v>
      </c>
      <c r="W3" s="7" t="s">
        <v>0</v>
      </c>
      <c r="Y3" s="67" t="s">
        <v>150</v>
      </c>
      <c r="Z3" s="67"/>
      <c r="AA3" s="67"/>
      <c r="AB3" s="67"/>
      <c r="AC3" s="67"/>
      <c r="AD3" s="4" t="s">
        <v>378</v>
      </c>
    </row>
    <row r="4" spans="1:33" x14ac:dyDescent="0.15">
      <c r="W4" s="7" t="s">
        <v>105</v>
      </c>
      <c r="X4" s="7" t="s">
        <v>31</v>
      </c>
      <c r="Y4" s="7" t="s">
        <v>47</v>
      </c>
      <c r="Z4" s="7" t="s">
        <v>48</v>
      </c>
      <c r="AA4" s="7" t="s">
        <v>24</v>
      </c>
      <c r="AB4" s="7" t="s">
        <v>22</v>
      </c>
      <c r="AC4" s="7" t="s">
        <v>23</v>
      </c>
      <c r="AD4" s="4" t="s">
        <v>377</v>
      </c>
      <c r="AG4" s="4" t="s">
        <v>388</v>
      </c>
    </row>
    <row r="5" spans="1:33" x14ac:dyDescent="0.15">
      <c r="W5" s="7">
        <f>基础状态预估!H7</f>
        <v>44.254833995939045</v>
      </c>
      <c r="X5" s="7">
        <f>求节点(节奏总纲!$D$4:$D$163,节奏总纲!$C$4:$C$163,W5)</f>
        <v>55</v>
      </c>
      <c r="Y5" s="7">
        <f t="shared" ref="Y5:AC14" si="0">($W5-$W$5)*INDEX($D$9:$D$13,MATCH(Y$4,$C$9:$C$13,0))</f>
        <v>0</v>
      </c>
      <c r="Z5" s="7">
        <f t="shared" si="0"/>
        <v>0</v>
      </c>
      <c r="AA5" s="7">
        <f t="shared" si="0"/>
        <v>0</v>
      </c>
      <c r="AB5" s="7">
        <f t="shared" si="0"/>
        <v>0</v>
      </c>
      <c r="AC5" s="7">
        <f t="shared" si="0"/>
        <v>0</v>
      </c>
      <c r="AD5" s="4">
        <f>($W5-$W$5)*($L$28*$O$28+$L$34*$O$34+$L$35*$O$35)</f>
        <v>0</v>
      </c>
      <c r="AG5" s="4">
        <f>($W5-$W$5)*SUMPRODUCT($K$27:$K$35,$O$27:$O$35)+$K$21</f>
        <v>10</v>
      </c>
    </row>
    <row r="6" spans="1:33" x14ac:dyDescent="0.15">
      <c r="C6" s="4" t="s">
        <v>148</v>
      </c>
      <c r="D6" s="4" t="s">
        <v>0</v>
      </c>
      <c r="E6" s="4" t="s">
        <v>1</v>
      </c>
      <c r="F6" s="4" t="s">
        <v>2</v>
      </c>
      <c r="G6" s="4" t="s">
        <v>3</v>
      </c>
      <c r="H6" s="4" t="s">
        <v>4</v>
      </c>
      <c r="W6" s="7">
        <f>基础状态预估!H8</f>
        <v>44.754833995939045</v>
      </c>
      <c r="X6" s="7">
        <f>求节点(节奏总纲!$D$4:$D$163,节奏总纲!$C$4:$C$163,W6)</f>
        <v>55.153936330582532</v>
      </c>
      <c r="Y6" s="7">
        <f t="shared" si="0"/>
        <v>0</v>
      </c>
      <c r="Z6" s="7">
        <f t="shared" si="0"/>
        <v>0</v>
      </c>
      <c r="AA6" s="7">
        <f t="shared" si="0"/>
        <v>0</v>
      </c>
      <c r="AB6" s="7">
        <f t="shared" si="0"/>
        <v>0.16666666666666666</v>
      </c>
      <c r="AC6" s="7">
        <f t="shared" si="0"/>
        <v>0.02</v>
      </c>
      <c r="AD6" s="4">
        <f t="shared" ref="AD6:AD40" si="1">($W6-$W$5)*($L$28*$O$28+$L$34*$O$34+$L$35*$O$35)</f>
        <v>100</v>
      </c>
      <c r="AG6" s="4">
        <f t="shared" ref="AG6:AG40" si="2">($W6-$W$5)*SUMPRODUCT($K$27:$K$35,$O$27:$O$35)+$K$21</f>
        <v>82.75</v>
      </c>
    </row>
    <row r="7" spans="1:33" x14ac:dyDescent="0.15">
      <c r="C7" s="21" t="s">
        <v>279</v>
      </c>
      <c r="D7" s="4">
        <f>'资源-荣誉马徽'!M40</f>
        <v>110.29586112814741</v>
      </c>
      <c r="E7" s="4">
        <f>'资源-荣誉马徽'!M81</f>
        <v>126.35535985706042</v>
      </c>
      <c r="F7" s="4">
        <f>'资源-荣誉马徽'!M122</f>
        <v>145.36487679514752</v>
      </c>
      <c r="G7" s="4">
        <f>'资源-荣誉马徽'!M163</f>
        <v>194.1359470121306</v>
      </c>
      <c r="H7" s="4">
        <f>'资源-荣誉马徽'!M204</f>
        <v>267.67579637070503</v>
      </c>
      <c r="W7" s="7">
        <f>基础状态预估!H9</f>
        <v>45.254833995939045</v>
      </c>
      <c r="X7" s="7">
        <f>求节点(节奏总纲!$D$4:$D$163,节奏总纲!$C$4:$C$163,W7)</f>
        <v>55.307872661165064</v>
      </c>
      <c r="Y7" s="7">
        <f t="shared" si="0"/>
        <v>0</v>
      </c>
      <c r="Z7" s="7">
        <f t="shared" si="0"/>
        <v>0</v>
      </c>
      <c r="AA7" s="7">
        <f t="shared" si="0"/>
        <v>0</v>
      </c>
      <c r="AB7" s="7">
        <f t="shared" si="0"/>
        <v>0.33333333333333331</v>
      </c>
      <c r="AC7" s="7">
        <f t="shared" si="0"/>
        <v>0.04</v>
      </c>
      <c r="AD7" s="4">
        <f t="shared" si="1"/>
        <v>200</v>
      </c>
      <c r="AG7" s="4">
        <f t="shared" si="2"/>
        <v>155.5</v>
      </c>
    </row>
    <row r="8" spans="1:33" x14ac:dyDescent="0.15">
      <c r="C8" s="21"/>
      <c r="W8" s="7">
        <f>基础状态预估!H10</f>
        <v>45.754833995939045</v>
      </c>
      <c r="X8" s="7">
        <f>求节点(节奏总纲!$D$4:$D$163,节奏总纲!$C$4:$C$163,W8)</f>
        <v>55.461808991747596</v>
      </c>
      <c r="Y8" s="7">
        <f t="shared" si="0"/>
        <v>0</v>
      </c>
      <c r="Z8" s="7">
        <f t="shared" si="0"/>
        <v>0</v>
      </c>
      <c r="AA8" s="7">
        <f t="shared" si="0"/>
        <v>0</v>
      </c>
      <c r="AB8" s="7">
        <f t="shared" si="0"/>
        <v>0.5</v>
      </c>
      <c r="AC8" s="7">
        <f t="shared" si="0"/>
        <v>0.06</v>
      </c>
      <c r="AD8" s="4">
        <f t="shared" si="1"/>
        <v>300</v>
      </c>
      <c r="AG8" s="4">
        <f t="shared" si="2"/>
        <v>228.25</v>
      </c>
    </row>
    <row r="9" spans="1:33" x14ac:dyDescent="0.15">
      <c r="B9" s="68" t="s">
        <v>154</v>
      </c>
      <c r="C9" s="4" t="s">
        <v>141</v>
      </c>
      <c r="W9" s="7">
        <f>基础状态预估!H11</f>
        <v>46.254833995939045</v>
      </c>
      <c r="X9" s="7">
        <f>求节点(节奏总纲!$D$4:$D$163,节奏总纲!$C$4:$C$163,W9)</f>
        <v>55.615745322330135</v>
      </c>
      <c r="Y9" s="7">
        <f t="shared" si="0"/>
        <v>0</v>
      </c>
      <c r="Z9" s="7">
        <f t="shared" si="0"/>
        <v>0</v>
      </c>
      <c r="AA9" s="7">
        <f t="shared" si="0"/>
        <v>0</v>
      </c>
      <c r="AB9" s="7">
        <f t="shared" si="0"/>
        <v>0.66666666666666663</v>
      </c>
      <c r="AC9" s="7">
        <f t="shared" si="0"/>
        <v>0.08</v>
      </c>
      <c r="AD9" s="4">
        <f t="shared" si="1"/>
        <v>400</v>
      </c>
      <c r="AG9" s="4">
        <f t="shared" si="2"/>
        <v>301</v>
      </c>
    </row>
    <row r="10" spans="1:33" x14ac:dyDescent="0.15">
      <c r="B10" s="68"/>
      <c r="C10" s="4" t="s">
        <v>142</v>
      </c>
      <c r="W10" s="7">
        <f>基础状态预估!H12</f>
        <v>47.254833995939045</v>
      </c>
      <c r="X10" s="7">
        <f>求节点(节奏总纲!$D$4:$D$163,节奏总纲!$C$4:$C$163,W10)</f>
        <v>55.923617983495198</v>
      </c>
      <c r="Y10" s="7">
        <f t="shared" si="0"/>
        <v>0</v>
      </c>
      <c r="Z10" s="7">
        <f t="shared" si="0"/>
        <v>0</v>
      </c>
      <c r="AA10" s="7">
        <f t="shared" si="0"/>
        <v>0</v>
      </c>
      <c r="AB10" s="7">
        <f t="shared" si="0"/>
        <v>1</v>
      </c>
      <c r="AC10" s="7">
        <f t="shared" si="0"/>
        <v>0.12</v>
      </c>
      <c r="AD10" s="4">
        <f t="shared" si="1"/>
        <v>600</v>
      </c>
      <c r="AG10" s="4">
        <f t="shared" si="2"/>
        <v>446.5</v>
      </c>
    </row>
    <row r="11" spans="1:33" x14ac:dyDescent="0.15">
      <c r="B11" s="68"/>
      <c r="C11" s="4" t="s">
        <v>143</v>
      </c>
      <c r="W11" s="7">
        <f>基础状态预估!H13</f>
        <v>48.254833995939045</v>
      </c>
      <c r="X11" s="7">
        <f>求节点(节奏总纲!$D$4:$D$163,节奏总纲!$C$4:$C$163,W11)</f>
        <v>56.215988408700149</v>
      </c>
      <c r="Y11" s="7">
        <f t="shared" si="0"/>
        <v>0</v>
      </c>
      <c r="Z11" s="7">
        <f t="shared" si="0"/>
        <v>0</v>
      </c>
      <c r="AA11" s="7">
        <f t="shared" si="0"/>
        <v>0</v>
      </c>
      <c r="AB11" s="7">
        <f t="shared" si="0"/>
        <v>1.3333333333333333</v>
      </c>
      <c r="AC11" s="7">
        <f t="shared" si="0"/>
        <v>0.16</v>
      </c>
      <c r="AD11" s="4">
        <f t="shared" si="1"/>
        <v>800</v>
      </c>
      <c r="AG11" s="4">
        <f t="shared" si="2"/>
        <v>592</v>
      </c>
    </row>
    <row r="12" spans="1:33" x14ac:dyDescent="0.15">
      <c r="B12" s="68"/>
      <c r="C12" s="4" t="s">
        <v>144</v>
      </c>
      <c r="D12" s="4">
        <f>$G$33*$E$33</f>
        <v>0.33333333333333331</v>
      </c>
      <c r="E12" s="4">
        <f>$G$33*$E$33</f>
        <v>0.33333333333333331</v>
      </c>
      <c r="F12" s="4">
        <f>$G$33*$E$33</f>
        <v>0.33333333333333331</v>
      </c>
      <c r="G12" s="4">
        <f>$G$33*$E$33</f>
        <v>0.33333333333333331</v>
      </c>
      <c r="H12" s="4">
        <f>$G$33*$E$33</f>
        <v>0.33333333333333331</v>
      </c>
      <c r="W12" s="7">
        <f>基础状态预估!H14</f>
        <v>49.254833995939045</v>
      </c>
      <c r="X12" s="7">
        <f>求节点(节奏总纲!$D$4:$D$163,节奏总纲!$C$4:$C$163,W12)</f>
        <v>56.503243758759382</v>
      </c>
      <c r="Y12" s="7">
        <f t="shared" si="0"/>
        <v>0</v>
      </c>
      <c r="Z12" s="7">
        <f t="shared" si="0"/>
        <v>0</v>
      </c>
      <c r="AA12" s="7">
        <f t="shared" si="0"/>
        <v>0</v>
      </c>
      <c r="AB12" s="7">
        <f t="shared" si="0"/>
        <v>1.6666666666666665</v>
      </c>
      <c r="AC12" s="7">
        <f t="shared" si="0"/>
        <v>0.2</v>
      </c>
      <c r="AD12" s="4">
        <f t="shared" si="1"/>
        <v>1000</v>
      </c>
      <c r="AG12" s="4">
        <f t="shared" si="2"/>
        <v>737.5</v>
      </c>
    </row>
    <row r="13" spans="1:33" x14ac:dyDescent="0.15">
      <c r="B13" s="68"/>
      <c r="C13" s="4" t="s">
        <v>145</v>
      </c>
      <c r="D13" s="4">
        <f>$G$27*$E$27</f>
        <v>0.04</v>
      </c>
      <c r="E13" s="4">
        <f t="shared" ref="E13:H13" si="3">$G$27*$E$27</f>
        <v>0.04</v>
      </c>
      <c r="F13" s="4">
        <f t="shared" si="3"/>
        <v>0.04</v>
      </c>
      <c r="G13" s="4">
        <f t="shared" si="3"/>
        <v>0.04</v>
      </c>
      <c r="H13" s="4">
        <f t="shared" si="3"/>
        <v>0.04</v>
      </c>
      <c r="W13" s="7">
        <f>基础状态预估!H15</f>
        <v>51.254833995939045</v>
      </c>
      <c r="X13" s="7">
        <f>求节点(节奏总纲!$D$4:$D$163,节奏总纲!$C$4:$C$163,W13)</f>
        <v>57.072547475372133</v>
      </c>
      <c r="Y13" s="7">
        <f t="shared" si="0"/>
        <v>0</v>
      </c>
      <c r="Z13" s="7">
        <f t="shared" si="0"/>
        <v>0</v>
      </c>
      <c r="AA13" s="7">
        <f t="shared" si="0"/>
        <v>0</v>
      </c>
      <c r="AB13" s="7">
        <f t="shared" si="0"/>
        <v>2.333333333333333</v>
      </c>
      <c r="AC13" s="7">
        <f t="shared" si="0"/>
        <v>0.28000000000000003</v>
      </c>
      <c r="AD13" s="4">
        <f t="shared" si="1"/>
        <v>1400</v>
      </c>
      <c r="AG13" s="4">
        <f t="shared" si="2"/>
        <v>1028.5</v>
      </c>
    </row>
    <row r="14" spans="1:33" x14ac:dyDescent="0.15">
      <c r="C14" s="21" t="s">
        <v>383</v>
      </c>
      <c r="D14" s="4">
        <v>0</v>
      </c>
      <c r="E14" s="4">
        <f t="shared" ref="E14:H14" si="4">$E$28*$G$28+$E$34*$G$34</f>
        <v>150</v>
      </c>
      <c r="F14" s="4">
        <f t="shared" si="4"/>
        <v>150</v>
      </c>
      <c r="G14" s="4">
        <f t="shared" si="4"/>
        <v>150</v>
      </c>
      <c r="H14" s="4">
        <f t="shared" si="4"/>
        <v>150</v>
      </c>
      <c r="W14" s="7">
        <f>基础状态预估!H16</f>
        <v>53.254833995939045</v>
      </c>
      <c r="X14" s="7">
        <f>求节点(节奏总纲!$D$4:$D$163,节奏总纲!$C$4:$C$163,W14)</f>
        <v>57.608584912573583</v>
      </c>
      <c r="Y14" s="7">
        <f t="shared" si="0"/>
        <v>0</v>
      </c>
      <c r="Z14" s="7">
        <f t="shared" si="0"/>
        <v>0</v>
      </c>
      <c r="AA14" s="7">
        <f t="shared" si="0"/>
        <v>0</v>
      </c>
      <c r="AB14" s="7">
        <f t="shared" si="0"/>
        <v>3</v>
      </c>
      <c r="AC14" s="7">
        <f t="shared" si="0"/>
        <v>0.36</v>
      </c>
      <c r="AD14" s="4">
        <f t="shared" si="1"/>
        <v>1800</v>
      </c>
      <c r="AG14" s="4">
        <f t="shared" si="2"/>
        <v>1319.5</v>
      </c>
    </row>
    <row r="15" spans="1:33" x14ac:dyDescent="0.15">
      <c r="C15" s="21"/>
      <c r="W15" s="7">
        <f>基础状态预估!H17</f>
        <v>56.254833995939045</v>
      </c>
      <c r="X15" s="7">
        <f>求节点(节奏总纲!$D$4:$D$163,节奏总纲!$C$4:$C$163,W15)</f>
        <v>58.385007730457573</v>
      </c>
      <c r="Y15" s="7">
        <f t="shared" ref="Y15:AC24" si="5">($W15-$W$5)*INDEX($D$9:$D$13,MATCH(Y$4,$C$9:$C$13,0))</f>
        <v>0</v>
      </c>
      <c r="Z15" s="7">
        <f t="shared" si="5"/>
        <v>0</v>
      </c>
      <c r="AA15" s="7">
        <f t="shared" si="5"/>
        <v>0</v>
      </c>
      <c r="AB15" s="7">
        <f t="shared" si="5"/>
        <v>4</v>
      </c>
      <c r="AC15" s="7">
        <f t="shared" si="5"/>
        <v>0.48</v>
      </c>
      <c r="AD15" s="4">
        <f t="shared" si="1"/>
        <v>2400</v>
      </c>
      <c r="AG15" s="4">
        <f t="shared" si="2"/>
        <v>1756</v>
      </c>
    </row>
    <row r="16" spans="1:33" x14ac:dyDescent="0.15">
      <c r="W16" s="7">
        <f>基础状态预估!H18</f>
        <v>59.254833995939045</v>
      </c>
      <c r="X16" s="7">
        <f>求节点(节奏总纲!$D$4:$D$163,节奏总纲!$C$4:$C$163,W16)</f>
        <v>59.126163462332109</v>
      </c>
      <c r="Y16" s="7">
        <f t="shared" si="5"/>
        <v>0</v>
      </c>
      <c r="Z16" s="7">
        <f t="shared" si="5"/>
        <v>0</v>
      </c>
      <c r="AA16" s="7">
        <f t="shared" si="5"/>
        <v>0</v>
      </c>
      <c r="AB16" s="7">
        <f t="shared" si="5"/>
        <v>5</v>
      </c>
      <c r="AC16" s="7">
        <f t="shared" si="5"/>
        <v>0.6</v>
      </c>
      <c r="AD16" s="4">
        <f t="shared" si="1"/>
        <v>3000</v>
      </c>
      <c r="AG16" s="4">
        <f t="shared" si="2"/>
        <v>2192.5</v>
      </c>
    </row>
    <row r="17" spans="1:33" x14ac:dyDescent="0.15">
      <c r="W17" s="7">
        <f>基础状态预估!H19</f>
        <v>62.254833995939045</v>
      </c>
      <c r="X17" s="7">
        <f>求节点(节奏总纲!$D$4:$D$163,节奏总纲!$C$4:$C$163,W17)</f>
        <v>59.826135001687405</v>
      </c>
      <c r="Y17" s="7">
        <f t="shared" si="5"/>
        <v>0</v>
      </c>
      <c r="Z17" s="7">
        <f t="shared" si="5"/>
        <v>0</v>
      </c>
      <c r="AA17" s="7">
        <f t="shared" si="5"/>
        <v>0</v>
      </c>
      <c r="AB17" s="7">
        <f t="shared" si="5"/>
        <v>6</v>
      </c>
      <c r="AC17" s="7">
        <f t="shared" si="5"/>
        <v>0.72</v>
      </c>
      <c r="AD17" s="4">
        <f t="shared" si="1"/>
        <v>3600</v>
      </c>
      <c r="AG17" s="4">
        <f t="shared" si="2"/>
        <v>2629</v>
      </c>
    </row>
    <row r="18" spans="1:33" x14ac:dyDescent="0.15">
      <c r="D18" s="60" t="s">
        <v>374</v>
      </c>
      <c r="E18" s="60"/>
      <c r="F18" s="60"/>
      <c r="G18" s="60"/>
      <c r="H18" s="60" t="s">
        <v>375</v>
      </c>
      <c r="I18" s="60"/>
      <c r="J18" s="60"/>
      <c r="K18" s="68" t="s">
        <v>376</v>
      </c>
      <c r="L18" s="68" t="s">
        <v>385</v>
      </c>
      <c r="M18" s="60" t="s">
        <v>367</v>
      </c>
      <c r="O18" s="60" t="s">
        <v>384</v>
      </c>
      <c r="P18" s="60"/>
      <c r="Q18" s="60"/>
      <c r="R18" s="60"/>
      <c r="S18" s="60"/>
      <c r="W18" s="7">
        <f>基础状态预估!H20</f>
        <v>65.254833995939038</v>
      </c>
      <c r="X18" s="7">
        <f>求节点(节奏总纲!$D$4:$D$163,节奏总纲!$C$4:$C$163,W18)</f>
        <v>60.490874759856155</v>
      </c>
      <c r="Y18" s="7">
        <f t="shared" si="5"/>
        <v>0</v>
      </c>
      <c r="Z18" s="7">
        <f t="shared" si="5"/>
        <v>0</v>
      </c>
      <c r="AA18" s="7">
        <f t="shared" si="5"/>
        <v>0</v>
      </c>
      <c r="AB18" s="7">
        <f t="shared" si="5"/>
        <v>6.9999999999999973</v>
      </c>
      <c r="AC18" s="7">
        <f t="shared" si="5"/>
        <v>0.83999999999999975</v>
      </c>
      <c r="AD18" s="4">
        <f t="shared" si="1"/>
        <v>4199.9999999999982</v>
      </c>
      <c r="AG18" s="4">
        <f t="shared" si="2"/>
        <v>3065.4999999999991</v>
      </c>
    </row>
    <row r="19" spans="1:33" x14ac:dyDescent="0.15">
      <c r="C19" s="4" t="s">
        <v>149</v>
      </c>
      <c r="D19" s="4" t="s">
        <v>52</v>
      </c>
      <c r="E19" s="4" t="s">
        <v>53</v>
      </c>
      <c r="F19" s="4" t="s">
        <v>373</v>
      </c>
      <c r="G19" s="4" t="s">
        <v>54</v>
      </c>
      <c r="H19" s="4" t="s">
        <v>55</v>
      </c>
      <c r="I19" s="4" t="s">
        <v>53</v>
      </c>
      <c r="J19" s="4" t="s">
        <v>368</v>
      </c>
      <c r="K19" s="68"/>
      <c r="L19" s="68"/>
      <c r="M19" s="60"/>
      <c r="O19" s="4" t="s">
        <v>0</v>
      </c>
      <c r="P19" s="4" t="s">
        <v>1</v>
      </c>
      <c r="Q19" s="4" t="s">
        <v>2</v>
      </c>
      <c r="R19" s="4" t="s">
        <v>3</v>
      </c>
      <c r="S19" s="4" t="s">
        <v>4</v>
      </c>
      <c r="W19" s="7">
        <f>基础状态预估!H21</f>
        <v>68.254833995939038</v>
      </c>
      <c r="X19" s="7">
        <f>求节点(节奏总纲!$D$4:$D$163,节奏总纲!$C$4:$C$163,W19)</f>
        <v>61.134329971998703</v>
      </c>
      <c r="Y19" s="7">
        <f t="shared" si="5"/>
        <v>0</v>
      </c>
      <c r="Z19" s="7">
        <f t="shared" si="5"/>
        <v>0</v>
      </c>
      <c r="AA19" s="7">
        <f t="shared" si="5"/>
        <v>0</v>
      </c>
      <c r="AB19" s="7">
        <f t="shared" si="5"/>
        <v>7.9999999999999973</v>
      </c>
      <c r="AC19" s="7">
        <f t="shared" si="5"/>
        <v>0.95999999999999974</v>
      </c>
      <c r="AD19" s="4">
        <f t="shared" si="1"/>
        <v>4799.9999999999982</v>
      </c>
      <c r="AG19" s="4">
        <f t="shared" si="2"/>
        <v>3501.9999999999991</v>
      </c>
    </row>
    <row r="20" spans="1:33" x14ac:dyDescent="0.15">
      <c r="W20" s="7">
        <f>基础状态预估!H22</f>
        <v>71.254833995939038</v>
      </c>
      <c r="X20" s="7">
        <f>求节点(节奏总纲!$D$4:$D$163,节奏总纲!$C$4:$C$163,W20)</f>
        <v>61.743690589875712</v>
      </c>
      <c r="Y20" s="7">
        <f t="shared" si="5"/>
        <v>0</v>
      </c>
      <c r="Z20" s="7">
        <f t="shared" si="5"/>
        <v>0</v>
      </c>
      <c r="AA20" s="7">
        <f t="shared" si="5"/>
        <v>0</v>
      </c>
      <c r="AB20" s="7">
        <f t="shared" si="5"/>
        <v>8.9999999999999964</v>
      </c>
      <c r="AC20" s="7">
        <f t="shared" si="5"/>
        <v>1.0799999999999998</v>
      </c>
      <c r="AD20" s="4">
        <f t="shared" si="1"/>
        <v>5399.9999999999982</v>
      </c>
      <c r="AG20" s="4">
        <f t="shared" si="2"/>
        <v>3938.4999999999991</v>
      </c>
    </row>
    <row r="21" spans="1:33" x14ac:dyDescent="0.15">
      <c r="C21" s="60" t="s">
        <v>57</v>
      </c>
      <c r="D21" s="4" t="s">
        <v>140</v>
      </c>
      <c r="E21" s="4">
        <v>1</v>
      </c>
      <c r="F21" s="44">
        <f>IF(D21="","",E21*INDEX(道具价值!$K:$K,MATCH(D21,道具价值!$D:$D,0)))</f>
        <v>500</v>
      </c>
      <c r="G21" s="4">
        <v>1</v>
      </c>
      <c r="H21" s="4" t="s">
        <v>280</v>
      </c>
      <c r="I21" s="4">
        <v>10</v>
      </c>
      <c r="J21" s="44">
        <f>IF(H21="","",I21*INDEX(道具价值!$K:$K,MATCH(H21,道具价值!$D:$D,0)))</f>
        <v>100</v>
      </c>
      <c r="K21" s="44">
        <f>I21*G21</f>
        <v>10</v>
      </c>
      <c r="L21" s="44">
        <f>G21*E21</f>
        <v>1</v>
      </c>
      <c r="M21" s="44">
        <f>J21/F21</f>
        <v>0.2</v>
      </c>
      <c r="W21" s="7">
        <f>基础状态预估!H23</f>
        <v>74.254833995939038</v>
      </c>
      <c r="X21" s="7">
        <f>求节点(节奏总纲!$D$4:$D$163,节奏总纲!$C$4:$C$163,W21)</f>
        <v>62.329408424535202</v>
      </c>
      <c r="Y21" s="7">
        <f t="shared" si="5"/>
        <v>0</v>
      </c>
      <c r="Z21" s="7">
        <f t="shared" si="5"/>
        <v>0</v>
      </c>
      <c r="AA21" s="7">
        <f t="shared" si="5"/>
        <v>0</v>
      </c>
      <c r="AB21" s="7">
        <f t="shared" si="5"/>
        <v>9.9999999999999964</v>
      </c>
      <c r="AC21" s="7">
        <f t="shared" si="5"/>
        <v>1.1999999999999997</v>
      </c>
      <c r="AD21" s="4">
        <f t="shared" si="1"/>
        <v>5999.9999999999982</v>
      </c>
      <c r="AG21" s="4">
        <f t="shared" si="2"/>
        <v>4374.9999999999991</v>
      </c>
    </row>
    <row r="22" spans="1:33" x14ac:dyDescent="0.15">
      <c r="C22" s="60"/>
      <c r="F22" s="4" t="str">
        <f>IF(D22="","",E22*INDEX(道具价值!$K:$K,MATCH(D22,道具价值!$D:$D,0)))</f>
        <v/>
      </c>
      <c r="J22" s="4" t="str">
        <f>IF(H22="","",I22*INDEX(道具价值!$K:$K,MATCH(H22,道具价值!$D:$D,0)))</f>
        <v/>
      </c>
      <c r="M22" s="4" t="str">
        <f>IF(J22="","",F22/J22)</f>
        <v/>
      </c>
      <c r="W22" s="7">
        <f>基础状态预估!H24</f>
        <v>79.254833995939038</v>
      </c>
      <c r="X22" s="7">
        <f>求节点(节奏总纲!$D$4:$D$163,节奏总纲!$C$4:$C$163,W22)</f>
        <v>63.258447984816868</v>
      </c>
      <c r="Y22" s="7">
        <f t="shared" si="5"/>
        <v>0</v>
      </c>
      <c r="Z22" s="7">
        <f t="shared" si="5"/>
        <v>0</v>
      </c>
      <c r="AA22" s="7">
        <f t="shared" si="5"/>
        <v>0</v>
      </c>
      <c r="AB22" s="7">
        <f t="shared" si="5"/>
        <v>11.666666666666664</v>
      </c>
      <c r="AC22" s="7">
        <f t="shared" si="5"/>
        <v>1.3999999999999997</v>
      </c>
      <c r="AD22" s="4">
        <f t="shared" si="1"/>
        <v>6999.9999999999982</v>
      </c>
      <c r="AG22" s="4">
        <f t="shared" si="2"/>
        <v>5102.4999999999991</v>
      </c>
    </row>
    <row r="23" spans="1:33" x14ac:dyDescent="0.15">
      <c r="C23" s="60"/>
      <c r="F23" s="4" t="str">
        <f>IF(D23="","",E23*INDEX(道具价值!$K:$K,MATCH(D23,道具价值!$D:$D,0)))</f>
        <v/>
      </c>
      <c r="J23" s="4" t="str">
        <f>IF(H23="","",I23*INDEX(道具价值!$K:$K,MATCH(H23,道具价值!$D:$D,0)))</f>
        <v/>
      </c>
      <c r="M23" s="4" t="str">
        <f>IF(J23="","",F23/J23)</f>
        <v/>
      </c>
      <c r="W23" s="7">
        <f>基础状态预估!H25</f>
        <v>84.254833995939038</v>
      </c>
      <c r="X23" s="7">
        <f>求节点(节奏总纲!$D$4:$D$163,节奏总纲!$C$4:$C$163,W23)</f>
        <v>64.133031875086402</v>
      </c>
      <c r="Y23" s="7">
        <f t="shared" si="5"/>
        <v>0</v>
      </c>
      <c r="Z23" s="7">
        <f t="shared" si="5"/>
        <v>0</v>
      </c>
      <c r="AA23" s="7">
        <f t="shared" si="5"/>
        <v>0</v>
      </c>
      <c r="AB23" s="7">
        <f t="shared" si="5"/>
        <v>13.33333333333333</v>
      </c>
      <c r="AC23" s="7">
        <f t="shared" si="5"/>
        <v>1.5999999999999996</v>
      </c>
      <c r="AD23" s="4">
        <f t="shared" si="1"/>
        <v>7999.9999999999982</v>
      </c>
      <c r="AG23" s="4">
        <f t="shared" si="2"/>
        <v>5829.9999999999991</v>
      </c>
    </row>
    <row r="24" spans="1:33" x14ac:dyDescent="0.15">
      <c r="C24" s="60"/>
      <c r="F24" s="4" t="str">
        <f>IF(D24="","",E24*INDEX(道具价值!$K:$K,MATCH(D24,道具价值!$D:$D,0)))</f>
        <v/>
      </c>
      <c r="J24" s="4" t="str">
        <f>IF(H24="","",I24*INDEX(道具价值!$K:$K,MATCH(H24,道具价值!$D:$D,0)))</f>
        <v/>
      </c>
      <c r="M24" s="4" t="str">
        <f>IF(J24="","",F24/J24)</f>
        <v/>
      </c>
      <c r="W24" s="7">
        <f>基础状态预估!H26</f>
        <v>89.254833995939038</v>
      </c>
      <c r="X24" s="7">
        <f>求节点(节奏总纲!$D$4:$D$163,节奏总纲!$C$4:$C$163,W24)</f>
        <v>64.957956245279249</v>
      </c>
      <c r="Y24" s="7">
        <f t="shared" si="5"/>
        <v>0</v>
      </c>
      <c r="Z24" s="7">
        <f t="shared" si="5"/>
        <v>0</v>
      </c>
      <c r="AA24" s="7">
        <f t="shared" si="5"/>
        <v>0</v>
      </c>
      <c r="AB24" s="7">
        <f t="shared" si="5"/>
        <v>14.999999999999996</v>
      </c>
      <c r="AC24" s="7">
        <f t="shared" si="5"/>
        <v>1.7999999999999998</v>
      </c>
      <c r="AD24" s="4">
        <f t="shared" si="1"/>
        <v>8999.9999999999982</v>
      </c>
      <c r="AG24" s="4">
        <f t="shared" si="2"/>
        <v>6557.4999999999991</v>
      </c>
    </row>
    <row r="25" spans="1:33" x14ac:dyDescent="0.15">
      <c r="C25" s="60"/>
      <c r="F25" s="4" t="str">
        <f>IF(D25="","",E25*INDEX(道具价值!$K:$K,MATCH(D25,道具价值!$D:$D,0)))</f>
        <v/>
      </c>
      <c r="J25" s="4" t="str">
        <f>IF(H25="","",I25*INDEX(道具价值!$K:$K,MATCH(H25,道具价值!$D:$D,0)))</f>
        <v/>
      </c>
      <c r="M25" s="4" t="str">
        <f>IF(J25="","",F25/J25)</f>
        <v/>
      </c>
      <c r="W25" s="7">
        <f>基础状态预估!H27</f>
        <v>94.254833995939038</v>
      </c>
      <c r="X25" s="7">
        <f>求节点(节奏总纲!$D$4:$D$163,节奏总纲!$C$4:$C$163,W25)</f>
        <v>65.730453442670125</v>
      </c>
      <c r="Y25" s="7">
        <f t="shared" ref="Y25:AC34" si="6">($W25-$W$5)*INDEX($D$9:$D$13,MATCH(Y$4,$C$9:$C$13,0))</f>
        <v>0</v>
      </c>
      <c r="Z25" s="7">
        <f t="shared" si="6"/>
        <v>0</v>
      </c>
      <c r="AA25" s="7">
        <f t="shared" si="6"/>
        <v>0</v>
      </c>
      <c r="AB25" s="7">
        <f t="shared" si="6"/>
        <v>16.666666666666664</v>
      </c>
      <c r="AC25" s="7">
        <f t="shared" si="6"/>
        <v>1.9999999999999998</v>
      </c>
      <c r="AD25" s="4">
        <f t="shared" si="1"/>
        <v>9999.9999999999982</v>
      </c>
      <c r="AG25" s="4">
        <f t="shared" si="2"/>
        <v>7284.9999999999991</v>
      </c>
    </row>
    <row r="26" spans="1:33" x14ac:dyDescent="0.15">
      <c r="F26" s="4" t="str">
        <f>IF(D26="","",E26*INDEX(道具价值!$K:$K,MATCH(D26,道具价值!$D:$D,0)))</f>
        <v/>
      </c>
      <c r="J26" s="4" t="str">
        <f>IF(H26="","",I26*INDEX(道具价值!$K:$K,MATCH(H26,道具价值!$D:$D,0)))</f>
        <v/>
      </c>
      <c r="M26" s="4" t="str">
        <f>IF(J26="","",F26/J26)</f>
        <v/>
      </c>
      <c r="W26" s="7">
        <f>基础状态预估!H28</f>
        <v>104.25483399593904</v>
      </c>
      <c r="X26" s="7">
        <f>求节点(节奏总纲!$D$4:$D$163,节奏总纲!$C$4:$C$163,W26)</f>
        <v>67.172406694148762</v>
      </c>
      <c r="Y26" s="7">
        <f t="shared" si="6"/>
        <v>0</v>
      </c>
      <c r="Z26" s="7">
        <f t="shared" si="6"/>
        <v>0</v>
      </c>
      <c r="AA26" s="7">
        <f t="shared" si="6"/>
        <v>0</v>
      </c>
      <c r="AB26" s="7">
        <f t="shared" si="6"/>
        <v>19.999999999999996</v>
      </c>
      <c r="AC26" s="7">
        <f t="shared" si="6"/>
        <v>2.4</v>
      </c>
      <c r="AD26" s="4">
        <f t="shared" si="1"/>
        <v>11999.999999999998</v>
      </c>
      <c r="AG26" s="4">
        <f t="shared" si="2"/>
        <v>8739.9999999999982</v>
      </c>
    </row>
    <row r="27" spans="1:33" x14ac:dyDescent="0.15">
      <c r="A27" s="77" t="s">
        <v>507</v>
      </c>
      <c r="C27" s="68" t="s">
        <v>379</v>
      </c>
      <c r="D27" s="4" t="s">
        <v>147</v>
      </c>
      <c r="E27" s="4">
        <f>1/50</f>
        <v>0.02</v>
      </c>
      <c r="F27" s="44">
        <f>IF(D27="","",E27*INDEX(道具价值!$K:$K,MATCH(D27,道具价值!$D:$D,0)))</f>
        <v>160</v>
      </c>
      <c r="G27" s="4">
        <v>2</v>
      </c>
      <c r="H27" s="4" t="s">
        <v>280</v>
      </c>
      <c r="I27" s="4">
        <v>20</v>
      </c>
      <c r="J27" s="44">
        <f>IF(H27="","",I27*INDEX(道具价值!$K:$K,MATCH(H27,道具价值!$D:$D,0)))</f>
        <v>200</v>
      </c>
      <c r="K27" s="44">
        <f t="shared" ref="K27:K28" si="7">I27*G27</f>
        <v>40</v>
      </c>
      <c r="L27" s="44">
        <f t="shared" ref="L27:L28" si="8">G27*E27</f>
        <v>0.04</v>
      </c>
      <c r="M27" s="44">
        <f>J27/F27</f>
        <v>1.25</v>
      </c>
      <c r="O27" s="4">
        <v>1</v>
      </c>
      <c r="P27" s="4">
        <v>1</v>
      </c>
      <c r="Q27" s="4">
        <v>1</v>
      </c>
      <c r="R27" s="4">
        <v>1</v>
      </c>
      <c r="S27" s="4">
        <v>1</v>
      </c>
      <c r="W27" s="7">
        <f>基础状态预估!H29</f>
        <v>114.25483399593904</v>
      </c>
      <c r="X27" s="7">
        <f>求节点(节奏总纲!$D$4:$D$163,节奏总纲!$C$4:$C$163,W27)</f>
        <v>68.478179676085247</v>
      </c>
      <c r="Y27" s="7">
        <f t="shared" si="6"/>
        <v>0</v>
      </c>
      <c r="Z27" s="7">
        <f t="shared" si="6"/>
        <v>0</v>
      </c>
      <c r="AA27" s="7">
        <f t="shared" si="6"/>
        <v>0</v>
      </c>
      <c r="AB27" s="7">
        <f t="shared" si="6"/>
        <v>23.333333333333332</v>
      </c>
      <c r="AC27" s="7">
        <f t="shared" si="6"/>
        <v>2.8000000000000003</v>
      </c>
      <c r="AD27" s="4">
        <f t="shared" si="1"/>
        <v>14000</v>
      </c>
      <c r="AG27" s="4">
        <f t="shared" si="2"/>
        <v>10195</v>
      </c>
    </row>
    <row r="28" spans="1:33" x14ac:dyDescent="0.15">
      <c r="A28" s="78"/>
      <c r="C28" s="68"/>
      <c r="D28" s="75" t="s">
        <v>274</v>
      </c>
      <c r="E28" s="75">
        <v>50</v>
      </c>
      <c r="F28" s="76">
        <f>IF(D28="","",E28*INDEX(道具价值!$K:$K,MATCH(D28,道具价值!$D:$D,0)))</f>
        <v>50</v>
      </c>
      <c r="G28" s="75">
        <v>1</v>
      </c>
      <c r="H28" s="75" t="s">
        <v>280</v>
      </c>
      <c r="I28" s="75">
        <v>8</v>
      </c>
      <c r="J28" s="76">
        <f>IF(H28="","",I28*INDEX(道具价值!$K:$K,MATCH(H28,道具价值!$D:$D,0)))</f>
        <v>80</v>
      </c>
      <c r="K28" s="76">
        <f t="shared" si="7"/>
        <v>8</v>
      </c>
      <c r="L28" s="76">
        <f t="shared" si="8"/>
        <v>50</v>
      </c>
      <c r="M28" s="76">
        <f>J28/F28</f>
        <v>1.6</v>
      </c>
      <c r="O28" s="4">
        <v>1</v>
      </c>
      <c r="P28" s="4">
        <v>1</v>
      </c>
      <c r="Q28" s="4">
        <v>1</v>
      </c>
      <c r="R28" s="4">
        <v>1</v>
      </c>
      <c r="S28" s="4">
        <v>1</v>
      </c>
      <c r="W28" s="7">
        <f>基础状态预估!H30</f>
        <v>124.25483399593904</v>
      </c>
      <c r="X28" s="7">
        <f>求节点(节奏总纲!$D$4:$D$163,节奏总纲!$C$4:$C$163,W28)</f>
        <v>69.679743654391942</v>
      </c>
      <c r="Y28" s="7">
        <f t="shared" si="6"/>
        <v>0</v>
      </c>
      <c r="Z28" s="7">
        <f t="shared" si="6"/>
        <v>0</v>
      </c>
      <c r="AA28" s="7">
        <f t="shared" si="6"/>
        <v>0</v>
      </c>
      <c r="AB28" s="7">
        <f t="shared" si="6"/>
        <v>26.666666666666664</v>
      </c>
      <c r="AC28" s="7">
        <f t="shared" si="6"/>
        <v>3.2</v>
      </c>
      <c r="AD28" s="4">
        <f t="shared" si="1"/>
        <v>16000</v>
      </c>
      <c r="AG28" s="4">
        <f t="shared" si="2"/>
        <v>11650</v>
      </c>
    </row>
    <row r="29" spans="1:33" x14ac:dyDescent="0.15">
      <c r="A29" s="78"/>
      <c r="C29" s="68"/>
      <c r="D29" s="4" t="s">
        <v>505</v>
      </c>
      <c r="E29" s="4">
        <v>100</v>
      </c>
      <c r="F29" s="44">
        <f>IF(D29="","",E29*INDEX(道具价值!$K:$K,MATCH(D29,道具价值!$D:$D,0)))</f>
        <v>50</v>
      </c>
      <c r="G29" s="4">
        <v>5</v>
      </c>
      <c r="H29" s="4" t="s">
        <v>274</v>
      </c>
      <c r="I29" s="4">
        <v>100</v>
      </c>
      <c r="J29" s="44">
        <f>IF(H29="","",I29*INDEX(道具价值!$K:$K,MATCH(H29,道具价值!$D:$D,0)))</f>
        <v>100</v>
      </c>
      <c r="K29" s="44">
        <f t="shared" ref="K29:K30" si="9">I29*G29</f>
        <v>500</v>
      </c>
      <c r="L29" s="44">
        <f t="shared" ref="L29:L30" si="10">G29*E29</f>
        <v>500</v>
      </c>
      <c r="M29" s="44">
        <f>IF(J29="","",F29/J29)</f>
        <v>0.5</v>
      </c>
      <c r="W29" s="7">
        <f>基础状态预估!H31</f>
        <v>134.25483399593904</v>
      </c>
      <c r="X29" s="7">
        <f>求节点(节奏总纲!$D$4:$D$163,节奏总纲!$C$4:$C$163,W29)</f>
        <v>70.78968449605749</v>
      </c>
      <c r="Y29" s="7">
        <f t="shared" si="6"/>
        <v>0</v>
      </c>
      <c r="Z29" s="7">
        <f t="shared" si="6"/>
        <v>0</v>
      </c>
      <c r="AA29" s="7">
        <f t="shared" si="6"/>
        <v>0</v>
      </c>
      <c r="AB29" s="7">
        <f t="shared" si="6"/>
        <v>30</v>
      </c>
      <c r="AC29" s="7">
        <f t="shared" si="6"/>
        <v>3.6</v>
      </c>
      <c r="AD29" s="4">
        <f t="shared" si="1"/>
        <v>18000</v>
      </c>
      <c r="AG29" s="4">
        <f t="shared" si="2"/>
        <v>13105</v>
      </c>
    </row>
    <row r="30" spans="1:33" x14ac:dyDescent="0.15">
      <c r="A30" s="78"/>
      <c r="C30" s="68"/>
      <c r="F30" s="44" t="str">
        <f>IF(D30="","",E30*INDEX(道具价值!$K:$K,MATCH(D30,道具价值!$D:$D,0)))</f>
        <v/>
      </c>
      <c r="J30" s="44" t="str">
        <f>IF(H30="","",I30*INDEX(道具价值!$K:$K,MATCH(H30,道具价值!$D:$D,0)))</f>
        <v/>
      </c>
      <c r="K30" s="44">
        <f t="shared" si="9"/>
        <v>0</v>
      </c>
      <c r="L30" s="44">
        <f t="shared" si="10"/>
        <v>0</v>
      </c>
      <c r="M30" s="44" t="str">
        <f>IF(J30="","",F30/J30)</f>
        <v/>
      </c>
      <c r="W30" s="7">
        <f>基础状态预估!H32</f>
        <v>144.25483399593904</v>
      </c>
      <c r="X30" s="7">
        <f>求节点(节奏总纲!$D$4:$D$163,节奏总纲!$C$4:$C$163,W30)</f>
        <v>71.81936972598497</v>
      </c>
      <c r="Y30" s="7">
        <f t="shared" si="6"/>
        <v>0</v>
      </c>
      <c r="Z30" s="7">
        <f t="shared" si="6"/>
        <v>0</v>
      </c>
      <c r="AA30" s="7">
        <f t="shared" si="6"/>
        <v>0</v>
      </c>
      <c r="AB30" s="7">
        <f t="shared" si="6"/>
        <v>33.333333333333329</v>
      </c>
      <c r="AC30" s="7">
        <f t="shared" si="6"/>
        <v>4</v>
      </c>
      <c r="AD30" s="4">
        <f t="shared" si="1"/>
        <v>20000</v>
      </c>
      <c r="AG30" s="4">
        <f t="shared" si="2"/>
        <v>14560</v>
      </c>
    </row>
    <row r="31" spans="1:33" x14ac:dyDescent="0.15">
      <c r="A31" s="78"/>
      <c r="C31" s="68"/>
      <c r="F31" s="4" t="str">
        <f>IF(D31="","",E31*INDEX(道具价值!$K:$K,MATCH(D31,道具价值!$D:$D,0)))</f>
        <v/>
      </c>
      <c r="J31" s="4" t="str">
        <f>IF(H31="","",I31*INDEX(道具价值!$K:$K,MATCH(H31,道具价值!$D:$D,0)))</f>
        <v/>
      </c>
      <c r="M31" s="4" t="str">
        <f>IF(J31="","",F31/J31)</f>
        <v/>
      </c>
      <c r="W31" s="7">
        <f>基础状态预估!H33</f>
        <v>164.25483399593904</v>
      </c>
      <c r="X31" s="7">
        <f>求节点(节奏总纲!$D$4:$D$163,节奏总纲!$C$4:$C$163,W31)</f>
        <v>73.677983318815407</v>
      </c>
      <c r="Y31" s="7">
        <f t="shared" si="6"/>
        <v>0</v>
      </c>
      <c r="Z31" s="7">
        <f t="shared" si="6"/>
        <v>0</v>
      </c>
      <c r="AA31" s="7">
        <f t="shared" si="6"/>
        <v>0</v>
      </c>
      <c r="AB31" s="7">
        <f t="shared" si="6"/>
        <v>40</v>
      </c>
      <c r="AC31" s="7">
        <f t="shared" si="6"/>
        <v>4.8</v>
      </c>
      <c r="AD31" s="4">
        <f t="shared" si="1"/>
        <v>24000</v>
      </c>
      <c r="AG31" s="4">
        <f t="shared" si="2"/>
        <v>17470</v>
      </c>
    </row>
    <row r="32" spans="1:33" x14ac:dyDescent="0.15">
      <c r="A32" s="78"/>
      <c r="F32" s="4" t="str">
        <f>IF(D32="","",E32*INDEX(道具价值!$K:$K,MATCH(D32,道具价值!$D:$D,0)))</f>
        <v/>
      </c>
      <c r="J32" s="4" t="str">
        <f>IF(H32="","",I32*INDEX(道具价值!$K:$K,MATCH(H32,道具价值!$D:$D,0)))</f>
        <v/>
      </c>
      <c r="M32" s="4" t="str">
        <f>IF(J32="","",F32/J32)</f>
        <v/>
      </c>
      <c r="W32" s="7">
        <f>基础状态预估!H34</f>
        <v>184.25483399593904</v>
      </c>
      <c r="X32" s="7">
        <f>求节点(节奏总纲!$D$4:$D$163,节奏总纲!$C$4:$C$163,W32)</f>
        <v>75.325998511092521</v>
      </c>
      <c r="Y32" s="7">
        <f t="shared" si="6"/>
        <v>0</v>
      </c>
      <c r="Z32" s="7">
        <f t="shared" si="6"/>
        <v>0</v>
      </c>
      <c r="AA32" s="7">
        <f t="shared" si="6"/>
        <v>0</v>
      </c>
      <c r="AB32" s="7">
        <f t="shared" si="6"/>
        <v>46.666666666666664</v>
      </c>
      <c r="AC32" s="7">
        <f t="shared" si="6"/>
        <v>5.6000000000000005</v>
      </c>
      <c r="AD32" s="4">
        <f t="shared" si="1"/>
        <v>28000</v>
      </c>
      <c r="AG32" s="4">
        <f t="shared" si="2"/>
        <v>20380</v>
      </c>
    </row>
    <row r="33" spans="1:33" x14ac:dyDescent="0.15">
      <c r="A33" s="78"/>
      <c r="C33" s="68" t="s">
        <v>380</v>
      </c>
      <c r="D33" s="4" t="s">
        <v>56</v>
      </c>
      <c r="E33" s="4">
        <f>1/30</f>
        <v>3.3333333333333333E-2</v>
      </c>
      <c r="F33" s="44">
        <f>IF(D33="","",E33*INDEX(道具价值!$K:$K,MATCH(D33,道具价值!$D:$D,0)))</f>
        <v>66.666666666666671</v>
      </c>
      <c r="G33" s="4">
        <v>10</v>
      </c>
      <c r="H33" s="4" t="s">
        <v>280</v>
      </c>
      <c r="I33" s="4">
        <v>8</v>
      </c>
      <c r="J33" s="44">
        <f>IF(H33="","",I33*INDEX(道具价值!$K:$K,MATCH(H33,道具价值!$D:$D,0)))</f>
        <v>80</v>
      </c>
      <c r="K33" s="44">
        <f t="shared" ref="K33:K35" si="11">I33*G33</f>
        <v>80</v>
      </c>
      <c r="L33" s="44">
        <f t="shared" ref="L33:L35" si="12">G33*E33</f>
        <v>0.33333333333333331</v>
      </c>
      <c r="M33" s="44">
        <f>J33/F33</f>
        <v>1.2</v>
      </c>
      <c r="O33" s="4">
        <v>1</v>
      </c>
      <c r="P33" s="4">
        <v>1</v>
      </c>
      <c r="Q33" s="4">
        <v>1</v>
      </c>
      <c r="R33" s="4">
        <v>1</v>
      </c>
      <c r="S33" s="4">
        <v>1</v>
      </c>
      <c r="W33" s="7">
        <f>基础状态预估!H35</f>
        <v>204.25483399593904</v>
      </c>
      <c r="X33" s="7">
        <f>求节点(节奏总纲!$D$4:$D$163,节奏总纲!$C$4:$C$163,W33)</f>
        <v>76.807411124800581</v>
      </c>
      <c r="Y33" s="7">
        <f t="shared" si="6"/>
        <v>0</v>
      </c>
      <c r="Z33" s="7">
        <f t="shared" si="6"/>
        <v>0</v>
      </c>
      <c r="AA33" s="7">
        <f t="shared" si="6"/>
        <v>0</v>
      </c>
      <c r="AB33" s="7">
        <f t="shared" si="6"/>
        <v>53.333333333333329</v>
      </c>
      <c r="AC33" s="7">
        <f t="shared" si="6"/>
        <v>6.4</v>
      </c>
      <c r="AD33" s="4">
        <f t="shared" si="1"/>
        <v>32000</v>
      </c>
      <c r="AG33" s="4">
        <f t="shared" si="2"/>
        <v>23290</v>
      </c>
    </row>
    <row r="34" spans="1:33" x14ac:dyDescent="0.15">
      <c r="A34" s="78"/>
      <c r="C34" s="68"/>
      <c r="D34" s="75" t="s">
        <v>274</v>
      </c>
      <c r="E34" s="75">
        <v>20</v>
      </c>
      <c r="F34" s="76">
        <f>IF(D34="","",E34*INDEX(道具价值!$K:$K,MATCH(D34,道具价值!$D:$D,0)))</f>
        <v>20</v>
      </c>
      <c r="G34" s="75">
        <v>5</v>
      </c>
      <c r="H34" s="75" t="s">
        <v>280</v>
      </c>
      <c r="I34" s="75">
        <v>2</v>
      </c>
      <c r="J34" s="76">
        <f>IF(H34="","",I34*INDEX(道具价值!$K:$K,MATCH(H34,道具价值!$D:$D,0)))</f>
        <v>20</v>
      </c>
      <c r="K34" s="76">
        <f t="shared" si="11"/>
        <v>10</v>
      </c>
      <c r="L34" s="76">
        <f t="shared" si="12"/>
        <v>100</v>
      </c>
      <c r="M34" s="76">
        <f>J34/F34</f>
        <v>1</v>
      </c>
      <c r="O34" s="4">
        <v>1</v>
      </c>
      <c r="P34" s="4">
        <v>1</v>
      </c>
      <c r="Q34" s="4">
        <v>1</v>
      </c>
      <c r="R34" s="4">
        <v>1</v>
      </c>
      <c r="S34" s="4">
        <v>1</v>
      </c>
      <c r="W34" s="7">
        <f>基础状态预估!H36</f>
        <v>224.25483399593904</v>
      </c>
      <c r="X34" s="7">
        <f>求节点(节奏总纲!$D$4:$D$163,节奏总纲!$C$4:$C$163,W34)</f>
        <v>78.149660188693247</v>
      </c>
      <c r="Y34" s="7">
        <f t="shared" si="6"/>
        <v>0</v>
      </c>
      <c r="Z34" s="7">
        <f t="shared" si="6"/>
        <v>0</v>
      </c>
      <c r="AA34" s="7">
        <f t="shared" si="6"/>
        <v>0</v>
      </c>
      <c r="AB34" s="7">
        <f t="shared" si="6"/>
        <v>60</v>
      </c>
      <c r="AC34" s="7">
        <f t="shared" si="6"/>
        <v>7.2</v>
      </c>
      <c r="AD34" s="4">
        <f t="shared" si="1"/>
        <v>36000</v>
      </c>
      <c r="AG34" s="4">
        <f t="shared" si="2"/>
        <v>26200</v>
      </c>
    </row>
    <row r="35" spans="1:33" x14ac:dyDescent="0.15">
      <c r="A35" s="78"/>
      <c r="C35" s="68"/>
      <c r="D35" s="75" t="s">
        <v>274</v>
      </c>
      <c r="E35" s="75">
        <v>20</v>
      </c>
      <c r="F35" s="76">
        <f>IF(D35="","",E35*INDEX(道具价值!$K:$K,MATCH(D35,道具价值!$D:$D,0)))</f>
        <v>20</v>
      </c>
      <c r="G35" s="75">
        <v>50</v>
      </c>
      <c r="H35" s="75" t="s">
        <v>280</v>
      </c>
      <c r="I35" s="75">
        <v>3</v>
      </c>
      <c r="J35" s="76">
        <f>IF(H35="","",I35*INDEX(道具价值!$K:$K,MATCH(H35,道具价值!$D:$D,0)))</f>
        <v>30</v>
      </c>
      <c r="K35" s="76">
        <f t="shared" si="11"/>
        <v>150</v>
      </c>
      <c r="L35" s="76">
        <f t="shared" si="12"/>
        <v>1000</v>
      </c>
      <c r="M35" s="76">
        <f>J35/F35</f>
        <v>1.5</v>
      </c>
      <c r="O35" s="4">
        <v>0.05</v>
      </c>
      <c r="P35" s="4">
        <v>0.15</v>
      </c>
      <c r="Q35" s="4">
        <v>0.3</v>
      </c>
      <c r="R35" s="4">
        <v>0.6</v>
      </c>
      <c r="S35" s="4">
        <v>1</v>
      </c>
      <c r="W35" s="7">
        <f>基础状态预估!H37</f>
        <v>244.25483399593904</v>
      </c>
      <c r="X35" s="7">
        <f>求节点(节奏总纲!$D$4:$D$163,节奏总纲!$C$4:$C$163,W35)</f>
        <v>79.373224134292442</v>
      </c>
      <c r="Y35" s="7">
        <f t="shared" ref="Y35:AC40" si="13">($W35-$W$5)*INDEX($D$9:$D$13,MATCH(Y$4,$C$9:$C$13,0))</f>
        <v>0</v>
      </c>
      <c r="Z35" s="7">
        <f t="shared" si="13"/>
        <v>0</v>
      </c>
      <c r="AA35" s="7">
        <f t="shared" si="13"/>
        <v>0</v>
      </c>
      <c r="AB35" s="7">
        <f t="shared" si="13"/>
        <v>66.666666666666657</v>
      </c>
      <c r="AC35" s="7">
        <f t="shared" si="13"/>
        <v>8</v>
      </c>
      <c r="AD35" s="4">
        <f t="shared" si="1"/>
        <v>40000</v>
      </c>
      <c r="AG35" s="4">
        <f t="shared" si="2"/>
        <v>29110</v>
      </c>
    </row>
    <row r="36" spans="1:33" x14ac:dyDescent="0.15">
      <c r="A36" s="78"/>
      <c r="C36" s="68"/>
      <c r="D36" s="4" t="s">
        <v>505</v>
      </c>
      <c r="E36" s="4">
        <v>100</v>
      </c>
      <c r="F36" s="44">
        <f>IF(D36="","",E36*INDEX(道具价值!$K:$K,MATCH(D36,道具价值!$D:$D,0)))</f>
        <v>50</v>
      </c>
      <c r="G36" s="4">
        <v>10</v>
      </c>
      <c r="H36" s="4" t="s">
        <v>274</v>
      </c>
      <c r="I36" s="4">
        <v>80</v>
      </c>
      <c r="J36" s="44">
        <f>IF(H36="","",I36*INDEX(道具价值!$K:$K,MATCH(H36,道具价值!$D:$D,0)))</f>
        <v>80</v>
      </c>
      <c r="K36" s="44">
        <f t="shared" ref="K36:K37" si="14">I36*G36</f>
        <v>800</v>
      </c>
      <c r="L36" s="44">
        <f t="shared" ref="L36:L37" si="15">G36*E36</f>
        <v>1000</v>
      </c>
      <c r="M36" s="44">
        <f t="shared" ref="M36:M37" si="16">J36/F36</f>
        <v>1.6</v>
      </c>
      <c r="N36" s="21" t="s">
        <v>386</v>
      </c>
      <c r="O36" s="4">
        <f>SUMPRODUCT($K$27:$K$35,O$27:O$35)</f>
        <v>145.5</v>
      </c>
      <c r="P36" s="4">
        <f t="shared" ref="P36:S36" si="17">SUMPRODUCT($K$27:$K$35,P$27:P$35)</f>
        <v>160.5</v>
      </c>
      <c r="Q36" s="4">
        <f t="shared" si="17"/>
        <v>183</v>
      </c>
      <c r="R36" s="4">
        <f t="shared" si="17"/>
        <v>228</v>
      </c>
      <c r="S36" s="4">
        <f t="shared" si="17"/>
        <v>288</v>
      </c>
      <c r="W36" s="7">
        <f>基础状态预估!H38</f>
        <v>264.25483399593907</v>
      </c>
      <c r="X36" s="7">
        <f>求节点(节奏总纲!$D$4:$D$163,节奏总纲!$C$4:$C$163,W36)</f>
        <v>80.503691671254629</v>
      </c>
      <c r="Y36" s="7">
        <f t="shared" si="13"/>
        <v>0</v>
      </c>
      <c r="Z36" s="7">
        <f t="shared" si="13"/>
        <v>0</v>
      </c>
      <c r="AA36" s="7">
        <f t="shared" si="13"/>
        <v>0</v>
      </c>
      <c r="AB36" s="7">
        <f t="shared" si="13"/>
        <v>73.333333333333343</v>
      </c>
      <c r="AC36" s="7">
        <f t="shared" si="13"/>
        <v>8.8000000000000007</v>
      </c>
      <c r="AD36" s="4">
        <f t="shared" si="1"/>
        <v>44000.000000000007</v>
      </c>
      <c r="AG36" s="4">
        <f t="shared" si="2"/>
        <v>32020.000000000004</v>
      </c>
    </row>
    <row r="37" spans="1:33" x14ac:dyDescent="0.15">
      <c r="A37" s="78"/>
      <c r="C37" s="68"/>
      <c r="D37" s="4" t="s">
        <v>506</v>
      </c>
      <c r="E37" s="4">
        <v>50</v>
      </c>
      <c r="F37" s="44">
        <f>IF(D37="","",E37*INDEX(道具价值!$K:$K,MATCH(D37,道具价值!$D:$D,0)))</f>
        <v>500</v>
      </c>
      <c r="G37" s="4">
        <v>8</v>
      </c>
      <c r="H37" s="4" t="s">
        <v>274</v>
      </c>
      <c r="I37" s="4">
        <v>1500</v>
      </c>
      <c r="J37" s="44">
        <f>IF(H37="","",I37*INDEX(道具价值!$K:$K,MATCH(H37,道具价值!$D:$D,0)))</f>
        <v>1500</v>
      </c>
      <c r="K37" s="44">
        <f t="shared" si="14"/>
        <v>12000</v>
      </c>
      <c r="L37" s="44">
        <f t="shared" si="15"/>
        <v>400</v>
      </c>
      <c r="M37" s="44">
        <f t="shared" si="16"/>
        <v>3</v>
      </c>
      <c r="N37" s="4" t="s">
        <v>387</v>
      </c>
      <c r="O37" s="4">
        <f>O36/D7</f>
        <v>1.3191791469940164</v>
      </c>
      <c r="P37" s="4">
        <f>P36/E7</f>
        <v>1.2702270816336223</v>
      </c>
      <c r="Q37" s="4">
        <f>Q36/F7</f>
        <v>1.2589010773069276</v>
      </c>
      <c r="R37" s="4">
        <f>R36/G7</f>
        <v>1.1744347376622291</v>
      </c>
      <c r="S37" s="4">
        <f>S36/H7</f>
        <v>1.0759284324726466</v>
      </c>
      <c r="W37" s="7">
        <f>基础状态预估!H39</f>
        <v>284.25483399593907</v>
      </c>
      <c r="X37" s="7">
        <f>求节点(节奏总纲!$D$4:$D$163,节奏总纲!$C$4:$C$163,W37)</f>
        <v>81.552528985101091</v>
      </c>
      <c r="Y37" s="7">
        <f t="shared" si="13"/>
        <v>0</v>
      </c>
      <c r="Z37" s="7">
        <f t="shared" si="13"/>
        <v>0</v>
      </c>
      <c r="AA37" s="7">
        <f t="shared" si="13"/>
        <v>0</v>
      </c>
      <c r="AB37" s="7">
        <f t="shared" si="13"/>
        <v>80</v>
      </c>
      <c r="AC37" s="7">
        <f t="shared" si="13"/>
        <v>9.6000000000000014</v>
      </c>
      <c r="AD37" s="4">
        <f t="shared" si="1"/>
        <v>48000.000000000007</v>
      </c>
      <c r="AG37" s="4">
        <f t="shared" si="2"/>
        <v>34930.000000000007</v>
      </c>
    </row>
    <row r="38" spans="1:33" x14ac:dyDescent="0.15">
      <c r="W38" s="7">
        <f>基础状态预估!H40</f>
        <v>304.25483399593907</v>
      </c>
      <c r="X38" s="7">
        <f>求节点(节奏总纲!$D$4:$D$163,节奏总纲!$C$4:$C$163,W38)</f>
        <v>82.530084047380356</v>
      </c>
      <c r="Y38" s="7">
        <f t="shared" si="13"/>
        <v>0</v>
      </c>
      <c r="Z38" s="7">
        <f t="shared" si="13"/>
        <v>0</v>
      </c>
      <c r="AA38" s="7">
        <f t="shared" si="13"/>
        <v>0</v>
      </c>
      <c r="AB38" s="7">
        <f t="shared" si="13"/>
        <v>86.666666666666657</v>
      </c>
      <c r="AC38" s="7">
        <f t="shared" si="13"/>
        <v>10.4</v>
      </c>
      <c r="AD38" s="4">
        <f t="shared" si="1"/>
        <v>52000</v>
      </c>
      <c r="AG38" s="4">
        <f t="shared" si="2"/>
        <v>37840</v>
      </c>
    </row>
    <row r="39" spans="1:33" x14ac:dyDescent="0.15">
      <c r="W39" s="7">
        <f>基础状态预估!H41</f>
        <v>324.25483399593907</v>
      </c>
      <c r="X39" s="7">
        <f>求节点(节奏总纲!$D$4:$D$163,节奏总纲!$C$4:$C$163,W39)</f>
        <v>83.445684961528599</v>
      </c>
      <c r="Y39" s="7">
        <f t="shared" si="13"/>
        <v>0</v>
      </c>
      <c r="Z39" s="7">
        <f t="shared" si="13"/>
        <v>0</v>
      </c>
      <c r="AA39" s="7">
        <f t="shared" si="13"/>
        <v>0</v>
      </c>
      <c r="AB39" s="7">
        <f t="shared" si="13"/>
        <v>93.333333333333329</v>
      </c>
      <c r="AC39" s="7">
        <f t="shared" si="13"/>
        <v>11.200000000000001</v>
      </c>
      <c r="AD39" s="4">
        <f t="shared" si="1"/>
        <v>56000</v>
      </c>
      <c r="AG39" s="4">
        <f t="shared" si="2"/>
        <v>40750</v>
      </c>
    </row>
    <row r="40" spans="1:33" x14ac:dyDescent="0.15">
      <c r="W40" s="7">
        <f>基础状态预估!H42</f>
        <v>344.25483399593907</v>
      </c>
      <c r="X40" s="7">
        <f>求节点(节奏总纲!$D$4:$D$163,节奏总纲!$C$4:$C$163,W40)</f>
        <v>84.307730151594043</v>
      </c>
      <c r="Y40" s="7">
        <f t="shared" si="13"/>
        <v>0</v>
      </c>
      <c r="Z40" s="7">
        <f t="shared" si="13"/>
        <v>0</v>
      </c>
      <c r="AA40" s="7">
        <f t="shared" si="13"/>
        <v>0</v>
      </c>
      <c r="AB40" s="7">
        <f t="shared" si="13"/>
        <v>100</v>
      </c>
      <c r="AC40" s="7">
        <f t="shared" si="13"/>
        <v>12</v>
      </c>
      <c r="AD40" s="4">
        <f t="shared" si="1"/>
        <v>60000</v>
      </c>
      <c r="AG40" s="4">
        <f t="shared" si="2"/>
        <v>43660</v>
      </c>
    </row>
    <row r="41" spans="1:33" x14ac:dyDescent="0.15">
      <c r="D41" s="4" t="s">
        <v>505</v>
      </c>
      <c r="E41" s="4">
        <v>400</v>
      </c>
      <c r="F41" s="4">
        <f>500+E36*G36/7</f>
        <v>642.85714285714289</v>
      </c>
    </row>
    <row r="42" spans="1:33" x14ac:dyDescent="0.15">
      <c r="D42" s="4" t="s">
        <v>506</v>
      </c>
      <c r="E42" s="4">
        <v>20</v>
      </c>
      <c r="F42" s="4">
        <f>400/7</f>
        <v>57.142857142857146</v>
      </c>
    </row>
    <row r="44" spans="1:33" x14ac:dyDescent="0.15">
      <c r="W44" s="7" t="s">
        <v>1</v>
      </c>
      <c r="Y44" s="67" t="s">
        <v>150</v>
      </c>
      <c r="Z44" s="67"/>
      <c r="AA44" s="67"/>
      <c r="AB44" s="67"/>
      <c r="AC44" s="67"/>
    </row>
    <row r="45" spans="1:33" x14ac:dyDescent="0.15">
      <c r="E45" s="4" t="s">
        <v>510</v>
      </c>
      <c r="F45" s="4" t="s">
        <v>509</v>
      </c>
      <c r="W45" s="7" t="s">
        <v>105</v>
      </c>
      <c r="X45" s="7" t="s">
        <v>31</v>
      </c>
      <c r="Y45" s="7" t="s">
        <v>47</v>
      </c>
      <c r="Z45" s="7" t="s">
        <v>48</v>
      </c>
      <c r="AA45" s="7" t="s">
        <v>24</v>
      </c>
      <c r="AB45" s="7" t="s">
        <v>22</v>
      </c>
      <c r="AC45" s="7" t="s">
        <v>23</v>
      </c>
      <c r="AD45" s="4" t="s">
        <v>377</v>
      </c>
      <c r="AG45" s="4" t="s">
        <v>388</v>
      </c>
    </row>
    <row r="46" spans="1:33" x14ac:dyDescent="0.15">
      <c r="D46" s="4" t="s">
        <v>508</v>
      </c>
      <c r="E46" s="4">
        <v>1200</v>
      </c>
      <c r="F46" s="4">
        <v>1000</v>
      </c>
      <c r="W46" s="7">
        <f>基础状态预估!I7</f>
        <v>38.53268396026413</v>
      </c>
      <c r="X46" s="7">
        <f>求节点(节奏总纲!$E$4:$E$163,节奏总纲!$C$4:$C$163,W46)</f>
        <v>55</v>
      </c>
      <c r="Y46" s="7">
        <f t="shared" ref="Y46:AC55" si="18">($W46-$W$46)*INDEX($E$9:$E$13,MATCH(Y$4,$C$9:$C$13,0))</f>
        <v>0</v>
      </c>
      <c r="Z46" s="7">
        <f t="shared" si="18"/>
        <v>0</v>
      </c>
      <c r="AA46" s="7">
        <f t="shared" si="18"/>
        <v>0</v>
      </c>
      <c r="AB46" s="7">
        <f t="shared" si="18"/>
        <v>0</v>
      </c>
      <c r="AC46" s="7">
        <f t="shared" si="18"/>
        <v>0</v>
      </c>
      <c r="AD46" s="4">
        <f>($W46-$W$46)*($L$28*$P$28+$L$34*$P$34+$L$35*$P$35)</f>
        <v>0</v>
      </c>
      <c r="AG46" s="4">
        <f>($W46-$W$46)*SUMPRODUCT($K$27:$K$35,$P$27:$P$35)+$K$21</f>
        <v>10</v>
      </c>
    </row>
    <row r="47" spans="1:33" x14ac:dyDescent="0.15">
      <c r="W47" s="7">
        <f>基础状态预估!I8</f>
        <v>38.932683960264129</v>
      </c>
      <c r="X47" s="7">
        <f>求节点(节奏总纲!$E$4:$E$163,节奏总纲!$C$4:$C$163,W47)</f>
        <v>55.145846366850542</v>
      </c>
      <c r="Y47" s="7">
        <f t="shared" si="18"/>
        <v>0</v>
      </c>
      <c r="Z47" s="7">
        <f t="shared" si="18"/>
        <v>0</v>
      </c>
      <c r="AA47" s="7">
        <f t="shared" si="18"/>
        <v>0</v>
      </c>
      <c r="AB47" s="7">
        <f t="shared" si="18"/>
        <v>0.13333333333333286</v>
      </c>
      <c r="AC47" s="7">
        <f t="shared" si="18"/>
        <v>1.5999999999999945E-2</v>
      </c>
      <c r="AD47" s="4">
        <f t="shared" ref="AD47:AD81" si="19">($W47-$W$46)*($L$28*$P$28+$L$34*$P$34+$L$35*$P$35)</f>
        <v>119.99999999999957</v>
      </c>
      <c r="AG47" s="4">
        <f t="shared" ref="AG47:AG81" si="20">($W47-$W$46)*SUMPRODUCT($K$27:$K$35,$P$27:$P$35)+$K$21</f>
        <v>74.199999999999775</v>
      </c>
    </row>
    <row r="48" spans="1:33" x14ac:dyDescent="0.15">
      <c r="W48" s="7">
        <f>基础状态预估!I9</f>
        <v>39.332683960264127</v>
      </c>
      <c r="X48" s="7">
        <f>求节点(节奏总纲!$E$4:$E$163,节奏总纲!$C$4:$C$163,W48)</f>
        <v>55.291692733701076</v>
      </c>
      <c r="Y48" s="7">
        <f t="shared" si="18"/>
        <v>0</v>
      </c>
      <c r="Z48" s="7">
        <f t="shared" si="18"/>
        <v>0</v>
      </c>
      <c r="AA48" s="7">
        <f t="shared" si="18"/>
        <v>0</v>
      </c>
      <c r="AB48" s="7">
        <f t="shared" si="18"/>
        <v>0.26666666666666572</v>
      </c>
      <c r="AC48" s="7">
        <f t="shared" si="18"/>
        <v>3.199999999999989E-2</v>
      </c>
      <c r="AD48" s="4">
        <f t="shared" si="19"/>
        <v>239.99999999999915</v>
      </c>
      <c r="AG48" s="4">
        <f t="shared" si="20"/>
        <v>138.39999999999955</v>
      </c>
    </row>
    <row r="49" spans="23:33" x14ac:dyDescent="0.15">
      <c r="W49" s="7">
        <f>基础状态预估!I10</f>
        <v>39.732683960264133</v>
      </c>
      <c r="X49" s="7">
        <f>求节点(节奏总纲!$E$4:$E$163,节奏总纲!$C$4:$C$163,W49)</f>
        <v>55.437539100551618</v>
      </c>
      <c r="Y49" s="7">
        <f t="shared" si="18"/>
        <v>0</v>
      </c>
      <c r="Z49" s="7">
        <f t="shared" si="18"/>
        <v>0</v>
      </c>
      <c r="AA49" s="7">
        <f t="shared" si="18"/>
        <v>0</v>
      </c>
      <c r="AB49" s="7">
        <f t="shared" si="18"/>
        <v>0.40000000000000091</v>
      </c>
      <c r="AC49" s="7">
        <f t="shared" si="18"/>
        <v>4.8000000000000112E-2</v>
      </c>
      <c r="AD49" s="4">
        <f t="shared" si="19"/>
        <v>360.00000000000085</v>
      </c>
      <c r="AG49" s="4">
        <f t="shared" si="20"/>
        <v>202.60000000000045</v>
      </c>
    </row>
    <row r="50" spans="23:33" x14ac:dyDescent="0.15">
      <c r="W50" s="7">
        <f>基础状态预估!I11</f>
        <v>40.132683960264131</v>
      </c>
      <c r="X50" s="7">
        <f>求节点(节奏总纲!$E$4:$E$163,节奏总纲!$C$4:$C$163,W50)</f>
        <v>55.583385467402152</v>
      </c>
      <c r="Y50" s="7">
        <f t="shared" si="18"/>
        <v>0</v>
      </c>
      <c r="Z50" s="7">
        <f t="shared" si="18"/>
        <v>0</v>
      </c>
      <c r="AA50" s="7">
        <f t="shared" si="18"/>
        <v>0</v>
      </c>
      <c r="AB50" s="7">
        <f t="shared" si="18"/>
        <v>0.53333333333333377</v>
      </c>
      <c r="AC50" s="7">
        <f t="shared" si="18"/>
        <v>6.4000000000000057E-2</v>
      </c>
      <c r="AD50" s="4">
        <f t="shared" si="19"/>
        <v>480.00000000000045</v>
      </c>
      <c r="AG50" s="4">
        <f t="shared" si="20"/>
        <v>266.80000000000024</v>
      </c>
    </row>
    <row r="51" spans="23:33" x14ac:dyDescent="0.15">
      <c r="W51" s="7">
        <f>基础状态预估!I12</f>
        <v>40.932683960264129</v>
      </c>
      <c r="X51" s="7">
        <f>求节点(节奏总纲!$E$4:$E$163,节奏总纲!$C$4:$C$163,W51)</f>
        <v>55.875078201103229</v>
      </c>
      <c r="Y51" s="7">
        <f t="shared" si="18"/>
        <v>0</v>
      </c>
      <c r="Z51" s="7">
        <f t="shared" si="18"/>
        <v>0</v>
      </c>
      <c r="AA51" s="7">
        <f t="shared" si="18"/>
        <v>0</v>
      </c>
      <c r="AB51" s="7">
        <f t="shared" si="18"/>
        <v>0.79999999999999949</v>
      </c>
      <c r="AC51" s="7">
        <f t="shared" si="18"/>
        <v>9.5999999999999946E-2</v>
      </c>
      <c r="AD51" s="4">
        <f t="shared" si="19"/>
        <v>719.99999999999955</v>
      </c>
      <c r="AG51" s="4">
        <f t="shared" si="20"/>
        <v>395.19999999999976</v>
      </c>
    </row>
    <row r="52" spans="23:33" x14ac:dyDescent="0.15">
      <c r="W52" s="7">
        <f>基础状态预估!I13</f>
        <v>41.732683960264133</v>
      </c>
      <c r="X52" s="7">
        <f>求节点(节奏总纲!$E$4:$E$163,节奏总纲!$C$4:$C$163,W52)</f>
        <v>56.150702864608469</v>
      </c>
      <c r="Y52" s="7">
        <f t="shared" si="18"/>
        <v>0</v>
      </c>
      <c r="Z52" s="7">
        <f t="shared" si="18"/>
        <v>0</v>
      </c>
      <c r="AA52" s="7">
        <f t="shared" si="18"/>
        <v>0</v>
      </c>
      <c r="AB52" s="7">
        <f t="shared" si="18"/>
        <v>1.0666666666666675</v>
      </c>
      <c r="AC52" s="7">
        <f t="shared" si="18"/>
        <v>0.12800000000000011</v>
      </c>
      <c r="AD52" s="4">
        <f t="shared" si="19"/>
        <v>960.00000000000091</v>
      </c>
      <c r="AG52" s="4">
        <f t="shared" si="20"/>
        <v>523.60000000000048</v>
      </c>
    </row>
    <row r="53" spans="23:33" x14ac:dyDescent="0.15">
      <c r="W53" s="7">
        <f>基础状态预估!I14</f>
        <v>42.53268396026413</v>
      </c>
      <c r="X53" s="7">
        <f>求节点(节奏总纲!$E$4:$E$163,节奏总纲!$C$4:$C$163,W53)</f>
        <v>56.41429154452927</v>
      </c>
      <c r="Y53" s="7">
        <f t="shared" si="18"/>
        <v>0</v>
      </c>
      <c r="Z53" s="7">
        <f t="shared" si="18"/>
        <v>0</v>
      </c>
      <c r="AA53" s="7">
        <f t="shared" si="18"/>
        <v>0</v>
      </c>
      <c r="AB53" s="7">
        <f t="shared" si="18"/>
        <v>1.3333333333333333</v>
      </c>
      <c r="AC53" s="7">
        <f t="shared" si="18"/>
        <v>0.16</v>
      </c>
      <c r="AD53" s="4">
        <f t="shared" si="19"/>
        <v>1200</v>
      </c>
      <c r="AG53" s="4">
        <f t="shared" si="20"/>
        <v>652</v>
      </c>
    </row>
    <row r="54" spans="23:33" x14ac:dyDescent="0.15">
      <c r="W54" s="7">
        <f>基础状态预估!I15</f>
        <v>44.132683960264131</v>
      </c>
      <c r="X54" s="7">
        <f>求节点(节奏总纲!$E$4:$E$163,节奏总纲!$C$4:$C$163,W54)</f>
        <v>56.941468904370872</v>
      </c>
      <c r="Y54" s="7">
        <f t="shared" si="18"/>
        <v>0</v>
      </c>
      <c r="Z54" s="7">
        <f t="shared" si="18"/>
        <v>0</v>
      </c>
      <c r="AA54" s="7">
        <f t="shared" si="18"/>
        <v>0</v>
      </c>
      <c r="AB54" s="7">
        <f t="shared" si="18"/>
        <v>1.8666666666666671</v>
      </c>
      <c r="AC54" s="7">
        <f t="shared" si="18"/>
        <v>0.22400000000000006</v>
      </c>
      <c r="AD54" s="4">
        <f t="shared" si="19"/>
        <v>1680.0000000000005</v>
      </c>
      <c r="AG54" s="4">
        <f t="shared" si="20"/>
        <v>908.80000000000018</v>
      </c>
    </row>
    <row r="55" spans="23:33" x14ac:dyDescent="0.15">
      <c r="W55" s="7">
        <f>基础状态预估!I16</f>
        <v>45.732683960264133</v>
      </c>
      <c r="X55" s="7">
        <f>求节点(节奏总纲!$E$4:$E$163,节奏总纲!$C$4:$C$163,W55)</f>
        <v>57.451589260298135</v>
      </c>
      <c r="Y55" s="7">
        <f t="shared" si="18"/>
        <v>0</v>
      </c>
      <c r="Z55" s="7">
        <f t="shared" si="18"/>
        <v>0</v>
      </c>
      <c r="AA55" s="7">
        <f t="shared" si="18"/>
        <v>0</v>
      </c>
      <c r="AB55" s="7">
        <f t="shared" si="18"/>
        <v>2.4000000000000008</v>
      </c>
      <c r="AC55" s="7">
        <f t="shared" si="18"/>
        <v>0.28800000000000014</v>
      </c>
      <c r="AD55" s="4">
        <f t="shared" si="19"/>
        <v>2160.0000000000009</v>
      </c>
      <c r="AG55" s="4">
        <f t="shared" si="20"/>
        <v>1165.6000000000004</v>
      </c>
    </row>
    <row r="56" spans="23:33" x14ac:dyDescent="0.15">
      <c r="W56" s="7">
        <f>基础状态预估!I17</f>
        <v>48.132683960264131</v>
      </c>
      <c r="X56" s="7">
        <f>求节点(节奏总纲!$E$4:$E$163,节奏总纲!$C$4:$C$163,W56)</f>
        <v>58.193280806848797</v>
      </c>
      <c r="Y56" s="7">
        <f t="shared" ref="Y56:AC65" si="21">($W56-$W$46)*INDEX($E$9:$E$13,MATCH(Y$4,$C$9:$C$13,0))</f>
        <v>0</v>
      </c>
      <c r="Z56" s="7">
        <f t="shared" si="21"/>
        <v>0</v>
      </c>
      <c r="AA56" s="7">
        <f t="shared" si="21"/>
        <v>0</v>
      </c>
      <c r="AB56" s="7">
        <f t="shared" si="21"/>
        <v>3.2</v>
      </c>
      <c r="AC56" s="7">
        <f t="shared" si="21"/>
        <v>0.38400000000000006</v>
      </c>
      <c r="AD56" s="4">
        <f t="shared" si="19"/>
        <v>2880.0000000000005</v>
      </c>
      <c r="AG56" s="4">
        <f t="shared" si="20"/>
        <v>1550.8000000000002</v>
      </c>
    </row>
    <row r="57" spans="23:33" x14ac:dyDescent="0.15">
      <c r="W57" s="7">
        <f>基础状态预估!I18</f>
        <v>50.53268396026413</v>
      </c>
      <c r="X57" s="7">
        <f>求节点(节奏总纲!$E$4:$E$163,节奏总纲!$C$4:$C$163,W57)</f>
        <v>58.8828631865753</v>
      </c>
      <c r="Y57" s="7">
        <f t="shared" si="21"/>
        <v>0</v>
      </c>
      <c r="Z57" s="7">
        <f t="shared" si="21"/>
        <v>0</v>
      </c>
      <c r="AA57" s="7">
        <f t="shared" si="21"/>
        <v>0</v>
      </c>
      <c r="AB57" s="7">
        <f t="shared" si="21"/>
        <v>4</v>
      </c>
      <c r="AC57" s="7">
        <f t="shared" si="21"/>
        <v>0.48</v>
      </c>
      <c r="AD57" s="4">
        <f t="shared" si="19"/>
        <v>3600</v>
      </c>
      <c r="AG57" s="4">
        <f t="shared" si="20"/>
        <v>1936</v>
      </c>
    </row>
    <row r="58" spans="23:33" x14ac:dyDescent="0.15">
      <c r="W58" s="7">
        <f>基础状态预估!I19</f>
        <v>52.932683960264129</v>
      </c>
      <c r="X58" s="7">
        <f>求节点(节奏总纲!$E$4:$E$163,节奏总纲!$C$4:$C$163,W58)</f>
        <v>59.545970434731508</v>
      </c>
      <c r="Y58" s="7">
        <f t="shared" si="21"/>
        <v>0</v>
      </c>
      <c r="Z58" s="7">
        <f t="shared" si="21"/>
        <v>0</v>
      </c>
      <c r="AA58" s="7">
        <f t="shared" si="21"/>
        <v>0</v>
      </c>
      <c r="AB58" s="7">
        <f t="shared" si="21"/>
        <v>4.7999999999999989</v>
      </c>
      <c r="AC58" s="7">
        <f t="shared" si="21"/>
        <v>0.57599999999999996</v>
      </c>
      <c r="AD58" s="4">
        <f t="shared" si="19"/>
        <v>4320</v>
      </c>
      <c r="AG58" s="4">
        <f t="shared" si="20"/>
        <v>2321.1999999999998</v>
      </c>
    </row>
    <row r="59" spans="23:33" x14ac:dyDescent="0.15">
      <c r="W59" s="7">
        <f>基础状态预估!I20</f>
        <v>55.332683960264134</v>
      </c>
      <c r="X59" s="7">
        <f>求节点(节奏总纲!$E$4:$E$163,节奏总纲!$C$4:$C$163,W59)</f>
        <v>60.185457227447259</v>
      </c>
      <c r="Y59" s="7">
        <f t="shared" si="21"/>
        <v>0</v>
      </c>
      <c r="Z59" s="7">
        <f t="shared" si="21"/>
        <v>0</v>
      </c>
      <c r="AA59" s="7">
        <f t="shared" si="21"/>
        <v>0</v>
      </c>
      <c r="AB59" s="7">
        <f t="shared" si="21"/>
        <v>5.6000000000000014</v>
      </c>
      <c r="AC59" s="7">
        <f t="shared" si="21"/>
        <v>0.67200000000000015</v>
      </c>
      <c r="AD59" s="4">
        <f t="shared" si="19"/>
        <v>5040.0000000000009</v>
      </c>
      <c r="AG59" s="4">
        <f t="shared" si="20"/>
        <v>2706.4000000000005</v>
      </c>
    </row>
    <row r="60" spans="23:33" x14ac:dyDescent="0.15">
      <c r="W60" s="7">
        <f>基础状态预估!I21</f>
        <v>57.732683960264133</v>
      </c>
      <c r="X60" s="7">
        <f>求节点(节奏总纲!$E$4:$E$163,节奏总纲!$C$4:$C$163,W60)</f>
        <v>60.784363244895779</v>
      </c>
      <c r="Y60" s="7">
        <f t="shared" si="21"/>
        <v>0</v>
      </c>
      <c r="Z60" s="7">
        <f t="shared" si="21"/>
        <v>0</v>
      </c>
      <c r="AA60" s="7">
        <f t="shared" si="21"/>
        <v>0</v>
      </c>
      <c r="AB60" s="7">
        <f t="shared" si="21"/>
        <v>6.4</v>
      </c>
      <c r="AC60" s="7">
        <f t="shared" si="21"/>
        <v>0.76800000000000013</v>
      </c>
      <c r="AD60" s="4">
        <f t="shared" si="19"/>
        <v>5760.0000000000009</v>
      </c>
      <c r="AG60" s="4">
        <f t="shared" si="20"/>
        <v>3091.6000000000004</v>
      </c>
    </row>
    <row r="61" spans="23:33" x14ac:dyDescent="0.15">
      <c r="W61" s="7">
        <f>基础状态预估!I22</f>
        <v>60.132683960264131</v>
      </c>
      <c r="X61" s="7">
        <f>求节点(节奏总纲!$E$4:$E$163,节奏总纲!$C$4:$C$163,W61)</f>
        <v>61.361709643883636</v>
      </c>
      <c r="Y61" s="7">
        <f t="shared" si="21"/>
        <v>0</v>
      </c>
      <c r="Z61" s="7">
        <f t="shared" si="21"/>
        <v>0</v>
      </c>
      <c r="AA61" s="7">
        <f t="shared" si="21"/>
        <v>0</v>
      </c>
      <c r="AB61" s="7">
        <f t="shared" si="21"/>
        <v>7.2</v>
      </c>
      <c r="AC61" s="7">
        <f t="shared" si="21"/>
        <v>0.8640000000000001</v>
      </c>
      <c r="AD61" s="4">
        <f t="shared" si="19"/>
        <v>6480</v>
      </c>
      <c r="AG61" s="4">
        <f t="shared" si="20"/>
        <v>3476.8</v>
      </c>
    </row>
    <row r="62" spans="23:33" x14ac:dyDescent="0.15">
      <c r="W62" s="7">
        <f>基础状态预估!I23</f>
        <v>62.53268396026413</v>
      </c>
      <c r="X62" s="7">
        <f>求节点(节奏总纲!$E$4:$E$163,节奏总纲!$C$4:$C$163,W62)</f>
        <v>61.926926068926527</v>
      </c>
      <c r="Y62" s="7">
        <f t="shared" si="21"/>
        <v>0</v>
      </c>
      <c r="Z62" s="7">
        <f t="shared" si="21"/>
        <v>0</v>
      </c>
      <c r="AA62" s="7">
        <f t="shared" si="21"/>
        <v>0</v>
      </c>
      <c r="AB62" s="7">
        <f t="shared" si="21"/>
        <v>8</v>
      </c>
      <c r="AC62" s="7">
        <f t="shared" si="21"/>
        <v>0.96</v>
      </c>
      <c r="AD62" s="4">
        <f t="shared" si="19"/>
        <v>7200</v>
      </c>
      <c r="AG62" s="4">
        <f t="shared" si="20"/>
        <v>3862</v>
      </c>
    </row>
    <row r="63" spans="23:33" x14ac:dyDescent="0.15">
      <c r="W63" s="7">
        <f>基础状态预估!I24</f>
        <v>66.532683960264137</v>
      </c>
      <c r="X63" s="7">
        <f>求节点(节奏总纲!$E$4:$E$163,节奏总纲!$C$4:$C$163,W63)</f>
        <v>62.797412443418587</v>
      </c>
      <c r="Y63" s="7">
        <f t="shared" si="21"/>
        <v>0</v>
      </c>
      <c r="Z63" s="7">
        <f t="shared" si="21"/>
        <v>0</v>
      </c>
      <c r="AA63" s="7">
        <f t="shared" si="21"/>
        <v>0</v>
      </c>
      <c r="AB63" s="7">
        <f t="shared" si="21"/>
        <v>9.3333333333333357</v>
      </c>
      <c r="AC63" s="7">
        <f t="shared" si="21"/>
        <v>1.1200000000000003</v>
      </c>
      <c r="AD63" s="4">
        <f t="shared" si="19"/>
        <v>8400.0000000000018</v>
      </c>
      <c r="AG63" s="4">
        <f t="shared" si="20"/>
        <v>4504.0000000000009</v>
      </c>
    </row>
    <row r="64" spans="23:33" x14ac:dyDescent="0.15">
      <c r="W64" s="7">
        <f>基础状态预估!I25</f>
        <v>70.532683960264137</v>
      </c>
      <c r="X64" s="7">
        <f>求节点(节奏总纲!$E$4:$E$163,节奏总纲!$C$4:$C$163,W64)</f>
        <v>63.621237555476739</v>
      </c>
      <c r="Y64" s="7">
        <f t="shared" si="21"/>
        <v>0</v>
      </c>
      <c r="Z64" s="7">
        <f t="shared" si="21"/>
        <v>0</v>
      </c>
      <c r="AA64" s="7">
        <f t="shared" si="21"/>
        <v>0</v>
      </c>
      <c r="AB64" s="7">
        <f t="shared" si="21"/>
        <v>10.666666666666668</v>
      </c>
      <c r="AC64" s="7">
        <f t="shared" si="21"/>
        <v>1.2800000000000002</v>
      </c>
      <c r="AD64" s="4">
        <f t="shared" si="19"/>
        <v>9600.0000000000018</v>
      </c>
      <c r="AG64" s="4">
        <f t="shared" si="20"/>
        <v>5146.0000000000009</v>
      </c>
    </row>
    <row r="65" spans="23:33" x14ac:dyDescent="0.15">
      <c r="W65" s="7">
        <f>基础状态预估!I26</f>
        <v>74.532683960264137</v>
      </c>
      <c r="X65" s="7">
        <f>求节点(节奏总纲!$E$4:$E$163,节奏总纲!$C$4:$C$163,W65)</f>
        <v>64.4062621963335</v>
      </c>
      <c r="Y65" s="7">
        <f t="shared" si="21"/>
        <v>0</v>
      </c>
      <c r="Z65" s="7">
        <f t="shared" si="21"/>
        <v>0</v>
      </c>
      <c r="AA65" s="7">
        <f t="shared" si="21"/>
        <v>0</v>
      </c>
      <c r="AB65" s="7">
        <f t="shared" si="21"/>
        <v>12.000000000000002</v>
      </c>
      <c r="AC65" s="7">
        <f t="shared" si="21"/>
        <v>1.4400000000000004</v>
      </c>
      <c r="AD65" s="4">
        <f t="shared" si="19"/>
        <v>10800.000000000002</v>
      </c>
      <c r="AG65" s="4">
        <f t="shared" si="20"/>
        <v>5788.0000000000009</v>
      </c>
    </row>
    <row r="66" spans="23:33" x14ac:dyDescent="0.15">
      <c r="W66" s="7">
        <f>基础状态预估!I27</f>
        <v>78.532683960264137</v>
      </c>
      <c r="X66" s="7">
        <f>求节点(节奏总纲!$E$4:$E$163,节奏总纲!$C$4:$C$163,W66)</f>
        <v>65.15484850713321</v>
      </c>
      <c r="Y66" s="7">
        <f t="shared" ref="Y66:AC75" si="22">($W66-$W$46)*INDEX($E$9:$E$13,MATCH(Y$4,$C$9:$C$13,0))</f>
        <v>0</v>
      </c>
      <c r="Z66" s="7">
        <f t="shared" si="22"/>
        <v>0</v>
      </c>
      <c r="AA66" s="7">
        <f t="shared" si="22"/>
        <v>0</v>
      </c>
      <c r="AB66" s="7">
        <f t="shared" si="22"/>
        <v>13.333333333333336</v>
      </c>
      <c r="AC66" s="7">
        <f t="shared" si="22"/>
        <v>1.6000000000000003</v>
      </c>
      <c r="AD66" s="4">
        <f t="shared" si="19"/>
        <v>12000.000000000002</v>
      </c>
      <c r="AG66" s="4">
        <f t="shared" si="20"/>
        <v>6430.0000000000009</v>
      </c>
    </row>
    <row r="67" spans="23:33" x14ac:dyDescent="0.15">
      <c r="W67" s="7">
        <f>基础状态预估!I28</f>
        <v>86.532683960264137</v>
      </c>
      <c r="X67" s="7">
        <f>求节点(节奏总纲!$E$4:$E$163,节奏总纲!$C$4:$C$163,W67)</f>
        <v>66.519938152315177</v>
      </c>
      <c r="Y67" s="7">
        <f t="shared" si="22"/>
        <v>0</v>
      </c>
      <c r="Z67" s="7">
        <f t="shared" si="22"/>
        <v>0</v>
      </c>
      <c r="AA67" s="7">
        <f t="shared" si="22"/>
        <v>0</v>
      </c>
      <c r="AB67" s="7">
        <f t="shared" si="22"/>
        <v>16</v>
      </c>
      <c r="AC67" s="7">
        <f t="shared" si="22"/>
        <v>1.9200000000000004</v>
      </c>
      <c r="AD67" s="4">
        <f t="shared" si="19"/>
        <v>14400.000000000002</v>
      </c>
      <c r="AG67" s="4">
        <f t="shared" si="20"/>
        <v>7714.0000000000009</v>
      </c>
    </row>
    <row r="68" spans="23:33" x14ac:dyDescent="0.15">
      <c r="W68" s="7">
        <f>基础状态预估!I29</f>
        <v>94.532683960264137</v>
      </c>
      <c r="X68" s="7">
        <f>求节点(节奏总纲!$E$4:$E$163,节奏总纲!$C$4:$C$163,W68)</f>
        <v>67.795850728065588</v>
      </c>
      <c r="Y68" s="7">
        <f t="shared" si="22"/>
        <v>0</v>
      </c>
      <c r="Z68" s="7">
        <f t="shared" si="22"/>
        <v>0</v>
      </c>
      <c r="AA68" s="7">
        <f t="shared" si="22"/>
        <v>0</v>
      </c>
      <c r="AB68" s="7">
        <f t="shared" si="22"/>
        <v>18.666666666666668</v>
      </c>
      <c r="AC68" s="7">
        <f t="shared" si="22"/>
        <v>2.2400000000000002</v>
      </c>
      <c r="AD68" s="4">
        <f t="shared" si="19"/>
        <v>16800.000000000004</v>
      </c>
      <c r="AG68" s="4">
        <f t="shared" si="20"/>
        <v>8998.0000000000018</v>
      </c>
    </row>
    <row r="69" spans="23:33" x14ac:dyDescent="0.15">
      <c r="W69" s="7">
        <f>基础状态预估!I30</f>
        <v>102.53268396026414</v>
      </c>
      <c r="X69" s="7">
        <f>求节点(节奏总纲!$E$4:$E$163,节奏总纲!$C$4:$C$163,W69)</f>
        <v>69.002844554363236</v>
      </c>
      <c r="Y69" s="7">
        <f t="shared" si="22"/>
        <v>0</v>
      </c>
      <c r="Z69" s="7">
        <f t="shared" si="22"/>
        <v>0</v>
      </c>
      <c r="AA69" s="7">
        <f t="shared" si="22"/>
        <v>0</v>
      </c>
      <c r="AB69" s="7">
        <f t="shared" si="22"/>
        <v>21.333333333333332</v>
      </c>
      <c r="AC69" s="7">
        <f t="shared" si="22"/>
        <v>2.56</v>
      </c>
      <c r="AD69" s="4">
        <f t="shared" si="19"/>
        <v>19200</v>
      </c>
      <c r="AG69" s="4">
        <f t="shared" si="20"/>
        <v>10282</v>
      </c>
    </row>
    <row r="70" spans="23:33" x14ac:dyDescent="0.15">
      <c r="W70" s="7">
        <f>基础状态预估!I31</f>
        <v>110.53268396026414</v>
      </c>
      <c r="X70" s="7">
        <f>求节点(节奏总纲!$E$4:$E$163,节奏总纲!$C$4:$C$163,W70)</f>
        <v>70.069864293097808</v>
      </c>
      <c r="Y70" s="7">
        <f t="shared" si="22"/>
        <v>0</v>
      </c>
      <c r="Z70" s="7">
        <f t="shared" si="22"/>
        <v>0</v>
      </c>
      <c r="AA70" s="7">
        <f t="shared" si="22"/>
        <v>0</v>
      </c>
      <c r="AB70" s="7">
        <f t="shared" si="22"/>
        <v>24</v>
      </c>
      <c r="AC70" s="7">
        <f t="shared" si="22"/>
        <v>2.88</v>
      </c>
      <c r="AD70" s="4">
        <f t="shared" si="19"/>
        <v>21600</v>
      </c>
      <c r="AG70" s="4">
        <f t="shared" si="20"/>
        <v>11566</v>
      </c>
    </row>
    <row r="71" spans="23:33" x14ac:dyDescent="0.15">
      <c r="W71" s="7">
        <f>基础状态预估!I32</f>
        <v>118.53268396026414</v>
      </c>
      <c r="X71" s="7">
        <f>求节点(节奏总纲!$E$4:$E$163,节奏总纲!$C$4:$C$163,W71)</f>
        <v>71.058420805080829</v>
      </c>
      <c r="Y71" s="7">
        <f t="shared" si="22"/>
        <v>0</v>
      </c>
      <c r="Z71" s="7">
        <f t="shared" si="22"/>
        <v>0</v>
      </c>
      <c r="AA71" s="7">
        <f t="shared" si="22"/>
        <v>0</v>
      </c>
      <c r="AB71" s="7">
        <f t="shared" si="22"/>
        <v>26.666666666666664</v>
      </c>
      <c r="AC71" s="7">
        <f t="shared" si="22"/>
        <v>3.2</v>
      </c>
      <c r="AD71" s="4">
        <f t="shared" si="19"/>
        <v>24000</v>
      </c>
      <c r="AG71" s="4">
        <f t="shared" si="20"/>
        <v>12850</v>
      </c>
    </row>
    <row r="72" spans="23:33" x14ac:dyDescent="0.15">
      <c r="W72" s="7">
        <f>基础状态预估!I33</f>
        <v>134.53268396026414</v>
      </c>
      <c r="X72" s="7">
        <f>求节点(节奏总纲!$E$4:$E$163,节奏总纲!$C$4:$C$163,W72)</f>
        <v>72.900013224656846</v>
      </c>
      <c r="Y72" s="7">
        <f t="shared" si="22"/>
        <v>0</v>
      </c>
      <c r="Z72" s="7">
        <f t="shared" si="22"/>
        <v>0</v>
      </c>
      <c r="AA72" s="7">
        <f t="shared" si="22"/>
        <v>0</v>
      </c>
      <c r="AB72" s="7">
        <f t="shared" si="22"/>
        <v>32</v>
      </c>
      <c r="AC72" s="7">
        <f t="shared" si="22"/>
        <v>3.84</v>
      </c>
      <c r="AD72" s="4">
        <f t="shared" si="19"/>
        <v>28800</v>
      </c>
      <c r="AG72" s="4">
        <f t="shared" si="20"/>
        <v>15418</v>
      </c>
    </row>
    <row r="73" spans="23:33" x14ac:dyDescent="0.15">
      <c r="W73" s="7">
        <f>基础状态预估!I34</f>
        <v>150.53268396026414</v>
      </c>
      <c r="X73" s="7">
        <f>求节点(节奏总纲!$E$4:$E$163,节奏总纲!$C$4:$C$163,W73)</f>
        <v>74.507030018861627</v>
      </c>
      <c r="Y73" s="7">
        <f t="shared" si="22"/>
        <v>0</v>
      </c>
      <c r="Z73" s="7">
        <f t="shared" si="22"/>
        <v>0</v>
      </c>
      <c r="AA73" s="7">
        <f t="shared" si="22"/>
        <v>0</v>
      </c>
      <c r="AB73" s="7">
        <f t="shared" si="22"/>
        <v>37.333333333333329</v>
      </c>
      <c r="AC73" s="7">
        <f t="shared" si="22"/>
        <v>4.4800000000000004</v>
      </c>
      <c r="AD73" s="4">
        <f t="shared" si="19"/>
        <v>33600</v>
      </c>
      <c r="AG73" s="4">
        <f t="shared" si="20"/>
        <v>17986</v>
      </c>
    </row>
    <row r="74" spans="23:33" x14ac:dyDescent="0.15">
      <c r="W74" s="7">
        <f>基础状态预估!I35</f>
        <v>166.53268396026414</v>
      </c>
      <c r="X74" s="7">
        <f>求节点(节奏总纲!$E$4:$E$163,节奏总纲!$C$4:$C$163,W74)</f>
        <v>75.960633855370347</v>
      </c>
      <c r="Y74" s="7">
        <f t="shared" si="22"/>
        <v>0</v>
      </c>
      <c r="Z74" s="7">
        <f t="shared" si="22"/>
        <v>0</v>
      </c>
      <c r="AA74" s="7">
        <f t="shared" si="22"/>
        <v>0</v>
      </c>
      <c r="AB74" s="7">
        <f t="shared" si="22"/>
        <v>42.666666666666664</v>
      </c>
      <c r="AC74" s="7">
        <f t="shared" si="22"/>
        <v>5.12</v>
      </c>
      <c r="AD74" s="4">
        <f t="shared" si="19"/>
        <v>38400</v>
      </c>
      <c r="AG74" s="4">
        <f t="shared" si="20"/>
        <v>20554</v>
      </c>
    </row>
    <row r="75" spans="23:33" x14ac:dyDescent="0.15">
      <c r="W75" s="7">
        <f>基础状态预估!I36</f>
        <v>182.53268396026414</v>
      </c>
      <c r="X75" s="7">
        <f>求节点(节奏总纲!$E$4:$E$163,节奏总纲!$C$4:$C$163,W75)</f>
        <v>77.263834900504776</v>
      </c>
      <c r="Y75" s="7">
        <f t="shared" si="22"/>
        <v>0</v>
      </c>
      <c r="Z75" s="7">
        <f t="shared" si="22"/>
        <v>0</v>
      </c>
      <c r="AA75" s="7">
        <f t="shared" si="22"/>
        <v>0</v>
      </c>
      <c r="AB75" s="7">
        <f t="shared" si="22"/>
        <v>48</v>
      </c>
      <c r="AC75" s="7">
        <f t="shared" si="22"/>
        <v>5.76</v>
      </c>
      <c r="AD75" s="4">
        <f t="shared" si="19"/>
        <v>43200</v>
      </c>
      <c r="AG75" s="4">
        <f t="shared" si="20"/>
        <v>23122</v>
      </c>
    </row>
    <row r="76" spans="23:33" x14ac:dyDescent="0.15">
      <c r="W76" s="7">
        <f>基础状态预估!I37</f>
        <v>198.53268396026414</v>
      </c>
      <c r="X76" s="7">
        <f>求节点(节奏总纲!$E$4:$E$163,节奏总纲!$C$4:$C$163,W76)</f>
        <v>78.462372089554393</v>
      </c>
      <c r="Y76" s="7">
        <f t="shared" ref="Y76:AC81" si="23">($W76-$W$46)*INDEX($E$9:$E$13,MATCH(Y$4,$C$9:$C$13,0))</f>
        <v>0</v>
      </c>
      <c r="Z76" s="7">
        <f t="shared" si="23"/>
        <v>0</v>
      </c>
      <c r="AA76" s="7">
        <f t="shared" si="23"/>
        <v>0</v>
      </c>
      <c r="AB76" s="7">
        <f t="shared" si="23"/>
        <v>53.333333333333329</v>
      </c>
      <c r="AC76" s="7">
        <f t="shared" si="23"/>
        <v>6.4</v>
      </c>
      <c r="AD76" s="4">
        <f t="shared" si="19"/>
        <v>48000</v>
      </c>
      <c r="AG76" s="4">
        <f t="shared" si="20"/>
        <v>25690</v>
      </c>
    </row>
    <row r="77" spans="23:33" x14ac:dyDescent="0.15">
      <c r="W77" s="7">
        <f>基础状态预估!I38</f>
        <v>214.53268396026414</v>
      </c>
      <c r="X77" s="7">
        <f>求节点(节奏总纲!$E$4:$E$163,节奏总纲!$C$4:$C$163,W77)</f>
        <v>79.563358690960357</v>
      </c>
      <c r="Y77" s="7">
        <f t="shared" si="23"/>
        <v>0</v>
      </c>
      <c r="Z77" s="7">
        <f t="shared" si="23"/>
        <v>0</v>
      </c>
      <c r="AA77" s="7">
        <f t="shared" si="23"/>
        <v>0</v>
      </c>
      <c r="AB77" s="7">
        <f t="shared" si="23"/>
        <v>58.666666666666664</v>
      </c>
      <c r="AC77" s="7">
        <f t="shared" si="23"/>
        <v>7.04</v>
      </c>
      <c r="AD77" s="4">
        <f t="shared" si="19"/>
        <v>52800</v>
      </c>
      <c r="AG77" s="4">
        <f t="shared" si="20"/>
        <v>28258</v>
      </c>
    </row>
    <row r="78" spans="23:33" x14ac:dyDescent="0.15">
      <c r="W78" s="7">
        <f>基础状态预估!I39</f>
        <v>230.53268396026414</v>
      </c>
      <c r="X78" s="7">
        <f>求节点(节奏总纲!$E$4:$E$163,节奏总纲!$C$4:$C$163,W78)</f>
        <v>80.618540088962334</v>
      </c>
      <c r="Y78" s="7">
        <f t="shared" si="23"/>
        <v>0</v>
      </c>
      <c r="Z78" s="7">
        <f t="shared" si="23"/>
        <v>0</v>
      </c>
      <c r="AA78" s="7">
        <f t="shared" si="23"/>
        <v>0</v>
      </c>
      <c r="AB78" s="7">
        <f t="shared" si="23"/>
        <v>64</v>
      </c>
      <c r="AC78" s="7">
        <f t="shared" si="23"/>
        <v>7.68</v>
      </c>
      <c r="AD78" s="4">
        <f t="shared" si="19"/>
        <v>57600</v>
      </c>
      <c r="AG78" s="4">
        <f t="shared" si="20"/>
        <v>30826</v>
      </c>
    </row>
    <row r="79" spans="23:33" x14ac:dyDescent="0.15">
      <c r="W79" s="7">
        <f>基础状态预估!I40</f>
        <v>246.53268396026414</v>
      </c>
      <c r="X79" s="7">
        <f>求节点(节奏总纲!$E$4:$E$163,节奏总纲!$C$4:$C$163,W79)</f>
        <v>81.605858022184634</v>
      </c>
      <c r="Y79" s="7">
        <f t="shared" si="23"/>
        <v>0</v>
      </c>
      <c r="Z79" s="7">
        <f t="shared" si="23"/>
        <v>0</v>
      </c>
      <c r="AA79" s="7">
        <f t="shared" si="23"/>
        <v>0</v>
      </c>
      <c r="AB79" s="7">
        <f t="shared" si="23"/>
        <v>69.333333333333329</v>
      </c>
      <c r="AC79" s="7">
        <f t="shared" si="23"/>
        <v>8.32</v>
      </c>
      <c r="AD79" s="4">
        <f t="shared" si="19"/>
        <v>62400</v>
      </c>
      <c r="AG79" s="4">
        <f t="shared" si="20"/>
        <v>33394</v>
      </c>
    </row>
    <row r="80" spans="23:33" x14ac:dyDescent="0.15">
      <c r="W80" s="7">
        <f>基础状态预估!I41</f>
        <v>262.53268396026414</v>
      </c>
      <c r="X80" s="7">
        <f>求节点(节奏总纲!$E$4:$E$163,节奏总纲!$C$4:$C$163,W80)</f>
        <v>82.510185283893776</v>
      </c>
      <c r="Y80" s="7">
        <f t="shared" si="23"/>
        <v>0</v>
      </c>
      <c r="Z80" s="7">
        <f t="shared" si="23"/>
        <v>0</v>
      </c>
      <c r="AA80" s="7">
        <f t="shared" si="23"/>
        <v>0</v>
      </c>
      <c r="AB80" s="7">
        <f t="shared" si="23"/>
        <v>74.666666666666657</v>
      </c>
      <c r="AC80" s="7">
        <f t="shared" si="23"/>
        <v>8.9600000000000009</v>
      </c>
      <c r="AD80" s="4">
        <f t="shared" si="19"/>
        <v>67200</v>
      </c>
      <c r="AG80" s="4">
        <f t="shared" si="20"/>
        <v>35962</v>
      </c>
    </row>
    <row r="81" spans="23:33" x14ac:dyDescent="0.15">
      <c r="W81" s="7">
        <f>基础状态预估!I42</f>
        <v>278.53268396026414</v>
      </c>
      <c r="X81" s="7">
        <f>求节点(节奏总纲!$E$4:$E$163,节奏总纲!$C$4:$C$163,W81)</f>
        <v>83.354617945532794</v>
      </c>
      <c r="Y81" s="7">
        <f t="shared" si="23"/>
        <v>0</v>
      </c>
      <c r="Z81" s="7">
        <f t="shared" si="23"/>
        <v>0</v>
      </c>
      <c r="AA81" s="7">
        <f t="shared" si="23"/>
        <v>0</v>
      </c>
      <c r="AB81" s="7">
        <f t="shared" si="23"/>
        <v>80</v>
      </c>
      <c r="AC81" s="7">
        <f t="shared" si="23"/>
        <v>9.6</v>
      </c>
      <c r="AD81" s="4">
        <f t="shared" si="19"/>
        <v>72000</v>
      </c>
      <c r="AG81" s="4">
        <f t="shared" si="20"/>
        <v>38530</v>
      </c>
    </row>
    <row r="85" spans="23:33" x14ac:dyDescent="0.15">
      <c r="W85" s="7" t="s">
        <v>2</v>
      </c>
      <c r="Y85" s="67" t="s">
        <v>150</v>
      </c>
      <c r="Z85" s="67"/>
      <c r="AA85" s="67"/>
      <c r="AB85" s="67"/>
      <c r="AC85" s="67"/>
    </row>
    <row r="86" spans="23:33" x14ac:dyDescent="0.15">
      <c r="W86" s="7" t="s">
        <v>105</v>
      </c>
      <c r="X86" s="7" t="s">
        <v>31</v>
      </c>
      <c r="Y86" s="7" t="s">
        <v>47</v>
      </c>
      <c r="Z86" s="7" t="s">
        <v>48</v>
      </c>
      <c r="AA86" s="7" t="s">
        <v>24</v>
      </c>
      <c r="AB86" s="7" t="s">
        <v>22</v>
      </c>
      <c r="AC86" s="7" t="s">
        <v>23</v>
      </c>
      <c r="AD86" s="4" t="s">
        <v>377</v>
      </c>
      <c r="AG86" s="4" t="s">
        <v>388</v>
      </c>
    </row>
    <row r="87" spans="23:33" x14ac:dyDescent="0.15">
      <c r="W87" s="7">
        <f>基础状态预估!J7</f>
        <v>31.642206307096416</v>
      </c>
      <c r="X87" s="7">
        <f>求节点(节奏总纲!$F$4:$F$163,节奏总纲!$C$4:$C$163,W87)</f>
        <v>55</v>
      </c>
      <c r="Y87" s="7">
        <f t="shared" ref="Y87:AC96" si="24">($W87-$W$87)*INDEX($F$9:$F$13,MATCH(Y$4,$C$9:$C$13,0))</f>
        <v>0</v>
      </c>
      <c r="Z87" s="7">
        <f t="shared" si="24"/>
        <v>0</v>
      </c>
      <c r="AA87" s="7">
        <f t="shared" si="24"/>
        <v>0</v>
      </c>
      <c r="AB87" s="7">
        <f t="shared" si="24"/>
        <v>0</v>
      </c>
      <c r="AC87" s="7">
        <f t="shared" si="24"/>
        <v>0</v>
      </c>
      <c r="AD87" s="4">
        <f>($W87-$W$87)*($L$28*$Q$28+$L$34*$Q$34+$L$35*$Q$35)</f>
        <v>0</v>
      </c>
      <c r="AG87" s="4">
        <f>($W87-$W$87)*SUMPRODUCT($K$27:$K$35,$Q$27:$Q$35)+$K$21</f>
        <v>10</v>
      </c>
    </row>
    <row r="88" spans="23:33" x14ac:dyDescent="0.15">
      <c r="W88" s="7">
        <f>基础状态预估!J8</f>
        <v>31.942206307096416</v>
      </c>
      <c r="X88" s="7">
        <f>求节点(节奏总纲!$F$4:$F$163,节奏总纲!$C$4:$C$163,W88)</f>
        <v>55.133547956981474</v>
      </c>
      <c r="Y88" s="7">
        <f t="shared" si="24"/>
        <v>0</v>
      </c>
      <c r="Z88" s="7">
        <f t="shared" si="24"/>
        <v>0</v>
      </c>
      <c r="AA88" s="7">
        <f t="shared" si="24"/>
        <v>0</v>
      </c>
      <c r="AB88" s="7">
        <f t="shared" si="24"/>
        <v>0.10000000000000023</v>
      </c>
      <c r="AC88" s="7">
        <f t="shared" si="24"/>
        <v>1.2000000000000028E-2</v>
      </c>
      <c r="AD88" s="4">
        <f t="shared" ref="AD88:AD122" si="25">($W88-$W$87)*($L$28*$Q$28+$L$34*$Q$34+$L$35*$Q$35)</f>
        <v>135.00000000000031</v>
      </c>
      <c r="AG88" s="4">
        <f t="shared" ref="AG88:AG122" si="26">($W88-$W$87)*SUMPRODUCT($K$27:$K$35,$Q$27:$Q$35)+$K$21</f>
        <v>64.900000000000134</v>
      </c>
    </row>
    <row r="89" spans="23:33" x14ac:dyDescent="0.15">
      <c r="W89" s="7">
        <f>基础状态预估!J9</f>
        <v>32.242206307096417</v>
      </c>
      <c r="X89" s="7">
        <f>求节点(节奏总纲!$F$4:$F$163,节奏总纲!$C$4:$C$163,W89)</f>
        <v>55.267095913962955</v>
      </c>
      <c r="Y89" s="7">
        <f t="shared" si="24"/>
        <v>0</v>
      </c>
      <c r="Z89" s="7">
        <f t="shared" si="24"/>
        <v>0</v>
      </c>
      <c r="AA89" s="7">
        <f t="shared" si="24"/>
        <v>0</v>
      </c>
      <c r="AB89" s="7">
        <f t="shared" si="24"/>
        <v>0.20000000000000046</v>
      </c>
      <c r="AC89" s="7">
        <f t="shared" si="24"/>
        <v>2.4000000000000056E-2</v>
      </c>
      <c r="AD89" s="4">
        <f t="shared" si="25"/>
        <v>270.00000000000063</v>
      </c>
      <c r="AG89" s="4">
        <f t="shared" si="26"/>
        <v>119.80000000000027</v>
      </c>
    </row>
    <row r="90" spans="23:33" x14ac:dyDescent="0.15">
      <c r="W90" s="7">
        <f>基础状态预估!J10</f>
        <v>32.542206307096414</v>
      </c>
      <c r="X90" s="7">
        <f>求节点(节奏总纲!$F$4:$F$163,节奏总纲!$C$4:$C$163,W90)</f>
        <v>55.400643870944428</v>
      </c>
      <c r="Y90" s="7">
        <f t="shared" si="24"/>
        <v>0</v>
      </c>
      <c r="Z90" s="7">
        <f t="shared" si="24"/>
        <v>0</v>
      </c>
      <c r="AA90" s="7">
        <f t="shared" si="24"/>
        <v>0</v>
      </c>
      <c r="AB90" s="7">
        <f t="shared" si="24"/>
        <v>0.29999999999999949</v>
      </c>
      <c r="AC90" s="7">
        <f t="shared" si="24"/>
        <v>3.5999999999999942E-2</v>
      </c>
      <c r="AD90" s="4">
        <f t="shared" si="25"/>
        <v>404.99999999999937</v>
      </c>
      <c r="AG90" s="4">
        <f t="shared" si="26"/>
        <v>174.69999999999973</v>
      </c>
    </row>
    <row r="91" spans="23:33" x14ac:dyDescent="0.15">
      <c r="W91" s="7">
        <f>基础状态预估!J11</f>
        <v>32.842206307096419</v>
      </c>
      <c r="X91" s="7">
        <f>求节点(节奏总纲!$F$4:$F$163,节奏总纲!$C$4:$C$163,W91)</f>
        <v>55.534191827925909</v>
      </c>
      <c r="Y91" s="7">
        <f t="shared" si="24"/>
        <v>0</v>
      </c>
      <c r="Z91" s="7">
        <f t="shared" si="24"/>
        <v>0</v>
      </c>
      <c r="AA91" s="7">
        <f t="shared" si="24"/>
        <v>0</v>
      </c>
      <c r="AB91" s="7">
        <f t="shared" si="24"/>
        <v>0.40000000000000091</v>
      </c>
      <c r="AC91" s="7">
        <f t="shared" si="24"/>
        <v>4.8000000000000112E-2</v>
      </c>
      <c r="AD91" s="4">
        <f t="shared" si="25"/>
        <v>540.00000000000125</v>
      </c>
      <c r="AG91" s="4">
        <f t="shared" si="26"/>
        <v>229.60000000000053</v>
      </c>
    </row>
    <row r="92" spans="23:33" x14ac:dyDescent="0.15">
      <c r="W92" s="7">
        <f>基础状态预估!J12</f>
        <v>33.442206307096413</v>
      </c>
      <c r="X92" s="7">
        <f>求节点(节奏总纲!$F$4:$F$163,节奏总纲!$C$4:$C$163,W92)</f>
        <v>55.801287741888856</v>
      </c>
      <c r="Y92" s="7">
        <f t="shared" si="24"/>
        <v>0</v>
      </c>
      <c r="Z92" s="7">
        <f t="shared" si="24"/>
        <v>0</v>
      </c>
      <c r="AA92" s="7">
        <f t="shared" si="24"/>
        <v>0</v>
      </c>
      <c r="AB92" s="7">
        <f t="shared" si="24"/>
        <v>0.59999999999999898</v>
      </c>
      <c r="AC92" s="7">
        <f t="shared" si="24"/>
        <v>7.1999999999999884E-2</v>
      </c>
      <c r="AD92" s="4">
        <f t="shared" si="25"/>
        <v>809.99999999999875</v>
      </c>
      <c r="AG92" s="4">
        <f t="shared" si="26"/>
        <v>339.39999999999947</v>
      </c>
    </row>
    <row r="93" spans="23:33" x14ac:dyDescent="0.15">
      <c r="W93" s="7">
        <f>基础状态预估!J13</f>
        <v>34.042206307096414</v>
      </c>
      <c r="X93" s="7">
        <f>求节点(节奏总纲!$F$4:$F$163,节奏总纲!$C$4:$C$163,W93)</f>
        <v>56.063283577339448</v>
      </c>
      <c r="Y93" s="7">
        <f t="shared" si="24"/>
        <v>0</v>
      </c>
      <c r="Z93" s="7">
        <f t="shared" si="24"/>
        <v>0</v>
      </c>
      <c r="AA93" s="7">
        <f t="shared" si="24"/>
        <v>0</v>
      </c>
      <c r="AB93" s="7">
        <f t="shared" si="24"/>
        <v>0.79999999999999949</v>
      </c>
      <c r="AC93" s="7">
        <f t="shared" si="24"/>
        <v>9.5999999999999946E-2</v>
      </c>
      <c r="AD93" s="4">
        <f t="shared" si="25"/>
        <v>1079.9999999999993</v>
      </c>
      <c r="AG93" s="4">
        <f t="shared" si="26"/>
        <v>449.19999999999976</v>
      </c>
    </row>
    <row r="94" spans="23:33" x14ac:dyDescent="0.15">
      <c r="W94" s="7">
        <f>基础状态预估!J14</f>
        <v>34.642206307096416</v>
      </c>
      <c r="X94" s="7">
        <f>求节点(节奏总纲!$F$4:$F$163,节奏总纲!$C$4:$C$163,W94)</f>
        <v>56.310459378600413</v>
      </c>
      <c r="Y94" s="7">
        <f t="shared" si="24"/>
        <v>0</v>
      </c>
      <c r="Z94" s="7">
        <f t="shared" si="24"/>
        <v>0</v>
      </c>
      <c r="AA94" s="7">
        <f t="shared" si="24"/>
        <v>0</v>
      </c>
      <c r="AB94" s="7">
        <f t="shared" si="24"/>
        <v>1</v>
      </c>
      <c r="AC94" s="7">
        <f t="shared" si="24"/>
        <v>0.12</v>
      </c>
      <c r="AD94" s="4">
        <f t="shared" si="25"/>
        <v>1350</v>
      </c>
      <c r="AG94" s="4">
        <f t="shared" si="26"/>
        <v>559</v>
      </c>
    </row>
    <row r="95" spans="23:33" x14ac:dyDescent="0.15">
      <c r="W95" s="7">
        <f>基础状态预估!J15</f>
        <v>35.842206307096419</v>
      </c>
      <c r="X95" s="7">
        <f>求节点(节奏总纲!$F$4:$F$163,节奏总纲!$C$4:$C$163,W95)</f>
        <v>56.804810981122344</v>
      </c>
      <c r="Y95" s="7">
        <f t="shared" si="24"/>
        <v>0</v>
      </c>
      <c r="Z95" s="7">
        <f t="shared" si="24"/>
        <v>0</v>
      </c>
      <c r="AA95" s="7">
        <f t="shared" si="24"/>
        <v>0</v>
      </c>
      <c r="AB95" s="7">
        <f t="shared" si="24"/>
        <v>1.4000000000000008</v>
      </c>
      <c r="AC95" s="7">
        <f t="shared" si="24"/>
        <v>0.16800000000000012</v>
      </c>
      <c r="AD95" s="4">
        <f t="shared" si="25"/>
        <v>1890.0000000000014</v>
      </c>
      <c r="AG95" s="4">
        <f t="shared" si="26"/>
        <v>778.60000000000048</v>
      </c>
    </row>
    <row r="96" spans="23:33" x14ac:dyDescent="0.15">
      <c r="W96" s="7">
        <f>基础状态预估!J16</f>
        <v>37.042206307096414</v>
      </c>
      <c r="X96" s="7">
        <f>求节点(节奏总纲!$F$4:$F$163,节奏总纲!$C$4:$C$163,W96)</f>
        <v>57.279578089064216</v>
      </c>
      <c r="Y96" s="7">
        <f t="shared" si="24"/>
        <v>0</v>
      </c>
      <c r="Z96" s="7">
        <f t="shared" si="24"/>
        <v>0</v>
      </c>
      <c r="AA96" s="7">
        <f t="shared" si="24"/>
        <v>0</v>
      </c>
      <c r="AB96" s="7">
        <f t="shared" si="24"/>
        <v>1.7999999999999994</v>
      </c>
      <c r="AC96" s="7">
        <f t="shared" si="24"/>
        <v>0.21599999999999994</v>
      </c>
      <c r="AD96" s="4">
        <f t="shared" si="25"/>
        <v>2429.9999999999995</v>
      </c>
      <c r="AG96" s="4">
        <f t="shared" si="26"/>
        <v>998.1999999999997</v>
      </c>
    </row>
    <row r="97" spans="23:33" x14ac:dyDescent="0.15">
      <c r="W97" s="7">
        <f>基础状态预估!J17</f>
        <v>38.842206307096419</v>
      </c>
      <c r="X97" s="7">
        <f>求节点(节奏总纲!$F$4:$F$163,节奏总纲!$C$4:$C$163,W97)</f>
        <v>57.972561857331456</v>
      </c>
      <c r="Y97" s="7">
        <f t="shared" ref="Y97:AC106" si="27">($W97-$W$87)*INDEX($F$9:$F$13,MATCH(Y$4,$C$9:$C$13,0))</f>
        <v>0</v>
      </c>
      <c r="Z97" s="7">
        <f t="shared" si="27"/>
        <v>0</v>
      </c>
      <c r="AA97" s="7">
        <f t="shared" si="27"/>
        <v>0</v>
      </c>
      <c r="AB97" s="7">
        <f t="shared" si="27"/>
        <v>2.4000000000000008</v>
      </c>
      <c r="AC97" s="7">
        <f t="shared" si="27"/>
        <v>0.28800000000000014</v>
      </c>
      <c r="AD97" s="4">
        <f t="shared" si="25"/>
        <v>3240.0000000000014</v>
      </c>
      <c r="AG97" s="4">
        <f t="shared" si="26"/>
        <v>1327.6000000000006</v>
      </c>
    </row>
    <row r="98" spans="23:33" x14ac:dyDescent="0.15">
      <c r="W98" s="7">
        <f>基础状态预估!J18</f>
        <v>40.642206307096416</v>
      </c>
      <c r="X98" s="7">
        <f>求节点(节奏总纲!$F$4:$F$163,节奏总纲!$C$4:$C$163,W98)</f>
        <v>58.614191691574263</v>
      </c>
      <c r="Y98" s="7">
        <f t="shared" si="27"/>
        <v>0</v>
      </c>
      <c r="Z98" s="7">
        <f t="shared" si="27"/>
        <v>0</v>
      </c>
      <c r="AA98" s="7">
        <f t="shared" si="27"/>
        <v>0</v>
      </c>
      <c r="AB98" s="7">
        <f t="shared" si="27"/>
        <v>3</v>
      </c>
      <c r="AC98" s="7">
        <f t="shared" si="27"/>
        <v>0.36</v>
      </c>
      <c r="AD98" s="4">
        <f t="shared" si="25"/>
        <v>4050</v>
      </c>
      <c r="AG98" s="4">
        <f t="shared" si="26"/>
        <v>1657</v>
      </c>
    </row>
    <row r="99" spans="23:33" x14ac:dyDescent="0.15">
      <c r="W99" s="7">
        <f>基础状态预估!J19</f>
        <v>42.442206307096413</v>
      </c>
      <c r="X99" s="7">
        <f>求节点(节奏总纲!$F$4:$F$163,节奏总纲!$C$4:$C$163,W99)</f>
        <v>59.238882626577023</v>
      </c>
      <c r="Y99" s="7">
        <f t="shared" si="27"/>
        <v>0</v>
      </c>
      <c r="Z99" s="7">
        <f t="shared" si="27"/>
        <v>0</v>
      </c>
      <c r="AA99" s="7">
        <f t="shared" si="27"/>
        <v>0</v>
      </c>
      <c r="AB99" s="7">
        <f t="shared" si="27"/>
        <v>3.5999999999999988</v>
      </c>
      <c r="AC99" s="7">
        <f t="shared" si="27"/>
        <v>0.43199999999999988</v>
      </c>
      <c r="AD99" s="4">
        <f t="shared" si="25"/>
        <v>4859.9999999999991</v>
      </c>
      <c r="AG99" s="4">
        <f t="shared" si="26"/>
        <v>1986.3999999999994</v>
      </c>
    </row>
    <row r="100" spans="23:33" x14ac:dyDescent="0.15">
      <c r="W100" s="7">
        <f>基础状态预估!J20</f>
        <v>44.242206307096417</v>
      </c>
      <c r="X100" s="7">
        <f>求节点(节奏总纲!$F$4:$F$163,节奏总纲!$C$4:$C$163,W100)</f>
        <v>59.841034116551036</v>
      </c>
      <c r="Y100" s="7">
        <f t="shared" si="27"/>
        <v>0</v>
      </c>
      <c r="Z100" s="7">
        <f t="shared" si="27"/>
        <v>0</v>
      </c>
      <c r="AA100" s="7">
        <f t="shared" si="27"/>
        <v>0</v>
      </c>
      <c r="AB100" s="7">
        <f t="shared" si="27"/>
        <v>4.2</v>
      </c>
      <c r="AC100" s="7">
        <f t="shared" si="27"/>
        <v>0.50400000000000011</v>
      </c>
      <c r="AD100" s="4">
        <f t="shared" si="25"/>
        <v>5670.0000000000009</v>
      </c>
      <c r="AG100" s="4">
        <f t="shared" si="26"/>
        <v>2315.8000000000002</v>
      </c>
    </row>
    <row r="101" spans="23:33" x14ac:dyDescent="0.15">
      <c r="W101" s="7">
        <f>基础状态预估!J21</f>
        <v>46.042206307096414</v>
      </c>
      <c r="X101" s="7">
        <f>求节点(节奏总纲!$F$4:$F$163,节奏总纲!$C$4:$C$163,W101)</f>
        <v>60.406324041739808</v>
      </c>
      <c r="Y101" s="7">
        <f t="shared" si="27"/>
        <v>0</v>
      </c>
      <c r="Z101" s="7">
        <f t="shared" si="27"/>
        <v>0</v>
      </c>
      <c r="AA101" s="7">
        <f t="shared" si="27"/>
        <v>0</v>
      </c>
      <c r="AB101" s="7">
        <f t="shared" si="27"/>
        <v>4.7999999999999989</v>
      </c>
      <c r="AC101" s="7">
        <f t="shared" si="27"/>
        <v>0.57599999999999996</v>
      </c>
      <c r="AD101" s="4">
        <f t="shared" si="25"/>
        <v>6479.9999999999991</v>
      </c>
      <c r="AG101" s="4">
        <f t="shared" si="26"/>
        <v>2645.2</v>
      </c>
    </row>
    <row r="102" spans="23:33" x14ac:dyDescent="0.15">
      <c r="W102" s="7">
        <f>基础状态预估!J22</f>
        <v>47.842206307096419</v>
      </c>
      <c r="X102" s="7">
        <f>求节点(节奏总纲!$F$4:$F$163,节奏总纲!$C$4:$C$163,W102)</f>
        <v>60.958392122344456</v>
      </c>
      <c r="Y102" s="7">
        <f t="shared" si="27"/>
        <v>0</v>
      </c>
      <c r="Z102" s="7">
        <f t="shared" si="27"/>
        <v>0</v>
      </c>
      <c r="AA102" s="7">
        <f t="shared" si="27"/>
        <v>0</v>
      </c>
      <c r="AB102" s="7">
        <f t="shared" si="27"/>
        <v>5.4</v>
      </c>
      <c r="AC102" s="7">
        <f t="shared" si="27"/>
        <v>0.64800000000000013</v>
      </c>
      <c r="AD102" s="4">
        <f t="shared" si="25"/>
        <v>7290.0000000000009</v>
      </c>
      <c r="AG102" s="4">
        <f t="shared" si="26"/>
        <v>2974.6000000000004</v>
      </c>
    </row>
    <row r="103" spans="23:33" x14ac:dyDescent="0.15">
      <c r="W103" s="7">
        <f>基础状态预估!J23</f>
        <v>49.642206307096416</v>
      </c>
      <c r="X103" s="7">
        <f>求节点(节奏总纲!$F$4:$F$163,节奏总纲!$C$4:$C$163,W103)</f>
        <v>61.471385172008482</v>
      </c>
      <c r="Y103" s="7">
        <f t="shared" si="27"/>
        <v>0</v>
      </c>
      <c r="Z103" s="7">
        <f t="shared" si="27"/>
        <v>0</v>
      </c>
      <c r="AA103" s="7">
        <f t="shared" si="27"/>
        <v>0</v>
      </c>
      <c r="AB103" s="7">
        <f t="shared" si="27"/>
        <v>6</v>
      </c>
      <c r="AC103" s="7">
        <f t="shared" si="27"/>
        <v>0.72</v>
      </c>
      <c r="AD103" s="4">
        <f t="shared" si="25"/>
        <v>8100</v>
      </c>
      <c r="AG103" s="4">
        <f t="shared" si="26"/>
        <v>3304</v>
      </c>
    </row>
    <row r="104" spans="23:33" x14ac:dyDescent="0.15">
      <c r="W104" s="7">
        <f>基础状态预估!J24</f>
        <v>52.642206307096416</v>
      </c>
      <c r="X104" s="7">
        <f>求节点(节奏总纲!$F$4:$F$163,节奏总纲!$C$4:$C$163,W104)</f>
        <v>62.300587891930526</v>
      </c>
      <c r="Y104" s="7">
        <f t="shared" si="27"/>
        <v>0</v>
      </c>
      <c r="Z104" s="7">
        <f t="shared" si="27"/>
        <v>0</v>
      </c>
      <c r="AA104" s="7">
        <f t="shared" si="27"/>
        <v>0</v>
      </c>
      <c r="AB104" s="7">
        <f t="shared" si="27"/>
        <v>7</v>
      </c>
      <c r="AC104" s="7">
        <f t="shared" si="27"/>
        <v>0.84</v>
      </c>
      <c r="AD104" s="4">
        <f t="shared" si="25"/>
        <v>9450</v>
      </c>
      <c r="AG104" s="4">
        <f t="shared" si="26"/>
        <v>3853</v>
      </c>
    </row>
    <row r="105" spans="23:33" x14ac:dyDescent="0.15">
      <c r="W105" s="7">
        <f>基础状态预估!J25</f>
        <v>55.642206307096416</v>
      </c>
      <c r="X105" s="7">
        <f>求节点(节奏总纲!$F$4:$F$163,节奏总纲!$C$4:$C$163,W105)</f>
        <v>63.088688786753281</v>
      </c>
      <c r="Y105" s="7">
        <f t="shared" si="27"/>
        <v>0</v>
      </c>
      <c r="Z105" s="7">
        <f t="shared" si="27"/>
        <v>0</v>
      </c>
      <c r="AA105" s="7">
        <f t="shared" si="27"/>
        <v>0</v>
      </c>
      <c r="AB105" s="7">
        <f t="shared" si="27"/>
        <v>8</v>
      </c>
      <c r="AC105" s="7">
        <f t="shared" si="27"/>
        <v>0.96</v>
      </c>
      <c r="AD105" s="4">
        <f t="shared" si="25"/>
        <v>10800</v>
      </c>
      <c r="AG105" s="4">
        <f t="shared" si="26"/>
        <v>4402</v>
      </c>
    </row>
    <row r="106" spans="23:33" x14ac:dyDescent="0.15">
      <c r="W106" s="7">
        <f>基础状态预估!J26</f>
        <v>58.642206307096416</v>
      </c>
      <c r="X106" s="7">
        <f>求节点(节奏总纲!$F$4:$F$163,节奏总纲!$C$4:$C$163,W106)</f>
        <v>63.823012933032963</v>
      </c>
      <c r="Y106" s="7">
        <f t="shared" si="27"/>
        <v>0</v>
      </c>
      <c r="Z106" s="7">
        <f t="shared" si="27"/>
        <v>0</v>
      </c>
      <c r="AA106" s="7">
        <f t="shared" si="27"/>
        <v>0</v>
      </c>
      <c r="AB106" s="7">
        <f t="shared" si="27"/>
        <v>9</v>
      </c>
      <c r="AC106" s="7">
        <f t="shared" si="27"/>
        <v>1.08</v>
      </c>
      <c r="AD106" s="4">
        <f t="shared" si="25"/>
        <v>12150</v>
      </c>
      <c r="AG106" s="4">
        <f t="shared" si="26"/>
        <v>4951</v>
      </c>
    </row>
    <row r="107" spans="23:33" x14ac:dyDescent="0.15">
      <c r="W107" s="7">
        <f>基础状态预估!J27</f>
        <v>61.642206307096416</v>
      </c>
      <c r="X107" s="7">
        <f>求节点(节奏总纲!$F$4:$F$163,节奏总纲!$C$4:$C$163,W107)</f>
        <v>64.513144918538913</v>
      </c>
      <c r="Y107" s="7">
        <f t="shared" ref="Y107:AC116" si="28">($W107-$W$87)*INDEX($F$9:$F$13,MATCH(Y$4,$C$9:$C$13,0))</f>
        <v>0</v>
      </c>
      <c r="Z107" s="7">
        <f t="shared" si="28"/>
        <v>0</v>
      </c>
      <c r="AA107" s="7">
        <f t="shared" si="28"/>
        <v>0</v>
      </c>
      <c r="AB107" s="7">
        <f t="shared" si="28"/>
        <v>10</v>
      </c>
      <c r="AC107" s="7">
        <f t="shared" si="28"/>
        <v>1.2</v>
      </c>
      <c r="AD107" s="4">
        <f t="shared" si="25"/>
        <v>13500</v>
      </c>
      <c r="AG107" s="4">
        <f t="shared" si="26"/>
        <v>5500</v>
      </c>
    </row>
    <row r="108" spans="23:33" x14ac:dyDescent="0.15">
      <c r="W108" s="7">
        <f>基础状态预估!J28</f>
        <v>67.642206307096416</v>
      </c>
      <c r="X108" s="7">
        <f>求节点(节奏总纲!$F$4:$F$163,节奏总纲!$C$4:$C$163,W108)</f>
        <v>65.819036214028714</v>
      </c>
      <c r="Y108" s="7">
        <f t="shared" si="28"/>
        <v>0</v>
      </c>
      <c r="Z108" s="7">
        <f t="shared" si="28"/>
        <v>0</v>
      </c>
      <c r="AA108" s="7">
        <f t="shared" si="28"/>
        <v>0</v>
      </c>
      <c r="AB108" s="7">
        <f t="shared" si="28"/>
        <v>12</v>
      </c>
      <c r="AC108" s="7">
        <f t="shared" si="28"/>
        <v>1.44</v>
      </c>
      <c r="AD108" s="4">
        <f t="shared" si="25"/>
        <v>16200</v>
      </c>
      <c r="AG108" s="4">
        <f t="shared" si="26"/>
        <v>6598</v>
      </c>
    </row>
    <row r="109" spans="23:33" x14ac:dyDescent="0.15">
      <c r="W109" s="7">
        <f>基础状态预估!J29</f>
        <v>73.642206307096416</v>
      </c>
      <c r="X109" s="7">
        <f>求节点(节奏总纲!$F$4:$F$163,节奏总纲!$C$4:$C$163,W109)</f>
        <v>67.0704622951923</v>
      </c>
      <c r="Y109" s="7">
        <f t="shared" si="28"/>
        <v>0</v>
      </c>
      <c r="Z109" s="7">
        <f t="shared" si="28"/>
        <v>0</v>
      </c>
      <c r="AA109" s="7">
        <f t="shared" si="28"/>
        <v>0</v>
      </c>
      <c r="AB109" s="7">
        <f t="shared" si="28"/>
        <v>14</v>
      </c>
      <c r="AC109" s="7">
        <f t="shared" si="28"/>
        <v>1.68</v>
      </c>
      <c r="AD109" s="4">
        <f t="shared" si="25"/>
        <v>18900</v>
      </c>
      <c r="AG109" s="4">
        <f t="shared" si="26"/>
        <v>7696</v>
      </c>
    </row>
    <row r="110" spans="23:33" x14ac:dyDescent="0.15">
      <c r="W110" s="7">
        <f>基础状态预估!J30</f>
        <v>79.642206307096416</v>
      </c>
      <c r="X110" s="7">
        <f>求节点(节奏总纲!$F$4:$F$163,节奏总纲!$C$4:$C$163,W110)</f>
        <v>68.246508142440362</v>
      </c>
      <c r="Y110" s="7">
        <f t="shared" si="28"/>
        <v>0</v>
      </c>
      <c r="Z110" s="7">
        <f t="shared" si="28"/>
        <v>0</v>
      </c>
      <c r="AA110" s="7">
        <f t="shared" si="28"/>
        <v>0</v>
      </c>
      <c r="AB110" s="7">
        <f t="shared" si="28"/>
        <v>16</v>
      </c>
      <c r="AC110" s="7">
        <f t="shared" si="28"/>
        <v>1.92</v>
      </c>
      <c r="AD110" s="4">
        <f t="shared" si="25"/>
        <v>21600</v>
      </c>
      <c r="AG110" s="4">
        <f t="shared" si="26"/>
        <v>8794</v>
      </c>
    </row>
    <row r="111" spans="23:33" x14ac:dyDescent="0.15">
      <c r="W111" s="7">
        <f>基础状态预估!J31</f>
        <v>85.642206307096416</v>
      </c>
      <c r="X111" s="7">
        <f>求节点(节奏总纲!$F$4:$F$163,节奏总纲!$C$4:$C$163,W111)</f>
        <v>69.281337433340369</v>
      </c>
      <c r="Y111" s="7">
        <f t="shared" si="28"/>
        <v>0</v>
      </c>
      <c r="Z111" s="7">
        <f t="shared" si="28"/>
        <v>0</v>
      </c>
      <c r="AA111" s="7">
        <f t="shared" si="28"/>
        <v>0</v>
      </c>
      <c r="AB111" s="7">
        <f t="shared" si="28"/>
        <v>18</v>
      </c>
      <c r="AC111" s="7">
        <f t="shared" si="28"/>
        <v>2.16</v>
      </c>
      <c r="AD111" s="4">
        <f t="shared" si="25"/>
        <v>24300</v>
      </c>
      <c r="AG111" s="4">
        <f t="shared" si="26"/>
        <v>9892</v>
      </c>
    </row>
    <row r="112" spans="23:33" x14ac:dyDescent="0.15">
      <c r="W112" s="7">
        <f>基础状态预估!J32</f>
        <v>91.642206307096416</v>
      </c>
      <c r="X112" s="7">
        <f>求节点(节奏总纲!$F$4:$F$163,节奏总纲!$C$4:$C$163,W112)</f>
        <v>70.237089671873349</v>
      </c>
      <c r="Y112" s="7">
        <f t="shared" si="28"/>
        <v>0</v>
      </c>
      <c r="Z112" s="7">
        <f t="shared" si="28"/>
        <v>0</v>
      </c>
      <c r="AA112" s="7">
        <f t="shared" si="28"/>
        <v>0</v>
      </c>
      <c r="AB112" s="7">
        <f t="shared" si="28"/>
        <v>20</v>
      </c>
      <c r="AC112" s="7">
        <f t="shared" si="28"/>
        <v>2.4</v>
      </c>
      <c r="AD112" s="4">
        <f t="shared" si="25"/>
        <v>27000</v>
      </c>
      <c r="AG112" s="4">
        <f t="shared" si="26"/>
        <v>10990</v>
      </c>
    </row>
    <row r="113" spans="23:33" x14ac:dyDescent="0.15">
      <c r="W113" s="7">
        <f>基础状态预估!J33</f>
        <v>103.64220630709642</v>
      </c>
      <c r="X113" s="7">
        <f>求节点(节奏总纲!$F$4:$F$163,节奏总纲!$C$4:$C$163,W113)</f>
        <v>72.044553807045403</v>
      </c>
      <c r="Y113" s="7">
        <f t="shared" si="28"/>
        <v>0</v>
      </c>
      <c r="Z113" s="7">
        <f t="shared" si="28"/>
        <v>0</v>
      </c>
      <c r="AA113" s="7">
        <f t="shared" si="28"/>
        <v>0</v>
      </c>
      <c r="AB113" s="7">
        <f t="shared" si="28"/>
        <v>24</v>
      </c>
      <c r="AC113" s="7">
        <f t="shared" si="28"/>
        <v>2.88</v>
      </c>
      <c r="AD113" s="4">
        <f t="shared" si="25"/>
        <v>32400</v>
      </c>
      <c r="AG113" s="4">
        <f t="shared" si="26"/>
        <v>13186</v>
      </c>
    </row>
    <row r="114" spans="23:33" x14ac:dyDescent="0.15">
      <c r="W114" s="7">
        <f>基础状态预估!J34</f>
        <v>115.64220630709642</v>
      </c>
      <c r="X114" s="7">
        <f>求节点(节奏总纲!$F$4:$F$163,节奏总纲!$C$4:$C$163,W114)</f>
        <v>73.623115938715912</v>
      </c>
      <c r="Y114" s="7">
        <f t="shared" si="28"/>
        <v>0</v>
      </c>
      <c r="Z114" s="7">
        <f t="shared" si="28"/>
        <v>0</v>
      </c>
      <c r="AA114" s="7">
        <f t="shared" si="28"/>
        <v>0</v>
      </c>
      <c r="AB114" s="7">
        <f t="shared" si="28"/>
        <v>28</v>
      </c>
      <c r="AC114" s="7">
        <f t="shared" si="28"/>
        <v>3.36</v>
      </c>
      <c r="AD114" s="4">
        <f t="shared" si="25"/>
        <v>37800</v>
      </c>
      <c r="AG114" s="4">
        <f t="shared" si="26"/>
        <v>15382</v>
      </c>
    </row>
    <row r="115" spans="23:33" x14ac:dyDescent="0.15">
      <c r="W115" s="7">
        <f>基础状态预估!J35</f>
        <v>127.64220630709642</v>
      </c>
      <c r="X115" s="7">
        <f>求节点(节奏总纲!$F$4:$F$163,节奏总纲!$C$4:$C$163,W115)</f>
        <v>75.028517754168774</v>
      </c>
      <c r="Y115" s="7">
        <f t="shared" si="28"/>
        <v>0</v>
      </c>
      <c r="Z115" s="7">
        <f t="shared" si="28"/>
        <v>0</v>
      </c>
      <c r="AA115" s="7">
        <f t="shared" si="28"/>
        <v>0</v>
      </c>
      <c r="AB115" s="7">
        <f t="shared" si="28"/>
        <v>32</v>
      </c>
      <c r="AC115" s="7">
        <f t="shared" si="28"/>
        <v>3.84</v>
      </c>
      <c r="AD115" s="4">
        <f t="shared" si="25"/>
        <v>43200</v>
      </c>
      <c r="AG115" s="4">
        <f t="shared" si="26"/>
        <v>17578</v>
      </c>
    </row>
    <row r="116" spans="23:33" x14ac:dyDescent="0.15">
      <c r="W116" s="7">
        <f>基础状态预估!J36</f>
        <v>139.64220630709642</v>
      </c>
      <c r="X116" s="7">
        <f>求节点(节奏总纲!$F$4:$F$163,节奏总纲!$C$4:$C$163,W116)</f>
        <v>76.312045239031065</v>
      </c>
      <c r="Y116" s="7">
        <f t="shared" si="28"/>
        <v>0</v>
      </c>
      <c r="Z116" s="7">
        <f t="shared" si="28"/>
        <v>0</v>
      </c>
      <c r="AA116" s="7">
        <f t="shared" si="28"/>
        <v>0</v>
      </c>
      <c r="AB116" s="7">
        <f t="shared" si="28"/>
        <v>36</v>
      </c>
      <c r="AC116" s="7">
        <f t="shared" si="28"/>
        <v>4.32</v>
      </c>
      <c r="AD116" s="4">
        <f t="shared" si="25"/>
        <v>48600</v>
      </c>
      <c r="AG116" s="4">
        <f t="shared" si="26"/>
        <v>19774</v>
      </c>
    </row>
    <row r="117" spans="23:33" x14ac:dyDescent="0.15">
      <c r="W117" s="7">
        <f>基础状态预估!J37</f>
        <v>151.64220630709642</v>
      </c>
      <c r="X117" s="7">
        <f>求节点(节奏总纲!$F$4:$F$163,节奏总纲!$C$4:$C$163,W117)</f>
        <v>77.477560370004554</v>
      </c>
      <c r="Y117" s="7">
        <f t="shared" ref="Y117:AC122" si="29">($W117-$W$87)*INDEX($F$9:$F$13,MATCH(Y$4,$C$9:$C$13,0))</f>
        <v>0</v>
      </c>
      <c r="Z117" s="7">
        <f t="shared" si="29"/>
        <v>0</v>
      </c>
      <c r="AA117" s="7">
        <f t="shared" si="29"/>
        <v>0</v>
      </c>
      <c r="AB117" s="7">
        <f t="shared" si="29"/>
        <v>40</v>
      </c>
      <c r="AC117" s="7">
        <f t="shared" si="29"/>
        <v>4.8</v>
      </c>
      <c r="AD117" s="4">
        <f t="shared" si="25"/>
        <v>54000</v>
      </c>
      <c r="AG117" s="4">
        <f t="shared" si="26"/>
        <v>21970</v>
      </c>
    </row>
    <row r="118" spans="23:33" x14ac:dyDescent="0.15">
      <c r="W118" s="7">
        <f>基础状态预估!J38</f>
        <v>163.64220630709642</v>
      </c>
      <c r="X118" s="7">
        <f>求节点(节奏总纲!$F$4:$F$163,节奏总纲!$C$4:$C$163,W118)</f>
        <v>78.557213539007549</v>
      </c>
      <c r="Y118" s="7">
        <f t="shared" si="29"/>
        <v>0</v>
      </c>
      <c r="Z118" s="7">
        <f t="shared" si="29"/>
        <v>0</v>
      </c>
      <c r="AA118" s="7">
        <f t="shared" si="29"/>
        <v>0</v>
      </c>
      <c r="AB118" s="7">
        <f t="shared" si="29"/>
        <v>44</v>
      </c>
      <c r="AC118" s="7">
        <f t="shared" si="29"/>
        <v>5.28</v>
      </c>
      <c r="AD118" s="4">
        <f t="shared" si="25"/>
        <v>59400</v>
      </c>
      <c r="AG118" s="4">
        <f t="shared" si="26"/>
        <v>24166</v>
      </c>
    </row>
    <row r="119" spans="23:33" x14ac:dyDescent="0.15">
      <c r="W119" s="7">
        <f>基础状态预估!J39</f>
        <v>175.64220630709642</v>
      </c>
      <c r="X119" s="7">
        <f>求节点(节奏总纲!$F$4:$F$163,节奏总纲!$C$4:$C$163,W119)</f>
        <v>79.595384842996793</v>
      </c>
      <c r="Y119" s="7">
        <f t="shared" si="29"/>
        <v>0</v>
      </c>
      <c r="Z119" s="7">
        <f t="shared" si="29"/>
        <v>0</v>
      </c>
      <c r="AA119" s="7">
        <f t="shared" si="29"/>
        <v>0</v>
      </c>
      <c r="AB119" s="7">
        <f t="shared" si="29"/>
        <v>48</v>
      </c>
      <c r="AC119" s="7">
        <f t="shared" si="29"/>
        <v>5.76</v>
      </c>
      <c r="AD119" s="4">
        <f t="shared" si="25"/>
        <v>64800</v>
      </c>
      <c r="AG119" s="4">
        <f t="shared" si="26"/>
        <v>26362</v>
      </c>
    </row>
    <row r="120" spans="23:33" x14ac:dyDescent="0.15">
      <c r="W120" s="7">
        <f>基础状态预估!J40</f>
        <v>187.64220630709642</v>
      </c>
      <c r="X120" s="7">
        <f>求节点(节奏总纲!$F$4:$F$163,节奏总纲!$C$4:$C$163,W120)</f>
        <v>80.592171054832377</v>
      </c>
      <c r="Y120" s="7">
        <f t="shared" si="29"/>
        <v>0</v>
      </c>
      <c r="Z120" s="7">
        <f t="shared" si="29"/>
        <v>0</v>
      </c>
      <c r="AA120" s="7">
        <f t="shared" si="29"/>
        <v>0</v>
      </c>
      <c r="AB120" s="7">
        <f t="shared" si="29"/>
        <v>52</v>
      </c>
      <c r="AC120" s="7">
        <f t="shared" si="29"/>
        <v>6.24</v>
      </c>
      <c r="AD120" s="4">
        <f t="shared" si="25"/>
        <v>70200</v>
      </c>
      <c r="AG120" s="4">
        <f t="shared" si="26"/>
        <v>28558</v>
      </c>
    </row>
    <row r="121" spans="23:33" x14ac:dyDescent="0.15">
      <c r="W121" s="7">
        <f>基础状态预估!J41</f>
        <v>199.64220630709642</v>
      </c>
      <c r="X121" s="7">
        <f>求节点(节奏总纲!$F$4:$F$163,节奏总纲!$C$4:$C$163,W121)</f>
        <v>81.508493635577963</v>
      </c>
      <c r="Y121" s="7">
        <f t="shared" si="29"/>
        <v>0</v>
      </c>
      <c r="Z121" s="7">
        <f t="shared" si="29"/>
        <v>0</v>
      </c>
      <c r="AA121" s="7">
        <f t="shared" si="29"/>
        <v>0</v>
      </c>
      <c r="AB121" s="7">
        <f t="shared" si="29"/>
        <v>56</v>
      </c>
      <c r="AC121" s="7">
        <f t="shared" si="29"/>
        <v>6.72</v>
      </c>
      <c r="AD121" s="4">
        <f t="shared" si="25"/>
        <v>75600</v>
      </c>
      <c r="AG121" s="4">
        <f t="shared" si="26"/>
        <v>30754</v>
      </c>
    </row>
    <row r="122" spans="23:33" x14ac:dyDescent="0.15">
      <c r="W122" s="7">
        <f>基础状态预估!J42</f>
        <v>211.64220630709642</v>
      </c>
      <c r="X122" s="7">
        <f>求节点(节奏总纲!$F$4:$F$163,节奏总纲!$C$4:$C$163,W122)</f>
        <v>82.346875382324953</v>
      </c>
      <c r="Y122" s="7">
        <f t="shared" si="29"/>
        <v>0</v>
      </c>
      <c r="Z122" s="7">
        <f t="shared" si="29"/>
        <v>0</v>
      </c>
      <c r="AA122" s="7">
        <f t="shared" si="29"/>
        <v>0</v>
      </c>
      <c r="AB122" s="7">
        <f t="shared" si="29"/>
        <v>60</v>
      </c>
      <c r="AC122" s="7">
        <f t="shared" si="29"/>
        <v>7.2</v>
      </c>
      <c r="AD122" s="4">
        <f t="shared" si="25"/>
        <v>81000</v>
      </c>
      <c r="AG122" s="4">
        <f t="shared" si="26"/>
        <v>32950</v>
      </c>
    </row>
    <row r="126" spans="23:33" x14ac:dyDescent="0.15">
      <c r="W126" s="7" t="s">
        <v>3</v>
      </c>
      <c r="Y126" s="67" t="s">
        <v>150</v>
      </c>
      <c r="Z126" s="67"/>
      <c r="AA126" s="67"/>
      <c r="AB126" s="67"/>
      <c r="AC126" s="67"/>
    </row>
    <row r="127" spans="23:33" x14ac:dyDescent="0.15">
      <c r="W127" s="7" t="s">
        <v>105</v>
      </c>
      <c r="X127" s="7" t="s">
        <v>31</v>
      </c>
      <c r="Y127" s="7" t="s">
        <v>47</v>
      </c>
      <c r="Z127" s="7" t="s">
        <v>48</v>
      </c>
      <c r="AA127" s="7" t="s">
        <v>24</v>
      </c>
      <c r="AB127" s="7" t="s">
        <v>22</v>
      </c>
      <c r="AC127" s="7" t="s">
        <v>23</v>
      </c>
      <c r="AD127" s="4" t="s">
        <v>377</v>
      </c>
      <c r="AG127" s="4" t="s">
        <v>388</v>
      </c>
    </row>
    <row r="128" spans="23:33" x14ac:dyDescent="0.15">
      <c r="W128" s="7">
        <f>基础状态预估!K7</f>
        <v>23.282468165263531</v>
      </c>
      <c r="X128" s="7">
        <f>求节点(节奏总纲!$G$4:$G$163,节奏总纲!$C$4:$C$163,W128)</f>
        <v>55</v>
      </c>
      <c r="Y128" s="7">
        <f t="shared" ref="Y128:AC137" si="30">($W128-$W$128)*INDEX($G$9:$G$13,MATCH(Y$4,$C$9:$C$13,0))</f>
        <v>0</v>
      </c>
      <c r="Z128" s="7">
        <f t="shared" si="30"/>
        <v>0</v>
      </c>
      <c r="AA128" s="7">
        <f t="shared" si="30"/>
        <v>0</v>
      </c>
      <c r="AB128" s="7">
        <f t="shared" si="30"/>
        <v>0</v>
      </c>
      <c r="AC128" s="7">
        <f t="shared" si="30"/>
        <v>0</v>
      </c>
      <c r="AD128" s="4">
        <f>($W128-$W$128)*($L$28*$R$28+$L$34*$R$34+$L$35*$R$35)</f>
        <v>0</v>
      </c>
      <c r="AG128" s="4">
        <f>($W128-$W$128)*SUMPRODUCT($K$27:$K$35,$R$27:$R$35)+$K$21</f>
        <v>10</v>
      </c>
    </row>
    <row r="129" spans="23:33" x14ac:dyDescent="0.15">
      <c r="W129" s="7">
        <f>基础状态预估!K8</f>
        <v>23.48246816526353</v>
      </c>
      <c r="X129" s="7">
        <f>求节点(节奏总纲!$G$4:$G$163,节奏总纲!$C$4:$C$163,W129)</f>
        <v>55.122844962000904</v>
      </c>
      <c r="Y129" s="7">
        <f t="shared" si="30"/>
        <v>0</v>
      </c>
      <c r="Z129" s="7">
        <f t="shared" si="30"/>
        <v>0</v>
      </c>
      <c r="AA129" s="7">
        <f t="shared" si="30"/>
        <v>0</v>
      </c>
      <c r="AB129" s="7">
        <f t="shared" si="30"/>
        <v>6.666666666666643E-2</v>
      </c>
      <c r="AC129" s="7">
        <f t="shared" si="30"/>
        <v>7.9999999999999724E-3</v>
      </c>
      <c r="AD129" s="4">
        <f t="shared" ref="AD129:AD163" si="31">($W129-$W$128)*($L$28*$R$28+$L$34*$R$34+$L$35*$R$35)</f>
        <v>149.99999999999946</v>
      </c>
      <c r="AG129" s="4">
        <f t="shared" ref="AG129:AG163" si="32">($W129-$W$128)*SUMPRODUCT($K$27:$K$35,$R$27:$R$35)+$K$21</f>
        <v>55.599999999999838</v>
      </c>
    </row>
    <row r="130" spans="23:33" x14ac:dyDescent="0.15">
      <c r="W130" s="7">
        <f>基础状态预估!K9</f>
        <v>23.682468165263529</v>
      </c>
      <c r="X130" s="7">
        <f>求节点(节奏总纲!$G$4:$G$163,节奏总纲!$C$4:$C$163,W130)</f>
        <v>55.245689924001809</v>
      </c>
      <c r="Y130" s="7">
        <f t="shared" si="30"/>
        <v>0</v>
      </c>
      <c r="Z130" s="7">
        <f t="shared" si="30"/>
        <v>0</v>
      </c>
      <c r="AA130" s="7">
        <f t="shared" si="30"/>
        <v>0</v>
      </c>
      <c r="AB130" s="7">
        <f t="shared" si="30"/>
        <v>0.13333333333333286</v>
      </c>
      <c r="AC130" s="7">
        <f t="shared" si="30"/>
        <v>1.5999999999999945E-2</v>
      </c>
      <c r="AD130" s="4">
        <f t="shared" si="31"/>
        <v>299.99999999999892</v>
      </c>
      <c r="AG130" s="4">
        <f t="shared" si="32"/>
        <v>101.19999999999968</v>
      </c>
    </row>
    <row r="131" spans="23:33" x14ac:dyDescent="0.15">
      <c r="W131" s="7">
        <f>基础状态预估!K10</f>
        <v>23.882468165263532</v>
      </c>
      <c r="X131" s="7">
        <f>求节点(节奏总纲!$G$4:$G$163,节奏总纲!$C$4:$C$163,W131)</f>
        <v>55.36853488600272</v>
      </c>
      <c r="Y131" s="7">
        <f t="shared" si="30"/>
        <v>0</v>
      </c>
      <c r="Z131" s="7">
        <f t="shared" si="30"/>
        <v>0</v>
      </c>
      <c r="AA131" s="7">
        <f t="shared" si="30"/>
        <v>0</v>
      </c>
      <c r="AB131" s="7">
        <f t="shared" si="30"/>
        <v>0.20000000000000046</v>
      </c>
      <c r="AC131" s="7">
        <f t="shared" si="30"/>
        <v>2.4000000000000056E-2</v>
      </c>
      <c r="AD131" s="4">
        <f t="shared" si="31"/>
        <v>450.00000000000108</v>
      </c>
      <c r="AG131" s="4">
        <f t="shared" si="32"/>
        <v>146.80000000000032</v>
      </c>
    </row>
    <row r="132" spans="23:33" x14ac:dyDescent="0.15">
      <c r="W132" s="7">
        <f>基础状态预估!K11</f>
        <v>24.082468165263531</v>
      </c>
      <c r="X132" s="7">
        <f>求节点(节奏总纲!$G$4:$G$163,节奏总纲!$C$4:$C$163,W132)</f>
        <v>55.491379848003625</v>
      </c>
      <c r="Y132" s="7">
        <f t="shared" si="30"/>
        <v>0</v>
      </c>
      <c r="Z132" s="7">
        <f t="shared" si="30"/>
        <v>0</v>
      </c>
      <c r="AA132" s="7">
        <f t="shared" si="30"/>
        <v>0</v>
      </c>
      <c r="AB132" s="7">
        <f t="shared" si="30"/>
        <v>0.26666666666666689</v>
      </c>
      <c r="AC132" s="7">
        <f t="shared" si="30"/>
        <v>3.2000000000000028E-2</v>
      </c>
      <c r="AD132" s="4">
        <f t="shared" si="31"/>
        <v>600.00000000000057</v>
      </c>
      <c r="AG132" s="4">
        <f t="shared" si="32"/>
        <v>192.40000000000015</v>
      </c>
    </row>
    <row r="133" spans="23:33" x14ac:dyDescent="0.15">
      <c r="W133" s="7">
        <f>基础状态预估!K12</f>
        <v>24.48246816526353</v>
      </c>
      <c r="X133" s="7">
        <f>求节点(节奏总纲!$G$4:$G$163,节奏总纲!$C$4:$C$163,W133)</f>
        <v>55.737069772005434</v>
      </c>
      <c r="Y133" s="7">
        <f t="shared" si="30"/>
        <v>0</v>
      </c>
      <c r="Z133" s="7">
        <f t="shared" si="30"/>
        <v>0</v>
      </c>
      <c r="AA133" s="7">
        <f t="shared" si="30"/>
        <v>0</v>
      </c>
      <c r="AB133" s="7">
        <f t="shared" si="30"/>
        <v>0.39999999999999974</v>
      </c>
      <c r="AC133" s="7">
        <f t="shared" si="30"/>
        <v>4.7999999999999973E-2</v>
      </c>
      <c r="AD133" s="4">
        <f t="shared" si="31"/>
        <v>899.99999999999943</v>
      </c>
      <c r="AG133" s="4">
        <f t="shared" si="32"/>
        <v>283.59999999999985</v>
      </c>
    </row>
    <row r="134" spans="23:33" x14ac:dyDescent="0.15">
      <c r="W134" s="7">
        <f>基础状态预估!K13</f>
        <v>24.882468165263532</v>
      </c>
      <c r="X134" s="7">
        <f>求节点(节奏总纲!$G$4:$G$163,节奏总纲!$C$4:$C$163,W134)</f>
        <v>55.982759696007243</v>
      </c>
      <c r="Y134" s="7">
        <f t="shared" si="30"/>
        <v>0</v>
      </c>
      <c r="Z134" s="7">
        <f t="shared" si="30"/>
        <v>0</v>
      </c>
      <c r="AA134" s="7">
        <f t="shared" si="30"/>
        <v>0</v>
      </c>
      <c r="AB134" s="7">
        <f t="shared" si="30"/>
        <v>0.53333333333333377</v>
      </c>
      <c r="AC134" s="7">
        <f t="shared" si="30"/>
        <v>6.4000000000000057E-2</v>
      </c>
      <c r="AD134" s="4">
        <f t="shared" si="31"/>
        <v>1200.0000000000011</v>
      </c>
      <c r="AG134" s="4">
        <f t="shared" si="32"/>
        <v>374.8000000000003</v>
      </c>
    </row>
    <row r="135" spans="23:33" x14ac:dyDescent="0.15">
      <c r="W135" s="7">
        <f>基础状态预估!K14</f>
        <v>25.282468165263531</v>
      </c>
      <c r="X135" s="7">
        <f>求节点(节奏总纲!$G$4:$G$163,节奏总纲!$C$4:$C$163,W135)</f>
        <v>56.212026432837384</v>
      </c>
      <c r="Y135" s="7">
        <f t="shared" si="30"/>
        <v>0</v>
      </c>
      <c r="Z135" s="7">
        <f t="shared" si="30"/>
        <v>0</v>
      </c>
      <c r="AA135" s="7">
        <f t="shared" si="30"/>
        <v>0</v>
      </c>
      <c r="AB135" s="7">
        <f t="shared" si="30"/>
        <v>0.66666666666666663</v>
      </c>
      <c r="AC135" s="7">
        <f t="shared" si="30"/>
        <v>0.08</v>
      </c>
      <c r="AD135" s="4">
        <f t="shared" si="31"/>
        <v>1500</v>
      </c>
      <c r="AG135" s="4">
        <f t="shared" si="32"/>
        <v>466</v>
      </c>
    </row>
    <row r="136" spans="23:33" x14ac:dyDescent="0.15">
      <c r="W136" s="7">
        <f>基础状态预估!K15</f>
        <v>26.082468165263531</v>
      </c>
      <c r="X136" s="7">
        <f>求节点(节奏总纲!$G$4:$G$163,节奏总纲!$C$4:$C$163,W136)</f>
        <v>56.668081104043473</v>
      </c>
      <c r="Y136" s="7">
        <f t="shared" si="30"/>
        <v>0</v>
      </c>
      <c r="Z136" s="7">
        <f t="shared" si="30"/>
        <v>0</v>
      </c>
      <c r="AA136" s="7">
        <f t="shared" si="30"/>
        <v>0</v>
      </c>
      <c r="AB136" s="7">
        <f t="shared" si="30"/>
        <v>0.93333333333333357</v>
      </c>
      <c r="AC136" s="7">
        <f t="shared" si="30"/>
        <v>0.11200000000000003</v>
      </c>
      <c r="AD136" s="4">
        <f t="shared" si="31"/>
        <v>2100.0000000000005</v>
      </c>
      <c r="AG136" s="4">
        <f t="shared" si="32"/>
        <v>648.4000000000002</v>
      </c>
    </row>
    <row r="137" spans="23:33" x14ac:dyDescent="0.15">
      <c r="W137" s="7">
        <f>基础状态预估!K16</f>
        <v>26.882468165263532</v>
      </c>
      <c r="X137" s="7">
        <f>求节点(节奏总纲!$G$4:$G$163,节奏总纲!$C$4:$C$163,W137)</f>
        <v>57.114152744074445</v>
      </c>
      <c r="Y137" s="7">
        <f t="shared" si="30"/>
        <v>0</v>
      </c>
      <c r="Z137" s="7">
        <f t="shared" si="30"/>
        <v>0</v>
      </c>
      <c r="AA137" s="7">
        <f t="shared" si="30"/>
        <v>0</v>
      </c>
      <c r="AB137" s="7">
        <f t="shared" si="30"/>
        <v>1.2000000000000004</v>
      </c>
      <c r="AC137" s="7">
        <f t="shared" si="30"/>
        <v>0.14400000000000007</v>
      </c>
      <c r="AD137" s="4">
        <f t="shared" si="31"/>
        <v>2700.0000000000009</v>
      </c>
      <c r="AG137" s="4">
        <f t="shared" si="32"/>
        <v>830.8000000000003</v>
      </c>
    </row>
    <row r="138" spans="23:33" x14ac:dyDescent="0.15">
      <c r="W138" s="7">
        <f>基础状态预估!K17</f>
        <v>28.082468165263531</v>
      </c>
      <c r="X138" s="7">
        <f>求节点(节奏总纲!$G$4:$G$163,节奏总纲!$C$4:$C$163,W138)</f>
        <v>57.743220698837845</v>
      </c>
      <c r="Y138" s="7">
        <f t="shared" ref="Y138:AC147" si="33">($W138-$W$128)*INDEX($G$9:$G$13,MATCH(Y$4,$C$9:$C$13,0))</f>
        <v>0</v>
      </c>
      <c r="Z138" s="7">
        <f t="shared" si="33"/>
        <v>0</v>
      </c>
      <c r="AA138" s="7">
        <f t="shared" si="33"/>
        <v>0</v>
      </c>
      <c r="AB138" s="7">
        <f t="shared" si="33"/>
        <v>1.6</v>
      </c>
      <c r="AC138" s="7">
        <f t="shared" si="33"/>
        <v>0.19200000000000003</v>
      </c>
      <c r="AD138" s="4">
        <f t="shared" si="31"/>
        <v>3600.0000000000005</v>
      </c>
      <c r="AG138" s="4">
        <f t="shared" si="32"/>
        <v>1104.4000000000001</v>
      </c>
    </row>
    <row r="139" spans="23:33" x14ac:dyDescent="0.15">
      <c r="W139" s="7">
        <f>基础状态预估!K18</f>
        <v>29.282468165263531</v>
      </c>
      <c r="X139" s="7">
        <f>求节点(节奏总纲!$G$4:$G$163,节奏总纲!$C$4:$C$163,W139)</f>
        <v>58.34891537479438</v>
      </c>
      <c r="Y139" s="7">
        <f t="shared" si="33"/>
        <v>0</v>
      </c>
      <c r="Z139" s="7">
        <f t="shared" si="33"/>
        <v>0</v>
      </c>
      <c r="AA139" s="7">
        <f t="shared" si="33"/>
        <v>0</v>
      </c>
      <c r="AB139" s="7">
        <f t="shared" si="33"/>
        <v>2</v>
      </c>
      <c r="AC139" s="7">
        <f t="shared" si="33"/>
        <v>0.24</v>
      </c>
      <c r="AD139" s="4">
        <f t="shared" si="31"/>
        <v>4500</v>
      </c>
      <c r="AG139" s="4">
        <f t="shared" si="32"/>
        <v>1378</v>
      </c>
    </row>
    <row r="140" spans="23:33" x14ac:dyDescent="0.15">
      <c r="W140" s="7">
        <f>基础状态预估!K19</f>
        <v>30.48246816526353</v>
      </c>
      <c r="X140" s="7">
        <f>求节点(节奏总纲!$G$4:$G$163,节奏总纲!$C$4:$C$163,W140)</f>
        <v>58.93848875846912</v>
      </c>
      <c r="Y140" s="7">
        <f t="shared" si="33"/>
        <v>0</v>
      </c>
      <c r="Z140" s="7">
        <f t="shared" si="33"/>
        <v>0</v>
      </c>
      <c r="AA140" s="7">
        <f t="shared" si="33"/>
        <v>0</v>
      </c>
      <c r="AB140" s="7">
        <f t="shared" si="33"/>
        <v>2.3999999999999995</v>
      </c>
      <c r="AC140" s="7">
        <f t="shared" si="33"/>
        <v>0.28799999999999998</v>
      </c>
      <c r="AD140" s="4">
        <f t="shared" si="31"/>
        <v>5399.9999999999991</v>
      </c>
      <c r="AG140" s="4">
        <f t="shared" si="32"/>
        <v>1651.6</v>
      </c>
    </row>
    <row r="141" spans="23:33" x14ac:dyDescent="0.15">
      <c r="W141" s="7">
        <f>基础状态预估!K20</f>
        <v>31.682468165263529</v>
      </c>
      <c r="X141" s="7">
        <f>求节点(节奏总纲!$G$4:$G$163,节奏总纲!$C$4:$C$163,W141)</f>
        <v>59.48793999184015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2.7999999999999994</v>
      </c>
      <c r="AC141" s="7">
        <f t="shared" si="33"/>
        <v>0.33599999999999997</v>
      </c>
      <c r="AD141" s="4">
        <f t="shared" si="31"/>
        <v>6299.9999999999991</v>
      </c>
      <c r="AG141" s="4">
        <f t="shared" si="32"/>
        <v>1925.1999999999996</v>
      </c>
    </row>
    <row r="142" spans="23:33" x14ac:dyDescent="0.15">
      <c r="W142" s="7">
        <f>基础状态预估!K21</f>
        <v>32.882468165263532</v>
      </c>
      <c r="X142" s="7">
        <f>求节点(节奏总纲!$G$4:$G$163,节奏总纲!$C$4:$C$163,W142)</f>
        <v>60.029788443433397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3.2</v>
      </c>
      <c r="AC142" s="7">
        <f t="shared" si="33"/>
        <v>0.38400000000000006</v>
      </c>
      <c r="AD142" s="4">
        <f t="shared" si="31"/>
        <v>7200.0000000000009</v>
      </c>
      <c r="AG142" s="4">
        <f t="shared" si="32"/>
        <v>2198.8000000000002</v>
      </c>
    </row>
    <row r="143" spans="23:33" x14ac:dyDescent="0.15">
      <c r="W143" s="7">
        <f>基础状态预估!K22</f>
        <v>34.082468165263535</v>
      </c>
      <c r="X143" s="7">
        <f>求节点(节奏总纲!$G$4:$G$163,节奏总纲!$C$4:$C$163,W143)</f>
        <v>60.525792913498101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3.6000000000000014</v>
      </c>
      <c r="AC143" s="7">
        <f t="shared" si="33"/>
        <v>0.43200000000000016</v>
      </c>
      <c r="AD143" s="4">
        <f t="shared" si="31"/>
        <v>8100.0000000000036</v>
      </c>
      <c r="AG143" s="4">
        <f t="shared" si="32"/>
        <v>2472.400000000001</v>
      </c>
    </row>
    <row r="144" spans="23:33" x14ac:dyDescent="0.15">
      <c r="W144" s="7">
        <f>基础状态预估!K23</f>
        <v>35.282468165263531</v>
      </c>
      <c r="X144" s="7">
        <f>求节点(节奏总纲!$G$4:$G$163,节奏总纲!$C$4:$C$163,W144)</f>
        <v>61.020153065604582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4</v>
      </c>
      <c r="AC144" s="7">
        <f t="shared" si="33"/>
        <v>0.48</v>
      </c>
      <c r="AD144" s="4">
        <f t="shared" si="31"/>
        <v>9000</v>
      </c>
      <c r="AG144" s="4">
        <f t="shared" si="32"/>
        <v>2746</v>
      </c>
    </row>
    <row r="145" spans="23:33" x14ac:dyDescent="0.15">
      <c r="W145" s="7">
        <f>基础状态预估!K24</f>
        <v>37.282468165263531</v>
      </c>
      <c r="X145" s="7">
        <f>求节点(节奏总纲!$G$4:$G$163,节奏总纲!$C$4:$C$163,W145)</f>
        <v>61.784465794284017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4.6666666666666661</v>
      </c>
      <c r="AC145" s="7">
        <f t="shared" si="33"/>
        <v>0.56000000000000005</v>
      </c>
      <c r="AD145" s="4">
        <f t="shared" si="31"/>
        <v>10500</v>
      </c>
      <c r="AG145" s="4">
        <f t="shared" si="32"/>
        <v>3202</v>
      </c>
    </row>
    <row r="146" spans="23:33" x14ac:dyDescent="0.15">
      <c r="W146" s="7">
        <f>基础状态预估!K25</f>
        <v>39.282468165263531</v>
      </c>
      <c r="X146" s="7">
        <f>求节点(节奏总纲!$G$4:$G$163,节奏总纲!$C$4:$C$163,W146)</f>
        <v>62.507131399522507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5.333333333333333</v>
      </c>
      <c r="AC146" s="7">
        <f t="shared" si="33"/>
        <v>0.64</v>
      </c>
      <c r="AD146" s="4">
        <f t="shared" si="31"/>
        <v>12000</v>
      </c>
      <c r="AG146" s="4">
        <f t="shared" si="32"/>
        <v>3658</v>
      </c>
    </row>
    <row r="147" spans="23:33" x14ac:dyDescent="0.15">
      <c r="W147" s="7">
        <f>基础状态预估!K26</f>
        <v>41.282468165263531</v>
      </c>
      <c r="X147" s="7">
        <f>求节点(节奏总纲!$G$4:$G$163,节奏总纲!$C$4:$C$163,W147)</f>
        <v>63.198771451563246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6</v>
      </c>
      <c r="AC147" s="7">
        <f t="shared" si="33"/>
        <v>0.72</v>
      </c>
      <c r="AD147" s="4">
        <f t="shared" si="31"/>
        <v>13500</v>
      </c>
      <c r="AG147" s="4">
        <f t="shared" si="32"/>
        <v>4114</v>
      </c>
    </row>
    <row r="148" spans="23:33" x14ac:dyDescent="0.15">
      <c r="W148" s="7">
        <f>基础状态预估!K27</f>
        <v>43.282468165263531</v>
      </c>
      <c r="X148" s="7">
        <f>求节点(节奏总纲!$G$4:$G$163,节奏总纲!$C$4:$C$163,W148)</f>
        <v>63.856539402374587</v>
      </c>
      <c r="Y148" s="7">
        <f t="shared" ref="Y148:AC157" si="34">($W148-$W$128)*INDEX($G$9:$G$13,MATCH(Y$4,$C$9:$C$13,0))</f>
        <v>0</v>
      </c>
      <c r="Z148" s="7">
        <f t="shared" si="34"/>
        <v>0</v>
      </c>
      <c r="AA148" s="7">
        <f t="shared" si="34"/>
        <v>0</v>
      </c>
      <c r="AB148" s="7">
        <f t="shared" si="34"/>
        <v>6.6666666666666661</v>
      </c>
      <c r="AC148" s="7">
        <f t="shared" si="34"/>
        <v>0.8</v>
      </c>
      <c r="AD148" s="4">
        <f t="shared" si="31"/>
        <v>15000</v>
      </c>
      <c r="AG148" s="4">
        <f t="shared" si="32"/>
        <v>4570</v>
      </c>
    </row>
    <row r="149" spans="23:33" x14ac:dyDescent="0.15">
      <c r="W149" s="7">
        <f>基础状态预估!K28</f>
        <v>47.282468165263531</v>
      </c>
      <c r="X149" s="7">
        <f>求节点(节奏总纲!$G$4:$G$163,节奏总纲!$C$4:$C$163,W149)</f>
        <v>65.109042263524756</v>
      </c>
      <c r="Y149" s="7">
        <f t="shared" si="34"/>
        <v>0</v>
      </c>
      <c r="Z149" s="7">
        <f t="shared" si="34"/>
        <v>0</v>
      </c>
      <c r="AA149" s="7">
        <f t="shared" si="34"/>
        <v>0</v>
      </c>
      <c r="AB149" s="7">
        <f t="shared" si="34"/>
        <v>8</v>
      </c>
      <c r="AC149" s="7">
        <f t="shared" si="34"/>
        <v>0.96</v>
      </c>
      <c r="AD149" s="4">
        <f t="shared" si="31"/>
        <v>18000</v>
      </c>
      <c r="AG149" s="4">
        <f t="shared" si="32"/>
        <v>5482</v>
      </c>
    </row>
    <row r="150" spans="23:33" x14ac:dyDescent="0.15">
      <c r="W150" s="7">
        <f>基础状态预估!K29</f>
        <v>51.282468165263531</v>
      </c>
      <c r="X150" s="7">
        <f>求节点(节奏总纲!$G$4:$G$163,节奏总纲!$C$4:$C$163,W150)</f>
        <v>66.323263192827341</v>
      </c>
      <c r="Y150" s="7">
        <f t="shared" si="34"/>
        <v>0</v>
      </c>
      <c r="Z150" s="7">
        <f t="shared" si="34"/>
        <v>0</v>
      </c>
      <c r="AA150" s="7">
        <f t="shared" si="34"/>
        <v>0</v>
      </c>
      <c r="AB150" s="7">
        <f t="shared" si="34"/>
        <v>9.3333333333333321</v>
      </c>
      <c r="AC150" s="7">
        <f t="shared" si="34"/>
        <v>1.1200000000000001</v>
      </c>
      <c r="AD150" s="4">
        <f t="shared" si="31"/>
        <v>21000</v>
      </c>
      <c r="AG150" s="4">
        <f t="shared" si="32"/>
        <v>6394</v>
      </c>
    </row>
    <row r="151" spans="23:33" x14ac:dyDescent="0.15">
      <c r="W151" s="7">
        <f>基础状态预估!K30</f>
        <v>55.282468165263531</v>
      </c>
      <c r="X151" s="7">
        <f>求节点(节奏总纲!$G$4:$G$163,节奏总纲!$C$4:$C$163,W151)</f>
        <v>67.437447618913097</v>
      </c>
      <c r="Y151" s="7">
        <f t="shared" si="34"/>
        <v>0</v>
      </c>
      <c r="Z151" s="7">
        <f t="shared" si="34"/>
        <v>0</v>
      </c>
      <c r="AA151" s="7">
        <f t="shared" si="34"/>
        <v>0</v>
      </c>
      <c r="AB151" s="7">
        <f t="shared" si="34"/>
        <v>10.666666666666666</v>
      </c>
      <c r="AC151" s="7">
        <f t="shared" si="34"/>
        <v>1.28</v>
      </c>
      <c r="AD151" s="4">
        <f t="shared" si="31"/>
        <v>24000</v>
      </c>
      <c r="AG151" s="4">
        <f t="shared" si="32"/>
        <v>7306</v>
      </c>
    </row>
    <row r="152" spans="23:33" x14ac:dyDescent="0.15">
      <c r="W152" s="7">
        <f>基础状态预估!K31</f>
        <v>59.282468165263531</v>
      </c>
      <c r="X152" s="7">
        <f>求节点(节奏总纲!$G$4:$G$163,节奏总纲!$C$4:$C$163,W152)</f>
        <v>68.453526920558971</v>
      </c>
      <c r="Y152" s="7">
        <f t="shared" si="34"/>
        <v>0</v>
      </c>
      <c r="Z152" s="7">
        <f t="shared" si="34"/>
        <v>0</v>
      </c>
      <c r="AA152" s="7">
        <f t="shared" si="34"/>
        <v>0</v>
      </c>
      <c r="AB152" s="7">
        <f t="shared" si="34"/>
        <v>12</v>
      </c>
      <c r="AC152" s="7">
        <f t="shared" si="34"/>
        <v>1.44</v>
      </c>
      <c r="AD152" s="4">
        <f t="shared" si="31"/>
        <v>27000</v>
      </c>
      <c r="AG152" s="4">
        <f t="shared" si="32"/>
        <v>8218</v>
      </c>
    </row>
    <row r="153" spans="23:33" x14ac:dyDescent="0.15">
      <c r="W153" s="7">
        <f>基础状态预估!K32</f>
        <v>63.282468165263531</v>
      </c>
      <c r="X153" s="7">
        <f>求节点(节奏总纲!$G$4:$G$163,节奏总纲!$C$4:$C$163,W153)</f>
        <v>69.397951298120717</v>
      </c>
      <c r="Y153" s="7">
        <f t="shared" si="34"/>
        <v>0</v>
      </c>
      <c r="Z153" s="7">
        <f t="shared" si="34"/>
        <v>0</v>
      </c>
      <c r="AA153" s="7">
        <f t="shared" si="34"/>
        <v>0</v>
      </c>
      <c r="AB153" s="7">
        <f t="shared" si="34"/>
        <v>13.333333333333332</v>
      </c>
      <c r="AC153" s="7">
        <f t="shared" si="34"/>
        <v>1.6</v>
      </c>
      <c r="AD153" s="4">
        <f t="shared" si="31"/>
        <v>30000</v>
      </c>
      <c r="AG153" s="4">
        <f t="shared" si="32"/>
        <v>9130</v>
      </c>
    </row>
    <row r="154" spans="23:33" x14ac:dyDescent="0.15">
      <c r="W154" s="7">
        <f>基础状态预估!K33</f>
        <v>71.282468165263538</v>
      </c>
      <c r="X154" s="7">
        <f>求节点(节奏总纲!$G$4:$G$163,节奏总纲!$C$4:$C$163,W154)</f>
        <v>71.134603459739978</v>
      </c>
      <c r="Y154" s="7">
        <f t="shared" si="34"/>
        <v>0</v>
      </c>
      <c r="Z154" s="7">
        <f t="shared" si="34"/>
        <v>0</v>
      </c>
      <c r="AA154" s="7">
        <f t="shared" si="34"/>
        <v>0</v>
      </c>
      <c r="AB154" s="7">
        <f t="shared" si="34"/>
        <v>16</v>
      </c>
      <c r="AC154" s="7">
        <f t="shared" si="34"/>
        <v>1.9200000000000004</v>
      </c>
      <c r="AD154" s="4">
        <f t="shared" si="31"/>
        <v>36000.000000000007</v>
      </c>
      <c r="AG154" s="4">
        <f t="shared" si="32"/>
        <v>10954.000000000002</v>
      </c>
    </row>
    <row r="155" spans="23:33" x14ac:dyDescent="0.15">
      <c r="W155" s="7">
        <f>基础状态预估!K34</f>
        <v>79.282468165263538</v>
      </c>
      <c r="X155" s="7">
        <f>求节点(节奏总纲!$G$4:$G$163,节奏总纲!$C$4:$C$163,W155)</f>
        <v>72.688405066114001</v>
      </c>
      <c r="Y155" s="7">
        <f t="shared" si="34"/>
        <v>0</v>
      </c>
      <c r="Z155" s="7">
        <f t="shared" si="34"/>
        <v>0</v>
      </c>
      <c r="AA155" s="7">
        <f t="shared" si="34"/>
        <v>0</v>
      </c>
      <c r="AB155" s="7">
        <f t="shared" si="34"/>
        <v>18.666666666666668</v>
      </c>
      <c r="AC155" s="7">
        <f t="shared" si="34"/>
        <v>2.2400000000000002</v>
      </c>
      <c r="AD155" s="4">
        <f t="shared" si="31"/>
        <v>42000.000000000007</v>
      </c>
      <c r="AG155" s="4">
        <f t="shared" si="32"/>
        <v>12778.000000000002</v>
      </c>
    </row>
    <row r="156" spans="23:33" x14ac:dyDescent="0.15">
      <c r="W156" s="7">
        <f>基础状态预估!K35</f>
        <v>87.282468165263538</v>
      </c>
      <c r="X156" s="7">
        <f>求节点(节奏总纲!$G$4:$G$163,节奏总纲!$C$4:$C$163,W156)</f>
        <v>74.065029554361502</v>
      </c>
      <c r="Y156" s="7">
        <f t="shared" si="34"/>
        <v>0</v>
      </c>
      <c r="Z156" s="7">
        <f t="shared" si="34"/>
        <v>0</v>
      </c>
      <c r="AA156" s="7">
        <f t="shared" si="34"/>
        <v>0</v>
      </c>
      <c r="AB156" s="7">
        <f t="shared" si="34"/>
        <v>21.333333333333332</v>
      </c>
      <c r="AC156" s="7">
        <f t="shared" si="34"/>
        <v>2.56</v>
      </c>
      <c r="AD156" s="4">
        <f t="shared" si="31"/>
        <v>48000</v>
      </c>
      <c r="AG156" s="4">
        <f t="shared" si="32"/>
        <v>14602</v>
      </c>
    </row>
    <row r="157" spans="23:33" x14ac:dyDescent="0.15">
      <c r="W157" s="7">
        <f>基础状态预估!K36</f>
        <v>95.282468165263538</v>
      </c>
      <c r="X157" s="7">
        <f>求节点(节奏总纲!$G$4:$G$163,节奏总纲!$C$4:$C$163,W157)</f>
        <v>75.303116550209111</v>
      </c>
      <c r="Y157" s="7">
        <f t="shared" si="34"/>
        <v>0</v>
      </c>
      <c r="Z157" s="7">
        <f t="shared" si="34"/>
        <v>0</v>
      </c>
      <c r="AA157" s="7">
        <f t="shared" si="34"/>
        <v>0</v>
      </c>
      <c r="AB157" s="7">
        <f t="shared" si="34"/>
        <v>24</v>
      </c>
      <c r="AC157" s="7">
        <f t="shared" si="34"/>
        <v>2.88</v>
      </c>
      <c r="AD157" s="4">
        <f t="shared" si="31"/>
        <v>54000</v>
      </c>
      <c r="AG157" s="4">
        <f t="shared" si="32"/>
        <v>16426</v>
      </c>
    </row>
    <row r="158" spans="23:33" x14ac:dyDescent="0.15">
      <c r="W158" s="7">
        <f>基础状态预估!K37</f>
        <v>103.28246816526354</v>
      </c>
      <c r="X158" s="7">
        <f>求节点(节奏总纲!$G$4:$G$163,节奏总纲!$C$4:$C$163,W158)</f>
        <v>76.439465251495861</v>
      </c>
      <c r="Y158" s="7">
        <f t="shared" ref="Y158:AC163" si="35">($W158-$W$128)*INDEX($G$9:$G$13,MATCH(Y$4,$C$9:$C$13,0))</f>
        <v>0</v>
      </c>
      <c r="Z158" s="7">
        <f t="shared" si="35"/>
        <v>0</v>
      </c>
      <c r="AA158" s="7">
        <f t="shared" si="35"/>
        <v>0</v>
      </c>
      <c r="AB158" s="7">
        <f t="shared" si="35"/>
        <v>26.666666666666664</v>
      </c>
      <c r="AC158" s="7">
        <f t="shared" si="35"/>
        <v>3.2</v>
      </c>
      <c r="AD158" s="4">
        <f t="shared" si="31"/>
        <v>60000</v>
      </c>
      <c r="AG158" s="4">
        <f t="shared" si="32"/>
        <v>18250</v>
      </c>
    </row>
    <row r="159" spans="23:33" x14ac:dyDescent="0.15">
      <c r="W159" s="7">
        <f>基础状态预估!K38</f>
        <v>111.28246816526354</v>
      </c>
      <c r="X159" s="7">
        <f>求节点(节奏总纲!$G$4:$G$163,节奏总纲!$C$4:$C$163,W159)</f>
        <v>77.49845906943213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29.333333333333332</v>
      </c>
      <c r="AC159" s="7">
        <f t="shared" si="35"/>
        <v>3.52</v>
      </c>
      <c r="AD159" s="4">
        <f t="shared" si="31"/>
        <v>66000</v>
      </c>
      <c r="AG159" s="4">
        <f t="shared" si="32"/>
        <v>20074</v>
      </c>
    </row>
    <row r="160" spans="23:33" x14ac:dyDescent="0.15">
      <c r="W160" s="7">
        <f>基础状态预估!K39</f>
        <v>119.28246816526354</v>
      </c>
      <c r="X160" s="7">
        <f>求节点(节奏总纲!$G$4:$G$163,节奏总纲!$C$4:$C$163,W160)</f>
        <v>78.517770372723305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32</v>
      </c>
      <c r="AC160" s="7">
        <f t="shared" si="35"/>
        <v>3.84</v>
      </c>
      <c r="AD160" s="4">
        <f t="shared" si="31"/>
        <v>72000</v>
      </c>
      <c r="AG160" s="4">
        <f t="shared" si="32"/>
        <v>21898</v>
      </c>
    </row>
    <row r="161" spans="23:33" x14ac:dyDescent="0.15">
      <c r="W161" s="7">
        <f>基础状态预估!K40</f>
        <v>127.28246816526354</v>
      </c>
      <c r="X161" s="7">
        <f>求节点(节奏总纲!$G$4:$G$163,节奏总纲!$C$4:$C$163,W161)</f>
        <v>79.49234776580262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34.666666666666664</v>
      </c>
      <c r="AC161" s="7">
        <f t="shared" si="35"/>
        <v>4.16</v>
      </c>
      <c r="AD161" s="4">
        <f t="shared" si="31"/>
        <v>78000</v>
      </c>
      <c r="AG161" s="4">
        <f t="shared" si="32"/>
        <v>23722</v>
      </c>
    </row>
    <row r="162" spans="23:33" x14ac:dyDescent="0.15">
      <c r="W162" s="7">
        <f>基础状态预估!K41</f>
        <v>135.28246816526354</v>
      </c>
      <c r="X162" s="7">
        <f>求节点(节奏总纲!$G$4:$G$163,节奏总纲!$C$4:$C$163,W162)</f>
        <v>80.403306851072472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37.333333333333329</v>
      </c>
      <c r="AC162" s="7">
        <f t="shared" si="35"/>
        <v>4.4800000000000004</v>
      </c>
      <c r="AD162" s="4">
        <f t="shared" si="31"/>
        <v>84000</v>
      </c>
      <c r="AG162" s="4">
        <f t="shared" si="32"/>
        <v>25546</v>
      </c>
    </row>
    <row r="163" spans="23:33" x14ac:dyDescent="0.15">
      <c r="W163" s="7">
        <f>基础状态预估!K42</f>
        <v>143.28246816526354</v>
      </c>
      <c r="X163" s="7">
        <f>求节点(节奏总纲!$G$4:$G$163,节奏总纲!$C$4:$C$163,W163)</f>
        <v>81.250917254238459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40</v>
      </c>
      <c r="AC163" s="7">
        <f t="shared" si="35"/>
        <v>4.8</v>
      </c>
      <c r="AD163" s="4">
        <f t="shared" si="31"/>
        <v>90000</v>
      </c>
      <c r="AG163" s="4">
        <f t="shared" si="32"/>
        <v>27370</v>
      </c>
    </row>
    <row r="167" spans="23:33" x14ac:dyDescent="0.15">
      <c r="W167" s="7" t="s">
        <v>4</v>
      </c>
      <c r="Y167" s="67" t="s">
        <v>150</v>
      </c>
      <c r="Z167" s="67"/>
      <c r="AA167" s="67"/>
      <c r="AB167" s="67"/>
      <c r="AC167" s="67"/>
    </row>
    <row r="168" spans="23:33" x14ac:dyDescent="0.15">
      <c r="W168" s="7" t="s">
        <v>105</v>
      </c>
      <c r="X168" s="7" t="s">
        <v>31</v>
      </c>
      <c r="Y168" s="7" t="s">
        <v>47</v>
      </c>
      <c r="Z168" s="7" t="s">
        <v>48</v>
      </c>
      <c r="AA168" s="7" t="s">
        <v>24</v>
      </c>
      <c r="AB168" s="7" t="s">
        <v>22</v>
      </c>
      <c r="AC168" s="7" t="s">
        <v>23</v>
      </c>
      <c r="AD168" s="4" t="s">
        <v>377</v>
      </c>
      <c r="AG168" s="4" t="s">
        <v>388</v>
      </c>
    </row>
    <row r="169" spans="23:33" x14ac:dyDescent="0.15">
      <c r="W169" s="7">
        <f>基础状态预估!L7</f>
        <v>12.944538943812169</v>
      </c>
      <c r="X169" s="7">
        <f>求节点(节奏总纲!$H$4:$H$163,节奏总纲!$C$4:$C$163,W169)</f>
        <v>55</v>
      </c>
      <c r="Y169" s="7">
        <f t="shared" ref="Y169:AC178" si="36">($W169-$W$169)*INDEX($H$9:$H$13,MATCH(Y$4,$C$9:$C$13,0))</f>
        <v>0</v>
      </c>
      <c r="Z169" s="7">
        <f t="shared" si="36"/>
        <v>0</v>
      </c>
      <c r="AA169" s="7">
        <f t="shared" si="36"/>
        <v>0</v>
      </c>
      <c r="AB169" s="7">
        <f t="shared" si="36"/>
        <v>0</v>
      </c>
      <c r="AC169" s="7">
        <f t="shared" si="36"/>
        <v>0</v>
      </c>
      <c r="AD169" s="4">
        <f>($W169-$W$169)*($L$28*$S$28+$L$34*$S$34+$L$35*$S$35)</f>
        <v>0</v>
      </c>
      <c r="AG169" s="4">
        <f>($W169-$W$169)*SUMPRODUCT($K$27:$K$35,$S$27:$S$35)+$K$21</f>
        <v>10</v>
      </c>
    </row>
    <row r="170" spans="23:33" x14ac:dyDescent="0.15">
      <c r="W170" s="7">
        <f>基础状态预估!L8</f>
        <v>13.044538943812169</v>
      </c>
      <c r="X170" s="7">
        <f>求节点(节奏总纲!$H$4:$H$163,节奏总纲!$C$4:$C$163,W170)</f>
        <v>55.111973982298814</v>
      </c>
      <c r="Y170" s="7">
        <f t="shared" si="36"/>
        <v>0</v>
      </c>
      <c r="Z170" s="7">
        <f t="shared" si="36"/>
        <v>0</v>
      </c>
      <c r="AA170" s="7">
        <f t="shared" si="36"/>
        <v>0</v>
      </c>
      <c r="AB170" s="7">
        <f t="shared" si="36"/>
        <v>3.3333333333333215E-2</v>
      </c>
      <c r="AC170" s="7">
        <f t="shared" si="36"/>
        <v>3.9999999999999862E-3</v>
      </c>
      <c r="AD170" s="4">
        <f t="shared" ref="AD170:AD204" si="37">($W170-$W$169)*($L$28*$S$28+$L$34*$S$34+$L$35*$S$35)</f>
        <v>114.99999999999959</v>
      </c>
      <c r="AG170" s="4">
        <f t="shared" ref="AG170:AG204" si="38">($W170-$W$169)*SUMPRODUCT($K$27:$K$35,$S$27:$S$35)+$K$21</f>
        <v>38.799999999999898</v>
      </c>
    </row>
    <row r="171" spans="23:33" x14ac:dyDescent="0.15">
      <c r="W171" s="7">
        <f>基础状态预估!L9</f>
        <v>13.144538943812169</v>
      </c>
      <c r="X171" s="7">
        <f>求节点(节奏总纲!$H$4:$H$163,节奏总纲!$C$4:$C$163,W171)</f>
        <v>55.223947964597627</v>
      </c>
      <c r="Y171" s="7">
        <f t="shared" si="36"/>
        <v>0</v>
      </c>
      <c r="Z171" s="7">
        <f t="shared" si="36"/>
        <v>0</v>
      </c>
      <c r="AA171" s="7">
        <f t="shared" si="36"/>
        <v>0</v>
      </c>
      <c r="AB171" s="7">
        <f t="shared" si="36"/>
        <v>6.666666666666643E-2</v>
      </c>
      <c r="AC171" s="7">
        <f t="shared" si="36"/>
        <v>7.9999999999999724E-3</v>
      </c>
      <c r="AD171" s="4">
        <f t="shared" si="37"/>
        <v>229.99999999999918</v>
      </c>
      <c r="AG171" s="4">
        <f t="shared" si="38"/>
        <v>67.599999999999795</v>
      </c>
    </row>
    <row r="172" spans="23:33" x14ac:dyDescent="0.15">
      <c r="W172" s="7">
        <f>基础状态预估!L10</f>
        <v>13.24453894381217</v>
      </c>
      <c r="X172" s="7">
        <f>求节点(节奏总纲!$H$4:$H$163,节奏总纲!$C$4:$C$163,W172)</f>
        <v>55.335921946896441</v>
      </c>
      <c r="Y172" s="7">
        <f t="shared" si="36"/>
        <v>0</v>
      </c>
      <c r="Z172" s="7">
        <f t="shared" si="36"/>
        <v>0</v>
      </c>
      <c r="AA172" s="7">
        <f t="shared" si="36"/>
        <v>0</v>
      </c>
      <c r="AB172" s="7">
        <f t="shared" si="36"/>
        <v>0.10000000000000023</v>
      </c>
      <c r="AC172" s="7">
        <f t="shared" si="36"/>
        <v>1.2000000000000028E-2</v>
      </c>
      <c r="AD172" s="4">
        <f t="shared" si="37"/>
        <v>345.0000000000008</v>
      </c>
      <c r="AG172" s="4">
        <f t="shared" si="38"/>
        <v>96.400000000000205</v>
      </c>
    </row>
    <row r="173" spans="23:33" x14ac:dyDescent="0.15">
      <c r="W173" s="7">
        <f>基础状态预估!L11</f>
        <v>13.34453894381217</v>
      </c>
      <c r="X173" s="7">
        <f>求节点(节奏总纲!$H$4:$H$163,节奏总纲!$C$4:$C$163,W173)</f>
        <v>55.447895929195255</v>
      </c>
      <c r="Y173" s="7">
        <f t="shared" si="36"/>
        <v>0</v>
      </c>
      <c r="Z173" s="7">
        <f t="shared" si="36"/>
        <v>0</v>
      </c>
      <c r="AA173" s="7">
        <f t="shared" si="36"/>
        <v>0</v>
      </c>
      <c r="AB173" s="7">
        <f t="shared" si="36"/>
        <v>0.13333333333333344</v>
      </c>
      <c r="AC173" s="7">
        <f t="shared" si="36"/>
        <v>1.6000000000000014E-2</v>
      </c>
      <c r="AD173" s="4">
        <f t="shared" si="37"/>
        <v>460.0000000000004</v>
      </c>
      <c r="AG173" s="4">
        <f t="shared" si="38"/>
        <v>125.2000000000001</v>
      </c>
    </row>
    <row r="174" spans="23:33" x14ac:dyDescent="0.15">
      <c r="W174" s="7">
        <f>基础状态预估!L12</f>
        <v>13.544538943812169</v>
      </c>
      <c r="X174" s="7">
        <f>求节点(节奏总纲!$H$4:$H$163,节奏总纲!$C$4:$C$163,W174)</f>
        <v>55.671843893792889</v>
      </c>
      <c r="Y174" s="7">
        <f t="shared" si="36"/>
        <v>0</v>
      </c>
      <c r="Z174" s="7">
        <f t="shared" si="36"/>
        <v>0</v>
      </c>
      <c r="AA174" s="7">
        <f t="shared" si="36"/>
        <v>0</v>
      </c>
      <c r="AB174" s="7">
        <f t="shared" si="36"/>
        <v>0.19999999999999987</v>
      </c>
      <c r="AC174" s="7">
        <f t="shared" si="36"/>
        <v>2.3999999999999987E-2</v>
      </c>
      <c r="AD174" s="4">
        <f t="shared" si="37"/>
        <v>689.99999999999955</v>
      </c>
      <c r="AG174" s="4">
        <f t="shared" si="38"/>
        <v>182.7999999999999</v>
      </c>
    </row>
    <row r="175" spans="23:33" x14ac:dyDescent="0.15">
      <c r="W175" s="7">
        <f>基础状态预估!L13</f>
        <v>13.74453894381217</v>
      </c>
      <c r="X175" s="7">
        <f>求节点(节奏总纲!$H$4:$H$163,节奏总纲!$C$4:$C$163,W175)</f>
        <v>55.895791858390517</v>
      </c>
      <c r="Y175" s="7">
        <f t="shared" si="36"/>
        <v>0</v>
      </c>
      <c r="Z175" s="7">
        <f t="shared" si="36"/>
        <v>0</v>
      </c>
      <c r="AA175" s="7">
        <f t="shared" si="36"/>
        <v>0</v>
      </c>
      <c r="AB175" s="7">
        <f t="shared" si="36"/>
        <v>0.26666666666666689</v>
      </c>
      <c r="AC175" s="7">
        <f t="shared" si="36"/>
        <v>3.2000000000000028E-2</v>
      </c>
      <c r="AD175" s="4">
        <f t="shared" si="37"/>
        <v>920.0000000000008</v>
      </c>
      <c r="AG175" s="4">
        <f t="shared" si="38"/>
        <v>240.4000000000002</v>
      </c>
    </row>
    <row r="176" spans="23:33" x14ac:dyDescent="0.15">
      <c r="W176" s="7">
        <f>基础状态预估!L14</f>
        <v>13.944538943812169</v>
      </c>
      <c r="X176" s="7">
        <f>求节点(节奏总纲!$H$4:$H$163,节奏总纲!$C$4:$C$163,W176)</f>
        <v>56.109297153494381</v>
      </c>
      <c r="Y176" s="7">
        <f t="shared" si="36"/>
        <v>0</v>
      </c>
      <c r="Z176" s="7">
        <f t="shared" si="36"/>
        <v>0</v>
      </c>
      <c r="AA176" s="7">
        <f t="shared" si="36"/>
        <v>0</v>
      </c>
      <c r="AB176" s="7">
        <f t="shared" si="36"/>
        <v>0.33333333333333331</v>
      </c>
      <c r="AC176" s="7">
        <f t="shared" si="36"/>
        <v>0.04</v>
      </c>
      <c r="AD176" s="4">
        <f t="shared" si="37"/>
        <v>1150</v>
      </c>
      <c r="AG176" s="4">
        <f t="shared" si="38"/>
        <v>298</v>
      </c>
    </row>
    <row r="177" spans="23:33" x14ac:dyDescent="0.15">
      <c r="W177" s="7">
        <f>基础状态预估!L15</f>
        <v>14.34453894381217</v>
      </c>
      <c r="X177" s="7">
        <f>求节点(节奏总纲!$H$4:$H$163,节奏总纲!$C$4:$C$163,W177)</f>
        <v>56.518131481966783</v>
      </c>
      <c r="Y177" s="7">
        <f t="shared" si="36"/>
        <v>0</v>
      </c>
      <c r="Z177" s="7">
        <f t="shared" si="36"/>
        <v>0</v>
      </c>
      <c r="AA177" s="7">
        <f t="shared" si="36"/>
        <v>0</v>
      </c>
      <c r="AB177" s="7">
        <f t="shared" si="36"/>
        <v>0.46666666666666679</v>
      </c>
      <c r="AC177" s="7">
        <f t="shared" si="36"/>
        <v>5.6000000000000015E-2</v>
      </c>
      <c r="AD177" s="4">
        <f t="shared" si="37"/>
        <v>1610.0000000000005</v>
      </c>
      <c r="AG177" s="4">
        <f t="shared" si="38"/>
        <v>413.2000000000001</v>
      </c>
    </row>
    <row r="178" spans="23:33" x14ac:dyDescent="0.15">
      <c r="W178" s="7">
        <f>基础状态预估!L16</f>
        <v>14.74453894381217</v>
      </c>
      <c r="X178" s="7">
        <f>求节点(节奏总纲!$H$4:$H$163,节奏总纲!$C$4:$C$163,W178)</f>
        <v>56.926965810439185</v>
      </c>
      <c r="Y178" s="7">
        <f t="shared" si="36"/>
        <v>0</v>
      </c>
      <c r="Z178" s="7">
        <f t="shared" si="36"/>
        <v>0</v>
      </c>
      <c r="AA178" s="7">
        <f t="shared" si="36"/>
        <v>0</v>
      </c>
      <c r="AB178" s="7">
        <f t="shared" si="36"/>
        <v>0.6000000000000002</v>
      </c>
      <c r="AC178" s="7">
        <f t="shared" si="36"/>
        <v>7.2000000000000036E-2</v>
      </c>
      <c r="AD178" s="4">
        <f t="shared" si="37"/>
        <v>2070.0000000000009</v>
      </c>
      <c r="AG178" s="4">
        <f t="shared" si="38"/>
        <v>528.4000000000002</v>
      </c>
    </row>
    <row r="179" spans="23:33" x14ac:dyDescent="0.15">
      <c r="W179" s="7">
        <f>基础状态预估!L17</f>
        <v>15.34453894381217</v>
      </c>
      <c r="X179" s="7">
        <f>求节点(节奏总纲!$H$4:$H$163,节奏总纲!$C$4:$C$163,W179)</f>
        <v>57.507980693841702</v>
      </c>
      <c r="Y179" s="7">
        <f t="shared" ref="Y179:AC188" si="39">($W179-$W$169)*INDEX($H$9:$H$13,MATCH(Y$4,$C$9:$C$13,0))</f>
        <v>0</v>
      </c>
      <c r="Z179" s="7">
        <f t="shared" si="39"/>
        <v>0</v>
      </c>
      <c r="AA179" s="7">
        <f t="shared" si="39"/>
        <v>0</v>
      </c>
      <c r="AB179" s="7">
        <f t="shared" si="39"/>
        <v>0.8</v>
      </c>
      <c r="AC179" s="7">
        <f t="shared" si="39"/>
        <v>9.6000000000000016E-2</v>
      </c>
      <c r="AD179" s="4">
        <f t="shared" si="37"/>
        <v>2760.0000000000005</v>
      </c>
      <c r="AG179" s="4">
        <f t="shared" si="38"/>
        <v>701.2</v>
      </c>
    </row>
    <row r="180" spans="23:33" x14ac:dyDescent="0.15">
      <c r="W180" s="7">
        <f>基础状态预估!L18</f>
        <v>15.944538943812169</v>
      </c>
      <c r="X180" s="7">
        <f>求节点(节奏总纲!$H$4:$H$163,节奏总纲!$C$4:$C$163,W180)</f>
        <v>58.076768490660086</v>
      </c>
      <c r="Y180" s="7">
        <f t="shared" si="39"/>
        <v>0</v>
      </c>
      <c r="Z180" s="7">
        <f t="shared" si="39"/>
        <v>0</v>
      </c>
      <c r="AA180" s="7">
        <f t="shared" si="39"/>
        <v>0</v>
      </c>
      <c r="AB180" s="7">
        <f t="shared" si="39"/>
        <v>1</v>
      </c>
      <c r="AC180" s="7">
        <f t="shared" si="39"/>
        <v>0.12</v>
      </c>
      <c r="AD180" s="4">
        <f t="shared" si="37"/>
        <v>3450</v>
      </c>
      <c r="AG180" s="4">
        <f t="shared" si="38"/>
        <v>874</v>
      </c>
    </row>
    <row r="181" spans="23:33" x14ac:dyDescent="0.15">
      <c r="W181" s="7">
        <f>基础状态预估!L19</f>
        <v>16.544538943812171</v>
      </c>
      <c r="X181" s="7">
        <f>求节点(节奏总纲!$H$4:$H$163,节奏总纲!$C$4:$C$163,W181)</f>
        <v>58.599812378736814</v>
      </c>
      <c r="Y181" s="7">
        <f t="shared" si="39"/>
        <v>0</v>
      </c>
      <c r="Z181" s="7">
        <f t="shared" si="39"/>
        <v>0</v>
      </c>
      <c r="AA181" s="7">
        <f t="shared" si="39"/>
        <v>0</v>
      </c>
      <c r="AB181" s="7">
        <f t="shared" si="39"/>
        <v>1.2000000000000004</v>
      </c>
      <c r="AC181" s="7">
        <f t="shared" si="39"/>
        <v>0.14400000000000007</v>
      </c>
      <c r="AD181" s="4">
        <f t="shared" si="37"/>
        <v>4140.0000000000018</v>
      </c>
      <c r="AG181" s="4">
        <f t="shared" si="38"/>
        <v>1046.8000000000004</v>
      </c>
    </row>
    <row r="182" spans="23:33" x14ac:dyDescent="0.15">
      <c r="W182" s="7">
        <f>基础状态预估!L20</f>
        <v>17.144538943812169</v>
      </c>
      <c r="X182" s="7">
        <f>求节点(节奏总纲!$H$4:$H$163,节奏总纲!$C$4:$C$163,W182)</f>
        <v>59.110735448260634</v>
      </c>
      <c r="Y182" s="7">
        <f t="shared" si="39"/>
        <v>0</v>
      </c>
      <c r="Z182" s="7">
        <f t="shared" si="39"/>
        <v>0</v>
      </c>
      <c r="AA182" s="7">
        <f t="shared" si="39"/>
        <v>0</v>
      </c>
      <c r="AB182" s="7">
        <f t="shared" si="39"/>
        <v>1.3999999999999997</v>
      </c>
      <c r="AC182" s="7">
        <f t="shared" si="39"/>
        <v>0.16799999999999998</v>
      </c>
      <c r="AD182" s="4">
        <f t="shared" si="37"/>
        <v>4829.9999999999991</v>
      </c>
      <c r="AG182" s="4">
        <f t="shared" si="38"/>
        <v>1219.5999999999999</v>
      </c>
    </row>
    <row r="183" spans="23:33" x14ac:dyDescent="0.15">
      <c r="W183" s="7">
        <f>基础状态预估!L21</f>
        <v>17.74453894381217</v>
      </c>
      <c r="X183" s="7">
        <f>求节点(节奏总纲!$H$4:$H$163,节奏总纲!$C$4:$C$163,W183)</f>
        <v>59.582176595777085</v>
      </c>
      <c r="Y183" s="7">
        <f t="shared" si="39"/>
        <v>0</v>
      </c>
      <c r="Z183" s="7">
        <f t="shared" si="39"/>
        <v>0</v>
      </c>
      <c r="AA183" s="7">
        <f t="shared" si="39"/>
        <v>0</v>
      </c>
      <c r="AB183" s="7">
        <f t="shared" si="39"/>
        <v>1.6</v>
      </c>
      <c r="AC183" s="7">
        <f t="shared" si="39"/>
        <v>0.19200000000000003</v>
      </c>
      <c r="AD183" s="4">
        <f t="shared" si="37"/>
        <v>5520.0000000000009</v>
      </c>
      <c r="AG183" s="4">
        <f t="shared" si="38"/>
        <v>1392.4</v>
      </c>
    </row>
    <row r="184" spans="23:33" x14ac:dyDescent="0.15">
      <c r="W184" s="7">
        <f>基础状态预估!L22</f>
        <v>18.344538943812168</v>
      </c>
      <c r="X184" s="7">
        <f>求节点(节奏总纲!$H$4:$H$163,节奏总纲!$C$4:$C$163,W184)</f>
        <v>60.051469413074742</v>
      </c>
      <c r="Y184" s="7">
        <f t="shared" si="39"/>
        <v>0</v>
      </c>
      <c r="Z184" s="7">
        <f t="shared" si="39"/>
        <v>0</v>
      </c>
      <c r="AA184" s="7">
        <f t="shared" si="39"/>
        <v>0</v>
      </c>
      <c r="AB184" s="7">
        <f t="shared" si="39"/>
        <v>1.7999999999999994</v>
      </c>
      <c r="AC184" s="7">
        <f t="shared" si="39"/>
        <v>0.21599999999999994</v>
      </c>
      <c r="AD184" s="4">
        <f t="shared" si="37"/>
        <v>6209.9999999999982</v>
      </c>
      <c r="AG184" s="4">
        <f t="shared" si="38"/>
        <v>1565.1999999999996</v>
      </c>
    </row>
    <row r="185" spans="23:33" x14ac:dyDescent="0.15">
      <c r="W185" s="7">
        <f>基础状态预估!L23</f>
        <v>18.944538943812169</v>
      </c>
      <c r="X185" s="7">
        <f>求节点(节奏总纲!$H$4:$H$163,节奏总纲!$C$4:$C$163,W185)</f>
        <v>60.504021081076083</v>
      </c>
      <c r="Y185" s="7">
        <f t="shared" si="39"/>
        <v>0</v>
      </c>
      <c r="Z185" s="7">
        <f t="shared" si="39"/>
        <v>0</v>
      </c>
      <c r="AA185" s="7">
        <f t="shared" si="39"/>
        <v>0</v>
      </c>
      <c r="AB185" s="7">
        <f t="shared" si="39"/>
        <v>2</v>
      </c>
      <c r="AC185" s="7">
        <f t="shared" si="39"/>
        <v>0.24</v>
      </c>
      <c r="AD185" s="4">
        <f t="shared" si="37"/>
        <v>6900</v>
      </c>
      <c r="AG185" s="4">
        <f t="shared" si="38"/>
        <v>1738</v>
      </c>
    </row>
    <row r="186" spans="23:33" x14ac:dyDescent="0.15">
      <c r="W186" s="7">
        <f>基础状态预估!L24</f>
        <v>19.944538943812169</v>
      </c>
      <c r="X186" s="7">
        <f>求节点(节奏总纲!$H$4:$H$163,节奏总纲!$C$4:$C$163,W186)</f>
        <v>61.224982913914452</v>
      </c>
      <c r="Y186" s="7">
        <f t="shared" si="39"/>
        <v>0</v>
      </c>
      <c r="Z186" s="7">
        <f t="shared" si="39"/>
        <v>0</v>
      </c>
      <c r="AA186" s="7">
        <f t="shared" si="39"/>
        <v>0</v>
      </c>
      <c r="AB186" s="7">
        <f t="shared" si="39"/>
        <v>2.333333333333333</v>
      </c>
      <c r="AC186" s="7">
        <f t="shared" si="39"/>
        <v>0.28000000000000003</v>
      </c>
      <c r="AD186" s="4">
        <f t="shared" si="37"/>
        <v>8050</v>
      </c>
      <c r="AG186" s="4">
        <f t="shared" si="38"/>
        <v>2026</v>
      </c>
    </row>
    <row r="187" spans="23:33" x14ac:dyDescent="0.15">
      <c r="W187" s="7">
        <f>基础状态预估!L25</f>
        <v>20.944538943812169</v>
      </c>
      <c r="X187" s="7">
        <f>求节点(节奏总纲!$H$4:$H$163,节奏总纲!$C$4:$C$163,W187)</f>
        <v>61.882014127079032</v>
      </c>
      <c r="Y187" s="7">
        <f t="shared" si="39"/>
        <v>0</v>
      </c>
      <c r="Z187" s="7">
        <f t="shared" si="39"/>
        <v>0</v>
      </c>
      <c r="AA187" s="7">
        <f t="shared" si="39"/>
        <v>0</v>
      </c>
      <c r="AB187" s="7">
        <f t="shared" si="39"/>
        <v>2.6666666666666665</v>
      </c>
      <c r="AC187" s="7">
        <f t="shared" si="39"/>
        <v>0.32</v>
      </c>
      <c r="AD187" s="4">
        <f t="shared" si="37"/>
        <v>9200</v>
      </c>
      <c r="AG187" s="4">
        <f t="shared" si="38"/>
        <v>2314</v>
      </c>
    </row>
    <row r="188" spans="23:33" x14ac:dyDescent="0.15">
      <c r="W188" s="7">
        <f>基础状态预估!L26</f>
        <v>21.944538943812169</v>
      </c>
      <c r="X188" s="7">
        <f>求节点(节奏总纲!$H$4:$H$163,节奏总纲!$C$4:$C$163,W188)</f>
        <v>62.52058960078935</v>
      </c>
      <c r="Y188" s="7">
        <f t="shared" si="39"/>
        <v>0</v>
      </c>
      <c r="Z188" s="7">
        <f t="shared" si="39"/>
        <v>0</v>
      </c>
      <c r="AA188" s="7">
        <f t="shared" si="39"/>
        <v>0</v>
      </c>
      <c r="AB188" s="7">
        <f t="shared" si="39"/>
        <v>3</v>
      </c>
      <c r="AC188" s="7">
        <f t="shared" si="39"/>
        <v>0.36</v>
      </c>
      <c r="AD188" s="4">
        <f t="shared" si="37"/>
        <v>10350</v>
      </c>
      <c r="AG188" s="4">
        <f t="shared" si="38"/>
        <v>2602</v>
      </c>
    </row>
    <row r="189" spans="23:33" x14ac:dyDescent="0.15">
      <c r="W189" s="7">
        <f>基础状态预估!L27</f>
        <v>22.944538943812169</v>
      </c>
      <c r="X189" s="7">
        <f>求节点(节奏总纲!$H$4:$H$163,节奏总纲!$C$4:$C$163,W189)</f>
        <v>63.148898582390885</v>
      </c>
      <c r="Y189" s="7">
        <f t="shared" ref="Y189:AC198" si="40">($W189-$W$169)*INDEX($H$9:$H$13,MATCH(Y$4,$C$9:$C$13,0))</f>
        <v>0</v>
      </c>
      <c r="Z189" s="7">
        <f t="shared" si="40"/>
        <v>0</v>
      </c>
      <c r="AA189" s="7">
        <f t="shared" si="40"/>
        <v>0</v>
      </c>
      <c r="AB189" s="7">
        <f t="shared" si="40"/>
        <v>3.333333333333333</v>
      </c>
      <c r="AC189" s="7">
        <f t="shared" si="40"/>
        <v>0.4</v>
      </c>
      <c r="AD189" s="4">
        <f t="shared" si="37"/>
        <v>11500</v>
      </c>
      <c r="AG189" s="4">
        <f t="shared" si="38"/>
        <v>2890</v>
      </c>
    </row>
    <row r="190" spans="23:33" x14ac:dyDescent="0.15">
      <c r="W190" s="7">
        <f>基础状态预估!L28</f>
        <v>24.944538943812169</v>
      </c>
      <c r="X190" s="7">
        <f>求节点(节奏总纲!$H$4:$H$163,节奏总纲!$C$4:$C$163,W190)</f>
        <v>64.36484687066519</v>
      </c>
      <c r="Y190" s="7">
        <f t="shared" si="40"/>
        <v>0</v>
      </c>
      <c r="Z190" s="7">
        <f t="shared" si="40"/>
        <v>0</v>
      </c>
      <c r="AA190" s="7">
        <f t="shared" si="40"/>
        <v>0</v>
      </c>
      <c r="AB190" s="7">
        <f t="shared" si="40"/>
        <v>4</v>
      </c>
      <c r="AC190" s="7">
        <f t="shared" si="40"/>
        <v>0.48</v>
      </c>
      <c r="AD190" s="4">
        <f t="shared" si="37"/>
        <v>13800</v>
      </c>
      <c r="AG190" s="4">
        <f t="shared" si="38"/>
        <v>3466</v>
      </c>
    </row>
    <row r="191" spans="23:33" x14ac:dyDescent="0.15">
      <c r="W191" s="7">
        <f>基础状态预估!L29</f>
        <v>26.944538943812169</v>
      </c>
      <c r="X191" s="7">
        <f>求节点(节奏总纲!$H$4:$H$163,节奏总纲!$C$4:$C$163,W191)</f>
        <v>65.51188846994431</v>
      </c>
      <c r="Y191" s="7">
        <f t="shared" si="40"/>
        <v>0</v>
      </c>
      <c r="Z191" s="7">
        <f t="shared" si="40"/>
        <v>0</v>
      </c>
      <c r="AA191" s="7">
        <f t="shared" si="40"/>
        <v>0</v>
      </c>
      <c r="AB191" s="7">
        <f t="shared" si="40"/>
        <v>4.6666666666666661</v>
      </c>
      <c r="AC191" s="7">
        <f t="shared" si="40"/>
        <v>0.56000000000000005</v>
      </c>
      <c r="AD191" s="4">
        <f t="shared" si="37"/>
        <v>16100</v>
      </c>
      <c r="AG191" s="4">
        <f t="shared" si="38"/>
        <v>4042</v>
      </c>
    </row>
    <row r="192" spans="23:33" x14ac:dyDescent="0.15">
      <c r="W192" s="7">
        <f>基础状态预估!L30</f>
        <v>28.944538943812169</v>
      </c>
      <c r="X192" s="7">
        <f>求节点(节奏总纲!$H$4:$H$163,节奏总纲!$C$4:$C$163,W192)</f>
        <v>66.56128932523167</v>
      </c>
      <c r="Y192" s="7">
        <f t="shared" si="40"/>
        <v>0</v>
      </c>
      <c r="Z192" s="7">
        <f t="shared" si="40"/>
        <v>0</v>
      </c>
      <c r="AA192" s="7">
        <f t="shared" si="40"/>
        <v>0</v>
      </c>
      <c r="AB192" s="7">
        <f t="shared" si="40"/>
        <v>5.333333333333333</v>
      </c>
      <c r="AC192" s="7">
        <f t="shared" si="40"/>
        <v>0.64</v>
      </c>
      <c r="AD192" s="4">
        <f t="shared" si="37"/>
        <v>18400</v>
      </c>
      <c r="AG192" s="4">
        <f t="shared" si="38"/>
        <v>4618</v>
      </c>
    </row>
    <row r="193" spans="23:33" x14ac:dyDescent="0.15">
      <c r="W193" s="7">
        <f>基础状态预估!L31</f>
        <v>30.944538943812169</v>
      </c>
      <c r="X193" s="7">
        <f>求节点(节奏总纲!$H$4:$H$163,节奏总纲!$C$4:$C$163,W193)</f>
        <v>67.556029229591601</v>
      </c>
      <c r="Y193" s="7">
        <f t="shared" si="40"/>
        <v>0</v>
      </c>
      <c r="Z193" s="7">
        <f t="shared" si="40"/>
        <v>0</v>
      </c>
      <c r="AA193" s="7">
        <f t="shared" si="40"/>
        <v>0</v>
      </c>
      <c r="AB193" s="7">
        <f t="shared" si="40"/>
        <v>6</v>
      </c>
      <c r="AC193" s="7">
        <f t="shared" si="40"/>
        <v>0.72</v>
      </c>
      <c r="AD193" s="4">
        <f t="shared" si="37"/>
        <v>20700</v>
      </c>
      <c r="AG193" s="4">
        <f t="shared" si="38"/>
        <v>5194</v>
      </c>
    </row>
    <row r="194" spans="23:33" x14ac:dyDescent="0.15">
      <c r="W194" s="7">
        <f>基础状态预估!L32</f>
        <v>32.944538943812169</v>
      </c>
      <c r="X194" s="7">
        <f>求节点(节奏总纲!$H$4:$H$163,节奏总纲!$C$4:$C$163,W194)</f>
        <v>68.49316823583446</v>
      </c>
      <c r="Y194" s="7">
        <f t="shared" si="40"/>
        <v>0</v>
      </c>
      <c r="Z194" s="7">
        <f t="shared" si="40"/>
        <v>0</v>
      </c>
      <c r="AA194" s="7">
        <f t="shared" si="40"/>
        <v>0</v>
      </c>
      <c r="AB194" s="7">
        <f t="shared" si="40"/>
        <v>6.6666666666666661</v>
      </c>
      <c r="AC194" s="7">
        <f t="shared" si="40"/>
        <v>0.8</v>
      </c>
      <c r="AD194" s="4">
        <f t="shared" si="37"/>
        <v>23000</v>
      </c>
      <c r="AG194" s="4">
        <f t="shared" si="38"/>
        <v>5770</v>
      </c>
    </row>
    <row r="195" spans="23:33" x14ac:dyDescent="0.15">
      <c r="W195" s="7">
        <f>基础状态预估!L33</f>
        <v>36.944538943812169</v>
      </c>
      <c r="X195" s="7">
        <f>求节点(节奏总纲!$H$4:$H$163,节奏总纲!$C$4:$C$163,W195)</f>
        <v>70.169313030863634</v>
      </c>
      <c r="Y195" s="7">
        <f t="shared" si="40"/>
        <v>0</v>
      </c>
      <c r="Z195" s="7">
        <f t="shared" si="40"/>
        <v>0</v>
      </c>
      <c r="AA195" s="7">
        <f t="shared" si="40"/>
        <v>0</v>
      </c>
      <c r="AB195" s="7">
        <f t="shared" si="40"/>
        <v>8</v>
      </c>
      <c r="AC195" s="7">
        <f t="shared" si="40"/>
        <v>0.96</v>
      </c>
      <c r="AD195" s="4">
        <f t="shared" si="37"/>
        <v>27600</v>
      </c>
      <c r="AG195" s="4">
        <f t="shared" si="38"/>
        <v>6922</v>
      </c>
    </row>
    <row r="196" spans="23:33" x14ac:dyDescent="0.15">
      <c r="W196" s="7">
        <f>基础状态预估!L34</f>
        <v>40.944538943812169</v>
      </c>
      <c r="X196" s="7">
        <f>求节点(节奏总纲!$H$4:$H$163,节奏总纲!$C$4:$C$163,W196)</f>
        <v>71.656214941879981</v>
      </c>
      <c r="Y196" s="7">
        <f t="shared" si="40"/>
        <v>0</v>
      </c>
      <c r="Z196" s="7">
        <f t="shared" si="40"/>
        <v>0</v>
      </c>
      <c r="AA196" s="7">
        <f t="shared" si="40"/>
        <v>0</v>
      </c>
      <c r="AB196" s="7">
        <f t="shared" si="40"/>
        <v>9.3333333333333321</v>
      </c>
      <c r="AC196" s="7">
        <f t="shared" si="40"/>
        <v>1.1200000000000001</v>
      </c>
      <c r="AD196" s="4">
        <f t="shared" si="37"/>
        <v>32200</v>
      </c>
      <c r="AG196" s="4">
        <f t="shared" si="38"/>
        <v>8074</v>
      </c>
    </row>
    <row r="197" spans="23:33" x14ac:dyDescent="0.15">
      <c r="W197" s="7">
        <f>基础状态预估!L35</f>
        <v>44.944538943812169</v>
      </c>
      <c r="X197" s="7">
        <f>求节点(节奏总纲!$H$4:$H$163,节奏总纲!$C$4:$C$163,W197)</f>
        <v>73.020307731716954</v>
      </c>
      <c r="Y197" s="7">
        <f t="shared" si="40"/>
        <v>0</v>
      </c>
      <c r="Z197" s="7">
        <f t="shared" si="40"/>
        <v>0</v>
      </c>
      <c r="AA197" s="7">
        <f t="shared" si="40"/>
        <v>0</v>
      </c>
      <c r="AB197" s="7">
        <f t="shared" si="40"/>
        <v>10.666666666666666</v>
      </c>
      <c r="AC197" s="7">
        <f t="shared" si="40"/>
        <v>1.28</v>
      </c>
      <c r="AD197" s="4">
        <f t="shared" si="37"/>
        <v>36800</v>
      </c>
      <c r="AG197" s="4">
        <f t="shared" si="38"/>
        <v>9226</v>
      </c>
    </row>
    <row r="198" spans="23:33" x14ac:dyDescent="0.15">
      <c r="W198" s="7">
        <f>基础状态预估!L36</f>
        <v>48.944538943812169</v>
      </c>
      <c r="X198" s="7">
        <f>求节点(节奏总纲!$H$4:$H$163,节奏总纲!$C$4:$C$163,W198)</f>
        <v>74.216092110230989</v>
      </c>
      <c r="Y198" s="7">
        <f t="shared" si="40"/>
        <v>0</v>
      </c>
      <c r="Z198" s="7">
        <f t="shared" si="40"/>
        <v>0</v>
      </c>
      <c r="AA198" s="7">
        <f t="shared" si="40"/>
        <v>0</v>
      </c>
      <c r="AB198" s="7">
        <f t="shared" si="40"/>
        <v>12</v>
      </c>
      <c r="AC198" s="7">
        <f t="shared" si="40"/>
        <v>1.44</v>
      </c>
      <c r="AD198" s="4">
        <f t="shared" si="37"/>
        <v>41400</v>
      </c>
      <c r="AG198" s="4">
        <f t="shared" si="38"/>
        <v>10378</v>
      </c>
    </row>
    <row r="199" spans="23:33" x14ac:dyDescent="0.15">
      <c r="W199" s="7">
        <f>基础状态预估!L37</f>
        <v>52.944538943812169</v>
      </c>
      <c r="X199" s="7">
        <f>求节点(节奏总纲!$H$4:$H$163,节奏总纲!$C$4:$C$163,W199)</f>
        <v>75.30416306738914</v>
      </c>
      <c r="Y199" s="7">
        <f t="shared" ref="Y199:AC204" si="41">($W199-$W$169)*INDEX($H$9:$H$13,MATCH(Y$4,$C$9:$C$13,0))</f>
        <v>0</v>
      </c>
      <c r="Z199" s="7">
        <f t="shared" si="41"/>
        <v>0</v>
      </c>
      <c r="AA199" s="7">
        <f t="shared" si="41"/>
        <v>0</v>
      </c>
      <c r="AB199" s="7">
        <f t="shared" si="41"/>
        <v>13.333333333333332</v>
      </c>
      <c r="AC199" s="7">
        <f t="shared" si="41"/>
        <v>1.6</v>
      </c>
      <c r="AD199" s="4">
        <f t="shared" si="37"/>
        <v>46000</v>
      </c>
      <c r="AG199" s="4">
        <f t="shared" si="38"/>
        <v>11530</v>
      </c>
    </row>
    <row r="200" spans="23:33" x14ac:dyDescent="0.15">
      <c r="W200" s="7">
        <f>基础状态预估!L38</f>
        <v>56.944538943812169</v>
      </c>
      <c r="X200" s="7">
        <f>求节点(节奏总纲!$H$4:$H$163,节奏总纲!$C$4:$C$163,W200)</f>
        <v>76.330646122274075</v>
      </c>
      <c r="Y200" s="7">
        <f t="shared" si="41"/>
        <v>0</v>
      </c>
      <c r="Z200" s="7">
        <f t="shared" si="41"/>
        <v>0</v>
      </c>
      <c r="AA200" s="7">
        <f t="shared" si="41"/>
        <v>0</v>
      </c>
      <c r="AB200" s="7">
        <f t="shared" si="41"/>
        <v>14.666666666666666</v>
      </c>
      <c r="AC200" s="7">
        <f t="shared" si="41"/>
        <v>1.76</v>
      </c>
      <c r="AD200" s="4">
        <f t="shared" si="37"/>
        <v>50600</v>
      </c>
      <c r="AG200" s="4">
        <f t="shared" si="38"/>
        <v>12682</v>
      </c>
    </row>
    <row r="201" spans="23:33" x14ac:dyDescent="0.15">
      <c r="W201" s="7">
        <f>基础状态预估!L39</f>
        <v>60.944538943812169</v>
      </c>
      <c r="X201" s="7">
        <f>求节点(节奏总纲!$H$4:$H$163,节奏总纲!$C$4:$C$163,W201)</f>
        <v>77.342272277468808</v>
      </c>
      <c r="Y201" s="7">
        <f t="shared" si="41"/>
        <v>0</v>
      </c>
      <c r="Z201" s="7">
        <f t="shared" si="41"/>
        <v>0</v>
      </c>
      <c r="AA201" s="7">
        <f t="shared" si="41"/>
        <v>0</v>
      </c>
      <c r="AB201" s="7">
        <f t="shared" si="41"/>
        <v>16</v>
      </c>
      <c r="AC201" s="7">
        <f t="shared" si="41"/>
        <v>1.92</v>
      </c>
      <c r="AD201" s="4">
        <f t="shared" si="37"/>
        <v>55200</v>
      </c>
      <c r="AG201" s="4">
        <f t="shared" si="38"/>
        <v>13834</v>
      </c>
    </row>
    <row r="202" spans="23:33" x14ac:dyDescent="0.15">
      <c r="W202" s="7">
        <f>基础状态预估!L40</f>
        <v>64.944538943812177</v>
      </c>
      <c r="X202" s="7">
        <f>求节点(节奏总纲!$H$4:$H$163,节奏总纲!$C$4:$C$163,W202)</f>
        <v>78.289168155710456</v>
      </c>
      <c r="Y202" s="7">
        <f t="shared" si="41"/>
        <v>0</v>
      </c>
      <c r="Z202" s="7">
        <f t="shared" si="41"/>
        <v>0</v>
      </c>
      <c r="AA202" s="7">
        <f t="shared" si="41"/>
        <v>0</v>
      </c>
      <c r="AB202" s="7">
        <f t="shared" si="41"/>
        <v>17.333333333333336</v>
      </c>
      <c r="AC202" s="7">
        <f t="shared" si="41"/>
        <v>2.0800000000000005</v>
      </c>
      <c r="AD202" s="4">
        <f t="shared" si="37"/>
        <v>59800.000000000007</v>
      </c>
      <c r="AG202" s="4">
        <f t="shared" si="38"/>
        <v>14986.000000000002</v>
      </c>
    </row>
    <row r="203" spans="23:33" x14ac:dyDescent="0.15">
      <c r="W203" s="7">
        <f>基础状态预估!L41</f>
        <v>68.944538943812177</v>
      </c>
      <c r="X203" s="7">
        <f>求节点(节奏总纲!$H$4:$H$163,节奏总纲!$C$4:$C$163,W203)</f>
        <v>79.176684869459919</v>
      </c>
      <c r="Y203" s="7">
        <f t="shared" si="41"/>
        <v>0</v>
      </c>
      <c r="Z203" s="7">
        <f t="shared" si="41"/>
        <v>0</v>
      </c>
      <c r="AA203" s="7">
        <f t="shared" si="41"/>
        <v>0</v>
      </c>
      <c r="AB203" s="7">
        <f t="shared" si="41"/>
        <v>18.666666666666668</v>
      </c>
      <c r="AC203" s="7">
        <f t="shared" si="41"/>
        <v>2.2400000000000002</v>
      </c>
      <c r="AD203" s="4">
        <f t="shared" si="37"/>
        <v>64400.000000000007</v>
      </c>
      <c r="AG203" s="4">
        <f t="shared" si="38"/>
        <v>16138.000000000002</v>
      </c>
    </row>
    <row r="204" spans="23:33" x14ac:dyDescent="0.15">
      <c r="W204" s="7">
        <f>基础状态预估!L42</f>
        <v>72.944538943812177</v>
      </c>
      <c r="X204" s="7">
        <f>求节点(节奏总纲!$H$4:$H$163,节奏总纲!$C$4:$C$163,W204)</f>
        <v>80.032980645741972</v>
      </c>
      <c r="Y204" s="7">
        <f t="shared" si="41"/>
        <v>0</v>
      </c>
      <c r="Z204" s="7">
        <f t="shared" si="41"/>
        <v>0</v>
      </c>
      <c r="AA204" s="7">
        <f t="shared" si="41"/>
        <v>0</v>
      </c>
      <c r="AB204" s="7">
        <f t="shared" si="41"/>
        <v>20</v>
      </c>
      <c r="AC204" s="7">
        <f t="shared" si="41"/>
        <v>2.4000000000000004</v>
      </c>
      <c r="AD204" s="4">
        <f t="shared" si="37"/>
        <v>69000.000000000015</v>
      </c>
      <c r="AG204" s="4">
        <f t="shared" si="38"/>
        <v>17290.000000000004</v>
      </c>
    </row>
  </sheetData>
  <mergeCells count="16">
    <mergeCell ref="A27:A37"/>
    <mergeCell ref="Y3:AC3"/>
    <mergeCell ref="Y44:AC44"/>
    <mergeCell ref="Y85:AC85"/>
    <mergeCell ref="Y126:AC126"/>
    <mergeCell ref="Y167:AC167"/>
    <mergeCell ref="B9:B13"/>
    <mergeCell ref="C21:C25"/>
    <mergeCell ref="C27:C31"/>
    <mergeCell ref="C33:C37"/>
    <mergeCell ref="D18:G18"/>
    <mergeCell ref="H18:J18"/>
    <mergeCell ref="M18:M19"/>
    <mergeCell ref="K18:K19"/>
    <mergeCell ref="O18:S18"/>
    <mergeCell ref="L18:L19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C5A25-5F80-451E-A5CF-FFD7DECF9D1A}">
  <dimension ref="A1:U41"/>
  <sheetViews>
    <sheetView workbookViewId="0">
      <selection activeCell="S10" sqref="S10"/>
    </sheetView>
  </sheetViews>
  <sheetFormatPr defaultRowHeight="11.25" x14ac:dyDescent="0.15"/>
  <cols>
    <col min="1" max="1" width="9" style="20"/>
    <col min="2" max="14" width="9" style="4"/>
    <col min="15" max="15" width="5" style="8" customWidth="1"/>
    <col min="16" max="16384" width="9" style="4"/>
  </cols>
  <sheetData>
    <row r="1" spans="1:21" x14ac:dyDescent="0.15">
      <c r="A1" s="20" t="s">
        <v>166</v>
      </c>
      <c r="P1" s="4" t="s">
        <v>201</v>
      </c>
    </row>
    <row r="2" spans="1:21" x14ac:dyDescent="0.15">
      <c r="A2" s="20" t="s">
        <v>167</v>
      </c>
    </row>
    <row r="3" spans="1:21" x14ac:dyDescent="0.15">
      <c r="A3" s="20" t="s">
        <v>286</v>
      </c>
    </row>
    <row r="4" spans="1:21" x14ac:dyDescent="0.15">
      <c r="A4" s="20" t="s">
        <v>186</v>
      </c>
    </row>
    <row r="5" spans="1:21" x14ac:dyDescent="0.15">
      <c r="A5" s="20" t="s">
        <v>195</v>
      </c>
    </row>
    <row r="6" spans="1:21" x14ac:dyDescent="0.15">
      <c r="A6" s="20" t="s">
        <v>185</v>
      </c>
    </row>
    <row r="8" spans="1:21" x14ac:dyDescent="0.15">
      <c r="S8" s="60" t="s">
        <v>201</v>
      </c>
      <c r="T8" s="60"/>
      <c r="U8" s="60"/>
    </row>
    <row r="9" spans="1:21" x14ac:dyDescent="0.15">
      <c r="D9" s="21" t="s">
        <v>175</v>
      </c>
      <c r="E9" s="4">
        <v>30</v>
      </c>
      <c r="R9" s="4" t="s">
        <v>200</v>
      </c>
      <c r="S9" s="4" t="s">
        <v>274</v>
      </c>
      <c r="T9" s="4" t="s">
        <v>280</v>
      </c>
    </row>
    <row r="10" spans="1:21" x14ac:dyDescent="0.15">
      <c r="D10" s="21" t="s">
        <v>176</v>
      </c>
      <c r="E10" s="4">
        <f>E9*E11</f>
        <v>300</v>
      </c>
      <c r="R10" s="4">
        <v>1</v>
      </c>
      <c r="S10" s="4">
        <v>1000</v>
      </c>
      <c r="T10" s="4">
        <v>100</v>
      </c>
    </row>
    <row r="11" spans="1:21" x14ac:dyDescent="0.15">
      <c r="D11" s="21" t="s">
        <v>177</v>
      </c>
      <c r="E11" s="4">
        <v>10</v>
      </c>
      <c r="R11" s="4">
        <v>2</v>
      </c>
      <c r="S11" s="4">
        <v>600</v>
      </c>
      <c r="T11" s="4">
        <v>60</v>
      </c>
    </row>
    <row r="12" spans="1:21" x14ac:dyDescent="0.15">
      <c r="D12" s="21" t="s">
        <v>178</v>
      </c>
      <c r="E12" s="4">
        <v>5000</v>
      </c>
      <c r="R12" s="4">
        <v>3</v>
      </c>
      <c r="S12" s="4">
        <v>300</v>
      </c>
      <c r="T12" s="4">
        <v>30</v>
      </c>
    </row>
    <row r="13" spans="1:21" x14ac:dyDescent="0.15">
      <c r="D13" s="21" t="s">
        <v>187</v>
      </c>
      <c r="E13" s="4">
        <v>5</v>
      </c>
      <c r="H13" s="4" t="s">
        <v>179</v>
      </c>
      <c r="I13" s="4" t="s">
        <v>180</v>
      </c>
      <c r="R13" s="4">
        <v>4</v>
      </c>
      <c r="S13" s="4">
        <v>100</v>
      </c>
      <c r="T13" s="4">
        <v>10</v>
      </c>
    </row>
    <row r="14" spans="1:21" x14ac:dyDescent="0.15">
      <c r="D14" s="21" t="s">
        <v>285</v>
      </c>
      <c r="E14" s="4">
        <v>0.5</v>
      </c>
      <c r="G14" s="4" t="s">
        <v>282</v>
      </c>
      <c r="H14" s="4">
        <f>$E$11+$E$14*($E$12*$E$13)^$E$15</f>
        <v>11.376461299179166</v>
      </c>
      <c r="I14" s="4">
        <f>E10/H14</f>
        <v>26.370238698183378</v>
      </c>
      <c r="R14" s="4">
        <v>5</v>
      </c>
      <c r="S14" s="4">
        <v>100</v>
      </c>
      <c r="T14" s="4">
        <v>10</v>
      </c>
    </row>
    <row r="15" spans="1:21" x14ac:dyDescent="0.15">
      <c r="D15" s="21" t="s">
        <v>284</v>
      </c>
      <c r="E15" s="4">
        <v>0.1</v>
      </c>
      <c r="G15" s="4" t="s">
        <v>283</v>
      </c>
      <c r="H15" s="4">
        <f>$E$11+(-1*$E$14*($E$12*$E$13)^$E$15)</f>
        <v>8.6235387008208342</v>
      </c>
      <c r="I15" s="4">
        <f>E10/H15</f>
        <v>34.788502772237159</v>
      </c>
    </row>
    <row r="17" spans="4:20" x14ac:dyDescent="0.15">
      <c r="D17" s="21"/>
    </row>
    <row r="20" spans="4:20" x14ac:dyDescent="0.15">
      <c r="D20" s="4" t="s">
        <v>168</v>
      </c>
      <c r="E20" s="4" t="s">
        <v>169</v>
      </c>
      <c r="F20" s="4" t="s">
        <v>181</v>
      </c>
      <c r="G20" s="4" t="s">
        <v>182</v>
      </c>
      <c r="H20" s="4" t="s">
        <v>183</v>
      </c>
      <c r="I20" s="4" t="s">
        <v>184</v>
      </c>
      <c r="J20" s="4" t="s">
        <v>170</v>
      </c>
    </row>
    <row r="21" spans="4:20" x14ac:dyDescent="0.15">
      <c r="D21" s="4" t="s">
        <v>171</v>
      </c>
      <c r="E21" s="4">
        <v>0.4</v>
      </c>
      <c r="F21" s="4">
        <v>-0.4</v>
      </c>
      <c r="G21" s="4">
        <v>-0.5</v>
      </c>
      <c r="H21" s="4">
        <v>0.5</v>
      </c>
      <c r="I21" s="4">
        <v>-0.3</v>
      </c>
      <c r="J21" s="4">
        <v>0.3</v>
      </c>
      <c r="K21" s="4">
        <f>SUM(E21:J21)</f>
        <v>0</v>
      </c>
    </row>
    <row r="22" spans="4:20" x14ac:dyDescent="0.15">
      <c r="D22" s="4" t="s">
        <v>172</v>
      </c>
      <c r="E22" s="4">
        <v>-0.5</v>
      </c>
      <c r="F22" s="4">
        <v>0.5</v>
      </c>
      <c r="G22" s="4">
        <v>0.3</v>
      </c>
      <c r="H22" s="4">
        <v>-0.3</v>
      </c>
      <c r="I22" s="4">
        <v>0.4</v>
      </c>
      <c r="J22" s="4">
        <v>-0.4</v>
      </c>
      <c r="K22" s="4">
        <f t="shared" ref="K22:K24" si="0">SUM(E22:J22)</f>
        <v>0</v>
      </c>
    </row>
    <row r="23" spans="4:20" x14ac:dyDescent="0.15">
      <c r="D23" s="4" t="s">
        <v>173</v>
      </c>
      <c r="E23" s="4">
        <v>0.4</v>
      </c>
      <c r="F23" s="4">
        <v>-0.4</v>
      </c>
      <c r="G23" s="4">
        <v>-0.3</v>
      </c>
      <c r="H23" s="4">
        <v>0.3</v>
      </c>
      <c r="I23" s="4">
        <v>-0.5</v>
      </c>
      <c r="J23" s="4">
        <v>0.5</v>
      </c>
      <c r="K23" s="4">
        <f t="shared" si="0"/>
        <v>0</v>
      </c>
    </row>
    <row r="24" spans="4:20" x14ac:dyDescent="0.15">
      <c r="D24" s="4" t="s">
        <v>174</v>
      </c>
      <c r="E24" s="4">
        <v>-0.4</v>
      </c>
      <c r="F24" s="4">
        <v>0.4</v>
      </c>
      <c r="G24" s="4">
        <v>0.3</v>
      </c>
      <c r="H24" s="4">
        <v>-0.3</v>
      </c>
      <c r="I24" s="4">
        <v>0.5</v>
      </c>
      <c r="J24" s="4">
        <v>-0.5</v>
      </c>
      <c r="K24" s="4">
        <f t="shared" si="0"/>
        <v>0</v>
      </c>
    </row>
    <row r="25" spans="4:20" x14ac:dyDescent="0.15">
      <c r="R25" s="4" t="s">
        <v>202</v>
      </c>
      <c r="S25" s="4">
        <f>AVERAGE(S10:S14)</f>
        <v>420</v>
      </c>
      <c r="T25" s="4">
        <f>AVERAGE(T10:T14)</f>
        <v>42</v>
      </c>
    </row>
    <row r="28" spans="4:20" x14ac:dyDescent="0.15">
      <c r="D28" s="21" t="s">
        <v>198</v>
      </c>
      <c r="E28" s="20" t="s">
        <v>196</v>
      </c>
    </row>
    <row r="29" spans="4:20" x14ac:dyDescent="0.15">
      <c r="E29" s="20" t="s">
        <v>188</v>
      </c>
      <c r="M29" s="11"/>
      <c r="N29" s="11"/>
    </row>
    <row r="30" spans="4:20" x14ac:dyDescent="0.15">
      <c r="E30" s="20" t="s">
        <v>189</v>
      </c>
      <c r="M30" s="11"/>
      <c r="N30" s="11"/>
    </row>
    <row r="31" spans="4:20" x14ac:dyDescent="0.15">
      <c r="E31" s="20" t="s">
        <v>190</v>
      </c>
      <c r="M31" s="11"/>
      <c r="N31" s="11"/>
    </row>
    <row r="32" spans="4:20" x14ac:dyDescent="0.15">
      <c r="E32" s="20" t="s">
        <v>191</v>
      </c>
      <c r="M32" s="11"/>
      <c r="N32" s="11"/>
    </row>
    <row r="33" spans="3:5" x14ac:dyDescent="0.15">
      <c r="E33" s="20" t="s">
        <v>192</v>
      </c>
    </row>
    <row r="34" spans="3:5" x14ac:dyDescent="0.15">
      <c r="E34" s="20" t="s">
        <v>199</v>
      </c>
    </row>
    <row r="35" spans="3:5" x14ac:dyDescent="0.15">
      <c r="E35" s="20" t="s">
        <v>197</v>
      </c>
    </row>
    <row r="36" spans="3:5" x14ac:dyDescent="0.15">
      <c r="E36" s="20" t="s">
        <v>193</v>
      </c>
    </row>
    <row r="37" spans="3:5" x14ac:dyDescent="0.15">
      <c r="E37" s="20" t="s">
        <v>194</v>
      </c>
    </row>
    <row r="40" spans="3:5" x14ac:dyDescent="0.15">
      <c r="C40" s="21" t="s">
        <v>281</v>
      </c>
    </row>
    <row r="41" spans="3:5" x14ac:dyDescent="0.15">
      <c r="D41" s="20" t="s">
        <v>287</v>
      </c>
    </row>
  </sheetData>
  <mergeCells count="1">
    <mergeCell ref="S8:U8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7BD53-D6DA-4E9B-B277-0D45181E95C2}">
  <dimension ref="A1:AI204"/>
  <sheetViews>
    <sheetView topLeftCell="C13" workbookViewId="0">
      <selection activeCell="O59" sqref="O59"/>
    </sheetView>
  </sheetViews>
  <sheetFormatPr defaultRowHeight="11.25" x14ac:dyDescent="0.15"/>
  <cols>
    <col min="1" max="1" width="9" style="20"/>
    <col min="2" max="2" width="10.5" style="4" bestFit="1" customWidth="1"/>
    <col min="3" max="9" width="9" style="4"/>
    <col min="10" max="10" width="10.5" style="4" bestFit="1" customWidth="1"/>
    <col min="11" max="11" width="9" style="4"/>
    <col min="12" max="12" width="7.5" style="4" bestFit="1" customWidth="1"/>
    <col min="13" max="13" width="6" style="4" bestFit="1" customWidth="1"/>
    <col min="14" max="18" width="10.5" style="4" bestFit="1" customWidth="1"/>
    <col min="19" max="28" width="9" style="4"/>
    <col min="29" max="29" width="9" style="7"/>
    <col min="30" max="30" width="7.5" style="7" bestFit="1" customWidth="1"/>
    <col min="31" max="16384" width="9" style="4"/>
  </cols>
  <sheetData>
    <row r="1" spans="1:35" x14ac:dyDescent="0.15">
      <c r="A1" s="20" t="s">
        <v>203</v>
      </c>
    </row>
    <row r="2" spans="1:35" x14ac:dyDescent="0.15">
      <c r="A2" s="20" t="s">
        <v>469</v>
      </c>
      <c r="D2" s="42">
        <v>2</v>
      </c>
      <c r="E2" s="4" t="s">
        <v>468</v>
      </c>
    </row>
    <row r="3" spans="1:35" x14ac:dyDescent="0.15">
      <c r="A3" s="20" t="s">
        <v>467</v>
      </c>
      <c r="AC3" s="7" t="s">
        <v>0</v>
      </c>
      <c r="AE3" s="67" t="s">
        <v>150</v>
      </c>
      <c r="AF3" s="67"/>
      <c r="AG3" s="67"/>
      <c r="AH3" s="67"/>
      <c r="AI3" s="67"/>
    </row>
    <row r="4" spans="1:35" x14ac:dyDescent="0.15">
      <c r="A4" s="20" t="s">
        <v>466</v>
      </c>
      <c r="AC4" s="7" t="s">
        <v>105</v>
      </c>
      <c r="AD4" s="7" t="s">
        <v>31</v>
      </c>
      <c r="AE4" s="4" t="s">
        <v>221</v>
      </c>
      <c r="AF4" s="4" t="s">
        <v>222</v>
      </c>
      <c r="AG4" s="4" t="s">
        <v>223</v>
      </c>
      <c r="AH4" s="4" t="s">
        <v>224</v>
      </c>
      <c r="AI4" s="4" t="s">
        <v>225</v>
      </c>
    </row>
    <row r="5" spans="1:35" x14ac:dyDescent="0.15">
      <c r="AC5" s="7">
        <f>基础状态预估!H7</f>
        <v>44.254833995939045</v>
      </c>
      <c r="AD5" s="7">
        <f>求节点(节奏总纲!$D$4:$D$163,节奏总纲!$C$4:$C$163,AC5)</f>
        <v>55</v>
      </c>
      <c r="AE5" s="7">
        <f>($AC5-$AC$5)*INDEX($V$25:$Z$29,MATCH(AE$4,$U$25:$U$29,0),MATCH($AC$3,$V$22:$Z$22,0))</f>
        <v>0</v>
      </c>
      <c r="AF5" s="7">
        <f t="shared" ref="AF5:AI20" si="0">($AC5-$AC$5)*INDEX($V$25:$Z$29,MATCH(AF$4,$U$25:$U$29,0),MATCH($AC$3,$V$22:$Z$22,0))</f>
        <v>0</v>
      </c>
      <c r="AG5" s="7">
        <f t="shared" si="0"/>
        <v>0</v>
      </c>
      <c r="AH5" s="7">
        <f t="shared" si="0"/>
        <v>0</v>
      </c>
      <c r="AI5" s="7">
        <f t="shared" si="0"/>
        <v>0</v>
      </c>
    </row>
    <row r="6" spans="1:35" x14ac:dyDescent="0.15">
      <c r="AC6" s="7">
        <f>基础状态预估!H8</f>
        <v>44.754833995939045</v>
      </c>
      <c r="AD6" s="7">
        <f>求节点(节奏总纲!$D$4:$D$163,节奏总纲!$C$4:$C$163,AC6)</f>
        <v>55.153936330582532</v>
      </c>
      <c r="AE6" s="7">
        <f t="shared" ref="AE6:AI40" si="1">($AC6-$AC$5)*INDEX($V$25:$Z$29,MATCH(AE$4,$U$25:$U$29,0),MATCH($AC$3,$V$22:$Z$22,0))</f>
        <v>0.14285714285714285</v>
      </c>
      <c r="AF6" s="7">
        <f t="shared" si="0"/>
        <v>0</v>
      </c>
      <c r="AG6" s="7">
        <f t="shared" si="0"/>
        <v>0</v>
      </c>
      <c r="AH6" s="7">
        <f t="shared" si="0"/>
        <v>0</v>
      </c>
      <c r="AI6" s="7">
        <f t="shared" si="0"/>
        <v>0</v>
      </c>
    </row>
    <row r="7" spans="1:35" x14ac:dyDescent="0.15">
      <c r="AC7" s="7">
        <f>基础状态预估!H9</f>
        <v>45.254833995939045</v>
      </c>
      <c r="AD7" s="7">
        <f>求节点(节奏总纲!$D$4:$D$163,节奏总纲!$C$4:$C$163,AC7)</f>
        <v>55.307872661165064</v>
      </c>
      <c r="AE7" s="7">
        <f t="shared" si="1"/>
        <v>0.2857142857142857</v>
      </c>
      <c r="AF7" s="7">
        <f t="shared" si="0"/>
        <v>0</v>
      </c>
      <c r="AG7" s="7">
        <f t="shared" si="0"/>
        <v>0</v>
      </c>
      <c r="AH7" s="7">
        <f t="shared" si="0"/>
        <v>0</v>
      </c>
      <c r="AI7" s="7">
        <f t="shared" si="0"/>
        <v>0</v>
      </c>
    </row>
    <row r="8" spans="1:35" x14ac:dyDescent="0.15">
      <c r="AC8" s="7">
        <f>基础状态预估!H10</f>
        <v>45.754833995939045</v>
      </c>
      <c r="AD8" s="7">
        <f>求节点(节奏总纲!$D$4:$D$163,节奏总纲!$C$4:$C$163,AC8)</f>
        <v>55.461808991747596</v>
      </c>
      <c r="AE8" s="7">
        <f t="shared" si="1"/>
        <v>0.42857142857142855</v>
      </c>
      <c r="AF8" s="7">
        <f t="shared" si="0"/>
        <v>0</v>
      </c>
      <c r="AG8" s="7">
        <f t="shared" si="0"/>
        <v>0</v>
      </c>
      <c r="AH8" s="7">
        <f t="shared" si="0"/>
        <v>0</v>
      </c>
      <c r="AI8" s="7">
        <f t="shared" si="0"/>
        <v>0</v>
      </c>
    </row>
    <row r="9" spans="1:35" x14ac:dyDescent="0.15">
      <c r="J9" s="4" t="s">
        <v>227</v>
      </c>
      <c r="K9" s="4" t="s">
        <v>228</v>
      </c>
      <c r="L9" s="60" t="s">
        <v>209</v>
      </c>
      <c r="M9" s="60"/>
      <c r="N9" s="60"/>
      <c r="O9" s="60"/>
      <c r="P9" s="60"/>
      <c r="Q9" s="60"/>
      <c r="R9" s="60"/>
      <c r="V9" s="60" t="s">
        <v>234</v>
      </c>
      <c r="W9" s="60"/>
      <c r="X9" s="60"/>
      <c r="Y9" s="60"/>
      <c r="Z9" s="60"/>
      <c r="AC9" s="7">
        <f>基础状态预估!H11</f>
        <v>46.254833995939045</v>
      </c>
      <c r="AD9" s="7">
        <f>求节点(节奏总纲!$D$4:$D$163,节奏总纲!$C$4:$C$163,AC9)</f>
        <v>55.615745322330135</v>
      </c>
      <c r="AE9" s="7">
        <f t="shared" si="1"/>
        <v>0.5714285714285714</v>
      </c>
      <c r="AF9" s="7">
        <f t="shared" si="0"/>
        <v>0</v>
      </c>
      <c r="AG9" s="7">
        <f t="shared" si="0"/>
        <v>0</v>
      </c>
      <c r="AH9" s="7">
        <f t="shared" si="0"/>
        <v>0</v>
      </c>
      <c r="AI9" s="7">
        <f t="shared" si="0"/>
        <v>0</v>
      </c>
    </row>
    <row r="10" spans="1:35" x14ac:dyDescent="0.15">
      <c r="B10" s="4" t="s">
        <v>204</v>
      </c>
      <c r="C10" s="4" t="s">
        <v>205</v>
      </c>
      <c r="D10" s="4" t="s">
        <v>206</v>
      </c>
      <c r="J10" s="4" t="s">
        <v>207</v>
      </c>
      <c r="K10" s="4" t="s">
        <v>208</v>
      </c>
      <c r="L10" s="4" t="s">
        <v>280</v>
      </c>
      <c r="M10" s="4" t="s">
        <v>274</v>
      </c>
      <c r="N10" s="4" t="s">
        <v>210</v>
      </c>
      <c r="O10" s="4" t="s">
        <v>215</v>
      </c>
      <c r="P10" s="4" t="s">
        <v>216</v>
      </c>
      <c r="Q10" s="4" t="s">
        <v>217</v>
      </c>
      <c r="R10" s="4" t="s">
        <v>218</v>
      </c>
      <c r="U10" s="4" t="s">
        <v>233</v>
      </c>
      <c r="V10" s="4" t="s">
        <v>0</v>
      </c>
      <c r="W10" s="4" t="s">
        <v>1</v>
      </c>
      <c r="X10" s="4" t="s">
        <v>2</v>
      </c>
      <c r="Y10" s="4" t="s">
        <v>3</v>
      </c>
      <c r="Z10" s="4" t="s">
        <v>4</v>
      </c>
      <c r="AC10" s="7">
        <f>基础状态预估!H12</f>
        <v>47.254833995939045</v>
      </c>
      <c r="AD10" s="7">
        <f>求节点(节奏总纲!$D$4:$D$163,节奏总纲!$C$4:$C$163,AC10)</f>
        <v>55.923617983495198</v>
      </c>
      <c r="AE10" s="7">
        <f t="shared" si="1"/>
        <v>0.8571428571428571</v>
      </c>
      <c r="AF10" s="7">
        <f t="shared" si="0"/>
        <v>0</v>
      </c>
      <c r="AG10" s="7">
        <f t="shared" si="0"/>
        <v>0</v>
      </c>
      <c r="AH10" s="7">
        <f t="shared" si="0"/>
        <v>0</v>
      </c>
      <c r="AI10" s="7">
        <f t="shared" si="0"/>
        <v>0</v>
      </c>
    </row>
    <row r="11" spans="1:35" x14ac:dyDescent="0.15">
      <c r="B11" s="4">
        <v>1</v>
      </c>
      <c r="C11" s="4">
        <v>20</v>
      </c>
      <c r="D11" s="4">
        <v>10</v>
      </c>
      <c r="J11" s="4">
        <v>1</v>
      </c>
      <c r="K11" s="4">
        <v>1</v>
      </c>
      <c r="L11" s="4">
        <v>100</v>
      </c>
      <c r="M11" s="4">
        <v>1000</v>
      </c>
      <c r="N11" s="4">
        <v>1</v>
      </c>
      <c r="U11" s="4" t="s">
        <v>280</v>
      </c>
      <c r="V11" s="4">
        <f>$L$11</f>
        <v>100</v>
      </c>
      <c r="W11" s="4">
        <f>$L$21</f>
        <v>150</v>
      </c>
      <c r="X11" s="4">
        <f>$L$31</f>
        <v>200</v>
      </c>
      <c r="Y11" s="4">
        <f>$L$41</f>
        <v>300</v>
      </c>
      <c r="Z11" s="4">
        <f>$L$51</f>
        <v>400</v>
      </c>
      <c r="AC11" s="7">
        <f>基础状态预估!H13</f>
        <v>48.254833995939045</v>
      </c>
      <c r="AD11" s="7">
        <f>求节点(节奏总纲!$D$4:$D$163,节奏总纲!$C$4:$C$163,AC11)</f>
        <v>56.215988408700149</v>
      </c>
      <c r="AE11" s="7">
        <f t="shared" si="1"/>
        <v>1.1428571428571428</v>
      </c>
      <c r="AF11" s="7">
        <f t="shared" si="0"/>
        <v>0</v>
      </c>
      <c r="AG11" s="7">
        <f t="shared" si="0"/>
        <v>0</v>
      </c>
      <c r="AH11" s="7">
        <f t="shared" si="0"/>
        <v>0</v>
      </c>
      <c r="AI11" s="7">
        <f t="shared" si="0"/>
        <v>0</v>
      </c>
    </row>
    <row r="12" spans="1:35" x14ac:dyDescent="0.15">
      <c r="B12" s="4">
        <v>2</v>
      </c>
      <c r="C12" s="4">
        <v>10</v>
      </c>
      <c r="D12" s="4">
        <v>10</v>
      </c>
      <c r="J12" s="4">
        <v>2</v>
      </c>
      <c r="K12" s="4">
        <v>2</v>
      </c>
      <c r="L12" s="4">
        <v>50</v>
      </c>
      <c r="M12" s="4">
        <v>500</v>
      </c>
      <c r="N12" s="4">
        <v>1</v>
      </c>
      <c r="U12" s="4" t="s">
        <v>274</v>
      </c>
      <c r="V12" s="4">
        <f>$M$11</f>
        <v>1000</v>
      </c>
      <c r="W12" s="4">
        <f>$M$21</f>
        <v>1500</v>
      </c>
      <c r="X12" s="4">
        <f>$M$31</f>
        <v>2000</v>
      </c>
      <c r="Y12" s="4">
        <f>$M$41</f>
        <v>3000</v>
      </c>
      <c r="Z12" s="4">
        <f>$M$51</f>
        <v>4000</v>
      </c>
      <c r="AC12" s="7">
        <f>基础状态预估!H14</f>
        <v>49.254833995939045</v>
      </c>
      <c r="AD12" s="7">
        <f>求节点(节奏总纲!$D$4:$D$163,节奏总纲!$C$4:$C$163,AC12)</f>
        <v>56.503243758759382</v>
      </c>
      <c r="AE12" s="7">
        <f t="shared" si="1"/>
        <v>1.4285714285714284</v>
      </c>
      <c r="AF12" s="7">
        <f t="shared" si="0"/>
        <v>0</v>
      </c>
      <c r="AG12" s="7">
        <f t="shared" si="0"/>
        <v>0</v>
      </c>
      <c r="AH12" s="7">
        <f t="shared" si="0"/>
        <v>0</v>
      </c>
      <c r="AI12" s="7">
        <f t="shared" si="0"/>
        <v>0</v>
      </c>
    </row>
    <row r="13" spans="1:35" x14ac:dyDescent="0.15">
      <c r="B13" s="4">
        <v>3</v>
      </c>
      <c r="C13" s="4">
        <v>5</v>
      </c>
      <c r="D13" s="4">
        <v>10</v>
      </c>
      <c r="J13" s="4">
        <v>3</v>
      </c>
      <c r="K13" s="4">
        <v>3</v>
      </c>
      <c r="L13" s="4">
        <v>30</v>
      </c>
      <c r="M13" s="4">
        <v>300</v>
      </c>
      <c r="N13" s="4">
        <v>1</v>
      </c>
      <c r="U13" s="4" t="s">
        <v>221</v>
      </c>
      <c r="V13" s="4">
        <f>$N$11*INDEX($C$20:$G$20,MATCH($U13,$C$19:$G$19,0))/SUM($C$20:$G$20)</f>
        <v>1</v>
      </c>
      <c r="W13" s="4">
        <f>$O$21*INDEX($C$21:$G$21,MATCH($U13,$C$19:$G$19,0))/SUM($C$21:$G$21)</f>
        <v>0.8</v>
      </c>
      <c r="X13" s="4">
        <f>$P$31*INDEX($C$22:$G$22,MATCH($U13,$C$19:$G$19,0))/SUM($C$22:$G$22)</f>
        <v>0.3</v>
      </c>
      <c r="Y13" s="4">
        <f>$Q$41*INDEX($C$23:$G$23,MATCH($U13,$C$19:$G$19,0))/SUM($C$23:$G$23)</f>
        <v>0.1</v>
      </c>
      <c r="Z13" s="4">
        <f>$R$51*INDEX($C$24:$G$24,MATCH($U13,$C$19:$G$19,0))/SUM($C$24:$G$24)</f>
        <v>0</v>
      </c>
      <c r="AC13" s="7">
        <f>基础状态预估!H15</f>
        <v>51.254833995939045</v>
      </c>
      <c r="AD13" s="7">
        <f>求节点(节奏总纲!$D$4:$D$163,节奏总纲!$C$4:$C$163,AC13)</f>
        <v>57.072547475372133</v>
      </c>
      <c r="AE13" s="7">
        <f t="shared" si="1"/>
        <v>2</v>
      </c>
      <c r="AF13" s="7">
        <f t="shared" si="0"/>
        <v>0</v>
      </c>
      <c r="AG13" s="7">
        <f t="shared" si="0"/>
        <v>0</v>
      </c>
      <c r="AH13" s="7">
        <f t="shared" si="0"/>
        <v>0</v>
      </c>
      <c r="AI13" s="7">
        <f t="shared" si="0"/>
        <v>0</v>
      </c>
    </row>
    <row r="14" spans="1:35" x14ac:dyDescent="0.15">
      <c r="B14" s="4">
        <v>4</v>
      </c>
      <c r="C14" s="4">
        <v>3</v>
      </c>
      <c r="D14" s="4">
        <v>10</v>
      </c>
      <c r="J14" s="4">
        <v>4</v>
      </c>
      <c r="K14" s="4">
        <v>5</v>
      </c>
      <c r="L14" s="4">
        <v>10</v>
      </c>
      <c r="M14" s="4">
        <v>100</v>
      </c>
      <c r="N14" s="4">
        <v>1</v>
      </c>
      <c r="U14" s="4" t="s">
        <v>222</v>
      </c>
      <c r="V14" s="4">
        <f>$N$11*INDEX($C$20:$G$20,MATCH($U14,$C$19:$G$19,0))/SUM($C$20:$G$20)</f>
        <v>0</v>
      </c>
      <c r="W14" s="4">
        <f t="shared" ref="W14:W17" si="2">$O$21*INDEX($C$21:$G$21,MATCH($U14,$C$19:$G$19,0))/SUM($C$21:$G$21)</f>
        <v>0.2</v>
      </c>
      <c r="X14" s="4">
        <f t="shared" ref="X14:X17" si="3">$P$31*INDEX($C$22:$G$22,MATCH($U14,$C$19:$G$19,0))/SUM($C$22:$G$22)</f>
        <v>0.5</v>
      </c>
      <c r="Y14" s="4">
        <f t="shared" ref="Y14:Y17" si="4">$Q$41*INDEX($C$23:$G$23,MATCH($U14,$C$19:$G$19,0))/SUM($C$23:$G$23)</f>
        <v>0.2</v>
      </c>
      <c r="Z14" s="4">
        <f t="shared" ref="Z14:Z17" si="5">$R$51*INDEX($C$24:$G$24,MATCH($U14,$C$19:$G$19,0))/SUM($C$24:$G$24)</f>
        <v>0.2</v>
      </c>
      <c r="AC14" s="7">
        <f>基础状态预估!H16</f>
        <v>53.254833995939045</v>
      </c>
      <c r="AD14" s="7">
        <f>求节点(节奏总纲!$D$4:$D$163,节奏总纲!$C$4:$C$163,AC14)</f>
        <v>57.608584912573583</v>
      </c>
      <c r="AE14" s="7">
        <f t="shared" si="1"/>
        <v>2.5714285714285712</v>
      </c>
      <c r="AF14" s="7">
        <f t="shared" si="0"/>
        <v>0</v>
      </c>
      <c r="AG14" s="7">
        <f t="shared" si="0"/>
        <v>0</v>
      </c>
      <c r="AH14" s="7">
        <f t="shared" si="0"/>
        <v>0</v>
      </c>
      <c r="AI14" s="7">
        <f t="shared" si="0"/>
        <v>0</v>
      </c>
    </row>
    <row r="15" spans="1:35" x14ac:dyDescent="0.15">
      <c r="B15" s="4">
        <v>5</v>
      </c>
      <c r="C15" s="4">
        <v>1</v>
      </c>
      <c r="D15" s="4">
        <v>10</v>
      </c>
      <c r="J15" s="4">
        <v>6</v>
      </c>
      <c r="K15" s="4">
        <v>10</v>
      </c>
      <c r="L15" s="4">
        <v>10</v>
      </c>
      <c r="M15" s="4">
        <v>100</v>
      </c>
      <c r="N15" s="4">
        <v>1</v>
      </c>
      <c r="U15" s="4" t="s">
        <v>223</v>
      </c>
      <c r="V15" s="4">
        <f>$N$11*INDEX($C$20:$G$20,MATCH($U15,$C$19:$G$19,0))/SUM($C$20:$G$20)</f>
        <v>0</v>
      </c>
      <c r="W15" s="4">
        <f t="shared" si="2"/>
        <v>0</v>
      </c>
      <c r="X15" s="4">
        <f t="shared" si="3"/>
        <v>0.2</v>
      </c>
      <c r="Y15" s="4">
        <f t="shared" si="4"/>
        <v>0.5</v>
      </c>
      <c r="Z15" s="4">
        <f t="shared" si="5"/>
        <v>0.4</v>
      </c>
      <c r="AC15" s="7">
        <f>基础状态预估!H17</f>
        <v>56.254833995939045</v>
      </c>
      <c r="AD15" s="7">
        <f>求节点(节奏总纲!$D$4:$D$163,节奏总纲!$C$4:$C$163,AC15)</f>
        <v>58.385007730457573</v>
      </c>
      <c r="AE15" s="7">
        <f t="shared" si="1"/>
        <v>3.4285714285714284</v>
      </c>
      <c r="AF15" s="7">
        <f t="shared" si="0"/>
        <v>0</v>
      </c>
      <c r="AG15" s="7">
        <f t="shared" si="0"/>
        <v>0</v>
      </c>
      <c r="AH15" s="7">
        <f t="shared" si="0"/>
        <v>0</v>
      </c>
      <c r="AI15" s="7">
        <f t="shared" si="0"/>
        <v>0</v>
      </c>
    </row>
    <row r="16" spans="1:35" x14ac:dyDescent="0.15">
      <c r="J16" s="4">
        <v>11</v>
      </c>
      <c r="K16" s="4">
        <v>20</v>
      </c>
      <c r="L16" s="4">
        <v>10</v>
      </c>
      <c r="M16" s="4">
        <v>100</v>
      </c>
      <c r="N16" s="4">
        <v>1</v>
      </c>
      <c r="U16" s="4" t="s">
        <v>224</v>
      </c>
      <c r="V16" s="4">
        <f>$N$11*INDEX($C$20:$G$20,MATCH($U16,$C$19:$G$19,0))/SUM($C$20:$G$20)</f>
        <v>0</v>
      </c>
      <c r="W16" s="4">
        <f t="shared" si="2"/>
        <v>0</v>
      </c>
      <c r="X16" s="4">
        <f t="shared" si="3"/>
        <v>0</v>
      </c>
      <c r="Y16" s="4">
        <f t="shared" si="4"/>
        <v>0.2</v>
      </c>
      <c r="Z16" s="4">
        <f t="shared" si="5"/>
        <v>0.3</v>
      </c>
      <c r="AC16" s="7">
        <f>基础状态预估!H18</f>
        <v>59.254833995939045</v>
      </c>
      <c r="AD16" s="7">
        <f>求节点(节奏总纲!$D$4:$D$163,节奏总纲!$C$4:$C$163,AC16)</f>
        <v>59.126163462332109</v>
      </c>
      <c r="AE16" s="7">
        <f t="shared" si="1"/>
        <v>4.2857142857142856</v>
      </c>
      <c r="AF16" s="7">
        <f t="shared" si="0"/>
        <v>0</v>
      </c>
      <c r="AG16" s="7">
        <f t="shared" si="0"/>
        <v>0</v>
      </c>
      <c r="AH16" s="7">
        <f t="shared" si="0"/>
        <v>0</v>
      </c>
      <c r="AI16" s="7">
        <f t="shared" si="0"/>
        <v>0</v>
      </c>
    </row>
    <row r="17" spans="2:35" x14ac:dyDescent="0.15">
      <c r="J17" s="4">
        <v>21</v>
      </c>
      <c r="K17" s="4">
        <v>50</v>
      </c>
      <c r="L17" s="4">
        <v>10</v>
      </c>
      <c r="M17" s="4">
        <v>100</v>
      </c>
      <c r="N17" s="4">
        <v>1</v>
      </c>
      <c r="U17" s="4" t="s">
        <v>225</v>
      </c>
      <c r="V17" s="4">
        <f>$N$11*INDEX($C$20:$G$20,MATCH($U17,$C$19:$G$19,0))/SUM($C$20:$G$20)</f>
        <v>0</v>
      </c>
      <c r="W17" s="4">
        <f t="shared" si="2"/>
        <v>0</v>
      </c>
      <c r="X17" s="4">
        <f t="shared" si="3"/>
        <v>0</v>
      </c>
      <c r="Y17" s="4">
        <f t="shared" si="4"/>
        <v>0</v>
      </c>
      <c r="Z17" s="4">
        <f t="shared" si="5"/>
        <v>0.1</v>
      </c>
      <c r="AC17" s="7">
        <f>基础状态预估!H19</f>
        <v>62.254833995939045</v>
      </c>
      <c r="AD17" s="7">
        <f>求节点(节奏总纲!$D$4:$D$163,节奏总纲!$C$4:$C$163,AC17)</f>
        <v>59.826135001687405</v>
      </c>
      <c r="AE17" s="7">
        <f t="shared" si="1"/>
        <v>5.1428571428571423</v>
      </c>
      <c r="AF17" s="7">
        <f t="shared" si="0"/>
        <v>0</v>
      </c>
      <c r="AG17" s="7">
        <f t="shared" si="0"/>
        <v>0</v>
      </c>
      <c r="AH17" s="7">
        <f t="shared" si="0"/>
        <v>0</v>
      </c>
      <c r="AI17" s="7">
        <f t="shared" si="0"/>
        <v>0</v>
      </c>
    </row>
    <row r="18" spans="2:35" x14ac:dyDescent="0.15">
      <c r="C18" s="60" t="s">
        <v>220</v>
      </c>
      <c r="D18" s="60"/>
      <c r="E18" s="60"/>
      <c r="F18" s="60"/>
      <c r="G18" s="60"/>
      <c r="AC18" s="7">
        <f>基础状态预估!H20</f>
        <v>65.254833995939038</v>
      </c>
      <c r="AD18" s="7">
        <f>求节点(节奏总纲!$D$4:$D$163,节奏总纲!$C$4:$C$163,AC18)</f>
        <v>60.490874759856155</v>
      </c>
      <c r="AE18" s="7">
        <f t="shared" si="1"/>
        <v>5.9999999999999973</v>
      </c>
      <c r="AF18" s="7">
        <f t="shared" si="0"/>
        <v>0</v>
      </c>
      <c r="AG18" s="7">
        <f t="shared" si="0"/>
        <v>0</v>
      </c>
      <c r="AH18" s="7">
        <f t="shared" si="0"/>
        <v>0</v>
      </c>
      <c r="AI18" s="7">
        <f t="shared" si="0"/>
        <v>0</v>
      </c>
    </row>
    <row r="19" spans="2:35" x14ac:dyDescent="0.15">
      <c r="B19" s="4" t="s">
        <v>219</v>
      </c>
      <c r="C19" s="4" t="s">
        <v>221</v>
      </c>
      <c r="D19" s="4" t="s">
        <v>222</v>
      </c>
      <c r="E19" s="4" t="s">
        <v>223</v>
      </c>
      <c r="F19" s="4" t="s">
        <v>224</v>
      </c>
      <c r="G19" s="4" t="s">
        <v>225</v>
      </c>
      <c r="H19" s="4" t="s">
        <v>226</v>
      </c>
      <c r="J19" s="4" t="s">
        <v>227</v>
      </c>
      <c r="K19" s="4" t="s">
        <v>229</v>
      </c>
      <c r="L19" s="60" t="s">
        <v>211</v>
      </c>
      <c r="M19" s="60"/>
      <c r="N19" s="60"/>
      <c r="O19" s="60"/>
      <c r="P19" s="60"/>
      <c r="Q19" s="60"/>
      <c r="R19" s="60"/>
      <c r="AC19" s="7">
        <f>基础状态预估!H21</f>
        <v>68.254833995939038</v>
      </c>
      <c r="AD19" s="7">
        <f>求节点(节奏总纲!$D$4:$D$163,节奏总纲!$C$4:$C$163,AC19)</f>
        <v>61.134329971998703</v>
      </c>
      <c r="AE19" s="7">
        <f t="shared" si="1"/>
        <v>6.857142857142855</v>
      </c>
      <c r="AF19" s="7">
        <f t="shared" si="0"/>
        <v>0</v>
      </c>
      <c r="AG19" s="7">
        <f t="shared" si="0"/>
        <v>0</v>
      </c>
      <c r="AH19" s="7">
        <f t="shared" si="0"/>
        <v>0</v>
      </c>
      <c r="AI19" s="7">
        <f t="shared" si="0"/>
        <v>0</v>
      </c>
    </row>
    <row r="20" spans="2:35" x14ac:dyDescent="0.15">
      <c r="B20" s="4" t="s">
        <v>210</v>
      </c>
      <c r="C20" s="4">
        <v>100</v>
      </c>
      <c r="H20" s="4">
        <f>SUMPRODUCT(C20:G20,'资源-马匹'!$C$4:$G$4)/SUM(C20:G20)</f>
        <v>50</v>
      </c>
      <c r="J20" s="4" t="s">
        <v>207</v>
      </c>
      <c r="K20" s="4" t="s">
        <v>208</v>
      </c>
      <c r="L20" s="4" t="s">
        <v>280</v>
      </c>
      <c r="M20" s="4" t="s">
        <v>274</v>
      </c>
      <c r="N20" s="4" t="s">
        <v>210</v>
      </c>
      <c r="O20" s="4" t="s">
        <v>215</v>
      </c>
      <c r="P20" s="4" t="s">
        <v>216</v>
      </c>
      <c r="Q20" s="4" t="s">
        <v>217</v>
      </c>
      <c r="R20" s="4" t="s">
        <v>218</v>
      </c>
      <c r="AC20" s="7">
        <f>基础状态预估!H22</f>
        <v>71.254833995939038</v>
      </c>
      <c r="AD20" s="7">
        <f>求节点(节奏总纲!$D$4:$D$163,节奏总纲!$C$4:$C$163,AC20)</f>
        <v>61.743690589875712</v>
      </c>
      <c r="AE20" s="7">
        <f t="shared" si="1"/>
        <v>7.7142857142857117</v>
      </c>
      <c r="AF20" s="7">
        <f t="shared" si="0"/>
        <v>0</v>
      </c>
      <c r="AG20" s="7">
        <f t="shared" si="0"/>
        <v>0</v>
      </c>
      <c r="AH20" s="7">
        <f t="shared" si="0"/>
        <v>0</v>
      </c>
      <c r="AI20" s="7">
        <f t="shared" si="0"/>
        <v>0</v>
      </c>
    </row>
    <row r="21" spans="2:35" x14ac:dyDescent="0.15">
      <c r="B21" s="4" t="s">
        <v>215</v>
      </c>
      <c r="C21" s="4">
        <v>80</v>
      </c>
      <c r="D21" s="4">
        <v>20</v>
      </c>
      <c r="H21" s="4">
        <f>SUMPRODUCT(C21:G21,'资源-马匹'!$C$4:$G$4)/SUM(C21:G21)</f>
        <v>70</v>
      </c>
      <c r="J21" s="4">
        <v>1</v>
      </c>
      <c r="K21" s="4">
        <v>1</v>
      </c>
      <c r="L21" s="4">
        <v>150</v>
      </c>
      <c r="M21" s="4">
        <v>1500</v>
      </c>
      <c r="O21" s="4">
        <v>1</v>
      </c>
      <c r="V21" s="60" t="s">
        <v>235</v>
      </c>
      <c r="W21" s="60"/>
      <c r="X21" s="60"/>
      <c r="Y21" s="60"/>
      <c r="Z21" s="60"/>
      <c r="AC21" s="7">
        <f>基础状态预估!H23</f>
        <v>74.254833995939038</v>
      </c>
      <c r="AD21" s="7">
        <f>求节点(节奏总纲!$D$4:$D$163,节奏总纲!$C$4:$C$163,AC21)</f>
        <v>62.329408424535202</v>
      </c>
      <c r="AE21" s="7">
        <f t="shared" si="1"/>
        <v>8.5714285714285694</v>
      </c>
      <c r="AF21" s="7">
        <f t="shared" si="1"/>
        <v>0</v>
      </c>
      <c r="AG21" s="7">
        <f t="shared" si="1"/>
        <v>0</v>
      </c>
      <c r="AH21" s="7">
        <f t="shared" si="1"/>
        <v>0</v>
      </c>
      <c r="AI21" s="7">
        <f t="shared" si="1"/>
        <v>0</v>
      </c>
    </row>
    <row r="22" spans="2:35" x14ac:dyDescent="0.15">
      <c r="B22" s="4" t="s">
        <v>216</v>
      </c>
      <c r="C22" s="4">
        <v>30</v>
      </c>
      <c r="D22" s="4">
        <v>50</v>
      </c>
      <c r="E22" s="4">
        <v>20</v>
      </c>
      <c r="H22" s="4">
        <f>SUMPRODUCT(C22:G22,'资源-马匹'!$C$4:$G$4)/SUM(C22:G22)</f>
        <v>190</v>
      </c>
      <c r="J22" s="4">
        <v>2</v>
      </c>
      <c r="K22" s="4">
        <v>2</v>
      </c>
      <c r="L22" s="4">
        <v>80</v>
      </c>
      <c r="M22" s="4">
        <v>800</v>
      </c>
      <c r="N22" s="4">
        <v>1</v>
      </c>
      <c r="U22" s="4" t="s">
        <v>233</v>
      </c>
      <c r="V22" s="4" t="s">
        <v>0</v>
      </c>
      <c r="W22" s="4" t="s">
        <v>1</v>
      </c>
      <c r="X22" s="4" t="s">
        <v>2</v>
      </c>
      <c r="Y22" s="4" t="s">
        <v>3</v>
      </c>
      <c r="Z22" s="4" t="s">
        <v>4</v>
      </c>
      <c r="AC22" s="7">
        <f>基础状态预估!H24</f>
        <v>79.254833995939038</v>
      </c>
      <c r="AD22" s="7">
        <f>求节点(节奏总纲!$D$4:$D$163,节奏总纲!$C$4:$C$163,AC22)</f>
        <v>63.258447984816868</v>
      </c>
      <c r="AE22" s="7">
        <f t="shared" si="1"/>
        <v>9.9999999999999982</v>
      </c>
      <c r="AF22" s="7">
        <f t="shared" si="1"/>
        <v>0</v>
      </c>
      <c r="AG22" s="7">
        <f t="shared" si="1"/>
        <v>0</v>
      </c>
      <c r="AH22" s="7">
        <f t="shared" si="1"/>
        <v>0</v>
      </c>
      <c r="AI22" s="7">
        <f t="shared" si="1"/>
        <v>0</v>
      </c>
    </row>
    <row r="23" spans="2:35" x14ac:dyDescent="0.15">
      <c r="B23" s="4" t="s">
        <v>217</v>
      </c>
      <c r="C23" s="4">
        <v>10</v>
      </c>
      <c r="D23" s="4">
        <v>20</v>
      </c>
      <c r="E23" s="4">
        <v>50</v>
      </c>
      <c r="F23" s="4">
        <v>20</v>
      </c>
      <c r="H23" s="4">
        <f>SUMPRODUCT(C23:G23,'资源-马匹'!$C$4:$G$4)/SUM(C23:G23)</f>
        <v>685</v>
      </c>
      <c r="J23" s="4">
        <v>3</v>
      </c>
      <c r="K23" s="4">
        <v>3</v>
      </c>
      <c r="L23" s="4">
        <v>40</v>
      </c>
      <c r="M23" s="4">
        <v>400</v>
      </c>
      <c r="N23" s="4">
        <v>1</v>
      </c>
      <c r="U23" s="4" t="s">
        <v>280</v>
      </c>
      <c r="V23" s="4">
        <f>V11*$D$2/7</f>
        <v>28.571428571428573</v>
      </c>
      <c r="W23" s="4">
        <f t="shared" ref="W23:Z23" si="6">W11*$D$2/7</f>
        <v>42.857142857142854</v>
      </c>
      <c r="X23" s="4">
        <f t="shared" si="6"/>
        <v>57.142857142857146</v>
      </c>
      <c r="Y23" s="4">
        <f t="shared" si="6"/>
        <v>85.714285714285708</v>
      </c>
      <c r="Z23" s="4">
        <f t="shared" si="6"/>
        <v>114.28571428571429</v>
      </c>
      <c r="AC23" s="7">
        <f>基础状态预估!H25</f>
        <v>84.254833995939038</v>
      </c>
      <c r="AD23" s="7">
        <f>求节点(节奏总纲!$D$4:$D$163,节奏总纲!$C$4:$C$163,AC23)</f>
        <v>64.133031875086402</v>
      </c>
      <c r="AE23" s="7">
        <f t="shared" si="1"/>
        <v>11.428571428571425</v>
      </c>
      <c r="AF23" s="7">
        <f t="shared" si="1"/>
        <v>0</v>
      </c>
      <c r="AG23" s="7">
        <f t="shared" si="1"/>
        <v>0</v>
      </c>
      <c r="AH23" s="7">
        <f t="shared" si="1"/>
        <v>0</v>
      </c>
      <c r="AI23" s="7">
        <f t="shared" si="1"/>
        <v>0</v>
      </c>
    </row>
    <row r="24" spans="2:35" x14ac:dyDescent="0.15">
      <c r="B24" s="4" t="s">
        <v>218</v>
      </c>
      <c r="D24" s="4">
        <v>20</v>
      </c>
      <c r="E24" s="4">
        <v>40</v>
      </c>
      <c r="F24" s="4">
        <v>30</v>
      </c>
      <c r="G24" s="4">
        <v>10</v>
      </c>
      <c r="H24" s="4">
        <f>SUMPRODUCT(C24:G24,'资源-马匹'!$C$4:$G$4)/SUM(C24:G24)</f>
        <v>1630</v>
      </c>
      <c r="J24" s="4">
        <v>4</v>
      </c>
      <c r="K24" s="4">
        <v>5</v>
      </c>
      <c r="L24" s="4">
        <v>20</v>
      </c>
      <c r="M24" s="4">
        <v>200</v>
      </c>
      <c r="N24" s="4">
        <v>1</v>
      </c>
      <c r="U24" s="4" t="s">
        <v>274</v>
      </c>
      <c r="V24" s="4">
        <f t="shared" ref="V24:Z24" si="7">V12*$D$2/7</f>
        <v>285.71428571428572</v>
      </c>
      <c r="W24" s="4">
        <f t="shared" si="7"/>
        <v>428.57142857142856</v>
      </c>
      <c r="X24" s="4">
        <f t="shared" si="7"/>
        <v>571.42857142857144</v>
      </c>
      <c r="Y24" s="4">
        <f t="shared" si="7"/>
        <v>857.14285714285711</v>
      </c>
      <c r="Z24" s="4">
        <f t="shared" si="7"/>
        <v>1142.8571428571429</v>
      </c>
      <c r="AC24" s="7">
        <f>基础状态预估!H26</f>
        <v>89.254833995939038</v>
      </c>
      <c r="AD24" s="7">
        <f>求节点(节奏总纲!$D$4:$D$163,节奏总纲!$C$4:$C$163,AC24)</f>
        <v>64.957956245279249</v>
      </c>
      <c r="AE24" s="7">
        <f t="shared" si="1"/>
        <v>12.857142857142854</v>
      </c>
      <c r="AF24" s="7">
        <f t="shared" si="1"/>
        <v>0</v>
      </c>
      <c r="AG24" s="7">
        <f t="shared" si="1"/>
        <v>0</v>
      </c>
      <c r="AH24" s="7">
        <f t="shared" si="1"/>
        <v>0</v>
      </c>
      <c r="AI24" s="7">
        <f t="shared" si="1"/>
        <v>0</v>
      </c>
    </row>
    <row r="25" spans="2:35" x14ac:dyDescent="0.15">
      <c r="J25" s="4">
        <v>6</v>
      </c>
      <c r="K25" s="4">
        <v>10</v>
      </c>
      <c r="L25" s="4">
        <v>20</v>
      </c>
      <c r="M25" s="4">
        <v>200</v>
      </c>
      <c r="N25" s="4">
        <v>1</v>
      </c>
      <c r="U25" s="4" t="s">
        <v>221</v>
      </c>
      <c r="V25" s="4">
        <f t="shared" ref="V25:Z25" si="8">V13*$D$2/7</f>
        <v>0.2857142857142857</v>
      </c>
      <c r="W25" s="4">
        <f t="shared" si="8"/>
        <v>0.22857142857142859</v>
      </c>
      <c r="X25" s="4">
        <f t="shared" si="8"/>
        <v>8.5714285714285715E-2</v>
      </c>
      <c r="Y25" s="4">
        <f t="shared" si="8"/>
        <v>2.8571428571428574E-2</v>
      </c>
      <c r="Z25" s="4">
        <f t="shared" si="8"/>
        <v>0</v>
      </c>
      <c r="AC25" s="7">
        <f>基础状态预估!H27</f>
        <v>94.254833995939038</v>
      </c>
      <c r="AD25" s="7">
        <f>求节点(节奏总纲!$D$4:$D$163,节奏总纲!$C$4:$C$163,AC25)</f>
        <v>65.730453442670125</v>
      </c>
      <c r="AE25" s="7">
        <f t="shared" si="1"/>
        <v>14.285714285714283</v>
      </c>
      <c r="AF25" s="7">
        <f t="shared" si="1"/>
        <v>0</v>
      </c>
      <c r="AG25" s="7">
        <f t="shared" si="1"/>
        <v>0</v>
      </c>
      <c r="AH25" s="7">
        <f t="shared" si="1"/>
        <v>0</v>
      </c>
      <c r="AI25" s="7">
        <f t="shared" si="1"/>
        <v>0</v>
      </c>
    </row>
    <row r="26" spans="2:35" x14ac:dyDescent="0.15">
      <c r="J26" s="4">
        <v>11</v>
      </c>
      <c r="K26" s="4">
        <v>20</v>
      </c>
      <c r="L26" s="4">
        <v>20</v>
      </c>
      <c r="M26" s="4">
        <v>200</v>
      </c>
      <c r="N26" s="4">
        <v>1</v>
      </c>
      <c r="U26" s="4" t="s">
        <v>222</v>
      </c>
      <c r="V26" s="4">
        <f t="shared" ref="V26:Z26" si="9">V14*$D$2/7</f>
        <v>0</v>
      </c>
      <c r="W26" s="4">
        <f t="shared" si="9"/>
        <v>5.7142857142857148E-2</v>
      </c>
      <c r="X26" s="4">
        <f t="shared" si="9"/>
        <v>0.14285714285714285</v>
      </c>
      <c r="Y26" s="4">
        <f t="shared" si="9"/>
        <v>5.7142857142857148E-2</v>
      </c>
      <c r="Z26" s="4">
        <f t="shared" si="9"/>
        <v>5.7142857142857148E-2</v>
      </c>
      <c r="AC26" s="7">
        <f>基础状态预估!H28</f>
        <v>104.25483399593904</v>
      </c>
      <c r="AD26" s="7">
        <f>求节点(节奏总纲!$D$4:$D$163,节奏总纲!$C$4:$C$163,AC26)</f>
        <v>67.172406694148762</v>
      </c>
      <c r="AE26" s="7">
        <f t="shared" si="1"/>
        <v>17.142857142857139</v>
      </c>
      <c r="AF26" s="7">
        <f t="shared" si="1"/>
        <v>0</v>
      </c>
      <c r="AG26" s="7">
        <f t="shared" si="1"/>
        <v>0</v>
      </c>
      <c r="AH26" s="7">
        <f t="shared" si="1"/>
        <v>0</v>
      </c>
      <c r="AI26" s="7">
        <f t="shared" si="1"/>
        <v>0</v>
      </c>
    </row>
    <row r="27" spans="2:35" x14ac:dyDescent="0.15">
      <c r="J27" s="4">
        <v>21</v>
      </c>
      <c r="K27" s="4">
        <v>50</v>
      </c>
      <c r="L27" s="4">
        <v>20</v>
      </c>
      <c r="M27" s="4">
        <v>200</v>
      </c>
      <c r="N27" s="4">
        <v>1</v>
      </c>
      <c r="U27" s="4" t="s">
        <v>223</v>
      </c>
      <c r="V27" s="4">
        <f t="shared" ref="V27:Z27" si="10">V15*$D$2/7</f>
        <v>0</v>
      </c>
      <c r="W27" s="4">
        <f t="shared" si="10"/>
        <v>0</v>
      </c>
      <c r="X27" s="4">
        <f t="shared" si="10"/>
        <v>5.7142857142857148E-2</v>
      </c>
      <c r="Y27" s="4">
        <f t="shared" si="10"/>
        <v>0.14285714285714285</v>
      </c>
      <c r="Z27" s="4">
        <f t="shared" si="10"/>
        <v>0.1142857142857143</v>
      </c>
      <c r="AC27" s="7">
        <f>基础状态预估!H29</f>
        <v>114.25483399593904</v>
      </c>
      <c r="AD27" s="7">
        <f>求节点(节奏总纲!$D$4:$D$163,节奏总纲!$C$4:$C$163,AC27)</f>
        <v>68.478179676085247</v>
      </c>
      <c r="AE27" s="7">
        <f t="shared" si="1"/>
        <v>20</v>
      </c>
      <c r="AF27" s="7">
        <f t="shared" si="1"/>
        <v>0</v>
      </c>
      <c r="AG27" s="7">
        <f t="shared" si="1"/>
        <v>0</v>
      </c>
      <c r="AH27" s="7">
        <f t="shared" si="1"/>
        <v>0</v>
      </c>
      <c r="AI27" s="7">
        <f t="shared" si="1"/>
        <v>0</v>
      </c>
    </row>
    <row r="28" spans="2:35" x14ac:dyDescent="0.15">
      <c r="U28" s="4" t="s">
        <v>224</v>
      </c>
      <c r="V28" s="4">
        <f t="shared" ref="V28:Z28" si="11">V16*$D$2/7</f>
        <v>0</v>
      </c>
      <c r="W28" s="4">
        <f t="shared" si="11"/>
        <v>0</v>
      </c>
      <c r="X28" s="4">
        <f t="shared" si="11"/>
        <v>0</v>
      </c>
      <c r="Y28" s="4">
        <f t="shared" si="11"/>
        <v>5.7142857142857148E-2</v>
      </c>
      <c r="Z28" s="4">
        <f t="shared" si="11"/>
        <v>8.5714285714285715E-2</v>
      </c>
      <c r="AC28" s="7">
        <f>基础状态预估!H30</f>
        <v>124.25483399593904</v>
      </c>
      <c r="AD28" s="7">
        <f>求节点(节奏总纲!$D$4:$D$163,节奏总纲!$C$4:$C$163,AC28)</f>
        <v>69.679743654391942</v>
      </c>
      <c r="AE28" s="7">
        <f t="shared" si="1"/>
        <v>22.857142857142854</v>
      </c>
      <c r="AF28" s="7">
        <f t="shared" si="1"/>
        <v>0</v>
      </c>
      <c r="AG28" s="7">
        <f t="shared" si="1"/>
        <v>0</v>
      </c>
      <c r="AH28" s="7">
        <f t="shared" si="1"/>
        <v>0</v>
      </c>
      <c r="AI28" s="7">
        <f t="shared" si="1"/>
        <v>0</v>
      </c>
    </row>
    <row r="29" spans="2:35" x14ac:dyDescent="0.15">
      <c r="J29" s="4" t="s">
        <v>227</v>
      </c>
      <c r="K29" s="4" t="s">
        <v>230</v>
      </c>
      <c r="L29" s="60" t="s">
        <v>212</v>
      </c>
      <c r="M29" s="60"/>
      <c r="N29" s="60"/>
      <c r="O29" s="60"/>
      <c r="P29" s="60"/>
      <c r="Q29" s="60"/>
      <c r="R29" s="60"/>
      <c r="U29" s="4" t="s">
        <v>225</v>
      </c>
      <c r="V29" s="4">
        <f t="shared" ref="V29:Z29" si="12">V17*$D$2/7</f>
        <v>0</v>
      </c>
      <c r="W29" s="4">
        <f t="shared" si="12"/>
        <v>0</v>
      </c>
      <c r="X29" s="4">
        <f t="shared" si="12"/>
        <v>0</v>
      </c>
      <c r="Y29" s="4">
        <f t="shared" si="12"/>
        <v>0</v>
      </c>
      <c r="Z29" s="4">
        <f t="shared" si="12"/>
        <v>2.8571428571428574E-2</v>
      </c>
      <c r="AC29" s="7">
        <f>基础状态预估!H31</f>
        <v>134.25483399593904</v>
      </c>
      <c r="AD29" s="7">
        <f>求节点(节奏总纲!$D$4:$D$163,节奏总纲!$C$4:$C$163,AC29)</f>
        <v>70.78968449605749</v>
      </c>
      <c r="AE29" s="7">
        <f t="shared" si="1"/>
        <v>25.714285714285712</v>
      </c>
      <c r="AF29" s="7">
        <f t="shared" si="1"/>
        <v>0</v>
      </c>
      <c r="AG29" s="7">
        <f t="shared" si="1"/>
        <v>0</v>
      </c>
      <c r="AH29" s="7">
        <f t="shared" si="1"/>
        <v>0</v>
      </c>
      <c r="AI29" s="7">
        <f t="shared" si="1"/>
        <v>0</v>
      </c>
    </row>
    <row r="30" spans="2:35" x14ac:dyDescent="0.15">
      <c r="J30" s="4" t="s">
        <v>207</v>
      </c>
      <c r="K30" s="4" t="s">
        <v>208</v>
      </c>
      <c r="L30" s="4" t="s">
        <v>280</v>
      </c>
      <c r="M30" s="4" t="s">
        <v>274</v>
      </c>
      <c r="N30" s="4" t="s">
        <v>210</v>
      </c>
      <c r="O30" s="4" t="s">
        <v>215</v>
      </c>
      <c r="P30" s="4" t="s">
        <v>216</v>
      </c>
      <c r="Q30" s="4" t="s">
        <v>217</v>
      </c>
      <c r="R30" s="4" t="s">
        <v>218</v>
      </c>
      <c r="AC30" s="7">
        <f>基础状态预估!H32</f>
        <v>144.25483399593904</v>
      </c>
      <c r="AD30" s="7">
        <f>求节点(节奏总纲!$D$4:$D$163,节奏总纲!$C$4:$C$163,AC30)</f>
        <v>71.81936972598497</v>
      </c>
      <c r="AE30" s="7">
        <f t="shared" si="1"/>
        <v>28.571428571428569</v>
      </c>
      <c r="AF30" s="7">
        <f t="shared" si="1"/>
        <v>0</v>
      </c>
      <c r="AG30" s="7">
        <f t="shared" si="1"/>
        <v>0</v>
      </c>
      <c r="AH30" s="7">
        <f t="shared" si="1"/>
        <v>0</v>
      </c>
      <c r="AI30" s="7">
        <f t="shared" si="1"/>
        <v>0</v>
      </c>
    </row>
    <row r="31" spans="2:35" x14ac:dyDescent="0.15">
      <c r="J31" s="4">
        <v>1</v>
      </c>
      <c r="K31" s="4">
        <v>1</v>
      </c>
      <c r="L31" s="4">
        <v>200</v>
      </c>
      <c r="M31" s="4">
        <v>2000</v>
      </c>
      <c r="P31" s="4">
        <v>1</v>
      </c>
      <c r="AC31" s="7">
        <f>基础状态预估!H33</f>
        <v>164.25483399593904</v>
      </c>
      <c r="AD31" s="7">
        <f>求节点(节奏总纲!$D$4:$D$163,节奏总纲!$C$4:$C$163,AC31)</f>
        <v>73.677983318815407</v>
      </c>
      <c r="AE31" s="7">
        <f t="shared" si="1"/>
        <v>34.285714285714285</v>
      </c>
      <c r="AF31" s="7">
        <f t="shared" si="1"/>
        <v>0</v>
      </c>
      <c r="AG31" s="7">
        <f t="shared" si="1"/>
        <v>0</v>
      </c>
      <c r="AH31" s="7">
        <f t="shared" si="1"/>
        <v>0</v>
      </c>
      <c r="AI31" s="7">
        <f t="shared" si="1"/>
        <v>0</v>
      </c>
    </row>
    <row r="32" spans="2:35" x14ac:dyDescent="0.15">
      <c r="J32" s="4">
        <v>2</v>
      </c>
      <c r="K32" s="4">
        <v>2</v>
      </c>
      <c r="L32" s="4">
        <v>100</v>
      </c>
      <c r="M32" s="4">
        <v>1000</v>
      </c>
      <c r="O32" s="4">
        <v>1</v>
      </c>
      <c r="AC32" s="7">
        <f>基础状态预估!H34</f>
        <v>184.25483399593904</v>
      </c>
      <c r="AD32" s="7">
        <f>求节点(节奏总纲!$D$4:$D$163,节奏总纲!$C$4:$C$163,AC32)</f>
        <v>75.325998511092521</v>
      </c>
      <c r="AE32" s="7">
        <f t="shared" si="1"/>
        <v>40</v>
      </c>
      <c r="AF32" s="7">
        <f t="shared" si="1"/>
        <v>0</v>
      </c>
      <c r="AG32" s="7">
        <f t="shared" si="1"/>
        <v>0</v>
      </c>
      <c r="AH32" s="7">
        <f t="shared" si="1"/>
        <v>0</v>
      </c>
      <c r="AI32" s="7">
        <f t="shared" si="1"/>
        <v>0</v>
      </c>
    </row>
    <row r="33" spans="10:35" x14ac:dyDescent="0.15">
      <c r="J33" s="4">
        <v>3</v>
      </c>
      <c r="K33" s="4">
        <v>3</v>
      </c>
      <c r="L33" s="4">
        <v>60</v>
      </c>
      <c r="M33" s="4">
        <v>600</v>
      </c>
      <c r="O33" s="4">
        <v>1</v>
      </c>
      <c r="AC33" s="7">
        <f>基础状态预估!H35</f>
        <v>204.25483399593904</v>
      </c>
      <c r="AD33" s="7">
        <f>求节点(节奏总纲!$D$4:$D$163,节奏总纲!$C$4:$C$163,AC33)</f>
        <v>76.807411124800581</v>
      </c>
      <c r="AE33" s="7">
        <f t="shared" si="1"/>
        <v>45.714285714285708</v>
      </c>
      <c r="AF33" s="7">
        <f t="shared" si="1"/>
        <v>0</v>
      </c>
      <c r="AG33" s="7">
        <f t="shared" si="1"/>
        <v>0</v>
      </c>
      <c r="AH33" s="7">
        <f t="shared" si="1"/>
        <v>0</v>
      </c>
      <c r="AI33" s="7">
        <f t="shared" si="1"/>
        <v>0</v>
      </c>
    </row>
    <row r="34" spans="10:35" x14ac:dyDescent="0.15">
      <c r="J34" s="4">
        <v>4</v>
      </c>
      <c r="K34" s="4">
        <v>5</v>
      </c>
      <c r="L34" s="4">
        <v>30</v>
      </c>
      <c r="M34" s="4">
        <v>300</v>
      </c>
      <c r="N34" s="4">
        <v>1</v>
      </c>
      <c r="AC34" s="7">
        <f>基础状态预估!H36</f>
        <v>224.25483399593904</v>
      </c>
      <c r="AD34" s="7">
        <f>求节点(节奏总纲!$D$4:$D$163,节奏总纲!$C$4:$C$163,AC34)</f>
        <v>78.149660188693247</v>
      </c>
      <c r="AE34" s="7">
        <f t="shared" si="1"/>
        <v>51.428571428571423</v>
      </c>
      <c r="AF34" s="7">
        <f t="shared" si="1"/>
        <v>0</v>
      </c>
      <c r="AG34" s="7">
        <f t="shared" si="1"/>
        <v>0</v>
      </c>
      <c r="AH34" s="7">
        <f t="shared" si="1"/>
        <v>0</v>
      </c>
      <c r="AI34" s="7">
        <f t="shared" si="1"/>
        <v>0</v>
      </c>
    </row>
    <row r="35" spans="10:35" x14ac:dyDescent="0.15">
      <c r="J35" s="4">
        <v>6</v>
      </c>
      <c r="K35" s="4">
        <v>10</v>
      </c>
      <c r="L35" s="4">
        <v>30</v>
      </c>
      <c r="M35" s="4">
        <v>300</v>
      </c>
      <c r="N35" s="4">
        <v>1</v>
      </c>
      <c r="AC35" s="7">
        <f>基础状态预估!H37</f>
        <v>244.25483399593904</v>
      </c>
      <c r="AD35" s="7">
        <f>求节点(节奏总纲!$D$4:$D$163,节奏总纲!$C$4:$C$163,AC35)</f>
        <v>79.373224134292442</v>
      </c>
      <c r="AE35" s="7">
        <f t="shared" si="1"/>
        <v>57.142857142857139</v>
      </c>
      <c r="AF35" s="7">
        <f t="shared" si="1"/>
        <v>0</v>
      </c>
      <c r="AG35" s="7">
        <f t="shared" si="1"/>
        <v>0</v>
      </c>
      <c r="AH35" s="7">
        <f t="shared" si="1"/>
        <v>0</v>
      </c>
      <c r="AI35" s="7">
        <f t="shared" si="1"/>
        <v>0</v>
      </c>
    </row>
    <row r="36" spans="10:35" x14ac:dyDescent="0.15">
      <c r="J36" s="4">
        <v>11</v>
      </c>
      <c r="K36" s="4">
        <v>20</v>
      </c>
      <c r="L36" s="4">
        <v>30</v>
      </c>
      <c r="M36" s="4">
        <v>300</v>
      </c>
      <c r="N36" s="4">
        <v>1</v>
      </c>
      <c r="AC36" s="7">
        <f>基础状态预估!H38</f>
        <v>264.25483399593907</v>
      </c>
      <c r="AD36" s="7">
        <f>求节点(节奏总纲!$D$4:$D$163,节奏总纲!$C$4:$C$163,AC36)</f>
        <v>80.503691671254629</v>
      </c>
      <c r="AE36" s="7">
        <f t="shared" si="1"/>
        <v>62.857142857142861</v>
      </c>
      <c r="AF36" s="7">
        <f t="shared" si="1"/>
        <v>0</v>
      </c>
      <c r="AG36" s="7">
        <f t="shared" si="1"/>
        <v>0</v>
      </c>
      <c r="AH36" s="7">
        <f t="shared" si="1"/>
        <v>0</v>
      </c>
      <c r="AI36" s="7">
        <f t="shared" si="1"/>
        <v>0</v>
      </c>
    </row>
    <row r="37" spans="10:35" x14ac:dyDescent="0.15">
      <c r="J37" s="4">
        <v>21</v>
      </c>
      <c r="K37" s="4">
        <v>50</v>
      </c>
      <c r="L37" s="4">
        <v>30</v>
      </c>
      <c r="M37" s="4">
        <v>300</v>
      </c>
      <c r="N37" s="4">
        <v>1</v>
      </c>
      <c r="AC37" s="7">
        <f>基础状态预估!H39</f>
        <v>284.25483399593907</v>
      </c>
      <c r="AD37" s="7">
        <f>求节点(节奏总纲!$D$4:$D$163,节奏总纲!$C$4:$C$163,AC37)</f>
        <v>81.552528985101091</v>
      </c>
      <c r="AE37" s="7">
        <f t="shared" si="1"/>
        <v>68.571428571428569</v>
      </c>
      <c r="AF37" s="7">
        <f t="shared" si="1"/>
        <v>0</v>
      </c>
      <c r="AG37" s="7">
        <f t="shared" si="1"/>
        <v>0</v>
      </c>
      <c r="AH37" s="7">
        <f t="shared" si="1"/>
        <v>0</v>
      </c>
      <c r="AI37" s="7">
        <f t="shared" si="1"/>
        <v>0</v>
      </c>
    </row>
    <row r="38" spans="10:35" x14ac:dyDescent="0.15">
      <c r="AC38" s="7">
        <f>基础状态预估!H40</f>
        <v>304.25483399593907</v>
      </c>
      <c r="AD38" s="7">
        <f>求节点(节奏总纲!$D$4:$D$163,节奏总纲!$C$4:$C$163,AC38)</f>
        <v>82.530084047380356</v>
      </c>
      <c r="AE38" s="7">
        <f t="shared" si="1"/>
        <v>74.285714285714278</v>
      </c>
      <c r="AF38" s="7">
        <f t="shared" si="1"/>
        <v>0</v>
      </c>
      <c r="AG38" s="7">
        <f t="shared" si="1"/>
        <v>0</v>
      </c>
      <c r="AH38" s="7">
        <f t="shared" si="1"/>
        <v>0</v>
      </c>
      <c r="AI38" s="7">
        <f t="shared" si="1"/>
        <v>0</v>
      </c>
    </row>
    <row r="39" spans="10:35" x14ac:dyDescent="0.15">
      <c r="J39" s="4" t="s">
        <v>227</v>
      </c>
      <c r="K39" s="4" t="s">
        <v>231</v>
      </c>
      <c r="L39" s="60" t="s">
        <v>213</v>
      </c>
      <c r="M39" s="60"/>
      <c r="N39" s="60"/>
      <c r="O39" s="60"/>
      <c r="P39" s="60"/>
      <c r="Q39" s="60"/>
      <c r="R39" s="60"/>
      <c r="AC39" s="7">
        <f>基础状态预估!H41</f>
        <v>324.25483399593907</v>
      </c>
      <c r="AD39" s="7">
        <f>求节点(节奏总纲!$D$4:$D$163,节奏总纲!$C$4:$C$163,AC39)</f>
        <v>83.445684961528599</v>
      </c>
      <c r="AE39" s="7">
        <f t="shared" si="1"/>
        <v>80</v>
      </c>
      <c r="AF39" s="7">
        <f t="shared" si="1"/>
        <v>0</v>
      </c>
      <c r="AG39" s="7">
        <f t="shared" si="1"/>
        <v>0</v>
      </c>
      <c r="AH39" s="7">
        <f t="shared" si="1"/>
        <v>0</v>
      </c>
      <c r="AI39" s="7">
        <f t="shared" si="1"/>
        <v>0</v>
      </c>
    </row>
    <row r="40" spans="10:35" x14ac:dyDescent="0.15">
      <c r="J40" s="4" t="s">
        <v>207</v>
      </c>
      <c r="K40" s="4" t="s">
        <v>208</v>
      </c>
      <c r="L40" s="4" t="s">
        <v>280</v>
      </c>
      <c r="M40" s="4" t="s">
        <v>274</v>
      </c>
      <c r="N40" s="4" t="s">
        <v>210</v>
      </c>
      <c r="O40" s="4" t="s">
        <v>215</v>
      </c>
      <c r="P40" s="4" t="s">
        <v>216</v>
      </c>
      <c r="Q40" s="4" t="s">
        <v>217</v>
      </c>
      <c r="R40" s="4" t="s">
        <v>218</v>
      </c>
      <c r="AC40" s="7">
        <f>基础状态预估!H42</f>
        <v>344.25483399593907</v>
      </c>
      <c r="AD40" s="7">
        <f>求节点(节奏总纲!$D$4:$D$163,节奏总纲!$C$4:$C$163,AC40)</f>
        <v>84.307730151594043</v>
      </c>
      <c r="AE40" s="7">
        <f t="shared" si="1"/>
        <v>85.714285714285708</v>
      </c>
      <c r="AF40" s="7">
        <f t="shared" si="1"/>
        <v>0</v>
      </c>
      <c r="AG40" s="7">
        <f t="shared" si="1"/>
        <v>0</v>
      </c>
      <c r="AH40" s="7">
        <f t="shared" si="1"/>
        <v>0</v>
      </c>
      <c r="AI40" s="7">
        <f t="shared" si="1"/>
        <v>0</v>
      </c>
    </row>
    <row r="41" spans="10:35" x14ac:dyDescent="0.15">
      <c r="J41" s="4">
        <v>1</v>
      </c>
      <c r="K41" s="4">
        <v>1</v>
      </c>
      <c r="L41" s="4">
        <v>300</v>
      </c>
      <c r="M41" s="4">
        <v>3000</v>
      </c>
      <c r="Q41" s="4">
        <v>1</v>
      </c>
    </row>
    <row r="42" spans="10:35" x14ac:dyDescent="0.15">
      <c r="J42" s="4">
        <v>2</v>
      </c>
      <c r="K42" s="4">
        <v>2</v>
      </c>
      <c r="L42" s="4">
        <v>150</v>
      </c>
      <c r="M42" s="4">
        <v>1500</v>
      </c>
      <c r="P42" s="4">
        <v>1</v>
      </c>
    </row>
    <row r="43" spans="10:35" x14ac:dyDescent="0.15">
      <c r="J43" s="4">
        <v>3</v>
      </c>
      <c r="K43" s="4">
        <v>3</v>
      </c>
      <c r="L43" s="4">
        <v>100</v>
      </c>
      <c r="M43" s="4">
        <v>1000</v>
      </c>
      <c r="P43" s="4">
        <v>1</v>
      </c>
    </row>
    <row r="44" spans="10:35" x14ac:dyDescent="0.15">
      <c r="J44" s="4">
        <v>4</v>
      </c>
      <c r="K44" s="4">
        <v>5</v>
      </c>
      <c r="L44" s="4">
        <v>50</v>
      </c>
      <c r="M44" s="4">
        <v>500</v>
      </c>
      <c r="O44" s="4">
        <v>1</v>
      </c>
      <c r="AC44" s="7" t="s">
        <v>1</v>
      </c>
      <c r="AE44" s="67" t="s">
        <v>150</v>
      </c>
      <c r="AF44" s="67"/>
      <c r="AG44" s="67"/>
      <c r="AH44" s="67"/>
      <c r="AI44" s="67"/>
    </row>
    <row r="45" spans="10:35" x14ac:dyDescent="0.15">
      <c r="J45" s="4">
        <v>6</v>
      </c>
      <c r="K45" s="4">
        <v>10</v>
      </c>
      <c r="L45" s="4">
        <v>50</v>
      </c>
      <c r="M45" s="4">
        <v>500</v>
      </c>
      <c r="O45" s="4">
        <v>1</v>
      </c>
      <c r="AC45" s="7" t="s">
        <v>105</v>
      </c>
      <c r="AD45" s="7" t="s">
        <v>31</v>
      </c>
      <c r="AE45" s="4" t="s">
        <v>221</v>
      </c>
      <c r="AF45" s="4" t="s">
        <v>222</v>
      </c>
      <c r="AG45" s="4" t="s">
        <v>223</v>
      </c>
      <c r="AH45" s="4" t="s">
        <v>224</v>
      </c>
      <c r="AI45" s="4" t="s">
        <v>225</v>
      </c>
    </row>
    <row r="46" spans="10:35" x14ac:dyDescent="0.15">
      <c r="J46" s="4">
        <v>11</v>
      </c>
      <c r="K46" s="4">
        <v>20</v>
      </c>
      <c r="L46" s="4">
        <v>50</v>
      </c>
      <c r="M46" s="4">
        <v>500</v>
      </c>
      <c r="O46" s="4">
        <v>1</v>
      </c>
      <c r="AC46" s="7">
        <f>基础状态预估!I7</f>
        <v>38.53268396026413</v>
      </c>
      <c r="AD46" s="7">
        <f>求节点(节奏总纲!$E$4:$E$163,节奏总纲!$C$4:$C$163,AC46)</f>
        <v>55</v>
      </c>
      <c r="AE46" s="7">
        <f>($AC46-$AC$46)*INDEX($V$25:$Z$29,MATCH(AE$4,$U$25:$U$29,0),MATCH($AC$44,$V$22:$Z$22,0))</f>
        <v>0</v>
      </c>
      <c r="AF46" s="7">
        <f t="shared" ref="AF46:AI61" si="13">($AC46-$AC$46)*INDEX($V$25:$Z$29,MATCH(AF$4,$U$25:$U$29,0),MATCH($AC$44,$V$22:$Z$22,0))</f>
        <v>0</v>
      </c>
      <c r="AG46" s="7">
        <f t="shared" si="13"/>
        <v>0</v>
      </c>
      <c r="AH46" s="7">
        <f t="shared" si="13"/>
        <v>0</v>
      </c>
      <c r="AI46" s="7">
        <f t="shared" si="13"/>
        <v>0</v>
      </c>
    </row>
    <row r="47" spans="10:35" x14ac:dyDescent="0.15">
      <c r="J47" s="4">
        <v>21</v>
      </c>
      <c r="K47" s="4">
        <v>50</v>
      </c>
      <c r="L47" s="4">
        <v>50</v>
      </c>
      <c r="M47" s="4">
        <v>500</v>
      </c>
      <c r="O47" s="4">
        <v>1</v>
      </c>
      <c r="AC47" s="7">
        <f>基础状态预估!I8</f>
        <v>38.932683960264129</v>
      </c>
      <c r="AD47" s="7">
        <f>求节点(节奏总纲!$E$4:$E$163,节奏总纲!$C$4:$C$163,AC47)</f>
        <v>55.145846366850542</v>
      </c>
      <c r="AE47" s="7">
        <f t="shared" ref="AE47:AI81" si="14">($AC47-$AC$46)*INDEX($V$25:$Z$29,MATCH(AE$4,$U$25:$U$29,0),MATCH($AC$44,$V$22:$Z$22,0))</f>
        <v>9.1428571428571109E-2</v>
      </c>
      <c r="AF47" s="7">
        <f t="shared" si="13"/>
        <v>2.2857142857142777E-2</v>
      </c>
      <c r="AG47" s="7">
        <f t="shared" si="13"/>
        <v>0</v>
      </c>
      <c r="AH47" s="7">
        <f t="shared" si="13"/>
        <v>0</v>
      </c>
      <c r="AI47" s="7">
        <f t="shared" si="13"/>
        <v>0</v>
      </c>
    </row>
    <row r="48" spans="10:35" x14ac:dyDescent="0.15">
      <c r="AC48" s="7">
        <f>基础状态预估!I9</f>
        <v>39.332683960264127</v>
      </c>
      <c r="AD48" s="7">
        <f>求节点(节奏总纲!$E$4:$E$163,节奏总纲!$C$4:$C$163,AC48)</f>
        <v>55.291692733701076</v>
      </c>
      <c r="AE48" s="7">
        <f t="shared" si="14"/>
        <v>0.18285714285714222</v>
      </c>
      <c r="AF48" s="7">
        <f t="shared" si="13"/>
        <v>4.5714285714285555E-2</v>
      </c>
      <c r="AG48" s="7">
        <f t="shared" si="13"/>
        <v>0</v>
      </c>
      <c r="AH48" s="7">
        <f t="shared" si="13"/>
        <v>0</v>
      </c>
      <c r="AI48" s="7">
        <f t="shared" si="13"/>
        <v>0</v>
      </c>
    </row>
    <row r="49" spans="10:35" x14ac:dyDescent="0.15">
      <c r="J49" s="4" t="s">
        <v>227</v>
      </c>
      <c r="K49" s="4" t="s">
        <v>232</v>
      </c>
      <c r="L49" s="60" t="s">
        <v>214</v>
      </c>
      <c r="M49" s="60"/>
      <c r="N49" s="60"/>
      <c r="O49" s="60"/>
      <c r="P49" s="60"/>
      <c r="Q49" s="60"/>
      <c r="R49" s="60"/>
      <c r="AC49" s="7">
        <f>基础状态预估!I10</f>
        <v>39.732683960264133</v>
      </c>
      <c r="AD49" s="7">
        <f>求节点(节奏总纲!$E$4:$E$163,节奏总纲!$C$4:$C$163,AC49)</f>
        <v>55.437539100551618</v>
      </c>
      <c r="AE49" s="7">
        <f t="shared" si="14"/>
        <v>0.27428571428571497</v>
      </c>
      <c r="AF49" s="7">
        <f t="shared" si="13"/>
        <v>6.8571428571428741E-2</v>
      </c>
      <c r="AG49" s="7">
        <f t="shared" si="13"/>
        <v>0</v>
      </c>
      <c r="AH49" s="7">
        <f t="shared" si="13"/>
        <v>0</v>
      </c>
      <c r="AI49" s="7">
        <f t="shared" si="13"/>
        <v>0</v>
      </c>
    </row>
    <row r="50" spans="10:35" x14ac:dyDescent="0.15">
      <c r="J50" s="4" t="s">
        <v>207</v>
      </c>
      <c r="K50" s="4" t="s">
        <v>208</v>
      </c>
      <c r="L50" s="4" t="s">
        <v>280</v>
      </c>
      <c r="M50" s="4" t="s">
        <v>274</v>
      </c>
      <c r="N50" s="4" t="s">
        <v>210</v>
      </c>
      <c r="O50" s="4" t="s">
        <v>215</v>
      </c>
      <c r="P50" s="4" t="s">
        <v>216</v>
      </c>
      <c r="Q50" s="4" t="s">
        <v>217</v>
      </c>
      <c r="R50" s="4" t="s">
        <v>218</v>
      </c>
      <c r="AC50" s="7">
        <f>基础状态预估!I11</f>
        <v>40.132683960264131</v>
      </c>
      <c r="AD50" s="7">
        <f>求节点(节奏总纲!$E$4:$E$163,节奏总纲!$C$4:$C$163,AC50)</f>
        <v>55.583385467402152</v>
      </c>
      <c r="AE50" s="7">
        <f t="shared" si="14"/>
        <v>0.36571428571428605</v>
      </c>
      <c r="AF50" s="7">
        <f t="shared" si="13"/>
        <v>9.1428571428571512E-2</v>
      </c>
      <c r="AG50" s="7">
        <f t="shared" si="13"/>
        <v>0</v>
      </c>
      <c r="AH50" s="7">
        <f t="shared" si="13"/>
        <v>0</v>
      </c>
      <c r="AI50" s="7">
        <f t="shared" si="13"/>
        <v>0</v>
      </c>
    </row>
    <row r="51" spans="10:35" x14ac:dyDescent="0.15">
      <c r="J51" s="4">
        <v>1</v>
      </c>
      <c r="K51" s="4">
        <v>1</v>
      </c>
      <c r="L51" s="4">
        <v>400</v>
      </c>
      <c r="M51" s="4">
        <v>4000</v>
      </c>
      <c r="R51" s="4">
        <v>1</v>
      </c>
      <c r="AC51" s="7">
        <f>基础状态预估!I12</f>
        <v>40.932683960264129</v>
      </c>
      <c r="AD51" s="7">
        <f>求节点(节奏总纲!$E$4:$E$163,节奏总纲!$C$4:$C$163,AC51)</f>
        <v>55.875078201103229</v>
      </c>
      <c r="AE51" s="7">
        <f t="shared" si="14"/>
        <v>0.54857142857142827</v>
      </c>
      <c r="AF51" s="7">
        <f t="shared" si="13"/>
        <v>0.13714285714285707</v>
      </c>
      <c r="AG51" s="7">
        <f t="shared" si="13"/>
        <v>0</v>
      </c>
      <c r="AH51" s="7">
        <f t="shared" si="13"/>
        <v>0</v>
      </c>
      <c r="AI51" s="7">
        <f t="shared" si="13"/>
        <v>0</v>
      </c>
    </row>
    <row r="52" spans="10:35" x14ac:dyDescent="0.15">
      <c r="J52" s="4">
        <v>2</v>
      </c>
      <c r="K52" s="4">
        <v>2</v>
      </c>
      <c r="L52" s="4">
        <v>250</v>
      </c>
      <c r="M52" s="4">
        <v>2500</v>
      </c>
      <c r="Q52" s="4">
        <v>1</v>
      </c>
      <c r="AC52" s="7">
        <f>基础状态预估!I13</f>
        <v>41.732683960264133</v>
      </c>
      <c r="AD52" s="7">
        <f>求节点(节奏总纲!$E$4:$E$163,节奏总纲!$C$4:$C$163,AC52)</f>
        <v>56.150702864608469</v>
      </c>
      <c r="AE52" s="7">
        <f t="shared" si="14"/>
        <v>0.73142857142857209</v>
      </c>
      <c r="AF52" s="7">
        <f t="shared" si="13"/>
        <v>0.18285714285714302</v>
      </c>
      <c r="AG52" s="7">
        <f t="shared" si="13"/>
        <v>0</v>
      </c>
      <c r="AH52" s="7">
        <f t="shared" si="13"/>
        <v>0</v>
      </c>
      <c r="AI52" s="7">
        <f t="shared" si="13"/>
        <v>0</v>
      </c>
    </row>
    <row r="53" spans="10:35" x14ac:dyDescent="0.15">
      <c r="J53" s="4">
        <v>3</v>
      </c>
      <c r="K53" s="4">
        <v>3</v>
      </c>
      <c r="L53" s="4">
        <v>150</v>
      </c>
      <c r="M53" s="4">
        <v>1500</v>
      </c>
      <c r="Q53" s="4">
        <v>1</v>
      </c>
      <c r="AC53" s="7">
        <f>基础状态预估!I14</f>
        <v>42.53268396026413</v>
      </c>
      <c r="AD53" s="7">
        <f>求节点(节奏总纲!$E$4:$E$163,节奏总纲!$C$4:$C$163,AC53)</f>
        <v>56.41429154452927</v>
      </c>
      <c r="AE53" s="7">
        <f t="shared" si="14"/>
        <v>0.91428571428571437</v>
      </c>
      <c r="AF53" s="7">
        <f t="shared" si="13"/>
        <v>0.22857142857142859</v>
      </c>
      <c r="AG53" s="7">
        <f t="shared" si="13"/>
        <v>0</v>
      </c>
      <c r="AH53" s="7">
        <f t="shared" si="13"/>
        <v>0</v>
      </c>
      <c r="AI53" s="7">
        <f t="shared" si="13"/>
        <v>0</v>
      </c>
    </row>
    <row r="54" spans="10:35" x14ac:dyDescent="0.15">
      <c r="J54" s="4">
        <v>4</v>
      </c>
      <c r="K54" s="4">
        <v>5</v>
      </c>
      <c r="L54" s="4">
        <v>80</v>
      </c>
      <c r="M54" s="4">
        <v>800</v>
      </c>
      <c r="P54" s="4">
        <v>1</v>
      </c>
      <c r="AC54" s="7">
        <f>基础状态预估!I15</f>
        <v>44.132683960264131</v>
      </c>
      <c r="AD54" s="7">
        <f>求节点(节奏总纲!$E$4:$E$163,节奏总纲!$C$4:$C$163,AC54)</f>
        <v>56.941468904370872</v>
      </c>
      <c r="AE54" s="7">
        <f t="shared" si="14"/>
        <v>1.2800000000000005</v>
      </c>
      <c r="AF54" s="7">
        <f t="shared" si="13"/>
        <v>0.32000000000000012</v>
      </c>
      <c r="AG54" s="7">
        <f t="shared" si="13"/>
        <v>0</v>
      </c>
      <c r="AH54" s="7">
        <f t="shared" si="13"/>
        <v>0</v>
      </c>
      <c r="AI54" s="7">
        <f t="shared" si="13"/>
        <v>0</v>
      </c>
    </row>
    <row r="55" spans="10:35" x14ac:dyDescent="0.15">
      <c r="J55" s="4">
        <v>6</v>
      </c>
      <c r="K55" s="4">
        <v>10</v>
      </c>
      <c r="L55" s="4">
        <v>80</v>
      </c>
      <c r="M55" s="4">
        <v>800</v>
      </c>
      <c r="P55" s="4">
        <v>1</v>
      </c>
      <c r="AC55" s="7">
        <f>基础状态预估!I16</f>
        <v>45.732683960264133</v>
      </c>
      <c r="AD55" s="7">
        <f>求节点(节奏总纲!$E$4:$E$163,节奏总纲!$C$4:$C$163,AC55)</f>
        <v>57.451589260298135</v>
      </c>
      <c r="AE55" s="7">
        <f t="shared" si="14"/>
        <v>1.6457142857142866</v>
      </c>
      <c r="AF55" s="7">
        <f t="shared" si="13"/>
        <v>0.41142857142857164</v>
      </c>
      <c r="AG55" s="7">
        <f t="shared" si="13"/>
        <v>0</v>
      </c>
      <c r="AH55" s="7">
        <f t="shared" si="13"/>
        <v>0</v>
      </c>
      <c r="AI55" s="7">
        <f t="shared" si="13"/>
        <v>0</v>
      </c>
    </row>
    <row r="56" spans="10:35" x14ac:dyDescent="0.15">
      <c r="J56" s="4">
        <v>11</v>
      </c>
      <c r="K56" s="4">
        <v>20</v>
      </c>
      <c r="L56" s="4">
        <v>80</v>
      </c>
      <c r="M56" s="4">
        <v>800</v>
      </c>
      <c r="P56" s="4">
        <v>1</v>
      </c>
      <c r="AC56" s="7">
        <f>基础状态预估!I17</f>
        <v>48.132683960264131</v>
      </c>
      <c r="AD56" s="7">
        <f>求节点(节奏总纲!$E$4:$E$163,节奏总纲!$C$4:$C$163,AC56)</f>
        <v>58.193280806848797</v>
      </c>
      <c r="AE56" s="7">
        <f t="shared" si="14"/>
        <v>2.1942857142857148</v>
      </c>
      <c r="AF56" s="7">
        <f t="shared" si="13"/>
        <v>0.54857142857142871</v>
      </c>
      <c r="AG56" s="7">
        <f t="shared" si="13"/>
        <v>0</v>
      </c>
      <c r="AH56" s="7">
        <f t="shared" si="13"/>
        <v>0</v>
      </c>
      <c r="AI56" s="7">
        <f t="shared" si="13"/>
        <v>0</v>
      </c>
    </row>
    <row r="57" spans="10:35" x14ac:dyDescent="0.15">
      <c r="J57" s="4">
        <v>21</v>
      </c>
      <c r="K57" s="4">
        <v>50</v>
      </c>
      <c r="L57" s="4">
        <v>80</v>
      </c>
      <c r="M57" s="4">
        <v>800</v>
      </c>
      <c r="P57" s="4">
        <v>1</v>
      </c>
      <c r="AC57" s="7">
        <f>基础状态预估!I18</f>
        <v>50.53268396026413</v>
      </c>
      <c r="AD57" s="7">
        <f>求节点(节奏总纲!$E$4:$E$163,节奏总纲!$C$4:$C$163,AC57)</f>
        <v>58.8828631865753</v>
      </c>
      <c r="AE57" s="7">
        <f t="shared" si="14"/>
        <v>2.7428571428571429</v>
      </c>
      <c r="AF57" s="7">
        <f t="shared" si="13"/>
        <v>0.68571428571428572</v>
      </c>
      <c r="AG57" s="7">
        <f t="shared" si="13"/>
        <v>0</v>
      </c>
      <c r="AH57" s="7">
        <f t="shared" si="13"/>
        <v>0</v>
      </c>
      <c r="AI57" s="7">
        <f t="shared" si="13"/>
        <v>0</v>
      </c>
    </row>
    <row r="58" spans="10:35" x14ac:dyDescent="0.15">
      <c r="AC58" s="7">
        <f>基础状态预估!I19</f>
        <v>52.932683960264129</v>
      </c>
      <c r="AD58" s="7">
        <f>求节点(节奏总纲!$E$4:$E$163,节奏总纲!$C$4:$C$163,AC58)</f>
        <v>59.545970434731508</v>
      </c>
      <c r="AE58" s="7">
        <f t="shared" si="14"/>
        <v>3.2914285714285714</v>
      </c>
      <c r="AF58" s="7">
        <f t="shared" si="13"/>
        <v>0.82285714285714284</v>
      </c>
      <c r="AG58" s="7">
        <f t="shared" si="13"/>
        <v>0</v>
      </c>
      <c r="AH58" s="7">
        <f t="shared" si="13"/>
        <v>0</v>
      </c>
      <c r="AI58" s="7">
        <f t="shared" si="13"/>
        <v>0</v>
      </c>
    </row>
    <row r="59" spans="10:35" x14ac:dyDescent="0.15">
      <c r="AC59" s="7">
        <f>基础状态预估!I20</f>
        <v>55.332683960264134</v>
      </c>
      <c r="AD59" s="7">
        <f>求节点(节奏总纲!$E$4:$E$163,节奏总纲!$C$4:$C$163,AC59)</f>
        <v>60.185457227447259</v>
      </c>
      <c r="AE59" s="7">
        <f t="shared" si="14"/>
        <v>3.8400000000000012</v>
      </c>
      <c r="AF59" s="7">
        <f t="shared" si="13"/>
        <v>0.9600000000000003</v>
      </c>
      <c r="AG59" s="7">
        <f t="shared" si="13"/>
        <v>0</v>
      </c>
      <c r="AH59" s="7">
        <f t="shared" si="13"/>
        <v>0</v>
      </c>
      <c r="AI59" s="7">
        <f t="shared" si="13"/>
        <v>0</v>
      </c>
    </row>
    <row r="60" spans="10:35" x14ac:dyDescent="0.15">
      <c r="AC60" s="7">
        <f>基础状态预估!I21</f>
        <v>57.732683960264133</v>
      </c>
      <c r="AD60" s="7">
        <f>求节点(节奏总纲!$E$4:$E$163,节奏总纲!$C$4:$C$163,AC60)</f>
        <v>60.784363244895779</v>
      </c>
      <c r="AE60" s="7">
        <f t="shared" si="14"/>
        <v>4.3885714285714297</v>
      </c>
      <c r="AF60" s="7">
        <f t="shared" si="13"/>
        <v>1.0971428571428574</v>
      </c>
      <c r="AG60" s="7">
        <f t="shared" si="13"/>
        <v>0</v>
      </c>
      <c r="AH60" s="7">
        <f t="shared" si="13"/>
        <v>0</v>
      </c>
      <c r="AI60" s="7">
        <f t="shared" si="13"/>
        <v>0</v>
      </c>
    </row>
    <row r="61" spans="10:35" x14ac:dyDescent="0.15">
      <c r="AC61" s="7">
        <f>基础状态预估!I22</f>
        <v>60.132683960264131</v>
      </c>
      <c r="AD61" s="7">
        <f>求节点(节奏总纲!$E$4:$E$163,节奏总纲!$C$4:$C$163,AC61)</f>
        <v>61.361709643883636</v>
      </c>
      <c r="AE61" s="7">
        <f t="shared" si="14"/>
        <v>4.9371428571428577</v>
      </c>
      <c r="AF61" s="7">
        <f t="shared" si="13"/>
        <v>1.2342857142857144</v>
      </c>
      <c r="AG61" s="7">
        <f t="shared" si="13"/>
        <v>0</v>
      </c>
      <c r="AH61" s="7">
        <f t="shared" si="13"/>
        <v>0</v>
      </c>
      <c r="AI61" s="7">
        <f t="shared" si="13"/>
        <v>0</v>
      </c>
    </row>
    <row r="62" spans="10:35" x14ac:dyDescent="0.15">
      <c r="AC62" s="7">
        <f>基础状态预估!I23</f>
        <v>62.53268396026413</v>
      </c>
      <c r="AD62" s="7">
        <f>求节点(节奏总纲!$E$4:$E$163,节奏总纲!$C$4:$C$163,AC62)</f>
        <v>61.926926068926527</v>
      </c>
      <c r="AE62" s="7">
        <f t="shared" si="14"/>
        <v>5.4857142857142858</v>
      </c>
      <c r="AF62" s="7">
        <f t="shared" si="14"/>
        <v>1.3714285714285714</v>
      </c>
      <c r="AG62" s="7">
        <f t="shared" si="14"/>
        <v>0</v>
      </c>
      <c r="AH62" s="7">
        <f t="shared" si="14"/>
        <v>0</v>
      </c>
      <c r="AI62" s="7">
        <f t="shared" si="14"/>
        <v>0</v>
      </c>
    </row>
    <row r="63" spans="10:35" x14ac:dyDescent="0.15">
      <c r="AC63" s="7">
        <f>基础状态预估!I24</f>
        <v>66.532683960264137</v>
      </c>
      <c r="AD63" s="7">
        <f>求节点(节奏总纲!$E$4:$E$163,节奏总纲!$C$4:$C$163,AC63)</f>
        <v>62.797412443418587</v>
      </c>
      <c r="AE63" s="7">
        <f t="shared" si="14"/>
        <v>6.4000000000000021</v>
      </c>
      <c r="AF63" s="7">
        <f t="shared" si="14"/>
        <v>1.6000000000000005</v>
      </c>
      <c r="AG63" s="7">
        <f t="shared" si="14"/>
        <v>0</v>
      </c>
      <c r="AH63" s="7">
        <f t="shared" si="14"/>
        <v>0</v>
      </c>
      <c r="AI63" s="7">
        <f t="shared" si="14"/>
        <v>0</v>
      </c>
    </row>
    <row r="64" spans="10:35" x14ac:dyDescent="0.15">
      <c r="AC64" s="7">
        <f>基础状态预估!I25</f>
        <v>70.532683960264137</v>
      </c>
      <c r="AD64" s="7">
        <f>求节点(节奏总纲!$E$4:$E$163,节奏总纲!$C$4:$C$163,AC64)</f>
        <v>63.621237555476739</v>
      </c>
      <c r="AE64" s="7">
        <f t="shared" si="14"/>
        <v>7.3142857142857167</v>
      </c>
      <c r="AF64" s="7">
        <f t="shared" si="14"/>
        <v>1.8285714285714292</v>
      </c>
      <c r="AG64" s="7">
        <f t="shared" si="14"/>
        <v>0</v>
      </c>
      <c r="AH64" s="7">
        <f t="shared" si="14"/>
        <v>0</v>
      </c>
      <c r="AI64" s="7">
        <f t="shared" si="14"/>
        <v>0</v>
      </c>
    </row>
    <row r="65" spans="29:35" x14ac:dyDescent="0.15">
      <c r="AC65" s="7">
        <f>基础状态预估!I26</f>
        <v>74.532683960264137</v>
      </c>
      <c r="AD65" s="7">
        <f>求节点(节奏总纲!$E$4:$E$163,节奏总纲!$C$4:$C$163,AC65)</f>
        <v>64.4062621963335</v>
      </c>
      <c r="AE65" s="7">
        <f t="shared" si="14"/>
        <v>8.2285714285714313</v>
      </c>
      <c r="AF65" s="7">
        <f t="shared" si="14"/>
        <v>2.0571428571428578</v>
      </c>
      <c r="AG65" s="7">
        <f t="shared" si="14"/>
        <v>0</v>
      </c>
      <c r="AH65" s="7">
        <f t="shared" si="14"/>
        <v>0</v>
      </c>
      <c r="AI65" s="7">
        <f t="shared" si="14"/>
        <v>0</v>
      </c>
    </row>
    <row r="66" spans="29:35" x14ac:dyDescent="0.15">
      <c r="AC66" s="7">
        <f>基础状态预估!I27</f>
        <v>78.532683960264137</v>
      </c>
      <c r="AD66" s="7">
        <f>求节点(节奏总纲!$E$4:$E$163,节奏总纲!$C$4:$C$163,AC66)</f>
        <v>65.15484850713321</v>
      </c>
      <c r="AE66" s="7">
        <f t="shared" si="14"/>
        <v>9.1428571428571459</v>
      </c>
      <c r="AF66" s="7">
        <f t="shared" si="14"/>
        <v>2.2857142857142865</v>
      </c>
      <c r="AG66" s="7">
        <f t="shared" si="14"/>
        <v>0</v>
      </c>
      <c r="AH66" s="7">
        <f t="shared" si="14"/>
        <v>0</v>
      </c>
      <c r="AI66" s="7">
        <f t="shared" si="14"/>
        <v>0</v>
      </c>
    </row>
    <row r="67" spans="29:35" x14ac:dyDescent="0.15">
      <c r="AC67" s="7">
        <f>基础状态预估!I28</f>
        <v>86.532683960264137</v>
      </c>
      <c r="AD67" s="7">
        <f>求节点(节奏总纲!$E$4:$E$163,节奏总纲!$C$4:$C$163,AC67)</f>
        <v>66.519938152315177</v>
      </c>
      <c r="AE67" s="7">
        <f t="shared" si="14"/>
        <v>10.971428571428573</v>
      </c>
      <c r="AF67" s="7">
        <f t="shared" si="14"/>
        <v>2.7428571428571433</v>
      </c>
      <c r="AG67" s="7">
        <f t="shared" si="14"/>
        <v>0</v>
      </c>
      <c r="AH67" s="7">
        <f t="shared" si="14"/>
        <v>0</v>
      </c>
      <c r="AI67" s="7">
        <f t="shared" si="14"/>
        <v>0</v>
      </c>
    </row>
    <row r="68" spans="29:35" x14ac:dyDescent="0.15">
      <c r="AC68" s="7">
        <f>基础状态预估!I29</f>
        <v>94.532683960264137</v>
      </c>
      <c r="AD68" s="7">
        <f>求节点(节奏总纲!$E$4:$E$163,节奏总纲!$C$4:$C$163,AC68)</f>
        <v>67.795850728065588</v>
      </c>
      <c r="AE68" s="7">
        <f t="shared" si="14"/>
        <v>12.800000000000002</v>
      </c>
      <c r="AF68" s="7">
        <f t="shared" si="14"/>
        <v>3.2000000000000006</v>
      </c>
      <c r="AG68" s="7">
        <f t="shared" si="14"/>
        <v>0</v>
      </c>
      <c r="AH68" s="7">
        <f t="shared" si="14"/>
        <v>0</v>
      </c>
      <c r="AI68" s="7">
        <f t="shared" si="14"/>
        <v>0</v>
      </c>
    </row>
    <row r="69" spans="29:35" x14ac:dyDescent="0.15">
      <c r="AC69" s="7">
        <f>基础状态预估!I30</f>
        <v>102.53268396026414</v>
      </c>
      <c r="AD69" s="7">
        <f>求节点(节奏总纲!$E$4:$E$163,节奏总纲!$C$4:$C$163,AC69)</f>
        <v>69.002844554363236</v>
      </c>
      <c r="AE69" s="7">
        <f t="shared" si="14"/>
        <v>14.62857142857143</v>
      </c>
      <c r="AF69" s="7">
        <f t="shared" si="14"/>
        <v>3.6571428571428575</v>
      </c>
      <c r="AG69" s="7">
        <f t="shared" si="14"/>
        <v>0</v>
      </c>
      <c r="AH69" s="7">
        <f t="shared" si="14"/>
        <v>0</v>
      </c>
      <c r="AI69" s="7">
        <f t="shared" si="14"/>
        <v>0</v>
      </c>
    </row>
    <row r="70" spans="29:35" x14ac:dyDescent="0.15">
      <c r="AC70" s="7">
        <f>基础状态预估!I31</f>
        <v>110.53268396026414</v>
      </c>
      <c r="AD70" s="7">
        <f>求节点(节奏总纲!$E$4:$E$163,节奏总纲!$C$4:$C$163,AC70)</f>
        <v>70.069864293097808</v>
      </c>
      <c r="AE70" s="7">
        <f t="shared" si="14"/>
        <v>16.457142857142859</v>
      </c>
      <c r="AF70" s="7">
        <f t="shared" si="14"/>
        <v>4.1142857142857148</v>
      </c>
      <c r="AG70" s="7">
        <f t="shared" si="14"/>
        <v>0</v>
      </c>
      <c r="AH70" s="7">
        <f t="shared" si="14"/>
        <v>0</v>
      </c>
      <c r="AI70" s="7">
        <f t="shared" si="14"/>
        <v>0</v>
      </c>
    </row>
    <row r="71" spans="29:35" x14ac:dyDescent="0.15">
      <c r="AC71" s="7">
        <f>基础状态预估!I32</f>
        <v>118.53268396026414</v>
      </c>
      <c r="AD71" s="7">
        <f>求节点(节奏总纲!$E$4:$E$163,节奏总纲!$C$4:$C$163,AC71)</f>
        <v>71.058420805080829</v>
      </c>
      <c r="AE71" s="7">
        <f t="shared" si="14"/>
        <v>18.285714285714288</v>
      </c>
      <c r="AF71" s="7">
        <f t="shared" si="14"/>
        <v>4.5714285714285721</v>
      </c>
      <c r="AG71" s="7">
        <f t="shared" si="14"/>
        <v>0</v>
      </c>
      <c r="AH71" s="7">
        <f t="shared" si="14"/>
        <v>0</v>
      </c>
      <c r="AI71" s="7">
        <f t="shared" si="14"/>
        <v>0</v>
      </c>
    </row>
    <row r="72" spans="29:35" x14ac:dyDescent="0.15">
      <c r="AC72" s="7">
        <f>基础状态预估!I33</f>
        <v>134.53268396026414</v>
      </c>
      <c r="AD72" s="7">
        <f>求节点(节奏总纲!$E$4:$E$163,节奏总纲!$C$4:$C$163,AC72)</f>
        <v>72.900013224656846</v>
      </c>
      <c r="AE72" s="7">
        <f t="shared" si="14"/>
        <v>21.942857142857143</v>
      </c>
      <c r="AF72" s="7">
        <f t="shared" si="14"/>
        <v>5.4857142857142858</v>
      </c>
      <c r="AG72" s="7">
        <f t="shared" si="14"/>
        <v>0</v>
      </c>
      <c r="AH72" s="7">
        <f t="shared" si="14"/>
        <v>0</v>
      </c>
      <c r="AI72" s="7">
        <f t="shared" si="14"/>
        <v>0</v>
      </c>
    </row>
    <row r="73" spans="29:35" x14ac:dyDescent="0.15">
      <c r="AC73" s="7">
        <f>基础状态预估!I34</f>
        <v>150.53268396026414</v>
      </c>
      <c r="AD73" s="7">
        <f>求节点(节奏总纲!$E$4:$E$163,节奏总纲!$C$4:$C$163,AC73)</f>
        <v>74.507030018861627</v>
      </c>
      <c r="AE73" s="7">
        <f t="shared" si="14"/>
        <v>25.6</v>
      </c>
      <c r="AF73" s="7">
        <f t="shared" si="14"/>
        <v>6.4</v>
      </c>
      <c r="AG73" s="7">
        <f t="shared" si="14"/>
        <v>0</v>
      </c>
      <c r="AH73" s="7">
        <f t="shared" si="14"/>
        <v>0</v>
      </c>
      <c r="AI73" s="7">
        <f t="shared" si="14"/>
        <v>0</v>
      </c>
    </row>
    <row r="74" spans="29:35" x14ac:dyDescent="0.15">
      <c r="AC74" s="7">
        <f>基础状态预估!I35</f>
        <v>166.53268396026414</v>
      </c>
      <c r="AD74" s="7">
        <f>求节点(节奏总纲!$E$4:$E$163,节奏总纲!$C$4:$C$163,AC74)</f>
        <v>75.960633855370347</v>
      </c>
      <c r="AE74" s="7">
        <f t="shared" si="14"/>
        <v>29.25714285714286</v>
      </c>
      <c r="AF74" s="7">
        <f t="shared" si="14"/>
        <v>7.3142857142857149</v>
      </c>
      <c r="AG74" s="7">
        <f t="shared" si="14"/>
        <v>0</v>
      </c>
      <c r="AH74" s="7">
        <f t="shared" si="14"/>
        <v>0</v>
      </c>
      <c r="AI74" s="7">
        <f t="shared" si="14"/>
        <v>0</v>
      </c>
    </row>
    <row r="75" spans="29:35" x14ac:dyDescent="0.15">
      <c r="AC75" s="7">
        <f>基础状态预估!I36</f>
        <v>182.53268396026414</v>
      </c>
      <c r="AD75" s="7">
        <f>求节点(节奏总纲!$E$4:$E$163,节奏总纲!$C$4:$C$163,AC75)</f>
        <v>77.263834900504776</v>
      </c>
      <c r="AE75" s="7">
        <f t="shared" si="14"/>
        <v>32.914285714285718</v>
      </c>
      <c r="AF75" s="7">
        <f t="shared" si="14"/>
        <v>8.2285714285714295</v>
      </c>
      <c r="AG75" s="7">
        <f t="shared" si="14"/>
        <v>0</v>
      </c>
      <c r="AH75" s="7">
        <f t="shared" si="14"/>
        <v>0</v>
      </c>
      <c r="AI75" s="7">
        <f t="shared" si="14"/>
        <v>0</v>
      </c>
    </row>
    <row r="76" spans="29:35" x14ac:dyDescent="0.15">
      <c r="AC76" s="7">
        <f>基础状态预估!I37</f>
        <v>198.53268396026414</v>
      </c>
      <c r="AD76" s="7">
        <f>求节点(节奏总纲!$E$4:$E$163,节奏总纲!$C$4:$C$163,AC76)</f>
        <v>78.462372089554393</v>
      </c>
      <c r="AE76" s="7">
        <f t="shared" si="14"/>
        <v>36.571428571428577</v>
      </c>
      <c r="AF76" s="7">
        <f t="shared" si="14"/>
        <v>9.1428571428571441</v>
      </c>
      <c r="AG76" s="7">
        <f t="shared" si="14"/>
        <v>0</v>
      </c>
      <c r="AH76" s="7">
        <f t="shared" si="14"/>
        <v>0</v>
      </c>
      <c r="AI76" s="7">
        <f t="shared" si="14"/>
        <v>0</v>
      </c>
    </row>
    <row r="77" spans="29:35" x14ac:dyDescent="0.15">
      <c r="AC77" s="7">
        <f>基础状态预估!I38</f>
        <v>214.53268396026414</v>
      </c>
      <c r="AD77" s="7">
        <f>求节点(节奏总纲!$E$4:$E$163,节奏总纲!$C$4:$C$163,AC77)</f>
        <v>79.563358690960357</v>
      </c>
      <c r="AE77" s="7">
        <f t="shared" si="14"/>
        <v>40.228571428571435</v>
      </c>
      <c r="AF77" s="7">
        <f t="shared" si="14"/>
        <v>10.057142857142859</v>
      </c>
      <c r="AG77" s="7">
        <f t="shared" si="14"/>
        <v>0</v>
      </c>
      <c r="AH77" s="7">
        <f t="shared" si="14"/>
        <v>0</v>
      </c>
      <c r="AI77" s="7">
        <f t="shared" si="14"/>
        <v>0</v>
      </c>
    </row>
    <row r="78" spans="29:35" x14ac:dyDescent="0.15">
      <c r="AC78" s="7">
        <f>基础状态预估!I39</f>
        <v>230.53268396026414</v>
      </c>
      <c r="AD78" s="7">
        <f>求节点(节奏总纲!$E$4:$E$163,节奏总纲!$C$4:$C$163,AC78)</f>
        <v>80.618540088962334</v>
      </c>
      <c r="AE78" s="7">
        <f t="shared" si="14"/>
        <v>43.885714285714286</v>
      </c>
      <c r="AF78" s="7">
        <f t="shared" si="14"/>
        <v>10.971428571428572</v>
      </c>
      <c r="AG78" s="7">
        <f t="shared" si="14"/>
        <v>0</v>
      </c>
      <c r="AH78" s="7">
        <f t="shared" si="14"/>
        <v>0</v>
      </c>
      <c r="AI78" s="7">
        <f t="shared" si="14"/>
        <v>0</v>
      </c>
    </row>
    <row r="79" spans="29:35" x14ac:dyDescent="0.15">
      <c r="AC79" s="7">
        <f>基础状态预估!I40</f>
        <v>246.53268396026414</v>
      </c>
      <c r="AD79" s="7">
        <f>求节点(节奏总纲!$E$4:$E$163,节奏总纲!$C$4:$C$163,AC79)</f>
        <v>81.605858022184634</v>
      </c>
      <c r="AE79" s="7">
        <f t="shared" si="14"/>
        <v>47.542857142857144</v>
      </c>
      <c r="AF79" s="7">
        <f t="shared" si="14"/>
        <v>11.885714285714286</v>
      </c>
      <c r="AG79" s="7">
        <f t="shared" si="14"/>
        <v>0</v>
      </c>
      <c r="AH79" s="7">
        <f t="shared" si="14"/>
        <v>0</v>
      </c>
      <c r="AI79" s="7">
        <f t="shared" si="14"/>
        <v>0</v>
      </c>
    </row>
    <row r="80" spans="29:35" x14ac:dyDescent="0.15">
      <c r="AC80" s="7">
        <f>基础状态预估!I41</f>
        <v>262.53268396026414</v>
      </c>
      <c r="AD80" s="7">
        <f>求节点(节奏总纲!$E$4:$E$163,节奏总纲!$C$4:$C$163,AC80)</f>
        <v>82.510185283893776</v>
      </c>
      <c r="AE80" s="7">
        <f t="shared" si="14"/>
        <v>51.2</v>
      </c>
      <c r="AF80" s="7">
        <f t="shared" si="14"/>
        <v>12.8</v>
      </c>
      <c r="AG80" s="7">
        <f t="shared" si="14"/>
        <v>0</v>
      </c>
      <c r="AH80" s="7">
        <f t="shared" si="14"/>
        <v>0</v>
      </c>
      <c r="AI80" s="7">
        <f t="shared" si="14"/>
        <v>0</v>
      </c>
    </row>
    <row r="81" spans="29:35" x14ac:dyDescent="0.15">
      <c r="AC81" s="7">
        <f>基础状态预估!I42</f>
        <v>278.53268396026414</v>
      </c>
      <c r="AD81" s="7">
        <f>求节点(节奏总纲!$E$4:$E$163,节奏总纲!$C$4:$C$163,AC81)</f>
        <v>83.354617945532794</v>
      </c>
      <c r="AE81" s="7">
        <f t="shared" si="14"/>
        <v>54.857142857142861</v>
      </c>
      <c r="AF81" s="7">
        <f t="shared" si="14"/>
        <v>13.714285714285715</v>
      </c>
      <c r="AG81" s="7">
        <f t="shared" si="14"/>
        <v>0</v>
      </c>
      <c r="AH81" s="7">
        <f t="shared" si="14"/>
        <v>0</v>
      </c>
      <c r="AI81" s="7">
        <f t="shared" si="14"/>
        <v>0</v>
      </c>
    </row>
    <row r="85" spans="29:35" x14ac:dyDescent="0.15">
      <c r="AC85" s="7" t="s">
        <v>2</v>
      </c>
      <c r="AE85" s="67" t="s">
        <v>150</v>
      </c>
      <c r="AF85" s="67"/>
      <c r="AG85" s="67"/>
      <c r="AH85" s="67"/>
      <c r="AI85" s="67"/>
    </row>
    <row r="86" spans="29:35" x14ac:dyDescent="0.15">
      <c r="AC86" s="7" t="s">
        <v>105</v>
      </c>
      <c r="AD86" s="7" t="s">
        <v>31</v>
      </c>
      <c r="AE86" s="4" t="s">
        <v>221</v>
      </c>
      <c r="AF86" s="4" t="s">
        <v>222</v>
      </c>
      <c r="AG86" s="4" t="s">
        <v>223</v>
      </c>
      <c r="AH86" s="4" t="s">
        <v>224</v>
      </c>
      <c r="AI86" s="4" t="s">
        <v>225</v>
      </c>
    </row>
    <row r="87" spans="29:35" x14ac:dyDescent="0.15">
      <c r="AC87" s="7">
        <f>基础状态预估!J7</f>
        <v>31.642206307096416</v>
      </c>
      <c r="AD87" s="7">
        <f>求节点(节奏总纲!$F$4:$F$163,节奏总纲!$C$4:$C$163,AC87)</f>
        <v>55</v>
      </c>
      <c r="AE87" s="7">
        <f>($AC87-$AC$87)*INDEX($V$25:$Z$29,MATCH(AE$4,$U$25:$U$29,0),MATCH($AC$85,$V$22:$Z$22,0))</f>
        <v>0</v>
      </c>
      <c r="AF87" s="7">
        <f t="shared" ref="AF87:AI102" si="15">($AC87-$AC$87)*INDEX($V$25:$Z$29,MATCH(AF$4,$U$25:$U$29,0),MATCH($AC$85,$V$22:$Z$22,0))</f>
        <v>0</v>
      </c>
      <c r="AG87" s="7">
        <f t="shared" si="15"/>
        <v>0</v>
      </c>
      <c r="AH87" s="7">
        <f t="shared" si="15"/>
        <v>0</v>
      </c>
      <c r="AI87" s="7">
        <f t="shared" si="15"/>
        <v>0</v>
      </c>
    </row>
    <row r="88" spans="29:35" x14ac:dyDescent="0.15">
      <c r="AC88" s="7">
        <f>基础状态预估!J8</f>
        <v>31.942206307096416</v>
      </c>
      <c r="AD88" s="7">
        <f>求节点(节奏总纲!$F$4:$F$163,节奏总纲!$C$4:$C$163,AC88)</f>
        <v>55.133547956981474</v>
      </c>
      <c r="AE88" s="7">
        <f t="shared" ref="AE88:AI122" si="16">($AC88-$AC$87)*INDEX($V$25:$Z$29,MATCH(AE$4,$U$25:$U$29,0),MATCH($AC$85,$V$22:$Z$22,0))</f>
        <v>2.5714285714285776E-2</v>
      </c>
      <c r="AF88" s="7">
        <f t="shared" si="15"/>
        <v>4.2857142857142955E-2</v>
      </c>
      <c r="AG88" s="7">
        <f t="shared" si="15"/>
        <v>1.7142857142857185E-2</v>
      </c>
      <c r="AH88" s="7">
        <f t="shared" si="15"/>
        <v>0</v>
      </c>
      <c r="AI88" s="7">
        <f t="shared" si="15"/>
        <v>0</v>
      </c>
    </row>
    <row r="89" spans="29:35" x14ac:dyDescent="0.15">
      <c r="AC89" s="7">
        <f>基础状态预估!J9</f>
        <v>32.242206307096417</v>
      </c>
      <c r="AD89" s="7">
        <f>求节点(节奏总纲!$F$4:$F$163,节奏总纲!$C$4:$C$163,AC89)</f>
        <v>55.267095913962955</v>
      </c>
      <c r="AE89" s="7">
        <f t="shared" si="16"/>
        <v>5.1428571428571553E-2</v>
      </c>
      <c r="AF89" s="7">
        <f t="shared" si="15"/>
        <v>8.5714285714285909E-2</v>
      </c>
      <c r="AG89" s="7">
        <f t="shared" si="15"/>
        <v>3.4285714285714371E-2</v>
      </c>
      <c r="AH89" s="7">
        <f t="shared" si="15"/>
        <v>0</v>
      </c>
      <c r="AI89" s="7">
        <f t="shared" si="15"/>
        <v>0</v>
      </c>
    </row>
    <row r="90" spans="29:35" x14ac:dyDescent="0.15">
      <c r="AC90" s="7">
        <f>基础状态预估!J10</f>
        <v>32.542206307096414</v>
      </c>
      <c r="AD90" s="7">
        <f>求节点(节奏总纲!$F$4:$F$163,节奏总纲!$C$4:$C$163,AC90)</f>
        <v>55.400643870944428</v>
      </c>
      <c r="AE90" s="7">
        <f t="shared" si="16"/>
        <v>7.7142857142857027E-2</v>
      </c>
      <c r="AF90" s="7">
        <f t="shared" si="15"/>
        <v>0.12857142857142836</v>
      </c>
      <c r="AG90" s="7">
        <f t="shared" si="15"/>
        <v>5.1428571428571351E-2</v>
      </c>
      <c r="AH90" s="7">
        <f t="shared" si="15"/>
        <v>0</v>
      </c>
      <c r="AI90" s="7">
        <f t="shared" si="15"/>
        <v>0</v>
      </c>
    </row>
    <row r="91" spans="29:35" x14ac:dyDescent="0.15">
      <c r="AC91" s="7">
        <f>基础状态预估!J11</f>
        <v>32.842206307096419</v>
      </c>
      <c r="AD91" s="7">
        <f>求节点(节奏总纲!$F$4:$F$163,节奏总纲!$C$4:$C$163,AC91)</f>
        <v>55.534191827925909</v>
      </c>
      <c r="AE91" s="7">
        <f t="shared" si="16"/>
        <v>0.10285714285714311</v>
      </c>
      <c r="AF91" s="7">
        <f t="shared" si="15"/>
        <v>0.17142857142857182</v>
      </c>
      <c r="AG91" s="7">
        <f t="shared" si="15"/>
        <v>6.8571428571428741E-2</v>
      </c>
      <c r="AH91" s="7">
        <f t="shared" si="15"/>
        <v>0</v>
      </c>
      <c r="AI91" s="7">
        <f t="shared" si="15"/>
        <v>0</v>
      </c>
    </row>
    <row r="92" spans="29:35" x14ac:dyDescent="0.15">
      <c r="AC92" s="7">
        <f>基础状态预估!J12</f>
        <v>33.442206307096413</v>
      </c>
      <c r="AD92" s="7">
        <f>求节点(节奏总纲!$F$4:$F$163,节奏总纲!$C$4:$C$163,AC92)</f>
        <v>55.801287741888856</v>
      </c>
      <c r="AE92" s="7">
        <f t="shared" si="16"/>
        <v>0.15428571428571405</v>
      </c>
      <c r="AF92" s="7">
        <f t="shared" si="15"/>
        <v>0.25714285714285673</v>
      </c>
      <c r="AG92" s="7">
        <f t="shared" si="15"/>
        <v>0.1028571428571427</v>
      </c>
      <c r="AH92" s="7">
        <f t="shared" si="15"/>
        <v>0</v>
      </c>
      <c r="AI92" s="7">
        <f t="shared" si="15"/>
        <v>0</v>
      </c>
    </row>
    <row r="93" spans="29:35" x14ac:dyDescent="0.15">
      <c r="AC93" s="7">
        <f>基础状态预估!J13</f>
        <v>34.042206307096414</v>
      </c>
      <c r="AD93" s="7">
        <f>求节点(节奏总纲!$F$4:$F$163,节奏总纲!$C$4:$C$163,AC93)</f>
        <v>56.063283577339448</v>
      </c>
      <c r="AE93" s="7">
        <f t="shared" si="16"/>
        <v>0.2057142857142856</v>
      </c>
      <c r="AF93" s="7">
        <f t="shared" si="15"/>
        <v>0.34285714285714264</v>
      </c>
      <c r="AG93" s="7">
        <f t="shared" si="15"/>
        <v>0.13714285714285707</v>
      </c>
      <c r="AH93" s="7">
        <f t="shared" si="15"/>
        <v>0</v>
      </c>
      <c r="AI93" s="7">
        <f t="shared" si="15"/>
        <v>0</v>
      </c>
    </row>
    <row r="94" spans="29:35" x14ac:dyDescent="0.15">
      <c r="AC94" s="7">
        <f>基础状态预估!J14</f>
        <v>34.642206307096416</v>
      </c>
      <c r="AD94" s="7">
        <f>求节点(节奏总纲!$F$4:$F$163,节奏总纲!$C$4:$C$163,AC94)</f>
        <v>56.310459378600413</v>
      </c>
      <c r="AE94" s="7">
        <f t="shared" si="16"/>
        <v>0.25714285714285712</v>
      </c>
      <c r="AF94" s="7">
        <f t="shared" si="15"/>
        <v>0.42857142857142855</v>
      </c>
      <c r="AG94" s="7">
        <f t="shared" si="15"/>
        <v>0.17142857142857143</v>
      </c>
      <c r="AH94" s="7">
        <f t="shared" si="15"/>
        <v>0</v>
      </c>
      <c r="AI94" s="7">
        <f t="shared" si="15"/>
        <v>0</v>
      </c>
    </row>
    <row r="95" spans="29:35" x14ac:dyDescent="0.15">
      <c r="AC95" s="7">
        <f>基础状态预估!J15</f>
        <v>35.842206307096419</v>
      </c>
      <c r="AD95" s="7">
        <f>求节点(节奏总纲!$F$4:$F$163,节奏总纲!$C$4:$C$163,AC95)</f>
        <v>56.804810981122344</v>
      </c>
      <c r="AE95" s="7">
        <f t="shared" si="16"/>
        <v>0.36000000000000026</v>
      </c>
      <c r="AF95" s="7">
        <f t="shared" si="15"/>
        <v>0.60000000000000042</v>
      </c>
      <c r="AG95" s="7">
        <f t="shared" si="15"/>
        <v>0.24000000000000019</v>
      </c>
      <c r="AH95" s="7">
        <f t="shared" si="15"/>
        <v>0</v>
      </c>
      <c r="AI95" s="7">
        <f t="shared" si="15"/>
        <v>0</v>
      </c>
    </row>
    <row r="96" spans="29:35" x14ac:dyDescent="0.15">
      <c r="AC96" s="7">
        <f>基础状态预估!J16</f>
        <v>37.042206307096414</v>
      </c>
      <c r="AD96" s="7">
        <f>求节点(节奏总纲!$F$4:$F$163,节奏总纲!$C$4:$C$163,AC96)</f>
        <v>57.279578089064216</v>
      </c>
      <c r="AE96" s="7">
        <f t="shared" si="16"/>
        <v>0.46285714285714274</v>
      </c>
      <c r="AF96" s="7">
        <f t="shared" si="15"/>
        <v>0.77142857142857113</v>
      </c>
      <c r="AG96" s="7">
        <f t="shared" si="15"/>
        <v>0.3085714285714285</v>
      </c>
      <c r="AH96" s="7">
        <f t="shared" si="15"/>
        <v>0</v>
      </c>
      <c r="AI96" s="7">
        <f t="shared" si="15"/>
        <v>0</v>
      </c>
    </row>
    <row r="97" spans="29:35" x14ac:dyDescent="0.15">
      <c r="AC97" s="7">
        <f>基础状态预估!J17</f>
        <v>38.842206307096419</v>
      </c>
      <c r="AD97" s="7">
        <f>求节点(节奏总纲!$F$4:$F$163,节奏总纲!$C$4:$C$163,AC97)</f>
        <v>57.972561857331456</v>
      </c>
      <c r="AE97" s="7">
        <f t="shared" si="16"/>
        <v>0.61714285714285744</v>
      </c>
      <c r="AF97" s="7">
        <f t="shared" si="15"/>
        <v>1.0285714285714289</v>
      </c>
      <c r="AG97" s="7">
        <f t="shared" si="15"/>
        <v>0.41142857142857164</v>
      </c>
      <c r="AH97" s="7">
        <f t="shared" si="15"/>
        <v>0</v>
      </c>
      <c r="AI97" s="7">
        <f t="shared" si="15"/>
        <v>0</v>
      </c>
    </row>
    <row r="98" spans="29:35" x14ac:dyDescent="0.15">
      <c r="AC98" s="7">
        <f>基础状态预估!J18</f>
        <v>40.642206307096416</v>
      </c>
      <c r="AD98" s="7">
        <f>求节点(节奏总纲!$F$4:$F$163,节奏总纲!$C$4:$C$163,AC98)</f>
        <v>58.614191691574263</v>
      </c>
      <c r="AE98" s="7">
        <f t="shared" si="16"/>
        <v>0.77142857142857146</v>
      </c>
      <c r="AF98" s="7">
        <f t="shared" si="15"/>
        <v>1.2857142857142856</v>
      </c>
      <c r="AG98" s="7">
        <f t="shared" si="15"/>
        <v>0.51428571428571435</v>
      </c>
      <c r="AH98" s="7">
        <f t="shared" si="15"/>
        <v>0</v>
      </c>
      <c r="AI98" s="7">
        <f t="shared" si="15"/>
        <v>0</v>
      </c>
    </row>
    <row r="99" spans="29:35" x14ac:dyDescent="0.15">
      <c r="AC99" s="7">
        <f>基础状态预估!J19</f>
        <v>42.442206307096413</v>
      </c>
      <c r="AD99" s="7">
        <f>求节点(节奏总纲!$F$4:$F$163,节奏总纲!$C$4:$C$163,AC99)</f>
        <v>59.238882626577023</v>
      </c>
      <c r="AE99" s="7">
        <f t="shared" si="16"/>
        <v>0.92571428571428549</v>
      </c>
      <c r="AF99" s="7">
        <f t="shared" si="15"/>
        <v>1.5428571428571423</v>
      </c>
      <c r="AG99" s="7">
        <f t="shared" si="15"/>
        <v>0.61714285714285699</v>
      </c>
      <c r="AH99" s="7">
        <f t="shared" si="15"/>
        <v>0</v>
      </c>
      <c r="AI99" s="7">
        <f t="shared" si="15"/>
        <v>0</v>
      </c>
    </row>
    <row r="100" spans="29:35" x14ac:dyDescent="0.15">
      <c r="AC100" s="7">
        <f>基础状态预估!J20</f>
        <v>44.242206307096417</v>
      </c>
      <c r="AD100" s="7">
        <f>求节点(节奏总纲!$F$4:$F$163,节奏总纲!$C$4:$C$163,AC100)</f>
        <v>59.841034116551036</v>
      </c>
      <c r="AE100" s="7">
        <f t="shared" si="16"/>
        <v>1.08</v>
      </c>
      <c r="AF100" s="7">
        <f t="shared" si="15"/>
        <v>1.8</v>
      </c>
      <c r="AG100" s="7">
        <f t="shared" si="15"/>
        <v>0.7200000000000002</v>
      </c>
      <c r="AH100" s="7">
        <f t="shared" si="15"/>
        <v>0</v>
      </c>
      <c r="AI100" s="7">
        <f t="shared" si="15"/>
        <v>0</v>
      </c>
    </row>
    <row r="101" spans="29:35" x14ac:dyDescent="0.15">
      <c r="AC101" s="7">
        <f>基础状态预估!J21</f>
        <v>46.042206307096414</v>
      </c>
      <c r="AD101" s="7">
        <f>求节点(节奏总纲!$F$4:$F$163,节奏总纲!$C$4:$C$163,AC101)</f>
        <v>60.406324041739808</v>
      </c>
      <c r="AE101" s="7">
        <f t="shared" si="16"/>
        <v>1.2342857142857142</v>
      </c>
      <c r="AF101" s="7">
        <f t="shared" si="15"/>
        <v>2.0571428571428569</v>
      </c>
      <c r="AG101" s="7">
        <f t="shared" si="15"/>
        <v>0.82285714285714284</v>
      </c>
      <c r="AH101" s="7">
        <f t="shared" si="15"/>
        <v>0</v>
      </c>
      <c r="AI101" s="7">
        <f t="shared" si="15"/>
        <v>0</v>
      </c>
    </row>
    <row r="102" spans="29:35" x14ac:dyDescent="0.15">
      <c r="AC102" s="7">
        <f>基础状态预估!J22</f>
        <v>47.842206307096419</v>
      </c>
      <c r="AD102" s="7">
        <f>求节点(节奏总纲!$F$4:$F$163,节奏总纲!$C$4:$C$163,AC102)</f>
        <v>60.958392122344456</v>
      </c>
      <c r="AE102" s="7">
        <f t="shared" si="16"/>
        <v>1.3885714285714288</v>
      </c>
      <c r="AF102" s="7">
        <f t="shared" si="15"/>
        <v>2.3142857142857145</v>
      </c>
      <c r="AG102" s="7">
        <f t="shared" si="15"/>
        <v>0.92571428571428593</v>
      </c>
      <c r="AH102" s="7">
        <f t="shared" si="15"/>
        <v>0</v>
      </c>
      <c r="AI102" s="7">
        <f t="shared" si="15"/>
        <v>0</v>
      </c>
    </row>
    <row r="103" spans="29:35" x14ac:dyDescent="0.15">
      <c r="AC103" s="7">
        <f>基础状态预估!J23</f>
        <v>49.642206307096416</v>
      </c>
      <c r="AD103" s="7">
        <f>求节点(节奏总纲!$F$4:$F$163,节奏总纲!$C$4:$C$163,AC103)</f>
        <v>61.471385172008482</v>
      </c>
      <c r="AE103" s="7">
        <f t="shared" si="16"/>
        <v>1.5428571428571429</v>
      </c>
      <c r="AF103" s="7">
        <f t="shared" si="16"/>
        <v>2.5714285714285712</v>
      </c>
      <c r="AG103" s="7">
        <f t="shared" si="16"/>
        <v>1.0285714285714287</v>
      </c>
      <c r="AH103" s="7">
        <f t="shared" si="16"/>
        <v>0</v>
      </c>
      <c r="AI103" s="7">
        <f t="shared" si="16"/>
        <v>0</v>
      </c>
    </row>
    <row r="104" spans="29:35" x14ac:dyDescent="0.15">
      <c r="AC104" s="7">
        <f>基础状态预估!J24</f>
        <v>52.642206307096416</v>
      </c>
      <c r="AD104" s="7">
        <f>求节点(节奏总纲!$F$4:$F$163,节奏总纲!$C$4:$C$163,AC104)</f>
        <v>62.300587891930526</v>
      </c>
      <c r="AE104" s="7">
        <f t="shared" si="16"/>
        <v>1.8</v>
      </c>
      <c r="AF104" s="7">
        <f t="shared" si="16"/>
        <v>3</v>
      </c>
      <c r="AG104" s="7">
        <f t="shared" si="16"/>
        <v>1.2000000000000002</v>
      </c>
      <c r="AH104" s="7">
        <f t="shared" si="16"/>
        <v>0</v>
      </c>
      <c r="AI104" s="7">
        <f t="shared" si="16"/>
        <v>0</v>
      </c>
    </row>
    <row r="105" spans="29:35" x14ac:dyDescent="0.15">
      <c r="AC105" s="7">
        <f>基础状态预估!J25</f>
        <v>55.642206307096416</v>
      </c>
      <c r="AD105" s="7">
        <f>求节点(节奏总纲!$F$4:$F$163,节奏总纲!$C$4:$C$163,AC105)</f>
        <v>63.088688786753281</v>
      </c>
      <c r="AE105" s="7">
        <f t="shared" si="16"/>
        <v>2.0571428571428569</v>
      </c>
      <c r="AF105" s="7">
        <f t="shared" si="16"/>
        <v>3.4285714285714284</v>
      </c>
      <c r="AG105" s="7">
        <f t="shared" si="16"/>
        <v>1.3714285714285714</v>
      </c>
      <c r="AH105" s="7">
        <f t="shared" si="16"/>
        <v>0</v>
      </c>
      <c r="AI105" s="7">
        <f t="shared" si="16"/>
        <v>0</v>
      </c>
    </row>
    <row r="106" spans="29:35" x14ac:dyDescent="0.15">
      <c r="AC106" s="7">
        <f>基础状态预估!J26</f>
        <v>58.642206307096416</v>
      </c>
      <c r="AD106" s="7">
        <f>求节点(节奏总纲!$F$4:$F$163,节奏总纲!$C$4:$C$163,AC106)</f>
        <v>63.823012933032963</v>
      </c>
      <c r="AE106" s="7">
        <f t="shared" si="16"/>
        <v>2.3142857142857145</v>
      </c>
      <c r="AF106" s="7">
        <f t="shared" si="16"/>
        <v>3.8571428571428568</v>
      </c>
      <c r="AG106" s="7">
        <f t="shared" si="16"/>
        <v>1.5428571428571429</v>
      </c>
      <c r="AH106" s="7">
        <f t="shared" si="16"/>
        <v>0</v>
      </c>
      <c r="AI106" s="7">
        <f t="shared" si="16"/>
        <v>0</v>
      </c>
    </row>
    <row r="107" spans="29:35" x14ac:dyDescent="0.15">
      <c r="AC107" s="7">
        <f>基础状态预估!J27</f>
        <v>61.642206307096416</v>
      </c>
      <c r="AD107" s="7">
        <f>求节点(节奏总纲!$F$4:$F$163,节奏总纲!$C$4:$C$163,AC107)</f>
        <v>64.513144918538913</v>
      </c>
      <c r="AE107" s="7">
        <f t="shared" si="16"/>
        <v>2.5714285714285716</v>
      </c>
      <c r="AF107" s="7">
        <f t="shared" si="16"/>
        <v>4.2857142857142856</v>
      </c>
      <c r="AG107" s="7">
        <f t="shared" si="16"/>
        <v>1.7142857142857144</v>
      </c>
      <c r="AH107" s="7">
        <f t="shared" si="16"/>
        <v>0</v>
      </c>
      <c r="AI107" s="7">
        <f t="shared" si="16"/>
        <v>0</v>
      </c>
    </row>
    <row r="108" spans="29:35" x14ac:dyDescent="0.15">
      <c r="AC108" s="7">
        <f>基础状态预估!J28</f>
        <v>67.642206307096416</v>
      </c>
      <c r="AD108" s="7">
        <f>求节点(节奏总纲!$F$4:$F$163,节奏总纲!$C$4:$C$163,AC108)</f>
        <v>65.819036214028714</v>
      </c>
      <c r="AE108" s="7">
        <f t="shared" si="16"/>
        <v>3.0857142857142859</v>
      </c>
      <c r="AF108" s="7">
        <f t="shared" si="16"/>
        <v>5.1428571428571423</v>
      </c>
      <c r="AG108" s="7">
        <f t="shared" si="16"/>
        <v>2.0571428571428574</v>
      </c>
      <c r="AH108" s="7">
        <f t="shared" si="16"/>
        <v>0</v>
      </c>
      <c r="AI108" s="7">
        <f t="shared" si="16"/>
        <v>0</v>
      </c>
    </row>
    <row r="109" spans="29:35" x14ac:dyDescent="0.15">
      <c r="AC109" s="7">
        <f>基础状态预估!J29</f>
        <v>73.642206307096416</v>
      </c>
      <c r="AD109" s="7">
        <f>求节点(节奏总纲!$F$4:$F$163,节奏总纲!$C$4:$C$163,AC109)</f>
        <v>67.0704622951923</v>
      </c>
      <c r="AE109" s="7">
        <f t="shared" si="16"/>
        <v>3.6</v>
      </c>
      <c r="AF109" s="7">
        <f t="shared" si="16"/>
        <v>6</v>
      </c>
      <c r="AG109" s="7">
        <f t="shared" si="16"/>
        <v>2.4000000000000004</v>
      </c>
      <c r="AH109" s="7">
        <f t="shared" si="16"/>
        <v>0</v>
      </c>
      <c r="AI109" s="7">
        <f t="shared" si="16"/>
        <v>0</v>
      </c>
    </row>
    <row r="110" spans="29:35" x14ac:dyDescent="0.15">
      <c r="AC110" s="7">
        <f>基础状态预估!J30</f>
        <v>79.642206307096416</v>
      </c>
      <c r="AD110" s="7">
        <f>求节点(节奏总纲!$F$4:$F$163,节奏总纲!$C$4:$C$163,AC110)</f>
        <v>68.246508142440362</v>
      </c>
      <c r="AE110" s="7">
        <f t="shared" si="16"/>
        <v>4.1142857142857139</v>
      </c>
      <c r="AF110" s="7">
        <f t="shared" si="16"/>
        <v>6.8571428571428568</v>
      </c>
      <c r="AG110" s="7">
        <f t="shared" si="16"/>
        <v>2.7428571428571429</v>
      </c>
      <c r="AH110" s="7">
        <f t="shared" si="16"/>
        <v>0</v>
      </c>
      <c r="AI110" s="7">
        <f t="shared" si="16"/>
        <v>0</v>
      </c>
    </row>
    <row r="111" spans="29:35" x14ac:dyDescent="0.15">
      <c r="AC111" s="7">
        <f>基础状态预估!J31</f>
        <v>85.642206307096416</v>
      </c>
      <c r="AD111" s="7">
        <f>求节点(节奏总纲!$F$4:$F$163,节奏总纲!$C$4:$C$163,AC111)</f>
        <v>69.281337433340369</v>
      </c>
      <c r="AE111" s="7">
        <f t="shared" si="16"/>
        <v>4.628571428571429</v>
      </c>
      <c r="AF111" s="7">
        <f t="shared" si="16"/>
        <v>7.7142857142857135</v>
      </c>
      <c r="AG111" s="7">
        <f t="shared" si="16"/>
        <v>3.0857142857142859</v>
      </c>
      <c r="AH111" s="7">
        <f t="shared" si="16"/>
        <v>0</v>
      </c>
      <c r="AI111" s="7">
        <f t="shared" si="16"/>
        <v>0</v>
      </c>
    </row>
    <row r="112" spans="29:35" x14ac:dyDescent="0.15">
      <c r="AC112" s="7">
        <f>基础状态预估!J32</f>
        <v>91.642206307096416</v>
      </c>
      <c r="AD112" s="7">
        <f>求节点(节奏总纲!$F$4:$F$163,节奏总纲!$C$4:$C$163,AC112)</f>
        <v>70.237089671873349</v>
      </c>
      <c r="AE112" s="7">
        <f t="shared" si="16"/>
        <v>5.1428571428571432</v>
      </c>
      <c r="AF112" s="7">
        <f t="shared" si="16"/>
        <v>8.5714285714285712</v>
      </c>
      <c r="AG112" s="7">
        <f t="shared" si="16"/>
        <v>3.4285714285714288</v>
      </c>
      <c r="AH112" s="7">
        <f t="shared" si="16"/>
        <v>0</v>
      </c>
      <c r="AI112" s="7">
        <f t="shared" si="16"/>
        <v>0</v>
      </c>
    </row>
    <row r="113" spans="29:35" x14ac:dyDescent="0.15">
      <c r="AC113" s="7">
        <f>基础状态预估!J33</f>
        <v>103.64220630709642</v>
      </c>
      <c r="AD113" s="7">
        <f>求节点(节奏总纲!$F$4:$F$163,节奏总纲!$C$4:$C$163,AC113)</f>
        <v>72.044553807045403</v>
      </c>
      <c r="AE113" s="7">
        <f t="shared" si="16"/>
        <v>6.1714285714285717</v>
      </c>
      <c r="AF113" s="7">
        <f t="shared" si="16"/>
        <v>10.285714285714285</v>
      </c>
      <c r="AG113" s="7">
        <f t="shared" si="16"/>
        <v>4.1142857142857148</v>
      </c>
      <c r="AH113" s="7">
        <f t="shared" si="16"/>
        <v>0</v>
      </c>
      <c r="AI113" s="7">
        <f t="shared" si="16"/>
        <v>0</v>
      </c>
    </row>
    <row r="114" spans="29:35" x14ac:dyDescent="0.15">
      <c r="AC114" s="7">
        <f>基础状态预估!J34</f>
        <v>115.64220630709642</v>
      </c>
      <c r="AD114" s="7">
        <f>求节点(节奏总纲!$F$4:$F$163,节奏总纲!$C$4:$C$163,AC114)</f>
        <v>73.623115938715912</v>
      </c>
      <c r="AE114" s="7">
        <f t="shared" si="16"/>
        <v>7.2</v>
      </c>
      <c r="AF114" s="7">
        <f t="shared" si="16"/>
        <v>12</v>
      </c>
      <c r="AG114" s="7">
        <f t="shared" si="16"/>
        <v>4.8000000000000007</v>
      </c>
      <c r="AH114" s="7">
        <f t="shared" si="16"/>
        <v>0</v>
      </c>
      <c r="AI114" s="7">
        <f t="shared" si="16"/>
        <v>0</v>
      </c>
    </row>
    <row r="115" spans="29:35" x14ac:dyDescent="0.15">
      <c r="AC115" s="7">
        <f>基础状态预估!J35</f>
        <v>127.64220630709642</v>
      </c>
      <c r="AD115" s="7">
        <f>求节点(节奏总纲!$F$4:$F$163,节奏总纲!$C$4:$C$163,AC115)</f>
        <v>75.028517754168774</v>
      </c>
      <c r="AE115" s="7">
        <f t="shared" si="16"/>
        <v>8.2285714285714278</v>
      </c>
      <c r="AF115" s="7">
        <f t="shared" si="16"/>
        <v>13.714285714285714</v>
      </c>
      <c r="AG115" s="7">
        <f t="shared" si="16"/>
        <v>5.4857142857142858</v>
      </c>
      <c r="AH115" s="7">
        <f t="shared" si="16"/>
        <v>0</v>
      </c>
      <c r="AI115" s="7">
        <f t="shared" si="16"/>
        <v>0</v>
      </c>
    </row>
    <row r="116" spans="29:35" x14ac:dyDescent="0.15">
      <c r="AC116" s="7">
        <f>基础状态预估!J36</f>
        <v>139.64220630709642</v>
      </c>
      <c r="AD116" s="7">
        <f>求节点(节奏总纲!$F$4:$F$163,节奏总纲!$C$4:$C$163,AC116)</f>
        <v>76.312045239031065</v>
      </c>
      <c r="AE116" s="7">
        <f t="shared" si="16"/>
        <v>9.257142857142858</v>
      </c>
      <c r="AF116" s="7">
        <f t="shared" si="16"/>
        <v>15.428571428571427</v>
      </c>
      <c r="AG116" s="7">
        <f t="shared" si="16"/>
        <v>6.1714285714285717</v>
      </c>
      <c r="AH116" s="7">
        <f t="shared" si="16"/>
        <v>0</v>
      </c>
      <c r="AI116" s="7">
        <f t="shared" si="16"/>
        <v>0</v>
      </c>
    </row>
    <row r="117" spans="29:35" x14ac:dyDescent="0.15">
      <c r="AC117" s="7">
        <f>基础状态预估!J37</f>
        <v>151.64220630709642</v>
      </c>
      <c r="AD117" s="7">
        <f>求节点(节奏总纲!$F$4:$F$163,节奏总纲!$C$4:$C$163,AC117)</f>
        <v>77.477560370004554</v>
      </c>
      <c r="AE117" s="7">
        <f t="shared" si="16"/>
        <v>10.285714285714286</v>
      </c>
      <c r="AF117" s="7">
        <f t="shared" si="16"/>
        <v>17.142857142857142</v>
      </c>
      <c r="AG117" s="7">
        <f t="shared" si="16"/>
        <v>6.8571428571428577</v>
      </c>
      <c r="AH117" s="7">
        <f t="shared" si="16"/>
        <v>0</v>
      </c>
      <c r="AI117" s="7">
        <f t="shared" si="16"/>
        <v>0</v>
      </c>
    </row>
    <row r="118" spans="29:35" x14ac:dyDescent="0.15">
      <c r="AC118" s="7">
        <f>基础状态预估!J38</f>
        <v>163.64220630709642</v>
      </c>
      <c r="AD118" s="7">
        <f>求节点(节奏总纲!$F$4:$F$163,节奏总纲!$C$4:$C$163,AC118)</f>
        <v>78.557213539007549</v>
      </c>
      <c r="AE118" s="7">
        <f t="shared" si="16"/>
        <v>11.314285714285715</v>
      </c>
      <c r="AF118" s="7">
        <f t="shared" si="16"/>
        <v>18.857142857142858</v>
      </c>
      <c r="AG118" s="7">
        <f t="shared" si="16"/>
        <v>7.5428571428571436</v>
      </c>
      <c r="AH118" s="7">
        <f t="shared" si="16"/>
        <v>0</v>
      </c>
      <c r="AI118" s="7">
        <f t="shared" si="16"/>
        <v>0</v>
      </c>
    </row>
    <row r="119" spans="29:35" x14ac:dyDescent="0.15">
      <c r="AC119" s="7">
        <f>基础状态预估!J39</f>
        <v>175.64220630709642</v>
      </c>
      <c r="AD119" s="7">
        <f>求节点(节奏总纲!$F$4:$F$163,节奏总纲!$C$4:$C$163,AC119)</f>
        <v>79.595384842996793</v>
      </c>
      <c r="AE119" s="7">
        <f t="shared" si="16"/>
        <v>12.342857142857143</v>
      </c>
      <c r="AF119" s="7">
        <f t="shared" si="16"/>
        <v>20.571428571428569</v>
      </c>
      <c r="AG119" s="7">
        <f t="shared" si="16"/>
        <v>8.2285714285714295</v>
      </c>
      <c r="AH119" s="7">
        <f t="shared" si="16"/>
        <v>0</v>
      </c>
      <c r="AI119" s="7">
        <f t="shared" si="16"/>
        <v>0</v>
      </c>
    </row>
    <row r="120" spans="29:35" x14ac:dyDescent="0.15">
      <c r="AC120" s="7">
        <f>基础状态预估!J40</f>
        <v>187.64220630709642</v>
      </c>
      <c r="AD120" s="7">
        <f>求节点(节奏总纲!$F$4:$F$163,节奏总纲!$C$4:$C$163,AC120)</f>
        <v>80.592171054832377</v>
      </c>
      <c r="AE120" s="7">
        <f t="shared" si="16"/>
        <v>13.371428571428572</v>
      </c>
      <c r="AF120" s="7">
        <f t="shared" si="16"/>
        <v>22.285714285714285</v>
      </c>
      <c r="AG120" s="7">
        <f t="shared" si="16"/>
        <v>8.9142857142857146</v>
      </c>
      <c r="AH120" s="7">
        <f t="shared" si="16"/>
        <v>0</v>
      </c>
      <c r="AI120" s="7">
        <f t="shared" si="16"/>
        <v>0</v>
      </c>
    </row>
    <row r="121" spans="29:35" x14ac:dyDescent="0.15">
      <c r="AC121" s="7">
        <f>基础状态预估!J41</f>
        <v>199.64220630709642</v>
      </c>
      <c r="AD121" s="7">
        <f>求节点(节奏总纲!$F$4:$F$163,节奏总纲!$C$4:$C$163,AC121)</f>
        <v>81.508493635577963</v>
      </c>
      <c r="AE121" s="7">
        <f t="shared" si="16"/>
        <v>14.4</v>
      </c>
      <c r="AF121" s="7">
        <f t="shared" si="16"/>
        <v>24</v>
      </c>
      <c r="AG121" s="7">
        <f t="shared" si="16"/>
        <v>9.6000000000000014</v>
      </c>
      <c r="AH121" s="7">
        <f t="shared" si="16"/>
        <v>0</v>
      </c>
      <c r="AI121" s="7">
        <f t="shared" si="16"/>
        <v>0</v>
      </c>
    </row>
    <row r="122" spans="29:35" x14ac:dyDescent="0.15">
      <c r="AC122" s="7">
        <f>基础状态预估!J42</f>
        <v>211.64220630709642</v>
      </c>
      <c r="AD122" s="7">
        <f>求节点(节奏总纲!$F$4:$F$163,节奏总纲!$C$4:$C$163,AC122)</f>
        <v>82.346875382324953</v>
      </c>
      <c r="AE122" s="7">
        <f t="shared" si="16"/>
        <v>15.428571428571429</v>
      </c>
      <c r="AF122" s="7">
        <f t="shared" si="16"/>
        <v>25.714285714285712</v>
      </c>
      <c r="AG122" s="7">
        <f t="shared" si="16"/>
        <v>10.285714285714286</v>
      </c>
      <c r="AH122" s="7">
        <f t="shared" si="16"/>
        <v>0</v>
      </c>
      <c r="AI122" s="7">
        <f t="shared" si="16"/>
        <v>0</v>
      </c>
    </row>
    <row r="126" spans="29:35" x14ac:dyDescent="0.15">
      <c r="AC126" s="7" t="s">
        <v>3</v>
      </c>
      <c r="AE126" s="67" t="s">
        <v>150</v>
      </c>
      <c r="AF126" s="67"/>
      <c r="AG126" s="67"/>
      <c r="AH126" s="67"/>
      <c r="AI126" s="67"/>
    </row>
    <row r="127" spans="29:35" x14ac:dyDescent="0.15">
      <c r="AC127" s="7" t="s">
        <v>105</v>
      </c>
      <c r="AD127" s="7" t="s">
        <v>31</v>
      </c>
      <c r="AE127" s="4" t="s">
        <v>221</v>
      </c>
      <c r="AF127" s="4" t="s">
        <v>222</v>
      </c>
      <c r="AG127" s="4" t="s">
        <v>223</v>
      </c>
      <c r="AH127" s="4" t="s">
        <v>224</v>
      </c>
      <c r="AI127" s="4" t="s">
        <v>225</v>
      </c>
    </row>
    <row r="128" spans="29:35" x14ac:dyDescent="0.15">
      <c r="AC128" s="7">
        <f>基础状态预估!K7</f>
        <v>23.282468165263531</v>
      </c>
      <c r="AD128" s="7">
        <f>求节点(节奏总纲!$G$4:$G$163,节奏总纲!$C$4:$C$163,AC128)</f>
        <v>55</v>
      </c>
      <c r="AE128" s="7">
        <f>($AC128-$AC$128)*INDEX($V$25:$Z$29,MATCH(AE$4,$U$25:$U$29,0),MATCH($AC$126,$V$22:$Z$22,0))</f>
        <v>0</v>
      </c>
      <c r="AF128" s="7">
        <f t="shared" ref="AF128:AI143" si="17">($AC128-$AC$128)*INDEX($V$25:$Z$29,MATCH(AF$4,$U$25:$U$29,0),MATCH($AC$126,$V$22:$Z$22,0))</f>
        <v>0</v>
      </c>
      <c r="AG128" s="7">
        <f t="shared" si="17"/>
        <v>0</v>
      </c>
      <c r="AH128" s="7">
        <f t="shared" si="17"/>
        <v>0</v>
      </c>
      <c r="AI128" s="7">
        <f t="shared" si="17"/>
        <v>0</v>
      </c>
    </row>
    <row r="129" spans="29:35" x14ac:dyDescent="0.15">
      <c r="AC129" s="7">
        <f>基础状态预估!K8</f>
        <v>23.48246816526353</v>
      </c>
      <c r="AD129" s="7">
        <f>求节点(节奏总纲!$G$4:$G$163,节奏总纲!$C$4:$C$163,AC129)</f>
        <v>55.122844962000904</v>
      </c>
      <c r="AE129" s="7">
        <f t="shared" ref="AE129:AI163" si="18">($AC129-$AC$128)*INDEX($V$25:$Z$29,MATCH(AE$4,$U$25:$U$29,0),MATCH($AC$126,$V$22:$Z$22,0))</f>
        <v>5.7142857142856943E-3</v>
      </c>
      <c r="AF129" s="7">
        <f t="shared" si="17"/>
        <v>1.1428571428571389E-2</v>
      </c>
      <c r="AG129" s="7">
        <f t="shared" si="17"/>
        <v>2.857142857142847E-2</v>
      </c>
      <c r="AH129" s="7">
        <f t="shared" si="17"/>
        <v>1.1428571428571389E-2</v>
      </c>
      <c r="AI129" s="7">
        <f t="shared" si="17"/>
        <v>0</v>
      </c>
    </row>
    <row r="130" spans="29:35" x14ac:dyDescent="0.15">
      <c r="AC130" s="7">
        <f>基础状态预估!K9</f>
        <v>23.682468165263529</v>
      </c>
      <c r="AD130" s="7">
        <f>求节点(节奏总纲!$G$4:$G$163,节奏总纲!$C$4:$C$163,AC130)</f>
        <v>55.245689924001809</v>
      </c>
      <c r="AE130" s="7">
        <f t="shared" si="18"/>
        <v>1.1428571428571389E-2</v>
      </c>
      <c r="AF130" s="7">
        <f t="shared" si="17"/>
        <v>2.2857142857142777E-2</v>
      </c>
      <c r="AG130" s="7">
        <f t="shared" si="17"/>
        <v>5.714285714285694E-2</v>
      </c>
      <c r="AH130" s="7">
        <f t="shared" si="17"/>
        <v>2.2857142857142777E-2</v>
      </c>
      <c r="AI130" s="7">
        <f t="shared" si="17"/>
        <v>0</v>
      </c>
    </row>
    <row r="131" spans="29:35" x14ac:dyDescent="0.15">
      <c r="AC131" s="7">
        <f>基础状态预估!K10</f>
        <v>23.882468165263532</v>
      </c>
      <c r="AD131" s="7">
        <f>求节点(节奏总纲!$G$4:$G$163,节奏总纲!$C$4:$C$163,AC131)</f>
        <v>55.36853488600272</v>
      </c>
      <c r="AE131" s="7">
        <f t="shared" si="18"/>
        <v>1.7142857142857185E-2</v>
      </c>
      <c r="AF131" s="7">
        <f t="shared" si="17"/>
        <v>3.4285714285714371E-2</v>
      </c>
      <c r="AG131" s="7">
        <f t="shared" si="17"/>
        <v>8.5714285714285909E-2</v>
      </c>
      <c r="AH131" s="7">
        <f t="shared" si="17"/>
        <v>3.4285714285714371E-2</v>
      </c>
      <c r="AI131" s="7">
        <f t="shared" si="17"/>
        <v>0</v>
      </c>
    </row>
    <row r="132" spans="29:35" x14ac:dyDescent="0.15">
      <c r="AC132" s="7">
        <f>基础状态预估!K11</f>
        <v>24.082468165263531</v>
      </c>
      <c r="AD132" s="7">
        <f>求节点(节奏总纲!$G$4:$G$163,节奏总纲!$C$4:$C$163,AC132)</f>
        <v>55.491379848003625</v>
      </c>
      <c r="AE132" s="7">
        <f t="shared" si="18"/>
        <v>2.2857142857142878E-2</v>
      </c>
      <c r="AF132" s="7">
        <f t="shared" si="17"/>
        <v>4.5714285714285756E-2</v>
      </c>
      <c r="AG132" s="7">
        <f t="shared" si="17"/>
        <v>0.11428571428571438</v>
      </c>
      <c r="AH132" s="7">
        <f t="shared" si="17"/>
        <v>4.5714285714285756E-2</v>
      </c>
      <c r="AI132" s="7">
        <f t="shared" si="17"/>
        <v>0</v>
      </c>
    </row>
    <row r="133" spans="29:35" x14ac:dyDescent="0.15">
      <c r="AC133" s="7">
        <f>基础状态预估!K12</f>
        <v>24.48246816526353</v>
      </c>
      <c r="AD133" s="7">
        <f>求节点(节奏总纲!$G$4:$G$163,节奏总纲!$C$4:$C$163,AC133)</f>
        <v>55.737069772005434</v>
      </c>
      <c r="AE133" s="7">
        <f t="shared" si="18"/>
        <v>3.4285714285714267E-2</v>
      </c>
      <c r="AF133" s="7">
        <f t="shared" si="17"/>
        <v>6.8571428571428533E-2</v>
      </c>
      <c r="AG133" s="7">
        <f t="shared" si="17"/>
        <v>0.17142857142857132</v>
      </c>
      <c r="AH133" s="7">
        <f t="shared" si="17"/>
        <v>6.8571428571428533E-2</v>
      </c>
      <c r="AI133" s="7">
        <f t="shared" si="17"/>
        <v>0</v>
      </c>
    </row>
    <row r="134" spans="29:35" x14ac:dyDescent="0.15">
      <c r="AC134" s="7">
        <f>基础状态预估!K13</f>
        <v>24.882468165263532</v>
      </c>
      <c r="AD134" s="7">
        <f>求节点(节奏总纲!$G$4:$G$163,节奏总纲!$C$4:$C$163,AC134)</f>
        <v>55.982759696007243</v>
      </c>
      <c r="AE134" s="7">
        <f t="shared" si="18"/>
        <v>4.5714285714285756E-2</v>
      </c>
      <c r="AF134" s="7">
        <f t="shared" si="17"/>
        <v>9.1428571428571512E-2</v>
      </c>
      <c r="AG134" s="7">
        <f t="shared" si="17"/>
        <v>0.22857142857142876</v>
      </c>
      <c r="AH134" s="7">
        <f t="shared" si="17"/>
        <v>9.1428571428571512E-2</v>
      </c>
      <c r="AI134" s="7">
        <f t="shared" si="17"/>
        <v>0</v>
      </c>
    </row>
    <row r="135" spans="29:35" x14ac:dyDescent="0.15">
      <c r="AC135" s="7">
        <f>基础状态预估!K14</f>
        <v>25.282468165263531</v>
      </c>
      <c r="AD135" s="7">
        <f>求节点(节奏总纲!$G$4:$G$163,节奏总纲!$C$4:$C$163,AC135)</f>
        <v>56.212026432837384</v>
      </c>
      <c r="AE135" s="7">
        <f t="shared" si="18"/>
        <v>5.7142857142857148E-2</v>
      </c>
      <c r="AF135" s="7">
        <f t="shared" si="17"/>
        <v>0.1142857142857143</v>
      </c>
      <c r="AG135" s="7">
        <f t="shared" si="17"/>
        <v>0.2857142857142857</v>
      </c>
      <c r="AH135" s="7">
        <f t="shared" si="17"/>
        <v>0.1142857142857143</v>
      </c>
      <c r="AI135" s="7">
        <f t="shared" si="17"/>
        <v>0</v>
      </c>
    </row>
    <row r="136" spans="29:35" x14ac:dyDescent="0.15">
      <c r="AC136" s="7">
        <f>基础状态预估!K15</f>
        <v>26.082468165263531</v>
      </c>
      <c r="AD136" s="7">
        <f>求节点(节奏总纲!$G$4:$G$163,节奏总纲!$C$4:$C$163,AC136)</f>
        <v>56.668081104043473</v>
      </c>
      <c r="AE136" s="7">
        <f t="shared" si="18"/>
        <v>8.0000000000000029E-2</v>
      </c>
      <c r="AF136" s="7">
        <f t="shared" si="17"/>
        <v>0.16000000000000006</v>
      </c>
      <c r="AG136" s="7">
        <f t="shared" si="17"/>
        <v>0.40000000000000008</v>
      </c>
      <c r="AH136" s="7">
        <f t="shared" si="17"/>
        <v>0.16000000000000006</v>
      </c>
      <c r="AI136" s="7">
        <f t="shared" si="17"/>
        <v>0</v>
      </c>
    </row>
    <row r="137" spans="29:35" x14ac:dyDescent="0.15">
      <c r="AC137" s="7">
        <f>基础状态预估!K16</f>
        <v>26.882468165263532</v>
      </c>
      <c r="AD137" s="7">
        <f>求节点(节奏总纲!$G$4:$G$163,节奏总纲!$C$4:$C$163,AC137)</f>
        <v>57.114152744074445</v>
      </c>
      <c r="AE137" s="7">
        <f t="shared" si="18"/>
        <v>0.10285714285714291</v>
      </c>
      <c r="AF137" s="7">
        <f t="shared" si="17"/>
        <v>0.20571428571428582</v>
      </c>
      <c r="AG137" s="7">
        <f t="shared" si="17"/>
        <v>0.51428571428571446</v>
      </c>
      <c r="AH137" s="7">
        <f t="shared" si="17"/>
        <v>0.20571428571428582</v>
      </c>
      <c r="AI137" s="7">
        <f t="shared" si="17"/>
        <v>0</v>
      </c>
    </row>
    <row r="138" spans="29:35" x14ac:dyDescent="0.15">
      <c r="AC138" s="7">
        <f>基础状态预估!K17</f>
        <v>28.082468165263531</v>
      </c>
      <c r="AD138" s="7">
        <f>求节点(节奏总纲!$G$4:$G$163,节奏总纲!$C$4:$C$163,AC138)</f>
        <v>57.743220698837845</v>
      </c>
      <c r="AE138" s="7">
        <f t="shared" si="18"/>
        <v>0.13714285714285718</v>
      </c>
      <c r="AF138" s="7">
        <f t="shared" si="17"/>
        <v>0.27428571428571435</v>
      </c>
      <c r="AG138" s="7">
        <f t="shared" si="17"/>
        <v>0.68571428571428583</v>
      </c>
      <c r="AH138" s="7">
        <f t="shared" si="17"/>
        <v>0.27428571428571435</v>
      </c>
      <c r="AI138" s="7">
        <f t="shared" si="17"/>
        <v>0</v>
      </c>
    </row>
    <row r="139" spans="29:35" x14ac:dyDescent="0.15">
      <c r="AC139" s="7">
        <f>基础状态预估!K18</f>
        <v>29.282468165263531</v>
      </c>
      <c r="AD139" s="7">
        <f>求节点(节奏总纲!$G$4:$G$163,节奏总纲!$C$4:$C$163,AC139)</f>
        <v>58.34891537479438</v>
      </c>
      <c r="AE139" s="7">
        <f t="shared" si="18"/>
        <v>0.17142857142857143</v>
      </c>
      <c r="AF139" s="7">
        <f t="shared" si="17"/>
        <v>0.34285714285714286</v>
      </c>
      <c r="AG139" s="7">
        <f t="shared" si="17"/>
        <v>0.8571428571428571</v>
      </c>
      <c r="AH139" s="7">
        <f t="shared" si="17"/>
        <v>0.34285714285714286</v>
      </c>
      <c r="AI139" s="7">
        <f t="shared" si="17"/>
        <v>0</v>
      </c>
    </row>
    <row r="140" spans="29:35" x14ac:dyDescent="0.15">
      <c r="AC140" s="7">
        <f>基础状态预估!K19</f>
        <v>30.48246816526353</v>
      </c>
      <c r="AD140" s="7">
        <f>求节点(节奏总纲!$G$4:$G$163,节奏总纲!$C$4:$C$163,AC140)</f>
        <v>58.93848875846912</v>
      </c>
      <c r="AE140" s="7">
        <f t="shared" si="18"/>
        <v>0.20571428571428571</v>
      </c>
      <c r="AF140" s="7">
        <f t="shared" si="17"/>
        <v>0.41142857142857142</v>
      </c>
      <c r="AG140" s="7">
        <f t="shared" si="17"/>
        <v>1.0285714285714285</v>
      </c>
      <c r="AH140" s="7">
        <f t="shared" si="17"/>
        <v>0.41142857142857142</v>
      </c>
      <c r="AI140" s="7">
        <f t="shared" si="17"/>
        <v>0</v>
      </c>
    </row>
    <row r="141" spans="29:35" x14ac:dyDescent="0.15">
      <c r="AC141" s="7">
        <f>基础状态预估!K20</f>
        <v>31.682468165263529</v>
      </c>
      <c r="AD141" s="7">
        <f>求节点(节奏总纲!$G$4:$G$163,节奏总纲!$C$4:$C$163,AC141)</f>
        <v>59.48793999184015</v>
      </c>
      <c r="AE141" s="7">
        <f t="shared" si="18"/>
        <v>0.24</v>
      </c>
      <c r="AF141" s="7">
        <f t="shared" si="17"/>
        <v>0.48</v>
      </c>
      <c r="AG141" s="7">
        <f t="shared" si="17"/>
        <v>1.1999999999999997</v>
      </c>
      <c r="AH141" s="7">
        <f t="shared" si="17"/>
        <v>0.48</v>
      </c>
      <c r="AI141" s="7">
        <f t="shared" si="17"/>
        <v>0</v>
      </c>
    </row>
    <row r="142" spans="29:35" x14ac:dyDescent="0.15">
      <c r="AC142" s="7">
        <f>基础状态预估!K21</f>
        <v>32.882468165263532</v>
      </c>
      <c r="AD142" s="7">
        <f>求节点(节奏总纲!$G$4:$G$163,节奏总纲!$C$4:$C$163,AC142)</f>
        <v>60.029788443433397</v>
      </c>
      <c r="AE142" s="7">
        <f t="shared" si="18"/>
        <v>0.27428571428571435</v>
      </c>
      <c r="AF142" s="7">
        <f t="shared" si="17"/>
        <v>0.54857142857142871</v>
      </c>
      <c r="AG142" s="7">
        <f t="shared" si="17"/>
        <v>1.3714285714285717</v>
      </c>
      <c r="AH142" s="7">
        <f t="shared" si="17"/>
        <v>0.54857142857142871</v>
      </c>
      <c r="AI142" s="7">
        <f t="shared" si="17"/>
        <v>0</v>
      </c>
    </row>
    <row r="143" spans="29:35" x14ac:dyDescent="0.15">
      <c r="AC143" s="7">
        <f>基础状态预估!K22</f>
        <v>34.082468165263535</v>
      </c>
      <c r="AD143" s="7">
        <f>求节点(节奏总纲!$G$4:$G$163,节奏总纲!$C$4:$C$163,AC143)</f>
        <v>60.525792913498101</v>
      </c>
      <c r="AE143" s="7">
        <f t="shared" si="18"/>
        <v>0.30857142857142872</v>
      </c>
      <c r="AF143" s="7">
        <f t="shared" si="17"/>
        <v>0.61714285714285744</v>
      </c>
      <c r="AG143" s="7">
        <f t="shared" si="17"/>
        <v>1.5428571428571434</v>
      </c>
      <c r="AH143" s="7">
        <f t="shared" si="17"/>
        <v>0.61714285714285744</v>
      </c>
      <c r="AI143" s="7">
        <f t="shared" si="17"/>
        <v>0</v>
      </c>
    </row>
    <row r="144" spans="29:35" x14ac:dyDescent="0.15">
      <c r="AC144" s="7">
        <f>基础状态预估!K23</f>
        <v>35.282468165263531</v>
      </c>
      <c r="AD144" s="7">
        <f>求节点(节奏总纲!$G$4:$G$163,节奏总纲!$C$4:$C$163,AC144)</f>
        <v>61.020153065604582</v>
      </c>
      <c r="AE144" s="7">
        <f t="shared" si="18"/>
        <v>0.34285714285714286</v>
      </c>
      <c r="AF144" s="7">
        <f t="shared" si="18"/>
        <v>0.68571428571428572</v>
      </c>
      <c r="AG144" s="7">
        <f t="shared" si="18"/>
        <v>1.7142857142857142</v>
      </c>
      <c r="AH144" s="7">
        <f t="shared" si="18"/>
        <v>0.68571428571428572</v>
      </c>
      <c r="AI144" s="7">
        <f t="shared" si="18"/>
        <v>0</v>
      </c>
    </row>
    <row r="145" spans="29:35" x14ac:dyDescent="0.15">
      <c r="AC145" s="7">
        <f>基础状态预估!K24</f>
        <v>37.282468165263531</v>
      </c>
      <c r="AD145" s="7">
        <f>求节点(节奏总纲!$G$4:$G$163,节奏总纲!$C$4:$C$163,AC145)</f>
        <v>61.784465794284017</v>
      </c>
      <c r="AE145" s="7">
        <f t="shared" si="18"/>
        <v>0.4</v>
      </c>
      <c r="AF145" s="7">
        <f t="shared" si="18"/>
        <v>0.8</v>
      </c>
      <c r="AG145" s="7">
        <f t="shared" si="18"/>
        <v>2</v>
      </c>
      <c r="AH145" s="7">
        <f t="shared" si="18"/>
        <v>0.8</v>
      </c>
      <c r="AI145" s="7">
        <f t="shared" si="18"/>
        <v>0</v>
      </c>
    </row>
    <row r="146" spans="29:35" x14ac:dyDescent="0.15">
      <c r="AC146" s="7">
        <f>基础状态预估!K25</f>
        <v>39.282468165263531</v>
      </c>
      <c r="AD146" s="7">
        <f>求节点(节奏总纲!$G$4:$G$163,节奏总纲!$C$4:$C$163,AC146)</f>
        <v>62.507131399522507</v>
      </c>
      <c r="AE146" s="7">
        <f t="shared" si="18"/>
        <v>0.45714285714285718</v>
      </c>
      <c r="AF146" s="7">
        <f t="shared" si="18"/>
        <v>0.91428571428571437</v>
      </c>
      <c r="AG146" s="7">
        <f t="shared" si="18"/>
        <v>2.2857142857142856</v>
      </c>
      <c r="AH146" s="7">
        <f t="shared" si="18"/>
        <v>0.91428571428571437</v>
      </c>
      <c r="AI146" s="7">
        <f t="shared" si="18"/>
        <v>0</v>
      </c>
    </row>
    <row r="147" spans="29:35" x14ac:dyDescent="0.15">
      <c r="AC147" s="7">
        <f>基础状态预估!K26</f>
        <v>41.282468165263531</v>
      </c>
      <c r="AD147" s="7">
        <f>求节点(节奏总纲!$G$4:$G$163,节奏总纲!$C$4:$C$163,AC147)</f>
        <v>63.198771451563246</v>
      </c>
      <c r="AE147" s="7">
        <f t="shared" si="18"/>
        <v>0.51428571428571435</v>
      </c>
      <c r="AF147" s="7">
        <f t="shared" si="18"/>
        <v>1.0285714285714287</v>
      </c>
      <c r="AG147" s="7">
        <f t="shared" si="18"/>
        <v>2.5714285714285712</v>
      </c>
      <c r="AH147" s="7">
        <f t="shared" si="18"/>
        <v>1.0285714285714287</v>
      </c>
      <c r="AI147" s="7">
        <f t="shared" si="18"/>
        <v>0</v>
      </c>
    </row>
    <row r="148" spans="29:35" x14ac:dyDescent="0.15">
      <c r="AC148" s="7">
        <f>基础状态预估!K27</f>
        <v>43.282468165263531</v>
      </c>
      <c r="AD148" s="7">
        <f>求节点(节奏总纲!$G$4:$G$163,节奏总纲!$C$4:$C$163,AC148)</f>
        <v>63.856539402374587</v>
      </c>
      <c r="AE148" s="7">
        <f t="shared" si="18"/>
        <v>0.57142857142857151</v>
      </c>
      <c r="AF148" s="7">
        <f t="shared" si="18"/>
        <v>1.142857142857143</v>
      </c>
      <c r="AG148" s="7">
        <f t="shared" si="18"/>
        <v>2.8571428571428568</v>
      </c>
      <c r="AH148" s="7">
        <f t="shared" si="18"/>
        <v>1.142857142857143</v>
      </c>
      <c r="AI148" s="7">
        <f t="shared" si="18"/>
        <v>0</v>
      </c>
    </row>
    <row r="149" spans="29:35" x14ac:dyDescent="0.15">
      <c r="AC149" s="7">
        <f>基础状态预估!K28</f>
        <v>47.282468165263531</v>
      </c>
      <c r="AD149" s="7">
        <f>求节点(节奏总纲!$G$4:$G$163,节奏总纲!$C$4:$C$163,AC149)</f>
        <v>65.109042263524756</v>
      </c>
      <c r="AE149" s="7">
        <f t="shared" si="18"/>
        <v>0.68571428571428572</v>
      </c>
      <c r="AF149" s="7">
        <f t="shared" si="18"/>
        <v>1.3714285714285714</v>
      </c>
      <c r="AG149" s="7">
        <f t="shared" si="18"/>
        <v>3.4285714285714284</v>
      </c>
      <c r="AH149" s="7">
        <f t="shared" si="18"/>
        <v>1.3714285714285714</v>
      </c>
      <c r="AI149" s="7">
        <f t="shared" si="18"/>
        <v>0</v>
      </c>
    </row>
    <row r="150" spans="29:35" x14ac:dyDescent="0.15">
      <c r="AC150" s="7">
        <f>基础状态预估!K29</f>
        <v>51.282468165263531</v>
      </c>
      <c r="AD150" s="7">
        <f>求节点(节奏总纲!$G$4:$G$163,节奏总纲!$C$4:$C$163,AC150)</f>
        <v>66.323263192827341</v>
      </c>
      <c r="AE150" s="7">
        <f t="shared" si="18"/>
        <v>0.8</v>
      </c>
      <c r="AF150" s="7">
        <f t="shared" si="18"/>
        <v>1.6</v>
      </c>
      <c r="AG150" s="7">
        <f t="shared" si="18"/>
        <v>4</v>
      </c>
      <c r="AH150" s="7">
        <f t="shared" si="18"/>
        <v>1.6</v>
      </c>
      <c r="AI150" s="7">
        <f t="shared" si="18"/>
        <v>0</v>
      </c>
    </row>
    <row r="151" spans="29:35" x14ac:dyDescent="0.15">
      <c r="AC151" s="7">
        <f>基础状态预估!K30</f>
        <v>55.282468165263531</v>
      </c>
      <c r="AD151" s="7">
        <f>求节点(节奏总纲!$G$4:$G$163,节奏总纲!$C$4:$C$163,AC151)</f>
        <v>67.437447618913097</v>
      </c>
      <c r="AE151" s="7">
        <f t="shared" si="18"/>
        <v>0.91428571428571437</v>
      </c>
      <c r="AF151" s="7">
        <f t="shared" si="18"/>
        <v>1.8285714285714287</v>
      </c>
      <c r="AG151" s="7">
        <f t="shared" si="18"/>
        <v>4.5714285714285712</v>
      </c>
      <c r="AH151" s="7">
        <f t="shared" si="18"/>
        <v>1.8285714285714287</v>
      </c>
      <c r="AI151" s="7">
        <f t="shared" si="18"/>
        <v>0</v>
      </c>
    </row>
    <row r="152" spans="29:35" x14ac:dyDescent="0.15">
      <c r="AC152" s="7">
        <f>基础状态预估!K31</f>
        <v>59.282468165263531</v>
      </c>
      <c r="AD152" s="7">
        <f>求节点(节奏总纲!$G$4:$G$163,节奏总纲!$C$4:$C$163,AC152)</f>
        <v>68.453526920558971</v>
      </c>
      <c r="AE152" s="7">
        <f t="shared" si="18"/>
        <v>1.0285714285714287</v>
      </c>
      <c r="AF152" s="7">
        <f t="shared" si="18"/>
        <v>2.0571428571428574</v>
      </c>
      <c r="AG152" s="7">
        <f t="shared" si="18"/>
        <v>5.1428571428571423</v>
      </c>
      <c r="AH152" s="7">
        <f t="shared" si="18"/>
        <v>2.0571428571428574</v>
      </c>
      <c r="AI152" s="7">
        <f t="shared" si="18"/>
        <v>0</v>
      </c>
    </row>
    <row r="153" spans="29:35" x14ac:dyDescent="0.15">
      <c r="AC153" s="7">
        <f>基础状态预估!K32</f>
        <v>63.282468165263531</v>
      </c>
      <c r="AD153" s="7">
        <f>求节点(节奏总纲!$G$4:$G$163,节奏总纲!$C$4:$C$163,AC153)</f>
        <v>69.397951298120717</v>
      </c>
      <c r="AE153" s="7">
        <f t="shared" si="18"/>
        <v>1.142857142857143</v>
      </c>
      <c r="AF153" s="7">
        <f t="shared" si="18"/>
        <v>2.285714285714286</v>
      </c>
      <c r="AG153" s="7">
        <f t="shared" si="18"/>
        <v>5.7142857142857135</v>
      </c>
      <c r="AH153" s="7">
        <f t="shared" si="18"/>
        <v>2.285714285714286</v>
      </c>
      <c r="AI153" s="7">
        <f t="shared" si="18"/>
        <v>0</v>
      </c>
    </row>
    <row r="154" spans="29:35" x14ac:dyDescent="0.15">
      <c r="AC154" s="7">
        <f>基础状态预估!K33</f>
        <v>71.282468165263538</v>
      </c>
      <c r="AD154" s="7">
        <f>求节点(节奏总纲!$G$4:$G$163,节奏总纲!$C$4:$C$163,AC154)</f>
        <v>71.134603459739978</v>
      </c>
      <c r="AE154" s="7">
        <f t="shared" si="18"/>
        <v>1.3714285714285717</v>
      </c>
      <c r="AF154" s="7">
        <f t="shared" si="18"/>
        <v>2.7428571428571433</v>
      </c>
      <c r="AG154" s="7">
        <f t="shared" si="18"/>
        <v>6.8571428571428577</v>
      </c>
      <c r="AH154" s="7">
        <f t="shared" si="18"/>
        <v>2.7428571428571433</v>
      </c>
      <c r="AI154" s="7">
        <f t="shared" si="18"/>
        <v>0</v>
      </c>
    </row>
    <row r="155" spans="29:35" x14ac:dyDescent="0.15">
      <c r="AC155" s="7">
        <f>基础状态预估!K34</f>
        <v>79.282468165263538</v>
      </c>
      <c r="AD155" s="7">
        <f>求节点(节奏总纲!$G$4:$G$163,节奏总纲!$C$4:$C$163,AC155)</f>
        <v>72.688405066114001</v>
      </c>
      <c r="AE155" s="7">
        <f t="shared" si="18"/>
        <v>1.6000000000000003</v>
      </c>
      <c r="AF155" s="7">
        <f t="shared" si="18"/>
        <v>3.2000000000000006</v>
      </c>
      <c r="AG155" s="7">
        <f t="shared" si="18"/>
        <v>8</v>
      </c>
      <c r="AH155" s="7">
        <f t="shared" si="18"/>
        <v>3.2000000000000006</v>
      </c>
      <c r="AI155" s="7">
        <f t="shared" si="18"/>
        <v>0</v>
      </c>
    </row>
    <row r="156" spans="29:35" x14ac:dyDescent="0.15">
      <c r="AC156" s="7">
        <f>基础状态预估!K35</f>
        <v>87.282468165263538</v>
      </c>
      <c r="AD156" s="7">
        <f>求节点(节奏总纲!$G$4:$G$163,节奏总纲!$C$4:$C$163,AC156)</f>
        <v>74.065029554361502</v>
      </c>
      <c r="AE156" s="7">
        <f t="shared" si="18"/>
        <v>1.8285714285714287</v>
      </c>
      <c r="AF156" s="7">
        <f t="shared" si="18"/>
        <v>3.6571428571428575</v>
      </c>
      <c r="AG156" s="7">
        <f t="shared" si="18"/>
        <v>9.1428571428571423</v>
      </c>
      <c r="AH156" s="7">
        <f t="shared" si="18"/>
        <v>3.6571428571428575</v>
      </c>
      <c r="AI156" s="7">
        <f t="shared" si="18"/>
        <v>0</v>
      </c>
    </row>
    <row r="157" spans="29:35" x14ac:dyDescent="0.15">
      <c r="AC157" s="7">
        <f>基础状态预估!K36</f>
        <v>95.282468165263538</v>
      </c>
      <c r="AD157" s="7">
        <f>求节点(节奏总纲!$G$4:$G$163,节奏总纲!$C$4:$C$163,AC157)</f>
        <v>75.303116550209111</v>
      </c>
      <c r="AE157" s="7">
        <f t="shared" si="18"/>
        <v>2.0571428571428574</v>
      </c>
      <c r="AF157" s="7">
        <f t="shared" si="18"/>
        <v>4.1142857142857148</v>
      </c>
      <c r="AG157" s="7">
        <f t="shared" si="18"/>
        <v>10.285714285714285</v>
      </c>
      <c r="AH157" s="7">
        <f t="shared" si="18"/>
        <v>4.1142857142857148</v>
      </c>
      <c r="AI157" s="7">
        <f t="shared" si="18"/>
        <v>0</v>
      </c>
    </row>
    <row r="158" spans="29:35" x14ac:dyDescent="0.15">
      <c r="AC158" s="7">
        <f>基础状态预估!K37</f>
        <v>103.28246816526354</v>
      </c>
      <c r="AD158" s="7">
        <f>求节点(节奏总纲!$G$4:$G$163,节奏总纲!$C$4:$C$163,AC158)</f>
        <v>76.439465251495861</v>
      </c>
      <c r="AE158" s="7">
        <f t="shared" si="18"/>
        <v>2.285714285714286</v>
      </c>
      <c r="AF158" s="7">
        <f t="shared" si="18"/>
        <v>4.5714285714285721</v>
      </c>
      <c r="AG158" s="7">
        <f t="shared" si="18"/>
        <v>11.428571428571427</v>
      </c>
      <c r="AH158" s="7">
        <f t="shared" si="18"/>
        <v>4.5714285714285721</v>
      </c>
      <c r="AI158" s="7">
        <f t="shared" si="18"/>
        <v>0</v>
      </c>
    </row>
    <row r="159" spans="29:35" x14ac:dyDescent="0.15">
      <c r="AC159" s="7">
        <f>基础状态预估!K38</f>
        <v>111.28246816526354</v>
      </c>
      <c r="AD159" s="7">
        <f>求节点(节奏总纲!$G$4:$G$163,节奏总纲!$C$4:$C$163,AC159)</f>
        <v>77.49845906943213</v>
      </c>
      <c r="AE159" s="7">
        <f t="shared" si="18"/>
        <v>2.5142857142857147</v>
      </c>
      <c r="AF159" s="7">
        <f t="shared" si="18"/>
        <v>5.0285714285714294</v>
      </c>
      <c r="AG159" s="7">
        <f t="shared" si="18"/>
        <v>12.571428571428571</v>
      </c>
      <c r="AH159" s="7">
        <f t="shared" si="18"/>
        <v>5.0285714285714294</v>
      </c>
      <c r="AI159" s="7">
        <f t="shared" si="18"/>
        <v>0</v>
      </c>
    </row>
    <row r="160" spans="29:35" x14ac:dyDescent="0.15">
      <c r="AC160" s="7">
        <f>基础状态预估!K39</f>
        <v>119.28246816526354</v>
      </c>
      <c r="AD160" s="7">
        <f>求节点(节奏总纲!$G$4:$G$163,节奏总纲!$C$4:$C$163,AC160)</f>
        <v>78.517770372723305</v>
      </c>
      <c r="AE160" s="7">
        <f t="shared" si="18"/>
        <v>2.7428571428571429</v>
      </c>
      <c r="AF160" s="7">
        <f t="shared" si="18"/>
        <v>5.4857142857142858</v>
      </c>
      <c r="AG160" s="7">
        <f t="shared" si="18"/>
        <v>13.714285714285714</v>
      </c>
      <c r="AH160" s="7">
        <f t="shared" si="18"/>
        <v>5.4857142857142858</v>
      </c>
      <c r="AI160" s="7">
        <f t="shared" si="18"/>
        <v>0</v>
      </c>
    </row>
    <row r="161" spans="29:35" x14ac:dyDescent="0.15">
      <c r="AC161" s="7">
        <f>基础状态预估!K40</f>
        <v>127.28246816526354</v>
      </c>
      <c r="AD161" s="7">
        <f>求节点(节奏总纲!$G$4:$G$163,节奏总纲!$C$4:$C$163,AC161)</f>
        <v>79.49234776580262</v>
      </c>
      <c r="AE161" s="7">
        <f t="shared" si="18"/>
        <v>2.9714285714285715</v>
      </c>
      <c r="AF161" s="7">
        <f t="shared" si="18"/>
        <v>5.9428571428571431</v>
      </c>
      <c r="AG161" s="7">
        <f t="shared" si="18"/>
        <v>14.857142857142856</v>
      </c>
      <c r="AH161" s="7">
        <f t="shared" si="18"/>
        <v>5.9428571428571431</v>
      </c>
      <c r="AI161" s="7">
        <f t="shared" si="18"/>
        <v>0</v>
      </c>
    </row>
    <row r="162" spans="29:35" x14ac:dyDescent="0.15">
      <c r="AC162" s="7">
        <f>基础状态预估!K41</f>
        <v>135.28246816526354</v>
      </c>
      <c r="AD162" s="7">
        <f>求节点(节奏总纲!$G$4:$G$163,节奏总纲!$C$4:$C$163,AC162)</f>
        <v>80.403306851072472</v>
      </c>
      <c r="AE162" s="7">
        <f t="shared" si="18"/>
        <v>3.2</v>
      </c>
      <c r="AF162" s="7">
        <f t="shared" si="18"/>
        <v>6.4</v>
      </c>
      <c r="AG162" s="7">
        <f t="shared" si="18"/>
        <v>16</v>
      </c>
      <c r="AH162" s="7">
        <f t="shared" si="18"/>
        <v>6.4</v>
      </c>
      <c r="AI162" s="7">
        <f t="shared" si="18"/>
        <v>0</v>
      </c>
    </row>
    <row r="163" spans="29:35" x14ac:dyDescent="0.15">
      <c r="AC163" s="7">
        <f>基础状态预估!K42</f>
        <v>143.28246816526354</v>
      </c>
      <c r="AD163" s="7">
        <f>求节点(节奏总纲!$G$4:$G$163,节奏总纲!$C$4:$C$163,AC163)</f>
        <v>81.250917254238459</v>
      </c>
      <c r="AE163" s="7">
        <f t="shared" si="18"/>
        <v>3.4285714285714288</v>
      </c>
      <c r="AF163" s="7">
        <f t="shared" si="18"/>
        <v>6.8571428571428577</v>
      </c>
      <c r="AG163" s="7">
        <f t="shared" si="18"/>
        <v>17.142857142857142</v>
      </c>
      <c r="AH163" s="7">
        <f t="shared" si="18"/>
        <v>6.8571428571428577</v>
      </c>
      <c r="AI163" s="7">
        <f t="shared" si="18"/>
        <v>0</v>
      </c>
    </row>
    <row r="167" spans="29:35" x14ac:dyDescent="0.15">
      <c r="AC167" s="7" t="s">
        <v>4</v>
      </c>
      <c r="AE167" s="67" t="s">
        <v>150</v>
      </c>
      <c r="AF167" s="67"/>
      <c r="AG167" s="67"/>
      <c r="AH167" s="67"/>
      <c r="AI167" s="67"/>
    </row>
    <row r="168" spans="29:35" x14ac:dyDescent="0.15">
      <c r="AC168" s="7" t="s">
        <v>105</v>
      </c>
      <c r="AD168" s="7" t="s">
        <v>31</v>
      </c>
      <c r="AE168" s="4" t="s">
        <v>221</v>
      </c>
      <c r="AF168" s="4" t="s">
        <v>222</v>
      </c>
      <c r="AG168" s="4" t="s">
        <v>223</v>
      </c>
      <c r="AH168" s="4" t="s">
        <v>224</v>
      </c>
      <c r="AI168" s="4" t="s">
        <v>225</v>
      </c>
    </row>
    <row r="169" spans="29:35" x14ac:dyDescent="0.15">
      <c r="AC169" s="7">
        <f>基础状态预估!L7</f>
        <v>12.944538943812169</v>
      </c>
      <c r="AD169" s="7">
        <f>求节点(节奏总纲!$H$4:$H$163,节奏总纲!$C$4:$C$163,AC169)</f>
        <v>55</v>
      </c>
      <c r="AE169" s="7">
        <f>($AC169-$AC$169)*INDEX($V$25:$Z$29,MATCH(AE$4,$U$25:$U$29,0),MATCH($AC$167,$V$22:$Z$22,0))</f>
        <v>0</v>
      </c>
      <c r="AF169" s="7">
        <f t="shared" ref="AF169:AI184" si="19">($AC169-$AC$169)*INDEX($V$25:$Z$29,MATCH(AF$4,$U$25:$U$29,0),MATCH($AC$167,$V$22:$Z$22,0))</f>
        <v>0</v>
      </c>
      <c r="AG169" s="7">
        <f t="shared" si="19"/>
        <v>0</v>
      </c>
      <c r="AH169" s="7">
        <f t="shared" si="19"/>
        <v>0</v>
      </c>
      <c r="AI169" s="7">
        <f t="shared" si="19"/>
        <v>0</v>
      </c>
    </row>
    <row r="170" spans="29:35" x14ac:dyDescent="0.15">
      <c r="AC170" s="7">
        <f>基础状态预估!L8</f>
        <v>13.044538943812169</v>
      </c>
      <c r="AD170" s="7">
        <f>求节点(节奏总纲!$H$4:$H$163,节奏总纲!$C$4:$C$163,AC170)</f>
        <v>55.111973982298814</v>
      </c>
      <c r="AE170" s="7">
        <f t="shared" ref="AE170:AI204" si="20">($AC170-$AC$169)*INDEX($V$25:$Z$29,MATCH(AE$4,$U$25:$U$29,0),MATCH($AC$167,$V$22:$Z$22,0))</f>
        <v>0</v>
      </c>
      <c r="AF170" s="7">
        <f t="shared" si="19"/>
        <v>5.7142857142856943E-3</v>
      </c>
      <c r="AG170" s="7">
        <f t="shared" si="19"/>
        <v>1.1428571428571389E-2</v>
      </c>
      <c r="AH170" s="7">
        <f t="shared" si="19"/>
        <v>8.5714285714285406E-3</v>
      </c>
      <c r="AI170" s="7">
        <f t="shared" si="19"/>
        <v>2.8571428571428472E-3</v>
      </c>
    </row>
    <row r="171" spans="29:35" x14ac:dyDescent="0.15">
      <c r="AC171" s="7">
        <f>基础状态预估!L9</f>
        <v>13.144538943812169</v>
      </c>
      <c r="AD171" s="7">
        <f>求节点(节奏总纲!$H$4:$H$163,节奏总纲!$C$4:$C$163,AC171)</f>
        <v>55.223947964597627</v>
      </c>
      <c r="AE171" s="7">
        <f t="shared" si="20"/>
        <v>0</v>
      </c>
      <c r="AF171" s="7">
        <f t="shared" si="19"/>
        <v>1.1428571428571389E-2</v>
      </c>
      <c r="AG171" s="7">
        <f t="shared" si="19"/>
        <v>2.2857142857142777E-2</v>
      </c>
      <c r="AH171" s="7">
        <f t="shared" si="19"/>
        <v>1.7142857142857081E-2</v>
      </c>
      <c r="AI171" s="7">
        <f t="shared" si="19"/>
        <v>5.7142857142856943E-3</v>
      </c>
    </row>
    <row r="172" spans="29:35" x14ac:dyDescent="0.15">
      <c r="AC172" s="7">
        <f>基础状态预估!L10</f>
        <v>13.24453894381217</v>
      </c>
      <c r="AD172" s="7">
        <f>求节点(节奏总纲!$H$4:$H$163,节奏总纲!$C$4:$C$163,AC172)</f>
        <v>55.335921946896441</v>
      </c>
      <c r="AE172" s="7">
        <f t="shared" si="20"/>
        <v>0</v>
      </c>
      <c r="AF172" s="7">
        <f t="shared" si="19"/>
        <v>1.7142857142857185E-2</v>
      </c>
      <c r="AG172" s="7">
        <f t="shared" si="19"/>
        <v>3.4285714285714371E-2</v>
      </c>
      <c r="AH172" s="7">
        <f t="shared" si="19"/>
        <v>2.5714285714285776E-2</v>
      </c>
      <c r="AI172" s="7">
        <f t="shared" si="19"/>
        <v>8.5714285714285927E-3</v>
      </c>
    </row>
    <row r="173" spans="29:35" x14ac:dyDescent="0.15">
      <c r="AC173" s="7">
        <f>基础状态预估!L11</f>
        <v>13.34453894381217</v>
      </c>
      <c r="AD173" s="7">
        <f>求节点(节奏总纲!$H$4:$H$163,节奏总纲!$C$4:$C$163,AC173)</f>
        <v>55.447895929195255</v>
      </c>
      <c r="AE173" s="7">
        <f t="shared" si="20"/>
        <v>0</v>
      </c>
      <c r="AF173" s="7">
        <f t="shared" si="19"/>
        <v>2.2857142857142878E-2</v>
      </c>
      <c r="AG173" s="7">
        <f t="shared" si="19"/>
        <v>4.5714285714285756E-2</v>
      </c>
      <c r="AH173" s="7">
        <f t="shared" si="19"/>
        <v>3.4285714285714315E-2</v>
      </c>
      <c r="AI173" s="7">
        <f t="shared" si="19"/>
        <v>1.1428571428571439E-2</v>
      </c>
    </row>
    <row r="174" spans="29:35" x14ac:dyDescent="0.15">
      <c r="AC174" s="7">
        <f>基础状态预估!L12</f>
        <v>13.544538943812169</v>
      </c>
      <c r="AD174" s="7">
        <f>求节点(节奏总纲!$H$4:$H$163,节奏总纲!$C$4:$C$163,AC174)</f>
        <v>55.671843893792889</v>
      </c>
      <c r="AE174" s="7">
        <f t="shared" si="20"/>
        <v>0</v>
      </c>
      <c r="AF174" s="7">
        <f t="shared" si="19"/>
        <v>3.4285714285714267E-2</v>
      </c>
      <c r="AG174" s="7">
        <f t="shared" si="19"/>
        <v>6.8571428571428533E-2</v>
      </c>
      <c r="AH174" s="7">
        <f t="shared" si="19"/>
        <v>5.14285714285714E-2</v>
      </c>
      <c r="AI174" s="7">
        <f t="shared" si="19"/>
        <v>1.7142857142857133E-2</v>
      </c>
    </row>
    <row r="175" spans="29:35" x14ac:dyDescent="0.15">
      <c r="AC175" s="7">
        <f>基础状态预估!L13</f>
        <v>13.74453894381217</v>
      </c>
      <c r="AD175" s="7">
        <f>求节点(节奏总纲!$H$4:$H$163,节奏总纲!$C$4:$C$163,AC175)</f>
        <v>55.895791858390517</v>
      </c>
      <c r="AE175" s="7">
        <f t="shared" si="20"/>
        <v>0</v>
      </c>
      <c r="AF175" s="7">
        <f t="shared" si="19"/>
        <v>4.5714285714285756E-2</v>
      </c>
      <c r="AG175" s="7">
        <f t="shared" si="19"/>
        <v>9.1428571428571512E-2</v>
      </c>
      <c r="AH175" s="7">
        <f t="shared" si="19"/>
        <v>6.857142857142863E-2</v>
      </c>
      <c r="AI175" s="7">
        <f t="shared" si="19"/>
        <v>2.2857142857142878E-2</v>
      </c>
    </row>
    <row r="176" spans="29:35" x14ac:dyDescent="0.15">
      <c r="AC176" s="7">
        <f>基础状态预估!L14</f>
        <v>13.944538943812169</v>
      </c>
      <c r="AD176" s="7">
        <f>求节点(节奏总纲!$H$4:$H$163,节奏总纲!$C$4:$C$163,AC176)</f>
        <v>56.109297153494381</v>
      </c>
      <c r="AE176" s="7">
        <f t="shared" si="20"/>
        <v>0</v>
      </c>
      <c r="AF176" s="7">
        <f t="shared" si="19"/>
        <v>5.7142857142857148E-2</v>
      </c>
      <c r="AG176" s="7">
        <f t="shared" si="19"/>
        <v>0.1142857142857143</v>
      </c>
      <c r="AH176" s="7">
        <f t="shared" si="19"/>
        <v>8.5714285714285715E-2</v>
      </c>
      <c r="AI176" s="7">
        <f t="shared" si="19"/>
        <v>2.8571428571428574E-2</v>
      </c>
    </row>
    <row r="177" spans="29:35" x14ac:dyDescent="0.15">
      <c r="AC177" s="7">
        <f>基础状态预估!L15</f>
        <v>14.34453894381217</v>
      </c>
      <c r="AD177" s="7">
        <f>求节点(节奏总纲!$H$4:$H$163,节奏总纲!$C$4:$C$163,AC177)</f>
        <v>56.518131481966783</v>
      </c>
      <c r="AE177" s="7">
        <f t="shared" si="20"/>
        <v>0</v>
      </c>
      <c r="AF177" s="7">
        <f t="shared" si="19"/>
        <v>8.0000000000000029E-2</v>
      </c>
      <c r="AG177" s="7">
        <f t="shared" si="19"/>
        <v>0.16000000000000006</v>
      </c>
      <c r="AH177" s="7">
        <f t="shared" si="19"/>
        <v>0.12000000000000004</v>
      </c>
      <c r="AI177" s="7">
        <f t="shared" si="19"/>
        <v>4.0000000000000015E-2</v>
      </c>
    </row>
    <row r="178" spans="29:35" x14ac:dyDescent="0.15">
      <c r="AC178" s="7">
        <f>基础状态预估!L16</f>
        <v>14.74453894381217</v>
      </c>
      <c r="AD178" s="7">
        <f>求节点(节奏总纲!$H$4:$H$163,节奏总纲!$C$4:$C$163,AC178)</f>
        <v>56.926965810439185</v>
      </c>
      <c r="AE178" s="7">
        <f t="shared" si="20"/>
        <v>0</v>
      </c>
      <c r="AF178" s="7">
        <f t="shared" si="19"/>
        <v>0.10285714285714291</v>
      </c>
      <c r="AG178" s="7">
        <f t="shared" si="19"/>
        <v>0.20571428571428582</v>
      </c>
      <c r="AH178" s="7">
        <f t="shared" si="19"/>
        <v>0.15428571428571436</v>
      </c>
      <c r="AI178" s="7">
        <f t="shared" si="19"/>
        <v>5.1428571428571455E-2</v>
      </c>
    </row>
    <row r="179" spans="29:35" x14ac:dyDescent="0.15">
      <c r="AC179" s="7">
        <f>基础状态预估!L17</f>
        <v>15.34453894381217</v>
      </c>
      <c r="AD179" s="7">
        <f>求节点(节奏总纲!$H$4:$H$163,节奏总纲!$C$4:$C$163,AC179)</f>
        <v>57.507980693841702</v>
      </c>
      <c r="AE179" s="7">
        <f t="shared" si="20"/>
        <v>0</v>
      </c>
      <c r="AF179" s="7">
        <f t="shared" si="19"/>
        <v>0.13714285714285718</v>
      </c>
      <c r="AG179" s="7">
        <f t="shared" si="19"/>
        <v>0.27428571428571435</v>
      </c>
      <c r="AH179" s="7">
        <f t="shared" si="19"/>
        <v>0.20571428571428574</v>
      </c>
      <c r="AI179" s="7">
        <f t="shared" si="19"/>
        <v>6.8571428571428589E-2</v>
      </c>
    </row>
    <row r="180" spans="29:35" x14ac:dyDescent="0.15">
      <c r="AC180" s="7">
        <f>基础状态预估!L18</f>
        <v>15.944538943812169</v>
      </c>
      <c r="AD180" s="7">
        <f>求节点(节奏总纲!$H$4:$H$163,节奏总纲!$C$4:$C$163,AC180)</f>
        <v>58.076768490660086</v>
      </c>
      <c r="AE180" s="7">
        <f t="shared" si="20"/>
        <v>0</v>
      </c>
      <c r="AF180" s="7">
        <f t="shared" si="19"/>
        <v>0.17142857142857143</v>
      </c>
      <c r="AG180" s="7">
        <f t="shared" si="19"/>
        <v>0.34285714285714286</v>
      </c>
      <c r="AH180" s="7">
        <f t="shared" si="19"/>
        <v>0.25714285714285712</v>
      </c>
      <c r="AI180" s="7">
        <f t="shared" si="19"/>
        <v>8.5714285714285715E-2</v>
      </c>
    </row>
    <row r="181" spans="29:35" x14ac:dyDescent="0.15">
      <c r="AC181" s="7">
        <f>基础状态预估!L19</f>
        <v>16.544538943812171</v>
      </c>
      <c r="AD181" s="7">
        <f>求节点(节奏总纲!$H$4:$H$163,节奏总纲!$C$4:$C$163,AC181)</f>
        <v>58.599812378736814</v>
      </c>
      <c r="AE181" s="7">
        <f t="shared" si="20"/>
        <v>0</v>
      </c>
      <c r="AF181" s="7">
        <f t="shared" si="19"/>
        <v>0.20571428571428582</v>
      </c>
      <c r="AG181" s="7">
        <f t="shared" si="19"/>
        <v>0.41142857142857164</v>
      </c>
      <c r="AH181" s="7">
        <f t="shared" si="19"/>
        <v>0.30857142857142872</v>
      </c>
      <c r="AI181" s="7">
        <f t="shared" si="19"/>
        <v>0.10285714285714291</v>
      </c>
    </row>
    <row r="182" spans="29:35" x14ac:dyDescent="0.15">
      <c r="AC182" s="7">
        <f>基础状态预估!L20</f>
        <v>17.144538943812169</v>
      </c>
      <c r="AD182" s="7">
        <f>求节点(节奏总纲!$H$4:$H$163,节奏总纲!$C$4:$C$163,AC182)</f>
        <v>59.110735448260634</v>
      </c>
      <c r="AE182" s="7">
        <f t="shared" si="20"/>
        <v>0</v>
      </c>
      <c r="AF182" s="7">
        <f t="shared" si="19"/>
        <v>0.24</v>
      </c>
      <c r="AG182" s="7">
        <f t="shared" si="19"/>
        <v>0.48</v>
      </c>
      <c r="AH182" s="7">
        <f t="shared" si="19"/>
        <v>0.35999999999999993</v>
      </c>
      <c r="AI182" s="7">
        <f t="shared" si="19"/>
        <v>0.12</v>
      </c>
    </row>
    <row r="183" spans="29:35" x14ac:dyDescent="0.15">
      <c r="AC183" s="7">
        <f>基础状态预估!L21</f>
        <v>17.74453894381217</v>
      </c>
      <c r="AD183" s="7">
        <f>求节点(节奏总纲!$H$4:$H$163,节奏总纲!$C$4:$C$163,AC183)</f>
        <v>59.582176595777085</v>
      </c>
      <c r="AE183" s="7">
        <f t="shared" si="20"/>
        <v>0</v>
      </c>
      <c r="AF183" s="7">
        <f t="shared" si="19"/>
        <v>0.27428571428571435</v>
      </c>
      <c r="AG183" s="7">
        <f t="shared" si="19"/>
        <v>0.54857142857142871</v>
      </c>
      <c r="AH183" s="7">
        <f t="shared" si="19"/>
        <v>0.41142857142857148</v>
      </c>
      <c r="AI183" s="7">
        <f t="shared" si="19"/>
        <v>0.13714285714285718</v>
      </c>
    </row>
    <row r="184" spans="29:35" x14ac:dyDescent="0.15">
      <c r="AC184" s="7">
        <f>基础状态预估!L22</f>
        <v>18.344538943812168</v>
      </c>
      <c r="AD184" s="7">
        <f>求节点(节奏总纲!$H$4:$H$163,节奏总纲!$C$4:$C$163,AC184)</f>
        <v>60.051469413074742</v>
      </c>
      <c r="AE184" s="7">
        <f t="shared" si="20"/>
        <v>0</v>
      </c>
      <c r="AF184" s="7">
        <f t="shared" si="19"/>
        <v>0.3085714285714285</v>
      </c>
      <c r="AG184" s="7">
        <f t="shared" si="19"/>
        <v>0.61714285714285699</v>
      </c>
      <c r="AH184" s="7">
        <f t="shared" si="19"/>
        <v>0.46285714285714274</v>
      </c>
      <c r="AI184" s="7">
        <f t="shared" si="19"/>
        <v>0.15428571428571425</v>
      </c>
    </row>
    <row r="185" spans="29:35" x14ac:dyDescent="0.15">
      <c r="AC185" s="7">
        <f>基础状态预估!L23</f>
        <v>18.944538943812169</v>
      </c>
      <c r="AD185" s="7">
        <f>求节点(节奏总纲!$H$4:$H$163,节奏总纲!$C$4:$C$163,AC185)</f>
        <v>60.504021081076083</v>
      </c>
      <c r="AE185" s="7">
        <f t="shared" si="20"/>
        <v>0</v>
      </c>
      <c r="AF185" s="7">
        <f t="shared" si="20"/>
        <v>0.34285714285714286</v>
      </c>
      <c r="AG185" s="7">
        <f t="shared" si="20"/>
        <v>0.68571428571428572</v>
      </c>
      <c r="AH185" s="7">
        <f t="shared" si="20"/>
        <v>0.51428571428571423</v>
      </c>
      <c r="AI185" s="7">
        <f t="shared" si="20"/>
        <v>0.17142857142857143</v>
      </c>
    </row>
    <row r="186" spans="29:35" x14ac:dyDescent="0.15">
      <c r="AC186" s="7">
        <f>基础状态预估!L24</f>
        <v>19.944538943812169</v>
      </c>
      <c r="AD186" s="7">
        <f>求节点(节奏总纲!$H$4:$H$163,节奏总纲!$C$4:$C$163,AC186)</f>
        <v>61.224982913914452</v>
      </c>
      <c r="AE186" s="7">
        <f t="shared" si="20"/>
        <v>0</v>
      </c>
      <c r="AF186" s="7">
        <f t="shared" si="20"/>
        <v>0.4</v>
      </c>
      <c r="AG186" s="7">
        <f t="shared" si="20"/>
        <v>0.8</v>
      </c>
      <c r="AH186" s="7">
        <f t="shared" si="20"/>
        <v>0.6</v>
      </c>
      <c r="AI186" s="7">
        <f t="shared" si="20"/>
        <v>0.2</v>
      </c>
    </row>
    <row r="187" spans="29:35" x14ac:dyDescent="0.15">
      <c r="AC187" s="7">
        <f>基础状态预估!L25</f>
        <v>20.944538943812169</v>
      </c>
      <c r="AD187" s="7">
        <f>求节点(节奏总纲!$H$4:$H$163,节奏总纲!$C$4:$C$163,AC187)</f>
        <v>61.882014127079032</v>
      </c>
      <c r="AE187" s="7">
        <f t="shared" si="20"/>
        <v>0</v>
      </c>
      <c r="AF187" s="7">
        <f t="shared" si="20"/>
        <v>0.45714285714285718</v>
      </c>
      <c r="AG187" s="7">
        <f t="shared" si="20"/>
        <v>0.91428571428571437</v>
      </c>
      <c r="AH187" s="7">
        <f t="shared" si="20"/>
        <v>0.68571428571428572</v>
      </c>
      <c r="AI187" s="7">
        <f t="shared" si="20"/>
        <v>0.22857142857142859</v>
      </c>
    </row>
    <row r="188" spans="29:35" x14ac:dyDescent="0.15">
      <c r="AC188" s="7">
        <f>基础状态预估!L26</f>
        <v>21.944538943812169</v>
      </c>
      <c r="AD188" s="7">
        <f>求节点(节奏总纲!$H$4:$H$163,节奏总纲!$C$4:$C$163,AC188)</f>
        <v>62.52058960078935</v>
      </c>
      <c r="AE188" s="7">
        <f t="shared" si="20"/>
        <v>0</v>
      </c>
      <c r="AF188" s="7">
        <f t="shared" si="20"/>
        <v>0.51428571428571435</v>
      </c>
      <c r="AG188" s="7">
        <f t="shared" si="20"/>
        <v>1.0285714285714287</v>
      </c>
      <c r="AH188" s="7">
        <f t="shared" si="20"/>
        <v>0.77142857142857146</v>
      </c>
      <c r="AI188" s="7">
        <f t="shared" si="20"/>
        <v>0.25714285714285717</v>
      </c>
    </row>
    <row r="189" spans="29:35" x14ac:dyDescent="0.15">
      <c r="AC189" s="7">
        <f>基础状态预估!L27</f>
        <v>22.944538943812169</v>
      </c>
      <c r="AD189" s="7">
        <f>求节点(节奏总纲!$H$4:$H$163,节奏总纲!$C$4:$C$163,AC189)</f>
        <v>63.148898582390885</v>
      </c>
      <c r="AE189" s="7">
        <f t="shared" si="20"/>
        <v>0</v>
      </c>
      <c r="AF189" s="7">
        <f t="shared" si="20"/>
        <v>0.57142857142857151</v>
      </c>
      <c r="AG189" s="7">
        <f t="shared" si="20"/>
        <v>1.142857142857143</v>
      </c>
      <c r="AH189" s="7">
        <f t="shared" si="20"/>
        <v>0.85714285714285721</v>
      </c>
      <c r="AI189" s="7">
        <f t="shared" si="20"/>
        <v>0.28571428571428575</v>
      </c>
    </row>
    <row r="190" spans="29:35" x14ac:dyDescent="0.15">
      <c r="AC190" s="7">
        <f>基础状态预估!L28</f>
        <v>24.944538943812169</v>
      </c>
      <c r="AD190" s="7">
        <f>求节点(节奏总纲!$H$4:$H$163,节奏总纲!$C$4:$C$163,AC190)</f>
        <v>64.36484687066519</v>
      </c>
      <c r="AE190" s="7">
        <f t="shared" si="20"/>
        <v>0</v>
      </c>
      <c r="AF190" s="7">
        <f t="shared" si="20"/>
        <v>0.68571428571428572</v>
      </c>
      <c r="AG190" s="7">
        <f t="shared" si="20"/>
        <v>1.3714285714285714</v>
      </c>
      <c r="AH190" s="7">
        <f t="shared" si="20"/>
        <v>1.0285714285714285</v>
      </c>
      <c r="AI190" s="7">
        <f t="shared" si="20"/>
        <v>0.34285714285714286</v>
      </c>
    </row>
    <row r="191" spans="29:35" x14ac:dyDescent="0.15">
      <c r="AC191" s="7">
        <f>基础状态预估!L29</f>
        <v>26.944538943812169</v>
      </c>
      <c r="AD191" s="7">
        <f>求节点(节奏总纲!$H$4:$H$163,节奏总纲!$C$4:$C$163,AC191)</f>
        <v>65.51188846994431</v>
      </c>
      <c r="AE191" s="7">
        <f t="shared" si="20"/>
        <v>0</v>
      </c>
      <c r="AF191" s="7">
        <f t="shared" si="20"/>
        <v>0.8</v>
      </c>
      <c r="AG191" s="7">
        <f t="shared" si="20"/>
        <v>1.6</v>
      </c>
      <c r="AH191" s="7">
        <f t="shared" si="20"/>
        <v>1.2</v>
      </c>
      <c r="AI191" s="7">
        <f t="shared" si="20"/>
        <v>0.4</v>
      </c>
    </row>
    <row r="192" spans="29:35" x14ac:dyDescent="0.15">
      <c r="AC192" s="7">
        <f>基础状态预估!L30</f>
        <v>28.944538943812169</v>
      </c>
      <c r="AD192" s="7">
        <f>求节点(节奏总纲!$H$4:$H$163,节奏总纲!$C$4:$C$163,AC192)</f>
        <v>66.56128932523167</v>
      </c>
      <c r="AE192" s="7">
        <f t="shared" si="20"/>
        <v>0</v>
      </c>
      <c r="AF192" s="7">
        <f t="shared" si="20"/>
        <v>0.91428571428571437</v>
      </c>
      <c r="AG192" s="7">
        <f t="shared" si="20"/>
        <v>1.8285714285714287</v>
      </c>
      <c r="AH192" s="7">
        <f t="shared" si="20"/>
        <v>1.3714285714285714</v>
      </c>
      <c r="AI192" s="7">
        <f t="shared" si="20"/>
        <v>0.45714285714285718</v>
      </c>
    </row>
    <row r="193" spans="29:35" x14ac:dyDescent="0.15">
      <c r="AC193" s="7">
        <f>基础状态预估!L31</f>
        <v>30.944538943812169</v>
      </c>
      <c r="AD193" s="7">
        <f>求节点(节奏总纲!$H$4:$H$163,节奏总纲!$C$4:$C$163,AC193)</f>
        <v>67.556029229591601</v>
      </c>
      <c r="AE193" s="7">
        <f t="shared" si="20"/>
        <v>0</v>
      </c>
      <c r="AF193" s="7">
        <f t="shared" si="20"/>
        <v>1.0285714285714287</v>
      </c>
      <c r="AG193" s="7">
        <f t="shared" si="20"/>
        <v>2.0571428571428574</v>
      </c>
      <c r="AH193" s="7">
        <f t="shared" si="20"/>
        <v>1.5428571428571429</v>
      </c>
      <c r="AI193" s="7">
        <f t="shared" si="20"/>
        <v>0.51428571428571435</v>
      </c>
    </row>
    <row r="194" spans="29:35" x14ac:dyDescent="0.15">
      <c r="AC194" s="7">
        <f>基础状态预估!L32</f>
        <v>32.944538943812169</v>
      </c>
      <c r="AD194" s="7">
        <f>求节点(节奏总纲!$H$4:$H$163,节奏总纲!$C$4:$C$163,AC194)</f>
        <v>68.49316823583446</v>
      </c>
      <c r="AE194" s="7">
        <f t="shared" si="20"/>
        <v>0</v>
      </c>
      <c r="AF194" s="7">
        <f t="shared" si="20"/>
        <v>1.142857142857143</v>
      </c>
      <c r="AG194" s="7">
        <f t="shared" si="20"/>
        <v>2.285714285714286</v>
      </c>
      <c r="AH194" s="7">
        <f t="shared" si="20"/>
        <v>1.7142857142857144</v>
      </c>
      <c r="AI194" s="7">
        <f t="shared" si="20"/>
        <v>0.57142857142857151</v>
      </c>
    </row>
    <row r="195" spans="29:35" x14ac:dyDescent="0.15">
      <c r="AC195" s="7">
        <f>基础状态预估!L33</f>
        <v>36.944538943812169</v>
      </c>
      <c r="AD195" s="7">
        <f>求节点(节奏总纲!$H$4:$H$163,节奏总纲!$C$4:$C$163,AC195)</f>
        <v>70.169313030863634</v>
      </c>
      <c r="AE195" s="7">
        <f t="shared" si="20"/>
        <v>0</v>
      </c>
      <c r="AF195" s="7">
        <f t="shared" si="20"/>
        <v>1.3714285714285714</v>
      </c>
      <c r="AG195" s="7">
        <f t="shared" si="20"/>
        <v>2.7428571428571429</v>
      </c>
      <c r="AH195" s="7">
        <f t="shared" si="20"/>
        <v>2.0571428571428569</v>
      </c>
      <c r="AI195" s="7">
        <f t="shared" si="20"/>
        <v>0.68571428571428572</v>
      </c>
    </row>
    <row r="196" spans="29:35" x14ac:dyDescent="0.15">
      <c r="AC196" s="7">
        <f>基础状态预估!L34</f>
        <v>40.944538943812169</v>
      </c>
      <c r="AD196" s="7">
        <f>求节点(节奏总纲!$H$4:$H$163,节奏总纲!$C$4:$C$163,AC196)</f>
        <v>71.656214941879981</v>
      </c>
      <c r="AE196" s="7">
        <f t="shared" si="20"/>
        <v>0</v>
      </c>
      <c r="AF196" s="7">
        <f t="shared" si="20"/>
        <v>1.6</v>
      </c>
      <c r="AG196" s="7">
        <f t="shared" si="20"/>
        <v>3.2</v>
      </c>
      <c r="AH196" s="7">
        <f t="shared" si="20"/>
        <v>2.4</v>
      </c>
      <c r="AI196" s="7">
        <f t="shared" si="20"/>
        <v>0.8</v>
      </c>
    </row>
    <row r="197" spans="29:35" x14ac:dyDescent="0.15">
      <c r="AC197" s="7">
        <f>基础状态预估!L35</f>
        <v>44.944538943812169</v>
      </c>
      <c r="AD197" s="7">
        <f>求节点(节奏总纲!$H$4:$H$163,节奏总纲!$C$4:$C$163,AC197)</f>
        <v>73.020307731716954</v>
      </c>
      <c r="AE197" s="7">
        <f t="shared" si="20"/>
        <v>0</v>
      </c>
      <c r="AF197" s="7">
        <f t="shared" si="20"/>
        <v>1.8285714285714287</v>
      </c>
      <c r="AG197" s="7">
        <f t="shared" si="20"/>
        <v>3.6571428571428575</v>
      </c>
      <c r="AH197" s="7">
        <f t="shared" si="20"/>
        <v>2.7428571428571429</v>
      </c>
      <c r="AI197" s="7">
        <f t="shared" si="20"/>
        <v>0.91428571428571437</v>
      </c>
    </row>
    <row r="198" spans="29:35" x14ac:dyDescent="0.15">
      <c r="AC198" s="7">
        <f>基础状态预估!L36</f>
        <v>48.944538943812169</v>
      </c>
      <c r="AD198" s="7">
        <f>求节点(节奏总纲!$H$4:$H$163,节奏总纲!$C$4:$C$163,AC198)</f>
        <v>74.216092110230989</v>
      </c>
      <c r="AE198" s="7">
        <f t="shared" si="20"/>
        <v>0</v>
      </c>
      <c r="AF198" s="7">
        <f t="shared" si="20"/>
        <v>2.0571428571428574</v>
      </c>
      <c r="AG198" s="7">
        <f t="shared" si="20"/>
        <v>4.1142857142857148</v>
      </c>
      <c r="AH198" s="7">
        <f t="shared" si="20"/>
        <v>3.0857142857142859</v>
      </c>
      <c r="AI198" s="7">
        <f t="shared" si="20"/>
        <v>1.0285714285714287</v>
      </c>
    </row>
    <row r="199" spans="29:35" x14ac:dyDescent="0.15">
      <c r="AC199" s="7">
        <f>基础状态预估!L37</f>
        <v>52.944538943812169</v>
      </c>
      <c r="AD199" s="7">
        <f>求节点(节奏总纲!$H$4:$H$163,节奏总纲!$C$4:$C$163,AC199)</f>
        <v>75.30416306738914</v>
      </c>
      <c r="AE199" s="7">
        <f t="shared" si="20"/>
        <v>0</v>
      </c>
      <c r="AF199" s="7">
        <f t="shared" si="20"/>
        <v>2.285714285714286</v>
      </c>
      <c r="AG199" s="7">
        <f t="shared" si="20"/>
        <v>4.5714285714285721</v>
      </c>
      <c r="AH199" s="7">
        <f t="shared" si="20"/>
        <v>3.4285714285714288</v>
      </c>
      <c r="AI199" s="7">
        <f t="shared" si="20"/>
        <v>1.142857142857143</v>
      </c>
    </row>
    <row r="200" spans="29:35" x14ac:dyDescent="0.15">
      <c r="AC200" s="7">
        <f>基础状态预估!L38</f>
        <v>56.944538943812169</v>
      </c>
      <c r="AD200" s="7">
        <f>求节点(节奏总纲!$H$4:$H$163,节奏总纲!$C$4:$C$163,AC200)</f>
        <v>76.330646122274075</v>
      </c>
      <c r="AE200" s="7">
        <f t="shared" si="20"/>
        <v>0</v>
      </c>
      <c r="AF200" s="7">
        <f t="shared" si="20"/>
        <v>2.5142857142857147</v>
      </c>
      <c r="AG200" s="7">
        <f t="shared" si="20"/>
        <v>5.0285714285714294</v>
      </c>
      <c r="AH200" s="7">
        <f t="shared" si="20"/>
        <v>3.7714285714285714</v>
      </c>
      <c r="AI200" s="7">
        <f t="shared" si="20"/>
        <v>1.2571428571428573</v>
      </c>
    </row>
    <row r="201" spans="29:35" x14ac:dyDescent="0.15">
      <c r="AC201" s="7">
        <f>基础状态预估!L39</f>
        <v>60.944538943812169</v>
      </c>
      <c r="AD201" s="7">
        <f>求节点(节奏总纲!$H$4:$H$163,节奏总纲!$C$4:$C$163,AC201)</f>
        <v>77.342272277468808</v>
      </c>
      <c r="AE201" s="7">
        <f t="shared" si="20"/>
        <v>0</v>
      </c>
      <c r="AF201" s="7">
        <f t="shared" si="20"/>
        <v>2.7428571428571429</v>
      </c>
      <c r="AG201" s="7">
        <f t="shared" si="20"/>
        <v>5.4857142857142858</v>
      </c>
      <c r="AH201" s="7">
        <f t="shared" si="20"/>
        <v>4.1142857142857139</v>
      </c>
      <c r="AI201" s="7">
        <f t="shared" si="20"/>
        <v>1.3714285714285714</v>
      </c>
    </row>
    <row r="202" spans="29:35" x14ac:dyDescent="0.15">
      <c r="AC202" s="7">
        <f>基础状态预估!L40</f>
        <v>64.944538943812177</v>
      </c>
      <c r="AD202" s="7">
        <f>求节点(节奏总纲!$H$4:$H$163,节奏总纲!$C$4:$C$163,AC202)</f>
        <v>78.289168155710456</v>
      </c>
      <c r="AE202" s="7">
        <f t="shared" si="20"/>
        <v>0</v>
      </c>
      <c r="AF202" s="7">
        <f t="shared" si="20"/>
        <v>2.971428571428572</v>
      </c>
      <c r="AG202" s="7">
        <f t="shared" si="20"/>
        <v>5.9428571428571439</v>
      </c>
      <c r="AH202" s="7">
        <f t="shared" si="20"/>
        <v>4.4571428571428582</v>
      </c>
      <c r="AI202" s="7">
        <f t="shared" si="20"/>
        <v>1.485714285714286</v>
      </c>
    </row>
    <row r="203" spans="29:35" x14ac:dyDescent="0.15">
      <c r="AC203" s="7">
        <f>基础状态预估!L41</f>
        <v>68.944538943812177</v>
      </c>
      <c r="AD203" s="7">
        <f>求节点(节奏总纲!$H$4:$H$163,节奏总纲!$C$4:$C$163,AC203)</f>
        <v>79.176684869459919</v>
      </c>
      <c r="AE203" s="7">
        <f t="shared" si="20"/>
        <v>0</v>
      </c>
      <c r="AF203" s="7">
        <f t="shared" si="20"/>
        <v>3.2000000000000006</v>
      </c>
      <c r="AG203" s="7">
        <f t="shared" si="20"/>
        <v>6.4000000000000012</v>
      </c>
      <c r="AH203" s="7">
        <f t="shared" si="20"/>
        <v>4.8000000000000007</v>
      </c>
      <c r="AI203" s="7">
        <f t="shared" si="20"/>
        <v>1.6000000000000003</v>
      </c>
    </row>
    <row r="204" spans="29:35" x14ac:dyDescent="0.15">
      <c r="AC204" s="7">
        <f>基础状态预估!L42</f>
        <v>72.944538943812177</v>
      </c>
      <c r="AD204" s="7">
        <f>求节点(节奏总纲!$H$4:$H$163,节奏总纲!$C$4:$C$163,AC204)</f>
        <v>80.032980645741972</v>
      </c>
      <c r="AE204" s="7">
        <f t="shared" si="20"/>
        <v>0</v>
      </c>
      <c r="AF204" s="7">
        <f t="shared" si="20"/>
        <v>3.4285714285714293</v>
      </c>
      <c r="AG204" s="7">
        <f t="shared" si="20"/>
        <v>6.8571428571428585</v>
      </c>
      <c r="AH204" s="7">
        <f t="shared" si="20"/>
        <v>5.1428571428571432</v>
      </c>
      <c r="AI204" s="7">
        <f t="shared" si="20"/>
        <v>1.7142857142857146</v>
      </c>
    </row>
  </sheetData>
  <mergeCells count="13">
    <mergeCell ref="AE126:AI126"/>
    <mergeCell ref="AE167:AI167"/>
    <mergeCell ref="C18:G18"/>
    <mergeCell ref="V9:Z9"/>
    <mergeCell ref="V21:Z21"/>
    <mergeCell ref="AE3:AI3"/>
    <mergeCell ref="AE44:AI44"/>
    <mergeCell ref="AE85:AI85"/>
    <mergeCell ref="L9:R9"/>
    <mergeCell ref="L19:R19"/>
    <mergeCell ref="L29:R29"/>
    <mergeCell ref="L39:R39"/>
    <mergeCell ref="L49:R49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A799-77E8-4E32-91E0-18582F3B9FA2}">
  <dimension ref="A1:CX224"/>
  <sheetViews>
    <sheetView topLeftCell="O1" zoomScaleNormal="100" workbookViewId="0">
      <selection activeCell="AH39" sqref="AH39"/>
    </sheetView>
  </sheetViews>
  <sheetFormatPr defaultColWidth="6.625" defaultRowHeight="11.25" x14ac:dyDescent="0.15"/>
  <cols>
    <col min="1" max="1" width="6.625" style="20"/>
    <col min="2" max="6" width="6.625" style="4"/>
    <col min="7" max="7" width="6.625" style="8"/>
    <col min="8" max="11" width="6.625" style="4"/>
    <col min="12" max="12" width="13.875" style="4" bestFit="1" customWidth="1"/>
    <col min="13" max="15" width="6.625" style="4" customWidth="1"/>
    <col min="16" max="16" width="8.25" style="4" bestFit="1" customWidth="1"/>
    <col min="17" max="17" width="9" style="4" bestFit="1" customWidth="1"/>
    <col min="18" max="19" width="7.875" style="4" customWidth="1"/>
    <col min="20" max="23" width="6.625" style="4" customWidth="1"/>
    <col min="24" max="24" width="9" style="4" customWidth="1"/>
    <col min="25" max="32" width="6.625" style="4" customWidth="1"/>
    <col min="33" max="34" width="10.5" style="4" customWidth="1"/>
    <col min="35" max="38" width="6.625" style="4" customWidth="1"/>
    <col min="39" max="39" width="6.625" style="8" customWidth="1"/>
    <col min="40" max="40" width="6.625" style="4" customWidth="1"/>
    <col min="41" max="55" width="6.625" style="45" customWidth="1"/>
    <col min="56" max="92" width="6.625" style="4" customWidth="1"/>
    <col min="93" max="16384" width="6.625" style="4"/>
  </cols>
  <sheetData>
    <row r="1" spans="1:102" x14ac:dyDescent="0.15">
      <c r="A1" s="20" t="s">
        <v>166</v>
      </c>
    </row>
    <row r="2" spans="1:102" x14ac:dyDescent="0.15">
      <c r="A2" s="20" t="s">
        <v>390</v>
      </c>
    </row>
    <row r="3" spans="1:102" x14ac:dyDescent="0.15">
      <c r="A3" s="20" t="s">
        <v>391</v>
      </c>
      <c r="J3" s="60" t="s">
        <v>399</v>
      </c>
      <c r="K3" s="60"/>
      <c r="P3" s="4" t="s">
        <v>448</v>
      </c>
      <c r="R3" s="60" t="s">
        <v>475</v>
      </c>
      <c r="S3" s="60"/>
      <c r="T3" s="60" t="s">
        <v>432</v>
      </c>
      <c r="U3" s="60"/>
      <c r="V3" s="60"/>
      <c r="W3" s="60"/>
      <c r="X3" s="4" t="s">
        <v>414</v>
      </c>
      <c r="Y3" s="60" t="s">
        <v>431</v>
      </c>
      <c r="Z3" s="60"/>
      <c r="AA3" s="60"/>
      <c r="AB3" s="60"/>
      <c r="AC3" s="4" t="s">
        <v>415</v>
      </c>
      <c r="AI3" s="60" t="s">
        <v>473</v>
      </c>
      <c r="AJ3" s="60"/>
      <c r="AO3" s="61" t="s">
        <v>452</v>
      </c>
      <c r="AP3" s="61"/>
      <c r="AR3" s="4" t="s">
        <v>459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H3" s="60" t="s">
        <v>478</v>
      </c>
      <c r="BI3" s="60"/>
      <c r="BJ3" s="60"/>
      <c r="BK3" s="60"/>
      <c r="BL3" s="60"/>
      <c r="BM3" s="60" t="s">
        <v>492</v>
      </c>
      <c r="BN3" s="60"/>
      <c r="BO3" s="60"/>
      <c r="BP3" s="60"/>
      <c r="BQ3" s="60"/>
      <c r="BU3" s="60" t="s">
        <v>479</v>
      </c>
      <c r="BV3" s="60"/>
      <c r="BW3" s="60"/>
      <c r="BX3" s="60"/>
      <c r="BY3" s="60"/>
      <c r="BZ3" s="60" t="s">
        <v>493</v>
      </c>
      <c r="CA3" s="60"/>
      <c r="CB3" s="60"/>
      <c r="CC3" s="60"/>
      <c r="CD3" s="60"/>
      <c r="CE3" s="60" t="s">
        <v>483</v>
      </c>
      <c r="CF3" s="60"/>
      <c r="CG3" s="60"/>
      <c r="CH3" s="60"/>
      <c r="CI3" s="60"/>
      <c r="CJ3" s="60" t="s">
        <v>494</v>
      </c>
      <c r="CK3" s="60"/>
      <c r="CL3" s="60"/>
      <c r="CM3" s="60"/>
      <c r="CN3" s="60"/>
      <c r="CO3" s="60" t="s">
        <v>484</v>
      </c>
      <c r="CP3" s="60"/>
      <c r="CQ3" s="60"/>
      <c r="CR3" s="60"/>
      <c r="CS3" s="60"/>
      <c r="CT3" s="60" t="s">
        <v>495</v>
      </c>
      <c r="CU3" s="60"/>
      <c r="CV3" s="60"/>
      <c r="CW3" s="60"/>
      <c r="CX3" s="60"/>
    </row>
    <row r="4" spans="1:102" x14ac:dyDescent="0.15">
      <c r="A4" s="20" t="s">
        <v>392</v>
      </c>
      <c r="I4" s="4" t="s">
        <v>44</v>
      </c>
      <c r="J4" s="4" t="s">
        <v>397</v>
      </c>
      <c r="K4" s="4" t="s">
        <v>398</v>
      </c>
      <c r="L4" s="4" t="s">
        <v>400</v>
      </c>
      <c r="P4" s="4" t="s">
        <v>401</v>
      </c>
      <c r="Q4" s="4" t="s">
        <v>411</v>
      </c>
      <c r="R4" s="4" t="s">
        <v>425</v>
      </c>
      <c r="S4" s="4" t="s">
        <v>488</v>
      </c>
      <c r="T4" s="4" t="s">
        <v>402</v>
      </c>
      <c r="U4" s="4" t="s">
        <v>403</v>
      </c>
      <c r="V4" s="4" t="s">
        <v>404</v>
      </c>
      <c r="W4" s="4" t="s">
        <v>405</v>
      </c>
      <c r="X4" s="4" t="s">
        <v>412</v>
      </c>
      <c r="Y4" s="4" t="s">
        <v>406</v>
      </c>
      <c r="Z4" s="4" t="s">
        <v>407</v>
      </c>
      <c r="AA4" s="4" t="s">
        <v>408</v>
      </c>
      <c r="AB4" s="4" t="s">
        <v>409</v>
      </c>
      <c r="AC4" s="4" t="s">
        <v>413</v>
      </c>
      <c r="AD4" s="4" t="s">
        <v>433</v>
      </c>
      <c r="AG4" s="4" t="s">
        <v>450</v>
      </c>
      <c r="AH4" s="4" t="s">
        <v>451</v>
      </c>
      <c r="AI4" s="4" t="s">
        <v>474</v>
      </c>
      <c r="AJ4" s="4" t="s">
        <v>488</v>
      </c>
      <c r="AO4" s="61"/>
      <c r="AP4" s="61"/>
      <c r="AR4" s="61" t="s">
        <v>476</v>
      </c>
      <c r="AS4" s="61"/>
      <c r="AT4" s="61"/>
      <c r="AU4" s="61"/>
      <c r="AV4" s="61"/>
      <c r="AW4" s="61"/>
      <c r="AX4" s="61" t="s">
        <v>496</v>
      </c>
      <c r="AY4" s="61"/>
      <c r="AZ4" s="61"/>
      <c r="BA4" s="61"/>
      <c r="BB4" s="61"/>
      <c r="BC4" s="61"/>
      <c r="BG4" s="4" t="s">
        <v>447</v>
      </c>
      <c r="BH4" s="4" t="s">
        <v>0</v>
      </c>
      <c r="BI4" s="4" t="s">
        <v>1</v>
      </c>
      <c r="BJ4" s="4" t="s">
        <v>2</v>
      </c>
      <c r="BK4" s="4" t="s">
        <v>3</v>
      </c>
      <c r="BL4" s="4" t="s">
        <v>4</v>
      </c>
      <c r="BM4" s="4" t="s">
        <v>0</v>
      </c>
      <c r="BN4" s="4" t="s">
        <v>1</v>
      </c>
      <c r="BO4" s="4" t="s">
        <v>2</v>
      </c>
      <c r="BP4" s="4" t="s">
        <v>3</v>
      </c>
      <c r="BQ4" s="4" t="s">
        <v>4</v>
      </c>
      <c r="BT4" s="4" t="s">
        <v>31</v>
      </c>
      <c r="BU4" s="4" t="s">
        <v>0</v>
      </c>
      <c r="BV4" s="4" t="s">
        <v>1</v>
      </c>
      <c r="BW4" s="4" t="s">
        <v>2</v>
      </c>
      <c r="BX4" s="4" t="s">
        <v>3</v>
      </c>
      <c r="BY4" s="4" t="s">
        <v>4</v>
      </c>
      <c r="BZ4" s="4" t="s">
        <v>0</v>
      </c>
      <c r="CA4" s="4" t="s">
        <v>1</v>
      </c>
      <c r="CB4" s="4" t="s">
        <v>2</v>
      </c>
      <c r="CC4" s="4" t="s">
        <v>3</v>
      </c>
      <c r="CD4" s="4" t="s">
        <v>4</v>
      </c>
      <c r="CE4" s="4" t="s">
        <v>0</v>
      </c>
      <c r="CF4" s="4" t="s">
        <v>1</v>
      </c>
      <c r="CG4" s="4" t="s">
        <v>2</v>
      </c>
      <c r="CH4" s="4" t="s">
        <v>3</v>
      </c>
      <c r="CI4" s="4" t="s">
        <v>4</v>
      </c>
      <c r="CJ4" s="4" t="s">
        <v>0</v>
      </c>
      <c r="CK4" s="4" t="s">
        <v>1</v>
      </c>
      <c r="CL4" s="4" t="s">
        <v>2</v>
      </c>
      <c r="CM4" s="4" t="s">
        <v>3</v>
      </c>
      <c r="CN4" s="4" t="s">
        <v>4</v>
      </c>
      <c r="CO4" s="4" t="s">
        <v>0</v>
      </c>
      <c r="CP4" s="4" t="s">
        <v>1</v>
      </c>
      <c r="CQ4" s="4" t="s">
        <v>2</v>
      </c>
      <c r="CR4" s="4" t="s">
        <v>3</v>
      </c>
      <c r="CS4" s="4" t="s">
        <v>4</v>
      </c>
      <c r="CT4" s="4" t="s">
        <v>0</v>
      </c>
      <c r="CU4" s="4" t="s">
        <v>1</v>
      </c>
      <c r="CV4" s="4" t="s">
        <v>2</v>
      </c>
      <c r="CW4" s="4" t="s">
        <v>3</v>
      </c>
      <c r="CX4" s="4" t="s">
        <v>4</v>
      </c>
    </row>
    <row r="5" spans="1:102" x14ac:dyDescent="0.15">
      <c r="A5" s="20" t="s">
        <v>393</v>
      </c>
      <c r="I5" s="4" t="s">
        <v>22</v>
      </c>
      <c r="J5" s="4">
        <f>育马!$F$11*1.25</f>
        <v>3750</v>
      </c>
      <c r="K5" s="4">
        <f>J5</f>
        <v>3750</v>
      </c>
      <c r="L5" s="4">
        <v>0.5</v>
      </c>
      <c r="P5" s="4">
        <v>0</v>
      </c>
      <c r="Q5" s="4">
        <f>P5^2/15^2</f>
        <v>0</v>
      </c>
      <c r="R5" s="4">
        <v>100</v>
      </c>
      <c r="S5" s="4">
        <v>0</v>
      </c>
      <c r="T5" s="4">
        <v>3</v>
      </c>
      <c r="U5" s="4">
        <v>5</v>
      </c>
      <c r="V5" s="4">
        <v>8</v>
      </c>
      <c r="W5" s="4">
        <v>10</v>
      </c>
      <c r="X5" s="4">
        <v>0</v>
      </c>
      <c r="Y5" s="4">
        <v>45</v>
      </c>
      <c r="Z5" s="4">
        <v>25</v>
      </c>
      <c r="AA5" s="4">
        <v>15</v>
      </c>
      <c r="AB5" s="4">
        <v>5</v>
      </c>
      <c r="AC5" s="4">
        <f>100-SUM(Y5:AB5)</f>
        <v>10</v>
      </c>
      <c r="AD5" s="4">
        <f>(100-AC5)/100</f>
        <v>0.9</v>
      </c>
      <c r="AE5" s="4">
        <f t="shared" ref="AE5:AE14" si="0">SUMPRODUCT(T5:X5,Y5:AC5)/100</f>
        <v>4.3</v>
      </c>
      <c r="AF5" s="4">
        <f t="shared" ref="AF5:AF14" si="1">1/AD5</f>
        <v>1.1111111111111112</v>
      </c>
      <c r="AG5" s="4">
        <f>(Q6-Q5)*100/AE5</f>
        <v>1.1627906976744187</v>
      </c>
      <c r="AH5" s="4">
        <f>SUM($AG$5:AG5)</f>
        <v>1.1627906976744187</v>
      </c>
      <c r="AI5" s="4">
        <f>SUMPRODUCT(R$5:R5,$AG$5:$AG5)</f>
        <v>116.27906976744187</v>
      </c>
      <c r="AJ5" s="4">
        <f>SUMPRODUCT(S$5:S5,$AG$5:$AG5)</f>
        <v>0</v>
      </c>
      <c r="AO5" s="46" t="s">
        <v>31</v>
      </c>
      <c r="AP5" s="46" t="s">
        <v>324</v>
      </c>
      <c r="AR5" s="46" t="s">
        <v>47</v>
      </c>
      <c r="AS5" s="46" t="s">
        <v>48</v>
      </c>
      <c r="AT5" s="46" t="s">
        <v>24</v>
      </c>
      <c r="AU5" s="46" t="s">
        <v>22</v>
      </c>
      <c r="AV5" s="46" t="s">
        <v>264</v>
      </c>
      <c r="AW5" s="49" t="s">
        <v>477</v>
      </c>
      <c r="AX5" s="46" t="s">
        <v>47</v>
      </c>
      <c r="AY5" s="46" t="s">
        <v>48</v>
      </c>
      <c r="AZ5" s="46" t="s">
        <v>24</v>
      </c>
      <c r="BA5" s="46" t="s">
        <v>22</v>
      </c>
      <c r="BB5" s="46" t="s">
        <v>264</v>
      </c>
      <c r="BC5" s="49" t="s">
        <v>477</v>
      </c>
      <c r="BG5" s="4">
        <v>1</v>
      </c>
      <c r="BH5" s="4" t="e">
        <f>求节点($AO$6:$AO$37,$AW$6:$AW$37,$BG5)</f>
        <v>#VALUE!</v>
      </c>
      <c r="BI5" s="4" t="e">
        <f>求节点($AO$51:$AO$82,$AW$51:$AW$82,$BG5)</f>
        <v>#VALUE!</v>
      </c>
      <c r="BJ5" s="4" t="e">
        <f>求节点($AO$96:$AO$127,$AW$96:$AW$127,$BG5)</f>
        <v>#VALUE!</v>
      </c>
      <c r="BK5" s="4" t="e">
        <f>求节点($AO$141:$AO$172,$AW$141:$AW$172,$BG5)</f>
        <v>#VALUE!</v>
      </c>
      <c r="BL5" s="4" t="e">
        <f>求节点($AO$186:$AO$217,$AW$186:$AW$217,$BG5)</f>
        <v>#VALUE!</v>
      </c>
      <c r="BM5" s="4" t="e">
        <f>求节点($AO$6:$AO$37,$BC$6:$BC$37,$BG5)</f>
        <v>#VALUE!</v>
      </c>
      <c r="BN5" s="4" t="e">
        <f>求节点($AO$51:$AO$82,$BC$51:$BC$82,$BG5)</f>
        <v>#VALUE!</v>
      </c>
      <c r="BO5" s="4" t="e">
        <f>求节点($AO$96:$AO$127,$BC$96:$BC$127,$BG5)</f>
        <v>#VALUE!</v>
      </c>
      <c r="BP5" s="4" t="e">
        <f>求节点($AO$141:$AO$172,$BC$141:$BC$172,$BG5)</f>
        <v>#VALUE!</v>
      </c>
      <c r="BQ5" s="4" t="e">
        <f>求节点($AO$186:$AO$217,$BC$186:$BC$217,$BG5)</f>
        <v>#VALUE!</v>
      </c>
      <c r="BT5" s="4">
        <v>1</v>
      </c>
      <c r="BU5" s="50">
        <f>IFERROR(BH5-血脉产出玩法!AD6,0)</f>
        <v>0</v>
      </c>
      <c r="BV5" s="50">
        <f>IFERROR(BI5-血脉产出玩法!AE6,0)</f>
        <v>0</v>
      </c>
      <c r="BW5" s="50">
        <f>IFERROR(BJ5-血脉产出玩法!AF6,0)</f>
        <v>0</v>
      </c>
      <c r="BX5" s="50">
        <f>IFERROR(BK5-血脉产出玩法!AG6,0)</f>
        <v>0</v>
      </c>
      <c r="BY5" s="50">
        <f>IFERROR(BL5-血脉产出玩法!AH6,0)</f>
        <v>0</v>
      </c>
      <c r="BZ5" s="50">
        <f>IFERROR(BM5-血脉产出玩法!AI6,0)</f>
        <v>0</v>
      </c>
      <c r="CA5" s="50">
        <f>IFERROR(BN5-血脉产出玩法!AJ6,0)</f>
        <v>0</v>
      </c>
      <c r="CB5" s="50">
        <f>IFERROR(BO5-血脉产出玩法!AK6,0)</f>
        <v>0</v>
      </c>
      <c r="CC5" s="50">
        <f>IFERROR(BP5-血脉产出玩法!AL6,0)</f>
        <v>0</v>
      </c>
      <c r="CD5" s="50">
        <f>IFERROR(BQ5-血脉产出玩法!AM6,0)</f>
        <v>0</v>
      </c>
      <c r="CE5" s="4">
        <f>BU5*血脉产出玩法!$D$13</f>
        <v>0</v>
      </c>
      <c r="CF5" s="4">
        <f>BV5*血脉产出玩法!$D$13</f>
        <v>0</v>
      </c>
      <c r="CG5" s="4">
        <f>BW5*血脉产出玩法!$D$13</f>
        <v>0</v>
      </c>
      <c r="CH5" s="4">
        <f>BX5*血脉产出玩法!$D$13</f>
        <v>0</v>
      </c>
      <c r="CI5" s="4">
        <f>BY5*血脉产出玩法!$D$13</f>
        <v>0</v>
      </c>
      <c r="CJ5" s="4">
        <f>BZ5*血脉产出玩法!$D$14</f>
        <v>0</v>
      </c>
      <c r="CK5" s="4">
        <f>CA5*血脉产出玩法!$D$14</f>
        <v>0</v>
      </c>
      <c r="CL5" s="4">
        <f>CB5*血脉产出玩法!$D$14</f>
        <v>0</v>
      </c>
      <c r="CM5" s="4">
        <f>CC5*血脉产出玩法!$D$14</f>
        <v>0</v>
      </c>
      <c r="CN5" s="4">
        <f>CD5*血脉产出玩法!$D$14</f>
        <v>0</v>
      </c>
      <c r="CO5" s="7">
        <f>CE5/'[1]资源-钻石'!L4</f>
        <v>0</v>
      </c>
      <c r="CP5" s="7">
        <f>CF5/'[1]资源-钻石'!M4</f>
        <v>0</v>
      </c>
      <c r="CQ5" s="7">
        <f>CG5/'[1]资源-钻石'!N4</f>
        <v>0</v>
      </c>
      <c r="CR5" s="7">
        <f>CH5/'[1]资源-钻石'!O4</f>
        <v>0</v>
      </c>
      <c r="CS5" s="7">
        <f>CI5/'[1]资源-钻石'!P4</f>
        <v>0</v>
      </c>
      <c r="CT5" s="7">
        <f>CJ5/'[1]资源-钻石'!L4</f>
        <v>0</v>
      </c>
      <c r="CU5" s="7">
        <f>CK5/'[1]资源-钻石'!M4</f>
        <v>0</v>
      </c>
      <c r="CV5" s="7">
        <f>CL5/'[1]资源-钻石'!N4</f>
        <v>0</v>
      </c>
      <c r="CW5" s="7">
        <f>CM5/'[1]资源-钻石'!O4</f>
        <v>0</v>
      </c>
      <c r="CX5" s="7">
        <f>CN5/'[1]资源-钻石'!P4</f>
        <v>0</v>
      </c>
    </row>
    <row r="6" spans="1:102" x14ac:dyDescent="0.15">
      <c r="A6" s="20" t="s">
        <v>394</v>
      </c>
      <c r="I6" s="4" t="s">
        <v>23</v>
      </c>
      <c r="J6" s="4">
        <f>育马!$G$11*1.25</f>
        <v>5000</v>
      </c>
      <c r="K6" s="4">
        <f>J6</f>
        <v>5000</v>
      </c>
      <c r="L6" s="4">
        <v>0.5</v>
      </c>
      <c r="N6" s="4">
        <f>Q6*$K$5</f>
        <v>187.5</v>
      </c>
      <c r="O6" s="4">
        <v>0.05</v>
      </c>
      <c r="P6" s="4">
        <v>1</v>
      </c>
      <c r="Q6" s="4">
        <f>Q5+O6</f>
        <v>0.05</v>
      </c>
      <c r="R6" s="4">
        <f>R5*1.3</f>
        <v>130</v>
      </c>
      <c r="S6" s="4">
        <v>0</v>
      </c>
      <c r="T6" s="4">
        <v>3</v>
      </c>
      <c r="U6" s="4">
        <v>5</v>
      </c>
      <c r="V6" s="4">
        <v>8</v>
      </c>
      <c r="W6" s="4">
        <v>10</v>
      </c>
      <c r="X6" s="4">
        <v>0</v>
      </c>
      <c r="Y6" s="4">
        <v>39</v>
      </c>
      <c r="Z6" s="4">
        <v>24</v>
      </c>
      <c r="AA6" s="4">
        <v>12</v>
      </c>
      <c r="AB6" s="4">
        <v>5</v>
      </c>
      <c r="AC6" s="4">
        <f t="shared" ref="AC6:AC14" si="2">100-SUM(Y6:AB6)</f>
        <v>20</v>
      </c>
      <c r="AD6" s="4">
        <f t="shared" ref="AD6:AD14" si="3">(100-AC6)/100</f>
        <v>0.8</v>
      </c>
      <c r="AE6" s="4">
        <f t="shared" si="0"/>
        <v>3.83</v>
      </c>
      <c r="AF6" s="4">
        <f t="shared" si="1"/>
        <v>1.25</v>
      </c>
      <c r="AG6" s="4">
        <f t="shared" ref="AG6:AG14" si="4">(Q7-Q6)*100/AE6</f>
        <v>1.3054830287206267</v>
      </c>
      <c r="AH6" s="4">
        <f>SUM($AG$5:AG6)</f>
        <v>2.4682737263950454</v>
      </c>
      <c r="AI6" s="4">
        <f>SUMPRODUCT(R$5:R6,$AG$5:$AG6)</f>
        <v>285.99186350112336</v>
      </c>
      <c r="AJ6" s="4">
        <f>SUMPRODUCT(S$5:S6,$AG$5:$AG6)</f>
        <v>0</v>
      </c>
      <c r="AO6" s="46">
        <f>血脉状态预估!C6</f>
        <v>5</v>
      </c>
      <c r="AP6" s="46">
        <f>血脉状态预估!D6</f>
        <v>0.41421356237309515</v>
      </c>
      <c r="AR6" s="46"/>
      <c r="AS6" s="46"/>
      <c r="AT6" s="46"/>
      <c r="AU6" s="46">
        <f>IF(血脉状态预估!N6="",0,IFERROR(求节点($Q$6:$Q$15,$AI$5:$AI$14,血脉状态预估!N6),AU5)*血脉状态预估!$I6)</f>
        <v>0</v>
      </c>
      <c r="AV6" s="46">
        <f>IF(血脉状态预估!O6="",0,IFERROR(求节点($Q$24:$Q$33,$AI$23:$AI$32,血脉状态预估!O6),AV5)*血脉状态预估!$J6)</f>
        <v>0</v>
      </c>
      <c r="AW6" s="46">
        <f>MAX(SUM(AU6:AV6),AW5)</f>
        <v>0</v>
      </c>
      <c r="AX6" s="46"/>
      <c r="AY6" s="46"/>
      <c r="AZ6" s="46"/>
      <c r="BA6" s="46">
        <f>IF(血脉状态预估!N6="",0,IFERROR(求节点($Q$6:$Q$15,$AJ$5:$AJ$14,血脉状态预估!N6),BA5)*血脉状态预估!$I6)</f>
        <v>0</v>
      </c>
      <c r="BB6" s="46">
        <f>IF(血脉状态预估!O6="",0,IFERROR(求节点($Q$24:$Q$33,$AJ$23:$AJ$32,血脉状态预估!O6),BB5)*血脉状态预估!$J6)</f>
        <v>0</v>
      </c>
      <c r="BC6" s="46">
        <f>MAX(SUM(BA6:BB6),BC5)</f>
        <v>0</v>
      </c>
      <c r="BG6" s="4">
        <v>2</v>
      </c>
      <c r="BH6" s="4" t="e">
        <f t="shared" ref="BH6:BH69" si="5">求节点($AO$6:$AO$37,$AW$6:$AW$37,$BG6)</f>
        <v>#VALUE!</v>
      </c>
      <c r="BI6" s="4" t="e">
        <f t="shared" ref="BI6:BI69" si="6">求节点($AO$51:$AO$82,$AW$51:$AW$82,$BG6)</f>
        <v>#VALUE!</v>
      </c>
      <c r="BJ6" s="4" t="e">
        <f t="shared" ref="BJ6:BJ69" si="7">求节点($AO$96:$AO$127,$AW$96:$AW$127,$BG6)</f>
        <v>#VALUE!</v>
      </c>
      <c r="BK6" s="4" t="e">
        <f t="shared" ref="BK6:BK69" si="8">求节点($AO$141:$AO$172,$AW$141:$AW$172,$BG6)</f>
        <v>#VALUE!</v>
      </c>
      <c r="BL6" s="4" t="e">
        <f t="shared" ref="BL6:BL69" si="9">求节点($AO$186:$AO$217,$AW$186:$AW$217,$BG6)</f>
        <v>#VALUE!</v>
      </c>
      <c r="BM6" s="4" t="e">
        <f t="shared" ref="BM6:BM69" si="10">求节点($AO$6:$AO$37,$BC$6:$BC$37,$BG6)</f>
        <v>#VALUE!</v>
      </c>
      <c r="BN6" s="4" t="e">
        <f t="shared" ref="BN6:BN69" si="11">求节点($AO$51:$AO$82,$BC$51:$BC$82,$BG6)</f>
        <v>#VALUE!</v>
      </c>
      <c r="BO6" s="4" t="e">
        <f t="shared" ref="BO6:BO69" si="12">求节点($AO$96:$AO$127,$BC$96:$BC$127,$BG6)</f>
        <v>#VALUE!</v>
      </c>
      <c r="BP6" s="4" t="e">
        <f t="shared" ref="BP6:BP69" si="13">求节点($AO$141:$AO$172,$BC$141:$BC$172,$BG6)</f>
        <v>#VALUE!</v>
      </c>
      <c r="BQ6" s="4" t="e">
        <f t="shared" ref="BQ6:BQ69" si="14">求节点($AO$186:$AO$217,$BC$186:$BC$217,$BG6)</f>
        <v>#VALUE!</v>
      </c>
      <c r="BT6" s="4">
        <v>2</v>
      </c>
      <c r="BU6" s="50">
        <f>IFERROR(BH6-血脉产出玩法!AD7,0)</f>
        <v>0</v>
      </c>
      <c r="BV6" s="50">
        <f>IFERROR(BI6-血脉产出玩法!AE7,0)</f>
        <v>0</v>
      </c>
      <c r="BW6" s="50">
        <f>IFERROR(BJ6-血脉产出玩法!AF7,0)</f>
        <v>0</v>
      </c>
      <c r="BX6" s="50">
        <f>IFERROR(BK6-血脉产出玩法!AG7,0)</f>
        <v>0</v>
      </c>
      <c r="BY6" s="50">
        <f>IFERROR(BL6-血脉产出玩法!AH7,0)</f>
        <v>0</v>
      </c>
      <c r="BZ6" s="50">
        <f>IFERROR(BM6-血脉产出玩法!AI7,0)</f>
        <v>0</v>
      </c>
      <c r="CA6" s="50">
        <f>IFERROR(BN6-血脉产出玩法!AJ7,0)</f>
        <v>0</v>
      </c>
      <c r="CB6" s="50">
        <f>IFERROR(BO6-血脉产出玩法!AK7,0)</f>
        <v>0</v>
      </c>
      <c r="CC6" s="50">
        <f>IFERROR(BP6-血脉产出玩法!AL7,0)</f>
        <v>0</v>
      </c>
      <c r="CD6" s="50">
        <f>IFERROR(BQ6-血脉产出玩法!AM7,0)</f>
        <v>0</v>
      </c>
      <c r="CE6" s="4">
        <f>BU6*血脉产出玩法!$D$13</f>
        <v>0</v>
      </c>
      <c r="CF6" s="4">
        <f>BV6*血脉产出玩法!$D$13</f>
        <v>0</v>
      </c>
      <c r="CG6" s="4">
        <f>BW6*血脉产出玩法!$D$13</f>
        <v>0</v>
      </c>
      <c r="CH6" s="4">
        <f>BX6*血脉产出玩法!$D$13</f>
        <v>0</v>
      </c>
      <c r="CI6" s="4">
        <f>BY6*血脉产出玩法!$D$13</f>
        <v>0</v>
      </c>
      <c r="CJ6" s="4">
        <f>BZ6*血脉产出玩法!$D$14</f>
        <v>0</v>
      </c>
      <c r="CK6" s="4">
        <f>CA6*血脉产出玩法!$D$14</f>
        <v>0</v>
      </c>
      <c r="CL6" s="4">
        <f>CB6*血脉产出玩法!$D$14</f>
        <v>0</v>
      </c>
      <c r="CM6" s="4">
        <f>CC6*血脉产出玩法!$D$14</f>
        <v>0</v>
      </c>
      <c r="CN6" s="4">
        <f>CD6*血脉产出玩法!$D$14</f>
        <v>0</v>
      </c>
      <c r="CO6" s="7">
        <f>CE6/'[1]资源-钻石'!L5</f>
        <v>0</v>
      </c>
      <c r="CP6" s="7">
        <f>CF6/'[1]资源-钻石'!M5</f>
        <v>0</v>
      </c>
      <c r="CQ6" s="7">
        <f>CG6/'[1]资源-钻石'!N5</f>
        <v>0</v>
      </c>
      <c r="CR6" s="7">
        <f>CH6/'[1]资源-钻石'!O5</f>
        <v>0</v>
      </c>
      <c r="CS6" s="7">
        <f>CI6/'[1]资源-钻石'!P5</f>
        <v>0</v>
      </c>
      <c r="CT6" s="7">
        <f>CJ6/'[1]资源-钻石'!L5</f>
        <v>0</v>
      </c>
      <c r="CU6" s="7">
        <f>CK6/'[1]资源-钻石'!M5</f>
        <v>0</v>
      </c>
      <c r="CV6" s="7">
        <f>CL6/'[1]资源-钻石'!N5</f>
        <v>0</v>
      </c>
      <c r="CW6" s="7">
        <f>CM6/'[1]资源-钻石'!O5</f>
        <v>0</v>
      </c>
      <c r="CX6" s="7">
        <f>CN6/'[1]资源-钻石'!P5</f>
        <v>0</v>
      </c>
    </row>
    <row r="7" spans="1:102" x14ac:dyDescent="0.15">
      <c r="A7" s="20" t="s">
        <v>395</v>
      </c>
      <c r="N7" s="4">
        <f t="shared" ref="N7:N15" si="15">Q7*$K$5</f>
        <v>375</v>
      </c>
      <c r="O7" s="4">
        <v>0.05</v>
      </c>
      <c r="P7" s="4">
        <v>2</v>
      </c>
      <c r="Q7" s="4">
        <f t="shared" ref="Q7:Q15" si="16">Q6+O7</f>
        <v>0.1</v>
      </c>
      <c r="R7" s="4">
        <f t="shared" ref="R7:R14" si="17">R6*1.3</f>
        <v>169</v>
      </c>
      <c r="S7" s="4">
        <v>0</v>
      </c>
      <c r="T7" s="4">
        <v>2</v>
      </c>
      <c r="U7" s="4">
        <v>3</v>
      </c>
      <c r="V7" s="4">
        <v>5</v>
      </c>
      <c r="W7" s="4">
        <v>8</v>
      </c>
      <c r="X7" s="4">
        <v>0</v>
      </c>
      <c r="Y7" s="4">
        <v>36</v>
      </c>
      <c r="Z7" s="4">
        <v>21</v>
      </c>
      <c r="AA7" s="4">
        <v>9</v>
      </c>
      <c r="AB7" s="4">
        <v>4</v>
      </c>
      <c r="AC7" s="4">
        <f t="shared" si="2"/>
        <v>30</v>
      </c>
      <c r="AD7" s="4">
        <f t="shared" si="3"/>
        <v>0.7</v>
      </c>
      <c r="AE7" s="4">
        <f t="shared" si="0"/>
        <v>2.12</v>
      </c>
      <c r="AF7" s="4">
        <f t="shared" si="1"/>
        <v>1.4285714285714286</v>
      </c>
      <c r="AG7" s="4">
        <f t="shared" si="4"/>
        <v>3.3018867924528306</v>
      </c>
      <c r="AH7" s="4">
        <f>SUM($AG$5:AG7)</f>
        <v>5.7701605188478755</v>
      </c>
      <c r="AI7" s="4">
        <f>SUMPRODUCT(R$5:R7,$AG$5:$AG7)</f>
        <v>844.01073142565178</v>
      </c>
      <c r="AJ7" s="4">
        <f>SUMPRODUCT(S$5:S7,$AG$5:$AG7)</f>
        <v>0</v>
      </c>
      <c r="AO7" s="46">
        <f>血脉状态预估!C7</f>
        <v>10</v>
      </c>
      <c r="AP7" s="46">
        <f>血脉状态预估!D7</f>
        <v>1</v>
      </c>
      <c r="AR7" s="46"/>
      <c r="AS7" s="46"/>
      <c r="AT7" s="46"/>
      <c r="AU7" s="46">
        <f>IF(血脉状态预估!N7="",0,IFERROR(求节点($Q$6:$Q$15,$AI$5:$AI$14,血脉状态预估!N7),AU6)*血脉状态预估!$I7)</f>
        <v>0</v>
      </c>
      <c r="AV7" s="46">
        <f>IF(血脉状态预估!O7="",0,IFERROR(求节点($Q$24:$Q$33,$AI$23:$AI$32,血脉状态预估!O7),AV6)*血脉状态预估!$J7)</f>
        <v>0</v>
      </c>
      <c r="AW7" s="46">
        <f t="shared" ref="AW7:AW37" si="18">MAX(SUM(AU7:AV7),AW6)</f>
        <v>0</v>
      </c>
      <c r="AX7" s="46"/>
      <c r="AY7" s="46"/>
      <c r="AZ7" s="46"/>
      <c r="BA7" s="46">
        <f>IF(血脉状态预估!N7="",0,IFERROR(求节点($Q$6:$Q$15,$AJ$5:$AJ$14,血脉状态预估!N7),BA6)*血脉状态预估!$I7)</f>
        <v>0</v>
      </c>
      <c r="BB7" s="46">
        <f>IF(血脉状态预估!O7="",0,IFERROR(求节点($Q$24:$Q$33,$AJ$23:$AJ$32,血脉状态预估!O7),BB6)*血脉状态预估!$J7)</f>
        <v>0</v>
      </c>
      <c r="BC7" s="46">
        <f t="shared" ref="BC7:BC37" si="19">MAX(SUM(BA7:BB7),BC6)</f>
        <v>0</v>
      </c>
      <c r="BG7" s="4">
        <v>3</v>
      </c>
      <c r="BH7" s="4" t="e">
        <f t="shared" si="5"/>
        <v>#VALUE!</v>
      </c>
      <c r="BI7" s="4" t="e">
        <f t="shared" si="6"/>
        <v>#VALUE!</v>
      </c>
      <c r="BJ7" s="4" t="e">
        <f t="shared" si="7"/>
        <v>#VALUE!</v>
      </c>
      <c r="BK7" s="4" t="e">
        <f t="shared" si="8"/>
        <v>#VALUE!</v>
      </c>
      <c r="BL7" s="4" t="e">
        <f t="shared" si="9"/>
        <v>#VALUE!</v>
      </c>
      <c r="BM7" s="4" t="e">
        <f t="shared" si="10"/>
        <v>#VALUE!</v>
      </c>
      <c r="BN7" s="4" t="e">
        <f t="shared" si="11"/>
        <v>#VALUE!</v>
      </c>
      <c r="BO7" s="4" t="e">
        <f t="shared" si="12"/>
        <v>#VALUE!</v>
      </c>
      <c r="BP7" s="4" t="e">
        <f t="shared" si="13"/>
        <v>#VALUE!</v>
      </c>
      <c r="BQ7" s="4" t="e">
        <f t="shared" si="14"/>
        <v>#VALUE!</v>
      </c>
      <c r="BT7" s="4">
        <v>3</v>
      </c>
      <c r="BU7" s="50">
        <f>IFERROR(BH7-血脉产出玩法!AD8,0)</f>
        <v>0</v>
      </c>
      <c r="BV7" s="50">
        <f>IFERROR(BI7-血脉产出玩法!AE8,0)</f>
        <v>0</v>
      </c>
      <c r="BW7" s="50">
        <f>IFERROR(BJ7-血脉产出玩法!AF8,0)</f>
        <v>0</v>
      </c>
      <c r="BX7" s="50">
        <f>IFERROR(BK7-血脉产出玩法!AG8,0)</f>
        <v>0</v>
      </c>
      <c r="BY7" s="50">
        <f>IFERROR(BL7-血脉产出玩法!AH8,0)</f>
        <v>0</v>
      </c>
      <c r="BZ7" s="50">
        <f>IFERROR(BM7-血脉产出玩法!AI8,0)</f>
        <v>0</v>
      </c>
      <c r="CA7" s="50">
        <f>IFERROR(BN7-血脉产出玩法!AJ8,0)</f>
        <v>0</v>
      </c>
      <c r="CB7" s="50">
        <f>IFERROR(BO7-血脉产出玩法!AK8,0)</f>
        <v>0</v>
      </c>
      <c r="CC7" s="50">
        <f>IFERROR(BP7-血脉产出玩法!AL8,0)</f>
        <v>0</v>
      </c>
      <c r="CD7" s="50">
        <f>IFERROR(BQ7-血脉产出玩法!AM8,0)</f>
        <v>0</v>
      </c>
      <c r="CE7" s="4">
        <f>BU7*血脉产出玩法!$D$13</f>
        <v>0</v>
      </c>
      <c r="CF7" s="4">
        <f>BV7*血脉产出玩法!$D$13</f>
        <v>0</v>
      </c>
      <c r="CG7" s="4">
        <f>BW7*血脉产出玩法!$D$13</f>
        <v>0</v>
      </c>
      <c r="CH7" s="4">
        <f>BX7*血脉产出玩法!$D$13</f>
        <v>0</v>
      </c>
      <c r="CI7" s="4">
        <f>BY7*血脉产出玩法!$D$13</f>
        <v>0</v>
      </c>
      <c r="CJ7" s="4">
        <f>BZ7*血脉产出玩法!$D$14</f>
        <v>0</v>
      </c>
      <c r="CK7" s="4">
        <f>CA7*血脉产出玩法!$D$14</f>
        <v>0</v>
      </c>
      <c r="CL7" s="4">
        <f>CB7*血脉产出玩法!$D$14</f>
        <v>0</v>
      </c>
      <c r="CM7" s="4">
        <f>CC7*血脉产出玩法!$D$14</f>
        <v>0</v>
      </c>
      <c r="CN7" s="4">
        <f>CD7*血脉产出玩法!$D$14</f>
        <v>0</v>
      </c>
      <c r="CO7" s="7">
        <f>CE7/'[1]资源-钻石'!L6</f>
        <v>0</v>
      </c>
      <c r="CP7" s="7">
        <f>CF7/'[1]资源-钻石'!M6</f>
        <v>0</v>
      </c>
      <c r="CQ7" s="7">
        <f>CG7/'[1]资源-钻石'!N6</f>
        <v>0</v>
      </c>
      <c r="CR7" s="7">
        <f>CH7/'[1]资源-钻石'!O6</f>
        <v>0</v>
      </c>
      <c r="CS7" s="7">
        <f>CI7/'[1]资源-钻石'!P6</f>
        <v>0</v>
      </c>
      <c r="CT7" s="7">
        <f>CJ7/'[1]资源-钻石'!L6</f>
        <v>0</v>
      </c>
      <c r="CU7" s="7">
        <f>CK7/'[1]资源-钻石'!M6</f>
        <v>0</v>
      </c>
      <c r="CV7" s="7">
        <f>CL7/'[1]资源-钻石'!N6</f>
        <v>0</v>
      </c>
      <c r="CW7" s="7">
        <f>CM7/'[1]资源-钻石'!O6</f>
        <v>0</v>
      </c>
      <c r="CX7" s="7">
        <f>CN7/'[1]资源-钻石'!P6</f>
        <v>0</v>
      </c>
    </row>
    <row r="8" spans="1:102" x14ac:dyDescent="0.15">
      <c r="A8" s="20" t="s">
        <v>396</v>
      </c>
      <c r="N8" s="4">
        <f t="shared" si="15"/>
        <v>637.5</v>
      </c>
      <c r="O8" s="4">
        <v>7.0000000000000007E-2</v>
      </c>
      <c r="P8" s="4">
        <v>3</v>
      </c>
      <c r="Q8" s="4">
        <f t="shared" si="16"/>
        <v>0.17</v>
      </c>
      <c r="R8" s="4">
        <f t="shared" si="17"/>
        <v>219.70000000000002</v>
      </c>
      <c r="S8" s="4">
        <v>0</v>
      </c>
      <c r="T8" s="4">
        <v>2</v>
      </c>
      <c r="U8" s="4">
        <v>3</v>
      </c>
      <c r="V8" s="4">
        <v>5</v>
      </c>
      <c r="W8" s="4">
        <v>8</v>
      </c>
      <c r="X8" s="4">
        <v>0</v>
      </c>
      <c r="Y8" s="4">
        <v>32</v>
      </c>
      <c r="Z8" s="4">
        <v>16</v>
      </c>
      <c r="AA8" s="4">
        <v>8</v>
      </c>
      <c r="AB8" s="4">
        <v>4</v>
      </c>
      <c r="AC8" s="4">
        <f t="shared" si="2"/>
        <v>40</v>
      </c>
      <c r="AD8" s="4">
        <f t="shared" si="3"/>
        <v>0.6</v>
      </c>
      <c r="AE8" s="4">
        <f t="shared" si="0"/>
        <v>1.84</v>
      </c>
      <c r="AF8" s="4">
        <f t="shared" si="1"/>
        <v>1.6666666666666667</v>
      </c>
      <c r="AG8" s="4">
        <f t="shared" si="4"/>
        <v>3.804347826086957</v>
      </c>
      <c r="AH8" s="4">
        <f>SUM($AG$5:AG8)</f>
        <v>9.5745083449348325</v>
      </c>
      <c r="AI8" s="4">
        <f>SUMPRODUCT(R$5:R8,$AG$5:$AG8)</f>
        <v>1679.8259488169563</v>
      </c>
      <c r="AJ8" s="4">
        <f>SUMPRODUCT(S$5:S8,$AG$5:$AG8)</f>
        <v>0</v>
      </c>
      <c r="AO8" s="46">
        <f>血脉状态预估!C8</f>
        <v>15</v>
      </c>
      <c r="AP8" s="46">
        <f>血脉状态预估!D8</f>
        <v>1.8284271247461898</v>
      </c>
      <c r="AR8" s="46"/>
      <c r="AS8" s="46"/>
      <c r="AT8" s="46"/>
      <c r="AU8" s="46">
        <f>IF(血脉状态预估!N8="",0,IFERROR(求节点($Q$6:$Q$15,$AI$5:$AI$14,血脉状态预估!N8),AU7)*血脉状态预估!$I8)</f>
        <v>0</v>
      </c>
      <c r="AV8" s="46">
        <f>IF(血脉状态预估!O8="",0,IFERROR(求节点($Q$24:$Q$33,$AI$23:$AI$32,血脉状态预估!O8),AV7)*血脉状态预估!$J8)</f>
        <v>0</v>
      </c>
      <c r="AW8" s="46">
        <f t="shared" si="18"/>
        <v>0</v>
      </c>
      <c r="AX8" s="46"/>
      <c r="AY8" s="46"/>
      <c r="AZ8" s="46"/>
      <c r="BA8" s="46">
        <f>IF(血脉状态预估!N8="",0,IFERROR(求节点($Q$6:$Q$15,$AJ$5:$AJ$14,血脉状态预估!N8),BA7)*血脉状态预估!$I8)</f>
        <v>0</v>
      </c>
      <c r="BB8" s="46">
        <f>IF(血脉状态预估!O8="",0,IFERROR(求节点($Q$24:$Q$33,$AJ$23:$AJ$32,血脉状态预估!O8),BB7)*血脉状态预估!$J8)</f>
        <v>0</v>
      </c>
      <c r="BC8" s="46">
        <f t="shared" si="19"/>
        <v>0</v>
      </c>
      <c r="BG8" s="4">
        <v>4</v>
      </c>
      <c r="BH8" s="4" t="e">
        <f t="shared" si="5"/>
        <v>#VALUE!</v>
      </c>
      <c r="BI8" s="4" t="e">
        <f t="shared" si="6"/>
        <v>#VALUE!</v>
      </c>
      <c r="BJ8" s="4" t="e">
        <f t="shared" si="7"/>
        <v>#VALUE!</v>
      </c>
      <c r="BK8" s="4" t="e">
        <f t="shared" si="8"/>
        <v>#VALUE!</v>
      </c>
      <c r="BL8" s="4" t="e">
        <f t="shared" si="9"/>
        <v>#VALUE!</v>
      </c>
      <c r="BM8" s="4" t="e">
        <f t="shared" si="10"/>
        <v>#VALUE!</v>
      </c>
      <c r="BN8" s="4" t="e">
        <f t="shared" si="11"/>
        <v>#VALUE!</v>
      </c>
      <c r="BO8" s="4" t="e">
        <f t="shared" si="12"/>
        <v>#VALUE!</v>
      </c>
      <c r="BP8" s="4" t="e">
        <f t="shared" si="13"/>
        <v>#VALUE!</v>
      </c>
      <c r="BQ8" s="4" t="e">
        <f t="shared" si="14"/>
        <v>#VALUE!</v>
      </c>
      <c r="BT8" s="4">
        <v>4</v>
      </c>
      <c r="BU8" s="50">
        <f>IFERROR(BH8-血脉产出玩法!AD9,0)</f>
        <v>0</v>
      </c>
      <c r="BV8" s="50">
        <f>IFERROR(BI8-血脉产出玩法!AE9,0)</f>
        <v>0</v>
      </c>
      <c r="BW8" s="50">
        <f>IFERROR(BJ8-血脉产出玩法!AF9,0)</f>
        <v>0</v>
      </c>
      <c r="BX8" s="50">
        <f>IFERROR(BK8-血脉产出玩法!AG9,0)</f>
        <v>0</v>
      </c>
      <c r="BY8" s="50">
        <f>IFERROR(BL8-血脉产出玩法!AH9,0)</f>
        <v>0</v>
      </c>
      <c r="BZ8" s="50">
        <f>IFERROR(BM8-血脉产出玩法!AI9,0)</f>
        <v>0</v>
      </c>
      <c r="CA8" s="50">
        <f>IFERROR(BN8-血脉产出玩法!AJ9,0)</f>
        <v>0</v>
      </c>
      <c r="CB8" s="50">
        <f>IFERROR(BO8-血脉产出玩法!AK9,0)</f>
        <v>0</v>
      </c>
      <c r="CC8" s="50">
        <f>IFERROR(BP8-血脉产出玩法!AL9,0)</f>
        <v>0</v>
      </c>
      <c r="CD8" s="50">
        <f>IFERROR(BQ8-血脉产出玩法!AM9,0)</f>
        <v>0</v>
      </c>
      <c r="CE8" s="4">
        <f>BU8*血脉产出玩法!$D$13</f>
        <v>0</v>
      </c>
      <c r="CF8" s="4">
        <f>BV8*血脉产出玩法!$D$13</f>
        <v>0</v>
      </c>
      <c r="CG8" s="4">
        <f>BW8*血脉产出玩法!$D$13</f>
        <v>0</v>
      </c>
      <c r="CH8" s="4">
        <f>BX8*血脉产出玩法!$D$13</f>
        <v>0</v>
      </c>
      <c r="CI8" s="4">
        <f>BY8*血脉产出玩法!$D$13</f>
        <v>0</v>
      </c>
      <c r="CJ8" s="4">
        <f>BZ8*血脉产出玩法!$D$14</f>
        <v>0</v>
      </c>
      <c r="CK8" s="4">
        <f>CA8*血脉产出玩法!$D$14</f>
        <v>0</v>
      </c>
      <c r="CL8" s="4">
        <f>CB8*血脉产出玩法!$D$14</f>
        <v>0</v>
      </c>
      <c r="CM8" s="4">
        <f>CC8*血脉产出玩法!$D$14</f>
        <v>0</v>
      </c>
      <c r="CN8" s="4">
        <f>CD8*血脉产出玩法!$D$14</f>
        <v>0</v>
      </c>
      <c r="CO8" s="7">
        <f>CE8/'[1]资源-钻石'!L7</f>
        <v>0</v>
      </c>
      <c r="CP8" s="7">
        <f>CF8/'[1]资源-钻石'!M7</f>
        <v>0</v>
      </c>
      <c r="CQ8" s="7">
        <f>CG8/'[1]资源-钻石'!N7</f>
        <v>0</v>
      </c>
      <c r="CR8" s="7">
        <f>CH8/'[1]资源-钻石'!O7</f>
        <v>0</v>
      </c>
      <c r="CS8" s="7">
        <f>CI8/'[1]资源-钻石'!P7</f>
        <v>0</v>
      </c>
      <c r="CT8" s="7">
        <f>CJ8/'[1]资源-钻石'!L7</f>
        <v>0</v>
      </c>
      <c r="CU8" s="7">
        <f>CK8/'[1]资源-钻石'!M7</f>
        <v>0</v>
      </c>
      <c r="CV8" s="7">
        <f>CL8/'[1]资源-钻石'!N7</f>
        <v>0</v>
      </c>
      <c r="CW8" s="7">
        <f>CM8/'[1]资源-钻石'!O7</f>
        <v>0</v>
      </c>
      <c r="CX8" s="7">
        <f>CN8/'[1]资源-钻石'!P7</f>
        <v>0</v>
      </c>
    </row>
    <row r="9" spans="1:102" x14ac:dyDescent="0.15">
      <c r="A9" s="20" t="s">
        <v>410</v>
      </c>
      <c r="N9" s="4">
        <f t="shared" si="15"/>
        <v>900.00000000000011</v>
      </c>
      <c r="O9" s="4">
        <v>7.0000000000000007E-2</v>
      </c>
      <c r="P9" s="4">
        <v>4</v>
      </c>
      <c r="Q9" s="4">
        <f t="shared" si="16"/>
        <v>0.24000000000000002</v>
      </c>
      <c r="R9" s="4">
        <f t="shared" si="17"/>
        <v>285.61</v>
      </c>
      <c r="S9" s="4">
        <v>0</v>
      </c>
      <c r="T9" s="4">
        <v>2</v>
      </c>
      <c r="U9" s="4">
        <v>3</v>
      </c>
      <c r="V9" s="4">
        <v>4</v>
      </c>
      <c r="W9" s="4">
        <v>5</v>
      </c>
      <c r="X9" s="4">
        <v>0</v>
      </c>
      <c r="Y9" s="4">
        <v>27</v>
      </c>
      <c r="Z9" s="4">
        <v>14</v>
      </c>
      <c r="AA9" s="4">
        <v>6</v>
      </c>
      <c r="AB9" s="4">
        <v>3</v>
      </c>
      <c r="AC9" s="4">
        <f t="shared" si="2"/>
        <v>50</v>
      </c>
      <c r="AD9" s="4">
        <f t="shared" si="3"/>
        <v>0.5</v>
      </c>
      <c r="AE9" s="4">
        <f t="shared" si="0"/>
        <v>1.35</v>
      </c>
      <c r="AF9" s="4">
        <f t="shared" si="1"/>
        <v>2</v>
      </c>
      <c r="AG9" s="4">
        <f t="shared" si="4"/>
        <v>6.6666666666666661</v>
      </c>
      <c r="AH9" s="4">
        <f>SUM($AG$5:AG9)</f>
        <v>16.241175011601499</v>
      </c>
      <c r="AI9" s="4">
        <f>SUMPRODUCT(R$5:R9,$AG$5:$AG9)</f>
        <v>3583.8926154836226</v>
      </c>
      <c r="AJ9" s="4">
        <f>SUMPRODUCT(S$5:S9,$AG$5:$AG9)</f>
        <v>0</v>
      </c>
      <c r="AO9" s="46">
        <f>血脉状态预估!C9</f>
        <v>20</v>
      </c>
      <c r="AP9" s="46">
        <f>血脉状态预估!D9</f>
        <v>3</v>
      </c>
      <c r="AR9" s="46"/>
      <c r="AS9" s="46"/>
      <c r="AT9" s="46"/>
      <c r="AU9" s="46">
        <f>IF(血脉状态预估!N9="",0,IFERROR(求节点($Q$6:$Q$15,$AI$5:$AI$14,血脉状态预估!N9),AU8)*血脉状态预估!$I9)</f>
        <v>0</v>
      </c>
      <c r="AV9" s="46">
        <f>IF(血脉状态预估!O9="",0,IFERROR(求节点($Q$24:$Q$33,$AI$23:$AI$32,血脉状态预估!O9),AV8)*血脉状态预估!$J9)</f>
        <v>0</v>
      </c>
      <c r="AW9" s="46">
        <f t="shared" si="18"/>
        <v>0</v>
      </c>
      <c r="AX9" s="46"/>
      <c r="AY9" s="46"/>
      <c r="AZ9" s="46"/>
      <c r="BA9" s="46">
        <f>IF(血脉状态预估!N9="",0,IFERROR(求节点($Q$6:$Q$15,$AJ$5:$AJ$14,血脉状态预估!N9),BA8)*血脉状态预估!$I9)</f>
        <v>0</v>
      </c>
      <c r="BB9" s="46">
        <f>IF(血脉状态预估!O9="",0,IFERROR(求节点($Q$24:$Q$33,$AJ$23:$AJ$32,血脉状态预估!O9),BB8)*血脉状态预估!$J9)</f>
        <v>0</v>
      </c>
      <c r="BC9" s="46">
        <f t="shared" si="19"/>
        <v>0</v>
      </c>
      <c r="BG9" s="4">
        <v>5</v>
      </c>
      <c r="BH9" s="4">
        <f t="shared" si="5"/>
        <v>0</v>
      </c>
      <c r="BI9" s="4">
        <f t="shared" si="6"/>
        <v>0</v>
      </c>
      <c r="BJ9" s="4">
        <f t="shared" si="7"/>
        <v>0</v>
      </c>
      <c r="BK9" s="4">
        <f t="shared" si="8"/>
        <v>0</v>
      </c>
      <c r="BL9" s="4">
        <f t="shared" si="9"/>
        <v>0</v>
      </c>
      <c r="BM9" s="4">
        <f t="shared" si="10"/>
        <v>0</v>
      </c>
      <c r="BN9" s="4">
        <f t="shared" si="11"/>
        <v>0</v>
      </c>
      <c r="BO9" s="4">
        <f t="shared" si="12"/>
        <v>0</v>
      </c>
      <c r="BP9" s="4">
        <f t="shared" si="13"/>
        <v>0</v>
      </c>
      <c r="BQ9" s="4">
        <f t="shared" si="14"/>
        <v>0</v>
      </c>
      <c r="BT9" s="4">
        <v>5</v>
      </c>
      <c r="BU9" s="50">
        <f>IFERROR(BH9-血脉产出玩法!AD10,0)</f>
        <v>0</v>
      </c>
      <c r="BV9" s="50">
        <f>IFERROR(BI9-血脉产出玩法!AE10,0)</f>
        <v>0</v>
      </c>
      <c r="BW9" s="50">
        <f>IFERROR(BJ9-血脉产出玩法!AF10,0)</f>
        <v>0</v>
      </c>
      <c r="BX9" s="50">
        <f>IFERROR(BK9-血脉产出玩法!AG10,0)</f>
        <v>0</v>
      </c>
      <c r="BY9" s="50">
        <f>IFERROR(BL9-血脉产出玩法!AH10,0)</f>
        <v>0</v>
      </c>
      <c r="BZ9" s="50">
        <f>IFERROR(BM9-血脉产出玩法!AI10,0)</f>
        <v>0</v>
      </c>
      <c r="CA9" s="50">
        <f>IFERROR(BN9-血脉产出玩法!AJ10,0)</f>
        <v>0</v>
      </c>
      <c r="CB9" s="50">
        <f>IFERROR(BO9-血脉产出玩法!AK10,0)</f>
        <v>0</v>
      </c>
      <c r="CC9" s="50">
        <f>IFERROR(BP9-血脉产出玩法!AL10,0)</f>
        <v>0</v>
      </c>
      <c r="CD9" s="50">
        <f>IFERROR(BQ9-血脉产出玩法!AM10,0)</f>
        <v>0</v>
      </c>
      <c r="CE9" s="4">
        <f>BU9*血脉产出玩法!$D$13</f>
        <v>0</v>
      </c>
      <c r="CF9" s="4">
        <f>BV9*血脉产出玩法!$D$13</f>
        <v>0</v>
      </c>
      <c r="CG9" s="4">
        <f>BW9*血脉产出玩法!$D$13</f>
        <v>0</v>
      </c>
      <c r="CH9" s="4">
        <f>BX9*血脉产出玩法!$D$13</f>
        <v>0</v>
      </c>
      <c r="CI9" s="4">
        <f>BY9*血脉产出玩法!$D$13</f>
        <v>0</v>
      </c>
      <c r="CJ9" s="4">
        <f>BZ9*血脉产出玩法!$D$14</f>
        <v>0</v>
      </c>
      <c r="CK9" s="4">
        <f>CA9*血脉产出玩法!$D$14</f>
        <v>0</v>
      </c>
      <c r="CL9" s="4">
        <f>CB9*血脉产出玩法!$D$14</f>
        <v>0</v>
      </c>
      <c r="CM9" s="4">
        <f>CC9*血脉产出玩法!$D$14</f>
        <v>0</v>
      </c>
      <c r="CN9" s="4">
        <f>CD9*血脉产出玩法!$D$14</f>
        <v>0</v>
      </c>
      <c r="CO9" s="7">
        <f>CE9/'[1]资源-钻石'!L8</f>
        <v>0</v>
      </c>
      <c r="CP9" s="7">
        <f>CF9/'[1]资源-钻石'!M8</f>
        <v>0</v>
      </c>
      <c r="CQ9" s="7">
        <f>CG9/'[1]资源-钻石'!N8</f>
        <v>0</v>
      </c>
      <c r="CR9" s="7">
        <f>CH9/'[1]资源-钻石'!O8</f>
        <v>0</v>
      </c>
      <c r="CS9" s="7">
        <f>CI9/'[1]资源-钻石'!P8</f>
        <v>0</v>
      </c>
      <c r="CT9" s="7">
        <f>CJ9/'[1]资源-钻石'!L8</f>
        <v>0</v>
      </c>
      <c r="CU9" s="7">
        <f>CK9/'[1]资源-钻石'!M8</f>
        <v>0</v>
      </c>
      <c r="CV9" s="7">
        <f>CL9/'[1]资源-钻石'!N8</f>
        <v>0</v>
      </c>
      <c r="CW9" s="7">
        <f>CM9/'[1]资源-钻石'!O8</f>
        <v>0</v>
      </c>
      <c r="CX9" s="7">
        <f>CN9/'[1]资源-钻石'!P8</f>
        <v>0</v>
      </c>
    </row>
    <row r="10" spans="1:102" x14ac:dyDescent="0.15">
      <c r="A10" s="20" t="s">
        <v>440</v>
      </c>
      <c r="C10" s="42">
        <v>80</v>
      </c>
      <c r="D10" s="4" t="s">
        <v>439</v>
      </c>
      <c r="N10" s="4">
        <f t="shared" si="15"/>
        <v>1237.5</v>
      </c>
      <c r="O10" s="4">
        <v>0.09</v>
      </c>
      <c r="P10" s="4">
        <v>5</v>
      </c>
      <c r="Q10" s="4">
        <f t="shared" si="16"/>
        <v>0.33</v>
      </c>
      <c r="R10" s="4">
        <f t="shared" si="17"/>
        <v>371.29300000000001</v>
      </c>
      <c r="S10" s="4">
        <v>0</v>
      </c>
      <c r="T10" s="4">
        <v>2</v>
      </c>
      <c r="U10" s="4">
        <v>3</v>
      </c>
      <c r="V10" s="4">
        <v>4</v>
      </c>
      <c r="X10" s="4">
        <v>0</v>
      </c>
      <c r="Y10" s="4">
        <v>20</v>
      </c>
      <c r="Z10" s="4">
        <v>12</v>
      </c>
      <c r="AA10" s="4">
        <v>5</v>
      </c>
      <c r="AB10" s="4">
        <v>0</v>
      </c>
      <c r="AC10" s="4">
        <f t="shared" si="2"/>
        <v>63</v>
      </c>
      <c r="AD10" s="4">
        <f t="shared" si="3"/>
        <v>0.37</v>
      </c>
      <c r="AE10" s="4">
        <f t="shared" si="0"/>
        <v>0.96</v>
      </c>
      <c r="AF10" s="4">
        <f t="shared" si="1"/>
        <v>2.7027027027027026</v>
      </c>
      <c r="AG10" s="4">
        <f t="shared" si="4"/>
        <v>9.3750000000000018</v>
      </c>
      <c r="AH10" s="4">
        <f>SUM($AG$5:AG10)</f>
        <v>25.616175011601499</v>
      </c>
      <c r="AI10" s="4">
        <f>SUMPRODUCT(R$5:R10,$AG$5:$AG10)</f>
        <v>7064.7644904836234</v>
      </c>
      <c r="AJ10" s="4">
        <f>SUMPRODUCT(S$5:S10,$AG$5:$AG10)</f>
        <v>0</v>
      </c>
      <c r="AO10" s="46">
        <f>血脉状态预估!C10</f>
        <v>25</v>
      </c>
      <c r="AP10" s="46">
        <f>血脉状态预估!D10</f>
        <v>4.6568542494923806</v>
      </c>
      <c r="AR10" s="46"/>
      <c r="AS10" s="46"/>
      <c r="AT10" s="46"/>
      <c r="AU10" s="46">
        <f>IF(血脉状态预估!N10="",0,IFERROR(求节点($Q$6:$Q$15,$AI$5:$AI$14,血脉状态预估!N10),AU9)*血脉状态预估!$I10)</f>
        <v>0</v>
      </c>
      <c r="AV10" s="46">
        <f>IF(血脉状态预估!O10="",0,IFERROR(求节点($Q$24:$Q$33,$AI$23:$AI$32,血脉状态预估!O10),AV9)*血脉状态预估!$J10)</f>
        <v>0</v>
      </c>
      <c r="AW10" s="46">
        <f t="shared" si="18"/>
        <v>0</v>
      </c>
      <c r="AX10" s="46"/>
      <c r="AY10" s="46"/>
      <c r="AZ10" s="46"/>
      <c r="BA10" s="46">
        <f>IF(血脉状态预估!N10="",0,IFERROR(求节点($Q$6:$Q$15,$AJ$5:$AJ$14,血脉状态预估!N10),BA9)*血脉状态预估!$I10)</f>
        <v>0</v>
      </c>
      <c r="BB10" s="46">
        <f>IF(血脉状态预估!O10="",0,IFERROR(求节点($Q$24:$Q$33,$AJ$23:$AJ$32,血脉状态预估!O10),BB9)*血脉状态预估!$J10)</f>
        <v>0</v>
      </c>
      <c r="BC10" s="46">
        <f t="shared" si="19"/>
        <v>0</v>
      </c>
      <c r="BG10" s="4">
        <v>6</v>
      </c>
      <c r="BH10" s="4">
        <f t="shared" si="5"/>
        <v>0</v>
      </c>
      <c r="BI10" s="4">
        <f t="shared" si="6"/>
        <v>0</v>
      </c>
      <c r="BJ10" s="4">
        <f t="shared" si="7"/>
        <v>0</v>
      </c>
      <c r="BK10" s="4">
        <f t="shared" si="8"/>
        <v>0</v>
      </c>
      <c r="BL10" s="4">
        <f t="shared" si="9"/>
        <v>0</v>
      </c>
      <c r="BM10" s="4">
        <f t="shared" si="10"/>
        <v>0</v>
      </c>
      <c r="BN10" s="4">
        <f t="shared" si="11"/>
        <v>0</v>
      </c>
      <c r="BO10" s="4">
        <f t="shared" si="12"/>
        <v>0</v>
      </c>
      <c r="BP10" s="4">
        <f t="shared" si="13"/>
        <v>0</v>
      </c>
      <c r="BQ10" s="4">
        <f t="shared" si="14"/>
        <v>0</v>
      </c>
      <c r="BT10" s="4">
        <v>6</v>
      </c>
      <c r="BU10" s="50">
        <f>IFERROR(BH10-血脉产出玩法!AD11,0)</f>
        <v>0</v>
      </c>
      <c r="BV10" s="50">
        <f>IFERROR(BI10-血脉产出玩法!AE11,0)</f>
        <v>0</v>
      </c>
      <c r="BW10" s="50">
        <f>IFERROR(BJ10-血脉产出玩法!AF11,0)</f>
        <v>0</v>
      </c>
      <c r="BX10" s="50">
        <f>IFERROR(BK10-血脉产出玩法!AG11,0)</f>
        <v>0</v>
      </c>
      <c r="BY10" s="50">
        <f>IFERROR(BL10-血脉产出玩法!AH11,0)</f>
        <v>0</v>
      </c>
      <c r="BZ10" s="50">
        <f>IFERROR(BM10-血脉产出玩法!AI11,0)</f>
        <v>0</v>
      </c>
      <c r="CA10" s="50">
        <f>IFERROR(BN10-血脉产出玩法!AJ11,0)</f>
        <v>0</v>
      </c>
      <c r="CB10" s="50">
        <f>IFERROR(BO10-血脉产出玩法!AK11,0)</f>
        <v>0</v>
      </c>
      <c r="CC10" s="50">
        <f>IFERROR(BP10-血脉产出玩法!AL11,0)</f>
        <v>0</v>
      </c>
      <c r="CD10" s="50">
        <f>IFERROR(BQ10-血脉产出玩法!AM11,0)</f>
        <v>0</v>
      </c>
      <c r="CE10" s="4">
        <f>BU10*血脉产出玩法!$D$13</f>
        <v>0</v>
      </c>
      <c r="CF10" s="4">
        <f>BV10*血脉产出玩法!$D$13</f>
        <v>0</v>
      </c>
      <c r="CG10" s="4">
        <f>BW10*血脉产出玩法!$D$13</f>
        <v>0</v>
      </c>
      <c r="CH10" s="4">
        <f>BX10*血脉产出玩法!$D$13</f>
        <v>0</v>
      </c>
      <c r="CI10" s="4">
        <f>BY10*血脉产出玩法!$D$13</f>
        <v>0</v>
      </c>
      <c r="CJ10" s="4">
        <f>BZ10*血脉产出玩法!$D$14</f>
        <v>0</v>
      </c>
      <c r="CK10" s="4">
        <f>CA10*血脉产出玩法!$D$14</f>
        <v>0</v>
      </c>
      <c r="CL10" s="4">
        <f>CB10*血脉产出玩法!$D$14</f>
        <v>0</v>
      </c>
      <c r="CM10" s="4">
        <f>CC10*血脉产出玩法!$D$14</f>
        <v>0</v>
      </c>
      <c r="CN10" s="4">
        <f>CD10*血脉产出玩法!$D$14</f>
        <v>0</v>
      </c>
      <c r="CO10" s="7">
        <f>CE10/'[1]资源-钻石'!L9</f>
        <v>0</v>
      </c>
      <c r="CP10" s="7">
        <f>CF10/'[1]资源-钻石'!M9</f>
        <v>0</v>
      </c>
      <c r="CQ10" s="7">
        <f>CG10/'[1]资源-钻石'!N9</f>
        <v>0</v>
      </c>
      <c r="CR10" s="7">
        <f>CH10/'[1]资源-钻石'!O9</f>
        <v>0</v>
      </c>
      <c r="CS10" s="7">
        <f>CI10/'[1]资源-钻石'!P9</f>
        <v>0</v>
      </c>
      <c r="CT10" s="7">
        <f>CJ10/'[1]资源-钻石'!L9</f>
        <v>0</v>
      </c>
      <c r="CU10" s="7">
        <f>CK10/'[1]资源-钻石'!M9</f>
        <v>0</v>
      </c>
      <c r="CV10" s="7">
        <f>CL10/'[1]资源-钻石'!N9</f>
        <v>0</v>
      </c>
      <c r="CW10" s="7">
        <f>CM10/'[1]资源-钻石'!O9</f>
        <v>0</v>
      </c>
      <c r="CX10" s="7">
        <f>CN10/'[1]资源-钻石'!P9</f>
        <v>0</v>
      </c>
    </row>
    <row r="11" spans="1:102" x14ac:dyDescent="0.15">
      <c r="A11" s="20" t="s">
        <v>490</v>
      </c>
      <c r="C11" s="42">
        <v>200</v>
      </c>
      <c r="D11" s="4" t="s">
        <v>491</v>
      </c>
      <c r="N11" s="4">
        <f t="shared" si="15"/>
        <v>1575.0000000000002</v>
      </c>
      <c r="O11" s="4">
        <v>0.09</v>
      </c>
      <c r="P11" s="4">
        <v>6</v>
      </c>
      <c r="Q11" s="4">
        <f t="shared" si="16"/>
        <v>0.42000000000000004</v>
      </c>
      <c r="R11" s="4">
        <f t="shared" si="17"/>
        <v>482.68090000000001</v>
      </c>
      <c r="S11" s="4">
        <v>0</v>
      </c>
      <c r="T11" s="4">
        <v>2</v>
      </c>
      <c r="U11" s="4">
        <v>3</v>
      </c>
      <c r="V11" s="4">
        <v>4</v>
      </c>
      <c r="X11" s="4">
        <v>0</v>
      </c>
      <c r="Y11" s="4">
        <v>17</v>
      </c>
      <c r="Z11" s="4">
        <v>9</v>
      </c>
      <c r="AA11" s="4">
        <v>4</v>
      </c>
      <c r="AB11" s="4">
        <v>0</v>
      </c>
      <c r="AC11" s="4">
        <f t="shared" si="2"/>
        <v>70</v>
      </c>
      <c r="AD11" s="4">
        <f t="shared" si="3"/>
        <v>0.3</v>
      </c>
      <c r="AE11" s="4">
        <f t="shared" si="0"/>
        <v>0.77</v>
      </c>
      <c r="AF11" s="4">
        <f t="shared" si="1"/>
        <v>3.3333333333333335</v>
      </c>
      <c r="AG11" s="4">
        <f t="shared" si="4"/>
        <v>15.584415584415584</v>
      </c>
      <c r="AH11" s="4">
        <f>SUM($AG$5:AG11)</f>
        <v>41.200590596017079</v>
      </c>
      <c r="AI11" s="4">
        <f>SUMPRODUCT(R$5:R11,$AG$5:$AG11)</f>
        <v>14587.064230743363</v>
      </c>
      <c r="AJ11" s="4">
        <f>SUMPRODUCT(S$5:S11,$AG$5:$AG11)</f>
        <v>0</v>
      </c>
      <c r="AO11" s="46">
        <f>血脉状态预估!C11</f>
        <v>30</v>
      </c>
      <c r="AP11" s="46">
        <f>血脉状态预估!D11</f>
        <v>7</v>
      </c>
      <c r="AR11" s="46"/>
      <c r="AS11" s="46"/>
      <c r="AT11" s="46"/>
      <c r="AU11" s="46">
        <f>IF(血脉状态预估!N11="",0,IFERROR(求节点($Q$6:$Q$15,$AI$5:$AI$14,血脉状态预估!N11),AU10)*血脉状态预估!$I11)</f>
        <v>0</v>
      </c>
      <c r="AV11" s="46">
        <f>IF(血脉状态预估!O11="",0,IFERROR(求节点($Q$24:$Q$33,$AI$23:$AI$32,血脉状态预估!O11),AV10)*血脉状态预估!$J11)</f>
        <v>0</v>
      </c>
      <c r="AW11" s="46">
        <f t="shared" si="18"/>
        <v>0</v>
      </c>
      <c r="AX11" s="46"/>
      <c r="AY11" s="46"/>
      <c r="AZ11" s="46"/>
      <c r="BA11" s="46">
        <f>IF(血脉状态预估!N11="",0,IFERROR(求节点($Q$6:$Q$15,$AJ$5:$AJ$14,血脉状态预估!N11),BA10)*血脉状态预估!$I11)</f>
        <v>0</v>
      </c>
      <c r="BB11" s="46">
        <f>IF(血脉状态预估!O11="",0,IFERROR(求节点($Q$24:$Q$33,$AJ$23:$AJ$32,血脉状态预估!O11),BB10)*血脉状态预估!$J11)</f>
        <v>0</v>
      </c>
      <c r="BC11" s="46">
        <f t="shared" si="19"/>
        <v>0</v>
      </c>
      <c r="BG11" s="4">
        <v>7</v>
      </c>
      <c r="BH11" s="4">
        <f t="shared" si="5"/>
        <v>0</v>
      </c>
      <c r="BI11" s="4">
        <f t="shared" si="6"/>
        <v>0</v>
      </c>
      <c r="BJ11" s="4">
        <f t="shared" si="7"/>
        <v>0</v>
      </c>
      <c r="BK11" s="4">
        <f t="shared" si="8"/>
        <v>0</v>
      </c>
      <c r="BL11" s="4">
        <f t="shared" si="9"/>
        <v>0</v>
      </c>
      <c r="BM11" s="4">
        <f t="shared" si="10"/>
        <v>0</v>
      </c>
      <c r="BN11" s="4">
        <f t="shared" si="11"/>
        <v>0</v>
      </c>
      <c r="BO11" s="4">
        <f t="shared" si="12"/>
        <v>0</v>
      </c>
      <c r="BP11" s="4">
        <f t="shared" si="13"/>
        <v>0</v>
      </c>
      <c r="BQ11" s="4">
        <f t="shared" si="14"/>
        <v>0</v>
      </c>
      <c r="BT11" s="4">
        <v>7</v>
      </c>
      <c r="BU11" s="50">
        <f>IFERROR(BH11-血脉产出玩法!AD12,0)</f>
        <v>0</v>
      </c>
      <c r="BV11" s="50">
        <f>IFERROR(BI11-血脉产出玩法!AE12,0)</f>
        <v>0</v>
      </c>
      <c r="BW11" s="50">
        <f>IFERROR(BJ11-血脉产出玩法!AF12,0)</f>
        <v>0</v>
      </c>
      <c r="BX11" s="50">
        <f>IFERROR(BK11-血脉产出玩法!AG12,0)</f>
        <v>0</v>
      </c>
      <c r="BY11" s="50">
        <f>IFERROR(BL11-血脉产出玩法!AH12,0)</f>
        <v>0</v>
      </c>
      <c r="BZ11" s="50">
        <f>IFERROR(BM11-血脉产出玩法!AI12,0)</f>
        <v>0</v>
      </c>
      <c r="CA11" s="50">
        <f>IFERROR(BN11-血脉产出玩法!AJ12,0)</f>
        <v>0</v>
      </c>
      <c r="CB11" s="50">
        <f>IFERROR(BO11-血脉产出玩法!AK12,0)</f>
        <v>0</v>
      </c>
      <c r="CC11" s="50">
        <f>IFERROR(BP11-血脉产出玩法!AL12,0)</f>
        <v>0</v>
      </c>
      <c r="CD11" s="50">
        <f>IFERROR(BQ11-血脉产出玩法!AM12,0)</f>
        <v>0</v>
      </c>
      <c r="CE11" s="4">
        <f>BU11*血脉产出玩法!$D$13</f>
        <v>0</v>
      </c>
      <c r="CF11" s="4">
        <f>BV11*血脉产出玩法!$D$13</f>
        <v>0</v>
      </c>
      <c r="CG11" s="4">
        <f>BW11*血脉产出玩法!$D$13</f>
        <v>0</v>
      </c>
      <c r="CH11" s="4">
        <f>BX11*血脉产出玩法!$D$13</f>
        <v>0</v>
      </c>
      <c r="CI11" s="4">
        <f>BY11*血脉产出玩法!$D$13</f>
        <v>0</v>
      </c>
      <c r="CJ11" s="4">
        <f>BZ11*血脉产出玩法!$D$14</f>
        <v>0</v>
      </c>
      <c r="CK11" s="4">
        <f>CA11*血脉产出玩法!$D$14</f>
        <v>0</v>
      </c>
      <c r="CL11" s="4">
        <f>CB11*血脉产出玩法!$D$14</f>
        <v>0</v>
      </c>
      <c r="CM11" s="4">
        <f>CC11*血脉产出玩法!$D$14</f>
        <v>0</v>
      </c>
      <c r="CN11" s="4">
        <f>CD11*血脉产出玩法!$D$14</f>
        <v>0</v>
      </c>
      <c r="CO11" s="7">
        <f>CE11/'[1]资源-钻石'!L10</f>
        <v>0</v>
      </c>
      <c r="CP11" s="7">
        <f>CF11/'[1]资源-钻石'!M10</f>
        <v>0</v>
      </c>
      <c r="CQ11" s="7">
        <f>CG11/'[1]资源-钻石'!N10</f>
        <v>0</v>
      </c>
      <c r="CR11" s="7">
        <f>CH11/'[1]资源-钻石'!O10</f>
        <v>0</v>
      </c>
      <c r="CS11" s="7">
        <f>CI11/'[1]资源-钻石'!P10</f>
        <v>0</v>
      </c>
      <c r="CT11" s="7">
        <f>CJ11/'[1]资源-钻石'!L10</f>
        <v>0</v>
      </c>
      <c r="CU11" s="7">
        <f>CK11/'[1]资源-钻石'!M10</f>
        <v>0</v>
      </c>
      <c r="CV11" s="7">
        <f>CL11/'[1]资源-钻石'!N10</f>
        <v>0</v>
      </c>
      <c r="CW11" s="7">
        <f>CM11/'[1]资源-钻石'!O10</f>
        <v>0</v>
      </c>
      <c r="CX11" s="7">
        <f>CN11/'[1]资源-钻石'!P10</f>
        <v>0</v>
      </c>
    </row>
    <row r="12" spans="1:102" x14ac:dyDescent="0.15">
      <c r="N12" s="4">
        <f t="shared" si="15"/>
        <v>2025.0000000000002</v>
      </c>
      <c r="O12" s="4">
        <v>0.12</v>
      </c>
      <c r="P12" s="4">
        <v>7</v>
      </c>
      <c r="Q12" s="4">
        <f t="shared" si="16"/>
        <v>0.54</v>
      </c>
      <c r="R12" s="4">
        <f t="shared" si="17"/>
        <v>627.48517000000004</v>
      </c>
      <c r="S12" s="4">
        <v>0</v>
      </c>
      <c r="T12" s="4">
        <v>1</v>
      </c>
      <c r="U12" s="4">
        <v>2</v>
      </c>
      <c r="V12" s="4">
        <v>3</v>
      </c>
      <c r="X12" s="4">
        <v>0</v>
      </c>
      <c r="Y12" s="4">
        <v>10</v>
      </c>
      <c r="Z12" s="4">
        <v>6</v>
      </c>
      <c r="AA12" s="4">
        <v>4</v>
      </c>
      <c r="AB12" s="4">
        <v>0</v>
      </c>
      <c r="AC12" s="4">
        <f t="shared" si="2"/>
        <v>80</v>
      </c>
      <c r="AD12" s="4">
        <f t="shared" si="3"/>
        <v>0.2</v>
      </c>
      <c r="AE12" s="4">
        <f t="shared" si="0"/>
        <v>0.34</v>
      </c>
      <c r="AF12" s="4">
        <f t="shared" si="1"/>
        <v>5</v>
      </c>
      <c r="AG12" s="4">
        <f t="shared" si="4"/>
        <v>35.294117647058819</v>
      </c>
      <c r="AH12" s="4">
        <f>SUM($AG$5:AG12)</f>
        <v>76.494708243075905</v>
      </c>
      <c r="AI12" s="4">
        <f>SUMPRODUCT(R$5:R12,$AG$5:$AG12)</f>
        <v>36733.599642508067</v>
      </c>
      <c r="AJ12" s="4">
        <f>SUMPRODUCT(S$5:S12,$AG$5:$AG12)</f>
        <v>0</v>
      </c>
      <c r="AO12" s="46">
        <f>血脉状态预估!C12</f>
        <v>35</v>
      </c>
      <c r="AP12" s="46">
        <f>血脉状态预估!D12</f>
        <v>10.313708498984759</v>
      </c>
      <c r="AR12" s="46"/>
      <c r="AS12" s="46"/>
      <c r="AT12" s="46"/>
      <c r="AU12" s="46">
        <f>IF(血脉状态预估!N12="",0,IFERROR(求节点($Q$6:$Q$15,$AI$5:$AI$14,血脉状态预估!N12),AU11)*血脉状态预估!$I12)</f>
        <v>0</v>
      </c>
      <c r="AV12" s="46">
        <f>IF(血脉状态预估!O12="",0,IFERROR(求节点($Q$24:$Q$33,$AI$23:$AI$32,血脉状态预估!O12),AV11)*血脉状态预估!$J12)</f>
        <v>0</v>
      </c>
      <c r="AW12" s="46">
        <f t="shared" si="18"/>
        <v>0</v>
      </c>
      <c r="AX12" s="46"/>
      <c r="AY12" s="46"/>
      <c r="AZ12" s="46"/>
      <c r="BA12" s="46">
        <f>IF(血脉状态预估!N12="",0,IFERROR(求节点($Q$6:$Q$15,$AJ$5:$AJ$14,血脉状态预估!N12),BA11)*血脉状态预估!$I12)</f>
        <v>0</v>
      </c>
      <c r="BB12" s="46">
        <f>IF(血脉状态预估!O12="",0,IFERROR(求节点($Q$24:$Q$33,$AJ$23:$AJ$32,血脉状态预估!O12),BB11)*血脉状态预估!$J12)</f>
        <v>0</v>
      </c>
      <c r="BC12" s="46">
        <f t="shared" si="19"/>
        <v>0</v>
      </c>
      <c r="BG12" s="4">
        <v>8</v>
      </c>
      <c r="BH12" s="4">
        <f t="shared" si="5"/>
        <v>0</v>
      </c>
      <c r="BI12" s="4">
        <f t="shared" si="6"/>
        <v>0</v>
      </c>
      <c r="BJ12" s="4">
        <f t="shared" si="7"/>
        <v>0</v>
      </c>
      <c r="BK12" s="4">
        <f t="shared" si="8"/>
        <v>0</v>
      </c>
      <c r="BL12" s="4">
        <f t="shared" si="9"/>
        <v>0</v>
      </c>
      <c r="BM12" s="4">
        <f t="shared" si="10"/>
        <v>0</v>
      </c>
      <c r="BN12" s="4">
        <f t="shared" si="11"/>
        <v>0</v>
      </c>
      <c r="BO12" s="4">
        <f t="shared" si="12"/>
        <v>0</v>
      </c>
      <c r="BP12" s="4">
        <f t="shared" si="13"/>
        <v>0</v>
      </c>
      <c r="BQ12" s="4">
        <f t="shared" si="14"/>
        <v>0</v>
      </c>
      <c r="BT12" s="4">
        <v>8</v>
      </c>
      <c r="BU12" s="50">
        <f>IFERROR(BH12-血脉产出玩法!AD13,0)</f>
        <v>0</v>
      </c>
      <c r="BV12" s="50">
        <f>IFERROR(BI12-血脉产出玩法!AE13,0)</f>
        <v>0</v>
      </c>
      <c r="BW12" s="50">
        <f>IFERROR(BJ12-血脉产出玩法!AF13,0)</f>
        <v>0</v>
      </c>
      <c r="BX12" s="50">
        <f>IFERROR(BK12-血脉产出玩法!AG13,0)</f>
        <v>0</v>
      </c>
      <c r="BY12" s="50">
        <f>IFERROR(BL12-血脉产出玩法!AH13,0)</f>
        <v>0</v>
      </c>
      <c r="BZ12" s="50">
        <f>IFERROR(BM12-血脉产出玩法!AI13,0)</f>
        <v>0</v>
      </c>
      <c r="CA12" s="50">
        <f>IFERROR(BN12-血脉产出玩法!AJ13,0)</f>
        <v>0</v>
      </c>
      <c r="CB12" s="50">
        <f>IFERROR(BO12-血脉产出玩法!AK13,0)</f>
        <v>0</v>
      </c>
      <c r="CC12" s="50">
        <f>IFERROR(BP12-血脉产出玩法!AL13,0)</f>
        <v>0</v>
      </c>
      <c r="CD12" s="50">
        <f>IFERROR(BQ12-血脉产出玩法!AM13,0)</f>
        <v>0</v>
      </c>
      <c r="CE12" s="4">
        <f>BU12*血脉产出玩法!$D$13</f>
        <v>0</v>
      </c>
      <c r="CF12" s="4">
        <f>BV12*血脉产出玩法!$D$13</f>
        <v>0</v>
      </c>
      <c r="CG12" s="4">
        <f>BW12*血脉产出玩法!$D$13</f>
        <v>0</v>
      </c>
      <c r="CH12" s="4">
        <f>BX12*血脉产出玩法!$D$13</f>
        <v>0</v>
      </c>
      <c r="CI12" s="4">
        <f>BY12*血脉产出玩法!$D$13</f>
        <v>0</v>
      </c>
      <c r="CJ12" s="4">
        <f>BZ12*血脉产出玩法!$D$14</f>
        <v>0</v>
      </c>
      <c r="CK12" s="4">
        <f>CA12*血脉产出玩法!$D$14</f>
        <v>0</v>
      </c>
      <c r="CL12" s="4">
        <f>CB12*血脉产出玩法!$D$14</f>
        <v>0</v>
      </c>
      <c r="CM12" s="4">
        <f>CC12*血脉产出玩法!$D$14</f>
        <v>0</v>
      </c>
      <c r="CN12" s="4">
        <f>CD12*血脉产出玩法!$D$14</f>
        <v>0</v>
      </c>
      <c r="CO12" s="7">
        <f>CE12/'[1]资源-钻石'!L11</f>
        <v>0</v>
      </c>
      <c r="CP12" s="7">
        <f>CF12/'[1]资源-钻石'!M11</f>
        <v>0</v>
      </c>
      <c r="CQ12" s="7">
        <f>CG12/'[1]资源-钻石'!N11</f>
        <v>0</v>
      </c>
      <c r="CR12" s="7">
        <f>CH12/'[1]资源-钻石'!O11</f>
        <v>0</v>
      </c>
      <c r="CS12" s="7">
        <f>CI12/'[1]资源-钻石'!P11</f>
        <v>0</v>
      </c>
      <c r="CT12" s="7">
        <f>CJ12/'[1]资源-钻石'!L11</f>
        <v>0</v>
      </c>
      <c r="CU12" s="7">
        <f>CK12/'[1]资源-钻石'!M11</f>
        <v>0</v>
      </c>
      <c r="CV12" s="7">
        <f>CL12/'[1]资源-钻石'!N11</f>
        <v>0</v>
      </c>
      <c r="CW12" s="7">
        <f>CM12/'[1]资源-钻石'!O11</f>
        <v>0</v>
      </c>
      <c r="CX12" s="7">
        <f>CN12/'[1]资源-钻石'!P11</f>
        <v>0</v>
      </c>
    </row>
    <row r="13" spans="1:102" x14ac:dyDescent="0.15">
      <c r="N13" s="4">
        <f t="shared" si="15"/>
        <v>2475</v>
      </c>
      <c r="O13" s="4">
        <v>0.12</v>
      </c>
      <c r="P13" s="4">
        <v>8</v>
      </c>
      <c r="Q13" s="4">
        <f t="shared" si="16"/>
        <v>0.66</v>
      </c>
      <c r="R13" s="4">
        <f t="shared" si="17"/>
        <v>815.73072100000013</v>
      </c>
      <c r="S13" s="4">
        <v>0</v>
      </c>
      <c r="T13" s="4">
        <v>1</v>
      </c>
      <c r="U13" s="4">
        <v>2</v>
      </c>
      <c r="V13" s="4">
        <v>3</v>
      </c>
      <c r="X13" s="4">
        <v>0</v>
      </c>
      <c r="Y13" s="4">
        <v>12</v>
      </c>
      <c r="Z13" s="4">
        <v>5</v>
      </c>
      <c r="AA13" s="4">
        <v>3</v>
      </c>
      <c r="AB13" s="4">
        <v>0</v>
      </c>
      <c r="AC13" s="4">
        <f t="shared" si="2"/>
        <v>80</v>
      </c>
      <c r="AD13" s="4">
        <f t="shared" si="3"/>
        <v>0.2</v>
      </c>
      <c r="AE13" s="4">
        <f t="shared" si="0"/>
        <v>0.31</v>
      </c>
      <c r="AF13" s="4">
        <f t="shared" si="1"/>
        <v>5</v>
      </c>
      <c r="AG13" s="4">
        <f t="shared" si="4"/>
        <v>54.838709677419367</v>
      </c>
      <c r="AH13" s="4">
        <f>SUM($AG$5:AG13)</f>
        <v>131.33341792049526</v>
      </c>
      <c r="AI13" s="4">
        <f>SUMPRODUCT(R$5:R13,$AG$5:$AG13)</f>
        <v>81467.219826379049</v>
      </c>
      <c r="AJ13" s="4">
        <f>SUMPRODUCT(S$5:S13,$AG$5:$AG13)</f>
        <v>0</v>
      </c>
      <c r="AO13" s="46">
        <f>血脉状态预估!C13</f>
        <v>40</v>
      </c>
      <c r="AP13" s="46">
        <f>血脉状态预估!D13</f>
        <v>15</v>
      </c>
      <c r="AR13" s="46"/>
      <c r="AS13" s="46"/>
      <c r="AT13" s="46"/>
      <c r="AU13" s="46">
        <f>IF(血脉状态预估!N13="",0,IFERROR(求节点($Q$6:$Q$15,$AI$5:$AI$14,血脉状态预估!N13),AU12)*血脉状态预估!$I13)</f>
        <v>0</v>
      </c>
      <c r="AV13" s="46">
        <f>IF(血脉状态预估!O13="",0,IFERROR(求节点($Q$24:$Q$33,$AI$23:$AI$32,血脉状态预估!O13),AV12)*血脉状态预估!$J13)</f>
        <v>0</v>
      </c>
      <c r="AW13" s="46">
        <f t="shared" si="18"/>
        <v>0</v>
      </c>
      <c r="AX13" s="46"/>
      <c r="AY13" s="46"/>
      <c r="AZ13" s="46"/>
      <c r="BA13" s="46">
        <f>IF(血脉状态预估!N13="",0,IFERROR(求节点($Q$6:$Q$15,$AJ$5:$AJ$14,血脉状态预估!N13),BA12)*血脉状态预估!$I13)</f>
        <v>0</v>
      </c>
      <c r="BB13" s="46">
        <f>IF(血脉状态预估!O13="",0,IFERROR(求节点($Q$24:$Q$33,$AJ$23:$AJ$32,血脉状态预估!O13),BB12)*血脉状态预估!$J13)</f>
        <v>0</v>
      </c>
      <c r="BC13" s="46">
        <f t="shared" si="19"/>
        <v>0</v>
      </c>
      <c r="BG13" s="4">
        <v>9</v>
      </c>
      <c r="BH13" s="4">
        <f t="shared" si="5"/>
        <v>0</v>
      </c>
      <c r="BI13" s="4">
        <f t="shared" si="6"/>
        <v>0</v>
      </c>
      <c r="BJ13" s="4">
        <f t="shared" si="7"/>
        <v>0</v>
      </c>
      <c r="BK13" s="4">
        <f t="shared" si="8"/>
        <v>0</v>
      </c>
      <c r="BL13" s="4">
        <f t="shared" si="9"/>
        <v>0</v>
      </c>
      <c r="BM13" s="4">
        <f t="shared" si="10"/>
        <v>0</v>
      </c>
      <c r="BN13" s="4">
        <f t="shared" si="11"/>
        <v>0</v>
      </c>
      <c r="BO13" s="4">
        <f t="shared" si="12"/>
        <v>0</v>
      </c>
      <c r="BP13" s="4">
        <f t="shared" si="13"/>
        <v>0</v>
      </c>
      <c r="BQ13" s="4">
        <f t="shared" si="14"/>
        <v>0</v>
      </c>
      <c r="BT13" s="4">
        <v>9</v>
      </c>
      <c r="BU13" s="50">
        <f>IFERROR(BH13-血脉产出玩法!AD14,0)</f>
        <v>0</v>
      </c>
      <c r="BV13" s="50">
        <f>IFERROR(BI13-血脉产出玩法!AE14,0)</f>
        <v>0</v>
      </c>
      <c r="BW13" s="50">
        <f>IFERROR(BJ13-血脉产出玩法!AF14,0)</f>
        <v>0</v>
      </c>
      <c r="BX13" s="50">
        <f>IFERROR(BK13-血脉产出玩法!AG14,0)</f>
        <v>0</v>
      </c>
      <c r="BY13" s="50">
        <f>IFERROR(BL13-血脉产出玩法!AH14,0)</f>
        <v>0</v>
      </c>
      <c r="BZ13" s="50">
        <f>IFERROR(BM13-血脉产出玩法!AI14,0)</f>
        <v>0</v>
      </c>
      <c r="CA13" s="50">
        <f>IFERROR(BN13-血脉产出玩法!AJ14,0)</f>
        <v>0</v>
      </c>
      <c r="CB13" s="50">
        <f>IFERROR(BO13-血脉产出玩法!AK14,0)</f>
        <v>0</v>
      </c>
      <c r="CC13" s="50">
        <f>IFERROR(BP13-血脉产出玩法!AL14,0)</f>
        <v>0</v>
      </c>
      <c r="CD13" s="50">
        <f>IFERROR(BQ13-血脉产出玩法!AM14,0)</f>
        <v>0</v>
      </c>
      <c r="CE13" s="4">
        <f>BU13*血脉产出玩法!$D$13</f>
        <v>0</v>
      </c>
      <c r="CF13" s="4">
        <f>BV13*血脉产出玩法!$D$13</f>
        <v>0</v>
      </c>
      <c r="CG13" s="4">
        <f>BW13*血脉产出玩法!$D$13</f>
        <v>0</v>
      </c>
      <c r="CH13" s="4">
        <f>BX13*血脉产出玩法!$D$13</f>
        <v>0</v>
      </c>
      <c r="CI13" s="4">
        <f>BY13*血脉产出玩法!$D$13</f>
        <v>0</v>
      </c>
      <c r="CJ13" s="4">
        <f>BZ13*血脉产出玩法!$D$14</f>
        <v>0</v>
      </c>
      <c r="CK13" s="4">
        <f>CA13*血脉产出玩法!$D$14</f>
        <v>0</v>
      </c>
      <c r="CL13" s="4">
        <f>CB13*血脉产出玩法!$D$14</f>
        <v>0</v>
      </c>
      <c r="CM13" s="4">
        <f>CC13*血脉产出玩法!$D$14</f>
        <v>0</v>
      </c>
      <c r="CN13" s="4">
        <f>CD13*血脉产出玩法!$D$14</f>
        <v>0</v>
      </c>
      <c r="CO13" s="7">
        <f>CE13/'[1]资源-钻石'!L12</f>
        <v>0</v>
      </c>
      <c r="CP13" s="7">
        <f>CF13/'[1]资源-钻石'!M12</f>
        <v>0</v>
      </c>
      <c r="CQ13" s="7">
        <f>CG13/'[1]资源-钻石'!N12</f>
        <v>0</v>
      </c>
      <c r="CR13" s="7">
        <f>CH13/'[1]资源-钻石'!O12</f>
        <v>0</v>
      </c>
      <c r="CS13" s="7">
        <f>CI13/'[1]资源-钻石'!P12</f>
        <v>0</v>
      </c>
      <c r="CT13" s="7">
        <f>CJ13/'[1]资源-钻石'!L12</f>
        <v>0</v>
      </c>
      <c r="CU13" s="7">
        <f>CK13/'[1]资源-钻石'!M12</f>
        <v>0</v>
      </c>
      <c r="CV13" s="7">
        <f>CL13/'[1]资源-钻石'!N12</f>
        <v>0</v>
      </c>
      <c r="CW13" s="7">
        <f>CM13/'[1]资源-钻石'!O12</f>
        <v>0</v>
      </c>
      <c r="CX13" s="7">
        <f>CN13/'[1]资源-钻石'!P12</f>
        <v>0</v>
      </c>
    </row>
    <row r="14" spans="1:102" x14ac:dyDescent="0.15">
      <c r="N14" s="4">
        <f t="shared" si="15"/>
        <v>3112.5000000000005</v>
      </c>
      <c r="O14" s="4">
        <v>0.17</v>
      </c>
      <c r="P14" s="4">
        <v>9</v>
      </c>
      <c r="Q14" s="4">
        <f t="shared" si="16"/>
        <v>0.83000000000000007</v>
      </c>
      <c r="R14" s="4">
        <f t="shared" si="17"/>
        <v>1060.4499373000001</v>
      </c>
      <c r="S14" s="4">
        <v>0</v>
      </c>
      <c r="T14" s="4">
        <v>1</v>
      </c>
      <c r="U14" s="4">
        <v>2</v>
      </c>
      <c r="V14" s="4">
        <v>3</v>
      </c>
      <c r="X14" s="4">
        <v>0</v>
      </c>
      <c r="Y14" s="4">
        <v>13</v>
      </c>
      <c r="Z14" s="4">
        <v>5</v>
      </c>
      <c r="AA14" s="4">
        <v>2</v>
      </c>
      <c r="AB14" s="4">
        <v>0</v>
      </c>
      <c r="AC14" s="4">
        <f t="shared" si="2"/>
        <v>80</v>
      </c>
      <c r="AD14" s="4">
        <f t="shared" si="3"/>
        <v>0.2</v>
      </c>
      <c r="AE14" s="4">
        <f t="shared" si="0"/>
        <v>0.28999999999999998</v>
      </c>
      <c r="AF14" s="4">
        <f t="shared" si="1"/>
        <v>5</v>
      </c>
      <c r="AG14" s="4">
        <f t="shared" si="4"/>
        <v>58.620689655172391</v>
      </c>
      <c r="AH14" s="4">
        <f>SUM($AG$5:AG14)</f>
        <v>189.95410757566765</v>
      </c>
      <c r="AI14" s="4">
        <f>SUMPRODUCT(R$5:R14,$AG$5:$AG14)</f>
        <v>143631.52649568938</v>
      </c>
      <c r="AJ14" s="4">
        <f>SUMPRODUCT(S$5:S14,$AG$5:$AG14)</f>
        <v>0</v>
      </c>
      <c r="AO14" s="46">
        <f>血脉状态预估!C14</f>
        <v>45</v>
      </c>
      <c r="AP14" s="46">
        <f>血脉状态预估!D14</f>
        <v>21.627416997969519</v>
      </c>
      <c r="AR14" s="46"/>
      <c r="AS14" s="46"/>
      <c r="AT14" s="46"/>
      <c r="AU14" s="46">
        <f>IF(血脉状态预估!N14="",0,IFERROR(求节点($Q$6:$Q$15,$AI$5:$AI$14,血脉状态预估!N14),AU13)*血脉状态预估!$I14)</f>
        <v>0</v>
      </c>
      <c r="AV14" s="46">
        <f>IF(血脉状态预估!O14="",0,IFERROR(求节点($Q$24:$Q$33,$AI$23:$AI$32,血脉状态预估!O14),AV13)*血脉状态预估!$J14)</f>
        <v>0</v>
      </c>
      <c r="AW14" s="46">
        <f t="shared" si="18"/>
        <v>0</v>
      </c>
      <c r="AX14" s="46"/>
      <c r="AY14" s="46"/>
      <c r="AZ14" s="46"/>
      <c r="BA14" s="46">
        <f>IF(血脉状态预估!N14="",0,IFERROR(求节点($Q$6:$Q$15,$AJ$5:$AJ$14,血脉状态预估!N14),BA13)*血脉状态预估!$I14)</f>
        <v>0</v>
      </c>
      <c r="BB14" s="46">
        <f>IF(血脉状态预估!O14="",0,IFERROR(求节点($Q$24:$Q$33,$AJ$23:$AJ$32,血脉状态预估!O14),BB13)*血脉状态预估!$J14)</f>
        <v>0</v>
      </c>
      <c r="BC14" s="46">
        <f t="shared" si="19"/>
        <v>0</v>
      </c>
      <c r="BG14" s="4">
        <v>10</v>
      </c>
      <c r="BH14" s="4">
        <f t="shared" si="5"/>
        <v>0</v>
      </c>
      <c r="BI14" s="4">
        <f t="shared" si="6"/>
        <v>0</v>
      </c>
      <c r="BJ14" s="4">
        <f t="shared" si="7"/>
        <v>0</v>
      </c>
      <c r="BK14" s="4">
        <f t="shared" si="8"/>
        <v>0</v>
      </c>
      <c r="BL14" s="4">
        <f t="shared" si="9"/>
        <v>0</v>
      </c>
      <c r="BM14" s="4">
        <f t="shared" si="10"/>
        <v>0</v>
      </c>
      <c r="BN14" s="4">
        <f t="shared" si="11"/>
        <v>0</v>
      </c>
      <c r="BO14" s="4">
        <f t="shared" si="12"/>
        <v>0</v>
      </c>
      <c r="BP14" s="4">
        <f t="shared" si="13"/>
        <v>0</v>
      </c>
      <c r="BQ14" s="4">
        <f t="shared" si="14"/>
        <v>0</v>
      </c>
      <c r="BT14" s="4">
        <v>10</v>
      </c>
      <c r="BU14" s="50">
        <f>IFERROR(BH14-血脉产出玩法!AD15,0)</f>
        <v>0</v>
      </c>
      <c r="BV14" s="50">
        <f>IFERROR(BI14-血脉产出玩法!AE15,0)</f>
        <v>0</v>
      </c>
      <c r="BW14" s="50">
        <f>IFERROR(BJ14-血脉产出玩法!AF15,0)</f>
        <v>0</v>
      </c>
      <c r="BX14" s="50">
        <f>IFERROR(BK14-血脉产出玩法!AG15,0)</f>
        <v>0</v>
      </c>
      <c r="BY14" s="50">
        <f>IFERROR(BL14-血脉产出玩法!AH15,0)</f>
        <v>0</v>
      </c>
      <c r="BZ14" s="50">
        <f>IFERROR(BM14-血脉产出玩法!AI15,0)</f>
        <v>0</v>
      </c>
      <c r="CA14" s="50">
        <f>IFERROR(BN14-血脉产出玩法!AJ15,0)</f>
        <v>0</v>
      </c>
      <c r="CB14" s="50">
        <f>IFERROR(BO14-血脉产出玩法!AK15,0)</f>
        <v>0</v>
      </c>
      <c r="CC14" s="50">
        <f>IFERROR(BP14-血脉产出玩法!AL15,0)</f>
        <v>0</v>
      </c>
      <c r="CD14" s="50">
        <f>IFERROR(BQ14-血脉产出玩法!AM15,0)</f>
        <v>0</v>
      </c>
      <c r="CE14" s="4">
        <f>BU14*血脉产出玩法!$D$13</f>
        <v>0</v>
      </c>
      <c r="CF14" s="4">
        <f>BV14*血脉产出玩法!$D$13</f>
        <v>0</v>
      </c>
      <c r="CG14" s="4">
        <f>BW14*血脉产出玩法!$D$13</f>
        <v>0</v>
      </c>
      <c r="CH14" s="4">
        <f>BX14*血脉产出玩法!$D$13</f>
        <v>0</v>
      </c>
      <c r="CI14" s="4">
        <f>BY14*血脉产出玩法!$D$13</f>
        <v>0</v>
      </c>
      <c r="CJ14" s="4">
        <f>BZ14*血脉产出玩法!$D$14</f>
        <v>0</v>
      </c>
      <c r="CK14" s="4">
        <f>CA14*血脉产出玩法!$D$14</f>
        <v>0</v>
      </c>
      <c r="CL14" s="4">
        <f>CB14*血脉产出玩法!$D$14</f>
        <v>0</v>
      </c>
      <c r="CM14" s="4">
        <f>CC14*血脉产出玩法!$D$14</f>
        <v>0</v>
      </c>
      <c r="CN14" s="4">
        <f>CD14*血脉产出玩法!$D$14</f>
        <v>0</v>
      </c>
      <c r="CO14" s="7">
        <f>CE14/'[1]资源-钻石'!L13</f>
        <v>0</v>
      </c>
      <c r="CP14" s="7">
        <f>CF14/'[1]资源-钻石'!M13</f>
        <v>0</v>
      </c>
      <c r="CQ14" s="7">
        <f>CG14/'[1]资源-钻石'!N13</f>
        <v>0</v>
      </c>
      <c r="CR14" s="7">
        <f>CH14/'[1]资源-钻石'!O13</f>
        <v>0</v>
      </c>
      <c r="CS14" s="7">
        <f>CI14/'[1]资源-钻石'!P13</f>
        <v>0</v>
      </c>
      <c r="CT14" s="7">
        <f>CJ14/'[1]资源-钻石'!L13</f>
        <v>0</v>
      </c>
      <c r="CU14" s="7">
        <f>CK14/'[1]资源-钻石'!M13</f>
        <v>0</v>
      </c>
      <c r="CV14" s="7">
        <f>CL14/'[1]资源-钻石'!N13</f>
        <v>0</v>
      </c>
      <c r="CW14" s="7">
        <f>CM14/'[1]资源-钻石'!O13</f>
        <v>0</v>
      </c>
      <c r="CX14" s="7">
        <f>CN14/'[1]资源-钻石'!P13</f>
        <v>0</v>
      </c>
    </row>
    <row r="15" spans="1:102" x14ac:dyDescent="0.15">
      <c r="N15" s="4">
        <f t="shared" si="15"/>
        <v>3750</v>
      </c>
      <c r="O15" s="4">
        <v>0.17</v>
      </c>
      <c r="P15" s="4">
        <v>10</v>
      </c>
      <c r="Q15" s="4">
        <f t="shared" si="16"/>
        <v>1</v>
      </c>
      <c r="AO15" s="46">
        <f>血脉状态预估!C15</f>
        <v>50</v>
      </c>
      <c r="AP15" s="46">
        <f>血脉状态预估!D15</f>
        <v>31</v>
      </c>
      <c r="AR15" s="46"/>
      <c r="AS15" s="46"/>
      <c r="AT15" s="46"/>
      <c r="AU15" s="46">
        <f>IF(血脉状态预估!N15="",0,IFERROR(求节点($Q$6:$Q$15,$AI$5:$AI$14,血脉状态预估!N15),AU14)*血脉状态预估!$I15)</f>
        <v>0</v>
      </c>
      <c r="AV15" s="46">
        <f>IF(血脉状态预估!O15="",0,IFERROR(求节点($Q$24:$Q$33,$AI$23:$AI$32,血脉状态预估!O15),AV14)*血脉状态预估!$J15)</f>
        <v>0</v>
      </c>
      <c r="AW15" s="46">
        <f t="shared" si="18"/>
        <v>0</v>
      </c>
      <c r="AX15" s="46"/>
      <c r="AY15" s="46"/>
      <c r="AZ15" s="46"/>
      <c r="BA15" s="46">
        <f>IF(血脉状态预估!N15="",0,IFERROR(求节点($Q$6:$Q$15,$AJ$5:$AJ$14,血脉状态预估!N15),BA14)*血脉状态预估!$I15)</f>
        <v>0</v>
      </c>
      <c r="BB15" s="46">
        <f>IF(血脉状态预估!O15="",0,IFERROR(求节点($Q$24:$Q$33,$AJ$23:$AJ$32,血脉状态预估!O15),BB14)*血脉状态预估!$J15)</f>
        <v>0</v>
      </c>
      <c r="BC15" s="46">
        <f t="shared" si="19"/>
        <v>0</v>
      </c>
      <c r="BG15" s="4">
        <v>11</v>
      </c>
      <c r="BH15" s="4">
        <f t="shared" si="5"/>
        <v>0</v>
      </c>
      <c r="BI15" s="4">
        <f t="shared" si="6"/>
        <v>0</v>
      </c>
      <c r="BJ15" s="4">
        <f t="shared" si="7"/>
        <v>0</v>
      </c>
      <c r="BK15" s="4">
        <f t="shared" si="8"/>
        <v>0</v>
      </c>
      <c r="BL15" s="4">
        <f t="shared" si="9"/>
        <v>0</v>
      </c>
      <c r="BM15" s="4">
        <f t="shared" si="10"/>
        <v>0</v>
      </c>
      <c r="BN15" s="4">
        <f t="shared" si="11"/>
        <v>0</v>
      </c>
      <c r="BO15" s="4">
        <f t="shared" si="12"/>
        <v>0</v>
      </c>
      <c r="BP15" s="4">
        <f t="shared" si="13"/>
        <v>0</v>
      </c>
      <c r="BQ15" s="4">
        <f t="shared" si="14"/>
        <v>0</v>
      </c>
      <c r="BT15" s="4">
        <v>11</v>
      </c>
      <c r="BU15" s="50">
        <f>IFERROR(BH15-血脉产出玩法!AD16,0)</f>
        <v>0</v>
      </c>
      <c r="BV15" s="50">
        <f>IFERROR(BI15-血脉产出玩法!AE16,0)</f>
        <v>0</v>
      </c>
      <c r="BW15" s="50">
        <f>IFERROR(BJ15-血脉产出玩法!AF16,0)</f>
        <v>0</v>
      </c>
      <c r="BX15" s="50">
        <f>IFERROR(BK15-血脉产出玩法!AG16,0)</f>
        <v>0</v>
      </c>
      <c r="BY15" s="50">
        <f>IFERROR(BL15-血脉产出玩法!AH16,0)</f>
        <v>0</v>
      </c>
      <c r="BZ15" s="50">
        <f>IFERROR(BM15-血脉产出玩法!AI16,0)</f>
        <v>0</v>
      </c>
      <c r="CA15" s="50">
        <f>IFERROR(BN15-血脉产出玩法!AJ16,0)</f>
        <v>0</v>
      </c>
      <c r="CB15" s="50">
        <f>IFERROR(BO15-血脉产出玩法!AK16,0)</f>
        <v>0</v>
      </c>
      <c r="CC15" s="50">
        <f>IFERROR(BP15-血脉产出玩法!AL16,0)</f>
        <v>0</v>
      </c>
      <c r="CD15" s="50">
        <f>IFERROR(BQ15-血脉产出玩法!AM16,0)</f>
        <v>0</v>
      </c>
      <c r="CE15" s="4">
        <f>BU15*血脉产出玩法!$D$13</f>
        <v>0</v>
      </c>
      <c r="CF15" s="4">
        <f>BV15*血脉产出玩法!$D$13</f>
        <v>0</v>
      </c>
      <c r="CG15" s="4">
        <f>BW15*血脉产出玩法!$D$13</f>
        <v>0</v>
      </c>
      <c r="CH15" s="4">
        <f>BX15*血脉产出玩法!$D$13</f>
        <v>0</v>
      </c>
      <c r="CI15" s="4">
        <f>BY15*血脉产出玩法!$D$13</f>
        <v>0</v>
      </c>
      <c r="CJ15" s="4">
        <f>BZ15*血脉产出玩法!$D$14</f>
        <v>0</v>
      </c>
      <c r="CK15" s="4">
        <f>CA15*血脉产出玩法!$D$14</f>
        <v>0</v>
      </c>
      <c r="CL15" s="4">
        <f>CB15*血脉产出玩法!$D$14</f>
        <v>0</v>
      </c>
      <c r="CM15" s="4">
        <f>CC15*血脉产出玩法!$D$14</f>
        <v>0</v>
      </c>
      <c r="CN15" s="4">
        <f>CD15*血脉产出玩法!$D$14</f>
        <v>0</v>
      </c>
      <c r="CO15" s="7">
        <f>CE15/'[1]资源-钻石'!L14</f>
        <v>0</v>
      </c>
      <c r="CP15" s="7">
        <f>CF15/'[1]资源-钻石'!M14</f>
        <v>0</v>
      </c>
      <c r="CQ15" s="7">
        <f>CG15/'[1]资源-钻石'!N14</f>
        <v>0</v>
      </c>
      <c r="CR15" s="7">
        <f>CH15/'[1]资源-钻石'!O14</f>
        <v>0</v>
      </c>
      <c r="CS15" s="7">
        <f>CI15/'[1]资源-钻石'!P14</f>
        <v>0</v>
      </c>
      <c r="CT15" s="7">
        <f>CJ15/'[1]资源-钻石'!L14</f>
        <v>0</v>
      </c>
      <c r="CU15" s="7">
        <f>CK15/'[1]资源-钻石'!M14</f>
        <v>0</v>
      </c>
      <c r="CV15" s="7">
        <f>CL15/'[1]资源-钻石'!N14</f>
        <v>0</v>
      </c>
      <c r="CW15" s="7">
        <f>CM15/'[1]资源-钻石'!O14</f>
        <v>0</v>
      </c>
      <c r="CX15" s="7">
        <f>CN15/'[1]资源-钻石'!P14</f>
        <v>0</v>
      </c>
    </row>
    <row r="16" spans="1:102" x14ac:dyDescent="0.15">
      <c r="AH16" s="4">
        <v>0.05</v>
      </c>
      <c r="AI16" s="4">
        <f>$AI$14*$AH16*0.5</f>
        <v>3590.7881623922349</v>
      </c>
      <c r="AJ16" s="4">
        <f>$AJ$14*$AH16*10</f>
        <v>0</v>
      </c>
      <c r="AO16" s="46">
        <f>血脉状态预估!C16</f>
        <v>55</v>
      </c>
      <c r="AP16" s="46">
        <f>血脉状态预估!D16</f>
        <v>44.254833995939045</v>
      </c>
      <c r="AR16" s="46"/>
      <c r="AS16" s="46"/>
      <c r="AT16" s="46"/>
      <c r="AU16" s="46">
        <f>IF(血脉状态预估!N16="",0,IFERROR(求节点($Q$6:$Q$15,$AI$5:$AI$14,血脉状态预估!N16),AU15)*血脉状态预估!$I16)</f>
        <v>0</v>
      </c>
      <c r="AV16" s="46">
        <f>IF(血脉状态预估!O16="",0,IFERROR(求节点($Q$24:$Q$33,$AI$23:$AI$32,血脉状态预估!O16),AV15)*血脉状态预估!$J16)</f>
        <v>0</v>
      </c>
      <c r="AW16" s="46">
        <f t="shared" si="18"/>
        <v>0</v>
      </c>
      <c r="AX16" s="46"/>
      <c r="AY16" s="46"/>
      <c r="AZ16" s="46"/>
      <c r="BA16" s="46">
        <f>IF(血脉状态预估!N16="",0,IFERROR(求节点($Q$6:$Q$15,$AJ$5:$AJ$14,血脉状态预估!N16),BA15)*血脉状态预估!$I16)</f>
        <v>0</v>
      </c>
      <c r="BB16" s="46">
        <f>IF(血脉状态预估!O16="",0,IFERROR(求节点($Q$24:$Q$33,$AJ$23:$AJ$32,血脉状态预估!O16),BB15)*血脉状态预估!$J16)</f>
        <v>0</v>
      </c>
      <c r="BC16" s="46">
        <f t="shared" si="19"/>
        <v>0</v>
      </c>
      <c r="BG16" s="4">
        <v>12</v>
      </c>
      <c r="BH16" s="4">
        <f t="shared" si="5"/>
        <v>0</v>
      </c>
      <c r="BI16" s="4">
        <f t="shared" si="6"/>
        <v>0</v>
      </c>
      <c r="BJ16" s="4">
        <f t="shared" si="7"/>
        <v>0</v>
      </c>
      <c r="BK16" s="4">
        <f t="shared" si="8"/>
        <v>0</v>
      </c>
      <c r="BL16" s="4">
        <f t="shared" si="9"/>
        <v>0</v>
      </c>
      <c r="BM16" s="4">
        <f t="shared" si="10"/>
        <v>0</v>
      </c>
      <c r="BN16" s="4">
        <f t="shared" si="11"/>
        <v>0</v>
      </c>
      <c r="BO16" s="4">
        <f t="shared" si="12"/>
        <v>0</v>
      </c>
      <c r="BP16" s="4">
        <f t="shared" si="13"/>
        <v>0</v>
      </c>
      <c r="BQ16" s="4">
        <f t="shared" si="14"/>
        <v>0</v>
      </c>
      <c r="BT16" s="4">
        <v>12</v>
      </c>
      <c r="BU16" s="50">
        <f>IFERROR(BH16-血脉产出玩法!AD17,0)</f>
        <v>0</v>
      </c>
      <c r="BV16" s="50">
        <f>IFERROR(BI16-血脉产出玩法!AE17,0)</f>
        <v>0</v>
      </c>
      <c r="BW16" s="50">
        <f>IFERROR(BJ16-血脉产出玩法!AF17,0)</f>
        <v>0</v>
      </c>
      <c r="BX16" s="50">
        <f>IFERROR(BK16-血脉产出玩法!AG17,0)</f>
        <v>0</v>
      </c>
      <c r="BY16" s="50">
        <f>IFERROR(BL16-血脉产出玩法!AH17,0)</f>
        <v>0</v>
      </c>
      <c r="BZ16" s="50">
        <f>IFERROR(BM16-血脉产出玩法!AI17,0)</f>
        <v>0</v>
      </c>
      <c r="CA16" s="50">
        <f>IFERROR(BN16-血脉产出玩法!AJ17,0)</f>
        <v>0</v>
      </c>
      <c r="CB16" s="50">
        <f>IFERROR(BO16-血脉产出玩法!AK17,0)</f>
        <v>0</v>
      </c>
      <c r="CC16" s="50">
        <f>IFERROR(BP16-血脉产出玩法!AL17,0)</f>
        <v>0</v>
      </c>
      <c r="CD16" s="50">
        <f>IFERROR(BQ16-血脉产出玩法!AM17,0)</f>
        <v>0</v>
      </c>
      <c r="CE16" s="4">
        <f>BU16*血脉产出玩法!$D$13</f>
        <v>0</v>
      </c>
      <c r="CF16" s="4">
        <f>BV16*血脉产出玩法!$D$13</f>
        <v>0</v>
      </c>
      <c r="CG16" s="4">
        <f>BW16*血脉产出玩法!$D$13</f>
        <v>0</v>
      </c>
      <c r="CH16" s="4">
        <f>BX16*血脉产出玩法!$D$13</f>
        <v>0</v>
      </c>
      <c r="CI16" s="4">
        <f>BY16*血脉产出玩法!$D$13</f>
        <v>0</v>
      </c>
      <c r="CJ16" s="4">
        <f>BZ16*血脉产出玩法!$D$14</f>
        <v>0</v>
      </c>
      <c r="CK16" s="4">
        <f>CA16*血脉产出玩法!$D$14</f>
        <v>0</v>
      </c>
      <c r="CL16" s="4">
        <f>CB16*血脉产出玩法!$D$14</f>
        <v>0</v>
      </c>
      <c r="CM16" s="4">
        <f>CC16*血脉产出玩法!$D$14</f>
        <v>0</v>
      </c>
      <c r="CN16" s="4">
        <f>CD16*血脉产出玩法!$D$14</f>
        <v>0</v>
      </c>
      <c r="CO16" s="7">
        <f>CE16/'[1]资源-钻石'!L15</f>
        <v>0</v>
      </c>
      <c r="CP16" s="7">
        <f>CF16/'[1]资源-钻石'!M15</f>
        <v>0</v>
      </c>
      <c r="CQ16" s="7">
        <f>CG16/'[1]资源-钻石'!N15</f>
        <v>0</v>
      </c>
      <c r="CR16" s="7">
        <f>CH16/'[1]资源-钻石'!O15</f>
        <v>0</v>
      </c>
      <c r="CS16" s="7">
        <f>CI16/'[1]资源-钻石'!P15</f>
        <v>0</v>
      </c>
      <c r="CT16" s="7">
        <f>CJ16/'[1]资源-钻石'!L15</f>
        <v>0</v>
      </c>
      <c r="CU16" s="7">
        <f>CK16/'[1]资源-钻石'!M15</f>
        <v>0</v>
      </c>
      <c r="CV16" s="7">
        <f>CL16/'[1]资源-钻石'!N15</f>
        <v>0</v>
      </c>
      <c r="CW16" s="7">
        <f>CM16/'[1]资源-钻石'!O15</f>
        <v>0</v>
      </c>
      <c r="CX16" s="7">
        <f>CN16/'[1]资源-钻石'!P15</f>
        <v>0</v>
      </c>
    </row>
    <row r="17" spans="16:102" x14ac:dyDescent="0.15">
      <c r="AH17" s="4">
        <v>0.15</v>
      </c>
      <c r="AI17" s="4">
        <f t="shared" ref="AI17:AI18" si="20">$AI$14*$AH17*0.5</f>
        <v>10772.364487176703</v>
      </c>
      <c r="AJ17" s="4">
        <f t="shared" ref="AJ17:AJ18" si="21">$AJ$14*$AH17*10</f>
        <v>0</v>
      </c>
      <c r="AO17" s="46">
        <f>血脉状态预估!C17</f>
        <v>60</v>
      </c>
      <c r="AP17" s="46">
        <f>血脉状态预估!D17</f>
        <v>63</v>
      </c>
      <c r="AR17" s="46"/>
      <c r="AS17" s="46"/>
      <c r="AT17" s="46"/>
      <c r="AU17" s="46">
        <f>IF(血脉状态预估!N17="",0,IFERROR(求节点($Q$6:$Q$15,$AI$5:$AI$14,血脉状态预估!N17),AU16)*血脉状态预估!$I17)</f>
        <v>6311.8730396478932</v>
      </c>
      <c r="AV17" s="46">
        <f>IF(血脉状态预估!O17="",0,IFERROR(求节点($Q$24:$Q$33,$AI$23:$AI$32,血脉状态预估!O17),AV16)*血脉状态预估!$J17)</f>
        <v>0</v>
      </c>
      <c r="AW17" s="46">
        <f t="shared" si="18"/>
        <v>6311.8730396478932</v>
      </c>
      <c r="AX17" s="46"/>
      <c r="AY17" s="46"/>
      <c r="AZ17" s="46"/>
      <c r="BA17" s="46">
        <f>IF(血脉状态预估!N17="",0,IFERROR(求节点($Q$6:$Q$15,$AJ$5:$AJ$14,血脉状态预估!N17),BA16)*血脉状态预估!$I17)</f>
        <v>0</v>
      </c>
      <c r="BB17" s="46">
        <f>IF(血脉状态预估!O17="",0,IFERROR(求节点($Q$24:$Q$33,$AJ$23:$AJ$32,血脉状态预估!O17),BB16)*血脉状态预估!$J17)</f>
        <v>0</v>
      </c>
      <c r="BC17" s="46">
        <f t="shared" si="19"/>
        <v>0</v>
      </c>
      <c r="BG17" s="4">
        <v>13</v>
      </c>
      <c r="BH17" s="4">
        <f t="shared" si="5"/>
        <v>0</v>
      </c>
      <c r="BI17" s="4">
        <f t="shared" si="6"/>
        <v>0</v>
      </c>
      <c r="BJ17" s="4">
        <f t="shared" si="7"/>
        <v>0</v>
      </c>
      <c r="BK17" s="4">
        <f t="shared" si="8"/>
        <v>0</v>
      </c>
      <c r="BL17" s="4">
        <f t="shared" si="9"/>
        <v>0</v>
      </c>
      <c r="BM17" s="4">
        <f t="shared" si="10"/>
        <v>0</v>
      </c>
      <c r="BN17" s="4">
        <f t="shared" si="11"/>
        <v>0</v>
      </c>
      <c r="BO17" s="4">
        <f t="shared" si="12"/>
        <v>0</v>
      </c>
      <c r="BP17" s="4">
        <f t="shared" si="13"/>
        <v>0</v>
      </c>
      <c r="BQ17" s="4">
        <f t="shared" si="14"/>
        <v>0</v>
      </c>
      <c r="BT17" s="4">
        <v>13</v>
      </c>
      <c r="BU17" s="50">
        <f>IFERROR(BH17-血脉产出玩法!AD18,0)</f>
        <v>0</v>
      </c>
      <c r="BV17" s="50">
        <f>IFERROR(BI17-血脉产出玩法!AE18,0)</f>
        <v>0</v>
      </c>
      <c r="BW17" s="50">
        <f>IFERROR(BJ17-血脉产出玩法!AF18,0)</f>
        <v>0</v>
      </c>
      <c r="BX17" s="50">
        <f>IFERROR(BK17-血脉产出玩法!AG18,0)</f>
        <v>0</v>
      </c>
      <c r="BY17" s="50">
        <f>IFERROR(BL17-血脉产出玩法!AH18,0)</f>
        <v>0</v>
      </c>
      <c r="BZ17" s="50">
        <f>IFERROR(BM17-血脉产出玩法!AI18,0)</f>
        <v>0</v>
      </c>
      <c r="CA17" s="50">
        <f>IFERROR(BN17-血脉产出玩法!AJ18,0)</f>
        <v>0</v>
      </c>
      <c r="CB17" s="50">
        <f>IFERROR(BO17-血脉产出玩法!AK18,0)</f>
        <v>0</v>
      </c>
      <c r="CC17" s="50">
        <f>IFERROR(BP17-血脉产出玩法!AL18,0)</f>
        <v>0</v>
      </c>
      <c r="CD17" s="50">
        <f>IFERROR(BQ17-血脉产出玩法!AM18,0)</f>
        <v>0</v>
      </c>
      <c r="CE17" s="4">
        <f>BU17*血脉产出玩法!$D$13</f>
        <v>0</v>
      </c>
      <c r="CF17" s="4">
        <f>BV17*血脉产出玩法!$D$13</f>
        <v>0</v>
      </c>
      <c r="CG17" s="4">
        <f>BW17*血脉产出玩法!$D$13</f>
        <v>0</v>
      </c>
      <c r="CH17" s="4">
        <f>BX17*血脉产出玩法!$D$13</f>
        <v>0</v>
      </c>
      <c r="CI17" s="4">
        <f>BY17*血脉产出玩法!$D$13</f>
        <v>0</v>
      </c>
      <c r="CJ17" s="4">
        <f>BZ17*血脉产出玩法!$D$14</f>
        <v>0</v>
      </c>
      <c r="CK17" s="4">
        <f>CA17*血脉产出玩法!$D$14</f>
        <v>0</v>
      </c>
      <c r="CL17" s="4">
        <f>CB17*血脉产出玩法!$D$14</f>
        <v>0</v>
      </c>
      <c r="CM17" s="4">
        <f>CC17*血脉产出玩法!$D$14</f>
        <v>0</v>
      </c>
      <c r="CN17" s="4">
        <f>CD17*血脉产出玩法!$D$14</f>
        <v>0</v>
      </c>
      <c r="CO17" s="7">
        <f>CE17/'[1]资源-钻石'!L16</f>
        <v>0</v>
      </c>
      <c r="CP17" s="7">
        <f>CF17/'[1]资源-钻石'!M16</f>
        <v>0</v>
      </c>
      <c r="CQ17" s="7">
        <f>CG17/'[1]资源-钻石'!N16</f>
        <v>0</v>
      </c>
      <c r="CR17" s="7">
        <f>CH17/'[1]资源-钻石'!O16</f>
        <v>0</v>
      </c>
      <c r="CS17" s="7">
        <f>CI17/'[1]资源-钻石'!P16</f>
        <v>0</v>
      </c>
      <c r="CT17" s="7">
        <f>CJ17/'[1]资源-钻石'!L16</f>
        <v>0</v>
      </c>
      <c r="CU17" s="7">
        <f>CK17/'[1]资源-钻石'!M16</f>
        <v>0</v>
      </c>
      <c r="CV17" s="7">
        <f>CL17/'[1]资源-钻石'!N16</f>
        <v>0</v>
      </c>
      <c r="CW17" s="7">
        <f>CM17/'[1]资源-钻石'!O16</f>
        <v>0</v>
      </c>
      <c r="CX17" s="7">
        <f>CN17/'[1]资源-钻石'!P16</f>
        <v>0</v>
      </c>
    </row>
    <row r="18" spans="16:102" x14ac:dyDescent="0.15">
      <c r="AH18" s="4">
        <v>0.5</v>
      </c>
      <c r="AI18" s="4">
        <f t="shared" si="20"/>
        <v>35907.881623922345</v>
      </c>
      <c r="AJ18" s="4">
        <f t="shared" si="21"/>
        <v>0</v>
      </c>
      <c r="AO18" s="46">
        <f>血脉状态预估!C18</f>
        <v>65</v>
      </c>
      <c r="AP18" s="46">
        <f>血脉状态预估!D18</f>
        <v>89.509667991878061</v>
      </c>
      <c r="AR18" s="46"/>
      <c r="AS18" s="46"/>
      <c r="AT18" s="46"/>
      <c r="AU18" s="46">
        <f>IF(血脉状态预估!N18="",0,IFERROR(求节点($Q$6:$Q$15,$AI$5:$AI$14,血脉状态预估!N18),AU17)*血脉状态预估!$I18)</f>
        <v>12260.672953569909</v>
      </c>
      <c r="AV18" s="46">
        <f>IF(血脉状态预估!O18="",0,IFERROR(求节点($Q$24:$Q$33,$AI$23:$AI$32,血脉状态预估!O18),AV17)*血脉状态预估!$J18)</f>
        <v>1418.0281786814533</v>
      </c>
      <c r="AW18" s="46">
        <f t="shared" si="18"/>
        <v>13678.701132251363</v>
      </c>
      <c r="AX18" s="46"/>
      <c r="AY18" s="46"/>
      <c r="AZ18" s="46"/>
      <c r="BA18" s="46">
        <f>IF(血脉状态预估!N18="",0,IFERROR(求节点($Q$6:$Q$15,$AJ$5:$AJ$14,血脉状态预估!N18),BA17)*血脉状态预估!$I18)</f>
        <v>0</v>
      </c>
      <c r="BB18" s="46">
        <f>IF(血脉状态预估!O18="",0,IFERROR(求节点($Q$24:$Q$33,$AJ$23:$AJ$32,血脉状态预估!O18),BB17)*血脉状态预估!$J18)</f>
        <v>144.41043701411314</v>
      </c>
      <c r="BC18" s="46">
        <f t="shared" si="19"/>
        <v>144.41043701411314</v>
      </c>
      <c r="BG18" s="4">
        <v>14</v>
      </c>
      <c r="BH18" s="4">
        <f t="shared" si="5"/>
        <v>0</v>
      </c>
      <c r="BI18" s="4">
        <f t="shared" si="6"/>
        <v>0</v>
      </c>
      <c r="BJ18" s="4">
        <f t="shared" si="7"/>
        <v>0</v>
      </c>
      <c r="BK18" s="4">
        <f t="shared" si="8"/>
        <v>0</v>
      </c>
      <c r="BL18" s="4">
        <f t="shared" si="9"/>
        <v>0</v>
      </c>
      <c r="BM18" s="4">
        <f t="shared" si="10"/>
        <v>0</v>
      </c>
      <c r="BN18" s="4">
        <f t="shared" si="11"/>
        <v>0</v>
      </c>
      <c r="BO18" s="4">
        <f t="shared" si="12"/>
        <v>0</v>
      </c>
      <c r="BP18" s="4">
        <f t="shared" si="13"/>
        <v>0</v>
      </c>
      <c r="BQ18" s="4">
        <f t="shared" si="14"/>
        <v>0</v>
      </c>
      <c r="BT18" s="4">
        <v>14</v>
      </c>
      <c r="BU18" s="50">
        <f>IFERROR(BH18-血脉产出玩法!AD19,0)</f>
        <v>0</v>
      </c>
      <c r="BV18" s="50">
        <f>IFERROR(BI18-血脉产出玩法!AE19,0)</f>
        <v>0</v>
      </c>
      <c r="BW18" s="50">
        <f>IFERROR(BJ18-血脉产出玩法!AF19,0)</f>
        <v>0</v>
      </c>
      <c r="BX18" s="50">
        <f>IFERROR(BK18-血脉产出玩法!AG19,0)</f>
        <v>0</v>
      </c>
      <c r="BY18" s="50">
        <f>IFERROR(BL18-血脉产出玩法!AH19,0)</f>
        <v>0</v>
      </c>
      <c r="BZ18" s="50">
        <f>IFERROR(BM18-血脉产出玩法!AI19,0)</f>
        <v>0</v>
      </c>
      <c r="CA18" s="50">
        <f>IFERROR(BN18-血脉产出玩法!AJ19,0)</f>
        <v>0</v>
      </c>
      <c r="CB18" s="50">
        <f>IFERROR(BO18-血脉产出玩法!AK19,0)</f>
        <v>0</v>
      </c>
      <c r="CC18" s="50">
        <f>IFERROR(BP18-血脉产出玩法!AL19,0)</f>
        <v>0</v>
      </c>
      <c r="CD18" s="50">
        <f>IFERROR(BQ18-血脉产出玩法!AM19,0)</f>
        <v>0</v>
      </c>
      <c r="CE18" s="4">
        <f>BU18*血脉产出玩法!$D$13</f>
        <v>0</v>
      </c>
      <c r="CF18" s="4">
        <f>BV18*血脉产出玩法!$D$13</f>
        <v>0</v>
      </c>
      <c r="CG18" s="4">
        <f>BW18*血脉产出玩法!$D$13</f>
        <v>0</v>
      </c>
      <c r="CH18" s="4">
        <f>BX18*血脉产出玩法!$D$13</f>
        <v>0</v>
      </c>
      <c r="CI18" s="4">
        <f>BY18*血脉产出玩法!$D$13</f>
        <v>0</v>
      </c>
      <c r="CJ18" s="4">
        <f>BZ18*血脉产出玩法!$D$14</f>
        <v>0</v>
      </c>
      <c r="CK18" s="4">
        <f>CA18*血脉产出玩法!$D$14</f>
        <v>0</v>
      </c>
      <c r="CL18" s="4">
        <f>CB18*血脉产出玩法!$D$14</f>
        <v>0</v>
      </c>
      <c r="CM18" s="4">
        <f>CC18*血脉产出玩法!$D$14</f>
        <v>0</v>
      </c>
      <c r="CN18" s="4">
        <f>CD18*血脉产出玩法!$D$14</f>
        <v>0</v>
      </c>
      <c r="CO18" s="7">
        <f>CE18/'[1]资源-钻石'!L17</f>
        <v>0</v>
      </c>
      <c r="CP18" s="7">
        <f>CF18/'[1]资源-钻石'!M17</f>
        <v>0</v>
      </c>
      <c r="CQ18" s="7">
        <f>CG18/'[1]资源-钻石'!N17</f>
        <v>0</v>
      </c>
      <c r="CR18" s="7">
        <f>CH18/'[1]资源-钻石'!O17</f>
        <v>0</v>
      </c>
      <c r="CS18" s="7">
        <f>CI18/'[1]资源-钻石'!P17</f>
        <v>0</v>
      </c>
      <c r="CT18" s="7">
        <f>CJ18/'[1]资源-钻石'!L17</f>
        <v>0</v>
      </c>
      <c r="CU18" s="7">
        <f>CK18/'[1]资源-钻石'!M17</f>
        <v>0</v>
      </c>
      <c r="CV18" s="7">
        <f>CL18/'[1]资源-钻石'!N17</f>
        <v>0</v>
      </c>
      <c r="CW18" s="7">
        <f>CM18/'[1]资源-钻石'!O17</f>
        <v>0</v>
      </c>
      <c r="CX18" s="7">
        <f>CN18/'[1]资源-钻石'!P17</f>
        <v>0</v>
      </c>
    </row>
    <row r="19" spans="16:102" x14ac:dyDescent="0.15">
      <c r="AO19" s="46">
        <f>血脉状态预估!C19</f>
        <v>70</v>
      </c>
      <c r="AP19" s="46">
        <f>血脉状态预估!D19</f>
        <v>127</v>
      </c>
      <c r="AR19" s="46"/>
      <c r="AS19" s="46"/>
      <c r="AT19" s="46"/>
      <c r="AU19" s="46">
        <f>IF(血脉状态预估!N19="",0,IFERROR(求节点($Q$6:$Q$15,$AI$5:$AI$14,血脉状态预估!N19),AU18)*血脉状态预估!$I19)</f>
        <v>0</v>
      </c>
      <c r="AV19" s="46">
        <f>IF(血脉状态预估!O19="",0,IFERROR(求节点($Q$24:$Q$33,$AI$23:$AI$32,血脉状态预估!O19),AV18)*血脉状态预估!$J19)</f>
        <v>7472.5067292958784</v>
      </c>
      <c r="AW19" s="46">
        <f t="shared" si="18"/>
        <v>13678.701132251363</v>
      </c>
      <c r="AX19" s="46"/>
      <c r="AY19" s="46"/>
      <c r="AZ19" s="46"/>
      <c r="BA19" s="46">
        <f>IF(血脉状态预估!N19="",0,IFERROR(求节点($Q$6:$Q$15,$AJ$5:$AJ$14,血脉状态预估!N19),BA18)*血脉状态预估!$I19)</f>
        <v>0</v>
      </c>
      <c r="BB19" s="46">
        <f>IF(血脉状态预估!O19="",0,IFERROR(求节点($Q$24:$Q$33,$AJ$23:$AJ$32,血脉状态预估!O19),BB18)*血脉状态预估!$J19)</f>
        <v>786.07755619214959</v>
      </c>
      <c r="BC19" s="46">
        <f t="shared" si="19"/>
        <v>786.07755619214959</v>
      </c>
      <c r="BG19" s="4">
        <v>15</v>
      </c>
      <c r="BH19" s="4">
        <f t="shared" si="5"/>
        <v>0</v>
      </c>
      <c r="BI19" s="4">
        <f t="shared" si="6"/>
        <v>0</v>
      </c>
      <c r="BJ19" s="4">
        <f t="shared" si="7"/>
        <v>0</v>
      </c>
      <c r="BK19" s="4">
        <f t="shared" si="8"/>
        <v>0</v>
      </c>
      <c r="BL19" s="4">
        <f t="shared" si="9"/>
        <v>0</v>
      </c>
      <c r="BM19" s="4">
        <f t="shared" si="10"/>
        <v>0</v>
      </c>
      <c r="BN19" s="4">
        <f t="shared" si="11"/>
        <v>0</v>
      </c>
      <c r="BO19" s="4">
        <f t="shared" si="12"/>
        <v>0</v>
      </c>
      <c r="BP19" s="4">
        <f t="shared" si="13"/>
        <v>0</v>
      </c>
      <c r="BQ19" s="4">
        <f t="shared" si="14"/>
        <v>0</v>
      </c>
      <c r="BT19" s="4">
        <v>15</v>
      </c>
      <c r="BU19" s="50">
        <f>IFERROR(BH19-血脉产出玩法!AD20,0)</f>
        <v>0</v>
      </c>
      <c r="BV19" s="50">
        <f>IFERROR(BI19-血脉产出玩法!AE20,0)</f>
        <v>0</v>
      </c>
      <c r="BW19" s="50">
        <f>IFERROR(BJ19-血脉产出玩法!AF20,0)</f>
        <v>0</v>
      </c>
      <c r="BX19" s="50">
        <f>IFERROR(BK19-血脉产出玩法!AG20,0)</f>
        <v>0</v>
      </c>
      <c r="BY19" s="50">
        <f>IFERROR(BL19-血脉产出玩法!AH20,0)</f>
        <v>0</v>
      </c>
      <c r="BZ19" s="50">
        <f>IFERROR(BM19-血脉产出玩法!AI20,0)</f>
        <v>0</v>
      </c>
      <c r="CA19" s="50">
        <f>IFERROR(BN19-血脉产出玩法!AJ20,0)</f>
        <v>0</v>
      </c>
      <c r="CB19" s="50">
        <f>IFERROR(BO19-血脉产出玩法!AK20,0)</f>
        <v>0</v>
      </c>
      <c r="CC19" s="50">
        <f>IFERROR(BP19-血脉产出玩法!AL20,0)</f>
        <v>0</v>
      </c>
      <c r="CD19" s="50">
        <f>IFERROR(BQ19-血脉产出玩法!AM20,0)</f>
        <v>0</v>
      </c>
      <c r="CE19" s="4">
        <f>BU19*血脉产出玩法!$D$13</f>
        <v>0</v>
      </c>
      <c r="CF19" s="4">
        <f>BV19*血脉产出玩法!$D$13</f>
        <v>0</v>
      </c>
      <c r="CG19" s="4">
        <f>BW19*血脉产出玩法!$D$13</f>
        <v>0</v>
      </c>
      <c r="CH19" s="4">
        <f>BX19*血脉产出玩法!$D$13</f>
        <v>0</v>
      </c>
      <c r="CI19" s="4">
        <f>BY19*血脉产出玩法!$D$13</f>
        <v>0</v>
      </c>
      <c r="CJ19" s="4">
        <f>BZ19*血脉产出玩法!$D$14</f>
        <v>0</v>
      </c>
      <c r="CK19" s="4">
        <f>CA19*血脉产出玩法!$D$14</f>
        <v>0</v>
      </c>
      <c r="CL19" s="4">
        <f>CB19*血脉产出玩法!$D$14</f>
        <v>0</v>
      </c>
      <c r="CM19" s="4">
        <f>CC19*血脉产出玩法!$D$14</f>
        <v>0</v>
      </c>
      <c r="CN19" s="4">
        <f>CD19*血脉产出玩法!$D$14</f>
        <v>0</v>
      </c>
      <c r="CO19" s="7">
        <f>CE19/'[1]资源-钻石'!L18</f>
        <v>0</v>
      </c>
      <c r="CP19" s="7">
        <f>CF19/'[1]资源-钻石'!M18</f>
        <v>0</v>
      </c>
      <c r="CQ19" s="7">
        <f>CG19/'[1]资源-钻石'!N18</f>
        <v>0</v>
      </c>
      <c r="CR19" s="7">
        <f>CH19/'[1]资源-钻石'!O18</f>
        <v>0</v>
      </c>
      <c r="CS19" s="7">
        <f>CI19/'[1]资源-钻石'!P18</f>
        <v>0</v>
      </c>
      <c r="CT19" s="7">
        <f>CJ19/'[1]资源-钻石'!L18</f>
        <v>0</v>
      </c>
      <c r="CU19" s="7">
        <f>CK19/'[1]资源-钻石'!M18</f>
        <v>0</v>
      </c>
      <c r="CV19" s="7">
        <f>CL19/'[1]资源-钻石'!N18</f>
        <v>0</v>
      </c>
      <c r="CW19" s="7">
        <f>CM19/'[1]资源-钻石'!O18</f>
        <v>0</v>
      </c>
      <c r="CX19" s="7">
        <f>CN19/'[1]资源-钻石'!P18</f>
        <v>0</v>
      </c>
    </row>
    <row r="20" spans="16:102" x14ac:dyDescent="0.15">
      <c r="AO20" s="46">
        <f>血脉状态预估!C20</f>
        <v>75</v>
      </c>
      <c r="AP20" s="46">
        <f>血脉状态预估!D20</f>
        <v>180.01933598375612</v>
      </c>
      <c r="AR20" s="46"/>
      <c r="AS20" s="46"/>
      <c r="AT20" s="46"/>
      <c r="AU20" s="46">
        <f>IF(血脉状态预估!N20="",0,IFERROR(求节点($Q$6:$Q$15,$AI$5:$AI$14,血脉状态预估!N20),AU19)*血脉状态预估!$I20)</f>
        <v>0</v>
      </c>
      <c r="AV20" s="46">
        <f>IF(血脉状态预估!O20="",0,IFERROR(求节点($Q$24:$Q$33,$AI$23:$AI$32,血脉状态预估!O20),AV19)*血脉状态预估!$J20)</f>
        <v>26988.988819784587</v>
      </c>
      <c r="AW20" s="46">
        <f t="shared" si="18"/>
        <v>26988.988819784587</v>
      </c>
      <c r="AX20" s="46"/>
      <c r="AY20" s="46"/>
      <c r="AZ20" s="46"/>
      <c r="BA20" s="46">
        <f>IF(血脉状态预估!N20="",0,IFERROR(求节点($Q$6:$Q$15,$AJ$5:$AJ$14,血脉状态预估!N20),BA19)*血脉状态预估!$I20)</f>
        <v>0</v>
      </c>
      <c r="BB20" s="46">
        <f>IF(血脉状态预估!O20="",0,IFERROR(求节点($Q$24:$Q$33,$AJ$23:$AJ$32,血脉状态预估!O20),BB19)*血脉状态预估!$J20)</f>
        <v>2932.8756289435751</v>
      </c>
      <c r="BC20" s="46">
        <f t="shared" si="19"/>
        <v>2932.8756289435751</v>
      </c>
      <c r="BG20" s="4">
        <v>16</v>
      </c>
      <c r="BH20" s="4">
        <f t="shared" si="5"/>
        <v>0</v>
      </c>
      <c r="BI20" s="4">
        <f t="shared" si="6"/>
        <v>0</v>
      </c>
      <c r="BJ20" s="4">
        <f t="shared" si="7"/>
        <v>0</v>
      </c>
      <c r="BK20" s="4">
        <f t="shared" si="8"/>
        <v>0</v>
      </c>
      <c r="BL20" s="4">
        <f t="shared" si="9"/>
        <v>0</v>
      </c>
      <c r="BM20" s="4">
        <f t="shared" si="10"/>
        <v>0</v>
      </c>
      <c r="BN20" s="4">
        <f t="shared" si="11"/>
        <v>0</v>
      </c>
      <c r="BO20" s="4">
        <f t="shared" si="12"/>
        <v>0</v>
      </c>
      <c r="BP20" s="4">
        <f t="shared" si="13"/>
        <v>0</v>
      </c>
      <c r="BQ20" s="4">
        <f t="shared" si="14"/>
        <v>0</v>
      </c>
      <c r="BT20" s="4">
        <v>16</v>
      </c>
      <c r="BU20" s="50">
        <f>IFERROR(BH20-血脉产出玩法!AD21,0)</f>
        <v>0</v>
      </c>
      <c r="BV20" s="50">
        <f>IFERROR(BI20-血脉产出玩法!AE21,0)</f>
        <v>0</v>
      </c>
      <c r="BW20" s="50">
        <f>IFERROR(BJ20-血脉产出玩法!AF21,0)</f>
        <v>0</v>
      </c>
      <c r="BX20" s="50">
        <f>IFERROR(BK20-血脉产出玩法!AG21,0)</f>
        <v>0</v>
      </c>
      <c r="BY20" s="50">
        <f>IFERROR(BL20-血脉产出玩法!AH21,0)</f>
        <v>0</v>
      </c>
      <c r="BZ20" s="50">
        <f>IFERROR(BM20-血脉产出玩法!AI21,0)</f>
        <v>0</v>
      </c>
      <c r="CA20" s="50">
        <f>IFERROR(BN20-血脉产出玩法!AJ21,0)</f>
        <v>0</v>
      </c>
      <c r="CB20" s="50">
        <f>IFERROR(BO20-血脉产出玩法!AK21,0)</f>
        <v>0</v>
      </c>
      <c r="CC20" s="50">
        <f>IFERROR(BP20-血脉产出玩法!AL21,0)</f>
        <v>0</v>
      </c>
      <c r="CD20" s="50">
        <f>IFERROR(BQ20-血脉产出玩法!AM21,0)</f>
        <v>0</v>
      </c>
      <c r="CE20" s="4">
        <f>BU20*血脉产出玩法!$D$13</f>
        <v>0</v>
      </c>
      <c r="CF20" s="4">
        <f>BV20*血脉产出玩法!$D$13</f>
        <v>0</v>
      </c>
      <c r="CG20" s="4">
        <f>BW20*血脉产出玩法!$D$13</f>
        <v>0</v>
      </c>
      <c r="CH20" s="4">
        <f>BX20*血脉产出玩法!$D$13</f>
        <v>0</v>
      </c>
      <c r="CI20" s="4">
        <f>BY20*血脉产出玩法!$D$13</f>
        <v>0</v>
      </c>
      <c r="CJ20" s="4">
        <f>BZ20*血脉产出玩法!$D$14</f>
        <v>0</v>
      </c>
      <c r="CK20" s="4">
        <f>CA20*血脉产出玩法!$D$14</f>
        <v>0</v>
      </c>
      <c r="CL20" s="4">
        <f>CB20*血脉产出玩法!$D$14</f>
        <v>0</v>
      </c>
      <c r="CM20" s="4">
        <f>CC20*血脉产出玩法!$D$14</f>
        <v>0</v>
      </c>
      <c r="CN20" s="4">
        <f>CD20*血脉产出玩法!$D$14</f>
        <v>0</v>
      </c>
      <c r="CO20" s="7">
        <f>CE20/'[1]资源-钻石'!L19</f>
        <v>0</v>
      </c>
      <c r="CP20" s="7">
        <f>CF20/'[1]资源-钻石'!M19</f>
        <v>0</v>
      </c>
      <c r="CQ20" s="7">
        <f>CG20/'[1]资源-钻石'!N19</f>
        <v>0</v>
      </c>
      <c r="CR20" s="7">
        <f>CH20/'[1]资源-钻石'!O19</f>
        <v>0</v>
      </c>
      <c r="CS20" s="7">
        <f>CI20/'[1]资源-钻石'!P19</f>
        <v>0</v>
      </c>
      <c r="CT20" s="7">
        <f>CJ20/'[1]资源-钻石'!L19</f>
        <v>0</v>
      </c>
      <c r="CU20" s="7">
        <f>CK20/'[1]资源-钻石'!M19</f>
        <v>0</v>
      </c>
      <c r="CV20" s="7">
        <f>CL20/'[1]资源-钻石'!N19</f>
        <v>0</v>
      </c>
      <c r="CW20" s="7">
        <f>CM20/'[1]资源-钻石'!O19</f>
        <v>0</v>
      </c>
      <c r="CX20" s="7">
        <f>CN20/'[1]资源-钻石'!P19</f>
        <v>0</v>
      </c>
    </row>
    <row r="21" spans="16:102" x14ac:dyDescent="0.15">
      <c r="P21" s="4" t="s">
        <v>449</v>
      </c>
      <c r="R21" s="60" t="s">
        <v>475</v>
      </c>
      <c r="S21" s="60"/>
      <c r="T21" s="60" t="s">
        <v>432</v>
      </c>
      <c r="U21" s="60"/>
      <c r="V21" s="60"/>
      <c r="W21" s="60"/>
      <c r="X21" s="4" t="s">
        <v>414</v>
      </c>
      <c r="Y21" s="60" t="s">
        <v>431</v>
      </c>
      <c r="Z21" s="60"/>
      <c r="AA21" s="60"/>
      <c r="AB21" s="60"/>
      <c r="AC21" s="4" t="s">
        <v>415</v>
      </c>
      <c r="AI21" s="60" t="s">
        <v>473</v>
      </c>
      <c r="AJ21" s="60"/>
      <c r="AO21" s="46">
        <f>血脉状态预估!C21</f>
        <v>80</v>
      </c>
      <c r="AP21" s="46">
        <f>血脉状态预估!D21</f>
        <v>255</v>
      </c>
      <c r="AR21" s="46"/>
      <c r="AS21" s="46"/>
      <c r="AT21" s="46"/>
      <c r="AU21" s="46">
        <f>IF(血脉状态预估!N21="",0,IFERROR(求节点($Q$6:$Q$15,$AI$5:$AI$14,血脉状态预估!N21),AU20)*血脉状态预估!$I21)</f>
        <v>0</v>
      </c>
      <c r="AV21" s="46">
        <f>IF(血脉状态预估!O21="",0,IFERROR(求节点($Q$24:$Q$33,$AI$23:$AI$32,血脉状态预估!O21),AV20)*血脉状态预估!$J21)</f>
        <v>51854.664253750154</v>
      </c>
      <c r="AW21" s="46">
        <f t="shared" si="18"/>
        <v>51854.664253750154</v>
      </c>
      <c r="AX21" s="46"/>
      <c r="AY21" s="46"/>
      <c r="AZ21" s="46"/>
      <c r="BA21" s="46">
        <f>IF(血脉状态预估!N21="",0,IFERROR(求节点($Q$6:$Q$15,$AJ$5:$AJ$14,血脉状态预估!N21),BA20)*血脉状态预估!$I21)</f>
        <v>0</v>
      </c>
      <c r="BB21" s="46">
        <f>IF(血脉状态预估!O21="",0,IFERROR(求节点($Q$24:$Q$33,$AJ$23:$AJ$32,血脉状态预估!O21),BB20)*血脉状态预估!$J21)</f>
        <v>5821.6989361808155</v>
      </c>
      <c r="BC21" s="46">
        <f t="shared" si="19"/>
        <v>5821.6989361808155</v>
      </c>
      <c r="BG21" s="4">
        <v>17</v>
      </c>
      <c r="BH21" s="4">
        <f t="shared" si="5"/>
        <v>0</v>
      </c>
      <c r="BI21" s="4">
        <f t="shared" si="6"/>
        <v>0</v>
      </c>
      <c r="BJ21" s="4">
        <f t="shared" si="7"/>
        <v>0</v>
      </c>
      <c r="BK21" s="4">
        <f t="shared" si="8"/>
        <v>0</v>
      </c>
      <c r="BL21" s="4">
        <f t="shared" si="9"/>
        <v>0</v>
      </c>
      <c r="BM21" s="4">
        <f t="shared" si="10"/>
        <v>0</v>
      </c>
      <c r="BN21" s="4">
        <f t="shared" si="11"/>
        <v>0</v>
      </c>
      <c r="BO21" s="4">
        <f t="shared" si="12"/>
        <v>0</v>
      </c>
      <c r="BP21" s="4">
        <f t="shared" si="13"/>
        <v>0</v>
      </c>
      <c r="BQ21" s="4">
        <f t="shared" si="14"/>
        <v>0</v>
      </c>
      <c r="BT21" s="4">
        <v>17</v>
      </c>
      <c r="BU21" s="50">
        <f>IFERROR(BH21-血脉产出玩法!AD22,0)</f>
        <v>0</v>
      </c>
      <c r="BV21" s="50">
        <f>IFERROR(BI21-血脉产出玩法!AE22,0)</f>
        <v>0</v>
      </c>
      <c r="BW21" s="50">
        <f>IFERROR(BJ21-血脉产出玩法!AF22,0)</f>
        <v>0</v>
      </c>
      <c r="BX21" s="50">
        <f>IFERROR(BK21-血脉产出玩法!AG22,0)</f>
        <v>0</v>
      </c>
      <c r="BY21" s="50">
        <f>IFERROR(BL21-血脉产出玩法!AH22,0)</f>
        <v>0</v>
      </c>
      <c r="BZ21" s="50">
        <f>IFERROR(BM21-血脉产出玩法!AI22,0)</f>
        <v>0</v>
      </c>
      <c r="CA21" s="50">
        <f>IFERROR(BN21-血脉产出玩法!AJ22,0)</f>
        <v>0</v>
      </c>
      <c r="CB21" s="50">
        <f>IFERROR(BO21-血脉产出玩法!AK22,0)</f>
        <v>0</v>
      </c>
      <c r="CC21" s="50">
        <f>IFERROR(BP21-血脉产出玩法!AL22,0)</f>
        <v>0</v>
      </c>
      <c r="CD21" s="50">
        <f>IFERROR(BQ21-血脉产出玩法!AM22,0)</f>
        <v>0</v>
      </c>
      <c r="CE21" s="4">
        <f>BU21*血脉产出玩法!$D$13</f>
        <v>0</v>
      </c>
      <c r="CF21" s="4">
        <f>BV21*血脉产出玩法!$D$13</f>
        <v>0</v>
      </c>
      <c r="CG21" s="4">
        <f>BW21*血脉产出玩法!$D$13</f>
        <v>0</v>
      </c>
      <c r="CH21" s="4">
        <f>BX21*血脉产出玩法!$D$13</f>
        <v>0</v>
      </c>
      <c r="CI21" s="4">
        <f>BY21*血脉产出玩法!$D$13</f>
        <v>0</v>
      </c>
      <c r="CJ21" s="4">
        <f>BZ21*血脉产出玩法!$D$14</f>
        <v>0</v>
      </c>
      <c r="CK21" s="4">
        <f>CA21*血脉产出玩法!$D$14</f>
        <v>0</v>
      </c>
      <c r="CL21" s="4">
        <f>CB21*血脉产出玩法!$D$14</f>
        <v>0</v>
      </c>
      <c r="CM21" s="4">
        <f>CC21*血脉产出玩法!$D$14</f>
        <v>0</v>
      </c>
      <c r="CN21" s="4">
        <f>CD21*血脉产出玩法!$D$14</f>
        <v>0</v>
      </c>
      <c r="CO21" s="7">
        <f>CE21/'[1]资源-钻石'!L20</f>
        <v>0</v>
      </c>
      <c r="CP21" s="7">
        <f>CF21/'[1]资源-钻石'!M20</f>
        <v>0</v>
      </c>
      <c r="CQ21" s="7">
        <f>CG21/'[1]资源-钻石'!N20</f>
        <v>0</v>
      </c>
      <c r="CR21" s="7">
        <f>CH21/'[1]资源-钻石'!O20</f>
        <v>0</v>
      </c>
      <c r="CS21" s="7">
        <f>CI21/'[1]资源-钻石'!P20</f>
        <v>0</v>
      </c>
      <c r="CT21" s="7">
        <f>CJ21/'[1]资源-钻石'!L20</f>
        <v>0</v>
      </c>
      <c r="CU21" s="7">
        <f>CK21/'[1]资源-钻石'!M20</f>
        <v>0</v>
      </c>
      <c r="CV21" s="7">
        <f>CL21/'[1]资源-钻石'!N20</f>
        <v>0</v>
      </c>
      <c r="CW21" s="7">
        <f>CM21/'[1]资源-钻石'!O20</f>
        <v>0</v>
      </c>
      <c r="CX21" s="7">
        <f>CN21/'[1]资源-钻石'!P20</f>
        <v>0</v>
      </c>
    </row>
    <row r="22" spans="16:102" x14ac:dyDescent="0.15">
      <c r="P22" s="4" t="s">
        <v>401</v>
      </c>
      <c r="Q22" s="4" t="s">
        <v>411</v>
      </c>
      <c r="R22" s="4" t="s">
        <v>425</v>
      </c>
      <c r="S22" s="4" t="s">
        <v>488</v>
      </c>
      <c r="T22" s="4" t="s">
        <v>402</v>
      </c>
      <c r="U22" s="4" t="s">
        <v>403</v>
      </c>
      <c r="V22" s="4" t="s">
        <v>404</v>
      </c>
      <c r="W22" s="4" t="s">
        <v>405</v>
      </c>
      <c r="X22" s="4" t="s">
        <v>412</v>
      </c>
      <c r="Y22" s="4" t="s">
        <v>406</v>
      </c>
      <c r="Z22" s="4" t="s">
        <v>407</v>
      </c>
      <c r="AA22" s="4" t="s">
        <v>408</v>
      </c>
      <c r="AB22" s="4" t="s">
        <v>409</v>
      </c>
      <c r="AC22" s="4" t="s">
        <v>413</v>
      </c>
      <c r="AD22" s="4" t="s">
        <v>433</v>
      </c>
      <c r="AG22" s="4" t="s">
        <v>450</v>
      </c>
      <c r="AH22" s="4" t="s">
        <v>451</v>
      </c>
      <c r="AI22" s="4" t="s">
        <v>474</v>
      </c>
      <c r="AJ22" s="4" t="s">
        <v>488</v>
      </c>
      <c r="AO22" s="46">
        <f>血脉状态预估!C22</f>
        <v>85</v>
      </c>
      <c r="AP22" s="46">
        <f>血脉状态预估!D22</f>
        <v>361.0386719675123</v>
      </c>
      <c r="AR22" s="46"/>
      <c r="AS22" s="46"/>
      <c r="AT22" s="46"/>
      <c r="AU22" s="46">
        <f>IF(血脉状态预估!N22="",0,IFERROR(求节点($Q$6:$Q$15,$AI$5:$AI$14,血脉状态预估!N22),AU21)*血脉状态预估!$I22)</f>
        <v>0</v>
      </c>
      <c r="AV22" s="46">
        <f>IF(血脉状态预估!O22="",0,IFERROR(求节点($Q$24:$Q$33,$AI$23:$AI$32,血脉状态预估!O22),AV21)*血脉状态预估!$J22)</f>
        <v>95419.462305698224</v>
      </c>
      <c r="AW22" s="46">
        <f t="shared" si="18"/>
        <v>95419.462305698224</v>
      </c>
      <c r="AX22" s="46"/>
      <c r="AY22" s="46"/>
      <c r="AZ22" s="46"/>
      <c r="BA22" s="46">
        <f>IF(血脉状态预估!N22="",0,IFERROR(求节点($Q$6:$Q$15,$AJ$5:$AJ$14,血脉状态预估!N22),BA21)*血脉状态预估!$I22)</f>
        <v>0</v>
      </c>
      <c r="BB22" s="46">
        <f>IF(血脉状态预估!O22="",0,IFERROR(求节点($Q$24:$Q$33,$AJ$23:$AJ$32,血脉状态预估!O22),BB21)*血脉状态预估!$J22)</f>
        <v>11069.247446732767</v>
      </c>
      <c r="BC22" s="46">
        <f t="shared" si="19"/>
        <v>11069.247446732767</v>
      </c>
      <c r="BG22" s="4">
        <v>18</v>
      </c>
      <c r="BH22" s="4">
        <f t="shared" si="5"/>
        <v>0</v>
      </c>
      <c r="BI22" s="4">
        <f t="shared" si="6"/>
        <v>0</v>
      </c>
      <c r="BJ22" s="4">
        <f t="shared" si="7"/>
        <v>0</v>
      </c>
      <c r="BK22" s="4">
        <f t="shared" si="8"/>
        <v>0</v>
      </c>
      <c r="BL22" s="4">
        <f t="shared" si="9"/>
        <v>0</v>
      </c>
      <c r="BM22" s="4">
        <f t="shared" si="10"/>
        <v>0</v>
      </c>
      <c r="BN22" s="4">
        <f t="shared" si="11"/>
        <v>0</v>
      </c>
      <c r="BO22" s="4">
        <f t="shared" si="12"/>
        <v>0</v>
      </c>
      <c r="BP22" s="4">
        <f t="shared" si="13"/>
        <v>0</v>
      </c>
      <c r="BQ22" s="4">
        <f t="shared" si="14"/>
        <v>0</v>
      </c>
      <c r="BT22" s="4">
        <v>18</v>
      </c>
      <c r="BU22" s="50">
        <f>IFERROR(BH22-血脉产出玩法!AD23,0)</f>
        <v>0</v>
      </c>
      <c r="BV22" s="50">
        <f>IFERROR(BI22-血脉产出玩法!AE23,0)</f>
        <v>0</v>
      </c>
      <c r="BW22" s="50">
        <f>IFERROR(BJ22-血脉产出玩法!AF23,0)</f>
        <v>0</v>
      </c>
      <c r="BX22" s="50">
        <f>IFERROR(BK22-血脉产出玩法!AG23,0)</f>
        <v>0</v>
      </c>
      <c r="BY22" s="50">
        <f>IFERROR(BL22-血脉产出玩法!AH23,0)</f>
        <v>0</v>
      </c>
      <c r="BZ22" s="50">
        <f>IFERROR(BM22-血脉产出玩法!AI23,0)</f>
        <v>0</v>
      </c>
      <c r="CA22" s="50">
        <f>IFERROR(BN22-血脉产出玩法!AJ23,0)</f>
        <v>0</v>
      </c>
      <c r="CB22" s="50">
        <f>IFERROR(BO22-血脉产出玩法!AK23,0)</f>
        <v>0</v>
      </c>
      <c r="CC22" s="50">
        <f>IFERROR(BP22-血脉产出玩法!AL23,0)</f>
        <v>0</v>
      </c>
      <c r="CD22" s="50">
        <f>IFERROR(BQ22-血脉产出玩法!AM23,0)</f>
        <v>0</v>
      </c>
      <c r="CE22" s="4">
        <f>BU22*血脉产出玩法!$D$13</f>
        <v>0</v>
      </c>
      <c r="CF22" s="4">
        <f>BV22*血脉产出玩法!$D$13</f>
        <v>0</v>
      </c>
      <c r="CG22" s="4">
        <f>BW22*血脉产出玩法!$D$13</f>
        <v>0</v>
      </c>
      <c r="CH22" s="4">
        <f>BX22*血脉产出玩法!$D$13</f>
        <v>0</v>
      </c>
      <c r="CI22" s="4">
        <f>BY22*血脉产出玩法!$D$13</f>
        <v>0</v>
      </c>
      <c r="CJ22" s="4">
        <f>BZ22*血脉产出玩法!$D$14</f>
        <v>0</v>
      </c>
      <c r="CK22" s="4">
        <f>CA22*血脉产出玩法!$D$14</f>
        <v>0</v>
      </c>
      <c r="CL22" s="4">
        <f>CB22*血脉产出玩法!$D$14</f>
        <v>0</v>
      </c>
      <c r="CM22" s="4">
        <f>CC22*血脉产出玩法!$D$14</f>
        <v>0</v>
      </c>
      <c r="CN22" s="4">
        <f>CD22*血脉产出玩法!$D$14</f>
        <v>0</v>
      </c>
      <c r="CO22" s="7">
        <f>CE22/'[1]资源-钻石'!L21</f>
        <v>0</v>
      </c>
      <c r="CP22" s="7">
        <f>CF22/'[1]资源-钻石'!M21</f>
        <v>0</v>
      </c>
      <c r="CQ22" s="7">
        <f>CG22/'[1]资源-钻石'!N21</f>
        <v>0</v>
      </c>
      <c r="CR22" s="7">
        <f>CH22/'[1]资源-钻石'!O21</f>
        <v>0</v>
      </c>
      <c r="CS22" s="7">
        <f>CI22/'[1]资源-钻石'!P21</f>
        <v>0</v>
      </c>
      <c r="CT22" s="7">
        <f>CJ22/'[1]资源-钻石'!L21</f>
        <v>0</v>
      </c>
      <c r="CU22" s="7">
        <f>CK22/'[1]资源-钻石'!M21</f>
        <v>0</v>
      </c>
      <c r="CV22" s="7">
        <f>CL22/'[1]资源-钻石'!N21</f>
        <v>0</v>
      </c>
      <c r="CW22" s="7">
        <f>CM22/'[1]资源-钻石'!O21</f>
        <v>0</v>
      </c>
      <c r="CX22" s="7">
        <f>CN22/'[1]资源-钻石'!P21</f>
        <v>0</v>
      </c>
    </row>
    <row r="23" spans="16:102" x14ac:dyDescent="0.15">
      <c r="P23" s="4">
        <v>0</v>
      </c>
      <c r="Q23" s="43">
        <f>Q5</f>
        <v>0</v>
      </c>
      <c r="R23" s="44">
        <f>R5*2</f>
        <v>200</v>
      </c>
      <c r="S23" s="4">
        <v>20</v>
      </c>
      <c r="T23" s="4">
        <v>2</v>
      </c>
      <c r="U23" s="4">
        <v>3</v>
      </c>
      <c r="V23" s="4">
        <v>5</v>
      </c>
      <c r="W23" s="4">
        <v>8</v>
      </c>
      <c r="X23" s="4">
        <v>0</v>
      </c>
      <c r="Y23" s="4">
        <v>40</v>
      </c>
      <c r="Z23" s="4">
        <v>23</v>
      </c>
      <c r="AA23" s="4">
        <v>12</v>
      </c>
      <c r="AB23" s="4">
        <v>5</v>
      </c>
      <c r="AC23" s="4">
        <f>100-SUM(Y23:AB23)</f>
        <v>20</v>
      </c>
      <c r="AD23" s="4">
        <f>(100-AC23)/100</f>
        <v>0.8</v>
      </c>
      <c r="AE23" s="4">
        <f t="shared" ref="AE23:AE32" si="22">SUMPRODUCT(T23:X23,Y23:AC23)/100</f>
        <v>2.4900000000000002</v>
      </c>
      <c r="AF23" s="4">
        <f t="shared" ref="AF23:AF32" si="23">1/AD23</f>
        <v>1.25</v>
      </c>
      <c r="AG23" s="4">
        <f>(Q24-Q23)*100/AE23</f>
        <v>2.0080321285140559</v>
      </c>
      <c r="AH23" s="4">
        <f>SUM($AG$23:AG23)</f>
        <v>2.0080321285140559</v>
      </c>
      <c r="AI23" s="4">
        <f>SUMPRODUCT(R$23:R23,$AG$23:$AG23)</f>
        <v>401.60642570281118</v>
      </c>
      <c r="AJ23" s="4">
        <f>SUMPRODUCT(S$23:S23,$AG$23:$AG23)</f>
        <v>40.160642570281119</v>
      </c>
      <c r="AO23" s="46">
        <f>血脉状态预估!C23</f>
        <v>90</v>
      </c>
      <c r="AP23" s="46">
        <f>血脉状态预估!D23</f>
        <v>511</v>
      </c>
      <c r="AR23" s="46"/>
      <c r="AS23" s="46"/>
      <c r="AT23" s="46"/>
      <c r="AU23" s="46">
        <f>IF(血脉状态预估!N23="",0,IFERROR(求节点($Q$6:$Q$15,$AI$5:$AI$14,血脉状态预估!N23),AU22)*血脉状态预估!$I23)</f>
        <v>0</v>
      </c>
      <c r="AV23" s="46">
        <f>IF(血脉状态预估!O23="",0,IFERROR(求节点($Q$24:$Q$33,$AI$23:$AI$32,血脉状态预估!O23),AV22)*血脉状态预估!$J23)</f>
        <v>171349.68447020033</v>
      </c>
      <c r="AW23" s="46">
        <f t="shared" si="18"/>
        <v>171349.68447020033</v>
      </c>
      <c r="AX23" s="46"/>
      <c r="AY23" s="46"/>
      <c r="AZ23" s="46"/>
      <c r="BA23" s="46">
        <f>IF(血脉状态预估!N23="",0,IFERROR(求节点($Q$6:$Q$15,$AJ$5:$AJ$14,血脉状态预估!N23),BA22)*血脉状态预估!$I23)</f>
        <v>0</v>
      </c>
      <c r="BB23" s="46">
        <f>IF(血脉状态预估!O23="",0,IFERROR(求节点($Q$24:$Q$33,$AJ$23:$AJ$32,血脉状态预估!O23),BB22)*血脉状态预估!$J23)</f>
        <v>20538.128445921076</v>
      </c>
      <c r="BC23" s="46">
        <f t="shared" si="19"/>
        <v>20538.128445921076</v>
      </c>
      <c r="BG23" s="4">
        <v>19</v>
      </c>
      <c r="BH23" s="4">
        <f t="shared" si="5"/>
        <v>0</v>
      </c>
      <c r="BI23" s="4">
        <f t="shared" si="6"/>
        <v>0</v>
      </c>
      <c r="BJ23" s="4">
        <f t="shared" si="7"/>
        <v>0</v>
      </c>
      <c r="BK23" s="4">
        <f t="shared" si="8"/>
        <v>0</v>
      </c>
      <c r="BL23" s="4">
        <f t="shared" si="9"/>
        <v>0</v>
      </c>
      <c r="BM23" s="4">
        <f t="shared" si="10"/>
        <v>0</v>
      </c>
      <c r="BN23" s="4">
        <f t="shared" si="11"/>
        <v>0</v>
      </c>
      <c r="BO23" s="4">
        <f t="shared" si="12"/>
        <v>0</v>
      </c>
      <c r="BP23" s="4">
        <f t="shared" si="13"/>
        <v>0</v>
      </c>
      <c r="BQ23" s="4">
        <f t="shared" si="14"/>
        <v>0</v>
      </c>
      <c r="BT23" s="4">
        <v>19</v>
      </c>
      <c r="BU23" s="50">
        <f>IFERROR(BH23-血脉产出玩法!AD24,0)</f>
        <v>0</v>
      </c>
      <c r="BV23" s="50">
        <f>IFERROR(BI23-血脉产出玩法!AE24,0)</f>
        <v>0</v>
      </c>
      <c r="BW23" s="50">
        <f>IFERROR(BJ23-血脉产出玩法!AF24,0)</f>
        <v>0</v>
      </c>
      <c r="BX23" s="50">
        <f>IFERROR(BK23-血脉产出玩法!AG24,0)</f>
        <v>0</v>
      </c>
      <c r="BY23" s="50">
        <f>IFERROR(BL23-血脉产出玩法!AH24,0)</f>
        <v>0</v>
      </c>
      <c r="BZ23" s="50">
        <f>IFERROR(BM23-血脉产出玩法!AI24,0)</f>
        <v>0</v>
      </c>
      <c r="CA23" s="50">
        <f>IFERROR(BN23-血脉产出玩法!AJ24,0)</f>
        <v>0</v>
      </c>
      <c r="CB23" s="50">
        <f>IFERROR(BO23-血脉产出玩法!AK24,0)</f>
        <v>0</v>
      </c>
      <c r="CC23" s="50">
        <f>IFERROR(BP23-血脉产出玩法!AL24,0)</f>
        <v>0</v>
      </c>
      <c r="CD23" s="50">
        <f>IFERROR(BQ23-血脉产出玩法!AM24,0)</f>
        <v>0</v>
      </c>
      <c r="CE23" s="4">
        <f>BU23*血脉产出玩法!$D$13</f>
        <v>0</v>
      </c>
      <c r="CF23" s="4">
        <f>BV23*血脉产出玩法!$D$13</f>
        <v>0</v>
      </c>
      <c r="CG23" s="4">
        <f>BW23*血脉产出玩法!$D$13</f>
        <v>0</v>
      </c>
      <c r="CH23" s="4">
        <f>BX23*血脉产出玩法!$D$13</f>
        <v>0</v>
      </c>
      <c r="CI23" s="4">
        <f>BY23*血脉产出玩法!$D$13</f>
        <v>0</v>
      </c>
      <c r="CJ23" s="4">
        <f>BZ23*血脉产出玩法!$D$14</f>
        <v>0</v>
      </c>
      <c r="CK23" s="4">
        <f>CA23*血脉产出玩法!$D$14</f>
        <v>0</v>
      </c>
      <c r="CL23" s="4">
        <f>CB23*血脉产出玩法!$D$14</f>
        <v>0</v>
      </c>
      <c r="CM23" s="4">
        <f>CC23*血脉产出玩法!$D$14</f>
        <v>0</v>
      </c>
      <c r="CN23" s="4">
        <f>CD23*血脉产出玩法!$D$14</f>
        <v>0</v>
      </c>
      <c r="CO23" s="7">
        <f>CE23/'[1]资源-钻石'!L22</f>
        <v>0</v>
      </c>
      <c r="CP23" s="7">
        <f>CF23/'[1]资源-钻石'!M22</f>
        <v>0</v>
      </c>
      <c r="CQ23" s="7">
        <f>CG23/'[1]资源-钻石'!N22</f>
        <v>0</v>
      </c>
      <c r="CR23" s="7">
        <f>CH23/'[1]资源-钻石'!O22</f>
        <v>0</v>
      </c>
      <c r="CS23" s="7">
        <f>CI23/'[1]资源-钻石'!P22</f>
        <v>0</v>
      </c>
      <c r="CT23" s="7">
        <f>CJ23/'[1]资源-钻石'!L22</f>
        <v>0</v>
      </c>
      <c r="CU23" s="7">
        <f>CK23/'[1]资源-钻石'!M22</f>
        <v>0</v>
      </c>
      <c r="CV23" s="7">
        <f>CL23/'[1]资源-钻石'!N22</f>
        <v>0</v>
      </c>
      <c r="CW23" s="7">
        <f>CM23/'[1]资源-钻石'!O22</f>
        <v>0</v>
      </c>
      <c r="CX23" s="7">
        <f>CN23/'[1]资源-钻石'!P22</f>
        <v>0</v>
      </c>
    </row>
    <row r="24" spans="16:102" x14ac:dyDescent="0.15">
      <c r="P24" s="4">
        <v>1</v>
      </c>
      <c r="Q24" s="43">
        <f t="shared" ref="Q24:Q33" si="24">Q6</f>
        <v>0.05</v>
      </c>
      <c r="R24" s="44">
        <f t="shared" ref="R24:R32" si="25">R6*2</f>
        <v>260</v>
      </c>
      <c r="S24" s="4">
        <f>S23*1.35</f>
        <v>27</v>
      </c>
      <c r="T24" s="4">
        <v>2</v>
      </c>
      <c r="U24" s="4">
        <v>3</v>
      </c>
      <c r="V24" s="4">
        <v>5</v>
      </c>
      <c r="W24" s="4">
        <v>8</v>
      </c>
      <c r="X24" s="4">
        <v>0</v>
      </c>
      <c r="Y24" s="4">
        <v>36</v>
      </c>
      <c r="Z24" s="4">
        <v>21</v>
      </c>
      <c r="AA24" s="4">
        <v>9</v>
      </c>
      <c r="AB24" s="4">
        <v>4</v>
      </c>
      <c r="AC24" s="4">
        <f t="shared" ref="AC24:AC32" si="26">100-SUM(Y24:AB24)</f>
        <v>30</v>
      </c>
      <c r="AD24" s="4">
        <f t="shared" ref="AD24:AD32" si="27">(100-AC24)/100</f>
        <v>0.7</v>
      </c>
      <c r="AE24" s="4">
        <f t="shared" si="22"/>
        <v>2.12</v>
      </c>
      <c r="AF24" s="4">
        <f t="shared" si="23"/>
        <v>1.4285714285714286</v>
      </c>
      <c r="AG24" s="4">
        <f t="shared" ref="AG24:AG32" si="28">(Q25-Q24)*100/AE24</f>
        <v>2.3584905660377355</v>
      </c>
      <c r="AH24" s="4">
        <f>SUM($AG$23:AG24)</f>
        <v>4.3665226945517919</v>
      </c>
      <c r="AI24" s="4">
        <f>SUMPRODUCT(R$23:R24,$AG$23:$AG24)</f>
        <v>1014.8139728726225</v>
      </c>
      <c r="AJ24" s="4">
        <f>SUMPRODUCT(S$23:S24,$AG$23:$AG24)</f>
        <v>103.83988785329998</v>
      </c>
      <c r="AO24" s="46">
        <f>血脉状态预估!C24</f>
        <v>95</v>
      </c>
      <c r="AP24" s="46">
        <f>血脉状态预估!D24</f>
        <v>723.0773439350246</v>
      </c>
      <c r="AR24" s="46"/>
      <c r="AS24" s="46"/>
      <c r="AT24" s="46"/>
      <c r="AU24" s="46">
        <f>IF(血脉状态预估!N24="",0,IFERROR(求节点($Q$6:$Q$15,$AI$5:$AI$14,血脉状态预估!N24),AU23)*血脉状态预估!$I24)</f>
        <v>0</v>
      </c>
      <c r="AV24" s="46">
        <f>IF(血脉状态预估!O24="",0,IFERROR(求节点($Q$24:$Q$33,$AI$23:$AI$32,血脉状态预估!O24),AV23)*血脉状态预估!$J24)</f>
        <v>214254.65335908922</v>
      </c>
      <c r="AW24" s="46">
        <f t="shared" si="18"/>
        <v>214254.65335908922</v>
      </c>
      <c r="AX24" s="46"/>
      <c r="AY24" s="46"/>
      <c r="AZ24" s="46"/>
      <c r="BA24" s="46">
        <f>IF(血脉状态预估!N24="",0,IFERROR(求节点($Q$6:$Q$15,$AJ$5:$AJ$14,血脉状态预估!N24),BA23)*血脉状态预估!$I24)</f>
        <v>0</v>
      </c>
      <c r="BB24" s="46">
        <f>IF(血脉状态预估!O24="",0,IFERROR(求节点($Q$24:$Q$33,$AJ$23:$AJ$32,血脉状态预估!O24),BB23)*血脉状态预估!$J24)</f>
        <v>25918.968570921086</v>
      </c>
      <c r="BC24" s="46">
        <f t="shared" si="19"/>
        <v>25918.968570921086</v>
      </c>
      <c r="BG24" s="4">
        <v>20</v>
      </c>
      <c r="BH24" s="4">
        <f t="shared" si="5"/>
        <v>0</v>
      </c>
      <c r="BI24" s="4">
        <f t="shared" si="6"/>
        <v>0</v>
      </c>
      <c r="BJ24" s="4">
        <f t="shared" si="7"/>
        <v>0</v>
      </c>
      <c r="BK24" s="4">
        <f t="shared" si="8"/>
        <v>0</v>
      </c>
      <c r="BL24" s="4">
        <f t="shared" si="9"/>
        <v>0</v>
      </c>
      <c r="BM24" s="4">
        <f t="shared" si="10"/>
        <v>0</v>
      </c>
      <c r="BN24" s="4">
        <f t="shared" si="11"/>
        <v>0</v>
      </c>
      <c r="BO24" s="4">
        <f t="shared" si="12"/>
        <v>0</v>
      </c>
      <c r="BP24" s="4">
        <f t="shared" si="13"/>
        <v>0</v>
      </c>
      <c r="BQ24" s="4">
        <f t="shared" si="14"/>
        <v>0</v>
      </c>
      <c r="BT24" s="4">
        <v>20</v>
      </c>
      <c r="BU24" s="50">
        <f>IFERROR(BH24-血脉产出玩法!AD25,0)</f>
        <v>0</v>
      </c>
      <c r="BV24" s="50">
        <f>IFERROR(BI24-血脉产出玩法!AE25,0)</f>
        <v>0</v>
      </c>
      <c r="BW24" s="50">
        <f>IFERROR(BJ24-血脉产出玩法!AF25,0)</f>
        <v>0</v>
      </c>
      <c r="BX24" s="50">
        <f>IFERROR(BK24-血脉产出玩法!AG25,0)</f>
        <v>0</v>
      </c>
      <c r="BY24" s="50">
        <f>IFERROR(BL24-血脉产出玩法!AH25,0)</f>
        <v>0</v>
      </c>
      <c r="BZ24" s="50">
        <f>IFERROR(BM24-血脉产出玩法!AI25,0)</f>
        <v>0</v>
      </c>
      <c r="CA24" s="50">
        <f>IFERROR(BN24-血脉产出玩法!AJ25,0)</f>
        <v>0</v>
      </c>
      <c r="CB24" s="50">
        <f>IFERROR(BO24-血脉产出玩法!AK25,0)</f>
        <v>0</v>
      </c>
      <c r="CC24" s="50">
        <f>IFERROR(BP24-血脉产出玩法!AL25,0)</f>
        <v>0</v>
      </c>
      <c r="CD24" s="50">
        <f>IFERROR(BQ24-血脉产出玩法!AM25,0)</f>
        <v>0</v>
      </c>
      <c r="CE24" s="4">
        <f>BU24*血脉产出玩法!$D$13</f>
        <v>0</v>
      </c>
      <c r="CF24" s="4">
        <f>BV24*血脉产出玩法!$D$13</f>
        <v>0</v>
      </c>
      <c r="CG24" s="4">
        <f>BW24*血脉产出玩法!$D$13</f>
        <v>0</v>
      </c>
      <c r="CH24" s="4">
        <f>BX24*血脉产出玩法!$D$13</f>
        <v>0</v>
      </c>
      <c r="CI24" s="4">
        <f>BY24*血脉产出玩法!$D$13</f>
        <v>0</v>
      </c>
      <c r="CJ24" s="4">
        <f>BZ24*血脉产出玩法!$D$14</f>
        <v>0</v>
      </c>
      <c r="CK24" s="4">
        <f>CA24*血脉产出玩法!$D$14</f>
        <v>0</v>
      </c>
      <c r="CL24" s="4">
        <f>CB24*血脉产出玩法!$D$14</f>
        <v>0</v>
      </c>
      <c r="CM24" s="4">
        <f>CC24*血脉产出玩法!$D$14</f>
        <v>0</v>
      </c>
      <c r="CN24" s="4">
        <f>CD24*血脉产出玩法!$D$14</f>
        <v>0</v>
      </c>
      <c r="CO24" s="7">
        <f>CE24/'[1]资源-钻石'!L23</f>
        <v>0</v>
      </c>
      <c r="CP24" s="7">
        <f>CF24/'[1]资源-钻石'!M23</f>
        <v>0</v>
      </c>
      <c r="CQ24" s="7">
        <f>CG24/'[1]资源-钻石'!N23</f>
        <v>0</v>
      </c>
      <c r="CR24" s="7">
        <f>CH24/'[1]资源-钻石'!O23</f>
        <v>0</v>
      </c>
      <c r="CS24" s="7">
        <f>CI24/'[1]资源-钻石'!P23</f>
        <v>0</v>
      </c>
      <c r="CT24" s="7">
        <f>CJ24/'[1]资源-钻石'!L23</f>
        <v>0</v>
      </c>
      <c r="CU24" s="7">
        <f>CK24/'[1]资源-钻石'!M23</f>
        <v>0</v>
      </c>
      <c r="CV24" s="7">
        <f>CL24/'[1]资源-钻石'!N23</f>
        <v>0</v>
      </c>
      <c r="CW24" s="7">
        <f>CM24/'[1]资源-钻石'!O23</f>
        <v>0</v>
      </c>
      <c r="CX24" s="7">
        <f>CN24/'[1]资源-钻石'!P23</f>
        <v>0</v>
      </c>
    </row>
    <row r="25" spans="16:102" x14ac:dyDescent="0.15">
      <c r="P25" s="4">
        <v>2</v>
      </c>
      <c r="Q25" s="43">
        <f t="shared" si="24"/>
        <v>0.1</v>
      </c>
      <c r="R25" s="44">
        <f t="shared" si="25"/>
        <v>338</v>
      </c>
      <c r="S25" s="4">
        <f t="shared" ref="S25:S32" si="29">S24*1.35</f>
        <v>36.450000000000003</v>
      </c>
      <c r="T25" s="4">
        <v>2</v>
      </c>
      <c r="U25" s="4">
        <v>3</v>
      </c>
      <c r="V25" s="4">
        <v>5</v>
      </c>
      <c r="W25" s="4">
        <v>8</v>
      </c>
      <c r="X25" s="4">
        <v>0</v>
      </c>
      <c r="Y25" s="4">
        <v>32</v>
      </c>
      <c r="Z25" s="4">
        <v>16</v>
      </c>
      <c r="AA25" s="4">
        <v>8</v>
      </c>
      <c r="AB25" s="4">
        <v>4</v>
      </c>
      <c r="AC25" s="4">
        <f t="shared" si="26"/>
        <v>40</v>
      </c>
      <c r="AD25" s="4">
        <f t="shared" si="27"/>
        <v>0.6</v>
      </c>
      <c r="AE25" s="4">
        <f t="shared" si="22"/>
        <v>1.84</v>
      </c>
      <c r="AF25" s="4">
        <f t="shared" si="23"/>
        <v>1.6666666666666667</v>
      </c>
      <c r="AG25" s="4">
        <f t="shared" si="28"/>
        <v>3.804347826086957</v>
      </c>
      <c r="AH25" s="4">
        <f>SUM($AG$23:AG25)</f>
        <v>8.1708705206387489</v>
      </c>
      <c r="AI25" s="4">
        <f>SUMPRODUCT(R$23:R25,$AG$23:$AG25)</f>
        <v>2300.6835380900138</v>
      </c>
      <c r="AJ25" s="4">
        <f>SUMPRODUCT(S$23:S25,$AG$23:$AG25)</f>
        <v>242.50836611416958</v>
      </c>
      <c r="AO25" s="46">
        <f>血脉状态预估!C25</f>
        <v>100</v>
      </c>
      <c r="AP25" s="46">
        <f>血脉状态预估!D25</f>
        <v>1023</v>
      </c>
      <c r="AR25" s="46"/>
      <c r="AS25" s="46"/>
      <c r="AT25" s="46"/>
      <c r="AU25" s="46">
        <f>IF(血脉状态预估!N25="",0,IFERROR(求节点($Q$6:$Q$15,$AI$5:$AI$14,血脉状态预估!N25),AU24)*血脉状态预估!$I25)</f>
        <v>0</v>
      </c>
      <c r="AV25" s="46">
        <f>IF(血脉状态预估!O25="",0,IFERROR(求节点($Q$24:$Q$33,$AI$23:$AI$32,血脉状态预估!O25),AV24)*血脉状态预估!$J25)</f>
        <v>289491.58094639087</v>
      </c>
      <c r="AW25" s="46">
        <f t="shared" si="18"/>
        <v>289491.58094639087</v>
      </c>
      <c r="AX25" s="46"/>
      <c r="AY25" s="46"/>
      <c r="AZ25" s="46"/>
      <c r="BA25" s="46">
        <f>IF(血脉状态预估!N25="",0,IFERROR(求节点($Q$6:$Q$15,$AJ$5:$AJ$14,血脉状态预估!N25),BA24)*血脉状态预估!$I25)</f>
        <v>0</v>
      </c>
      <c r="BB25" s="46">
        <f>IF(血脉状态预估!O25="",0,IFERROR(求节点($Q$24:$Q$33,$AJ$23:$AJ$32,血脉状态预估!O25),BB24)*血脉状态预估!$J25)</f>
        <v>35614.089439001451</v>
      </c>
      <c r="BC25" s="46">
        <f t="shared" si="19"/>
        <v>35614.089439001451</v>
      </c>
      <c r="BG25" s="4">
        <v>21</v>
      </c>
      <c r="BH25" s="4">
        <f t="shared" si="5"/>
        <v>0</v>
      </c>
      <c r="BI25" s="4">
        <f t="shared" si="6"/>
        <v>0</v>
      </c>
      <c r="BJ25" s="4">
        <f t="shared" si="7"/>
        <v>0</v>
      </c>
      <c r="BK25" s="4">
        <f t="shared" si="8"/>
        <v>0</v>
      </c>
      <c r="BL25" s="4">
        <f t="shared" si="9"/>
        <v>0</v>
      </c>
      <c r="BM25" s="4">
        <f t="shared" si="10"/>
        <v>0</v>
      </c>
      <c r="BN25" s="4">
        <f t="shared" si="11"/>
        <v>0</v>
      </c>
      <c r="BO25" s="4">
        <f t="shared" si="12"/>
        <v>0</v>
      </c>
      <c r="BP25" s="4">
        <f t="shared" si="13"/>
        <v>0</v>
      </c>
      <c r="BQ25" s="4">
        <f t="shared" si="14"/>
        <v>0</v>
      </c>
      <c r="BT25" s="4">
        <v>21</v>
      </c>
      <c r="BU25" s="50">
        <f>IFERROR(BH25-血脉产出玩法!AD26,0)</f>
        <v>0</v>
      </c>
      <c r="BV25" s="50">
        <f>IFERROR(BI25-血脉产出玩法!AE26,0)</f>
        <v>0</v>
      </c>
      <c r="BW25" s="50">
        <f>IFERROR(BJ25-血脉产出玩法!AF26,0)</f>
        <v>0</v>
      </c>
      <c r="BX25" s="50">
        <f>IFERROR(BK25-血脉产出玩法!AG26,0)</f>
        <v>0</v>
      </c>
      <c r="BY25" s="50">
        <f>IFERROR(BL25-血脉产出玩法!AH26,0)</f>
        <v>0</v>
      </c>
      <c r="BZ25" s="50">
        <f>IFERROR(BM25-血脉产出玩法!AI26,0)</f>
        <v>0</v>
      </c>
      <c r="CA25" s="50">
        <f>IFERROR(BN25-血脉产出玩法!AJ26,0)</f>
        <v>0</v>
      </c>
      <c r="CB25" s="50">
        <f>IFERROR(BO25-血脉产出玩法!AK26,0)</f>
        <v>0</v>
      </c>
      <c r="CC25" s="50">
        <f>IFERROR(BP25-血脉产出玩法!AL26,0)</f>
        <v>0</v>
      </c>
      <c r="CD25" s="50">
        <f>IFERROR(BQ25-血脉产出玩法!AM26,0)</f>
        <v>0</v>
      </c>
      <c r="CE25" s="4">
        <f>BU25*血脉产出玩法!$D$13</f>
        <v>0</v>
      </c>
      <c r="CF25" s="4">
        <f>BV25*血脉产出玩法!$D$13</f>
        <v>0</v>
      </c>
      <c r="CG25" s="4">
        <f>BW25*血脉产出玩法!$D$13</f>
        <v>0</v>
      </c>
      <c r="CH25" s="4">
        <f>BX25*血脉产出玩法!$D$13</f>
        <v>0</v>
      </c>
      <c r="CI25" s="4">
        <f>BY25*血脉产出玩法!$D$13</f>
        <v>0</v>
      </c>
      <c r="CJ25" s="4">
        <f>BZ25*血脉产出玩法!$D$14</f>
        <v>0</v>
      </c>
      <c r="CK25" s="4">
        <f>CA25*血脉产出玩法!$D$14</f>
        <v>0</v>
      </c>
      <c r="CL25" s="4">
        <f>CB25*血脉产出玩法!$D$14</f>
        <v>0</v>
      </c>
      <c r="CM25" s="4">
        <f>CC25*血脉产出玩法!$D$14</f>
        <v>0</v>
      </c>
      <c r="CN25" s="4">
        <f>CD25*血脉产出玩法!$D$14</f>
        <v>0</v>
      </c>
      <c r="CO25" s="7">
        <f>CE25/'[1]资源-钻石'!L24</f>
        <v>0</v>
      </c>
      <c r="CP25" s="7">
        <f>CF25/'[1]资源-钻石'!M24</f>
        <v>0</v>
      </c>
      <c r="CQ25" s="7">
        <f>CG25/'[1]资源-钻石'!N24</f>
        <v>0</v>
      </c>
      <c r="CR25" s="7">
        <f>CH25/'[1]资源-钻石'!O24</f>
        <v>0</v>
      </c>
      <c r="CS25" s="7">
        <f>CI25/'[1]资源-钻石'!P24</f>
        <v>0</v>
      </c>
      <c r="CT25" s="7">
        <f>CJ25/'[1]资源-钻石'!L24</f>
        <v>0</v>
      </c>
      <c r="CU25" s="7">
        <f>CK25/'[1]资源-钻石'!M24</f>
        <v>0</v>
      </c>
      <c r="CV25" s="7">
        <f>CL25/'[1]资源-钻石'!N24</f>
        <v>0</v>
      </c>
      <c r="CW25" s="7">
        <f>CM25/'[1]资源-钻石'!O24</f>
        <v>0</v>
      </c>
      <c r="CX25" s="7">
        <f>CN25/'[1]资源-钻石'!P24</f>
        <v>0</v>
      </c>
    </row>
    <row r="26" spans="16:102" x14ac:dyDescent="0.15">
      <c r="P26" s="4">
        <v>3</v>
      </c>
      <c r="Q26" s="43">
        <f t="shared" si="24"/>
        <v>0.17</v>
      </c>
      <c r="R26" s="44">
        <f t="shared" si="25"/>
        <v>439.40000000000003</v>
      </c>
      <c r="S26" s="4">
        <f t="shared" si="29"/>
        <v>49.20750000000001</v>
      </c>
      <c r="T26" s="4">
        <v>2</v>
      </c>
      <c r="U26" s="4">
        <v>3</v>
      </c>
      <c r="V26" s="4">
        <v>5</v>
      </c>
      <c r="X26" s="4">
        <v>0</v>
      </c>
      <c r="Y26" s="4">
        <v>28</v>
      </c>
      <c r="Z26" s="4">
        <v>15</v>
      </c>
      <c r="AA26" s="4">
        <v>7</v>
      </c>
      <c r="AB26" s="4">
        <v>0</v>
      </c>
      <c r="AC26" s="4">
        <f t="shared" si="26"/>
        <v>50</v>
      </c>
      <c r="AD26" s="4">
        <f t="shared" si="27"/>
        <v>0.5</v>
      </c>
      <c r="AE26" s="4">
        <f t="shared" si="22"/>
        <v>1.36</v>
      </c>
      <c r="AF26" s="4">
        <f t="shared" si="23"/>
        <v>2</v>
      </c>
      <c r="AG26" s="4">
        <f t="shared" si="28"/>
        <v>5.1470588235294121</v>
      </c>
      <c r="AH26" s="4">
        <f>SUM($AG$23:AG26)</f>
        <v>13.31792934416816</v>
      </c>
      <c r="AI26" s="4">
        <f>SUMPRODUCT(R$23:R26,$AG$23:$AG26)</f>
        <v>4562.3011851488372</v>
      </c>
      <c r="AJ26" s="4">
        <f>SUMPRODUCT(S$23:S26,$AG$23:$AG26)</f>
        <v>495.78226317299317</v>
      </c>
      <c r="AO26" s="46">
        <f>血脉状态预估!C26</f>
        <v>105</v>
      </c>
      <c r="AP26" s="46">
        <f>血脉状态预估!D26</f>
        <v>1447.1546878700494</v>
      </c>
      <c r="AR26" s="46"/>
      <c r="AS26" s="46"/>
      <c r="AT26" s="46"/>
      <c r="AU26" s="46">
        <f>IF(血脉状态预估!N26="",0,IFERROR(求节点($Q$6:$Q$15,$AI$5:$AI$14,血脉状态预估!N26),AU25)*血脉状态预估!$I26)</f>
        <v>0</v>
      </c>
      <c r="AV26" s="46">
        <f>IF(血脉状态预估!O26="",0,IFERROR(求节点($Q$24:$Q$33,$AI$23:$AI$32,血脉状态预估!O26),AV25)*血脉状态预估!$J26)</f>
        <v>397060.46723210497</v>
      </c>
      <c r="AW26" s="46">
        <f t="shared" si="18"/>
        <v>397060.46723210497</v>
      </c>
      <c r="AX26" s="46"/>
      <c r="AY26" s="46"/>
      <c r="AZ26" s="46"/>
      <c r="BA26" s="46">
        <f>IF(血脉状态预估!N26="",0,IFERROR(求节点($Q$6:$Q$15,$AJ$5:$AJ$14,血脉状态预估!N26),BA25)*血脉状态预估!$I26)</f>
        <v>0</v>
      </c>
      <c r="BB26" s="46">
        <f>IF(血脉状态预估!O26="",0,IFERROR(求节点($Q$24:$Q$33,$AJ$23:$AJ$32,血脉状态预估!O26),BB25)*血脉状态预估!$J26)</f>
        <v>49623.491050162149</v>
      </c>
      <c r="BC26" s="46">
        <f t="shared" si="19"/>
        <v>49623.491050162149</v>
      </c>
      <c r="BG26" s="4">
        <v>22</v>
      </c>
      <c r="BH26" s="4">
        <f t="shared" si="5"/>
        <v>0</v>
      </c>
      <c r="BI26" s="4">
        <f t="shared" si="6"/>
        <v>0</v>
      </c>
      <c r="BJ26" s="4">
        <f t="shared" si="7"/>
        <v>0</v>
      </c>
      <c r="BK26" s="4">
        <f t="shared" si="8"/>
        <v>0</v>
      </c>
      <c r="BL26" s="4">
        <f t="shared" si="9"/>
        <v>0</v>
      </c>
      <c r="BM26" s="4">
        <f t="shared" si="10"/>
        <v>0</v>
      </c>
      <c r="BN26" s="4">
        <f t="shared" si="11"/>
        <v>0</v>
      </c>
      <c r="BO26" s="4">
        <f t="shared" si="12"/>
        <v>0</v>
      </c>
      <c r="BP26" s="4">
        <f t="shared" si="13"/>
        <v>0</v>
      </c>
      <c r="BQ26" s="4">
        <f t="shared" si="14"/>
        <v>0</v>
      </c>
      <c r="BT26" s="4">
        <v>22</v>
      </c>
      <c r="BU26" s="50">
        <f>IFERROR(BH26-血脉产出玩法!AD27,0)</f>
        <v>0</v>
      </c>
      <c r="BV26" s="50">
        <f>IFERROR(BI26-血脉产出玩法!AE27,0)</f>
        <v>0</v>
      </c>
      <c r="BW26" s="50">
        <f>IFERROR(BJ26-血脉产出玩法!AF27,0)</f>
        <v>0</v>
      </c>
      <c r="BX26" s="50">
        <f>IFERROR(BK26-血脉产出玩法!AG27,0)</f>
        <v>0</v>
      </c>
      <c r="BY26" s="50">
        <f>IFERROR(BL26-血脉产出玩法!AH27,0)</f>
        <v>0</v>
      </c>
      <c r="BZ26" s="50">
        <f>IFERROR(BM26-血脉产出玩法!AI27,0)</f>
        <v>0</v>
      </c>
      <c r="CA26" s="50">
        <f>IFERROR(BN26-血脉产出玩法!AJ27,0)</f>
        <v>0</v>
      </c>
      <c r="CB26" s="50">
        <f>IFERROR(BO26-血脉产出玩法!AK27,0)</f>
        <v>0</v>
      </c>
      <c r="CC26" s="50">
        <f>IFERROR(BP26-血脉产出玩法!AL27,0)</f>
        <v>0</v>
      </c>
      <c r="CD26" s="50">
        <f>IFERROR(BQ26-血脉产出玩法!AM27,0)</f>
        <v>0</v>
      </c>
      <c r="CE26" s="4">
        <f>BU26*血脉产出玩法!$D$13</f>
        <v>0</v>
      </c>
      <c r="CF26" s="4">
        <f>BV26*血脉产出玩法!$D$13</f>
        <v>0</v>
      </c>
      <c r="CG26" s="4">
        <f>BW26*血脉产出玩法!$D$13</f>
        <v>0</v>
      </c>
      <c r="CH26" s="4">
        <f>BX26*血脉产出玩法!$D$13</f>
        <v>0</v>
      </c>
      <c r="CI26" s="4">
        <f>BY26*血脉产出玩法!$D$13</f>
        <v>0</v>
      </c>
      <c r="CJ26" s="4">
        <f>BZ26*血脉产出玩法!$D$14</f>
        <v>0</v>
      </c>
      <c r="CK26" s="4">
        <f>CA26*血脉产出玩法!$D$14</f>
        <v>0</v>
      </c>
      <c r="CL26" s="4">
        <f>CB26*血脉产出玩法!$D$14</f>
        <v>0</v>
      </c>
      <c r="CM26" s="4">
        <f>CC26*血脉产出玩法!$D$14</f>
        <v>0</v>
      </c>
      <c r="CN26" s="4">
        <f>CD26*血脉产出玩法!$D$14</f>
        <v>0</v>
      </c>
      <c r="CO26" s="7">
        <f>CE26/'[1]资源-钻石'!L25</f>
        <v>0</v>
      </c>
      <c r="CP26" s="7">
        <f>CF26/'[1]资源-钻石'!M25</f>
        <v>0</v>
      </c>
      <c r="CQ26" s="7">
        <f>CG26/'[1]资源-钻石'!N25</f>
        <v>0</v>
      </c>
      <c r="CR26" s="7">
        <f>CH26/'[1]资源-钻石'!O25</f>
        <v>0</v>
      </c>
      <c r="CS26" s="7">
        <f>CI26/'[1]资源-钻石'!P25</f>
        <v>0</v>
      </c>
      <c r="CT26" s="7">
        <f>CJ26/'[1]资源-钻石'!L25</f>
        <v>0</v>
      </c>
      <c r="CU26" s="7">
        <f>CK26/'[1]资源-钻石'!M25</f>
        <v>0</v>
      </c>
      <c r="CV26" s="7">
        <f>CL26/'[1]资源-钻石'!N25</f>
        <v>0</v>
      </c>
      <c r="CW26" s="7">
        <f>CM26/'[1]资源-钻石'!O25</f>
        <v>0</v>
      </c>
      <c r="CX26" s="7">
        <f>CN26/'[1]资源-钻石'!P25</f>
        <v>0</v>
      </c>
    </row>
    <row r="27" spans="16:102" x14ac:dyDescent="0.15">
      <c r="P27" s="4">
        <v>4</v>
      </c>
      <c r="Q27" s="43">
        <f t="shared" si="24"/>
        <v>0.24000000000000002</v>
      </c>
      <c r="R27" s="44">
        <f t="shared" si="25"/>
        <v>571.22</v>
      </c>
      <c r="S27" s="4">
        <f t="shared" si="29"/>
        <v>66.430125000000018</v>
      </c>
      <c r="T27" s="4">
        <v>2</v>
      </c>
      <c r="U27" s="4">
        <v>3</v>
      </c>
      <c r="V27" s="4">
        <v>5</v>
      </c>
      <c r="X27" s="4">
        <v>0</v>
      </c>
      <c r="Y27" s="4">
        <v>20</v>
      </c>
      <c r="Z27" s="4">
        <v>14</v>
      </c>
      <c r="AA27" s="4">
        <v>6</v>
      </c>
      <c r="AB27" s="4">
        <v>0</v>
      </c>
      <c r="AC27" s="4">
        <f t="shared" si="26"/>
        <v>60</v>
      </c>
      <c r="AD27" s="4">
        <f t="shared" si="27"/>
        <v>0.4</v>
      </c>
      <c r="AE27" s="4">
        <f t="shared" si="22"/>
        <v>1.1200000000000001</v>
      </c>
      <c r="AF27" s="4">
        <f t="shared" si="23"/>
        <v>2.5</v>
      </c>
      <c r="AG27" s="4">
        <f t="shared" si="28"/>
        <v>8.0357142857142847</v>
      </c>
      <c r="AH27" s="4">
        <f>SUM($AG$23:AG27)</f>
        <v>21.353643629882445</v>
      </c>
      <c r="AI27" s="4">
        <f>SUMPRODUCT(R$23:R27,$AG$23:$AG27)</f>
        <v>9152.461899434551</v>
      </c>
      <c r="AJ27" s="4">
        <f>SUMPRODUCT(S$23:S27,$AG$23:$AG27)</f>
        <v>1029.5957676372789</v>
      </c>
      <c r="AO27" s="46">
        <f>血脉状态预估!C27</f>
        <v>110</v>
      </c>
      <c r="AP27" s="46">
        <f>血脉状态预估!D27</f>
        <v>2047</v>
      </c>
      <c r="AR27" s="46"/>
      <c r="AS27" s="46"/>
      <c r="AT27" s="46"/>
      <c r="AU27" s="46">
        <f>IF(血脉状态预估!N27="",0,IFERROR(求节点($Q$6:$Q$15,$AI$5:$AI$14,血脉状态预估!N27),AU26)*血脉状态预估!$I27)</f>
        <v>0</v>
      </c>
      <c r="AV27" s="46">
        <f>IF(血脉状态预估!O27="",0,IFERROR(求节点($Q$24:$Q$33,$AI$23:$AI$32,血脉状态预估!O27),AV26)*血脉状态预估!$J27)</f>
        <v>504629.35351781931</v>
      </c>
      <c r="AW27" s="46">
        <f t="shared" si="18"/>
        <v>504629.35351781931</v>
      </c>
      <c r="AX27" s="46"/>
      <c r="AY27" s="46"/>
      <c r="AZ27" s="46"/>
      <c r="BA27" s="46">
        <f>IF(血脉状态预估!N27="",0,IFERROR(求节点($Q$6:$Q$15,$AJ$5:$AJ$14,血脉状态预估!N27),BA26)*血脉状态预估!$I27)</f>
        <v>0</v>
      </c>
      <c r="BB27" s="46">
        <f>IF(血脉状态预估!O27="",0,IFERROR(求节点($Q$24:$Q$33,$AJ$23:$AJ$32,血脉状态预估!O27),BB26)*血脉状态预估!$J27)</f>
        <v>63632.892661322883</v>
      </c>
      <c r="BC27" s="46">
        <f t="shared" si="19"/>
        <v>63632.892661322883</v>
      </c>
      <c r="BG27" s="4">
        <v>23</v>
      </c>
      <c r="BH27" s="4">
        <f t="shared" si="5"/>
        <v>0</v>
      </c>
      <c r="BI27" s="4">
        <f t="shared" si="6"/>
        <v>0</v>
      </c>
      <c r="BJ27" s="4">
        <f t="shared" si="7"/>
        <v>0</v>
      </c>
      <c r="BK27" s="4">
        <f t="shared" si="8"/>
        <v>0</v>
      </c>
      <c r="BL27" s="4">
        <f t="shared" si="9"/>
        <v>0</v>
      </c>
      <c r="BM27" s="4">
        <f t="shared" si="10"/>
        <v>0</v>
      </c>
      <c r="BN27" s="4">
        <f t="shared" si="11"/>
        <v>0</v>
      </c>
      <c r="BO27" s="4">
        <f t="shared" si="12"/>
        <v>0</v>
      </c>
      <c r="BP27" s="4">
        <f t="shared" si="13"/>
        <v>0</v>
      </c>
      <c r="BQ27" s="4">
        <f t="shared" si="14"/>
        <v>0</v>
      </c>
      <c r="BT27" s="4">
        <v>23</v>
      </c>
      <c r="BU27" s="50">
        <f>IFERROR(BH27-血脉产出玩法!AD28,0)</f>
        <v>0</v>
      </c>
      <c r="BV27" s="50">
        <f>IFERROR(BI27-血脉产出玩法!AE28,0)</f>
        <v>0</v>
      </c>
      <c r="BW27" s="50">
        <f>IFERROR(BJ27-血脉产出玩法!AF28,0)</f>
        <v>0</v>
      </c>
      <c r="BX27" s="50">
        <f>IFERROR(BK27-血脉产出玩法!AG28,0)</f>
        <v>0</v>
      </c>
      <c r="BY27" s="50">
        <f>IFERROR(BL27-血脉产出玩法!AH28,0)</f>
        <v>0</v>
      </c>
      <c r="BZ27" s="50">
        <f>IFERROR(BM27-血脉产出玩法!AI28,0)</f>
        <v>0</v>
      </c>
      <c r="CA27" s="50">
        <f>IFERROR(BN27-血脉产出玩法!AJ28,0)</f>
        <v>0</v>
      </c>
      <c r="CB27" s="50">
        <f>IFERROR(BO27-血脉产出玩法!AK28,0)</f>
        <v>0</v>
      </c>
      <c r="CC27" s="50">
        <f>IFERROR(BP27-血脉产出玩法!AL28,0)</f>
        <v>0</v>
      </c>
      <c r="CD27" s="50">
        <f>IFERROR(BQ27-血脉产出玩法!AM28,0)</f>
        <v>0</v>
      </c>
      <c r="CE27" s="4">
        <f>BU27*血脉产出玩法!$D$13</f>
        <v>0</v>
      </c>
      <c r="CF27" s="4">
        <f>BV27*血脉产出玩法!$D$13</f>
        <v>0</v>
      </c>
      <c r="CG27" s="4">
        <f>BW27*血脉产出玩法!$D$13</f>
        <v>0</v>
      </c>
      <c r="CH27" s="4">
        <f>BX27*血脉产出玩法!$D$13</f>
        <v>0</v>
      </c>
      <c r="CI27" s="4">
        <f>BY27*血脉产出玩法!$D$13</f>
        <v>0</v>
      </c>
      <c r="CJ27" s="4">
        <f>BZ27*血脉产出玩法!$D$14</f>
        <v>0</v>
      </c>
      <c r="CK27" s="4">
        <f>CA27*血脉产出玩法!$D$14</f>
        <v>0</v>
      </c>
      <c r="CL27" s="4">
        <f>CB27*血脉产出玩法!$D$14</f>
        <v>0</v>
      </c>
      <c r="CM27" s="4">
        <f>CC27*血脉产出玩法!$D$14</f>
        <v>0</v>
      </c>
      <c r="CN27" s="4">
        <f>CD27*血脉产出玩法!$D$14</f>
        <v>0</v>
      </c>
      <c r="CO27" s="7">
        <f>CE27/'[1]资源-钻石'!L26</f>
        <v>0</v>
      </c>
      <c r="CP27" s="7">
        <f>CF27/'[1]资源-钻石'!M26</f>
        <v>0</v>
      </c>
      <c r="CQ27" s="7">
        <f>CG27/'[1]资源-钻石'!N26</f>
        <v>0</v>
      </c>
      <c r="CR27" s="7">
        <f>CH27/'[1]资源-钻石'!O26</f>
        <v>0</v>
      </c>
      <c r="CS27" s="7">
        <f>CI27/'[1]资源-钻石'!P26</f>
        <v>0</v>
      </c>
      <c r="CT27" s="7">
        <f>CJ27/'[1]资源-钻石'!L26</f>
        <v>0</v>
      </c>
      <c r="CU27" s="7">
        <f>CK27/'[1]资源-钻石'!M26</f>
        <v>0</v>
      </c>
      <c r="CV27" s="7">
        <f>CL27/'[1]资源-钻石'!N26</f>
        <v>0</v>
      </c>
      <c r="CW27" s="7">
        <f>CM27/'[1]资源-钻石'!O26</f>
        <v>0</v>
      </c>
      <c r="CX27" s="7">
        <f>CN27/'[1]资源-钻石'!P26</f>
        <v>0</v>
      </c>
    </row>
    <row r="28" spans="16:102" x14ac:dyDescent="0.15">
      <c r="P28" s="4">
        <v>5</v>
      </c>
      <c r="Q28" s="43">
        <f t="shared" si="24"/>
        <v>0.33</v>
      </c>
      <c r="R28" s="44">
        <f t="shared" si="25"/>
        <v>742.58600000000001</v>
      </c>
      <c r="S28" s="4">
        <f t="shared" si="29"/>
        <v>89.680668750000024</v>
      </c>
      <c r="T28" s="4">
        <v>2</v>
      </c>
      <c r="U28" s="4">
        <v>3</v>
      </c>
      <c r="V28" s="4">
        <v>4</v>
      </c>
      <c r="X28" s="4">
        <v>0</v>
      </c>
      <c r="Y28" s="4">
        <v>17</v>
      </c>
      <c r="Z28" s="4">
        <v>9</v>
      </c>
      <c r="AA28" s="4">
        <v>4</v>
      </c>
      <c r="AB28" s="4">
        <v>0</v>
      </c>
      <c r="AC28" s="4">
        <f t="shared" si="26"/>
        <v>70</v>
      </c>
      <c r="AD28" s="4">
        <f t="shared" si="27"/>
        <v>0.3</v>
      </c>
      <c r="AE28" s="4">
        <f t="shared" si="22"/>
        <v>0.77</v>
      </c>
      <c r="AF28" s="4">
        <f t="shared" si="23"/>
        <v>3.3333333333333335</v>
      </c>
      <c r="AG28" s="4">
        <f t="shared" si="28"/>
        <v>11.688311688311691</v>
      </c>
      <c r="AH28" s="4">
        <f>SUM($AG$23:AG28)</f>
        <v>33.041955318194134</v>
      </c>
      <c r="AI28" s="4">
        <f>SUMPRODUCT(R$23:R28,$AG$23:$AG28)</f>
        <v>17832.038522811177</v>
      </c>
      <c r="AJ28" s="4">
        <f>SUMPRODUCT(S$23:S28,$AG$23:$AG28)</f>
        <v>2077.8113764035133</v>
      </c>
      <c r="AO28" s="46">
        <f>血脉状态预估!C28</f>
        <v>115</v>
      </c>
      <c r="AP28" s="46">
        <f>血脉状态预估!D28</f>
        <v>2895.3093757400989</v>
      </c>
      <c r="AR28" s="46"/>
      <c r="AS28" s="46"/>
      <c r="AT28" s="46"/>
      <c r="AU28" s="46">
        <f>IF(血脉状态预估!N28="",0,IFERROR(求节点($Q$6:$Q$15,$AI$5:$AI$14,血脉状态预估!N28),AU27)*血脉状态预估!$I28)</f>
        <v>0</v>
      </c>
      <c r="AV28" s="46">
        <f>IF(血脉状态预估!O28="",0,IFERROR(求节点($Q$24:$Q$33,$AI$23:$AI$32,血脉状态预估!O28),AV27)*血脉状态预估!$J28)</f>
        <v>633712.01706067659</v>
      </c>
      <c r="AW28" s="46">
        <f t="shared" si="18"/>
        <v>633712.01706067659</v>
      </c>
      <c r="AX28" s="46"/>
      <c r="AY28" s="46"/>
      <c r="AZ28" s="46"/>
      <c r="BA28" s="46">
        <f>IF(血脉状态预估!N28="",0,IFERROR(求节点($Q$6:$Q$15,$AJ$5:$AJ$14,血脉状态预估!N28),BA27)*血脉状态预估!$I28)</f>
        <v>0</v>
      </c>
      <c r="BB28" s="46">
        <f>IF(血脉状态预估!O28="",0,IFERROR(求节点($Q$24:$Q$33,$AJ$23:$AJ$32,血脉状态预估!O28),BB27)*血脉状态预估!$J28)</f>
        <v>80821.350791939316</v>
      </c>
      <c r="BC28" s="46">
        <f t="shared" si="19"/>
        <v>80821.350791939316</v>
      </c>
      <c r="BG28" s="4">
        <v>24</v>
      </c>
      <c r="BH28" s="4">
        <f t="shared" si="5"/>
        <v>0</v>
      </c>
      <c r="BI28" s="4">
        <f t="shared" si="6"/>
        <v>0</v>
      </c>
      <c r="BJ28" s="4">
        <f t="shared" si="7"/>
        <v>0</v>
      </c>
      <c r="BK28" s="4">
        <f t="shared" si="8"/>
        <v>0</v>
      </c>
      <c r="BL28" s="4">
        <f t="shared" si="9"/>
        <v>0</v>
      </c>
      <c r="BM28" s="4">
        <f t="shared" si="10"/>
        <v>0</v>
      </c>
      <c r="BN28" s="4">
        <f t="shared" si="11"/>
        <v>0</v>
      </c>
      <c r="BO28" s="4">
        <f t="shared" si="12"/>
        <v>0</v>
      </c>
      <c r="BP28" s="4">
        <f t="shared" si="13"/>
        <v>0</v>
      </c>
      <c r="BQ28" s="4">
        <f t="shared" si="14"/>
        <v>0</v>
      </c>
      <c r="BT28" s="4">
        <v>24</v>
      </c>
      <c r="BU28" s="50">
        <f>IFERROR(BH28-血脉产出玩法!AD29,0)</f>
        <v>0</v>
      </c>
      <c r="BV28" s="50">
        <f>IFERROR(BI28-血脉产出玩法!AE29,0)</f>
        <v>0</v>
      </c>
      <c r="BW28" s="50">
        <f>IFERROR(BJ28-血脉产出玩法!AF29,0)</f>
        <v>0</v>
      </c>
      <c r="BX28" s="50">
        <f>IFERROR(BK28-血脉产出玩法!AG29,0)</f>
        <v>0</v>
      </c>
      <c r="BY28" s="50">
        <f>IFERROR(BL28-血脉产出玩法!AH29,0)</f>
        <v>0</v>
      </c>
      <c r="BZ28" s="50">
        <f>IFERROR(BM28-血脉产出玩法!AI29,0)</f>
        <v>0</v>
      </c>
      <c r="CA28" s="50">
        <f>IFERROR(BN28-血脉产出玩法!AJ29,0)</f>
        <v>0</v>
      </c>
      <c r="CB28" s="50">
        <f>IFERROR(BO28-血脉产出玩法!AK29,0)</f>
        <v>0</v>
      </c>
      <c r="CC28" s="50">
        <f>IFERROR(BP28-血脉产出玩法!AL29,0)</f>
        <v>0</v>
      </c>
      <c r="CD28" s="50">
        <f>IFERROR(BQ28-血脉产出玩法!AM29,0)</f>
        <v>0</v>
      </c>
      <c r="CE28" s="4">
        <f>BU28*血脉产出玩法!$D$13</f>
        <v>0</v>
      </c>
      <c r="CF28" s="4">
        <f>BV28*血脉产出玩法!$D$13</f>
        <v>0</v>
      </c>
      <c r="CG28" s="4">
        <f>BW28*血脉产出玩法!$D$13</f>
        <v>0</v>
      </c>
      <c r="CH28" s="4">
        <f>BX28*血脉产出玩法!$D$13</f>
        <v>0</v>
      </c>
      <c r="CI28" s="4">
        <f>BY28*血脉产出玩法!$D$13</f>
        <v>0</v>
      </c>
      <c r="CJ28" s="4">
        <f>BZ28*血脉产出玩法!$D$14</f>
        <v>0</v>
      </c>
      <c r="CK28" s="4">
        <f>CA28*血脉产出玩法!$D$14</f>
        <v>0</v>
      </c>
      <c r="CL28" s="4">
        <f>CB28*血脉产出玩法!$D$14</f>
        <v>0</v>
      </c>
      <c r="CM28" s="4">
        <f>CC28*血脉产出玩法!$D$14</f>
        <v>0</v>
      </c>
      <c r="CN28" s="4">
        <f>CD28*血脉产出玩法!$D$14</f>
        <v>0</v>
      </c>
      <c r="CO28" s="7">
        <f>CE28/'[1]资源-钻石'!L27</f>
        <v>0</v>
      </c>
      <c r="CP28" s="7">
        <f>CF28/'[1]资源-钻石'!M27</f>
        <v>0</v>
      </c>
      <c r="CQ28" s="7">
        <f>CG28/'[1]资源-钻石'!N27</f>
        <v>0</v>
      </c>
      <c r="CR28" s="7">
        <f>CH28/'[1]资源-钻石'!O27</f>
        <v>0</v>
      </c>
      <c r="CS28" s="7">
        <f>CI28/'[1]资源-钻石'!P27</f>
        <v>0</v>
      </c>
      <c r="CT28" s="7">
        <f>CJ28/'[1]资源-钻石'!L27</f>
        <v>0</v>
      </c>
      <c r="CU28" s="7">
        <f>CK28/'[1]资源-钻石'!M27</f>
        <v>0</v>
      </c>
      <c r="CV28" s="7">
        <f>CL28/'[1]资源-钻石'!N27</f>
        <v>0</v>
      </c>
      <c r="CW28" s="7">
        <f>CM28/'[1]资源-钻石'!O27</f>
        <v>0</v>
      </c>
      <c r="CX28" s="7">
        <f>CN28/'[1]资源-钻石'!P27</f>
        <v>0</v>
      </c>
    </row>
    <row r="29" spans="16:102" x14ac:dyDescent="0.15">
      <c r="P29" s="4">
        <v>6</v>
      </c>
      <c r="Q29" s="43">
        <f t="shared" si="24"/>
        <v>0.42000000000000004</v>
      </c>
      <c r="R29" s="44">
        <f t="shared" si="25"/>
        <v>965.36180000000002</v>
      </c>
      <c r="S29" s="4">
        <f t="shared" si="29"/>
        <v>121.06890281250004</v>
      </c>
      <c r="T29" s="4">
        <v>2</v>
      </c>
      <c r="U29" s="4">
        <v>3</v>
      </c>
      <c r="V29" s="4">
        <v>4</v>
      </c>
      <c r="X29" s="4">
        <v>0</v>
      </c>
      <c r="Y29" s="4">
        <v>10</v>
      </c>
      <c r="Z29" s="4">
        <v>6</v>
      </c>
      <c r="AA29" s="4">
        <v>4</v>
      </c>
      <c r="AB29" s="4">
        <v>0</v>
      </c>
      <c r="AC29" s="4">
        <f t="shared" si="26"/>
        <v>80</v>
      </c>
      <c r="AD29" s="4">
        <f t="shared" si="27"/>
        <v>0.2</v>
      </c>
      <c r="AE29" s="4">
        <f t="shared" si="22"/>
        <v>0.54</v>
      </c>
      <c r="AF29" s="4">
        <f t="shared" si="23"/>
        <v>5</v>
      </c>
      <c r="AG29" s="4">
        <f t="shared" si="28"/>
        <v>22.222222222222221</v>
      </c>
      <c r="AH29" s="4">
        <f>SUM($AG$23:AG29)</f>
        <v>55.264177540416355</v>
      </c>
      <c r="AI29" s="4">
        <f>SUMPRODUCT(R$23:R29,$AG$23:$AG29)</f>
        <v>39284.522967255616</v>
      </c>
      <c r="AJ29" s="4">
        <f>SUMPRODUCT(S$23:S29,$AG$23:$AG29)</f>
        <v>4768.2314389035146</v>
      </c>
      <c r="AO29" s="46">
        <f>血脉状态预估!C29</f>
        <v>120</v>
      </c>
      <c r="AP29" s="46">
        <f>血脉状态预估!D29</f>
        <v>4095</v>
      </c>
      <c r="AR29" s="46"/>
      <c r="AS29" s="46"/>
      <c r="AT29" s="46"/>
      <c r="AU29" s="46">
        <f>IF(血脉状态预估!N29="",0,IFERROR(求节点($Q$6:$Q$15,$AI$5:$AI$14,血脉状态预估!N29),AU28)*血脉状态预估!$I29)</f>
        <v>0</v>
      </c>
      <c r="AV29" s="46">
        <f>IF(血脉状态预估!O29="",0,IFERROR(求节点($Q$24:$Q$33,$AI$23:$AI$32,血脉状态预估!O29),AV28)*血脉状态预估!$J29)</f>
        <v>784308.45786067634</v>
      </c>
      <c r="AW29" s="46">
        <f t="shared" si="18"/>
        <v>784308.45786067634</v>
      </c>
      <c r="AX29" s="46"/>
      <c r="AY29" s="46"/>
      <c r="AZ29" s="46"/>
      <c r="BA29" s="46">
        <f>IF(血脉状态预估!N29="",0,IFERROR(求节点($Q$6:$Q$15,$AJ$5:$AJ$14,血脉状态预估!N29),BA28)*血脉状态预估!$I29)</f>
        <v>0</v>
      </c>
      <c r="BB29" s="46">
        <f>IF(血脉状态预估!O29="",0,IFERROR(求节点($Q$24:$Q$33,$AJ$23:$AJ$32,血脉状态预估!O29),BB28)*血脉状态预估!$J29)</f>
        <v>101188.86544201142</v>
      </c>
      <c r="BC29" s="46">
        <f t="shared" si="19"/>
        <v>101188.86544201142</v>
      </c>
      <c r="BG29" s="4">
        <v>25</v>
      </c>
      <c r="BH29" s="4">
        <f t="shared" si="5"/>
        <v>0</v>
      </c>
      <c r="BI29" s="4">
        <f t="shared" si="6"/>
        <v>0</v>
      </c>
      <c r="BJ29" s="4">
        <f t="shared" si="7"/>
        <v>0</v>
      </c>
      <c r="BK29" s="4">
        <f t="shared" si="8"/>
        <v>0</v>
      </c>
      <c r="BL29" s="4">
        <f t="shared" si="9"/>
        <v>0</v>
      </c>
      <c r="BM29" s="4">
        <f t="shared" si="10"/>
        <v>0</v>
      </c>
      <c r="BN29" s="4">
        <f t="shared" si="11"/>
        <v>0</v>
      </c>
      <c r="BO29" s="4">
        <f t="shared" si="12"/>
        <v>0</v>
      </c>
      <c r="BP29" s="4">
        <f t="shared" si="13"/>
        <v>0</v>
      </c>
      <c r="BQ29" s="4">
        <f t="shared" si="14"/>
        <v>0</v>
      </c>
      <c r="BT29" s="4">
        <v>25</v>
      </c>
      <c r="BU29" s="50">
        <f>IFERROR(BH29-血脉产出玩法!AD30,0)</f>
        <v>0</v>
      </c>
      <c r="BV29" s="50">
        <f>IFERROR(BI29-血脉产出玩法!AE30,0)</f>
        <v>0</v>
      </c>
      <c r="BW29" s="50">
        <f>IFERROR(BJ29-血脉产出玩法!AF30,0)</f>
        <v>0</v>
      </c>
      <c r="BX29" s="50">
        <f>IFERROR(BK29-血脉产出玩法!AG30,0)</f>
        <v>0</v>
      </c>
      <c r="BY29" s="50">
        <f>IFERROR(BL29-血脉产出玩法!AH30,0)</f>
        <v>0</v>
      </c>
      <c r="BZ29" s="50">
        <f>IFERROR(BM29-血脉产出玩法!AI30,0)</f>
        <v>0</v>
      </c>
      <c r="CA29" s="50">
        <f>IFERROR(BN29-血脉产出玩法!AJ30,0)</f>
        <v>0</v>
      </c>
      <c r="CB29" s="50">
        <f>IFERROR(BO29-血脉产出玩法!AK30,0)</f>
        <v>0</v>
      </c>
      <c r="CC29" s="50">
        <f>IFERROR(BP29-血脉产出玩法!AL30,0)</f>
        <v>0</v>
      </c>
      <c r="CD29" s="50">
        <f>IFERROR(BQ29-血脉产出玩法!AM30,0)</f>
        <v>0</v>
      </c>
      <c r="CE29" s="4">
        <f>BU29*血脉产出玩法!$D$13</f>
        <v>0</v>
      </c>
      <c r="CF29" s="4">
        <f>BV29*血脉产出玩法!$D$13</f>
        <v>0</v>
      </c>
      <c r="CG29" s="4">
        <f>BW29*血脉产出玩法!$D$13</f>
        <v>0</v>
      </c>
      <c r="CH29" s="4">
        <f>BX29*血脉产出玩法!$D$13</f>
        <v>0</v>
      </c>
      <c r="CI29" s="4">
        <f>BY29*血脉产出玩法!$D$13</f>
        <v>0</v>
      </c>
      <c r="CJ29" s="4">
        <f>BZ29*血脉产出玩法!$D$14</f>
        <v>0</v>
      </c>
      <c r="CK29" s="4">
        <f>CA29*血脉产出玩法!$D$14</f>
        <v>0</v>
      </c>
      <c r="CL29" s="4">
        <f>CB29*血脉产出玩法!$D$14</f>
        <v>0</v>
      </c>
      <c r="CM29" s="4">
        <f>CC29*血脉产出玩法!$D$14</f>
        <v>0</v>
      </c>
      <c r="CN29" s="4">
        <f>CD29*血脉产出玩法!$D$14</f>
        <v>0</v>
      </c>
      <c r="CO29" s="7">
        <f>CE29/'[1]资源-钻石'!L28</f>
        <v>0</v>
      </c>
      <c r="CP29" s="7">
        <f>CF29/'[1]资源-钻石'!M28</f>
        <v>0</v>
      </c>
      <c r="CQ29" s="7">
        <f>CG29/'[1]资源-钻石'!N28</f>
        <v>0</v>
      </c>
      <c r="CR29" s="7">
        <f>CH29/'[1]资源-钻石'!O28</f>
        <v>0</v>
      </c>
      <c r="CS29" s="7">
        <f>CI29/'[1]资源-钻石'!P28</f>
        <v>0</v>
      </c>
      <c r="CT29" s="7">
        <f>CJ29/'[1]资源-钻石'!L28</f>
        <v>0</v>
      </c>
      <c r="CU29" s="7">
        <f>CK29/'[1]资源-钻石'!M28</f>
        <v>0</v>
      </c>
      <c r="CV29" s="7">
        <f>CL29/'[1]资源-钻石'!N28</f>
        <v>0</v>
      </c>
      <c r="CW29" s="7">
        <f>CM29/'[1]资源-钻石'!O28</f>
        <v>0</v>
      </c>
      <c r="CX29" s="7">
        <f>CN29/'[1]资源-钻石'!P28</f>
        <v>0</v>
      </c>
    </row>
    <row r="30" spans="16:102" x14ac:dyDescent="0.15">
      <c r="P30" s="4">
        <v>7</v>
      </c>
      <c r="Q30" s="43">
        <f t="shared" si="24"/>
        <v>0.54</v>
      </c>
      <c r="R30" s="44">
        <f t="shared" si="25"/>
        <v>1254.9703400000001</v>
      </c>
      <c r="S30" s="4">
        <f t="shared" si="29"/>
        <v>163.44301879687507</v>
      </c>
      <c r="T30" s="4">
        <v>1</v>
      </c>
      <c r="U30" s="4">
        <v>2</v>
      </c>
      <c r="X30" s="4">
        <v>0</v>
      </c>
      <c r="Y30" s="4">
        <v>12</v>
      </c>
      <c r="Z30" s="4">
        <v>8</v>
      </c>
      <c r="AA30" s="4">
        <v>0</v>
      </c>
      <c r="AB30" s="4">
        <v>0</v>
      </c>
      <c r="AC30" s="4">
        <f t="shared" si="26"/>
        <v>80</v>
      </c>
      <c r="AD30" s="4">
        <f t="shared" si="27"/>
        <v>0.2</v>
      </c>
      <c r="AE30" s="4">
        <f t="shared" si="22"/>
        <v>0.28000000000000003</v>
      </c>
      <c r="AF30" s="4">
        <f t="shared" si="23"/>
        <v>5</v>
      </c>
      <c r="AG30" s="4">
        <f t="shared" si="28"/>
        <v>42.857142857142854</v>
      </c>
      <c r="AH30" s="4">
        <f>SUM($AG$23:AG30)</f>
        <v>98.121320397559202</v>
      </c>
      <c r="AI30" s="4">
        <f>SUMPRODUCT(R$23:R30,$AG$23:$AG30)</f>
        <v>93068.966110112757</v>
      </c>
      <c r="AJ30" s="4">
        <f>SUMPRODUCT(S$23:S30,$AG$23:$AG30)</f>
        <v>11772.932244483874</v>
      </c>
      <c r="AO30" s="46">
        <f>血脉状态预估!C30</f>
        <v>125</v>
      </c>
      <c r="AP30" s="46">
        <f>血脉状态预估!D30</f>
        <v>5791.6187514801986</v>
      </c>
      <c r="AR30" s="46"/>
      <c r="AS30" s="46"/>
      <c r="AT30" s="46"/>
      <c r="AU30" s="46">
        <f>IF(血脉状态预估!N30="",0,IFERROR(求节点($Q$6:$Q$15,$AI$5:$AI$14,血脉状态预估!N30),AU29)*血脉状态预估!$I30)</f>
        <v>0</v>
      </c>
      <c r="AV30" s="46">
        <f>IF(血脉状态预估!O30="",0,IFERROR(求节点($Q$24:$Q$33,$AI$23:$AI$32,血脉状态预估!O30),AV29)*血脉状态预估!$J30)</f>
        <v>934904.89866067655</v>
      </c>
      <c r="AW30" s="46">
        <f t="shared" si="18"/>
        <v>934904.89866067655</v>
      </c>
      <c r="AX30" s="46"/>
      <c r="AY30" s="46"/>
      <c r="AZ30" s="46"/>
      <c r="BA30" s="46">
        <f>IF(血脉状态预估!N30="",0,IFERROR(求节点($Q$6:$Q$15,$AJ$5:$AJ$14,血脉状态预估!N30),BA29)*血脉状态预估!$I30)</f>
        <v>0</v>
      </c>
      <c r="BB30" s="46">
        <f>IF(血脉状态预估!O30="",0,IFERROR(求节点($Q$24:$Q$33,$AJ$23:$AJ$32,血脉状态预估!O30),BB29)*血脉状态预估!$J30)</f>
        <v>121556.38009208355</v>
      </c>
      <c r="BC30" s="46">
        <f t="shared" si="19"/>
        <v>121556.38009208355</v>
      </c>
      <c r="BG30" s="4">
        <v>26</v>
      </c>
      <c r="BH30" s="4">
        <f t="shared" si="5"/>
        <v>0</v>
      </c>
      <c r="BI30" s="4">
        <f t="shared" si="6"/>
        <v>0</v>
      </c>
      <c r="BJ30" s="4">
        <f t="shared" si="7"/>
        <v>0</v>
      </c>
      <c r="BK30" s="4">
        <f t="shared" si="8"/>
        <v>0</v>
      </c>
      <c r="BL30" s="4">
        <f t="shared" si="9"/>
        <v>0</v>
      </c>
      <c r="BM30" s="4">
        <f t="shared" si="10"/>
        <v>0</v>
      </c>
      <c r="BN30" s="4">
        <f t="shared" si="11"/>
        <v>0</v>
      </c>
      <c r="BO30" s="4">
        <f t="shared" si="12"/>
        <v>0</v>
      </c>
      <c r="BP30" s="4">
        <f t="shared" si="13"/>
        <v>0</v>
      </c>
      <c r="BQ30" s="4">
        <f t="shared" si="14"/>
        <v>0</v>
      </c>
      <c r="BT30" s="4">
        <v>26</v>
      </c>
      <c r="BU30" s="50">
        <f>IFERROR(BH30-血脉产出玩法!AD31,0)</f>
        <v>0</v>
      </c>
      <c r="BV30" s="50">
        <f>IFERROR(BI30-血脉产出玩法!AE31,0)</f>
        <v>0</v>
      </c>
      <c r="BW30" s="50">
        <f>IFERROR(BJ30-血脉产出玩法!AF31,0)</f>
        <v>0</v>
      </c>
      <c r="BX30" s="50">
        <f>IFERROR(BK30-血脉产出玩法!AG31,0)</f>
        <v>0</v>
      </c>
      <c r="BY30" s="50">
        <f>IFERROR(BL30-血脉产出玩法!AH31,0)</f>
        <v>0</v>
      </c>
      <c r="BZ30" s="50">
        <f>IFERROR(BM30-血脉产出玩法!AI31,0)</f>
        <v>0</v>
      </c>
      <c r="CA30" s="50">
        <f>IFERROR(BN30-血脉产出玩法!AJ31,0)</f>
        <v>0</v>
      </c>
      <c r="CB30" s="50">
        <f>IFERROR(BO30-血脉产出玩法!AK31,0)</f>
        <v>0</v>
      </c>
      <c r="CC30" s="50">
        <f>IFERROR(BP30-血脉产出玩法!AL31,0)</f>
        <v>0</v>
      </c>
      <c r="CD30" s="50">
        <f>IFERROR(BQ30-血脉产出玩法!AM31,0)</f>
        <v>0</v>
      </c>
      <c r="CE30" s="4">
        <f>BU30*血脉产出玩法!$D$13</f>
        <v>0</v>
      </c>
      <c r="CF30" s="4">
        <f>BV30*血脉产出玩法!$D$13</f>
        <v>0</v>
      </c>
      <c r="CG30" s="4">
        <f>BW30*血脉产出玩法!$D$13</f>
        <v>0</v>
      </c>
      <c r="CH30" s="4">
        <f>BX30*血脉产出玩法!$D$13</f>
        <v>0</v>
      </c>
      <c r="CI30" s="4">
        <f>BY30*血脉产出玩法!$D$13</f>
        <v>0</v>
      </c>
      <c r="CJ30" s="4">
        <f>BZ30*血脉产出玩法!$D$14</f>
        <v>0</v>
      </c>
      <c r="CK30" s="4">
        <f>CA30*血脉产出玩法!$D$14</f>
        <v>0</v>
      </c>
      <c r="CL30" s="4">
        <f>CB30*血脉产出玩法!$D$14</f>
        <v>0</v>
      </c>
      <c r="CM30" s="4">
        <f>CC30*血脉产出玩法!$D$14</f>
        <v>0</v>
      </c>
      <c r="CN30" s="4">
        <f>CD30*血脉产出玩法!$D$14</f>
        <v>0</v>
      </c>
      <c r="CO30" s="7">
        <f>CE30/'[1]资源-钻石'!L29</f>
        <v>0</v>
      </c>
      <c r="CP30" s="7">
        <f>CF30/'[1]资源-钻石'!M29</f>
        <v>0</v>
      </c>
      <c r="CQ30" s="7">
        <f>CG30/'[1]资源-钻石'!N29</f>
        <v>0</v>
      </c>
      <c r="CR30" s="7">
        <f>CH30/'[1]资源-钻石'!O29</f>
        <v>0</v>
      </c>
      <c r="CS30" s="7">
        <f>CI30/'[1]资源-钻石'!P29</f>
        <v>0</v>
      </c>
      <c r="CT30" s="7">
        <f>CJ30/'[1]资源-钻石'!L29</f>
        <v>0</v>
      </c>
      <c r="CU30" s="7">
        <f>CK30/'[1]资源-钻石'!M29</f>
        <v>0</v>
      </c>
      <c r="CV30" s="7">
        <f>CL30/'[1]资源-钻石'!N29</f>
        <v>0</v>
      </c>
      <c r="CW30" s="7">
        <f>CM30/'[1]资源-钻石'!O29</f>
        <v>0</v>
      </c>
      <c r="CX30" s="7">
        <f>CN30/'[1]资源-钻石'!P29</f>
        <v>0</v>
      </c>
    </row>
    <row r="31" spans="16:102" x14ac:dyDescent="0.15">
      <c r="P31" s="4">
        <v>8</v>
      </c>
      <c r="Q31" s="43">
        <f t="shared" si="24"/>
        <v>0.66</v>
      </c>
      <c r="R31" s="44">
        <f t="shared" si="25"/>
        <v>1631.4614420000003</v>
      </c>
      <c r="S31" s="4">
        <f t="shared" si="29"/>
        <v>220.64807537578136</v>
      </c>
      <c r="T31" s="4">
        <v>1</v>
      </c>
      <c r="U31" s="4">
        <v>2</v>
      </c>
      <c r="X31" s="4">
        <v>0</v>
      </c>
      <c r="Y31" s="4">
        <v>14</v>
      </c>
      <c r="Z31" s="4">
        <v>6</v>
      </c>
      <c r="AA31" s="4">
        <v>0</v>
      </c>
      <c r="AB31" s="4">
        <v>0</v>
      </c>
      <c r="AC31" s="4">
        <f t="shared" si="26"/>
        <v>80</v>
      </c>
      <c r="AD31" s="4">
        <f t="shared" si="27"/>
        <v>0.2</v>
      </c>
      <c r="AE31" s="4">
        <f t="shared" si="22"/>
        <v>0.26</v>
      </c>
      <c r="AF31" s="4">
        <f t="shared" si="23"/>
        <v>5</v>
      </c>
      <c r="AG31" s="4">
        <f t="shared" si="28"/>
        <v>65.384615384615401</v>
      </c>
      <c r="AH31" s="4">
        <f>SUM($AG$23:AG31)</f>
        <v>163.50593578217462</v>
      </c>
      <c r="AI31" s="4">
        <f>SUMPRODUCT(R$23:R31,$AG$23:$AG31)</f>
        <v>199741.4450101128</v>
      </c>
      <c r="AJ31" s="4">
        <f>SUMPRODUCT(S$23:S31,$AG$23:$AG31)</f>
        <v>26199.921788284966</v>
      </c>
      <c r="AO31" s="46">
        <f>血脉状态预估!C31</f>
        <v>130</v>
      </c>
      <c r="AP31" s="46">
        <f>血脉状态预估!D31</f>
        <v>8191</v>
      </c>
      <c r="AR31" s="46"/>
      <c r="AS31" s="46"/>
      <c r="AT31" s="46"/>
      <c r="AU31" s="46">
        <f>IF(血脉状态预估!N31="",0,IFERROR(求节点($Q$6:$Q$15,$AI$5:$AI$14,血脉状态预估!N31),AU30)*血脉状态预估!$I31)</f>
        <v>0</v>
      </c>
      <c r="AV31" s="46">
        <f>IF(血脉状态预估!O31="",0,IFERROR(求节点($Q$24:$Q$33,$AI$23:$AI$32,血脉状态预估!O31),AV30)*血脉状态预估!$J31)</f>
        <v>1085501.3394606765</v>
      </c>
      <c r="AW31" s="46">
        <f t="shared" si="18"/>
        <v>1085501.3394606765</v>
      </c>
      <c r="AX31" s="46"/>
      <c r="AY31" s="46"/>
      <c r="AZ31" s="46"/>
      <c r="BA31" s="46">
        <f>IF(血脉状态预估!N31="",0,IFERROR(求节点($Q$6:$Q$15,$AJ$5:$AJ$14,血脉状态预估!N31),BA30)*血脉状态预估!$I31)</f>
        <v>0</v>
      </c>
      <c r="BB31" s="46">
        <f>IF(血脉状态预估!O31="",0,IFERROR(求节点($Q$24:$Q$33,$AJ$23:$AJ$32,血脉状态预估!O31),BB30)*血脉状态预估!$J31)</f>
        <v>141923.89474215568</v>
      </c>
      <c r="BC31" s="46">
        <f t="shared" si="19"/>
        <v>141923.89474215568</v>
      </c>
      <c r="BG31" s="4">
        <v>27</v>
      </c>
      <c r="BH31" s="4">
        <f t="shared" si="5"/>
        <v>0</v>
      </c>
      <c r="BI31" s="4">
        <f t="shared" si="6"/>
        <v>0</v>
      </c>
      <c r="BJ31" s="4">
        <f t="shared" si="7"/>
        <v>0</v>
      </c>
      <c r="BK31" s="4">
        <f t="shared" si="8"/>
        <v>0</v>
      </c>
      <c r="BL31" s="4">
        <f t="shared" si="9"/>
        <v>0</v>
      </c>
      <c r="BM31" s="4">
        <f t="shared" si="10"/>
        <v>0</v>
      </c>
      <c r="BN31" s="4">
        <f t="shared" si="11"/>
        <v>0</v>
      </c>
      <c r="BO31" s="4">
        <f t="shared" si="12"/>
        <v>0</v>
      </c>
      <c r="BP31" s="4">
        <f t="shared" si="13"/>
        <v>0</v>
      </c>
      <c r="BQ31" s="4">
        <f t="shared" si="14"/>
        <v>0</v>
      </c>
      <c r="BT31" s="4">
        <v>27</v>
      </c>
      <c r="BU31" s="50">
        <f>IFERROR(BH31-血脉产出玩法!AD32,0)</f>
        <v>0</v>
      </c>
      <c r="BV31" s="50">
        <f>IFERROR(BI31-血脉产出玩法!AE32,0)</f>
        <v>0</v>
      </c>
      <c r="BW31" s="50">
        <f>IFERROR(BJ31-血脉产出玩法!AF32,0)</f>
        <v>0</v>
      </c>
      <c r="BX31" s="50">
        <f>IFERROR(BK31-血脉产出玩法!AG32,0)</f>
        <v>0</v>
      </c>
      <c r="BY31" s="50">
        <f>IFERROR(BL31-血脉产出玩法!AH32,0)</f>
        <v>0</v>
      </c>
      <c r="BZ31" s="50">
        <f>IFERROR(BM31-血脉产出玩法!AI32,0)</f>
        <v>0</v>
      </c>
      <c r="CA31" s="50">
        <f>IFERROR(BN31-血脉产出玩法!AJ32,0)</f>
        <v>0</v>
      </c>
      <c r="CB31" s="50">
        <f>IFERROR(BO31-血脉产出玩法!AK32,0)</f>
        <v>0</v>
      </c>
      <c r="CC31" s="50">
        <f>IFERROR(BP31-血脉产出玩法!AL32,0)</f>
        <v>0</v>
      </c>
      <c r="CD31" s="50">
        <f>IFERROR(BQ31-血脉产出玩法!AM32,0)</f>
        <v>0</v>
      </c>
      <c r="CE31" s="4">
        <f>BU31*血脉产出玩法!$D$13</f>
        <v>0</v>
      </c>
      <c r="CF31" s="4">
        <f>BV31*血脉产出玩法!$D$13</f>
        <v>0</v>
      </c>
      <c r="CG31" s="4">
        <f>BW31*血脉产出玩法!$D$13</f>
        <v>0</v>
      </c>
      <c r="CH31" s="4">
        <f>BX31*血脉产出玩法!$D$13</f>
        <v>0</v>
      </c>
      <c r="CI31" s="4">
        <f>BY31*血脉产出玩法!$D$13</f>
        <v>0</v>
      </c>
      <c r="CJ31" s="4">
        <f>BZ31*血脉产出玩法!$D$14</f>
        <v>0</v>
      </c>
      <c r="CK31" s="4">
        <f>CA31*血脉产出玩法!$D$14</f>
        <v>0</v>
      </c>
      <c r="CL31" s="4">
        <f>CB31*血脉产出玩法!$D$14</f>
        <v>0</v>
      </c>
      <c r="CM31" s="4">
        <f>CC31*血脉产出玩法!$D$14</f>
        <v>0</v>
      </c>
      <c r="CN31" s="4">
        <f>CD31*血脉产出玩法!$D$14</f>
        <v>0</v>
      </c>
      <c r="CO31" s="7">
        <f>CE31/'[1]资源-钻石'!L30</f>
        <v>0</v>
      </c>
      <c r="CP31" s="7">
        <f>CF31/'[1]资源-钻石'!M30</f>
        <v>0</v>
      </c>
      <c r="CQ31" s="7">
        <f>CG31/'[1]资源-钻石'!N30</f>
        <v>0</v>
      </c>
      <c r="CR31" s="7">
        <f>CH31/'[1]资源-钻石'!O30</f>
        <v>0</v>
      </c>
      <c r="CS31" s="7">
        <f>CI31/'[1]资源-钻石'!P30</f>
        <v>0</v>
      </c>
      <c r="CT31" s="7">
        <f>CJ31/'[1]资源-钻石'!L30</f>
        <v>0</v>
      </c>
      <c r="CU31" s="7">
        <f>CK31/'[1]资源-钻石'!M30</f>
        <v>0</v>
      </c>
      <c r="CV31" s="7">
        <f>CL31/'[1]资源-钻石'!N30</f>
        <v>0</v>
      </c>
      <c r="CW31" s="7">
        <f>CM31/'[1]资源-钻石'!O30</f>
        <v>0</v>
      </c>
      <c r="CX31" s="7">
        <f>CN31/'[1]资源-钻石'!P30</f>
        <v>0</v>
      </c>
    </row>
    <row r="32" spans="16:102" x14ac:dyDescent="0.15">
      <c r="P32" s="4">
        <v>9</v>
      </c>
      <c r="Q32" s="43">
        <f t="shared" si="24"/>
        <v>0.83000000000000007</v>
      </c>
      <c r="R32" s="44">
        <f t="shared" si="25"/>
        <v>2120.8998746000002</v>
      </c>
      <c r="S32" s="4">
        <f t="shared" si="29"/>
        <v>297.87490175730488</v>
      </c>
      <c r="T32" s="4">
        <v>1</v>
      </c>
      <c r="U32" s="4">
        <v>2</v>
      </c>
      <c r="X32" s="4">
        <v>0</v>
      </c>
      <c r="Y32" s="4">
        <v>16</v>
      </c>
      <c r="Z32" s="4">
        <v>4</v>
      </c>
      <c r="AA32" s="4">
        <v>0</v>
      </c>
      <c r="AB32" s="4">
        <v>0</v>
      </c>
      <c r="AC32" s="4">
        <f t="shared" si="26"/>
        <v>80</v>
      </c>
      <c r="AD32" s="4">
        <f t="shared" si="27"/>
        <v>0.2</v>
      </c>
      <c r="AE32" s="4">
        <f t="shared" si="22"/>
        <v>0.24</v>
      </c>
      <c r="AF32" s="4">
        <f t="shared" si="23"/>
        <v>5</v>
      </c>
      <c r="AG32" s="4">
        <f t="shared" si="28"/>
        <v>70.8333333333333</v>
      </c>
      <c r="AH32" s="4">
        <f>SUM($AG$23:AG32)</f>
        <v>234.33926911550793</v>
      </c>
      <c r="AI32" s="4">
        <f>SUMPRODUCT(R$23:R32,$AG$23:$AG32)</f>
        <v>349971.8527942794</v>
      </c>
      <c r="AJ32" s="4">
        <f>SUMPRODUCT(S$23:S32,$AG$23:$AG32)</f>
        <v>47299.393996094048</v>
      </c>
      <c r="AO32" s="46">
        <f>血脉状态预估!C32</f>
        <v>135</v>
      </c>
      <c r="AP32" s="46">
        <f>血脉状态预估!D32</f>
        <v>11584.237502960397</v>
      </c>
      <c r="AR32" s="46"/>
      <c r="AS32" s="46"/>
      <c r="AT32" s="46"/>
      <c r="AU32" s="46">
        <f>IF(血脉状态预估!N32="",0,IFERROR(求节点($Q$6:$Q$15,$AI$5:$AI$14,血脉状态预估!N32),AU31)*血脉状态预估!$I32)</f>
        <v>0</v>
      </c>
      <c r="AV32" s="46">
        <f>IF(血脉状态预估!O32="",0,IFERROR(求节点($Q$24:$Q$33,$AI$23:$AI$32,血脉状态预估!O32),AV31)*血脉状态预估!$J32)</f>
        <v>1251471.1669256762</v>
      </c>
      <c r="AW32" s="46">
        <f t="shared" si="18"/>
        <v>1251471.1669256762</v>
      </c>
      <c r="AX32" s="46"/>
      <c r="AY32" s="46"/>
      <c r="AZ32" s="46"/>
      <c r="BA32" s="46">
        <f>IF(血脉状态预估!N32="",0,IFERROR(求节点($Q$6:$Q$15,$AJ$5:$AJ$14,血脉状态预估!N32),BA31)*血脉状态预估!$I32)</f>
        <v>0</v>
      </c>
      <c r="BB32" s="46">
        <f>IF(血脉状态预估!O32="",0,IFERROR(求节点($Q$24:$Q$33,$AJ$23:$AJ$32,血脉状态预估!O32),BB31)*血脉状态预估!$J32)</f>
        <v>164646.40327364235</v>
      </c>
      <c r="BC32" s="46">
        <f t="shared" si="19"/>
        <v>164646.40327364235</v>
      </c>
      <c r="BG32" s="4">
        <v>28</v>
      </c>
      <c r="BH32" s="4">
        <f t="shared" si="5"/>
        <v>0</v>
      </c>
      <c r="BI32" s="4">
        <f t="shared" si="6"/>
        <v>0</v>
      </c>
      <c r="BJ32" s="4">
        <f t="shared" si="7"/>
        <v>0</v>
      </c>
      <c r="BK32" s="4">
        <f t="shared" si="8"/>
        <v>0</v>
      </c>
      <c r="BL32" s="4">
        <f t="shared" si="9"/>
        <v>0</v>
      </c>
      <c r="BM32" s="4">
        <f t="shared" si="10"/>
        <v>0</v>
      </c>
      <c r="BN32" s="4">
        <f t="shared" si="11"/>
        <v>0</v>
      </c>
      <c r="BO32" s="4">
        <f t="shared" si="12"/>
        <v>0</v>
      </c>
      <c r="BP32" s="4">
        <f t="shared" si="13"/>
        <v>0</v>
      </c>
      <c r="BQ32" s="4">
        <f t="shared" si="14"/>
        <v>0</v>
      </c>
      <c r="BT32" s="4">
        <v>28</v>
      </c>
      <c r="BU32" s="50">
        <f>IFERROR(BH32-血脉产出玩法!AD33,0)</f>
        <v>0</v>
      </c>
      <c r="BV32" s="50">
        <f>IFERROR(BI32-血脉产出玩法!AE33,0)</f>
        <v>0</v>
      </c>
      <c r="BW32" s="50">
        <f>IFERROR(BJ32-血脉产出玩法!AF33,0)</f>
        <v>0</v>
      </c>
      <c r="BX32" s="50">
        <f>IFERROR(BK32-血脉产出玩法!AG33,0)</f>
        <v>0</v>
      </c>
      <c r="BY32" s="50">
        <f>IFERROR(BL32-血脉产出玩法!AH33,0)</f>
        <v>0</v>
      </c>
      <c r="BZ32" s="50">
        <f>IFERROR(BM32-血脉产出玩法!AI33,0)</f>
        <v>0</v>
      </c>
      <c r="CA32" s="50">
        <f>IFERROR(BN32-血脉产出玩法!AJ33,0)</f>
        <v>0</v>
      </c>
      <c r="CB32" s="50">
        <f>IFERROR(BO32-血脉产出玩法!AK33,0)</f>
        <v>0</v>
      </c>
      <c r="CC32" s="50">
        <f>IFERROR(BP32-血脉产出玩法!AL33,0)</f>
        <v>0</v>
      </c>
      <c r="CD32" s="50">
        <f>IFERROR(BQ32-血脉产出玩法!AM33,0)</f>
        <v>0</v>
      </c>
      <c r="CE32" s="4">
        <f>BU32*血脉产出玩法!$D$13</f>
        <v>0</v>
      </c>
      <c r="CF32" s="4">
        <f>BV32*血脉产出玩法!$D$13</f>
        <v>0</v>
      </c>
      <c r="CG32" s="4">
        <f>BW32*血脉产出玩法!$D$13</f>
        <v>0</v>
      </c>
      <c r="CH32" s="4">
        <f>BX32*血脉产出玩法!$D$13</f>
        <v>0</v>
      </c>
      <c r="CI32" s="4">
        <f>BY32*血脉产出玩法!$D$13</f>
        <v>0</v>
      </c>
      <c r="CJ32" s="4">
        <f>BZ32*血脉产出玩法!$D$14</f>
        <v>0</v>
      </c>
      <c r="CK32" s="4">
        <f>CA32*血脉产出玩法!$D$14</f>
        <v>0</v>
      </c>
      <c r="CL32" s="4">
        <f>CB32*血脉产出玩法!$D$14</f>
        <v>0</v>
      </c>
      <c r="CM32" s="4">
        <f>CC32*血脉产出玩法!$D$14</f>
        <v>0</v>
      </c>
      <c r="CN32" s="4">
        <f>CD32*血脉产出玩法!$D$14</f>
        <v>0</v>
      </c>
      <c r="CO32" s="7">
        <f>CE32/'[1]资源-钻石'!L31</f>
        <v>0</v>
      </c>
      <c r="CP32" s="7">
        <f>CF32/'[1]资源-钻石'!M31</f>
        <v>0</v>
      </c>
      <c r="CQ32" s="7">
        <f>CG32/'[1]资源-钻石'!N31</f>
        <v>0</v>
      </c>
      <c r="CR32" s="7">
        <f>CH32/'[1]资源-钻石'!O31</f>
        <v>0</v>
      </c>
      <c r="CS32" s="7">
        <f>CI32/'[1]资源-钻石'!P31</f>
        <v>0</v>
      </c>
      <c r="CT32" s="7">
        <f>CJ32/'[1]资源-钻石'!L31</f>
        <v>0</v>
      </c>
      <c r="CU32" s="7">
        <f>CK32/'[1]资源-钻石'!M31</f>
        <v>0</v>
      </c>
      <c r="CV32" s="7">
        <f>CL32/'[1]资源-钻石'!N31</f>
        <v>0</v>
      </c>
      <c r="CW32" s="7">
        <f>CM32/'[1]资源-钻石'!O31</f>
        <v>0</v>
      </c>
      <c r="CX32" s="7">
        <f>CN32/'[1]资源-钻石'!P31</f>
        <v>0</v>
      </c>
    </row>
    <row r="33" spans="16:102" x14ac:dyDescent="0.15">
      <c r="P33" s="4">
        <v>10</v>
      </c>
      <c r="Q33" s="43">
        <f t="shared" si="24"/>
        <v>1</v>
      </c>
      <c r="AO33" s="46">
        <f>血脉状态预估!C33</f>
        <v>140</v>
      </c>
      <c r="AP33" s="46">
        <f>血脉状态预估!D33</f>
        <v>16383</v>
      </c>
      <c r="AR33" s="46"/>
      <c r="AS33" s="46"/>
      <c r="AT33" s="46"/>
      <c r="AU33" s="46">
        <f>IF(血脉状态预估!N33="",0,IFERROR(求节点($Q$6:$Q$15,$AI$5:$AI$14,血脉状态预估!N33),AU32)*血脉状态预估!$I33)</f>
        <v>0</v>
      </c>
      <c r="AV33" s="46">
        <f>IF(血脉状态预估!O33="",0,IFERROR(求节点($Q$24:$Q$33,$AI$23:$AI$32,血脉状态预估!O33),AV32)*血脉状态预估!$J33)</f>
        <v>1463561.1543856766</v>
      </c>
      <c r="AW33" s="46">
        <f t="shared" si="18"/>
        <v>1463561.1543856766</v>
      </c>
      <c r="AX33" s="46"/>
      <c r="AY33" s="46"/>
      <c r="AZ33" s="46"/>
      <c r="BA33" s="46">
        <f>IF(血脉状态预估!N33="",0,IFERROR(求节点($Q$6:$Q$15,$AJ$5:$AJ$14,血脉状态预估!N33),BA32)*血脉状态预估!$I33)</f>
        <v>0</v>
      </c>
      <c r="BB33" s="46">
        <f>IF(血脉状态预估!O33="",0,IFERROR(求节点($Q$24:$Q$33,$AJ$23:$AJ$32,血脉状态预估!O33),BB32)*血脉状态预估!$J33)</f>
        <v>194433.89344937284</v>
      </c>
      <c r="BC33" s="46">
        <f t="shared" si="19"/>
        <v>194433.89344937284</v>
      </c>
      <c r="BG33" s="4">
        <v>29</v>
      </c>
      <c r="BH33" s="4">
        <f t="shared" si="5"/>
        <v>0</v>
      </c>
      <c r="BI33" s="4">
        <f t="shared" si="6"/>
        <v>0</v>
      </c>
      <c r="BJ33" s="4">
        <f t="shared" si="7"/>
        <v>0</v>
      </c>
      <c r="BK33" s="4">
        <f t="shared" si="8"/>
        <v>0</v>
      </c>
      <c r="BL33" s="4">
        <f t="shared" si="9"/>
        <v>0</v>
      </c>
      <c r="BM33" s="4">
        <f t="shared" si="10"/>
        <v>0</v>
      </c>
      <c r="BN33" s="4">
        <f t="shared" si="11"/>
        <v>0</v>
      </c>
      <c r="BO33" s="4">
        <f t="shared" si="12"/>
        <v>0</v>
      </c>
      <c r="BP33" s="4">
        <f t="shared" si="13"/>
        <v>0</v>
      </c>
      <c r="BQ33" s="4">
        <f t="shared" si="14"/>
        <v>0</v>
      </c>
      <c r="BT33" s="4">
        <v>29</v>
      </c>
      <c r="BU33" s="50">
        <f>IFERROR(BH33-血脉产出玩法!AD34,0)</f>
        <v>0</v>
      </c>
      <c r="BV33" s="50">
        <f>IFERROR(BI33-血脉产出玩法!AE34,0)</f>
        <v>0</v>
      </c>
      <c r="BW33" s="50">
        <f>IFERROR(BJ33-血脉产出玩法!AF34,0)</f>
        <v>0</v>
      </c>
      <c r="BX33" s="50">
        <f>IFERROR(BK33-血脉产出玩法!AG34,0)</f>
        <v>0</v>
      </c>
      <c r="BY33" s="50">
        <f>IFERROR(BL33-血脉产出玩法!AH34,0)</f>
        <v>0</v>
      </c>
      <c r="BZ33" s="50">
        <f>IFERROR(BM33-血脉产出玩法!AI34,0)</f>
        <v>0</v>
      </c>
      <c r="CA33" s="50">
        <f>IFERROR(BN33-血脉产出玩法!AJ34,0)</f>
        <v>0</v>
      </c>
      <c r="CB33" s="50">
        <f>IFERROR(BO33-血脉产出玩法!AK34,0)</f>
        <v>0</v>
      </c>
      <c r="CC33" s="50">
        <f>IFERROR(BP33-血脉产出玩法!AL34,0)</f>
        <v>0</v>
      </c>
      <c r="CD33" s="50">
        <f>IFERROR(BQ33-血脉产出玩法!AM34,0)</f>
        <v>0</v>
      </c>
      <c r="CE33" s="4">
        <f>BU33*血脉产出玩法!$D$13</f>
        <v>0</v>
      </c>
      <c r="CF33" s="4">
        <f>BV33*血脉产出玩法!$D$13</f>
        <v>0</v>
      </c>
      <c r="CG33" s="4">
        <f>BW33*血脉产出玩法!$D$13</f>
        <v>0</v>
      </c>
      <c r="CH33" s="4">
        <f>BX33*血脉产出玩法!$D$13</f>
        <v>0</v>
      </c>
      <c r="CI33" s="4">
        <f>BY33*血脉产出玩法!$D$13</f>
        <v>0</v>
      </c>
      <c r="CJ33" s="4">
        <f>BZ33*血脉产出玩法!$D$14</f>
        <v>0</v>
      </c>
      <c r="CK33" s="4">
        <f>CA33*血脉产出玩法!$D$14</f>
        <v>0</v>
      </c>
      <c r="CL33" s="4">
        <f>CB33*血脉产出玩法!$D$14</f>
        <v>0</v>
      </c>
      <c r="CM33" s="4">
        <f>CC33*血脉产出玩法!$D$14</f>
        <v>0</v>
      </c>
      <c r="CN33" s="4">
        <f>CD33*血脉产出玩法!$D$14</f>
        <v>0</v>
      </c>
      <c r="CO33" s="7">
        <f>CE33/'[1]资源-钻石'!L32</f>
        <v>0</v>
      </c>
      <c r="CP33" s="7">
        <f>CF33/'[1]资源-钻石'!M32</f>
        <v>0</v>
      </c>
      <c r="CQ33" s="7">
        <f>CG33/'[1]资源-钻石'!N32</f>
        <v>0</v>
      </c>
      <c r="CR33" s="7">
        <f>CH33/'[1]资源-钻石'!O32</f>
        <v>0</v>
      </c>
      <c r="CS33" s="7">
        <f>CI33/'[1]资源-钻石'!P32</f>
        <v>0</v>
      </c>
      <c r="CT33" s="7">
        <f>CJ33/'[1]资源-钻石'!L32</f>
        <v>0</v>
      </c>
      <c r="CU33" s="7">
        <f>CK33/'[1]资源-钻石'!M32</f>
        <v>0</v>
      </c>
      <c r="CV33" s="7">
        <f>CL33/'[1]资源-钻石'!N32</f>
        <v>0</v>
      </c>
      <c r="CW33" s="7">
        <f>CM33/'[1]资源-钻石'!O32</f>
        <v>0</v>
      </c>
      <c r="CX33" s="7">
        <f>CN33/'[1]资源-钻石'!P32</f>
        <v>0</v>
      </c>
    </row>
    <row r="34" spans="16:102" x14ac:dyDescent="0.15">
      <c r="AO34" s="46">
        <f>血脉状态预估!C34</f>
        <v>145</v>
      </c>
      <c r="AP34" s="46">
        <f>血脉状态预估!D34</f>
        <v>23169.475005920798</v>
      </c>
      <c r="AR34" s="46"/>
      <c r="AS34" s="46"/>
      <c r="AT34" s="46"/>
      <c r="AU34" s="46">
        <f>IF(血脉状态预估!N34="",0,IFERROR(求节点($Q$6:$Q$15,$AI$5:$AI$14,血脉状态预估!N34),AU33)*血脉状态预估!$I34)</f>
        <v>0</v>
      </c>
      <c r="AV34" s="46">
        <f>IF(血脉状态预估!O34="",0,IFERROR(求节点($Q$24:$Q$33,$AI$23:$AI$32,血脉状态预估!O34),AV33)*血脉状态预估!$J34)</f>
        <v>1675651.1418456766</v>
      </c>
      <c r="AW34" s="46">
        <f t="shared" si="18"/>
        <v>1675651.1418456766</v>
      </c>
      <c r="AX34" s="46"/>
      <c r="AY34" s="46"/>
      <c r="AZ34" s="46"/>
      <c r="BA34" s="46">
        <f>IF(血脉状态预估!N34="",0,IFERROR(求节点($Q$6:$Q$15,$AJ$5:$AJ$14,血脉状态预估!N34),BA33)*血脉状态预估!$I34)</f>
        <v>0</v>
      </c>
      <c r="BB34" s="46">
        <f>IF(血脉状态预估!O34="",0,IFERROR(求节点($Q$24:$Q$33,$AJ$23:$AJ$32,血脉状态预估!O34),BB33)*血脉状态预估!$J34)</f>
        <v>224221.38362510334</v>
      </c>
      <c r="BC34" s="46">
        <f t="shared" si="19"/>
        <v>224221.38362510334</v>
      </c>
      <c r="BG34" s="4">
        <v>30</v>
      </c>
      <c r="BH34" s="4">
        <f t="shared" si="5"/>
        <v>0</v>
      </c>
      <c r="BI34" s="4">
        <f t="shared" si="6"/>
        <v>0</v>
      </c>
      <c r="BJ34" s="4">
        <f t="shared" si="7"/>
        <v>0</v>
      </c>
      <c r="BK34" s="4">
        <f t="shared" si="8"/>
        <v>0</v>
      </c>
      <c r="BL34" s="4">
        <f t="shared" si="9"/>
        <v>0</v>
      </c>
      <c r="BM34" s="4">
        <f t="shared" si="10"/>
        <v>0</v>
      </c>
      <c r="BN34" s="4">
        <f t="shared" si="11"/>
        <v>0</v>
      </c>
      <c r="BO34" s="4">
        <f t="shared" si="12"/>
        <v>0</v>
      </c>
      <c r="BP34" s="4">
        <f t="shared" si="13"/>
        <v>0</v>
      </c>
      <c r="BQ34" s="4">
        <f t="shared" si="14"/>
        <v>0</v>
      </c>
      <c r="BT34" s="4">
        <v>30</v>
      </c>
      <c r="BU34" s="50">
        <f>IFERROR(BH34-血脉产出玩法!AD35,0)</f>
        <v>0</v>
      </c>
      <c r="BV34" s="50">
        <f>IFERROR(BI34-血脉产出玩法!AE35,0)</f>
        <v>0</v>
      </c>
      <c r="BW34" s="50">
        <f>IFERROR(BJ34-血脉产出玩法!AF35,0)</f>
        <v>0</v>
      </c>
      <c r="BX34" s="50">
        <f>IFERROR(BK34-血脉产出玩法!AG35,0)</f>
        <v>0</v>
      </c>
      <c r="BY34" s="50">
        <f>IFERROR(BL34-血脉产出玩法!AH35,0)</f>
        <v>0</v>
      </c>
      <c r="BZ34" s="50">
        <f>IFERROR(BM34-血脉产出玩法!AI35,0)</f>
        <v>0</v>
      </c>
      <c r="CA34" s="50">
        <f>IFERROR(BN34-血脉产出玩法!AJ35,0)</f>
        <v>0</v>
      </c>
      <c r="CB34" s="50">
        <f>IFERROR(BO34-血脉产出玩法!AK35,0)</f>
        <v>0</v>
      </c>
      <c r="CC34" s="50">
        <f>IFERROR(BP34-血脉产出玩法!AL35,0)</f>
        <v>0</v>
      </c>
      <c r="CD34" s="50">
        <f>IFERROR(BQ34-血脉产出玩法!AM35,0)</f>
        <v>0</v>
      </c>
      <c r="CE34" s="4">
        <f>BU34*血脉产出玩法!$D$13</f>
        <v>0</v>
      </c>
      <c r="CF34" s="4">
        <f>BV34*血脉产出玩法!$D$13</f>
        <v>0</v>
      </c>
      <c r="CG34" s="4">
        <f>BW34*血脉产出玩法!$D$13</f>
        <v>0</v>
      </c>
      <c r="CH34" s="4">
        <f>BX34*血脉产出玩法!$D$13</f>
        <v>0</v>
      </c>
      <c r="CI34" s="4">
        <f>BY34*血脉产出玩法!$D$13</f>
        <v>0</v>
      </c>
      <c r="CJ34" s="4">
        <f>BZ34*血脉产出玩法!$D$14</f>
        <v>0</v>
      </c>
      <c r="CK34" s="4">
        <f>CA34*血脉产出玩法!$D$14</f>
        <v>0</v>
      </c>
      <c r="CL34" s="4">
        <f>CB34*血脉产出玩法!$D$14</f>
        <v>0</v>
      </c>
      <c r="CM34" s="4">
        <f>CC34*血脉产出玩法!$D$14</f>
        <v>0</v>
      </c>
      <c r="CN34" s="4">
        <f>CD34*血脉产出玩法!$D$14</f>
        <v>0</v>
      </c>
      <c r="CO34" s="7">
        <f>CE34/'[1]资源-钻石'!L33</f>
        <v>0</v>
      </c>
      <c r="CP34" s="7">
        <f>CF34/'[1]资源-钻石'!M33</f>
        <v>0</v>
      </c>
      <c r="CQ34" s="7">
        <f>CG34/'[1]资源-钻石'!N33</f>
        <v>0</v>
      </c>
      <c r="CR34" s="7">
        <f>CH34/'[1]资源-钻石'!O33</f>
        <v>0</v>
      </c>
      <c r="CS34" s="7">
        <f>CI34/'[1]资源-钻石'!P33</f>
        <v>0</v>
      </c>
      <c r="CT34" s="7">
        <f>CJ34/'[1]资源-钻石'!L33</f>
        <v>0</v>
      </c>
      <c r="CU34" s="7">
        <f>CK34/'[1]资源-钻石'!M33</f>
        <v>0</v>
      </c>
      <c r="CV34" s="7">
        <f>CL34/'[1]资源-钻石'!N33</f>
        <v>0</v>
      </c>
      <c r="CW34" s="7">
        <f>CM34/'[1]资源-钻石'!O33</f>
        <v>0</v>
      </c>
      <c r="CX34" s="7">
        <f>CN34/'[1]资源-钻石'!P33</f>
        <v>0</v>
      </c>
    </row>
    <row r="35" spans="16:102" x14ac:dyDescent="0.15">
      <c r="AO35" s="46">
        <f>血脉状态预估!C35</f>
        <v>150</v>
      </c>
      <c r="AP35" s="46">
        <f>血脉状态预估!D35</f>
        <v>32767</v>
      </c>
      <c r="AR35" s="46"/>
      <c r="AS35" s="46"/>
      <c r="AT35" s="46"/>
      <c r="AU35" s="46">
        <f>IF(血脉状态预估!N35="",0,IFERROR(求节点($Q$6:$Q$15,$AI$5:$AI$14,血脉状态预估!N35),AU34)*血脉状态预估!$I35)</f>
        <v>0</v>
      </c>
      <c r="AV35" s="46">
        <f>IF(血脉状态预估!O35="",0,IFERROR(求节点($Q$24:$Q$33,$AI$23:$AI$32,血脉状态预估!O35),AV34)*血脉状态预估!$J35)</f>
        <v>1887741.1293056763</v>
      </c>
      <c r="AW35" s="46">
        <f t="shared" si="18"/>
        <v>1887741.1293056763</v>
      </c>
      <c r="AX35" s="46"/>
      <c r="AY35" s="46"/>
      <c r="AZ35" s="46"/>
      <c r="BA35" s="46">
        <f>IF(血脉状态预估!N35="",0,IFERROR(求节点($Q$6:$Q$15,$AJ$5:$AJ$14,血脉状态预估!N35),BA34)*血脉状态预估!$I35)</f>
        <v>0</v>
      </c>
      <c r="BB35" s="46">
        <f>IF(血脉状态预估!O35="",0,IFERROR(求节点($Q$24:$Q$33,$AJ$23:$AJ$32,血脉状态预估!O35),BB34)*血脉状态预估!$J35)</f>
        <v>254008.87380083377</v>
      </c>
      <c r="BC35" s="46">
        <f t="shared" si="19"/>
        <v>254008.87380083377</v>
      </c>
      <c r="BG35" s="4">
        <v>31</v>
      </c>
      <c r="BH35" s="4">
        <f t="shared" si="5"/>
        <v>0</v>
      </c>
      <c r="BI35" s="4">
        <f t="shared" si="6"/>
        <v>0</v>
      </c>
      <c r="BJ35" s="4">
        <f t="shared" si="7"/>
        <v>0</v>
      </c>
      <c r="BK35" s="4">
        <f t="shared" si="8"/>
        <v>0</v>
      </c>
      <c r="BL35" s="4">
        <f t="shared" si="9"/>
        <v>0</v>
      </c>
      <c r="BM35" s="4">
        <f t="shared" si="10"/>
        <v>0</v>
      </c>
      <c r="BN35" s="4">
        <f t="shared" si="11"/>
        <v>0</v>
      </c>
      <c r="BO35" s="4">
        <f t="shared" si="12"/>
        <v>0</v>
      </c>
      <c r="BP35" s="4">
        <f t="shared" si="13"/>
        <v>0</v>
      </c>
      <c r="BQ35" s="4">
        <f t="shared" si="14"/>
        <v>0</v>
      </c>
      <c r="BT35" s="4">
        <v>31</v>
      </c>
      <c r="BU35" s="50">
        <f>IFERROR(BH35-血脉产出玩法!AD36,0)</f>
        <v>0</v>
      </c>
      <c r="BV35" s="50">
        <f>IFERROR(BI35-血脉产出玩法!AE36,0)</f>
        <v>0</v>
      </c>
      <c r="BW35" s="50">
        <f>IFERROR(BJ35-血脉产出玩法!AF36,0)</f>
        <v>0</v>
      </c>
      <c r="BX35" s="50">
        <f>IFERROR(BK35-血脉产出玩法!AG36,0)</f>
        <v>0</v>
      </c>
      <c r="BY35" s="50">
        <f>IFERROR(BL35-血脉产出玩法!AH36,0)</f>
        <v>0</v>
      </c>
      <c r="BZ35" s="50">
        <f>IFERROR(BM35-血脉产出玩法!AI36,0)</f>
        <v>0</v>
      </c>
      <c r="CA35" s="50">
        <f>IFERROR(BN35-血脉产出玩法!AJ36,0)</f>
        <v>0</v>
      </c>
      <c r="CB35" s="50">
        <f>IFERROR(BO35-血脉产出玩法!AK36,0)</f>
        <v>0</v>
      </c>
      <c r="CC35" s="50">
        <f>IFERROR(BP35-血脉产出玩法!AL36,0)</f>
        <v>0</v>
      </c>
      <c r="CD35" s="50">
        <f>IFERROR(BQ35-血脉产出玩法!AM36,0)</f>
        <v>0</v>
      </c>
      <c r="CE35" s="4">
        <f>BU35*血脉产出玩法!$D$13</f>
        <v>0</v>
      </c>
      <c r="CF35" s="4">
        <f>BV35*血脉产出玩法!$D$13</f>
        <v>0</v>
      </c>
      <c r="CG35" s="4">
        <f>BW35*血脉产出玩法!$D$13</f>
        <v>0</v>
      </c>
      <c r="CH35" s="4">
        <f>BX35*血脉产出玩法!$D$13</f>
        <v>0</v>
      </c>
      <c r="CI35" s="4">
        <f>BY35*血脉产出玩法!$D$13</f>
        <v>0</v>
      </c>
      <c r="CJ35" s="4">
        <f>BZ35*血脉产出玩法!$D$14</f>
        <v>0</v>
      </c>
      <c r="CK35" s="4">
        <f>CA35*血脉产出玩法!$D$14</f>
        <v>0</v>
      </c>
      <c r="CL35" s="4">
        <f>CB35*血脉产出玩法!$D$14</f>
        <v>0</v>
      </c>
      <c r="CM35" s="4">
        <f>CC35*血脉产出玩法!$D$14</f>
        <v>0</v>
      </c>
      <c r="CN35" s="4">
        <f>CD35*血脉产出玩法!$D$14</f>
        <v>0</v>
      </c>
      <c r="CO35" s="7">
        <f>CE35/'[1]资源-钻石'!L34</f>
        <v>0</v>
      </c>
      <c r="CP35" s="7">
        <f>CF35/'[1]资源-钻石'!M34</f>
        <v>0</v>
      </c>
      <c r="CQ35" s="7">
        <f>CG35/'[1]资源-钻石'!N34</f>
        <v>0</v>
      </c>
      <c r="CR35" s="7">
        <f>CH35/'[1]资源-钻石'!O34</f>
        <v>0</v>
      </c>
      <c r="CS35" s="7">
        <f>CI35/'[1]资源-钻石'!P34</f>
        <v>0</v>
      </c>
      <c r="CT35" s="7">
        <f>CJ35/'[1]资源-钻石'!L34</f>
        <v>0</v>
      </c>
      <c r="CU35" s="7">
        <f>CK35/'[1]资源-钻石'!M34</f>
        <v>0</v>
      </c>
      <c r="CV35" s="7">
        <f>CL35/'[1]资源-钻石'!N34</f>
        <v>0</v>
      </c>
      <c r="CW35" s="7">
        <f>CM35/'[1]资源-钻石'!O34</f>
        <v>0</v>
      </c>
      <c r="CX35" s="7">
        <f>CN35/'[1]资源-钻石'!P34</f>
        <v>0</v>
      </c>
    </row>
    <row r="36" spans="16:102" x14ac:dyDescent="0.15">
      <c r="AO36" s="46">
        <f>血脉状态预估!C36</f>
        <v>155</v>
      </c>
      <c r="AP36" s="46">
        <f>血脉状态预估!D36</f>
        <v>46339.950011841604</v>
      </c>
      <c r="AR36" s="46"/>
      <c r="AS36" s="46"/>
      <c r="AT36" s="46"/>
      <c r="AU36" s="46">
        <f>IF(血脉状态预估!N36="",0,IFERROR(求节点($Q$6:$Q$15,$AI$5:$AI$14,血脉状态预估!N36),AU35)*血脉状态预估!$I36)</f>
        <v>0</v>
      </c>
      <c r="AV36" s="46">
        <f>IF(血脉状态预估!O36="",0,IFERROR(求节点($Q$24:$Q$33,$AI$23:$AI$32,血脉状态预估!O36),AV35)*血脉状态预估!$J36)</f>
        <v>2099831.1167656765</v>
      </c>
      <c r="AW36" s="46">
        <f t="shared" si="18"/>
        <v>2099831.1167656765</v>
      </c>
      <c r="AX36" s="46"/>
      <c r="AY36" s="46"/>
      <c r="AZ36" s="46"/>
      <c r="BA36" s="46">
        <f>IF(血脉状态预估!N36="",0,IFERROR(求节点($Q$6:$Q$15,$AJ$5:$AJ$14,血脉状态预估!N36),BA35)*血脉状态预估!$I36)</f>
        <v>0</v>
      </c>
      <c r="BB36" s="46">
        <f>IF(血脉状态预估!O36="",0,IFERROR(求节点($Q$24:$Q$33,$AJ$23:$AJ$32,血脉状态预估!O36),BB35)*血脉状态预估!$J36)</f>
        <v>283796.36397656426</v>
      </c>
      <c r="BC36" s="46">
        <f t="shared" si="19"/>
        <v>283796.36397656426</v>
      </c>
      <c r="BG36" s="4">
        <v>32</v>
      </c>
      <c r="BH36" s="4">
        <f t="shared" si="5"/>
        <v>0</v>
      </c>
      <c r="BI36" s="4">
        <f t="shared" si="6"/>
        <v>0</v>
      </c>
      <c r="BJ36" s="4">
        <f t="shared" si="7"/>
        <v>0</v>
      </c>
      <c r="BK36" s="4">
        <f t="shared" si="8"/>
        <v>0</v>
      </c>
      <c r="BL36" s="4">
        <f t="shared" si="9"/>
        <v>0</v>
      </c>
      <c r="BM36" s="4">
        <f t="shared" si="10"/>
        <v>0</v>
      </c>
      <c r="BN36" s="4">
        <f t="shared" si="11"/>
        <v>0</v>
      </c>
      <c r="BO36" s="4">
        <f t="shared" si="12"/>
        <v>0</v>
      </c>
      <c r="BP36" s="4">
        <f t="shared" si="13"/>
        <v>0</v>
      </c>
      <c r="BQ36" s="4">
        <f t="shared" si="14"/>
        <v>0</v>
      </c>
      <c r="BT36" s="4">
        <v>32</v>
      </c>
      <c r="BU36" s="50">
        <f>IFERROR(BH36-血脉产出玩法!AD37,0)</f>
        <v>0</v>
      </c>
      <c r="BV36" s="50">
        <f>IFERROR(BI36-血脉产出玩法!AE37,0)</f>
        <v>0</v>
      </c>
      <c r="BW36" s="50">
        <f>IFERROR(BJ36-血脉产出玩法!AF37,0)</f>
        <v>0</v>
      </c>
      <c r="BX36" s="50">
        <f>IFERROR(BK36-血脉产出玩法!AG37,0)</f>
        <v>0</v>
      </c>
      <c r="BY36" s="50">
        <f>IFERROR(BL36-血脉产出玩法!AH37,0)</f>
        <v>0</v>
      </c>
      <c r="BZ36" s="50">
        <f>IFERROR(BM36-血脉产出玩法!AI37,0)</f>
        <v>0</v>
      </c>
      <c r="CA36" s="50">
        <f>IFERROR(BN36-血脉产出玩法!AJ37,0)</f>
        <v>0</v>
      </c>
      <c r="CB36" s="50">
        <f>IFERROR(BO36-血脉产出玩法!AK37,0)</f>
        <v>0</v>
      </c>
      <c r="CC36" s="50">
        <f>IFERROR(BP36-血脉产出玩法!AL37,0)</f>
        <v>0</v>
      </c>
      <c r="CD36" s="50">
        <f>IFERROR(BQ36-血脉产出玩法!AM37,0)</f>
        <v>0</v>
      </c>
      <c r="CE36" s="4">
        <f>BU36*血脉产出玩法!$D$13</f>
        <v>0</v>
      </c>
      <c r="CF36" s="4">
        <f>BV36*血脉产出玩法!$D$13</f>
        <v>0</v>
      </c>
      <c r="CG36" s="4">
        <f>BW36*血脉产出玩法!$D$13</f>
        <v>0</v>
      </c>
      <c r="CH36" s="4">
        <f>BX36*血脉产出玩法!$D$13</f>
        <v>0</v>
      </c>
      <c r="CI36" s="4">
        <f>BY36*血脉产出玩法!$D$13</f>
        <v>0</v>
      </c>
      <c r="CJ36" s="4">
        <f>BZ36*血脉产出玩法!$D$14</f>
        <v>0</v>
      </c>
      <c r="CK36" s="4">
        <f>CA36*血脉产出玩法!$D$14</f>
        <v>0</v>
      </c>
      <c r="CL36" s="4">
        <f>CB36*血脉产出玩法!$D$14</f>
        <v>0</v>
      </c>
      <c r="CM36" s="4">
        <f>CC36*血脉产出玩法!$D$14</f>
        <v>0</v>
      </c>
      <c r="CN36" s="4">
        <f>CD36*血脉产出玩法!$D$14</f>
        <v>0</v>
      </c>
      <c r="CO36" s="7">
        <f>CE36/'[1]资源-钻石'!L35</f>
        <v>0</v>
      </c>
      <c r="CP36" s="7">
        <f>CF36/'[1]资源-钻石'!M35</f>
        <v>0</v>
      </c>
      <c r="CQ36" s="7">
        <f>CG36/'[1]资源-钻石'!N35</f>
        <v>0</v>
      </c>
      <c r="CR36" s="7">
        <f>CH36/'[1]资源-钻石'!O35</f>
        <v>0</v>
      </c>
      <c r="CS36" s="7">
        <f>CI36/'[1]资源-钻石'!P35</f>
        <v>0</v>
      </c>
      <c r="CT36" s="7">
        <f>CJ36/'[1]资源-钻石'!L35</f>
        <v>0</v>
      </c>
      <c r="CU36" s="7">
        <f>CK36/'[1]资源-钻石'!M35</f>
        <v>0</v>
      </c>
      <c r="CV36" s="7">
        <f>CL36/'[1]资源-钻石'!N35</f>
        <v>0</v>
      </c>
      <c r="CW36" s="7">
        <f>CM36/'[1]资源-钻石'!O35</f>
        <v>0</v>
      </c>
      <c r="CX36" s="7">
        <f>CN36/'[1]资源-钻石'!P35</f>
        <v>0</v>
      </c>
    </row>
    <row r="37" spans="16:102" x14ac:dyDescent="0.15">
      <c r="AO37" s="46">
        <f>血脉状态预估!C37</f>
        <v>160</v>
      </c>
      <c r="AP37" s="46">
        <f>血脉状态预估!D37</f>
        <v>65535</v>
      </c>
      <c r="AR37" s="46"/>
      <c r="AS37" s="46"/>
      <c r="AT37" s="46"/>
      <c r="AU37" s="46">
        <f>IF(血脉状态预估!N37="",0,IFERROR(求节点($Q$6:$Q$15,$AI$5:$AI$14,血脉状态预估!N37),AU36)*血脉状态预估!$I37)</f>
        <v>0</v>
      </c>
      <c r="AV37" s="46">
        <f>IF(血脉状态预估!O37="",0,IFERROR(求节点($Q$24:$Q$33,$AI$23:$AI$32,血脉状态预估!O37),AV36)*血脉状态预估!$J37)</f>
        <v>2099831.1167656765</v>
      </c>
      <c r="AW37" s="46">
        <f t="shared" si="18"/>
        <v>2099831.1167656765</v>
      </c>
      <c r="AX37" s="46"/>
      <c r="AY37" s="46"/>
      <c r="AZ37" s="46"/>
      <c r="BA37" s="46">
        <f>IF(血脉状态预估!N37="",0,IFERROR(求节点($Q$6:$Q$15,$AJ$5:$AJ$14,血脉状态预估!N37),BA36)*血脉状态预估!$I37)</f>
        <v>0</v>
      </c>
      <c r="BB37" s="46">
        <f>IF(血脉状态预估!O37="",0,IFERROR(求节点($Q$24:$Q$33,$AJ$23:$AJ$32,血脉状态预估!O37),BB36)*血脉状态预估!$J37)</f>
        <v>283796.36397656426</v>
      </c>
      <c r="BC37" s="46">
        <f t="shared" si="19"/>
        <v>283796.36397656426</v>
      </c>
      <c r="BG37" s="4">
        <v>33</v>
      </c>
      <c r="BH37" s="4">
        <f t="shared" si="5"/>
        <v>0</v>
      </c>
      <c r="BI37" s="4">
        <f t="shared" si="6"/>
        <v>0</v>
      </c>
      <c r="BJ37" s="4">
        <f t="shared" si="7"/>
        <v>0</v>
      </c>
      <c r="BK37" s="4">
        <f t="shared" si="8"/>
        <v>0</v>
      </c>
      <c r="BL37" s="4">
        <f t="shared" si="9"/>
        <v>0</v>
      </c>
      <c r="BM37" s="4">
        <f t="shared" si="10"/>
        <v>0</v>
      </c>
      <c r="BN37" s="4">
        <f t="shared" si="11"/>
        <v>0</v>
      </c>
      <c r="BO37" s="4">
        <f t="shared" si="12"/>
        <v>0</v>
      </c>
      <c r="BP37" s="4">
        <f t="shared" si="13"/>
        <v>0</v>
      </c>
      <c r="BQ37" s="4">
        <f t="shared" si="14"/>
        <v>0</v>
      </c>
      <c r="BT37" s="4">
        <v>33</v>
      </c>
      <c r="BU37" s="50">
        <f>IFERROR(BH37-血脉产出玩法!AD38,0)</f>
        <v>0</v>
      </c>
      <c r="BV37" s="50">
        <f>IFERROR(BI37-血脉产出玩法!AE38,0)</f>
        <v>0</v>
      </c>
      <c r="BW37" s="50">
        <f>IFERROR(BJ37-血脉产出玩法!AF38,0)</f>
        <v>0</v>
      </c>
      <c r="BX37" s="50">
        <f>IFERROR(BK37-血脉产出玩法!AG38,0)</f>
        <v>0</v>
      </c>
      <c r="BY37" s="50">
        <f>IFERROR(BL37-血脉产出玩法!AH38,0)</f>
        <v>0</v>
      </c>
      <c r="BZ37" s="50">
        <f>IFERROR(BM37-血脉产出玩法!AI38,0)</f>
        <v>0</v>
      </c>
      <c r="CA37" s="50">
        <f>IFERROR(BN37-血脉产出玩法!AJ38,0)</f>
        <v>0</v>
      </c>
      <c r="CB37" s="50">
        <f>IFERROR(BO37-血脉产出玩法!AK38,0)</f>
        <v>0</v>
      </c>
      <c r="CC37" s="50">
        <f>IFERROR(BP37-血脉产出玩法!AL38,0)</f>
        <v>0</v>
      </c>
      <c r="CD37" s="50">
        <f>IFERROR(BQ37-血脉产出玩法!AM38,0)</f>
        <v>0</v>
      </c>
      <c r="CE37" s="4">
        <f>BU37*血脉产出玩法!$D$13</f>
        <v>0</v>
      </c>
      <c r="CF37" s="4">
        <f>BV37*血脉产出玩法!$D$13</f>
        <v>0</v>
      </c>
      <c r="CG37" s="4">
        <f>BW37*血脉产出玩法!$D$13</f>
        <v>0</v>
      </c>
      <c r="CH37" s="4">
        <f>BX37*血脉产出玩法!$D$13</f>
        <v>0</v>
      </c>
      <c r="CI37" s="4">
        <f>BY37*血脉产出玩法!$D$13</f>
        <v>0</v>
      </c>
      <c r="CJ37" s="4">
        <f>BZ37*血脉产出玩法!$D$14</f>
        <v>0</v>
      </c>
      <c r="CK37" s="4">
        <f>CA37*血脉产出玩法!$D$14</f>
        <v>0</v>
      </c>
      <c r="CL37" s="4">
        <f>CB37*血脉产出玩法!$D$14</f>
        <v>0</v>
      </c>
      <c r="CM37" s="4">
        <f>CC37*血脉产出玩法!$D$14</f>
        <v>0</v>
      </c>
      <c r="CN37" s="4">
        <f>CD37*血脉产出玩法!$D$14</f>
        <v>0</v>
      </c>
      <c r="CO37" s="7">
        <f>CE37/'[1]资源-钻石'!L36</f>
        <v>0</v>
      </c>
      <c r="CP37" s="7">
        <f>CF37/'[1]资源-钻石'!M36</f>
        <v>0</v>
      </c>
      <c r="CQ37" s="7">
        <f>CG37/'[1]资源-钻石'!N36</f>
        <v>0</v>
      </c>
      <c r="CR37" s="7">
        <f>CH37/'[1]资源-钻石'!O36</f>
        <v>0</v>
      </c>
      <c r="CS37" s="7">
        <f>CI37/'[1]资源-钻石'!P36</f>
        <v>0</v>
      </c>
      <c r="CT37" s="7">
        <f>CJ37/'[1]资源-钻石'!L36</f>
        <v>0</v>
      </c>
      <c r="CU37" s="7">
        <f>CK37/'[1]资源-钻石'!M36</f>
        <v>0</v>
      </c>
      <c r="CV37" s="7">
        <f>CL37/'[1]资源-钻石'!N36</f>
        <v>0</v>
      </c>
      <c r="CW37" s="7">
        <f>CM37/'[1]资源-钻石'!O36</f>
        <v>0</v>
      </c>
      <c r="CX37" s="7">
        <f>CN37/'[1]资源-钻石'!P36</f>
        <v>0</v>
      </c>
    </row>
    <row r="38" spans="16:102" x14ac:dyDescent="0.15">
      <c r="AO38" s="46"/>
      <c r="AP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G38" s="4">
        <v>34</v>
      </c>
      <c r="BH38" s="4">
        <f t="shared" si="5"/>
        <v>0</v>
      </c>
      <c r="BI38" s="4">
        <f t="shared" si="6"/>
        <v>0</v>
      </c>
      <c r="BJ38" s="4">
        <f t="shared" si="7"/>
        <v>0</v>
      </c>
      <c r="BK38" s="4">
        <f t="shared" si="8"/>
        <v>0</v>
      </c>
      <c r="BL38" s="4">
        <f t="shared" si="9"/>
        <v>0</v>
      </c>
      <c r="BM38" s="4">
        <f t="shared" si="10"/>
        <v>0</v>
      </c>
      <c r="BN38" s="4">
        <f t="shared" si="11"/>
        <v>0</v>
      </c>
      <c r="BO38" s="4">
        <f t="shared" si="12"/>
        <v>0</v>
      </c>
      <c r="BP38" s="4">
        <f t="shared" si="13"/>
        <v>0</v>
      </c>
      <c r="BQ38" s="4">
        <f t="shared" si="14"/>
        <v>0</v>
      </c>
      <c r="BT38" s="4">
        <v>34</v>
      </c>
      <c r="BU38" s="50">
        <f>IFERROR(BH38-血脉产出玩法!AD39,0)</f>
        <v>0</v>
      </c>
      <c r="BV38" s="50">
        <f>IFERROR(BI38-血脉产出玩法!AE39,0)</f>
        <v>0</v>
      </c>
      <c r="BW38" s="50">
        <f>IFERROR(BJ38-血脉产出玩法!AF39,0)</f>
        <v>0</v>
      </c>
      <c r="BX38" s="50">
        <f>IFERROR(BK38-血脉产出玩法!AG39,0)</f>
        <v>0</v>
      </c>
      <c r="BY38" s="50">
        <f>IFERROR(BL38-血脉产出玩法!AH39,0)</f>
        <v>0</v>
      </c>
      <c r="BZ38" s="50">
        <f>IFERROR(BM38-血脉产出玩法!AI39,0)</f>
        <v>0</v>
      </c>
      <c r="CA38" s="50">
        <f>IFERROR(BN38-血脉产出玩法!AJ39,0)</f>
        <v>0</v>
      </c>
      <c r="CB38" s="50">
        <f>IFERROR(BO38-血脉产出玩法!AK39,0)</f>
        <v>0</v>
      </c>
      <c r="CC38" s="50">
        <f>IFERROR(BP38-血脉产出玩法!AL39,0)</f>
        <v>0</v>
      </c>
      <c r="CD38" s="50">
        <f>IFERROR(BQ38-血脉产出玩法!AM39,0)</f>
        <v>0</v>
      </c>
      <c r="CE38" s="4">
        <f>BU38*血脉产出玩法!$D$13</f>
        <v>0</v>
      </c>
      <c r="CF38" s="4">
        <f>BV38*血脉产出玩法!$D$13</f>
        <v>0</v>
      </c>
      <c r="CG38" s="4">
        <f>BW38*血脉产出玩法!$D$13</f>
        <v>0</v>
      </c>
      <c r="CH38" s="4">
        <f>BX38*血脉产出玩法!$D$13</f>
        <v>0</v>
      </c>
      <c r="CI38" s="4">
        <f>BY38*血脉产出玩法!$D$13</f>
        <v>0</v>
      </c>
      <c r="CJ38" s="4">
        <f>BZ38*血脉产出玩法!$D$14</f>
        <v>0</v>
      </c>
      <c r="CK38" s="4">
        <f>CA38*血脉产出玩法!$D$14</f>
        <v>0</v>
      </c>
      <c r="CL38" s="4">
        <f>CB38*血脉产出玩法!$D$14</f>
        <v>0</v>
      </c>
      <c r="CM38" s="4">
        <f>CC38*血脉产出玩法!$D$14</f>
        <v>0</v>
      </c>
      <c r="CN38" s="4">
        <f>CD38*血脉产出玩法!$D$14</f>
        <v>0</v>
      </c>
      <c r="CO38" s="7">
        <f>CE38/'[1]资源-钻石'!L37</f>
        <v>0</v>
      </c>
      <c r="CP38" s="7">
        <f>CF38/'[1]资源-钻石'!M37</f>
        <v>0</v>
      </c>
      <c r="CQ38" s="7">
        <f>CG38/'[1]资源-钻石'!N37</f>
        <v>0</v>
      </c>
      <c r="CR38" s="7">
        <f>CH38/'[1]资源-钻石'!O37</f>
        <v>0</v>
      </c>
      <c r="CS38" s="7">
        <f>CI38/'[1]资源-钻石'!P37</f>
        <v>0</v>
      </c>
      <c r="CT38" s="7">
        <f>CJ38/'[1]资源-钻石'!L37</f>
        <v>0</v>
      </c>
      <c r="CU38" s="7">
        <f>CK38/'[1]资源-钻石'!M37</f>
        <v>0</v>
      </c>
      <c r="CV38" s="7">
        <f>CL38/'[1]资源-钻石'!N37</f>
        <v>0</v>
      </c>
      <c r="CW38" s="7">
        <f>CM38/'[1]资源-钻石'!O37</f>
        <v>0</v>
      </c>
      <c r="CX38" s="7">
        <f>CN38/'[1]资源-钻石'!P37</f>
        <v>0</v>
      </c>
    </row>
    <row r="39" spans="16:102" x14ac:dyDescent="0.15">
      <c r="AO39" s="46"/>
      <c r="AP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G39" s="4">
        <v>35</v>
      </c>
      <c r="BH39" s="4">
        <f t="shared" si="5"/>
        <v>0</v>
      </c>
      <c r="BI39" s="4">
        <f t="shared" si="6"/>
        <v>0</v>
      </c>
      <c r="BJ39" s="4">
        <f t="shared" si="7"/>
        <v>0</v>
      </c>
      <c r="BK39" s="4">
        <f t="shared" si="8"/>
        <v>0</v>
      </c>
      <c r="BL39" s="4">
        <f t="shared" si="9"/>
        <v>0</v>
      </c>
      <c r="BM39" s="4">
        <f t="shared" si="10"/>
        <v>0</v>
      </c>
      <c r="BN39" s="4">
        <f t="shared" si="11"/>
        <v>0</v>
      </c>
      <c r="BO39" s="4">
        <f t="shared" si="12"/>
        <v>0</v>
      </c>
      <c r="BP39" s="4">
        <f t="shared" si="13"/>
        <v>0</v>
      </c>
      <c r="BQ39" s="4">
        <f t="shared" si="14"/>
        <v>0</v>
      </c>
      <c r="BT39" s="4">
        <v>35</v>
      </c>
      <c r="BU39" s="50">
        <f>IFERROR(BH39-血脉产出玩法!AD40,0)</f>
        <v>0</v>
      </c>
      <c r="BV39" s="50">
        <f>IFERROR(BI39-血脉产出玩法!AE40,0)</f>
        <v>0</v>
      </c>
      <c r="BW39" s="50">
        <f>IFERROR(BJ39-血脉产出玩法!AF40,0)</f>
        <v>0</v>
      </c>
      <c r="BX39" s="50">
        <f>IFERROR(BK39-血脉产出玩法!AG40,0)</f>
        <v>0</v>
      </c>
      <c r="BY39" s="50">
        <f>IFERROR(BL39-血脉产出玩法!AH40,0)</f>
        <v>0</v>
      </c>
      <c r="BZ39" s="50">
        <f>IFERROR(BM39-血脉产出玩法!AI40,0)</f>
        <v>0</v>
      </c>
      <c r="CA39" s="50">
        <f>IFERROR(BN39-血脉产出玩法!AJ40,0)</f>
        <v>0</v>
      </c>
      <c r="CB39" s="50">
        <f>IFERROR(BO39-血脉产出玩法!AK40,0)</f>
        <v>0</v>
      </c>
      <c r="CC39" s="50">
        <f>IFERROR(BP39-血脉产出玩法!AL40,0)</f>
        <v>0</v>
      </c>
      <c r="CD39" s="50">
        <f>IFERROR(BQ39-血脉产出玩法!AM40,0)</f>
        <v>0</v>
      </c>
      <c r="CE39" s="4">
        <f>BU39*血脉产出玩法!$D$13</f>
        <v>0</v>
      </c>
      <c r="CF39" s="4">
        <f>BV39*血脉产出玩法!$D$13</f>
        <v>0</v>
      </c>
      <c r="CG39" s="4">
        <f>BW39*血脉产出玩法!$D$13</f>
        <v>0</v>
      </c>
      <c r="CH39" s="4">
        <f>BX39*血脉产出玩法!$D$13</f>
        <v>0</v>
      </c>
      <c r="CI39" s="4">
        <f>BY39*血脉产出玩法!$D$13</f>
        <v>0</v>
      </c>
      <c r="CJ39" s="4">
        <f>BZ39*血脉产出玩法!$D$14</f>
        <v>0</v>
      </c>
      <c r="CK39" s="4">
        <f>CA39*血脉产出玩法!$D$14</f>
        <v>0</v>
      </c>
      <c r="CL39" s="4">
        <f>CB39*血脉产出玩法!$D$14</f>
        <v>0</v>
      </c>
      <c r="CM39" s="4">
        <f>CC39*血脉产出玩法!$D$14</f>
        <v>0</v>
      </c>
      <c r="CN39" s="4">
        <f>CD39*血脉产出玩法!$D$14</f>
        <v>0</v>
      </c>
      <c r="CO39" s="7">
        <f>CE39/'[1]资源-钻石'!L38</f>
        <v>0</v>
      </c>
      <c r="CP39" s="7">
        <f>CF39/'[1]资源-钻石'!M38</f>
        <v>0</v>
      </c>
      <c r="CQ39" s="7">
        <f>CG39/'[1]资源-钻石'!N38</f>
        <v>0</v>
      </c>
      <c r="CR39" s="7">
        <f>CH39/'[1]资源-钻石'!O38</f>
        <v>0</v>
      </c>
      <c r="CS39" s="7">
        <f>CI39/'[1]资源-钻石'!P38</f>
        <v>0</v>
      </c>
      <c r="CT39" s="7">
        <f>CJ39/'[1]资源-钻石'!L38</f>
        <v>0</v>
      </c>
      <c r="CU39" s="7">
        <f>CK39/'[1]资源-钻石'!M38</f>
        <v>0</v>
      </c>
      <c r="CV39" s="7">
        <f>CL39/'[1]资源-钻石'!N38</f>
        <v>0</v>
      </c>
      <c r="CW39" s="7">
        <f>CM39/'[1]资源-钻石'!O38</f>
        <v>0</v>
      </c>
      <c r="CX39" s="7">
        <f>CN39/'[1]资源-钻石'!P38</f>
        <v>0</v>
      </c>
    </row>
    <row r="40" spans="16:102" x14ac:dyDescent="0.15">
      <c r="AO40" s="46"/>
      <c r="AP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G40" s="4">
        <v>36</v>
      </c>
      <c r="BH40" s="4">
        <f t="shared" si="5"/>
        <v>0</v>
      </c>
      <c r="BI40" s="4">
        <f t="shared" si="6"/>
        <v>0</v>
      </c>
      <c r="BJ40" s="4">
        <f t="shared" si="7"/>
        <v>0</v>
      </c>
      <c r="BK40" s="4">
        <f t="shared" si="8"/>
        <v>0</v>
      </c>
      <c r="BL40" s="4">
        <f t="shared" si="9"/>
        <v>0</v>
      </c>
      <c r="BM40" s="4">
        <f t="shared" si="10"/>
        <v>0</v>
      </c>
      <c r="BN40" s="4">
        <f t="shared" si="11"/>
        <v>0</v>
      </c>
      <c r="BO40" s="4">
        <f t="shared" si="12"/>
        <v>0</v>
      </c>
      <c r="BP40" s="4">
        <f t="shared" si="13"/>
        <v>0</v>
      </c>
      <c r="BQ40" s="4">
        <f t="shared" si="14"/>
        <v>0</v>
      </c>
      <c r="BT40" s="4">
        <v>36</v>
      </c>
      <c r="BU40" s="50">
        <f>IFERROR(BH40-血脉产出玩法!AD41,0)</f>
        <v>0</v>
      </c>
      <c r="BV40" s="50">
        <f>IFERROR(BI40-血脉产出玩法!AE41,0)</f>
        <v>0</v>
      </c>
      <c r="BW40" s="50">
        <f>IFERROR(BJ40-血脉产出玩法!AF41,0)</f>
        <v>0</v>
      </c>
      <c r="BX40" s="50">
        <f>IFERROR(BK40-血脉产出玩法!AG41,0)</f>
        <v>0</v>
      </c>
      <c r="BY40" s="50">
        <f>IFERROR(BL40-血脉产出玩法!AH41,0)</f>
        <v>0</v>
      </c>
      <c r="BZ40" s="50">
        <f>IFERROR(BM40-血脉产出玩法!AI41,0)</f>
        <v>0</v>
      </c>
      <c r="CA40" s="50">
        <f>IFERROR(BN40-血脉产出玩法!AJ41,0)</f>
        <v>0</v>
      </c>
      <c r="CB40" s="50">
        <f>IFERROR(BO40-血脉产出玩法!AK41,0)</f>
        <v>0</v>
      </c>
      <c r="CC40" s="50">
        <f>IFERROR(BP40-血脉产出玩法!AL41,0)</f>
        <v>0</v>
      </c>
      <c r="CD40" s="50">
        <f>IFERROR(BQ40-血脉产出玩法!AM41,0)</f>
        <v>0</v>
      </c>
      <c r="CE40" s="4">
        <f>BU40*血脉产出玩法!$D$13</f>
        <v>0</v>
      </c>
      <c r="CF40" s="4">
        <f>BV40*血脉产出玩法!$D$13</f>
        <v>0</v>
      </c>
      <c r="CG40" s="4">
        <f>BW40*血脉产出玩法!$D$13</f>
        <v>0</v>
      </c>
      <c r="CH40" s="4">
        <f>BX40*血脉产出玩法!$D$13</f>
        <v>0</v>
      </c>
      <c r="CI40" s="4">
        <f>BY40*血脉产出玩法!$D$13</f>
        <v>0</v>
      </c>
      <c r="CJ40" s="4">
        <f>BZ40*血脉产出玩法!$D$14</f>
        <v>0</v>
      </c>
      <c r="CK40" s="4">
        <f>CA40*血脉产出玩法!$D$14</f>
        <v>0</v>
      </c>
      <c r="CL40" s="4">
        <f>CB40*血脉产出玩法!$D$14</f>
        <v>0</v>
      </c>
      <c r="CM40" s="4">
        <f>CC40*血脉产出玩法!$D$14</f>
        <v>0</v>
      </c>
      <c r="CN40" s="4">
        <f>CD40*血脉产出玩法!$D$14</f>
        <v>0</v>
      </c>
      <c r="CO40" s="7">
        <f>CE40/'[1]资源-钻石'!L39</f>
        <v>0</v>
      </c>
      <c r="CP40" s="7">
        <f>CF40/'[1]资源-钻石'!M39</f>
        <v>0</v>
      </c>
      <c r="CQ40" s="7">
        <f>CG40/'[1]资源-钻石'!N39</f>
        <v>0</v>
      </c>
      <c r="CR40" s="7">
        <f>CH40/'[1]资源-钻石'!O39</f>
        <v>0</v>
      </c>
      <c r="CS40" s="7">
        <f>CI40/'[1]资源-钻石'!P39</f>
        <v>0</v>
      </c>
      <c r="CT40" s="7">
        <f>CJ40/'[1]资源-钻石'!L39</f>
        <v>0</v>
      </c>
      <c r="CU40" s="7">
        <f>CK40/'[1]资源-钻石'!M39</f>
        <v>0</v>
      </c>
      <c r="CV40" s="7">
        <f>CL40/'[1]资源-钻石'!N39</f>
        <v>0</v>
      </c>
      <c r="CW40" s="7">
        <f>CM40/'[1]资源-钻石'!O39</f>
        <v>0</v>
      </c>
      <c r="CX40" s="7">
        <f>CN40/'[1]资源-钻石'!P39</f>
        <v>0</v>
      </c>
    </row>
    <row r="41" spans="16:102" x14ac:dyDescent="0.15">
      <c r="AO41" s="46"/>
      <c r="AP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G41" s="4">
        <v>37</v>
      </c>
      <c r="BH41" s="4">
        <f t="shared" si="5"/>
        <v>0</v>
      </c>
      <c r="BI41" s="4">
        <f t="shared" si="6"/>
        <v>0</v>
      </c>
      <c r="BJ41" s="4">
        <f t="shared" si="7"/>
        <v>0</v>
      </c>
      <c r="BK41" s="4">
        <f t="shared" si="8"/>
        <v>0</v>
      </c>
      <c r="BL41" s="4">
        <f t="shared" si="9"/>
        <v>0</v>
      </c>
      <c r="BM41" s="4">
        <f t="shared" si="10"/>
        <v>0</v>
      </c>
      <c r="BN41" s="4">
        <f t="shared" si="11"/>
        <v>0</v>
      </c>
      <c r="BO41" s="4">
        <f t="shared" si="12"/>
        <v>0</v>
      </c>
      <c r="BP41" s="4">
        <f t="shared" si="13"/>
        <v>0</v>
      </c>
      <c r="BQ41" s="4">
        <f t="shared" si="14"/>
        <v>0</v>
      </c>
      <c r="BT41" s="4">
        <v>37</v>
      </c>
      <c r="BU41" s="50">
        <f>IFERROR(BH41-血脉产出玩法!AD42,0)</f>
        <v>0</v>
      </c>
      <c r="BV41" s="50">
        <f>IFERROR(BI41-血脉产出玩法!AE42,0)</f>
        <v>0</v>
      </c>
      <c r="BW41" s="50">
        <f>IFERROR(BJ41-血脉产出玩法!AF42,0)</f>
        <v>0</v>
      </c>
      <c r="BX41" s="50">
        <f>IFERROR(BK41-血脉产出玩法!AG42,0)</f>
        <v>0</v>
      </c>
      <c r="BY41" s="50">
        <f>IFERROR(BL41-血脉产出玩法!AH42,0)</f>
        <v>0</v>
      </c>
      <c r="BZ41" s="50">
        <f>IFERROR(BM41-血脉产出玩法!AI42,0)</f>
        <v>0</v>
      </c>
      <c r="CA41" s="50">
        <f>IFERROR(BN41-血脉产出玩法!AJ42,0)</f>
        <v>0</v>
      </c>
      <c r="CB41" s="50">
        <f>IFERROR(BO41-血脉产出玩法!AK42,0)</f>
        <v>0</v>
      </c>
      <c r="CC41" s="50">
        <f>IFERROR(BP41-血脉产出玩法!AL42,0)</f>
        <v>0</v>
      </c>
      <c r="CD41" s="50">
        <f>IFERROR(BQ41-血脉产出玩法!AM42,0)</f>
        <v>0</v>
      </c>
      <c r="CE41" s="4">
        <f>BU41*血脉产出玩法!$D$13</f>
        <v>0</v>
      </c>
      <c r="CF41" s="4">
        <f>BV41*血脉产出玩法!$D$13</f>
        <v>0</v>
      </c>
      <c r="CG41" s="4">
        <f>BW41*血脉产出玩法!$D$13</f>
        <v>0</v>
      </c>
      <c r="CH41" s="4">
        <f>BX41*血脉产出玩法!$D$13</f>
        <v>0</v>
      </c>
      <c r="CI41" s="4">
        <f>BY41*血脉产出玩法!$D$13</f>
        <v>0</v>
      </c>
      <c r="CJ41" s="4">
        <f>BZ41*血脉产出玩法!$D$14</f>
        <v>0</v>
      </c>
      <c r="CK41" s="4">
        <f>CA41*血脉产出玩法!$D$14</f>
        <v>0</v>
      </c>
      <c r="CL41" s="4">
        <f>CB41*血脉产出玩法!$D$14</f>
        <v>0</v>
      </c>
      <c r="CM41" s="4">
        <f>CC41*血脉产出玩法!$D$14</f>
        <v>0</v>
      </c>
      <c r="CN41" s="4">
        <f>CD41*血脉产出玩法!$D$14</f>
        <v>0</v>
      </c>
      <c r="CO41" s="7">
        <f>CE41/'[1]资源-钻石'!L40</f>
        <v>0</v>
      </c>
      <c r="CP41" s="7">
        <f>CF41/'[1]资源-钻石'!M40</f>
        <v>0</v>
      </c>
      <c r="CQ41" s="7">
        <f>CG41/'[1]资源-钻石'!N40</f>
        <v>0</v>
      </c>
      <c r="CR41" s="7">
        <f>CH41/'[1]资源-钻石'!O40</f>
        <v>0</v>
      </c>
      <c r="CS41" s="7">
        <f>CI41/'[1]资源-钻石'!P40</f>
        <v>0</v>
      </c>
      <c r="CT41" s="7">
        <f>CJ41/'[1]资源-钻石'!L40</f>
        <v>0</v>
      </c>
      <c r="CU41" s="7">
        <f>CK41/'[1]资源-钻石'!M40</f>
        <v>0</v>
      </c>
      <c r="CV41" s="7">
        <f>CL41/'[1]资源-钻石'!N40</f>
        <v>0</v>
      </c>
      <c r="CW41" s="7">
        <f>CM41/'[1]资源-钻石'!O40</f>
        <v>0</v>
      </c>
      <c r="CX41" s="7">
        <f>CN41/'[1]资源-钻石'!P40</f>
        <v>0</v>
      </c>
    </row>
    <row r="42" spans="16:102" x14ac:dyDescent="0.15">
      <c r="AO42" s="46"/>
      <c r="AP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G42" s="4">
        <v>38</v>
      </c>
      <c r="BH42" s="4">
        <f t="shared" si="5"/>
        <v>0</v>
      </c>
      <c r="BI42" s="4">
        <f t="shared" si="6"/>
        <v>0</v>
      </c>
      <c r="BJ42" s="4">
        <f t="shared" si="7"/>
        <v>0</v>
      </c>
      <c r="BK42" s="4">
        <f t="shared" si="8"/>
        <v>0</v>
      </c>
      <c r="BL42" s="4">
        <f t="shared" si="9"/>
        <v>0</v>
      </c>
      <c r="BM42" s="4">
        <f t="shared" si="10"/>
        <v>0</v>
      </c>
      <c r="BN42" s="4">
        <f t="shared" si="11"/>
        <v>0</v>
      </c>
      <c r="BO42" s="4">
        <f t="shared" si="12"/>
        <v>0</v>
      </c>
      <c r="BP42" s="4">
        <f t="shared" si="13"/>
        <v>0</v>
      </c>
      <c r="BQ42" s="4">
        <f t="shared" si="14"/>
        <v>0</v>
      </c>
      <c r="BT42" s="4">
        <v>38</v>
      </c>
      <c r="BU42" s="50">
        <f>IFERROR(BH42-血脉产出玩法!AD43,0)</f>
        <v>0</v>
      </c>
      <c r="BV42" s="50">
        <f>IFERROR(BI42-血脉产出玩法!AE43,0)</f>
        <v>0</v>
      </c>
      <c r="BW42" s="50">
        <f>IFERROR(BJ42-血脉产出玩法!AF43,0)</f>
        <v>0</v>
      </c>
      <c r="BX42" s="50">
        <f>IFERROR(BK42-血脉产出玩法!AG43,0)</f>
        <v>0</v>
      </c>
      <c r="BY42" s="50">
        <f>IFERROR(BL42-血脉产出玩法!AH43,0)</f>
        <v>0</v>
      </c>
      <c r="BZ42" s="50">
        <f>IFERROR(BM42-血脉产出玩法!AI43,0)</f>
        <v>0</v>
      </c>
      <c r="CA42" s="50">
        <f>IFERROR(BN42-血脉产出玩法!AJ43,0)</f>
        <v>0</v>
      </c>
      <c r="CB42" s="50">
        <f>IFERROR(BO42-血脉产出玩法!AK43,0)</f>
        <v>0</v>
      </c>
      <c r="CC42" s="50">
        <f>IFERROR(BP42-血脉产出玩法!AL43,0)</f>
        <v>0</v>
      </c>
      <c r="CD42" s="50">
        <f>IFERROR(BQ42-血脉产出玩法!AM43,0)</f>
        <v>0</v>
      </c>
      <c r="CE42" s="4">
        <f>BU42*血脉产出玩法!$D$13</f>
        <v>0</v>
      </c>
      <c r="CF42" s="4">
        <f>BV42*血脉产出玩法!$D$13</f>
        <v>0</v>
      </c>
      <c r="CG42" s="4">
        <f>BW42*血脉产出玩法!$D$13</f>
        <v>0</v>
      </c>
      <c r="CH42" s="4">
        <f>BX42*血脉产出玩法!$D$13</f>
        <v>0</v>
      </c>
      <c r="CI42" s="4">
        <f>BY42*血脉产出玩法!$D$13</f>
        <v>0</v>
      </c>
      <c r="CJ42" s="4">
        <f>BZ42*血脉产出玩法!$D$14</f>
        <v>0</v>
      </c>
      <c r="CK42" s="4">
        <f>CA42*血脉产出玩法!$D$14</f>
        <v>0</v>
      </c>
      <c r="CL42" s="4">
        <f>CB42*血脉产出玩法!$D$14</f>
        <v>0</v>
      </c>
      <c r="CM42" s="4">
        <f>CC42*血脉产出玩法!$D$14</f>
        <v>0</v>
      </c>
      <c r="CN42" s="4">
        <f>CD42*血脉产出玩法!$D$14</f>
        <v>0</v>
      </c>
      <c r="CO42" s="7">
        <f>CE42/'[1]资源-钻石'!L41</f>
        <v>0</v>
      </c>
      <c r="CP42" s="7">
        <f>CF42/'[1]资源-钻石'!M41</f>
        <v>0</v>
      </c>
      <c r="CQ42" s="7">
        <f>CG42/'[1]资源-钻石'!N41</f>
        <v>0</v>
      </c>
      <c r="CR42" s="7">
        <f>CH42/'[1]资源-钻石'!O41</f>
        <v>0</v>
      </c>
      <c r="CS42" s="7">
        <f>CI42/'[1]资源-钻石'!P41</f>
        <v>0</v>
      </c>
      <c r="CT42" s="7">
        <f>CJ42/'[1]资源-钻石'!L41</f>
        <v>0</v>
      </c>
      <c r="CU42" s="7">
        <f>CK42/'[1]资源-钻石'!M41</f>
        <v>0</v>
      </c>
      <c r="CV42" s="7">
        <f>CL42/'[1]资源-钻石'!N41</f>
        <v>0</v>
      </c>
      <c r="CW42" s="7">
        <f>CM42/'[1]资源-钻石'!O41</f>
        <v>0</v>
      </c>
      <c r="CX42" s="7">
        <f>CN42/'[1]资源-钻石'!P41</f>
        <v>0</v>
      </c>
    </row>
    <row r="43" spans="16:102" x14ac:dyDescent="0.15">
      <c r="AO43" s="46"/>
      <c r="AP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G43" s="4">
        <v>39</v>
      </c>
      <c r="BH43" s="4">
        <f t="shared" si="5"/>
        <v>0</v>
      </c>
      <c r="BI43" s="4">
        <f t="shared" si="6"/>
        <v>0</v>
      </c>
      <c r="BJ43" s="4">
        <f t="shared" si="7"/>
        <v>0</v>
      </c>
      <c r="BK43" s="4">
        <f t="shared" si="8"/>
        <v>0</v>
      </c>
      <c r="BL43" s="4">
        <f t="shared" si="9"/>
        <v>0</v>
      </c>
      <c r="BM43" s="4">
        <f t="shared" si="10"/>
        <v>0</v>
      </c>
      <c r="BN43" s="4">
        <f t="shared" si="11"/>
        <v>0</v>
      </c>
      <c r="BO43" s="4">
        <f t="shared" si="12"/>
        <v>0</v>
      </c>
      <c r="BP43" s="4">
        <f t="shared" si="13"/>
        <v>0</v>
      </c>
      <c r="BQ43" s="4">
        <f t="shared" si="14"/>
        <v>0</v>
      </c>
      <c r="BT43" s="4">
        <v>39</v>
      </c>
      <c r="BU43" s="50">
        <f>IFERROR(BH43-血脉产出玩法!AD44,0)</f>
        <v>0</v>
      </c>
      <c r="BV43" s="50">
        <f>IFERROR(BI43-血脉产出玩法!AE44,0)</f>
        <v>0</v>
      </c>
      <c r="BW43" s="50">
        <f>IFERROR(BJ43-血脉产出玩法!AF44,0)</f>
        <v>0</v>
      </c>
      <c r="BX43" s="50">
        <f>IFERROR(BK43-血脉产出玩法!AG44,0)</f>
        <v>0</v>
      </c>
      <c r="BY43" s="50">
        <f>IFERROR(BL43-血脉产出玩法!AH44,0)</f>
        <v>0</v>
      </c>
      <c r="BZ43" s="50">
        <f>IFERROR(BM43-血脉产出玩法!AI44,0)</f>
        <v>0</v>
      </c>
      <c r="CA43" s="50">
        <f>IFERROR(BN43-血脉产出玩法!AJ44,0)</f>
        <v>0</v>
      </c>
      <c r="CB43" s="50">
        <f>IFERROR(BO43-血脉产出玩法!AK44,0)</f>
        <v>0</v>
      </c>
      <c r="CC43" s="50">
        <f>IFERROR(BP43-血脉产出玩法!AL44,0)</f>
        <v>0</v>
      </c>
      <c r="CD43" s="50">
        <f>IFERROR(BQ43-血脉产出玩法!AM44,0)</f>
        <v>0</v>
      </c>
      <c r="CE43" s="4">
        <f>BU43*血脉产出玩法!$D$13</f>
        <v>0</v>
      </c>
      <c r="CF43" s="4">
        <f>BV43*血脉产出玩法!$D$13</f>
        <v>0</v>
      </c>
      <c r="CG43" s="4">
        <f>BW43*血脉产出玩法!$D$13</f>
        <v>0</v>
      </c>
      <c r="CH43" s="4">
        <f>BX43*血脉产出玩法!$D$13</f>
        <v>0</v>
      </c>
      <c r="CI43" s="4">
        <f>BY43*血脉产出玩法!$D$13</f>
        <v>0</v>
      </c>
      <c r="CJ43" s="4">
        <f>BZ43*血脉产出玩法!$D$14</f>
        <v>0</v>
      </c>
      <c r="CK43" s="4">
        <f>CA43*血脉产出玩法!$D$14</f>
        <v>0</v>
      </c>
      <c r="CL43" s="4">
        <f>CB43*血脉产出玩法!$D$14</f>
        <v>0</v>
      </c>
      <c r="CM43" s="4">
        <f>CC43*血脉产出玩法!$D$14</f>
        <v>0</v>
      </c>
      <c r="CN43" s="4">
        <f>CD43*血脉产出玩法!$D$14</f>
        <v>0</v>
      </c>
      <c r="CO43" s="7">
        <f>CE43/'[1]资源-钻石'!L42</f>
        <v>0</v>
      </c>
      <c r="CP43" s="7">
        <f>CF43/'[1]资源-钻石'!M42</f>
        <v>0</v>
      </c>
      <c r="CQ43" s="7">
        <f>CG43/'[1]资源-钻石'!N42</f>
        <v>0</v>
      </c>
      <c r="CR43" s="7">
        <f>CH43/'[1]资源-钻石'!O42</f>
        <v>0</v>
      </c>
      <c r="CS43" s="7">
        <f>CI43/'[1]资源-钻石'!P42</f>
        <v>0</v>
      </c>
      <c r="CT43" s="7">
        <f>CJ43/'[1]资源-钻石'!L42</f>
        <v>0</v>
      </c>
      <c r="CU43" s="7">
        <f>CK43/'[1]资源-钻石'!M42</f>
        <v>0</v>
      </c>
      <c r="CV43" s="7">
        <f>CL43/'[1]资源-钻石'!N42</f>
        <v>0</v>
      </c>
      <c r="CW43" s="7">
        <f>CM43/'[1]资源-钻石'!O42</f>
        <v>0</v>
      </c>
      <c r="CX43" s="7">
        <f>CN43/'[1]资源-钻石'!P42</f>
        <v>0</v>
      </c>
    </row>
    <row r="44" spans="16:102" x14ac:dyDescent="0.15">
      <c r="AO44" s="46"/>
      <c r="AP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G44" s="4">
        <v>40</v>
      </c>
      <c r="BH44" s="4">
        <f t="shared" si="5"/>
        <v>0</v>
      </c>
      <c r="BI44" s="4">
        <f t="shared" si="6"/>
        <v>0</v>
      </c>
      <c r="BJ44" s="4">
        <f t="shared" si="7"/>
        <v>0</v>
      </c>
      <c r="BK44" s="4">
        <f t="shared" si="8"/>
        <v>0</v>
      </c>
      <c r="BL44" s="4">
        <f t="shared" si="9"/>
        <v>0</v>
      </c>
      <c r="BM44" s="4">
        <f t="shared" si="10"/>
        <v>0</v>
      </c>
      <c r="BN44" s="4">
        <f t="shared" si="11"/>
        <v>0</v>
      </c>
      <c r="BO44" s="4">
        <f t="shared" si="12"/>
        <v>0</v>
      </c>
      <c r="BP44" s="4">
        <f t="shared" si="13"/>
        <v>0</v>
      </c>
      <c r="BQ44" s="4">
        <f t="shared" si="14"/>
        <v>0</v>
      </c>
      <c r="BT44" s="4">
        <v>40</v>
      </c>
      <c r="BU44" s="50">
        <f>IFERROR(BH44-血脉产出玩法!AD45,0)</f>
        <v>0</v>
      </c>
      <c r="BV44" s="50">
        <f>IFERROR(BI44-血脉产出玩法!AE45,0)</f>
        <v>0</v>
      </c>
      <c r="BW44" s="50">
        <f>IFERROR(BJ44-血脉产出玩法!AF45,0)</f>
        <v>0</v>
      </c>
      <c r="BX44" s="50">
        <f>IFERROR(BK44-血脉产出玩法!AG45,0)</f>
        <v>0</v>
      </c>
      <c r="BY44" s="50">
        <f>IFERROR(BL44-血脉产出玩法!AH45,0)</f>
        <v>0</v>
      </c>
      <c r="BZ44" s="50">
        <f>IFERROR(BM44-血脉产出玩法!AI45,0)</f>
        <v>0</v>
      </c>
      <c r="CA44" s="50">
        <f>IFERROR(BN44-血脉产出玩法!AJ45,0)</f>
        <v>0</v>
      </c>
      <c r="CB44" s="50">
        <f>IFERROR(BO44-血脉产出玩法!AK45,0)</f>
        <v>0</v>
      </c>
      <c r="CC44" s="50">
        <f>IFERROR(BP44-血脉产出玩法!AL45,0)</f>
        <v>0</v>
      </c>
      <c r="CD44" s="50">
        <f>IFERROR(BQ44-血脉产出玩法!AM45,0)</f>
        <v>0</v>
      </c>
      <c r="CE44" s="4">
        <f>BU44*血脉产出玩法!$D$13</f>
        <v>0</v>
      </c>
      <c r="CF44" s="4">
        <f>BV44*血脉产出玩法!$D$13</f>
        <v>0</v>
      </c>
      <c r="CG44" s="4">
        <f>BW44*血脉产出玩法!$D$13</f>
        <v>0</v>
      </c>
      <c r="CH44" s="4">
        <f>BX44*血脉产出玩法!$D$13</f>
        <v>0</v>
      </c>
      <c r="CI44" s="4">
        <f>BY44*血脉产出玩法!$D$13</f>
        <v>0</v>
      </c>
      <c r="CJ44" s="4">
        <f>BZ44*血脉产出玩法!$D$14</f>
        <v>0</v>
      </c>
      <c r="CK44" s="4">
        <f>CA44*血脉产出玩法!$D$14</f>
        <v>0</v>
      </c>
      <c r="CL44" s="4">
        <f>CB44*血脉产出玩法!$D$14</f>
        <v>0</v>
      </c>
      <c r="CM44" s="4">
        <f>CC44*血脉产出玩法!$D$14</f>
        <v>0</v>
      </c>
      <c r="CN44" s="4">
        <f>CD44*血脉产出玩法!$D$14</f>
        <v>0</v>
      </c>
      <c r="CO44" s="7">
        <f>CE44/'[1]资源-钻石'!L43</f>
        <v>0</v>
      </c>
      <c r="CP44" s="7">
        <f>CF44/'[1]资源-钻石'!M43</f>
        <v>0</v>
      </c>
      <c r="CQ44" s="7">
        <f>CG44/'[1]资源-钻石'!N43</f>
        <v>0</v>
      </c>
      <c r="CR44" s="7">
        <f>CH44/'[1]资源-钻石'!O43</f>
        <v>0</v>
      </c>
      <c r="CS44" s="7">
        <f>CI44/'[1]资源-钻石'!P43</f>
        <v>0</v>
      </c>
      <c r="CT44" s="7">
        <f>CJ44/'[1]资源-钻石'!L43</f>
        <v>0</v>
      </c>
      <c r="CU44" s="7">
        <f>CK44/'[1]资源-钻石'!M43</f>
        <v>0</v>
      </c>
      <c r="CV44" s="7">
        <f>CL44/'[1]资源-钻石'!N43</f>
        <v>0</v>
      </c>
      <c r="CW44" s="7">
        <f>CM44/'[1]资源-钻石'!O43</f>
        <v>0</v>
      </c>
      <c r="CX44" s="7">
        <f>CN44/'[1]资源-钻石'!P43</f>
        <v>0</v>
      </c>
    </row>
    <row r="45" spans="16:102" x14ac:dyDescent="0.15">
      <c r="BG45" s="4">
        <v>41</v>
      </c>
      <c r="BH45" s="4">
        <f t="shared" si="5"/>
        <v>0</v>
      </c>
      <c r="BI45" s="4">
        <f t="shared" si="6"/>
        <v>0</v>
      </c>
      <c r="BJ45" s="4">
        <f t="shared" si="7"/>
        <v>0</v>
      </c>
      <c r="BK45" s="4">
        <f t="shared" si="8"/>
        <v>0</v>
      </c>
      <c r="BL45" s="4">
        <f t="shared" si="9"/>
        <v>0</v>
      </c>
      <c r="BM45" s="4">
        <f t="shared" si="10"/>
        <v>0</v>
      </c>
      <c r="BN45" s="4">
        <f t="shared" si="11"/>
        <v>0</v>
      </c>
      <c r="BO45" s="4">
        <f t="shared" si="12"/>
        <v>0</v>
      </c>
      <c r="BP45" s="4">
        <f t="shared" si="13"/>
        <v>0</v>
      </c>
      <c r="BQ45" s="4">
        <f t="shared" si="14"/>
        <v>0</v>
      </c>
      <c r="BT45" s="4">
        <v>41</v>
      </c>
      <c r="BU45" s="50">
        <f>IFERROR(BH45-血脉产出玩法!AD46,0)</f>
        <v>0</v>
      </c>
      <c r="BV45" s="50">
        <f>IFERROR(BI45-血脉产出玩法!AE46,0)</f>
        <v>0</v>
      </c>
      <c r="BW45" s="50">
        <f>IFERROR(BJ45-血脉产出玩法!AF46,0)</f>
        <v>0</v>
      </c>
      <c r="BX45" s="50">
        <f>IFERROR(BK45-血脉产出玩法!AG46,0)</f>
        <v>0</v>
      </c>
      <c r="BY45" s="50">
        <f>IFERROR(BL45-血脉产出玩法!AH46,0)</f>
        <v>0</v>
      </c>
      <c r="BZ45" s="50">
        <f>IFERROR(BM45-血脉产出玩法!AI46,0)</f>
        <v>0</v>
      </c>
      <c r="CA45" s="50">
        <f>IFERROR(BN45-血脉产出玩法!AJ46,0)</f>
        <v>0</v>
      </c>
      <c r="CB45" s="50">
        <f>IFERROR(BO45-血脉产出玩法!AK46,0)</f>
        <v>0</v>
      </c>
      <c r="CC45" s="50">
        <f>IFERROR(BP45-血脉产出玩法!AL46,0)</f>
        <v>0</v>
      </c>
      <c r="CD45" s="50">
        <f>IFERROR(BQ45-血脉产出玩法!AM46,0)</f>
        <v>0</v>
      </c>
      <c r="CE45" s="4">
        <f>BU45*血脉产出玩法!$D$13</f>
        <v>0</v>
      </c>
      <c r="CF45" s="4">
        <f>BV45*血脉产出玩法!$D$13</f>
        <v>0</v>
      </c>
      <c r="CG45" s="4">
        <f>BW45*血脉产出玩法!$D$13</f>
        <v>0</v>
      </c>
      <c r="CH45" s="4">
        <f>BX45*血脉产出玩法!$D$13</f>
        <v>0</v>
      </c>
      <c r="CI45" s="4">
        <f>BY45*血脉产出玩法!$D$13</f>
        <v>0</v>
      </c>
      <c r="CJ45" s="4">
        <f>BZ45*血脉产出玩法!$D$14</f>
        <v>0</v>
      </c>
      <c r="CK45" s="4">
        <f>CA45*血脉产出玩法!$D$14</f>
        <v>0</v>
      </c>
      <c r="CL45" s="4">
        <f>CB45*血脉产出玩法!$D$14</f>
        <v>0</v>
      </c>
      <c r="CM45" s="4">
        <f>CC45*血脉产出玩法!$D$14</f>
        <v>0</v>
      </c>
      <c r="CN45" s="4">
        <f>CD45*血脉产出玩法!$D$14</f>
        <v>0</v>
      </c>
      <c r="CO45" s="7">
        <f>CE45/'[1]资源-钻石'!L44</f>
        <v>0</v>
      </c>
      <c r="CP45" s="7">
        <f>CF45/'[1]资源-钻石'!M44</f>
        <v>0</v>
      </c>
      <c r="CQ45" s="7">
        <f>CG45/'[1]资源-钻石'!N44</f>
        <v>0</v>
      </c>
      <c r="CR45" s="7">
        <f>CH45/'[1]资源-钻石'!O44</f>
        <v>0</v>
      </c>
      <c r="CS45" s="7">
        <f>CI45/'[1]资源-钻石'!P44</f>
        <v>0</v>
      </c>
      <c r="CT45" s="7">
        <f>CJ45/'[1]资源-钻石'!L44</f>
        <v>0</v>
      </c>
      <c r="CU45" s="7">
        <f>CK45/'[1]资源-钻石'!M44</f>
        <v>0</v>
      </c>
      <c r="CV45" s="7">
        <f>CL45/'[1]资源-钻石'!N44</f>
        <v>0</v>
      </c>
      <c r="CW45" s="7">
        <f>CM45/'[1]资源-钻石'!O44</f>
        <v>0</v>
      </c>
      <c r="CX45" s="7">
        <f>CN45/'[1]资源-钻石'!P44</f>
        <v>0</v>
      </c>
    </row>
    <row r="46" spans="16:102" x14ac:dyDescent="0.15">
      <c r="BG46" s="4">
        <v>42</v>
      </c>
      <c r="BH46" s="4">
        <f t="shared" si="5"/>
        <v>0</v>
      </c>
      <c r="BI46" s="4">
        <f t="shared" si="6"/>
        <v>0</v>
      </c>
      <c r="BJ46" s="4">
        <f t="shared" si="7"/>
        <v>0</v>
      </c>
      <c r="BK46" s="4">
        <f t="shared" si="8"/>
        <v>0</v>
      </c>
      <c r="BL46" s="4">
        <f t="shared" si="9"/>
        <v>0</v>
      </c>
      <c r="BM46" s="4">
        <f t="shared" si="10"/>
        <v>0</v>
      </c>
      <c r="BN46" s="4">
        <f t="shared" si="11"/>
        <v>0</v>
      </c>
      <c r="BO46" s="4">
        <f t="shared" si="12"/>
        <v>0</v>
      </c>
      <c r="BP46" s="4">
        <f t="shared" si="13"/>
        <v>0</v>
      </c>
      <c r="BQ46" s="4">
        <f t="shared" si="14"/>
        <v>0</v>
      </c>
      <c r="BT46" s="4">
        <v>42</v>
      </c>
      <c r="BU46" s="50">
        <f>IFERROR(BH46-血脉产出玩法!AD47,0)</f>
        <v>0</v>
      </c>
      <c r="BV46" s="50">
        <f>IFERROR(BI46-血脉产出玩法!AE47,0)</f>
        <v>0</v>
      </c>
      <c r="BW46" s="50">
        <f>IFERROR(BJ46-血脉产出玩法!AF47,0)</f>
        <v>0</v>
      </c>
      <c r="BX46" s="50">
        <f>IFERROR(BK46-血脉产出玩法!AG47,0)</f>
        <v>0</v>
      </c>
      <c r="BY46" s="50">
        <f>IFERROR(BL46-血脉产出玩法!AH47,0)</f>
        <v>0</v>
      </c>
      <c r="BZ46" s="50">
        <f>IFERROR(BM46-血脉产出玩法!AI47,0)</f>
        <v>0</v>
      </c>
      <c r="CA46" s="50">
        <f>IFERROR(BN46-血脉产出玩法!AJ47,0)</f>
        <v>0</v>
      </c>
      <c r="CB46" s="50">
        <f>IFERROR(BO46-血脉产出玩法!AK47,0)</f>
        <v>0</v>
      </c>
      <c r="CC46" s="50">
        <f>IFERROR(BP46-血脉产出玩法!AL47,0)</f>
        <v>0</v>
      </c>
      <c r="CD46" s="50">
        <f>IFERROR(BQ46-血脉产出玩法!AM47,0)</f>
        <v>0</v>
      </c>
      <c r="CE46" s="4">
        <f>BU46*血脉产出玩法!$D$13</f>
        <v>0</v>
      </c>
      <c r="CF46" s="4">
        <f>BV46*血脉产出玩法!$D$13</f>
        <v>0</v>
      </c>
      <c r="CG46" s="4">
        <f>BW46*血脉产出玩法!$D$13</f>
        <v>0</v>
      </c>
      <c r="CH46" s="4">
        <f>BX46*血脉产出玩法!$D$13</f>
        <v>0</v>
      </c>
      <c r="CI46" s="4">
        <f>BY46*血脉产出玩法!$D$13</f>
        <v>0</v>
      </c>
      <c r="CJ46" s="4">
        <f>BZ46*血脉产出玩法!$D$14</f>
        <v>0</v>
      </c>
      <c r="CK46" s="4">
        <f>CA46*血脉产出玩法!$D$14</f>
        <v>0</v>
      </c>
      <c r="CL46" s="4">
        <f>CB46*血脉产出玩法!$D$14</f>
        <v>0</v>
      </c>
      <c r="CM46" s="4">
        <f>CC46*血脉产出玩法!$D$14</f>
        <v>0</v>
      </c>
      <c r="CN46" s="4">
        <f>CD46*血脉产出玩法!$D$14</f>
        <v>0</v>
      </c>
      <c r="CO46" s="7">
        <f>CE46/'[1]资源-钻石'!L45</f>
        <v>0</v>
      </c>
      <c r="CP46" s="7">
        <f>CF46/'[1]资源-钻石'!M45</f>
        <v>0</v>
      </c>
      <c r="CQ46" s="7">
        <f>CG46/'[1]资源-钻石'!N45</f>
        <v>0</v>
      </c>
      <c r="CR46" s="7">
        <f>CH46/'[1]资源-钻石'!O45</f>
        <v>0</v>
      </c>
      <c r="CS46" s="7">
        <f>CI46/'[1]资源-钻石'!P45</f>
        <v>0</v>
      </c>
      <c r="CT46" s="7">
        <f>CJ46/'[1]资源-钻石'!L45</f>
        <v>0</v>
      </c>
      <c r="CU46" s="7">
        <f>CK46/'[1]资源-钻石'!M45</f>
        <v>0</v>
      </c>
      <c r="CV46" s="7">
        <f>CL46/'[1]资源-钻石'!N45</f>
        <v>0</v>
      </c>
      <c r="CW46" s="7">
        <f>CM46/'[1]资源-钻石'!O45</f>
        <v>0</v>
      </c>
      <c r="CX46" s="7">
        <f>CN46/'[1]资源-钻石'!P45</f>
        <v>0</v>
      </c>
    </row>
    <row r="47" spans="16:102" x14ac:dyDescent="0.15">
      <c r="BG47" s="4">
        <v>43</v>
      </c>
      <c r="BH47" s="4">
        <f t="shared" si="5"/>
        <v>0</v>
      </c>
      <c r="BI47" s="4">
        <f t="shared" si="6"/>
        <v>0</v>
      </c>
      <c r="BJ47" s="4">
        <f t="shared" si="7"/>
        <v>0</v>
      </c>
      <c r="BK47" s="4">
        <f t="shared" si="8"/>
        <v>0</v>
      </c>
      <c r="BL47" s="4">
        <f t="shared" si="9"/>
        <v>0</v>
      </c>
      <c r="BM47" s="4">
        <f t="shared" si="10"/>
        <v>0</v>
      </c>
      <c r="BN47" s="4">
        <f t="shared" si="11"/>
        <v>0</v>
      </c>
      <c r="BO47" s="4">
        <f t="shared" si="12"/>
        <v>0</v>
      </c>
      <c r="BP47" s="4">
        <f t="shared" si="13"/>
        <v>0</v>
      </c>
      <c r="BQ47" s="4">
        <f t="shared" si="14"/>
        <v>0</v>
      </c>
      <c r="BT47" s="4">
        <v>43</v>
      </c>
      <c r="BU47" s="50">
        <f>IFERROR(BH47-血脉产出玩法!AD48,0)</f>
        <v>0</v>
      </c>
      <c r="BV47" s="50">
        <f>IFERROR(BI47-血脉产出玩法!AE48,0)</f>
        <v>0</v>
      </c>
      <c r="BW47" s="50">
        <f>IFERROR(BJ47-血脉产出玩法!AF48,0)</f>
        <v>0</v>
      </c>
      <c r="BX47" s="50">
        <f>IFERROR(BK47-血脉产出玩法!AG48,0)</f>
        <v>0</v>
      </c>
      <c r="BY47" s="50">
        <f>IFERROR(BL47-血脉产出玩法!AH48,0)</f>
        <v>0</v>
      </c>
      <c r="BZ47" s="50">
        <f>IFERROR(BM47-血脉产出玩法!AI48,0)</f>
        <v>0</v>
      </c>
      <c r="CA47" s="50">
        <f>IFERROR(BN47-血脉产出玩法!AJ48,0)</f>
        <v>0</v>
      </c>
      <c r="CB47" s="50">
        <f>IFERROR(BO47-血脉产出玩法!AK48,0)</f>
        <v>0</v>
      </c>
      <c r="CC47" s="50">
        <f>IFERROR(BP47-血脉产出玩法!AL48,0)</f>
        <v>0</v>
      </c>
      <c r="CD47" s="50">
        <f>IFERROR(BQ47-血脉产出玩法!AM48,0)</f>
        <v>0</v>
      </c>
      <c r="CE47" s="4">
        <f>BU47*血脉产出玩法!$D$13</f>
        <v>0</v>
      </c>
      <c r="CF47" s="4">
        <f>BV47*血脉产出玩法!$D$13</f>
        <v>0</v>
      </c>
      <c r="CG47" s="4">
        <f>BW47*血脉产出玩法!$D$13</f>
        <v>0</v>
      </c>
      <c r="CH47" s="4">
        <f>BX47*血脉产出玩法!$D$13</f>
        <v>0</v>
      </c>
      <c r="CI47" s="4">
        <f>BY47*血脉产出玩法!$D$13</f>
        <v>0</v>
      </c>
      <c r="CJ47" s="4">
        <f>BZ47*血脉产出玩法!$D$14</f>
        <v>0</v>
      </c>
      <c r="CK47" s="4">
        <f>CA47*血脉产出玩法!$D$14</f>
        <v>0</v>
      </c>
      <c r="CL47" s="4">
        <f>CB47*血脉产出玩法!$D$14</f>
        <v>0</v>
      </c>
      <c r="CM47" s="4">
        <f>CC47*血脉产出玩法!$D$14</f>
        <v>0</v>
      </c>
      <c r="CN47" s="4">
        <f>CD47*血脉产出玩法!$D$14</f>
        <v>0</v>
      </c>
      <c r="CO47" s="7">
        <f>CE47/'[1]资源-钻石'!L46</f>
        <v>0</v>
      </c>
      <c r="CP47" s="7">
        <f>CF47/'[1]资源-钻石'!M46</f>
        <v>0</v>
      </c>
      <c r="CQ47" s="7">
        <f>CG47/'[1]资源-钻石'!N46</f>
        <v>0</v>
      </c>
      <c r="CR47" s="7">
        <f>CH47/'[1]资源-钻石'!O46</f>
        <v>0</v>
      </c>
      <c r="CS47" s="7">
        <f>CI47/'[1]资源-钻石'!P46</f>
        <v>0</v>
      </c>
      <c r="CT47" s="7">
        <f>CJ47/'[1]资源-钻石'!L46</f>
        <v>0</v>
      </c>
      <c r="CU47" s="7">
        <f>CK47/'[1]资源-钻石'!M46</f>
        <v>0</v>
      </c>
      <c r="CV47" s="7">
        <f>CL47/'[1]资源-钻石'!N46</f>
        <v>0</v>
      </c>
      <c r="CW47" s="7">
        <f>CM47/'[1]资源-钻石'!O46</f>
        <v>0</v>
      </c>
      <c r="CX47" s="7">
        <f>CN47/'[1]资源-钻石'!P46</f>
        <v>0</v>
      </c>
    </row>
    <row r="48" spans="16:102" x14ac:dyDescent="0.15">
      <c r="AO48" s="61" t="s">
        <v>453</v>
      </c>
      <c r="AP48" s="61"/>
      <c r="AR48" s="4" t="s">
        <v>459</v>
      </c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G48" s="4">
        <v>44</v>
      </c>
      <c r="BH48" s="4">
        <f t="shared" si="5"/>
        <v>0</v>
      </c>
      <c r="BI48" s="4">
        <f t="shared" si="6"/>
        <v>0</v>
      </c>
      <c r="BJ48" s="4">
        <f t="shared" si="7"/>
        <v>0</v>
      </c>
      <c r="BK48" s="4">
        <f t="shared" si="8"/>
        <v>0</v>
      </c>
      <c r="BL48" s="4">
        <f t="shared" si="9"/>
        <v>0</v>
      </c>
      <c r="BM48" s="4">
        <f t="shared" si="10"/>
        <v>0</v>
      </c>
      <c r="BN48" s="4">
        <f t="shared" si="11"/>
        <v>0</v>
      </c>
      <c r="BO48" s="4">
        <f t="shared" si="12"/>
        <v>0</v>
      </c>
      <c r="BP48" s="4">
        <f t="shared" si="13"/>
        <v>0</v>
      </c>
      <c r="BQ48" s="4">
        <f t="shared" si="14"/>
        <v>0</v>
      </c>
      <c r="BT48" s="4">
        <v>44</v>
      </c>
      <c r="BU48" s="50">
        <f>IFERROR(BH48-血脉产出玩法!AD49,0)</f>
        <v>0</v>
      </c>
      <c r="BV48" s="50">
        <f>IFERROR(BI48-血脉产出玩法!AE49,0)</f>
        <v>0</v>
      </c>
      <c r="BW48" s="50">
        <f>IFERROR(BJ48-血脉产出玩法!AF49,0)</f>
        <v>0</v>
      </c>
      <c r="BX48" s="50">
        <f>IFERROR(BK48-血脉产出玩法!AG49,0)</f>
        <v>0</v>
      </c>
      <c r="BY48" s="50">
        <f>IFERROR(BL48-血脉产出玩法!AH49,0)</f>
        <v>0</v>
      </c>
      <c r="BZ48" s="50">
        <f>IFERROR(BM48-血脉产出玩法!AI49,0)</f>
        <v>0</v>
      </c>
      <c r="CA48" s="50">
        <f>IFERROR(BN48-血脉产出玩法!AJ49,0)</f>
        <v>0</v>
      </c>
      <c r="CB48" s="50">
        <f>IFERROR(BO48-血脉产出玩法!AK49,0)</f>
        <v>0</v>
      </c>
      <c r="CC48" s="50">
        <f>IFERROR(BP48-血脉产出玩法!AL49,0)</f>
        <v>0</v>
      </c>
      <c r="CD48" s="50">
        <f>IFERROR(BQ48-血脉产出玩法!AM49,0)</f>
        <v>0</v>
      </c>
      <c r="CE48" s="4">
        <f>BU48*血脉产出玩法!$D$13</f>
        <v>0</v>
      </c>
      <c r="CF48" s="4">
        <f>BV48*血脉产出玩法!$D$13</f>
        <v>0</v>
      </c>
      <c r="CG48" s="4">
        <f>BW48*血脉产出玩法!$D$13</f>
        <v>0</v>
      </c>
      <c r="CH48" s="4">
        <f>BX48*血脉产出玩法!$D$13</f>
        <v>0</v>
      </c>
      <c r="CI48" s="4">
        <f>BY48*血脉产出玩法!$D$13</f>
        <v>0</v>
      </c>
      <c r="CJ48" s="4">
        <f>BZ48*血脉产出玩法!$D$14</f>
        <v>0</v>
      </c>
      <c r="CK48" s="4">
        <f>CA48*血脉产出玩法!$D$14</f>
        <v>0</v>
      </c>
      <c r="CL48" s="4">
        <f>CB48*血脉产出玩法!$D$14</f>
        <v>0</v>
      </c>
      <c r="CM48" s="4">
        <f>CC48*血脉产出玩法!$D$14</f>
        <v>0</v>
      </c>
      <c r="CN48" s="4">
        <f>CD48*血脉产出玩法!$D$14</f>
        <v>0</v>
      </c>
      <c r="CO48" s="7">
        <f>CE48/'[1]资源-钻石'!L47</f>
        <v>0</v>
      </c>
      <c r="CP48" s="7">
        <f>CF48/'[1]资源-钻石'!M47</f>
        <v>0</v>
      </c>
      <c r="CQ48" s="7">
        <f>CG48/'[1]资源-钻石'!N47</f>
        <v>0</v>
      </c>
      <c r="CR48" s="7">
        <f>CH48/'[1]资源-钻石'!O47</f>
        <v>0</v>
      </c>
      <c r="CS48" s="7">
        <f>CI48/'[1]资源-钻石'!P47</f>
        <v>0</v>
      </c>
      <c r="CT48" s="7">
        <f>CJ48/'[1]资源-钻石'!L47</f>
        <v>0</v>
      </c>
      <c r="CU48" s="7">
        <f>CK48/'[1]资源-钻石'!M47</f>
        <v>0</v>
      </c>
      <c r="CV48" s="7">
        <f>CL48/'[1]资源-钻石'!N47</f>
        <v>0</v>
      </c>
      <c r="CW48" s="7">
        <f>CM48/'[1]资源-钻石'!O47</f>
        <v>0</v>
      </c>
      <c r="CX48" s="7">
        <f>CN48/'[1]资源-钻石'!P47</f>
        <v>0</v>
      </c>
    </row>
    <row r="49" spans="41:102" x14ac:dyDescent="0.15">
      <c r="AO49" s="61"/>
      <c r="AP49" s="61"/>
      <c r="AR49" s="61" t="s">
        <v>476</v>
      </c>
      <c r="AS49" s="61"/>
      <c r="AT49" s="61"/>
      <c r="AU49" s="61"/>
      <c r="AV49" s="61"/>
      <c r="AW49" s="61"/>
      <c r="AX49" s="61" t="s">
        <v>496</v>
      </c>
      <c r="AY49" s="61"/>
      <c r="AZ49" s="61"/>
      <c r="BA49" s="61"/>
      <c r="BB49" s="61"/>
      <c r="BC49" s="61"/>
      <c r="BG49" s="4">
        <v>45</v>
      </c>
      <c r="BH49" s="4">
        <f t="shared" si="5"/>
        <v>0</v>
      </c>
      <c r="BI49" s="4">
        <f t="shared" si="6"/>
        <v>0</v>
      </c>
      <c r="BJ49" s="4">
        <f t="shared" si="7"/>
        <v>0</v>
      </c>
      <c r="BK49" s="4">
        <f t="shared" si="8"/>
        <v>0</v>
      </c>
      <c r="BL49" s="4">
        <f t="shared" si="9"/>
        <v>0</v>
      </c>
      <c r="BM49" s="4">
        <f t="shared" si="10"/>
        <v>0</v>
      </c>
      <c r="BN49" s="4">
        <f t="shared" si="11"/>
        <v>0</v>
      </c>
      <c r="BO49" s="4">
        <f t="shared" si="12"/>
        <v>0</v>
      </c>
      <c r="BP49" s="4">
        <f t="shared" si="13"/>
        <v>0</v>
      </c>
      <c r="BQ49" s="4">
        <f t="shared" si="14"/>
        <v>0</v>
      </c>
      <c r="BT49" s="4">
        <v>45</v>
      </c>
      <c r="BU49" s="50">
        <f>IFERROR(BH49-血脉产出玩法!AD50,0)</f>
        <v>0</v>
      </c>
      <c r="BV49" s="50">
        <f>IFERROR(BI49-血脉产出玩法!AE50,0)</f>
        <v>0</v>
      </c>
      <c r="BW49" s="50">
        <f>IFERROR(BJ49-血脉产出玩法!AF50,0)</f>
        <v>0</v>
      </c>
      <c r="BX49" s="50">
        <f>IFERROR(BK49-血脉产出玩法!AG50,0)</f>
        <v>0</v>
      </c>
      <c r="BY49" s="50">
        <f>IFERROR(BL49-血脉产出玩法!AH50,0)</f>
        <v>0</v>
      </c>
      <c r="BZ49" s="50">
        <f>IFERROR(BM49-血脉产出玩法!AI50,0)</f>
        <v>0</v>
      </c>
      <c r="CA49" s="50">
        <f>IFERROR(BN49-血脉产出玩法!AJ50,0)</f>
        <v>0</v>
      </c>
      <c r="CB49" s="50">
        <f>IFERROR(BO49-血脉产出玩法!AK50,0)</f>
        <v>0</v>
      </c>
      <c r="CC49" s="50">
        <f>IFERROR(BP49-血脉产出玩法!AL50,0)</f>
        <v>0</v>
      </c>
      <c r="CD49" s="50">
        <f>IFERROR(BQ49-血脉产出玩法!AM50,0)</f>
        <v>0</v>
      </c>
      <c r="CE49" s="4">
        <f>BU49*血脉产出玩法!$D$13</f>
        <v>0</v>
      </c>
      <c r="CF49" s="4">
        <f>BV49*血脉产出玩法!$D$13</f>
        <v>0</v>
      </c>
      <c r="CG49" s="4">
        <f>BW49*血脉产出玩法!$D$13</f>
        <v>0</v>
      </c>
      <c r="CH49" s="4">
        <f>BX49*血脉产出玩法!$D$13</f>
        <v>0</v>
      </c>
      <c r="CI49" s="4">
        <f>BY49*血脉产出玩法!$D$13</f>
        <v>0</v>
      </c>
      <c r="CJ49" s="4">
        <f>BZ49*血脉产出玩法!$D$14</f>
        <v>0</v>
      </c>
      <c r="CK49" s="4">
        <f>CA49*血脉产出玩法!$D$14</f>
        <v>0</v>
      </c>
      <c r="CL49" s="4">
        <f>CB49*血脉产出玩法!$D$14</f>
        <v>0</v>
      </c>
      <c r="CM49" s="4">
        <f>CC49*血脉产出玩法!$D$14</f>
        <v>0</v>
      </c>
      <c r="CN49" s="4">
        <f>CD49*血脉产出玩法!$D$14</f>
        <v>0</v>
      </c>
      <c r="CO49" s="7">
        <f>CE49/'[1]资源-钻石'!L48</f>
        <v>0</v>
      </c>
      <c r="CP49" s="7">
        <f>CF49/'[1]资源-钻石'!M48</f>
        <v>0</v>
      </c>
      <c r="CQ49" s="7">
        <f>CG49/'[1]资源-钻石'!N48</f>
        <v>0</v>
      </c>
      <c r="CR49" s="7">
        <f>CH49/'[1]资源-钻石'!O48</f>
        <v>0</v>
      </c>
      <c r="CS49" s="7">
        <f>CI49/'[1]资源-钻石'!P48</f>
        <v>0</v>
      </c>
      <c r="CT49" s="7">
        <f>CJ49/'[1]资源-钻石'!L48</f>
        <v>0</v>
      </c>
      <c r="CU49" s="7">
        <f>CK49/'[1]资源-钻石'!M48</f>
        <v>0</v>
      </c>
      <c r="CV49" s="7">
        <f>CL49/'[1]资源-钻石'!N48</f>
        <v>0</v>
      </c>
      <c r="CW49" s="7">
        <f>CM49/'[1]资源-钻石'!O48</f>
        <v>0</v>
      </c>
      <c r="CX49" s="7">
        <f>CN49/'[1]资源-钻石'!P48</f>
        <v>0</v>
      </c>
    </row>
    <row r="50" spans="41:102" x14ac:dyDescent="0.15">
      <c r="AO50" s="46" t="s">
        <v>31</v>
      </c>
      <c r="AP50" s="46" t="s">
        <v>324</v>
      </c>
      <c r="AR50" s="46" t="s">
        <v>47</v>
      </c>
      <c r="AS50" s="46" t="s">
        <v>48</v>
      </c>
      <c r="AT50" s="46" t="s">
        <v>24</v>
      </c>
      <c r="AU50" s="46" t="s">
        <v>22</v>
      </c>
      <c r="AV50" s="46" t="s">
        <v>264</v>
      </c>
      <c r="AW50" s="49" t="s">
        <v>477</v>
      </c>
      <c r="AX50" s="46" t="s">
        <v>47</v>
      </c>
      <c r="AY50" s="46" t="s">
        <v>48</v>
      </c>
      <c r="AZ50" s="46" t="s">
        <v>24</v>
      </c>
      <c r="BA50" s="46" t="s">
        <v>22</v>
      </c>
      <c r="BB50" s="46" t="s">
        <v>264</v>
      </c>
      <c r="BC50" s="49" t="s">
        <v>477</v>
      </c>
      <c r="BG50" s="4">
        <v>46</v>
      </c>
      <c r="BH50" s="4">
        <f t="shared" si="5"/>
        <v>0</v>
      </c>
      <c r="BI50" s="4">
        <f t="shared" si="6"/>
        <v>0</v>
      </c>
      <c r="BJ50" s="4">
        <f t="shared" si="7"/>
        <v>0</v>
      </c>
      <c r="BK50" s="4">
        <f t="shared" si="8"/>
        <v>0</v>
      </c>
      <c r="BL50" s="4">
        <f t="shared" si="9"/>
        <v>0</v>
      </c>
      <c r="BM50" s="4">
        <f t="shared" si="10"/>
        <v>0</v>
      </c>
      <c r="BN50" s="4">
        <f t="shared" si="11"/>
        <v>0</v>
      </c>
      <c r="BO50" s="4">
        <f t="shared" si="12"/>
        <v>0</v>
      </c>
      <c r="BP50" s="4">
        <f t="shared" si="13"/>
        <v>0</v>
      </c>
      <c r="BQ50" s="4">
        <f t="shared" si="14"/>
        <v>0</v>
      </c>
      <c r="BT50" s="4">
        <v>46</v>
      </c>
      <c r="BU50" s="50">
        <f>IFERROR(BH50-血脉产出玩法!AD51,0)</f>
        <v>0</v>
      </c>
      <c r="BV50" s="50">
        <f>IFERROR(BI50-血脉产出玩法!AE51,0)</f>
        <v>0</v>
      </c>
      <c r="BW50" s="50">
        <f>IFERROR(BJ50-血脉产出玩法!AF51,0)</f>
        <v>0</v>
      </c>
      <c r="BX50" s="50">
        <f>IFERROR(BK50-血脉产出玩法!AG51,0)</f>
        <v>0</v>
      </c>
      <c r="BY50" s="50">
        <f>IFERROR(BL50-血脉产出玩法!AH51,0)</f>
        <v>0</v>
      </c>
      <c r="BZ50" s="50">
        <f>IFERROR(BM50-血脉产出玩法!AI51,0)</f>
        <v>0</v>
      </c>
      <c r="CA50" s="50">
        <f>IFERROR(BN50-血脉产出玩法!AJ51,0)</f>
        <v>0</v>
      </c>
      <c r="CB50" s="50">
        <f>IFERROR(BO50-血脉产出玩法!AK51,0)</f>
        <v>0</v>
      </c>
      <c r="CC50" s="50">
        <f>IFERROR(BP50-血脉产出玩法!AL51,0)</f>
        <v>0</v>
      </c>
      <c r="CD50" s="50">
        <f>IFERROR(BQ50-血脉产出玩法!AM51,0)</f>
        <v>0</v>
      </c>
      <c r="CE50" s="4">
        <f>BU50*血脉产出玩法!$D$13</f>
        <v>0</v>
      </c>
      <c r="CF50" s="4">
        <f>BV50*血脉产出玩法!$D$13</f>
        <v>0</v>
      </c>
      <c r="CG50" s="4">
        <f>BW50*血脉产出玩法!$D$13</f>
        <v>0</v>
      </c>
      <c r="CH50" s="4">
        <f>BX50*血脉产出玩法!$D$13</f>
        <v>0</v>
      </c>
      <c r="CI50" s="4">
        <f>BY50*血脉产出玩法!$D$13</f>
        <v>0</v>
      </c>
      <c r="CJ50" s="4">
        <f>BZ50*血脉产出玩法!$D$14</f>
        <v>0</v>
      </c>
      <c r="CK50" s="4">
        <f>CA50*血脉产出玩法!$D$14</f>
        <v>0</v>
      </c>
      <c r="CL50" s="4">
        <f>CB50*血脉产出玩法!$D$14</f>
        <v>0</v>
      </c>
      <c r="CM50" s="4">
        <f>CC50*血脉产出玩法!$D$14</f>
        <v>0</v>
      </c>
      <c r="CN50" s="4">
        <f>CD50*血脉产出玩法!$D$14</f>
        <v>0</v>
      </c>
      <c r="CO50" s="7">
        <f>CE50/'[1]资源-钻石'!L49</f>
        <v>0</v>
      </c>
      <c r="CP50" s="7">
        <f>CF50/'[1]资源-钻石'!M49</f>
        <v>0</v>
      </c>
      <c r="CQ50" s="7">
        <f>CG50/'[1]资源-钻石'!N49</f>
        <v>0</v>
      </c>
      <c r="CR50" s="7">
        <f>CH50/'[1]资源-钻石'!O49</f>
        <v>0</v>
      </c>
      <c r="CS50" s="7">
        <f>CI50/'[1]资源-钻石'!P49</f>
        <v>0</v>
      </c>
      <c r="CT50" s="7">
        <f>CJ50/'[1]资源-钻石'!L49</f>
        <v>0</v>
      </c>
      <c r="CU50" s="7">
        <f>CK50/'[1]资源-钻石'!M49</f>
        <v>0</v>
      </c>
      <c r="CV50" s="7">
        <f>CL50/'[1]资源-钻石'!N49</f>
        <v>0</v>
      </c>
      <c r="CW50" s="7">
        <f>CM50/'[1]资源-钻石'!O49</f>
        <v>0</v>
      </c>
      <c r="CX50" s="7">
        <f>CN50/'[1]资源-钻石'!P49</f>
        <v>0</v>
      </c>
    </row>
    <row r="51" spans="41:102" x14ac:dyDescent="0.15">
      <c r="AO51" s="46">
        <f>血脉状态预估!C51</f>
        <v>5</v>
      </c>
      <c r="AP51" s="46">
        <f>血脉状态预估!D51</f>
        <v>0.35241289886702937</v>
      </c>
      <c r="AR51" s="46"/>
      <c r="AS51" s="46"/>
      <c r="AT51" s="46"/>
      <c r="AU51" s="46">
        <f>IF(血脉状态预估!N51="",0,IFERROR(求节点($Q$6:$Q$15,$AI$5:$AI$14,血脉状态预估!N51),AU50)*血脉状态预估!$I51)</f>
        <v>0</v>
      </c>
      <c r="AV51" s="46">
        <f>IF(血脉状态预估!O51="",0,IFERROR(求节点($Q$24:$Q$33,$AI$23:$AI$32,血脉状态预估!O51),AV50)*血脉状态预估!$J51)</f>
        <v>0</v>
      </c>
      <c r="AW51" s="46">
        <f>MAX(SUM(AU51:AV51),AW50)</f>
        <v>0</v>
      </c>
      <c r="AX51" s="46"/>
      <c r="AY51" s="46"/>
      <c r="AZ51" s="46"/>
      <c r="BA51" s="46">
        <f>IF(血脉状态预估!N51="",0,IFERROR(求节点($Q$6:$Q$15,$AJ$5:$AJ$14,血脉状态预估!N51),BA50)*血脉状态预估!$I51)</f>
        <v>0</v>
      </c>
      <c r="BB51" s="46">
        <f>IF(血脉状态预估!O51="",0,IFERROR(求节点($Q$24:$Q$33,$AJ$23:$AJ$32,血脉状态预估!O51),BB50)*血脉状态预估!$J51)</f>
        <v>0</v>
      </c>
      <c r="BC51" s="46">
        <f>MAX(SUM(BA51:BB51),BC50)</f>
        <v>0</v>
      </c>
      <c r="BG51" s="4">
        <v>47</v>
      </c>
      <c r="BH51" s="4">
        <f t="shared" si="5"/>
        <v>0</v>
      </c>
      <c r="BI51" s="4">
        <f t="shared" si="6"/>
        <v>0</v>
      </c>
      <c r="BJ51" s="4">
        <f t="shared" si="7"/>
        <v>0</v>
      </c>
      <c r="BK51" s="4">
        <f t="shared" si="8"/>
        <v>0</v>
      </c>
      <c r="BL51" s="4">
        <f t="shared" si="9"/>
        <v>0</v>
      </c>
      <c r="BM51" s="4">
        <f t="shared" si="10"/>
        <v>0</v>
      </c>
      <c r="BN51" s="4">
        <f t="shared" si="11"/>
        <v>0</v>
      </c>
      <c r="BO51" s="4">
        <f t="shared" si="12"/>
        <v>0</v>
      </c>
      <c r="BP51" s="4">
        <f t="shared" si="13"/>
        <v>0</v>
      </c>
      <c r="BQ51" s="4">
        <f t="shared" si="14"/>
        <v>0</v>
      </c>
      <c r="BT51" s="4">
        <v>47</v>
      </c>
      <c r="BU51" s="50">
        <f>IFERROR(BH51-血脉产出玩法!AD52,0)</f>
        <v>0</v>
      </c>
      <c r="BV51" s="50">
        <f>IFERROR(BI51-血脉产出玩法!AE52,0)</f>
        <v>0</v>
      </c>
      <c r="BW51" s="50">
        <f>IFERROR(BJ51-血脉产出玩法!AF52,0)</f>
        <v>0</v>
      </c>
      <c r="BX51" s="50">
        <f>IFERROR(BK51-血脉产出玩法!AG52,0)</f>
        <v>0</v>
      </c>
      <c r="BY51" s="50">
        <f>IFERROR(BL51-血脉产出玩法!AH52,0)</f>
        <v>0</v>
      </c>
      <c r="BZ51" s="50">
        <f>IFERROR(BM51-血脉产出玩法!AI52,0)</f>
        <v>0</v>
      </c>
      <c r="CA51" s="50">
        <f>IFERROR(BN51-血脉产出玩法!AJ52,0)</f>
        <v>0</v>
      </c>
      <c r="CB51" s="50">
        <f>IFERROR(BO51-血脉产出玩法!AK52,0)</f>
        <v>0</v>
      </c>
      <c r="CC51" s="50">
        <f>IFERROR(BP51-血脉产出玩法!AL52,0)</f>
        <v>0</v>
      </c>
      <c r="CD51" s="50">
        <f>IFERROR(BQ51-血脉产出玩法!AM52,0)</f>
        <v>0</v>
      </c>
      <c r="CE51" s="4">
        <f>BU51*血脉产出玩法!$D$13</f>
        <v>0</v>
      </c>
      <c r="CF51" s="4">
        <f>BV51*血脉产出玩法!$D$13</f>
        <v>0</v>
      </c>
      <c r="CG51" s="4">
        <f>BW51*血脉产出玩法!$D$13</f>
        <v>0</v>
      </c>
      <c r="CH51" s="4">
        <f>BX51*血脉产出玩法!$D$13</f>
        <v>0</v>
      </c>
      <c r="CI51" s="4">
        <f>BY51*血脉产出玩法!$D$13</f>
        <v>0</v>
      </c>
      <c r="CJ51" s="4">
        <f>BZ51*血脉产出玩法!$D$14</f>
        <v>0</v>
      </c>
      <c r="CK51" s="4">
        <f>CA51*血脉产出玩法!$D$14</f>
        <v>0</v>
      </c>
      <c r="CL51" s="4">
        <f>CB51*血脉产出玩法!$D$14</f>
        <v>0</v>
      </c>
      <c r="CM51" s="4">
        <f>CC51*血脉产出玩法!$D$14</f>
        <v>0</v>
      </c>
      <c r="CN51" s="4">
        <f>CD51*血脉产出玩法!$D$14</f>
        <v>0</v>
      </c>
      <c r="CO51" s="7">
        <f>CE51/'[1]资源-钻石'!L50</f>
        <v>0</v>
      </c>
      <c r="CP51" s="7">
        <f>CF51/'[1]资源-钻石'!M50</f>
        <v>0</v>
      </c>
      <c r="CQ51" s="7">
        <f>CG51/'[1]资源-钻石'!N50</f>
        <v>0</v>
      </c>
      <c r="CR51" s="7">
        <f>CH51/'[1]资源-钻石'!O50</f>
        <v>0</v>
      </c>
      <c r="CS51" s="7">
        <f>CI51/'[1]资源-钻石'!P50</f>
        <v>0</v>
      </c>
      <c r="CT51" s="7">
        <f>CJ51/'[1]资源-钻石'!L50</f>
        <v>0</v>
      </c>
      <c r="CU51" s="7">
        <f>CK51/'[1]资源-钻石'!M50</f>
        <v>0</v>
      </c>
      <c r="CV51" s="7">
        <f>CL51/'[1]资源-钻石'!N50</f>
        <v>0</v>
      </c>
      <c r="CW51" s="7">
        <f>CM51/'[1]资源-钻石'!O50</f>
        <v>0</v>
      </c>
      <c r="CX51" s="7">
        <f>CN51/'[1]资源-钻石'!P50</f>
        <v>0</v>
      </c>
    </row>
    <row r="52" spans="41:102" x14ac:dyDescent="0.15">
      <c r="AO52" s="46">
        <f>血脉状态预估!C52</f>
        <v>10</v>
      </c>
      <c r="AP52" s="46">
        <f>血脉状态预估!D52</f>
        <v>0.8548</v>
      </c>
      <c r="AR52" s="46"/>
      <c r="AS52" s="46"/>
      <c r="AT52" s="46"/>
      <c r="AU52" s="46">
        <f>IF(血脉状态预估!N52="",0,IFERROR(求节点($Q$6:$Q$15,$AI$5:$AI$14,血脉状态预估!N52),AU51)*血脉状态预估!$I52)</f>
        <v>0</v>
      </c>
      <c r="AV52" s="46">
        <f>IF(血脉状态预估!O52="",0,IFERROR(求节点($Q$24:$Q$33,$AI$23:$AI$32,血脉状态预估!O52),AV51)*血脉状态预估!$J52)</f>
        <v>0</v>
      </c>
      <c r="AW52" s="46">
        <f t="shared" ref="AW52:AW82" si="30">MAX(SUM(AU52:AV52),AW51)</f>
        <v>0</v>
      </c>
      <c r="AX52" s="46"/>
      <c r="AY52" s="46"/>
      <c r="AZ52" s="46"/>
      <c r="BA52" s="46">
        <f>IF(血脉状态预估!N52="",0,IFERROR(求节点($Q$6:$Q$15,$AJ$5:$AJ$14,血脉状态预估!N52),BA51)*血脉状态预估!$I52)</f>
        <v>0</v>
      </c>
      <c r="BB52" s="46">
        <f>IF(血脉状态预估!O52="",0,IFERROR(求节点($Q$24:$Q$33,$AJ$23:$AJ$32,血脉状态预估!O52),BB51)*血脉状态预估!$J52)</f>
        <v>0</v>
      </c>
      <c r="BC52" s="46">
        <f t="shared" ref="BC52:BC82" si="31">MAX(SUM(BA52:BB52),BC51)</f>
        <v>0</v>
      </c>
      <c r="BG52" s="4">
        <v>48</v>
      </c>
      <c r="BH52" s="4">
        <f t="shared" si="5"/>
        <v>0</v>
      </c>
      <c r="BI52" s="4">
        <f t="shared" si="6"/>
        <v>0</v>
      </c>
      <c r="BJ52" s="4">
        <f t="shared" si="7"/>
        <v>0</v>
      </c>
      <c r="BK52" s="4">
        <f t="shared" si="8"/>
        <v>0</v>
      </c>
      <c r="BL52" s="4">
        <f t="shared" si="9"/>
        <v>0</v>
      </c>
      <c r="BM52" s="4">
        <f t="shared" si="10"/>
        <v>0</v>
      </c>
      <c r="BN52" s="4">
        <f t="shared" si="11"/>
        <v>0</v>
      </c>
      <c r="BO52" s="4">
        <f t="shared" si="12"/>
        <v>0</v>
      </c>
      <c r="BP52" s="4">
        <f t="shared" si="13"/>
        <v>0</v>
      </c>
      <c r="BQ52" s="4">
        <f t="shared" si="14"/>
        <v>0</v>
      </c>
      <c r="BT52" s="4">
        <v>48</v>
      </c>
      <c r="BU52" s="50">
        <f>IFERROR(BH52-血脉产出玩法!AD53,0)</f>
        <v>0</v>
      </c>
      <c r="BV52" s="50">
        <f>IFERROR(BI52-血脉产出玩法!AE53,0)</f>
        <v>0</v>
      </c>
      <c r="BW52" s="50">
        <f>IFERROR(BJ52-血脉产出玩法!AF53,0)</f>
        <v>0</v>
      </c>
      <c r="BX52" s="50">
        <f>IFERROR(BK52-血脉产出玩法!AG53,0)</f>
        <v>0</v>
      </c>
      <c r="BY52" s="50">
        <f>IFERROR(BL52-血脉产出玩法!AH53,0)</f>
        <v>0</v>
      </c>
      <c r="BZ52" s="50">
        <f>IFERROR(BM52-血脉产出玩法!AI53,0)</f>
        <v>0</v>
      </c>
      <c r="CA52" s="50">
        <f>IFERROR(BN52-血脉产出玩法!AJ53,0)</f>
        <v>0</v>
      </c>
      <c r="CB52" s="50">
        <f>IFERROR(BO52-血脉产出玩法!AK53,0)</f>
        <v>0</v>
      </c>
      <c r="CC52" s="50">
        <f>IFERROR(BP52-血脉产出玩法!AL53,0)</f>
        <v>0</v>
      </c>
      <c r="CD52" s="50">
        <f>IFERROR(BQ52-血脉产出玩法!AM53,0)</f>
        <v>0</v>
      </c>
      <c r="CE52" s="4">
        <f>BU52*血脉产出玩法!$D$13</f>
        <v>0</v>
      </c>
      <c r="CF52" s="4">
        <f>BV52*血脉产出玩法!$D$13</f>
        <v>0</v>
      </c>
      <c r="CG52" s="4">
        <f>BW52*血脉产出玩法!$D$13</f>
        <v>0</v>
      </c>
      <c r="CH52" s="4">
        <f>BX52*血脉产出玩法!$D$13</f>
        <v>0</v>
      </c>
      <c r="CI52" s="4">
        <f>BY52*血脉产出玩法!$D$13</f>
        <v>0</v>
      </c>
      <c r="CJ52" s="4">
        <f>BZ52*血脉产出玩法!$D$14</f>
        <v>0</v>
      </c>
      <c r="CK52" s="4">
        <f>CA52*血脉产出玩法!$D$14</f>
        <v>0</v>
      </c>
      <c r="CL52" s="4">
        <f>CB52*血脉产出玩法!$D$14</f>
        <v>0</v>
      </c>
      <c r="CM52" s="4">
        <f>CC52*血脉产出玩法!$D$14</f>
        <v>0</v>
      </c>
      <c r="CN52" s="4">
        <f>CD52*血脉产出玩法!$D$14</f>
        <v>0</v>
      </c>
      <c r="CO52" s="7">
        <f>CE52/'[1]资源-钻石'!L51</f>
        <v>0</v>
      </c>
      <c r="CP52" s="7">
        <f>CF52/'[1]资源-钻石'!M51</f>
        <v>0</v>
      </c>
      <c r="CQ52" s="7">
        <f>CG52/'[1]资源-钻石'!N51</f>
        <v>0</v>
      </c>
      <c r="CR52" s="7">
        <f>CH52/'[1]资源-钻石'!O51</f>
        <v>0</v>
      </c>
      <c r="CS52" s="7">
        <f>CI52/'[1]资源-钻石'!P51</f>
        <v>0</v>
      </c>
      <c r="CT52" s="7">
        <f>CJ52/'[1]资源-钻石'!L51</f>
        <v>0</v>
      </c>
      <c r="CU52" s="7">
        <f>CK52/'[1]资源-钻石'!M51</f>
        <v>0</v>
      </c>
      <c r="CV52" s="7">
        <f>CL52/'[1]资源-钻石'!N51</f>
        <v>0</v>
      </c>
      <c r="CW52" s="7">
        <f>CM52/'[1]资源-钻石'!O51</f>
        <v>0</v>
      </c>
      <c r="CX52" s="7">
        <f>CN52/'[1]资源-钻石'!P51</f>
        <v>0</v>
      </c>
    </row>
    <row r="53" spans="41:102" x14ac:dyDescent="0.15">
      <c r="AO53" s="46">
        <f>血脉状态预估!C53</f>
        <v>15</v>
      </c>
      <c r="AP53" s="46">
        <f>血脉状态预估!D53</f>
        <v>1.5793953503557587</v>
      </c>
      <c r="AR53" s="46"/>
      <c r="AS53" s="46"/>
      <c r="AT53" s="46"/>
      <c r="AU53" s="46">
        <f>IF(血脉状态预估!N53="",0,IFERROR(求节点($Q$6:$Q$15,$AI$5:$AI$14,血脉状态预估!N53),AU52)*血脉状态预估!$I53)</f>
        <v>0</v>
      </c>
      <c r="AV53" s="46">
        <f>IF(血脉状态预估!O53="",0,IFERROR(求节点($Q$24:$Q$33,$AI$23:$AI$32,血脉状态预估!O53),AV52)*血脉状态预估!$J53)</f>
        <v>0</v>
      </c>
      <c r="AW53" s="46">
        <f t="shared" si="30"/>
        <v>0</v>
      </c>
      <c r="AX53" s="46"/>
      <c r="AY53" s="46"/>
      <c r="AZ53" s="46"/>
      <c r="BA53" s="46">
        <f>IF(血脉状态预估!N53="",0,IFERROR(求节点($Q$6:$Q$15,$AJ$5:$AJ$14,血脉状态预估!N53),BA52)*血脉状态预估!$I53)</f>
        <v>0</v>
      </c>
      <c r="BB53" s="46">
        <f>IF(血脉状态预估!O53="",0,IFERROR(求节点($Q$24:$Q$33,$AJ$23:$AJ$32,血脉状态预估!O53),BB52)*血脉状态预估!$J53)</f>
        <v>0</v>
      </c>
      <c r="BC53" s="46">
        <f t="shared" si="31"/>
        <v>0</v>
      </c>
      <c r="BG53" s="4">
        <v>49</v>
      </c>
      <c r="BH53" s="4">
        <f t="shared" si="5"/>
        <v>0</v>
      </c>
      <c r="BI53" s="4">
        <f t="shared" si="6"/>
        <v>0</v>
      </c>
      <c r="BJ53" s="4">
        <f t="shared" si="7"/>
        <v>0</v>
      </c>
      <c r="BK53" s="4">
        <f t="shared" si="8"/>
        <v>0</v>
      </c>
      <c r="BL53" s="4">
        <f t="shared" si="9"/>
        <v>0</v>
      </c>
      <c r="BM53" s="4">
        <f t="shared" si="10"/>
        <v>0</v>
      </c>
      <c r="BN53" s="4">
        <f t="shared" si="11"/>
        <v>0</v>
      </c>
      <c r="BO53" s="4">
        <f t="shared" si="12"/>
        <v>0</v>
      </c>
      <c r="BP53" s="4">
        <f t="shared" si="13"/>
        <v>0</v>
      </c>
      <c r="BQ53" s="4">
        <f t="shared" si="14"/>
        <v>0</v>
      </c>
      <c r="BT53" s="4">
        <v>49</v>
      </c>
      <c r="BU53" s="50">
        <f>IFERROR(BH53-血脉产出玩法!AD54,0)</f>
        <v>0</v>
      </c>
      <c r="BV53" s="50">
        <f>IFERROR(BI53-血脉产出玩法!AE54,0)</f>
        <v>0</v>
      </c>
      <c r="BW53" s="50">
        <f>IFERROR(BJ53-血脉产出玩法!AF54,0)</f>
        <v>0</v>
      </c>
      <c r="BX53" s="50">
        <f>IFERROR(BK53-血脉产出玩法!AG54,0)</f>
        <v>0</v>
      </c>
      <c r="BY53" s="50">
        <f>IFERROR(BL53-血脉产出玩法!AH54,0)</f>
        <v>0</v>
      </c>
      <c r="BZ53" s="50">
        <f>IFERROR(BM53-血脉产出玩法!AI54,0)</f>
        <v>0</v>
      </c>
      <c r="CA53" s="50">
        <f>IFERROR(BN53-血脉产出玩法!AJ54,0)</f>
        <v>0</v>
      </c>
      <c r="CB53" s="50">
        <f>IFERROR(BO53-血脉产出玩法!AK54,0)</f>
        <v>0</v>
      </c>
      <c r="CC53" s="50">
        <f>IFERROR(BP53-血脉产出玩法!AL54,0)</f>
        <v>0</v>
      </c>
      <c r="CD53" s="50">
        <f>IFERROR(BQ53-血脉产出玩法!AM54,0)</f>
        <v>0</v>
      </c>
      <c r="CE53" s="4">
        <f>BU53*血脉产出玩法!$D$13</f>
        <v>0</v>
      </c>
      <c r="CF53" s="4">
        <f>BV53*血脉产出玩法!$D$13</f>
        <v>0</v>
      </c>
      <c r="CG53" s="4">
        <f>BW53*血脉产出玩法!$D$13</f>
        <v>0</v>
      </c>
      <c r="CH53" s="4">
        <f>BX53*血脉产出玩法!$D$13</f>
        <v>0</v>
      </c>
      <c r="CI53" s="4">
        <f>BY53*血脉产出玩法!$D$13</f>
        <v>0</v>
      </c>
      <c r="CJ53" s="4">
        <f>BZ53*血脉产出玩法!$D$14</f>
        <v>0</v>
      </c>
      <c r="CK53" s="4">
        <f>CA53*血脉产出玩法!$D$14</f>
        <v>0</v>
      </c>
      <c r="CL53" s="4">
        <f>CB53*血脉产出玩法!$D$14</f>
        <v>0</v>
      </c>
      <c r="CM53" s="4">
        <f>CC53*血脉产出玩法!$D$14</f>
        <v>0</v>
      </c>
      <c r="CN53" s="4">
        <f>CD53*血脉产出玩法!$D$14</f>
        <v>0</v>
      </c>
      <c r="CO53" s="7">
        <f>CE53/'[1]资源-钻石'!L52</f>
        <v>0</v>
      </c>
      <c r="CP53" s="7">
        <f>CF53/'[1]资源-钻石'!M52</f>
        <v>0</v>
      </c>
      <c r="CQ53" s="7">
        <f>CG53/'[1]资源-钻石'!N52</f>
        <v>0</v>
      </c>
      <c r="CR53" s="7">
        <f>CH53/'[1]资源-钻石'!O52</f>
        <v>0</v>
      </c>
      <c r="CS53" s="7">
        <f>CI53/'[1]资源-钻石'!P52</f>
        <v>0</v>
      </c>
      <c r="CT53" s="7">
        <f>CJ53/'[1]资源-钻石'!L52</f>
        <v>0</v>
      </c>
      <c r="CU53" s="7">
        <f>CK53/'[1]资源-钻石'!M52</f>
        <v>0</v>
      </c>
      <c r="CV53" s="7">
        <f>CL53/'[1]资源-钻石'!N52</f>
        <v>0</v>
      </c>
      <c r="CW53" s="7">
        <f>CM53/'[1]资源-钻石'!O52</f>
        <v>0</v>
      </c>
      <c r="CX53" s="7">
        <f>CN53/'[1]资源-钻石'!P52</f>
        <v>0</v>
      </c>
    </row>
    <row r="54" spans="41:102" x14ac:dyDescent="0.15">
      <c r="AO54" s="46">
        <f>血脉状态预估!C54</f>
        <v>20</v>
      </c>
      <c r="AP54" s="46">
        <f>血脉状态预估!D54</f>
        <v>2.6036999999999999</v>
      </c>
      <c r="AR54" s="46"/>
      <c r="AS54" s="46"/>
      <c r="AT54" s="46"/>
      <c r="AU54" s="46">
        <f>IF(血脉状态预估!N54="",0,IFERROR(求节点($Q$6:$Q$15,$AI$5:$AI$14,血脉状态预估!N54),AU53)*血脉状态预估!$I54)</f>
        <v>0</v>
      </c>
      <c r="AV54" s="46">
        <f>IF(血脉状态预估!O54="",0,IFERROR(求节点($Q$24:$Q$33,$AI$23:$AI$32,血脉状态预估!O54),AV53)*血脉状态预估!$J54)</f>
        <v>0</v>
      </c>
      <c r="AW54" s="46">
        <f t="shared" si="30"/>
        <v>0</v>
      </c>
      <c r="AX54" s="46"/>
      <c r="AY54" s="46"/>
      <c r="AZ54" s="46"/>
      <c r="BA54" s="46">
        <f>IF(血脉状态预估!N54="",0,IFERROR(求节点($Q$6:$Q$15,$AJ$5:$AJ$14,血脉状态预估!N54),BA53)*血脉状态预估!$I54)</f>
        <v>0</v>
      </c>
      <c r="BB54" s="46">
        <f>IF(血脉状态预估!O54="",0,IFERROR(求节点($Q$24:$Q$33,$AJ$23:$AJ$32,血脉状态预估!O54),BB53)*血脉状态预估!$J54)</f>
        <v>0</v>
      </c>
      <c r="BC54" s="46">
        <f t="shared" si="31"/>
        <v>0</v>
      </c>
      <c r="BG54" s="4">
        <v>50</v>
      </c>
      <c r="BH54" s="4">
        <f t="shared" si="5"/>
        <v>0</v>
      </c>
      <c r="BI54" s="4">
        <f t="shared" si="6"/>
        <v>0</v>
      </c>
      <c r="BJ54" s="4">
        <f t="shared" si="7"/>
        <v>0</v>
      </c>
      <c r="BK54" s="4">
        <f t="shared" si="8"/>
        <v>0</v>
      </c>
      <c r="BL54" s="4">
        <f t="shared" si="9"/>
        <v>0</v>
      </c>
      <c r="BM54" s="4">
        <f t="shared" si="10"/>
        <v>0</v>
      </c>
      <c r="BN54" s="4">
        <f t="shared" si="11"/>
        <v>0</v>
      </c>
      <c r="BO54" s="4">
        <f t="shared" si="12"/>
        <v>0</v>
      </c>
      <c r="BP54" s="4">
        <f t="shared" si="13"/>
        <v>0</v>
      </c>
      <c r="BQ54" s="4">
        <f t="shared" si="14"/>
        <v>0</v>
      </c>
      <c r="BT54" s="4">
        <v>50</v>
      </c>
      <c r="BU54" s="50">
        <f>IFERROR(BH54-血脉产出玩法!AD55,0)</f>
        <v>0</v>
      </c>
      <c r="BV54" s="50">
        <f>IFERROR(BI54-血脉产出玩法!AE55,0)</f>
        <v>0</v>
      </c>
      <c r="BW54" s="50">
        <f>IFERROR(BJ54-血脉产出玩法!AF55,0)</f>
        <v>0</v>
      </c>
      <c r="BX54" s="50">
        <f>IFERROR(BK54-血脉产出玩法!AG55,0)</f>
        <v>0</v>
      </c>
      <c r="BY54" s="50">
        <f>IFERROR(BL54-血脉产出玩法!AH55,0)</f>
        <v>0</v>
      </c>
      <c r="BZ54" s="50">
        <f>IFERROR(BM54-血脉产出玩法!AI55,0)</f>
        <v>0</v>
      </c>
      <c r="CA54" s="50">
        <f>IFERROR(BN54-血脉产出玩法!AJ55,0)</f>
        <v>0</v>
      </c>
      <c r="CB54" s="50">
        <f>IFERROR(BO54-血脉产出玩法!AK55,0)</f>
        <v>0</v>
      </c>
      <c r="CC54" s="50">
        <f>IFERROR(BP54-血脉产出玩法!AL55,0)</f>
        <v>0</v>
      </c>
      <c r="CD54" s="50">
        <f>IFERROR(BQ54-血脉产出玩法!AM55,0)</f>
        <v>0</v>
      </c>
      <c r="CE54" s="4">
        <f>BU54*血脉产出玩法!$D$13</f>
        <v>0</v>
      </c>
      <c r="CF54" s="4">
        <f>BV54*血脉产出玩法!$D$13</f>
        <v>0</v>
      </c>
      <c r="CG54" s="4">
        <f>BW54*血脉产出玩法!$D$13</f>
        <v>0</v>
      </c>
      <c r="CH54" s="4">
        <f>BX54*血脉产出玩法!$D$13</f>
        <v>0</v>
      </c>
      <c r="CI54" s="4">
        <f>BY54*血脉产出玩法!$D$13</f>
        <v>0</v>
      </c>
      <c r="CJ54" s="4">
        <f>BZ54*血脉产出玩法!$D$14</f>
        <v>0</v>
      </c>
      <c r="CK54" s="4">
        <f>CA54*血脉产出玩法!$D$14</f>
        <v>0</v>
      </c>
      <c r="CL54" s="4">
        <f>CB54*血脉产出玩法!$D$14</f>
        <v>0</v>
      </c>
      <c r="CM54" s="4">
        <f>CC54*血脉产出玩法!$D$14</f>
        <v>0</v>
      </c>
      <c r="CN54" s="4">
        <f>CD54*血脉产出玩法!$D$14</f>
        <v>0</v>
      </c>
      <c r="CO54" s="7">
        <f>CE54/'[1]资源-钻石'!L53</f>
        <v>0</v>
      </c>
      <c r="CP54" s="7">
        <f>CF54/'[1]资源-钻石'!M53</f>
        <v>0</v>
      </c>
      <c r="CQ54" s="7">
        <f>CG54/'[1]资源-钻石'!N53</f>
        <v>0</v>
      </c>
      <c r="CR54" s="7">
        <f>CH54/'[1]资源-钻石'!O53</f>
        <v>0</v>
      </c>
      <c r="CS54" s="7">
        <f>CI54/'[1]资源-钻石'!P53</f>
        <v>0</v>
      </c>
      <c r="CT54" s="7">
        <f>CJ54/'[1]资源-钻石'!L53</f>
        <v>0</v>
      </c>
      <c r="CU54" s="7">
        <f>CK54/'[1]资源-钻石'!M53</f>
        <v>0</v>
      </c>
      <c r="CV54" s="7">
        <f>CL54/'[1]资源-钻石'!N53</f>
        <v>0</v>
      </c>
      <c r="CW54" s="7">
        <f>CM54/'[1]资源-钻石'!O53</f>
        <v>0</v>
      </c>
      <c r="CX54" s="7">
        <f>CN54/'[1]资源-钻石'!P53</f>
        <v>0</v>
      </c>
    </row>
    <row r="55" spans="41:102" x14ac:dyDescent="0.15">
      <c r="AO55" s="46">
        <f>血脉状态预估!C55</f>
        <v>25</v>
      </c>
      <c r="AP55" s="46">
        <f>血脉状态预估!D55</f>
        <v>4.054257309608067</v>
      </c>
      <c r="AR55" s="46"/>
      <c r="AS55" s="46"/>
      <c r="AT55" s="46"/>
      <c r="AU55" s="46">
        <f>IF(血脉状态预估!N55="",0,IFERROR(求节点($Q$6:$Q$15,$AI$5:$AI$14,血脉状态预估!N55),AU54)*血脉状态预估!$I55)</f>
        <v>0</v>
      </c>
      <c r="AV55" s="46">
        <f>IF(血脉状态预估!O55="",0,IFERROR(求节点($Q$24:$Q$33,$AI$23:$AI$32,血脉状态预估!O55),AV54)*血脉状态预估!$J55)</f>
        <v>0</v>
      </c>
      <c r="AW55" s="46">
        <f t="shared" si="30"/>
        <v>0</v>
      </c>
      <c r="AX55" s="46"/>
      <c r="AY55" s="46"/>
      <c r="AZ55" s="46"/>
      <c r="BA55" s="46">
        <f>IF(血脉状态预估!N55="",0,IFERROR(求节点($Q$6:$Q$15,$AJ$5:$AJ$14,血脉状态预估!N55),BA54)*血脉状态预估!$I55)</f>
        <v>0</v>
      </c>
      <c r="BB55" s="46">
        <f>IF(血脉状态预估!O55="",0,IFERROR(求节点($Q$24:$Q$33,$AJ$23:$AJ$32,血脉状态预估!O55),BB54)*血脉状态预估!$J55)</f>
        <v>0</v>
      </c>
      <c r="BC55" s="46">
        <f t="shared" si="31"/>
        <v>0</v>
      </c>
      <c r="BG55" s="4">
        <v>51</v>
      </c>
      <c r="BH55" s="4">
        <f t="shared" si="5"/>
        <v>0</v>
      </c>
      <c r="BI55" s="4">
        <f t="shared" si="6"/>
        <v>0</v>
      </c>
      <c r="BJ55" s="4">
        <f t="shared" si="7"/>
        <v>0</v>
      </c>
      <c r="BK55" s="4">
        <f t="shared" si="8"/>
        <v>0</v>
      </c>
      <c r="BL55" s="4">
        <f t="shared" si="9"/>
        <v>0</v>
      </c>
      <c r="BM55" s="4">
        <f t="shared" si="10"/>
        <v>0</v>
      </c>
      <c r="BN55" s="4">
        <f t="shared" si="11"/>
        <v>0</v>
      </c>
      <c r="BO55" s="4">
        <f t="shared" si="12"/>
        <v>0</v>
      </c>
      <c r="BP55" s="4">
        <f t="shared" si="13"/>
        <v>0</v>
      </c>
      <c r="BQ55" s="4">
        <f t="shared" si="14"/>
        <v>0</v>
      </c>
      <c r="BT55" s="4">
        <v>51</v>
      </c>
      <c r="BU55" s="50">
        <f>IFERROR(BH55-血脉产出玩法!AD56,0)</f>
        <v>0</v>
      </c>
      <c r="BV55" s="50">
        <f>IFERROR(BI55-血脉产出玩法!AE56,0)</f>
        <v>0</v>
      </c>
      <c r="BW55" s="50">
        <f>IFERROR(BJ55-血脉产出玩法!AF56,0)</f>
        <v>0</v>
      </c>
      <c r="BX55" s="50">
        <f>IFERROR(BK55-血脉产出玩法!AG56,0)</f>
        <v>0</v>
      </c>
      <c r="BY55" s="50">
        <f>IFERROR(BL55-血脉产出玩法!AH56,0)</f>
        <v>0</v>
      </c>
      <c r="BZ55" s="50">
        <f>IFERROR(BM55-血脉产出玩法!AI56,0)</f>
        <v>0</v>
      </c>
      <c r="CA55" s="50">
        <f>IFERROR(BN55-血脉产出玩法!AJ56,0)</f>
        <v>0</v>
      </c>
      <c r="CB55" s="50">
        <f>IFERROR(BO55-血脉产出玩法!AK56,0)</f>
        <v>0</v>
      </c>
      <c r="CC55" s="50">
        <f>IFERROR(BP55-血脉产出玩法!AL56,0)</f>
        <v>0</v>
      </c>
      <c r="CD55" s="50">
        <f>IFERROR(BQ55-血脉产出玩法!AM56,0)</f>
        <v>0</v>
      </c>
      <c r="CE55" s="4">
        <f>BU55*血脉产出玩法!$D$13</f>
        <v>0</v>
      </c>
      <c r="CF55" s="4">
        <f>BV55*血脉产出玩法!$D$13</f>
        <v>0</v>
      </c>
      <c r="CG55" s="4">
        <f>BW55*血脉产出玩法!$D$13</f>
        <v>0</v>
      </c>
      <c r="CH55" s="4">
        <f>BX55*血脉产出玩法!$D$13</f>
        <v>0</v>
      </c>
      <c r="CI55" s="4">
        <f>BY55*血脉产出玩法!$D$13</f>
        <v>0</v>
      </c>
      <c r="CJ55" s="4">
        <f>BZ55*血脉产出玩法!$D$14</f>
        <v>0</v>
      </c>
      <c r="CK55" s="4">
        <f>CA55*血脉产出玩法!$D$14</f>
        <v>0</v>
      </c>
      <c r="CL55" s="4">
        <f>CB55*血脉产出玩法!$D$14</f>
        <v>0</v>
      </c>
      <c r="CM55" s="4">
        <f>CC55*血脉产出玩法!$D$14</f>
        <v>0</v>
      </c>
      <c r="CN55" s="4">
        <f>CD55*血脉产出玩法!$D$14</f>
        <v>0</v>
      </c>
      <c r="CO55" s="7">
        <f>CE55/'[1]资源-钻石'!L54</f>
        <v>0</v>
      </c>
      <c r="CP55" s="7">
        <f>CF55/'[1]资源-钻石'!M54</f>
        <v>0</v>
      </c>
      <c r="CQ55" s="7">
        <f>CG55/'[1]资源-钻石'!N54</f>
        <v>0</v>
      </c>
      <c r="CR55" s="7">
        <f>CH55/'[1]资源-钻石'!O54</f>
        <v>0</v>
      </c>
      <c r="CS55" s="7">
        <f>CI55/'[1]资源-钻石'!P54</f>
        <v>0</v>
      </c>
      <c r="CT55" s="7">
        <f>CJ55/'[1]资源-钻石'!L54</f>
        <v>0</v>
      </c>
      <c r="CU55" s="7">
        <f>CK55/'[1]资源-钻石'!M54</f>
        <v>0</v>
      </c>
      <c r="CV55" s="7">
        <f>CL55/'[1]资源-钻石'!N54</f>
        <v>0</v>
      </c>
      <c r="CW55" s="7">
        <f>CM55/'[1]资源-钻石'!O54</f>
        <v>0</v>
      </c>
      <c r="CX55" s="7">
        <f>CN55/'[1]资源-钻石'!P54</f>
        <v>0</v>
      </c>
    </row>
    <row r="56" spans="41:102" x14ac:dyDescent="0.15">
      <c r="AO56" s="46">
        <f>血脉状态预估!C56</f>
        <v>30</v>
      </c>
      <c r="AP56" s="46">
        <f>血脉状态预估!D56</f>
        <v>6.1025999999999998</v>
      </c>
      <c r="AR56" s="46"/>
      <c r="AS56" s="46"/>
      <c r="AT56" s="46"/>
      <c r="AU56" s="46">
        <f>IF(血脉状态预估!N56="",0,IFERROR(求节点($Q$6:$Q$15,$AI$5:$AI$14,血脉状态预估!N56),AU55)*血脉状态预估!$I56)</f>
        <v>0</v>
      </c>
      <c r="AV56" s="46">
        <f>IF(血脉状态预估!O56="",0,IFERROR(求节点($Q$24:$Q$33,$AI$23:$AI$32,血脉状态预估!O56),AV55)*血脉状态预估!$J56)</f>
        <v>0</v>
      </c>
      <c r="AW56" s="46">
        <f t="shared" si="30"/>
        <v>0</v>
      </c>
      <c r="AX56" s="46"/>
      <c r="AY56" s="46"/>
      <c r="AZ56" s="46"/>
      <c r="BA56" s="46">
        <f>IF(血脉状态预估!N56="",0,IFERROR(求节点($Q$6:$Q$15,$AJ$5:$AJ$14,血脉状态预估!N56),BA55)*血脉状态预估!$I56)</f>
        <v>0</v>
      </c>
      <c r="BB56" s="46">
        <f>IF(血脉状态预估!O56="",0,IFERROR(求节点($Q$24:$Q$33,$AJ$23:$AJ$32,血脉状态预估!O56),BB55)*血脉状态预估!$J56)</f>
        <v>0</v>
      </c>
      <c r="BC56" s="46">
        <f t="shared" si="31"/>
        <v>0</v>
      </c>
      <c r="BG56" s="4">
        <v>52</v>
      </c>
      <c r="BH56" s="4">
        <f t="shared" si="5"/>
        <v>0</v>
      </c>
      <c r="BI56" s="4">
        <f t="shared" si="6"/>
        <v>0</v>
      </c>
      <c r="BJ56" s="4">
        <f t="shared" si="7"/>
        <v>0</v>
      </c>
      <c r="BK56" s="4">
        <f t="shared" si="8"/>
        <v>0</v>
      </c>
      <c r="BL56" s="4">
        <f t="shared" si="9"/>
        <v>0</v>
      </c>
      <c r="BM56" s="4">
        <f t="shared" si="10"/>
        <v>0</v>
      </c>
      <c r="BN56" s="4">
        <f t="shared" si="11"/>
        <v>0</v>
      </c>
      <c r="BO56" s="4">
        <f t="shared" si="12"/>
        <v>0</v>
      </c>
      <c r="BP56" s="4">
        <f t="shared" si="13"/>
        <v>0</v>
      </c>
      <c r="BQ56" s="4">
        <f t="shared" si="14"/>
        <v>0</v>
      </c>
      <c r="BT56" s="4">
        <v>52</v>
      </c>
      <c r="BU56" s="50">
        <f>IFERROR(BH56-血脉产出玩法!AD57,0)</f>
        <v>0</v>
      </c>
      <c r="BV56" s="50">
        <f>IFERROR(BI56-血脉产出玩法!AE57,0)</f>
        <v>0</v>
      </c>
      <c r="BW56" s="50">
        <f>IFERROR(BJ56-血脉产出玩法!AF57,0)</f>
        <v>0</v>
      </c>
      <c r="BX56" s="50">
        <f>IFERROR(BK56-血脉产出玩法!AG57,0)</f>
        <v>0</v>
      </c>
      <c r="BY56" s="50">
        <f>IFERROR(BL56-血脉产出玩法!AH57,0)</f>
        <v>0</v>
      </c>
      <c r="BZ56" s="50">
        <f>IFERROR(BM56-血脉产出玩法!AI57,0)</f>
        <v>0</v>
      </c>
      <c r="CA56" s="50">
        <f>IFERROR(BN56-血脉产出玩法!AJ57,0)</f>
        <v>0</v>
      </c>
      <c r="CB56" s="50">
        <f>IFERROR(BO56-血脉产出玩法!AK57,0)</f>
        <v>0</v>
      </c>
      <c r="CC56" s="50">
        <f>IFERROR(BP56-血脉产出玩法!AL57,0)</f>
        <v>0</v>
      </c>
      <c r="CD56" s="50">
        <f>IFERROR(BQ56-血脉产出玩法!AM57,0)</f>
        <v>0</v>
      </c>
      <c r="CE56" s="4">
        <f>BU56*血脉产出玩法!$D$13</f>
        <v>0</v>
      </c>
      <c r="CF56" s="4">
        <f>BV56*血脉产出玩法!$D$13</f>
        <v>0</v>
      </c>
      <c r="CG56" s="4">
        <f>BW56*血脉产出玩法!$D$13</f>
        <v>0</v>
      </c>
      <c r="CH56" s="4">
        <f>BX56*血脉产出玩法!$D$13</f>
        <v>0</v>
      </c>
      <c r="CI56" s="4">
        <f>BY56*血脉产出玩法!$D$13</f>
        <v>0</v>
      </c>
      <c r="CJ56" s="4">
        <f>BZ56*血脉产出玩法!$D$14</f>
        <v>0</v>
      </c>
      <c r="CK56" s="4">
        <f>CA56*血脉产出玩法!$D$14</f>
        <v>0</v>
      </c>
      <c r="CL56" s="4">
        <f>CB56*血脉产出玩法!$D$14</f>
        <v>0</v>
      </c>
      <c r="CM56" s="4">
        <f>CC56*血脉产出玩法!$D$14</f>
        <v>0</v>
      </c>
      <c r="CN56" s="4">
        <f>CD56*血脉产出玩法!$D$14</f>
        <v>0</v>
      </c>
      <c r="CO56" s="7">
        <f>CE56/'[1]资源-钻石'!L55</f>
        <v>0</v>
      </c>
      <c r="CP56" s="7">
        <f>CF56/'[1]资源-钻石'!M55</f>
        <v>0</v>
      </c>
      <c r="CQ56" s="7">
        <f>CG56/'[1]资源-钻石'!N55</f>
        <v>0</v>
      </c>
      <c r="CR56" s="7">
        <f>CH56/'[1]资源-钻石'!O55</f>
        <v>0</v>
      </c>
      <c r="CS56" s="7">
        <f>CI56/'[1]资源-钻石'!P55</f>
        <v>0</v>
      </c>
      <c r="CT56" s="7">
        <f>CJ56/'[1]资源-钻石'!L55</f>
        <v>0</v>
      </c>
      <c r="CU56" s="7">
        <f>CK56/'[1]资源-钻石'!M55</f>
        <v>0</v>
      </c>
      <c r="CV56" s="7">
        <f>CL56/'[1]资源-钻石'!N55</f>
        <v>0</v>
      </c>
      <c r="CW56" s="7">
        <f>CM56/'[1]资源-钻石'!O55</f>
        <v>0</v>
      </c>
      <c r="CX56" s="7">
        <f>CN56/'[1]资源-钻石'!P55</f>
        <v>0</v>
      </c>
    </row>
    <row r="57" spans="41:102" x14ac:dyDescent="0.15">
      <c r="AO57" s="46">
        <f>血脉状态预估!C57</f>
        <v>35</v>
      </c>
      <c r="AP57" s="46">
        <f>血脉状态预估!D57</f>
        <v>9.0048988904635934</v>
      </c>
      <c r="AR57" s="46"/>
      <c r="AS57" s="46"/>
      <c r="AT57" s="46"/>
      <c r="AU57" s="46">
        <f>IF(血脉状态预估!N57="",0,IFERROR(求节点($Q$6:$Q$15,$AI$5:$AI$14,血脉状态预估!N57),AU56)*血脉状态预估!$I57)</f>
        <v>0</v>
      </c>
      <c r="AV57" s="46">
        <f>IF(血脉状态预估!O57="",0,IFERROR(求节点($Q$24:$Q$33,$AI$23:$AI$32,血脉状态预估!O57),AV56)*血脉状态预估!$J57)</f>
        <v>0</v>
      </c>
      <c r="AW57" s="46">
        <f t="shared" si="30"/>
        <v>0</v>
      </c>
      <c r="AX57" s="46"/>
      <c r="AY57" s="46"/>
      <c r="AZ57" s="46"/>
      <c r="BA57" s="46">
        <f>IF(血脉状态预估!N57="",0,IFERROR(求节点($Q$6:$Q$15,$AJ$5:$AJ$14,血脉状态预估!N57),BA56)*血脉状态预估!$I57)</f>
        <v>0</v>
      </c>
      <c r="BB57" s="46">
        <f>IF(血脉状态预估!O57="",0,IFERROR(求节点($Q$24:$Q$33,$AJ$23:$AJ$32,血脉状态预估!O57),BB56)*血脉状态预估!$J57)</f>
        <v>0</v>
      </c>
      <c r="BC57" s="46">
        <f t="shared" si="31"/>
        <v>0</v>
      </c>
      <c r="BG57" s="4">
        <v>53</v>
      </c>
      <c r="BH57" s="4">
        <f t="shared" si="5"/>
        <v>0</v>
      </c>
      <c r="BI57" s="4">
        <f t="shared" si="6"/>
        <v>0</v>
      </c>
      <c r="BJ57" s="4">
        <f t="shared" si="7"/>
        <v>0</v>
      </c>
      <c r="BK57" s="4">
        <f t="shared" si="8"/>
        <v>0</v>
      </c>
      <c r="BL57" s="4">
        <f t="shared" si="9"/>
        <v>0</v>
      </c>
      <c r="BM57" s="4">
        <f t="shared" si="10"/>
        <v>0</v>
      </c>
      <c r="BN57" s="4">
        <f t="shared" si="11"/>
        <v>0</v>
      </c>
      <c r="BO57" s="4">
        <f t="shared" si="12"/>
        <v>0</v>
      </c>
      <c r="BP57" s="4">
        <f t="shared" si="13"/>
        <v>0</v>
      </c>
      <c r="BQ57" s="4">
        <f t="shared" si="14"/>
        <v>0</v>
      </c>
      <c r="BT57" s="4">
        <v>53</v>
      </c>
      <c r="BU57" s="50">
        <f>IFERROR(BH57-血脉产出玩法!AD58,0)</f>
        <v>0</v>
      </c>
      <c r="BV57" s="50">
        <f>IFERROR(BI57-血脉产出玩法!AE58,0)</f>
        <v>0</v>
      </c>
      <c r="BW57" s="50">
        <f>IFERROR(BJ57-血脉产出玩法!AF58,0)</f>
        <v>0</v>
      </c>
      <c r="BX57" s="50">
        <f>IFERROR(BK57-血脉产出玩法!AG58,0)</f>
        <v>0</v>
      </c>
      <c r="BY57" s="50">
        <f>IFERROR(BL57-血脉产出玩法!AH58,0)</f>
        <v>0</v>
      </c>
      <c r="BZ57" s="50">
        <f>IFERROR(BM57-血脉产出玩法!AI58,0)</f>
        <v>0</v>
      </c>
      <c r="CA57" s="50">
        <f>IFERROR(BN57-血脉产出玩法!AJ58,0)</f>
        <v>0</v>
      </c>
      <c r="CB57" s="50">
        <f>IFERROR(BO57-血脉产出玩法!AK58,0)</f>
        <v>0</v>
      </c>
      <c r="CC57" s="50">
        <f>IFERROR(BP57-血脉产出玩法!AL58,0)</f>
        <v>0</v>
      </c>
      <c r="CD57" s="50">
        <f>IFERROR(BQ57-血脉产出玩法!AM58,0)</f>
        <v>0</v>
      </c>
      <c r="CE57" s="4">
        <f>BU57*血脉产出玩法!$D$13</f>
        <v>0</v>
      </c>
      <c r="CF57" s="4">
        <f>BV57*血脉产出玩法!$D$13</f>
        <v>0</v>
      </c>
      <c r="CG57" s="4">
        <f>BW57*血脉产出玩法!$D$13</f>
        <v>0</v>
      </c>
      <c r="CH57" s="4">
        <f>BX57*血脉产出玩法!$D$13</f>
        <v>0</v>
      </c>
      <c r="CI57" s="4">
        <f>BY57*血脉产出玩法!$D$13</f>
        <v>0</v>
      </c>
      <c r="CJ57" s="4">
        <f>BZ57*血脉产出玩法!$D$14</f>
        <v>0</v>
      </c>
      <c r="CK57" s="4">
        <f>CA57*血脉产出玩法!$D$14</f>
        <v>0</v>
      </c>
      <c r="CL57" s="4">
        <f>CB57*血脉产出玩法!$D$14</f>
        <v>0</v>
      </c>
      <c r="CM57" s="4">
        <f>CC57*血脉产出玩法!$D$14</f>
        <v>0</v>
      </c>
      <c r="CN57" s="4">
        <f>CD57*血脉产出玩法!$D$14</f>
        <v>0</v>
      </c>
      <c r="CO57" s="7">
        <f>CE57/'[1]资源-钻石'!L56</f>
        <v>0</v>
      </c>
      <c r="CP57" s="7">
        <f>CF57/'[1]资源-钻石'!M56</f>
        <v>0</v>
      </c>
      <c r="CQ57" s="7">
        <f>CG57/'[1]资源-钻石'!N56</f>
        <v>0</v>
      </c>
      <c r="CR57" s="7">
        <f>CH57/'[1]资源-钻石'!O56</f>
        <v>0</v>
      </c>
      <c r="CS57" s="7">
        <f>CI57/'[1]资源-钻石'!P56</f>
        <v>0</v>
      </c>
      <c r="CT57" s="7">
        <f>CJ57/'[1]资源-钻石'!L56</f>
        <v>0</v>
      </c>
      <c r="CU57" s="7">
        <f>CK57/'[1]资源-钻石'!M56</f>
        <v>0</v>
      </c>
      <c r="CV57" s="7">
        <f>CL57/'[1]资源-钻石'!N56</f>
        <v>0</v>
      </c>
      <c r="CW57" s="7">
        <f>CM57/'[1]资源-钻石'!O56</f>
        <v>0</v>
      </c>
      <c r="CX57" s="7">
        <f>CN57/'[1]资源-钻石'!P56</f>
        <v>0</v>
      </c>
    </row>
    <row r="58" spans="41:102" x14ac:dyDescent="0.15">
      <c r="AO58" s="46">
        <f>血脉状态预估!C58</f>
        <v>40</v>
      </c>
      <c r="AP58" s="46">
        <f>血脉状态预估!D58</f>
        <v>13.059000000000001</v>
      </c>
      <c r="AR58" s="46"/>
      <c r="AS58" s="46"/>
      <c r="AT58" s="46"/>
      <c r="AU58" s="46">
        <f>IF(血脉状态预估!N58="",0,IFERROR(求节点($Q$6:$Q$15,$AI$5:$AI$14,血脉状态预估!N58),AU57)*血脉状态预估!$I58)</f>
        <v>0</v>
      </c>
      <c r="AV58" s="46">
        <f>IF(血脉状态预估!O58="",0,IFERROR(求节点($Q$24:$Q$33,$AI$23:$AI$32,血脉状态预估!O58),AV57)*血脉状态预估!$J58)</f>
        <v>0</v>
      </c>
      <c r="AW58" s="46">
        <f t="shared" si="30"/>
        <v>0</v>
      </c>
      <c r="AX58" s="46"/>
      <c r="AY58" s="46"/>
      <c r="AZ58" s="46"/>
      <c r="BA58" s="46">
        <f>IF(血脉状态预估!N58="",0,IFERROR(求节点($Q$6:$Q$15,$AJ$5:$AJ$14,血脉状态预估!N58),BA57)*血脉状态预估!$I58)</f>
        <v>0</v>
      </c>
      <c r="BB58" s="46">
        <f>IF(血脉状态预估!O58="",0,IFERROR(求节点($Q$24:$Q$33,$AJ$23:$AJ$32,血脉状态预估!O58),BB57)*血脉状态预估!$J58)</f>
        <v>0</v>
      </c>
      <c r="BC58" s="46">
        <f t="shared" si="31"/>
        <v>0</v>
      </c>
      <c r="BG58" s="4">
        <v>54</v>
      </c>
      <c r="BH58" s="4">
        <f t="shared" si="5"/>
        <v>0</v>
      </c>
      <c r="BI58" s="4">
        <f t="shared" si="6"/>
        <v>0</v>
      </c>
      <c r="BJ58" s="4">
        <f t="shared" si="7"/>
        <v>0</v>
      </c>
      <c r="BK58" s="4">
        <f t="shared" si="8"/>
        <v>0</v>
      </c>
      <c r="BL58" s="4">
        <f t="shared" si="9"/>
        <v>0</v>
      </c>
      <c r="BM58" s="4">
        <f t="shared" si="10"/>
        <v>0</v>
      </c>
      <c r="BN58" s="4">
        <f t="shared" si="11"/>
        <v>0</v>
      </c>
      <c r="BO58" s="4">
        <f t="shared" si="12"/>
        <v>0</v>
      </c>
      <c r="BP58" s="4">
        <f t="shared" si="13"/>
        <v>0</v>
      </c>
      <c r="BQ58" s="4">
        <f t="shared" si="14"/>
        <v>0</v>
      </c>
      <c r="BT58" s="4">
        <v>54</v>
      </c>
      <c r="BU58" s="50">
        <f>IFERROR(BH58-血脉产出玩法!AD59,0)</f>
        <v>0</v>
      </c>
      <c r="BV58" s="50">
        <f>IFERROR(BI58-血脉产出玩法!AE59,0)</f>
        <v>0</v>
      </c>
      <c r="BW58" s="50">
        <f>IFERROR(BJ58-血脉产出玩法!AF59,0)</f>
        <v>0</v>
      </c>
      <c r="BX58" s="50">
        <f>IFERROR(BK58-血脉产出玩法!AG59,0)</f>
        <v>0</v>
      </c>
      <c r="BY58" s="50">
        <f>IFERROR(BL58-血脉产出玩法!AH59,0)</f>
        <v>0</v>
      </c>
      <c r="BZ58" s="50">
        <f>IFERROR(BM58-血脉产出玩法!AI59,0)</f>
        <v>0</v>
      </c>
      <c r="CA58" s="50">
        <f>IFERROR(BN58-血脉产出玩法!AJ59,0)</f>
        <v>0</v>
      </c>
      <c r="CB58" s="50">
        <f>IFERROR(BO58-血脉产出玩法!AK59,0)</f>
        <v>0</v>
      </c>
      <c r="CC58" s="50">
        <f>IFERROR(BP58-血脉产出玩法!AL59,0)</f>
        <v>0</v>
      </c>
      <c r="CD58" s="50">
        <f>IFERROR(BQ58-血脉产出玩法!AM59,0)</f>
        <v>0</v>
      </c>
      <c r="CE58" s="4">
        <f>BU58*血脉产出玩法!$D$13</f>
        <v>0</v>
      </c>
      <c r="CF58" s="4">
        <f>BV58*血脉产出玩法!$D$13</f>
        <v>0</v>
      </c>
      <c r="CG58" s="4">
        <f>BW58*血脉产出玩法!$D$13</f>
        <v>0</v>
      </c>
      <c r="CH58" s="4">
        <f>BX58*血脉产出玩法!$D$13</f>
        <v>0</v>
      </c>
      <c r="CI58" s="4">
        <f>BY58*血脉产出玩法!$D$13</f>
        <v>0</v>
      </c>
      <c r="CJ58" s="4">
        <f>BZ58*血脉产出玩法!$D$14</f>
        <v>0</v>
      </c>
      <c r="CK58" s="4">
        <f>CA58*血脉产出玩法!$D$14</f>
        <v>0</v>
      </c>
      <c r="CL58" s="4">
        <f>CB58*血脉产出玩法!$D$14</f>
        <v>0</v>
      </c>
      <c r="CM58" s="4">
        <f>CC58*血脉产出玩法!$D$14</f>
        <v>0</v>
      </c>
      <c r="CN58" s="4">
        <f>CD58*血脉产出玩法!$D$14</f>
        <v>0</v>
      </c>
      <c r="CO58" s="7">
        <f>CE58/'[1]资源-钻石'!L57</f>
        <v>0</v>
      </c>
      <c r="CP58" s="7">
        <f>CF58/'[1]资源-钻石'!M57</f>
        <v>0</v>
      </c>
      <c r="CQ58" s="7">
        <f>CG58/'[1]资源-钻石'!N57</f>
        <v>0</v>
      </c>
      <c r="CR58" s="7">
        <f>CH58/'[1]资源-钻石'!O57</f>
        <v>0</v>
      </c>
      <c r="CS58" s="7">
        <f>CI58/'[1]资源-钻石'!P57</f>
        <v>0</v>
      </c>
      <c r="CT58" s="7">
        <f>CJ58/'[1]资源-钻石'!L57</f>
        <v>0</v>
      </c>
      <c r="CU58" s="7">
        <f>CK58/'[1]资源-钻石'!M57</f>
        <v>0</v>
      </c>
      <c r="CV58" s="7">
        <f>CL58/'[1]资源-钻石'!N57</f>
        <v>0</v>
      </c>
      <c r="CW58" s="7">
        <f>CM58/'[1]资源-钻石'!O57</f>
        <v>0</v>
      </c>
      <c r="CX58" s="7">
        <f>CN58/'[1]资源-钻石'!P57</f>
        <v>0</v>
      </c>
    </row>
    <row r="59" spans="41:102" x14ac:dyDescent="0.15">
      <c r="AO59" s="46">
        <f>血脉状态预估!C59</f>
        <v>45</v>
      </c>
      <c r="AP59" s="46">
        <f>血脉状态预估!D59</f>
        <v>18.900199714525563</v>
      </c>
      <c r="AR59" s="46"/>
      <c r="AS59" s="46"/>
      <c r="AT59" s="46"/>
      <c r="AU59" s="46">
        <f>IF(血脉状态预估!N59="",0,IFERROR(求节点($Q$6:$Q$15,$AI$5:$AI$14,血脉状态预估!N59),AU58)*血脉状态预估!$I59)</f>
        <v>0</v>
      </c>
      <c r="AV59" s="46">
        <f>IF(血脉状态预估!O59="",0,IFERROR(求节点($Q$24:$Q$33,$AI$23:$AI$32,血脉状态预估!O59),AV58)*血脉状态预估!$J59)</f>
        <v>0</v>
      </c>
      <c r="AW59" s="46">
        <f t="shared" si="30"/>
        <v>0</v>
      </c>
      <c r="AX59" s="46"/>
      <c r="AY59" s="46"/>
      <c r="AZ59" s="46"/>
      <c r="BA59" s="46">
        <f>IF(血脉状态预估!N59="",0,IFERROR(求节点($Q$6:$Q$15,$AJ$5:$AJ$14,血脉状态预估!N59),BA58)*血脉状态预估!$I59)</f>
        <v>0</v>
      </c>
      <c r="BB59" s="46">
        <f>IF(血脉状态预估!O59="",0,IFERROR(求节点($Q$24:$Q$33,$AJ$23:$AJ$32,血脉状态预估!O59),BB58)*血脉状态预估!$J59)</f>
        <v>0</v>
      </c>
      <c r="BC59" s="46">
        <f t="shared" si="31"/>
        <v>0</v>
      </c>
      <c r="BG59" s="4">
        <v>55</v>
      </c>
      <c r="BH59" s="4">
        <f t="shared" si="5"/>
        <v>0</v>
      </c>
      <c r="BI59" s="4">
        <f t="shared" si="6"/>
        <v>0</v>
      </c>
      <c r="BJ59" s="4">
        <f t="shared" si="7"/>
        <v>0</v>
      </c>
      <c r="BK59" s="4">
        <f t="shared" si="8"/>
        <v>0</v>
      </c>
      <c r="BL59" s="4">
        <f t="shared" si="9"/>
        <v>0</v>
      </c>
      <c r="BM59" s="4">
        <f t="shared" si="10"/>
        <v>0</v>
      </c>
      <c r="BN59" s="4">
        <f t="shared" si="11"/>
        <v>0</v>
      </c>
      <c r="BO59" s="4">
        <f t="shared" si="12"/>
        <v>0</v>
      </c>
      <c r="BP59" s="4">
        <f t="shared" si="13"/>
        <v>0</v>
      </c>
      <c r="BQ59" s="4">
        <f t="shared" si="14"/>
        <v>0</v>
      </c>
      <c r="BT59" s="4">
        <v>55</v>
      </c>
      <c r="BU59" s="50">
        <f>IFERROR(BH59-血脉产出玩法!AD60,0)</f>
        <v>0</v>
      </c>
      <c r="BV59" s="50">
        <f>IFERROR(BI59-血脉产出玩法!AE60,0)</f>
        <v>0</v>
      </c>
      <c r="BW59" s="50">
        <f>IFERROR(BJ59-血脉产出玩法!AF60,0)</f>
        <v>0</v>
      </c>
      <c r="BX59" s="50">
        <f>IFERROR(BK59-血脉产出玩法!AG60,0)</f>
        <v>0</v>
      </c>
      <c r="BY59" s="50">
        <f>IFERROR(BL59-血脉产出玩法!AH60,0)</f>
        <v>0</v>
      </c>
      <c r="BZ59" s="50">
        <f>IFERROR(BM59-血脉产出玩法!AI60,0)</f>
        <v>0</v>
      </c>
      <c r="CA59" s="50">
        <f>IFERROR(BN59-血脉产出玩法!AJ60,0)</f>
        <v>0</v>
      </c>
      <c r="CB59" s="50">
        <f>IFERROR(BO59-血脉产出玩法!AK60,0)</f>
        <v>0</v>
      </c>
      <c r="CC59" s="50">
        <f>IFERROR(BP59-血脉产出玩法!AL60,0)</f>
        <v>0</v>
      </c>
      <c r="CD59" s="50">
        <f>IFERROR(BQ59-血脉产出玩法!AM60,0)</f>
        <v>0</v>
      </c>
      <c r="CE59" s="4">
        <f>BU59*血脉产出玩法!$D$13</f>
        <v>0</v>
      </c>
      <c r="CF59" s="4">
        <f>BV59*血脉产出玩法!$D$13</f>
        <v>0</v>
      </c>
      <c r="CG59" s="4">
        <f>BW59*血脉产出玩法!$D$13</f>
        <v>0</v>
      </c>
      <c r="CH59" s="4">
        <f>BX59*血脉产出玩法!$D$13</f>
        <v>0</v>
      </c>
      <c r="CI59" s="4">
        <f>BY59*血脉产出玩法!$D$13</f>
        <v>0</v>
      </c>
      <c r="CJ59" s="4">
        <f>BZ59*血脉产出玩法!$D$14</f>
        <v>0</v>
      </c>
      <c r="CK59" s="4">
        <f>CA59*血脉产出玩法!$D$14</f>
        <v>0</v>
      </c>
      <c r="CL59" s="4">
        <f>CB59*血脉产出玩法!$D$14</f>
        <v>0</v>
      </c>
      <c r="CM59" s="4">
        <f>CC59*血脉产出玩法!$D$14</f>
        <v>0</v>
      </c>
      <c r="CN59" s="4">
        <f>CD59*血脉产出玩法!$D$14</f>
        <v>0</v>
      </c>
      <c r="CO59" s="7">
        <f>CE59/'[1]资源-钻石'!L58</f>
        <v>0</v>
      </c>
      <c r="CP59" s="7">
        <f>CF59/'[1]资源-钻石'!M58</f>
        <v>0</v>
      </c>
      <c r="CQ59" s="7">
        <f>CG59/'[1]资源-钻石'!N58</f>
        <v>0</v>
      </c>
      <c r="CR59" s="7">
        <f>CH59/'[1]资源-钻石'!O58</f>
        <v>0</v>
      </c>
      <c r="CS59" s="7">
        <f>CI59/'[1]资源-钻石'!P58</f>
        <v>0</v>
      </c>
      <c r="CT59" s="7">
        <f>CJ59/'[1]资源-钻石'!L58</f>
        <v>0</v>
      </c>
      <c r="CU59" s="7">
        <f>CK59/'[1]资源-钻石'!M58</f>
        <v>0</v>
      </c>
      <c r="CV59" s="7">
        <f>CL59/'[1]资源-钻石'!N58</f>
        <v>0</v>
      </c>
      <c r="CW59" s="7">
        <f>CM59/'[1]资源-钻石'!O58</f>
        <v>0</v>
      </c>
      <c r="CX59" s="7">
        <f>CN59/'[1]资源-钻石'!P58</f>
        <v>0</v>
      </c>
    </row>
    <row r="60" spans="41:102" x14ac:dyDescent="0.15">
      <c r="AO60" s="46">
        <f>血脉状态预估!C60</f>
        <v>50</v>
      </c>
      <c r="AP60" s="46">
        <f>血脉状态预估!D60</f>
        <v>27.0351</v>
      </c>
      <c r="AR60" s="46"/>
      <c r="AS60" s="46"/>
      <c r="AT60" s="46"/>
      <c r="AU60" s="46">
        <f>IF(血脉状态预估!N60="",0,IFERROR(求节点($Q$6:$Q$15,$AI$5:$AI$14,血脉状态预估!N60),AU59)*血脉状态预估!$I60)</f>
        <v>0</v>
      </c>
      <c r="AV60" s="46">
        <f>IF(血脉状态预估!O60="",0,IFERROR(求节点($Q$24:$Q$33,$AI$23:$AI$32,血脉状态预估!O60),AV59)*血脉状态预估!$J60)</f>
        <v>0</v>
      </c>
      <c r="AW60" s="46">
        <f t="shared" si="30"/>
        <v>0</v>
      </c>
      <c r="AX60" s="46"/>
      <c r="AY60" s="46"/>
      <c r="AZ60" s="46"/>
      <c r="BA60" s="46">
        <f>IF(血脉状态预估!N60="",0,IFERROR(求节点($Q$6:$Q$15,$AJ$5:$AJ$14,血脉状态预估!N60),BA59)*血脉状态预估!$I60)</f>
        <v>0</v>
      </c>
      <c r="BB60" s="46">
        <f>IF(血脉状态预估!O60="",0,IFERROR(求节点($Q$24:$Q$33,$AJ$23:$AJ$32,血脉状态预估!O60),BB59)*血脉状态预估!$J60)</f>
        <v>0</v>
      </c>
      <c r="BC60" s="46">
        <f t="shared" si="31"/>
        <v>0</v>
      </c>
      <c r="BG60" s="4">
        <v>56</v>
      </c>
      <c r="BH60" s="4">
        <f t="shared" si="5"/>
        <v>1262.3746079295786</v>
      </c>
      <c r="BI60" s="4">
        <f t="shared" si="6"/>
        <v>2026.7092236075314</v>
      </c>
      <c r="BJ60" s="4">
        <f t="shared" si="7"/>
        <v>2740.8390291020164</v>
      </c>
      <c r="BK60" s="4">
        <f t="shared" si="8"/>
        <v>3287.4924590465198</v>
      </c>
      <c r="BL60" s="4">
        <f t="shared" si="9"/>
        <v>2811.2542524147534</v>
      </c>
      <c r="BM60" s="4">
        <f t="shared" si="10"/>
        <v>0</v>
      </c>
      <c r="BN60" s="4">
        <f t="shared" si="11"/>
        <v>0</v>
      </c>
      <c r="BO60" s="4">
        <f t="shared" si="12"/>
        <v>0</v>
      </c>
      <c r="BP60" s="4">
        <f t="shared" si="13"/>
        <v>0</v>
      </c>
      <c r="BQ60" s="4">
        <f t="shared" si="14"/>
        <v>0</v>
      </c>
      <c r="BT60" s="4">
        <v>56</v>
      </c>
      <c r="BU60" s="50">
        <f>IFERROR(BH60-血脉产出玩法!AD61,0)</f>
        <v>1262.3746079295786</v>
      </c>
      <c r="BV60" s="50">
        <f>IFERROR(BI60-血脉产出玩法!AE61,0)</f>
        <v>2026.7092236075314</v>
      </c>
      <c r="BW60" s="50">
        <f>IFERROR(BJ60-血脉产出玩法!AF61,0)</f>
        <v>2740.8390291020164</v>
      </c>
      <c r="BX60" s="50">
        <f>IFERROR(BK60-血脉产出玩法!AG61,0)</f>
        <v>3287.4924590465198</v>
      </c>
      <c r="BY60" s="50">
        <f>IFERROR(BL60-血脉产出玩法!AH61,0)</f>
        <v>2811.2542524147534</v>
      </c>
      <c r="BZ60" s="50">
        <f>IFERROR(BM60-血脉产出玩法!AI61,0)</f>
        <v>0</v>
      </c>
      <c r="CA60" s="50">
        <f>IFERROR(BN60-血脉产出玩法!AJ61,0)</f>
        <v>0</v>
      </c>
      <c r="CB60" s="50">
        <f>IFERROR(BO60-血脉产出玩法!AK61,0)</f>
        <v>0</v>
      </c>
      <c r="CC60" s="50">
        <f>IFERROR(BP60-血脉产出玩法!AL61,0)</f>
        <v>0</v>
      </c>
      <c r="CD60" s="50">
        <f>IFERROR(BQ60-血脉产出玩法!AM61,0)</f>
        <v>0</v>
      </c>
      <c r="CE60" s="4">
        <f>BU60*血脉产出玩法!$D$13</f>
        <v>631.18730396478929</v>
      </c>
      <c r="CF60" s="4">
        <f>BV60*血脉产出玩法!$D$13</f>
        <v>1013.3546118037657</v>
      </c>
      <c r="CG60" s="4">
        <f>BW60*血脉产出玩法!$D$13</f>
        <v>1370.4195145510082</v>
      </c>
      <c r="CH60" s="4">
        <f>BX60*血脉产出玩法!$D$13</f>
        <v>1643.7462295232599</v>
      </c>
      <c r="CI60" s="4">
        <f>BY60*血脉产出玩法!$D$13</f>
        <v>1405.6271262073767</v>
      </c>
      <c r="CJ60" s="4">
        <f>BZ60*血脉产出玩法!$D$14</f>
        <v>0</v>
      </c>
      <c r="CK60" s="4">
        <f>CA60*血脉产出玩法!$D$14</f>
        <v>0</v>
      </c>
      <c r="CL60" s="4">
        <f>CB60*血脉产出玩法!$D$14</f>
        <v>0</v>
      </c>
      <c r="CM60" s="4">
        <f>CC60*血脉产出玩法!$D$14</f>
        <v>0</v>
      </c>
      <c r="CN60" s="4">
        <f>CD60*血脉产出玩法!$D$14</f>
        <v>0</v>
      </c>
      <c r="CO60" s="7">
        <f>CE60/'[1]资源-钻石'!L59</f>
        <v>2.1020120943585504E-3</v>
      </c>
      <c r="CP60" s="7">
        <f>CF60/'[1]资源-钻石'!M59</f>
        <v>2.8026980851235677E-3</v>
      </c>
      <c r="CQ60" s="7">
        <f>CG60/'[1]资源-钻石'!N59</f>
        <v>2.8045441117668241E-3</v>
      </c>
      <c r="CR60" s="7">
        <f>CH60/'[1]资源-钻石'!O59</f>
        <v>1.7423950845309702E-3</v>
      </c>
      <c r="CS60" s="7">
        <f>CI60/'[1]资源-钻石'!P59</f>
        <v>1.0388359564469749E-3</v>
      </c>
      <c r="CT60" s="7">
        <f>CJ60/'[1]资源-钻石'!L59</f>
        <v>0</v>
      </c>
      <c r="CU60" s="7">
        <f>CK60/'[1]资源-钻石'!M59</f>
        <v>0</v>
      </c>
      <c r="CV60" s="7">
        <f>CL60/'[1]资源-钻石'!N59</f>
        <v>0</v>
      </c>
      <c r="CW60" s="7">
        <f>CM60/'[1]资源-钻石'!O59</f>
        <v>0</v>
      </c>
      <c r="CX60" s="7">
        <f>CN60/'[1]资源-钻石'!P59</f>
        <v>0</v>
      </c>
    </row>
    <row r="61" spans="41:102" x14ac:dyDescent="0.15">
      <c r="AO61" s="46">
        <f>血脉状态预估!C61</f>
        <v>55</v>
      </c>
      <c r="AP61" s="46">
        <f>血脉状态预估!D61</f>
        <v>38.53268396026413</v>
      </c>
      <c r="AR61" s="46"/>
      <c r="AS61" s="46"/>
      <c r="AT61" s="46"/>
      <c r="AU61" s="46">
        <f>IF(血脉状态预估!N61="",0,IFERROR(求节点($Q$6:$Q$15,$AI$5:$AI$14,血脉状态预估!N61),AU60)*血脉状态预估!$I61)</f>
        <v>0</v>
      </c>
      <c r="AV61" s="46">
        <f>IF(血脉状态预估!O61="",0,IFERROR(求节点($Q$24:$Q$33,$AI$23:$AI$32,血脉状态预估!O61),AV60)*血脉状态预估!$J61)</f>
        <v>0</v>
      </c>
      <c r="AW61" s="46">
        <f t="shared" si="30"/>
        <v>0</v>
      </c>
      <c r="AX61" s="46"/>
      <c r="AY61" s="46"/>
      <c r="AZ61" s="46"/>
      <c r="BA61" s="46">
        <f>IF(血脉状态预估!N61="",0,IFERROR(求节点($Q$6:$Q$15,$AJ$5:$AJ$14,血脉状态预估!N61),BA60)*血脉状态预估!$I61)</f>
        <v>0</v>
      </c>
      <c r="BB61" s="46">
        <f>IF(血脉状态预估!O61="",0,IFERROR(求节点($Q$24:$Q$33,$AJ$23:$AJ$32,血脉状态预估!O61),BB60)*血脉状态预估!$J61)</f>
        <v>0</v>
      </c>
      <c r="BC61" s="46">
        <f t="shared" si="31"/>
        <v>0</v>
      </c>
      <c r="BG61" s="4">
        <v>57</v>
      </c>
      <c r="BH61" s="4">
        <f t="shared" si="5"/>
        <v>2524.7492158591572</v>
      </c>
      <c r="BI61" s="4">
        <f t="shared" si="6"/>
        <v>4053.4184472150628</v>
      </c>
      <c r="BJ61" s="4">
        <f t="shared" si="7"/>
        <v>5481.6780582040328</v>
      </c>
      <c r="BK61" s="4">
        <f t="shared" si="8"/>
        <v>6574.9849180930396</v>
      </c>
      <c r="BL61" s="4">
        <f t="shared" si="9"/>
        <v>5622.5085048295068</v>
      </c>
      <c r="BM61" s="4">
        <f t="shared" si="10"/>
        <v>0</v>
      </c>
      <c r="BN61" s="4">
        <f t="shared" si="11"/>
        <v>0</v>
      </c>
      <c r="BO61" s="4">
        <f t="shared" si="12"/>
        <v>0</v>
      </c>
      <c r="BP61" s="4">
        <f t="shared" si="13"/>
        <v>0</v>
      </c>
      <c r="BQ61" s="4">
        <f t="shared" si="14"/>
        <v>0</v>
      </c>
      <c r="BT61" s="4">
        <v>57</v>
      </c>
      <c r="BU61" s="50">
        <f>IFERROR(BH61-血脉产出玩法!AD62,0)</f>
        <v>2524.7492158591572</v>
      </c>
      <c r="BV61" s="50">
        <f>IFERROR(BI61-血脉产出玩法!AE62,0)</f>
        <v>4053.4184472150628</v>
      </c>
      <c r="BW61" s="50">
        <f>IFERROR(BJ61-血脉产出玩法!AF62,0)</f>
        <v>5481.6780582040328</v>
      </c>
      <c r="BX61" s="50">
        <f>IFERROR(BK61-血脉产出玩法!AG62,0)</f>
        <v>6574.9849180930396</v>
      </c>
      <c r="BY61" s="50">
        <f>IFERROR(BL61-血脉产出玩法!AH62,0)</f>
        <v>5622.5085048295068</v>
      </c>
      <c r="BZ61" s="50">
        <f>IFERROR(BM61-血脉产出玩法!AI62,0)</f>
        <v>0</v>
      </c>
      <c r="CA61" s="50">
        <f>IFERROR(BN61-血脉产出玩法!AJ62,0)</f>
        <v>0</v>
      </c>
      <c r="CB61" s="50">
        <f>IFERROR(BO61-血脉产出玩法!AK62,0)</f>
        <v>0</v>
      </c>
      <c r="CC61" s="50">
        <f>IFERROR(BP61-血脉产出玩法!AL62,0)</f>
        <v>0</v>
      </c>
      <c r="CD61" s="50">
        <f>IFERROR(BQ61-血脉产出玩法!AM62,0)</f>
        <v>0</v>
      </c>
      <c r="CE61" s="4">
        <f>BU61*血脉产出玩法!$D$13</f>
        <v>1262.3746079295786</v>
      </c>
      <c r="CF61" s="4">
        <f>BV61*血脉产出玩法!$D$13</f>
        <v>2026.7092236075314</v>
      </c>
      <c r="CG61" s="4">
        <f>BW61*血脉产出玩法!$D$13</f>
        <v>2740.8390291020164</v>
      </c>
      <c r="CH61" s="4">
        <f>BX61*血脉产出玩法!$D$13</f>
        <v>3287.4924590465198</v>
      </c>
      <c r="CI61" s="4">
        <f>BY61*血脉产出玩法!$D$13</f>
        <v>2811.2542524147534</v>
      </c>
      <c r="CJ61" s="4">
        <f>BZ61*血脉产出玩法!$D$14</f>
        <v>0</v>
      </c>
      <c r="CK61" s="4">
        <f>CA61*血脉产出玩法!$D$14</f>
        <v>0</v>
      </c>
      <c r="CL61" s="4">
        <f>CB61*血脉产出玩法!$D$14</f>
        <v>0</v>
      </c>
      <c r="CM61" s="4">
        <f>CC61*血脉产出玩法!$D$14</f>
        <v>0</v>
      </c>
      <c r="CN61" s="4">
        <f>CD61*血脉产出玩法!$D$14</f>
        <v>0</v>
      </c>
      <c r="CO61" s="7">
        <f>CE61/'[1]资源-钻石'!L60</f>
        <v>3.9337128095687712E-3</v>
      </c>
      <c r="CP61" s="7">
        <f>CF61/'[1]资源-钻石'!M60</f>
        <v>5.2444128104465878E-3</v>
      </c>
      <c r="CQ61" s="7">
        <f>CG61/'[1]资源-钻石'!N60</f>
        <v>5.2572495234667746E-3</v>
      </c>
      <c r="CR61" s="7">
        <f>CH61/'[1]资源-钻石'!O60</f>
        <v>3.2842513796692537E-3</v>
      </c>
      <c r="CS61" s="7">
        <f>CI61/'[1]资源-钻石'!P60</f>
        <v>1.965575901751563E-3</v>
      </c>
      <c r="CT61" s="7">
        <f>CJ61/'[1]资源-钻石'!L60</f>
        <v>0</v>
      </c>
      <c r="CU61" s="7">
        <f>CK61/'[1]资源-钻石'!M60</f>
        <v>0</v>
      </c>
      <c r="CV61" s="7">
        <f>CL61/'[1]资源-钻石'!N60</f>
        <v>0</v>
      </c>
      <c r="CW61" s="7">
        <f>CM61/'[1]资源-钻石'!O60</f>
        <v>0</v>
      </c>
      <c r="CX61" s="7">
        <f>CN61/'[1]资源-钻石'!P60</f>
        <v>0</v>
      </c>
    </row>
    <row r="62" spans="41:102" x14ac:dyDescent="0.15">
      <c r="AO62" s="46">
        <f>血脉状态预估!C62</f>
        <v>60</v>
      </c>
      <c r="AP62" s="46">
        <f>血脉状态预估!D62</f>
        <v>54.589500000000001</v>
      </c>
      <c r="AR62" s="46"/>
      <c r="AS62" s="46"/>
      <c r="AT62" s="46"/>
      <c r="AU62" s="46">
        <f>IF(血脉状态预估!N62="",0,IFERROR(求节点($Q$6:$Q$15,$AI$5:$AI$14,血脉状态预估!N62),AU61)*血脉状态预估!$I62)</f>
        <v>10133.546118037657</v>
      </c>
      <c r="AV62" s="46">
        <f>IF(血脉状态预估!O62="",0,IFERROR(求节点($Q$24:$Q$33,$AI$23:$AI$32,血脉状态预估!O62),AV61)*血脉状态预估!$J62)</f>
        <v>0</v>
      </c>
      <c r="AW62" s="46">
        <f t="shared" si="30"/>
        <v>10133.546118037657</v>
      </c>
      <c r="AX62" s="46"/>
      <c r="AY62" s="46"/>
      <c r="AZ62" s="46"/>
      <c r="BA62" s="46">
        <f>IF(血脉状态预估!N62="",0,IFERROR(求节点($Q$6:$Q$15,$AJ$5:$AJ$14,血脉状态预估!N62),BA61)*血脉状态预估!$I62)</f>
        <v>0</v>
      </c>
      <c r="BB62" s="46">
        <f>IF(血脉状态预估!O62="",0,IFERROR(求节点($Q$24:$Q$33,$AJ$23:$AJ$32,血脉状态预估!O62),BB61)*血脉状态预估!$J62)</f>
        <v>0</v>
      </c>
      <c r="BC62" s="46">
        <f t="shared" si="31"/>
        <v>0</v>
      </c>
      <c r="BG62" s="4">
        <v>58</v>
      </c>
      <c r="BH62" s="4">
        <f t="shared" si="5"/>
        <v>3787.1238237887355</v>
      </c>
      <c r="BI62" s="4">
        <f t="shared" si="6"/>
        <v>6080.1276708225942</v>
      </c>
      <c r="BJ62" s="4">
        <f t="shared" si="7"/>
        <v>8222.5170873060488</v>
      </c>
      <c r="BK62" s="4">
        <f t="shared" si="8"/>
        <v>9862.4773771395594</v>
      </c>
      <c r="BL62" s="4">
        <f t="shared" si="9"/>
        <v>8433.7627572442598</v>
      </c>
      <c r="BM62" s="4">
        <f t="shared" si="10"/>
        <v>0</v>
      </c>
      <c r="BN62" s="4">
        <f t="shared" si="11"/>
        <v>0</v>
      </c>
      <c r="BO62" s="4">
        <f t="shared" si="12"/>
        <v>0</v>
      </c>
      <c r="BP62" s="4">
        <f t="shared" si="13"/>
        <v>0</v>
      </c>
      <c r="BQ62" s="4">
        <f t="shared" si="14"/>
        <v>0</v>
      </c>
      <c r="BT62" s="4">
        <v>58</v>
      </c>
      <c r="BU62" s="50">
        <f>IFERROR(BH62-血脉产出玩法!AD63,0)</f>
        <v>3787.1238237887355</v>
      </c>
      <c r="BV62" s="50">
        <f>IFERROR(BI62-血脉产出玩法!AE63,0)</f>
        <v>6080.1276708225942</v>
      </c>
      <c r="BW62" s="50">
        <f>IFERROR(BJ62-血脉产出玩法!AF63,0)</f>
        <v>8222.5170873060488</v>
      </c>
      <c r="BX62" s="50">
        <f>IFERROR(BK62-血脉产出玩法!AG63,0)</f>
        <v>9862.4773771395594</v>
      </c>
      <c r="BY62" s="50">
        <f>IFERROR(BL62-血脉产出玩法!AH63,0)</f>
        <v>8433.7627572442598</v>
      </c>
      <c r="BZ62" s="50">
        <f>IFERROR(BM62-血脉产出玩法!AI63,0)</f>
        <v>0</v>
      </c>
      <c r="CA62" s="50">
        <f>IFERROR(BN62-血脉产出玩法!AJ63,0)</f>
        <v>0</v>
      </c>
      <c r="CB62" s="50">
        <f>IFERROR(BO62-血脉产出玩法!AK63,0)</f>
        <v>0</v>
      </c>
      <c r="CC62" s="50">
        <f>IFERROR(BP62-血脉产出玩法!AL63,0)</f>
        <v>0</v>
      </c>
      <c r="CD62" s="50">
        <f>IFERROR(BQ62-血脉产出玩法!AM63,0)</f>
        <v>0</v>
      </c>
      <c r="CE62" s="4">
        <f>BU62*血脉产出玩法!$D$13</f>
        <v>1893.5619118943678</v>
      </c>
      <c r="CF62" s="4">
        <f>BV62*血脉产出玩法!$D$13</f>
        <v>3040.0638354112971</v>
      </c>
      <c r="CG62" s="4">
        <f>BW62*血脉产出玩法!$D$13</f>
        <v>4111.2585436530244</v>
      </c>
      <c r="CH62" s="4">
        <f>BX62*血脉产出玩法!$D$13</f>
        <v>4931.2386885697797</v>
      </c>
      <c r="CI62" s="4">
        <f>BY62*血脉产出玩法!$D$13</f>
        <v>4216.8813786221299</v>
      </c>
      <c r="CJ62" s="4">
        <f>BZ62*血脉产出玩法!$D$14</f>
        <v>0</v>
      </c>
      <c r="CK62" s="4">
        <f>CA62*血脉产出玩法!$D$14</f>
        <v>0</v>
      </c>
      <c r="CL62" s="4">
        <f>CB62*血脉产出玩法!$D$14</f>
        <v>0</v>
      </c>
      <c r="CM62" s="4">
        <f>CC62*血脉产出玩法!$D$14</f>
        <v>0</v>
      </c>
      <c r="CN62" s="4">
        <f>CD62*血脉产出玩法!$D$14</f>
        <v>0</v>
      </c>
      <c r="CO62" s="7">
        <f>CE62/'[1]资源-钻石'!L61</f>
        <v>5.5201577386582443E-3</v>
      </c>
      <c r="CP62" s="7">
        <f>CF62/'[1]资源-钻石'!M61</f>
        <v>7.373814736325271E-3</v>
      </c>
      <c r="CQ62" s="7">
        <f>CG62/'[1]资源-钻石'!N61</f>
        <v>7.3898626691656592E-3</v>
      </c>
      <c r="CR62" s="7">
        <f>CH62/'[1]资源-钻石'!O61</f>
        <v>4.6362431118802958E-3</v>
      </c>
      <c r="CS62" s="7">
        <f>CI62/'[1]资源-钻石'!P61</f>
        <v>2.7915145215519489E-3</v>
      </c>
      <c r="CT62" s="7">
        <f>CJ62/'[1]资源-钻石'!L61</f>
        <v>0</v>
      </c>
      <c r="CU62" s="7">
        <f>CK62/'[1]资源-钻石'!M61</f>
        <v>0</v>
      </c>
      <c r="CV62" s="7">
        <f>CL62/'[1]资源-钻石'!N61</f>
        <v>0</v>
      </c>
      <c r="CW62" s="7">
        <f>CM62/'[1]资源-钻石'!O61</f>
        <v>0</v>
      </c>
      <c r="CX62" s="7">
        <f>CN62/'[1]资源-钻石'!P61</f>
        <v>0</v>
      </c>
    </row>
    <row r="63" spans="41:102" x14ac:dyDescent="0.15">
      <c r="AO63" s="46">
        <f>血脉状态预估!C63</f>
        <v>65</v>
      </c>
      <c r="AP63" s="46">
        <f>血脉状态预估!D63</f>
        <v>77.64963698295422</v>
      </c>
      <c r="AR63" s="46"/>
      <c r="AS63" s="46"/>
      <c r="AT63" s="46"/>
      <c r="AU63" s="46">
        <f>IF(血脉状态预估!N63="",0,IFERROR(求节点($Q$6:$Q$15,$AI$5:$AI$14,血脉状态预估!N63),AU62)*血脉状态预估!$I63)</f>
        <v>19318.564084902984</v>
      </c>
      <c r="AV63" s="46">
        <f>IF(血脉状态预估!O63="",0,IFERROR(求节点($Q$24:$Q$33,$AI$23:$AI$32,血脉状态预估!O63),AV62)*血脉状态预估!$J63)</f>
        <v>1589.7191654191836</v>
      </c>
      <c r="AW63" s="46">
        <f t="shared" si="30"/>
        <v>20908.283250322169</v>
      </c>
      <c r="AX63" s="46"/>
      <c r="AY63" s="46"/>
      <c r="AZ63" s="46"/>
      <c r="BA63" s="46">
        <f>IF(血脉状态预估!N63="",0,IFERROR(求节点($Q$6:$Q$15,$AJ$5:$AJ$14,血脉状态预估!N63),BA62)*血脉状态预估!$I63)</f>
        <v>0</v>
      </c>
      <c r="BB63" s="46">
        <f>IF(血脉状态预估!O63="",0,IFERROR(求节点($Q$24:$Q$33,$AJ$23:$AJ$32,血脉状态预估!O63),BB62)*血脉状态预估!$J63)</f>
        <v>162.66652240517556</v>
      </c>
      <c r="BC63" s="46">
        <f t="shared" si="31"/>
        <v>162.66652240517556</v>
      </c>
      <c r="BG63" s="4">
        <v>59</v>
      </c>
      <c r="BH63" s="4">
        <f t="shared" si="5"/>
        <v>5049.4984317183144</v>
      </c>
      <c r="BI63" s="4">
        <f t="shared" si="6"/>
        <v>8106.8368944301255</v>
      </c>
      <c r="BJ63" s="4">
        <f t="shared" si="7"/>
        <v>10963.356116408066</v>
      </c>
      <c r="BK63" s="4">
        <f t="shared" si="8"/>
        <v>13149.969836186079</v>
      </c>
      <c r="BL63" s="4">
        <f t="shared" si="9"/>
        <v>11245.017009659014</v>
      </c>
      <c r="BM63" s="4">
        <f t="shared" si="10"/>
        <v>0</v>
      </c>
      <c r="BN63" s="4">
        <f t="shared" si="11"/>
        <v>0</v>
      </c>
      <c r="BO63" s="4">
        <f t="shared" si="12"/>
        <v>0</v>
      </c>
      <c r="BP63" s="4">
        <f t="shared" si="13"/>
        <v>0</v>
      </c>
      <c r="BQ63" s="4">
        <f t="shared" si="14"/>
        <v>0</v>
      </c>
      <c r="BT63" s="4">
        <v>59</v>
      </c>
      <c r="BU63" s="50">
        <f>IFERROR(BH63-血脉产出玩法!AD64,0)</f>
        <v>5049.4984317183144</v>
      </c>
      <c r="BV63" s="50">
        <f>IFERROR(BI63-血脉产出玩法!AE64,0)</f>
        <v>8106.8368944301255</v>
      </c>
      <c r="BW63" s="50">
        <f>IFERROR(BJ63-血脉产出玩法!AF64,0)</f>
        <v>10963.356116408066</v>
      </c>
      <c r="BX63" s="50">
        <f>IFERROR(BK63-血脉产出玩法!AG64,0)</f>
        <v>13149.969836186079</v>
      </c>
      <c r="BY63" s="50">
        <f>IFERROR(BL63-血脉产出玩法!AH64,0)</f>
        <v>11245.017009659014</v>
      </c>
      <c r="BZ63" s="50">
        <f>IFERROR(BM63-血脉产出玩法!AI64,0)</f>
        <v>0</v>
      </c>
      <c r="CA63" s="50">
        <f>IFERROR(BN63-血脉产出玩法!AJ64,0)</f>
        <v>0</v>
      </c>
      <c r="CB63" s="50">
        <f>IFERROR(BO63-血脉产出玩法!AK64,0)</f>
        <v>0</v>
      </c>
      <c r="CC63" s="50">
        <f>IFERROR(BP63-血脉产出玩法!AL64,0)</f>
        <v>0</v>
      </c>
      <c r="CD63" s="50">
        <f>IFERROR(BQ63-血脉产出玩法!AM64,0)</f>
        <v>0</v>
      </c>
      <c r="CE63" s="4">
        <f>BU63*血脉产出玩法!$D$13</f>
        <v>2524.7492158591572</v>
      </c>
      <c r="CF63" s="4">
        <f>BV63*血脉产出玩法!$D$13</f>
        <v>4053.4184472150628</v>
      </c>
      <c r="CG63" s="4">
        <f>BW63*血脉产出玩法!$D$13</f>
        <v>5481.6780582040328</v>
      </c>
      <c r="CH63" s="4">
        <f>BX63*血脉产出玩法!$D$13</f>
        <v>6574.9849180930396</v>
      </c>
      <c r="CI63" s="4">
        <f>BY63*血脉产出玩法!$D$13</f>
        <v>5622.5085048295068</v>
      </c>
      <c r="CJ63" s="4">
        <f>BZ63*血脉产出玩法!$D$14</f>
        <v>0</v>
      </c>
      <c r="CK63" s="4">
        <f>CA63*血脉产出玩法!$D$14</f>
        <v>0</v>
      </c>
      <c r="CL63" s="4">
        <f>CB63*血脉产出玩法!$D$14</f>
        <v>0</v>
      </c>
      <c r="CM63" s="4">
        <f>CC63*血脉产出玩法!$D$14</f>
        <v>0</v>
      </c>
      <c r="CN63" s="4">
        <f>CD63*血脉产出玩法!$D$14</f>
        <v>0</v>
      </c>
      <c r="CO63" s="7">
        <f>CE63/'[1]资源-钻石'!L62</f>
        <v>6.8845076504014963E-3</v>
      </c>
      <c r="CP63" s="7">
        <f>CF63/'[1]资源-钻石'!M62</f>
        <v>9.1952364071837909E-3</v>
      </c>
      <c r="CQ63" s="7">
        <f>CG63/'[1]资源-钻石'!N62</f>
        <v>9.22443270795862E-3</v>
      </c>
      <c r="CR63" s="7">
        <f>CH63/'[1]资源-钻石'!O62</f>
        <v>5.8099241715051583E-3</v>
      </c>
      <c r="CS63" s="7">
        <f>CI63/'[1]资源-钻石'!P62</f>
        <v>3.5158109822341702E-3</v>
      </c>
      <c r="CT63" s="7">
        <f>CJ63/'[1]资源-钻石'!L62</f>
        <v>0</v>
      </c>
      <c r="CU63" s="7">
        <f>CK63/'[1]资源-钻石'!M62</f>
        <v>0</v>
      </c>
      <c r="CV63" s="7">
        <f>CL63/'[1]资源-钻石'!N62</f>
        <v>0</v>
      </c>
      <c r="CW63" s="7">
        <f>CM63/'[1]资源-钻石'!O62</f>
        <v>0</v>
      </c>
      <c r="CX63" s="7">
        <f>CN63/'[1]资源-钻石'!P62</f>
        <v>0</v>
      </c>
    </row>
    <row r="64" spans="41:102" x14ac:dyDescent="0.15">
      <c r="AO64" s="46">
        <f>血脉状态预估!C64</f>
        <v>70</v>
      </c>
      <c r="AP64" s="46">
        <f>血脉状态预估!D64</f>
        <v>109.9693</v>
      </c>
      <c r="AR64" s="46"/>
      <c r="AS64" s="46"/>
      <c r="AT64" s="46"/>
      <c r="AU64" s="46">
        <f>IF(血脉状态预估!N64="",0,IFERROR(求节点($Q$6:$Q$15,$AI$5:$AI$14,血脉状态预估!N64),AU63)*血脉状态预估!$I64)</f>
        <v>0</v>
      </c>
      <c r="AV64" s="46">
        <f>IF(血脉状态预估!O64="",0,IFERROR(求节点($Q$24:$Q$33,$AI$23:$AI$32,血脉状态预估!O64),AV63)*血脉状态预估!$J64)</f>
        <v>9878.1792005811658</v>
      </c>
      <c r="AW64" s="46">
        <f t="shared" si="30"/>
        <v>20908.283250322169</v>
      </c>
      <c r="AX64" s="46"/>
      <c r="AY64" s="46"/>
      <c r="AZ64" s="46"/>
      <c r="BA64" s="46">
        <f>IF(血脉状态预估!N64="",0,IFERROR(求节点($Q$6:$Q$15,$AJ$5:$AJ$14,血脉状态预估!N64),BA63)*血脉状态预估!$I64)</f>
        <v>0</v>
      </c>
      <c r="BB64" s="46">
        <f>IF(血脉状态预估!O64="",0,IFERROR(求节点($Q$24:$Q$33,$AJ$23:$AJ$32,血脉状态预估!O64),BB63)*血脉状态预估!$J64)</f>
        <v>1060.4992015431658</v>
      </c>
      <c r="BC64" s="46">
        <f t="shared" si="31"/>
        <v>1060.4992015431658</v>
      </c>
      <c r="BG64" s="4">
        <v>60</v>
      </c>
      <c r="BH64" s="4">
        <f t="shared" si="5"/>
        <v>6311.8730396478932</v>
      </c>
      <c r="BI64" s="4">
        <f t="shared" si="6"/>
        <v>10133.546118037657</v>
      </c>
      <c r="BJ64" s="4">
        <f t="shared" si="7"/>
        <v>13704.195145510083</v>
      </c>
      <c r="BK64" s="4">
        <f t="shared" si="8"/>
        <v>16437.462295232599</v>
      </c>
      <c r="BL64" s="4">
        <f t="shared" si="9"/>
        <v>14056.271262073768</v>
      </c>
      <c r="BM64" s="4">
        <f t="shared" si="10"/>
        <v>0</v>
      </c>
      <c r="BN64" s="4">
        <f t="shared" si="11"/>
        <v>0</v>
      </c>
      <c r="BO64" s="4">
        <f t="shared" si="12"/>
        <v>0</v>
      </c>
      <c r="BP64" s="4">
        <f t="shared" si="13"/>
        <v>0</v>
      </c>
      <c r="BQ64" s="4">
        <f t="shared" si="14"/>
        <v>0</v>
      </c>
      <c r="BT64" s="4">
        <v>60</v>
      </c>
      <c r="BU64" s="50">
        <f>IFERROR(BH64-血脉产出玩法!AD65,0)</f>
        <v>6311.8730396478932</v>
      </c>
      <c r="BV64" s="50">
        <f>IFERROR(BI64-血脉产出玩法!AE65,0)</f>
        <v>10133.546118037657</v>
      </c>
      <c r="BW64" s="50">
        <f>IFERROR(BJ64-血脉产出玩法!AF65,0)</f>
        <v>13704.195145510083</v>
      </c>
      <c r="BX64" s="50">
        <f>IFERROR(BK64-血脉产出玩法!AG65,0)</f>
        <v>16437.462295232599</v>
      </c>
      <c r="BY64" s="50">
        <f>IFERROR(BL64-血脉产出玩法!AH65,0)</f>
        <v>14056.271262073768</v>
      </c>
      <c r="BZ64" s="50">
        <f>IFERROR(BM64-血脉产出玩法!AI65,0)</f>
        <v>0</v>
      </c>
      <c r="CA64" s="50">
        <f>IFERROR(BN64-血脉产出玩法!AJ65,0)</f>
        <v>0</v>
      </c>
      <c r="CB64" s="50">
        <f>IFERROR(BO64-血脉产出玩法!AK65,0)</f>
        <v>0</v>
      </c>
      <c r="CC64" s="50">
        <f>IFERROR(BP64-血脉产出玩法!AL65,0)</f>
        <v>0</v>
      </c>
      <c r="CD64" s="50">
        <f>IFERROR(BQ64-血脉产出玩法!AM65,0)</f>
        <v>0</v>
      </c>
      <c r="CE64" s="4">
        <f>BU64*血脉产出玩法!$D$13</f>
        <v>3155.9365198239466</v>
      </c>
      <c r="CF64" s="4">
        <f>BV64*血脉产出玩法!$D$13</f>
        <v>5066.7730590188285</v>
      </c>
      <c r="CG64" s="4">
        <f>BW64*血脉产出玩法!$D$13</f>
        <v>6852.0975727550413</v>
      </c>
      <c r="CH64" s="4">
        <f>BX64*血脉产出玩法!$D$13</f>
        <v>8218.7311476162995</v>
      </c>
      <c r="CI64" s="4">
        <f>BY64*血脉产出玩法!$D$13</f>
        <v>7028.1356310368838</v>
      </c>
      <c r="CJ64" s="4">
        <f>BZ64*血脉产出玩法!$D$14</f>
        <v>0</v>
      </c>
      <c r="CK64" s="4">
        <f>CA64*血脉产出玩法!$D$14</f>
        <v>0</v>
      </c>
      <c r="CL64" s="4">
        <f>CB64*血脉产出玩法!$D$14</f>
        <v>0</v>
      </c>
      <c r="CM64" s="4">
        <f>CC64*血脉产出玩法!$D$14</f>
        <v>0</v>
      </c>
      <c r="CN64" s="4">
        <f>CD64*血脉产出玩法!$D$14</f>
        <v>0</v>
      </c>
      <c r="CO64" s="7">
        <f>CE64/'[1]资源-钻石'!L63</f>
        <v>8.0481361003422874E-3</v>
      </c>
      <c r="CP64" s="7">
        <f>CF64/'[1]资源-钻石'!M63</f>
        <v>1.0763421126286154E-2</v>
      </c>
      <c r="CQ64" s="7">
        <f>CG64/'[1]资源-钻石'!N63</f>
        <v>1.0798733668453251E-2</v>
      </c>
      <c r="CR64" s="7">
        <f>CH64/'[1]资源-钻石'!O63</f>
        <v>6.8012032390146705E-3</v>
      </c>
      <c r="CS64" s="7">
        <f>CI64/'[1]资源-钻石'!P63</f>
        <v>4.1402755708163019E-3</v>
      </c>
      <c r="CT64" s="7">
        <f>CJ64/'[1]资源-钻石'!L63</f>
        <v>0</v>
      </c>
      <c r="CU64" s="7">
        <f>CK64/'[1]资源-钻石'!M63</f>
        <v>0</v>
      </c>
      <c r="CV64" s="7">
        <f>CL64/'[1]资源-钻石'!N63</f>
        <v>0</v>
      </c>
      <c r="CW64" s="7">
        <f>CM64/'[1]资源-钻石'!O63</f>
        <v>0</v>
      </c>
      <c r="CX64" s="7">
        <f>CN64/'[1]资源-钻石'!P63</f>
        <v>0</v>
      </c>
    </row>
    <row r="65" spans="41:102" x14ac:dyDescent="0.15">
      <c r="AO65" s="46">
        <f>血脉状态预估!C65</f>
        <v>75</v>
      </c>
      <c r="AP65" s="46">
        <f>血脉状态预估!D65</f>
        <v>155.75272949314578</v>
      </c>
      <c r="AR65" s="46"/>
      <c r="AS65" s="46"/>
      <c r="AT65" s="46"/>
      <c r="AU65" s="46">
        <f>IF(血脉状态预估!N65="",0,IFERROR(求节点($Q$6:$Q$15,$AI$5:$AI$14,血脉状态预估!N65),AU64)*血脉状态预估!$I65)</f>
        <v>0</v>
      </c>
      <c r="AV65" s="46">
        <f>IF(血脉状态预估!O65="",0,IFERROR(求节点($Q$24:$Q$33,$AI$23:$AI$32,血脉状态预估!O65),AV64)*血脉状态预估!$J65)</f>
        <v>38730.615694007312</v>
      </c>
      <c r="AW65" s="46">
        <f t="shared" si="30"/>
        <v>38730.615694007312</v>
      </c>
      <c r="AX65" s="46"/>
      <c r="AY65" s="46"/>
      <c r="AZ65" s="46"/>
      <c r="BA65" s="46">
        <f>IF(血脉状态预估!N65="",0,IFERROR(求节点($Q$6:$Q$15,$AJ$5:$AJ$14,血脉状态预估!N65),BA64)*血脉状态预估!$I65)</f>
        <v>0</v>
      </c>
      <c r="BB65" s="46">
        <f>IF(血脉状态预估!O65="",0,IFERROR(求节点($Q$24:$Q$33,$AJ$23:$AJ$32,血脉状态预估!O65),BB64)*血脉状态预估!$J65)</f>
        <v>4327.4034503570501</v>
      </c>
      <c r="BC65" s="46">
        <f t="shared" si="31"/>
        <v>4327.4034503570501</v>
      </c>
      <c r="BG65" s="4">
        <v>61</v>
      </c>
      <c r="BH65" s="4">
        <f t="shared" si="5"/>
        <v>7785.2386581685869</v>
      </c>
      <c r="BI65" s="4">
        <f t="shared" si="6"/>
        <v>12288.493544494559</v>
      </c>
      <c r="BJ65" s="4">
        <f t="shared" si="7"/>
        <v>17249.834024533538</v>
      </c>
      <c r="BK65" s="4">
        <f t="shared" si="8"/>
        <v>22488.337878880397</v>
      </c>
      <c r="BL65" s="4">
        <f t="shared" si="9"/>
        <v>23924.799047949509</v>
      </c>
      <c r="BM65" s="4">
        <f t="shared" si="10"/>
        <v>28.882087402822627</v>
      </c>
      <c r="BN65" s="4">
        <f t="shared" si="11"/>
        <v>32.53330448103511</v>
      </c>
      <c r="BO65" s="4">
        <f t="shared" si="12"/>
        <v>36.909575216634657</v>
      </c>
      <c r="BP65" s="4">
        <f t="shared" si="13"/>
        <v>30.887209694568394</v>
      </c>
      <c r="BQ65" s="4">
        <f t="shared" si="14"/>
        <v>36.308707054603474</v>
      </c>
      <c r="BT65" s="4">
        <v>61</v>
      </c>
      <c r="BU65" s="50">
        <f>IFERROR(BH65-血脉产出玩法!AD66,0)</f>
        <v>7785.2386581685869</v>
      </c>
      <c r="BV65" s="50">
        <f>IFERROR(BI65-血脉产出玩法!AE66,0)</f>
        <v>12288.493544494559</v>
      </c>
      <c r="BW65" s="50">
        <f>IFERROR(BJ65-血脉产出玩法!AF66,0)</f>
        <v>17249.834024533538</v>
      </c>
      <c r="BX65" s="50">
        <f>IFERROR(BK65-血脉产出玩法!AG66,0)</f>
        <v>22488.337878880397</v>
      </c>
      <c r="BY65" s="50">
        <f>IFERROR(BL65-血脉产出玩法!AH66,0)</f>
        <v>23924.799047949509</v>
      </c>
      <c r="BZ65" s="50">
        <f>IFERROR(BM65-血脉产出玩法!AI66,0)</f>
        <v>28.882087402822627</v>
      </c>
      <c r="CA65" s="50">
        <f>IFERROR(BN65-血脉产出玩法!AJ66,0)</f>
        <v>32.53330448103511</v>
      </c>
      <c r="CB65" s="50">
        <f>IFERROR(BO65-血脉产出玩法!AK66,0)</f>
        <v>36.909575216634657</v>
      </c>
      <c r="CC65" s="50">
        <f>IFERROR(BP65-血脉产出玩法!AL66,0)</f>
        <v>30.887209694568394</v>
      </c>
      <c r="CD65" s="50">
        <f>IFERROR(BQ65-血脉产出玩法!AM66,0)</f>
        <v>36.308707054603474</v>
      </c>
      <c r="CE65" s="4">
        <f>BU65*血脉产出玩法!$D$13</f>
        <v>3892.6193290842934</v>
      </c>
      <c r="CF65" s="4">
        <f>BV65*血脉产出玩法!$D$13</f>
        <v>6144.2467722472793</v>
      </c>
      <c r="CG65" s="4">
        <f>BW65*血脉产出玩法!$D$13</f>
        <v>8624.9170122667692</v>
      </c>
      <c r="CH65" s="4">
        <f>BX65*血脉产出玩法!$D$13</f>
        <v>11244.168939440198</v>
      </c>
      <c r="CI65" s="4">
        <f>BY65*血脉产出玩法!$D$13</f>
        <v>11962.399523974755</v>
      </c>
      <c r="CJ65" s="4">
        <f>BZ65*血脉产出玩法!$D$14</f>
        <v>288.82087402822629</v>
      </c>
      <c r="CK65" s="4">
        <f>CA65*血脉产出玩法!$D$14</f>
        <v>325.33304481035111</v>
      </c>
      <c r="CL65" s="4">
        <f>CB65*血脉产出玩法!$D$14</f>
        <v>369.09575216634659</v>
      </c>
      <c r="CM65" s="4">
        <f>CC65*血脉产出玩法!$D$14</f>
        <v>308.87209694568395</v>
      </c>
      <c r="CN65" s="4">
        <f>CD65*血脉产出玩法!$D$14</f>
        <v>363.08707054603474</v>
      </c>
      <c r="CO65" s="7">
        <f>CE65/'[1]资源-钻石'!L64</f>
        <v>9.2822988492557504E-3</v>
      </c>
      <c r="CP65" s="7">
        <f>CF65/'[1]资源-钻石'!M64</f>
        <v>1.2200653524995005E-2</v>
      </c>
      <c r="CQ65" s="7">
        <f>CG65/'[1]资源-钻石'!N64</f>
        <v>1.2712626724598745E-2</v>
      </c>
      <c r="CR65" s="7">
        <f>CH65/'[1]资源-钻石'!O64</f>
        <v>8.6981328692585253E-3</v>
      </c>
      <c r="CS65" s="7">
        <f>CI65/'[1]资源-钻石'!P64</f>
        <v>6.6461288310936889E-3</v>
      </c>
      <c r="CT65" s="7">
        <f>CJ65/'[1]资源-钻石'!L64</f>
        <v>6.8871919907562845E-4</v>
      </c>
      <c r="CU65" s="7">
        <f>CK65/'[1]资源-钻石'!M64</f>
        <v>6.4601502952183539E-4</v>
      </c>
      <c r="CV65" s="7">
        <f>CL65/'[1]资源-钻石'!N64</f>
        <v>5.4402570091426213E-4</v>
      </c>
      <c r="CW65" s="7">
        <f>CM65/'[1]资源-钻石'!O64</f>
        <v>2.3893366893630244E-4</v>
      </c>
      <c r="CX65" s="7">
        <f>CN65/'[1]资源-钻石'!P64</f>
        <v>2.0172570251620716E-4</v>
      </c>
    </row>
    <row r="66" spans="41:102" x14ac:dyDescent="0.15">
      <c r="AO66" s="46">
        <f>血脉状态预估!C66</f>
        <v>80</v>
      </c>
      <c r="AP66" s="46">
        <f>血脉状态预估!D66</f>
        <v>221.08500000000001</v>
      </c>
      <c r="AR66" s="46"/>
      <c r="AS66" s="46"/>
      <c r="AT66" s="46"/>
      <c r="AU66" s="46">
        <f>IF(血脉状态预估!N66="",0,IFERROR(求节点($Q$6:$Q$15,$AI$5:$AI$14,血脉状态预估!N66),AU65)*血脉状态预估!$I66)</f>
        <v>0</v>
      </c>
      <c r="AV66" s="46">
        <f>IF(血脉状态预估!O66="",0,IFERROR(求节点($Q$24:$Q$33,$AI$23:$AI$32,血脉状态预估!O66),AV65)*血脉状态预估!$J66)</f>
        <v>95419.462305698224</v>
      </c>
      <c r="AW66" s="46">
        <f t="shared" si="30"/>
        <v>95419.462305698224</v>
      </c>
      <c r="AX66" s="46"/>
      <c r="AY66" s="46"/>
      <c r="AZ66" s="46"/>
      <c r="BA66" s="46">
        <f>IF(血脉状态预估!N66="",0,IFERROR(求节点($Q$6:$Q$15,$AJ$5:$AJ$14,血脉状态预估!N66),BA65)*血脉状态预估!$I66)</f>
        <v>0</v>
      </c>
      <c r="BB66" s="46">
        <f>IF(血脉状态预估!O66="",0,IFERROR(求节点($Q$24:$Q$33,$AJ$23:$AJ$32,血脉状态预估!O66),BB65)*血脉状态预估!$J66)</f>
        <v>11069.247446732767</v>
      </c>
      <c r="BC66" s="46">
        <f t="shared" si="31"/>
        <v>11069.247446732767</v>
      </c>
      <c r="BG66" s="4">
        <v>62</v>
      </c>
      <c r="BH66" s="4">
        <f t="shared" si="5"/>
        <v>9258.6042766892806</v>
      </c>
      <c r="BI66" s="4">
        <f t="shared" si="6"/>
        <v>14443.440970951462</v>
      </c>
      <c r="BJ66" s="4">
        <f t="shared" si="7"/>
        <v>20795.472903556991</v>
      </c>
      <c r="BK66" s="4">
        <f t="shared" si="8"/>
        <v>28539.213462528194</v>
      </c>
      <c r="BL66" s="4">
        <f t="shared" si="9"/>
        <v>33793.326833825253</v>
      </c>
      <c r="BM66" s="4">
        <f t="shared" si="10"/>
        <v>57.764174805645254</v>
      </c>
      <c r="BN66" s="4">
        <f t="shared" si="11"/>
        <v>65.066608962070219</v>
      </c>
      <c r="BO66" s="4">
        <f t="shared" si="12"/>
        <v>73.819150433269314</v>
      </c>
      <c r="BP66" s="4">
        <f t="shared" si="13"/>
        <v>61.774419389136789</v>
      </c>
      <c r="BQ66" s="4">
        <f t="shared" si="14"/>
        <v>72.617414109206948</v>
      </c>
      <c r="BT66" s="4">
        <v>62</v>
      </c>
      <c r="BU66" s="50">
        <f>IFERROR(BH66-血脉产出玩法!AD67,0)</f>
        <v>9258.6042766892806</v>
      </c>
      <c r="BV66" s="50">
        <f>IFERROR(BI66-血脉产出玩法!AE67,0)</f>
        <v>14443.440970951462</v>
      </c>
      <c r="BW66" s="50">
        <f>IFERROR(BJ66-血脉产出玩法!AF67,0)</f>
        <v>20795.472903556991</v>
      </c>
      <c r="BX66" s="50">
        <f>IFERROR(BK66-血脉产出玩法!AG67,0)</f>
        <v>28539.213462528194</v>
      </c>
      <c r="BY66" s="50">
        <f>IFERROR(BL66-血脉产出玩法!AH67,0)</f>
        <v>33793.326833825253</v>
      </c>
      <c r="BZ66" s="50">
        <f>IFERROR(BM66-血脉产出玩法!AI67,0)</f>
        <v>57.764174805645254</v>
      </c>
      <c r="CA66" s="50">
        <f>IFERROR(BN66-血脉产出玩法!AJ67,0)</f>
        <v>65.066608962070219</v>
      </c>
      <c r="CB66" s="50">
        <f>IFERROR(BO66-血脉产出玩法!AK67,0)</f>
        <v>73.819150433269314</v>
      </c>
      <c r="CC66" s="50">
        <f>IFERROR(BP66-血脉产出玩法!AL67,0)</f>
        <v>61.774419389136789</v>
      </c>
      <c r="CD66" s="50">
        <f>IFERROR(BQ66-血脉产出玩法!AM67,0)</f>
        <v>72.617414109206948</v>
      </c>
      <c r="CE66" s="4">
        <f>BU66*血脉产出玩法!$D$13</f>
        <v>4629.3021383446403</v>
      </c>
      <c r="CF66" s="4">
        <f>BV66*血脉产出玩法!$D$13</f>
        <v>7221.720485475731</v>
      </c>
      <c r="CG66" s="4">
        <f>BW66*血脉产出玩法!$D$13</f>
        <v>10397.736451778495</v>
      </c>
      <c r="CH66" s="4">
        <f>BX66*血脉产出玩法!$D$13</f>
        <v>14269.606731264097</v>
      </c>
      <c r="CI66" s="4">
        <f>BY66*血脉产出玩法!$D$13</f>
        <v>16896.663416912626</v>
      </c>
      <c r="CJ66" s="4">
        <f>BZ66*血脉产出玩法!$D$14</f>
        <v>577.64174805645257</v>
      </c>
      <c r="CK66" s="4">
        <f>CA66*血脉产出玩法!$D$14</f>
        <v>650.66608962070222</v>
      </c>
      <c r="CL66" s="4">
        <f>CB66*血脉产出玩法!$D$14</f>
        <v>738.19150433269317</v>
      </c>
      <c r="CM66" s="4">
        <f>CC66*血脉产出玩法!$D$14</f>
        <v>617.7441938913679</v>
      </c>
      <c r="CN66" s="4">
        <f>CD66*血脉产出玩法!$D$14</f>
        <v>726.17414109206948</v>
      </c>
      <c r="CO66" s="7">
        <f>CE66/'[1]资源-钻石'!L65</f>
        <v>1.032081478417006E-2</v>
      </c>
      <c r="CP66" s="7">
        <f>CF66/'[1]资源-钻石'!M65</f>
        <v>1.3412846218642468E-2</v>
      </c>
      <c r="CQ66" s="7">
        <f>CG66/'[1]资源-钻石'!N65</f>
        <v>1.4321580062760199E-2</v>
      </c>
      <c r="CR66" s="7">
        <f>CH66/'[1]资源-钻石'!O65</f>
        <v>1.0311338378058961E-2</v>
      </c>
      <c r="CS66" s="7">
        <f>CI66/'[1]资源-钻石'!P65</f>
        <v>8.8120136388796285E-3</v>
      </c>
      <c r="CT66" s="7">
        <f>CJ66/'[1]资源-钻石'!L65</f>
        <v>1.2878255329056329E-3</v>
      </c>
      <c r="CU66" s="7">
        <f>CK66/'[1]资源-钻石'!M65</f>
        <v>1.2084771512993564E-3</v>
      </c>
      <c r="CV66" s="7">
        <f>CL66/'[1]资源-钻石'!N65</f>
        <v>1.0167663683321906E-3</v>
      </c>
      <c r="CW66" s="7">
        <f>CM66/'[1]资源-钻石'!O65</f>
        <v>4.4638717339975925E-4</v>
      </c>
      <c r="CX66" s="7">
        <f>CN66/'[1]资源-钻石'!P65</f>
        <v>3.7871716312345516E-4</v>
      </c>
    </row>
    <row r="67" spans="41:102" x14ac:dyDescent="0.15">
      <c r="AO67" s="46">
        <f>血脉状态预估!C67</f>
        <v>85</v>
      </c>
      <c r="AP67" s="46">
        <f>血脉状态预估!D67</f>
        <v>311.72078937675008</v>
      </c>
      <c r="AR67" s="46"/>
      <c r="AS67" s="46"/>
      <c r="AT67" s="46"/>
      <c r="AU67" s="46">
        <f>IF(血脉状态预估!N67="",0,IFERROR(求节点($Q$6:$Q$15,$AI$5:$AI$14,血脉状态预估!N67),AU66)*血脉状态预估!$I67)</f>
        <v>0</v>
      </c>
      <c r="AV67" s="46">
        <f>IF(血脉状态预估!O67="",0,IFERROR(求节点($Q$24:$Q$33,$AI$23:$AI$32,血脉状态预估!O67),AV66)*血脉状态预估!$J67)</f>
        <v>171349.68447020033</v>
      </c>
      <c r="AW67" s="46">
        <f t="shared" si="30"/>
        <v>171349.68447020033</v>
      </c>
      <c r="AX67" s="46"/>
      <c r="AY67" s="46"/>
      <c r="AZ67" s="46"/>
      <c r="BA67" s="46">
        <f>IF(血脉状态预估!N67="",0,IFERROR(求节点($Q$6:$Q$15,$AJ$5:$AJ$14,血脉状态预估!N67),BA66)*血脉状态预估!$I67)</f>
        <v>0</v>
      </c>
      <c r="BB67" s="46">
        <f>IF(血脉状态预估!O67="",0,IFERROR(求节点($Q$24:$Q$33,$AJ$23:$AJ$32,血脉状态预估!O67),BB66)*血脉状态预估!$J67)</f>
        <v>20538.128445921076</v>
      </c>
      <c r="BC67" s="46">
        <f t="shared" si="31"/>
        <v>20538.128445921076</v>
      </c>
      <c r="BG67" s="4">
        <v>63</v>
      </c>
      <c r="BH67" s="4">
        <f t="shared" si="5"/>
        <v>10731.969895209975</v>
      </c>
      <c r="BI67" s="4">
        <f t="shared" si="6"/>
        <v>16598.388397408366</v>
      </c>
      <c r="BJ67" s="4">
        <f t="shared" si="7"/>
        <v>24341.111782580447</v>
      </c>
      <c r="BK67" s="4">
        <f t="shared" si="8"/>
        <v>34590.089046175992</v>
      </c>
      <c r="BL67" s="4">
        <f t="shared" si="9"/>
        <v>43661.854619700993</v>
      </c>
      <c r="BM67" s="4">
        <f t="shared" si="10"/>
        <v>86.646262208467874</v>
      </c>
      <c r="BN67" s="4">
        <f t="shared" si="11"/>
        <v>97.599913443105322</v>
      </c>
      <c r="BO67" s="4">
        <f t="shared" si="12"/>
        <v>110.72872564990396</v>
      </c>
      <c r="BP67" s="4">
        <f t="shared" si="13"/>
        <v>92.661629083705179</v>
      </c>
      <c r="BQ67" s="4">
        <f t="shared" si="14"/>
        <v>108.92612116381042</v>
      </c>
      <c r="BT67" s="4">
        <v>63</v>
      </c>
      <c r="BU67" s="50">
        <f>IFERROR(BH67-血脉产出玩法!AD68,0)</f>
        <v>10731.969895209975</v>
      </c>
      <c r="BV67" s="50">
        <f>IFERROR(BI67-血脉产出玩法!AE68,0)</f>
        <v>16598.388397408366</v>
      </c>
      <c r="BW67" s="50">
        <f>IFERROR(BJ67-血脉产出玩法!AF68,0)</f>
        <v>24341.111782580447</v>
      </c>
      <c r="BX67" s="50">
        <f>IFERROR(BK67-血脉产出玩法!AG68,0)</f>
        <v>34590.089046175992</v>
      </c>
      <c r="BY67" s="50">
        <f>IFERROR(BL67-血脉产出玩法!AH68,0)</f>
        <v>43661.854619700993</v>
      </c>
      <c r="BZ67" s="50">
        <f>IFERROR(BM67-血脉产出玩法!AI68,0)</f>
        <v>86.646262208467874</v>
      </c>
      <c r="CA67" s="50">
        <f>IFERROR(BN67-血脉产出玩法!AJ68,0)</f>
        <v>97.599913443105322</v>
      </c>
      <c r="CB67" s="50">
        <f>IFERROR(BO67-血脉产出玩法!AK68,0)</f>
        <v>110.72872564990396</v>
      </c>
      <c r="CC67" s="50">
        <f>IFERROR(BP67-血脉产出玩法!AL68,0)</f>
        <v>92.661629083705179</v>
      </c>
      <c r="CD67" s="50">
        <f>IFERROR(BQ67-血脉产出玩法!AM68,0)</f>
        <v>108.92612116381042</v>
      </c>
      <c r="CE67" s="4">
        <f>BU67*血脉产出玩法!$D$13</f>
        <v>5365.9849476049876</v>
      </c>
      <c r="CF67" s="4">
        <f>BV67*血脉产出玩法!$D$13</f>
        <v>8299.1941987041828</v>
      </c>
      <c r="CG67" s="4">
        <f>BW67*血脉产出玩法!$D$13</f>
        <v>12170.555891290223</v>
      </c>
      <c r="CH67" s="4">
        <f>BX67*血脉产出玩法!$D$13</f>
        <v>17295.044523087996</v>
      </c>
      <c r="CI67" s="4">
        <f>BY67*血脉产出玩法!$D$13</f>
        <v>21830.927309850496</v>
      </c>
      <c r="CJ67" s="4">
        <f>BZ67*血脉产出玩法!$D$14</f>
        <v>866.46262208467874</v>
      </c>
      <c r="CK67" s="4">
        <f>CA67*血脉产出玩法!$D$14</f>
        <v>975.99913443105322</v>
      </c>
      <c r="CL67" s="4">
        <f>CB67*血脉产出玩法!$D$14</f>
        <v>1107.2872564990396</v>
      </c>
      <c r="CM67" s="4">
        <f>CC67*血脉产出玩法!$D$14</f>
        <v>926.61629083705179</v>
      </c>
      <c r="CN67" s="4">
        <f>CD67*血脉产出玩法!$D$14</f>
        <v>1089.2612116381042</v>
      </c>
      <c r="CO67" s="7">
        <f>CE67/'[1]资源-钻石'!L66</f>
        <v>1.1183427776314772E-2</v>
      </c>
      <c r="CP67" s="7">
        <f>CF67/'[1]资源-钻石'!M66</f>
        <v>1.4399314467073583E-2</v>
      </c>
      <c r="CQ67" s="7">
        <f>CG67/'[1]资源-钻石'!N66</f>
        <v>1.5667045186130463E-2</v>
      </c>
      <c r="CR67" s="7">
        <f>CH67/'[1]资源-钻石'!O66</f>
        <v>1.1665924364287209E-2</v>
      </c>
      <c r="CS67" s="7">
        <f>CI67/'[1]资源-钻石'!P66</f>
        <v>1.0705748797598346E-2</v>
      </c>
      <c r="CT67" s="7">
        <f>CJ67/'[1]资源-钻石'!L66</f>
        <v>1.8058235812393201E-3</v>
      </c>
      <c r="CU67" s="7">
        <f>CK67/'[1]资源-钻石'!M66</f>
        <v>1.6933834923948008E-3</v>
      </c>
      <c r="CV67" s="7">
        <f>CL67/'[1]资源-钻石'!N66</f>
        <v>1.4254007488689819E-3</v>
      </c>
      <c r="CW67" s="7">
        <f>CM67/'[1]资源-钻石'!O66</f>
        <v>6.2502502084865004E-4</v>
      </c>
      <c r="CX67" s="7">
        <f>CN67/'[1]资源-钻石'!P66</f>
        <v>5.3416681487017468E-4</v>
      </c>
    </row>
    <row r="68" spans="41:102" x14ac:dyDescent="0.15">
      <c r="AO68" s="46">
        <f>血脉状态预估!C68</f>
        <v>90</v>
      </c>
      <c r="AP68" s="46">
        <f>血脉状态预估!D68</f>
        <v>438.13140000000004</v>
      </c>
      <c r="AR68" s="46"/>
      <c r="AS68" s="46"/>
      <c r="AT68" s="46"/>
      <c r="AU68" s="46">
        <f>IF(血脉状态预估!N68="",0,IFERROR(求节点($Q$6:$Q$15,$AI$5:$AI$14,血脉状态预估!N68),AU67)*血脉状态预估!$I68)</f>
        <v>0</v>
      </c>
      <c r="AV68" s="46">
        <f>IF(血脉状态预估!O68="",0,IFERROR(求节点($Q$24:$Q$33,$AI$23:$AI$32,血脉状态预估!O68),AV67)*血脉状态预估!$J68)</f>
        <v>262599.35937496228</v>
      </c>
      <c r="AW68" s="46">
        <f t="shared" si="30"/>
        <v>262599.35937496228</v>
      </c>
      <c r="AX68" s="46"/>
      <c r="AY68" s="46"/>
      <c r="AZ68" s="46"/>
      <c r="BA68" s="46">
        <f>IF(血脉状态预估!N68="",0,IFERROR(求节点($Q$6:$Q$15,$AJ$5:$AJ$14,血脉状态预估!N68),BA67)*血脉状态预估!$I68)</f>
        <v>0</v>
      </c>
      <c r="BB68" s="46">
        <f>IF(血脉状态预估!O68="",0,IFERROR(求节点($Q$24:$Q$33,$AJ$23:$AJ$32,血脉状态预估!O68),BB67)*血脉状态预估!$J68)</f>
        <v>32111.739036211271</v>
      </c>
      <c r="BC68" s="46">
        <f t="shared" si="31"/>
        <v>32111.739036211271</v>
      </c>
      <c r="BG68" s="4">
        <v>64</v>
      </c>
      <c r="BH68" s="4">
        <f t="shared" si="5"/>
        <v>12205.335513730668</v>
      </c>
      <c r="BI68" s="4">
        <f t="shared" si="6"/>
        <v>18753.335823865265</v>
      </c>
      <c r="BJ68" s="4">
        <f t="shared" si="7"/>
        <v>27886.750661603903</v>
      </c>
      <c r="BK68" s="4">
        <f t="shared" si="8"/>
        <v>40640.964629823793</v>
      </c>
      <c r="BL68" s="4">
        <f t="shared" si="9"/>
        <v>53530.382405576733</v>
      </c>
      <c r="BM68" s="4">
        <f t="shared" si="10"/>
        <v>115.52834961129051</v>
      </c>
      <c r="BN68" s="4">
        <f t="shared" si="11"/>
        <v>130.13321792414044</v>
      </c>
      <c r="BO68" s="4">
        <f t="shared" si="12"/>
        <v>147.63830086653863</v>
      </c>
      <c r="BP68" s="4">
        <f t="shared" si="13"/>
        <v>123.54883877827358</v>
      </c>
      <c r="BQ68" s="4">
        <f t="shared" si="14"/>
        <v>145.2348282184139</v>
      </c>
      <c r="BT68" s="4">
        <v>64</v>
      </c>
      <c r="BU68" s="50">
        <f>IFERROR(BH68-血脉产出玩法!AD69,0)</f>
        <v>12205.335513730668</v>
      </c>
      <c r="BV68" s="50">
        <f>IFERROR(BI68-血脉产出玩法!AE69,0)</f>
        <v>18753.335823865265</v>
      </c>
      <c r="BW68" s="50">
        <f>IFERROR(BJ68-血脉产出玩法!AF69,0)</f>
        <v>27886.750661603903</v>
      </c>
      <c r="BX68" s="50">
        <f>IFERROR(BK68-血脉产出玩法!AG69,0)</f>
        <v>40640.964629823793</v>
      </c>
      <c r="BY68" s="50">
        <f>IFERROR(BL68-血脉产出玩法!AH69,0)</f>
        <v>53530.382405576733</v>
      </c>
      <c r="BZ68" s="50">
        <f>IFERROR(BM68-血脉产出玩法!AI69,0)</f>
        <v>115.52834961129051</v>
      </c>
      <c r="CA68" s="50">
        <f>IFERROR(BN68-血脉产出玩法!AJ69,0)</f>
        <v>130.13321792414044</v>
      </c>
      <c r="CB68" s="50">
        <f>IFERROR(BO68-血脉产出玩法!AK69,0)</f>
        <v>147.63830086653863</v>
      </c>
      <c r="CC68" s="50">
        <f>IFERROR(BP68-血脉产出玩法!AL69,0)</f>
        <v>123.54883877827358</v>
      </c>
      <c r="CD68" s="50">
        <f>IFERROR(BQ68-血脉产出玩法!AM69,0)</f>
        <v>145.2348282184139</v>
      </c>
      <c r="CE68" s="4">
        <f>BU68*血脉产出玩法!$D$13</f>
        <v>6102.667756865334</v>
      </c>
      <c r="CF68" s="4">
        <f>BV68*血脉产出玩法!$D$13</f>
        <v>9376.6679119326327</v>
      </c>
      <c r="CG68" s="4">
        <f>BW68*血脉产出玩法!$D$13</f>
        <v>13943.375330801951</v>
      </c>
      <c r="CH68" s="4">
        <f>BX68*血脉产出玩法!$D$13</f>
        <v>20320.482314911897</v>
      </c>
      <c r="CI68" s="4">
        <f>BY68*血脉产出玩法!$D$13</f>
        <v>26765.191202788366</v>
      </c>
      <c r="CJ68" s="4">
        <f>BZ68*血脉产出玩法!$D$14</f>
        <v>1155.2834961129051</v>
      </c>
      <c r="CK68" s="4">
        <f>CA68*血脉产出玩法!$D$14</f>
        <v>1301.3321792414044</v>
      </c>
      <c r="CL68" s="4">
        <f>CB68*血脉产出玩法!$D$14</f>
        <v>1476.3830086653863</v>
      </c>
      <c r="CM68" s="4">
        <f>CC68*血脉产出玩法!$D$14</f>
        <v>1235.4883877827358</v>
      </c>
      <c r="CN68" s="4">
        <f>CD68*血脉产出玩法!$D$14</f>
        <v>1452.348282184139</v>
      </c>
      <c r="CO68" s="7">
        <f>CE68/'[1]资源-钻石'!L67</f>
        <v>1.1888254454427842E-2</v>
      </c>
      <c r="CP68" s="7">
        <f>CF68/'[1]资源-钻石'!M67</f>
        <v>1.520249156272444E-2</v>
      </c>
      <c r="CQ68" s="7">
        <f>CG68/'[1]资源-钻石'!N67</f>
        <v>1.6761615546608943E-2</v>
      </c>
      <c r="CR68" s="7">
        <f>CH68/'[1]资源-钻石'!O67</f>
        <v>1.279258247144054E-2</v>
      </c>
      <c r="CS68" s="7">
        <f>CI68/'[1]资源-钻石'!P67</f>
        <v>1.2357032358308203E-2</v>
      </c>
      <c r="CT68" s="7">
        <f>CJ68/'[1]资源-钻石'!L67</f>
        <v>2.2505410282807055E-3</v>
      </c>
      <c r="CU68" s="7">
        <f>CK68/'[1]资源-钻石'!M67</f>
        <v>2.1098637235561078E-3</v>
      </c>
      <c r="CV68" s="7">
        <f>CL68/'[1]资源-钻石'!N67</f>
        <v>1.7747900923335274E-3</v>
      </c>
      <c r="CW68" s="7">
        <f>CM68/'[1]资源-钻石'!O67</f>
        <v>7.7779094257125097E-4</v>
      </c>
      <c r="CX68" s="7">
        <f>CN68/'[1]资源-钻石'!P67</f>
        <v>6.7052443535740814E-4</v>
      </c>
    </row>
    <row r="69" spans="41:102" x14ac:dyDescent="0.15">
      <c r="AO69" s="46">
        <f>血脉状态预估!C69</f>
        <v>95</v>
      </c>
      <c r="AP69" s="46">
        <f>血脉状态预估!D69</f>
        <v>618.15882133005255</v>
      </c>
      <c r="AR69" s="46"/>
      <c r="AS69" s="46"/>
      <c r="AT69" s="46"/>
      <c r="AU69" s="46">
        <f>IF(血脉状态预估!N69="",0,IFERROR(求节点($Q$6:$Q$15,$AI$5:$AI$14,血脉状态预估!N69),AU68)*血脉状态预估!$I69)</f>
        <v>0</v>
      </c>
      <c r="AV69" s="46">
        <f>IF(血脉状态预估!O69="",0,IFERROR(求节点($Q$24:$Q$33,$AI$23:$AI$32,血脉状态预估!O69),AV68)*血脉状态预估!$J69)</f>
        <v>450844.91037496214</v>
      </c>
      <c r="AW69" s="46">
        <f t="shared" si="30"/>
        <v>450844.91037496214</v>
      </c>
      <c r="AX69" s="46"/>
      <c r="AY69" s="46"/>
      <c r="AZ69" s="46"/>
      <c r="BA69" s="46">
        <f>IF(血脉状态预估!N69="",0,IFERROR(求节点($Q$6:$Q$15,$AJ$5:$AJ$14,血脉状态预估!N69),BA68)*血脉状态预估!$I69)</f>
        <v>0</v>
      </c>
      <c r="BB69" s="46">
        <f>IF(血脉状态预估!O69="",0,IFERROR(求节点($Q$24:$Q$33,$AJ$23:$AJ$32,血脉状态预估!O69),BB68)*血脉状态预估!$J69)</f>
        <v>56628.191855742509</v>
      </c>
      <c r="BC69" s="46">
        <f t="shared" si="31"/>
        <v>56628.191855742509</v>
      </c>
      <c r="BG69" s="4">
        <v>65</v>
      </c>
      <c r="BH69" s="4">
        <f t="shared" si="5"/>
        <v>13678.701132251363</v>
      </c>
      <c r="BI69" s="4">
        <f t="shared" si="6"/>
        <v>20908.283250322169</v>
      </c>
      <c r="BJ69" s="4">
        <f t="shared" si="7"/>
        <v>31432.389540627355</v>
      </c>
      <c r="BK69" s="4">
        <f t="shared" si="8"/>
        <v>46691.840213471587</v>
      </c>
      <c r="BL69" s="4">
        <f t="shared" si="9"/>
        <v>63398.910191452473</v>
      </c>
      <c r="BM69" s="4">
        <f t="shared" si="10"/>
        <v>144.41043701411314</v>
      </c>
      <c r="BN69" s="4">
        <f t="shared" si="11"/>
        <v>162.66652240517556</v>
      </c>
      <c r="BO69" s="4">
        <f t="shared" si="12"/>
        <v>184.54787608317329</v>
      </c>
      <c r="BP69" s="4">
        <f t="shared" si="13"/>
        <v>154.43604847284197</v>
      </c>
      <c r="BQ69" s="4">
        <f t="shared" si="14"/>
        <v>181.54353527301737</v>
      </c>
      <c r="BT69" s="4">
        <v>65</v>
      </c>
      <c r="BU69" s="50">
        <f>IFERROR(BH69-血脉产出玩法!AD70,0)</f>
        <v>13678.701132251363</v>
      </c>
      <c r="BV69" s="50">
        <f>IFERROR(BI69-血脉产出玩法!AE70,0)</f>
        <v>20908.283250322169</v>
      </c>
      <c r="BW69" s="50">
        <f>IFERROR(BJ69-血脉产出玩法!AF70,0)</f>
        <v>31432.389540627355</v>
      </c>
      <c r="BX69" s="50">
        <f>IFERROR(BK69-血脉产出玩法!AG70,0)</f>
        <v>46691.840213471587</v>
      </c>
      <c r="BY69" s="50">
        <f>IFERROR(BL69-血脉产出玩法!AH70,0)</f>
        <v>63398.910191452473</v>
      </c>
      <c r="BZ69" s="50">
        <f>IFERROR(BM69-血脉产出玩法!AI70,0)</f>
        <v>144.41043701411314</v>
      </c>
      <c r="CA69" s="50">
        <f>IFERROR(BN69-血脉产出玩法!AJ70,0)</f>
        <v>162.66652240517556</v>
      </c>
      <c r="CB69" s="50">
        <f>IFERROR(BO69-血脉产出玩法!AK70,0)</f>
        <v>184.54787608317329</v>
      </c>
      <c r="CC69" s="50">
        <f>IFERROR(BP69-血脉产出玩法!AL70,0)</f>
        <v>154.43604847284197</v>
      </c>
      <c r="CD69" s="50">
        <f>IFERROR(BQ69-血脉产出玩法!AM70,0)</f>
        <v>181.54353527301737</v>
      </c>
      <c r="CE69" s="4">
        <f>BU69*血脉产出玩法!$D$13</f>
        <v>6839.3505661256813</v>
      </c>
      <c r="CF69" s="4">
        <f>BV69*血脉产出玩法!$D$13</f>
        <v>10454.141625161084</v>
      </c>
      <c r="CG69" s="4">
        <f>BW69*血脉产出玩法!$D$13</f>
        <v>15716.194770313678</v>
      </c>
      <c r="CH69" s="4">
        <f>BX69*血脉产出玩法!$D$13</f>
        <v>23345.920106735794</v>
      </c>
      <c r="CI69" s="4">
        <f>BY69*血脉产出玩法!$D$13</f>
        <v>31699.455095726236</v>
      </c>
      <c r="CJ69" s="4">
        <f>BZ69*血脉产出玩法!$D$14</f>
        <v>1444.1043701411313</v>
      </c>
      <c r="CK69" s="4">
        <f>CA69*血脉产出玩法!$D$14</f>
        <v>1626.6652240517556</v>
      </c>
      <c r="CL69" s="4">
        <f>CB69*血脉产出玩法!$D$14</f>
        <v>1845.4787608317329</v>
      </c>
      <c r="CM69" s="4">
        <f>CC69*血脉产出玩法!$D$14</f>
        <v>1544.3604847284198</v>
      </c>
      <c r="CN69" s="4">
        <f>CD69*血脉产出玩法!$D$14</f>
        <v>1815.4353527301737</v>
      </c>
      <c r="CO69" s="7">
        <f>CE69/'[1]资源-钻石'!L68</f>
        <v>1.245189364494749E-2</v>
      </c>
      <c r="CP69" s="7">
        <f>CF69/'[1]资源-钻石'!M68</f>
        <v>1.5843631177851623E-2</v>
      </c>
      <c r="CQ69" s="7">
        <f>CG69/'[1]资源-钻石'!N68</f>
        <v>1.7626134900428046E-2</v>
      </c>
      <c r="CR69" s="7">
        <f>CH69/'[1]资源-钻石'!O68</f>
        <v>1.3730185927971712E-2</v>
      </c>
      <c r="CS69" s="7">
        <f>CI69/'[1]资源-钻石'!P68</f>
        <v>1.3821086173184833E-2</v>
      </c>
      <c r="CT69" s="7">
        <f>CJ69/'[1]资源-钻石'!L68</f>
        <v>2.6291727343620442E-3</v>
      </c>
      <c r="CU69" s="7">
        <f>CK69/'[1]资源-钻石'!M68</f>
        <v>2.4652702042685663E-3</v>
      </c>
      <c r="CV69" s="7">
        <f>CL69/'[1]资源-钻石'!N68</f>
        <v>2.0697540384100031E-3</v>
      </c>
      <c r="CW69" s="7">
        <f>CM69/'[1]资源-钻石'!O68</f>
        <v>9.082681898245602E-4</v>
      </c>
      <c r="CX69" s="7">
        <f>CN69/'[1]资源-钻石'!P68</f>
        <v>7.9153690106530496E-4</v>
      </c>
    </row>
    <row r="70" spans="41:102" x14ac:dyDescent="0.15">
      <c r="AO70" s="46">
        <f>血脉状态预估!C70</f>
        <v>100</v>
      </c>
      <c r="AP70" s="46">
        <f>血脉状态预估!D70</f>
        <v>875.38110000000006</v>
      </c>
      <c r="AR70" s="46"/>
      <c r="AS70" s="46"/>
      <c r="AT70" s="46"/>
      <c r="AU70" s="46">
        <f>IF(血脉状态预估!N70="",0,IFERROR(求节点($Q$6:$Q$15,$AI$5:$AI$14,血脉状态预估!N70),AU69)*血脉状态预估!$I70)</f>
        <v>0</v>
      </c>
      <c r="AV70" s="46">
        <f>IF(血脉状态预估!O70="",0,IFERROR(求节点($Q$24:$Q$33,$AI$23:$AI$32,血脉状态预估!O70),AV69)*血脉状态预估!$J70)</f>
        <v>671361.12726067624</v>
      </c>
      <c r="AW70" s="46">
        <f t="shared" si="30"/>
        <v>671361.12726067624</v>
      </c>
      <c r="AX70" s="46"/>
      <c r="AY70" s="46"/>
      <c r="AZ70" s="46"/>
      <c r="BA70" s="46">
        <f>IF(血脉状态预估!N70="",0,IFERROR(求节点($Q$6:$Q$15,$AJ$5:$AJ$14,血脉状态预估!N70),BA69)*血脉状态预估!$I70)</f>
        <v>0</v>
      </c>
      <c r="BB70" s="46">
        <f>IF(血脉状态预估!O70="",0,IFERROR(求节点($Q$24:$Q$33,$AJ$23:$AJ$32,血脉状态预估!O70),BB69)*血脉状态预估!$J70)</f>
        <v>85913.229454457294</v>
      </c>
      <c r="BC70" s="46">
        <f t="shared" si="31"/>
        <v>85913.229454457294</v>
      </c>
      <c r="BG70" s="4">
        <v>66</v>
      </c>
      <c r="BH70" s="4">
        <f t="shared" ref="BH70:BH133" si="32">求节点($AO$6:$AO$37,$AW$6:$AW$37,$BG70)</f>
        <v>13678.701132251363</v>
      </c>
      <c r="BI70" s="4">
        <f t="shared" ref="BI70:BI133" si="33">求节点($AO$51:$AO$82,$AW$51:$AW$82,$BG70)</f>
        <v>20908.283250322169</v>
      </c>
      <c r="BJ70" s="4">
        <f t="shared" ref="BJ70:BJ133" si="34">求节点($AO$96:$AO$127,$AW$96:$AW$127,$BG70)</f>
        <v>31432.389540627355</v>
      </c>
      <c r="BK70" s="4">
        <f t="shared" ref="BK70:BK133" si="35">求节点($AO$141:$AO$172,$AW$141:$AW$172,$BG70)</f>
        <v>46691.840213471587</v>
      </c>
      <c r="BL70" s="4">
        <f t="shared" ref="BL70:BL133" si="36">求节点($AO$186:$AO$217,$AW$186:$AW$217,$BG70)</f>
        <v>63398.910191452473</v>
      </c>
      <c r="BM70" s="4">
        <f t="shared" ref="BM70:BM133" si="37">求节点($AO$6:$AO$37,$BC$6:$BC$37,$BG70)</f>
        <v>272.74386084972048</v>
      </c>
      <c r="BN70" s="4">
        <f t="shared" ref="BN70:BN133" si="38">求节点($AO$51:$AO$82,$BC$51:$BC$82,$BG70)</f>
        <v>342.2330582327736</v>
      </c>
      <c r="BO70" s="4">
        <f t="shared" ref="BO70:BO133" si="39">求节点($AO$96:$AO$127,$BC$96:$BC$127,$BG70)</f>
        <v>354.02450474248678</v>
      </c>
      <c r="BP70" s="4">
        <f t="shared" ref="BP70:BP133" si="40">求节点($AO$141:$AO$172,$BC$141:$BC$172,$BG70)</f>
        <v>282.12889881855091</v>
      </c>
      <c r="BQ70" s="4">
        <f t="shared" ref="BQ70:BQ133" si="41">求节点($AO$186:$AO$217,$BC$186:$BC$217,$BG70)</f>
        <v>324.55466391758642</v>
      </c>
      <c r="BT70" s="4">
        <v>66</v>
      </c>
      <c r="BU70" s="50">
        <f>IFERROR(BH70-血脉产出玩法!AD71,0)</f>
        <v>13678.701132251363</v>
      </c>
      <c r="BV70" s="50">
        <f>IFERROR(BI70-血脉产出玩法!AE71,0)</f>
        <v>20908.283250322169</v>
      </c>
      <c r="BW70" s="50">
        <f>IFERROR(BJ70-血脉产出玩法!AF71,0)</f>
        <v>31432.389540627355</v>
      </c>
      <c r="BX70" s="50">
        <f>IFERROR(BK70-血脉产出玩法!AG71,0)</f>
        <v>46691.840213471587</v>
      </c>
      <c r="BY70" s="50">
        <f>IFERROR(BL70-血脉产出玩法!AH71,0)</f>
        <v>63398.910191452473</v>
      </c>
      <c r="BZ70" s="50">
        <f>IFERROR(BM70-血脉产出玩法!AI71,0)</f>
        <v>272.74386084972048</v>
      </c>
      <c r="CA70" s="50">
        <f>IFERROR(BN70-血脉产出玩法!AJ71,0)</f>
        <v>342.2330582327736</v>
      </c>
      <c r="CB70" s="50">
        <f>IFERROR(BO70-血脉产出玩法!AK71,0)</f>
        <v>354.02450474248678</v>
      </c>
      <c r="CC70" s="50">
        <f>IFERROR(BP70-血脉产出玩法!AL71,0)</f>
        <v>282.12889881855091</v>
      </c>
      <c r="CD70" s="50">
        <f>IFERROR(BQ70-血脉产出玩法!AM71,0)</f>
        <v>324.55466391758642</v>
      </c>
      <c r="CE70" s="4">
        <f>BU70*血脉产出玩法!$D$13</f>
        <v>6839.3505661256813</v>
      </c>
      <c r="CF70" s="4">
        <f>BV70*血脉产出玩法!$D$13</f>
        <v>10454.141625161084</v>
      </c>
      <c r="CG70" s="4">
        <f>BW70*血脉产出玩法!$D$13</f>
        <v>15716.194770313678</v>
      </c>
      <c r="CH70" s="4">
        <f>BX70*血脉产出玩法!$D$13</f>
        <v>23345.920106735794</v>
      </c>
      <c r="CI70" s="4">
        <f>BY70*血脉产出玩法!$D$13</f>
        <v>31699.455095726236</v>
      </c>
      <c r="CJ70" s="4">
        <f>BZ70*血脉产出玩法!$D$14</f>
        <v>2727.4386084972048</v>
      </c>
      <c r="CK70" s="4">
        <f>CA70*血脉产出玩法!$D$14</f>
        <v>3422.330582327736</v>
      </c>
      <c r="CL70" s="4">
        <f>CB70*血脉产出玩法!$D$14</f>
        <v>3540.2450474248681</v>
      </c>
      <c r="CM70" s="4">
        <f>CC70*血脉产出玩法!$D$14</f>
        <v>2821.288988185509</v>
      </c>
      <c r="CN70" s="4">
        <f>CD70*血脉产出玩法!$D$14</f>
        <v>3245.5466391758641</v>
      </c>
      <c r="CO70" s="7">
        <f>CE70/'[1]资源-钻石'!L69</f>
        <v>1.182883498718801E-2</v>
      </c>
      <c r="CP70" s="7">
        <f>CF70/'[1]资源-钻石'!M69</f>
        <v>1.4795118263423754E-2</v>
      </c>
      <c r="CQ70" s="7">
        <f>CG70/'[1]资源-钻石'!N69</f>
        <v>1.6460206642439388E-2</v>
      </c>
      <c r="CR70" s="7">
        <f>CH70/'[1]资源-钻石'!O69</f>
        <v>1.2877130688495428E-2</v>
      </c>
      <c r="CS70" s="7">
        <f>CI70/'[1]资源-钻石'!P69</f>
        <v>1.3007370155330952E-2</v>
      </c>
      <c r="CT70" s="7">
        <f>CJ70/'[1]资源-钻石'!L69</f>
        <v>4.7171761303463873E-3</v>
      </c>
      <c r="CU70" s="7">
        <f>CK70/'[1]资源-钻石'!M69</f>
        <v>4.8434187633545223E-3</v>
      </c>
      <c r="CV70" s="7">
        <f>CL70/'[1]资源-钻石'!N69</f>
        <v>3.7078418724841812E-3</v>
      </c>
      <c r="CW70" s="7">
        <f>CM70/'[1]资源-钻石'!O69</f>
        <v>1.5561651391240658E-3</v>
      </c>
      <c r="CX70" s="7">
        <f>CN70/'[1]资源-钻石'!P69</f>
        <v>1.3317587436334965E-3</v>
      </c>
    </row>
    <row r="71" spans="41:102" x14ac:dyDescent="0.15">
      <c r="AO71" s="46">
        <f>血脉状态预估!C71</f>
        <v>105</v>
      </c>
      <c r="AP71" s="46">
        <f>血脉状态预估!D71</f>
        <v>1234.8570951595132</v>
      </c>
      <c r="AR71" s="46"/>
      <c r="AS71" s="46"/>
      <c r="AT71" s="46"/>
      <c r="AU71" s="46">
        <f>IF(血脉状态预估!N71="",0,IFERROR(求节点($Q$6:$Q$15,$AI$5:$AI$14,血脉状态预估!N71),AU70)*血脉状态预估!$I71)</f>
        <v>0</v>
      </c>
      <c r="AV71" s="46">
        <f>IF(血脉状态预估!O71="",0,IFERROR(求节点($Q$24:$Q$33,$AI$23:$AI$32,血脉状态预估!O71),AV70)*血脉状态预估!$J71)</f>
        <v>934904.89866067655</v>
      </c>
      <c r="AW71" s="46">
        <f t="shared" si="30"/>
        <v>934904.89866067655</v>
      </c>
      <c r="AX71" s="46"/>
      <c r="AY71" s="46"/>
      <c r="AZ71" s="46"/>
      <c r="BA71" s="46">
        <f>IF(血脉状态预估!N71="",0,IFERROR(求节点($Q$6:$Q$15,$AJ$5:$AJ$14,血脉状态预估!N71),BA70)*血脉状态预估!$I71)</f>
        <v>0</v>
      </c>
      <c r="BB71" s="46">
        <f>IF(血脉状态预估!O71="",0,IFERROR(求节点($Q$24:$Q$33,$AJ$23:$AJ$32,血脉状态预估!O71),BB70)*血脉状态预估!$J71)</f>
        <v>121556.38009208355</v>
      </c>
      <c r="BC71" s="46">
        <f t="shared" si="31"/>
        <v>121556.38009208355</v>
      </c>
      <c r="BG71" s="4">
        <v>67</v>
      </c>
      <c r="BH71" s="4">
        <f t="shared" si="32"/>
        <v>13678.701132251363</v>
      </c>
      <c r="BI71" s="4">
        <f t="shared" si="33"/>
        <v>20908.283250322169</v>
      </c>
      <c r="BJ71" s="4">
        <f t="shared" si="34"/>
        <v>31432.389540627355</v>
      </c>
      <c r="BK71" s="4">
        <f t="shared" si="35"/>
        <v>46691.840213471587</v>
      </c>
      <c r="BL71" s="4">
        <f t="shared" si="36"/>
        <v>63398.910191452473</v>
      </c>
      <c r="BM71" s="4">
        <f t="shared" si="37"/>
        <v>401.07728468532775</v>
      </c>
      <c r="BN71" s="4">
        <f t="shared" si="38"/>
        <v>521.79959406037165</v>
      </c>
      <c r="BO71" s="4">
        <f t="shared" si="39"/>
        <v>523.5011334018003</v>
      </c>
      <c r="BP71" s="4">
        <f t="shared" si="40"/>
        <v>409.82174916425981</v>
      </c>
      <c r="BQ71" s="4">
        <f t="shared" si="41"/>
        <v>467.56579256215548</v>
      </c>
      <c r="BT71" s="4">
        <v>67</v>
      </c>
      <c r="BU71" s="50">
        <f>IFERROR(BH71-血脉产出玩法!AD72,0)</f>
        <v>13678.701132251363</v>
      </c>
      <c r="BV71" s="50">
        <f>IFERROR(BI71-血脉产出玩法!AE72,0)</f>
        <v>20908.283250322169</v>
      </c>
      <c r="BW71" s="50">
        <f>IFERROR(BJ71-血脉产出玩法!AF72,0)</f>
        <v>31432.389540627355</v>
      </c>
      <c r="BX71" s="50">
        <f>IFERROR(BK71-血脉产出玩法!AG72,0)</f>
        <v>46691.840213471587</v>
      </c>
      <c r="BY71" s="50">
        <f>IFERROR(BL71-血脉产出玩法!AH72,0)</f>
        <v>63398.910191452473</v>
      </c>
      <c r="BZ71" s="50">
        <f>IFERROR(BM71-血脉产出玩法!AI72,0)</f>
        <v>401.07728468532775</v>
      </c>
      <c r="CA71" s="50">
        <f>IFERROR(BN71-血脉产出玩法!AJ72,0)</f>
        <v>521.79959406037165</v>
      </c>
      <c r="CB71" s="50">
        <f>IFERROR(BO71-血脉产出玩法!AK72,0)</f>
        <v>523.5011334018003</v>
      </c>
      <c r="CC71" s="50">
        <f>IFERROR(BP71-血脉产出玩法!AL72,0)</f>
        <v>409.82174916425981</v>
      </c>
      <c r="CD71" s="50">
        <f>IFERROR(BQ71-血脉产出玩法!AM72,0)</f>
        <v>467.56579256215548</v>
      </c>
      <c r="CE71" s="4">
        <f>BU71*血脉产出玩法!$D$13</f>
        <v>6839.3505661256813</v>
      </c>
      <c r="CF71" s="4">
        <f>BV71*血脉产出玩法!$D$13</f>
        <v>10454.141625161084</v>
      </c>
      <c r="CG71" s="4">
        <f>BW71*血脉产出玩法!$D$13</f>
        <v>15716.194770313678</v>
      </c>
      <c r="CH71" s="4">
        <f>BX71*血脉产出玩法!$D$13</f>
        <v>23345.920106735794</v>
      </c>
      <c r="CI71" s="4">
        <f>BY71*血脉产出玩法!$D$13</f>
        <v>31699.455095726236</v>
      </c>
      <c r="CJ71" s="4">
        <f>BZ71*血脉产出玩法!$D$14</f>
        <v>4010.7728468532778</v>
      </c>
      <c r="CK71" s="4">
        <f>CA71*血脉产出玩法!$D$14</f>
        <v>5217.995940603716</v>
      </c>
      <c r="CL71" s="4">
        <f>CB71*血脉产出玩法!$D$14</f>
        <v>5235.0113340180033</v>
      </c>
      <c r="CM71" s="4">
        <f>CC71*血脉产出玩法!$D$14</f>
        <v>4098.2174916425984</v>
      </c>
      <c r="CN71" s="4">
        <f>CD71*血脉产出玩法!$D$14</f>
        <v>4675.6579256215546</v>
      </c>
      <c r="CO71" s="7">
        <f>CE71/'[1]资源-钻石'!L70</f>
        <v>1.1242218166960692E-2</v>
      </c>
      <c r="CP71" s="7">
        <f>CF71/'[1]资源-钻石'!M70</f>
        <v>1.3814485259628539E-2</v>
      </c>
      <c r="CQ71" s="7">
        <f>CG71/'[1]资源-钻石'!N70</f>
        <v>1.5415662669751534E-2</v>
      </c>
      <c r="CR71" s="7">
        <f>CH71/'[1]资源-钻石'!O70</f>
        <v>1.2073701349314158E-2</v>
      </c>
      <c r="CS71" s="7">
        <f>CI71/'[1]资源-钻石'!P70</f>
        <v>1.2251127425679636E-2</v>
      </c>
      <c r="CT71" s="7">
        <f>CJ71/'[1]资源-钻石'!L70</f>
        <v>6.5927287871118592E-3</v>
      </c>
      <c r="CU71" s="7">
        <f>CK71/'[1]资源-钻石'!M70</f>
        <v>6.8952507619353086E-3</v>
      </c>
      <c r="CV71" s="7">
        <f>CL71/'[1]资源-钻石'!N70</f>
        <v>5.1349051075635661E-3</v>
      </c>
      <c r="CW71" s="7">
        <f>CM71/'[1]资源-钻石'!O70</f>
        <v>2.1194561547545048E-3</v>
      </c>
      <c r="CX71" s="7">
        <f>CN71/'[1]资源-钻石'!P70</f>
        <v>1.8070367731147982E-3</v>
      </c>
    </row>
    <row r="72" spans="41:102" x14ac:dyDescent="0.15">
      <c r="AO72" s="46">
        <f>血脉状态预估!C72</f>
        <v>110</v>
      </c>
      <c r="AP72" s="46">
        <f>血脉状态预估!D72</f>
        <v>1741.3829000000001</v>
      </c>
      <c r="AR72" s="46"/>
      <c r="AS72" s="46"/>
      <c r="AT72" s="46"/>
      <c r="AU72" s="46">
        <f>IF(血脉状态预估!N72="",0,IFERROR(求节点($Q$6:$Q$15,$AI$5:$AI$14,血脉状态预估!N72),AU71)*血脉状态预估!$I72)</f>
        <v>0</v>
      </c>
      <c r="AV72" s="46">
        <f>IF(血脉状态预估!O72="",0,IFERROR(求节点($Q$24:$Q$33,$AI$23:$AI$32,血脉状态预估!O72),AV71)*血脉状态预估!$J72)</f>
        <v>1198448.6700606765</v>
      </c>
      <c r="AW72" s="46">
        <f t="shared" si="30"/>
        <v>1198448.6700606765</v>
      </c>
      <c r="AX72" s="46"/>
      <c r="AY72" s="46"/>
      <c r="AZ72" s="46"/>
      <c r="BA72" s="46">
        <f>IF(血脉状态预估!N72="",0,IFERROR(求节点($Q$6:$Q$15,$AJ$5:$AJ$14,血脉状态预估!N72),BA71)*血脉状态预估!$I72)</f>
        <v>0</v>
      </c>
      <c r="BB72" s="46">
        <f>IF(血脉状态预估!O72="",0,IFERROR(求节点($Q$24:$Q$33,$AJ$23:$AJ$32,血脉状态预估!O72),BB71)*血脉状态预估!$J72)</f>
        <v>157199.53072970972</v>
      </c>
      <c r="BC72" s="46">
        <f t="shared" si="31"/>
        <v>157199.53072970972</v>
      </c>
      <c r="BG72" s="4">
        <v>68</v>
      </c>
      <c r="BH72" s="4">
        <f t="shared" si="32"/>
        <v>13678.701132251363</v>
      </c>
      <c r="BI72" s="4">
        <f t="shared" si="33"/>
        <v>20908.283250322169</v>
      </c>
      <c r="BJ72" s="4">
        <f t="shared" si="34"/>
        <v>31432.389540627355</v>
      </c>
      <c r="BK72" s="4">
        <f t="shared" si="35"/>
        <v>46691.840213471587</v>
      </c>
      <c r="BL72" s="4">
        <f t="shared" si="36"/>
        <v>63398.910191452473</v>
      </c>
      <c r="BM72" s="4">
        <f t="shared" si="37"/>
        <v>529.41070852093503</v>
      </c>
      <c r="BN72" s="4">
        <f t="shared" si="38"/>
        <v>701.36612988796969</v>
      </c>
      <c r="BO72" s="4">
        <f t="shared" si="39"/>
        <v>692.97776206111371</v>
      </c>
      <c r="BP72" s="4">
        <f t="shared" si="40"/>
        <v>537.51459950996878</v>
      </c>
      <c r="BQ72" s="4">
        <f t="shared" si="41"/>
        <v>610.57692120672459</v>
      </c>
      <c r="BT72" s="4">
        <v>68</v>
      </c>
      <c r="BU72" s="50">
        <f>IFERROR(BH72-血脉产出玩法!AD73,0)</f>
        <v>13678.701132251363</v>
      </c>
      <c r="BV72" s="50">
        <f>IFERROR(BI72-血脉产出玩法!AE73,0)</f>
        <v>20908.283250322169</v>
      </c>
      <c r="BW72" s="50">
        <f>IFERROR(BJ72-血脉产出玩法!AF73,0)</f>
        <v>31432.389540627355</v>
      </c>
      <c r="BX72" s="50">
        <f>IFERROR(BK72-血脉产出玩法!AG73,0)</f>
        <v>46691.840213471587</v>
      </c>
      <c r="BY72" s="50">
        <f>IFERROR(BL72-血脉产出玩法!AH73,0)</f>
        <v>63398.910191452473</v>
      </c>
      <c r="BZ72" s="50">
        <f>IFERROR(BM72-血脉产出玩法!AI73,0)</f>
        <v>529.41070852093503</v>
      </c>
      <c r="CA72" s="50">
        <f>IFERROR(BN72-血脉产出玩法!AJ73,0)</f>
        <v>701.36612988796969</v>
      </c>
      <c r="CB72" s="50">
        <f>IFERROR(BO72-血脉产出玩法!AK73,0)</f>
        <v>692.97776206111371</v>
      </c>
      <c r="CC72" s="50">
        <f>IFERROR(BP72-血脉产出玩法!AL73,0)</f>
        <v>537.51459950996878</v>
      </c>
      <c r="CD72" s="50">
        <f>IFERROR(BQ72-血脉产出玩法!AM73,0)</f>
        <v>610.57692120672459</v>
      </c>
      <c r="CE72" s="4">
        <f>BU72*血脉产出玩法!$D$13</f>
        <v>6839.3505661256813</v>
      </c>
      <c r="CF72" s="4">
        <f>BV72*血脉产出玩法!$D$13</f>
        <v>10454.141625161084</v>
      </c>
      <c r="CG72" s="4">
        <f>BW72*血脉产出玩法!$D$13</f>
        <v>15716.194770313678</v>
      </c>
      <c r="CH72" s="4">
        <f>BX72*血脉产出玩法!$D$13</f>
        <v>23345.920106735794</v>
      </c>
      <c r="CI72" s="4">
        <f>BY72*血脉产出玩法!$D$13</f>
        <v>31699.455095726236</v>
      </c>
      <c r="CJ72" s="4">
        <f>BZ72*血脉产出玩法!$D$14</f>
        <v>5294.1070852093508</v>
      </c>
      <c r="CK72" s="4">
        <f>CA72*血脉产出玩法!$D$14</f>
        <v>7013.6612988796969</v>
      </c>
      <c r="CL72" s="4">
        <f>CB72*血脉产出玩法!$D$14</f>
        <v>6929.7776206111375</v>
      </c>
      <c r="CM72" s="4">
        <f>CC72*血脉产出玩法!$D$14</f>
        <v>5375.1459950996878</v>
      </c>
      <c r="CN72" s="4">
        <f>CD72*血脉产出玩法!$D$14</f>
        <v>6105.7692120672455</v>
      </c>
      <c r="CO72" s="7">
        <f>CE72/'[1]资源-钻石'!L71</f>
        <v>1.0674834675656164E-2</v>
      </c>
      <c r="CP72" s="7">
        <f>CF72/'[1]资源-钻石'!M71</f>
        <v>1.3088969172595435E-2</v>
      </c>
      <c r="CQ72" s="7">
        <f>CG72/'[1]资源-钻石'!N71</f>
        <v>1.4467746389361878E-2</v>
      </c>
      <c r="CR72" s="7">
        <f>CH72/'[1]资源-钻石'!O71</f>
        <v>1.1302518842742934E-2</v>
      </c>
      <c r="CS72" s="7">
        <f>CI72/'[1]资源-钻石'!P71</f>
        <v>1.1502899677203518E-2</v>
      </c>
      <c r="CT72" s="7">
        <f>CJ72/'[1]资源-钻石'!L71</f>
        <v>8.2630240025615993E-3</v>
      </c>
      <c r="CU72" s="7">
        <f>CK72/'[1]资源-钻石'!M71</f>
        <v>8.781361475638844E-3</v>
      </c>
      <c r="CV72" s="7">
        <f>CL72/'[1]资源-钻石'!N71</f>
        <v>6.3792964273422844E-3</v>
      </c>
      <c r="CW72" s="7">
        <f>CM72/'[1]资源-钻石'!O71</f>
        <v>2.6022829091486522E-3</v>
      </c>
      <c r="CX72" s="7">
        <f>CN72/'[1]资源-钻石'!P71</f>
        <v>2.2156232807937618E-3</v>
      </c>
    </row>
    <row r="73" spans="41:102" x14ac:dyDescent="0.15">
      <c r="AO73" s="46">
        <f>血脉状态预估!C73</f>
        <v>115</v>
      </c>
      <c r="AP73" s="46">
        <f>血脉状态预估!D73</f>
        <v>2463.0396859421021</v>
      </c>
      <c r="AR73" s="46"/>
      <c r="AS73" s="46"/>
      <c r="AT73" s="46"/>
      <c r="AU73" s="46">
        <f>IF(血脉状态预估!N73="",0,IFERROR(求节点($Q$6:$Q$15,$AI$5:$AI$14,血脉状态预估!N73),AU72)*血脉状态预估!$I73)</f>
        <v>0</v>
      </c>
      <c r="AV73" s="46">
        <f>IF(血脉状态预估!O73="",0,IFERROR(求节点($Q$24:$Q$33,$AI$23:$AI$32,血脉状态预估!O73),AV72)*血脉状态预估!$J73)</f>
        <v>1569606.1481156766</v>
      </c>
      <c r="AW73" s="46">
        <f t="shared" si="30"/>
        <v>1569606.1481156766</v>
      </c>
      <c r="AX73" s="46"/>
      <c r="AY73" s="46"/>
      <c r="AZ73" s="46"/>
      <c r="BA73" s="46">
        <f>IF(血脉状态预估!N73="",0,IFERROR(求节点($Q$6:$Q$15,$AJ$5:$AJ$14,血脉状态预估!N73),BA72)*血脉状态预估!$I73)</f>
        <v>0</v>
      </c>
      <c r="BB73" s="46">
        <f>IF(血脉状态预估!O73="",0,IFERROR(求节点($Q$24:$Q$33,$AJ$23:$AJ$32,血脉状态预估!O73),BB72)*血脉状态预估!$J73)</f>
        <v>209327.63853723812</v>
      </c>
      <c r="BC73" s="46">
        <f t="shared" si="31"/>
        <v>209327.63853723812</v>
      </c>
      <c r="BG73" s="4">
        <v>69</v>
      </c>
      <c r="BH73" s="4">
        <f t="shared" si="32"/>
        <v>13678.701132251363</v>
      </c>
      <c r="BI73" s="4">
        <f t="shared" si="33"/>
        <v>20908.283250322169</v>
      </c>
      <c r="BJ73" s="4">
        <f t="shared" si="34"/>
        <v>31432.389540627355</v>
      </c>
      <c r="BK73" s="4">
        <f t="shared" si="35"/>
        <v>46691.840213471587</v>
      </c>
      <c r="BL73" s="4">
        <f t="shared" si="36"/>
        <v>63398.910191452473</v>
      </c>
      <c r="BM73" s="4">
        <f t="shared" si="37"/>
        <v>657.74413235654242</v>
      </c>
      <c r="BN73" s="4">
        <f t="shared" si="38"/>
        <v>880.93266571556774</v>
      </c>
      <c r="BO73" s="4">
        <f t="shared" si="39"/>
        <v>862.45439072042723</v>
      </c>
      <c r="BP73" s="4">
        <f t="shared" si="40"/>
        <v>665.20744985567774</v>
      </c>
      <c r="BQ73" s="4">
        <f t="shared" si="41"/>
        <v>753.58804985129359</v>
      </c>
      <c r="BT73" s="4">
        <v>69</v>
      </c>
      <c r="BU73" s="50">
        <f>IFERROR(BH73-血脉产出玩法!AD74,0)</f>
        <v>13678.701132251363</v>
      </c>
      <c r="BV73" s="50">
        <f>IFERROR(BI73-血脉产出玩法!AE74,0)</f>
        <v>20908.283250322169</v>
      </c>
      <c r="BW73" s="50">
        <f>IFERROR(BJ73-血脉产出玩法!AF74,0)</f>
        <v>31432.389540627355</v>
      </c>
      <c r="BX73" s="50">
        <f>IFERROR(BK73-血脉产出玩法!AG74,0)</f>
        <v>46691.840213471587</v>
      </c>
      <c r="BY73" s="50">
        <f>IFERROR(BL73-血脉产出玩法!AH74,0)</f>
        <v>63398.910191452473</v>
      </c>
      <c r="BZ73" s="50">
        <f>IFERROR(BM73-血脉产出玩法!AI74,0)</f>
        <v>657.74413235654242</v>
      </c>
      <c r="CA73" s="50">
        <f>IFERROR(BN73-血脉产出玩法!AJ74,0)</f>
        <v>880.93266571556774</v>
      </c>
      <c r="CB73" s="50">
        <f>IFERROR(BO73-血脉产出玩法!AK74,0)</f>
        <v>862.45439072042723</v>
      </c>
      <c r="CC73" s="50">
        <f>IFERROR(BP73-血脉产出玩法!AL74,0)</f>
        <v>665.20744985567774</v>
      </c>
      <c r="CD73" s="50">
        <f>IFERROR(BQ73-血脉产出玩法!AM74,0)</f>
        <v>753.58804985129359</v>
      </c>
      <c r="CE73" s="4">
        <f>BU73*血脉产出玩法!$D$13</f>
        <v>6839.3505661256813</v>
      </c>
      <c r="CF73" s="4">
        <f>BV73*血脉产出玩法!$D$13</f>
        <v>10454.141625161084</v>
      </c>
      <c r="CG73" s="4">
        <f>BW73*血脉产出玩法!$D$13</f>
        <v>15716.194770313678</v>
      </c>
      <c r="CH73" s="4">
        <f>BX73*血脉产出玩法!$D$13</f>
        <v>23345.920106735794</v>
      </c>
      <c r="CI73" s="4">
        <f>BY73*血脉产出玩法!$D$13</f>
        <v>31699.455095726236</v>
      </c>
      <c r="CJ73" s="4">
        <f>BZ73*血脉产出玩法!$D$14</f>
        <v>6577.4413235654247</v>
      </c>
      <c r="CK73" s="4">
        <f>CA73*血脉产出玩法!$D$14</f>
        <v>8809.3266571556778</v>
      </c>
      <c r="CL73" s="4">
        <f>CB73*血脉产出玩法!$D$14</f>
        <v>8624.5439072042718</v>
      </c>
      <c r="CM73" s="4">
        <f>CC73*血脉产出玩法!$D$14</f>
        <v>6652.0744985567771</v>
      </c>
      <c r="CN73" s="4">
        <f>CD73*血脉产出玩法!$D$14</f>
        <v>7535.8804985129354</v>
      </c>
      <c r="CO73" s="7">
        <f>CE73/'[1]资源-钻石'!L72</f>
        <v>1.0127049088803982E-2</v>
      </c>
      <c r="CP73" s="7">
        <f>CF73/'[1]资源-钻石'!M72</f>
        <v>1.2419368603477386E-2</v>
      </c>
      <c r="CQ73" s="7">
        <f>CG73/'[1]资源-钻石'!N72</f>
        <v>1.3521387565545917E-2</v>
      </c>
      <c r="CR73" s="7">
        <f>CH73/'[1]资源-钻石'!O72</f>
        <v>1.056771101448604E-2</v>
      </c>
      <c r="CS73" s="7">
        <f>CI73/'[1]资源-钻石'!P72</f>
        <v>1.0794485449457301E-2</v>
      </c>
      <c r="CT73" s="7">
        <f>CJ73/'[1]资源-钻石'!L72</f>
        <v>9.7392392038485338E-3</v>
      </c>
      <c r="CU73" s="7">
        <f>CK73/'[1]资源-钻石'!M72</f>
        <v>1.0465352281084084E-2</v>
      </c>
      <c r="CV73" s="7">
        <f>CL73/'[1]资源-钻石'!N72</f>
        <v>7.4201040677895035E-3</v>
      </c>
      <c r="CW73" s="7">
        <f>CM73/'[1]资源-钻石'!O72</f>
        <v>3.01111288936939E-3</v>
      </c>
      <c r="CX73" s="7">
        <f>CN73/'[1]资源-钻石'!P72</f>
        <v>2.5661624827429319E-3</v>
      </c>
    </row>
    <row r="74" spans="41:102" x14ac:dyDescent="0.15">
      <c r="AO74" s="46">
        <f>血脉状态预估!C74</f>
        <v>120</v>
      </c>
      <c r="AP74" s="46">
        <f>血脉状态预估!D74</f>
        <v>3486.0735</v>
      </c>
      <c r="AR74" s="46"/>
      <c r="AS74" s="46"/>
      <c r="AT74" s="46"/>
      <c r="AU74" s="46">
        <f>IF(血脉状态预估!N74="",0,IFERROR(求节点($Q$6:$Q$15,$AI$5:$AI$14,血脉状态预估!N74),AU73)*血脉状态预估!$I74)</f>
        <v>0</v>
      </c>
      <c r="AV74" s="46">
        <f>IF(血脉状态预估!O74="",0,IFERROR(求节点($Q$24:$Q$33,$AI$23:$AI$32,血脉状态预估!O74),AV73)*血脉状态预估!$J74)</f>
        <v>1940763.6261706764</v>
      </c>
      <c r="AW74" s="46">
        <f t="shared" si="30"/>
        <v>1940763.6261706764</v>
      </c>
      <c r="AX74" s="46"/>
      <c r="AY74" s="46"/>
      <c r="AZ74" s="46"/>
      <c r="BA74" s="46">
        <f>IF(血脉状态预估!N74="",0,IFERROR(求节点($Q$6:$Q$15,$AJ$5:$AJ$14,血脉状态预估!N74),BA73)*血脉状态预估!$I74)</f>
        <v>0</v>
      </c>
      <c r="BB74" s="46">
        <f>IF(血脉状态预估!O74="",0,IFERROR(求节点($Q$24:$Q$33,$AJ$23:$AJ$32,血脉状态预估!O74),BB73)*血脉状态预估!$J74)</f>
        <v>261455.7463447664</v>
      </c>
      <c r="BC74" s="46">
        <f t="shared" si="31"/>
        <v>261455.7463447664</v>
      </c>
      <c r="BG74" s="4">
        <v>70</v>
      </c>
      <c r="BH74" s="4">
        <f t="shared" si="32"/>
        <v>13678.701132251363</v>
      </c>
      <c r="BI74" s="4">
        <f t="shared" si="33"/>
        <v>20908.283250322169</v>
      </c>
      <c r="BJ74" s="4">
        <f t="shared" si="34"/>
        <v>31432.389540627355</v>
      </c>
      <c r="BK74" s="4">
        <f t="shared" si="35"/>
        <v>46691.840213471587</v>
      </c>
      <c r="BL74" s="4">
        <f t="shared" si="36"/>
        <v>63398.910191452473</v>
      </c>
      <c r="BM74" s="4">
        <f t="shared" si="37"/>
        <v>786.07755619214959</v>
      </c>
      <c r="BN74" s="4">
        <f t="shared" si="38"/>
        <v>1060.4992015431658</v>
      </c>
      <c r="BO74" s="4">
        <f t="shared" si="39"/>
        <v>1031.9310193797407</v>
      </c>
      <c r="BP74" s="4">
        <f t="shared" si="40"/>
        <v>792.9003002013867</v>
      </c>
      <c r="BQ74" s="4">
        <f t="shared" si="41"/>
        <v>896.59917849586259</v>
      </c>
      <c r="BT74" s="4">
        <v>70</v>
      </c>
      <c r="BU74" s="50">
        <f>IFERROR(BH74-血脉产出玩法!AD75,0)</f>
        <v>13678.701132251363</v>
      </c>
      <c r="BV74" s="50">
        <f>IFERROR(BI74-血脉产出玩法!AE75,0)</f>
        <v>20908.283250322169</v>
      </c>
      <c r="BW74" s="50">
        <f>IFERROR(BJ74-血脉产出玩法!AF75,0)</f>
        <v>31432.389540627355</v>
      </c>
      <c r="BX74" s="50">
        <f>IFERROR(BK74-血脉产出玩法!AG75,0)</f>
        <v>46691.840213471587</v>
      </c>
      <c r="BY74" s="50">
        <f>IFERROR(BL74-血脉产出玩法!AH75,0)</f>
        <v>63398.910191452473</v>
      </c>
      <c r="BZ74" s="50">
        <f>IFERROR(BM74-血脉产出玩法!AI75,0)</f>
        <v>786.07755619214959</v>
      </c>
      <c r="CA74" s="50">
        <f>IFERROR(BN74-血脉产出玩法!AJ75,0)</f>
        <v>1060.4992015431658</v>
      </c>
      <c r="CB74" s="50">
        <f>IFERROR(BO74-血脉产出玩法!AK75,0)</f>
        <v>1031.9310193797407</v>
      </c>
      <c r="CC74" s="50">
        <f>IFERROR(BP74-血脉产出玩法!AL75,0)</f>
        <v>792.9003002013867</v>
      </c>
      <c r="CD74" s="50">
        <f>IFERROR(BQ74-血脉产出玩法!AM75,0)</f>
        <v>896.59917849586259</v>
      </c>
      <c r="CE74" s="4">
        <f>BU74*血脉产出玩法!$D$13</f>
        <v>6839.3505661256813</v>
      </c>
      <c r="CF74" s="4">
        <f>BV74*血脉产出玩法!$D$13</f>
        <v>10454.141625161084</v>
      </c>
      <c r="CG74" s="4">
        <f>BW74*血脉产出玩法!$D$13</f>
        <v>15716.194770313678</v>
      </c>
      <c r="CH74" s="4">
        <f>BX74*血脉产出玩法!$D$13</f>
        <v>23345.920106735794</v>
      </c>
      <c r="CI74" s="4">
        <f>BY74*血脉产出玩法!$D$13</f>
        <v>31699.455095726236</v>
      </c>
      <c r="CJ74" s="4">
        <f>BZ74*血脉产出玩法!$D$14</f>
        <v>7860.7755619214959</v>
      </c>
      <c r="CK74" s="4">
        <f>CA74*血脉产出玩法!$D$14</f>
        <v>10604.992015431657</v>
      </c>
      <c r="CL74" s="4">
        <f>CB74*血脉产出玩法!$D$14</f>
        <v>10319.310193797408</v>
      </c>
      <c r="CM74" s="4">
        <f>CC74*血脉产出玩法!$D$14</f>
        <v>7929.0030020138674</v>
      </c>
      <c r="CN74" s="4">
        <f>CD74*血脉产出玩法!$D$14</f>
        <v>8965.9917849586254</v>
      </c>
      <c r="CO74" s="7">
        <f>CE74/'[1]资源-钻石'!L73</f>
        <v>9.5991104691206426E-3</v>
      </c>
      <c r="CP74" s="7">
        <f>CF74/'[1]资源-钻石'!M73</f>
        <v>1.1748357566748288E-2</v>
      </c>
      <c r="CQ74" s="7">
        <f>CG74/'[1]资源-钻石'!N73</f>
        <v>1.2615314222439522E-2</v>
      </c>
      <c r="CR74" s="7">
        <f>CH74/'[1]资源-钻石'!O73</f>
        <v>9.8834086730341091E-3</v>
      </c>
      <c r="CS74" s="7">
        <f>CI74/'[1]资源-钻石'!P73</f>
        <v>1.0104584876796961E-2</v>
      </c>
      <c r="CT74" s="7">
        <f>CJ74/'[1]资源-钻石'!L73</f>
        <v>1.1032692689503777E-2</v>
      </c>
      <c r="CU74" s="7">
        <f>CK74/'[1]资源-钻石'!M73</f>
        <v>1.1917883137333324E-2</v>
      </c>
      <c r="CV74" s="7">
        <f>CL74/'[1]资源-钻石'!N73</f>
        <v>8.2832608373801225E-3</v>
      </c>
      <c r="CW74" s="7">
        <f>CM74/'[1]资源-钻石'!O73</f>
        <v>3.3567140074298131E-3</v>
      </c>
      <c r="CX74" s="7">
        <f>CN74/'[1]资源-钻石'!P73</f>
        <v>2.8580183704165064E-3</v>
      </c>
    </row>
    <row r="75" spans="41:102" x14ac:dyDescent="0.15">
      <c r="AO75" s="46">
        <f>血脉状态预估!C75</f>
        <v>125</v>
      </c>
      <c r="AP75" s="46">
        <f>血脉状态预估!D75</f>
        <v>4918.821805632133</v>
      </c>
      <c r="AR75" s="46"/>
      <c r="AS75" s="46"/>
      <c r="AT75" s="46"/>
      <c r="AU75" s="46">
        <f>IF(血脉状态预估!N75="",0,IFERROR(求节点($Q$6:$Q$15,$AI$5:$AI$14,血脉状态预估!N75),AU74)*血脉状态预估!$I75)</f>
        <v>0</v>
      </c>
      <c r="AV75" s="46">
        <f>IF(血脉状态预估!O75="",0,IFERROR(求节点($Q$24:$Q$33,$AI$23:$AI$32,血脉状态预估!O75),AV74)*血脉状态预估!$J75)</f>
        <v>2099831.1167656765</v>
      </c>
      <c r="AW75" s="46">
        <f t="shared" si="30"/>
        <v>2099831.1167656765</v>
      </c>
      <c r="AX75" s="46"/>
      <c r="AY75" s="46"/>
      <c r="AZ75" s="46"/>
      <c r="BA75" s="46">
        <f>IF(血脉状态预估!N75="",0,IFERROR(求节点($Q$6:$Q$15,$AJ$5:$AJ$14,血脉状态预估!N75),BA74)*血脉状态预估!$I75)</f>
        <v>0</v>
      </c>
      <c r="BB75" s="46">
        <f>IF(血脉状态预估!O75="",0,IFERROR(求节点($Q$24:$Q$33,$AJ$23:$AJ$32,血脉状态预估!O75),BB74)*血脉状态预估!$J75)</f>
        <v>283796.36397656426</v>
      </c>
      <c r="BC75" s="46">
        <f t="shared" si="31"/>
        <v>283796.36397656426</v>
      </c>
      <c r="BG75" s="4">
        <v>71</v>
      </c>
      <c r="BH75" s="4">
        <f t="shared" si="32"/>
        <v>16340.758669758008</v>
      </c>
      <c r="BI75" s="4">
        <f t="shared" si="33"/>
        <v>24472.749739059196</v>
      </c>
      <c r="BJ75" s="4">
        <f t="shared" si="34"/>
        <v>32257.82448874474</v>
      </c>
      <c r="BK75" s="4">
        <f t="shared" si="35"/>
        <v>46691.840213471587</v>
      </c>
      <c r="BL75" s="4">
        <f t="shared" si="36"/>
        <v>63398.910191452473</v>
      </c>
      <c r="BM75" s="4">
        <f t="shared" si="37"/>
        <v>1215.4371707424348</v>
      </c>
      <c r="BN75" s="4">
        <f t="shared" si="38"/>
        <v>1713.8800513059427</v>
      </c>
      <c r="BO75" s="4">
        <f t="shared" si="39"/>
        <v>1623.9959501363996</v>
      </c>
      <c r="BP75" s="4">
        <f t="shared" si="40"/>
        <v>1242.4343997718529</v>
      </c>
      <c r="BQ75" s="4">
        <f t="shared" si="41"/>
        <v>1389.3588101556502</v>
      </c>
      <c r="BT75" s="4">
        <v>71</v>
      </c>
      <c r="BU75" s="50">
        <f>IFERROR(BH75-血脉产出玩法!AD76,0)</f>
        <v>14796.783542274452</v>
      </c>
      <c r="BV75" s="50">
        <f>IFERROR(BI75-血脉产出玩法!AE76,0)</f>
        <v>20068.225522487726</v>
      </c>
      <c r="BW75" s="50">
        <f>IFERROR(BJ75-血脉产出玩法!AF76,0)</f>
        <v>26270.612247562789</v>
      </c>
      <c r="BX75" s="50">
        <f>IFERROR(BK75-血脉产出玩法!AG76,0)</f>
        <v>42359.243425831191</v>
      </c>
      <c r="BY75" s="50">
        <f>IFERROR(BL75-血脉产出玩法!AH76,0)</f>
        <v>60970.936940786138</v>
      </c>
      <c r="BZ75" s="50">
        <f>IFERROR(BM75-血脉产出玩法!AI76,0)</f>
        <v>1126.3048656509643</v>
      </c>
      <c r="CA75" s="50">
        <f>IFERROR(BN75-血脉产出玩法!AJ76,0)</f>
        <v>1459.6108022319158</v>
      </c>
      <c r="CB75" s="50">
        <f>IFERROR(BO75-血脉产出玩法!AK76,0)</f>
        <v>1278.3595349966095</v>
      </c>
      <c r="CC75" s="50">
        <f>IFERROR(BP75-血脉产出玩法!AL76,0)</f>
        <v>992.31745692725246</v>
      </c>
      <c r="CD75" s="50">
        <f>IFERROR(BQ75-血脉产出玩法!AM76,0)</f>
        <v>1249.1940829653631</v>
      </c>
      <c r="CE75" s="4">
        <f>BU75*血脉产出玩法!$D$13</f>
        <v>7398.391771137226</v>
      </c>
      <c r="CF75" s="4">
        <f>BV75*血脉产出玩法!$D$13</f>
        <v>10034.112761243863</v>
      </c>
      <c r="CG75" s="4">
        <f>BW75*血脉产出玩法!$D$13</f>
        <v>13135.306123781394</v>
      </c>
      <c r="CH75" s="4">
        <f>BX75*血脉产出玩法!$D$13</f>
        <v>21179.621712915596</v>
      </c>
      <c r="CI75" s="4">
        <f>BY75*血脉产出玩法!$D$13</f>
        <v>30485.468470393069</v>
      </c>
      <c r="CJ75" s="4">
        <f>BZ75*血脉产出玩法!$D$14</f>
        <v>11263.048656509643</v>
      </c>
      <c r="CK75" s="4">
        <f>CA75*血脉产出玩法!$D$14</f>
        <v>14596.108022319158</v>
      </c>
      <c r="CL75" s="4">
        <f>CB75*血脉产出玩法!$D$14</f>
        <v>12783.595349966094</v>
      </c>
      <c r="CM75" s="4">
        <f>CC75*血脉产出玩法!$D$14</f>
        <v>9923.1745692725253</v>
      </c>
      <c r="CN75" s="4">
        <f>CD75*血脉产出玩法!$D$14</f>
        <v>12491.940829653631</v>
      </c>
      <c r="CO75" s="7">
        <f>CE75/'[1]资源-钻石'!L74</f>
        <v>9.8342599608421018E-3</v>
      </c>
      <c r="CP75" s="7">
        <f>CF75/'[1]资源-钻石'!M74</f>
        <v>1.0653919798645842E-2</v>
      </c>
      <c r="CQ75" s="7">
        <f>CG75/'[1]资源-钻石'!N74</f>
        <v>9.9466784864921508E-3</v>
      </c>
      <c r="CR75" s="7">
        <f>CH75/'[1]资源-钻石'!O74</f>
        <v>8.3865318938411756E-3</v>
      </c>
      <c r="CS75" s="7">
        <f>CI75/'[1]资源-钻石'!P74</f>
        <v>9.0920110107916893E-3</v>
      </c>
      <c r="CT75" s="7">
        <f>CJ75/'[1]资源-钻石'!L74</f>
        <v>1.4971327805570296E-2</v>
      </c>
      <c r="CU75" s="7">
        <f>CK75/'[1]资源-钻石'!M74</f>
        <v>1.5497709457959334E-2</v>
      </c>
      <c r="CV75" s="7">
        <f>CL75/'[1]资源-钻石'!N74</f>
        <v>9.6803463618801173E-3</v>
      </c>
      <c r="CW75" s="7">
        <f>CM75/'[1]资源-钻石'!O74</f>
        <v>3.9292968090458621E-3</v>
      </c>
      <c r="CX75" s="7">
        <f>CN75/'[1]资源-钻石'!P74</f>
        <v>3.725606633851563E-3</v>
      </c>
    </row>
    <row r="76" spans="41:102" x14ac:dyDescent="0.15">
      <c r="AO76" s="46">
        <f>血脉状态预估!C76</f>
        <v>130</v>
      </c>
      <c r="AP76" s="46">
        <f>血脉状态预估!D76</f>
        <v>6941.8725000000004</v>
      </c>
      <c r="AR76" s="46"/>
      <c r="AS76" s="46"/>
      <c r="AT76" s="46"/>
      <c r="AU76" s="46">
        <f>IF(血脉状态预估!N76="",0,IFERROR(求节点($Q$6:$Q$15,$AI$5:$AI$14,血脉状态预估!N76),AU75)*血脉状态预估!$I76)</f>
        <v>0</v>
      </c>
      <c r="AV76" s="46">
        <f>IF(血脉状态预估!O76="",0,IFERROR(求节点($Q$24:$Q$33,$AI$23:$AI$32,血脉状态预估!O76),AV75)*血脉状态预估!$J76)</f>
        <v>2099831.1167656765</v>
      </c>
      <c r="AW76" s="46">
        <f t="shared" si="30"/>
        <v>2099831.1167656765</v>
      </c>
      <c r="AX76" s="46"/>
      <c r="AY76" s="46"/>
      <c r="AZ76" s="46"/>
      <c r="BA76" s="46">
        <f>IF(血脉状态预估!N76="",0,IFERROR(求节点($Q$6:$Q$15,$AJ$5:$AJ$14,血脉状态预估!N76),BA75)*血脉状态预估!$I76)</f>
        <v>0</v>
      </c>
      <c r="BB76" s="46">
        <f>IF(血脉状态预估!O76="",0,IFERROR(求节点($Q$24:$Q$33,$AJ$23:$AJ$32,血脉状态预估!O76),BB75)*血脉状态预估!$J76)</f>
        <v>283796.36397656426</v>
      </c>
      <c r="BC76" s="46">
        <f t="shared" si="31"/>
        <v>283796.36397656426</v>
      </c>
      <c r="BG76" s="4">
        <v>72</v>
      </c>
      <c r="BH76" s="4">
        <f t="shared" si="32"/>
        <v>19002.816207264652</v>
      </c>
      <c r="BI76" s="4">
        <f t="shared" si="33"/>
        <v>28037.216227796227</v>
      </c>
      <c r="BJ76" s="4">
        <f t="shared" si="34"/>
        <v>33083.259436862128</v>
      </c>
      <c r="BK76" s="4">
        <f t="shared" si="35"/>
        <v>46691.840213471587</v>
      </c>
      <c r="BL76" s="4">
        <f t="shared" si="36"/>
        <v>63398.910191452473</v>
      </c>
      <c r="BM76" s="4">
        <f t="shared" si="37"/>
        <v>1644.7967852927197</v>
      </c>
      <c r="BN76" s="4">
        <f t="shared" si="38"/>
        <v>2367.2609010687192</v>
      </c>
      <c r="BO76" s="4">
        <f t="shared" si="39"/>
        <v>2216.0608808930583</v>
      </c>
      <c r="BP76" s="4">
        <f t="shared" si="40"/>
        <v>1691.9684993423189</v>
      </c>
      <c r="BQ76" s="4">
        <f t="shared" si="41"/>
        <v>1882.1184418154376</v>
      </c>
      <c r="BT76" s="4">
        <v>72</v>
      </c>
      <c r="BU76" s="50">
        <f>IFERROR(BH76-血脉产出玩法!AD77,0)</f>
        <v>15804.049511328129</v>
      </c>
      <c r="BV76" s="50">
        <f>IFERROR(BI76-血脉产出玩法!AE77,0)</f>
        <v>18963.540182212717</v>
      </c>
      <c r="BW76" s="50">
        <f>IFERROR(BJ76-血脉产出玩法!AF77,0)</f>
        <v>20870.839471835188</v>
      </c>
      <c r="BX76" s="50">
        <f>IFERROR(BK76-血脉产出玩法!AG77,0)</f>
        <v>37761.67688888155</v>
      </c>
      <c r="BY76" s="50">
        <f>IFERROR(BL76-血脉产出玩法!AH77,0)</f>
        <v>58410.111518733458</v>
      </c>
      <c r="BZ76" s="50">
        <f>IFERROR(BM76-血脉产出玩法!AI77,0)</f>
        <v>1460.1348409495222</v>
      </c>
      <c r="CA76" s="50">
        <f>IFERROR(BN76-血脉产出玩法!AJ77,0)</f>
        <v>1843.4456872094977</v>
      </c>
      <c r="CB76" s="50">
        <f>IFERROR(BO76-血脉产出玩法!AK77,0)</f>
        <v>1511.0487839675907</v>
      </c>
      <c r="CC76" s="50">
        <f>IFERROR(BP76-血脉产出玩法!AL77,0)</f>
        <v>1176.438146686105</v>
      </c>
      <c r="CD76" s="50">
        <f>IFERROR(BQ76-血脉产出玩法!AM77,0)</f>
        <v>1594.1195502390894</v>
      </c>
      <c r="CE76" s="4">
        <f>BU76*血脉产出玩法!$D$13</f>
        <v>7902.0247556640643</v>
      </c>
      <c r="CF76" s="4">
        <f>BV76*血脉产出玩法!$D$13</f>
        <v>9481.7700911063584</v>
      </c>
      <c r="CG76" s="4">
        <f>BW76*血脉产出玩法!$D$13</f>
        <v>10435.419735917594</v>
      </c>
      <c r="CH76" s="4">
        <f>BX76*血脉产出玩法!$D$13</f>
        <v>18880.838444440775</v>
      </c>
      <c r="CI76" s="4">
        <f>BY76*血脉产出玩法!$D$13</f>
        <v>29205.055759366729</v>
      </c>
      <c r="CJ76" s="4">
        <f>BZ76*血脉产出玩法!$D$14</f>
        <v>14601.348409495222</v>
      </c>
      <c r="CK76" s="4">
        <f>CA76*血脉产出玩法!$D$14</f>
        <v>18434.456872094976</v>
      </c>
      <c r="CL76" s="4">
        <f>CB76*血脉产出玩法!$D$14</f>
        <v>15110.487839675907</v>
      </c>
      <c r="CM76" s="4">
        <f>CC76*血脉产出玩法!$D$14</f>
        <v>11764.38146686105</v>
      </c>
      <c r="CN76" s="4">
        <f>CD76*血脉产出玩法!$D$14</f>
        <v>15941.195502390894</v>
      </c>
      <c r="CO76" s="7">
        <f>CE76/'[1]资源-钻石'!L75</f>
        <v>9.9399693197982728E-3</v>
      </c>
      <c r="CP76" s="7">
        <f>CF76/'[1]资源-钻石'!M75</f>
        <v>9.5109508617713511E-3</v>
      </c>
      <c r="CQ76" s="7">
        <f>CG76/'[1]资源-钻石'!N75</f>
        <v>7.4628615836999411E-3</v>
      </c>
      <c r="CR76" s="7">
        <f>CH76/'[1]资源-钻石'!O75</f>
        <v>6.9962200376813806E-3</v>
      </c>
      <c r="CS76" s="7">
        <f>CI76/'[1]资源-钻石'!P75</f>
        <v>8.1563202531523167E-3</v>
      </c>
      <c r="CT76" s="7">
        <f>CJ76/'[1]资源-钻石'!L75</f>
        <v>1.8367059039398177E-2</v>
      </c>
      <c r="CU76" s="7">
        <f>CK76/'[1]资源-钻石'!M75</f>
        <v>1.8491190124762941E-2</v>
      </c>
      <c r="CV76" s="7">
        <f>CL76/'[1]资源-钻石'!N75</f>
        <v>1.0806223617584723E-2</v>
      </c>
      <c r="CW76" s="7">
        <f>CM76/'[1]资源-钻石'!O75</f>
        <v>4.3592450404984408E-3</v>
      </c>
      <c r="CX76" s="7">
        <f>CN76/'[1]资源-钻石'!P75</f>
        <v>4.4520201162057561E-3</v>
      </c>
    </row>
    <row r="77" spans="41:102" x14ac:dyDescent="0.15">
      <c r="AO77" s="46">
        <f>血脉状态预估!C77</f>
        <v>135</v>
      </c>
      <c r="AP77" s="46">
        <f>血脉状态预估!D77</f>
        <v>9796.789656253608</v>
      </c>
      <c r="AR77" s="46"/>
      <c r="AS77" s="46"/>
      <c r="AT77" s="46"/>
      <c r="AU77" s="46">
        <f>IF(血脉状态预估!N77="",0,IFERROR(求节点($Q$6:$Q$15,$AI$5:$AI$14,血脉状态预估!N77),AU76)*血脉状态预估!$I77)</f>
        <v>0</v>
      </c>
      <c r="AV77" s="46">
        <f>IF(血脉状态预估!O77="",0,IFERROR(求节点($Q$24:$Q$33,$AI$23:$AI$32,血脉状态预估!O77),AV76)*血脉状态预估!$J77)</f>
        <v>2099831.1167656765</v>
      </c>
      <c r="AW77" s="46">
        <f t="shared" si="30"/>
        <v>2099831.1167656765</v>
      </c>
      <c r="AX77" s="46"/>
      <c r="AY77" s="46"/>
      <c r="AZ77" s="46"/>
      <c r="BA77" s="46">
        <f>IF(血脉状态预估!N77="",0,IFERROR(求节点($Q$6:$Q$15,$AJ$5:$AJ$14,血脉状态预估!N77),BA76)*血脉状态预估!$I77)</f>
        <v>0</v>
      </c>
      <c r="BB77" s="46">
        <f>IF(血脉状态预估!O77="",0,IFERROR(求节点($Q$24:$Q$33,$AJ$23:$AJ$32,血脉状态预估!O77),BB76)*血脉状态预估!$J77)</f>
        <v>283796.36397656426</v>
      </c>
      <c r="BC77" s="46">
        <f t="shared" si="31"/>
        <v>283796.36397656426</v>
      </c>
      <c r="BG77" s="4">
        <v>73</v>
      </c>
      <c r="BH77" s="4">
        <f t="shared" si="32"/>
        <v>21664.873744771296</v>
      </c>
      <c r="BI77" s="4">
        <f t="shared" si="33"/>
        <v>31601.682716533254</v>
      </c>
      <c r="BJ77" s="4">
        <f t="shared" si="34"/>
        <v>33908.694384979513</v>
      </c>
      <c r="BK77" s="4">
        <f t="shared" si="35"/>
        <v>46691.840213471587</v>
      </c>
      <c r="BL77" s="4">
        <f t="shared" si="36"/>
        <v>63398.910191452473</v>
      </c>
      <c r="BM77" s="4">
        <f t="shared" si="37"/>
        <v>2074.1563998430047</v>
      </c>
      <c r="BN77" s="4">
        <f t="shared" si="38"/>
        <v>3020.6417508314962</v>
      </c>
      <c r="BO77" s="4">
        <f t="shared" si="39"/>
        <v>2808.1258116497174</v>
      </c>
      <c r="BP77" s="4">
        <f t="shared" si="40"/>
        <v>2141.5025989127853</v>
      </c>
      <c r="BQ77" s="4">
        <f t="shared" si="41"/>
        <v>2374.8780734752254</v>
      </c>
      <c r="BT77" s="4">
        <v>73</v>
      </c>
      <c r="BU77" s="50">
        <f>IFERROR(BH77-血脉产出玩法!AD78,0)</f>
        <v>16692.545359738062</v>
      </c>
      <c r="BV77" s="50">
        <f>IFERROR(BI77-血脉产出玩法!AE78,0)</f>
        <v>17702.760363233076</v>
      </c>
      <c r="BW77" s="50">
        <f>IFERROR(BJ77-血脉产出玩法!AF78,0)</f>
        <v>14983.062256556437</v>
      </c>
      <c r="BX77" s="50">
        <f>IFERROR(BK77-血脉产出玩法!AG78,0)</f>
        <v>32799.544438192461</v>
      </c>
      <c r="BY77" s="50">
        <f>IFERROR(BL77-血脉产出玩法!AH78,0)</f>
        <v>55654.941334339019</v>
      </c>
      <c r="BZ77" s="50">
        <f>IFERROR(BM77-血脉产出玩法!AI78,0)</f>
        <v>1787.1083232641406</v>
      </c>
      <c r="CA77" s="50">
        <f>IFERROR(BN77-血脉产出玩法!AJ78,0)</f>
        <v>2218.2693773489409</v>
      </c>
      <c r="CB77" s="50">
        <f>IFERROR(BO77-血脉产出玩法!AK78,0)</f>
        <v>1715.5659725097507</v>
      </c>
      <c r="CC77" s="50">
        <f>IFERROR(BP77-血脉产出玩法!AL78,0)</f>
        <v>1339.5127718607851</v>
      </c>
      <c r="CD77" s="50">
        <f>IFERROR(BQ77-血脉产出玩法!AM78,0)</f>
        <v>1927.8256679639619</v>
      </c>
      <c r="CE77" s="4">
        <f>BU77*血脉产出玩法!$D$13</f>
        <v>8346.272679869031</v>
      </c>
      <c r="CF77" s="4">
        <f>BV77*血脉产出玩法!$D$13</f>
        <v>8851.3801816165378</v>
      </c>
      <c r="CG77" s="4">
        <f>BW77*血脉产出玩法!$D$13</f>
        <v>7491.5311282782186</v>
      </c>
      <c r="CH77" s="4">
        <f>BX77*血脉产出玩法!$D$13</f>
        <v>16399.77221909623</v>
      </c>
      <c r="CI77" s="4">
        <f>BY77*血脉产出玩法!$D$13</f>
        <v>27827.470667169509</v>
      </c>
      <c r="CJ77" s="4">
        <f>BZ77*血脉产出玩法!$D$14</f>
        <v>17871.083232641406</v>
      </c>
      <c r="CK77" s="4">
        <f>CA77*血脉产出玩法!$D$14</f>
        <v>22182.693773489409</v>
      </c>
      <c r="CL77" s="4">
        <f>CB77*血脉产出玩法!$D$14</f>
        <v>17155.659725097506</v>
      </c>
      <c r="CM77" s="4">
        <f>CC77*血脉产出玩法!$D$14</f>
        <v>13395.127718607851</v>
      </c>
      <c r="CN77" s="4">
        <f>CD77*血脉产出玩法!$D$14</f>
        <v>19278.25667963962</v>
      </c>
      <c r="CO77" s="7">
        <f>CE77/'[1]资源-钻石'!L76</f>
        <v>9.9277192301259528E-3</v>
      </c>
      <c r="CP77" s="7">
        <f>CF77/'[1]资源-钻石'!M76</f>
        <v>8.398830120647037E-3</v>
      </c>
      <c r="CQ77" s="7">
        <f>CG77/'[1]资源-钻石'!N76</f>
        <v>5.0545058262443932E-3</v>
      </c>
      <c r="CR77" s="7">
        <f>CH77/'[1]资源-钻石'!O76</f>
        <v>5.6830228652804257E-3</v>
      </c>
      <c r="CS77" s="7">
        <f>CI77/'[1]资源-钻石'!P76</f>
        <v>7.2739872587194668E-3</v>
      </c>
      <c r="CT77" s="7">
        <f>CJ77/'[1]资源-钻石'!L76</f>
        <v>2.1257284955451469E-2</v>
      </c>
      <c r="CU77" s="7">
        <f>CK77/'[1]资源-钻石'!M76</f>
        <v>2.1048545288882455E-2</v>
      </c>
      <c r="CV77" s="7">
        <f>CL77/'[1]资源-钻石'!N76</f>
        <v>1.15748543987564E-2</v>
      </c>
      <c r="CW77" s="7">
        <f>CM77/'[1]资源-钻石'!O76</f>
        <v>4.641821611373281E-3</v>
      </c>
      <c r="CX77" s="7">
        <f>CN77/'[1]资源-钻石'!P76</f>
        <v>5.0392576147232585E-3</v>
      </c>
    </row>
    <row r="78" spans="41:102" x14ac:dyDescent="0.15">
      <c r="AO78" s="46">
        <f>血脉状态预估!C78</f>
        <v>140</v>
      </c>
      <c r="AP78" s="46">
        <f>血脉状态预估!D78</f>
        <v>13881.315900000001</v>
      </c>
      <c r="AR78" s="46"/>
      <c r="AS78" s="46"/>
      <c r="AT78" s="46"/>
      <c r="AU78" s="46">
        <f>IF(血脉状态预估!N78="",0,IFERROR(求节点($Q$6:$Q$15,$AI$5:$AI$14,血脉状态预估!N78),AU77)*血脉状态预估!$I78)</f>
        <v>0</v>
      </c>
      <c r="AV78" s="46">
        <f>IF(血脉状态预估!O78="",0,IFERROR(求节点($Q$24:$Q$33,$AI$23:$AI$32,血脉状态预估!O78),AV77)*血脉状态预估!$J78)</f>
        <v>2099831.1167656765</v>
      </c>
      <c r="AW78" s="46">
        <f t="shared" si="30"/>
        <v>2099831.1167656765</v>
      </c>
      <c r="AX78" s="46"/>
      <c r="AY78" s="46"/>
      <c r="AZ78" s="46"/>
      <c r="BA78" s="46">
        <f>IF(血脉状态预估!N78="",0,IFERROR(求节点($Q$6:$Q$15,$AJ$5:$AJ$14,血脉状态预估!N78),BA77)*血脉状态预估!$I78)</f>
        <v>0</v>
      </c>
      <c r="BB78" s="46">
        <f>IF(血脉状态预估!O78="",0,IFERROR(求节点($Q$24:$Q$33,$AJ$23:$AJ$32,血脉状态预估!O78),BB77)*血脉状态预估!$J78)</f>
        <v>283796.36397656426</v>
      </c>
      <c r="BC78" s="46">
        <f t="shared" si="31"/>
        <v>283796.36397656426</v>
      </c>
      <c r="BG78" s="4">
        <v>74</v>
      </c>
      <c r="BH78" s="4">
        <f t="shared" si="32"/>
        <v>24326.931282277939</v>
      </c>
      <c r="BI78" s="4">
        <f t="shared" si="33"/>
        <v>35166.149205270282</v>
      </c>
      <c r="BJ78" s="4">
        <f t="shared" si="34"/>
        <v>34734.129333096898</v>
      </c>
      <c r="BK78" s="4">
        <f t="shared" si="35"/>
        <v>46691.840213471587</v>
      </c>
      <c r="BL78" s="4">
        <f t="shared" si="36"/>
        <v>63398.910191452473</v>
      </c>
      <c r="BM78" s="4">
        <f t="shared" si="37"/>
        <v>2503.5160143932899</v>
      </c>
      <c r="BN78" s="4">
        <f t="shared" si="38"/>
        <v>3674.0226005942732</v>
      </c>
      <c r="BO78" s="4">
        <f t="shared" si="39"/>
        <v>3400.1907424063766</v>
      </c>
      <c r="BP78" s="4">
        <f t="shared" si="40"/>
        <v>2591.0366984832508</v>
      </c>
      <c r="BQ78" s="4">
        <f t="shared" si="41"/>
        <v>2867.6377051350128</v>
      </c>
      <c r="BT78" s="4">
        <v>74</v>
      </c>
      <c r="BU78" s="50">
        <f>IFERROR(BH78-血脉产出玩法!AD79,0)</f>
        <v>17453.746544699818</v>
      </c>
      <c r="BV78" s="50">
        <f>IFERROR(BI78-血脉产出玩法!AE79,0)</f>
        <v>15943.020976800351</v>
      </c>
      <c r="BW78" s="50">
        <f>IFERROR(BJ78-血脉产出玩法!AF79,0)</f>
        <v>8301.22665669446</v>
      </c>
      <c r="BX78" s="50">
        <f>IFERROR(BK78-血脉产出玩法!AG79,0)</f>
        <v>27332.3822052012</v>
      </c>
      <c r="BY78" s="50">
        <f>IFERROR(BL78-血脉产出玩法!AH79,0)</f>
        <v>52612.0635699251</v>
      </c>
      <c r="BZ78" s="50">
        <f>IFERROR(BM78-血脉产出玩法!AI79,0)</f>
        <v>2106.7331983525069</v>
      </c>
      <c r="CA78" s="50">
        <f>IFERROR(BN78-血脉产出玩法!AJ79,0)</f>
        <v>2564.2885773104745</v>
      </c>
      <c r="CB78" s="50">
        <f>IFERROR(BO78-血脉产出玩法!AK79,0)</f>
        <v>1874.2428797317921</v>
      </c>
      <c r="CC78" s="50">
        <f>IFERROR(BP78-血脉产出玩法!AL79,0)</f>
        <v>1473.4324787759954</v>
      </c>
      <c r="CD78" s="50">
        <f>IFERROR(BQ78-血脉产出玩法!AM79,0)</f>
        <v>2244.9226840634592</v>
      </c>
      <c r="CE78" s="4">
        <f>BU78*血脉产出玩法!$D$13</f>
        <v>8726.8732723499088</v>
      </c>
      <c r="CF78" s="4">
        <f>BV78*血脉产出玩法!$D$13</f>
        <v>7971.5104884001757</v>
      </c>
      <c r="CG78" s="4">
        <f>BW78*血脉产出玩法!$D$13</f>
        <v>4150.61332834723</v>
      </c>
      <c r="CH78" s="4">
        <f>BX78*血脉产出玩法!$D$13</f>
        <v>13666.1911026006</v>
      </c>
      <c r="CI78" s="4">
        <f>BY78*血脉产出玩法!$D$13</f>
        <v>26306.03178496255</v>
      </c>
      <c r="CJ78" s="4">
        <f>BZ78*血脉产出玩法!$D$14</f>
        <v>21067.33198352507</v>
      </c>
      <c r="CK78" s="4">
        <f>CA78*血脉产出玩法!$D$14</f>
        <v>25642.885773104746</v>
      </c>
      <c r="CL78" s="4">
        <f>CB78*血脉产出玩法!$D$14</f>
        <v>18742.42879731792</v>
      </c>
      <c r="CM78" s="4">
        <f>CC78*血脉产出玩法!$D$14</f>
        <v>14734.324787759953</v>
      </c>
      <c r="CN78" s="4">
        <f>CD78*血脉产出玩法!$D$14</f>
        <v>22449.22684063459</v>
      </c>
      <c r="CO78" s="7">
        <f>CE78/'[1]资源-钻石'!L77</f>
        <v>9.8086136835304188E-3</v>
      </c>
      <c r="CP78" s="7">
        <f>CF78/'[1]资源-钻石'!M77</f>
        <v>7.1383112034435793E-3</v>
      </c>
      <c r="CQ78" s="7">
        <f>CG78/'[1]资源-钻石'!N77</f>
        <v>2.6338033150326498E-3</v>
      </c>
      <c r="CR78" s="7">
        <f>CH78/'[1]资源-钻石'!O77</f>
        <v>4.4201245549867164E-3</v>
      </c>
      <c r="CS78" s="7">
        <f>CI78/'[1]资源-钻石'!P77</f>
        <v>6.422148547023129E-3</v>
      </c>
      <c r="CT78" s="7">
        <f>CJ78/'[1]资源-钻石'!L77</f>
        <v>2.367873513458723E-2</v>
      </c>
      <c r="CU78" s="7">
        <f>CK78/'[1]资源-钻石'!M77</f>
        <v>2.2962636638205535E-2</v>
      </c>
      <c r="CV78" s="7">
        <f>CL78/'[1]资源-钻石'!N77</f>
        <v>1.1893151009996872E-2</v>
      </c>
      <c r="CW78" s="7">
        <f>CM78/'[1]资源-钻石'!O77</f>
        <v>4.7655963762378382E-3</v>
      </c>
      <c r="CX78" s="7">
        <f>CN78/'[1]资源-钻石'!P77</f>
        <v>5.4805783979470441E-3</v>
      </c>
    </row>
    <row r="79" spans="41:102" x14ac:dyDescent="0.15">
      <c r="AO79" s="46">
        <f>血脉状态预估!C79</f>
        <v>145</v>
      </c>
      <c r="AP79" s="46">
        <f>血脉状态预估!D79</f>
        <v>19631.496172516694</v>
      </c>
      <c r="AR79" s="46"/>
      <c r="AS79" s="46"/>
      <c r="AT79" s="46"/>
      <c r="AU79" s="46">
        <f>IF(血脉状态预估!N79="",0,IFERROR(求节点($Q$6:$Q$15,$AI$5:$AI$14,血脉状态预估!N79),AU78)*血脉状态预估!$I79)</f>
        <v>0</v>
      </c>
      <c r="AV79" s="46">
        <f>IF(血脉状态预估!O79="",0,IFERROR(求节点($Q$24:$Q$33,$AI$23:$AI$32,血脉状态预估!O79),AV78)*血脉状态预估!$J79)</f>
        <v>2099831.1167656765</v>
      </c>
      <c r="AW79" s="46">
        <f t="shared" si="30"/>
        <v>2099831.1167656765</v>
      </c>
      <c r="AX79" s="46"/>
      <c r="AY79" s="46"/>
      <c r="AZ79" s="46"/>
      <c r="BA79" s="46">
        <f>IF(血脉状态预估!N79="",0,IFERROR(求节点($Q$6:$Q$15,$AJ$5:$AJ$14,血脉状态预估!N79),BA78)*血脉状态预估!$I79)</f>
        <v>0</v>
      </c>
      <c r="BB79" s="46">
        <f>IF(血脉状态预估!O79="",0,IFERROR(求节点($Q$24:$Q$33,$AJ$23:$AJ$32,血脉状态预估!O79),BB78)*血脉状态预估!$J79)</f>
        <v>283796.36397656426</v>
      </c>
      <c r="BC79" s="46">
        <f t="shared" si="31"/>
        <v>283796.36397656426</v>
      </c>
      <c r="BG79" s="4">
        <v>75</v>
      </c>
      <c r="BH79" s="4">
        <f t="shared" si="32"/>
        <v>26988.988819784587</v>
      </c>
      <c r="BI79" s="4">
        <f t="shared" si="33"/>
        <v>38730.615694007312</v>
      </c>
      <c r="BJ79" s="4">
        <f t="shared" si="34"/>
        <v>35559.564281214283</v>
      </c>
      <c r="BK79" s="4">
        <f t="shared" si="35"/>
        <v>46691.840213471587</v>
      </c>
      <c r="BL79" s="4">
        <f t="shared" si="36"/>
        <v>63398.910191452473</v>
      </c>
      <c r="BM79" s="4">
        <f t="shared" si="37"/>
        <v>2932.8756289435751</v>
      </c>
      <c r="BN79" s="4">
        <f t="shared" si="38"/>
        <v>4327.4034503570501</v>
      </c>
      <c r="BO79" s="4">
        <f t="shared" si="39"/>
        <v>3992.2556731630352</v>
      </c>
      <c r="BP79" s="4">
        <f t="shared" si="40"/>
        <v>3040.5707980537168</v>
      </c>
      <c r="BQ79" s="4">
        <f t="shared" si="41"/>
        <v>3360.3973367948001</v>
      </c>
      <c r="BT79" s="4">
        <v>75</v>
      </c>
      <c r="BU79" s="50">
        <f>IFERROR(BH79-血脉产出玩法!AD80,0)</f>
        <v>18078.516687455322</v>
      </c>
      <c r="BV79" s="50">
        <f>IFERROR(BI79-血脉产出玩法!AE80,0)</f>
        <v>13723.816072357891</v>
      </c>
      <c r="BW79" s="50">
        <f>IFERROR(BJ79-血脉产出玩法!AF80,0)</f>
        <v>1104.8307301245004</v>
      </c>
      <c r="BX79" s="50">
        <f>IFERROR(BK79-血脉产出玩法!AG80,0)</f>
        <v>21468.314239159507</v>
      </c>
      <c r="BY79" s="50">
        <f>IFERROR(BL79-血脉产出玩法!AH80,0)</f>
        <v>49297.487085180022</v>
      </c>
      <c r="BZ79" s="50">
        <f>IFERROR(BM79-血脉产出玩法!AI80,0)</f>
        <v>2418.4820312291731</v>
      </c>
      <c r="CA79" s="50">
        <f>IFERROR(BN79-血脉产出玩法!AJ80,0)</f>
        <v>2883.783243293924</v>
      </c>
      <c r="CB79" s="50">
        <f>IFERROR(BO79-血脉产出玩法!AK80,0)</f>
        <v>2003.2146788781258</v>
      </c>
      <c r="CC79" s="50">
        <f>IFERROR(BP79-血脉产出玩法!AL80,0)</f>
        <v>1584.4391722228711</v>
      </c>
      <c r="CD79" s="50">
        <f>IFERROR(BQ79-血脉产出玩法!AM80,0)</f>
        <v>2546.3347757089023</v>
      </c>
      <c r="CE79" s="4">
        <f>BU79*血脉产出玩法!$D$13</f>
        <v>9039.2583437276608</v>
      </c>
      <c r="CF79" s="4">
        <f>BV79*血脉产出玩法!$D$13</f>
        <v>6861.9080361789456</v>
      </c>
      <c r="CG79" s="4">
        <f>BW79*血脉产出玩法!$D$13</f>
        <v>552.4153650622502</v>
      </c>
      <c r="CH79" s="4">
        <f>BX79*血脉产出玩法!$D$13</f>
        <v>10734.157119579753</v>
      </c>
      <c r="CI79" s="4">
        <f>BY79*血脉产出玩法!$D$13</f>
        <v>24648.743542590011</v>
      </c>
      <c r="CJ79" s="4">
        <f>BZ79*血脉产出玩法!$D$14</f>
        <v>24184.820312291733</v>
      </c>
      <c r="CK79" s="4">
        <f>CA79*血脉产出玩法!$D$14</f>
        <v>28837.832432939242</v>
      </c>
      <c r="CL79" s="4">
        <f>CB79*血脉产出玩法!$D$14</f>
        <v>20032.146788781258</v>
      </c>
      <c r="CM79" s="4">
        <f>CC79*血脉产出玩法!$D$14</f>
        <v>15844.391722228711</v>
      </c>
      <c r="CN79" s="4">
        <f>CD79*血脉产出玩法!$D$14</f>
        <v>25463.347757089025</v>
      </c>
      <c r="CO79" s="7">
        <f>CE79/'[1]资源-钻石'!L78</f>
        <v>9.5934155716359461E-3</v>
      </c>
      <c r="CP79" s="7">
        <f>CF79/'[1]资源-钻石'!M78</f>
        <v>5.7907141428500414E-3</v>
      </c>
      <c r="CQ79" s="7">
        <f>CG79/'[1]资源-钻石'!N78</f>
        <v>3.2958792931547413E-4</v>
      </c>
      <c r="CR79" s="7">
        <f>CH79/'[1]资源-钻石'!O78</f>
        <v>3.2468562692740351E-3</v>
      </c>
      <c r="CS79" s="7">
        <f>CI79/'[1]资源-钻石'!P78</f>
        <v>5.6136932676442196E-3</v>
      </c>
      <c r="CT79" s="7">
        <f>CJ79/'[1]资源-钻石'!L78</f>
        <v>2.5667485423973086E-2</v>
      </c>
      <c r="CU79" s="7">
        <f>CK79/'[1]资源-钻石'!M78</f>
        <v>2.4336036454891082E-2</v>
      </c>
      <c r="CV79" s="7">
        <f>CL79/'[1]资源-钻石'!N78</f>
        <v>1.1951792432699691E-2</v>
      </c>
      <c r="CW79" s="7">
        <f>CM79/'[1]资源-钻石'!O78</f>
        <v>4.7925945207485457E-3</v>
      </c>
      <c r="CX79" s="7">
        <f>CN79/'[1]资源-钻石'!P78</f>
        <v>5.7992174582313077E-3</v>
      </c>
    </row>
    <row r="80" spans="41:102" x14ac:dyDescent="0.15">
      <c r="AO80" s="46">
        <f>血脉状态预估!C80</f>
        <v>150</v>
      </c>
      <c r="AP80" s="46">
        <f>血脉状态预估!D80</f>
        <v>27671.731500000002</v>
      </c>
      <c r="AR80" s="46"/>
      <c r="AS80" s="46"/>
      <c r="AT80" s="46"/>
      <c r="AU80" s="46">
        <f>IF(血脉状态预估!N80="",0,IFERROR(求节点($Q$6:$Q$15,$AI$5:$AI$14,血脉状态预估!N80),AU79)*血脉状态预估!$I80)</f>
        <v>0</v>
      </c>
      <c r="AV80" s="46">
        <f>IF(血脉状态预估!O80="",0,IFERROR(求节点($Q$24:$Q$33,$AI$23:$AI$32,血脉状态预估!O80),AV79)*血脉状态预估!$J80)</f>
        <v>2099831.1167656765</v>
      </c>
      <c r="AW80" s="46">
        <f t="shared" si="30"/>
        <v>2099831.1167656765</v>
      </c>
      <c r="AX80" s="46"/>
      <c r="AY80" s="46"/>
      <c r="AZ80" s="46"/>
      <c r="BA80" s="46">
        <f>IF(血脉状态预估!N80="",0,IFERROR(求节点($Q$6:$Q$15,$AJ$5:$AJ$14,血脉状态预估!N80),BA79)*血脉状态预估!$I80)</f>
        <v>0</v>
      </c>
      <c r="BB80" s="46">
        <f>IF(血脉状态预估!O80="",0,IFERROR(求节点($Q$24:$Q$33,$AJ$23:$AJ$32,血脉状态预估!O80),BB79)*血脉状态预估!$J80)</f>
        <v>283796.36397656426</v>
      </c>
      <c r="BC80" s="46">
        <f t="shared" si="31"/>
        <v>283796.36397656426</v>
      </c>
      <c r="BG80" s="4">
        <v>76</v>
      </c>
      <c r="BH80" s="4">
        <f t="shared" si="32"/>
        <v>31962.123906577701</v>
      </c>
      <c r="BI80" s="4">
        <f t="shared" si="33"/>
        <v>50068.385016345492</v>
      </c>
      <c r="BJ80" s="4">
        <f t="shared" si="34"/>
        <v>49846.097652344833</v>
      </c>
      <c r="BK80" s="4">
        <f t="shared" si="35"/>
        <v>55716.137204546962</v>
      </c>
      <c r="BL80" s="4">
        <f t="shared" si="36"/>
        <v>70241.147003824299</v>
      </c>
      <c r="BM80" s="4">
        <f t="shared" si="37"/>
        <v>3510.640290391023</v>
      </c>
      <c r="BN80" s="4">
        <f t="shared" si="38"/>
        <v>5675.7722496321931</v>
      </c>
      <c r="BO80" s="4">
        <f t="shared" si="39"/>
        <v>5687.1781902146431</v>
      </c>
      <c r="BP80" s="4">
        <f t="shared" si="40"/>
        <v>4586.97461524147</v>
      </c>
      <c r="BQ80" s="4">
        <f t="shared" si="41"/>
        <v>5003.18362159155</v>
      </c>
      <c r="BT80" s="4">
        <v>76</v>
      </c>
      <c r="BU80" s="50">
        <f>IFERROR(BH80-血脉产出玩法!AD81,0)</f>
        <v>20868.141208994457</v>
      </c>
      <c r="BV80" s="50">
        <f>IFERROR(BI80-血脉产出玩法!AE81,0)</f>
        <v>18932.314290241862</v>
      </c>
      <c r="BW80" s="50">
        <f>IFERROR(BJ80-血脉产出玩法!AF81,0)</f>
        <v>6947.0998959310236</v>
      </c>
      <c r="BX80" s="50">
        <f>IFERROR(BK80-血脉产出玩法!AG81,0)</f>
        <v>24184.987803895718</v>
      </c>
      <c r="BY80" s="50">
        <f>IFERROR(BL80-血脉产出玩法!AH81,0)</f>
        <v>52526.48117864973</v>
      </c>
      <c r="BZ80" s="50">
        <f>IFERROR(BM80-血脉产出玩法!AI81,0)</f>
        <v>2870.1945779706866</v>
      </c>
      <c r="CA80" s="50">
        <f>IFERROR(BN80-血脉产出玩法!AJ81,0)</f>
        <v>3878.3146961339858</v>
      </c>
      <c r="CB80" s="50">
        <f>IFERROR(BO80-血脉产出玩法!AK81,0)</f>
        <v>3210.6573654426707</v>
      </c>
      <c r="CC80" s="50">
        <f>IFERROR(BP80-血脉产出玩法!AL81,0)</f>
        <v>2766.7095227304385</v>
      </c>
      <c r="CD80" s="50">
        <f>IFERROR(BQ80-血脉产出玩法!AM81,0)</f>
        <v>3980.5317855504127</v>
      </c>
      <c r="CE80" s="4">
        <f>BU80*血脉产出玩法!$D$13</f>
        <v>10434.070604497228</v>
      </c>
      <c r="CF80" s="4">
        <f>BV80*血脉产出玩法!$D$13</f>
        <v>9466.1571451209311</v>
      </c>
      <c r="CG80" s="4">
        <f>BW80*血脉产出玩法!$D$13</f>
        <v>3473.5499479655118</v>
      </c>
      <c r="CH80" s="4">
        <f>BX80*血脉产出玩法!$D$13</f>
        <v>12092.493901947859</v>
      </c>
      <c r="CI80" s="4">
        <f>BY80*血脉产出玩法!$D$13</f>
        <v>26263.240589324865</v>
      </c>
      <c r="CJ80" s="4">
        <f>BZ80*血脉产出玩法!$D$14</f>
        <v>28701.945779706868</v>
      </c>
      <c r="CK80" s="4">
        <f>CA80*血脉产出玩法!$D$14</f>
        <v>38783.146961339859</v>
      </c>
      <c r="CL80" s="4">
        <f>CB80*血脉产出玩法!$D$14</f>
        <v>32106.573654426706</v>
      </c>
      <c r="CM80" s="4">
        <f>CC80*血脉产出玩法!$D$14</f>
        <v>27667.095227304384</v>
      </c>
      <c r="CN80" s="4">
        <f>CD80*血脉产出玩法!$D$14</f>
        <v>39805.317855504123</v>
      </c>
      <c r="CO80" s="7">
        <f>CE80/'[1]资源-钻石'!L79</f>
        <v>1.051035638148639E-2</v>
      </c>
      <c r="CP80" s="7">
        <f>CF80/'[1]资源-钻石'!M79</f>
        <v>7.5287989308579564E-3</v>
      </c>
      <c r="CQ80" s="7">
        <f>CG80/'[1]资源-钻石'!N79</f>
        <v>1.9497542999682388E-3</v>
      </c>
      <c r="CR80" s="7">
        <f>CH80/'[1]资源-钻石'!O79</f>
        <v>3.4263356427403058E-3</v>
      </c>
      <c r="CS80" s="7">
        <f>CI80/'[1]资源-钻石'!P79</f>
        <v>5.5736211074901565E-3</v>
      </c>
      <c r="CT80" s="7">
        <f>CJ80/'[1]资源-钻石'!L79</f>
        <v>2.8911791995809909E-2</v>
      </c>
      <c r="CU80" s="7">
        <f>CK80/'[1]资源-钻石'!M79</f>
        <v>3.0845728726185469E-2</v>
      </c>
      <c r="CV80" s="7">
        <f>CL80/'[1]资源-钻石'!N79</f>
        <v>1.8021888551402798E-2</v>
      </c>
      <c r="CW80" s="7">
        <f>CM80/'[1]资源-钻石'!O79</f>
        <v>7.8393055458256915E-3</v>
      </c>
      <c r="CX80" s="7">
        <f>CN80/'[1]资源-钻石'!P79</f>
        <v>8.4475394053227081E-3</v>
      </c>
    </row>
    <row r="81" spans="41:102" x14ac:dyDescent="0.15">
      <c r="AO81" s="46">
        <f>血脉状态预估!C81</f>
        <v>155</v>
      </c>
      <c r="AP81" s="46">
        <f>血脉状态预估!D81</f>
        <v>44078.560451263736</v>
      </c>
      <c r="AR81" s="46"/>
      <c r="AS81" s="46"/>
      <c r="AT81" s="46"/>
      <c r="AU81" s="46">
        <f>IF(血脉状态预估!N81="",0,IFERROR(求节点($Q$6:$Q$15,$AI$5:$AI$14,血脉状态预估!N81),AU80)*血脉状态预估!$I81)</f>
        <v>0</v>
      </c>
      <c r="AV81" s="46">
        <f>IF(血脉状态预估!O81="",0,IFERROR(求节点($Q$24:$Q$33,$AI$23:$AI$32,血脉状态预估!O81),AV80)*血脉状态预估!$J81)</f>
        <v>2099831.1167656765</v>
      </c>
      <c r="AW81" s="46">
        <f t="shared" si="30"/>
        <v>2099831.1167656765</v>
      </c>
      <c r="AX81" s="46"/>
      <c r="AY81" s="46"/>
      <c r="AZ81" s="46"/>
      <c r="BA81" s="46">
        <f>IF(血脉状态预估!N81="",0,IFERROR(求节点($Q$6:$Q$15,$AJ$5:$AJ$14,血脉状态预估!N81),BA80)*血脉状态预估!$I81)</f>
        <v>0</v>
      </c>
      <c r="BB81" s="46">
        <f>IF(血脉状态预估!O81="",0,IFERROR(求节点($Q$24:$Q$33,$AJ$23:$AJ$32,血脉状态预估!O81),BB80)*血脉状态预估!$J81)</f>
        <v>283796.36397656426</v>
      </c>
      <c r="BC81" s="46">
        <f t="shared" si="31"/>
        <v>283796.36397656426</v>
      </c>
      <c r="BG81" s="4">
        <v>77</v>
      </c>
      <c r="BH81" s="4">
        <f t="shared" si="32"/>
        <v>36935.258993370815</v>
      </c>
      <c r="BI81" s="4">
        <f t="shared" si="33"/>
        <v>61406.154338683678</v>
      </c>
      <c r="BJ81" s="4">
        <f t="shared" si="34"/>
        <v>64132.631023475376</v>
      </c>
      <c r="BK81" s="4">
        <f t="shared" si="35"/>
        <v>64740.434195622343</v>
      </c>
      <c r="BL81" s="4">
        <f t="shared" si="36"/>
        <v>77083.383816196118</v>
      </c>
      <c r="BM81" s="4">
        <f t="shared" si="37"/>
        <v>4088.4049518384713</v>
      </c>
      <c r="BN81" s="4">
        <f t="shared" si="38"/>
        <v>7024.1410489073369</v>
      </c>
      <c r="BO81" s="4">
        <f t="shared" si="39"/>
        <v>7382.1007072662505</v>
      </c>
      <c r="BP81" s="4">
        <f t="shared" si="40"/>
        <v>6133.3784324292228</v>
      </c>
      <c r="BQ81" s="4">
        <f t="shared" si="41"/>
        <v>6645.9699063882999</v>
      </c>
      <c r="BT81" s="4">
        <v>77</v>
      </c>
      <c r="BU81" s="50">
        <f>IFERROR(BH81-血脉产出玩法!AD82,0)</f>
        <v>23501.047616780732</v>
      </c>
      <c r="BV81" s="50">
        <f>IFERROR(BI81-血脉产出玩法!AE82,0)</f>
        <v>23633.841022880697</v>
      </c>
      <c r="BW81" s="50">
        <f>IFERROR(BJ81-血脉产出玩法!AF82,0)</f>
        <v>11976.769765151716</v>
      </c>
      <c r="BX81" s="50">
        <f>IFERROR(BK81-血脉产出玩法!AG82,0)</f>
        <v>26385.089004888825</v>
      </c>
      <c r="BY81" s="50">
        <f>IFERROR(BL81-血脉产出玩法!AH82,0)</f>
        <v>55790.542303368391</v>
      </c>
      <c r="BZ81" s="50">
        <f>IFERROR(BM81-血脉产出玩法!AI82,0)</f>
        <v>3312.8599279797331</v>
      </c>
      <c r="CA81" s="50">
        <f>IFERROR(BN81-血脉产出玩法!AJ82,0)</f>
        <v>4843.5791379379352</v>
      </c>
      <c r="CB81" s="50">
        <f>IFERROR(BO81-血脉产出玩法!AK82,0)</f>
        <v>4371.1894203972024</v>
      </c>
      <c r="CC81" s="50">
        <f>IFERROR(BP81-血脉产出玩法!AL82,0)</f>
        <v>3919.1586120613329</v>
      </c>
      <c r="CD81" s="50">
        <f>IFERROR(BQ81-血脉产出玩法!AM82,0)</f>
        <v>5416.7531837854258</v>
      </c>
      <c r="CE81" s="4">
        <f>BU81*血脉产出玩法!$D$13</f>
        <v>11750.523808390366</v>
      </c>
      <c r="CF81" s="4">
        <f>BV81*血脉产出玩法!$D$13</f>
        <v>11816.920511440348</v>
      </c>
      <c r="CG81" s="4">
        <f>BW81*血脉产出玩法!$D$13</f>
        <v>5988.3848825758578</v>
      </c>
      <c r="CH81" s="4">
        <f>BX81*血脉产出玩法!$D$13</f>
        <v>13192.544502444413</v>
      </c>
      <c r="CI81" s="4">
        <f>BY81*血脉产出玩法!$D$13</f>
        <v>27895.271151684196</v>
      </c>
      <c r="CJ81" s="4">
        <f>BZ81*血脉产出玩法!$D$14</f>
        <v>33128.59927979733</v>
      </c>
      <c r="CK81" s="4">
        <f>CA81*血脉产出玩法!$D$14</f>
        <v>48435.791379379356</v>
      </c>
      <c r="CL81" s="4">
        <f>CB81*血脉产出玩法!$D$14</f>
        <v>43711.894203972028</v>
      </c>
      <c r="CM81" s="4">
        <f>CC81*血脉产出玩法!$D$14</f>
        <v>39191.586120613327</v>
      </c>
      <c r="CN81" s="4">
        <f>CD81*血脉产出玩法!$D$14</f>
        <v>54167.531837854258</v>
      </c>
      <c r="CO81" s="7">
        <f>CE81/'[1]资源-钻石'!L80</f>
        <v>1.1224402102113692E-2</v>
      </c>
      <c r="CP81" s="7">
        <f>CF81/'[1]资源-钻石'!M80</f>
        <v>8.8473082296208743E-3</v>
      </c>
      <c r="CQ81" s="7">
        <f>CG81/'[1]资源-钻石'!N80</f>
        <v>3.156544128921409E-3</v>
      </c>
      <c r="CR81" s="7">
        <f>CH81/'[1]资源-钻石'!O80</f>
        <v>3.4985814997710203E-3</v>
      </c>
      <c r="CS81" s="7">
        <f>CI81/'[1]资源-钻石'!P80</f>
        <v>5.5455823869949494E-3</v>
      </c>
      <c r="CT81" s="7">
        <f>CJ81/'[1]资源-钻石'!L80</f>
        <v>3.1645288793910938E-2</v>
      </c>
      <c r="CU81" s="7">
        <f>CK81/'[1]资源-钻石'!M80</f>
        <v>3.6263794384003206E-2</v>
      </c>
      <c r="CV81" s="7">
        <f>CL81/'[1]资源-钻石'!N80</f>
        <v>2.3041024536524325E-2</v>
      </c>
      <c r="CW81" s="7">
        <f>CM81/'[1]资源-钻石'!O80</f>
        <v>1.0393367111466238E-2</v>
      </c>
      <c r="CX81" s="7">
        <f>CN81/'[1]资源-钻石'!P80</f>
        <v>1.0768510149034936E-2</v>
      </c>
    </row>
    <row r="82" spans="41:102" x14ac:dyDescent="0.15">
      <c r="AO82" s="46">
        <f>血脉状态预估!C82</f>
        <v>160</v>
      </c>
      <c r="AP82" s="46">
        <f>血脉状态预估!D82</f>
        <v>65535</v>
      </c>
      <c r="AR82" s="46"/>
      <c r="AS82" s="46"/>
      <c r="AT82" s="46"/>
      <c r="AU82" s="46">
        <f>IF(血脉状态预估!N82="",0,IFERROR(求节点($Q$6:$Q$15,$AI$5:$AI$14,血脉状态预估!N82),AU81)*血脉状态预估!$I82)</f>
        <v>0</v>
      </c>
      <c r="AV82" s="46">
        <f>IF(血脉状态预估!O82="",0,IFERROR(求节点($Q$24:$Q$33,$AI$23:$AI$32,血脉状态预估!O82),AV81)*血脉状态预估!$J82)</f>
        <v>2099831.1167656765</v>
      </c>
      <c r="AW82" s="46">
        <f t="shared" si="30"/>
        <v>2099831.1167656765</v>
      </c>
      <c r="AX82" s="46"/>
      <c r="AY82" s="46"/>
      <c r="AZ82" s="46"/>
      <c r="BA82" s="46">
        <f>IF(血脉状态预估!N82="",0,IFERROR(求节点($Q$6:$Q$15,$AJ$5:$AJ$14,血脉状态预估!N82),BA81)*血脉状态预估!$I82)</f>
        <v>0</v>
      </c>
      <c r="BB82" s="46">
        <f>IF(血脉状态预估!O82="",0,IFERROR(求节点($Q$24:$Q$33,$AJ$23:$AJ$32,血脉状态预估!O82),BB81)*血脉状态预估!$J82)</f>
        <v>283796.36397656426</v>
      </c>
      <c r="BC82" s="46">
        <f t="shared" si="31"/>
        <v>283796.36397656426</v>
      </c>
      <c r="BG82" s="4">
        <v>78</v>
      </c>
      <c r="BH82" s="4">
        <f t="shared" si="32"/>
        <v>41908.394080163926</v>
      </c>
      <c r="BI82" s="4">
        <f t="shared" si="33"/>
        <v>72743.923661021865</v>
      </c>
      <c r="BJ82" s="4">
        <f t="shared" si="34"/>
        <v>78419.164394605934</v>
      </c>
      <c r="BK82" s="4">
        <f t="shared" si="35"/>
        <v>73764.731186697725</v>
      </c>
      <c r="BL82" s="4">
        <f t="shared" si="36"/>
        <v>83925.620628567936</v>
      </c>
      <c r="BM82" s="4">
        <f t="shared" si="37"/>
        <v>4666.1696132859197</v>
      </c>
      <c r="BN82" s="4">
        <f t="shared" si="38"/>
        <v>8372.5098481824807</v>
      </c>
      <c r="BO82" s="4">
        <f t="shared" si="39"/>
        <v>9077.0232243178598</v>
      </c>
      <c r="BP82" s="4">
        <f t="shared" si="40"/>
        <v>7679.7822496169756</v>
      </c>
      <c r="BQ82" s="4">
        <f t="shared" si="41"/>
        <v>8288.7561911850498</v>
      </c>
      <c r="BT82" s="4">
        <v>78</v>
      </c>
      <c r="BU82" s="50">
        <f>IFERROR(BH82-血脉产出玩法!AD83,0)</f>
        <v>25965.987709147947</v>
      </c>
      <c r="BV82" s="50">
        <f>IFERROR(BI82-血脉产出玩法!AE83,0)</f>
        <v>27915.55618689995</v>
      </c>
      <c r="BW82" s="50">
        <f>IFERROR(BJ82-血脉产出玩法!AF83,0)</f>
        <v>16371.968097555728</v>
      </c>
      <c r="BX82" s="50">
        <f>IFERROR(BK82-血脉产出玩法!AG83,0)</f>
        <v>28248.363877128562</v>
      </c>
      <c r="BY82" s="50">
        <f>IFERROR(BL82-血脉产出玩法!AH83,0)</f>
        <v>58827.995730557297</v>
      </c>
      <c r="BZ82" s="50">
        <f>IFERROR(BM82-血脉产出玩法!AI83,0)</f>
        <v>3745.8287326205768</v>
      </c>
      <c r="CA82" s="50">
        <f>IFERROR(BN82-血脉产出玩法!AJ83,0)</f>
        <v>5784.6082328447374</v>
      </c>
      <c r="CB82" s="50">
        <f>IFERROR(BO82-血脉产出玩法!AK83,0)</f>
        <v>5495.0940002164534</v>
      </c>
      <c r="CC82" s="50">
        <f>IFERROR(BP82-血脉产出玩法!AL83,0)</f>
        <v>5052.1630182733898</v>
      </c>
      <c r="CD82" s="50">
        <f>IFERROR(BQ82-血脉产出玩法!AM83,0)</f>
        <v>6839.8927220391724</v>
      </c>
      <c r="CE82" s="4">
        <f>BU82*血脉产出玩法!$D$13</f>
        <v>12982.993854573973</v>
      </c>
      <c r="CF82" s="4">
        <f>BV82*血脉产出玩法!$D$13</f>
        <v>13957.778093449975</v>
      </c>
      <c r="CG82" s="4">
        <f>BW82*血脉产出玩法!$D$13</f>
        <v>8185.9840487778638</v>
      </c>
      <c r="CH82" s="4">
        <f>BX82*血脉产出玩法!$D$13</f>
        <v>14124.181938564281</v>
      </c>
      <c r="CI82" s="4">
        <f>BY82*血脉产出玩法!$D$13</f>
        <v>29413.997865278649</v>
      </c>
      <c r="CJ82" s="4">
        <f>BZ82*血脉产出玩法!$D$14</f>
        <v>37458.287326205769</v>
      </c>
      <c r="CK82" s="4">
        <f>CA82*血脉产出玩法!$D$14</f>
        <v>57846.082328447374</v>
      </c>
      <c r="CL82" s="4">
        <f>CB82*血脉产出玩法!$D$14</f>
        <v>54950.940002164534</v>
      </c>
      <c r="CM82" s="4">
        <f>CC82*血脉产出玩法!$D$14</f>
        <v>50521.630182733898</v>
      </c>
      <c r="CN82" s="4">
        <f>CD82*血脉产出玩法!$D$14</f>
        <v>68398.927220391721</v>
      </c>
      <c r="CO82" s="7">
        <f>CE82/'[1]资源-钻石'!L81</f>
        <v>1.1750491923396219E-2</v>
      </c>
      <c r="CP82" s="7">
        <f>CF82/'[1]资源-钻石'!M81</f>
        <v>9.8779418630448278E-3</v>
      </c>
      <c r="CQ82" s="7">
        <f>CG82/'[1]资源-钻石'!N81</f>
        <v>4.0511481657756442E-3</v>
      </c>
      <c r="CR82" s="7">
        <f>CH82/'[1]资源-钻石'!O81</f>
        <v>3.5097267253779178E-3</v>
      </c>
      <c r="CS82" s="7">
        <f>CI82/'[1]资源-钻石'!P81</f>
        <v>5.4790549924703781E-3</v>
      </c>
      <c r="CT82" s="7">
        <f>CJ82/'[1]资源-钻石'!L81</f>
        <v>3.3902296159199645E-2</v>
      </c>
      <c r="CU82" s="7">
        <f>CK82/'[1]资源-钻石'!M81</f>
        <v>4.093776490926241E-2</v>
      </c>
      <c r="CV82" s="7">
        <f>CL82/'[1]资源-钻石'!N81</f>
        <v>2.7194580208185451E-2</v>
      </c>
      <c r="CW82" s="7">
        <f>CM82/'[1]资源-钻石'!O81</f>
        <v>1.2554151202050081E-2</v>
      </c>
      <c r="CX82" s="7">
        <f>CN82/'[1]资源-钻石'!P81</f>
        <v>1.2740923059251574E-2</v>
      </c>
    </row>
    <row r="83" spans="41:102" x14ac:dyDescent="0.15">
      <c r="AO83" s="46"/>
      <c r="AP83" s="46"/>
      <c r="AR83" s="46"/>
      <c r="AS83" s="46"/>
      <c r="AT83" s="46"/>
      <c r="AU83" s="46"/>
      <c r="AV83" s="46"/>
      <c r="AW83" s="46"/>
      <c r="AX83" s="46"/>
      <c r="AY83" s="46"/>
      <c r="AZ83" s="46"/>
      <c r="BA83" s="46"/>
      <c r="BB83" s="46"/>
      <c r="BC83" s="46"/>
      <c r="BG83" s="4">
        <v>79</v>
      </c>
      <c r="BH83" s="4">
        <f t="shared" si="32"/>
        <v>46881.529166957043</v>
      </c>
      <c r="BI83" s="4">
        <f t="shared" si="33"/>
        <v>84081.692983360044</v>
      </c>
      <c r="BJ83" s="4">
        <f t="shared" si="34"/>
        <v>92705.697765736462</v>
      </c>
      <c r="BK83" s="4">
        <f t="shared" si="35"/>
        <v>82789.0281777731</v>
      </c>
      <c r="BL83" s="4">
        <f t="shared" si="36"/>
        <v>90767.85744093977</v>
      </c>
      <c r="BM83" s="4">
        <f t="shared" si="37"/>
        <v>5243.9342747333676</v>
      </c>
      <c r="BN83" s="4">
        <f t="shared" si="38"/>
        <v>9720.8786474576227</v>
      </c>
      <c r="BO83" s="4">
        <f t="shared" si="39"/>
        <v>10771.945741369467</v>
      </c>
      <c r="BP83" s="4">
        <f t="shared" si="40"/>
        <v>9226.1860668047284</v>
      </c>
      <c r="BQ83" s="4">
        <f t="shared" si="41"/>
        <v>9931.5424759817997</v>
      </c>
      <c r="BT83" s="4">
        <v>79</v>
      </c>
      <c r="BU83" s="50">
        <f>IFERROR(BH83-血脉产出玩法!AD84,0)</f>
        <v>28250.90596204903</v>
      </c>
      <c r="BV83" s="50">
        <f>IFERROR(BI83-血脉产出玩法!AE84,0)</f>
        <v>31586.900614946346</v>
      </c>
      <c r="BW83" s="50">
        <f>IFERROR(BJ83-血脉产出玩法!AF84,0)</f>
        <v>20026.334254173649</v>
      </c>
      <c r="BX83" s="50">
        <f>IFERROR(BK83-血脉产出玩法!AG84,0)</f>
        <v>29927.455743443039</v>
      </c>
      <c r="BY83" s="50">
        <f>IFERROR(BL83-血脉产出玩法!AH84,0)</f>
        <v>61538.290238836715</v>
      </c>
      <c r="BZ83" s="50">
        <f>IFERROR(BM83-血脉产出玩法!AI84,0)</f>
        <v>4168.4050372575011</v>
      </c>
      <c r="CA83" s="50">
        <f>IFERROR(BN83-血脉产出玩法!AJ84,0)</f>
        <v>6690.401170323079</v>
      </c>
      <c r="CB83" s="50">
        <f>IFERROR(BO83-血脉产出玩法!AK84,0)</f>
        <v>6576.2310002098784</v>
      </c>
      <c r="CC83" s="50">
        <f>IFERROR(BP83-血脉产出玩法!AL84,0)</f>
        <v>6174.5347040584329</v>
      </c>
      <c r="CD83" s="50">
        <f>IFERROR(BQ83-血脉产出玩法!AM84,0)</f>
        <v>8244.1456681098152</v>
      </c>
      <c r="CE83" s="4">
        <f>BU83*血脉产出玩法!$D$13</f>
        <v>14125.452981024515</v>
      </c>
      <c r="CF83" s="4">
        <f>BV83*血脉产出玩法!$D$13</f>
        <v>15793.450307473173</v>
      </c>
      <c r="CG83" s="4">
        <f>BW83*血脉产出玩法!$D$13</f>
        <v>10013.167127086825</v>
      </c>
      <c r="CH83" s="4">
        <f>BX83*血脉产出玩法!$D$13</f>
        <v>14963.727871721519</v>
      </c>
      <c r="CI83" s="4">
        <f>BY83*血脉产出玩法!$D$13</f>
        <v>30769.145119418357</v>
      </c>
      <c r="CJ83" s="4">
        <f>BZ83*血脉产出玩法!$D$14</f>
        <v>41684.05037257501</v>
      </c>
      <c r="CK83" s="4">
        <f>CA83*血脉产出玩法!$D$14</f>
        <v>66904.01170323079</v>
      </c>
      <c r="CL83" s="4">
        <f>CB83*血脉产出玩法!$D$14</f>
        <v>65762.310002098791</v>
      </c>
      <c r="CM83" s="4">
        <f>CC83*血脉产出玩法!$D$14</f>
        <v>61745.347040584325</v>
      </c>
      <c r="CN83" s="4">
        <f>CD83*血脉产出玩法!$D$14</f>
        <v>82441.456681098149</v>
      </c>
      <c r="CO83" s="7">
        <f>CE83/'[1]资源-钻石'!L82</f>
        <v>1.2103349024003276E-2</v>
      </c>
      <c r="CP83" s="7">
        <f>CF83/'[1]资源-钻石'!M82</f>
        <v>1.055271215623981E-2</v>
      </c>
      <c r="CQ83" s="7">
        <f>CG83/'[1]资源-钻石'!N82</f>
        <v>4.6498604269037671E-3</v>
      </c>
      <c r="CR83" s="7">
        <f>CH83/'[1]资源-钻石'!O82</f>
        <v>3.4927003732030887E-3</v>
      </c>
      <c r="CS83" s="7">
        <f>CI83/'[1]资源-钻石'!P82</f>
        <v>5.364408531838347E-3</v>
      </c>
      <c r="CT83" s="7">
        <f>CJ83/'[1]资源-钻石'!L82</f>
        <v>3.5716844696672988E-2</v>
      </c>
      <c r="CU83" s="7">
        <f>CK83/'[1]资源-钻石'!M82</f>
        <v>4.4703263938964545E-2</v>
      </c>
      <c r="CV83" s="7">
        <f>CL83/'[1]资源-钻石'!N82</f>
        <v>3.0538346057697383E-2</v>
      </c>
      <c r="CW83" s="7">
        <f>CM83/'[1]资源-钻石'!O82</f>
        <v>1.4412050158954975E-2</v>
      </c>
      <c r="CX83" s="7">
        <f>CN83/'[1]资源-钻石'!P82</f>
        <v>1.4373153751293577E-2</v>
      </c>
    </row>
    <row r="84" spans="41:102" x14ac:dyDescent="0.15">
      <c r="AO84" s="46"/>
      <c r="AP84" s="46"/>
      <c r="AR84" s="46"/>
      <c r="AS84" s="46"/>
      <c r="AT84" s="46"/>
      <c r="AU84" s="46"/>
      <c r="AV84" s="46"/>
      <c r="AW84" s="46"/>
      <c r="AX84" s="46"/>
      <c r="AY84" s="46"/>
      <c r="AZ84" s="46"/>
      <c r="BA84" s="46"/>
      <c r="BB84" s="46"/>
      <c r="BC84" s="46"/>
      <c r="BG84" s="4">
        <v>80</v>
      </c>
      <c r="BH84" s="4">
        <f t="shared" si="32"/>
        <v>51854.664253750154</v>
      </c>
      <c r="BI84" s="4">
        <f t="shared" si="33"/>
        <v>95419.462305698224</v>
      </c>
      <c r="BJ84" s="4">
        <f t="shared" si="34"/>
        <v>106992.23113686702</v>
      </c>
      <c r="BK84" s="4">
        <f t="shared" si="35"/>
        <v>91813.325168848474</v>
      </c>
      <c r="BL84" s="4">
        <f t="shared" si="36"/>
        <v>97610.094253311589</v>
      </c>
      <c r="BM84" s="4">
        <f t="shared" si="37"/>
        <v>5821.6989361808155</v>
      </c>
      <c r="BN84" s="4">
        <f t="shared" si="38"/>
        <v>11069.247446732767</v>
      </c>
      <c r="BO84" s="4">
        <f t="shared" si="39"/>
        <v>12466.868258421075</v>
      </c>
      <c r="BP84" s="4">
        <f t="shared" si="40"/>
        <v>10772.589883992481</v>
      </c>
      <c r="BQ84" s="4">
        <f t="shared" si="41"/>
        <v>11574.32876077855</v>
      </c>
      <c r="BT84" s="4">
        <v>80</v>
      </c>
      <c r="BU84" s="50">
        <f>IFERROR(BH84-血脉产出玩法!AD85,0)</f>
        <v>30342.88158473331</v>
      </c>
      <c r="BV84" s="50">
        <f>IFERROR(BI84-血脉产出玩法!AE85,0)</f>
        <v>34728.332884401796</v>
      </c>
      <c r="BW84" s="50">
        <f>IFERROR(BJ84-血脉产出玩法!AF85,0)</f>
        <v>23589.999349075559</v>
      </c>
      <c r="BX84" s="50">
        <f>IFERROR(BK84-血脉产出玩法!AG85,0)</f>
        <v>31126.796412009571</v>
      </c>
      <c r="BY84" s="50">
        <f>IFERROR(BL84-血脉产出玩法!AH85,0)</f>
        <v>64077.829938291921</v>
      </c>
      <c r="BZ84" s="50">
        <f>IFERROR(BM84-血脉产出玩法!AI85,0)</f>
        <v>4579.8429361808157</v>
      </c>
      <c r="CA84" s="50">
        <f>IFERROR(BN84-血脉产出玩法!AJ85,0)</f>
        <v>7565.6027521827664</v>
      </c>
      <c r="CB84" s="50">
        <f>IFERROR(BO84-血脉产出玩法!AK85,0)</f>
        <v>7652.1319089210738</v>
      </c>
      <c r="CC84" s="50">
        <f>IFERROR(BP84-血脉产出玩法!AL85,0)</f>
        <v>7269.2107816924809</v>
      </c>
      <c r="CD84" s="50">
        <f>IFERROR(BQ84-血脉产出玩法!AM85,0)</f>
        <v>9638.5410915785487</v>
      </c>
      <c r="CE84" s="4">
        <f>BU84*血脉产出玩法!$D$13</f>
        <v>15171.440792366655</v>
      </c>
      <c r="CF84" s="4">
        <f>BV84*血脉产出玩法!$D$13</f>
        <v>17364.166442200898</v>
      </c>
      <c r="CG84" s="4">
        <f>BW84*血脉产出玩法!$D$13</f>
        <v>11794.999674537779</v>
      </c>
      <c r="CH84" s="4">
        <f>BX84*血脉产出玩法!$D$13</f>
        <v>15563.398206004786</v>
      </c>
      <c r="CI84" s="4">
        <f>BY84*血脉产出玩法!$D$13</f>
        <v>32038.914969145961</v>
      </c>
      <c r="CJ84" s="4">
        <f>BZ84*血脉产出玩法!$D$14</f>
        <v>45798.429361808157</v>
      </c>
      <c r="CK84" s="4">
        <f>CA84*血脉产出玩法!$D$14</f>
        <v>75656.027521827666</v>
      </c>
      <c r="CL84" s="4">
        <f>CB84*血脉产出玩法!$D$14</f>
        <v>76521.319089210738</v>
      </c>
      <c r="CM84" s="4">
        <f>CC84*血脉产出玩法!$D$14</f>
        <v>72692.107816924807</v>
      </c>
      <c r="CN84" s="4">
        <f>CD84*血脉产出玩法!$D$14</f>
        <v>96385.410915785484</v>
      </c>
      <c r="CO84" s="7">
        <f>CE84/'[1]资源-钻石'!L83</f>
        <v>1.2297381727025897E-2</v>
      </c>
      <c r="CP84" s="7">
        <f>CF84/'[1]资源-钻石'!M83</f>
        <v>1.0948381076182652E-2</v>
      </c>
      <c r="CQ84" s="7">
        <f>CG84/'[1]资源-钻石'!N83</f>
        <v>5.1570472371127787E-3</v>
      </c>
      <c r="CR84" s="7">
        <f>CH84/'[1]资源-钻石'!O83</f>
        <v>3.4120855614450463E-3</v>
      </c>
      <c r="CS84" s="7">
        <f>CI84/'[1]资源-钻石'!P83</f>
        <v>5.2365488213815458E-3</v>
      </c>
      <c r="CT84" s="7">
        <f>CJ84/'[1]资源-钻石'!L83</f>
        <v>3.7122431288381934E-2</v>
      </c>
      <c r="CU84" s="7">
        <f>CK84/'[1]资源-钻石'!M83</f>
        <v>4.7702319761578148E-2</v>
      </c>
      <c r="CV84" s="7">
        <f>CL84/'[1]资源-钻石'!N83</f>
        <v>3.3456894283865592E-2</v>
      </c>
      <c r="CW84" s="7">
        <f>CM84/'[1]资源-钻石'!O83</f>
        <v>1.5936859561778628E-2</v>
      </c>
      <c r="CX84" s="7">
        <f>CN84/'[1]资源-钻石'!P83</f>
        <v>1.5753558146881484E-2</v>
      </c>
    </row>
    <row r="85" spans="41:102" x14ac:dyDescent="0.15">
      <c r="AO85" s="46"/>
      <c r="AP85" s="46"/>
      <c r="AR85" s="46"/>
      <c r="AS85" s="46"/>
      <c r="AT85" s="46"/>
      <c r="AU85" s="46"/>
      <c r="AV85" s="46"/>
      <c r="AW85" s="46"/>
      <c r="AX85" s="46"/>
      <c r="AY85" s="46"/>
      <c r="AZ85" s="46"/>
      <c r="BA85" s="46"/>
      <c r="BB85" s="46"/>
      <c r="BC85" s="46"/>
      <c r="BG85" s="4">
        <v>81</v>
      </c>
      <c r="BH85" s="4">
        <f t="shared" si="32"/>
        <v>60567.623864139765</v>
      </c>
      <c r="BI85" s="4">
        <f t="shared" si="33"/>
        <v>110605.50673859865</v>
      </c>
      <c r="BJ85" s="4">
        <f t="shared" si="34"/>
        <v>128444.71558131147</v>
      </c>
      <c r="BK85" s="4">
        <f t="shared" si="35"/>
        <v>118446.83925134108</v>
      </c>
      <c r="BL85" s="4">
        <f t="shared" si="36"/>
        <v>130607.94727764174</v>
      </c>
      <c r="BM85" s="4">
        <f t="shared" si="37"/>
        <v>6871.2086382912057</v>
      </c>
      <c r="BN85" s="4">
        <f t="shared" si="38"/>
        <v>12963.023646570429</v>
      </c>
      <c r="BO85" s="4">
        <f t="shared" si="39"/>
        <v>15157.288320921078</v>
      </c>
      <c r="BP85" s="4">
        <f t="shared" si="40"/>
        <v>14070.907627628203</v>
      </c>
      <c r="BQ85" s="4">
        <f t="shared" si="41"/>
        <v>15681.810815865094</v>
      </c>
      <c r="BT85" s="4">
        <v>81</v>
      </c>
      <c r="BU85" s="50">
        <f>IFERROR(BH85-血脉产出玩法!AD86,0)</f>
        <v>35967.890940155805</v>
      </c>
      <c r="BV85" s="50">
        <f>IFERROR(BI85-血脉产出玩法!AE86,0)</f>
        <v>41571.664433737649</v>
      </c>
      <c r="BW85" s="50">
        <f>IFERROR(BJ85-血脉产出玩法!AF86,0)</f>
        <v>33638.046085039809</v>
      </c>
      <c r="BX85" s="50">
        <f>IFERROR(BK85-血脉产出玩法!AG86,0)</f>
        <v>49274.665572390455</v>
      </c>
      <c r="BY85" s="50">
        <f>IFERROR(BL85-血脉产出玩法!AH86,0)</f>
        <v>92380.140848210169</v>
      </c>
      <c r="BZ85" s="50">
        <f>IFERROR(BM85-血脉产出玩法!AI86,0)</f>
        <v>5451.0880281082646</v>
      </c>
      <c r="CA85" s="50">
        <f>IFERROR(BN85-血脉产出玩法!AJ86,0)</f>
        <v>8977.7615886368731</v>
      </c>
      <c r="CB85" s="50">
        <f>IFERROR(BO85-血脉产出玩法!AK86,0)</f>
        <v>9684.1839685079249</v>
      </c>
      <c r="CC85" s="50">
        <f>IFERROR(BP85-血脉产出玩法!AL86,0)</f>
        <v>10077.659823020622</v>
      </c>
      <c r="CD85" s="50">
        <f>IFERROR(BQ85-血脉产出玩法!AM86,0)</f>
        <v>13474.953694274534</v>
      </c>
      <c r="CE85" s="4">
        <f>BU85*血脉产出玩法!$D$13</f>
        <v>17983.945470077902</v>
      </c>
      <c r="CF85" s="4">
        <f>BV85*血脉产出玩法!$D$13</f>
        <v>20785.832216868825</v>
      </c>
      <c r="CG85" s="4">
        <f>BW85*血脉产出玩法!$D$13</f>
        <v>16819.023042519904</v>
      </c>
      <c r="CH85" s="4">
        <f>BX85*血脉产出玩法!$D$13</f>
        <v>24637.332786195228</v>
      </c>
      <c r="CI85" s="4">
        <f>BY85*血脉产出玩法!$D$13</f>
        <v>46190.070424105084</v>
      </c>
      <c r="CJ85" s="4">
        <f>BZ85*血脉产出玩法!$D$14</f>
        <v>54510.880281082646</v>
      </c>
      <c r="CK85" s="4">
        <f>CA85*血脉产出玩法!$D$14</f>
        <v>89777.615886368731</v>
      </c>
      <c r="CL85" s="4">
        <f>CB85*血脉产出玩法!$D$14</f>
        <v>96841.839685079249</v>
      </c>
      <c r="CM85" s="4">
        <f>CC85*血脉产出玩法!$D$14</f>
        <v>100776.59823020622</v>
      </c>
      <c r="CN85" s="4">
        <f>CD85*血脉产出玩法!$D$14</f>
        <v>134749.53694274536</v>
      </c>
      <c r="CO85" s="7">
        <f>CE85/'[1]资源-钻石'!L84</f>
        <v>1.3779327007286239E-2</v>
      </c>
      <c r="CP85" s="7">
        <f>CF85/'[1]资源-钻石'!M84</f>
        <v>1.239481774667003E-2</v>
      </c>
      <c r="CQ85" s="7">
        <f>CG85/'[1]资源-钻石'!N84</f>
        <v>6.9416185092052787E-3</v>
      </c>
      <c r="CR85" s="7">
        <f>CH85/'[1]资源-钻石'!O84</f>
        <v>5.0677282152836005E-3</v>
      </c>
      <c r="CS85" s="7">
        <f>CI85/'[1]资源-钻石'!P84</f>
        <v>7.0672575414139271E-3</v>
      </c>
      <c r="CT85" s="7">
        <f>CJ85/'[1]资源-钻石'!L84</f>
        <v>4.1766321305733767E-2</v>
      </c>
      <c r="CU85" s="7">
        <f>CK85/'[1]资源-钻石'!M84</f>
        <v>5.3535368467903327E-2</v>
      </c>
      <c r="CV85" s="7">
        <f>CL85/'[1]资源-钻石'!N84</f>
        <v>3.9968974721299774E-2</v>
      </c>
      <c r="CW85" s="7">
        <f>CM85/'[1]资源-钻石'!O84</f>
        <v>2.0729046229292936E-2</v>
      </c>
      <c r="CX85" s="7">
        <f>CN85/'[1]资源-钻石'!P84</f>
        <v>2.0617194830334626E-2</v>
      </c>
    </row>
    <row r="86" spans="41:102" x14ac:dyDescent="0.15">
      <c r="AO86" s="46"/>
      <c r="AP86" s="46"/>
      <c r="AR86" s="46"/>
      <c r="AS86" s="46"/>
      <c r="AT86" s="46"/>
      <c r="AU86" s="46"/>
      <c r="AV86" s="46"/>
      <c r="AW86" s="46"/>
      <c r="AX86" s="46"/>
      <c r="AY86" s="46"/>
      <c r="AZ86" s="46"/>
      <c r="BA86" s="46"/>
      <c r="BB86" s="46"/>
      <c r="BC86" s="46"/>
      <c r="BG86" s="4">
        <v>82</v>
      </c>
      <c r="BH86" s="4">
        <f t="shared" si="32"/>
        <v>69280.583474529383</v>
      </c>
      <c r="BI86" s="4">
        <f t="shared" si="33"/>
        <v>125791.55117149907</v>
      </c>
      <c r="BJ86" s="4">
        <f t="shared" si="34"/>
        <v>149897.20002575591</v>
      </c>
      <c r="BK86" s="4">
        <f t="shared" si="35"/>
        <v>145080.35333383369</v>
      </c>
      <c r="BL86" s="4">
        <f t="shared" si="36"/>
        <v>163605.80030197187</v>
      </c>
      <c r="BM86" s="4">
        <f t="shared" si="37"/>
        <v>7920.7183404015959</v>
      </c>
      <c r="BN86" s="4">
        <f t="shared" si="38"/>
        <v>14856.79984640809</v>
      </c>
      <c r="BO86" s="4">
        <f t="shared" si="39"/>
        <v>17847.708383421079</v>
      </c>
      <c r="BP86" s="4">
        <f t="shared" si="40"/>
        <v>17369.225371263921</v>
      </c>
      <c r="BQ86" s="4">
        <f t="shared" si="41"/>
        <v>19789.292870951638</v>
      </c>
      <c r="BT86" s="4">
        <v>82</v>
      </c>
      <c r="BU86" s="50">
        <f>IFERROR(BH86-血脉产出玩法!AD87,0)</f>
        <v>41371.267413639529</v>
      </c>
      <c r="BV86" s="50">
        <f>IFERROR(BI86-血脉产出玩法!AE87,0)</f>
        <v>47586.003629701634</v>
      </c>
      <c r="BW86" s="50">
        <f>IFERROR(BJ86-血脉产出玩法!AF87,0)</f>
        <v>42423.797482743976</v>
      </c>
      <c r="BX86" s="50">
        <f>IFERROR(BK86-血脉产出玩法!AG87,0)</f>
        <v>66616.873202903313</v>
      </c>
      <c r="BY86" s="50">
        <f>IFERROR(BL86-血脉产出玩法!AH87,0)</f>
        <v>120410.57621377325</v>
      </c>
      <c r="BZ86" s="50">
        <f>IFERROR(BM86-血脉产出玩法!AI87,0)</f>
        <v>6309.5384517152033</v>
      </c>
      <c r="CA86" s="50">
        <f>IFERROR(BN86-血脉产出玩法!AJ87,0)</f>
        <v>10342.063436954344</v>
      </c>
      <c r="CB86" s="50">
        <f>IFERROR(BO86-血脉产出玩法!AK87,0)</f>
        <v>11643.364845649812</v>
      </c>
      <c r="CC86" s="50">
        <f>IFERROR(BP86-血脉产出玩法!AL87,0)</f>
        <v>12839.598743814826</v>
      </c>
      <c r="CD86" s="50">
        <f>IFERROR(BQ86-血脉产出玩法!AM87,0)</f>
        <v>17295.671164623494</v>
      </c>
      <c r="CE86" s="4">
        <f>BU86*血脉产出玩法!$D$13</f>
        <v>20685.633706819764</v>
      </c>
      <c r="CF86" s="4">
        <f>BV86*血脉产出玩法!$D$13</f>
        <v>23793.001814850817</v>
      </c>
      <c r="CG86" s="4">
        <f>BW86*血脉产出玩法!$D$13</f>
        <v>21211.898741371988</v>
      </c>
      <c r="CH86" s="4">
        <f>BX86*血脉产出玩法!$D$13</f>
        <v>33308.436601451656</v>
      </c>
      <c r="CI86" s="4">
        <f>BY86*血脉产出玩法!$D$13</f>
        <v>60205.288106886626</v>
      </c>
      <c r="CJ86" s="4">
        <f>BZ86*血脉产出玩法!$D$14</f>
        <v>63095.384517152037</v>
      </c>
      <c r="CK86" s="4">
        <f>CA86*血脉产出玩法!$D$14</f>
        <v>103420.63436954343</v>
      </c>
      <c r="CL86" s="4">
        <f>CB86*血脉产出玩法!$D$14</f>
        <v>116433.64845649812</v>
      </c>
      <c r="CM86" s="4">
        <f>CC86*血脉产出玩法!$D$14</f>
        <v>128395.98743814827</v>
      </c>
      <c r="CN86" s="4">
        <f>CD86*血脉产出玩法!$D$14</f>
        <v>172956.71164623494</v>
      </c>
      <c r="CO86" s="7">
        <f>CE86/'[1]资源-钻石'!L85</f>
        <v>1.4971226465712676E-2</v>
      </c>
      <c r="CP86" s="7">
        <f>CF86/'[1]资源-钻石'!M85</f>
        <v>1.3389481234640663E-2</v>
      </c>
      <c r="CQ86" s="7">
        <f>CG86/'[1]资源-钻石'!N85</f>
        <v>8.2417399726843997E-3</v>
      </c>
      <c r="CR86" s="7">
        <f>CH86/'[1]资源-钻石'!O85</f>
        <v>6.4172095066067194E-3</v>
      </c>
      <c r="CS86" s="7">
        <f>CI86/'[1]资源-钻石'!P85</f>
        <v>8.6285972281604662E-3</v>
      </c>
      <c r="CT86" s="7">
        <f>CJ86/'[1]资源-钻石'!L85</f>
        <v>4.5665281708825674E-2</v>
      </c>
      <c r="CU86" s="7">
        <f>CK86/'[1]资源-钻石'!M85</f>
        <v>5.8199829258253573E-2</v>
      </c>
      <c r="CV86" s="7">
        <f>CL86/'[1]资源-钻石'!N85</f>
        <v>4.5239507615494855E-2</v>
      </c>
      <c r="CW86" s="7">
        <f>CM86/'[1]资源-钻石'!O85</f>
        <v>2.4736794496152743E-2</v>
      </c>
      <c r="CX86" s="7">
        <f>CN86/'[1]资源-钻石'!P85</f>
        <v>2.4788085060782984E-2</v>
      </c>
    </row>
    <row r="87" spans="41:102" x14ac:dyDescent="0.15">
      <c r="AO87" s="46"/>
      <c r="AP87" s="46"/>
      <c r="AR87" s="46"/>
      <c r="AS87" s="46"/>
      <c r="AT87" s="46"/>
      <c r="AU87" s="46"/>
      <c r="AV87" s="46"/>
      <c r="AW87" s="46"/>
      <c r="AX87" s="46"/>
      <c r="AY87" s="46"/>
      <c r="AZ87" s="46"/>
      <c r="BA87" s="46"/>
      <c r="BB87" s="46"/>
      <c r="BC87" s="46"/>
      <c r="BG87" s="4">
        <v>83</v>
      </c>
      <c r="BH87" s="4">
        <f t="shared" si="32"/>
        <v>77993.543084919002</v>
      </c>
      <c r="BI87" s="4">
        <f t="shared" si="33"/>
        <v>140977.59560439948</v>
      </c>
      <c r="BJ87" s="4">
        <f t="shared" si="34"/>
        <v>171349.68447020033</v>
      </c>
      <c r="BK87" s="4">
        <f t="shared" si="35"/>
        <v>171713.86741632628</v>
      </c>
      <c r="BL87" s="4">
        <f t="shared" si="36"/>
        <v>196603.65332630201</v>
      </c>
      <c r="BM87" s="4">
        <f t="shared" si="37"/>
        <v>8970.2280425119861</v>
      </c>
      <c r="BN87" s="4">
        <f t="shared" si="38"/>
        <v>16750.576046245755</v>
      </c>
      <c r="BO87" s="4">
        <f t="shared" si="39"/>
        <v>20538.12844592108</v>
      </c>
      <c r="BP87" s="4">
        <f t="shared" si="40"/>
        <v>20667.543114899643</v>
      </c>
      <c r="BQ87" s="4">
        <f t="shared" si="41"/>
        <v>23896.774926038182</v>
      </c>
      <c r="BT87" s="4">
        <v>83</v>
      </c>
      <c r="BU87" s="50">
        <f>IFERROR(BH87-血脉产出玩法!AD88,0)</f>
        <v>46537.103645835647</v>
      </c>
      <c r="BV87" s="50">
        <f>IFERROR(BI87-血脉产出玩法!AE88,0)</f>
        <v>52728.230984708294</v>
      </c>
      <c r="BW87" s="50">
        <f>IFERROR(BJ87-血脉产出玩法!AF88,0)</f>
        <v>49847.517483924137</v>
      </c>
      <c r="BX87" s="50">
        <f>IFERROR(BK87-血脉产出玩法!AG88,0)</f>
        <v>83298.084254249727</v>
      </c>
      <c r="BY87" s="50">
        <f>IFERROR(BL87-血脉产出玩法!AH88,0)</f>
        <v>147896.86261008342</v>
      </c>
      <c r="BZ87" s="50">
        <f>IFERROR(BM87-血脉产出玩法!AI88,0)</f>
        <v>7154.275889354255</v>
      </c>
      <c r="CA87" s="50">
        <f>IFERROR(BN87-血脉产出玩法!AJ88,0)</f>
        <v>11656.019047629517</v>
      </c>
      <c r="CB87" s="50">
        <f>IFERROR(BO87-血脉产出玩法!AK88,0)</f>
        <v>13523.916866783504</v>
      </c>
      <c r="CC87" s="50">
        <f>IFERROR(BP87-血脉产出玩法!AL88,0)</f>
        <v>15563.37892247003</v>
      </c>
      <c r="CD87" s="50">
        <f>IFERROR(BQ87-血脉产出玩法!AM88,0)</f>
        <v>21084.975400990043</v>
      </c>
      <c r="CE87" s="4">
        <f>BU87*血脉产出玩法!$D$13</f>
        <v>23268.551822917823</v>
      </c>
      <c r="CF87" s="4">
        <f>BV87*血脉产出玩法!$D$13</f>
        <v>26364.115492354147</v>
      </c>
      <c r="CG87" s="4">
        <f>BW87*血脉产出玩法!$D$13</f>
        <v>24923.758741962069</v>
      </c>
      <c r="CH87" s="4">
        <f>BX87*血脉产出玩法!$D$13</f>
        <v>41649.042127124863</v>
      </c>
      <c r="CI87" s="4">
        <f>BY87*血脉产出玩法!$D$13</f>
        <v>73948.431305041711</v>
      </c>
      <c r="CJ87" s="4">
        <f>BZ87*血脉产出玩法!$D$14</f>
        <v>71542.758893542545</v>
      </c>
      <c r="CK87" s="4">
        <f>CA87*血脉产出玩法!$D$14</f>
        <v>116560.19047629517</v>
      </c>
      <c r="CL87" s="4">
        <f>CB87*血脉产出玩法!$D$14</f>
        <v>135239.16866783504</v>
      </c>
      <c r="CM87" s="4">
        <f>CC87*血脉产出玩法!$D$14</f>
        <v>155633.7892247003</v>
      </c>
      <c r="CN87" s="4">
        <f>CD87*血脉产出玩法!$D$14</f>
        <v>210849.75400990044</v>
      </c>
      <c r="CO87" s="7">
        <f>CE87/'[1]资源-钻石'!L86</f>
        <v>1.5896640702305079E-2</v>
      </c>
      <c r="CP87" s="7">
        <f>CF87/'[1]资源-钻石'!M86</f>
        <v>1.3975024628775886E-2</v>
      </c>
      <c r="CQ87" s="7">
        <f>CG87/'[1]资源-钻石'!N86</f>
        <v>9.0938688736842341E-3</v>
      </c>
      <c r="CR87" s="7">
        <f>CH87/'[1]资源-钻石'!O86</f>
        <v>7.5141398692686002E-3</v>
      </c>
      <c r="CS87" s="7">
        <f>CI87/'[1]资源-钻石'!P86</f>
        <v>9.9028089285891838E-3</v>
      </c>
      <c r="CT87" s="7">
        <f>CJ87/'[1]资源-钻石'!L86</f>
        <v>4.8876678773886566E-2</v>
      </c>
      <c r="CU87" s="7">
        <f>CK87/'[1]资源-钻石'!M86</f>
        <v>6.178593524646938E-2</v>
      </c>
      <c r="CV87" s="7">
        <f>CL87/'[1]资源-钻石'!N86</f>
        <v>4.9344373743305622E-2</v>
      </c>
      <c r="CW87" s="7">
        <f>CM87/'[1]资源-钻石'!O86</f>
        <v>2.8078774466148732E-2</v>
      </c>
      <c r="CX87" s="7">
        <f>CN87/'[1]资源-钻石'!P86</f>
        <v>2.8235958353016712E-2</v>
      </c>
    </row>
    <row r="88" spans="41:102" x14ac:dyDescent="0.15">
      <c r="AO88" s="46"/>
      <c r="AP88" s="46"/>
      <c r="AR88" s="46"/>
      <c r="AS88" s="46"/>
      <c r="AT88" s="46"/>
      <c r="AU88" s="46"/>
      <c r="AV88" s="46"/>
      <c r="AW88" s="46"/>
      <c r="AX88" s="46"/>
      <c r="AY88" s="46"/>
      <c r="AZ88" s="46"/>
      <c r="BA88" s="46"/>
      <c r="BB88" s="46"/>
      <c r="BC88" s="46"/>
      <c r="BG88" s="4">
        <v>84</v>
      </c>
      <c r="BH88" s="4">
        <f t="shared" si="32"/>
        <v>86706.50269530862</v>
      </c>
      <c r="BI88" s="4">
        <f t="shared" si="33"/>
        <v>156163.64003729989</v>
      </c>
      <c r="BJ88" s="4">
        <f t="shared" si="34"/>
        <v>192802.16891464478</v>
      </c>
      <c r="BK88" s="4">
        <f t="shared" si="35"/>
        <v>198347.38149881887</v>
      </c>
      <c r="BL88" s="4">
        <f t="shared" si="36"/>
        <v>229601.50635063217</v>
      </c>
      <c r="BM88" s="4">
        <f t="shared" si="37"/>
        <v>10019.737744622376</v>
      </c>
      <c r="BN88" s="4">
        <f t="shared" si="38"/>
        <v>18644.352246083414</v>
      </c>
      <c r="BO88" s="4">
        <f t="shared" si="39"/>
        <v>23228.548508421081</v>
      </c>
      <c r="BP88" s="4">
        <f t="shared" si="40"/>
        <v>23965.860858535365</v>
      </c>
      <c r="BQ88" s="4">
        <f t="shared" si="41"/>
        <v>28004.256981124727</v>
      </c>
      <c r="BT88" s="4">
        <v>84</v>
      </c>
      <c r="BU88" s="50">
        <f>IFERROR(BH88-血脉产出玩法!AD89,0)</f>
        <v>51448.350551135532</v>
      </c>
      <c r="BV88" s="50">
        <f>IFERROR(BI88-血脉产出玩法!AE89,0)</f>
        <v>57143.381426561231</v>
      </c>
      <c r="BW88" s="50">
        <f>IFERROR(BJ88-血脉产出玩法!AF89,0)</f>
        <v>56772.596245350258</v>
      </c>
      <c r="BX88" s="50">
        <f>IFERROR(BK88-血脉产出玩法!AG89,0)</f>
        <v>99395.800908432953</v>
      </c>
      <c r="BY88" s="50">
        <f>IFERROR(BL88-血脉产出玩法!AH89,0)</f>
        <v>174927.40030034515</v>
      </c>
      <c r="BZ88" s="50">
        <f>IFERROR(BM88-血脉产出玩法!AI89,0)</f>
        <v>7984.3161125408096</v>
      </c>
      <c r="CA88" s="50">
        <f>IFERROR(BN88-血脉产出玩法!AJ89,0)</f>
        <v>12928.001157504963</v>
      </c>
      <c r="CB88" s="50">
        <f>IFERROR(BO88-血脉产出玩法!AK89,0)</f>
        <v>15375.682774513032</v>
      </c>
      <c r="CC88" s="50">
        <f>IFERROR(BP88-血脉产出玩法!AL89,0)</f>
        <v>18253.474490731358</v>
      </c>
      <c r="CD88" s="50">
        <f>IFERROR(BQ88-血脉产出玩法!AM89,0)</f>
        <v>24847.969671613322</v>
      </c>
      <c r="CE88" s="4">
        <f>BU88*血脉产出玩法!$D$13</f>
        <v>25724.175275567766</v>
      </c>
      <c r="CF88" s="4">
        <f>BV88*血脉产出玩法!$D$13</f>
        <v>28571.690713280615</v>
      </c>
      <c r="CG88" s="4">
        <f>BW88*血脉产出玩法!$D$13</f>
        <v>28386.298122675129</v>
      </c>
      <c r="CH88" s="4">
        <f>BX88*血脉产出玩法!$D$13</f>
        <v>49697.900454216477</v>
      </c>
      <c r="CI88" s="4">
        <f>BY88*血脉产出玩法!$D$13</f>
        <v>87463.700150172575</v>
      </c>
      <c r="CJ88" s="4">
        <f>BZ88*血脉产出玩法!$D$14</f>
        <v>79843.161125408093</v>
      </c>
      <c r="CK88" s="4">
        <f>CA88*血脉产出玩法!$D$14</f>
        <v>129280.01157504963</v>
      </c>
      <c r="CL88" s="4">
        <f>CB88*血脉产出玩法!$D$14</f>
        <v>153756.82774513031</v>
      </c>
      <c r="CM88" s="4">
        <f>CC88*血脉产出玩法!$D$14</f>
        <v>182534.74490731358</v>
      </c>
      <c r="CN88" s="4">
        <f>CD88*血脉产出玩法!$D$14</f>
        <v>248479.69671613321</v>
      </c>
      <c r="CO88" s="7">
        <f>CE88/'[1]资源-钻石'!L87</f>
        <v>1.6578310280328287E-2</v>
      </c>
      <c r="CP88" s="7">
        <f>CF88/'[1]资源-钻石'!M87</f>
        <v>1.4257546902397625E-2</v>
      </c>
      <c r="CQ88" s="7">
        <f>CG88/'[1]资源-钻石'!N87</f>
        <v>9.742480584983745E-3</v>
      </c>
      <c r="CR88" s="7">
        <f>CH88/'[1]资源-钻石'!O87</f>
        <v>8.4010479366105045E-3</v>
      </c>
      <c r="CS88" s="7">
        <f>CI88/'[1]资源-钻石'!P87</f>
        <v>1.0953829379943537E-2</v>
      </c>
      <c r="CT88" s="7">
        <f>CJ88/'[1]资源-钻石'!L87</f>
        <v>5.14560597072454E-2</v>
      </c>
      <c r="CU88" s="7">
        <f>CK88/'[1]资源-钻石'!M87</f>
        <v>6.4511962105099338E-2</v>
      </c>
      <c r="CV88" s="7">
        <f>CL88/'[1]资源-钻石'!N87</f>
        <v>5.2770984882985962E-2</v>
      </c>
      <c r="CW88" s="7">
        <f>CM88/'[1]资源-钻石'!O87</f>
        <v>3.0856095087477834E-2</v>
      </c>
      <c r="CX88" s="7">
        <f>CN88/'[1]资源-钻石'!P87</f>
        <v>3.1119243726658974E-2</v>
      </c>
    </row>
    <row r="89" spans="41:102" x14ac:dyDescent="0.15">
      <c r="AO89" s="46"/>
      <c r="AP89" s="46"/>
      <c r="AR89" s="46"/>
      <c r="AS89" s="46"/>
      <c r="AT89" s="46"/>
      <c r="AU89" s="46"/>
      <c r="AV89" s="46"/>
      <c r="AW89" s="46"/>
      <c r="AX89" s="46"/>
      <c r="AY89" s="46"/>
      <c r="AZ89" s="46"/>
      <c r="BA89" s="46"/>
      <c r="BB89" s="46"/>
      <c r="BC89" s="46"/>
      <c r="BG89" s="4">
        <v>85</v>
      </c>
      <c r="BH89" s="4">
        <f t="shared" si="32"/>
        <v>95419.462305698224</v>
      </c>
      <c r="BI89" s="4">
        <f t="shared" si="33"/>
        <v>171349.68447020033</v>
      </c>
      <c r="BJ89" s="4">
        <f t="shared" si="34"/>
        <v>214254.65335908922</v>
      </c>
      <c r="BK89" s="4">
        <f t="shared" si="35"/>
        <v>224980.89558131149</v>
      </c>
      <c r="BL89" s="4">
        <f t="shared" si="36"/>
        <v>262599.35937496228</v>
      </c>
      <c r="BM89" s="4">
        <f t="shared" si="37"/>
        <v>11069.247446732767</v>
      </c>
      <c r="BN89" s="4">
        <f t="shared" si="38"/>
        <v>20538.128445921076</v>
      </c>
      <c r="BO89" s="4">
        <f t="shared" si="39"/>
        <v>25918.968570921086</v>
      </c>
      <c r="BP89" s="4">
        <f t="shared" si="40"/>
        <v>27264.178602171087</v>
      </c>
      <c r="BQ89" s="4">
        <f t="shared" si="41"/>
        <v>32111.739036211271</v>
      </c>
      <c r="BT89" s="4">
        <v>85</v>
      </c>
      <c r="BU89" s="50">
        <f>IFERROR(BH89-血脉产出玩法!AD90,0)</f>
        <v>56086.735372022835</v>
      </c>
      <c r="BV89" s="50">
        <f>IFERROR(BI89-血脉产出玩法!AE90,0)</f>
        <v>61153.503798129226</v>
      </c>
      <c r="BW89" s="50">
        <f>IFERROR(BJ89-血脉产出玩法!AF90,0)</f>
        <v>62837.586586254562</v>
      </c>
      <c r="BX89" s="50">
        <f>IFERROR(BK89-血脉产出玩法!AG90,0)</f>
        <v>114385.96793817816</v>
      </c>
      <c r="BY89" s="50">
        <f>IFERROR(BL89-血脉产出玩法!AH90,0)</f>
        <v>201560.76750347266</v>
      </c>
      <c r="BZ89" s="50">
        <f>IFERROR(BM89-血脉产出玩法!AI90,0)</f>
        <v>8798.6042513039611</v>
      </c>
      <c r="CA89" s="50">
        <f>IFERROR(BN89-血脉产出玩法!AJ90,0)</f>
        <v>14176.601358638081</v>
      </c>
      <c r="CB89" s="50">
        <f>IFERROR(BO89-血脉产出玩法!AK90,0)</f>
        <v>17177.796545923156</v>
      </c>
      <c r="CC89" s="50">
        <f>IFERROR(BP89-血脉产出玩法!AL90,0)</f>
        <v>20879.632208393858</v>
      </c>
      <c r="CD89" s="50">
        <f>IFERROR(BQ89-血脉产出玩法!AM90,0)</f>
        <v>28588.035644751479</v>
      </c>
      <c r="CE89" s="4">
        <f>BU89*血脉产出玩法!$D$13</f>
        <v>28043.367686011417</v>
      </c>
      <c r="CF89" s="4">
        <f>BV89*血脉产出玩法!$D$13</f>
        <v>30576.751899064613</v>
      </c>
      <c r="CG89" s="4">
        <f>BW89*血脉产出玩法!$D$13</f>
        <v>31418.793293127281</v>
      </c>
      <c r="CH89" s="4">
        <f>BX89*血脉产出玩法!$D$13</f>
        <v>57192.98396908908</v>
      </c>
      <c r="CI89" s="4">
        <f>BY89*血脉产出玩法!$D$13</f>
        <v>100780.38375173633</v>
      </c>
      <c r="CJ89" s="4">
        <f>BZ89*血脉产出玩法!$D$14</f>
        <v>87986.042513039603</v>
      </c>
      <c r="CK89" s="4">
        <f>CA89*血脉产出玩法!$D$14</f>
        <v>141766.01358638081</v>
      </c>
      <c r="CL89" s="4">
        <f>CB89*血脉产出玩法!$D$14</f>
        <v>171777.96545923158</v>
      </c>
      <c r="CM89" s="4">
        <f>CC89*血脉产出玩法!$D$14</f>
        <v>208796.32208393858</v>
      </c>
      <c r="CN89" s="4">
        <f>CD89*血脉产出玩法!$D$14</f>
        <v>285880.35644751479</v>
      </c>
      <c r="CO89" s="7">
        <f>CE89/'[1]资源-钻石'!L88</f>
        <v>1.7041858421264024E-2</v>
      </c>
      <c r="CP89" s="7">
        <f>CF89/'[1]资源-钻石'!M88</f>
        <v>1.4383378444821055E-2</v>
      </c>
      <c r="CQ89" s="7">
        <f>CG89/'[1]资源-钻石'!N88</f>
        <v>1.0145428884143966E-2</v>
      </c>
      <c r="CR89" s="7">
        <f>CH89/'[1]资源-钻石'!O88</f>
        <v>9.0430890945926261E-3</v>
      </c>
      <c r="CS89" s="7">
        <f>CI89/'[1]资源-钻石'!P88</f>
        <v>1.1808550104744442E-2</v>
      </c>
      <c r="CT89" s="7">
        <f>CJ89/'[1]资源-钻石'!L88</f>
        <v>5.3468816453970017E-2</v>
      </c>
      <c r="CU89" s="7">
        <f>CK89/'[1]资源-钻石'!M88</f>
        <v>6.6687077514238427E-2</v>
      </c>
      <c r="CV89" s="7">
        <f>CL89/'[1]资源-钻石'!N88</f>
        <v>5.5468748152424863E-2</v>
      </c>
      <c r="CW89" s="7">
        <f>CM89/'[1]资源-钻石'!O88</f>
        <v>3.3013905066551601E-2</v>
      </c>
      <c r="CX89" s="7">
        <f>CN89/'[1]资源-钻石'!P88</f>
        <v>3.3496920604993402E-2</v>
      </c>
    </row>
    <row r="90" spans="41:102" x14ac:dyDescent="0.15">
      <c r="BG90" s="4">
        <v>86</v>
      </c>
      <c r="BH90" s="4">
        <f t="shared" si="32"/>
        <v>110605.50673859865</v>
      </c>
      <c r="BI90" s="4">
        <f t="shared" si="33"/>
        <v>189599.61945115271</v>
      </c>
      <c r="BJ90" s="4">
        <f t="shared" si="34"/>
        <v>250815.81613369237</v>
      </c>
      <c r="BK90" s="4">
        <f t="shared" si="35"/>
        <v>270153.69854004163</v>
      </c>
      <c r="BL90" s="4">
        <f t="shared" si="36"/>
        <v>316383.80251781939</v>
      </c>
      <c r="BM90" s="4">
        <f t="shared" si="37"/>
        <v>12963.023646570429</v>
      </c>
      <c r="BN90" s="4">
        <f t="shared" si="38"/>
        <v>22852.850563979115</v>
      </c>
      <c r="BO90" s="4">
        <f t="shared" si="39"/>
        <v>30659.873066769298</v>
      </c>
      <c r="BP90" s="4">
        <f t="shared" si="40"/>
        <v>33136.981252885373</v>
      </c>
      <c r="BQ90" s="4">
        <f t="shared" si="41"/>
        <v>39116.439841791631</v>
      </c>
      <c r="BT90" s="4">
        <v>86</v>
      </c>
      <c r="BU90" s="50">
        <f>IFERROR(BH90-血脉产出玩法!AD91,0)</f>
        <v>66905.758674415294</v>
      </c>
      <c r="BV90" s="50">
        <f>IFERROR(BI90-血脉产出玩法!AE91,0)</f>
        <v>67233.915646730151</v>
      </c>
      <c r="BW90" s="50">
        <f>IFERROR(BJ90-血脉产出玩法!AF91,0)</f>
        <v>82470.682666421228</v>
      </c>
      <c r="BX90" s="50">
        <f>IFERROR(BK90-血脉产出玩法!AG91,0)</f>
        <v>146783.91525941706</v>
      </c>
      <c r="BY90" s="50">
        <f>IFERROR(BL90-血脉产出玩法!AH91,0)</f>
        <v>249418.27135202894</v>
      </c>
      <c r="BZ90" s="50">
        <f>IFERROR(BM90-血脉产出玩法!AI91,0)</f>
        <v>10440.276221729755</v>
      </c>
      <c r="CA90" s="50">
        <f>IFERROR(BN90-血脉产出玩法!AJ91,0)</f>
        <v>15788.787775607236</v>
      </c>
      <c r="CB90" s="50">
        <f>IFERROR(BO90-血脉产出玩法!AK91,0)</f>
        <v>20941.458870988183</v>
      </c>
      <c r="CC90" s="50">
        <f>IFERROR(BP90-血脉产出玩法!AL91,0)</f>
        <v>26014.953853156843</v>
      </c>
      <c r="CD90" s="50">
        <f>IFERROR(BQ90-血脉产出玩法!AM91,0)</f>
        <v>35250.57953858206</v>
      </c>
      <c r="CE90" s="4">
        <f>BU90*血脉产出玩法!$D$13</f>
        <v>33452.879337207647</v>
      </c>
      <c r="CF90" s="4">
        <f>BV90*血脉产出玩法!$D$13</f>
        <v>33616.957823365075</v>
      </c>
      <c r="CG90" s="4">
        <f>BW90*血脉产出玩法!$D$13</f>
        <v>41235.341333210614</v>
      </c>
      <c r="CH90" s="4">
        <f>BX90*血脉产出玩法!$D$13</f>
        <v>73391.95762970853</v>
      </c>
      <c r="CI90" s="4">
        <f>BY90*血脉产出玩法!$D$13</f>
        <v>124709.13567601447</v>
      </c>
      <c r="CJ90" s="4">
        <f>BZ90*血脉产出玩法!$D$14</f>
        <v>104402.76221729755</v>
      </c>
      <c r="CK90" s="4">
        <f>CA90*血脉产出玩法!$D$14</f>
        <v>157887.87775607235</v>
      </c>
      <c r="CL90" s="4">
        <f>CB90*血脉产出玩法!$D$14</f>
        <v>209414.58870988182</v>
      </c>
      <c r="CM90" s="4">
        <f>CC90*血脉产出玩法!$D$14</f>
        <v>260149.53853156843</v>
      </c>
      <c r="CN90" s="4">
        <f>CD90*血脉产出玩法!$D$14</f>
        <v>352505.79538582062</v>
      </c>
      <c r="CO90" s="7">
        <f>CE90/'[1]资源-钻石'!L89</f>
        <v>1.9254500852127689E-2</v>
      </c>
      <c r="CP90" s="7">
        <f>CF90/'[1]资源-钻石'!M89</f>
        <v>1.488434941854817E-2</v>
      </c>
      <c r="CQ90" s="7">
        <f>CG90/'[1]资源-钻石'!N89</f>
        <v>1.2501763292497647E-2</v>
      </c>
      <c r="CR90" s="7">
        <f>CH90/'[1]资源-钻石'!O89</f>
        <v>1.0843211598110495E-2</v>
      </c>
      <c r="CS90" s="7">
        <f>CI90/'[1]资源-钻石'!P89</f>
        <v>1.3785350232223969E-2</v>
      </c>
      <c r="CT90" s="7">
        <f>CJ90/'[1]资源-钻石'!L89</f>
        <v>6.0091182400600976E-2</v>
      </c>
      <c r="CU90" s="7">
        <f>CK90/'[1]资源-钻石'!M89</f>
        <v>6.9906930717003171E-2</v>
      </c>
      <c r="CV90" s="7">
        <f>CL90/'[1]资源-钻石'!N89</f>
        <v>6.3490480093058785E-2</v>
      </c>
      <c r="CW90" s="7">
        <f>CM90/'[1]资源-钻石'!O89</f>
        <v>3.8435498718823298E-2</v>
      </c>
      <c r="CX90" s="7">
        <f>CN90/'[1]资源-钻石'!P89</f>
        <v>3.8965997334041644E-2</v>
      </c>
    </row>
    <row r="91" spans="41:102" x14ac:dyDescent="0.15">
      <c r="BG91" s="4">
        <v>87</v>
      </c>
      <c r="BH91" s="4">
        <f t="shared" si="32"/>
        <v>125791.55117149907</v>
      </c>
      <c r="BI91" s="4">
        <f t="shared" si="33"/>
        <v>207849.5544321051</v>
      </c>
      <c r="BJ91" s="4">
        <f t="shared" si="34"/>
        <v>287376.97890829551</v>
      </c>
      <c r="BK91" s="4">
        <f t="shared" si="35"/>
        <v>315326.50149877171</v>
      </c>
      <c r="BL91" s="4">
        <f t="shared" si="36"/>
        <v>370168.2456606765</v>
      </c>
      <c r="BM91" s="4">
        <f t="shared" si="37"/>
        <v>14856.79984640809</v>
      </c>
      <c r="BN91" s="4">
        <f t="shared" si="38"/>
        <v>25167.572682037156</v>
      </c>
      <c r="BO91" s="4">
        <f t="shared" si="39"/>
        <v>35400.777562617513</v>
      </c>
      <c r="BP91" s="4">
        <f t="shared" si="40"/>
        <v>39009.783903599659</v>
      </c>
      <c r="BQ91" s="4">
        <f t="shared" si="41"/>
        <v>46121.140647371998</v>
      </c>
      <c r="BT91" s="4">
        <v>87</v>
      </c>
      <c r="BU91" s="50">
        <f>IFERROR(BH91-血脉产出玩法!AD92,0)</f>
        <v>77411.345749302112</v>
      </c>
      <c r="BV91" s="50">
        <f>IFERROR(BI91-血脉产出玩法!AE92,0)</f>
        <v>72220.37619458008</v>
      </c>
      <c r="BW91" s="50">
        <f>IFERROR(BJ91-血脉产出玩法!AF92,0)</f>
        <v>100387.68581995097</v>
      </c>
      <c r="BX91" s="50">
        <f>IFERROR(BK91-血脉产出玩法!AG92,0)</f>
        <v>179767.92272873211</v>
      </c>
      <c r="BY91" s="50">
        <f>IFERROR(BL91-血脉产出玩法!AH92,0)</f>
        <v>296914.90039056679</v>
      </c>
      <c r="BZ91" s="50">
        <f>IFERROR(BM91-血脉产出玩法!AI92,0)</f>
        <v>12063.853798690618</v>
      </c>
      <c r="CA91" s="50">
        <f>IFERROR(BN91-血脉产出玩法!AJ92,0)</f>
        <v>17337.821361058526</v>
      </c>
      <c r="CB91" s="50">
        <f>IFERROR(BO91-血脉产出玩法!AK92,0)</f>
        <v>24606.052684145499</v>
      </c>
      <c r="CC91" s="50">
        <f>IFERROR(BP91-血脉产出玩法!AL92,0)</f>
        <v>31184.108226822282</v>
      </c>
      <c r="CD91" s="50">
        <f>IFERROR(BQ91-血脉产出玩法!AM92,0)</f>
        <v>41892.290451949535</v>
      </c>
      <c r="CE91" s="4">
        <f>BU91*血脉产出玩法!$D$13</f>
        <v>38705.672874651056</v>
      </c>
      <c r="CF91" s="4">
        <f>BV91*血脉产出玩法!$D$13</f>
        <v>36110.18809729004</v>
      </c>
      <c r="CG91" s="4">
        <f>BW91*血脉产出玩法!$D$13</f>
        <v>50193.842909975487</v>
      </c>
      <c r="CH91" s="4">
        <f>BX91*血脉产出玩法!$D$13</f>
        <v>89883.961364366056</v>
      </c>
      <c r="CI91" s="4">
        <f>BY91*血脉产出玩法!$D$13</f>
        <v>148457.4501952834</v>
      </c>
      <c r="CJ91" s="4">
        <f>BZ91*血脉产出玩法!$D$14</f>
        <v>120638.53798690617</v>
      </c>
      <c r="CK91" s="4">
        <f>CA91*血脉产出玩法!$D$14</f>
        <v>173378.21361058526</v>
      </c>
      <c r="CL91" s="4">
        <f>CB91*血脉产出玩法!$D$14</f>
        <v>246060.52684145499</v>
      </c>
      <c r="CM91" s="4">
        <f>CC91*血脉产出玩法!$D$14</f>
        <v>311841.08226822282</v>
      </c>
      <c r="CN91" s="4">
        <f>CD91*血脉产出玩法!$D$14</f>
        <v>418922.90451949532</v>
      </c>
      <c r="CO91" s="7">
        <f>CE91/'[1]资源-钻石'!L90</f>
        <v>2.1083295001173747E-2</v>
      </c>
      <c r="CP91" s="7">
        <f>CF91/'[1]资源-钻石'!M90</f>
        <v>1.5026016052571776E-2</v>
      </c>
      <c r="CQ91" s="7">
        <f>CG91/'[1]资源-钻石'!N90</f>
        <v>1.425835493424399E-2</v>
      </c>
      <c r="CR91" s="7">
        <f>CH91/'[1]资源-钻石'!O90</f>
        <v>1.2497636431733976E-2</v>
      </c>
      <c r="CS91" s="7">
        <f>CI91/'[1]资源-钻石'!P90</f>
        <v>1.5481022912322751E-2</v>
      </c>
      <c r="CT91" s="7">
        <f>CJ91/'[1]资源-钻石'!L90</f>
        <v>6.5712793396597899E-2</v>
      </c>
      <c r="CU91" s="7">
        <f>CK91/'[1]资源-钻石'!M90</f>
        <v>7.2145396026734726E-2</v>
      </c>
      <c r="CV91" s="7">
        <f>CL91/'[1]资源-钻石'!N90</f>
        <v>6.9897384292830766E-2</v>
      </c>
      <c r="CW91" s="7">
        <f>CM91/'[1]资源-钻石'!O90</f>
        <v>4.3358975411287838E-2</v>
      </c>
      <c r="CX91" s="7">
        <f>CN91/'[1]资源-钻石'!P90</f>
        <v>4.3684941879522779E-2</v>
      </c>
    </row>
    <row r="92" spans="41:102" x14ac:dyDescent="0.15">
      <c r="BG92" s="4">
        <v>88</v>
      </c>
      <c r="BH92" s="4">
        <f t="shared" si="32"/>
        <v>140977.59560439948</v>
      </c>
      <c r="BI92" s="4">
        <f t="shared" si="33"/>
        <v>226099.48941305751</v>
      </c>
      <c r="BJ92" s="4">
        <f t="shared" si="34"/>
        <v>323938.14168289868</v>
      </c>
      <c r="BK92" s="4">
        <f t="shared" si="35"/>
        <v>360499.30445750186</v>
      </c>
      <c r="BL92" s="4">
        <f t="shared" si="36"/>
        <v>423952.68880353367</v>
      </c>
      <c r="BM92" s="4">
        <f t="shared" si="37"/>
        <v>16750.576046245755</v>
      </c>
      <c r="BN92" s="4">
        <f t="shared" si="38"/>
        <v>27482.294800095195</v>
      </c>
      <c r="BO92" s="4">
        <f t="shared" si="39"/>
        <v>40141.682058465725</v>
      </c>
      <c r="BP92" s="4">
        <f t="shared" si="40"/>
        <v>44882.586554313937</v>
      </c>
      <c r="BQ92" s="4">
        <f t="shared" si="41"/>
        <v>53125.841452952358</v>
      </c>
      <c r="BT92" s="4">
        <v>88</v>
      </c>
      <c r="BU92" s="50">
        <f>IFERROR(BH92-血脉产出玩法!AD93,0)</f>
        <v>87581.000193350672</v>
      </c>
      <c r="BV92" s="50">
        <f>IFERROR(BI92-血脉产出玩法!AE93,0)</f>
        <v>76002.159743976605</v>
      </c>
      <c r="BW92" s="50">
        <f>IFERROR(BJ92-血脉产出玩法!AF93,0)</f>
        <v>117996.60053580342</v>
      </c>
      <c r="BX92" s="50">
        <f>IFERROR(BK92-血脉产出玩法!AG93,0)</f>
        <v>212530.03675000093</v>
      </c>
      <c r="BY92" s="50">
        <f>IFERROR(BL92-血脉产出玩法!AH93,0)</f>
        <v>343823.8365855884</v>
      </c>
      <c r="BZ92" s="50">
        <f>IFERROR(BM92-血脉产出玩法!AI93,0)</f>
        <v>13668.03828491507</v>
      </c>
      <c r="CA92" s="50">
        <f>IFERROR(BN92-血脉产出玩法!AJ93,0)</f>
        <v>18817.31001935944</v>
      </c>
      <c r="CB92" s="50">
        <f>IFERROR(BO92-血脉产出玩法!AK93,0)</f>
        <v>28252.860826968237</v>
      </c>
      <c r="CC92" s="50">
        <f>IFERROR(BP92-血脉产出玩法!AL93,0)</f>
        <v>36340.452889918539</v>
      </c>
      <c r="CD92" s="50">
        <f>IFERROR(BQ92-血脉产出玩法!AM93,0)</f>
        <v>48500.074382365055</v>
      </c>
      <c r="CE92" s="4">
        <f>BU92*血脉产出玩法!$D$13</f>
        <v>43790.500096675336</v>
      </c>
      <c r="CF92" s="4">
        <f>BV92*血脉产出玩法!$D$13</f>
        <v>38001.079871988302</v>
      </c>
      <c r="CG92" s="4">
        <f>BW92*血脉产出玩法!$D$13</f>
        <v>58998.300267901708</v>
      </c>
      <c r="CH92" s="4">
        <f>BX92*血脉产出玩法!$D$13</f>
        <v>106265.01837500047</v>
      </c>
      <c r="CI92" s="4">
        <f>BY92*血脉产出玩法!$D$13</f>
        <v>171911.9182927942</v>
      </c>
      <c r="CJ92" s="4">
        <f>BZ92*血脉产出玩法!$D$14</f>
        <v>136680.38284915069</v>
      </c>
      <c r="CK92" s="4">
        <f>CA92*血脉产出玩法!$D$14</f>
        <v>188173.10019359441</v>
      </c>
      <c r="CL92" s="4">
        <f>CB92*血脉产出玩法!$D$14</f>
        <v>282528.60826968239</v>
      </c>
      <c r="CM92" s="4">
        <f>CC92*血脉产出玩法!$D$14</f>
        <v>363404.52889918536</v>
      </c>
      <c r="CN92" s="4">
        <f>CD92*血脉产出玩法!$D$14</f>
        <v>485000.74382365053</v>
      </c>
      <c r="CO92" s="7">
        <f>CE92/'[1]资源-钻石'!L91</f>
        <v>2.2556717474176948E-2</v>
      </c>
      <c r="CP92" s="7">
        <f>CF92/'[1]资源-钻石'!M91</f>
        <v>1.4894574970403071E-2</v>
      </c>
      <c r="CQ92" s="7">
        <f>CG92/'[1]资源-钻石'!N91</f>
        <v>1.5749984600348575E-2</v>
      </c>
      <c r="CR92" s="7">
        <f>CH92/'[1]资源-钻石'!O91</f>
        <v>1.3939330332628725E-2</v>
      </c>
      <c r="CS92" s="7">
        <f>CI92/'[1]资源-钻石'!P91</f>
        <v>1.6881335897378606E-2</v>
      </c>
      <c r="CT92" s="7">
        <f>CJ92/'[1]资源-钻石'!L91</f>
        <v>7.040478581848178E-2</v>
      </c>
      <c r="CU92" s="7">
        <f>CK92/'[1]资源-钻石'!M91</f>
        <v>7.3754702700242342E-2</v>
      </c>
      <c r="CV92" s="7">
        <f>CL92/'[1]资源-钻石'!N91</f>
        <v>7.5422871662395308E-2</v>
      </c>
      <c r="CW92" s="7">
        <f>CM92/'[1]资源-钻石'!O91</f>
        <v>4.7669645666675815E-2</v>
      </c>
      <c r="CX92" s="7">
        <f>CN92/'[1]资源-钻石'!P91</f>
        <v>4.7625903708554566E-2</v>
      </c>
    </row>
    <row r="93" spans="41:102" x14ac:dyDescent="0.15">
      <c r="AO93" s="61" t="s">
        <v>454</v>
      </c>
      <c r="AP93" s="61"/>
      <c r="AR93" s="4" t="s">
        <v>459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G93" s="4">
        <v>89</v>
      </c>
      <c r="BH93" s="4">
        <f t="shared" si="32"/>
        <v>156163.64003729989</v>
      </c>
      <c r="BI93" s="4">
        <f t="shared" si="33"/>
        <v>244349.4243940099</v>
      </c>
      <c r="BJ93" s="4">
        <f t="shared" si="34"/>
        <v>360499.30445750186</v>
      </c>
      <c r="BK93" s="4">
        <f t="shared" si="35"/>
        <v>405672.107416232</v>
      </c>
      <c r="BL93" s="4">
        <f t="shared" si="36"/>
        <v>477737.13194639079</v>
      </c>
      <c r="BM93" s="4">
        <f t="shared" si="37"/>
        <v>18644.352246083414</v>
      </c>
      <c r="BN93" s="4">
        <f t="shared" si="38"/>
        <v>29797.016918153233</v>
      </c>
      <c r="BO93" s="4">
        <f t="shared" si="39"/>
        <v>44882.586554313937</v>
      </c>
      <c r="BP93" s="4">
        <f t="shared" si="40"/>
        <v>50755.389205028223</v>
      </c>
      <c r="BQ93" s="4">
        <f t="shared" si="41"/>
        <v>60130.542258532718</v>
      </c>
      <c r="BT93" s="4">
        <v>89</v>
      </c>
      <c r="BU93" s="50">
        <f>IFERROR(BH93-血脉产出玩法!AD94,0)</f>
        <v>97390.610958467005</v>
      </c>
      <c r="BV93" s="50">
        <f>IFERROR(BI93-血脉产出玩法!AE94,0)</f>
        <v>79498.632111290062</v>
      </c>
      <c r="BW93" s="50">
        <f>IFERROR(BJ93-血脉产出玩法!AF94,0)</f>
        <v>136351.8288710053</v>
      </c>
      <c r="BX93" s="50">
        <f>IFERROR(BK93-血脉产出玩法!AG94,0)</f>
        <v>244481.80269773444</v>
      </c>
      <c r="BY93" s="50">
        <f>IFERROR(BL93-血脉产出玩法!AH94,0)</f>
        <v>390739.20942618127</v>
      </c>
      <c r="BZ93" s="50">
        <f>IFERROR(BM93-血脉产出玩法!AI94,0)</f>
        <v>15251.437771131681</v>
      </c>
      <c r="CA93" s="50">
        <f>IFERROR(BN93-血脉产出玩法!AJ94,0)</f>
        <v>20280.327917947485</v>
      </c>
      <c r="CB93" s="50">
        <f>IFERROR(BO93-血脉产出玩法!AK94,0)</f>
        <v>31942.752988457905</v>
      </c>
      <c r="CC93" s="50">
        <f>IFERROR(BP93-血脉产出玩法!AL94,0)</f>
        <v>41450.0168825008</v>
      </c>
      <c r="CD93" s="50">
        <f>IFERROR(BQ93-血脉产出玩法!AM94,0)</f>
        <v>55108.22989458045</v>
      </c>
      <c r="CE93" s="4">
        <f>BU93*血脉产出玩法!$D$13</f>
        <v>48695.305479233502</v>
      </c>
      <c r="CF93" s="4">
        <f>BV93*血脉产出玩法!$D$13</f>
        <v>39749.316055645031</v>
      </c>
      <c r="CG93" s="4">
        <f>BW93*血脉产出玩法!$D$13</f>
        <v>68175.914435502651</v>
      </c>
      <c r="CH93" s="4">
        <f>BX93*血脉产出玩法!$D$13</f>
        <v>122240.90134886722</v>
      </c>
      <c r="CI93" s="4">
        <f>BY93*血脉产出玩法!$D$13</f>
        <v>195369.60471309064</v>
      </c>
      <c r="CJ93" s="4">
        <f>BZ93*血脉产出玩法!$D$14</f>
        <v>152514.3777113168</v>
      </c>
      <c r="CK93" s="4">
        <f>CA93*血脉产出玩法!$D$14</f>
        <v>202803.27917947486</v>
      </c>
      <c r="CL93" s="4">
        <f>CB93*血脉产出玩法!$D$14</f>
        <v>319427.52988457907</v>
      </c>
      <c r="CM93" s="4">
        <f>CC93*血脉产出玩法!$D$14</f>
        <v>414500.16882500798</v>
      </c>
      <c r="CN93" s="4">
        <f>CD93*血脉产出玩法!$D$14</f>
        <v>551082.29894580448</v>
      </c>
      <c r="CO93" s="7">
        <f>CE93/'[1]资源-钻石'!L92</f>
        <v>2.3702605080056307E-2</v>
      </c>
      <c r="CP93" s="7">
        <f>CF93/'[1]资源-钻石'!M92</f>
        <v>1.4712492004826154E-2</v>
      </c>
      <c r="CQ93" s="7">
        <f>CG93/'[1]资源-钻石'!N92</f>
        <v>1.7204585289010838E-2</v>
      </c>
      <c r="CR93" s="7">
        <f>CH93/'[1]资源-钻石'!O92</f>
        <v>1.5123442485593537E-2</v>
      </c>
      <c r="CS93" s="7">
        <f>CI93/'[1]资源-钻石'!P92</f>
        <v>1.8128549897210473E-2</v>
      </c>
      <c r="CT93" s="7">
        <f>CJ93/'[1]资源-钻石'!L92</f>
        <v>7.4236890565632124E-2</v>
      </c>
      <c r="CU93" s="7">
        <f>CK93/'[1]资源-钻石'!M92</f>
        <v>7.5063973913503654E-2</v>
      </c>
      <c r="CV93" s="7">
        <f>CL93/'[1]资源-钻石'!N92</f>
        <v>8.0609379823667629E-2</v>
      </c>
      <c r="CW93" s="7">
        <f>CM93/'[1]资源-钻石'!O92</f>
        <v>5.128127651483412E-2</v>
      </c>
      <c r="CX93" s="7">
        <f>CN93/'[1]资源-钻石'!P92</f>
        <v>5.1135502723567101E-2</v>
      </c>
    </row>
    <row r="94" spans="41:102" x14ac:dyDescent="0.15">
      <c r="AO94" s="61"/>
      <c r="AP94" s="61"/>
      <c r="AR94" s="61" t="s">
        <v>476</v>
      </c>
      <c r="AS94" s="61"/>
      <c r="AT94" s="61"/>
      <c r="AU94" s="61"/>
      <c r="AV94" s="61"/>
      <c r="AW94" s="61"/>
      <c r="AX94" s="61" t="s">
        <v>496</v>
      </c>
      <c r="AY94" s="61"/>
      <c r="AZ94" s="61"/>
      <c r="BA94" s="61"/>
      <c r="BB94" s="61"/>
      <c r="BC94" s="61"/>
      <c r="BG94" s="4">
        <v>90</v>
      </c>
      <c r="BH94" s="4">
        <f t="shared" si="32"/>
        <v>171349.68447020033</v>
      </c>
      <c r="BI94" s="4">
        <f t="shared" si="33"/>
        <v>262599.35937496228</v>
      </c>
      <c r="BJ94" s="4">
        <f t="shared" si="34"/>
        <v>397060.46723210497</v>
      </c>
      <c r="BK94" s="4">
        <f t="shared" si="35"/>
        <v>450844.91037496214</v>
      </c>
      <c r="BL94" s="4">
        <f t="shared" si="36"/>
        <v>531521.5750892479</v>
      </c>
      <c r="BM94" s="4">
        <f t="shared" si="37"/>
        <v>20538.128445921076</v>
      </c>
      <c r="BN94" s="4">
        <f t="shared" si="38"/>
        <v>32111.739036211271</v>
      </c>
      <c r="BO94" s="4">
        <f t="shared" si="39"/>
        <v>49623.491050162149</v>
      </c>
      <c r="BP94" s="4">
        <f t="shared" si="40"/>
        <v>56628.191855742509</v>
      </c>
      <c r="BQ94" s="4">
        <f t="shared" si="41"/>
        <v>67135.243064113078</v>
      </c>
      <c r="BT94" s="4">
        <v>90</v>
      </c>
      <c r="BU94" s="50">
        <f>IFERROR(BH94-血脉产出玩法!AD95,0)</f>
        <v>106814.33646314978</v>
      </c>
      <c r="BV94" s="50">
        <f>IFERROR(BI94-血脉产出玩法!AE95,0)</f>
        <v>83358.005702489114</v>
      </c>
      <c r="BW94" s="50">
        <f>IFERROR(BJ94-血脉产出玩法!AF95,0)</f>
        <v>153020.93106265442</v>
      </c>
      <c r="BX94" s="50">
        <f>IFERROR(BK94-血脉产出玩法!AG95,0)</f>
        <v>276181.66319886083</v>
      </c>
      <c r="BY94" s="50">
        <f>IFERROR(BL94-血脉产出玩法!AH95,0)</f>
        <v>437256.84259713482</v>
      </c>
      <c r="BZ94" s="50">
        <f>IFERROR(BM94-血脉产出玩法!AI95,0)</f>
        <v>16812.560445921077</v>
      </c>
      <c r="CA94" s="50">
        <f>IFERROR(BN94-血脉产出玩法!AJ95,0)</f>
        <v>21764.295780061271</v>
      </c>
      <c r="CB94" s="50">
        <f>IFERROR(BO94-血脉产出玩法!AK95,0)</f>
        <v>35535.30659366215</v>
      </c>
      <c r="CC94" s="50">
        <f>IFERROR(BP94-血脉产出玩法!AL95,0)</f>
        <v>46545.03859864251</v>
      </c>
      <c r="CD94" s="50">
        <f>IFERROR(BQ94-血脉产出玩法!AM95,0)</f>
        <v>61693.424250913078</v>
      </c>
      <c r="CE94" s="4">
        <f>BU94*血脉产出玩法!$D$13</f>
        <v>53407.168231574891</v>
      </c>
      <c r="CF94" s="4">
        <f>BV94*血脉产出玩法!$D$13</f>
        <v>41679.002851244557</v>
      </c>
      <c r="CG94" s="4">
        <f>BW94*血脉产出玩法!$D$13</f>
        <v>76510.465531327209</v>
      </c>
      <c r="CH94" s="4">
        <f>BX94*血脉产出玩法!$D$13</f>
        <v>138090.83159943041</v>
      </c>
      <c r="CI94" s="4">
        <f>BY94*血脉产出玩法!$D$13</f>
        <v>218628.42129856741</v>
      </c>
      <c r="CJ94" s="4">
        <f>BZ94*血脉产出玩法!$D$14</f>
        <v>168125.60445921076</v>
      </c>
      <c r="CK94" s="4">
        <f>CA94*血脉产出玩法!$D$14</f>
        <v>217642.95780061273</v>
      </c>
      <c r="CL94" s="4">
        <f>CB94*血脉产出玩法!$D$14</f>
        <v>355353.06593662151</v>
      </c>
      <c r="CM94" s="4">
        <f>CC94*血脉产出玩法!$D$14</f>
        <v>465450.3859864251</v>
      </c>
      <c r="CN94" s="4">
        <f>CD94*血脉产出玩法!$D$14</f>
        <v>616934.24250913074</v>
      </c>
      <c r="CO94" s="7">
        <f>CE94/'[1]资源-钻石'!L93</f>
        <v>2.4547998839091305E-2</v>
      </c>
      <c r="CP94" s="7">
        <f>CF94/'[1]资源-钻石'!M93</f>
        <v>1.4632211334126318E-2</v>
      </c>
      <c r="CQ94" s="7">
        <f>CG94/'[1]资源-钻石'!N93</f>
        <v>1.8219102250625896E-2</v>
      </c>
      <c r="CR94" s="7">
        <f>CH94/'[1]资源-钻石'!O93</f>
        <v>1.6148876661552986E-2</v>
      </c>
      <c r="CS94" s="7">
        <f>CI94/'[1]资源-钻石'!P93</f>
        <v>1.9170177246406867E-2</v>
      </c>
      <c r="CT94" s="7">
        <f>CJ94/'[1]资源-钻石'!L93</f>
        <v>7.7277026282142697E-2</v>
      </c>
      <c r="CU94" s="7">
        <f>CK94/'[1]资源-钻石'!M93</f>
        <v>7.6407724179221995E-2</v>
      </c>
      <c r="CV94" s="7">
        <f>CL94/'[1]资源-钻石'!N93</f>
        <v>8.461867011803563E-2</v>
      </c>
      <c r="CW94" s="7">
        <f>CM94/'[1]资源-钻石'!O93</f>
        <v>5.4431570787919076E-2</v>
      </c>
      <c r="CX94" s="7">
        <f>CN94/'[1]资源-钻石'!P93</f>
        <v>5.409515701587006E-2</v>
      </c>
    </row>
    <row r="95" spans="41:102" x14ac:dyDescent="0.15">
      <c r="AO95" s="46" t="s">
        <v>31</v>
      </c>
      <c r="AP95" s="46" t="s">
        <v>324</v>
      </c>
      <c r="AR95" s="46" t="s">
        <v>47</v>
      </c>
      <c r="AS95" s="46" t="s">
        <v>48</v>
      </c>
      <c r="AT95" s="46" t="s">
        <v>24</v>
      </c>
      <c r="AU95" s="46" t="s">
        <v>22</v>
      </c>
      <c r="AV95" s="46" t="s">
        <v>264</v>
      </c>
      <c r="AW95" s="49" t="s">
        <v>477</v>
      </c>
      <c r="AX95" s="46" t="s">
        <v>47</v>
      </c>
      <c r="AY95" s="46" t="s">
        <v>48</v>
      </c>
      <c r="AZ95" s="46" t="s">
        <v>24</v>
      </c>
      <c r="BA95" s="46" t="s">
        <v>22</v>
      </c>
      <c r="BB95" s="46" t="s">
        <v>264</v>
      </c>
      <c r="BC95" s="49" t="s">
        <v>477</v>
      </c>
      <c r="BG95" s="4">
        <v>91</v>
      </c>
      <c r="BH95" s="4">
        <f t="shared" si="32"/>
        <v>179930.6782479781</v>
      </c>
      <c r="BI95" s="4">
        <f t="shared" si="33"/>
        <v>300248.46957496228</v>
      </c>
      <c r="BJ95" s="4">
        <f t="shared" si="34"/>
        <v>444390.77719781932</v>
      </c>
      <c r="BK95" s="4">
        <f t="shared" si="35"/>
        <v>510007.79783210496</v>
      </c>
      <c r="BL95" s="4">
        <f t="shared" si="36"/>
        <v>604668.41776353365</v>
      </c>
      <c r="BM95" s="4">
        <f t="shared" si="37"/>
        <v>21614.296470921079</v>
      </c>
      <c r="BN95" s="4">
        <f t="shared" si="38"/>
        <v>37015.029600117516</v>
      </c>
      <c r="BO95" s="4">
        <f t="shared" si="39"/>
        <v>55863.062998517584</v>
      </c>
      <c r="BP95" s="4">
        <f t="shared" si="40"/>
        <v>64521.950840492682</v>
      </c>
      <c r="BQ95" s="4">
        <f t="shared" si="41"/>
        <v>77001.094737203559</v>
      </c>
      <c r="BT95" s="4">
        <v>91</v>
      </c>
      <c r="BU95" s="50">
        <f>IFERROR(BH95-血脉产出玩法!AD96,0)</f>
        <v>109219.42973099332</v>
      </c>
      <c r="BV95" s="50">
        <f>IFERROR(BI95-血脉产出玩法!AE96,0)</f>
        <v>103797.66033653187</v>
      </c>
      <c r="BW95" s="50">
        <f>IFERROR(BJ95-血脉产出玩法!AF96,0)</f>
        <v>177875.03114268841</v>
      </c>
      <c r="BX95" s="50">
        <f>IFERROR(BK95-血脉产出玩法!AG96,0)</f>
        <v>318958.51776787266</v>
      </c>
      <c r="BY95" s="50">
        <f>IFERROR(BL95-血脉产出玩法!AH96,0)</f>
        <v>501704.80789847503</v>
      </c>
      <c r="BZ95" s="50">
        <f>IFERROR(BM95-血脉产出玩法!AI96,0)</f>
        <v>17532.199250555197</v>
      </c>
      <c r="CA95" s="50">
        <f>IFERROR(BN95-血脉产出玩法!AJ96,0)</f>
        <v>25674.099844956963</v>
      </c>
      <c r="CB95" s="50">
        <f>IFERROR(BO95-血脉产出玩法!AK96,0)</f>
        <v>40477.347020188245</v>
      </c>
      <c r="CC95" s="50">
        <f>IFERROR(BP95-血脉产出玩法!AL96,0)</f>
        <v>53492.846540124134</v>
      </c>
      <c r="CD95" s="50">
        <f>IFERROR(BQ95-血脉产出玩法!AM96,0)</f>
        <v>71057.097502760225</v>
      </c>
      <c r="CE95" s="4">
        <f>BU95*血脉产出玩法!$D$13</f>
        <v>54609.714865496659</v>
      </c>
      <c r="CF95" s="4">
        <f>BV95*血脉产出玩法!$D$13</f>
        <v>51898.830168265937</v>
      </c>
      <c r="CG95" s="4">
        <f>BW95*血脉产出玩法!$D$13</f>
        <v>88937.515571344207</v>
      </c>
      <c r="CH95" s="4">
        <f>BX95*血脉产出玩法!$D$13</f>
        <v>159479.25888393633</v>
      </c>
      <c r="CI95" s="4">
        <f>BY95*血脉产出玩法!$D$13</f>
        <v>250852.40394923752</v>
      </c>
      <c r="CJ95" s="4">
        <f>BZ95*血脉产出玩法!$D$14</f>
        <v>175321.99250555196</v>
      </c>
      <c r="CK95" s="4">
        <f>CA95*血脉产出玩法!$D$14</f>
        <v>256740.99844956963</v>
      </c>
      <c r="CL95" s="4">
        <f>CB95*血脉产出玩法!$D$14</f>
        <v>404773.47020188242</v>
      </c>
      <c r="CM95" s="4">
        <f>CC95*血脉产出玩法!$D$14</f>
        <v>534928.46540124132</v>
      </c>
      <c r="CN95" s="4">
        <f>CD95*血脉产出玩法!$D$14</f>
        <v>710570.97502760228</v>
      </c>
      <c r="CO95" s="7">
        <f>CE95/'[1]资源-钻石'!L94</f>
        <v>2.3686566010176477E-2</v>
      </c>
      <c r="CP95" s="7">
        <f>CF95/'[1]资源-钻石'!M94</f>
        <v>1.7162985116353172E-2</v>
      </c>
      <c r="CQ95" s="7">
        <f>CG95/'[1]资源-钻石'!N94</f>
        <v>1.9944892606495575E-2</v>
      </c>
      <c r="CR95" s="7">
        <f>CH95/'[1]资源-钻石'!O94</f>
        <v>1.7485635864660433E-2</v>
      </c>
      <c r="CS95" s="7">
        <f>CI95/'[1]资源-钻石'!P94</f>
        <v>2.0636058287804217E-2</v>
      </c>
      <c r="CT95" s="7">
        <f>CJ95/'[1]资源-钻石'!L94</f>
        <v>7.6044637089695125E-2</v>
      </c>
      <c r="CU95" s="7">
        <f>CK95/'[1]资源-钻石'!M94</f>
        <v>8.4904455858852479E-2</v>
      </c>
      <c r="CV95" s="7">
        <f>CL95/'[1]资源-钻石'!N94</f>
        <v>9.07734305514631E-2</v>
      </c>
      <c r="CW95" s="7">
        <f>CM95/'[1]资源-钻石'!O94</f>
        <v>5.8650663572840683E-2</v>
      </c>
      <c r="CX95" s="7">
        <f>CN95/'[1]资源-钻石'!P94</f>
        <v>5.8454229767950547E-2</v>
      </c>
    </row>
    <row r="96" spans="41:102" x14ac:dyDescent="0.15">
      <c r="AO96" s="46">
        <f>血脉状态预估!C96</f>
        <v>5</v>
      </c>
      <c r="AP96" s="46">
        <f>血脉状态预估!D96</f>
        <v>0.28315639123824782</v>
      </c>
      <c r="AR96" s="46"/>
      <c r="AS96" s="46"/>
      <c r="AT96" s="46"/>
      <c r="AU96" s="46">
        <f>IF(血脉状态预估!N96="",0,IFERROR(求节点($Q$6:$Q$15,$AI$5:$AI$14,血脉状态预估!N96),AU95)*血脉状态预估!$I96)</f>
        <v>0</v>
      </c>
      <c r="AV96" s="46">
        <f>IF(血脉状态预估!O96="",0,IFERROR(求节点($Q$24:$Q$33,$AI$23:$AI$32,血脉状态预估!O96),AV95)*血脉状态预估!$J96)</f>
        <v>0</v>
      </c>
      <c r="AW96" s="46">
        <f>MAX(SUM(AU96:AV96),AW95)</f>
        <v>0</v>
      </c>
      <c r="AX96" s="46"/>
      <c r="AY96" s="46"/>
      <c r="AZ96" s="46"/>
      <c r="BA96" s="46">
        <f>IF(血脉状态预估!N96="",0,IFERROR(求节点($Q$6:$Q$15,$AJ$5:$AJ$14,血脉状态预估!N96),BA95)*血脉状态预估!$I96)</f>
        <v>0</v>
      </c>
      <c r="BB96" s="46">
        <f>IF(血脉状态预估!O96="",0,IFERROR(求节点($Q$24:$Q$33,$AJ$23:$AJ$32,血脉状态预估!O96),BB95)*血脉状态预估!$J96)</f>
        <v>0</v>
      </c>
      <c r="BC96" s="46">
        <f>MAX(SUM(BA96:BB96),BC95)</f>
        <v>0</v>
      </c>
      <c r="BG96" s="4">
        <v>92</v>
      </c>
      <c r="BH96" s="4">
        <f t="shared" si="32"/>
        <v>188511.67202575589</v>
      </c>
      <c r="BI96" s="4">
        <f t="shared" si="33"/>
        <v>337897.57977496221</v>
      </c>
      <c r="BJ96" s="4">
        <f t="shared" si="34"/>
        <v>491721.08716353361</v>
      </c>
      <c r="BK96" s="4">
        <f t="shared" si="35"/>
        <v>569170.68528924778</v>
      </c>
      <c r="BL96" s="4">
        <f t="shared" si="36"/>
        <v>677815.26043781941</v>
      </c>
      <c r="BM96" s="4">
        <f t="shared" si="37"/>
        <v>22690.464495921082</v>
      </c>
      <c r="BN96" s="4">
        <f t="shared" si="38"/>
        <v>41918.320164023768</v>
      </c>
      <c r="BO96" s="4">
        <f t="shared" si="39"/>
        <v>62102.634946873019</v>
      </c>
      <c r="BP96" s="4">
        <f t="shared" si="40"/>
        <v>72415.709825242855</v>
      </c>
      <c r="BQ96" s="4">
        <f t="shared" si="41"/>
        <v>86866.94641029404</v>
      </c>
      <c r="BT96" s="4">
        <v>92</v>
      </c>
      <c r="BU96" s="50">
        <f>IFERROR(BH96-血脉产出玩法!AD97,0)</f>
        <v>111181.25723495931</v>
      </c>
      <c r="BV96" s="50">
        <f>IFERROR(BI96-血脉产出玩法!AE97,0)</f>
        <v>123611.44555010292</v>
      </c>
      <c r="BW96" s="50">
        <f>IFERROR(BJ96-血脉产出玩法!AF97,0)</f>
        <v>200541.27720268728</v>
      </c>
      <c r="BX96" s="50">
        <f>IFERROR(BK96-血脉产出玩法!AG97,0)</f>
        <v>360599.40895217587</v>
      </c>
      <c r="BY96" s="50">
        <f>IFERROR(BL96-血脉产出玩法!AH97,0)</f>
        <v>565836.25028357643</v>
      </c>
      <c r="BZ96" s="50">
        <f>IFERROR(BM96-血脉产出玩法!AI97,0)</f>
        <v>18226.248718548297</v>
      </c>
      <c r="CA96" s="50">
        <f>IFERROR(BN96-血脉产出玩法!AJ97,0)</f>
        <v>29547.773027210907</v>
      </c>
      <c r="CB96" s="50">
        <f>IFERROR(BO96-血脉产出玩法!AK97,0)</f>
        <v>45293.084588243291</v>
      </c>
      <c r="CC96" s="50">
        <f>IFERROR(BP96-血脉产出玩法!AL97,0)</f>
        <v>60375.076330004566</v>
      </c>
      <c r="CD96" s="50">
        <f>IFERROR(BQ96-血脉产出玩法!AM97,0)</f>
        <v>80402.498169358776</v>
      </c>
      <c r="CE96" s="4">
        <f>BU96*血脉产出玩法!$D$13</f>
        <v>55590.628617479655</v>
      </c>
      <c r="CF96" s="4">
        <f>BV96*血脉产出玩法!$D$13</f>
        <v>61805.722775051458</v>
      </c>
      <c r="CG96" s="4">
        <f>BW96*血脉产出玩法!$D$13</f>
        <v>100270.63860134364</v>
      </c>
      <c r="CH96" s="4">
        <f>BX96*血脉产出玩法!$D$13</f>
        <v>180299.70447608794</v>
      </c>
      <c r="CI96" s="4">
        <f>BY96*血脉产出玩法!$D$13</f>
        <v>282918.12514178822</v>
      </c>
      <c r="CJ96" s="4">
        <f>BZ96*血脉产出玩法!$D$14</f>
        <v>182262.48718548298</v>
      </c>
      <c r="CK96" s="4">
        <f>CA96*血脉产出玩法!$D$14</f>
        <v>295477.7302721091</v>
      </c>
      <c r="CL96" s="4">
        <f>CB96*血脉产出玩法!$D$14</f>
        <v>452930.84588243288</v>
      </c>
      <c r="CM96" s="4">
        <f>CC96*血脉产出玩法!$D$14</f>
        <v>603750.76330004563</v>
      </c>
      <c r="CN96" s="4">
        <f>CD96*血脉产出玩法!$D$14</f>
        <v>804024.98169358773</v>
      </c>
      <c r="CO96" s="7">
        <f>CE96/'[1]资源-钻石'!L95</f>
        <v>2.2738972094501254E-2</v>
      </c>
      <c r="CP96" s="7">
        <f>CF96/'[1]资源-钻石'!M95</f>
        <v>1.9279938987623615E-2</v>
      </c>
      <c r="CQ96" s="7">
        <f>CG96/'[1]资源-钻石'!N95</f>
        <v>2.1147951383328374E-2</v>
      </c>
      <c r="CR96" s="7">
        <f>CH96/'[1]资源-钻石'!O95</f>
        <v>1.8531160843518135E-2</v>
      </c>
      <c r="CS96" s="7">
        <f>CI96/'[1]资源-钻石'!P95</f>
        <v>2.1872672189755017E-2</v>
      </c>
      <c r="CT96" s="7">
        <f>CJ96/'[1]资源-钻石'!L95</f>
        <v>7.4553242390965252E-2</v>
      </c>
      <c r="CU96" s="7">
        <f>CK96/'[1]资源-钻石'!M95</f>
        <v>9.2172574901872056E-2</v>
      </c>
      <c r="CV96" s="7">
        <f>CL96/'[1]资源-钻石'!N95</f>
        <v>9.5527061982859776E-2</v>
      </c>
      <c r="CW96" s="7">
        <f>CM96/'[1]资源-钻石'!O95</f>
        <v>6.2053360190580983E-2</v>
      </c>
      <c r="CX96" s="7">
        <f>CN96/'[1]资源-钻石'!P95</f>
        <v>6.2159944146894353E-2</v>
      </c>
    </row>
    <row r="97" spans="41:102" x14ac:dyDescent="0.15">
      <c r="AO97" s="46">
        <f>血脉状态预估!C97</f>
        <v>10</v>
      </c>
      <c r="AP97" s="46">
        <f>血脉状态预估!D97</f>
        <v>0.6895</v>
      </c>
      <c r="AR97" s="46"/>
      <c r="AS97" s="46"/>
      <c r="AT97" s="46"/>
      <c r="AU97" s="46">
        <f>IF(血脉状态预估!N97="",0,IFERROR(求节点($Q$6:$Q$15,$AI$5:$AI$14,血脉状态预估!N97),AU96)*血脉状态预估!$I97)</f>
        <v>0</v>
      </c>
      <c r="AV97" s="46">
        <f>IF(血脉状态预估!O97="",0,IFERROR(求节点($Q$24:$Q$33,$AI$23:$AI$32,血脉状态预估!O97),AV96)*血脉状态预估!$J97)</f>
        <v>0</v>
      </c>
      <c r="AW97" s="46">
        <f t="shared" ref="AW97:AW127" si="42">MAX(SUM(AU97:AV97),AW96)</f>
        <v>0</v>
      </c>
      <c r="AX97" s="46"/>
      <c r="AY97" s="46"/>
      <c r="AZ97" s="46"/>
      <c r="BA97" s="46">
        <f>IF(血脉状态预估!N97="",0,IFERROR(求节点($Q$6:$Q$15,$AJ$5:$AJ$14,血脉状态预估!N97),BA96)*血脉状态预估!$I97)</f>
        <v>0</v>
      </c>
      <c r="BB97" s="46">
        <f>IF(血脉状态预估!O97="",0,IFERROR(求节点($Q$24:$Q$33,$AJ$23:$AJ$32,血脉状态预估!O97),BB96)*血脉状态预估!$J97)</f>
        <v>0</v>
      </c>
      <c r="BC97" s="46">
        <f t="shared" ref="BC97:BC127" si="43">MAX(SUM(BA97:BB97),BC96)</f>
        <v>0</v>
      </c>
      <c r="BG97" s="4">
        <v>93</v>
      </c>
      <c r="BH97" s="4">
        <f t="shared" si="32"/>
        <v>197092.66580353366</v>
      </c>
      <c r="BI97" s="4">
        <f t="shared" si="33"/>
        <v>375546.68997496221</v>
      </c>
      <c r="BJ97" s="4">
        <f t="shared" si="34"/>
        <v>539051.3971292479</v>
      </c>
      <c r="BK97" s="4">
        <f t="shared" si="35"/>
        <v>628333.57274639071</v>
      </c>
      <c r="BL97" s="4">
        <f t="shared" si="36"/>
        <v>750962.10311210505</v>
      </c>
      <c r="BM97" s="4">
        <f t="shared" si="37"/>
        <v>23766.632520921085</v>
      </c>
      <c r="BN97" s="4">
        <f t="shared" si="38"/>
        <v>46821.610727930012</v>
      </c>
      <c r="BO97" s="4">
        <f t="shared" si="39"/>
        <v>68342.206895228446</v>
      </c>
      <c r="BP97" s="4">
        <f t="shared" si="40"/>
        <v>80309.468809993021</v>
      </c>
      <c r="BQ97" s="4">
        <f t="shared" si="41"/>
        <v>96732.798083384536</v>
      </c>
      <c r="BT97" s="4">
        <v>93</v>
      </c>
      <c r="BU97" s="50">
        <f>IFERROR(BH97-血脉产出玩法!AD98,0)</f>
        <v>112668.00425635019</v>
      </c>
      <c r="BV97" s="50">
        <f>IFERROR(BI97-血脉产出玩法!AE98,0)</f>
        <v>141570.26414942325</v>
      </c>
      <c r="BW97" s="50">
        <f>IFERROR(BJ97-血脉产出玩法!AF98,0)</f>
        <v>221472.47422581306</v>
      </c>
      <c r="BX97" s="50">
        <f>IFERROR(BK97-血脉产出玩法!AG98,0)</f>
        <v>401316.54201764334</v>
      </c>
      <c r="BY97" s="50">
        <f>IFERROR(BL97-血脉产出玩法!AH98,0)</f>
        <v>629088.39016914531</v>
      </c>
      <c r="BZ97" s="50">
        <f>IFERROR(BM97-血脉产出玩法!AI98,0)</f>
        <v>18892.872214605628</v>
      </c>
      <c r="CA97" s="50">
        <f>IFERROR(BN97-血脉产出玩法!AJ98,0)</f>
        <v>33314.360643607724</v>
      </c>
      <c r="CB97" s="50">
        <f>IFERROR(BO97-血脉产出玩法!AK98,0)</f>
        <v>50008.659325077548</v>
      </c>
      <c r="CC97" s="50">
        <f>IFERROR(BP97-血脉产出玩法!AL98,0)</f>
        <v>67203.978388749194</v>
      </c>
      <c r="CD97" s="50">
        <f>IFERROR(BQ97-血脉产出玩法!AM98,0)</f>
        <v>89697.137488017921</v>
      </c>
      <c r="CE97" s="4">
        <f>BU97*血脉产出玩法!$D$13</f>
        <v>56334.002128175096</v>
      </c>
      <c r="CF97" s="4">
        <f>BV97*血脉产出玩法!$D$13</f>
        <v>70785.132074711626</v>
      </c>
      <c r="CG97" s="4">
        <f>BW97*血脉产出玩法!$D$13</f>
        <v>110736.23711290653</v>
      </c>
      <c r="CH97" s="4">
        <f>BX97*血脉产出玩法!$D$13</f>
        <v>200658.27100882167</v>
      </c>
      <c r="CI97" s="4">
        <f>BY97*血脉产出玩法!$D$13</f>
        <v>314544.19508457265</v>
      </c>
      <c r="CJ97" s="4">
        <f>BZ97*血脉产出玩法!$D$14</f>
        <v>188928.72214605627</v>
      </c>
      <c r="CK97" s="4">
        <f>CA97*血脉产出玩法!$D$14</f>
        <v>333143.60643607727</v>
      </c>
      <c r="CL97" s="4">
        <f>CB97*血脉产出玩法!$D$14</f>
        <v>500086.59325077548</v>
      </c>
      <c r="CM97" s="4">
        <f>CC97*血脉产出玩法!$D$14</f>
        <v>672039.78388749191</v>
      </c>
      <c r="CN97" s="4">
        <f>CD97*血脉产出玩法!$D$14</f>
        <v>896971.37488017918</v>
      </c>
      <c r="CO97" s="7">
        <f>CE97/'[1]资源-钻石'!L96</f>
        <v>2.1717575326371717E-2</v>
      </c>
      <c r="CP97" s="7">
        <f>CF97/'[1]资源-钻石'!M96</f>
        <v>2.0779850768038666E-2</v>
      </c>
      <c r="CQ97" s="7">
        <f>CG97/'[1]资源-钻石'!N96</f>
        <v>2.1956372110392756E-2</v>
      </c>
      <c r="CR97" s="7">
        <f>CH97/'[1]资源-钻石'!O96</f>
        <v>1.9348760208253026E-2</v>
      </c>
      <c r="CS97" s="7">
        <f>CI97/'[1]资源-钻石'!P96</f>
        <v>2.2810439656104652E-2</v>
      </c>
      <c r="CT97" s="7">
        <f>CJ97/'[1]资源-钻石'!L96</f>
        <v>7.2834764077058231E-2</v>
      </c>
      <c r="CU97" s="7">
        <f>CK97/'[1]资源-钻石'!M96</f>
        <v>9.7798424939875964E-2</v>
      </c>
      <c r="CV97" s="7">
        <f>CL97/'[1]资源-钻石'!N96</f>
        <v>9.9155322729969325E-2</v>
      </c>
      <c r="CW97" s="7">
        <f>CM97/'[1]资源-钻石'!O96</f>
        <v>6.4802395453081529E-2</v>
      </c>
      <c r="CX97" s="7">
        <f>CN97/'[1]资源-钻石'!P96</f>
        <v>6.5047493292496816E-2</v>
      </c>
    </row>
    <row r="98" spans="41:102" x14ac:dyDescent="0.15">
      <c r="AO98" s="46">
        <f>血脉状态预估!C98</f>
        <v>15</v>
      </c>
      <c r="AP98" s="46">
        <f>血脉状态预估!D98</f>
        <v>1.2928808199080308</v>
      </c>
      <c r="AR98" s="46"/>
      <c r="AS98" s="46"/>
      <c r="AT98" s="46"/>
      <c r="AU98" s="46">
        <f>IF(血脉状态预估!N98="",0,IFERROR(求节点($Q$6:$Q$15,$AI$5:$AI$14,血脉状态预估!N98),AU97)*血脉状态预估!$I98)</f>
        <v>0</v>
      </c>
      <c r="AV98" s="46">
        <f>IF(血脉状态预估!O98="",0,IFERROR(求节点($Q$24:$Q$33,$AI$23:$AI$32,血脉状态预估!O98),AV97)*血脉状态预估!$J98)</f>
        <v>0</v>
      </c>
      <c r="AW98" s="46">
        <f t="shared" si="42"/>
        <v>0</v>
      </c>
      <c r="AX98" s="46"/>
      <c r="AY98" s="46"/>
      <c r="AZ98" s="46"/>
      <c r="BA98" s="46">
        <f>IF(血脉状态预估!N98="",0,IFERROR(求节点($Q$6:$Q$15,$AJ$5:$AJ$14,血脉状态预估!N98),BA97)*血脉状态预估!$I98)</f>
        <v>0</v>
      </c>
      <c r="BB98" s="46">
        <f>IF(血脉状态预估!O98="",0,IFERROR(求节点($Q$24:$Q$33,$AJ$23:$AJ$32,血脉状态预估!O98),BB97)*血脉状态预估!$J98)</f>
        <v>0</v>
      </c>
      <c r="BC98" s="46">
        <f t="shared" si="43"/>
        <v>0</v>
      </c>
      <c r="BG98" s="4">
        <v>94</v>
      </c>
      <c r="BH98" s="4">
        <f t="shared" si="32"/>
        <v>205673.65958131145</v>
      </c>
      <c r="BI98" s="4">
        <f t="shared" si="33"/>
        <v>413195.80017496215</v>
      </c>
      <c r="BJ98" s="4">
        <f t="shared" si="34"/>
        <v>586381.70709496224</v>
      </c>
      <c r="BK98" s="4">
        <f t="shared" si="35"/>
        <v>687496.46020353353</v>
      </c>
      <c r="BL98" s="4">
        <f t="shared" si="36"/>
        <v>824108.9457863908</v>
      </c>
      <c r="BM98" s="4">
        <f t="shared" si="37"/>
        <v>24842.800545921084</v>
      </c>
      <c r="BN98" s="4">
        <f t="shared" si="38"/>
        <v>51724.901291836257</v>
      </c>
      <c r="BO98" s="4">
        <f t="shared" si="39"/>
        <v>74581.778843583888</v>
      </c>
      <c r="BP98" s="4">
        <f t="shared" si="40"/>
        <v>88203.227794743201</v>
      </c>
      <c r="BQ98" s="4">
        <f t="shared" si="41"/>
        <v>106598.64975647502</v>
      </c>
      <c r="BT98" s="4">
        <v>94</v>
      </c>
      <c r="BU98" s="50">
        <f>IFERROR(BH98-血脉产出玩法!AD99,0)</f>
        <v>113645.57262394841</v>
      </c>
      <c r="BV98" s="50">
        <f>IFERROR(BI98-血脉产出玩法!AE99,0)</f>
        <v>158486.7757544003</v>
      </c>
      <c r="BW98" s="50">
        <f>IFERROR(BJ98-血脉产出玩法!AF99,0)</f>
        <v>240733.67565391661</v>
      </c>
      <c r="BX98" s="50">
        <f>IFERROR(BK98-血脉产出玩法!AG99,0)</f>
        <v>440901.48470293265</v>
      </c>
      <c r="BY98" s="50">
        <f>IFERROR(BL98-血脉产出玩法!AH99,0)</f>
        <v>691796.94714694459</v>
      </c>
      <c r="BZ98" s="50">
        <f>IFERROR(BM98-血脉产出玩法!AI99,0)</f>
        <v>19530.10128175795</v>
      </c>
      <c r="CA98" s="50">
        <f>IFERROR(BN98-血脉产出玩法!AJ99,0)</f>
        <v>37020.776808168921</v>
      </c>
      <c r="CB98" s="50">
        <f>IFERROR(BO98-血脉产出玩法!AK99,0)</f>
        <v>54627.826707785884</v>
      </c>
      <c r="CC98" s="50">
        <f>IFERROR(BP98-血脉产出玩法!AL99,0)</f>
        <v>73967.520108074285</v>
      </c>
      <c r="CD98" s="50">
        <f>IFERROR(BQ98-血脉产出玩法!AM99,0)</f>
        <v>98960.396250918478</v>
      </c>
      <c r="CE98" s="4">
        <f>BU98*血脉产出玩法!$D$13</f>
        <v>56822.786311974203</v>
      </c>
      <c r="CF98" s="4">
        <f>BV98*血脉产出玩法!$D$13</f>
        <v>79243.387877200148</v>
      </c>
      <c r="CG98" s="4">
        <f>BW98*血脉产出玩法!$D$13</f>
        <v>120366.8378269583</v>
      </c>
      <c r="CH98" s="4">
        <f>BX98*血脉产出玩法!$D$13</f>
        <v>220450.74235146632</v>
      </c>
      <c r="CI98" s="4">
        <f>BY98*血脉产出玩法!$D$13</f>
        <v>345898.47357347229</v>
      </c>
      <c r="CJ98" s="4">
        <f>BZ98*血脉产出玩法!$D$14</f>
        <v>195301.0128175795</v>
      </c>
      <c r="CK98" s="4">
        <f>CA98*血脉产出玩法!$D$14</f>
        <v>370207.7680816892</v>
      </c>
      <c r="CL98" s="4">
        <f>CB98*血脉产出玩法!$D$14</f>
        <v>546278.26707785879</v>
      </c>
      <c r="CM98" s="4">
        <f>CC98*血脉产出玩法!$D$14</f>
        <v>739675.20108074287</v>
      </c>
      <c r="CN98" s="4">
        <f>CD98*血脉产出玩法!$D$14</f>
        <v>989603.96250918484</v>
      </c>
      <c r="CO98" s="7">
        <f>CE98/'[1]资源-钻石'!L97</f>
        <v>2.0633928374096278E-2</v>
      </c>
      <c r="CP98" s="7">
        <f>CF98/'[1]资源-钻石'!M97</f>
        <v>2.1903829578037746E-2</v>
      </c>
      <c r="CQ98" s="7">
        <f>CG98/'[1]资源-钻石'!N97</f>
        <v>2.2437011653587566E-2</v>
      </c>
      <c r="CR98" s="7">
        <f>CH98/'[1]资源-钻石'!O97</f>
        <v>1.994847380346073E-2</v>
      </c>
      <c r="CS98" s="7">
        <f>CI98/'[1]资源-钻石'!P97</f>
        <v>2.3544688666894832E-2</v>
      </c>
      <c r="CT98" s="7">
        <f>CJ98/'[1]资源-钻石'!L97</f>
        <v>7.0919209905361394E-2</v>
      </c>
      <c r="CU98" s="7">
        <f>CK98/'[1]资源-钻石'!M97</f>
        <v>0.10232989878086911</v>
      </c>
      <c r="CV98" s="7">
        <f>CL98/'[1]资源-钻石'!N97</f>
        <v>0.10182914219403376</v>
      </c>
      <c r="CW98" s="7">
        <f>CM98/'[1]资源-钻石'!O97</f>
        <v>6.6932826872971529E-2</v>
      </c>
      <c r="CX98" s="7">
        <f>CN98/'[1]资源-钻石'!P97</f>
        <v>6.7360566700665384E-2</v>
      </c>
    </row>
    <row r="99" spans="41:102" x14ac:dyDescent="0.15">
      <c r="AO99" s="46">
        <f>血脉状态预估!C99</f>
        <v>20</v>
      </c>
      <c r="AP99" s="46">
        <f>血脉状态预估!D99</f>
        <v>2.1372</v>
      </c>
      <c r="AR99" s="46"/>
      <c r="AS99" s="46"/>
      <c r="AT99" s="46"/>
      <c r="AU99" s="46">
        <f>IF(血脉状态预估!N99="",0,IFERROR(求节点($Q$6:$Q$15,$AI$5:$AI$14,血脉状态预估!N99),AU98)*血脉状态预估!$I99)</f>
        <v>0</v>
      </c>
      <c r="AV99" s="46">
        <f>IF(血脉状态预估!O99="",0,IFERROR(求节点($Q$24:$Q$33,$AI$23:$AI$32,血脉状态预估!O99),AV98)*血脉状态预估!$J99)</f>
        <v>0</v>
      </c>
      <c r="AW99" s="46">
        <f t="shared" si="42"/>
        <v>0</v>
      </c>
      <c r="AX99" s="46"/>
      <c r="AY99" s="46"/>
      <c r="AZ99" s="46"/>
      <c r="BA99" s="46">
        <f>IF(血脉状态预估!N99="",0,IFERROR(求节点($Q$6:$Q$15,$AJ$5:$AJ$14,血脉状态预估!N99),BA98)*血脉状态预估!$I99)</f>
        <v>0</v>
      </c>
      <c r="BB99" s="46">
        <f>IF(血脉状态预估!O99="",0,IFERROR(求节点($Q$24:$Q$33,$AJ$23:$AJ$32,血脉状态预估!O99),BB98)*血脉状态预估!$J99)</f>
        <v>0</v>
      </c>
      <c r="BC99" s="46">
        <f t="shared" si="43"/>
        <v>0</v>
      </c>
      <c r="BG99" s="4">
        <v>95</v>
      </c>
      <c r="BH99" s="4">
        <f t="shared" si="32"/>
        <v>214254.65335908922</v>
      </c>
      <c r="BI99" s="4">
        <f t="shared" si="33"/>
        <v>450844.91037496214</v>
      </c>
      <c r="BJ99" s="4">
        <f t="shared" si="34"/>
        <v>633712.01706067659</v>
      </c>
      <c r="BK99" s="4">
        <f t="shared" si="35"/>
        <v>746659.34766067634</v>
      </c>
      <c r="BL99" s="4">
        <f t="shared" si="36"/>
        <v>897255.78846067656</v>
      </c>
      <c r="BM99" s="4">
        <f t="shared" si="37"/>
        <v>25918.968570921086</v>
      </c>
      <c r="BN99" s="4">
        <f t="shared" si="38"/>
        <v>56628.191855742509</v>
      </c>
      <c r="BO99" s="4">
        <f t="shared" si="39"/>
        <v>80821.350791939316</v>
      </c>
      <c r="BP99" s="4">
        <f t="shared" si="40"/>
        <v>96096.986779493367</v>
      </c>
      <c r="BQ99" s="4">
        <f t="shared" si="41"/>
        <v>116464.5014295655</v>
      </c>
      <c r="BT99" s="4">
        <v>95</v>
      </c>
      <c r="BU99" s="50">
        <f>IFERROR(BH99-血脉产出玩法!AD100,0)</f>
        <v>114077.4168227216</v>
      </c>
      <c r="BV99" s="50">
        <f>IFERROR(BI99-血脉产出玩法!AE100,0)</f>
        <v>173273.0100081471</v>
      </c>
      <c r="BW99" s="50">
        <f>IFERROR(BJ99-血脉产出玩法!AF100,0)</f>
        <v>258568.81618738221</v>
      </c>
      <c r="BX99" s="50">
        <f>IFERROR(BK99-血脉产出玩法!AG100,0)</f>
        <v>479095.20997313841</v>
      </c>
      <c r="BY99" s="50">
        <f>IFERROR(BL99-血脉产出玩法!AH100,0)</f>
        <v>752740.791781854</v>
      </c>
      <c r="BZ99" s="50">
        <f>IFERROR(BM99-血脉产出玩法!AI100,0)</f>
        <v>20135.826180063479</v>
      </c>
      <c r="CA99" s="50">
        <f>IFERROR(BN99-血脉产出玩法!AJ100,0)</f>
        <v>40604.213963923961</v>
      </c>
      <c r="CB99" s="50">
        <f>IFERROR(BO99-血脉产出玩法!AK100,0)</f>
        <v>59164.668868748529</v>
      </c>
      <c r="CC99" s="50">
        <f>IFERROR(BP99-血脉产出玩法!AL100,0)</f>
        <v>80650.748088607535</v>
      </c>
      <c r="CD99" s="50">
        <f>IFERROR(BQ99-血脉产出玩法!AM100,0)</f>
        <v>108121.77974643602</v>
      </c>
      <c r="CE99" s="4">
        <f>BU99*血脉产出玩法!$D$13</f>
        <v>57038.7084113608</v>
      </c>
      <c r="CF99" s="4">
        <f>BV99*血脉产出玩法!$D$13</f>
        <v>86636.505004073551</v>
      </c>
      <c r="CG99" s="4">
        <f>BW99*血脉产出玩法!$D$13</f>
        <v>129284.40809369111</v>
      </c>
      <c r="CH99" s="4">
        <f>BX99*血脉产出玩法!$D$13</f>
        <v>239547.6049865692</v>
      </c>
      <c r="CI99" s="4">
        <f>BY99*血脉产出玩法!$D$13</f>
        <v>376370.395890927</v>
      </c>
      <c r="CJ99" s="4">
        <f>BZ99*血脉产出玩法!$D$14</f>
        <v>201358.26180063479</v>
      </c>
      <c r="CK99" s="4">
        <f>CA99*血脉产出玩法!$D$14</f>
        <v>406042.13963923964</v>
      </c>
      <c r="CL99" s="4">
        <f>CB99*血脉产出玩法!$D$14</f>
        <v>591646.68868748529</v>
      </c>
      <c r="CM99" s="4">
        <f>CC99*血脉产出玩法!$D$14</f>
        <v>806507.48088607541</v>
      </c>
      <c r="CN99" s="4">
        <f>CD99*血脉产出玩法!$D$14</f>
        <v>1081217.7974643603</v>
      </c>
      <c r="CO99" s="7">
        <f>CE99/'[1]资源-钻石'!L98</f>
        <v>1.9504308797341604E-2</v>
      </c>
      <c r="CP99" s="7">
        <f>CF99/'[1]资源-钻石'!M98</f>
        <v>2.2497966072057757E-2</v>
      </c>
      <c r="CQ99" s="7">
        <f>CG99/'[1]资源-钻石'!N98</f>
        <v>2.2672874796990542E-2</v>
      </c>
      <c r="CR99" s="7">
        <f>CH99/'[1]资源-钻石'!O98</f>
        <v>2.0335516546411223E-2</v>
      </c>
      <c r="CS99" s="7">
        <f>CI99/'[1]资源-钻石'!P98</f>
        <v>2.3916485678830979E-2</v>
      </c>
      <c r="CT99" s="7">
        <f>CJ99/'[1]资源-钻石'!L98</f>
        <v>6.8854183876879249E-2</v>
      </c>
      <c r="CU99" s="7">
        <f>CK99/'[1]资源-钻石'!M98</f>
        <v>0.10544195291580412</v>
      </c>
      <c r="CV99" s="7">
        <f>CL99/'[1]资源-钻石'!N98</f>
        <v>0.10375830693322402</v>
      </c>
      <c r="CW99" s="7">
        <f>CM99/'[1]资源-钻石'!O98</f>
        <v>6.8465498635575037E-2</v>
      </c>
      <c r="CX99" s="7">
        <f>CN99/'[1]资源-钻石'!P98</f>
        <v>6.8706067881724481E-2</v>
      </c>
    </row>
    <row r="100" spans="41:102" x14ac:dyDescent="0.15">
      <c r="AO100" s="46">
        <f>血脉状态预估!C100</f>
        <v>25</v>
      </c>
      <c r="AP100" s="46">
        <f>血脉状态预估!D100</f>
        <v>3.3445527219854276</v>
      </c>
      <c r="AR100" s="46"/>
      <c r="AS100" s="46"/>
      <c r="AT100" s="46"/>
      <c r="AU100" s="46">
        <f>IF(血脉状态预估!N100="",0,IFERROR(求节点($Q$6:$Q$15,$AI$5:$AI$14,血脉状态预估!N100),AU99)*血脉状态预估!$I100)</f>
        <v>0</v>
      </c>
      <c r="AV100" s="46">
        <f>IF(血脉状态预估!O100="",0,IFERROR(求节点($Q$24:$Q$33,$AI$23:$AI$32,血脉状态预估!O100),AV99)*血脉状态预估!$J100)</f>
        <v>0</v>
      </c>
      <c r="AW100" s="46">
        <f t="shared" si="42"/>
        <v>0</v>
      </c>
      <c r="AX100" s="46"/>
      <c r="AY100" s="46"/>
      <c r="AZ100" s="46"/>
      <c r="BA100" s="46">
        <f>IF(血脉状态预估!N100="",0,IFERROR(求节点($Q$6:$Q$15,$AJ$5:$AJ$14,血脉状态预估!N100),BA99)*血脉状态预估!$I100)</f>
        <v>0</v>
      </c>
      <c r="BB100" s="46">
        <f>IF(血脉状态预估!O100="",0,IFERROR(求节点($Q$24:$Q$33,$AJ$23:$AJ$32,血脉状态预估!O100),BB99)*血脉状态预估!$J100)</f>
        <v>0</v>
      </c>
      <c r="BC100" s="46">
        <f t="shared" si="43"/>
        <v>0</v>
      </c>
      <c r="BG100" s="4">
        <v>96</v>
      </c>
      <c r="BH100" s="4">
        <f t="shared" si="32"/>
        <v>229302.03887654954</v>
      </c>
      <c r="BI100" s="4">
        <f t="shared" si="33"/>
        <v>494948.15375210496</v>
      </c>
      <c r="BJ100" s="4">
        <f t="shared" si="34"/>
        <v>693950.59338067658</v>
      </c>
      <c r="BK100" s="4">
        <f t="shared" si="35"/>
        <v>814427.74602067634</v>
      </c>
      <c r="BL100" s="4">
        <f t="shared" si="36"/>
        <v>978703.36352667655</v>
      </c>
      <c r="BM100" s="4">
        <f t="shared" si="37"/>
        <v>27857.992744537158</v>
      </c>
      <c r="BN100" s="4">
        <f t="shared" si="38"/>
        <v>62485.199375485463</v>
      </c>
      <c r="BO100" s="4">
        <f t="shared" si="39"/>
        <v>88968.356651968163</v>
      </c>
      <c r="BP100" s="4">
        <f t="shared" si="40"/>
        <v>105262.36837202583</v>
      </c>
      <c r="BQ100" s="4">
        <f t="shared" si="41"/>
        <v>127590.25630716739</v>
      </c>
      <c r="BT100" s="4">
        <v>96</v>
      </c>
      <c r="BU100" s="50">
        <f>IFERROR(BH100-血脉产出玩法!AD101,0)</f>
        <v>120390.76007916599</v>
      </c>
      <c r="BV100" s="50">
        <f>IFERROR(BI100-血脉产出玩法!AE101,0)</f>
        <v>193956.02952054475</v>
      </c>
      <c r="BW100" s="50">
        <f>IFERROR(BJ100-血脉产出玩法!AF101,0)</f>
        <v>287363.1000374853</v>
      </c>
      <c r="BX100" s="50">
        <f>IFERROR(BK100-血脉产出玩法!AG101,0)</f>
        <v>523468.22934214317</v>
      </c>
      <c r="BY100" s="50">
        <f>IFERROR(BL100-血脉产出玩法!AH101,0)</f>
        <v>821233.556456552</v>
      </c>
      <c r="BZ100" s="50">
        <f>IFERROR(BM100-血脉产出玩法!AI101,0)</f>
        <v>21570.641894855809</v>
      </c>
      <c r="CA100" s="50">
        <f>IFERROR(BN100-血脉产出玩法!AJ101,0)</f>
        <v>45109.192877982496</v>
      </c>
      <c r="CB100" s="50">
        <f>IFERROR(BO100-血脉产出玩法!AK101,0)</f>
        <v>65496.423809301588</v>
      </c>
      <c r="CC100" s="50">
        <f>IFERROR(BP100-血脉产出玩法!AL101,0)</f>
        <v>88465.535347826692</v>
      </c>
      <c r="CD100" s="50">
        <f>IFERROR(BQ100-血脉产出玩法!AM101,0)</f>
        <v>118499.66499087766</v>
      </c>
      <c r="CE100" s="4">
        <f>BU100*血脉产出玩法!$D$13</f>
        <v>60195.380039582997</v>
      </c>
      <c r="CF100" s="4">
        <f>BV100*血脉产出玩法!$D$13</f>
        <v>96978.014760272374</v>
      </c>
      <c r="CG100" s="4">
        <f>BW100*血脉产出玩法!$D$13</f>
        <v>143681.55001874265</v>
      </c>
      <c r="CH100" s="4">
        <f>BX100*血脉产出玩法!$D$13</f>
        <v>261734.11467107158</v>
      </c>
      <c r="CI100" s="4">
        <f>BY100*血脉产出玩法!$D$13</f>
        <v>410616.778228276</v>
      </c>
      <c r="CJ100" s="4">
        <f>BZ100*血脉产出玩法!$D$14</f>
        <v>215706.4189485581</v>
      </c>
      <c r="CK100" s="4">
        <f>CA100*血脉产出玩法!$D$14</f>
        <v>451091.92877982499</v>
      </c>
      <c r="CL100" s="4">
        <f>CB100*血脉产出玩法!$D$14</f>
        <v>654964.23809301585</v>
      </c>
      <c r="CM100" s="4">
        <f>CC100*血脉产出玩法!$D$14</f>
        <v>884655.35347826686</v>
      </c>
      <c r="CN100" s="4">
        <f>CD100*血脉产出玩法!$D$14</f>
        <v>1184996.6499087766</v>
      </c>
      <c r="CO100" s="7">
        <f>CE100/'[1]资源-钻石'!L99</f>
        <v>1.9454928755647666E-2</v>
      </c>
      <c r="CP100" s="7">
        <f>CF100/'[1]资源-钻石'!M99</f>
        <v>2.3713245310071285E-2</v>
      </c>
      <c r="CQ100" s="7">
        <f>CG100/'[1]资源-钻石'!N99</f>
        <v>2.3702113182612221E-2</v>
      </c>
      <c r="CR100" s="7">
        <f>CH100/'[1]资源-钻石'!O99</f>
        <v>2.0800409318721329E-2</v>
      </c>
      <c r="CS100" s="7">
        <f>CI100/'[1]资源-钻石'!P99</f>
        <v>2.4373646851942266E-2</v>
      </c>
      <c r="CT100" s="7">
        <f>CJ100/'[1]资源-钻石'!L99</f>
        <v>6.9715533152553175E-2</v>
      </c>
      <c r="CU100" s="7">
        <f>CK100/'[1]资源-钻石'!M99</f>
        <v>0.11030184099964918</v>
      </c>
      <c r="CV100" s="7">
        <f>CL100/'[1]资源-钻石'!N99</f>
        <v>0.10804474547928383</v>
      </c>
      <c r="CW100" s="7">
        <f>CM100/'[1]资源-钻石'!O99</f>
        <v>7.0304910315078101E-2</v>
      </c>
      <c r="CX100" s="7">
        <f>CN100/'[1]资源-钻石'!P99</f>
        <v>7.0339770309030825E-2</v>
      </c>
    </row>
    <row r="101" spans="41:102" x14ac:dyDescent="0.15">
      <c r="AO101" s="46">
        <f>血脉状态预估!C101</f>
        <v>30</v>
      </c>
      <c r="AP101" s="46">
        <f>血脉状态预估!D101</f>
        <v>5.0421000000000005</v>
      </c>
      <c r="AR101" s="46"/>
      <c r="AS101" s="46"/>
      <c r="AT101" s="46"/>
      <c r="AU101" s="46">
        <f>IF(血脉状态预估!N101="",0,IFERROR(求节点($Q$6:$Q$15,$AI$5:$AI$14,血脉状态预估!N101),AU100)*血脉状态预估!$I101)</f>
        <v>0</v>
      </c>
      <c r="AV101" s="46">
        <f>IF(血脉状态预估!O101="",0,IFERROR(求节点($Q$24:$Q$33,$AI$23:$AI$32,血脉状态预估!O101),AV100)*血脉状态预估!$J101)</f>
        <v>0</v>
      </c>
      <c r="AW101" s="46">
        <f t="shared" si="42"/>
        <v>0</v>
      </c>
      <c r="AX101" s="46"/>
      <c r="AY101" s="46"/>
      <c r="AZ101" s="46"/>
      <c r="BA101" s="46">
        <f>IF(血脉状态预估!N101="",0,IFERROR(求节点($Q$6:$Q$15,$AJ$5:$AJ$14,血脉状态预估!N101),BA100)*血脉状态预估!$I101)</f>
        <v>0</v>
      </c>
      <c r="BB101" s="46">
        <f>IF(血脉状态预估!O101="",0,IFERROR(求节点($Q$24:$Q$33,$AJ$23:$AJ$32,血脉状态预估!O101),BB100)*血脉状态预估!$J101)</f>
        <v>0</v>
      </c>
      <c r="BC101" s="46">
        <f t="shared" si="43"/>
        <v>0</v>
      </c>
      <c r="BG101" s="4">
        <v>97</v>
      </c>
      <c r="BH101" s="4">
        <f t="shared" si="32"/>
        <v>244349.42439400987</v>
      </c>
      <c r="BI101" s="4">
        <f t="shared" si="33"/>
        <v>539051.39712924778</v>
      </c>
      <c r="BJ101" s="4">
        <f t="shared" si="34"/>
        <v>754189.16970067658</v>
      </c>
      <c r="BK101" s="4">
        <f t="shared" si="35"/>
        <v>882196.14438067644</v>
      </c>
      <c r="BL101" s="4">
        <f t="shared" si="36"/>
        <v>1060150.9385926765</v>
      </c>
      <c r="BM101" s="4">
        <f t="shared" si="37"/>
        <v>29797.016918153233</v>
      </c>
      <c r="BN101" s="4">
        <f t="shared" si="38"/>
        <v>68342.206895228417</v>
      </c>
      <c r="BO101" s="4">
        <f t="shared" si="39"/>
        <v>97115.362511997009</v>
      </c>
      <c r="BP101" s="4">
        <f t="shared" si="40"/>
        <v>114427.74996455829</v>
      </c>
      <c r="BQ101" s="4">
        <f t="shared" si="41"/>
        <v>138716.01118476928</v>
      </c>
      <c r="BT101" s="4">
        <v>97</v>
      </c>
      <c r="BU101" s="50">
        <f>IFERROR(BH101-血脉产出玩法!AD102,0)</f>
        <v>126077.23088059909</v>
      </c>
      <c r="BV101" s="50">
        <f>IFERROR(BI101-血脉产出玩法!AE102,0)</f>
        <v>212565.27109844983</v>
      </c>
      <c r="BW101" s="50">
        <f>IFERROR(BJ101-血脉产出玩法!AF102,0)</f>
        <v>311244.38090009073</v>
      </c>
      <c r="BX101" s="50">
        <f>IFERROR(BK101-血脉产出玩法!AG102,0)</f>
        <v>564334.61668268137</v>
      </c>
      <c r="BY101" s="50">
        <f>IFERROR(BL101-血脉产出玩法!AH102,0)</f>
        <v>887480.79044943547</v>
      </c>
      <c r="BZ101" s="50">
        <f>IFERROR(BM101-血脉产出玩法!AI102,0)</f>
        <v>22969.268822718288</v>
      </c>
      <c r="CA101" s="50">
        <f>IFERROR(BN101-血脉产出玩法!AJ102,0)</f>
        <v>49494.454444100069</v>
      </c>
      <c r="CB101" s="50">
        <f>IFERROR(BO101-血脉产出玩法!AK102,0)</f>
        <v>71544.555475488378</v>
      </c>
      <c r="CC101" s="50">
        <f>IFERROR(BP101-血脉产出玩法!AL102,0)</f>
        <v>96077.887872028965</v>
      </c>
      <c r="CD101" s="50">
        <f>IFERROR(BQ101-血脉产出玩法!AM102,0)</f>
        <v>128747.91775467824</v>
      </c>
      <c r="CE101" s="4">
        <f>BU101*血脉产出玩法!$D$13</f>
        <v>63038.615440299545</v>
      </c>
      <c r="CF101" s="4">
        <f>BV101*血脉产出玩法!$D$13</f>
        <v>106282.63554922491</v>
      </c>
      <c r="CG101" s="4">
        <f>BW101*血脉产出玩法!$D$13</f>
        <v>155622.19045004537</v>
      </c>
      <c r="CH101" s="4">
        <f>BX101*血脉产出玩法!$D$13</f>
        <v>282167.30834134069</v>
      </c>
      <c r="CI101" s="4">
        <f>BY101*血脉产出玩法!$D$13</f>
        <v>443740.39522471774</v>
      </c>
      <c r="CJ101" s="4">
        <f>BZ101*血脉产出玩法!$D$14</f>
        <v>229692.68822718289</v>
      </c>
      <c r="CK101" s="4">
        <f>CA101*血脉产出玩法!$D$14</f>
        <v>494944.54444100067</v>
      </c>
      <c r="CL101" s="4">
        <f>CB101*血脉产出玩法!$D$14</f>
        <v>715445.55475488375</v>
      </c>
      <c r="CM101" s="4">
        <f>CC101*血脉产出玩法!$D$14</f>
        <v>960778.87872028968</v>
      </c>
      <c r="CN101" s="4">
        <f>CD101*血脉产出玩法!$D$14</f>
        <v>1287479.1775467824</v>
      </c>
      <c r="CO101" s="7">
        <f>CE101/'[1]资源-钻石'!L100</f>
        <v>1.9242845625386411E-2</v>
      </c>
      <c r="CP101" s="7">
        <f>CF101/'[1]资源-钻石'!M100</f>
        <v>2.4435548074301122E-2</v>
      </c>
      <c r="CQ101" s="7">
        <f>CG101/'[1]资源-钻石'!N100</f>
        <v>2.4023182599212545E-2</v>
      </c>
      <c r="CR101" s="7">
        <f>CH101/'[1]资源-钻石'!O100</f>
        <v>2.0894462174824761E-2</v>
      </c>
      <c r="CS101" s="7">
        <f>CI101/'[1]资源-钻石'!P100</f>
        <v>2.4449817454464409E-2</v>
      </c>
      <c r="CT101" s="7">
        <f>CJ101/'[1]资源-钻石'!L100</f>
        <v>7.0114816291001469E-2</v>
      </c>
      <c r="CU101" s="7">
        <f>CK101/'[1]资源-钻石'!M100</f>
        <v>0.11379320005853336</v>
      </c>
      <c r="CV101" s="7">
        <f>CL101/'[1]资源-钻石'!N100</f>
        <v>0.11044234213621737</v>
      </c>
      <c r="CW101" s="7">
        <f>CM101/'[1]资源-钻石'!O100</f>
        <v>7.1145584007580198E-2</v>
      </c>
      <c r="CX101" s="7">
        <f>CN101/'[1]资源-钻石'!P100</f>
        <v>7.0939295151394743E-2</v>
      </c>
    </row>
    <row r="102" spans="41:102" x14ac:dyDescent="0.15">
      <c r="AO102" s="46">
        <f>血脉状态预估!C102</f>
        <v>35</v>
      </c>
      <c r="AP102" s="46">
        <f>血脉状态预估!D102</f>
        <v>7.4547485030661838</v>
      </c>
      <c r="AR102" s="46"/>
      <c r="AS102" s="46"/>
      <c r="AT102" s="46"/>
      <c r="AU102" s="46">
        <f>IF(血脉状态预估!N102="",0,IFERROR(求节点($Q$6:$Q$15,$AI$5:$AI$14,血脉状态预估!N102),AU101)*血脉状态预估!$I102)</f>
        <v>0</v>
      </c>
      <c r="AV102" s="46">
        <f>IF(血脉状态预估!O102="",0,IFERROR(求节点($Q$24:$Q$33,$AI$23:$AI$32,血脉状态预估!O102),AV101)*血脉状态预估!$J102)</f>
        <v>0</v>
      </c>
      <c r="AW102" s="46">
        <f t="shared" si="42"/>
        <v>0</v>
      </c>
      <c r="AX102" s="46"/>
      <c r="AY102" s="46"/>
      <c r="AZ102" s="46"/>
      <c r="BA102" s="46">
        <f>IF(血脉状态预估!N102="",0,IFERROR(求节点($Q$6:$Q$15,$AJ$5:$AJ$14,血脉状态预估!N102),BA101)*血脉状态预估!$I102)</f>
        <v>0</v>
      </c>
      <c r="BB102" s="46">
        <f>IF(血脉状态预估!O102="",0,IFERROR(求节点($Q$24:$Q$33,$AJ$23:$AJ$32,血脉状态预估!O102),BB101)*血脉状态预估!$J102)</f>
        <v>0</v>
      </c>
      <c r="BC102" s="46">
        <f t="shared" si="43"/>
        <v>0</v>
      </c>
      <c r="BG102" s="4">
        <v>98</v>
      </c>
      <c r="BH102" s="4">
        <f t="shared" si="32"/>
        <v>259396.80991147022</v>
      </c>
      <c r="BI102" s="4">
        <f t="shared" si="33"/>
        <v>583154.6405063906</v>
      </c>
      <c r="BJ102" s="4">
        <f t="shared" si="34"/>
        <v>814427.74602067657</v>
      </c>
      <c r="BK102" s="4">
        <f t="shared" si="35"/>
        <v>949964.54274067644</v>
      </c>
      <c r="BL102" s="4">
        <f t="shared" si="36"/>
        <v>1141598.5136586763</v>
      </c>
      <c r="BM102" s="4">
        <f t="shared" si="37"/>
        <v>31736.041091769304</v>
      </c>
      <c r="BN102" s="4">
        <f t="shared" si="38"/>
        <v>74199.214414971386</v>
      </c>
      <c r="BO102" s="4">
        <f t="shared" si="39"/>
        <v>105262.36837202586</v>
      </c>
      <c r="BP102" s="4">
        <f t="shared" si="40"/>
        <v>123593.13155709076</v>
      </c>
      <c r="BQ102" s="4">
        <f t="shared" si="41"/>
        <v>149841.76606237117</v>
      </c>
      <c r="BT102" s="4">
        <v>98</v>
      </c>
      <c r="BU102" s="50">
        <f>IFERROR(BH102-血脉产出玩法!AD103,0)</f>
        <v>131091.83642035574</v>
      </c>
      <c r="BV102" s="50">
        <f>IFERROR(BI102-血脉产出玩法!AE103,0)</f>
        <v>227918.29085099662</v>
      </c>
      <c r="BW102" s="50">
        <f>IFERROR(BJ102-血脉产出玩法!AF103,0)</f>
        <v>331116.39431127446</v>
      </c>
      <c r="BX102" s="50">
        <f>IFERROR(BK102-血脉产出玩法!AG103,0)</f>
        <v>602413.37457276706</v>
      </c>
      <c r="BY102" s="50">
        <f>IFERROR(BL102-血脉产出玩法!AH103,0)</f>
        <v>952778.9950772475</v>
      </c>
      <c r="BZ102" s="50">
        <f>IFERROR(BM102-血脉产出玩法!AI103,0)</f>
        <v>24329.109569107932</v>
      </c>
      <c r="CA102" s="50">
        <f>IFERROR(BN102-血脉产出玩法!AJ103,0)</f>
        <v>53691.737232569612</v>
      </c>
      <c r="CB102" s="50">
        <f>IFERROR(BO102-血脉产出玩法!AK103,0)</f>
        <v>77361.235712625377</v>
      </c>
      <c r="CC102" s="50">
        <f>IFERROR(BP102-血脉产出玩法!AL103,0)</f>
        <v>103529.31303785814</v>
      </c>
      <c r="CD102" s="50">
        <f>IFERROR(BQ102-血脉产出玩法!AM103,0)</f>
        <v>138941.38390086917</v>
      </c>
      <c r="CE102" s="4">
        <f>BU102*血脉产出玩法!$D$13</f>
        <v>65545.918210177872</v>
      </c>
      <c r="CF102" s="4">
        <f>BV102*血脉产出玩法!$D$13</f>
        <v>113959.14542549831</v>
      </c>
      <c r="CG102" s="4">
        <f>BW102*血脉产出玩法!$D$13</f>
        <v>165558.19715563723</v>
      </c>
      <c r="CH102" s="4">
        <f>BX102*血脉产出玩法!$D$13</f>
        <v>301206.68728638353</v>
      </c>
      <c r="CI102" s="4">
        <f>BY102*血脉产出玩法!$D$13</f>
        <v>476389.49753862375</v>
      </c>
      <c r="CJ102" s="4">
        <f>BZ102*血脉产出玩法!$D$14</f>
        <v>243291.09569107933</v>
      </c>
      <c r="CK102" s="4">
        <f>CA102*血脉产出玩法!$D$14</f>
        <v>536917.37232569617</v>
      </c>
      <c r="CL102" s="4">
        <f>CB102*血脉产出玩法!$D$14</f>
        <v>773612.35712625377</v>
      </c>
      <c r="CM102" s="4">
        <f>CC102*血脉产出玩法!$D$14</f>
        <v>1035293.1303785814</v>
      </c>
      <c r="CN102" s="4">
        <f>CD102*血脉产出玩法!$D$14</f>
        <v>1389413.8390086917</v>
      </c>
      <c r="CO102" s="7">
        <f>CE102/'[1]资源-钻石'!L101</f>
        <v>1.888463332066519E-2</v>
      </c>
      <c r="CP102" s="7">
        <f>CF102/'[1]资源-钻石'!M101</f>
        <v>2.4609868191585792E-2</v>
      </c>
      <c r="CQ102" s="7">
        <f>CG102/'[1]资源-钻石'!N101</f>
        <v>2.3855970673139371E-2</v>
      </c>
      <c r="CR102" s="7">
        <f>CH102/'[1]资源-钻石'!O101</f>
        <v>2.0742613204772352E-2</v>
      </c>
      <c r="CS102" s="7">
        <f>CI102/'[1]资源-钻石'!P101</f>
        <v>2.4389444877745171E-2</v>
      </c>
      <c r="CT102" s="7">
        <f>CJ102/'[1]资源-钻石'!L101</f>
        <v>7.00953355718721E-2</v>
      </c>
      <c r="CU102" s="7">
        <f>CK102/'[1]资源-钻石'!M101</f>
        <v>0.11594914750695794</v>
      </c>
      <c r="CV102" s="7">
        <f>CL102/'[1]资源-钻石'!N101</f>
        <v>0.11147302894723346</v>
      </c>
      <c r="CW102" s="7">
        <f>CM102/'[1]资源-钻石'!O101</f>
        <v>7.1295511897393596E-2</v>
      </c>
      <c r="CX102" s="7">
        <f>CN102/'[1]资源-钻石'!P101</f>
        <v>7.113303801608549E-2</v>
      </c>
    </row>
    <row r="103" spans="41:102" x14ac:dyDescent="0.15">
      <c r="AO103" s="46">
        <f>血脉状态预估!C103</f>
        <v>40</v>
      </c>
      <c r="AP103" s="46">
        <f>血脉状态预估!D103</f>
        <v>10.782</v>
      </c>
      <c r="AR103" s="46"/>
      <c r="AS103" s="46"/>
      <c r="AT103" s="46"/>
      <c r="AU103" s="46">
        <f>IF(血脉状态预估!N103="",0,IFERROR(求节点($Q$6:$Q$15,$AI$5:$AI$14,血脉状态预估!N103),AU102)*血脉状态预估!$I103)</f>
        <v>0</v>
      </c>
      <c r="AV103" s="46">
        <f>IF(血脉状态预估!O103="",0,IFERROR(求节点($Q$24:$Q$33,$AI$23:$AI$32,血脉状态预估!O103),AV102)*血脉状态预估!$J103)</f>
        <v>0</v>
      </c>
      <c r="AW103" s="46">
        <f t="shared" si="42"/>
        <v>0</v>
      </c>
      <c r="AX103" s="46"/>
      <c r="AY103" s="46"/>
      <c r="AZ103" s="46"/>
      <c r="BA103" s="46">
        <f>IF(血脉状态预估!N103="",0,IFERROR(求节点($Q$6:$Q$15,$AJ$5:$AJ$14,血脉状态预估!N103),BA102)*血脉状态预估!$I103)</f>
        <v>0</v>
      </c>
      <c r="BB103" s="46">
        <f>IF(血脉状态预估!O103="",0,IFERROR(求节点($Q$24:$Q$33,$AJ$23:$AJ$32,血脉状态预估!O103),BB102)*血脉状态预估!$J103)</f>
        <v>0</v>
      </c>
      <c r="BC103" s="46">
        <f t="shared" si="43"/>
        <v>0</v>
      </c>
      <c r="BG103" s="4">
        <v>99</v>
      </c>
      <c r="BH103" s="4">
        <f t="shared" si="32"/>
        <v>274444.19542893051</v>
      </c>
      <c r="BI103" s="4">
        <f t="shared" si="33"/>
        <v>627257.88388353342</v>
      </c>
      <c r="BJ103" s="4">
        <f t="shared" si="34"/>
        <v>874666.32234067656</v>
      </c>
      <c r="BK103" s="4">
        <f t="shared" si="35"/>
        <v>1017732.9411006765</v>
      </c>
      <c r="BL103" s="4">
        <f t="shared" si="36"/>
        <v>1223046.0887246763</v>
      </c>
      <c r="BM103" s="4">
        <f t="shared" si="37"/>
        <v>33675.065265385376</v>
      </c>
      <c r="BN103" s="4">
        <f t="shared" si="38"/>
        <v>80056.22193471434</v>
      </c>
      <c r="BO103" s="4">
        <f t="shared" si="39"/>
        <v>113409.3742320547</v>
      </c>
      <c r="BP103" s="4">
        <f t="shared" si="40"/>
        <v>132758.51314962324</v>
      </c>
      <c r="BQ103" s="4">
        <f t="shared" si="41"/>
        <v>160967.52093997307</v>
      </c>
      <c r="BT103" s="4">
        <v>99</v>
      </c>
      <c r="BU103" s="50">
        <f>IFERROR(BH103-血脉产出玩法!AD104,0)</f>
        <v>135386.35460224788</v>
      </c>
      <c r="BV103" s="50">
        <f>IFERROR(BI103-血脉产出玩法!AE104,0)</f>
        <v>241346.35749414738</v>
      </c>
      <c r="BW103" s="50">
        <f>IFERROR(BJ103-血脉产出玩法!AF104,0)</f>
        <v>349142.70971416112</v>
      </c>
      <c r="BX103" s="50">
        <f>IFERROR(BK103-血脉产出玩法!AG104,0)</f>
        <v>639242.23313956696</v>
      </c>
      <c r="BY103" s="50">
        <f>IFERROR(BL103-血脉产出玩法!AH104,0)</f>
        <v>1018676.0101391978</v>
      </c>
      <c r="BZ103" s="50">
        <f>IFERROR(BM103-血脉产出玩法!AI104,0)</f>
        <v>25647.380315481907</v>
      </c>
      <c r="CA103" s="50">
        <f>IFERROR(BN103-血脉产出玩法!AJ104,0)</f>
        <v>57777.894197326488</v>
      </c>
      <c r="CB103" s="50">
        <f>IFERROR(BO103-血脉产出玩法!AK104,0)</f>
        <v>83071.365452248589</v>
      </c>
      <c r="CC103" s="50">
        <f>IFERROR(BP103-血脉产出玩法!AL104,0)</f>
        <v>110908.58263211518</v>
      </c>
      <c r="CD103" s="50">
        <f>IFERROR(BQ103-血脉产出玩法!AM104,0)</f>
        <v>149169.41883858887</v>
      </c>
      <c r="CE103" s="4">
        <f>BU103*血脉产出玩法!$D$13</f>
        <v>67693.177301123942</v>
      </c>
      <c r="CF103" s="4">
        <f>BV103*血脉产出玩法!$D$13</f>
        <v>120673.17874707369</v>
      </c>
      <c r="CG103" s="4">
        <f>BW103*血脉产出玩法!$D$13</f>
        <v>174571.35485708056</v>
      </c>
      <c r="CH103" s="4">
        <f>BX103*血脉产出玩法!$D$13</f>
        <v>319621.11656978348</v>
      </c>
      <c r="CI103" s="4">
        <f>BY103*血脉产出玩法!$D$13</f>
        <v>509338.0050695989</v>
      </c>
      <c r="CJ103" s="4">
        <f>BZ103*血脉产出玩法!$D$14</f>
        <v>256473.80315481906</v>
      </c>
      <c r="CK103" s="4">
        <f>CA103*血脉产出玩法!$D$14</f>
        <v>577778.94197326491</v>
      </c>
      <c r="CL103" s="4">
        <f>CB103*血脉产出玩法!$D$14</f>
        <v>830713.65452248591</v>
      </c>
      <c r="CM103" s="4">
        <f>CC103*血脉产出玩法!$D$14</f>
        <v>1109085.8263211518</v>
      </c>
      <c r="CN103" s="4">
        <f>CD103*血脉产出玩法!$D$14</f>
        <v>1491694.1883858887</v>
      </c>
      <c r="CO103" s="7">
        <f>CE103/'[1]资源-钻石'!L102</f>
        <v>1.8396092424665816E-2</v>
      </c>
      <c r="CP103" s="7">
        <f>CF103/'[1]资源-钻石'!M102</f>
        <v>2.4493814246757034E-2</v>
      </c>
      <c r="CQ103" s="7">
        <f>CG103/'[1]资源-钻石'!N102</f>
        <v>2.3517844977398349E-2</v>
      </c>
      <c r="CR103" s="7">
        <f>CH103/'[1]资源-钻石'!O102</f>
        <v>2.0513904398180884E-2</v>
      </c>
      <c r="CS103" s="7">
        <f>CI103/'[1]资源-钻石'!P102</f>
        <v>2.4411249063468504E-2</v>
      </c>
      <c r="CT103" s="7">
        <f>CJ103/'[1]资源-钻石'!L102</f>
        <v>6.969854238564839E-2</v>
      </c>
      <c r="CU103" s="7">
        <f>CK103/'[1]资源-钻石'!M102</f>
        <v>0.11727552242609791</v>
      </c>
      <c r="CV103" s="7">
        <f>CL103/'[1]资源-钻石'!N102</f>
        <v>0.11191180227513411</v>
      </c>
      <c r="CW103" s="7">
        <f>CM103/'[1]资源-钻石'!O102</f>
        <v>7.1183283678824566E-2</v>
      </c>
      <c r="CX103" s="7">
        <f>CN103/'[1]资源-钻石'!P102</f>
        <v>7.1493032125573661E-2</v>
      </c>
    </row>
    <row r="104" spans="41:102" x14ac:dyDescent="0.15">
      <c r="AO104" s="46">
        <f>血脉状态预估!C104</f>
        <v>45</v>
      </c>
      <c r="AP104" s="46">
        <f>血脉状态预估!D104</f>
        <v>15.604181364035009</v>
      </c>
      <c r="AR104" s="46"/>
      <c r="AS104" s="46"/>
      <c r="AT104" s="46"/>
      <c r="AU104" s="46">
        <f>IF(血脉状态预估!N104="",0,IFERROR(求节点($Q$6:$Q$15,$AI$5:$AI$14,血脉状态预估!N104),AU103)*血脉状态预估!$I104)</f>
        <v>0</v>
      </c>
      <c r="AV104" s="46">
        <f>IF(血脉状态预估!O104="",0,IFERROR(求节点($Q$24:$Q$33,$AI$23:$AI$32,血脉状态预估!O104),AV103)*血脉状态预估!$J104)</f>
        <v>0</v>
      </c>
      <c r="AW104" s="46">
        <f t="shared" si="42"/>
        <v>0</v>
      </c>
      <c r="AX104" s="46"/>
      <c r="AY104" s="46"/>
      <c r="AZ104" s="46"/>
      <c r="BA104" s="46">
        <f>IF(血脉状态预估!N104="",0,IFERROR(求节点($Q$6:$Q$15,$AJ$5:$AJ$14,血脉状态预估!N104),BA103)*血脉状态预估!$I104)</f>
        <v>0</v>
      </c>
      <c r="BB104" s="46">
        <f>IF(血脉状态预估!O104="",0,IFERROR(求节点($Q$24:$Q$33,$AJ$23:$AJ$32,血脉状态预估!O104),BB103)*血脉状态预估!$J104)</f>
        <v>0</v>
      </c>
      <c r="BC104" s="46">
        <f t="shared" si="43"/>
        <v>0</v>
      </c>
      <c r="BG104" s="4">
        <v>100</v>
      </c>
      <c r="BH104" s="4">
        <f t="shared" si="32"/>
        <v>289491.58094639087</v>
      </c>
      <c r="BI104" s="4">
        <f t="shared" si="33"/>
        <v>671361.12726067624</v>
      </c>
      <c r="BJ104" s="4">
        <f t="shared" si="34"/>
        <v>934904.89866067655</v>
      </c>
      <c r="BK104" s="4">
        <f t="shared" si="35"/>
        <v>1085501.3394606765</v>
      </c>
      <c r="BL104" s="4">
        <f t="shared" si="36"/>
        <v>1304493.6637906763</v>
      </c>
      <c r="BM104" s="4">
        <f t="shared" si="37"/>
        <v>35614.089439001451</v>
      </c>
      <c r="BN104" s="4">
        <f t="shared" si="38"/>
        <v>85913.229454457294</v>
      </c>
      <c r="BO104" s="4">
        <f t="shared" si="39"/>
        <v>121556.38009208355</v>
      </c>
      <c r="BP104" s="4">
        <f t="shared" si="40"/>
        <v>141923.89474215568</v>
      </c>
      <c r="BQ104" s="4">
        <f t="shared" si="41"/>
        <v>172093.27581757496</v>
      </c>
      <c r="BT104" s="4">
        <v>100</v>
      </c>
      <c r="BU104" s="50">
        <f>IFERROR(BH104-血脉产出玩法!AD105,0)</f>
        <v>138909.10226327294</v>
      </c>
      <c r="BV104" s="50">
        <f>IFERROR(BI104-血脉产出玩法!AE105,0)</f>
        <v>253295.03386084642</v>
      </c>
      <c r="BW104" s="50">
        <f>IFERROR(BJ104-血脉产出玩法!AF105,0)</f>
        <v>364977.03094605065</v>
      </c>
      <c r="BX104" s="50">
        <f>IFERROR(BK104-血脉产出玩法!AG105,0)</f>
        <v>676667.58219390246</v>
      </c>
      <c r="BY104" s="50">
        <f>IFERROR(BL104-血脉产出玩法!AH105,0)</f>
        <v>1084245.1088731452</v>
      </c>
      <c r="BZ104" s="50">
        <f>IFERROR(BM104-血脉产出玩法!AI105,0)</f>
        <v>26921.097439001453</v>
      </c>
      <c r="CA104" s="50">
        <f>IFERROR(BN104-血脉产出玩法!AJ105,0)</f>
        <v>61778.647282757294</v>
      </c>
      <c r="CB104" s="50">
        <f>IFERROR(BO104-血脉产出玩法!AK105,0)</f>
        <v>88654.953326183546</v>
      </c>
      <c r="CC104" s="50">
        <f>IFERROR(BP104-血脉产出玩法!AL105,0)</f>
        <v>118322.28708945567</v>
      </c>
      <c r="CD104" s="50">
        <f>IFERROR(BQ104-血脉产出玩法!AM105,0)</f>
        <v>159378.52345957496</v>
      </c>
      <c r="CE104" s="4">
        <f>BU104*血脉产出玩法!$D$13</f>
        <v>69454.551131636472</v>
      </c>
      <c r="CF104" s="4">
        <f>BV104*血脉产出玩法!$D$13</f>
        <v>126647.51693042321</v>
      </c>
      <c r="CG104" s="4">
        <f>BW104*血脉产出玩法!$D$13</f>
        <v>182488.51547302533</v>
      </c>
      <c r="CH104" s="4">
        <f>BX104*血脉产出玩法!$D$13</f>
        <v>338333.79109695123</v>
      </c>
      <c r="CI104" s="4">
        <f>BY104*血脉产出玩法!$D$13</f>
        <v>542122.55443657259</v>
      </c>
      <c r="CJ104" s="4">
        <f>BZ104*血脉产出玩法!$D$14</f>
        <v>269210.97439001454</v>
      </c>
      <c r="CK104" s="4">
        <f>CA104*血脉产出玩法!$D$14</f>
        <v>617786.47282757296</v>
      </c>
      <c r="CL104" s="4">
        <f>CB104*血脉产出玩法!$D$14</f>
        <v>886549.53326183546</v>
      </c>
      <c r="CM104" s="4">
        <f>CC104*血脉产出玩法!$D$14</f>
        <v>1183222.8708945566</v>
      </c>
      <c r="CN104" s="4">
        <f>CD104*血脉产出玩法!$D$14</f>
        <v>1593785.2345957495</v>
      </c>
      <c r="CO104" s="7">
        <f>CE104/'[1]资源-钻石'!L103</f>
        <v>1.7792205936612477E-2</v>
      </c>
      <c r="CP104" s="7">
        <f>CF104/'[1]资源-钻石'!M103</f>
        <v>2.418317566214245E-2</v>
      </c>
      <c r="CQ104" s="7">
        <f>CG104/'[1]资源-钻石'!N103</f>
        <v>2.3009406710849511E-2</v>
      </c>
      <c r="CR104" s="7">
        <f>CH104/'[1]资源-钻石'!O103</f>
        <v>2.0357234566721196E-2</v>
      </c>
      <c r="CS104" s="7">
        <f>CI104/'[1]资源-钻石'!P103</f>
        <v>2.4392177370289238E-2</v>
      </c>
      <c r="CT104" s="7">
        <f>CJ104/'[1]资源-钻石'!L103</f>
        <v>6.8963905441777038E-2</v>
      </c>
      <c r="CU104" s="7">
        <f>CK104/'[1]资源-钻石'!M103</f>
        <v>0.11796550896684575</v>
      </c>
      <c r="CV104" s="7">
        <f>CL104/'[1]资源-钻石'!N103</f>
        <v>0.1117822605288861</v>
      </c>
      <c r="CW104" s="7">
        <f>CM104/'[1]资源-钻石'!O103</f>
        <v>7.1193437254416805E-2</v>
      </c>
      <c r="CX104" s="7">
        <f>CN104/'[1]资源-钻石'!P103</f>
        <v>7.171052341257271E-2</v>
      </c>
    </row>
    <row r="105" spans="41:102" x14ac:dyDescent="0.15">
      <c r="AO105" s="46">
        <f>血脉状态预估!C105</f>
        <v>50</v>
      </c>
      <c r="AP105" s="46">
        <f>血脉状态预估!D105</f>
        <v>22.205300000000001</v>
      </c>
      <c r="AR105" s="46"/>
      <c r="AS105" s="46"/>
      <c r="AT105" s="46"/>
      <c r="AU105" s="46">
        <f>IF(血脉状态预估!N105="",0,IFERROR(求节点($Q$6:$Q$15,$AI$5:$AI$14,血脉状态预估!N105),AU104)*血脉状态预估!$I105)</f>
        <v>0</v>
      </c>
      <c r="AV105" s="46">
        <f>IF(血脉状态预估!O105="",0,IFERROR(求节点($Q$24:$Q$33,$AI$23:$AI$32,血脉状态预估!O105),AV104)*血脉状态预估!$J105)</f>
        <v>0</v>
      </c>
      <c r="AW105" s="46">
        <f t="shared" si="42"/>
        <v>0</v>
      </c>
      <c r="AX105" s="46"/>
      <c r="AY105" s="46"/>
      <c r="AZ105" s="46"/>
      <c r="BA105" s="46">
        <f>IF(血脉状态预估!N105="",0,IFERROR(求节点($Q$6:$Q$15,$AJ$5:$AJ$14,血脉状态预估!N105),BA104)*血脉状态预估!$I105)</f>
        <v>0</v>
      </c>
      <c r="BB105" s="46">
        <f>IF(血脉状态预估!O105="",0,IFERROR(求节点($Q$24:$Q$33,$AJ$23:$AJ$32,血脉状态预估!O105),BB104)*血脉状态预估!$J105)</f>
        <v>0</v>
      </c>
      <c r="BC105" s="46">
        <f t="shared" si="43"/>
        <v>0</v>
      </c>
      <c r="BG105" s="4">
        <v>101</v>
      </c>
      <c r="BH105" s="4">
        <f t="shared" si="32"/>
        <v>311005.35820353369</v>
      </c>
      <c r="BI105" s="4">
        <f t="shared" si="33"/>
        <v>724069.88154067635</v>
      </c>
      <c r="BJ105" s="4">
        <f t="shared" si="34"/>
        <v>998218.15231367643</v>
      </c>
      <c r="BK105" s="4">
        <f t="shared" si="35"/>
        <v>1171717.8018186765</v>
      </c>
      <c r="BL105" s="4">
        <f t="shared" si="36"/>
        <v>1410538.6575206763</v>
      </c>
      <c r="BM105" s="4">
        <f t="shared" si="37"/>
        <v>38415.969761233588</v>
      </c>
      <c r="BN105" s="4">
        <f t="shared" si="38"/>
        <v>93041.859581982542</v>
      </c>
      <c r="BO105" s="4">
        <f t="shared" si="39"/>
        <v>130174.38472839531</v>
      </c>
      <c r="BP105" s="4">
        <f t="shared" si="40"/>
        <v>153915.26899238565</v>
      </c>
      <c r="BQ105" s="4">
        <f t="shared" si="41"/>
        <v>186987.02090544021</v>
      </c>
      <c r="BT105" s="4">
        <v>101</v>
      </c>
      <c r="BU105" s="50">
        <f>IFERROR(BH105-血脉产出玩法!AD106,0)</f>
        <v>148071.07850054745</v>
      </c>
      <c r="BV105" s="50">
        <f>IFERROR(BI105-血脉产出玩法!AE106,0)</f>
        <v>271173.99790548545</v>
      </c>
      <c r="BW105" s="50">
        <f>IFERROR(BJ105-血脉产出玩法!AF106,0)</f>
        <v>382475.73371366074</v>
      </c>
      <c r="BX105" s="50">
        <f>IFERROR(BK105-血脉产出玩法!AG106,0)</f>
        <v>731667.80596680031</v>
      </c>
      <c r="BY105" s="50">
        <f>IFERROR(BL105-血脉产出玩法!AH106,0)</f>
        <v>1173056.3159651281</v>
      </c>
      <c r="BZ105" s="50">
        <f>IFERROR(BM105-血脉产出玩法!AI106,0)</f>
        <v>29009.919320501831</v>
      </c>
      <c r="CA105" s="50">
        <f>IFERROR(BN105-血脉产出玩法!AJ106,0)</f>
        <v>66896.584728600603</v>
      </c>
      <c r="CB105" s="50">
        <f>IFERROR(BO105-血脉产出玩法!AK106,0)</f>
        <v>94628.124859645497</v>
      </c>
      <c r="CC105" s="50">
        <f>IFERROR(BP105-血脉产出玩法!AL106,0)</f>
        <v>128511.57576729025</v>
      </c>
      <c r="CD105" s="50">
        <f>IFERROR(BQ105-血脉产出玩法!AM106,0)</f>
        <v>173277.37743737121</v>
      </c>
      <c r="CE105" s="4">
        <f>BU105*血脉产出玩法!$D$13</f>
        <v>74035.539250273723</v>
      </c>
      <c r="CF105" s="4">
        <f>BV105*血脉产出玩法!$D$13</f>
        <v>135586.99895274272</v>
      </c>
      <c r="CG105" s="4">
        <f>BW105*血脉产出玩法!$D$13</f>
        <v>191237.86685683037</v>
      </c>
      <c r="CH105" s="4">
        <f>BX105*血脉产出玩法!$D$13</f>
        <v>365833.90298340016</v>
      </c>
      <c r="CI105" s="4">
        <f>BY105*血脉产出玩法!$D$13</f>
        <v>586528.15798256407</v>
      </c>
      <c r="CJ105" s="4">
        <f>BZ105*血脉产出玩法!$D$14</f>
        <v>290099.19320501829</v>
      </c>
      <c r="CK105" s="4">
        <f>CA105*血脉产出玩法!$D$14</f>
        <v>668965.84728600597</v>
      </c>
      <c r="CL105" s="4">
        <f>CB105*血脉产出玩法!$D$14</f>
        <v>946281.24859645497</v>
      </c>
      <c r="CM105" s="4">
        <f>CC105*血脉产出玩法!$D$14</f>
        <v>1285115.7576729027</v>
      </c>
      <c r="CN105" s="4">
        <f>CD105*血脉产出玩法!$D$14</f>
        <v>1732773.774373712</v>
      </c>
      <c r="CO105" s="7">
        <f>CE105/'[1]资源-钻石'!L104</f>
        <v>1.7867393023778728E-2</v>
      </c>
      <c r="CP105" s="7">
        <f>CF105/'[1]资源-钻石'!M104</f>
        <v>2.4328576164615485E-2</v>
      </c>
      <c r="CQ105" s="7">
        <f>CG105/'[1]资源-钻石'!N104</f>
        <v>2.264924644471341E-2</v>
      </c>
      <c r="CR105" s="7">
        <f>CH105/'[1]资源-钻石'!O104</f>
        <v>2.0681600643740247E-2</v>
      </c>
      <c r="CS105" s="7">
        <f>CI105/'[1]资源-钻石'!P104</f>
        <v>2.4746194615555748E-2</v>
      </c>
      <c r="CT105" s="7">
        <f>CJ105/'[1]资源-钻石'!L104</f>
        <v>7.001119129224169E-2</v>
      </c>
      <c r="CU105" s="7">
        <f>CK105/'[1]资源-钻石'!M104</f>
        <v>0.12003353339870429</v>
      </c>
      <c r="CV105" s="7">
        <f>CL105/'[1]资源-钻石'!N104</f>
        <v>0.11207276862964405</v>
      </c>
      <c r="CW105" s="7">
        <f>CM105/'[1]资源-钻石'!O104</f>
        <v>7.2651142128767207E-2</v>
      </c>
      <c r="CX105" s="7">
        <f>CN105/'[1]资源-钻石'!P104</f>
        <v>7.3107414301936485E-2</v>
      </c>
    </row>
    <row r="106" spans="41:102" x14ac:dyDescent="0.15">
      <c r="AO106" s="46">
        <f>血脉状态预估!C106</f>
        <v>55</v>
      </c>
      <c r="AP106" s="46">
        <f>血脉状态预估!D106</f>
        <v>31.642206307096416</v>
      </c>
      <c r="AR106" s="46"/>
      <c r="AS106" s="46"/>
      <c r="AT106" s="46"/>
      <c r="AU106" s="46">
        <f>IF(血脉状态预估!N106="",0,IFERROR(求节点($Q$6:$Q$15,$AI$5:$AI$14,血脉状态预估!N106),AU105)*血脉状态预估!$I106)</f>
        <v>0</v>
      </c>
      <c r="AV106" s="46">
        <f>IF(血脉状态预估!O106="",0,IFERROR(求节点($Q$24:$Q$33,$AI$23:$AI$32,血脉状态预估!O106),AV105)*血脉状态预估!$J106)</f>
        <v>0</v>
      </c>
      <c r="AW106" s="46">
        <f t="shared" si="42"/>
        <v>0</v>
      </c>
      <c r="AX106" s="46"/>
      <c r="AY106" s="46"/>
      <c r="AZ106" s="46"/>
      <c r="BA106" s="46">
        <f>IF(血脉状态预估!N106="",0,IFERROR(求节点($Q$6:$Q$15,$AJ$5:$AJ$14,血脉状态预估!N106),BA105)*血脉状态预估!$I106)</f>
        <v>0</v>
      </c>
      <c r="BB106" s="46">
        <f>IF(血脉状态预估!O106="",0,IFERROR(求节点($Q$24:$Q$33,$AJ$23:$AJ$32,血脉状态预估!O106),BB105)*血脉状态预估!$J106)</f>
        <v>0</v>
      </c>
      <c r="BC106" s="46">
        <f t="shared" si="43"/>
        <v>0</v>
      </c>
      <c r="BG106" s="4">
        <v>102</v>
      </c>
      <c r="BH106" s="4">
        <f t="shared" si="32"/>
        <v>332519.13546067651</v>
      </c>
      <c r="BI106" s="4">
        <f t="shared" si="33"/>
        <v>776778.63582067634</v>
      </c>
      <c r="BJ106" s="4">
        <f t="shared" si="34"/>
        <v>1061531.4059666763</v>
      </c>
      <c r="BK106" s="4">
        <f t="shared" si="35"/>
        <v>1257934.2641766765</v>
      </c>
      <c r="BL106" s="4">
        <f t="shared" si="36"/>
        <v>1516583.6512506763</v>
      </c>
      <c r="BM106" s="4">
        <f t="shared" si="37"/>
        <v>41217.850083465732</v>
      </c>
      <c r="BN106" s="4">
        <f t="shared" si="38"/>
        <v>100170.48970950779</v>
      </c>
      <c r="BO106" s="4">
        <f t="shared" si="39"/>
        <v>138792.38936470708</v>
      </c>
      <c r="BP106" s="4">
        <f t="shared" si="40"/>
        <v>165906.6432426156</v>
      </c>
      <c r="BQ106" s="4">
        <f t="shared" si="41"/>
        <v>201880.76599330545</v>
      </c>
      <c r="BT106" s="4">
        <v>102</v>
      </c>
      <c r="BU106" s="50">
        <f>IFERROR(BH106-血脉产出玩法!AD107,0)</f>
        <v>156346.52321006652</v>
      </c>
      <c r="BV106" s="50">
        <f>IFERROR(BI106-血脉产出玩法!AE107,0)</f>
        <v>288316.05491937022</v>
      </c>
      <c r="BW106" s="50">
        <f>IFERROR(BJ106-血脉产出玩法!AF107,0)</f>
        <v>399590.8159964236</v>
      </c>
      <c r="BX106" s="50">
        <f>IFERROR(BK106-血脉产出玩法!AG107,0)</f>
        <v>784609.72513831896</v>
      </c>
      <c r="BY106" s="50">
        <f>IFERROR(BL106-血脉产出玩法!AH107,0)</f>
        <v>1260486.2037216527</v>
      </c>
      <c r="BZ106" s="50">
        <f>IFERROR(BM106-血脉产出玩法!AI107,0)</f>
        <v>31047.562528720158</v>
      </c>
      <c r="CA106" s="50">
        <f>IFERROR(BN106-血脉产出玩法!AJ107,0)</f>
        <v>71971.981189734986</v>
      </c>
      <c r="CB106" s="50">
        <f>IFERROR(BO106-血脉产出玩法!AK107,0)</f>
        <v>100579.15032515203</v>
      </c>
      <c r="CC106" s="50">
        <f>IFERROR(BP106-血脉产出玩法!AL107,0)</f>
        <v>138582.04035888429</v>
      </c>
      <c r="CD106" s="50">
        <f>IFERROR(BQ106-血脉产出玩法!AM107,0)</f>
        <v>187096.4890836718</v>
      </c>
      <c r="CE106" s="4">
        <f>BU106*血脉产出玩法!$D$13</f>
        <v>78173.261605033258</v>
      </c>
      <c r="CF106" s="4">
        <f>BV106*血脉产出玩法!$D$13</f>
        <v>144158.02745968511</v>
      </c>
      <c r="CG106" s="4">
        <f>BW106*血脉产出玩法!$D$13</f>
        <v>199795.4079982118</v>
      </c>
      <c r="CH106" s="4">
        <f>BX106*血脉产出玩法!$D$13</f>
        <v>392304.86256915948</v>
      </c>
      <c r="CI106" s="4">
        <f>BY106*血脉产出玩法!$D$13</f>
        <v>630243.10186082637</v>
      </c>
      <c r="CJ106" s="4">
        <f>BZ106*血脉产出玩法!$D$14</f>
        <v>310475.6252872016</v>
      </c>
      <c r="CK106" s="4">
        <f>CA106*血脉产出玩法!$D$14</f>
        <v>719719.81189734989</v>
      </c>
      <c r="CL106" s="4">
        <f>CB106*血脉产出玩法!$D$14</f>
        <v>1005791.5032515203</v>
      </c>
      <c r="CM106" s="4">
        <f>CC106*血脉产出玩法!$D$14</f>
        <v>1385820.4035888428</v>
      </c>
      <c r="CN106" s="4">
        <f>CD106*血脉产出玩法!$D$14</f>
        <v>1870964.890836718</v>
      </c>
      <c r="CO106" s="7">
        <f>CE106/'[1]资源-钻石'!L105</f>
        <v>1.7763437002466659E-2</v>
      </c>
      <c r="CP106" s="7">
        <f>CF106/'[1]资源-钻石'!M105</f>
        <v>2.4365758261609666E-2</v>
      </c>
      <c r="CQ106" s="7">
        <f>CG106/'[1]资源-钻石'!N105</f>
        <v>2.230910672835083E-2</v>
      </c>
      <c r="CR106" s="7">
        <f>CH106/'[1]资源-钻石'!O105</f>
        <v>2.0835832909768835E-2</v>
      </c>
      <c r="CS106" s="7">
        <f>CI106/'[1]资源-钻石'!P105</f>
        <v>2.4914158855732095E-2</v>
      </c>
      <c r="CT106" s="7">
        <f>CJ106/'[1]资源-钻石'!L105</f>
        <v>7.0549879809998287E-2</v>
      </c>
      <c r="CU106" s="7">
        <f>CK106/'[1]资源-钻石'!M105</f>
        <v>0.12164788365799629</v>
      </c>
      <c r="CV106" s="7">
        <f>CL106/'[1]资源-钻石'!N105</f>
        <v>0.11230643495423785</v>
      </c>
      <c r="CW106" s="7">
        <f>CM106/'[1]资源-钻石'!O105</f>
        <v>7.3602764398657469E-2</v>
      </c>
      <c r="CX106" s="7">
        <f>CN106/'[1]资源-钻石'!P105</f>
        <v>7.3961168898437055E-2</v>
      </c>
    </row>
    <row r="107" spans="41:102" x14ac:dyDescent="0.15">
      <c r="AO107" s="46">
        <f>血脉状态预估!C107</f>
        <v>60</v>
      </c>
      <c r="AP107" s="46">
        <f>血脉状态预估!D107</f>
        <v>44.717399999999998</v>
      </c>
      <c r="AR107" s="46"/>
      <c r="AS107" s="46"/>
      <c r="AT107" s="46"/>
      <c r="AU107" s="46">
        <f>IF(血脉状态预估!N107="",0,IFERROR(求节点($Q$6:$Q$15,$AI$5:$AI$14,血脉状态预估!N107),AU106)*血脉状态预估!$I107)</f>
        <v>13704.195145510083</v>
      </c>
      <c r="AV107" s="46">
        <f>IF(血脉状态预估!O107="",0,IFERROR(求节点($Q$24:$Q$33,$AI$23:$AI$32,血脉状态预估!O107),AV106)*血脉状态预估!$J107)</f>
        <v>0</v>
      </c>
      <c r="AW107" s="46">
        <f t="shared" si="42"/>
        <v>13704.195145510083</v>
      </c>
      <c r="AX107" s="46"/>
      <c r="AY107" s="46"/>
      <c r="AZ107" s="46"/>
      <c r="BA107" s="46">
        <f>IF(血脉状态预估!N107="",0,IFERROR(求节点($Q$6:$Q$15,$AJ$5:$AJ$14,血脉状态预估!N107),BA106)*血脉状态预估!$I107)</f>
        <v>0</v>
      </c>
      <c r="BB107" s="46">
        <f>IF(血脉状态预估!O107="",0,IFERROR(求节点($Q$24:$Q$33,$AJ$23:$AJ$32,血脉状态预估!O107),BB106)*血脉状态预估!$J107)</f>
        <v>0</v>
      </c>
      <c r="BC107" s="46">
        <f t="shared" si="43"/>
        <v>0</v>
      </c>
      <c r="BG107" s="4">
        <v>103</v>
      </c>
      <c r="BH107" s="4">
        <f t="shared" si="32"/>
        <v>354032.91271781933</v>
      </c>
      <c r="BI107" s="4">
        <f t="shared" si="33"/>
        <v>829487.39010067645</v>
      </c>
      <c r="BJ107" s="4">
        <f t="shared" si="34"/>
        <v>1124844.6596196764</v>
      </c>
      <c r="BK107" s="4">
        <f t="shared" si="35"/>
        <v>1344150.7265346767</v>
      </c>
      <c r="BL107" s="4">
        <f t="shared" si="36"/>
        <v>1622628.6449806762</v>
      </c>
      <c r="BM107" s="4">
        <f t="shared" si="37"/>
        <v>44019.730405697868</v>
      </c>
      <c r="BN107" s="4">
        <f t="shared" si="38"/>
        <v>107299.11983703304</v>
      </c>
      <c r="BO107" s="4">
        <f t="shared" si="39"/>
        <v>147410.39400101884</v>
      </c>
      <c r="BP107" s="4">
        <f t="shared" si="40"/>
        <v>177898.01749284557</v>
      </c>
      <c r="BQ107" s="4">
        <f t="shared" si="41"/>
        <v>216774.5110811707</v>
      </c>
      <c r="BT107" s="4">
        <v>103</v>
      </c>
      <c r="BU107" s="50">
        <f>IFERROR(BH107-血脉产出玩法!AD108,0)</f>
        <v>163671.80695443554</v>
      </c>
      <c r="BV107" s="50">
        <f>IFERROR(BI107-血脉产出玩法!AE108,0)</f>
        <v>303272.88680822472</v>
      </c>
      <c r="BW107" s="50">
        <f>IFERROR(BJ107-血脉产出玩法!AF108,0)</f>
        <v>411816.07438485825</v>
      </c>
      <c r="BX107" s="50">
        <f>IFERROR(BK107-血脉产出玩法!AG108,0)</f>
        <v>832913.48201440403</v>
      </c>
      <c r="BY107" s="50">
        <f>IFERROR(BL107-血脉产出玩法!AH108,0)</f>
        <v>1345943.8773814016</v>
      </c>
      <c r="BZ107" s="50">
        <f>IFERROR(BM107-血脉产出玩法!AI108,0)</f>
        <v>33030.353793066955</v>
      </c>
      <c r="CA107" s="50">
        <f>IFERROR(BN107-血脉产出玩法!AJ108,0)</f>
        <v>76921.22655615893</v>
      </c>
      <c r="CB107" s="50">
        <f>IFERROR(BO107-血脉产出玩法!AK108,0)</f>
        <v>106247.8906246383</v>
      </c>
      <c r="CC107" s="50">
        <f>IFERROR(BP107-血脉产出玩法!AL108,0)</f>
        <v>148384.74798378799</v>
      </c>
      <c r="CD107" s="50">
        <f>IFERROR(BQ107-血脉产出玩法!AM108,0)</f>
        <v>200801.74657167</v>
      </c>
      <c r="CE107" s="4">
        <f>BU107*血脉产出玩法!$D$13</f>
        <v>81835.903477217769</v>
      </c>
      <c r="CF107" s="4">
        <f>BV107*血脉产出玩法!$D$13</f>
        <v>151636.44340411236</v>
      </c>
      <c r="CG107" s="4">
        <f>BW107*血脉产出玩法!$D$13</f>
        <v>205908.03719242912</v>
      </c>
      <c r="CH107" s="4">
        <f>BX107*血脉产出玩法!$D$13</f>
        <v>416456.74100720201</v>
      </c>
      <c r="CI107" s="4">
        <f>BY107*血脉产出玩法!$D$13</f>
        <v>672971.9386907008</v>
      </c>
      <c r="CJ107" s="4">
        <f>BZ107*血脉产出玩法!$D$14</f>
        <v>330303.53793066955</v>
      </c>
      <c r="CK107" s="4">
        <f>CA107*血脉产出玩法!$D$14</f>
        <v>769212.26556158927</v>
      </c>
      <c r="CL107" s="4">
        <f>CB107*血脉产出玩法!$D$14</f>
        <v>1062478.906246383</v>
      </c>
      <c r="CM107" s="4">
        <f>CC107*血脉产出玩法!$D$14</f>
        <v>1483847.47983788</v>
      </c>
      <c r="CN107" s="4">
        <f>CD107*血脉产出玩法!$D$14</f>
        <v>2008017.4657167001</v>
      </c>
      <c r="CO107" s="7">
        <f>CE107/'[1]资源-钻石'!L106</f>
        <v>1.7499618924628688E-2</v>
      </c>
      <c r="CP107" s="7">
        <f>CF107/'[1]资源-钻石'!M106</f>
        <v>2.4142972680471504E-2</v>
      </c>
      <c r="CQ107" s="7">
        <f>CG107/'[1]资源-钻石'!N106</f>
        <v>2.162370554554079E-2</v>
      </c>
      <c r="CR107" s="7">
        <f>CH107/'[1]资源-钻石'!O106</f>
        <v>2.069172555212578E-2</v>
      </c>
      <c r="CS107" s="7">
        <f>CI107/'[1]资源-钻石'!P106</f>
        <v>2.4869268641063234E-2</v>
      </c>
      <c r="CT107" s="7">
        <f>CJ107/'[1]资源-钻石'!L106</f>
        <v>7.0631419678191684E-2</v>
      </c>
      <c r="CU107" s="7">
        <f>CK107/'[1]资源-钻石'!M106</f>
        <v>0.12247102540808734</v>
      </c>
      <c r="CV107" s="7">
        <f>CL107/'[1]资源-钻石'!N106</f>
        <v>0.11157763111281196</v>
      </c>
      <c r="CW107" s="7">
        <f>CM107/'[1]资源-钻石'!O106</f>
        <v>7.3725219910626777E-2</v>
      </c>
      <c r="CX107" s="7">
        <f>CN107/'[1]资源-钻石'!P106</f>
        <v>7.4205064015020042E-2</v>
      </c>
    </row>
    <row r="108" spans="41:102" x14ac:dyDescent="0.15">
      <c r="AO108" s="46">
        <f>血脉状态预估!C108</f>
        <v>65</v>
      </c>
      <c r="AP108" s="46">
        <f>血脉状态预估!D108</f>
        <v>63.802491344610679</v>
      </c>
      <c r="AR108" s="46"/>
      <c r="AS108" s="46"/>
      <c r="AT108" s="46"/>
      <c r="AU108" s="46">
        <f>IF(血脉状态预估!N108="",0,IFERROR(求节点($Q$6:$Q$15,$AI$5:$AI$14,血脉状态预估!N108),AU107)*血脉状态预估!$I108)</f>
        <v>29654.304912796713</v>
      </c>
      <c r="AV108" s="46">
        <f>IF(血脉状态预估!O108="",0,IFERROR(求节点($Q$24:$Q$33,$AI$23:$AI$32,血脉状态预估!O108),AV107)*血脉状态预估!$J108)</f>
        <v>1778.0846278306417</v>
      </c>
      <c r="AW108" s="46">
        <f t="shared" si="42"/>
        <v>31432.389540627355</v>
      </c>
      <c r="AX108" s="46"/>
      <c r="AY108" s="46"/>
      <c r="AZ108" s="46"/>
      <c r="BA108" s="46">
        <f>IF(血脉状态预估!N108="",0,IFERROR(求节点($Q$6:$Q$15,$AJ$5:$AJ$14,血脉状态预估!N108),BA107)*血脉状态预估!$I108)</f>
        <v>0</v>
      </c>
      <c r="BB108" s="46">
        <f>IF(血脉状态预估!O108="",0,IFERROR(求节点($Q$24:$Q$33,$AJ$23:$AJ$32,血脉状态预估!O108),BB107)*血脉状态预估!$J108)</f>
        <v>184.54787608317329</v>
      </c>
      <c r="BC108" s="46">
        <f t="shared" si="43"/>
        <v>184.54787608317329</v>
      </c>
      <c r="BG108" s="4">
        <v>104</v>
      </c>
      <c r="BH108" s="4">
        <f t="shared" si="32"/>
        <v>375546.68997496215</v>
      </c>
      <c r="BI108" s="4">
        <f t="shared" si="33"/>
        <v>882196.14438067656</v>
      </c>
      <c r="BJ108" s="4">
        <f t="shared" si="34"/>
        <v>1188157.9132726763</v>
      </c>
      <c r="BK108" s="4">
        <f t="shared" si="35"/>
        <v>1430367.1888926767</v>
      </c>
      <c r="BL108" s="4">
        <f t="shared" si="36"/>
        <v>1728673.6387106762</v>
      </c>
      <c r="BM108" s="4">
        <f t="shared" si="37"/>
        <v>46821.610727930005</v>
      </c>
      <c r="BN108" s="4">
        <f t="shared" si="38"/>
        <v>114427.7499645583</v>
      </c>
      <c r="BO108" s="4">
        <f t="shared" si="39"/>
        <v>156028.3986373306</v>
      </c>
      <c r="BP108" s="4">
        <f t="shared" si="40"/>
        <v>189889.39174307551</v>
      </c>
      <c r="BQ108" s="4">
        <f t="shared" si="41"/>
        <v>231668.25616903591</v>
      </c>
      <c r="BT108" s="4">
        <v>104</v>
      </c>
      <c r="BU108" s="50">
        <f>IFERROR(BH108-血脉产出玩法!AD109,0)</f>
        <v>169978.73339121926</v>
      </c>
      <c r="BV108" s="50">
        <f>IFERROR(BI108-血脉产出玩法!AE109,0)</f>
        <v>313721.43634914095</v>
      </c>
      <c r="BW108" s="50">
        <f>IFERROR(BJ108-血脉产出玩法!AF109,0)</f>
        <v>416057.49767240044</v>
      </c>
      <c r="BX108" s="50">
        <f>IFERROR(BK108-血脉产出玩法!AG109,0)</f>
        <v>876532.77158244513</v>
      </c>
      <c r="BY108" s="50">
        <f>IFERROR(BL108-血脉产出玩法!AH109,0)</f>
        <v>1429191.8600609177</v>
      </c>
      <c r="BZ108" s="50">
        <f>IFERROR(BM108-血脉产出玩法!AI109,0)</f>
        <v>34954.356199603739</v>
      </c>
      <c r="CA108" s="50">
        <f>IFERROR(BN108-血脉产出玩法!AJ109,0)</f>
        <v>81610.212809257762</v>
      </c>
      <c r="CB108" s="50">
        <f>IFERROR(BO108-血脉产出玩法!AK109,0)</f>
        <v>111455.73125459909</v>
      </c>
      <c r="CC108" s="50">
        <f>IFERROR(BP108-血脉产出玩法!AL109,0)</f>
        <v>157917.02549498115</v>
      </c>
      <c r="CD108" s="50">
        <f>IFERROR(BQ108-血脉产出玩法!AM109,0)</f>
        <v>214379.44057298879</v>
      </c>
      <c r="CE108" s="4">
        <f>BU108*血脉产出玩法!$D$13</f>
        <v>84989.366695609628</v>
      </c>
      <c r="CF108" s="4">
        <f>BV108*血脉产出玩法!$D$13</f>
        <v>156860.71817457047</v>
      </c>
      <c r="CG108" s="4">
        <f>BW108*血脉产出玩法!$D$13</f>
        <v>208028.74883620022</v>
      </c>
      <c r="CH108" s="4">
        <f>BX108*血脉产出玩法!$D$13</f>
        <v>438266.38579122256</v>
      </c>
      <c r="CI108" s="4">
        <f>BY108*血脉产出玩法!$D$13</f>
        <v>714595.93003045884</v>
      </c>
      <c r="CJ108" s="4">
        <f>BZ108*血脉产出玩法!$D$14</f>
        <v>349543.56199603737</v>
      </c>
      <c r="CK108" s="4">
        <f>CA108*血脉产出玩法!$D$14</f>
        <v>816102.12809257768</v>
      </c>
      <c r="CL108" s="4">
        <f>CB108*血脉产出玩法!$D$14</f>
        <v>1114557.3125459908</v>
      </c>
      <c r="CM108" s="4">
        <f>CC108*血脉产出玩法!$D$14</f>
        <v>1579170.2549498114</v>
      </c>
      <c r="CN108" s="4">
        <f>CD108*血脉产出玩法!$D$14</f>
        <v>2143794.405729888</v>
      </c>
      <c r="CO108" s="7">
        <f>CE108/'[1]资源-钻石'!L107</f>
        <v>1.7094057263007958E-2</v>
      </c>
      <c r="CP108" s="7">
        <f>CF108/'[1]资源-钻石'!M107</f>
        <v>2.3451844507405464E-2</v>
      </c>
      <c r="CQ108" s="7">
        <f>CG108/'[1]资源-钻石'!N107</f>
        <v>2.0440227941404987E-2</v>
      </c>
      <c r="CR108" s="7">
        <f>CH108/'[1]资源-钻石'!O107</f>
        <v>2.0303734445124094E-2</v>
      </c>
      <c r="CS108" s="7">
        <f>CI108/'[1]资源-钻石'!P107</f>
        <v>2.4629994656876243E-2</v>
      </c>
      <c r="CT108" s="7">
        <f>CJ108/'[1]资源-钻石'!L107</f>
        <v>7.030429684310964E-2</v>
      </c>
      <c r="CU108" s="7">
        <f>CK108/'[1]资源-钻石'!M107</f>
        <v>0.12201334045206845</v>
      </c>
      <c r="CV108" s="7">
        <f>CL108/'[1]资源-钻石'!N107</f>
        <v>0.10951277479507401</v>
      </c>
      <c r="CW108" s="7">
        <f>CM108/'[1]资源-钻石'!O107</f>
        <v>7.3158824266786909E-2</v>
      </c>
      <c r="CX108" s="7">
        <f>CN108/'[1]资源-钻石'!P107</f>
        <v>7.3890211991996246E-2</v>
      </c>
    </row>
    <row r="109" spans="41:102" x14ac:dyDescent="0.15">
      <c r="AO109" s="46">
        <f>血脉状态预估!C109</f>
        <v>70</v>
      </c>
      <c r="AP109" s="46">
        <f>血脉状态预估!D109</f>
        <v>90.106499999999997</v>
      </c>
      <c r="AR109" s="46"/>
      <c r="AS109" s="46"/>
      <c r="AT109" s="46"/>
      <c r="AU109" s="46">
        <f>IF(血脉状态预估!N109="",0,IFERROR(求节点($Q$6:$Q$15,$AI$5:$AI$14,血脉状态预估!N109),AU108)*血脉状态预估!$I109)</f>
        <v>0</v>
      </c>
      <c r="AV109" s="46">
        <f>IF(血脉状态预估!O109="",0,IFERROR(求节点($Q$24:$Q$33,$AI$23:$AI$32,血脉状态预估!O109),AV108)*血脉状态预估!$J109)</f>
        <v>9544.1567818087969</v>
      </c>
      <c r="AW109" s="46">
        <f t="shared" si="42"/>
        <v>31432.389540627355</v>
      </c>
      <c r="AX109" s="46"/>
      <c r="AY109" s="46"/>
      <c r="AZ109" s="46"/>
      <c r="BA109" s="46">
        <f>IF(血脉状态预估!N109="",0,IFERROR(求节点($Q$6:$Q$15,$AJ$5:$AJ$14,血脉状态预估!N109),BA108)*血脉状态预估!$I109)</f>
        <v>0</v>
      </c>
      <c r="BB109" s="46">
        <f>IF(血脉状态预估!O109="",0,IFERROR(求节点($Q$24:$Q$33,$AJ$23:$AJ$32,血脉状态预估!O109),BB108)*血脉状态预估!$J109)</f>
        <v>1031.9310193797407</v>
      </c>
      <c r="BC109" s="46">
        <f t="shared" si="43"/>
        <v>1031.9310193797407</v>
      </c>
      <c r="BG109" s="4">
        <v>105</v>
      </c>
      <c r="BH109" s="4">
        <f t="shared" si="32"/>
        <v>397060.46723210497</v>
      </c>
      <c r="BI109" s="4">
        <f t="shared" si="33"/>
        <v>934904.89866067655</v>
      </c>
      <c r="BJ109" s="4">
        <f t="shared" si="34"/>
        <v>1251471.1669256762</v>
      </c>
      <c r="BK109" s="4">
        <f t="shared" si="35"/>
        <v>1516583.6512506767</v>
      </c>
      <c r="BL109" s="4">
        <f t="shared" si="36"/>
        <v>1834718.6324406762</v>
      </c>
      <c r="BM109" s="4">
        <f t="shared" si="37"/>
        <v>49623.491050162149</v>
      </c>
      <c r="BN109" s="4">
        <f t="shared" si="38"/>
        <v>121556.38009208355</v>
      </c>
      <c r="BO109" s="4">
        <f t="shared" si="39"/>
        <v>164646.40327364235</v>
      </c>
      <c r="BP109" s="4">
        <f t="shared" si="40"/>
        <v>201880.76599330548</v>
      </c>
      <c r="BQ109" s="4">
        <f t="shared" si="41"/>
        <v>246562.00125690116</v>
      </c>
      <c r="BT109" s="4">
        <v>105</v>
      </c>
      <c r="BU109" s="50">
        <f>IFERROR(BH109-血脉产出玩法!AD110,0)</f>
        <v>175194.21149035287</v>
      </c>
      <c r="BV109" s="50">
        <f>IFERROR(BI109-血脉产出玩法!AE110,0)</f>
        <v>320493.8769917062</v>
      </c>
      <c r="BW109" s="50">
        <f>IFERROR(BJ109-血脉产出玩法!AF110,0)</f>
        <v>416727.16360029008</v>
      </c>
      <c r="BX109" s="50">
        <f>IFERROR(BK109-血脉产出玩法!AG110,0)</f>
        <v>917923.42459322698</v>
      </c>
      <c r="BY109" s="50">
        <f>IFERROR(BL109-血脉产出玩法!AH110,0)</f>
        <v>1511302.801477381</v>
      </c>
      <c r="BZ109" s="50">
        <f>IFERROR(BM109-血脉产出玩法!AI110,0)</f>
        <v>36815.350268446928</v>
      </c>
      <c r="CA109" s="50">
        <f>IFERROR(BN109-血脉产出玩法!AJ110,0)</f>
        <v>86086.980579011361</v>
      </c>
      <c r="CB109" s="50">
        <f>IFERROR(BO109-血脉产出玩法!AK110,0)</f>
        <v>116457.377522341</v>
      </c>
      <c r="CC109" s="50">
        <f>IFERROR(BP109-血脉产出玩法!AL110,0)</f>
        <v>167320.64580825472</v>
      </c>
      <c r="CD109" s="50">
        <f>IFERROR(BQ109-血脉产出玩法!AM110,0)</f>
        <v>227891.49419775236</v>
      </c>
      <c r="CE109" s="4">
        <f>BU109*血脉产出玩法!$D$13</f>
        <v>87597.105745176435</v>
      </c>
      <c r="CF109" s="4">
        <f>BV109*血脉产出玩法!$D$13</f>
        <v>160246.9384958531</v>
      </c>
      <c r="CG109" s="4">
        <f>BW109*血脉产出玩法!$D$13</f>
        <v>208363.58180014504</v>
      </c>
      <c r="CH109" s="4">
        <f>BX109*血脉产出玩法!$D$13</f>
        <v>458961.71229661349</v>
      </c>
      <c r="CI109" s="4">
        <f>BY109*血脉产出玩法!$D$13</f>
        <v>755651.40073869051</v>
      </c>
      <c r="CJ109" s="4">
        <f>BZ109*血脉产出玩法!$D$14</f>
        <v>368153.50268446928</v>
      </c>
      <c r="CK109" s="4">
        <f>CA109*血脉产出玩法!$D$14</f>
        <v>860869.80579011363</v>
      </c>
      <c r="CL109" s="4">
        <f>CB109*血脉产出玩法!$D$14</f>
        <v>1164573.77522341</v>
      </c>
      <c r="CM109" s="4">
        <f>CC109*血脉产出玩法!$D$14</f>
        <v>1673206.4580825472</v>
      </c>
      <c r="CN109" s="4">
        <f>CD109*血脉产出玩法!$D$14</f>
        <v>2278914.9419775237</v>
      </c>
      <c r="CO109" s="7">
        <f>CE109/'[1]资源-钻石'!L108</f>
        <v>1.6567948408750609E-2</v>
      </c>
      <c r="CP109" s="7">
        <f>CF109/'[1]资源-钻石'!M108</f>
        <v>2.2468818177296818E-2</v>
      </c>
      <c r="CQ109" s="7">
        <f>CG109/'[1]资源-钻石'!N108</f>
        <v>1.9164949765884055E-2</v>
      </c>
      <c r="CR109" s="7">
        <f>CH109/'[1]资源-钻石'!O108</f>
        <v>1.9850765170831713E-2</v>
      </c>
      <c r="CS109" s="7">
        <f>CI109/'[1]资源-钻石'!P108</f>
        <v>2.4336288465883128E-2</v>
      </c>
      <c r="CT109" s="7">
        <f>CJ109/'[1]资源-钻石'!L108</f>
        <v>6.9631846704170233E-2</v>
      </c>
      <c r="CU109" s="7">
        <f>CK109/'[1]资源-钻石'!M108</f>
        <v>0.120705751524379</v>
      </c>
      <c r="CV109" s="7">
        <f>CL109/'[1]资源-钻石'!N108</f>
        <v>0.10711563752167685</v>
      </c>
      <c r="CW109" s="7">
        <f>CM109/'[1]资源-钻石'!O108</f>
        <v>7.2368625948149273E-2</v>
      </c>
      <c r="CX109" s="7">
        <f>CN109/'[1]资源-钻石'!P108</f>
        <v>7.3394069491515293E-2</v>
      </c>
    </row>
    <row r="110" spans="41:102" x14ac:dyDescent="0.15">
      <c r="AO110" s="46">
        <f>血脉状态预估!C110</f>
        <v>75</v>
      </c>
      <c r="AP110" s="46">
        <f>血脉状态预估!D110</f>
        <v>127.38168214210583</v>
      </c>
      <c r="AR110" s="46"/>
      <c r="AS110" s="46"/>
      <c r="AT110" s="46"/>
      <c r="AU110" s="46">
        <f>IF(血脉状态预估!N110="",0,IFERROR(求节点($Q$6:$Q$15,$AI$5:$AI$14,血脉状态预估!N110),AU109)*血脉状态预估!$I110)</f>
        <v>0</v>
      </c>
      <c r="AV110" s="46">
        <f>IF(血脉状态预估!O110="",0,IFERROR(求节点($Q$24:$Q$33,$AI$23:$AI$32,血脉状态预估!O110),AV109)*血脉状态预估!$J110)</f>
        <v>35559.564281214283</v>
      </c>
      <c r="AW110" s="46">
        <f t="shared" si="42"/>
        <v>35559.564281214283</v>
      </c>
      <c r="AX110" s="46"/>
      <c r="AY110" s="46"/>
      <c r="AZ110" s="46"/>
      <c r="BA110" s="46">
        <f>IF(血脉状态预估!N110="",0,IFERROR(求节点($Q$6:$Q$15,$AJ$5:$AJ$14,血脉状态预估!N110),BA109)*血脉状态预估!$I110)</f>
        <v>0</v>
      </c>
      <c r="BB110" s="46">
        <f>IF(血脉状态预估!O110="",0,IFERROR(求节点($Q$24:$Q$33,$AJ$23:$AJ$32,血脉状态预估!O110),BB109)*血脉状态预估!$J110)</f>
        <v>3992.2556731630352</v>
      </c>
      <c r="BC110" s="46">
        <f t="shared" si="43"/>
        <v>3992.2556731630352</v>
      </c>
      <c r="BG110" s="4">
        <v>106</v>
      </c>
      <c r="BH110" s="4">
        <f t="shared" si="32"/>
        <v>418574.24448924785</v>
      </c>
      <c r="BI110" s="4">
        <f t="shared" si="33"/>
        <v>987613.65294067655</v>
      </c>
      <c r="BJ110" s="4">
        <f t="shared" si="34"/>
        <v>1336307.1619096762</v>
      </c>
      <c r="BK110" s="4">
        <f t="shared" si="35"/>
        <v>1612024.1456076766</v>
      </c>
      <c r="BL110" s="4">
        <f t="shared" si="36"/>
        <v>1887741.1293056763</v>
      </c>
      <c r="BM110" s="4">
        <f t="shared" si="37"/>
        <v>52425.371372394293</v>
      </c>
      <c r="BN110" s="4">
        <f t="shared" si="38"/>
        <v>128685.01021960878</v>
      </c>
      <c r="BO110" s="4">
        <f t="shared" si="39"/>
        <v>176561.39934393455</v>
      </c>
      <c r="BP110" s="4">
        <f t="shared" si="40"/>
        <v>215285.13657238419</v>
      </c>
      <c r="BQ110" s="4">
        <f t="shared" si="41"/>
        <v>254008.87380083377</v>
      </c>
      <c r="BT110" s="4">
        <v>106</v>
      </c>
      <c r="BU110" s="50">
        <f>IFERROR(BH110-血脉产出玩法!AD111,0)</f>
        <v>179239.90422546412</v>
      </c>
      <c r="BV110" s="50">
        <f>IFERROR(BI110-血脉产出玩法!AE111,0)</f>
        <v>324251.38035194017</v>
      </c>
      <c r="BW110" s="50">
        <f>IFERROR(BJ110-血脉产出玩法!AF111,0)</f>
        <v>435483.88040903152</v>
      </c>
      <c r="BX110" s="50">
        <f>IFERROR(BK110-血脉产出玩法!AG111,0)</f>
        <v>966419.71912476653</v>
      </c>
      <c r="BY110" s="50">
        <f>IFERROR(BL110-血脉产出玩法!AH111,0)</f>
        <v>1540107.1455634967</v>
      </c>
      <c r="BZ110" s="50">
        <f>IFERROR(BM110-血脉产出玩法!AI111,0)</f>
        <v>38608.813673031611</v>
      </c>
      <c r="CA110" s="50">
        <f>IFERROR(BN110-血脉产出玩法!AJ111,0)</f>
        <v>90389.698712279947</v>
      </c>
      <c r="CB110" s="50">
        <f>IFERROR(BO110-血脉产出玩法!AK111,0)</f>
        <v>124557.67588300056</v>
      </c>
      <c r="CC110" s="50">
        <f>IFERROR(BP110-血脉产出玩法!AL111,0)</f>
        <v>178014.96966013155</v>
      </c>
      <c r="CD110" s="50">
        <f>IFERROR(BQ110-血脉产出玩法!AM111,0)</f>
        <v>233940.27441246615</v>
      </c>
      <c r="CE110" s="4">
        <f>BU110*血脉产出玩法!$D$13</f>
        <v>89619.952112732062</v>
      </c>
      <c r="CF110" s="4">
        <f>BV110*血脉产出玩法!$D$13</f>
        <v>162125.69017597008</v>
      </c>
      <c r="CG110" s="4">
        <f>BW110*血脉产出玩法!$D$13</f>
        <v>217741.94020451576</v>
      </c>
      <c r="CH110" s="4">
        <f>BX110*血脉产出玩法!$D$13</f>
        <v>483209.85956238327</v>
      </c>
      <c r="CI110" s="4">
        <f>BY110*血脉产出玩法!$D$13</f>
        <v>770053.57278174837</v>
      </c>
      <c r="CJ110" s="4">
        <f>BZ110*血脉产出玩法!$D$14</f>
        <v>386088.1367303161</v>
      </c>
      <c r="CK110" s="4">
        <f>CA110*血脉产出玩法!$D$14</f>
        <v>903896.9871227995</v>
      </c>
      <c r="CL110" s="4">
        <f>CB110*血脉产出玩法!$D$14</f>
        <v>1245576.7588300055</v>
      </c>
      <c r="CM110" s="4">
        <f>CC110*血脉产出玩法!$D$14</f>
        <v>1780149.6966013154</v>
      </c>
      <c r="CN110" s="4">
        <f>CD110*血脉产出玩法!$D$14</f>
        <v>2339402.7441246617</v>
      </c>
      <c r="CO110" s="7">
        <f>CE110/'[1]资源-钻石'!L109</f>
        <v>1.5984095132894938E-2</v>
      </c>
      <c r="CP110" s="7">
        <f>CF110/'[1]资源-钻石'!M109</f>
        <v>2.1319963451775462E-2</v>
      </c>
      <c r="CQ110" s="7">
        <f>CG110/'[1]资源-钻石'!N109</f>
        <v>1.8762903476602935E-2</v>
      </c>
      <c r="CR110" s="7">
        <f>CH110/'[1]资源-钻石'!O109</f>
        <v>1.9553399627569301E-2</v>
      </c>
      <c r="CS110" s="7">
        <f>CI110/'[1]资源-钻石'!P109</f>
        <v>2.3256213651958887E-2</v>
      </c>
      <c r="CT110" s="7">
        <f>CJ110/'[1]资源-钻石'!L109</f>
        <v>6.8860441918298973E-2</v>
      </c>
      <c r="CU110" s="7">
        <f>CK110/'[1]资源-钻石'!M109</f>
        <v>0.11886488013535287</v>
      </c>
      <c r="CV110" s="7">
        <f>CL110/'[1]资源-钻石'!N109</f>
        <v>0.10733180974081649</v>
      </c>
      <c r="CW110" s="7">
        <f>CM110/'[1]资源-钻石'!O109</f>
        <v>7.2034909316762388E-2</v>
      </c>
      <c r="CX110" s="7">
        <f>CN110/'[1]资源-钻石'!P109</f>
        <v>7.0651772757584358E-2</v>
      </c>
    </row>
    <row r="111" spans="41:102" x14ac:dyDescent="0.15">
      <c r="AO111" s="46">
        <f>血脉状态预估!C111</f>
        <v>80</v>
      </c>
      <c r="AP111" s="46">
        <f>血脉状态预估!D111</f>
        <v>180.33600000000001</v>
      </c>
      <c r="AR111" s="46"/>
      <c r="AS111" s="46"/>
      <c r="AT111" s="46"/>
      <c r="AU111" s="46">
        <f>IF(血脉状态预估!N111="",0,IFERROR(求节点($Q$6:$Q$15,$AI$5:$AI$14,血脉状态预估!N111),AU110)*血脉状态预估!$I111)</f>
        <v>0</v>
      </c>
      <c r="AV111" s="46">
        <f>IF(血脉状态预估!O111="",0,IFERROR(求节点($Q$24:$Q$33,$AI$23:$AI$32,血脉状态预估!O111),AV110)*血脉状态预估!$J111)</f>
        <v>106992.23113686702</v>
      </c>
      <c r="AW111" s="46">
        <f t="shared" si="42"/>
        <v>106992.23113686702</v>
      </c>
      <c r="AX111" s="46"/>
      <c r="AY111" s="46"/>
      <c r="AZ111" s="46"/>
      <c r="BA111" s="46">
        <f>IF(血脉状态预估!N111="",0,IFERROR(求节点($Q$6:$Q$15,$AJ$5:$AJ$14,血脉状态预估!N111),BA110)*血脉状态预估!$I111)</f>
        <v>0</v>
      </c>
      <c r="BB111" s="46">
        <f>IF(血脉状态预估!O111="",0,IFERROR(求节点($Q$24:$Q$33,$AJ$23:$AJ$32,血脉状态预估!O111),BB110)*血脉状态预估!$J111)</f>
        <v>12466.868258421075</v>
      </c>
      <c r="BC111" s="46">
        <f t="shared" si="43"/>
        <v>12466.868258421075</v>
      </c>
      <c r="BG111" s="4">
        <v>107</v>
      </c>
      <c r="BH111" s="4">
        <f t="shared" si="32"/>
        <v>440088.02174639073</v>
      </c>
      <c r="BI111" s="4">
        <f t="shared" si="33"/>
        <v>1040322.4072206765</v>
      </c>
      <c r="BJ111" s="4">
        <f t="shared" si="34"/>
        <v>1421143.1568936764</v>
      </c>
      <c r="BK111" s="4">
        <f t="shared" si="35"/>
        <v>1707464.6399646767</v>
      </c>
      <c r="BL111" s="4">
        <f t="shared" si="36"/>
        <v>1940763.6261706764</v>
      </c>
      <c r="BM111" s="4">
        <f t="shared" si="37"/>
        <v>55227.251694626444</v>
      </c>
      <c r="BN111" s="4">
        <f t="shared" si="38"/>
        <v>135813.64034713403</v>
      </c>
      <c r="BO111" s="4">
        <f t="shared" si="39"/>
        <v>188476.39541422675</v>
      </c>
      <c r="BP111" s="4">
        <f t="shared" si="40"/>
        <v>228689.50715146289</v>
      </c>
      <c r="BQ111" s="4">
        <f t="shared" si="41"/>
        <v>261455.7463447664</v>
      </c>
      <c r="BT111" s="4">
        <v>107</v>
      </c>
      <c r="BU111" s="50">
        <f>IFERROR(BH111-血脉产出玩法!AD112,0)</f>
        <v>182031.85205055235</v>
      </c>
      <c r="BV111" s="50">
        <f>IFERROR(BI111-血脉产出玩法!AE112,0)</f>
        <v>325367.00149686937</v>
      </c>
      <c r="BW111" s="50">
        <f>IFERROR(BJ111-血脉产出玩法!AF112,0)</f>
        <v>449180.21510006057</v>
      </c>
      <c r="BX111" s="50">
        <f>IFERROR(BK111-血脉产出玩法!AG112,0)</f>
        <v>1014036.2958559565</v>
      </c>
      <c r="BY111" s="50">
        <f>IFERROR(BL111-血脉产出玩法!AH112,0)</f>
        <v>1567583.6452537149</v>
      </c>
      <c r="BZ111" s="50">
        <f>IFERROR(BM111-血脉产出玩法!AI112,0)</f>
        <v>40329.899503756547</v>
      </c>
      <c r="CA111" s="50">
        <f>IFERROR(BN111-血脉产出玩法!AJ112,0)</f>
        <v>94539.903344884806</v>
      </c>
      <c r="CB111" s="50">
        <f>IFERROR(BO111-血脉产出玩法!AK112,0)</f>
        <v>132365.8429037398</v>
      </c>
      <c r="CC111" s="50">
        <f>IFERROR(BP111-血脉产出玩法!AL112,0)</f>
        <v>188658.50818912371</v>
      </c>
      <c r="CD111" s="50">
        <f>IFERROR(BQ111-血脉产出玩法!AM112,0)</f>
        <v>239912.39935618348</v>
      </c>
      <c r="CE111" s="4">
        <f>BU111*血脉产出玩法!$D$13</f>
        <v>91015.926025276174</v>
      </c>
      <c r="CF111" s="4">
        <f>BV111*血脉产出玩法!$D$13</f>
        <v>162683.50074843469</v>
      </c>
      <c r="CG111" s="4">
        <f>BW111*血脉产出玩法!$D$13</f>
        <v>224590.10755003028</v>
      </c>
      <c r="CH111" s="4">
        <f>BX111*血脉产出玩法!$D$13</f>
        <v>507018.14792797825</v>
      </c>
      <c r="CI111" s="4">
        <f>BY111*血脉产出玩法!$D$13</f>
        <v>783791.82262685744</v>
      </c>
      <c r="CJ111" s="4">
        <f>BZ111*血脉产出玩法!$D$14</f>
        <v>403298.99503756547</v>
      </c>
      <c r="CK111" s="4">
        <f>CA111*血脉产出玩法!$D$14</f>
        <v>945399.03344884806</v>
      </c>
      <c r="CL111" s="4">
        <f>CB111*血脉产出玩法!$D$14</f>
        <v>1323658.429037398</v>
      </c>
      <c r="CM111" s="4">
        <f>CC111*血脉产出玩法!$D$14</f>
        <v>1886585.0818912371</v>
      </c>
      <c r="CN111" s="4">
        <f>CD111*血脉产出玩法!$D$14</f>
        <v>2399123.993561835</v>
      </c>
      <c r="CO111" s="7">
        <f>CE111/'[1]资源-钻石'!L110</f>
        <v>1.5298226987442314E-2</v>
      </c>
      <c r="CP111" s="7">
        <f>CF111/'[1]资源-钻石'!M110</f>
        <v>2.0078576759626706E-2</v>
      </c>
      <c r="CQ111" s="7">
        <f>CG111/'[1]资源-钻石'!N110</f>
        <v>1.8121114641623449E-2</v>
      </c>
      <c r="CR111" s="7">
        <f>CH111/'[1]资源-钻石'!O110</f>
        <v>1.9255181029482895E-2</v>
      </c>
      <c r="CS111" s="7">
        <f>CI111/'[1]资源-钻石'!P110</f>
        <v>2.2212485421201481E-2</v>
      </c>
      <c r="CT111" s="7">
        <f>CJ111/'[1]资源-钻石'!L110</f>
        <v>6.7787692103232947E-2</v>
      </c>
      <c r="CU111" s="7">
        <f>CK111/'[1]资源-钻石'!M110</f>
        <v>0.11668218949217711</v>
      </c>
      <c r="CV111" s="7">
        <f>CL111/'[1]资源-钻石'!N110</f>
        <v>0.10679974465747412</v>
      </c>
      <c r="CW111" s="7">
        <f>CM111/'[1]资源-钻石'!O110</f>
        <v>7.164741031024742E-2</v>
      </c>
      <c r="CX111" s="7">
        <f>CN111/'[1]资源-钻石'!P110</f>
        <v>6.7990638830659422E-2</v>
      </c>
    </row>
    <row r="112" spans="41:102" x14ac:dyDescent="0.15">
      <c r="AO112" s="46">
        <f>血脉状态预估!C112</f>
        <v>85</v>
      </c>
      <c r="AP112" s="46">
        <f>血脉状态预估!D112</f>
        <v>253.91849799475142</v>
      </c>
      <c r="AR112" s="46"/>
      <c r="AS112" s="46"/>
      <c r="AT112" s="46"/>
      <c r="AU112" s="46">
        <f>IF(血脉状态预估!N112="",0,IFERROR(求节点($Q$6:$Q$15,$AI$5:$AI$14,血脉状态预估!N112),AU111)*血脉状态预估!$I112)</f>
        <v>0</v>
      </c>
      <c r="AV112" s="46">
        <f>IF(血脉状态预估!O112="",0,IFERROR(求节点($Q$24:$Q$33,$AI$23:$AI$32,血脉状态预估!O112),AV111)*血脉状态预估!$J112)</f>
        <v>214254.65335908922</v>
      </c>
      <c r="AW112" s="46">
        <f t="shared" si="42"/>
        <v>214254.65335908922</v>
      </c>
      <c r="AX112" s="46"/>
      <c r="AY112" s="46"/>
      <c r="AZ112" s="46"/>
      <c r="BA112" s="46">
        <f>IF(血脉状态预估!N112="",0,IFERROR(求节点($Q$6:$Q$15,$AJ$5:$AJ$14,血脉状态预估!N112),BA111)*血脉状态预估!$I112)</f>
        <v>0</v>
      </c>
      <c r="BB112" s="46">
        <f>IF(血脉状态预估!O112="",0,IFERROR(求节点($Q$24:$Q$33,$AJ$23:$AJ$32,血脉状态预估!O112),BB111)*血脉状态预估!$J112)</f>
        <v>25918.968570921086</v>
      </c>
      <c r="BC112" s="46">
        <f t="shared" si="43"/>
        <v>25918.968570921086</v>
      </c>
      <c r="BG112" s="4">
        <v>108</v>
      </c>
      <c r="BH112" s="4">
        <f t="shared" si="32"/>
        <v>461601.79900353355</v>
      </c>
      <c r="BI112" s="4">
        <f t="shared" si="33"/>
        <v>1093031.1615006765</v>
      </c>
      <c r="BJ112" s="4">
        <f t="shared" si="34"/>
        <v>1505979.1518776764</v>
      </c>
      <c r="BK112" s="4">
        <f t="shared" si="35"/>
        <v>1802905.1343216766</v>
      </c>
      <c r="BL112" s="4">
        <f t="shared" si="36"/>
        <v>1993786.1230356763</v>
      </c>
      <c r="BM112" s="4">
        <f t="shared" si="37"/>
        <v>58029.132016858588</v>
      </c>
      <c r="BN112" s="4">
        <f t="shared" si="38"/>
        <v>142942.27047465925</v>
      </c>
      <c r="BO112" s="4">
        <f t="shared" si="39"/>
        <v>200391.39148451894</v>
      </c>
      <c r="BP112" s="4">
        <f t="shared" si="40"/>
        <v>242093.87773054163</v>
      </c>
      <c r="BQ112" s="4">
        <f t="shared" si="41"/>
        <v>268902.61888869904</v>
      </c>
      <c r="BT112" s="4">
        <v>108</v>
      </c>
      <c r="BU112" s="50">
        <f>IFERROR(BH112-血脉产出玩法!AD113,0)</f>
        <v>183480.06935228774</v>
      </c>
      <c r="BV112" s="50">
        <f>IFERROR(BI112-血脉产出玩法!AE113,0)</f>
        <v>322416.40065556369</v>
      </c>
      <c r="BW112" s="50">
        <f>IFERROR(BJ112-血脉产出玩法!AF113,0)</f>
        <v>463337.48591486446</v>
      </c>
      <c r="BX112" s="50">
        <f>IFERROR(BK112-血脉产出玩法!AG113,0)</f>
        <v>1058100.7835830487</v>
      </c>
      <c r="BY112" s="50">
        <f>IFERROR(BL112-血脉产出玩法!AH113,0)</f>
        <v>1592041.4845929993</v>
      </c>
      <c r="BZ112" s="50">
        <f>IFERROR(BM112-血脉产出玩法!AI113,0)</f>
        <v>41973.412971535843</v>
      </c>
      <c r="CA112" s="50">
        <f>IFERROR(BN112-血脉产出玩法!AJ113,0)</f>
        <v>98455.368614014616</v>
      </c>
      <c r="CB112" s="50">
        <f>IFERROR(BO112-血脉产出玩法!AK113,0)</f>
        <v>140200.61935521447</v>
      </c>
      <c r="CC112" s="50">
        <f>IFERROR(BP112-血脉产出玩法!AL113,0)</f>
        <v>199096.98779249625</v>
      </c>
      <c r="CD112" s="50">
        <f>IFERROR(BQ112-血脉产出玩法!AM113,0)</f>
        <v>245710.25973399071</v>
      </c>
      <c r="CE112" s="4">
        <f>BU112*血脉产出玩法!$D$13</f>
        <v>91740.03467614387</v>
      </c>
      <c r="CF112" s="4">
        <f>BV112*血脉产出玩法!$D$13</f>
        <v>161208.20032778184</v>
      </c>
      <c r="CG112" s="4">
        <f>BW112*血脉产出玩法!$D$13</f>
        <v>231668.74295743223</v>
      </c>
      <c r="CH112" s="4">
        <f>BX112*血脉产出玩法!$D$13</f>
        <v>529050.39179152437</v>
      </c>
      <c r="CI112" s="4">
        <f>BY112*血脉产出玩法!$D$13</f>
        <v>796020.74229649967</v>
      </c>
      <c r="CJ112" s="4">
        <f>BZ112*血脉产出玩法!$D$14</f>
        <v>419734.12971535843</v>
      </c>
      <c r="CK112" s="4">
        <f>CA112*血脉产出玩法!$D$14</f>
        <v>984553.68614014611</v>
      </c>
      <c r="CL112" s="4">
        <f>CB112*血脉产出玩法!$D$14</f>
        <v>1402006.1935521448</v>
      </c>
      <c r="CM112" s="4">
        <f>CC112*血脉产出玩法!$D$14</f>
        <v>1990969.8779249624</v>
      </c>
      <c r="CN112" s="4">
        <f>CD112*血脉产出玩法!$D$14</f>
        <v>2457102.5973399072</v>
      </c>
      <c r="CO112" s="7">
        <f>CE112/'[1]资源-钻石'!L111</f>
        <v>1.4523512294566158E-2</v>
      </c>
      <c r="CP112" s="7">
        <f>CF112/'[1]资源-钻石'!M111</f>
        <v>1.8695824563405093E-2</v>
      </c>
      <c r="CQ112" s="7">
        <f>CG112/'[1]资源-钻石'!N111</f>
        <v>1.7580440541971408E-2</v>
      </c>
      <c r="CR112" s="7">
        <f>CH112/'[1]资源-钻石'!O111</f>
        <v>1.8846878965123211E-2</v>
      </c>
      <c r="CS112" s="7">
        <f>CI112/'[1]资源-钻石'!P111</f>
        <v>2.1104875856462667E-2</v>
      </c>
      <c r="CT112" s="7">
        <f>CJ112/'[1]资源-钻石'!L111</f>
        <v>6.6448784490761109E-2</v>
      </c>
      <c r="CU112" s="7">
        <f>CK112/'[1]资源-钻石'!M111</f>
        <v>0.11418180310867097</v>
      </c>
      <c r="CV112" s="7">
        <f>CL112/'[1]资源-钻石'!N111</f>
        <v>0.10639280124961892</v>
      </c>
      <c r="CW112" s="7">
        <f>CM112/'[1]资源-钻石'!O111</f>
        <v>7.092626504895265E-2</v>
      </c>
      <c r="CX112" s="7">
        <f>CN112/'[1]资源-钻石'!P111</f>
        <v>6.5145092995749124E-2</v>
      </c>
    </row>
    <row r="113" spans="41:102" x14ac:dyDescent="0.15">
      <c r="AO113" s="46">
        <f>血脉状态预估!C113</f>
        <v>90</v>
      </c>
      <c r="AP113" s="46">
        <f>血脉状态预估!D113</f>
        <v>354.12299999999999</v>
      </c>
      <c r="AR113" s="46"/>
      <c r="AS113" s="46"/>
      <c r="AT113" s="46"/>
      <c r="AU113" s="46">
        <f>IF(血脉状态预估!N113="",0,IFERROR(求节点($Q$6:$Q$15,$AI$5:$AI$14,血脉状态预估!N113),AU112)*血脉状态预估!$I113)</f>
        <v>0</v>
      </c>
      <c r="AV113" s="46">
        <f>IF(血脉状态预估!O113="",0,IFERROR(求节点($Q$24:$Q$33,$AI$23:$AI$32,血脉状态预估!O113),AV112)*血脉状态预估!$J113)</f>
        <v>397060.46723210497</v>
      </c>
      <c r="AW113" s="46">
        <f t="shared" si="42"/>
        <v>397060.46723210497</v>
      </c>
      <c r="AX113" s="46"/>
      <c r="AY113" s="46"/>
      <c r="AZ113" s="46"/>
      <c r="BA113" s="46">
        <f>IF(血脉状态预估!N113="",0,IFERROR(求节点($Q$6:$Q$15,$AJ$5:$AJ$14,血脉状态预估!N113),BA112)*血脉状态预估!$I113)</f>
        <v>0</v>
      </c>
      <c r="BB113" s="46">
        <f>IF(血脉状态预估!O113="",0,IFERROR(求节点($Q$24:$Q$33,$AJ$23:$AJ$32,血脉状态预估!O113),BB112)*血脉状态预估!$J113)</f>
        <v>49623.491050162149</v>
      </c>
      <c r="BC113" s="46">
        <f t="shared" si="43"/>
        <v>49623.491050162149</v>
      </c>
      <c r="BG113" s="4">
        <v>109</v>
      </c>
      <c r="BH113" s="4">
        <f t="shared" si="32"/>
        <v>483115.57626067643</v>
      </c>
      <c r="BI113" s="4">
        <f t="shared" si="33"/>
        <v>1145739.9157806765</v>
      </c>
      <c r="BJ113" s="4">
        <f t="shared" si="34"/>
        <v>1590815.1468616766</v>
      </c>
      <c r="BK113" s="4">
        <f t="shared" si="35"/>
        <v>1898345.6286786767</v>
      </c>
      <c r="BL113" s="4">
        <f t="shared" si="36"/>
        <v>2046808.6199006764</v>
      </c>
      <c r="BM113" s="4">
        <f t="shared" si="37"/>
        <v>60831.012339090739</v>
      </c>
      <c r="BN113" s="4">
        <f t="shared" si="38"/>
        <v>150070.90060218447</v>
      </c>
      <c r="BO113" s="4">
        <f t="shared" si="39"/>
        <v>212306.38755481114</v>
      </c>
      <c r="BP113" s="4">
        <f t="shared" si="40"/>
        <v>255498.24830962034</v>
      </c>
      <c r="BQ113" s="4">
        <f t="shared" si="41"/>
        <v>276349.49143263162</v>
      </c>
      <c r="BT113" s="4">
        <v>109</v>
      </c>
      <c r="BU113" s="50">
        <f>IFERROR(BH113-血脉产出玩法!AD114,0)</f>
        <v>183488.11193829431</v>
      </c>
      <c r="BV113" s="50">
        <f>IFERROR(BI113-血脉产出玩法!AE114,0)</f>
        <v>318391.77296898805</v>
      </c>
      <c r="BW113" s="50">
        <f>IFERROR(BJ113-血脉产出玩法!AF114,0)</f>
        <v>471023.43688281276</v>
      </c>
      <c r="BX113" s="50">
        <f>IFERROR(BK113-血脉产出玩法!AG114,0)</f>
        <v>1097972.892215143</v>
      </c>
      <c r="BY113" s="50">
        <f>IFERROR(BL113-血脉产出玩法!AH114,0)</f>
        <v>1614143.4104040414</v>
      </c>
      <c r="BZ113" s="50">
        <f>IFERROR(BM113-血脉产出玩法!AI114,0)</f>
        <v>43533.786439283802</v>
      </c>
      <c r="CA113" s="50">
        <f>IFERROR(BN113-血脉产出玩法!AJ114,0)</f>
        <v>102308.83127264574</v>
      </c>
      <c r="CB113" s="50">
        <f>IFERROR(BO113-血脉产出玩法!AK114,0)</f>
        <v>147661.81229185979</v>
      </c>
      <c r="CC113" s="50">
        <f>IFERROR(BP113-血脉产出玩法!AL114,0)</f>
        <v>209293.44509518339</v>
      </c>
      <c r="CD113" s="50">
        <f>IFERROR(BQ113-血脉产出玩法!AM114,0)</f>
        <v>251372.11532802216</v>
      </c>
      <c r="CE113" s="4">
        <f>BU113*血脉产出玩法!$D$13</f>
        <v>91744.055969147157</v>
      </c>
      <c r="CF113" s="4">
        <f>BV113*血脉产出玩法!$D$13</f>
        <v>159195.88648449403</v>
      </c>
      <c r="CG113" s="4">
        <f>BW113*血脉产出玩法!$D$13</f>
        <v>235511.71844140638</v>
      </c>
      <c r="CH113" s="4">
        <f>BX113*血脉产出玩法!$D$13</f>
        <v>548986.44610757148</v>
      </c>
      <c r="CI113" s="4">
        <f>BY113*血脉产出玩法!$D$13</f>
        <v>807071.7052020207</v>
      </c>
      <c r="CJ113" s="4">
        <f>BZ113*血脉产出玩法!$D$14</f>
        <v>435337.86439283803</v>
      </c>
      <c r="CK113" s="4">
        <f>CA113*血脉产出玩法!$D$14</f>
        <v>1023088.3127264574</v>
      </c>
      <c r="CL113" s="4">
        <f>CB113*血脉产出玩法!$D$14</f>
        <v>1476618.1229185979</v>
      </c>
      <c r="CM113" s="4">
        <f>CC113*血脉产出玩法!$D$14</f>
        <v>2092934.4509518337</v>
      </c>
      <c r="CN113" s="4">
        <f>CD113*血脉产出玩法!$D$14</f>
        <v>2513721.1532802219</v>
      </c>
      <c r="CO113" s="7">
        <f>CE113/'[1]资源-钻石'!L112</f>
        <v>1.3672275315009402E-2</v>
      </c>
      <c r="CP113" s="7">
        <f>CF113/'[1]资源-钻石'!M112</f>
        <v>1.7401126155289326E-2</v>
      </c>
      <c r="CQ113" s="7">
        <f>CG113/'[1]资源-钻石'!N112</f>
        <v>1.6782451747810782E-2</v>
      </c>
      <c r="CR113" s="7">
        <f>CH113/'[1]资源-钻石'!O112</f>
        <v>1.832863666499281E-2</v>
      </c>
      <c r="CS113" s="7">
        <f>CI113/'[1]资源-钻石'!P112</f>
        <v>2.0002172123515828E-2</v>
      </c>
      <c r="CT113" s="7">
        <f>CJ113/'[1]资源-钻石'!L112</f>
        <v>6.4876782197516358E-2</v>
      </c>
      <c r="CU113" s="7">
        <f>CK113/'[1]资源-钻石'!M112</f>
        <v>0.11183008048068639</v>
      </c>
      <c r="CV113" s="7">
        <f>CL113/'[1]资源-钻石'!N112</f>
        <v>0.10522309701540267</v>
      </c>
      <c r="CW113" s="7">
        <f>CM113/'[1]资源-钻石'!O112</f>
        <v>6.9875377410730785E-2</v>
      </c>
      <c r="CX113" s="7">
        <f>CN113/'[1]资源-钻石'!P112</f>
        <v>6.2299152422705728E-2</v>
      </c>
    </row>
    <row r="114" spans="41:102" x14ac:dyDescent="0.15">
      <c r="AO114" s="46">
        <f>血脉状态预估!C114</f>
        <v>95</v>
      </c>
      <c r="AP114" s="46">
        <f>血脉状态预估!D114</f>
        <v>495.95875020503337</v>
      </c>
      <c r="AR114" s="46"/>
      <c r="AS114" s="46"/>
      <c r="AT114" s="46"/>
      <c r="AU114" s="46">
        <f>IF(血脉状态预估!N114="",0,IFERROR(求节点($Q$6:$Q$15,$AI$5:$AI$14,血脉状态预估!N114),AU113)*血脉状态预估!$I114)</f>
        <v>0</v>
      </c>
      <c r="AV114" s="46">
        <f>IF(血脉状态预估!O114="",0,IFERROR(求节点($Q$24:$Q$33,$AI$23:$AI$32,血脉状态预估!O114),AV113)*血脉状态预估!$J114)</f>
        <v>633712.01706067659</v>
      </c>
      <c r="AW114" s="46">
        <f t="shared" si="42"/>
        <v>633712.01706067659</v>
      </c>
      <c r="AX114" s="46"/>
      <c r="AY114" s="46"/>
      <c r="AZ114" s="46"/>
      <c r="BA114" s="46">
        <f>IF(血脉状态预估!N114="",0,IFERROR(求节点($Q$6:$Q$15,$AJ$5:$AJ$14,血脉状态预估!N114),BA113)*血脉状态预估!$I114)</f>
        <v>0</v>
      </c>
      <c r="BB114" s="46">
        <f>IF(血脉状态预估!O114="",0,IFERROR(求节点($Q$24:$Q$33,$AJ$23:$AJ$32,血脉状态预估!O114),BB113)*血脉状态预估!$J114)</f>
        <v>80821.350791939316</v>
      </c>
      <c r="BC114" s="46">
        <f t="shared" si="43"/>
        <v>80821.350791939316</v>
      </c>
      <c r="BG114" s="4">
        <v>110</v>
      </c>
      <c r="BH114" s="4">
        <f t="shared" si="32"/>
        <v>504629.35351781931</v>
      </c>
      <c r="BI114" s="4">
        <f t="shared" si="33"/>
        <v>1198448.6700606765</v>
      </c>
      <c r="BJ114" s="4">
        <f t="shared" si="34"/>
        <v>1675651.1418456766</v>
      </c>
      <c r="BK114" s="4">
        <f t="shared" si="35"/>
        <v>1993786.1230356765</v>
      </c>
      <c r="BL114" s="4">
        <f t="shared" si="36"/>
        <v>2099831.1167656765</v>
      </c>
      <c r="BM114" s="4">
        <f t="shared" si="37"/>
        <v>63632.892661322883</v>
      </c>
      <c r="BN114" s="4">
        <f t="shared" si="38"/>
        <v>157199.53072970972</v>
      </c>
      <c r="BO114" s="4">
        <f t="shared" si="39"/>
        <v>224221.38362510334</v>
      </c>
      <c r="BP114" s="4">
        <f t="shared" si="40"/>
        <v>268902.61888869904</v>
      </c>
      <c r="BQ114" s="4">
        <f t="shared" si="41"/>
        <v>283796.36397656426</v>
      </c>
      <c r="BT114" s="4">
        <v>110</v>
      </c>
      <c r="BU114" s="50">
        <f>IFERROR(BH114-血脉产出玩法!AD115,0)</f>
        <v>181952.61348256667</v>
      </c>
      <c r="BV114" s="50">
        <f>IFERROR(BI114-血脉产出玩法!AE115,0)</f>
        <v>307374.46598993649</v>
      </c>
      <c r="BW114" s="50">
        <f>IFERROR(BJ114-血脉产出玩法!AF115,0)</f>
        <v>467383.66038153786</v>
      </c>
      <c r="BX114" s="50">
        <f>IFERROR(BK114-血脉产出玩法!AG115,0)</f>
        <v>1129102.06135784</v>
      </c>
      <c r="BY114" s="50">
        <f>IFERROR(BL114-血脉产出玩法!AH115,0)</f>
        <v>1632537.7372063922</v>
      </c>
      <c r="BZ114" s="50">
        <f>IFERROR(BM114-血脉产出玩法!AI115,0)</f>
        <v>45005.052661322887</v>
      </c>
      <c r="CA114" s="50">
        <f>IFERROR(BN114-血脉产出玩法!AJ115,0)</f>
        <v>105758.6128013097</v>
      </c>
      <c r="CB114" s="50">
        <f>IFERROR(BO114-血脉产出玩法!AK115,0)</f>
        <v>154469.18109740334</v>
      </c>
      <c r="CC114" s="50">
        <f>IFERROR(BP114-血脉产出玩法!AL115,0)</f>
        <v>218985.18030999904</v>
      </c>
      <c r="CD114" s="50">
        <f>IFERROR(BQ114-血脉产出玩法!AM115,0)</f>
        <v>256819.93454276427</v>
      </c>
      <c r="CE114" s="4">
        <f>BU114*血脉产出玩法!$D$13</f>
        <v>90976.306741283333</v>
      </c>
      <c r="CF114" s="4">
        <f>BV114*血脉产出玩法!$D$13</f>
        <v>153687.23299496825</v>
      </c>
      <c r="CG114" s="4">
        <f>BW114*血脉产出玩法!$D$13</f>
        <v>233691.83019076893</v>
      </c>
      <c r="CH114" s="4">
        <f>BX114*血脉产出玩法!$D$13</f>
        <v>564551.03067891998</v>
      </c>
      <c r="CI114" s="4">
        <f>BY114*血脉产出玩法!$D$13</f>
        <v>816268.86860319611</v>
      </c>
      <c r="CJ114" s="4">
        <f>BZ114*血脉产出玩法!$D$14</f>
        <v>450050.52661322884</v>
      </c>
      <c r="CK114" s="4">
        <f>CA114*血脉产出玩法!$D$14</f>
        <v>1057586.128013097</v>
      </c>
      <c r="CL114" s="4">
        <f>CB114*血脉产出玩法!$D$14</f>
        <v>1544691.8109740335</v>
      </c>
      <c r="CM114" s="4">
        <f>CC114*血脉产出玩法!$D$14</f>
        <v>2189851.8030999904</v>
      </c>
      <c r="CN114" s="4">
        <f>CD114*血脉产出玩法!$D$14</f>
        <v>2568199.3454276426</v>
      </c>
      <c r="CO114" s="7">
        <f>CE114/'[1]资源-钻石'!L113</f>
        <v>1.2755994523847626E-2</v>
      </c>
      <c r="CP114" s="7">
        <f>CF114/'[1]资源-钻石'!M113</f>
        <v>1.5780061873624365E-2</v>
      </c>
      <c r="CQ114" s="7">
        <f>CG114/'[1]资源-钻石'!N113</f>
        <v>1.5564530718308645E-2</v>
      </c>
      <c r="CR114" s="7">
        <f>CH114/'[1]资源-钻石'!O113</f>
        <v>1.7570942316165791E-2</v>
      </c>
      <c r="CS114" s="7">
        <f>CI114/'[1]资源-钻石'!P113</f>
        <v>1.8852957856571977E-2</v>
      </c>
      <c r="CT114" s="7">
        <f>CJ114/'[1]资源-钻石'!L113</f>
        <v>6.310260614622204E-2</v>
      </c>
      <c r="CU114" s="7">
        <f>CK114/'[1]资源-钻石'!M113</f>
        <v>0.10858920556712659</v>
      </c>
      <c r="CV114" s="7">
        <f>CL114/'[1]资源-钻石'!N113</f>
        <v>0.10288080298998342</v>
      </c>
      <c r="CW114" s="7">
        <f>CM114/'[1]资源-钻石'!O113</f>
        <v>6.815638909904892E-2</v>
      </c>
      <c r="CX114" s="7">
        <f>CN114/'[1]资源-钻石'!P113</f>
        <v>5.9316428555552414E-2</v>
      </c>
    </row>
    <row r="115" spans="41:102" x14ac:dyDescent="0.15">
      <c r="AO115" s="46">
        <f>血脉状态预估!C115</f>
        <v>100</v>
      </c>
      <c r="AP115" s="46">
        <f>血脉状态预估!D115</f>
        <v>706.6884</v>
      </c>
      <c r="AR115" s="46"/>
      <c r="AS115" s="46"/>
      <c r="AT115" s="46"/>
      <c r="AU115" s="46">
        <f>IF(血脉状态预估!N115="",0,IFERROR(求节点($Q$6:$Q$15,$AI$5:$AI$14,血脉状态预估!N115),AU114)*血脉状态预估!$I115)</f>
        <v>0</v>
      </c>
      <c r="AV115" s="46">
        <f>IF(血脉状态预估!O115="",0,IFERROR(求节点($Q$24:$Q$33,$AI$23:$AI$32,血脉状态预估!O115),AV114)*血脉状态预估!$J115)</f>
        <v>934904.89866067655</v>
      </c>
      <c r="AW115" s="46">
        <f t="shared" si="42"/>
        <v>934904.89866067655</v>
      </c>
      <c r="AX115" s="46"/>
      <c r="AY115" s="46"/>
      <c r="AZ115" s="46"/>
      <c r="BA115" s="46">
        <f>IF(血脉状态预估!N115="",0,IFERROR(求节点($Q$6:$Q$15,$AJ$5:$AJ$14,血脉状态预估!N115),BA114)*血脉状态预估!$I115)</f>
        <v>0</v>
      </c>
      <c r="BB115" s="46">
        <f>IF(血脉状态预估!O115="",0,IFERROR(求节点($Q$24:$Q$33,$AJ$23:$AJ$32,血脉状态预估!O115),BB114)*血脉状态预估!$J115)</f>
        <v>121556.38009208355</v>
      </c>
      <c r="BC115" s="46">
        <f t="shared" si="43"/>
        <v>121556.38009208355</v>
      </c>
      <c r="BG115" s="4">
        <v>111</v>
      </c>
      <c r="BH115" s="4">
        <f t="shared" si="32"/>
        <v>530445.88622639072</v>
      </c>
      <c r="BI115" s="4">
        <f t="shared" si="33"/>
        <v>1272680.1656716766</v>
      </c>
      <c r="BJ115" s="4">
        <f t="shared" si="34"/>
        <v>1760487.1368296766</v>
      </c>
      <c r="BK115" s="4">
        <f t="shared" si="35"/>
        <v>2014995.1217816765</v>
      </c>
      <c r="BL115" s="4">
        <f t="shared" si="36"/>
        <v>2099831.1167656765</v>
      </c>
      <c r="BM115" s="4">
        <f t="shared" si="37"/>
        <v>67070.584287446167</v>
      </c>
      <c r="BN115" s="4">
        <f t="shared" si="38"/>
        <v>167625.1522912154</v>
      </c>
      <c r="BO115" s="4">
        <f t="shared" si="39"/>
        <v>236136.37969539553</v>
      </c>
      <c r="BP115" s="4">
        <f t="shared" si="40"/>
        <v>271881.36790627206</v>
      </c>
      <c r="BQ115" s="4">
        <f t="shared" si="41"/>
        <v>283796.36397656426</v>
      </c>
      <c r="BT115" s="4">
        <v>111</v>
      </c>
      <c r="BU115" s="50">
        <f>IFERROR(BH115-血脉产出玩法!AD116,0)</f>
        <v>183065.54415140144</v>
      </c>
      <c r="BV115" s="50">
        <f>IFERROR(BI115-血脉产出玩法!AE116,0)</f>
        <v>311868.03642215033</v>
      </c>
      <c r="BW115" s="50">
        <f>IFERROR(BJ115-血脉产出玩法!AF116,0)</f>
        <v>456838.54517057003</v>
      </c>
      <c r="BX115" s="50">
        <f>IFERROR(BK115-血脉产出玩法!AG116,0)</f>
        <v>1080801.5749282036</v>
      </c>
      <c r="BY115" s="50">
        <f>IFERROR(BL115-血脉产出玩法!AH116,0)</f>
        <v>1594531.4288440391</v>
      </c>
      <c r="BZ115" s="50">
        <f>IFERROR(BM115-血脉产出玩法!AI116,0)</f>
        <v>47016.627405982654</v>
      </c>
      <c r="CA115" s="50">
        <f>IFERROR(BN115-血脉产出玩法!AJ116,0)</f>
        <v>112158.3262294294</v>
      </c>
      <c r="CB115" s="50">
        <f>IFERROR(BO115-血脉产出玩法!AK116,0)</f>
        <v>160877.91086681461</v>
      </c>
      <c r="CC115" s="50">
        <f>IFERROR(BP115-血脉产出玩法!AL116,0)</f>
        <v>217951.20883153426</v>
      </c>
      <c r="CD115" s="50">
        <f>IFERROR(BQ115-血脉产出玩法!AM116,0)</f>
        <v>254625.86430675274</v>
      </c>
      <c r="CE115" s="4">
        <f>BU115*血脉产出玩法!$D$13</f>
        <v>91532.772075700719</v>
      </c>
      <c r="CF115" s="4">
        <f>BV115*血脉产出玩法!$D$13</f>
        <v>155934.01821107516</v>
      </c>
      <c r="CG115" s="4">
        <f>BW115*血脉产出玩法!$D$13</f>
        <v>228419.27258528501</v>
      </c>
      <c r="CH115" s="4">
        <f>BX115*血脉产出玩法!$D$13</f>
        <v>540400.7874641018</v>
      </c>
      <c r="CI115" s="4">
        <f>BY115*血脉产出玩法!$D$13</f>
        <v>797265.71442201955</v>
      </c>
      <c r="CJ115" s="4">
        <f>BZ115*血脉产出玩法!$D$14</f>
        <v>470166.27405982651</v>
      </c>
      <c r="CK115" s="4">
        <f>CA115*血脉产出玩法!$D$14</f>
        <v>1121583.2622942938</v>
      </c>
      <c r="CL115" s="4">
        <f>CB115*血脉产出玩法!$D$14</f>
        <v>1608779.1086681462</v>
      </c>
      <c r="CM115" s="4">
        <f>CC115*血脉产出玩法!$D$14</f>
        <v>2179512.0883153426</v>
      </c>
      <c r="CN115" s="4">
        <f>CD115*血脉产出玩法!$D$14</f>
        <v>2546258.6430675276</v>
      </c>
      <c r="CO115" s="7">
        <f>CE115/'[1]资源-钻石'!L114</f>
        <v>1.2068977837563053E-2</v>
      </c>
      <c r="CP115" s="7">
        <f>CF115/'[1]资源-钻石'!M114</f>
        <v>1.5014165937835949E-2</v>
      </c>
      <c r="CQ115" s="7">
        <f>CG115/'[1]资源-钻石'!N114</f>
        <v>1.422439339170027E-2</v>
      </c>
      <c r="CR115" s="7">
        <f>CH115/'[1]资源-钻石'!O114</f>
        <v>1.5671409798961478E-2</v>
      </c>
      <c r="CS115" s="7">
        <f>CI115/'[1]资源-钻石'!P114</f>
        <v>1.7133886043926089E-2</v>
      </c>
      <c r="CT115" s="7">
        <f>CJ115/'[1]资源-钻石'!L114</f>
        <v>6.1993384586940065E-2</v>
      </c>
      <c r="CU115" s="7">
        <f>CK115/'[1]资源-钻石'!M114</f>
        <v>0.10799206873763405</v>
      </c>
      <c r="CV115" s="7">
        <f>CL115/'[1]资源-钻石'!N114</f>
        <v>0.10018378336924461</v>
      </c>
      <c r="CW115" s="7">
        <f>CM115/'[1]资源-钻石'!O114</f>
        <v>6.3204991351070147E-2</v>
      </c>
      <c r="CX115" s="7">
        <f>CN115/'[1]资源-钻石'!P114</f>
        <v>5.4721160887131151E-2</v>
      </c>
    </row>
    <row r="116" spans="41:102" x14ac:dyDescent="0.15">
      <c r="AO116" s="46">
        <f>血脉状态预估!C116</f>
        <v>105</v>
      </c>
      <c r="AP116" s="46">
        <f>血脉状态预估!D116</f>
        <v>993.18226228521496</v>
      </c>
      <c r="AR116" s="46"/>
      <c r="AS116" s="46"/>
      <c r="AT116" s="46"/>
      <c r="AU116" s="46">
        <f>IF(血脉状态预估!N116="",0,IFERROR(求节点($Q$6:$Q$15,$AI$5:$AI$14,血脉状态预估!N116),AU115)*血脉状态预估!$I116)</f>
        <v>0</v>
      </c>
      <c r="AV116" s="46">
        <f>IF(血脉状态预估!O116="",0,IFERROR(求节点($Q$24:$Q$33,$AI$23:$AI$32,血脉状态预估!O116),AV115)*血脉状态预估!$J116)</f>
        <v>1251471.1669256762</v>
      </c>
      <c r="AW116" s="46">
        <f t="shared" si="42"/>
        <v>1251471.1669256762</v>
      </c>
      <c r="AX116" s="46"/>
      <c r="AY116" s="46"/>
      <c r="AZ116" s="46"/>
      <c r="BA116" s="46">
        <f>IF(血脉状态预估!N116="",0,IFERROR(求节点($Q$6:$Q$15,$AJ$5:$AJ$14,血脉状态预估!N116),BA115)*血脉状态预估!$I116)</f>
        <v>0</v>
      </c>
      <c r="BB116" s="46">
        <f>IF(血脉状态预估!O116="",0,IFERROR(求节点($Q$24:$Q$33,$AJ$23:$AJ$32,血脉状态预估!O116),BB115)*血脉状态预估!$J116)</f>
        <v>164646.40327364235</v>
      </c>
      <c r="BC116" s="46">
        <f t="shared" si="43"/>
        <v>164646.40327364235</v>
      </c>
      <c r="BG116" s="4">
        <v>112</v>
      </c>
      <c r="BH116" s="4">
        <f t="shared" si="32"/>
        <v>556262.41893496225</v>
      </c>
      <c r="BI116" s="4">
        <f t="shared" si="33"/>
        <v>1346911.6612826765</v>
      </c>
      <c r="BJ116" s="4">
        <f t="shared" si="34"/>
        <v>1845323.1318136766</v>
      </c>
      <c r="BK116" s="4">
        <f t="shared" si="35"/>
        <v>2036204.1205276765</v>
      </c>
      <c r="BL116" s="4">
        <f t="shared" si="36"/>
        <v>2099831.1167656765</v>
      </c>
      <c r="BM116" s="4">
        <f t="shared" si="37"/>
        <v>70508.27591356945</v>
      </c>
      <c r="BN116" s="4">
        <f t="shared" si="38"/>
        <v>178050.77385272109</v>
      </c>
      <c r="BO116" s="4">
        <f t="shared" si="39"/>
        <v>248051.3757656877</v>
      </c>
      <c r="BP116" s="4">
        <f t="shared" si="40"/>
        <v>274860.11692384514</v>
      </c>
      <c r="BQ116" s="4">
        <f t="shared" si="41"/>
        <v>283796.36397656426</v>
      </c>
      <c r="BT116" s="4">
        <v>112</v>
      </c>
      <c r="BU116" s="50">
        <f>IFERROR(BH116-血脉产出玩法!AD117,0)</f>
        <v>182405.41176472546</v>
      </c>
      <c r="BV116" s="50">
        <f>IFERROR(BI116-血脉产出玩法!AE117,0)</f>
        <v>312023.6098789433</v>
      </c>
      <c r="BW116" s="50">
        <f>IFERROR(BJ116-血脉产出玩法!AF117,0)</f>
        <v>440997.08622719883</v>
      </c>
      <c r="BX116" s="50">
        <f>IFERROR(BK116-血脉产出玩法!AG117,0)</f>
        <v>1029249.8636760724</v>
      </c>
      <c r="BY116" s="50">
        <f>IFERROR(BL116-血脉产出玩法!AH117,0)</f>
        <v>1557564.0753490604</v>
      </c>
      <c r="BZ116" s="50">
        <f>IFERROR(BM116-血脉产出玩法!AI117,0)</f>
        <v>48925.844804078304</v>
      </c>
      <c r="CA116" s="50">
        <f>IFERROR(BN116-血脉产出玩法!AJ117,0)</f>
        <v>118307.61096668718</v>
      </c>
      <c r="CB116" s="50">
        <f>IFERROR(BO116-血脉产出玩法!AK117,0)</f>
        <v>166980.88744304114</v>
      </c>
      <c r="CC116" s="50">
        <f>IFERROR(BP116-血脉产出玩法!AL117,0)</f>
        <v>216729.54704793362</v>
      </c>
      <c r="CD116" s="50">
        <f>IFERROR(BQ116-血脉产出玩法!AM117,0)</f>
        <v>252491.7720072809</v>
      </c>
      <c r="CE116" s="4">
        <f>BU116*血脉产出玩法!$D$13</f>
        <v>91202.70588236273</v>
      </c>
      <c r="CF116" s="4">
        <f>BV116*血脉产出玩法!$D$13</f>
        <v>156011.80493947165</v>
      </c>
      <c r="CG116" s="4">
        <f>BW116*血脉产出玩法!$D$13</f>
        <v>220498.54311359941</v>
      </c>
      <c r="CH116" s="4">
        <f>BX116*血脉产出玩法!$D$13</f>
        <v>514624.93183803622</v>
      </c>
      <c r="CI116" s="4">
        <f>BY116*血脉产出玩法!$D$13</f>
        <v>778782.03767453018</v>
      </c>
      <c r="CJ116" s="4">
        <f>BZ116*血脉产出玩法!$D$14</f>
        <v>489258.44804078306</v>
      </c>
      <c r="CK116" s="4">
        <f>CA116*血脉产出玩法!$D$14</f>
        <v>1183076.1096668718</v>
      </c>
      <c r="CL116" s="4">
        <f>CB116*血脉产出玩法!$D$14</f>
        <v>1669808.8744304115</v>
      </c>
      <c r="CM116" s="4">
        <f>CC116*血脉产出玩法!$D$14</f>
        <v>2167295.4704793361</v>
      </c>
      <c r="CN116" s="4">
        <f>CD116*血脉产出玩法!$D$14</f>
        <v>2524917.7200728091</v>
      </c>
      <c r="CO116" s="7">
        <f>CE116/'[1]资源-钻石'!L115</f>
        <v>1.1303303175625029E-2</v>
      </c>
      <c r="CP116" s="7">
        <f>CF116/'[1]资源-钻石'!M115</f>
        <v>1.409006551534981E-2</v>
      </c>
      <c r="CQ116" s="7">
        <f>CG116/'[1]资源-钻石'!N115</f>
        <v>1.2857200301209831E-2</v>
      </c>
      <c r="CR116" s="7">
        <f>CH116/'[1]资源-钻石'!O115</f>
        <v>1.3928838132672546E-2</v>
      </c>
      <c r="CS116" s="7">
        <f>CI116/'[1]资源-钻石'!P115</f>
        <v>1.5676595167660845E-2</v>
      </c>
      <c r="CT116" s="7">
        <f>CJ116/'[1]资源-钻石'!L115</f>
        <v>6.0636759797169822E-2</v>
      </c>
      <c r="CU116" s="7">
        <f>CK116/'[1]资源-钻石'!M115</f>
        <v>0.10684845227781808</v>
      </c>
      <c r="CV116" s="7">
        <f>CL116/'[1]资源-钻石'!N115</f>
        <v>9.7366027276782549E-2</v>
      </c>
      <c r="CW116" s="7">
        <f>CM116/'[1]资源-钻石'!O115</f>
        <v>5.8660018056571464E-2</v>
      </c>
      <c r="CX116" s="7">
        <f>CN116/'[1]资源-钻石'!P115</f>
        <v>5.0825662398979031E-2</v>
      </c>
    </row>
    <row r="117" spans="41:102" x14ac:dyDescent="0.15">
      <c r="AO117" s="46">
        <f>血脉状态预估!C117</f>
        <v>110</v>
      </c>
      <c r="AP117" s="46">
        <f>血脉状态预估!D117</f>
        <v>1397.2821999999999</v>
      </c>
      <c r="AR117" s="46"/>
      <c r="AS117" s="46"/>
      <c r="AT117" s="46"/>
      <c r="AU117" s="46">
        <f>IF(血脉状态预估!N117="",0,IFERROR(求节点($Q$6:$Q$15,$AI$5:$AI$14,血脉状态预估!N117),AU116)*血脉状态预估!$I117)</f>
        <v>0</v>
      </c>
      <c r="AV117" s="46">
        <f>IF(血脉状态预估!O117="",0,IFERROR(求节点($Q$24:$Q$33,$AI$23:$AI$32,血脉状态预估!O117),AV116)*血脉状态预估!$J117)</f>
        <v>1675651.1418456766</v>
      </c>
      <c r="AW117" s="46">
        <f t="shared" si="42"/>
        <v>1675651.1418456766</v>
      </c>
      <c r="AX117" s="46"/>
      <c r="AY117" s="46"/>
      <c r="AZ117" s="46"/>
      <c r="BA117" s="46">
        <f>IF(血脉状态预估!N117="",0,IFERROR(求节点($Q$6:$Q$15,$AJ$5:$AJ$14,血脉状态预估!N117),BA116)*血脉状态预估!$I117)</f>
        <v>0</v>
      </c>
      <c r="BB117" s="46">
        <f>IF(血脉状态预估!O117="",0,IFERROR(求节点($Q$24:$Q$33,$AJ$23:$AJ$32,血脉状态预估!O117),BB116)*血脉状态预估!$J117)</f>
        <v>224221.38362510334</v>
      </c>
      <c r="BC117" s="46">
        <f t="shared" si="43"/>
        <v>224221.38362510334</v>
      </c>
      <c r="BG117" s="4">
        <v>113</v>
      </c>
      <c r="BH117" s="4">
        <f t="shared" si="32"/>
        <v>582078.95164353366</v>
      </c>
      <c r="BI117" s="4">
        <f t="shared" si="33"/>
        <v>1421143.1568936766</v>
      </c>
      <c r="BJ117" s="4">
        <f t="shared" si="34"/>
        <v>1930159.1267976766</v>
      </c>
      <c r="BK117" s="4">
        <f t="shared" si="35"/>
        <v>2057413.1192736765</v>
      </c>
      <c r="BL117" s="4">
        <f t="shared" si="36"/>
        <v>2099831.1167656765</v>
      </c>
      <c r="BM117" s="4">
        <f t="shared" si="37"/>
        <v>73945.967539692734</v>
      </c>
      <c r="BN117" s="4">
        <f t="shared" si="38"/>
        <v>188476.39541422675</v>
      </c>
      <c r="BO117" s="4">
        <f t="shared" si="39"/>
        <v>259966.37183597989</v>
      </c>
      <c r="BP117" s="4">
        <f t="shared" si="40"/>
        <v>277838.86594141816</v>
      </c>
      <c r="BQ117" s="4">
        <f t="shared" si="41"/>
        <v>283796.36397656426</v>
      </c>
      <c r="BT117" s="4">
        <v>113</v>
      </c>
      <c r="BU117" s="50">
        <f>IFERROR(BH117-血脉产出玩法!AD118,0)</f>
        <v>179844.95744774927</v>
      </c>
      <c r="BV117" s="50">
        <f>IFERROR(BI117-血脉产出玩法!AE118,0)</f>
        <v>307082.46478140401</v>
      </c>
      <c r="BW117" s="50">
        <f>IFERROR(BJ117-血脉产出玩法!AF118,0)</f>
        <v>417385.65244279103</v>
      </c>
      <c r="BX117" s="50">
        <f>IFERROR(BK117-血脉产出玩法!AG118,0)</f>
        <v>976109.66436933377</v>
      </c>
      <c r="BY117" s="50">
        <f>IFERROR(BL117-血脉产出玩法!AH118,0)</f>
        <v>1518301.326453835</v>
      </c>
      <c r="BZ117" s="50">
        <f>IFERROR(BM117-血脉产出玩法!AI118,0)</f>
        <v>50725.358314430909</v>
      </c>
      <c r="CA117" s="50">
        <f>IFERROR(BN117-血脉产出玩法!AJ118,0)</f>
        <v>124162.66669399284</v>
      </c>
      <c r="CB117" s="50">
        <f>IFERROR(BO117-血脉产出玩法!AK118,0)</f>
        <v>172635.31031153206</v>
      </c>
      <c r="CC117" s="50">
        <f>IFERROR(BP117-血脉产出玩法!AL118,0)</f>
        <v>215416.18326771585</v>
      </c>
      <c r="CD117" s="50">
        <f>IFERROR(BQ117-血脉产出玩法!AM118,0)</f>
        <v>250225.1685815102</v>
      </c>
      <c r="CE117" s="4">
        <f>BU117*血脉产出玩法!$D$13</f>
        <v>89922.478723874636</v>
      </c>
      <c r="CF117" s="4">
        <f>BV117*血脉产出玩法!$D$13</f>
        <v>153541.232390702</v>
      </c>
      <c r="CG117" s="4">
        <f>BW117*血脉产出玩法!$D$13</f>
        <v>208692.82622139552</v>
      </c>
      <c r="CH117" s="4">
        <f>BX117*血脉产出玩法!$D$13</f>
        <v>488054.83218466688</v>
      </c>
      <c r="CI117" s="4">
        <f>BY117*血脉产出玩法!$D$13</f>
        <v>759150.6632269175</v>
      </c>
      <c r="CJ117" s="4">
        <f>BZ117*血脉产出玩法!$D$14</f>
        <v>507253.58314430912</v>
      </c>
      <c r="CK117" s="4">
        <f>CA117*血脉产出玩法!$D$14</f>
        <v>1241626.6669399284</v>
      </c>
      <c r="CL117" s="4">
        <f>CB117*血脉产出玩法!$D$14</f>
        <v>1726353.1031153207</v>
      </c>
      <c r="CM117" s="4">
        <f>CC117*血脉产出玩法!$D$14</f>
        <v>2154161.8326771585</v>
      </c>
      <c r="CN117" s="4">
        <f>CD117*血脉产出玩法!$D$14</f>
        <v>2502251.685815102</v>
      </c>
      <c r="CO117" s="7">
        <f>CE117/'[1]资源-钻石'!L116</f>
        <v>1.0470717856509094E-2</v>
      </c>
      <c r="CP117" s="7">
        <f>CF117/'[1]资源-钻石'!M116</f>
        <v>1.3004926502041799E-2</v>
      </c>
      <c r="CQ117" s="7">
        <f>CG117/'[1]资源-钻石'!N116</f>
        <v>1.1388059622338948E-2</v>
      </c>
      <c r="CR117" s="7">
        <f>CH117/'[1]资源-钻石'!O116</f>
        <v>1.2367089193711503E-2</v>
      </c>
      <c r="CS117" s="7">
        <f>CI117/'[1]资源-钻石'!P116</f>
        <v>1.4318228217055515E-2</v>
      </c>
      <c r="CT117" s="7">
        <f>CJ117/'[1]资源-钻石'!L116</f>
        <v>5.9065421974374158E-2</v>
      </c>
      <c r="CU117" s="7">
        <f>CK117/'[1]资源-钻石'!M116</f>
        <v>0.10516565026285885</v>
      </c>
      <c r="CV117" s="7">
        <f>CL117/'[1]资源-钻石'!N116</f>
        <v>9.4204541782527143E-2</v>
      </c>
      <c r="CW117" s="7">
        <f>CM117/'[1]资源-钻石'!O116</f>
        <v>5.4585488690187423E-2</v>
      </c>
      <c r="CX117" s="7">
        <f>CN117/'[1]资源-钻石'!P116</f>
        <v>4.7194598423611261E-2</v>
      </c>
    </row>
    <row r="118" spans="41:102" x14ac:dyDescent="0.15">
      <c r="AO118" s="46">
        <f>血脉状态预估!C118</f>
        <v>115</v>
      </c>
      <c r="AP118" s="46">
        <f>血脉状态预估!D118</f>
        <v>1969.9684992535633</v>
      </c>
      <c r="AR118" s="46"/>
      <c r="AS118" s="46"/>
      <c r="AT118" s="46"/>
      <c r="AU118" s="46">
        <f>IF(血脉状态预估!N118="",0,IFERROR(求节点($Q$6:$Q$15,$AI$5:$AI$14,血脉状态预估!N118),AU117)*血脉状态预估!$I118)</f>
        <v>0</v>
      </c>
      <c r="AV118" s="46">
        <f>IF(血脉状态预估!O118="",0,IFERROR(求节点($Q$24:$Q$33,$AI$23:$AI$32,血脉状态预估!O118),AV117)*血脉状态预估!$J118)</f>
        <v>2099831.1167656765</v>
      </c>
      <c r="AW118" s="46">
        <f t="shared" si="42"/>
        <v>2099831.1167656765</v>
      </c>
      <c r="AX118" s="46"/>
      <c r="AY118" s="46"/>
      <c r="AZ118" s="46"/>
      <c r="BA118" s="46">
        <f>IF(血脉状态预估!N118="",0,IFERROR(求节点($Q$6:$Q$15,$AJ$5:$AJ$14,血脉状态预估!N118),BA117)*血脉状态预估!$I118)</f>
        <v>0</v>
      </c>
      <c r="BB118" s="46">
        <f>IF(血脉状态预估!O118="",0,IFERROR(求节点($Q$24:$Q$33,$AJ$23:$AJ$32,血脉状态预估!O118),BB117)*血脉状态预估!$J118)</f>
        <v>283796.36397656426</v>
      </c>
      <c r="BC118" s="46">
        <f t="shared" si="43"/>
        <v>283796.36397656426</v>
      </c>
      <c r="BG118" s="4">
        <v>114</v>
      </c>
      <c r="BH118" s="4">
        <f t="shared" si="32"/>
        <v>607895.48435210518</v>
      </c>
      <c r="BI118" s="4">
        <f t="shared" si="33"/>
        <v>1495374.6525046765</v>
      </c>
      <c r="BJ118" s="4">
        <f t="shared" si="34"/>
        <v>2014995.1217816765</v>
      </c>
      <c r="BK118" s="4">
        <f t="shared" si="35"/>
        <v>2078622.1180196765</v>
      </c>
      <c r="BL118" s="4">
        <f t="shared" si="36"/>
        <v>2099831.1167656765</v>
      </c>
      <c r="BM118" s="4">
        <f t="shared" si="37"/>
        <v>77383.659165816032</v>
      </c>
      <c r="BN118" s="4">
        <f t="shared" si="38"/>
        <v>198902.01697573243</v>
      </c>
      <c r="BO118" s="4">
        <f t="shared" si="39"/>
        <v>271881.36790627206</v>
      </c>
      <c r="BP118" s="4">
        <f t="shared" si="40"/>
        <v>280817.61495899124</v>
      </c>
      <c r="BQ118" s="4">
        <f t="shared" si="41"/>
        <v>283796.36397656426</v>
      </c>
      <c r="BT118" s="4">
        <v>114</v>
      </c>
      <c r="BU118" s="50">
        <f>IFERROR(BH118-血脉产出玩法!AD119,0)</f>
        <v>175247.78851560247</v>
      </c>
      <c r="BV118" s="50">
        <f>IFERROR(BI118-血脉产出玩法!AE119,0)</f>
        <v>296714.3660504485</v>
      </c>
      <c r="BW118" s="50">
        <f>IFERROR(BJ118-血脉产出玩法!AF119,0)</f>
        <v>391616.42343527265</v>
      </c>
      <c r="BX118" s="50">
        <f>IFERROR(BK118-血脉产出玩法!AG119,0)</f>
        <v>920047.76490089134</v>
      </c>
      <c r="BY118" s="50">
        <f>IFERROR(BL118-血脉产出玩法!AH119,0)</f>
        <v>1476371.1616532416</v>
      </c>
      <c r="BZ118" s="50">
        <f>IFERROR(BM118-血脉产出玩法!AI119,0)</f>
        <v>52407.2941091635</v>
      </c>
      <c r="CA118" s="50">
        <f>IFERROR(BN118-血脉产出玩法!AJ119,0)</f>
        <v>129704.42923518401</v>
      </c>
      <c r="CB118" s="50">
        <f>IFERROR(BO118-血脉产出玩法!AK119,0)</f>
        <v>178165.16558905103</v>
      </c>
      <c r="CC118" s="50">
        <f>IFERROR(BP118-血脉产出玩法!AL119,0)</f>
        <v>213934.1523467112</v>
      </c>
      <c r="CD118" s="50">
        <f>IFERROR(BQ118-血脉产出玩法!AM119,0)</f>
        <v>247804.57761795406</v>
      </c>
      <c r="CE118" s="4">
        <f>BU118*血脉产出玩法!$D$13</f>
        <v>87623.894257801236</v>
      </c>
      <c r="CF118" s="4">
        <f>BV118*血脉产出玩法!$D$13</f>
        <v>148357.18302522425</v>
      </c>
      <c r="CG118" s="4">
        <f>BW118*血脉产出玩法!$D$13</f>
        <v>195808.21171763632</v>
      </c>
      <c r="CH118" s="4">
        <f>BX118*血脉产出玩法!$D$13</f>
        <v>460023.88245044567</v>
      </c>
      <c r="CI118" s="4">
        <f>BY118*血脉产出玩法!$D$13</f>
        <v>738185.5808266208</v>
      </c>
      <c r="CJ118" s="4">
        <f>BZ118*血脉产出玩法!$D$14</f>
        <v>524072.94109163503</v>
      </c>
      <c r="CK118" s="4">
        <f>CA118*血脉产出玩法!$D$14</f>
        <v>1297044.2923518401</v>
      </c>
      <c r="CL118" s="4">
        <f>CB118*血脉产出玩法!$D$14</f>
        <v>1781651.6558905104</v>
      </c>
      <c r="CM118" s="4">
        <f>CC118*血脉产出玩法!$D$14</f>
        <v>2139341.5234671119</v>
      </c>
      <c r="CN118" s="4">
        <f>CD118*血脉产出玩法!$D$14</f>
        <v>2478045.7761795404</v>
      </c>
      <c r="CO118" s="7">
        <f>CE118/'[1]资源-钻石'!L117</f>
        <v>9.5820503455612566E-3</v>
      </c>
      <c r="CP118" s="7">
        <f>CF118/'[1]资源-钻石'!M117</f>
        <v>1.1783152828687546E-2</v>
      </c>
      <c r="CQ118" s="7">
        <f>CG118/'[1]资源-钻石'!N117</f>
        <v>1.0028718264701666E-2</v>
      </c>
      <c r="CR118" s="7">
        <f>CH118/'[1]资源-钻石'!O117</f>
        <v>1.0932074044211771E-2</v>
      </c>
      <c r="CS118" s="7">
        <f>CI118/'[1]资源-钻石'!P117</f>
        <v>1.3044734403482272E-2</v>
      </c>
      <c r="CT118" s="7">
        <f>CJ118/'[1]资源-钻石'!L117</f>
        <v>5.7309633962534363E-2</v>
      </c>
      <c r="CU118" s="7">
        <f>CK118/'[1]资源-钻石'!M117</f>
        <v>0.10301672497893209</v>
      </c>
      <c r="CV118" s="7">
        <f>CL118/'[1]资源-钻石'!N117</f>
        <v>9.1250935525273469E-2</v>
      </c>
      <c r="CW118" s="7">
        <f>CM118/'[1]资源-钻石'!O117</f>
        <v>5.0839621229705617E-2</v>
      </c>
      <c r="CX118" s="7">
        <f>CN118/'[1]资源-钻石'!P117</f>
        <v>4.3790409660583077E-2</v>
      </c>
    </row>
    <row r="119" spans="41:102" x14ac:dyDescent="0.15">
      <c r="AO119" s="46">
        <f>血脉状态预估!C119</f>
        <v>120</v>
      </c>
      <c r="AP119" s="46">
        <f>血脉状态预估!D119</f>
        <v>2791.971</v>
      </c>
      <c r="AR119" s="46"/>
      <c r="AS119" s="46"/>
      <c r="AT119" s="46"/>
      <c r="AU119" s="46">
        <f>IF(血脉状态预估!N119="",0,IFERROR(求节点($Q$6:$Q$15,$AI$5:$AI$14,血脉状态预估!N119),AU118)*血脉状态预估!$I119)</f>
        <v>0</v>
      </c>
      <c r="AV119" s="46">
        <f>IF(血脉状态预估!O119="",0,IFERROR(求节点($Q$24:$Q$33,$AI$23:$AI$32,血脉状态预估!O119),AV118)*血脉状态预估!$J119)</f>
        <v>2099831.1167656765</v>
      </c>
      <c r="AW119" s="46">
        <f t="shared" si="42"/>
        <v>2099831.1167656765</v>
      </c>
      <c r="AX119" s="46"/>
      <c r="AY119" s="46"/>
      <c r="AZ119" s="46"/>
      <c r="BA119" s="46">
        <f>IF(血脉状态预估!N119="",0,IFERROR(求节点($Q$6:$Q$15,$AJ$5:$AJ$14,血脉状态预估!N119),BA118)*血脉状态预估!$I119)</f>
        <v>0</v>
      </c>
      <c r="BB119" s="46">
        <f>IF(血脉状态预估!O119="",0,IFERROR(求节点($Q$24:$Q$33,$AJ$23:$AJ$32,血脉状态预估!O119),BB118)*血脉状态预估!$J119)</f>
        <v>283796.36397656426</v>
      </c>
      <c r="BC119" s="46">
        <f t="shared" si="43"/>
        <v>283796.36397656426</v>
      </c>
      <c r="BG119" s="4">
        <v>115</v>
      </c>
      <c r="BH119" s="4">
        <f t="shared" si="32"/>
        <v>633712.01706067659</v>
      </c>
      <c r="BI119" s="4">
        <f t="shared" si="33"/>
        <v>1569606.1481156766</v>
      </c>
      <c r="BJ119" s="4">
        <f t="shared" si="34"/>
        <v>2099831.1167656765</v>
      </c>
      <c r="BK119" s="4">
        <f t="shared" si="35"/>
        <v>2099831.1167656765</v>
      </c>
      <c r="BL119" s="4">
        <f t="shared" si="36"/>
        <v>2099831.1167656765</v>
      </c>
      <c r="BM119" s="4">
        <f t="shared" si="37"/>
        <v>80821.350791939316</v>
      </c>
      <c r="BN119" s="4">
        <f t="shared" si="38"/>
        <v>209327.63853723812</v>
      </c>
      <c r="BO119" s="4">
        <f t="shared" si="39"/>
        <v>283796.36397656426</v>
      </c>
      <c r="BP119" s="4">
        <f t="shared" si="40"/>
        <v>283796.36397656426</v>
      </c>
      <c r="BQ119" s="4">
        <f t="shared" si="41"/>
        <v>283796.36397656426</v>
      </c>
      <c r="BT119" s="4">
        <v>115</v>
      </c>
      <c r="BU119" s="50">
        <f>IFERROR(BH119-血脉产出玩法!AD120,0)</f>
        <v>168467.72290815553</v>
      </c>
      <c r="BV119" s="50">
        <f>IFERROR(BI119-血脉产出玩法!AE120,0)</f>
        <v>284364.7346103657</v>
      </c>
      <c r="BW119" s="50">
        <f>IFERROR(BJ119-血脉产出玩法!AF120,0)</f>
        <v>362209.98187291203</v>
      </c>
      <c r="BX119" s="50">
        <f>IFERROR(BK119-血脉产出玩法!AG120,0)</f>
        <v>860118.74306185939</v>
      </c>
      <c r="BY119" s="50">
        <f>IFERROR(BL119-血脉产出玩法!AH120,0)</f>
        <v>1432128.183427891</v>
      </c>
      <c r="BZ119" s="50">
        <f>IFERROR(BM119-血脉产出玩法!AI120,0)</f>
        <v>53963.213228508874</v>
      </c>
      <c r="CA119" s="50">
        <f>IFERROR(BN119-血脉产出玩法!AJ120,0)</f>
        <v>135131.7996629047</v>
      </c>
      <c r="CB119" s="50">
        <f>IFERROR(BO119-血脉产出玩法!AK120,0)</f>
        <v>183485.04783439488</v>
      </c>
      <c r="CC119" s="50">
        <f>IFERROR(BP119-血脉产出玩法!AL120,0)</f>
        <v>212228.87590521469</v>
      </c>
      <c r="CD119" s="50">
        <f>IFERROR(BQ119-血脉产出玩法!AM120,0)</f>
        <v>245250.47000110112</v>
      </c>
      <c r="CE119" s="4">
        <f>BU119*血脉产出玩法!$D$13</f>
        <v>84233.861454077763</v>
      </c>
      <c r="CF119" s="4">
        <f>BV119*血脉产出玩法!$D$13</f>
        <v>142182.36730518285</v>
      </c>
      <c r="CG119" s="4">
        <f>BW119*血脉产出玩法!$D$13</f>
        <v>181104.99093645602</v>
      </c>
      <c r="CH119" s="4">
        <f>BX119*血脉产出玩法!$D$13</f>
        <v>430059.3715309297</v>
      </c>
      <c r="CI119" s="4">
        <f>BY119*血脉产出玩法!$D$13</f>
        <v>716064.0917139455</v>
      </c>
      <c r="CJ119" s="4">
        <f>BZ119*血脉产出玩法!$D$14</f>
        <v>539632.13228508877</v>
      </c>
      <c r="CK119" s="4">
        <f>CA119*血脉产出玩法!$D$14</f>
        <v>1351317.996629047</v>
      </c>
      <c r="CL119" s="4">
        <f>CB119*血脉产出玩法!$D$14</f>
        <v>1834850.4783439487</v>
      </c>
      <c r="CM119" s="4">
        <f>CC119*血脉产出玩法!$D$14</f>
        <v>2122288.7590521472</v>
      </c>
      <c r="CN119" s="4">
        <f>CD119*血脉产出玩法!$D$14</f>
        <v>2452504.7000110112</v>
      </c>
      <c r="CO119" s="7">
        <f>CE119/'[1]资源-钻石'!L118</f>
        <v>8.649154116848367E-3</v>
      </c>
      <c r="CP119" s="7">
        <f>CF119/'[1]资源-钻石'!M118</f>
        <v>1.0615999052530444E-2</v>
      </c>
      <c r="CQ119" s="7">
        <f>CG119/'[1]资源-钻石'!N118</f>
        <v>8.7223393879170465E-3</v>
      </c>
      <c r="CR119" s="7">
        <f>CH119/'[1]资源-钻石'!O118</f>
        <v>9.5936863528745496E-3</v>
      </c>
      <c r="CS119" s="7">
        <f>CI119/'[1]资源-钻石'!P118</f>
        <v>1.1867313190331371E-2</v>
      </c>
      <c r="CT119" s="7">
        <f>CJ119/'[1]资源-钻石'!L118</f>
        <v>5.5409563303491303E-2</v>
      </c>
      <c r="CU119" s="7">
        <f>CK119/'[1]资源-钻石'!M118</f>
        <v>0.10089570770115018</v>
      </c>
      <c r="CV119" s="7">
        <f>CL119/'[1]资源-钻石'!N118</f>
        <v>8.8369671732642735E-2</v>
      </c>
      <c r="CW119" s="7">
        <f>CM119/'[1]资源-钻石'!O118</f>
        <v>4.7343632187569533E-2</v>
      </c>
      <c r="CX119" s="7">
        <f>CN119/'[1]资源-钻石'!P118</f>
        <v>4.0645302163004049E-2</v>
      </c>
    </row>
    <row r="120" spans="41:102" x14ac:dyDescent="0.15">
      <c r="AO120" s="46">
        <f>血脉状态预估!C120</f>
        <v>125</v>
      </c>
      <c r="AP120" s="46">
        <f>血脉状态预估!D120</f>
        <v>3940.0382366319791</v>
      </c>
      <c r="AR120" s="46"/>
      <c r="AS120" s="46"/>
      <c r="AT120" s="46"/>
      <c r="AU120" s="46">
        <f>IF(血脉状态预估!N120="",0,IFERROR(求节点($Q$6:$Q$15,$AI$5:$AI$14,血脉状态预估!N120),AU119)*血脉状态预估!$I120)</f>
        <v>0</v>
      </c>
      <c r="AV120" s="46">
        <f>IF(血脉状态预估!O120="",0,IFERROR(求节点($Q$24:$Q$33,$AI$23:$AI$32,血脉状态预估!O120),AV119)*血脉状态预估!$J120)</f>
        <v>2099831.1167656765</v>
      </c>
      <c r="AW120" s="46">
        <f t="shared" si="42"/>
        <v>2099831.1167656765</v>
      </c>
      <c r="AX120" s="46"/>
      <c r="AY120" s="46"/>
      <c r="AZ120" s="46"/>
      <c r="BA120" s="46">
        <f>IF(血脉状态预估!N120="",0,IFERROR(求节点($Q$6:$Q$15,$AJ$5:$AJ$14,血脉状态预估!N120),BA119)*血脉状态预估!$I120)</f>
        <v>0</v>
      </c>
      <c r="BB120" s="46">
        <f>IF(血脉状态预估!O120="",0,IFERROR(求节点($Q$24:$Q$33,$AJ$23:$AJ$32,血脉状态预估!O120),BB119)*血脉状态预估!$J120)</f>
        <v>283796.36397656426</v>
      </c>
      <c r="BC120" s="46">
        <f t="shared" si="43"/>
        <v>283796.36397656426</v>
      </c>
      <c r="BG120" s="4">
        <v>116</v>
      </c>
      <c r="BH120" s="4">
        <f t="shared" si="32"/>
        <v>663831.30522067659</v>
      </c>
      <c r="BI120" s="4">
        <f t="shared" si="33"/>
        <v>1643837.6437266765</v>
      </c>
      <c r="BJ120" s="4">
        <f t="shared" si="34"/>
        <v>2099831.1167656765</v>
      </c>
      <c r="BK120" s="4">
        <f t="shared" si="35"/>
        <v>2099831.1167656765</v>
      </c>
      <c r="BL120" s="4">
        <f t="shared" si="36"/>
        <v>2099831.1167656765</v>
      </c>
      <c r="BM120" s="4">
        <f t="shared" si="37"/>
        <v>84894.853721953739</v>
      </c>
      <c r="BN120" s="4">
        <f t="shared" si="38"/>
        <v>219753.26009874378</v>
      </c>
      <c r="BO120" s="4">
        <f t="shared" si="39"/>
        <v>283796.36397656426</v>
      </c>
      <c r="BP120" s="4">
        <f t="shared" si="40"/>
        <v>283796.36397656426</v>
      </c>
      <c r="BQ120" s="4">
        <f t="shared" si="41"/>
        <v>283796.36397656426</v>
      </c>
      <c r="BT120" s="4">
        <v>116</v>
      </c>
      <c r="BU120" s="50">
        <f>IFERROR(BH120-血脉产出玩法!AD121,0)</f>
        <v>163650.84202409227</v>
      </c>
      <c r="BV120" s="50">
        <f>IFERROR(BI120-血脉产出玩法!AE121,0)</f>
        <v>263700.53705402208</v>
      </c>
      <c r="BW120" s="50">
        <f>IFERROR(BJ120-血脉产出玩法!AF121,0)</f>
        <v>233766.55649049813</v>
      </c>
      <c r="BX120" s="50">
        <f>IFERROR(BK120-血脉产出玩法!AG121,0)</f>
        <v>765873.8483017236</v>
      </c>
      <c r="BY120" s="50">
        <f>IFERROR(BL120-血脉产出玩法!AH121,0)</f>
        <v>1381765.9489424217</v>
      </c>
      <c r="BZ120" s="50">
        <f>IFERROR(BM120-血脉产出玩法!AI121,0)</f>
        <v>56019.882323228376</v>
      </c>
      <c r="CA120" s="50">
        <f>IFERROR(BN120-血脉产出玩法!AJ121,0)</f>
        <v>140079.17761497869</v>
      </c>
      <c r="CB120" s="50">
        <f>IFERROR(BO120-血脉产出玩法!AK121,0)</f>
        <v>176070.12360770861</v>
      </c>
      <c r="CC120" s="50">
        <f>IFERROR(BP120-血脉产出玩法!AL121,0)</f>
        <v>206788.20230656347</v>
      </c>
      <c r="CD120" s="50">
        <f>IFERROR(BQ120-血脉产出玩法!AM121,0)</f>
        <v>242343.10318583171</v>
      </c>
      <c r="CE120" s="4">
        <f>BU120*血脉产出玩法!$D$13</f>
        <v>81825.421012046136</v>
      </c>
      <c r="CF120" s="4">
        <f>BV120*血脉产出玩法!$D$13</f>
        <v>131850.26852701104</v>
      </c>
      <c r="CG120" s="4">
        <f>BW120*血脉产出玩法!$D$13</f>
        <v>116883.27824524906</v>
      </c>
      <c r="CH120" s="4">
        <f>BX120*血脉产出玩法!$D$13</f>
        <v>382936.9241508618</v>
      </c>
      <c r="CI120" s="4">
        <f>BY120*血脉产出玩法!$D$13</f>
        <v>690882.97447121085</v>
      </c>
      <c r="CJ120" s="4">
        <f>BZ120*血脉产出玩法!$D$14</f>
        <v>560198.82323228382</v>
      </c>
      <c r="CK120" s="4">
        <f>CA120*血脉产出玩法!$D$14</f>
        <v>1400791.776149787</v>
      </c>
      <c r="CL120" s="4">
        <f>CB120*血脉产出玩法!$D$14</f>
        <v>1760701.2360770861</v>
      </c>
      <c r="CM120" s="4">
        <f>CC120*血脉产出玩法!$D$14</f>
        <v>2067882.0230656348</v>
      </c>
      <c r="CN120" s="4">
        <f>CD120*血脉产出玩法!$D$14</f>
        <v>2423431.0318583171</v>
      </c>
      <c r="CO120" s="7">
        <f>CE120/'[1]资源-钻石'!L119</f>
        <v>7.9065636824450884E-3</v>
      </c>
      <c r="CP120" s="7">
        <f>CF120/'[1]资源-钻石'!M119</f>
        <v>9.2378126770769967E-3</v>
      </c>
      <c r="CQ120" s="7">
        <f>CG120/'[1]资源-钻石'!N119</f>
        <v>5.2754881863514543E-3</v>
      </c>
      <c r="CR120" s="7">
        <f>CH120/'[1]资源-钻石'!O119</f>
        <v>7.9777159781744197E-3</v>
      </c>
      <c r="CS120" s="7">
        <f>CI120/'[1]资源-钻石'!P119</f>
        <v>1.0694074439573726E-2</v>
      </c>
      <c r="CT120" s="7">
        <f>CJ120/'[1]资源-钻石'!L119</f>
        <v>5.4130459897845054E-2</v>
      </c>
      <c r="CU120" s="7">
        <f>CK120/'[1]资源-钻石'!M119</f>
        <v>9.8143539427155174E-2</v>
      </c>
      <c r="CV120" s="7">
        <f>CL120/'[1]资源-钻石'!N119</f>
        <v>7.9468669172073139E-2</v>
      </c>
      <c r="CW120" s="7">
        <f>CM120/'[1]资源-钻石'!O119</f>
        <v>4.3080137787630042E-2</v>
      </c>
      <c r="CX120" s="7">
        <f>CN120/'[1]资源-钻石'!P119</f>
        <v>3.7511927217053952E-2</v>
      </c>
    </row>
    <row r="121" spans="41:102" x14ac:dyDescent="0.15">
      <c r="AO121" s="46">
        <f>血脉状态预估!C121</f>
        <v>130</v>
      </c>
      <c r="AP121" s="46">
        <f>血脉状态预估!D121</f>
        <v>5542.0306</v>
      </c>
      <c r="AR121" s="46"/>
      <c r="AS121" s="46"/>
      <c r="AT121" s="46"/>
      <c r="AU121" s="46">
        <f>IF(血脉状态预估!N121="",0,IFERROR(求节点($Q$6:$Q$15,$AI$5:$AI$14,血脉状态预估!N121),AU120)*血脉状态预估!$I121)</f>
        <v>0</v>
      </c>
      <c r="AV121" s="46">
        <f>IF(血脉状态预估!O121="",0,IFERROR(求节点($Q$24:$Q$33,$AI$23:$AI$32,血脉状态预估!O121),AV120)*血脉状态预估!$J121)</f>
        <v>2099831.1167656765</v>
      </c>
      <c r="AW121" s="46">
        <f t="shared" si="42"/>
        <v>2099831.1167656765</v>
      </c>
      <c r="AX121" s="46"/>
      <c r="AY121" s="46"/>
      <c r="AZ121" s="46"/>
      <c r="BA121" s="46">
        <f>IF(血脉状态预估!N121="",0,IFERROR(求节点($Q$6:$Q$15,$AJ$5:$AJ$14,血脉状态预估!N121),BA120)*血脉状态预估!$I121)</f>
        <v>0</v>
      </c>
      <c r="BB121" s="46">
        <f>IF(血脉状态预估!O121="",0,IFERROR(求节点($Q$24:$Q$33,$AJ$23:$AJ$32,血脉状态预估!O121),BB120)*血脉状态预估!$J121)</f>
        <v>283796.36397656426</v>
      </c>
      <c r="BC121" s="46">
        <f t="shared" si="43"/>
        <v>283796.36397656426</v>
      </c>
      <c r="BG121" s="4">
        <v>117</v>
      </c>
      <c r="BH121" s="4">
        <f t="shared" si="32"/>
        <v>693950.59338067647</v>
      </c>
      <c r="BI121" s="4">
        <f t="shared" si="33"/>
        <v>1718069.1393376766</v>
      </c>
      <c r="BJ121" s="4">
        <f t="shared" si="34"/>
        <v>2099831.1167656765</v>
      </c>
      <c r="BK121" s="4">
        <f t="shared" si="35"/>
        <v>2099831.1167656765</v>
      </c>
      <c r="BL121" s="4">
        <f t="shared" si="36"/>
        <v>2099831.1167656765</v>
      </c>
      <c r="BM121" s="4">
        <f t="shared" si="37"/>
        <v>88968.356651968163</v>
      </c>
      <c r="BN121" s="4">
        <f t="shared" si="38"/>
        <v>230178.88166024943</v>
      </c>
      <c r="BO121" s="4">
        <f t="shared" si="39"/>
        <v>283796.36397656426</v>
      </c>
      <c r="BP121" s="4">
        <f t="shared" si="40"/>
        <v>283796.36397656426</v>
      </c>
      <c r="BQ121" s="4">
        <f t="shared" si="41"/>
        <v>283796.36397656426</v>
      </c>
      <c r="BT121" s="4">
        <v>117</v>
      </c>
      <c r="BU121" s="50">
        <f>IFERROR(BH121-血脉产出玩法!AD122,0)</f>
        <v>156326.47131998325</v>
      </c>
      <c r="BV121" s="50">
        <f>IFERROR(BI121-血脉产出玩法!AE122,0)</f>
        <v>234167.10352176079</v>
      </c>
      <c r="BW121" s="50">
        <f>IFERROR(BJ121-血脉产出玩法!AF122,0)</f>
        <v>91657.622189110843</v>
      </c>
      <c r="BX121" s="50">
        <f>IFERROR(BK121-血脉产出玩法!AG122,0)</f>
        <v>665110.30149251455</v>
      </c>
      <c r="BY121" s="50">
        <f>IFERROR(BL121-血脉产出玩法!AH122,0)</f>
        <v>1326559.3132502248</v>
      </c>
      <c r="BZ121" s="50">
        <f>IFERROR(BM121-血脉产出玩法!AI122,0)</f>
        <v>57931.796270228398</v>
      </c>
      <c r="CA121" s="50">
        <f>IFERROR(BN121-血脉产出玩法!AJ122,0)</f>
        <v>144514.54249581738</v>
      </c>
      <c r="CB121" s="50">
        <f>IFERROR(BO121-血脉产出玩法!AK122,0)</f>
        <v>167866.30175662768</v>
      </c>
      <c r="CC121" s="50">
        <f>IFERROR(BP121-血脉产出玩法!AL122,0)</f>
        <v>200971.21274732411</v>
      </c>
      <c r="CD121" s="50">
        <f>IFERROR(BQ121-血脉产出玩法!AM122,0)</f>
        <v>239156.07341572747</v>
      </c>
      <c r="CE121" s="4">
        <f>BU121*血脉产出玩法!$D$13</f>
        <v>78163.235659991624</v>
      </c>
      <c r="CF121" s="4">
        <f>BV121*血脉产出玩法!$D$13</f>
        <v>117083.55176088039</v>
      </c>
      <c r="CG121" s="4">
        <f>BW121*血脉产出玩法!$D$13</f>
        <v>45828.811094555422</v>
      </c>
      <c r="CH121" s="4">
        <f>BX121*血脉产出玩法!$D$13</f>
        <v>332555.15074625728</v>
      </c>
      <c r="CI121" s="4">
        <f>BY121*血脉产出玩法!$D$13</f>
        <v>663279.6566251124</v>
      </c>
      <c r="CJ121" s="4">
        <f>BZ121*血脉产出玩法!$D$14</f>
        <v>579317.96270228398</v>
      </c>
      <c r="CK121" s="4">
        <f>CA121*血脉产出玩法!$D$14</f>
        <v>1445145.4249581739</v>
      </c>
      <c r="CL121" s="4">
        <f>CB121*血脉产出玩法!$D$14</f>
        <v>1678663.0175662767</v>
      </c>
      <c r="CM121" s="4">
        <f>CC121*血脉产出玩法!$D$14</f>
        <v>2009712.1274732412</v>
      </c>
      <c r="CN121" s="4">
        <f>CD121*血脉产出玩法!$D$14</f>
        <v>2391560.7341572745</v>
      </c>
      <c r="CO121" s="7">
        <f>CE121/'[1]资源-钻石'!L120</f>
        <v>7.1038655573252849E-3</v>
      </c>
      <c r="CP121" s="7">
        <f>CF121/'[1]资源-钻石'!M120</f>
        <v>7.6852813584762049E-3</v>
      </c>
      <c r="CQ121" s="7">
        <f>CG121/'[1]资源-钻石'!N120</f>
        <v>1.9339790542968742E-3</v>
      </c>
      <c r="CR121" s="7">
        <f>CH121/'[1]资源-钻石'!O120</f>
        <v>6.4718390811792301E-3</v>
      </c>
      <c r="CS121" s="7">
        <f>CI121/'[1]资源-钻石'!P120</f>
        <v>9.57394910757659E-3</v>
      </c>
      <c r="CT121" s="7">
        <f>CJ121/'[1]资源-钻石'!L120</f>
        <v>5.2651312183166224E-2</v>
      </c>
      <c r="CU121" s="7">
        <f>CK121/'[1]资源-钻石'!M120</f>
        <v>9.4858321495069703E-2</v>
      </c>
      <c r="CV121" s="7">
        <f>CL121/'[1]资源-钻石'!N120</f>
        <v>7.0839697510321348E-2</v>
      </c>
      <c r="CW121" s="7">
        <f>CM121/'[1]资源-钻石'!O120</f>
        <v>3.9110906745285341E-2</v>
      </c>
      <c r="CX121" s="7">
        <f>CN121/'[1]资源-钻石'!P120</f>
        <v>3.4520402559913767E-2</v>
      </c>
    </row>
    <row r="122" spans="41:102" x14ac:dyDescent="0.15">
      <c r="AO122" s="46">
        <f>血脉状态预估!C122</f>
        <v>135</v>
      </c>
      <c r="AP122" s="46">
        <f>血脉状态预估!D122</f>
        <v>7796.1918394923478</v>
      </c>
      <c r="AR122" s="46"/>
      <c r="AS122" s="46"/>
      <c r="AT122" s="46"/>
      <c r="AU122" s="46">
        <f>IF(血脉状态预估!N122="",0,IFERROR(求节点($Q$6:$Q$15,$AI$5:$AI$14,血脉状态预估!N122),AU121)*血脉状态预估!$I122)</f>
        <v>0</v>
      </c>
      <c r="AV122" s="46">
        <f>IF(血脉状态预估!O122="",0,IFERROR(求节点($Q$24:$Q$33,$AI$23:$AI$32,血脉状态预估!O122),AV121)*血脉状态预估!$J122)</f>
        <v>2099831.1167656765</v>
      </c>
      <c r="AW122" s="46">
        <f t="shared" si="42"/>
        <v>2099831.1167656765</v>
      </c>
      <c r="AX122" s="46"/>
      <c r="AY122" s="46"/>
      <c r="AZ122" s="46"/>
      <c r="BA122" s="46">
        <f>IF(血脉状态预估!N122="",0,IFERROR(求节点($Q$6:$Q$15,$AJ$5:$AJ$14,血脉状态预估!N122),BA121)*血脉状态预估!$I122)</f>
        <v>0</v>
      </c>
      <c r="BB122" s="46">
        <f>IF(血脉状态预估!O122="",0,IFERROR(求节点($Q$24:$Q$33,$AJ$23:$AJ$32,血脉状态预估!O122),BB121)*血脉状态预估!$J122)</f>
        <v>283796.36397656426</v>
      </c>
      <c r="BC122" s="46">
        <f t="shared" si="43"/>
        <v>283796.36397656426</v>
      </c>
      <c r="BG122" s="4">
        <v>118</v>
      </c>
      <c r="BH122" s="4">
        <f t="shared" si="32"/>
        <v>724069.88154067646</v>
      </c>
      <c r="BI122" s="4">
        <f t="shared" si="33"/>
        <v>1792300.6349486765</v>
      </c>
      <c r="BJ122" s="4">
        <f t="shared" si="34"/>
        <v>2099831.1167656765</v>
      </c>
      <c r="BK122" s="4">
        <f t="shared" si="35"/>
        <v>2099831.1167656765</v>
      </c>
      <c r="BL122" s="4">
        <f t="shared" si="36"/>
        <v>2099831.1167656765</v>
      </c>
      <c r="BM122" s="4">
        <f t="shared" si="37"/>
        <v>93041.859581982571</v>
      </c>
      <c r="BN122" s="4">
        <f t="shared" si="38"/>
        <v>240604.50322175509</v>
      </c>
      <c r="BO122" s="4">
        <f t="shared" si="39"/>
        <v>283796.36397656426</v>
      </c>
      <c r="BP122" s="4">
        <f t="shared" si="40"/>
        <v>283796.36397656426</v>
      </c>
      <c r="BQ122" s="4">
        <f t="shared" si="41"/>
        <v>283796.36397656426</v>
      </c>
      <c r="BT122" s="4">
        <v>118</v>
      </c>
      <c r="BU122" s="50">
        <f>IFERROR(BH122-血脉产出玩法!AD123,0)</f>
        <v>146314.6395691674</v>
      </c>
      <c r="BV122" s="50">
        <f>IFERROR(BI122-血脉产出玩法!AE123,0)</f>
        <v>197160.00866660825</v>
      </c>
      <c r="BW122" s="50">
        <f>IFERROR(BJ122-血脉产出玩法!AF123,0)</f>
        <v>-59487.49591552699</v>
      </c>
      <c r="BX122" s="50">
        <f>IFERROR(BK122-血脉产出玩法!AG123,0)</f>
        <v>554763.91752014868</v>
      </c>
      <c r="BY122" s="50">
        <f>IFERROR(BL122-血脉产出玩法!AH123,0)</f>
        <v>1268290.5044488735</v>
      </c>
      <c r="BZ122" s="50">
        <f>IFERROR(BM122-血脉产出玩法!AI123,0)</f>
        <v>59688.565491337045</v>
      </c>
      <c r="CA122" s="50">
        <f>IFERROR(BN122-血脉产出玩法!AJ123,0)</f>
        <v>148518.45958366734</v>
      </c>
      <c r="CB122" s="50">
        <f>IFERROR(BO122-血脉产出玩法!AK123,0)</f>
        <v>159140.82908535088</v>
      </c>
      <c r="CC122" s="50">
        <f>IFERROR(BP122-血脉产出玩法!AL123,0)</f>
        <v>194601.0145576708</v>
      </c>
      <c r="CD122" s="50">
        <f>IFERROR(BQ122-血脉产出玩法!AM123,0)</f>
        <v>235792.26712704494</v>
      </c>
      <c r="CE122" s="4">
        <f>BU122*血脉产出玩法!$D$13</f>
        <v>73157.319784583698</v>
      </c>
      <c r="CF122" s="4">
        <f>BV122*血脉产出玩法!$D$13</f>
        <v>98580.004333304125</v>
      </c>
      <c r="CG122" s="4">
        <f>BW122*血脉产出玩法!$D$13</f>
        <v>-29743.747957763495</v>
      </c>
      <c r="CH122" s="4">
        <f>BX122*血脉产出玩法!$D$13</f>
        <v>277381.95876007434</v>
      </c>
      <c r="CI122" s="4">
        <f>BY122*血脉产出玩法!$D$13</f>
        <v>634145.25222443673</v>
      </c>
      <c r="CJ122" s="4">
        <f>BZ122*血脉产出玩法!$D$14</f>
        <v>596885.6549133705</v>
      </c>
      <c r="CK122" s="4">
        <f>CA122*血脉产出玩法!$D$14</f>
        <v>1485184.5958366734</v>
      </c>
      <c r="CL122" s="4">
        <f>CB122*血脉产出玩法!$D$14</f>
        <v>1591408.2908535087</v>
      </c>
      <c r="CM122" s="4">
        <f>CC122*血脉产出玩法!$D$14</f>
        <v>1946010.145576708</v>
      </c>
      <c r="CN122" s="4">
        <f>CD122*血脉产出玩法!$D$14</f>
        <v>2357922.6712704492</v>
      </c>
      <c r="CO122" s="7">
        <f>CE122/'[1]资源-钻石'!L121</f>
        <v>6.2507790186672775E-3</v>
      </c>
      <c r="CP122" s="7">
        <f>CF122/'[1]资源-钻石'!M121</f>
        <v>6.069209118759738E-3</v>
      </c>
      <c r="CQ122" s="7">
        <f>CG122/'[1]资源-钻石'!N121</f>
        <v>-1.1740024139684964E-3</v>
      </c>
      <c r="CR122" s="7">
        <f>CH122/'[1]资源-钻石'!O121</f>
        <v>5.0349847192616695E-3</v>
      </c>
      <c r="CS122" s="7">
        <f>CI122/'[1]资源-钻石'!P121</f>
        <v>8.5447838847239384E-3</v>
      </c>
      <c r="CT122" s="7">
        <f>CJ122/'[1]资源-钻石'!L121</f>
        <v>5.0999685872338364E-2</v>
      </c>
      <c r="CU122" s="7">
        <f>CK122/'[1]资源-钻石'!M121</f>
        <v>9.1437365549477789E-2</v>
      </c>
      <c r="CV122" s="7">
        <f>CL122/'[1]资源-钻石'!N121</f>
        <v>6.2813777797086384E-2</v>
      </c>
      <c r="CW122" s="7">
        <f>CM122/'[1]资源-钻石'!O121</f>
        <v>3.5323607167191219E-2</v>
      </c>
      <c r="CX122" s="7">
        <f>CN122/'[1]资源-钻石'!P121</f>
        <v>3.1771805548054775E-2</v>
      </c>
    </row>
    <row r="123" spans="41:102" x14ac:dyDescent="0.15">
      <c r="AO123" s="46">
        <f>血脉状态预估!C123</f>
        <v>140</v>
      </c>
      <c r="AP123" s="46">
        <f>血脉状态预估!D123</f>
        <v>11037.2271</v>
      </c>
      <c r="AR123" s="46"/>
      <c r="AS123" s="46"/>
      <c r="AT123" s="46"/>
      <c r="AU123" s="46">
        <f>IF(血脉状态预估!N123="",0,IFERROR(求节点($Q$6:$Q$15,$AI$5:$AI$14,血脉状态预估!N123),AU122)*血脉状态预估!$I123)</f>
        <v>0</v>
      </c>
      <c r="AV123" s="46">
        <f>IF(血脉状态预估!O123="",0,IFERROR(求节点($Q$24:$Q$33,$AI$23:$AI$32,血脉状态预估!O123),AV122)*血脉状态预估!$J123)</f>
        <v>2099831.1167656765</v>
      </c>
      <c r="AW123" s="46">
        <f t="shared" si="42"/>
        <v>2099831.1167656765</v>
      </c>
      <c r="AX123" s="46"/>
      <c r="AY123" s="46"/>
      <c r="AZ123" s="46"/>
      <c r="BA123" s="46">
        <f>IF(血脉状态预估!N123="",0,IFERROR(求节点($Q$6:$Q$15,$AJ$5:$AJ$14,血脉状态预估!N123),BA122)*血脉状态预估!$I123)</f>
        <v>0</v>
      </c>
      <c r="BB123" s="46">
        <f>IF(血脉状态预估!O123="",0,IFERROR(求节点($Q$24:$Q$33,$AJ$23:$AJ$32,血脉状态预估!O123),BB122)*血脉状态预估!$J123)</f>
        <v>283796.36397656426</v>
      </c>
      <c r="BC123" s="46">
        <f t="shared" si="43"/>
        <v>283796.36397656426</v>
      </c>
      <c r="BG123" s="4">
        <v>119</v>
      </c>
      <c r="BH123" s="4">
        <f t="shared" si="32"/>
        <v>754189.16970067634</v>
      </c>
      <c r="BI123" s="4">
        <f t="shared" si="33"/>
        <v>1866532.1305596763</v>
      </c>
      <c r="BJ123" s="4">
        <f t="shared" si="34"/>
        <v>2099831.1167656765</v>
      </c>
      <c r="BK123" s="4">
        <f t="shared" si="35"/>
        <v>2099831.1167656765</v>
      </c>
      <c r="BL123" s="4">
        <f t="shared" si="36"/>
        <v>2099831.1167656765</v>
      </c>
      <c r="BM123" s="4">
        <f t="shared" si="37"/>
        <v>97115.362511996995</v>
      </c>
      <c r="BN123" s="4">
        <f t="shared" si="38"/>
        <v>251030.12478326075</v>
      </c>
      <c r="BO123" s="4">
        <f t="shared" si="39"/>
        <v>283796.36397656426</v>
      </c>
      <c r="BP123" s="4">
        <f t="shared" si="40"/>
        <v>283796.36397656426</v>
      </c>
      <c r="BQ123" s="4">
        <f t="shared" si="41"/>
        <v>283796.36397656426</v>
      </c>
      <c r="BT123" s="4">
        <v>119</v>
      </c>
      <c r="BU123" s="50">
        <f>IFERROR(BH123-血脉产出玩法!AD124,0)</f>
        <v>133422.45838689525</v>
      </c>
      <c r="BV123" s="50">
        <f>IFERROR(BI123-血脉产出玩法!AE124,0)</f>
        <v>151306.22614734271</v>
      </c>
      <c r="BW123" s="50">
        <f>IFERROR(BJ123-血脉产出玩法!AF124,0)</f>
        <v>-224377.09722519713</v>
      </c>
      <c r="BX123" s="50">
        <f>IFERROR(BK123-血脉产出玩法!AG124,0)</f>
        <v>438403.58943957184</v>
      </c>
      <c r="BY123" s="50">
        <f>IFERROR(BL123-血脉产出玩法!AH124,0)</f>
        <v>1208994.3251838251</v>
      </c>
      <c r="BZ123" s="50">
        <f>IFERROR(BM123-血脉产出玩法!AI124,0)</f>
        <v>61279.054712383113</v>
      </c>
      <c r="CA123" s="50">
        <f>IFERROR(BN123-血脉产出玩法!AJ124,0)</f>
        <v>152011.66529418324</v>
      </c>
      <c r="CB123" s="50">
        <f>IFERROR(BO123-血脉产出玩法!AK124,0)</f>
        <v>149621.899674682</v>
      </c>
      <c r="CC123" s="50">
        <f>IFERROR(BP123-血脉产出玩法!AL124,0)</f>
        <v>187883.63674607</v>
      </c>
      <c r="CD123" s="50">
        <f>IFERROR(BQ123-血脉产出玩法!AM124,0)</f>
        <v>232369.15165910026</v>
      </c>
      <c r="CE123" s="4">
        <f>BU123*血脉产出玩法!$D$13</f>
        <v>66711.229193447623</v>
      </c>
      <c r="CF123" s="4">
        <f>BV123*血脉产出玩法!$D$13</f>
        <v>75653.113073671353</v>
      </c>
      <c r="CG123" s="4">
        <f>BW123*血脉产出玩法!$D$13</f>
        <v>-112188.54861259856</v>
      </c>
      <c r="CH123" s="4">
        <f>BX123*血脉产出玩法!$D$13</f>
        <v>219201.79471978592</v>
      </c>
      <c r="CI123" s="4">
        <f>BY123*血脉产出玩法!$D$13</f>
        <v>604497.16259191255</v>
      </c>
      <c r="CJ123" s="4">
        <f>BZ123*血脉产出玩法!$D$14</f>
        <v>612790.54712383111</v>
      </c>
      <c r="CK123" s="4">
        <f>CA123*血脉产出玩法!$D$14</f>
        <v>1520116.6529418323</v>
      </c>
      <c r="CL123" s="4">
        <f>CB123*血脉产出玩法!$D$14</f>
        <v>1496218.9967468199</v>
      </c>
      <c r="CM123" s="4">
        <f>CC123*血脉产出玩法!$D$14</f>
        <v>1878836.3674607</v>
      </c>
      <c r="CN123" s="4">
        <f>CD123*血脉产出玩法!$D$14</f>
        <v>2323691.5165910027</v>
      </c>
      <c r="CO123" s="7">
        <f>CE123/'[1]资源-钻石'!L122</f>
        <v>5.3562634155941572E-3</v>
      </c>
      <c r="CP123" s="7">
        <f>CF123/'[1]资源-钻石'!M122</f>
        <v>4.367518658019558E-3</v>
      </c>
      <c r="CQ123" s="7">
        <f>CG123/'[1]资源-钻石'!N122</f>
        <v>-4.1362808842686921E-3</v>
      </c>
      <c r="CR123" s="7">
        <f>CH123/'[1]资源-钻石'!O122</f>
        <v>3.7153557316918426E-3</v>
      </c>
      <c r="CS123" s="7">
        <f>CI123/'[1]资源-钻石'!P122</f>
        <v>7.6290723164256875E-3</v>
      </c>
      <c r="CT123" s="7">
        <f>CJ123/'[1]资源-钻石'!L122</f>
        <v>4.9201125937336027E-2</v>
      </c>
      <c r="CU123" s="7">
        <f>CK123/'[1]资源-钻石'!M122</f>
        <v>8.7757629188695382E-2</v>
      </c>
      <c r="CV123" s="7">
        <f>CL123/'[1]资源-钻石'!N122</f>
        <v>5.5164115334927891E-2</v>
      </c>
      <c r="CW123" s="7">
        <f>CM123/'[1]资源-钻石'!O122</f>
        <v>3.1845293400447255E-2</v>
      </c>
      <c r="CX123" s="7">
        <f>CN123/'[1]资源-钻石'!P122</f>
        <v>2.9326209812344971E-2</v>
      </c>
    </row>
    <row r="124" spans="41:102" x14ac:dyDescent="0.15">
      <c r="AO124" s="46">
        <f>血脉状态预估!C124</f>
        <v>145</v>
      </c>
      <c r="AP124" s="46">
        <f>血脉状态预估!D124</f>
        <v>15650.9803664995</v>
      </c>
      <c r="AR124" s="46"/>
      <c r="AS124" s="46"/>
      <c r="AT124" s="46"/>
      <c r="AU124" s="46">
        <f>IF(血脉状态预估!N124="",0,IFERROR(求节点($Q$6:$Q$15,$AI$5:$AI$14,血脉状态预估!N124),AU123)*血脉状态预估!$I124)</f>
        <v>0</v>
      </c>
      <c r="AV124" s="46">
        <f>IF(血脉状态预估!O124="",0,IFERROR(求节点($Q$24:$Q$33,$AI$23:$AI$32,血脉状态预估!O124),AV123)*血脉状态预估!$J124)</f>
        <v>2099831.1167656765</v>
      </c>
      <c r="AW124" s="46">
        <f t="shared" si="42"/>
        <v>2099831.1167656765</v>
      </c>
      <c r="AX124" s="46"/>
      <c r="AY124" s="46"/>
      <c r="AZ124" s="46"/>
      <c r="BA124" s="46">
        <f>IF(血脉状态预估!N124="",0,IFERROR(求节点($Q$6:$Q$15,$AJ$5:$AJ$14,血脉状态预估!N124),BA123)*血脉状态预估!$I124)</f>
        <v>0</v>
      </c>
      <c r="BB124" s="46">
        <f>IF(血脉状态预估!O124="",0,IFERROR(求节点($Q$24:$Q$33,$AJ$23:$AJ$32,血脉状态预估!O124),BB123)*血脉状态预估!$J124)</f>
        <v>283796.36397656426</v>
      </c>
      <c r="BC124" s="46">
        <f t="shared" si="43"/>
        <v>283796.36397656426</v>
      </c>
      <c r="BG124" s="4">
        <v>120</v>
      </c>
      <c r="BH124" s="4">
        <f t="shared" si="32"/>
        <v>784308.45786067634</v>
      </c>
      <c r="BI124" s="4">
        <f t="shared" si="33"/>
        <v>1940763.6261706764</v>
      </c>
      <c r="BJ124" s="4">
        <f t="shared" si="34"/>
        <v>2099831.1167656765</v>
      </c>
      <c r="BK124" s="4">
        <f t="shared" si="35"/>
        <v>2099831.1167656765</v>
      </c>
      <c r="BL124" s="4">
        <f t="shared" si="36"/>
        <v>2099831.1167656765</v>
      </c>
      <c r="BM124" s="4">
        <f t="shared" si="37"/>
        <v>101188.86544201142</v>
      </c>
      <c r="BN124" s="4">
        <f t="shared" si="38"/>
        <v>261455.7463447664</v>
      </c>
      <c r="BO124" s="4">
        <f t="shared" si="39"/>
        <v>283796.36397656426</v>
      </c>
      <c r="BP124" s="4">
        <f t="shared" si="40"/>
        <v>283796.36397656426</v>
      </c>
      <c r="BQ124" s="4">
        <f t="shared" si="41"/>
        <v>283796.36397656426</v>
      </c>
      <c r="BT124" s="4">
        <v>120</v>
      </c>
      <c r="BU124" s="50">
        <f>IFERROR(BH124-血脉产出玩法!AD125,0)</f>
        <v>117443.19512115419</v>
      </c>
      <c r="BV124" s="50">
        <f>IFERROR(BI124-血脉产出玩法!AE125,0)</f>
        <v>96743.591720257187</v>
      </c>
      <c r="BW124" s="50">
        <f>IFERROR(BJ124-血脉产出玩法!AF125,0)</f>
        <v>-397595.2159548332</v>
      </c>
      <c r="BX124" s="50">
        <f>IFERROR(BK124-血脉产出玩法!AG125,0)</f>
        <v>322699.95379493968</v>
      </c>
      <c r="BY124" s="50">
        <f>IFERROR(BL124-血脉产出玩法!AH125,0)</f>
        <v>1146402.1704012358</v>
      </c>
      <c r="BZ124" s="50">
        <f>IFERROR(BM124-血脉产出玩法!AI125,0)</f>
        <v>62691.329442011411</v>
      </c>
      <c r="CA124" s="50">
        <f>IFERROR(BN124-血脉产出玩法!AJ125,0)</f>
        <v>155002.11676246638</v>
      </c>
      <c r="CB124" s="50">
        <f>IFERROR(BO124-血脉产出玩法!AK125,0)</f>
        <v>139622.17239206427</v>
      </c>
      <c r="CC124" s="50">
        <f>IFERROR(BP124-血脉产出玩法!AL125,0)</f>
        <v>181204.16920226428</v>
      </c>
      <c r="CD124" s="50">
        <f>IFERROR(BQ124-血脉产出玩法!AM125,0)</f>
        <v>228755.76246836426</v>
      </c>
      <c r="CE124" s="4">
        <f>BU124*血脉产出玩法!$D$13</f>
        <v>58721.597560577095</v>
      </c>
      <c r="CF124" s="4">
        <f>BV124*血脉产出玩法!$D$13</f>
        <v>48371.795860128594</v>
      </c>
      <c r="CG124" s="4">
        <f>BW124*血脉产出玩法!$D$13</f>
        <v>-198797.6079774166</v>
      </c>
      <c r="CH124" s="4">
        <f>BX124*血脉产出玩法!$D$13</f>
        <v>161349.97689746984</v>
      </c>
      <c r="CI124" s="4">
        <f>BY124*血脉产出玩法!$D$13</f>
        <v>573201.0852006179</v>
      </c>
      <c r="CJ124" s="4">
        <f>BZ124*血脉产出玩法!$D$14</f>
        <v>626913.29442011414</v>
      </c>
      <c r="CK124" s="4">
        <f>CA124*血脉产出玩法!$D$14</f>
        <v>1550021.1676246638</v>
      </c>
      <c r="CL124" s="4">
        <f>CB124*血脉产出玩法!$D$14</f>
        <v>1396221.7239206426</v>
      </c>
      <c r="CM124" s="4">
        <f>CC124*血脉产出玩法!$D$14</f>
        <v>1812041.6920226428</v>
      </c>
      <c r="CN124" s="4">
        <f>CD124*血脉产出玩法!$D$14</f>
        <v>2287557.6246836428</v>
      </c>
      <c r="CO124" s="7">
        <f>CE124/'[1]资源-钻石'!L123</f>
        <v>4.4285395263497455E-3</v>
      </c>
      <c r="CP124" s="7">
        <f>CF124/'[1]资源-钻石'!M123</f>
        <v>2.6176436431477571E-3</v>
      </c>
      <c r="CQ124" s="7">
        <f>CG124/'[1]资源-钻石'!N123</f>
        <v>-6.8548402153214578E-3</v>
      </c>
      <c r="CR124" s="7">
        <f>CH124/'[1]资源-钻石'!O123</f>
        <v>2.5658039643793431E-3</v>
      </c>
      <c r="CS124" s="7">
        <f>CI124/'[1]资源-钻石'!P123</f>
        <v>6.7804906013635147E-3</v>
      </c>
      <c r="CT124" s="7">
        <f>CJ124/'[1]资源-钻石'!L123</f>
        <v>4.7279202529692324E-2</v>
      </c>
      <c r="CU124" s="7">
        <f>CK124/'[1]资源-钻石'!M123</f>
        <v>8.38795207833406E-2</v>
      </c>
      <c r="CV124" s="7">
        <f>CL124/'[1]资源-钻石'!N123</f>
        <v>4.8143822855876241E-2</v>
      </c>
      <c r="CW124" s="7">
        <f>CM124/'[1]资源-钻石'!O123</f>
        <v>2.8815273769557365E-2</v>
      </c>
      <c r="CX124" s="7">
        <f>CN124/'[1]资源-钻石'!P123</f>
        <v>2.7059898131239907E-2</v>
      </c>
    </row>
    <row r="125" spans="41:102" x14ac:dyDescent="0.15">
      <c r="AO125" s="46">
        <f>血脉状态预估!C125</f>
        <v>150</v>
      </c>
      <c r="AP125" s="46">
        <f>血脉状态预估!D125</f>
        <v>21996.487099999998</v>
      </c>
      <c r="AR125" s="46"/>
      <c r="AS125" s="46"/>
      <c r="AT125" s="46"/>
      <c r="AU125" s="46">
        <f>IF(血脉状态预估!N125="",0,IFERROR(求节点($Q$6:$Q$15,$AI$5:$AI$14,血脉状态预估!N125),AU124)*血脉状态预估!$I125)</f>
        <v>0</v>
      </c>
      <c r="AV125" s="46">
        <f>IF(血脉状态预估!O125="",0,IFERROR(求节点($Q$24:$Q$33,$AI$23:$AI$32,血脉状态预估!O125),AV124)*血脉状态预估!$J125)</f>
        <v>2099831.1167656765</v>
      </c>
      <c r="AW125" s="46">
        <f t="shared" si="42"/>
        <v>2099831.1167656765</v>
      </c>
      <c r="AX125" s="46"/>
      <c r="AY125" s="46"/>
      <c r="AZ125" s="46"/>
      <c r="BA125" s="46">
        <f>IF(血脉状态预估!N125="",0,IFERROR(求节点($Q$6:$Q$15,$AJ$5:$AJ$14,血脉状态预估!N125),BA124)*血脉状态预估!$I125)</f>
        <v>0</v>
      </c>
      <c r="BB125" s="46">
        <f>IF(血脉状态预估!O125="",0,IFERROR(求节点($Q$24:$Q$33,$AJ$23:$AJ$32,血脉状态预估!O125),BB124)*血脉状态预估!$J125)</f>
        <v>283796.36397656426</v>
      </c>
      <c r="BC125" s="46">
        <f t="shared" si="43"/>
        <v>283796.36397656426</v>
      </c>
      <c r="BG125" s="4">
        <v>121</v>
      </c>
      <c r="BH125" s="4">
        <f t="shared" si="32"/>
        <v>814427.74602067634</v>
      </c>
      <c r="BI125" s="4">
        <f t="shared" si="33"/>
        <v>1972577.1242896765</v>
      </c>
      <c r="BJ125" s="4">
        <f t="shared" si="34"/>
        <v>2099831.1167656765</v>
      </c>
      <c r="BK125" s="4">
        <f t="shared" si="35"/>
        <v>2099831.1167656765</v>
      </c>
      <c r="BL125" s="4">
        <f t="shared" si="36"/>
        <v>2099831.1167656765</v>
      </c>
      <c r="BM125" s="4">
        <f t="shared" si="37"/>
        <v>105262.36837202584</v>
      </c>
      <c r="BN125" s="4">
        <f t="shared" si="38"/>
        <v>265923.86987112596</v>
      </c>
      <c r="BO125" s="4">
        <f t="shared" si="39"/>
        <v>283796.36397656426</v>
      </c>
      <c r="BP125" s="4">
        <f t="shared" si="40"/>
        <v>283796.36397656426</v>
      </c>
      <c r="BQ125" s="4">
        <f t="shared" si="41"/>
        <v>283796.36397656426</v>
      </c>
      <c r="BT125" s="4">
        <v>121</v>
      </c>
      <c r="BU125" s="50">
        <f>IFERROR(BH125-血脉产出玩法!AD126,0)</f>
        <v>98155.279201680096</v>
      </c>
      <c r="BV125" s="50">
        <f>IFERROR(BI125-血脉产出玩法!AE126,0)</f>
        <v>-5502.0789929735474</v>
      </c>
      <c r="BW125" s="50">
        <f>IFERROR(BJ125-血脉产出玩法!AF126,0)</f>
        <v>-570290.93451535795</v>
      </c>
      <c r="BX125" s="50">
        <f>IFERROR(BK125-血脉产出玩法!AG126,0)</f>
        <v>199262.66011880268</v>
      </c>
      <c r="BY125" s="50">
        <f>IFERROR(BL125-血脉产出玩法!AH126,0)</f>
        <v>1076749.5435809698</v>
      </c>
      <c r="BZ125" s="50">
        <f>IFERROR(BM125-血脉产出玩法!AI126,0)</f>
        <v>63912.598609098757</v>
      </c>
      <c r="CA125" s="50">
        <f>IFERROR(BN125-血脉产出玩法!AJ126,0)</f>
        <v>151731.12420854397</v>
      </c>
      <c r="CB125" s="50">
        <f>IFERROR(BO125-血脉产出玩法!AK126,0)</f>
        <v>129652.60280462194</v>
      </c>
      <c r="CC125" s="50">
        <f>IFERROR(BP125-血脉产出玩法!AL126,0)</f>
        <v>174078.24448770046</v>
      </c>
      <c r="CD125" s="50">
        <f>IFERROR(BQ125-血脉产出玩法!AM126,0)</f>
        <v>224734.77853303048</v>
      </c>
      <c r="CE125" s="4">
        <f>BU125*血脉产出玩法!$D$13</f>
        <v>49077.639600840048</v>
      </c>
      <c r="CF125" s="4">
        <f>BV125*血脉产出玩法!$D$13</f>
        <v>-2751.0394964867737</v>
      </c>
      <c r="CG125" s="4">
        <f>BW125*血脉产出玩法!$D$13</f>
        <v>-285145.46725767897</v>
      </c>
      <c r="CH125" s="4">
        <f>BX125*血脉产出玩法!$D$13</f>
        <v>99631.330059401342</v>
      </c>
      <c r="CI125" s="4">
        <f>BY125*血脉产出玩法!$D$13</f>
        <v>538374.7717904849</v>
      </c>
      <c r="CJ125" s="4">
        <f>BZ125*血脉产出玩法!$D$14</f>
        <v>639125.98609098757</v>
      </c>
      <c r="CK125" s="4">
        <f>CA125*血脉产出玩法!$D$14</f>
        <v>1517311.2420854396</v>
      </c>
      <c r="CL125" s="4">
        <f>CB125*血脉产出玩法!$D$14</f>
        <v>1296526.0280462194</v>
      </c>
      <c r="CM125" s="4">
        <f>CC125*血脉产出玩法!$D$14</f>
        <v>1740782.4448770047</v>
      </c>
      <c r="CN125" s="4">
        <f>CD125*血脉产出玩法!$D$14</f>
        <v>2247347.7853303049</v>
      </c>
      <c r="CO125" s="7">
        <f>CE125/'[1]资源-钻石'!L124</f>
        <v>3.4751154142829521E-3</v>
      </c>
      <c r="CP125" s="7">
        <f>CF125/'[1]资源-钻石'!M124</f>
        <v>-1.397614174253606E-4</v>
      </c>
      <c r="CQ125" s="7">
        <f>CG125/'[1]资源-钻石'!N124</f>
        <v>-9.2409990556111161E-3</v>
      </c>
      <c r="CR125" s="7">
        <f>CH125/'[1]资源-钻石'!O124</f>
        <v>1.4863605736663401E-3</v>
      </c>
      <c r="CS125" s="7">
        <f>CI125/'[1]资源-钻石'!P124</f>
        <v>5.9531306168217803E-3</v>
      </c>
      <c r="CT125" s="7">
        <f>CJ125/'[1]资源-钻石'!L124</f>
        <v>4.5255570235198626E-2</v>
      </c>
      <c r="CU125" s="7">
        <f>CK125/'[1]资源-钻石'!M124</f>
        <v>7.708416042012832E-2</v>
      </c>
      <c r="CV125" s="7">
        <f>CL125/'[1]资源-钻石'!N124</f>
        <v>4.2017837127052177E-2</v>
      </c>
      <c r="CW125" s="7">
        <f>CM125/'[1]资源-钻石'!O124</f>
        <v>2.5970047693361344E-2</v>
      </c>
      <c r="CX125" s="7">
        <f>CN125/'[1]资源-钻石'!P124</f>
        <v>2.4850263438241055E-2</v>
      </c>
    </row>
    <row r="126" spans="41:102" x14ac:dyDescent="0.15">
      <c r="AO126" s="46">
        <f>血脉状态预估!C126</f>
        <v>155</v>
      </c>
      <c r="AP126" s="46">
        <f>血脉状态预估!D126</f>
        <v>44402.940101346627</v>
      </c>
      <c r="AR126" s="46"/>
      <c r="AS126" s="46"/>
      <c r="AT126" s="46"/>
      <c r="AU126" s="46">
        <f>IF(血脉状态预估!N126="",0,IFERROR(求节点($Q$6:$Q$15,$AI$5:$AI$14,血脉状态预估!N126),AU125)*血脉状态预估!$I126)</f>
        <v>0</v>
      </c>
      <c r="AV126" s="46">
        <f>IF(血脉状态预估!O126="",0,IFERROR(求节点($Q$24:$Q$33,$AI$23:$AI$32,血脉状态预估!O126),AV125)*血脉状态预估!$J126)</f>
        <v>2099831.1167656765</v>
      </c>
      <c r="AW126" s="46">
        <f t="shared" si="42"/>
        <v>2099831.1167656765</v>
      </c>
      <c r="AX126" s="46"/>
      <c r="AY126" s="46"/>
      <c r="AZ126" s="46"/>
      <c r="BA126" s="46">
        <f>IF(血脉状态预估!N126="",0,IFERROR(求节点($Q$6:$Q$15,$AJ$5:$AJ$14,血脉状态预估!N126),BA125)*血脉状态预估!$I126)</f>
        <v>0</v>
      </c>
      <c r="BB126" s="46">
        <f>IF(血脉状态预估!O126="",0,IFERROR(求节点($Q$24:$Q$33,$AJ$23:$AJ$32,血脉状态预估!O126),BB125)*血脉状态预估!$J126)</f>
        <v>283796.36397656426</v>
      </c>
      <c r="BC126" s="46">
        <f t="shared" si="43"/>
        <v>283796.36397656426</v>
      </c>
      <c r="BG126" s="4">
        <v>122</v>
      </c>
      <c r="BH126" s="4">
        <f t="shared" si="32"/>
        <v>844547.03418067645</v>
      </c>
      <c r="BI126" s="4">
        <f t="shared" si="33"/>
        <v>2004390.6224086764</v>
      </c>
      <c r="BJ126" s="4">
        <f t="shared" si="34"/>
        <v>2099831.1167656765</v>
      </c>
      <c r="BK126" s="4">
        <f t="shared" si="35"/>
        <v>2099831.1167656765</v>
      </c>
      <c r="BL126" s="4">
        <f t="shared" si="36"/>
        <v>2099831.1167656765</v>
      </c>
      <c r="BM126" s="4">
        <f t="shared" si="37"/>
        <v>109335.87130204026</v>
      </c>
      <c r="BN126" s="4">
        <f t="shared" si="38"/>
        <v>270391.99339748552</v>
      </c>
      <c r="BO126" s="4">
        <f t="shared" si="39"/>
        <v>283796.36397656426</v>
      </c>
      <c r="BP126" s="4">
        <f t="shared" si="40"/>
        <v>283796.36397656426</v>
      </c>
      <c r="BQ126" s="4">
        <f t="shared" si="41"/>
        <v>283796.36397656426</v>
      </c>
      <c r="BT126" s="4">
        <v>122</v>
      </c>
      <c r="BU126" s="50">
        <f>IFERROR(BH126-血脉产出玩法!AD127,0)</f>
        <v>75321.237171185785</v>
      </c>
      <c r="BV126" s="50">
        <f>IFERROR(BI126-血脉产出玩法!AE127,0)</f>
        <v>-114610.93822350679</v>
      </c>
      <c r="BW126" s="50">
        <f>IFERROR(BJ126-血脉产出玩法!AF127,0)</f>
        <v>-759696.32164468663</v>
      </c>
      <c r="BX126" s="50">
        <f>IFERROR(BK126-血脉产出玩法!AG127,0)</f>
        <v>61490.209457404446</v>
      </c>
      <c r="BY126" s="50">
        <f>IFERROR(BL126-血脉产出玩法!AH127,0)</f>
        <v>1002185.0994566851</v>
      </c>
      <c r="BZ126" s="50">
        <f>IFERROR(BM126-血脉产出玩法!AI127,0)</f>
        <v>64929.153083057958</v>
      </c>
      <c r="CA126" s="50">
        <f>IFERROR(BN126-血脉产出玩法!AJ127,0)</f>
        <v>148063.9259114491</v>
      </c>
      <c r="CB126" s="50">
        <f>IFERROR(BO126-血脉产出玩法!AK127,0)</f>
        <v>118718.39897512455</v>
      </c>
      <c r="CC126" s="50">
        <f>IFERROR(BP126-血脉产出玩法!AL127,0)</f>
        <v>166124.76396397865</v>
      </c>
      <c r="CD126" s="50">
        <f>IFERROR(BQ126-血脉产出玩法!AM127,0)</f>
        <v>220430.2397717787</v>
      </c>
      <c r="CE126" s="4">
        <f>BU126*血脉产出玩法!$D$13</f>
        <v>37660.618585592892</v>
      </c>
      <c r="CF126" s="4">
        <f>BV126*血脉产出玩法!$D$13</f>
        <v>-57305.469111753395</v>
      </c>
      <c r="CG126" s="4">
        <f>BW126*血脉产出玩法!$D$13</f>
        <v>-379848.16082234331</v>
      </c>
      <c r="CH126" s="4">
        <f>BX126*血脉产出玩法!$D$13</f>
        <v>30745.104728702223</v>
      </c>
      <c r="CI126" s="4">
        <f>BY126*血脉产出玩法!$D$13</f>
        <v>501092.54972834256</v>
      </c>
      <c r="CJ126" s="4">
        <f>BZ126*血脉产出玩法!$D$14</f>
        <v>649291.53083057958</v>
      </c>
      <c r="CK126" s="4">
        <f>CA126*血脉产出玩法!$D$14</f>
        <v>1480639.2591144911</v>
      </c>
      <c r="CL126" s="4">
        <f>CB126*血脉产出玩法!$D$14</f>
        <v>1187183.9897512456</v>
      </c>
      <c r="CM126" s="4">
        <f>CC126*血脉产出玩法!$D$14</f>
        <v>1661247.6396397864</v>
      </c>
      <c r="CN126" s="4">
        <f>CD126*血脉产出玩法!$D$14</f>
        <v>2204302.397717787</v>
      </c>
      <c r="CO126" s="7">
        <f>CE126/'[1]资源-钻石'!L125</f>
        <v>2.502815837212847E-3</v>
      </c>
      <c r="CP126" s="7">
        <f>CF126/'[1]资源-钻石'!M125</f>
        <v>-2.7353197460431543E-3</v>
      </c>
      <c r="CQ126" s="7">
        <f>CG126/'[1]资源-钻石'!N125</f>
        <v>-1.1554263587467088E-2</v>
      </c>
      <c r="CR126" s="7">
        <f>CH126/'[1]资源-钻石'!O125</f>
        <v>4.2905656819499044E-4</v>
      </c>
      <c r="CS126" s="7">
        <f>CI126/'[1]资源-钻石'!P125</f>
        <v>5.1792350509341483E-3</v>
      </c>
      <c r="CT126" s="7">
        <f>CJ126/'[1]资源-钻石'!L125</f>
        <v>4.3150038086538903E-2</v>
      </c>
      <c r="CU126" s="7">
        <f>CK126/'[1]资源-钻石'!M125</f>
        <v>7.0674263120060754E-2</v>
      </c>
      <c r="CV126" s="7">
        <f>CL126/'[1]资源-钻石'!N125</f>
        <v>3.6111894591539795E-2</v>
      </c>
      <c r="CW126" s="7">
        <f>CM126/'[1]资源-钻石'!O125</f>
        <v>2.3183177207409745E-2</v>
      </c>
      <c r="CX126" s="7">
        <f>CN126/'[1]资源-钻石'!P125</f>
        <v>2.2783416451327067E-2</v>
      </c>
    </row>
    <row r="127" spans="41:102" x14ac:dyDescent="0.15">
      <c r="AO127" s="46">
        <f>血脉状态预估!C127</f>
        <v>160</v>
      </c>
      <c r="AP127" s="46">
        <f>血脉状态预估!D127</f>
        <v>66190.350000000006</v>
      </c>
      <c r="AR127" s="46"/>
      <c r="AS127" s="46"/>
      <c r="AT127" s="46"/>
      <c r="AU127" s="46">
        <f>IF(血脉状态预估!N127="",0,IFERROR(求节点($Q$6:$Q$15,$AI$5:$AI$14,血脉状态预估!N127),AU126)*血脉状态预估!$I127)</f>
        <v>0</v>
      </c>
      <c r="AV127" s="46">
        <f>IF(血脉状态预估!O127="",0,IFERROR(求节点($Q$24:$Q$33,$AI$23:$AI$32,血脉状态预估!O127),AV126)*血脉状态预估!$J127)</f>
        <v>2099831.1167656765</v>
      </c>
      <c r="AW127" s="46">
        <f t="shared" si="42"/>
        <v>2099831.1167656765</v>
      </c>
      <c r="AX127" s="46"/>
      <c r="AY127" s="46"/>
      <c r="AZ127" s="46"/>
      <c r="BA127" s="46">
        <f>IF(血脉状态预估!N127="",0,IFERROR(求节点($Q$6:$Q$15,$AJ$5:$AJ$14,血脉状态预估!N127),BA126)*血脉状态预估!$I127)</f>
        <v>0</v>
      </c>
      <c r="BB127" s="46">
        <f>IF(血脉状态预估!O127="",0,IFERROR(求节点($Q$24:$Q$33,$AJ$23:$AJ$32,血脉状态预估!O127),BB126)*血脉状态预估!$J127)</f>
        <v>283796.36397656426</v>
      </c>
      <c r="BC127" s="46">
        <f t="shared" si="43"/>
        <v>283796.36397656426</v>
      </c>
      <c r="BG127" s="4">
        <v>123</v>
      </c>
      <c r="BH127" s="4">
        <f t="shared" si="32"/>
        <v>874666.32234067644</v>
      </c>
      <c r="BI127" s="4">
        <f t="shared" si="33"/>
        <v>2036204.1205276765</v>
      </c>
      <c r="BJ127" s="4">
        <f t="shared" si="34"/>
        <v>2099831.1167656765</v>
      </c>
      <c r="BK127" s="4">
        <f t="shared" si="35"/>
        <v>2099831.1167656765</v>
      </c>
      <c r="BL127" s="4">
        <f t="shared" si="36"/>
        <v>2099831.1167656765</v>
      </c>
      <c r="BM127" s="4">
        <f t="shared" si="37"/>
        <v>113409.37423205469</v>
      </c>
      <c r="BN127" s="4">
        <f t="shared" si="38"/>
        <v>274860.11692384514</v>
      </c>
      <c r="BO127" s="4">
        <f t="shared" si="39"/>
        <v>283796.36397656426</v>
      </c>
      <c r="BP127" s="4">
        <f t="shared" si="40"/>
        <v>283796.36397656426</v>
      </c>
      <c r="BQ127" s="4">
        <f t="shared" si="41"/>
        <v>283796.36397656426</v>
      </c>
      <c r="BT127" s="4">
        <v>123</v>
      </c>
      <c r="BU127" s="50">
        <f>IFERROR(BH127-血脉产出玩法!AD128,0)</f>
        <v>48686.551280090585</v>
      </c>
      <c r="BV127" s="50">
        <f>IFERROR(BI127-血脉产出玩法!AE128,0)</f>
        <v>-239229.83763089194</v>
      </c>
      <c r="BW127" s="50">
        <f>IFERROR(BJ127-血脉产出玩法!AF128,0)</f>
        <v>-977947.73346913559</v>
      </c>
      <c r="BX127" s="50">
        <f>IFERROR(BK127-血脉产出玩法!AG128,0)</f>
        <v>-97136.76789674582</v>
      </c>
      <c r="BY127" s="50">
        <f>IFERROR(BL127-血脉产出玩法!AH128,0)</f>
        <v>916770.23590217158</v>
      </c>
      <c r="BZ127" s="50">
        <f>IFERROR(BM127-血脉产出玩法!AI128,0)</f>
        <v>65726.299781531008</v>
      </c>
      <c r="CA127" s="50">
        <f>IFERROR(BN127-血脉产出玩法!AJ128,0)</f>
        <v>143501.34684790546</v>
      </c>
      <c r="CB127" s="50">
        <f>IFERROR(BO127-血脉产出玩法!AK128,0)</f>
        <v>106118.93990411813</v>
      </c>
      <c r="CC127" s="50">
        <f>IFERROR(BP127-血脉产出玩法!AL128,0)</f>
        <v>156967.37024073134</v>
      </c>
      <c r="CD127" s="50">
        <f>IFERROR(BQ127-血脉产出玩法!AM128,0)</f>
        <v>215499.31598798974</v>
      </c>
      <c r="CE127" s="4">
        <f>BU127*血脉产出玩法!$D$13</f>
        <v>24343.275640045293</v>
      </c>
      <c r="CF127" s="4">
        <f>BV127*血脉产出玩法!$D$13</f>
        <v>-119614.91881544597</v>
      </c>
      <c r="CG127" s="4">
        <f>BW127*血脉产出玩法!$D$13</f>
        <v>-488973.8667345678</v>
      </c>
      <c r="CH127" s="4">
        <f>BX127*血脉产出玩法!$D$13</f>
        <v>-48568.38394837291</v>
      </c>
      <c r="CI127" s="4">
        <f>BY127*血脉产出玩法!$D$13</f>
        <v>458385.11795108579</v>
      </c>
      <c r="CJ127" s="4">
        <f>BZ127*血脉产出玩法!$D$14</f>
        <v>657262.99781531002</v>
      </c>
      <c r="CK127" s="4">
        <f>CA127*血脉产出玩法!$D$14</f>
        <v>1435013.4684790545</v>
      </c>
      <c r="CL127" s="4">
        <f>CB127*血脉产出玩法!$D$14</f>
        <v>1061189.3990411814</v>
      </c>
      <c r="CM127" s="4">
        <f>CC127*血脉产出玩法!$D$14</f>
        <v>1569673.7024073135</v>
      </c>
      <c r="CN127" s="4">
        <f>CD127*血脉产出玩法!$D$14</f>
        <v>2154993.1598798973</v>
      </c>
      <c r="CO127" s="7">
        <f>CE127/'[1]资源-钻石'!L126</f>
        <v>1.5178143494533741E-3</v>
      </c>
      <c r="CP127" s="7">
        <f>CF127/'[1]资源-钻石'!M126</f>
        <v>-5.3504780541991457E-3</v>
      </c>
      <c r="CQ127" s="7">
        <f>CG127/'[1]资源-钻石'!N126</f>
        <v>-1.3890842923744257E-2</v>
      </c>
      <c r="CR127" s="7">
        <f>CH127/'[1]资源-钻石'!O126</f>
        <v>-6.3088170558459023E-4</v>
      </c>
      <c r="CS127" s="7">
        <f>CI127/'[1]资源-钻石'!P126</f>
        <v>4.408230260143693E-3</v>
      </c>
      <c r="CT127" s="7">
        <f>CJ127/'[1]资源-钻石'!L126</f>
        <v>4.09806479703059E-2</v>
      </c>
      <c r="CU127" s="7">
        <f>CK127/'[1]资源-钻石'!M126</f>
        <v>6.4189384958107013E-2</v>
      </c>
      <c r="CV127" s="7">
        <f>CL127/'[1]资源-钻石'!N126</f>
        <v>3.0146427564451923E-2</v>
      </c>
      <c r="CW127" s="7">
        <f>CM127/'[1]资源-钻石'!O126</f>
        <v>2.0389363245823619E-2</v>
      </c>
      <c r="CX127" s="7">
        <f>CN127/'[1]资源-钻石'!P126</f>
        <v>2.0724289872776695E-2</v>
      </c>
    </row>
    <row r="128" spans="41:102" x14ac:dyDescent="0.15">
      <c r="AO128" s="46"/>
      <c r="AP128" s="46"/>
      <c r="AR128" s="46"/>
      <c r="AS128" s="46"/>
      <c r="AT128" s="46"/>
      <c r="AU128" s="46"/>
      <c r="AV128" s="46"/>
      <c r="AW128" s="46"/>
      <c r="AX128" s="46"/>
      <c r="AY128" s="46"/>
      <c r="AZ128" s="46"/>
      <c r="BA128" s="46"/>
      <c r="BB128" s="46"/>
      <c r="BC128" s="46"/>
      <c r="BG128" s="4">
        <v>124</v>
      </c>
      <c r="BH128" s="4">
        <f t="shared" si="32"/>
        <v>904785.61050067656</v>
      </c>
      <c r="BI128" s="4">
        <f t="shared" si="33"/>
        <v>2068017.6186466764</v>
      </c>
      <c r="BJ128" s="4">
        <f t="shared" si="34"/>
        <v>2099831.1167656765</v>
      </c>
      <c r="BK128" s="4">
        <f t="shared" si="35"/>
        <v>2099831.1167656765</v>
      </c>
      <c r="BL128" s="4">
        <f t="shared" si="36"/>
        <v>2099831.1167656765</v>
      </c>
      <c r="BM128" s="4">
        <f t="shared" si="37"/>
        <v>117482.87716206913</v>
      </c>
      <c r="BN128" s="4">
        <f t="shared" si="38"/>
        <v>279328.2404502047</v>
      </c>
      <c r="BO128" s="4">
        <f t="shared" si="39"/>
        <v>283796.36397656426</v>
      </c>
      <c r="BP128" s="4">
        <f t="shared" si="40"/>
        <v>283796.36397656426</v>
      </c>
      <c r="BQ128" s="4">
        <f t="shared" si="41"/>
        <v>283796.36397656426</v>
      </c>
      <c r="BT128" s="4">
        <v>124</v>
      </c>
      <c r="BU128" s="50">
        <f>IFERROR(BH128-血脉产出玩法!AD129,0)</f>
        <v>17978.436158654978</v>
      </c>
      <c r="BV128" s="50">
        <f>IFERROR(BI128-血脉产出玩法!AE129,0)</f>
        <v>-379798.81652188185</v>
      </c>
      <c r="BW128" s="50">
        <f>IFERROR(BJ128-血脉产出玩法!AF129,0)</f>
        <v>-1210367.7984430878</v>
      </c>
      <c r="BX128" s="50">
        <f>IFERROR(BK128-血脉产出玩法!AG129,0)</f>
        <v>-264720.90371301584</v>
      </c>
      <c r="BY128" s="50">
        <f>IFERROR(BL128-血脉产出玩法!AH129,0)</f>
        <v>824923.69648363162</v>
      </c>
      <c r="BZ128" s="50">
        <f>IFERROR(BM128-血脉产出玩法!AI129,0)</f>
        <v>66288.291048764091</v>
      </c>
      <c r="CA128" s="50">
        <f>IFERROR(BN128-血脉产出玩法!AJ129,0)</f>
        <v>138017.98394176</v>
      </c>
      <c r="CB128" s="50">
        <f>IFERROR(BO128-血脉产出玩法!AK129,0)</f>
        <v>92701.537141677341</v>
      </c>
      <c r="CC128" s="50">
        <f>IFERROR(BP128-血脉产出玩法!AL129,0)</f>
        <v>147292.88775964919</v>
      </c>
      <c r="CD128" s="50">
        <f>IFERROR(BQ128-血脉产出玩法!AM129,0)</f>
        <v>210197.09730109171</v>
      </c>
      <c r="CE128" s="4">
        <f>BU128*血脉产出玩法!$D$13</f>
        <v>8989.2180793274892</v>
      </c>
      <c r="CF128" s="4">
        <f>BV128*血脉产出玩法!$D$13</f>
        <v>-189899.40826094092</v>
      </c>
      <c r="CG128" s="4">
        <f>BW128*血脉产出玩法!$D$13</f>
        <v>-605183.89922154392</v>
      </c>
      <c r="CH128" s="4">
        <f>BX128*血脉产出玩法!$D$13</f>
        <v>-132360.45185650792</v>
      </c>
      <c r="CI128" s="4">
        <f>BY128*血脉产出玩法!$D$13</f>
        <v>412461.84824181581</v>
      </c>
      <c r="CJ128" s="4">
        <f>BZ128*血脉产出玩法!$D$14</f>
        <v>662882.91048764088</v>
      </c>
      <c r="CK128" s="4">
        <f>CA128*血脉产出玩法!$D$14</f>
        <v>1380179.8394176001</v>
      </c>
      <c r="CL128" s="4">
        <f>CB128*血脉产出玩法!$D$14</f>
        <v>927015.37141677341</v>
      </c>
      <c r="CM128" s="4">
        <f>CC128*血脉产出玩法!$D$14</f>
        <v>1472928.8775964919</v>
      </c>
      <c r="CN128" s="4">
        <f>CD128*血脉产出玩法!$D$14</f>
        <v>2101970.9730109172</v>
      </c>
      <c r="CO128" s="7">
        <f>CE128/'[1]资源-钻石'!L127</f>
        <v>5.2566732424556405E-4</v>
      </c>
      <c r="CP128" s="7">
        <f>CF128/'[1]资源-钻石'!M127</f>
        <v>-7.9439189005426902E-3</v>
      </c>
      <c r="CQ128" s="7">
        <f>CG128/'[1]资源-钻石'!N127</f>
        <v>-1.6061918246910976E-2</v>
      </c>
      <c r="CR128" s="7">
        <f>CH128/'[1]资源-钻石'!O127</f>
        <v>-1.6021702926314293E-3</v>
      </c>
      <c r="CS128" s="7">
        <f>CI128/'[1]资源-钻石'!P127</f>
        <v>3.6905291696620116E-3</v>
      </c>
      <c r="CT128" s="7">
        <f>CJ128/'[1]资源-钻石'!L127</f>
        <v>3.8763759291310797E-2</v>
      </c>
      <c r="CU128" s="7">
        <f>CK128/'[1]资源-钻石'!M127</f>
        <v>5.7736023576396601E-2</v>
      </c>
      <c r="CV128" s="7">
        <f>CL128/'[1]资源-钻石'!N127</f>
        <v>2.4603505031245504E-2</v>
      </c>
      <c r="CW128" s="7">
        <f>CM128/'[1]资源-钻石'!O127</f>
        <v>1.7829214525517074E-2</v>
      </c>
      <c r="CX128" s="7">
        <f>CN128/'[1]资源-钻石'!P127</f>
        <v>1.8807521768975044E-2</v>
      </c>
    </row>
    <row r="129" spans="41:102" x14ac:dyDescent="0.15">
      <c r="AO129" s="46"/>
      <c r="AP129" s="46"/>
      <c r="AR129" s="46"/>
      <c r="AS129" s="46"/>
      <c r="AT129" s="46"/>
      <c r="AU129" s="46"/>
      <c r="AV129" s="46"/>
      <c r="AW129" s="46"/>
      <c r="AX129" s="46"/>
      <c r="AY129" s="46"/>
      <c r="AZ129" s="46"/>
      <c r="BA129" s="46"/>
      <c r="BB129" s="46"/>
      <c r="BC129" s="46"/>
      <c r="BG129" s="4">
        <v>125</v>
      </c>
      <c r="BH129" s="4">
        <f t="shared" si="32"/>
        <v>934904.89866067655</v>
      </c>
      <c r="BI129" s="4">
        <f t="shared" si="33"/>
        <v>2099831.1167656765</v>
      </c>
      <c r="BJ129" s="4">
        <f t="shared" si="34"/>
        <v>2099831.1167656765</v>
      </c>
      <c r="BK129" s="4">
        <f t="shared" si="35"/>
        <v>2099831.1167656765</v>
      </c>
      <c r="BL129" s="4">
        <f t="shared" si="36"/>
        <v>2099831.1167656765</v>
      </c>
      <c r="BM129" s="4">
        <f t="shared" si="37"/>
        <v>121556.38009208355</v>
      </c>
      <c r="BN129" s="4">
        <f t="shared" si="38"/>
        <v>283796.36397656426</v>
      </c>
      <c r="BO129" s="4">
        <f t="shared" si="39"/>
        <v>283796.36397656426</v>
      </c>
      <c r="BP129" s="4">
        <f t="shared" si="40"/>
        <v>283796.36397656426</v>
      </c>
      <c r="BQ129" s="4">
        <f t="shared" si="41"/>
        <v>283796.36397656426</v>
      </c>
      <c r="BT129" s="4">
        <v>125</v>
      </c>
      <c r="BU129" s="50">
        <f>IFERROR(BH129-血脉产出玩法!AD130,0)</f>
        <v>-17095.472313382546</v>
      </c>
      <c r="BV129" s="50">
        <f>IFERROR(BI129-血脉产出玩法!AE130,0)</f>
        <v>-526752.61341147637</v>
      </c>
      <c r="BW129" s="50">
        <f>IFERROR(BJ129-血脉产出玩法!AF130,0)</f>
        <v>-1458793.269557585</v>
      </c>
      <c r="BX129" s="50">
        <f>IFERROR(BK129-血脉产出玩法!AG130,0)</f>
        <v>-442586.26803529961</v>
      </c>
      <c r="BY129" s="50">
        <f>IFERROR(BL129-血脉产出玩法!AH130,0)</f>
        <v>737939.71040067868</v>
      </c>
      <c r="BZ129" s="50">
        <f>IFERROR(BM129-血脉产出玩法!AI130,0)</f>
        <v>66598.24896522265</v>
      </c>
      <c r="CA129" s="50">
        <f>IFERROR(BN129-血脉产出玩法!AJ130,0)</f>
        <v>132166.03119522461</v>
      </c>
      <c r="CB129" s="50">
        <f>IFERROR(BO129-血脉产出玩法!AK130,0)</f>
        <v>78360.156578145223</v>
      </c>
      <c r="CC129" s="50">
        <f>IFERROR(BP129-血脉产出玩法!AL130,0)</f>
        <v>137024.87913970579</v>
      </c>
      <c r="CD129" s="50">
        <f>IFERROR(BQ129-血脉产出玩法!AM130,0)</f>
        <v>205175.58947521477</v>
      </c>
      <c r="CE129" s="4">
        <f>BU129*血脉产出玩法!$D$13</f>
        <v>-8547.7361566912732</v>
      </c>
      <c r="CF129" s="4">
        <f>BV129*血脉产出玩法!$D$13</f>
        <v>-263376.30670573818</v>
      </c>
      <c r="CG129" s="4">
        <f>BW129*血脉产出玩法!$D$13</f>
        <v>-729396.6347787925</v>
      </c>
      <c r="CH129" s="4">
        <f>BX129*血脉产出玩法!$D$13</f>
        <v>-221293.13401764981</v>
      </c>
      <c r="CI129" s="4">
        <f>BY129*血脉产出玩法!$D$13</f>
        <v>368969.85520033934</v>
      </c>
      <c r="CJ129" s="4">
        <f>BZ129*血脉产出玩法!$D$14</f>
        <v>665982.48965222645</v>
      </c>
      <c r="CK129" s="4">
        <f>CA129*血脉产出玩法!$D$14</f>
        <v>1321660.3119522461</v>
      </c>
      <c r="CL129" s="4">
        <f>CB129*血脉产出玩法!$D$14</f>
        <v>783601.56578145223</v>
      </c>
      <c r="CM129" s="4">
        <f>CC129*血脉产出玩法!$D$14</f>
        <v>1370248.7913970579</v>
      </c>
      <c r="CN129" s="4">
        <f>CD129*血脉产出玩法!$D$14</f>
        <v>2051755.8947521476</v>
      </c>
      <c r="CO129" s="7">
        <f>CE129/'[1]资源-钻石'!L128</f>
        <v>-4.6873690078957334E-4</v>
      </c>
      <c r="CP129" s="7">
        <f>CF129/'[1]资源-钻石'!M128</f>
        <v>-1.0323846501353429E-2</v>
      </c>
      <c r="CQ129" s="7">
        <f>CG129/'[1]资源-钻石'!N128</f>
        <v>-1.8087602191445482E-2</v>
      </c>
      <c r="CR129" s="7">
        <f>CH129/'[1]资源-钻石'!O128</f>
        <v>-2.4980370541485665E-3</v>
      </c>
      <c r="CS129" s="7">
        <f>CI129/'[1]资源-钻石'!P128</f>
        <v>3.097739184596042E-3</v>
      </c>
      <c r="CT129" s="7">
        <f>CJ129/'[1]资源-钻石'!L128</f>
        <v>3.6520847445125897E-2</v>
      </c>
      <c r="CU129" s="7">
        <f>CK129/'[1]资源-钻石'!M128</f>
        <v>5.180655146315255E-2</v>
      </c>
      <c r="CV129" s="7">
        <f>CL129/'[1]资源-钻石'!N128</f>
        <v>1.9431777886865575E-2</v>
      </c>
      <c r="CW129" s="7">
        <f>CM129/'[1]资源-钻石'!O128</f>
        <v>1.5467864692264403E-2</v>
      </c>
      <c r="CX129" s="7">
        <f>CN129/'[1]资源-钻石'!P128</f>
        <v>1.7225810029788565E-2</v>
      </c>
    </row>
    <row r="130" spans="41:102" x14ac:dyDescent="0.15">
      <c r="AO130" s="46"/>
      <c r="AP130" s="46"/>
      <c r="AR130" s="46"/>
      <c r="AS130" s="46"/>
      <c r="AT130" s="46"/>
      <c r="AU130" s="46"/>
      <c r="AV130" s="46"/>
      <c r="AW130" s="46"/>
      <c r="AX130" s="46"/>
      <c r="AY130" s="46"/>
      <c r="AZ130" s="46"/>
      <c r="BA130" s="46"/>
      <c r="BB130" s="46"/>
      <c r="BC130" s="46"/>
      <c r="BG130" s="4">
        <v>126</v>
      </c>
      <c r="BH130" s="4">
        <f t="shared" si="32"/>
        <v>965024.18682067655</v>
      </c>
      <c r="BI130" s="4">
        <f t="shared" si="33"/>
        <v>2099831.1167656765</v>
      </c>
      <c r="BJ130" s="4">
        <f t="shared" si="34"/>
        <v>2099831.1167656765</v>
      </c>
      <c r="BK130" s="4">
        <f t="shared" si="35"/>
        <v>2099831.1167656765</v>
      </c>
      <c r="BL130" s="4">
        <f t="shared" si="36"/>
        <v>2099831.1167656765</v>
      </c>
      <c r="BM130" s="4">
        <f t="shared" si="37"/>
        <v>125629.88302209797</v>
      </c>
      <c r="BN130" s="4">
        <f t="shared" si="38"/>
        <v>283796.36397656426</v>
      </c>
      <c r="BO130" s="4">
        <f t="shared" si="39"/>
        <v>283796.36397656426</v>
      </c>
      <c r="BP130" s="4">
        <f t="shared" si="40"/>
        <v>283796.36397656426</v>
      </c>
      <c r="BQ130" s="4">
        <f t="shared" si="41"/>
        <v>283796.36397656426</v>
      </c>
      <c r="BT130" s="4">
        <v>126</v>
      </c>
      <c r="BU130" s="50">
        <f>IFERROR(BH130-血脉产出玩法!AD131,0)</f>
        <v>-56848.522241509054</v>
      </c>
      <c r="BV130" s="50">
        <f>IFERROR(BI130-血脉产出玩法!AE131,0)</f>
        <v>-723684.53189139906</v>
      </c>
      <c r="BW130" s="50">
        <f>IFERROR(BJ130-血脉产出玩法!AF131,0)</f>
        <v>-1723099.9485500781</v>
      </c>
      <c r="BX130" s="50">
        <f>IFERROR(BK130-血脉产出玩法!AG131,0)</f>
        <v>-618568.70539949788</v>
      </c>
      <c r="BY130" s="50">
        <f>IFERROR(BL130-血脉产出玩法!AH131,0)</f>
        <v>645212.25591416145</v>
      </c>
      <c r="BZ130" s="50">
        <f>IFERROR(BM130-血脉产出玩法!AI131,0)</f>
        <v>66638.084224647231</v>
      </c>
      <c r="CA130" s="50">
        <f>IFERROR(BN130-血脉产出玩法!AJ131,0)</f>
        <v>120797.32743326065</v>
      </c>
      <c r="CB130" s="50">
        <f>IFERROR(BO130-血脉产出玩法!AK131,0)</f>
        <v>63101.968068289745</v>
      </c>
      <c r="CC130" s="50">
        <f>IFERROR(BP130-血脉产出玩法!AL131,0)</f>
        <v>126865.570211296</v>
      </c>
      <c r="CD130" s="50">
        <f>IFERROR(BQ130-血脉产出玩法!AM131,0)</f>
        <v>199822.5163482413</v>
      </c>
      <c r="CE130" s="4">
        <f>BU130*血脉产出玩法!$D$13</f>
        <v>-28424.261120754527</v>
      </c>
      <c r="CF130" s="4">
        <f>BV130*血脉产出玩法!$D$13</f>
        <v>-361842.26594569953</v>
      </c>
      <c r="CG130" s="4">
        <f>BW130*血脉产出玩法!$D$13</f>
        <v>-861549.97427503904</v>
      </c>
      <c r="CH130" s="4">
        <f>BX130*血脉产出玩法!$D$13</f>
        <v>-309284.35269974894</v>
      </c>
      <c r="CI130" s="4">
        <f>BY130*血脉产出玩法!$D$13</f>
        <v>322606.12795708072</v>
      </c>
      <c r="CJ130" s="4">
        <f>BZ130*血脉产出玩法!$D$14</f>
        <v>666380.84224647237</v>
      </c>
      <c r="CK130" s="4">
        <f>CA130*血脉产出玩法!$D$14</f>
        <v>1207973.2743326065</v>
      </c>
      <c r="CL130" s="4">
        <f>CB130*血脉产出玩法!$D$14</f>
        <v>631019.68068289745</v>
      </c>
      <c r="CM130" s="4">
        <f>CC130*血脉产出玩法!$D$14</f>
        <v>1268655.7021129599</v>
      </c>
      <c r="CN130" s="4">
        <f>CD130*血脉产出玩法!$D$14</f>
        <v>1998225.1634824132</v>
      </c>
      <c r="CO130" s="7">
        <f>CE130/'[1]资源-钻石'!L129</f>
        <v>-1.4642791359324645E-3</v>
      </c>
      <c r="CP130" s="7">
        <f>CF130/'[1]资源-钻石'!M129</f>
        <v>-1.326346280359211E-2</v>
      </c>
      <c r="CQ130" s="7">
        <f>CG130/'[1]资源-钻石'!N129</f>
        <v>-1.9969807818220581E-2</v>
      </c>
      <c r="CR130" s="7">
        <f>CH130/'[1]资源-钻石'!O129</f>
        <v>-3.2737724925165869E-3</v>
      </c>
      <c r="CS130" s="7">
        <f>CI130/'[1]资源-钻石'!P129</f>
        <v>2.5415162379208538E-3</v>
      </c>
      <c r="CT130" s="7">
        <f>CJ130/'[1]资源-钻石'!L129</f>
        <v>3.4328687023429325E-2</v>
      </c>
      <c r="CU130" s="7">
        <f>CK130/'[1]资源-钻石'!M129</f>
        <v>4.4278709536514589E-2</v>
      </c>
      <c r="CV130" s="7">
        <f>CL130/'[1]资源-钻石'!N129</f>
        <v>1.4626361939544971E-2</v>
      </c>
      <c r="CW130" s="7">
        <f>CM130/'[1]资源-钻石'!O129</f>
        <v>1.3428710841003036E-2</v>
      </c>
      <c r="CX130" s="7">
        <f>CN130/'[1]资源-钻石'!P129</f>
        <v>1.5742173690786954E-2</v>
      </c>
    </row>
    <row r="131" spans="41:102" x14ac:dyDescent="0.15">
      <c r="AO131" s="46"/>
      <c r="AP131" s="46"/>
      <c r="AR131" s="46"/>
      <c r="AS131" s="46"/>
      <c r="AT131" s="46"/>
      <c r="AU131" s="46"/>
      <c r="AV131" s="46"/>
      <c r="AW131" s="46"/>
      <c r="AX131" s="46"/>
      <c r="AY131" s="46"/>
      <c r="AZ131" s="46"/>
      <c r="BA131" s="46"/>
      <c r="BB131" s="46"/>
      <c r="BC131" s="46"/>
      <c r="BG131" s="4">
        <v>127</v>
      </c>
      <c r="BH131" s="4">
        <f t="shared" si="32"/>
        <v>995143.47498067655</v>
      </c>
      <c r="BI131" s="4">
        <f t="shared" si="33"/>
        <v>2099831.1167656765</v>
      </c>
      <c r="BJ131" s="4">
        <f t="shared" si="34"/>
        <v>2099831.1167656765</v>
      </c>
      <c r="BK131" s="4">
        <f t="shared" si="35"/>
        <v>2099831.1167656765</v>
      </c>
      <c r="BL131" s="4">
        <f t="shared" si="36"/>
        <v>2099831.1167656765</v>
      </c>
      <c r="BM131" s="4">
        <f t="shared" si="37"/>
        <v>129703.3859521124</v>
      </c>
      <c r="BN131" s="4">
        <f t="shared" si="38"/>
        <v>283796.36397656426</v>
      </c>
      <c r="BO131" s="4">
        <f t="shared" si="39"/>
        <v>283796.36397656426</v>
      </c>
      <c r="BP131" s="4">
        <f t="shared" si="40"/>
        <v>283796.36397656426</v>
      </c>
      <c r="BQ131" s="4">
        <f t="shared" si="41"/>
        <v>283796.36397656426</v>
      </c>
      <c r="BT131" s="4">
        <v>127</v>
      </c>
      <c r="BU131" s="50">
        <f>IFERROR(BH131-血脉产出玩法!AD132,0)</f>
        <v>-101616.55180972675</v>
      </c>
      <c r="BV131" s="50">
        <f>IFERROR(BI131-血脉产出玩法!AE132,0)</f>
        <v>-930682.4390069088</v>
      </c>
      <c r="BW131" s="50">
        <f>IFERROR(BJ131-血脉产出玩法!AF132,0)</f>
        <v>-1984444.3521370096</v>
      </c>
      <c r="BX131" s="50">
        <f>IFERROR(BK131-血脉产出玩法!AG132,0)</f>
        <v>-800249.74249993125</v>
      </c>
      <c r="BY131" s="50">
        <f>IFERROR(BL131-血脉产出玩法!AH132,0)</f>
        <v>543905.13326716702</v>
      </c>
      <c r="BZ131" s="50">
        <f>IFERROR(BM131-血脉产出玩法!AI132,0)</f>
        <v>66388.409188632853</v>
      </c>
      <c r="CA131" s="50">
        <f>IFERROR(BN131-血脉产出玩法!AJ132,0)</f>
        <v>108847.52313791134</v>
      </c>
      <c r="CB131" s="50">
        <f>IFERROR(BO131-血脉产出玩法!AK132,0)</f>
        <v>48014.78907180886</v>
      </c>
      <c r="CC131" s="50">
        <f>IFERROR(BP131-血脉产出玩法!AL132,0)</f>
        <v>116377.28620987962</v>
      </c>
      <c r="CD131" s="50">
        <f>IFERROR(BQ131-血脉产出玩法!AM132,0)</f>
        <v>193974.14664138725</v>
      </c>
      <c r="CE131" s="4">
        <f>BU131*血脉产出玩法!$D$13</f>
        <v>-50808.275904863374</v>
      </c>
      <c r="CF131" s="4">
        <f>BV131*血脉产出玩法!$D$13</f>
        <v>-465341.2195034544</v>
      </c>
      <c r="CG131" s="4">
        <f>BW131*血脉产出玩法!$D$13</f>
        <v>-992222.17606850481</v>
      </c>
      <c r="CH131" s="4">
        <f>BX131*血脉产出玩法!$D$13</f>
        <v>-400124.87124996562</v>
      </c>
      <c r="CI131" s="4">
        <f>BY131*血脉产出玩法!$D$13</f>
        <v>271952.56663358351</v>
      </c>
      <c r="CJ131" s="4">
        <f>BZ131*血脉产出玩法!$D$14</f>
        <v>663884.09188632853</v>
      </c>
      <c r="CK131" s="4">
        <f>CA131*血脉产出玩法!$D$14</f>
        <v>1088475.2313791134</v>
      </c>
      <c r="CL131" s="4">
        <f>CB131*血脉产出玩法!$D$14</f>
        <v>480147.8907180886</v>
      </c>
      <c r="CM131" s="4">
        <f>CC131*血脉产出玩法!$D$14</f>
        <v>1163772.8620987963</v>
      </c>
      <c r="CN131" s="4">
        <f>CD131*血脉产出玩法!$D$14</f>
        <v>1939741.4664138725</v>
      </c>
      <c r="CO131" s="7">
        <f>CE131/'[1]资源-钻石'!L130</f>
        <v>-2.4577964427984207E-3</v>
      </c>
      <c r="CP131" s="7">
        <f>CF131/'[1]资源-钻石'!M130</f>
        <v>-1.5968462597063523E-2</v>
      </c>
      <c r="CQ131" s="7">
        <f>CG131/'[1]资源-钻石'!N130</f>
        <v>-2.1603906384891264E-2</v>
      </c>
      <c r="CR131" s="7">
        <f>CH131/'[1]资源-钻石'!O130</f>
        <v>-3.979826462619131E-3</v>
      </c>
      <c r="CS131" s="7">
        <f>CI131/'[1]资源-钻石'!P130</f>
        <v>2.0072721958587828E-3</v>
      </c>
      <c r="CT131" s="7">
        <f>CJ131/'[1]资源-钻石'!L130</f>
        <v>3.2114688609469082E-2</v>
      </c>
      <c r="CU131" s="7">
        <f>CK131/'[1]资源-钻石'!M130</f>
        <v>3.7351679351883438E-2</v>
      </c>
      <c r="CV131" s="7">
        <f>CL131/'[1]资源-钻石'!N130</f>
        <v>1.0454382427812631E-2</v>
      </c>
      <c r="CW131" s="7">
        <f>CM131/'[1]资源-钻石'!O130</f>
        <v>1.1575421489271376E-2</v>
      </c>
      <c r="CX131" s="7">
        <f>CN131/'[1]资源-钻石'!P130</f>
        <v>1.4317162587889651E-2</v>
      </c>
    </row>
    <row r="132" spans="41:102" x14ac:dyDescent="0.15">
      <c r="AO132" s="46"/>
      <c r="AP132" s="46"/>
      <c r="AR132" s="46"/>
      <c r="AS132" s="46"/>
      <c r="AT132" s="46"/>
      <c r="AU132" s="46"/>
      <c r="AV132" s="46"/>
      <c r="AW132" s="46"/>
      <c r="AX132" s="46"/>
      <c r="AY132" s="46"/>
      <c r="AZ132" s="46"/>
      <c r="BA132" s="46"/>
      <c r="BB132" s="46"/>
      <c r="BC132" s="46"/>
      <c r="BG132" s="4">
        <v>128</v>
      </c>
      <c r="BH132" s="4">
        <f t="shared" si="32"/>
        <v>1025262.7631406765</v>
      </c>
      <c r="BI132" s="4">
        <f t="shared" si="33"/>
        <v>2099831.1167656765</v>
      </c>
      <c r="BJ132" s="4">
        <f t="shared" si="34"/>
        <v>2099831.1167656765</v>
      </c>
      <c r="BK132" s="4">
        <f t="shared" si="35"/>
        <v>2099831.1167656765</v>
      </c>
      <c r="BL132" s="4">
        <f t="shared" si="36"/>
        <v>2099831.1167656765</v>
      </c>
      <c r="BM132" s="4">
        <f t="shared" si="37"/>
        <v>133776.88888212683</v>
      </c>
      <c r="BN132" s="4">
        <f t="shared" si="38"/>
        <v>283796.36397656426</v>
      </c>
      <c r="BO132" s="4">
        <f t="shared" si="39"/>
        <v>283796.36397656426</v>
      </c>
      <c r="BP132" s="4">
        <f t="shared" si="40"/>
        <v>283796.36397656426</v>
      </c>
      <c r="BQ132" s="4">
        <f t="shared" si="41"/>
        <v>283796.36397656426</v>
      </c>
      <c r="BT132" s="4">
        <v>128</v>
      </c>
      <c r="BU132" s="50">
        <f>IFERROR(BH132-血脉产出玩法!AD133,0)</f>
        <v>-151759.50347135635</v>
      </c>
      <c r="BV132" s="50">
        <f>IFERROR(BI132-血脉产出玩法!AE133,0)</f>
        <v>-1136958.5448036441</v>
      </c>
      <c r="BW132" s="50">
        <f>IFERROR(BJ132-血脉产出玩法!AF133,0)</f>
        <v>-2259223.0638706149</v>
      </c>
      <c r="BX132" s="50">
        <f>IFERROR(BK132-血脉产出玩法!AG133,0)</f>
        <v>-999622.19323429326</v>
      </c>
      <c r="BY132" s="50">
        <f>IFERROR(BL132-血脉产出玩法!AH133,0)</f>
        <v>433746.90156274568</v>
      </c>
      <c r="BZ132" s="50">
        <f>IFERROR(BM132-血脉产出玩法!AI133,0)</f>
        <v>65828.444700835898</v>
      </c>
      <c r="CA132" s="50">
        <f>IFERROR(BN132-血脉产出玩法!AJ133,0)</f>
        <v>96939.387788010179</v>
      </c>
      <c r="CB132" s="50">
        <f>IFERROR(BO132-血脉产出玩法!AK133,0)</f>
        <v>32152.059465018741</v>
      </c>
      <c r="CC132" s="50">
        <f>IFERROR(BP132-血脉产出玩法!AL133,0)</f>
        <v>104867.69270065476</v>
      </c>
      <c r="CD132" s="50">
        <f>IFERROR(BQ132-血脉产出玩法!AM133,0)</f>
        <v>187614.81031411214</v>
      </c>
      <c r="CE132" s="4">
        <f>BU132*血脉产出玩法!$D$13</f>
        <v>-75879.751735678175</v>
      </c>
      <c r="CF132" s="4">
        <f>BV132*血脉产出玩法!$D$13</f>
        <v>-568479.27240182203</v>
      </c>
      <c r="CG132" s="4">
        <f>BW132*血脉产出玩法!$D$13</f>
        <v>-1129611.5319353074</v>
      </c>
      <c r="CH132" s="4">
        <f>BX132*血脉产出玩法!$D$13</f>
        <v>-499811.09661714663</v>
      </c>
      <c r="CI132" s="4">
        <f>BY132*血脉产出玩法!$D$13</f>
        <v>216873.45078137284</v>
      </c>
      <c r="CJ132" s="4">
        <f>BZ132*血脉产出玩法!$D$14</f>
        <v>658284.44700835901</v>
      </c>
      <c r="CK132" s="4">
        <f>CA132*血脉产出玩法!$D$14</f>
        <v>969393.87788010179</v>
      </c>
      <c r="CL132" s="4">
        <f>CB132*血脉产出玩法!$D$14</f>
        <v>321520.59465018741</v>
      </c>
      <c r="CM132" s="4">
        <f>CC132*血脉产出玩法!$D$14</f>
        <v>1048676.9270065476</v>
      </c>
      <c r="CN132" s="4">
        <f>CD132*血脉产出玩法!$D$14</f>
        <v>1876148.1031411213</v>
      </c>
      <c r="CO132" s="7">
        <f>CE132/'[1]资源-钻石'!L131</f>
        <v>-3.4454353792017266E-3</v>
      </c>
      <c r="CP132" s="7">
        <f>CF132/'[1]资源-钻石'!M131</f>
        <v>-1.8360108780090954E-2</v>
      </c>
      <c r="CQ132" s="7">
        <f>CG132/'[1]资源-钻石'!N131</f>
        <v>-2.3121074143723247E-2</v>
      </c>
      <c r="CR132" s="7">
        <f>CH132/'[1]资源-钻石'!O131</f>
        <v>-4.6626893086923922E-3</v>
      </c>
      <c r="CS132" s="7">
        <f>CI132/'[1]资源-钻石'!P131</f>
        <v>1.4979546284658272E-3</v>
      </c>
      <c r="CT132" s="7">
        <f>CJ132/'[1]资源-钻石'!L131</f>
        <v>2.9890405166341751E-2</v>
      </c>
      <c r="CU132" s="7">
        <f>CK132/'[1]资源-钻石'!M131</f>
        <v>3.1308401049409712E-2</v>
      </c>
      <c r="CV132" s="7">
        <f>CL132/'[1]资源-钻石'!N131</f>
        <v>6.5809362754157049E-3</v>
      </c>
      <c r="CW132" s="7">
        <f>CM132/'[1]资源-钻石'!O131</f>
        <v>9.7830054773099182E-3</v>
      </c>
      <c r="CX132" s="7">
        <f>CN132/'[1]资源-钻石'!P131</f>
        <v>1.2958638895918778E-2</v>
      </c>
    </row>
    <row r="133" spans="41:102" x14ac:dyDescent="0.15">
      <c r="AO133" s="46"/>
      <c r="AP133" s="46"/>
      <c r="AR133" s="46"/>
      <c r="AS133" s="46"/>
      <c r="AT133" s="46"/>
      <c r="AU133" s="46"/>
      <c r="AV133" s="46"/>
      <c r="AW133" s="46"/>
      <c r="AX133" s="46"/>
      <c r="AY133" s="46"/>
      <c r="AZ133" s="46"/>
      <c r="BA133" s="46"/>
      <c r="BB133" s="46"/>
      <c r="BC133" s="46"/>
      <c r="BG133" s="4">
        <v>129</v>
      </c>
      <c r="BH133" s="4">
        <f t="shared" si="32"/>
        <v>1055382.0513006765</v>
      </c>
      <c r="BI133" s="4">
        <f t="shared" si="33"/>
        <v>2099831.1167656765</v>
      </c>
      <c r="BJ133" s="4">
        <f t="shared" si="34"/>
        <v>2099831.1167656765</v>
      </c>
      <c r="BK133" s="4">
        <f t="shared" si="35"/>
        <v>2099831.1167656765</v>
      </c>
      <c r="BL133" s="4">
        <f t="shared" si="36"/>
        <v>2099831.1167656765</v>
      </c>
      <c r="BM133" s="4">
        <f t="shared" si="37"/>
        <v>137850.39181214126</v>
      </c>
      <c r="BN133" s="4">
        <f t="shared" si="38"/>
        <v>283796.36397656426</v>
      </c>
      <c r="BO133" s="4">
        <f t="shared" si="39"/>
        <v>283796.36397656426</v>
      </c>
      <c r="BP133" s="4">
        <f t="shared" si="40"/>
        <v>283796.36397656426</v>
      </c>
      <c r="BQ133" s="4">
        <f t="shared" si="41"/>
        <v>283796.36397656426</v>
      </c>
      <c r="BT133" s="4">
        <v>129</v>
      </c>
      <c r="BU133" s="50">
        <f>IFERROR(BH133-血脉产出玩法!AD134,0)</f>
        <v>-207663.15399590274</v>
      </c>
      <c r="BV133" s="50">
        <f>IFERROR(BI133-血脉产出玩法!AE134,0)</f>
        <v>-1373618.4019921664</v>
      </c>
      <c r="BW133" s="50">
        <f>IFERROR(BJ133-血脉产出玩法!AF134,0)</f>
        <v>-2585880.6505835676</v>
      </c>
      <c r="BX133" s="50">
        <f>IFERROR(BK133-血脉产出玩法!AG134,0)</f>
        <v>-1237788.810839152</v>
      </c>
      <c r="BY133" s="50">
        <f>IFERROR(BL133-血脉产出玩法!AH134,0)</f>
        <v>307489.18072601152</v>
      </c>
      <c r="BZ133" s="50">
        <f>IFERROR(BM133-血脉产出玩法!AI134,0)</f>
        <v>64935.920212913494</v>
      </c>
      <c r="CA133" s="50">
        <f>IFERROR(BN133-血脉产出玩法!AJ134,0)</f>
        <v>83277.225607838714</v>
      </c>
      <c r="CB133" s="50">
        <f>IFERROR(BO133-血脉产出玩法!AK134,0)</f>
        <v>13294.40874185157</v>
      </c>
      <c r="CC133" s="50">
        <f>IFERROR(BP133-血脉产出玩法!AL134,0)</f>
        <v>91118.546587427641</v>
      </c>
      <c r="CD133" s="50">
        <f>IFERROR(BQ133-血脉产出玩法!AM134,0)</f>
        <v>180326.0648586622</v>
      </c>
      <c r="CE133" s="4">
        <f>BU133*血脉产出玩法!$D$13</f>
        <v>-103831.57699795137</v>
      </c>
      <c r="CF133" s="4">
        <f>BV133*血脉产出玩法!$D$13</f>
        <v>-686809.20099608321</v>
      </c>
      <c r="CG133" s="4">
        <f>BW133*血脉产出玩法!$D$13</f>
        <v>-1292940.3252917838</v>
      </c>
      <c r="CH133" s="4">
        <f>BX133*血脉产出玩法!$D$13</f>
        <v>-618894.40541957598</v>
      </c>
      <c r="CI133" s="4">
        <f>BY133*血脉产出玩法!$D$13</f>
        <v>153744.59036300576</v>
      </c>
      <c r="CJ133" s="4">
        <f>BZ133*血脉产出玩法!$D$14</f>
        <v>649359.20212913491</v>
      </c>
      <c r="CK133" s="4">
        <f>CA133*血脉产出玩法!$D$14</f>
        <v>832772.25607838714</v>
      </c>
      <c r="CL133" s="4">
        <f>CB133*血脉产出玩法!$D$14</f>
        <v>132944.0874185157</v>
      </c>
      <c r="CM133" s="4">
        <f>CC133*血脉产出玩法!$D$14</f>
        <v>911185.46587427636</v>
      </c>
      <c r="CN133" s="4">
        <f>CD133*血脉产出玩法!$D$14</f>
        <v>1803260.648586622</v>
      </c>
      <c r="CO133" s="7">
        <f>CE133/'[1]资源-钻石'!L132</f>
        <v>-4.4237835443525393E-3</v>
      </c>
      <c r="CP133" s="7">
        <f>CF133/'[1]资源-钻石'!M132</f>
        <v>-2.0787885697222036E-2</v>
      </c>
      <c r="CQ133" s="7">
        <f>CG133/'[1]资源-钻石'!N132</f>
        <v>-2.4703798046378917E-2</v>
      </c>
      <c r="CR133" s="7">
        <f>CH133/'[1]资源-钻石'!O132</f>
        <v>-5.374949115766605E-3</v>
      </c>
      <c r="CS133" s="7">
        <f>CI133/'[1]资源-钻石'!P132</f>
        <v>9.8912849539119913E-4</v>
      </c>
      <c r="CT133" s="7">
        <f>CJ133/'[1]资源-钻石'!L132</f>
        <v>2.7666194001940658E-2</v>
      </c>
      <c r="CU133" s="7">
        <f>CK133/'[1]资源-钻石'!M132</f>
        <v>2.520579870809558E-2</v>
      </c>
      <c r="CV133" s="7">
        <f>CL133/'[1]资源-钻石'!N132</f>
        <v>2.5401202381911867E-3</v>
      </c>
      <c r="CW133" s="7">
        <f>CM133/'[1]资源-钻石'!O132</f>
        <v>7.9134267028638586E-3</v>
      </c>
      <c r="CX133" s="7">
        <f>CN133/'[1]资源-钻石'!P132</f>
        <v>1.160142602691424E-2</v>
      </c>
    </row>
    <row r="134" spans="41:102" x14ac:dyDescent="0.15">
      <c r="AO134" s="46"/>
      <c r="AP134" s="46"/>
      <c r="AR134" s="46"/>
      <c r="AS134" s="46"/>
      <c r="AT134" s="46"/>
      <c r="AU134" s="46"/>
      <c r="AV134" s="46"/>
      <c r="AW134" s="46"/>
      <c r="AX134" s="46"/>
      <c r="AY134" s="46"/>
      <c r="AZ134" s="46"/>
      <c r="BA134" s="46"/>
      <c r="BB134" s="46"/>
      <c r="BC134" s="46"/>
      <c r="BG134" s="4">
        <v>130</v>
      </c>
      <c r="BH134" s="4">
        <f t="shared" ref="BH134:BH164" si="44">求节点($AO$6:$AO$37,$AW$6:$AW$37,$BG134)</f>
        <v>1085501.3394606765</v>
      </c>
      <c r="BI134" s="4">
        <f t="shared" ref="BI134:BI164" si="45">求节点($AO$51:$AO$82,$AW$51:$AW$82,$BG134)</f>
        <v>2099831.1167656765</v>
      </c>
      <c r="BJ134" s="4">
        <f t="shared" ref="BJ134:BJ164" si="46">求节点($AO$96:$AO$127,$AW$96:$AW$127,$BG134)</f>
        <v>2099831.1167656765</v>
      </c>
      <c r="BK134" s="4">
        <f t="shared" ref="BK134:BK164" si="47">求节点($AO$141:$AO$172,$AW$141:$AW$172,$BG134)</f>
        <v>2099831.1167656765</v>
      </c>
      <c r="BL134" s="4">
        <f t="shared" ref="BL134:BL164" si="48">求节点($AO$186:$AO$217,$AW$186:$AW$217,$BG134)</f>
        <v>2099831.1167656765</v>
      </c>
      <c r="BM134" s="4">
        <f t="shared" ref="BM134:BM164" si="49">求节点($AO$6:$AO$37,$BC$6:$BC$37,$BG134)</f>
        <v>141923.89474215568</v>
      </c>
      <c r="BN134" s="4">
        <f t="shared" ref="BN134:BN164" si="50">求节点($AO$51:$AO$82,$BC$51:$BC$82,$BG134)</f>
        <v>283796.36397656426</v>
      </c>
      <c r="BO134" s="4">
        <f t="shared" ref="BO134:BO164" si="51">求节点($AO$96:$AO$127,$BC$96:$BC$127,$BG134)</f>
        <v>283796.36397656426</v>
      </c>
      <c r="BP134" s="4">
        <f t="shared" ref="BP134:BP164" si="52">求节点($AO$141:$AO$172,$BC$141:$BC$172,$BG134)</f>
        <v>283796.36397656426</v>
      </c>
      <c r="BQ134" s="4">
        <f t="shared" ref="BQ134:BQ164" si="53">求节点($AO$186:$AO$217,$BC$186:$BC$217,$BG134)</f>
        <v>283796.36397656426</v>
      </c>
      <c r="BT134" s="4">
        <v>130</v>
      </c>
      <c r="BU134" s="50">
        <f>IFERROR(BH134-血脉产出玩法!AD135,0)</f>
        <v>-269740.96868738462</v>
      </c>
      <c r="BV134" s="50">
        <f>IFERROR(BI134-血脉产出玩法!AE135,0)</f>
        <v>-1631738.0611719987</v>
      </c>
      <c r="BW134" s="50">
        <f>IFERROR(BJ134-血脉产出玩法!AF135,0)</f>
        <v>-2939569.9380738861</v>
      </c>
      <c r="BX134" s="50">
        <f>IFERROR(BK134-血脉产出玩法!AG135,0)</f>
        <v>-1491589.5449539227</v>
      </c>
      <c r="BY134" s="50">
        <f>IFERROR(BL134-血脉产出玩法!AH135,0)</f>
        <v>169593.84889834281</v>
      </c>
      <c r="BZ134" s="50">
        <f>IFERROR(BM134-血脉产出玩法!AI135,0)</f>
        <v>63686.966742155681</v>
      </c>
      <c r="CA134" s="50">
        <f>IFERROR(BN134-血脉产出玩法!AJ135,0)</f>
        <v>68376.208225764189</v>
      </c>
      <c r="CB134" s="50">
        <f>IFERROR(BO134-血脉产出玩法!AK135,0)</f>
        <v>-7123.7579235357698</v>
      </c>
      <c r="CC134" s="50">
        <f>IFERROR(BP134-血脉产出玩法!AL135,0)</f>
        <v>76466.85689186427</v>
      </c>
      <c r="CD134" s="50">
        <f>IFERROR(BQ134-血脉产出玩法!AM135,0)</f>
        <v>172365.49051496427</v>
      </c>
      <c r="CE134" s="4">
        <f>BU134*血脉产出玩法!$D$13</f>
        <v>-134870.48434369231</v>
      </c>
      <c r="CF134" s="4">
        <f>BV134*血脉产出玩法!$D$13</f>
        <v>-815869.03058599937</v>
      </c>
      <c r="CG134" s="4">
        <f>BW134*血脉产出玩法!$D$13</f>
        <v>-1469784.969036943</v>
      </c>
      <c r="CH134" s="4">
        <f>BX134*血脉产出玩法!$D$13</f>
        <v>-745794.77247696137</v>
      </c>
      <c r="CI134" s="4">
        <f>BY134*血脉产出玩法!$D$13</f>
        <v>84796.924449171405</v>
      </c>
      <c r="CJ134" s="4">
        <f>BZ134*血脉产出玩法!$D$14</f>
        <v>636869.66742155678</v>
      </c>
      <c r="CK134" s="4">
        <f>CA134*血脉产出玩法!$D$14</f>
        <v>683762.08225764195</v>
      </c>
      <c r="CL134" s="4">
        <f>CB134*血脉产出玩法!$D$14</f>
        <v>-71237.579235357698</v>
      </c>
      <c r="CM134" s="4">
        <f>CC134*血脉产出玩法!$D$14</f>
        <v>764668.5689186427</v>
      </c>
      <c r="CN134" s="4">
        <f>CD134*血脉产出玩法!$D$14</f>
        <v>1723654.9051496428</v>
      </c>
      <c r="CO134" s="7">
        <f>CE134/'[1]资源-钻石'!L133</f>
        <v>-5.3898422430019646E-3</v>
      </c>
      <c r="CP134" s="7">
        <f>CF134/'[1]资源-钻石'!M133</f>
        <v>-2.3110241054428396E-2</v>
      </c>
      <c r="CQ134" s="7">
        <f>CG134/'[1]资源-钻石'!N133</f>
        <v>-2.6196032809372147E-2</v>
      </c>
      <c r="CR134" s="7">
        <f>CH134/'[1]资源-钻石'!O133</f>
        <v>-6.0331264661137472E-3</v>
      </c>
      <c r="CS134" s="7">
        <f>CI134/'[1]资源-钻石'!P133</f>
        <v>5.075497703390877E-4</v>
      </c>
      <c r="CT134" s="7">
        <f>CJ134/'[1]资源-钻石'!L133</f>
        <v>2.5451284270677846E-2</v>
      </c>
      <c r="CU134" s="7">
        <f>CK134/'[1]资源-钻石'!M133</f>
        <v>1.9368190178149371E-2</v>
      </c>
      <c r="CV134" s="7">
        <f>CL134/'[1]资源-钻石'!N133</f>
        <v>-1.2696700552955326E-3</v>
      </c>
      <c r="CW134" s="7">
        <f>CM134/'[1]资源-钻石'!O133</f>
        <v>6.1858065398157506E-3</v>
      </c>
      <c r="CX134" s="7">
        <f>CN134/'[1]资源-钻石'!P133</f>
        <v>1.0316891289812478E-2</v>
      </c>
    </row>
    <row r="135" spans="41:102" x14ac:dyDescent="0.15">
      <c r="BG135" s="4">
        <v>131</v>
      </c>
      <c r="BH135" s="4">
        <f t="shared" si="44"/>
        <v>1118695.3049536764</v>
      </c>
      <c r="BI135" s="4">
        <f t="shared" si="45"/>
        <v>2099831.1167656765</v>
      </c>
      <c r="BJ135" s="4">
        <f t="shared" si="46"/>
        <v>2099831.1167656765</v>
      </c>
      <c r="BK135" s="4">
        <f t="shared" si="47"/>
        <v>2099831.1167656765</v>
      </c>
      <c r="BL135" s="4">
        <f t="shared" si="48"/>
        <v>2099831.1167656765</v>
      </c>
      <c r="BM135" s="4">
        <f t="shared" si="49"/>
        <v>146468.39644845302</v>
      </c>
      <c r="BN135" s="4">
        <f t="shared" si="50"/>
        <v>283796.36397656426</v>
      </c>
      <c r="BO135" s="4">
        <f t="shared" si="51"/>
        <v>283796.36397656426</v>
      </c>
      <c r="BP135" s="4">
        <f t="shared" si="52"/>
        <v>283796.36397656426</v>
      </c>
      <c r="BQ135" s="4">
        <f t="shared" si="53"/>
        <v>283796.36397656426</v>
      </c>
      <c r="BT135" s="4">
        <v>131</v>
      </c>
      <c r="BU135" s="50">
        <f>IFERROR(BH135-血脉产出玩法!AD136,0)</f>
        <v>-335361.41135333292</v>
      </c>
      <c r="BV135" s="50">
        <f>IFERROR(BI135-血脉产出玩法!AE136,0)</f>
        <v>-1905828.0172144277</v>
      </c>
      <c r="BW135" s="50">
        <f>IFERROR(BJ135-血脉产出玩法!AF136,0)</f>
        <v>-3312156.8166017537</v>
      </c>
      <c r="BX135" s="50">
        <f>IFERROR(BK135-血脉产出玩法!AG136,0)</f>
        <v>-1762690.1053321962</v>
      </c>
      <c r="BY135" s="50">
        <f>IFERROR(BL135-血脉产出玩法!AH136,0)</f>
        <v>30238.273259963142</v>
      </c>
      <c r="BZ135" s="50">
        <f>IFERROR(BM135-血脉产出玩法!AI136,0)</f>
        <v>62527.000922598862</v>
      </c>
      <c r="CA135" s="50">
        <f>IFERROR(BN135-血脉产出玩法!AJ136,0)</f>
        <v>52553.239869856043</v>
      </c>
      <c r="CB135" s="50">
        <f>IFERROR(BO135-血脉产出玩法!AK136,0)</f>
        <v>-28632.86564093217</v>
      </c>
      <c r="CC135" s="50">
        <f>IFERROR(BP135-血脉产出玩法!AL136,0)</f>
        <v>60816.463677636639</v>
      </c>
      <c r="CD135" s="50">
        <f>IFERROR(BQ135-血脉产出玩法!AM136,0)</f>
        <v>164320.61760030661</v>
      </c>
      <c r="CE135" s="4">
        <f>BU135*血脉产出玩法!$D$13</f>
        <v>-167680.70567666646</v>
      </c>
      <c r="CF135" s="4">
        <f>BV135*血脉产出玩法!$D$13</f>
        <v>-952914.00860721385</v>
      </c>
      <c r="CG135" s="4">
        <f>BW135*血脉产出玩法!$D$13</f>
        <v>-1656078.4083008769</v>
      </c>
      <c r="CH135" s="4">
        <f>BX135*血脉产出玩法!$D$13</f>
        <v>-881345.05266609811</v>
      </c>
      <c r="CI135" s="4">
        <f>BY135*血脉产出玩法!$D$13</f>
        <v>15119.136629981571</v>
      </c>
      <c r="CJ135" s="4">
        <f>BZ135*血脉产出玩法!$D$14</f>
        <v>625270.00922598864</v>
      </c>
      <c r="CK135" s="4">
        <f>CA135*血脉产出玩法!$D$14</f>
        <v>525532.39869856043</v>
      </c>
      <c r="CL135" s="4">
        <f>CB135*血脉产出玩法!$D$14</f>
        <v>-286328.6564093217</v>
      </c>
      <c r="CM135" s="4">
        <f>CC135*血脉产出玩法!$D$14</f>
        <v>608164.63677636639</v>
      </c>
      <c r="CN135" s="4">
        <f>CD135*血脉产出玩法!$D$14</f>
        <v>1643206.1760030661</v>
      </c>
      <c r="CO135" s="7">
        <f>CE135/'[1]资源-钻石'!L134</f>
        <v>-6.2833911342550482E-3</v>
      </c>
      <c r="CP135" s="7">
        <f>CF135/'[1]资源-钻石'!M134</f>
        <v>-2.52709395771731E-2</v>
      </c>
      <c r="CQ135" s="7">
        <f>CG135/'[1]资源-钻石'!N134</f>
        <v>-2.7576365570924005E-2</v>
      </c>
      <c r="CR135" s="7">
        <f>CH135/'[1]资源-钻石'!O134</f>
        <v>-6.6433111414482826E-3</v>
      </c>
      <c r="CS135" s="7">
        <f>CI135/'[1]资源-钻石'!P134</f>
        <v>8.4544208267288149E-5</v>
      </c>
      <c r="CT135" s="7">
        <f>CJ135/'[1]资源-钻石'!L134</f>
        <v>2.3430340519093259E-2</v>
      </c>
      <c r="CU135" s="7">
        <f>CK135/'[1]资源-钻石'!M134</f>
        <v>1.3936931741374364E-2</v>
      </c>
      <c r="CV135" s="7">
        <f>CL135/'[1]资源-钻石'!N134</f>
        <v>-4.7678320440612968E-3</v>
      </c>
      <c r="CW135" s="7">
        <f>CM135/'[1]资源-钻石'!O134</f>
        <v>4.5841601936828964E-3</v>
      </c>
      <c r="CX135" s="7">
        <f>CN135/'[1]资源-钻石'!P134</f>
        <v>9.1885911590089721E-3</v>
      </c>
    </row>
    <row r="136" spans="41:102" x14ac:dyDescent="0.15">
      <c r="BG136" s="4">
        <v>132</v>
      </c>
      <c r="BH136" s="4">
        <f t="shared" si="44"/>
        <v>1151889.2704466763</v>
      </c>
      <c r="BI136" s="4">
        <f t="shared" si="45"/>
        <v>2099831.1167656765</v>
      </c>
      <c r="BJ136" s="4">
        <f t="shared" si="46"/>
        <v>2099831.1167656765</v>
      </c>
      <c r="BK136" s="4">
        <f t="shared" si="47"/>
        <v>2099831.1167656765</v>
      </c>
      <c r="BL136" s="4">
        <f t="shared" si="48"/>
        <v>2099831.1167656765</v>
      </c>
      <c r="BM136" s="4">
        <f t="shared" si="49"/>
        <v>151012.89815475035</v>
      </c>
      <c r="BN136" s="4">
        <f t="shared" si="50"/>
        <v>283796.36397656426</v>
      </c>
      <c r="BO136" s="4">
        <f t="shared" si="51"/>
        <v>283796.36397656426</v>
      </c>
      <c r="BP136" s="4">
        <f t="shared" si="52"/>
        <v>283796.36397656426</v>
      </c>
      <c r="BQ136" s="4">
        <f t="shared" si="53"/>
        <v>283796.36397656426</v>
      </c>
      <c r="BT136" s="4">
        <v>132</v>
      </c>
      <c r="BU136" s="50">
        <f>IFERROR(BH136-血脉产出玩法!AD137,0)</f>
        <v>-408074.10624132189</v>
      </c>
      <c r="BV136" s="50">
        <f>IFERROR(BI136-血脉产出玩法!AE137,0)</f>
        <v>-2200755.9024019907</v>
      </c>
      <c r="BW136" s="50">
        <f>IFERROR(BJ136-血脉产出玩法!AF137,0)</f>
        <v>-3719662.5474198614</v>
      </c>
      <c r="BX136" s="50">
        <f>IFERROR(BK136-血脉产出玩法!AG137,0)</f>
        <v>-2039973.7974293148</v>
      </c>
      <c r="BY136" s="50">
        <f>IFERROR(BL136-血脉产出玩法!AH137,0)</f>
        <v>-113784.51054553315</v>
      </c>
      <c r="BZ136" s="50">
        <f>IFERROR(BM136-血脉产出玩法!AI137,0)</f>
        <v>60957.605716785751</v>
      </c>
      <c r="CA136" s="50">
        <f>IFERROR(BN136-血脉产出玩法!AJ137,0)</f>
        <v>35527.316476022039</v>
      </c>
      <c r="CB136" s="50">
        <f>IFERROR(BO136-血脉产出玩法!AK137,0)</f>
        <v>-52157.807512891944</v>
      </c>
      <c r="CC136" s="50">
        <f>IFERROR(BP136-血脉产出玩法!AL137,0)</f>
        <v>44809.123791811318</v>
      </c>
      <c r="CD136" s="50">
        <f>IFERROR(BQ136-血脉产出玩法!AM137,0)</f>
        <v>156006.31092672897</v>
      </c>
      <c r="CE136" s="4">
        <f>BU136*血脉产出玩法!$D$13</f>
        <v>-204037.05312066094</v>
      </c>
      <c r="CF136" s="4">
        <f>BV136*血脉产出玩法!$D$13</f>
        <v>-1100377.9512009954</v>
      </c>
      <c r="CG136" s="4">
        <f>BW136*血脉产出玩法!$D$13</f>
        <v>-1859831.2737099307</v>
      </c>
      <c r="CH136" s="4">
        <f>BX136*血脉产出玩法!$D$13</f>
        <v>-1019986.8987146574</v>
      </c>
      <c r="CI136" s="4">
        <f>BY136*血脉产出玩法!$D$13</f>
        <v>-56892.255272766575</v>
      </c>
      <c r="CJ136" s="4">
        <f>BZ136*血脉产出玩法!$D$14</f>
        <v>609576.05716785754</v>
      </c>
      <c r="CK136" s="4">
        <f>CA136*血脉产出玩法!$D$14</f>
        <v>355273.16476022039</v>
      </c>
      <c r="CL136" s="4">
        <f>CB136*血脉产出玩法!$D$14</f>
        <v>-521578.07512891944</v>
      </c>
      <c r="CM136" s="4">
        <f>CC136*血脉产出玩法!$D$14</f>
        <v>448091.23791811318</v>
      </c>
      <c r="CN136" s="4">
        <f>CD136*血脉产出玩法!$D$14</f>
        <v>1560063.1092672898</v>
      </c>
      <c r="CO136" s="7">
        <f>CE136/'[1]资源-钻石'!L135</f>
        <v>-7.1669981521142838E-3</v>
      </c>
      <c r="CP136" s="7">
        <f>CF136/'[1]资源-钻石'!M135</f>
        <v>-2.7307883256200451E-2</v>
      </c>
      <c r="CQ136" s="7">
        <f>CG136/'[1]资源-钻石'!N135</f>
        <v>-2.8905971947742189E-2</v>
      </c>
      <c r="CR136" s="7">
        <f>CH136/'[1]资源-钻石'!O135</f>
        <v>-7.1869116136091347E-3</v>
      </c>
      <c r="CS136" s="7">
        <f>CI136/'[1]资源-钻石'!P135</f>
        <v>-2.9788864515235391E-4</v>
      </c>
      <c r="CT136" s="7">
        <f>CJ136/'[1]资源-钻石'!L135</f>
        <v>2.1411946548314242E-2</v>
      </c>
      <c r="CU136" s="7">
        <f>CK136/'[1]资源-钻石'!M135</f>
        <v>8.8167507325497482E-3</v>
      </c>
      <c r="CV136" s="7">
        <f>CL136/'[1]资源-钻石'!N135</f>
        <v>-8.1064994558131941E-3</v>
      </c>
      <c r="CW136" s="7">
        <f>CM136/'[1]资源-钻石'!O135</f>
        <v>3.1572877316447673E-3</v>
      </c>
      <c r="CX136" s="7">
        <f>CN136/'[1]资源-钻石'!P135</f>
        <v>8.1685122824487182E-3</v>
      </c>
    </row>
    <row r="137" spans="41:102" x14ac:dyDescent="0.15">
      <c r="BG137" s="4">
        <v>133</v>
      </c>
      <c r="BH137" s="4">
        <f t="shared" si="44"/>
        <v>1185083.2359396764</v>
      </c>
      <c r="BI137" s="4">
        <f t="shared" si="45"/>
        <v>2099831.1167656765</v>
      </c>
      <c r="BJ137" s="4">
        <f t="shared" si="46"/>
        <v>2099831.1167656765</v>
      </c>
      <c r="BK137" s="4">
        <f t="shared" si="47"/>
        <v>2099831.1167656765</v>
      </c>
      <c r="BL137" s="4">
        <f t="shared" si="48"/>
        <v>2099831.1167656765</v>
      </c>
      <c r="BM137" s="4">
        <f t="shared" si="49"/>
        <v>155557.39986104768</v>
      </c>
      <c r="BN137" s="4">
        <f t="shared" si="50"/>
        <v>283796.36397656426</v>
      </c>
      <c r="BO137" s="4">
        <f t="shared" si="51"/>
        <v>283796.36397656426</v>
      </c>
      <c r="BP137" s="4">
        <f t="shared" si="52"/>
        <v>283796.36397656426</v>
      </c>
      <c r="BQ137" s="4">
        <f t="shared" si="53"/>
        <v>283796.36397656426</v>
      </c>
      <c r="BT137" s="4">
        <v>133</v>
      </c>
      <c r="BU137" s="50">
        <f>IFERROR(BH137-血脉产出玩法!AD138,0)</f>
        <v>-488388.08885051217</v>
      </c>
      <c r="BV137" s="50">
        <f>IFERROR(BI137-血脉产出玩法!AE138,0)</f>
        <v>-2517073.1471282742</v>
      </c>
      <c r="BW137" s="50">
        <f>IFERROR(BJ137-血脉产出玩法!AF138,0)</f>
        <v>-4127524.1708068806</v>
      </c>
      <c r="BX137" s="50">
        <f>IFERROR(BK137-血脉产出玩法!AG138,0)</f>
        <v>-2320068.2512225718</v>
      </c>
      <c r="BY137" s="50">
        <f>IFERROR(BL137-血脉产出玩法!AH138,0)</f>
        <v>-265780.52363175247</v>
      </c>
      <c r="BZ137" s="50">
        <f>IFERROR(BM137-血脉产出玩法!AI138,0)</f>
        <v>58949.394960000354</v>
      </c>
      <c r="CA137" s="50">
        <f>IFERROR(BN137-血脉产出玩法!AJ138,0)</f>
        <v>17266.604460156523</v>
      </c>
      <c r="CB137" s="50">
        <f>IFERROR(BO137-血脉产出玩法!AK138,0)</f>
        <v>-75703.294744985586</v>
      </c>
      <c r="CC137" s="50">
        <f>IFERROR(BP137-血脉产出玩法!AL138,0)</f>
        <v>28639.521143730293</v>
      </c>
      <c r="CD137" s="50">
        <f>IFERROR(BQ137-血脉产出玩法!AM138,0)</f>
        <v>147231.71684815153</v>
      </c>
      <c r="CE137" s="4">
        <f>BU137*血脉产出玩法!$D$13</f>
        <v>-244194.04442525608</v>
      </c>
      <c r="CF137" s="4">
        <f>BV137*血脉产出玩法!$D$13</f>
        <v>-1258536.5735641371</v>
      </c>
      <c r="CG137" s="4">
        <f>BW137*血脉产出玩法!$D$13</f>
        <v>-2063762.0854034403</v>
      </c>
      <c r="CH137" s="4">
        <f>BX137*血脉产出玩法!$D$13</f>
        <v>-1160034.1256112859</v>
      </c>
      <c r="CI137" s="4">
        <f>BY137*血脉产出玩法!$D$13</f>
        <v>-132890.26181587623</v>
      </c>
      <c r="CJ137" s="4">
        <f>BZ137*血脉产出玩法!$D$14</f>
        <v>589493.94960000354</v>
      </c>
      <c r="CK137" s="4">
        <f>CA137*血脉产出玩法!$D$14</f>
        <v>172666.04460156523</v>
      </c>
      <c r="CL137" s="4">
        <f>CB137*血脉产出玩法!$D$14</f>
        <v>-757032.94744985586</v>
      </c>
      <c r="CM137" s="4">
        <f>CC137*血脉产出玩法!$D$14</f>
        <v>286395.21143730293</v>
      </c>
      <c r="CN137" s="4">
        <f>CD137*血脉产出玩法!$D$14</f>
        <v>1472317.1684815153</v>
      </c>
      <c r="CO137" s="7">
        <f>CE137/'[1]资源-钻石'!L136</f>
        <v>-8.0381071062541731E-3</v>
      </c>
      <c r="CP137" s="7">
        <f>CF137/'[1]资源-钻石'!M136</f>
        <v>-2.9220557606735489E-2</v>
      </c>
      <c r="CQ137" s="7">
        <f>CG137/'[1]资源-钻石'!N136</f>
        <v>-3.0070436247762188E-2</v>
      </c>
      <c r="CR137" s="7">
        <f>CH137/'[1]资源-钻石'!O136</f>
        <v>-7.6684822942935105E-3</v>
      </c>
      <c r="CS137" s="7">
        <f>CI137/'[1]资源-钻石'!P136</f>
        <v>-6.5202481692141134E-4</v>
      </c>
      <c r="CT137" s="7">
        <f>CJ137/'[1]资源-钻石'!L136</f>
        <v>1.940430413250304E-2</v>
      </c>
      <c r="CU137" s="7">
        <f>CK137/'[1]资源-钻石'!M136</f>
        <v>4.008940390757801E-3</v>
      </c>
      <c r="CV137" s="7">
        <f>CL137/'[1]资源-钻石'!N136</f>
        <v>-1.1030491908322972E-2</v>
      </c>
      <c r="CW137" s="7">
        <f>CM137/'[1]资源-钻石'!O136</f>
        <v>1.8932344830115203E-3</v>
      </c>
      <c r="CX137" s="7">
        <f>CN137/'[1]资源-钻石'!P136</f>
        <v>7.2239103084882489E-3</v>
      </c>
    </row>
    <row r="138" spans="41:102" x14ac:dyDescent="0.15">
      <c r="AO138" s="61" t="s">
        <v>455</v>
      </c>
      <c r="AP138" s="61"/>
      <c r="AR138" s="4" t="s">
        <v>459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G138" s="4">
        <v>134</v>
      </c>
      <c r="BH138" s="4">
        <f t="shared" si="44"/>
        <v>1218277.2014326763</v>
      </c>
      <c r="BI138" s="4">
        <f t="shared" si="45"/>
        <v>2099831.1167656765</v>
      </c>
      <c r="BJ138" s="4">
        <f t="shared" si="46"/>
        <v>2099831.1167656765</v>
      </c>
      <c r="BK138" s="4">
        <f t="shared" si="47"/>
        <v>2099831.1167656765</v>
      </c>
      <c r="BL138" s="4">
        <f t="shared" si="48"/>
        <v>2099831.1167656765</v>
      </c>
      <c r="BM138" s="4">
        <f t="shared" si="49"/>
        <v>160101.90156734502</v>
      </c>
      <c r="BN138" s="4">
        <f t="shared" si="50"/>
        <v>283796.36397656426</v>
      </c>
      <c r="BO138" s="4">
        <f t="shared" si="51"/>
        <v>283796.36397656426</v>
      </c>
      <c r="BP138" s="4">
        <f t="shared" si="52"/>
        <v>283796.36397656426</v>
      </c>
      <c r="BQ138" s="4">
        <f t="shared" si="53"/>
        <v>283796.36397656426</v>
      </c>
      <c r="BT138" s="4">
        <v>134</v>
      </c>
      <c r="BU138" s="50">
        <f>IFERROR(BH138-血脉产出玩法!AD139,0)</f>
        <v>-576848.92992038396</v>
      </c>
      <c r="BV138" s="50">
        <f>IFERROR(BI138-血脉产出玩法!AE139,0)</f>
        <v>-2838620.2450938956</v>
      </c>
      <c r="BW138" s="50">
        <f>IFERROR(BJ138-血脉产出玩法!AF139,0)</f>
        <v>-4549535.032046333</v>
      </c>
      <c r="BX138" s="50">
        <f>IFERROR(BK138-血脉产出玩法!AG139,0)</f>
        <v>-2622723.2015876719</v>
      </c>
      <c r="BY138" s="50">
        <f>IFERROR(BL138-血脉产出玩法!AH139,0)</f>
        <v>-432012.88276718371</v>
      </c>
      <c r="BZ138" s="50">
        <f>IFERROR(BM138-血脉产出玩法!AI139,0)</f>
        <v>56470.87334073495</v>
      </c>
      <c r="CA138" s="50">
        <f>IFERROR(BN138-血脉产出玩法!AJ139,0)</f>
        <v>-1296.0223121157615</v>
      </c>
      <c r="CB138" s="50">
        <f>IFERROR(BO138-血脉产出玩法!AK139,0)</f>
        <v>-100065.60484075476</v>
      </c>
      <c r="CC138" s="50">
        <f>IFERROR(BP138-血脉产出玩法!AL139,0)</f>
        <v>11167.521178709285</v>
      </c>
      <c r="CD138" s="50">
        <f>IFERROR(BQ138-血脉产出玩法!AM139,0)</f>
        <v>137635.2712275002</v>
      </c>
      <c r="CE138" s="4">
        <f>BU138*血脉产出玩法!$D$13</f>
        <v>-288424.46496019198</v>
      </c>
      <c r="CF138" s="4">
        <f>BV138*血脉产出玩法!$D$13</f>
        <v>-1419310.1225469478</v>
      </c>
      <c r="CG138" s="4">
        <f>BW138*血脉产出玩法!$D$13</f>
        <v>-2274767.5160231665</v>
      </c>
      <c r="CH138" s="4">
        <f>BX138*血脉产出玩法!$D$13</f>
        <v>-1311361.6007938359</v>
      </c>
      <c r="CI138" s="4">
        <f>BY138*血脉产出玩法!$D$13</f>
        <v>-216006.44138359185</v>
      </c>
      <c r="CJ138" s="4">
        <f>BZ138*血脉产出玩法!$D$14</f>
        <v>564708.73340734956</v>
      </c>
      <c r="CK138" s="4">
        <f>CA138*血脉产出玩法!$D$14</f>
        <v>-12960.223121157615</v>
      </c>
      <c r="CL138" s="4">
        <f>CB138*血脉产出玩法!$D$14</f>
        <v>-1000656.0484075476</v>
      </c>
      <c r="CM138" s="4">
        <f>CC138*血脉产出玩法!$D$14</f>
        <v>111675.21178709285</v>
      </c>
      <c r="CN138" s="4">
        <f>CD138*血脉产出玩法!$D$14</f>
        <v>1376352.7122750019</v>
      </c>
      <c r="CO138" s="7">
        <f>CE138/'[1]资源-钻石'!L137</f>
        <v>-8.8945086770445062E-3</v>
      </c>
      <c r="CP138" s="7">
        <f>CF138/'[1]资源-钻石'!M137</f>
        <v>-3.0927771469908178E-2</v>
      </c>
      <c r="CQ138" s="7">
        <f>CG138/'[1]资源-钻石'!N137</f>
        <v>-3.1131359585388766E-2</v>
      </c>
      <c r="CR138" s="7">
        <f>CH138/'[1]资源-钻石'!O137</f>
        <v>-8.1261139359371966E-3</v>
      </c>
      <c r="CS138" s="7">
        <f>CI138/'[1]资源-钻石'!P137</f>
        <v>-9.9158422503962842E-4</v>
      </c>
      <c r="CT138" s="7">
        <f>CJ138/'[1]资源-钻石'!L137</f>
        <v>1.7414634816043519E-2</v>
      </c>
      <c r="CU138" s="7">
        <f>CK138/'[1]资源-钻石'!M137</f>
        <v>-2.8241242877271466E-4</v>
      </c>
      <c r="CV138" s="7">
        <f>CL138/'[1]资源-钻石'!N137</f>
        <v>-1.3694490995163438E-2</v>
      </c>
      <c r="CW138" s="7">
        <f>CM138/'[1]资源-钻石'!O137</f>
        <v>6.9201774266722813E-4</v>
      </c>
      <c r="CX138" s="7">
        <f>CN138/'[1]资源-钻石'!P137</f>
        <v>6.3181895356481171E-3</v>
      </c>
    </row>
    <row r="139" spans="41:102" x14ac:dyDescent="0.15">
      <c r="AO139" s="61"/>
      <c r="AP139" s="61"/>
      <c r="AR139" s="61" t="s">
        <v>476</v>
      </c>
      <c r="AS139" s="61"/>
      <c r="AT139" s="61"/>
      <c r="AU139" s="61"/>
      <c r="AV139" s="61"/>
      <c r="AW139" s="61"/>
      <c r="AX139" s="61" t="s">
        <v>496</v>
      </c>
      <c r="AY139" s="61"/>
      <c r="AZ139" s="61"/>
      <c r="BA139" s="61"/>
      <c r="BB139" s="61"/>
      <c r="BC139" s="61"/>
      <c r="BG139" s="4">
        <v>135</v>
      </c>
      <c r="BH139" s="4">
        <f t="shared" si="44"/>
        <v>1251471.1669256762</v>
      </c>
      <c r="BI139" s="4">
        <f t="shared" si="45"/>
        <v>2099831.1167656765</v>
      </c>
      <c r="BJ139" s="4">
        <f t="shared" si="46"/>
        <v>2099831.1167656765</v>
      </c>
      <c r="BK139" s="4">
        <f t="shared" si="47"/>
        <v>2099831.1167656765</v>
      </c>
      <c r="BL139" s="4">
        <f t="shared" si="48"/>
        <v>2099831.1167656765</v>
      </c>
      <c r="BM139" s="4">
        <f t="shared" si="49"/>
        <v>164646.40327364235</v>
      </c>
      <c r="BN139" s="4">
        <f t="shared" si="50"/>
        <v>283796.36397656426</v>
      </c>
      <c r="BO139" s="4">
        <f t="shared" si="51"/>
        <v>283796.36397656426</v>
      </c>
      <c r="BP139" s="4">
        <f t="shared" si="52"/>
        <v>283796.36397656426</v>
      </c>
      <c r="BQ139" s="4">
        <f t="shared" si="53"/>
        <v>283796.36397656426</v>
      </c>
      <c r="BT139" s="4">
        <v>135</v>
      </c>
      <c r="BU139" s="50">
        <f>IFERROR(BH139-血脉产出玩法!AD140,0)</f>
        <v>-674041.35769145889</v>
      </c>
      <c r="BV139" s="50">
        <f>IFERROR(BI139-血脉产出玩法!AE140,0)</f>
        <v>-3191086.9796170718</v>
      </c>
      <c r="BW139" s="50">
        <f>IFERROR(BJ139-血脉产出玩法!AF140,0)</f>
        <v>-5023168.7409398668</v>
      </c>
      <c r="BX139" s="50">
        <f>IFERROR(BK139-血脉产出玩法!AG140,0)</f>
        <v>-2968224.2714804192</v>
      </c>
      <c r="BY139" s="50">
        <f>IFERROR(BL139-血脉产出玩法!AH140,0)</f>
        <v>-620453.70835562795</v>
      </c>
      <c r="BZ139" s="50">
        <f>IFERROR(BM139-血脉产出玩法!AI140,0)</f>
        <v>53488.285019920586</v>
      </c>
      <c r="CA139" s="50">
        <f>IFERROR(BN139-血脉产出玩法!AJ140,0)</f>
        <v>-21643.612086646433</v>
      </c>
      <c r="CB139" s="50">
        <f>IFERROR(BO139-血脉产出玩法!AK140,0)</f>
        <v>-127408.05582408694</v>
      </c>
      <c r="CC139" s="50">
        <f>IFERROR(BP139-血脉产出玩法!AL140,0)</f>
        <v>-8777.9469981657458</v>
      </c>
      <c r="CD139" s="50">
        <f>IFERROR(BQ139-血脉产出玩法!AM140,0)</f>
        <v>126756.75067424946</v>
      </c>
      <c r="CE139" s="4">
        <f>BU139*血脉产出玩法!$D$13</f>
        <v>-337020.67884572945</v>
      </c>
      <c r="CF139" s="4">
        <f>BV139*血脉产出玩法!$D$13</f>
        <v>-1595543.4898085359</v>
      </c>
      <c r="CG139" s="4">
        <f>BW139*血脉产出玩法!$D$13</f>
        <v>-2511584.3704699334</v>
      </c>
      <c r="CH139" s="4">
        <f>BX139*血脉产出玩法!$D$13</f>
        <v>-1484112.1357402096</v>
      </c>
      <c r="CI139" s="4">
        <f>BY139*血脉产出玩法!$D$13</f>
        <v>-310226.85417781398</v>
      </c>
      <c r="CJ139" s="4">
        <f>BZ139*血脉产出玩法!$D$14</f>
        <v>534882.8501992058</v>
      </c>
      <c r="CK139" s="4">
        <f>CA139*血脉产出玩法!$D$14</f>
        <v>-216436.12086646433</v>
      </c>
      <c r="CL139" s="4">
        <f>CB139*血脉产出玩法!$D$14</f>
        <v>-1274080.5582408695</v>
      </c>
      <c r="CM139" s="4">
        <f>CC139*血脉产出玩法!$D$14</f>
        <v>-87779.469981657458</v>
      </c>
      <c r="CN139" s="4">
        <f>CD139*血脉产出玩法!$D$14</f>
        <v>1267567.5067424946</v>
      </c>
      <c r="CO139" s="7">
        <f>CE139/'[1]资源-钻石'!L138</f>
        <v>-9.7357486797106339E-3</v>
      </c>
      <c r="CP139" s="7">
        <f>CF139/'[1]资源-钻石'!M138</f>
        <v>-3.2573246157856506E-2</v>
      </c>
      <c r="CQ139" s="7">
        <f>CG139/'[1]资源-钻石'!N138</f>
        <v>-3.2178340463269714E-2</v>
      </c>
      <c r="CR139" s="7">
        <f>CH139/'[1]资源-钻石'!O138</f>
        <v>-8.5831594714797285E-3</v>
      </c>
      <c r="CS139" s="7">
        <f>CI139/'[1]资源-钻石'!P138</f>
        <v>-1.3273359636102777E-3</v>
      </c>
      <c r="CT139" s="7">
        <f>CJ139/'[1]资源-钻石'!L138</f>
        <v>1.5451529622639253E-2</v>
      </c>
      <c r="CU139" s="7">
        <f>CK139/'[1]资源-钻石'!M138</f>
        <v>-4.4185740391701417E-3</v>
      </c>
      <c r="CV139" s="7">
        <f>CL139/'[1]资源-钻石'!N138</f>
        <v>-1.6323480295044393E-2</v>
      </c>
      <c r="CW139" s="7">
        <f>CM139/'[1]资源-钻石'!O138</f>
        <v>-5.0766055409873624E-4</v>
      </c>
      <c r="CX139" s="7">
        <f>CN139/'[1]资源-钻石'!P138</f>
        <v>5.4234116593877071E-3</v>
      </c>
    </row>
    <row r="140" spans="41:102" x14ac:dyDescent="0.15">
      <c r="AO140" s="46" t="s">
        <v>31</v>
      </c>
      <c r="AP140" s="46" t="s">
        <v>324</v>
      </c>
      <c r="AR140" s="46" t="s">
        <v>47</v>
      </c>
      <c r="AS140" s="46" t="s">
        <v>48</v>
      </c>
      <c r="AT140" s="46" t="s">
        <v>24</v>
      </c>
      <c r="AU140" s="46" t="s">
        <v>22</v>
      </c>
      <c r="AV140" s="46" t="s">
        <v>264</v>
      </c>
      <c r="AW140" s="49" t="s">
        <v>477</v>
      </c>
      <c r="AX140" s="46" t="s">
        <v>47</v>
      </c>
      <c r="AY140" s="46" t="s">
        <v>48</v>
      </c>
      <c r="AZ140" s="46" t="s">
        <v>24</v>
      </c>
      <c r="BA140" s="46" t="s">
        <v>22</v>
      </c>
      <c r="BB140" s="46" t="s">
        <v>264</v>
      </c>
      <c r="BC140" s="49" t="s">
        <v>477</v>
      </c>
      <c r="BG140" s="4">
        <v>136</v>
      </c>
      <c r="BH140" s="4">
        <f t="shared" si="44"/>
        <v>1293889.1644176762</v>
      </c>
      <c r="BI140" s="4">
        <f t="shared" si="45"/>
        <v>2099831.1167656765</v>
      </c>
      <c r="BJ140" s="4">
        <f t="shared" si="46"/>
        <v>2099831.1167656765</v>
      </c>
      <c r="BK140" s="4">
        <f t="shared" si="47"/>
        <v>2099831.1167656765</v>
      </c>
      <c r="BL140" s="4">
        <f t="shared" si="48"/>
        <v>2099831.1167656765</v>
      </c>
      <c r="BM140" s="4">
        <f t="shared" si="49"/>
        <v>170603.90130878845</v>
      </c>
      <c r="BN140" s="4">
        <f t="shared" si="50"/>
        <v>283796.36397656426</v>
      </c>
      <c r="BO140" s="4">
        <f t="shared" si="51"/>
        <v>283796.36397656426</v>
      </c>
      <c r="BP140" s="4">
        <f t="shared" si="52"/>
        <v>283796.36397656426</v>
      </c>
      <c r="BQ140" s="4">
        <f t="shared" si="53"/>
        <v>283796.36397656426</v>
      </c>
      <c r="BT140" s="4">
        <v>136</v>
      </c>
      <c r="BU140" s="50">
        <f>IFERROR(BH140-血脉产出玩法!AD141,0)</f>
        <v>-771368.0363757119</v>
      </c>
      <c r="BV140" s="50">
        <f>IFERROR(BI140-血脉产出玩法!AE141,0)</f>
        <v>-3579247.5875035957</v>
      </c>
      <c r="BW140" s="50">
        <f>IFERROR(BJ140-血脉产出玩法!AF141,0)</f>
        <v>-5566829.1614779197</v>
      </c>
      <c r="BX140" s="50">
        <f>IFERROR(BK140-血脉产出玩法!AG141,0)</f>
        <v>-3354743.7089861683</v>
      </c>
      <c r="BY140" s="50">
        <f>IFERROR(BL140-血脉产出玩法!AH141,0)</f>
        <v>-828465.20184172411</v>
      </c>
      <c r="BZ140" s="50">
        <f>IFERROR(BM140-血脉产出玩法!AI141,0)</f>
        <v>51378.44771388697</v>
      </c>
      <c r="CA140" s="50">
        <f>IFERROR(BN140-血脉产出玩法!AJ141,0)</f>
        <v>-44051.777290072467</v>
      </c>
      <c r="CB140" s="50">
        <f>IFERROR(BO140-血脉产出玩法!AK141,0)</f>
        <v>-158793.08632553916</v>
      </c>
      <c r="CC140" s="50">
        <f>IFERROR(BP140-血脉产出玩法!AL141,0)</f>
        <v>-31091.368901338836</v>
      </c>
      <c r="CD140" s="50">
        <f>IFERROR(BQ140-血脉产出玩法!AM141,0)</f>
        <v>114748.43294302185</v>
      </c>
      <c r="CE140" s="4">
        <f>BU140*血脉产出玩法!$D$13</f>
        <v>-385684.01818785595</v>
      </c>
      <c r="CF140" s="4">
        <f>BV140*血脉产出玩法!$D$13</f>
        <v>-1789623.7937517979</v>
      </c>
      <c r="CG140" s="4">
        <f>BW140*血脉产出玩法!$D$13</f>
        <v>-2783414.5807389598</v>
      </c>
      <c r="CH140" s="4">
        <f>BX140*血脉产出玩法!$D$13</f>
        <v>-1677371.8544930841</v>
      </c>
      <c r="CI140" s="4">
        <f>BY140*血脉产出玩法!$D$13</f>
        <v>-414232.60092086205</v>
      </c>
      <c r="CJ140" s="4">
        <f>BZ140*血脉产出玩法!$D$14</f>
        <v>513784.4771388697</v>
      </c>
      <c r="CK140" s="4">
        <f>CA140*血脉产出玩法!$D$14</f>
        <v>-440517.77290072467</v>
      </c>
      <c r="CL140" s="4">
        <f>CB140*血脉产出玩法!$D$14</f>
        <v>-1587930.8632553916</v>
      </c>
      <c r="CM140" s="4">
        <f>CC140*血脉产出玩法!$D$14</f>
        <v>-310913.68901338836</v>
      </c>
      <c r="CN140" s="4">
        <f>CD140*血脉产出玩法!$D$14</f>
        <v>1147484.3294302186</v>
      </c>
      <c r="CO140" s="7">
        <f>CE140/'[1]资源-钻石'!L139</f>
        <v>-1.0451309077625068E-2</v>
      </c>
      <c r="CP140" s="7">
        <f>CF140/'[1]资源-钻石'!M139</f>
        <v>-3.4160612266928889E-2</v>
      </c>
      <c r="CQ140" s="7">
        <f>CG140/'[1]资源-钻石'!N139</f>
        <v>-3.3226604924173925E-2</v>
      </c>
      <c r="CR140" s="7">
        <f>CH140/'[1]资源-钻石'!O139</f>
        <v>-9.0286425275568679E-3</v>
      </c>
      <c r="CS140" s="7">
        <f>CI140/'[1]资源-钻石'!P139</f>
        <v>-1.6488263370729606E-3</v>
      </c>
      <c r="CT140" s="7">
        <f>CJ140/'[1]资源-钻石'!L139</f>
        <v>1.3922589779825611E-2</v>
      </c>
      <c r="CU140" s="7">
        <f>CK140/'[1]资源-钻石'!M139</f>
        <v>-8.4086705201907603E-3</v>
      </c>
      <c r="CV140" s="7">
        <f>CL140/'[1]资源-钻石'!N139</f>
        <v>-1.8955692696803309E-2</v>
      </c>
      <c r="CW140" s="7">
        <f>CM140/'[1]资源-钻石'!O139</f>
        <v>-1.6735278748755485E-3</v>
      </c>
      <c r="CX140" s="7">
        <f>CN140/'[1]资源-钻石'!P139</f>
        <v>4.5674878788801833E-3</v>
      </c>
    </row>
    <row r="141" spans="41:102" x14ac:dyDescent="0.15">
      <c r="AO141" s="46">
        <f>血脉状态预估!C141</f>
        <v>5</v>
      </c>
      <c r="AP141" s="46">
        <f>血脉状态预估!D141</f>
        <v>0.20296464556281663</v>
      </c>
      <c r="AR141" s="46"/>
      <c r="AS141" s="46"/>
      <c r="AT141" s="46"/>
      <c r="AU141" s="46">
        <f>IF(血脉状态预估!N141="",0,IFERROR(求节点($Q$6:$Q$15,$AI$5:$AI$14,血脉状态预估!N141),AU140)*血脉状态预估!$I141)</f>
        <v>0</v>
      </c>
      <c r="AV141" s="46">
        <f>IF(血脉状态预估!O141="",0,IFERROR(求节点($Q$24:$Q$33,$AI$23:$AI$32,血脉状态预估!O141),AV140)*血脉状态预估!$J141)</f>
        <v>0</v>
      </c>
      <c r="AW141" s="46">
        <f>MAX(SUM(AU141:AV141),AW140)</f>
        <v>0</v>
      </c>
      <c r="AX141" s="46"/>
      <c r="AY141" s="46"/>
      <c r="AZ141" s="46"/>
      <c r="BA141" s="46">
        <f>IF(血脉状态预估!N141="",0,IFERROR(求节点($Q$6:$Q$15,$AJ$5:$AJ$14,血脉状态预估!N141),BA140)*血脉状态预估!$I141)</f>
        <v>0</v>
      </c>
      <c r="BB141" s="46">
        <f>IF(血脉状态预估!O141="",0,IFERROR(求节点($Q$24:$Q$33,$AJ$23:$AJ$32,血脉状态预估!O141),BB140)*血脉状态预估!$J141)</f>
        <v>0</v>
      </c>
      <c r="BC141" s="46">
        <f>MAX(SUM(BA141:BB141),BC140)</f>
        <v>0</v>
      </c>
      <c r="BG141" s="4">
        <v>137</v>
      </c>
      <c r="BH141" s="4">
        <f t="shared" si="44"/>
        <v>1336307.1619096764</v>
      </c>
      <c r="BI141" s="4">
        <f t="shared" si="45"/>
        <v>2099831.1167656765</v>
      </c>
      <c r="BJ141" s="4">
        <f t="shared" si="46"/>
        <v>2099831.1167656765</v>
      </c>
      <c r="BK141" s="4">
        <f t="shared" si="47"/>
        <v>2099831.1167656765</v>
      </c>
      <c r="BL141" s="4">
        <f t="shared" si="48"/>
        <v>2099831.1167656765</v>
      </c>
      <c r="BM141" s="4">
        <f t="shared" si="49"/>
        <v>176561.39934393455</v>
      </c>
      <c r="BN141" s="4">
        <f t="shared" si="50"/>
        <v>283796.36397656426</v>
      </c>
      <c r="BO141" s="4">
        <f t="shared" si="51"/>
        <v>283796.36397656426</v>
      </c>
      <c r="BP141" s="4">
        <f t="shared" si="52"/>
        <v>283796.36397656426</v>
      </c>
      <c r="BQ141" s="4">
        <f t="shared" si="53"/>
        <v>283796.36397656426</v>
      </c>
      <c r="BT141" s="4">
        <v>137</v>
      </c>
      <c r="BU141" s="50">
        <f>IFERROR(BH141-血脉产出玩法!AD142,0)</f>
        <v>-878724.67434014729</v>
      </c>
      <c r="BV141" s="50">
        <f>IFERROR(BI141-血脉产出玩法!AE142,0)</f>
        <v>-3998467.1985245147</v>
      </c>
      <c r="BW141" s="50">
        <f>IFERROR(BJ141-血脉产出玩法!AF142,0)</f>
        <v>-6131724.6696571894</v>
      </c>
      <c r="BX141" s="50">
        <f>IFERROR(BK141-血脉产出玩法!AG142,0)</f>
        <v>-3761713.0619008425</v>
      </c>
      <c r="BY141" s="50">
        <f>IFERROR(BL141-血脉产出玩法!AH142,0)</f>
        <v>-1044767.8052748004</v>
      </c>
      <c r="BZ141" s="50">
        <f>IFERROR(BM141-血脉产出玩法!AI142,0)</f>
        <v>48689.58981697548</v>
      </c>
      <c r="CA141" s="50">
        <f>IFERROR(BN141-血脉产出玩法!AJ142,0)</f>
        <v>-68252.951003761147</v>
      </c>
      <c r="CB141" s="50">
        <f>IFERROR(BO141-血脉产出玩法!AK142,0)</f>
        <v>-191403.9994701696</v>
      </c>
      <c r="CC141" s="50">
        <f>IFERROR(BP141-血脉产出玩法!AL142,0)</f>
        <v>-54585.346156005107</v>
      </c>
      <c r="CD141" s="50">
        <f>IFERROR(BQ141-血脉产出玩法!AM142,0)</f>
        <v>102261.47683985002</v>
      </c>
      <c r="CE141" s="4">
        <f>BU141*血脉产出玩法!$D$13</f>
        <v>-439362.33717007365</v>
      </c>
      <c r="CF141" s="4">
        <f>BV141*血脉产出玩法!$D$13</f>
        <v>-1999233.5992622573</v>
      </c>
      <c r="CG141" s="4">
        <f>BW141*血脉产出玩法!$D$13</f>
        <v>-3065862.3348285947</v>
      </c>
      <c r="CH141" s="4">
        <f>BX141*血脉产出玩法!$D$13</f>
        <v>-1880856.5309504212</v>
      </c>
      <c r="CI141" s="4">
        <f>BY141*血脉产出玩法!$D$13</f>
        <v>-522383.9026374002</v>
      </c>
      <c r="CJ141" s="4">
        <f>BZ141*血脉产出玩法!$D$14</f>
        <v>486895.89816975477</v>
      </c>
      <c r="CK141" s="4">
        <f>CA141*血脉产出玩法!$D$14</f>
        <v>-682529.51003761147</v>
      </c>
      <c r="CL141" s="4">
        <f>CB141*血脉产出玩法!$D$14</f>
        <v>-1914039.9947016961</v>
      </c>
      <c r="CM141" s="4">
        <f>CC141*血脉产出玩法!$D$14</f>
        <v>-545853.46156005107</v>
      </c>
      <c r="CN141" s="4">
        <f>CD141*血脉产出玩法!$D$14</f>
        <v>1022614.7683985002</v>
      </c>
      <c r="CO141" s="7">
        <f>CE141/'[1]资源-钻石'!L140</f>
        <v>-1.1164607456579483E-2</v>
      </c>
      <c r="CP141" s="7">
        <f>CF141/'[1]资源-钻石'!M140</f>
        <v>-3.5658410371951318E-2</v>
      </c>
      <c r="CQ141" s="7">
        <f>CG141/'[1]资源-钻石'!N140</f>
        <v>-3.4174241086264504E-2</v>
      </c>
      <c r="CR141" s="7">
        <f>CH141/'[1]资源-钻石'!O140</f>
        <v>-9.436992466789914E-3</v>
      </c>
      <c r="CS141" s="7">
        <f>CI141/'[1]资源-钻石'!P140</f>
        <v>-1.9388200886430694E-3</v>
      </c>
      <c r="CT141" s="7">
        <f>CJ141/'[1]资源-钻石'!L140</f>
        <v>1.237247964925081E-2</v>
      </c>
      <c r="CU141" s="7">
        <f>CK141/'[1]资源-钻石'!M140</f>
        <v>-1.2173623617004546E-2</v>
      </c>
      <c r="CV141" s="7">
        <f>CL141/'[1]资源-钻石'!N140</f>
        <v>-2.1335225487658812E-2</v>
      </c>
      <c r="CW141" s="7">
        <f>CM141/'[1]资源-钻石'!O140</f>
        <v>-2.7387601977862841E-3</v>
      </c>
      <c r="CX141" s="7">
        <f>CN141/'[1]资源-钻石'!P140</f>
        <v>3.7954195102568281E-3</v>
      </c>
    </row>
    <row r="142" spans="41:102" x14ac:dyDescent="0.15">
      <c r="AO142" s="46">
        <f>血脉状态预估!C142</f>
        <v>10</v>
      </c>
      <c r="AP142" s="46">
        <f>血脉状态预估!D142</f>
        <v>0.49980000000000002</v>
      </c>
      <c r="AR142" s="46"/>
      <c r="AS142" s="46"/>
      <c r="AT142" s="46"/>
      <c r="AU142" s="46">
        <f>IF(血脉状态预估!N142="",0,IFERROR(求节点($Q$6:$Q$15,$AI$5:$AI$14,血脉状态预估!N142),AU141)*血脉状态预估!$I142)</f>
        <v>0</v>
      </c>
      <c r="AV142" s="46">
        <f>IF(血脉状态预估!O142="",0,IFERROR(求节点($Q$24:$Q$33,$AI$23:$AI$32,血脉状态预估!O142),AV141)*血脉状态预估!$J142)</f>
        <v>0</v>
      </c>
      <c r="AW142" s="46">
        <f t="shared" ref="AW142:AW172" si="54">MAX(SUM(AU142:AV142),AW141)</f>
        <v>0</v>
      </c>
      <c r="AX142" s="46"/>
      <c r="AY142" s="46"/>
      <c r="AZ142" s="46"/>
      <c r="BA142" s="46">
        <f>IF(血脉状态预估!N142="",0,IFERROR(求节点($Q$6:$Q$15,$AJ$5:$AJ$14,血脉状态预估!N142),BA141)*血脉状态预估!$I142)</f>
        <v>0</v>
      </c>
      <c r="BB142" s="46">
        <f>IF(血脉状态预估!O142="",0,IFERROR(求节点($Q$24:$Q$33,$AJ$23:$AJ$32,血脉状态预估!O142),BB141)*血脉状态预估!$J142)</f>
        <v>0</v>
      </c>
      <c r="BC142" s="46">
        <f t="shared" ref="BC142:BC172" si="55">MAX(SUM(BA142:BB142),BC141)</f>
        <v>0</v>
      </c>
      <c r="BG142" s="4">
        <v>138</v>
      </c>
      <c r="BH142" s="4">
        <f t="shared" si="44"/>
        <v>1378725.1594016764</v>
      </c>
      <c r="BI142" s="4">
        <f t="shared" si="45"/>
        <v>2099831.1167656765</v>
      </c>
      <c r="BJ142" s="4">
        <f t="shared" si="46"/>
        <v>2099831.1167656765</v>
      </c>
      <c r="BK142" s="4">
        <f t="shared" si="47"/>
        <v>2099831.1167656765</v>
      </c>
      <c r="BL142" s="4">
        <f t="shared" si="48"/>
        <v>2099831.1167656765</v>
      </c>
      <c r="BM142" s="4">
        <f t="shared" si="49"/>
        <v>182518.89737908065</v>
      </c>
      <c r="BN142" s="4">
        <f t="shared" si="50"/>
        <v>283796.36397656426</v>
      </c>
      <c r="BO142" s="4">
        <f t="shared" si="51"/>
        <v>283796.36397656426</v>
      </c>
      <c r="BP142" s="4">
        <f t="shared" si="52"/>
        <v>283796.36397656426</v>
      </c>
      <c r="BQ142" s="4">
        <f t="shared" si="53"/>
        <v>283796.36397656426</v>
      </c>
      <c r="BT142" s="4">
        <v>138</v>
      </c>
      <c r="BU142" s="50">
        <f>IFERROR(BH142-血脉产出玩法!AD143,0)</f>
        <v>-996831.15649140649</v>
      </c>
      <c r="BV142" s="50">
        <f>IFERROR(BI142-血脉产出玩法!AE143,0)</f>
        <v>-4440507.4712301493</v>
      </c>
      <c r="BW142" s="50">
        <f>IFERROR(BJ142-血脉产出玩法!AF143,0)</f>
        <v>-6735146.1600746661</v>
      </c>
      <c r="BX142" s="50">
        <f>IFERROR(BK142-血脉产出玩法!AG143,0)</f>
        <v>-4190776.9001784069</v>
      </c>
      <c r="BY142" s="50">
        <f>IFERROR(BL142-血脉产出玩法!AH143,0)</f>
        <v>-1259722.2455361201</v>
      </c>
      <c r="BZ142" s="50">
        <f>IFERROR(BM142-血脉产出玩法!AI143,0)</f>
        <v>45380.153016498778</v>
      </c>
      <c r="CA142" s="50">
        <f>IFERROR(BN142-血脉产出玩法!AJ143,0)</f>
        <v>-93771.541133986611</v>
      </c>
      <c r="CB142" s="50">
        <f>IFERROR(BO142-血脉产出玩法!AK143,0)</f>
        <v>-226238.98315951228</v>
      </c>
      <c r="CC142" s="50">
        <f>IFERROR(BP142-血脉产出玩法!AL143,0)</f>
        <v>-79354.818316741439</v>
      </c>
      <c r="CD142" s="50">
        <f>IFERROR(BQ142-血脉产出玩法!AM143,0)</f>
        <v>89852.348992457089</v>
      </c>
      <c r="CE142" s="4">
        <f>BU142*血脉产出玩法!$D$13</f>
        <v>-498415.57824570325</v>
      </c>
      <c r="CF142" s="4">
        <f>BV142*血脉产出玩法!$D$13</f>
        <v>-2220253.7356150746</v>
      </c>
      <c r="CG142" s="4">
        <f>BW142*血脉产出玩法!$D$13</f>
        <v>-3367573.0800373331</v>
      </c>
      <c r="CH142" s="4">
        <f>BX142*血脉产出玩法!$D$13</f>
        <v>-2095388.4500892034</v>
      </c>
      <c r="CI142" s="4">
        <f>BY142*血脉产出玩法!$D$13</f>
        <v>-629861.12276806007</v>
      </c>
      <c r="CJ142" s="4">
        <f>BZ142*血脉产出玩法!$D$14</f>
        <v>453801.53016498778</v>
      </c>
      <c r="CK142" s="4">
        <f>CA142*血脉产出玩法!$D$14</f>
        <v>-937715.41133986611</v>
      </c>
      <c r="CL142" s="4">
        <f>CB142*血脉产出玩法!$D$14</f>
        <v>-2262389.8315951228</v>
      </c>
      <c r="CM142" s="4">
        <f>CC142*血脉产出玩法!$D$14</f>
        <v>-793548.18316741439</v>
      </c>
      <c r="CN142" s="4">
        <f>CD142*血脉产出玩法!$D$14</f>
        <v>898523.48992457089</v>
      </c>
      <c r="CO142" s="7">
        <f>CE142/'[1]资源-钻石'!L141</f>
        <v>-1.1872918503489543E-2</v>
      </c>
      <c r="CP142" s="7">
        <f>CF142/'[1]资源-钻石'!M141</f>
        <v>-3.7069178384231932E-2</v>
      </c>
      <c r="CQ142" s="7">
        <f>CG142/'[1]资源-钻石'!N141</f>
        <v>-3.5057003784932282E-2</v>
      </c>
      <c r="CR142" s="7">
        <f>CH142/'[1]资源-钻石'!O141</f>
        <v>-9.8115088768353283E-3</v>
      </c>
      <c r="CS142" s="7">
        <f>CI142/'[1]资源-钻石'!P141</f>
        <v>-2.1906261229918331E-3</v>
      </c>
      <c r="CT142" s="7">
        <f>CJ142/'[1]资源-钻石'!L141</f>
        <v>1.08101528515059E-2</v>
      </c>
      <c r="CU142" s="7">
        <f>CK142/'[1]资源-钻石'!M141</f>
        <v>-1.5656021336215114E-2</v>
      </c>
      <c r="CV142" s="7">
        <f>CL142/'[1]资源-钻石'!N141</f>
        <v>-2.3551859753060879E-2</v>
      </c>
      <c r="CW142" s="7">
        <f>CM142/'[1]资源-钻石'!O141</f>
        <v>-3.7157334922850115E-3</v>
      </c>
      <c r="CX142" s="7">
        <f>CN142/'[1]资源-钻石'!P141</f>
        <v>3.1250206720178399E-3</v>
      </c>
    </row>
    <row r="143" spans="41:102" x14ac:dyDescent="0.15">
      <c r="AO143" s="46">
        <f>血脉状态预估!C143</f>
        <v>15</v>
      </c>
      <c r="AP143" s="46">
        <f>血脉状态预估!D143</f>
        <v>0.94895367774327255</v>
      </c>
      <c r="AR143" s="46"/>
      <c r="AS143" s="46"/>
      <c r="AT143" s="46"/>
      <c r="AU143" s="46">
        <f>IF(血脉状态预估!N143="",0,IFERROR(求节点($Q$6:$Q$15,$AI$5:$AI$14,血脉状态预估!N143),AU142)*血脉状态预估!$I143)</f>
        <v>0</v>
      </c>
      <c r="AV143" s="46">
        <f>IF(血脉状态预估!O143="",0,IFERROR(求节点($Q$24:$Q$33,$AI$23:$AI$32,血脉状态预估!O143),AV142)*血脉状态预估!$J143)</f>
        <v>0</v>
      </c>
      <c r="AW143" s="46">
        <f t="shared" si="54"/>
        <v>0</v>
      </c>
      <c r="AX143" s="46"/>
      <c r="AY143" s="46"/>
      <c r="AZ143" s="46"/>
      <c r="BA143" s="46">
        <f>IF(血脉状态预估!N143="",0,IFERROR(求节点($Q$6:$Q$15,$AJ$5:$AJ$14,血脉状态预估!N143),BA142)*血脉状态预估!$I143)</f>
        <v>0</v>
      </c>
      <c r="BB143" s="46">
        <f>IF(血脉状态预估!O143="",0,IFERROR(求节点($Q$24:$Q$33,$AJ$23:$AJ$32,血脉状态预估!O143),BB142)*血脉状态预估!$J143)</f>
        <v>0</v>
      </c>
      <c r="BC143" s="46">
        <f t="shared" si="55"/>
        <v>0</v>
      </c>
      <c r="BG143" s="4">
        <v>139</v>
      </c>
      <c r="BH143" s="4">
        <f t="shared" si="44"/>
        <v>1421143.1568936766</v>
      </c>
      <c r="BI143" s="4">
        <f t="shared" si="45"/>
        <v>2099831.1167656765</v>
      </c>
      <c r="BJ143" s="4">
        <f t="shared" si="46"/>
        <v>2099831.1167656765</v>
      </c>
      <c r="BK143" s="4">
        <f t="shared" si="47"/>
        <v>2099831.1167656765</v>
      </c>
      <c r="BL143" s="4">
        <f t="shared" si="48"/>
        <v>2099831.1167656765</v>
      </c>
      <c r="BM143" s="4">
        <f t="shared" si="49"/>
        <v>188476.39541422675</v>
      </c>
      <c r="BN143" s="4">
        <f t="shared" si="50"/>
        <v>283796.36397656426</v>
      </c>
      <c r="BO143" s="4">
        <f t="shared" si="51"/>
        <v>283796.36397656426</v>
      </c>
      <c r="BP143" s="4">
        <f t="shared" si="52"/>
        <v>283796.36397656426</v>
      </c>
      <c r="BQ143" s="4">
        <f t="shared" si="53"/>
        <v>283796.36397656426</v>
      </c>
      <c r="BT143" s="4">
        <v>139</v>
      </c>
      <c r="BU143" s="50">
        <f>IFERROR(BH143-血脉产出玩法!AD144,0)</f>
        <v>-1126459.036368499</v>
      </c>
      <c r="BV143" s="50">
        <f>IFERROR(BI143-血脉产出玩法!AE144,0)</f>
        <v>-4917614.1345780194</v>
      </c>
      <c r="BW143" s="50">
        <f>IFERROR(BJ143-血脉产出玩法!AF144,0)</f>
        <v>-7376698.7785490379</v>
      </c>
      <c r="BX143" s="50">
        <f>IFERROR(BK143-血脉产出玩法!AG144,0)</f>
        <v>-4619835.7858056668</v>
      </c>
      <c r="BY143" s="50">
        <f>IFERROR(BL143-血脉产出玩法!AH144,0)</f>
        <v>-1490571.3118476556</v>
      </c>
      <c r="BZ143" s="50">
        <f>IFERROR(BM143-血脉产出玩法!AI144,0)</f>
        <v>41405.59621577122</v>
      </c>
      <c r="CA143" s="50">
        <f>IFERROR(BN143-血脉产出玩法!AJ144,0)</f>
        <v>-121314.48267606075</v>
      </c>
      <c r="CB143" s="50">
        <f>IFERROR(BO143-血脉产出玩法!AK144,0)</f>
        <v>-263275.24281434831</v>
      </c>
      <c r="CC143" s="50">
        <f>IFERROR(BP143-血脉产出玩法!AL144,0)</f>
        <v>-104124.0045653992</v>
      </c>
      <c r="CD143" s="50">
        <f>IFERROR(BQ143-血脉产出玩法!AM144,0)</f>
        <v>76525.638579643099</v>
      </c>
      <c r="CE143" s="4">
        <f>BU143*血脉产出玩法!$D$13</f>
        <v>-563229.51818424952</v>
      </c>
      <c r="CF143" s="4">
        <f>BV143*血脉产出玩法!$D$13</f>
        <v>-2458807.0672890097</v>
      </c>
      <c r="CG143" s="4">
        <f>BW143*血脉产出玩法!$D$13</f>
        <v>-3688349.3892745189</v>
      </c>
      <c r="CH143" s="4">
        <f>BX143*血脉产出玩法!$D$13</f>
        <v>-2309917.8929028334</v>
      </c>
      <c r="CI143" s="4">
        <f>BY143*血脉产出玩法!$D$13</f>
        <v>-745285.65592382778</v>
      </c>
      <c r="CJ143" s="4">
        <f>BZ143*血脉产出玩法!$D$14</f>
        <v>414055.9621577122</v>
      </c>
      <c r="CK143" s="4">
        <f>CA143*血脉产出玩法!$D$14</f>
        <v>-1213144.8267606075</v>
      </c>
      <c r="CL143" s="4">
        <f>CB143*血脉产出玩法!$D$14</f>
        <v>-2632752.4281434831</v>
      </c>
      <c r="CM143" s="4">
        <f>CC143*血脉产出玩法!$D$14</f>
        <v>-1041240.045653992</v>
      </c>
      <c r="CN143" s="4">
        <f>CD143*血脉产出玩法!$D$14</f>
        <v>765256.38579643099</v>
      </c>
      <c r="CO143" s="7">
        <f>CE143/'[1]资源-钻石'!L142</f>
        <v>-1.2573845475360468E-2</v>
      </c>
      <c r="CP143" s="7">
        <f>CF143/'[1]资源-钻石'!M142</f>
        <v>-3.8416405677536937E-2</v>
      </c>
      <c r="CQ143" s="7">
        <f>CG143/'[1]资源-钻石'!N142</f>
        <v>-3.5875998687704788E-2</v>
      </c>
      <c r="CR143" s="7">
        <f>CH143/'[1]资源-钻石'!O142</f>
        <v>-1.0139145711297414E-2</v>
      </c>
      <c r="CS143" s="7">
        <f>CI143/'[1]资源-钻石'!P142</f>
        <v>-2.4279958238883318E-3</v>
      </c>
      <c r="CT143" s="7">
        <f>CJ143/'[1]资源-钻石'!L142</f>
        <v>9.2436129823359921E-3</v>
      </c>
      <c r="CU143" s="7">
        <f>CK143/'[1]资源-钻石'!M142</f>
        <v>-1.8954176775579777E-2</v>
      </c>
      <c r="CV143" s="7">
        <f>CL143/'[1]资源-钻石'!N142</f>
        <v>-2.5608371845625394E-2</v>
      </c>
      <c r="CW143" s="7">
        <f>CM143/'[1]资源-钻石'!O142</f>
        <v>-4.5704155008110007E-3</v>
      </c>
      <c r="CX143" s="7">
        <f>CN143/'[1]资源-钻石'!P142</f>
        <v>2.4930565805864834E-3</v>
      </c>
    </row>
    <row r="144" spans="41:102" x14ac:dyDescent="0.15">
      <c r="AO144" s="46">
        <f>血脉状态预估!C144</f>
        <v>20</v>
      </c>
      <c r="AP144" s="46">
        <f>血脉状态预估!D144</f>
        <v>1.5800999999999998</v>
      </c>
      <c r="AR144" s="46"/>
      <c r="AS144" s="46"/>
      <c r="AT144" s="46"/>
      <c r="AU144" s="46">
        <f>IF(血脉状态预估!N144="",0,IFERROR(求节点($Q$6:$Q$15,$AI$5:$AI$14,血脉状态预估!N144),AU143)*血脉状态预估!$I144)</f>
        <v>0</v>
      </c>
      <c r="AV144" s="46">
        <f>IF(血脉状态预估!O144="",0,IFERROR(求节点($Q$24:$Q$33,$AI$23:$AI$32,血脉状态预估!O144),AV143)*血脉状态预估!$J144)</f>
        <v>0</v>
      </c>
      <c r="AW144" s="46">
        <f t="shared" si="54"/>
        <v>0</v>
      </c>
      <c r="AX144" s="46"/>
      <c r="AY144" s="46"/>
      <c r="AZ144" s="46"/>
      <c r="BA144" s="46">
        <f>IF(血脉状态预估!N144="",0,IFERROR(求节点($Q$6:$Q$15,$AJ$5:$AJ$14,血脉状态预估!N144),BA143)*血脉状态预估!$I144)</f>
        <v>0</v>
      </c>
      <c r="BB144" s="46">
        <f>IF(血脉状态预估!O144="",0,IFERROR(求节点($Q$24:$Q$33,$AJ$23:$AJ$32,血脉状态预估!O144),BB143)*血脉状态预估!$J144)</f>
        <v>0</v>
      </c>
      <c r="BC144" s="46">
        <f t="shared" si="55"/>
        <v>0</v>
      </c>
      <c r="BG144" s="4">
        <v>140</v>
      </c>
      <c r="BH144" s="4">
        <f t="shared" si="44"/>
        <v>1463561.1543856766</v>
      </c>
      <c r="BI144" s="4">
        <f t="shared" si="45"/>
        <v>2099831.1167656765</v>
      </c>
      <c r="BJ144" s="4">
        <f t="shared" si="46"/>
        <v>2099831.1167656765</v>
      </c>
      <c r="BK144" s="4">
        <f t="shared" si="47"/>
        <v>2099831.1167656765</v>
      </c>
      <c r="BL144" s="4">
        <f t="shared" si="48"/>
        <v>2099831.1167656765</v>
      </c>
      <c r="BM144" s="4">
        <f t="shared" si="49"/>
        <v>194433.89344937284</v>
      </c>
      <c r="BN144" s="4">
        <f t="shared" si="50"/>
        <v>283796.36397656426</v>
      </c>
      <c r="BO144" s="4">
        <f t="shared" si="51"/>
        <v>283796.36397656426</v>
      </c>
      <c r="BP144" s="4">
        <f t="shared" si="52"/>
        <v>283796.36397656426</v>
      </c>
      <c r="BQ144" s="4">
        <f t="shared" si="53"/>
        <v>283796.36397656426</v>
      </c>
      <c r="BT144" s="4">
        <v>140</v>
      </c>
      <c r="BU144" s="50">
        <f>IFERROR(BH144-血脉产出玩法!AD145,0)</f>
        <v>-1268435.2445794628</v>
      </c>
      <c r="BV144" s="50">
        <f>IFERROR(BI144-血脉产出玩法!AE145,0)</f>
        <v>-5422045.4389877468</v>
      </c>
      <c r="BW144" s="50">
        <f>IFERROR(BJ144-血脉产出玩法!AF145,0)</f>
        <v>-8018969.1613042057</v>
      </c>
      <c r="BX144" s="50">
        <f>IFERROR(BK144-血脉产出玩法!AG145,0)</f>
        <v>-5074733.9936527442</v>
      </c>
      <c r="BY144" s="50">
        <f>IFERROR(BL144-血脉产出玩法!AH145,0)</f>
        <v>-1741619.4151443657</v>
      </c>
      <c r="BZ144" s="50">
        <f>IFERROR(BM144-血脉产出玩法!AI145,0)</f>
        <v>36718.181449372845</v>
      </c>
      <c r="CA144" s="50">
        <f>IFERROR(BN144-血脉产出玩法!AJ145,0)</f>
        <v>-150434.85134133586</v>
      </c>
      <c r="CB144" s="50">
        <f>IFERROR(BO144-血脉产出玩法!AK145,0)</f>
        <v>-300352.93836003565</v>
      </c>
      <c r="CC144" s="50">
        <f>IFERROR(BP144-血脉产出玩法!AL145,0)</f>
        <v>-130384.87180713576</v>
      </c>
      <c r="CD144" s="50">
        <f>IFERROR(BQ144-血脉产出玩法!AM145,0)</f>
        <v>62032.855802664271</v>
      </c>
      <c r="CE144" s="4">
        <f>BU144*血脉产出玩法!$D$13</f>
        <v>-634217.6222897314</v>
      </c>
      <c r="CF144" s="4">
        <f>BV144*血脉产出玩法!$D$13</f>
        <v>-2711022.7194938734</v>
      </c>
      <c r="CG144" s="4">
        <f>BW144*血脉产出玩法!$D$13</f>
        <v>-4009484.5806521028</v>
      </c>
      <c r="CH144" s="4">
        <f>BX144*血脉产出玩法!$D$13</f>
        <v>-2537366.9968263721</v>
      </c>
      <c r="CI144" s="4">
        <f>BY144*血脉产出玩法!$D$13</f>
        <v>-870809.70757218287</v>
      </c>
      <c r="CJ144" s="4">
        <f>BZ144*血脉产出玩法!$D$14</f>
        <v>367181.81449372845</v>
      </c>
      <c r="CK144" s="4">
        <f>CA144*血脉产出玩法!$D$14</f>
        <v>-1504348.5134133585</v>
      </c>
      <c r="CL144" s="4">
        <f>CB144*血脉产出玩法!$D$14</f>
        <v>-3003529.3836003565</v>
      </c>
      <c r="CM144" s="4">
        <f>CC144*血脉产出玩法!$D$14</f>
        <v>-1303848.7180713576</v>
      </c>
      <c r="CN144" s="4">
        <f>CD144*血脉产出玩法!$D$14</f>
        <v>620328.55802664277</v>
      </c>
      <c r="CO144" s="7">
        <f>CE144/'[1]资源-钻石'!L143</f>
        <v>-1.3265296731575033E-2</v>
      </c>
      <c r="CP144" s="7">
        <f>CF144/'[1]资源-钻石'!M143</f>
        <v>-3.9664614211958465E-2</v>
      </c>
      <c r="CQ144" s="7">
        <f>CG144/'[1]资源-钻石'!N143</f>
        <v>-3.6594852363915374E-2</v>
      </c>
      <c r="CR144" s="7">
        <f>CH144/'[1]资源-钻石'!O143</f>
        <v>-1.0444513859177161E-2</v>
      </c>
      <c r="CS144" s="7">
        <f>CI144/'[1]资源-钻石'!P143</f>
        <v>-2.6542230099323755E-3</v>
      </c>
      <c r="CT144" s="7">
        <f>CJ144/'[1]资源-钻石'!L143</f>
        <v>7.6799753783446849E-3</v>
      </c>
      <c r="CU144" s="7">
        <f>CK144/'[1]资源-钻石'!M143</f>
        <v>-2.2009923781093909E-2</v>
      </c>
      <c r="CV144" s="7">
        <f>CL144/'[1]资源-钻石'!N143</f>
        <v>-2.7413427375161625E-2</v>
      </c>
      <c r="CW144" s="7">
        <f>CM144/'[1]资源-钻石'!O143</f>
        <v>-5.3670068315697147E-3</v>
      </c>
      <c r="CX144" s="7">
        <f>CN144/'[1]资源-钻石'!P143</f>
        <v>1.890757898212803E-3</v>
      </c>
    </row>
    <row r="145" spans="41:102" x14ac:dyDescent="0.15">
      <c r="AO145" s="46">
        <f>血脉状态预估!C145</f>
        <v>25</v>
      </c>
      <c r="AP145" s="46">
        <f>血脉状态预估!D145</f>
        <v>2.478377831579845</v>
      </c>
      <c r="AR145" s="46"/>
      <c r="AS145" s="46"/>
      <c r="AT145" s="46"/>
      <c r="AU145" s="46">
        <f>IF(血脉状态预估!N145="",0,IFERROR(求节点($Q$6:$Q$15,$AI$5:$AI$14,血脉状态预估!N145),AU144)*血脉状态预估!$I145)</f>
        <v>0</v>
      </c>
      <c r="AV145" s="46">
        <f>IF(血脉状态预估!O145="",0,IFERROR(求节点($Q$24:$Q$33,$AI$23:$AI$32,血脉状态预估!O145),AV144)*血脉状态预估!$J145)</f>
        <v>0</v>
      </c>
      <c r="AW145" s="46">
        <f t="shared" si="54"/>
        <v>0</v>
      </c>
      <c r="AX145" s="46"/>
      <c r="AY145" s="46"/>
      <c r="AZ145" s="46"/>
      <c r="BA145" s="46">
        <f>IF(血脉状态预估!N145="",0,IFERROR(求节点($Q$6:$Q$15,$AJ$5:$AJ$14,血脉状态预估!N145),BA144)*血脉状态预估!$I145)</f>
        <v>0</v>
      </c>
      <c r="BB145" s="46">
        <f>IF(血脉状态预估!O145="",0,IFERROR(求节点($Q$24:$Q$33,$AJ$23:$AJ$32,血脉状态预估!O145),BB144)*血脉状态预估!$J145)</f>
        <v>0</v>
      </c>
      <c r="BC145" s="46">
        <f t="shared" si="55"/>
        <v>0</v>
      </c>
      <c r="BG145" s="4">
        <v>141</v>
      </c>
      <c r="BH145" s="4">
        <f t="shared" si="44"/>
        <v>1505979.1518776766</v>
      </c>
      <c r="BI145" s="4">
        <f t="shared" si="45"/>
        <v>2099831.1167656765</v>
      </c>
      <c r="BJ145" s="4">
        <f t="shared" si="46"/>
        <v>2099831.1167656765</v>
      </c>
      <c r="BK145" s="4">
        <f t="shared" si="47"/>
        <v>2099831.1167656765</v>
      </c>
      <c r="BL145" s="4">
        <f t="shared" si="48"/>
        <v>2099831.1167656765</v>
      </c>
      <c r="BM145" s="4">
        <f t="shared" si="49"/>
        <v>200391.39148451894</v>
      </c>
      <c r="BN145" s="4">
        <f t="shared" si="50"/>
        <v>283796.36397656426</v>
      </c>
      <c r="BO145" s="4">
        <f t="shared" si="51"/>
        <v>283796.36397656426</v>
      </c>
      <c r="BP145" s="4">
        <f t="shared" si="52"/>
        <v>283796.36397656426</v>
      </c>
      <c r="BQ145" s="4">
        <f t="shared" si="53"/>
        <v>283796.36397656426</v>
      </c>
      <c r="BT145" s="4">
        <v>141</v>
      </c>
      <c r="BU145" s="50">
        <f>IFERROR(BH145-血脉产出玩法!AD146,0)</f>
        <v>-1423646.063405354</v>
      </c>
      <c r="BV145" s="50">
        <f>IFERROR(BI145-血脉产出玩法!AE146,0)</f>
        <v>-5945161.4233021084</v>
      </c>
      <c r="BW145" s="50">
        <f>IFERROR(BJ145-血脉产出玩法!AF146,0)</f>
        <v>-8713923.3387927581</v>
      </c>
      <c r="BX145" s="50">
        <f>IFERROR(BK145-血脉产出玩法!AG146,0)</f>
        <v>-5585967.5954773687</v>
      </c>
      <c r="BY145" s="50">
        <f>IFERROR(BL145-血脉产出玩法!AH146,0)</f>
        <v>-2016526.0268401164</v>
      </c>
      <c r="BZ145" s="50">
        <f>IFERROR(BM145-血脉产出玩法!AI146,0)</f>
        <v>31266.744432810927</v>
      </c>
      <c r="CA145" s="50">
        <f>IFERROR(BN145-血脉产出玩法!AJ146,0)</f>
        <v>-180633.86988908076</v>
      </c>
      <c r="CB145" s="50">
        <f>IFERROR(BO145-血脉产出玩法!AK146,0)</f>
        <v>-340472.02232057787</v>
      </c>
      <c r="CC145" s="50">
        <f>IFERROR(BP145-血脉产出玩法!AL146,0)</f>
        <v>-159897.93102662702</v>
      </c>
      <c r="CD145" s="50">
        <f>IFERROR(BQ145-血脉产出玩法!AM146,0)</f>
        <v>46162.742645294726</v>
      </c>
      <c r="CE145" s="4">
        <f>BU145*血脉产出玩法!$D$13</f>
        <v>-711823.03170267702</v>
      </c>
      <c r="CF145" s="4">
        <f>BV145*血脉产出玩法!$D$13</f>
        <v>-2972580.7116510542</v>
      </c>
      <c r="CG145" s="4">
        <f>BW145*血脉产出玩法!$D$13</f>
        <v>-4356961.669396379</v>
      </c>
      <c r="CH145" s="4">
        <f>BX145*血脉产出玩法!$D$13</f>
        <v>-2792983.7977386843</v>
      </c>
      <c r="CI145" s="4">
        <f>BY145*血脉产出玩法!$D$13</f>
        <v>-1008263.0134200582</v>
      </c>
      <c r="CJ145" s="4">
        <f>BZ145*血脉产出玩法!$D$14</f>
        <v>312667.44432810927</v>
      </c>
      <c r="CK145" s="4">
        <f>CA145*血脉产出玩法!$D$14</f>
        <v>-1806338.6988908076</v>
      </c>
      <c r="CL145" s="4">
        <f>CB145*血脉产出玩法!$D$14</f>
        <v>-3404720.2232057787</v>
      </c>
      <c r="CM145" s="4">
        <f>CC145*血脉产出玩法!$D$14</f>
        <v>-1598979.3102662703</v>
      </c>
      <c r="CN145" s="4">
        <f>CD145*血脉产出玩法!$D$14</f>
        <v>461627.42645294726</v>
      </c>
      <c r="CO145" s="7">
        <f>CE145/'[1]资源-钻石'!L144</f>
        <v>-1.3945462715196233E-2</v>
      </c>
      <c r="CP145" s="7">
        <f>CF145/'[1]资源-钻石'!M144</f>
        <v>-4.0801813670631966E-2</v>
      </c>
      <c r="CQ145" s="7">
        <f>CG145/'[1]资源-钻石'!N144</f>
        <v>-3.7287314586965541E-2</v>
      </c>
      <c r="CR145" s="7">
        <f>CH145/'[1]资源-钻石'!O144</f>
        <v>-1.0745311675658332E-2</v>
      </c>
      <c r="CS145" s="7">
        <f>CI145/'[1]资源-钻石'!P144</f>
        <v>-2.8707270078694226E-3</v>
      </c>
      <c r="CT145" s="7">
        <f>CJ145/'[1]资源-钻石'!L144</f>
        <v>6.1255283868850733E-3</v>
      </c>
      <c r="CU145" s="7">
        <f>CK145/'[1]资源-钻石'!M144</f>
        <v>-2.4793908784148177E-2</v>
      </c>
      <c r="CV145" s="7">
        <f>CL145/'[1]资源-钻石'!N144</f>
        <v>-2.9137936864352922E-2</v>
      </c>
      <c r="CW145" s="7">
        <f>CM145/'[1]资源-钻石'!O144</f>
        <v>-6.151675876405421E-3</v>
      </c>
      <c r="CX145" s="7">
        <f>CN145/'[1]资源-钻石'!P144</f>
        <v>1.3143458631856304E-3</v>
      </c>
    </row>
    <row r="146" spans="41:102" x14ac:dyDescent="0.15">
      <c r="AO146" s="46">
        <f>血脉状态预估!C146</f>
        <v>30</v>
      </c>
      <c r="AP146" s="46">
        <f>血脉状态预估!D146</f>
        <v>3.7428999999999997</v>
      </c>
      <c r="AR146" s="46"/>
      <c r="AS146" s="46"/>
      <c r="AT146" s="46"/>
      <c r="AU146" s="46">
        <f>IF(血脉状态预估!N146="",0,IFERROR(求节点($Q$6:$Q$15,$AI$5:$AI$14,血脉状态预估!N146),AU145)*血脉状态预估!$I146)</f>
        <v>0</v>
      </c>
      <c r="AV146" s="46">
        <f>IF(血脉状态预估!O146="",0,IFERROR(求节点($Q$24:$Q$33,$AI$23:$AI$32,血脉状态预估!O146),AV145)*血脉状态预估!$J146)</f>
        <v>0</v>
      </c>
      <c r="AW146" s="46">
        <f t="shared" si="54"/>
        <v>0</v>
      </c>
      <c r="AX146" s="46"/>
      <c r="AY146" s="46"/>
      <c r="AZ146" s="46"/>
      <c r="BA146" s="46">
        <f>IF(血脉状态预估!N146="",0,IFERROR(求节点($Q$6:$Q$15,$AJ$5:$AJ$14,血脉状态预估!N146),BA145)*血脉状态预估!$I146)</f>
        <v>0</v>
      </c>
      <c r="BB146" s="46">
        <f>IF(血脉状态预估!O146="",0,IFERROR(求节点($Q$24:$Q$33,$AJ$23:$AJ$32,血脉状态预估!O146),BB145)*血脉状态预估!$J146)</f>
        <v>0</v>
      </c>
      <c r="BC146" s="46">
        <f t="shared" si="55"/>
        <v>0</v>
      </c>
      <c r="BG146" s="4">
        <v>142</v>
      </c>
      <c r="BH146" s="4">
        <f t="shared" si="44"/>
        <v>1548397.1493696766</v>
      </c>
      <c r="BI146" s="4">
        <f t="shared" si="45"/>
        <v>2099831.1167656765</v>
      </c>
      <c r="BJ146" s="4">
        <f t="shared" si="46"/>
        <v>2099831.1167656765</v>
      </c>
      <c r="BK146" s="4">
        <f t="shared" si="47"/>
        <v>2099831.1167656765</v>
      </c>
      <c r="BL146" s="4">
        <f t="shared" si="48"/>
        <v>2099831.1167656765</v>
      </c>
      <c r="BM146" s="4">
        <f t="shared" si="49"/>
        <v>206348.88951966504</v>
      </c>
      <c r="BN146" s="4">
        <f t="shared" si="50"/>
        <v>283796.36397656426</v>
      </c>
      <c r="BO146" s="4">
        <f t="shared" si="51"/>
        <v>283796.36397656426</v>
      </c>
      <c r="BP146" s="4">
        <f t="shared" si="52"/>
        <v>283796.36397656426</v>
      </c>
      <c r="BQ146" s="4">
        <f t="shared" si="53"/>
        <v>283796.36397656426</v>
      </c>
      <c r="BT146" s="4">
        <v>142</v>
      </c>
      <c r="BU146" s="50">
        <f>IFERROR(BH146-血脉产出玩法!AD147,0)</f>
        <v>-1593041.3866753373</v>
      </c>
      <c r="BV146" s="50">
        <f>IFERROR(BI146-血脉产出玩法!AE147,0)</f>
        <v>-6526922.5947739538</v>
      </c>
      <c r="BW146" s="50">
        <f>IFERROR(BJ146-血脉产出玩法!AF147,0)</f>
        <v>-9525658.4024820104</v>
      </c>
      <c r="BX146" s="50">
        <f>IFERROR(BK146-血脉产出玩法!AG147,0)</f>
        <v>-6161144.1671360563</v>
      </c>
      <c r="BY146" s="50">
        <f>IFERROR(BL146-血脉产出玩法!AH147,0)</f>
        <v>-2324846.8719448405</v>
      </c>
      <c r="BZ146" s="50">
        <f>IFERROR(BM146-血脉产出玩法!AI147,0)</f>
        <v>24996.448643735814</v>
      </c>
      <c r="CA146" s="50">
        <f>IFERROR(BN146-血脉产出玩法!AJ147,0)</f>
        <v>-214218.42271184118</v>
      </c>
      <c r="CB146" s="50">
        <f>IFERROR(BO146-血脉产出玩法!AK147,0)</f>
        <v>-387332.7625373695</v>
      </c>
      <c r="CC146" s="50">
        <f>IFERROR(BP146-血脉产出玩法!AL147,0)</f>
        <v>-193102.3607832808</v>
      </c>
      <c r="CD146" s="50">
        <f>IFERROR(BQ146-血脉产出玩法!AM147,0)</f>
        <v>28363.655637510645</v>
      </c>
      <c r="CE146" s="4">
        <f>BU146*血脉产出玩法!$D$13</f>
        <v>-796520.69333766866</v>
      </c>
      <c r="CF146" s="4">
        <f>BV146*血脉产出玩法!$D$13</f>
        <v>-3263461.2973869769</v>
      </c>
      <c r="CG146" s="4">
        <f>BW146*血脉产出玩法!$D$13</f>
        <v>-4762829.2012410052</v>
      </c>
      <c r="CH146" s="4">
        <f>BX146*血脉产出玩法!$D$13</f>
        <v>-3080572.0835680282</v>
      </c>
      <c r="CI146" s="4">
        <f>BY146*血脉产出玩法!$D$13</f>
        <v>-1162423.4359724203</v>
      </c>
      <c r="CJ146" s="4">
        <f>BZ146*血脉产出玩法!$D$14</f>
        <v>249964.48643735814</v>
      </c>
      <c r="CK146" s="4">
        <f>CA146*血脉产出玩法!$D$14</f>
        <v>-2142184.227118412</v>
      </c>
      <c r="CL146" s="4">
        <f>CB146*血脉产出玩法!$D$14</f>
        <v>-3873327.625373695</v>
      </c>
      <c r="CM146" s="4">
        <f>CC146*血脉产出玩法!$D$14</f>
        <v>-1931023.607832808</v>
      </c>
      <c r="CN146" s="4">
        <f>CD146*血脉产出玩法!$D$14</f>
        <v>283636.55637510645</v>
      </c>
      <c r="CO146" s="7">
        <f>CE146/'[1]资源-钻石'!L145</f>
        <v>-1.4612793575346865E-2</v>
      </c>
      <c r="CP146" s="7">
        <f>CF146/'[1]资源-钻石'!M145</f>
        <v>-4.1911940530546636E-2</v>
      </c>
      <c r="CQ146" s="7">
        <f>CG146/'[1]资源-钻石'!N145</f>
        <v>-3.8010684530931677E-2</v>
      </c>
      <c r="CR146" s="7">
        <f>CH146/'[1]资源-钻石'!O145</f>
        <v>-1.1039948625153007E-2</v>
      </c>
      <c r="CS146" s="7">
        <f>CI146/'[1]资源-钻石'!P145</f>
        <v>-3.0819445258801889E-3</v>
      </c>
      <c r="CT146" s="7">
        <f>CJ146/'[1]资源-钻石'!L145</f>
        <v>4.5857935293191765E-3</v>
      </c>
      <c r="CU146" s="7">
        <f>CK146/'[1]资源-钻石'!M145</f>
        <v>-2.7511617191339263E-2</v>
      </c>
      <c r="CV146" s="7">
        <f>CL146/'[1]资源-钻石'!N145</f>
        <v>-3.0911844248930963E-2</v>
      </c>
      <c r="CW146" s="7">
        <f>CM146/'[1]资源-钻石'!O145</f>
        <v>-6.9202735226179405E-3</v>
      </c>
      <c r="CX146" s="7">
        <f>CN146/'[1]资源-钻石'!P145</f>
        <v>7.5200835186921256E-4</v>
      </c>
    </row>
    <row r="147" spans="41:102" x14ac:dyDescent="0.15">
      <c r="AO147" s="46">
        <f>血脉状态预估!C147</f>
        <v>35</v>
      </c>
      <c r="AP147" s="46">
        <f>血脉状态预估!D147</f>
        <v>5.5405242056546129</v>
      </c>
      <c r="AR147" s="46"/>
      <c r="AS147" s="46"/>
      <c r="AT147" s="46"/>
      <c r="AU147" s="46">
        <f>IF(血脉状态预估!N147="",0,IFERROR(求节点($Q$6:$Q$15,$AI$5:$AI$14,血脉状态预估!N147),AU146)*血脉状态预估!$I147)</f>
        <v>0</v>
      </c>
      <c r="AV147" s="46">
        <f>IF(血脉状态预估!O147="",0,IFERROR(求节点($Q$24:$Q$33,$AI$23:$AI$32,血脉状态预估!O147),AV146)*血脉状态预估!$J147)</f>
        <v>0</v>
      </c>
      <c r="AW147" s="46">
        <f t="shared" si="54"/>
        <v>0</v>
      </c>
      <c r="AX147" s="46"/>
      <c r="AY147" s="46"/>
      <c r="AZ147" s="46"/>
      <c r="BA147" s="46">
        <f>IF(血脉状态预估!N147="",0,IFERROR(求节点($Q$6:$Q$15,$AJ$5:$AJ$14,血脉状态预估!N147),BA146)*血脉状态预估!$I147)</f>
        <v>0</v>
      </c>
      <c r="BB147" s="46">
        <f>IF(血脉状态预估!O147="",0,IFERROR(求节点($Q$24:$Q$33,$AJ$23:$AJ$32,血脉状态预估!O147),BB146)*血脉状态预估!$J147)</f>
        <v>0</v>
      </c>
      <c r="BC147" s="46">
        <f t="shared" si="55"/>
        <v>0</v>
      </c>
      <c r="BG147" s="4">
        <v>143</v>
      </c>
      <c r="BH147" s="4">
        <f t="shared" si="44"/>
        <v>1590815.1468616766</v>
      </c>
      <c r="BI147" s="4">
        <f t="shared" si="45"/>
        <v>2099831.1167656765</v>
      </c>
      <c r="BJ147" s="4">
        <f t="shared" si="46"/>
        <v>2099831.1167656765</v>
      </c>
      <c r="BK147" s="4">
        <f t="shared" si="47"/>
        <v>2099831.1167656765</v>
      </c>
      <c r="BL147" s="4">
        <f t="shared" si="48"/>
        <v>2099831.1167656765</v>
      </c>
      <c r="BM147" s="4">
        <f t="shared" si="49"/>
        <v>212306.38755481114</v>
      </c>
      <c r="BN147" s="4">
        <f t="shared" si="50"/>
        <v>283796.36397656426</v>
      </c>
      <c r="BO147" s="4">
        <f t="shared" si="51"/>
        <v>283796.36397656426</v>
      </c>
      <c r="BP147" s="4">
        <f t="shared" si="52"/>
        <v>283796.36397656426</v>
      </c>
      <c r="BQ147" s="4">
        <f t="shared" si="53"/>
        <v>283796.36397656426</v>
      </c>
      <c r="BT147" s="4">
        <v>143</v>
      </c>
      <c r="BU147" s="50">
        <f>IFERROR(BH147-血脉产出玩法!AD148,0)</f>
        <v>-1777639.2853877181</v>
      </c>
      <c r="BV147" s="50">
        <f>IFERROR(BI147-血脉产出玩法!AE148,0)</f>
        <v>-7161455.6238923781</v>
      </c>
      <c r="BW147" s="50">
        <f>IFERROR(BJ147-血脉产出玩法!AF148,0)</f>
        <v>-10382862.101888314</v>
      </c>
      <c r="BX147" s="50">
        <f>IFERROR(BK147-血脉产出玩法!AG148,0)</f>
        <v>-6777112.2830766626</v>
      </c>
      <c r="BY147" s="50">
        <f>IFERROR(BL147-血脉产出玩法!AH148,0)</f>
        <v>-2659774.9419074585</v>
      </c>
      <c r="BZ147" s="50">
        <f>IFERROR(BM147-血脉产出玩法!AI148,0)</f>
        <v>17848.52175271645</v>
      </c>
      <c r="CA147" s="50">
        <f>IFERROR(BN147-血脉产出玩法!AJ148,0)</f>
        <v>-250849.4477427809</v>
      </c>
      <c r="CB147" s="50">
        <f>IFERROR(BO147-血脉产出玩法!AK148,0)</f>
        <v>-436818.36648330069</v>
      </c>
      <c r="CC147" s="50">
        <f>IFERROR(BP147-血脉产出玩法!AL148,0)</f>
        <v>-228661.64995791885</v>
      </c>
      <c r="CD147" s="50">
        <f>IFERROR(BQ147-血脉产出玩法!AM148,0)</f>
        <v>9028.5573032122338</v>
      </c>
      <c r="CE147" s="4">
        <f>BU147*血脉产出玩法!$D$13</f>
        <v>-888819.64269385906</v>
      </c>
      <c r="CF147" s="4">
        <f>BV147*血脉产出玩法!$D$13</f>
        <v>-3580727.811946189</v>
      </c>
      <c r="CG147" s="4">
        <f>BW147*血脉产出玩法!$D$13</f>
        <v>-5191431.0509441569</v>
      </c>
      <c r="CH147" s="4">
        <f>BX147*血脉产出玩法!$D$13</f>
        <v>-3388556.1415383313</v>
      </c>
      <c r="CI147" s="4">
        <f>BY147*血脉产出玩法!$D$13</f>
        <v>-1329887.4709537292</v>
      </c>
      <c r="CJ147" s="4">
        <f>BZ147*血脉产出玩法!$D$14</f>
        <v>178485.2175271645</v>
      </c>
      <c r="CK147" s="4">
        <f>CA147*血脉产出玩法!$D$14</f>
        <v>-2508494.477427809</v>
      </c>
      <c r="CL147" s="4">
        <f>CB147*血脉产出玩法!$D$14</f>
        <v>-4368183.6648330074</v>
      </c>
      <c r="CM147" s="4">
        <f>CC147*血脉产出玩法!$D$14</f>
        <v>-2286616.4995791884</v>
      </c>
      <c r="CN147" s="4">
        <f>CD147*血脉产出玩法!$D$14</f>
        <v>90285.573032122338</v>
      </c>
      <c r="CO147" s="7">
        <f>CE147/'[1]资源-钻石'!L146</f>
        <v>-1.5265977582671082E-2</v>
      </c>
      <c r="CP147" s="7">
        <f>CF147/'[1]资源-钻石'!M146</f>
        <v>-4.2970550319413048E-2</v>
      </c>
      <c r="CQ147" s="7">
        <f>CG147/'[1]资源-钻石'!N146</f>
        <v>-3.8675656637259311E-2</v>
      </c>
      <c r="CR147" s="7">
        <f>CH147/'[1]资源-钻石'!O146</f>
        <v>-1.1313782255488881E-2</v>
      </c>
      <c r="CS147" s="7">
        <f>CI147/'[1]资源-钻石'!P146</f>
        <v>-3.2807453412355319E-3</v>
      </c>
      <c r="CT147" s="7">
        <f>CJ147/'[1]资源-钻石'!L146</f>
        <v>3.0655840608445751E-3</v>
      </c>
      <c r="CU147" s="7">
        <f>CK147/'[1]资源-钻石'!M146</f>
        <v>-3.0103206339410334E-2</v>
      </c>
      <c r="CV147" s="7">
        <f>CL147/'[1]资源-钻石'!N146</f>
        <v>-3.2542543643884307E-2</v>
      </c>
      <c r="CW147" s="7">
        <f>CM147/'[1]资源-钻石'!O146</f>
        <v>-7.6346030868187338E-3</v>
      </c>
      <c r="CX147" s="7">
        <f>CN147/'[1]资源-钻石'!P146</f>
        <v>2.2272859890430652E-4</v>
      </c>
    </row>
    <row r="148" spans="41:102" x14ac:dyDescent="0.15">
      <c r="AO148" s="46">
        <f>血脉状态预估!C148</f>
        <v>40</v>
      </c>
      <c r="AP148" s="46">
        <f>血脉状态预估!D148</f>
        <v>8.0009999999999994</v>
      </c>
      <c r="AR148" s="46"/>
      <c r="AS148" s="46"/>
      <c r="AT148" s="46"/>
      <c r="AU148" s="46">
        <f>IF(血脉状态预估!N148="",0,IFERROR(求节点($Q$6:$Q$15,$AI$5:$AI$14,血脉状态预估!N148),AU147)*血脉状态预估!$I148)</f>
        <v>0</v>
      </c>
      <c r="AV148" s="46">
        <f>IF(血脉状态预估!O148="",0,IFERROR(求节点($Q$24:$Q$33,$AI$23:$AI$32,血脉状态预估!O148),AV147)*血脉状态预估!$J148)</f>
        <v>0</v>
      </c>
      <c r="AW148" s="46">
        <f t="shared" si="54"/>
        <v>0</v>
      </c>
      <c r="AX148" s="46"/>
      <c r="AY148" s="46"/>
      <c r="AZ148" s="46"/>
      <c r="BA148" s="46">
        <f>IF(血脉状态预估!N148="",0,IFERROR(求节点($Q$6:$Q$15,$AJ$5:$AJ$14,血脉状态预估!N148),BA147)*血脉状态预估!$I148)</f>
        <v>0</v>
      </c>
      <c r="BB148" s="46">
        <f>IF(血脉状态预估!O148="",0,IFERROR(求节点($Q$24:$Q$33,$AJ$23:$AJ$32,血脉状态预估!O148),BB147)*血脉状态预估!$J148)</f>
        <v>0</v>
      </c>
      <c r="BC148" s="46">
        <f t="shared" si="55"/>
        <v>0</v>
      </c>
      <c r="BG148" s="4">
        <v>144</v>
      </c>
      <c r="BH148" s="4">
        <f t="shared" si="44"/>
        <v>1633233.1443536766</v>
      </c>
      <c r="BI148" s="4">
        <f t="shared" si="45"/>
        <v>2099831.1167656765</v>
      </c>
      <c r="BJ148" s="4">
        <f t="shared" si="46"/>
        <v>2099831.1167656765</v>
      </c>
      <c r="BK148" s="4">
        <f t="shared" si="47"/>
        <v>2099831.1167656765</v>
      </c>
      <c r="BL148" s="4">
        <f t="shared" si="48"/>
        <v>2099831.1167656765</v>
      </c>
      <c r="BM148" s="4">
        <f t="shared" si="49"/>
        <v>218263.88558995724</v>
      </c>
      <c r="BN148" s="4">
        <f t="shared" si="50"/>
        <v>283796.36397656426</v>
      </c>
      <c r="BO148" s="4">
        <f t="shared" si="51"/>
        <v>283796.36397656426</v>
      </c>
      <c r="BP148" s="4">
        <f t="shared" si="52"/>
        <v>283796.36397656426</v>
      </c>
      <c r="BQ148" s="4">
        <f t="shared" si="53"/>
        <v>283796.36397656426</v>
      </c>
      <c r="BT148" s="4">
        <v>144</v>
      </c>
      <c r="BU148" s="50">
        <f>IFERROR(BH148-血脉产出玩法!AD149,0)</f>
        <v>-1978530.901021461</v>
      </c>
      <c r="BV148" s="50">
        <f>IFERROR(BI148-血脉产出玩法!AE149,0)</f>
        <v>-7830514.4808058757</v>
      </c>
      <c r="BW148" s="50">
        <f>IFERROR(BJ148-血脉产出玩法!AF149,0)</f>
        <v>-11298798.302649325</v>
      </c>
      <c r="BX148" s="50">
        <f>IFERROR(BK148-血脉产出玩法!AG149,0)</f>
        <v>-7434632.4141811747</v>
      </c>
      <c r="BY148" s="50">
        <f>IFERROR(BL148-血脉产出玩法!AH149,0)</f>
        <v>-2993835.8539879988</v>
      </c>
      <c r="BZ148" s="50">
        <f>IFERROR(BM148-血脉产出玩法!AI149,0)</f>
        <v>9759.9731367370987</v>
      </c>
      <c r="CA148" s="50">
        <f>IFERROR(BN148-血脉产出玩法!AJ149,0)</f>
        <v>-289473.61797521205</v>
      </c>
      <c r="CB148" s="50">
        <f>IFERROR(BO148-血脉产出玩法!AK149,0)</f>
        <v>-489694.54527486756</v>
      </c>
      <c r="CC148" s="50">
        <f>IFERROR(BP148-血脉产出玩法!AL149,0)</f>
        <v>-266619.69985533552</v>
      </c>
      <c r="CD148" s="50">
        <f>IFERROR(BQ148-血脉产出玩法!AM149,0)</f>
        <v>-10256.4807810653</v>
      </c>
      <c r="CE148" s="4">
        <f>BU148*血脉产出玩法!$D$13</f>
        <v>-989265.4505107305</v>
      </c>
      <c r="CF148" s="4">
        <f>BV148*血脉产出玩法!$D$13</f>
        <v>-3915257.2404029379</v>
      </c>
      <c r="CG148" s="4">
        <f>BW148*血脉产出玩法!$D$13</f>
        <v>-5649399.1513246624</v>
      </c>
      <c r="CH148" s="4">
        <f>BX148*血脉产出玩法!$D$13</f>
        <v>-3717316.2070905874</v>
      </c>
      <c r="CI148" s="4">
        <f>BY148*血脉产出玩法!$D$13</f>
        <v>-1496917.9269939994</v>
      </c>
      <c r="CJ148" s="4">
        <f>BZ148*血脉产出玩法!$D$14</f>
        <v>97599.731367370987</v>
      </c>
      <c r="CK148" s="4">
        <f>CA148*血脉产出玩法!$D$14</f>
        <v>-2894736.1797521207</v>
      </c>
      <c r="CL148" s="4">
        <f>CB148*血脉产出玩法!$D$14</f>
        <v>-4896945.4527486758</v>
      </c>
      <c r="CM148" s="4">
        <f>CC148*血脉产出玩法!$D$14</f>
        <v>-2666196.9985533552</v>
      </c>
      <c r="CN148" s="4">
        <f>CD148*血脉产出玩法!$D$14</f>
        <v>-102564.807810653</v>
      </c>
      <c r="CO148" s="7">
        <f>CE148/'[1]资源-钻石'!L147</f>
        <v>-1.5903920454238666E-2</v>
      </c>
      <c r="CP148" s="7">
        <f>CF148/'[1]资源-钻石'!M147</f>
        <v>-4.3946093891895799E-2</v>
      </c>
      <c r="CQ148" s="7">
        <f>CG148/'[1]资源-钻石'!N147</f>
        <v>-3.9294923903403507E-2</v>
      </c>
      <c r="CR148" s="7">
        <f>CH148/'[1]资源-钻石'!O147</f>
        <v>-1.1567596238772567E-2</v>
      </c>
      <c r="CS148" s="7">
        <f>CI148/'[1]资源-钻石'!P147</f>
        <v>-3.4532755138029178E-3</v>
      </c>
      <c r="CT148" s="7">
        <f>CJ148/'[1]资源-钻石'!L147</f>
        <v>1.5690615326961668E-3</v>
      </c>
      <c r="CU148" s="7">
        <f>CK148/'[1]资源-钻石'!M147</f>
        <v>-3.2491440571236242E-2</v>
      </c>
      <c r="CV148" s="7">
        <f>CL148/'[1]资源-钻石'!N147</f>
        <v>-3.4061161863515613E-2</v>
      </c>
      <c r="CW148" s="7">
        <f>CM148/'[1]资源-钻石'!O147</f>
        <v>-8.296708876544847E-3</v>
      </c>
      <c r="CX148" s="7">
        <f>CN148/'[1]资源-钻石'!P147</f>
        <v>-2.366091907935645E-4</v>
      </c>
    </row>
    <row r="149" spans="41:102" x14ac:dyDescent="0.15">
      <c r="AO149" s="46">
        <f>血脉状态预估!C149</f>
        <v>45</v>
      </c>
      <c r="AP149" s="46">
        <f>血脉状态预估!D149</f>
        <v>11.572830835613489</v>
      </c>
      <c r="AR149" s="46"/>
      <c r="AS149" s="46"/>
      <c r="AT149" s="46"/>
      <c r="AU149" s="46">
        <f>IF(血脉状态预估!N149="",0,IFERROR(求节点($Q$6:$Q$15,$AI$5:$AI$14,血脉状态预估!N149),AU148)*血脉状态预估!$I149)</f>
        <v>0</v>
      </c>
      <c r="AV149" s="46">
        <f>IF(血脉状态预估!O149="",0,IFERROR(求节点($Q$24:$Q$33,$AI$23:$AI$32,血脉状态预估!O149),AV148)*血脉状态预估!$J149)</f>
        <v>0</v>
      </c>
      <c r="AW149" s="46">
        <f t="shared" si="54"/>
        <v>0</v>
      </c>
      <c r="AX149" s="46"/>
      <c r="AY149" s="46"/>
      <c r="AZ149" s="46"/>
      <c r="BA149" s="46">
        <f>IF(血脉状态预估!N149="",0,IFERROR(求节点($Q$6:$Q$15,$AJ$5:$AJ$14,血脉状态预估!N149),BA148)*血脉状态预估!$I149)</f>
        <v>0</v>
      </c>
      <c r="BB149" s="46">
        <f>IF(血脉状态预估!O149="",0,IFERROR(求节点($Q$24:$Q$33,$AJ$23:$AJ$32,血脉状态预估!O149),BB148)*血脉状态预估!$J149)</f>
        <v>0</v>
      </c>
      <c r="BC149" s="46">
        <f t="shared" si="55"/>
        <v>0</v>
      </c>
      <c r="BG149" s="4">
        <v>145</v>
      </c>
      <c r="BH149" s="4">
        <f t="shared" si="44"/>
        <v>1675651.1418456766</v>
      </c>
      <c r="BI149" s="4">
        <f t="shared" si="45"/>
        <v>2099831.1167656765</v>
      </c>
      <c r="BJ149" s="4">
        <f t="shared" si="46"/>
        <v>2099831.1167656765</v>
      </c>
      <c r="BK149" s="4">
        <f t="shared" si="47"/>
        <v>2099831.1167656765</v>
      </c>
      <c r="BL149" s="4">
        <f t="shared" si="48"/>
        <v>2099831.1167656765</v>
      </c>
      <c r="BM149" s="4">
        <f t="shared" si="49"/>
        <v>224221.38362510334</v>
      </c>
      <c r="BN149" s="4">
        <f t="shared" si="50"/>
        <v>283796.36397656426</v>
      </c>
      <c r="BO149" s="4">
        <f t="shared" si="51"/>
        <v>283796.36397656426</v>
      </c>
      <c r="BP149" s="4">
        <f t="shared" si="52"/>
        <v>283796.36397656426</v>
      </c>
      <c r="BQ149" s="4">
        <f t="shared" si="53"/>
        <v>283796.36397656426</v>
      </c>
      <c r="BT149" s="4">
        <v>145</v>
      </c>
      <c r="BU149" s="50">
        <f>IFERROR(BH149-血脉产出玩法!AD150,0)</f>
        <v>-2196885.6900576111</v>
      </c>
      <c r="BV149" s="50">
        <f>IFERROR(BI149-血脉产出玩法!AE150,0)</f>
        <v>-8562780.1426803507</v>
      </c>
      <c r="BW149" s="50">
        <f>IFERROR(BJ149-血脉产出玩法!AF150,0)</f>
        <v>-12283620.071973901</v>
      </c>
      <c r="BX149" s="50">
        <f>IFERROR(BK149-血脉产出玩法!AG150,0)</f>
        <v>-8104084.7119395081</v>
      </c>
      <c r="BY149" s="50">
        <f>IFERROR(BL149-血脉产出玩法!AH150,0)</f>
        <v>-3344731.4131785897</v>
      </c>
      <c r="BZ149" s="50">
        <f>IFERROR(BM149-血脉产出玩法!AI150,0)</f>
        <v>663.29111765976995</v>
      </c>
      <c r="CA149" s="50">
        <f>IFERROR(BN149-血脉产出玩法!AJ150,0)</f>
        <v>-331746.66060419602</v>
      </c>
      <c r="CB149" s="50">
        <f>IFERROR(BO149-血脉产出玩法!AK150,0)</f>
        <v>-546547.42641371535</v>
      </c>
      <c r="CC149" s="50">
        <f>IFERROR(BP149-血脉产出玩法!AL150,0)</f>
        <v>-305266.58307633316</v>
      </c>
      <c r="CD149" s="50">
        <f>IFERROR(BQ149-血脉产出玩法!AM150,0)</f>
        <v>-30513.368006958161</v>
      </c>
      <c r="CE149" s="4">
        <f>BU149*血脉产出玩法!$D$13</f>
        <v>-1098442.8450288055</v>
      </c>
      <c r="CF149" s="4">
        <f>BV149*血脉产出玩法!$D$13</f>
        <v>-4281390.0713401753</v>
      </c>
      <c r="CG149" s="4">
        <f>BW149*血脉产出玩法!$D$13</f>
        <v>-6141810.0359869506</v>
      </c>
      <c r="CH149" s="4">
        <f>BX149*血脉产出玩法!$D$13</f>
        <v>-4052042.355969754</v>
      </c>
      <c r="CI149" s="4">
        <f>BY149*血脉产出玩法!$D$13</f>
        <v>-1672365.7065892948</v>
      </c>
      <c r="CJ149" s="4">
        <f>BZ149*血脉产出玩法!$D$14</f>
        <v>6632.9111765976995</v>
      </c>
      <c r="CK149" s="4">
        <f>CA149*血脉产出玩法!$D$14</f>
        <v>-3317466.6060419604</v>
      </c>
      <c r="CL149" s="4">
        <f>CB149*血脉产出玩法!$D$14</f>
        <v>-5465474.2641371535</v>
      </c>
      <c r="CM149" s="4">
        <f>CC149*血脉产出玩法!$D$14</f>
        <v>-3052665.8307633316</v>
      </c>
      <c r="CN149" s="4">
        <f>CD149*血脉产出玩法!$D$14</f>
        <v>-305133.68006958161</v>
      </c>
      <c r="CO149" s="7">
        <f>CE149/'[1]资源-钻石'!L148</f>
        <v>-1.6527641877199788E-2</v>
      </c>
      <c r="CP149" s="7">
        <f>CF149/'[1]资源-钻石'!M148</f>
        <v>-4.4878718916377916E-2</v>
      </c>
      <c r="CQ149" s="7">
        <f>CG149/'[1]资源-钻石'!N148</f>
        <v>-3.9875188811909441E-2</v>
      </c>
      <c r="CR149" s="7">
        <f>CH149/'[1]资源-钻石'!O148</f>
        <v>-1.1792853036927469E-2</v>
      </c>
      <c r="CS149" s="7">
        <f>CI149/'[1]资源-钻石'!P148</f>
        <v>-3.6121377119035887E-3</v>
      </c>
      <c r="CT149" s="7">
        <f>CJ149/'[1]资源-钻石'!L148</f>
        <v>9.9801624660050305E-5</v>
      </c>
      <c r="CU149" s="7">
        <f>CK149/'[1]资源-钻石'!M148</f>
        <v>-3.4774605641205519E-2</v>
      </c>
      <c r="CV149" s="7">
        <f>CL149/'[1]资源-钻石'!N148</f>
        <v>-3.5484135287828011E-2</v>
      </c>
      <c r="CW149" s="7">
        <f>CM149/'[1]资源-钻石'!O148</f>
        <v>-8.8843196468578033E-3</v>
      </c>
      <c r="CX149" s="7">
        <f>CN149/'[1]资源-钻石'!P148</f>
        <v>-6.59057327358805E-4</v>
      </c>
    </row>
    <row r="150" spans="41:102" x14ac:dyDescent="0.15">
      <c r="AO150" s="46">
        <f>血脉状态预估!C150</f>
        <v>50</v>
      </c>
      <c r="AP150" s="46">
        <f>血脉状态预估!D150</f>
        <v>16.386599999999998</v>
      </c>
      <c r="AR150" s="46"/>
      <c r="AS150" s="46"/>
      <c r="AT150" s="46"/>
      <c r="AU150" s="46">
        <f>IF(血脉状态预估!N150="",0,IFERROR(求节点($Q$6:$Q$15,$AI$5:$AI$14,血脉状态预估!N150),AU149)*血脉状态预估!$I150)</f>
        <v>0</v>
      </c>
      <c r="AV150" s="46">
        <f>IF(血脉状态预估!O150="",0,IFERROR(求节点($Q$24:$Q$33,$AI$23:$AI$32,血脉状态预估!O150),AV149)*血脉状态预估!$J150)</f>
        <v>0</v>
      </c>
      <c r="AW150" s="46">
        <f t="shared" si="54"/>
        <v>0</v>
      </c>
      <c r="AX150" s="46"/>
      <c r="AY150" s="46"/>
      <c r="AZ150" s="46"/>
      <c r="BA150" s="46">
        <f>IF(血脉状态预估!N150="",0,IFERROR(求节点($Q$6:$Q$15,$AJ$5:$AJ$14,血脉状态预估!N150),BA149)*血脉状态预估!$I150)</f>
        <v>0</v>
      </c>
      <c r="BB150" s="46">
        <f>IF(血脉状态预估!O150="",0,IFERROR(求节点($Q$24:$Q$33,$AJ$23:$AJ$32,血脉状态预估!O150),BB149)*血脉状态预估!$J150)</f>
        <v>0</v>
      </c>
      <c r="BC150" s="46">
        <f t="shared" si="55"/>
        <v>0</v>
      </c>
      <c r="BG150" s="4">
        <v>146</v>
      </c>
      <c r="BH150" s="4">
        <f t="shared" si="44"/>
        <v>1718069.1393376766</v>
      </c>
      <c r="BI150" s="4">
        <f t="shared" si="45"/>
        <v>2099831.1167656765</v>
      </c>
      <c r="BJ150" s="4">
        <f t="shared" si="46"/>
        <v>2099831.1167656765</v>
      </c>
      <c r="BK150" s="4">
        <f t="shared" si="47"/>
        <v>2099831.1167656765</v>
      </c>
      <c r="BL150" s="4">
        <f t="shared" si="48"/>
        <v>2099831.1167656765</v>
      </c>
      <c r="BM150" s="4">
        <f t="shared" si="49"/>
        <v>230178.88166024943</v>
      </c>
      <c r="BN150" s="4">
        <f t="shared" si="50"/>
        <v>283796.36397656426</v>
      </c>
      <c r="BO150" s="4">
        <f t="shared" si="51"/>
        <v>283796.36397656426</v>
      </c>
      <c r="BP150" s="4">
        <f t="shared" si="52"/>
        <v>283796.36397656426</v>
      </c>
      <c r="BQ150" s="4">
        <f t="shared" si="53"/>
        <v>283796.36397656426</v>
      </c>
      <c r="BT150" s="4">
        <v>146</v>
      </c>
      <c r="BU150" s="50">
        <f>IFERROR(BH150-血脉产出玩法!AD151,0)</f>
        <v>-2433957.0449181171</v>
      </c>
      <c r="BV150" s="50">
        <f>IFERROR(BI150-血脉产出玩法!AE151,0)</f>
        <v>-9329704.2690482754</v>
      </c>
      <c r="BW150" s="50">
        <f>IFERROR(BJ150-血脉产出玩法!AF151,0)</f>
        <v>-13271495.112437466</v>
      </c>
      <c r="BX150" s="50">
        <f>IFERROR(BK150-血脉产出玩法!AG151,0)</f>
        <v>-8790362.7922794838</v>
      </c>
      <c r="BY150" s="50">
        <f>IFERROR(BL150-血脉产出玩法!AH151,0)</f>
        <v>-3712696.0950712864</v>
      </c>
      <c r="BZ150" s="50">
        <f>IFERROR(BM150-血脉产出玩法!AI151,0)</f>
        <v>-9513.8815295535605</v>
      </c>
      <c r="CA150" s="50">
        <f>IFERROR(BN150-血脉产出玩法!AJ151,0)</f>
        <v>-376020.50543280283</v>
      </c>
      <c r="CB150" s="50">
        <f>IFERROR(BO150-血脉产出玩法!AK151,0)</f>
        <v>-603576.57016835466</v>
      </c>
      <c r="CC150" s="50">
        <f>IFERROR(BP150-血脉产出玩法!AL151,0)</f>
        <v>-344884.80369763845</v>
      </c>
      <c r="CD150" s="50">
        <f>IFERROR(BQ150-血脉产出玩法!AM151,0)</f>
        <v>-51755.640440971241</v>
      </c>
      <c r="CE150" s="4">
        <f>BU150*血脉产出玩法!$D$13</f>
        <v>-1216978.5224590586</v>
      </c>
      <c r="CF150" s="4">
        <f>BV150*血脉产出玩法!$D$13</f>
        <v>-4664852.1345241377</v>
      </c>
      <c r="CG150" s="4">
        <f>BW150*血脉产出玩法!$D$13</f>
        <v>-6635747.5562187331</v>
      </c>
      <c r="CH150" s="4">
        <f>BX150*血脉产出玩法!$D$13</f>
        <v>-4395181.3961397419</v>
      </c>
      <c r="CI150" s="4">
        <f>BY150*血脉产出玩法!$D$13</f>
        <v>-1856348.0475356432</v>
      </c>
      <c r="CJ150" s="4">
        <f>BZ150*血脉产出玩法!$D$14</f>
        <v>-95138.815295535605</v>
      </c>
      <c r="CK150" s="4">
        <f>CA150*血脉产出玩法!$D$14</f>
        <v>-3760205.0543280281</v>
      </c>
      <c r="CL150" s="4">
        <f>CB150*血脉产出玩法!$D$14</f>
        <v>-6035765.7016835464</v>
      </c>
      <c r="CM150" s="4">
        <f>CC150*血脉产出玩法!$D$14</f>
        <v>-3448848.0369763845</v>
      </c>
      <c r="CN150" s="4">
        <f>CD150*血脉产出玩法!$D$14</f>
        <v>-517556.40440971241</v>
      </c>
      <c r="CO150" s="7">
        <f>CE150/'[1]资源-钻石'!L149</f>
        <v>-1.7156441438379182E-2</v>
      </c>
      <c r="CP150" s="7">
        <f>CF150/'[1]资源-钻石'!M149</f>
        <v>-4.5731841873131181E-2</v>
      </c>
      <c r="CQ150" s="7">
        <f>CG150/'[1]资源-钻石'!N149</f>
        <v>-4.0384474021134299E-2</v>
      </c>
      <c r="CR150" s="7">
        <f>CH150/'[1]资源-钻石'!O149</f>
        <v>-1.1996514046768188E-2</v>
      </c>
      <c r="CS150" s="7">
        <f>CI150/'[1]资源-钻石'!P149</f>
        <v>-3.7586028863498305E-3</v>
      </c>
      <c r="CT150" s="7">
        <f>CJ150/'[1]资源-钻石'!L149</f>
        <v>-1.3412262279177093E-3</v>
      </c>
      <c r="CU150" s="7">
        <f>CK150/'[1]资源-钻石'!M149</f>
        <v>-3.6863141209216438E-2</v>
      </c>
      <c r="CV150" s="7">
        <f>CL150/'[1]资源-钻石'!N149</f>
        <v>-3.6733046444610389E-2</v>
      </c>
      <c r="CW150" s="7">
        <f>CM150/'[1]资源-钻石'!O149</f>
        <v>-9.4135259029569807E-3</v>
      </c>
      <c r="CX150" s="7">
        <f>CN150/'[1]资源-钻石'!P149</f>
        <v>-1.0479117846707753E-3</v>
      </c>
    </row>
    <row r="151" spans="41:102" x14ac:dyDescent="0.15">
      <c r="AO151" s="46">
        <f>血脉状态预估!C151</f>
        <v>55</v>
      </c>
      <c r="AP151" s="46">
        <f>血脉状态预估!D151</f>
        <v>23.282468165263531</v>
      </c>
      <c r="AR151" s="46"/>
      <c r="AS151" s="46"/>
      <c r="AT151" s="46"/>
      <c r="AU151" s="46">
        <f>IF(血脉状态预估!N151="",0,IFERROR(求节点($Q$6:$Q$15,$AI$5:$AI$14,血脉状态预估!N151),AU150)*血脉状态预估!$I151)</f>
        <v>0</v>
      </c>
      <c r="AV151" s="46">
        <f>IF(血脉状态预估!O151="",0,IFERROR(求节点($Q$24:$Q$33,$AI$23:$AI$32,血脉状态预估!O151),AV150)*血脉状态预估!$J151)</f>
        <v>0</v>
      </c>
      <c r="AW151" s="46">
        <f t="shared" si="54"/>
        <v>0</v>
      </c>
      <c r="AX151" s="46"/>
      <c r="AY151" s="46"/>
      <c r="AZ151" s="46"/>
      <c r="BA151" s="46">
        <f>IF(血脉状态预估!N151="",0,IFERROR(求节点($Q$6:$Q$15,$AJ$5:$AJ$14,血脉状态预估!N151),BA150)*血脉状态预估!$I151)</f>
        <v>0</v>
      </c>
      <c r="BB151" s="46">
        <f>IF(血脉状态预估!O151="",0,IFERROR(求节点($Q$24:$Q$33,$AJ$23:$AJ$32,血脉状态预估!O151),BB150)*血脉状态预估!$J151)</f>
        <v>0</v>
      </c>
      <c r="BC151" s="46">
        <f t="shared" si="55"/>
        <v>0</v>
      </c>
      <c r="BG151" s="4">
        <v>147</v>
      </c>
      <c r="BH151" s="4">
        <f t="shared" si="44"/>
        <v>1760487.1368296766</v>
      </c>
      <c r="BI151" s="4">
        <f t="shared" si="45"/>
        <v>2099831.1167656765</v>
      </c>
      <c r="BJ151" s="4">
        <f t="shared" si="46"/>
        <v>2099831.1167656765</v>
      </c>
      <c r="BK151" s="4">
        <f t="shared" si="47"/>
        <v>2099831.1167656765</v>
      </c>
      <c r="BL151" s="4">
        <f t="shared" si="48"/>
        <v>2099831.1167656765</v>
      </c>
      <c r="BM151" s="4">
        <f t="shared" si="49"/>
        <v>236136.3796953955</v>
      </c>
      <c r="BN151" s="4">
        <f t="shared" si="50"/>
        <v>283796.36397656426</v>
      </c>
      <c r="BO151" s="4">
        <f t="shared" si="51"/>
        <v>283796.36397656426</v>
      </c>
      <c r="BP151" s="4">
        <f t="shared" si="52"/>
        <v>283796.36397656426</v>
      </c>
      <c r="BQ151" s="4">
        <f t="shared" si="53"/>
        <v>283796.36397656426</v>
      </c>
      <c r="BT151" s="4">
        <v>147</v>
      </c>
      <c r="BU151" s="50">
        <f>IFERROR(BH151-血脉产出玩法!AD152,0)</f>
        <v>-2691088.3183389879</v>
      </c>
      <c r="BV151" s="50">
        <f>IFERROR(BI151-血脉产出玩法!AE152,0)</f>
        <v>-10113682.313555703</v>
      </c>
      <c r="BW151" s="50">
        <f>IFERROR(BJ151-血脉产出玩法!AF152,0)</f>
        <v>-14304507.723050006</v>
      </c>
      <c r="BX151" s="50">
        <f>IFERROR(BK151-血脉产出玩法!AG152,0)</f>
        <v>-9514892.4179341625</v>
      </c>
      <c r="BY151" s="50">
        <f>IFERROR(BL151-血脉产出玩法!AH152,0)</f>
        <v>-4110178.7413032562</v>
      </c>
      <c r="BZ151" s="50">
        <f>IFERROR(BM151-血脉产出玩法!AI152,0)</f>
        <v>-20849.095358522638</v>
      </c>
      <c r="CA151" s="50">
        <f>IFERROR(BN151-血脉产出玩法!AJ152,0)</f>
        <v>-421278.85772371094</v>
      </c>
      <c r="CB151" s="50">
        <f>IFERROR(BO151-血脉产出玩法!AK152,0)</f>
        <v>-663211.4655325833</v>
      </c>
      <c r="CC151" s="50">
        <f>IFERROR(BP151-血脉产出玩法!AL152,0)</f>
        <v>-386711.25186517846</v>
      </c>
      <c r="CD151" s="50">
        <f>IFERROR(BQ151-血脉产出玩法!AM152,0)</f>
        <v>-74701.958592000068</v>
      </c>
      <c r="CE151" s="4">
        <f>BU151*血脉产出玩法!$D$13</f>
        <v>-1345544.1591694939</v>
      </c>
      <c r="CF151" s="4">
        <f>BV151*血脉产出玩法!$D$13</f>
        <v>-5056841.1567778513</v>
      </c>
      <c r="CG151" s="4">
        <f>BW151*血脉产出玩法!$D$13</f>
        <v>-7152253.8615250029</v>
      </c>
      <c r="CH151" s="4">
        <f>BX151*血脉产出玩法!$D$13</f>
        <v>-4757446.2089670813</v>
      </c>
      <c r="CI151" s="4">
        <f>BY151*血脉产出玩法!$D$13</f>
        <v>-2055089.3706516281</v>
      </c>
      <c r="CJ151" s="4">
        <f>BZ151*血脉产出玩法!$D$14</f>
        <v>-208490.95358522638</v>
      </c>
      <c r="CK151" s="4">
        <f>CA151*血脉产出玩法!$D$14</f>
        <v>-4212788.5772371097</v>
      </c>
      <c r="CL151" s="4">
        <f>CB151*血脉产出玩法!$D$14</f>
        <v>-6632114.6553258328</v>
      </c>
      <c r="CM151" s="4">
        <f>CC151*血脉产出玩法!$D$14</f>
        <v>-3867112.5186517844</v>
      </c>
      <c r="CN151" s="4">
        <f>CD151*血脉产出玩法!$D$14</f>
        <v>-747019.58592000068</v>
      </c>
      <c r="CO151" s="7">
        <f>CE151/'[1]资源-钻石'!L150</f>
        <v>-1.7767998644836473E-2</v>
      </c>
      <c r="CP151" s="7">
        <f>CF151/'[1]资源-钻石'!M150</f>
        <v>-4.6496824293119451E-2</v>
      </c>
      <c r="CQ151" s="7">
        <f>CG151/'[1]资源-钻石'!N150</f>
        <v>-4.0853006174515899E-2</v>
      </c>
      <c r="CR151" s="7">
        <f>CH151/'[1]资源-钻石'!O150</f>
        <v>-1.2187193399165186E-2</v>
      </c>
      <c r="CS151" s="7">
        <f>CI151/'[1]资源-钻石'!P150</f>
        <v>-3.8975250589990767E-3</v>
      </c>
      <c r="CT151" s="7">
        <f>CJ151/'[1]资源-钻石'!L150</f>
        <v>-2.753136681184409E-3</v>
      </c>
      <c r="CU151" s="7">
        <f>CK151/'[1]资源-钻石'!M150</f>
        <v>-3.8735899385984943E-2</v>
      </c>
      <c r="CV151" s="7">
        <f>CL151/'[1]资源-钻石'!N150</f>
        <v>-3.7882019599672523E-2</v>
      </c>
      <c r="CW151" s="7">
        <f>CM151/'[1]资源-钻石'!O150</f>
        <v>-9.9064174540345693E-3</v>
      </c>
      <c r="CX151" s="7">
        <f>CN151/'[1]资源-钻石'!P150</f>
        <v>-1.4167401171283995E-3</v>
      </c>
    </row>
    <row r="152" spans="41:102" x14ac:dyDescent="0.15">
      <c r="AO152" s="46">
        <f>血脉状态预估!C152</f>
        <v>60</v>
      </c>
      <c r="AP152" s="46">
        <f>血脉状态预估!D152</f>
        <v>32.810400000000001</v>
      </c>
      <c r="AR152" s="46"/>
      <c r="AS152" s="46"/>
      <c r="AT152" s="46"/>
      <c r="AU152" s="46">
        <f>IF(血脉状态预估!N152="",0,IFERROR(求节点($Q$6:$Q$15,$AI$5:$AI$14,血脉状态预估!N152),AU151)*血脉状态预估!$I152)</f>
        <v>16437.462295232599</v>
      </c>
      <c r="AV152" s="46">
        <f>IF(血脉状态预估!O152="",0,IFERROR(求节点($Q$24:$Q$33,$AI$23:$AI$32,血脉状态预估!O152),AV151)*血脉状态预估!$J152)</f>
        <v>0</v>
      </c>
      <c r="AW152" s="46">
        <f t="shared" si="54"/>
        <v>16437.462295232599</v>
      </c>
      <c r="AX152" s="46"/>
      <c r="AY152" s="46"/>
      <c r="AZ152" s="46"/>
      <c r="BA152" s="46">
        <f>IF(血脉状态预估!N152="",0,IFERROR(求节点($Q$6:$Q$15,$AJ$5:$AJ$14,血脉状态预估!N152),BA151)*血脉状态预估!$I152)</f>
        <v>0</v>
      </c>
      <c r="BB152" s="46">
        <f>IF(血脉状态预估!O152="",0,IFERROR(求节点($Q$24:$Q$33,$AJ$23:$AJ$32,血脉状态预估!O152),BB151)*血脉状态预估!$J152)</f>
        <v>0</v>
      </c>
      <c r="BC152" s="46">
        <f t="shared" si="55"/>
        <v>0</v>
      </c>
      <c r="BG152" s="4">
        <v>148</v>
      </c>
      <c r="BH152" s="4">
        <f t="shared" si="44"/>
        <v>1802905.1343216763</v>
      </c>
      <c r="BI152" s="4">
        <f t="shared" si="45"/>
        <v>2099831.1167656765</v>
      </c>
      <c r="BJ152" s="4">
        <f t="shared" si="46"/>
        <v>2099831.1167656765</v>
      </c>
      <c r="BK152" s="4">
        <f t="shared" si="47"/>
        <v>2099831.1167656765</v>
      </c>
      <c r="BL152" s="4">
        <f t="shared" si="48"/>
        <v>2099831.1167656765</v>
      </c>
      <c r="BM152" s="4">
        <f t="shared" si="49"/>
        <v>242093.8777305416</v>
      </c>
      <c r="BN152" s="4">
        <f t="shared" si="50"/>
        <v>283796.36397656426</v>
      </c>
      <c r="BO152" s="4">
        <f t="shared" si="51"/>
        <v>283796.36397656426</v>
      </c>
      <c r="BP152" s="4">
        <f t="shared" si="52"/>
        <v>283796.36397656426</v>
      </c>
      <c r="BQ152" s="4">
        <f t="shared" si="53"/>
        <v>283796.36397656426</v>
      </c>
      <c r="BT152" s="4">
        <v>148</v>
      </c>
      <c r="BU152" s="50">
        <f>IFERROR(BH152-血脉产出玩法!AD153,0)</f>
        <v>-2969719.2801335063</v>
      </c>
      <c r="BV152" s="50">
        <f>IFERROR(BI152-血脉产出玩法!AE153,0)</f>
        <v>-10994632.631613929</v>
      </c>
      <c r="BW152" s="50">
        <f>IFERROR(BJ152-血脉产出玩法!AF153,0)</f>
        <v>-15498473.021775948</v>
      </c>
      <c r="BX152" s="50">
        <f>IFERROR(BK152-血脉产出玩法!AG153,0)</f>
        <v>-10379293.341109533</v>
      </c>
      <c r="BY152" s="50">
        <f>IFERROR(BL152-血脉产出玩法!AH153,0)</f>
        <v>-4560967.6660462841</v>
      </c>
      <c r="BZ152" s="50">
        <f>IFERROR(BM152-血脉产出玩法!AI153,0)</f>
        <v>-33425.466994622169</v>
      </c>
      <c r="CA152" s="50">
        <f>IFERROR(BN152-血脉产出玩法!AJ153,0)</f>
        <v>-472135.33275486727</v>
      </c>
      <c r="CB152" s="50">
        <f>IFERROR(BO152-血脉产出玩法!AK153,0)</f>
        <v>-732138.01582495717</v>
      </c>
      <c r="CC152" s="50">
        <f>IFERROR(BP152-血脉产出玩法!AL153,0)</f>
        <v>-436612.34511101933</v>
      </c>
      <c r="CD152" s="50">
        <f>IFERROR(BQ152-血脉产出玩法!AM153,0)</f>
        <v>-100725.60059039068</v>
      </c>
      <c r="CE152" s="4">
        <f>BU152*血脉产出玩法!$D$13</f>
        <v>-1484859.6400667531</v>
      </c>
      <c r="CF152" s="4">
        <f>BV152*血脉产出玩法!$D$13</f>
        <v>-5497316.3158069644</v>
      </c>
      <c r="CG152" s="4">
        <f>BW152*血脉产出玩法!$D$13</f>
        <v>-7749236.5108879739</v>
      </c>
      <c r="CH152" s="4">
        <f>BX152*血脉产出玩法!$D$13</f>
        <v>-5189646.6705547664</v>
      </c>
      <c r="CI152" s="4">
        <f>BY152*血脉产出玩法!$D$13</f>
        <v>-2280483.8330231421</v>
      </c>
      <c r="CJ152" s="4">
        <f>BZ152*血脉产出玩法!$D$14</f>
        <v>-334254.66994622169</v>
      </c>
      <c r="CK152" s="4">
        <f>CA152*血脉产出玩法!$D$14</f>
        <v>-4721353.3275486724</v>
      </c>
      <c r="CL152" s="4">
        <f>CB152*血脉产出玩法!$D$14</f>
        <v>-7321380.1582495719</v>
      </c>
      <c r="CM152" s="4">
        <f>CC152*血脉产出玩法!$D$14</f>
        <v>-4366123.4511101935</v>
      </c>
      <c r="CN152" s="4">
        <f>CD152*血脉产出玩法!$D$14</f>
        <v>-1007256.0059039068</v>
      </c>
      <c r="CO152" s="7">
        <f>CE152/'[1]资源-钻石'!L151</f>
        <v>-1.8361765747001019E-2</v>
      </c>
      <c r="CP152" s="7">
        <f>CF152/'[1]资源-钻石'!M151</f>
        <v>-4.727825272060486E-2</v>
      </c>
      <c r="CQ152" s="7">
        <f>CG152/'[1]资源-钻石'!N151</f>
        <v>-4.1327555884402532E-2</v>
      </c>
      <c r="CR152" s="7">
        <f>CH152/'[1]资源-钻石'!O151</f>
        <v>-1.2386114930537546E-2</v>
      </c>
      <c r="CS152" s="7">
        <f>CI152/'[1]资源-钻石'!P151</f>
        <v>-4.0352140356711939E-3</v>
      </c>
      <c r="CT152" s="7">
        <f>CJ152/'[1]资源-钻石'!L151</f>
        <v>-4.1333913211606633E-3</v>
      </c>
      <c r="CU152" s="7">
        <f>CK152/'[1]资源-钻石'!M151</f>
        <v>-4.0604782948595569E-2</v>
      </c>
      <c r="CV152" s="7">
        <f>CL152/'[1]资源-钻石'!N151</f>
        <v>-3.9045749502662097E-2</v>
      </c>
      <c r="CW152" s="7">
        <f>CM152/'[1]资源-钻石'!O151</f>
        <v>-1.042061440775988E-2</v>
      </c>
      <c r="CX152" s="7">
        <f>CN152/'[1]资源-钻石'!P151</f>
        <v>-1.7822944033544944E-3</v>
      </c>
    </row>
    <row r="153" spans="41:102" x14ac:dyDescent="0.15">
      <c r="AO153" s="46">
        <f>血脉状态预估!C153</f>
        <v>65</v>
      </c>
      <c r="AP153" s="46">
        <f>血脉状态预估!D153</f>
        <v>46.929918928141667</v>
      </c>
      <c r="AR153" s="46"/>
      <c r="AS153" s="46"/>
      <c r="AT153" s="46"/>
      <c r="AU153" s="46">
        <f>IF(血脉状态预估!N153="",0,IFERROR(求节点($Q$6:$Q$15,$AI$5:$AI$14,血脉状态预估!N153),AU152)*血脉状态预估!$I153)</f>
        <v>45210.657608375659</v>
      </c>
      <c r="AV153" s="46">
        <f>IF(血脉状态预估!O153="",0,IFERROR(求节点($Q$24:$Q$33,$AI$23:$AI$32,血脉状态预估!O153),AV152)*血脉状态预估!$J153)</f>
        <v>1481.1826050959312</v>
      </c>
      <c r="AW153" s="46">
        <f t="shared" si="54"/>
        <v>46691.840213471587</v>
      </c>
      <c r="AX153" s="46"/>
      <c r="AY153" s="46"/>
      <c r="AZ153" s="46"/>
      <c r="BA153" s="46">
        <f>IF(血脉状态预估!N153="",0,IFERROR(求节点($Q$6:$Q$15,$AJ$5:$AJ$14,血脉状态预估!N153),BA152)*血脉状态预估!$I153)</f>
        <v>0</v>
      </c>
      <c r="BB153" s="46">
        <f>IF(血脉状态预估!O153="",0,IFERROR(求节点($Q$24:$Q$33,$AJ$23:$AJ$32,血脉状态预估!O153),BB152)*血脉状态预估!$J153)</f>
        <v>154.43604847284197</v>
      </c>
      <c r="BC153" s="46">
        <f t="shared" si="55"/>
        <v>154.43604847284197</v>
      </c>
      <c r="BG153" s="4">
        <v>149</v>
      </c>
      <c r="BH153" s="4">
        <f t="shared" si="44"/>
        <v>1845323.1318136763</v>
      </c>
      <c r="BI153" s="4">
        <f t="shared" si="45"/>
        <v>2099831.1167656765</v>
      </c>
      <c r="BJ153" s="4">
        <f t="shared" si="46"/>
        <v>2099831.1167656765</v>
      </c>
      <c r="BK153" s="4">
        <f t="shared" si="47"/>
        <v>2099831.1167656765</v>
      </c>
      <c r="BL153" s="4">
        <f t="shared" si="48"/>
        <v>2099831.1167656765</v>
      </c>
      <c r="BM153" s="4">
        <f t="shared" si="49"/>
        <v>248051.37576568767</v>
      </c>
      <c r="BN153" s="4">
        <f t="shared" si="50"/>
        <v>283796.36397656426</v>
      </c>
      <c r="BO153" s="4">
        <f t="shared" si="51"/>
        <v>283796.36397656426</v>
      </c>
      <c r="BP153" s="4">
        <f t="shared" si="52"/>
        <v>283796.36397656426</v>
      </c>
      <c r="BQ153" s="4">
        <f t="shared" si="53"/>
        <v>283796.36397656426</v>
      </c>
      <c r="BT153" s="4">
        <v>149</v>
      </c>
      <c r="BU153" s="50">
        <f>IFERROR(BH153-血脉产出玩法!AD154,0)</f>
        <v>-3271393.0373796923</v>
      </c>
      <c r="BV153" s="50">
        <f>IFERROR(BI153-血脉产出玩法!AE154,0)</f>
        <v>-11942151.543250831</v>
      </c>
      <c r="BW153" s="50">
        <f>IFERROR(BJ153-血脉产出玩法!AF154,0)</f>
        <v>-16784542.238417294</v>
      </c>
      <c r="BX153" s="50">
        <f>IFERROR(BK153-血脉产出玩法!AG154,0)</f>
        <v>-11287846.351973927</v>
      </c>
      <c r="BY153" s="50">
        <f>IFERROR(BL153-血脉产出玩法!AH154,0)</f>
        <v>-5047126.4628305901</v>
      </c>
      <c r="BZ153" s="50">
        <f>IFERROR(BM153-血脉产出玩法!AI154,0)</f>
        <v>-47332.07863122347</v>
      </c>
      <c r="CA153" s="50">
        <f>IFERROR(BN153-血脉产出玩法!AJ154,0)</f>
        <v>-526834.75323685817</v>
      </c>
      <c r="CB153" s="50">
        <f>IFERROR(BO153-血脉产出玩法!AK154,0)</f>
        <v>-806381.64303497272</v>
      </c>
      <c r="CC153" s="50">
        <f>IFERROR(BP153-血脉产出玩法!AL154,0)</f>
        <v>-489062.29894423089</v>
      </c>
      <c r="CD153" s="50">
        <f>IFERROR(BQ153-血脉产出玩法!AM154,0)</f>
        <v>-128791.11371073883</v>
      </c>
      <c r="CE153" s="4">
        <f>BU153*血脉产出玩法!$D$13</f>
        <v>-1635696.5186898462</v>
      </c>
      <c r="CF153" s="4">
        <f>BV153*血脉产出玩法!$D$13</f>
        <v>-5971075.7716254154</v>
      </c>
      <c r="CG153" s="4">
        <f>BW153*血脉产出玩法!$D$13</f>
        <v>-8392271.1192086469</v>
      </c>
      <c r="CH153" s="4">
        <f>BX153*血脉产出玩法!$D$13</f>
        <v>-5643923.1759869633</v>
      </c>
      <c r="CI153" s="4">
        <f>BY153*血脉产出玩法!$D$13</f>
        <v>-2523563.231415295</v>
      </c>
      <c r="CJ153" s="4">
        <f>BZ153*血脉产出玩法!$D$14</f>
        <v>-473320.7863122347</v>
      </c>
      <c r="CK153" s="4">
        <f>CA153*血脉产出玩法!$D$14</f>
        <v>-5268347.5323685817</v>
      </c>
      <c r="CL153" s="4">
        <f>CB153*血脉产出玩法!$D$14</f>
        <v>-8063816.4303497272</v>
      </c>
      <c r="CM153" s="4">
        <f>CC153*血脉产出玩法!$D$14</f>
        <v>-4890622.9894423094</v>
      </c>
      <c r="CN153" s="4">
        <f>CD153*血脉产出玩法!$D$14</f>
        <v>-1287911.1371073883</v>
      </c>
      <c r="CO153" s="7">
        <f>CE153/'[1]资源-钻石'!L152</f>
        <v>-1.8937338954288632E-2</v>
      </c>
      <c r="CP153" s="7">
        <f>CF153/'[1]资源-钻石'!M152</f>
        <v>-4.8028733479505405E-2</v>
      </c>
      <c r="CQ153" s="7">
        <f>CG153/'[1]资源-钻石'!N152</f>
        <v>-4.1772996045906119E-2</v>
      </c>
      <c r="CR153" s="7">
        <f>CH153/'[1]资源-钻石'!O152</f>
        <v>-1.2567861966112084E-2</v>
      </c>
      <c r="CS153" s="7">
        <f>CI153/'[1]资源-钻石'!P152</f>
        <v>-4.164421120908951E-3</v>
      </c>
      <c r="CT153" s="7">
        <f>CJ153/'[1]资源-钻石'!L152</f>
        <v>-5.4798894917773046E-3</v>
      </c>
      <c r="CU153" s="7">
        <f>CK153/'[1]资源-钻石'!M152</f>
        <v>-4.2376293516814892E-2</v>
      </c>
      <c r="CV153" s="7">
        <f>CL153/'[1]资源-钻石'!N152</f>
        <v>-4.013809457238738E-2</v>
      </c>
      <c r="CW153" s="7">
        <f>CM153/'[1]资源-钻石'!O152</f>
        <v>-1.0890416602606739E-2</v>
      </c>
      <c r="CX153" s="7">
        <f>CN153/'[1]资源-钻石'!P152</f>
        <v>-2.1253298805657041E-3</v>
      </c>
    </row>
    <row r="154" spans="41:102" x14ac:dyDescent="0.15">
      <c r="AO154" s="46">
        <f>血脉状态预估!C154</f>
        <v>70</v>
      </c>
      <c r="AP154" s="46">
        <f>血脉状态预估!D154</f>
        <v>65.925700000000006</v>
      </c>
      <c r="AR154" s="46"/>
      <c r="AS154" s="46"/>
      <c r="AT154" s="46"/>
      <c r="AU154" s="46">
        <f>IF(血脉状态预估!N154="",0,IFERROR(求节点($Q$6:$Q$15,$AI$5:$AI$14,血脉状态预估!N154),AU153)*血脉状态预估!$I154)</f>
        <v>0</v>
      </c>
      <c r="AV154" s="46">
        <f>IF(血脉状态预估!O154="",0,IFERROR(求节点($Q$24:$Q$33,$AI$23:$AI$32,血脉状态预估!O154),AV153)*血脉状态预估!$J154)</f>
        <v>7313.4708187518836</v>
      </c>
      <c r="AW154" s="46">
        <f t="shared" si="54"/>
        <v>46691.840213471587</v>
      </c>
      <c r="AX154" s="46"/>
      <c r="AY154" s="46"/>
      <c r="AZ154" s="46"/>
      <c r="BA154" s="46">
        <f>IF(血脉状态预估!N154="",0,IFERROR(求节点($Q$6:$Q$15,$AJ$5:$AJ$14,血脉状态预估!N154),BA153)*血脉状态预估!$I154)</f>
        <v>0</v>
      </c>
      <c r="BB154" s="46">
        <f>IF(血脉状态预估!O154="",0,IFERROR(求节点($Q$24:$Q$33,$AJ$23:$AJ$32,血脉状态预估!O154),BB153)*血脉状态预估!$J154)</f>
        <v>792.9003002013867</v>
      </c>
      <c r="BC154" s="46">
        <f t="shared" si="55"/>
        <v>792.9003002013867</v>
      </c>
      <c r="BG154" s="4">
        <v>150</v>
      </c>
      <c r="BH154" s="4">
        <f t="shared" si="44"/>
        <v>1887741.1293056763</v>
      </c>
      <c r="BI154" s="4">
        <f t="shared" si="45"/>
        <v>2099831.1167656765</v>
      </c>
      <c r="BJ154" s="4">
        <f t="shared" si="46"/>
        <v>2099831.1167656765</v>
      </c>
      <c r="BK154" s="4">
        <f t="shared" si="47"/>
        <v>2099831.1167656765</v>
      </c>
      <c r="BL154" s="4">
        <f t="shared" si="48"/>
        <v>2099831.1167656765</v>
      </c>
      <c r="BM154" s="4">
        <f t="shared" si="49"/>
        <v>254008.87380083377</v>
      </c>
      <c r="BN154" s="4">
        <f t="shared" si="50"/>
        <v>283796.36397656426</v>
      </c>
      <c r="BO154" s="4">
        <f t="shared" si="51"/>
        <v>283796.36397656426</v>
      </c>
      <c r="BP154" s="4">
        <f t="shared" si="52"/>
        <v>283796.36397656426</v>
      </c>
      <c r="BQ154" s="4">
        <f t="shared" si="53"/>
        <v>283796.36397656426</v>
      </c>
      <c r="BT154" s="4">
        <v>150</v>
      </c>
      <c r="BU154" s="50">
        <f>IFERROR(BH154-血脉产出玩法!AD155,0)</f>
        <v>-3597763.4512936184</v>
      </c>
      <c r="BV154" s="50">
        <f>IFERROR(BI154-血脉产出玩法!AE155,0)</f>
        <v>-12954337.436905822</v>
      </c>
      <c r="BW154" s="50">
        <f>IFERROR(BJ154-血脉产出玩法!AF155,0)</f>
        <v>-18148990.304529767</v>
      </c>
      <c r="BX154" s="50">
        <f>IFERROR(BK154-血脉产出玩法!AG155,0)</f>
        <v>-12262217.87910744</v>
      </c>
      <c r="BY154" s="50">
        <f>IFERROR(BL154-血脉产出玩法!AH155,0)</f>
        <v>-5589785.6062881518</v>
      </c>
      <c r="BZ154" s="50">
        <f>IFERROR(BM154-血脉产出玩法!AI155,0)</f>
        <v>-62664.40619916626</v>
      </c>
      <c r="CA154" s="50">
        <f>IFERROR(BN154-血脉产出玩法!AJ155,0)</f>
        <v>-585267.34083273599</v>
      </c>
      <c r="CB154" s="50">
        <f>IFERROR(BO154-血脉产出玩法!AK155,0)</f>
        <v>-885150.01122003561</v>
      </c>
      <c r="CC154" s="50">
        <f>IFERROR(BP154-血脉产出玩法!AL155,0)</f>
        <v>-545311.89693513594</v>
      </c>
      <c r="CD154" s="50">
        <f>IFERROR(BQ154-血脉产出玩法!AM155,0)</f>
        <v>-160118.34138063574</v>
      </c>
      <c r="CE154" s="4">
        <f>BU154*血脉产出玩法!$D$13</f>
        <v>-1798881.7256468092</v>
      </c>
      <c r="CF154" s="4">
        <f>BV154*血脉产出玩法!$D$13</f>
        <v>-6477168.7184529109</v>
      </c>
      <c r="CG154" s="4">
        <f>BW154*血脉产出玩法!$D$13</f>
        <v>-9074495.1522648837</v>
      </c>
      <c r="CH154" s="4">
        <f>BX154*血脉产出玩法!$D$13</f>
        <v>-6131108.9395537199</v>
      </c>
      <c r="CI154" s="4">
        <f>BY154*血脉产出玩法!$D$13</f>
        <v>-2794892.8031440759</v>
      </c>
      <c r="CJ154" s="4">
        <f>BZ154*血脉产出玩法!$D$14</f>
        <v>-626644.0619916626</v>
      </c>
      <c r="CK154" s="4">
        <f>CA154*血脉产出玩法!$D$14</f>
        <v>-5852673.4083273597</v>
      </c>
      <c r="CL154" s="4">
        <f>CB154*血脉产出玩法!$D$14</f>
        <v>-8851500.112200357</v>
      </c>
      <c r="CM154" s="4">
        <f>CC154*血脉产出玩法!$D$14</f>
        <v>-5453118.9693513596</v>
      </c>
      <c r="CN154" s="4">
        <f>CD154*血脉产出玩法!$D$14</f>
        <v>-1601183.4138063574</v>
      </c>
      <c r="CO154" s="7">
        <f>CE154/'[1]资源-钻石'!L153</f>
        <v>-1.9494443847865219E-2</v>
      </c>
      <c r="CP154" s="7">
        <f>CF154/'[1]资源-钻石'!M153</f>
        <v>-4.8730048103886342E-2</v>
      </c>
      <c r="CQ154" s="7">
        <f>CG154/'[1]资源-钻石'!N153</f>
        <v>-4.2184938143359718E-2</v>
      </c>
      <c r="CR154" s="7">
        <f>CH154/'[1]资源-钻石'!O153</f>
        <v>-1.2737526235911753E-2</v>
      </c>
      <c r="CS154" s="7">
        <f>CI154/'[1]资源-钻石'!P153</f>
        <v>-4.2895158021648335E-3</v>
      </c>
      <c r="CT154" s="7">
        <f>CJ154/'[1]资源-钻石'!L153</f>
        <v>-6.7909286669206679E-3</v>
      </c>
      <c r="CU154" s="7">
        <f>CK154/'[1]资源-钻石'!M153</f>
        <v>-4.4031747376228565E-2</v>
      </c>
      <c r="CV154" s="7">
        <f>CL154/'[1]资源-钻石'!N153</f>
        <v>-4.1148292929102243E-2</v>
      </c>
      <c r="CW154" s="7">
        <f>CM154/'[1]资源-钻石'!O153</f>
        <v>-1.1328985771490288E-2</v>
      </c>
      <c r="CX154" s="7">
        <f>CN154/'[1]资源-钻石'!P153</f>
        <v>-2.4574472222906735E-3</v>
      </c>
    </row>
    <row r="155" spans="41:102" x14ac:dyDescent="0.15">
      <c r="AO155" s="46">
        <f>血脉状态预估!C155</f>
        <v>75</v>
      </c>
      <c r="AP155" s="46">
        <f>血脉状态预估!D155</f>
        <v>93.214012172388934</v>
      </c>
      <c r="AR155" s="46"/>
      <c r="AS155" s="46"/>
      <c r="AT155" s="46"/>
      <c r="AU155" s="46">
        <f>IF(血脉状态预估!N155="",0,IFERROR(求节点($Q$6:$Q$15,$AI$5:$AI$14,血脉状态预估!N155),AU154)*血脉状态预估!$I155)</f>
        <v>0</v>
      </c>
      <c r="AV155" s="46">
        <f>IF(血脉状态预估!O155="",0,IFERROR(求节点($Q$24:$Q$33,$AI$23:$AI$32,血脉状态预估!O155),AV154)*血脉状态预估!$J155)</f>
        <v>27028.771151207624</v>
      </c>
      <c r="AW155" s="46">
        <f t="shared" si="54"/>
        <v>46691.840213471587</v>
      </c>
      <c r="AX155" s="46"/>
      <c r="AY155" s="46"/>
      <c r="AZ155" s="46"/>
      <c r="BA155" s="46">
        <f>IF(血脉状态预估!N155="",0,IFERROR(求节点($Q$6:$Q$15,$AJ$5:$AJ$14,血脉状态预估!N155),BA154)*血脉状态预估!$I155)</f>
        <v>0</v>
      </c>
      <c r="BB155" s="46">
        <f>IF(血脉状态预估!O155="",0,IFERROR(求节点($Q$24:$Q$33,$AJ$23:$AJ$32,血脉状态预估!O155),BB154)*血脉状态预估!$J155)</f>
        <v>3040.5707980537168</v>
      </c>
      <c r="BC155" s="46">
        <f t="shared" si="55"/>
        <v>3040.5707980537168</v>
      </c>
      <c r="BG155" s="4">
        <v>151</v>
      </c>
      <c r="BH155" s="4">
        <f t="shared" si="44"/>
        <v>1930159.1267976763</v>
      </c>
      <c r="BI155" s="4">
        <f t="shared" si="45"/>
        <v>2099831.1167656765</v>
      </c>
      <c r="BJ155" s="4">
        <f t="shared" si="46"/>
        <v>2099831.1167656765</v>
      </c>
      <c r="BK155" s="4">
        <f t="shared" si="47"/>
        <v>2099831.1167656765</v>
      </c>
      <c r="BL155" s="4">
        <f t="shared" si="48"/>
        <v>2099831.1167656765</v>
      </c>
      <c r="BM155" s="4">
        <f t="shared" si="49"/>
        <v>259966.37183597987</v>
      </c>
      <c r="BN155" s="4">
        <f t="shared" si="50"/>
        <v>283796.36397656426</v>
      </c>
      <c r="BO155" s="4">
        <f t="shared" si="51"/>
        <v>283796.36397656426</v>
      </c>
      <c r="BP155" s="4">
        <f t="shared" si="52"/>
        <v>283796.36397656426</v>
      </c>
      <c r="BQ155" s="4">
        <f t="shared" si="53"/>
        <v>283796.36397656426</v>
      </c>
      <c r="BT155" s="4">
        <v>151</v>
      </c>
      <c r="BU155" s="50">
        <f>IFERROR(BH155-血脉产出玩法!AD156,0)</f>
        <v>-3950603.0864374032</v>
      </c>
      <c r="BV155" s="50">
        <f>IFERROR(BI155-血脉产出玩法!AE156,0)</f>
        <v>-14046844.154594442</v>
      </c>
      <c r="BW155" s="50">
        <f>IFERROR(BJ155-血脉产出玩法!AF156,0)</f>
        <v>-19624571.564187508</v>
      </c>
      <c r="BX155" s="50">
        <f>IFERROR(BK155-血脉产出玩法!AG156,0)</f>
        <v>-13372098.784822861</v>
      </c>
      <c r="BY155" s="50">
        <f>IFERROR(BL155-血脉产出玩法!AH156,0)</f>
        <v>-6273980.7666320819</v>
      </c>
      <c r="BZ155" s="50">
        <f>IFERROR(BM155-血脉产出玩法!AI156,0)</f>
        <v>-79524.778267436253</v>
      </c>
      <c r="CA155" s="50">
        <f>IFERROR(BN155-血脉产出玩法!AJ156,0)</f>
        <v>-648336.77786065883</v>
      </c>
      <c r="CB155" s="50">
        <f>IFERROR(BO155-血脉产出玩法!AK156,0)</f>
        <v>-970333.99940864765</v>
      </c>
      <c r="CC155" s="50">
        <f>IFERROR(BP155-血脉产出玩法!AL156,0)</f>
        <v>-609384.33031990123</v>
      </c>
      <c r="CD155" s="50">
        <f>IFERROR(BQ155-血脉产出玩法!AM156,0)</f>
        <v>-199616.31689095194</v>
      </c>
      <c r="CE155" s="4">
        <f>BU155*血脉产出玩法!$D$13</f>
        <v>-1975301.5432187016</v>
      </c>
      <c r="CF155" s="4">
        <f>BV155*血脉产出玩法!$D$13</f>
        <v>-7023422.0772972209</v>
      </c>
      <c r="CG155" s="4">
        <f>BW155*血脉产出玩法!$D$13</f>
        <v>-9812285.782093754</v>
      </c>
      <c r="CH155" s="4">
        <f>BX155*血脉产出玩法!$D$13</f>
        <v>-6686049.3924114304</v>
      </c>
      <c r="CI155" s="4">
        <f>BY155*血脉产出玩法!$D$13</f>
        <v>-3136990.383316041</v>
      </c>
      <c r="CJ155" s="4">
        <f>BZ155*血脉产出玩法!$D$14</f>
        <v>-795247.78267436253</v>
      </c>
      <c r="CK155" s="4">
        <f>CA155*血脉产出玩法!$D$14</f>
        <v>-6483367.778606588</v>
      </c>
      <c r="CL155" s="4">
        <f>CB155*血脉产出玩法!$D$14</f>
        <v>-9703339.994086476</v>
      </c>
      <c r="CM155" s="4">
        <f>CC155*血脉产出玩法!$D$14</f>
        <v>-6093843.3031990118</v>
      </c>
      <c r="CN155" s="4">
        <f>CD155*血脉产出玩法!$D$14</f>
        <v>-1996163.1689095194</v>
      </c>
      <c r="CO155" s="7">
        <f>CE155/'[1]资源-钻石'!L154</f>
        <v>-2.0032921669535846E-2</v>
      </c>
      <c r="CP155" s="7">
        <f>CF155/'[1]资源-钻石'!M154</f>
        <v>-4.9391860343077382E-2</v>
      </c>
      <c r="CQ155" s="7">
        <f>CG155/'[1]资源-钻石'!N154</f>
        <v>-4.2580616930262646E-2</v>
      </c>
      <c r="CR155" s="7">
        <f>CH155/'[1]资源-钻石'!O154</f>
        <v>-1.2905040451750071E-2</v>
      </c>
      <c r="CS155" s="7">
        <f>CI155/'[1]资源-钻石'!P154</f>
        <v>-4.4243139798092546E-3</v>
      </c>
      <c r="CT155" s="7">
        <f>CJ155/'[1]资源-钻石'!L154</f>
        <v>-8.0651668566148159E-3</v>
      </c>
      <c r="CU155" s="7">
        <f>CK155/'[1]资源-钻石'!M154</f>
        <v>-4.5593955816617363E-2</v>
      </c>
      <c r="CV155" s="7">
        <f>CL155/'[1]资源-钻石'!N154</f>
        <v>-4.2107844431751737E-2</v>
      </c>
      <c r="CW155" s="7">
        <f>CM155/'[1]资源-钻石'!O154</f>
        <v>-1.1761997215226418E-2</v>
      </c>
      <c r="CX155" s="7">
        <f>CN155/'[1]资源-钻石'!P154</f>
        <v>-2.815326645933479E-3</v>
      </c>
    </row>
    <row r="156" spans="41:102" x14ac:dyDescent="0.15">
      <c r="AO156" s="46">
        <f>血脉状态预估!C156</f>
        <v>80</v>
      </c>
      <c r="AP156" s="46">
        <f>血脉状态预估!D156</f>
        <v>131.58000000000001</v>
      </c>
      <c r="AR156" s="46"/>
      <c r="AS156" s="46"/>
      <c r="AT156" s="46"/>
      <c r="AU156" s="46">
        <f>IF(血脉状态预估!N156="",0,IFERROR(求节点($Q$6:$Q$15,$AI$5:$AI$14,血脉状态预估!N156),AU155)*血脉状态预估!$I156)</f>
        <v>0</v>
      </c>
      <c r="AV156" s="46">
        <f>IF(血脉状态预估!O156="",0,IFERROR(求节点($Q$24:$Q$33,$AI$23:$AI$32,血脉状态预估!O156),AV155)*血脉状态预估!$J156)</f>
        <v>91813.325168848474</v>
      </c>
      <c r="AW156" s="46">
        <f t="shared" si="54"/>
        <v>91813.325168848474</v>
      </c>
      <c r="AX156" s="46"/>
      <c r="AY156" s="46"/>
      <c r="AZ156" s="46"/>
      <c r="BA156" s="46">
        <f>IF(血脉状态预估!N156="",0,IFERROR(求节点($Q$6:$Q$15,$AJ$5:$AJ$14,血脉状态预估!N156),BA155)*血脉状态预估!$I156)</f>
        <v>0</v>
      </c>
      <c r="BB156" s="46">
        <f>IF(血脉状态预估!O156="",0,IFERROR(求节点($Q$24:$Q$33,$AJ$23:$AJ$32,血脉状态预估!O156),BB155)*血脉状态预估!$J156)</f>
        <v>10772.589883992481</v>
      </c>
      <c r="BC156" s="46">
        <f t="shared" si="55"/>
        <v>10772.589883992481</v>
      </c>
      <c r="BG156" s="4">
        <v>152</v>
      </c>
      <c r="BH156" s="4">
        <f t="shared" si="44"/>
        <v>1972577.1242896763</v>
      </c>
      <c r="BI156" s="4">
        <f t="shared" si="45"/>
        <v>2099831.1167656765</v>
      </c>
      <c r="BJ156" s="4">
        <f t="shared" si="46"/>
        <v>2099831.1167656765</v>
      </c>
      <c r="BK156" s="4">
        <f t="shared" si="47"/>
        <v>2099831.1167656765</v>
      </c>
      <c r="BL156" s="4">
        <f t="shared" si="48"/>
        <v>2099831.1167656765</v>
      </c>
      <c r="BM156" s="4">
        <f t="shared" si="49"/>
        <v>265923.86987112596</v>
      </c>
      <c r="BN156" s="4">
        <f t="shared" si="50"/>
        <v>283796.36397656426</v>
      </c>
      <c r="BO156" s="4">
        <f t="shared" si="51"/>
        <v>283796.36397656426</v>
      </c>
      <c r="BP156" s="4">
        <f t="shared" si="52"/>
        <v>283796.36397656426</v>
      </c>
      <c r="BQ156" s="4">
        <f t="shared" si="53"/>
        <v>283796.36397656426</v>
      </c>
      <c r="BT156" s="4">
        <v>152</v>
      </c>
      <c r="BU156" s="50">
        <f>IFERROR(BH156-血脉产出玩法!AD157,0)</f>
        <v>-4331811.7304693675</v>
      </c>
      <c r="BV156" s="50">
        <f>IFERROR(BI156-血脉产出玩法!AE157,0)</f>
        <v>-15205979.41404633</v>
      </c>
      <c r="BW156" s="50">
        <f>IFERROR(BJ156-血脉产出玩法!AF157,0)</f>
        <v>-21318558.299888745</v>
      </c>
      <c r="BX156" s="50">
        <f>IFERROR(BK156-血脉产出玩法!AG157,0)</f>
        <v>-14713123.138267932</v>
      </c>
      <c r="BY156" s="50">
        <f>IFERROR(BL156-血脉产出玩法!AH157,0)</f>
        <v>-10913254.301370332</v>
      </c>
      <c r="BZ156" s="50">
        <f>IFERROR(BM156-血脉产出玩法!AI157,0)</f>
        <v>-98022.86788073252</v>
      </c>
      <c r="CA156" s="50">
        <f>IFERROR(BN156-血脉产出玩法!AJ157,0)</f>
        <v>-715252.62109456921</v>
      </c>
      <c r="CB156" s="50">
        <f>IFERROR(BO156-血脉产出玩法!AK157,0)</f>
        <v>-1068126.3406580277</v>
      </c>
      <c r="CC156" s="50">
        <f>IFERROR(BP156-血脉产出玩法!AL157,0)</f>
        <v>-686800.46849381842</v>
      </c>
      <c r="CD156" s="50">
        <f>IFERROR(BQ156-血脉产出玩法!AM157,0)</f>
        <v>-467437.43443384382</v>
      </c>
      <c r="CE156" s="4">
        <f>BU156*血脉产出玩法!$D$13</f>
        <v>-2165905.8652346837</v>
      </c>
      <c r="CF156" s="4">
        <f>BV156*血脉产出玩法!$D$13</f>
        <v>-7602989.7070231652</v>
      </c>
      <c r="CG156" s="4">
        <f>BW156*血脉产出玩法!$D$13</f>
        <v>-10659279.149944372</v>
      </c>
      <c r="CH156" s="4">
        <f>BX156*血脉产出玩法!$D$13</f>
        <v>-7356561.5691339662</v>
      </c>
      <c r="CI156" s="4">
        <f>BY156*血脉产出玩法!$D$13</f>
        <v>-5456627.150685166</v>
      </c>
      <c r="CJ156" s="4">
        <f>BZ156*血脉产出玩法!$D$14</f>
        <v>-980228.6788073252</v>
      </c>
      <c r="CK156" s="4">
        <f>CA156*血脉产出玩法!$D$14</f>
        <v>-7152526.2109456919</v>
      </c>
      <c r="CL156" s="4">
        <f>CB156*血脉产出玩法!$D$14</f>
        <v>-10681263.406580277</v>
      </c>
      <c r="CM156" s="4">
        <f>CC156*血脉产出玩法!$D$14</f>
        <v>-6868004.684938184</v>
      </c>
      <c r="CN156" s="4">
        <f>CD156*血脉产出玩法!$D$14</f>
        <v>-4674374.3443384385</v>
      </c>
      <c r="CO156" s="7">
        <f>CE156/'[1]资源-钻石'!L155</f>
        <v>-2.0552716501163856E-2</v>
      </c>
      <c r="CP156" s="7">
        <f>CF156/'[1]资源-钻石'!M155</f>
        <v>-5.0005719076641926E-2</v>
      </c>
      <c r="CQ156" s="7">
        <f>CG156/'[1]资源-钻石'!N155</f>
        <v>-4.298951776688606E-2</v>
      </c>
      <c r="CR156" s="7">
        <f>CH156/'[1]资源-钻石'!O155</f>
        <v>-1.3078237400816633E-2</v>
      </c>
      <c r="CS156" s="7">
        <f>CI156/'[1]资源-钻石'!P155</f>
        <v>-4.9677091143181641E-3</v>
      </c>
      <c r="CT156" s="7">
        <f>CJ156/'[1]资源-钻石'!L155</f>
        <v>-9.3015871396859746E-3</v>
      </c>
      <c r="CU156" s="7">
        <f>CK156/'[1]资源-钻石'!M155</f>
        <v>-4.7042969959893252E-2</v>
      </c>
      <c r="CV156" s="7">
        <f>CL156/'[1]资源-钻石'!N155</f>
        <v>-4.307818160408803E-2</v>
      </c>
      <c r="CW156" s="7">
        <f>CM156/'[1]资源-钻石'!O155</f>
        <v>-1.2209698089989129E-2</v>
      </c>
      <c r="CX156" s="7">
        <f>CN156/'[1]资源-钻石'!P155</f>
        <v>-4.2555467677848026E-3</v>
      </c>
    </row>
    <row r="157" spans="41:102" x14ac:dyDescent="0.15">
      <c r="AO157" s="46">
        <f>血脉状态预估!C157</f>
        <v>85</v>
      </c>
      <c r="AP157" s="46">
        <f>血脉状态预估!D157</f>
        <v>185.57387739130132</v>
      </c>
      <c r="AR157" s="46"/>
      <c r="AS157" s="46"/>
      <c r="AT157" s="46"/>
      <c r="AU157" s="46">
        <f>IF(血脉状态预估!N157="",0,IFERROR(求节点($Q$6:$Q$15,$AI$5:$AI$14,血脉状态预估!N157),AU156)*血脉状态预估!$I157)</f>
        <v>0</v>
      </c>
      <c r="AV157" s="46">
        <f>IF(血脉状态预估!O157="",0,IFERROR(求节点($Q$24:$Q$33,$AI$23:$AI$32,血脉状态预估!O157),AV156)*血脉状态预估!$J157)</f>
        <v>224980.89558131149</v>
      </c>
      <c r="AW157" s="46">
        <f t="shared" si="54"/>
        <v>224980.89558131149</v>
      </c>
      <c r="AX157" s="46"/>
      <c r="AY157" s="46"/>
      <c r="AZ157" s="46"/>
      <c r="BA157" s="46">
        <f>IF(血脉状态预估!N157="",0,IFERROR(求节点($Q$6:$Q$15,$AJ$5:$AJ$14,血脉状态预估!N157),BA156)*血脉状态预估!$I157)</f>
        <v>0</v>
      </c>
      <c r="BB157" s="46">
        <f>IF(血脉状态预估!O157="",0,IFERROR(求节点($Q$24:$Q$33,$AJ$23:$AJ$32,血脉状态预估!O157),BB156)*血脉状态预估!$J157)</f>
        <v>27264.178602171087</v>
      </c>
      <c r="BC157" s="46">
        <f t="shared" si="55"/>
        <v>27264.178602171087</v>
      </c>
      <c r="BG157" s="4">
        <v>153</v>
      </c>
      <c r="BH157" s="4">
        <f t="shared" si="44"/>
        <v>2014995.1217816765</v>
      </c>
      <c r="BI157" s="4">
        <f t="shared" si="45"/>
        <v>2099831.1167656765</v>
      </c>
      <c r="BJ157" s="4">
        <f t="shared" si="46"/>
        <v>2099831.1167656765</v>
      </c>
      <c r="BK157" s="4">
        <f t="shared" si="47"/>
        <v>2099831.1167656765</v>
      </c>
      <c r="BL157" s="4">
        <f t="shared" si="48"/>
        <v>2099831.1167656765</v>
      </c>
      <c r="BM157" s="4">
        <f t="shared" si="49"/>
        <v>271881.36790627206</v>
      </c>
      <c r="BN157" s="4">
        <f t="shared" si="50"/>
        <v>283796.36397656426</v>
      </c>
      <c r="BO157" s="4">
        <f t="shared" si="51"/>
        <v>283796.36397656426</v>
      </c>
      <c r="BP157" s="4">
        <f t="shared" si="52"/>
        <v>283796.36397656426</v>
      </c>
      <c r="BQ157" s="4">
        <f t="shared" si="53"/>
        <v>283796.36397656426</v>
      </c>
      <c r="BT157" s="4">
        <v>153</v>
      </c>
      <c r="BU157" s="50">
        <f>IFERROR(BH157-血脉产出玩法!AD158,0)</f>
        <v>-4743425.5253861286</v>
      </c>
      <c r="BV157" s="50">
        <f>IFERROR(BI157-血脉产出玩法!AE158,0)</f>
        <v>-16591237.218407279</v>
      </c>
      <c r="BW157" s="50">
        <f>IFERROR(BJ157-血脉产出玩法!AF158,0)</f>
        <v>-23285065.196858082</v>
      </c>
      <c r="BX157" s="50">
        <f>IFERROR(BK157-血脉产出玩法!AG158,0)</f>
        <v>-20212453.907932762</v>
      </c>
      <c r="BY157" s="50">
        <f>IFERROR(BL157-血脉产出玩法!AH158,0)</f>
        <v>-20239653.279893868</v>
      </c>
      <c r="BZ157" s="50">
        <f>IFERROR(BM157-血脉产出玩法!AI158,0)</f>
        <v>-118276.21969791735</v>
      </c>
      <c r="CA157" s="50">
        <f>IFERROR(BN157-血脉产出玩法!AJ158,0)</f>
        <v>-795222.31688227272</v>
      </c>
      <c r="CB157" s="50">
        <f>IFERROR(BO157-血脉产出玩法!AK158,0)</f>
        <v>-1181651.0274130732</v>
      </c>
      <c r="CC157" s="50">
        <f>IFERROR(BP157-血脉产出玩法!AL158,0)</f>
        <v>-1004271.922039561</v>
      </c>
      <c r="CD157" s="50">
        <f>IFERROR(BQ157-血脉产出玩法!AM158,0)</f>
        <v>-1005842.1174894609</v>
      </c>
      <c r="CE157" s="4">
        <f>BU157*血脉产出玩法!$D$13</f>
        <v>-2371712.7626930643</v>
      </c>
      <c r="CF157" s="4">
        <f>BV157*血脉产出玩法!$D$13</f>
        <v>-8295618.6092036394</v>
      </c>
      <c r="CG157" s="4">
        <f>BW157*血脉产出玩法!$D$13</f>
        <v>-11642532.598429041</v>
      </c>
      <c r="CH157" s="4">
        <f>BX157*血脉产出玩法!$D$13</f>
        <v>-10106226.953966381</v>
      </c>
      <c r="CI157" s="4">
        <f>BY157*血脉产出玩法!$D$13</f>
        <v>-10119826.639946934</v>
      </c>
      <c r="CJ157" s="4">
        <f>BZ157*血脉产出玩法!$D$14</f>
        <v>-1182762.1969791735</v>
      </c>
      <c r="CK157" s="4">
        <f>CA157*血脉产出玩法!$D$14</f>
        <v>-7952223.1688227272</v>
      </c>
      <c r="CL157" s="4">
        <f>CB157*血脉产出玩法!$D$14</f>
        <v>-11816510.274130732</v>
      </c>
      <c r="CM157" s="4">
        <f>CC157*血脉产出玩法!$D$14</f>
        <v>-10042719.22039561</v>
      </c>
      <c r="CN157" s="4">
        <f>CD157*血脉产出玩法!$D$14</f>
        <v>-10058421.174894609</v>
      </c>
      <c r="CO157" s="7">
        <f>CE157/'[1]资源-钻石'!L156</f>
        <v>-2.1053863334915178E-2</v>
      </c>
      <c r="CP157" s="7">
        <f>CF157/'[1]资源-钻石'!M156</f>
        <v>-5.0642551420866377E-2</v>
      </c>
      <c r="CQ157" s="7">
        <f>CG157/'[1]资源-钻石'!N156</f>
        <v>-4.3397251334733961E-2</v>
      </c>
      <c r="CR157" s="7">
        <f>CH157/'[1]资源-钻石'!O156</f>
        <v>-1.3574107225773221E-2</v>
      </c>
      <c r="CS157" s="7">
        <f>CI157/'[1]资源-钻石'!P156</f>
        <v>-5.3813498257264756E-3</v>
      </c>
      <c r="CT157" s="7">
        <f>CJ157/'[1]资源-钻石'!L156</f>
        <v>-1.0499464372164449E-2</v>
      </c>
      <c r="CU157" s="7">
        <f>CK157/'[1]资源-钻石'!M156</f>
        <v>-4.8546213333687749E-2</v>
      </c>
      <c r="CV157" s="7">
        <f>CL157/'[1]资源-钻石'!N156</f>
        <v>-4.4045748803409966E-2</v>
      </c>
      <c r="CW157" s="7">
        <f>CM157/'[1]资源-钻石'!O156</f>
        <v>-1.3488807262781875E-2</v>
      </c>
      <c r="CX157" s="7">
        <f>CN157/'[1]资源-钻石'!P156</f>
        <v>-5.3486966686700499E-3</v>
      </c>
    </row>
    <row r="158" spans="41:102" x14ac:dyDescent="0.15">
      <c r="AO158" s="46">
        <f>血脉状态预估!C158</f>
        <v>90</v>
      </c>
      <c r="AP158" s="46">
        <f>血脉状态预估!D158</f>
        <v>254.88680000000002</v>
      </c>
      <c r="AR158" s="46"/>
      <c r="AS158" s="46"/>
      <c r="AT158" s="46"/>
      <c r="AU158" s="46">
        <f>IF(血脉状态预估!N158="",0,IFERROR(求节点($Q$6:$Q$15,$AI$5:$AI$14,血脉状态预估!N158),AU157)*血脉状态预估!$I158)</f>
        <v>0</v>
      </c>
      <c r="AV158" s="46">
        <f>IF(血脉状态预估!O158="",0,IFERROR(求节点($Q$24:$Q$33,$AI$23:$AI$32,血脉状态预估!O158),AV157)*血脉状态预估!$J158)</f>
        <v>450844.91037496214</v>
      </c>
      <c r="AW158" s="46">
        <f t="shared" si="54"/>
        <v>450844.91037496214</v>
      </c>
      <c r="AX158" s="46"/>
      <c r="AY158" s="46"/>
      <c r="AZ158" s="46"/>
      <c r="BA158" s="46">
        <f>IF(血脉状态预估!N158="",0,IFERROR(求节点($Q$6:$Q$15,$AJ$5:$AJ$14,血脉状态预估!N158),BA157)*血脉状态预估!$I158)</f>
        <v>0</v>
      </c>
      <c r="BB158" s="46">
        <f>IF(血脉状态预估!O158="",0,IFERROR(求节点($Q$24:$Q$33,$AJ$23:$AJ$32,血脉状态预估!O158),BB157)*血脉状态预估!$J158)</f>
        <v>56628.191855742509</v>
      </c>
      <c r="BC158" s="46">
        <f t="shared" si="55"/>
        <v>56628.191855742509</v>
      </c>
      <c r="BG158" s="4">
        <v>154</v>
      </c>
      <c r="BH158" s="4">
        <f t="shared" si="44"/>
        <v>2057413.1192736765</v>
      </c>
      <c r="BI158" s="4">
        <f t="shared" si="45"/>
        <v>2099831.1167656765</v>
      </c>
      <c r="BJ158" s="4">
        <f t="shared" si="46"/>
        <v>2099831.1167656765</v>
      </c>
      <c r="BK158" s="4">
        <f t="shared" si="47"/>
        <v>2099831.1167656765</v>
      </c>
      <c r="BL158" s="4">
        <f t="shared" si="48"/>
        <v>2099831.1167656765</v>
      </c>
      <c r="BM158" s="4">
        <f t="shared" si="49"/>
        <v>277838.86594141816</v>
      </c>
      <c r="BN158" s="4">
        <f t="shared" si="50"/>
        <v>283796.36397656426</v>
      </c>
      <c r="BO158" s="4">
        <f t="shared" si="51"/>
        <v>283796.36397656426</v>
      </c>
      <c r="BP158" s="4">
        <f t="shared" si="52"/>
        <v>283796.36397656426</v>
      </c>
      <c r="BQ158" s="4">
        <f t="shared" si="53"/>
        <v>283796.36397656426</v>
      </c>
      <c r="BT158" s="4">
        <v>154</v>
      </c>
      <c r="BU158" s="50">
        <f>IFERROR(BH158-血脉产出玩法!AD159,0)</f>
        <v>-5187626.7541456157</v>
      </c>
      <c r="BV158" s="50">
        <f>IFERROR(BI158-血脉产出玩法!AE159,0)</f>
        <v>-18031567.330151051</v>
      </c>
      <c r="BW158" s="50">
        <f>IFERROR(BJ158-血脉产出玩法!AF159,0)</f>
        <v>-29189491.517227352</v>
      </c>
      <c r="BX158" s="50">
        <f>IFERROR(BK158-血脉产出玩法!AG159,0)</f>
        <v>-29411668.211636759</v>
      </c>
      <c r="BY158" s="50">
        <f>IFERROR(BL158-血脉产出玩法!AH159,0)</f>
        <v>-29438867.583597869</v>
      </c>
      <c r="BZ158" s="50">
        <f>IFERROR(BM158-血脉产出玩法!AI159,0)</f>
        <v>-140410.8149650222</v>
      </c>
      <c r="CA158" s="50">
        <f>IFERROR(BN158-血脉产出玩法!AJ159,0)</f>
        <v>-878371.28778675711</v>
      </c>
      <c r="CB158" s="50">
        <f>IFERROR(BO158-血脉产出玩法!AK159,0)</f>
        <v>-1522508.285285492</v>
      </c>
      <c r="CC158" s="50">
        <f>IFERROR(BP158-血脉产出玩法!AL159,0)</f>
        <v>-1535334.3474142198</v>
      </c>
      <c r="CD158" s="50">
        <f>IFERROR(BQ158-血脉产出玩法!AM159,0)</f>
        <v>-1536904.5428641196</v>
      </c>
      <c r="CE158" s="4">
        <f>BU158*血脉产出玩法!$D$13</f>
        <v>-2593813.3770728079</v>
      </c>
      <c r="CF158" s="4">
        <f>BV158*血脉产出玩法!$D$13</f>
        <v>-9015783.6650755256</v>
      </c>
      <c r="CG158" s="4">
        <f>BW158*血脉产出玩法!$D$13</f>
        <v>-14594745.758613676</v>
      </c>
      <c r="CH158" s="4">
        <f>BX158*血脉产出玩法!$D$13</f>
        <v>-14705834.10581838</v>
      </c>
      <c r="CI158" s="4">
        <f>BY158*血脉产出玩法!$D$13</f>
        <v>-14719433.791798934</v>
      </c>
      <c r="CJ158" s="4">
        <f>BZ158*血脉产出玩法!$D$14</f>
        <v>-1404108.1496502222</v>
      </c>
      <c r="CK158" s="4">
        <f>CA158*血脉产出玩法!$D$14</f>
        <v>-8783712.877867572</v>
      </c>
      <c r="CL158" s="4">
        <f>CB158*血脉产出玩法!$D$14</f>
        <v>-15225082.852854919</v>
      </c>
      <c r="CM158" s="4">
        <f>CC158*血脉产出玩法!$D$14</f>
        <v>-15353343.474142198</v>
      </c>
      <c r="CN158" s="4">
        <f>CD158*血脉产出玩法!$D$14</f>
        <v>-15369045.428641196</v>
      </c>
      <c r="CO158" s="7">
        <f>CE158/'[1]资源-钻石'!L157</f>
        <v>-2.1536477023043517E-2</v>
      </c>
      <c r="CP158" s="7">
        <f>CF158/'[1]资源-钻石'!M157</f>
        <v>-5.1214438396224311E-2</v>
      </c>
      <c r="CQ158" s="7">
        <f>CG158/'[1]资源-钻石'!N157</f>
        <v>-4.4319010544187312E-2</v>
      </c>
      <c r="CR158" s="7">
        <f>CH158/'[1]资源-钻石'!O157</f>
        <v>-1.4027379881058439E-2</v>
      </c>
      <c r="CS158" s="7">
        <f>CI158/'[1]资源-钻石'!P157</f>
        <v>-5.5519441138208473E-3</v>
      </c>
      <c r="CT158" s="7">
        <f>CJ158/'[1]资源-钻石'!L157</f>
        <v>-1.1658334084519351E-2</v>
      </c>
      <c r="CU158" s="7">
        <f>CK158/'[1]资源-钻石'!M157</f>
        <v>-4.9896153100508371E-2</v>
      </c>
      <c r="CV158" s="7">
        <f>CL158/'[1]资源-钻石'!N157</f>
        <v>-4.6233118318869344E-2</v>
      </c>
      <c r="CW158" s="7">
        <f>CM158/'[1]资源-钻石'!O157</f>
        <v>-1.4645016379652473E-2</v>
      </c>
      <c r="CX158" s="7">
        <f>CN158/'[1]资源-钻石'!P157</f>
        <v>-5.7969676354080275E-3</v>
      </c>
    </row>
    <row r="159" spans="41:102" x14ac:dyDescent="0.15">
      <c r="AO159" s="46">
        <f>血脉状态预估!C159</f>
        <v>95</v>
      </c>
      <c r="AP159" s="46">
        <f>血脉状态预估!D159</f>
        <v>355.39251454406457</v>
      </c>
      <c r="AR159" s="46"/>
      <c r="AS159" s="46"/>
      <c r="AT159" s="46"/>
      <c r="AU159" s="46">
        <f>IF(血脉状态预估!N159="",0,IFERROR(求节点($Q$6:$Q$15,$AI$5:$AI$14,血脉状态预估!N159),AU158)*血脉状态预估!$I159)</f>
        <v>0</v>
      </c>
      <c r="AV159" s="46">
        <f>IF(血脉状态预估!O159="",0,IFERROR(求节点($Q$24:$Q$33,$AI$23:$AI$32,血脉状态预估!O159),AV158)*血脉状态预估!$J159)</f>
        <v>746659.34766067634</v>
      </c>
      <c r="AW159" s="46">
        <f t="shared" si="54"/>
        <v>746659.34766067634</v>
      </c>
      <c r="AX159" s="46"/>
      <c r="AY159" s="46"/>
      <c r="AZ159" s="46"/>
      <c r="BA159" s="46">
        <f>IF(血脉状态预估!N159="",0,IFERROR(求节点($Q$6:$Q$15,$AJ$5:$AJ$14,血脉状态预估!N159),BA158)*血脉状态预估!$I159)</f>
        <v>0</v>
      </c>
      <c r="BB159" s="46">
        <f>IF(血脉状态预估!O159="",0,IFERROR(求节点($Q$24:$Q$33,$AJ$23:$AJ$32,血脉状态预估!O159),BB158)*血脉状态预估!$J159)</f>
        <v>96096.986779493367</v>
      </c>
      <c r="BC159" s="46">
        <f t="shared" si="55"/>
        <v>96096.986779493367</v>
      </c>
      <c r="BG159" s="4">
        <v>155</v>
      </c>
      <c r="BH159" s="4">
        <f t="shared" si="44"/>
        <v>2099831.1167656765</v>
      </c>
      <c r="BI159" s="4">
        <f t="shared" si="45"/>
        <v>2099831.1167656765</v>
      </c>
      <c r="BJ159" s="4">
        <f t="shared" si="46"/>
        <v>2099831.1167656765</v>
      </c>
      <c r="BK159" s="4">
        <f t="shared" si="47"/>
        <v>2099831.1167656765</v>
      </c>
      <c r="BL159" s="4">
        <f t="shared" si="48"/>
        <v>2099831.1167656765</v>
      </c>
      <c r="BM159" s="4">
        <f t="shared" si="49"/>
        <v>283796.36397656426</v>
      </c>
      <c r="BN159" s="4">
        <f t="shared" si="50"/>
        <v>283796.36397656426</v>
      </c>
      <c r="BO159" s="4">
        <f t="shared" si="51"/>
        <v>283796.36397656426</v>
      </c>
      <c r="BP159" s="4">
        <f t="shared" si="52"/>
        <v>283796.36397656426</v>
      </c>
      <c r="BQ159" s="4">
        <f t="shared" si="53"/>
        <v>283796.36397656426</v>
      </c>
      <c r="BT159" s="4">
        <v>155</v>
      </c>
      <c r="BU159" s="50">
        <f>IFERROR(BH159-血脉产出玩法!AD160,0)</f>
        <v>-5666754.3297099154</v>
      </c>
      <c r="BV159" s="50">
        <f>IFERROR(BI159-血脉产出玩法!AE160,0)</f>
        <v>-21915708.145763531</v>
      </c>
      <c r="BW159" s="50">
        <f>IFERROR(BJ159-血脉产出玩法!AF160,0)</f>
        <v>-38860045.854661003</v>
      </c>
      <c r="BX159" s="50">
        <f>IFERROR(BK159-血脉产出玩法!AG160,0)</f>
        <v>-38882397.000200041</v>
      </c>
      <c r="BY159" s="50">
        <f>IFERROR(BL159-血脉产出玩法!AH160,0)</f>
        <v>-39038097.203438804</v>
      </c>
      <c r="BZ159" s="50">
        <f>IFERROR(BM159-血脉产出玩法!AI160,0)</f>
        <v>-164561.67703832296</v>
      </c>
      <c r="CA159" s="50">
        <f>IFERROR(BN159-血脉产出玩法!AJ160,0)</f>
        <v>-1102599.2679095082</v>
      </c>
      <c r="CB159" s="50">
        <f>IFERROR(BO159-血脉产出玩法!AK160,0)</f>
        <v>-2080780.7498248927</v>
      </c>
      <c r="CC159" s="50">
        <f>IFERROR(BP159-血脉产出玩法!AL160,0)</f>
        <v>-2082071.0614936934</v>
      </c>
      <c r="CD159" s="50">
        <f>IFERROR(BQ159-血脉产出玩法!AM160,0)</f>
        <v>-2091059.4951613392</v>
      </c>
      <c r="CE159" s="4">
        <f>BU159*血脉产出玩法!$D$13</f>
        <v>-2833377.1648549577</v>
      </c>
      <c r="CF159" s="4">
        <f>BV159*血脉产出玩法!$D$13</f>
        <v>-10957854.072881766</v>
      </c>
      <c r="CG159" s="4">
        <f>BW159*血脉产出玩法!$D$13</f>
        <v>-19430022.927330501</v>
      </c>
      <c r="CH159" s="4">
        <f>BX159*血脉产出玩法!$D$13</f>
        <v>-19441198.50010002</v>
      </c>
      <c r="CI159" s="4">
        <f>BY159*血脉产出玩法!$D$13</f>
        <v>-19519048.601719402</v>
      </c>
      <c r="CJ159" s="4">
        <f>BZ159*血脉产出玩法!$D$14</f>
        <v>-1645616.7703832295</v>
      </c>
      <c r="CK159" s="4">
        <f>CA159*血脉产出玩法!$D$14</f>
        <v>-11025992.679095082</v>
      </c>
      <c r="CL159" s="4">
        <f>CB159*血脉产出玩法!$D$14</f>
        <v>-20807807.498248927</v>
      </c>
      <c r="CM159" s="4">
        <f>CC159*血脉产出玩法!$D$14</f>
        <v>-20820710.614936933</v>
      </c>
      <c r="CN159" s="4">
        <f>CD159*血脉产出玩法!$D$14</f>
        <v>-20910594.951613393</v>
      </c>
      <c r="CO159" s="7">
        <f>CE159/'[1]资源-钻石'!L158</f>
        <v>-2.2003023886658077E-2</v>
      </c>
      <c r="CP159" s="7">
        <f>CF159/'[1]资源-钻石'!M158</f>
        <v>-5.2423011100086292E-2</v>
      </c>
      <c r="CQ159" s="7">
        <f>CG159/'[1]资源-钻石'!N158</f>
        <v>-4.5262510118370472E-2</v>
      </c>
      <c r="CR159" s="7">
        <f>CH159/'[1]资源-钻石'!O158</f>
        <v>-1.4282623509021791E-2</v>
      </c>
      <c r="CS159" s="7">
        <f>CI159/'[1]资源-钻石'!P158</f>
        <v>-5.6488234906770128E-3</v>
      </c>
      <c r="CT159" s="7">
        <f>CJ159/'[1]资源-钻石'!L158</f>
        <v>-1.2779288813418829E-2</v>
      </c>
      <c r="CU159" s="7">
        <f>CK159/'[1]资源-钻石'!M158</f>
        <v>-5.2748990154571518E-2</v>
      </c>
      <c r="CV159" s="7">
        <f>CL159/'[1]资源-钻石'!N158</f>
        <v>-4.847207854324407E-2</v>
      </c>
      <c r="CW159" s="7">
        <f>CM159/'[1]资源-钻石'!O158</f>
        <v>-1.5296092517233845E-2</v>
      </c>
      <c r="CX159" s="7">
        <f>CN159/'[1]资源-钻石'!P158</f>
        <v>-6.0515377760932913E-3</v>
      </c>
    </row>
    <row r="160" spans="41:102" x14ac:dyDescent="0.15">
      <c r="AO160" s="46">
        <f>血脉状态预估!C160</f>
        <v>100</v>
      </c>
      <c r="AP160" s="46">
        <f>血脉状态预估!D160</f>
        <v>508.22640000000001</v>
      </c>
      <c r="AR160" s="46"/>
      <c r="AS160" s="46"/>
      <c r="AT160" s="46"/>
      <c r="AU160" s="46">
        <f>IF(血脉状态预估!N160="",0,IFERROR(求节点($Q$6:$Q$15,$AI$5:$AI$14,血脉状态预估!N160),AU159)*血脉状态预估!$I160)</f>
        <v>0</v>
      </c>
      <c r="AV160" s="46">
        <f>IF(血脉状态预估!O160="",0,IFERROR(求节点($Q$24:$Q$33,$AI$23:$AI$32,血脉状态预估!O160),AV159)*血脉状态预估!$J160)</f>
        <v>1085501.3394606765</v>
      </c>
      <c r="AW160" s="46">
        <f t="shared" si="54"/>
        <v>1085501.3394606765</v>
      </c>
      <c r="AX160" s="46"/>
      <c r="AY160" s="46"/>
      <c r="AZ160" s="46"/>
      <c r="BA160" s="46">
        <f>IF(血脉状态预估!N160="",0,IFERROR(求节点($Q$6:$Q$15,$AJ$5:$AJ$14,血脉状态预估!N160),BA159)*血脉状态预估!$I160)</f>
        <v>0</v>
      </c>
      <c r="BB160" s="46">
        <f>IF(血脉状态预估!O160="",0,IFERROR(求节点($Q$24:$Q$33,$AJ$23:$AJ$32,血脉状态预估!O160),BB159)*血脉状态预估!$J160)</f>
        <v>141923.89474215568</v>
      </c>
      <c r="BC160" s="46">
        <f t="shared" si="55"/>
        <v>141923.89474215568</v>
      </c>
      <c r="BG160" s="4">
        <v>156</v>
      </c>
      <c r="BH160" s="4">
        <f t="shared" si="44"/>
        <v>2099831.1167656765</v>
      </c>
      <c r="BI160" s="4">
        <f t="shared" si="45"/>
        <v>2099831.1167656765</v>
      </c>
      <c r="BJ160" s="4">
        <f t="shared" si="46"/>
        <v>2099831.1167656765</v>
      </c>
      <c r="BK160" s="4">
        <f t="shared" si="47"/>
        <v>2099831.1167656765</v>
      </c>
      <c r="BL160" s="4">
        <f t="shared" si="48"/>
        <v>2099831.1167656765</v>
      </c>
      <c r="BM160" s="4">
        <f t="shared" si="49"/>
        <v>283796.36397656426</v>
      </c>
      <c r="BN160" s="4">
        <f t="shared" si="50"/>
        <v>283796.36397656426</v>
      </c>
      <c r="BO160" s="4">
        <f t="shared" si="51"/>
        <v>283796.36397656426</v>
      </c>
      <c r="BP160" s="4">
        <f t="shared" si="52"/>
        <v>283796.36397656426</v>
      </c>
      <c r="BQ160" s="4">
        <f t="shared" si="53"/>
        <v>283796.36397656426</v>
      </c>
      <c r="BT160" s="4">
        <v>156</v>
      </c>
      <c r="BU160" s="50">
        <f>IFERROR(BH160-血脉产出玩法!AD161,0)</f>
        <v>-6225733.0344149284</v>
      </c>
      <c r="BV160" s="50">
        <f>IFERROR(BI160-血脉产出玩法!AE161,0)</f>
        <v>-24967554.50215394</v>
      </c>
      <c r="BW160" s="50">
        <f>IFERROR(BJ160-血脉产出玩法!AF161,0)</f>
        <v>-44183953.579358116</v>
      </c>
      <c r="BX160" s="50">
        <f>IFERROR(BK160-血脉产出玩法!AG161,0)</f>
        <v>-44206304.724897161</v>
      </c>
      <c r="BY160" s="50">
        <f>IFERROR(BL160-血脉产出玩法!AH161,0)</f>
        <v>-44371228.076763555</v>
      </c>
      <c r="BZ160" s="50">
        <f>IFERROR(BM160-血脉产出玩法!AI161,0)</f>
        <v>-196831.01840304182</v>
      </c>
      <c r="CA160" s="50">
        <f>IFERROR(BN160-血脉产出玩法!AJ161,0)</f>
        <v>-1278779.6322742053</v>
      </c>
      <c r="CB160" s="50">
        <f>IFERROR(BO160-血脉产出玩法!AK161,0)</f>
        <v>-2388125.1876656469</v>
      </c>
      <c r="CC160" s="50">
        <f>IFERROR(BP160-血脉产出玩法!AL161,0)</f>
        <v>-2389415.4993344476</v>
      </c>
      <c r="CD160" s="50">
        <f>IFERROR(BQ160-血脉产出玩法!AM161,0)</f>
        <v>-2398936.3771346114</v>
      </c>
      <c r="CE160" s="4">
        <f>BU160*血脉产出玩法!$D$13</f>
        <v>-3112866.5172074642</v>
      </c>
      <c r="CF160" s="4">
        <f>BV160*血脉产出玩法!$D$13</f>
        <v>-12483777.25107697</v>
      </c>
      <c r="CG160" s="4">
        <f>BW160*血脉产出玩法!$D$13</f>
        <v>-22091976.789679058</v>
      </c>
      <c r="CH160" s="4">
        <f>BX160*血脉产出玩法!$D$13</f>
        <v>-22103152.362448581</v>
      </c>
      <c r="CI160" s="4">
        <f>BY160*血脉产出玩法!$D$13</f>
        <v>-22185614.038381778</v>
      </c>
      <c r="CJ160" s="4">
        <f>BZ160*血脉产出玩法!$D$14</f>
        <v>-1968310.1840304183</v>
      </c>
      <c r="CK160" s="4">
        <f>CA160*血脉产出玩法!$D$14</f>
        <v>-12787796.322742052</v>
      </c>
      <c r="CL160" s="4">
        <f>CB160*血脉产出玩法!$D$14</f>
        <v>-23881251.876656469</v>
      </c>
      <c r="CM160" s="4">
        <f>CC160*血脉产出玩法!$D$14</f>
        <v>-23894154.993344475</v>
      </c>
      <c r="CN160" s="4">
        <f>CD160*血脉产出玩法!$D$14</f>
        <v>-23989363.771346115</v>
      </c>
      <c r="CO160" s="7">
        <f>CE160/'[1]资源-钻石'!L159</f>
        <v>-2.2631163716980384E-2</v>
      </c>
      <c r="CP160" s="7">
        <f>CF160/'[1]资源-钻石'!M159</f>
        <v>-5.3180396327374625E-2</v>
      </c>
      <c r="CQ160" s="7">
        <f>CG160/'[1]资源-钻石'!N159</f>
        <v>-4.5639616943677894E-2</v>
      </c>
      <c r="CR160" s="7">
        <f>CH160/'[1]资源-钻石'!O159</f>
        <v>-1.438310268936413E-2</v>
      </c>
      <c r="CS160" s="7">
        <f>CI160/'[1]资源-钻石'!P159</f>
        <v>-5.6858562253767515E-3</v>
      </c>
      <c r="CT160" s="7">
        <f>CJ160/'[1]资源-钻石'!L159</f>
        <v>-1.4310009688611189E-2</v>
      </c>
      <c r="CU160" s="7">
        <f>CK160/'[1]资源-钻石'!M159</f>
        <v>-5.4475505523658527E-2</v>
      </c>
      <c r="CV160" s="7">
        <f>CL160/'[1]资源-钻石'!N159</f>
        <v>-4.9336064317036799E-2</v>
      </c>
      <c r="CW160" s="7">
        <f>CM160/'[1]资源-钻石'!O159</f>
        <v>-1.554855521553236E-2</v>
      </c>
      <c r="CX160" s="7">
        <f>CN160/'[1]资源-钻石'!P159</f>
        <v>-6.1481315372276645E-3</v>
      </c>
    </row>
    <row r="161" spans="41:102" x14ac:dyDescent="0.15">
      <c r="AO161" s="46">
        <f>血脉状态预估!C161</f>
        <v>105</v>
      </c>
      <c r="AP161" s="46">
        <f>血脉状态预估!D161</f>
        <v>713.59197658872131</v>
      </c>
      <c r="AR161" s="46"/>
      <c r="AS161" s="46"/>
      <c r="AT161" s="46"/>
      <c r="AU161" s="46">
        <f>IF(血脉状态预估!N161="",0,IFERROR(求节点($Q$6:$Q$15,$AI$5:$AI$14,血脉状态预估!N161),AU160)*血脉状态预估!$I161)</f>
        <v>0</v>
      </c>
      <c r="AV161" s="46">
        <f>IF(血脉状态预估!O161="",0,IFERROR(求节点($Q$24:$Q$33,$AI$23:$AI$32,血脉状态预估!O161),AV160)*血脉状态预估!$J161)</f>
        <v>1516583.6512506767</v>
      </c>
      <c r="AW161" s="46">
        <f t="shared" si="54"/>
        <v>1516583.6512506767</v>
      </c>
      <c r="AX161" s="46"/>
      <c r="AY161" s="46"/>
      <c r="AZ161" s="46"/>
      <c r="BA161" s="46">
        <f>IF(血脉状态预估!N161="",0,IFERROR(求节点($Q$6:$Q$15,$AJ$5:$AJ$14,血脉状态预估!N161),BA160)*血脉状态预估!$I161)</f>
        <v>0</v>
      </c>
      <c r="BB161" s="46">
        <f>IF(血脉状态预估!O161="",0,IFERROR(求节点($Q$24:$Q$33,$AJ$23:$AJ$32,血脉状态预估!O161),BB160)*血脉状态预估!$J161)</f>
        <v>201880.76599330548</v>
      </c>
      <c r="BC161" s="46">
        <f t="shared" si="55"/>
        <v>201880.76599330548</v>
      </c>
      <c r="BG161" s="4">
        <v>157</v>
      </c>
      <c r="BH161" s="4">
        <f t="shared" si="44"/>
        <v>2099831.1167656765</v>
      </c>
      <c r="BI161" s="4">
        <f t="shared" si="45"/>
        <v>2099831.1167656765</v>
      </c>
      <c r="BJ161" s="4">
        <f t="shared" si="46"/>
        <v>2099831.1167656765</v>
      </c>
      <c r="BK161" s="4">
        <f t="shared" si="47"/>
        <v>2099831.1167656765</v>
      </c>
      <c r="BL161" s="4">
        <f t="shared" si="48"/>
        <v>2099831.1167656765</v>
      </c>
      <c r="BM161" s="4">
        <f t="shared" si="49"/>
        <v>283796.36397656426</v>
      </c>
      <c r="BN161" s="4">
        <f t="shared" si="50"/>
        <v>283796.36397656426</v>
      </c>
      <c r="BO161" s="4">
        <f t="shared" si="51"/>
        <v>283796.36397656426</v>
      </c>
      <c r="BP161" s="4">
        <f t="shared" si="52"/>
        <v>283796.36397656426</v>
      </c>
      <c r="BQ161" s="4">
        <f t="shared" si="53"/>
        <v>283796.36397656426</v>
      </c>
      <c r="BT161" s="4">
        <v>157</v>
      </c>
      <c r="BU161" s="50">
        <f>IFERROR(BH161-血脉产出玩法!AD162,0)</f>
        <v>-6824831.5762406699</v>
      </c>
      <c r="BV161" s="50">
        <f>IFERROR(BI161-血脉产出玩法!AE162,0)</f>
        <v>-26914624.7630876</v>
      </c>
      <c r="BW161" s="50">
        <f>IFERROR(BJ161-血脉产出玩法!AF162,0)</f>
        <v>-47511945.979200117</v>
      </c>
      <c r="BX161" s="50">
        <f>IFERROR(BK161-血脉产出玩法!AG162,0)</f>
        <v>-47534297.124739163</v>
      </c>
      <c r="BY161" s="50">
        <f>IFERROR(BL161-血脉产出玩法!AH162,0)</f>
        <v>-47561496.496700272</v>
      </c>
      <c r="BZ161" s="50">
        <f>IFERROR(BM161-血脉产出玩法!AI162,0)</f>
        <v>-231416.44213127211</v>
      </c>
      <c r="CA161" s="50">
        <f>IFERROR(BN161-血脉产出玩法!AJ162,0)</f>
        <v>-1391182.2593909537</v>
      </c>
      <c r="CB161" s="50">
        <f>IFERROR(BO161-血脉产出玩法!AK162,0)</f>
        <v>-2580247.2164759664</v>
      </c>
      <c r="CC161" s="50">
        <f>IFERROR(BP161-血脉产出玩法!AL162,0)</f>
        <v>-2581537.528144767</v>
      </c>
      <c r="CD161" s="50">
        <f>IFERROR(BQ161-血脉产出玩法!AM162,0)</f>
        <v>-2583107.7235946674</v>
      </c>
      <c r="CE161" s="4">
        <f>BU161*血脉产出玩法!$D$13</f>
        <v>-3412415.788120335</v>
      </c>
      <c r="CF161" s="4">
        <f>BV161*血脉产出玩法!$D$13</f>
        <v>-13457312.3815438</v>
      </c>
      <c r="CG161" s="4">
        <f>BW161*血脉产出玩法!$D$13</f>
        <v>-23755972.989600059</v>
      </c>
      <c r="CH161" s="4">
        <f>BX161*血脉产出玩法!$D$13</f>
        <v>-23767148.562369581</v>
      </c>
      <c r="CI161" s="4">
        <f>BY161*血脉产出玩法!$D$13</f>
        <v>-23780748.248350136</v>
      </c>
      <c r="CJ161" s="4">
        <f>BZ161*血脉产出玩法!$D$14</f>
        <v>-2314164.421312721</v>
      </c>
      <c r="CK161" s="4">
        <f>CA161*血脉产出玩法!$D$14</f>
        <v>-13911822.593909537</v>
      </c>
      <c r="CL161" s="4">
        <f>CB161*血脉产出玩法!$D$14</f>
        <v>-25802472.164759666</v>
      </c>
      <c r="CM161" s="4">
        <f>CC161*血脉产出玩法!$D$14</f>
        <v>-25815375.281447671</v>
      </c>
      <c r="CN161" s="4">
        <f>CD161*血脉产出玩法!$D$14</f>
        <v>-25831077.235946674</v>
      </c>
      <c r="CO161" s="7">
        <f>CE161/'[1]资源-钻石'!L160</f>
        <v>-2.3221095944421254E-2</v>
      </c>
      <c r="CP161" s="7">
        <f>CF161/'[1]资源-钻石'!M160</f>
        <v>-5.3597962198650477E-2</v>
      </c>
      <c r="CQ161" s="7">
        <f>CG161/'[1]资源-钻石'!N160</f>
        <v>-4.5840623365910549E-2</v>
      </c>
      <c r="CR161" s="7">
        <f>CH161/'[1]资源-钻石'!O160</f>
        <v>-1.4435657058752844E-2</v>
      </c>
      <c r="CS161" s="7">
        <f>CI161/'[1]资源-钻石'!P160</f>
        <v>-5.7043121592393487E-3</v>
      </c>
      <c r="CT161" s="7">
        <f>CJ161/'[1]资源-钻石'!L160</f>
        <v>-1.5747622035258792E-2</v>
      </c>
      <c r="CU161" s="7">
        <f>CK161/'[1]资源-钻石'!M160</f>
        <v>-5.5408191499315987E-2</v>
      </c>
      <c r="CV161" s="7">
        <f>CL161/'[1]资源-钻石'!N160</f>
        <v>-4.9789642753506572E-2</v>
      </c>
      <c r="CW161" s="7">
        <f>CM161/'[1]资源-钻石'!O160</f>
        <v>-1.5679706104754092E-2</v>
      </c>
      <c r="CX161" s="7">
        <f>CN161/'[1]资源-钻石'!P160</f>
        <v>-6.1961266493573905E-3</v>
      </c>
    </row>
    <row r="162" spans="41:102" x14ac:dyDescent="0.15">
      <c r="AO162" s="46">
        <f>血脉状态预估!C162</f>
        <v>110</v>
      </c>
      <c r="AP162" s="46">
        <f>血脉状态预估!D162</f>
        <v>1001.3924000000001</v>
      </c>
      <c r="AR162" s="46"/>
      <c r="AS162" s="46"/>
      <c r="AT162" s="46"/>
      <c r="AU162" s="46">
        <f>IF(血脉状态预估!N162="",0,IFERROR(求节点($Q$6:$Q$15,$AI$5:$AI$14,血脉状态预估!N162),AU161)*血脉状态预估!$I162)</f>
        <v>0</v>
      </c>
      <c r="AV162" s="46">
        <f>IF(血脉状态预估!O162="",0,IFERROR(求节点($Q$24:$Q$33,$AI$23:$AI$32,血脉状态预估!O162),AV161)*血脉状态预估!$J162)</f>
        <v>1993786.1230356765</v>
      </c>
      <c r="AW162" s="46">
        <f t="shared" si="54"/>
        <v>1993786.1230356765</v>
      </c>
      <c r="AX162" s="46"/>
      <c r="AY162" s="46"/>
      <c r="AZ162" s="46"/>
      <c r="BA162" s="46">
        <f>IF(血脉状态预估!N162="",0,IFERROR(求节点($Q$6:$Q$15,$AJ$5:$AJ$14,血脉状态预估!N162),BA161)*血脉状态预估!$I162)</f>
        <v>0</v>
      </c>
      <c r="BB162" s="46">
        <f>IF(血脉状态预估!O162="",0,IFERROR(求节点($Q$24:$Q$33,$AJ$23:$AJ$32,血脉状态预估!O162),BB161)*血脉状态预估!$J162)</f>
        <v>268902.61888869904</v>
      </c>
      <c r="BC162" s="46">
        <f t="shared" si="55"/>
        <v>268902.61888869904</v>
      </c>
      <c r="BG162" s="4">
        <v>158</v>
      </c>
      <c r="BH162" s="4">
        <f t="shared" si="44"/>
        <v>2099831.1167656765</v>
      </c>
      <c r="BI162" s="4">
        <f t="shared" si="45"/>
        <v>2099831.1167656765</v>
      </c>
      <c r="BJ162" s="4">
        <f t="shared" si="46"/>
        <v>2099831.1167656765</v>
      </c>
      <c r="BK162" s="4">
        <f t="shared" si="47"/>
        <v>2099831.1167656765</v>
      </c>
      <c r="BL162" s="4">
        <f t="shared" si="48"/>
        <v>2099831.1167656765</v>
      </c>
      <c r="BM162" s="4">
        <f t="shared" si="49"/>
        <v>283796.36397656426</v>
      </c>
      <c r="BN162" s="4">
        <f t="shared" si="50"/>
        <v>283796.36397656426</v>
      </c>
      <c r="BO162" s="4">
        <f t="shared" si="51"/>
        <v>283796.36397656426</v>
      </c>
      <c r="BP162" s="4">
        <f t="shared" si="52"/>
        <v>283796.36397656426</v>
      </c>
      <c r="BQ162" s="4">
        <f t="shared" si="53"/>
        <v>283796.36397656426</v>
      </c>
      <c r="BT162" s="4">
        <v>158</v>
      </c>
      <c r="BU162" s="50">
        <f>IFERROR(BH162-血脉产出玩法!AD163,0)</f>
        <v>-7466929.4948137067</v>
      </c>
      <c r="BV162" s="50">
        <f>IFERROR(BI162-血脉产出玩法!AE163,0)</f>
        <v>-29001442.99844997</v>
      </c>
      <c r="BW162" s="50">
        <f>IFERROR(BJ162-血脉产出玩法!AF163,0)</f>
        <v>-51078799.916873336</v>
      </c>
      <c r="BX162" s="50">
        <f>IFERROR(BK162-血脉产出玩法!AG163,0)</f>
        <v>-51101151.062412381</v>
      </c>
      <c r="BY162" s="50">
        <f>IFERROR(BL162-血脉产出玩法!AH163,0)</f>
        <v>-51128350.434373483</v>
      </c>
      <c r="BZ162" s="50">
        <f>IFERROR(BM162-血脉产出玩法!AI163,0)</f>
        <v>-268484.18147376331</v>
      </c>
      <c r="CA162" s="50">
        <f>IFERROR(BN162-血脉产出玩法!AJ163,0)</f>
        <v>-1511652.4122540501</v>
      </c>
      <c r="CB162" s="50">
        <f>IFERROR(BO162-血脉产出玩法!AK163,0)</f>
        <v>-2786158.5085235052</v>
      </c>
      <c r="CC162" s="50">
        <f>IFERROR(BP162-血脉产出玩法!AL163,0)</f>
        <v>-2787448.8201923058</v>
      </c>
      <c r="CD162" s="50">
        <f>IFERROR(BQ162-血脉产出玩法!AM163,0)</f>
        <v>-2789019.0156422062</v>
      </c>
      <c r="CE162" s="4">
        <f>BU162*血脉产出玩法!$D$13</f>
        <v>-3733464.7474068534</v>
      </c>
      <c r="CF162" s="4">
        <f>BV162*血脉产出玩法!$D$13</f>
        <v>-14500721.499224985</v>
      </c>
      <c r="CG162" s="4">
        <f>BW162*血脉产出玩法!$D$13</f>
        <v>-25539399.958436668</v>
      </c>
      <c r="CH162" s="4">
        <f>BX162*血脉产出玩法!$D$13</f>
        <v>-25550575.531206191</v>
      </c>
      <c r="CI162" s="4">
        <f>BY162*血脉产出玩法!$D$13</f>
        <v>-25564175.217186742</v>
      </c>
      <c r="CJ162" s="4">
        <f>BZ162*血脉产出玩法!$D$14</f>
        <v>-2684841.8147376329</v>
      </c>
      <c r="CK162" s="4">
        <f>CA162*血脉产出玩法!$D$14</f>
        <v>-15116524.122540502</v>
      </c>
      <c r="CL162" s="4">
        <f>CB162*血脉产出玩法!$D$14</f>
        <v>-27861585.085235052</v>
      </c>
      <c r="CM162" s="4">
        <f>CC162*血脉产出玩法!$D$14</f>
        <v>-27874488.201923057</v>
      </c>
      <c r="CN162" s="4">
        <f>CD162*血脉产出玩法!$D$14</f>
        <v>-27890190.156422064</v>
      </c>
      <c r="CO162" s="7">
        <f>CE162/'[1]资源-钻石'!L161</f>
        <v>-2.3774912070829577E-2</v>
      </c>
      <c r="CP162" s="7">
        <f>CF162/'[1]资源-钻石'!M161</f>
        <v>-5.3989108275943269E-2</v>
      </c>
      <c r="CQ162" s="7">
        <f>CG162/'[1]资源-钻石'!N161</f>
        <v>-4.6028564681961828E-2</v>
      </c>
      <c r="CR162" s="7">
        <f>CH162/'[1]资源-钻石'!O161</f>
        <v>-1.4484727856443629E-2</v>
      </c>
      <c r="CS162" s="7">
        <f>CI162/'[1]资源-钻石'!P161</f>
        <v>-5.7223344984917383E-3</v>
      </c>
      <c r="CT162" s="7">
        <f>CJ162/'[1]资源-钻石'!L161</f>
        <v>-1.7097222657267448E-2</v>
      </c>
      <c r="CU162" s="7">
        <f>CK162/'[1]资源-钻石'!M161</f>
        <v>-5.6281865536922888E-2</v>
      </c>
      <c r="CV162" s="7">
        <f>CL162/'[1]资源-钻石'!N161</f>
        <v>-5.021373929398399E-2</v>
      </c>
      <c r="CW162" s="7">
        <f>CM162/'[1]资源-钻石'!O161</f>
        <v>-1.580216364400007E-2</v>
      </c>
      <c r="CX162" s="7">
        <f>CN162/'[1]资源-钻石'!P161</f>
        <v>-6.2429941879874121E-3</v>
      </c>
    </row>
    <row r="163" spans="41:102" x14ac:dyDescent="0.15">
      <c r="AO163" s="46">
        <f>血脉状态预估!C163</f>
        <v>115</v>
      </c>
      <c r="AP163" s="46">
        <f>血脉状态预估!D163</f>
        <v>1407.1203566096881</v>
      </c>
      <c r="AR163" s="46"/>
      <c r="AS163" s="46"/>
      <c r="AT163" s="46"/>
      <c r="AU163" s="46">
        <f>IF(血脉状态预估!N163="",0,IFERROR(求节点($Q$6:$Q$15,$AI$5:$AI$14,血脉状态预估!N163),AU162)*血脉状态预估!$I163)</f>
        <v>0</v>
      </c>
      <c r="AV163" s="46">
        <f>IF(血脉状态预估!O163="",0,IFERROR(求节点($Q$24:$Q$33,$AI$23:$AI$32,血脉状态预估!O163),AV162)*血脉状态预估!$J163)</f>
        <v>2099831.1167656765</v>
      </c>
      <c r="AW163" s="46">
        <f t="shared" si="54"/>
        <v>2099831.1167656765</v>
      </c>
      <c r="AX163" s="46"/>
      <c r="AY163" s="46"/>
      <c r="AZ163" s="46"/>
      <c r="BA163" s="46">
        <f>IF(血脉状态预估!N163="",0,IFERROR(求节点($Q$6:$Q$15,$AJ$5:$AJ$14,血脉状态预估!N163),BA162)*血脉状态预估!$I163)</f>
        <v>0</v>
      </c>
      <c r="BB163" s="46">
        <f>IF(血脉状态预估!O163="",0,IFERROR(求节点($Q$24:$Q$33,$AJ$23:$AJ$32,血脉状态预估!O163),BB162)*血脉状态预估!$J163)</f>
        <v>283796.36397656426</v>
      </c>
      <c r="BC163" s="46">
        <f t="shared" si="55"/>
        <v>283796.36397656426</v>
      </c>
      <c r="BG163" s="4">
        <v>159</v>
      </c>
      <c r="BH163" s="4">
        <f t="shared" si="44"/>
        <v>2099831.1167656765</v>
      </c>
      <c r="BI163" s="4">
        <f t="shared" si="45"/>
        <v>2099831.1167656765</v>
      </c>
      <c r="BJ163" s="4">
        <f t="shared" si="46"/>
        <v>2099831.1167656765</v>
      </c>
      <c r="BK163" s="4">
        <f t="shared" si="47"/>
        <v>2099831.1167656765</v>
      </c>
      <c r="BL163" s="4">
        <f t="shared" si="48"/>
        <v>2099831.1167656765</v>
      </c>
      <c r="BM163" s="4">
        <f t="shared" si="49"/>
        <v>283796.36397656426</v>
      </c>
      <c r="BN163" s="4">
        <f t="shared" si="50"/>
        <v>283796.36397656426</v>
      </c>
      <c r="BO163" s="4">
        <f t="shared" si="51"/>
        <v>283796.36397656426</v>
      </c>
      <c r="BP163" s="4">
        <f t="shared" si="52"/>
        <v>283796.36397656426</v>
      </c>
      <c r="BQ163" s="4">
        <f t="shared" si="53"/>
        <v>283796.36397656426</v>
      </c>
      <c r="BT163" s="4">
        <v>159</v>
      </c>
      <c r="BU163" s="50">
        <f>IFERROR(BH163-血脉产出玩法!AD164,0)</f>
        <v>-8155113.0042900778</v>
      </c>
      <c r="BV163" s="50">
        <f>IFERROR(BI163-血脉产出玩法!AE164,0)</f>
        <v>-31238039.404248174</v>
      </c>
      <c r="BW163" s="50">
        <f>IFERROR(BJ163-血脉产出玩法!AF164,0)</f>
        <v>-54901659.312014572</v>
      </c>
      <c r="BX163" s="50">
        <f>IFERROR(BK163-血脉产出玩法!AG164,0)</f>
        <v>-54924010.457553618</v>
      </c>
      <c r="BY163" s="50">
        <f>IFERROR(BL163-血脉产出玩法!AH164,0)</f>
        <v>-54951209.82951472</v>
      </c>
      <c r="BZ163" s="50">
        <f>IFERROR(BM163-血脉产出玩法!AI164,0)</f>
        <v>-308212.40081725793</v>
      </c>
      <c r="CA163" s="50">
        <f>IFERROR(BN163-血脉产出玩法!AJ164,0)</f>
        <v>-1640769.1251204077</v>
      </c>
      <c r="CB163" s="50">
        <f>IFERROR(BO163-血脉产出玩法!AK164,0)</f>
        <v>-3006848.7669766177</v>
      </c>
      <c r="CC163" s="50">
        <f>IFERROR(BP163-血脉产出玩法!AL164,0)</f>
        <v>-3008139.0786454184</v>
      </c>
      <c r="CD163" s="50">
        <f>IFERROR(BQ163-血脉产出玩法!AM164,0)</f>
        <v>-3009709.2740953187</v>
      </c>
      <c r="CE163" s="4">
        <f>BU163*血脉产出玩法!$D$13</f>
        <v>-4077556.5021450389</v>
      </c>
      <c r="CF163" s="4">
        <f>BV163*血脉产出玩法!$D$13</f>
        <v>-15619019.702124087</v>
      </c>
      <c r="CG163" s="4">
        <f>BW163*血脉产出玩法!$D$13</f>
        <v>-27450829.656007286</v>
      </c>
      <c r="CH163" s="4">
        <f>BX163*血脉产出玩法!$D$13</f>
        <v>-27462005.228776809</v>
      </c>
      <c r="CI163" s="4">
        <f>BY163*血脉产出玩法!$D$13</f>
        <v>-27475604.91475736</v>
      </c>
      <c r="CJ163" s="4">
        <f>BZ163*血脉产出玩法!$D$14</f>
        <v>-3082124.0081725791</v>
      </c>
      <c r="CK163" s="4">
        <f>CA163*血脉产出玩法!$D$14</f>
        <v>-16407691.251204077</v>
      </c>
      <c r="CL163" s="4">
        <f>CB163*血脉产出玩法!$D$14</f>
        <v>-30068487.669766176</v>
      </c>
      <c r="CM163" s="4">
        <f>CC163*血脉产出玩法!$D$14</f>
        <v>-30081390.786454186</v>
      </c>
      <c r="CN163" s="4">
        <f>CD163*血脉产出玩法!$D$14</f>
        <v>-30097092.740953188</v>
      </c>
      <c r="CO163" s="7">
        <f>CE163/'[1]资源-钻石'!L162</f>
        <v>-2.4294618296485073E-2</v>
      </c>
      <c r="CP163" s="7">
        <f>CF163/'[1]资源-钻石'!M162</f>
        <v>-5.4355411761883521E-2</v>
      </c>
      <c r="CQ163" s="7">
        <f>CG163/'[1]资源-钻石'!N162</f>
        <v>-4.6204265655815334E-2</v>
      </c>
      <c r="CR163" s="7">
        <f>CH163/'[1]资源-钻石'!O162</f>
        <v>-1.4530543760786899E-2</v>
      </c>
      <c r="CS163" s="7">
        <f>CI163/'[1]资源-钻石'!P162</f>
        <v>-5.7391549278637101E-3</v>
      </c>
      <c r="CT163" s="7">
        <f>CJ163/'[1]资源-钻石'!L162</f>
        <v>-1.8363700486208983E-2</v>
      </c>
      <c r="CU163" s="7">
        <f>CK163/'[1]资源-钻石'!M162</f>
        <v>-5.7100050517239952E-2</v>
      </c>
      <c r="CV163" s="7">
        <f>CL163/'[1]资源-钻石'!N162</f>
        <v>-5.0610215048944945E-2</v>
      </c>
      <c r="CW163" s="7">
        <f>CM163/'[1]资源-钻石'!O162</f>
        <v>-1.5916498506448405E-2</v>
      </c>
      <c r="CX163" s="7">
        <f>CN163/'[1]资源-钻石'!P162</f>
        <v>-6.2867361302693997E-3</v>
      </c>
    </row>
    <row r="164" spans="41:102" x14ac:dyDescent="0.15">
      <c r="AO164" s="46">
        <f>血脉状态预估!C164</f>
        <v>120</v>
      </c>
      <c r="AP164" s="46">
        <f>血脉状态预估!D164</f>
        <v>1988.5319999999999</v>
      </c>
      <c r="AR164" s="46"/>
      <c r="AS164" s="46"/>
      <c r="AT164" s="46"/>
      <c r="AU164" s="46">
        <f>IF(血脉状态预估!N164="",0,IFERROR(求节点($Q$6:$Q$15,$AI$5:$AI$14,血脉状态预估!N164),AU163)*血脉状态预估!$I164)</f>
        <v>0</v>
      </c>
      <c r="AV164" s="46">
        <f>IF(血脉状态预估!O164="",0,IFERROR(求节点($Q$24:$Q$33,$AI$23:$AI$32,血脉状态预估!O164),AV163)*血脉状态预估!$J164)</f>
        <v>2099831.1167656765</v>
      </c>
      <c r="AW164" s="46">
        <f t="shared" si="54"/>
        <v>2099831.1167656765</v>
      </c>
      <c r="AX164" s="46"/>
      <c r="AY164" s="46"/>
      <c r="AZ164" s="46"/>
      <c r="BA164" s="46">
        <f>IF(血脉状态预估!N164="",0,IFERROR(求节点($Q$6:$Q$15,$AJ$5:$AJ$14,血脉状态预估!N164),BA163)*血脉状态预估!$I164)</f>
        <v>0</v>
      </c>
      <c r="BB164" s="46">
        <f>IF(血脉状态预估!O164="",0,IFERROR(求节点($Q$24:$Q$33,$AJ$23:$AJ$32,血脉状态预估!O164),BB163)*血脉状态预估!$J164)</f>
        <v>283796.36397656426</v>
      </c>
      <c r="BC164" s="46">
        <f t="shared" si="55"/>
        <v>283796.36397656426</v>
      </c>
      <c r="BG164" s="4">
        <v>160</v>
      </c>
      <c r="BH164" s="4">
        <f t="shared" si="44"/>
        <v>2099831.1167656765</v>
      </c>
      <c r="BI164" s="4">
        <f t="shared" si="45"/>
        <v>2099831.1167656765</v>
      </c>
      <c r="BJ164" s="4">
        <f t="shared" si="46"/>
        <v>2099831.1167656765</v>
      </c>
      <c r="BK164" s="4">
        <f t="shared" si="47"/>
        <v>2099831.1167656765</v>
      </c>
      <c r="BL164" s="4">
        <f t="shared" si="48"/>
        <v>2099831.1167656765</v>
      </c>
      <c r="BM164" s="4">
        <f t="shared" si="49"/>
        <v>283796.36397656426</v>
      </c>
      <c r="BN164" s="4">
        <f t="shared" si="50"/>
        <v>283796.36397656426</v>
      </c>
      <c r="BO164" s="4">
        <f t="shared" si="51"/>
        <v>283796.36397656426</v>
      </c>
      <c r="BP164" s="4">
        <f t="shared" si="52"/>
        <v>283796.36397656426</v>
      </c>
      <c r="BQ164" s="4">
        <f t="shared" si="53"/>
        <v>283796.36397656426</v>
      </c>
      <c r="BT164" s="4">
        <v>160</v>
      </c>
      <c r="BU164" s="50">
        <f>IFERROR(BH164-血脉产出玩法!AD165,0)</f>
        <v>-8892689.827101931</v>
      </c>
      <c r="BV164" s="50">
        <f>IFERROR(BI164-血脉产出玩法!AE165,0)</f>
        <v>-33635164.078386694</v>
      </c>
      <c r="BW164" s="50">
        <f>IFERROR(BJ164-血脉产出玩法!AF165,0)</f>
        <v>-58998898.562734425</v>
      </c>
      <c r="BX164" s="50">
        <f>IFERROR(BK164-血脉产出玩法!AG165,0)</f>
        <v>-59021249.70827347</v>
      </c>
      <c r="BY164" s="50">
        <f>IFERROR(BL164-血脉产出玩法!AH165,0)</f>
        <v>-59048449.080234572</v>
      </c>
      <c r="BZ164" s="50">
        <f>IFERROR(BM164-血脉产出玩法!AI165,0)</f>
        <v>-350792.05202343571</v>
      </c>
      <c r="CA164" s="50">
        <f>IFERROR(BN164-血脉产出玩法!AJ165,0)</f>
        <v>-1779152.9915404855</v>
      </c>
      <c r="CB164" s="50">
        <f>IFERROR(BO164-血脉产出玩法!AK165,0)</f>
        <v>-3243378.7294269358</v>
      </c>
      <c r="CC164" s="50">
        <f>IFERROR(BP164-血脉产出玩法!AL165,0)</f>
        <v>-3244669.0410957364</v>
      </c>
      <c r="CD164" s="50">
        <f>IFERROR(BQ164-血脉产出玩法!AM165,0)</f>
        <v>-3246239.2365456368</v>
      </c>
      <c r="CE164" s="4">
        <f>BU164*血脉产出玩法!$D$13</f>
        <v>-4446344.9135509655</v>
      </c>
      <c r="CF164" s="4">
        <f>BV164*血脉产出玩法!$D$13</f>
        <v>-16817582.039193347</v>
      </c>
      <c r="CG164" s="4">
        <f>BW164*血脉产出玩法!$D$13</f>
        <v>-29499449.281367213</v>
      </c>
      <c r="CH164" s="4">
        <f>BX164*血脉产出玩法!$D$13</f>
        <v>-29510624.854136735</v>
      </c>
      <c r="CI164" s="4">
        <f>BY164*血脉产出玩法!$D$13</f>
        <v>-29524224.540117286</v>
      </c>
      <c r="CJ164" s="4">
        <f>BZ164*血脉产出玩法!$D$14</f>
        <v>-3507920.5202343571</v>
      </c>
      <c r="CK164" s="4">
        <f>CA164*血脉产出玩法!$D$14</f>
        <v>-17791529.915404856</v>
      </c>
      <c r="CL164" s="4">
        <f>CB164*血脉产出玩法!$D$14</f>
        <v>-32433787.294269357</v>
      </c>
      <c r="CM164" s="4">
        <f>CC164*血脉产出玩法!$D$14</f>
        <v>-32446690.410957366</v>
      </c>
      <c r="CN164" s="4">
        <f>CD164*血脉产出玩法!$D$14</f>
        <v>-32462392.365456369</v>
      </c>
      <c r="CO164" s="7">
        <f>CE164/'[1]资源-钻石'!L163</f>
        <v>-2.4782135141621007E-2</v>
      </c>
      <c r="CP164" s="7">
        <f>CF164/'[1]资源-钻石'!M163</f>
        <v>-5.4698367694430122E-2</v>
      </c>
      <c r="CQ164" s="7">
        <f>CG164/'[1]资源-钻石'!N163</f>
        <v>-4.6368502118877462E-2</v>
      </c>
      <c r="CR164" s="7">
        <f>CH164/'[1]资源-钻石'!O163</f>
        <v>-1.4573318726301332E-2</v>
      </c>
      <c r="CS164" s="7">
        <f>CI164/'[1]资源-钻石'!P163</f>
        <v>-5.7548532912901308E-3</v>
      </c>
      <c r="CT164" s="7">
        <f>CJ164/'[1]资源-钻石'!L163</f>
        <v>-1.9551735659005764E-2</v>
      </c>
      <c r="CU164" s="7">
        <f>CK164/'[1]资源-钻石'!M163</f>
        <v>-5.7866085795883294E-2</v>
      </c>
      <c r="CV164" s="7">
        <f>CL164/'[1]资源-钻石'!N163</f>
        <v>-5.0980820710692529E-2</v>
      </c>
      <c r="CW164" s="7">
        <f>CM164/'[1]资源-钻石'!O163</f>
        <v>-1.6023244621545956E-2</v>
      </c>
      <c r="CX164" s="7">
        <f>CN164/'[1]资源-钻石'!P163</f>
        <v>-6.3275601123292382E-3</v>
      </c>
    </row>
    <row r="165" spans="41:102" x14ac:dyDescent="0.15">
      <c r="AO165" s="46">
        <f>血脉状态预估!C165</f>
        <v>125</v>
      </c>
      <c r="AP165" s="46">
        <f>血脉状态预估!D165</f>
        <v>2816.4641988448207</v>
      </c>
      <c r="AR165" s="46"/>
      <c r="AS165" s="46"/>
      <c r="AT165" s="46"/>
      <c r="AU165" s="46">
        <f>IF(血脉状态预估!N165="",0,IFERROR(求节点($Q$6:$Q$15,$AI$5:$AI$14,血脉状态预估!N165),AU164)*血脉状态预估!$I165)</f>
        <v>0</v>
      </c>
      <c r="AV165" s="46">
        <f>IF(血脉状态预估!O165="",0,IFERROR(求节点($Q$24:$Q$33,$AI$23:$AI$32,血脉状态预估!O165),AV164)*血脉状态预估!$J165)</f>
        <v>2099831.1167656765</v>
      </c>
      <c r="AW165" s="46">
        <f t="shared" si="54"/>
        <v>2099831.1167656765</v>
      </c>
      <c r="AX165" s="46"/>
      <c r="AY165" s="46"/>
      <c r="AZ165" s="46"/>
      <c r="BA165" s="46">
        <f>IF(血脉状态预估!N165="",0,IFERROR(求节点($Q$6:$Q$15,$AJ$5:$AJ$14,血脉状态预估!N165),BA164)*血脉状态预估!$I165)</f>
        <v>0</v>
      </c>
      <c r="BB165" s="46">
        <f>IF(血脉状态预估!O165="",0,IFERROR(求节点($Q$24:$Q$33,$AJ$23:$AJ$32,血脉状态预估!O165),BB164)*血脉状态预估!$J165)</f>
        <v>283796.36397656426</v>
      </c>
      <c r="BC165" s="46">
        <f t="shared" si="55"/>
        <v>283796.36397656426</v>
      </c>
    </row>
    <row r="166" spans="41:102" x14ac:dyDescent="0.15">
      <c r="AO166" s="46">
        <f>血脉状态预估!C166</f>
        <v>130</v>
      </c>
      <c r="AP166" s="46">
        <f>血脉状态预估!D166</f>
        <v>3951.3384000000001</v>
      </c>
      <c r="AR166" s="46"/>
      <c r="AS166" s="46"/>
      <c r="AT166" s="46"/>
      <c r="AU166" s="46">
        <f>IF(血脉状态预估!N166="",0,IFERROR(求节点($Q$6:$Q$15,$AI$5:$AI$14,血脉状态预估!N166),AU165)*血脉状态预估!$I166)</f>
        <v>0</v>
      </c>
      <c r="AV166" s="46">
        <f>IF(血脉状态预估!O166="",0,IFERROR(求节点($Q$24:$Q$33,$AI$23:$AI$32,血脉状态预估!O166),AV165)*血脉状态预估!$J166)</f>
        <v>2099831.1167656765</v>
      </c>
      <c r="AW166" s="46">
        <f t="shared" si="54"/>
        <v>2099831.1167656765</v>
      </c>
      <c r="AX166" s="46"/>
      <c r="AY166" s="46"/>
      <c r="AZ166" s="46"/>
      <c r="BA166" s="46">
        <f>IF(血脉状态预估!N166="",0,IFERROR(求节点($Q$6:$Q$15,$AJ$5:$AJ$14,血脉状态预估!N166),BA165)*血脉状态预估!$I166)</f>
        <v>0</v>
      </c>
      <c r="BB166" s="46">
        <f>IF(血脉状态预估!O166="",0,IFERROR(求节点($Q$24:$Q$33,$AJ$23:$AJ$32,血脉状态预估!O166),BB165)*血脉状态预估!$J166)</f>
        <v>283796.36397656426</v>
      </c>
      <c r="BC166" s="46">
        <f t="shared" si="55"/>
        <v>283796.36397656426</v>
      </c>
    </row>
    <row r="167" spans="41:102" x14ac:dyDescent="0.15">
      <c r="AO167" s="46">
        <f>血脉状态预估!C167</f>
        <v>135</v>
      </c>
      <c r="AP167" s="46">
        <f>血脉状态预估!D167</f>
        <v>5548.8497639180305</v>
      </c>
      <c r="AR167" s="46"/>
      <c r="AS167" s="46"/>
      <c r="AT167" s="46"/>
      <c r="AU167" s="46">
        <f>IF(血脉状态预估!N167="",0,IFERROR(求节点($Q$6:$Q$15,$AI$5:$AI$14,血脉状态预估!N167),AU166)*血脉状态预估!$I167)</f>
        <v>0</v>
      </c>
      <c r="AV167" s="46">
        <f>IF(血脉状态预估!O167="",0,IFERROR(求节点($Q$24:$Q$33,$AI$23:$AI$32,血脉状态预估!O167),AV166)*血脉状态预估!$J167)</f>
        <v>2099831.1167656765</v>
      </c>
      <c r="AW167" s="46">
        <f t="shared" si="54"/>
        <v>2099831.1167656765</v>
      </c>
      <c r="AX167" s="46"/>
      <c r="AY167" s="46"/>
      <c r="AZ167" s="46"/>
      <c r="BA167" s="46">
        <f>IF(血脉状态预估!N167="",0,IFERROR(求节点($Q$6:$Q$15,$AJ$5:$AJ$14,血脉状态预估!N167),BA166)*血脉状态预估!$I167)</f>
        <v>0</v>
      </c>
      <c r="BB167" s="46">
        <f>IF(血脉状态预估!O167="",0,IFERROR(求节点($Q$24:$Q$33,$AJ$23:$AJ$32,血脉状态预估!O167),BB166)*血脉状态预估!$J167)</f>
        <v>283796.36397656426</v>
      </c>
      <c r="BC167" s="46">
        <f t="shared" si="55"/>
        <v>283796.36397656426</v>
      </c>
    </row>
    <row r="168" spans="41:102" x14ac:dyDescent="0.15">
      <c r="AO168" s="46">
        <f>血脉状态预估!C168</f>
        <v>140</v>
      </c>
      <c r="AP168" s="46">
        <f>血脉状态预估!D168</f>
        <v>7827.7974000000004</v>
      </c>
      <c r="AR168" s="46"/>
      <c r="AS168" s="46"/>
      <c r="AT168" s="46"/>
      <c r="AU168" s="46">
        <f>IF(血脉状态预估!N168="",0,IFERROR(求节点($Q$6:$Q$15,$AI$5:$AI$14,血脉状态预估!N168),AU167)*血脉状态预估!$I168)</f>
        <v>0</v>
      </c>
      <c r="AV168" s="46">
        <f>IF(血脉状态预估!O168="",0,IFERROR(求节点($Q$24:$Q$33,$AI$23:$AI$32,血脉状态预估!O168),AV167)*血脉状态预估!$J168)</f>
        <v>2099831.1167656765</v>
      </c>
      <c r="AW168" s="46">
        <f t="shared" si="54"/>
        <v>2099831.1167656765</v>
      </c>
      <c r="AX168" s="46"/>
      <c r="AY168" s="46"/>
      <c r="AZ168" s="46"/>
      <c r="BA168" s="46">
        <f>IF(血脉状态预估!N168="",0,IFERROR(求节点($Q$6:$Q$15,$AJ$5:$AJ$14,血脉状态预估!N168),BA167)*血脉状态预估!$I168)</f>
        <v>0</v>
      </c>
      <c r="BB168" s="46">
        <f>IF(血脉状态预估!O168="",0,IFERROR(求节点($Q$24:$Q$33,$AJ$23:$AJ$32,血脉状态预估!O168),BB167)*血脉状态预估!$J168)</f>
        <v>283796.36397656426</v>
      </c>
      <c r="BC168" s="46">
        <f t="shared" si="55"/>
        <v>283796.36397656426</v>
      </c>
    </row>
    <row r="169" spans="41:102" x14ac:dyDescent="0.15">
      <c r="AO169" s="46">
        <f>血脉状态预估!C169</f>
        <v>145</v>
      </c>
      <c r="AP169" s="46">
        <f>血脉状态预估!D169</f>
        <v>11105.129370337838</v>
      </c>
      <c r="AR169" s="46"/>
      <c r="AS169" s="46"/>
      <c r="AT169" s="46"/>
      <c r="AU169" s="46">
        <f>IF(血脉状态预估!N169="",0,IFERROR(求节点($Q$6:$Q$15,$AI$5:$AI$14,血脉状态预估!N169),AU168)*血脉状态预估!$I169)</f>
        <v>0</v>
      </c>
      <c r="AV169" s="46">
        <f>IF(血脉状态预估!O169="",0,IFERROR(求节点($Q$24:$Q$33,$AI$23:$AI$32,血脉状态预估!O169),AV168)*血脉状态预估!$J169)</f>
        <v>2099831.1167656765</v>
      </c>
      <c r="AW169" s="46">
        <f t="shared" si="54"/>
        <v>2099831.1167656765</v>
      </c>
      <c r="AX169" s="46"/>
      <c r="AY169" s="46"/>
      <c r="AZ169" s="46"/>
      <c r="BA169" s="46">
        <f>IF(血脉状态预估!N169="",0,IFERROR(求节点($Q$6:$Q$15,$AJ$5:$AJ$14,血脉状态预估!N169),BA168)*血脉状态预估!$I169)</f>
        <v>0</v>
      </c>
      <c r="BB169" s="46">
        <f>IF(血脉状态预估!O169="",0,IFERROR(求节点($Q$24:$Q$33,$AJ$23:$AJ$32,血脉状态预估!O169),BB168)*血脉状态预估!$J169)</f>
        <v>283796.36397656426</v>
      </c>
      <c r="BC169" s="46">
        <f t="shared" si="55"/>
        <v>283796.36397656426</v>
      </c>
    </row>
    <row r="170" spans="41:102" x14ac:dyDescent="0.15">
      <c r="AO170" s="46">
        <f>血脉状态预估!C170</f>
        <v>150</v>
      </c>
      <c r="AP170" s="46">
        <f>血脉状态预估!D170</f>
        <v>15603.645400000001</v>
      </c>
      <c r="AR170" s="46"/>
      <c r="AS170" s="46"/>
      <c r="AT170" s="46"/>
      <c r="AU170" s="46">
        <f>IF(血脉状态预估!N170="",0,IFERROR(求节点($Q$6:$Q$15,$AI$5:$AI$14,血脉状态预估!N170),AU169)*血脉状态预估!$I170)</f>
        <v>0</v>
      </c>
      <c r="AV170" s="46">
        <f>IF(血脉状态预估!O170="",0,IFERROR(求节点($Q$24:$Q$33,$AI$23:$AI$32,血脉状态预估!O170),AV169)*血脉状态预估!$J170)</f>
        <v>2099831.1167656765</v>
      </c>
      <c r="AW170" s="46">
        <f t="shared" si="54"/>
        <v>2099831.1167656765</v>
      </c>
      <c r="AX170" s="46"/>
      <c r="AY170" s="46"/>
      <c r="AZ170" s="46"/>
      <c r="BA170" s="46">
        <f>IF(血脉状态预估!N170="",0,IFERROR(求节点($Q$6:$Q$15,$AJ$5:$AJ$14,血脉状态预估!N170),BA169)*血脉状态预估!$I170)</f>
        <v>0</v>
      </c>
      <c r="BB170" s="46">
        <f>IF(血脉状态预估!O170="",0,IFERROR(求节点($Q$24:$Q$33,$AJ$23:$AJ$32,血脉状态预估!O170),BB169)*血脉状态预估!$J170)</f>
        <v>283796.36397656426</v>
      </c>
      <c r="BC170" s="46">
        <f t="shared" si="55"/>
        <v>283796.36397656426</v>
      </c>
    </row>
    <row r="171" spans="41:102" x14ac:dyDescent="0.15">
      <c r="AO171" s="46">
        <f>血脉状态预估!C171</f>
        <v>155</v>
      </c>
      <c r="AP171" s="46">
        <f>血脉状态预估!D171</f>
        <v>44402.940101346627</v>
      </c>
      <c r="AR171" s="46"/>
      <c r="AS171" s="46"/>
      <c r="AT171" s="46"/>
      <c r="AU171" s="46">
        <f>IF(血脉状态预估!N171="",0,IFERROR(求节点($Q$6:$Q$15,$AI$5:$AI$14,血脉状态预估!N171),AU170)*血脉状态预估!$I171)</f>
        <v>0</v>
      </c>
      <c r="AV171" s="46">
        <f>IF(血脉状态预估!O171="",0,IFERROR(求节点($Q$24:$Q$33,$AI$23:$AI$32,血脉状态预估!O171),AV170)*血脉状态预估!$J171)</f>
        <v>2099831.1167656765</v>
      </c>
      <c r="AW171" s="46">
        <f t="shared" si="54"/>
        <v>2099831.1167656765</v>
      </c>
      <c r="AX171" s="46"/>
      <c r="AY171" s="46"/>
      <c r="AZ171" s="46"/>
      <c r="BA171" s="46">
        <f>IF(血脉状态预估!N171="",0,IFERROR(求节点($Q$6:$Q$15,$AJ$5:$AJ$14,血脉状态预估!N171),BA170)*血脉状态预估!$I171)</f>
        <v>0</v>
      </c>
      <c r="BB171" s="46">
        <f>IF(血脉状态预估!O171="",0,IFERROR(求节点($Q$24:$Q$33,$AJ$23:$AJ$32,血脉状态预估!O171),BB170)*血脉状态预估!$J171)</f>
        <v>283796.36397656426</v>
      </c>
      <c r="BC171" s="46">
        <f t="shared" si="55"/>
        <v>283796.36397656426</v>
      </c>
    </row>
    <row r="172" spans="41:102" x14ac:dyDescent="0.15">
      <c r="AO172" s="46">
        <f>血脉状态预估!C172</f>
        <v>160</v>
      </c>
      <c r="AP172" s="46">
        <f>血脉状态预估!D172</f>
        <v>66190.350000000006</v>
      </c>
      <c r="AR172" s="46"/>
      <c r="AS172" s="46"/>
      <c r="AT172" s="46"/>
      <c r="AU172" s="46">
        <f>IF(血脉状态预估!N172="",0,IFERROR(求节点($Q$6:$Q$15,$AI$5:$AI$14,血脉状态预估!N172),AU171)*血脉状态预估!$I172)</f>
        <v>0</v>
      </c>
      <c r="AV172" s="46">
        <f>IF(血脉状态预估!O172="",0,IFERROR(求节点($Q$24:$Q$33,$AI$23:$AI$32,血脉状态预估!O172),AV171)*血脉状态预估!$J172)</f>
        <v>2099831.1167656765</v>
      </c>
      <c r="AW172" s="46">
        <f t="shared" si="54"/>
        <v>2099831.1167656765</v>
      </c>
      <c r="AX172" s="46"/>
      <c r="AY172" s="46"/>
      <c r="AZ172" s="46"/>
      <c r="BA172" s="46">
        <f>IF(血脉状态预估!N172="",0,IFERROR(求节点($Q$6:$Q$15,$AJ$5:$AJ$14,血脉状态预估!N172),BA171)*血脉状态预估!$I172)</f>
        <v>0</v>
      </c>
      <c r="BB172" s="46">
        <f>IF(血脉状态预估!O172="",0,IFERROR(求节点($Q$24:$Q$33,$AJ$23:$AJ$32,血脉状态预估!O172),BB171)*血脉状态预估!$J172)</f>
        <v>283796.36397656426</v>
      </c>
      <c r="BC172" s="46">
        <f t="shared" si="55"/>
        <v>283796.36397656426</v>
      </c>
    </row>
    <row r="173" spans="41:102" x14ac:dyDescent="0.15">
      <c r="AO173" s="46"/>
      <c r="AP173" s="46"/>
      <c r="AR173" s="46"/>
      <c r="AS173" s="46"/>
      <c r="AT173" s="46"/>
      <c r="AU173" s="46"/>
      <c r="AV173" s="46"/>
      <c r="AW173" s="46"/>
      <c r="AX173" s="46"/>
      <c r="AY173" s="46"/>
      <c r="AZ173" s="46"/>
      <c r="BA173" s="46"/>
      <c r="BB173" s="46"/>
      <c r="BC173" s="46"/>
    </row>
    <row r="174" spans="41:102" x14ac:dyDescent="0.15">
      <c r="AO174" s="46"/>
      <c r="AP174" s="46"/>
      <c r="AR174" s="46"/>
      <c r="AS174" s="46"/>
      <c r="AT174" s="46"/>
      <c r="AU174" s="46"/>
      <c r="AV174" s="46"/>
      <c r="AW174" s="46"/>
      <c r="AX174" s="46"/>
      <c r="AY174" s="46"/>
      <c r="AZ174" s="46"/>
      <c r="BA174" s="46"/>
      <c r="BB174" s="46"/>
      <c r="BC174" s="46"/>
    </row>
    <row r="175" spans="41:102" x14ac:dyDescent="0.15">
      <c r="AO175" s="46"/>
      <c r="AP175" s="46"/>
      <c r="AR175" s="46"/>
      <c r="AS175" s="46"/>
      <c r="AT175" s="46"/>
      <c r="AU175" s="46"/>
      <c r="AV175" s="46"/>
      <c r="AW175" s="46"/>
      <c r="AX175" s="46"/>
      <c r="AY175" s="46"/>
      <c r="AZ175" s="46"/>
      <c r="BA175" s="46"/>
      <c r="BB175" s="46"/>
      <c r="BC175" s="46"/>
    </row>
    <row r="176" spans="41:102" x14ac:dyDescent="0.15">
      <c r="AO176" s="46"/>
      <c r="AP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</row>
    <row r="177" spans="41:55" x14ac:dyDescent="0.15">
      <c r="AO177" s="46"/>
      <c r="AP177" s="46"/>
      <c r="AR177" s="46"/>
      <c r="AS177" s="46"/>
      <c r="AT177" s="46"/>
      <c r="AU177" s="46"/>
      <c r="AV177" s="46"/>
      <c r="AW177" s="46"/>
      <c r="AX177" s="46"/>
      <c r="AY177" s="46"/>
      <c r="AZ177" s="46"/>
      <c r="BA177" s="46"/>
      <c r="BB177" s="46"/>
      <c r="BC177" s="46"/>
    </row>
    <row r="178" spans="41:55" x14ac:dyDescent="0.15">
      <c r="AO178" s="46"/>
      <c r="AP178" s="46"/>
      <c r="AR178" s="46"/>
      <c r="AS178" s="46"/>
      <c r="AT178" s="46"/>
      <c r="AU178" s="46"/>
      <c r="AV178" s="46"/>
      <c r="AW178" s="46"/>
      <c r="AX178" s="46"/>
      <c r="AY178" s="46"/>
      <c r="AZ178" s="46"/>
      <c r="BA178" s="46"/>
      <c r="BB178" s="46"/>
      <c r="BC178" s="46"/>
    </row>
    <row r="179" spans="41:55" x14ac:dyDescent="0.15">
      <c r="AO179" s="46"/>
      <c r="AP179" s="46"/>
      <c r="AR179" s="46"/>
      <c r="AS179" s="46"/>
      <c r="AT179" s="46"/>
      <c r="AU179" s="46"/>
      <c r="AV179" s="46"/>
      <c r="AW179" s="46"/>
      <c r="AX179" s="46"/>
      <c r="AY179" s="46"/>
      <c r="AZ179" s="46"/>
      <c r="BA179" s="46"/>
      <c r="BB179" s="46"/>
      <c r="BC179" s="46"/>
    </row>
    <row r="183" spans="41:55" x14ac:dyDescent="0.15">
      <c r="AO183" s="61" t="s">
        <v>456</v>
      </c>
      <c r="AP183" s="61"/>
      <c r="AR183" s="4" t="s">
        <v>459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</row>
    <row r="184" spans="41:55" x14ac:dyDescent="0.15">
      <c r="AO184" s="61"/>
      <c r="AP184" s="61"/>
      <c r="AR184" s="61" t="s">
        <v>476</v>
      </c>
      <c r="AS184" s="61"/>
      <c r="AT184" s="61"/>
      <c r="AU184" s="61"/>
      <c r="AV184" s="61"/>
      <c r="AW184" s="61"/>
      <c r="AX184" s="61" t="s">
        <v>496</v>
      </c>
      <c r="AY184" s="61"/>
      <c r="AZ184" s="61"/>
      <c r="BA184" s="61"/>
      <c r="BB184" s="61"/>
      <c r="BC184" s="61"/>
    </row>
    <row r="185" spans="41:55" x14ac:dyDescent="0.15">
      <c r="AO185" s="46" t="s">
        <v>31</v>
      </c>
      <c r="AP185" s="46" t="s">
        <v>324</v>
      </c>
      <c r="AR185" s="46" t="s">
        <v>47</v>
      </c>
      <c r="AS185" s="46" t="s">
        <v>48</v>
      </c>
      <c r="AT185" s="46" t="s">
        <v>24</v>
      </c>
      <c r="AU185" s="46" t="s">
        <v>22</v>
      </c>
      <c r="AV185" s="46" t="s">
        <v>264</v>
      </c>
      <c r="AW185" s="49" t="s">
        <v>477</v>
      </c>
      <c r="AX185" s="46" t="s">
        <v>47</v>
      </c>
      <c r="AY185" s="46" t="s">
        <v>48</v>
      </c>
      <c r="AZ185" s="46" t="s">
        <v>24</v>
      </c>
      <c r="BA185" s="46" t="s">
        <v>22</v>
      </c>
      <c r="BB185" s="46" t="s">
        <v>264</v>
      </c>
      <c r="BC185" s="49" t="s">
        <v>477</v>
      </c>
    </row>
    <row r="186" spans="41:55" x14ac:dyDescent="0.15">
      <c r="AO186" s="46">
        <f>血脉状态预估!C186</f>
        <v>5</v>
      </c>
      <c r="AP186" s="46">
        <f>血脉状态预估!D186</f>
        <v>0.10951806589144637</v>
      </c>
      <c r="AR186" s="46"/>
      <c r="AS186" s="46"/>
      <c r="AT186" s="46"/>
      <c r="AU186" s="46">
        <f>IF(血脉状态预估!N186="",0,IFERROR(求节点($Q$6:$Q$15,$AI$5:$AI$14,血脉状态预估!N186),AU185)*血脉状态预估!$I186)</f>
        <v>0</v>
      </c>
      <c r="AV186" s="46">
        <f>IF(血脉状态预估!O186="",0,IFERROR(求节点($Q$24:$Q$33,$AI$23:$AI$32,血脉状态预估!O186),AV185)*血脉状态预估!$J186)</f>
        <v>0</v>
      </c>
      <c r="AW186" s="46">
        <f>MAX(SUM(AU186:AV186),AW185)</f>
        <v>0</v>
      </c>
      <c r="AX186" s="46"/>
      <c r="AY186" s="46"/>
      <c r="AZ186" s="46"/>
      <c r="BA186" s="46">
        <f>IF(血脉状态预估!N186="",0,IFERROR(求节点($Q$6:$Q$15,$AJ$5:$AJ$14,血脉状态预估!N186),BA185)*血脉状态预估!$I186)</f>
        <v>0</v>
      </c>
      <c r="BB186" s="46">
        <f>IF(血脉状态预估!O186="",0,IFERROR(求节点($Q$24:$Q$33,$AJ$23:$AJ$32,血脉状态预估!O186),BB185)*血脉状态预估!$J186)</f>
        <v>0</v>
      </c>
      <c r="BC186" s="46">
        <f>MAX(SUM(BA186:BB186),BC185)</f>
        <v>0</v>
      </c>
    </row>
    <row r="187" spans="41:55" x14ac:dyDescent="0.15">
      <c r="AO187" s="46">
        <f>血脉状态预估!C187</f>
        <v>10</v>
      </c>
      <c r="AP187" s="46">
        <f>血脉状态预估!D187</f>
        <v>0.2732</v>
      </c>
      <c r="AR187" s="46"/>
      <c r="AS187" s="46"/>
      <c r="AT187" s="46"/>
      <c r="AU187" s="46">
        <f>IF(血脉状态预估!N187="",0,IFERROR(求节点($Q$6:$Q$15,$AI$5:$AI$14,血脉状态预估!N187),AU186)*血脉状态预估!$I187)</f>
        <v>0</v>
      </c>
      <c r="AV187" s="46">
        <f>IF(血脉状态预估!O187="",0,IFERROR(求节点($Q$24:$Q$33,$AI$23:$AI$32,血脉状态预估!O187),AV186)*血脉状态预估!$J187)</f>
        <v>0</v>
      </c>
      <c r="AW187" s="46">
        <f t="shared" ref="AW187:AW217" si="56">MAX(SUM(AU187:AV187),AW186)</f>
        <v>0</v>
      </c>
      <c r="AX187" s="46"/>
      <c r="AY187" s="46"/>
      <c r="AZ187" s="46"/>
      <c r="BA187" s="46">
        <f>IF(血脉状态预估!N187="",0,IFERROR(求节点($Q$6:$Q$15,$AJ$5:$AJ$14,血脉状态预估!N187),BA186)*血脉状态预估!$I187)</f>
        <v>0</v>
      </c>
      <c r="BB187" s="46">
        <f>IF(血脉状态预估!O187="",0,IFERROR(求节点($Q$24:$Q$33,$AJ$23:$AJ$32,血脉状态预估!O187),BB186)*血脉状态预估!$J187)</f>
        <v>0</v>
      </c>
      <c r="BC187" s="46">
        <f t="shared" ref="BC187:BC217" si="57">MAX(SUM(BA187:BB187),BC186)</f>
        <v>0</v>
      </c>
    </row>
    <row r="188" spans="41:55" x14ac:dyDescent="0.15">
      <c r="AO188" s="46">
        <f>血脉状态预估!C188</f>
        <v>15</v>
      </c>
      <c r="AP188" s="46">
        <f>血脉状态预估!D188</f>
        <v>0.5271355400643265</v>
      </c>
      <c r="AR188" s="46"/>
      <c r="AS188" s="46"/>
      <c r="AT188" s="46"/>
      <c r="AU188" s="46">
        <f>IF(血脉状态预估!N188="",0,IFERROR(求节点($Q$6:$Q$15,$AI$5:$AI$14,血脉状态预估!N188),AU187)*血脉状态预估!$I188)</f>
        <v>0</v>
      </c>
      <c r="AV188" s="46">
        <f>IF(血脉状态预估!O188="",0,IFERROR(求节点($Q$24:$Q$33,$AI$23:$AI$32,血脉状态预估!O188),AV187)*血脉状态预估!$J188)</f>
        <v>0</v>
      </c>
      <c r="AW188" s="46">
        <f t="shared" si="56"/>
        <v>0</v>
      </c>
      <c r="AX188" s="46"/>
      <c r="AY188" s="46"/>
      <c r="AZ188" s="46"/>
      <c r="BA188" s="46">
        <f>IF(血脉状态预估!N188="",0,IFERROR(求节点($Q$6:$Q$15,$AJ$5:$AJ$14,血脉状态预估!N188),BA187)*血脉状态预估!$I188)</f>
        <v>0</v>
      </c>
      <c r="BB188" s="46">
        <f>IF(血脉状态预估!O188="",0,IFERROR(求节点($Q$24:$Q$33,$AJ$23:$AJ$32,血脉状态预估!O188),BB187)*血脉状态预估!$J188)</f>
        <v>0</v>
      </c>
      <c r="BC188" s="46">
        <f t="shared" si="57"/>
        <v>0</v>
      </c>
    </row>
    <row r="189" spans="41:55" x14ac:dyDescent="0.15">
      <c r="AO189" s="46">
        <f>血脉状态预估!C189</f>
        <v>20</v>
      </c>
      <c r="AP189" s="46">
        <f>血脉状态预估!D189</f>
        <v>0.87990000000000002</v>
      </c>
      <c r="AR189" s="46"/>
      <c r="AS189" s="46"/>
      <c r="AT189" s="46"/>
      <c r="AU189" s="46">
        <f>IF(血脉状态预估!N189="",0,IFERROR(求节点($Q$6:$Q$15,$AI$5:$AI$14,血脉状态预估!N189),AU188)*血脉状态预估!$I189)</f>
        <v>0</v>
      </c>
      <c r="AV189" s="46">
        <f>IF(血脉状态预估!O189="",0,IFERROR(求节点($Q$24:$Q$33,$AI$23:$AI$32,血脉状态预估!O189),AV188)*血脉状态预估!$J189)</f>
        <v>0</v>
      </c>
      <c r="AW189" s="46">
        <f t="shared" si="56"/>
        <v>0</v>
      </c>
      <c r="AX189" s="46"/>
      <c r="AY189" s="46"/>
      <c r="AZ189" s="46"/>
      <c r="BA189" s="46">
        <f>IF(血脉状态预估!N189="",0,IFERROR(求节点($Q$6:$Q$15,$AJ$5:$AJ$14,血脉状态预估!N189),BA188)*血脉状态预估!$I189)</f>
        <v>0</v>
      </c>
      <c r="BB189" s="46">
        <f>IF(血脉状态预估!O189="",0,IFERROR(求节点($Q$24:$Q$33,$AJ$23:$AJ$32,血脉状态预估!O189),BB188)*血脉状态预估!$J189)</f>
        <v>0</v>
      </c>
      <c r="BC189" s="46">
        <f t="shared" si="57"/>
        <v>0</v>
      </c>
    </row>
    <row r="190" spans="41:55" x14ac:dyDescent="0.15">
      <c r="AO190" s="46">
        <f>血脉状态预估!C190</f>
        <v>25</v>
      </c>
      <c r="AP190" s="46">
        <f>血脉状态预估!D190</f>
        <v>1.3802915995495415</v>
      </c>
      <c r="AR190" s="46"/>
      <c r="AS190" s="46"/>
      <c r="AT190" s="46"/>
      <c r="AU190" s="46">
        <f>IF(血脉状态预估!N190="",0,IFERROR(求节点($Q$6:$Q$15,$AI$5:$AI$14,血脉状态预估!N190),AU189)*血脉状态预估!$I190)</f>
        <v>0</v>
      </c>
      <c r="AV190" s="46">
        <f>IF(血脉状态预估!O190="",0,IFERROR(求节点($Q$24:$Q$33,$AI$23:$AI$32,血脉状态预估!O190),AV189)*血脉状态预估!$J190)</f>
        <v>0</v>
      </c>
      <c r="AW190" s="46">
        <f t="shared" si="56"/>
        <v>0</v>
      </c>
      <c r="AX190" s="46"/>
      <c r="AY190" s="46"/>
      <c r="AZ190" s="46"/>
      <c r="BA190" s="46">
        <f>IF(血脉状态预估!N190="",0,IFERROR(求节点($Q$6:$Q$15,$AJ$5:$AJ$14,血脉状态预估!N190),BA189)*血脉状态预估!$I190)</f>
        <v>0</v>
      </c>
      <c r="BB190" s="46">
        <f>IF(血脉状态预估!O190="",0,IFERROR(求节点($Q$24:$Q$33,$AJ$23:$AJ$32,血脉状态预估!O190),BB189)*血脉状态预估!$J190)</f>
        <v>0</v>
      </c>
      <c r="BC190" s="46">
        <f t="shared" si="57"/>
        <v>0</v>
      </c>
    </row>
    <row r="191" spans="41:55" x14ac:dyDescent="0.15">
      <c r="AO191" s="46">
        <f>血脉状态预估!C191</f>
        <v>30</v>
      </c>
      <c r="AP191" s="46">
        <f>血脉状态预估!D191</f>
        <v>2.1006999999999998</v>
      </c>
      <c r="AR191" s="46"/>
      <c r="AS191" s="46"/>
      <c r="AT191" s="46"/>
      <c r="AU191" s="46">
        <f>IF(血脉状态预估!N191="",0,IFERROR(求节点($Q$6:$Q$15,$AI$5:$AI$14,血脉状态预估!N191),AU190)*血脉状态预估!$I191)</f>
        <v>0</v>
      </c>
      <c r="AV191" s="46">
        <f>IF(血脉状态预估!O191="",0,IFERROR(求节点($Q$24:$Q$33,$AI$23:$AI$32,血脉状态预估!O191),AV190)*血脉状态预估!$J191)</f>
        <v>0</v>
      </c>
      <c r="AW191" s="46">
        <f t="shared" si="56"/>
        <v>0</v>
      </c>
      <c r="AX191" s="46"/>
      <c r="AY191" s="46"/>
      <c r="AZ191" s="46"/>
      <c r="BA191" s="46">
        <f>IF(血脉状态预估!N191="",0,IFERROR(求节点($Q$6:$Q$15,$AJ$5:$AJ$14,血脉状态预估!N191),BA190)*血脉状态预估!$I191)</f>
        <v>0</v>
      </c>
      <c r="BB191" s="46">
        <f>IF(血脉状态预估!O191="",0,IFERROR(求节点($Q$24:$Q$33,$AJ$23:$AJ$32,血脉状态预估!O191),BB190)*血脉状态预估!$J191)</f>
        <v>0</v>
      </c>
      <c r="BC191" s="46">
        <f t="shared" si="57"/>
        <v>0</v>
      </c>
    </row>
    <row r="192" spans="41:55" x14ac:dyDescent="0.15">
      <c r="AO192" s="46">
        <f>血脉状态预估!C192</f>
        <v>35</v>
      </c>
      <c r="AP192" s="46">
        <f>血脉状态预估!D192</f>
        <v>3.1106144832938032</v>
      </c>
      <c r="AR192" s="46"/>
      <c r="AS192" s="46"/>
      <c r="AT192" s="46"/>
      <c r="AU192" s="46">
        <f>IF(血脉状态预估!N192="",0,IFERROR(求节点($Q$6:$Q$15,$AI$5:$AI$14,血脉状态预估!N192),AU191)*血脉状态预估!$I192)</f>
        <v>0</v>
      </c>
      <c r="AV192" s="46">
        <f>IF(血脉状态预估!O192="",0,IFERROR(求节点($Q$24:$Q$33,$AI$23:$AI$32,血脉状态预估!O192),AV191)*血脉状态预估!$J192)</f>
        <v>0</v>
      </c>
      <c r="AW192" s="46">
        <f t="shared" si="56"/>
        <v>0</v>
      </c>
      <c r="AX192" s="46"/>
      <c r="AY192" s="46"/>
      <c r="AZ192" s="46"/>
      <c r="BA192" s="46">
        <f>IF(血脉状态预估!N192="",0,IFERROR(求节点($Q$6:$Q$15,$AJ$5:$AJ$14,血脉状态预估!N192),BA191)*血脉状态预估!$I192)</f>
        <v>0</v>
      </c>
      <c r="BB192" s="46">
        <f>IF(血脉状态预估!O192="",0,IFERROR(求节点($Q$24:$Q$33,$AJ$23:$AJ$32,血脉状态预估!O192),BB191)*血脉状态预估!$J192)</f>
        <v>0</v>
      </c>
      <c r="BC192" s="46">
        <f t="shared" si="57"/>
        <v>0</v>
      </c>
    </row>
    <row r="193" spans="41:55" x14ac:dyDescent="0.15">
      <c r="AO193" s="46">
        <f>血脉状态预估!C193</f>
        <v>40</v>
      </c>
      <c r="AP193" s="46">
        <f>血脉状态预估!D193</f>
        <v>4.5</v>
      </c>
      <c r="AR193" s="46"/>
      <c r="AS193" s="46"/>
      <c r="AT193" s="46"/>
      <c r="AU193" s="46">
        <f>IF(血脉状态预估!N193="",0,IFERROR(求节点($Q$6:$Q$15,$AI$5:$AI$14,血脉状态预估!N193),AU192)*血脉状态预估!$I193)</f>
        <v>0</v>
      </c>
      <c r="AV193" s="46">
        <f>IF(血脉状态预估!O193="",0,IFERROR(求节点($Q$24:$Q$33,$AI$23:$AI$32,血脉状态预估!O193),AV192)*血脉状态预估!$J193)</f>
        <v>0</v>
      </c>
      <c r="AW193" s="46">
        <f t="shared" si="56"/>
        <v>0</v>
      </c>
      <c r="AX193" s="46"/>
      <c r="AY193" s="46"/>
      <c r="AZ193" s="46"/>
      <c r="BA193" s="46">
        <f>IF(血脉状态预估!N193="",0,IFERROR(求节点($Q$6:$Q$15,$AJ$5:$AJ$14,血脉状态预估!N193),BA192)*血脉状态预估!$I193)</f>
        <v>0</v>
      </c>
      <c r="BB193" s="46">
        <f>IF(血脉状态预估!O193="",0,IFERROR(求节点($Q$24:$Q$33,$AJ$23:$AJ$32,血脉状态预估!O193),BB192)*血脉状态预估!$J193)</f>
        <v>0</v>
      </c>
      <c r="BC193" s="46">
        <f t="shared" si="57"/>
        <v>0</v>
      </c>
    </row>
    <row r="194" spans="41:55" x14ac:dyDescent="0.15">
      <c r="AO194" s="46">
        <f>血脉状态预估!C194</f>
        <v>45</v>
      </c>
      <c r="AP194" s="46">
        <f>血脉状态预估!D194</f>
        <v>6.49903880788984</v>
      </c>
      <c r="AR194" s="46"/>
      <c r="AS194" s="46"/>
      <c r="AT194" s="46"/>
      <c r="AU194" s="46">
        <f>IF(血脉状态预估!N194="",0,IFERROR(求节点($Q$6:$Q$15,$AI$5:$AI$14,血脉状态预估!N194),AU193)*血脉状态预估!$I194)</f>
        <v>0</v>
      </c>
      <c r="AV194" s="46">
        <f>IF(血脉状态预估!O194="",0,IFERROR(求节点($Q$24:$Q$33,$AI$23:$AI$32,血脉状态预估!O194),AV193)*血脉状态预估!$J194)</f>
        <v>0</v>
      </c>
      <c r="AW194" s="46">
        <f t="shared" si="56"/>
        <v>0</v>
      </c>
      <c r="AX194" s="46"/>
      <c r="AY194" s="46"/>
      <c r="AZ194" s="46"/>
      <c r="BA194" s="46">
        <f>IF(血脉状态预估!N194="",0,IFERROR(求节点($Q$6:$Q$15,$AJ$5:$AJ$14,血脉状态预估!N194),BA193)*血脉状态预估!$I194)</f>
        <v>0</v>
      </c>
      <c r="BB194" s="46">
        <f>IF(血脉状态预估!O194="",0,IFERROR(求节点($Q$24:$Q$33,$AJ$23:$AJ$32,血脉状态预估!O194),BB193)*血脉状态预估!$J194)</f>
        <v>0</v>
      </c>
      <c r="BC194" s="46">
        <f t="shared" si="57"/>
        <v>0</v>
      </c>
    </row>
    <row r="195" spans="41:55" x14ac:dyDescent="0.15">
      <c r="AO195" s="46">
        <f>血脉状态预估!C195</f>
        <v>50</v>
      </c>
      <c r="AP195" s="46">
        <f>血脉状态预估!D195</f>
        <v>9.1883999999999997</v>
      </c>
      <c r="AR195" s="46"/>
      <c r="AS195" s="46"/>
      <c r="AT195" s="46"/>
      <c r="AU195" s="46">
        <f>IF(血脉状态预估!N195="",0,IFERROR(求节点($Q$6:$Q$15,$AI$5:$AI$14,血脉状态预估!N195),AU194)*血脉状态预估!$I195)</f>
        <v>0</v>
      </c>
      <c r="AV195" s="46">
        <f>IF(血脉状态预估!O195="",0,IFERROR(求节点($Q$24:$Q$33,$AI$23:$AI$32,血脉状态预估!O195),AV194)*血脉状态预估!$J195)</f>
        <v>0</v>
      </c>
      <c r="AW195" s="46">
        <f t="shared" si="56"/>
        <v>0</v>
      </c>
      <c r="AX195" s="46"/>
      <c r="AY195" s="46"/>
      <c r="AZ195" s="46"/>
      <c r="BA195" s="46">
        <f>IF(血脉状态预估!N195="",0,IFERROR(求节点($Q$6:$Q$15,$AJ$5:$AJ$14,血脉状态预估!N195),BA194)*血脉状态预估!$I195)</f>
        <v>0</v>
      </c>
      <c r="BB195" s="46">
        <f>IF(血脉状态预估!O195="",0,IFERROR(求节点($Q$24:$Q$33,$AJ$23:$AJ$32,血脉状态预估!O195),BB194)*血脉状态预估!$J195)</f>
        <v>0</v>
      </c>
      <c r="BC195" s="46">
        <f t="shared" si="57"/>
        <v>0</v>
      </c>
    </row>
    <row r="196" spans="41:55" x14ac:dyDescent="0.15">
      <c r="AO196" s="46">
        <f>血脉状态预估!C196</f>
        <v>55</v>
      </c>
      <c r="AP196" s="46">
        <f>血脉状态预估!D196</f>
        <v>12.944538943812169</v>
      </c>
      <c r="AR196" s="46"/>
      <c r="AS196" s="46"/>
      <c r="AT196" s="46"/>
      <c r="AU196" s="46">
        <f>IF(血脉状态预估!N196="",0,IFERROR(求节点($Q$6:$Q$15,$AI$5:$AI$14,血脉状态预估!N196),AU195)*血脉状态预估!$I196)</f>
        <v>0</v>
      </c>
      <c r="AV196" s="46">
        <f>IF(血脉状态预估!O196="",0,IFERROR(求节点($Q$24:$Q$33,$AI$23:$AI$32,血脉状态预估!O196),AV195)*血脉状态预估!$J196)</f>
        <v>0</v>
      </c>
      <c r="AW196" s="46">
        <f t="shared" si="56"/>
        <v>0</v>
      </c>
      <c r="AX196" s="46"/>
      <c r="AY196" s="46"/>
      <c r="AZ196" s="46"/>
      <c r="BA196" s="46">
        <f>IF(血脉状态预估!N196="",0,IFERROR(求节点($Q$6:$Q$15,$AJ$5:$AJ$14,血脉状态预估!N196),BA195)*血脉状态预估!$I196)</f>
        <v>0</v>
      </c>
      <c r="BB196" s="46">
        <f>IF(血脉状态预估!O196="",0,IFERROR(求节点($Q$24:$Q$33,$AJ$23:$AJ$32,血脉状态预估!O196),BB195)*血脉状态预估!$J196)</f>
        <v>0</v>
      </c>
      <c r="BC196" s="46">
        <f t="shared" si="57"/>
        <v>0</v>
      </c>
    </row>
    <row r="197" spans="41:55" x14ac:dyDescent="0.15">
      <c r="AO197" s="46">
        <f>血脉状态预估!C197</f>
        <v>60</v>
      </c>
      <c r="AP197" s="46">
        <f>血脉状态预估!D197</f>
        <v>18.276300000000003</v>
      </c>
      <c r="AR197" s="46"/>
      <c r="AS197" s="46"/>
      <c r="AT197" s="46"/>
      <c r="AU197" s="46">
        <f>IF(血脉状态预估!N197="",0,IFERROR(求节点($Q$6:$Q$15,$AI$5:$AI$14,血脉状态预估!N197),AU196)*血脉状态预估!$I197)</f>
        <v>14056.271262073768</v>
      </c>
      <c r="AV197" s="46">
        <f>IF(血脉状态预估!O197="",0,IFERROR(求节点($Q$24:$Q$33,$AI$23:$AI$32,血脉状态预估!O197),AV196)*血脉状态预估!$J197)</f>
        <v>0</v>
      </c>
      <c r="AW197" s="46">
        <f t="shared" si="56"/>
        <v>14056.271262073768</v>
      </c>
      <c r="AX197" s="46"/>
      <c r="AY197" s="46"/>
      <c r="AZ197" s="46"/>
      <c r="BA197" s="46">
        <f>IF(血脉状态预估!N197="",0,IFERROR(求节点($Q$6:$Q$15,$AJ$5:$AJ$14,血脉状态预估!N197),BA196)*血脉状态预估!$I197)</f>
        <v>0</v>
      </c>
      <c r="BB197" s="46">
        <f>IF(血脉状态预估!O197="",0,IFERROR(求节点($Q$24:$Q$33,$AJ$23:$AJ$32,血脉状态预估!O197),BB196)*血脉状态预估!$J197)</f>
        <v>0</v>
      </c>
      <c r="BC197" s="46">
        <f t="shared" si="57"/>
        <v>0</v>
      </c>
    </row>
    <row r="198" spans="41:55" x14ac:dyDescent="0.15">
      <c r="AO198" s="46">
        <f>血脉状态预估!C198</f>
        <v>65</v>
      </c>
      <c r="AP198" s="46">
        <f>血脉状态预估!D198</f>
        <v>25.993607584841389</v>
      </c>
      <c r="AR198" s="46"/>
      <c r="AS198" s="46"/>
      <c r="AT198" s="46"/>
      <c r="AU198" s="46">
        <f>IF(血脉状态预估!N198="",0,IFERROR(求节点($Q$6:$Q$15,$AI$5:$AI$14,血脉状态预估!N198),AU197)*血脉状态预估!$I198)</f>
        <v>61669.013295822493</v>
      </c>
      <c r="AV198" s="46">
        <f>IF(血脉状态预估!O198="",0,IFERROR(求节点($Q$24:$Q$33,$AI$23:$AI$32,血脉状态预估!O198),AV197)*血脉状态预估!$J198)</f>
        <v>1729.8968956299777</v>
      </c>
      <c r="AW198" s="46">
        <f t="shared" si="56"/>
        <v>63398.910191452473</v>
      </c>
      <c r="AX198" s="46"/>
      <c r="AY198" s="46"/>
      <c r="AZ198" s="46"/>
      <c r="BA198" s="46">
        <f>IF(血脉状态预估!N198="",0,IFERROR(求节点($Q$6:$Q$15,$AJ$5:$AJ$14,血脉状态预估!N198),BA197)*血脉状态预估!$I198)</f>
        <v>0</v>
      </c>
      <c r="BB198" s="46">
        <f>IF(血脉状态预估!O198="",0,IFERROR(求节点($Q$24:$Q$33,$AJ$23:$AJ$32,血脉状态预估!O198),BB197)*血脉状态预估!$J198)</f>
        <v>181.54353527301737</v>
      </c>
      <c r="BC198" s="46">
        <f t="shared" si="57"/>
        <v>181.54353527301737</v>
      </c>
    </row>
    <row r="199" spans="41:55" x14ac:dyDescent="0.15">
      <c r="AO199" s="46">
        <f>血脉状态预估!C199</f>
        <v>70</v>
      </c>
      <c r="AP199" s="46">
        <f>血脉状态预估!D199</f>
        <v>36.4998</v>
      </c>
      <c r="AR199" s="46"/>
      <c r="AS199" s="46"/>
      <c r="AT199" s="46"/>
      <c r="AU199" s="46">
        <f>IF(血脉状态预估!N199="",0,IFERROR(求节点($Q$6:$Q$15,$AI$5:$AI$14,血脉状态预估!N199),AU198)*血脉状态预估!$I199)</f>
        <v>0</v>
      </c>
      <c r="AV199" s="46">
        <f>IF(血脉状态预估!O199="",0,IFERROR(求节点($Q$24:$Q$33,$AI$23:$AI$32,血脉状态预估!O199),AV198)*血脉状态预估!$J199)</f>
        <v>8192.9005166710958</v>
      </c>
      <c r="AW199" s="46">
        <f t="shared" si="56"/>
        <v>63398.910191452473</v>
      </c>
      <c r="AX199" s="46"/>
      <c r="AY199" s="46"/>
      <c r="AZ199" s="46"/>
      <c r="BA199" s="46">
        <f>IF(血脉状态预估!N199="",0,IFERROR(求节点($Q$6:$Q$15,$AJ$5:$AJ$14,血脉状态预估!N199),BA198)*血脉状态预估!$I199)</f>
        <v>0</v>
      </c>
      <c r="BB199" s="46">
        <f>IF(血脉状态预估!O199="",0,IFERROR(求节点($Q$24:$Q$33,$AJ$23:$AJ$32,血脉状态预估!O199),BB198)*血脉状态预估!$J199)</f>
        <v>896.59917849586259</v>
      </c>
      <c r="BC199" s="46">
        <f t="shared" si="57"/>
        <v>896.59917849586259</v>
      </c>
    </row>
    <row r="200" spans="41:55" x14ac:dyDescent="0.15">
      <c r="AO200" s="46">
        <f>血脉状态预估!C200</f>
        <v>75</v>
      </c>
      <c r="AP200" s="46">
        <f>血脉状态预估!D200</f>
        <v>51.755559095329879</v>
      </c>
      <c r="AR200" s="46"/>
      <c r="AS200" s="46"/>
      <c r="AT200" s="46"/>
      <c r="AU200" s="46">
        <f>IF(血脉状态预估!N200="",0,IFERROR(求节点($Q$6:$Q$15,$AI$5:$AI$14,血脉状态预估!N200),AU199)*血脉状态预估!$I200)</f>
        <v>0</v>
      </c>
      <c r="AV200" s="46">
        <f>IF(血脉状态预估!O200="",0,IFERROR(求节点($Q$24:$Q$33,$AI$23:$AI$32,血脉状态预估!O200),AV199)*血脉状态预估!$J200)</f>
        <v>29494.22962673063</v>
      </c>
      <c r="AW200" s="46">
        <f t="shared" si="56"/>
        <v>63398.910191452473</v>
      </c>
      <c r="AX200" s="46"/>
      <c r="AY200" s="46"/>
      <c r="AZ200" s="46"/>
      <c r="BA200" s="46">
        <f>IF(血脉状态预估!N200="",0,IFERROR(求节点($Q$6:$Q$15,$AJ$5:$AJ$14,血脉状态预估!N200),BA199)*血脉状态预估!$I200)</f>
        <v>0</v>
      </c>
      <c r="BB200" s="46">
        <f>IF(血脉状态预估!O200="",0,IFERROR(求节点($Q$24:$Q$33,$AJ$23:$AJ$32,血脉状态预估!O200),BB199)*血脉状态预估!$J200)</f>
        <v>3360.3973367948001</v>
      </c>
      <c r="BC200" s="46">
        <f t="shared" si="57"/>
        <v>3360.3973367948001</v>
      </c>
    </row>
    <row r="201" spans="41:55" x14ac:dyDescent="0.15">
      <c r="AO201" s="46">
        <f>血脉状态预估!C201</f>
        <v>80</v>
      </c>
      <c r="AP201" s="46">
        <f>血脉状态预估!D201</f>
        <v>72.777000000000001</v>
      </c>
      <c r="AR201" s="46"/>
      <c r="AS201" s="46"/>
      <c r="AT201" s="46"/>
      <c r="AU201" s="46">
        <f>IF(血脉状态预估!N201="",0,IFERROR(求节点($Q$6:$Q$15,$AI$5:$AI$14,血脉状态预估!N201),AU200)*血脉状态预估!$I201)</f>
        <v>0</v>
      </c>
      <c r="AV201" s="46">
        <f>IF(血脉状态预估!O201="",0,IFERROR(求节点($Q$24:$Q$33,$AI$23:$AI$32,血脉状态预估!O201),AV200)*血脉状态预估!$J201)</f>
        <v>97610.094253311589</v>
      </c>
      <c r="AW201" s="46">
        <f t="shared" si="56"/>
        <v>97610.094253311589</v>
      </c>
      <c r="AX201" s="46"/>
      <c r="AY201" s="46"/>
      <c r="AZ201" s="46"/>
      <c r="BA201" s="46">
        <f>IF(血脉状态预估!N201="",0,IFERROR(求节点($Q$6:$Q$15,$AJ$5:$AJ$14,血脉状态预估!N201),BA200)*血脉状态预估!$I201)</f>
        <v>0</v>
      </c>
      <c r="BB201" s="46">
        <f>IF(血脉状态预估!O201="",0,IFERROR(求节点($Q$24:$Q$33,$AJ$23:$AJ$32,血脉状态预估!O201),BB200)*血脉状态预估!$J201)</f>
        <v>11574.32876077855</v>
      </c>
      <c r="BC201" s="46">
        <f t="shared" si="57"/>
        <v>11574.32876077855</v>
      </c>
    </row>
    <row r="202" spans="41:55" x14ac:dyDescent="0.15">
      <c r="AO202" s="46">
        <f>血脉状态预估!C202</f>
        <v>85</v>
      </c>
      <c r="AP202" s="46">
        <f>血脉状态预估!D202</f>
        <v>102.53498283877349</v>
      </c>
      <c r="AR202" s="46"/>
      <c r="AS202" s="46"/>
      <c r="AT202" s="46"/>
      <c r="AU202" s="46">
        <f>IF(血脉状态预估!N202="",0,IFERROR(求节点($Q$6:$Q$15,$AI$5:$AI$14,血脉状态预估!N202),AU201)*血脉状态预估!$I202)</f>
        <v>0</v>
      </c>
      <c r="AV202" s="46">
        <f>IF(血脉状态预估!O202="",0,IFERROR(求节点($Q$24:$Q$33,$AI$23:$AI$32,血脉状态预估!O202),AV201)*血脉状态预估!$J202)</f>
        <v>262599.35937496228</v>
      </c>
      <c r="AW202" s="46">
        <f t="shared" si="56"/>
        <v>262599.35937496228</v>
      </c>
      <c r="AX202" s="46"/>
      <c r="AY202" s="46"/>
      <c r="AZ202" s="46"/>
      <c r="BA202" s="46">
        <f>IF(血脉状态预估!N202="",0,IFERROR(求节点($Q$6:$Q$15,$AJ$5:$AJ$14,血脉状态预估!N202),BA201)*血脉状态预估!$I202)</f>
        <v>0</v>
      </c>
      <c r="BB202" s="46">
        <f>IF(血脉状态预估!O202="",0,IFERROR(求节点($Q$24:$Q$33,$AJ$23:$AJ$32,血脉状态预估!O202),BB201)*血脉状态预估!$J202)</f>
        <v>32111.739036211271</v>
      </c>
      <c r="BC202" s="46">
        <f t="shared" si="57"/>
        <v>32111.739036211271</v>
      </c>
    </row>
    <row r="203" spans="41:55" x14ac:dyDescent="0.15">
      <c r="AO203" s="46">
        <f>血脉状态预估!C203</f>
        <v>90</v>
      </c>
      <c r="AP203" s="46">
        <f>血脉状态预估!D203</f>
        <v>138.48100000000002</v>
      </c>
      <c r="AR203" s="46"/>
      <c r="AS203" s="46"/>
      <c r="AT203" s="46"/>
      <c r="AU203" s="46">
        <f>IF(血脉状态预估!N203="",0,IFERROR(求节点($Q$6:$Q$15,$AI$5:$AI$14,血脉状态预估!N203),AU202)*血脉状态预估!$I203)</f>
        <v>0</v>
      </c>
      <c r="AV203" s="46">
        <f>IF(血脉状态预估!O203="",0,IFERROR(求节点($Q$24:$Q$33,$AI$23:$AI$32,血脉状态预估!O203),AV202)*血脉状态预估!$J203)</f>
        <v>531521.5750892479</v>
      </c>
      <c r="AW203" s="46">
        <f t="shared" si="56"/>
        <v>531521.5750892479</v>
      </c>
      <c r="AX203" s="46"/>
      <c r="AY203" s="46"/>
      <c r="AZ203" s="46"/>
      <c r="BA203" s="46">
        <f>IF(血脉状态预估!N203="",0,IFERROR(求节点($Q$6:$Q$15,$AJ$5:$AJ$14,血脉状态预估!N203),BA202)*血脉状态预估!$I203)</f>
        <v>0</v>
      </c>
      <c r="BB203" s="46">
        <f>IF(血脉状态预估!O203="",0,IFERROR(求节点($Q$24:$Q$33,$AJ$23:$AJ$32,血脉状态预估!O203),BB202)*血脉状态预估!$J203)</f>
        <v>67135.243064113078</v>
      </c>
      <c r="BC203" s="46">
        <f t="shared" si="57"/>
        <v>67135.243064113078</v>
      </c>
    </row>
    <row r="204" spans="41:55" x14ac:dyDescent="0.15">
      <c r="AO204" s="46">
        <f>血脉状态预估!C204</f>
        <v>95</v>
      </c>
      <c r="AP204" s="46">
        <f>血脉状态预估!D204</f>
        <v>192.84472762747106</v>
      </c>
      <c r="AR204" s="46"/>
      <c r="AS204" s="46"/>
      <c r="AT204" s="46"/>
      <c r="AU204" s="46">
        <f>IF(血脉状态预估!N204="",0,IFERROR(求节点($Q$6:$Q$15,$AI$5:$AI$14,血脉状态预估!N204),AU203)*血脉状态预估!$I204)</f>
        <v>0</v>
      </c>
      <c r="AV204" s="46">
        <f>IF(血脉状态预估!O204="",0,IFERROR(求节点($Q$24:$Q$33,$AI$23:$AI$32,血脉状态预估!O204),AV203)*血脉状态预估!$J204)</f>
        <v>897255.78846067656</v>
      </c>
      <c r="AW204" s="46">
        <f t="shared" si="56"/>
        <v>897255.78846067656</v>
      </c>
      <c r="AX204" s="46"/>
      <c r="AY204" s="46"/>
      <c r="AZ204" s="46"/>
      <c r="BA204" s="46">
        <f>IF(血脉状态预估!N204="",0,IFERROR(求节点($Q$6:$Q$15,$AJ$5:$AJ$14,血脉状态预估!N204),BA203)*血脉状态预估!$I204)</f>
        <v>0</v>
      </c>
      <c r="BB204" s="46">
        <f>IF(血脉状态预估!O204="",0,IFERROR(求节点($Q$24:$Q$33,$AJ$23:$AJ$32,血脉状态预估!O204),BB203)*血脉状态预估!$J204)</f>
        <v>116464.5014295655</v>
      </c>
      <c r="BC204" s="46">
        <f t="shared" si="57"/>
        <v>116464.5014295655</v>
      </c>
    </row>
    <row r="205" spans="41:55" x14ac:dyDescent="0.15">
      <c r="AO205" s="46">
        <f>血脉状态预估!C205</f>
        <v>100</v>
      </c>
      <c r="AP205" s="46">
        <f>血脉状态预估!D205</f>
        <v>274.77780000000001</v>
      </c>
      <c r="AR205" s="46"/>
      <c r="AS205" s="46"/>
      <c r="AT205" s="46"/>
      <c r="AU205" s="46">
        <f>IF(血脉状态预估!N205="",0,IFERROR(求节点($Q$6:$Q$15,$AI$5:$AI$14,血脉状态预估!N205),AU204)*血脉状态预估!$I205)</f>
        <v>0</v>
      </c>
      <c r="AV205" s="46">
        <f>IF(血脉状态预估!O205="",0,IFERROR(求节点($Q$24:$Q$33,$AI$23:$AI$32,血脉状态预估!O205),AV204)*血脉状态预估!$J205)</f>
        <v>1304493.6637906763</v>
      </c>
      <c r="AW205" s="46">
        <f t="shared" si="56"/>
        <v>1304493.6637906763</v>
      </c>
      <c r="AX205" s="46"/>
      <c r="AY205" s="46"/>
      <c r="AZ205" s="46"/>
      <c r="BA205" s="46">
        <f>IF(血脉状态预估!N205="",0,IFERROR(求节点($Q$6:$Q$15,$AJ$5:$AJ$14,血脉状态预估!N205),BA204)*血脉状态预估!$I205)</f>
        <v>0</v>
      </c>
      <c r="BB205" s="46">
        <f>IF(血脉状态预估!O205="",0,IFERROR(求节点($Q$24:$Q$33,$AJ$23:$AJ$32,血脉状态预估!O205),BB204)*血脉状态预估!$J205)</f>
        <v>172093.27581757496</v>
      </c>
      <c r="BC205" s="46">
        <f t="shared" si="57"/>
        <v>172093.27581757496</v>
      </c>
    </row>
    <row r="206" spans="41:55" x14ac:dyDescent="0.15">
      <c r="AO206" s="46">
        <f>血脉状态预估!C206</f>
        <v>105</v>
      </c>
      <c r="AP206" s="46">
        <f>血脉状态预估!D206</f>
        <v>386.39030166130323</v>
      </c>
      <c r="AR206" s="46"/>
      <c r="AS206" s="46"/>
      <c r="AT206" s="46"/>
      <c r="AU206" s="46">
        <f>IF(血脉状态预估!N206="",0,IFERROR(求节点($Q$6:$Q$15,$AI$5:$AI$14,血脉状态预估!N206),AU205)*血脉状态预估!$I206)</f>
        <v>0</v>
      </c>
      <c r="AV206" s="46">
        <f>IF(血脉状态预估!O206="",0,IFERROR(求节点($Q$24:$Q$33,$AI$23:$AI$32,血脉状态预估!O206),AV205)*血脉状态预估!$J206)</f>
        <v>1834718.6324406762</v>
      </c>
      <c r="AW206" s="46">
        <f t="shared" si="56"/>
        <v>1834718.6324406762</v>
      </c>
      <c r="AX206" s="46"/>
      <c r="AY206" s="46"/>
      <c r="AZ206" s="46"/>
      <c r="BA206" s="46">
        <f>IF(血脉状态预估!N206="",0,IFERROR(求节点($Q$6:$Q$15,$AJ$5:$AJ$14,血脉状态预估!N206),BA205)*血脉状态预估!$I206)</f>
        <v>0</v>
      </c>
      <c r="BB206" s="46">
        <f>IF(血脉状态预估!O206="",0,IFERROR(求节点($Q$24:$Q$33,$AJ$23:$AJ$32,血脉状态预估!O206),BB205)*血脉状态预估!$J206)</f>
        <v>246562.00125690116</v>
      </c>
      <c r="BC206" s="46">
        <f t="shared" si="57"/>
        <v>246562.00125690116</v>
      </c>
    </row>
    <row r="207" spans="41:55" x14ac:dyDescent="0.15">
      <c r="AO207" s="46">
        <f>血脉状态预估!C207</f>
        <v>110</v>
      </c>
      <c r="AP207" s="46">
        <f>血脉状态预估!D207</f>
        <v>542.04559999999992</v>
      </c>
      <c r="AR207" s="46"/>
      <c r="AS207" s="46"/>
      <c r="AT207" s="46"/>
      <c r="AU207" s="46">
        <f>IF(血脉状态预估!N207="",0,IFERROR(求节点($Q$6:$Q$15,$AI$5:$AI$14,血脉状态预估!N207),AU206)*血脉状态预估!$I207)</f>
        <v>0</v>
      </c>
      <c r="AV207" s="46">
        <f>IF(血脉状态预估!O207="",0,IFERROR(求节点($Q$24:$Q$33,$AI$23:$AI$32,血脉状态预估!O207),AV206)*血脉状态预估!$J207)</f>
        <v>2099831.1167656765</v>
      </c>
      <c r="AW207" s="46">
        <f t="shared" si="56"/>
        <v>2099831.1167656765</v>
      </c>
      <c r="AX207" s="46"/>
      <c r="AY207" s="46"/>
      <c r="AZ207" s="46"/>
      <c r="BA207" s="46">
        <f>IF(血脉状态预估!N207="",0,IFERROR(求节点($Q$6:$Q$15,$AJ$5:$AJ$14,血脉状态预估!N207),BA206)*血脉状态预估!$I207)</f>
        <v>0</v>
      </c>
      <c r="BB207" s="46">
        <f>IF(血脉状态预估!O207="",0,IFERROR(求节点($Q$24:$Q$33,$AJ$23:$AJ$32,血脉状态预估!O207),BB206)*血脉状态预估!$J207)</f>
        <v>283796.36397656426</v>
      </c>
      <c r="BC207" s="46">
        <f t="shared" si="57"/>
        <v>283796.36397656426</v>
      </c>
    </row>
    <row r="208" spans="41:55" x14ac:dyDescent="0.15">
      <c r="AO208" s="46">
        <f>血脉状态预估!C208</f>
        <v>115</v>
      </c>
      <c r="AP208" s="46">
        <f>血脉状态预估!D208</f>
        <v>758.86058738147995</v>
      </c>
      <c r="AR208" s="46"/>
      <c r="AS208" s="46"/>
      <c r="AT208" s="46"/>
      <c r="AU208" s="46">
        <f>IF(血脉状态预估!N208="",0,IFERROR(求节点($Q$6:$Q$15,$AI$5:$AI$14,血脉状态预估!N208),AU207)*血脉状态预估!$I208)</f>
        <v>0</v>
      </c>
      <c r="AV208" s="46">
        <f>IF(血脉状态预估!O208="",0,IFERROR(求节点($Q$24:$Q$33,$AI$23:$AI$32,血脉状态预估!O208),AV207)*血脉状态预估!$J208)</f>
        <v>2099831.1167656765</v>
      </c>
      <c r="AW208" s="46">
        <f t="shared" si="56"/>
        <v>2099831.1167656765</v>
      </c>
      <c r="AX208" s="46"/>
      <c r="AY208" s="46"/>
      <c r="AZ208" s="46"/>
      <c r="BA208" s="46">
        <f>IF(血脉状态预估!N208="",0,IFERROR(求节点($Q$6:$Q$15,$AJ$5:$AJ$14,血脉状态预估!N208),BA207)*血脉状态预估!$I208)</f>
        <v>0</v>
      </c>
      <c r="BB208" s="46">
        <f>IF(血脉状态预估!O208="",0,IFERROR(求节点($Q$24:$Q$33,$AJ$23:$AJ$32,血脉状态预估!O208),BB207)*血脉状态预估!$J208)</f>
        <v>283796.36397656426</v>
      </c>
      <c r="BC208" s="46">
        <f t="shared" si="57"/>
        <v>283796.36397656426</v>
      </c>
    </row>
    <row r="209" spans="41:55" x14ac:dyDescent="0.15">
      <c r="AO209" s="46">
        <f>血脉状态预估!C209</f>
        <v>120</v>
      </c>
      <c r="AP209" s="46">
        <f>血脉状态预估!D209</f>
        <v>1067.9759999999999</v>
      </c>
      <c r="AR209" s="46"/>
      <c r="AS209" s="46"/>
      <c r="AT209" s="46"/>
      <c r="AU209" s="46">
        <f>IF(血脉状态预估!N209="",0,IFERROR(求节点($Q$6:$Q$15,$AI$5:$AI$14,血脉状态预估!N209),AU208)*血脉状态预估!$I209)</f>
        <v>0</v>
      </c>
      <c r="AV209" s="46">
        <f>IF(血脉状态预估!O209="",0,IFERROR(求节点($Q$24:$Q$33,$AI$23:$AI$32,血脉状态预估!O209),AV208)*血脉状态预估!$J209)</f>
        <v>2099831.1167656765</v>
      </c>
      <c r="AW209" s="46">
        <f t="shared" si="56"/>
        <v>2099831.1167656765</v>
      </c>
      <c r="AX209" s="46"/>
      <c r="AY209" s="46"/>
      <c r="AZ209" s="46"/>
      <c r="BA209" s="46">
        <f>IF(血脉状态预估!N209="",0,IFERROR(求节点($Q$6:$Q$15,$AJ$5:$AJ$14,血脉状态预估!N209),BA208)*血脉状态预估!$I209)</f>
        <v>0</v>
      </c>
      <c r="BB209" s="46">
        <f>IF(血脉状态预估!O209="",0,IFERROR(求节点($Q$24:$Q$33,$AJ$23:$AJ$32,血脉状态预估!O209),BB208)*血脉状态预估!$J209)</f>
        <v>283796.36397656426</v>
      </c>
      <c r="BC209" s="46">
        <f t="shared" si="57"/>
        <v>283796.36397656426</v>
      </c>
    </row>
    <row r="210" spans="41:55" x14ac:dyDescent="0.15">
      <c r="AO210" s="46">
        <f>血脉状态预估!C210</f>
        <v>125</v>
      </c>
      <c r="AP210" s="46">
        <f>血脉状态预估!D210</f>
        <v>1509.8750085108877</v>
      </c>
      <c r="AR210" s="46"/>
      <c r="AS210" s="46"/>
      <c r="AT210" s="46"/>
      <c r="AU210" s="46">
        <f>IF(血脉状态预估!N210="",0,IFERROR(求节点($Q$6:$Q$15,$AI$5:$AI$14,血脉状态预估!N210),AU209)*血脉状态预估!$I210)</f>
        <v>0</v>
      </c>
      <c r="AV210" s="46">
        <f>IF(血脉状态预估!O210="",0,IFERROR(求节点($Q$24:$Q$33,$AI$23:$AI$32,血脉状态预估!O210),AV209)*血脉状态预估!$J210)</f>
        <v>2099831.1167656765</v>
      </c>
      <c r="AW210" s="46">
        <f t="shared" si="56"/>
        <v>2099831.1167656765</v>
      </c>
      <c r="AX210" s="46"/>
      <c r="AY210" s="46"/>
      <c r="AZ210" s="46"/>
      <c r="BA210" s="46">
        <f>IF(血脉状态预估!N210="",0,IFERROR(求节点($Q$6:$Q$15,$AJ$5:$AJ$14,血脉状态预估!N210),BA209)*血脉状态预估!$I210)</f>
        <v>0</v>
      </c>
      <c r="BB210" s="46">
        <f>IF(血脉状态预估!O210="",0,IFERROR(求节点($Q$24:$Q$33,$AJ$23:$AJ$32,血脉状态预估!O210),BB209)*血脉状态预估!$J210)</f>
        <v>283796.36397656426</v>
      </c>
      <c r="BC210" s="46">
        <f t="shared" si="57"/>
        <v>283796.36397656426</v>
      </c>
    </row>
    <row r="211" spans="41:55" x14ac:dyDescent="0.15">
      <c r="AO211" s="46">
        <f>血脉状态预估!C211</f>
        <v>130</v>
      </c>
      <c r="AP211" s="46">
        <f>血脉状态预估!D211</f>
        <v>2124.7454000000002</v>
      </c>
      <c r="AR211" s="46"/>
      <c r="AS211" s="46"/>
      <c r="AT211" s="46"/>
      <c r="AU211" s="46">
        <f>IF(血脉状态预估!N211="",0,IFERROR(求节点($Q$6:$Q$15,$AI$5:$AI$14,血脉状态预估!N211),AU210)*血脉状态预估!$I211)</f>
        <v>0</v>
      </c>
      <c r="AV211" s="46">
        <f>IF(血脉状态预估!O211="",0,IFERROR(求节点($Q$24:$Q$33,$AI$23:$AI$32,血脉状态预估!O211),AV210)*血脉状态预估!$J211)</f>
        <v>2099831.1167656765</v>
      </c>
      <c r="AW211" s="46">
        <f t="shared" si="56"/>
        <v>2099831.1167656765</v>
      </c>
      <c r="AX211" s="46"/>
      <c r="AY211" s="46"/>
      <c r="AZ211" s="46"/>
      <c r="BA211" s="46">
        <f>IF(血脉状态预估!N211="",0,IFERROR(求节点($Q$6:$Q$15,$AJ$5:$AJ$14,血脉状态预估!N211),BA210)*血脉状态预估!$I211)</f>
        <v>0</v>
      </c>
      <c r="BB211" s="46">
        <f>IF(血脉状态预估!O211="",0,IFERROR(求节点($Q$24:$Q$33,$AJ$23:$AJ$32,血脉状态预估!O211),BB210)*血脉状态预估!$J211)</f>
        <v>283796.36397656426</v>
      </c>
      <c r="BC211" s="46">
        <f t="shared" si="57"/>
        <v>283796.36397656426</v>
      </c>
    </row>
    <row r="212" spans="41:55" x14ac:dyDescent="0.15">
      <c r="AO212" s="46">
        <f>血脉状态预估!C212</f>
        <v>135</v>
      </c>
      <c r="AP212" s="46">
        <f>血脉状态预估!D212</f>
        <v>2979.465885761414</v>
      </c>
      <c r="AR212" s="46"/>
      <c r="AS212" s="46"/>
      <c r="AT212" s="46"/>
      <c r="AU212" s="46">
        <f>IF(血脉状态预估!N212="",0,IFERROR(求节点($Q$6:$Q$15,$AI$5:$AI$14,血脉状态预估!N212),AU211)*血脉状态预估!$I212)</f>
        <v>0</v>
      </c>
      <c r="AV212" s="46">
        <f>IF(血脉状态预估!O212="",0,IFERROR(求节点($Q$24:$Q$33,$AI$23:$AI$32,血脉状态预估!O212),AV211)*血脉状态预估!$J212)</f>
        <v>2099831.1167656765</v>
      </c>
      <c r="AW212" s="46">
        <f t="shared" si="56"/>
        <v>2099831.1167656765</v>
      </c>
      <c r="AX212" s="46"/>
      <c r="AY212" s="46"/>
      <c r="AZ212" s="46"/>
      <c r="BA212" s="46">
        <f>IF(血脉状态预估!N212="",0,IFERROR(求节点($Q$6:$Q$15,$AJ$5:$AJ$14,血脉状态预估!N212),BA211)*血脉状态预估!$I212)</f>
        <v>0</v>
      </c>
      <c r="BB212" s="46">
        <f>IF(血脉状态预估!O212="",0,IFERROR(求节点($Q$24:$Q$33,$AJ$23:$AJ$32,血脉状态预估!O212),BB211)*血脉状态预估!$J212)</f>
        <v>283796.36397656426</v>
      </c>
      <c r="BC212" s="46">
        <f t="shared" si="57"/>
        <v>283796.36397656426</v>
      </c>
    </row>
    <row r="213" spans="41:55" x14ac:dyDescent="0.15">
      <c r="AO213" s="46">
        <f>血脉状态预估!C213</f>
        <v>140</v>
      </c>
      <c r="AP213" s="46">
        <f>血脉状态预估!D213</f>
        <v>4192.4097000000002</v>
      </c>
      <c r="AR213" s="46"/>
      <c r="AS213" s="46"/>
      <c r="AT213" s="46"/>
      <c r="AU213" s="46">
        <f>IF(血脉状态预估!N213="",0,IFERROR(求节点($Q$6:$Q$15,$AI$5:$AI$14,血脉状态预估!N213),AU212)*血脉状态预估!$I213)</f>
        <v>0</v>
      </c>
      <c r="AV213" s="46">
        <f>IF(血脉状态预估!O213="",0,IFERROR(求节点($Q$24:$Q$33,$AI$23:$AI$32,血脉状态预估!O213),AV212)*血脉状态预估!$J213)</f>
        <v>2099831.1167656765</v>
      </c>
      <c r="AW213" s="46">
        <f t="shared" si="56"/>
        <v>2099831.1167656765</v>
      </c>
      <c r="AX213" s="46"/>
      <c r="AY213" s="46"/>
      <c r="AZ213" s="46"/>
      <c r="BA213" s="46">
        <f>IF(血脉状态预估!N213="",0,IFERROR(求节点($Q$6:$Q$15,$AJ$5:$AJ$14,血脉状态预估!N213),BA212)*血脉状态预估!$I213)</f>
        <v>0</v>
      </c>
      <c r="BB213" s="46">
        <f>IF(血脉状态预估!O213="",0,IFERROR(求节点($Q$24:$Q$33,$AJ$23:$AJ$32,血脉状态预估!O213),BB212)*血脉状态预估!$J213)</f>
        <v>283796.36397656426</v>
      </c>
      <c r="BC213" s="46">
        <f t="shared" si="57"/>
        <v>283796.36397656426</v>
      </c>
    </row>
    <row r="214" spans="41:55" x14ac:dyDescent="0.15">
      <c r="AO214" s="46">
        <f>血脉状态预估!C214</f>
        <v>145</v>
      </c>
      <c r="AP214" s="46">
        <f>血脉状态预估!D214</f>
        <v>5926.7517065145412</v>
      </c>
      <c r="AR214" s="46"/>
      <c r="AS214" s="46"/>
      <c r="AT214" s="46"/>
      <c r="AU214" s="46">
        <f>IF(血脉状态预估!N214="",0,IFERROR(求节点($Q$6:$Q$15,$AI$5:$AI$14,血脉状态预估!N214),AU213)*血脉状态预估!$I214)</f>
        <v>0</v>
      </c>
      <c r="AV214" s="46">
        <f>IF(血脉状态预估!O214="",0,IFERROR(求节点($Q$24:$Q$33,$AI$23:$AI$32,血脉状态预估!O214),AV213)*血脉状态预估!$J214)</f>
        <v>2099831.1167656765</v>
      </c>
      <c r="AW214" s="46">
        <f t="shared" si="56"/>
        <v>2099831.1167656765</v>
      </c>
      <c r="AX214" s="46"/>
      <c r="AY214" s="46"/>
      <c r="AZ214" s="46"/>
      <c r="BA214" s="46">
        <f>IF(血脉状态预估!N214="",0,IFERROR(求节点($Q$6:$Q$15,$AJ$5:$AJ$14,血脉状态预估!N214),BA213)*血脉状态预估!$I214)</f>
        <v>0</v>
      </c>
      <c r="BB214" s="46">
        <f>IF(血脉状态预估!O214="",0,IFERROR(求节点($Q$24:$Q$33,$AJ$23:$AJ$32,血脉状态预估!O214),BB213)*血脉状态预估!$J214)</f>
        <v>283796.36397656426</v>
      </c>
      <c r="BC214" s="46">
        <f t="shared" si="57"/>
        <v>283796.36397656426</v>
      </c>
    </row>
    <row r="215" spans="41:55" x14ac:dyDescent="0.15">
      <c r="AO215" s="46">
        <f>血脉状态预估!C215</f>
        <v>150</v>
      </c>
      <c r="AP215" s="46">
        <f>血脉状态预估!D215</f>
        <v>8355.5850000000009</v>
      </c>
      <c r="AR215" s="46"/>
      <c r="AS215" s="46"/>
      <c r="AT215" s="46"/>
      <c r="AU215" s="46">
        <f>IF(血脉状态预估!N215="",0,IFERROR(求节点($Q$6:$Q$15,$AI$5:$AI$14,血脉状态预估!N215),AU214)*血脉状态预估!$I215)</f>
        <v>0</v>
      </c>
      <c r="AV215" s="46">
        <f>IF(血脉状态预估!O215="",0,IFERROR(求节点($Q$24:$Q$33,$AI$23:$AI$32,血脉状态预估!O215),AV214)*血脉状态预估!$J215)</f>
        <v>2099831.1167656765</v>
      </c>
      <c r="AW215" s="46">
        <f t="shared" si="56"/>
        <v>2099831.1167656765</v>
      </c>
      <c r="AX215" s="46"/>
      <c r="AY215" s="46"/>
      <c r="AZ215" s="46"/>
      <c r="BA215" s="46">
        <f>IF(血脉状态预估!N215="",0,IFERROR(求节点($Q$6:$Q$15,$AJ$5:$AJ$14,血脉状态预估!N215),BA214)*血脉状态预估!$I215)</f>
        <v>0</v>
      </c>
      <c r="BB215" s="46">
        <f>IF(血脉状态预估!O215="",0,IFERROR(求节点($Q$24:$Q$33,$AJ$23:$AJ$32,血脉状态预估!O215),BB214)*血脉状态预估!$J215)</f>
        <v>283796.36397656426</v>
      </c>
      <c r="BC215" s="46">
        <f t="shared" si="57"/>
        <v>283796.36397656426</v>
      </c>
    </row>
    <row r="216" spans="41:55" x14ac:dyDescent="0.15">
      <c r="AO216" s="46">
        <f>血脉状态预估!C216</f>
        <v>155</v>
      </c>
      <c r="AP216" s="46">
        <f>血脉状态预估!D216</f>
        <v>44541.959951382152</v>
      </c>
      <c r="AR216" s="46"/>
      <c r="AS216" s="46"/>
      <c r="AT216" s="46"/>
      <c r="AU216" s="46">
        <f>IF(血脉状态预估!N216="",0,IFERROR(求节点($Q$6:$Q$15,$AI$5:$AI$14,血脉状态预估!N216),AU215)*血脉状态预估!$I216)</f>
        <v>0</v>
      </c>
      <c r="AV216" s="46">
        <f>IF(血脉状态预估!O216="",0,IFERROR(求节点($Q$24:$Q$33,$AI$23:$AI$32,血脉状态预估!O216),AV215)*血脉状态预估!$J216)</f>
        <v>2099831.1167656765</v>
      </c>
      <c r="AW216" s="46">
        <f t="shared" si="56"/>
        <v>2099831.1167656765</v>
      </c>
      <c r="AX216" s="46"/>
      <c r="AY216" s="46"/>
      <c r="AZ216" s="46"/>
      <c r="BA216" s="46">
        <f>IF(血脉状态预估!N216="",0,IFERROR(求节点($Q$6:$Q$15,$AJ$5:$AJ$14,血脉状态预估!N216),BA215)*血脉状态预估!$I216)</f>
        <v>0</v>
      </c>
      <c r="BB216" s="46">
        <f>IF(血脉状态预估!O216="",0,IFERROR(求节点($Q$24:$Q$33,$AJ$23:$AJ$32,血脉状态预估!O216),BB215)*血脉状态预估!$J216)</f>
        <v>283796.36397656426</v>
      </c>
      <c r="BC216" s="46">
        <f t="shared" si="57"/>
        <v>283796.36397656426</v>
      </c>
    </row>
    <row r="217" spans="41:55" x14ac:dyDescent="0.15">
      <c r="AO217" s="46">
        <f>血脉状态预估!C217</f>
        <v>160</v>
      </c>
      <c r="AP217" s="46">
        <f>血脉状态预估!D217</f>
        <v>66190.350000000006</v>
      </c>
      <c r="AR217" s="46"/>
      <c r="AS217" s="46"/>
      <c r="AT217" s="46"/>
      <c r="AU217" s="46">
        <f>IF(血脉状态预估!N217="",0,IFERROR(求节点($Q$6:$Q$15,$AI$5:$AI$14,血脉状态预估!N217),AU216)*血脉状态预估!$I217)</f>
        <v>0</v>
      </c>
      <c r="AV217" s="46">
        <f>IF(血脉状态预估!O217="",0,IFERROR(求节点($Q$24:$Q$33,$AI$23:$AI$32,血脉状态预估!O217),AV216)*血脉状态预估!$J217)</f>
        <v>2099831.1167656765</v>
      </c>
      <c r="AW217" s="46">
        <f t="shared" si="56"/>
        <v>2099831.1167656765</v>
      </c>
      <c r="AX217" s="46"/>
      <c r="AY217" s="46"/>
      <c r="AZ217" s="46"/>
      <c r="BA217" s="46">
        <f>IF(血脉状态预估!N217="",0,IFERROR(求节点($Q$6:$Q$15,$AJ$5:$AJ$14,血脉状态预估!N217),BA216)*血脉状态预估!$I217)</f>
        <v>0</v>
      </c>
      <c r="BB217" s="46">
        <f>IF(血脉状态预估!O217="",0,IFERROR(求节点($Q$24:$Q$33,$AJ$23:$AJ$32,血脉状态预估!O217),BB216)*血脉状态预估!$J217)</f>
        <v>283796.36397656426</v>
      </c>
      <c r="BC217" s="46">
        <f t="shared" si="57"/>
        <v>283796.36397656426</v>
      </c>
    </row>
    <row r="218" spans="41:55" x14ac:dyDescent="0.15">
      <c r="AO218" s="46"/>
      <c r="AP218" s="46"/>
      <c r="AR218" s="46"/>
      <c r="AS218" s="46"/>
      <c r="AT218" s="46"/>
      <c r="AU218" s="46"/>
      <c r="AV218" s="46"/>
      <c r="AW218" s="46"/>
      <c r="AX218" s="46"/>
      <c r="AY218" s="46"/>
      <c r="AZ218" s="46"/>
      <c r="BA218" s="46"/>
      <c r="BB218" s="46"/>
      <c r="BC218" s="46"/>
    </row>
    <row r="219" spans="41:55" x14ac:dyDescent="0.15">
      <c r="AO219" s="46"/>
      <c r="AP219" s="46"/>
      <c r="AR219" s="46"/>
      <c r="AS219" s="46"/>
      <c r="AT219" s="46"/>
      <c r="AU219" s="46"/>
      <c r="AV219" s="46"/>
      <c r="AW219" s="46"/>
      <c r="AX219" s="46"/>
      <c r="AY219" s="46"/>
      <c r="AZ219" s="46"/>
      <c r="BA219" s="46"/>
      <c r="BB219" s="46"/>
      <c r="BC219" s="46"/>
    </row>
    <row r="220" spans="41:55" x14ac:dyDescent="0.15">
      <c r="AO220" s="46"/>
      <c r="AP220" s="46"/>
      <c r="AR220" s="46"/>
      <c r="AS220" s="46"/>
      <c r="AT220" s="46"/>
      <c r="AU220" s="46"/>
      <c r="AV220" s="46"/>
      <c r="AW220" s="46"/>
      <c r="AX220" s="46"/>
      <c r="AY220" s="46"/>
      <c r="AZ220" s="46"/>
      <c r="BA220" s="46"/>
      <c r="BB220" s="46"/>
      <c r="BC220" s="46"/>
    </row>
    <row r="221" spans="41:55" x14ac:dyDescent="0.15">
      <c r="AO221" s="46"/>
      <c r="AP221" s="46"/>
      <c r="AR221" s="46"/>
      <c r="AS221" s="46"/>
      <c r="AT221" s="46"/>
      <c r="AU221" s="46"/>
      <c r="AV221" s="46"/>
      <c r="AW221" s="46"/>
      <c r="AX221" s="46"/>
      <c r="AY221" s="46"/>
      <c r="AZ221" s="46"/>
      <c r="BA221" s="46"/>
      <c r="BB221" s="46"/>
      <c r="BC221" s="46"/>
    </row>
    <row r="222" spans="41:55" x14ac:dyDescent="0.15">
      <c r="AO222" s="46"/>
      <c r="AP222" s="46"/>
      <c r="AR222" s="46"/>
      <c r="AS222" s="46"/>
      <c r="AT222" s="46"/>
      <c r="AU222" s="46"/>
      <c r="AV222" s="46"/>
      <c r="AW222" s="46"/>
      <c r="AX222" s="46"/>
      <c r="AY222" s="46"/>
      <c r="AZ222" s="46"/>
      <c r="BA222" s="46"/>
      <c r="BB222" s="46"/>
      <c r="BC222" s="46"/>
    </row>
    <row r="223" spans="41:55" x14ac:dyDescent="0.15">
      <c r="AO223" s="46"/>
      <c r="AP223" s="46"/>
      <c r="AR223" s="46"/>
      <c r="AS223" s="46"/>
      <c r="AT223" s="46"/>
      <c r="AU223" s="46"/>
      <c r="AV223" s="46"/>
      <c r="AW223" s="46"/>
      <c r="AX223" s="46"/>
      <c r="AY223" s="46"/>
      <c r="AZ223" s="46"/>
      <c r="BA223" s="46"/>
      <c r="BB223" s="46"/>
      <c r="BC223" s="46"/>
    </row>
    <row r="224" spans="41:55" x14ac:dyDescent="0.15">
      <c r="AO224" s="46"/>
      <c r="AP224" s="46"/>
      <c r="AR224" s="46"/>
      <c r="AS224" s="46"/>
      <c r="AT224" s="46"/>
      <c r="AU224" s="46"/>
      <c r="AV224" s="46"/>
      <c r="AW224" s="46"/>
      <c r="AX224" s="46"/>
      <c r="AY224" s="46"/>
      <c r="AZ224" s="46"/>
      <c r="BA224" s="46"/>
      <c r="BB224" s="46"/>
      <c r="BC224" s="46"/>
    </row>
  </sheetData>
  <mergeCells count="32">
    <mergeCell ref="T21:W21"/>
    <mergeCell ref="Y21:AB21"/>
    <mergeCell ref="AO48:AP49"/>
    <mergeCell ref="AO93:AP94"/>
    <mergeCell ref="J3:K3"/>
    <mergeCell ref="T3:W3"/>
    <mergeCell ref="Y3:AB3"/>
    <mergeCell ref="AI3:AJ3"/>
    <mergeCell ref="AI21:AJ21"/>
    <mergeCell ref="R3:S3"/>
    <mergeCell ref="R21:S21"/>
    <mergeCell ref="BH3:BL3"/>
    <mergeCell ref="BM3:BQ3"/>
    <mergeCell ref="AR139:AW139"/>
    <mergeCell ref="AX139:BC139"/>
    <mergeCell ref="AO3:AP4"/>
    <mergeCell ref="AR184:AW184"/>
    <mergeCell ref="AX184:BC184"/>
    <mergeCell ref="AO183:AP184"/>
    <mergeCell ref="AR4:AW4"/>
    <mergeCell ref="AX4:BC4"/>
    <mergeCell ref="AR49:AW49"/>
    <mergeCell ref="AX49:BC49"/>
    <mergeCell ref="AR94:AW94"/>
    <mergeCell ref="AX94:BC94"/>
    <mergeCell ref="AO138:AP139"/>
    <mergeCell ref="CT3:CX3"/>
    <mergeCell ref="BU3:BY3"/>
    <mergeCell ref="BZ3:CD3"/>
    <mergeCell ref="CE3:CI3"/>
    <mergeCell ref="CO3:CS3"/>
    <mergeCell ref="CJ3:CN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50F04-37ED-42DF-B788-F0B0A135677A}">
  <dimension ref="A1:AM165"/>
  <sheetViews>
    <sheetView workbookViewId="0">
      <selection activeCell="M47" sqref="M47"/>
    </sheetView>
  </sheetViews>
  <sheetFormatPr defaultColWidth="6.625" defaultRowHeight="11.25" x14ac:dyDescent="0.15"/>
  <cols>
    <col min="1" max="1" width="6.625" style="55" customWidth="1"/>
    <col min="2" max="2" width="10.625" style="14" customWidth="1"/>
    <col min="3" max="3" width="7.625" style="14" bestFit="1" customWidth="1"/>
    <col min="4" max="6" width="10.625" style="14" bestFit="1" customWidth="1"/>
    <col min="7" max="10" width="6.625" style="14" customWidth="1"/>
    <col min="11" max="11" width="7.625" style="14" bestFit="1" customWidth="1"/>
    <col min="12" max="14" width="10.625" style="14" bestFit="1" customWidth="1"/>
    <col min="15" max="22" width="6.625" style="14" customWidth="1"/>
    <col min="23" max="24" width="6.75" style="14" bestFit="1" customWidth="1"/>
    <col min="25" max="27" width="8.25" style="14" bestFit="1" customWidth="1"/>
    <col min="28" max="28" width="6.625" style="14"/>
    <col min="29" max="29" width="6.75" style="14" bestFit="1" customWidth="1"/>
    <col min="30" max="34" width="9" style="14" bestFit="1" customWidth="1"/>
    <col min="35" max="35" width="8.25" style="14" bestFit="1" customWidth="1"/>
    <col min="36" max="36" width="9" style="14" bestFit="1" customWidth="1"/>
    <col min="37" max="39" width="8.25" style="14" bestFit="1" customWidth="1"/>
    <col min="40" max="16384" width="6.625" style="14"/>
  </cols>
  <sheetData>
    <row r="1" spans="1:39" x14ac:dyDescent="0.15">
      <c r="A1" s="55" t="s">
        <v>416</v>
      </c>
      <c r="I1" s="70" t="s">
        <v>504</v>
      </c>
      <c r="J1" s="70"/>
      <c r="K1" s="70"/>
      <c r="L1" s="70"/>
      <c r="M1" s="70"/>
    </row>
    <row r="2" spans="1:39" x14ac:dyDescent="0.15">
      <c r="A2" s="55" t="s">
        <v>441</v>
      </c>
      <c r="C2" s="51">
        <f>血脉!$C$10</f>
        <v>80</v>
      </c>
      <c r="D2" s="14" t="s">
        <v>439</v>
      </c>
      <c r="I2" s="70"/>
      <c r="J2" s="70"/>
      <c r="K2" s="70"/>
      <c r="L2" s="70"/>
      <c r="M2" s="70"/>
      <c r="Q2" s="52" t="s">
        <v>437</v>
      </c>
      <c r="R2" s="14">
        <f>$C$4*0</f>
        <v>0</v>
      </c>
      <c r="S2" s="14">
        <f>$C$4*0.5</f>
        <v>1.5</v>
      </c>
      <c r="T2" s="14">
        <f>$C$4*1</f>
        <v>3</v>
      </c>
      <c r="U2" s="14">
        <f t="shared" ref="U2:V2" si="0">$C$4*1</f>
        <v>3</v>
      </c>
      <c r="V2" s="14">
        <f t="shared" si="0"/>
        <v>3</v>
      </c>
      <c r="AC2" s="52"/>
    </row>
    <row r="3" spans="1:39" x14ac:dyDescent="0.15">
      <c r="A3" s="55" t="s">
        <v>442</v>
      </c>
      <c r="C3" s="53">
        <v>2</v>
      </c>
      <c r="D3" s="14" t="s">
        <v>417</v>
      </c>
      <c r="I3" s="70"/>
      <c r="J3" s="70"/>
      <c r="K3" s="70"/>
      <c r="L3" s="70"/>
      <c r="M3" s="70"/>
    </row>
    <row r="4" spans="1:39" x14ac:dyDescent="0.15">
      <c r="A4" s="55" t="s">
        <v>443</v>
      </c>
      <c r="C4" s="53">
        <v>3</v>
      </c>
      <c r="D4" s="14" t="s">
        <v>417</v>
      </c>
      <c r="K4" s="71" t="s">
        <v>427</v>
      </c>
      <c r="L4" s="71"/>
      <c r="M4" s="71" t="s">
        <v>428</v>
      </c>
      <c r="N4" s="71"/>
      <c r="Q4" s="71" t="s">
        <v>438</v>
      </c>
      <c r="R4" s="71"/>
      <c r="S4" s="71"/>
      <c r="T4" s="71"/>
      <c r="U4" s="71"/>
      <c r="V4" s="71"/>
      <c r="W4" s="71" t="s">
        <v>485</v>
      </c>
      <c r="X4" s="71"/>
      <c r="Y4" s="71"/>
      <c r="Z4" s="71"/>
      <c r="AA4" s="71"/>
      <c r="AC4" s="71" t="s">
        <v>445</v>
      </c>
      <c r="AD4" s="71"/>
      <c r="AE4" s="71"/>
      <c r="AF4" s="71"/>
      <c r="AG4" s="71"/>
      <c r="AH4" s="71"/>
      <c r="AI4" s="71" t="s">
        <v>486</v>
      </c>
      <c r="AJ4" s="71"/>
      <c r="AK4" s="71"/>
      <c r="AL4" s="71"/>
      <c r="AM4" s="71"/>
    </row>
    <row r="5" spans="1:39" x14ac:dyDescent="0.15">
      <c r="B5" s="14" t="s">
        <v>429</v>
      </c>
      <c r="C5" s="53">
        <v>200</v>
      </c>
      <c r="D5" s="14" t="s">
        <v>430</v>
      </c>
      <c r="I5" s="14" t="s">
        <v>421</v>
      </c>
      <c r="J5" s="14" t="s">
        <v>422</v>
      </c>
      <c r="K5" s="14" t="s">
        <v>426</v>
      </c>
      <c r="L5" s="14" t="s">
        <v>487</v>
      </c>
      <c r="M5" s="14" t="s">
        <v>426</v>
      </c>
      <c r="N5" s="14" t="s">
        <v>487</v>
      </c>
      <c r="Q5" s="14" t="s">
        <v>436</v>
      </c>
      <c r="R5" s="14" t="s">
        <v>0</v>
      </c>
      <c r="S5" s="14" t="s">
        <v>1</v>
      </c>
      <c r="T5" s="14" t="s">
        <v>2</v>
      </c>
      <c r="U5" s="14" t="s">
        <v>3</v>
      </c>
      <c r="V5" s="14" t="s">
        <v>4</v>
      </c>
      <c r="W5" s="14" t="s">
        <v>0</v>
      </c>
      <c r="X5" s="14" t="s">
        <v>1</v>
      </c>
      <c r="Y5" s="14" t="s">
        <v>2</v>
      </c>
      <c r="Z5" s="14" t="s">
        <v>3</v>
      </c>
      <c r="AA5" s="14" t="s">
        <v>4</v>
      </c>
      <c r="AC5" s="14" t="s">
        <v>31</v>
      </c>
      <c r="AD5" s="14" t="s">
        <v>0</v>
      </c>
      <c r="AE5" s="14" t="s">
        <v>1</v>
      </c>
      <c r="AF5" s="14" t="s">
        <v>2</v>
      </c>
      <c r="AG5" s="14" t="s">
        <v>3</v>
      </c>
      <c r="AH5" s="14" t="s">
        <v>4</v>
      </c>
      <c r="AI5" s="14" t="s">
        <v>0</v>
      </c>
      <c r="AJ5" s="14" t="s">
        <v>1</v>
      </c>
      <c r="AK5" s="14" t="s">
        <v>2</v>
      </c>
      <c r="AL5" s="14" t="s">
        <v>3</v>
      </c>
      <c r="AM5" s="14" t="s">
        <v>4</v>
      </c>
    </row>
    <row r="6" spans="1:39" x14ac:dyDescent="0.15">
      <c r="A6" s="55" t="s">
        <v>444</v>
      </c>
      <c r="I6" s="14">
        <v>0</v>
      </c>
      <c r="J6" s="14">
        <f t="shared" ref="J6:J13" si="1">COMBIN(7,$I6)*$C$9^(7-$I6)*$C$10^$I6</f>
        <v>0.67301177014517399</v>
      </c>
      <c r="K6" s="14">
        <f>F9*7*0.9</f>
        <v>113.4</v>
      </c>
      <c r="L6" s="14">
        <f>$F$10*$I6*0.7</f>
        <v>0</v>
      </c>
      <c r="M6" s="14">
        <f>SUMPRODUCT($J$6:$J$13,K6:K13)</f>
        <v>84.030401050847047</v>
      </c>
      <c r="N6" s="14">
        <f>SUMPRODUCT($J$6:$J$13,L6:L13)</f>
        <v>4.851</v>
      </c>
      <c r="Q6" s="14">
        <v>1</v>
      </c>
      <c r="R6" s="14">
        <f>IF($Q6&lt;=($C$2-10),0,节奏总纲!K4*($C$3+$C$4*R$2)*$M$6)</f>
        <v>0</v>
      </c>
      <c r="S6" s="14">
        <f>IF($Q6&lt;=($C$2-10),0,节奏总纲!L4*($C$3+$C$4*S$2)*$M$6)</f>
        <v>0</v>
      </c>
      <c r="T6" s="14">
        <f>IF($Q6&lt;=($C$2-10),0,节奏总纲!M4*($C$3+$C$4*T$2)*$M$6)</f>
        <v>0</v>
      </c>
      <c r="U6" s="14">
        <f>IF($Q6&lt;=($C$2-10),0,节奏总纲!N4*($C$3+$C$4*U$2)*$M$6)</f>
        <v>0</v>
      </c>
      <c r="V6" s="14">
        <f>IF($Q6&lt;=($C$2-10),0,节奏总纲!O4*($C$3+$C$4*V$2)*$M$6)</f>
        <v>0</v>
      </c>
      <c r="W6" s="14">
        <f>IF($Q6&lt;=($C$2-10),0,节奏总纲!K4*($C$3+$C$4*R$2)*$N$6)</f>
        <v>0</v>
      </c>
      <c r="X6" s="14">
        <f>IF($Q6&lt;=($C$2-10),0,节奏总纲!L4*($C$3+$C$4*S$2)*$N$6)</f>
        <v>0</v>
      </c>
      <c r="Y6" s="14">
        <f>IF($Q6&lt;=($C$2-10),0,节奏总纲!M4*($C$3+$C$4*T$2)*$N$6)</f>
        <v>0</v>
      </c>
      <c r="Z6" s="14">
        <f>IF($Q6&lt;=($C$2-10),0,节奏总纲!N4*($C$3+$C$4*U$2)*$N$6)</f>
        <v>0</v>
      </c>
      <c r="AA6" s="14">
        <f>IF($Q6&lt;=($C$2-10),0,节奏总纲!O4*($C$3+$C$4*V$2)*$N$6)</f>
        <v>0</v>
      </c>
      <c r="AC6" s="14">
        <v>1</v>
      </c>
      <c r="AD6" s="14">
        <f>SUM(R$6:R6)</f>
        <v>0</v>
      </c>
      <c r="AE6" s="14">
        <f>SUM(S$6:S6)</f>
        <v>0</v>
      </c>
      <c r="AF6" s="14">
        <f>SUM(T$6:T6)</f>
        <v>0</v>
      </c>
      <c r="AG6" s="14">
        <f>SUM(U$6:U6)</f>
        <v>0</v>
      </c>
      <c r="AH6" s="14">
        <f>SUM(V$6:V6)</f>
        <v>0</v>
      </c>
      <c r="AI6" s="14">
        <f>SUM(W$6:W6)</f>
        <v>0</v>
      </c>
      <c r="AJ6" s="14">
        <f>SUM(X$6:X6)</f>
        <v>0</v>
      </c>
      <c r="AK6" s="14">
        <f>SUM(Y$6:Y6)</f>
        <v>0</v>
      </c>
      <c r="AL6" s="14">
        <f>SUM(Z$6:Z6)</f>
        <v>0</v>
      </c>
      <c r="AM6" s="14">
        <f>SUM(AA$6:AA6)</f>
        <v>0</v>
      </c>
    </row>
    <row r="7" spans="1:39" x14ac:dyDescent="0.15">
      <c r="B7" s="71" t="s">
        <v>435</v>
      </c>
      <c r="C7" s="71"/>
      <c r="D7" s="71"/>
      <c r="E7" s="71"/>
      <c r="F7" s="71"/>
      <c r="I7" s="14">
        <v>1</v>
      </c>
      <c r="J7" s="14">
        <f t="shared" si="1"/>
        <v>0.27418998042951537</v>
      </c>
      <c r="K7" s="56">
        <f>(7-I7)*$F$9*0.9*0.25</f>
        <v>24.3</v>
      </c>
      <c r="L7" s="14">
        <f t="shared" ref="L7:L13" si="2">$F$10*$I7*0.7</f>
        <v>12.6</v>
      </c>
      <c r="Q7" s="14">
        <v>2</v>
      </c>
      <c r="R7" s="14">
        <f>IF($Q7&lt;=($C$2-10),0,节奏总纲!K5*($C$3+$C$4*R$2)*$M$6)</f>
        <v>0</v>
      </c>
      <c r="S7" s="14">
        <f>IF($Q7&lt;=($C$2-10),0,节奏总纲!L5*($C$3+$C$4*S$2)*$M$6)</f>
        <v>0</v>
      </c>
      <c r="T7" s="14">
        <f>IF($Q7&lt;=($C$2-10),0,节奏总纲!M5*($C$3+$C$4*T$2)*$M$6)</f>
        <v>0</v>
      </c>
      <c r="U7" s="14">
        <f>IF($Q7&lt;=($C$2-10),0,节奏总纲!N5*($C$3+$C$4*U$2)*$M$6)</f>
        <v>0</v>
      </c>
      <c r="V7" s="14">
        <f>IF($Q7&lt;=($C$2-10),0,节奏总纲!O5*($C$3+$C$4*V$2)*$M$6)</f>
        <v>0</v>
      </c>
      <c r="W7" s="14">
        <f>IF($Q7&lt;=($C$2-10),0,节奏总纲!K5*($C$3+$C$4*R$2)*$N$6)</f>
        <v>0</v>
      </c>
      <c r="X7" s="14">
        <f>IF($Q7&lt;=($C$2-10),0,节奏总纲!L5*($C$3+$C$4*S$2)*$N$6)</f>
        <v>0</v>
      </c>
      <c r="Y7" s="14">
        <f>IF($Q7&lt;=($C$2-10),0,节奏总纲!M5*($C$3+$C$4*T$2)*$N$6)</f>
        <v>0</v>
      </c>
      <c r="Z7" s="14">
        <f>IF($Q7&lt;=($C$2-10),0,节奏总纲!N5*($C$3+$C$4*U$2)*$N$6)</f>
        <v>0</v>
      </c>
      <c r="AA7" s="14">
        <f>IF($Q7&lt;=($C$2-10),0,节奏总纲!O5*($C$3+$C$4*V$2)*$N$6)</f>
        <v>0</v>
      </c>
      <c r="AC7" s="14">
        <v>2</v>
      </c>
      <c r="AD7" s="14">
        <f>SUM(R$6:R7)</f>
        <v>0</v>
      </c>
      <c r="AE7" s="14">
        <f>SUM(S$6:S7)</f>
        <v>0</v>
      </c>
      <c r="AF7" s="14">
        <f>SUM(T$6:T7)</f>
        <v>0</v>
      </c>
      <c r="AG7" s="14">
        <f>SUM(U$6:U7)</f>
        <v>0</v>
      </c>
      <c r="AH7" s="14">
        <f>SUM(V$6:V7)</f>
        <v>0</v>
      </c>
      <c r="AI7" s="14">
        <f>SUM(W$6:W7)</f>
        <v>0</v>
      </c>
      <c r="AJ7" s="14">
        <f>SUM(X$6:X7)</f>
        <v>0</v>
      </c>
      <c r="AK7" s="14">
        <f>SUM(Y$6:Y7)</f>
        <v>0</v>
      </c>
      <c r="AL7" s="14">
        <f>SUM(Z$6:Z7)</f>
        <v>0</v>
      </c>
      <c r="AM7" s="14">
        <f>SUM(AA$6:AA7)</f>
        <v>0</v>
      </c>
    </row>
    <row r="8" spans="1:39" x14ac:dyDescent="0.15">
      <c r="B8" s="14" t="s">
        <v>418</v>
      </c>
      <c r="C8" s="14" t="s">
        <v>420</v>
      </c>
      <c r="D8" s="14" t="s">
        <v>419</v>
      </c>
      <c r="E8" s="14" t="s">
        <v>423</v>
      </c>
      <c r="F8" s="14" t="s">
        <v>424</v>
      </c>
      <c r="G8" s="14" t="s">
        <v>489</v>
      </c>
      <c r="I8" s="14">
        <v>2</v>
      </c>
      <c r="J8" s="14">
        <f t="shared" si="1"/>
        <v>4.7874441027375689E-2</v>
      </c>
      <c r="K8" s="56">
        <f t="shared" ref="K8:K13" si="3">(7-I8)*$F$9*0.9*0.25</f>
        <v>20.25</v>
      </c>
      <c r="L8" s="14">
        <f t="shared" si="2"/>
        <v>25.2</v>
      </c>
      <c r="Q8" s="14">
        <v>3</v>
      </c>
      <c r="R8" s="14">
        <f>IF($Q8&lt;=($C$2-10),0,节奏总纲!K6*($C$3+$C$4*R$2)*$M$6)</f>
        <v>0</v>
      </c>
      <c r="S8" s="14">
        <f>IF($Q8&lt;=($C$2-10),0,节奏总纲!L6*($C$3+$C$4*S$2)*$M$6)</f>
        <v>0</v>
      </c>
      <c r="T8" s="14">
        <f>IF($Q8&lt;=($C$2-10),0,节奏总纲!M6*($C$3+$C$4*T$2)*$M$6)</f>
        <v>0</v>
      </c>
      <c r="U8" s="14">
        <f>IF($Q8&lt;=($C$2-10),0,节奏总纲!N6*($C$3+$C$4*U$2)*$M$6)</f>
        <v>0</v>
      </c>
      <c r="V8" s="14">
        <f>IF($Q8&lt;=($C$2-10),0,节奏总纲!O6*($C$3+$C$4*V$2)*$M$6)</f>
        <v>0</v>
      </c>
      <c r="W8" s="14">
        <f>IF($Q8&lt;=($C$2-10),0,节奏总纲!K6*($C$3+$C$4*R$2)*$N$6)</f>
        <v>0</v>
      </c>
      <c r="X8" s="14">
        <f>IF($Q8&lt;=($C$2-10),0,节奏总纲!L6*($C$3+$C$4*S$2)*$N$6)</f>
        <v>0</v>
      </c>
      <c r="Y8" s="14">
        <f>IF($Q8&lt;=($C$2-10),0,节奏总纲!M6*($C$3+$C$4*T$2)*$N$6)</f>
        <v>0</v>
      </c>
      <c r="Z8" s="14">
        <f>IF($Q8&lt;=($C$2-10),0,节奏总纲!N6*($C$3+$C$4*U$2)*$N$6)</f>
        <v>0</v>
      </c>
      <c r="AA8" s="14">
        <f>IF($Q8&lt;=($C$2-10),0,节奏总纲!O6*($C$3+$C$4*V$2)*$N$6)</f>
        <v>0</v>
      </c>
      <c r="AC8" s="14">
        <v>3</v>
      </c>
      <c r="AD8" s="14">
        <f>SUM(R$6:R8)</f>
        <v>0</v>
      </c>
      <c r="AE8" s="14">
        <f>SUM(S$6:S8)</f>
        <v>0</v>
      </c>
      <c r="AF8" s="14">
        <f>SUM(T$6:T8)</f>
        <v>0</v>
      </c>
      <c r="AG8" s="14">
        <f>SUM(U$6:U8)</f>
        <v>0</v>
      </c>
      <c r="AH8" s="14">
        <f>SUM(V$6:V8)</f>
        <v>0</v>
      </c>
      <c r="AI8" s="14">
        <f>SUM(W$6:W8)</f>
        <v>0</v>
      </c>
      <c r="AJ8" s="14">
        <f>SUM(X$6:X8)</f>
        <v>0</v>
      </c>
      <c r="AK8" s="14">
        <f>SUM(Y$6:Y8)</f>
        <v>0</v>
      </c>
      <c r="AL8" s="14">
        <f>SUM(Z$6:Z8)</f>
        <v>0</v>
      </c>
      <c r="AM8" s="14">
        <f>SUM(AA$6:AA8)</f>
        <v>0</v>
      </c>
    </row>
    <row r="9" spans="1:39" x14ac:dyDescent="0.15">
      <c r="B9" s="14" t="s">
        <v>425</v>
      </c>
      <c r="C9" s="14">
        <f>1-C10</f>
        <v>0.94499999999999995</v>
      </c>
      <c r="D9" s="14">
        <v>8</v>
      </c>
      <c r="E9" s="14">
        <f>INT(G9/((D9-1)/2+1))</f>
        <v>4</v>
      </c>
      <c r="F9" s="14">
        <f>((D9-1)/2+1)*E9</f>
        <v>18</v>
      </c>
      <c r="G9" s="14">
        <v>20</v>
      </c>
      <c r="I9" s="14">
        <v>3</v>
      </c>
      <c r="J9" s="14">
        <f t="shared" si="1"/>
        <v>4.6439052142957021E-3</v>
      </c>
      <c r="K9" s="56">
        <f t="shared" si="3"/>
        <v>16.2</v>
      </c>
      <c r="L9" s="14">
        <f t="shared" si="2"/>
        <v>37.799999999999997</v>
      </c>
      <c r="Q9" s="14">
        <v>4</v>
      </c>
      <c r="R9" s="14">
        <f>IF($Q9&lt;=($C$2-10),0,节奏总纲!K7*($C$3+$C$4*R$2)*$M$6)</f>
        <v>0</v>
      </c>
      <c r="S9" s="14">
        <f>IF($Q9&lt;=($C$2-10),0,节奏总纲!L7*($C$3+$C$4*S$2)*$M$6)</f>
        <v>0</v>
      </c>
      <c r="T9" s="14">
        <f>IF($Q9&lt;=($C$2-10),0,节奏总纲!M7*($C$3+$C$4*T$2)*$M$6)</f>
        <v>0</v>
      </c>
      <c r="U9" s="14">
        <f>IF($Q9&lt;=($C$2-10),0,节奏总纲!N7*($C$3+$C$4*U$2)*$M$6)</f>
        <v>0</v>
      </c>
      <c r="V9" s="14">
        <f>IF($Q9&lt;=($C$2-10),0,节奏总纲!O7*($C$3+$C$4*V$2)*$M$6)</f>
        <v>0</v>
      </c>
      <c r="W9" s="14">
        <f>IF($Q9&lt;=($C$2-10),0,节奏总纲!K7*($C$3+$C$4*R$2)*$N$6)</f>
        <v>0</v>
      </c>
      <c r="X9" s="14">
        <f>IF($Q9&lt;=($C$2-10),0,节奏总纲!L7*($C$3+$C$4*S$2)*$N$6)</f>
        <v>0</v>
      </c>
      <c r="Y9" s="14">
        <f>IF($Q9&lt;=($C$2-10),0,节奏总纲!M7*($C$3+$C$4*T$2)*$N$6)</f>
        <v>0</v>
      </c>
      <c r="Z9" s="14">
        <f>IF($Q9&lt;=($C$2-10),0,节奏总纲!N7*($C$3+$C$4*U$2)*$N$6)</f>
        <v>0</v>
      </c>
      <c r="AA9" s="14">
        <f>IF($Q9&lt;=($C$2-10),0,节奏总纲!O7*($C$3+$C$4*V$2)*$N$6)</f>
        <v>0</v>
      </c>
      <c r="AC9" s="14">
        <v>4</v>
      </c>
      <c r="AD9" s="14">
        <f>SUM(R$6:R9)</f>
        <v>0</v>
      </c>
      <c r="AE9" s="14">
        <f>SUM(S$6:S9)</f>
        <v>0</v>
      </c>
      <c r="AF9" s="14">
        <f>SUM(T$6:T9)</f>
        <v>0</v>
      </c>
      <c r="AG9" s="14">
        <f>SUM(U$6:U9)</f>
        <v>0</v>
      </c>
      <c r="AH9" s="14">
        <f>SUM(V$6:V9)</f>
        <v>0</v>
      </c>
      <c r="AI9" s="14">
        <f>SUM(W$6:W9)</f>
        <v>0</v>
      </c>
      <c r="AJ9" s="14">
        <f>SUM(X$6:X9)</f>
        <v>0</v>
      </c>
      <c r="AK9" s="14">
        <f>SUM(Y$6:Y9)</f>
        <v>0</v>
      </c>
      <c r="AL9" s="14">
        <f>SUM(Z$6:Z9)</f>
        <v>0</v>
      </c>
      <c r="AM9" s="14">
        <f>SUM(AA$6:AA9)</f>
        <v>0</v>
      </c>
    </row>
    <row r="10" spans="1:39" x14ac:dyDescent="0.15">
      <c r="B10" s="14" t="s">
        <v>488</v>
      </c>
      <c r="C10" s="14">
        <v>5.5E-2</v>
      </c>
      <c r="D10" s="14">
        <v>5</v>
      </c>
      <c r="E10" s="14">
        <f>INT(G10/((D10-1)/2+1))</f>
        <v>6</v>
      </c>
      <c r="F10" s="14">
        <f>((D10-1)/2+1)*E10</f>
        <v>18</v>
      </c>
      <c r="G10" s="14">
        <v>20</v>
      </c>
      <c r="I10" s="14">
        <v>4</v>
      </c>
      <c r="J10" s="14">
        <f t="shared" si="1"/>
        <v>2.7028019765742186E-4</v>
      </c>
      <c r="K10" s="56">
        <f t="shared" si="3"/>
        <v>12.15</v>
      </c>
      <c r="L10" s="14">
        <f t="shared" si="2"/>
        <v>50.4</v>
      </c>
      <c r="Q10" s="14">
        <v>5</v>
      </c>
      <c r="R10" s="14">
        <f>IF($Q10&lt;=($C$2-10),0,节奏总纲!K8*($C$3+$C$4*R$2)*$M$6)</f>
        <v>0</v>
      </c>
      <c r="S10" s="14">
        <f>IF($Q10&lt;=($C$2-10),0,节奏总纲!L8*($C$3+$C$4*S$2)*$M$6)</f>
        <v>0</v>
      </c>
      <c r="T10" s="14">
        <f>IF($Q10&lt;=($C$2-10),0,节奏总纲!M8*($C$3+$C$4*T$2)*$M$6)</f>
        <v>0</v>
      </c>
      <c r="U10" s="14">
        <f>IF($Q10&lt;=($C$2-10),0,节奏总纲!N8*($C$3+$C$4*U$2)*$M$6)</f>
        <v>0</v>
      </c>
      <c r="V10" s="14">
        <f>IF($Q10&lt;=($C$2-10),0,节奏总纲!O8*($C$3+$C$4*V$2)*$M$6)</f>
        <v>0</v>
      </c>
      <c r="W10" s="14">
        <f>IF($Q10&lt;=($C$2-10),0,节奏总纲!K8*($C$3+$C$4*R$2)*$N$6)</f>
        <v>0</v>
      </c>
      <c r="X10" s="14">
        <f>IF($Q10&lt;=($C$2-10),0,节奏总纲!L8*($C$3+$C$4*S$2)*$N$6)</f>
        <v>0</v>
      </c>
      <c r="Y10" s="14">
        <f>IF($Q10&lt;=($C$2-10),0,节奏总纲!M8*($C$3+$C$4*T$2)*$N$6)</f>
        <v>0</v>
      </c>
      <c r="Z10" s="14">
        <f>IF($Q10&lt;=($C$2-10),0,节奏总纲!N8*($C$3+$C$4*U$2)*$N$6)</f>
        <v>0</v>
      </c>
      <c r="AA10" s="14">
        <f>IF($Q10&lt;=($C$2-10),0,节奏总纲!O8*($C$3+$C$4*V$2)*$N$6)</f>
        <v>0</v>
      </c>
      <c r="AC10" s="14">
        <v>5</v>
      </c>
      <c r="AD10" s="14">
        <f>SUM(R$6:R10)</f>
        <v>0</v>
      </c>
      <c r="AE10" s="14">
        <f>SUM(S$6:S10)</f>
        <v>0</v>
      </c>
      <c r="AF10" s="14">
        <f>SUM(T$6:T10)</f>
        <v>0</v>
      </c>
      <c r="AG10" s="14">
        <f>SUM(U$6:U10)</f>
        <v>0</v>
      </c>
      <c r="AH10" s="14">
        <f>SUM(V$6:V10)</f>
        <v>0</v>
      </c>
      <c r="AI10" s="14">
        <f>SUM(W$6:W10)</f>
        <v>0</v>
      </c>
      <c r="AJ10" s="14">
        <f>SUM(X$6:X10)</f>
        <v>0</v>
      </c>
      <c r="AK10" s="14">
        <f>SUM(Y$6:Y10)</f>
        <v>0</v>
      </c>
      <c r="AL10" s="14">
        <f>SUM(Z$6:Z10)</f>
        <v>0</v>
      </c>
      <c r="AM10" s="14">
        <f>SUM(AA$6:AA10)</f>
        <v>0</v>
      </c>
    </row>
    <row r="11" spans="1:39" x14ac:dyDescent="0.15">
      <c r="I11" s="14">
        <v>5</v>
      </c>
      <c r="J11" s="14">
        <f t="shared" si="1"/>
        <v>9.4383561086718747E-6</v>
      </c>
      <c r="K11" s="56">
        <f t="shared" si="3"/>
        <v>8.1</v>
      </c>
      <c r="L11" s="14">
        <f t="shared" si="2"/>
        <v>62.999999999999993</v>
      </c>
      <c r="Q11" s="14">
        <v>6</v>
      </c>
      <c r="R11" s="14">
        <f>IF($Q11&lt;=($C$2-10),0,节奏总纲!K9*($C$3+$C$4*R$2)*$M$6)</f>
        <v>0</v>
      </c>
      <c r="S11" s="14">
        <f>IF($Q11&lt;=($C$2-10),0,节奏总纲!L9*($C$3+$C$4*S$2)*$M$6)</f>
        <v>0</v>
      </c>
      <c r="T11" s="14">
        <f>IF($Q11&lt;=($C$2-10),0,节奏总纲!M9*($C$3+$C$4*T$2)*$M$6)</f>
        <v>0</v>
      </c>
      <c r="U11" s="14">
        <f>IF($Q11&lt;=($C$2-10),0,节奏总纲!N9*($C$3+$C$4*U$2)*$M$6)</f>
        <v>0</v>
      </c>
      <c r="V11" s="14">
        <f>IF($Q11&lt;=($C$2-10),0,节奏总纲!O9*($C$3+$C$4*V$2)*$M$6)</f>
        <v>0</v>
      </c>
      <c r="W11" s="14">
        <f>IF($Q11&lt;=($C$2-10),0,节奏总纲!K9*($C$3+$C$4*R$2)*$N$6)</f>
        <v>0</v>
      </c>
      <c r="X11" s="14">
        <f>IF($Q11&lt;=($C$2-10),0,节奏总纲!L9*($C$3+$C$4*S$2)*$N$6)</f>
        <v>0</v>
      </c>
      <c r="Y11" s="14">
        <f>IF($Q11&lt;=($C$2-10),0,节奏总纲!M9*($C$3+$C$4*T$2)*$N$6)</f>
        <v>0</v>
      </c>
      <c r="Z11" s="14">
        <f>IF($Q11&lt;=($C$2-10),0,节奏总纲!N9*($C$3+$C$4*U$2)*$N$6)</f>
        <v>0</v>
      </c>
      <c r="AA11" s="14">
        <f>IF($Q11&lt;=($C$2-10),0,节奏总纲!O9*($C$3+$C$4*V$2)*$N$6)</f>
        <v>0</v>
      </c>
      <c r="AC11" s="14">
        <v>6</v>
      </c>
      <c r="AD11" s="14">
        <f>SUM(R$6:R11)</f>
        <v>0</v>
      </c>
      <c r="AE11" s="14">
        <f>SUM(S$6:S11)</f>
        <v>0</v>
      </c>
      <c r="AF11" s="14">
        <f>SUM(T$6:T11)</f>
        <v>0</v>
      </c>
      <c r="AG11" s="14">
        <f>SUM(U$6:U11)</f>
        <v>0</v>
      </c>
      <c r="AH11" s="14">
        <f>SUM(V$6:V11)</f>
        <v>0</v>
      </c>
      <c r="AI11" s="14">
        <f>SUM(W$6:W11)</f>
        <v>0</v>
      </c>
      <c r="AJ11" s="14">
        <f>SUM(X$6:X11)</f>
        <v>0</v>
      </c>
      <c r="AK11" s="14">
        <f>SUM(Y$6:Y11)</f>
        <v>0</v>
      </c>
      <c r="AL11" s="14">
        <f>SUM(Z$6:Z11)</f>
        <v>0</v>
      </c>
      <c r="AM11" s="14">
        <f>SUM(AA$6:AA11)</f>
        <v>0</v>
      </c>
    </row>
    <row r="12" spans="1:39" x14ac:dyDescent="0.15">
      <c r="A12" s="55" t="s">
        <v>480</v>
      </c>
      <c r="I12" s="14">
        <v>6</v>
      </c>
      <c r="J12" s="14">
        <f t="shared" si="1"/>
        <v>1.8310743773437497E-7</v>
      </c>
      <c r="K12" s="56">
        <f t="shared" si="3"/>
        <v>4.05</v>
      </c>
      <c r="L12" s="14">
        <f t="shared" si="2"/>
        <v>75.599999999999994</v>
      </c>
      <c r="Q12" s="14">
        <v>7</v>
      </c>
      <c r="R12" s="14">
        <f>IF($Q12&lt;=($C$2-10),0,节奏总纲!K10*($C$3+$C$4*R$2)*$M$6)</f>
        <v>0</v>
      </c>
      <c r="S12" s="14">
        <f>IF($Q12&lt;=($C$2-10),0,节奏总纲!L10*($C$3+$C$4*S$2)*$M$6)</f>
        <v>0</v>
      </c>
      <c r="T12" s="14">
        <f>IF($Q12&lt;=($C$2-10),0,节奏总纲!M10*($C$3+$C$4*T$2)*$M$6)</f>
        <v>0</v>
      </c>
      <c r="U12" s="14">
        <f>IF($Q12&lt;=($C$2-10),0,节奏总纲!N10*($C$3+$C$4*U$2)*$M$6)</f>
        <v>0</v>
      </c>
      <c r="V12" s="14">
        <f>IF($Q12&lt;=($C$2-10),0,节奏总纲!O10*($C$3+$C$4*V$2)*$M$6)</f>
        <v>0</v>
      </c>
      <c r="W12" s="14">
        <f>IF($Q12&lt;=($C$2-10),0,节奏总纲!K10*($C$3+$C$4*R$2)*$N$6)</f>
        <v>0</v>
      </c>
      <c r="X12" s="14">
        <f>IF($Q12&lt;=($C$2-10),0,节奏总纲!L10*($C$3+$C$4*S$2)*$N$6)</f>
        <v>0</v>
      </c>
      <c r="Y12" s="14">
        <f>IF($Q12&lt;=($C$2-10),0,节奏总纲!M10*($C$3+$C$4*T$2)*$N$6)</f>
        <v>0</v>
      </c>
      <c r="Z12" s="14">
        <f>IF($Q12&lt;=($C$2-10),0,节奏总纲!N10*($C$3+$C$4*U$2)*$N$6)</f>
        <v>0</v>
      </c>
      <c r="AA12" s="14">
        <f>IF($Q12&lt;=($C$2-10),0,节奏总纲!O10*($C$3+$C$4*V$2)*$N$6)</f>
        <v>0</v>
      </c>
      <c r="AC12" s="14">
        <v>7</v>
      </c>
      <c r="AD12" s="14">
        <f>SUM(R$6:R12)</f>
        <v>0</v>
      </c>
      <c r="AE12" s="14">
        <f>SUM(S$6:S12)</f>
        <v>0</v>
      </c>
      <c r="AF12" s="14">
        <f>SUM(T$6:T12)</f>
        <v>0</v>
      </c>
      <c r="AG12" s="14">
        <f>SUM(U$6:U12)</f>
        <v>0</v>
      </c>
      <c r="AH12" s="14">
        <f>SUM(V$6:V12)</f>
        <v>0</v>
      </c>
      <c r="AI12" s="14">
        <f>SUM(W$6:W12)</f>
        <v>0</v>
      </c>
      <c r="AJ12" s="14">
        <f>SUM(X$6:X12)</f>
        <v>0</v>
      </c>
      <c r="AK12" s="14">
        <f>SUM(Y$6:Y12)</f>
        <v>0</v>
      </c>
      <c r="AL12" s="14">
        <f>SUM(Z$6:Z12)</f>
        <v>0</v>
      </c>
      <c r="AM12" s="14">
        <f>SUM(AA$6:AA12)</f>
        <v>0</v>
      </c>
    </row>
    <row r="13" spans="1:39" x14ac:dyDescent="0.15">
      <c r="B13" s="14" t="s">
        <v>474</v>
      </c>
      <c r="C13" s="14" t="s">
        <v>481</v>
      </c>
      <c r="D13" s="14">
        <v>0.5</v>
      </c>
      <c r="E13" s="14" t="s">
        <v>482</v>
      </c>
      <c r="I13" s="14">
        <v>7</v>
      </c>
      <c r="J13" s="14">
        <f t="shared" si="1"/>
        <v>1.522435234375E-9</v>
      </c>
      <c r="K13" s="56">
        <f t="shared" si="3"/>
        <v>0</v>
      </c>
      <c r="L13" s="14">
        <f t="shared" si="2"/>
        <v>88.199999999999989</v>
      </c>
      <c r="Q13" s="14">
        <v>8</v>
      </c>
      <c r="R13" s="14">
        <f>IF($Q13&lt;=($C$2-10),0,节奏总纲!K11*($C$3+$C$4*R$2)*$M$6)</f>
        <v>0</v>
      </c>
      <c r="S13" s="14">
        <f>IF($Q13&lt;=($C$2-10),0,节奏总纲!L11*($C$3+$C$4*S$2)*$M$6)</f>
        <v>0</v>
      </c>
      <c r="T13" s="14">
        <f>IF($Q13&lt;=($C$2-10),0,节奏总纲!M11*($C$3+$C$4*T$2)*$M$6)</f>
        <v>0</v>
      </c>
      <c r="U13" s="14">
        <f>IF($Q13&lt;=($C$2-10),0,节奏总纲!N11*($C$3+$C$4*U$2)*$M$6)</f>
        <v>0</v>
      </c>
      <c r="V13" s="14">
        <f>IF($Q13&lt;=($C$2-10),0,节奏总纲!O11*($C$3+$C$4*V$2)*$M$6)</f>
        <v>0</v>
      </c>
      <c r="W13" s="14">
        <f>IF($Q13&lt;=($C$2-10),0,节奏总纲!K11*($C$3+$C$4*R$2)*$N$6)</f>
        <v>0</v>
      </c>
      <c r="X13" s="14">
        <f>IF($Q13&lt;=($C$2-10),0,节奏总纲!L11*($C$3+$C$4*S$2)*$N$6)</f>
        <v>0</v>
      </c>
      <c r="Y13" s="14">
        <f>IF($Q13&lt;=($C$2-10),0,节奏总纲!M11*($C$3+$C$4*T$2)*$N$6)</f>
        <v>0</v>
      </c>
      <c r="Z13" s="14">
        <f>IF($Q13&lt;=($C$2-10),0,节奏总纲!N11*($C$3+$C$4*U$2)*$N$6)</f>
        <v>0</v>
      </c>
      <c r="AA13" s="14">
        <f>IF($Q13&lt;=($C$2-10),0,节奏总纲!O11*($C$3+$C$4*V$2)*$N$6)</f>
        <v>0</v>
      </c>
      <c r="AC13" s="14">
        <v>8</v>
      </c>
      <c r="AD13" s="14">
        <f>SUM(R$6:R13)</f>
        <v>0</v>
      </c>
      <c r="AE13" s="14">
        <f>SUM(S$6:S13)</f>
        <v>0</v>
      </c>
      <c r="AF13" s="14">
        <f>SUM(T$6:T13)</f>
        <v>0</v>
      </c>
      <c r="AG13" s="14">
        <f>SUM(U$6:U13)</f>
        <v>0</v>
      </c>
      <c r="AH13" s="14">
        <f>SUM(V$6:V13)</f>
        <v>0</v>
      </c>
      <c r="AI13" s="14">
        <f>SUM(W$6:W13)</f>
        <v>0</v>
      </c>
      <c r="AJ13" s="14">
        <f>SUM(X$6:X13)</f>
        <v>0</v>
      </c>
      <c r="AK13" s="14">
        <f>SUM(Y$6:Y13)</f>
        <v>0</v>
      </c>
      <c r="AL13" s="14">
        <f>SUM(Z$6:Z13)</f>
        <v>0</v>
      </c>
      <c r="AM13" s="14">
        <f>SUM(AA$6:AA13)</f>
        <v>0</v>
      </c>
    </row>
    <row r="14" spans="1:39" x14ac:dyDescent="0.15">
      <c r="B14" s="14" t="s">
        <v>488</v>
      </c>
      <c r="C14" s="14" t="s">
        <v>481</v>
      </c>
      <c r="D14" s="14">
        <v>10</v>
      </c>
      <c r="E14" s="14" t="s">
        <v>482</v>
      </c>
      <c r="Q14" s="14">
        <v>9</v>
      </c>
      <c r="R14" s="14">
        <f>IF($Q14&lt;=($C$2-10),0,节奏总纲!K12*($C$3+$C$4*R$2)*$M$6)</f>
        <v>0</v>
      </c>
      <c r="S14" s="14">
        <f>IF($Q14&lt;=($C$2-10),0,节奏总纲!L12*($C$3+$C$4*S$2)*$M$6)</f>
        <v>0</v>
      </c>
      <c r="T14" s="14">
        <f>IF($Q14&lt;=($C$2-10),0,节奏总纲!M12*($C$3+$C$4*T$2)*$M$6)</f>
        <v>0</v>
      </c>
      <c r="U14" s="14">
        <f>IF($Q14&lt;=($C$2-10),0,节奏总纲!N12*($C$3+$C$4*U$2)*$M$6)</f>
        <v>0</v>
      </c>
      <c r="V14" s="14">
        <f>IF($Q14&lt;=($C$2-10),0,节奏总纲!O12*($C$3+$C$4*V$2)*$M$6)</f>
        <v>0</v>
      </c>
      <c r="W14" s="14">
        <f>IF($Q14&lt;=($C$2-10),0,节奏总纲!K12*($C$3+$C$4*R$2)*$N$6)</f>
        <v>0</v>
      </c>
      <c r="X14" s="14">
        <f>IF($Q14&lt;=($C$2-10),0,节奏总纲!L12*($C$3+$C$4*S$2)*$N$6)</f>
        <v>0</v>
      </c>
      <c r="Y14" s="14">
        <f>IF($Q14&lt;=($C$2-10),0,节奏总纲!M12*($C$3+$C$4*T$2)*$N$6)</f>
        <v>0</v>
      </c>
      <c r="Z14" s="14">
        <f>IF($Q14&lt;=($C$2-10),0,节奏总纲!N12*($C$3+$C$4*U$2)*$N$6)</f>
        <v>0</v>
      </c>
      <c r="AA14" s="14">
        <f>IF($Q14&lt;=($C$2-10),0,节奏总纲!O12*($C$3+$C$4*V$2)*$N$6)</f>
        <v>0</v>
      </c>
      <c r="AC14" s="14">
        <v>9</v>
      </c>
      <c r="AD14" s="14">
        <f>SUM(R$6:R14)</f>
        <v>0</v>
      </c>
      <c r="AE14" s="14">
        <f>SUM(S$6:S14)</f>
        <v>0</v>
      </c>
      <c r="AF14" s="14">
        <f>SUM(T$6:T14)</f>
        <v>0</v>
      </c>
      <c r="AG14" s="14">
        <f>SUM(U$6:U14)</f>
        <v>0</v>
      </c>
      <c r="AH14" s="14">
        <f>SUM(V$6:V14)</f>
        <v>0</v>
      </c>
      <c r="AI14" s="14">
        <f>SUM(W$6:W14)</f>
        <v>0</v>
      </c>
      <c r="AJ14" s="14">
        <f>SUM(X$6:X14)</f>
        <v>0</v>
      </c>
      <c r="AK14" s="14">
        <f>SUM(Y$6:Y14)</f>
        <v>0</v>
      </c>
      <c r="AL14" s="14">
        <f>SUM(Z$6:Z14)</f>
        <v>0</v>
      </c>
      <c r="AM14" s="14">
        <f>SUM(AA$6:AA14)</f>
        <v>0</v>
      </c>
    </row>
    <row r="15" spans="1:39" x14ac:dyDescent="0.15">
      <c r="Q15" s="14">
        <v>10</v>
      </c>
      <c r="R15" s="14">
        <f>IF($Q15&lt;=($C$2-10),0,节奏总纲!K13*($C$3+$C$4*R$2)*$M$6)</f>
        <v>0</v>
      </c>
      <c r="S15" s="14">
        <f>IF($Q15&lt;=($C$2-10),0,节奏总纲!L13*($C$3+$C$4*S$2)*$M$6)</f>
        <v>0</v>
      </c>
      <c r="T15" s="14">
        <f>IF($Q15&lt;=($C$2-10),0,节奏总纲!M13*($C$3+$C$4*T$2)*$M$6)</f>
        <v>0</v>
      </c>
      <c r="U15" s="14">
        <f>IF($Q15&lt;=($C$2-10),0,节奏总纲!N13*($C$3+$C$4*U$2)*$M$6)</f>
        <v>0</v>
      </c>
      <c r="V15" s="14">
        <f>IF($Q15&lt;=($C$2-10),0,节奏总纲!O13*($C$3+$C$4*V$2)*$M$6)</f>
        <v>0</v>
      </c>
      <c r="W15" s="14">
        <f>IF($Q15&lt;=($C$2-10),0,节奏总纲!K13*($C$3+$C$4*R$2)*$N$6)</f>
        <v>0</v>
      </c>
      <c r="X15" s="14">
        <f>IF($Q15&lt;=($C$2-10),0,节奏总纲!L13*($C$3+$C$4*S$2)*$N$6)</f>
        <v>0</v>
      </c>
      <c r="Y15" s="14">
        <f>IF($Q15&lt;=($C$2-10),0,节奏总纲!M13*($C$3+$C$4*T$2)*$N$6)</f>
        <v>0</v>
      </c>
      <c r="Z15" s="14">
        <f>IF($Q15&lt;=($C$2-10),0,节奏总纲!N13*($C$3+$C$4*U$2)*$N$6)</f>
        <v>0</v>
      </c>
      <c r="AA15" s="14">
        <f>IF($Q15&lt;=($C$2-10),0,节奏总纲!O13*($C$3+$C$4*V$2)*$N$6)</f>
        <v>0</v>
      </c>
      <c r="AC15" s="14">
        <v>10</v>
      </c>
      <c r="AD15" s="14">
        <f>SUM(R$6:R15)</f>
        <v>0</v>
      </c>
      <c r="AE15" s="14">
        <f>SUM(S$6:S15)</f>
        <v>0</v>
      </c>
      <c r="AF15" s="14">
        <f>SUM(T$6:T15)</f>
        <v>0</v>
      </c>
      <c r="AG15" s="14">
        <f>SUM(U$6:U15)</f>
        <v>0</v>
      </c>
      <c r="AH15" s="14">
        <f>SUM(V$6:V15)</f>
        <v>0</v>
      </c>
      <c r="AI15" s="14">
        <f>SUM(W$6:W15)</f>
        <v>0</v>
      </c>
      <c r="AJ15" s="14">
        <f>SUM(X$6:X15)</f>
        <v>0</v>
      </c>
      <c r="AK15" s="14">
        <f>SUM(Y$6:Y15)</f>
        <v>0</v>
      </c>
      <c r="AL15" s="14">
        <f>SUM(Z$6:Z15)</f>
        <v>0</v>
      </c>
      <c r="AM15" s="14">
        <f>SUM(AA$6:AA15)</f>
        <v>0</v>
      </c>
    </row>
    <row r="16" spans="1:39" x14ac:dyDescent="0.15">
      <c r="A16" s="55" t="s">
        <v>497</v>
      </c>
      <c r="Q16" s="14">
        <v>11</v>
      </c>
      <c r="R16" s="14">
        <f>IF($Q16&lt;=($C$2-10),0,节奏总纲!K14*($C$3+$C$4*R$2)*$M$6)</f>
        <v>0</v>
      </c>
      <c r="S16" s="14">
        <f>IF($Q16&lt;=($C$2-10),0,节奏总纲!L14*($C$3+$C$4*S$2)*$M$6)</f>
        <v>0</v>
      </c>
      <c r="T16" s="14">
        <f>IF($Q16&lt;=($C$2-10),0,节奏总纲!M14*($C$3+$C$4*T$2)*$M$6)</f>
        <v>0</v>
      </c>
      <c r="U16" s="14">
        <f>IF($Q16&lt;=($C$2-10),0,节奏总纲!N14*($C$3+$C$4*U$2)*$M$6)</f>
        <v>0</v>
      </c>
      <c r="V16" s="14">
        <f>IF($Q16&lt;=($C$2-10),0,节奏总纲!O14*($C$3+$C$4*V$2)*$M$6)</f>
        <v>0</v>
      </c>
      <c r="W16" s="14">
        <f>IF($Q16&lt;=($C$2-10),0,节奏总纲!K14*($C$3+$C$4*R$2)*$N$6)</f>
        <v>0</v>
      </c>
      <c r="X16" s="14">
        <f>IF($Q16&lt;=($C$2-10),0,节奏总纲!L14*($C$3+$C$4*S$2)*$N$6)</f>
        <v>0</v>
      </c>
      <c r="Y16" s="14">
        <f>IF($Q16&lt;=($C$2-10),0,节奏总纲!M14*($C$3+$C$4*T$2)*$N$6)</f>
        <v>0</v>
      </c>
      <c r="Z16" s="14">
        <f>IF($Q16&lt;=($C$2-10),0,节奏总纲!N14*($C$3+$C$4*U$2)*$N$6)</f>
        <v>0</v>
      </c>
      <c r="AA16" s="14">
        <f>IF($Q16&lt;=($C$2-10),0,节奏总纲!O14*($C$3+$C$4*V$2)*$N$6)</f>
        <v>0</v>
      </c>
      <c r="AC16" s="14">
        <v>11</v>
      </c>
      <c r="AD16" s="14">
        <f>SUM(R$6:R16)</f>
        <v>0</v>
      </c>
      <c r="AE16" s="14">
        <f>SUM(S$6:S16)</f>
        <v>0</v>
      </c>
      <c r="AF16" s="14">
        <f>SUM(T$6:T16)</f>
        <v>0</v>
      </c>
      <c r="AG16" s="14">
        <f>SUM(U$6:U16)</f>
        <v>0</v>
      </c>
      <c r="AH16" s="14">
        <f>SUM(V$6:V16)</f>
        <v>0</v>
      </c>
      <c r="AI16" s="14">
        <f>SUM(W$6:W16)</f>
        <v>0</v>
      </c>
      <c r="AJ16" s="14">
        <f>SUM(X$6:X16)</f>
        <v>0</v>
      </c>
      <c r="AK16" s="14">
        <f>SUM(Y$6:Y16)</f>
        <v>0</v>
      </c>
      <c r="AL16" s="14">
        <f>SUM(Z$6:Z16)</f>
        <v>0</v>
      </c>
      <c r="AM16" s="14">
        <f>SUM(AA$6:AA16)</f>
        <v>0</v>
      </c>
    </row>
    <row r="17" spans="2:39" x14ac:dyDescent="0.15">
      <c r="B17" s="14" t="s">
        <v>501</v>
      </c>
      <c r="C17" s="14" t="s">
        <v>502</v>
      </c>
      <c r="D17" s="14" t="s">
        <v>503</v>
      </c>
      <c r="Q17" s="14">
        <v>12</v>
      </c>
      <c r="R17" s="14">
        <f>IF($Q17&lt;=($C$2-10),0,节奏总纲!K15*($C$3+$C$4*R$2)*$M$6)</f>
        <v>0</v>
      </c>
      <c r="S17" s="14">
        <f>IF($Q17&lt;=($C$2-10),0,节奏总纲!L15*($C$3+$C$4*S$2)*$M$6)</f>
        <v>0</v>
      </c>
      <c r="T17" s="14">
        <f>IF($Q17&lt;=($C$2-10),0,节奏总纲!M15*($C$3+$C$4*T$2)*$M$6)</f>
        <v>0</v>
      </c>
      <c r="U17" s="14">
        <f>IF($Q17&lt;=($C$2-10),0,节奏总纲!N15*($C$3+$C$4*U$2)*$M$6)</f>
        <v>0</v>
      </c>
      <c r="V17" s="14">
        <f>IF($Q17&lt;=($C$2-10),0,节奏总纲!O15*($C$3+$C$4*V$2)*$M$6)</f>
        <v>0</v>
      </c>
      <c r="W17" s="14">
        <f>IF($Q17&lt;=($C$2-10),0,节奏总纲!K15*($C$3+$C$4*R$2)*$N$6)</f>
        <v>0</v>
      </c>
      <c r="X17" s="14">
        <f>IF($Q17&lt;=($C$2-10),0,节奏总纲!L15*($C$3+$C$4*S$2)*$N$6)</f>
        <v>0</v>
      </c>
      <c r="Y17" s="14">
        <f>IF($Q17&lt;=($C$2-10),0,节奏总纲!M15*($C$3+$C$4*T$2)*$N$6)</f>
        <v>0</v>
      </c>
      <c r="Z17" s="14">
        <f>IF($Q17&lt;=($C$2-10),0,节奏总纲!N15*($C$3+$C$4*U$2)*$N$6)</f>
        <v>0</v>
      </c>
      <c r="AA17" s="14">
        <f>IF($Q17&lt;=($C$2-10),0,节奏总纲!O15*($C$3+$C$4*V$2)*$N$6)</f>
        <v>0</v>
      </c>
      <c r="AC17" s="14">
        <v>12</v>
      </c>
      <c r="AD17" s="14">
        <f>SUM(R$6:R17)</f>
        <v>0</v>
      </c>
      <c r="AE17" s="14">
        <f>SUM(S$6:S17)</f>
        <v>0</v>
      </c>
      <c r="AF17" s="14">
        <f>SUM(T$6:T17)</f>
        <v>0</v>
      </c>
      <c r="AG17" s="14">
        <f>SUM(U$6:U17)</f>
        <v>0</v>
      </c>
      <c r="AH17" s="14">
        <f>SUM(V$6:V17)</f>
        <v>0</v>
      </c>
      <c r="AI17" s="14">
        <f>SUM(W$6:W17)</f>
        <v>0</v>
      </c>
      <c r="AJ17" s="14">
        <f>SUM(X$6:X17)</f>
        <v>0</v>
      </c>
      <c r="AK17" s="14">
        <f>SUM(Y$6:Y17)</f>
        <v>0</v>
      </c>
      <c r="AL17" s="14">
        <f>SUM(Z$6:Z17)</f>
        <v>0</v>
      </c>
      <c r="AM17" s="14">
        <f>SUM(AA$6:AA17)</f>
        <v>0</v>
      </c>
    </row>
    <row r="18" spans="2:39" x14ac:dyDescent="0.15">
      <c r="B18" s="14" t="s">
        <v>498</v>
      </c>
      <c r="C18" s="54">
        <v>0.05</v>
      </c>
      <c r="D18" s="14">
        <v>100</v>
      </c>
      <c r="Q18" s="14">
        <v>13</v>
      </c>
      <c r="R18" s="14">
        <f>IF($Q18&lt;=($C$2-10),0,节奏总纲!K16*($C$3+$C$4*R$2)*$M$6)</f>
        <v>0</v>
      </c>
      <c r="S18" s="14">
        <f>IF($Q18&lt;=($C$2-10),0,节奏总纲!L16*($C$3+$C$4*S$2)*$M$6)</f>
        <v>0</v>
      </c>
      <c r="T18" s="14">
        <f>IF($Q18&lt;=($C$2-10),0,节奏总纲!M16*($C$3+$C$4*T$2)*$M$6)</f>
        <v>0</v>
      </c>
      <c r="U18" s="14">
        <f>IF($Q18&lt;=($C$2-10),0,节奏总纲!N16*($C$3+$C$4*U$2)*$M$6)</f>
        <v>0</v>
      </c>
      <c r="V18" s="14">
        <f>IF($Q18&lt;=($C$2-10),0,节奏总纲!O16*($C$3+$C$4*V$2)*$M$6)</f>
        <v>0</v>
      </c>
      <c r="W18" s="14">
        <f>IF($Q18&lt;=($C$2-10),0,节奏总纲!K16*($C$3+$C$4*R$2)*$N$6)</f>
        <v>0</v>
      </c>
      <c r="X18" s="14">
        <f>IF($Q18&lt;=($C$2-10),0,节奏总纲!L16*($C$3+$C$4*S$2)*$N$6)</f>
        <v>0</v>
      </c>
      <c r="Y18" s="14">
        <f>IF($Q18&lt;=($C$2-10),0,节奏总纲!M16*($C$3+$C$4*T$2)*$N$6)</f>
        <v>0</v>
      </c>
      <c r="Z18" s="14">
        <f>IF($Q18&lt;=($C$2-10),0,节奏总纲!N16*($C$3+$C$4*U$2)*$N$6)</f>
        <v>0</v>
      </c>
      <c r="AA18" s="14">
        <f>IF($Q18&lt;=($C$2-10),0,节奏总纲!O16*($C$3+$C$4*V$2)*$N$6)</f>
        <v>0</v>
      </c>
      <c r="AC18" s="14">
        <v>13</v>
      </c>
      <c r="AD18" s="14">
        <f>SUM(R$6:R18)</f>
        <v>0</v>
      </c>
      <c r="AE18" s="14">
        <f>SUM(S$6:S18)</f>
        <v>0</v>
      </c>
      <c r="AF18" s="14">
        <f>SUM(T$6:T18)</f>
        <v>0</v>
      </c>
      <c r="AG18" s="14">
        <f>SUM(U$6:U18)</f>
        <v>0</v>
      </c>
      <c r="AH18" s="14">
        <f>SUM(V$6:V18)</f>
        <v>0</v>
      </c>
      <c r="AI18" s="14">
        <f>SUM(W$6:W18)</f>
        <v>0</v>
      </c>
      <c r="AJ18" s="14">
        <f>SUM(X$6:X18)</f>
        <v>0</v>
      </c>
      <c r="AK18" s="14">
        <f>SUM(Y$6:Y18)</f>
        <v>0</v>
      </c>
      <c r="AL18" s="14">
        <f>SUM(Z$6:Z18)</f>
        <v>0</v>
      </c>
      <c r="AM18" s="14">
        <f>SUM(AA$6:AA18)</f>
        <v>0</v>
      </c>
    </row>
    <row r="19" spans="2:39" x14ac:dyDescent="0.15">
      <c r="B19" s="14" t="s">
        <v>499</v>
      </c>
      <c r="C19" s="54">
        <v>0.15</v>
      </c>
      <c r="D19" s="14">
        <v>600</v>
      </c>
      <c r="Q19" s="14">
        <v>14</v>
      </c>
      <c r="R19" s="14">
        <f>IF($Q19&lt;=($C$2-10),0,节奏总纲!K17*($C$3+$C$4*R$2)*$M$6)</f>
        <v>0</v>
      </c>
      <c r="S19" s="14">
        <f>IF($Q19&lt;=($C$2-10),0,节奏总纲!L17*($C$3+$C$4*S$2)*$M$6)</f>
        <v>0</v>
      </c>
      <c r="T19" s="14">
        <f>IF($Q19&lt;=($C$2-10),0,节奏总纲!M17*($C$3+$C$4*T$2)*$M$6)</f>
        <v>0</v>
      </c>
      <c r="U19" s="14">
        <f>IF($Q19&lt;=($C$2-10),0,节奏总纲!N17*($C$3+$C$4*U$2)*$M$6)</f>
        <v>0</v>
      </c>
      <c r="V19" s="14">
        <f>IF($Q19&lt;=($C$2-10),0,节奏总纲!O17*($C$3+$C$4*V$2)*$M$6)</f>
        <v>0</v>
      </c>
      <c r="W19" s="14">
        <f>IF($Q19&lt;=($C$2-10),0,节奏总纲!K17*($C$3+$C$4*R$2)*$N$6)</f>
        <v>0</v>
      </c>
      <c r="X19" s="14">
        <f>IF($Q19&lt;=($C$2-10),0,节奏总纲!L17*($C$3+$C$4*S$2)*$N$6)</f>
        <v>0</v>
      </c>
      <c r="Y19" s="14">
        <f>IF($Q19&lt;=($C$2-10),0,节奏总纲!M17*($C$3+$C$4*T$2)*$N$6)</f>
        <v>0</v>
      </c>
      <c r="Z19" s="14">
        <f>IF($Q19&lt;=($C$2-10),0,节奏总纲!N17*($C$3+$C$4*U$2)*$N$6)</f>
        <v>0</v>
      </c>
      <c r="AA19" s="14">
        <f>IF($Q19&lt;=($C$2-10),0,节奏总纲!O17*($C$3+$C$4*V$2)*$N$6)</f>
        <v>0</v>
      </c>
      <c r="AC19" s="14">
        <v>14</v>
      </c>
      <c r="AD19" s="14">
        <f>SUM(R$6:R19)</f>
        <v>0</v>
      </c>
      <c r="AE19" s="14">
        <f>SUM(S$6:S19)</f>
        <v>0</v>
      </c>
      <c r="AF19" s="14">
        <f>SUM(T$6:T19)</f>
        <v>0</v>
      </c>
      <c r="AG19" s="14">
        <f>SUM(U$6:U19)</f>
        <v>0</v>
      </c>
      <c r="AH19" s="14">
        <f>SUM(V$6:V19)</f>
        <v>0</v>
      </c>
      <c r="AI19" s="14">
        <f>SUM(W$6:W19)</f>
        <v>0</v>
      </c>
      <c r="AJ19" s="14">
        <f>SUM(X$6:X19)</f>
        <v>0</v>
      </c>
      <c r="AK19" s="14">
        <f>SUM(Y$6:Y19)</f>
        <v>0</v>
      </c>
      <c r="AL19" s="14">
        <f>SUM(Z$6:Z19)</f>
        <v>0</v>
      </c>
      <c r="AM19" s="14">
        <f>SUM(AA$6:AA19)</f>
        <v>0</v>
      </c>
    </row>
    <row r="20" spans="2:39" x14ac:dyDescent="0.15">
      <c r="B20" s="14" t="s">
        <v>500</v>
      </c>
      <c r="C20" s="54">
        <v>0.5</v>
      </c>
      <c r="D20" s="14">
        <v>4000</v>
      </c>
      <c r="Q20" s="14">
        <v>15</v>
      </c>
      <c r="R20" s="14">
        <f>IF($Q20&lt;=($C$2-10),0,节奏总纲!K18*($C$3+$C$4*R$2)*$M$6)</f>
        <v>0</v>
      </c>
      <c r="S20" s="14">
        <f>IF($Q20&lt;=($C$2-10),0,节奏总纲!L18*($C$3+$C$4*S$2)*$M$6)</f>
        <v>0</v>
      </c>
      <c r="T20" s="14">
        <f>IF($Q20&lt;=($C$2-10),0,节奏总纲!M18*($C$3+$C$4*T$2)*$M$6)</f>
        <v>0</v>
      </c>
      <c r="U20" s="14">
        <f>IF($Q20&lt;=($C$2-10),0,节奏总纲!N18*($C$3+$C$4*U$2)*$M$6)</f>
        <v>0</v>
      </c>
      <c r="V20" s="14">
        <f>IF($Q20&lt;=($C$2-10),0,节奏总纲!O18*($C$3+$C$4*V$2)*$M$6)</f>
        <v>0</v>
      </c>
      <c r="W20" s="14">
        <f>IF($Q20&lt;=($C$2-10),0,节奏总纲!K18*($C$3+$C$4*R$2)*$N$6)</f>
        <v>0</v>
      </c>
      <c r="X20" s="14">
        <f>IF($Q20&lt;=($C$2-10),0,节奏总纲!L18*($C$3+$C$4*S$2)*$N$6)</f>
        <v>0</v>
      </c>
      <c r="Y20" s="14">
        <f>IF($Q20&lt;=($C$2-10),0,节奏总纲!M18*($C$3+$C$4*T$2)*$N$6)</f>
        <v>0</v>
      </c>
      <c r="Z20" s="14">
        <f>IF($Q20&lt;=($C$2-10),0,节奏总纲!N18*($C$3+$C$4*U$2)*$N$6)</f>
        <v>0</v>
      </c>
      <c r="AA20" s="14">
        <f>IF($Q20&lt;=($C$2-10),0,节奏总纲!O18*($C$3+$C$4*V$2)*$N$6)</f>
        <v>0</v>
      </c>
      <c r="AC20" s="14">
        <v>15</v>
      </c>
      <c r="AD20" s="14">
        <f>SUM(R$6:R20)</f>
        <v>0</v>
      </c>
      <c r="AE20" s="14">
        <f>SUM(S$6:S20)</f>
        <v>0</v>
      </c>
      <c r="AF20" s="14">
        <f>SUM(T$6:T20)</f>
        <v>0</v>
      </c>
      <c r="AG20" s="14">
        <f>SUM(U$6:U20)</f>
        <v>0</v>
      </c>
      <c r="AH20" s="14">
        <f>SUM(V$6:V20)</f>
        <v>0</v>
      </c>
      <c r="AI20" s="14">
        <f>SUM(W$6:W20)</f>
        <v>0</v>
      </c>
      <c r="AJ20" s="14">
        <f>SUM(X$6:X20)</f>
        <v>0</v>
      </c>
      <c r="AK20" s="14">
        <f>SUM(Y$6:Y20)</f>
        <v>0</v>
      </c>
      <c r="AL20" s="14">
        <f>SUM(Z$6:Z20)</f>
        <v>0</v>
      </c>
      <c r="AM20" s="14">
        <f>SUM(AA$6:AA20)</f>
        <v>0</v>
      </c>
    </row>
    <row r="21" spans="2:39" x14ac:dyDescent="0.15">
      <c r="Q21" s="14">
        <v>16</v>
      </c>
      <c r="R21" s="14">
        <f>IF($Q21&lt;=($C$2-10),0,节奏总纲!K19*($C$3+$C$4*R$2)*$M$6)</f>
        <v>0</v>
      </c>
      <c r="S21" s="14">
        <f>IF($Q21&lt;=($C$2-10),0,节奏总纲!L19*($C$3+$C$4*S$2)*$M$6)</f>
        <v>0</v>
      </c>
      <c r="T21" s="14">
        <f>IF($Q21&lt;=($C$2-10),0,节奏总纲!M19*($C$3+$C$4*T$2)*$M$6)</f>
        <v>0</v>
      </c>
      <c r="U21" s="14">
        <f>IF($Q21&lt;=($C$2-10),0,节奏总纲!N19*($C$3+$C$4*U$2)*$M$6)</f>
        <v>0</v>
      </c>
      <c r="V21" s="14">
        <f>IF($Q21&lt;=($C$2-10),0,节奏总纲!O19*($C$3+$C$4*V$2)*$M$6)</f>
        <v>0</v>
      </c>
      <c r="W21" s="14">
        <f>IF($Q21&lt;=($C$2-10),0,节奏总纲!K19*($C$3+$C$4*R$2)*$N$6)</f>
        <v>0</v>
      </c>
      <c r="X21" s="14">
        <f>IF($Q21&lt;=($C$2-10),0,节奏总纲!L19*($C$3+$C$4*S$2)*$N$6)</f>
        <v>0</v>
      </c>
      <c r="Y21" s="14">
        <f>IF($Q21&lt;=($C$2-10),0,节奏总纲!M19*($C$3+$C$4*T$2)*$N$6)</f>
        <v>0</v>
      </c>
      <c r="Z21" s="14">
        <f>IF($Q21&lt;=($C$2-10),0,节奏总纲!N19*($C$3+$C$4*U$2)*$N$6)</f>
        <v>0</v>
      </c>
      <c r="AA21" s="14">
        <f>IF($Q21&lt;=($C$2-10),0,节奏总纲!O19*($C$3+$C$4*V$2)*$N$6)</f>
        <v>0</v>
      </c>
      <c r="AC21" s="14">
        <v>16</v>
      </c>
      <c r="AD21" s="14">
        <f>SUM(R$6:R21)</f>
        <v>0</v>
      </c>
      <c r="AE21" s="14">
        <f>SUM(S$6:S21)</f>
        <v>0</v>
      </c>
      <c r="AF21" s="14">
        <f>SUM(T$6:T21)</f>
        <v>0</v>
      </c>
      <c r="AG21" s="14">
        <f>SUM(U$6:U21)</f>
        <v>0</v>
      </c>
      <c r="AH21" s="14">
        <f>SUM(V$6:V21)</f>
        <v>0</v>
      </c>
      <c r="AI21" s="14">
        <f>SUM(W$6:W21)</f>
        <v>0</v>
      </c>
      <c r="AJ21" s="14">
        <f>SUM(X$6:X21)</f>
        <v>0</v>
      </c>
      <c r="AK21" s="14">
        <f>SUM(Y$6:Y21)</f>
        <v>0</v>
      </c>
      <c r="AL21" s="14">
        <f>SUM(Z$6:Z21)</f>
        <v>0</v>
      </c>
      <c r="AM21" s="14">
        <f>SUM(AA$6:AA21)</f>
        <v>0</v>
      </c>
    </row>
    <row r="22" spans="2:39" x14ac:dyDescent="0.15">
      <c r="Q22" s="14">
        <v>17</v>
      </c>
      <c r="R22" s="14">
        <f>IF($Q22&lt;=($C$2-10),0,节奏总纲!K20*($C$3+$C$4*R$2)*$M$6)</f>
        <v>0</v>
      </c>
      <c r="S22" s="14">
        <f>IF($Q22&lt;=($C$2-10),0,节奏总纲!L20*($C$3+$C$4*S$2)*$M$6)</f>
        <v>0</v>
      </c>
      <c r="T22" s="14">
        <f>IF($Q22&lt;=($C$2-10),0,节奏总纲!M20*($C$3+$C$4*T$2)*$M$6)</f>
        <v>0</v>
      </c>
      <c r="U22" s="14">
        <f>IF($Q22&lt;=($C$2-10),0,节奏总纲!N20*($C$3+$C$4*U$2)*$M$6)</f>
        <v>0</v>
      </c>
      <c r="V22" s="14">
        <f>IF($Q22&lt;=($C$2-10),0,节奏总纲!O20*($C$3+$C$4*V$2)*$M$6)</f>
        <v>0</v>
      </c>
      <c r="W22" s="14">
        <f>IF($Q22&lt;=($C$2-10),0,节奏总纲!K20*($C$3+$C$4*R$2)*$N$6)</f>
        <v>0</v>
      </c>
      <c r="X22" s="14">
        <f>IF($Q22&lt;=($C$2-10),0,节奏总纲!L20*($C$3+$C$4*S$2)*$N$6)</f>
        <v>0</v>
      </c>
      <c r="Y22" s="14">
        <f>IF($Q22&lt;=($C$2-10),0,节奏总纲!M20*($C$3+$C$4*T$2)*$N$6)</f>
        <v>0</v>
      </c>
      <c r="Z22" s="14">
        <f>IF($Q22&lt;=($C$2-10),0,节奏总纲!N20*($C$3+$C$4*U$2)*$N$6)</f>
        <v>0</v>
      </c>
      <c r="AA22" s="14">
        <f>IF($Q22&lt;=($C$2-10),0,节奏总纲!O20*($C$3+$C$4*V$2)*$N$6)</f>
        <v>0</v>
      </c>
      <c r="AC22" s="14">
        <v>17</v>
      </c>
      <c r="AD22" s="14">
        <f>SUM(R$6:R22)</f>
        <v>0</v>
      </c>
      <c r="AE22" s="14">
        <f>SUM(S$6:S22)</f>
        <v>0</v>
      </c>
      <c r="AF22" s="14">
        <f>SUM(T$6:T22)</f>
        <v>0</v>
      </c>
      <c r="AG22" s="14">
        <f>SUM(U$6:U22)</f>
        <v>0</v>
      </c>
      <c r="AH22" s="14">
        <f>SUM(V$6:V22)</f>
        <v>0</v>
      </c>
      <c r="AI22" s="14">
        <f>SUM(W$6:W22)</f>
        <v>0</v>
      </c>
      <c r="AJ22" s="14">
        <f>SUM(X$6:X22)</f>
        <v>0</v>
      </c>
      <c r="AK22" s="14">
        <f>SUM(Y$6:Y22)</f>
        <v>0</v>
      </c>
      <c r="AL22" s="14">
        <f>SUM(Z$6:Z22)</f>
        <v>0</v>
      </c>
      <c r="AM22" s="14">
        <f>SUM(AA$6:AA22)</f>
        <v>0</v>
      </c>
    </row>
    <row r="23" spans="2:39" x14ac:dyDescent="0.15">
      <c r="Q23" s="14">
        <v>18</v>
      </c>
      <c r="R23" s="14">
        <f>IF($Q23&lt;=($C$2-10),0,节奏总纲!K21*($C$3+$C$4*R$2)*$M$6)</f>
        <v>0</v>
      </c>
      <c r="S23" s="14">
        <f>IF($Q23&lt;=($C$2-10),0,节奏总纲!L21*($C$3+$C$4*S$2)*$M$6)</f>
        <v>0</v>
      </c>
      <c r="T23" s="14">
        <f>IF($Q23&lt;=($C$2-10),0,节奏总纲!M21*($C$3+$C$4*T$2)*$M$6)</f>
        <v>0</v>
      </c>
      <c r="U23" s="14">
        <f>IF($Q23&lt;=($C$2-10),0,节奏总纲!N21*($C$3+$C$4*U$2)*$M$6)</f>
        <v>0</v>
      </c>
      <c r="V23" s="14">
        <f>IF($Q23&lt;=($C$2-10),0,节奏总纲!O21*($C$3+$C$4*V$2)*$M$6)</f>
        <v>0</v>
      </c>
      <c r="W23" s="14">
        <f>IF($Q23&lt;=($C$2-10),0,节奏总纲!K21*($C$3+$C$4*R$2)*$N$6)</f>
        <v>0</v>
      </c>
      <c r="X23" s="14">
        <f>IF($Q23&lt;=($C$2-10),0,节奏总纲!L21*($C$3+$C$4*S$2)*$N$6)</f>
        <v>0</v>
      </c>
      <c r="Y23" s="14">
        <f>IF($Q23&lt;=($C$2-10),0,节奏总纲!M21*($C$3+$C$4*T$2)*$N$6)</f>
        <v>0</v>
      </c>
      <c r="Z23" s="14">
        <f>IF($Q23&lt;=($C$2-10),0,节奏总纲!N21*($C$3+$C$4*U$2)*$N$6)</f>
        <v>0</v>
      </c>
      <c r="AA23" s="14">
        <f>IF($Q23&lt;=($C$2-10),0,节奏总纲!O21*($C$3+$C$4*V$2)*$N$6)</f>
        <v>0</v>
      </c>
      <c r="AC23" s="14">
        <v>18</v>
      </c>
      <c r="AD23" s="14">
        <f>SUM(R$6:R23)</f>
        <v>0</v>
      </c>
      <c r="AE23" s="14">
        <f>SUM(S$6:S23)</f>
        <v>0</v>
      </c>
      <c r="AF23" s="14">
        <f>SUM(T$6:T23)</f>
        <v>0</v>
      </c>
      <c r="AG23" s="14">
        <f>SUM(U$6:U23)</f>
        <v>0</v>
      </c>
      <c r="AH23" s="14">
        <f>SUM(V$6:V23)</f>
        <v>0</v>
      </c>
      <c r="AI23" s="14">
        <f>SUM(W$6:W23)</f>
        <v>0</v>
      </c>
      <c r="AJ23" s="14">
        <f>SUM(X$6:X23)</f>
        <v>0</v>
      </c>
      <c r="AK23" s="14">
        <f>SUM(Y$6:Y23)</f>
        <v>0</v>
      </c>
      <c r="AL23" s="14">
        <f>SUM(Z$6:Z23)</f>
        <v>0</v>
      </c>
      <c r="AM23" s="14">
        <f>SUM(AA$6:AA23)</f>
        <v>0</v>
      </c>
    </row>
    <row r="24" spans="2:39" x14ac:dyDescent="0.15">
      <c r="Q24" s="14">
        <v>19</v>
      </c>
      <c r="R24" s="14">
        <f>IF($Q24&lt;=($C$2-10),0,节奏总纲!K22*($C$3+$C$4*R$2)*$M$6)</f>
        <v>0</v>
      </c>
      <c r="S24" s="14">
        <f>IF($Q24&lt;=($C$2-10),0,节奏总纲!L22*($C$3+$C$4*S$2)*$M$6)</f>
        <v>0</v>
      </c>
      <c r="T24" s="14">
        <f>IF($Q24&lt;=($C$2-10),0,节奏总纲!M22*($C$3+$C$4*T$2)*$M$6)</f>
        <v>0</v>
      </c>
      <c r="U24" s="14">
        <f>IF($Q24&lt;=($C$2-10),0,节奏总纲!N22*($C$3+$C$4*U$2)*$M$6)</f>
        <v>0</v>
      </c>
      <c r="V24" s="14">
        <f>IF($Q24&lt;=($C$2-10),0,节奏总纲!O22*($C$3+$C$4*V$2)*$M$6)</f>
        <v>0</v>
      </c>
      <c r="W24" s="14">
        <f>IF($Q24&lt;=($C$2-10),0,节奏总纲!K22*($C$3+$C$4*R$2)*$N$6)</f>
        <v>0</v>
      </c>
      <c r="X24" s="14">
        <f>IF($Q24&lt;=($C$2-10),0,节奏总纲!L22*($C$3+$C$4*S$2)*$N$6)</f>
        <v>0</v>
      </c>
      <c r="Y24" s="14">
        <f>IF($Q24&lt;=($C$2-10),0,节奏总纲!M22*($C$3+$C$4*T$2)*$N$6)</f>
        <v>0</v>
      </c>
      <c r="Z24" s="14">
        <f>IF($Q24&lt;=($C$2-10),0,节奏总纲!N22*($C$3+$C$4*U$2)*$N$6)</f>
        <v>0</v>
      </c>
      <c r="AA24" s="14">
        <f>IF($Q24&lt;=($C$2-10),0,节奏总纲!O22*($C$3+$C$4*V$2)*$N$6)</f>
        <v>0</v>
      </c>
      <c r="AC24" s="14">
        <v>19</v>
      </c>
      <c r="AD24" s="14">
        <f>SUM(R$6:R24)</f>
        <v>0</v>
      </c>
      <c r="AE24" s="14">
        <f>SUM(S$6:S24)</f>
        <v>0</v>
      </c>
      <c r="AF24" s="14">
        <f>SUM(T$6:T24)</f>
        <v>0</v>
      </c>
      <c r="AG24" s="14">
        <f>SUM(U$6:U24)</f>
        <v>0</v>
      </c>
      <c r="AH24" s="14">
        <f>SUM(V$6:V24)</f>
        <v>0</v>
      </c>
      <c r="AI24" s="14">
        <f>SUM(W$6:W24)</f>
        <v>0</v>
      </c>
      <c r="AJ24" s="14">
        <f>SUM(X$6:X24)</f>
        <v>0</v>
      </c>
      <c r="AK24" s="14">
        <f>SUM(Y$6:Y24)</f>
        <v>0</v>
      </c>
      <c r="AL24" s="14">
        <f>SUM(Z$6:Z24)</f>
        <v>0</v>
      </c>
      <c r="AM24" s="14">
        <f>SUM(AA$6:AA24)</f>
        <v>0</v>
      </c>
    </row>
    <row r="25" spans="2:39" x14ac:dyDescent="0.15">
      <c r="Q25" s="14">
        <v>20</v>
      </c>
      <c r="R25" s="14">
        <f>IF($Q25&lt;=($C$2-10),0,节奏总纲!K23*($C$3+$C$4*R$2)*$M$6)</f>
        <v>0</v>
      </c>
      <c r="S25" s="14">
        <f>IF($Q25&lt;=($C$2-10),0,节奏总纲!L23*($C$3+$C$4*S$2)*$M$6)</f>
        <v>0</v>
      </c>
      <c r="T25" s="14">
        <f>IF($Q25&lt;=($C$2-10),0,节奏总纲!M23*($C$3+$C$4*T$2)*$M$6)</f>
        <v>0</v>
      </c>
      <c r="U25" s="14">
        <f>IF($Q25&lt;=($C$2-10),0,节奏总纲!N23*($C$3+$C$4*U$2)*$M$6)</f>
        <v>0</v>
      </c>
      <c r="V25" s="14">
        <f>IF($Q25&lt;=($C$2-10),0,节奏总纲!O23*($C$3+$C$4*V$2)*$M$6)</f>
        <v>0</v>
      </c>
      <c r="W25" s="14">
        <f>IF($Q25&lt;=($C$2-10),0,节奏总纲!K23*($C$3+$C$4*R$2)*$N$6)</f>
        <v>0</v>
      </c>
      <c r="X25" s="14">
        <f>IF($Q25&lt;=($C$2-10),0,节奏总纲!L23*($C$3+$C$4*S$2)*$N$6)</f>
        <v>0</v>
      </c>
      <c r="Y25" s="14">
        <f>IF($Q25&lt;=($C$2-10),0,节奏总纲!M23*($C$3+$C$4*T$2)*$N$6)</f>
        <v>0</v>
      </c>
      <c r="Z25" s="14">
        <f>IF($Q25&lt;=($C$2-10),0,节奏总纲!N23*($C$3+$C$4*U$2)*$N$6)</f>
        <v>0</v>
      </c>
      <c r="AA25" s="14">
        <f>IF($Q25&lt;=($C$2-10),0,节奏总纲!O23*($C$3+$C$4*V$2)*$N$6)</f>
        <v>0</v>
      </c>
      <c r="AC25" s="14">
        <v>20</v>
      </c>
      <c r="AD25" s="14">
        <f>SUM(R$6:R25)</f>
        <v>0</v>
      </c>
      <c r="AE25" s="14">
        <f>SUM(S$6:S25)</f>
        <v>0</v>
      </c>
      <c r="AF25" s="14">
        <f>SUM(T$6:T25)</f>
        <v>0</v>
      </c>
      <c r="AG25" s="14">
        <f>SUM(U$6:U25)</f>
        <v>0</v>
      </c>
      <c r="AH25" s="14">
        <f>SUM(V$6:V25)</f>
        <v>0</v>
      </c>
      <c r="AI25" s="14">
        <f>SUM(W$6:W25)</f>
        <v>0</v>
      </c>
      <c r="AJ25" s="14">
        <f>SUM(X$6:X25)</f>
        <v>0</v>
      </c>
      <c r="AK25" s="14">
        <f>SUM(Y$6:Y25)</f>
        <v>0</v>
      </c>
      <c r="AL25" s="14">
        <f>SUM(Z$6:Z25)</f>
        <v>0</v>
      </c>
      <c r="AM25" s="14">
        <f>SUM(AA$6:AA25)</f>
        <v>0</v>
      </c>
    </row>
    <row r="26" spans="2:39" x14ac:dyDescent="0.15">
      <c r="Q26" s="14">
        <v>21</v>
      </c>
      <c r="R26" s="14">
        <f>IF($Q26&lt;=($C$2-10),0,节奏总纲!K24*($C$3+$C$4*R$2)*$M$6)</f>
        <v>0</v>
      </c>
      <c r="S26" s="14">
        <f>IF($Q26&lt;=($C$2-10),0,节奏总纲!L24*($C$3+$C$4*S$2)*$M$6)</f>
        <v>0</v>
      </c>
      <c r="T26" s="14">
        <f>IF($Q26&lt;=($C$2-10),0,节奏总纲!M24*($C$3+$C$4*T$2)*$M$6)</f>
        <v>0</v>
      </c>
      <c r="U26" s="14">
        <f>IF($Q26&lt;=($C$2-10),0,节奏总纲!N24*($C$3+$C$4*U$2)*$M$6)</f>
        <v>0</v>
      </c>
      <c r="V26" s="14">
        <f>IF($Q26&lt;=($C$2-10),0,节奏总纲!O24*($C$3+$C$4*V$2)*$M$6)</f>
        <v>0</v>
      </c>
      <c r="W26" s="14">
        <f>IF($Q26&lt;=($C$2-10),0,节奏总纲!K24*($C$3+$C$4*R$2)*$N$6)</f>
        <v>0</v>
      </c>
      <c r="X26" s="14">
        <f>IF($Q26&lt;=($C$2-10),0,节奏总纲!L24*($C$3+$C$4*S$2)*$N$6)</f>
        <v>0</v>
      </c>
      <c r="Y26" s="14">
        <f>IF($Q26&lt;=($C$2-10),0,节奏总纲!M24*($C$3+$C$4*T$2)*$N$6)</f>
        <v>0</v>
      </c>
      <c r="Z26" s="14">
        <f>IF($Q26&lt;=($C$2-10),0,节奏总纲!N24*($C$3+$C$4*U$2)*$N$6)</f>
        <v>0</v>
      </c>
      <c r="AA26" s="14">
        <f>IF($Q26&lt;=($C$2-10),0,节奏总纲!O24*($C$3+$C$4*V$2)*$N$6)</f>
        <v>0</v>
      </c>
      <c r="AC26" s="14">
        <v>21</v>
      </c>
      <c r="AD26" s="14">
        <f>SUM(R$6:R26)</f>
        <v>0</v>
      </c>
      <c r="AE26" s="14">
        <f>SUM(S$6:S26)</f>
        <v>0</v>
      </c>
      <c r="AF26" s="14">
        <f>SUM(T$6:T26)</f>
        <v>0</v>
      </c>
      <c r="AG26" s="14">
        <f>SUM(U$6:U26)</f>
        <v>0</v>
      </c>
      <c r="AH26" s="14">
        <f>SUM(V$6:V26)</f>
        <v>0</v>
      </c>
      <c r="AI26" s="14">
        <f>SUM(W$6:W26)</f>
        <v>0</v>
      </c>
      <c r="AJ26" s="14">
        <f>SUM(X$6:X26)</f>
        <v>0</v>
      </c>
      <c r="AK26" s="14">
        <f>SUM(Y$6:Y26)</f>
        <v>0</v>
      </c>
      <c r="AL26" s="14">
        <f>SUM(Z$6:Z26)</f>
        <v>0</v>
      </c>
      <c r="AM26" s="14">
        <f>SUM(AA$6:AA26)</f>
        <v>0</v>
      </c>
    </row>
    <row r="27" spans="2:39" x14ac:dyDescent="0.15">
      <c r="Q27" s="14">
        <v>22</v>
      </c>
      <c r="R27" s="14">
        <f>IF($Q27&lt;=($C$2-10),0,节奏总纲!K25*($C$3+$C$4*R$2)*$M$6)</f>
        <v>0</v>
      </c>
      <c r="S27" s="14">
        <f>IF($Q27&lt;=($C$2-10),0,节奏总纲!L25*($C$3+$C$4*S$2)*$M$6)</f>
        <v>0</v>
      </c>
      <c r="T27" s="14">
        <f>IF($Q27&lt;=($C$2-10),0,节奏总纲!M25*($C$3+$C$4*T$2)*$M$6)</f>
        <v>0</v>
      </c>
      <c r="U27" s="14">
        <f>IF($Q27&lt;=($C$2-10),0,节奏总纲!N25*($C$3+$C$4*U$2)*$M$6)</f>
        <v>0</v>
      </c>
      <c r="V27" s="14">
        <f>IF($Q27&lt;=($C$2-10),0,节奏总纲!O25*($C$3+$C$4*V$2)*$M$6)</f>
        <v>0</v>
      </c>
      <c r="W27" s="14">
        <f>IF($Q27&lt;=($C$2-10),0,节奏总纲!K25*($C$3+$C$4*R$2)*$N$6)</f>
        <v>0</v>
      </c>
      <c r="X27" s="14">
        <f>IF($Q27&lt;=($C$2-10),0,节奏总纲!L25*($C$3+$C$4*S$2)*$N$6)</f>
        <v>0</v>
      </c>
      <c r="Y27" s="14">
        <f>IF($Q27&lt;=($C$2-10),0,节奏总纲!M25*($C$3+$C$4*T$2)*$N$6)</f>
        <v>0</v>
      </c>
      <c r="Z27" s="14">
        <f>IF($Q27&lt;=($C$2-10),0,节奏总纲!N25*($C$3+$C$4*U$2)*$N$6)</f>
        <v>0</v>
      </c>
      <c r="AA27" s="14">
        <f>IF($Q27&lt;=($C$2-10),0,节奏总纲!O25*($C$3+$C$4*V$2)*$N$6)</f>
        <v>0</v>
      </c>
      <c r="AC27" s="14">
        <v>22</v>
      </c>
      <c r="AD27" s="14">
        <f>SUM(R$6:R27)</f>
        <v>0</v>
      </c>
      <c r="AE27" s="14">
        <f>SUM(S$6:S27)</f>
        <v>0</v>
      </c>
      <c r="AF27" s="14">
        <f>SUM(T$6:T27)</f>
        <v>0</v>
      </c>
      <c r="AG27" s="14">
        <f>SUM(U$6:U27)</f>
        <v>0</v>
      </c>
      <c r="AH27" s="14">
        <f>SUM(V$6:V27)</f>
        <v>0</v>
      </c>
      <c r="AI27" s="14">
        <f>SUM(W$6:W27)</f>
        <v>0</v>
      </c>
      <c r="AJ27" s="14">
        <f>SUM(X$6:X27)</f>
        <v>0</v>
      </c>
      <c r="AK27" s="14">
        <f>SUM(Y$6:Y27)</f>
        <v>0</v>
      </c>
      <c r="AL27" s="14">
        <f>SUM(Z$6:Z27)</f>
        <v>0</v>
      </c>
      <c r="AM27" s="14">
        <f>SUM(AA$6:AA27)</f>
        <v>0</v>
      </c>
    </row>
    <row r="28" spans="2:39" x14ac:dyDescent="0.15">
      <c r="Q28" s="14">
        <v>23</v>
      </c>
      <c r="R28" s="14">
        <f>IF($Q28&lt;=($C$2-10),0,节奏总纲!K26*($C$3+$C$4*R$2)*$M$6)</f>
        <v>0</v>
      </c>
      <c r="S28" s="14">
        <f>IF($Q28&lt;=($C$2-10),0,节奏总纲!L26*($C$3+$C$4*S$2)*$M$6)</f>
        <v>0</v>
      </c>
      <c r="T28" s="14">
        <f>IF($Q28&lt;=($C$2-10),0,节奏总纲!M26*($C$3+$C$4*T$2)*$M$6)</f>
        <v>0</v>
      </c>
      <c r="U28" s="14">
        <f>IF($Q28&lt;=($C$2-10),0,节奏总纲!N26*($C$3+$C$4*U$2)*$M$6)</f>
        <v>0</v>
      </c>
      <c r="V28" s="14">
        <f>IF($Q28&lt;=($C$2-10),0,节奏总纲!O26*($C$3+$C$4*V$2)*$M$6)</f>
        <v>0</v>
      </c>
      <c r="W28" s="14">
        <f>IF($Q28&lt;=($C$2-10),0,节奏总纲!K26*($C$3+$C$4*R$2)*$N$6)</f>
        <v>0</v>
      </c>
      <c r="X28" s="14">
        <f>IF($Q28&lt;=($C$2-10),0,节奏总纲!L26*($C$3+$C$4*S$2)*$N$6)</f>
        <v>0</v>
      </c>
      <c r="Y28" s="14">
        <f>IF($Q28&lt;=($C$2-10),0,节奏总纲!M26*($C$3+$C$4*T$2)*$N$6)</f>
        <v>0</v>
      </c>
      <c r="Z28" s="14">
        <f>IF($Q28&lt;=($C$2-10),0,节奏总纲!N26*($C$3+$C$4*U$2)*$N$6)</f>
        <v>0</v>
      </c>
      <c r="AA28" s="14">
        <f>IF($Q28&lt;=($C$2-10),0,节奏总纲!O26*($C$3+$C$4*V$2)*$N$6)</f>
        <v>0</v>
      </c>
      <c r="AC28" s="14">
        <v>23</v>
      </c>
      <c r="AD28" s="14">
        <f>SUM(R$6:R28)</f>
        <v>0</v>
      </c>
      <c r="AE28" s="14">
        <f>SUM(S$6:S28)</f>
        <v>0</v>
      </c>
      <c r="AF28" s="14">
        <f>SUM(T$6:T28)</f>
        <v>0</v>
      </c>
      <c r="AG28" s="14">
        <f>SUM(U$6:U28)</f>
        <v>0</v>
      </c>
      <c r="AH28" s="14">
        <f>SUM(V$6:V28)</f>
        <v>0</v>
      </c>
      <c r="AI28" s="14">
        <f>SUM(W$6:W28)</f>
        <v>0</v>
      </c>
      <c r="AJ28" s="14">
        <f>SUM(X$6:X28)</f>
        <v>0</v>
      </c>
      <c r="AK28" s="14">
        <f>SUM(Y$6:Y28)</f>
        <v>0</v>
      </c>
      <c r="AL28" s="14">
        <f>SUM(Z$6:Z28)</f>
        <v>0</v>
      </c>
      <c r="AM28" s="14">
        <f>SUM(AA$6:AA28)</f>
        <v>0</v>
      </c>
    </row>
    <row r="29" spans="2:39" x14ac:dyDescent="0.15">
      <c r="Q29" s="14">
        <v>24</v>
      </c>
      <c r="R29" s="14">
        <f>IF($Q29&lt;=($C$2-10),0,节奏总纲!K27*($C$3+$C$4*R$2)*$M$6)</f>
        <v>0</v>
      </c>
      <c r="S29" s="14">
        <f>IF($Q29&lt;=($C$2-10),0,节奏总纲!L27*($C$3+$C$4*S$2)*$M$6)</f>
        <v>0</v>
      </c>
      <c r="T29" s="14">
        <f>IF($Q29&lt;=($C$2-10),0,节奏总纲!M27*($C$3+$C$4*T$2)*$M$6)</f>
        <v>0</v>
      </c>
      <c r="U29" s="14">
        <f>IF($Q29&lt;=($C$2-10),0,节奏总纲!N27*($C$3+$C$4*U$2)*$M$6)</f>
        <v>0</v>
      </c>
      <c r="V29" s="14">
        <f>IF($Q29&lt;=($C$2-10),0,节奏总纲!O27*($C$3+$C$4*V$2)*$M$6)</f>
        <v>0</v>
      </c>
      <c r="W29" s="14">
        <f>IF($Q29&lt;=($C$2-10),0,节奏总纲!K27*($C$3+$C$4*R$2)*$N$6)</f>
        <v>0</v>
      </c>
      <c r="X29" s="14">
        <f>IF($Q29&lt;=($C$2-10),0,节奏总纲!L27*($C$3+$C$4*S$2)*$N$6)</f>
        <v>0</v>
      </c>
      <c r="Y29" s="14">
        <f>IF($Q29&lt;=($C$2-10),0,节奏总纲!M27*($C$3+$C$4*T$2)*$N$6)</f>
        <v>0</v>
      </c>
      <c r="Z29" s="14">
        <f>IF($Q29&lt;=($C$2-10),0,节奏总纲!N27*($C$3+$C$4*U$2)*$N$6)</f>
        <v>0</v>
      </c>
      <c r="AA29" s="14">
        <f>IF($Q29&lt;=($C$2-10),0,节奏总纲!O27*($C$3+$C$4*V$2)*$N$6)</f>
        <v>0</v>
      </c>
      <c r="AC29" s="14">
        <v>24</v>
      </c>
      <c r="AD29" s="14">
        <f>SUM(R$6:R29)</f>
        <v>0</v>
      </c>
      <c r="AE29" s="14">
        <f>SUM(S$6:S29)</f>
        <v>0</v>
      </c>
      <c r="AF29" s="14">
        <f>SUM(T$6:T29)</f>
        <v>0</v>
      </c>
      <c r="AG29" s="14">
        <f>SUM(U$6:U29)</f>
        <v>0</v>
      </c>
      <c r="AH29" s="14">
        <f>SUM(V$6:V29)</f>
        <v>0</v>
      </c>
      <c r="AI29" s="14">
        <f>SUM(W$6:W29)</f>
        <v>0</v>
      </c>
      <c r="AJ29" s="14">
        <f>SUM(X$6:X29)</f>
        <v>0</v>
      </c>
      <c r="AK29" s="14">
        <f>SUM(Y$6:Y29)</f>
        <v>0</v>
      </c>
      <c r="AL29" s="14">
        <f>SUM(Z$6:Z29)</f>
        <v>0</v>
      </c>
      <c r="AM29" s="14">
        <f>SUM(AA$6:AA29)</f>
        <v>0</v>
      </c>
    </row>
    <row r="30" spans="2:39" x14ac:dyDescent="0.15">
      <c r="Q30" s="14">
        <v>25</v>
      </c>
      <c r="R30" s="14">
        <f>IF($Q30&lt;=($C$2-10),0,节奏总纲!K28*($C$3+$C$4*R$2)*$M$6)</f>
        <v>0</v>
      </c>
      <c r="S30" s="14">
        <f>IF($Q30&lt;=($C$2-10),0,节奏总纲!L28*($C$3+$C$4*S$2)*$M$6)</f>
        <v>0</v>
      </c>
      <c r="T30" s="14">
        <f>IF($Q30&lt;=($C$2-10),0,节奏总纲!M28*($C$3+$C$4*T$2)*$M$6)</f>
        <v>0</v>
      </c>
      <c r="U30" s="14">
        <f>IF($Q30&lt;=($C$2-10),0,节奏总纲!N28*($C$3+$C$4*U$2)*$M$6)</f>
        <v>0</v>
      </c>
      <c r="V30" s="14">
        <f>IF($Q30&lt;=($C$2-10),0,节奏总纲!O28*($C$3+$C$4*V$2)*$M$6)</f>
        <v>0</v>
      </c>
      <c r="W30" s="14">
        <f>IF($Q30&lt;=($C$2-10),0,节奏总纲!K28*($C$3+$C$4*R$2)*$N$6)</f>
        <v>0</v>
      </c>
      <c r="X30" s="14">
        <f>IF($Q30&lt;=($C$2-10),0,节奏总纲!L28*($C$3+$C$4*S$2)*$N$6)</f>
        <v>0</v>
      </c>
      <c r="Y30" s="14">
        <f>IF($Q30&lt;=($C$2-10),0,节奏总纲!M28*($C$3+$C$4*T$2)*$N$6)</f>
        <v>0</v>
      </c>
      <c r="Z30" s="14">
        <f>IF($Q30&lt;=($C$2-10),0,节奏总纲!N28*($C$3+$C$4*U$2)*$N$6)</f>
        <v>0</v>
      </c>
      <c r="AA30" s="14">
        <f>IF($Q30&lt;=($C$2-10),0,节奏总纲!O28*($C$3+$C$4*V$2)*$N$6)</f>
        <v>0</v>
      </c>
      <c r="AC30" s="14">
        <v>25</v>
      </c>
      <c r="AD30" s="14">
        <f>SUM(R$6:R30)</f>
        <v>0</v>
      </c>
      <c r="AE30" s="14">
        <f>SUM(S$6:S30)</f>
        <v>0</v>
      </c>
      <c r="AF30" s="14">
        <f>SUM(T$6:T30)</f>
        <v>0</v>
      </c>
      <c r="AG30" s="14">
        <f>SUM(U$6:U30)</f>
        <v>0</v>
      </c>
      <c r="AH30" s="14">
        <f>SUM(V$6:V30)</f>
        <v>0</v>
      </c>
      <c r="AI30" s="14">
        <f>SUM(W$6:W30)</f>
        <v>0</v>
      </c>
      <c r="AJ30" s="14">
        <f>SUM(X$6:X30)</f>
        <v>0</v>
      </c>
      <c r="AK30" s="14">
        <f>SUM(Y$6:Y30)</f>
        <v>0</v>
      </c>
      <c r="AL30" s="14">
        <f>SUM(Z$6:Z30)</f>
        <v>0</v>
      </c>
      <c r="AM30" s="14">
        <f>SUM(AA$6:AA30)</f>
        <v>0</v>
      </c>
    </row>
    <row r="31" spans="2:39" x14ac:dyDescent="0.15">
      <c r="Q31" s="14">
        <v>26</v>
      </c>
      <c r="R31" s="14">
        <f>IF($Q31&lt;=($C$2-10),0,节奏总纲!K29*($C$3+$C$4*R$2)*$M$6)</f>
        <v>0</v>
      </c>
      <c r="S31" s="14">
        <f>IF($Q31&lt;=($C$2-10),0,节奏总纲!L29*($C$3+$C$4*S$2)*$M$6)</f>
        <v>0</v>
      </c>
      <c r="T31" s="14">
        <f>IF($Q31&lt;=($C$2-10),0,节奏总纲!M29*($C$3+$C$4*T$2)*$M$6)</f>
        <v>0</v>
      </c>
      <c r="U31" s="14">
        <f>IF($Q31&lt;=($C$2-10),0,节奏总纲!N29*($C$3+$C$4*U$2)*$M$6)</f>
        <v>0</v>
      </c>
      <c r="V31" s="14">
        <f>IF($Q31&lt;=($C$2-10),0,节奏总纲!O29*($C$3+$C$4*V$2)*$M$6)</f>
        <v>0</v>
      </c>
      <c r="W31" s="14">
        <f>IF($Q31&lt;=($C$2-10),0,节奏总纲!K29*($C$3+$C$4*R$2)*$N$6)</f>
        <v>0</v>
      </c>
      <c r="X31" s="14">
        <f>IF($Q31&lt;=($C$2-10),0,节奏总纲!L29*($C$3+$C$4*S$2)*$N$6)</f>
        <v>0</v>
      </c>
      <c r="Y31" s="14">
        <f>IF($Q31&lt;=($C$2-10),0,节奏总纲!M29*($C$3+$C$4*T$2)*$N$6)</f>
        <v>0</v>
      </c>
      <c r="Z31" s="14">
        <f>IF($Q31&lt;=($C$2-10),0,节奏总纲!N29*($C$3+$C$4*U$2)*$N$6)</f>
        <v>0</v>
      </c>
      <c r="AA31" s="14">
        <f>IF($Q31&lt;=($C$2-10),0,节奏总纲!O29*($C$3+$C$4*V$2)*$N$6)</f>
        <v>0</v>
      </c>
      <c r="AC31" s="14">
        <v>26</v>
      </c>
      <c r="AD31" s="14">
        <f>SUM(R$6:R31)</f>
        <v>0</v>
      </c>
      <c r="AE31" s="14">
        <f>SUM(S$6:S31)</f>
        <v>0</v>
      </c>
      <c r="AF31" s="14">
        <f>SUM(T$6:T31)</f>
        <v>0</v>
      </c>
      <c r="AG31" s="14">
        <f>SUM(U$6:U31)</f>
        <v>0</v>
      </c>
      <c r="AH31" s="14">
        <f>SUM(V$6:V31)</f>
        <v>0</v>
      </c>
      <c r="AI31" s="14">
        <f>SUM(W$6:W31)</f>
        <v>0</v>
      </c>
      <c r="AJ31" s="14">
        <f>SUM(X$6:X31)</f>
        <v>0</v>
      </c>
      <c r="AK31" s="14">
        <f>SUM(Y$6:Y31)</f>
        <v>0</v>
      </c>
      <c r="AL31" s="14">
        <f>SUM(Z$6:Z31)</f>
        <v>0</v>
      </c>
      <c r="AM31" s="14">
        <f>SUM(AA$6:AA31)</f>
        <v>0</v>
      </c>
    </row>
    <row r="32" spans="2:39" x14ac:dyDescent="0.15">
      <c r="Q32" s="14">
        <v>27</v>
      </c>
      <c r="R32" s="14">
        <f>IF($Q32&lt;=($C$2-10),0,节奏总纲!K30*($C$3+$C$4*R$2)*$M$6)</f>
        <v>0</v>
      </c>
      <c r="S32" s="14">
        <f>IF($Q32&lt;=($C$2-10),0,节奏总纲!L30*($C$3+$C$4*S$2)*$M$6)</f>
        <v>0</v>
      </c>
      <c r="T32" s="14">
        <f>IF($Q32&lt;=($C$2-10),0,节奏总纲!M30*($C$3+$C$4*T$2)*$M$6)</f>
        <v>0</v>
      </c>
      <c r="U32" s="14">
        <f>IF($Q32&lt;=($C$2-10),0,节奏总纲!N30*($C$3+$C$4*U$2)*$M$6)</f>
        <v>0</v>
      </c>
      <c r="V32" s="14">
        <f>IF($Q32&lt;=($C$2-10),0,节奏总纲!O30*($C$3+$C$4*V$2)*$M$6)</f>
        <v>0</v>
      </c>
      <c r="W32" s="14">
        <f>IF($Q32&lt;=($C$2-10),0,节奏总纲!K30*($C$3+$C$4*R$2)*$N$6)</f>
        <v>0</v>
      </c>
      <c r="X32" s="14">
        <f>IF($Q32&lt;=($C$2-10),0,节奏总纲!L30*($C$3+$C$4*S$2)*$N$6)</f>
        <v>0</v>
      </c>
      <c r="Y32" s="14">
        <f>IF($Q32&lt;=($C$2-10),0,节奏总纲!M30*($C$3+$C$4*T$2)*$N$6)</f>
        <v>0</v>
      </c>
      <c r="Z32" s="14">
        <f>IF($Q32&lt;=($C$2-10),0,节奏总纲!N30*($C$3+$C$4*U$2)*$N$6)</f>
        <v>0</v>
      </c>
      <c r="AA32" s="14">
        <f>IF($Q32&lt;=($C$2-10),0,节奏总纲!O30*($C$3+$C$4*V$2)*$N$6)</f>
        <v>0</v>
      </c>
      <c r="AC32" s="14">
        <v>27</v>
      </c>
      <c r="AD32" s="14">
        <f>SUM(R$6:R32)</f>
        <v>0</v>
      </c>
      <c r="AE32" s="14">
        <f>SUM(S$6:S32)</f>
        <v>0</v>
      </c>
      <c r="AF32" s="14">
        <f>SUM(T$6:T32)</f>
        <v>0</v>
      </c>
      <c r="AG32" s="14">
        <f>SUM(U$6:U32)</f>
        <v>0</v>
      </c>
      <c r="AH32" s="14">
        <f>SUM(V$6:V32)</f>
        <v>0</v>
      </c>
      <c r="AI32" s="14">
        <f>SUM(W$6:W32)</f>
        <v>0</v>
      </c>
      <c r="AJ32" s="14">
        <f>SUM(X$6:X32)</f>
        <v>0</v>
      </c>
      <c r="AK32" s="14">
        <f>SUM(Y$6:Y32)</f>
        <v>0</v>
      </c>
      <c r="AL32" s="14">
        <f>SUM(Z$6:Z32)</f>
        <v>0</v>
      </c>
      <c r="AM32" s="14">
        <f>SUM(AA$6:AA32)</f>
        <v>0</v>
      </c>
    </row>
    <row r="33" spans="17:39" x14ac:dyDescent="0.15">
      <c r="Q33" s="14">
        <v>28</v>
      </c>
      <c r="R33" s="14">
        <f>IF($Q33&lt;=($C$2-10),0,节奏总纲!K31*($C$3+$C$4*R$2)*$M$6)</f>
        <v>0</v>
      </c>
      <c r="S33" s="14">
        <f>IF($Q33&lt;=($C$2-10),0,节奏总纲!L31*($C$3+$C$4*S$2)*$M$6)</f>
        <v>0</v>
      </c>
      <c r="T33" s="14">
        <f>IF($Q33&lt;=($C$2-10),0,节奏总纲!M31*($C$3+$C$4*T$2)*$M$6)</f>
        <v>0</v>
      </c>
      <c r="U33" s="14">
        <f>IF($Q33&lt;=($C$2-10),0,节奏总纲!N31*($C$3+$C$4*U$2)*$M$6)</f>
        <v>0</v>
      </c>
      <c r="V33" s="14">
        <f>IF($Q33&lt;=($C$2-10),0,节奏总纲!O31*($C$3+$C$4*V$2)*$M$6)</f>
        <v>0</v>
      </c>
      <c r="W33" s="14">
        <f>IF($Q33&lt;=($C$2-10),0,节奏总纲!K31*($C$3+$C$4*R$2)*$N$6)</f>
        <v>0</v>
      </c>
      <c r="X33" s="14">
        <f>IF($Q33&lt;=($C$2-10),0,节奏总纲!L31*($C$3+$C$4*S$2)*$N$6)</f>
        <v>0</v>
      </c>
      <c r="Y33" s="14">
        <f>IF($Q33&lt;=($C$2-10),0,节奏总纲!M31*($C$3+$C$4*T$2)*$N$6)</f>
        <v>0</v>
      </c>
      <c r="Z33" s="14">
        <f>IF($Q33&lt;=($C$2-10),0,节奏总纲!N31*($C$3+$C$4*U$2)*$N$6)</f>
        <v>0</v>
      </c>
      <c r="AA33" s="14">
        <f>IF($Q33&lt;=($C$2-10),0,节奏总纲!O31*($C$3+$C$4*V$2)*$N$6)</f>
        <v>0</v>
      </c>
      <c r="AC33" s="14">
        <v>28</v>
      </c>
      <c r="AD33" s="14">
        <f>SUM(R$6:R33)</f>
        <v>0</v>
      </c>
      <c r="AE33" s="14">
        <f>SUM(S$6:S33)</f>
        <v>0</v>
      </c>
      <c r="AF33" s="14">
        <f>SUM(T$6:T33)</f>
        <v>0</v>
      </c>
      <c r="AG33" s="14">
        <f>SUM(U$6:U33)</f>
        <v>0</v>
      </c>
      <c r="AH33" s="14">
        <f>SUM(V$6:V33)</f>
        <v>0</v>
      </c>
      <c r="AI33" s="14">
        <f>SUM(W$6:W33)</f>
        <v>0</v>
      </c>
      <c r="AJ33" s="14">
        <f>SUM(X$6:X33)</f>
        <v>0</v>
      </c>
      <c r="AK33" s="14">
        <f>SUM(Y$6:Y33)</f>
        <v>0</v>
      </c>
      <c r="AL33" s="14">
        <f>SUM(Z$6:Z33)</f>
        <v>0</v>
      </c>
      <c r="AM33" s="14">
        <f>SUM(AA$6:AA33)</f>
        <v>0</v>
      </c>
    </row>
    <row r="34" spans="17:39" x14ac:dyDescent="0.15">
      <c r="Q34" s="14">
        <v>29</v>
      </c>
      <c r="R34" s="14">
        <f>IF($Q34&lt;=($C$2-10),0,节奏总纲!K32*($C$3+$C$4*R$2)*$M$6)</f>
        <v>0</v>
      </c>
      <c r="S34" s="14">
        <f>IF($Q34&lt;=($C$2-10),0,节奏总纲!L32*($C$3+$C$4*S$2)*$M$6)</f>
        <v>0</v>
      </c>
      <c r="T34" s="14">
        <f>IF($Q34&lt;=($C$2-10),0,节奏总纲!M32*($C$3+$C$4*T$2)*$M$6)</f>
        <v>0</v>
      </c>
      <c r="U34" s="14">
        <f>IF($Q34&lt;=($C$2-10),0,节奏总纲!N32*($C$3+$C$4*U$2)*$M$6)</f>
        <v>0</v>
      </c>
      <c r="V34" s="14">
        <f>IF($Q34&lt;=($C$2-10),0,节奏总纲!O32*($C$3+$C$4*V$2)*$M$6)</f>
        <v>0</v>
      </c>
      <c r="W34" s="14">
        <f>IF($Q34&lt;=($C$2-10),0,节奏总纲!K32*($C$3+$C$4*R$2)*$N$6)</f>
        <v>0</v>
      </c>
      <c r="X34" s="14">
        <f>IF($Q34&lt;=($C$2-10),0,节奏总纲!L32*($C$3+$C$4*S$2)*$N$6)</f>
        <v>0</v>
      </c>
      <c r="Y34" s="14">
        <f>IF($Q34&lt;=($C$2-10),0,节奏总纲!M32*($C$3+$C$4*T$2)*$N$6)</f>
        <v>0</v>
      </c>
      <c r="Z34" s="14">
        <f>IF($Q34&lt;=($C$2-10),0,节奏总纲!N32*($C$3+$C$4*U$2)*$N$6)</f>
        <v>0</v>
      </c>
      <c r="AA34" s="14">
        <f>IF($Q34&lt;=($C$2-10),0,节奏总纲!O32*($C$3+$C$4*V$2)*$N$6)</f>
        <v>0</v>
      </c>
      <c r="AC34" s="14">
        <v>29</v>
      </c>
      <c r="AD34" s="14">
        <f>SUM(R$6:R34)</f>
        <v>0</v>
      </c>
      <c r="AE34" s="14">
        <f>SUM(S$6:S34)</f>
        <v>0</v>
      </c>
      <c r="AF34" s="14">
        <f>SUM(T$6:T34)</f>
        <v>0</v>
      </c>
      <c r="AG34" s="14">
        <f>SUM(U$6:U34)</f>
        <v>0</v>
      </c>
      <c r="AH34" s="14">
        <f>SUM(V$6:V34)</f>
        <v>0</v>
      </c>
      <c r="AI34" s="14">
        <f>SUM(W$6:W34)</f>
        <v>0</v>
      </c>
      <c r="AJ34" s="14">
        <f>SUM(X$6:X34)</f>
        <v>0</v>
      </c>
      <c r="AK34" s="14">
        <f>SUM(Y$6:Y34)</f>
        <v>0</v>
      </c>
      <c r="AL34" s="14">
        <f>SUM(Z$6:Z34)</f>
        <v>0</v>
      </c>
      <c r="AM34" s="14">
        <f>SUM(AA$6:AA34)</f>
        <v>0</v>
      </c>
    </row>
    <row r="35" spans="17:39" x14ac:dyDescent="0.15">
      <c r="Q35" s="14">
        <v>30</v>
      </c>
      <c r="R35" s="14">
        <f>IF($Q35&lt;=($C$2-10),0,节奏总纲!K33*($C$3+$C$4*R$2)*$M$6)</f>
        <v>0</v>
      </c>
      <c r="S35" s="14">
        <f>IF($Q35&lt;=($C$2-10),0,节奏总纲!L33*($C$3+$C$4*S$2)*$M$6)</f>
        <v>0</v>
      </c>
      <c r="T35" s="14">
        <f>IF($Q35&lt;=($C$2-10),0,节奏总纲!M33*($C$3+$C$4*T$2)*$M$6)</f>
        <v>0</v>
      </c>
      <c r="U35" s="14">
        <f>IF($Q35&lt;=($C$2-10),0,节奏总纲!N33*($C$3+$C$4*U$2)*$M$6)</f>
        <v>0</v>
      </c>
      <c r="V35" s="14">
        <f>IF($Q35&lt;=($C$2-10),0,节奏总纲!O33*($C$3+$C$4*V$2)*$M$6)</f>
        <v>0</v>
      </c>
      <c r="W35" s="14">
        <f>IF($Q35&lt;=($C$2-10),0,节奏总纲!K33*($C$3+$C$4*R$2)*$N$6)</f>
        <v>0</v>
      </c>
      <c r="X35" s="14">
        <f>IF($Q35&lt;=($C$2-10),0,节奏总纲!L33*($C$3+$C$4*S$2)*$N$6)</f>
        <v>0</v>
      </c>
      <c r="Y35" s="14">
        <f>IF($Q35&lt;=($C$2-10),0,节奏总纲!M33*($C$3+$C$4*T$2)*$N$6)</f>
        <v>0</v>
      </c>
      <c r="Z35" s="14">
        <f>IF($Q35&lt;=($C$2-10),0,节奏总纲!N33*($C$3+$C$4*U$2)*$N$6)</f>
        <v>0</v>
      </c>
      <c r="AA35" s="14">
        <f>IF($Q35&lt;=($C$2-10),0,节奏总纲!O33*($C$3+$C$4*V$2)*$N$6)</f>
        <v>0</v>
      </c>
      <c r="AC35" s="14">
        <v>30</v>
      </c>
      <c r="AD35" s="14">
        <f>SUM(R$6:R35)</f>
        <v>0</v>
      </c>
      <c r="AE35" s="14">
        <f>SUM(S$6:S35)</f>
        <v>0</v>
      </c>
      <c r="AF35" s="14">
        <f>SUM(T$6:T35)</f>
        <v>0</v>
      </c>
      <c r="AG35" s="14">
        <f>SUM(U$6:U35)</f>
        <v>0</v>
      </c>
      <c r="AH35" s="14">
        <f>SUM(V$6:V35)</f>
        <v>0</v>
      </c>
      <c r="AI35" s="14">
        <f>SUM(W$6:W35)</f>
        <v>0</v>
      </c>
      <c r="AJ35" s="14">
        <f>SUM(X$6:X35)</f>
        <v>0</v>
      </c>
      <c r="AK35" s="14">
        <f>SUM(Y$6:Y35)</f>
        <v>0</v>
      </c>
      <c r="AL35" s="14">
        <f>SUM(Z$6:Z35)</f>
        <v>0</v>
      </c>
      <c r="AM35" s="14">
        <f>SUM(AA$6:AA35)</f>
        <v>0</v>
      </c>
    </row>
    <row r="36" spans="17:39" x14ac:dyDescent="0.15">
      <c r="Q36" s="14">
        <v>31</v>
      </c>
      <c r="R36" s="14">
        <f>IF($Q36&lt;=($C$2-10),0,节奏总纲!K34*($C$3+$C$4*R$2)*$M$6)</f>
        <v>0</v>
      </c>
      <c r="S36" s="14">
        <f>IF($Q36&lt;=($C$2-10),0,节奏总纲!L34*($C$3+$C$4*S$2)*$M$6)</f>
        <v>0</v>
      </c>
      <c r="T36" s="14">
        <f>IF($Q36&lt;=($C$2-10),0,节奏总纲!M34*($C$3+$C$4*T$2)*$M$6)</f>
        <v>0</v>
      </c>
      <c r="U36" s="14">
        <f>IF($Q36&lt;=($C$2-10),0,节奏总纲!N34*($C$3+$C$4*U$2)*$M$6)</f>
        <v>0</v>
      </c>
      <c r="V36" s="14">
        <f>IF($Q36&lt;=($C$2-10),0,节奏总纲!O34*($C$3+$C$4*V$2)*$M$6)</f>
        <v>0</v>
      </c>
      <c r="W36" s="14">
        <f>IF($Q36&lt;=($C$2-10),0,节奏总纲!K34*($C$3+$C$4*R$2)*$N$6)</f>
        <v>0</v>
      </c>
      <c r="X36" s="14">
        <f>IF($Q36&lt;=($C$2-10),0,节奏总纲!L34*($C$3+$C$4*S$2)*$N$6)</f>
        <v>0</v>
      </c>
      <c r="Y36" s="14">
        <f>IF($Q36&lt;=($C$2-10),0,节奏总纲!M34*($C$3+$C$4*T$2)*$N$6)</f>
        <v>0</v>
      </c>
      <c r="Z36" s="14">
        <f>IF($Q36&lt;=($C$2-10),0,节奏总纲!N34*($C$3+$C$4*U$2)*$N$6)</f>
        <v>0</v>
      </c>
      <c r="AA36" s="14">
        <f>IF($Q36&lt;=($C$2-10),0,节奏总纲!O34*($C$3+$C$4*V$2)*$N$6)</f>
        <v>0</v>
      </c>
      <c r="AC36" s="14">
        <v>31</v>
      </c>
      <c r="AD36" s="14">
        <f>SUM(R$6:R36)</f>
        <v>0</v>
      </c>
      <c r="AE36" s="14">
        <f>SUM(S$6:S36)</f>
        <v>0</v>
      </c>
      <c r="AF36" s="14">
        <f>SUM(T$6:T36)</f>
        <v>0</v>
      </c>
      <c r="AG36" s="14">
        <f>SUM(U$6:U36)</f>
        <v>0</v>
      </c>
      <c r="AH36" s="14">
        <f>SUM(V$6:V36)</f>
        <v>0</v>
      </c>
      <c r="AI36" s="14">
        <f>SUM(W$6:W36)</f>
        <v>0</v>
      </c>
      <c r="AJ36" s="14">
        <f>SUM(X$6:X36)</f>
        <v>0</v>
      </c>
      <c r="AK36" s="14">
        <f>SUM(Y$6:Y36)</f>
        <v>0</v>
      </c>
      <c r="AL36" s="14">
        <f>SUM(Z$6:Z36)</f>
        <v>0</v>
      </c>
      <c r="AM36" s="14">
        <f>SUM(AA$6:AA36)</f>
        <v>0</v>
      </c>
    </row>
    <row r="37" spans="17:39" x14ac:dyDescent="0.15">
      <c r="Q37" s="14">
        <v>32</v>
      </c>
      <c r="R37" s="14">
        <f>IF($Q37&lt;=($C$2-10),0,节奏总纲!K35*($C$3+$C$4*R$2)*$M$6)</f>
        <v>0</v>
      </c>
      <c r="S37" s="14">
        <f>IF($Q37&lt;=($C$2-10),0,节奏总纲!L35*($C$3+$C$4*S$2)*$M$6)</f>
        <v>0</v>
      </c>
      <c r="T37" s="14">
        <f>IF($Q37&lt;=($C$2-10),0,节奏总纲!M35*($C$3+$C$4*T$2)*$M$6)</f>
        <v>0</v>
      </c>
      <c r="U37" s="14">
        <f>IF($Q37&lt;=($C$2-10),0,节奏总纲!N35*($C$3+$C$4*U$2)*$M$6)</f>
        <v>0</v>
      </c>
      <c r="V37" s="14">
        <f>IF($Q37&lt;=($C$2-10),0,节奏总纲!O35*($C$3+$C$4*V$2)*$M$6)</f>
        <v>0</v>
      </c>
      <c r="W37" s="14">
        <f>IF($Q37&lt;=($C$2-10),0,节奏总纲!K35*($C$3+$C$4*R$2)*$N$6)</f>
        <v>0</v>
      </c>
      <c r="X37" s="14">
        <f>IF($Q37&lt;=($C$2-10),0,节奏总纲!L35*($C$3+$C$4*S$2)*$N$6)</f>
        <v>0</v>
      </c>
      <c r="Y37" s="14">
        <f>IF($Q37&lt;=($C$2-10),0,节奏总纲!M35*($C$3+$C$4*T$2)*$N$6)</f>
        <v>0</v>
      </c>
      <c r="Z37" s="14">
        <f>IF($Q37&lt;=($C$2-10),0,节奏总纲!N35*($C$3+$C$4*U$2)*$N$6)</f>
        <v>0</v>
      </c>
      <c r="AA37" s="14">
        <f>IF($Q37&lt;=($C$2-10),0,节奏总纲!O35*($C$3+$C$4*V$2)*$N$6)</f>
        <v>0</v>
      </c>
      <c r="AC37" s="14">
        <v>32</v>
      </c>
      <c r="AD37" s="14">
        <f>SUM(R$6:R37)</f>
        <v>0</v>
      </c>
      <c r="AE37" s="14">
        <f>SUM(S$6:S37)</f>
        <v>0</v>
      </c>
      <c r="AF37" s="14">
        <f>SUM(T$6:T37)</f>
        <v>0</v>
      </c>
      <c r="AG37" s="14">
        <f>SUM(U$6:U37)</f>
        <v>0</v>
      </c>
      <c r="AH37" s="14">
        <f>SUM(V$6:V37)</f>
        <v>0</v>
      </c>
      <c r="AI37" s="14">
        <f>SUM(W$6:W37)</f>
        <v>0</v>
      </c>
      <c r="AJ37" s="14">
        <f>SUM(X$6:X37)</f>
        <v>0</v>
      </c>
      <c r="AK37" s="14">
        <f>SUM(Y$6:Y37)</f>
        <v>0</v>
      </c>
      <c r="AL37" s="14">
        <f>SUM(Z$6:Z37)</f>
        <v>0</v>
      </c>
      <c r="AM37" s="14">
        <f>SUM(AA$6:AA37)</f>
        <v>0</v>
      </c>
    </row>
    <row r="38" spans="17:39" x14ac:dyDescent="0.15">
      <c r="Q38" s="14">
        <v>33</v>
      </c>
      <c r="R38" s="14">
        <f>IF($Q38&lt;=($C$2-10),0,节奏总纲!K36*($C$3+$C$4*R$2)*$M$6)</f>
        <v>0</v>
      </c>
      <c r="S38" s="14">
        <f>IF($Q38&lt;=($C$2-10),0,节奏总纲!L36*($C$3+$C$4*S$2)*$M$6)</f>
        <v>0</v>
      </c>
      <c r="T38" s="14">
        <f>IF($Q38&lt;=($C$2-10),0,节奏总纲!M36*($C$3+$C$4*T$2)*$M$6)</f>
        <v>0</v>
      </c>
      <c r="U38" s="14">
        <f>IF($Q38&lt;=($C$2-10),0,节奏总纲!N36*($C$3+$C$4*U$2)*$M$6)</f>
        <v>0</v>
      </c>
      <c r="V38" s="14">
        <f>IF($Q38&lt;=($C$2-10),0,节奏总纲!O36*($C$3+$C$4*V$2)*$M$6)</f>
        <v>0</v>
      </c>
      <c r="W38" s="14">
        <f>IF($Q38&lt;=($C$2-10),0,节奏总纲!K36*($C$3+$C$4*R$2)*$N$6)</f>
        <v>0</v>
      </c>
      <c r="X38" s="14">
        <f>IF($Q38&lt;=($C$2-10),0,节奏总纲!L36*($C$3+$C$4*S$2)*$N$6)</f>
        <v>0</v>
      </c>
      <c r="Y38" s="14">
        <f>IF($Q38&lt;=($C$2-10),0,节奏总纲!M36*($C$3+$C$4*T$2)*$N$6)</f>
        <v>0</v>
      </c>
      <c r="Z38" s="14">
        <f>IF($Q38&lt;=($C$2-10),0,节奏总纲!N36*($C$3+$C$4*U$2)*$N$6)</f>
        <v>0</v>
      </c>
      <c r="AA38" s="14">
        <f>IF($Q38&lt;=($C$2-10),0,节奏总纲!O36*($C$3+$C$4*V$2)*$N$6)</f>
        <v>0</v>
      </c>
      <c r="AC38" s="14">
        <v>33</v>
      </c>
      <c r="AD38" s="14">
        <f>SUM(R$6:R38)</f>
        <v>0</v>
      </c>
      <c r="AE38" s="14">
        <f>SUM(S$6:S38)</f>
        <v>0</v>
      </c>
      <c r="AF38" s="14">
        <f>SUM(T$6:T38)</f>
        <v>0</v>
      </c>
      <c r="AG38" s="14">
        <f>SUM(U$6:U38)</f>
        <v>0</v>
      </c>
      <c r="AH38" s="14">
        <f>SUM(V$6:V38)</f>
        <v>0</v>
      </c>
      <c r="AI38" s="14">
        <f>SUM(W$6:W38)</f>
        <v>0</v>
      </c>
      <c r="AJ38" s="14">
        <f>SUM(X$6:X38)</f>
        <v>0</v>
      </c>
      <c r="AK38" s="14">
        <f>SUM(Y$6:Y38)</f>
        <v>0</v>
      </c>
      <c r="AL38" s="14">
        <f>SUM(Z$6:Z38)</f>
        <v>0</v>
      </c>
      <c r="AM38" s="14">
        <f>SUM(AA$6:AA38)</f>
        <v>0</v>
      </c>
    </row>
    <row r="39" spans="17:39" x14ac:dyDescent="0.15">
      <c r="Q39" s="14">
        <v>34</v>
      </c>
      <c r="R39" s="14">
        <f>IF($Q39&lt;=($C$2-10),0,节奏总纲!K37*($C$3+$C$4*R$2)*$M$6)</f>
        <v>0</v>
      </c>
      <c r="S39" s="14">
        <f>IF($Q39&lt;=($C$2-10),0,节奏总纲!L37*($C$3+$C$4*S$2)*$M$6)</f>
        <v>0</v>
      </c>
      <c r="T39" s="14">
        <f>IF($Q39&lt;=($C$2-10),0,节奏总纲!M37*($C$3+$C$4*T$2)*$M$6)</f>
        <v>0</v>
      </c>
      <c r="U39" s="14">
        <f>IF($Q39&lt;=($C$2-10),0,节奏总纲!N37*($C$3+$C$4*U$2)*$M$6)</f>
        <v>0</v>
      </c>
      <c r="V39" s="14">
        <f>IF($Q39&lt;=($C$2-10),0,节奏总纲!O37*($C$3+$C$4*V$2)*$M$6)</f>
        <v>0</v>
      </c>
      <c r="W39" s="14">
        <f>IF($Q39&lt;=($C$2-10),0,节奏总纲!K37*($C$3+$C$4*R$2)*$N$6)</f>
        <v>0</v>
      </c>
      <c r="X39" s="14">
        <f>IF($Q39&lt;=($C$2-10),0,节奏总纲!L37*($C$3+$C$4*S$2)*$N$6)</f>
        <v>0</v>
      </c>
      <c r="Y39" s="14">
        <f>IF($Q39&lt;=($C$2-10),0,节奏总纲!M37*($C$3+$C$4*T$2)*$N$6)</f>
        <v>0</v>
      </c>
      <c r="Z39" s="14">
        <f>IF($Q39&lt;=($C$2-10),0,节奏总纲!N37*($C$3+$C$4*U$2)*$N$6)</f>
        <v>0</v>
      </c>
      <c r="AA39" s="14">
        <f>IF($Q39&lt;=($C$2-10),0,节奏总纲!O37*($C$3+$C$4*V$2)*$N$6)</f>
        <v>0</v>
      </c>
      <c r="AC39" s="14">
        <v>34</v>
      </c>
      <c r="AD39" s="14">
        <f>SUM(R$6:R39)</f>
        <v>0</v>
      </c>
      <c r="AE39" s="14">
        <f>SUM(S$6:S39)</f>
        <v>0</v>
      </c>
      <c r="AF39" s="14">
        <f>SUM(T$6:T39)</f>
        <v>0</v>
      </c>
      <c r="AG39" s="14">
        <f>SUM(U$6:U39)</f>
        <v>0</v>
      </c>
      <c r="AH39" s="14">
        <f>SUM(V$6:V39)</f>
        <v>0</v>
      </c>
      <c r="AI39" s="14">
        <f>SUM(W$6:W39)</f>
        <v>0</v>
      </c>
      <c r="AJ39" s="14">
        <f>SUM(X$6:X39)</f>
        <v>0</v>
      </c>
      <c r="AK39" s="14">
        <f>SUM(Y$6:Y39)</f>
        <v>0</v>
      </c>
      <c r="AL39" s="14">
        <f>SUM(Z$6:Z39)</f>
        <v>0</v>
      </c>
      <c r="AM39" s="14">
        <f>SUM(AA$6:AA39)</f>
        <v>0</v>
      </c>
    </row>
    <row r="40" spans="17:39" x14ac:dyDescent="0.15">
      <c r="Q40" s="14">
        <v>35</v>
      </c>
      <c r="R40" s="14">
        <f>IF($Q40&lt;=($C$2-10),0,节奏总纲!K38*($C$3+$C$4*R$2)*$M$6)</f>
        <v>0</v>
      </c>
      <c r="S40" s="14">
        <f>IF($Q40&lt;=($C$2-10),0,节奏总纲!L38*($C$3+$C$4*S$2)*$M$6)</f>
        <v>0</v>
      </c>
      <c r="T40" s="14">
        <f>IF($Q40&lt;=($C$2-10),0,节奏总纲!M38*($C$3+$C$4*T$2)*$M$6)</f>
        <v>0</v>
      </c>
      <c r="U40" s="14">
        <f>IF($Q40&lt;=($C$2-10),0,节奏总纲!N38*($C$3+$C$4*U$2)*$M$6)</f>
        <v>0</v>
      </c>
      <c r="V40" s="14">
        <f>IF($Q40&lt;=($C$2-10),0,节奏总纲!O38*($C$3+$C$4*V$2)*$M$6)</f>
        <v>0</v>
      </c>
      <c r="W40" s="14">
        <f>IF($Q40&lt;=($C$2-10),0,节奏总纲!K38*($C$3+$C$4*R$2)*$N$6)</f>
        <v>0</v>
      </c>
      <c r="X40" s="14">
        <f>IF($Q40&lt;=($C$2-10),0,节奏总纲!L38*($C$3+$C$4*S$2)*$N$6)</f>
        <v>0</v>
      </c>
      <c r="Y40" s="14">
        <f>IF($Q40&lt;=($C$2-10),0,节奏总纲!M38*($C$3+$C$4*T$2)*$N$6)</f>
        <v>0</v>
      </c>
      <c r="Z40" s="14">
        <f>IF($Q40&lt;=($C$2-10),0,节奏总纲!N38*($C$3+$C$4*U$2)*$N$6)</f>
        <v>0</v>
      </c>
      <c r="AA40" s="14">
        <f>IF($Q40&lt;=($C$2-10),0,节奏总纲!O38*($C$3+$C$4*V$2)*$N$6)</f>
        <v>0</v>
      </c>
      <c r="AC40" s="14">
        <v>35</v>
      </c>
      <c r="AD40" s="14">
        <f>SUM(R$6:R40)</f>
        <v>0</v>
      </c>
      <c r="AE40" s="14">
        <f>SUM(S$6:S40)</f>
        <v>0</v>
      </c>
      <c r="AF40" s="14">
        <f>SUM(T$6:T40)</f>
        <v>0</v>
      </c>
      <c r="AG40" s="14">
        <f>SUM(U$6:U40)</f>
        <v>0</v>
      </c>
      <c r="AH40" s="14">
        <f>SUM(V$6:V40)</f>
        <v>0</v>
      </c>
      <c r="AI40" s="14">
        <f>SUM(W$6:W40)</f>
        <v>0</v>
      </c>
      <c r="AJ40" s="14">
        <f>SUM(X$6:X40)</f>
        <v>0</v>
      </c>
      <c r="AK40" s="14">
        <f>SUM(Y$6:Y40)</f>
        <v>0</v>
      </c>
      <c r="AL40" s="14">
        <f>SUM(Z$6:Z40)</f>
        <v>0</v>
      </c>
      <c r="AM40" s="14">
        <f>SUM(AA$6:AA40)</f>
        <v>0</v>
      </c>
    </row>
    <row r="41" spans="17:39" x14ac:dyDescent="0.15">
      <c r="Q41" s="14">
        <v>36</v>
      </c>
      <c r="R41" s="14">
        <f>IF($Q41&lt;=($C$2-10),0,节奏总纲!K39*($C$3+$C$4*R$2)*$M$6)</f>
        <v>0</v>
      </c>
      <c r="S41" s="14">
        <f>IF($Q41&lt;=($C$2-10),0,节奏总纲!L39*($C$3+$C$4*S$2)*$M$6)</f>
        <v>0</v>
      </c>
      <c r="T41" s="14">
        <f>IF($Q41&lt;=($C$2-10),0,节奏总纲!M39*($C$3+$C$4*T$2)*$M$6)</f>
        <v>0</v>
      </c>
      <c r="U41" s="14">
        <f>IF($Q41&lt;=($C$2-10),0,节奏总纲!N39*($C$3+$C$4*U$2)*$M$6)</f>
        <v>0</v>
      </c>
      <c r="V41" s="14">
        <f>IF($Q41&lt;=($C$2-10),0,节奏总纲!O39*($C$3+$C$4*V$2)*$M$6)</f>
        <v>0</v>
      </c>
      <c r="W41" s="14">
        <f>IF($Q41&lt;=($C$2-10),0,节奏总纲!K39*($C$3+$C$4*R$2)*$N$6)</f>
        <v>0</v>
      </c>
      <c r="X41" s="14">
        <f>IF($Q41&lt;=($C$2-10),0,节奏总纲!L39*($C$3+$C$4*S$2)*$N$6)</f>
        <v>0</v>
      </c>
      <c r="Y41" s="14">
        <f>IF($Q41&lt;=($C$2-10),0,节奏总纲!M39*($C$3+$C$4*T$2)*$N$6)</f>
        <v>0</v>
      </c>
      <c r="Z41" s="14">
        <f>IF($Q41&lt;=($C$2-10),0,节奏总纲!N39*($C$3+$C$4*U$2)*$N$6)</f>
        <v>0</v>
      </c>
      <c r="AA41" s="14">
        <f>IF($Q41&lt;=($C$2-10),0,节奏总纲!O39*($C$3+$C$4*V$2)*$N$6)</f>
        <v>0</v>
      </c>
      <c r="AC41" s="14">
        <v>36</v>
      </c>
      <c r="AD41" s="14">
        <f>SUM(R$6:R41)</f>
        <v>0</v>
      </c>
      <c r="AE41" s="14">
        <f>SUM(S$6:S41)</f>
        <v>0</v>
      </c>
      <c r="AF41" s="14">
        <f>SUM(T$6:T41)</f>
        <v>0</v>
      </c>
      <c r="AG41" s="14">
        <f>SUM(U$6:U41)</f>
        <v>0</v>
      </c>
      <c r="AH41" s="14">
        <f>SUM(V$6:V41)</f>
        <v>0</v>
      </c>
      <c r="AI41" s="14">
        <f>SUM(W$6:W41)</f>
        <v>0</v>
      </c>
      <c r="AJ41" s="14">
        <f>SUM(X$6:X41)</f>
        <v>0</v>
      </c>
      <c r="AK41" s="14">
        <f>SUM(Y$6:Y41)</f>
        <v>0</v>
      </c>
      <c r="AL41" s="14">
        <f>SUM(Z$6:Z41)</f>
        <v>0</v>
      </c>
      <c r="AM41" s="14">
        <f>SUM(AA$6:AA41)</f>
        <v>0</v>
      </c>
    </row>
    <row r="42" spans="17:39" x14ac:dyDescent="0.15">
      <c r="Q42" s="14">
        <v>37</v>
      </c>
      <c r="R42" s="14">
        <f>IF($Q42&lt;=($C$2-10),0,节奏总纲!K40*($C$3+$C$4*R$2)*$M$6)</f>
        <v>0</v>
      </c>
      <c r="S42" s="14">
        <f>IF($Q42&lt;=($C$2-10),0,节奏总纲!L40*($C$3+$C$4*S$2)*$M$6)</f>
        <v>0</v>
      </c>
      <c r="T42" s="14">
        <f>IF($Q42&lt;=($C$2-10),0,节奏总纲!M40*($C$3+$C$4*T$2)*$M$6)</f>
        <v>0</v>
      </c>
      <c r="U42" s="14">
        <f>IF($Q42&lt;=($C$2-10),0,节奏总纲!N40*($C$3+$C$4*U$2)*$M$6)</f>
        <v>0</v>
      </c>
      <c r="V42" s="14">
        <f>IF($Q42&lt;=($C$2-10),0,节奏总纲!O40*($C$3+$C$4*V$2)*$M$6)</f>
        <v>0</v>
      </c>
      <c r="W42" s="14">
        <f>IF($Q42&lt;=($C$2-10),0,节奏总纲!K40*($C$3+$C$4*R$2)*$N$6)</f>
        <v>0</v>
      </c>
      <c r="X42" s="14">
        <f>IF($Q42&lt;=($C$2-10),0,节奏总纲!L40*($C$3+$C$4*S$2)*$N$6)</f>
        <v>0</v>
      </c>
      <c r="Y42" s="14">
        <f>IF($Q42&lt;=($C$2-10),0,节奏总纲!M40*($C$3+$C$4*T$2)*$N$6)</f>
        <v>0</v>
      </c>
      <c r="Z42" s="14">
        <f>IF($Q42&lt;=($C$2-10),0,节奏总纲!N40*($C$3+$C$4*U$2)*$N$6)</f>
        <v>0</v>
      </c>
      <c r="AA42" s="14">
        <f>IF($Q42&lt;=($C$2-10),0,节奏总纲!O40*($C$3+$C$4*V$2)*$N$6)</f>
        <v>0</v>
      </c>
      <c r="AC42" s="14">
        <v>37</v>
      </c>
      <c r="AD42" s="14">
        <f>SUM(R$6:R42)</f>
        <v>0</v>
      </c>
      <c r="AE42" s="14">
        <f>SUM(S$6:S42)</f>
        <v>0</v>
      </c>
      <c r="AF42" s="14">
        <f>SUM(T$6:T42)</f>
        <v>0</v>
      </c>
      <c r="AG42" s="14">
        <f>SUM(U$6:U42)</f>
        <v>0</v>
      </c>
      <c r="AH42" s="14">
        <f>SUM(V$6:V42)</f>
        <v>0</v>
      </c>
      <c r="AI42" s="14">
        <f>SUM(W$6:W42)</f>
        <v>0</v>
      </c>
      <c r="AJ42" s="14">
        <f>SUM(X$6:X42)</f>
        <v>0</v>
      </c>
      <c r="AK42" s="14">
        <f>SUM(Y$6:Y42)</f>
        <v>0</v>
      </c>
      <c r="AL42" s="14">
        <f>SUM(Z$6:Z42)</f>
        <v>0</v>
      </c>
      <c r="AM42" s="14">
        <f>SUM(AA$6:AA42)</f>
        <v>0</v>
      </c>
    </row>
    <row r="43" spans="17:39" x14ac:dyDescent="0.15">
      <c r="Q43" s="14">
        <v>38</v>
      </c>
      <c r="R43" s="14">
        <f>IF($Q43&lt;=($C$2-10),0,节奏总纲!K41*($C$3+$C$4*R$2)*$M$6)</f>
        <v>0</v>
      </c>
      <c r="S43" s="14">
        <f>IF($Q43&lt;=($C$2-10),0,节奏总纲!L41*($C$3+$C$4*S$2)*$M$6)</f>
        <v>0</v>
      </c>
      <c r="T43" s="14">
        <f>IF($Q43&lt;=($C$2-10),0,节奏总纲!M41*($C$3+$C$4*T$2)*$M$6)</f>
        <v>0</v>
      </c>
      <c r="U43" s="14">
        <f>IF($Q43&lt;=($C$2-10),0,节奏总纲!N41*($C$3+$C$4*U$2)*$M$6)</f>
        <v>0</v>
      </c>
      <c r="V43" s="14">
        <f>IF($Q43&lt;=($C$2-10),0,节奏总纲!O41*($C$3+$C$4*V$2)*$M$6)</f>
        <v>0</v>
      </c>
      <c r="W43" s="14">
        <f>IF($Q43&lt;=($C$2-10),0,节奏总纲!K41*($C$3+$C$4*R$2)*$N$6)</f>
        <v>0</v>
      </c>
      <c r="X43" s="14">
        <f>IF($Q43&lt;=($C$2-10),0,节奏总纲!L41*($C$3+$C$4*S$2)*$N$6)</f>
        <v>0</v>
      </c>
      <c r="Y43" s="14">
        <f>IF($Q43&lt;=($C$2-10),0,节奏总纲!M41*($C$3+$C$4*T$2)*$N$6)</f>
        <v>0</v>
      </c>
      <c r="Z43" s="14">
        <f>IF($Q43&lt;=($C$2-10),0,节奏总纲!N41*($C$3+$C$4*U$2)*$N$6)</f>
        <v>0</v>
      </c>
      <c r="AA43" s="14">
        <f>IF($Q43&lt;=($C$2-10),0,节奏总纲!O41*($C$3+$C$4*V$2)*$N$6)</f>
        <v>0</v>
      </c>
      <c r="AC43" s="14">
        <v>38</v>
      </c>
      <c r="AD43" s="14">
        <f>SUM(R$6:R43)</f>
        <v>0</v>
      </c>
      <c r="AE43" s="14">
        <f>SUM(S$6:S43)</f>
        <v>0</v>
      </c>
      <c r="AF43" s="14">
        <f>SUM(T$6:T43)</f>
        <v>0</v>
      </c>
      <c r="AG43" s="14">
        <f>SUM(U$6:U43)</f>
        <v>0</v>
      </c>
      <c r="AH43" s="14">
        <f>SUM(V$6:V43)</f>
        <v>0</v>
      </c>
      <c r="AI43" s="14">
        <f>SUM(W$6:W43)</f>
        <v>0</v>
      </c>
      <c r="AJ43" s="14">
        <f>SUM(X$6:X43)</f>
        <v>0</v>
      </c>
      <c r="AK43" s="14">
        <f>SUM(Y$6:Y43)</f>
        <v>0</v>
      </c>
      <c r="AL43" s="14">
        <f>SUM(Z$6:Z43)</f>
        <v>0</v>
      </c>
      <c r="AM43" s="14">
        <f>SUM(AA$6:AA43)</f>
        <v>0</v>
      </c>
    </row>
    <row r="44" spans="17:39" x14ac:dyDescent="0.15">
      <c r="Q44" s="14">
        <v>39</v>
      </c>
      <c r="R44" s="14">
        <f>IF($Q44&lt;=($C$2-10),0,节奏总纲!K42*($C$3+$C$4*R$2)*$M$6)</f>
        <v>0</v>
      </c>
      <c r="S44" s="14">
        <f>IF($Q44&lt;=($C$2-10),0,节奏总纲!L42*($C$3+$C$4*S$2)*$M$6)</f>
        <v>0</v>
      </c>
      <c r="T44" s="14">
        <f>IF($Q44&lt;=($C$2-10),0,节奏总纲!M42*($C$3+$C$4*T$2)*$M$6)</f>
        <v>0</v>
      </c>
      <c r="U44" s="14">
        <f>IF($Q44&lt;=($C$2-10),0,节奏总纲!N42*($C$3+$C$4*U$2)*$M$6)</f>
        <v>0</v>
      </c>
      <c r="V44" s="14">
        <f>IF($Q44&lt;=($C$2-10),0,节奏总纲!O42*($C$3+$C$4*V$2)*$M$6)</f>
        <v>0</v>
      </c>
      <c r="W44" s="14">
        <f>IF($Q44&lt;=($C$2-10),0,节奏总纲!K42*($C$3+$C$4*R$2)*$N$6)</f>
        <v>0</v>
      </c>
      <c r="X44" s="14">
        <f>IF($Q44&lt;=($C$2-10),0,节奏总纲!L42*($C$3+$C$4*S$2)*$N$6)</f>
        <v>0</v>
      </c>
      <c r="Y44" s="14">
        <f>IF($Q44&lt;=($C$2-10),0,节奏总纲!M42*($C$3+$C$4*T$2)*$N$6)</f>
        <v>0</v>
      </c>
      <c r="Z44" s="14">
        <f>IF($Q44&lt;=($C$2-10),0,节奏总纲!N42*($C$3+$C$4*U$2)*$N$6)</f>
        <v>0</v>
      </c>
      <c r="AA44" s="14">
        <f>IF($Q44&lt;=($C$2-10),0,节奏总纲!O42*($C$3+$C$4*V$2)*$N$6)</f>
        <v>0</v>
      </c>
      <c r="AC44" s="14">
        <v>39</v>
      </c>
      <c r="AD44" s="14">
        <f>SUM(R$6:R44)</f>
        <v>0</v>
      </c>
      <c r="AE44" s="14">
        <f>SUM(S$6:S44)</f>
        <v>0</v>
      </c>
      <c r="AF44" s="14">
        <f>SUM(T$6:T44)</f>
        <v>0</v>
      </c>
      <c r="AG44" s="14">
        <f>SUM(U$6:U44)</f>
        <v>0</v>
      </c>
      <c r="AH44" s="14">
        <f>SUM(V$6:V44)</f>
        <v>0</v>
      </c>
      <c r="AI44" s="14">
        <f>SUM(W$6:W44)</f>
        <v>0</v>
      </c>
      <c r="AJ44" s="14">
        <f>SUM(X$6:X44)</f>
        <v>0</v>
      </c>
      <c r="AK44" s="14">
        <f>SUM(Y$6:Y44)</f>
        <v>0</v>
      </c>
      <c r="AL44" s="14">
        <f>SUM(Z$6:Z44)</f>
        <v>0</v>
      </c>
      <c r="AM44" s="14">
        <f>SUM(AA$6:AA44)</f>
        <v>0</v>
      </c>
    </row>
    <row r="45" spans="17:39" x14ac:dyDescent="0.15">
      <c r="Q45" s="14">
        <v>40</v>
      </c>
      <c r="R45" s="14">
        <f>IF($Q45&lt;=($C$2-10),0,节奏总纲!K43*($C$3+$C$4*R$2)*$M$6)</f>
        <v>0</v>
      </c>
      <c r="S45" s="14">
        <f>IF($Q45&lt;=($C$2-10),0,节奏总纲!L43*($C$3+$C$4*S$2)*$M$6)</f>
        <v>0</v>
      </c>
      <c r="T45" s="14">
        <f>IF($Q45&lt;=($C$2-10),0,节奏总纲!M43*($C$3+$C$4*T$2)*$M$6)</f>
        <v>0</v>
      </c>
      <c r="U45" s="14">
        <f>IF($Q45&lt;=($C$2-10),0,节奏总纲!N43*($C$3+$C$4*U$2)*$M$6)</f>
        <v>0</v>
      </c>
      <c r="V45" s="14">
        <f>IF($Q45&lt;=($C$2-10),0,节奏总纲!O43*($C$3+$C$4*V$2)*$M$6)</f>
        <v>0</v>
      </c>
      <c r="W45" s="14">
        <f>IF($Q45&lt;=($C$2-10),0,节奏总纲!K43*($C$3+$C$4*R$2)*$N$6)</f>
        <v>0</v>
      </c>
      <c r="X45" s="14">
        <f>IF($Q45&lt;=($C$2-10),0,节奏总纲!L43*($C$3+$C$4*S$2)*$N$6)</f>
        <v>0</v>
      </c>
      <c r="Y45" s="14">
        <f>IF($Q45&lt;=($C$2-10),0,节奏总纲!M43*($C$3+$C$4*T$2)*$N$6)</f>
        <v>0</v>
      </c>
      <c r="Z45" s="14">
        <f>IF($Q45&lt;=($C$2-10),0,节奏总纲!N43*($C$3+$C$4*U$2)*$N$6)</f>
        <v>0</v>
      </c>
      <c r="AA45" s="14">
        <f>IF($Q45&lt;=($C$2-10),0,节奏总纲!O43*($C$3+$C$4*V$2)*$N$6)</f>
        <v>0</v>
      </c>
      <c r="AC45" s="14">
        <v>40</v>
      </c>
      <c r="AD45" s="14">
        <f>SUM(R$6:R45)</f>
        <v>0</v>
      </c>
      <c r="AE45" s="14">
        <f>SUM(S$6:S45)</f>
        <v>0</v>
      </c>
      <c r="AF45" s="14">
        <f>SUM(T$6:T45)</f>
        <v>0</v>
      </c>
      <c r="AG45" s="14">
        <f>SUM(U$6:U45)</f>
        <v>0</v>
      </c>
      <c r="AH45" s="14">
        <f>SUM(V$6:V45)</f>
        <v>0</v>
      </c>
      <c r="AI45" s="14">
        <f>SUM(W$6:W45)</f>
        <v>0</v>
      </c>
      <c r="AJ45" s="14">
        <f>SUM(X$6:X45)</f>
        <v>0</v>
      </c>
      <c r="AK45" s="14">
        <f>SUM(Y$6:Y45)</f>
        <v>0</v>
      </c>
      <c r="AL45" s="14">
        <f>SUM(Z$6:Z45)</f>
        <v>0</v>
      </c>
      <c r="AM45" s="14">
        <f>SUM(AA$6:AA45)</f>
        <v>0</v>
      </c>
    </row>
    <row r="46" spans="17:39" x14ac:dyDescent="0.15">
      <c r="Q46" s="14">
        <v>41</v>
      </c>
      <c r="R46" s="14">
        <f>IF($Q46&lt;=($C$2-10),0,节奏总纲!K44*($C$3+$C$4*R$2)*$M$6)</f>
        <v>0</v>
      </c>
      <c r="S46" s="14">
        <f>IF($Q46&lt;=($C$2-10),0,节奏总纲!L44*($C$3+$C$4*S$2)*$M$6)</f>
        <v>0</v>
      </c>
      <c r="T46" s="14">
        <f>IF($Q46&lt;=($C$2-10),0,节奏总纲!M44*($C$3+$C$4*T$2)*$M$6)</f>
        <v>0</v>
      </c>
      <c r="U46" s="14">
        <f>IF($Q46&lt;=($C$2-10),0,节奏总纲!N44*($C$3+$C$4*U$2)*$M$6)</f>
        <v>0</v>
      </c>
      <c r="V46" s="14">
        <f>IF($Q46&lt;=($C$2-10),0,节奏总纲!O44*($C$3+$C$4*V$2)*$M$6)</f>
        <v>0</v>
      </c>
      <c r="W46" s="14">
        <f>IF($Q46&lt;=($C$2-10),0,节奏总纲!K44*($C$3+$C$4*R$2)*$N$6)</f>
        <v>0</v>
      </c>
      <c r="X46" s="14">
        <f>IF($Q46&lt;=($C$2-10),0,节奏总纲!L44*($C$3+$C$4*S$2)*$N$6)</f>
        <v>0</v>
      </c>
      <c r="Y46" s="14">
        <f>IF($Q46&lt;=($C$2-10),0,节奏总纲!M44*($C$3+$C$4*T$2)*$N$6)</f>
        <v>0</v>
      </c>
      <c r="Z46" s="14">
        <f>IF($Q46&lt;=($C$2-10),0,节奏总纲!N44*($C$3+$C$4*U$2)*$N$6)</f>
        <v>0</v>
      </c>
      <c r="AA46" s="14">
        <f>IF($Q46&lt;=($C$2-10),0,节奏总纲!O44*($C$3+$C$4*V$2)*$N$6)</f>
        <v>0</v>
      </c>
      <c r="AC46" s="14">
        <v>41</v>
      </c>
      <c r="AD46" s="14">
        <f>SUM(R$6:R46)</f>
        <v>0</v>
      </c>
      <c r="AE46" s="14">
        <f>SUM(S$6:S46)</f>
        <v>0</v>
      </c>
      <c r="AF46" s="14">
        <f>SUM(T$6:T46)</f>
        <v>0</v>
      </c>
      <c r="AG46" s="14">
        <f>SUM(U$6:U46)</f>
        <v>0</v>
      </c>
      <c r="AH46" s="14">
        <f>SUM(V$6:V46)</f>
        <v>0</v>
      </c>
      <c r="AI46" s="14">
        <f>SUM(W$6:W46)</f>
        <v>0</v>
      </c>
      <c r="AJ46" s="14">
        <f>SUM(X$6:X46)</f>
        <v>0</v>
      </c>
      <c r="AK46" s="14">
        <f>SUM(Y$6:Y46)</f>
        <v>0</v>
      </c>
      <c r="AL46" s="14">
        <f>SUM(Z$6:Z46)</f>
        <v>0</v>
      </c>
      <c r="AM46" s="14">
        <f>SUM(AA$6:AA46)</f>
        <v>0</v>
      </c>
    </row>
    <row r="47" spans="17:39" x14ac:dyDescent="0.15">
      <c r="Q47" s="14">
        <v>42</v>
      </c>
      <c r="R47" s="14">
        <f>IF($Q47&lt;=($C$2-10),0,节奏总纲!K45*($C$3+$C$4*R$2)*$M$6)</f>
        <v>0</v>
      </c>
      <c r="S47" s="14">
        <f>IF($Q47&lt;=($C$2-10),0,节奏总纲!L45*($C$3+$C$4*S$2)*$M$6)</f>
        <v>0</v>
      </c>
      <c r="T47" s="14">
        <f>IF($Q47&lt;=($C$2-10),0,节奏总纲!M45*($C$3+$C$4*T$2)*$M$6)</f>
        <v>0</v>
      </c>
      <c r="U47" s="14">
        <f>IF($Q47&lt;=($C$2-10),0,节奏总纲!N45*($C$3+$C$4*U$2)*$M$6)</f>
        <v>0</v>
      </c>
      <c r="V47" s="14">
        <f>IF($Q47&lt;=($C$2-10),0,节奏总纲!O45*($C$3+$C$4*V$2)*$M$6)</f>
        <v>0</v>
      </c>
      <c r="W47" s="14">
        <f>IF($Q47&lt;=($C$2-10),0,节奏总纲!K45*($C$3+$C$4*R$2)*$N$6)</f>
        <v>0</v>
      </c>
      <c r="X47" s="14">
        <f>IF($Q47&lt;=($C$2-10),0,节奏总纲!L45*($C$3+$C$4*S$2)*$N$6)</f>
        <v>0</v>
      </c>
      <c r="Y47" s="14">
        <f>IF($Q47&lt;=($C$2-10),0,节奏总纲!M45*($C$3+$C$4*T$2)*$N$6)</f>
        <v>0</v>
      </c>
      <c r="Z47" s="14">
        <f>IF($Q47&lt;=($C$2-10),0,节奏总纲!N45*($C$3+$C$4*U$2)*$N$6)</f>
        <v>0</v>
      </c>
      <c r="AA47" s="14">
        <f>IF($Q47&lt;=($C$2-10),0,节奏总纲!O45*($C$3+$C$4*V$2)*$N$6)</f>
        <v>0</v>
      </c>
      <c r="AC47" s="14">
        <v>42</v>
      </c>
      <c r="AD47" s="14">
        <f>SUM(R$6:R47)</f>
        <v>0</v>
      </c>
      <c r="AE47" s="14">
        <f>SUM(S$6:S47)</f>
        <v>0</v>
      </c>
      <c r="AF47" s="14">
        <f>SUM(T$6:T47)</f>
        <v>0</v>
      </c>
      <c r="AG47" s="14">
        <f>SUM(U$6:U47)</f>
        <v>0</v>
      </c>
      <c r="AH47" s="14">
        <f>SUM(V$6:V47)</f>
        <v>0</v>
      </c>
      <c r="AI47" s="14">
        <f>SUM(W$6:W47)</f>
        <v>0</v>
      </c>
      <c r="AJ47" s="14">
        <f>SUM(X$6:X47)</f>
        <v>0</v>
      </c>
      <c r="AK47" s="14">
        <f>SUM(Y$6:Y47)</f>
        <v>0</v>
      </c>
      <c r="AL47" s="14">
        <f>SUM(Z$6:Z47)</f>
        <v>0</v>
      </c>
      <c r="AM47" s="14">
        <f>SUM(AA$6:AA47)</f>
        <v>0</v>
      </c>
    </row>
    <row r="48" spans="17:39" x14ac:dyDescent="0.15">
      <c r="Q48" s="14">
        <v>43</v>
      </c>
      <c r="R48" s="14">
        <f>IF($Q48&lt;=($C$2-10),0,节奏总纲!K46*($C$3+$C$4*R$2)*$M$6)</f>
        <v>0</v>
      </c>
      <c r="S48" s="14">
        <f>IF($Q48&lt;=($C$2-10),0,节奏总纲!L46*($C$3+$C$4*S$2)*$M$6)</f>
        <v>0</v>
      </c>
      <c r="T48" s="14">
        <f>IF($Q48&lt;=($C$2-10),0,节奏总纲!M46*($C$3+$C$4*T$2)*$M$6)</f>
        <v>0</v>
      </c>
      <c r="U48" s="14">
        <f>IF($Q48&lt;=($C$2-10),0,节奏总纲!N46*($C$3+$C$4*U$2)*$M$6)</f>
        <v>0</v>
      </c>
      <c r="V48" s="14">
        <f>IF($Q48&lt;=($C$2-10),0,节奏总纲!O46*($C$3+$C$4*V$2)*$M$6)</f>
        <v>0</v>
      </c>
      <c r="W48" s="14">
        <f>IF($Q48&lt;=($C$2-10),0,节奏总纲!K46*($C$3+$C$4*R$2)*$N$6)</f>
        <v>0</v>
      </c>
      <c r="X48" s="14">
        <f>IF($Q48&lt;=($C$2-10),0,节奏总纲!L46*($C$3+$C$4*S$2)*$N$6)</f>
        <v>0</v>
      </c>
      <c r="Y48" s="14">
        <f>IF($Q48&lt;=($C$2-10),0,节奏总纲!M46*($C$3+$C$4*T$2)*$N$6)</f>
        <v>0</v>
      </c>
      <c r="Z48" s="14">
        <f>IF($Q48&lt;=($C$2-10),0,节奏总纲!N46*($C$3+$C$4*U$2)*$N$6)</f>
        <v>0</v>
      </c>
      <c r="AA48" s="14">
        <f>IF($Q48&lt;=($C$2-10),0,节奏总纲!O46*($C$3+$C$4*V$2)*$N$6)</f>
        <v>0</v>
      </c>
      <c r="AC48" s="14">
        <v>43</v>
      </c>
      <c r="AD48" s="14">
        <f>SUM(R$6:R48)</f>
        <v>0</v>
      </c>
      <c r="AE48" s="14">
        <f>SUM(S$6:S48)</f>
        <v>0</v>
      </c>
      <c r="AF48" s="14">
        <f>SUM(T$6:T48)</f>
        <v>0</v>
      </c>
      <c r="AG48" s="14">
        <f>SUM(U$6:U48)</f>
        <v>0</v>
      </c>
      <c r="AH48" s="14">
        <f>SUM(V$6:V48)</f>
        <v>0</v>
      </c>
      <c r="AI48" s="14">
        <f>SUM(W$6:W48)</f>
        <v>0</v>
      </c>
      <c r="AJ48" s="14">
        <f>SUM(X$6:X48)</f>
        <v>0</v>
      </c>
      <c r="AK48" s="14">
        <f>SUM(Y$6:Y48)</f>
        <v>0</v>
      </c>
      <c r="AL48" s="14">
        <f>SUM(Z$6:Z48)</f>
        <v>0</v>
      </c>
      <c r="AM48" s="14">
        <f>SUM(AA$6:AA48)</f>
        <v>0</v>
      </c>
    </row>
    <row r="49" spans="17:39" x14ac:dyDescent="0.15">
      <c r="Q49" s="14">
        <v>44</v>
      </c>
      <c r="R49" s="14">
        <f>IF($Q49&lt;=($C$2-10),0,节奏总纲!K47*($C$3+$C$4*R$2)*$M$6)</f>
        <v>0</v>
      </c>
      <c r="S49" s="14">
        <f>IF($Q49&lt;=($C$2-10),0,节奏总纲!L47*($C$3+$C$4*S$2)*$M$6)</f>
        <v>0</v>
      </c>
      <c r="T49" s="14">
        <f>IF($Q49&lt;=($C$2-10),0,节奏总纲!M47*($C$3+$C$4*T$2)*$M$6)</f>
        <v>0</v>
      </c>
      <c r="U49" s="14">
        <f>IF($Q49&lt;=($C$2-10),0,节奏总纲!N47*($C$3+$C$4*U$2)*$M$6)</f>
        <v>0</v>
      </c>
      <c r="V49" s="14">
        <f>IF($Q49&lt;=($C$2-10),0,节奏总纲!O47*($C$3+$C$4*V$2)*$M$6)</f>
        <v>0</v>
      </c>
      <c r="W49" s="14">
        <f>IF($Q49&lt;=($C$2-10),0,节奏总纲!K47*($C$3+$C$4*R$2)*$N$6)</f>
        <v>0</v>
      </c>
      <c r="X49" s="14">
        <f>IF($Q49&lt;=($C$2-10),0,节奏总纲!L47*($C$3+$C$4*S$2)*$N$6)</f>
        <v>0</v>
      </c>
      <c r="Y49" s="14">
        <f>IF($Q49&lt;=($C$2-10),0,节奏总纲!M47*($C$3+$C$4*T$2)*$N$6)</f>
        <v>0</v>
      </c>
      <c r="Z49" s="14">
        <f>IF($Q49&lt;=($C$2-10),0,节奏总纲!N47*($C$3+$C$4*U$2)*$N$6)</f>
        <v>0</v>
      </c>
      <c r="AA49" s="14">
        <f>IF($Q49&lt;=($C$2-10),0,节奏总纲!O47*($C$3+$C$4*V$2)*$N$6)</f>
        <v>0</v>
      </c>
      <c r="AC49" s="14">
        <v>44</v>
      </c>
      <c r="AD49" s="14">
        <f>SUM(R$6:R49)</f>
        <v>0</v>
      </c>
      <c r="AE49" s="14">
        <f>SUM(S$6:S49)</f>
        <v>0</v>
      </c>
      <c r="AF49" s="14">
        <f>SUM(T$6:T49)</f>
        <v>0</v>
      </c>
      <c r="AG49" s="14">
        <f>SUM(U$6:U49)</f>
        <v>0</v>
      </c>
      <c r="AH49" s="14">
        <f>SUM(V$6:V49)</f>
        <v>0</v>
      </c>
      <c r="AI49" s="14">
        <f>SUM(W$6:W49)</f>
        <v>0</v>
      </c>
      <c r="AJ49" s="14">
        <f>SUM(X$6:X49)</f>
        <v>0</v>
      </c>
      <c r="AK49" s="14">
        <f>SUM(Y$6:Y49)</f>
        <v>0</v>
      </c>
      <c r="AL49" s="14">
        <f>SUM(Z$6:Z49)</f>
        <v>0</v>
      </c>
      <c r="AM49" s="14">
        <f>SUM(AA$6:AA49)</f>
        <v>0</v>
      </c>
    </row>
    <row r="50" spans="17:39" x14ac:dyDescent="0.15">
      <c r="Q50" s="14">
        <v>45</v>
      </c>
      <c r="R50" s="14">
        <f>IF($Q50&lt;=($C$2-10),0,节奏总纲!K48*($C$3+$C$4*R$2)*$M$6)</f>
        <v>0</v>
      </c>
      <c r="S50" s="14">
        <f>IF($Q50&lt;=($C$2-10),0,节奏总纲!L48*($C$3+$C$4*S$2)*$M$6)</f>
        <v>0</v>
      </c>
      <c r="T50" s="14">
        <f>IF($Q50&lt;=($C$2-10),0,节奏总纲!M48*($C$3+$C$4*T$2)*$M$6)</f>
        <v>0</v>
      </c>
      <c r="U50" s="14">
        <f>IF($Q50&lt;=($C$2-10),0,节奏总纲!N48*($C$3+$C$4*U$2)*$M$6)</f>
        <v>0</v>
      </c>
      <c r="V50" s="14">
        <f>IF($Q50&lt;=($C$2-10),0,节奏总纲!O48*($C$3+$C$4*V$2)*$M$6)</f>
        <v>0</v>
      </c>
      <c r="W50" s="14">
        <f>IF($Q50&lt;=($C$2-10),0,节奏总纲!K48*($C$3+$C$4*R$2)*$N$6)</f>
        <v>0</v>
      </c>
      <c r="X50" s="14">
        <f>IF($Q50&lt;=($C$2-10),0,节奏总纲!L48*($C$3+$C$4*S$2)*$N$6)</f>
        <v>0</v>
      </c>
      <c r="Y50" s="14">
        <f>IF($Q50&lt;=($C$2-10),0,节奏总纲!M48*($C$3+$C$4*T$2)*$N$6)</f>
        <v>0</v>
      </c>
      <c r="Z50" s="14">
        <f>IF($Q50&lt;=($C$2-10),0,节奏总纲!N48*($C$3+$C$4*U$2)*$N$6)</f>
        <v>0</v>
      </c>
      <c r="AA50" s="14">
        <f>IF($Q50&lt;=($C$2-10),0,节奏总纲!O48*($C$3+$C$4*V$2)*$N$6)</f>
        <v>0</v>
      </c>
      <c r="AC50" s="14">
        <v>45</v>
      </c>
      <c r="AD50" s="14">
        <f>SUM(R$6:R50)</f>
        <v>0</v>
      </c>
      <c r="AE50" s="14">
        <f>SUM(S$6:S50)</f>
        <v>0</v>
      </c>
      <c r="AF50" s="14">
        <f>SUM(T$6:T50)</f>
        <v>0</v>
      </c>
      <c r="AG50" s="14">
        <f>SUM(U$6:U50)</f>
        <v>0</v>
      </c>
      <c r="AH50" s="14">
        <f>SUM(V$6:V50)</f>
        <v>0</v>
      </c>
      <c r="AI50" s="14">
        <f>SUM(W$6:W50)</f>
        <v>0</v>
      </c>
      <c r="AJ50" s="14">
        <f>SUM(X$6:X50)</f>
        <v>0</v>
      </c>
      <c r="AK50" s="14">
        <f>SUM(Y$6:Y50)</f>
        <v>0</v>
      </c>
      <c r="AL50" s="14">
        <f>SUM(Z$6:Z50)</f>
        <v>0</v>
      </c>
      <c r="AM50" s="14">
        <f>SUM(AA$6:AA50)</f>
        <v>0</v>
      </c>
    </row>
    <row r="51" spans="17:39" x14ac:dyDescent="0.15">
      <c r="Q51" s="14">
        <v>46</v>
      </c>
      <c r="R51" s="14">
        <f>IF($Q51&lt;=($C$2-10),0,节奏总纲!K49*($C$3+$C$4*R$2)*$M$6)</f>
        <v>0</v>
      </c>
      <c r="S51" s="14">
        <f>IF($Q51&lt;=($C$2-10),0,节奏总纲!L49*($C$3+$C$4*S$2)*$M$6)</f>
        <v>0</v>
      </c>
      <c r="T51" s="14">
        <f>IF($Q51&lt;=($C$2-10),0,节奏总纲!M49*($C$3+$C$4*T$2)*$M$6)</f>
        <v>0</v>
      </c>
      <c r="U51" s="14">
        <f>IF($Q51&lt;=($C$2-10),0,节奏总纲!N49*($C$3+$C$4*U$2)*$M$6)</f>
        <v>0</v>
      </c>
      <c r="V51" s="14">
        <f>IF($Q51&lt;=($C$2-10),0,节奏总纲!O49*($C$3+$C$4*V$2)*$M$6)</f>
        <v>0</v>
      </c>
      <c r="W51" s="14">
        <f>IF($Q51&lt;=($C$2-10),0,节奏总纲!K49*($C$3+$C$4*R$2)*$N$6)</f>
        <v>0</v>
      </c>
      <c r="X51" s="14">
        <f>IF($Q51&lt;=($C$2-10),0,节奏总纲!L49*($C$3+$C$4*S$2)*$N$6)</f>
        <v>0</v>
      </c>
      <c r="Y51" s="14">
        <f>IF($Q51&lt;=($C$2-10),0,节奏总纲!M49*($C$3+$C$4*T$2)*$N$6)</f>
        <v>0</v>
      </c>
      <c r="Z51" s="14">
        <f>IF($Q51&lt;=($C$2-10),0,节奏总纲!N49*($C$3+$C$4*U$2)*$N$6)</f>
        <v>0</v>
      </c>
      <c r="AA51" s="14">
        <f>IF($Q51&lt;=($C$2-10),0,节奏总纲!O49*($C$3+$C$4*V$2)*$N$6)</f>
        <v>0</v>
      </c>
      <c r="AC51" s="14">
        <v>46</v>
      </c>
      <c r="AD51" s="14">
        <f>SUM(R$6:R51)</f>
        <v>0</v>
      </c>
      <c r="AE51" s="14">
        <f>SUM(S$6:S51)</f>
        <v>0</v>
      </c>
      <c r="AF51" s="14">
        <f>SUM(T$6:T51)</f>
        <v>0</v>
      </c>
      <c r="AG51" s="14">
        <f>SUM(U$6:U51)</f>
        <v>0</v>
      </c>
      <c r="AH51" s="14">
        <f>SUM(V$6:V51)</f>
        <v>0</v>
      </c>
      <c r="AI51" s="14">
        <f>SUM(W$6:W51)</f>
        <v>0</v>
      </c>
      <c r="AJ51" s="14">
        <f>SUM(X$6:X51)</f>
        <v>0</v>
      </c>
      <c r="AK51" s="14">
        <f>SUM(Y$6:Y51)</f>
        <v>0</v>
      </c>
      <c r="AL51" s="14">
        <f>SUM(Z$6:Z51)</f>
        <v>0</v>
      </c>
      <c r="AM51" s="14">
        <f>SUM(AA$6:AA51)</f>
        <v>0</v>
      </c>
    </row>
    <row r="52" spans="17:39" x14ac:dyDescent="0.15">
      <c r="Q52" s="14">
        <v>47</v>
      </c>
      <c r="R52" s="14">
        <f>IF($Q52&lt;=($C$2-10),0,节奏总纲!K50*($C$3+$C$4*R$2)*$M$6)</f>
        <v>0</v>
      </c>
      <c r="S52" s="14">
        <f>IF($Q52&lt;=($C$2-10),0,节奏总纲!L50*($C$3+$C$4*S$2)*$M$6)</f>
        <v>0</v>
      </c>
      <c r="T52" s="14">
        <f>IF($Q52&lt;=($C$2-10),0,节奏总纲!M50*($C$3+$C$4*T$2)*$M$6)</f>
        <v>0</v>
      </c>
      <c r="U52" s="14">
        <f>IF($Q52&lt;=($C$2-10),0,节奏总纲!N50*($C$3+$C$4*U$2)*$M$6)</f>
        <v>0</v>
      </c>
      <c r="V52" s="14">
        <f>IF($Q52&lt;=($C$2-10),0,节奏总纲!O50*($C$3+$C$4*V$2)*$M$6)</f>
        <v>0</v>
      </c>
      <c r="W52" s="14">
        <f>IF($Q52&lt;=($C$2-10),0,节奏总纲!K50*($C$3+$C$4*R$2)*$N$6)</f>
        <v>0</v>
      </c>
      <c r="X52" s="14">
        <f>IF($Q52&lt;=($C$2-10),0,节奏总纲!L50*($C$3+$C$4*S$2)*$N$6)</f>
        <v>0</v>
      </c>
      <c r="Y52" s="14">
        <f>IF($Q52&lt;=($C$2-10),0,节奏总纲!M50*($C$3+$C$4*T$2)*$N$6)</f>
        <v>0</v>
      </c>
      <c r="Z52" s="14">
        <f>IF($Q52&lt;=($C$2-10),0,节奏总纲!N50*($C$3+$C$4*U$2)*$N$6)</f>
        <v>0</v>
      </c>
      <c r="AA52" s="14">
        <f>IF($Q52&lt;=($C$2-10),0,节奏总纲!O50*($C$3+$C$4*V$2)*$N$6)</f>
        <v>0</v>
      </c>
      <c r="AC52" s="14">
        <v>47</v>
      </c>
      <c r="AD52" s="14">
        <f>SUM(R$6:R52)</f>
        <v>0</v>
      </c>
      <c r="AE52" s="14">
        <f>SUM(S$6:S52)</f>
        <v>0</v>
      </c>
      <c r="AF52" s="14">
        <f>SUM(T$6:T52)</f>
        <v>0</v>
      </c>
      <c r="AG52" s="14">
        <f>SUM(U$6:U52)</f>
        <v>0</v>
      </c>
      <c r="AH52" s="14">
        <f>SUM(V$6:V52)</f>
        <v>0</v>
      </c>
      <c r="AI52" s="14">
        <f>SUM(W$6:W52)</f>
        <v>0</v>
      </c>
      <c r="AJ52" s="14">
        <f>SUM(X$6:X52)</f>
        <v>0</v>
      </c>
      <c r="AK52" s="14">
        <f>SUM(Y$6:Y52)</f>
        <v>0</v>
      </c>
      <c r="AL52" s="14">
        <f>SUM(Z$6:Z52)</f>
        <v>0</v>
      </c>
      <c r="AM52" s="14">
        <f>SUM(AA$6:AA52)</f>
        <v>0</v>
      </c>
    </row>
    <row r="53" spans="17:39" x14ac:dyDescent="0.15">
      <c r="Q53" s="14">
        <v>48</v>
      </c>
      <c r="R53" s="14">
        <f>IF($Q53&lt;=($C$2-10),0,节奏总纲!K51*($C$3+$C$4*R$2)*$M$6)</f>
        <v>0</v>
      </c>
      <c r="S53" s="14">
        <f>IF($Q53&lt;=($C$2-10),0,节奏总纲!L51*($C$3+$C$4*S$2)*$M$6)</f>
        <v>0</v>
      </c>
      <c r="T53" s="14">
        <f>IF($Q53&lt;=($C$2-10),0,节奏总纲!M51*($C$3+$C$4*T$2)*$M$6)</f>
        <v>0</v>
      </c>
      <c r="U53" s="14">
        <f>IF($Q53&lt;=($C$2-10),0,节奏总纲!N51*($C$3+$C$4*U$2)*$M$6)</f>
        <v>0</v>
      </c>
      <c r="V53" s="14">
        <f>IF($Q53&lt;=($C$2-10),0,节奏总纲!O51*($C$3+$C$4*V$2)*$M$6)</f>
        <v>0</v>
      </c>
      <c r="W53" s="14">
        <f>IF($Q53&lt;=($C$2-10),0,节奏总纲!K51*($C$3+$C$4*R$2)*$N$6)</f>
        <v>0</v>
      </c>
      <c r="X53" s="14">
        <f>IF($Q53&lt;=($C$2-10),0,节奏总纲!L51*($C$3+$C$4*S$2)*$N$6)</f>
        <v>0</v>
      </c>
      <c r="Y53" s="14">
        <f>IF($Q53&lt;=($C$2-10),0,节奏总纲!M51*($C$3+$C$4*T$2)*$N$6)</f>
        <v>0</v>
      </c>
      <c r="Z53" s="14">
        <f>IF($Q53&lt;=($C$2-10),0,节奏总纲!N51*($C$3+$C$4*U$2)*$N$6)</f>
        <v>0</v>
      </c>
      <c r="AA53" s="14">
        <f>IF($Q53&lt;=($C$2-10),0,节奏总纲!O51*($C$3+$C$4*V$2)*$N$6)</f>
        <v>0</v>
      </c>
      <c r="AC53" s="14">
        <v>48</v>
      </c>
      <c r="AD53" s="14">
        <f>SUM(R$6:R53)</f>
        <v>0</v>
      </c>
      <c r="AE53" s="14">
        <f>SUM(S$6:S53)</f>
        <v>0</v>
      </c>
      <c r="AF53" s="14">
        <f>SUM(T$6:T53)</f>
        <v>0</v>
      </c>
      <c r="AG53" s="14">
        <f>SUM(U$6:U53)</f>
        <v>0</v>
      </c>
      <c r="AH53" s="14">
        <f>SUM(V$6:V53)</f>
        <v>0</v>
      </c>
      <c r="AI53" s="14">
        <f>SUM(W$6:W53)</f>
        <v>0</v>
      </c>
      <c r="AJ53" s="14">
        <f>SUM(X$6:X53)</f>
        <v>0</v>
      </c>
      <c r="AK53" s="14">
        <f>SUM(Y$6:Y53)</f>
        <v>0</v>
      </c>
      <c r="AL53" s="14">
        <f>SUM(Z$6:Z53)</f>
        <v>0</v>
      </c>
      <c r="AM53" s="14">
        <f>SUM(AA$6:AA53)</f>
        <v>0</v>
      </c>
    </row>
    <row r="54" spans="17:39" x14ac:dyDescent="0.15">
      <c r="Q54" s="14">
        <v>49</v>
      </c>
      <c r="R54" s="14">
        <f>IF($Q54&lt;=($C$2-10),0,节奏总纲!K52*($C$3+$C$4*R$2)*$M$6)</f>
        <v>0</v>
      </c>
      <c r="S54" s="14">
        <f>IF($Q54&lt;=($C$2-10),0,节奏总纲!L52*($C$3+$C$4*S$2)*$M$6)</f>
        <v>0</v>
      </c>
      <c r="T54" s="14">
        <f>IF($Q54&lt;=($C$2-10),0,节奏总纲!M52*($C$3+$C$4*T$2)*$M$6)</f>
        <v>0</v>
      </c>
      <c r="U54" s="14">
        <f>IF($Q54&lt;=($C$2-10),0,节奏总纲!N52*($C$3+$C$4*U$2)*$M$6)</f>
        <v>0</v>
      </c>
      <c r="V54" s="14">
        <f>IF($Q54&lt;=($C$2-10),0,节奏总纲!O52*($C$3+$C$4*V$2)*$M$6)</f>
        <v>0</v>
      </c>
      <c r="W54" s="14">
        <f>IF($Q54&lt;=($C$2-10),0,节奏总纲!K52*($C$3+$C$4*R$2)*$N$6)</f>
        <v>0</v>
      </c>
      <c r="X54" s="14">
        <f>IF($Q54&lt;=($C$2-10),0,节奏总纲!L52*($C$3+$C$4*S$2)*$N$6)</f>
        <v>0</v>
      </c>
      <c r="Y54" s="14">
        <f>IF($Q54&lt;=($C$2-10),0,节奏总纲!M52*($C$3+$C$4*T$2)*$N$6)</f>
        <v>0</v>
      </c>
      <c r="Z54" s="14">
        <f>IF($Q54&lt;=($C$2-10),0,节奏总纲!N52*($C$3+$C$4*U$2)*$N$6)</f>
        <v>0</v>
      </c>
      <c r="AA54" s="14">
        <f>IF($Q54&lt;=($C$2-10),0,节奏总纲!O52*($C$3+$C$4*V$2)*$N$6)</f>
        <v>0</v>
      </c>
      <c r="AC54" s="14">
        <v>49</v>
      </c>
      <c r="AD54" s="14">
        <f>SUM(R$6:R54)</f>
        <v>0</v>
      </c>
      <c r="AE54" s="14">
        <f>SUM(S$6:S54)</f>
        <v>0</v>
      </c>
      <c r="AF54" s="14">
        <f>SUM(T$6:T54)</f>
        <v>0</v>
      </c>
      <c r="AG54" s="14">
        <f>SUM(U$6:U54)</f>
        <v>0</v>
      </c>
      <c r="AH54" s="14">
        <f>SUM(V$6:V54)</f>
        <v>0</v>
      </c>
      <c r="AI54" s="14">
        <f>SUM(W$6:W54)</f>
        <v>0</v>
      </c>
      <c r="AJ54" s="14">
        <f>SUM(X$6:X54)</f>
        <v>0</v>
      </c>
      <c r="AK54" s="14">
        <f>SUM(Y$6:Y54)</f>
        <v>0</v>
      </c>
      <c r="AL54" s="14">
        <f>SUM(Z$6:Z54)</f>
        <v>0</v>
      </c>
      <c r="AM54" s="14">
        <f>SUM(AA$6:AA54)</f>
        <v>0</v>
      </c>
    </row>
    <row r="55" spans="17:39" x14ac:dyDescent="0.15">
      <c r="Q55" s="14">
        <v>50</v>
      </c>
      <c r="R55" s="14">
        <f>IF($Q55&lt;=($C$2-10),0,节奏总纲!K53*($C$3+$C$4*R$2)*$M$6)</f>
        <v>0</v>
      </c>
      <c r="S55" s="14">
        <f>IF($Q55&lt;=($C$2-10),0,节奏总纲!L53*($C$3+$C$4*S$2)*$M$6)</f>
        <v>0</v>
      </c>
      <c r="T55" s="14">
        <f>IF($Q55&lt;=($C$2-10),0,节奏总纲!M53*($C$3+$C$4*T$2)*$M$6)</f>
        <v>0</v>
      </c>
      <c r="U55" s="14">
        <f>IF($Q55&lt;=($C$2-10),0,节奏总纲!N53*($C$3+$C$4*U$2)*$M$6)</f>
        <v>0</v>
      </c>
      <c r="V55" s="14">
        <f>IF($Q55&lt;=($C$2-10),0,节奏总纲!O53*($C$3+$C$4*V$2)*$M$6)</f>
        <v>0</v>
      </c>
      <c r="W55" s="14">
        <f>IF($Q55&lt;=($C$2-10),0,节奏总纲!K53*($C$3+$C$4*R$2)*$N$6)</f>
        <v>0</v>
      </c>
      <c r="X55" s="14">
        <f>IF($Q55&lt;=($C$2-10),0,节奏总纲!L53*($C$3+$C$4*S$2)*$N$6)</f>
        <v>0</v>
      </c>
      <c r="Y55" s="14">
        <f>IF($Q55&lt;=($C$2-10),0,节奏总纲!M53*($C$3+$C$4*T$2)*$N$6)</f>
        <v>0</v>
      </c>
      <c r="Z55" s="14">
        <f>IF($Q55&lt;=($C$2-10),0,节奏总纲!N53*($C$3+$C$4*U$2)*$N$6)</f>
        <v>0</v>
      </c>
      <c r="AA55" s="14">
        <f>IF($Q55&lt;=($C$2-10),0,节奏总纲!O53*($C$3+$C$4*V$2)*$N$6)</f>
        <v>0</v>
      </c>
      <c r="AC55" s="14">
        <v>50</v>
      </c>
      <c r="AD55" s="14">
        <f>SUM(R$6:R55)</f>
        <v>0</v>
      </c>
      <c r="AE55" s="14">
        <f>SUM(S$6:S55)</f>
        <v>0</v>
      </c>
      <c r="AF55" s="14">
        <f>SUM(T$6:T55)</f>
        <v>0</v>
      </c>
      <c r="AG55" s="14">
        <f>SUM(U$6:U55)</f>
        <v>0</v>
      </c>
      <c r="AH55" s="14">
        <f>SUM(V$6:V55)</f>
        <v>0</v>
      </c>
      <c r="AI55" s="14">
        <f>SUM(W$6:W55)</f>
        <v>0</v>
      </c>
      <c r="AJ55" s="14">
        <f>SUM(X$6:X55)</f>
        <v>0</v>
      </c>
      <c r="AK55" s="14">
        <f>SUM(Y$6:Y55)</f>
        <v>0</v>
      </c>
      <c r="AL55" s="14">
        <f>SUM(Z$6:Z55)</f>
        <v>0</v>
      </c>
      <c r="AM55" s="14">
        <f>SUM(AA$6:AA55)</f>
        <v>0</v>
      </c>
    </row>
    <row r="56" spans="17:39" x14ac:dyDescent="0.15">
      <c r="Q56" s="14">
        <v>51</v>
      </c>
      <c r="R56" s="14">
        <f>IF($Q56&lt;=($C$2-10),0,节奏总纲!K54*($C$3+$C$4*R$2)*$M$6)</f>
        <v>0</v>
      </c>
      <c r="S56" s="14">
        <f>IF($Q56&lt;=($C$2-10),0,节奏总纲!L54*($C$3+$C$4*S$2)*$M$6)</f>
        <v>0</v>
      </c>
      <c r="T56" s="14">
        <f>IF($Q56&lt;=($C$2-10),0,节奏总纲!M54*($C$3+$C$4*T$2)*$M$6)</f>
        <v>0</v>
      </c>
      <c r="U56" s="14">
        <f>IF($Q56&lt;=($C$2-10),0,节奏总纲!N54*($C$3+$C$4*U$2)*$M$6)</f>
        <v>0</v>
      </c>
      <c r="V56" s="14">
        <f>IF($Q56&lt;=($C$2-10),0,节奏总纲!O54*($C$3+$C$4*V$2)*$M$6)</f>
        <v>0</v>
      </c>
      <c r="W56" s="14">
        <f>IF($Q56&lt;=($C$2-10),0,节奏总纲!K54*($C$3+$C$4*R$2)*$N$6)</f>
        <v>0</v>
      </c>
      <c r="X56" s="14">
        <f>IF($Q56&lt;=($C$2-10),0,节奏总纲!L54*($C$3+$C$4*S$2)*$N$6)</f>
        <v>0</v>
      </c>
      <c r="Y56" s="14">
        <f>IF($Q56&lt;=($C$2-10),0,节奏总纲!M54*($C$3+$C$4*T$2)*$N$6)</f>
        <v>0</v>
      </c>
      <c r="Z56" s="14">
        <f>IF($Q56&lt;=($C$2-10),0,节奏总纲!N54*($C$3+$C$4*U$2)*$N$6)</f>
        <v>0</v>
      </c>
      <c r="AA56" s="14">
        <f>IF($Q56&lt;=($C$2-10),0,节奏总纲!O54*($C$3+$C$4*V$2)*$N$6)</f>
        <v>0</v>
      </c>
      <c r="AC56" s="14">
        <v>51</v>
      </c>
      <c r="AD56" s="14">
        <f>SUM(R$6:R56)</f>
        <v>0</v>
      </c>
      <c r="AE56" s="14">
        <f>SUM(S$6:S56)</f>
        <v>0</v>
      </c>
      <c r="AF56" s="14">
        <f>SUM(T$6:T56)</f>
        <v>0</v>
      </c>
      <c r="AG56" s="14">
        <f>SUM(U$6:U56)</f>
        <v>0</v>
      </c>
      <c r="AH56" s="14">
        <f>SUM(V$6:V56)</f>
        <v>0</v>
      </c>
      <c r="AI56" s="14">
        <f>SUM(W$6:W56)</f>
        <v>0</v>
      </c>
      <c r="AJ56" s="14">
        <f>SUM(X$6:X56)</f>
        <v>0</v>
      </c>
      <c r="AK56" s="14">
        <f>SUM(Y$6:Y56)</f>
        <v>0</v>
      </c>
      <c r="AL56" s="14">
        <f>SUM(Z$6:Z56)</f>
        <v>0</v>
      </c>
      <c r="AM56" s="14">
        <f>SUM(AA$6:AA56)</f>
        <v>0</v>
      </c>
    </row>
    <row r="57" spans="17:39" x14ac:dyDescent="0.15">
      <c r="Q57" s="14">
        <v>52</v>
      </c>
      <c r="R57" s="14">
        <f>IF($Q57&lt;=($C$2-10),0,节奏总纲!K55*($C$3+$C$4*R$2)*$M$6)</f>
        <v>0</v>
      </c>
      <c r="S57" s="14">
        <f>IF($Q57&lt;=($C$2-10),0,节奏总纲!L55*($C$3+$C$4*S$2)*$M$6)</f>
        <v>0</v>
      </c>
      <c r="T57" s="14">
        <f>IF($Q57&lt;=($C$2-10),0,节奏总纲!M55*($C$3+$C$4*T$2)*$M$6)</f>
        <v>0</v>
      </c>
      <c r="U57" s="14">
        <f>IF($Q57&lt;=($C$2-10),0,节奏总纲!N55*($C$3+$C$4*U$2)*$M$6)</f>
        <v>0</v>
      </c>
      <c r="V57" s="14">
        <f>IF($Q57&lt;=($C$2-10),0,节奏总纲!O55*($C$3+$C$4*V$2)*$M$6)</f>
        <v>0</v>
      </c>
      <c r="W57" s="14">
        <f>IF($Q57&lt;=($C$2-10),0,节奏总纲!K55*($C$3+$C$4*R$2)*$N$6)</f>
        <v>0</v>
      </c>
      <c r="X57" s="14">
        <f>IF($Q57&lt;=($C$2-10),0,节奏总纲!L55*($C$3+$C$4*S$2)*$N$6)</f>
        <v>0</v>
      </c>
      <c r="Y57" s="14">
        <f>IF($Q57&lt;=($C$2-10),0,节奏总纲!M55*($C$3+$C$4*T$2)*$N$6)</f>
        <v>0</v>
      </c>
      <c r="Z57" s="14">
        <f>IF($Q57&lt;=($C$2-10),0,节奏总纲!N55*($C$3+$C$4*U$2)*$N$6)</f>
        <v>0</v>
      </c>
      <c r="AA57" s="14">
        <f>IF($Q57&lt;=($C$2-10),0,节奏总纲!O55*($C$3+$C$4*V$2)*$N$6)</f>
        <v>0</v>
      </c>
      <c r="AC57" s="14">
        <v>52</v>
      </c>
      <c r="AD57" s="14">
        <f>SUM(R$6:R57)</f>
        <v>0</v>
      </c>
      <c r="AE57" s="14">
        <f>SUM(S$6:S57)</f>
        <v>0</v>
      </c>
      <c r="AF57" s="14">
        <f>SUM(T$6:T57)</f>
        <v>0</v>
      </c>
      <c r="AG57" s="14">
        <f>SUM(U$6:U57)</f>
        <v>0</v>
      </c>
      <c r="AH57" s="14">
        <f>SUM(V$6:V57)</f>
        <v>0</v>
      </c>
      <c r="AI57" s="14">
        <f>SUM(W$6:W57)</f>
        <v>0</v>
      </c>
      <c r="AJ57" s="14">
        <f>SUM(X$6:X57)</f>
        <v>0</v>
      </c>
      <c r="AK57" s="14">
        <f>SUM(Y$6:Y57)</f>
        <v>0</v>
      </c>
      <c r="AL57" s="14">
        <f>SUM(Z$6:Z57)</f>
        <v>0</v>
      </c>
      <c r="AM57" s="14">
        <f>SUM(AA$6:AA57)</f>
        <v>0</v>
      </c>
    </row>
    <row r="58" spans="17:39" x14ac:dyDescent="0.15">
      <c r="Q58" s="14">
        <v>53</v>
      </c>
      <c r="R58" s="14">
        <f>IF($Q58&lt;=($C$2-10),0,节奏总纲!K56*($C$3+$C$4*R$2)*$M$6)</f>
        <v>0</v>
      </c>
      <c r="S58" s="14">
        <f>IF($Q58&lt;=($C$2-10),0,节奏总纲!L56*($C$3+$C$4*S$2)*$M$6)</f>
        <v>0</v>
      </c>
      <c r="T58" s="14">
        <f>IF($Q58&lt;=($C$2-10),0,节奏总纲!M56*($C$3+$C$4*T$2)*$M$6)</f>
        <v>0</v>
      </c>
      <c r="U58" s="14">
        <f>IF($Q58&lt;=($C$2-10),0,节奏总纲!N56*($C$3+$C$4*U$2)*$M$6)</f>
        <v>0</v>
      </c>
      <c r="V58" s="14">
        <f>IF($Q58&lt;=($C$2-10),0,节奏总纲!O56*($C$3+$C$4*V$2)*$M$6)</f>
        <v>0</v>
      </c>
      <c r="W58" s="14">
        <f>IF($Q58&lt;=($C$2-10),0,节奏总纲!K56*($C$3+$C$4*R$2)*$N$6)</f>
        <v>0</v>
      </c>
      <c r="X58" s="14">
        <f>IF($Q58&lt;=($C$2-10),0,节奏总纲!L56*($C$3+$C$4*S$2)*$N$6)</f>
        <v>0</v>
      </c>
      <c r="Y58" s="14">
        <f>IF($Q58&lt;=($C$2-10),0,节奏总纲!M56*($C$3+$C$4*T$2)*$N$6)</f>
        <v>0</v>
      </c>
      <c r="Z58" s="14">
        <f>IF($Q58&lt;=($C$2-10),0,节奏总纲!N56*($C$3+$C$4*U$2)*$N$6)</f>
        <v>0</v>
      </c>
      <c r="AA58" s="14">
        <f>IF($Q58&lt;=($C$2-10),0,节奏总纲!O56*($C$3+$C$4*V$2)*$N$6)</f>
        <v>0</v>
      </c>
      <c r="AC58" s="14">
        <v>53</v>
      </c>
      <c r="AD58" s="14">
        <f>SUM(R$6:R58)</f>
        <v>0</v>
      </c>
      <c r="AE58" s="14">
        <f>SUM(S$6:S58)</f>
        <v>0</v>
      </c>
      <c r="AF58" s="14">
        <f>SUM(T$6:T58)</f>
        <v>0</v>
      </c>
      <c r="AG58" s="14">
        <f>SUM(U$6:U58)</f>
        <v>0</v>
      </c>
      <c r="AH58" s="14">
        <f>SUM(V$6:V58)</f>
        <v>0</v>
      </c>
      <c r="AI58" s="14">
        <f>SUM(W$6:W58)</f>
        <v>0</v>
      </c>
      <c r="AJ58" s="14">
        <f>SUM(X$6:X58)</f>
        <v>0</v>
      </c>
      <c r="AK58" s="14">
        <f>SUM(Y$6:Y58)</f>
        <v>0</v>
      </c>
      <c r="AL58" s="14">
        <f>SUM(Z$6:Z58)</f>
        <v>0</v>
      </c>
      <c r="AM58" s="14">
        <f>SUM(AA$6:AA58)</f>
        <v>0</v>
      </c>
    </row>
    <row r="59" spans="17:39" x14ac:dyDescent="0.15">
      <c r="Q59" s="14">
        <v>54</v>
      </c>
      <c r="R59" s="14">
        <f>IF($Q59&lt;=($C$2-10),0,节奏总纲!K57*($C$3+$C$4*R$2)*$M$6)</f>
        <v>0</v>
      </c>
      <c r="S59" s="14">
        <f>IF($Q59&lt;=($C$2-10),0,节奏总纲!L57*($C$3+$C$4*S$2)*$M$6)</f>
        <v>0</v>
      </c>
      <c r="T59" s="14">
        <f>IF($Q59&lt;=($C$2-10),0,节奏总纲!M57*($C$3+$C$4*T$2)*$M$6)</f>
        <v>0</v>
      </c>
      <c r="U59" s="14">
        <f>IF($Q59&lt;=($C$2-10),0,节奏总纲!N57*($C$3+$C$4*U$2)*$M$6)</f>
        <v>0</v>
      </c>
      <c r="V59" s="14">
        <f>IF($Q59&lt;=($C$2-10),0,节奏总纲!O57*($C$3+$C$4*V$2)*$M$6)</f>
        <v>0</v>
      </c>
      <c r="W59" s="14">
        <f>IF($Q59&lt;=($C$2-10),0,节奏总纲!K57*($C$3+$C$4*R$2)*$N$6)</f>
        <v>0</v>
      </c>
      <c r="X59" s="14">
        <f>IF($Q59&lt;=($C$2-10),0,节奏总纲!L57*($C$3+$C$4*S$2)*$N$6)</f>
        <v>0</v>
      </c>
      <c r="Y59" s="14">
        <f>IF($Q59&lt;=($C$2-10),0,节奏总纲!M57*($C$3+$C$4*T$2)*$N$6)</f>
        <v>0</v>
      </c>
      <c r="Z59" s="14">
        <f>IF($Q59&lt;=($C$2-10),0,节奏总纲!N57*($C$3+$C$4*U$2)*$N$6)</f>
        <v>0</v>
      </c>
      <c r="AA59" s="14">
        <f>IF($Q59&lt;=($C$2-10),0,节奏总纲!O57*($C$3+$C$4*V$2)*$N$6)</f>
        <v>0</v>
      </c>
      <c r="AC59" s="14">
        <v>54</v>
      </c>
      <c r="AD59" s="14">
        <f>SUM(R$6:R59)</f>
        <v>0</v>
      </c>
      <c r="AE59" s="14">
        <f>SUM(S$6:S59)</f>
        <v>0</v>
      </c>
      <c r="AF59" s="14">
        <f>SUM(T$6:T59)</f>
        <v>0</v>
      </c>
      <c r="AG59" s="14">
        <f>SUM(U$6:U59)</f>
        <v>0</v>
      </c>
      <c r="AH59" s="14">
        <f>SUM(V$6:V59)</f>
        <v>0</v>
      </c>
      <c r="AI59" s="14">
        <f>SUM(W$6:W59)</f>
        <v>0</v>
      </c>
      <c r="AJ59" s="14">
        <f>SUM(X$6:X59)</f>
        <v>0</v>
      </c>
      <c r="AK59" s="14">
        <f>SUM(Y$6:Y59)</f>
        <v>0</v>
      </c>
      <c r="AL59" s="14">
        <f>SUM(Z$6:Z59)</f>
        <v>0</v>
      </c>
      <c r="AM59" s="14">
        <f>SUM(AA$6:AA59)</f>
        <v>0</v>
      </c>
    </row>
    <row r="60" spans="17:39" x14ac:dyDescent="0.15">
      <c r="Q60" s="14">
        <v>55</v>
      </c>
      <c r="R60" s="14">
        <f>IF($Q60&lt;=($C$2-10),0,节奏总纲!K58*($C$3+$C$4*R$2)*$M$6)</f>
        <v>0</v>
      </c>
      <c r="S60" s="14">
        <f>IF($Q60&lt;=($C$2-10),0,节奏总纲!L58*($C$3+$C$4*S$2)*$M$6)</f>
        <v>0</v>
      </c>
      <c r="T60" s="14">
        <f>IF($Q60&lt;=($C$2-10),0,节奏总纲!M58*($C$3+$C$4*T$2)*$M$6)</f>
        <v>0</v>
      </c>
      <c r="U60" s="14">
        <f>IF($Q60&lt;=($C$2-10),0,节奏总纲!N58*($C$3+$C$4*U$2)*$M$6)</f>
        <v>0</v>
      </c>
      <c r="V60" s="14">
        <f>IF($Q60&lt;=($C$2-10),0,节奏总纲!O58*($C$3+$C$4*V$2)*$M$6)</f>
        <v>0</v>
      </c>
      <c r="W60" s="14">
        <f>IF($Q60&lt;=($C$2-10),0,节奏总纲!K58*($C$3+$C$4*R$2)*$N$6)</f>
        <v>0</v>
      </c>
      <c r="X60" s="14">
        <f>IF($Q60&lt;=($C$2-10),0,节奏总纲!L58*($C$3+$C$4*S$2)*$N$6)</f>
        <v>0</v>
      </c>
      <c r="Y60" s="14">
        <f>IF($Q60&lt;=($C$2-10),0,节奏总纲!M58*($C$3+$C$4*T$2)*$N$6)</f>
        <v>0</v>
      </c>
      <c r="Z60" s="14">
        <f>IF($Q60&lt;=($C$2-10),0,节奏总纲!N58*($C$3+$C$4*U$2)*$N$6)</f>
        <v>0</v>
      </c>
      <c r="AA60" s="14">
        <f>IF($Q60&lt;=($C$2-10),0,节奏总纲!O58*($C$3+$C$4*V$2)*$N$6)</f>
        <v>0</v>
      </c>
      <c r="AC60" s="14">
        <v>55</v>
      </c>
      <c r="AD60" s="14">
        <f>SUM(R$6:R60)</f>
        <v>0</v>
      </c>
      <c r="AE60" s="14">
        <f>SUM(S$6:S60)</f>
        <v>0</v>
      </c>
      <c r="AF60" s="14">
        <f>SUM(T$6:T60)</f>
        <v>0</v>
      </c>
      <c r="AG60" s="14">
        <f>SUM(U$6:U60)</f>
        <v>0</v>
      </c>
      <c r="AH60" s="14">
        <f>SUM(V$6:V60)</f>
        <v>0</v>
      </c>
      <c r="AI60" s="14">
        <f>SUM(W$6:W60)</f>
        <v>0</v>
      </c>
      <c r="AJ60" s="14">
        <f>SUM(X$6:X60)</f>
        <v>0</v>
      </c>
      <c r="AK60" s="14">
        <f>SUM(Y$6:Y60)</f>
        <v>0</v>
      </c>
      <c r="AL60" s="14">
        <f>SUM(Z$6:Z60)</f>
        <v>0</v>
      </c>
      <c r="AM60" s="14">
        <f>SUM(AA$6:AA60)</f>
        <v>0</v>
      </c>
    </row>
    <row r="61" spans="17:39" x14ac:dyDescent="0.15">
      <c r="Q61" s="14">
        <v>56</v>
      </c>
      <c r="R61" s="14">
        <f>IF($Q61&lt;=($C$2-10),0,节奏总纲!K59*($C$3+$C$4*R$2)*$M$6)</f>
        <v>0</v>
      </c>
      <c r="S61" s="14">
        <f>IF($Q61&lt;=($C$2-10),0,节奏总纲!L59*($C$3+$C$4*S$2)*$M$6)</f>
        <v>0</v>
      </c>
      <c r="T61" s="14">
        <f>IF($Q61&lt;=($C$2-10),0,节奏总纲!M59*($C$3+$C$4*T$2)*$M$6)</f>
        <v>0</v>
      </c>
      <c r="U61" s="14">
        <f>IF($Q61&lt;=($C$2-10),0,节奏总纲!N59*($C$3+$C$4*U$2)*$M$6)</f>
        <v>0</v>
      </c>
      <c r="V61" s="14">
        <f>IF($Q61&lt;=($C$2-10),0,节奏总纲!O59*($C$3+$C$4*V$2)*$M$6)</f>
        <v>0</v>
      </c>
      <c r="W61" s="14">
        <f>IF($Q61&lt;=($C$2-10),0,节奏总纲!K59*($C$3+$C$4*R$2)*$N$6)</f>
        <v>0</v>
      </c>
      <c r="X61" s="14">
        <f>IF($Q61&lt;=($C$2-10),0,节奏总纲!L59*($C$3+$C$4*S$2)*$N$6)</f>
        <v>0</v>
      </c>
      <c r="Y61" s="14">
        <f>IF($Q61&lt;=($C$2-10),0,节奏总纲!M59*($C$3+$C$4*T$2)*$N$6)</f>
        <v>0</v>
      </c>
      <c r="Z61" s="14">
        <f>IF($Q61&lt;=($C$2-10),0,节奏总纲!N59*($C$3+$C$4*U$2)*$N$6)</f>
        <v>0</v>
      </c>
      <c r="AA61" s="14">
        <f>IF($Q61&lt;=($C$2-10),0,节奏总纲!O59*($C$3+$C$4*V$2)*$N$6)</f>
        <v>0</v>
      </c>
      <c r="AC61" s="14">
        <v>56</v>
      </c>
      <c r="AD61" s="14">
        <f>SUM(R$6:R61)</f>
        <v>0</v>
      </c>
      <c r="AE61" s="14">
        <f>SUM(S$6:S61)</f>
        <v>0</v>
      </c>
      <c r="AF61" s="14">
        <f>SUM(T$6:T61)</f>
        <v>0</v>
      </c>
      <c r="AG61" s="14">
        <f>SUM(U$6:U61)</f>
        <v>0</v>
      </c>
      <c r="AH61" s="14">
        <f>SUM(V$6:V61)</f>
        <v>0</v>
      </c>
      <c r="AI61" s="14">
        <f>SUM(W$6:W61)</f>
        <v>0</v>
      </c>
      <c r="AJ61" s="14">
        <f>SUM(X$6:X61)</f>
        <v>0</v>
      </c>
      <c r="AK61" s="14">
        <f>SUM(Y$6:Y61)</f>
        <v>0</v>
      </c>
      <c r="AL61" s="14">
        <f>SUM(Z$6:Z61)</f>
        <v>0</v>
      </c>
      <c r="AM61" s="14">
        <f>SUM(AA$6:AA61)</f>
        <v>0</v>
      </c>
    </row>
    <row r="62" spans="17:39" x14ac:dyDescent="0.15">
      <c r="Q62" s="14">
        <v>57</v>
      </c>
      <c r="R62" s="14">
        <f>IF($Q62&lt;=($C$2-10),0,节奏总纲!K60*($C$3+$C$4*R$2)*$M$6)</f>
        <v>0</v>
      </c>
      <c r="S62" s="14">
        <f>IF($Q62&lt;=($C$2-10),0,节奏总纲!L60*($C$3+$C$4*S$2)*$M$6)</f>
        <v>0</v>
      </c>
      <c r="T62" s="14">
        <f>IF($Q62&lt;=($C$2-10),0,节奏总纲!M60*($C$3+$C$4*T$2)*$M$6)</f>
        <v>0</v>
      </c>
      <c r="U62" s="14">
        <f>IF($Q62&lt;=($C$2-10),0,节奏总纲!N60*($C$3+$C$4*U$2)*$M$6)</f>
        <v>0</v>
      </c>
      <c r="V62" s="14">
        <f>IF($Q62&lt;=($C$2-10),0,节奏总纲!O60*($C$3+$C$4*V$2)*$M$6)</f>
        <v>0</v>
      </c>
      <c r="W62" s="14">
        <f>IF($Q62&lt;=($C$2-10),0,节奏总纲!K60*($C$3+$C$4*R$2)*$N$6)</f>
        <v>0</v>
      </c>
      <c r="X62" s="14">
        <f>IF($Q62&lt;=($C$2-10),0,节奏总纲!L60*($C$3+$C$4*S$2)*$N$6)</f>
        <v>0</v>
      </c>
      <c r="Y62" s="14">
        <f>IF($Q62&lt;=($C$2-10),0,节奏总纲!M60*($C$3+$C$4*T$2)*$N$6)</f>
        <v>0</v>
      </c>
      <c r="Z62" s="14">
        <f>IF($Q62&lt;=($C$2-10),0,节奏总纲!N60*($C$3+$C$4*U$2)*$N$6)</f>
        <v>0</v>
      </c>
      <c r="AA62" s="14">
        <f>IF($Q62&lt;=($C$2-10),0,节奏总纲!O60*($C$3+$C$4*V$2)*$N$6)</f>
        <v>0</v>
      </c>
      <c r="AC62" s="14">
        <v>57</v>
      </c>
      <c r="AD62" s="14">
        <f>SUM(R$6:R62)</f>
        <v>0</v>
      </c>
      <c r="AE62" s="14">
        <f>SUM(S$6:S62)</f>
        <v>0</v>
      </c>
      <c r="AF62" s="14">
        <f>SUM(T$6:T62)</f>
        <v>0</v>
      </c>
      <c r="AG62" s="14">
        <f>SUM(U$6:U62)</f>
        <v>0</v>
      </c>
      <c r="AH62" s="14">
        <f>SUM(V$6:V62)</f>
        <v>0</v>
      </c>
      <c r="AI62" s="14">
        <f>SUM(W$6:W62)</f>
        <v>0</v>
      </c>
      <c r="AJ62" s="14">
        <f>SUM(X$6:X62)</f>
        <v>0</v>
      </c>
      <c r="AK62" s="14">
        <f>SUM(Y$6:Y62)</f>
        <v>0</v>
      </c>
      <c r="AL62" s="14">
        <f>SUM(Z$6:Z62)</f>
        <v>0</v>
      </c>
      <c r="AM62" s="14">
        <f>SUM(AA$6:AA62)</f>
        <v>0</v>
      </c>
    </row>
    <row r="63" spans="17:39" x14ac:dyDescent="0.15">
      <c r="Q63" s="14">
        <v>58</v>
      </c>
      <c r="R63" s="14">
        <f>IF($Q63&lt;=($C$2-10),0,节奏总纲!K61*($C$3+$C$4*R$2)*$M$6)</f>
        <v>0</v>
      </c>
      <c r="S63" s="14">
        <f>IF($Q63&lt;=($C$2-10),0,节奏总纲!L61*($C$3+$C$4*S$2)*$M$6)</f>
        <v>0</v>
      </c>
      <c r="T63" s="14">
        <f>IF($Q63&lt;=($C$2-10),0,节奏总纲!M61*($C$3+$C$4*T$2)*$M$6)</f>
        <v>0</v>
      </c>
      <c r="U63" s="14">
        <f>IF($Q63&lt;=($C$2-10),0,节奏总纲!N61*($C$3+$C$4*U$2)*$M$6)</f>
        <v>0</v>
      </c>
      <c r="V63" s="14">
        <f>IF($Q63&lt;=($C$2-10),0,节奏总纲!O61*($C$3+$C$4*V$2)*$M$6)</f>
        <v>0</v>
      </c>
      <c r="W63" s="14">
        <f>IF($Q63&lt;=($C$2-10),0,节奏总纲!K61*($C$3+$C$4*R$2)*$N$6)</f>
        <v>0</v>
      </c>
      <c r="X63" s="14">
        <f>IF($Q63&lt;=($C$2-10),0,节奏总纲!L61*($C$3+$C$4*S$2)*$N$6)</f>
        <v>0</v>
      </c>
      <c r="Y63" s="14">
        <f>IF($Q63&lt;=($C$2-10),0,节奏总纲!M61*($C$3+$C$4*T$2)*$N$6)</f>
        <v>0</v>
      </c>
      <c r="Z63" s="14">
        <f>IF($Q63&lt;=($C$2-10),0,节奏总纲!N61*($C$3+$C$4*U$2)*$N$6)</f>
        <v>0</v>
      </c>
      <c r="AA63" s="14">
        <f>IF($Q63&lt;=($C$2-10),0,节奏总纲!O61*($C$3+$C$4*V$2)*$N$6)</f>
        <v>0</v>
      </c>
      <c r="AC63" s="14">
        <v>58</v>
      </c>
      <c r="AD63" s="14">
        <f>SUM(R$6:R63)</f>
        <v>0</v>
      </c>
      <c r="AE63" s="14">
        <f>SUM(S$6:S63)</f>
        <v>0</v>
      </c>
      <c r="AF63" s="14">
        <f>SUM(T$6:T63)</f>
        <v>0</v>
      </c>
      <c r="AG63" s="14">
        <f>SUM(U$6:U63)</f>
        <v>0</v>
      </c>
      <c r="AH63" s="14">
        <f>SUM(V$6:V63)</f>
        <v>0</v>
      </c>
      <c r="AI63" s="14">
        <f>SUM(W$6:W63)</f>
        <v>0</v>
      </c>
      <c r="AJ63" s="14">
        <f>SUM(X$6:X63)</f>
        <v>0</v>
      </c>
      <c r="AK63" s="14">
        <f>SUM(Y$6:Y63)</f>
        <v>0</v>
      </c>
      <c r="AL63" s="14">
        <f>SUM(Z$6:Z63)</f>
        <v>0</v>
      </c>
      <c r="AM63" s="14">
        <f>SUM(AA$6:AA63)</f>
        <v>0</v>
      </c>
    </row>
    <row r="64" spans="17:39" x14ac:dyDescent="0.15">
      <c r="Q64" s="14">
        <v>59</v>
      </c>
      <c r="R64" s="14">
        <f>IF($Q64&lt;=($C$2-10),0,节奏总纲!K62*($C$3+$C$4*R$2)*$M$6)</f>
        <v>0</v>
      </c>
      <c r="S64" s="14">
        <f>IF($Q64&lt;=($C$2-10),0,节奏总纲!L62*($C$3+$C$4*S$2)*$M$6)</f>
        <v>0</v>
      </c>
      <c r="T64" s="14">
        <f>IF($Q64&lt;=($C$2-10),0,节奏总纲!M62*($C$3+$C$4*T$2)*$M$6)</f>
        <v>0</v>
      </c>
      <c r="U64" s="14">
        <f>IF($Q64&lt;=($C$2-10),0,节奏总纲!N62*($C$3+$C$4*U$2)*$M$6)</f>
        <v>0</v>
      </c>
      <c r="V64" s="14">
        <f>IF($Q64&lt;=($C$2-10),0,节奏总纲!O62*($C$3+$C$4*V$2)*$M$6)</f>
        <v>0</v>
      </c>
      <c r="W64" s="14">
        <f>IF($Q64&lt;=($C$2-10),0,节奏总纲!K62*($C$3+$C$4*R$2)*$N$6)</f>
        <v>0</v>
      </c>
      <c r="X64" s="14">
        <f>IF($Q64&lt;=($C$2-10),0,节奏总纲!L62*($C$3+$C$4*S$2)*$N$6)</f>
        <v>0</v>
      </c>
      <c r="Y64" s="14">
        <f>IF($Q64&lt;=($C$2-10),0,节奏总纲!M62*($C$3+$C$4*T$2)*$N$6)</f>
        <v>0</v>
      </c>
      <c r="Z64" s="14">
        <f>IF($Q64&lt;=($C$2-10),0,节奏总纲!N62*($C$3+$C$4*U$2)*$N$6)</f>
        <v>0</v>
      </c>
      <c r="AA64" s="14">
        <f>IF($Q64&lt;=($C$2-10),0,节奏总纲!O62*($C$3+$C$4*V$2)*$N$6)</f>
        <v>0</v>
      </c>
      <c r="AC64" s="14">
        <v>59</v>
      </c>
      <c r="AD64" s="14">
        <f>SUM(R$6:R64)</f>
        <v>0</v>
      </c>
      <c r="AE64" s="14">
        <f>SUM(S$6:S64)</f>
        <v>0</v>
      </c>
      <c r="AF64" s="14">
        <f>SUM(T$6:T64)</f>
        <v>0</v>
      </c>
      <c r="AG64" s="14">
        <f>SUM(U$6:U64)</f>
        <v>0</v>
      </c>
      <c r="AH64" s="14">
        <f>SUM(V$6:V64)</f>
        <v>0</v>
      </c>
      <c r="AI64" s="14">
        <f>SUM(W$6:W64)</f>
        <v>0</v>
      </c>
      <c r="AJ64" s="14">
        <f>SUM(X$6:X64)</f>
        <v>0</v>
      </c>
      <c r="AK64" s="14">
        <f>SUM(Y$6:Y64)</f>
        <v>0</v>
      </c>
      <c r="AL64" s="14">
        <f>SUM(Z$6:Z64)</f>
        <v>0</v>
      </c>
      <c r="AM64" s="14">
        <f>SUM(AA$6:AA64)</f>
        <v>0</v>
      </c>
    </row>
    <row r="65" spans="17:39" x14ac:dyDescent="0.15">
      <c r="Q65" s="14">
        <v>60</v>
      </c>
      <c r="R65" s="14">
        <f>IF($Q65&lt;=($C$2-10),0,节奏总纲!K63*($C$3+$C$4*R$2)*$M$6)</f>
        <v>0</v>
      </c>
      <c r="S65" s="14">
        <f>IF($Q65&lt;=($C$2-10),0,节奏总纲!L63*($C$3+$C$4*S$2)*$M$6)</f>
        <v>0</v>
      </c>
      <c r="T65" s="14">
        <f>IF($Q65&lt;=($C$2-10),0,节奏总纲!M63*($C$3+$C$4*T$2)*$M$6)</f>
        <v>0</v>
      </c>
      <c r="U65" s="14">
        <f>IF($Q65&lt;=($C$2-10),0,节奏总纲!N63*($C$3+$C$4*U$2)*$M$6)</f>
        <v>0</v>
      </c>
      <c r="V65" s="14">
        <f>IF($Q65&lt;=($C$2-10),0,节奏总纲!O63*($C$3+$C$4*V$2)*$M$6)</f>
        <v>0</v>
      </c>
      <c r="W65" s="14">
        <f>IF($Q65&lt;=($C$2-10),0,节奏总纲!K63*($C$3+$C$4*R$2)*$N$6)</f>
        <v>0</v>
      </c>
      <c r="X65" s="14">
        <f>IF($Q65&lt;=($C$2-10),0,节奏总纲!L63*($C$3+$C$4*S$2)*$N$6)</f>
        <v>0</v>
      </c>
      <c r="Y65" s="14">
        <f>IF($Q65&lt;=($C$2-10),0,节奏总纲!M63*($C$3+$C$4*T$2)*$N$6)</f>
        <v>0</v>
      </c>
      <c r="Z65" s="14">
        <f>IF($Q65&lt;=($C$2-10),0,节奏总纲!N63*($C$3+$C$4*U$2)*$N$6)</f>
        <v>0</v>
      </c>
      <c r="AA65" s="14">
        <f>IF($Q65&lt;=($C$2-10),0,节奏总纲!O63*($C$3+$C$4*V$2)*$N$6)</f>
        <v>0</v>
      </c>
      <c r="AC65" s="14">
        <v>60</v>
      </c>
      <c r="AD65" s="14">
        <f>SUM(R$6:R65)</f>
        <v>0</v>
      </c>
      <c r="AE65" s="14">
        <f>SUM(S$6:S65)</f>
        <v>0</v>
      </c>
      <c r="AF65" s="14">
        <f>SUM(T$6:T65)</f>
        <v>0</v>
      </c>
      <c r="AG65" s="14">
        <f>SUM(U$6:U65)</f>
        <v>0</v>
      </c>
      <c r="AH65" s="14">
        <f>SUM(V$6:V65)</f>
        <v>0</v>
      </c>
      <c r="AI65" s="14">
        <f>SUM(W$6:W65)</f>
        <v>0</v>
      </c>
      <c r="AJ65" s="14">
        <f>SUM(X$6:X65)</f>
        <v>0</v>
      </c>
      <c r="AK65" s="14">
        <f>SUM(Y$6:Y65)</f>
        <v>0</v>
      </c>
      <c r="AL65" s="14">
        <f>SUM(Z$6:Z65)</f>
        <v>0</v>
      </c>
      <c r="AM65" s="14">
        <f>SUM(AA$6:AA65)</f>
        <v>0</v>
      </c>
    </row>
    <row r="66" spans="17:39" x14ac:dyDescent="0.15">
      <c r="Q66" s="14">
        <v>61</v>
      </c>
      <c r="R66" s="14">
        <f>IF($Q66&lt;=($C$2-10),0,节奏总纲!K64*($C$3+$C$4*R$2)*$M$6)</f>
        <v>0</v>
      </c>
      <c r="S66" s="14">
        <f>IF($Q66&lt;=($C$2-10),0,节奏总纲!L64*($C$3+$C$4*S$2)*$M$6)</f>
        <v>0</v>
      </c>
      <c r="T66" s="14">
        <f>IF($Q66&lt;=($C$2-10),0,节奏总纲!M64*($C$3+$C$4*T$2)*$M$6)</f>
        <v>0</v>
      </c>
      <c r="U66" s="14">
        <f>IF($Q66&lt;=($C$2-10),0,节奏总纲!N64*($C$3+$C$4*U$2)*$M$6)</f>
        <v>0</v>
      </c>
      <c r="V66" s="14">
        <f>IF($Q66&lt;=($C$2-10),0,节奏总纲!O64*($C$3+$C$4*V$2)*$M$6)</f>
        <v>0</v>
      </c>
      <c r="W66" s="14">
        <f>IF($Q66&lt;=($C$2-10),0,节奏总纲!K64*($C$3+$C$4*R$2)*$N$6)</f>
        <v>0</v>
      </c>
      <c r="X66" s="14">
        <f>IF($Q66&lt;=($C$2-10),0,节奏总纲!L64*($C$3+$C$4*S$2)*$N$6)</f>
        <v>0</v>
      </c>
      <c r="Y66" s="14">
        <f>IF($Q66&lt;=($C$2-10),0,节奏总纲!M64*($C$3+$C$4*T$2)*$N$6)</f>
        <v>0</v>
      </c>
      <c r="Z66" s="14">
        <f>IF($Q66&lt;=($C$2-10),0,节奏总纲!N64*($C$3+$C$4*U$2)*$N$6)</f>
        <v>0</v>
      </c>
      <c r="AA66" s="14">
        <f>IF($Q66&lt;=($C$2-10),0,节奏总纲!O64*($C$3+$C$4*V$2)*$N$6)</f>
        <v>0</v>
      </c>
      <c r="AC66" s="14">
        <v>61</v>
      </c>
      <c r="AD66" s="14">
        <f>SUM(R$6:R66)</f>
        <v>0</v>
      </c>
      <c r="AE66" s="14">
        <f>SUM(S$6:S66)</f>
        <v>0</v>
      </c>
      <c r="AF66" s="14">
        <f>SUM(T$6:T66)</f>
        <v>0</v>
      </c>
      <c r="AG66" s="14">
        <f>SUM(U$6:U66)</f>
        <v>0</v>
      </c>
      <c r="AH66" s="14">
        <f>SUM(V$6:V66)</f>
        <v>0</v>
      </c>
      <c r="AI66" s="14">
        <f>SUM(W$6:W66)</f>
        <v>0</v>
      </c>
      <c r="AJ66" s="14">
        <f>SUM(X$6:X66)</f>
        <v>0</v>
      </c>
      <c r="AK66" s="14">
        <f>SUM(Y$6:Y66)</f>
        <v>0</v>
      </c>
      <c r="AL66" s="14">
        <f>SUM(Z$6:Z66)</f>
        <v>0</v>
      </c>
      <c r="AM66" s="14">
        <f>SUM(AA$6:AA66)</f>
        <v>0</v>
      </c>
    </row>
    <row r="67" spans="17:39" x14ac:dyDescent="0.15">
      <c r="Q67" s="14">
        <v>62</v>
      </c>
      <c r="R67" s="14">
        <f>IF($Q67&lt;=($C$2-10),0,节奏总纲!K65*($C$3+$C$4*R$2)*$M$6)</f>
        <v>0</v>
      </c>
      <c r="S67" s="14">
        <f>IF($Q67&lt;=($C$2-10),0,节奏总纲!L65*($C$3+$C$4*S$2)*$M$6)</f>
        <v>0</v>
      </c>
      <c r="T67" s="14">
        <f>IF($Q67&lt;=($C$2-10),0,节奏总纲!M65*($C$3+$C$4*T$2)*$M$6)</f>
        <v>0</v>
      </c>
      <c r="U67" s="14">
        <f>IF($Q67&lt;=($C$2-10),0,节奏总纲!N65*($C$3+$C$4*U$2)*$M$6)</f>
        <v>0</v>
      </c>
      <c r="V67" s="14">
        <f>IF($Q67&lt;=($C$2-10),0,节奏总纲!O65*($C$3+$C$4*V$2)*$M$6)</f>
        <v>0</v>
      </c>
      <c r="W67" s="14">
        <f>IF($Q67&lt;=($C$2-10),0,节奏总纲!K65*($C$3+$C$4*R$2)*$N$6)</f>
        <v>0</v>
      </c>
      <c r="X67" s="14">
        <f>IF($Q67&lt;=($C$2-10),0,节奏总纲!L65*($C$3+$C$4*S$2)*$N$6)</f>
        <v>0</v>
      </c>
      <c r="Y67" s="14">
        <f>IF($Q67&lt;=($C$2-10),0,节奏总纲!M65*($C$3+$C$4*T$2)*$N$6)</f>
        <v>0</v>
      </c>
      <c r="Z67" s="14">
        <f>IF($Q67&lt;=($C$2-10),0,节奏总纲!N65*($C$3+$C$4*U$2)*$N$6)</f>
        <v>0</v>
      </c>
      <c r="AA67" s="14">
        <f>IF($Q67&lt;=($C$2-10),0,节奏总纲!O65*($C$3+$C$4*V$2)*$N$6)</f>
        <v>0</v>
      </c>
      <c r="AC67" s="14">
        <v>62</v>
      </c>
      <c r="AD67" s="14">
        <f>SUM(R$6:R67)</f>
        <v>0</v>
      </c>
      <c r="AE67" s="14">
        <f>SUM(S$6:S67)</f>
        <v>0</v>
      </c>
      <c r="AF67" s="14">
        <f>SUM(T$6:T67)</f>
        <v>0</v>
      </c>
      <c r="AG67" s="14">
        <f>SUM(U$6:U67)</f>
        <v>0</v>
      </c>
      <c r="AH67" s="14">
        <f>SUM(V$6:V67)</f>
        <v>0</v>
      </c>
      <c r="AI67" s="14">
        <f>SUM(W$6:W67)</f>
        <v>0</v>
      </c>
      <c r="AJ67" s="14">
        <f>SUM(X$6:X67)</f>
        <v>0</v>
      </c>
      <c r="AK67" s="14">
        <f>SUM(Y$6:Y67)</f>
        <v>0</v>
      </c>
      <c r="AL67" s="14">
        <f>SUM(Z$6:Z67)</f>
        <v>0</v>
      </c>
      <c r="AM67" s="14">
        <f>SUM(AA$6:AA67)</f>
        <v>0</v>
      </c>
    </row>
    <row r="68" spans="17:39" x14ac:dyDescent="0.15">
      <c r="Q68" s="14">
        <v>63</v>
      </c>
      <c r="R68" s="14">
        <f>IF($Q68&lt;=($C$2-10),0,节奏总纲!K66*($C$3+$C$4*R$2)*$M$6)</f>
        <v>0</v>
      </c>
      <c r="S68" s="14">
        <f>IF($Q68&lt;=($C$2-10),0,节奏总纲!L66*($C$3+$C$4*S$2)*$M$6)</f>
        <v>0</v>
      </c>
      <c r="T68" s="14">
        <f>IF($Q68&lt;=($C$2-10),0,节奏总纲!M66*($C$3+$C$4*T$2)*$M$6)</f>
        <v>0</v>
      </c>
      <c r="U68" s="14">
        <f>IF($Q68&lt;=($C$2-10),0,节奏总纲!N66*($C$3+$C$4*U$2)*$M$6)</f>
        <v>0</v>
      </c>
      <c r="V68" s="14">
        <f>IF($Q68&lt;=($C$2-10),0,节奏总纲!O66*($C$3+$C$4*V$2)*$M$6)</f>
        <v>0</v>
      </c>
      <c r="W68" s="14">
        <f>IF($Q68&lt;=($C$2-10),0,节奏总纲!K66*($C$3+$C$4*R$2)*$N$6)</f>
        <v>0</v>
      </c>
      <c r="X68" s="14">
        <f>IF($Q68&lt;=($C$2-10),0,节奏总纲!L66*($C$3+$C$4*S$2)*$N$6)</f>
        <v>0</v>
      </c>
      <c r="Y68" s="14">
        <f>IF($Q68&lt;=($C$2-10),0,节奏总纲!M66*($C$3+$C$4*T$2)*$N$6)</f>
        <v>0</v>
      </c>
      <c r="Z68" s="14">
        <f>IF($Q68&lt;=($C$2-10),0,节奏总纲!N66*($C$3+$C$4*U$2)*$N$6)</f>
        <v>0</v>
      </c>
      <c r="AA68" s="14">
        <f>IF($Q68&lt;=($C$2-10),0,节奏总纲!O66*($C$3+$C$4*V$2)*$N$6)</f>
        <v>0</v>
      </c>
      <c r="AC68" s="14">
        <v>63</v>
      </c>
      <c r="AD68" s="14">
        <f>SUM(R$6:R68)</f>
        <v>0</v>
      </c>
      <c r="AE68" s="14">
        <f>SUM(S$6:S68)</f>
        <v>0</v>
      </c>
      <c r="AF68" s="14">
        <f>SUM(T$6:T68)</f>
        <v>0</v>
      </c>
      <c r="AG68" s="14">
        <f>SUM(U$6:U68)</f>
        <v>0</v>
      </c>
      <c r="AH68" s="14">
        <f>SUM(V$6:V68)</f>
        <v>0</v>
      </c>
      <c r="AI68" s="14">
        <f>SUM(W$6:W68)</f>
        <v>0</v>
      </c>
      <c r="AJ68" s="14">
        <f>SUM(X$6:X68)</f>
        <v>0</v>
      </c>
      <c r="AK68" s="14">
        <f>SUM(Y$6:Y68)</f>
        <v>0</v>
      </c>
      <c r="AL68" s="14">
        <f>SUM(Z$6:Z68)</f>
        <v>0</v>
      </c>
      <c r="AM68" s="14">
        <f>SUM(AA$6:AA68)</f>
        <v>0</v>
      </c>
    </row>
    <row r="69" spans="17:39" x14ac:dyDescent="0.15">
      <c r="Q69" s="14">
        <v>64</v>
      </c>
      <c r="R69" s="14">
        <f>IF($Q69&lt;=($C$2-10),0,节奏总纲!K67*($C$3+$C$4*R$2)*$M$6)</f>
        <v>0</v>
      </c>
      <c r="S69" s="14">
        <f>IF($Q69&lt;=($C$2-10),0,节奏总纲!L67*($C$3+$C$4*S$2)*$M$6)</f>
        <v>0</v>
      </c>
      <c r="T69" s="14">
        <f>IF($Q69&lt;=($C$2-10),0,节奏总纲!M67*($C$3+$C$4*T$2)*$M$6)</f>
        <v>0</v>
      </c>
      <c r="U69" s="14">
        <f>IF($Q69&lt;=($C$2-10),0,节奏总纲!N67*($C$3+$C$4*U$2)*$M$6)</f>
        <v>0</v>
      </c>
      <c r="V69" s="14">
        <f>IF($Q69&lt;=($C$2-10),0,节奏总纲!O67*($C$3+$C$4*V$2)*$M$6)</f>
        <v>0</v>
      </c>
      <c r="W69" s="14">
        <f>IF($Q69&lt;=($C$2-10),0,节奏总纲!K67*($C$3+$C$4*R$2)*$N$6)</f>
        <v>0</v>
      </c>
      <c r="X69" s="14">
        <f>IF($Q69&lt;=($C$2-10),0,节奏总纲!L67*($C$3+$C$4*S$2)*$N$6)</f>
        <v>0</v>
      </c>
      <c r="Y69" s="14">
        <f>IF($Q69&lt;=($C$2-10),0,节奏总纲!M67*($C$3+$C$4*T$2)*$N$6)</f>
        <v>0</v>
      </c>
      <c r="Z69" s="14">
        <f>IF($Q69&lt;=($C$2-10),0,节奏总纲!N67*($C$3+$C$4*U$2)*$N$6)</f>
        <v>0</v>
      </c>
      <c r="AA69" s="14">
        <f>IF($Q69&lt;=($C$2-10),0,节奏总纲!O67*($C$3+$C$4*V$2)*$N$6)</f>
        <v>0</v>
      </c>
      <c r="AC69" s="14">
        <v>64</v>
      </c>
      <c r="AD69" s="14">
        <f>SUM(R$6:R69)</f>
        <v>0</v>
      </c>
      <c r="AE69" s="14">
        <f>SUM(S$6:S69)</f>
        <v>0</v>
      </c>
      <c r="AF69" s="14">
        <f>SUM(T$6:T69)</f>
        <v>0</v>
      </c>
      <c r="AG69" s="14">
        <f>SUM(U$6:U69)</f>
        <v>0</v>
      </c>
      <c r="AH69" s="14">
        <f>SUM(V$6:V69)</f>
        <v>0</v>
      </c>
      <c r="AI69" s="14">
        <f>SUM(W$6:W69)</f>
        <v>0</v>
      </c>
      <c r="AJ69" s="14">
        <f>SUM(X$6:X69)</f>
        <v>0</v>
      </c>
      <c r="AK69" s="14">
        <f>SUM(Y$6:Y69)</f>
        <v>0</v>
      </c>
      <c r="AL69" s="14">
        <f>SUM(Z$6:Z69)</f>
        <v>0</v>
      </c>
      <c r="AM69" s="14">
        <f>SUM(AA$6:AA69)</f>
        <v>0</v>
      </c>
    </row>
    <row r="70" spans="17:39" x14ac:dyDescent="0.15">
      <c r="Q70" s="14">
        <v>65</v>
      </c>
      <c r="R70" s="14">
        <f>IF($Q70&lt;=($C$2-10),0,节奏总纲!K68*($C$3+$C$4*R$2)*$M$6)</f>
        <v>0</v>
      </c>
      <c r="S70" s="14">
        <f>IF($Q70&lt;=($C$2-10),0,节奏总纲!L68*($C$3+$C$4*S$2)*$M$6)</f>
        <v>0</v>
      </c>
      <c r="T70" s="14">
        <f>IF($Q70&lt;=($C$2-10),0,节奏总纲!M68*($C$3+$C$4*T$2)*$M$6)</f>
        <v>0</v>
      </c>
      <c r="U70" s="14">
        <f>IF($Q70&lt;=($C$2-10),0,节奏总纲!N68*($C$3+$C$4*U$2)*$M$6)</f>
        <v>0</v>
      </c>
      <c r="V70" s="14">
        <f>IF($Q70&lt;=($C$2-10),0,节奏总纲!O68*($C$3+$C$4*V$2)*$M$6)</f>
        <v>0</v>
      </c>
      <c r="W70" s="14">
        <f>IF($Q70&lt;=($C$2-10),0,节奏总纲!K68*($C$3+$C$4*R$2)*$N$6)</f>
        <v>0</v>
      </c>
      <c r="X70" s="14">
        <f>IF($Q70&lt;=($C$2-10),0,节奏总纲!L68*($C$3+$C$4*S$2)*$N$6)</f>
        <v>0</v>
      </c>
      <c r="Y70" s="14">
        <f>IF($Q70&lt;=($C$2-10),0,节奏总纲!M68*($C$3+$C$4*T$2)*$N$6)</f>
        <v>0</v>
      </c>
      <c r="Z70" s="14">
        <f>IF($Q70&lt;=($C$2-10),0,节奏总纲!N68*($C$3+$C$4*U$2)*$N$6)</f>
        <v>0</v>
      </c>
      <c r="AA70" s="14">
        <f>IF($Q70&lt;=($C$2-10),0,节奏总纲!O68*($C$3+$C$4*V$2)*$N$6)</f>
        <v>0</v>
      </c>
      <c r="AC70" s="14">
        <v>65</v>
      </c>
      <c r="AD70" s="14">
        <f>SUM(R$6:R70)</f>
        <v>0</v>
      </c>
      <c r="AE70" s="14">
        <f>SUM(S$6:S70)</f>
        <v>0</v>
      </c>
      <c r="AF70" s="14">
        <f>SUM(T$6:T70)</f>
        <v>0</v>
      </c>
      <c r="AG70" s="14">
        <f>SUM(U$6:U70)</f>
        <v>0</v>
      </c>
      <c r="AH70" s="14">
        <f>SUM(V$6:V70)</f>
        <v>0</v>
      </c>
      <c r="AI70" s="14">
        <f>SUM(W$6:W70)</f>
        <v>0</v>
      </c>
      <c r="AJ70" s="14">
        <f>SUM(X$6:X70)</f>
        <v>0</v>
      </c>
      <c r="AK70" s="14">
        <f>SUM(Y$6:Y70)</f>
        <v>0</v>
      </c>
      <c r="AL70" s="14">
        <f>SUM(Z$6:Z70)</f>
        <v>0</v>
      </c>
      <c r="AM70" s="14">
        <f>SUM(AA$6:AA70)</f>
        <v>0</v>
      </c>
    </row>
    <row r="71" spans="17:39" x14ac:dyDescent="0.15">
      <c r="Q71" s="14">
        <v>66</v>
      </c>
      <c r="R71" s="14">
        <f>IF($Q71&lt;=($C$2-10),0,节奏总纲!K69*($C$3+$C$4*R$2)*$M$6)</f>
        <v>0</v>
      </c>
      <c r="S71" s="14">
        <f>IF($Q71&lt;=($C$2-10),0,节奏总纲!L69*($C$3+$C$4*S$2)*$M$6)</f>
        <v>0</v>
      </c>
      <c r="T71" s="14">
        <f>IF($Q71&lt;=($C$2-10),0,节奏总纲!M69*($C$3+$C$4*T$2)*$M$6)</f>
        <v>0</v>
      </c>
      <c r="U71" s="14">
        <f>IF($Q71&lt;=($C$2-10),0,节奏总纲!N69*($C$3+$C$4*U$2)*$M$6)</f>
        <v>0</v>
      </c>
      <c r="V71" s="14">
        <f>IF($Q71&lt;=($C$2-10),0,节奏总纲!O69*($C$3+$C$4*V$2)*$M$6)</f>
        <v>0</v>
      </c>
      <c r="W71" s="14">
        <f>IF($Q71&lt;=($C$2-10),0,节奏总纲!K69*($C$3+$C$4*R$2)*$N$6)</f>
        <v>0</v>
      </c>
      <c r="X71" s="14">
        <f>IF($Q71&lt;=($C$2-10),0,节奏总纲!L69*($C$3+$C$4*S$2)*$N$6)</f>
        <v>0</v>
      </c>
      <c r="Y71" s="14">
        <f>IF($Q71&lt;=($C$2-10),0,节奏总纲!M69*($C$3+$C$4*T$2)*$N$6)</f>
        <v>0</v>
      </c>
      <c r="Z71" s="14">
        <f>IF($Q71&lt;=($C$2-10),0,节奏总纲!N69*($C$3+$C$4*U$2)*$N$6)</f>
        <v>0</v>
      </c>
      <c r="AA71" s="14">
        <f>IF($Q71&lt;=($C$2-10),0,节奏总纲!O69*($C$3+$C$4*V$2)*$N$6)</f>
        <v>0</v>
      </c>
      <c r="AC71" s="14">
        <v>66</v>
      </c>
      <c r="AD71" s="14">
        <f>SUM(R$6:R71)</f>
        <v>0</v>
      </c>
      <c r="AE71" s="14">
        <f>SUM(S$6:S71)</f>
        <v>0</v>
      </c>
      <c r="AF71" s="14">
        <f>SUM(T$6:T71)</f>
        <v>0</v>
      </c>
      <c r="AG71" s="14">
        <f>SUM(U$6:U71)</f>
        <v>0</v>
      </c>
      <c r="AH71" s="14">
        <f>SUM(V$6:V71)</f>
        <v>0</v>
      </c>
      <c r="AI71" s="14">
        <f>SUM(W$6:W71)</f>
        <v>0</v>
      </c>
      <c r="AJ71" s="14">
        <f>SUM(X$6:X71)</f>
        <v>0</v>
      </c>
      <c r="AK71" s="14">
        <f>SUM(Y$6:Y71)</f>
        <v>0</v>
      </c>
      <c r="AL71" s="14">
        <f>SUM(Z$6:Z71)</f>
        <v>0</v>
      </c>
      <c r="AM71" s="14">
        <f>SUM(AA$6:AA71)</f>
        <v>0</v>
      </c>
    </row>
    <row r="72" spans="17:39" x14ac:dyDescent="0.15">
      <c r="Q72" s="14">
        <v>67</v>
      </c>
      <c r="R72" s="14">
        <f>IF($Q72&lt;=($C$2-10),0,节奏总纲!K70*($C$3+$C$4*R$2)*$M$6)</f>
        <v>0</v>
      </c>
      <c r="S72" s="14">
        <f>IF($Q72&lt;=($C$2-10),0,节奏总纲!L70*($C$3+$C$4*S$2)*$M$6)</f>
        <v>0</v>
      </c>
      <c r="T72" s="14">
        <f>IF($Q72&lt;=($C$2-10),0,节奏总纲!M70*($C$3+$C$4*T$2)*$M$6)</f>
        <v>0</v>
      </c>
      <c r="U72" s="14">
        <f>IF($Q72&lt;=($C$2-10),0,节奏总纲!N70*($C$3+$C$4*U$2)*$M$6)</f>
        <v>0</v>
      </c>
      <c r="V72" s="14">
        <f>IF($Q72&lt;=($C$2-10),0,节奏总纲!O70*($C$3+$C$4*V$2)*$M$6)</f>
        <v>0</v>
      </c>
      <c r="W72" s="14">
        <f>IF($Q72&lt;=($C$2-10),0,节奏总纲!K70*($C$3+$C$4*R$2)*$N$6)</f>
        <v>0</v>
      </c>
      <c r="X72" s="14">
        <f>IF($Q72&lt;=($C$2-10),0,节奏总纲!L70*($C$3+$C$4*S$2)*$N$6)</f>
        <v>0</v>
      </c>
      <c r="Y72" s="14">
        <f>IF($Q72&lt;=($C$2-10),0,节奏总纲!M70*($C$3+$C$4*T$2)*$N$6)</f>
        <v>0</v>
      </c>
      <c r="Z72" s="14">
        <f>IF($Q72&lt;=($C$2-10),0,节奏总纲!N70*($C$3+$C$4*U$2)*$N$6)</f>
        <v>0</v>
      </c>
      <c r="AA72" s="14">
        <f>IF($Q72&lt;=($C$2-10),0,节奏总纲!O70*($C$3+$C$4*V$2)*$N$6)</f>
        <v>0</v>
      </c>
      <c r="AC72" s="14">
        <v>67</v>
      </c>
      <c r="AD72" s="14">
        <f>SUM(R$6:R72)</f>
        <v>0</v>
      </c>
      <c r="AE72" s="14">
        <f>SUM(S$6:S72)</f>
        <v>0</v>
      </c>
      <c r="AF72" s="14">
        <f>SUM(T$6:T72)</f>
        <v>0</v>
      </c>
      <c r="AG72" s="14">
        <f>SUM(U$6:U72)</f>
        <v>0</v>
      </c>
      <c r="AH72" s="14">
        <f>SUM(V$6:V72)</f>
        <v>0</v>
      </c>
      <c r="AI72" s="14">
        <f>SUM(W$6:W72)</f>
        <v>0</v>
      </c>
      <c r="AJ72" s="14">
        <f>SUM(X$6:X72)</f>
        <v>0</v>
      </c>
      <c r="AK72" s="14">
        <f>SUM(Y$6:Y72)</f>
        <v>0</v>
      </c>
      <c r="AL72" s="14">
        <f>SUM(Z$6:Z72)</f>
        <v>0</v>
      </c>
      <c r="AM72" s="14">
        <f>SUM(AA$6:AA72)</f>
        <v>0</v>
      </c>
    </row>
    <row r="73" spans="17:39" x14ac:dyDescent="0.15">
      <c r="Q73" s="14">
        <v>68</v>
      </c>
      <c r="R73" s="14">
        <f>IF($Q73&lt;=($C$2-10),0,节奏总纲!K71*($C$3+$C$4*R$2)*$M$6)</f>
        <v>0</v>
      </c>
      <c r="S73" s="14">
        <f>IF($Q73&lt;=($C$2-10),0,节奏总纲!L71*($C$3+$C$4*S$2)*$M$6)</f>
        <v>0</v>
      </c>
      <c r="T73" s="14">
        <f>IF($Q73&lt;=($C$2-10),0,节奏总纲!M71*($C$3+$C$4*T$2)*$M$6)</f>
        <v>0</v>
      </c>
      <c r="U73" s="14">
        <f>IF($Q73&lt;=($C$2-10),0,节奏总纲!N71*($C$3+$C$4*U$2)*$M$6)</f>
        <v>0</v>
      </c>
      <c r="V73" s="14">
        <f>IF($Q73&lt;=($C$2-10),0,节奏总纲!O71*($C$3+$C$4*V$2)*$M$6)</f>
        <v>0</v>
      </c>
      <c r="W73" s="14">
        <f>IF($Q73&lt;=($C$2-10),0,节奏总纲!K71*($C$3+$C$4*R$2)*$N$6)</f>
        <v>0</v>
      </c>
      <c r="X73" s="14">
        <f>IF($Q73&lt;=($C$2-10),0,节奏总纲!L71*($C$3+$C$4*S$2)*$N$6)</f>
        <v>0</v>
      </c>
      <c r="Y73" s="14">
        <f>IF($Q73&lt;=($C$2-10),0,节奏总纲!M71*($C$3+$C$4*T$2)*$N$6)</f>
        <v>0</v>
      </c>
      <c r="Z73" s="14">
        <f>IF($Q73&lt;=($C$2-10),0,节奏总纲!N71*($C$3+$C$4*U$2)*$N$6)</f>
        <v>0</v>
      </c>
      <c r="AA73" s="14">
        <f>IF($Q73&lt;=($C$2-10),0,节奏总纲!O71*($C$3+$C$4*V$2)*$N$6)</f>
        <v>0</v>
      </c>
      <c r="AC73" s="14">
        <v>68</v>
      </c>
      <c r="AD73" s="14">
        <f>SUM(R$6:R73)</f>
        <v>0</v>
      </c>
      <c r="AE73" s="14">
        <f>SUM(S$6:S73)</f>
        <v>0</v>
      </c>
      <c r="AF73" s="14">
        <f>SUM(T$6:T73)</f>
        <v>0</v>
      </c>
      <c r="AG73" s="14">
        <f>SUM(U$6:U73)</f>
        <v>0</v>
      </c>
      <c r="AH73" s="14">
        <f>SUM(V$6:V73)</f>
        <v>0</v>
      </c>
      <c r="AI73" s="14">
        <f>SUM(W$6:W73)</f>
        <v>0</v>
      </c>
      <c r="AJ73" s="14">
        <f>SUM(X$6:X73)</f>
        <v>0</v>
      </c>
      <c r="AK73" s="14">
        <f>SUM(Y$6:Y73)</f>
        <v>0</v>
      </c>
      <c r="AL73" s="14">
        <f>SUM(Z$6:Z73)</f>
        <v>0</v>
      </c>
      <c r="AM73" s="14">
        <f>SUM(AA$6:AA73)</f>
        <v>0</v>
      </c>
    </row>
    <row r="74" spans="17:39" x14ac:dyDescent="0.15">
      <c r="Q74" s="14">
        <v>69</v>
      </c>
      <c r="R74" s="14">
        <f>IF($Q74&lt;=($C$2-10),0,节奏总纲!K72*($C$3+$C$4*R$2)*$M$6)</f>
        <v>0</v>
      </c>
      <c r="S74" s="14">
        <f>IF($Q74&lt;=($C$2-10),0,节奏总纲!L72*($C$3+$C$4*S$2)*$M$6)</f>
        <v>0</v>
      </c>
      <c r="T74" s="14">
        <f>IF($Q74&lt;=($C$2-10),0,节奏总纲!M72*($C$3+$C$4*T$2)*$M$6)</f>
        <v>0</v>
      </c>
      <c r="U74" s="14">
        <f>IF($Q74&lt;=($C$2-10),0,节奏总纲!N72*($C$3+$C$4*U$2)*$M$6)</f>
        <v>0</v>
      </c>
      <c r="V74" s="14">
        <f>IF($Q74&lt;=($C$2-10),0,节奏总纲!O72*($C$3+$C$4*V$2)*$M$6)</f>
        <v>0</v>
      </c>
      <c r="W74" s="14">
        <f>IF($Q74&lt;=($C$2-10),0,节奏总纲!K72*($C$3+$C$4*R$2)*$N$6)</f>
        <v>0</v>
      </c>
      <c r="X74" s="14">
        <f>IF($Q74&lt;=($C$2-10),0,节奏总纲!L72*($C$3+$C$4*S$2)*$N$6)</f>
        <v>0</v>
      </c>
      <c r="Y74" s="14">
        <f>IF($Q74&lt;=($C$2-10),0,节奏总纲!M72*($C$3+$C$4*T$2)*$N$6)</f>
        <v>0</v>
      </c>
      <c r="Z74" s="14">
        <f>IF($Q74&lt;=($C$2-10),0,节奏总纲!N72*($C$3+$C$4*U$2)*$N$6)</f>
        <v>0</v>
      </c>
      <c r="AA74" s="14">
        <f>IF($Q74&lt;=($C$2-10),0,节奏总纲!O72*($C$3+$C$4*V$2)*$N$6)</f>
        <v>0</v>
      </c>
      <c r="AC74" s="14">
        <v>69</v>
      </c>
      <c r="AD74" s="14">
        <f>SUM(R$6:R74)</f>
        <v>0</v>
      </c>
      <c r="AE74" s="14">
        <f>SUM(S$6:S74)</f>
        <v>0</v>
      </c>
      <c r="AF74" s="14">
        <f>SUM(T$6:T74)</f>
        <v>0</v>
      </c>
      <c r="AG74" s="14">
        <f>SUM(U$6:U74)</f>
        <v>0</v>
      </c>
      <c r="AH74" s="14">
        <f>SUM(V$6:V74)</f>
        <v>0</v>
      </c>
      <c r="AI74" s="14">
        <f>SUM(W$6:W74)</f>
        <v>0</v>
      </c>
      <c r="AJ74" s="14">
        <f>SUM(X$6:X74)</f>
        <v>0</v>
      </c>
      <c r="AK74" s="14">
        <f>SUM(Y$6:Y74)</f>
        <v>0</v>
      </c>
      <c r="AL74" s="14">
        <f>SUM(Z$6:Z74)</f>
        <v>0</v>
      </c>
      <c r="AM74" s="14">
        <f>SUM(AA$6:AA74)</f>
        <v>0</v>
      </c>
    </row>
    <row r="75" spans="17:39" x14ac:dyDescent="0.15">
      <c r="Q75" s="14">
        <v>70</v>
      </c>
      <c r="R75" s="14">
        <f>IF($Q75&lt;=($C$2-10),0,节奏总纲!K73*($C$3+$C$4*R$2)*$M$6)</f>
        <v>0</v>
      </c>
      <c r="S75" s="14">
        <f>IF($Q75&lt;=($C$2-10),0,节奏总纲!L73*($C$3+$C$4*S$2)*$M$6)</f>
        <v>0</v>
      </c>
      <c r="T75" s="14">
        <f>IF($Q75&lt;=($C$2-10),0,节奏总纲!M73*($C$3+$C$4*T$2)*$M$6)</f>
        <v>0</v>
      </c>
      <c r="U75" s="14">
        <f>IF($Q75&lt;=($C$2-10),0,节奏总纲!N73*($C$3+$C$4*U$2)*$M$6)</f>
        <v>0</v>
      </c>
      <c r="V75" s="14">
        <f>IF($Q75&lt;=($C$2-10),0,节奏总纲!O73*($C$3+$C$4*V$2)*$M$6)</f>
        <v>0</v>
      </c>
      <c r="W75" s="14">
        <f>IF($Q75&lt;=($C$2-10),0,节奏总纲!K73*($C$3+$C$4*R$2)*$N$6)</f>
        <v>0</v>
      </c>
      <c r="X75" s="14">
        <f>IF($Q75&lt;=($C$2-10),0,节奏总纲!L73*($C$3+$C$4*S$2)*$N$6)</f>
        <v>0</v>
      </c>
      <c r="Y75" s="14">
        <f>IF($Q75&lt;=($C$2-10),0,节奏总纲!M73*($C$3+$C$4*T$2)*$N$6)</f>
        <v>0</v>
      </c>
      <c r="Z75" s="14">
        <f>IF($Q75&lt;=($C$2-10),0,节奏总纲!N73*($C$3+$C$4*U$2)*$N$6)</f>
        <v>0</v>
      </c>
      <c r="AA75" s="14">
        <f>IF($Q75&lt;=($C$2-10),0,节奏总纲!O73*($C$3+$C$4*V$2)*$N$6)</f>
        <v>0</v>
      </c>
      <c r="AC75" s="14">
        <v>70</v>
      </c>
      <c r="AD75" s="14">
        <f>SUM(R$6:R75)</f>
        <v>0</v>
      </c>
      <c r="AE75" s="14">
        <f>SUM(S$6:S75)</f>
        <v>0</v>
      </c>
      <c r="AF75" s="14">
        <f>SUM(T$6:T75)</f>
        <v>0</v>
      </c>
      <c r="AG75" s="14">
        <f>SUM(U$6:U75)</f>
        <v>0</v>
      </c>
      <c r="AH75" s="14">
        <f>SUM(V$6:V75)</f>
        <v>0</v>
      </c>
      <c r="AI75" s="14">
        <f>SUM(W$6:W75)</f>
        <v>0</v>
      </c>
      <c r="AJ75" s="14">
        <f>SUM(X$6:X75)</f>
        <v>0</v>
      </c>
      <c r="AK75" s="14">
        <f>SUM(Y$6:Y75)</f>
        <v>0</v>
      </c>
      <c r="AL75" s="14">
        <f>SUM(Z$6:Z75)</f>
        <v>0</v>
      </c>
      <c r="AM75" s="14">
        <f>SUM(AA$6:AA75)</f>
        <v>0</v>
      </c>
    </row>
    <row r="76" spans="17:39" x14ac:dyDescent="0.15">
      <c r="Q76" s="14">
        <v>71</v>
      </c>
      <c r="R76" s="14">
        <f>IF($Q76&lt;=($C$2-10),0,节奏总纲!K74*($C$3+$C$4*R$2)*$M$6)</f>
        <v>1543.9751274835555</v>
      </c>
      <c r="S76" s="14">
        <f>IF($Q76&lt;=($C$2-10),0,节奏总纲!L74*($C$3+$C$4*S$2)*$M$6)</f>
        <v>4404.5242165714699</v>
      </c>
      <c r="T76" s="14">
        <f>IF($Q76&lt;=($C$2-10),0,节奏总纲!M74*($C$3+$C$4*T$2)*$M$6)</f>
        <v>5987.21224118195</v>
      </c>
      <c r="U76" s="14">
        <f>IF($Q76&lt;=($C$2-10),0,节奏总纲!N74*($C$3+$C$4*U$2)*$M$6)</f>
        <v>4332.5967876403975</v>
      </c>
      <c r="V76" s="14">
        <f>IF($Q76&lt;=($C$2-10),0,节奏总纲!O74*($C$3+$C$4*V$2)*$M$6)</f>
        <v>2427.9732506663345</v>
      </c>
      <c r="W76" s="14">
        <f>IF($Q76&lt;=($C$2-10),0,节奏总纲!K74*($C$3+$C$4*R$2)*$N$6)</f>
        <v>89.13230509147057</v>
      </c>
      <c r="X76" s="14">
        <f>IF($Q76&lt;=($C$2-10),0,节奏总纲!L74*($C$3+$C$4*S$2)*$N$6)</f>
        <v>254.26924907402693</v>
      </c>
      <c r="Y76" s="14">
        <f>IF($Q76&lt;=($C$2-10),0,节奏总纲!M74*($C$3+$C$4*T$2)*$N$6)</f>
        <v>345.6364151397903</v>
      </c>
      <c r="Z76" s="14">
        <f>IF($Q76&lt;=($C$2-10),0,节奏总纲!N74*($C$3+$C$4*U$2)*$N$6)</f>
        <v>250.11694284460046</v>
      </c>
      <c r="AA76" s="14">
        <f>IF($Q76&lt;=($C$2-10),0,节奏总纲!O74*($C$3+$C$4*V$2)*$N$6)</f>
        <v>140.1647271902871</v>
      </c>
      <c r="AC76" s="14">
        <v>71</v>
      </c>
      <c r="AD76" s="14">
        <f>SUM(R$6:R76)</f>
        <v>1543.9751274835555</v>
      </c>
      <c r="AE76" s="14">
        <f>SUM(S$6:S76)</f>
        <v>4404.5242165714699</v>
      </c>
      <c r="AF76" s="14">
        <f>SUM(T$6:T76)</f>
        <v>5987.21224118195</v>
      </c>
      <c r="AG76" s="14">
        <f>SUM(U$6:U76)</f>
        <v>4332.5967876403975</v>
      </c>
      <c r="AH76" s="14">
        <f>SUM(V$6:V76)</f>
        <v>2427.9732506663345</v>
      </c>
      <c r="AI76" s="14">
        <f>SUM(W$6:W76)</f>
        <v>89.13230509147057</v>
      </c>
      <c r="AJ76" s="14">
        <f>SUM(X$6:X76)</f>
        <v>254.26924907402693</v>
      </c>
      <c r="AK76" s="14">
        <f>SUM(Y$6:Y76)</f>
        <v>345.6364151397903</v>
      </c>
      <c r="AL76" s="14">
        <f>SUM(Z$6:Z76)</f>
        <v>250.11694284460046</v>
      </c>
      <c r="AM76" s="14">
        <f>SUM(AA$6:AA76)</f>
        <v>140.1647271902871</v>
      </c>
    </row>
    <row r="77" spans="17:39" x14ac:dyDescent="0.15">
      <c r="Q77" s="14">
        <v>72</v>
      </c>
      <c r="R77" s="14">
        <f>IF($Q77&lt;=($C$2-10),0,节奏总纲!K75*($C$3+$C$4*R$2)*$M$6)</f>
        <v>1654.7915684529687</v>
      </c>
      <c r="S77" s="14">
        <f>IF($Q77&lt;=($C$2-10),0,节奏总纲!L75*($C$3+$C$4*S$2)*$M$6)</f>
        <v>4669.1518290120384</v>
      </c>
      <c r="T77" s="14">
        <f>IF($Q77&lt;=($C$2-10),0,节奏总纲!M75*($C$3+$C$4*T$2)*$M$6)</f>
        <v>6225.2077238449892</v>
      </c>
      <c r="U77" s="14">
        <f>IF($Q77&lt;=($C$2-10),0,节奏总纲!N75*($C$3+$C$4*U$2)*$M$6)</f>
        <v>4597.5665369496392</v>
      </c>
      <c r="V77" s="14">
        <f>IF($Q77&lt;=($C$2-10),0,节奏总纲!O75*($C$3+$C$4*V$2)*$M$6)</f>
        <v>2560.8254220526824</v>
      </c>
      <c r="W77" s="14">
        <f>IF($Q77&lt;=($C$2-10),0,节奏总纲!K75*($C$3+$C$4*R$2)*$N$6)</f>
        <v>95.529639251726906</v>
      </c>
      <c r="X77" s="14">
        <f>IF($Q77&lt;=($C$2-10),0,节奏总纲!L75*($C$3+$C$4*S$2)*$N$6)</f>
        <v>269.5459647851946</v>
      </c>
      <c r="Y77" s="14">
        <f>IF($Q77&lt;=($C$2-10),0,节奏总纲!M75*($C$3+$C$4*T$2)*$N$6)</f>
        <v>359.37568178567722</v>
      </c>
      <c r="Z77" s="14">
        <f>IF($Q77&lt;=($C$2-10),0,节奏总纲!N75*($C$3+$C$4*U$2)*$N$6)</f>
        <v>265.41340981161346</v>
      </c>
      <c r="AA77" s="14">
        <f>IF($Q77&lt;=($C$2-10),0,节奏总纲!O75*($C$3+$C$4*V$2)*$N$6)</f>
        <v>147.83416438606108</v>
      </c>
      <c r="AC77" s="14">
        <v>72</v>
      </c>
      <c r="AD77" s="14">
        <f>SUM(R$6:R77)</f>
        <v>3198.7666959365242</v>
      </c>
      <c r="AE77" s="14">
        <f>SUM(S$6:S77)</f>
        <v>9073.6760455835083</v>
      </c>
      <c r="AF77" s="14">
        <f>SUM(T$6:T77)</f>
        <v>12212.41996502694</v>
      </c>
      <c r="AG77" s="14">
        <f>SUM(U$6:U77)</f>
        <v>8930.1633245900375</v>
      </c>
      <c r="AH77" s="14">
        <f>SUM(V$6:V77)</f>
        <v>4988.7986727190164</v>
      </c>
      <c r="AI77" s="14">
        <f>SUM(W$6:W77)</f>
        <v>184.66194434319749</v>
      </c>
      <c r="AJ77" s="14">
        <f>SUM(X$6:X77)</f>
        <v>523.81521385922156</v>
      </c>
      <c r="AK77" s="14">
        <f>SUM(Y$6:Y77)</f>
        <v>705.01209692546752</v>
      </c>
      <c r="AL77" s="14">
        <f>SUM(Z$6:Z77)</f>
        <v>515.53035265621395</v>
      </c>
      <c r="AM77" s="14">
        <f>SUM(AA$6:AA77)</f>
        <v>287.99889157634817</v>
      </c>
    </row>
    <row r="78" spans="17:39" x14ac:dyDescent="0.15">
      <c r="Q78" s="14">
        <v>73</v>
      </c>
      <c r="R78" s="14">
        <f>IF($Q78&lt;=($C$2-10),0,节奏总纲!K76*($C$3+$C$4*R$2)*$M$6)</f>
        <v>1773.5616890967074</v>
      </c>
      <c r="S78" s="14">
        <f>IF($Q78&lt;=($C$2-10),0,节奏总纲!L76*($C$3+$C$4*S$2)*$M$6)</f>
        <v>4825.2463077166703</v>
      </c>
      <c r="T78" s="14">
        <f>IF($Q78&lt;=($C$2-10),0,节奏总纲!M76*($C$3+$C$4*T$2)*$M$6)</f>
        <v>6713.2121633961351</v>
      </c>
      <c r="U78" s="14">
        <f>IF($Q78&lt;=($C$2-10),0,节奏总纲!N76*($C$3+$C$4*U$2)*$M$6)</f>
        <v>4962.1324506890896</v>
      </c>
      <c r="V78" s="14">
        <f>IF($Q78&lt;=($C$2-10),0,节奏总纲!O76*($C$3+$C$4*V$2)*$M$6)</f>
        <v>2755.1701843944397</v>
      </c>
      <c r="W78" s="14">
        <f>IF($Q78&lt;=($C$2-10),0,节奏总纲!K76*($C$3+$C$4*R$2)*$N$6)</f>
        <v>102.38613223566665</v>
      </c>
      <c r="X78" s="14">
        <f>IF($Q78&lt;=($C$2-10),0,节奏总纲!L76*($C$3+$C$4*S$2)*$N$6)</f>
        <v>278.55715962333392</v>
      </c>
      <c r="Y78" s="14">
        <f>IF($Q78&lt;=($C$2-10),0,节奏总纲!M76*($C$3+$C$4*T$2)*$N$6)</f>
        <v>387.54774221449918</v>
      </c>
      <c r="Z78" s="14">
        <f>IF($Q78&lt;=($C$2-10),0,节奏总纲!N76*($C$3+$C$4*U$2)*$N$6)</f>
        <v>286.45947439578634</v>
      </c>
      <c r="AA78" s="14">
        <f>IF($Q78&lt;=($C$2-10),0,节奏总纲!O76*($C$3+$C$4*V$2)*$N$6)</f>
        <v>159.05351393491537</v>
      </c>
      <c r="AC78" s="14">
        <v>73</v>
      </c>
      <c r="AD78" s="14">
        <f>SUM(R$6:R78)</f>
        <v>4972.3283850332318</v>
      </c>
      <c r="AE78" s="14">
        <f>SUM(S$6:S78)</f>
        <v>13898.922353300179</v>
      </c>
      <c r="AF78" s="14">
        <f>SUM(T$6:T78)</f>
        <v>18925.632128423076</v>
      </c>
      <c r="AG78" s="14">
        <f>SUM(U$6:U78)</f>
        <v>13892.295775279126</v>
      </c>
      <c r="AH78" s="14">
        <f>SUM(V$6:V78)</f>
        <v>7743.9688571134557</v>
      </c>
      <c r="AI78" s="14">
        <f>SUM(W$6:W78)</f>
        <v>287.04807657886414</v>
      </c>
      <c r="AJ78" s="14">
        <f>SUM(X$6:X78)</f>
        <v>802.37237348255553</v>
      </c>
      <c r="AK78" s="14">
        <f>SUM(Y$6:Y78)</f>
        <v>1092.5598391399667</v>
      </c>
      <c r="AL78" s="14">
        <f>SUM(Z$6:Z78)</f>
        <v>801.98982705200024</v>
      </c>
      <c r="AM78" s="14">
        <f>SUM(AA$6:AA78)</f>
        <v>447.05240551126354</v>
      </c>
    </row>
    <row r="79" spans="17:39" x14ac:dyDescent="0.15">
      <c r="Q79" s="14">
        <v>74</v>
      </c>
      <c r="R79" s="14">
        <f>IF($Q79&lt;=($C$2-10),0,节奏总纲!K77*($C$3+$C$4*R$2)*$M$6)</f>
        <v>1900.8563525448892</v>
      </c>
      <c r="S79" s="14">
        <f>IF($Q79&lt;=($C$2-10),0,节奏总纲!L77*($C$3+$C$4*S$2)*$M$6)</f>
        <v>5324.2058751697505</v>
      </c>
      <c r="T79" s="14">
        <f>IF($Q79&lt;=($C$2-10),0,节奏总纲!M77*($C$3+$C$4*T$2)*$M$6)</f>
        <v>7507.2705479793603</v>
      </c>
      <c r="U79" s="14">
        <f>IF($Q79&lt;=($C$2-10),0,节奏总纲!N77*($C$3+$C$4*U$2)*$M$6)</f>
        <v>5467.1622329912598</v>
      </c>
      <c r="V79" s="14">
        <f>IF($Q79&lt;=($C$2-10),0,节奏总纲!O77*($C$3+$C$4*V$2)*$M$6)</f>
        <v>3042.8777644139195</v>
      </c>
      <c r="W79" s="14">
        <f>IF($Q79&lt;=($C$2-10),0,节奏总纲!K77*($C$3+$C$4*R$2)*$N$6)</f>
        <v>109.73473946191891</v>
      </c>
      <c r="X79" s="14">
        <f>IF($Q79&lt;=($C$2-10),0,节奏总纲!L77*($C$3+$C$4*S$2)*$N$6)</f>
        <v>307.36164980124312</v>
      </c>
      <c r="Y79" s="14">
        <f>IF($Q79&lt;=($C$2-10),0,节奏总纲!M77*($C$3+$C$4*T$2)*$N$6)</f>
        <v>433.38802353461784</v>
      </c>
      <c r="Z79" s="14">
        <f>IF($Q79&lt;=($C$2-10),0,节奏总纲!N77*($C$3+$C$4*U$2)*$N$6)</f>
        <v>315.61439265525513</v>
      </c>
      <c r="AA79" s="14">
        <f>IF($Q79&lt;=($C$2-10),0,节奏总纲!O77*($C$3+$C$4*V$2)*$N$6)</f>
        <v>175.66261556028988</v>
      </c>
      <c r="AC79" s="14">
        <v>74</v>
      </c>
      <c r="AD79" s="14">
        <f>SUM(R$6:R79)</f>
        <v>6873.1847375781208</v>
      </c>
      <c r="AE79" s="14">
        <f>SUM(S$6:S79)</f>
        <v>19223.12822846993</v>
      </c>
      <c r="AF79" s="14">
        <f>SUM(T$6:T79)</f>
        <v>26432.902676402438</v>
      </c>
      <c r="AG79" s="14">
        <f>SUM(U$6:U79)</f>
        <v>19359.458008270387</v>
      </c>
      <c r="AH79" s="14">
        <f>SUM(V$6:V79)</f>
        <v>10786.846621527375</v>
      </c>
      <c r="AI79" s="14">
        <f>SUM(W$6:W79)</f>
        <v>396.78281604078302</v>
      </c>
      <c r="AJ79" s="14">
        <f>SUM(X$6:X79)</f>
        <v>1109.7340232837987</v>
      </c>
      <c r="AK79" s="14">
        <f>SUM(Y$6:Y79)</f>
        <v>1525.9478626745845</v>
      </c>
      <c r="AL79" s="14">
        <f>SUM(Z$6:Z79)</f>
        <v>1117.6042197072554</v>
      </c>
      <c r="AM79" s="14">
        <f>SUM(AA$6:AA79)</f>
        <v>622.71502107155345</v>
      </c>
    </row>
    <row r="80" spans="17:39" x14ac:dyDescent="0.15">
      <c r="Q80" s="14">
        <v>75</v>
      </c>
      <c r="R80" s="14">
        <f>IF($Q80&lt;=($C$2-10),0,节奏总纲!K78*($C$3+$C$4*R$2)*$M$6)</f>
        <v>2037.2873947511453</v>
      </c>
      <c r="S80" s="14">
        <f>IF($Q80&lt;=($C$2-10),0,节奏总纲!L78*($C$3+$C$4*S$2)*$M$6)</f>
        <v>5783.6713931794902</v>
      </c>
      <c r="T80" s="14">
        <f>IF($Q80&lt;=($C$2-10),0,节奏总纲!M78*($C$3+$C$4*T$2)*$M$6)</f>
        <v>8021.8308746873408</v>
      </c>
      <c r="U80" s="14">
        <f>IF($Q80&lt;=($C$2-10),0,节奏总纲!N78*($C$3+$C$4*U$2)*$M$6)</f>
        <v>5864.0679660416945</v>
      </c>
      <c r="V80" s="14">
        <f>IF($Q80&lt;=($C$2-10),0,节奏总纲!O78*($C$3+$C$4*V$2)*$M$6)</f>
        <v>3314.5764847450728</v>
      </c>
      <c r="W80" s="14">
        <f>IF($Q80&lt;=($C$2-10),0,节奏总纲!K78*($C$3+$C$4*R$2)*$N$6)</f>
        <v>117.61078167361887</v>
      </c>
      <c r="X80" s="14">
        <f>IF($Q80&lt;=($C$2-10),0,节奏总纲!L78*($C$3+$C$4*S$2)*$N$6)</f>
        <v>333.88618377932744</v>
      </c>
      <c r="Y80" s="14">
        <f>IF($Q80&lt;=($C$2-10),0,节奏总纲!M78*($C$3+$C$4*T$2)*$N$6)</f>
        <v>463.09313161032486</v>
      </c>
      <c r="Z80" s="14">
        <f>IF($Q80&lt;=($C$2-10),0,节奏总纲!N78*($C$3+$C$4*U$2)*$N$6)</f>
        <v>338.5274061235902</v>
      </c>
      <c r="AA80" s="14">
        <f>IF($Q80&lt;=($C$2-10),0,节奏总纲!O78*($C$3+$C$4*V$2)*$N$6)</f>
        <v>191.34754001434422</v>
      </c>
      <c r="AC80" s="14">
        <v>75</v>
      </c>
      <c r="AD80" s="14">
        <f>SUM(R$6:R80)</f>
        <v>8910.4721323292652</v>
      </c>
      <c r="AE80" s="14">
        <f>SUM(S$6:S80)</f>
        <v>25006.799621649421</v>
      </c>
      <c r="AF80" s="14">
        <f>SUM(T$6:T80)</f>
        <v>34454.733551089783</v>
      </c>
      <c r="AG80" s="14">
        <f>SUM(U$6:U80)</f>
        <v>25223.525974312081</v>
      </c>
      <c r="AH80" s="14">
        <f>SUM(V$6:V80)</f>
        <v>14101.423106272447</v>
      </c>
      <c r="AI80" s="14">
        <f>SUM(W$6:W80)</f>
        <v>514.39359771440195</v>
      </c>
      <c r="AJ80" s="14">
        <f>SUM(X$6:X80)</f>
        <v>1443.6202070631261</v>
      </c>
      <c r="AK80" s="14">
        <f>SUM(Y$6:Y80)</f>
        <v>1989.0409942849094</v>
      </c>
      <c r="AL80" s="14">
        <f>SUM(Z$6:Z80)</f>
        <v>1456.1316258308457</v>
      </c>
      <c r="AM80" s="14">
        <f>SUM(AA$6:AA80)</f>
        <v>814.06256108589764</v>
      </c>
    </row>
    <row r="81" spans="17:39" x14ac:dyDescent="0.15">
      <c r="Q81" s="14">
        <v>76</v>
      </c>
      <c r="R81" s="14">
        <f>IF($Q81&lt;=($C$2-10),0,节奏总纲!K79*($C$3+$C$4*R$2)*$M$6)</f>
        <v>2183.510565253981</v>
      </c>
      <c r="S81" s="14">
        <f>IF($Q81&lt;=($C$2-10),0,节奏总纲!L79*($C$3+$C$4*S$2)*$M$6)</f>
        <v>6129.2711044542102</v>
      </c>
      <c r="T81" s="14">
        <f>IF($Q81&lt;=($C$2-10),0,节奏总纲!M79*($C$3+$C$4*T$2)*$M$6)</f>
        <v>8444.2642053240252</v>
      </c>
      <c r="U81" s="14">
        <f>IF($Q81&lt;=($C$2-10),0,节奏总纲!N79*($C$3+$C$4*U$2)*$M$6)</f>
        <v>6307.6234263391625</v>
      </c>
      <c r="V81" s="14">
        <f>IF($Q81&lt;=($C$2-10),0,节奏总纲!O79*($C$3+$C$4*V$2)*$M$6)</f>
        <v>3613.2427189021269</v>
      </c>
      <c r="W81" s="14">
        <f>IF($Q81&lt;=($C$2-10),0,节奏总纲!K79*($C$3+$C$4*R$2)*$N$6)</f>
        <v>126.05211470593464</v>
      </c>
      <c r="X81" s="14">
        <f>IF($Q81&lt;=($C$2-10),0,节奏总纲!L79*($C$3+$C$4*S$2)*$N$6)</f>
        <v>353.83734643508114</v>
      </c>
      <c r="Y81" s="14">
        <f>IF($Q81&lt;=($C$2-10),0,节奏总纲!M79*($C$3+$C$4*T$2)*$N$6)</f>
        <v>487.47983048706311</v>
      </c>
      <c r="Z81" s="14">
        <f>IF($Q81&lt;=($C$2-10),0,节奏总纲!N79*($C$3+$C$4*U$2)*$N$6)</f>
        <v>364.13346668018596</v>
      </c>
      <c r="AA81" s="14">
        <f>IF($Q81&lt;=($C$2-10),0,节奏总纲!O79*($C$3+$C$4*V$2)*$N$6)</f>
        <v>208.58927495523994</v>
      </c>
      <c r="AC81" s="14">
        <v>76</v>
      </c>
      <c r="AD81" s="14">
        <f>SUM(R$6:R81)</f>
        <v>11093.982697583246</v>
      </c>
      <c r="AE81" s="14">
        <f>SUM(S$6:S81)</f>
        <v>31136.07072610363</v>
      </c>
      <c r="AF81" s="14">
        <f>SUM(T$6:T81)</f>
        <v>42898.99775641381</v>
      </c>
      <c r="AG81" s="14">
        <f>SUM(U$6:U81)</f>
        <v>31531.149400651244</v>
      </c>
      <c r="AH81" s="14">
        <f>SUM(V$6:V81)</f>
        <v>17714.665825174572</v>
      </c>
      <c r="AI81" s="14">
        <f>SUM(W$6:W81)</f>
        <v>640.44571242033658</v>
      </c>
      <c r="AJ81" s="14">
        <f>SUM(X$6:X81)</f>
        <v>1797.4575534982073</v>
      </c>
      <c r="AK81" s="14">
        <f>SUM(Y$6:Y81)</f>
        <v>2476.5208247719725</v>
      </c>
      <c r="AL81" s="14">
        <f>SUM(Z$6:Z81)</f>
        <v>1820.2650925110315</v>
      </c>
      <c r="AM81" s="14">
        <f>SUM(AA$6:AA81)</f>
        <v>1022.6518360411376</v>
      </c>
    </row>
    <row r="82" spans="17:39" x14ac:dyDescent="0.15">
      <c r="Q82" s="14">
        <v>77</v>
      </c>
      <c r="R82" s="14">
        <f>IF($Q82&lt;=($C$2-10),0,节奏总纲!K80*($C$3+$C$4*R$2)*$M$6)</f>
        <v>2340.228679006837</v>
      </c>
      <c r="S82" s="14">
        <f>IF($Q82&lt;=($C$2-10),0,节奏总纲!L80*($C$3+$C$4*S$2)*$M$6)</f>
        <v>6636.2425896993554</v>
      </c>
      <c r="T82" s="14">
        <f>IF($Q82&lt;=($C$2-10),0,节奏总纲!M80*($C$3+$C$4*T$2)*$M$6)</f>
        <v>9256.8635019098529</v>
      </c>
      <c r="U82" s="14">
        <f>IF($Q82&lt;=($C$2-10),0,节奏总纲!N80*($C$3+$C$4*U$2)*$M$6)</f>
        <v>6824.1957900822754</v>
      </c>
      <c r="V82" s="14">
        <f>IF($Q82&lt;=($C$2-10),0,节奏总纲!O80*($C$3+$C$4*V$2)*$M$6)</f>
        <v>3578.1756876531567</v>
      </c>
      <c r="W82" s="14">
        <f>IF($Q82&lt;=($C$2-10),0,节奏总纲!K80*($C$3+$C$4*R$2)*$N$6)</f>
        <v>135.09931143840151</v>
      </c>
      <c r="X82" s="14">
        <f>IF($Q82&lt;=($C$2-10),0,节奏总纲!L80*($C$3+$C$4*S$2)*$N$6)</f>
        <v>383.10435747119487</v>
      </c>
      <c r="Y82" s="14">
        <f>IF($Q82&lt;=($C$2-10),0,节奏总纲!M80*($C$3+$C$4*T$2)*$N$6)</f>
        <v>534.3904620970751</v>
      </c>
      <c r="Z82" s="14">
        <f>IF($Q82&lt;=($C$2-10),0,节奏总纲!N80*($C$3+$C$4*U$2)*$N$6)</f>
        <v>393.95472785685843</v>
      </c>
      <c r="AA82" s="14">
        <f>IF($Q82&lt;=($C$2-10),0,节奏总纲!O80*($C$3+$C$4*V$2)*$N$6)</f>
        <v>206.56488656173673</v>
      </c>
      <c r="AC82" s="14">
        <v>77</v>
      </c>
      <c r="AD82" s="14">
        <f>SUM(R$6:R82)</f>
        <v>13434.211376590083</v>
      </c>
      <c r="AE82" s="14">
        <f>SUM(S$6:S82)</f>
        <v>37772.313315802981</v>
      </c>
      <c r="AF82" s="14">
        <f>SUM(T$6:T82)</f>
        <v>52155.861258323661</v>
      </c>
      <c r="AG82" s="14">
        <f>SUM(U$6:U82)</f>
        <v>38355.345190733518</v>
      </c>
      <c r="AH82" s="14">
        <f>SUM(V$6:V82)</f>
        <v>21292.84151282773</v>
      </c>
      <c r="AI82" s="14">
        <f>SUM(W$6:W82)</f>
        <v>775.54502385873809</v>
      </c>
      <c r="AJ82" s="14">
        <f>SUM(X$6:X82)</f>
        <v>2180.5619109694021</v>
      </c>
      <c r="AK82" s="14">
        <f>SUM(Y$6:Y82)</f>
        <v>3010.9112868690477</v>
      </c>
      <c r="AL82" s="14">
        <f>SUM(Z$6:Z82)</f>
        <v>2214.21982036789</v>
      </c>
      <c r="AM82" s="14">
        <f>SUM(AA$6:AA82)</f>
        <v>1229.2167226028744</v>
      </c>
    </row>
    <row r="83" spans="17:39" x14ac:dyDescent="0.15">
      <c r="Q83" s="14">
        <v>78</v>
      </c>
      <c r="R83" s="14">
        <f>IF($Q83&lt;=($C$2-10),0,节奏总纲!K81*($C$3+$C$4*R$2)*$M$6)</f>
        <v>2508.1949944258949</v>
      </c>
      <c r="S83" s="14">
        <f>IF($Q83&lt;=($C$2-10),0,节奏总纲!L81*($C$3+$C$4*S$2)*$M$6)</f>
        <v>7056.0541583189342</v>
      </c>
      <c r="T83" s="14">
        <f>IF($Q83&lt;=($C$2-10),0,节奏总纲!M81*($C$3+$C$4*T$2)*$M$6)</f>
        <v>9891.3350387265491</v>
      </c>
      <c r="U83" s="14">
        <f>IF($Q83&lt;=($C$2-10),0,节奏总纲!N81*($C$3+$C$4*U$2)*$M$6)</f>
        <v>7161.0221188356445</v>
      </c>
      <c r="V83" s="14">
        <f>IF($Q83&lt;=($C$2-10),0,节奏总纲!O81*($C$3+$C$4*V$2)*$M$6)</f>
        <v>3804.7833851829096</v>
      </c>
      <c r="W83" s="14">
        <f>IF($Q83&lt;=($C$2-10),0,节奏总纲!K81*($C$3+$C$4*R$2)*$N$6)</f>
        <v>144.79585680660472</v>
      </c>
      <c r="X83" s="14">
        <f>IF($Q83&lt;=($C$2-10),0,节奏总纲!L81*($C$3+$C$4*S$2)*$N$6)</f>
        <v>407.33970436834079</v>
      </c>
      <c r="Y83" s="14">
        <f>IF($Q83&lt;=($C$2-10),0,节奏总纲!M81*($C$3+$C$4*T$2)*$N$6)</f>
        <v>571.01793723235846</v>
      </c>
      <c r="Z83" s="14">
        <f>IF($Q83&lt;=($C$2-10),0,节奏总纲!N81*($C$3+$C$4*U$2)*$N$6)</f>
        <v>413.39941097569641</v>
      </c>
      <c r="AA83" s="14">
        <f>IF($Q83&lt;=($C$2-10),0,节奏总纲!O81*($C$3+$C$4*V$2)*$N$6)</f>
        <v>219.64674654300299</v>
      </c>
      <c r="AC83" s="14">
        <v>78</v>
      </c>
      <c r="AD83" s="14">
        <f>SUM(R$6:R83)</f>
        <v>15942.406371015979</v>
      </c>
      <c r="AE83" s="14">
        <f>SUM(S$6:S83)</f>
        <v>44828.367474121915</v>
      </c>
      <c r="AF83" s="14">
        <f>SUM(T$6:T83)</f>
        <v>62047.196297050206</v>
      </c>
      <c r="AG83" s="14">
        <f>SUM(U$6:U83)</f>
        <v>45516.367309569163</v>
      </c>
      <c r="AH83" s="14">
        <f>SUM(V$6:V83)</f>
        <v>25097.624898010639</v>
      </c>
      <c r="AI83" s="14">
        <f>SUM(W$6:W83)</f>
        <v>920.34088066534287</v>
      </c>
      <c r="AJ83" s="14">
        <f>SUM(X$6:X83)</f>
        <v>2587.9016153377429</v>
      </c>
      <c r="AK83" s="14">
        <f>SUM(Y$6:Y83)</f>
        <v>3581.9292241014064</v>
      </c>
      <c r="AL83" s="14">
        <f>SUM(Z$6:Z83)</f>
        <v>2627.6192313435863</v>
      </c>
      <c r="AM83" s="14">
        <f>SUM(AA$6:AA83)</f>
        <v>1448.8634691458774</v>
      </c>
    </row>
    <row r="84" spans="17:39" x14ac:dyDescent="0.15">
      <c r="Q84" s="14">
        <v>79</v>
      </c>
      <c r="R84" s="14">
        <f>IF($Q84&lt;=($C$2-10),0,节奏总纲!K82*($C$3+$C$4*R$2)*$M$6)</f>
        <v>2688.2168338920337</v>
      </c>
      <c r="S84" s="14">
        <f>IF($Q84&lt;=($C$2-10),0,节奏总纲!L82*($C$3+$C$4*S$2)*$M$6)</f>
        <v>7666.4248942917866</v>
      </c>
      <c r="T84" s="14">
        <f>IF($Q84&lt;=($C$2-10),0,节奏总纲!M82*($C$3+$C$4*T$2)*$M$6)</f>
        <v>10632.167214512601</v>
      </c>
      <c r="U84" s="14">
        <f>IF($Q84&lt;=($C$2-10),0,节奏总纲!N82*($C$3+$C$4*U$2)*$M$6)</f>
        <v>7345.2051247608997</v>
      </c>
      <c r="V84" s="14">
        <f>IF($Q84&lt;=($C$2-10),0,节奏总纲!O82*($C$3+$C$4*V$2)*$M$6)</f>
        <v>4131.9423040924175</v>
      </c>
      <c r="W84" s="14">
        <f>IF($Q84&lt;=($C$2-10),0,节奏总纲!K82*($C$3+$C$4*R$2)*$N$6)</f>
        <v>155.18835681052369</v>
      </c>
      <c r="X84" s="14">
        <f>IF($Q84&lt;=($C$2-10),0,节奏总纲!L82*($C$3+$C$4*S$2)*$N$6)</f>
        <v>442.57586179680112</v>
      </c>
      <c r="Y84" s="14">
        <f>IF($Q84&lt;=($C$2-10),0,节奏总纲!M82*($C$3+$C$4*T$2)*$N$6)</f>
        <v>613.7855170581829</v>
      </c>
      <c r="Z84" s="14">
        <f>IF($Q84&lt;=($C$2-10),0,节奏总纲!N82*($C$3+$C$4*U$2)*$N$6)</f>
        <v>424.03213140270918</v>
      </c>
      <c r="AA84" s="14">
        <f>IF($Q84&lt;=($C$2-10),0,节奏总纲!O82*($C$3+$C$4*V$2)*$N$6)</f>
        <v>238.53333872610702</v>
      </c>
      <c r="AC84" s="14">
        <v>79</v>
      </c>
      <c r="AD84" s="14">
        <f>SUM(R$6:R84)</f>
        <v>18630.623204908014</v>
      </c>
      <c r="AE84" s="14">
        <f>SUM(S$6:S84)</f>
        <v>52494.792368413699</v>
      </c>
      <c r="AF84" s="14">
        <f>SUM(T$6:T84)</f>
        <v>72679.363511562813</v>
      </c>
      <c r="AG84" s="14">
        <f>SUM(U$6:U84)</f>
        <v>52861.572434330061</v>
      </c>
      <c r="AH84" s="14">
        <f>SUM(V$6:V84)</f>
        <v>29229.567202103055</v>
      </c>
      <c r="AI84" s="14">
        <f>SUM(W$6:W84)</f>
        <v>1075.5292374758665</v>
      </c>
      <c r="AJ84" s="14">
        <f>SUM(X$6:X84)</f>
        <v>3030.4774771345442</v>
      </c>
      <c r="AK84" s="14">
        <f>SUM(Y$6:Y84)</f>
        <v>4195.7147411595888</v>
      </c>
      <c r="AL84" s="14">
        <f>SUM(Z$6:Z84)</f>
        <v>3051.6513627462955</v>
      </c>
      <c r="AM84" s="14">
        <f>SUM(AA$6:AA84)</f>
        <v>1687.3968078719845</v>
      </c>
    </row>
    <row r="85" spans="17:39" x14ac:dyDescent="0.15">
      <c r="Q85" s="14">
        <v>80</v>
      </c>
      <c r="R85" s="14">
        <f>IF($Q85&lt;=($C$2-10),0,节奏总纲!K83*($C$3+$C$4*R$2)*$M$6)</f>
        <v>2881.1594641088309</v>
      </c>
      <c r="S85" s="14">
        <f>IF($Q85&lt;=($C$2-10),0,节奏总纲!L83*($C$3+$C$4*S$2)*$M$6)</f>
        <v>8196.3370528827309</v>
      </c>
      <c r="T85" s="14">
        <f>IF($Q85&lt;=($C$2-10),0,节奏总纲!M83*($C$3+$C$4*T$2)*$M$6)</f>
        <v>10722.86827622865</v>
      </c>
      <c r="U85" s="14">
        <f>IF($Q85&lt;=($C$2-10),0,节奏总纲!N83*($C$3+$C$4*U$2)*$M$6)</f>
        <v>7824.9563225088432</v>
      </c>
      <c r="V85" s="14">
        <f>IF($Q85&lt;=($C$2-10),0,节奏总纲!O83*($C$3+$C$4*V$2)*$M$6)</f>
        <v>4302.6971129166141</v>
      </c>
      <c r="W85" s="14">
        <f>IF($Q85&lt;=($C$2-10),0,节奏总纲!K83*($C$3+$C$4*R$2)*$N$6)</f>
        <v>166.32676252413356</v>
      </c>
      <c r="X85" s="14">
        <f>IF($Q85&lt;=($C$2-10),0,节奏总纲!L83*($C$3+$C$4*S$2)*$N$6)</f>
        <v>473.16721741545621</v>
      </c>
      <c r="Y85" s="14">
        <f>IF($Q85&lt;=($C$2-10),0,节奏总纲!M83*($C$3+$C$4*T$2)*$N$6)</f>
        <v>619.02160834041194</v>
      </c>
      <c r="Z85" s="14">
        <f>IF($Q85&lt;=($C$2-10),0,节奏总纲!N83*($C$3+$C$4*U$2)*$N$6)</f>
        <v>451.72773955370479</v>
      </c>
      <c r="AA85" s="14">
        <f>IF($Q85&lt;=($C$2-10),0,节奏总纲!O83*($C$3+$C$4*V$2)*$N$6)</f>
        <v>248.39086132801569</v>
      </c>
      <c r="AC85" s="14">
        <v>80</v>
      </c>
      <c r="AD85" s="14">
        <f>SUM(R$6:R85)</f>
        <v>21511.782669016844</v>
      </c>
      <c r="AE85" s="14">
        <f>SUM(S$6:S85)</f>
        <v>60691.129421296428</v>
      </c>
      <c r="AF85" s="14">
        <f>SUM(T$6:T85)</f>
        <v>83402.231787791461</v>
      </c>
      <c r="AG85" s="14">
        <f>SUM(U$6:U85)</f>
        <v>60686.528756838903</v>
      </c>
      <c r="AH85" s="14">
        <f>SUM(V$6:V85)</f>
        <v>33532.264315019667</v>
      </c>
      <c r="AI85" s="14">
        <f>SUM(W$6:W85)</f>
        <v>1241.856</v>
      </c>
      <c r="AJ85" s="14">
        <f>SUM(X$6:X85)</f>
        <v>3503.6446945500002</v>
      </c>
      <c r="AK85" s="14">
        <f>SUM(Y$6:Y85)</f>
        <v>4814.7363495000009</v>
      </c>
      <c r="AL85" s="14">
        <f>SUM(Z$6:Z85)</f>
        <v>3503.3791023000003</v>
      </c>
      <c r="AM85" s="14">
        <f>SUM(AA$6:AA85)</f>
        <v>1935.7876692000002</v>
      </c>
    </row>
    <row r="86" spans="17:39" x14ac:dyDescent="0.15">
      <c r="Q86" s="14">
        <v>81</v>
      </c>
      <c r="R86" s="14">
        <f>IF($Q86&lt;=($C$2-10),0,节奏总纲!K84*($C$3+$C$4*R$2)*$M$6)</f>
        <v>3087.9502549671111</v>
      </c>
      <c r="S86" s="14">
        <f>IF($Q86&lt;=($C$2-10),0,节奏总纲!L84*($C$3+$C$4*S$2)*$M$6)</f>
        <v>8342.7128835645726</v>
      </c>
      <c r="T86" s="14">
        <f>IF($Q86&lt;=($C$2-10),0,节奏总纲!M84*($C$3+$C$4*T$2)*$M$6)</f>
        <v>11404.437708480196</v>
      </c>
      <c r="U86" s="14">
        <f>IF($Q86&lt;=($C$2-10),0,节奏总纲!N84*($C$3+$C$4*U$2)*$M$6)</f>
        <v>8485.64492211172</v>
      </c>
      <c r="V86" s="14">
        <f>IF($Q86&lt;=($C$2-10),0,节奏总纲!O84*($C$3+$C$4*V$2)*$M$6)</f>
        <v>4695.5421144119064</v>
      </c>
      <c r="W86" s="14">
        <f>IF($Q86&lt;=($C$2-10),0,节奏总纲!K84*($C$3+$C$4*R$2)*$N$6)</f>
        <v>178.26461018294114</v>
      </c>
      <c r="X86" s="14">
        <f>IF($Q86&lt;=($C$2-10),0,节奏总纲!L84*($C$3+$C$4*S$2)*$N$6)</f>
        <v>481.61736338355593</v>
      </c>
      <c r="Y86" s="14">
        <f>IF($Q86&lt;=($C$2-10),0,节奏总纲!M84*($C$3+$C$4*T$2)*$N$6)</f>
        <v>658.3680029131524</v>
      </c>
      <c r="Z86" s="14">
        <f>IF($Q86&lt;=($C$2-10),0,节奏总纲!N84*($C$3+$C$4*U$2)*$N$6)</f>
        <v>489.86870230758001</v>
      </c>
      <c r="AA86" s="14">
        <f>IF($Q86&lt;=($C$2-10),0,节奏总纲!O84*($C$3+$C$4*V$2)*$N$6)</f>
        <v>271.06945239055898</v>
      </c>
      <c r="AC86" s="14">
        <v>81</v>
      </c>
      <c r="AD86" s="14">
        <f>SUM(R$6:R86)</f>
        <v>24599.732923983956</v>
      </c>
      <c r="AE86" s="14">
        <f>SUM(S$6:S86)</f>
        <v>69033.842304860998</v>
      </c>
      <c r="AF86" s="14">
        <f>SUM(T$6:T86)</f>
        <v>94806.669496271657</v>
      </c>
      <c r="AG86" s="14">
        <f>SUM(U$6:U86)</f>
        <v>69172.173678950625</v>
      </c>
      <c r="AH86" s="14">
        <f>SUM(V$6:V86)</f>
        <v>38227.80642943157</v>
      </c>
      <c r="AI86" s="14">
        <f>SUM(W$6:W86)</f>
        <v>1420.1206101829412</v>
      </c>
      <c r="AJ86" s="14">
        <f>SUM(X$6:X86)</f>
        <v>3985.2620579335562</v>
      </c>
      <c r="AK86" s="14">
        <f>SUM(Y$6:Y86)</f>
        <v>5473.1043524131528</v>
      </c>
      <c r="AL86" s="14">
        <f>SUM(Z$6:Z86)</f>
        <v>3993.2478046075803</v>
      </c>
      <c r="AM86" s="14">
        <f>SUM(AA$6:AA86)</f>
        <v>2206.857121590559</v>
      </c>
    </row>
    <row r="87" spans="17:39" x14ac:dyDescent="0.15">
      <c r="Q87" s="14">
        <v>82</v>
      </c>
      <c r="R87" s="14">
        <f>IF($Q87&lt;=($C$2-10),0,节奏总纲!K85*($C$3+$C$4*R$2)*$M$6)</f>
        <v>3309.5831369058992</v>
      </c>
      <c r="S87" s="14">
        <f>IF($Q87&lt;=($C$2-10),0,节奏总纲!L85*($C$3+$C$4*S$2)*$M$6)</f>
        <v>9171.7052369364337</v>
      </c>
      <c r="T87" s="14">
        <f>IF($Q87&lt;=($C$2-10),0,节奏总纲!M85*($C$3+$C$4*T$2)*$M$6)</f>
        <v>12666.733046740272</v>
      </c>
      <c r="U87" s="14">
        <f>IF($Q87&lt;=($C$2-10),0,节奏总纲!N85*($C$3+$C$4*U$2)*$M$6)</f>
        <v>9291.3064519797535</v>
      </c>
      <c r="V87" s="14">
        <f>IF($Q87&lt;=($C$2-10),0,节奏总纲!O85*($C$3+$C$4*V$2)*$M$6)</f>
        <v>4967.4176587670518</v>
      </c>
      <c r="W87" s="14">
        <f>IF($Q87&lt;=($C$2-10),0,节奏总纲!K85*($C$3+$C$4*R$2)*$N$6)</f>
        <v>191.05927850345159</v>
      </c>
      <c r="X87" s="14">
        <f>IF($Q87&lt;=($C$2-10),0,节奏总纲!L85*($C$3+$C$4*S$2)*$N$6)</f>
        <v>529.47435152018886</v>
      </c>
      <c r="Y87" s="14">
        <f>IF($Q87&lt;=($C$2-10),0,节奏总纲!M85*($C$3+$C$4*T$2)*$N$6)</f>
        <v>731.2391853581147</v>
      </c>
      <c r="Z87" s="14">
        <f>IF($Q87&lt;=($C$2-10),0,节奏总纲!N85*($C$3+$C$4*U$2)*$N$6)</f>
        <v>536.37882284151556</v>
      </c>
      <c r="AA87" s="14">
        <f>IF($Q87&lt;=($C$2-10),0,节奏总纲!O85*($C$3+$C$4*V$2)*$N$6)</f>
        <v>286.76458473758606</v>
      </c>
      <c r="AC87" s="14">
        <v>82</v>
      </c>
      <c r="AD87" s="14">
        <f>SUM(R$6:R87)</f>
        <v>27909.316060889854</v>
      </c>
      <c r="AE87" s="14">
        <f>SUM(S$6:S87)</f>
        <v>78205.547541797438</v>
      </c>
      <c r="AF87" s="14">
        <f>SUM(T$6:T87)</f>
        <v>107473.40254301194</v>
      </c>
      <c r="AG87" s="14">
        <f>SUM(U$6:U87)</f>
        <v>78463.480130930373</v>
      </c>
      <c r="AH87" s="14">
        <f>SUM(V$6:V87)</f>
        <v>43195.224088198622</v>
      </c>
      <c r="AI87" s="14">
        <f>SUM(W$6:W87)</f>
        <v>1611.1798886863928</v>
      </c>
      <c r="AJ87" s="14">
        <f>SUM(X$6:X87)</f>
        <v>4514.7364094537452</v>
      </c>
      <c r="AK87" s="14">
        <f>SUM(Y$6:Y87)</f>
        <v>6204.3435377712676</v>
      </c>
      <c r="AL87" s="14">
        <f>SUM(Z$6:Z87)</f>
        <v>4529.6266274490954</v>
      </c>
      <c r="AM87" s="14">
        <f>SUM(AA$6:AA87)</f>
        <v>2493.6217063281451</v>
      </c>
    </row>
    <row r="88" spans="17:39" x14ac:dyDescent="0.15">
      <c r="Q88" s="14">
        <v>83</v>
      </c>
      <c r="R88" s="14">
        <f>IF($Q88&lt;=($C$2-10),0,节奏总纲!K86*($C$3+$C$4*R$2)*$M$6)</f>
        <v>3547.1233781935007</v>
      </c>
      <c r="S88" s="14">
        <f>IF($Q88&lt;=($C$2-10),0,节奏总纲!L86*($C$3+$C$4*S$2)*$M$6)</f>
        <v>10043.817077893744</v>
      </c>
      <c r="T88" s="14">
        <f>IF($Q88&lt;=($C$2-10),0,节奏总纲!M86*($C$3+$C$4*T$2)*$M$6)</f>
        <v>14028.764443264248</v>
      </c>
      <c r="U88" s="14">
        <f>IF($Q88&lt;=($C$2-10),0,节奏总纲!N86*($C$3+$C$4*U$2)*$M$6)</f>
        <v>9952.3030311461716</v>
      </c>
      <c r="V88" s="14">
        <f>IF($Q88&lt;=($C$2-10),0,节奏总纲!O86*($C$3+$C$4*V$2)*$M$6)</f>
        <v>5511.5666280199566</v>
      </c>
      <c r="W88" s="14">
        <f>IF($Q88&lt;=($C$2-10),0,节奏总纲!K86*($C$3+$C$4*R$2)*$N$6)</f>
        <v>204.77226447133825</v>
      </c>
      <c r="X88" s="14">
        <f>IF($Q88&lt;=($C$2-10),0,节奏总纲!L86*($C$3+$C$4*S$2)*$N$6)</f>
        <v>579.82058916249116</v>
      </c>
      <c r="Y88" s="14">
        <f>IF($Q88&lt;=($C$2-10),0,节奏总纲!M86*($C$3+$C$4*T$2)*$N$6)</f>
        <v>809.86804136630826</v>
      </c>
      <c r="Z88" s="14">
        <f>IF($Q88&lt;=($C$2-10),0,节奏总纲!N86*($C$3+$C$4*U$2)*$N$6)</f>
        <v>574.5375649805186</v>
      </c>
      <c r="AA88" s="14">
        <f>IF($Q88&lt;=($C$2-10),0,节奏总纲!O86*($C$3+$C$4*V$2)*$N$6)</f>
        <v>318.17781871999409</v>
      </c>
      <c r="AC88" s="14">
        <v>83</v>
      </c>
      <c r="AD88" s="14">
        <f>SUM(R$6:R88)</f>
        <v>31456.439439083355</v>
      </c>
      <c r="AE88" s="14">
        <f>SUM(S$6:S88)</f>
        <v>88249.364619691187</v>
      </c>
      <c r="AF88" s="14">
        <f>SUM(T$6:T88)</f>
        <v>121502.16698627619</v>
      </c>
      <c r="AG88" s="14">
        <f>SUM(U$6:U88)</f>
        <v>88415.78316207655</v>
      </c>
      <c r="AH88" s="14">
        <f>SUM(V$6:V88)</f>
        <v>48706.79071621858</v>
      </c>
      <c r="AI88" s="14">
        <f>SUM(W$6:W88)</f>
        <v>1815.9521531577311</v>
      </c>
      <c r="AJ88" s="14">
        <f>SUM(X$6:X88)</f>
        <v>5094.5569986162363</v>
      </c>
      <c r="AK88" s="14">
        <f>SUM(Y$6:Y88)</f>
        <v>7014.2115791375763</v>
      </c>
      <c r="AL88" s="14">
        <f>SUM(Z$6:Z88)</f>
        <v>5104.1641924296136</v>
      </c>
      <c r="AM88" s="14">
        <f>SUM(AA$6:AA88)</f>
        <v>2811.799525048139</v>
      </c>
    </row>
    <row r="89" spans="17:39" x14ac:dyDescent="0.15">
      <c r="Q89" s="14">
        <v>84</v>
      </c>
      <c r="R89" s="14">
        <f>IF($Q89&lt;=($C$2-10),0,节奏总纲!K87*($C$3+$C$4*R$2)*$M$6)</f>
        <v>3801.7127050897307</v>
      </c>
      <c r="S89" s="14">
        <f>IF($Q89&lt;=($C$2-10),0,节奏总纲!L87*($C$3+$C$4*S$2)*$M$6)</f>
        <v>10770.893991047478</v>
      </c>
      <c r="T89" s="14">
        <f>IF($Q89&lt;=($C$2-10),0,节奏总纲!M87*($C$3+$C$4*T$2)*$M$6)</f>
        <v>14527.405683018338</v>
      </c>
      <c r="U89" s="14">
        <f>IF($Q89&lt;=($C$2-10),0,节奏总纲!N87*($C$3+$C$4*U$2)*$M$6)</f>
        <v>10535.79742830937</v>
      </c>
      <c r="V89" s="14">
        <f>IF($Q89&lt;=($C$2-10),0,节奏总纲!O87*($C$3+$C$4*V$2)*$M$6)</f>
        <v>5967.315334068453</v>
      </c>
      <c r="W89" s="14">
        <f>IF($Q89&lt;=($C$2-10),0,节奏总纲!K87*($C$3+$C$4*R$2)*$N$6)</f>
        <v>219.46947892383506</v>
      </c>
      <c r="X89" s="14">
        <f>IF($Q89&lt;=($C$2-10),0,节奏总纲!L87*($C$3+$C$4*S$2)*$N$6)</f>
        <v>621.79408996221412</v>
      </c>
      <c r="Y89" s="14">
        <f>IF($Q89&lt;=($C$2-10),0,节奏总纲!M87*($C$3+$C$4*T$2)*$N$6)</f>
        <v>838.65415477047247</v>
      </c>
      <c r="Z89" s="14">
        <f>IF($Q89&lt;=($C$2-10),0,节奏总纲!N87*($C$3+$C$4*U$2)*$N$6)</f>
        <v>608.22217537439167</v>
      </c>
      <c r="AA89" s="14">
        <f>IF($Q89&lt;=($C$2-10),0,节奏总纲!O87*($C$3+$C$4*V$2)*$N$6)</f>
        <v>344.48778446326679</v>
      </c>
      <c r="AC89" s="14">
        <v>84</v>
      </c>
      <c r="AD89" s="14">
        <f>SUM(R$6:R89)</f>
        <v>35258.152144173087</v>
      </c>
      <c r="AE89" s="14">
        <f>SUM(S$6:S89)</f>
        <v>99020.25861073866</v>
      </c>
      <c r="AF89" s="14">
        <f>SUM(T$6:T89)</f>
        <v>136029.57266929452</v>
      </c>
      <c r="AG89" s="14">
        <f>SUM(U$6:U89)</f>
        <v>98951.580590385915</v>
      </c>
      <c r="AH89" s="14">
        <f>SUM(V$6:V89)</f>
        <v>54674.106050287031</v>
      </c>
      <c r="AI89" s="14">
        <f>SUM(W$6:W89)</f>
        <v>2035.4216320815663</v>
      </c>
      <c r="AJ89" s="14">
        <f>SUM(X$6:X89)</f>
        <v>5716.3510885784508</v>
      </c>
      <c r="AK89" s="14">
        <f>SUM(Y$6:Y89)</f>
        <v>7852.8657339080492</v>
      </c>
      <c r="AL89" s="14">
        <f>SUM(Z$6:Z89)</f>
        <v>5712.3863678040052</v>
      </c>
      <c r="AM89" s="14">
        <f>SUM(AA$6:AA89)</f>
        <v>3156.287309511406</v>
      </c>
    </row>
    <row r="90" spans="17:39" x14ac:dyDescent="0.15">
      <c r="Q90" s="14">
        <v>85</v>
      </c>
      <c r="R90" s="14">
        <f>IF($Q90&lt;=($C$2-10),0,节奏总纲!K88*($C$3+$C$4*R$2)*$M$6)</f>
        <v>4074.5747895023001</v>
      </c>
      <c r="S90" s="14">
        <f>IF($Q90&lt;=($C$2-10),0,节奏总纲!L88*($C$3+$C$4*S$2)*$M$6)</f>
        <v>11175.92206133244</v>
      </c>
      <c r="T90" s="14">
        <f>IF($Q90&lt;=($C$2-10),0,节奏总纲!M88*($C$3+$C$4*T$2)*$M$6)</f>
        <v>15387.49410354015</v>
      </c>
      <c r="U90" s="14">
        <f>IF($Q90&lt;=($C$2-10),0,节奏总纲!N88*($C$3+$C$4*U$2)*$M$6)</f>
        <v>11643.34705274742</v>
      </c>
      <c r="V90" s="14">
        <f>IF($Q90&lt;=($C$2-10),0,节奏总纲!O88*($C$3+$C$4*V$2)*$M$6)</f>
        <v>6364.4858212025911</v>
      </c>
      <c r="W90" s="14">
        <f>IF($Q90&lt;=($C$2-10),0,节奏总纲!K88*($C$3+$C$4*R$2)*$N$6)</f>
        <v>235.22156334723829</v>
      </c>
      <c r="X90" s="14">
        <f>IF($Q90&lt;=($C$2-10),0,节奏总纲!L88*($C$3+$C$4*S$2)*$N$6)</f>
        <v>645.17599870454467</v>
      </c>
      <c r="Y90" s="14">
        <f>IF($Q90&lt;=($C$2-10),0,节奏总纲!M88*($C$3+$C$4*T$2)*$N$6)</f>
        <v>888.30629108988194</v>
      </c>
      <c r="Z90" s="14">
        <f>IF($Q90&lt;=($C$2-10),0,节奏总纲!N88*($C$3+$C$4*U$2)*$N$6)</f>
        <v>672.16002597322347</v>
      </c>
      <c r="AA90" s="14">
        <f>IF($Q90&lt;=($C$2-10),0,节奏总纲!O88*($C$3+$C$4*V$2)*$N$6)</f>
        <v>367.41608194838614</v>
      </c>
      <c r="AC90" s="14">
        <v>85</v>
      </c>
      <c r="AD90" s="14">
        <f>SUM(R$6:R90)</f>
        <v>39332.726933675389</v>
      </c>
      <c r="AE90" s="14">
        <f>SUM(S$6:S90)</f>
        <v>110196.1806720711</v>
      </c>
      <c r="AF90" s="14">
        <f>SUM(T$6:T90)</f>
        <v>151417.06677283466</v>
      </c>
      <c r="AG90" s="14">
        <f>SUM(U$6:U90)</f>
        <v>110594.92764313333</v>
      </c>
      <c r="AH90" s="14">
        <f>SUM(V$6:V90)</f>
        <v>61038.591871489625</v>
      </c>
      <c r="AI90" s="14">
        <f>SUM(W$6:W90)</f>
        <v>2270.6431954288046</v>
      </c>
      <c r="AJ90" s="14">
        <f>SUM(X$6:X90)</f>
        <v>6361.5270872829951</v>
      </c>
      <c r="AK90" s="14">
        <f>SUM(Y$6:Y90)</f>
        <v>8741.1720249979317</v>
      </c>
      <c r="AL90" s="14">
        <f>SUM(Z$6:Z90)</f>
        <v>6384.5463937772283</v>
      </c>
      <c r="AM90" s="14">
        <f>SUM(AA$6:AA90)</f>
        <v>3523.7033914597923</v>
      </c>
    </row>
    <row r="91" spans="17:39" x14ac:dyDescent="0.15">
      <c r="Q91" s="14">
        <v>86</v>
      </c>
      <c r="R91" s="14">
        <f>IF($Q91&lt;=($C$2-10),0,节奏总纲!K89*($C$3+$C$4*R$2)*$M$6)</f>
        <v>4367.021130507962</v>
      </c>
      <c r="S91" s="14">
        <f>IF($Q91&lt;=($C$2-10),0,节奏总纲!L89*($C$3+$C$4*S$2)*$M$6)</f>
        <v>12169.523132351454</v>
      </c>
      <c r="T91" s="14">
        <f>IF($Q91&lt;=($C$2-10),0,节奏总纲!M89*($C$3+$C$4*T$2)*$M$6)</f>
        <v>16928.066694436475</v>
      </c>
      <c r="U91" s="14">
        <f>IF($Q91&lt;=($C$2-10),0,节奏总纲!N89*($C$3+$C$4*U$2)*$M$6)</f>
        <v>12774.855637491246</v>
      </c>
      <c r="V91" s="14">
        <f>IF($Q91&lt;=($C$2-10),0,节奏总纲!O89*($C$3+$C$4*V$2)*$M$6)</f>
        <v>5926.9392943008306</v>
      </c>
      <c r="W91" s="14">
        <f>IF($Q91&lt;=($C$2-10),0,节奏总纲!K89*($C$3+$C$4*R$2)*$N$6)</f>
        <v>252.10422941186928</v>
      </c>
      <c r="X91" s="14">
        <f>IF($Q91&lt;=($C$2-10),0,节奏总纲!L89*($C$3+$C$4*S$2)*$N$6)</f>
        <v>702.53570108888368</v>
      </c>
      <c r="Y91" s="14">
        <f>IF($Q91&lt;=($C$2-10),0,节奏总纲!M89*($C$3+$C$4*T$2)*$N$6)</f>
        <v>977.24217078318429</v>
      </c>
      <c r="Z91" s="14">
        <f>IF($Q91&lt;=($C$2-10),0,节奏总纲!N89*($C$3+$C$4*U$2)*$N$6)</f>
        <v>737.48100595130211</v>
      </c>
      <c r="AA91" s="14">
        <f>IF($Q91&lt;=($C$2-10),0,节奏总纲!O89*($C$3+$C$4*V$2)*$N$6)</f>
        <v>342.15691174978042</v>
      </c>
      <c r="AC91" s="14">
        <v>86</v>
      </c>
      <c r="AD91" s="14">
        <f>SUM(R$6:R91)</f>
        <v>43699.748064183354</v>
      </c>
      <c r="AE91" s="14">
        <f>SUM(S$6:S91)</f>
        <v>122365.70380442256</v>
      </c>
      <c r="AF91" s="14">
        <f>SUM(T$6:T91)</f>
        <v>168345.13346727114</v>
      </c>
      <c r="AG91" s="14">
        <f>SUM(U$6:U91)</f>
        <v>123369.78328062457</v>
      </c>
      <c r="AH91" s="14">
        <f>SUM(V$6:V91)</f>
        <v>66965.531165790453</v>
      </c>
      <c r="AI91" s="14">
        <f>SUM(W$6:W91)</f>
        <v>2522.7474248406738</v>
      </c>
      <c r="AJ91" s="14">
        <f>SUM(X$6:X91)</f>
        <v>7064.0627883718789</v>
      </c>
      <c r="AK91" s="14">
        <f>SUM(Y$6:Y91)</f>
        <v>9718.4141957811153</v>
      </c>
      <c r="AL91" s="14">
        <f>SUM(Z$6:Z91)</f>
        <v>7122.0273997285303</v>
      </c>
      <c r="AM91" s="14">
        <f>SUM(AA$6:AA91)</f>
        <v>3865.8603032095725</v>
      </c>
    </row>
    <row r="92" spans="17:39" x14ac:dyDescent="0.15">
      <c r="Q92" s="14">
        <v>87</v>
      </c>
      <c r="R92" s="14">
        <f>IF($Q92&lt;=($C$2-10),0,节奏总纲!K90*($C$3+$C$4*R$2)*$M$6)</f>
        <v>4680.4573580136075</v>
      </c>
      <c r="S92" s="14">
        <f>IF($Q92&lt;=($C$2-10),0,节奏总纲!L90*($C$3+$C$4*S$2)*$M$6)</f>
        <v>13263.474433102445</v>
      </c>
      <c r="T92" s="14">
        <f>IF($Q92&lt;=($C$2-10),0,节奏总纲!M90*($C$3+$C$4*T$2)*$M$6)</f>
        <v>18644.159621073391</v>
      </c>
      <c r="U92" s="14">
        <f>IF($Q92&lt;=($C$2-10),0,节奏总纲!N90*($C$3+$C$4*U$2)*$M$6)</f>
        <v>12188.795489415024</v>
      </c>
      <c r="V92" s="14">
        <f>IF($Q92&lt;=($C$2-10),0,节奏总纲!O90*($C$3+$C$4*V$2)*$M$6)</f>
        <v>6287.8141043192927</v>
      </c>
      <c r="W92" s="14">
        <f>IF($Q92&lt;=($C$2-10),0,节奏总纲!K90*($C$3+$C$4*R$2)*$N$6)</f>
        <v>270.19862287679916</v>
      </c>
      <c r="X92" s="14">
        <f>IF($Q92&lt;=($C$2-10),0,节奏总纲!L90*($C$3+$C$4*S$2)*$N$6)</f>
        <v>765.68853260675223</v>
      </c>
      <c r="Y92" s="14">
        <f>IF($Q92&lt;=($C$2-10),0,节奏总纲!M90*($C$3+$C$4*T$2)*$N$6)</f>
        <v>1076.3106826908966</v>
      </c>
      <c r="Z92" s="14">
        <f>IF($Q92&lt;=($C$2-10),0,节奏总纲!N90*($C$3+$C$4*U$2)*$N$6)</f>
        <v>703.64827704884863</v>
      </c>
      <c r="AA92" s="14">
        <f>IF($Q92&lt;=($C$2-10),0,节奏总纲!O90*($C$3+$C$4*V$2)*$N$6)</f>
        <v>362.98989221289003</v>
      </c>
      <c r="AC92" s="14">
        <v>87</v>
      </c>
      <c r="AD92" s="14">
        <f>SUM(R$6:R92)</f>
        <v>48380.205422196959</v>
      </c>
      <c r="AE92" s="14">
        <f>SUM(S$6:S92)</f>
        <v>135629.17823752502</v>
      </c>
      <c r="AF92" s="14">
        <f>SUM(T$6:T92)</f>
        <v>186989.29308834454</v>
      </c>
      <c r="AG92" s="14">
        <f>SUM(U$6:U92)</f>
        <v>135558.5787700396</v>
      </c>
      <c r="AH92" s="14">
        <f>SUM(V$6:V92)</f>
        <v>73253.345270109741</v>
      </c>
      <c r="AI92" s="14">
        <f>SUM(W$6:W92)</f>
        <v>2792.946047717473</v>
      </c>
      <c r="AJ92" s="14">
        <f>SUM(X$6:X92)</f>
        <v>7829.7513209786312</v>
      </c>
      <c r="AK92" s="14">
        <f>SUM(Y$6:Y92)</f>
        <v>10794.724878472012</v>
      </c>
      <c r="AL92" s="14">
        <f>SUM(Z$6:Z92)</f>
        <v>7825.6756767773786</v>
      </c>
      <c r="AM92" s="14">
        <f>SUM(AA$6:AA92)</f>
        <v>4228.850195422463</v>
      </c>
    </row>
    <row r="93" spans="17:39" x14ac:dyDescent="0.15">
      <c r="Q93" s="14">
        <v>88</v>
      </c>
      <c r="R93" s="14">
        <f>IF($Q93&lt;=($C$2-10),0,节奏总纲!K91*($C$3+$C$4*R$2)*$M$6)</f>
        <v>5016.3899888518472</v>
      </c>
      <c r="S93" s="14">
        <f>IF($Q93&lt;=($C$2-10),0,节奏总纲!L91*($C$3+$C$4*S$2)*$M$6)</f>
        <v>14468.151431555876</v>
      </c>
      <c r="T93" s="14">
        <f>IF($Q93&lt;=($C$2-10),0,节奏总纲!M91*($C$3+$C$4*T$2)*$M$6)</f>
        <v>18952.248058750742</v>
      </c>
      <c r="U93" s="14">
        <f>IF($Q93&lt;=($C$2-10),0,节奏总纲!N91*($C$3+$C$4*U$2)*$M$6)</f>
        <v>12410.688937461331</v>
      </c>
      <c r="V93" s="14">
        <f>IF($Q93&lt;=($C$2-10),0,节奏总纲!O91*($C$3+$C$4*V$2)*$M$6)</f>
        <v>6875.5069478355526</v>
      </c>
      <c r="W93" s="14">
        <f>IF($Q93&lt;=($C$2-10),0,节奏总纲!K91*($C$3+$C$4*R$2)*$N$6)</f>
        <v>289.59171361321273</v>
      </c>
      <c r="X93" s="14">
        <f>IF($Q93&lt;=($C$2-10),0,节奏总纲!L91*($C$3+$C$4*S$2)*$N$6)</f>
        <v>835.23345975712289</v>
      </c>
      <c r="Y93" s="14">
        <f>IF($Q93&lt;=($C$2-10),0,节奏总纲!M91*($C$3+$C$4*T$2)*$N$6)</f>
        <v>1094.0963530254758</v>
      </c>
      <c r="Z93" s="14">
        <f>IF($Q93&lt;=($C$2-10),0,节奏总纲!N91*($C$3+$C$4*U$2)*$N$6)</f>
        <v>716.45798761801871</v>
      </c>
      <c r="AA93" s="14">
        <f>IF($Q93&lt;=($C$2-10),0,节奏总纲!O91*($C$3+$C$4*V$2)*$N$6)</f>
        <v>396.91687516483728</v>
      </c>
      <c r="AC93" s="14">
        <v>88</v>
      </c>
      <c r="AD93" s="14">
        <f>SUM(R$6:R93)</f>
        <v>53396.595411048809</v>
      </c>
      <c r="AE93" s="14">
        <f>SUM(S$6:S93)</f>
        <v>150097.32966908091</v>
      </c>
      <c r="AF93" s="14">
        <f>SUM(T$6:T93)</f>
        <v>205941.54114709527</v>
      </c>
      <c r="AG93" s="14">
        <f>SUM(U$6:U93)</f>
        <v>147969.26770750093</v>
      </c>
      <c r="AH93" s="14">
        <f>SUM(V$6:V93)</f>
        <v>80128.852217945299</v>
      </c>
      <c r="AI93" s="14">
        <f>SUM(W$6:W93)</f>
        <v>3082.5377613306855</v>
      </c>
      <c r="AJ93" s="14">
        <f>SUM(X$6:X93)</f>
        <v>8664.9847807357546</v>
      </c>
      <c r="AK93" s="14">
        <f>SUM(Y$6:Y93)</f>
        <v>11888.821231497488</v>
      </c>
      <c r="AL93" s="14">
        <f>SUM(Z$6:Z93)</f>
        <v>8542.1336643953982</v>
      </c>
      <c r="AM93" s="14">
        <f>SUM(AA$6:AA93)</f>
        <v>4625.7670705873006</v>
      </c>
    </row>
    <row r="94" spans="17:39" x14ac:dyDescent="0.15">
      <c r="Q94" s="14">
        <v>89</v>
      </c>
      <c r="R94" s="14">
        <f>IF($Q94&lt;=($C$2-10),0,节奏总纲!K92*($C$3+$C$4*R$2)*$M$6)</f>
        <v>5376.4336677840774</v>
      </c>
      <c r="S94" s="14">
        <f>IF($Q94&lt;=($C$2-10),0,节奏总纲!L92*($C$3+$C$4*S$2)*$M$6)</f>
        <v>14753.462613638922</v>
      </c>
      <c r="T94" s="14">
        <f>IF($Q94&lt;=($C$2-10),0,节奏总纲!M92*($C$3+$C$4*T$2)*$M$6)</f>
        <v>18205.934439401277</v>
      </c>
      <c r="U94" s="14">
        <f>IF($Q94&lt;=($C$2-10),0,节奏总纲!N92*($C$3+$C$4*U$2)*$M$6)</f>
        <v>13221.037010996644</v>
      </c>
      <c r="V94" s="14">
        <f>IF($Q94&lt;=($C$2-10),0,节奏总纲!O92*($C$3+$C$4*V$2)*$M$6)</f>
        <v>6869.0703022641983</v>
      </c>
      <c r="W94" s="14">
        <f>IF($Q94&lt;=($C$2-10),0,节奏总纲!K92*($C$3+$C$4*R$2)*$N$6)</f>
        <v>310.37671362104794</v>
      </c>
      <c r="X94" s="14">
        <f>IF($Q94&lt;=($C$2-10),0,节奏总纲!L92*($C$3+$C$4*S$2)*$N$6)</f>
        <v>851.70421946999591</v>
      </c>
      <c r="Y94" s="14">
        <f>IF($Q94&lt;=($C$2-10),0,节奏总纲!M92*($C$3+$C$4*T$2)*$N$6)</f>
        <v>1051.0123343585462</v>
      </c>
      <c r="Z94" s="14">
        <f>IF($Q94&lt;=($C$2-10),0,节奏总纲!N92*($C$3+$C$4*U$2)*$N$6)</f>
        <v>763.23865813202872</v>
      </c>
      <c r="AA94" s="14">
        <f>IF($Q94&lt;=($C$2-10),0,节奏总纲!O92*($C$3+$C$4*V$2)*$N$6)</f>
        <v>396.5452933649629</v>
      </c>
      <c r="AC94" s="14">
        <v>89</v>
      </c>
      <c r="AD94" s="14">
        <f>SUM(R$6:R94)</f>
        <v>58773.029078832886</v>
      </c>
      <c r="AE94" s="14">
        <f>SUM(S$6:S94)</f>
        <v>164850.79228271983</v>
      </c>
      <c r="AF94" s="14">
        <f>SUM(T$6:T94)</f>
        <v>224147.47558649656</v>
      </c>
      <c r="AG94" s="14">
        <f>SUM(U$6:U94)</f>
        <v>161190.30471849756</v>
      </c>
      <c r="AH94" s="14">
        <f>SUM(V$6:V94)</f>
        <v>86997.922520209497</v>
      </c>
      <c r="AI94" s="14">
        <f>SUM(W$6:W94)</f>
        <v>3392.9144749517336</v>
      </c>
      <c r="AJ94" s="14">
        <f>SUM(X$6:X94)</f>
        <v>9516.6890002057498</v>
      </c>
      <c r="AK94" s="14">
        <f>SUM(Y$6:Y94)</f>
        <v>12939.833565856034</v>
      </c>
      <c r="AL94" s="14">
        <f>SUM(Z$6:Z94)</f>
        <v>9305.3723225274261</v>
      </c>
      <c r="AM94" s="14">
        <f>SUM(AA$6:AA94)</f>
        <v>5022.3123639522637</v>
      </c>
    </row>
    <row r="95" spans="17:39" x14ac:dyDescent="0.15">
      <c r="Q95" s="14">
        <v>90</v>
      </c>
      <c r="R95" s="14">
        <f>IF($Q95&lt;=($C$2-10),0,节奏总纲!K93*($C$3+$C$4*R$2)*$M$6)</f>
        <v>5762.3189282176527</v>
      </c>
      <c r="S95" s="14">
        <f>IF($Q95&lt;=($C$2-10),0,节奏总纲!L93*($C$3+$C$4*S$2)*$M$6)</f>
        <v>14390.561389753348</v>
      </c>
      <c r="T95" s="14">
        <f>IF($Q95&lt;=($C$2-10),0,节奏总纲!M93*($C$3+$C$4*T$2)*$M$6)</f>
        <v>19892.060582954004</v>
      </c>
      <c r="U95" s="14">
        <f>IF($Q95&lt;=($C$2-10),0,节奏总纲!N93*($C$3+$C$4*U$2)*$M$6)</f>
        <v>13472.942457603782</v>
      </c>
      <c r="V95" s="14">
        <f>IF($Q95&lt;=($C$2-10),0,节奏总纲!O93*($C$3+$C$4*V$2)*$M$6)</f>
        <v>7266.8099719035845</v>
      </c>
      <c r="W95" s="14">
        <f>IF($Q95&lt;=($C$2-10),0,节奏总纲!K93*($C$3+$C$4*R$2)*$N$6)</f>
        <v>332.65352504826654</v>
      </c>
      <c r="X95" s="14">
        <f>IF($Q95&lt;=($C$2-10),0,节奏总纲!L93*($C$3+$C$4*S$2)*$N$6)</f>
        <v>830.75425594425155</v>
      </c>
      <c r="Y95" s="14">
        <f>IF($Q95&lt;=($C$2-10),0,节奏总纲!M93*($C$3+$C$4*T$2)*$N$6)</f>
        <v>1148.3508906439661</v>
      </c>
      <c r="Z95" s="14">
        <f>IF($Q95&lt;=($C$2-10),0,节奏总纲!N93*($C$3+$C$4*U$2)*$N$6)</f>
        <v>777.78093457257307</v>
      </c>
      <c r="AA95" s="14">
        <f>IF($Q95&lt;=($C$2-10),0,节奏总纲!O93*($C$3+$C$4*V$2)*$N$6)</f>
        <v>419.5064492477386</v>
      </c>
      <c r="AC95" s="14">
        <v>90</v>
      </c>
      <c r="AD95" s="14">
        <f>SUM(R$6:R95)</f>
        <v>64535.348007050539</v>
      </c>
      <c r="AE95" s="14">
        <f>SUM(S$6:S95)</f>
        <v>179241.35367247317</v>
      </c>
      <c r="AF95" s="14">
        <f>SUM(T$6:T95)</f>
        <v>244039.53616945056</v>
      </c>
      <c r="AG95" s="14">
        <f>SUM(U$6:U95)</f>
        <v>174663.24717610134</v>
      </c>
      <c r="AH95" s="14">
        <f>SUM(V$6:V95)</f>
        <v>94264.732492113078</v>
      </c>
      <c r="AI95" s="14">
        <f>SUM(W$6:W95)</f>
        <v>3725.5680000000002</v>
      </c>
      <c r="AJ95" s="14">
        <f>SUM(X$6:X95)</f>
        <v>10347.443256150002</v>
      </c>
      <c r="AK95" s="14">
        <f>SUM(Y$6:Y95)</f>
        <v>14088.184456499999</v>
      </c>
      <c r="AL95" s="14">
        <f>SUM(Z$6:Z95)</f>
        <v>10083.153257099999</v>
      </c>
      <c r="AM95" s="14">
        <f>SUM(AA$6:AA95)</f>
        <v>5441.8188132000023</v>
      </c>
    </row>
    <row r="96" spans="17:39" x14ac:dyDescent="0.15">
      <c r="Q96" s="14">
        <v>91</v>
      </c>
      <c r="R96" s="14">
        <f>IF($Q96&lt;=($C$2-10),0,节奏总纲!K94*($C$3+$C$4*R$2)*$M$6)</f>
        <v>6175.9005099342412</v>
      </c>
      <c r="S96" s="14">
        <f>IF($Q96&lt;=($C$2-10),0,节奏总纲!L94*($C$3+$C$4*S$2)*$M$6)</f>
        <v>17209.455565957247</v>
      </c>
      <c r="T96" s="14">
        <f>IF($Q96&lt;=($C$2-10),0,节奏总纲!M94*($C$3+$C$4*T$2)*$M$6)</f>
        <v>22476.209885680328</v>
      </c>
      <c r="U96" s="14">
        <f>IF($Q96&lt;=($C$2-10),0,节奏总纲!N94*($C$3+$C$4*U$2)*$M$6)</f>
        <v>16386.032888130951</v>
      </c>
      <c r="V96" s="14">
        <f>IF($Q96&lt;=($C$2-10),0,节奏总纲!O94*($C$3+$C$4*V$2)*$M$6)</f>
        <v>8698.8773729455352</v>
      </c>
      <c r="W96" s="14">
        <f>IF($Q96&lt;=($C$2-10),0,节奏总纲!K94*($C$3+$C$4*R$2)*$N$6)</f>
        <v>356.52922036588336</v>
      </c>
      <c r="X96" s="14">
        <f>IF($Q96&lt;=($C$2-10),0,节奏总纲!L94*($C$3+$C$4*S$2)*$N$6)</f>
        <v>993.4864990105516</v>
      </c>
      <c r="Y96" s="14">
        <f>IF($Q96&lt;=($C$2-10),0,节奏总纲!M94*($C$3+$C$4*T$2)*$N$6)</f>
        <v>1297.5315218293392</v>
      </c>
      <c r="Z96" s="14">
        <f>IF($Q96&lt;=($C$2-10),0,节奏总纲!N94*($C$3+$C$4*U$2)*$N$6)</f>
        <v>945.95104326854789</v>
      </c>
      <c r="AA96" s="14">
        <f>IF($Q96&lt;=($C$2-10),0,节奏总纲!O94*($C$3+$C$4*V$2)*$N$6)</f>
        <v>502.17842124333674</v>
      </c>
      <c r="AC96" s="14">
        <v>91</v>
      </c>
      <c r="AD96" s="14">
        <f>SUM(R$6:R96)</f>
        <v>70711.248516984779</v>
      </c>
      <c r="AE96" s="14">
        <f>SUM(S$6:S96)</f>
        <v>196450.8092384304</v>
      </c>
      <c r="AF96" s="14">
        <f>SUM(T$6:T96)</f>
        <v>266515.74605513091</v>
      </c>
      <c r="AG96" s="14">
        <f>SUM(U$6:U96)</f>
        <v>191049.2800642323</v>
      </c>
      <c r="AH96" s="14">
        <f>SUM(V$6:V96)</f>
        <v>102963.60986505862</v>
      </c>
      <c r="AI96" s="14">
        <f>SUM(W$6:W96)</f>
        <v>4082.0972203658835</v>
      </c>
      <c r="AJ96" s="14">
        <f>SUM(X$6:X96)</f>
        <v>11340.929755160552</v>
      </c>
      <c r="AK96" s="14">
        <f>SUM(Y$6:Y96)</f>
        <v>15385.715978329339</v>
      </c>
      <c r="AL96" s="14">
        <f>SUM(Z$6:Z96)</f>
        <v>11029.104300368546</v>
      </c>
      <c r="AM96" s="14">
        <f>SUM(AA$6:AA96)</f>
        <v>5943.997234443339</v>
      </c>
    </row>
    <row r="97" spans="17:39" x14ac:dyDescent="0.15">
      <c r="Q97" s="14">
        <v>92</v>
      </c>
      <c r="R97" s="14">
        <f>IF($Q97&lt;=($C$2-10),0,节奏总纲!K95*($C$3+$C$4*R$2)*$M$6)</f>
        <v>6619.1662738117984</v>
      </c>
      <c r="S97" s="14">
        <f>IF($Q97&lt;=($C$2-10),0,节奏总纲!L95*($C$3+$C$4*S$2)*$M$6)</f>
        <v>17835.324986428885</v>
      </c>
      <c r="T97" s="14">
        <f>IF($Q97&lt;=($C$2-10),0,节奏总纲!M95*($C$3+$C$4*T$2)*$M$6)</f>
        <v>24664.063905715433</v>
      </c>
      <c r="U97" s="14">
        <f>IF($Q97&lt;=($C$2-10),0,节奏总纲!N95*($C$3+$C$4*U$2)*$M$6)</f>
        <v>17521.996272839606</v>
      </c>
      <c r="V97" s="14">
        <f>IF($Q97&lt;=($C$2-10),0,节奏总纲!O95*($C$3+$C$4*V$2)*$M$6)</f>
        <v>9015.4002891843884</v>
      </c>
      <c r="W97" s="14">
        <f>IF($Q97&lt;=($C$2-10),0,节奏总纲!K95*($C$3+$C$4*R$2)*$N$6)</f>
        <v>382.11855700690319</v>
      </c>
      <c r="X97" s="14">
        <f>IF($Q97&lt;=($C$2-10),0,节奏总纲!L95*($C$3+$C$4*S$2)*$N$6)</f>
        <v>1029.6173816523083</v>
      </c>
      <c r="Y97" s="14">
        <f>IF($Q97&lt;=($C$2-10),0,节奏总纲!M95*($C$3+$C$4*T$2)*$N$6)</f>
        <v>1423.8343803003843</v>
      </c>
      <c r="Z97" s="14">
        <f>IF($Q97&lt;=($C$2-10),0,节奏总纲!N95*($C$3+$C$4*U$2)*$N$6)</f>
        <v>1011.529194869743</v>
      </c>
      <c r="AA97" s="14">
        <f>IF($Q97&lt;=($C$2-10),0,节奏总纲!O95*($C$3+$C$4*V$2)*$N$6)</f>
        <v>520.45100649192511</v>
      </c>
      <c r="AC97" s="14">
        <v>92</v>
      </c>
      <c r="AD97" s="14">
        <f>SUM(R$6:R97)</f>
        <v>77330.414790796582</v>
      </c>
      <c r="AE97" s="14">
        <f>SUM(S$6:S97)</f>
        <v>214286.1342248593</v>
      </c>
      <c r="AF97" s="14">
        <f>SUM(T$6:T97)</f>
        <v>291179.80996084632</v>
      </c>
      <c r="AG97" s="14">
        <f>SUM(U$6:U97)</f>
        <v>208571.2763370719</v>
      </c>
      <c r="AH97" s="14">
        <f>SUM(V$6:V97)</f>
        <v>111979.01015424301</v>
      </c>
      <c r="AI97" s="14">
        <f>SUM(W$6:W97)</f>
        <v>4464.2157773727868</v>
      </c>
      <c r="AJ97" s="14">
        <f>SUM(X$6:X97)</f>
        <v>12370.54713681286</v>
      </c>
      <c r="AK97" s="14">
        <f>SUM(Y$6:Y97)</f>
        <v>16809.550358629724</v>
      </c>
      <c r="AL97" s="14">
        <f>SUM(Z$6:Z97)</f>
        <v>12040.633495238289</v>
      </c>
      <c r="AM97" s="14">
        <f>SUM(AA$6:AA97)</f>
        <v>6464.448240935264</v>
      </c>
    </row>
    <row r="98" spans="17:39" x14ac:dyDescent="0.15">
      <c r="Q98" s="14">
        <v>93</v>
      </c>
      <c r="R98" s="14">
        <f>IF($Q98&lt;=($C$2-10),0,节奏总纲!K96*($C$3+$C$4*R$2)*$M$6)</f>
        <v>7094.2467563868868</v>
      </c>
      <c r="S98" s="14">
        <f>IF($Q98&lt;=($C$2-10),0,节奏总纲!L96*($C$3+$C$4*S$2)*$M$6)</f>
        <v>19690.291600679648</v>
      </c>
      <c r="T98" s="14">
        <f>IF($Q98&lt;=($C$2-10),0,节奏总纲!M96*($C$3+$C$4*T$2)*$M$6)</f>
        <v>26399.11294258853</v>
      </c>
      <c r="U98" s="14">
        <f>IF($Q98&lt;=($C$2-10),0,节奏总纲!N96*($C$3+$C$4*U$2)*$M$6)</f>
        <v>18445.754391675448</v>
      </c>
      <c r="V98" s="14">
        <f>IF($Q98&lt;=($C$2-10),0,节奏总纲!O96*($C$3+$C$4*V$2)*$M$6)</f>
        <v>9894.7027887167915</v>
      </c>
      <c r="W98" s="14">
        <f>IF($Q98&lt;=($C$2-10),0,节奏总纲!K96*($C$3+$C$4*R$2)*$N$6)</f>
        <v>409.5445289426699</v>
      </c>
      <c r="X98" s="14">
        <f>IF($Q98&lt;=($C$2-10),0,节奏总纲!L96*($C$3+$C$4*S$2)*$N$6)</f>
        <v>1136.7029475094255</v>
      </c>
      <c r="Y98" s="14">
        <f>IF($Q98&lt;=($C$2-10),0,节奏总纲!M96*($C$3+$C$4*T$2)*$N$6)</f>
        <v>1523.9972115211756</v>
      </c>
      <c r="Z98" s="14">
        <f>IF($Q98&lt;=($C$2-10),0,节奏总纲!N96*($C$3+$C$4*U$2)*$N$6)</f>
        <v>1064.8569260055388</v>
      </c>
      <c r="AA98" s="14">
        <f>IF($Q98&lt;=($C$2-10),0,节奏总纲!O96*($C$3+$C$4*V$2)*$N$6)</f>
        <v>571.21235443135276</v>
      </c>
      <c r="AC98" s="14">
        <v>93</v>
      </c>
      <c r="AD98" s="14">
        <f>SUM(R$6:R98)</f>
        <v>84424.661547183467</v>
      </c>
      <c r="AE98" s="14">
        <f>SUM(S$6:S98)</f>
        <v>233976.42582553896</v>
      </c>
      <c r="AF98" s="14">
        <f>SUM(T$6:T98)</f>
        <v>317578.92290343484</v>
      </c>
      <c r="AG98" s="14">
        <f>SUM(U$6:U98)</f>
        <v>227017.03072874734</v>
      </c>
      <c r="AH98" s="14">
        <f>SUM(V$6:V98)</f>
        <v>121873.7129429598</v>
      </c>
      <c r="AI98" s="14">
        <f>SUM(W$6:W98)</f>
        <v>4873.7603063154565</v>
      </c>
      <c r="AJ98" s="14">
        <f>SUM(X$6:X98)</f>
        <v>13507.250084322286</v>
      </c>
      <c r="AK98" s="14">
        <f>SUM(Y$6:Y98)</f>
        <v>18333.547570150899</v>
      </c>
      <c r="AL98" s="14">
        <f>SUM(Z$6:Z98)</f>
        <v>13105.490421243829</v>
      </c>
      <c r="AM98" s="14">
        <f>SUM(AA$6:AA98)</f>
        <v>7035.6605953666167</v>
      </c>
    </row>
    <row r="99" spans="17:39" x14ac:dyDescent="0.15">
      <c r="Q99" s="14">
        <v>94</v>
      </c>
      <c r="R99" s="14">
        <f>IF($Q99&lt;=($C$2-10),0,节奏总纲!K97*($C$3+$C$4*R$2)*$M$6)</f>
        <v>7603.4254101795759</v>
      </c>
      <c r="S99" s="14">
        <f>IF($Q99&lt;=($C$2-10),0,节奏总纲!L97*($C$3+$C$4*S$2)*$M$6)</f>
        <v>20732.598595022886</v>
      </c>
      <c r="T99" s="14">
        <f>IF($Q99&lt;=($C$2-10),0,节奏总纲!M97*($C$3+$C$4*T$2)*$M$6)</f>
        <v>28069.108537610813</v>
      </c>
      <c r="U99" s="14">
        <f>IF($Q99&lt;=($C$2-10),0,节奏总纲!N97*($C$3+$C$4*U$2)*$M$6)</f>
        <v>19577.944771853552</v>
      </c>
      <c r="V99" s="14">
        <f>IF($Q99&lt;=($C$2-10),0,节奏总纲!O97*($C$3+$C$4*V$2)*$M$6)</f>
        <v>10438.285696486439</v>
      </c>
      <c r="W99" s="14">
        <f>IF($Q99&lt;=($C$2-10),0,节奏总纲!K97*($C$3+$C$4*R$2)*$N$6)</f>
        <v>438.93895784767676</v>
      </c>
      <c r="X99" s="14">
        <f>IF($Q99&lt;=($C$2-10),0,节奏总纲!L97*($C$3+$C$4*S$2)*$N$6)</f>
        <v>1196.8743993450478</v>
      </c>
      <c r="Y99" s="14">
        <f>IF($Q99&lt;=($C$2-10),0,节奏总纲!M97*($C$3+$C$4*T$2)*$N$6)</f>
        <v>1620.4045656471076</v>
      </c>
      <c r="Z99" s="14">
        <f>IF($Q99&lt;=($C$2-10),0,节奏总纲!N97*($C$3+$C$4*U$2)*$N$6)</f>
        <v>1130.2172654250855</v>
      </c>
      <c r="AA99" s="14">
        <f>IF($Q99&lt;=($C$2-10),0,节奏总纲!O97*($C$3+$C$4*V$2)*$N$6)</f>
        <v>602.59291018991621</v>
      </c>
      <c r="AC99" s="14">
        <v>94</v>
      </c>
      <c r="AD99" s="14">
        <f>SUM(R$6:R99)</f>
        <v>92028.086957363048</v>
      </c>
      <c r="AE99" s="14">
        <f>SUM(S$6:S99)</f>
        <v>254709.02442056185</v>
      </c>
      <c r="AF99" s="14">
        <f>SUM(T$6:T99)</f>
        <v>345648.03144104563</v>
      </c>
      <c r="AG99" s="14">
        <f>SUM(U$6:U99)</f>
        <v>246594.97550060088</v>
      </c>
      <c r="AH99" s="14">
        <f>SUM(V$6:V99)</f>
        <v>132311.99863944625</v>
      </c>
      <c r="AI99" s="14">
        <f>SUM(W$6:W99)</f>
        <v>5312.6992641631332</v>
      </c>
      <c r="AJ99" s="14">
        <f>SUM(X$6:X99)</f>
        <v>14704.124483667334</v>
      </c>
      <c r="AK99" s="14">
        <f>SUM(Y$6:Y99)</f>
        <v>19953.952135798005</v>
      </c>
      <c r="AL99" s="14">
        <f>SUM(Z$6:Z99)</f>
        <v>14235.707686668915</v>
      </c>
      <c r="AM99" s="14">
        <f>SUM(AA$6:AA99)</f>
        <v>7638.2535055565331</v>
      </c>
    </row>
    <row r="100" spans="17:39" x14ac:dyDescent="0.15">
      <c r="Q100" s="14">
        <v>95</v>
      </c>
      <c r="R100" s="14">
        <f>IF($Q100&lt;=($C$2-10),0,节奏总纲!K98*($C$3+$C$4*R$2)*$M$6)</f>
        <v>8149.149579004581</v>
      </c>
      <c r="S100" s="14">
        <f>IF($Q100&lt;=($C$2-10),0,节奏总纲!L98*($C$3+$C$4*S$2)*$M$6)</f>
        <v>22862.875946253167</v>
      </c>
      <c r="T100" s="14">
        <f>IF($Q100&lt;=($C$2-10),0,节奏总纲!M98*($C$3+$C$4*T$2)*$M$6)</f>
        <v>29495.169432248775</v>
      </c>
      <c r="U100" s="14">
        <f>IF($Q100&lt;=($C$2-10),0,节奏总纲!N98*($C$3+$C$4*U$2)*$M$6)</f>
        <v>20969.162186937087</v>
      </c>
      <c r="V100" s="14">
        <f>IF($Q100&lt;=($C$2-10),0,节奏总纲!O98*($C$3+$C$4*V$2)*$M$6)</f>
        <v>12202.998039376298</v>
      </c>
      <c r="W100" s="14">
        <f>IF($Q100&lt;=($C$2-10),0,节奏总纲!K98*($C$3+$C$4*R$2)*$N$6)</f>
        <v>470.4431266944755</v>
      </c>
      <c r="X100" s="14">
        <f>IF($Q100&lt;=($C$2-10),0,节奏总纲!L98*($C$3+$C$4*S$2)*$N$6)</f>
        <v>1319.8534081512173</v>
      </c>
      <c r="Y100" s="14">
        <f>IF($Q100&lt;=($C$2-10),0,节奏总纲!M98*($C$3+$C$4*T$2)*$N$6)</f>
        <v>1702.7297873927796</v>
      </c>
      <c r="Z100" s="14">
        <f>IF($Q100&lt;=($C$2-10),0,节奏总纲!N98*($C$3+$C$4*U$2)*$N$6)</f>
        <v>1210.5310042169128</v>
      </c>
      <c r="AA100" s="14">
        <f>IF($Q100&lt;=($C$2-10),0,节奏总纲!O98*($C$3+$C$4*V$2)*$N$6)</f>
        <v>704.46817757295116</v>
      </c>
      <c r="AC100" s="14">
        <v>95</v>
      </c>
      <c r="AD100" s="14">
        <f>SUM(R$6:R100)</f>
        <v>100177.23653636762</v>
      </c>
      <c r="AE100" s="14">
        <f>SUM(S$6:S100)</f>
        <v>277571.90036681504</v>
      </c>
      <c r="AF100" s="14">
        <f>SUM(T$6:T100)</f>
        <v>375143.20087329438</v>
      </c>
      <c r="AG100" s="14">
        <f>SUM(U$6:U100)</f>
        <v>267564.13768753794</v>
      </c>
      <c r="AH100" s="14">
        <f>SUM(V$6:V100)</f>
        <v>144514.99667882256</v>
      </c>
      <c r="AI100" s="14">
        <f>SUM(W$6:W100)</f>
        <v>5783.1423908576089</v>
      </c>
      <c r="AJ100" s="14">
        <f>SUM(X$6:X100)</f>
        <v>16023.977891818551</v>
      </c>
      <c r="AK100" s="14">
        <f>SUM(Y$6:Y100)</f>
        <v>21656.681923190783</v>
      </c>
      <c r="AL100" s="14">
        <f>SUM(Z$6:Z100)</f>
        <v>15446.238690885828</v>
      </c>
      <c r="AM100" s="14">
        <f>SUM(AA$6:AA100)</f>
        <v>8342.7216831294845</v>
      </c>
    </row>
    <row r="101" spans="17:39" x14ac:dyDescent="0.15">
      <c r="Q101" s="14">
        <v>96</v>
      </c>
      <c r="R101" s="14">
        <f>IF($Q101&lt;=($C$2-10),0,节奏总纲!K99*($C$3+$C$4*R$2)*$M$6)</f>
        <v>8734.0422610159239</v>
      </c>
      <c r="S101" s="14">
        <f>IF($Q101&lt;=($C$2-10),0,节奏总纲!L99*($C$3+$C$4*S$2)*$M$6)</f>
        <v>23420.223864745196</v>
      </c>
      <c r="T101" s="14">
        <f>IF($Q101&lt;=($C$2-10),0,节奏总纲!M99*($C$3+$C$4*T$2)*$M$6)</f>
        <v>31444.292469896878</v>
      </c>
      <c r="U101" s="14">
        <f>IF($Q101&lt;=($C$2-10),0,节奏总纲!N99*($C$3+$C$4*U$2)*$M$6)</f>
        <v>23395.378990995239</v>
      </c>
      <c r="V101" s="14">
        <f>IF($Q101&lt;=($C$2-10),0,节奏总纲!O99*($C$3+$C$4*V$2)*$M$6)</f>
        <v>12954.810391301949</v>
      </c>
      <c r="W101" s="14">
        <f>IF($Q101&lt;=($C$2-10),0,节奏总纲!K99*($C$3+$C$4*R$2)*$N$6)</f>
        <v>504.20845882373857</v>
      </c>
      <c r="X101" s="14">
        <f>IF($Q101&lt;=($C$2-10),0,节奏总纲!L99*($C$3+$C$4*S$2)*$N$6)</f>
        <v>1352.0286056844152</v>
      </c>
      <c r="Y101" s="14">
        <f>IF($Q101&lt;=($C$2-10),0,节奏总纲!M99*($C$3+$C$4*T$2)*$N$6)</f>
        <v>1815.2509194757931</v>
      </c>
      <c r="Z101" s="14">
        <f>IF($Q101&lt;=($C$2-10),0,节奏总纲!N99*($C$3+$C$4*U$2)*$N$6)</f>
        <v>1350.5943333132989</v>
      </c>
      <c r="AA101" s="14">
        <f>IF($Q101&lt;=($C$2-10),0,节奏总纲!O99*($C$3+$C$4*V$2)*$N$6)</f>
        <v>747.86963316025106</v>
      </c>
      <c r="AC101" s="14">
        <v>96</v>
      </c>
      <c r="AD101" s="14">
        <f>SUM(R$6:R101)</f>
        <v>108911.27879738355</v>
      </c>
      <c r="AE101" s="14">
        <f>SUM(S$6:S101)</f>
        <v>300992.12423156021</v>
      </c>
      <c r="AF101" s="14">
        <f>SUM(T$6:T101)</f>
        <v>406587.49334319128</v>
      </c>
      <c r="AG101" s="14">
        <f>SUM(U$6:U101)</f>
        <v>290959.51667853317</v>
      </c>
      <c r="AH101" s="14">
        <f>SUM(V$6:V101)</f>
        <v>157469.80707012452</v>
      </c>
      <c r="AI101" s="14">
        <f>SUM(W$6:W101)</f>
        <v>6287.3508496813474</v>
      </c>
      <c r="AJ101" s="14">
        <f>SUM(X$6:X101)</f>
        <v>17376.006497502967</v>
      </c>
      <c r="AK101" s="14">
        <f>SUM(Y$6:Y101)</f>
        <v>23471.932842666574</v>
      </c>
      <c r="AL101" s="14">
        <f>SUM(Z$6:Z101)</f>
        <v>16796.833024199128</v>
      </c>
      <c r="AM101" s="14">
        <f>SUM(AA$6:AA101)</f>
        <v>9090.5913162897359</v>
      </c>
    </row>
    <row r="102" spans="17:39" x14ac:dyDescent="0.15">
      <c r="Q102" s="14">
        <v>97</v>
      </c>
      <c r="R102" s="14">
        <f>IF($Q102&lt;=($C$2-10),0,节奏总纲!K100*($C$3+$C$4*R$2)*$M$6)</f>
        <v>9360.9147160272332</v>
      </c>
      <c r="S102" s="14">
        <f>IF($Q102&lt;=($C$2-10),0,节奏总纲!L100*($C$3+$C$4*S$2)*$M$6)</f>
        <v>25494.001799237736</v>
      </c>
      <c r="T102" s="14">
        <f>IF($Q102&lt;=($C$2-10),0,节奏总纲!M100*($C$3+$C$4*T$2)*$M$6)</f>
        <v>36357.295457394575</v>
      </c>
      <c r="U102" s="14">
        <f>IF($Q102&lt;=($C$2-10),0,节奏总纲!N100*($C$3+$C$4*U$2)*$M$6)</f>
        <v>26902.01101946193</v>
      </c>
      <c r="V102" s="14">
        <f>IF($Q102&lt;=($C$2-10),0,节奏总纲!O100*($C$3+$C$4*V$2)*$M$6)</f>
        <v>15200.341073116548</v>
      </c>
      <c r="W102" s="14">
        <f>IF($Q102&lt;=($C$2-10),0,节奏总纲!K100*($C$3+$C$4*R$2)*$N$6)</f>
        <v>540.39724575359946</v>
      </c>
      <c r="X102" s="14">
        <f>IF($Q102&lt;=($C$2-10),0,节奏总纲!L100*($C$3+$C$4*S$2)*$N$6)</f>
        <v>1471.7459536253828</v>
      </c>
      <c r="Y102" s="14">
        <f>IF($Q102&lt;=($C$2-10),0,节奏总纲!M100*($C$3+$C$4*T$2)*$N$6)</f>
        <v>2098.874193842054</v>
      </c>
      <c r="Z102" s="14">
        <f>IF($Q102&lt;=($C$2-10),0,节奏总纲!N100*($C$3+$C$4*U$2)*$N$6)</f>
        <v>1553.0290683301973</v>
      </c>
      <c r="AA102" s="14">
        <f>IF($Q102&lt;=($C$2-10),0,节奏总纲!O100*($C$3+$C$4*V$2)*$N$6)</f>
        <v>877.5021138012894</v>
      </c>
      <c r="AC102" s="14">
        <v>97</v>
      </c>
      <c r="AD102" s="14">
        <f>SUM(R$6:R102)</f>
        <v>118272.19351341078</v>
      </c>
      <c r="AE102" s="14">
        <f>SUM(S$6:S102)</f>
        <v>326486.12603079795</v>
      </c>
      <c r="AF102" s="14">
        <f>SUM(T$6:T102)</f>
        <v>442944.78880058584</v>
      </c>
      <c r="AG102" s="14">
        <f>SUM(U$6:U102)</f>
        <v>317861.52769799507</v>
      </c>
      <c r="AH102" s="14">
        <f>SUM(V$6:V102)</f>
        <v>172670.14814324107</v>
      </c>
      <c r="AI102" s="14">
        <f>SUM(W$6:W102)</f>
        <v>6827.7480954349467</v>
      </c>
      <c r="AJ102" s="14">
        <f>SUM(X$6:X102)</f>
        <v>18847.752451128348</v>
      </c>
      <c r="AK102" s="14">
        <f>SUM(Y$6:Y102)</f>
        <v>25570.807036508628</v>
      </c>
      <c r="AL102" s="14">
        <f>SUM(Z$6:Z102)</f>
        <v>18349.862092529325</v>
      </c>
      <c r="AM102" s="14">
        <f>SUM(AA$6:AA102)</f>
        <v>9968.0934300910249</v>
      </c>
    </row>
    <row r="103" spans="17:39" x14ac:dyDescent="0.15">
      <c r="Q103" s="14">
        <v>98</v>
      </c>
      <c r="R103" s="14">
        <f>IF($Q103&lt;=($C$2-10),0,节奏总纲!K101*($C$3+$C$4*R$2)*$M$6)</f>
        <v>10032.779977703694</v>
      </c>
      <c r="S103" s="14">
        <f>IF($Q103&lt;=($C$2-10),0,节奏总纲!L101*($C$3+$C$4*S$2)*$M$6)</f>
        <v>28750.223624595998</v>
      </c>
      <c r="T103" s="14">
        <f>IF($Q103&lt;=($C$2-10),0,节奏总纲!M101*($C$3+$C$4*T$2)*$M$6)</f>
        <v>40366.56290881626</v>
      </c>
      <c r="U103" s="14">
        <f>IF($Q103&lt;=($C$2-10),0,节奏总纲!N101*($C$3+$C$4*U$2)*$M$6)</f>
        <v>29689.640469914273</v>
      </c>
      <c r="V103" s="14">
        <f>IF($Q103&lt;=($C$2-10),0,节奏总纲!O101*($C$3+$C$4*V$2)*$M$6)</f>
        <v>16149.370438187798</v>
      </c>
      <c r="W103" s="14">
        <f>IF($Q103&lt;=($C$2-10),0,节奏总纲!K101*($C$3+$C$4*R$2)*$N$6)</f>
        <v>579.18342722642547</v>
      </c>
      <c r="X103" s="14">
        <f>IF($Q103&lt;=($C$2-10),0,节奏总纲!L101*($C$3+$C$4*S$2)*$N$6)</f>
        <v>1659.7247312734241</v>
      </c>
      <c r="Y103" s="14">
        <f>IF($Q103&lt;=($C$2-10),0,节奏总纲!M101*($C$3+$C$4*T$2)*$N$6)</f>
        <v>2330.3256228918567</v>
      </c>
      <c r="Z103" s="14">
        <f>IF($Q103&lt;=($C$2-10),0,节奏总纲!N101*($C$3+$C$4*U$2)*$N$6)</f>
        <v>1713.9564267032895</v>
      </c>
      <c r="AA103" s="14">
        <f>IF($Q103&lt;=($C$2-10),0,节奏总纲!O101*($C$3+$C$4*V$2)*$N$6)</f>
        <v>932.28873141096733</v>
      </c>
      <c r="AC103" s="14">
        <v>98</v>
      </c>
      <c r="AD103" s="14">
        <f>SUM(R$6:R103)</f>
        <v>128304.97349111448</v>
      </c>
      <c r="AE103" s="14">
        <f>SUM(S$6:S103)</f>
        <v>355236.34965539398</v>
      </c>
      <c r="AF103" s="14">
        <f>SUM(T$6:T103)</f>
        <v>483311.35170940211</v>
      </c>
      <c r="AG103" s="14">
        <f>SUM(U$6:U103)</f>
        <v>347551.16816790937</v>
      </c>
      <c r="AH103" s="14">
        <f>SUM(V$6:V103)</f>
        <v>188819.51858142886</v>
      </c>
      <c r="AI103" s="14">
        <f>SUM(W$6:W103)</f>
        <v>7406.9315226613726</v>
      </c>
      <c r="AJ103" s="14">
        <f>SUM(X$6:X103)</f>
        <v>20507.477182401773</v>
      </c>
      <c r="AK103" s="14">
        <f>SUM(Y$6:Y103)</f>
        <v>27901.132659400486</v>
      </c>
      <c r="AL103" s="14">
        <f>SUM(Z$6:Z103)</f>
        <v>20063.818519232616</v>
      </c>
      <c r="AM103" s="14">
        <f>SUM(AA$6:AA103)</f>
        <v>10900.382161501992</v>
      </c>
    </row>
    <row r="104" spans="17:39" x14ac:dyDescent="0.15">
      <c r="Q104" s="14">
        <v>99</v>
      </c>
      <c r="R104" s="14">
        <f>IF($Q104&lt;=($C$2-10),0,节奏总纲!K102*($C$3+$C$4*R$2)*$M$6)</f>
        <v>10752.867335568155</v>
      </c>
      <c r="S104" s="14">
        <f>IF($Q104&lt;=($C$2-10),0,节奏总纲!L102*($C$3+$C$4*S$2)*$M$6)</f>
        <v>30675.176733992081</v>
      </c>
      <c r="T104" s="14">
        <f>IF($Q104&lt;=($C$2-10),0,节奏总纲!M102*($C$3+$C$4*T$2)*$M$6)</f>
        <v>42212.26091711333</v>
      </c>
      <c r="U104" s="14">
        <f>IF($Q104&lt;=($C$2-10),0,节奏总纲!N102*($C$3+$C$4*U$2)*$M$6)</f>
        <v>30939.539793200231</v>
      </c>
      <c r="V104" s="14">
        <f>IF($Q104&lt;=($C$2-10),0,节奏总纲!O102*($C$3+$C$4*V$2)*$M$6)</f>
        <v>15550.560004049548</v>
      </c>
      <c r="W104" s="14">
        <f>IF($Q104&lt;=($C$2-10),0,节奏总纲!K102*($C$3+$C$4*R$2)*$N$6)</f>
        <v>620.75342724209588</v>
      </c>
      <c r="X104" s="14">
        <f>IF($Q104&lt;=($C$2-10),0,节奏总纲!L102*($C$3+$C$4*S$2)*$N$6)</f>
        <v>1770.8505549860824</v>
      </c>
      <c r="Y104" s="14">
        <f>IF($Q104&lt;=($C$2-10),0,节奏总纲!M102*($C$3+$C$4*T$2)*$N$6)</f>
        <v>2436.8761204056232</v>
      </c>
      <c r="Z104" s="14">
        <f>IF($Q104&lt;=($C$2-10),0,节奏总纲!N102*($C$3+$C$4*U$2)*$N$6)</f>
        <v>1786.1119982754312</v>
      </c>
      <c r="AA104" s="14">
        <f>IF($Q104&lt;=($C$2-10),0,节奏总纲!O102*($C$3+$C$4*V$2)*$N$6)</f>
        <v>897.71993988220936</v>
      </c>
      <c r="AC104" s="14">
        <v>99</v>
      </c>
      <c r="AD104" s="14">
        <f>SUM(R$6:R104)</f>
        <v>139057.84082668263</v>
      </c>
      <c r="AE104" s="14">
        <f>SUM(S$6:S104)</f>
        <v>385911.52638938604</v>
      </c>
      <c r="AF104" s="14">
        <f>SUM(T$6:T104)</f>
        <v>525523.61262651545</v>
      </c>
      <c r="AG104" s="14">
        <f>SUM(U$6:U104)</f>
        <v>378490.70796110958</v>
      </c>
      <c r="AH104" s="14">
        <f>SUM(V$6:V104)</f>
        <v>204370.07858547842</v>
      </c>
      <c r="AI104" s="14">
        <f>SUM(W$6:W104)</f>
        <v>8027.6849499034688</v>
      </c>
      <c r="AJ104" s="14">
        <f>SUM(X$6:X104)</f>
        <v>22278.327737387855</v>
      </c>
      <c r="AK104" s="14">
        <f>SUM(Y$6:Y104)</f>
        <v>30338.00877980611</v>
      </c>
      <c r="AL104" s="14">
        <f>SUM(Z$6:Z104)</f>
        <v>21849.930517508048</v>
      </c>
      <c r="AM104" s="14">
        <f>SUM(AA$6:AA104)</f>
        <v>11798.1021013842</v>
      </c>
    </row>
    <row r="105" spans="17:39" x14ac:dyDescent="0.15">
      <c r="Q105" s="14">
        <v>100</v>
      </c>
      <c r="R105" s="14">
        <f>IF($Q105&lt;=($C$2-10),0,节奏总纲!K103*($C$3+$C$4*R$2)*$M$6)</f>
        <v>11524.637856435285</v>
      </c>
      <c r="S105" s="14">
        <f>IF($Q105&lt;=($C$2-10),0,节奏总纲!L103*($C$3+$C$4*S$2)*$M$6)</f>
        <v>32154.567010443785</v>
      </c>
      <c r="T105" s="14">
        <f>IF($Q105&lt;=($C$2-10),0,节奏总纲!M103*($C$3+$C$4*T$2)*$M$6)</f>
        <v>44404.255088110498</v>
      </c>
      <c r="U105" s="14">
        <f>IF($Q105&lt;=($C$2-10),0,节奏总纲!N103*($C$3+$C$4*U$2)*$M$6)</f>
        <v>30343.049305664554</v>
      </c>
      <c r="V105" s="14">
        <f>IF($Q105&lt;=($C$2-10),0,节奏总纲!O103*($C$3+$C$4*V$2)*$M$6)</f>
        <v>15878.476332052684</v>
      </c>
      <c r="W105" s="14">
        <f>IF($Q105&lt;=($C$2-10),0,节奏总纲!K103*($C$3+$C$4*R$2)*$N$6)</f>
        <v>665.30705009653195</v>
      </c>
      <c r="X105" s="14">
        <f>IF($Q105&lt;=($C$2-10),0,节奏总纲!L103*($C$3+$C$4*S$2)*$N$6)</f>
        <v>1856.2544343121453</v>
      </c>
      <c r="Y105" s="14">
        <f>IF($Q105&lt;=($C$2-10),0,节奏总纲!M103*($C$3+$C$4*T$2)*$N$6)</f>
        <v>2563.4179860938875</v>
      </c>
      <c r="Z105" s="14">
        <f>IF($Q105&lt;=($C$2-10),0,节奏总纲!N103*($C$3+$C$4*U$2)*$N$6)</f>
        <v>1751.6771351919544</v>
      </c>
      <c r="AA105" s="14">
        <f>IF($Q105&lt;=($C$2-10),0,节奏总纲!O103*($C$3+$C$4*V$2)*$N$6)</f>
        <v>916.65025661580034</v>
      </c>
      <c r="AC105" s="14">
        <v>100</v>
      </c>
      <c r="AD105" s="14">
        <f>SUM(R$6:R105)</f>
        <v>150582.47868311792</v>
      </c>
      <c r="AE105" s="14">
        <f>SUM(S$6:S105)</f>
        <v>418066.09339982981</v>
      </c>
      <c r="AF105" s="14">
        <f>SUM(T$6:T105)</f>
        <v>569927.8677146259</v>
      </c>
      <c r="AG105" s="14">
        <f>SUM(U$6:U105)</f>
        <v>408833.75726677413</v>
      </c>
      <c r="AH105" s="14">
        <f>SUM(V$6:V105)</f>
        <v>220248.55491753109</v>
      </c>
      <c r="AI105" s="14">
        <f>SUM(W$6:W105)</f>
        <v>8692.9920000000002</v>
      </c>
      <c r="AJ105" s="14">
        <f>SUM(X$6:X105)</f>
        <v>24134.5821717</v>
      </c>
      <c r="AK105" s="14">
        <f>SUM(Y$6:Y105)</f>
        <v>32901.426765899996</v>
      </c>
      <c r="AL105" s="14">
        <f>SUM(Z$6:Z105)</f>
        <v>23601.607652700004</v>
      </c>
      <c r="AM105" s="14">
        <f>SUM(AA$6:AA105)</f>
        <v>12714.752358</v>
      </c>
    </row>
    <row r="106" spans="17:39" x14ac:dyDescent="0.15">
      <c r="Q106" s="14">
        <v>101</v>
      </c>
      <c r="R106" s="14">
        <f>IF($Q106&lt;=($C$2-10),0,节奏总纲!K104*($C$3+$C$4*R$2)*$M$6)</f>
        <v>12351.80101986833</v>
      </c>
      <c r="S106" s="14">
        <f>IF($Q106&lt;=($C$2-10),0,节奏总纲!L104*($C$3+$C$4*S$2)*$M$6)</f>
        <v>34829.790235361055</v>
      </c>
      <c r="T106" s="14">
        <f>IF($Q106&lt;=($C$2-10),0,节奏总纲!M104*($C$3+$C$4*T$2)*$M$6)</f>
        <v>45814.550885389843</v>
      </c>
      <c r="U106" s="14">
        <f>IF($Q106&lt;=($C$2-10),0,节奏总纲!N104*($C$3+$C$4*U$2)*$M$6)</f>
        <v>31216.23858510211</v>
      </c>
      <c r="V106" s="14">
        <f>IF($Q106&lt;=($C$2-10),0,节奏总纲!O104*($C$3+$C$4*V$2)*$M$6)</f>
        <v>17233.786638017005</v>
      </c>
      <c r="W106" s="14">
        <f>IF($Q106&lt;=($C$2-10),0,节奏总纲!K104*($C$3+$C$4*R$2)*$N$6)</f>
        <v>713.05844073175797</v>
      </c>
      <c r="X106" s="14">
        <f>IF($Q106&lt;=($C$2-10),0,节奏总纲!L104*($C$3+$C$4*S$2)*$N$6)</f>
        <v>2010.6926816819389</v>
      </c>
      <c r="Y106" s="14">
        <f>IF($Q106&lt;=($C$2-10),0,节奏总纲!M104*($C$3+$C$4*T$2)*$N$6)</f>
        <v>2644.8331028498146</v>
      </c>
      <c r="Z106" s="14">
        <f>IF($Q106&lt;=($C$2-10),0,节奏总纲!N104*($C$3+$C$4*U$2)*$N$6)</f>
        <v>1802.0855723953953</v>
      </c>
      <c r="AA106" s="14">
        <f>IF($Q106&lt;=($C$2-10),0,节奏总纲!O104*($C$3+$C$4*V$2)*$N$6)</f>
        <v>994.89111006900021</v>
      </c>
      <c r="AC106" s="14">
        <v>101</v>
      </c>
      <c r="AD106" s="14">
        <f>SUM(R$6:R106)</f>
        <v>162934.27970298624</v>
      </c>
      <c r="AE106" s="14">
        <f>SUM(S$6:S106)</f>
        <v>452895.8836351909</v>
      </c>
      <c r="AF106" s="14">
        <f>SUM(T$6:T106)</f>
        <v>615742.41860001569</v>
      </c>
      <c r="AG106" s="14">
        <f>SUM(U$6:U106)</f>
        <v>440049.99585187621</v>
      </c>
      <c r="AH106" s="14">
        <f>SUM(V$6:V106)</f>
        <v>237482.3415555481</v>
      </c>
      <c r="AI106" s="14">
        <f>SUM(W$6:W106)</f>
        <v>9406.0504407317585</v>
      </c>
      <c r="AJ106" s="14">
        <f>SUM(X$6:X106)</f>
        <v>26145.274853381939</v>
      </c>
      <c r="AK106" s="14">
        <f>SUM(Y$6:Y106)</f>
        <v>35546.25986874981</v>
      </c>
      <c r="AL106" s="14">
        <f>SUM(Z$6:Z106)</f>
        <v>25403.693225095398</v>
      </c>
      <c r="AM106" s="14">
        <f>SUM(AA$6:AA106)</f>
        <v>13709.643468069</v>
      </c>
    </row>
    <row r="107" spans="17:39" x14ac:dyDescent="0.15">
      <c r="Q107" s="14">
        <v>102</v>
      </c>
      <c r="R107" s="14">
        <f>IF($Q107&lt;=($C$2-10),0,节奏总纲!K105*($C$3+$C$4*R$2)*$M$6)</f>
        <v>13238.33254762375</v>
      </c>
      <c r="S107" s="14">
        <f>IF($Q107&lt;=($C$2-10),0,节奏总纲!L105*($C$3+$C$4*S$2)*$M$6)</f>
        <v>35566.697266115239</v>
      </c>
      <c r="T107" s="14">
        <f>IF($Q107&lt;=($C$2-10),0,节奏总纲!M105*($C$3+$C$4*T$2)*$M$6)</f>
        <v>46198.171370237003</v>
      </c>
      <c r="U107" s="14">
        <f>IF($Q107&lt;=($C$2-10),0,节奏总纲!N105*($C$3+$C$4*U$2)*$M$6)</f>
        <v>33274.543186481307</v>
      </c>
      <c r="V107" s="14">
        <f>IF($Q107&lt;=($C$2-10),0,节奏总纲!O105*($C$3+$C$4*V$2)*$M$6)</f>
        <v>18615.105973475489</v>
      </c>
      <c r="W107" s="14">
        <f>IF($Q107&lt;=($C$2-10),0,节奏总纲!K105*($C$3+$C$4*R$2)*$N$6)</f>
        <v>764.23711401381524</v>
      </c>
      <c r="X107" s="14">
        <f>IF($Q107&lt;=($C$2-10),0,节奏总纲!L105*($C$3+$C$4*S$2)*$N$6)</f>
        <v>2053.23366639086</v>
      </c>
      <c r="Y107" s="14">
        <f>IF($Q107&lt;=($C$2-10),0,节奏总纲!M105*($C$3+$C$4*T$2)*$N$6)</f>
        <v>2666.9791708052385</v>
      </c>
      <c r="Z107" s="14">
        <f>IF($Q107&lt;=($C$2-10),0,节奏总纲!N105*($C$3+$C$4*U$2)*$N$6)</f>
        <v>1920.9096586359053</v>
      </c>
      <c r="AA107" s="14">
        <f>IF($Q107&lt;=($C$2-10),0,节奏总纲!O105*($C$3+$C$4*V$2)*$N$6)</f>
        <v>1074.6334415646506</v>
      </c>
      <c r="AC107" s="14">
        <v>102</v>
      </c>
      <c r="AD107" s="14">
        <f>SUM(R$6:R107)</f>
        <v>176172.61225060999</v>
      </c>
      <c r="AE107" s="14">
        <f>SUM(S$6:S107)</f>
        <v>488462.58090130612</v>
      </c>
      <c r="AF107" s="14">
        <f>SUM(T$6:T107)</f>
        <v>661940.58997025271</v>
      </c>
      <c r="AG107" s="14">
        <f>SUM(U$6:U107)</f>
        <v>473324.5390383575</v>
      </c>
      <c r="AH107" s="14">
        <f>SUM(V$6:V107)</f>
        <v>256097.4475290236</v>
      </c>
      <c r="AI107" s="14">
        <f>SUM(W$6:W107)</f>
        <v>10170.287554745573</v>
      </c>
      <c r="AJ107" s="14">
        <f>SUM(X$6:X107)</f>
        <v>28198.5085197728</v>
      </c>
      <c r="AK107" s="14">
        <f>SUM(Y$6:Y107)</f>
        <v>38213.239039555046</v>
      </c>
      <c r="AL107" s="14">
        <f>SUM(Z$6:Z107)</f>
        <v>27324.602883731302</v>
      </c>
      <c r="AM107" s="14">
        <f>SUM(AA$6:AA107)</f>
        <v>14784.276909633651</v>
      </c>
    </row>
    <row r="108" spans="17:39" x14ac:dyDescent="0.15">
      <c r="Q108" s="14">
        <v>103</v>
      </c>
      <c r="R108" s="14">
        <f>IF($Q108&lt;=($C$2-10),0,节奏总纲!K106*($C$3+$C$4*R$2)*$M$6)</f>
        <v>14188.493512773812</v>
      </c>
      <c r="S108" s="14">
        <f>IF($Q108&lt;=($C$2-10),0,节奏总纲!L106*($C$3+$C$4*S$2)*$M$6)</f>
        <v>37751.922391145607</v>
      </c>
      <c r="T108" s="14">
        <f>IF($Q108&lt;=($C$2-10),0,节奏总纲!M106*($C$3+$C$4*T$2)*$M$6)</f>
        <v>51087.995264565499</v>
      </c>
      <c r="U108" s="14">
        <f>IF($Q108&lt;=($C$2-10),0,节奏总纲!N106*($C$3+$C$4*U$2)*$M$6)</f>
        <v>37912.70548191524</v>
      </c>
      <c r="V108" s="14">
        <f>IF($Q108&lt;=($C$2-10),0,节奏总纲!O106*($C$3+$C$4*V$2)*$M$6)</f>
        <v>20587.320070251004</v>
      </c>
      <c r="W108" s="14">
        <f>IF($Q108&lt;=($C$2-10),0,节奏总纲!K106*($C$3+$C$4*R$2)*$N$6)</f>
        <v>819.08905788534196</v>
      </c>
      <c r="X108" s="14">
        <f>IF($Q108&lt;=($C$2-10),0,节奏总纲!L106*($C$3+$C$4*S$2)*$N$6)</f>
        <v>2179.3847611013075</v>
      </c>
      <c r="Y108" s="14">
        <f>IF($Q108&lt;=($C$2-10),0,节奏总纲!M106*($C$3+$C$4*T$2)*$N$6)</f>
        <v>2949.2643368255003</v>
      </c>
      <c r="Z108" s="14">
        <f>IF($Q108&lt;=($C$2-10),0,节奏总纲!N106*($C$3+$C$4*U$2)*$N$6)</f>
        <v>2188.6666253262747</v>
      </c>
      <c r="AA108" s="14">
        <f>IF($Q108&lt;=($C$2-10),0,节奏总纲!O106*($C$3+$C$4*V$2)*$N$6)</f>
        <v>1188.4875998670591</v>
      </c>
      <c r="AC108" s="14">
        <v>103</v>
      </c>
      <c r="AD108" s="14">
        <f>SUM(R$6:R108)</f>
        <v>190361.10576338379</v>
      </c>
      <c r="AE108" s="14">
        <f>SUM(S$6:S108)</f>
        <v>526214.50329245173</v>
      </c>
      <c r="AF108" s="14">
        <f>SUM(T$6:T108)</f>
        <v>713028.58523481817</v>
      </c>
      <c r="AG108" s="14">
        <f>SUM(U$6:U108)</f>
        <v>511237.24452027271</v>
      </c>
      <c r="AH108" s="14">
        <f>SUM(V$6:V108)</f>
        <v>276684.76759927458</v>
      </c>
      <c r="AI108" s="14">
        <f>SUM(W$6:W108)</f>
        <v>10989.376612630915</v>
      </c>
      <c r="AJ108" s="14">
        <f>SUM(X$6:X108)</f>
        <v>30377.893280874108</v>
      </c>
      <c r="AK108" s="14">
        <f>SUM(Y$6:Y108)</f>
        <v>41162.503376380548</v>
      </c>
      <c r="AL108" s="14">
        <f>SUM(Z$6:Z108)</f>
        <v>29513.269509057576</v>
      </c>
      <c r="AM108" s="14">
        <f>SUM(AA$6:AA108)</f>
        <v>15972.76450950071</v>
      </c>
    </row>
    <row r="109" spans="17:39" x14ac:dyDescent="0.15">
      <c r="Q109" s="14">
        <v>104</v>
      </c>
      <c r="R109" s="14">
        <f>IF($Q109&lt;=($C$2-10),0,节奏总纲!K107*($C$3+$C$4*R$2)*$M$6)</f>
        <v>15206.850820359114</v>
      </c>
      <c r="S109" s="14">
        <f>IF($Q109&lt;=($C$2-10),0,节奏总纲!L107*($C$3+$C$4*S$2)*$M$6)</f>
        <v>42260.204739083936</v>
      </c>
      <c r="T109" s="14">
        <f>IF($Q109&lt;=($C$2-10),0,节奏总纲!M107*($C$3+$C$4*T$2)*$M$6)</f>
        <v>59071.830365457718</v>
      </c>
      <c r="U109" s="14">
        <f>IF($Q109&lt;=($C$2-10),0,节奏总纲!N107*($C$3+$C$4*U$2)*$M$6)</f>
        <v>42597.172789958917</v>
      </c>
      <c r="V109" s="14">
        <f>IF($Q109&lt;=($C$2-10),0,节奏总纲!O107*($C$3+$C$4*V$2)*$M$6)</f>
        <v>22797.011050484049</v>
      </c>
      <c r="W109" s="14">
        <f>IF($Q109&lt;=($C$2-10),0,节奏总纲!K107*($C$3+$C$4*R$2)*$N$6)</f>
        <v>877.87791569535125</v>
      </c>
      <c r="X109" s="14">
        <f>IF($Q109&lt;=($C$2-10),0,节奏总纲!L107*($C$3+$C$4*S$2)*$N$6)</f>
        <v>2439.643874426441</v>
      </c>
      <c r="Y109" s="14">
        <f>IF($Q109&lt;=($C$2-10),0,节奏总纲!M107*($C$3+$C$4*T$2)*$N$6)</f>
        <v>3410.1640063509708</v>
      </c>
      <c r="Z109" s="14">
        <f>IF($Q109&lt;=($C$2-10),0,节奏总纲!N107*($C$3+$C$4*U$2)*$N$6)</f>
        <v>2459.0967390367791</v>
      </c>
      <c r="AA109" s="14">
        <f>IF($Q109&lt;=($C$2-10),0,节奏总纲!O107*($C$3+$C$4*V$2)*$N$6)</f>
        <v>1316.0510865464132</v>
      </c>
      <c r="AC109" s="14">
        <v>104</v>
      </c>
      <c r="AD109" s="14">
        <f>SUM(R$6:R109)</f>
        <v>205567.9565837429</v>
      </c>
      <c r="AE109" s="14">
        <f>SUM(S$6:S109)</f>
        <v>568474.70803153561</v>
      </c>
      <c r="AF109" s="14">
        <f>SUM(T$6:T109)</f>
        <v>772100.41560027585</v>
      </c>
      <c r="AG109" s="14">
        <f>SUM(U$6:U109)</f>
        <v>553834.4173102316</v>
      </c>
      <c r="AH109" s="14">
        <f>SUM(V$6:V109)</f>
        <v>299481.77864975861</v>
      </c>
      <c r="AI109" s="14">
        <f>SUM(W$6:W109)</f>
        <v>11867.254528326266</v>
      </c>
      <c r="AJ109" s="14">
        <f>SUM(X$6:X109)</f>
        <v>32817.537155300546</v>
      </c>
      <c r="AK109" s="14">
        <f>SUM(Y$6:Y109)</f>
        <v>44572.667382731517</v>
      </c>
      <c r="AL109" s="14">
        <f>SUM(Z$6:Z109)</f>
        <v>31972.366248094357</v>
      </c>
      <c r="AM109" s="14">
        <f>SUM(AA$6:AA109)</f>
        <v>17288.815596047123</v>
      </c>
    </row>
    <row r="110" spans="17:39" x14ac:dyDescent="0.15">
      <c r="Q110" s="14">
        <v>105</v>
      </c>
      <c r="R110" s="14">
        <f>IF($Q110&lt;=($C$2-10),0,节奏总纲!K108*($C$3+$C$4*R$2)*$M$6)</f>
        <v>16298.2991580092</v>
      </c>
      <c r="S110" s="14">
        <f>IF($Q110&lt;=($C$2-10),0,节奏总纲!L108*($C$3+$C$4*S$2)*$M$6)</f>
        <v>45936.313637434709</v>
      </c>
      <c r="T110" s="14">
        <f>IF($Q110&lt;=($C$2-10),0,节奏总纲!M108*($C$3+$C$4*T$2)*$M$6)</f>
        <v>62643.587725110257</v>
      </c>
      <c r="U110" s="14">
        <f>IF($Q110&lt;=($C$2-10),0,节奏总纲!N108*($C$3+$C$4*U$2)*$M$6)</f>
        <v>44825.809347218077</v>
      </c>
      <c r="V110" s="14">
        <f>IF($Q110&lt;=($C$2-10),0,节奏总纲!O108*($C$3+$C$4*V$2)*$M$6)</f>
        <v>23934.052313536507</v>
      </c>
      <c r="W110" s="14">
        <f>IF($Q110&lt;=($C$2-10),0,节奏总纲!K108*($C$3+$C$4*R$2)*$N$6)</f>
        <v>940.88625338895315</v>
      </c>
      <c r="X110" s="14">
        <f>IF($Q110&lt;=($C$2-10),0,节奏总纲!L108*($C$3+$C$4*S$2)*$N$6)</f>
        <v>2651.8623577716403</v>
      </c>
      <c r="Y110" s="14">
        <f>IF($Q110&lt;=($C$2-10),0,节奏总纲!M108*($C$3+$C$4*T$2)*$N$6)</f>
        <v>3616.3583685698313</v>
      </c>
      <c r="Z110" s="14">
        <f>IF($Q110&lt;=($C$2-10),0,节奏总纲!N108*($C$3+$C$4*U$2)*$N$6)</f>
        <v>2587.7539369564029</v>
      </c>
      <c r="AA110" s="14">
        <f>IF($Q110&lt;=($C$2-10),0,节奏总纲!O108*($C$3+$C$4*V$2)*$N$6)</f>
        <v>1381.6914631016775</v>
      </c>
      <c r="AC110" s="14">
        <v>105</v>
      </c>
      <c r="AD110" s="14">
        <f>SUM(R$6:R110)</f>
        <v>221866.2557417521</v>
      </c>
      <c r="AE110" s="14">
        <f>SUM(S$6:S110)</f>
        <v>614411.02166897035</v>
      </c>
      <c r="AF110" s="14">
        <f>SUM(T$6:T110)</f>
        <v>834744.00332538609</v>
      </c>
      <c r="AG110" s="14">
        <f>SUM(U$6:U110)</f>
        <v>598660.22665744973</v>
      </c>
      <c r="AH110" s="14">
        <f>SUM(V$6:V110)</f>
        <v>323415.83096329513</v>
      </c>
      <c r="AI110" s="14">
        <f>SUM(W$6:W110)</f>
        <v>12808.140781715219</v>
      </c>
      <c r="AJ110" s="14">
        <f>SUM(X$6:X110)</f>
        <v>35469.399513072189</v>
      </c>
      <c r="AK110" s="14">
        <f>SUM(Y$6:Y110)</f>
        <v>48189.025751301349</v>
      </c>
      <c r="AL110" s="14">
        <f>SUM(Z$6:Z110)</f>
        <v>34560.120185050757</v>
      </c>
      <c r="AM110" s="14">
        <f>SUM(AA$6:AA110)</f>
        <v>18670.5070591488</v>
      </c>
    </row>
    <row r="111" spans="17:39" x14ac:dyDescent="0.15">
      <c r="Q111" s="14">
        <v>106</v>
      </c>
      <c r="R111" s="14">
        <f>IF($Q111&lt;=($C$2-10),0,节奏总纲!K109*($C$3+$C$4*R$2)*$M$6)</f>
        <v>17468.084522031619</v>
      </c>
      <c r="S111" s="14">
        <f>IF($Q111&lt;=($C$2-10),0,节奏总纲!L109*($C$3+$C$4*S$2)*$M$6)</f>
        <v>48951.250919765989</v>
      </c>
      <c r="T111" s="14">
        <f>IF($Q111&lt;=($C$2-10),0,节奏总纲!M109*($C$3+$C$4*T$2)*$M$6)</f>
        <v>66079.278175258514</v>
      </c>
      <c r="U111" s="14">
        <f>IF($Q111&lt;=($C$2-10),0,节奏总纲!N109*($C$3+$C$4*U$2)*$M$6)</f>
        <v>46944.19982546031</v>
      </c>
      <c r="V111" s="14">
        <f>IF($Q111&lt;=($C$2-10),0,节奏总纲!O109*($C$3+$C$4*V$2)*$M$6)</f>
        <v>24218.15277888456</v>
      </c>
      <c r="W111" s="14">
        <f>IF($Q111&lt;=($C$2-10),0,节奏总纲!K109*($C$3+$C$4*R$2)*$N$6)</f>
        <v>1008.4169176474638</v>
      </c>
      <c r="X111" s="14">
        <f>IF($Q111&lt;=($C$2-10),0,节奏总纲!L109*($C$3+$C$4*S$2)*$N$6)</f>
        <v>2825.9119942566444</v>
      </c>
      <c r="Y111" s="14">
        <f>IF($Q111&lt;=($C$2-10),0,节奏总纲!M109*($C$3+$C$4*T$2)*$N$6)</f>
        <v>3814.6977096326473</v>
      </c>
      <c r="Z111" s="14">
        <f>IF($Q111&lt;=($C$2-10),0,节奏总纲!N109*($C$3+$C$4*U$2)*$N$6)</f>
        <v>2710.0467272018623</v>
      </c>
      <c r="AA111" s="14">
        <f>IF($Q111&lt;=($C$2-10),0,节奏总纲!O109*($C$3+$C$4*V$2)*$N$6)</f>
        <v>1398.0923292188043</v>
      </c>
      <c r="AC111" s="14">
        <v>106</v>
      </c>
      <c r="AD111" s="14">
        <f>SUM(R$6:R111)</f>
        <v>239334.34026378373</v>
      </c>
      <c r="AE111" s="14">
        <f>SUM(S$6:S111)</f>
        <v>663362.27258873638</v>
      </c>
      <c r="AF111" s="14">
        <f>SUM(T$6:T111)</f>
        <v>900823.28150064463</v>
      </c>
      <c r="AG111" s="14">
        <f>SUM(U$6:U111)</f>
        <v>645604.42648291006</v>
      </c>
      <c r="AH111" s="14">
        <f>SUM(V$6:V111)</f>
        <v>347633.9837421797</v>
      </c>
      <c r="AI111" s="14">
        <f>SUM(W$6:W111)</f>
        <v>13816.557699362684</v>
      </c>
      <c r="AJ111" s="14">
        <f>SUM(X$6:X111)</f>
        <v>38295.311507328835</v>
      </c>
      <c r="AK111" s="14">
        <f>SUM(Y$6:Y111)</f>
        <v>52003.723460933994</v>
      </c>
      <c r="AL111" s="14">
        <f>SUM(Z$6:Z111)</f>
        <v>37270.166912252622</v>
      </c>
      <c r="AM111" s="14">
        <f>SUM(AA$6:AA111)</f>
        <v>20068.599388367606</v>
      </c>
    </row>
    <row r="112" spans="17:39" x14ac:dyDescent="0.15">
      <c r="Q112" s="14">
        <v>107</v>
      </c>
      <c r="R112" s="14">
        <f>IF($Q112&lt;=($C$2-10),0,节奏总纲!K110*($C$3+$C$4*R$2)*$M$6)</f>
        <v>18721.829432054659</v>
      </c>
      <c r="S112" s="14">
        <f>IF($Q112&lt;=($C$2-10),0,节奏总纲!L110*($C$3+$C$4*S$2)*$M$6)</f>
        <v>51593.133135070799</v>
      </c>
      <c r="T112" s="14">
        <f>IF($Q112&lt;=($C$2-10),0,节奏总纲!M110*($C$3+$C$4*T$2)*$M$6)</f>
        <v>71139.660292971181</v>
      </c>
      <c r="U112" s="14">
        <f>IF($Q112&lt;=($C$2-10),0,节奏总纲!N110*($C$3+$C$4*U$2)*$M$6)</f>
        <v>47823.91762581018</v>
      </c>
      <c r="V112" s="14">
        <f>IF($Q112&lt;=($C$2-10),0,节奏总纲!O110*($C$3+$C$4*V$2)*$M$6)</f>
        <v>25545.997174781784</v>
      </c>
      <c r="W112" s="14">
        <f>IF($Q112&lt;=($C$2-10),0,节奏总纲!K110*($C$3+$C$4*R$2)*$N$6)</f>
        <v>1080.7944915072098</v>
      </c>
      <c r="X112" s="14">
        <f>IF($Q112&lt;=($C$2-10),0,节奏总纲!L110*($C$3+$C$4*S$2)*$N$6)</f>
        <v>2978.4254949203955</v>
      </c>
      <c r="Y112" s="14">
        <f>IF($Q112&lt;=($C$2-10),0,节奏总纲!M110*($C$3+$C$4*T$2)*$N$6)</f>
        <v>4106.8290495529473</v>
      </c>
      <c r="Z112" s="14">
        <f>IF($Q112&lt;=($C$2-10),0,节奏总纲!N110*($C$3+$C$4*U$2)*$N$6)</f>
        <v>2760.8320500865516</v>
      </c>
      <c r="AA112" s="14">
        <f>IF($Q112&lt;=($C$2-10),0,节奏总纲!O110*($C$3+$C$4*V$2)*$N$6)</f>
        <v>1474.7476002153062</v>
      </c>
      <c r="AC112" s="14">
        <v>107</v>
      </c>
      <c r="AD112" s="14">
        <f>SUM(R$6:R112)</f>
        <v>258056.16969583838</v>
      </c>
      <c r="AE112" s="14">
        <f>SUM(S$6:S112)</f>
        <v>714955.40572380717</v>
      </c>
      <c r="AF112" s="14">
        <f>SUM(T$6:T112)</f>
        <v>971962.94179361581</v>
      </c>
      <c r="AG112" s="14">
        <f>SUM(U$6:U112)</f>
        <v>693428.34410872019</v>
      </c>
      <c r="AH112" s="14">
        <f>SUM(V$6:V112)</f>
        <v>373179.9809169615</v>
      </c>
      <c r="AI112" s="14">
        <f>SUM(W$6:W112)</f>
        <v>14897.352190869893</v>
      </c>
      <c r="AJ112" s="14">
        <f>SUM(X$6:X112)</f>
        <v>41273.737002249232</v>
      </c>
      <c r="AK112" s="14">
        <f>SUM(Y$6:Y112)</f>
        <v>56110.552510486945</v>
      </c>
      <c r="AL112" s="14">
        <f>SUM(Z$6:Z112)</f>
        <v>40030.998962339174</v>
      </c>
      <c r="AM112" s="14">
        <f>SUM(AA$6:AA112)</f>
        <v>21543.346988582911</v>
      </c>
    </row>
    <row r="113" spans="17:39" x14ac:dyDescent="0.15">
      <c r="Q113" s="14">
        <v>108</v>
      </c>
      <c r="R113" s="14">
        <f>IF($Q113&lt;=($C$2-10),0,节奏总纲!K111*($C$3+$C$4*R$2)*$M$6)</f>
        <v>20065.559955407425</v>
      </c>
      <c r="S113" s="14">
        <f>IF($Q113&lt;=($C$2-10),0,节奏总纲!L111*($C$3+$C$4*S$2)*$M$6)</f>
        <v>55659.355121305729</v>
      </c>
      <c r="T113" s="14">
        <f>IF($Q113&lt;=($C$2-10),0,节奏总纲!M111*($C$3+$C$4*T$2)*$M$6)</f>
        <v>70678.724169196066</v>
      </c>
      <c r="U113" s="14">
        <f>IF($Q113&lt;=($C$2-10),0,节奏总纲!N111*($C$3+$C$4*U$2)*$M$6)</f>
        <v>51376.006629907475</v>
      </c>
      <c r="V113" s="14">
        <f>IF($Q113&lt;=($C$2-10),0,节奏总纲!O111*($C$3+$C$4*V$2)*$M$6)</f>
        <v>28564.657525715487</v>
      </c>
      <c r="W113" s="14">
        <f>IF($Q113&lt;=($C$2-10),0,节奏总纲!K111*($C$3+$C$4*R$2)*$N$6)</f>
        <v>1158.3668544528532</v>
      </c>
      <c r="X113" s="14">
        <f>IF($Q113&lt;=($C$2-10),0,节奏总纲!L111*($C$3+$C$4*S$2)*$N$6)</f>
        <v>3213.1648583954056</v>
      </c>
      <c r="Y113" s="14">
        <f>IF($Q113&lt;=($C$2-10),0,节奏总纲!M111*($C$3+$C$4*T$2)*$N$6)</f>
        <v>4080.2196188175158</v>
      </c>
      <c r="Z113" s="14">
        <f>IF($Q113&lt;=($C$2-10),0,节奏总纲!N111*($C$3+$C$4*U$2)*$N$6)</f>
        <v>2965.8909757062133</v>
      </c>
      <c r="AA113" s="14">
        <f>IF($Q113&lt;=($C$2-10),0,节奏总纲!O111*($C$3+$C$4*V$2)*$N$6)</f>
        <v>1649.0121661254293</v>
      </c>
      <c r="AC113" s="14">
        <v>108</v>
      </c>
      <c r="AD113" s="14">
        <f>SUM(R$6:R113)</f>
        <v>278121.72965124581</v>
      </c>
      <c r="AE113" s="14">
        <f>SUM(S$6:S113)</f>
        <v>770614.76084511285</v>
      </c>
      <c r="AF113" s="14">
        <f>SUM(T$6:T113)</f>
        <v>1042641.6659628119</v>
      </c>
      <c r="AG113" s="14">
        <f>SUM(U$6:U113)</f>
        <v>744804.35073862772</v>
      </c>
      <c r="AH113" s="14">
        <f>SUM(V$6:V113)</f>
        <v>401744.63844267698</v>
      </c>
      <c r="AI113" s="14">
        <f>SUM(W$6:W113)</f>
        <v>16055.719045322747</v>
      </c>
      <c r="AJ113" s="14">
        <f>SUM(X$6:X113)</f>
        <v>44486.901860644641</v>
      </c>
      <c r="AK113" s="14">
        <f>SUM(Y$6:Y113)</f>
        <v>60190.77212930446</v>
      </c>
      <c r="AL113" s="14">
        <f>SUM(Z$6:Z113)</f>
        <v>42996.889938045388</v>
      </c>
      <c r="AM113" s="14">
        <f>SUM(AA$6:AA113)</f>
        <v>23192.359154708342</v>
      </c>
    </row>
    <row r="114" spans="17:39" x14ac:dyDescent="0.15">
      <c r="Q114" s="14">
        <v>109</v>
      </c>
      <c r="R114" s="14">
        <f>IF($Q114&lt;=($C$2-10),0,节奏总纲!K112*($C$3+$C$4*R$2)*$M$6)</f>
        <v>21505.73467113631</v>
      </c>
      <c r="S114" s="14">
        <f>IF($Q114&lt;=($C$2-10),0,节奏总纲!L112*($C$3+$C$4*S$2)*$M$6)</f>
        <v>56733.381966575653</v>
      </c>
      <c r="T114" s="14">
        <f>IF($Q114&lt;=($C$2-10),0,节奏总纲!M112*($C$3+$C$4*T$2)*$M$6)</f>
        <v>77150.044016051819</v>
      </c>
      <c r="U114" s="14">
        <f>IF($Q114&lt;=($C$2-10),0,节奏总纲!N112*($C$3+$C$4*U$2)*$M$6)</f>
        <v>55568.385724905856</v>
      </c>
      <c r="V114" s="14">
        <f>IF($Q114&lt;=($C$2-10),0,节奏总纲!O112*($C$3+$C$4*V$2)*$M$6)</f>
        <v>30920.571053958105</v>
      </c>
      <c r="W114" s="14">
        <f>IF($Q114&lt;=($C$2-10),0,节奏总纲!K112*($C$3+$C$4*R$2)*$N$6)</f>
        <v>1241.5068544841918</v>
      </c>
      <c r="X114" s="14">
        <f>IF($Q114&lt;=($C$2-10),0,节奏总纲!L112*($C$3+$C$4*S$2)*$N$6)</f>
        <v>3275.1674688940957</v>
      </c>
      <c r="Y114" s="14">
        <f>IF($Q114&lt;=($C$2-10),0,节奏总纲!M112*($C$3+$C$4*T$2)*$N$6)</f>
        <v>4453.8031336468885</v>
      </c>
      <c r="Z114" s="14">
        <f>IF($Q114&lt;=($C$2-10),0,节奏总纲!N112*($C$3+$C$4*U$2)*$N$6)</f>
        <v>3207.9132763915454</v>
      </c>
      <c r="AA114" s="14">
        <f>IF($Q114&lt;=($C$2-10),0,节奏总纲!O112*($C$3+$C$4*V$2)*$N$6)</f>
        <v>1785.0169499011188</v>
      </c>
      <c r="AC114" s="14">
        <v>109</v>
      </c>
      <c r="AD114" s="14">
        <f>SUM(R$6:R114)</f>
        <v>299627.46432238212</v>
      </c>
      <c r="AE114" s="14">
        <f>SUM(S$6:S114)</f>
        <v>827348.14281168848</v>
      </c>
      <c r="AF114" s="14">
        <f>SUM(T$6:T114)</f>
        <v>1119791.7099788638</v>
      </c>
      <c r="AG114" s="14">
        <f>SUM(U$6:U114)</f>
        <v>800372.7364635336</v>
      </c>
      <c r="AH114" s="14">
        <f>SUM(V$6:V114)</f>
        <v>432665.20949663507</v>
      </c>
      <c r="AI114" s="14">
        <f>SUM(W$6:W114)</f>
        <v>17297.225899806937</v>
      </c>
      <c r="AJ114" s="14">
        <f>SUM(X$6:X114)</f>
        <v>47762.069329538739</v>
      </c>
      <c r="AK114" s="14">
        <f>SUM(Y$6:Y114)</f>
        <v>64644.575262951344</v>
      </c>
      <c r="AL114" s="14">
        <f>SUM(Z$6:Z114)</f>
        <v>46204.803214436935</v>
      </c>
      <c r="AM114" s="14">
        <f>SUM(AA$6:AA114)</f>
        <v>24977.376104609459</v>
      </c>
    </row>
    <row r="115" spans="17:39" x14ac:dyDescent="0.15">
      <c r="Q115" s="14">
        <v>110</v>
      </c>
      <c r="R115" s="14">
        <f>IF($Q115&lt;=($C$2-10),0,节奏总纲!K113*($C$3+$C$4*R$2)*$M$6)</f>
        <v>23049.275712870534</v>
      </c>
      <c r="S115" s="14">
        <f>IF($Q115&lt;=($C$2-10),0,节奏总纲!L113*($C$3+$C$4*S$2)*$M$6)</f>
        <v>63726.061259051603</v>
      </c>
      <c r="T115" s="14">
        <f>IF($Q115&lt;=($C$2-10),0,节奏总纲!M113*($C$3+$C$4*T$2)*$M$6)</f>
        <v>88475.771485275007</v>
      </c>
      <c r="U115" s="14">
        <f>IF($Q115&lt;=($C$2-10),0,节奏总纲!N113*($C$3+$C$4*U$2)*$M$6)</f>
        <v>64311.32521430296</v>
      </c>
      <c r="V115" s="14">
        <f>IF($Q115&lt;=($C$2-10),0,节奏总纲!O113*($C$3+$C$4*V$2)*$M$6)</f>
        <v>34628.170062649289</v>
      </c>
      <c r="W115" s="14">
        <f>IF($Q115&lt;=($C$2-10),0,节奏总纲!K113*($C$3+$C$4*R$2)*$N$6)</f>
        <v>1330.6141001930616</v>
      </c>
      <c r="X115" s="14">
        <f>IF($Q115&lt;=($C$2-10),0,节奏总纲!L113*($C$3+$C$4*S$2)*$N$6)</f>
        <v>3678.8485988612711</v>
      </c>
      <c r="Y115" s="14">
        <f>IF($Q115&lt;=($C$2-10),0,节奏总纲!M113*($C$3+$C$4*T$2)*$N$6)</f>
        <v>5107.6272647486385</v>
      </c>
      <c r="Z115" s="14">
        <f>IF($Q115&lt;=($C$2-10),0,节奏总纲!N113*($C$3+$C$4*U$2)*$N$6)</f>
        <v>3712.6353642630734</v>
      </c>
      <c r="AA115" s="14">
        <f>IF($Q115&lt;=($C$2-10),0,节奏总纲!O113*($C$3+$C$4*V$2)*$N$6)</f>
        <v>1999.0533291905358</v>
      </c>
      <c r="AC115" s="14">
        <v>110</v>
      </c>
      <c r="AD115" s="14">
        <f>SUM(R$6:R115)</f>
        <v>322676.74003525265</v>
      </c>
      <c r="AE115" s="14">
        <f>SUM(S$6:S115)</f>
        <v>891074.20407074003</v>
      </c>
      <c r="AF115" s="14">
        <f>SUM(T$6:T115)</f>
        <v>1208267.4814641387</v>
      </c>
      <c r="AG115" s="14">
        <f>SUM(U$6:U115)</f>
        <v>864684.06167783658</v>
      </c>
      <c r="AH115" s="14">
        <f>SUM(V$6:V115)</f>
        <v>467293.37955928437</v>
      </c>
      <c r="AI115" s="14">
        <f>SUM(W$6:W115)</f>
        <v>18627.84</v>
      </c>
      <c r="AJ115" s="14">
        <f>SUM(X$6:X115)</f>
        <v>51440.917928400013</v>
      </c>
      <c r="AK115" s="14">
        <f>SUM(Y$6:Y115)</f>
        <v>69752.202527699978</v>
      </c>
      <c r="AL115" s="14">
        <f>SUM(Z$6:Z115)</f>
        <v>49917.438578700006</v>
      </c>
      <c r="AM115" s="14">
        <f>SUM(AA$6:AA115)</f>
        <v>26976.429433799996</v>
      </c>
    </row>
    <row r="116" spans="17:39" x14ac:dyDescent="0.15">
      <c r="Q116" s="14">
        <v>111</v>
      </c>
      <c r="R116" s="14">
        <f>IF($Q116&lt;=($C$2-10),0,节奏总纲!K114*($C$3+$C$4*R$2)*$M$6)</f>
        <v>24703.602039736659</v>
      </c>
      <c r="S116" s="14">
        <f>IF($Q116&lt;=($C$2-10),0,节奏总纲!L114*($C$3+$C$4*S$2)*$M$6)</f>
        <v>69737.925178786289</v>
      </c>
      <c r="T116" s="14">
        <f>IF($Q116&lt;=($C$2-10),0,节奏总纲!M114*($C$3+$C$4*T$2)*$M$6)</f>
        <v>95381.11019496787</v>
      </c>
      <c r="U116" s="14">
        <f>IF($Q116&lt;=($C$2-10),0,节奏总纲!N114*($C$3+$C$4*U$2)*$M$6)</f>
        <v>69509.485175636262</v>
      </c>
      <c r="V116" s="14">
        <f>IF($Q116&lt;=($C$2-10),0,节奏总纲!O114*($C$3+$C$4*V$2)*$M$6)</f>
        <v>38006.308362353026</v>
      </c>
      <c r="W116" s="14">
        <f>IF($Q116&lt;=($C$2-10),0,节奏总纲!K114*($C$3+$C$4*R$2)*$N$6)</f>
        <v>1426.1168814635159</v>
      </c>
      <c r="X116" s="14">
        <f>IF($Q116&lt;=($C$2-10),0,节奏总纲!L114*($C$3+$C$4*S$2)*$N$6)</f>
        <v>4025.9081333859963</v>
      </c>
      <c r="Y116" s="14">
        <f>IF($Q116&lt;=($C$2-10),0,节奏总纲!M114*($C$3+$C$4*T$2)*$N$6)</f>
        <v>5506.2663008809368</v>
      </c>
      <c r="Z116" s="14">
        <f>IF($Q116&lt;=($C$2-10),0,节奏总纲!N114*($C$3+$C$4*U$2)*$N$6)</f>
        <v>4012.7204960378149</v>
      </c>
      <c r="AA116" s="14">
        <f>IF($Q116&lt;=($C$2-10),0,节奏总纲!O114*($C$3+$C$4*V$2)*$N$6)</f>
        <v>2194.0702360115183</v>
      </c>
      <c r="AC116" s="14">
        <v>111</v>
      </c>
      <c r="AD116" s="14">
        <f>SUM(R$6:R116)</f>
        <v>347380.34207498928</v>
      </c>
      <c r="AE116" s="14">
        <f>SUM(S$6:S116)</f>
        <v>960812.1292495263</v>
      </c>
      <c r="AF116" s="14">
        <f>SUM(T$6:T116)</f>
        <v>1303648.5916591065</v>
      </c>
      <c r="AG116" s="14">
        <f>SUM(U$6:U116)</f>
        <v>934193.54685347283</v>
      </c>
      <c r="AH116" s="14">
        <f>SUM(V$6:V116)</f>
        <v>505299.68792163738</v>
      </c>
      <c r="AI116" s="14">
        <f>SUM(W$6:W116)</f>
        <v>20053.956881463517</v>
      </c>
      <c r="AJ116" s="14">
        <f>SUM(X$6:X116)</f>
        <v>55466.826061786007</v>
      </c>
      <c r="AK116" s="14">
        <f>SUM(Y$6:Y116)</f>
        <v>75258.46882858091</v>
      </c>
      <c r="AL116" s="14">
        <f>SUM(Z$6:Z116)</f>
        <v>53930.159074737821</v>
      </c>
      <c r="AM116" s="14">
        <f>SUM(AA$6:AA116)</f>
        <v>29170.499669811514</v>
      </c>
    </row>
    <row r="117" spans="17:39" x14ac:dyDescent="0.15">
      <c r="Q117" s="14">
        <v>112</v>
      </c>
      <c r="R117" s="14">
        <f>IF($Q117&lt;=($C$2-10),0,节奏总纲!K115*($C$3+$C$4*R$2)*$M$6)</f>
        <v>26476.665095247499</v>
      </c>
      <c r="S117" s="14">
        <f>IF($Q117&lt;=($C$2-10),0,节奏总纲!L115*($C$3+$C$4*S$2)*$M$6)</f>
        <v>74075.922154206928</v>
      </c>
      <c r="T117" s="14">
        <f>IF($Q117&lt;=($C$2-10),0,节奏总纲!M115*($C$3+$C$4*T$2)*$M$6)</f>
        <v>100677.45392737111</v>
      </c>
      <c r="U117" s="14">
        <f>IF($Q117&lt;=($C$2-10),0,节奏总纲!N115*($C$3+$C$4*U$2)*$M$6)</f>
        <v>72760.709998131235</v>
      </c>
      <c r="V117" s="14">
        <f>IF($Q117&lt;=($C$2-10),0,节奏总纲!O115*($C$3+$C$4*V$2)*$M$6)</f>
        <v>36967.353494978895</v>
      </c>
      <c r="W117" s="14">
        <f>IF($Q117&lt;=($C$2-10),0,节奏总纲!K115*($C$3+$C$4*R$2)*$N$6)</f>
        <v>1528.4742280276305</v>
      </c>
      <c r="X117" s="14">
        <f>IF($Q117&lt;=($C$2-10),0,节奏总纲!L115*($C$3+$C$4*S$2)*$N$6)</f>
        <v>4276.3368242479137</v>
      </c>
      <c r="Y117" s="14">
        <f>IF($Q117&lt;=($C$2-10),0,节奏总纲!M115*($C$3+$C$4*T$2)*$N$6)</f>
        <v>5812.0194940656447</v>
      </c>
      <c r="Z117" s="14">
        <f>IF($Q117&lt;=($C$2-10),0,节奏总纲!N115*($C$3+$C$4*U$2)*$N$6)</f>
        <v>4200.4108011736862</v>
      </c>
      <c r="AA117" s="14">
        <f>IF($Q117&lt;=($C$2-10),0,节奏总纲!O115*($C$3+$C$4*V$2)*$N$6)</f>
        <v>2134.0922994718344</v>
      </c>
      <c r="AC117" s="14">
        <v>112</v>
      </c>
      <c r="AD117" s="14">
        <f>SUM(R$6:R117)</f>
        <v>373857.00717023679</v>
      </c>
      <c r="AE117" s="14">
        <f>SUM(S$6:S117)</f>
        <v>1034888.0514037332</v>
      </c>
      <c r="AF117" s="14">
        <f>SUM(T$6:T117)</f>
        <v>1404326.0455864777</v>
      </c>
      <c r="AG117" s="14">
        <f>SUM(U$6:U117)</f>
        <v>1006954.2568516041</v>
      </c>
      <c r="AH117" s="14">
        <f>SUM(V$6:V117)</f>
        <v>542267.0414166163</v>
      </c>
      <c r="AI117" s="14">
        <f>SUM(W$6:W117)</f>
        <v>21582.431109491146</v>
      </c>
      <c r="AJ117" s="14">
        <f>SUM(X$6:X117)</f>
        <v>59743.162886033919</v>
      </c>
      <c r="AK117" s="14">
        <f>SUM(Y$6:Y117)</f>
        <v>81070.488322646561</v>
      </c>
      <c r="AL117" s="14">
        <f>SUM(Z$6:Z117)</f>
        <v>58130.569875911504</v>
      </c>
      <c r="AM117" s="14">
        <f>SUM(AA$6:AA117)</f>
        <v>31304.591969283349</v>
      </c>
    </row>
    <row r="118" spans="17:39" x14ac:dyDescent="0.15">
      <c r="Q118" s="14">
        <v>113</v>
      </c>
      <c r="R118" s="14">
        <f>IF($Q118&lt;=($C$2-10),0,节奏总纲!K116*($C$3+$C$4*R$2)*$M$6)</f>
        <v>28376.987025547623</v>
      </c>
      <c r="S118" s="14">
        <f>IF($Q118&lt;=($C$2-10),0,节奏总纲!L116*($C$3+$C$4*S$2)*$M$6)</f>
        <v>79172.640708539286</v>
      </c>
      <c r="T118" s="14">
        <f>IF($Q118&lt;=($C$2-10),0,节奏总纲!M116*($C$3+$C$4*T$2)*$M$6)</f>
        <v>108447.42876840777</v>
      </c>
      <c r="U118" s="14">
        <f>IF($Q118&lt;=($C$2-10),0,节奏总纲!N116*($C$3+$C$4*U$2)*$M$6)</f>
        <v>74349.198052738648</v>
      </c>
      <c r="V118" s="14">
        <f>IF($Q118&lt;=($C$2-10),0,节奏总纲!O116*($C$3+$C$4*V$2)*$M$6)</f>
        <v>39262.748895225261</v>
      </c>
      <c r="W118" s="14">
        <f>IF($Q118&lt;=($C$2-10),0,节奏总纲!K116*($C$3+$C$4*R$2)*$N$6)</f>
        <v>1638.1781157706839</v>
      </c>
      <c r="X118" s="14">
        <f>IF($Q118&lt;=($C$2-10),0,节奏总纲!L116*($C$3+$C$4*S$2)*$N$6)</f>
        <v>4570.5658341999861</v>
      </c>
      <c r="Y118" s="14">
        <f>IF($Q118&lt;=($C$2-10),0,节奏总纲!M116*($C$3+$C$4*T$2)*$N$6)</f>
        <v>6260.5732018012677</v>
      </c>
      <c r="Z118" s="14">
        <f>IF($Q118&lt;=($C$2-10),0,节奏总纲!N116*($C$3+$C$4*U$2)*$N$6)</f>
        <v>4292.1127977908127</v>
      </c>
      <c r="AA118" s="14">
        <f>IF($Q118&lt;=($C$2-10),0,节奏总纲!O116*($C$3+$C$4*V$2)*$N$6)</f>
        <v>2266.6034257707238</v>
      </c>
      <c r="AC118" s="14">
        <v>113</v>
      </c>
      <c r="AD118" s="14">
        <f>SUM(R$6:R118)</f>
        <v>402233.99419578438</v>
      </c>
      <c r="AE118" s="14">
        <f>SUM(S$6:S118)</f>
        <v>1114060.6921122726</v>
      </c>
      <c r="AF118" s="14">
        <f>SUM(T$6:T118)</f>
        <v>1512773.4743548855</v>
      </c>
      <c r="AG118" s="14">
        <f>SUM(U$6:U118)</f>
        <v>1081303.4549043428</v>
      </c>
      <c r="AH118" s="14">
        <f>SUM(V$6:V118)</f>
        <v>581529.79031184153</v>
      </c>
      <c r="AI118" s="14">
        <f>SUM(W$6:W118)</f>
        <v>23220.609225261829</v>
      </c>
      <c r="AJ118" s="14">
        <f>SUM(X$6:X118)</f>
        <v>64313.728720233907</v>
      </c>
      <c r="AK118" s="14">
        <f>SUM(Y$6:Y118)</f>
        <v>87331.061524447825</v>
      </c>
      <c r="AL118" s="14">
        <f>SUM(Z$6:Z118)</f>
        <v>62422.682673702315</v>
      </c>
      <c r="AM118" s="14">
        <f>SUM(AA$6:AA118)</f>
        <v>33571.19539505407</v>
      </c>
    </row>
    <row r="119" spans="17:39" x14ac:dyDescent="0.15">
      <c r="Q119" s="14">
        <v>114</v>
      </c>
      <c r="R119" s="14">
        <f>IF($Q119&lt;=($C$2-10),0,节奏总纲!K117*($C$3+$C$4*R$2)*$M$6)</f>
        <v>30413.701640718304</v>
      </c>
      <c r="S119" s="14">
        <f>IF($Q119&lt;=($C$2-10),0,节奏总纲!L117*($C$3+$C$4*S$2)*$M$6)</f>
        <v>84599.594341955366</v>
      </c>
      <c r="T119" s="14">
        <f>IF($Q119&lt;=($C$2-10),0,节奏总纲!M117*($C$3+$C$4*T$2)*$M$6)</f>
        <v>110605.22399151837</v>
      </c>
      <c r="U119" s="14">
        <f>IF($Q119&lt;=($C$2-10),0,节奏总纲!N117*($C$3+$C$4*U$2)*$M$6)</f>
        <v>77270.898214442306</v>
      </c>
      <c r="V119" s="14">
        <f>IF($Q119&lt;=($C$2-10),0,节奏总纲!O117*($C$3+$C$4*V$2)*$M$6)</f>
        <v>41930.164800593426</v>
      </c>
      <c r="W119" s="14">
        <f>IF($Q119&lt;=($C$2-10),0,节奏总纲!K117*($C$3+$C$4*R$2)*$N$6)</f>
        <v>1755.755831390707</v>
      </c>
      <c r="X119" s="14">
        <f>IF($Q119&lt;=($C$2-10),0,节奏总纲!L117*($C$3+$C$4*S$2)*$N$6)</f>
        <v>4883.8590203145131</v>
      </c>
      <c r="Y119" s="14">
        <f>IF($Q119&lt;=($C$2-10),0,节奏总纲!M117*($C$3+$C$4*T$2)*$N$6)</f>
        <v>6385.1407927732025</v>
      </c>
      <c r="Z119" s="14">
        <f>IF($Q119&lt;=($C$2-10),0,节奏总纲!N117*($C$3+$C$4*U$2)*$N$6)</f>
        <v>4460.7799385777307</v>
      </c>
      <c r="AA119" s="14">
        <f>IF($Q119&lt;=($C$2-10),0,节奏总纲!O117*($C$3+$C$4*V$2)*$N$6)</f>
        <v>2420.5909635561397</v>
      </c>
      <c r="AC119" s="14">
        <v>114</v>
      </c>
      <c r="AD119" s="14">
        <f>SUM(R$6:R119)</f>
        <v>432647.69583650271</v>
      </c>
      <c r="AE119" s="14">
        <f>SUM(S$6:S119)</f>
        <v>1198660.286454228</v>
      </c>
      <c r="AF119" s="14">
        <f>SUM(T$6:T119)</f>
        <v>1623378.6983464039</v>
      </c>
      <c r="AG119" s="14">
        <f>SUM(U$6:U119)</f>
        <v>1158574.3531187852</v>
      </c>
      <c r="AH119" s="14">
        <f>SUM(V$6:V119)</f>
        <v>623459.95511243492</v>
      </c>
      <c r="AI119" s="14">
        <f>SUM(W$6:W119)</f>
        <v>24976.365056652536</v>
      </c>
      <c r="AJ119" s="14">
        <f>SUM(X$6:X119)</f>
        <v>69197.587740548421</v>
      </c>
      <c r="AK119" s="14">
        <f>SUM(Y$6:Y119)</f>
        <v>93716.202317221032</v>
      </c>
      <c r="AL119" s="14">
        <f>SUM(Z$6:Z119)</f>
        <v>66883.46261228004</v>
      </c>
      <c r="AM119" s="14">
        <f>SUM(AA$6:AA119)</f>
        <v>35991.78635861021</v>
      </c>
    </row>
    <row r="120" spans="17:39" x14ac:dyDescent="0.15">
      <c r="Q120" s="14">
        <v>115</v>
      </c>
      <c r="R120" s="14">
        <f>IF($Q120&lt;=($C$2-10),0,节奏总纲!K118*($C$3+$C$4*R$2)*$M$6)</f>
        <v>32596.598316018324</v>
      </c>
      <c r="S120" s="14">
        <f>IF($Q120&lt;=($C$2-10),0,节奏总纲!L118*($C$3+$C$4*S$2)*$M$6)</f>
        <v>86581.127051082862</v>
      </c>
      <c r="T120" s="14">
        <f>IF($Q120&lt;=($C$2-10),0,节奏总纲!M118*($C$3+$C$4*T$2)*$M$6)</f>
        <v>114242.43654636065</v>
      </c>
      <c r="U120" s="14">
        <f>IF($Q120&lt;=($C$2-10),0,节奏总纲!N118*($C$3+$C$4*U$2)*$M$6)</f>
        <v>81138.020585031845</v>
      </c>
      <c r="V120" s="14">
        <f>IF($Q120&lt;=($C$2-10),0,节奏总纲!O118*($C$3+$C$4*V$2)*$M$6)</f>
        <v>44242.978225350584</v>
      </c>
      <c r="W120" s="14">
        <f>IF($Q120&lt;=($C$2-10),0,节奏总纲!K118*($C$3+$C$4*R$2)*$N$6)</f>
        <v>1881.772506777902</v>
      </c>
      <c r="X120" s="14">
        <f>IF($Q120&lt;=($C$2-10),0,节奏总纲!L118*($C$3+$C$4*S$2)*$N$6)</f>
        <v>4998.2511337849819</v>
      </c>
      <c r="Y120" s="14">
        <f>IF($Q120&lt;=($C$2-10),0,节奏总纲!M118*($C$3+$C$4*T$2)*$N$6)</f>
        <v>6595.1138249483474</v>
      </c>
      <c r="Z120" s="14">
        <f>IF($Q120&lt;=($C$2-10),0,节奏总纲!N118*($C$3+$C$4*U$2)*$N$6)</f>
        <v>4684.0254590695167</v>
      </c>
      <c r="AA120" s="14">
        <f>IF($Q120&lt;=($C$2-10),0,节奏总纲!O118*($C$3+$C$4*V$2)*$N$6)</f>
        <v>2554.1076168529394</v>
      </c>
      <c r="AC120" s="14">
        <v>115</v>
      </c>
      <c r="AD120" s="14">
        <f>SUM(R$6:R120)</f>
        <v>465244.29415252106</v>
      </c>
      <c r="AE120" s="14">
        <f>SUM(S$6:S120)</f>
        <v>1285241.4135053109</v>
      </c>
      <c r="AF120" s="14">
        <f>SUM(T$6:T120)</f>
        <v>1737621.1348927645</v>
      </c>
      <c r="AG120" s="14">
        <f>SUM(U$6:U120)</f>
        <v>1239712.3737038171</v>
      </c>
      <c r="AH120" s="14">
        <f>SUM(V$6:V120)</f>
        <v>667702.93333778554</v>
      </c>
      <c r="AI120" s="14">
        <f>SUM(W$6:W120)</f>
        <v>26858.137563430439</v>
      </c>
      <c r="AJ120" s="14">
        <f>SUM(X$6:X120)</f>
        <v>74195.838874333407</v>
      </c>
      <c r="AK120" s="14">
        <f>SUM(Y$6:Y120)</f>
        <v>100311.31614216938</v>
      </c>
      <c r="AL120" s="14">
        <f>SUM(Z$6:Z120)</f>
        <v>71567.488071349551</v>
      </c>
      <c r="AM120" s="14">
        <f>SUM(AA$6:AA120)</f>
        <v>38545.89397546315</v>
      </c>
    </row>
    <row r="121" spans="17:39" x14ac:dyDescent="0.15">
      <c r="Q121" s="14">
        <v>116</v>
      </c>
      <c r="R121" s="14">
        <f>IF($Q121&lt;=($C$2-10),0,节奏总纲!K119*($C$3+$C$4*R$2)*$M$6)</f>
        <v>34936.169044063237</v>
      </c>
      <c r="S121" s="14">
        <f>IF($Q121&lt;=($C$2-10),0,节奏总纲!L119*($C$3+$C$4*S$2)*$M$6)</f>
        <v>94895.693167343532</v>
      </c>
      <c r="T121" s="14">
        <f>IF($Q121&lt;=($C$2-10),0,节奏总纲!M119*($C$3+$C$4*T$2)*$M$6)</f>
        <v>128443.42538241395</v>
      </c>
      <c r="U121" s="14">
        <f>IF($Q121&lt;=($C$2-10),0,节奏总纲!N119*($C$3+$C$4*U$2)*$M$6)</f>
        <v>94244.89476013575</v>
      </c>
      <c r="V121" s="14">
        <f>IF($Q121&lt;=($C$2-10),0,节奏总纲!O119*($C$3+$C$4*V$2)*$M$6)</f>
        <v>50362.234485469329</v>
      </c>
      <c r="W121" s="14">
        <f>IF($Q121&lt;=($C$2-10),0,节奏总纲!K119*($C$3+$C$4*R$2)*$N$6)</f>
        <v>2016.8338352949277</v>
      </c>
      <c r="X121" s="14">
        <f>IF($Q121&lt;=($C$2-10),0,节奏总纲!L119*($C$3+$C$4*S$2)*$N$6)</f>
        <v>5478.2436094316736</v>
      </c>
      <c r="Y121" s="14">
        <f>IF($Q121&lt;=($C$2-10),0,节奏总纲!M119*($C$3+$C$4*T$2)*$N$6)</f>
        <v>7414.9242266862802</v>
      </c>
      <c r="Z121" s="14">
        <f>IF($Q121&lt;=($C$2-10),0,节奏总纲!N119*($C$3+$C$4*U$2)*$N$6)</f>
        <v>5440.6735986512349</v>
      </c>
      <c r="AA121" s="14">
        <f>IF($Q121&lt;=($C$2-10),0,节奏总纲!O119*($C$3+$C$4*V$2)*$N$6)</f>
        <v>2907.3668152694013</v>
      </c>
      <c r="AC121" s="14">
        <v>116</v>
      </c>
      <c r="AD121" s="14">
        <f>SUM(R$6:R121)</f>
        <v>500180.46319658431</v>
      </c>
      <c r="AE121" s="14">
        <f>SUM(S$6:S121)</f>
        <v>1380137.1066726544</v>
      </c>
      <c r="AF121" s="14">
        <f>SUM(T$6:T121)</f>
        <v>1866064.5602751784</v>
      </c>
      <c r="AG121" s="14">
        <f>SUM(U$6:U121)</f>
        <v>1333957.2684639529</v>
      </c>
      <c r="AH121" s="14">
        <f>SUM(V$6:V121)</f>
        <v>718065.16782325483</v>
      </c>
      <c r="AI121" s="14">
        <f>SUM(W$6:W121)</f>
        <v>28874.971398725367</v>
      </c>
      <c r="AJ121" s="14">
        <f>SUM(X$6:X121)</f>
        <v>79674.082483765087</v>
      </c>
      <c r="AK121" s="14">
        <f>SUM(Y$6:Y121)</f>
        <v>107726.24036885567</v>
      </c>
      <c r="AL121" s="14">
        <f>SUM(Z$6:Z121)</f>
        <v>77008.161670000787</v>
      </c>
      <c r="AM121" s="14">
        <f>SUM(AA$6:AA121)</f>
        <v>41453.260790732551</v>
      </c>
    </row>
    <row r="122" spans="17:39" x14ac:dyDescent="0.15">
      <c r="Q122" s="14">
        <v>117</v>
      </c>
      <c r="R122" s="14">
        <f>IF($Q122&lt;=($C$2-10),0,节奏总纲!K120*($C$3+$C$4*R$2)*$M$6)</f>
        <v>37443.65886410886</v>
      </c>
      <c r="S122" s="14">
        <f>IF($Q122&lt;=($C$2-10),0,节奏总纲!L120*($C$3+$C$4*S$2)*$M$6)</f>
        <v>103764.9291432613</v>
      </c>
      <c r="T122" s="14">
        <f>IF($Q122&lt;=($C$2-10),0,节奏总纲!M120*($C$3+$C$4*T$2)*$M$6)</f>
        <v>142108.93430138737</v>
      </c>
      <c r="U122" s="14">
        <f>IF($Q122&lt;=($C$2-10),0,节奏总纲!N120*($C$3+$C$4*U$2)*$M$6)</f>
        <v>100763.54680920905</v>
      </c>
      <c r="V122" s="14">
        <f>IF($Q122&lt;=($C$2-10),0,节奏总纲!O120*($C$3+$C$4*V$2)*$M$6)</f>
        <v>55206.635692196942</v>
      </c>
      <c r="W122" s="14">
        <f>IF($Q122&lt;=($C$2-10),0,节奏总纲!K120*($C$3+$C$4*R$2)*$N$6)</f>
        <v>2161.5889830143933</v>
      </c>
      <c r="X122" s="14">
        <f>IF($Q122&lt;=($C$2-10),0,节奏总纲!L120*($C$3+$C$4*S$2)*$N$6)</f>
        <v>5990.2566806669602</v>
      </c>
      <c r="Y122" s="14">
        <f>IF($Q122&lt;=($C$2-10),0,节奏总纲!M120*($C$3+$C$4*T$2)*$N$6)</f>
        <v>8203.8218510808965</v>
      </c>
      <c r="Z122" s="14">
        <f>IF($Q122&lt;=($C$2-10),0,节奏总纲!N120*($C$3+$C$4*U$2)*$N$6)</f>
        <v>5816.9895592393559</v>
      </c>
      <c r="AA122" s="14">
        <f>IF($Q122&lt;=($C$2-10),0,节奏总纲!O120*($C$3+$C$4*V$2)*$N$6)</f>
        <v>3187.0297701042309</v>
      </c>
      <c r="AC122" s="14">
        <v>117</v>
      </c>
      <c r="AD122" s="14">
        <f>SUM(R$6:R122)</f>
        <v>537624.12206069322</v>
      </c>
      <c r="AE122" s="14">
        <f>SUM(S$6:S122)</f>
        <v>1483902.0358159158</v>
      </c>
      <c r="AF122" s="14">
        <f>SUM(T$6:T122)</f>
        <v>2008173.4945765657</v>
      </c>
      <c r="AG122" s="14">
        <f>SUM(U$6:U122)</f>
        <v>1434720.815273162</v>
      </c>
      <c r="AH122" s="14">
        <f>SUM(V$6:V122)</f>
        <v>773271.80351545173</v>
      </c>
      <c r="AI122" s="14">
        <f>SUM(W$6:W122)</f>
        <v>31036.56038173976</v>
      </c>
      <c r="AJ122" s="14">
        <f>SUM(X$6:X122)</f>
        <v>85664.339164432051</v>
      </c>
      <c r="AK122" s="14">
        <f>SUM(Y$6:Y122)</f>
        <v>115930.06221993656</v>
      </c>
      <c r="AL122" s="14">
        <f>SUM(Z$6:Z122)</f>
        <v>82825.151229240146</v>
      </c>
      <c r="AM122" s="14">
        <f>SUM(AA$6:AA122)</f>
        <v>44640.29056083678</v>
      </c>
    </row>
    <row r="123" spans="17:39" x14ac:dyDescent="0.15">
      <c r="Q123" s="14">
        <v>118</v>
      </c>
      <c r="R123" s="14">
        <f>IF($Q123&lt;=($C$2-10),0,节奏总纲!K121*($C$3+$C$4*R$2)*$M$6)</f>
        <v>40131.119910815847</v>
      </c>
      <c r="S123" s="14">
        <f>IF($Q123&lt;=($C$2-10),0,节奏总纲!L121*($C$3+$C$4*S$2)*$M$6)</f>
        <v>111238.59046615251</v>
      </c>
      <c r="T123" s="14">
        <f>IF($Q123&lt;=($C$2-10),0,节奏总纲!M121*($C$3+$C$4*T$2)*$M$6)</f>
        <v>151145.11810463763</v>
      </c>
      <c r="U123" s="14">
        <f>IF($Q123&lt;=($C$2-10),0,节奏总纲!N121*($C$3+$C$4*U$2)*$M$6)</f>
        <v>110346.38397236589</v>
      </c>
      <c r="V123" s="14">
        <f>IF($Q123&lt;=($C$2-10),0,节奏总纲!O121*($C$3+$C$4*V$2)*$M$6)</f>
        <v>58268.808801351472</v>
      </c>
      <c r="W123" s="14">
        <f>IF($Q123&lt;=($C$2-10),0,节奏总纲!K121*($C$3+$C$4*R$2)*$N$6)</f>
        <v>2316.7337089057637</v>
      </c>
      <c r="X123" s="14">
        <f>IF($Q123&lt;=($C$2-10),0,节奏总纲!L121*($C$3+$C$4*S$2)*$N$6)</f>
        <v>6421.7044736556845</v>
      </c>
      <c r="Y123" s="14">
        <f>IF($Q123&lt;=($C$2-10),0,节奏总纲!M121*($C$3+$C$4*T$2)*$N$6)</f>
        <v>8725.4726712768243</v>
      </c>
      <c r="Z123" s="14">
        <f>IF($Q123&lt;=($C$2-10),0,节奏总纲!N121*($C$3+$C$4*U$2)*$N$6)</f>
        <v>6370.1981896533034</v>
      </c>
      <c r="AA123" s="14">
        <f>IF($Q123&lt;=($C$2-10),0,节奏总纲!O121*($C$3+$C$4*V$2)*$N$6)</f>
        <v>3363.8062886825492</v>
      </c>
      <c r="AC123" s="14">
        <v>118</v>
      </c>
      <c r="AD123" s="14">
        <f>SUM(R$6:R123)</f>
        <v>577755.24197150907</v>
      </c>
      <c r="AE123" s="14">
        <f>SUM(S$6:S123)</f>
        <v>1595140.6262820682</v>
      </c>
      <c r="AF123" s="14">
        <f>SUM(T$6:T123)</f>
        <v>2159318.6126812035</v>
      </c>
      <c r="AG123" s="14">
        <f>SUM(U$6:U123)</f>
        <v>1545067.1992455279</v>
      </c>
      <c r="AH123" s="14">
        <f>SUM(V$6:V123)</f>
        <v>831540.61231680319</v>
      </c>
      <c r="AI123" s="14">
        <f>SUM(W$6:W123)</f>
        <v>33353.294090645526</v>
      </c>
      <c r="AJ123" s="14">
        <f>SUM(X$6:X123)</f>
        <v>92086.043638087736</v>
      </c>
      <c r="AK123" s="14">
        <f>SUM(Y$6:Y123)</f>
        <v>124655.53489121338</v>
      </c>
      <c r="AL123" s="14">
        <f>SUM(Z$6:Z123)</f>
        <v>89195.349418893456</v>
      </c>
      <c r="AM123" s="14">
        <f>SUM(AA$6:AA123)</f>
        <v>48004.09684951933</v>
      </c>
    </row>
    <row r="124" spans="17:39" x14ac:dyDescent="0.15">
      <c r="Q124" s="14">
        <v>119</v>
      </c>
      <c r="R124" s="14">
        <f>IF($Q124&lt;=($C$2-10),0,节奏总纲!K122*($C$3+$C$4*R$2)*$M$6)</f>
        <v>43011.469342272081</v>
      </c>
      <c r="S124" s="14">
        <f>IF($Q124&lt;=($C$2-10),0,节奏总纲!L122*($C$3+$C$4*S$2)*$M$6)</f>
        <v>120085.27813026546</v>
      </c>
      <c r="T124" s="14">
        <f>IF($Q124&lt;=($C$2-10),0,节奏总纲!M122*($C$3+$C$4*T$2)*$M$6)</f>
        <v>164889.60130967002</v>
      </c>
      <c r="U124" s="14">
        <f>IF($Q124&lt;=($C$2-10),0,节奏总纲!N122*($C$3+$C$4*U$2)*$M$6)</f>
        <v>116360.32808057686</v>
      </c>
      <c r="V124" s="14">
        <f>IF($Q124&lt;=($C$2-10),0,节奏总纲!O122*($C$3+$C$4*V$2)*$M$6)</f>
        <v>59296.179265048362</v>
      </c>
      <c r="W124" s="14">
        <f>IF($Q124&lt;=($C$2-10),0,节奏总纲!K122*($C$3+$C$4*R$2)*$N$6)</f>
        <v>2483.0137089683526</v>
      </c>
      <c r="X124" s="14">
        <f>IF($Q124&lt;=($C$2-10),0,节奏总纲!L122*($C$3+$C$4*S$2)*$N$6)</f>
        <v>6932.4158509897488</v>
      </c>
      <c r="Y124" s="14">
        <f>IF($Q124&lt;=($C$2-10),0,节奏总纲!M122*($C$3+$C$4*T$2)*$N$6)</f>
        <v>9518.9294106688812</v>
      </c>
      <c r="Z124" s="14">
        <f>IF($Q124&lt;=($C$2-10),0,节奏总纲!N122*($C$3+$C$4*U$2)*$N$6)</f>
        <v>6717.3778116008225</v>
      </c>
      <c r="AA124" s="14">
        <f>IF($Q124&lt;=($C$2-10),0,节奏总纲!O122*($C$3+$C$4*V$2)*$N$6)</f>
        <v>3423.1154679446822</v>
      </c>
      <c r="AC124" s="14">
        <v>119</v>
      </c>
      <c r="AD124" s="14">
        <f>SUM(R$6:R124)</f>
        <v>620766.7113137811</v>
      </c>
      <c r="AE124" s="14">
        <f>SUM(S$6:S124)</f>
        <v>1715225.9044123336</v>
      </c>
      <c r="AF124" s="14">
        <f>SUM(T$6:T124)</f>
        <v>2324208.2139908737</v>
      </c>
      <c r="AG124" s="14">
        <f>SUM(U$6:U124)</f>
        <v>1661427.5273261047</v>
      </c>
      <c r="AH124" s="14">
        <f>SUM(V$6:V124)</f>
        <v>890836.79158185155</v>
      </c>
      <c r="AI124" s="14">
        <f>SUM(W$6:W124)</f>
        <v>35836.307799613882</v>
      </c>
      <c r="AJ124" s="14">
        <f>SUM(X$6:X124)</f>
        <v>99018.45948907749</v>
      </c>
      <c r="AK124" s="14">
        <f>SUM(Y$6:Y124)</f>
        <v>134174.46430188225</v>
      </c>
      <c r="AL124" s="14">
        <f>SUM(Z$6:Z124)</f>
        <v>95912.727230494274</v>
      </c>
      <c r="AM124" s="14">
        <f>SUM(AA$6:AA124)</f>
        <v>51427.212317464015</v>
      </c>
    </row>
    <row r="125" spans="17:39" x14ac:dyDescent="0.15">
      <c r="Q125" s="14">
        <v>120</v>
      </c>
      <c r="R125" s="14">
        <f>IF($Q125&lt;=($C$2-10),0,节奏总纲!K123*($C$3+$C$4*R$2)*$M$6)</f>
        <v>46098.551425741069</v>
      </c>
      <c r="S125" s="14">
        <f>IF($Q125&lt;=($C$2-10),0,节奏总纲!L123*($C$3+$C$4*S$2)*$M$6)</f>
        <v>128794.1300380857</v>
      </c>
      <c r="T125" s="14">
        <f>IF($Q125&lt;=($C$2-10),0,节奏总纲!M123*($C$3+$C$4*T$2)*$M$6)</f>
        <v>173218.11872963604</v>
      </c>
      <c r="U125" s="14">
        <f>IF($Q125&lt;=($C$2-10),0,节奏总纲!N123*($C$3+$C$4*U$2)*$M$6)</f>
        <v>115703.63564463212</v>
      </c>
      <c r="V125" s="14">
        <f>IF($Q125&lt;=($C$2-10),0,节奏总纲!O123*($C$3+$C$4*V$2)*$M$6)</f>
        <v>62592.154782589161</v>
      </c>
      <c r="W125" s="14">
        <f>IF($Q125&lt;=($C$2-10),0,节奏总纲!K123*($C$3+$C$4*R$2)*$N$6)</f>
        <v>2661.2282003861233</v>
      </c>
      <c r="X125" s="14">
        <f>IF($Q125&lt;=($C$2-10),0,节奏总纲!L123*($C$3+$C$4*S$2)*$N$6)</f>
        <v>7435.1700932225385</v>
      </c>
      <c r="Y125" s="14">
        <f>IF($Q125&lt;=($C$2-10),0,节奏总纲!M123*($C$3+$C$4*T$2)*$N$6)</f>
        <v>9999.727282617725</v>
      </c>
      <c r="Z125" s="14">
        <f>IF($Q125&lt;=($C$2-10),0,节奏总纲!N123*($C$3+$C$4*U$2)*$N$6)</f>
        <v>6679.4675438057138</v>
      </c>
      <c r="AA125" s="14">
        <f>IF($Q125&lt;=($C$2-10),0,节奏总纲!O123*($C$3+$C$4*V$2)*$N$6)</f>
        <v>3613.3891907359794</v>
      </c>
      <c r="AC125" s="14">
        <v>120</v>
      </c>
      <c r="AD125" s="14">
        <f>SUM(R$6:R125)</f>
        <v>666865.26273952215</v>
      </c>
      <c r="AE125" s="14">
        <f>SUM(S$6:S125)</f>
        <v>1844020.0344504192</v>
      </c>
      <c r="AF125" s="14">
        <f>SUM(T$6:T125)</f>
        <v>2497426.3327205097</v>
      </c>
      <c r="AG125" s="14">
        <f>SUM(U$6:U125)</f>
        <v>1777131.1629707369</v>
      </c>
      <c r="AH125" s="14">
        <f>SUM(V$6:V125)</f>
        <v>953428.94636444072</v>
      </c>
      <c r="AI125" s="14">
        <f>SUM(W$6:W125)</f>
        <v>38497.536000000007</v>
      </c>
      <c r="AJ125" s="14">
        <f>SUM(X$6:X125)</f>
        <v>106453.62958230003</v>
      </c>
      <c r="AK125" s="14">
        <f>SUM(Y$6:Y125)</f>
        <v>144174.19158449999</v>
      </c>
      <c r="AL125" s="14">
        <f>SUM(Z$6:Z125)</f>
        <v>102592.19477429999</v>
      </c>
      <c r="AM125" s="14">
        <f>SUM(AA$6:AA125)</f>
        <v>55040.601508199994</v>
      </c>
    </row>
    <row r="126" spans="17:39" x14ac:dyDescent="0.15">
      <c r="Q126" s="14">
        <v>121</v>
      </c>
      <c r="R126" s="14">
        <f>IF($Q126&lt;=($C$2-10),0,节奏总纲!K124*($C$3+$C$4*R$2)*$M$6)</f>
        <v>49407.204079474082</v>
      </c>
      <c r="S126" s="14">
        <f>IF($Q126&lt;=($C$2-10),0,节奏总纲!L124*($C$3+$C$4*S$2)*$M$6)</f>
        <v>134059.16883223076</v>
      </c>
      <c r="T126" s="14">
        <f>IF($Q126&lt;=($C$2-10),0,节奏总纲!M124*($C$3+$C$4*T$2)*$M$6)</f>
        <v>172695.71856052478</v>
      </c>
      <c r="U126" s="14">
        <f>IF($Q126&lt;=($C$2-10),0,节奏总纲!N124*($C$3+$C$4*U$2)*$M$6)</f>
        <v>123437.29367613701</v>
      </c>
      <c r="V126" s="14">
        <f>IF($Q126&lt;=($C$2-10),0,节奏总纲!O124*($C$3+$C$4*V$2)*$M$6)</f>
        <v>69652.626820265985</v>
      </c>
      <c r="W126" s="14">
        <f>IF($Q126&lt;=($C$2-10),0,节奏总纲!K124*($C$3+$C$4*R$2)*$N$6)</f>
        <v>2852.233762927076</v>
      </c>
      <c r="X126" s="14">
        <f>IF($Q126&lt;=($C$2-10),0,节奏总纲!L124*($C$3+$C$4*S$2)*$N$6)</f>
        <v>7739.1160802819477</v>
      </c>
      <c r="Y126" s="14">
        <f>IF($Q126&lt;=($C$2-10),0,节奏总纲!M124*($C$3+$C$4*T$2)*$N$6)</f>
        <v>9969.5695874423182</v>
      </c>
      <c r="Z126" s="14">
        <f>IF($Q126&lt;=($C$2-10),0,节奏总纲!N124*($C$3+$C$4*U$2)*$N$6)</f>
        <v>7125.924714563821</v>
      </c>
      <c r="AA126" s="14">
        <f>IF($Q126&lt;=($C$2-10),0,节奏总纲!O124*($C$3+$C$4*V$2)*$N$6)</f>
        <v>4020.9839353337743</v>
      </c>
      <c r="AC126" s="14">
        <v>121</v>
      </c>
      <c r="AD126" s="14">
        <f>SUM(R$6:R126)</f>
        <v>716272.46681899624</v>
      </c>
      <c r="AE126" s="14">
        <f>SUM(S$6:S126)</f>
        <v>1978079.2032826501</v>
      </c>
      <c r="AF126" s="14">
        <f>SUM(T$6:T126)</f>
        <v>2670122.0512810345</v>
      </c>
      <c r="AG126" s="14">
        <f>SUM(U$6:U126)</f>
        <v>1900568.4566468738</v>
      </c>
      <c r="AH126" s="14">
        <f>SUM(V$6:V126)</f>
        <v>1023081.5731847067</v>
      </c>
      <c r="AI126" s="14">
        <f>SUM(W$6:W126)</f>
        <v>41349.769762927084</v>
      </c>
      <c r="AJ126" s="14">
        <f>SUM(X$6:X126)</f>
        <v>114192.74566258198</v>
      </c>
      <c r="AK126" s="14">
        <f>SUM(Y$6:Y126)</f>
        <v>154143.76117194231</v>
      </c>
      <c r="AL126" s="14">
        <f>SUM(Z$6:Z126)</f>
        <v>109718.11948886381</v>
      </c>
      <c r="AM126" s="14">
        <f>SUM(AA$6:AA126)</f>
        <v>59061.585443533768</v>
      </c>
    </row>
    <row r="127" spans="17:39" x14ac:dyDescent="0.15">
      <c r="Q127" s="14">
        <v>122</v>
      </c>
      <c r="R127" s="14">
        <f>IF($Q127&lt;=($C$2-10),0,节奏总纲!K125*($C$3+$C$4*R$2)*$M$6)</f>
        <v>52953.330190494387</v>
      </c>
      <c r="S127" s="14">
        <f>IF($Q127&lt;=($C$2-10),0,节奏总纲!L125*($C$3+$C$4*S$2)*$M$6)</f>
        <v>140922.35734953315</v>
      </c>
      <c r="T127" s="14">
        <f>IF($Q127&lt;=($C$2-10),0,节奏总纲!M125*($C$3+$C$4*T$2)*$M$6)</f>
        <v>189405.38712932848</v>
      </c>
      <c r="U127" s="14">
        <f>IF($Q127&lt;=($C$2-10),0,节奏总纲!N125*($C$3+$C$4*U$2)*$M$6)</f>
        <v>137772.45066139827</v>
      </c>
      <c r="V127" s="14">
        <f>IF($Q127&lt;=($C$2-10),0,节奏总纲!O125*($C$3+$C$4*V$2)*$M$6)</f>
        <v>74564.444124284724</v>
      </c>
      <c r="W127" s="14">
        <f>IF($Q127&lt;=($C$2-10),0,节奏总纲!K125*($C$3+$C$4*R$2)*$N$6)</f>
        <v>3056.9484560552255</v>
      </c>
      <c r="X127" s="14">
        <f>IF($Q127&lt;=($C$2-10),0,节奏总纲!L125*($C$3+$C$4*S$2)*$N$6)</f>
        <v>8135.3218234544447</v>
      </c>
      <c r="Y127" s="14">
        <f>IF($Q127&lt;=($C$2-10),0,节奏总纲!M125*($C$3+$C$4*T$2)*$N$6)</f>
        <v>10934.203829497379</v>
      </c>
      <c r="Z127" s="14">
        <f>IF($Q127&lt;=($C$2-10),0,节奏总纲!N125*($C$3+$C$4*U$2)*$N$6)</f>
        <v>7953.4805237217888</v>
      </c>
      <c r="AA127" s="14">
        <f>IF($Q127&lt;=($C$2-10),0,节奏总纲!O125*($C$3+$C$4*V$2)*$N$6)</f>
        <v>4304.5387612518016</v>
      </c>
      <c r="AC127" s="14">
        <v>122</v>
      </c>
      <c r="AD127" s="14">
        <f>SUM(R$6:R127)</f>
        <v>769225.79700949066</v>
      </c>
      <c r="AE127" s="14">
        <f>SUM(S$6:S127)</f>
        <v>2119001.5606321832</v>
      </c>
      <c r="AF127" s="14">
        <f>SUM(T$6:T127)</f>
        <v>2859527.4384103632</v>
      </c>
      <c r="AG127" s="14">
        <f>SUM(U$6:U127)</f>
        <v>2038340.9073082721</v>
      </c>
      <c r="AH127" s="14">
        <f>SUM(V$6:V127)</f>
        <v>1097646.0173089914</v>
      </c>
      <c r="AI127" s="14">
        <f>SUM(W$6:W127)</f>
        <v>44406.718218982307</v>
      </c>
      <c r="AJ127" s="14">
        <f>SUM(X$6:X127)</f>
        <v>122328.06748603642</v>
      </c>
      <c r="AK127" s="14">
        <f>SUM(Y$6:Y127)</f>
        <v>165077.9650014397</v>
      </c>
      <c r="AL127" s="14">
        <f>SUM(Z$6:Z127)</f>
        <v>117671.60001258561</v>
      </c>
      <c r="AM127" s="14">
        <f>SUM(AA$6:AA127)</f>
        <v>63366.12420478557</v>
      </c>
    </row>
    <row r="128" spans="17:39" x14ac:dyDescent="0.15">
      <c r="Q128" s="14">
        <v>123</v>
      </c>
      <c r="R128" s="14">
        <f>IF($Q128&lt;=($C$2-10),0,节奏总纲!K126*($C$3+$C$4*R$2)*$M$6)</f>
        <v>56753.974051095247</v>
      </c>
      <c r="S128" s="14">
        <f>IF($Q128&lt;=($C$2-10),0,节奏总纲!L126*($C$3+$C$4*S$2)*$M$6)</f>
        <v>156432.39752638503</v>
      </c>
      <c r="T128" s="14">
        <f>IF($Q128&lt;=($C$2-10),0,节奏总纲!M126*($C$3+$C$4*T$2)*$M$6)</f>
        <v>218251.41182444908</v>
      </c>
      <c r="U128" s="14">
        <f>IF($Q128&lt;=($C$2-10),0,节奏总纲!N126*($C$3+$C$4*U$2)*$M$6)</f>
        <v>158626.97735415015</v>
      </c>
      <c r="V128" s="14">
        <f>IF($Q128&lt;=($C$2-10),0,节奏总纲!O126*($C$3+$C$4*V$2)*$M$6)</f>
        <v>85414.863554513649</v>
      </c>
      <c r="W128" s="14">
        <f>IF($Q128&lt;=($C$2-10),0,节奏总纲!K126*($C$3+$C$4*R$2)*$N$6)</f>
        <v>3276.3562315413678</v>
      </c>
      <c r="X128" s="14">
        <f>IF($Q128&lt;=($C$2-10),0,节奏总纲!L126*($C$3+$C$4*S$2)*$N$6)</f>
        <v>9030.7025899032578</v>
      </c>
      <c r="Y128" s="14">
        <f>IF($Q128&lt;=($C$2-10),0,节奏总纲!M126*($C$3+$C$4*T$2)*$N$6)</f>
        <v>12599.459071006422</v>
      </c>
      <c r="Z128" s="14">
        <f>IF($Q128&lt;=($C$2-10),0,节奏总纲!N126*($C$3+$C$4*U$2)*$N$6)</f>
        <v>9157.3937232473272</v>
      </c>
      <c r="AA128" s="14">
        <f>IF($Q128&lt;=($C$2-10),0,节奏总纲!O126*($C$3+$C$4*V$2)*$N$6)</f>
        <v>4930.9237837889505</v>
      </c>
      <c r="AC128" s="14">
        <v>123</v>
      </c>
      <c r="AD128" s="14">
        <f>SUM(R$6:R128)</f>
        <v>825979.77106058586</v>
      </c>
      <c r="AE128" s="14">
        <f>SUM(S$6:S128)</f>
        <v>2275433.9581585685</v>
      </c>
      <c r="AF128" s="14">
        <f>SUM(T$6:T128)</f>
        <v>3077778.8502348121</v>
      </c>
      <c r="AG128" s="14">
        <f>SUM(U$6:U128)</f>
        <v>2196967.8846624224</v>
      </c>
      <c r="AH128" s="14">
        <f>SUM(V$6:V128)</f>
        <v>1183060.8808635049</v>
      </c>
      <c r="AI128" s="14">
        <f>SUM(W$6:W128)</f>
        <v>47683.074450523673</v>
      </c>
      <c r="AJ128" s="14">
        <f>SUM(X$6:X128)</f>
        <v>131358.77007593968</v>
      </c>
      <c r="AK128" s="14">
        <f>SUM(Y$6:Y128)</f>
        <v>177677.42407244613</v>
      </c>
      <c r="AL128" s="14">
        <f>SUM(Z$6:Z128)</f>
        <v>126828.99373583293</v>
      </c>
      <c r="AM128" s="14">
        <f>SUM(AA$6:AA128)</f>
        <v>68297.047988574515</v>
      </c>
    </row>
    <row r="129" spans="17:39" x14ac:dyDescent="0.15">
      <c r="Q129" s="14">
        <v>124</v>
      </c>
      <c r="R129" s="14">
        <f>IF($Q129&lt;=($C$2-10),0,节奏总纲!K127*($C$3+$C$4*R$2)*$M$6)</f>
        <v>60827.403281435691</v>
      </c>
      <c r="S129" s="14">
        <f>IF($Q129&lt;=($C$2-10),0,节奏总纲!L127*($C$3+$C$4*S$2)*$M$6)</f>
        <v>172382.47700998958</v>
      </c>
      <c r="T129" s="14">
        <f>IF($Q129&lt;=($C$2-10),0,节奏总纲!M127*($C$3+$C$4*T$2)*$M$6)</f>
        <v>232420.06497395242</v>
      </c>
      <c r="U129" s="14">
        <f>IF($Q129&lt;=($C$2-10),0,节奏总纲!N127*($C$3+$C$4*U$2)*$M$6)</f>
        <v>167584.13581626996</v>
      </c>
      <c r="V129" s="14">
        <f>IF($Q129&lt;=($C$2-10),0,节奏总纲!O127*($C$3+$C$4*V$2)*$M$6)</f>
        <v>91846.539418539978</v>
      </c>
      <c r="W129" s="14">
        <f>IF($Q129&lt;=($C$2-10),0,节奏总纲!K127*($C$3+$C$4*R$2)*$N$6)</f>
        <v>3511.5116627813609</v>
      </c>
      <c r="X129" s="14">
        <f>IF($Q129&lt;=($C$2-10),0,节奏总纲!L127*($C$3+$C$4*S$2)*$N$6)</f>
        <v>9951.4864325050148</v>
      </c>
      <c r="Y129" s="14">
        <f>IF($Q129&lt;=($C$2-10),0,节奏总纲!M127*($C$3+$C$4*T$2)*$N$6)</f>
        <v>13417.402762440797</v>
      </c>
      <c r="Z129" s="14">
        <f>IF($Q129&lt;=($C$2-10),0,节奏总纲!N127*($C$3+$C$4*U$2)*$N$6)</f>
        <v>9674.4824810821337</v>
      </c>
      <c r="AA129" s="14">
        <f>IF($Q129&lt;=($C$2-10),0,节奏总纲!O127*($C$3+$C$4*V$2)*$N$6)</f>
        <v>5302.2186868980343</v>
      </c>
      <c r="AC129" s="14">
        <v>124</v>
      </c>
      <c r="AD129" s="14">
        <f>SUM(R$6:R129)</f>
        <v>886807.17434202158</v>
      </c>
      <c r="AE129" s="14">
        <f>SUM(S$6:S129)</f>
        <v>2447816.4351685583</v>
      </c>
      <c r="AF129" s="14">
        <f>SUM(T$6:T129)</f>
        <v>3310198.9152087644</v>
      </c>
      <c r="AG129" s="14">
        <f>SUM(U$6:U129)</f>
        <v>2364552.0204786924</v>
      </c>
      <c r="AH129" s="14">
        <f>SUM(V$6:V129)</f>
        <v>1274907.4202820449</v>
      </c>
      <c r="AI129" s="14">
        <f>SUM(W$6:W129)</f>
        <v>51194.586113305035</v>
      </c>
      <c r="AJ129" s="14">
        <f>SUM(X$6:X129)</f>
        <v>141310.2565084447</v>
      </c>
      <c r="AK129" s="14">
        <f>SUM(Y$6:Y129)</f>
        <v>191094.82683488692</v>
      </c>
      <c r="AL129" s="14">
        <f>SUM(Z$6:Z129)</f>
        <v>136503.47621691506</v>
      </c>
      <c r="AM129" s="14">
        <f>SUM(AA$6:AA129)</f>
        <v>73599.266675472551</v>
      </c>
    </row>
    <row r="130" spans="17:39" x14ac:dyDescent="0.15">
      <c r="Q130" s="14">
        <v>125</v>
      </c>
      <c r="R130" s="14">
        <f>IF($Q130&lt;=($C$2-10),0,节奏总纲!K128*($C$3+$C$4*R$2)*$M$6)</f>
        <v>65193.196632037565</v>
      </c>
      <c r="S130" s="14">
        <f>IF($Q130&lt;=($C$2-10),0,节奏总纲!L128*($C$3+$C$4*S$2)*$M$6)</f>
        <v>178767.29500859461</v>
      </c>
      <c r="T130" s="14">
        <f>IF($Q130&lt;=($C$2-10),0,节奏总纲!M128*($C$3+$C$4*T$2)*$M$6)</f>
        <v>248425.47111449737</v>
      </c>
      <c r="U130" s="14">
        <f>IF($Q130&lt;=($C$2-10),0,节奏总纲!N128*($C$3+$C$4*U$2)*$M$6)</f>
        <v>177865.36432228386</v>
      </c>
      <c r="V130" s="14">
        <f>IF($Q130&lt;=($C$2-10),0,节奏总纲!O128*($C$3+$C$4*V$2)*$M$6)</f>
        <v>86983.986082952993</v>
      </c>
      <c r="W130" s="14">
        <f>IF($Q130&lt;=($C$2-10),0,节奏总纲!K128*($C$3+$C$4*R$2)*$N$6)</f>
        <v>3763.5450135558567</v>
      </c>
      <c r="X130" s="14">
        <f>IF($Q130&lt;=($C$2-10),0,节奏总纲!L128*($C$3+$C$4*S$2)*$N$6)</f>
        <v>10320.076272894938</v>
      </c>
      <c r="Y130" s="14">
        <f>IF($Q130&lt;=($C$2-10),0,节奏总纲!M128*($C$3+$C$4*T$2)*$N$6)</f>
        <v>14341.380563532119</v>
      </c>
      <c r="Z130" s="14">
        <f>IF($Q130&lt;=($C$2-10),0,节奏总纲!N128*($C$3+$C$4*U$2)*$N$6)</f>
        <v>10268.008619943408</v>
      </c>
      <c r="AA130" s="14">
        <f>IF($Q130&lt;=($C$2-10),0,节奏总纲!O128*($C$3+$C$4*V$2)*$N$6)</f>
        <v>5021.5078258769245</v>
      </c>
      <c r="AC130" s="14">
        <v>125</v>
      </c>
      <c r="AD130" s="14">
        <f>SUM(R$6:R130)</f>
        <v>952000.3709740591</v>
      </c>
      <c r="AE130" s="14">
        <f>SUM(S$6:S130)</f>
        <v>2626583.7301771529</v>
      </c>
      <c r="AF130" s="14">
        <f>SUM(T$6:T130)</f>
        <v>3558624.3863232615</v>
      </c>
      <c r="AG130" s="14">
        <f>SUM(U$6:U130)</f>
        <v>2542417.3848009761</v>
      </c>
      <c r="AH130" s="14">
        <f>SUM(V$6:V130)</f>
        <v>1361891.4063649978</v>
      </c>
      <c r="AI130" s="14">
        <f>SUM(W$6:W130)</f>
        <v>54958.131126860892</v>
      </c>
      <c r="AJ130" s="14">
        <f>SUM(X$6:X130)</f>
        <v>151630.33278133965</v>
      </c>
      <c r="AK130" s="14">
        <f>SUM(Y$6:Y130)</f>
        <v>205436.20739841904</v>
      </c>
      <c r="AL130" s="14">
        <f>SUM(Z$6:Z130)</f>
        <v>146771.48483685846</v>
      </c>
      <c r="AM130" s="14">
        <f>SUM(AA$6:AA130)</f>
        <v>78620.774501349471</v>
      </c>
    </row>
    <row r="131" spans="17:39" x14ac:dyDescent="0.15">
      <c r="Q131" s="14">
        <v>126</v>
      </c>
      <c r="R131" s="14">
        <f>IF($Q131&lt;=($C$2-10),0,节奏总纲!K129*($C$3+$C$4*R$2)*$M$6)</f>
        <v>69872.338088126475</v>
      </c>
      <c r="S131" s="14">
        <f>IF($Q131&lt;=($C$2-10),0,节奏总纲!L129*($C$3+$C$4*S$2)*$M$6)</f>
        <v>196931.91847992252</v>
      </c>
      <c r="T131" s="14">
        <f>IF($Q131&lt;=($C$2-10),0,节奏总纲!M129*($C$3+$C$4*T$2)*$M$6)</f>
        <v>264306.67899249296</v>
      </c>
      <c r="U131" s="14">
        <f>IF($Q131&lt;=($C$2-10),0,节奏总纲!N129*($C$3+$C$4*U$2)*$M$6)</f>
        <v>175982.43736419847</v>
      </c>
      <c r="V131" s="14">
        <f>IF($Q131&lt;=($C$2-10),0,节奏总纲!O129*($C$3+$C$4*V$2)*$M$6)</f>
        <v>92727.454486517177</v>
      </c>
      <c r="W131" s="14">
        <f>IF($Q131&lt;=($C$2-10),0,节奏总纲!K129*($C$3+$C$4*R$2)*$N$6)</f>
        <v>4033.6676705898553</v>
      </c>
      <c r="X131" s="14">
        <f>IF($Q131&lt;=($C$2-10),0,节奏总纲!L129*($C$3+$C$4*S$2)*$N$6)</f>
        <v>11368.703761963949</v>
      </c>
      <c r="Y131" s="14">
        <f>IF($Q131&lt;=($C$2-10),0,节奏总纲!M129*($C$3+$C$4*T$2)*$N$6)</f>
        <v>15258.188509855492</v>
      </c>
      <c r="Z131" s="14">
        <f>IF($Q131&lt;=($C$2-10),0,节奏总纲!N129*($C$3+$C$4*U$2)*$N$6)</f>
        <v>10159.308928409802</v>
      </c>
      <c r="AA131" s="14">
        <f>IF($Q131&lt;=($C$2-10),0,节奏总纲!O129*($C$3+$C$4*V$2)*$N$6)</f>
        <v>5353.073126973497</v>
      </c>
      <c r="AC131" s="14">
        <v>126</v>
      </c>
      <c r="AD131" s="14">
        <f>SUM(R$6:R131)</f>
        <v>1021872.7090621856</v>
      </c>
      <c r="AE131" s="14">
        <f>SUM(S$6:S131)</f>
        <v>2823515.6486570756</v>
      </c>
      <c r="AF131" s="14">
        <f>SUM(T$6:T131)</f>
        <v>3822931.0653157546</v>
      </c>
      <c r="AG131" s="14">
        <f>SUM(U$6:U131)</f>
        <v>2718399.8221651744</v>
      </c>
      <c r="AH131" s="14">
        <f>SUM(V$6:V131)</f>
        <v>1454618.8608515151</v>
      </c>
      <c r="AI131" s="14">
        <f>SUM(W$6:W131)</f>
        <v>58991.798797450749</v>
      </c>
      <c r="AJ131" s="14">
        <f>SUM(X$6:X131)</f>
        <v>162999.03654330361</v>
      </c>
      <c r="AK131" s="14">
        <f>SUM(Y$6:Y131)</f>
        <v>220694.39590827451</v>
      </c>
      <c r="AL131" s="14">
        <f>SUM(Z$6:Z131)</f>
        <v>156930.79376526826</v>
      </c>
      <c r="AM131" s="14">
        <f>SUM(AA$6:AA131)</f>
        <v>83973.847628322968</v>
      </c>
    </row>
    <row r="132" spans="17:39" x14ac:dyDescent="0.15">
      <c r="Q132" s="14">
        <v>127</v>
      </c>
      <c r="R132" s="14">
        <f>IF($Q132&lt;=($C$2-10),0,节奏总纲!K130*($C$3+$C$4*R$2)*$M$6)</f>
        <v>74887.31772821772</v>
      </c>
      <c r="S132" s="14">
        <f>IF($Q132&lt;=($C$2-10),0,节奏总纲!L130*($C$3+$C$4*S$2)*$M$6)</f>
        <v>206997.90711550976</v>
      </c>
      <c r="T132" s="14">
        <f>IF($Q132&lt;=($C$2-10),0,节奏总纲!M130*($C$3+$C$4*T$2)*$M$6)</f>
        <v>261344.40358693147</v>
      </c>
      <c r="U132" s="14">
        <f>IF($Q132&lt;=($C$2-10),0,节奏总纲!N130*($C$3+$C$4*U$2)*$M$6)</f>
        <v>181681.03710043337</v>
      </c>
      <c r="V132" s="14">
        <f>IF($Q132&lt;=($C$2-10),0,节奏总纲!O130*($C$3+$C$4*V$2)*$M$6)</f>
        <v>101307.12264699442</v>
      </c>
      <c r="W132" s="14">
        <f>IF($Q132&lt;=($C$2-10),0,节奏总纲!K130*($C$3+$C$4*R$2)*$N$6)</f>
        <v>4323.1779660287866</v>
      </c>
      <c r="X132" s="14">
        <f>IF($Q132&lt;=($C$2-10),0,节奏总纲!L130*($C$3+$C$4*S$2)*$N$6)</f>
        <v>11949.804295349319</v>
      </c>
      <c r="Y132" s="14">
        <f>IF($Q132&lt;=($C$2-10),0,节奏总纲!M130*($C$3+$C$4*T$2)*$N$6)</f>
        <v>15087.178996480881</v>
      </c>
      <c r="Z132" s="14">
        <f>IF($Q132&lt;=($C$2-10),0,节奏总纲!N130*($C$3+$C$4*U$2)*$N$6)</f>
        <v>10488.284001416392</v>
      </c>
      <c r="AA132" s="14">
        <f>IF($Q132&lt;=($C$2-10),0,节奏总纲!O130*($C$3+$C$4*V$2)*$N$6)</f>
        <v>5848.3697068540423</v>
      </c>
      <c r="AC132" s="14">
        <v>127</v>
      </c>
      <c r="AD132" s="14">
        <f>SUM(R$6:R132)</f>
        <v>1096760.0267904033</v>
      </c>
      <c r="AE132" s="14">
        <f>SUM(S$6:S132)</f>
        <v>3030513.5557725853</v>
      </c>
      <c r="AF132" s="14">
        <f>SUM(T$6:T132)</f>
        <v>4084275.4689026861</v>
      </c>
      <c r="AG132" s="14">
        <f>SUM(U$6:U132)</f>
        <v>2900080.8592656078</v>
      </c>
      <c r="AH132" s="14">
        <f>SUM(V$6:V132)</f>
        <v>1555925.9834985095</v>
      </c>
      <c r="AI132" s="14">
        <f>SUM(W$6:W132)</f>
        <v>63314.976763479535</v>
      </c>
      <c r="AJ132" s="14">
        <f>SUM(X$6:X132)</f>
        <v>174948.84083865292</v>
      </c>
      <c r="AK132" s="14">
        <f>SUM(Y$6:Y132)</f>
        <v>235781.5749047554</v>
      </c>
      <c r="AL132" s="14">
        <f>SUM(Z$6:Z132)</f>
        <v>167419.07776668464</v>
      </c>
      <c r="AM132" s="14">
        <f>SUM(AA$6:AA132)</f>
        <v>89822.217335177003</v>
      </c>
    </row>
    <row r="133" spans="17:39" x14ac:dyDescent="0.15">
      <c r="Q133" s="14">
        <v>128</v>
      </c>
      <c r="R133" s="14">
        <f>IF($Q133&lt;=($C$2-10),0,节奏总纲!K131*($C$3+$C$4*R$2)*$M$6)</f>
        <v>80262.239821629555</v>
      </c>
      <c r="S133" s="14">
        <f>IF($Q133&lt;=($C$2-10),0,节奏总纲!L131*($C$3+$C$4*S$2)*$M$6)</f>
        <v>206276.10579673515</v>
      </c>
      <c r="T133" s="14">
        <f>IF($Q133&lt;=($C$2-10),0,节奏总纲!M131*($C$3+$C$4*T$2)*$M$6)</f>
        <v>274778.71173360507</v>
      </c>
      <c r="U133" s="14">
        <f>IF($Q133&lt;=($C$2-10),0,节奏总纲!N131*($C$3+$C$4*U$2)*$M$6)</f>
        <v>199372.45073436201</v>
      </c>
      <c r="V133" s="14">
        <f>IF($Q133&lt;=($C$2-10),0,节奏总纲!O131*($C$3+$C$4*V$2)*$M$6)</f>
        <v>110158.23170442144</v>
      </c>
      <c r="W133" s="14">
        <f>IF($Q133&lt;=($C$2-10),0,节奏总纲!K131*($C$3+$C$4*R$2)*$N$6)</f>
        <v>4633.4674178114037</v>
      </c>
      <c r="X133" s="14">
        <f>IF($Q133&lt;=($C$2-10),0,节奏总纲!L131*($C$3+$C$4*S$2)*$N$6)</f>
        <v>11908.135349901147</v>
      </c>
      <c r="Y133" s="14">
        <f>IF($Q133&lt;=($C$2-10),0,节奏总纲!M131*($C$3+$C$4*T$2)*$N$6)</f>
        <v>15862.72960679011</v>
      </c>
      <c r="Z133" s="14">
        <f>IF($Q133&lt;=($C$2-10),0,节奏总纲!N131*($C$3+$C$4*U$2)*$N$6)</f>
        <v>11509.593509224849</v>
      </c>
      <c r="AA133" s="14">
        <f>IF($Q133&lt;=($C$2-10),0,节奏总纲!O131*($C$3+$C$4*V$2)*$N$6)</f>
        <v>6359.336327275113</v>
      </c>
      <c r="AC133" s="14">
        <v>128</v>
      </c>
      <c r="AD133" s="14">
        <f>SUM(R$6:R133)</f>
        <v>1177022.2666120329</v>
      </c>
      <c r="AE133" s="14">
        <f>SUM(S$6:S133)</f>
        <v>3236789.6615693206</v>
      </c>
      <c r="AF133" s="14">
        <f>SUM(T$6:T133)</f>
        <v>4359054.1806362914</v>
      </c>
      <c r="AG133" s="14">
        <f>SUM(U$6:U133)</f>
        <v>3099453.3099999698</v>
      </c>
      <c r="AH133" s="14">
        <f>SUM(V$6:V133)</f>
        <v>1666084.2152029308</v>
      </c>
      <c r="AI133" s="14">
        <f>SUM(W$6:W133)</f>
        <v>67948.444181290935</v>
      </c>
      <c r="AJ133" s="14">
        <f>SUM(X$6:X133)</f>
        <v>186856.97618855408</v>
      </c>
      <c r="AK133" s="14">
        <f>SUM(Y$6:Y133)</f>
        <v>251644.30451154552</v>
      </c>
      <c r="AL133" s="14">
        <f>SUM(Z$6:Z133)</f>
        <v>178928.6712759095</v>
      </c>
      <c r="AM133" s="14">
        <f>SUM(AA$6:AA133)</f>
        <v>96181.553662452119</v>
      </c>
    </row>
    <row r="134" spans="17:39" x14ac:dyDescent="0.15">
      <c r="Q134" s="14">
        <v>129</v>
      </c>
      <c r="R134" s="14">
        <f>IF($Q134&lt;=($C$2-10),0,节奏总纲!K132*($C$3+$C$4*R$2)*$M$6)</f>
        <v>86022.938684546301</v>
      </c>
      <c r="S134" s="14">
        <f>IF($Q134&lt;=($C$2-10),0,节奏总纲!L132*($C$3+$C$4*S$2)*$M$6)</f>
        <v>236659.85718852255</v>
      </c>
      <c r="T134" s="14">
        <f>IF($Q134&lt;=($C$2-10),0,节奏总纲!M132*($C$3+$C$4*T$2)*$M$6)</f>
        <v>326657.5867129523</v>
      </c>
      <c r="U134" s="14">
        <f>IF($Q134&lt;=($C$2-10),0,节奏总纲!N132*($C$3+$C$4*U$2)*$M$6)</f>
        <v>238166.61760485874</v>
      </c>
      <c r="V134" s="14">
        <f>IF($Q134&lt;=($C$2-10),0,节奏总纲!O132*($C$3+$C$4*V$2)*$M$6)</f>
        <v>126257.72083673418</v>
      </c>
      <c r="W134" s="14">
        <f>IF($Q134&lt;=($C$2-10),0,节奏总纲!K132*($C$3+$C$4*R$2)*$N$6)</f>
        <v>4966.0274179368289</v>
      </c>
      <c r="X134" s="14">
        <f>IF($Q134&lt;=($C$2-10),0,节奏总纲!L132*($C$3+$C$4*S$2)*$N$6)</f>
        <v>13662.162180171463</v>
      </c>
      <c r="Y134" s="14">
        <f>IF($Q134&lt;=($C$2-10),0,节奏总纲!M132*($C$3+$C$4*T$2)*$N$6)</f>
        <v>18857.650723167149</v>
      </c>
      <c r="Z134" s="14">
        <f>IF($Q134&lt;=($C$2-10),0,节奏总纲!N132*($C$3+$C$4*U$2)*$N$6)</f>
        <v>13749.14611322712</v>
      </c>
      <c r="AA134" s="14">
        <f>IF($Q134&lt;=($C$2-10),0,节奏总纲!O132*($C$3+$C$4*V$2)*$N$6)</f>
        <v>7288.7454554499427</v>
      </c>
      <c r="AC134" s="14">
        <v>129</v>
      </c>
      <c r="AD134" s="14">
        <f>SUM(R$6:R134)</f>
        <v>1263045.2052965793</v>
      </c>
      <c r="AE134" s="14">
        <f>SUM(S$6:S134)</f>
        <v>3473449.5187578429</v>
      </c>
      <c r="AF134" s="14">
        <f>SUM(T$6:T134)</f>
        <v>4685711.7673492441</v>
      </c>
      <c r="AG134" s="14">
        <f>SUM(U$6:U134)</f>
        <v>3337619.9276048285</v>
      </c>
      <c r="AH134" s="14">
        <f>SUM(V$6:V134)</f>
        <v>1792341.936039665</v>
      </c>
      <c r="AI134" s="14">
        <f>SUM(W$6:W134)</f>
        <v>72914.471599227763</v>
      </c>
      <c r="AJ134" s="14">
        <f>SUM(X$6:X134)</f>
        <v>200519.13836872554</v>
      </c>
      <c r="AK134" s="14">
        <f>SUM(Y$6:Y134)</f>
        <v>270501.95523471269</v>
      </c>
      <c r="AL134" s="14">
        <f>SUM(Z$6:Z134)</f>
        <v>192677.81738913662</v>
      </c>
      <c r="AM134" s="14">
        <f>SUM(AA$6:AA134)</f>
        <v>103470.29911790206</v>
      </c>
    </row>
    <row r="135" spans="17:39" x14ac:dyDescent="0.15">
      <c r="Q135" s="14">
        <v>130</v>
      </c>
      <c r="R135" s="14">
        <f>IF($Q135&lt;=($C$2-10),0,节奏总纲!K133*($C$3+$C$4*R$2)*$M$6)</f>
        <v>92197.102851481977</v>
      </c>
      <c r="S135" s="14">
        <f>IF($Q135&lt;=($C$2-10),0,节奏总纲!L133*($C$3+$C$4*S$2)*$M$6)</f>
        <v>258119.65917983223</v>
      </c>
      <c r="T135" s="14">
        <f>IF($Q135&lt;=($C$2-10),0,节奏总纲!M133*($C$3+$C$4*T$2)*$M$6)</f>
        <v>353689.2874903183</v>
      </c>
      <c r="U135" s="14">
        <f>IF($Q135&lt;=($C$2-10),0,节奏总纲!N133*($C$3+$C$4*U$2)*$M$6)</f>
        <v>253800.73411477075</v>
      </c>
      <c r="V135" s="14">
        <f>IF($Q135&lt;=($C$2-10),0,节奏总纲!O133*($C$3+$C$4*V$2)*$M$6)</f>
        <v>137895.33182766879</v>
      </c>
      <c r="W135" s="14">
        <f>IF($Q135&lt;=($C$2-10),0,节奏总纲!K133*($C$3+$C$4*R$2)*$N$6)</f>
        <v>5322.4564007722383</v>
      </c>
      <c r="X135" s="14">
        <f>IF($Q135&lt;=($C$2-10),0,节奏总纲!L133*($C$3+$C$4*S$2)*$N$6)</f>
        <v>14901.017382074537</v>
      </c>
      <c r="Y135" s="14">
        <f>IF($Q135&lt;=($C$2-10),0,节奏总纲!M133*($C$3+$C$4*T$2)*$N$6)</f>
        <v>20418.166665387333</v>
      </c>
      <c r="Z135" s="14">
        <f>IF($Q135&lt;=($C$2-10),0,节奏总纲!N133*($C$3+$C$4*U$2)*$N$6)</f>
        <v>14651.689695563367</v>
      </c>
      <c r="AA135" s="14">
        <f>IF($Q135&lt;=($C$2-10),0,节奏总纲!O133*($C$3+$C$4*V$2)*$N$6)</f>
        <v>7960.5743436979392</v>
      </c>
      <c r="AC135" s="14">
        <v>130</v>
      </c>
      <c r="AD135" s="14">
        <f>SUM(R$6:R135)</f>
        <v>1355242.3081480612</v>
      </c>
      <c r="AE135" s="14">
        <f>SUM(S$6:S135)</f>
        <v>3731569.1779376753</v>
      </c>
      <c r="AF135" s="14">
        <f>SUM(T$6:T135)</f>
        <v>5039401.0548395626</v>
      </c>
      <c r="AG135" s="14">
        <f>SUM(U$6:U135)</f>
        <v>3591420.6617195993</v>
      </c>
      <c r="AH135" s="14">
        <f>SUM(V$6:V135)</f>
        <v>1930237.2678673337</v>
      </c>
      <c r="AI135" s="14">
        <f>SUM(W$6:W135)</f>
        <v>78236.928</v>
      </c>
      <c r="AJ135" s="14">
        <f>SUM(X$6:X135)</f>
        <v>215420.15575080007</v>
      </c>
      <c r="AK135" s="14">
        <f>SUM(Y$6:Y135)</f>
        <v>290920.12190010003</v>
      </c>
      <c r="AL135" s="14">
        <f>SUM(Z$6:Z135)</f>
        <v>207329.50708469999</v>
      </c>
      <c r="AM135" s="14">
        <f>SUM(AA$6:AA135)</f>
        <v>111430.8734616</v>
      </c>
    </row>
    <row r="136" spans="17:39" x14ac:dyDescent="0.15">
      <c r="Q136" s="14">
        <v>131</v>
      </c>
      <c r="R136" s="14">
        <f>IF($Q136&lt;=($C$2-10),0,节奏总纲!K134*($C$3+$C$4*R$2)*$M$6)</f>
        <v>98814.408158948165</v>
      </c>
      <c r="S136" s="14">
        <f>IF($Q136&lt;=($C$2-10),0,节奏总纲!L134*($C$3+$C$4*S$2)*$M$6)</f>
        <v>274089.95604242891</v>
      </c>
      <c r="T136" s="14">
        <f>IF($Q136&lt;=($C$2-10),0,节奏总纲!M134*($C$3+$C$4*T$2)*$M$6)</f>
        <v>372586.8785278679</v>
      </c>
      <c r="U136" s="14">
        <f>IF($Q136&lt;=($C$2-10),0,节奏总纲!N134*($C$3+$C$4*U$2)*$M$6)</f>
        <v>271100.56037827337</v>
      </c>
      <c r="V136" s="14">
        <f>IF($Q136&lt;=($C$2-10),0,节奏总纲!O134*($C$3+$C$4*V$2)*$M$6)</f>
        <v>139355.57563837961</v>
      </c>
      <c r="W136" s="14">
        <f>IF($Q136&lt;=($C$2-10),0,节奏总纲!K134*($C$3+$C$4*R$2)*$N$6)</f>
        <v>5704.467525854152</v>
      </c>
      <c r="X136" s="14">
        <f>IF($Q136&lt;=($C$2-10),0,节奏总纲!L134*($C$3+$C$4*S$2)*$N$6)</f>
        <v>15822.968355908135</v>
      </c>
      <c r="Y136" s="14">
        <f>IF($Q136&lt;=($C$2-10),0,节奏总纲!M134*($C$3+$C$4*T$2)*$N$6)</f>
        <v>21509.107717396379</v>
      </c>
      <c r="Z136" s="14">
        <f>IF($Q136&lt;=($C$2-10),0,节奏总纲!N134*($C$3+$C$4*U$2)*$N$6)</f>
        <v>15650.393214227644</v>
      </c>
      <c r="AA136" s="14">
        <f>IF($Q136&lt;=($C$2-10),0,节奏总纲!O134*($C$3+$C$4*V$2)*$N$6)</f>
        <v>8044.8729146576534</v>
      </c>
      <c r="AC136" s="14">
        <v>131</v>
      </c>
      <c r="AD136" s="14">
        <f>SUM(R$6:R136)</f>
        <v>1454056.7163070093</v>
      </c>
      <c r="AE136" s="14">
        <f>SUM(S$6:S136)</f>
        <v>4005659.1339801042</v>
      </c>
      <c r="AF136" s="14">
        <f>SUM(T$6:T136)</f>
        <v>5411987.9333674302</v>
      </c>
      <c r="AG136" s="14">
        <f>SUM(U$6:U136)</f>
        <v>3862521.2220978728</v>
      </c>
      <c r="AH136" s="14">
        <f>SUM(V$6:V136)</f>
        <v>2069592.8435057134</v>
      </c>
      <c r="AI136" s="14">
        <f>SUM(W$6:W136)</f>
        <v>83941.395525854154</v>
      </c>
      <c r="AJ136" s="14">
        <f>SUM(X$6:X136)</f>
        <v>231243.12410670822</v>
      </c>
      <c r="AK136" s="14">
        <f>SUM(Y$6:Y136)</f>
        <v>312429.22961749643</v>
      </c>
      <c r="AL136" s="14">
        <f>SUM(Z$6:Z136)</f>
        <v>222979.90029892762</v>
      </c>
      <c r="AM136" s="14">
        <f>SUM(AA$6:AA136)</f>
        <v>119475.74637625765</v>
      </c>
    </row>
    <row r="137" spans="17:39" x14ac:dyDescent="0.15">
      <c r="Q137" s="14">
        <v>132</v>
      </c>
      <c r="R137" s="14">
        <f>IF($Q137&lt;=($C$2-10),0,节奏总纲!K135*($C$3+$C$4*R$2)*$M$6)</f>
        <v>105906.66038098877</v>
      </c>
      <c r="S137" s="14">
        <f>IF($Q137&lt;=($C$2-10),0,节奏总纲!L135*($C$3+$C$4*S$2)*$M$6)</f>
        <v>294927.88518756349</v>
      </c>
      <c r="T137" s="14">
        <f>IF($Q137&lt;=($C$2-10),0,节奏总纲!M135*($C$3+$C$4*T$2)*$M$6)</f>
        <v>407505.73081810807</v>
      </c>
      <c r="U137" s="14">
        <f>IF($Q137&lt;=($C$2-10),0,节奏总纲!N135*($C$3+$C$4*U$2)*$M$6)</f>
        <v>277283.69209711859</v>
      </c>
      <c r="V137" s="14">
        <f>IF($Q137&lt;=($C$2-10),0,节奏总纲!O135*($C$3+$C$4*V$2)*$M$6)</f>
        <v>144022.78380549644</v>
      </c>
      <c r="W137" s="14">
        <f>IF($Q137&lt;=($C$2-10),0,节奏总纲!K135*($C$3+$C$4*R$2)*$N$6)</f>
        <v>6113.896912110451</v>
      </c>
      <c r="X137" s="14">
        <f>IF($Q137&lt;=($C$2-10),0,节奏总纲!L135*($C$3+$C$4*S$2)*$N$6)</f>
        <v>17025.923393834008</v>
      </c>
      <c r="Y137" s="14">
        <f>IF($Q137&lt;=($C$2-10),0,节奏总纲!M135*($C$3+$C$4*T$2)*$N$6)</f>
        <v>23524.941871959752</v>
      </c>
      <c r="Z137" s="14">
        <f>IF($Q137&lt;=($C$2-10),0,节奏总纲!N135*($C$3+$C$4*U$2)*$N$6)</f>
        <v>16007.339885825326</v>
      </c>
      <c r="AA137" s="14">
        <f>IF($Q137&lt;=($C$2-10),0,节奏总纲!O135*($C$3+$C$4*V$2)*$N$6)</f>
        <v>8314.306673577641</v>
      </c>
      <c r="AC137" s="14">
        <v>132</v>
      </c>
      <c r="AD137" s="14">
        <f>SUM(R$6:R137)</f>
        <v>1559963.3766879982</v>
      </c>
      <c r="AE137" s="14">
        <f>SUM(S$6:S137)</f>
        <v>4300587.0191676673</v>
      </c>
      <c r="AF137" s="14">
        <f>SUM(T$6:T137)</f>
        <v>5819493.664185538</v>
      </c>
      <c r="AG137" s="14">
        <f>SUM(U$6:U137)</f>
        <v>4139804.9141949913</v>
      </c>
      <c r="AH137" s="14">
        <f>SUM(V$6:V137)</f>
        <v>2213615.6273112097</v>
      </c>
      <c r="AI137" s="14">
        <f>SUM(W$6:W137)</f>
        <v>90055.292437964599</v>
      </c>
      <c r="AJ137" s="14">
        <f>SUM(X$6:X137)</f>
        <v>248269.04750054222</v>
      </c>
      <c r="AK137" s="14">
        <f>SUM(Y$6:Y137)</f>
        <v>335954.1714894562</v>
      </c>
      <c r="AL137" s="14">
        <f>SUM(Z$6:Z137)</f>
        <v>238987.24018475294</v>
      </c>
      <c r="AM137" s="14">
        <f>SUM(AA$6:AA137)</f>
        <v>127790.05304983529</v>
      </c>
    </row>
    <row r="138" spans="17:39" x14ac:dyDescent="0.15">
      <c r="Q138" s="14">
        <v>133</v>
      </c>
      <c r="R138" s="14">
        <f>IF($Q138&lt;=($C$2-10),0,节奏总纲!K136*($C$3+$C$4*R$2)*$M$6)</f>
        <v>113507.94810219049</v>
      </c>
      <c r="S138" s="14">
        <f>IF($Q138&lt;=($C$2-10),0,节奏总纲!L136*($C$3+$C$4*S$2)*$M$6)</f>
        <v>316317.24472628394</v>
      </c>
      <c r="T138" s="14">
        <f>IF($Q138&lt;=($C$2-10),0,节奏总纲!M136*($C$3+$C$4*T$2)*$M$6)</f>
        <v>407861.62338701903</v>
      </c>
      <c r="U138" s="14">
        <f>IF($Q138&lt;=($C$2-10),0,节奏总纲!N136*($C$3+$C$4*U$2)*$M$6)</f>
        <v>280094.4537932566</v>
      </c>
      <c r="V138" s="14">
        <f>IF($Q138&lt;=($C$2-10),0,节奏总纲!O136*($C$3+$C$4*V$2)*$M$6)</f>
        <v>151996.01308621914</v>
      </c>
      <c r="W138" s="14">
        <f>IF($Q138&lt;=($C$2-10),0,节奏总纲!K136*($C$3+$C$4*R$2)*$N$6)</f>
        <v>6552.7124630827357</v>
      </c>
      <c r="X138" s="14">
        <f>IF($Q138&lt;=($C$2-10),0,节奏总纲!L136*($C$3+$C$4*S$2)*$N$6)</f>
        <v>18260.712015865545</v>
      </c>
      <c r="Y138" s="14">
        <f>IF($Q138&lt;=($C$2-10),0,节奏总纲!M136*($C$3+$C$4*T$2)*$N$6)</f>
        <v>23545.487232093667</v>
      </c>
      <c r="Z138" s="14">
        <f>IF($Q138&lt;=($C$2-10),0,节奏总纲!N136*($C$3+$C$4*U$2)*$N$6)</f>
        <v>16169.602648081036</v>
      </c>
      <c r="AA138" s="14">
        <f>IF($Q138&lt;=($C$2-10),0,节奏总纲!O136*($C$3+$C$4*V$2)*$N$6)</f>
        <v>8774.5940785774292</v>
      </c>
      <c r="AC138" s="14">
        <v>133</v>
      </c>
      <c r="AD138" s="14">
        <f>SUM(R$6:R138)</f>
        <v>1673471.3247901886</v>
      </c>
      <c r="AE138" s="14">
        <f>SUM(S$6:S138)</f>
        <v>4616904.2638939507</v>
      </c>
      <c r="AF138" s="14">
        <f>SUM(T$6:T138)</f>
        <v>6227355.2875725571</v>
      </c>
      <c r="AG138" s="14">
        <f>SUM(U$6:U138)</f>
        <v>4419899.3679882484</v>
      </c>
      <c r="AH138" s="14">
        <f>SUM(V$6:V138)</f>
        <v>2365611.640397429</v>
      </c>
      <c r="AI138" s="14">
        <f>SUM(W$6:W138)</f>
        <v>96608.00490104733</v>
      </c>
      <c r="AJ138" s="14">
        <f>SUM(X$6:X138)</f>
        <v>266529.75951640774</v>
      </c>
      <c r="AK138" s="14">
        <f>SUM(Y$6:Y138)</f>
        <v>359499.65872154984</v>
      </c>
      <c r="AL138" s="14">
        <f>SUM(Z$6:Z138)</f>
        <v>255156.84283283397</v>
      </c>
      <c r="AM138" s="14">
        <f>SUM(AA$6:AA138)</f>
        <v>136564.64712841273</v>
      </c>
    </row>
    <row r="139" spans="17:39" x14ac:dyDescent="0.15">
      <c r="Q139" s="14">
        <v>134</v>
      </c>
      <c r="R139" s="14">
        <f>IF($Q139&lt;=($C$2-10),0,节奏总纲!K137*($C$3+$C$4*R$2)*$M$6)</f>
        <v>121654.80656287169</v>
      </c>
      <c r="S139" s="14">
        <f>IF($Q139&lt;=($C$2-10),0,节奏总纲!L137*($C$3+$C$4*S$2)*$M$6)</f>
        <v>321547.0979656211</v>
      </c>
      <c r="T139" s="14">
        <f>IF($Q139&lt;=($C$2-10),0,节奏总纲!M137*($C$3+$C$4*T$2)*$M$6)</f>
        <v>422010.86123945221</v>
      </c>
      <c r="U139" s="14">
        <f>IF($Q139&lt;=($C$2-10),0,节奏总纲!N137*($C$3+$C$4*U$2)*$M$6)</f>
        <v>302654.95036509976</v>
      </c>
      <c r="V139" s="14">
        <f>IF($Q139&lt;=($C$2-10),0,节奏总纲!O137*($C$3+$C$4*V$2)*$M$6)</f>
        <v>166232.35913543109</v>
      </c>
      <c r="W139" s="14">
        <f>IF($Q139&lt;=($C$2-10),0,节奏总纲!K137*($C$3+$C$4*R$2)*$N$6)</f>
        <v>7023.02332556274</v>
      </c>
      <c r="X139" s="14">
        <f>IF($Q139&lt;=($C$2-10),0,节奏总纲!L137*($C$3+$C$4*S$2)*$N$6)</f>
        <v>18562.626772272255</v>
      </c>
      <c r="Y139" s="14">
        <f>IF($Q139&lt;=($C$2-10),0,节奏总纲!M137*($C$3+$C$4*T$2)*$N$6)</f>
        <v>24362.310095769164</v>
      </c>
      <c r="Z139" s="14">
        <f>IF($Q139&lt;=($C$2-10),0,节奏总纲!N137*($C$3+$C$4*U$2)*$N$6)</f>
        <v>17471.999965020983</v>
      </c>
      <c r="AA139" s="14">
        <f>IF($Q139&lt;=($C$2-10),0,节奏总纲!O137*($C$3+$C$4*V$2)*$N$6)</f>
        <v>9596.4456206513332</v>
      </c>
      <c r="AC139" s="14">
        <v>134</v>
      </c>
      <c r="AD139" s="14">
        <f>SUM(R$6:R139)</f>
        <v>1795126.1313530602</v>
      </c>
      <c r="AE139" s="14">
        <f>SUM(S$6:S139)</f>
        <v>4938451.3618595721</v>
      </c>
      <c r="AF139" s="14">
        <f>SUM(T$6:T139)</f>
        <v>6649366.148812009</v>
      </c>
      <c r="AG139" s="14">
        <f>SUM(U$6:U139)</f>
        <v>4722554.3183533484</v>
      </c>
      <c r="AH139" s="14">
        <f>SUM(V$6:V139)</f>
        <v>2531843.9995328602</v>
      </c>
      <c r="AI139" s="14">
        <f>SUM(W$6:W139)</f>
        <v>103631.02822661007</v>
      </c>
      <c r="AJ139" s="14">
        <f>SUM(X$6:X139)</f>
        <v>285092.38628868002</v>
      </c>
      <c r="AK139" s="14">
        <f>SUM(Y$6:Y139)</f>
        <v>383861.96881731902</v>
      </c>
      <c r="AL139" s="14">
        <f>SUM(Z$6:Z139)</f>
        <v>272628.84279785497</v>
      </c>
      <c r="AM139" s="14">
        <f>SUM(AA$6:AA139)</f>
        <v>146161.09274906406</v>
      </c>
    </row>
    <row r="140" spans="17:39" x14ac:dyDescent="0.15">
      <c r="Q140" s="14">
        <v>135</v>
      </c>
      <c r="R140" s="14">
        <f>IF($Q140&lt;=($C$2-10),0,节奏总纲!K138*($C$3+$C$4*R$2)*$M$6)</f>
        <v>130386.39326407482</v>
      </c>
      <c r="S140" s="14">
        <f>IF($Q140&lt;=($C$2-10),0,节奏总纲!L138*($C$3+$C$4*S$2)*$M$6)</f>
        <v>352466.73452317622</v>
      </c>
      <c r="T140" s="14">
        <f>IF($Q140&lt;=($C$2-10),0,节奏总纲!M138*($C$3+$C$4*T$2)*$M$6)</f>
        <v>473633.7088935338</v>
      </c>
      <c r="U140" s="14">
        <f>IF($Q140&lt;=($C$2-10),0,节奏总纲!N138*($C$3+$C$4*U$2)*$M$6)</f>
        <v>345501.06989274704</v>
      </c>
      <c r="V140" s="14">
        <f>IF($Q140&lt;=($C$2-10),0,节奏总纲!O138*($C$3+$C$4*V$2)*$M$6)</f>
        <v>188440.82558844413</v>
      </c>
      <c r="W140" s="14">
        <f>IF($Q140&lt;=($C$2-10),0,节奏总纲!K138*($C$3+$C$4*R$2)*$N$6)</f>
        <v>7527.0900271116961</v>
      </c>
      <c r="X140" s="14">
        <f>IF($Q140&lt;=($C$2-10),0,节奏总纲!L138*($C$3+$C$4*S$2)*$N$6)</f>
        <v>20347.589774530683</v>
      </c>
      <c r="Y140" s="14">
        <f>IF($Q140&lt;=($C$2-10),0,节奏总纲!M138*($C$3+$C$4*T$2)*$N$6)</f>
        <v>27342.450983332204</v>
      </c>
      <c r="Z140" s="14">
        <f>IF($Q140&lt;=($C$2-10),0,节奏总纲!N138*($C$3+$C$4*U$2)*$N$6)</f>
        <v>19945.468176875031</v>
      </c>
      <c r="AA140" s="14">
        <f>IF($Q140&lt;=($C$2-10),0,节奏总纲!O138*($C$3+$C$4*V$2)*$N$6)</f>
        <v>10878.520553250744</v>
      </c>
      <c r="AC140" s="14">
        <v>135</v>
      </c>
      <c r="AD140" s="14">
        <f>SUM(R$6:R140)</f>
        <v>1925512.5246171351</v>
      </c>
      <c r="AE140" s="14">
        <f>SUM(S$6:S140)</f>
        <v>5290918.0963827483</v>
      </c>
      <c r="AF140" s="14">
        <f>SUM(T$6:T140)</f>
        <v>7122999.8577055428</v>
      </c>
      <c r="AG140" s="14">
        <f>SUM(U$6:U140)</f>
        <v>5068055.3882460957</v>
      </c>
      <c r="AH140" s="14">
        <f>SUM(V$6:V140)</f>
        <v>2720284.8251213045</v>
      </c>
      <c r="AI140" s="14">
        <f>SUM(W$6:W140)</f>
        <v>111158.11825372177</v>
      </c>
      <c r="AJ140" s="14">
        <f>SUM(X$6:X140)</f>
        <v>305439.97606321069</v>
      </c>
      <c r="AK140" s="14">
        <f>SUM(Y$6:Y140)</f>
        <v>411204.4198006512</v>
      </c>
      <c r="AL140" s="14">
        <f>SUM(Z$6:Z140)</f>
        <v>292574.31097473</v>
      </c>
      <c r="AM140" s="14">
        <f>SUM(AA$6:AA140)</f>
        <v>157039.6133023148</v>
      </c>
    </row>
    <row r="141" spans="17:39" x14ac:dyDescent="0.15">
      <c r="Q141" s="14">
        <v>136</v>
      </c>
      <c r="R141" s="14">
        <f>IF($Q141&lt;=($C$2-10),0,节奏总纲!K139*($C$3+$C$4*R$2)*$M$6)</f>
        <v>139744.67617625295</v>
      </c>
      <c r="S141" s="14">
        <f>IF($Q141&lt;=($C$2-10),0,节奏总纲!L139*($C$3+$C$4*S$2)*$M$6)</f>
        <v>388160.60788652382</v>
      </c>
      <c r="T141" s="14">
        <f>IF($Q141&lt;=($C$2-10),0,节奏总纲!M139*($C$3+$C$4*T$2)*$M$6)</f>
        <v>543660.42053805327</v>
      </c>
      <c r="U141" s="14">
        <f>IF($Q141&lt;=($C$2-10),0,节奏总纲!N139*($C$3+$C$4*U$2)*$M$6)</f>
        <v>386519.43750574894</v>
      </c>
      <c r="V141" s="14">
        <f>IF($Q141&lt;=($C$2-10),0,节奏总纲!O139*($C$3+$C$4*V$2)*$M$6)</f>
        <v>208011.49348609624</v>
      </c>
      <c r="W141" s="14">
        <f>IF($Q141&lt;=($C$2-10),0,节奏总纲!K139*($C$3+$C$4*R$2)*$N$6)</f>
        <v>8067.3353411797107</v>
      </c>
      <c r="X141" s="14">
        <f>IF($Q141&lt;=($C$2-10),0,节奏总纲!L139*($C$3+$C$4*S$2)*$N$6)</f>
        <v>22408.165203426055</v>
      </c>
      <c r="Y141" s="14">
        <f>IF($Q141&lt;=($C$2-10),0,节奏总纲!M139*($C$3+$C$4*T$2)*$N$6)</f>
        <v>31385.030501452213</v>
      </c>
      <c r="Z141" s="14">
        <f>IF($Q141&lt;=($C$2-10),0,节奏总纲!N139*($C$3+$C$4*U$2)*$N$6)</f>
        <v>22313.421903173072</v>
      </c>
      <c r="AA141" s="14">
        <f>IF($Q141&lt;=($C$2-10),0,节奏总纲!O139*($C$3+$C$4*V$2)*$N$6)</f>
        <v>12008.317731227598</v>
      </c>
      <c r="AC141" s="14">
        <v>136</v>
      </c>
      <c r="AD141" s="14">
        <f>SUM(R$6:R141)</f>
        <v>2065257.2007933881</v>
      </c>
      <c r="AE141" s="14">
        <f>SUM(S$6:S141)</f>
        <v>5679078.7042692723</v>
      </c>
      <c r="AF141" s="14">
        <f>SUM(T$6:T141)</f>
        <v>7666660.2782435957</v>
      </c>
      <c r="AG141" s="14">
        <f>SUM(U$6:U141)</f>
        <v>5454574.8257518448</v>
      </c>
      <c r="AH141" s="14">
        <f>SUM(V$6:V141)</f>
        <v>2928296.3186074006</v>
      </c>
      <c r="AI141" s="14">
        <f>SUM(W$6:W141)</f>
        <v>119225.45359490148</v>
      </c>
      <c r="AJ141" s="14">
        <f>SUM(X$6:X141)</f>
        <v>327848.14126663673</v>
      </c>
      <c r="AK141" s="14">
        <f>SUM(Y$6:Y141)</f>
        <v>442589.45030210342</v>
      </c>
      <c r="AL141" s="14">
        <f>SUM(Z$6:Z141)</f>
        <v>314887.73287790309</v>
      </c>
      <c r="AM141" s="14">
        <f>SUM(AA$6:AA141)</f>
        <v>169047.93103354241</v>
      </c>
    </row>
    <row r="142" spans="17:39" x14ac:dyDescent="0.15">
      <c r="Q142" s="14">
        <v>137</v>
      </c>
      <c r="R142" s="14">
        <f>IF($Q142&lt;=($C$2-10),0,节奏总纲!K140*($C$3+$C$4*R$2)*$M$6)</f>
        <v>149774.63545643573</v>
      </c>
      <c r="S142" s="14">
        <f>IF($Q142&lt;=($C$2-10),0,节奏总纲!L140*($C$3+$C$4*S$2)*$M$6)</f>
        <v>419219.61102091899</v>
      </c>
      <c r="T142" s="14">
        <f>IF($Q142&lt;=($C$2-10),0,节奏总纲!M140*($C$3+$C$4*T$2)*$M$6)</f>
        <v>564895.50817926973</v>
      </c>
      <c r="U142" s="14">
        <f>IF($Q142&lt;=($C$2-10),0,节奏总纲!N140*($C$3+$C$4*U$2)*$M$6)</f>
        <v>406969.35291467456</v>
      </c>
      <c r="V142" s="14">
        <f>IF($Q142&lt;=($C$2-10),0,节奏总纲!O140*($C$3+$C$4*V$2)*$M$6)</f>
        <v>216302.60343307609</v>
      </c>
      <c r="W142" s="14">
        <f>IF($Q142&lt;=($C$2-10),0,节奏总纲!K140*($C$3+$C$4*R$2)*$N$6)</f>
        <v>8646.3559320575914</v>
      </c>
      <c r="X142" s="14">
        <f>IF($Q142&lt;=($C$2-10),0,节奏总纲!L140*($C$3+$C$4*S$2)*$N$6)</f>
        <v>24201.173713688691</v>
      </c>
      <c r="Y142" s="14">
        <f>IF($Q142&lt;=($C$2-10),0,节奏总纲!M140*($C$3+$C$4*T$2)*$N$6)</f>
        <v>32610.913144630464</v>
      </c>
      <c r="Z142" s="14">
        <f>IF($Q142&lt;=($C$2-10),0,节奏总纲!N140*($C$3+$C$4*U$2)*$N$6)</f>
        <v>23493.977254666283</v>
      </c>
      <c r="AA142" s="14">
        <f>IF($Q142&lt;=($C$2-10),0,节奏总纲!O140*($C$3+$C$4*V$2)*$N$6)</f>
        <v>12486.956103171842</v>
      </c>
      <c r="AC142" s="14">
        <v>137</v>
      </c>
      <c r="AD142" s="14">
        <f>SUM(R$6:R142)</f>
        <v>2215031.8362498237</v>
      </c>
      <c r="AE142" s="14">
        <f>SUM(S$6:S142)</f>
        <v>6098298.3152901912</v>
      </c>
      <c r="AF142" s="14">
        <f>SUM(T$6:T142)</f>
        <v>8231555.7864228655</v>
      </c>
      <c r="AG142" s="14">
        <f>SUM(U$6:U142)</f>
        <v>5861544.178666519</v>
      </c>
      <c r="AH142" s="14">
        <f>SUM(V$6:V142)</f>
        <v>3144598.9220404769</v>
      </c>
      <c r="AI142" s="14">
        <f>SUM(W$6:W142)</f>
        <v>127871.80952695907</v>
      </c>
      <c r="AJ142" s="14">
        <f>SUM(X$6:X142)</f>
        <v>352049.31498032541</v>
      </c>
      <c r="AK142" s="14">
        <f>SUM(Y$6:Y142)</f>
        <v>475200.36344673386</v>
      </c>
      <c r="AL142" s="14">
        <f>SUM(Z$6:Z142)</f>
        <v>338381.71013256937</v>
      </c>
      <c r="AM142" s="14">
        <f>SUM(AA$6:AA142)</f>
        <v>181534.88713671424</v>
      </c>
    </row>
    <row r="143" spans="17:39" x14ac:dyDescent="0.15">
      <c r="Q143" s="14">
        <v>138</v>
      </c>
      <c r="R143" s="14">
        <f>IF($Q143&lt;=($C$2-10),0,节奏总纲!K141*($C$3+$C$4*R$2)*$M$6)</f>
        <v>160524.47964325911</v>
      </c>
      <c r="S143" s="14">
        <f>IF($Q143&lt;=($C$2-10),0,节奏总纲!L141*($C$3+$C$4*S$2)*$M$6)</f>
        <v>442040.2727056343</v>
      </c>
      <c r="T143" s="14">
        <f>IF($Q143&lt;=($C$2-10),0,节奏总纲!M141*($C$3+$C$4*T$2)*$M$6)</f>
        <v>603421.49041747756</v>
      </c>
      <c r="U143" s="14">
        <f>IF($Q143&lt;=($C$2-10),0,节奏总纲!N141*($C$3+$C$4*U$2)*$M$6)</f>
        <v>429063.8382775645</v>
      </c>
      <c r="V143" s="14">
        <f>IF($Q143&lt;=($C$2-10),0,节奏总纲!O141*($C$3+$C$4*V$2)*$M$6)</f>
        <v>214954.44026131972</v>
      </c>
      <c r="W143" s="14">
        <f>IF($Q143&lt;=($C$2-10),0,节奏总纲!K141*($C$3+$C$4*R$2)*$N$6)</f>
        <v>9266.9348356228074</v>
      </c>
      <c r="X143" s="14">
        <f>IF($Q143&lt;=($C$2-10),0,节奏总纲!L141*($C$3+$C$4*S$2)*$N$6)</f>
        <v>25518.590130225453</v>
      </c>
      <c r="Y143" s="14">
        <f>IF($Q143&lt;=($C$2-10),0,节奏总纲!M141*($C$3+$C$4*T$2)*$N$6)</f>
        <v>34834.983689342713</v>
      </c>
      <c r="Z143" s="14">
        <f>IF($Q143&lt;=($C$2-10),0,节奏总纲!N141*($C$3+$C$4*U$2)*$N$6)</f>
        <v>24769.472160736335</v>
      </c>
      <c r="AA143" s="14">
        <f>IF($Q143&lt;=($C$2-10),0,节奏总纲!O141*($C$3+$C$4*V$2)*$N$6)</f>
        <v>12409.127847392927</v>
      </c>
      <c r="AC143" s="14">
        <v>138</v>
      </c>
      <c r="AD143" s="14">
        <f>SUM(R$6:R143)</f>
        <v>2375556.3158930829</v>
      </c>
      <c r="AE143" s="14">
        <f>SUM(S$6:S143)</f>
        <v>6540338.5879958253</v>
      </c>
      <c r="AF143" s="14">
        <f>SUM(T$6:T143)</f>
        <v>8834977.2768403422</v>
      </c>
      <c r="AG143" s="14">
        <f>SUM(U$6:U143)</f>
        <v>6290608.0169440834</v>
      </c>
      <c r="AH143" s="14">
        <f>SUM(V$6:V143)</f>
        <v>3359553.3623017967</v>
      </c>
      <c r="AI143" s="14">
        <f>SUM(W$6:W143)</f>
        <v>137138.74436258187</v>
      </c>
      <c r="AJ143" s="14">
        <f>SUM(X$6:X143)</f>
        <v>377567.90511055087</v>
      </c>
      <c r="AK143" s="14">
        <f>SUM(Y$6:Y143)</f>
        <v>510035.34713607654</v>
      </c>
      <c r="AL143" s="14">
        <f>SUM(Z$6:Z143)</f>
        <v>363151.1822933057</v>
      </c>
      <c r="AM143" s="14">
        <f>SUM(AA$6:AA143)</f>
        <v>193944.01498410717</v>
      </c>
    </row>
    <row r="144" spans="17:39" x14ac:dyDescent="0.15">
      <c r="Q144" s="14">
        <v>139</v>
      </c>
      <c r="R144" s="14">
        <f>IF($Q144&lt;=($C$2-10),0,节奏总纲!K142*($C$3+$C$4*R$2)*$M$6)</f>
        <v>172045.8773690926</v>
      </c>
      <c r="S144" s="14">
        <f>IF($Q144&lt;=($C$2-10),0,节奏总纲!L142*($C$3+$C$4*S$2)*$M$6)</f>
        <v>477106.66334787139</v>
      </c>
      <c r="T144" s="14">
        <f>IF($Q144&lt;=($C$2-10),0,节奏总纲!M142*($C$3+$C$4*T$2)*$M$6)</f>
        <v>641552.61847437255</v>
      </c>
      <c r="U144" s="14">
        <f>IF($Q144&lt;=($C$2-10),0,节奏总纲!N142*($C$3+$C$4*U$2)*$M$6)</f>
        <v>429058.88562726002</v>
      </c>
      <c r="V144" s="14">
        <f>IF($Q144&lt;=($C$2-10),0,节奏总纲!O142*($C$3+$C$4*V$2)*$M$6)</f>
        <v>230849.06631153557</v>
      </c>
      <c r="W144" s="14">
        <f>IF($Q144&lt;=($C$2-10),0,节奏总纲!K142*($C$3+$C$4*R$2)*$N$6)</f>
        <v>9932.0548358736578</v>
      </c>
      <c r="X144" s="14">
        <f>IF($Q144&lt;=($C$2-10),0,节奏总纲!L142*($C$3+$C$4*S$2)*$N$6)</f>
        <v>27542.941542074121</v>
      </c>
      <c r="Y144" s="14">
        <f>IF($Q144&lt;=($C$2-10),0,节奏总纲!M142*($C$3+$C$4*T$2)*$N$6)</f>
        <v>37036.259654836074</v>
      </c>
      <c r="Z144" s="14">
        <f>IF($Q144&lt;=($C$2-10),0,节奏总纲!N142*($C$3+$C$4*U$2)*$N$6)</f>
        <v>24769.186248657774</v>
      </c>
      <c r="AA144" s="14">
        <f>IF($Q144&lt;=($C$2-10),0,节奏总纲!O142*($C$3+$C$4*V$2)*$N$6)</f>
        <v>13326.710412813991</v>
      </c>
      <c r="AC144" s="14">
        <v>139</v>
      </c>
      <c r="AD144" s="14">
        <f>SUM(R$6:R144)</f>
        <v>2547602.1932621757</v>
      </c>
      <c r="AE144" s="14">
        <f>SUM(S$6:S144)</f>
        <v>7017445.2513436964</v>
      </c>
      <c r="AF144" s="14">
        <f>SUM(T$6:T144)</f>
        <v>9476529.8953147139</v>
      </c>
      <c r="AG144" s="14">
        <f>SUM(U$6:U144)</f>
        <v>6719666.9025713438</v>
      </c>
      <c r="AH144" s="14">
        <f>SUM(V$6:V144)</f>
        <v>3590402.4286133321</v>
      </c>
      <c r="AI144" s="14">
        <f>SUM(W$6:W144)</f>
        <v>147070.79919845553</v>
      </c>
      <c r="AJ144" s="14">
        <f>SUM(X$6:X144)</f>
        <v>405110.84665262501</v>
      </c>
      <c r="AK144" s="14">
        <f>SUM(Y$6:Y144)</f>
        <v>547071.60679091257</v>
      </c>
      <c r="AL144" s="14">
        <f>SUM(Z$6:Z144)</f>
        <v>387920.36854196346</v>
      </c>
      <c r="AM144" s="14">
        <f>SUM(AA$6:AA144)</f>
        <v>207270.72539692116</v>
      </c>
    </row>
    <row r="145" spans="17:39" x14ac:dyDescent="0.15">
      <c r="Q145" s="14">
        <v>140</v>
      </c>
      <c r="R145" s="14">
        <f>IF($Q145&lt;=($C$2-10),0,节奏总纲!K143*($C$3+$C$4*R$2)*$M$6)</f>
        <v>184394.20570296366</v>
      </c>
      <c r="S145" s="14">
        <f>IF($Q145&lt;=($C$2-10),0,节奏总纲!L143*($C$3+$C$4*S$2)*$M$6)</f>
        <v>504431.30440972681</v>
      </c>
      <c r="T145" s="14">
        <f>IF($Q145&lt;=($C$2-10),0,节奏总纲!M143*($C$3+$C$4*T$2)*$M$6)</f>
        <v>642270.38275516697</v>
      </c>
      <c r="U145" s="14">
        <f>IF($Q145&lt;=($C$2-10),0,节奏总纲!N143*($C$3+$C$4*U$2)*$M$6)</f>
        <v>454898.20784707734</v>
      </c>
      <c r="V145" s="14">
        <f>IF($Q145&lt;=($C$2-10),0,节奏总纲!O143*($C$3+$C$4*V$2)*$M$6)</f>
        <v>251048.10329671006</v>
      </c>
      <c r="W145" s="14">
        <f>IF($Q145&lt;=($C$2-10),0,节奏总纲!K143*($C$3+$C$4*R$2)*$N$6)</f>
        <v>10644.912801544458</v>
      </c>
      <c r="X145" s="14">
        <f>IF($Q145&lt;=($C$2-10),0,节奏总纲!L143*($C$3+$C$4*S$2)*$N$6)</f>
        <v>29120.368665275084</v>
      </c>
      <c r="Y145" s="14">
        <f>IF($Q145&lt;=($C$2-10),0,节奏总纲!M143*($C$3+$C$4*T$2)*$N$6)</f>
        <v>37077.695545687369</v>
      </c>
      <c r="Z145" s="14">
        <f>IF($Q145&lt;=($C$2-10),0,节奏总纲!N143*($C$3+$C$4*U$2)*$N$6)</f>
        <v>26260.867241736531</v>
      </c>
      <c r="AA145" s="14">
        <f>IF($Q145&lt;=($C$2-10),0,节奏总纲!O143*($C$3+$C$4*V$2)*$N$6)</f>
        <v>14492.782776978836</v>
      </c>
      <c r="AC145" s="14">
        <v>140</v>
      </c>
      <c r="AD145" s="14">
        <f>SUM(R$6:R145)</f>
        <v>2731996.3989651394</v>
      </c>
      <c r="AE145" s="14">
        <f>SUM(S$6:S145)</f>
        <v>7521876.5557534229</v>
      </c>
      <c r="AF145" s="14">
        <f>SUM(T$6:T145)</f>
        <v>10118800.278069882</v>
      </c>
      <c r="AG145" s="14">
        <f>SUM(U$6:U145)</f>
        <v>7174565.1104184212</v>
      </c>
      <c r="AH145" s="14">
        <f>SUM(V$6:V145)</f>
        <v>3841450.5319100423</v>
      </c>
      <c r="AI145" s="14">
        <f>SUM(W$6:W145)</f>
        <v>157715.712</v>
      </c>
      <c r="AJ145" s="14">
        <f>SUM(X$6:X145)</f>
        <v>434231.21531790012</v>
      </c>
      <c r="AK145" s="14">
        <f>SUM(Y$6:Y145)</f>
        <v>584149.30233659991</v>
      </c>
      <c r="AL145" s="14">
        <f>SUM(Z$6:Z145)</f>
        <v>414181.23578370002</v>
      </c>
      <c r="AM145" s="14">
        <f>SUM(AA$6:AA145)</f>
        <v>221763.50817389999</v>
      </c>
    </row>
    <row r="146" spans="17:39" x14ac:dyDescent="0.15">
      <c r="Q146" s="14">
        <v>141</v>
      </c>
      <c r="R146" s="14">
        <f>IF($Q146&lt;=($C$2-10),0,节奏总纲!K144*($C$3+$C$4*R$2)*$M$6)</f>
        <v>197628.81631789144</v>
      </c>
      <c r="S146" s="14">
        <f>IF($Q146&lt;=($C$2-10),0,节奏总纲!L144*($C$3+$C$4*S$2)*$M$6)</f>
        <v>523115.98431436263</v>
      </c>
      <c r="T146" s="14">
        <f>IF($Q146&lt;=($C$2-10),0,节奏总纲!M144*($C$3+$C$4*T$2)*$M$6)</f>
        <v>694954.17748855264</v>
      </c>
      <c r="U146" s="14">
        <f>IF($Q146&lt;=($C$2-10),0,节奏总纲!N144*($C$3+$C$4*U$2)*$M$6)</f>
        <v>511233.60182462365</v>
      </c>
      <c r="V146" s="14">
        <f>IF($Q146&lt;=($C$2-10),0,节奏总纲!O144*($C$3+$C$4*V$2)*$M$6)</f>
        <v>274906.61169575079</v>
      </c>
      <c r="W146" s="14">
        <f>IF($Q146&lt;=($C$2-10),0,节奏总纲!K144*($C$3+$C$4*R$2)*$N$6)</f>
        <v>11408.93505170802</v>
      </c>
      <c r="X146" s="14">
        <f>IF($Q146&lt;=($C$2-10),0,节奏总纲!L144*($C$3+$C$4*S$2)*$N$6)</f>
        <v>30199.018547744909</v>
      </c>
      <c r="Y146" s="14">
        <f>IF($Q146&lt;=($C$2-10),0,节奏总纲!M144*($C$3+$C$4*T$2)*$N$6)</f>
        <v>40119.08396054223</v>
      </c>
      <c r="Z146" s="14">
        <f>IF($Q146&lt;=($C$2-10),0,节奏总纲!N144*($C$3+$C$4*U$2)*$N$6)</f>
        <v>29513.059219491257</v>
      </c>
      <c r="AA146" s="14">
        <f>IF($Q146&lt;=($C$2-10),0,节奏总纲!O144*($C$3+$C$4*V$2)*$N$6)</f>
        <v>15870.11315736954</v>
      </c>
      <c r="AC146" s="14">
        <v>141</v>
      </c>
      <c r="AD146" s="14">
        <f>SUM(R$6:R146)</f>
        <v>2929625.2152830306</v>
      </c>
      <c r="AE146" s="14">
        <f>SUM(S$6:S146)</f>
        <v>8044992.5400677854</v>
      </c>
      <c r="AF146" s="14">
        <f>SUM(T$6:T146)</f>
        <v>10813754.455558434</v>
      </c>
      <c r="AG146" s="14">
        <f>SUM(U$6:U146)</f>
        <v>7685798.7122430447</v>
      </c>
      <c r="AH146" s="14">
        <f>SUM(V$6:V146)</f>
        <v>4116357.1436057929</v>
      </c>
      <c r="AI146" s="14">
        <f>SUM(W$6:W146)</f>
        <v>169124.64705170802</v>
      </c>
      <c r="AJ146" s="14">
        <f>SUM(X$6:X146)</f>
        <v>464430.23386564502</v>
      </c>
      <c r="AK146" s="14">
        <f>SUM(Y$6:Y146)</f>
        <v>624268.38629714213</v>
      </c>
      <c r="AL146" s="14">
        <f>SUM(Z$6:Z146)</f>
        <v>443694.29500319128</v>
      </c>
      <c r="AM146" s="14">
        <f>SUM(AA$6:AA146)</f>
        <v>237633.62133126953</v>
      </c>
    </row>
    <row r="147" spans="17:39" x14ac:dyDescent="0.15">
      <c r="Q147" s="14">
        <v>142</v>
      </c>
      <c r="R147" s="14">
        <f>IF($Q147&lt;=($C$2-10),0,节奏总纲!K145*($C$3+$C$4*R$2)*$M$6)</f>
        <v>211813.32076198305</v>
      </c>
      <c r="S147" s="14">
        <f>IF($Q147&lt;=($C$2-10),0,节奏总纲!L145*($C$3+$C$4*S$2)*$M$6)</f>
        <v>581761.1714718435</v>
      </c>
      <c r="T147" s="14">
        <f>IF($Q147&lt;=($C$2-10),0,节奏总纲!M145*($C$3+$C$4*T$2)*$M$6)</f>
        <v>811735.06368925225</v>
      </c>
      <c r="U147" s="14">
        <f>IF($Q147&lt;=($C$2-10),0,节奏总纲!N145*($C$3+$C$4*U$2)*$M$6)</f>
        <v>575176.57165868802</v>
      </c>
      <c r="V147" s="14">
        <f>IF($Q147&lt;=($C$2-10),0,节奏总纲!O145*($C$3+$C$4*V$2)*$M$6)</f>
        <v>308320.84510472399</v>
      </c>
      <c r="W147" s="14">
        <f>IF($Q147&lt;=($C$2-10),0,节奏总纲!K145*($C$3+$C$4*R$2)*$N$6)</f>
        <v>12227.79382422122</v>
      </c>
      <c r="X147" s="14">
        <f>IF($Q147&lt;=($C$2-10),0,节奏总纲!L145*($C$3+$C$4*S$2)*$N$6)</f>
        <v>33584.552822760394</v>
      </c>
      <c r="Y147" s="14">
        <f>IF($Q147&lt;=($C$2-10),0,节奏总纲!M145*($C$3+$C$4*T$2)*$N$6)</f>
        <v>46860.740216791681</v>
      </c>
      <c r="Z147" s="14">
        <f>IF($Q147&lt;=($C$2-10),0,节奏总纲!N145*($C$3+$C$4*U$2)*$N$6)</f>
        <v>33204.429756653764</v>
      </c>
      <c r="AA147" s="14">
        <f>IF($Q147&lt;=($C$2-10),0,节奏总纲!O145*($C$3+$C$4*V$2)*$N$6)</f>
        <v>17799.087007784066</v>
      </c>
      <c r="AC147" s="14">
        <v>142</v>
      </c>
      <c r="AD147" s="14">
        <f>SUM(R$6:R147)</f>
        <v>3141438.5360450139</v>
      </c>
      <c r="AE147" s="14">
        <f>SUM(S$6:S147)</f>
        <v>8626753.7115396298</v>
      </c>
      <c r="AF147" s="14">
        <f>SUM(T$6:T147)</f>
        <v>11625489.519247686</v>
      </c>
      <c r="AG147" s="14">
        <f>SUM(U$6:U147)</f>
        <v>8260975.2839017324</v>
      </c>
      <c r="AH147" s="14">
        <f>SUM(V$6:V147)</f>
        <v>4424677.9887105171</v>
      </c>
      <c r="AI147" s="14">
        <f>SUM(W$6:W147)</f>
        <v>181352.44087592923</v>
      </c>
      <c r="AJ147" s="14">
        <f>SUM(X$6:X147)</f>
        <v>498014.78668840544</v>
      </c>
      <c r="AK147" s="14">
        <f>SUM(Y$6:Y147)</f>
        <v>671129.12651393376</v>
      </c>
      <c r="AL147" s="14">
        <f>SUM(Z$6:Z147)</f>
        <v>476898.72475984506</v>
      </c>
      <c r="AM147" s="14">
        <f>SUM(AA$6:AA147)</f>
        <v>255432.70833905361</v>
      </c>
    </row>
    <row r="148" spans="17:39" x14ac:dyDescent="0.15">
      <c r="Q148" s="14">
        <v>143</v>
      </c>
      <c r="R148" s="14">
        <f>IF($Q148&lt;=($C$2-10),0,节奏总纲!K146*($C$3+$C$4*R$2)*$M$6)</f>
        <v>227015.89620438099</v>
      </c>
      <c r="S148" s="14">
        <f>IF($Q148&lt;=($C$2-10),0,节奏总纲!L146*($C$3+$C$4*S$2)*$M$6)</f>
        <v>634533.02911842463</v>
      </c>
      <c r="T148" s="14">
        <f>IF($Q148&lt;=($C$2-10),0,节奏总纲!M146*($C$3+$C$4*T$2)*$M$6)</f>
        <v>857203.69940630335</v>
      </c>
      <c r="U148" s="14">
        <f>IF($Q148&lt;=($C$2-10),0,节奏总纲!N146*($C$3+$C$4*U$2)*$M$6)</f>
        <v>615968.11594060587</v>
      </c>
      <c r="V148" s="14">
        <f>IF($Q148&lt;=($C$2-10),0,节奏总纲!O146*($C$3+$C$4*V$2)*$M$6)</f>
        <v>334928.06996261829</v>
      </c>
      <c r="W148" s="14">
        <f>IF($Q148&lt;=($C$2-10),0,节奏总纲!K146*($C$3+$C$4*R$2)*$N$6)</f>
        <v>13105.424926165471</v>
      </c>
      <c r="X148" s="14">
        <f>IF($Q148&lt;=($C$2-10),0,节奏总纲!L146*($C$3+$C$4*S$2)*$N$6)</f>
        <v>36631.025030939672</v>
      </c>
      <c r="Y148" s="14">
        <f>IF($Q148&lt;=($C$2-10),0,节奏总纲!M146*($C$3+$C$4*T$2)*$N$6)</f>
        <v>49485.603945931194</v>
      </c>
      <c r="Z148" s="14">
        <f>IF($Q148&lt;=($C$2-10),0,节奏总纲!N146*($C$3+$C$4*U$2)*$N$6)</f>
        <v>35559.289174638048</v>
      </c>
      <c r="AA148" s="14">
        <f>IF($Q148&lt;=($C$2-10),0,节奏总纲!O146*($C$3+$C$4*V$2)*$N$6)</f>
        <v>19335.098334298425</v>
      </c>
      <c r="AC148" s="14">
        <v>143</v>
      </c>
      <c r="AD148" s="14">
        <f>SUM(R$6:R148)</f>
        <v>3368454.4322493947</v>
      </c>
      <c r="AE148" s="14">
        <f>SUM(S$6:S148)</f>
        <v>9261286.7406580541</v>
      </c>
      <c r="AF148" s="14">
        <f>SUM(T$6:T148)</f>
        <v>12482693.21865399</v>
      </c>
      <c r="AG148" s="14">
        <f>SUM(U$6:U148)</f>
        <v>8876943.3998423386</v>
      </c>
      <c r="AH148" s="14">
        <f>SUM(V$6:V148)</f>
        <v>4759606.058673135</v>
      </c>
      <c r="AI148" s="14">
        <f>SUM(W$6:W148)</f>
        <v>194457.86580209469</v>
      </c>
      <c r="AJ148" s="14">
        <f>SUM(X$6:X148)</f>
        <v>534645.81171934516</v>
      </c>
      <c r="AK148" s="14">
        <f>SUM(Y$6:Y148)</f>
        <v>720614.73045986495</v>
      </c>
      <c r="AL148" s="14">
        <f>SUM(Z$6:Z148)</f>
        <v>512458.01393448311</v>
      </c>
      <c r="AM148" s="14">
        <f>SUM(AA$6:AA148)</f>
        <v>274767.80667335202</v>
      </c>
    </row>
    <row r="149" spans="17:39" x14ac:dyDescent="0.15">
      <c r="Q149" s="14">
        <v>144</v>
      </c>
      <c r="R149" s="14">
        <f>IF($Q149&lt;=($C$2-10),0,节奏总纲!K147*($C$3+$C$4*R$2)*$M$6)</f>
        <v>243309.61312574276</v>
      </c>
      <c r="S149" s="14">
        <f>IF($Q149&lt;=($C$2-10),0,节奏总纲!L147*($C$3+$C$4*S$2)*$M$6)</f>
        <v>669058.85691349697</v>
      </c>
      <c r="T149" s="14">
        <f>IF($Q149&lt;=($C$2-10),0,节奏总纲!M147*($C$3+$C$4*T$2)*$M$6)</f>
        <v>915936.20076101017</v>
      </c>
      <c r="U149" s="14">
        <f>IF($Q149&lt;=($C$2-10),0,节奏总纲!N147*($C$3+$C$4*U$2)*$M$6)</f>
        <v>657520.13110451214</v>
      </c>
      <c r="V149" s="14">
        <f>IF($Q149&lt;=($C$2-10),0,节奏总纲!O147*($C$3+$C$4*V$2)*$M$6)</f>
        <v>334060.9120805405</v>
      </c>
      <c r="W149" s="14">
        <f>IF($Q149&lt;=($C$2-10),0,节奏总纲!K147*($C$3+$C$4*R$2)*$N$6)</f>
        <v>14046.046651125444</v>
      </c>
      <c r="X149" s="14">
        <f>IF($Q149&lt;=($C$2-10),0,节奏总纲!L147*($C$3+$C$4*S$2)*$N$6)</f>
        <v>38624.170232431105</v>
      </c>
      <c r="Y149" s="14">
        <f>IF($Q149&lt;=($C$2-10),0,节奏总纲!M147*($C$3+$C$4*T$2)*$N$6)</f>
        <v>52876.178791566905</v>
      </c>
      <c r="Z149" s="14">
        <f>IF($Q149&lt;=($C$2-10),0,节奏总纲!N147*($C$3+$C$4*U$2)*$N$6)</f>
        <v>37958.049897416691</v>
      </c>
      <c r="AA149" s="14">
        <f>IF($Q149&lt;=($C$2-10),0,节奏总纲!O147*($C$3+$C$4*V$2)*$N$6)</f>
        <v>19285.038084277556</v>
      </c>
      <c r="AC149" s="14">
        <v>144</v>
      </c>
      <c r="AD149" s="14">
        <f>SUM(R$6:R149)</f>
        <v>3611764.0453751376</v>
      </c>
      <c r="AE149" s="14">
        <f>SUM(S$6:S149)</f>
        <v>9930345.5975715518</v>
      </c>
      <c r="AF149" s="14">
        <f>SUM(T$6:T149)</f>
        <v>13398629.419415001</v>
      </c>
      <c r="AG149" s="14">
        <f>SUM(U$6:U149)</f>
        <v>9534463.5309468508</v>
      </c>
      <c r="AH149" s="14">
        <f>SUM(V$6:V149)</f>
        <v>5093666.9707536753</v>
      </c>
      <c r="AI149" s="14">
        <f>SUM(W$6:W149)</f>
        <v>208503.91245322014</v>
      </c>
      <c r="AJ149" s="14">
        <f>SUM(X$6:X149)</f>
        <v>573269.98195177631</v>
      </c>
      <c r="AK149" s="14">
        <f>SUM(Y$6:Y149)</f>
        <v>773490.90925143182</v>
      </c>
      <c r="AL149" s="14">
        <f>SUM(Z$6:Z149)</f>
        <v>550416.06383189978</v>
      </c>
      <c r="AM149" s="14">
        <f>SUM(AA$6:AA149)</f>
        <v>294052.84475762956</v>
      </c>
    </row>
    <row r="150" spans="17:39" x14ac:dyDescent="0.15">
      <c r="Q150" s="14">
        <v>145</v>
      </c>
      <c r="R150" s="14">
        <f>IF($Q150&lt;=($C$2-10),0,节奏总纲!K148*($C$3+$C$4*R$2)*$M$6)</f>
        <v>260772.78652815026</v>
      </c>
      <c r="S150" s="14">
        <f>IF($Q150&lt;=($C$2-10),0,节奏总纲!L148*($C$3+$C$4*S$2)*$M$6)</f>
        <v>732265.66187447542</v>
      </c>
      <c r="T150" s="14">
        <f>IF($Q150&lt;=($C$2-10),0,节奏总纲!M148*($C$3+$C$4*T$2)*$M$6)</f>
        <v>984821.76932457578</v>
      </c>
      <c r="U150" s="14">
        <f>IF($Q150&lt;=($C$2-10),0,节奏总纲!N148*($C$3+$C$4*U$2)*$M$6)</f>
        <v>669452.29775833397</v>
      </c>
      <c r="V150" s="14">
        <f>IF($Q150&lt;=($C$2-10),0,节奏总纲!O148*($C$3+$C$4*V$2)*$M$6)</f>
        <v>350895.55919059069</v>
      </c>
      <c r="W150" s="14">
        <f>IF($Q150&lt;=($C$2-10),0,节奏总纲!K148*($C$3+$C$4*R$2)*$N$6)</f>
        <v>15054.180054223427</v>
      </c>
      <c r="X150" s="14">
        <f>IF($Q150&lt;=($C$2-10),0,节奏总纲!L148*($C$3+$C$4*S$2)*$N$6)</f>
        <v>42273.042628984018</v>
      </c>
      <c r="Y150" s="14">
        <f>IF($Q150&lt;=($C$2-10),0,节奏总纲!M148*($C$3+$C$4*T$2)*$N$6)</f>
        <v>56852.881138847784</v>
      </c>
      <c r="Z150" s="14">
        <f>IF($Q150&lt;=($C$2-10),0,节奏总纲!N148*($C$3+$C$4*U$2)*$N$6)</f>
        <v>38646.883220997581</v>
      </c>
      <c r="AA150" s="14">
        <f>IF($Q150&lt;=($C$2-10),0,节奏总纲!O148*($C$3+$C$4*V$2)*$N$6)</f>
        <v>20256.887225892835</v>
      </c>
      <c r="AC150" s="14">
        <v>145</v>
      </c>
      <c r="AD150" s="14">
        <f>SUM(R$6:R150)</f>
        <v>3872536.8319032877</v>
      </c>
      <c r="AE150" s="14">
        <f>SUM(S$6:S150)</f>
        <v>10662611.259446027</v>
      </c>
      <c r="AF150" s="14">
        <f>SUM(T$6:T150)</f>
        <v>14383451.188739577</v>
      </c>
      <c r="AG150" s="14">
        <f>SUM(U$6:U150)</f>
        <v>10203915.828705184</v>
      </c>
      <c r="AH150" s="14">
        <f>SUM(V$6:V150)</f>
        <v>5444562.5299442662</v>
      </c>
      <c r="AI150" s="14">
        <f>SUM(W$6:W150)</f>
        <v>223558.09250744357</v>
      </c>
      <c r="AJ150" s="14">
        <f>SUM(X$6:X150)</f>
        <v>615543.02458076028</v>
      </c>
      <c r="AK150" s="14">
        <f>SUM(Y$6:Y150)</f>
        <v>830343.79039027961</v>
      </c>
      <c r="AL150" s="14">
        <f>SUM(Z$6:Z150)</f>
        <v>589062.94705289742</v>
      </c>
      <c r="AM150" s="14">
        <f>SUM(AA$6:AA150)</f>
        <v>314309.73198352242</v>
      </c>
    </row>
    <row r="151" spans="17:39" x14ac:dyDescent="0.15">
      <c r="Q151" s="14">
        <v>146</v>
      </c>
      <c r="R151" s="14">
        <f>IF($Q151&lt;=($C$2-10),0,节奏总纲!K149*($C$3+$C$4*R$2)*$M$6)</f>
        <v>279489.3523525059</v>
      </c>
      <c r="S151" s="14">
        <f>IF($Q151&lt;=($C$2-10),0,节奏总纲!L149*($C$3+$C$4*S$2)*$M$6)</f>
        <v>766924.12636792404</v>
      </c>
      <c r="T151" s="14">
        <f>IF($Q151&lt;=($C$2-10),0,节奏总纲!M149*($C$3+$C$4*T$2)*$M$6)</f>
        <v>987875.04046356399</v>
      </c>
      <c r="U151" s="14">
        <f>IF($Q151&lt;=($C$2-10),0,节奏总纲!N149*($C$3+$C$4*U$2)*$M$6)</f>
        <v>686278.08033997507</v>
      </c>
      <c r="V151" s="14">
        <f>IF($Q151&lt;=($C$2-10),0,节奏总纲!O149*($C$3+$C$4*V$2)*$M$6)</f>
        <v>367964.68189269718</v>
      </c>
      <c r="W151" s="14">
        <f>IF($Q151&lt;=($C$2-10),0,节奏总纲!K149*($C$3+$C$4*R$2)*$N$6)</f>
        <v>16134.670682359421</v>
      </c>
      <c r="X151" s="14">
        <f>IF($Q151&lt;=($C$2-10),0,节奏总纲!L149*($C$3+$C$4*S$2)*$N$6)</f>
        <v>44273.844828606794</v>
      </c>
      <c r="Y151" s="14">
        <f>IF($Q151&lt;=($C$2-10),0,节奏总纲!M149*($C$3+$C$4*T$2)*$N$6)</f>
        <v>57029.143754639292</v>
      </c>
      <c r="Z151" s="14">
        <f>IF($Q151&lt;=($C$2-10),0,节奏总纲!N149*($C$3+$C$4*U$2)*$N$6)</f>
        <v>39618.220621305256</v>
      </c>
      <c r="AA151" s="14">
        <f>IF($Q151&lt;=($C$2-10),0,节奏总纲!O149*($C$3+$C$4*V$2)*$N$6)</f>
        <v>21242.272434013103</v>
      </c>
      <c r="AC151" s="14">
        <v>146</v>
      </c>
      <c r="AD151" s="14">
        <f>SUM(R$6:R151)</f>
        <v>4152026.1842557937</v>
      </c>
      <c r="AE151" s="14">
        <f>SUM(S$6:S151)</f>
        <v>11429535.385813951</v>
      </c>
      <c r="AF151" s="14">
        <f>SUM(T$6:T151)</f>
        <v>15371326.229203142</v>
      </c>
      <c r="AG151" s="14">
        <f>SUM(U$6:U151)</f>
        <v>10890193.90904516</v>
      </c>
      <c r="AH151" s="14">
        <f>SUM(V$6:V151)</f>
        <v>5812527.211836963</v>
      </c>
      <c r="AI151" s="14">
        <f>SUM(W$6:W151)</f>
        <v>239692.76318980299</v>
      </c>
      <c r="AJ151" s="14">
        <f>SUM(X$6:X151)</f>
        <v>659816.86940936709</v>
      </c>
      <c r="AK151" s="14">
        <f>SUM(Y$6:Y151)</f>
        <v>887372.93414491892</v>
      </c>
      <c r="AL151" s="14">
        <f>SUM(Z$6:Z151)</f>
        <v>628681.1676742027</v>
      </c>
      <c r="AM151" s="14">
        <f>SUM(AA$6:AA151)</f>
        <v>335552.0044175355</v>
      </c>
    </row>
    <row r="152" spans="17:39" x14ac:dyDescent="0.15">
      <c r="Q152" s="14">
        <v>147</v>
      </c>
      <c r="R152" s="14">
        <f>IF($Q152&lt;=($C$2-10),0,节奏总纲!K150*($C$3+$C$4*R$2)*$M$6)</f>
        <v>299549.27091287088</v>
      </c>
      <c r="S152" s="14">
        <f>IF($Q152&lt;=($C$2-10),0,节奏总纲!L150*($C$3+$C$4*S$2)*$M$6)</f>
        <v>783978.04450742784</v>
      </c>
      <c r="T152" s="14">
        <f>IF($Q152&lt;=($C$2-10),0,节奏总纲!M150*($C$3+$C$4*T$2)*$M$6)</f>
        <v>1033012.6106125397</v>
      </c>
      <c r="U152" s="14">
        <f>IF($Q152&lt;=($C$2-10),0,节奏总纲!N150*($C$3+$C$4*U$2)*$M$6)</f>
        <v>724529.62565467949</v>
      </c>
      <c r="V152" s="14">
        <f>IF($Q152&lt;=($C$2-10),0,节奏总纲!O150*($C$3+$C$4*V$2)*$M$6)</f>
        <v>397482.64623196947</v>
      </c>
      <c r="W152" s="14">
        <f>IF($Q152&lt;=($C$2-10),0,节奏总纲!K150*($C$3+$C$4*R$2)*$N$6)</f>
        <v>17292.711864115146</v>
      </c>
      <c r="X152" s="14">
        <f>IF($Q152&lt;=($C$2-10),0,节奏总纲!L150*($C$3+$C$4*S$2)*$N$6)</f>
        <v>45258.352290908129</v>
      </c>
      <c r="Y152" s="14">
        <f>IF($Q152&lt;=($C$2-10),0,节奏总纲!M150*($C$3+$C$4*T$2)*$N$6)</f>
        <v>59634.895364228614</v>
      </c>
      <c r="Z152" s="14">
        <f>IF($Q152&lt;=($C$2-10),0,节奏总纲!N150*($C$3+$C$4*U$2)*$N$6)</f>
        <v>41826.448167539966</v>
      </c>
      <c r="AA152" s="14">
        <f>IF($Q152&lt;=($C$2-10),0,节奏总纲!O150*($C$3+$C$4*V$2)*$N$6)</f>
        <v>22946.31815102883</v>
      </c>
      <c r="AC152" s="14">
        <v>147</v>
      </c>
      <c r="AD152" s="14">
        <f>SUM(R$6:R152)</f>
        <v>4451575.4551686645</v>
      </c>
      <c r="AE152" s="14">
        <f>SUM(S$6:S152)</f>
        <v>12213513.430321379</v>
      </c>
      <c r="AF152" s="14">
        <f>SUM(T$6:T152)</f>
        <v>16404338.839815682</v>
      </c>
      <c r="AG152" s="14">
        <f>SUM(U$6:U152)</f>
        <v>11614723.534699839</v>
      </c>
      <c r="AH152" s="14">
        <f>SUM(V$6:V152)</f>
        <v>6210009.8580689328</v>
      </c>
      <c r="AI152" s="14">
        <f>SUM(W$6:W152)</f>
        <v>256985.47505391814</v>
      </c>
      <c r="AJ152" s="14">
        <f>SUM(X$6:X152)</f>
        <v>705075.2217002752</v>
      </c>
      <c r="AK152" s="14">
        <f>SUM(Y$6:Y152)</f>
        <v>947007.82950914756</v>
      </c>
      <c r="AL152" s="14">
        <f>SUM(Z$6:Z152)</f>
        <v>670507.61584174272</v>
      </c>
      <c r="AM152" s="14">
        <f>SUM(AA$6:AA152)</f>
        <v>358498.32256856433</v>
      </c>
    </row>
    <row r="153" spans="17:39" x14ac:dyDescent="0.15">
      <c r="Q153" s="14">
        <v>148</v>
      </c>
      <c r="R153" s="14">
        <f>IF($Q153&lt;=($C$2-10),0,节奏总纲!K151*($C$3+$C$4*R$2)*$M$6)</f>
        <v>321048.95928651822</v>
      </c>
      <c r="S153" s="14">
        <f>IF($Q153&lt;=($C$2-10),0,节奏总纲!L151*($C$3+$C$4*S$2)*$M$6)</f>
        <v>880950.31805822544</v>
      </c>
      <c r="T153" s="14">
        <f>IF($Q153&lt;=($C$2-10),0,节奏总纲!M151*($C$3+$C$4*T$2)*$M$6)</f>
        <v>1193965.298725944</v>
      </c>
      <c r="U153" s="14">
        <f>IF($Q153&lt;=($C$2-10),0,节奏总纲!N151*($C$3+$C$4*U$2)*$M$6)</f>
        <v>864400.92317537055</v>
      </c>
      <c r="V153" s="14">
        <f>IF($Q153&lt;=($C$2-10),0,节奏总纲!O151*($C$3+$C$4*V$2)*$M$6)</f>
        <v>450788.92474302783</v>
      </c>
      <c r="W153" s="14">
        <f>IF($Q153&lt;=($C$2-10),0,节奏总纲!K151*($C$3+$C$4*R$2)*$N$6)</f>
        <v>18533.869671245615</v>
      </c>
      <c r="X153" s="14">
        <f>IF($Q153&lt;=($C$2-10),0,节奏总纲!L151*($C$3+$C$4*S$2)*$N$6)</f>
        <v>50856.475031156289</v>
      </c>
      <c r="Y153" s="14">
        <f>IF($Q153&lt;=($C$2-10),0,节奏总纲!M151*($C$3+$C$4*T$2)*$N$6)</f>
        <v>68926.550292373853</v>
      </c>
      <c r="Z153" s="14">
        <f>IF($Q153&lt;=($C$2-10),0,节奏总纲!N151*($C$3+$C$4*U$2)*$N$6)</f>
        <v>49901.093245840864</v>
      </c>
      <c r="AA153" s="14">
        <f>IF($Q153&lt;=($C$2-10),0,节奏总纲!O151*($C$3+$C$4*V$2)*$N$6)</f>
        <v>26023.641998390591</v>
      </c>
      <c r="AC153" s="14">
        <v>148</v>
      </c>
      <c r="AD153" s="14">
        <f>SUM(R$6:R153)</f>
        <v>4772624.4144551829</v>
      </c>
      <c r="AE153" s="14">
        <f>SUM(S$6:S153)</f>
        <v>13094463.748379605</v>
      </c>
      <c r="AF153" s="14">
        <f>SUM(T$6:T153)</f>
        <v>17598304.138541624</v>
      </c>
      <c r="AG153" s="14">
        <f>SUM(U$6:U153)</f>
        <v>12479124.457875209</v>
      </c>
      <c r="AH153" s="14">
        <f>SUM(V$6:V153)</f>
        <v>6660798.7828119602</v>
      </c>
      <c r="AI153" s="14">
        <f>SUM(W$6:W153)</f>
        <v>275519.34472516377</v>
      </c>
      <c r="AJ153" s="14">
        <f>SUM(X$6:X153)</f>
        <v>755931.69673143153</v>
      </c>
      <c r="AK153" s="14">
        <f>SUM(Y$6:Y153)</f>
        <v>1015934.3798015214</v>
      </c>
      <c r="AL153" s="14">
        <f>SUM(Z$6:Z153)</f>
        <v>720408.70908758359</v>
      </c>
      <c r="AM153" s="14">
        <f>SUM(AA$6:AA153)</f>
        <v>384521.96456695494</v>
      </c>
    </row>
    <row r="154" spans="17:39" x14ac:dyDescent="0.15">
      <c r="Q154" s="14">
        <v>149</v>
      </c>
      <c r="R154" s="14">
        <f>IF($Q154&lt;=($C$2-10),0,节奏总纲!K152*($C$3+$C$4*R$2)*$M$6)</f>
        <v>344091.75473818585</v>
      </c>
      <c r="S154" s="14">
        <f>IF($Q154&lt;=($C$2-10),0,节奏总纲!L152*($C$3+$C$4*S$2)*$M$6)</f>
        <v>947518.91163690167</v>
      </c>
      <c r="T154" s="14">
        <f>IF($Q154&lt;=($C$2-10),0,节奏总纲!M152*($C$3+$C$4*T$2)*$M$6)</f>
        <v>1286069.2166413488</v>
      </c>
      <c r="U154" s="14">
        <f>IF($Q154&lt;=($C$2-10),0,节奏总纲!N152*($C$3+$C$4*U$2)*$M$6)</f>
        <v>908553.01086439413</v>
      </c>
      <c r="V154" s="14">
        <f>IF($Q154&lt;=($C$2-10),0,节奏总纲!O152*($C$3+$C$4*V$2)*$M$6)</f>
        <v>486158.79678430548</v>
      </c>
      <c r="W154" s="14">
        <f>IF($Q154&lt;=($C$2-10),0,节奏总纲!K152*($C$3+$C$4*R$2)*$N$6)</f>
        <v>19864.109671747348</v>
      </c>
      <c r="X154" s="14">
        <f>IF($Q154&lt;=($C$2-10),0,节奏总纲!L152*($C$3+$C$4*S$2)*$N$6)</f>
        <v>54699.42048199087</v>
      </c>
      <c r="Y154" s="14">
        <f>IF($Q154&lt;=($C$2-10),0,节奏总纲!M152*($C$3+$C$4*T$2)*$N$6)</f>
        <v>74243.627210015504</v>
      </c>
      <c r="Z154" s="14">
        <f>IF($Q154&lt;=($C$2-10),0,节奏总纲!N152*($C$3+$C$4*U$2)*$N$6)</f>
        <v>52449.953833211519</v>
      </c>
      <c r="AA154" s="14">
        <f>IF($Q154&lt;=($C$2-10),0,节奏总纲!O152*($C$3+$C$4*V$2)*$N$6)</f>
        <v>28065.513120348161</v>
      </c>
      <c r="AC154" s="14">
        <v>149</v>
      </c>
      <c r="AD154" s="14">
        <f>SUM(R$6:R154)</f>
        <v>5116716.1691933684</v>
      </c>
      <c r="AE154" s="14">
        <f>SUM(S$6:S154)</f>
        <v>14041982.660016507</v>
      </c>
      <c r="AF154" s="14">
        <f>SUM(T$6:T154)</f>
        <v>18884373.355182972</v>
      </c>
      <c r="AG154" s="14">
        <f>SUM(U$6:U154)</f>
        <v>13387677.468739603</v>
      </c>
      <c r="AH154" s="14">
        <f>SUM(V$6:V154)</f>
        <v>7146957.5795962662</v>
      </c>
      <c r="AI154" s="14">
        <f>SUM(W$6:W154)</f>
        <v>295383.45439691114</v>
      </c>
      <c r="AJ154" s="14">
        <f>SUM(X$6:X154)</f>
        <v>810631.11721342243</v>
      </c>
      <c r="AK154" s="14">
        <f>SUM(Y$6:Y154)</f>
        <v>1090178.007011537</v>
      </c>
      <c r="AL154" s="14">
        <f>SUM(Z$6:Z154)</f>
        <v>772858.66292079515</v>
      </c>
      <c r="AM154" s="14">
        <f>SUM(AA$6:AA154)</f>
        <v>412587.47768730309</v>
      </c>
    </row>
    <row r="155" spans="17:39" x14ac:dyDescent="0.15">
      <c r="Q155" s="14">
        <v>150</v>
      </c>
      <c r="R155" s="14">
        <f>IF($Q155&lt;=($C$2-10),0,节奏总纲!K153*($C$3+$C$4*R$2)*$M$6)</f>
        <v>368788.41140592669</v>
      </c>
      <c r="S155" s="14">
        <f>IF($Q155&lt;=($C$2-10),0,节奏总纲!L153*($C$3+$C$4*S$2)*$M$6)</f>
        <v>1012185.8936549918</v>
      </c>
      <c r="T155" s="14">
        <f>IF($Q155&lt;=($C$2-10),0,节奏总纲!M153*($C$3+$C$4*T$2)*$M$6)</f>
        <v>1364448.0661124743</v>
      </c>
      <c r="U155" s="14">
        <f>IF($Q155&lt;=($C$2-10),0,节奏总纲!N153*($C$3+$C$4*U$2)*$M$6)</f>
        <v>974371.52713351382</v>
      </c>
      <c r="V155" s="14">
        <f>IF($Q155&lt;=($C$2-10),0,节奏总纲!O153*($C$3+$C$4*V$2)*$M$6)</f>
        <v>542659.14345756173</v>
      </c>
      <c r="W155" s="14">
        <f>IF($Q155&lt;=($C$2-10),0,节奏总纲!K153*($C$3+$C$4*R$2)*$N$6)</f>
        <v>21289.825603088881</v>
      </c>
      <c r="X155" s="14">
        <f>IF($Q155&lt;=($C$2-10),0,节奏总纲!L153*($C$3+$C$4*S$2)*$N$6)</f>
        <v>58432.587595877842</v>
      </c>
      <c r="Y155" s="14">
        <f>IF($Q155&lt;=($C$2-10),0,节奏总纲!M153*($C$3+$C$4*T$2)*$N$6)</f>
        <v>78768.368185062849</v>
      </c>
      <c r="Z155" s="14">
        <f>IF($Q155&lt;=($C$2-10),0,节奏总纲!N153*($C$3+$C$4*U$2)*$N$6)</f>
        <v>56249.597990905095</v>
      </c>
      <c r="AA155" s="14">
        <f>IF($Q155&lt;=($C$2-10),0,节奏总纲!O153*($C$3+$C$4*V$2)*$N$6)</f>
        <v>31327.227669896929</v>
      </c>
      <c r="AC155" s="14">
        <v>150</v>
      </c>
      <c r="AD155" s="14">
        <f>SUM(R$6:R155)</f>
        <v>5485504.580599295</v>
      </c>
      <c r="AE155" s="14">
        <f>SUM(S$6:S155)</f>
        <v>15054168.553671498</v>
      </c>
      <c r="AF155" s="14">
        <f>SUM(T$6:T155)</f>
        <v>20248821.421295445</v>
      </c>
      <c r="AG155" s="14">
        <f>SUM(U$6:U155)</f>
        <v>14362048.995873116</v>
      </c>
      <c r="AH155" s="14">
        <f>SUM(V$6:V155)</f>
        <v>7689616.7230538279</v>
      </c>
      <c r="AI155" s="14">
        <f>SUM(W$6:W155)</f>
        <v>316673.28000000003</v>
      </c>
      <c r="AJ155" s="14">
        <f>SUM(X$6:X155)</f>
        <v>869063.70480930025</v>
      </c>
      <c r="AK155" s="14">
        <f>SUM(Y$6:Y155)</f>
        <v>1168946.3751965999</v>
      </c>
      <c r="AL155" s="14">
        <f>SUM(Z$6:Z155)</f>
        <v>829108.2609117002</v>
      </c>
      <c r="AM155" s="14">
        <f>SUM(AA$6:AA155)</f>
        <v>443914.7053572</v>
      </c>
    </row>
    <row r="156" spans="17:39" x14ac:dyDescent="0.15">
      <c r="Q156" s="14">
        <v>151</v>
      </c>
      <c r="R156" s="14">
        <f>IF($Q156&lt;=($C$2-10),0,节奏总纲!K154*($C$3+$C$4*R$2)*$M$6)</f>
        <v>395257.6326357841</v>
      </c>
      <c r="S156" s="14">
        <f>IF($Q156&lt;=($C$2-10),0,节奏总纲!L154*($C$3+$C$4*S$2)*$M$6)</f>
        <v>1092506.7176886208</v>
      </c>
      <c r="T156" s="14">
        <f>IF($Q156&lt;=($C$2-10),0,节奏总纲!M154*($C$3+$C$4*T$2)*$M$6)</f>
        <v>1475581.2596577397</v>
      </c>
      <c r="U156" s="14">
        <f>IF($Q156&lt;=($C$2-10),0,节奏总纲!N154*($C$3+$C$4*U$2)*$M$6)</f>
        <v>1109880.9057154213</v>
      </c>
      <c r="V156" s="14">
        <f>IF($Q156&lt;=($C$2-10),0,节奏总纲!O154*($C$3+$C$4*V$2)*$M$6)</f>
        <v>684195.16034393001</v>
      </c>
      <c r="W156" s="14">
        <f>IF($Q156&lt;=($C$2-10),0,节奏总纲!K154*($C$3+$C$4*R$2)*$N$6)</f>
        <v>22817.870103416113</v>
      </c>
      <c r="X156" s="14">
        <f>IF($Q156&lt;=($C$2-10),0,节奏总纲!L154*($C$3+$C$4*S$2)*$N$6)</f>
        <v>63069.437027922846</v>
      </c>
      <c r="Y156" s="14">
        <f>IF($Q156&lt;=($C$2-10),0,节奏总纲!M154*($C$3+$C$4*T$2)*$N$6)</f>
        <v>85183.988188612129</v>
      </c>
      <c r="Z156" s="14">
        <f>IF($Q156&lt;=($C$2-10),0,节奏总纲!N154*($C$3+$C$4*U$2)*$N$6)</f>
        <v>64072.433384765289</v>
      </c>
      <c r="AA156" s="14">
        <f>IF($Q156&lt;=($C$2-10),0,节奏总纲!O154*($C$3+$C$4*V$2)*$N$6)</f>
        <v>39497.975510316195</v>
      </c>
      <c r="AC156" s="14">
        <v>151</v>
      </c>
      <c r="AD156" s="14">
        <f>SUM(R$6:R156)</f>
        <v>5880762.2132350793</v>
      </c>
      <c r="AE156" s="14">
        <f>SUM(S$6:S156)</f>
        <v>16146675.271360118</v>
      </c>
      <c r="AF156" s="14">
        <f>SUM(T$6:T156)</f>
        <v>21724402.680953186</v>
      </c>
      <c r="AG156" s="14">
        <f>SUM(U$6:U156)</f>
        <v>15471929.901588537</v>
      </c>
      <c r="AH156" s="14">
        <f>SUM(V$6:V156)</f>
        <v>8373811.883397758</v>
      </c>
      <c r="AI156" s="14">
        <f>SUM(W$6:W156)</f>
        <v>339491.15010341612</v>
      </c>
      <c r="AJ156" s="14">
        <f>SUM(X$6:X156)</f>
        <v>932133.14183722308</v>
      </c>
      <c r="AK156" s="14">
        <f>SUM(Y$6:Y156)</f>
        <v>1254130.3633852119</v>
      </c>
      <c r="AL156" s="14">
        <f>SUM(Z$6:Z156)</f>
        <v>893180.69429646549</v>
      </c>
      <c r="AM156" s="14">
        <f>SUM(AA$6:AA156)</f>
        <v>483412.6808675162</v>
      </c>
    </row>
    <row r="157" spans="17:39" x14ac:dyDescent="0.15">
      <c r="Q157" s="14">
        <v>152</v>
      </c>
      <c r="R157" s="14">
        <f>IF($Q157&lt;=($C$2-10),0,节奏总纲!K155*($C$3+$C$4*R$2)*$M$6)</f>
        <v>423626.64152396488</v>
      </c>
      <c r="S157" s="14">
        <f>IF($Q157&lt;=($C$2-10),0,节奏总纲!L155*($C$3+$C$4*S$2)*$M$6)</f>
        <v>1159135.2594518869</v>
      </c>
      <c r="T157" s="14">
        <f>IF($Q157&lt;=($C$2-10),0,节奏总纲!M155*($C$3+$C$4*T$2)*$M$6)</f>
        <v>1693986.735701238</v>
      </c>
      <c r="U157" s="14">
        <f>IF($Q157&lt;=($C$2-10),0,节奏总纲!N155*($C$3+$C$4*U$2)*$M$6)</f>
        <v>1341024.3534450734</v>
      </c>
      <c r="V157" s="14">
        <f>IF($Q157&lt;=($C$2-10),0,节奏总纲!O155*($C$3+$C$4*V$2)*$M$6)</f>
        <v>4639273.5347382501</v>
      </c>
      <c r="W157" s="14">
        <f>IF($Q157&lt;=($C$2-10),0,节奏总纲!K155*($C$3+$C$4*R$2)*$N$6)</f>
        <v>24455.587648442368</v>
      </c>
      <c r="X157" s="14">
        <f>IF($Q157&lt;=($C$2-10),0,节奏总纲!L155*($C$3+$C$4*S$2)*$N$6)</f>
        <v>66915.843233910433</v>
      </c>
      <c r="Y157" s="14">
        <f>IF($Q157&lt;=($C$2-10),0,节奏总纲!M155*($C$3+$C$4*T$2)*$N$6)</f>
        <v>97792.34124938013</v>
      </c>
      <c r="Z157" s="14">
        <f>IF($Q157&lt;=($C$2-10),0,节奏总纲!N155*($C$3+$C$4*U$2)*$N$6)</f>
        <v>77416.138173917192</v>
      </c>
      <c r="AA157" s="14">
        <f>IF($Q157&lt;=($C$2-10),0,节奏总纲!O155*($C$3+$C$4*V$2)*$N$6)</f>
        <v>267821.11754289188</v>
      </c>
      <c r="AC157" s="14">
        <v>152</v>
      </c>
      <c r="AD157" s="14">
        <f>SUM(R$6:R157)</f>
        <v>6304388.854759044</v>
      </c>
      <c r="AE157" s="14">
        <f>SUM(S$6:S157)</f>
        <v>17305810.530812006</v>
      </c>
      <c r="AF157" s="14">
        <f>SUM(T$6:T157)</f>
        <v>23418389.416654423</v>
      </c>
      <c r="AG157" s="14">
        <f>SUM(U$6:U157)</f>
        <v>16812954.255033609</v>
      </c>
      <c r="AH157" s="14">
        <f>SUM(V$6:V157)</f>
        <v>13013085.418136008</v>
      </c>
      <c r="AI157" s="14">
        <f>SUM(W$6:W157)</f>
        <v>363946.73775185848</v>
      </c>
      <c r="AJ157" s="14">
        <f>SUM(X$6:X157)</f>
        <v>999048.98507113347</v>
      </c>
      <c r="AK157" s="14">
        <f>SUM(Y$6:Y157)</f>
        <v>1351922.7046345919</v>
      </c>
      <c r="AL157" s="14">
        <f>SUM(Z$6:Z157)</f>
        <v>970596.83247038268</v>
      </c>
      <c r="AM157" s="14">
        <f>SUM(AA$6:AA157)</f>
        <v>751233.79841040808</v>
      </c>
    </row>
    <row r="158" spans="17:39" x14ac:dyDescent="0.15">
      <c r="Q158" s="14">
        <v>153</v>
      </c>
      <c r="R158" s="14">
        <f>IF($Q158&lt;=($C$2-10),0,节奏总纲!K156*($C$3+$C$4*R$2)*$M$6)</f>
        <v>454031.79240876198</v>
      </c>
      <c r="S158" s="14">
        <f>IF($Q158&lt;=($C$2-10),0,节奏总纲!L156*($C$3+$C$4*S$2)*$M$6)</f>
        <v>1385257.8043609473</v>
      </c>
      <c r="T158" s="14">
        <f>IF($Q158&lt;=($C$2-10),0,节奏总纲!M156*($C$3+$C$4*T$2)*$M$6)</f>
        <v>1966506.8969693375</v>
      </c>
      <c r="U158" s="14">
        <f>IF($Q158&lt;=($C$2-10),0,节奏总纲!N156*($C$3+$C$4*U$2)*$M$6)</f>
        <v>5499330.7696648315</v>
      </c>
      <c r="V158" s="14">
        <f>IF($Q158&lt;=($C$2-10),0,节奏总纲!O156*($C$3+$C$4*V$2)*$M$6)</f>
        <v>9326398.9785235375</v>
      </c>
      <c r="W158" s="14">
        <f>IF($Q158&lt;=($C$2-10),0,节奏总纲!K156*($C$3+$C$4*R$2)*$N$6)</f>
        <v>26210.849852330943</v>
      </c>
      <c r="X158" s="14">
        <f>IF($Q158&lt;=($C$2-10),0,节奏总纲!L156*($C$3+$C$4*S$2)*$N$6)</f>
        <v>79969.695787703458</v>
      </c>
      <c r="Y158" s="14">
        <f>IF($Q158&lt;=($C$2-10),0,节奏总纲!M156*($C$3+$C$4*T$2)*$N$6)</f>
        <v>113524.68675504549</v>
      </c>
      <c r="Z158" s="14">
        <f>IF($Q158&lt;=($C$2-10),0,节奏总纲!N156*($C$3+$C$4*U$2)*$N$6)</f>
        <v>317471.45354574244</v>
      </c>
      <c r="AA158" s="14">
        <f>IF($Q158&lt;=($C$2-10),0,节奏总纲!O156*($C$3+$C$4*V$2)*$N$6)</f>
        <v>538404.68305561692</v>
      </c>
      <c r="AC158" s="14">
        <v>153</v>
      </c>
      <c r="AD158" s="14">
        <f>SUM(R$6:R158)</f>
        <v>6758420.6471678056</v>
      </c>
      <c r="AE158" s="14">
        <f>SUM(S$6:S158)</f>
        <v>18691068.335172955</v>
      </c>
      <c r="AF158" s="14">
        <f>SUM(T$6:T158)</f>
        <v>25384896.31362376</v>
      </c>
      <c r="AG158" s="14">
        <f>SUM(U$6:U158)</f>
        <v>22312285.02469844</v>
      </c>
      <c r="AH158" s="14">
        <f>SUM(V$6:V158)</f>
        <v>22339484.396659546</v>
      </c>
      <c r="AI158" s="14">
        <f>SUM(W$6:W158)</f>
        <v>390157.58760418941</v>
      </c>
      <c r="AJ158" s="14">
        <f>SUM(X$6:X158)</f>
        <v>1079018.680858837</v>
      </c>
      <c r="AK158" s="14">
        <f>SUM(Y$6:Y158)</f>
        <v>1465447.3913896375</v>
      </c>
      <c r="AL158" s="14">
        <f>SUM(Z$6:Z158)</f>
        <v>1288068.2860161252</v>
      </c>
      <c r="AM158" s="14">
        <f>SUM(AA$6:AA158)</f>
        <v>1289638.4814660251</v>
      </c>
    </row>
    <row r="159" spans="17:39" x14ac:dyDescent="0.15">
      <c r="Q159" s="14">
        <v>154</v>
      </c>
      <c r="R159" s="14">
        <f>IF($Q159&lt;=($C$2-10),0,节奏总纲!K157*($C$3+$C$4*R$2)*$M$6)</f>
        <v>486619.22625148675</v>
      </c>
      <c r="S159" s="14">
        <f>IF($Q159&lt;=($C$2-10),0,节奏总纲!L157*($C$3+$C$4*S$2)*$M$6)</f>
        <v>1440330.1117437736</v>
      </c>
      <c r="T159" s="14">
        <f>IF($Q159&lt;=($C$2-10),0,节奏总纲!M157*($C$3+$C$4*T$2)*$M$6)</f>
        <v>5904426.3203692716</v>
      </c>
      <c r="U159" s="14">
        <f>IF($Q159&lt;=($C$2-10),0,节奏总纲!N157*($C$3+$C$4*U$2)*$M$6)</f>
        <v>9199214.3037039991</v>
      </c>
      <c r="V159" s="14">
        <f>IF($Q159&lt;=($C$2-10),0,节奏总纲!O157*($C$3+$C$4*V$2)*$M$6)</f>
        <v>9199214.3037039991</v>
      </c>
      <c r="W159" s="14">
        <f>IF($Q159&lt;=($C$2-10),0,节奏总纲!K157*($C$3+$C$4*R$2)*$N$6)</f>
        <v>28092.09330225096</v>
      </c>
      <c r="X159" s="14">
        <f>IF($Q159&lt;=($C$2-10),0,节奏总纲!L157*($C$3+$C$4*S$2)*$N$6)</f>
        <v>83148.970904484508</v>
      </c>
      <c r="Y159" s="14">
        <f>IF($Q159&lt;=($C$2-10),0,节奏总纲!M157*($C$3+$C$4*T$2)*$N$6)</f>
        <v>340857.25787241873</v>
      </c>
      <c r="Z159" s="14">
        <f>IF($Q159&lt;=($C$2-10),0,节奏总纲!N157*($C$3+$C$4*U$2)*$N$6)</f>
        <v>531062.42537465866</v>
      </c>
      <c r="AA159" s="14">
        <f>IF($Q159&lt;=($C$2-10),0,节奏总纲!O157*($C$3+$C$4*V$2)*$N$6)</f>
        <v>531062.42537465866</v>
      </c>
      <c r="AC159" s="14">
        <v>154</v>
      </c>
      <c r="AD159" s="14">
        <f>SUM(R$6:R159)</f>
        <v>7245039.8734192923</v>
      </c>
      <c r="AE159" s="14">
        <f>SUM(S$6:S159)</f>
        <v>20131398.446916729</v>
      </c>
      <c r="AF159" s="14">
        <f>SUM(T$6:T159)</f>
        <v>31289322.63399303</v>
      </c>
      <c r="AG159" s="14">
        <f>SUM(U$6:U159)</f>
        <v>31511499.328402437</v>
      </c>
      <c r="AH159" s="14">
        <f>SUM(V$6:V159)</f>
        <v>31538698.700363547</v>
      </c>
      <c r="AI159" s="14">
        <f>SUM(W$6:W159)</f>
        <v>418249.68090644036</v>
      </c>
      <c r="AJ159" s="14">
        <f>SUM(X$6:X159)</f>
        <v>1162167.6517633214</v>
      </c>
      <c r="AK159" s="14">
        <f>SUM(Y$6:Y159)</f>
        <v>1806304.6492620562</v>
      </c>
      <c r="AL159" s="14">
        <f>SUM(Z$6:Z159)</f>
        <v>1819130.711390784</v>
      </c>
      <c r="AM159" s="14">
        <f>SUM(AA$6:AA159)</f>
        <v>1820700.9068406839</v>
      </c>
    </row>
    <row r="160" spans="17:39" x14ac:dyDescent="0.15">
      <c r="Q160" s="14">
        <v>155</v>
      </c>
      <c r="R160" s="14">
        <f>IF($Q160&lt;=($C$2-10),0,节奏总纲!K158*($C$3+$C$4*R$2)*$M$6)</f>
        <v>521545.57305630052</v>
      </c>
      <c r="S160" s="14">
        <f>IF($Q160&lt;=($C$2-10),0,节奏总纲!L158*($C$3+$C$4*S$2)*$M$6)</f>
        <v>3884140.815612481</v>
      </c>
      <c r="T160" s="14">
        <f>IF($Q160&lt;=($C$2-10),0,节奏总纲!M158*($C$3+$C$4*T$2)*$M$6)</f>
        <v>9670554.3374336511</v>
      </c>
      <c r="U160" s="14">
        <f>IF($Q160&lt;=($C$2-10),0,节奏总纲!N158*($C$3+$C$4*U$2)*$M$6)</f>
        <v>9470728.7885632794</v>
      </c>
      <c r="V160" s="14">
        <f>IF($Q160&lt;=($C$2-10),0,节奏总纲!O158*($C$3+$C$4*V$2)*$M$6)</f>
        <v>9599229.619840933</v>
      </c>
      <c r="W160" s="14">
        <f>IF($Q160&lt;=($C$2-10),0,节奏总纲!K158*($C$3+$C$4*R$2)*$N$6)</f>
        <v>30108.360108446854</v>
      </c>
      <c r="X160" s="14">
        <f>IF($Q160&lt;=($C$2-10),0,节奏总纲!L158*($C$3+$C$4*S$2)*$N$6)</f>
        <v>224227.98012275121</v>
      </c>
      <c r="Y160" s="14">
        <f>IF($Q160&lt;=($C$2-10),0,节奏总纲!M158*($C$3+$C$4*T$2)*$N$6)</f>
        <v>558272.46453940088</v>
      </c>
      <c r="Z160" s="14">
        <f>IF($Q160&lt;=($C$2-10),0,节奏总纲!N158*($C$3+$C$4*U$2)*$N$6)</f>
        <v>546736.71407947375</v>
      </c>
      <c r="AA160" s="14">
        <f>IF($Q160&lt;=($C$2-10),0,节奏总纲!O158*($C$3+$C$4*V$2)*$N$6)</f>
        <v>554154.95229721942</v>
      </c>
      <c r="AC160" s="14">
        <v>155</v>
      </c>
      <c r="AD160" s="14">
        <f>SUM(R$6:R160)</f>
        <v>7766585.4464755924</v>
      </c>
      <c r="AE160" s="14">
        <f>SUM(S$6:S160)</f>
        <v>24015539.262529209</v>
      </c>
      <c r="AF160" s="14">
        <f>SUM(T$6:T160)</f>
        <v>40959876.971426681</v>
      </c>
      <c r="AG160" s="14">
        <f>SUM(U$6:U160)</f>
        <v>40982228.116965719</v>
      </c>
      <c r="AH160" s="14">
        <f>SUM(V$6:V160)</f>
        <v>41137928.320204481</v>
      </c>
      <c r="AI160" s="14">
        <f>SUM(W$6:W160)</f>
        <v>448358.04101488722</v>
      </c>
      <c r="AJ160" s="14">
        <f>SUM(X$6:X160)</f>
        <v>1386395.6318860725</v>
      </c>
      <c r="AK160" s="14">
        <f>SUM(Y$6:Y160)</f>
        <v>2364577.113801457</v>
      </c>
      <c r="AL160" s="14">
        <f>SUM(Z$6:Z160)</f>
        <v>2365867.4254702576</v>
      </c>
      <c r="AM160" s="14">
        <f>SUM(AA$6:AA160)</f>
        <v>2374855.8591379034</v>
      </c>
    </row>
    <row r="161" spans="17:39" x14ac:dyDescent="0.15">
      <c r="Q161" s="14">
        <v>156</v>
      </c>
      <c r="R161" s="14">
        <f>IF($Q161&lt;=($C$2-10),0,节奏总纲!K159*($C$3+$C$4*R$2)*$M$6)</f>
        <v>558978.7047050118</v>
      </c>
      <c r="S161" s="14">
        <f>IF($Q161&lt;=($C$2-10),0,节奏总纲!L159*($C$3+$C$4*S$2)*$M$6)</f>
        <v>3051846.3563904087</v>
      </c>
      <c r="T161" s="14">
        <f>IF($Q161&lt;=($C$2-10),0,节奏总纲!M159*($C$3+$C$4*T$2)*$M$6)</f>
        <v>5323907.7246971168</v>
      </c>
      <c r="U161" s="14">
        <f>IF($Q161&lt;=($C$2-10),0,节奏总纲!N159*($C$3+$C$4*U$2)*$M$6)</f>
        <v>5323907.7246971168</v>
      </c>
      <c r="V161" s="14">
        <f>IF($Q161&lt;=($C$2-10),0,节奏总纲!O159*($C$3+$C$4*V$2)*$M$6)</f>
        <v>5333130.8733247481</v>
      </c>
      <c r="W161" s="14">
        <f>IF($Q161&lt;=($C$2-10),0,节奏总纲!K159*($C$3+$C$4*R$2)*$N$6)</f>
        <v>32269.341364718843</v>
      </c>
      <c r="X161" s="14">
        <f>IF($Q161&lt;=($C$2-10),0,节奏总纲!L159*($C$3+$C$4*S$2)*$N$6)</f>
        <v>176180.36436469725</v>
      </c>
      <c r="Y161" s="14">
        <f>IF($Q161&lt;=($C$2-10),0,节奏总纲!M159*($C$3+$C$4*T$2)*$N$6)</f>
        <v>307344.43784075428</v>
      </c>
      <c r="Z161" s="14">
        <f>IF($Q161&lt;=($C$2-10),0,节奏总纲!N159*($C$3+$C$4*U$2)*$N$6)</f>
        <v>307344.43784075428</v>
      </c>
      <c r="AA161" s="14">
        <f>IF($Q161&lt;=($C$2-10),0,节奏总纲!O159*($C$3+$C$4*V$2)*$N$6)</f>
        <v>307876.88197327201</v>
      </c>
      <c r="AC161" s="14">
        <v>156</v>
      </c>
      <c r="AD161" s="14">
        <f>SUM(R$6:R161)</f>
        <v>8325564.1511806045</v>
      </c>
      <c r="AE161" s="14">
        <f>SUM(S$6:S161)</f>
        <v>27067385.618919618</v>
      </c>
      <c r="AF161" s="14">
        <f>SUM(T$6:T161)</f>
        <v>46283784.696123794</v>
      </c>
      <c r="AG161" s="14">
        <f>SUM(U$6:U161)</f>
        <v>46306135.841662839</v>
      </c>
      <c r="AH161" s="14">
        <f>SUM(V$6:V161)</f>
        <v>46471059.193529233</v>
      </c>
      <c r="AI161" s="14">
        <f>SUM(W$6:W161)</f>
        <v>480627.38237960608</v>
      </c>
      <c r="AJ161" s="14">
        <f>SUM(X$6:X161)</f>
        <v>1562575.9962507696</v>
      </c>
      <c r="AK161" s="14">
        <f>SUM(Y$6:Y161)</f>
        <v>2671921.5516422112</v>
      </c>
      <c r="AL161" s="14">
        <f>SUM(Z$6:Z161)</f>
        <v>2673211.8633110118</v>
      </c>
      <c r="AM161" s="14">
        <f>SUM(AA$6:AA161)</f>
        <v>2682732.7411111756</v>
      </c>
    </row>
    <row r="162" spans="17:39" x14ac:dyDescent="0.15">
      <c r="Q162" s="14">
        <v>157</v>
      </c>
      <c r="R162" s="14">
        <f>IF($Q162&lt;=($C$2-10),0,节奏总纲!K160*($C$3+$C$4*R$2)*$M$6)</f>
        <v>599098.54182574176</v>
      </c>
      <c r="S162" s="14">
        <f>IF($Q162&lt;=($C$2-10),0,节奏总纲!L160*($C$3+$C$4*S$2)*$M$6)</f>
        <v>1947070.2609336607</v>
      </c>
      <c r="T162" s="14">
        <f>IF($Q162&lt;=($C$2-10),0,节奏总纲!M160*($C$3+$C$4*T$2)*$M$6)</f>
        <v>3327992.3998419992</v>
      </c>
      <c r="U162" s="14">
        <f>IF($Q162&lt;=($C$2-10),0,节奏总纲!N160*($C$3+$C$4*U$2)*$M$6)</f>
        <v>3327992.3998419992</v>
      </c>
      <c r="V162" s="14">
        <f>IF($Q162&lt;=($C$2-10),0,节奏总纲!O160*($C$3+$C$4*V$2)*$M$6)</f>
        <v>3190268.4199367156</v>
      </c>
      <c r="W162" s="14">
        <f>IF($Q162&lt;=($C$2-10),0,节奏总纲!K160*($C$3+$C$4*R$2)*$N$6)</f>
        <v>34585.423728230293</v>
      </c>
      <c r="X162" s="14">
        <f>IF($Q162&lt;=($C$2-10),0,节奏总纲!L160*($C$3+$C$4*S$2)*$N$6)</f>
        <v>112402.62711674845</v>
      </c>
      <c r="Y162" s="14">
        <f>IF($Q162&lt;=($C$2-10),0,节奏总纲!M160*($C$3+$C$4*T$2)*$N$6)</f>
        <v>192122.02881031949</v>
      </c>
      <c r="Z162" s="14">
        <f>IF($Q162&lt;=($C$2-10),0,节奏总纲!N160*($C$3+$C$4*U$2)*$N$6)</f>
        <v>192122.02881031949</v>
      </c>
      <c r="AA162" s="14">
        <f>IF($Q162&lt;=($C$2-10),0,节奏总纲!O160*($C$3+$C$4*V$2)*$N$6)</f>
        <v>184171.34646005603</v>
      </c>
      <c r="AC162" s="14">
        <v>157</v>
      </c>
      <c r="AD162" s="14">
        <f>SUM(R$6:R162)</f>
        <v>8924662.693006346</v>
      </c>
      <c r="AE162" s="14">
        <f>SUM(S$6:S162)</f>
        <v>29014455.879853278</v>
      </c>
      <c r="AF162" s="14">
        <f>SUM(T$6:T162)</f>
        <v>49611777.095965795</v>
      </c>
      <c r="AG162" s="14">
        <f>SUM(U$6:U162)</f>
        <v>49634128.241504841</v>
      </c>
      <c r="AH162" s="14">
        <f>SUM(V$6:V162)</f>
        <v>49661327.61346595</v>
      </c>
      <c r="AI162" s="14">
        <f>SUM(W$6:W162)</f>
        <v>515212.80610783637</v>
      </c>
      <c r="AJ162" s="14">
        <f>SUM(X$6:X162)</f>
        <v>1674978.623367518</v>
      </c>
      <c r="AK162" s="14">
        <f>SUM(Y$6:Y162)</f>
        <v>2864043.5804525306</v>
      </c>
      <c r="AL162" s="14">
        <f>SUM(Z$6:Z162)</f>
        <v>2865333.8921213313</v>
      </c>
      <c r="AM162" s="14">
        <f>SUM(AA$6:AA162)</f>
        <v>2866904.0875712316</v>
      </c>
    </row>
    <row r="163" spans="17:39" x14ac:dyDescent="0.15">
      <c r="Q163" s="14">
        <v>158</v>
      </c>
      <c r="R163" s="14">
        <f>IF($Q163&lt;=($C$2-10),0,节奏总纲!K161*($C$3+$C$4*R$2)*$M$6)</f>
        <v>642097.91857303644</v>
      </c>
      <c r="S163" s="14">
        <f>IF($Q163&lt;=($C$2-10),0,节奏总纲!L161*($C$3+$C$4*S$2)*$M$6)</f>
        <v>2086818.2353623684</v>
      </c>
      <c r="T163" s="14">
        <f>IF($Q163&lt;=($C$2-10),0,节奏总纲!M161*($C$3+$C$4*T$2)*$M$6)</f>
        <v>3566853.9376732148</v>
      </c>
      <c r="U163" s="14">
        <f>IF($Q163&lt;=($C$2-10),0,节奏总纲!N161*($C$3+$C$4*U$2)*$M$6)</f>
        <v>3566853.9376732148</v>
      </c>
      <c r="V163" s="14">
        <f>IF($Q163&lt;=($C$2-10),0,节奏总纲!O161*($C$3+$C$4*V$2)*$M$6)</f>
        <v>3566853.9376732148</v>
      </c>
      <c r="W163" s="14">
        <f>IF($Q163&lt;=($C$2-10),0,节奏总纲!K161*($C$3+$C$4*R$2)*$N$6)</f>
        <v>37067.73934249123</v>
      </c>
      <c r="X163" s="14">
        <f>IF($Q163&lt;=($C$2-10),0,节奏总纲!L161*($C$3+$C$4*S$2)*$N$6)</f>
        <v>120470.1528630965</v>
      </c>
      <c r="Y163" s="14">
        <f>IF($Q163&lt;=($C$2-10),0,节奏总纲!M161*($C$3+$C$4*T$2)*$N$6)</f>
        <v>205911.29204753865</v>
      </c>
      <c r="Z163" s="14">
        <f>IF($Q163&lt;=($C$2-10),0,节奏总纲!N161*($C$3+$C$4*U$2)*$N$6)</f>
        <v>205911.29204753865</v>
      </c>
      <c r="AA163" s="14">
        <f>IF($Q163&lt;=($C$2-10),0,节奏总纲!O161*($C$3+$C$4*V$2)*$N$6)</f>
        <v>205911.29204753865</v>
      </c>
      <c r="AC163" s="14">
        <v>158</v>
      </c>
      <c r="AD163" s="14">
        <f>SUM(R$6:R163)</f>
        <v>9566760.6115793828</v>
      </c>
      <c r="AE163" s="14">
        <f>SUM(S$6:S163)</f>
        <v>31101274.115215648</v>
      </c>
      <c r="AF163" s="14">
        <f>SUM(T$6:T163)</f>
        <v>53178631.033639014</v>
      </c>
      <c r="AG163" s="14">
        <f>SUM(U$6:U163)</f>
        <v>53200982.179178059</v>
      </c>
      <c r="AH163" s="14">
        <f>SUM(V$6:V163)</f>
        <v>53228181.551139161</v>
      </c>
      <c r="AI163" s="14">
        <f>SUM(W$6:W163)</f>
        <v>552280.54545032757</v>
      </c>
      <c r="AJ163" s="14">
        <f>SUM(X$6:X163)</f>
        <v>1795448.7762306144</v>
      </c>
      <c r="AK163" s="14">
        <f>SUM(Y$6:Y163)</f>
        <v>3069954.8725000694</v>
      </c>
      <c r="AL163" s="14">
        <f>SUM(Z$6:Z163)</f>
        <v>3071245.1841688701</v>
      </c>
      <c r="AM163" s="14">
        <f>SUM(AA$6:AA163)</f>
        <v>3072815.3796187704</v>
      </c>
    </row>
    <row r="164" spans="17:39" x14ac:dyDescent="0.15">
      <c r="Q164" s="14">
        <v>159</v>
      </c>
      <c r="R164" s="14">
        <f>IF($Q164&lt;=($C$2-10),0,节奏总纲!K162*($C$3+$C$4*R$2)*$M$6)</f>
        <v>688183.50947637041</v>
      </c>
      <c r="S164" s="14">
        <f>IF($Q164&lt;=($C$2-10),0,节奏总纲!L162*($C$3+$C$4*S$2)*$M$6)</f>
        <v>2236596.4057982038</v>
      </c>
      <c r="T164" s="14">
        <f>IF($Q164&lt;=($C$2-10),0,节奏总纲!M162*($C$3+$C$4*T$2)*$M$6)</f>
        <v>3822859.3951412379</v>
      </c>
      <c r="U164" s="14">
        <f>IF($Q164&lt;=($C$2-10),0,节奏总纲!N162*($C$3+$C$4*U$2)*$M$6)</f>
        <v>3822859.3951412379</v>
      </c>
      <c r="V164" s="14">
        <f>IF($Q164&lt;=($C$2-10),0,节奏总纲!O162*($C$3+$C$4*V$2)*$M$6)</f>
        <v>3822859.3951412379</v>
      </c>
      <c r="W164" s="14">
        <f>IF($Q164&lt;=($C$2-10),0,节奏总纲!K162*($C$3+$C$4*R$2)*$N$6)</f>
        <v>39728.219343494631</v>
      </c>
      <c r="X164" s="14">
        <f>IF($Q164&lt;=($C$2-10),0,节奏总纲!L162*($C$3+$C$4*S$2)*$N$6)</f>
        <v>129116.71286635754</v>
      </c>
      <c r="Y164" s="14">
        <f>IF($Q164&lt;=($C$2-10),0,节奏总纲!M162*($C$3+$C$4*T$2)*$N$6)</f>
        <v>220690.25845311268</v>
      </c>
      <c r="Z164" s="14">
        <f>IF($Q164&lt;=($C$2-10),0,节奏总纲!N162*($C$3+$C$4*U$2)*$N$6)</f>
        <v>220690.25845311268</v>
      </c>
      <c r="AA164" s="14">
        <f>IF($Q164&lt;=($C$2-10),0,节奏总纲!O162*($C$3+$C$4*V$2)*$N$6)</f>
        <v>220690.25845311268</v>
      </c>
      <c r="AC164" s="14">
        <v>159</v>
      </c>
      <c r="AD164" s="14">
        <f>SUM(R$6:R164)</f>
        <v>10254944.121055754</v>
      </c>
      <c r="AE164" s="14">
        <f>SUM(S$6:S164)</f>
        <v>33337870.521013852</v>
      </c>
      <c r="AF164" s="14">
        <f>SUM(T$6:T164)</f>
        <v>57001490.42878025</v>
      </c>
      <c r="AG164" s="14">
        <f>SUM(U$6:U164)</f>
        <v>57023841.574319296</v>
      </c>
      <c r="AH164" s="14">
        <f>SUM(V$6:V164)</f>
        <v>57051040.946280397</v>
      </c>
      <c r="AI164" s="14">
        <f>SUM(W$6:W164)</f>
        <v>592008.76479382219</v>
      </c>
      <c r="AJ164" s="14">
        <f>SUM(X$6:X164)</f>
        <v>1924565.4890969719</v>
      </c>
      <c r="AK164" s="14">
        <f>SUM(Y$6:Y164)</f>
        <v>3290645.130953182</v>
      </c>
      <c r="AL164" s="14">
        <f>SUM(Z$6:Z164)</f>
        <v>3291935.4426219827</v>
      </c>
      <c r="AM164" s="14">
        <f>SUM(AA$6:AA164)</f>
        <v>3293505.638071883</v>
      </c>
    </row>
    <row r="165" spans="17:39" x14ac:dyDescent="0.15">
      <c r="Q165" s="14">
        <v>160</v>
      </c>
      <c r="R165" s="14">
        <f>IF($Q165&lt;=($C$2-10),0,节奏总纲!K163*($C$3+$C$4*R$2)*$M$6)</f>
        <v>737576.82281185337</v>
      </c>
      <c r="S165" s="14">
        <f>IF($Q165&lt;=($C$2-10),0,节奏总纲!L163*($C$3+$C$4*S$2)*$M$6)</f>
        <v>2397124.6741385236</v>
      </c>
      <c r="T165" s="14">
        <f>IF($Q165&lt;=($C$2-10),0,节奏总纲!M163*($C$3+$C$4*T$2)*$M$6)</f>
        <v>4097239.2507198523</v>
      </c>
      <c r="U165" s="14">
        <f>IF($Q165&lt;=($C$2-10),0,节奏总纲!N163*($C$3+$C$4*U$2)*$M$6)</f>
        <v>4097239.2507198523</v>
      </c>
      <c r="V165" s="14">
        <f>IF($Q165&lt;=($C$2-10),0,节奏总纲!O163*($C$3+$C$4*V$2)*$M$6)</f>
        <v>4097239.2507198523</v>
      </c>
      <c r="W165" s="14">
        <f>IF($Q165&lt;=($C$2-10),0,节奏总纲!K163*($C$3+$C$4*R$2)*$N$6)</f>
        <v>42579.651206177761</v>
      </c>
      <c r="X165" s="14">
        <f>IF($Q165&lt;=($C$2-10),0,节奏总纲!L163*($C$3+$C$4*S$2)*$N$6)</f>
        <v>138383.86642007774</v>
      </c>
      <c r="Y165" s="14">
        <f>IF($Q165&lt;=($C$2-10),0,节奏总纲!M163*($C$3+$C$4*T$2)*$N$6)</f>
        <v>236529.96245031786</v>
      </c>
      <c r="Z165" s="14">
        <f>IF($Q165&lt;=($C$2-10),0,节奏总纲!N163*($C$3+$C$4*U$2)*$N$6)</f>
        <v>236529.96245031786</v>
      </c>
      <c r="AA165" s="14">
        <f>IF($Q165&lt;=($C$2-10),0,节奏总纲!O163*($C$3+$C$4*V$2)*$N$6)</f>
        <v>236529.96245031786</v>
      </c>
      <c r="AC165" s="14">
        <v>160</v>
      </c>
      <c r="AD165" s="14">
        <f>SUM(R$6:R165)</f>
        <v>10992520.943867607</v>
      </c>
      <c r="AE165" s="14">
        <f>SUM(S$6:S165)</f>
        <v>35734995.195152372</v>
      </c>
      <c r="AF165" s="14">
        <f>SUM(T$6:T165)</f>
        <v>61098729.679500103</v>
      </c>
      <c r="AG165" s="14">
        <f>SUM(U$6:U165)</f>
        <v>61121080.825039148</v>
      </c>
      <c r="AH165" s="14">
        <f>SUM(V$6:V165)</f>
        <v>61148280.19700025</v>
      </c>
      <c r="AI165" s="14">
        <f>SUM(W$6:W165)</f>
        <v>634588.41599999997</v>
      </c>
      <c r="AJ165" s="14">
        <f>SUM(X$6:X165)</f>
        <v>2062949.3555170498</v>
      </c>
      <c r="AK165" s="14">
        <f>SUM(Y$6:Y165)</f>
        <v>3527175.0934035</v>
      </c>
      <c r="AL165" s="14">
        <f>SUM(Z$6:Z165)</f>
        <v>3528465.4050723007</v>
      </c>
      <c r="AM165" s="14">
        <f>SUM(AA$6:AA165)</f>
        <v>3530035.600522201</v>
      </c>
    </row>
  </sheetData>
  <mergeCells count="8">
    <mergeCell ref="B7:F7"/>
    <mergeCell ref="Q4:V4"/>
    <mergeCell ref="W4:AA4"/>
    <mergeCell ref="I1:M3"/>
    <mergeCell ref="AC4:AH4"/>
    <mergeCell ref="AI4:AM4"/>
    <mergeCell ref="K4:L4"/>
    <mergeCell ref="M4:N4"/>
  </mergeCells>
  <phoneticPr fontId="1" type="noConversion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C41B-BE91-47C0-879E-120C30276090}">
  <dimension ref="C1:AB204"/>
  <sheetViews>
    <sheetView topLeftCell="B1" workbookViewId="0">
      <selection activeCell="M24" sqref="M24"/>
    </sheetView>
  </sheetViews>
  <sheetFormatPr defaultRowHeight="11.25" x14ac:dyDescent="0.15"/>
  <cols>
    <col min="1" max="2" width="9" style="4"/>
    <col min="3" max="3" width="13.875" style="4" bestFit="1" customWidth="1"/>
    <col min="4" max="5" width="9" style="4"/>
    <col min="6" max="7" width="10.5" style="4" bestFit="1" customWidth="1"/>
    <col min="8" max="10" width="9" style="4"/>
    <col min="11" max="11" width="10.5" style="7" bestFit="1" customWidth="1"/>
    <col min="12" max="12" width="7.5" style="7" bestFit="1" customWidth="1"/>
    <col min="13" max="13" width="10.5" style="4" bestFit="1" customWidth="1"/>
    <col min="14" max="18" width="7.5" style="7" bestFit="1" customWidth="1"/>
    <col min="19" max="19" width="8.25" style="7" bestFit="1" customWidth="1"/>
    <col min="20" max="22" width="9" style="4"/>
    <col min="23" max="23" width="4.375" style="8" customWidth="1"/>
    <col min="24" max="25" width="9" style="4"/>
    <col min="26" max="28" width="6.625" style="14" customWidth="1"/>
    <col min="29" max="16384" width="9" style="4"/>
  </cols>
  <sheetData>
    <row r="1" spans="3:28" x14ac:dyDescent="0.15">
      <c r="K1" s="7" t="s">
        <v>242</v>
      </c>
      <c r="L1" s="11">
        <v>0.1</v>
      </c>
    </row>
    <row r="3" spans="3:28" x14ac:dyDescent="0.15">
      <c r="K3" s="7" t="s">
        <v>0</v>
      </c>
      <c r="N3" s="60" t="s">
        <v>246</v>
      </c>
      <c r="O3" s="60"/>
      <c r="P3" s="60"/>
      <c r="Q3" s="60"/>
      <c r="R3" s="60"/>
      <c r="S3" s="60"/>
      <c r="T3" s="60"/>
    </row>
    <row r="4" spans="3:28" x14ac:dyDescent="0.15">
      <c r="D4" s="17"/>
      <c r="E4" s="17"/>
      <c r="K4" s="7" t="s">
        <v>105</v>
      </c>
      <c r="L4" s="7" t="s">
        <v>31</v>
      </c>
      <c r="M4" s="4" t="s">
        <v>245</v>
      </c>
      <c r="N4" s="7" t="s">
        <v>221</v>
      </c>
      <c r="O4" s="7" t="s">
        <v>222</v>
      </c>
      <c r="P4" s="7" t="s">
        <v>223</v>
      </c>
      <c r="Q4" s="7" t="s">
        <v>224</v>
      </c>
      <c r="R4" s="7" t="s">
        <v>225</v>
      </c>
      <c r="S4" s="7" t="s">
        <v>274</v>
      </c>
    </row>
    <row r="5" spans="3:28" x14ac:dyDescent="0.15">
      <c r="C5" s="4" t="s">
        <v>237</v>
      </c>
      <c r="D5" s="4" t="s">
        <v>224</v>
      </c>
      <c r="E5" s="4" t="s">
        <v>225</v>
      </c>
      <c r="F5" s="4" t="s">
        <v>274</v>
      </c>
      <c r="G5" s="4" t="s">
        <v>238</v>
      </c>
      <c r="H5" s="4" t="s">
        <v>239</v>
      </c>
      <c r="K5" s="7">
        <f>基础状态预估!H7</f>
        <v>44.254833995939045</v>
      </c>
      <c r="L5" s="7">
        <f>求节点(节奏总纲!$D$4:$D$163,节奏总纲!$C$4:$C$163,K5)</f>
        <v>55</v>
      </c>
      <c r="M5" s="4">
        <f>(求节点(其他调用!$Z$4:$Z$503,其他调用!$AA$4:$AA$503,K5)-求节点(其他调用!$Z$4:$Z$503,其他调用!$AA$4:$AA$503,$K$5))*$L$1</f>
        <v>0</v>
      </c>
      <c r="N5" s="7">
        <v>0</v>
      </c>
      <c r="O5" s="7">
        <v>0</v>
      </c>
      <c r="P5" s="7">
        <v>0</v>
      </c>
      <c r="Q5" s="7">
        <f>$M5/$H$7*D$6</f>
        <v>0</v>
      </c>
      <c r="R5" s="7">
        <f t="shared" ref="R5:S5" si="0">$M5/$H$7*E$6</f>
        <v>0</v>
      </c>
      <c r="S5" s="7">
        <f t="shared" si="0"/>
        <v>0</v>
      </c>
      <c r="Z5" s="4" t="s">
        <v>228</v>
      </c>
      <c r="AA5" s="4"/>
      <c r="AB5" s="4"/>
    </row>
    <row r="6" spans="3:28" x14ac:dyDescent="0.15">
      <c r="C6" s="4" t="s">
        <v>236</v>
      </c>
      <c r="D6" s="4">
        <v>6</v>
      </c>
      <c r="E6" s="4">
        <v>1</v>
      </c>
      <c r="F6" s="4">
        <v>10000</v>
      </c>
      <c r="G6" s="4">
        <v>20000</v>
      </c>
      <c r="K6" s="7">
        <f>基础状态预估!H8</f>
        <v>44.754833995939045</v>
      </c>
      <c r="L6" s="7">
        <f>求节点(节奏总纲!$D$4:$D$163,节奏总纲!$C$4:$C$163,K6)</f>
        <v>55.153936330582532</v>
      </c>
      <c r="M6" s="4">
        <f>(求节点(其他调用!$Z$4:$Z$503,其他调用!$AA$4:$AA$503,K6)-求节点(其他调用!$Z$4:$Z$503,其他调用!$AA$4:$AA$503,$K$5))*$L$1</f>
        <v>296.36222924371253</v>
      </c>
      <c r="N6" s="7">
        <v>0</v>
      </c>
      <c r="O6" s="7">
        <v>0</v>
      </c>
      <c r="P6" s="7">
        <v>0</v>
      </c>
      <c r="Q6" s="7">
        <f t="shared" ref="Q6:Q40" si="1">$M6/$H$7*D$6</f>
        <v>3.5563467509245501E-2</v>
      </c>
      <c r="R6" s="7">
        <f t="shared" ref="R6:R40" si="2">$M6/$H$7*E$6</f>
        <v>5.9272445848742505E-3</v>
      </c>
      <c r="S6" s="7">
        <f t="shared" ref="S6:S40" si="3">$M6/$H$7*F$6</f>
        <v>59.272445848742507</v>
      </c>
      <c r="Z6" s="15" t="s">
        <v>249</v>
      </c>
      <c r="AA6" s="15" t="s">
        <v>250</v>
      </c>
      <c r="AB6" s="15"/>
    </row>
    <row r="7" spans="3:28" x14ac:dyDescent="0.15">
      <c r="C7" s="4" t="s">
        <v>241</v>
      </c>
      <c r="D7" s="4">
        <f>D6*'资源-马匹'!F4</f>
        <v>12000</v>
      </c>
      <c r="E7" s="4">
        <f>E6*'资源-马匹'!G4</f>
        <v>8000</v>
      </c>
      <c r="F7" s="4">
        <f>F6*商店!C3</f>
        <v>10000</v>
      </c>
      <c r="G7" s="4">
        <f>G6*1</f>
        <v>20000</v>
      </c>
      <c r="H7" s="4">
        <f>SUM(D7:G7)</f>
        <v>50000</v>
      </c>
      <c r="K7" s="7">
        <f>基础状态预估!H9</f>
        <v>45.254833995939045</v>
      </c>
      <c r="L7" s="7">
        <f>求节点(节奏总纲!$D$4:$D$163,节奏总纲!$C$4:$C$163,K7)</f>
        <v>55.307872661165064</v>
      </c>
      <c r="M7" s="4">
        <f>(求节点(其他调用!$Z$4:$Z$503,其他调用!$AA$4:$AA$503,K7)-求节点(其他调用!$Z$4:$Z$503,其他调用!$AA$4:$AA$503,$K$5))*$L$1</f>
        <v>592.72445848742507</v>
      </c>
      <c r="N7" s="7">
        <v>0</v>
      </c>
      <c r="O7" s="7">
        <v>0</v>
      </c>
      <c r="P7" s="7">
        <v>0</v>
      </c>
      <c r="Q7" s="7">
        <f t="shared" si="1"/>
        <v>7.1126935018491003E-2</v>
      </c>
      <c r="R7" s="7">
        <f t="shared" si="2"/>
        <v>1.1854489169748501E-2</v>
      </c>
      <c r="S7" s="7">
        <f t="shared" si="3"/>
        <v>118.54489169748501</v>
      </c>
      <c r="Z7" s="15">
        <v>10</v>
      </c>
      <c r="AA7" s="15">
        <f>MIN(IFERROR(求节点($L$5:$L$40,$M$5:$M$40,Z7),0),MAX($M$5:$M$40))</f>
        <v>0</v>
      </c>
      <c r="AB7" s="15"/>
    </row>
    <row r="8" spans="3:28" x14ac:dyDescent="0.15">
      <c r="C8" s="4" t="s">
        <v>240</v>
      </c>
      <c r="D8" s="11">
        <f>D7/$H$7</f>
        <v>0.24</v>
      </c>
      <c r="E8" s="11">
        <f t="shared" ref="E8:G8" si="4">E7/$H$7</f>
        <v>0.16</v>
      </c>
      <c r="F8" s="11">
        <f t="shared" si="4"/>
        <v>0.2</v>
      </c>
      <c r="G8" s="11">
        <f t="shared" si="4"/>
        <v>0.4</v>
      </c>
      <c r="K8" s="7">
        <f>基础状态预估!H10</f>
        <v>45.754833995939045</v>
      </c>
      <c r="L8" s="7">
        <f>求节点(节奏总纲!$D$4:$D$163,节奏总纲!$C$4:$C$163,K8)</f>
        <v>55.461808991747596</v>
      </c>
      <c r="M8" s="4">
        <f>(求节点(其他调用!$Z$4:$Z$503,其他调用!$AA$4:$AA$503,K8)-求节点(其他调用!$Z$4:$Z$503,其他调用!$AA$4:$AA$503,$K$5))*$L$1</f>
        <v>889.08668773113754</v>
      </c>
      <c r="N8" s="7">
        <v>0</v>
      </c>
      <c r="O8" s="7">
        <v>0</v>
      </c>
      <c r="P8" s="7">
        <v>0</v>
      </c>
      <c r="Q8" s="7">
        <f t="shared" si="1"/>
        <v>0.10669040252773651</v>
      </c>
      <c r="R8" s="7">
        <f t="shared" si="2"/>
        <v>1.7781733754622751E-2</v>
      </c>
      <c r="S8" s="7">
        <f t="shared" si="3"/>
        <v>177.81733754622752</v>
      </c>
      <c r="Z8" s="15">
        <v>20</v>
      </c>
      <c r="AA8" s="15">
        <f t="shared" ref="AA8:AA22" si="5">MIN(IFERROR(求节点($L$5:$L$40,$M$5:$M$40,Z8),0),MAX($M$5:$M$40))</f>
        <v>0</v>
      </c>
      <c r="AB8" s="15"/>
    </row>
    <row r="9" spans="3:28" x14ac:dyDescent="0.15">
      <c r="K9" s="7">
        <f>基础状态预估!H11</f>
        <v>46.254833995939045</v>
      </c>
      <c r="L9" s="7">
        <f>求节点(节奏总纲!$D$4:$D$163,节奏总纲!$C$4:$C$163,K9)</f>
        <v>55.615745322330135</v>
      </c>
      <c r="M9" s="4">
        <f>(求节点(其他调用!$Z$4:$Z$503,其他调用!$AA$4:$AA$503,K9)-求节点(其他调用!$Z$4:$Z$503,其他调用!$AA$4:$AA$503,$K$5))*$L$1</f>
        <v>1185.4489169748501</v>
      </c>
      <c r="N9" s="7">
        <v>0</v>
      </c>
      <c r="O9" s="7">
        <v>0</v>
      </c>
      <c r="P9" s="7">
        <v>0</v>
      </c>
      <c r="Q9" s="7">
        <f t="shared" si="1"/>
        <v>0.14225387003698201</v>
      </c>
      <c r="R9" s="7">
        <f t="shared" si="2"/>
        <v>2.3708978339497002E-2</v>
      </c>
      <c r="S9" s="7">
        <f t="shared" si="3"/>
        <v>237.08978339497003</v>
      </c>
      <c r="Z9" s="15">
        <v>30</v>
      </c>
      <c r="AA9" s="15">
        <f t="shared" si="5"/>
        <v>0</v>
      </c>
      <c r="AB9" s="15"/>
    </row>
    <row r="10" spans="3:28" x14ac:dyDescent="0.15">
      <c r="K10" s="7">
        <f>基础状态预估!H12</f>
        <v>47.254833995939045</v>
      </c>
      <c r="L10" s="7">
        <f>求节点(节奏总纲!$D$4:$D$163,节奏总纲!$C$4:$C$163,K10)</f>
        <v>55.923617983495198</v>
      </c>
      <c r="M10" s="4">
        <f>(求节点(其他调用!$Z$4:$Z$503,其他调用!$AA$4:$AA$503,K10)-求节点(其他调用!$Z$4:$Z$503,其他调用!$AA$4:$AA$503,$K$5))*$L$1</f>
        <v>1778.173375462281</v>
      </c>
      <c r="N10" s="7">
        <v>0</v>
      </c>
      <c r="O10" s="7">
        <v>0</v>
      </c>
      <c r="P10" s="7">
        <v>0</v>
      </c>
      <c r="Q10" s="7">
        <f t="shared" si="1"/>
        <v>0.21338080505547372</v>
      </c>
      <c r="R10" s="7">
        <f t="shared" si="2"/>
        <v>3.5563467509245619E-2</v>
      </c>
      <c r="S10" s="7">
        <f t="shared" si="3"/>
        <v>355.63467509245618</v>
      </c>
      <c r="Z10" s="15">
        <v>40</v>
      </c>
      <c r="AA10" s="15">
        <f t="shared" si="5"/>
        <v>0</v>
      </c>
      <c r="AB10" s="15"/>
    </row>
    <row r="11" spans="3:28" x14ac:dyDescent="0.15">
      <c r="K11" s="7">
        <f>基础状态预估!H13</f>
        <v>48.254833995939045</v>
      </c>
      <c r="L11" s="7">
        <f>求节点(节奏总纲!$D$4:$D$163,节奏总纲!$C$4:$C$163,K11)</f>
        <v>56.215988408700149</v>
      </c>
      <c r="M11" s="4">
        <f>(求节点(其他调用!$Z$4:$Z$503,其他调用!$AA$4:$AA$503,K11)-求节点(其他调用!$Z$4:$Z$503,其他调用!$AA$4:$AA$503,$K$5))*$L$1</f>
        <v>2370.8978339497116</v>
      </c>
      <c r="N11" s="7">
        <v>0</v>
      </c>
      <c r="O11" s="7">
        <v>0</v>
      </c>
      <c r="P11" s="7">
        <v>0</v>
      </c>
      <c r="Q11" s="7">
        <f t="shared" si="1"/>
        <v>0.2845077400739654</v>
      </c>
      <c r="R11" s="7">
        <f t="shared" si="2"/>
        <v>4.7417956678994233E-2</v>
      </c>
      <c r="S11" s="7">
        <f t="shared" si="3"/>
        <v>474.17956678994233</v>
      </c>
      <c r="Z11" s="15">
        <v>50</v>
      </c>
      <c r="AA11" s="15">
        <f t="shared" si="5"/>
        <v>0</v>
      </c>
      <c r="AB11" s="15"/>
    </row>
    <row r="12" spans="3:28" x14ac:dyDescent="0.15">
      <c r="K12" s="7">
        <f>基础状态预估!H14</f>
        <v>49.254833995939045</v>
      </c>
      <c r="L12" s="7">
        <f>求节点(节奏总纲!$D$4:$D$163,节奏总纲!$C$4:$C$163,K12)</f>
        <v>56.503243758759382</v>
      </c>
      <c r="M12" s="4">
        <f>(求节点(其他调用!$Z$4:$Z$503,其他调用!$AA$4:$AA$503,K12)-求节点(其他调用!$Z$4:$Z$503,其他调用!$AA$4:$AA$503,$K$5))*$L$1</f>
        <v>2963.6222924371368</v>
      </c>
      <c r="N12" s="7">
        <v>0</v>
      </c>
      <c r="O12" s="7">
        <v>0</v>
      </c>
      <c r="P12" s="7">
        <v>0</v>
      </c>
      <c r="Q12" s="7">
        <f t="shared" si="1"/>
        <v>0.35563467509245639</v>
      </c>
      <c r="R12" s="7">
        <f t="shared" si="2"/>
        <v>5.9272445848742736E-2</v>
      </c>
      <c r="S12" s="7">
        <f t="shared" si="3"/>
        <v>592.72445848742734</v>
      </c>
      <c r="Z12" s="15">
        <v>60</v>
      </c>
      <c r="AA12" s="15">
        <f t="shared" si="5"/>
        <v>11134.127690564304</v>
      </c>
      <c r="AB12" s="15"/>
    </row>
    <row r="13" spans="3:28" x14ac:dyDescent="0.15">
      <c r="K13" s="7">
        <f>基础状态预估!H15</f>
        <v>51.254833995939045</v>
      </c>
      <c r="L13" s="7">
        <f>求节点(节奏总纲!$D$4:$D$163,节奏总纲!$C$4:$C$163,K13)</f>
        <v>57.072547475372133</v>
      </c>
      <c r="M13" s="4">
        <f>(求节点(其他调用!$Z$4:$Z$503,其他调用!$AA$4:$AA$503,K13)-求节点(其他调用!$Z$4:$Z$503,其他调用!$AA$4:$AA$503,$K$5))*$L$1</f>
        <v>4149.0712094119926</v>
      </c>
      <c r="N13" s="7">
        <v>0</v>
      </c>
      <c r="O13" s="7">
        <v>0</v>
      </c>
      <c r="P13" s="7">
        <v>0</v>
      </c>
      <c r="Q13" s="7">
        <f t="shared" si="1"/>
        <v>0.49788854512943914</v>
      </c>
      <c r="R13" s="7">
        <f t="shared" si="2"/>
        <v>8.2981424188239852E-2</v>
      </c>
      <c r="S13" s="7">
        <f t="shared" si="3"/>
        <v>829.81424188239851</v>
      </c>
      <c r="Z13" s="15">
        <v>70</v>
      </c>
      <c r="AA13" s="15">
        <f t="shared" si="5"/>
        <v>43208.039083404641</v>
      </c>
      <c r="AB13" s="15"/>
    </row>
    <row r="14" spans="3:28" x14ac:dyDescent="0.15">
      <c r="K14" s="7">
        <f>基础状态预估!H16</f>
        <v>53.254833995939045</v>
      </c>
      <c r="L14" s="7">
        <f>求节点(节奏总纲!$D$4:$D$163,节奏总纲!$C$4:$C$163,K14)</f>
        <v>57.608584912573583</v>
      </c>
      <c r="M14" s="4">
        <f>(求节点(其他调用!$Z$4:$Z$503,其他调用!$AA$4:$AA$503,K14)-求节点(其他调用!$Z$4:$Z$503,其他调用!$AA$4:$AA$503,$K$5))*$L$1</f>
        <v>5334.5201263868485</v>
      </c>
      <c r="N14" s="7">
        <v>0</v>
      </c>
      <c r="O14" s="7">
        <v>0</v>
      </c>
      <c r="P14" s="7">
        <v>0</v>
      </c>
      <c r="Q14" s="7">
        <f t="shared" si="1"/>
        <v>0.64014241516642179</v>
      </c>
      <c r="R14" s="7">
        <f t="shared" si="2"/>
        <v>0.10669040252773697</v>
      </c>
      <c r="S14" s="7">
        <f t="shared" si="3"/>
        <v>1066.9040252773698</v>
      </c>
      <c r="Z14" s="15">
        <v>80</v>
      </c>
      <c r="AA14" s="15">
        <f t="shared" si="5"/>
        <v>95402.346762083485</v>
      </c>
      <c r="AB14" s="15"/>
    </row>
    <row r="15" spans="3:28" x14ac:dyDescent="0.15">
      <c r="K15" s="7">
        <f>基础状态预估!H17</f>
        <v>56.254833995939045</v>
      </c>
      <c r="L15" s="7">
        <f>求节点(节奏总纲!$D$4:$D$163,节奏总纲!$C$4:$C$163,K15)</f>
        <v>58.385007730457573</v>
      </c>
      <c r="M15" s="4">
        <f>(求节点(其他调用!$Z$4:$Z$503,其他调用!$AA$4:$AA$503,K15)-求节点(其他调用!$Z$4:$Z$503,其他调用!$AA$4:$AA$503,$K$5))*$L$1</f>
        <v>7112.6935018491295</v>
      </c>
      <c r="N15" s="7">
        <v>0</v>
      </c>
      <c r="O15" s="7">
        <v>0</v>
      </c>
      <c r="P15" s="7">
        <v>0</v>
      </c>
      <c r="Q15" s="7">
        <f t="shared" si="1"/>
        <v>0.85352322022189553</v>
      </c>
      <c r="R15" s="7">
        <f t="shared" si="2"/>
        <v>0.14225387003698259</v>
      </c>
      <c r="S15" s="7">
        <f t="shared" si="3"/>
        <v>1422.5387003698258</v>
      </c>
      <c r="Z15" s="15">
        <v>90</v>
      </c>
      <c r="AA15" s="15">
        <f t="shared" si="5"/>
        <v>129954.13094076031</v>
      </c>
      <c r="AB15" s="15"/>
    </row>
    <row r="16" spans="3:28" x14ac:dyDescent="0.15">
      <c r="K16" s="7">
        <f>基础状态预估!H18</f>
        <v>59.254833995939045</v>
      </c>
      <c r="L16" s="7">
        <f>求节点(节奏总纲!$D$4:$D$163,节奏总纲!$C$4:$C$163,K16)</f>
        <v>59.126163462332109</v>
      </c>
      <c r="M16" s="4">
        <f>(求节点(其他调用!$Z$4:$Z$503,其他调用!$AA$4:$AA$503,K16)-求节点(其他调用!$Z$4:$Z$503,其他调用!$AA$4:$AA$503,$K$5))*$L$1</f>
        <v>8890.8668773114168</v>
      </c>
      <c r="N16" s="7">
        <v>0</v>
      </c>
      <c r="O16" s="7">
        <v>0</v>
      </c>
      <c r="P16" s="7">
        <v>0</v>
      </c>
      <c r="Q16" s="7">
        <f t="shared" si="1"/>
        <v>1.06690402527737</v>
      </c>
      <c r="R16" s="7">
        <f t="shared" si="2"/>
        <v>0.17781733754622833</v>
      </c>
      <c r="S16" s="7">
        <f t="shared" si="3"/>
        <v>1778.1733754622833</v>
      </c>
      <c r="Z16" s="15">
        <v>100</v>
      </c>
      <c r="AA16" s="15">
        <f t="shared" si="5"/>
        <v>129954.13094076031</v>
      </c>
      <c r="AB16" s="15"/>
    </row>
    <row r="17" spans="11:28" x14ac:dyDescent="0.15">
      <c r="K17" s="7">
        <f>基础状态预估!H19</f>
        <v>62.254833995939045</v>
      </c>
      <c r="L17" s="7">
        <f>求节点(节奏总纲!$D$4:$D$163,节奏总纲!$C$4:$C$163,K17)</f>
        <v>59.826135001687405</v>
      </c>
      <c r="M17" s="4">
        <f>(求节点(其他调用!$Z$4:$Z$503,其他调用!$AA$4:$AA$503,K17)-求节点(其他调用!$Z$4:$Z$503,其他调用!$AA$4:$AA$503,$K$5))*$L$1</f>
        <v>10669.040252773697</v>
      </c>
      <c r="N17" s="7">
        <v>0</v>
      </c>
      <c r="O17" s="7">
        <v>0</v>
      </c>
      <c r="P17" s="7">
        <v>0</v>
      </c>
      <c r="Q17" s="7">
        <f t="shared" si="1"/>
        <v>1.2802848303328436</v>
      </c>
      <c r="R17" s="7">
        <f t="shared" si="2"/>
        <v>0.21338080505547394</v>
      </c>
      <c r="S17" s="7">
        <f t="shared" si="3"/>
        <v>2133.8080505547396</v>
      </c>
      <c r="Z17" s="15">
        <v>110</v>
      </c>
      <c r="AA17" s="15">
        <f t="shared" si="5"/>
        <v>129954.13094076031</v>
      </c>
      <c r="AB17" s="15"/>
    </row>
    <row r="18" spans="11:28" x14ac:dyDescent="0.15">
      <c r="K18" s="7">
        <f>基础状态预估!H20</f>
        <v>65.254833995939038</v>
      </c>
      <c r="L18" s="7">
        <f>求节点(节奏总纲!$D$4:$D$163,节奏总纲!$C$4:$C$163,K18)</f>
        <v>60.490874759856155</v>
      </c>
      <c r="M18" s="4">
        <f>(求节点(其他调用!$Z$4:$Z$503,其他调用!$AA$4:$AA$503,K18)-求节点(其他调用!$Z$4:$Z$503,其他调用!$AA$4:$AA$503,$K$5))*$L$1</f>
        <v>12447.213628235979</v>
      </c>
      <c r="N18" s="7">
        <v>0</v>
      </c>
      <c r="O18" s="7">
        <v>0</v>
      </c>
      <c r="P18" s="7">
        <v>0</v>
      </c>
      <c r="Q18" s="7">
        <f t="shared" si="1"/>
        <v>1.4936656353883175</v>
      </c>
      <c r="R18" s="7">
        <f t="shared" si="2"/>
        <v>0.24894427256471957</v>
      </c>
      <c r="S18" s="7">
        <f t="shared" si="3"/>
        <v>2489.4427256471959</v>
      </c>
      <c r="Z18" s="15">
        <v>120</v>
      </c>
      <c r="AA18" s="15">
        <f t="shared" si="5"/>
        <v>129954.13094076031</v>
      </c>
      <c r="AB18" s="15"/>
    </row>
    <row r="19" spans="11:28" x14ac:dyDescent="0.15">
      <c r="K19" s="7">
        <f>基础状态预估!H21</f>
        <v>68.254833995939038</v>
      </c>
      <c r="L19" s="7">
        <f>求节点(节奏总纲!$D$4:$D$163,节奏总纲!$C$4:$C$163,K19)</f>
        <v>61.134329971998703</v>
      </c>
      <c r="M19" s="4">
        <f>(求节点(其他调用!$Z$4:$Z$503,其他调用!$AA$4:$AA$503,K19)-求节点(其他调用!$Z$4:$Z$503,其他调用!$AA$4:$AA$503,$K$5))*$L$1</f>
        <v>14225.387003698264</v>
      </c>
      <c r="N19" s="7">
        <v>0</v>
      </c>
      <c r="O19" s="7">
        <v>0</v>
      </c>
      <c r="P19" s="7">
        <v>0</v>
      </c>
      <c r="Q19" s="7">
        <f t="shared" si="1"/>
        <v>1.7070464404437917</v>
      </c>
      <c r="R19" s="7">
        <f t="shared" si="2"/>
        <v>0.28450774007396529</v>
      </c>
      <c r="S19" s="7">
        <f t="shared" si="3"/>
        <v>2845.0774007396531</v>
      </c>
      <c r="Z19" s="15">
        <v>130</v>
      </c>
      <c r="AA19" s="15">
        <f t="shared" si="5"/>
        <v>129954.13094076031</v>
      </c>
      <c r="AB19" s="15"/>
    </row>
    <row r="20" spans="11:28" x14ac:dyDescent="0.15">
      <c r="K20" s="7">
        <f>基础状态预估!H22</f>
        <v>71.254833995939038</v>
      </c>
      <c r="L20" s="7">
        <f>求节点(节奏总纲!$D$4:$D$163,节奏总纲!$C$4:$C$163,K20)</f>
        <v>61.743690589875712</v>
      </c>
      <c r="M20" s="4">
        <f>(求节点(其他调用!$Z$4:$Z$503,其他调用!$AA$4:$AA$503,K20)-求节点(其他调用!$Z$4:$Z$503,其他调用!$AA$4:$AA$503,$K$5))*$L$1</f>
        <v>16003.560379160552</v>
      </c>
      <c r="N20" s="7">
        <v>0</v>
      </c>
      <c r="O20" s="7">
        <v>0</v>
      </c>
      <c r="P20" s="7">
        <v>0</v>
      </c>
      <c r="Q20" s="7">
        <f t="shared" si="1"/>
        <v>1.9204272454992664</v>
      </c>
      <c r="R20" s="7">
        <f t="shared" si="2"/>
        <v>0.32007120758321106</v>
      </c>
      <c r="S20" s="7">
        <f t="shared" si="3"/>
        <v>3200.7120758321107</v>
      </c>
      <c r="Z20" s="15">
        <v>140</v>
      </c>
      <c r="AA20" s="15">
        <f t="shared" si="5"/>
        <v>129954.13094076031</v>
      </c>
      <c r="AB20" s="15"/>
    </row>
    <row r="21" spans="11:28" x14ac:dyDescent="0.15">
      <c r="K21" s="7">
        <f>基础状态预估!H23</f>
        <v>74.254833995939038</v>
      </c>
      <c r="L21" s="7">
        <f>求节点(节奏总纲!$D$4:$D$163,节奏总纲!$C$4:$C$163,K21)</f>
        <v>62.329408424535202</v>
      </c>
      <c r="M21" s="4">
        <f>(求节点(其他调用!$Z$4:$Z$503,其他调用!$AA$4:$AA$503,K21)-求节点(其他调用!$Z$4:$Z$503,其他调用!$AA$4:$AA$503,$K$5))*$L$1</f>
        <v>17781.733754622834</v>
      </c>
      <c r="N21" s="7">
        <v>0</v>
      </c>
      <c r="O21" s="7">
        <v>0</v>
      </c>
      <c r="P21" s="7">
        <v>0</v>
      </c>
      <c r="Q21" s="7">
        <f t="shared" si="1"/>
        <v>2.1338080505547401</v>
      </c>
      <c r="R21" s="7">
        <f t="shared" si="2"/>
        <v>0.35563467509245666</v>
      </c>
      <c r="S21" s="7">
        <f t="shared" si="3"/>
        <v>3556.3467509245665</v>
      </c>
      <c r="Z21" s="15">
        <v>150</v>
      </c>
      <c r="AA21" s="15">
        <f t="shared" si="5"/>
        <v>129954.13094076031</v>
      </c>
      <c r="AB21" s="15"/>
    </row>
    <row r="22" spans="11:28" x14ac:dyDescent="0.15">
      <c r="K22" s="7">
        <f>基础状态预估!H24</f>
        <v>79.254833995939038</v>
      </c>
      <c r="L22" s="7">
        <f>求节点(节奏总纲!$D$4:$D$163,节奏总纲!$C$4:$C$163,K22)</f>
        <v>63.258447984816868</v>
      </c>
      <c r="M22" s="4">
        <f>(求节点(其他调用!$Z$4:$Z$503,其他调用!$AA$4:$AA$503,K22)-求节点(其他调用!$Z$4:$Z$503,其他调用!$AA$4:$AA$503,$K$5))*$L$1</f>
        <v>20745.35604705997</v>
      </c>
      <c r="N22" s="7">
        <v>0</v>
      </c>
      <c r="O22" s="7">
        <v>0</v>
      </c>
      <c r="P22" s="7">
        <v>0</v>
      </c>
      <c r="Q22" s="7">
        <f t="shared" si="1"/>
        <v>2.4894427256471965</v>
      </c>
      <c r="R22" s="7">
        <f t="shared" si="2"/>
        <v>0.41490712094119941</v>
      </c>
      <c r="S22" s="7">
        <f t="shared" si="3"/>
        <v>4149.0712094119945</v>
      </c>
      <c r="Z22" s="15">
        <v>160</v>
      </c>
      <c r="AA22" s="15">
        <f t="shared" si="5"/>
        <v>129954.13094076031</v>
      </c>
      <c r="AB22" s="15"/>
    </row>
    <row r="23" spans="11:28" x14ac:dyDescent="0.15">
      <c r="K23" s="7">
        <f>基础状态预估!H25</f>
        <v>84.254833995939038</v>
      </c>
      <c r="L23" s="7">
        <f>求节点(节奏总纲!$D$4:$D$163,节奏总纲!$C$4:$C$163,K23)</f>
        <v>64.133031875086402</v>
      </c>
      <c r="M23" s="4">
        <f>(求节点(其他调用!$Z$4:$Z$503,其他调用!$AA$4:$AA$503,K23)-求节点(其他调用!$Z$4:$Z$503,其他调用!$AA$4:$AA$503,$K$5))*$L$1</f>
        <v>23708.978339497113</v>
      </c>
      <c r="N23" s="7">
        <v>0</v>
      </c>
      <c r="O23" s="7">
        <v>0</v>
      </c>
      <c r="P23" s="7">
        <v>0</v>
      </c>
      <c r="Q23" s="7">
        <f t="shared" si="1"/>
        <v>2.8450774007396538</v>
      </c>
      <c r="R23" s="7">
        <f t="shared" si="2"/>
        <v>0.47417956678994228</v>
      </c>
      <c r="S23" s="7">
        <f t="shared" si="3"/>
        <v>4741.7956678994224</v>
      </c>
    </row>
    <row r="24" spans="11:28" x14ac:dyDescent="0.15">
      <c r="K24" s="7">
        <f>基础状态预估!H26</f>
        <v>89.254833995939038</v>
      </c>
      <c r="L24" s="7">
        <f>求节点(节奏总纲!$D$4:$D$163,节奏总纲!$C$4:$C$163,K24)</f>
        <v>64.957956245279249</v>
      </c>
      <c r="M24" s="4">
        <f>(求节点(其他调用!$Z$4:$Z$503,其他调用!$AA$4:$AA$503,K24)-求节点(其他调用!$Z$4:$Z$503,其他调用!$AA$4:$AA$503,$K$5))*$L$1</f>
        <v>26654.186493478286</v>
      </c>
      <c r="N24" s="7">
        <v>0</v>
      </c>
      <c r="O24" s="7">
        <v>0</v>
      </c>
      <c r="P24" s="7">
        <v>0</v>
      </c>
      <c r="Q24" s="7">
        <f t="shared" si="1"/>
        <v>3.1985023792173948</v>
      </c>
      <c r="R24" s="7">
        <f t="shared" si="2"/>
        <v>0.53308372986956576</v>
      </c>
      <c r="S24" s="7">
        <f t="shared" si="3"/>
        <v>5330.8372986956574</v>
      </c>
    </row>
    <row r="25" spans="11:28" x14ac:dyDescent="0.15">
      <c r="K25" s="7">
        <f>基础状态预估!H27</f>
        <v>94.254833995939038</v>
      </c>
      <c r="L25" s="7">
        <f>求节点(节奏总纲!$D$4:$D$163,节奏总纲!$C$4:$C$163,K25)</f>
        <v>65.730453442670125</v>
      </c>
      <c r="M25" s="4">
        <f>(求节点(其他调用!$Z$4:$Z$503,其他调用!$AA$4:$AA$503,K25)-求节点(其他调用!$Z$4:$Z$503,其他调用!$AA$4:$AA$503,$K$5))*$L$1</f>
        <v>28936.936324547605</v>
      </c>
      <c r="N25" s="7">
        <v>0</v>
      </c>
      <c r="O25" s="7">
        <v>0</v>
      </c>
      <c r="P25" s="7">
        <v>0</v>
      </c>
      <c r="Q25" s="7">
        <f t="shared" si="1"/>
        <v>3.4724323589457127</v>
      </c>
      <c r="R25" s="7">
        <f t="shared" si="2"/>
        <v>0.57873872649095215</v>
      </c>
      <c r="S25" s="7">
        <f t="shared" si="3"/>
        <v>5787.387264909521</v>
      </c>
    </row>
    <row r="26" spans="11:28" x14ac:dyDescent="0.15">
      <c r="K26" s="7">
        <f>基础状态预估!H28</f>
        <v>104.25483399593904</v>
      </c>
      <c r="L26" s="7">
        <f>求节点(节奏总纲!$D$4:$D$163,节奏总纲!$C$4:$C$163,K26)</f>
        <v>67.172406694148762</v>
      </c>
      <c r="M26" s="4">
        <f>(求节点(其他调用!$Z$4:$Z$503,其他调用!$AA$4:$AA$503,K26)-求节点(其他调用!$Z$4:$Z$503,其他调用!$AA$4:$AA$503,$K$5))*$L$1</f>
        <v>33291.251543744445</v>
      </c>
      <c r="N26" s="7">
        <v>0</v>
      </c>
      <c r="O26" s="7">
        <v>0</v>
      </c>
      <c r="P26" s="7">
        <v>0</v>
      </c>
      <c r="Q26" s="7">
        <f t="shared" si="1"/>
        <v>3.9949501852493334</v>
      </c>
      <c r="R26" s="7">
        <f t="shared" si="2"/>
        <v>0.66582503087488887</v>
      </c>
      <c r="S26" s="7">
        <f t="shared" si="3"/>
        <v>6658.2503087488885</v>
      </c>
    </row>
    <row r="27" spans="11:28" x14ac:dyDescent="0.15">
      <c r="K27" s="7">
        <f>基础状态预估!H29</f>
        <v>114.25483399593904</v>
      </c>
      <c r="L27" s="7">
        <f>求节点(节奏总纲!$D$4:$D$163,节奏总纲!$C$4:$C$163,K27)</f>
        <v>68.478179676085247</v>
      </c>
      <c r="M27" s="4">
        <f>(求节点(其他调用!$Z$4:$Z$503,其他调用!$AA$4:$AA$503,K27)-求节点(其他调用!$Z$4:$Z$503,其他调用!$AA$4:$AA$503,$K$5))*$L$1</f>
        <v>37624.499336969981</v>
      </c>
      <c r="N27" s="7">
        <v>0</v>
      </c>
      <c r="O27" s="7">
        <v>0</v>
      </c>
      <c r="P27" s="7">
        <v>0</v>
      </c>
      <c r="Q27" s="7">
        <f t="shared" si="1"/>
        <v>4.5149399204363974</v>
      </c>
      <c r="R27" s="7">
        <f t="shared" si="2"/>
        <v>0.7524899867393996</v>
      </c>
      <c r="S27" s="7">
        <f t="shared" si="3"/>
        <v>7524.8998673939959</v>
      </c>
    </row>
    <row r="28" spans="11:28" x14ac:dyDescent="0.15">
      <c r="K28" s="7">
        <f>基础状态预估!H30</f>
        <v>124.25483399593904</v>
      </c>
      <c r="L28" s="7">
        <f>求节点(节奏总纲!$D$4:$D$163,节奏总纲!$C$4:$C$163,K28)</f>
        <v>69.679743654391942</v>
      </c>
      <c r="M28" s="4">
        <f>(求节点(其他调用!$Z$4:$Z$503,其他调用!$AA$4:$AA$503,K28)-求节点(其他调用!$Z$4:$Z$503,其他调用!$AA$4:$AA$503,$K$5))*$L$1</f>
        <v>41957.747130195523</v>
      </c>
      <c r="N28" s="7">
        <v>0</v>
      </c>
      <c r="O28" s="7">
        <v>0</v>
      </c>
      <c r="P28" s="7">
        <v>0</v>
      </c>
      <c r="Q28" s="7">
        <f t="shared" si="1"/>
        <v>5.0349296556234631</v>
      </c>
      <c r="R28" s="7">
        <f t="shared" si="2"/>
        <v>0.83915494260391044</v>
      </c>
      <c r="S28" s="7">
        <f t="shared" si="3"/>
        <v>8391.5494260391042</v>
      </c>
    </row>
    <row r="29" spans="11:28" x14ac:dyDescent="0.15">
      <c r="K29" s="7">
        <f>基础状态预估!H31</f>
        <v>134.25483399593904</v>
      </c>
      <c r="L29" s="7">
        <f>求节点(节奏总纲!$D$4:$D$163,节奏总纲!$C$4:$C$163,K29)</f>
        <v>70.78968449605749</v>
      </c>
      <c r="M29" s="4">
        <f>(求节点(其他调用!$Z$4:$Z$503,其他调用!$AA$4:$AA$503,K29)-求节点(其他调用!$Z$4:$Z$503,其他调用!$AA$4:$AA$503,$K$5))*$L$1</f>
        <v>46290.994923421058</v>
      </c>
      <c r="N29" s="7">
        <v>0</v>
      </c>
      <c r="O29" s="7">
        <v>0</v>
      </c>
      <c r="P29" s="7">
        <v>0</v>
      </c>
      <c r="Q29" s="7">
        <f t="shared" si="1"/>
        <v>5.554919390810527</v>
      </c>
      <c r="R29" s="7">
        <f t="shared" si="2"/>
        <v>0.92581989846842117</v>
      </c>
      <c r="S29" s="7">
        <f t="shared" si="3"/>
        <v>9258.1989846842116</v>
      </c>
    </row>
    <row r="30" spans="11:28" x14ac:dyDescent="0.15">
      <c r="K30" s="7">
        <f>基础状态预估!H32</f>
        <v>144.25483399593904</v>
      </c>
      <c r="L30" s="7">
        <f>求节点(节奏总纲!$D$4:$D$163,节奏总纲!$C$4:$C$163,K30)</f>
        <v>71.81936972598497</v>
      </c>
      <c r="M30" s="4">
        <f>(求节点(其他调用!$Z$4:$Z$503,其他调用!$AA$4:$AA$503,K30)-求节点(其他调用!$Z$4:$Z$503,其他调用!$AA$4:$AA$503,$K$5))*$L$1</f>
        <v>50624.242716646593</v>
      </c>
      <c r="N30" s="7">
        <v>0</v>
      </c>
      <c r="O30" s="7">
        <v>0</v>
      </c>
      <c r="P30" s="7">
        <v>0</v>
      </c>
      <c r="Q30" s="7">
        <f t="shared" si="1"/>
        <v>6.0749091259975909</v>
      </c>
      <c r="R30" s="7">
        <f t="shared" si="2"/>
        <v>1.0124848543329319</v>
      </c>
      <c r="S30" s="7">
        <f t="shared" si="3"/>
        <v>10124.848543329319</v>
      </c>
    </row>
    <row r="31" spans="11:28" x14ac:dyDescent="0.15">
      <c r="K31" s="7">
        <f>基础状态预估!H33</f>
        <v>164.25483399593904</v>
      </c>
      <c r="L31" s="7">
        <f>求节点(节奏总纲!$D$4:$D$163,节奏总纲!$C$4:$C$163,K31)</f>
        <v>73.677983318815407</v>
      </c>
      <c r="M31" s="4">
        <f>(求节点(其他调用!$Z$4:$Z$503,其他调用!$AA$4:$AA$503,K31)-求节点(其他调用!$Z$4:$Z$503,其他调用!$AA$4:$AA$503,$K$5))*$L$1</f>
        <v>59290.738303097678</v>
      </c>
      <c r="N31" s="7">
        <v>0</v>
      </c>
      <c r="O31" s="7">
        <v>0</v>
      </c>
      <c r="P31" s="7">
        <v>0</v>
      </c>
      <c r="Q31" s="7">
        <f t="shared" si="1"/>
        <v>7.1148885963717214</v>
      </c>
      <c r="R31" s="7">
        <f t="shared" si="2"/>
        <v>1.1858147660619536</v>
      </c>
      <c r="S31" s="7">
        <f t="shared" si="3"/>
        <v>11858.147660619536</v>
      </c>
    </row>
    <row r="32" spans="11:28" x14ac:dyDescent="0.15">
      <c r="K32" s="7">
        <f>基础状态预估!H34</f>
        <v>184.25483399593904</v>
      </c>
      <c r="L32" s="7">
        <f>求节点(节奏总纲!$D$4:$D$163,节奏总纲!$C$4:$C$163,K32)</f>
        <v>75.325998511092521</v>
      </c>
      <c r="M32" s="4">
        <f>(求节点(其他调用!$Z$4:$Z$503,其他调用!$AA$4:$AA$503,K32)-求节点(其他调用!$Z$4:$Z$503,其他调用!$AA$4:$AA$503,$K$5))*$L$1</f>
        <v>67767.519355469718</v>
      </c>
      <c r="N32" s="7">
        <v>0</v>
      </c>
      <c r="O32" s="7">
        <v>0</v>
      </c>
      <c r="P32" s="7">
        <v>0</v>
      </c>
      <c r="Q32" s="7">
        <f t="shared" si="1"/>
        <v>8.1321023226563653</v>
      </c>
      <c r="R32" s="7">
        <f t="shared" si="2"/>
        <v>1.3553503871093944</v>
      </c>
      <c r="S32" s="7">
        <f t="shared" si="3"/>
        <v>13553.503871093944</v>
      </c>
    </row>
    <row r="33" spans="11:20" x14ac:dyDescent="0.15">
      <c r="K33" s="7">
        <f>基础状态预估!H35</f>
        <v>204.25483399593904</v>
      </c>
      <c r="L33" s="7">
        <f>求节点(节奏总纲!$D$4:$D$163,节奏总纲!$C$4:$C$163,K33)</f>
        <v>76.807411124800581</v>
      </c>
      <c r="M33" s="4">
        <f>(求节点(其他调用!$Z$4:$Z$503,其他调用!$AA$4:$AA$503,K33)-求节点(其他调用!$Z$4:$Z$503,其他调用!$AA$4:$AA$503,$K$5))*$L$1</f>
        <v>75542.254961342973</v>
      </c>
      <c r="N33" s="7">
        <v>0</v>
      </c>
      <c r="O33" s="7">
        <v>0</v>
      </c>
      <c r="P33" s="7">
        <v>0</v>
      </c>
      <c r="Q33" s="7">
        <f t="shared" si="1"/>
        <v>9.0650705953611563</v>
      </c>
      <c r="R33" s="7">
        <f t="shared" si="2"/>
        <v>1.5108450992268594</v>
      </c>
      <c r="S33" s="7">
        <f t="shared" si="3"/>
        <v>15108.450992268594</v>
      </c>
    </row>
    <row r="34" spans="11:20" x14ac:dyDescent="0.15">
      <c r="K34" s="7">
        <f>基础状态预估!H36</f>
        <v>224.25483399593904</v>
      </c>
      <c r="L34" s="7">
        <f>求节点(节奏总纲!$D$4:$D$163,节奏总纲!$C$4:$C$163,K34)</f>
        <v>78.149660188693247</v>
      </c>
      <c r="M34" s="4">
        <f>(求节点(其他调用!$Z$4:$Z$503,其他调用!$AA$4:$AA$503,K34)-求节点(其他调用!$Z$4:$Z$503,其他调用!$AA$4:$AA$503,$K$5))*$L$1</f>
        <v>83316.990567216213</v>
      </c>
      <c r="N34" s="7">
        <v>0</v>
      </c>
      <c r="O34" s="7">
        <v>0</v>
      </c>
      <c r="P34" s="7">
        <v>0</v>
      </c>
      <c r="Q34" s="7">
        <f t="shared" si="1"/>
        <v>9.9980388680659456</v>
      </c>
      <c r="R34" s="7">
        <f t="shared" si="2"/>
        <v>1.6663398113443242</v>
      </c>
      <c r="S34" s="7">
        <f t="shared" si="3"/>
        <v>16663.398113443243</v>
      </c>
    </row>
    <row r="35" spans="11:20" x14ac:dyDescent="0.15">
      <c r="K35" s="7">
        <f>基础状态预估!H37</f>
        <v>244.25483399593904</v>
      </c>
      <c r="L35" s="7">
        <f>求节点(节奏总纲!$D$4:$D$163,节奏总纲!$C$4:$C$163,K35)</f>
        <v>79.373224134292442</v>
      </c>
      <c r="M35" s="4">
        <f>(求节点(其他调用!$Z$4:$Z$503,其他调用!$AA$4:$AA$503,K35)-求节点(其他调用!$Z$4:$Z$503,其他调用!$AA$4:$AA$503,$K$5))*$L$1</f>
        <v>91091.726173089453</v>
      </c>
      <c r="N35" s="7">
        <v>0</v>
      </c>
      <c r="O35" s="7">
        <v>0</v>
      </c>
      <c r="P35" s="7">
        <v>0</v>
      </c>
      <c r="Q35" s="7">
        <f t="shared" si="1"/>
        <v>10.931007140770735</v>
      </c>
      <c r="R35" s="7">
        <f t="shared" si="2"/>
        <v>1.821834523461789</v>
      </c>
      <c r="S35" s="7">
        <f t="shared" si="3"/>
        <v>18218.345234617889</v>
      </c>
    </row>
    <row r="36" spans="11:20" x14ac:dyDescent="0.15">
      <c r="K36" s="7">
        <f>基础状态预估!H38</f>
        <v>264.25483399593907</v>
      </c>
      <c r="L36" s="7">
        <f>求节点(节奏总纲!$D$4:$D$163,节奏总纲!$C$4:$C$163,K36)</f>
        <v>80.503691671254629</v>
      </c>
      <c r="M36" s="4">
        <f>(求节点(其他调用!$Z$4:$Z$503,其他调用!$AA$4:$AA$503,K36)-求节点(其他调用!$Z$4:$Z$503,其他调用!$AA$4:$AA$503,$K$5))*$L$1</f>
        <v>98866.461778962694</v>
      </c>
      <c r="N36" s="7">
        <v>0</v>
      </c>
      <c r="O36" s="7">
        <v>0</v>
      </c>
      <c r="P36" s="7">
        <v>0</v>
      </c>
      <c r="Q36" s="7">
        <f t="shared" si="1"/>
        <v>11.863975413475522</v>
      </c>
      <c r="R36" s="7">
        <f t="shared" si="2"/>
        <v>1.9773292355792538</v>
      </c>
      <c r="S36" s="7">
        <f t="shared" si="3"/>
        <v>19773.292355792539</v>
      </c>
    </row>
    <row r="37" spans="11:20" x14ac:dyDescent="0.15">
      <c r="K37" s="7">
        <f>基础状态预估!H39</f>
        <v>284.25483399593907</v>
      </c>
      <c r="L37" s="7">
        <f>求节点(节奏总纲!$D$4:$D$163,节奏总纲!$C$4:$C$163,K37)</f>
        <v>81.552528985101091</v>
      </c>
      <c r="M37" s="4">
        <f>(求节点(其他调用!$Z$4:$Z$503,其他调用!$AA$4:$AA$503,K37)-求节点(其他调用!$Z$4:$Z$503,其他调用!$AA$4:$AA$503,$K$5))*$L$1</f>
        <v>106641.19738483592</v>
      </c>
      <c r="N37" s="7">
        <v>0</v>
      </c>
      <c r="O37" s="7">
        <v>0</v>
      </c>
      <c r="P37" s="7">
        <v>0</v>
      </c>
      <c r="Q37" s="7">
        <f t="shared" si="1"/>
        <v>12.796943686180311</v>
      </c>
      <c r="R37" s="7">
        <f t="shared" si="2"/>
        <v>2.1328239476967186</v>
      </c>
      <c r="S37" s="7">
        <f t="shared" si="3"/>
        <v>21328.239476967185</v>
      </c>
    </row>
    <row r="38" spans="11:20" x14ac:dyDescent="0.15">
      <c r="K38" s="7">
        <f>基础状态预估!H40</f>
        <v>304.25483399593907</v>
      </c>
      <c r="L38" s="7">
        <f>求节点(节奏总纲!$D$4:$D$163,节奏总纲!$C$4:$C$163,K38)</f>
        <v>82.530084047380356</v>
      </c>
      <c r="M38" s="4">
        <f>(求节点(其他调用!$Z$4:$Z$503,其他调用!$AA$4:$AA$503,K38)-求节点(其他调用!$Z$4:$Z$503,其他调用!$AA$4:$AA$503,$K$5))*$L$1</f>
        <v>114415.93299070916</v>
      </c>
      <c r="N38" s="7">
        <v>0</v>
      </c>
      <c r="O38" s="7">
        <v>0</v>
      </c>
      <c r="P38" s="7">
        <v>0</v>
      </c>
      <c r="Q38" s="7">
        <f t="shared" si="1"/>
        <v>13.729911958885099</v>
      </c>
      <c r="R38" s="7">
        <f t="shared" si="2"/>
        <v>2.2883186598141831</v>
      </c>
      <c r="S38" s="7">
        <f t="shared" si="3"/>
        <v>22883.18659814183</v>
      </c>
    </row>
    <row r="39" spans="11:20" x14ac:dyDescent="0.15">
      <c r="K39" s="7">
        <f>基础状态预估!H41</f>
        <v>324.25483399593907</v>
      </c>
      <c r="L39" s="7">
        <f>求节点(节奏总纲!$D$4:$D$163,节奏总纲!$C$4:$C$163,K39)</f>
        <v>83.445684961528599</v>
      </c>
      <c r="M39" s="4">
        <f>(求节点(其他调用!$Z$4:$Z$503,其他调用!$AA$4:$AA$503,K39)-求节点(其他调用!$Z$4:$Z$503,其他调用!$AA$4:$AA$503,$K$5))*$L$1</f>
        <v>122190.6685965824</v>
      </c>
      <c r="N39" s="7">
        <v>0</v>
      </c>
      <c r="O39" s="7">
        <v>0</v>
      </c>
      <c r="P39" s="7">
        <v>0</v>
      </c>
      <c r="Q39" s="7">
        <f t="shared" si="1"/>
        <v>14.662880231589888</v>
      </c>
      <c r="R39" s="7">
        <f t="shared" si="2"/>
        <v>2.4438133719316482</v>
      </c>
      <c r="S39" s="7">
        <f t="shared" si="3"/>
        <v>24438.13371931648</v>
      </c>
    </row>
    <row r="40" spans="11:20" x14ac:dyDescent="0.15">
      <c r="K40" s="7">
        <f>基础状态预估!H42</f>
        <v>344.25483399593907</v>
      </c>
      <c r="L40" s="7">
        <f>求节点(节奏总纲!$D$4:$D$163,节奏总纲!$C$4:$C$163,K40)</f>
        <v>84.307730151594043</v>
      </c>
      <c r="M40" s="4">
        <f>(求节点(其他调用!$Z$4:$Z$503,其他调用!$AA$4:$AA$503,K40)-求节点(其他调用!$Z$4:$Z$503,其他调用!$AA$4:$AA$503,$K$5))*$L$1</f>
        <v>129954.13094076031</v>
      </c>
      <c r="N40" s="7">
        <v>0</v>
      </c>
      <c r="O40" s="7">
        <v>0</v>
      </c>
      <c r="P40" s="7">
        <v>0</v>
      </c>
      <c r="Q40" s="7">
        <f t="shared" si="1"/>
        <v>15.594495712891238</v>
      </c>
      <c r="R40" s="7">
        <f t="shared" si="2"/>
        <v>2.5990826188152063</v>
      </c>
      <c r="S40" s="7">
        <f t="shared" si="3"/>
        <v>25990.826188152063</v>
      </c>
    </row>
    <row r="44" spans="11:20" x14ac:dyDescent="0.15">
      <c r="K44" s="7" t="s">
        <v>1</v>
      </c>
      <c r="N44" s="60" t="s">
        <v>246</v>
      </c>
      <c r="O44" s="60"/>
      <c r="P44" s="60"/>
      <c r="Q44" s="60"/>
      <c r="R44" s="60"/>
      <c r="S44" s="60"/>
      <c r="T44" s="60"/>
    </row>
    <row r="45" spans="11:20" x14ac:dyDescent="0.15">
      <c r="K45" s="7" t="s">
        <v>105</v>
      </c>
      <c r="L45" s="7" t="s">
        <v>31</v>
      </c>
      <c r="M45" s="4" t="s">
        <v>245</v>
      </c>
      <c r="N45" s="7" t="s">
        <v>221</v>
      </c>
      <c r="O45" s="7" t="s">
        <v>222</v>
      </c>
      <c r="P45" s="7" t="s">
        <v>223</v>
      </c>
      <c r="Q45" s="7" t="s">
        <v>224</v>
      </c>
      <c r="R45" s="7" t="s">
        <v>225</v>
      </c>
      <c r="S45" s="7" t="s">
        <v>274</v>
      </c>
    </row>
    <row r="46" spans="11:20" x14ac:dyDescent="0.15">
      <c r="K46" s="7">
        <f>基础状态预估!I7</f>
        <v>38.53268396026413</v>
      </c>
      <c r="L46" s="7">
        <f>求节点(节奏总纲!$E$4:$E$163,节奏总纲!$C$4:$C$163,K46)</f>
        <v>55</v>
      </c>
      <c r="M46" s="4">
        <f>(求节点(其他调用!$Z$4:$Z$503,其他调用!$AB$4:$AB$503,K46)-求节点(其他调用!$Z$4:$Z$503,其他调用!$AB$4:$AB$503,$K$46))*$L$1</f>
        <v>0</v>
      </c>
      <c r="N46" s="7">
        <v>0</v>
      </c>
      <c r="O46" s="7">
        <v>0</v>
      </c>
      <c r="P46" s="7">
        <v>0</v>
      </c>
      <c r="Q46" s="7">
        <f>$M46/$H$7*D$6</f>
        <v>0</v>
      </c>
      <c r="R46" s="7">
        <f t="shared" ref="R46:R81" si="6">$M46/$H$7*E$6</f>
        <v>0</v>
      </c>
      <c r="S46" s="7">
        <f t="shared" ref="S46:S81" si="7">$M46/$H$7*F$6</f>
        <v>0</v>
      </c>
    </row>
    <row r="47" spans="11:20" x14ac:dyDescent="0.15">
      <c r="K47" s="7">
        <f>基础状态预估!I8</f>
        <v>38.932683960264129</v>
      </c>
      <c r="L47" s="7">
        <f>求节点(节奏总纲!$E$4:$E$163,节奏总纲!$C$4:$C$163,K47)</f>
        <v>55.145846366850542</v>
      </c>
      <c r="M47" s="4">
        <f>(求节点(其他调用!$Z$4:$Z$503,其他调用!$AB$4:$AB$503,K47)-求节点(其他调用!$Z$4:$Z$503,其他调用!$AB$4:$AB$503,$K$46))*$L$1</f>
        <v>327.9987617344654</v>
      </c>
      <c r="N47" s="7">
        <v>0</v>
      </c>
      <c r="O47" s="7">
        <v>0</v>
      </c>
      <c r="P47" s="7">
        <v>0</v>
      </c>
      <c r="Q47" s="7">
        <f t="shared" ref="Q47:Q81" si="8">$M47/$H$7*D$6</f>
        <v>3.9359851408135846E-2</v>
      </c>
      <c r="R47" s="7">
        <f t="shared" si="6"/>
        <v>6.5599752346893079E-3</v>
      </c>
      <c r="S47" s="7">
        <f t="shared" si="7"/>
        <v>65.599752346893084</v>
      </c>
    </row>
    <row r="48" spans="11:20" x14ac:dyDescent="0.15">
      <c r="K48" s="7">
        <f>基础状态预估!I9</f>
        <v>39.332683960264127</v>
      </c>
      <c r="L48" s="7">
        <f>求节点(节奏总纲!$E$4:$E$163,节奏总纲!$C$4:$C$163,K48)</f>
        <v>55.291692733701076</v>
      </c>
      <c r="M48" s="4">
        <f>(求节点(其他调用!$Z$4:$Z$503,其他调用!$AB$4:$AB$503,K48)-求节点(其他调用!$Z$4:$Z$503,其他调用!$AB$4:$AB$503,$K$46))*$L$1</f>
        <v>655.99752346893661</v>
      </c>
      <c r="N48" s="7">
        <v>0</v>
      </c>
      <c r="O48" s="7">
        <v>0</v>
      </c>
      <c r="P48" s="7">
        <v>0</v>
      </c>
      <c r="Q48" s="7">
        <f t="shared" si="8"/>
        <v>7.8719702816272386E-2</v>
      </c>
      <c r="R48" s="7">
        <f t="shared" si="6"/>
        <v>1.3119950469378732E-2</v>
      </c>
      <c r="S48" s="7">
        <f t="shared" si="7"/>
        <v>131.19950469378733</v>
      </c>
    </row>
    <row r="49" spans="11:28" x14ac:dyDescent="0.15">
      <c r="K49" s="7">
        <f>基础状态预估!I10</f>
        <v>39.732683960264133</v>
      </c>
      <c r="L49" s="7">
        <f>求节点(节奏总纲!$E$4:$E$163,节奏总纲!$C$4:$C$163,K49)</f>
        <v>55.437539100551618</v>
      </c>
      <c r="M49" s="4">
        <f>(求节点(其他调用!$Z$4:$Z$503,其他调用!$AB$4:$AB$503,K49)-求节点(其他调用!$Z$4:$Z$503,其他调用!$AB$4:$AB$503,$K$46))*$L$1</f>
        <v>983.99628520340775</v>
      </c>
      <c r="N49" s="7">
        <v>0</v>
      </c>
      <c r="O49" s="7">
        <v>0</v>
      </c>
      <c r="P49" s="7">
        <v>0</v>
      </c>
      <c r="Q49" s="7">
        <f t="shared" si="8"/>
        <v>0.11807955422440894</v>
      </c>
      <c r="R49" s="7">
        <f t="shared" si="6"/>
        <v>1.9679925704068155E-2</v>
      </c>
      <c r="S49" s="7">
        <f t="shared" si="7"/>
        <v>196.79925704068157</v>
      </c>
    </row>
    <row r="50" spans="11:28" x14ac:dyDescent="0.15">
      <c r="K50" s="7">
        <f>基础状态预估!I11</f>
        <v>40.132683960264131</v>
      </c>
      <c r="L50" s="7">
        <f>求节点(节奏总纲!$E$4:$E$163,节奏总纲!$C$4:$C$163,K50)</f>
        <v>55.583385467402152</v>
      </c>
      <c r="M50" s="4">
        <f>(求节点(其他调用!$Z$4:$Z$503,其他调用!$AB$4:$AB$503,K50)-求节点(其他调用!$Z$4:$Z$503,其他调用!$AB$4:$AB$503,$K$46))*$L$1</f>
        <v>1311.9950469378732</v>
      </c>
      <c r="N50" s="7">
        <v>0</v>
      </c>
      <c r="O50" s="7">
        <v>0</v>
      </c>
      <c r="P50" s="7">
        <v>0</v>
      </c>
      <c r="Q50" s="7">
        <f t="shared" si="8"/>
        <v>0.15743940563254477</v>
      </c>
      <c r="R50" s="7">
        <f t="shared" si="6"/>
        <v>2.6239900938757464E-2</v>
      </c>
      <c r="S50" s="7">
        <f t="shared" si="7"/>
        <v>262.39900938757467</v>
      </c>
      <c r="Z50" s="4" t="s">
        <v>229</v>
      </c>
      <c r="AA50" s="4"/>
      <c r="AB50" s="4"/>
    </row>
    <row r="51" spans="11:28" x14ac:dyDescent="0.15">
      <c r="K51" s="7">
        <f>基础状态预估!I12</f>
        <v>40.932683960264129</v>
      </c>
      <c r="L51" s="7">
        <f>求节点(节奏总纲!$E$4:$E$163,节奏总纲!$C$4:$C$163,K51)</f>
        <v>55.875078201103229</v>
      </c>
      <c r="M51" s="4">
        <f>(求节点(其他调用!$Z$4:$Z$503,其他调用!$AB$4:$AB$503,K51)-求节点(其他调用!$Z$4:$Z$503,其他调用!$AB$4:$AB$503,$K$46))*$L$1</f>
        <v>1967.9925704068098</v>
      </c>
      <c r="N51" s="7">
        <v>0</v>
      </c>
      <c r="O51" s="7">
        <v>0</v>
      </c>
      <c r="P51" s="7">
        <v>0</v>
      </c>
      <c r="Q51" s="7">
        <f t="shared" si="8"/>
        <v>0.23615910844881721</v>
      </c>
      <c r="R51" s="7">
        <f t="shared" si="6"/>
        <v>3.93598514081362E-2</v>
      </c>
      <c r="S51" s="7">
        <f t="shared" si="7"/>
        <v>393.598514081362</v>
      </c>
      <c r="Z51" s="15" t="s">
        <v>249</v>
      </c>
      <c r="AA51" s="15" t="s">
        <v>250</v>
      </c>
      <c r="AB51" s="15"/>
    </row>
    <row r="52" spans="11:28" x14ac:dyDescent="0.15">
      <c r="K52" s="7">
        <f>基础状态预估!I13</f>
        <v>41.732683960264133</v>
      </c>
      <c r="L52" s="7">
        <f>求节点(节奏总纲!$E$4:$E$163,节奏总纲!$C$4:$C$163,K52)</f>
        <v>56.150702864608469</v>
      </c>
      <c r="M52" s="4">
        <f>(求节点(其他调用!$Z$4:$Z$503,其他调用!$AB$4:$AB$503,K52)-求节点(其他调用!$Z$4:$Z$503,其他调用!$AB$4:$AB$503,$K$46))*$L$1</f>
        <v>2623.9900938757523</v>
      </c>
      <c r="N52" s="7">
        <v>0</v>
      </c>
      <c r="O52" s="7">
        <v>0</v>
      </c>
      <c r="P52" s="7">
        <v>0</v>
      </c>
      <c r="Q52" s="7">
        <f t="shared" si="8"/>
        <v>0.31487881126509026</v>
      </c>
      <c r="R52" s="7">
        <f t="shared" si="6"/>
        <v>5.2479801877515046E-2</v>
      </c>
      <c r="S52" s="7">
        <f t="shared" si="7"/>
        <v>524.79801877515047</v>
      </c>
      <c r="Z52" s="15">
        <v>10</v>
      </c>
      <c r="AA52" s="15">
        <f>MIN(MAX($M$46:$M$81),IFERROR(求节点($L$46:$L$81,$M$46:$M$81,Z52),0))</f>
        <v>0</v>
      </c>
      <c r="AB52" s="15"/>
    </row>
    <row r="53" spans="11:28" x14ac:dyDescent="0.15">
      <c r="K53" s="7">
        <f>基础状态预估!I14</f>
        <v>42.53268396026413</v>
      </c>
      <c r="L53" s="7">
        <f>求节点(节奏总纲!$E$4:$E$163,节奏总纲!$C$4:$C$163,K53)</f>
        <v>56.41429154452927</v>
      </c>
      <c r="M53" s="4">
        <f>(求节点(其他调用!$Z$4:$Z$503,其他调用!$AB$4:$AB$503,K53)-求节点(其他调用!$Z$4:$Z$503,其他调用!$AB$4:$AB$503,$K$46))*$L$1</f>
        <v>3279.9876173446828</v>
      </c>
      <c r="N53" s="7">
        <v>0</v>
      </c>
      <c r="O53" s="7">
        <v>0</v>
      </c>
      <c r="P53" s="7">
        <v>0</v>
      </c>
      <c r="Q53" s="7">
        <f t="shared" si="8"/>
        <v>0.39359851408136193</v>
      </c>
      <c r="R53" s="7">
        <f t="shared" si="6"/>
        <v>6.559975234689365E-2</v>
      </c>
      <c r="S53" s="7">
        <f t="shared" si="7"/>
        <v>655.99752346893649</v>
      </c>
      <c r="Z53" s="15">
        <v>20</v>
      </c>
      <c r="AA53" s="15">
        <f t="shared" ref="AA53:AA67" si="9">MIN(MAX($M$46:$M$81),IFERROR(求节点($L$46:$L$81,$M$46:$M$81,Z53),0))</f>
        <v>0</v>
      </c>
      <c r="AB53" s="15"/>
    </row>
    <row r="54" spans="11:28" x14ac:dyDescent="0.15">
      <c r="K54" s="7">
        <f>基础状态预估!I15</f>
        <v>44.132683960264131</v>
      </c>
      <c r="L54" s="7">
        <f>求节点(节奏总纲!$E$4:$E$163,节奏总纲!$C$4:$C$163,K54)</f>
        <v>56.941468904370872</v>
      </c>
      <c r="M54" s="4">
        <f>(求节点(其他调用!$Z$4:$Z$503,其他调用!$AB$4:$AB$503,K54)-求节点(其他调用!$Z$4:$Z$503,其他调用!$AB$4:$AB$503,$K$46))*$L$1</f>
        <v>4591.9826642825565</v>
      </c>
      <c r="N54" s="7">
        <v>0</v>
      </c>
      <c r="O54" s="7">
        <v>0</v>
      </c>
      <c r="P54" s="7">
        <v>0</v>
      </c>
      <c r="Q54" s="7">
        <f t="shared" si="8"/>
        <v>0.55103791971390681</v>
      </c>
      <c r="R54" s="7">
        <f t="shared" si="6"/>
        <v>9.1839653285651135E-2</v>
      </c>
      <c r="S54" s="7">
        <f t="shared" si="7"/>
        <v>918.39653285651139</v>
      </c>
      <c r="Z54" s="15">
        <v>30</v>
      </c>
      <c r="AA54" s="15">
        <f t="shared" si="9"/>
        <v>0</v>
      </c>
      <c r="AB54" s="15"/>
    </row>
    <row r="55" spans="11:28" x14ac:dyDescent="0.15">
      <c r="K55" s="7">
        <f>基础状态预估!I16</f>
        <v>45.732683960264133</v>
      </c>
      <c r="L55" s="7">
        <f>求节点(节奏总纲!$E$4:$E$163,节奏总纲!$C$4:$C$163,K55)</f>
        <v>57.451589260298135</v>
      </c>
      <c r="M55" s="4">
        <f>(求节点(其他调用!$Z$4:$Z$503,其他调用!$AB$4:$AB$503,K55)-求节点(其他调用!$Z$4:$Z$503,其他调用!$AB$4:$AB$503,$K$46))*$L$1</f>
        <v>5903.9777112204356</v>
      </c>
      <c r="N55" s="7">
        <v>0</v>
      </c>
      <c r="O55" s="7">
        <v>0</v>
      </c>
      <c r="P55" s="7">
        <v>0</v>
      </c>
      <c r="Q55" s="7">
        <f t="shared" si="8"/>
        <v>0.70847732534645225</v>
      </c>
      <c r="R55" s="7">
        <f t="shared" si="6"/>
        <v>0.11807955422440872</v>
      </c>
      <c r="S55" s="7">
        <f t="shared" si="7"/>
        <v>1180.7955422440871</v>
      </c>
      <c r="Z55" s="15">
        <v>40</v>
      </c>
      <c r="AA55" s="15">
        <f t="shared" si="9"/>
        <v>0</v>
      </c>
      <c r="AB55" s="15"/>
    </row>
    <row r="56" spans="11:28" x14ac:dyDescent="0.15">
      <c r="K56" s="7">
        <f>基础状态预估!I17</f>
        <v>48.132683960264131</v>
      </c>
      <c r="L56" s="7">
        <f>求节点(节奏总纲!$E$4:$E$163,节奏总纲!$C$4:$C$163,K56)</f>
        <v>58.193280806848797</v>
      </c>
      <c r="M56" s="4">
        <f>(求节点(其他调用!$Z$4:$Z$503,其他调用!$AB$4:$AB$503,K56)-求节点(其他调用!$Z$4:$Z$503,其他调用!$AB$4:$AB$503,$K$46))*$L$1</f>
        <v>7871.9702816272447</v>
      </c>
      <c r="N56" s="7">
        <v>0</v>
      </c>
      <c r="O56" s="7">
        <v>0</v>
      </c>
      <c r="P56" s="7">
        <v>0</v>
      </c>
      <c r="Q56" s="7">
        <f t="shared" si="8"/>
        <v>0.94463643379526929</v>
      </c>
      <c r="R56" s="7">
        <f t="shared" si="6"/>
        <v>0.15743940563254488</v>
      </c>
      <c r="S56" s="7">
        <f t="shared" si="7"/>
        <v>1574.3940563254489</v>
      </c>
      <c r="Z56" s="15">
        <v>50</v>
      </c>
      <c r="AA56" s="15">
        <f t="shared" si="9"/>
        <v>0</v>
      </c>
      <c r="AB56" s="15"/>
    </row>
    <row r="57" spans="11:28" x14ac:dyDescent="0.15">
      <c r="K57" s="7">
        <f>基础状态预估!I18</f>
        <v>50.53268396026413</v>
      </c>
      <c r="L57" s="7">
        <f>求节点(节奏总纲!$E$4:$E$163,节奏总纲!$C$4:$C$163,K57)</f>
        <v>58.8828631865753</v>
      </c>
      <c r="M57" s="4">
        <f>(求节点(其他调用!$Z$4:$Z$503,其他调用!$AB$4:$AB$503,K57)-求节点(其他调用!$Z$4:$Z$503,其他调用!$AB$4:$AB$503,$K$46))*$L$1</f>
        <v>9839.9628520340557</v>
      </c>
      <c r="N57" s="7">
        <v>0</v>
      </c>
      <c r="O57" s="7">
        <v>0</v>
      </c>
      <c r="P57" s="7">
        <v>0</v>
      </c>
      <c r="Q57" s="7">
        <f t="shared" si="8"/>
        <v>1.1807955422440866</v>
      </c>
      <c r="R57" s="7">
        <f t="shared" si="6"/>
        <v>0.1967992570406811</v>
      </c>
      <c r="S57" s="7">
        <f t="shared" si="7"/>
        <v>1967.992570406811</v>
      </c>
      <c r="Z57" s="15">
        <v>60</v>
      </c>
      <c r="AA57" s="15">
        <f t="shared" si="9"/>
        <v>13205.211505555302</v>
      </c>
      <c r="AB57" s="15"/>
    </row>
    <row r="58" spans="11:28" x14ac:dyDescent="0.15">
      <c r="K58" s="7">
        <f>基础状态预估!I19</f>
        <v>52.932683960264129</v>
      </c>
      <c r="L58" s="7">
        <f>求节点(节奏总纲!$E$4:$E$163,节奏总纲!$C$4:$C$163,K58)</f>
        <v>59.545970434731508</v>
      </c>
      <c r="M58" s="4">
        <f>(求节点(其他调用!$Z$4:$Z$503,其他调用!$AB$4:$AB$503,K58)-求节点(其他调用!$Z$4:$Z$503,其他调用!$AB$4:$AB$503,$K$46))*$L$1</f>
        <v>11807.955422440858</v>
      </c>
      <c r="N58" s="7">
        <v>0</v>
      </c>
      <c r="O58" s="7">
        <v>0</v>
      </c>
      <c r="P58" s="7">
        <v>0</v>
      </c>
      <c r="Q58" s="7">
        <f t="shared" si="8"/>
        <v>1.4169546506929029</v>
      </c>
      <c r="R58" s="7">
        <f t="shared" si="6"/>
        <v>0.23615910844881716</v>
      </c>
      <c r="S58" s="7">
        <f t="shared" si="7"/>
        <v>2361.5910844881714</v>
      </c>
      <c r="Z58" s="15">
        <v>70</v>
      </c>
      <c r="AA58" s="15">
        <f t="shared" si="9"/>
        <v>55101.906399062696</v>
      </c>
      <c r="AB58" s="15"/>
    </row>
    <row r="59" spans="11:28" x14ac:dyDescent="0.15">
      <c r="K59" s="7">
        <f>基础状态预估!I20</f>
        <v>55.332683960264134</v>
      </c>
      <c r="L59" s="7">
        <f>求节点(节奏总纲!$E$4:$E$163,节奏总纲!$C$4:$C$163,K59)</f>
        <v>60.185457227447259</v>
      </c>
      <c r="M59" s="4">
        <f>(求节点(其他调用!$Z$4:$Z$503,其他调用!$AB$4:$AB$503,K59)-求节点(其他调用!$Z$4:$Z$503,其他调用!$AB$4:$AB$503,$K$46))*$L$1</f>
        <v>13775.947992847674</v>
      </c>
      <c r="N59" s="7">
        <v>0</v>
      </c>
      <c r="O59" s="7">
        <v>0</v>
      </c>
      <c r="P59" s="7">
        <v>0</v>
      </c>
      <c r="Q59" s="7">
        <f t="shared" si="8"/>
        <v>1.6531137591417209</v>
      </c>
      <c r="R59" s="7">
        <f t="shared" si="6"/>
        <v>0.27551895985695346</v>
      </c>
      <c r="S59" s="7">
        <f t="shared" si="7"/>
        <v>2755.1895985695346</v>
      </c>
      <c r="Z59" s="15">
        <v>80</v>
      </c>
      <c r="AA59" s="15">
        <f t="shared" si="9"/>
        <v>124733.7038696434</v>
      </c>
      <c r="AB59" s="15"/>
    </row>
    <row r="60" spans="11:28" x14ac:dyDescent="0.15">
      <c r="K60" s="7">
        <f>基础状态预估!I21</f>
        <v>57.732683960264133</v>
      </c>
      <c r="L60" s="7">
        <f>求节点(节奏总纲!$E$4:$E$163,节奏总纲!$C$4:$C$163,K60)</f>
        <v>60.784363244895779</v>
      </c>
      <c r="M60" s="4">
        <f>(求节点(其他调用!$Z$4:$Z$503,其他调用!$AB$4:$AB$503,K60)-求节点(其他调用!$Z$4:$Z$503,其他调用!$AB$4:$AB$503,$K$46))*$L$1</f>
        <v>15743.940563254479</v>
      </c>
      <c r="N60" s="7">
        <v>0</v>
      </c>
      <c r="O60" s="7">
        <v>0</v>
      </c>
      <c r="P60" s="7">
        <v>0</v>
      </c>
      <c r="Q60" s="7">
        <f t="shared" si="8"/>
        <v>1.8892728675905377</v>
      </c>
      <c r="R60" s="7">
        <f t="shared" si="6"/>
        <v>0.3148788112650896</v>
      </c>
      <c r="S60" s="7">
        <f t="shared" si="7"/>
        <v>3148.788112650896</v>
      </c>
      <c r="Z60" s="15">
        <v>90</v>
      </c>
      <c r="AA60" s="15">
        <f t="shared" si="9"/>
        <v>158909.29003337861</v>
      </c>
      <c r="AB60" s="15"/>
    </row>
    <row r="61" spans="11:28" x14ac:dyDescent="0.15">
      <c r="K61" s="7">
        <f>基础状态预估!I22</f>
        <v>60.132683960264131</v>
      </c>
      <c r="L61" s="7">
        <f>求节点(节奏总纲!$E$4:$E$163,节奏总纲!$C$4:$C$163,K61)</f>
        <v>61.361709643883636</v>
      </c>
      <c r="M61" s="4">
        <f>(求节点(其他调用!$Z$4:$Z$503,其他调用!$AB$4:$AB$503,K61)-求节点(其他调用!$Z$4:$Z$503,其他调用!$AB$4:$AB$503,$K$46))*$L$1</f>
        <v>17711.933133661289</v>
      </c>
      <c r="N61" s="7">
        <v>0</v>
      </c>
      <c r="O61" s="7">
        <v>0</v>
      </c>
      <c r="P61" s="7">
        <v>0</v>
      </c>
      <c r="Q61" s="7">
        <f t="shared" si="8"/>
        <v>2.125431976039355</v>
      </c>
      <c r="R61" s="7">
        <f t="shared" si="6"/>
        <v>0.35423866267322579</v>
      </c>
      <c r="S61" s="7">
        <f t="shared" si="7"/>
        <v>3542.3866267322578</v>
      </c>
      <c r="Z61" s="15">
        <v>100</v>
      </c>
      <c r="AA61" s="15">
        <f t="shared" si="9"/>
        <v>158909.29003337861</v>
      </c>
      <c r="AB61" s="15"/>
    </row>
    <row r="62" spans="11:28" x14ac:dyDescent="0.15">
      <c r="K62" s="7">
        <f>基础状态预估!I23</f>
        <v>62.53268396026413</v>
      </c>
      <c r="L62" s="7">
        <f>求节点(节奏总纲!$E$4:$E$163,节奏总纲!$C$4:$C$163,K62)</f>
        <v>61.926926068926527</v>
      </c>
      <c r="M62" s="4">
        <f>(求节点(其他调用!$Z$4:$Z$503,其他调用!$AB$4:$AB$503,K62)-求节点(其他调用!$Z$4:$Z$503,其他调用!$AB$4:$AB$503,$K$46))*$L$1</f>
        <v>19679.925704068097</v>
      </c>
      <c r="N62" s="7">
        <v>0</v>
      </c>
      <c r="O62" s="7">
        <v>0</v>
      </c>
      <c r="P62" s="7">
        <v>0</v>
      </c>
      <c r="Q62" s="7">
        <f t="shared" si="8"/>
        <v>2.3615910844881718</v>
      </c>
      <c r="R62" s="7">
        <f t="shared" si="6"/>
        <v>0.39359851408136193</v>
      </c>
      <c r="S62" s="7">
        <f t="shared" si="7"/>
        <v>3935.9851408136192</v>
      </c>
      <c r="Z62" s="15">
        <v>110</v>
      </c>
      <c r="AA62" s="15">
        <f t="shared" si="9"/>
        <v>158909.29003337861</v>
      </c>
      <c r="AB62" s="15"/>
    </row>
    <row r="63" spans="11:28" x14ac:dyDescent="0.15">
      <c r="K63" s="7">
        <f>基础状态预估!I24</f>
        <v>66.532683960264137</v>
      </c>
      <c r="L63" s="7">
        <f>求节点(节奏总纲!$E$4:$E$163,节奏总纲!$C$4:$C$163,K63)</f>
        <v>62.797412443418587</v>
      </c>
      <c r="M63" s="4">
        <f>(求节点(其他调用!$Z$4:$Z$503,其他调用!$AB$4:$AB$503,K63)-求节点(其他调用!$Z$4:$Z$503,其他调用!$AB$4:$AB$503,$K$46))*$L$1</f>
        <v>22959.913321412787</v>
      </c>
      <c r="N63" s="7">
        <v>0</v>
      </c>
      <c r="O63" s="7">
        <v>0</v>
      </c>
      <c r="P63" s="7">
        <v>0</v>
      </c>
      <c r="Q63" s="7">
        <f t="shared" si="8"/>
        <v>2.7551895985695345</v>
      </c>
      <c r="R63" s="7">
        <f t="shared" si="6"/>
        <v>0.45919826642825573</v>
      </c>
      <c r="S63" s="7">
        <f t="shared" si="7"/>
        <v>4591.9826642825574</v>
      </c>
      <c r="Z63" s="15">
        <v>120</v>
      </c>
      <c r="AA63" s="15">
        <f t="shared" si="9"/>
        <v>158909.29003337861</v>
      </c>
      <c r="AB63" s="15"/>
    </row>
    <row r="64" spans="11:28" x14ac:dyDescent="0.15">
      <c r="K64" s="7">
        <f>基础状态预估!I25</f>
        <v>70.532683960264137</v>
      </c>
      <c r="L64" s="7">
        <f>求节点(节奏总纲!$E$4:$E$163,节奏总纲!$C$4:$C$163,K64)</f>
        <v>63.621237555476739</v>
      </c>
      <c r="M64" s="4">
        <f>(求节点(其他调用!$Z$4:$Z$503,其他调用!$AB$4:$AB$503,K64)-求节点(其他调用!$Z$4:$Z$503,其他调用!$AB$4:$AB$503,$K$46))*$L$1</f>
        <v>26239.900938757477</v>
      </c>
      <c r="N64" s="7">
        <v>0</v>
      </c>
      <c r="O64" s="7">
        <v>0</v>
      </c>
      <c r="P64" s="7">
        <v>0</v>
      </c>
      <c r="Q64" s="7">
        <f t="shared" si="8"/>
        <v>3.1487881126508972</v>
      </c>
      <c r="R64" s="7">
        <f t="shared" si="6"/>
        <v>0.52479801877514953</v>
      </c>
      <c r="S64" s="7">
        <f t="shared" si="7"/>
        <v>5247.9801877514956</v>
      </c>
      <c r="Z64" s="15">
        <v>130</v>
      </c>
      <c r="AA64" s="15">
        <f t="shared" si="9"/>
        <v>158909.29003337861</v>
      </c>
      <c r="AB64" s="15"/>
    </row>
    <row r="65" spans="11:28" x14ac:dyDescent="0.15">
      <c r="K65" s="7">
        <f>基础状态预估!I26</f>
        <v>74.532683960264137</v>
      </c>
      <c r="L65" s="7">
        <f>求节点(节奏总纲!$E$4:$E$163,节奏总纲!$C$4:$C$163,K65)</f>
        <v>64.4062621963335</v>
      </c>
      <c r="M65" s="4">
        <f>(求节点(其他调用!$Z$4:$Z$503,其他调用!$AB$4:$AB$503,K65)-求节点(其他调用!$Z$4:$Z$503,其他调用!$AB$4:$AB$503,$K$46))*$L$1</f>
        <v>29519.888556102153</v>
      </c>
      <c r="N65" s="7">
        <v>0</v>
      </c>
      <c r="O65" s="7">
        <v>0</v>
      </c>
      <c r="P65" s="7">
        <v>0</v>
      </c>
      <c r="Q65" s="7">
        <f t="shared" si="8"/>
        <v>3.5423866267322586</v>
      </c>
      <c r="R65" s="7">
        <f t="shared" si="6"/>
        <v>0.59039777112204306</v>
      </c>
      <c r="S65" s="7">
        <f t="shared" si="7"/>
        <v>5903.9777112204301</v>
      </c>
      <c r="Z65" s="15">
        <v>140</v>
      </c>
      <c r="AA65" s="15">
        <f t="shared" si="9"/>
        <v>158909.29003337861</v>
      </c>
      <c r="AB65" s="15"/>
    </row>
    <row r="66" spans="11:28" x14ac:dyDescent="0.15">
      <c r="K66" s="7">
        <f>基础状态预估!I27</f>
        <v>78.532683960264137</v>
      </c>
      <c r="L66" s="7">
        <f>求节点(节奏总纲!$E$4:$E$163,节奏总纲!$C$4:$C$163,K66)</f>
        <v>65.15484850713321</v>
      </c>
      <c r="M66" s="4">
        <f>(求节点(其他调用!$Z$4:$Z$503,其他调用!$AB$4:$AB$503,K66)-求节点(其他调用!$Z$4:$Z$503,其他调用!$AB$4:$AB$503,$K$46))*$L$1</f>
        <v>32799.876173446843</v>
      </c>
      <c r="N66" s="7">
        <v>0</v>
      </c>
      <c r="O66" s="7">
        <v>0</v>
      </c>
      <c r="P66" s="7">
        <v>0</v>
      </c>
      <c r="Q66" s="7">
        <f t="shared" si="8"/>
        <v>3.9359851408136208</v>
      </c>
      <c r="R66" s="7">
        <f t="shared" si="6"/>
        <v>0.65599752346893681</v>
      </c>
      <c r="S66" s="7">
        <f t="shared" si="7"/>
        <v>6559.9752346893683</v>
      </c>
      <c r="Z66" s="15">
        <v>150</v>
      </c>
      <c r="AA66" s="15">
        <f t="shared" si="9"/>
        <v>158909.29003337861</v>
      </c>
      <c r="AB66" s="15"/>
    </row>
    <row r="67" spans="11:28" x14ac:dyDescent="0.15">
      <c r="K67" s="7">
        <f>基础状态预估!I28</f>
        <v>86.532683960264137</v>
      </c>
      <c r="L67" s="7">
        <f>求节点(节奏总纲!$E$4:$E$163,节奏总纲!$C$4:$C$163,K67)</f>
        <v>66.519938152315177</v>
      </c>
      <c r="M67" s="4">
        <f>(求节点(其他调用!$Z$4:$Z$503,其他调用!$AB$4:$AB$503,K67)-求节点(其他调用!$Z$4:$Z$503,其他调用!$AB$4:$AB$503,$K$46))*$L$1</f>
        <v>39359.851408136194</v>
      </c>
      <c r="N67" s="7">
        <v>0</v>
      </c>
      <c r="O67" s="7">
        <v>0</v>
      </c>
      <c r="P67" s="7">
        <v>0</v>
      </c>
      <c r="Q67" s="7">
        <f t="shared" si="8"/>
        <v>4.7231821689763436</v>
      </c>
      <c r="R67" s="7">
        <f t="shared" si="6"/>
        <v>0.78719702816272386</v>
      </c>
      <c r="S67" s="7">
        <f t="shared" si="7"/>
        <v>7871.9702816272384</v>
      </c>
      <c r="Z67" s="15">
        <v>160</v>
      </c>
      <c r="AA67" s="15">
        <f t="shared" si="9"/>
        <v>158909.29003337861</v>
      </c>
      <c r="AB67" s="15"/>
    </row>
    <row r="68" spans="11:28" x14ac:dyDescent="0.15">
      <c r="K68" s="7">
        <f>基础状态预估!I29</f>
        <v>94.532683960264137</v>
      </c>
      <c r="L68" s="7">
        <f>求节点(节奏总纲!$E$4:$E$163,节奏总纲!$C$4:$C$163,K68)</f>
        <v>67.795850728065588</v>
      </c>
      <c r="M68" s="4">
        <f>(求节点(其他调用!$Z$4:$Z$503,其他调用!$AB$4:$AB$503,K68)-求节点(其他调用!$Z$4:$Z$503,其他调用!$AB$4:$AB$503,$K$46))*$L$1</f>
        <v>45106.065835826448</v>
      </c>
      <c r="N68" s="7">
        <v>0</v>
      </c>
      <c r="O68" s="7">
        <v>0</v>
      </c>
      <c r="P68" s="7">
        <v>0</v>
      </c>
      <c r="Q68" s="7">
        <f t="shared" si="8"/>
        <v>5.4127279002991742</v>
      </c>
      <c r="R68" s="7">
        <f t="shared" si="6"/>
        <v>0.90212131671652895</v>
      </c>
      <c r="S68" s="7">
        <f t="shared" si="7"/>
        <v>9021.2131671652896</v>
      </c>
    </row>
    <row r="69" spans="11:28" x14ac:dyDescent="0.15">
      <c r="K69" s="7">
        <f>基础状态预估!I30</f>
        <v>102.53268396026414</v>
      </c>
      <c r="L69" s="7">
        <f>求节点(节奏总纲!$E$4:$E$163,节奏总纲!$C$4:$C$163,K69)</f>
        <v>69.002844554363236</v>
      </c>
      <c r="M69" s="4">
        <f>(求节点(其他调用!$Z$4:$Z$503,其他调用!$AB$4:$AB$503,K69)-求节点(其他调用!$Z$4:$Z$503,其他调用!$AB$4:$AB$503,$K$46))*$L$1</f>
        <v>50282.325494939985</v>
      </c>
      <c r="N69" s="7">
        <v>0</v>
      </c>
      <c r="O69" s="7">
        <v>0</v>
      </c>
      <c r="P69" s="7">
        <v>0</v>
      </c>
      <c r="Q69" s="7">
        <f t="shared" si="8"/>
        <v>6.033879059392798</v>
      </c>
      <c r="R69" s="7">
        <f t="shared" si="6"/>
        <v>1.0056465098987997</v>
      </c>
      <c r="S69" s="7">
        <f t="shared" si="7"/>
        <v>10056.465098987997</v>
      </c>
    </row>
    <row r="70" spans="11:28" x14ac:dyDescent="0.15">
      <c r="K70" s="7">
        <f>基础状态预估!I31</f>
        <v>110.53268396026414</v>
      </c>
      <c r="L70" s="7">
        <f>求节点(节奏总纲!$E$4:$E$163,节奏总纲!$C$4:$C$163,K70)</f>
        <v>70.069864293097808</v>
      </c>
      <c r="M70" s="4">
        <f>(求节点(其他调用!$Z$4:$Z$503,其他调用!$AB$4:$AB$503,K70)-求节点(其他调用!$Z$4:$Z$503,其他调用!$AB$4:$AB$503,$K$46))*$L$1</f>
        <v>55439.58355297846</v>
      </c>
      <c r="N70" s="7">
        <v>0</v>
      </c>
      <c r="O70" s="7">
        <v>0</v>
      </c>
      <c r="P70" s="7">
        <v>0</v>
      </c>
      <c r="Q70" s="7">
        <f t="shared" si="8"/>
        <v>6.6527500263574151</v>
      </c>
      <c r="R70" s="7">
        <f t="shared" si="6"/>
        <v>1.1087916710595691</v>
      </c>
      <c r="S70" s="7">
        <f t="shared" si="7"/>
        <v>11087.916710595691</v>
      </c>
    </row>
    <row r="71" spans="11:28" x14ac:dyDescent="0.15">
      <c r="K71" s="7">
        <f>基础状态预估!I32</f>
        <v>118.53268396026414</v>
      </c>
      <c r="L71" s="7">
        <f>求节点(节奏总纲!$E$4:$E$163,节奏总纲!$C$4:$C$163,K71)</f>
        <v>71.058420805080829</v>
      </c>
      <c r="M71" s="4">
        <f>(求节点(其他调用!$Z$4:$Z$503,其他调用!$AB$4:$AB$503,K71)-求节点(其他调用!$Z$4:$Z$503,其他调用!$AB$4:$AB$503,$K$46))*$L$1</f>
        <v>60596.841611016927</v>
      </c>
      <c r="N71" s="7">
        <v>0</v>
      </c>
      <c r="O71" s="7">
        <v>0</v>
      </c>
      <c r="P71" s="7">
        <v>0</v>
      </c>
      <c r="Q71" s="7">
        <f t="shared" si="8"/>
        <v>7.2716209933220313</v>
      </c>
      <c r="R71" s="7">
        <f t="shared" si="6"/>
        <v>1.2119368322203385</v>
      </c>
      <c r="S71" s="7">
        <f t="shared" si="7"/>
        <v>12119.368322203385</v>
      </c>
    </row>
    <row r="72" spans="11:28" x14ac:dyDescent="0.15">
      <c r="K72" s="7">
        <f>基础状态预估!I33</f>
        <v>134.53268396026414</v>
      </c>
      <c r="L72" s="7">
        <f>求节点(节奏总纲!$E$4:$E$163,节奏总纲!$C$4:$C$163,K72)</f>
        <v>72.900013224656846</v>
      </c>
      <c r="M72" s="4">
        <f>(求节点(其他调用!$Z$4:$Z$503,其他调用!$AB$4:$AB$503,K72)-求节点(其他调用!$Z$4:$Z$503,其他调用!$AB$4:$AB$503,$K$46))*$L$1</f>
        <v>70911.357727093884</v>
      </c>
      <c r="N72" s="7">
        <v>0</v>
      </c>
      <c r="O72" s="7">
        <v>0</v>
      </c>
      <c r="P72" s="7">
        <v>0</v>
      </c>
      <c r="Q72" s="7">
        <f t="shared" si="8"/>
        <v>8.5093629272512654</v>
      </c>
      <c r="R72" s="7">
        <f t="shared" si="6"/>
        <v>1.4182271545418776</v>
      </c>
      <c r="S72" s="7">
        <f t="shared" si="7"/>
        <v>14182.271545418776</v>
      </c>
    </row>
    <row r="73" spans="11:28" x14ac:dyDescent="0.15">
      <c r="K73" s="7">
        <f>基础状态预估!I34</f>
        <v>150.53268396026414</v>
      </c>
      <c r="L73" s="7">
        <f>求节点(节奏总纲!$E$4:$E$163,节奏总纲!$C$4:$C$163,K73)</f>
        <v>74.507030018861627</v>
      </c>
      <c r="M73" s="4">
        <f>(求节点(其他调用!$Z$4:$Z$503,其他调用!$AB$4:$AB$503,K73)-求节点(其他调用!$Z$4:$Z$503,其他调用!$AB$4:$AB$503,$K$46))*$L$1</f>
        <v>81225.873843170819</v>
      </c>
      <c r="N73" s="7">
        <v>0</v>
      </c>
      <c r="O73" s="7">
        <v>0</v>
      </c>
      <c r="P73" s="7">
        <v>0</v>
      </c>
      <c r="Q73" s="7">
        <f t="shared" si="8"/>
        <v>9.7471048611804978</v>
      </c>
      <c r="R73" s="7">
        <f t="shared" si="6"/>
        <v>1.6245174768634163</v>
      </c>
      <c r="S73" s="7">
        <f t="shared" si="7"/>
        <v>16245.174768634162</v>
      </c>
    </row>
    <row r="74" spans="11:28" x14ac:dyDescent="0.15">
      <c r="K74" s="7">
        <f>基础状态预估!I35</f>
        <v>166.53268396026414</v>
      </c>
      <c r="L74" s="7">
        <f>求节点(节奏总纲!$E$4:$E$163,节奏总纲!$C$4:$C$163,K74)</f>
        <v>75.960633855370347</v>
      </c>
      <c r="M74" s="4">
        <f>(求节点(其他调用!$Z$4:$Z$503,其他调用!$AB$4:$AB$503,K74)-求节点(其他调用!$Z$4:$Z$503,其他调用!$AB$4:$AB$503,$K$46))*$L$1</f>
        <v>91540.389959247783</v>
      </c>
      <c r="N74" s="7">
        <v>0</v>
      </c>
      <c r="O74" s="7">
        <v>0</v>
      </c>
      <c r="P74" s="7">
        <v>0</v>
      </c>
      <c r="Q74" s="7">
        <f t="shared" si="8"/>
        <v>10.984846795109734</v>
      </c>
      <c r="R74" s="7">
        <f t="shared" si="6"/>
        <v>1.8308077991849556</v>
      </c>
      <c r="S74" s="7">
        <f t="shared" si="7"/>
        <v>18308.077991849557</v>
      </c>
    </row>
    <row r="75" spans="11:28" x14ac:dyDescent="0.15">
      <c r="K75" s="7">
        <f>基础状态预估!I36</f>
        <v>182.53268396026414</v>
      </c>
      <c r="L75" s="7">
        <f>求节点(节奏总纲!$E$4:$E$163,节奏总纲!$C$4:$C$163,K75)</f>
        <v>77.263834900504776</v>
      </c>
      <c r="M75" s="4">
        <f>(求节点(其他调用!$Z$4:$Z$503,其他调用!$AB$4:$AB$503,K75)-求节点(其他调用!$Z$4:$Z$503,其他调用!$AB$4:$AB$503,$K$46))*$L$1</f>
        <v>101699.06871356964</v>
      </c>
      <c r="N75" s="7">
        <v>0</v>
      </c>
      <c r="O75" s="7">
        <v>0</v>
      </c>
      <c r="P75" s="7">
        <v>0</v>
      </c>
      <c r="Q75" s="7">
        <f t="shared" si="8"/>
        <v>12.203888245628356</v>
      </c>
      <c r="R75" s="7">
        <f t="shared" si="6"/>
        <v>2.0339813742713928</v>
      </c>
      <c r="S75" s="7">
        <f t="shared" si="7"/>
        <v>20339.813742713926</v>
      </c>
    </row>
    <row r="76" spans="11:28" x14ac:dyDescent="0.15">
      <c r="K76" s="7">
        <f>基础状态预估!I37</f>
        <v>198.53268396026414</v>
      </c>
      <c r="L76" s="7">
        <f>求节点(节奏总纲!$E$4:$E$163,节奏总纲!$C$4:$C$163,K76)</f>
        <v>78.462372089554393</v>
      </c>
      <c r="M76" s="4">
        <f>(求节点(其他调用!$Z$4:$Z$503,其他调用!$AB$4:$AB$503,K76)-求节点(其他调用!$Z$4:$Z$503,其他调用!$AB$4:$AB$503,$K$46))*$L$1</f>
        <v>111260.45336753633</v>
      </c>
      <c r="N76" s="7">
        <v>0</v>
      </c>
      <c r="O76" s="7">
        <v>0</v>
      </c>
      <c r="P76" s="7">
        <v>0</v>
      </c>
      <c r="Q76" s="7">
        <f t="shared" si="8"/>
        <v>13.35125440410436</v>
      </c>
      <c r="R76" s="7">
        <f t="shared" si="6"/>
        <v>2.2252090673507268</v>
      </c>
      <c r="S76" s="7">
        <f t="shared" si="7"/>
        <v>22252.090673507268</v>
      </c>
    </row>
    <row r="77" spans="11:28" x14ac:dyDescent="0.15">
      <c r="K77" s="7">
        <f>基础状态预估!I38</f>
        <v>214.53268396026414</v>
      </c>
      <c r="L77" s="7">
        <f>求节点(节奏总纲!$E$4:$E$163,节奏总纲!$C$4:$C$163,K77)</f>
        <v>79.563358690960357</v>
      </c>
      <c r="M77" s="4">
        <f>(求节点(其他调用!$Z$4:$Z$503,其他调用!$AB$4:$AB$503,K77)-求节点(其他调用!$Z$4:$Z$503,其他调用!$AB$4:$AB$503,$K$46))*$L$1</f>
        <v>120790.22070070478</v>
      </c>
      <c r="N77" s="7">
        <v>0</v>
      </c>
      <c r="O77" s="7">
        <v>0</v>
      </c>
      <c r="P77" s="7">
        <v>0</v>
      </c>
      <c r="Q77" s="7">
        <f t="shared" si="8"/>
        <v>14.494826484084573</v>
      </c>
      <c r="R77" s="7">
        <f t="shared" si="6"/>
        <v>2.4158044140140955</v>
      </c>
      <c r="S77" s="7">
        <f t="shared" si="7"/>
        <v>24158.044140140955</v>
      </c>
    </row>
    <row r="78" spans="11:28" x14ac:dyDescent="0.15">
      <c r="K78" s="7">
        <f>基础状态预估!I39</f>
        <v>230.53268396026414</v>
      </c>
      <c r="L78" s="7">
        <f>求节点(节奏总纲!$E$4:$E$163,节奏总纲!$C$4:$C$163,K78)</f>
        <v>80.618540088962334</v>
      </c>
      <c r="M78" s="4">
        <f>(求节点(其他调用!$Z$4:$Z$503,其他调用!$AB$4:$AB$503,K78)-求节点(其他调用!$Z$4:$Z$503,其他调用!$AB$4:$AB$503,$K$46))*$L$1</f>
        <v>130319.98803387326</v>
      </c>
      <c r="N78" s="7">
        <v>0</v>
      </c>
      <c r="O78" s="7">
        <v>0</v>
      </c>
      <c r="P78" s="7">
        <v>0</v>
      </c>
      <c r="Q78" s="7">
        <f t="shared" si="8"/>
        <v>15.63839856406479</v>
      </c>
      <c r="R78" s="7">
        <f t="shared" si="6"/>
        <v>2.6063997606774651</v>
      </c>
      <c r="S78" s="7">
        <f t="shared" si="7"/>
        <v>26063.99760677465</v>
      </c>
    </row>
    <row r="79" spans="11:28" x14ac:dyDescent="0.15">
      <c r="K79" s="7">
        <f>基础状态预估!I40</f>
        <v>246.53268396026414</v>
      </c>
      <c r="L79" s="7">
        <f>求节点(节奏总纲!$E$4:$E$163,节奏总纲!$C$4:$C$163,K79)</f>
        <v>81.605858022184634</v>
      </c>
      <c r="M79" s="4">
        <f>(求节点(其他调用!$Z$4:$Z$503,其他调用!$AB$4:$AB$503,K79)-求节点(其他调用!$Z$4:$Z$503,其他调用!$AB$4:$AB$503,$K$46))*$L$1</f>
        <v>139849.75536704165</v>
      </c>
      <c r="N79" s="7">
        <v>0</v>
      </c>
      <c r="O79" s="7">
        <v>0</v>
      </c>
      <c r="P79" s="7">
        <v>0</v>
      </c>
      <c r="Q79" s="7">
        <f t="shared" si="8"/>
        <v>16.781970644044996</v>
      </c>
      <c r="R79" s="7">
        <f t="shared" si="6"/>
        <v>2.796995107340833</v>
      </c>
      <c r="S79" s="7">
        <f t="shared" si="7"/>
        <v>27969.951073408331</v>
      </c>
    </row>
    <row r="80" spans="11:28" x14ac:dyDescent="0.15">
      <c r="K80" s="7">
        <f>基础状态预估!I41</f>
        <v>262.53268396026414</v>
      </c>
      <c r="L80" s="7">
        <f>求节点(节奏总纲!$E$4:$E$163,节奏总纲!$C$4:$C$163,K80)</f>
        <v>82.510185283893776</v>
      </c>
      <c r="M80" s="4">
        <f>(求节点(其他调用!$Z$4:$Z$503,其他调用!$AB$4:$AB$503,K80)-求节点(其他调用!$Z$4:$Z$503,其他调用!$AB$4:$AB$503,$K$46))*$L$1</f>
        <v>149379.52270021016</v>
      </c>
      <c r="N80" s="7">
        <v>0</v>
      </c>
      <c r="O80" s="7">
        <v>0</v>
      </c>
      <c r="P80" s="7">
        <v>0</v>
      </c>
      <c r="Q80" s="7">
        <f t="shared" si="8"/>
        <v>17.92554272402522</v>
      </c>
      <c r="R80" s="7">
        <f t="shared" si="6"/>
        <v>2.9875904540042031</v>
      </c>
      <c r="S80" s="7">
        <f t="shared" si="7"/>
        <v>29875.904540042029</v>
      </c>
    </row>
    <row r="81" spans="11:28" x14ac:dyDescent="0.15">
      <c r="K81" s="7">
        <f>基础状态预估!I42</f>
        <v>278.53268396026414</v>
      </c>
      <c r="L81" s="7">
        <f>求节点(节奏总纲!$E$4:$E$163,节奏总纲!$C$4:$C$163,K81)</f>
        <v>83.354617945532794</v>
      </c>
      <c r="M81" s="4">
        <f>(求节点(其他调用!$Z$4:$Z$503,其他调用!$AB$4:$AB$503,K81)-求节点(其他调用!$Z$4:$Z$503,其他调用!$AB$4:$AB$503,$K$46))*$L$1</f>
        <v>158909.29003337861</v>
      </c>
      <c r="N81" s="7">
        <v>0</v>
      </c>
      <c r="O81" s="7">
        <v>0</v>
      </c>
      <c r="P81" s="7">
        <v>0</v>
      </c>
      <c r="Q81" s="7">
        <f t="shared" si="8"/>
        <v>19.069114804005434</v>
      </c>
      <c r="R81" s="7">
        <f t="shared" si="6"/>
        <v>3.1781858006675723</v>
      </c>
      <c r="S81" s="7">
        <f t="shared" si="7"/>
        <v>31781.858006675724</v>
      </c>
    </row>
    <row r="85" spans="11:28" x14ac:dyDescent="0.15">
      <c r="K85" s="7" t="s">
        <v>2</v>
      </c>
      <c r="N85" s="60" t="s">
        <v>246</v>
      </c>
      <c r="O85" s="60"/>
      <c r="P85" s="60"/>
      <c r="Q85" s="60"/>
      <c r="R85" s="60"/>
      <c r="S85" s="60"/>
      <c r="T85" s="60"/>
    </row>
    <row r="86" spans="11:28" x14ac:dyDescent="0.15">
      <c r="K86" s="7" t="s">
        <v>105</v>
      </c>
      <c r="L86" s="7" t="s">
        <v>31</v>
      </c>
      <c r="M86" s="4" t="s">
        <v>245</v>
      </c>
      <c r="N86" s="7" t="s">
        <v>221</v>
      </c>
      <c r="O86" s="7" t="s">
        <v>222</v>
      </c>
      <c r="P86" s="7" t="s">
        <v>223</v>
      </c>
      <c r="Q86" s="7" t="s">
        <v>224</v>
      </c>
      <c r="R86" s="7" t="s">
        <v>225</v>
      </c>
      <c r="S86" s="7" t="s">
        <v>274</v>
      </c>
    </row>
    <row r="87" spans="11:28" x14ac:dyDescent="0.15">
      <c r="K87" s="7">
        <f>基础状态预估!J7</f>
        <v>31.642206307096416</v>
      </c>
      <c r="L87" s="7">
        <f>求节点(节奏总纲!$F$4:$F$163,节奏总纲!$C$4:$C$163,K87)</f>
        <v>55</v>
      </c>
      <c r="M87" s="4">
        <f>(求节点(其他调用!$Z$4:$Z$503,其他调用!$AC$4:$AC$503,K87)-求节点(其他调用!$Z$4:$Z$503,其他调用!$AC$4:$AC$503,$K$87))*$L$1</f>
        <v>0</v>
      </c>
      <c r="N87" s="7">
        <v>0</v>
      </c>
      <c r="O87" s="7">
        <v>0</v>
      </c>
      <c r="P87" s="7">
        <v>0</v>
      </c>
      <c r="Q87" s="7">
        <f>$M87/$H$7*D$6</f>
        <v>0</v>
      </c>
      <c r="R87" s="7">
        <f t="shared" ref="R87:R122" si="10">$M87/$H$7*E$6</f>
        <v>0</v>
      </c>
      <c r="S87" s="7">
        <f t="shared" ref="S87:S122" si="11">$M87/$H$7*F$6</f>
        <v>0</v>
      </c>
    </row>
    <row r="88" spans="11:28" x14ac:dyDescent="0.15">
      <c r="K88" s="7">
        <f>基础状态预估!J8</f>
        <v>31.942206307096416</v>
      </c>
      <c r="L88" s="7">
        <f>求节点(节奏总纲!$F$4:$F$163,节奏总纲!$C$4:$C$163,K88)</f>
        <v>55.133547956981474</v>
      </c>
      <c r="M88" s="4">
        <f>(求节点(其他调用!$Z$4:$Z$503,其他调用!$AC$4:$AC$503,K88)-求节点(其他调用!$Z$4:$Z$503,其他调用!$AC$4:$AC$503,$K$87))*$L$1</f>
        <v>401.35215836463613</v>
      </c>
      <c r="N88" s="7">
        <v>0</v>
      </c>
      <c r="O88" s="7">
        <v>0</v>
      </c>
      <c r="P88" s="7">
        <v>0</v>
      </c>
      <c r="Q88" s="7">
        <f t="shared" ref="Q88:Q122" si="12">$M88/$H$7*D$6</f>
        <v>4.8162259003756334E-2</v>
      </c>
      <c r="R88" s="7">
        <f t="shared" si="10"/>
        <v>8.0270431672927224E-3</v>
      </c>
      <c r="S88" s="7">
        <f t="shared" si="11"/>
        <v>80.270431672927231</v>
      </c>
    </row>
    <row r="89" spans="11:28" x14ac:dyDescent="0.15">
      <c r="K89" s="7">
        <f>基础状态预估!J9</f>
        <v>32.242206307096417</v>
      </c>
      <c r="L89" s="7">
        <f>求节点(节奏总纲!$F$4:$F$163,节奏总纲!$C$4:$C$163,K89)</f>
        <v>55.267095913962955</v>
      </c>
      <c r="M89" s="4">
        <f>(求节点(其他调用!$Z$4:$Z$503,其他调用!$AC$4:$AC$503,K89)-求节点(其他调用!$Z$4:$Z$503,其他调用!$AC$4:$AC$503,$K$87))*$L$1</f>
        <v>804.97041513908198</v>
      </c>
      <c r="N89" s="7">
        <v>0</v>
      </c>
      <c r="O89" s="7">
        <v>0</v>
      </c>
      <c r="P89" s="7">
        <v>0</v>
      </c>
      <c r="Q89" s="7">
        <f t="shared" si="12"/>
        <v>9.6596449816689828E-2</v>
      </c>
      <c r="R89" s="7">
        <f t="shared" si="10"/>
        <v>1.6099408302781639E-2</v>
      </c>
      <c r="S89" s="7">
        <f t="shared" si="11"/>
        <v>160.9940830278164</v>
      </c>
    </row>
    <row r="90" spans="11:28" x14ac:dyDescent="0.15">
      <c r="K90" s="7">
        <f>基础状态预估!J10</f>
        <v>32.542206307096414</v>
      </c>
      <c r="L90" s="7">
        <f>求节点(节奏总纲!$F$4:$F$163,节奏总纲!$C$4:$C$163,K90)</f>
        <v>55.400643870944428</v>
      </c>
      <c r="M90" s="4">
        <f>(求节点(其他调用!$Z$4:$Z$503,其他调用!$AC$4:$AC$503,K90)-求节点(其他调用!$Z$4:$Z$503,其他调用!$AC$4:$AC$503,$K$87))*$L$1</f>
        <v>1209.1293935700087</v>
      </c>
      <c r="N90" s="7">
        <v>0</v>
      </c>
      <c r="O90" s="7">
        <v>0</v>
      </c>
      <c r="P90" s="7">
        <v>0</v>
      </c>
      <c r="Q90" s="7">
        <f t="shared" si="12"/>
        <v>0.14509552722840102</v>
      </c>
      <c r="R90" s="7">
        <f t="shared" si="10"/>
        <v>2.4182587871400173E-2</v>
      </c>
      <c r="S90" s="7">
        <f t="shared" si="11"/>
        <v>241.82587871400173</v>
      </c>
    </row>
    <row r="91" spans="11:28" x14ac:dyDescent="0.15">
      <c r="K91" s="7">
        <f>基础状态预估!J11</f>
        <v>32.842206307096419</v>
      </c>
      <c r="L91" s="7">
        <f>求节点(节奏总纲!$F$4:$F$163,节奏总纲!$C$4:$C$163,K91)</f>
        <v>55.534191827925909</v>
      </c>
      <c r="M91" s="4">
        <f>(求节点(其他调用!$Z$4:$Z$503,其他调用!$AC$4:$AC$503,K91)-求节点(其他调用!$Z$4:$Z$503,其他调用!$AC$4:$AC$503,$K$87))*$L$1</f>
        <v>1613.2883720009531</v>
      </c>
      <c r="N91" s="7">
        <v>0</v>
      </c>
      <c r="O91" s="7">
        <v>0</v>
      </c>
      <c r="P91" s="7">
        <v>0</v>
      </c>
      <c r="Q91" s="7">
        <f t="shared" si="12"/>
        <v>0.19359460464011438</v>
      </c>
      <c r="R91" s="7">
        <f t="shared" si="10"/>
        <v>3.2265767440019064E-2</v>
      </c>
      <c r="S91" s="7">
        <f t="shared" si="11"/>
        <v>322.65767440019061</v>
      </c>
    </row>
    <row r="92" spans="11:28" x14ac:dyDescent="0.15">
      <c r="K92" s="7">
        <f>基础状态预估!J12</f>
        <v>33.442206307096413</v>
      </c>
      <c r="L92" s="7">
        <f>求节点(节奏总纲!$F$4:$F$163,节奏总纲!$C$4:$C$163,K92)</f>
        <v>55.801287741888856</v>
      </c>
      <c r="M92" s="4">
        <f>(求节点(其他调用!$Z$4:$Z$503,其他调用!$AC$4:$AC$503,K92)-求节点(其他调用!$Z$4:$Z$503,其他调用!$AC$4:$AC$503,$K$87))*$L$1</f>
        <v>2421.6063288628125</v>
      </c>
      <c r="N92" s="7">
        <v>0</v>
      </c>
      <c r="O92" s="7">
        <v>0</v>
      </c>
      <c r="P92" s="7">
        <v>0</v>
      </c>
      <c r="Q92" s="7">
        <f t="shared" si="12"/>
        <v>0.29059275946353746</v>
      </c>
      <c r="R92" s="7">
        <f t="shared" si="10"/>
        <v>4.8432126577256249E-2</v>
      </c>
      <c r="S92" s="7">
        <f t="shared" si="11"/>
        <v>484.32126577256247</v>
      </c>
    </row>
    <row r="93" spans="11:28" x14ac:dyDescent="0.15">
      <c r="K93" s="7">
        <f>基础状态预估!J13</f>
        <v>34.042206307096414</v>
      </c>
      <c r="L93" s="7">
        <f>求节点(节奏总纲!$F$4:$F$163,节奏总纲!$C$4:$C$163,K93)</f>
        <v>56.063283577339448</v>
      </c>
      <c r="M93" s="4">
        <f>(求节点(其他调用!$Z$4:$Z$503,其他调用!$AC$4:$AC$503,K93)-求节点(其他调用!$Z$4:$Z$503,其他调用!$AC$4:$AC$503,$K$87))*$L$1</f>
        <v>3229.9242857246895</v>
      </c>
      <c r="N93" s="7">
        <v>0</v>
      </c>
      <c r="O93" s="7">
        <v>0</v>
      </c>
      <c r="P93" s="7">
        <v>0</v>
      </c>
      <c r="Q93" s="7">
        <f t="shared" si="12"/>
        <v>0.3875909142869628</v>
      </c>
      <c r="R93" s="7">
        <f t="shared" si="10"/>
        <v>6.4598485714493795E-2</v>
      </c>
      <c r="S93" s="7">
        <f t="shared" si="11"/>
        <v>645.98485714493791</v>
      </c>
    </row>
    <row r="94" spans="11:28" x14ac:dyDescent="0.15">
      <c r="K94" s="7">
        <f>基础状态预估!J14</f>
        <v>34.642206307096416</v>
      </c>
      <c r="L94" s="7">
        <f>求节点(节奏总纲!$F$4:$F$163,节奏总纲!$C$4:$C$163,K94)</f>
        <v>56.310459378600413</v>
      </c>
      <c r="M94" s="4">
        <f>(求节点(其他调用!$Z$4:$Z$503,其他调用!$AC$4:$AC$503,K94)-求节点(其他调用!$Z$4:$Z$503,其他调用!$AC$4:$AC$503,$K$87))*$L$1</f>
        <v>4038.2422425865607</v>
      </c>
      <c r="N94" s="7">
        <v>0</v>
      </c>
      <c r="O94" s="7">
        <v>0</v>
      </c>
      <c r="P94" s="7">
        <v>0</v>
      </c>
      <c r="Q94" s="7">
        <f t="shared" si="12"/>
        <v>0.48458906911038729</v>
      </c>
      <c r="R94" s="7">
        <f t="shared" si="10"/>
        <v>8.0764844851731216E-2</v>
      </c>
      <c r="S94" s="7">
        <f t="shared" si="11"/>
        <v>807.6484485173122</v>
      </c>
    </row>
    <row r="95" spans="11:28" x14ac:dyDescent="0.15">
      <c r="K95" s="7">
        <f>基础状态预估!J15</f>
        <v>35.842206307096419</v>
      </c>
      <c r="L95" s="7">
        <f>求节点(节奏总纲!$F$4:$F$163,节奏总纲!$C$4:$C$163,K95)</f>
        <v>56.804810981122344</v>
      </c>
      <c r="M95" s="4">
        <f>(求节点(其他调用!$Z$4:$Z$503,其他调用!$AC$4:$AC$503,K95)-求节点(其他调用!$Z$4:$Z$503,其他调用!$AC$4:$AC$503,$K$87))*$L$1</f>
        <v>5654.8781563103148</v>
      </c>
      <c r="N95" s="7">
        <v>0</v>
      </c>
      <c r="O95" s="7">
        <v>0</v>
      </c>
      <c r="P95" s="7">
        <v>0</v>
      </c>
      <c r="Q95" s="7">
        <f t="shared" si="12"/>
        <v>0.67858537875723779</v>
      </c>
      <c r="R95" s="7">
        <f t="shared" si="10"/>
        <v>0.11309756312620629</v>
      </c>
      <c r="S95" s="7">
        <f t="shared" si="11"/>
        <v>1130.975631262063</v>
      </c>
      <c r="Z95" s="4" t="s">
        <v>230</v>
      </c>
      <c r="AA95" s="4"/>
      <c r="AB95" s="4"/>
    </row>
    <row r="96" spans="11:28" x14ac:dyDescent="0.15">
      <c r="K96" s="7">
        <f>基础状态预估!J16</f>
        <v>37.042206307096414</v>
      </c>
      <c r="L96" s="7">
        <f>求节点(节奏总纲!$F$4:$F$163,节奏总纲!$C$4:$C$163,K96)</f>
        <v>57.279578089064216</v>
      </c>
      <c r="M96" s="4">
        <f>(求节点(其他调用!$Z$4:$Z$503,其他调用!$AC$4:$AC$503,K96)-求节点(其他调用!$Z$4:$Z$503,其他调用!$AC$4:$AC$503,$K$87))*$L$1</f>
        <v>7271.5140700340562</v>
      </c>
      <c r="N96" s="7">
        <v>0</v>
      </c>
      <c r="O96" s="7">
        <v>0</v>
      </c>
      <c r="P96" s="7">
        <v>0</v>
      </c>
      <c r="Q96" s="7">
        <f t="shared" si="12"/>
        <v>0.87258168840408667</v>
      </c>
      <c r="R96" s="7">
        <f t="shared" si="10"/>
        <v>0.14543028140068112</v>
      </c>
      <c r="S96" s="7">
        <f t="shared" si="11"/>
        <v>1454.3028140068111</v>
      </c>
      <c r="Z96" s="15" t="s">
        <v>249</v>
      </c>
      <c r="AA96" s="15" t="s">
        <v>250</v>
      </c>
      <c r="AB96" s="15"/>
    </row>
    <row r="97" spans="11:28" x14ac:dyDescent="0.15">
      <c r="K97" s="7">
        <f>基础状态预估!J17</f>
        <v>38.842206307096419</v>
      </c>
      <c r="L97" s="7">
        <f>求节点(节奏总纲!$F$4:$F$163,节奏总纲!$C$4:$C$163,K97)</f>
        <v>57.972561857331456</v>
      </c>
      <c r="M97" s="4">
        <f>(求节点(其他调用!$Z$4:$Z$503,其他调用!$AC$4:$AC$503,K97)-求节点(其他调用!$Z$4:$Z$503,其他调用!$AC$4:$AC$503,$K$87))*$L$1</f>
        <v>9696.4679406196865</v>
      </c>
      <c r="N97" s="7">
        <v>0</v>
      </c>
      <c r="O97" s="7">
        <v>0</v>
      </c>
      <c r="P97" s="7">
        <v>0</v>
      </c>
      <c r="Q97" s="7">
        <f t="shared" si="12"/>
        <v>1.1635761528743624</v>
      </c>
      <c r="R97" s="7">
        <f t="shared" si="10"/>
        <v>0.19392935881239373</v>
      </c>
      <c r="S97" s="7">
        <f t="shared" si="11"/>
        <v>1939.2935881239373</v>
      </c>
      <c r="Z97" s="15">
        <v>10</v>
      </c>
      <c r="AA97" s="15">
        <f>MIN(MAX($M$87:$M$122),IFERROR(求节点($L$87:$L$122,$M$87:$M$122,Z97),0))</f>
        <v>0</v>
      </c>
      <c r="AB97" s="15"/>
    </row>
    <row r="98" spans="11:28" x14ac:dyDescent="0.15">
      <c r="K98" s="7">
        <f>基础状态预估!J18</f>
        <v>40.642206307096416</v>
      </c>
      <c r="L98" s="7">
        <f>求节点(节奏总纲!$F$4:$F$163,节奏总纲!$C$4:$C$163,K98)</f>
        <v>58.614191691574263</v>
      </c>
      <c r="M98" s="4">
        <f>(求节点(其他调用!$Z$4:$Z$503,其他调用!$AC$4:$AC$503,K98)-求节点(其他调用!$Z$4:$Z$503,其他调用!$AC$4:$AC$503,$K$87))*$L$1</f>
        <v>12121.421811205295</v>
      </c>
      <c r="N98" s="7">
        <v>0</v>
      </c>
      <c r="O98" s="7">
        <v>0</v>
      </c>
      <c r="P98" s="7">
        <v>0</v>
      </c>
      <c r="Q98" s="7">
        <f t="shared" si="12"/>
        <v>1.4545706173446353</v>
      </c>
      <c r="R98" s="7">
        <f t="shared" si="10"/>
        <v>0.2424284362241059</v>
      </c>
      <c r="S98" s="7">
        <f t="shared" si="11"/>
        <v>2424.2843622410592</v>
      </c>
      <c r="Z98" s="15">
        <v>20</v>
      </c>
      <c r="AA98" s="15">
        <f t="shared" ref="AA98:AA112" si="13">MIN(MAX($M$87:$M$122),IFERROR(求节点($L$87:$L$122,$M$87:$M$122,Z98),0))</f>
        <v>0</v>
      </c>
      <c r="AB98" s="15"/>
    </row>
    <row r="99" spans="11:28" x14ac:dyDescent="0.15">
      <c r="K99" s="7">
        <f>基础状态预估!J19</f>
        <v>42.442206307096413</v>
      </c>
      <c r="L99" s="7">
        <f>求节点(节奏总纲!$F$4:$F$163,节奏总纲!$C$4:$C$163,K99)</f>
        <v>59.238882626577023</v>
      </c>
      <c r="M99" s="4">
        <f>(求节点(其他调用!$Z$4:$Z$503,其他调用!$AC$4:$AC$503,K99)-求节点(其他调用!$Z$4:$Z$503,其他调用!$AC$4:$AC$503,$K$87))*$L$1</f>
        <v>14546.375681790902</v>
      </c>
      <c r="N99" s="7">
        <v>0</v>
      </c>
      <c r="O99" s="7">
        <v>0</v>
      </c>
      <c r="P99" s="7">
        <v>0</v>
      </c>
      <c r="Q99" s="7">
        <f t="shared" si="12"/>
        <v>1.7455650818149082</v>
      </c>
      <c r="R99" s="7">
        <f t="shared" si="10"/>
        <v>0.29092751363581804</v>
      </c>
      <c r="S99" s="7">
        <f t="shared" si="11"/>
        <v>2909.2751363581801</v>
      </c>
      <c r="Z99" s="15">
        <v>30</v>
      </c>
      <c r="AA99" s="15">
        <f t="shared" si="13"/>
        <v>0</v>
      </c>
      <c r="AB99" s="15"/>
    </row>
    <row r="100" spans="11:28" x14ac:dyDescent="0.15">
      <c r="K100" s="7">
        <f>基础状态预估!J20</f>
        <v>44.242206307096417</v>
      </c>
      <c r="L100" s="7">
        <f>求节点(节奏总纲!$F$4:$F$163,节奏总纲!$C$4:$C$163,K100)</f>
        <v>59.841034116551036</v>
      </c>
      <c r="M100" s="4">
        <f>(求节点(其他调用!$Z$4:$Z$503,其他调用!$AC$4:$AC$503,K100)-求节点(其他调用!$Z$4:$Z$503,其他调用!$AC$4:$AC$503,$K$87))*$L$1</f>
        <v>16971.329552376534</v>
      </c>
      <c r="N100" s="7">
        <v>0</v>
      </c>
      <c r="O100" s="7">
        <v>0</v>
      </c>
      <c r="P100" s="7">
        <v>0</v>
      </c>
      <c r="Q100" s="7">
        <f t="shared" si="12"/>
        <v>2.0365595462851842</v>
      </c>
      <c r="R100" s="7">
        <f t="shared" si="10"/>
        <v>0.3394265910475307</v>
      </c>
      <c r="S100" s="7">
        <f t="shared" si="11"/>
        <v>3394.265910475307</v>
      </c>
      <c r="Z100" s="15">
        <v>40</v>
      </c>
      <c r="AA100" s="15">
        <f t="shared" si="13"/>
        <v>0</v>
      </c>
      <c r="AB100" s="15"/>
    </row>
    <row r="101" spans="11:28" x14ac:dyDescent="0.15">
      <c r="K101" s="7">
        <f>基础状态预估!J21</f>
        <v>46.042206307096414</v>
      </c>
      <c r="L101" s="7">
        <f>求节点(节奏总纲!$F$4:$F$163,节奏总纲!$C$4:$C$163,K101)</f>
        <v>60.406324041739808</v>
      </c>
      <c r="M101" s="4">
        <f>(求节点(其他调用!$Z$4:$Z$503,其他调用!$AC$4:$AC$503,K101)-求节点(其他调用!$Z$4:$Z$503,其他调用!$AC$4:$AC$503,$K$87))*$L$1</f>
        <v>19396.28342296214</v>
      </c>
      <c r="N101" s="7">
        <v>0</v>
      </c>
      <c r="O101" s="7">
        <v>0</v>
      </c>
      <c r="P101" s="7">
        <v>0</v>
      </c>
      <c r="Q101" s="7">
        <f t="shared" si="12"/>
        <v>2.3275540107554571</v>
      </c>
      <c r="R101" s="7">
        <f t="shared" si="10"/>
        <v>0.38792566845924281</v>
      </c>
      <c r="S101" s="7">
        <f t="shared" si="11"/>
        <v>3879.256684592428</v>
      </c>
      <c r="Z101" s="15">
        <v>50</v>
      </c>
      <c r="AA101" s="15">
        <f t="shared" si="13"/>
        <v>0</v>
      </c>
      <c r="AB101" s="15"/>
    </row>
    <row r="102" spans="11:28" x14ac:dyDescent="0.15">
      <c r="K102" s="7">
        <f>基础状态预估!J22</f>
        <v>47.842206307096419</v>
      </c>
      <c r="L102" s="7">
        <f>求节点(节奏总纲!$F$4:$F$163,节奏总纲!$C$4:$C$163,K102)</f>
        <v>60.958392122344456</v>
      </c>
      <c r="M102" s="4">
        <f>(求节点(其他调用!$Z$4:$Z$503,其他调用!$AC$4:$AC$503,K102)-求节点(其他调用!$Z$4:$Z$503,其他调用!$AC$4:$AC$503,$K$87))*$L$1</f>
        <v>21821.237293547772</v>
      </c>
      <c r="N102" s="7">
        <v>0</v>
      </c>
      <c r="O102" s="7">
        <v>0</v>
      </c>
      <c r="P102" s="7">
        <v>0</v>
      </c>
      <c r="Q102" s="7">
        <f t="shared" si="12"/>
        <v>2.6185484752257326</v>
      </c>
      <c r="R102" s="7">
        <f t="shared" si="10"/>
        <v>0.43642474587095542</v>
      </c>
      <c r="S102" s="7">
        <f t="shared" si="11"/>
        <v>4364.2474587095539</v>
      </c>
      <c r="Z102" s="15">
        <v>60</v>
      </c>
      <c r="AA102" s="15">
        <f t="shared" si="13"/>
        <v>17653.253848536417</v>
      </c>
      <c r="AB102" s="15"/>
    </row>
    <row r="103" spans="11:28" x14ac:dyDescent="0.15">
      <c r="K103" s="7">
        <f>基础状态预估!J23</f>
        <v>49.642206307096416</v>
      </c>
      <c r="L103" s="7">
        <f>求节点(节奏总纲!$F$4:$F$163,节奏总纲!$C$4:$C$163,K103)</f>
        <v>61.471385172008482</v>
      </c>
      <c r="M103" s="4">
        <f>(求节点(其他调用!$Z$4:$Z$503,其他调用!$AC$4:$AC$503,K103)-求节点(其他调用!$Z$4:$Z$503,其他调用!$AC$4:$AC$503,$K$87))*$L$1</f>
        <v>24246.191164133379</v>
      </c>
      <c r="N103" s="7">
        <v>0</v>
      </c>
      <c r="O103" s="7">
        <v>0</v>
      </c>
      <c r="P103" s="7">
        <v>0</v>
      </c>
      <c r="Q103" s="7">
        <f t="shared" si="12"/>
        <v>2.9095429396960055</v>
      </c>
      <c r="R103" s="7">
        <f t="shared" si="10"/>
        <v>0.48492382328266759</v>
      </c>
      <c r="S103" s="7">
        <f t="shared" si="11"/>
        <v>4849.2382328266758</v>
      </c>
      <c r="Z103" s="15">
        <v>70</v>
      </c>
      <c r="AA103" s="15">
        <f t="shared" si="13"/>
        <v>78583.685987703619</v>
      </c>
      <c r="AB103" s="15"/>
    </row>
    <row r="104" spans="11:28" x14ac:dyDescent="0.15">
      <c r="K104" s="7">
        <f>基础状态预估!J24</f>
        <v>52.642206307096416</v>
      </c>
      <c r="L104" s="7">
        <f>求节点(节奏总纲!$F$4:$F$163,节奏总纲!$C$4:$C$163,K104)</f>
        <v>62.300587891930526</v>
      </c>
      <c r="M104" s="4">
        <f>(求节点(其他调用!$Z$4:$Z$503,其他调用!$AC$4:$AC$503,K104)-求节点(其他调用!$Z$4:$Z$503,其他调用!$AC$4:$AC$503,$K$87))*$L$1</f>
        <v>28287.780948442742</v>
      </c>
      <c r="N104" s="7">
        <v>0</v>
      </c>
      <c r="O104" s="7">
        <v>0</v>
      </c>
      <c r="P104" s="7">
        <v>0</v>
      </c>
      <c r="Q104" s="7">
        <f t="shared" si="12"/>
        <v>3.3945337138131291</v>
      </c>
      <c r="R104" s="7">
        <f t="shared" si="10"/>
        <v>0.56575561896885485</v>
      </c>
      <c r="S104" s="7">
        <f t="shared" si="11"/>
        <v>5657.5561896885483</v>
      </c>
      <c r="Z104" s="15">
        <v>80</v>
      </c>
      <c r="AA104" s="15">
        <f t="shared" si="13"/>
        <v>182923.8137222442</v>
      </c>
      <c r="AB104" s="15"/>
    </row>
    <row r="105" spans="11:28" x14ac:dyDescent="0.15">
      <c r="K105" s="7">
        <f>基础状态预估!J25</f>
        <v>55.642206307096416</v>
      </c>
      <c r="L105" s="7">
        <f>求节点(节奏总纲!$F$4:$F$163,节奏总纲!$C$4:$C$163,K105)</f>
        <v>63.088688786753281</v>
      </c>
      <c r="M105" s="4">
        <f>(求节点(其他调用!$Z$4:$Z$503,其他调用!$AC$4:$AC$503,K105)-求节点(其他调用!$Z$4:$Z$503,其他调用!$AC$4:$AC$503,$K$87))*$L$1</f>
        <v>32329.370732752112</v>
      </c>
      <c r="N105" s="7">
        <v>0</v>
      </c>
      <c r="O105" s="7">
        <v>0</v>
      </c>
      <c r="P105" s="7">
        <v>0</v>
      </c>
      <c r="Q105" s="7">
        <f t="shared" si="12"/>
        <v>3.8795244879302535</v>
      </c>
      <c r="R105" s="7">
        <f t="shared" si="10"/>
        <v>0.64658741465504221</v>
      </c>
      <c r="S105" s="7">
        <f t="shared" si="11"/>
        <v>6465.8741465504218</v>
      </c>
      <c r="Z105" s="15">
        <v>90</v>
      </c>
      <c r="AA105" s="15">
        <f t="shared" si="13"/>
        <v>217323.32401679383</v>
      </c>
      <c r="AB105" s="15"/>
    </row>
    <row r="106" spans="11:28" x14ac:dyDescent="0.15">
      <c r="K106" s="7">
        <f>基础状态预估!J26</f>
        <v>58.642206307096416</v>
      </c>
      <c r="L106" s="7">
        <f>求节点(节奏总纲!$F$4:$F$163,节奏总纲!$C$4:$C$163,K106)</f>
        <v>63.823012933032963</v>
      </c>
      <c r="M106" s="4">
        <f>(求节点(其他调用!$Z$4:$Z$503,其他调用!$AC$4:$AC$503,K106)-求节点(其他调用!$Z$4:$Z$503,其他调用!$AC$4:$AC$503,$K$87))*$L$1</f>
        <v>36370.960517061474</v>
      </c>
      <c r="N106" s="7">
        <v>0</v>
      </c>
      <c r="O106" s="7">
        <v>0</v>
      </c>
      <c r="P106" s="7">
        <v>0</v>
      </c>
      <c r="Q106" s="7">
        <f t="shared" si="12"/>
        <v>4.3645152620473766</v>
      </c>
      <c r="R106" s="7">
        <f t="shared" si="10"/>
        <v>0.72741921034122947</v>
      </c>
      <c r="S106" s="7">
        <f t="shared" si="11"/>
        <v>7274.1921034122943</v>
      </c>
      <c r="Z106" s="15">
        <v>100</v>
      </c>
      <c r="AA106" s="15">
        <f t="shared" si="13"/>
        <v>217323.32401679383</v>
      </c>
      <c r="AB106" s="15"/>
    </row>
    <row r="107" spans="11:28" x14ac:dyDescent="0.15">
      <c r="K107" s="7">
        <f>基础状态预估!J27</f>
        <v>61.642206307096416</v>
      </c>
      <c r="L107" s="7">
        <f>求节点(节奏总纲!$F$4:$F$163,节奏总纲!$C$4:$C$163,K107)</f>
        <v>64.513144918538913</v>
      </c>
      <c r="M107" s="4">
        <f>(求节点(其他调用!$Z$4:$Z$503,其他调用!$AC$4:$AC$503,K107)-求节点(其他调用!$Z$4:$Z$503,其他调用!$AC$4:$AC$503,$K$87))*$L$1</f>
        <v>40412.550301370851</v>
      </c>
      <c r="N107" s="7">
        <v>0</v>
      </c>
      <c r="O107" s="7">
        <v>0</v>
      </c>
      <c r="P107" s="7">
        <v>0</v>
      </c>
      <c r="Q107" s="7">
        <f t="shared" si="12"/>
        <v>4.8495060361645024</v>
      </c>
      <c r="R107" s="7">
        <f t="shared" si="10"/>
        <v>0.80825100602741706</v>
      </c>
      <c r="S107" s="7">
        <f t="shared" si="11"/>
        <v>8082.5100602741704</v>
      </c>
      <c r="Z107" s="15">
        <v>110</v>
      </c>
      <c r="AA107" s="15">
        <f t="shared" si="13"/>
        <v>217323.32401679383</v>
      </c>
      <c r="AB107" s="15"/>
    </row>
    <row r="108" spans="11:28" x14ac:dyDescent="0.15">
      <c r="K108" s="7">
        <f>基础状态预估!J28</f>
        <v>67.642206307096416</v>
      </c>
      <c r="L108" s="7">
        <f>求节点(节奏总纲!$F$4:$F$163,节奏总纲!$C$4:$C$163,K108)</f>
        <v>65.819036214028714</v>
      </c>
      <c r="M108" s="4">
        <f>(求节点(其他调用!$Z$4:$Z$503,其他调用!$AC$4:$AC$503,K108)-求节点(其他调用!$Z$4:$Z$503,其他调用!$AC$4:$AC$503,$K$87))*$L$1</f>
        <v>48495.729869989562</v>
      </c>
      <c r="N108" s="7">
        <v>0</v>
      </c>
      <c r="O108" s="7">
        <v>0</v>
      </c>
      <c r="P108" s="7">
        <v>0</v>
      </c>
      <c r="Q108" s="7">
        <f t="shared" si="12"/>
        <v>5.8194875843987477</v>
      </c>
      <c r="R108" s="7">
        <f t="shared" si="10"/>
        <v>0.96991459739979125</v>
      </c>
      <c r="S108" s="7">
        <f t="shared" si="11"/>
        <v>9699.1459739979127</v>
      </c>
      <c r="Z108" s="15">
        <v>120</v>
      </c>
      <c r="AA108" s="15">
        <f t="shared" si="13"/>
        <v>217323.32401679383</v>
      </c>
      <c r="AB108" s="15"/>
    </row>
    <row r="109" spans="11:28" x14ac:dyDescent="0.15">
      <c r="K109" s="7">
        <f>基础状态预估!J29</f>
        <v>73.642206307096416</v>
      </c>
      <c r="L109" s="7">
        <f>求节点(节奏总纲!$F$4:$F$163,节奏总纲!$C$4:$C$163,K109)</f>
        <v>67.0704622951923</v>
      </c>
      <c r="M109" s="4">
        <f>(求节点(其他调用!$Z$4:$Z$503,其他调用!$AC$4:$AC$503,K109)-求节点(其他调用!$Z$4:$Z$503,其他调用!$AC$4:$AC$503,$K$87))*$L$1</f>
        <v>56578.909438608287</v>
      </c>
      <c r="N109" s="7">
        <v>0</v>
      </c>
      <c r="O109" s="7">
        <v>0</v>
      </c>
      <c r="P109" s="7">
        <v>0</v>
      </c>
      <c r="Q109" s="7">
        <f t="shared" si="12"/>
        <v>6.7894691326329939</v>
      </c>
      <c r="R109" s="7">
        <f t="shared" si="10"/>
        <v>1.1315781887721656</v>
      </c>
      <c r="S109" s="7">
        <f t="shared" si="11"/>
        <v>11315.781887721656</v>
      </c>
      <c r="Z109" s="15">
        <v>130</v>
      </c>
      <c r="AA109" s="15">
        <f t="shared" si="13"/>
        <v>217323.32401679383</v>
      </c>
      <c r="AB109" s="15"/>
    </row>
    <row r="110" spans="11:28" x14ac:dyDescent="0.15">
      <c r="K110" s="7">
        <f>基础状态预估!J30</f>
        <v>79.642206307096416</v>
      </c>
      <c r="L110" s="7">
        <f>求节点(节奏总纲!$F$4:$F$163,节奏总纲!$C$4:$C$163,K110)</f>
        <v>68.246508142440362</v>
      </c>
      <c r="M110" s="4">
        <f>(求节点(其他调用!$Z$4:$Z$503,其他调用!$AC$4:$AC$503,K110)-求节点(其他调用!$Z$4:$Z$503,其他调用!$AC$4:$AC$503,$K$87))*$L$1</f>
        <v>64662.089007227034</v>
      </c>
      <c r="N110" s="7">
        <v>0</v>
      </c>
      <c r="O110" s="7">
        <v>0</v>
      </c>
      <c r="P110" s="7">
        <v>0</v>
      </c>
      <c r="Q110" s="7">
        <f t="shared" si="12"/>
        <v>7.7594506808672437</v>
      </c>
      <c r="R110" s="7">
        <f t="shared" si="10"/>
        <v>1.2932417801445406</v>
      </c>
      <c r="S110" s="7">
        <f t="shared" si="11"/>
        <v>12932.417801445406</v>
      </c>
      <c r="Z110" s="15">
        <v>140</v>
      </c>
      <c r="AA110" s="15">
        <f t="shared" si="13"/>
        <v>217323.32401679383</v>
      </c>
      <c r="AB110" s="15"/>
    </row>
    <row r="111" spans="11:28" x14ac:dyDescent="0.15">
      <c r="K111" s="7">
        <f>基础状态预估!J31</f>
        <v>85.642206307096416</v>
      </c>
      <c r="L111" s="7">
        <f>求节点(节奏总纲!$F$4:$F$163,节奏总纲!$C$4:$C$163,K111)</f>
        <v>69.281337433340369</v>
      </c>
      <c r="M111" s="4">
        <f>(求节点(其他调用!$Z$4:$Z$503,其他调用!$AC$4:$AC$503,K111)-求节点(其他调用!$Z$4:$Z$503,其他调用!$AC$4:$AC$503,$K$87))*$L$1</f>
        <v>72739.489612470919</v>
      </c>
      <c r="N111" s="7">
        <v>0</v>
      </c>
      <c r="O111" s="7">
        <v>0</v>
      </c>
      <c r="P111" s="7">
        <v>0</v>
      </c>
      <c r="Q111" s="7">
        <f t="shared" si="12"/>
        <v>8.7287387534965113</v>
      </c>
      <c r="R111" s="7">
        <f t="shared" si="10"/>
        <v>1.4547897922494184</v>
      </c>
      <c r="S111" s="7">
        <f t="shared" si="11"/>
        <v>14547.897922494183</v>
      </c>
      <c r="Z111" s="15">
        <v>150</v>
      </c>
      <c r="AA111" s="15">
        <f t="shared" si="13"/>
        <v>217323.32401679383</v>
      </c>
      <c r="AB111" s="15"/>
    </row>
    <row r="112" spans="11:28" x14ac:dyDescent="0.15">
      <c r="K112" s="7">
        <f>基础状态预估!J32</f>
        <v>91.642206307096416</v>
      </c>
      <c r="L112" s="7">
        <f>求节点(节奏总纲!$F$4:$F$163,节奏总纲!$C$4:$C$163,K112)</f>
        <v>70.237089671873349</v>
      </c>
      <c r="M112" s="4">
        <f>(求节点(其他调用!$Z$4:$Z$503,其他调用!$AC$4:$AC$503,K112)-求节点(其他调用!$Z$4:$Z$503,其他调用!$AC$4:$AC$503,$K$87))*$L$1</f>
        <v>80511.709882711322</v>
      </c>
      <c r="N112" s="7">
        <v>0</v>
      </c>
      <c r="O112" s="7">
        <v>0</v>
      </c>
      <c r="P112" s="7">
        <v>0</v>
      </c>
      <c r="Q112" s="7">
        <f t="shared" si="12"/>
        <v>9.6614051859253589</v>
      </c>
      <c r="R112" s="7">
        <f t="shared" si="10"/>
        <v>1.6102341976542265</v>
      </c>
      <c r="S112" s="7">
        <f t="shared" si="11"/>
        <v>16102.341976542264</v>
      </c>
      <c r="Z112" s="15">
        <v>160</v>
      </c>
      <c r="AA112" s="15">
        <f t="shared" si="13"/>
        <v>217323.32401679383</v>
      </c>
      <c r="AB112" s="15"/>
    </row>
    <row r="113" spans="11:20" x14ac:dyDescent="0.15">
      <c r="K113" s="7">
        <f>基础状态预估!J33</f>
        <v>103.64220630709642</v>
      </c>
      <c r="L113" s="7">
        <f>求节点(节奏总纲!$F$4:$F$163,节奏总纲!$C$4:$C$163,K113)</f>
        <v>72.044553807045403</v>
      </c>
      <c r="M113" s="4">
        <f>(求节点(其他调用!$Z$4:$Z$503,其他调用!$AC$4:$AC$503,K113)-求节点(其他调用!$Z$4:$Z$503,其他调用!$AC$4:$AC$503,$K$87))*$L$1</f>
        <v>94363.585678474803</v>
      </c>
      <c r="N113" s="7">
        <v>0</v>
      </c>
      <c r="O113" s="7">
        <v>0</v>
      </c>
      <c r="P113" s="7">
        <v>0</v>
      </c>
      <c r="Q113" s="7">
        <f t="shared" si="12"/>
        <v>11.323630281416976</v>
      </c>
      <c r="R113" s="7">
        <f t="shared" si="10"/>
        <v>1.8872717135694961</v>
      </c>
      <c r="S113" s="7">
        <f t="shared" si="11"/>
        <v>18872.717135694962</v>
      </c>
    </row>
    <row r="114" spans="11:20" x14ac:dyDescent="0.15">
      <c r="K114" s="7">
        <f>基础状态预估!J34</f>
        <v>115.64220630709642</v>
      </c>
      <c r="L114" s="7">
        <f>求节点(节奏总纲!$F$4:$F$163,节奏总纲!$C$4:$C$163,K114)</f>
        <v>73.623115938715912</v>
      </c>
      <c r="M114" s="4">
        <f>(求节点(其他调用!$Z$4:$Z$503,其他调用!$AC$4:$AC$503,K114)-求节点(其他调用!$Z$4:$Z$503,其他调用!$AC$4:$AC$503,$K$87))*$L$1</f>
        <v>108215.46147423827</v>
      </c>
      <c r="N114" s="7">
        <v>0</v>
      </c>
      <c r="O114" s="7">
        <v>0</v>
      </c>
      <c r="P114" s="7">
        <v>0</v>
      </c>
      <c r="Q114" s="7">
        <f t="shared" si="12"/>
        <v>12.985855376908592</v>
      </c>
      <c r="R114" s="7">
        <f t="shared" si="10"/>
        <v>2.1643092294847652</v>
      </c>
      <c r="S114" s="7">
        <f t="shared" si="11"/>
        <v>21643.092294847651</v>
      </c>
    </row>
    <row r="115" spans="11:20" x14ac:dyDescent="0.15">
      <c r="K115" s="7">
        <f>基础状态预估!J35</f>
        <v>127.64220630709642</v>
      </c>
      <c r="L115" s="7">
        <f>求节点(节奏总纲!$F$4:$F$163,节奏总纲!$C$4:$C$163,K115)</f>
        <v>75.028517754168774</v>
      </c>
      <c r="M115" s="4">
        <f>(求节点(其他调用!$Z$4:$Z$503,其他调用!$AC$4:$AC$503,K115)-求节点(其他调用!$Z$4:$Z$503,其他调用!$AC$4:$AC$503,$K$87))*$L$1</f>
        <v>122067.33727000176</v>
      </c>
      <c r="N115" s="7">
        <v>0</v>
      </c>
      <c r="O115" s="7">
        <v>0</v>
      </c>
      <c r="P115" s="7">
        <v>0</v>
      </c>
      <c r="Q115" s="7">
        <f t="shared" si="12"/>
        <v>14.648080472400212</v>
      </c>
      <c r="R115" s="7">
        <f t="shared" si="10"/>
        <v>2.4413467454000353</v>
      </c>
      <c r="S115" s="7">
        <f t="shared" si="11"/>
        <v>24413.467454000354</v>
      </c>
    </row>
    <row r="116" spans="11:20" x14ac:dyDescent="0.15">
      <c r="K116" s="7">
        <f>基础状态预估!J36</f>
        <v>139.64220630709642</v>
      </c>
      <c r="L116" s="7">
        <f>求节点(节奏总纲!$F$4:$F$163,节奏总纲!$C$4:$C$163,K116)</f>
        <v>76.312045239031065</v>
      </c>
      <c r="M116" s="4">
        <f>(求节点(其他调用!$Z$4:$Z$503,其他调用!$AC$4:$AC$503,K116)-求节点(其他调用!$Z$4:$Z$503,其他调用!$AC$4:$AC$503,$K$87))*$L$1</f>
        <v>135919.21306576525</v>
      </c>
      <c r="N116" s="7">
        <v>0</v>
      </c>
      <c r="O116" s="7">
        <v>0</v>
      </c>
      <c r="P116" s="7">
        <v>0</v>
      </c>
      <c r="Q116" s="7">
        <f t="shared" si="12"/>
        <v>16.310305567891831</v>
      </c>
      <c r="R116" s="7">
        <f t="shared" si="10"/>
        <v>2.7183842613153049</v>
      </c>
      <c r="S116" s="7">
        <f t="shared" si="11"/>
        <v>27183.842613153047</v>
      </c>
    </row>
    <row r="117" spans="11:20" x14ac:dyDescent="0.15">
      <c r="K117" s="7">
        <f>基础状态预估!J37</f>
        <v>151.64220630709642</v>
      </c>
      <c r="L117" s="7">
        <f>求节点(节奏总纲!$F$4:$F$163,节奏总纲!$C$4:$C$163,K117)</f>
        <v>77.477560370004554</v>
      </c>
      <c r="M117" s="4">
        <f>(求节点(其他调用!$Z$4:$Z$503,其他调用!$AC$4:$AC$503,K117)-求节点(其他调用!$Z$4:$Z$503,其他调用!$AC$4:$AC$503,$K$87))*$L$1</f>
        <v>149771.08886152873</v>
      </c>
      <c r="N117" s="7">
        <v>0</v>
      </c>
      <c r="O117" s="7">
        <v>0</v>
      </c>
      <c r="P117" s="7">
        <v>0</v>
      </c>
      <c r="Q117" s="7">
        <f t="shared" si="12"/>
        <v>17.972530663383445</v>
      </c>
      <c r="R117" s="7">
        <f t="shared" si="10"/>
        <v>2.9954217772305745</v>
      </c>
      <c r="S117" s="7">
        <f t="shared" si="11"/>
        <v>29954.217772305743</v>
      </c>
    </row>
    <row r="118" spans="11:20" x14ac:dyDescent="0.15">
      <c r="K118" s="7">
        <f>基础状态预估!J38</f>
        <v>163.64220630709642</v>
      </c>
      <c r="L118" s="7">
        <f>求节点(节奏总纲!$F$4:$F$163,节奏总纲!$C$4:$C$163,K118)</f>
        <v>78.557213539007549</v>
      </c>
      <c r="M118" s="4">
        <f>(求节点(其他调用!$Z$4:$Z$503,其他调用!$AC$4:$AC$503,K118)-求节点(其他调用!$Z$4:$Z$503,其他调用!$AC$4:$AC$503,$K$87))*$L$1</f>
        <v>163622.96465729221</v>
      </c>
      <c r="N118" s="7">
        <v>0</v>
      </c>
      <c r="O118" s="7">
        <v>0</v>
      </c>
      <c r="P118" s="7">
        <v>0</v>
      </c>
      <c r="Q118" s="7">
        <f t="shared" si="12"/>
        <v>19.634755758875066</v>
      </c>
      <c r="R118" s="7">
        <f t="shared" si="10"/>
        <v>3.2724592931458441</v>
      </c>
      <c r="S118" s="7">
        <f t="shared" si="11"/>
        <v>32724.592931458439</v>
      </c>
    </row>
    <row r="119" spans="11:20" x14ac:dyDescent="0.15">
      <c r="K119" s="7">
        <f>基础状态预估!J39</f>
        <v>175.64220630709642</v>
      </c>
      <c r="L119" s="7">
        <f>求节点(节奏总纲!$F$4:$F$163,节奏总纲!$C$4:$C$163,K119)</f>
        <v>79.595384842996793</v>
      </c>
      <c r="M119" s="4">
        <f>(求节点(其他调用!$Z$4:$Z$503,其他调用!$AC$4:$AC$503,K119)-求节点(其他调用!$Z$4:$Z$503,其他调用!$AC$4:$AC$503,$K$87))*$L$1</f>
        <v>177464.04749709179</v>
      </c>
      <c r="N119" s="7">
        <v>0</v>
      </c>
      <c r="O119" s="7">
        <v>0</v>
      </c>
      <c r="P119" s="7">
        <v>0</v>
      </c>
      <c r="Q119" s="7">
        <f t="shared" si="12"/>
        <v>21.295685699651017</v>
      </c>
      <c r="R119" s="7">
        <f t="shared" si="10"/>
        <v>3.5492809499418358</v>
      </c>
      <c r="S119" s="7">
        <f t="shared" si="11"/>
        <v>35492.809499418356</v>
      </c>
    </row>
    <row r="120" spans="11:20" x14ac:dyDescent="0.15">
      <c r="K120" s="7">
        <f>基础状态预估!J40</f>
        <v>187.64220630709642</v>
      </c>
      <c r="L120" s="7">
        <f>求节点(节奏总纲!$F$4:$F$163,节奏总纲!$C$4:$C$163,K120)</f>
        <v>80.592171054832377</v>
      </c>
      <c r="M120" s="4">
        <f>(求节点(其他调用!$Z$4:$Z$503,其他调用!$AC$4:$AC$503,K120)-求节点(其他调用!$Z$4:$Z$503,其他调用!$AC$4:$AC$503,$K$87))*$L$1</f>
        <v>190914.4079170659</v>
      </c>
      <c r="N120" s="7">
        <v>0</v>
      </c>
      <c r="O120" s="7">
        <v>0</v>
      </c>
      <c r="P120" s="7">
        <v>0</v>
      </c>
      <c r="Q120" s="7">
        <f t="shared" si="12"/>
        <v>22.909728950047906</v>
      </c>
      <c r="R120" s="7">
        <f t="shared" si="10"/>
        <v>3.8182881583413177</v>
      </c>
      <c r="S120" s="7">
        <f t="shared" si="11"/>
        <v>38182.881583413175</v>
      </c>
    </row>
    <row r="121" spans="11:20" x14ac:dyDescent="0.15">
      <c r="K121" s="7">
        <f>基础状态预估!J41</f>
        <v>199.64220630709642</v>
      </c>
      <c r="L121" s="7">
        <f>求节点(节奏总纲!$F$4:$F$163,节奏总纲!$C$4:$C$163,K121)</f>
        <v>81.508493635577963</v>
      </c>
      <c r="M121" s="4">
        <f>(求节点(其他调用!$Z$4:$Z$503,其他调用!$AC$4:$AC$503,K121)-求节点(其他调用!$Z$4:$Z$503,其他调用!$AC$4:$AC$503,$K$87))*$L$1</f>
        <v>204118.86596692982</v>
      </c>
      <c r="N121" s="7">
        <v>0</v>
      </c>
      <c r="O121" s="7">
        <v>0</v>
      </c>
      <c r="P121" s="7">
        <v>0</v>
      </c>
      <c r="Q121" s="7">
        <f t="shared" si="12"/>
        <v>24.494263916031578</v>
      </c>
      <c r="R121" s="7">
        <f t="shared" si="10"/>
        <v>4.0823773193385966</v>
      </c>
      <c r="S121" s="7">
        <f t="shared" si="11"/>
        <v>40823.773193385969</v>
      </c>
    </row>
    <row r="122" spans="11:20" x14ac:dyDescent="0.15">
      <c r="K122" s="7">
        <f>基础状态预估!J42</f>
        <v>211.64220630709642</v>
      </c>
      <c r="L122" s="7">
        <f>求节点(节奏总纲!$F$4:$F$163,节奏总纲!$C$4:$C$163,K122)</f>
        <v>82.346875382324953</v>
      </c>
      <c r="M122" s="4">
        <f>(求节点(其他调用!$Z$4:$Z$503,其他调用!$AC$4:$AC$503,K122)-求节点(其他调用!$Z$4:$Z$503,其他调用!$AC$4:$AC$503,$K$87))*$L$1</f>
        <v>217323.32401679383</v>
      </c>
      <c r="N122" s="7">
        <v>0</v>
      </c>
      <c r="O122" s="7">
        <v>0</v>
      </c>
      <c r="P122" s="7">
        <v>0</v>
      </c>
      <c r="Q122" s="7">
        <f t="shared" si="12"/>
        <v>26.078798882015256</v>
      </c>
      <c r="R122" s="7">
        <f t="shared" si="10"/>
        <v>4.3464664803358763</v>
      </c>
      <c r="S122" s="7">
        <f t="shared" si="11"/>
        <v>43464.664803358763</v>
      </c>
    </row>
    <row r="126" spans="11:20" x14ac:dyDescent="0.15">
      <c r="K126" s="7" t="s">
        <v>3</v>
      </c>
      <c r="N126" s="60" t="s">
        <v>246</v>
      </c>
      <c r="O126" s="60"/>
      <c r="P126" s="60"/>
      <c r="Q126" s="60"/>
      <c r="R126" s="60"/>
      <c r="S126" s="60"/>
      <c r="T126" s="60"/>
    </row>
    <row r="127" spans="11:20" x14ac:dyDescent="0.15">
      <c r="K127" s="7" t="s">
        <v>105</v>
      </c>
      <c r="L127" s="7" t="s">
        <v>31</v>
      </c>
      <c r="M127" s="4" t="s">
        <v>245</v>
      </c>
      <c r="N127" s="7" t="s">
        <v>221</v>
      </c>
      <c r="O127" s="7" t="s">
        <v>222</v>
      </c>
      <c r="P127" s="7" t="s">
        <v>223</v>
      </c>
      <c r="Q127" s="7" t="s">
        <v>224</v>
      </c>
      <c r="R127" s="7" t="s">
        <v>225</v>
      </c>
      <c r="S127" s="7" t="s">
        <v>274</v>
      </c>
    </row>
    <row r="128" spans="11:20" x14ac:dyDescent="0.15">
      <c r="K128" s="7">
        <f>基础状态预估!K7</f>
        <v>23.282468165263531</v>
      </c>
      <c r="L128" s="7">
        <f>求节点(节奏总纲!$G$4:$G$163,节奏总纲!$C$4:$C$163,K128)</f>
        <v>55</v>
      </c>
      <c r="M128" s="4">
        <f>(求节点(其他调用!$Z$4:$Z$503,其他调用!$AD$4:$AD$503,K128)-求节点(其他调用!$Z$4:$Z$503,其他调用!$AD$4:$AD$503,$K$128))*$L$1</f>
        <v>0</v>
      </c>
      <c r="N128" s="7">
        <v>0</v>
      </c>
      <c r="O128" s="7">
        <v>0</v>
      </c>
      <c r="P128" s="7">
        <v>0</v>
      </c>
      <c r="Q128" s="7">
        <f>$M128/$H$7*D$6</f>
        <v>0</v>
      </c>
      <c r="R128" s="7">
        <f t="shared" ref="R128:R163" si="14">$M128/$H$7*E$6</f>
        <v>0</v>
      </c>
      <c r="S128" s="7">
        <f t="shared" ref="S128:S163" si="15">$M128/$H$7*F$6</f>
        <v>0</v>
      </c>
    </row>
    <row r="129" spans="11:28" x14ac:dyDescent="0.15">
      <c r="K129" s="7">
        <f>基础状态预估!K8</f>
        <v>23.48246816526353</v>
      </c>
      <c r="L129" s="7">
        <f>求节点(节奏总纲!$G$4:$G$163,节奏总纲!$C$4:$C$163,K129)</f>
        <v>55.122844962000904</v>
      </c>
      <c r="M129" s="4">
        <f>(求节点(其他调用!$Z$4:$Z$503,其他调用!$AD$4:$AD$503,K129)-求节点(其他调用!$Z$4:$Z$503,其他调用!$AD$4:$AD$503,$K$128))*$L$1</f>
        <v>656.76053405492576</v>
      </c>
      <c r="N129" s="7">
        <v>0</v>
      </c>
      <c r="O129" s="7">
        <v>0</v>
      </c>
      <c r="P129" s="7">
        <v>0</v>
      </c>
      <c r="Q129" s="7">
        <f t="shared" ref="Q129:Q163" si="16">$M129/$H$7*D$6</f>
        <v>7.8811264086591087E-2</v>
      </c>
      <c r="R129" s="7">
        <f t="shared" si="14"/>
        <v>1.3135210681098516E-2</v>
      </c>
      <c r="S129" s="7">
        <f t="shared" si="15"/>
        <v>131.35210681098516</v>
      </c>
    </row>
    <row r="130" spans="11:28" x14ac:dyDescent="0.15">
      <c r="K130" s="7">
        <f>基础状态预估!K9</f>
        <v>23.682468165263529</v>
      </c>
      <c r="L130" s="7">
        <f>求节点(节奏总纲!$G$4:$G$163,节奏总纲!$C$4:$C$163,K130)</f>
        <v>55.245689924001809</v>
      </c>
      <c r="M130" s="4">
        <f>(求节点(其他调用!$Z$4:$Z$503,其他调用!$AD$4:$AD$503,K130)-求节点(其他调用!$Z$4:$Z$503,其他调用!$AD$4:$AD$503,$K$128))*$L$1</f>
        <v>1313.5210681098397</v>
      </c>
      <c r="N130" s="7">
        <v>0</v>
      </c>
      <c r="O130" s="7">
        <v>0</v>
      </c>
      <c r="P130" s="7">
        <v>0</v>
      </c>
      <c r="Q130" s="7">
        <f t="shared" si="16"/>
        <v>0.15762252817318076</v>
      </c>
      <c r="R130" s="7">
        <f t="shared" si="14"/>
        <v>2.6270421362196792E-2</v>
      </c>
      <c r="S130" s="7">
        <f t="shared" si="15"/>
        <v>262.70421362196794</v>
      </c>
    </row>
    <row r="131" spans="11:28" x14ac:dyDescent="0.15">
      <c r="K131" s="7">
        <f>基础状态预估!K10</f>
        <v>23.882468165263532</v>
      </c>
      <c r="L131" s="7">
        <f>求节点(节奏总纲!$G$4:$G$163,节奏总纲!$C$4:$C$163,K131)</f>
        <v>55.36853488600272</v>
      </c>
      <c r="M131" s="4">
        <f>(求节点(其他调用!$Z$4:$Z$503,其他调用!$AD$4:$AD$503,K131)-求节点(其他调用!$Z$4:$Z$503,其他调用!$AD$4:$AD$503,$K$128))*$L$1</f>
        <v>1970.281602164777</v>
      </c>
      <c r="N131" s="7">
        <v>0</v>
      </c>
      <c r="O131" s="7">
        <v>0</v>
      </c>
      <c r="P131" s="7">
        <v>0</v>
      </c>
      <c r="Q131" s="7">
        <f t="shared" si="16"/>
        <v>0.23643379225977326</v>
      </c>
      <c r="R131" s="7">
        <f t="shared" si="14"/>
        <v>3.9405632043295544E-2</v>
      </c>
      <c r="S131" s="7">
        <f t="shared" si="15"/>
        <v>394.05632043295543</v>
      </c>
    </row>
    <row r="132" spans="11:28" x14ac:dyDescent="0.15">
      <c r="K132" s="7">
        <f>基础状态预估!K11</f>
        <v>24.082468165263531</v>
      </c>
      <c r="L132" s="7">
        <f>求节点(节奏总纲!$G$4:$G$163,节奏总纲!$C$4:$C$163,K132)</f>
        <v>55.491379848003625</v>
      </c>
      <c r="M132" s="4">
        <f>(求节点(其他调用!$Z$4:$Z$503,其他调用!$AD$4:$AD$503,K132)-求节点(其他调用!$Z$4:$Z$503,其他调用!$AD$4:$AD$503,$K$128))*$L$1</f>
        <v>2627.0421362196912</v>
      </c>
      <c r="N132" s="7">
        <v>0</v>
      </c>
      <c r="O132" s="7">
        <v>0</v>
      </c>
      <c r="P132" s="7">
        <v>0</v>
      </c>
      <c r="Q132" s="7">
        <f t="shared" si="16"/>
        <v>0.31524505634636296</v>
      </c>
      <c r="R132" s="7">
        <f t="shared" si="14"/>
        <v>5.2540842724393827E-2</v>
      </c>
      <c r="S132" s="7">
        <f t="shared" si="15"/>
        <v>525.40842724393826</v>
      </c>
    </row>
    <row r="133" spans="11:28" x14ac:dyDescent="0.15">
      <c r="K133" s="7">
        <f>基础状态预估!K12</f>
        <v>24.48246816526353</v>
      </c>
      <c r="L133" s="7">
        <f>求节点(节奏总纲!$G$4:$G$163,节奏总纲!$C$4:$C$163,K133)</f>
        <v>55.737069772005434</v>
      </c>
      <c r="M133" s="4">
        <f>(求节点(其他调用!$Z$4:$Z$503,其他调用!$AD$4:$AD$503,K133)-求节点(其他调用!$Z$4:$Z$503,其他调用!$AD$4:$AD$503,$K$128))*$L$1</f>
        <v>3940.5632043295309</v>
      </c>
      <c r="N133" s="7">
        <v>0</v>
      </c>
      <c r="O133" s="7">
        <v>0</v>
      </c>
      <c r="P133" s="7">
        <v>0</v>
      </c>
      <c r="Q133" s="7">
        <f t="shared" si="16"/>
        <v>0.47286758451954369</v>
      </c>
      <c r="R133" s="7">
        <f t="shared" si="14"/>
        <v>7.8811264086590616E-2</v>
      </c>
      <c r="S133" s="7">
        <f t="shared" si="15"/>
        <v>788.1126408659062</v>
      </c>
    </row>
    <row r="134" spans="11:28" x14ac:dyDescent="0.15">
      <c r="K134" s="7">
        <f>基础状态预估!K13</f>
        <v>24.882468165263532</v>
      </c>
      <c r="L134" s="7">
        <f>求节点(节奏总纲!$G$4:$G$163,节奏总纲!$C$4:$C$163,K134)</f>
        <v>55.982759696007243</v>
      </c>
      <c r="M134" s="4">
        <f>(求节点(其他调用!$Z$4:$Z$503,其他调用!$AD$4:$AD$503,K134)-求节点(其他调用!$Z$4:$Z$503,其他调用!$AD$4:$AD$503,$K$128))*$L$1</f>
        <v>5254.0842724393824</v>
      </c>
      <c r="N134" s="7">
        <v>0</v>
      </c>
      <c r="O134" s="7">
        <v>0</v>
      </c>
      <c r="P134" s="7">
        <v>0</v>
      </c>
      <c r="Q134" s="7">
        <f t="shared" si="16"/>
        <v>0.63049011269272592</v>
      </c>
      <c r="R134" s="7">
        <f t="shared" si="14"/>
        <v>0.10508168544878765</v>
      </c>
      <c r="S134" s="7">
        <f t="shared" si="15"/>
        <v>1050.8168544878765</v>
      </c>
    </row>
    <row r="135" spans="11:28" x14ac:dyDescent="0.15">
      <c r="K135" s="7">
        <f>基础状态预估!K14</f>
        <v>25.282468165263531</v>
      </c>
      <c r="L135" s="7">
        <f>求节点(节奏总纲!$G$4:$G$163,节奏总纲!$C$4:$C$163,K135)</f>
        <v>56.212026432837384</v>
      </c>
      <c r="M135" s="4">
        <f>(求节点(其他调用!$Z$4:$Z$503,其他调用!$AD$4:$AD$503,K135)-求节点(其他调用!$Z$4:$Z$503,其他调用!$AD$4:$AD$503,$K$128))*$L$1</f>
        <v>6567.6053405492103</v>
      </c>
      <c r="N135" s="7">
        <v>0</v>
      </c>
      <c r="O135" s="7">
        <v>0</v>
      </c>
      <c r="P135" s="7">
        <v>0</v>
      </c>
      <c r="Q135" s="7">
        <f t="shared" si="16"/>
        <v>0.78811264086590516</v>
      </c>
      <c r="R135" s="7">
        <f t="shared" si="14"/>
        <v>0.13135210681098419</v>
      </c>
      <c r="S135" s="7">
        <f t="shared" si="15"/>
        <v>1313.521068109842</v>
      </c>
    </row>
    <row r="136" spans="11:28" x14ac:dyDescent="0.15">
      <c r="K136" s="7">
        <f>基础状态预估!K15</f>
        <v>26.082468165263531</v>
      </c>
      <c r="L136" s="7">
        <f>求节点(节奏总纲!$G$4:$G$163,节奏总纲!$C$4:$C$163,K136)</f>
        <v>56.668081104043473</v>
      </c>
      <c r="M136" s="4">
        <f>(求节点(其他调用!$Z$4:$Z$503,其他调用!$AD$4:$AD$503,K136)-求节点(其他调用!$Z$4:$Z$503,其他调用!$AD$4:$AD$503,$K$128))*$L$1</f>
        <v>9194.6474767689015</v>
      </c>
      <c r="N136" s="7">
        <v>0</v>
      </c>
      <c r="O136" s="7">
        <v>0</v>
      </c>
      <c r="P136" s="7">
        <v>0</v>
      </c>
      <c r="Q136" s="7">
        <f t="shared" si="16"/>
        <v>1.1033576972122681</v>
      </c>
      <c r="R136" s="7">
        <f t="shared" si="14"/>
        <v>0.18389294953537802</v>
      </c>
      <c r="S136" s="7">
        <f t="shared" si="15"/>
        <v>1838.9294953537801</v>
      </c>
    </row>
    <row r="137" spans="11:28" x14ac:dyDescent="0.15">
      <c r="K137" s="7">
        <f>基础状态预估!K16</f>
        <v>26.882468165263532</v>
      </c>
      <c r="L137" s="7">
        <f>求节点(节奏总纲!$G$4:$G$163,节奏总纲!$C$4:$C$163,K137)</f>
        <v>57.114152744074445</v>
      </c>
      <c r="M137" s="4">
        <f>(求节点(其他调用!$Z$4:$Z$503,其他调用!$AD$4:$AD$503,K137)-求节点(其他调用!$Z$4:$Z$503,其他调用!$AD$4:$AD$503,$K$128))*$L$1</f>
        <v>11821.689612988594</v>
      </c>
      <c r="N137" s="7">
        <v>0</v>
      </c>
      <c r="O137" s="7">
        <v>0</v>
      </c>
      <c r="P137" s="7">
        <v>0</v>
      </c>
      <c r="Q137" s="7">
        <f t="shared" si="16"/>
        <v>1.4186027535586312</v>
      </c>
      <c r="R137" s="7">
        <f t="shared" si="14"/>
        <v>0.23643379225977187</v>
      </c>
      <c r="S137" s="7">
        <f t="shared" si="15"/>
        <v>2364.3379225977187</v>
      </c>
    </row>
    <row r="138" spans="11:28" x14ac:dyDescent="0.15">
      <c r="K138" s="7">
        <f>基础状态预估!K17</f>
        <v>28.082468165263531</v>
      </c>
      <c r="L138" s="7">
        <f>求节点(节奏总纲!$G$4:$G$163,节奏总纲!$C$4:$C$163,K138)</f>
        <v>57.743220698837845</v>
      </c>
      <c r="M138" s="4">
        <f>(求节点(其他调用!$Z$4:$Z$503,其他调用!$AD$4:$AD$503,K138)-求节点(其他调用!$Z$4:$Z$503,其他调用!$AD$4:$AD$503,$K$128))*$L$1</f>
        <v>15764.360123891594</v>
      </c>
      <c r="N138" s="7">
        <v>0</v>
      </c>
      <c r="O138" s="7">
        <v>0</v>
      </c>
      <c r="P138" s="7">
        <v>0</v>
      </c>
      <c r="Q138" s="7">
        <f t="shared" si="16"/>
        <v>1.8917232148669911</v>
      </c>
      <c r="R138" s="7">
        <f t="shared" si="14"/>
        <v>0.31528720247783187</v>
      </c>
      <c r="S138" s="7">
        <f t="shared" si="15"/>
        <v>3152.8720247783185</v>
      </c>
    </row>
    <row r="139" spans="11:28" x14ac:dyDescent="0.15">
      <c r="K139" s="7">
        <f>基础状态预估!K18</f>
        <v>29.282468165263531</v>
      </c>
      <c r="L139" s="7">
        <f>求节点(节奏总纲!$G$4:$G$163,节奏总纲!$C$4:$C$163,K139)</f>
        <v>58.34891537479438</v>
      </c>
      <c r="M139" s="4">
        <f>(求节点(其他调用!$Z$4:$Z$503,其他调用!$AD$4:$AD$503,K139)-求节点(其他调用!$Z$4:$Z$503,其他调用!$AD$4:$AD$503,$K$128))*$L$1</f>
        <v>19745.244927377953</v>
      </c>
      <c r="N139" s="7">
        <v>0</v>
      </c>
      <c r="O139" s="7">
        <v>0</v>
      </c>
      <c r="P139" s="7">
        <v>0</v>
      </c>
      <c r="Q139" s="7">
        <f t="shared" si="16"/>
        <v>2.3694293912853546</v>
      </c>
      <c r="R139" s="7">
        <f t="shared" si="14"/>
        <v>0.39490489854755906</v>
      </c>
      <c r="S139" s="7">
        <f t="shared" si="15"/>
        <v>3949.0489854755906</v>
      </c>
    </row>
    <row r="140" spans="11:28" x14ac:dyDescent="0.15">
      <c r="K140" s="7">
        <f>基础状态预估!K19</f>
        <v>30.48246816526353</v>
      </c>
      <c r="L140" s="7">
        <f>求节点(节奏总纲!$G$4:$G$163,节奏总纲!$C$4:$C$163,K140)</f>
        <v>58.93848875846912</v>
      </c>
      <c r="M140" s="4">
        <f>(求节点(其他调用!$Z$4:$Z$503,其他调用!$AD$4:$AD$503,K140)-求节点(其他调用!$Z$4:$Z$503,其他调用!$AD$4:$AD$503,$K$128))*$L$1</f>
        <v>23784.071845604503</v>
      </c>
      <c r="N140" s="7">
        <v>0</v>
      </c>
      <c r="O140" s="7">
        <v>0</v>
      </c>
      <c r="P140" s="7">
        <v>0</v>
      </c>
      <c r="Q140" s="7">
        <f t="shared" si="16"/>
        <v>2.8540886214725405</v>
      </c>
      <c r="R140" s="7">
        <f t="shared" si="14"/>
        <v>0.47568143691209008</v>
      </c>
      <c r="S140" s="7">
        <f t="shared" si="15"/>
        <v>4756.8143691209007</v>
      </c>
      <c r="Z140" s="4" t="s">
        <v>231</v>
      </c>
      <c r="AA140" s="4"/>
      <c r="AB140" s="4"/>
    </row>
    <row r="141" spans="11:28" x14ac:dyDescent="0.15">
      <c r="K141" s="7">
        <f>基础状态预估!K20</f>
        <v>31.682468165263529</v>
      </c>
      <c r="L141" s="7">
        <f>求节点(节奏总纲!$G$4:$G$163,节奏总纲!$C$4:$C$163,K141)</f>
        <v>59.48793999184015</v>
      </c>
      <c r="M141" s="4">
        <f>(求节点(其他调用!$Z$4:$Z$503,其他调用!$AD$4:$AD$503,K141)-求节点(其他调用!$Z$4:$Z$503,其他调用!$AD$4:$AD$503,$K$128))*$L$1</f>
        <v>27920.627164776648</v>
      </c>
      <c r="N141" s="7">
        <v>0</v>
      </c>
      <c r="O141" s="7">
        <v>0</v>
      </c>
      <c r="P141" s="7">
        <v>0</v>
      </c>
      <c r="Q141" s="7">
        <f t="shared" si="16"/>
        <v>3.3504752597731975</v>
      </c>
      <c r="R141" s="7">
        <f t="shared" si="14"/>
        <v>0.55841254329553291</v>
      </c>
      <c r="S141" s="7">
        <f t="shared" si="15"/>
        <v>5584.1254329553294</v>
      </c>
      <c r="Z141" s="15" t="s">
        <v>249</v>
      </c>
      <c r="AA141" s="15" t="s">
        <v>250</v>
      </c>
      <c r="AB141" s="15"/>
    </row>
    <row r="142" spans="11:28" x14ac:dyDescent="0.15">
      <c r="K142" s="7">
        <f>基础状态预估!K21</f>
        <v>32.882468165263532</v>
      </c>
      <c r="L142" s="7">
        <f>求节点(节奏总纲!$G$4:$G$163,节奏总纲!$C$4:$C$163,K142)</f>
        <v>60.029788443433397</v>
      </c>
      <c r="M142" s="4">
        <f>(求节点(其他调用!$Z$4:$Z$503,其他调用!$AD$4:$AD$503,K142)-求节点(其他调用!$Z$4:$Z$503,其他调用!$AD$4:$AD$503,$K$128))*$L$1</f>
        <v>32101.326669872786</v>
      </c>
      <c r="N142" s="7">
        <v>0</v>
      </c>
      <c r="O142" s="7">
        <v>0</v>
      </c>
      <c r="P142" s="7">
        <v>0</v>
      </c>
      <c r="Q142" s="7">
        <f t="shared" si="16"/>
        <v>3.8521592003847345</v>
      </c>
      <c r="R142" s="7">
        <f t="shared" si="14"/>
        <v>0.64202653339745575</v>
      </c>
      <c r="S142" s="7">
        <f t="shared" si="15"/>
        <v>6420.2653339745575</v>
      </c>
      <c r="Z142" s="15">
        <v>10</v>
      </c>
      <c r="AA142" s="15">
        <f>MIN(MAX($M$128:$M$163),IFERROR(求节点($L$128:$L$163,$M$128:$M$163,Z142),0))</f>
        <v>0</v>
      </c>
      <c r="AB142" s="15"/>
    </row>
    <row r="143" spans="11:28" x14ac:dyDescent="0.15">
      <c r="K143" s="7">
        <f>基础状态预估!K22</f>
        <v>34.082468165263535</v>
      </c>
      <c r="L143" s="7">
        <f>求节点(节奏总纲!$G$4:$G$163,节奏总纲!$C$4:$C$163,K143)</f>
        <v>60.525792913498101</v>
      </c>
      <c r="M143" s="4">
        <f>(求节点(其他调用!$Z$4:$Z$503,其他调用!$AD$4:$AD$503,K143)-求节点(其他调用!$Z$4:$Z$503,其他调用!$AD$4:$AD$503,$K$128))*$L$1</f>
        <v>36282.02617496888</v>
      </c>
      <c r="N143" s="7">
        <v>0</v>
      </c>
      <c r="O143" s="7">
        <v>0</v>
      </c>
      <c r="P143" s="7">
        <v>0</v>
      </c>
      <c r="Q143" s="7">
        <f t="shared" si="16"/>
        <v>4.3538431409962657</v>
      </c>
      <c r="R143" s="7">
        <f t="shared" si="14"/>
        <v>0.72564052349937758</v>
      </c>
      <c r="S143" s="7">
        <f t="shared" si="15"/>
        <v>7256.4052349937756</v>
      </c>
      <c r="Z143" s="15">
        <v>20</v>
      </c>
      <c r="AA143" s="15">
        <f t="shared" ref="AA143:AA157" si="17">MIN(MAX($M$128:$M$163),IFERROR(求节点($L$128:$L$163,$M$128:$M$163,Z143),0))</f>
        <v>0</v>
      </c>
      <c r="AB143" s="15"/>
    </row>
    <row r="144" spans="11:28" x14ac:dyDescent="0.15">
      <c r="K144" s="7">
        <f>基础状态预估!K23</f>
        <v>35.282468165263531</v>
      </c>
      <c r="L144" s="7">
        <f>求节点(节奏总纲!$G$4:$G$163,节奏总纲!$C$4:$C$163,K144)</f>
        <v>61.020153065604582</v>
      </c>
      <c r="M144" s="4">
        <f>(求节点(其他调用!$Z$4:$Z$503,其他调用!$AD$4:$AD$503,K144)-求节点(其他调用!$Z$4:$Z$503,其他调用!$AD$4:$AD$503,$K$128))*$L$1</f>
        <v>40462.725680064992</v>
      </c>
      <c r="N144" s="7">
        <v>0</v>
      </c>
      <c r="O144" s="7">
        <v>0</v>
      </c>
      <c r="P144" s="7">
        <v>0</v>
      </c>
      <c r="Q144" s="7">
        <f t="shared" si="16"/>
        <v>4.8555270816077991</v>
      </c>
      <c r="R144" s="7">
        <f t="shared" si="14"/>
        <v>0.80925451360129985</v>
      </c>
      <c r="S144" s="7">
        <f t="shared" si="15"/>
        <v>8092.5451360129982</v>
      </c>
      <c r="Z144" s="15">
        <v>30</v>
      </c>
      <c r="AA144" s="15">
        <f t="shared" si="17"/>
        <v>0</v>
      </c>
      <c r="AB144" s="15"/>
    </row>
    <row r="145" spans="11:28" x14ac:dyDescent="0.15">
      <c r="K145" s="7">
        <f>基础状态预估!K24</f>
        <v>37.282468165263531</v>
      </c>
      <c r="L145" s="7">
        <f>求节点(节奏总纲!$G$4:$G$163,节奏总纲!$C$4:$C$163,K145)</f>
        <v>61.784465794284017</v>
      </c>
      <c r="M145" s="4">
        <f>(求节点(其他调用!$Z$4:$Z$503,其他调用!$AD$4:$AD$503,K145)-求节点(其他调用!$Z$4:$Z$503,其他调用!$AD$4:$AD$503,$K$128))*$L$1</f>
        <v>47430.558188558534</v>
      </c>
      <c r="N145" s="7">
        <v>0</v>
      </c>
      <c r="O145" s="7">
        <v>0</v>
      </c>
      <c r="P145" s="7">
        <v>0</v>
      </c>
      <c r="Q145" s="7">
        <f t="shared" si="16"/>
        <v>5.6916669826270248</v>
      </c>
      <c r="R145" s="7">
        <f t="shared" si="14"/>
        <v>0.94861116377117072</v>
      </c>
      <c r="S145" s="7">
        <f t="shared" si="15"/>
        <v>9486.1116377117069</v>
      </c>
      <c r="Z145" s="15">
        <v>40</v>
      </c>
      <c r="AA145" s="15">
        <f t="shared" si="17"/>
        <v>0</v>
      </c>
      <c r="AB145" s="15"/>
    </row>
    <row r="146" spans="11:28" x14ac:dyDescent="0.15">
      <c r="K146" s="7">
        <f>基础状态预估!K25</f>
        <v>39.282468165263531</v>
      </c>
      <c r="L146" s="7">
        <f>求节点(节奏总纲!$G$4:$G$163,节奏总纲!$C$4:$C$163,K146)</f>
        <v>62.507131399522507</v>
      </c>
      <c r="M146" s="4">
        <f>(求节点(其他调用!$Z$4:$Z$503,其他调用!$AD$4:$AD$503,K146)-求节点(其他调用!$Z$4:$Z$503,其他调用!$AD$4:$AD$503,$K$128))*$L$1</f>
        <v>54398.390697052055</v>
      </c>
      <c r="N146" s="7">
        <v>0</v>
      </c>
      <c r="O146" s="7">
        <v>0</v>
      </c>
      <c r="P146" s="7">
        <v>0</v>
      </c>
      <c r="Q146" s="7">
        <f t="shared" si="16"/>
        <v>6.5278068836462468</v>
      </c>
      <c r="R146" s="7">
        <f t="shared" si="14"/>
        <v>1.0879678139410411</v>
      </c>
      <c r="S146" s="7">
        <f t="shared" si="15"/>
        <v>10879.678139410411</v>
      </c>
      <c r="Z146" s="15">
        <v>50</v>
      </c>
      <c r="AA146" s="15">
        <f t="shared" si="17"/>
        <v>0</v>
      </c>
      <c r="AB146" s="15"/>
    </row>
    <row r="147" spans="11:28" x14ac:dyDescent="0.15">
      <c r="K147" s="7">
        <f>基础状态预估!K26</f>
        <v>41.282468165263531</v>
      </c>
      <c r="L147" s="7">
        <f>求节点(节奏总纲!$G$4:$G$163,节奏总纲!$C$4:$C$163,K147)</f>
        <v>63.198771451563246</v>
      </c>
      <c r="M147" s="4">
        <f>(求节点(其他调用!$Z$4:$Z$503,其他调用!$AD$4:$AD$503,K147)-求节点(其他调用!$Z$4:$Z$503,其他调用!$AD$4:$AD$503,$K$128))*$L$1</f>
        <v>61366.223205545597</v>
      </c>
      <c r="N147" s="7">
        <v>0</v>
      </c>
      <c r="O147" s="7">
        <v>0</v>
      </c>
      <c r="P147" s="7">
        <v>0</v>
      </c>
      <c r="Q147" s="7">
        <f t="shared" si="16"/>
        <v>7.3639467846654725</v>
      </c>
      <c r="R147" s="7">
        <f t="shared" si="14"/>
        <v>1.227324464110912</v>
      </c>
      <c r="S147" s="7">
        <f t="shared" si="15"/>
        <v>12273.24464110912</v>
      </c>
      <c r="Z147" s="15">
        <v>60</v>
      </c>
      <c r="AA147" s="15">
        <f t="shared" si="17"/>
        <v>31871.490208490643</v>
      </c>
      <c r="AB147" s="15"/>
    </row>
    <row r="148" spans="11:28" x14ac:dyDescent="0.15">
      <c r="K148" s="7">
        <f>基础状态预估!K27</f>
        <v>43.282468165263531</v>
      </c>
      <c r="L148" s="7">
        <f>求节点(节奏总纲!$G$4:$G$163,节奏总纲!$C$4:$C$163,K148)</f>
        <v>63.856539402374587</v>
      </c>
      <c r="M148" s="4">
        <f>(求节点(其他调用!$Z$4:$Z$503,其他调用!$AD$4:$AD$503,K148)-求节点(其他调用!$Z$4:$Z$503,其他调用!$AD$4:$AD$503,$K$128))*$L$1</f>
        <v>68334.055714039132</v>
      </c>
      <c r="N148" s="7">
        <v>0</v>
      </c>
      <c r="O148" s="7">
        <v>0</v>
      </c>
      <c r="P148" s="7">
        <v>0</v>
      </c>
      <c r="Q148" s="7">
        <f t="shared" si="16"/>
        <v>8.2000866856846955</v>
      </c>
      <c r="R148" s="7">
        <f t="shared" si="14"/>
        <v>1.3666811142807826</v>
      </c>
      <c r="S148" s="7">
        <f t="shared" si="15"/>
        <v>13666.811142807826</v>
      </c>
      <c r="Z148" s="15">
        <v>70</v>
      </c>
      <c r="AA148" s="15">
        <f t="shared" si="17"/>
        <v>147674.59090497385</v>
      </c>
      <c r="AB148" s="15"/>
    </row>
    <row r="149" spans="11:28" x14ac:dyDescent="0.15">
      <c r="K149" s="7">
        <f>基础状态预估!K28</f>
        <v>47.282468165263531</v>
      </c>
      <c r="L149" s="7">
        <f>求节点(节奏总纲!$G$4:$G$163,节奏总纲!$C$4:$C$163,K149)</f>
        <v>65.109042263524756</v>
      </c>
      <c r="M149" s="4">
        <f>(求节点(其他调用!$Z$4:$Z$503,其他调用!$AD$4:$AD$503,K149)-求节点(其他调用!$Z$4:$Z$503,其他调用!$AD$4:$AD$503,$K$128))*$L$1</f>
        <v>82269.720731026202</v>
      </c>
      <c r="N149" s="7">
        <v>0</v>
      </c>
      <c r="O149" s="7">
        <v>0</v>
      </c>
      <c r="P149" s="7">
        <v>0</v>
      </c>
      <c r="Q149" s="7">
        <f t="shared" si="16"/>
        <v>9.8723664877231432</v>
      </c>
      <c r="R149" s="7">
        <f t="shared" si="14"/>
        <v>1.6453944146205239</v>
      </c>
      <c r="S149" s="7">
        <f t="shared" si="15"/>
        <v>16453.944146205238</v>
      </c>
      <c r="Z149" s="15">
        <v>80</v>
      </c>
      <c r="AA149" s="15">
        <f t="shared" si="17"/>
        <v>367659.2042001427</v>
      </c>
      <c r="AB149" s="15"/>
    </row>
    <row r="150" spans="11:28" x14ac:dyDescent="0.15">
      <c r="K150" s="7">
        <f>基础状态预估!K29</f>
        <v>51.282468165263531</v>
      </c>
      <c r="L150" s="7">
        <f>求节点(节奏总纲!$G$4:$G$163,节奏总纲!$C$4:$C$163,K150)</f>
        <v>66.323263192827341</v>
      </c>
      <c r="M150" s="4">
        <f>(求节点(其他调用!$Z$4:$Z$503,其他调用!$AD$4:$AD$503,K150)-求节点(其他调用!$Z$4:$Z$503,其他调用!$AD$4:$AD$503,$K$128))*$L$1</f>
        <v>96205.385748013272</v>
      </c>
      <c r="N150" s="7">
        <v>0</v>
      </c>
      <c r="O150" s="7">
        <v>0</v>
      </c>
      <c r="P150" s="7">
        <v>0</v>
      </c>
      <c r="Q150" s="7">
        <f t="shared" si="16"/>
        <v>11.544646289761593</v>
      </c>
      <c r="R150" s="7">
        <f t="shared" si="14"/>
        <v>1.9241077149602654</v>
      </c>
      <c r="S150" s="7">
        <f t="shared" si="15"/>
        <v>19241.077149602654</v>
      </c>
      <c r="Z150" s="15">
        <v>90</v>
      </c>
      <c r="AA150" s="15">
        <f t="shared" si="17"/>
        <v>405421.2208506132</v>
      </c>
      <c r="AB150" s="15"/>
    </row>
    <row r="151" spans="11:28" x14ac:dyDescent="0.15">
      <c r="K151" s="7">
        <f>基础状态预估!K30</f>
        <v>55.282468165263531</v>
      </c>
      <c r="L151" s="7">
        <f>求节点(节奏总纲!$G$4:$G$163,节奏总纲!$C$4:$C$163,K151)</f>
        <v>67.437447618913097</v>
      </c>
      <c r="M151" s="4">
        <f>(求节点(其他调用!$Z$4:$Z$503,其他调用!$AD$4:$AD$503,K151)-求节点(其他调用!$Z$4:$Z$503,其他调用!$AD$4:$AD$503,$K$128))*$L$1</f>
        <v>110141.05076500036</v>
      </c>
      <c r="N151" s="7">
        <v>0</v>
      </c>
      <c r="O151" s="7">
        <v>0</v>
      </c>
      <c r="P151" s="7">
        <v>0</v>
      </c>
      <c r="Q151" s="7">
        <f t="shared" si="16"/>
        <v>13.216926091800044</v>
      </c>
      <c r="R151" s="7">
        <f t="shared" si="14"/>
        <v>2.2028210153000072</v>
      </c>
      <c r="S151" s="7">
        <f t="shared" si="15"/>
        <v>22028.210153000073</v>
      </c>
      <c r="Z151" s="15">
        <v>100</v>
      </c>
      <c r="AA151" s="15">
        <f t="shared" si="17"/>
        <v>405421.2208506132</v>
      </c>
      <c r="AB151" s="15"/>
    </row>
    <row r="152" spans="11:28" x14ac:dyDescent="0.15">
      <c r="K152" s="7">
        <f>基础状态预估!K31</f>
        <v>59.282468165263531</v>
      </c>
      <c r="L152" s="7">
        <f>求节点(节奏总纲!$G$4:$G$163,节奏总纲!$C$4:$C$163,K152)</f>
        <v>68.453526920558971</v>
      </c>
      <c r="M152" s="4">
        <f>(求节点(其他调用!$Z$4:$Z$503,其他调用!$AD$4:$AD$503,K152)-求节点(其他调用!$Z$4:$Z$503,其他调用!$AD$4:$AD$503,$K$128))*$L$1</f>
        <v>124076.71578198744</v>
      </c>
      <c r="N152" s="7">
        <v>0</v>
      </c>
      <c r="O152" s="7">
        <v>0</v>
      </c>
      <c r="P152" s="7">
        <v>0</v>
      </c>
      <c r="Q152" s="7">
        <f t="shared" si="16"/>
        <v>14.889205893838493</v>
      </c>
      <c r="R152" s="7">
        <f t="shared" si="14"/>
        <v>2.4815343156397489</v>
      </c>
      <c r="S152" s="7">
        <f t="shared" si="15"/>
        <v>24815.343156397488</v>
      </c>
      <c r="Z152" s="15">
        <v>110</v>
      </c>
      <c r="AA152" s="15">
        <f t="shared" si="17"/>
        <v>405421.2208506132</v>
      </c>
      <c r="AB152" s="15"/>
    </row>
    <row r="153" spans="11:28" x14ac:dyDescent="0.15">
      <c r="K153" s="7">
        <f>基础状态预估!K32</f>
        <v>63.282468165263531</v>
      </c>
      <c r="L153" s="7">
        <f>求节点(节奏总纲!$G$4:$G$163,节奏总纲!$C$4:$C$163,K153)</f>
        <v>69.397951298120717</v>
      </c>
      <c r="M153" s="4">
        <f>(求节点(其他调用!$Z$4:$Z$503,其他调用!$AD$4:$AD$503,K153)-求节点(其他调用!$Z$4:$Z$503,其他调用!$AD$4:$AD$503,$K$128))*$L$1</f>
        <v>138012.38079897451</v>
      </c>
      <c r="N153" s="7">
        <v>0</v>
      </c>
      <c r="O153" s="7">
        <v>0</v>
      </c>
      <c r="P153" s="7">
        <v>0</v>
      </c>
      <c r="Q153" s="7">
        <f t="shared" si="16"/>
        <v>16.561485695876939</v>
      </c>
      <c r="R153" s="7">
        <f t="shared" si="14"/>
        <v>2.7602476159794902</v>
      </c>
      <c r="S153" s="7">
        <f t="shared" si="15"/>
        <v>27602.476159794904</v>
      </c>
      <c r="Z153" s="15">
        <v>120</v>
      </c>
      <c r="AA153" s="15">
        <f t="shared" si="17"/>
        <v>405421.2208506132</v>
      </c>
      <c r="AB153" s="15"/>
    </row>
    <row r="154" spans="11:28" x14ac:dyDescent="0.15">
      <c r="K154" s="7">
        <f>基础状态预估!K33</f>
        <v>71.282468165263538</v>
      </c>
      <c r="L154" s="7">
        <f>求节点(节奏总纲!$G$4:$G$163,节奏总纲!$C$4:$C$163,K154)</f>
        <v>71.134603459739978</v>
      </c>
      <c r="M154" s="4">
        <f>(求节点(其他调用!$Z$4:$Z$503,其他调用!$AD$4:$AD$503,K154)-求节点(其他调用!$Z$4:$Z$503,其他调用!$AD$4:$AD$503,$K$128))*$L$1</f>
        <v>165883.71083294865</v>
      </c>
      <c r="N154" s="7">
        <v>0</v>
      </c>
      <c r="O154" s="7">
        <v>0</v>
      </c>
      <c r="P154" s="7">
        <v>0</v>
      </c>
      <c r="Q154" s="7">
        <f t="shared" si="16"/>
        <v>19.906045299953838</v>
      </c>
      <c r="R154" s="7">
        <f t="shared" si="14"/>
        <v>3.3176742166589732</v>
      </c>
      <c r="S154" s="7">
        <f t="shared" si="15"/>
        <v>33176.742166589735</v>
      </c>
      <c r="Z154" s="15">
        <v>130</v>
      </c>
      <c r="AA154" s="15">
        <f t="shared" si="17"/>
        <v>405421.2208506132</v>
      </c>
      <c r="AB154" s="15"/>
    </row>
    <row r="155" spans="11:28" x14ac:dyDescent="0.15">
      <c r="K155" s="7">
        <f>基础状态预估!K34</f>
        <v>79.282468165263538</v>
      </c>
      <c r="L155" s="7">
        <f>求节点(节奏总纲!$G$4:$G$163,节奏总纲!$C$4:$C$163,K155)</f>
        <v>72.688405066114001</v>
      </c>
      <c r="M155" s="4">
        <f>(求节点(其他调用!$Z$4:$Z$503,其他调用!$AD$4:$AD$503,K155)-求节点(其他调用!$Z$4:$Z$503,其他调用!$AD$4:$AD$503,$K$128))*$L$1</f>
        <v>193755.04086692282</v>
      </c>
      <c r="N155" s="7">
        <v>0</v>
      </c>
      <c r="O155" s="7">
        <v>0</v>
      </c>
      <c r="P155" s="7">
        <v>0</v>
      </c>
      <c r="Q155" s="7">
        <f t="shared" si="16"/>
        <v>23.250604904030737</v>
      </c>
      <c r="R155" s="7">
        <f t="shared" si="14"/>
        <v>3.8751008173384562</v>
      </c>
      <c r="S155" s="7">
        <f t="shared" si="15"/>
        <v>38751.008173384565</v>
      </c>
      <c r="Z155" s="15">
        <v>140</v>
      </c>
      <c r="AA155" s="15">
        <f t="shared" si="17"/>
        <v>405421.2208506132</v>
      </c>
      <c r="AB155" s="15"/>
    </row>
    <row r="156" spans="11:28" x14ac:dyDescent="0.15">
      <c r="K156" s="7">
        <f>基础状态预估!K35</f>
        <v>87.282468165263538</v>
      </c>
      <c r="L156" s="7">
        <f>求节点(节奏总纲!$G$4:$G$163,节奏总纲!$C$4:$C$163,K156)</f>
        <v>74.065029554361502</v>
      </c>
      <c r="M156" s="4">
        <f>(求节点(其他调用!$Z$4:$Z$503,其他调用!$AD$4:$AD$503,K156)-求节点(其他调用!$Z$4:$Z$503,其他调用!$AD$4:$AD$503,$K$128))*$L$1</f>
        <v>221582.02803140823</v>
      </c>
      <c r="N156" s="7">
        <v>0</v>
      </c>
      <c r="O156" s="7">
        <v>0</v>
      </c>
      <c r="P156" s="7">
        <v>0</v>
      </c>
      <c r="Q156" s="7">
        <f t="shared" si="16"/>
        <v>26.589843363768992</v>
      </c>
      <c r="R156" s="7">
        <f t="shared" si="14"/>
        <v>4.431640560628165</v>
      </c>
      <c r="S156" s="7">
        <f t="shared" si="15"/>
        <v>44316.405606281653</v>
      </c>
      <c r="Z156" s="15">
        <v>150</v>
      </c>
      <c r="AA156" s="15">
        <f t="shared" si="17"/>
        <v>405421.2208506132</v>
      </c>
      <c r="AB156" s="15"/>
    </row>
    <row r="157" spans="11:28" x14ac:dyDescent="0.15">
      <c r="K157" s="7">
        <f>基础状态预估!K36</f>
        <v>95.282468165263538</v>
      </c>
      <c r="L157" s="7">
        <f>求节点(节奏总纲!$G$4:$G$163,节奏总纲!$C$4:$C$163,K157)</f>
        <v>75.303116550209111</v>
      </c>
      <c r="M157" s="4">
        <f>(求节点(其他调用!$Z$4:$Z$503,其他调用!$AD$4:$AD$503,K157)-求节点(其他调用!$Z$4:$Z$503,其他调用!$AD$4:$AD$503,$K$128))*$L$1</f>
        <v>248376.96734925389</v>
      </c>
      <c r="N157" s="7">
        <v>0</v>
      </c>
      <c r="O157" s="7">
        <v>0</v>
      </c>
      <c r="P157" s="7">
        <v>0</v>
      </c>
      <c r="Q157" s="7">
        <f t="shared" si="16"/>
        <v>29.805236081910465</v>
      </c>
      <c r="R157" s="7">
        <f t="shared" si="14"/>
        <v>4.9675393469850775</v>
      </c>
      <c r="S157" s="7">
        <f t="shared" si="15"/>
        <v>49675.393469850773</v>
      </c>
      <c r="Z157" s="15">
        <v>160</v>
      </c>
      <c r="AA157" s="15">
        <f t="shared" si="17"/>
        <v>405421.2208506132</v>
      </c>
      <c r="AB157" s="15"/>
    </row>
    <row r="158" spans="11:28" x14ac:dyDescent="0.15">
      <c r="K158" s="7">
        <f>基础状态预估!K37</f>
        <v>103.28246816526354</v>
      </c>
      <c r="L158" s="7">
        <f>求节点(节奏总纲!$G$4:$G$163,节奏总纲!$C$4:$C$163,K158)</f>
        <v>76.439465251495861</v>
      </c>
      <c r="M158" s="4">
        <f>(求节点(其他调用!$Z$4:$Z$503,其他调用!$AD$4:$AD$503,K158)-求节点(其他调用!$Z$4:$Z$503,其他调用!$AD$4:$AD$503,$K$128))*$L$1</f>
        <v>274551.00959948043</v>
      </c>
      <c r="N158" s="7">
        <v>0</v>
      </c>
      <c r="O158" s="7">
        <v>0</v>
      </c>
      <c r="P158" s="7">
        <v>0</v>
      </c>
      <c r="Q158" s="7">
        <f t="shared" si="16"/>
        <v>32.946121151937653</v>
      </c>
      <c r="R158" s="7">
        <f t="shared" si="14"/>
        <v>5.4910201919896089</v>
      </c>
      <c r="S158" s="7">
        <f t="shared" si="15"/>
        <v>54910.201919896092</v>
      </c>
    </row>
    <row r="159" spans="11:28" x14ac:dyDescent="0.15">
      <c r="K159" s="7">
        <f>基础状态预估!K38</f>
        <v>111.28246816526354</v>
      </c>
      <c r="L159" s="7">
        <f>求节点(节奏总纲!$G$4:$G$163,节奏总纲!$C$4:$C$163,K159)</f>
        <v>77.49845906943213</v>
      </c>
      <c r="M159" s="4">
        <f>(求节点(其他调用!$Z$4:$Z$503,其他调用!$AD$4:$AD$503,K159)-求节点(其他调用!$Z$4:$Z$503,其他调用!$AD$4:$AD$503,$K$128))*$L$1</f>
        <v>300725.05184970703</v>
      </c>
      <c r="N159" s="7">
        <v>0</v>
      </c>
      <c r="O159" s="7">
        <v>0</v>
      </c>
      <c r="P159" s="7">
        <v>0</v>
      </c>
      <c r="Q159" s="7">
        <f t="shared" si="16"/>
        <v>36.087006221964842</v>
      </c>
      <c r="R159" s="7">
        <f t="shared" si="14"/>
        <v>6.0145010369941403</v>
      </c>
      <c r="S159" s="7">
        <f t="shared" si="15"/>
        <v>60145.010369941403</v>
      </c>
    </row>
    <row r="160" spans="11:28" x14ac:dyDescent="0.15">
      <c r="K160" s="7">
        <f>基础状态预估!K39</f>
        <v>119.28246816526354</v>
      </c>
      <c r="L160" s="7">
        <f>求节点(节奏总纲!$G$4:$G$163,节奏总纲!$C$4:$C$163,K160)</f>
        <v>78.517770372723305</v>
      </c>
      <c r="M160" s="4">
        <f>(求节点(其他调用!$Z$4:$Z$503,其他调用!$AD$4:$AD$503,K160)-求节点(其他调用!$Z$4:$Z$503,其他调用!$AD$4:$AD$503,$K$128))*$L$1</f>
        <v>326899.09409993351</v>
      </c>
      <c r="N160" s="7">
        <v>0</v>
      </c>
      <c r="O160" s="7">
        <v>0</v>
      </c>
      <c r="P160" s="7">
        <v>0</v>
      </c>
      <c r="Q160" s="7">
        <f t="shared" si="16"/>
        <v>39.227891291992023</v>
      </c>
      <c r="R160" s="7">
        <f t="shared" si="14"/>
        <v>6.5379818819986699</v>
      </c>
      <c r="S160" s="7">
        <f t="shared" si="15"/>
        <v>65379.8188199867</v>
      </c>
    </row>
    <row r="161" spans="11:20" x14ac:dyDescent="0.15">
      <c r="K161" s="7">
        <f>基础状态预估!K40</f>
        <v>127.28246816526354</v>
      </c>
      <c r="L161" s="7">
        <f>求节点(节奏总纲!$G$4:$G$163,节奏总纲!$C$4:$C$163,K161)</f>
        <v>79.49234776580262</v>
      </c>
      <c r="M161" s="4">
        <f>(求节点(其他调用!$Z$4:$Z$503,其他调用!$AD$4:$AD$503,K161)-求节点(其他调用!$Z$4:$Z$503,其他调用!$AD$4:$AD$503,$K$128))*$L$1</f>
        <v>353073.13635016012</v>
      </c>
      <c r="N161" s="7">
        <v>0</v>
      </c>
      <c r="O161" s="7">
        <v>0</v>
      </c>
      <c r="P161" s="7">
        <v>0</v>
      </c>
      <c r="Q161" s="7">
        <f t="shared" si="16"/>
        <v>42.368776362019211</v>
      </c>
      <c r="R161" s="7">
        <f t="shared" si="14"/>
        <v>7.0614627270032022</v>
      </c>
      <c r="S161" s="7">
        <f t="shared" si="15"/>
        <v>70614.627270032026</v>
      </c>
    </row>
    <row r="162" spans="11:20" x14ac:dyDescent="0.15">
      <c r="K162" s="7">
        <f>基础状态预估!K41</f>
        <v>135.28246816526354</v>
      </c>
      <c r="L162" s="7">
        <f>求节点(节奏总纲!$G$4:$G$163,节奏总纲!$C$4:$C$163,K162)</f>
        <v>80.403306851072472</v>
      </c>
      <c r="M162" s="4">
        <f>(求节点(其他调用!$Z$4:$Z$503,其他调用!$AD$4:$AD$503,K162)-求节点(其他调用!$Z$4:$Z$503,其他调用!$AD$4:$AD$503,$K$128))*$L$1</f>
        <v>379247.17860038666</v>
      </c>
      <c r="N162" s="7">
        <v>0</v>
      </c>
      <c r="O162" s="7">
        <v>0</v>
      </c>
      <c r="P162" s="7">
        <v>0</v>
      </c>
      <c r="Q162" s="7">
        <f t="shared" si="16"/>
        <v>45.5096614320464</v>
      </c>
      <c r="R162" s="7">
        <f t="shared" si="14"/>
        <v>7.5849435720077327</v>
      </c>
      <c r="S162" s="7">
        <f t="shared" si="15"/>
        <v>75849.435720077323</v>
      </c>
    </row>
    <row r="163" spans="11:20" x14ac:dyDescent="0.15">
      <c r="K163" s="7">
        <f>基础状态预估!K42</f>
        <v>143.28246816526354</v>
      </c>
      <c r="L163" s="7">
        <f>求节点(节奏总纲!$G$4:$G$163,节奏总纲!$C$4:$C$163,K163)</f>
        <v>81.250917254238459</v>
      </c>
      <c r="M163" s="4">
        <f>(求节点(其他调用!$Z$4:$Z$503,其他调用!$AD$4:$AD$503,K163)-求节点(其他调用!$Z$4:$Z$503,其他调用!$AD$4:$AD$503,$K$128))*$L$1</f>
        <v>405421.2208506132</v>
      </c>
      <c r="N163" s="7">
        <v>0</v>
      </c>
      <c r="O163" s="7">
        <v>0</v>
      </c>
      <c r="P163" s="7">
        <v>0</v>
      </c>
      <c r="Q163" s="7">
        <f t="shared" si="16"/>
        <v>48.650546502073581</v>
      </c>
      <c r="R163" s="7">
        <f t="shared" si="14"/>
        <v>8.1084244170122641</v>
      </c>
      <c r="S163" s="7">
        <f t="shared" si="15"/>
        <v>81084.244170122634</v>
      </c>
    </row>
    <row r="167" spans="11:20" x14ac:dyDescent="0.15">
      <c r="K167" s="7" t="s">
        <v>4</v>
      </c>
      <c r="N167" s="60" t="s">
        <v>246</v>
      </c>
      <c r="O167" s="60"/>
      <c r="P167" s="60"/>
      <c r="Q167" s="60"/>
      <c r="R167" s="60"/>
      <c r="S167" s="60"/>
      <c r="T167" s="60"/>
    </row>
    <row r="168" spans="11:20" x14ac:dyDescent="0.15">
      <c r="K168" s="7" t="s">
        <v>105</v>
      </c>
      <c r="L168" s="7" t="s">
        <v>31</v>
      </c>
      <c r="M168" s="4" t="s">
        <v>245</v>
      </c>
      <c r="N168" s="7" t="s">
        <v>221</v>
      </c>
      <c r="O168" s="7" t="s">
        <v>222</v>
      </c>
      <c r="P168" s="7" t="s">
        <v>223</v>
      </c>
      <c r="Q168" s="7" t="s">
        <v>224</v>
      </c>
      <c r="R168" s="7" t="s">
        <v>225</v>
      </c>
      <c r="S168" s="7" t="s">
        <v>274</v>
      </c>
    </row>
    <row r="169" spans="11:20" x14ac:dyDescent="0.15">
      <c r="K169" s="7">
        <f>基础状态预估!L7</f>
        <v>12.944538943812169</v>
      </c>
      <c r="L169" s="7">
        <f>求节点(节奏总纲!$H$4:$H$163,节奏总纲!$C$4:$C$163,K169)</f>
        <v>55</v>
      </c>
      <c r="M169" s="4">
        <f>(求节点(其他调用!$Z$4:$Z$503,其他调用!$AE$4:$AE$503,K169)-求节点(其他调用!$Z$4:$Z$503,其他调用!$AE$4:$AE$503,$K$169))*$L$1</f>
        <v>0</v>
      </c>
      <c r="N169" s="7">
        <v>0</v>
      </c>
      <c r="O169" s="7">
        <v>0</v>
      </c>
      <c r="P169" s="7">
        <v>0</v>
      </c>
      <c r="Q169" s="7">
        <f>$M169/$H$7*D$6</f>
        <v>0</v>
      </c>
      <c r="R169" s="7">
        <f t="shared" ref="R169:R204" si="18">$M169/$H$7*E$6</f>
        <v>0</v>
      </c>
      <c r="S169" s="7">
        <f t="shared" ref="S169:S204" si="19">$M169/$H$7*F$6</f>
        <v>0</v>
      </c>
    </row>
    <row r="170" spans="11:20" x14ac:dyDescent="0.15">
      <c r="K170" s="7">
        <f>基础状态预估!L8</f>
        <v>13.044538943812169</v>
      </c>
      <c r="L170" s="7">
        <f>求节点(节奏总纲!$H$4:$H$163,节奏总纲!$C$4:$C$163,K170)</f>
        <v>55.111973982298814</v>
      </c>
      <c r="M170" s="4">
        <f>(求节点(其他调用!$Z$4:$Z$503,其他调用!$AE$4:$AE$503,K170)-求节点(其他调用!$Z$4:$Z$503,其他调用!$AE$4:$AE$503,$K$169))*$L$1</f>
        <v>864.86016917212407</v>
      </c>
      <c r="N170" s="7">
        <v>0</v>
      </c>
      <c r="O170" s="7">
        <v>0</v>
      </c>
      <c r="P170" s="7">
        <v>0</v>
      </c>
      <c r="Q170" s="7">
        <f t="shared" ref="Q170:Q204" si="20">$M170/$H$7*D$6</f>
        <v>0.1037832203006549</v>
      </c>
      <c r="R170" s="7">
        <f t="shared" si="18"/>
        <v>1.7297203383442483E-2</v>
      </c>
      <c r="S170" s="7">
        <f t="shared" si="19"/>
        <v>172.97203383442482</v>
      </c>
    </row>
    <row r="171" spans="11:20" x14ac:dyDescent="0.15">
      <c r="K171" s="7">
        <f>基础状态预估!L9</f>
        <v>13.144538943812169</v>
      </c>
      <c r="L171" s="7">
        <f>求节点(节奏总纲!$H$4:$H$163,节奏总纲!$C$4:$C$163,K171)</f>
        <v>55.223947964597627</v>
      </c>
      <c r="M171" s="4">
        <f>(求节点(其他调用!$Z$4:$Z$503,其他调用!$AE$4:$AE$503,K171)-求节点(其他调用!$Z$4:$Z$503,其他调用!$AE$4:$AE$503,$K$169))*$L$1</f>
        <v>1722.3258340564325</v>
      </c>
      <c r="N171" s="7">
        <v>0</v>
      </c>
      <c r="O171" s="7">
        <v>0</v>
      </c>
      <c r="P171" s="7">
        <v>0</v>
      </c>
      <c r="Q171" s="7">
        <f t="shared" si="20"/>
        <v>0.2066791000867719</v>
      </c>
      <c r="R171" s="7">
        <f t="shared" si="18"/>
        <v>3.444651668112865E-2</v>
      </c>
      <c r="S171" s="7">
        <f t="shared" si="19"/>
        <v>344.46516681128651</v>
      </c>
    </row>
    <row r="172" spans="11:20" x14ac:dyDescent="0.15">
      <c r="K172" s="7">
        <f>基础状态预估!L10</f>
        <v>13.24453894381217</v>
      </c>
      <c r="L172" s="7">
        <f>求节点(节奏总纲!$H$4:$H$163,节奏总纲!$C$4:$C$163,K172)</f>
        <v>55.335921946896441</v>
      </c>
      <c r="M172" s="4">
        <f>(求节点(其他调用!$Z$4:$Z$503,其他调用!$AE$4:$AE$503,K172)-求节点(其他调用!$Z$4:$Z$503,其他调用!$AE$4:$AE$503,$K$169))*$L$1</f>
        <v>2579.7914989407177</v>
      </c>
      <c r="N172" s="7">
        <v>0</v>
      </c>
      <c r="O172" s="7">
        <v>0</v>
      </c>
      <c r="P172" s="7">
        <v>0</v>
      </c>
      <c r="Q172" s="7">
        <f t="shared" si="20"/>
        <v>0.30957497987288612</v>
      </c>
      <c r="R172" s="7">
        <f t="shared" si="18"/>
        <v>5.1595829978814352E-2</v>
      </c>
      <c r="S172" s="7">
        <f t="shared" si="19"/>
        <v>515.95829978814356</v>
      </c>
    </row>
    <row r="173" spans="11:20" x14ac:dyDescent="0.15">
      <c r="K173" s="7">
        <f>基础状态预估!L11</f>
        <v>13.34453894381217</v>
      </c>
      <c r="L173" s="7">
        <f>求节点(节奏总纲!$H$4:$H$163,节奏总纲!$C$4:$C$163,K173)</f>
        <v>55.447895929195255</v>
      </c>
      <c r="M173" s="4">
        <f>(求节点(其他调用!$Z$4:$Z$503,其他调用!$AE$4:$AE$503,K173)-求节点(其他调用!$Z$4:$Z$503,其他调用!$AE$4:$AE$503,$K$169))*$L$1</f>
        <v>3437.2571638250029</v>
      </c>
      <c r="N173" s="7">
        <v>0</v>
      </c>
      <c r="O173" s="7">
        <v>0</v>
      </c>
      <c r="P173" s="7">
        <v>0</v>
      </c>
      <c r="Q173" s="7">
        <f t="shared" si="20"/>
        <v>0.41247085965900032</v>
      </c>
      <c r="R173" s="7">
        <f t="shared" si="18"/>
        <v>6.8745143276500054E-2</v>
      </c>
      <c r="S173" s="7">
        <f t="shared" si="19"/>
        <v>687.4514327650005</v>
      </c>
    </row>
    <row r="174" spans="11:20" x14ac:dyDescent="0.15">
      <c r="K174" s="7">
        <f>基础状态预估!L12</f>
        <v>13.544538943812169</v>
      </c>
      <c r="L174" s="7">
        <f>求节点(节奏总纲!$H$4:$H$163,节奏总纲!$C$4:$C$163,K174)</f>
        <v>55.671843893792889</v>
      </c>
      <c r="M174" s="4">
        <f>(求节点(其他调用!$Z$4:$Z$503,其他调用!$AE$4:$AE$503,K174)-求节点(其他调用!$Z$4:$Z$503,其他调用!$AE$4:$AE$503,$K$169))*$L$1</f>
        <v>5152.1884935935959</v>
      </c>
      <c r="N174" s="7">
        <v>0</v>
      </c>
      <c r="O174" s="7">
        <v>0</v>
      </c>
      <c r="P174" s="7">
        <v>0</v>
      </c>
      <c r="Q174" s="7">
        <f t="shared" si="20"/>
        <v>0.61826261923123149</v>
      </c>
      <c r="R174" s="7">
        <f t="shared" si="18"/>
        <v>0.10304376987187192</v>
      </c>
      <c r="S174" s="7">
        <f t="shared" si="19"/>
        <v>1030.437698718719</v>
      </c>
    </row>
    <row r="175" spans="11:20" x14ac:dyDescent="0.15">
      <c r="K175" s="7">
        <f>基础状态预估!L13</f>
        <v>13.74453894381217</v>
      </c>
      <c r="L175" s="7">
        <f>求节点(节奏总纲!$H$4:$H$163,节奏总纲!$C$4:$C$163,K175)</f>
        <v>55.895791858390517</v>
      </c>
      <c r="M175" s="4">
        <f>(求节点(其他调用!$Z$4:$Z$503,其他调用!$AE$4:$AE$503,K175)-求节点(其他调用!$Z$4:$Z$503,其他调用!$AE$4:$AE$503,$K$169))*$L$1</f>
        <v>6867.1198233621662</v>
      </c>
      <c r="N175" s="7">
        <v>0</v>
      </c>
      <c r="O175" s="7">
        <v>0</v>
      </c>
      <c r="P175" s="7">
        <v>0</v>
      </c>
      <c r="Q175" s="7">
        <f t="shared" si="20"/>
        <v>0.82405437880346</v>
      </c>
      <c r="R175" s="7">
        <f t="shared" si="18"/>
        <v>0.13734239646724333</v>
      </c>
      <c r="S175" s="7">
        <f t="shared" si="19"/>
        <v>1373.4239646724334</v>
      </c>
    </row>
    <row r="176" spans="11:20" x14ac:dyDescent="0.15">
      <c r="K176" s="7">
        <f>基础状态预估!L14</f>
        <v>13.944538943812169</v>
      </c>
      <c r="L176" s="7">
        <f>求节点(节奏总纲!$H$4:$H$163,节奏总纲!$C$4:$C$163,K176)</f>
        <v>56.109297153494381</v>
      </c>
      <c r="M176" s="4">
        <f>(求节点(其他调用!$Z$4:$Z$503,其他调用!$AE$4:$AE$503,K176)-求节点(其他调用!$Z$4:$Z$503,其他调用!$AE$4:$AE$503,$K$169))*$L$1</f>
        <v>8582.0511531307366</v>
      </c>
      <c r="N176" s="7">
        <v>0</v>
      </c>
      <c r="O176" s="7">
        <v>0</v>
      </c>
      <c r="P176" s="7">
        <v>0</v>
      </c>
      <c r="Q176" s="7">
        <f t="shared" si="20"/>
        <v>1.0298461383756883</v>
      </c>
      <c r="R176" s="7">
        <f t="shared" si="18"/>
        <v>0.17164102306261472</v>
      </c>
      <c r="S176" s="7">
        <f t="shared" si="19"/>
        <v>1716.4102306261473</v>
      </c>
    </row>
    <row r="177" spans="11:28" x14ac:dyDescent="0.15">
      <c r="K177" s="7">
        <f>基础状态预估!L15</f>
        <v>14.34453894381217</v>
      </c>
      <c r="L177" s="7">
        <f>求节点(节奏总纲!$H$4:$H$163,节奏总纲!$C$4:$C$163,K177)</f>
        <v>56.518131481966783</v>
      </c>
      <c r="M177" s="4">
        <f>(求节点(其他调用!$Z$4:$Z$503,其他调用!$AE$4:$AE$503,K177)-求节点(其他调用!$Z$4:$Z$503,其他调用!$AE$4:$AE$503,$K$169))*$L$1</f>
        <v>11764.624570613681</v>
      </c>
      <c r="N177" s="7">
        <v>0</v>
      </c>
      <c r="O177" s="7">
        <v>0</v>
      </c>
      <c r="P177" s="7">
        <v>0</v>
      </c>
      <c r="Q177" s="7">
        <f t="shared" si="20"/>
        <v>1.4117549484736418</v>
      </c>
      <c r="R177" s="7">
        <f t="shared" si="18"/>
        <v>0.23529249141227362</v>
      </c>
      <c r="S177" s="7">
        <f t="shared" si="19"/>
        <v>2352.924914122736</v>
      </c>
    </row>
    <row r="178" spans="11:28" x14ac:dyDescent="0.15">
      <c r="K178" s="7">
        <f>基础状态预估!L16</f>
        <v>14.74453894381217</v>
      </c>
      <c r="L178" s="7">
        <f>求节点(节奏总纲!$H$4:$H$163,节奏总纲!$C$4:$C$163,K178)</f>
        <v>56.926965810439185</v>
      </c>
      <c r="M178" s="4">
        <f>(求节点(其他调用!$Z$4:$Z$503,其他调用!$AE$4:$AE$503,K178)-求节点(其他调用!$Z$4:$Z$503,其他调用!$AE$4:$AE$503,$K$169))*$L$1</f>
        <v>14907.391392080324</v>
      </c>
      <c r="N178" s="7">
        <v>0</v>
      </c>
      <c r="O178" s="7">
        <v>0</v>
      </c>
      <c r="P178" s="7">
        <v>0</v>
      </c>
      <c r="Q178" s="7">
        <f t="shared" si="20"/>
        <v>1.7888869670496388</v>
      </c>
      <c r="R178" s="7">
        <f t="shared" si="18"/>
        <v>0.29814782784160648</v>
      </c>
      <c r="S178" s="7">
        <f t="shared" si="19"/>
        <v>2981.4782784160648</v>
      </c>
    </row>
    <row r="179" spans="11:28" x14ac:dyDescent="0.15">
      <c r="K179" s="7">
        <f>基础状态预估!L17</f>
        <v>15.34453894381217</v>
      </c>
      <c r="L179" s="7">
        <f>求节点(节奏总纲!$H$4:$H$163,节奏总纲!$C$4:$C$163,K179)</f>
        <v>57.507980693841702</v>
      </c>
      <c r="M179" s="4">
        <f>(求节点(其他调用!$Z$4:$Z$503,其他调用!$AE$4:$AE$503,K179)-求节点(其他调用!$Z$4:$Z$503,其他调用!$AE$4:$AE$503,$K$169))*$L$1</f>
        <v>19575.604982022312</v>
      </c>
      <c r="N179" s="7">
        <v>0</v>
      </c>
      <c r="O179" s="7">
        <v>0</v>
      </c>
      <c r="P179" s="7">
        <v>0</v>
      </c>
      <c r="Q179" s="7">
        <f t="shared" si="20"/>
        <v>2.3490725978426776</v>
      </c>
      <c r="R179" s="7">
        <f t="shared" si="18"/>
        <v>0.39151209964044625</v>
      </c>
      <c r="S179" s="7">
        <f t="shared" si="19"/>
        <v>3915.1209964044624</v>
      </c>
    </row>
    <row r="180" spans="11:28" x14ac:dyDescent="0.15">
      <c r="K180" s="7">
        <f>基础状态预估!L18</f>
        <v>15.944538943812169</v>
      </c>
      <c r="L180" s="7">
        <f>求节点(节奏总纲!$H$4:$H$163,节奏总纲!$C$4:$C$163,K180)</f>
        <v>58.076768490660086</v>
      </c>
      <c r="M180" s="4">
        <f>(求节点(其他调用!$Z$4:$Z$503,其他调用!$AE$4:$AE$503,K180)-求节点(其他调用!$Z$4:$Z$503,其他调用!$AE$4:$AE$503,$K$169))*$L$1</f>
        <v>24209.758494403563</v>
      </c>
      <c r="N180" s="7">
        <v>0</v>
      </c>
      <c r="O180" s="7">
        <v>0</v>
      </c>
      <c r="P180" s="7">
        <v>0</v>
      </c>
      <c r="Q180" s="7">
        <f t="shared" si="20"/>
        <v>2.9051710193284275</v>
      </c>
      <c r="R180" s="7">
        <f t="shared" si="18"/>
        <v>0.48419516988807126</v>
      </c>
      <c r="S180" s="7">
        <f t="shared" si="19"/>
        <v>4841.9516988807127</v>
      </c>
    </row>
    <row r="181" spans="11:28" x14ac:dyDescent="0.15">
      <c r="K181" s="7">
        <f>基础状态预估!L19</f>
        <v>16.544538943812171</v>
      </c>
      <c r="L181" s="7">
        <f>求节点(节奏总纲!$H$4:$H$163,节奏总纲!$C$4:$C$163,K181)</f>
        <v>58.599812378736814</v>
      </c>
      <c r="M181" s="4">
        <f>(求节点(其他调用!$Z$4:$Z$503,其他调用!$AE$4:$AE$503,K181)-求节点(其他调用!$Z$4:$Z$503,其他调用!$AE$4:$AE$503,$K$169))*$L$1</f>
        <v>28843.912006784813</v>
      </c>
      <c r="N181" s="7">
        <v>0</v>
      </c>
      <c r="O181" s="7">
        <v>0</v>
      </c>
      <c r="P181" s="7">
        <v>0</v>
      </c>
      <c r="Q181" s="7">
        <f t="shared" si="20"/>
        <v>3.4612694408141773</v>
      </c>
      <c r="R181" s="7">
        <f t="shared" si="18"/>
        <v>0.57687824013569622</v>
      </c>
      <c r="S181" s="7">
        <f t="shared" si="19"/>
        <v>5768.7824013569625</v>
      </c>
    </row>
    <row r="182" spans="11:28" x14ac:dyDescent="0.15">
      <c r="K182" s="7">
        <f>基础状态预估!L20</f>
        <v>17.144538943812169</v>
      </c>
      <c r="L182" s="7">
        <f>求节点(节奏总纲!$H$4:$H$163,节奏总纲!$C$4:$C$163,K182)</f>
        <v>59.110735448260634</v>
      </c>
      <c r="M182" s="4">
        <f>(求节点(其他调用!$Z$4:$Z$503,其他调用!$AE$4:$AE$503,K182)-求节点(其他调用!$Z$4:$Z$503,其他调用!$AE$4:$AE$503,$K$169))*$L$1</f>
        <v>33478.065519166041</v>
      </c>
      <c r="N182" s="7">
        <v>0</v>
      </c>
      <c r="O182" s="7">
        <v>0</v>
      </c>
      <c r="P182" s="7">
        <v>0</v>
      </c>
      <c r="Q182" s="7">
        <f t="shared" si="20"/>
        <v>4.0173678622999249</v>
      </c>
      <c r="R182" s="7">
        <f t="shared" si="18"/>
        <v>0.66956131038332078</v>
      </c>
      <c r="S182" s="7">
        <f t="shared" si="19"/>
        <v>6695.6131038332078</v>
      </c>
    </row>
    <row r="183" spans="11:28" x14ac:dyDescent="0.15">
      <c r="K183" s="7">
        <f>基础状态预估!L21</f>
        <v>17.74453894381217</v>
      </c>
      <c r="L183" s="7">
        <f>求节点(节奏总纲!$H$4:$H$163,节奏总纲!$C$4:$C$163,K183)</f>
        <v>59.582176595777085</v>
      </c>
      <c r="M183" s="4">
        <f>(求节点(其他调用!$Z$4:$Z$503,其他调用!$AE$4:$AE$503,K183)-求节点(其他调用!$Z$4:$Z$503,其他调用!$AE$4:$AE$503,$K$169))*$L$1</f>
        <v>38112.219031547291</v>
      </c>
      <c r="N183" s="7">
        <v>0</v>
      </c>
      <c r="O183" s="7">
        <v>0</v>
      </c>
      <c r="P183" s="7">
        <v>0</v>
      </c>
      <c r="Q183" s="7">
        <f t="shared" si="20"/>
        <v>4.5734662837856748</v>
      </c>
      <c r="R183" s="7">
        <f t="shared" si="18"/>
        <v>0.76224438063094579</v>
      </c>
      <c r="S183" s="7">
        <f t="shared" si="19"/>
        <v>7622.4438063094576</v>
      </c>
    </row>
    <row r="184" spans="11:28" x14ac:dyDescent="0.15">
      <c r="K184" s="7">
        <f>基础状态预估!L22</f>
        <v>18.344538943812168</v>
      </c>
      <c r="L184" s="7">
        <f>求节点(节奏总纲!$H$4:$H$163,节奏总纲!$C$4:$C$163,K184)</f>
        <v>60.051469413074742</v>
      </c>
      <c r="M184" s="4">
        <f>(求节点(其他调用!$Z$4:$Z$503,其他调用!$AE$4:$AE$503,K184)-求节点(其他调用!$Z$4:$Z$503,其他调用!$AE$4:$AE$503,$K$169))*$L$1</f>
        <v>42746.372543928519</v>
      </c>
      <c r="N184" s="7">
        <v>0</v>
      </c>
      <c r="O184" s="7">
        <v>0</v>
      </c>
      <c r="P184" s="7">
        <v>0</v>
      </c>
      <c r="Q184" s="7">
        <f t="shared" si="20"/>
        <v>5.1295647052714219</v>
      </c>
      <c r="R184" s="7">
        <f t="shared" si="18"/>
        <v>0.85492745087857036</v>
      </c>
      <c r="S184" s="7">
        <f t="shared" si="19"/>
        <v>8549.2745087857038</v>
      </c>
    </row>
    <row r="185" spans="11:28" x14ac:dyDescent="0.15">
      <c r="K185" s="7">
        <f>基础状态预估!L23</f>
        <v>18.944538943812169</v>
      </c>
      <c r="L185" s="7">
        <f>求节点(节奏总纲!$H$4:$H$163,节奏总纲!$C$4:$C$163,K185)</f>
        <v>60.504021081076083</v>
      </c>
      <c r="M185" s="4">
        <f>(求节点(其他调用!$Z$4:$Z$503,其他调用!$AE$4:$AE$503,K185)-求节点(其他调用!$Z$4:$Z$503,其他调用!$AE$4:$AE$503,$K$169))*$L$1</f>
        <v>47380.526056309769</v>
      </c>
      <c r="N185" s="7">
        <v>0</v>
      </c>
      <c r="O185" s="7">
        <v>0</v>
      </c>
      <c r="P185" s="7">
        <v>0</v>
      </c>
      <c r="Q185" s="7">
        <f t="shared" si="20"/>
        <v>5.6856631267571718</v>
      </c>
      <c r="R185" s="7">
        <f t="shared" si="18"/>
        <v>0.94761052112619537</v>
      </c>
      <c r="S185" s="7">
        <f t="shared" si="19"/>
        <v>9476.1052112619545</v>
      </c>
      <c r="Z185" s="4" t="s">
        <v>232</v>
      </c>
      <c r="AA185" s="4"/>
      <c r="AB185" s="4"/>
    </row>
    <row r="186" spans="11:28" x14ac:dyDescent="0.15">
      <c r="K186" s="7">
        <f>基础状态预估!L24</f>
        <v>19.944538943812169</v>
      </c>
      <c r="L186" s="7">
        <f>求节点(节奏总纲!$H$4:$H$163,节奏总纲!$C$4:$C$163,K186)</f>
        <v>61.224982913914452</v>
      </c>
      <c r="M186" s="4">
        <f>(求节点(其他调用!$Z$4:$Z$503,其他调用!$AE$4:$AE$503,K186)-求节点(其他调用!$Z$4:$Z$503,其他调用!$AE$4:$AE$503,$K$169))*$L$1</f>
        <v>55104.115243611835</v>
      </c>
      <c r="N186" s="7">
        <v>0</v>
      </c>
      <c r="O186" s="7">
        <v>0</v>
      </c>
      <c r="P186" s="7">
        <v>0</v>
      </c>
      <c r="Q186" s="7">
        <f t="shared" si="20"/>
        <v>6.6124938292334203</v>
      </c>
      <c r="R186" s="7">
        <f t="shared" si="18"/>
        <v>1.1020823048722368</v>
      </c>
      <c r="S186" s="7">
        <f t="shared" si="19"/>
        <v>11020.823048722368</v>
      </c>
      <c r="Z186" s="15" t="s">
        <v>249</v>
      </c>
      <c r="AA186" s="15" t="s">
        <v>250</v>
      </c>
      <c r="AB186" s="15"/>
    </row>
    <row r="187" spans="11:28" x14ac:dyDescent="0.15">
      <c r="K187" s="7">
        <f>基础状态预估!L25</f>
        <v>20.944538943812169</v>
      </c>
      <c r="L187" s="7">
        <f>求节点(节奏总纲!$H$4:$H$163,节奏总纲!$C$4:$C$163,K187)</f>
        <v>61.882014127079032</v>
      </c>
      <c r="M187" s="4">
        <f>(求节点(其他调用!$Z$4:$Z$503,其他调用!$AE$4:$AE$503,K187)-求节点(其他调用!$Z$4:$Z$503,其他调用!$AE$4:$AE$503,$K$169))*$L$1</f>
        <v>62827.704430913902</v>
      </c>
      <c r="N187" s="7">
        <v>0</v>
      </c>
      <c r="O187" s="7">
        <v>0</v>
      </c>
      <c r="P187" s="7">
        <v>0</v>
      </c>
      <c r="Q187" s="7">
        <f t="shared" si="20"/>
        <v>7.539324531709668</v>
      </c>
      <c r="R187" s="7">
        <f t="shared" si="18"/>
        <v>1.256554088618278</v>
      </c>
      <c r="S187" s="7">
        <f t="shared" si="19"/>
        <v>12565.54088618278</v>
      </c>
      <c r="Z187" s="15">
        <v>10</v>
      </c>
      <c r="AA187" s="15">
        <f>MIN(MAX($M$169:$M$204),IFERROR(求节点($L$169:$L$204,$M$169:$M$204,Z187),0))</f>
        <v>0</v>
      </c>
      <c r="AB187" s="15"/>
    </row>
    <row r="188" spans="11:28" x14ac:dyDescent="0.15">
      <c r="K188" s="7">
        <f>基础状态预估!L26</f>
        <v>21.944538943812169</v>
      </c>
      <c r="L188" s="7">
        <f>求节点(节奏总纲!$H$4:$H$163,节奏总纲!$C$4:$C$163,K188)</f>
        <v>62.52058960078935</v>
      </c>
      <c r="M188" s="4">
        <f>(求节点(其他调用!$Z$4:$Z$503,其他调用!$AE$4:$AE$503,K188)-求节点(其他调用!$Z$4:$Z$503,其他调用!$AE$4:$AE$503,$K$169))*$L$1</f>
        <v>70551.293618215976</v>
      </c>
      <c r="N188" s="7">
        <v>0</v>
      </c>
      <c r="O188" s="7">
        <v>0</v>
      </c>
      <c r="P188" s="7">
        <v>0</v>
      </c>
      <c r="Q188" s="7">
        <f t="shared" si="20"/>
        <v>8.4661552341859156</v>
      </c>
      <c r="R188" s="7">
        <f t="shared" si="18"/>
        <v>1.4110258723643194</v>
      </c>
      <c r="S188" s="7">
        <f t="shared" si="19"/>
        <v>14110.258723643194</v>
      </c>
      <c r="Z188" s="15">
        <v>20</v>
      </c>
      <c r="AA188" s="15">
        <f t="shared" ref="AA188:AA202" si="21">MIN(MAX($M$169:$M$204),IFERROR(求节点($L$169:$L$204,$M$169:$M$204,Z188),0))</f>
        <v>0</v>
      </c>
      <c r="AB188" s="15"/>
    </row>
    <row r="189" spans="11:28" x14ac:dyDescent="0.15">
      <c r="K189" s="7">
        <f>基础状态预估!L27</f>
        <v>22.944538943812169</v>
      </c>
      <c r="L189" s="7">
        <f>求节点(节奏总纲!$H$4:$H$163,节奏总纲!$C$4:$C$163,K189)</f>
        <v>63.148898582390885</v>
      </c>
      <c r="M189" s="4">
        <f>(求节点(其他调用!$Z$4:$Z$503,其他调用!$AE$4:$AE$503,K189)-求节点(其他调用!$Z$4:$Z$503,其他调用!$AE$4:$AE$503,$K$169))*$L$1</f>
        <v>78274.882805518035</v>
      </c>
      <c r="N189" s="7">
        <v>0</v>
      </c>
      <c r="O189" s="7">
        <v>0</v>
      </c>
      <c r="P189" s="7">
        <v>0</v>
      </c>
      <c r="Q189" s="7">
        <f t="shared" si="20"/>
        <v>9.3929859366621642</v>
      </c>
      <c r="R189" s="7">
        <f t="shared" si="18"/>
        <v>1.5654976561103606</v>
      </c>
      <c r="S189" s="7">
        <f t="shared" si="19"/>
        <v>15654.976561103605</v>
      </c>
      <c r="Z189" s="15">
        <v>30</v>
      </c>
      <c r="AA189" s="15">
        <f t="shared" si="21"/>
        <v>0</v>
      </c>
      <c r="AB189" s="15"/>
    </row>
    <row r="190" spans="11:28" x14ac:dyDescent="0.15">
      <c r="K190" s="7">
        <f>基础状态预估!L28</f>
        <v>24.944538943812169</v>
      </c>
      <c r="L190" s="7">
        <f>求节点(节奏总纲!$H$4:$H$163,节奏总纲!$C$4:$C$163,K190)</f>
        <v>64.36484687066519</v>
      </c>
      <c r="M190" s="4">
        <f>(求节点(其他调用!$Z$4:$Z$503,其他调用!$AE$4:$AE$503,K190)-求节点(其他调用!$Z$4:$Z$503,其他调用!$AE$4:$AE$503,$K$169))*$L$1</f>
        <v>93722.061180122153</v>
      </c>
      <c r="N190" s="7">
        <v>0</v>
      </c>
      <c r="O190" s="7">
        <v>0</v>
      </c>
      <c r="P190" s="7">
        <v>0</v>
      </c>
      <c r="Q190" s="7">
        <f t="shared" si="20"/>
        <v>11.246647341614658</v>
      </c>
      <c r="R190" s="7">
        <f t="shared" si="18"/>
        <v>1.874441223602443</v>
      </c>
      <c r="S190" s="7">
        <f t="shared" si="19"/>
        <v>18744.412236024429</v>
      </c>
      <c r="Z190" s="15">
        <v>40</v>
      </c>
      <c r="AA190" s="15">
        <f t="shared" si="21"/>
        <v>0</v>
      </c>
      <c r="AB190" s="15"/>
    </row>
    <row r="191" spans="11:28" x14ac:dyDescent="0.15">
      <c r="K191" s="7">
        <f>基础状态预估!L29</f>
        <v>26.944538943812169</v>
      </c>
      <c r="L191" s="7">
        <f>求节点(节奏总纲!$H$4:$H$163,节奏总纲!$C$4:$C$163,K191)</f>
        <v>65.51188846994431</v>
      </c>
      <c r="M191" s="4">
        <f>(求节点(其他调用!$Z$4:$Z$503,其他调用!$AE$4:$AE$503,K191)-求节点(其他调用!$Z$4:$Z$503,其他调用!$AE$4:$AE$503,$K$169))*$L$1</f>
        <v>109169.23955472629</v>
      </c>
      <c r="N191" s="7">
        <v>0</v>
      </c>
      <c r="O191" s="7">
        <v>0</v>
      </c>
      <c r="P191" s="7">
        <v>0</v>
      </c>
      <c r="Q191" s="7">
        <f t="shared" si="20"/>
        <v>13.100308746567155</v>
      </c>
      <c r="R191" s="7">
        <f t="shared" si="18"/>
        <v>2.1833847910945257</v>
      </c>
      <c r="S191" s="7">
        <f t="shared" si="19"/>
        <v>21833.847910945256</v>
      </c>
      <c r="Z191" s="15">
        <v>50</v>
      </c>
      <c r="AA191" s="15">
        <f t="shared" si="21"/>
        <v>0</v>
      </c>
      <c r="AB191" s="15"/>
    </row>
    <row r="192" spans="11:28" x14ac:dyDescent="0.15">
      <c r="K192" s="7">
        <f>基础状态预估!L30</f>
        <v>28.944538943812169</v>
      </c>
      <c r="L192" s="7">
        <f>求节点(节奏总纲!$H$4:$H$163,节奏总纲!$C$4:$C$163,K192)</f>
        <v>66.56128932523167</v>
      </c>
      <c r="M192" s="4">
        <f>(求节点(其他调用!$Z$4:$Z$503,其他调用!$AE$4:$AE$503,K192)-求节点(其他调用!$Z$4:$Z$503,其他调用!$AE$4:$AE$503,$K$169))*$L$1</f>
        <v>124616.41792933043</v>
      </c>
      <c r="N192" s="7">
        <v>0</v>
      </c>
      <c r="O192" s="7">
        <v>0</v>
      </c>
      <c r="P192" s="7">
        <v>0</v>
      </c>
      <c r="Q192" s="7">
        <f t="shared" si="20"/>
        <v>14.953970151519652</v>
      </c>
      <c r="R192" s="7">
        <f t="shared" si="18"/>
        <v>2.4923283585866085</v>
      </c>
      <c r="S192" s="7">
        <f t="shared" si="19"/>
        <v>24923.283585866084</v>
      </c>
      <c r="Z192" s="15">
        <v>60</v>
      </c>
      <c r="AA192" s="15">
        <f t="shared" si="21"/>
        <v>42238.124489432448</v>
      </c>
      <c r="AB192" s="15"/>
    </row>
    <row r="193" spans="11:28" x14ac:dyDescent="0.15">
      <c r="K193" s="7">
        <f>基础状态预估!L31</f>
        <v>30.944538943812169</v>
      </c>
      <c r="L193" s="7">
        <f>求节点(节奏总纲!$H$4:$H$163,节奏总纲!$C$4:$C$163,K193)</f>
        <v>67.556029229591601</v>
      </c>
      <c r="M193" s="4">
        <f>(求节点(其他调用!$Z$4:$Z$503,其他调用!$AE$4:$AE$503,K193)-求节点(其他调用!$Z$4:$Z$503,其他调用!$AE$4:$AE$503,$K$169))*$L$1</f>
        <v>140574.50211815606</v>
      </c>
      <c r="N193" s="7">
        <v>0</v>
      </c>
      <c r="O193" s="7">
        <v>0</v>
      </c>
      <c r="P193" s="7">
        <v>0</v>
      </c>
      <c r="Q193" s="7">
        <f t="shared" si="20"/>
        <v>16.868940254178725</v>
      </c>
      <c r="R193" s="7">
        <f t="shared" si="18"/>
        <v>2.8114900423631211</v>
      </c>
      <c r="S193" s="7">
        <f t="shared" si="19"/>
        <v>28114.90042363121</v>
      </c>
      <c r="Z193" s="15">
        <v>70</v>
      </c>
      <c r="AA193" s="15">
        <f t="shared" si="21"/>
        <v>186516.81858036085</v>
      </c>
      <c r="AB193" s="15"/>
    </row>
    <row r="194" spans="11:28" x14ac:dyDescent="0.15">
      <c r="K194" s="7">
        <f>基础状态预估!L32</f>
        <v>32.944538943812169</v>
      </c>
      <c r="L194" s="7">
        <f>求节点(节奏总纲!$H$4:$H$163,节奏总纲!$C$4:$C$163,K194)</f>
        <v>68.49316823583446</v>
      </c>
      <c r="M194" s="4">
        <f>(求节点(其他调用!$Z$4:$Z$503,其他调用!$AE$4:$AE$503,K194)-求节点(其他调用!$Z$4:$Z$503,其他调用!$AE$4:$AE$503,$K$169))*$L$1</f>
        <v>156966.02086498027</v>
      </c>
      <c r="N194" s="7">
        <v>0</v>
      </c>
      <c r="O194" s="7">
        <v>0</v>
      </c>
      <c r="P194" s="7">
        <v>0</v>
      </c>
      <c r="Q194" s="7">
        <f t="shared" si="20"/>
        <v>18.835922503797633</v>
      </c>
      <c r="R194" s="7">
        <f t="shared" si="18"/>
        <v>3.1393204172996052</v>
      </c>
      <c r="S194" s="7">
        <f t="shared" si="19"/>
        <v>31393.204172996051</v>
      </c>
      <c r="Z194" s="15">
        <v>80</v>
      </c>
      <c r="AA194" s="15">
        <f t="shared" si="21"/>
        <v>484412.28468051477</v>
      </c>
      <c r="AB194" s="15"/>
    </row>
    <row r="195" spans="11:28" x14ac:dyDescent="0.15">
      <c r="K195" s="7">
        <f>基础状态预估!L33</f>
        <v>36.944538943812169</v>
      </c>
      <c r="L195" s="7">
        <f>求节点(节奏总纲!$H$4:$H$163,节奏总纲!$C$4:$C$163,K195)</f>
        <v>70.169313030863634</v>
      </c>
      <c r="M195" s="4">
        <f>(求节点(其他调用!$Z$4:$Z$503,其他调用!$AE$4:$AE$503,K195)-求节点(其他调用!$Z$4:$Z$503,其他调用!$AE$4:$AE$503,$K$169))*$L$1</f>
        <v>189837.25238366603</v>
      </c>
      <c r="N195" s="7">
        <v>0</v>
      </c>
      <c r="O195" s="7">
        <v>0</v>
      </c>
      <c r="P195" s="7">
        <v>0</v>
      </c>
      <c r="Q195" s="7">
        <f t="shared" si="20"/>
        <v>22.780470286039922</v>
      </c>
      <c r="R195" s="7">
        <f t="shared" si="18"/>
        <v>3.7967450476733204</v>
      </c>
      <c r="S195" s="7">
        <f t="shared" si="19"/>
        <v>37967.450476733204</v>
      </c>
      <c r="Z195" s="15">
        <v>90</v>
      </c>
      <c r="AA195" s="15">
        <f t="shared" si="21"/>
        <v>485678.33605183795</v>
      </c>
      <c r="AB195" s="15"/>
    </row>
    <row r="196" spans="11:28" x14ac:dyDescent="0.15">
      <c r="K196" s="7">
        <f>基础状态预估!L34</f>
        <v>40.944538943812169</v>
      </c>
      <c r="L196" s="7">
        <f>求节点(节奏总纲!$H$4:$H$163,节奏总纲!$C$4:$C$163,K196)</f>
        <v>71.656214941879981</v>
      </c>
      <c r="M196" s="4">
        <f>(求节点(其他调用!$Z$4:$Z$503,其他调用!$AE$4:$AE$503,K196)-求节点(其他调用!$Z$4:$Z$503,其他调用!$AE$4:$AE$503,$K$169))*$L$1</f>
        <v>222708.48390235181</v>
      </c>
      <c r="N196" s="7">
        <v>0</v>
      </c>
      <c r="O196" s="7">
        <v>0</v>
      </c>
      <c r="P196" s="7">
        <v>0</v>
      </c>
      <c r="Q196" s="7">
        <f t="shared" si="20"/>
        <v>26.725018068282218</v>
      </c>
      <c r="R196" s="7">
        <f t="shared" si="18"/>
        <v>4.4541696780470366</v>
      </c>
      <c r="S196" s="7">
        <f t="shared" si="19"/>
        <v>44541.696780470367</v>
      </c>
      <c r="Z196" s="15">
        <v>100</v>
      </c>
      <c r="AA196" s="15">
        <f t="shared" si="21"/>
        <v>485678.33605183795</v>
      </c>
      <c r="AB196" s="15"/>
    </row>
    <row r="197" spans="11:28" x14ac:dyDescent="0.15">
      <c r="K197" s="7">
        <f>基础状态预估!L35</f>
        <v>44.944538943812169</v>
      </c>
      <c r="L197" s="7">
        <f>求节点(节奏总纲!$H$4:$H$163,节奏总纲!$C$4:$C$163,K197)</f>
        <v>73.020307731716954</v>
      </c>
      <c r="M197" s="4">
        <f>(求节点(其他调用!$Z$4:$Z$503,其他调用!$AE$4:$AE$503,K197)-求节点(其他调用!$Z$4:$Z$503,其他调用!$AE$4:$AE$503,$K$169))*$L$1</f>
        <v>255579.71542103757</v>
      </c>
      <c r="N197" s="7">
        <v>0</v>
      </c>
      <c r="O197" s="7">
        <v>0</v>
      </c>
      <c r="P197" s="7">
        <v>0</v>
      </c>
      <c r="Q197" s="7">
        <f t="shared" si="20"/>
        <v>30.669565850524506</v>
      </c>
      <c r="R197" s="7">
        <f t="shared" si="18"/>
        <v>5.1115943084207514</v>
      </c>
      <c r="S197" s="7">
        <f t="shared" si="19"/>
        <v>51115.943084207516</v>
      </c>
      <c r="Z197" s="15">
        <v>110</v>
      </c>
      <c r="AA197" s="15">
        <f t="shared" si="21"/>
        <v>485678.33605183795</v>
      </c>
      <c r="AB197" s="15"/>
    </row>
    <row r="198" spans="11:28" x14ac:dyDescent="0.15">
      <c r="K198" s="7">
        <f>基础状态预估!L36</f>
        <v>48.944538943812169</v>
      </c>
      <c r="L198" s="7">
        <f>求节点(节奏总纲!$H$4:$H$163,节奏总纲!$C$4:$C$163,K198)</f>
        <v>74.216092110230989</v>
      </c>
      <c r="M198" s="4">
        <f>(求节点(其他调用!$Z$4:$Z$503,其他调用!$AE$4:$AE$503,K198)-求节点(其他调用!$Z$4:$Z$503,其他调用!$AE$4:$AE$503,$K$169))*$L$1</f>
        <v>288450.94693972333</v>
      </c>
      <c r="N198" s="7">
        <v>0</v>
      </c>
      <c r="O198" s="7">
        <v>0</v>
      </c>
      <c r="P198" s="7">
        <v>0</v>
      </c>
      <c r="Q198" s="7">
        <f t="shared" si="20"/>
        <v>34.614113632766802</v>
      </c>
      <c r="R198" s="7">
        <f t="shared" si="18"/>
        <v>5.769018938794467</v>
      </c>
      <c r="S198" s="7">
        <f t="shared" si="19"/>
        <v>57690.189387944672</v>
      </c>
      <c r="Z198" s="15">
        <v>120</v>
      </c>
      <c r="AA198" s="15">
        <f t="shared" si="21"/>
        <v>485678.33605183795</v>
      </c>
      <c r="AB198" s="15"/>
    </row>
    <row r="199" spans="11:28" x14ac:dyDescent="0.15">
      <c r="K199" s="7">
        <f>基础状态预估!L37</f>
        <v>52.944538943812169</v>
      </c>
      <c r="L199" s="7">
        <f>求节点(节奏总纲!$H$4:$H$163,节奏总纲!$C$4:$C$163,K199)</f>
        <v>75.30416306738914</v>
      </c>
      <c r="M199" s="4">
        <f>(求节点(其他调用!$Z$4:$Z$503,其他调用!$AE$4:$AE$503,K199)-求节点(其他调用!$Z$4:$Z$503,其他调用!$AE$4:$AE$503,$K$169))*$L$1</f>
        <v>321322.17845840915</v>
      </c>
      <c r="N199" s="7">
        <v>0</v>
      </c>
      <c r="O199" s="7">
        <v>0</v>
      </c>
      <c r="P199" s="7">
        <v>0</v>
      </c>
      <c r="Q199" s="7">
        <f t="shared" si="20"/>
        <v>38.558661415009098</v>
      </c>
      <c r="R199" s="7">
        <f t="shared" si="18"/>
        <v>6.4264435691681827</v>
      </c>
      <c r="S199" s="7">
        <f t="shared" si="19"/>
        <v>64264.435691681829</v>
      </c>
      <c r="Z199" s="15">
        <v>130</v>
      </c>
      <c r="AA199" s="15">
        <f t="shared" si="21"/>
        <v>485678.33605183795</v>
      </c>
      <c r="AB199" s="15"/>
    </row>
    <row r="200" spans="11:28" x14ac:dyDescent="0.15">
      <c r="K200" s="7">
        <f>基础状态预估!L38</f>
        <v>56.944538943812169</v>
      </c>
      <c r="L200" s="7">
        <f>求节点(节奏总纲!$H$4:$H$163,节奏总纲!$C$4:$C$163,K200)</f>
        <v>76.330646122274075</v>
      </c>
      <c r="M200" s="4">
        <f>(求节点(其他调用!$Z$4:$Z$503,其他调用!$AE$4:$AE$503,K200)-求节点(其他调用!$Z$4:$Z$503,其他调用!$AE$4:$AE$503,$K$169))*$L$1</f>
        <v>354193.40997709491</v>
      </c>
      <c r="N200" s="7">
        <v>0</v>
      </c>
      <c r="O200" s="7">
        <v>0</v>
      </c>
      <c r="P200" s="7">
        <v>0</v>
      </c>
      <c r="Q200" s="7">
        <f t="shared" si="20"/>
        <v>42.503209197251394</v>
      </c>
      <c r="R200" s="7">
        <f t="shared" si="18"/>
        <v>7.0838681995418984</v>
      </c>
      <c r="S200" s="7">
        <f t="shared" si="19"/>
        <v>70838.681995418985</v>
      </c>
      <c r="Z200" s="15">
        <v>140</v>
      </c>
      <c r="AA200" s="15">
        <f t="shared" si="21"/>
        <v>485678.33605183795</v>
      </c>
      <c r="AB200" s="15"/>
    </row>
    <row r="201" spans="11:28" x14ac:dyDescent="0.15">
      <c r="K201" s="7">
        <f>基础状态预估!L39</f>
        <v>60.944538943812169</v>
      </c>
      <c r="L201" s="7">
        <f>求节点(节奏总纲!$H$4:$H$163,节奏总纲!$C$4:$C$163,K201)</f>
        <v>77.342272277468808</v>
      </c>
      <c r="M201" s="4">
        <f>(求节点(其他调用!$Z$4:$Z$503,其他调用!$AE$4:$AE$503,K201)-求节点(其他调用!$Z$4:$Z$503,其他调用!$AE$4:$AE$503,$K$169))*$L$1</f>
        <v>387064.64149578073</v>
      </c>
      <c r="N201" s="7">
        <v>0</v>
      </c>
      <c r="O201" s="7">
        <v>0</v>
      </c>
      <c r="P201" s="7">
        <v>0</v>
      </c>
      <c r="Q201" s="7">
        <f t="shared" si="20"/>
        <v>46.44775697949369</v>
      </c>
      <c r="R201" s="7">
        <f t="shared" si="18"/>
        <v>7.741292829915615</v>
      </c>
      <c r="S201" s="7">
        <f t="shared" si="19"/>
        <v>77412.928299156149</v>
      </c>
      <c r="Z201" s="15">
        <v>150</v>
      </c>
      <c r="AA201" s="15">
        <f t="shared" si="21"/>
        <v>485678.33605183795</v>
      </c>
      <c r="AB201" s="15"/>
    </row>
    <row r="202" spans="11:28" x14ac:dyDescent="0.15">
      <c r="K202" s="7">
        <f>基础状态预估!L40</f>
        <v>64.944538943812177</v>
      </c>
      <c r="L202" s="7">
        <f>求节点(节奏总纲!$H$4:$H$163,节奏总纲!$C$4:$C$163,K202)</f>
        <v>78.289168155710456</v>
      </c>
      <c r="M202" s="4">
        <f>(求节点(其他调用!$Z$4:$Z$503,其他调用!$AE$4:$AE$503,K202)-求节点(其他调用!$Z$4:$Z$503,其他调用!$AE$4:$AE$503,$K$169))*$L$1</f>
        <v>419935.87301446649</v>
      </c>
      <c r="N202" s="7">
        <v>0</v>
      </c>
      <c r="O202" s="7">
        <v>0</v>
      </c>
      <c r="P202" s="7">
        <v>0</v>
      </c>
      <c r="Q202" s="7">
        <f t="shared" si="20"/>
        <v>50.392304761735979</v>
      </c>
      <c r="R202" s="7">
        <f t="shared" si="18"/>
        <v>8.3987174602893298</v>
      </c>
      <c r="S202" s="7">
        <f t="shared" si="19"/>
        <v>83987.174602893298</v>
      </c>
      <c r="Z202" s="15">
        <v>160</v>
      </c>
      <c r="AA202" s="15">
        <f t="shared" si="21"/>
        <v>485678.33605183795</v>
      </c>
      <c r="AB202" s="15"/>
    </row>
    <row r="203" spans="11:28" x14ac:dyDescent="0.15">
      <c r="K203" s="7">
        <f>基础状态预估!L41</f>
        <v>68.944538943812177</v>
      </c>
      <c r="L203" s="7">
        <f>求节点(节奏总纲!$H$4:$H$163,节奏总纲!$C$4:$C$163,K203)</f>
        <v>79.176684869459919</v>
      </c>
      <c r="M203" s="4">
        <f>(求节点(其他调用!$Z$4:$Z$503,其他调用!$AE$4:$AE$503,K203)-求节点(其他调用!$Z$4:$Z$503,其他调用!$AE$4:$AE$503,$K$169))*$L$1</f>
        <v>452807.10453315213</v>
      </c>
      <c r="N203" s="7">
        <v>0</v>
      </c>
      <c r="O203" s="7">
        <v>0</v>
      </c>
      <c r="P203" s="7">
        <v>0</v>
      </c>
      <c r="Q203" s="7">
        <f t="shared" si="20"/>
        <v>54.336852543978253</v>
      </c>
      <c r="R203" s="7">
        <f t="shared" si="18"/>
        <v>9.0561420906630428</v>
      </c>
      <c r="S203" s="7">
        <f t="shared" si="19"/>
        <v>90561.420906630432</v>
      </c>
    </row>
    <row r="204" spans="11:28" x14ac:dyDescent="0.15">
      <c r="K204" s="7">
        <f>基础状态预估!L42</f>
        <v>72.944538943812177</v>
      </c>
      <c r="L204" s="7">
        <f>求节点(节奏总纲!$H$4:$H$163,节奏总纲!$C$4:$C$163,K204)</f>
        <v>80.032980645741972</v>
      </c>
      <c r="M204" s="4">
        <f>(求节点(其他调用!$Z$4:$Z$503,其他调用!$AE$4:$AE$503,K204)-求节点(其他调用!$Z$4:$Z$503,其他调用!$AE$4:$AE$503,$K$169))*$L$1</f>
        <v>485678.33605183795</v>
      </c>
      <c r="N204" s="7">
        <v>0</v>
      </c>
      <c r="O204" s="7">
        <v>0</v>
      </c>
      <c r="P204" s="7">
        <v>0</v>
      </c>
      <c r="Q204" s="7">
        <f t="shared" si="20"/>
        <v>58.281400326220556</v>
      </c>
      <c r="R204" s="7">
        <f t="shared" si="18"/>
        <v>9.7135667210367593</v>
      </c>
      <c r="S204" s="7">
        <f t="shared" si="19"/>
        <v>97135.667210367596</v>
      </c>
    </row>
  </sheetData>
  <mergeCells count="5">
    <mergeCell ref="N167:T167"/>
    <mergeCell ref="N3:T3"/>
    <mergeCell ref="N44:T44"/>
    <mergeCell ref="N85:T85"/>
    <mergeCell ref="N126:T126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72252-0A49-4066-9056-D23D81C469F2}">
  <dimension ref="B2:AM204"/>
  <sheetViews>
    <sheetView workbookViewId="0">
      <selection activeCell="G5" sqref="G5"/>
    </sheetView>
  </sheetViews>
  <sheetFormatPr defaultColWidth="6.625" defaultRowHeight="11.25" x14ac:dyDescent="0.15"/>
  <cols>
    <col min="1" max="1" width="6.625" style="4"/>
    <col min="2" max="2" width="10.5" style="4" bestFit="1" customWidth="1"/>
    <col min="3" max="9" width="6.625" style="4"/>
    <col min="10" max="16" width="6.625" style="7"/>
    <col min="17" max="21" width="6.625" style="4"/>
    <col min="22" max="39" width="6.625" style="11"/>
    <col min="40" max="16384" width="6.625" style="4"/>
  </cols>
  <sheetData>
    <row r="2" spans="2:39" x14ac:dyDescent="0.15">
      <c r="D2" s="4">
        <f>D4/C4</f>
        <v>3</v>
      </c>
      <c r="E2" s="4">
        <f t="shared" ref="E2:G2" si="0">E4/D4</f>
        <v>3.3333333333333335</v>
      </c>
      <c r="F2" s="4">
        <f t="shared" si="0"/>
        <v>4</v>
      </c>
      <c r="G2" s="4">
        <f t="shared" si="0"/>
        <v>4</v>
      </c>
    </row>
    <row r="3" spans="2:39" x14ac:dyDescent="0.15">
      <c r="B3" s="4" t="s">
        <v>58</v>
      </c>
      <c r="C3" s="4" t="s">
        <v>47</v>
      </c>
      <c r="D3" s="4" t="s">
        <v>48</v>
      </c>
      <c r="E3" s="4" t="s">
        <v>24</v>
      </c>
      <c r="F3" s="4" t="s">
        <v>22</v>
      </c>
      <c r="G3" s="4" t="s">
        <v>23</v>
      </c>
      <c r="J3" s="7" t="s">
        <v>106</v>
      </c>
      <c r="L3" s="67" t="s">
        <v>150</v>
      </c>
      <c r="M3" s="67"/>
      <c r="N3" s="67"/>
      <c r="O3" s="67"/>
      <c r="P3" s="67"/>
      <c r="Q3" s="67" t="s">
        <v>151</v>
      </c>
      <c r="R3" s="67"/>
      <c r="S3" s="67"/>
      <c r="T3" s="67"/>
      <c r="U3" s="67"/>
      <c r="V3" s="72" t="s">
        <v>155</v>
      </c>
      <c r="W3" s="72"/>
      <c r="X3" s="72"/>
      <c r="Y3" s="72"/>
      <c r="Z3" s="72"/>
      <c r="AC3" s="72" t="s">
        <v>163</v>
      </c>
      <c r="AD3" s="72"/>
      <c r="AE3" s="72"/>
      <c r="AF3" s="72"/>
      <c r="AG3" s="72"/>
      <c r="AI3" s="72" t="s">
        <v>164</v>
      </c>
      <c r="AJ3" s="72"/>
      <c r="AK3" s="72"/>
      <c r="AL3" s="72"/>
      <c r="AM3" s="72"/>
    </row>
    <row r="4" spans="2:39" x14ac:dyDescent="0.15">
      <c r="B4" s="4" t="s">
        <v>146</v>
      </c>
      <c r="C4" s="4">
        <v>50</v>
      </c>
      <c r="D4" s="4">
        <v>150</v>
      </c>
      <c r="E4" s="4">
        <v>500</v>
      </c>
      <c r="F4" s="4">
        <v>2000</v>
      </c>
      <c r="G4" s="4">
        <v>8000</v>
      </c>
      <c r="J4" s="7" t="s">
        <v>105</v>
      </c>
      <c r="K4" s="7" t="s">
        <v>126</v>
      </c>
      <c r="L4" s="7" t="s">
        <v>47</v>
      </c>
      <c r="M4" s="7" t="s">
        <v>48</v>
      </c>
      <c r="N4" s="7" t="s">
        <v>24</v>
      </c>
      <c r="O4" s="7" t="s">
        <v>22</v>
      </c>
      <c r="P4" s="7" t="s">
        <v>23</v>
      </c>
      <c r="Q4" s="7" t="s">
        <v>47</v>
      </c>
      <c r="R4" s="7" t="s">
        <v>48</v>
      </c>
      <c r="S4" s="7" t="s">
        <v>24</v>
      </c>
      <c r="T4" s="7" t="s">
        <v>22</v>
      </c>
      <c r="U4" s="7" t="s">
        <v>23</v>
      </c>
      <c r="V4" s="11" t="s">
        <v>47</v>
      </c>
      <c r="W4" s="11" t="s">
        <v>48</v>
      </c>
      <c r="X4" s="11" t="s">
        <v>24</v>
      </c>
      <c r="Y4" s="11" t="s">
        <v>22</v>
      </c>
      <c r="Z4" s="11" t="s">
        <v>23</v>
      </c>
      <c r="AC4" s="11" t="s">
        <v>160</v>
      </c>
      <c r="AD4" s="11" t="s">
        <v>161</v>
      </c>
      <c r="AE4" s="11" t="s">
        <v>162</v>
      </c>
      <c r="AF4" s="11" t="s">
        <v>247</v>
      </c>
      <c r="AI4" s="11" t="s">
        <v>160</v>
      </c>
      <c r="AJ4" s="11" t="s">
        <v>161</v>
      </c>
      <c r="AK4" s="11" t="s">
        <v>162</v>
      </c>
      <c r="AL4" s="11" t="s">
        <v>247</v>
      </c>
    </row>
    <row r="5" spans="2:39" x14ac:dyDescent="0.15">
      <c r="B5" s="4" t="s">
        <v>362</v>
      </c>
      <c r="C5" s="4">
        <v>1</v>
      </c>
      <c r="D5" s="4">
        <v>3</v>
      </c>
      <c r="E5" s="4">
        <v>10</v>
      </c>
      <c r="F5" s="4">
        <v>40</v>
      </c>
      <c r="G5" s="4">
        <v>160</v>
      </c>
      <c r="J5" s="7">
        <f>基础状态预估!H7</f>
        <v>44.254833995939045</v>
      </c>
      <c r="K5" s="7">
        <f>求节点(节奏总纲!$D$4:$D$163,节奏总纲!$C$4:$C$163,J5)</f>
        <v>55</v>
      </c>
      <c r="L5" s="7">
        <f>育马!AJ5+商店!Y5+马场!AE5+付费投放!N5</f>
        <v>0</v>
      </c>
      <c r="M5" s="7">
        <f>育马!AK5+商店!Z5+马场!AF5+付费投放!O5</f>
        <v>0</v>
      </c>
      <c r="N5" s="7">
        <f>育马!AL5+商店!AA5+马场!AG5+付费投放!P5</f>
        <v>0</v>
      </c>
      <c r="O5" s="7">
        <f>育马!AM5+商店!AB5+马场!AH5+付费投放!Q5</f>
        <v>0</v>
      </c>
      <c r="P5" s="7">
        <f>育马!AN5+商店!AC5+马场!AI5+付费投放!R5</f>
        <v>0</v>
      </c>
      <c r="Q5" s="4">
        <f>IF(基础状态预估!$AA7=Q$4,1,0)*6</f>
        <v>6</v>
      </c>
      <c r="R5" s="4">
        <f>IF(基础状态预估!$AA7=R$4,1,0)*6</f>
        <v>0</v>
      </c>
      <c r="S5" s="4">
        <f>IF(基础状态预估!$AA7=S$4,1,0)*6</f>
        <v>0</v>
      </c>
      <c r="T5" s="4">
        <f>IF(基础状态预估!$AA7=T$4,1,0)*6</f>
        <v>0</v>
      </c>
      <c r="U5" s="4">
        <f>IF(基础状态预估!$AA7=U$4,1,0)*6</f>
        <v>0</v>
      </c>
      <c r="V5" s="11">
        <f>IF(Q5=0,"",L5/Q5)</f>
        <v>0</v>
      </c>
      <c r="W5" s="11" t="str">
        <f t="shared" ref="W5:Z5" si="1">IF(R5=0,"",M5/R5)</f>
        <v/>
      </c>
      <c r="X5" s="11" t="str">
        <f t="shared" si="1"/>
        <v/>
      </c>
      <c r="Y5" s="11" t="str">
        <f t="shared" si="1"/>
        <v/>
      </c>
      <c r="Z5" s="11" t="str">
        <f t="shared" si="1"/>
        <v/>
      </c>
      <c r="AC5" s="11">
        <f>IFERROR(育马!AM5/O5,0)</f>
        <v>0</v>
      </c>
      <c r="AD5" s="11">
        <f>IFERROR(马场!AH5/O5,0)</f>
        <v>0</v>
      </c>
      <c r="AE5" s="11">
        <f>IFERROR(商店!AB5/O5,0)</f>
        <v>0</v>
      </c>
      <c r="AF5" s="11">
        <f>IFERROR(付费投放!Q5/O5,0)</f>
        <v>0</v>
      </c>
      <c r="AI5" s="11">
        <f>IFERROR(育马!AN5/P5,0)</f>
        <v>0</v>
      </c>
      <c r="AJ5" s="11">
        <f>IFERROR(马场!AI5/P5,0)</f>
        <v>0</v>
      </c>
      <c r="AK5" s="11">
        <f>IFERROR(商店!AC5/P5,0)</f>
        <v>0</v>
      </c>
      <c r="AL5" s="11">
        <f>IFERROR(付费投放!R5/P5,0)</f>
        <v>0</v>
      </c>
    </row>
    <row r="6" spans="2:39" x14ac:dyDescent="0.15">
      <c r="B6" s="4" t="s">
        <v>152</v>
      </c>
      <c r="C6" s="4">
        <f>C5*商店!$C$2/C4</f>
        <v>0.2</v>
      </c>
      <c r="D6" s="4">
        <f>D5*商店!$C$2/D4</f>
        <v>0.2</v>
      </c>
      <c r="E6" s="4">
        <f>E5*商店!$C$2/E4</f>
        <v>0.2</v>
      </c>
      <c r="F6" s="4">
        <f>F5*商店!$C$2/F4</f>
        <v>0.2</v>
      </c>
      <c r="G6" s="4">
        <f>G5*商店!$C$2/G4</f>
        <v>0.2</v>
      </c>
      <c r="J6" s="7">
        <f>基础状态预估!H8</f>
        <v>44.754833995939045</v>
      </c>
      <c r="K6" s="7">
        <f>求节点(节奏总纲!$D$4:$D$163,节奏总纲!$C$4:$C$163,J6)</f>
        <v>55.153936330582532</v>
      </c>
      <c r="L6" s="7">
        <f>育马!AJ6+商店!Y6+马场!AE6+付费投放!N6</f>
        <v>1.5428571428571427</v>
      </c>
      <c r="M6" s="7">
        <f>育马!AK6+商店!Z6+马场!AF6+付费投放!O6</f>
        <v>0.6</v>
      </c>
      <c r="N6" s="7">
        <f>育马!AL6+商店!AA6+马场!AG6+付费投放!P6</f>
        <v>0</v>
      </c>
      <c r="O6" s="7">
        <f>育马!AM6+商店!AB6+马场!AH6+付费投放!Q6</f>
        <v>0.20223013417591215</v>
      </c>
      <c r="P6" s="7">
        <f>育马!AN6+商店!AC6+马场!AI6+付费投放!R6</f>
        <v>2.5927244584874252E-2</v>
      </c>
      <c r="Q6" s="4">
        <f>IF(基础状态预估!$AA8=Q$4,1,0)*6</f>
        <v>0</v>
      </c>
      <c r="R6" s="4">
        <f>IF(基础状态预估!$AA8=R$4,1,0)*6</f>
        <v>6</v>
      </c>
      <c r="S6" s="4">
        <f>IF(基础状态预估!$AA8=S$4,1,0)*6</f>
        <v>0</v>
      </c>
      <c r="T6" s="4">
        <f>IF(基础状态预估!$AA8=T$4,1,0)*6</f>
        <v>0</v>
      </c>
      <c r="U6" s="4">
        <f>IF(基础状态预估!$AA8=U$4,1,0)*6</f>
        <v>0</v>
      </c>
      <c r="V6" s="11" t="str">
        <f t="shared" ref="V6:V40" si="2">IF(Q6=0,"",L6/Q6)</f>
        <v/>
      </c>
      <c r="W6" s="11">
        <f t="shared" ref="W6:W40" si="3">IF(R6=0,"",M6/R6)</f>
        <v>9.9999999999999992E-2</v>
      </c>
      <c r="X6" s="11" t="str">
        <f t="shared" ref="X6:X40" si="4">IF(S6=0,"",N6/S6)</f>
        <v/>
      </c>
      <c r="Y6" s="11" t="str">
        <f t="shared" ref="Y6:Y40" si="5">IF(T6=0,"",O6/T6)</f>
        <v/>
      </c>
      <c r="Z6" s="11" t="str">
        <f t="shared" ref="Z6:Z40" si="6">IF(U6=0,"",P6/U6)</f>
        <v/>
      </c>
      <c r="AC6" s="11">
        <f>IFERROR(育马!AM6/O6,0)</f>
        <v>0</v>
      </c>
      <c r="AD6" s="11">
        <f>IFERROR(马场!AH6/O6,0)</f>
        <v>0</v>
      </c>
      <c r="AE6" s="11">
        <f>IFERROR(商店!AB6/O6,0)</f>
        <v>0.82414357952059603</v>
      </c>
      <c r="AF6" s="11">
        <f>IFERROR(付费投放!Q6/O6,0)</f>
        <v>0.17585642047940403</v>
      </c>
      <c r="AI6" s="11">
        <f>IFERROR(育马!AN6/P6,0)</f>
        <v>0</v>
      </c>
      <c r="AJ6" s="11">
        <f>IFERROR(马场!AI6/P6,0)</f>
        <v>0</v>
      </c>
      <c r="AK6" s="11">
        <f>IFERROR(商店!AC6/P6,0)</f>
        <v>0.77138933659259112</v>
      </c>
      <c r="AL6" s="11">
        <f>IFERROR(付费投放!R6/P6,0)</f>
        <v>0.22861066340740882</v>
      </c>
    </row>
    <row r="7" spans="2:39" x14ac:dyDescent="0.15">
      <c r="J7" s="7">
        <f>基础状态预估!H9</f>
        <v>45.254833995939045</v>
      </c>
      <c r="K7" s="7">
        <f>求节点(节奏总纲!$D$4:$D$163,节奏总纲!$C$4:$C$163,J7)</f>
        <v>55.307872661165064</v>
      </c>
      <c r="L7" s="7">
        <f>育马!AJ7+商店!Y7+马场!AE7+付费投放!N7</f>
        <v>3.0857142857142854</v>
      </c>
      <c r="M7" s="7">
        <f>育马!AK7+商店!Z7+马场!AF7+付费投放!O7</f>
        <v>1.2</v>
      </c>
      <c r="N7" s="7">
        <f>育马!AL7+商店!AA7+马场!AG7+付费投放!P7</f>
        <v>0</v>
      </c>
      <c r="O7" s="7">
        <f>育马!AM7+商店!AB7+马场!AH7+付费投放!Q7</f>
        <v>0.4044602683518243</v>
      </c>
      <c r="P7" s="7">
        <f>育马!AN7+商店!AC7+马场!AI7+付费投放!R7</f>
        <v>5.1854489169748504E-2</v>
      </c>
      <c r="Q7" s="4">
        <f>IF(基础状态预估!$AA9=Q$4,1,0)*6</f>
        <v>0</v>
      </c>
      <c r="R7" s="4">
        <f>IF(基础状态预估!$AA9=R$4,1,0)*6</f>
        <v>6</v>
      </c>
      <c r="S7" s="4">
        <f>IF(基础状态预估!$AA9=S$4,1,0)*6</f>
        <v>0</v>
      </c>
      <c r="T7" s="4">
        <f>IF(基础状态预估!$AA9=T$4,1,0)*6</f>
        <v>0</v>
      </c>
      <c r="U7" s="4">
        <f>IF(基础状态预估!$AA9=U$4,1,0)*6</f>
        <v>0</v>
      </c>
      <c r="V7" s="11" t="str">
        <f t="shared" si="2"/>
        <v/>
      </c>
      <c r="W7" s="11">
        <f t="shared" si="3"/>
        <v>0.19999999999999998</v>
      </c>
      <c r="X7" s="11" t="str">
        <f t="shared" si="4"/>
        <v/>
      </c>
      <c r="Y7" s="11" t="str">
        <f t="shared" si="5"/>
        <v/>
      </c>
      <c r="Z7" s="11" t="str">
        <f t="shared" si="6"/>
        <v/>
      </c>
      <c r="AC7" s="11">
        <f>IFERROR(育马!AM7/O7,0)</f>
        <v>0</v>
      </c>
      <c r="AD7" s="11">
        <f>IFERROR(马场!AH7/O7,0)</f>
        <v>0</v>
      </c>
      <c r="AE7" s="11">
        <f>IFERROR(商店!AB7/O7,0)</f>
        <v>0.82414357952059603</v>
      </c>
      <c r="AF7" s="11">
        <f>IFERROR(付费投放!Q7/O7,0)</f>
        <v>0.17585642047940403</v>
      </c>
      <c r="AI7" s="11">
        <f>IFERROR(育马!AN7/P7,0)</f>
        <v>0</v>
      </c>
      <c r="AJ7" s="11">
        <f>IFERROR(马场!AI7/P7,0)</f>
        <v>0</v>
      </c>
      <c r="AK7" s="11">
        <f>IFERROR(商店!AC7/P7,0)</f>
        <v>0.77138933659259112</v>
      </c>
      <c r="AL7" s="11">
        <f>IFERROR(付费投放!R7/P7,0)</f>
        <v>0.22861066340740882</v>
      </c>
    </row>
    <row r="8" spans="2:39" x14ac:dyDescent="0.15">
      <c r="C8" s="4">
        <f>育马!C8/'资源-马匹'!C5</f>
        <v>21600</v>
      </c>
      <c r="D8" s="4">
        <f>育马!D8/'资源-马匹'!D5</f>
        <v>14400</v>
      </c>
      <c r="E8" s="4">
        <f>育马!E8/'资源-马匹'!E5</f>
        <v>6480</v>
      </c>
      <c r="F8" s="4">
        <f>育马!F8/'资源-马匹'!F5</f>
        <v>2160</v>
      </c>
      <c r="G8" s="4">
        <f>育马!G8/'资源-马匹'!G5</f>
        <v>540</v>
      </c>
      <c r="J8" s="7">
        <f>基础状态预估!H10</f>
        <v>45.754833995939045</v>
      </c>
      <c r="K8" s="7">
        <f>求节点(节奏总纲!$D$4:$D$163,节奏总纲!$C$4:$C$163,J8)</f>
        <v>55.461808991747596</v>
      </c>
      <c r="L8" s="7">
        <f>育马!AJ8+商店!Y8+马场!AE8+付费投放!N8</f>
        <v>4.6285714285714281</v>
      </c>
      <c r="M8" s="7">
        <f>育马!AK8+商店!Z8+马场!AF8+付费投放!O8</f>
        <v>1.7999999999999998</v>
      </c>
      <c r="N8" s="7">
        <f>育马!AL8+商店!AA8+马场!AG8+付费投放!P8</f>
        <v>0</v>
      </c>
      <c r="O8" s="7">
        <f>育马!AM8+商店!AB8+马场!AH8+付费投放!Q8</f>
        <v>0.60669040252773654</v>
      </c>
      <c r="P8" s="7">
        <f>育马!AN8+商店!AC8+马场!AI8+付费投放!R8</f>
        <v>7.7781733754622745E-2</v>
      </c>
      <c r="Q8" s="4">
        <f>IF(基础状态预估!$AA10=Q$4,1,0)*6</f>
        <v>0</v>
      </c>
      <c r="R8" s="4">
        <f>IF(基础状态预估!$AA10=R$4,1,0)*6</f>
        <v>6</v>
      </c>
      <c r="S8" s="4">
        <f>IF(基础状态预估!$AA10=S$4,1,0)*6</f>
        <v>0</v>
      </c>
      <c r="T8" s="4">
        <f>IF(基础状态预估!$AA10=T$4,1,0)*6</f>
        <v>0</v>
      </c>
      <c r="U8" s="4">
        <f>IF(基础状态预估!$AA10=U$4,1,0)*6</f>
        <v>0</v>
      </c>
      <c r="V8" s="11" t="str">
        <f t="shared" si="2"/>
        <v/>
      </c>
      <c r="W8" s="11">
        <f t="shared" si="3"/>
        <v>0.3</v>
      </c>
      <c r="X8" s="11" t="str">
        <f t="shared" si="4"/>
        <v/>
      </c>
      <c r="Y8" s="11" t="str">
        <f t="shared" si="5"/>
        <v/>
      </c>
      <c r="Z8" s="11" t="str">
        <f t="shared" si="6"/>
        <v/>
      </c>
      <c r="AC8" s="11">
        <f>IFERROR(育马!AM8/O8,0)</f>
        <v>0</v>
      </c>
      <c r="AD8" s="11">
        <f>IFERROR(马场!AH8/O8,0)</f>
        <v>0</v>
      </c>
      <c r="AE8" s="11">
        <f>IFERROR(商店!AB8/O8,0)</f>
        <v>0.82414357952059591</v>
      </c>
      <c r="AF8" s="11">
        <f>IFERROR(付费投放!Q8/O8,0)</f>
        <v>0.175856420479404</v>
      </c>
      <c r="AI8" s="11">
        <f>IFERROR(育马!AN8/P8,0)</f>
        <v>0</v>
      </c>
      <c r="AJ8" s="11">
        <f>IFERROR(马场!AI8/P8,0)</f>
        <v>0</v>
      </c>
      <c r="AK8" s="11">
        <f>IFERROR(商店!AC8/P8,0)</f>
        <v>0.77138933659259123</v>
      </c>
      <c r="AL8" s="11">
        <f>IFERROR(付费投放!R8/P8,0)</f>
        <v>0.22861066340740885</v>
      </c>
    </row>
    <row r="9" spans="2:39" x14ac:dyDescent="0.15">
      <c r="J9" s="7">
        <f>基础状态预估!H11</f>
        <v>46.254833995939045</v>
      </c>
      <c r="K9" s="7">
        <f>求节点(节奏总纲!$D$4:$D$163,节奏总纲!$C$4:$C$163,J9)</f>
        <v>55.615745322330135</v>
      </c>
      <c r="L9" s="7">
        <f>育马!AJ9+商店!Y9+马场!AE9+付费投放!N9</f>
        <v>5.5714285714285703</v>
      </c>
      <c r="M9" s="7">
        <f>育马!AK9+商店!Z9+马场!AF9+付费投放!O9</f>
        <v>2.2333333333333334</v>
      </c>
      <c r="N9" s="7">
        <f>育马!AL9+商店!AA9+马场!AG9+付费投放!P9</f>
        <v>9.9999999999999992E-2</v>
      </c>
      <c r="O9" s="7">
        <f>育马!AM9+商店!AB9+马场!AH9+付费投放!Q9</f>
        <v>0.80892053670364861</v>
      </c>
      <c r="P9" s="7">
        <f>育马!AN9+商店!AC9+马场!AI9+付费投放!R9</f>
        <v>0.10370897833949701</v>
      </c>
      <c r="Q9" s="4">
        <f>IF(基础状态预估!$AA11=Q$4,1,0)*6</f>
        <v>0</v>
      </c>
      <c r="R9" s="4">
        <f>IF(基础状态预估!$AA11=R$4,1,0)*6</f>
        <v>0</v>
      </c>
      <c r="S9" s="4">
        <f>IF(基础状态预估!$AA11=S$4,1,0)*6</f>
        <v>6</v>
      </c>
      <c r="T9" s="4">
        <f>IF(基础状态预估!$AA11=T$4,1,0)*6</f>
        <v>0</v>
      </c>
      <c r="U9" s="4">
        <f>IF(基础状态预估!$AA11=U$4,1,0)*6</f>
        <v>0</v>
      </c>
      <c r="V9" s="11" t="str">
        <f t="shared" si="2"/>
        <v/>
      </c>
      <c r="W9" s="11" t="str">
        <f t="shared" si="3"/>
        <v/>
      </c>
      <c r="X9" s="11">
        <f t="shared" si="4"/>
        <v>1.6666666666666666E-2</v>
      </c>
      <c r="Y9" s="11" t="str">
        <f t="shared" si="5"/>
        <v/>
      </c>
      <c r="Z9" s="11" t="str">
        <f t="shared" si="6"/>
        <v/>
      </c>
      <c r="AC9" s="11">
        <f>IFERROR(育马!AM9/O9,0)</f>
        <v>0</v>
      </c>
      <c r="AD9" s="11">
        <f>IFERROR(马场!AH9/O9,0)</f>
        <v>0</v>
      </c>
      <c r="AE9" s="11">
        <f>IFERROR(商店!AB9/O9,0)</f>
        <v>0.82414357952059603</v>
      </c>
      <c r="AF9" s="11">
        <f>IFERROR(付费投放!Q9/O9,0)</f>
        <v>0.17585642047940403</v>
      </c>
      <c r="AI9" s="11">
        <f>IFERROR(育马!AN9/P9,0)</f>
        <v>0</v>
      </c>
      <c r="AJ9" s="11">
        <f>IFERROR(马场!AI9/P9,0)</f>
        <v>0</v>
      </c>
      <c r="AK9" s="11">
        <f>IFERROR(商店!AC9/P9,0)</f>
        <v>0.77138933659259112</v>
      </c>
      <c r="AL9" s="11">
        <f>IFERROR(付费投放!R9/P9,0)</f>
        <v>0.22861066340740882</v>
      </c>
    </row>
    <row r="10" spans="2:39" x14ac:dyDescent="0.15">
      <c r="J10" s="7">
        <f>基础状态预估!H12</f>
        <v>47.254833995939045</v>
      </c>
      <c r="K10" s="7">
        <f>求节点(节奏总纲!$D$4:$D$163,节奏总纲!$C$4:$C$163,J10)</f>
        <v>55.923617983495198</v>
      </c>
      <c r="L10" s="7">
        <f>育马!AJ10+商店!Y10+马场!AE10+付费投放!N10</f>
        <v>7.0071428571428562</v>
      </c>
      <c r="M10" s="7">
        <f>育马!AK10+商店!Z10+马场!AF10+付费投放!O10</f>
        <v>2.9749999999999996</v>
      </c>
      <c r="N10" s="7">
        <f>育马!AL10+商店!AA10+马场!AG10+付费投放!P10</f>
        <v>0.375</v>
      </c>
      <c r="O10" s="7">
        <f>育马!AM10+商店!AB10+马场!AH10+付费投放!Q10</f>
        <v>1.2133808050554737</v>
      </c>
      <c r="P10" s="7">
        <f>育马!AN10+商店!AC10+马场!AI10+付费投放!R10</f>
        <v>0.1555634675092456</v>
      </c>
      <c r="Q10" s="4">
        <f>IF(基础状态预估!$AA12=Q$4,1,0)*6</f>
        <v>0</v>
      </c>
      <c r="R10" s="4">
        <f>IF(基础状态预估!$AA12=R$4,1,0)*6</f>
        <v>0</v>
      </c>
      <c r="S10" s="4">
        <f>IF(基础状态预估!$AA12=S$4,1,0)*6</f>
        <v>6</v>
      </c>
      <c r="T10" s="4">
        <f>IF(基础状态预估!$AA12=T$4,1,0)*6</f>
        <v>0</v>
      </c>
      <c r="U10" s="4">
        <f>IF(基础状态预估!$AA12=U$4,1,0)*6</f>
        <v>0</v>
      </c>
      <c r="V10" s="11" t="str">
        <f t="shared" si="2"/>
        <v/>
      </c>
      <c r="W10" s="11" t="str">
        <f t="shared" si="3"/>
        <v/>
      </c>
      <c r="X10" s="11">
        <f t="shared" si="4"/>
        <v>6.25E-2</v>
      </c>
      <c r="Y10" s="11" t="str">
        <f t="shared" si="5"/>
        <v/>
      </c>
      <c r="Z10" s="11" t="str">
        <f t="shared" si="6"/>
        <v/>
      </c>
      <c r="AC10" s="11">
        <f>IFERROR(育马!AM10/O10,0)</f>
        <v>0</v>
      </c>
      <c r="AD10" s="11">
        <f>IFERROR(马场!AH10/O10,0)</f>
        <v>0</v>
      </c>
      <c r="AE10" s="11">
        <f>IFERROR(商店!AB10/O10,0)</f>
        <v>0.82414357952059547</v>
      </c>
      <c r="AF10" s="11">
        <f>IFERROR(付费投放!Q10/O10,0)</f>
        <v>0.17585642047940447</v>
      </c>
      <c r="AI10" s="11">
        <f>IFERROR(育马!AN10/P10,0)</f>
        <v>0</v>
      </c>
      <c r="AJ10" s="11">
        <f>IFERROR(马场!AI10/P10,0)</f>
        <v>0</v>
      </c>
      <c r="AK10" s="11">
        <f>IFERROR(商店!AC10/P10,0)</f>
        <v>0.77138933659259068</v>
      </c>
      <c r="AL10" s="11">
        <f>IFERROR(付费投放!R10/P10,0)</f>
        <v>0.22861066340740943</v>
      </c>
    </row>
    <row r="11" spans="2:39" x14ac:dyDescent="0.15">
      <c r="J11" s="7">
        <f>基础状态预估!H13</f>
        <v>48.254833995939045</v>
      </c>
      <c r="K11" s="7">
        <f>求节点(节奏总纲!$D$4:$D$163,节奏总纲!$C$4:$C$163,J11)</f>
        <v>56.215988408700149</v>
      </c>
      <c r="L11" s="7">
        <f>育马!AJ11+商店!Y11+马场!AE11+付费投放!N11</f>
        <v>8.2928571428571427</v>
      </c>
      <c r="M11" s="7">
        <f>育马!AK11+商店!Z11+马场!AF11+付费投放!O11</f>
        <v>3.6749999999999998</v>
      </c>
      <c r="N11" s="7">
        <f>育马!AL11+商店!AA11+马场!AG11+付费投放!P11</f>
        <v>0.67500000000000004</v>
      </c>
      <c r="O11" s="7">
        <f>育马!AM11+商店!AB11+马场!AH11+付费投放!Q11</f>
        <v>1.6178410734072988</v>
      </c>
      <c r="P11" s="7">
        <f>育马!AN11+商店!AC11+马场!AI11+付费投放!R11</f>
        <v>0.20741795667899424</v>
      </c>
      <c r="Q11" s="4">
        <f>IF(基础状态预估!$AA13=Q$4,1,0)*6</f>
        <v>0</v>
      </c>
      <c r="R11" s="4">
        <f>IF(基础状态预估!$AA13=R$4,1,0)*6</f>
        <v>0</v>
      </c>
      <c r="S11" s="4">
        <f>IF(基础状态预估!$AA13=S$4,1,0)*6</f>
        <v>6</v>
      </c>
      <c r="T11" s="4">
        <f>IF(基础状态预估!$AA13=T$4,1,0)*6</f>
        <v>0</v>
      </c>
      <c r="U11" s="4">
        <f>IF(基础状态预估!$AA13=U$4,1,0)*6</f>
        <v>0</v>
      </c>
      <c r="V11" s="11" t="str">
        <f t="shared" si="2"/>
        <v/>
      </c>
      <c r="W11" s="11" t="str">
        <f t="shared" si="3"/>
        <v/>
      </c>
      <c r="X11" s="11">
        <f t="shared" si="4"/>
        <v>0.1125</v>
      </c>
      <c r="Y11" s="11" t="str">
        <f t="shared" si="5"/>
        <v/>
      </c>
      <c r="Z11" s="11" t="str">
        <f t="shared" si="6"/>
        <v/>
      </c>
      <c r="AC11" s="11">
        <f>IFERROR(育马!AM11/O11,0)</f>
        <v>0</v>
      </c>
      <c r="AD11" s="11">
        <f>IFERROR(马场!AH11/O11,0)</f>
        <v>0</v>
      </c>
      <c r="AE11" s="11">
        <f>IFERROR(商店!AB11/O11,0)</f>
        <v>0.82414357952059525</v>
      </c>
      <c r="AF11" s="11">
        <f>IFERROR(付费投放!Q11/O11,0)</f>
        <v>0.17585642047940472</v>
      </c>
      <c r="AI11" s="11">
        <f>IFERROR(育马!AN11/P11,0)</f>
        <v>0</v>
      </c>
      <c r="AJ11" s="11">
        <f>IFERROR(马场!AI11/P11,0)</f>
        <v>0</v>
      </c>
      <c r="AK11" s="11">
        <f>IFERROR(商店!AC11/P11,0)</f>
        <v>0.77138933659259035</v>
      </c>
      <c r="AL11" s="11">
        <f>IFERROR(付费投放!R11/P11,0)</f>
        <v>0.22861066340740968</v>
      </c>
    </row>
    <row r="12" spans="2:39" x14ac:dyDescent="0.15">
      <c r="B12" s="4" t="s">
        <v>251</v>
      </c>
      <c r="C12" s="4" t="s">
        <v>47</v>
      </c>
      <c r="D12" s="4" t="s">
        <v>48</v>
      </c>
      <c r="E12" s="4" t="s">
        <v>24</v>
      </c>
      <c r="F12" s="4" t="s">
        <v>22</v>
      </c>
      <c r="G12" s="4" t="s">
        <v>23</v>
      </c>
      <c r="J12" s="7">
        <f>基础状态预估!H14</f>
        <v>49.254833995939045</v>
      </c>
      <c r="K12" s="7">
        <f>求节点(节奏总纲!$D$4:$D$163,节奏总纲!$C$4:$C$163,J12)</f>
        <v>56.503243758759382</v>
      </c>
      <c r="L12" s="7">
        <f>育马!AJ12+商店!Y12+马场!AE12+付费投放!N12</f>
        <v>9.5785714285714274</v>
      </c>
      <c r="M12" s="7">
        <f>育马!AK12+商店!Z12+马场!AF12+付费投放!O12</f>
        <v>4.375</v>
      </c>
      <c r="N12" s="7">
        <f>育马!AL12+商店!AA12+马场!AG12+付费投放!P12</f>
        <v>0.97499999999999998</v>
      </c>
      <c r="O12" s="7">
        <f>育马!AM12+商店!AB12+马场!AH12+付费投放!Q12</f>
        <v>2.0223013417591229</v>
      </c>
      <c r="P12" s="7">
        <f>育马!AN12+商店!AC12+马场!AI12+付费投放!R12</f>
        <v>0.25927244584874276</v>
      </c>
      <c r="Q12" s="4">
        <f>IF(基础状态预估!$AA14=Q$4,1,0)*6</f>
        <v>0</v>
      </c>
      <c r="R12" s="4">
        <f>IF(基础状态预估!$AA14=R$4,1,0)*6</f>
        <v>0</v>
      </c>
      <c r="S12" s="4">
        <f>IF(基础状态预估!$AA14=S$4,1,0)*6</f>
        <v>6</v>
      </c>
      <c r="T12" s="4">
        <f>IF(基础状态预估!$AA14=T$4,1,0)*6</f>
        <v>0</v>
      </c>
      <c r="U12" s="4">
        <f>IF(基础状态预估!$AA14=U$4,1,0)*6</f>
        <v>0</v>
      </c>
      <c r="V12" s="11" t="str">
        <f t="shared" si="2"/>
        <v/>
      </c>
      <c r="W12" s="11" t="str">
        <f t="shared" si="3"/>
        <v/>
      </c>
      <c r="X12" s="11">
        <f t="shared" si="4"/>
        <v>0.16250000000000001</v>
      </c>
      <c r="Y12" s="11" t="str">
        <f t="shared" si="5"/>
        <v/>
      </c>
      <c r="Z12" s="11" t="str">
        <f t="shared" si="6"/>
        <v/>
      </c>
      <c r="AC12" s="11">
        <f>IFERROR(育马!AM12/O12,0)</f>
        <v>0</v>
      </c>
      <c r="AD12" s="11">
        <f>IFERROR(马场!AH12/O12,0)</f>
        <v>0</v>
      </c>
      <c r="AE12" s="11">
        <f>IFERROR(商店!AB12/O12,0)</f>
        <v>0.82414357952059547</v>
      </c>
      <c r="AF12" s="11">
        <f>IFERROR(付费投放!Q12/O12,0)</f>
        <v>0.17585642047940458</v>
      </c>
      <c r="AI12" s="11">
        <f>IFERROR(育马!AN12/P12,0)</f>
        <v>0</v>
      </c>
      <c r="AJ12" s="11">
        <f>IFERROR(马场!AI12/P12,0)</f>
        <v>0</v>
      </c>
      <c r="AK12" s="11">
        <f>IFERROR(商店!AC12/P12,0)</f>
        <v>0.77138933659259046</v>
      </c>
      <c r="AL12" s="11">
        <f>IFERROR(付费投放!R12/P12,0)</f>
        <v>0.22861066340740949</v>
      </c>
    </row>
    <row r="13" spans="2:39" x14ac:dyDescent="0.15">
      <c r="B13" s="4" t="s">
        <v>252</v>
      </c>
      <c r="C13" s="11">
        <f>词条!D18</f>
        <v>0.03</v>
      </c>
      <c r="D13" s="11">
        <f>词条!E18</f>
        <v>0.05</v>
      </c>
      <c r="E13" s="11">
        <f>词条!F18</f>
        <v>0.08</v>
      </c>
      <c r="F13" s="11">
        <f>词条!G18</f>
        <v>0.12</v>
      </c>
      <c r="G13" s="11">
        <f>词条!H18</f>
        <v>0.2</v>
      </c>
      <c r="J13" s="7">
        <f>基础状态预估!H15</f>
        <v>51.254833995939045</v>
      </c>
      <c r="K13" s="7">
        <f>求节点(节奏总纲!$D$4:$D$163,节奏总纲!$C$4:$C$163,J13)</f>
        <v>57.072547475372133</v>
      </c>
      <c r="L13" s="7">
        <f>育马!AJ13+商店!Y13+马场!AE13+付费投放!N13</f>
        <v>12.149999999999999</v>
      </c>
      <c r="M13" s="7">
        <f>育马!AK13+商店!Z13+马场!AF13+付费投放!O13</f>
        <v>5.7749999999999995</v>
      </c>
      <c r="N13" s="7">
        <f>育马!AL13+商店!AA13+马场!AG13+付费投放!P13</f>
        <v>1.575</v>
      </c>
      <c r="O13" s="7">
        <f>育马!AM13+商店!AB13+马场!AH13+付费投放!Q13</f>
        <v>2.8312218784627721</v>
      </c>
      <c r="P13" s="7">
        <f>育马!AN13+商店!AC13+马场!AI13+付费投放!R13</f>
        <v>0.36298142418823987</v>
      </c>
      <c r="Q13" s="4">
        <f>IF(基础状态预估!$AA15=Q$4,1,0)*6</f>
        <v>0</v>
      </c>
      <c r="R13" s="4">
        <f>IF(基础状态预估!$AA15=R$4,1,0)*6</f>
        <v>0</v>
      </c>
      <c r="S13" s="4">
        <f>IF(基础状态预估!$AA15=S$4,1,0)*6</f>
        <v>6</v>
      </c>
      <c r="T13" s="4">
        <f>IF(基础状态预估!$AA15=T$4,1,0)*6</f>
        <v>0</v>
      </c>
      <c r="U13" s="4">
        <f>IF(基础状态预估!$AA15=U$4,1,0)*6</f>
        <v>0</v>
      </c>
      <c r="V13" s="11" t="str">
        <f t="shared" si="2"/>
        <v/>
      </c>
      <c r="W13" s="11" t="str">
        <f t="shared" si="3"/>
        <v/>
      </c>
      <c r="X13" s="11">
        <f t="shared" si="4"/>
        <v>0.26250000000000001</v>
      </c>
      <c r="Y13" s="11" t="str">
        <f t="shared" si="5"/>
        <v/>
      </c>
      <c r="Z13" s="11" t="str">
        <f t="shared" si="6"/>
        <v/>
      </c>
      <c r="AC13" s="11">
        <f>IFERROR(育马!AM13/O13,0)</f>
        <v>0</v>
      </c>
      <c r="AD13" s="11">
        <f>IFERROR(马场!AH13/O13,0)</f>
        <v>0</v>
      </c>
      <c r="AE13" s="11">
        <f>IFERROR(商店!AB13/O13,0)</f>
        <v>0.82414357952059536</v>
      </c>
      <c r="AF13" s="11">
        <f>IFERROR(付费投放!Q13/O13,0)</f>
        <v>0.17585642047940464</v>
      </c>
      <c r="AI13" s="11">
        <f>IFERROR(育马!AN13/P13,0)</f>
        <v>0</v>
      </c>
      <c r="AJ13" s="11">
        <f>IFERROR(马场!AI13/P13,0)</f>
        <v>0</v>
      </c>
      <c r="AK13" s="11">
        <f>IFERROR(商店!AC13/P13,0)</f>
        <v>0.77138933659259046</v>
      </c>
      <c r="AL13" s="11">
        <f>IFERROR(付费投放!R13/P13,0)</f>
        <v>0.22861066340740954</v>
      </c>
    </row>
    <row r="14" spans="2:39" x14ac:dyDescent="0.15">
      <c r="B14" s="33" t="s">
        <v>254</v>
      </c>
      <c r="C14" s="33">
        <f>C13*[3]超r将兵属性验证!$AC$106</f>
        <v>4762171204.3133945</v>
      </c>
      <c r="D14" s="33">
        <f>D13*[3]超r将兵属性验证!$AC$106</f>
        <v>7936952007.1889915</v>
      </c>
      <c r="E14" s="33">
        <f>E13*[3]超r将兵属性验证!$AC$106</f>
        <v>12699123211.502386</v>
      </c>
      <c r="F14" s="33">
        <f>F13*[3]超r将兵属性验证!$AC$106</f>
        <v>19048684817.253578</v>
      </c>
      <c r="G14" s="33">
        <f>G13*[3]超r将兵属性验证!$AC$106</f>
        <v>31747808028.755966</v>
      </c>
      <c r="J14" s="7">
        <f>基础状态预估!H16</f>
        <v>53.254833995939045</v>
      </c>
      <c r="K14" s="7">
        <f>求节点(节奏总纲!$D$4:$D$163,节奏总纲!$C$4:$C$163,J14)</f>
        <v>57.608584912573583</v>
      </c>
      <c r="L14" s="7">
        <f>育马!AJ14+商店!Y14+马场!AE14+付费投放!N14</f>
        <v>14.27142857142857</v>
      </c>
      <c r="M14" s="7">
        <f>育马!AK14+商店!Z14+马场!AF14+付费投放!O14</f>
        <v>7.25</v>
      </c>
      <c r="N14" s="7">
        <f>育马!AL14+商店!AA14+马场!AG14+付费投放!P14</f>
        <v>2.2199999999999998</v>
      </c>
      <c r="O14" s="7">
        <f>育马!AM14+商店!AB14+马场!AH14+付费投放!Q14</f>
        <v>3.6701424151664215</v>
      </c>
      <c r="P14" s="7">
        <f>育马!AN14+商店!AC14+马场!AI14+付费投放!R14</f>
        <v>0.46669040252773697</v>
      </c>
      <c r="Q14" s="4">
        <f>IF(基础状态预估!$AA16=Q$4,1,0)*6</f>
        <v>0</v>
      </c>
      <c r="R14" s="4">
        <f>IF(基础状态预估!$AA16=R$4,1,0)*6</f>
        <v>0</v>
      </c>
      <c r="S14" s="4">
        <f>IF(基础状态预估!$AA16=S$4,1,0)*6</f>
        <v>0</v>
      </c>
      <c r="T14" s="4">
        <f>IF(基础状态预估!$AA16=T$4,1,0)*6</f>
        <v>6</v>
      </c>
      <c r="U14" s="4">
        <f>IF(基础状态预估!$AA16=U$4,1,0)*6</f>
        <v>0</v>
      </c>
      <c r="V14" s="11" t="str">
        <f t="shared" si="2"/>
        <v/>
      </c>
      <c r="W14" s="11" t="str">
        <f t="shared" si="3"/>
        <v/>
      </c>
      <c r="X14" s="11" t="str">
        <f t="shared" si="4"/>
        <v/>
      </c>
      <c r="Y14" s="11">
        <f t="shared" si="5"/>
        <v>0.61169040252773688</v>
      </c>
      <c r="Z14" s="11" t="str">
        <f t="shared" si="6"/>
        <v/>
      </c>
      <c r="AC14" s="11">
        <f>IFERROR(育马!AM14/O14,0)</f>
        <v>8.1740697243868829E-3</v>
      </c>
      <c r="AD14" s="11">
        <f>IFERROR(马场!AH14/O14,0)</f>
        <v>0</v>
      </c>
      <c r="AE14" s="11">
        <f>IFERROR(商店!AB14/O14,0)</f>
        <v>0.81740697243868832</v>
      </c>
      <c r="AF14" s="11">
        <f>IFERROR(付费投放!Q14/O14,0)</f>
        <v>0.1744189578369249</v>
      </c>
      <c r="AI14" s="11">
        <f>IFERROR(育马!AN14/P14,0)</f>
        <v>0</v>
      </c>
      <c r="AJ14" s="11">
        <f>IFERROR(马场!AI14/P14,0)</f>
        <v>0</v>
      </c>
      <c r="AK14" s="11">
        <f>IFERROR(商店!AC14/P14,0)</f>
        <v>0.77138933659259035</v>
      </c>
      <c r="AL14" s="11">
        <f>IFERROR(付费投放!R14/P14,0)</f>
        <v>0.2286106634074096</v>
      </c>
    </row>
    <row r="15" spans="2:39" x14ac:dyDescent="0.15">
      <c r="B15" s="33" t="s">
        <v>253</v>
      </c>
      <c r="C15" s="33">
        <f>C4/MIN(词条!C$10:C$15)</f>
        <v>166.66666666666669</v>
      </c>
      <c r="D15" s="33">
        <f>D4/MIN(词条!D$10:D$15)</f>
        <v>750</v>
      </c>
      <c r="E15" s="33">
        <f>E4/MIN(词条!E$10:E$15)</f>
        <v>5000</v>
      </c>
      <c r="F15" s="33">
        <f>F4/MIN(词条!F$10:F$15)</f>
        <v>40000</v>
      </c>
      <c r="G15" s="33">
        <f>G4/MIN(词条!G$10:G$15)</f>
        <v>160000</v>
      </c>
      <c r="J15" s="7">
        <f>基础状态预估!H17</f>
        <v>56.254833995939045</v>
      </c>
      <c r="K15" s="7">
        <f>求节点(节奏总纲!$D$4:$D$163,节奏总纲!$C$4:$C$163,J15)</f>
        <v>58.385007730457573</v>
      </c>
      <c r="L15" s="7">
        <f>育马!AJ15+商店!Y15+马场!AE15+付费投放!N15</f>
        <v>15.328571428571427</v>
      </c>
      <c r="M15" s="7">
        <f>育马!AK15+商店!Z15+马场!AF15+付费投放!O15</f>
        <v>9.8166666666666664</v>
      </c>
      <c r="N15" s="7">
        <f>育马!AL15+商店!AA15+马场!AG15+付费投放!P15</f>
        <v>3.4</v>
      </c>
      <c r="O15" s="7">
        <f>育马!AM15+商店!AB15+马场!AH15+付费投放!Q15</f>
        <v>5.0701898868885626</v>
      </c>
      <c r="P15" s="7">
        <f>育马!AN15+商店!AC15+马场!AI15+付费投放!R15</f>
        <v>0.62225387003698263</v>
      </c>
      <c r="Q15" s="4">
        <f>IF(基础状态预估!$AA17=Q$4,1,0)*6</f>
        <v>0</v>
      </c>
      <c r="R15" s="4">
        <f>IF(基础状态预估!$AA17=R$4,1,0)*6</f>
        <v>0</v>
      </c>
      <c r="S15" s="4">
        <f>IF(基础状态预估!$AA17=S$4,1,0)*6</f>
        <v>0</v>
      </c>
      <c r="T15" s="4">
        <f>IF(基础状态预估!$AA17=T$4,1,0)*6</f>
        <v>6</v>
      </c>
      <c r="U15" s="4">
        <f>IF(基础状态预估!$AA17=U$4,1,0)*6</f>
        <v>0</v>
      </c>
      <c r="V15" s="11" t="str">
        <f t="shared" si="2"/>
        <v/>
      </c>
      <c r="W15" s="11" t="str">
        <f t="shared" si="3"/>
        <v/>
      </c>
      <c r="X15" s="11" t="str">
        <f t="shared" si="4"/>
        <v/>
      </c>
      <c r="Y15" s="11">
        <f t="shared" si="5"/>
        <v>0.84503164781476048</v>
      </c>
      <c r="Z15" s="11" t="str">
        <f t="shared" si="6"/>
        <v/>
      </c>
      <c r="AC15" s="11">
        <f>IFERROR(育马!AM15/O15,0)</f>
        <v>4.2733442237925551E-2</v>
      </c>
      <c r="AD15" s="11">
        <f>IFERROR(马场!AH15/O15,0)</f>
        <v>0</v>
      </c>
      <c r="AE15" s="11">
        <f>IFERROR(商店!AB15/O15,0)</f>
        <v>0.78892508746939471</v>
      </c>
      <c r="AF15" s="11">
        <f>IFERROR(付费投放!Q15/O15,0)</f>
        <v>0.1683414702926796</v>
      </c>
      <c r="AI15" s="11">
        <f>IFERROR(育马!AN15/P15,0)</f>
        <v>0</v>
      </c>
      <c r="AJ15" s="11">
        <f>IFERROR(马场!AI15/P15,0)</f>
        <v>0</v>
      </c>
      <c r="AK15" s="11">
        <f>IFERROR(商店!AC15/P15,0)</f>
        <v>0.77138933659259035</v>
      </c>
      <c r="AL15" s="11">
        <f>IFERROR(付费投放!R15/P15,0)</f>
        <v>0.22861066340740951</v>
      </c>
    </row>
    <row r="16" spans="2:39" x14ac:dyDescent="0.15">
      <c r="B16" s="33" t="s">
        <v>255</v>
      </c>
      <c r="C16" s="35">
        <v>0.1</v>
      </c>
      <c r="D16" s="35">
        <v>0.1</v>
      </c>
      <c r="E16" s="35">
        <v>0.1</v>
      </c>
      <c r="F16" s="35">
        <v>0.1</v>
      </c>
      <c r="G16" s="35">
        <v>0.1</v>
      </c>
      <c r="J16" s="7">
        <f>基础状态预估!H18</f>
        <v>59.254833995939045</v>
      </c>
      <c r="K16" s="7">
        <f>求节点(节奏总纲!$D$4:$D$163,节奏总纲!$C$4:$C$163,J16)</f>
        <v>59.126163462332109</v>
      </c>
      <c r="L16" s="7">
        <f>育马!AJ16+商店!Y16+马场!AE16+付费投放!N16</f>
        <v>16.185714285714283</v>
      </c>
      <c r="M16" s="7">
        <f>育马!AK16+商店!Z16+马场!AF16+付费投放!O16</f>
        <v>12.416666666666666</v>
      </c>
      <c r="N16" s="7">
        <f>育马!AL16+商店!AA16+马场!AG16+付费投放!P16</f>
        <v>4.5999999999999996</v>
      </c>
      <c r="O16" s="7">
        <f>育马!AM16+商店!AB16+马场!AH16+付费投放!Q16</f>
        <v>6.4835706919440366</v>
      </c>
      <c r="P16" s="7">
        <f>育马!AN16+商店!AC16+马场!AI16+付费投放!R16</f>
        <v>0.77781733754622828</v>
      </c>
      <c r="Q16" s="4">
        <f>IF(基础状态预估!$AA18=Q$4,1,0)*6</f>
        <v>0</v>
      </c>
      <c r="R16" s="4">
        <f>IF(基础状态预估!$AA18=R$4,1,0)*6</f>
        <v>0</v>
      </c>
      <c r="S16" s="4">
        <f>IF(基础状态预估!$AA18=S$4,1,0)*6</f>
        <v>0</v>
      </c>
      <c r="T16" s="4">
        <f>IF(基础状态预估!$AA18=T$4,1,0)*6</f>
        <v>6</v>
      </c>
      <c r="U16" s="4">
        <f>IF(基础状态预估!$AA18=U$4,1,0)*6</f>
        <v>0</v>
      </c>
      <c r="V16" s="11" t="str">
        <f t="shared" si="2"/>
        <v/>
      </c>
      <c r="W16" s="11" t="str">
        <f t="shared" si="3"/>
        <v/>
      </c>
      <c r="X16" s="11" t="str">
        <f t="shared" si="4"/>
        <v/>
      </c>
      <c r="Y16" s="11">
        <f t="shared" si="5"/>
        <v>1.0805951153240061</v>
      </c>
      <c r="Z16" s="11" t="str">
        <f t="shared" si="6"/>
        <v/>
      </c>
      <c r="AC16" s="11">
        <f>IFERROR(育马!AM16/O16,0)</f>
        <v>6.4264999406019152E-2</v>
      </c>
      <c r="AD16" s="11">
        <f>IFERROR(马场!AH16/O16,0)</f>
        <v>0</v>
      </c>
      <c r="AE16" s="11">
        <f>IFERROR(商店!AB16/O16,0)</f>
        <v>0.77117999287222982</v>
      </c>
      <c r="AF16" s="11">
        <f>IFERROR(付费投放!Q16/O16,0)</f>
        <v>0.16455500772175111</v>
      </c>
      <c r="AI16" s="11">
        <f>IFERROR(育马!AN16/P16,0)</f>
        <v>0</v>
      </c>
      <c r="AJ16" s="11">
        <f>IFERROR(马场!AI16/P16,0)</f>
        <v>0</v>
      </c>
      <c r="AK16" s="11">
        <f>IFERROR(商店!AC16/P16,0)</f>
        <v>0.77138933659259035</v>
      </c>
      <c r="AL16" s="11">
        <f>IFERROR(付费投放!R16/P16,0)</f>
        <v>0.22861066340740965</v>
      </c>
    </row>
    <row r="17" spans="2:38" x14ac:dyDescent="0.15">
      <c r="B17" s="33" t="s">
        <v>256</v>
      </c>
      <c r="C17" s="33">
        <f>C15*C16</f>
        <v>16.666666666666668</v>
      </c>
      <c r="D17" s="33">
        <f t="shared" ref="D17:G17" si="7">D15*D16</f>
        <v>75</v>
      </c>
      <c r="E17" s="33">
        <f t="shared" si="7"/>
        <v>500</v>
      </c>
      <c r="F17" s="33">
        <f t="shared" si="7"/>
        <v>4000</v>
      </c>
      <c r="G17" s="33">
        <f t="shared" si="7"/>
        <v>16000</v>
      </c>
      <c r="J17" s="7">
        <f>基础状态预估!H19</f>
        <v>62.254833995939045</v>
      </c>
      <c r="K17" s="7">
        <f>求节点(节奏总纲!$D$4:$D$163,节奏总纲!$C$4:$C$163,J17)</f>
        <v>59.826135001687405</v>
      </c>
      <c r="L17" s="7">
        <f>育马!AJ17+商店!Y17+马场!AE17+付费投放!N17</f>
        <v>17.042857142857141</v>
      </c>
      <c r="M17" s="7">
        <f>育马!AK17+商店!Z17+马场!AF17+付费投放!O17</f>
        <v>15.016666666666667</v>
      </c>
      <c r="N17" s="7">
        <f>育马!AL17+商店!AA17+马场!AG17+付费投放!P17</f>
        <v>5.7999999999999989</v>
      </c>
      <c r="O17" s="7">
        <f>育马!AM17+商店!AB17+马场!AH17+付费投放!Q17</f>
        <v>7.8969514969995105</v>
      </c>
      <c r="P17" s="7">
        <f>育马!AN17+商店!AC17+马场!AI17+付费投放!R17</f>
        <v>0.93338080505547394</v>
      </c>
      <c r="Q17" s="4">
        <f>IF(基础状态预估!$AA19=Q$4,1,0)*6</f>
        <v>0</v>
      </c>
      <c r="R17" s="4">
        <f>IF(基础状态预估!$AA19=R$4,1,0)*6</f>
        <v>0</v>
      </c>
      <c r="S17" s="4">
        <f>IF(基础状态预估!$AA19=S$4,1,0)*6</f>
        <v>0</v>
      </c>
      <c r="T17" s="4">
        <f>IF(基础状态预估!$AA19=T$4,1,0)*6</f>
        <v>6</v>
      </c>
      <c r="U17" s="4">
        <f>IF(基础状态预估!$AA19=U$4,1,0)*6</f>
        <v>0</v>
      </c>
      <c r="V17" s="11" t="str">
        <f t="shared" si="2"/>
        <v/>
      </c>
      <c r="W17" s="11" t="str">
        <f t="shared" si="3"/>
        <v/>
      </c>
      <c r="X17" s="11" t="str">
        <f t="shared" si="4"/>
        <v/>
      </c>
      <c r="Y17" s="11">
        <f t="shared" si="5"/>
        <v>1.3161585828332518</v>
      </c>
      <c r="Z17" s="11" t="str">
        <f t="shared" si="6"/>
        <v/>
      </c>
      <c r="AC17" s="11">
        <f>IFERROR(育马!AM17/O17,0)</f>
        <v>7.8089205296622693E-2</v>
      </c>
      <c r="AD17" s="11">
        <f>IFERROR(马场!AH17/O17,0)</f>
        <v>0</v>
      </c>
      <c r="AE17" s="11">
        <f>IFERROR(商店!AB17/O17,0)</f>
        <v>0.75978686234551807</v>
      </c>
      <c r="AF17" s="11">
        <f>IFERROR(付费投放!Q17/O17,0)</f>
        <v>0.16212393235785919</v>
      </c>
      <c r="AI17" s="11">
        <f>IFERROR(育马!AN17/P17,0)</f>
        <v>0</v>
      </c>
      <c r="AJ17" s="11">
        <f>IFERROR(马场!AI17/P17,0)</f>
        <v>0</v>
      </c>
      <c r="AK17" s="11">
        <f>IFERROR(商店!AC17/P17,0)</f>
        <v>0.77138933659259035</v>
      </c>
      <c r="AL17" s="11">
        <f>IFERROR(付费投放!R17/P17,0)</f>
        <v>0.2286106634074096</v>
      </c>
    </row>
    <row r="18" spans="2:38" x14ac:dyDescent="0.15">
      <c r="J18" s="7">
        <f>基础状态预估!H20</f>
        <v>65.254833995939038</v>
      </c>
      <c r="K18" s="7">
        <f>求节点(节奏总纲!$D$4:$D$163,节奏总纲!$C$4:$C$163,J18)</f>
        <v>60.490874759856155</v>
      </c>
      <c r="L18" s="7">
        <f>育马!AJ18+商店!Y18+马场!AE18+付费投放!N18</f>
        <v>17.899999999999995</v>
      </c>
      <c r="M18" s="7">
        <f>育马!AK18+商店!Z18+马场!AF18+付费投放!O18</f>
        <v>17.616666666666667</v>
      </c>
      <c r="N18" s="7">
        <f>育马!AL18+商店!AA18+马场!AG18+付费投放!P18</f>
        <v>6.9999999999999991</v>
      </c>
      <c r="O18" s="7">
        <f>育马!AM18+商店!AB18+马场!AH18+付费投放!Q18</f>
        <v>9.3103323020549809</v>
      </c>
      <c r="P18" s="7">
        <f>育马!AN18+商店!AC18+马场!AI18+付费投放!R18</f>
        <v>1.0889442725647194</v>
      </c>
      <c r="Q18" s="4">
        <f>IF(基础状态预估!$AA20=Q$4,1,0)*6</f>
        <v>0</v>
      </c>
      <c r="R18" s="4">
        <f>IF(基础状态预估!$AA20=R$4,1,0)*6</f>
        <v>0</v>
      </c>
      <c r="S18" s="4">
        <f>IF(基础状态预估!$AA20=S$4,1,0)*6</f>
        <v>0</v>
      </c>
      <c r="T18" s="4">
        <f>IF(基础状态预估!$AA20=T$4,1,0)*6</f>
        <v>6</v>
      </c>
      <c r="U18" s="4">
        <f>IF(基础状态预估!$AA20=U$4,1,0)*6</f>
        <v>0</v>
      </c>
      <c r="V18" s="11" t="str">
        <f t="shared" si="2"/>
        <v/>
      </c>
      <c r="W18" s="11" t="str">
        <f t="shared" si="3"/>
        <v/>
      </c>
      <c r="X18" s="11" t="str">
        <f t="shared" si="4"/>
        <v/>
      </c>
      <c r="Y18" s="11">
        <f t="shared" si="5"/>
        <v>1.5517220503424969</v>
      </c>
      <c r="Z18" s="11" t="str">
        <f t="shared" si="6"/>
        <v/>
      </c>
      <c r="AC18" s="11">
        <f>IFERROR(育马!AM18/O18,0)</f>
        <v>8.7716167390331681E-2</v>
      </c>
      <c r="AD18" s="11">
        <f>IFERROR(马场!AH18/O18,0)</f>
        <v>0</v>
      </c>
      <c r="AE18" s="11">
        <f>IFERROR(商店!AB18/O18,0)</f>
        <v>0.75185286334569967</v>
      </c>
      <c r="AF18" s="11">
        <f>IFERROR(付费投放!Q18/O18,0)</f>
        <v>0.16043096926396869</v>
      </c>
      <c r="AI18" s="11">
        <f>IFERROR(育马!AN18/P18,0)</f>
        <v>0</v>
      </c>
      <c r="AJ18" s="11">
        <f>IFERROR(马场!AI18/P18,0)</f>
        <v>0</v>
      </c>
      <c r="AK18" s="11">
        <f>IFERROR(商店!AC18/P18,0)</f>
        <v>0.77138933659259035</v>
      </c>
      <c r="AL18" s="11">
        <f>IFERROR(付费投放!R18/P18,0)</f>
        <v>0.22861066340740963</v>
      </c>
    </row>
    <row r="19" spans="2:38" x14ac:dyDescent="0.15">
      <c r="J19" s="7">
        <f>基础状态预估!H21</f>
        <v>68.254833995939038</v>
      </c>
      <c r="K19" s="7">
        <f>求节点(节奏总纲!$D$4:$D$163,节奏总纲!$C$4:$C$163,J19)</f>
        <v>61.134329971998703</v>
      </c>
      <c r="L19" s="7">
        <f>育马!AJ19+商店!Y19+马场!AE19+付费投放!N19</f>
        <v>18.757142857142853</v>
      </c>
      <c r="M19" s="7">
        <f>育马!AK19+商店!Z19+马场!AF19+付费投放!O19</f>
        <v>20.216666666666665</v>
      </c>
      <c r="N19" s="7">
        <f>育马!AL19+商店!AA19+马场!AG19+付费投放!P19</f>
        <v>8.1999999999999975</v>
      </c>
      <c r="O19" s="7">
        <f>育马!AM19+商店!AB19+马场!AH19+付费投放!Q19</f>
        <v>10.723713107110456</v>
      </c>
      <c r="P19" s="7">
        <f>育马!AN19+商店!AC19+马场!AI19+付费投放!R19</f>
        <v>1.244507740073965</v>
      </c>
      <c r="Q19" s="4">
        <f>IF(基础状态预估!$AA21=Q$4,1,0)*6</f>
        <v>0</v>
      </c>
      <c r="R19" s="4">
        <f>IF(基础状态预估!$AA21=R$4,1,0)*6</f>
        <v>0</v>
      </c>
      <c r="S19" s="4">
        <f>IF(基础状态预估!$AA21=S$4,1,0)*6</f>
        <v>0</v>
      </c>
      <c r="T19" s="4">
        <f>IF(基础状态预估!$AA21=T$4,1,0)*6</f>
        <v>6</v>
      </c>
      <c r="U19" s="4">
        <f>IF(基础状态预估!$AA21=U$4,1,0)*6</f>
        <v>0</v>
      </c>
      <c r="V19" s="11" t="str">
        <f t="shared" si="2"/>
        <v/>
      </c>
      <c r="W19" s="11" t="str">
        <f t="shared" si="3"/>
        <v/>
      </c>
      <c r="X19" s="11" t="str">
        <f t="shared" si="4"/>
        <v/>
      </c>
      <c r="Y19" s="11">
        <f t="shared" si="5"/>
        <v>1.7872855178517426</v>
      </c>
      <c r="Z19" s="11" t="str">
        <f t="shared" si="6"/>
        <v/>
      </c>
      <c r="AC19" s="11">
        <f>IFERROR(育马!AM19/O19,0)</f>
        <v>9.4805470503734057E-2</v>
      </c>
      <c r="AD19" s="11">
        <f>IFERROR(马场!AH19/O19,0)</f>
        <v>0</v>
      </c>
      <c r="AE19" s="11">
        <f>IFERROR(商店!AB19/O19,0)</f>
        <v>0.74601025970151369</v>
      </c>
      <c r="AF19" s="11">
        <f>IFERROR(付费投放!Q19/O19,0)</f>
        <v>0.15918426979475225</v>
      </c>
      <c r="AI19" s="11">
        <f>IFERROR(育马!AN19/P19,0)</f>
        <v>0</v>
      </c>
      <c r="AJ19" s="11">
        <f>IFERROR(马场!AI19/P19,0)</f>
        <v>0</v>
      </c>
      <c r="AK19" s="11">
        <f>IFERROR(商店!AC19/P19,0)</f>
        <v>0.77138933659259035</v>
      </c>
      <c r="AL19" s="11">
        <f>IFERROR(付费投放!R19/P19,0)</f>
        <v>0.22861066340740965</v>
      </c>
    </row>
    <row r="20" spans="2:38" x14ac:dyDescent="0.15">
      <c r="J20" s="7">
        <f>基础状态预估!H22</f>
        <v>71.254833995939038</v>
      </c>
      <c r="K20" s="7">
        <f>求节点(节奏总纲!$D$4:$D$163,节奏总纲!$C$4:$C$163,J20)</f>
        <v>61.743690589875712</v>
      </c>
      <c r="L20" s="7">
        <f>育马!AJ20+商店!Y20+马场!AE20+付费投放!N20</f>
        <v>19.61428571428571</v>
      </c>
      <c r="M20" s="7">
        <f>育马!AK20+商店!Z20+马场!AF20+付费投放!O20</f>
        <v>22.816666666666666</v>
      </c>
      <c r="N20" s="7">
        <f>育马!AL20+商店!AA20+马场!AG20+付费投放!P20</f>
        <v>9.3999999999999986</v>
      </c>
      <c r="O20" s="7">
        <f>育马!AM20+商店!AB20+马场!AH20+付费投放!Q20</f>
        <v>12.13709391216593</v>
      </c>
      <c r="P20" s="7">
        <f>育马!AN20+商店!AC20+马场!AI20+付费投放!R20</f>
        <v>1.4000712075832109</v>
      </c>
      <c r="Q20" s="4">
        <f>IF(基础状态预估!$AA22=Q$4,1,0)*6</f>
        <v>0</v>
      </c>
      <c r="R20" s="4">
        <f>IF(基础状态预估!$AA22=R$4,1,0)*6</f>
        <v>0</v>
      </c>
      <c r="S20" s="4">
        <f>IF(基础状态预估!$AA22=S$4,1,0)*6</f>
        <v>0</v>
      </c>
      <c r="T20" s="4">
        <f>IF(基础状态预估!$AA22=T$4,1,0)*6</f>
        <v>6</v>
      </c>
      <c r="U20" s="4">
        <f>IF(基础状态预估!$AA22=U$4,1,0)*6</f>
        <v>0</v>
      </c>
      <c r="V20" s="11" t="str">
        <f t="shared" si="2"/>
        <v/>
      </c>
      <c r="W20" s="11" t="str">
        <f t="shared" si="3"/>
        <v/>
      </c>
      <c r="X20" s="11" t="str">
        <f t="shared" si="4"/>
        <v/>
      </c>
      <c r="Y20" s="11">
        <f t="shared" si="5"/>
        <v>2.0228489853609886</v>
      </c>
      <c r="Z20" s="11" t="str">
        <f t="shared" si="6"/>
        <v/>
      </c>
      <c r="AC20" s="11">
        <f>IFERROR(育马!AM20/O20,0)</f>
        <v>0.10024365597493724</v>
      </c>
      <c r="AD20" s="11">
        <f>IFERROR(马场!AH20/O20,0)</f>
        <v>0</v>
      </c>
      <c r="AE20" s="11">
        <f>IFERROR(商店!AB20/O20,0)</f>
        <v>0.74152841406117931</v>
      </c>
      <c r="AF20" s="11">
        <f>IFERROR(付费投放!Q20/O20,0)</f>
        <v>0.15822792996388341</v>
      </c>
      <c r="AI20" s="11">
        <f>IFERROR(育马!AN20/P20,0)</f>
        <v>0</v>
      </c>
      <c r="AJ20" s="11">
        <f>IFERROR(马场!AI20/P20,0)</f>
        <v>0</v>
      </c>
      <c r="AK20" s="11">
        <f>IFERROR(商店!AC20/P20,0)</f>
        <v>0.77138933659259035</v>
      </c>
      <c r="AL20" s="11">
        <f>IFERROR(付费投放!R20/P20,0)</f>
        <v>0.22861066340740971</v>
      </c>
    </row>
    <row r="21" spans="2:38" x14ac:dyDescent="0.15">
      <c r="J21" s="7">
        <f>基础状态预估!H23</f>
        <v>74.254833995939038</v>
      </c>
      <c r="K21" s="7">
        <f>求节点(节奏总纲!$D$4:$D$163,节奏总纲!$C$4:$C$163,J21)</f>
        <v>62.329408424535202</v>
      </c>
      <c r="L21" s="7">
        <f>育马!AJ21+商店!Y21+马场!AE21+付费投放!N21</f>
        <v>20.471428571428568</v>
      </c>
      <c r="M21" s="7">
        <f>育马!AK21+商店!Z21+马场!AF21+付费投放!O21</f>
        <v>25.416666666666668</v>
      </c>
      <c r="N21" s="7">
        <f>育马!AL21+商店!AA21+马场!AG21+付费投放!P21</f>
        <v>10.599999999999998</v>
      </c>
      <c r="O21" s="7">
        <f>育马!AM21+商店!AB21+马场!AH21+付费投放!Q21</f>
        <v>13.550474717221402</v>
      </c>
      <c r="P21" s="7">
        <f>育马!AN21+商店!AC21+马场!AI21+付费投放!R21</f>
        <v>1.5556346750924563</v>
      </c>
      <c r="Q21" s="4">
        <f>IF(基础状态预估!$AA23=Q$4,1,0)*6</f>
        <v>0</v>
      </c>
      <c r="R21" s="4">
        <f>IF(基础状态预估!$AA23=R$4,1,0)*6</f>
        <v>0</v>
      </c>
      <c r="S21" s="4">
        <f>IF(基础状态预估!$AA23=S$4,1,0)*6</f>
        <v>0</v>
      </c>
      <c r="T21" s="4">
        <f>IF(基础状态预估!$AA23=T$4,1,0)*6</f>
        <v>6</v>
      </c>
      <c r="U21" s="4">
        <f>IF(基础状态预估!$AA23=U$4,1,0)*6</f>
        <v>0</v>
      </c>
      <c r="V21" s="11" t="str">
        <f t="shared" si="2"/>
        <v/>
      </c>
      <c r="W21" s="11" t="str">
        <f>IF(R21=0,"",M21/R21)</f>
        <v/>
      </c>
      <c r="X21" s="11" t="str">
        <f t="shared" si="4"/>
        <v/>
      </c>
      <c r="Y21" s="11">
        <f t="shared" si="5"/>
        <v>2.2584124528702336</v>
      </c>
      <c r="Z21" s="11" t="str">
        <f t="shared" si="6"/>
        <v/>
      </c>
      <c r="AC21" s="11">
        <f>IFERROR(育马!AM21/O21,0)</f>
        <v>0.10454738274713093</v>
      </c>
      <c r="AD21" s="11">
        <f>IFERROR(马场!AH21/O21,0)</f>
        <v>0</v>
      </c>
      <c r="AE21" s="11">
        <f>IFERROR(商店!AB21/O21,0)</f>
        <v>0.73798152527386518</v>
      </c>
      <c r="AF21" s="11">
        <f>IFERROR(付费投放!Q21/O21,0)</f>
        <v>0.15747109197900405</v>
      </c>
      <c r="AI21" s="11">
        <f>IFERROR(育马!AN21/P21,0)</f>
        <v>0</v>
      </c>
      <c r="AJ21" s="11">
        <f>IFERROR(马场!AI21/P21,0)</f>
        <v>0</v>
      </c>
      <c r="AK21" s="11">
        <f>IFERROR(商店!AC21/P21,0)</f>
        <v>0.77138933659259035</v>
      </c>
      <c r="AL21" s="11">
        <f>IFERROR(付费投放!R21/P21,0)</f>
        <v>0.22861066340740968</v>
      </c>
    </row>
    <row r="22" spans="2:38" x14ac:dyDescent="0.15">
      <c r="J22" s="7">
        <f>基础状态预估!H24</f>
        <v>79.254833995939038</v>
      </c>
      <c r="K22" s="7">
        <f>求节点(节奏总纲!$D$4:$D$163,节奏总纲!$C$4:$C$163,J22)</f>
        <v>63.258447984816868</v>
      </c>
      <c r="L22" s="7">
        <f>育马!AJ22+商店!Y22+马场!AE22+付费投放!N22</f>
        <v>21.9</v>
      </c>
      <c r="M22" s="7">
        <f>育马!AK22+商店!Z22+马场!AF22+付费投放!O22</f>
        <v>29.75</v>
      </c>
      <c r="N22" s="7">
        <f>育马!AL22+商店!AA22+马场!AG22+付费投放!P22</f>
        <v>12.599999999999998</v>
      </c>
      <c r="O22" s="7">
        <f>育马!AM22+商店!AB22+马场!AH22+付费投放!Q22</f>
        <v>15.90610939231386</v>
      </c>
      <c r="P22" s="7">
        <f>育马!AN22+商店!AC22+马场!AI22+付费投放!R22</f>
        <v>1.8149071209411991</v>
      </c>
      <c r="Q22" s="4">
        <f>IF(基础状态预估!$AA24=Q$4,1,0)*6</f>
        <v>0</v>
      </c>
      <c r="R22" s="4">
        <f>IF(基础状态预估!$AA24=R$4,1,0)*6</f>
        <v>0</v>
      </c>
      <c r="S22" s="4">
        <f>IF(基础状态预估!$AA24=S$4,1,0)*6</f>
        <v>0</v>
      </c>
      <c r="T22" s="4">
        <f>IF(基础状态预估!$AA24=T$4,1,0)*6</f>
        <v>6</v>
      </c>
      <c r="U22" s="4">
        <f>IF(基础状态预估!$AA24=U$4,1,0)*6</f>
        <v>0</v>
      </c>
      <c r="V22" s="11" t="str">
        <f t="shared" si="2"/>
        <v/>
      </c>
      <c r="W22" s="11" t="str">
        <f t="shared" si="3"/>
        <v/>
      </c>
      <c r="X22" s="11" t="str">
        <f t="shared" si="4"/>
        <v/>
      </c>
      <c r="Y22" s="11">
        <f t="shared" si="5"/>
        <v>2.6510182320523099</v>
      </c>
      <c r="Z22" s="11" t="str">
        <f t="shared" si="6"/>
        <v/>
      </c>
      <c r="AC22" s="11">
        <f>IFERROR(育马!AM22/O22,0)</f>
        <v>0.1100206189230431</v>
      </c>
      <c r="AD22" s="11">
        <f>IFERROR(马场!AH22/O22,0)</f>
        <v>0</v>
      </c>
      <c r="AE22" s="11">
        <f>IFERROR(商店!AB22/O22,0)</f>
        <v>0.73347079282028727</v>
      </c>
      <c r="AF22" s="11">
        <f>IFERROR(付费投放!Q22/O22,0)</f>
        <v>0.15650858825666969</v>
      </c>
      <c r="AI22" s="11">
        <f>IFERROR(育马!AN22/P22,0)</f>
        <v>0</v>
      </c>
      <c r="AJ22" s="11">
        <f>IFERROR(马场!AI22/P22,0)</f>
        <v>0</v>
      </c>
      <c r="AK22" s="11">
        <f>IFERROR(商店!AC22/P22,0)</f>
        <v>0.77138933659259035</v>
      </c>
      <c r="AL22" s="11">
        <f>IFERROR(付费投放!R22/P22,0)</f>
        <v>0.22861066340740965</v>
      </c>
    </row>
    <row r="23" spans="2:38" x14ac:dyDescent="0.15">
      <c r="J23" s="7">
        <f>基础状态预估!H25</f>
        <v>84.254833995939038</v>
      </c>
      <c r="K23" s="7">
        <f>求节点(节奏总纲!$D$4:$D$163,节奏总纲!$C$4:$C$163,J23)</f>
        <v>64.133031875086402</v>
      </c>
      <c r="L23" s="7">
        <f>育马!AJ23+商店!Y23+马场!AE23+付费投放!N23</f>
        <v>23.328571428571422</v>
      </c>
      <c r="M23" s="7">
        <f>育马!AK23+商店!Z23+马场!AF23+付费投放!O23</f>
        <v>33</v>
      </c>
      <c r="N23" s="7">
        <f>育马!AL23+商店!AA23+马场!AG23+付费投放!P23</f>
        <v>15.099999999999996</v>
      </c>
      <c r="O23" s="7">
        <f>育马!AM23+商店!AB23+马场!AH23+付费投放!Q23</f>
        <v>18.422160734072985</v>
      </c>
      <c r="P23" s="7">
        <f>育马!AN23+商店!AC23+马场!AI23+付费投放!R23</f>
        <v>2.0804295667899422</v>
      </c>
      <c r="Q23" s="4">
        <f>IF(基础状态预估!$AA25=Q$4,1,0)*6</f>
        <v>0</v>
      </c>
      <c r="R23" s="4">
        <f>IF(基础状态预估!$AA25=R$4,1,0)*6</f>
        <v>0</v>
      </c>
      <c r="S23" s="4">
        <f>IF(基础状态预估!$AA25=S$4,1,0)*6</f>
        <v>0</v>
      </c>
      <c r="T23" s="4">
        <f>IF(基础状态预估!$AA25=T$4,1,0)*6</f>
        <v>0</v>
      </c>
      <c r="U23" s="4">
        <f>IF(基础状态预估!$AA25=U$4,1,0)*6</f>
        <v>6</v>
      </c>
      <c r="V23" s="11" t="str">
        <f t="shared" si="2"/>
        <v/>
      </c>
      <c r="W23" s="11" t="str">
        <f t="shared" si="3"/>
        <v/>
      </c>
      <c r="X23" s="11" t="str">
        <f t="shared" si="4"/>
        <v/>
      </c>
      <c r="Y23" s="11" t="str">
        <f t="shared" si="5"/>
        <v/>
      </c>
      <c r="Z23" s="11">
        <f t="shared" si="6"/>
        <v>0.34673826113165701</v>
      </c>
      <c r="AC23" s="11">
        <f>IFERROR(育马!AM23/O23,0)</f>
        <v>0.12179624488076679</v>
      </c>
      <c r="AD23" s="11">
        <f>IFERROR(马场!AH23/O23,0)</f>
        <v>0</v>
      </c>
      <c r="AE23" s="11">
        <f>IFERROR(商店!AB23/O23,0)</f>
        <v>0.72376598629239308</v>
      </c>
      <c r="AF23" s="11">
        <f>IFERROR(付费投放!Q23/O23,0)</f>
        <v>0.15443776882684004</v>
      </c>
      <c r="AI23" s="11">
        <f>IFERROR(育马!AN23/P23,0)</f>
        <v>3.0041872600588037E-3</v>
      </c>
      <c r="AJ23" s="11">
        <f>IFERROR(马场!AI23/P23,0)</f>
        <v>0</v>
      </c>
      <c r="AK23" s="11">
        <f>IFERROR(商店!AC23/P23,0)</f>
        <v>0.76907193857505352</v>
      </c>
      <c r="AL23" s="11">
        <f>IFERROR(付费投放!R23/P23,0)</f>
        <v>0.22792387416488755</v>
      </c>
    </row>
    <row r="24" spans="2:38" x14ac:dyDescent="0.15">
      <c r="J24" s="7">
        <f>基础状态预估!H26</f>
        <v>89.254833995939038</v>
      </c>
      <c r="K24" s="7">
        <f>求节点(节奏总纲!$D$4:$D$163,节奏总纲!$C$4:$C$163,J24)</f>
        <v>64.957956245279249</v>
      </c>
      <c r="L24" s="7">
        <f>育马!AJ24+商店!Y24+马场!AE24+付费投放!N24</f>
        <v>24.757142857142853</v>
      </c>
      <c r="M24" s="7">
        <f>育马!AK24+商店!Z24+马场!AF24+付费投放!O24</f>
        <v>33</v>
      </c>
      <c r="N24" s="7">
        <f>育马!AL24+商店!AA24+马场!AG24+付费投放!P24</f>
        <v>19.099999999999998</v>
      </c>
      <c r="O24" s="7">
        <f>育马!AM24+商店!AB24+马场!AH24+付费投放!Q24</f>
        <v>21.417252379217391</v>
      </c>
      <c r="P24" s="7">
        <f>育马!AN24+商店!AC24+马场!AI24+付费投放!R24</f>
        <v>2.3643337298695655</v>
      </c>
      <c r="Q24" s="4">
        <f>IF(基础状态预估!$AA26=Q$4,1,0)*6</f>
        <v>0</v>
      </c>
      <c r="R24" s="4">
        <f>IF(基础状态预估!$AA26=R$4,1,0)*6</f>
        <v>0</v>
      </c>
      <c r="S24" s="4">
        <f>IF(基础状态预估!$AA26=S$4,1,0)*6</f>
        <v>0</v>
      </c>
      <c r="T24" s="4">
        <f>IF(基础状态预估!$AA26=T$4,1,0)*6</f>
        <v>0</v>
      </c>
      <c r="U24" s="4">
        <f>IF(基础状态预估!$AA26=U$4,1,0)*6</f>
        <v>6</v>
      </c>
      <c r="V24" s="11" t="str">
        <f t="shared" si="2"/>
        <v/>
      </c>
      <c r="W24" s="11" t="str">
        <f t="shared" si="3"/>
        <v/>
      </c>
      <c r="X24" s="11" t="str">
        <f t="shared" si="4"/>
        <v/>
      </c>
      <c r="Y24" s="11" t="str">
        <f t="shared" si="5"/>
        <v/>
      </c>
      <c r="Z24" s="11">
        <f t="shared" si="6"/>
        <v>0.39405562164492758</v>
      </c>
      <c r="AC24" s="11">
        <f>IFERROR(育马!AM24/O24,0)</f>
        <v>0.15028771865822391</v>
      </c>
      <c r="AD24" s="11">
        <f>IFERROR(马场!AH24/O24,0)</f>
        <v>0</v>
      </c>
      <c r="AE24" s="11">
        <f>IFERROR(商店!AB24/O24,0)</f>
        <v>0.7003699510286161</v>
      </c>
      <c r="AF24" s="11">
        <f>IFERROR(付费投放!Q24/O24,0)</f>
        <v>0.14934233031315997</v>
      </c>
      <c r="AI24" s="11">
        <f>IFERROR(育马!AN24/P24,0)</f>
        <v>1.3217254233277798E-2</v>
      </c>
      <c r="AJ24" s="11">
        <f>IFERROR(马场!AI24/P24,0)</f>
        <v>0</v>
      </c>
      <c r="AK24" s="11">
        <f>IFERROR(商店!AC24/P24,0)</f>
        <v>0.76131384383680112</v>
      </c>
      <c r="AL24" s="11">
        <f>IFERROR(付费投放!R24/P24,0)</f>
        <v>0.22546890192992117</v>
      </c>
    </row>
    <row r="25" spans="2:38" x14ac:dyDescent="0.15">
      <c r="J25" s="7">
        <f>基础状态预估!H27</f>
        <v>94.254833995939038</v>
      </c>
      <c r="K25" s="7">
        <f>求节点(节奏总纲!$D$4:$D$163,节奏总纲!$C$4:$C$163,J25)</f>
        <v>65.730453442670125</v>
      </c>
      <c r="L25" s="7">
        <f>育马!AJ25+商店!Y25+马场!AE25+付费投放!N25</f>
        <v>26.185714285714283</v>
      </c>
      <c r="M25" s="7">
        <f>育马!AK25+商店!Z25+马场!AF25+付费投放!O25</f>
        <v>33</v>
      </c>
      <c r="N25" s="7">
        <f>育马!AL25+商店!AA25+马场!AG25+付费投放!P25</f>
        <v>23.099999999999998</v>
      </c>
      <c r="O25" s="7">
        <f>育马!AM25+商店!AB25+马场!AH25+付费投放!Q25</f>
        <v>24.332849025612379</v>
      </c>
      <c r="P25" s="7">
        <f>育马!AN25+商店!AC25+马场!AI25+付费投放!R25</f>
        <v>2.6349887264909522</v>
      </c>
      <c r="Q25" s="4">
        <f>IF(基础状态预估!$AA27=Q$4,1,0)*6</f>
        <v>0</v>
      </c>
      <c r="R25" s="4">
        <f>IF(基础状态预估!$AA27=R$4,1,0)*6</f>
        <v>0</v>
      </c>
      <c r="S25" s="4">
        <f>IF(基础状态预估!$AA27=S$4,1,0)*6</f>
        <v>0</v>
      </c>
      <c r="T25" s="4">
        <f>IF(基础状态预估!$AA27=T$4,1,0)*6</f>
        <v>0</v>
      </c>
      <c r="U25" s="4">
        <f>IF(基础状态预估!$AA27=U$4,1,0)*6</f>
        <v>6</v>
      </c>
      <c r="V25" s="11" t="str">
        <f t="shared" si="2"/>
        <v/>
      </c>
      <c r="W25" s="11" t="str">
        <f t="shared" si="3"/>
        <v/>
      </c>
      <c r="X25" s="11" t="str">
        <f t="shared" si="4"/>
        <v/>
      </c>
      <c r="Y25" s="11" t="str">
        <f t="shared" si="5"/>
        <v/>
      </c>
      <c r="Z25" s="11">
        <f t="shared" si="6"/>
        <v>0.43916478774849205</v>
      </c>
      <c r="AC25" s="11">
        <f>IFERROR(育马!AM25/O25,0)</f>
        <v>0.17234932068931688</v>
      </c>
      <c r="AD25" s="11">
        <f>IFERROR(马场!AH25/O25,0)</f>
        <v>0</v>
      </c>
      <c r="AE25" s="11">
        <f>IFERROR(商店!AB25/O25,0)</f>
        <v>0.68494513935148282</v>
      </c>
      <c r="AF25" s="11">
        <f>IFERROR(付费投放!Q25/O25,0)</f>
        <v>0.14270553995920018</v>
      </c>
      <c r="AI25" s="11">
        <f>IFERROR(育马!AN25/P25,0)</f>
        <v>2.134733990870194E-2</v>
      </c>
      <c r="AJ25" s="11">
        <f>IFERROR(马场!AI25/P25,0)</f>
        <v>0</v>
      </c>
      <c r="AK25" s="11">
        <f>IFERROR(商店!AC25/P25,0)</f>
        <v>0.75901653008717995</v>
      </c>
      <c r="AL25" s="11">
        <f>IFERROR(付费投放!R25/P25,0)</f>
        <v>0.21963613000411802</v>
      </c>
    </row>
    <row r="26" spans="2:38" x14ac:dyDescent="0.15">
      <c r="J26" s="7">
        <f>基础状态预估!H28</f>
        <v>104.25483399593904</v>
      </c>
      <c r="K26" s="7">
        <f>求节点(节奏总纲!$D$4:$D$163,节奏总纲!$C$4:$C$163,J26)</f>
        <v>67.172406694148762</v>
      </c>
      <c r="L26" s="7">
        <f>育马!AJ26+商店!Y26+马场!AE26+付费投放!N26</f>
        <v>29.042857142857137</v>
      </c>
      <c r="M26" s="7">
        <f>育马!AK26+商店!Z26+马场!AF26+付费投放!O26</f>
        <v>33</v>
      </c>
      <c r="N26" s="7">
        <f>育马!AL26+商店!AA26+马场!AG26+付费投放!P26</f>
        <v>31.099999999999998</v>
      </c>
      <c r="O26" s="7">
        <f>育马!AM26+商店!AB26+马场!AH26+付费投放!Q26</f>
        <v>30.138700185249331</v>
      </c>
      <c r="P26" s="7">
        <f>育马!AN26+商店!AC26+马场!AI26+付费投放!R26</f>
        <v>3.1720750308748888</v>
      </c>
      <c r="Q26" s="4">
        <f>IF(基础状态预估!$AA28=Q$4,1,0)*6</f>
        <v>0</v>
      </c>
      <c r="R26" s="4">
        <f>IF(基础状态预估!$AA28=R$4,1,0)*6</f>
        <v>0</v>
      </c>
      <c r="S26" s="4">
        <f>IF(基础状态预估!$AA28=S$4,1,0)*6</f>
        <v>0</v>
      </c>
      <c r="T26" s="4">
        <f>IF(基础状态预估!$AA28=T$4,1,0)*6</f>
        <v>0</v>
      </c>
      <c r="U26" s="4">
        <f>IF(基础状态预估!$AA28=U$4,1,0)*6</f>
        <v>6</v>
      </c>
      <c r="V26" s="11" t="str">
        <f t="shared" si="2"/>
        <v/>
      </c>
      <c r="W26" s="11" t="str">
        <f t="shared" si="3"/>
        <v/>
      </c>
      <c r="X26" s="11" t="str">
        <f t="shared" si="4"/>
        <v/>
      </c>
      <c r="Y26" s="11" t="str">
        <f t="shared" si="5"/>
        <v/>
      </c>
      <c r="Z26" s="11">
        <f t="shared" si="6"/>
        <v>0.52867917181248147</v>
      </c>
      <c r="AC26" s="11">
        <f>IFERROR(育马!AM26/O26,0)</f>
        <v>0.20384920259457345</v>
      </c>
      <c r="AD26" s="11">
        <f>IFERROR(马场!AH26/O26,0)</f>
        <v>0</v>
      </c>
      <c r="AE26" s="11">
        <f>IFERROR(商店!AB26/O26,0)</f>
        <v>0.66359862492638355</v>
      </c>
      <c r="AF26" s="11">
        <f>IFERROR(付费投放!Q26/O26,0)</f>
        <v>0.13255217247904297</v>
      </c>
      <c r="AI26" s="11">
        <f>IFERROR(育马!AN26/P26,0)</f>
        <v>3.349542459299748E-2</v>
      </c>
      <c r="AJ26" s="11">
        <f>IFERROR(马场!AI26/P26,0)</f>
        <v>0</v>
      </c>
      <c r="AK26" s="11">
        <f>IFERROR(商店!AC26/P26,0)</f>
        <v>0.75660253198300198</v>
      </c>
      <c r="AL26" s="11">
        <f>IFERROR(付费投放!R26/P26,0)</f>
        <v>0.20990204342400057</v>
      </c>
    </row>
    <row r="27" spans="2:38" x14ac:dyDescent="0.15">
      <c r="J27" s="7">
        <f>基础状态预估!H29</f>
        <v>114.25483399593904</v>
      </c>
      <c r="K27" s="7">
        <f>求节点(节奏总纲!$D$4:$D$163,节奏总纲!$C$4:$C$163,J27)</f>
        <v>68.478179676085247</v>
      </c>
      <c r="L27" s="7">
        <f>育马!AJ27+商店!Y27+马场!AE27+付费投放!N27</f>
        <v>31.9</v>
      </c>
      <c r="M27" s="7">
        <f>育马!AK27+商店!Z27+马场!AF27+付费投放!O27</f>
        <v>33</v>
      </c>
      <c r="N27" s="7">
        <f>育马!AL27+商店!AA27+马场!AG27+付费投放!P27</f>
        <v>39.099999999999994</v>
      </c>
      <c r="O27" s="7">
        <f>育马!AM27+商店!AB27+马场!AH27+付费投放!Q27</f>
        <v>35.942023253769726</v>
      </c>
      <c r="P27" s="7">
        <f>育马!AN27+商店!AC27+马场!AI27+付费投放!R27</f>
        <v>3.7087399867394</v>
      </c>
      <c r="Q27" s="4">
        <f>IF(基础状态预估!$AA29=Q$4,1,0)*6</f>
        <v>0</v>
      </c>
      <c r="R27" s="4">
        <f>IF(基础状态预估!$AA29=R$4,1,0)*6</f>
        <v>0</v>
      </c>
      <c r="S27" s="4">
        <f>IF(基础状态预估!$AA29=S$4,1,0)*6</f>
        <v>0</v>
      </c>
      <c r="T27" s="4">
        <f>IF(基础状态预估!$AA29=T$4,1,0)*6</f>
        <v>0</v>
      </c>
      <c r="U27" s="4">
        <f>IF(基础状态预估!$AA29=U$4,1,0)*6</f>
        <v>6</v>
      </c>
      <c r="V27" s="11" t="str">
        <f t="shared" si="2"/>
        <v/>
      </c>
      <c r="W27" s="11" t="str">
        <f t="shared" si="3"/>
        <v/>
      </c>
      <c r="X27" s="11" t="str">
        <f t="shared" si="4"/>
        <v/>
      </c>
      <c r="Y27" s="11" t="str">
        <f t="shared" si="5"/>
        <v/>
      </c>
      <c r="Z27" s="11">
        <f t="shared" si="6"/>
        <v>0.61812333112323337</v>
      </c>
      <c r="AC27" s="11">
        <f>IFERROR(育马!AM27/O27,0)</f>
        <v>0.22518904800806108</v>
      </c>
      <c r="AD27" s="11">
        <f>IFERROR(马场!AH27/O27,0)</f>
        <v>0</v>
      </c>
      <c r="AE27" s="11">
        <f>IFERROR(商店!AB27/O27,0)</f>
        <v>0.64919365191513112</v>
      </c>
      <c r="AF27" s="11">
        <f>IFERROR(付费投放!Q27/O27,0)</f>
        <v>0.12561730007680785</v>
      </c>
      <c r="AI27" s="11">
        <f>IFERROR(育马!AN27/P27,0)</f>
        <v>4.2130211489258315E-2</v>
      </c>
      <c r="AJ27" s="11">
        <f>IFERROR(马场!AI27/P27,0)</f>
        <v>0</v>
      </c>
      <c r="AK27" s="11">
        <f>IFERROR(商店!AC27/P27,0)</f>
        <v>0.75497338988750906</v>
      </c>
      <c r="AL27" s="11">
        <f>IFERROR(付费投放!R27/P27,0)</f>
        <v>0.20289639862323258</v>
      </c>
    </row>
    <row r="28" spans="2:38" x14ac:dyDescent="0.15">
      <c r="J28" s="7">
        <f>基础状态预估!H30</f>
        <v>124.25483399593904</v>
      </c>
      <c r="K28" s="7">
        <f>求节点(节奏总纲!$D$4:$D$163,节奏总纲!$C$4:$C$163,J28)</f>
        <v>69.679743654391942</v>
      </c>
      <c r="L28" s="7">
        <f>育马!AJ28+商店!Y28+马场!AE28+付费投放!N28</f>
        <v>34.757142857142853</v>
      </c>
      <c r="M28" s="7">
        <f>育马!AK28+商店!Z28+马场!AF28+付费投放!O28</f>
        <v>33</v>
      </c>
      <c r="N28" s="7">
        <f>育马!AL28+商店!AA28+马场!AG28+付费投放!P28</f>
        <v>47.099999999999994</v>
      </c>
      <c r="O28" s="7">
        <f>育马!AM28+商店!AB28+马场!AH28+付费投放!Q28</f>
        <v>41.745346322290125</v>
      </c>
      <c r="P28" s="7">
        <f>育马!AN28+商店!AC28+马场!AI28+付费投放!R28</f>
        <v>4.2454049426039102</v>
      </c>
      <c r="Q28" s="4">
        <f>IF(基础状态预估!$AA30=Q$4,1,0)*6</f>
        <v>0</v>
      </c>
      <c r="R28" s="4">
        <f>IF(基础状态预估!$AA30=R$4,1,0)*6</f>
        <v>0</v>
      </c>
      <c r="S28" s="4">
        <f>IF(基础状态预估!$AA30=S$4,1,0)*6</f>
        <v>0</v>
      </c>
      <c r="T28" s="4">
        <f>IF(基础状态预估!$AA30=T$4,1,0)*6</f>
        <v>0</v>
      </c>
      <c r="U28" s="4">
        <f>IF(基础状态预估!$AA30=U$4,1,0)*6</f>
        <v>6</v>
      </c>
      <c r="V28" s="11" t="str">
        <f t="shared" si="2"/>
        <v/>
      </c>
      <c r="W28" s="11" t="str">
        <f t="shared" si="3"/>
        <v/>
      </c>
      <c r="X28" s="11" t="str">
        <f t="shared" si="4"/>
        <v/>
      </c>
      <c r="Y28" s="11" t="str">
        <f t="shared" si="5"/>
        <v/>
      </c>
      <c r="Z28" s="11">
        <f t="shared" si="6"/>
        <v>0.70756749043398504</v>
      </c>
      <c r="AC28" s="11">
        <f>IFERROR(育马!AM28/O28,0)</f>
        <v>0.2405956803534072</v>
      </c>
      <c r="AD28" s="11">
        <f>IFERROR(马场!AH28/O28,0)</f>
        <v>0</v>
      </c>
      <c r="AE28" s="11">
        <f>IFERROR(商店!AB28/O28,0)</f>
        <v>0.63879375825007523</v>
      </c>
      <c r="AF28" s="11">
        <f>IFERROR(付费投放!Q28/O28,0)</f>
        <v>0.12061056139651759</v>
      </c>
      <c r="AI28" s="11">
        <f>IFERROR(育马!AN28/P28,0)</f>
        <v>4.8581938069139054E-2</v>
      </c>
      <c r="AJ28" s="11">
        <f>IFERROR(马场!AI28/P28,0)</f>
        <v>0</v>
      </c>
      <c r="AK28" s="11">
        <f>IFERROR(商店!AC28/P28,0)</f>
        <v>0.75375613004239994</v>
      </c>
      <c r="AL28" s="11">
        <f>IFERROR(付费投放!R28/P28,0)</f>
        <v>0.19766193188846115</v>
      </c>
    </row>
    <row r="29" spans="2:38" x14ac:dyDescent="0.15">
      <c r="J29" s="7">
        <f>基础状态预估!H31</f>
        <v>134.25483399593904</v>
      </c>
      <c r="K29" s="7">
        <f>求节点(节奏总纲!$D$4:$D$163,节奏总纲!$C$4:$C$163,J29)</f>
        <v>70.78968449605749</v>
      </c>
      <c r="L29" s="7">
        <f>育马!AJ29+商店!Y29+马场!AE29+付费投放!N29</f>
        <v>37.614285714285714</v>
      </c>
      <c r="M29" s="7">
        <f>育马!AK29+商店!Z29+马场!AF29+付费投放!O29</f>
        <v>33</v>
      </c>
      <c r="N29" s="7">
        <f>育马!AL29+商店!AA29+马场!AG29+付费投放!P29</f>
        <v>55.09999999999998</v>
      </c>
      <c r="O29" s="7">
        <f>育马!AM29+商店!AB29+马场!AH29+付费投放!Q29</f>
        <v>47.548669390810517</v>
      </c>
      <c r="P29" s="7">
        <f>育马!AN29+商店!AC29+马场!AI29+付费投放!R29</f>
        <v>4.7820698984684213</v>
      </c>
      <c r="Q29" s="4">
        <f>IF(基础状态预估!$AA31=Q$4,1,0)*6</f>
        <v>0</v>
      </c>
      <c r="R29" s="4">
        <f>IF(基础状态预估!$AA31=R$4,1,0)*6</f>
        <v>0</v>
      </c>
      <c r="S29" s="4">
        <f>IF(基础状态预估!$AA31=S$4,1,0)*6</f>
        <v>0</v>
      </c>
      <c r="T29" s="4">
        <f>IF(基础状态预估!$AA31=T$4,1,0)*6</f>
        <v>0</v>
      </c>
      <c r="U29" s="4">
        <f>IF(基础状态预估!$AA31=U$4,1,0)*6</f>
        <v>6</v>
      </c>
      <c r="V29" s="11" t="str">
        <f t="shared" si="2"/>
        <v/>
      </c>
      <c r="W29" s="11" t="str">
        <f t="shared" si="3"/>
        <v/>
      </c>
      <c r="X29" s="11" t="str">
        <f t="shared" si="4"/>
        <v/>
      </c>
      <c r="Y29" s="11" t="str">
        <f t="shared" si="5"/>
        <v/>
      </c>
      <c r="Z29" s="11">
        <f t="shared" si="6"/>
        <v>0.79701164974473693</v>
      </c>
      <c r="AC29" s="11">
        <f>IFERROR(育马!AM29/O29,0)</f>
        <v>0.25224154857881181</v>
      </c>
      <c r="AD29" s="11">
        <f>IFERROR(马场!AH29/O29,0)</f>
        <v>0</v>
      </c>
      <c r="AE29" s="11">
        <f>IFERROR(商店!AB29/O29,0)</f>
        <v>0.63093248211479802</v>
      </c>
      <c r="AF29" s="11">
        <f>IFERROR(付费投放!Q29/O29,0)</f>
        <v>0.11682596930639025</v>
      </c>
      <c r="AI29" s="11">
        <f>IFERROR(育马!AN29/P29,0)</f>
        <v>5.3585582277262497E-2</v>
      </c>
      <c r="AJ29" s="11">
        <f>IFERROR(马场!AI29/P29,0)</f>
        <v>0</v>
      </c>
      <c r="AK29" s="11">
        <f>IFERROR(商店!AC29/P29,0)</f>
        <v>0.75281208272446853</v>
      </c>
      <c r="AL29" s="11">
        <f>IFERROR(付费投放!R29/P29,0)</f>
        <v>0.19360233499826893</v>
      </c>
    </row>
    <row r="30" spans="2:38" x14ac:dyDescent="0.15">
      <c r="J30" s="7">
        <f>基础状态预估!H32</f>
        <v>144.25483399593904</v>
      </c>
      <c r="K30" s="7">
        <f>求节点(节奏总纲!$D$4:$D$163,节奏总纲!$C$4:$C$163,J30)</f>
        <v>71.81936972598497</v>
      </c>
      <c r="L30" s="7">
        <f>育马!AJ30+商店!Y30+马场!AE30+付费投放!N30</f>
        <v>40.471428571428568</v>
      </c>
      <c r="M30" s="7">
        <f>育马!AK30+商店!Z30+马场!AF30+付费投放!O30</f>
        <v>33</v>
      </c>
      <c r="N30" s="7">
        <f>育马!AL30+商店!AA30+马场!AG30+付费投放!P30</f>
        <v>63.099999999999994</v>
      </c>
      <c r="O30" s="7">
        <f>育马!AM30+商店!AB30+马场!AH30+付费投放!Q30</f>
        <v>53.351992459330916</v>
      </c>
      <c r="P30" s="7">
        <f>育马!AN30+商店!AC30+马场!AI30+付费投放!R30</f>
        <v>5.3187348543329325</v>
      </c>
      <c r="Q30" s="4">
        <f>IF(基础状态预估!$AA32=Q$4,1,0)*6</f>
        <v>0</v>
      </c>
      <c r="R30" s="4">
        <f>IF(基础状态预估!$AA32=R$4,1,0)*6</f>
        <v>0</v>
      </c>
      <c r="S30" s="4">
        <f>IF(基础状态预估!$AA32=S$4,1,0)*6</f>
        <v>0</v>
      </c>
      <c r="T30" s="4">
        <f>IF(基础状态预估!$AA32=T$4,1,0)*6</f>
        <v>0</v>
      </c>
      <c r="U30" s="4">
        <f>IF(基础状态预估!$AA32=U$4,1,0)*6</f>
        <v>6</v>
      </c>
      <c r="V30" s="11" t="str">
        <f t="shared" si="2"/>
        <v/>
      </c>
      <c r="W30" s="11" t="str">
        <f t="shared" si="3"/>
        <v/>
      </c>
      <c r="X30" s="11" t="str">
        <f t="shared" si="4"/>
        <v/>
      </c>
      <c r="Y30" s="11" t="str">
        <f t="shared" si="5"/>
        <v/>
      </c>
      <c r="Z30" s="11">
        <f t="shared" si="6"/>
        <v>0.88645580905548871</v>
      </c>
      <c r="AC30" s="11">
        <f>IFERROR(育马!AM30/O30,0)</f>
        <v>0.26135387559572437</v>
      </c>
      <c r="AD30" s="11">
        <f>IFERROR(马场!AH30/O30,0)</f>
        <v>0</v>
      </c>
      <c r="AE30" s="11">
        <f>IFERROR(商店!AB30/O30,0)</f>
        <v>0.62478141484111616</v>
      </c>
      <c r="AF30" s="11">
        <f>IFERROR(付费投放!Q30/O30,0)</f>
        <v>0.11386470956315951</v>
      </c>
      <c r="AI30" s="11">
        <f>IFERROR(育马!AN30/P30,0)</f>
        <v>5.7579482412158975E-2</v>
      </c>
      <c r="AJ30" s="11">
        <f>IFERROR(马场!AI30/P30,0)</f>
        <v>0</v>
      </c>
      <c r="AK30" s="11">
        <f>IFERROR(商店!AC30/P30,0)</f>
        <v>0.75205854579146414</v>
      </c>
      <c r="AL30" s="11">
        <f>IFERROR(付费投放!R30/P30,0)</f>
        <v>0.19036197179637679</v>
      </c>
    </row>
    <row r="31" spans="2:38" x14ac:dyDescent="0.15">
      <c r="J31" s="7">
        <f>基础状态预估!H33</f>
        <v>164.25483399593904</v>
      </c>
      <c r="K31" s="7">
        <f>求节点(节奏总纲!$D$4:$D$163,节奏总纲!$C$4:$C$163,J31)</f>
        <v>73.677983318815407</v>
      </c>
      <c r="L31" s="7">
        <f>育马!AJ31+商店!Y31+马场!AE31+付费投放!N31</f>
        <v>46.185714285714283</v>
      </c>
      <c r="M31" s="7">
        <f>育马!AK31+商店!Z31+马场!AF31+付费投放!O31</f>
        <v>33</v>
      </c>
      <c r="N31" s="7">
        <f>育马!AL31+商店!AA31+马场!AG31+付费投放!P31</f>
        <v>79.099999999999994</v>
      </c>
      <c r="O31" s="7">
        <f>育马!AM31+商店!AB31+马场!AH31+付费投放!Q31</f>
        <v>64.958638596371713</v>
      </c>
      <c r="P31" s="7">
        <f>育马!AN31+商店!AC31+马场!AI31+付费投放!R31</f>
        <v>6.392064766061953</v>
      </c>
      <c r="Q31" s="4">
        <f>IF(基础状态预估!$AA33=Q$4,1,0)*6</f>
        <v>0</v>
      </c>
      <c r="R31" s="4">
        <f>IF(基础状态预估!$AA33=R$4,1,0)*6</f>
        <v>0</v>
      </c>
      <c r="S31" s="4">
        <f>IF(基础状态预估!$AA33=S$4,1,0)*6</f>
        <v>0</v>
      </c>
      <c r="T31" s="4">
        <f>IF(基础状态预估!$AA33=T$4,1,0)*6</f>
        <v>0</v>
      </c>
      <c r="U31" s="4">
        <f>IF(基础状态预估!$AA33=U$4,1,0)*6</f>
        <v>6</v>
      </c>
      <c r="V31" s="11" t="str">
        <f t="shared" si="2"/>
        <v/>
      </c>
      <c r="W31" s="11" t="str">
        <f t="shared" si="3"/>
        <v/>
      </c>
      <c r="X31" s="11" t="str">
        <f t="shared" si="4"/>
        <v/>
      </c>
      <c r="Y31" s="11" t="str">
        <f t="shared" si="5"/>
        <v/>
      </c>
      <c r="Z31" s="11">
        <f t="shared" si="6"/>
        <v>1.0653441276769922</v>
      </c>
      <c r="AC31" s="11">
        <f>IFERROR(育马!AM31/O31,0)</f>
        <v>0.27469402662322207</v>
      </c>
      <c r="AD31" s="11">
        <f>IFERROR(马场!AH31/O31,0)</f>
        <v>0</v>
      </c>
      <c r="AE31" s="11">
        <f>IFERROR(商店!AB31/O31,0)</f>
        <v>0.61577645197499897</v>
      </c>
      <c r="AF31" s="11">
        <f>IFERROR(付费投放!Q31/O31,0)</f>
        <v>0.10952952140177898</v>
      </c>
      <c r="AI31" s="11">
        <f>IFERROR(育马!AN31/P31,0)</f>
        <v>6.3555363543396012E-2</v>
      </c>
      <c r="AJ31" s="11">
        <f>IFERROR(马场!AI31/P31,0)</f>
        <v>0</v>
      </c>
      <c r="AK31" s="11">
        <f>IFERROR(商店!AC31/P31,0)</f>
        <v>0.75093106463581749</v>
      </c>
      <c r="AL31" s="11">
        <f>IFERROR(付费投放!R31/P31,0)</f>
        <v>0.18551357182078659</v>
      </c>
    </row>
    <row r="32" spans="2:38" x14ac:dyDescent="0.15">
      <c r="J32" s="7">
        <f>基础状态预估!H34</f>
        <v>184.25483399593904</v>
      </c>
      <c r="K32" s="7">
        <f>求节点(节奏总纲!$D$4:$D$163,节奏总纲!$C$4:$C$163,J32)</f>
        <v>75.325998511092521</v>
      </c>
      <c r="L32" s="7">
        <f>育马!AJ32+商店!Y32+马场!AE32+付费投放!N32</f>
        <v>51.9</v>
      </c>
      <c r="M32" s="7">
        <f>育马!AK32+商店!Z32+马场!AF32+付费投放!O32</f>
        <v>33</v>
      </c>
      <c r="N32" s="7">
        <f>育马!AL32+商店!AA32+马场!AG32+付费投放!P32</f>
        <v>95.1</v>
      </c>
      <c r="O32" s="7">
        <f>育马!AM32+商店!AB32+马场!AH32+付费投放!Q32</f>
        <v>76.542518989323028</v>
      </c>
      <c r="P32" s="7">
        <f>育马!AN32+商店!AC32+马场!AI32+付费投放!R32</f>
        <v>7.4616003871093941</v>
      </c>
      <c r="Q32" s="4">
        <f>IF(基础状态预估!$AA34=Q$4,1,0)*6</f>
        <v>0</v>
      </c>
      <c r="R32" s="4">
        <f>IF(基础状态预估!$AA34=R$4,1,0)*6</f>
        <v>0</v>
      </c>
      <c r="S32" s="4">
        <f>IF(基础状态预估!$AA34=S$4,1,0)*6</f>
        <v>0</v>
      </c>
      <c r="T32" s="4">
        <f>IF(基础状态预估!$AA34=T$4,1,0)*6</f>
        <v>0</v>
      </c>
      <c r="U32" s="4">
        <f>IF(基础状态预估!$AA34=U$4,1,0)*6</f>
        <v>6</v>
      </c>
      <c r="V32" s="11" t="str">
        <f t="shared" si="2"/>
        <v/>
      </c>
      <c r="W32" s="11" t="str">
        <f t="shared" si="3"/>
        <v/>
      </c>
      <c r="X32" s="11" t="str">
        <f t="shared" si="4"/>
        <v/>
      </c>
      <c r="Y32" s="11" t="str">
        <f t="shared" si="5"/>
        <v/>
      </c>
      <c r="Z32" s="11">
        <f t="shared" si="6"/>
        <v>1.2436000645182324</v>
      </c>
      <c r="AC32" s="11">
        <f>IFERROR(育马!AM32/O32,0)</f>
        <v>0.28407413666426429</v>
      </c>
      <c r="AD32" s="11">
        <f>IFERROR(马场!AH32/O32,0)</f>
        <v>0</v>
      </c>
      <c r="AE32" s="11">
        <f>IFERROR(商店!AB32/O32,0)</f>
        <v>0.6096829224182736</v>
      </c>
      <c r="AF32" s="11">
        <f>IFERROR(付费投放!Q32/O32,0)</f>
        <v>0.10624294091746207</v>
      </c>
      <c r="AI32" s="11">
        <f>IFERROR(育马!AN32/P32,0)</f>
        <v>6.7847375058384757E-2</v>
      </c>
      <c r="AJ32" s="11">
        <f>IFERROR(马场!AI32/P32,0)</f>
        <v>0</v>
      </c>
      <c r="AK32" s="11">
        <f>IFERROR(商店!AC32/P32,0)</f>
        <v>0.75050923521373769</v>
      </c>
      <c r="AL32" s="11">
        <f>IFERROR(付费投放!R32/P32,0)</f>
        <v>0.18164338972787764</v>
      </c>
    </row>
    <row r="33" spans="10:39" x14ac:dyDescent="0.15">
      <c r="J33" s="7">
        <f>基础状态预估!H35</f>
        <v>204.25483399593904</v>
      </c>
      <c r="K33" s="7">
        <f>求节点(节奏总纲!$D$4:$D$163,节奏总纲!$C$4:$C$163,J33)</f>
        <v>76.807411124800581</v>
      </c>
      <c r="L33" s="7">
        <f>育马!AJ33+商店!Y33+马场!AE33+付费投放!N33</f>
        <v>57.614285714285707</v>
      </c>
      <c r="M33" s="7">
        <f>育马!AK33+商店!Z33+马场!AF33+付费投放!O33</f>
        <v>33</v>
      </c>
      <c r="N33" s="7">
        <f>育马!AL33+商店!AA33+马场!AG33+付费投放!P33</f>
        <v>111.1</v>
      </c>
      <c r="O33" s="7">
        <f>育马!AM33+商店!AB33+马场!AH33+付费投放!Q33</f>
        <v>88.042153928694489</v>
      </c>
      <c r="P33" s="7">
        <f>育马!AN33+商店!AC33+马场!AI33+付费投放!R33</f>
        <v>8.5170950992268608</v>
      </c>
      <c r="Q33" s="4">
        <f>IF(基础状态预估!$AA35=Q$4,1,0)*6</f>
        <v>0</v>
      </c>
      <c r="R33" s="4">
        <f>IF(基础状态预估!$AA35=R$4,1,0)*6</f>
        <v>0</v>
      </c>
      <c r="S33" s="4">
        <f>IF(基础状态预估!$AA35=S$4,1,0)*6</f>
        <v>0</v>
      </c>
      <c r="T33" s="4">
        <f>IF(基础状态预估!$AA35=T$4,1,0)*6</f>
        <v>0</v>
      </c>
      <c r="U33" s="4">
        <f>IF(基础状态预估!$AA35=U$4,1,0)*6</f>
        <v>6</v>
      </c>
      <c r="V33" s="11" t="str">
        <f t="shared" si="2"/>
        <v/>
      </c>
      <c r="W33" s="11" t="str">
        <f t="shared" si="3"/>
        <v/>
      </c>
      <c r="X33" s="11" t="str">
        <f t="shared" si="4"/>
        <v/>
      </c>
      <c r="Y33" s="11" t="str">
        <f t="shared" si="5"/>
        <v/>
      </c>
      <c r="Z33" s="11">
        <f t="shared" si="6"/>
        <v>1.4195158498711435</v>
      </c>
      <c r="AC33" s="11">
        <f>IFERROR(育马!AM33/O33,0)</f>
        <v>0.29126672685414889</v>
      </c>
      <c r="AD33" s="11">
        <f>IFERROR(马场!AH33/O33,0)</f>
        <v>0</v>
      </c>
      <c r="AE33" s="11">
        <f>IFERROR(商店!AB33/O33,0)</f>
        <v>0.60577042874857534</v>
      </c>
      <c r="AF33" s="11">
        <f>IFERROR(付费投放!Q33/O33,0)</f>
        <v>0.10296284439727559</v>
      </c>
      <c r="AI33" s="11">
        <f>IFERROR(育马!AN33/P33,0)</f>
        <v>7.1180372290903765E-2</v>
      </c>
      <c r="AJ33" s="11">
        <f>IFERROR(马场!AI33/P33,0)</f>
        <v>0</v>
      </c>
      <c r="AK33" s="11">
        <f>IFERROR(商店!AC33/P33,0)</f>
        <v>0.75142990954521105</v>
      </c>
      <c r="AL33" s="11">
        <f>IFERROR(付费投放!R33/P33,0)</f>
        <v>0.17738971816388505</v>
      </c>
    </row>
    <row r="34" spans="10:39" x14ac:dyDescent="0.15">
      <c r="J34" s="7">
        <f>基础状态预估!H36</f>
        <v>224.25483399593904</v>
      </c>
      <c r="K34" s="7">
        <f>求节点(节奏总纲!$D$4:$D$163,节奏总纲!$C$4:$C$163,J34)</f>
        <v>78.149660188693247</v>
      </c>
      <c r="L34" s="7">
        <f>育马!AJ34+商店!Y34+马场!AE34+付费投放!N34</f>
        <v>63.328571428571422</v>
      </c>
      <c r="M34" s="7">
        <f>育马!AK34+商店!Z34+马场!AF34+付费投放!O34</f>
        <v>33</v>
      </c>
      <c r="N34" s="7">
        <f>育马!AL34+商店!AA34+马场!AG34+付费投放!P34</f>
        <v>127.1</v>
      </c>
      <c r="O34" s="7">
        <f>育马!AM34+商店!AB34+马场!AH34+付费投放!Q34</f>
        <v>99.541788868065936</v>
      </c>
      <c r="P34" s="7">
        <f>育马!AN34+商店!AC34+马场!AI34+付费投放!R34</f>
        <v>9.572589811344324</v>
      </c>
      <c r="Q34" s="4">
        <f>IF(基础状态预估!$AA36=Q$4,1,0)*6</f>
        <v>0</v>
      </c>
      <c r="R34" s="4">
        <f>IF(基础状态预估!$AA36=R$4,1,0)*6</f>
        <v>0</v>
      </c>
      <c r="S34" s="4">
        <f>IF(基础状态预估!$AA36=S$4,1,0)*6</f>
        <v>0</v>
      </c>
      <c r="T34" s="4">
        <f>IF(基础状态预估!$AA36=T$4,1,0)*6</f>
        <v>0</v>
      </c>
      <c r="U34" s="4">
        <f>IF(基础状态预估!$AA36=U$4,1,0)*6</f>
        <v>6</v>
      </c>
      <c r="V34" s="11" t="str">
        <f t="shared" si="2"/>
        <v/>
      </c>
      <c r="W34" s="11" t="str">
        <f t="shared" si="3"/>
        <v/>
      </c>
      <c r="X34" s="11" t="str">
        <f t="shared" si="4"/>
        <v/>
      </c>
      <c r="Y34" s="11" t="str">
        <f t="shared" si="5"/>
        <v/>
      </c>
      <c r="Z34" s="11">
        <f t="shared" si="6"/>
        <v>1.5954316352240541</v>
      </c>
      <c r="AC34" s="11">
        <f>IFERROR(育马!AM34/O34,0)</f>
        <v>0.29679745899641891</v>
      </c>
      <c r="AD34" s="11">
        <f>IFERROR(马场!AH34/O34,0)</f>
        <v>0</v>
      </c>
      <c r="AE34" s="11">
        <f>IFERROR(商店!AB34/O34,0)</f>
        <v>0.60276192222670255</v>
      </c>
      <c r="AF34" s="11">
        <f>IFERROR(付费投放!Q34/O34,0)</f>
        <v>0.10044061877687857</v>
      </c>
      <c r="AI34" s="11">
        <f>IFERROR(育马!AN34/P34,0)</f>
        <v>7.3778362378280768E-2</v>
      </c>
      <c r="AJ34" s="11">
        <f>IFERROR(马场!AI34/P34,0)</f>
        <v>0</v>
      </c>
      <c r="AK34" s="11">
        <f>IFERROR(商店!AC34/P34,0)</f>
        <v>0.75214755274141121</v>
      </c>
      <c r="AL34" s="11">
        <f>IFERROR(付费投放!R34/P34,0)</f>
        <v>0.17407408488030809</v>
      </c>
    </row>
    <row r="35" spans="10:39" x14ac:dyDescent="0.15">
      <c r="J35" s="7">
        <f>基础状态预估!H37</f>
        <v>244.25483399593904</v>
      </c>
      <c r="K35" s="7">
        <f>求节点(节奏总纲!$D$4:$D$163,节奏总纲!$C$4:$C$163,J35)</f>
        <v>79.373224134292442</v>
      </c>
      <c r="L35" s="7">
        <f>育马!AJ35+商店!Y35+马场!AE35+付费投放!N35</f>
        <v>69.042857142857144</v>
      </c>
      <c r="M35" s="7">
        <f>育马!AK35+商店!Z35+马场!AF35+付费投放!O35</f>
        <v>33</v>
      </c>
      <c r="N35" s="7">
        <f>育马!AL35+商店!AA35+马场!AG35+付费投放!P35</f>
        <v>143.1</v>
      </c>
      <c r="O35" s="7">
        <f>育马!AM35+商店!AB35+马场!AH35+付费投放!Q35</f>
        <v>111.04142380743738</v>
      </c>
      <c r="P35" s="7">
        <f>育马!AN35+商店!AC35+马场!AI35+付费投放!R35</f>
        <v>10.628084523461789</v>
      </c>
      <c r="Q35" s="4">
        <f>IF(基础状态预估!$AA37=Q$4,1,0)*6</f>
        <v>0</v>
      </c>
      <c r="R35" s="4">
        <f>IF(基础状态预估!$AA37=R$4,1,0)*6</f>
        <v>0</v>
      </c>
      <c r="S35" s="4">
        <f>IF(基础状态预估!$AA37=S$4,1,0)*6</f>
        <v>0</v>
      </c>
      <c r="T35" s="4">
        <f>IF(基础状态预估!$AA37=T$4,1,0)*6</f>
        <v>0</v>
      </c>
      <c r="U35" s="4">
        <f>IF(基础状态预估!$AA37=U$4,1,0)*6</f>
        <v>6</v>
      </c>
      <c r="V35" s="11" t="str">
        <f t="shared" si="2"/>
        <v/>
      </c>
      <c r="W35" s="11" t="str">
        <f t="shared" si="3"/>
        <v/>
      </c>
      <c r="X35" s="11" t="str">
        <f t="shared" si="4"/>
        <v/>
      </c>
      <c r="Y35" s="11" t="str">
        <f t="shared" si="5"/>
        <v/>
      </c>
      <c r="Z35" s="11">
        <f t="shared" si="6"/>
        <v>1.7713474205769648</v>
      </c>
      <c r="AC35" s="11">
        <f>IFERROR(育马!AM35/O35,0)</f>
        <v>0.30118264745953288</v>
      </c>
      <c r="AD35" s="11">
        <f>IFERROR(马场!AH35/O35,0)</f>
        <v>0</v>
      </c>
      <c r="AE35" s="11">
        <f>IFERROR(商店!AB35/O35,0)</f>
        <v>0.60037654760512382</v>
      </c>
      <c r="AF35" s="11">
        <f>IFERROR(付费投放!Q35/O35,0)</f>
        <v>9.8440804935343351E-2</v>
      </c>
      <c r="AI35" s="11">
        <f>IFERROR(育马!AN35/P35,0)</f>
        <v>7.5860330073606486E-2</v>
      </c>
      <c r="AJ35" s="11">
        <f>IFERROR(马场!AI35/P35,0)</f>
        <v>0</v>
      </c>
      <c r="AK35" s="11">
        <f>IFERROR(商店!AC35/P35,0)</f>
        <v>0.75272265499392477</v>
      </c>
      <c r="AL35" s="11">
        <f>IFERROR(付费投放!R35/P35,0)</f>
        <v>0.17141701493246869</v>
      </c>
    </row>
    <row r="36" spans="10:39" x14ac:dyDescent="0.15">
      <c r="J36" s="7">
        <f>基础状态预估!H38</f>
        <v>264.25483399593907</v>
      </c>
      <c r="K36" s="7">
        <f>求节点(节奏总纲!$D$4:$D$163,节奏总纲!$C$4:$C$163,J36)</f>
        <v>80.503691671254629</v>
      </c>
      <c r="L36" s="7">
        <f>育马!AJ36+商店!Y36+马场!AE36+付费投放!N36</f>
        <v>74.757142857142867</v>
      </c>
      <c r="M36" s="7">
        <f>育马!AK36+商店!Z36+马场!AF36+付费投放!O36</f>
        <v>33</v>
      </c>
      <c r="N36" s="7">
        <f>育马!AL36+商店!AA36+马场!AG36+付费投放!P36</f>
        <v>159.1</v>
      </c>
      <c r="O36" s="7">
        <f>育马!AM36+商店!AB36+马场!AH36+付费投放!Q36</f>
        <v>122.54105874680886</v>
      </c>
      <c r="P36" s="7">
        <f>育马!AN36+商店!AC36+马场!AI36+付费投放!R36</f>
        <v>11.683579235579254</v>
      </c>
      <c r="Q36" s="4">
        <f>IF(基础状态预估!$AA38=Q$4,1,0)*6</f>
        <v>0</v>
      </c>
      <c r="R36" s="4">
        <f>IF(基础状态预估!$AA38=R$4,1,0)*6</f>
        <v>0</v>
      </c>
      <c r="S36" s="4">
        <f>IF(基础状态预估!$AA38=S$4,1,0)*6</f>
        <v>0</v>
      </c>
      <c r="T36" s="4">
        <f>IF(基础状态预估!$AA38=T$4,1,0)*6</f>
        <v>0</v>
      </c>
      <c r="U36" s="4">
        <f>IF(基础状态预估!$AA38=U$4,1,0)*6</f>
        <v>6</v>
      </c>
      <c r="V36" s="11" t="str">
        <f t="shared" si="2"/>
        <v/>
      </c>
      <c r="W36" s="11" t="str">
        <f t="shared" si="3"/>
        <v/>
      </c>
      <c r="X36" s="11" t="str">
        <f t="shared" si="4"/>
        <v/>
      </c>
      <c r="Y36" s="11" t="str">
        <f t="shared" si="5"/>
        <v/>
      </c>
      <c r="Z36" s="11">
        <f t="shared" si="6"/>
        <v>1.9472632059298756</v>
      </c>
      <c r="AC36" s="11">
        <f>IFERROR(育马!AM36/O36,0)</f>
        <v>0.30474479641275726</v>
      </c>
      <c r="AD36" s="11">
        <f>IFERROR(马场!AH36/O36,0)</f>
        <v>0</v>
      </c>
      <c r="AE36" s="11">
        <f>IFERROR(商店!AB36/O36,0)</f>
        <v>0.5984388749639642</v>
      </c>
      <c r="AF36" s="11">
        <f>IFERROR(付费投放!Q36/O36,0)</f>
        <v>9.6816328623278491E-2</v>
      </c>
      <c r="AI36" s="11">
        <f>IFERROR(育马!AN36/P36,0)</f>
        <v>7.7566127787301264E-2</v>
      </c>
      <c r="AJ36" s="11">
        <f>IFERROR(马场!AI36/P36,0)</f>
        <v>0</v>
      </c>
      <c r="AK36" s="11">
        <f>IFERROR(商店!AC36/P36,0)</f>
        <v>0.75319384775531162</v>
      </c>
      <c r="AL36" s="11">
        <f>IFERROR(付费投放!R36/P36,0)</f>
        <v>0.16924002445738717</v>
      </c>
    </row>
    <row r="37" spans="10:39" x14ac:dyDescent="0.15">
      <c r="J37" s="7">
        <f>基础状态预估!H39</f>
        <v>284.25483399593907</v>
      </c>
      <c r="K37" s="7">
        <f>求节点(节奏总纲!$D$4:$D$163,节奏总纲!$C$4:$C$163,J37)</f>
        <v>81.552528985101091</v>
      </c>
      <c r="L37" s="7">
        <f>育马!AJ37+商店!Y37+马场!AE37+付费投放!N37</f>
        <v>80.471428571428561</v>
      </c>
      <c r="M37" s="7">
        <f>育马!AK37+商店!Z37+马场!AF37+付费投放!O37</f>
        <v>33</v>
      </c>
      <c r="N37" s="7">
        <f>育马!AL37+商店!AA37+马场!AG37+付费投放!P37</f>
        <v>175.10000000000002</v>
      </c>
      <c r="O37" s="7">
        <f>育马!AM37+商店!AB37+马场!AH37+付费投放!Q37</f>
        <v>134.0406936861803</v>
      </c>
      <c r="P37" s="7">
        <f>育马!AN37+商店!AC37+马场!AI37+付费投放!R37</f>
        <v>12.739073947696721</v>
      </c>
      <c r="Q37" s="4">
        <f>IF(基础状态预估!$AA39=Q$4,1,0)*6</f>
        <v>0</v>
      </c>
      <c r="R37" s="4">
        <f>IF(基础状态预估!$AA39=R$4,1,0)*6</f>
        <v>0</v>
      </c>
      <c r="S37" s="4">
        <f>IF(基础状态预估!$AA39=S$4,1,0)*6</f>
        <v>0</v>
      </c>
      <c r="T37" s="4">
        <f>IF(基础状态预估!$AA39=T$4,1,0)*6</f>
        <v>0</v>
      </c>
      <c r="U37" s="4">
        <f>IF(基础状态预估!$AA39=U$4,1,0)*6</f>
        <v>6</v>
      </c>
      <c r="V37" s="11" t="str">
        <f t="shared" si="2"/>
        <v/>
      </c>
      <c r="W37" s="11" t="str">
        <f t="shared" si="3"/>
        <v/>
      </c>
      <c r="X37" s="11" t="str">
        <f t="shared" si="4"/>
        <v/>
      </c>
      <c r="Y37" s="11" t="str">
        <f t="shared" si="5"/>
        <v/>
      </c>
      <c r="Z37" s="11">
        <f t="shared" si="6"/>
        <v>2.1231789912827868</v>
      </c>
      <c r="AC37" s="11">
        <f>IFERROR(育马!AM37/O37,0)</f>
        <v>0.30769573676305328</v>
      </c>
      <c r="AD37" s="11">
        <f>IFERROR(马场!AH37/O37,0)</f>
        <v>0</v>
      </c>
      <c r="AE37" s="11">
        <f>IFERROR(商店!AB37/O37,0)</f>
        <v>0.59683367640052776</v>
      </c>
      <c r="AF37" s="11">
        <f>IFERROR(付费投放!Q37/O37,0)</f>
        <v>9.5470586836418958E-2</v>
      </c>
      <c r="AI37" s="11">
        <f>IFERROR(育马!AN37/P37,0)</f>
        <v>7.8989258099246257E-2</v>
      </c>
      <c r="AJ37" s="11">
        <f>IFERROR(马场!AI37/P37,0)</f>
        <v>0</v>
      </c>
      <c r="AK37" s="11">
        <f>IFERROR(商店!AC37/P37,0)</f>
        <v>0.75358695925740526</v>
      </c>
      <c r="AL37" s="11">
        <f>IFERROR(付费投放!R37/P37,0)</f>
        <v>0.16742378264334845</v>
      </c>
    </row>
    <row r="38" spans="10:39" x14ac:dyDescent="0.15">
      <c r="J38" s="7">
        <f>基础状态预估!H40</f>
        <v>304.25483399593907</v>
      </c>
      <c r="K38" s="7">
        <f>求节点(节奏总纲!$D$4:$D$163,节奏总纲!$C$4:$C$163,J38)</f>
        <v>82.530084047380356</v>
      </c>
      <c r="L38" s="7">
        <f>育马!AJ38+商店!Y38+马场!AE38+付费投放!N38</f>
        <v>86.185714285714283</v>
      </c>
      <c r="M38" s="7">
        <f>育马!AK38+商店!Z38+马场!AF38+付费投放!O38</f>
        <v>33</v>
      </c>
      <c r="N38" s="7">
        <f>育马!AL38+商店!AA38+马场!AG38+付费投放!P38</f>
        <v>191.1</v>
      </c>
      <c r="O38" s="7">
        <f>育马!AM38+商店!AB38+马场!AH38+付费投放!Q38</f>
        <v>145.54032862555175</v>
      </c>
      <c r="P38" s="7">
        <f>育马!AN38+商店!AC38+马场!AI38+付费投放!R38</f>
        <v>13.794568659814182</v>
      </c>
      <c r="Q38" s="4">
        <f>IF(基础状态预估!$AA40=Q$4,1,0)*6</f>
        <v>0</v>
      </c>
      <c r="R38" s="4">
        <f>IF(基础状态预估!$AA40=R$4,1,0)*6</f>
        <v>0</v>
      </c>
      <c r="S38" s="4">
        <f>IF(基础状态预估!$AA40=S$4,1,0)*6</f>
        <v>0</v>
      </c>
      <c r="T38" s="4">
        <f>IF(基础状态预估!$AA40=T$4,1,0)*6</f>
        <v>0</v>
      </c>
      <c r="U38" s="4">
        <f>IF(基础状态预估!$AA40=U$4,1,0)*6</f>
        <v>6</v>
      </c>
      <c r="V38" s="11" t="str">
        <f t="shared" si="2"/>
        <v/>
      </c>
      <c r="W38" s="11" t="str">
        <f t="shared" si="3"/>
        <v/>
      </c>
      <c r="X38" s="11" t="str">
        <f t="shared" si="4"/>
        <v/>
      </c>
      <c r="Y38" s="11" t="str">
        <f t="shared" si="5"/>
        <v/>
      </c>
      <c r="Z38" s="11">
        <f t="shared" si="6"/>
        <v>2.2990947766356968</v>
      </c>
      <c r="AC38" s="11">
        <f>IFERROR(育马!AM38/O38,0)</f>
        <v>0.31018034950399542</v>
      </c>
      <c r="AD38" s="11">
        <f>IFERROR(马场!AH38/O38,0)</f>
        <v>0</v>
      </c>
      <c r="AE38" s="11">
        <f>IFERROR(商店!AB38/O38,0)</f>
        <v>0.59548214220158802</v>
      </c>
      <c r="AF38" s="11">
        <f>IFERROR(付费投放!Q38/O38,0)</f>
        <v>9.4337508294416547E-2</v>
      </c>
      <c r="AI38" s="11">
        <f>IFERROR(育马!AN38/P38,0)</f>
        <v>8.0194606100492713E-2</v>
      </c>
      <c r="AJ38" s="11">
        <f>IFERROR(马场!AI38/P38,0)</f>
        <v>0</v>
      </c>
      <c r="AK38" s="11">
        <f>IFERROR(商店!AC38/P38,0)</f>
        <v>0.75391991271875636</v>
      </c>
      <c r="AL38" s="11">
        <f>IFERROR(付费投放!R38/P38,0)</f>
        <v>0.165885481180751</v>
      </c>
    </row>
    <row r="39" spans="10:39" x14ac:dyDescent="0.15">
      <c r="J39" s="7">
        <f>基础状态预估!H41</f>
        <v>324.25483399593907</v>
      </c>
      <c r="K39" s="7">
        <f>求节点(节奏总纲!$D$4:$D$163,节奏总纲!$C$4:$C$163,J39)</f>
        <v>83.445684961528599</v>
      </c>
      <c r="L39" s="7">
        <f>育马!AJ39+商店!Y39+马场!AE39+付费投放!N39</f>
        <v>91.9</v>
      </c>
      <c r="M39" s="7">
        <f>育马!AK39+商店!Z39+马场!AF39+付费投放!O39</f>
        <v>33</v>
      </c>
      <c r="N39" s="7">
        <f>育马!AL39+商店!AA39+马场!AG39+付费投放!P39</f>
        <v>207.09999999999997</v>
      </c>
      <c r="O39" s="7">
        <f>育马!AM39+商店!AB39+马场!AH39+付费投放!Q39</f>
        <v>157.0399635649232</v>
      </c>
      <c r="P39" s="7">
        <f>育马!AN39+商店!AC39+马场!AI39+付费投放!R39</f>
        <v>14.850063371931649</v>
      </c>
      <c r="Q39" s="4">
        <f>IF(基础状态预估!$AA41=Q$4,1,0)*6</f>
        <v>0</v>
      </c>
      <c r="R39" s="4">
        <f>IF(基础状态预估!$AA41=R$4,1,0)*6</f>
        <v>0</v>
      </c>
      <c r="S39" s="4">
        <f>IF(基础状态预估!$AA41=S$4,1,0)*6</f>
        <v>0</v>
      </c>
      <c r="T39" s="4">
        <f>IF(基础状态预估!$AA41=T$4,1,0)*6</f>
        <v>0</v>
      </c>
      <c r="U39" s="4">
        <f>IF(基础状态预估!$AA41=U$4,1,0)*6</f>
        <v>6</v>
      </c>
      <c r="V39" s="11" t="str">
        <f t="shared" si="2"/>
        <v/>
      </c>
      <c r="W39" s="11" t="str">
        <f t="shared" si="3"/>
        <v/>
      </c>
      <c r="X39" s="11" t="str">
        <f t="shared" si="4"/>
        <v/>
      </c>
      <c r="Y39" s="11" t="str">
        <f t="shared" si="5"/>
        <v/>
      </c>
      <c r="Z39" s="11">
        <f t="shared" si="6"/>
        <v>2.4750105619886082</v>
      </c>
      <c r="AC39" s="11">
        <f>IFERROR(育马!AM39/O39,0)</f>
        <v>0.31230107857051559</v>
      </c>
      <c r="AD39" s="11">
        <f>IFERROR(马场!AH39/O39,0)</f>
        <v>0</v>
      </c>
      <c r="AE39" s="11">
        <f>IFERROR(商店!AB39/O39,0)</f>
        <v>0.59432854678896829</v>
      </c>
      <c r="AF39" s="11">
        <f>IFERROR(付费投放!Q39/O39,0)</f>
        <v>9.3370374640516174E-2</v>
      </c>
      <c r="AI39" s="11">
        <f>IFERROR(育马!AN39/P39,0)</f>
        <v>8.122860958828991E-2</v>
      </c>
      <c r="AJ39" s="11">
        <f>IFERROR(马场!AI39/P39,0)</f>
        <v>0</v>
      </c>
      <c r="AK39" s="11">
        <f>IFERROR(商店!AC39/P39,0)</f>
        <v>0.75420553565914794</v>
      </c>
      <c r="AL39" s="11">
        <f>IFERROR(付费投放!R39/P39,0)</f>
        <v>0.16456585475256222</v>
      </c>
    </row>
    <row r="40" spans="10:39" x14ac:dyDescent="0.15">
      <c r="J40" s="7">
        <f>基础状态预估!H42</f>
        <v>344.25483399593907</v>
      </c>
      <c r="K40" s="7">
        <f>求节点(节奏总纲!$D$4:$D$163,节奏总纲!$C$4:$C$163,J40)</f>
        <v>84.307730151594043</v>
      </c>
      <c r="L40" s="7">
        <f>育马!AJ40+商店!Y40+马场!AE40+付费投放!N40</f>
        <v>97.6142857142857</v>
      </c>
      <c r="M40" s="7">
        <f>育马!AK40+商店!Z40+马场!AF40+付费投放!O40</f>
        <v>33</v>
      </c>
      <c r="N40" s="7">
        <f>育马!AL40+商店!AA40+马场!AG40+付费投放!P40</f>
        <v>223.10000000000002</v>
      </c>
      <c r="O40" s="7">
        <f>育马!AM40+商店!AB40+马场!AH40+付费投放!Q40</f>
        <v>168.53824571289124</v>
      </c>
      <c r="P40" s="7">
        <f>育马!AN40+商店!AC40+马场!AI40+付费投放!R40</f>
        <v>15.905332618815207</v>
      </c>
      <c r="Q40" s="4">
        <f>IF(基础状态预估!$AA42=Q$4,1,0)*6</f>
        <v>0</v>
      </c>
      <c r="R40" s="4">
        <f>IF(基础状态预估!$AA42=R$4,1,0)*6</f>
        <v>0</v>
      </c>
      <c r="S40" s="4">
        <f>IF(基础状态预估!$AA42=S$4,1,0)*6</f>
        <v>0</v>
      </c>
      <c r="T40" s="4">
        <f>IF(基础状态预估!$AA42=T$4,1,0)*6</f>
        <v>0</v>
      </c>
      <c r="U40" s="4">
        <f>IF(基础状态预估!$AA42=U$4,1,0)*6</f>
        <v>6</v>
      </c>
      <c r="V40" s="11" t="str">
        <f t="shared" si="2"/>
        <v/>
      </c>
      <c r="W40" s="11" t="str">
        <f t="shared" si="3"/>
        <v/>
      </c>
      <c r="X40" s="11" t="str">
        <f t="shared" si="4"/>
        <v/>
      </c>
      <c r="Y40" s="11" t="str">
        <f t="shared" si="5"/>
        <v/>
      </c>
      <c r="Z40" s="11">
        <f t="shared" si="6"/>
        <v>2.6508887698025343</v>
      </c>
      <c r="AC40" s="11">
        <f>IFERROR(育马!AM40/O40,0)</f>
        <v>0.31413492988523734</v>
      </c>
      <c r="AD40" s="11">
        <f>IFERROR(马场!AH40/O40,0)</f>
        <v>0</v>
      </c>
      <c r="AE40" s="11">
        <f>IFERROR(商店!AB40/O40,0)</f>
        <v>0.59333713589467574</v>
      </c>
      <c r="AF40" s="11">
        <f>IFERROR(付费投放!Q40/O40,0)</f>
        <v>9.2527934220086872E-2</v>
      </c>
      <c r="AI40" s="11">
        <f>IFERROR(育马!AN40/P40,0)</f>
        <v>8.2126544053204645E-2</v>
      </c>
      <c r="AJ40" s="11">
        <f>IFERROR(马场!AI40/P40,0)</f>
        <v>0</v>
      </c>
      <c r="AK40" s="11">
        <f>IFERROR(商店!AC40/P40,0)</f>
        <v>0.75446394536915284</v>
      </c>
      <c r="AL40" s="11">
        <f>IFERROR(付费投放!R40/P40,0)</f>
        <v>0.16340951057764252</v>
      </c>
    </row>
    <row r="44" spans="10:39" x14ac:dyDescent="0.15">
      <c r="J44" s="7" t="s">
        <v>119</v>
      </c>
      <c r="L44" s="67" t="s">
        <v>150</v>
      </c>
      <c r="M44" s="67"/>
      <c r="N44" s="67"/>
      <c r="O44" s="67"/>
      <c r="P44" s="67"/>
      <c r="Q44" s="67" t="s">
        <v>151</v>
      </c>
      <c r="R44" s="67"/>
      <c r="S44" s="67"/>
      <c r="T44" s="67"/>
      <c r="U44" s="67"/>
      <c r="V44" s="72" t="s">
        <v>155</v>
      </c>
      <c r="W44" s="72"/>
      <c r="X44" s="72"/>
      <c r="Y44" s="72"/>
      <c r="Z44" s="72"/>
      <c r="AC44" s="72" t="s">
        <v>163</v>
      </c>
      <c r="AD44" s="72"/>
      <c r="AE44" s="72"/>
      <c r="AF44" s="72"/>
      <c r="AG44" s="72"/>
      <c r="AI44" s="72" t="s">
        <v>164</v>
      </c>
      <c r="AJ44" s="72"/>
      <c r="AK44" s="72"/>
      <c r="AL44" s="72"/>
      <c r="AM44" s="72"/>
    </row>
    <row r="45" spans="10:39" x14ac:dyDescent="0.15">
      <c r="J45" s="7" t="s">
        <v>105</v>
      </c>
      <c r="K45" s="7" t="s">
        <v>126</v>
      </c>
      <c r="L45" s="7" t="s">
        <v>47</v>
      </c>
      <c r="M45" s="7" t="s">
        <v>48</v>
      </c>
      <c r="N45" s="7" t="s">
        <v>24</v>
      </c>
      <c r="O45" s="7" t="s">
        <v>22</v>
      </c>
      <c r="P45" s="7" t="s">
        <v>23</v>
      </c>
      <c r="Q45" s="7" t="s">
        <v>47</v>
      </c>
      <c r="R45" s="7" t="s">
        <v>48</v>
      </c>
      <c r="S45" s="7" t="s">
        <v>24</v>
      </c>
      <c r="T45" s="7" t="s">
        <v>22</v>
      </c>
      <c r="U45" s="7" t="s">
        <v>23</v>
      </c>
      <c r="V45" s="11" t="s">
        <v>47</v>
      </c>
      <c r="W45" s="11" t="s">
        <v>48</v>
      </c>
      <c r="X45" s="11" t="s">
        <v>24</v>
      </c>
      <c r="Y45" s="11" t="s">
        <v>22</v>
      </c>
      <c r="Z45" s="11" t="s">
        <v>23</v>
      </c>
      <c r="AC45" s="11" t="s">
        <v>160</v>
      </c>
      <c r="AD45" s="11" t="s">
        <v>158</v>
      </c>
      <c r="AE45" s="11" t="s">
        <v>37</v>
      </c>
      <c r="AF45" s="11" t="s">
        <v>247</v>
      </c>
      <c r="AI45" s="11" t="s">
        <v>160</v>
      </c>
      <c r="AJ45" s="11" t="s">
        <v>158</v>
      </c>
      <c r="AK45" s="11" t="s">
        <v>37</v>
      </c>
      <c r="AL45" s="11" t="s">
        <v>247</v>
      </c>
    </row>
    <row r="46" spans="10:39" x14ac:dyDescent="0.15">
      <c r="J46" s="7">
        <f>基础状态预估!I7</f>
        <v>38.53268396026413</v>
      </c>
      <c r="K46" s="7">
        <f>求节点(节奏总纲!$E$4:$E$163,节奏总纲!$C$4:$C$163,J46)</f>
        <v>55</v>
      </c>
      <c r="L46" s="7">
        <f>育马!AJ46+商店!Y46+马场!AE46+付费投放!N46</f>
        <v>0</v>
      </c>
      <c r="M46" s="7">
        <f>育马!AK46+商店!Z46+马场!AF46+付费投放!O46</f>
        <v>0</v>
      </c>
      <c r="N46" s="7">
        <f>育马!AL46+商店!AA46+马场!AG46+付费投放!P46</f>
        <v>0</v>
      </c>
      <c r="O46" s="7">
        <f>育马!AM46+商店!AB46+马场!AH46+付费投放!Q46</f>
        <v>0</v>
      </c>
      <c r="P46" s="7">
        <f>育马!AN46+商店!AC46+马场!AI46+付费投放!R46</f>
        <v>0</v>
      </c>
      <c r="Q46" s="4">
        <f>IF(基础状态预估!$AA7=Q$4,1,0)*6</f>
        <v>6</v>
      </c>
      <c r="R46" s="4">
        <f>IF(基础状态预估!$AA7=R$4,1,0)*6</f>
        <v>0</v>
      </c>
      <c r="S46" s="4">
        <f>IF(基础状态预估!$AA7=S$4,1,0)*6</f>
        <v>0</v>
      </c>
      <c r="T46" s="4">
        <f>IF(基础状态预估!$AA7=T$4,1,0)*6</f>
        <v>0</v>
      </c>
      <c r="U46" s="4">
        <f>IF(基础状态预估!$AA7=U$4,1,0)*6</f>
        <v>0</v>
      </c>
      <c r="V46" s="11">
        <f>IF(Q46=0,"",L46/Q46)</f>
        <v>0</v>
      </c>
      <c r="W46" s="11" t="str">
        <f t="shared" ref="W46:W81" si="8">IF(R46=0,"",M46/R46)</f>
        <v/>
      </c>
      <c r="X46" s="11" t="str">
        <f t="shared" ref="X46:X81" si="9">IF(S46=0,"",N46/S46)</f>
        <v/>
      </c>
      <c r="Y46" s="11" t="str">
        <f t="shared" ref="Y46:Y81" si="10">IF(T46=0,"",O46/T46)</f>
        <v/>
      </c>
      <c r="Z46" s="11" t="str">
        <f t="shared" ref="Z46:Z81" si="11">IF(U46=0,"",P46/U46)</f>
        <v/>
      </c>
      <c r="AC46" s="11">
        <f>IFERROR(育马!AM46/O46,0)</f>
        <v>0</v>
      </c>
      <c r="AD46" s="11">
        <f>IFERROR(马场!AH46/O46,0)</f>
        <v>0</v>
      </c>
      <c r="AE46" s="11">
        <f>IFERROR(商店!AB46/O46,0)</f>
        <v>0</v>
      </c>
      <c r="AF46" s="11">
        <f>IFERROR(付费投放!Q46/O46,0)</f>
        <v>0</v>
      </c>
      <c r="AI46" s="11">
        <f>IFERROR(育马!AN46/P46,0)</f>
        <v>0</v>
      </c>
      <c r="AJ46" s="11">
        <f>IFERROR(马场!AI46/P46,0)</f>
        <v>0</v>
      </c>
      <c r="AK46" s="11">
        <f>IFERROR(商店!AC46/P46,0)</f>
        <v>0</v>
      </c>
      <c r="AL46" s="11">
        <f>IFERROR(付费投放!R46/P46,0)</f>
        <v>0</v>
      </c>
    </row>
    <row r="47" spans="10:39" x14ac:dyDescent="0.15">
      <c r="J47" s="7">
        <f>基础状态预估!I8</f>
        <v>38.932683960264129</v>
      </c>
      <c r="K47" s="7">
        <f>求节点(节奏总纲!$E$4:$E$163,节奏总纲!$C$4:$C$163,J47)</f>
        <v>55.145846366850542</v>
      </c>
      <c r="L47" s="7">
        <f>育马!AJ47+商店!Y47+马场!AE47+付费投放!N47</f>
        <v>1.2114285714285671</v>
      </c>
      <c r="M47" s="7">
        <f>育马!AK47+商店!Z47+马场!AF47+付费投放!O47</f>
        <v>0.50285714285714112</v>
      </c>
      <c r="N47" s="7">
        <f>育马!AL47+商店!AA47+马场!AG47+付费投放!P47</f>
        <v>0</v>
      </c>
      <c r="O47" s="7">
        <f>育马!AM47+商店!AB47+马场!AH47+付费投放!Q47</f>
        <v>0.17269318474146872</v>
      </c>
      <c r="P47" s="7">
        <f>育马!AN47+商店!AC47+马场!AI47+付费投放!R47</f>
        <v>2.2559975234689254E-2</v>
      </c>
      <c r="Q47" s="4">
        <f>IF(基础状态预估!$AA8=Q$4,1,0)*6</f>
        <v>0</v>
      </c>
      <c r="R47" s="4">
        <f>IF(基础状态预估!$AA8=R$4,1,0)*6</f>
        <v>6</v>
      </c>
      <c r="S47" s="4">
        <f>IF(基础状态预估!$AA8=S$4,1,0)*6</f>
        <v>0</v>
      </c>
      <c r="T47" s="4">
        <f>IF(基础状态预估!$AA8=T$4,1,0)*6</f>
        <v>0</v>
      </c>
      <c r="U47" s="4">
        <f>IF(基础状态预估!$AA8=U$4,1,0)*6</f>
        <v>0</v>
      </c>
      <c r="V47" s="11" t="str">
        <f t="shared" ref="V47:V81" si="12">IF(Q47=0,"",L47/Q47)</f>
        <v/>
      </c>
      <c r="W47" s="11">
        <f t="shared" si="8"/>
        <v>8.3809523809523515E-2</v>
      </c>
      <c r="X47" s="11" t="str">
        <f t="shared" si="9"/>
        <v/>
      </c>
      <c r="Y47" s="11" t="str">
        <f t="shared" si="10"/>
        <v/>
      </c>
      <c r="Z47" s="11" t="str">
        <f t="shared" si="11"/>
        <v/>
      </c>
      <c r="AC47" s="11">
        <f>IFERROR(育马!AM47/O47,0)</f>
        <v>0</v>
      </c>
      <c r="AD47" s="11">
        <f>IFERROR(马场!AH47/O47,0)</f>
        <v>0</v>
      </c>
      <c r="AE47" s="11">
        <f>IFERROR(商店!AB47/O47,0)</f>
        <v>0.77208219613843043</v>
      </c>
      <c r="AF47" s="11">
        <f>IFERROR(付费投放!Q47/O47,0)</f>
        <v>0.22791780386156946</v>
      </c>
      <c r="AI47" s="11">
        <f>IFERROR(育马!AN47/P47,0)</f>
        <v>0</v>
      </c>
      <c r="AJ47" s="11">
        <f>IFERROR(马场!AI47/P47,0)</f>
        <v>0</v>
      </c>
      <c r="AK47" s="11">
        <f>IFERROR(商店!AC47/P47,0)</f>
        <v>0.70922063670520397</v>
      </c>
      <c r="AL47" s="11">
        <f>IFERROR(付费投放!R47/P47,0)</f>
        <v>0.29077936329479603</v>
      </c>
    </row>
    <row r="48" spans="10:39" x14ac:dyDescent="0.15">
      <c r="J48" s="7">
        <f>基础状态预估!I9</f>
        <v>39.332683960264127</v>
      </c>
      <c r="K48" s="7">
        <f>求节点(节奏总纲!$E$4:$E$163,节奏总纲!$C$4:$C$163,J48)</f>
        <v>55.291692733701076</v>
      </c>
      <c r="L48" s="7">
        <f>育马!AJ48+商店!Y48+马场!AE48+付费投放!N48</f>
        <v>2.4228571428571342</v>
      </c>
      <c r="M48" s="7">
        <f>育马!AK48+商店!Z48+马场!AF48+付费投放!O48</f>
        <v>1.005714285714282</v>
      </c>
      <c r="N48" s="7">
        <f>育马!AL48+商店!AA48+马场!AG48+付费投放!P48</f>
        <v>0</v>
      </c>
      <c r="O48" s="7">
        <f>育马!AM48+商店!AB48+马场!AH48+付费投放!Q48</f>
        <v>0.3453863694829381</v>
      </c>
      <c r="P48" s="7">
        <f>育马!AN48+商店!AC48+马场!AI48+付费投放!R48</f>
        <v>4.5119950469378625E-2</v>
      </c>
      <c r="Q48" s="4">
        <f>IF(基础状态预估!$AA9=Q$4,1,0)*6</f>
        <v>0</v>
      </c>
      <c r="R48" s="4">
        <f>IF(基础状态预估!$AA9=R$4,1,0)*6</f>
        <v>6</v>
      </c>
      <c r="S48" s="4">
        <f>IF(基础状态预估!$AA9=S$4,1,0)*6</f>
        <v>0</v>
      </c>
      <c r="T48" s="4">
        <f>IF(基础状态预估!$AA9=T$4,1,0)*6</f>
        <v>0</v>
      </c>
      <c r="U48" s="4">
        <f>IF(基础状态预估!$AA9=U$4,1,0)*6</f>
        <v>0</v>
      </c>
      <c r="V48" s="11" t="str">
        <f t="shared" si="12"/>
        <v/>
      </c>
      <c r="W48" s="11">
        <f t="shared" si="8"/>
        <v>0.167619047619047</v>
      </c>
      <c r="X48" s="11" t="str">
        <f t="shared" si="9"/>
        <v/>
      </c>
      <c r="Y48" s="11" t="str">
        <f t="shared" si="10"/>
        <v/>
      </c>
      <c r="Z48" s="11" t="str">
        <f t="shared" si="11"/>
        <v/>
      </c>
      <c r="AC48" s="11">
        <f>IFERROR(育马!AM48/O48,0)</f>
        <v>0</v>
      </c>
      <c r="AD48" s="11">
        <f>IFERROR(马场!AH48/O48,0)</f>
        <v>0</v>
      </c>
      <c r="AE48" s="11">
        <f>IFERROR(商店!AB48/O48,0)</f>
        <v>0.77208219613842899</v>
      </c>
      <c r="AF48" s="11">
        <f>IFERROR(付费投放!Q48/O48,0)</f>
        <v>0.22791780386157101</v>
      </c>
      <c r="AI48" s="11">
        <f>IFERROR(育马!AN48/P48,0)</f>
        <v>0</v>
      </c>
      <c r="AJ48" s="11">
        <f>IFERROR(马场!AI48/P48,0)</f>
        <v>0</v>
      </c>
      <c r="AK48" s="11">
        <f>IFERROR(商店!AC48/P48,0)</f>
        <v>0.70922063670520208</v>
      </c>
      <c r="AL48" s="11">
        <f>IFERROR(付费投放!R48/P48,0)</f>
        <v>0.29077936329479787</v>
      </c>
    </row>
    <row r="49" spans="10:38" x14ac:dyDescent="0.15">
      <c r="J49" s="7">
        <f>基础状态预估!I10</f>
        <v>39.732683960264133</v>
      </c>
      <c r="K49" s="7">
        <f>求节点(节奏总纲!$E$4:$E$163,节奏总纲!$C$4:$C$163,J49)</f>
        <v>55.437539100551618</v>
      </c>
      <c r="L49" s="7">
        <f>育马!AJ49+商店!Y49+马场!AE49+付费投放!N49</f>
        <v>3.6342857142857228</v>
      </c>
      <c r="M49" s="7">
        <f>育马!AK49+商店!Z49+马场!AF49+付费投放!O49</f>
        <v>1.5085714285714322</v>
      </c>
      <c r="N49" s="7">
        <f>育马!AL49+商店!AA49+马场!AG49+付费投放!P49</f>
        <v>0</v>
      </c>
      <c r="O49" s="7">
        <f>育马!AM49+商店!AB49+马场!AH49+付费投放!Q49</f>
        <v>0.51807955422440988</v>
      </c>
      <c r="P49" s="7">
        <f>育马!AN49+商店!AC49+马场!AI49+付费投放!R49</f>
        <v>6.7679925704068264E-2</v>
      </c>
      <c r="Q49" s="4">
        <f>IF(基础状态预估!$AA10=Q$4,1,0)*6</f>
        <v>0</v>
      </c>
      <c r="R49" s="4">
        <f>IF(基础状态预估!$AA10=R$4,1,0)*6</f>
        <v>6</v>
      </c>
      <c r="S49" s="4">
        <f>IF(基础状态预估!$AA10=S$4,1,0)*6</f>
        <v>0</v>
      </c>
      <c r="T49" s="4">
        <f>IF(基础状态预估!$AA10=T$4,1,0)*6</f>
        <v>0</v>
      </c>
      <c r="U49" s="4">
        <f>IF(基础状态预估!$AA10=U$4,1,0)*6</f>
        <v>0</v>
      </c>
      <c r="V49" s="11" t="str">
        <f t="shared" si="12"/>
        <v/>
      </c>
      <c r="W49" s="11">
        <f t="shared" si="8"/>
        <v>0.25142857142857206</v>
      </c>
      <c r="X49" s="11" t="str">
        <f t="shared" si="9"/>
        <v/>
      </c>
      <c r="Y49" s="11" t="str">
        <f t="shared" si="10"/>
        <v/>
      </c>
      <c r="Z49" s="11" t="str">
        <f t="shared" si="11"/>
        <v/>
      </c>
      <c r="AC49" s="11">
        <f>IFERROR(育马!AM49/O49,0)</f>
        <v>0</v>
      </c>
      <c r="AD49" s="11">
        <f>IFERROR(马场!AH49/O49,0)</f>
        <v>0</v>
      </c>
      <c r="AE49" s="11">
        <f>IFERROR(商店!AB49/O49,0)</f>
        <v>0.77208219613842943</v>
      </c>
      <c r="AF49" s="11">
        <f>IFERROR(付费投放!Q49/O49,0)</f>
        <v>0.22791780386157051</v>
      </c>
      <c r="AI49" s="11">
        <f>IFERROR(育马!AN49/P49,0)</f>
        <v>0</v>
      </c>
      <c r="AJ49" s="11">
        <f>IFERROR(马场!AI49/P49,0)</f>
        <v>0</v>
      </c>
      <c r="AK49" s="11">
        <f>IFERROR(商店!AC49/P49,0)</f>
        <v>0.70922063670520274</v>
      </c>
      <c r="AL49" s="11">
        <f>IFERROR(付费投放!R49/P49,0)</f>
        <v>0.29077936329479731</v>
      </c>
    </row>
    <row r="50" spans="10:38" x14ac:dyDescent="0.15">
      <c r="J50" s="7">
        <f>基础状态预估!I11</f>
        <v>40.132683960264131</v>
      </c>
      <c r="K50" s="7">
        <f>求节点(节奏总纲!$E$4:$E$163,节奏总纲!$C$4:$C$163,J50)</f>
        <v>55.583385467402152</v>
      </c>
      <c r="L50" s="7">
        <f>育马!AJ50+商店!Y50+马场!AE50+付费投放!N50</f>
        <v>4.7257142857142869</v>
      </c>
      <c r="M50" s="7">
        <f>育马!AK50+商店!Z50+马场!AF50+付费投放!O50</f>
        <v>1.9780952380952392</v>
      </c>
      <c r="N50" s="7">
        <f>育马!AL50+商店!AA50+马场!AG50+付费投放!P50</f>
        <v>2.0000000000000281E-2</v>
      </c>
      <c r="O50" s="7">
        <f>育马!AM50+商店!AB50+马场!AH50+付费投放!Q50</f>
        <v>0.69077273896587854</v>
      </c>
      <c r="P50" s="7">
        <f>育马!AN50+商店!AC50+马场!AI50+付费投放!R50</f>
        <v>9.0239900938757528E-2</v>
      </c>
      <c r="Q50" s="4">
        <f>IF(基础状态预估!$AA11=Q$4,1,0)*6</f>
        <v>0</v>
      </c>
      <c r="R50" s="4">
        <f>IF(基础状态预估!$AA11=R$4,1,0)*6</f>
        <v>0</v>
      </c>
      <c r="S50" s="4">
        <f>IF(基础状态预估!$AA11=S$4,1,0)*6</f>
        <v>6</v>
      </c>
      <c r="T50" s="4">
        <f>IF(基础状态预估!$AA11=T$4,1,0)*6</f>
        <v>0</v>
      </c>
      <c r="U50" s="4">
        <f>IF(基础状态预估!$AA11=U$4,1,0)*6</f>
        <v>0</v>
      </c>
      <c r="V50" s="11" t="str">
        <f t="shared" si="12"/>
        <v/>
      </c>
      <c r="W50" s="11" t="str">
        <f t="shared" si="8"/>
        <v/>
      </c>
      <c r="X50" s="11">
        <f t="shared" si="9"/>
        <v>3.3333333333333804E-3</v>
      </c>
      <c r="Y50" s="11" t="str">
        <f t="shared" si="10"/>
        <v/>
      </c>
      <c r="Z50" s="11" t="str">
        <f t="shared" si="11"/>
        <v/>
      </c>
      <c r="AC50" s="11">
        <f>IFERROR(育马!AM50/O50,0)</f>
        <v>0</v>
      </c>
      <c r="AD50" s="11">
        <f>IFERROR(马场!AH50/O50,0)</f>
        <v>0</v>
      </c>
      <c r="AE50" s="11">
        <f>IFERROR(商店!AB50/O50,0)</f>
        <v>0.77208219613842977</v>
      </c>
      <c r="AF50" s="11">
        <f>IFERROR(付费投放!Q50/O50,0)</f>
        <v>0.22791780386157026</v>
      </c>
      <c r="AI50" s="11">
        <f>IFERROR(育马!AN50/P50,0)</f>
        <v>0</v>
      </c>
      <c r="AJ50" s="11">
        <f>IFERROR(马场!AI50/P50,0)</f>
        <v>0</v>
      </c>
      <c r="AK50" s="11">
        <f>IFERROR(商店!AC50/P50,0)</f>
        <v>0.70922063670520297</v>
      </c>
      <c r="AL50" s="11">
        <f>IFERROR(付费投放!R50/P50,0)</f>
        <v>0.29077936329479698</v>
      </c>
    </row>
    <row r="51" spans="10:38" x14ac:dyDescent="0.15">
      <c r="J51" s="7">
        <f>基础状态预估!I12</f>
        <v>40.932683960264129</v>
      </c>
      <c r="K51" s="7">
        <f>求节点(节奏总纲!$E$4:$E$163,节奏总纲!$C$4:$C$163,J51)</f>
        <v>55.875078201103229</v>
      </c>
      <c r="L51" s="7">
        <f>育马!AJ51+商店!Y51+马场!AE51+付费投放!N51</f>
        <v>6.0985714285714261</v>
      </c>
      <c r="M51" s="7">
        <f>育马!AK51+商店!Z51+马场!AF51+付费投放!O51</f>
        <v>2.6921428571428563</v>
      </c>
      <c r="N51" s="7">
        <f>育马!AL51+商店!AA51+马场!AG51+付费投放!P51</f>
        <v>0.19499999999999956</v>
      </c>
      <c r="O51" s="7">
        <f>育马!AM51+商店!AB51+马场!AH51+付费投放!Q51</f>
        <v>1.0361591084488166</v>
      </c>
      <c r="P51" s="7">
        <f>育马!AN51+商店!AC51+马场!AI51+付费投放!R51</f>
        <v>0.13535985140813614</v>
      </c>
      <c r="Q51" s="4">
        <f>IF(基础状态预估!$AA12=Q$4,1,0)*6</f>
        <v>0</v>
      </c>
      <c r="R51" s="4">
        <f>IF(基础状态预估!$AA12=R$4,1,0)*6</f>
        <v>0</v>
      </c>
      <c r="S51" s="4">
        <f>IF(基础状态预估!$AA12=S$4,1,0)*6</f>
        <v>6</v>
      </c>
      <c r="T51" s="4">
        <f>IF(基础状态预估!$AA12=T$4,1,0)*6</f>
        <v>0</v>
      </c>
      <c r="U51" s="4">
        <f>IF(基础状态预估!$AA12=U$4,1,0)*6</f>
        <v>0</v>
      </c>
      <c r="V51" s="11" t="str">
        <f t="shared" si="12"/>
        <v/>
      </c>
      <c r="W51" s="11" t="str">
        <f t="shared" si="8"/>
        <v/>
      </c>
      <c r="X51" s="11">
        <f t="shared" si="9"/>
        <v>3.2499999999999925E-2</v>
      </c>
      <c r="Y51" s="11" t="str">
        <f t="shared" si="10"/>
        <v/>
      </c>
      <c r="Z51" s="11" t="str">
        <f t="shared" si="11"/>
        <v/>
      </c>
      <c r="AC51" s="11">
        <f>IFERROR(育马!AM51/O51,0)</f>
        <v>0</v>
      </c>
      <c r="AD51" s="11">
        <f>IFERROR(马场!AH51/O51,0)</f>
        <v>0</v>
      </c>
      <c r="AE51" s="11">
        <f>IFERROR(商店!AB51/O51,0)</f>
        <v>0.77208219613842954</v>
      </c>
      <c r="AF51" s="11">
        <f>IFERROR(付费投放!Q51/O51,0)</f>
        <v>0.22791780386157057</v>
      </c>
      <c r="AI51" s="11">
        <f>IFERROR(育马!AN51/P51,0)</f>
        <v>0</v>
      </c>
      <c r="AJ51" s="11">
        <f>IFERROR(马场!AI51/P51,0)</f>
        <v>0</v>
      </c>
      <c r="AK51" s="11">
        <f>IFERROR(商店!AC51/P51,0)</f>
        <v>0.70922063670520274</v>
      </c>
      <c r="AL51" s="11">
        <f>IFERROR(付费投放!R51/P51,0)</f>
        <v>0.29077936329479731</v>
      </c>
    </row>
    <row r="52" spans="10:38" x14ac:dyDescent="0.15">
      <c r="J52" s="7">
        <f>基础状态预估!I13</f>
        <v>41.732683960264133</v>
      </c>
      <c r="K52" s="7">
        <f>求节点(节奏总纲!$E$4:$E$163,节奏总纲!$C$4:$C$163,J52)</f>
        <v>56.150702864608469</v>
      </c>
      <c r="L52" s="7">
        <f>育马!AJ52+商店!Y52+马场!AE52+付费投放!N52</f>
        <v>7.0814285714285745</v>
      </c>
      <c r="M52" s="7">
        <f>育马!AK52+商店!Z52+马场!AF52+付费投放!O52</f>
        <v>3.2978571428571448</v>
      </c>
      <c r="N52" s="7">
        <f>育马!AL52+商店!AA52+马场!AG52+付费投放!P52</f>
        <v>0.43500000000000083</v>
      </c>
      <c r="O52" s="7">
        <f>育马!AM52+商店!AB52+马场!AH52+付费投放!Q52</f>
        <v>1.3815454779317577</v>
      </c>
      <c r="P52" s="7">
        <f>育马!AN52+商店!AC52+马场!AI52+付费投放!R52</f>
        <v>0.18047980187751517</v>
      </c>
      <c r="Q52" s="4">
        <f>IF(基础状态预估!$AA13=Q$4,1,0)*6</f>
        <v>0</v>
      </c>
      <c r="R52" s="4">
        <f>IF(基础状态预估!$AA13=R$4,1,0)*6</f>
        <v>0</v>
      </c>
      <c r="S52" s="4">
        <f>IF(基础状态预估!$AA13=S$4,1,0)*6</f>
        <v>6</v>
      </c>
      <c r="T52" s="4">
        <f>IF(基础状态预估!$AA13=T$4,1,0)*6</f>
        <v>0</v>
      </c>
      <c r="U52" s="4">
        <f>IF(基础状态预估!$AA13=U$4,1,0)*6</f>
        <v>0</v>
      </c>
      <c r="V52" s="11" t="str">
        <f t="shared" si="12"/>
        <v/>
      </c>
      <c r="W52" s="11" t="str">
        <f t="shared" si="8"/>
        <v/>
      </c>
      <c r="X52" s="11">
        <f t="shared" si="9"/>
        <v>7.2500000000000134E-2</v>
      </c>
      <c r="Y52" s="11" t="str">
        <f t="shared" si="10"/>
        <v/>
      </c>
      <c r="Z52" s="11" t="str">
        <f t="shared" si="11"/>
        <v/>
      </c>
      <c r="AC52" s="11">
        <f>IFERROR(育马!AM52/O52,0)</f>
        <v>0</v>
      </c>
      <c r="AD52" s="11">
        <f>IFERROR(马场!AH52/O52,0)</f>
        <v>0</v>
      </c>
      <c r="AE52" s="11">
        <f>IFERROR(商店!AB52/O52,0)</f>
        <v>0.77208219613842932</v>
      </c>
      <c r="AF52" s="11">
        <f>IFERROR(付费投放!Q52/O52,0)</f>
        <v>0.22791780386157065</v>
      </c>
      <c r="AI52" s="11">
        <f>IFERROR(育马!AN52/P52,0)</f>
        <v>0</v>
      </c>
      <c r="AJ52" s="11">
        <f>IFERROR(马场!AI52/P52,0)</f>
        <v>0</v>
      </c>
      <c r="AK52" s="11">
        <f>IFERROR(商店!AC52/P52,0)</f>
        <v>0.70922063670520252</v>
      </c>
      <c r="AL52" s="11">
        <f>IFERROR(付费投放!R52/P52,0)</f>
        <v>0.29077936329479742</v>
      </c>
    </row>
    <row r="53" spans="10:38" x14ac:dyDescent="0.15">
      <c r="J53" s="7">
        <f>基础状态预估!I14</f>
        <v>42.53268396026413</v>
      </c>
      <c r="K53" s="7">
        <f>求节点(节奏总纲!$E$4:$E$163,节奏总纲!$C$4:$C$163,J53)</f>
        <v>56.41429154452927</v>
      </c>
      <c r="L53" s="7">
        <f>育马!AJ53+商店!Y53+马场!AE53+付费投放!N53</f>
        <v>8.0642857142857132</v>
      </c>
      <c r="M53" s="7">
        <f>育马!AK53+商店!Z53+马场!AF53+付费投放!O53</f>
        <v>3.9035714285714285</v>
      </c>
      <c r="N53" s="7">
        <f>育马!AL53+商店!AA53+马场!AG53+付费投放!P53</f>
        <v>0.67500000000000004</v>
      </c>
      <c r="O53" s="7">
        <f>育马!AM53+商店!AB53+马场!AH53+付费投放!Q53</f>
        <v>1.7269318474146953</v>
      </c>
      <c r="P53" s="7">
        <f>育马!AN53+商店!AC53+马场!AI53+付费投放!R53</f>
        <v>0.22559975234689367</v>
      </c>
      <c r="Q53" s="4">
        <f>IF(基础状态预估!$AA14=Q$4,1,0)*6</f>
        <v>0</v>
      </c>
      <c r="R53" s="4">
        <f>IF(基础状态预估!$AA14=R$4,1,0)*6</f>
        <v>0</v>
      </c>
      <c r="S53" s="4">
        <f>IF(基础状态预估!$AA14=S$4,1,0)*6</f>
        <v>6</v>
      </c>
      <c r="T53" s="4">
        <f>IF(基础状态预估!$AA14=T$4,1,0)*6</f>
        <v>0</v>
      </c>
      <c r="U53" s="4">
        <f>IF(基础状态预估!$AA14=U$4,1,0)*6</f>
        <v>0</v>
      </c>
      <c r="V53" s="11" t="str">
        <f t="shared" si="12"/>
        <v/>
      </c>
      <c r="W53" s="11" t="str">
        <f t="shared" si="8"/>
        <v/>
      </c>
      <c r="X53" s="11">
        <f t="shared" si="9"/>
        <v>0.1125</v>
      </c>
      <c r="Y53" s="11" t="str">
        <f t="shared" si="10"/>
        <v/>
      </c>
      <c r="Z53" s="11" t="str">
        <f t="shared" si="11"/>
        <v/>
      </c>
      <c r="AC53" s="11">
        <f>IFERROR(育马!AM53/O53,0)</f>
        <v>0</v>
      </c>
      <c r="AD53" s="11">
        <f>IFERROR(马场!AH53/O53,0)</f>
        <v>0</v>
      </c>
      <c r="AE53" s="11">
        <f>IFERROR(商店!AB53/O53,0)</f>
        <v>0.77208219613842954</v>
      </c>
      <c r="AF53" s="11">
        <f>IFERROR(付费投放!Q53/O53,0)</f>
        <v>0.2279178038615704</v>
      </c>
      <c r="AI53" s="11">
        <f>IFERROR(育马!AN53/P53,0)</f>
        <v>0</v>
      </c>
      <c r="AJ53" s="11">
        <f>IFERROR(马场!AI53/P53,0)</f>
        <v>0</v>
      </c>
      <c r="AK53" s="11">
        <f>IFERROR(商店!AC53/P53,0)</f>
        <v>0.70922063670520286</v>
      </c>
      <c r="AL53" s="11">
        <f>IFERROR(付费投放!R53/P53,0)</f>
        <v>0.29077936329479709</v>
      </c>
    </row>
    <row r="54" spans="10:38" x14ac:dyDescent="0.15">
      <c r="J54" s="7">
        <f>基础状态预估!I15</f>
        <v>44.132683960264131</v>
      </c>
      <c r="K54" s="7">
        <f>求节点(节奏总纲!$E$4:$E$163,节奏总纲!$C$4:$C$163,J54)</f>
        <v>56.941468904370872</v>
      </c>
      <c r="L54" s="7">
        <f>育马!AJ54+商店!Y54+马场!AE54+付费投放!N54</f>
        <v>10.030000000000001</v>
      </c>
      <c r="M54" s="7">
        <f>育马!AK54+商店!Z54+马场!AF54+付费投放!O54</f>
        <v>5.1150000000000011</v>
      </c>
      <c r="N54" s="7">
        <f>育马!AL54+商店!AA54+马场!AG54+付费投放!P54</f>
        <v>1.1550000000000005</v>
      </c>
      <c r="O54" s="7">
        <f>育马!AM54+商店!AB54+马场!AH54+付费投放!Q54</f>
        <v>2.417704586380574</v>
      </c>
      <c r="P54" s="7">
        <f>育马!AN54+商店!AC54+马场!AI54+付费投放!R54</f>
        <v>0.31583965328565122</v>
      </c>
      <c r="Q54" s="4">
        <f>IF(基础状态预估!$AA15=Q$4,1,0)*6</f>
        <v>0</v>
      </c>
      <c r="R54" s="4">
        <f>IF(基础状态预估!$AA15=R$4,1,0)*6</f>
        <v>0</v>
      </c>
      <c r="S54" s="4">
        <f>IF(基础状态预估!$AA15=S$4,1,0)*6</f>
        <v>6</v>
      </c>
      <c r="T54" s="4">
        <f>IF(基础状态预估!$AA15=T$4,1,0)*6</f>
        <v>0</v>
      </c>
      <c r="U54" s="4">
        <f>IF(基础状态预估!$AA15=U$4,1,0)*6</f>
        <v>0</v>
      </c>
      <c r="V54" s="11" t="str">
        <f t="shared" si="12"/>
        <v/>
      </c>
      <c r="W54" s="11" t="str">
        <f t="shared" si="8"/>
        <v/>
      </c>
      <c r="X54" s="11">
        <f t="shared" si="9"/>
        <v>0.19250000000000009</v>
      </c>
      <c r="Y54" s="11" t="str">
        <f t="shared" si="10"/>
        <v/>
      </c>
      <c r="Z54" s="11" t="str">
        <f t="shared" si="11"/>
        <v/>
      </c>
      <c r="AC54" s="11">
        <f>IFERROR(育马!AM54/O54,0)</f>
        <v>0</v>
      </c>
      <c r="AD54" s="11">
        <f>IFERROR(马场!AH54/O54,0)</f>
        <v>0</v>
      </c>
      <c r="AE54" s="11">
        <f>IFERROR(商店!AB54/O54,0)</f>
        <v>0.77208219613842966</v>
      </c>
      <c r="AF54" s="11">
        <f>IFERROR(付费投放!Q54/O54,0)</f>
        <v>0.22791780386157037</v>
      </c>
      <c r="AI54" s="11">
        <f>IFERROR(育马!AN54/P54,0)</f>
        <v>0</v>
      </c>
      <c r="AJ54" s="11">
        <f>IFERROR(马场!AI54/P54,0)</f>
        <v>0</v>
      </c>
      <c r="AK54" s="11">
        <f>IFERROR(商店!AC54/P54,0)</f>
        <v>0.70922063670520286</v>
      </c>
      <c r="AL54" s="11">
        <f>IFERROR(付费投放!R54/P54,0)</f>
        <v>0.29077936329479709</v>
      </c>
    </row>
    <row r="55" spans="10:38" x14ac:dyDescent="0.15">
      <c r="J55" s="7">
        <f>基础状态预估!I16</f>
        <v>45.732683960264133</v>
      </c>
      <c r="K55" s="7">
        <f>求节点(节奏总纲!$E$4:$E$163,节奏总纲!$C$4:$C$163,J55)</f>
        <v>57.451589260298135</v>
      </c>
      <c r="L55" s="7">
        <f>育马!AJ55+商店!Y55+马场!AE55+付费投放!N55</f>
        <v>11.995714285714287</v>
      </c>
      <c r="M55" s="7">
        <f>育马!AK55+商店!Z55+马场!AF55+付费投放!O55</f>
        <v>6.3264285714285728</v>
      </c>
      <c r="N55" s="7">
        <f>育马!AL55+商店!AA55+马场!AG55+付费投放!P55</f>
        <v>1.6350000000000007</v>
      </c>
      <c r="O55" s="7">
        <f>育马!AM55+商店!AB55+马场!AH55+付费投放!Q55</f>
        <v>3.108477325346453</v>
      </c>
      <c r="P55" s="7">
        <f>育马!AN55+商店!AC55+马场!AI55+付费投放!R55</f>
        <v>0.40607955422440889</v>
      </c>
      <c r="Q55" s="4">
        <f>IF(基础状态预估!$AA16=Q$4,1,0)*6</f>
        <v>0</v>
      </c>
      <c r="R55" s="4">
        <f>IF(基础状态预估!$AA16=R$4,1,0)*6</f>
        <v>0</v>
      </c>
      <c r="S55" s="4">
        <f>IF(基础状态预估!$AA16=S$4,1,0)*6</f>
        <v>0</v>
      </c>
      <c r="T55" s="4">
        <f>IF(基础状态预估!$AA16=T$4,1,0)*6</f>
        <v>6</v>
      </c>
      <c r="U55" s="4">
        <f>IF(基础状态预估!$AA16=U$4,1,0)*6</f>
        <v>0</v>
      </c>
      <c r="V55" s="11" t="str">
        <f t="shared" si="12"/>
        <v/>
      </c>
      <c r="W55" s="11" t="str">
        <f t="shared" si="8"/>
        <v/>
      </c>
      <c r="X55" s="11" t="str">
        <f t="shared" si="9"/>
        <v/>
      </c>
      <c r="Y55" s="11">
        <f t="shared" si="10"/>
        <v>0.51807955422440888</v>
      </c>
      <c r="Z55" s="11" t="str">
        <f t="shared" si="11"/>
        <v/>
      </c>
      <c r="AC55" s="11">
        <f>IFERROR(育马!AM55/O55,0)</f>
        <v>0</v>
      </c>
      <c r="AD55" s="11">
        <f>IFERROR(马场!AH55/O55,0)</f>
        <v>0</v>
      </c>
      <c r="AE55" s="11">
        <f>IFERROR(商店!AB55/O55,0)</f>
        <v>0.77208219613842943</v>
      </c>
      <c r="AF55" s="11">
        <f>IFERROR(付费投放!Q55/O55,0)</f>
        <v>0.22791780386157054</v>
      </c>
      <c r="AI55" s="11">
        <f>IFERROR(育马!AN55/P55,0)</f>
        <v>0</v>
      </c>
      <c r="AJ55" s="11">
        <f>IFERROR(马场!AI55/P55,0)</f>
        <v>0</v>
      </c>
      <c r="AK55" s="11">
        <f>IFERROR(商店!AC55/P55,0)</f>
        <v>0.70922063670520263</v>
      </c>
      <c r="AL55" s="11">
        <f>IFERROR(付费投放!R55/P55,0)</f>
        <v>0.29077936329479726</v>
      </c>
    </row>
    <row r="56" spans="10:38" x14ac:dyDescent="0.15">
      <c r="J56" s="7">
        <f>基础状态预估!I17</f>
        <v>48.132683960264131</v>
      </c>
      <c r="K56" s="7">
        <f>求节点(节奏总纲!$E$4:$E$163,节奏总纲!$C$4:$C$163,J56)</f>
        <v>58.193280806848797</v>
      </c>
      <c r="L56" s="7">
        <f>育马!AJ56+商店!Y56+马场!AE56+付费投放!N56</f>
        <v>14.094285714285714</v>
      </c>
      <c r="M56" s="7">
        <f>育马!AK56+商店!Z56+马场!AF56+付费投放!O56</f>
        <v>8.2852380952380962</v>
      </c>
      <c r="N56" s="7">
        <f>育马!AL56+商店!AA56+马场!AG56+付费投放!P56</f>
        <v>2.4400000000000004</v>
      </c>
      <c r="O56" s="7">
        <f>育马!AM56+商店!AB56+马场!AH56+付费投放!Q56</f>
        <v>4.2013031004619359</v>
      </c>
      <c r="P56" s="7">
        <f>育马!AN56+商店!AC56+马场!AI56+付费投放!R56</f>
        <v>0.54143940563254489</v>
      </c>
      <c r="Q56" s="4">
        <f>IF(基础状态预估!$AA17=Q$4,1,0)*6</f>
        <v>0</v>
      </c>
      <c r="R56" s="4">
        <f>IF(基础状态预估!$AA17=R$4,1,0)*6</f>
        <v>0</v>
      </c>
      <c r="S56" s="4">
        <f>IF(基础状态预估!$AA17=S$4,1,0)*6</f>
        <v>0</v>
      </c>
      <c r="T56" s="4">
        <f>IF(基础状态预估!$AA17=T$4,1,0)*6</f>
        <v>6</v>
      </c>
      <c r="U56" s="4">
        <f>IF(基础状态预估!$AA17=U$4,1,0)*6</f>
        <v>0</v>
      </c>
      <c r="V56" s="11" t="str">
        <f t="shared" si="12"/>
        <v/>
      </c>
      <c r="W56" s="11" t="str">
        <f t="shared" si="8"/>
        <v/>
      </c>
      <c r="X56" s="11" t="str">
        <f t="shared" si="9"/>
        <v/>
      </c>
      <c r="Y56" s="11">
        <f t="shared" si="10"/>
        <v>0.70021718341032269</v>
      </c>
      <c r="Z56" s="11" t="str">
        <f t="shared" si="11"/>
        <v/>
      </c>
      <c r="AC56" s="11">
        <f>IFERROR(育马!AM56/O56,0)</f>
        <v>1.3487878715638543E-2</v>
      </c>
      <c r="AD56" s="11">
        <f>IFERROR(马场!AH56/O56,0)</f>
        <v>0</v>
      </c>
      <c r="AE56" s="11">
        <f>IFERROR(商店!AB56/O56,0)</f>
        <v>0.76166844511841059</v>
      </c>
      <c r="AF56" s="11">
        <f>IFERROR(付费投放!Q56/O56,0)</f>
        <v>0.22484367616595097</v>
      </c>
      <c r="AI56" s="11">
        <f>IFERROR(育马!AN56/P56,0)</f>
        <v>0</v>
      </c>
      <c r="AJ56" s="11">
        <f>IFERROR(马场!AI56/P56,0)</f>
        <v>0</v>
      </c>
      <c r="AK56" s="11">
        <f>IFERROR(商店!AC56/P56,0)</f>
        <v>0.70922063670520286</v>
      </c>
      <c r="AL56" s="11">
        <f>IFERROR(付费投放!R56/P56,0)</f>
        <v>0.29077936329479731</v>
      </c>
    </row>
    <row r="57" spans="10:38" x14ac:dyDescent="0.15">
      <c r="J57" s="7">
        <f>基础状态预估!I18</f>
        <v>50.53268396026413</v>
      </c>
      <c r="K57" s="7">
        <f>求节点(节奏总纲!$E$4:$E$163,节奏总纲!$C$4:$C$163,J57)</f>
        <v>58.8828631865753</v>
      </c>
      <c r="L57" s="7">
        <f>育马!AJ57+商店!Y57+马场!AE57+付费投放!N57</f>
        <v>14.642857142857142</v>
      </c>
      <c r="M57" s="7">
        <f>育马!AK57+商店!Z57+马场!AF57+付费投放!O57</f>
        <v>10.502380952380951</v>
      </c>
      <c r="N57" s="7">
        <f>育马!AL57+商店!AA57+马场!AG57+付费投放!P57</f>
        <v>3.4</v>
      </c>
      <c r="O57" s="7">
        <f>育马!AM57+商店!AB57+马场!AH57+付费投放!Q57</f>
        <v>5.3974622089107536</v>
      </c>
      <c r="P57" s="7">
        <f>育马!AN57+商店!AC57+马场!AI57+付费投放!R57</f>
        <v>0.67679925704068111</v>
      </c>
      <c r="Q57" s="4">
        <f>IF(基础状态预估!$AA18=Q$4,1,0)*6</f>
        <v>0</v>
      </c>
      <c r="R57" s="4">
        <f>IF(基础状态预估!$AA18=R$4,1,0)*6</f>
        <v>0</v>
      </c>
      <c r="S57" s="4">
        <f>IF(基础状态预估!$AA18=S$4,1,0)*6</f>
        <v>0</v>
      </c>
      <c r="T57" s="4">
        <f>IF(基础状态预估!$AA18=T$4,1,0)*6</f>
        <v>6</v>
      </c>
      <c r="U57" s="4">
        <f>IF(基础状态预估!$AA18=U$4,1,0)*6</f>
        <v>0</v>
      </c>
      <c r="V57" s="11" t="str">
        <f t="shared" si="12"/>
        <v/>
      </c>
      <c r="W57" s="11" t="str">
        <f t="shared" si="8"/>
        <v/>
      </c>
      <c r="X57" s="11" t="str">
        <f t="shared" si="9"/>
        <v/>
      </c>
      <c r="Y57" s="11">
        <f t="shared" si="10"/>
        <v>0.89957703481845896</v>
      </c>
      <c r="Z57" s="11" t="str">
        <f t="shared" si="11"/>
        <v/>
      </c>
      <c r="AC57" s="11">
        <f>IFERROR(育马!AM57/O57,0)</f>
        <v>4.0142322128530764E-2</v>
      </c>
      <c r="AD57" s="11">
        <f>IFERROR(马场!AH57/O57,0)</f>
        <v>0</v>
      </c>
      <c r="AE57" s="11">
        <f>IFERROR(商店!AB57/O57,0)</f>
        <v>0.74108902391133713</v>
      </c>
      <c r="AF57" s="11">
        <f>IFERROR(付费投放!Q57/O57,0)</f>
        <v>0.21876865396013204</v>
      </c>
      <c r="AI57" s="11">
        <f>IFERROR(育马!AN57/P57,0)</f>
        <v>0</v>
      </c>
      <c r="AJ57" s="11">
        <f>IFERROR(马场!AI57/P57,0)</f>
        <v>0</v>
      </c>
      <c r="AK57" s="11">
        <f>IFERROR(商店!AC57/P57,0)</f>
        <v>0.70922063670520263</v>
      </c>
      <c r="AL57" s="11">
        <f>IFERROR(付费投放!R57/P57,0)</f>
        <v>0.29077936329479731</v>
      </c>
    </row>
    <row r="58" spans="10:38" x14ac:dyDescent="0.15">
      <c r="J58" s="7">
        <f>基础状态预估!I19</f>
        <v>52.932683960264129</v>
      </c>
      <c r="K58" s="7">
        <f>求节点(节奏总纲!$E$4:$E$163,节奏总纲!$C$4:$C$163,J58)</f>
        <v>59.545970434731508</v>
      </c>
      <c r="L58" s="7">
        <f>育马!AJ58+商店!Y58+马场!AE58+付费投放!N58</f>
        <v>15.19142857142857</v>
      </c>
      <c r="M58" s="7">
        <f>育马!AK58+商店!Z58+马场!AF58+付费投放!O58</f>
        <v>12.71952380952381</v>
      </c>
      <c r="N58" s="7">
        <f>育马!AL58+商店!AA58+马场!AG58+付费投放!P58</f>
        <v>4.3600000000000003</v>
      </c>
      <c r="O58" s="7">
        <f>育马!AM58+商店!AB58+马场!AH58+付费投放!Q58</f>
        <v>6.5936213173595686</v>
      </c>
      <c r="P58" s="7">
        <f>育马!AN58+商店!AC58+马场!AI58+付费投放!R58</f>
        <v>0.81215910844881711</v>
      </c>
      <c r="Q58" s="4">
        <f>IF(基础状态预估!$AA19=Q$4,1,0)*6</f>
        <v>0</v>
      </c>
      <c r="R58" s="4">
        <f>IF(基础状态预估!$AA19=R$4,1,0)*6</f>
        <v>0</v>
      </c>
      <c r="S58" s="4">
        <f>IF(基础状态预估!$AA19=S$4,1,0)*6</f>
        <v>0</v>
      </c>
      <c r="T58" s="4">
        <f>IF(基础状态预估!$AA19=T$4,1,0)*6</f>
        <v>6</v>
      </c>
      <c r="U58" s="4">
        <f>IF(基础状态预估!$AA19=U$4,1,0)*6</f>
        <v>0</v>
      </c>
      <c r="V58" s="11" t="str">
        <f t="shared" si="12"/>
        <v/>
      </c>
      <c r="W58" s="11" t="str">
        <f t="shared" si="8"/>
        <v/>
      </c>
      <c r="X58" s="11" t="str">
        <f t="shared" si="9"/>
        <v/>
      </c>
      <c r="Y58" s="11">
        <f t="shared" si="10"/>
        <v>1.0989368862265947</v>
      </c>
      <c r="Z58" s="11" t="str">
        <f t="shared" si="11"/>
        <v/>
      </c>
      <c r="AC58" s="11">
        <f>IFERROR(育马!AM58/O58,0)</f>
        <v>5.7125917388519951E-2</v>
      </c>
      <c r="AD58" s="11">
        <f>IFERROR(马场!AH58/O58,0)</f>
        <v>0</v>
      </c>
      <c r="AE58" s="11">
        <f>IFERROR(商店!AB58/O58,0)</f>
        <v>0.72797629238467865</v>
      </c>
      <c r="AF58" s="11">
        <f>IFERROR(付费投放!Q58/O58,0)</f>
        <v>0.21489779022680147</v>
      </c>
      <c r="AI58" s="11">
        <f>IFERROR(育马!AN58/P58,0)</f>
        <v>0</v>
      </c>
      <c r="AJ58" s="11">
        <f>IFERROR(马场!AI58/P58,0)</f>
        <v>0</v>
      </c>
      <c r="AK58" s="11">
        <f>IFERROR(商店!AC58/P58,0)</f>
        <v>0.70922063670520286</v>
      </c>
      <c r="AL58" s="11">
        <f>IFERROR(付费投放!R58/P58,0)</f>
        <v>0.29077936329479714</v>
      </c>
    </row>
    <row r="59" spans="10:38" x14ac:dyDescent="0.15">
      <c r="J59" s="7">
        <f>基础状态预估!I20</f>
        <v>55.332683960264134</v>
      </c>
      <c r="K59" s="7">
        <f>求节点(节奏总纲!$E$4:$E$163,节奏总纲!$C$4:$C$163,J59)</f>
        <v>60.185457227447259</v>
      </c>
      <c r="L59" s="7">
        <f>育马!AJ59+商店!Y59+马场!AE59+付费投放!N59</f>
        <v>15.74</v>
      </c>
      <c r="M59" s="7">
        <f>育马!AK59+商店!Z59+马场!AF59+付费投放!O59</f>
        <v>14.936666666666671</v>
      </c>
      <c r="N59" s="7">
        <f>育马!AL59+商店!AA59+马场!AG59+付费投放!P59</f>
        <v>5.3200000000000012</v>
      </c>
      <c r="O59" s="7">
        <f>育马!AM59+商店!AB59+马场!AH59+付费投放!Q59</f>
        <v>7.7897804258083898</v>
      </c>
      <c r="P59" s="7">
        <f>育马!AN59+商店!AC59+马场!AI59+付费投放!R59</f>
        <v>0.94751895985695356</v>
      </c>
      <c r="Q59" s="4">
        <f>IF(基础状态预估!$AA20=Q$4,1,0)*6</f>
        <v>0</v>
      </c>
      <c r="R59" s="4">
        <f>IF(基础状态预估!$AA20=R$4,1,0)*6</f>
        <v>0</v>
      </c>
      <c r="S59" s="4">
        <f>IF(基础状态预估!$AA20=S$4,1,0)*6</f>
        <v>0</v>
      </c>
      <c r="T59" s="4">
        <f>IF(基础状态预估!$AA20=T$4,1,0)*6</f>
        <v>6</v>
      </c>
      <c r="U59" s="4">
        <f>IF(基础状态预估!$AA20=U$4,1,0)*6</f>
        <v>0</v>
      </c>
      <c r="V59" s="11" t="str">
        <f t="shared" si="12"/>
        <v/>
      </c>
      <c r="W59" s="11" t="str">
        <f t="shared" si="8"/>
        <v/>
      </c>
      <c r="X59" s="11" t="str">
        <f t="shared" si="9"/>
        <v/>
      </c>
      <c r="Y59" s="11">
        <f t="shared" si="10"/>
        <v>1.2982967376347316</v>
      </c>
      <c r="Z59" s="11" t="str">
        <f t="shared" si="11"/>
        <v/>
      </c>
      <c r="AC59" s="11">
        <f>IFERROR(育马!AM59/O59,0)</f>
        <v>6.8893683432800223E-2</v>
      </c>
      <c r="AD59" s="11">
        <f>IFERROR(马场!AH59/O59,0)</f>
        <v>0</v>
      </c>
      <c r="AE59" s="11">
        <f>IFERROR(商店!AB59/O59,0)</f>
        <v>0.71889060973356733</v>
      </c>
      <c r="AF59" s="11">
        <f>IFERROR(付费投放!Q59/O59,0)</f>
        <v>0.21221570683363233</v>
      </c>
      <c r="AI59" s="11">
        <f>IFERROR(育马!AN59/P59,0)</f>
        <v>0</v>
      </c>
      <c r="AJ59" s="11">
        <f>IFERROR(马场!AI59/P59,0)</f>
        <v>0</v>
      </c>
      <c r="AK59" s="11">
        <f>IFERROR(商店!AC59/P59,0)</f>
        <v>0.70922063670520286</v>
      </c>
      <c r="AL59" s="11">
        <f>IFERROR(付费投放!R59/P59,0)</f>
        <v>0.2907793632947972</v>
      </c>
    </row>
    <row r="60" spans="10:38" x14ac:dyDescent="0.15">
      <c r="J60" s="7">
        <f>基础状态预估!I21</f>
        <v>57.732683960264133</v>
      </c>
      <c r="K60" s="7">
        <f>求节点(节奏总纲!$E$4:$E$163,节奏总纲!$C$4:$C$163,J60)</f>
        <v>60.784363244895779</v>
      </c>
      <c r="L60" s="7">
        <f>育马!AJ60+商店!Y60+马场!AE60+付费投放!N60</f>
        <v>16.28857142857143</v>
      </c>
      <c r="M60" s="7">
        <f>育马!AK60+商店!Z60+马场!AF60+付费投放!O60</f>
        <v>17.153809523809532</v>
      </c>
      <c r="N60" s="7">
        <f>育马!AL60+商店!AA60+马场!AG60+付费投放!P60</f>
        <v>6.2800000000000029</v>
      </c>
      <c r="O60" s="7">
        <f>育马!AM60+商店!AB60+马场!AH60+付费投放!Q60</f>
        <v>8.9859395342572057</v>
      </c>
      <c r="P60" s="7">
        <f>育马!AN60+商店!AC60+马场!AI60+付费投放!R60</f>
        <v>1.0828788112650898</v>
      </c>
      <c r="Q60" s="4">
        <f>IF(基础状态预估!$AA21=Q$4,1,0)*6</f>
        <v>0</v>
      </c>
      <c r="R60" s="4">
        <f>IF(基础状态预估!$AA21=R$4,1,0)*6</f>
        <v>0</v>
      </c>
      <c r="S60" s="4">
        <f>IF(基础状态预估!$AA21=S$4,1,0)*6</f>
        <v>0</v>
      </c>
      <c r="T60" s="4">
        <f>IF(基础状态预估!$AA21=T$4,1,0)*6</f>
        <v>6</v>
      </c>
      <c r="U60" s="4">
        <f>IF(基础状态预估!$AA21=U$4,1,0)*6</f>
        <v>0</v>
      </c>
      <c r="V60" s="11" t="str">
        <f t="shared" si="12"/>
        <v/>
      </c>
      <c r="W60" s="11" t="str">
        <f t="shared" si="8"/>
        <v/>
      </c>
      <c r="X60" s="11" t="str">
        <f t="shared" si="9"/>
        <v/>
      </c>
      <c r="Y60" s="11">
        <f t="shared" si="10"/>
        <v>1.4976565890428677</v>
      </c>
      <c r="Z60" s="11" t="str">
        <f t="shared" si="11"/>
        <v/>
      </c>
      <c r="AC60" s="11">
        <f>IFERROR(育马!AM60/O60,0)</f>
        <v>7.7528528209071135E-2</v>
      </c>
      <c r="AD60" s="11">
        <f>IFERROR(马场!AH60/O60,0)</f>
        <v>0</v>
      </c>
      <c r="AE60" s="11">
        <f>IFERROR(商店!AB60/O60,0)</f>
        <v>0.71222379981538975</v>
      </c>
      <c r="AF60" s="11">
        <f>IFERROR(付费投放!Q60/O60,0)</f>
        <v>0.21024767197553912</v>
      </c>
      <c r="AI60" s="11">
        <f>IFERROR(育马!AN60/P60,0)</f>
        <v>0</v>
      </c>
      <c r="AJ60" s="11">
        <f>IFERROR(马场!AI60/P60,0)</f>
        <v>0</v>
      </c>
      <c r="AK60" s="11">
        <f>IFERROR(商店!AC60/P60,0)</f>
        <v>0.70922063670520286</v>
      </c>
      <c r="AL60" s="11">
        <f>IFERROR(付费投放!R60/P60,0)</f>
        <v>0.29077936329479714</v>
      </c>
    </row>
    <row r="61" spans="10:38" x14ac:dyDescent="0.15">
      <c r="J61" s="7">
        <f>基础状态预估!I22</f>
        <v>60.132683960264131</v>
      </c>
      <c r="K61" s="7">
        <f>求节点(节奏总纲!$E$4:$E$163,节奏总纲!$C$4:$C$163,J61)</f>
        <v>61.361709643883636</v>
      </c>
      <c r="L61" s="7">
        <f>育马!AJ61+商店!Y61+马场!AE61+付费投放!N61</f>
        <v>16.837142857142858</v>
      </c>
      <c r="M61" s="7">
        <f>育马!AK61+商店!Z61+马场!AF61+付费投放!O61</f>
        <v>19.370952380952385</v>
      </c>
      <c r="N61" s="7">
        <f>育马!AL61+商店!AA61+马场!AG61+付费投放!P61</f>
        <v>7.2399999999999993</v>
      </c>
      <c r="O61" s="7">
        <f>育马!AM61+商店!AB61+马场!AH61+付费投放!Q61</f>
        <v>10.182098642706022</v>
      </c>
      <c r="P61" s="7">
        <f>育马!AN61+商店!AC61+马场!AI61+付费投放!R61</f>
        <v>1.218238662673226</v>
      </c>
      <c r="Q61" s="4">
        <f>IF(基础状态预估!$AA22=Q$4,1,0)*6</f>
        <v>0</v>
      </c>
      <c r="R61" s="4">
        <f>IF(基础状态预估!$AA22=R$4,1,0)*6</f>
        <v>0</v>
      </c>
      <c r="S61" s="4">
        <f>IF(基础状态预估!$AA22=S$4,1,0)*6</f>
        <v>0</v>
      </c>
      <c r="T61" s="4">
        <f>IF(基础状态预估!$AA22=T$4,1,0)*6</f>
        <v>6</v>
      </c>
      <c r="U61" s="4">
        <f>IF(基础状态预估!$AA22=U$4,1,0)*6</f>
        <v>0</v>
      </c>
      <c r="V61" s="11" t="str">
        <f t="shared" si="12"/>
        <v/>
      </c>
      <c r="W61" s="11" t="str">
        <f t="shared" si="8"/>
        <v/>
      </c>
      <c r="X61" s="11" t="str">
        <f t="shared" si="9"/>
        <v/>
      </c>
      <c r="Y61" s="11">
        <f t="shared" si="10"/>
        <v>1.6970164404510035</v>
      </c>
      <c r="Z61" s="11" t="str">
        <f t="shared" si="11"/>
        <v/>
      </c>
      <c r="AC61" s="11">
        <f>IFERROR(育马!AM61/O61,0)</f>
        <v>8.4134587252338466E-2</v>
      </c>
      <c r="AD61" s="11">
        <f>IFERROR(马场!AH61/O61,0)</f>
        <v>0</v>
      </c>
      <c r="AE61" s="11">
        <f>IFERROR(商店!AB61/O61,0)</f>
        <v>0.70712337924144375</v>
      </c>
      <c r="AF61" s="11">
        <f>IFERROR(付费投放!Q61/O61,0)</f>
        <v>0.20874203350621778</v>
      </c>
      <c r="AI61" s="11">
        <f>IFERROR(育马!AN61/P61,0)</f>
        <v>0</v>
      </c>
      <c r="AJ61" s="11">
        <f>IFERROR(马场!AI61/P61,0)</f>
        <v>0</v>
      </c>
      <c r="AK61" s="11">
        <f>IFERROR(商店!AC61/P61,0)</f>
        <v>0.70922063670520274</v>
      </c>
      <c r="AL61" s="11">
        <f>IFERROR(付费投放!R61/P61,0)</f>
        <v>0.29077936329479714</v>
      </c>
    </row>
    <row r="62" spans="10:38" x14ac:dyDescent="0.15">
      <c r="J62" s="7">
        <f>基础状态预估!I23</f>
        <v>62.53268396026413</v>
      </c>
      <c r="K62" s="7">
        <f>求节点(节奏总纲!$E$4:$E$163,节奏总纲!$C$4:$C$163,J62)</f>
        <v>61.926926068926527</v>
      </c>
      <c r="L62" s="7">
        <f>育马!AJ62+商店!Y62+马场!AE62+付费投放!N62</f>
        <v>17.385714285714286</v>
      </c>
      <c r="M62" s="7">
        <f>育马!AK62+商店!Z62+马场!AF62+付费投放!O62</f>
        <v>21.588095238095235</v>
      </c>
      <c r="N62" s="7">
        <f>育马!AL62+商店!AA62+马场!AG62+付费投放!P62</f>
        <v>8.1999999999999975</v>
      </c>
      <c r="O62" s="7">
        <f>育马!AM62+商店!AB62+马场!AH62+付费投放!Q62</f>
        <v>11.378257751154838</v>
      </c>
      <c r="P62" s="7">
        <f>育马!AN62+商店!AC62+马场!AI62+付费投放!R62</f>
        <v>1.3535985140813618</v>
      </c>
      <c r="Q62" s="4">
        <f>IF(基础状态预估!$AA23=Q$4,1,0)*6</f>
        <v>0</v>
      </c>
      <c r="R62" s="4">
        <f>IF(基础状态预估!$AA23=R$4,1,0)*6</f>
        <v>0</v>
      </c>
      <c r="S62" s="4">
        <f>IF(基础状态预估!$AA23=S$4,1,0)*6</f>
        <v>0</v>
      </c>
      <c r="T62" s="4">
        <f>IF(基础状态预估!$AA23=T$4,1,0)*6</f>
        <v>6</v>
      </c>
      <c r="U62" s="4">
        <f>IF(基础状态预估!$AA23=U$4,1,0)*6</f>
        <v>0</v>
      </c>
      <c r="V62" s="11" t="str">
        <f t="shared" si="12"/>
        <v/>
      </c>
      <c r="W62" s="11" t="str">
        <f t="shared" si="8"/>
        <v/>
      </c>
      <c r="X62" s="11" t="str">
        <f t="shared" si="9"/>
        <v/>
      </c>
      <c r="Y62" s="11">
        <f t="shared" si="10"/>
        <v>1.8963762918591396</v>
      </c>
      <c r="Z62" s="11" t="str">
        <f t="shared" si="11"/>
        <v/>
      </c>
      <c r="AC62" s="11">
        <f>IFERROR(育马!AM62/O62,0)</f>
        <v>8.9351699434254764E-2</v>
      </c>
      <c r="AD62" s="11">
        <f>IFERROR(马场!AH62/O62,0)</f>
        <v>0</v>
      </c>
      <c r="AE62" s="11">
        <f>IFERROR(商店!AB62/O62,0)</f>
        <v>0.70309533981052941</v>
      </c>
      <c r="AF62" s="11">
        <f>IFERROR(付费投放!Q62/O62,0)</f>
        <v>0.20755296075521595</v>
      </c>
      <c r="AI62" s="11">
        <f>IFERROR(育马!AN62/P62,0)</f>
        <v>0</v>
      </c>
      <c r="AJ62" s="11">
        <f>IFERROR(马场!AI62/P62,0)</f>
        <v>0</v>
      </c>
      <c r="AK62" s="11">
        <f>IFERROR(商店!AC62/P62,0)</f>
        <v>0.70922063670520286</v>
      </c>
      <c r="AL62" s="11">
        <f>IFERROR(付费投放!R62/P62,0)</f>
        <v>0.2907793632947972</v>
      </c>
    </row>
    <row r="63" spans="10:38" x14ac:dyDescent="0.15">
      <c r="J63" s="7">
        <f>基础状态预估!I24</f>
        <v>66.532683960264137</v>
      </c>
      <c r="K63" s="7">
        <f>求节点(节奏总纲!$E$4:$E$163,节奏总纲!$C$4:$C$163,J63)</f>
        <v>62.797412443418587</v>
      </c>
      <c r="L63" s="7">
        <f>育马!AJ63+商店!Y63+马场!AE63+付费投放!N63</f>
        <v>18.3</v>
      </c>
      <c r="M63" s="7">
        <f>育马!AK63+商店!Z63+马场!AF63+付费投放!O63</f>
        <v>25.283333333333335</v>
      </c>
      <c r="N63" s="7">
        <f>育马!AL63+商店!AA63+马场!AG63+付费投放!P63</f>
        <v>9.7999999999999989</v>
      </c>
      <c r="O63" s="7">
        <f>育马!AM63+商店!AB63+马场!AH63+付费投放!Q63</f>
        <v>13.371856265236204</v>
      </c>
      <c r="P63" s="7">
        <f>育马!AN63+商店!AC63+马场!AI63+付费投放!R63</f>
        <v>1.579198266428256</v>
      </c>
      <c r="Q63" s="4">
        <f>IF(基础状态预估!$AA24=Q$4,1,0)*6</f>
        <v>0</v>
      </c>
      <c r="R63" s="4">
        <f>IF(基础状态预估!$AA24=R$4,1,0)*6</f>
        <v>0</v>
      </c>
      <c r="S63" s="4">
        <f>IF(基础状态预估!$AA24=S$4,1,0)*6</f>
        <v>0</v>
      </c>
      <c r="T63" s="4">
        <f>IF(基础状态预估!$AA24=T$4,1,0)*6</f>
        <v>6</v>
      </c>
      <c r="U63" s="4">
        <f>IF(基础状态预估!$AA24=U$4,1,0)*6</f>
        <v>0</v>
      </c>
      <c r="V63" s="11" t="str">
        <f t="shared" si="12"/>
        <v/>
      </c>
      <c r="W63" s="11" t="str">
        <f t="shared" si="8"/>
        <v/>
      </c>
      <c r="X63" s="11" t="str">
        <f t="shared" si="9"/>
        <v/>
      </c>
      <c r="Y63" s="11">
        <f t="shared" si="10"/>
        <v>2.2286427108727005</v>
      </c>
      <c r="Z63" s="11" t="str">
        <f t="shared" si="11"/>
        <v/>
      </c>
      <c r="AC63" s="11">
        <f>IFERROR(育马!AM63/O63,0)</f>
        <v>9.5972713726343986E-2</v>
      </c>
      <c r="AD63" s="11">
        <f>IFERROR(马场!AH63/O63,0)</f>
        <v>0</v>
      </c>
      <c r="AE63" s="11">
        <f>IFERROR(商店!AB63/O63,0)</f>
        <v>0.69798337255522913</v>
      </c>
      <c r="AF63" s="11">
        <f>IFERROR(付费投放!Q63/O63,0)</f>
        <v>0.2060439137184269</v>
      </c>
      <c r="AI63" s="11">
        <f>IFERROR(育马!AN63/P63,0)</f>
        <v>0</v>
      </c>
      <c r="AJ63" s="11">
        <f>IFERROR(马场!AI63/P63,0)</f>
        <v>0</v>
      </c>
      <c r="AK63" s="11">
        <f>IFERROR(商店!AC63/P63,0)</f>
        <v>0.70922063670520286</v>
      </c>
      <c r="AL63" s="11">
        <f>IFERROR(付费投放!R63/P63,0)</f>
        <v>0.29077936329479714</v>
      </c>
    </row>
    <row r="64" spans="10:38" x14ac:dyDescent="0.15">
      <c r="J64" s="7">
        <f>基础状态预估!I25</f>
        <v>70.532683960264137</v>
      </c>
      <c r="K64" s="7">
        <f>求节点(节奏总纲!$E$4:$E$163,节奏总纲!$C$4:$C$163,J64)</f>
        <v>63.621237555476739</v>
      </c>
      <c r="L64" s="7">
        <f>育马!AJ64+商店!Y64+马场!AE64+付费投放!N64</f>
        <v>19.214285714285715</v>
      </c>
      <c r="M64" s="7">
        <f>育马!AK64+商店!Z64+马场!AF64+付费投放!O64</f>
        <v>28.978571428571431</v>
      </c>
      <c r="N64" s="7">
        <f>育马!AL64+商店!AA64+马场!AG64+付费投放!P64</f>
        <v>11.399999999999997</v>
      </c>
      <c r="O64" s="7">
        <f>育马!AM64+商店!AB64+马场!AH64+付费投放!Q64</f>
        <v>15.365454779317567</v>
      </c>
      <c r="P64" s="7">
        <f>育马!AN64+商店!AC64+马场!AI64+付费投放!R64</f>
        <v>1.8047980187751498</v>
      </c>
      <c r="Q64" s="4">
        <f>IF(基础状态预估!$AA25=Q$4,1,0)*6</f>
        <v>0</v>
      </c>
      <c r="R64" s="4">
        <f>IF(基础状态预估!$AA25=R$4,1,0)*6</f>
        <v>0</v>
      </c>
      <c r="S64" s="4">
        <f>IF(基础状态预估!$AA25=S$4,1,0)*6</f>
        <v>0</v>
      </c>
      <c r="T64" s="4">
        <f>IF(基础状态预估!$AA25=T$4,1,0)*6</f>
        <v>0</v>
      </c>
      <c r="U64" s="4">
        <f>IF(基础状态预估!$AA25=U$4,1,0)*6</f>
        <v>6</v>
      </c>
      <c r="V64" s="11" t="str">
        <f t="shared" si="12"/>
        <v/>
      </c>
      <c r="W64" s="11" t="str">
        <f t="shared" si="8"/>
        <v/>
      </c>
      <c r="X64" s="11" t="str">
        <f t="shared" si="9"/>
        <v/>
      </c>
      <c r="Y64" s="11" t="str">
        <f t="shared" si="10"/>
        <v/>
      </c>
      <c r="Z64" s="11">
        <f t="shared" si="11"/>
        <v>0.30079966979585832</v>
      </c>
      <c r="AC64" s="11">
        <f>IFERROR(育马!AM64/O64,0)</f>
        <v>0.10087563448407356</v>
      </c>
      <c r="AD64" s="11">
        <f>IFERROR(马场!AH64/O64,0)</f>
        <v>0</v>
      </c>
      <c r="AE64" s="11">
        <f>IFERROR(商店!AB64/O64,0)</f>
        <v>0.69419791472910841</v>
      </c>
      <c r="AF64" s="11">
        <f>IFERROR(付费投放!Q64/O64,0)</f>
        <v>0.2049264507868179</v>
      </c>
      <c r="AI64" s="11">
        <f>IFERROR(育马!AN64/P64,0)</f>
        <v>0</v>
      </c>
      <c r="AJ64" s="11">
        <f>IFERROR(马场!AI64/P64,0)</f>
        <v>0</v>
      </c>
      <c r="AK64" s="11">
        <f>IFERROR(商店!AC64/P64,0)</f>
        <v>0.70922063670520274</v>
      </c>
      <c r="AL64" s="11">
        <f>IFERROR(付费投放!R64/P64,0)</f>
        <v>0.2907793632947972</v>
      </c>
    </row>
    <row r="65" spans="10:38" x14ac:dyDescent="0.15">
      <c r="J65" s="7">
        <f>基础状态预估!I26</f>
        <v>74.532683960264137</v>
      </c>
      <c r="K65" s="7">
        <f>求节点(节奏总纲!$E$4:$E$163,节奏总纲!$C$4:$C$163,J65)</f>
        <v>64.4062621963335</v>
      </c>
      <c r="L65" s="7">
        <f>育马!AJ65+商店!Y65+马场!AE65+付费投放!N65</f>
        <v>20.12857142857143</v>
      </c>
      <c r="M65" s="7">
        <f>育马!AK65+商店!Z65+马场!AF65+付费投放!O65</f>
        <v>32.673809523809524</v>
      </c>
      <c r="N65" s="7">
        <f>育马!AL65+商店!AA65+马场!AG65+付费投放!P65</f>
        <v>12.999999999999996</v>
      </c>
      <c r="O65" s="7">
        <f>育马!AM65+商店!AB65+马场!AH65+付费投放!Q65</f>
        <v>17.359053293398926</v>
      </c>
      <c r="P65" s="7">
        <f>育马!AN65+商店!AC65+马场!AI65+付费投放!R65</f>
        <v>2.0303977711220433</v>
      </c>
      <c r="Q65" s="4">
        <f>IF(基础状态预估!$AA26=Q$4,1,0)*6</f>
        <v>0</v>
      </c>
      <c r="R65" s="4">
        <f>IF(基础状态预估!$AA26=R$4,1,0)*6</f>
        <v>0</v>
      </c>
      <c r="S65" s="4">
        <f>IF(基础状态预估!$AA26=S$4,1,0)*6</f>
        <v>0</v>
      </c>
      <c r="T65" s="4">
        <f>IF(基础状态预估!$AA26=T$4,1,0)*6</f>
        <v>0</v>
      </c>
      <c r="U65" s="4">
        <f>IF(基础状态预估!$AA26=U$4,1,0)*6</f>
        <v>6</v>
      </c>
      <c r="V65" s="11" t="str">
        <f t="shared" si="12"/>
        <v/>
      </c>
      <c r="W65" s="11" t="str">
        <f t="shared" si="8"/>
        <v/>
      </c>
      <c r="X65" s="11" t="str">
        <f t="shared" si="9"/>
        <v/>
      </c>
      <c r="Y65" s="11" t="str">
        <f t="shared" si="10"/>
        <v/>
      </c>
      <c r="Z65" s="11">
        <f t="shared" si="11"/>
        <v>0.33839962852034056</v>
      </c>
      <c r="AC65" s="11">
        <f>IFERROR(育马!AM65/O65,0)</f>
        <v>0.10465240448092206</v>
      </c>
      <c r="AD65" s="11">
        <f>IFERROR(马场!AH65/O65,0)</f>
        <v>0</v>
      </c>
      <c r="AE65" s="11">
        <f>IFERROR(商店!AB65/O65,0)</f>
        <v>0.69128193785563208</v>
      </c>
      <c r="AF65" s="11">
        <f>IFERROR(付费投放!Q65/O65,0)</f>
        <v>0.20406565766344592</v>
      </c>
      <c r="AI65" s="11">
        <f>IFERROR(育马!AN65/P65,0)</f>
        <v>0</v>
      </c>
      <c r="AJ65" s="11">
        <f>IFERROR(马场!AI65/P65,0)</f>
        <v>0</v>
      </c>
      <c r="AK65" s="11">
        <f>IFERROR(商店!AC65/P65,0)</f>
        <v>0.70922063670520286</v>
      </c>
      <c r="AL65" s="11">
        <f>IFERROR(付费投放!R65/P65,0)</f>
        <v>0.29077936329479714</v>
      </c>
    </row>
    <row r="66" spans="10:38" x14ac:dyDescent="0.15">
      <c r="J66" s="7">
        <f>基础状态预估!I27</f>
        <v>78.532683960264137</v>
      </c>
      <c r="K66" s="7">
        <f>求节点(节奏总纲!$E$4:$E$163,节奏总纲!$C$4:$C$163,J66)</f>
        <v>65.15484850713321</v>
      </c>
      <c r="L66" s="7">
        <f>育马!AJ66+商店!Y66+马场!AE66+付费投放!N66</f>
        <v>21.042857142857144</v>
      </c>
      <c r="M66" s="7">
        <f>育马!AK66+商店!Z66+马场!AF66+付费投放!O66</f>
        <v>35.285714285714285</v>
      </c>
      <c r="N66" s="7">
        <f>育马!AL66+商店!AA66+马场!AG66+付费投放!P66</f>
        <v>15.099999999999996</v>
      </c>
      <c r="O66" s="7">
        <f>育马!AM66+商店!AB66+马场!AH66+付费投放!Q66</f>
        <v>19.513068474146955</v>
      </c>
      <c r="P66" s="7">
        <f>育马!AN66+商店!AC66+马场!AI66+付费投放!R66</f>
        <v>2.262247523468937</v>
      </c>
      <c r="Q66" s="4">
        <f>IF(基础状态预估!$AA27=Q$4,1,0)*6</f>
        <v>0</v>
      </c>
      <c r="R66" s="4">
        <f>IF(基础状态预估!$AA27=R$4,1,0)*6</f>
        <v>0</v>
      </c>
      <c r="S66" s="4">
        <f>IF(基础状态预估!$AA27=S$4,1,0)*6</f>
        <v>0</v>
      </c>
      <c r="T66" s="4">
        <f>IF(基础状态预估!$AA27=T$4,1,0)*6</f>
        <v>0</v>
      </c>
      <c r="U66" s="4">
        <f>IF(基础状态预估!$AA27=U$4,1,0)*6</f>
        <v>6</v>
      </c>
      <c r="V66" s="11" t="str">
        <f t="shared" si="12"/>
        <v/>
      </c>
      <c r="W66" s="11" t="str">
        <f t="shared" si="8"/>
        <v/>
      </c>
      <c r="X66" s="11" t="str">
        <f t="shared" si="9"/>
        <v/>
      </c>
      <c r="Y66" s="11" t="str">
        <f t="shared" si="10"/>
        <v/>
      </c>
      <c r="Z66" s="11">
        <f t="shared" si="11"/>
        <v>0.37704125391148952</v>
      </c>
      <c r="AC66" s="11">
        <f>IFERROR(育马!AM66/O66,0)</f>
        <v>0.11498704076054286</v>
      </c>
      <c r="AD66" s="11">
        <f>IFERROR(马场!AH66/O66,0)</f>
        <v>0</v>
      </c>
      <c r="AE66" s="11">
        <f>IFERROR(商店!AB66/O66,0)</f>
        <v>0.68330274918057055</v>
      </c>
      <c r="AF66" s="11">
        <f>IFERROR(付费投放!Q66/O66,0)</f>
        <v>0.20171021005888665</v>
      </c>
      <c r="AI66" s="11">
        <f>IFERROR(育马!AN66/P66,0)</f>
        <v>2.7627392383730992E-3</v>
      </c>
      <c r="AJ66" s="11">
        <f>IFERROR(马场!AI66/P66,0)</f>
        <v>0</v>
      </c>
      <c r="AK66" s="11">
        <f>IFERROR(商店!AC66/P66,0)</f>
        <v>0.7072612450235134</v>
      </c>
      <c r="AL66" s="11">
        <f>IFERROR(付费投放!R66/P66,0)</f>
        <v>0.28997601573811355</v>
      </c>
    </row>
    <row r="67" spans="10:38" x14ac:dyDescent="0.15">
      <c r="J67" s="7">
        <f>基础状态预估!I28</f>
        <v>86.532683960264137</v>
      </c>
      <c r="K67" s="7">
        <f>求节点(节奏总纲!$E$4:$E$163,节奏总纲!$C$4:$C$163,J67)</f>
        <v>66.519938152315177</v>
      </c>
      <c r="L67" s="7">
        <f>育马!AJ67+商店!Y67+马场!AE67+付费投放!N67</f>
        <v>22.871428571428574</v>
      </c>
      <c r="M67" s="7">
        <f>育马!AK67+商店!Z67+马场!AF67+付费投放!O67</f>
        <v>35.74285714285714</v>
      </c>
      <c r="N67" s="7">
        <f>育马!AL67+商店!AA67+马场!AG67+付费投放!P67</f>
        <v>21.499999999999996</v>
      </c>
      <c r="O67" s="7">
        <f>育马!AM67+商店!AB67+马场!AH67+付费投放!Q67</f>
        <v>24.526932168976344</v>
      </c>
      <c r="P67" s="7">
        <f>育马!AN67+商店!AC67+马场!AI67+付费投放!R67</f>
        <v>2.7534470281627241</v>
      </c>
      <c r="Q67" s="4">
        <f>IF(基础状态预估!$AA28=Q$4,1,0)*6</f>
        <v>0</v>
      </c>
      <c r="R67" s="4">
        <f>IF(基础状态预估!$AA28=R$4,1,0)*6</f>
        <v>0</v>
      </c>
      <c r="S67" s="4">
        <f>IF(基础状态预估!$AA28=S$4,1,0)*6</f>
        <v>0</v>
      </c>
      <c r="T67" s="4">
        <f>IF(基础状态预估!$AA28=T$4,1,0)*6</f>
        <v>0</v>
      </c>
      <c r="U67" s="4">
        <f>IF(基础状态预估!$AA28=U$4,1,0)*6</f>
        <v>6</v>
      </c>
      <c r="V67" s="11" t="str">
        <f t="shared" si="12"/>
        <v/>
      </c>
      <c r="W67" s="11" t="str">
        <f t="shared" si="8"/>
        <v/>
      </c>
      <c r="X67" s="11" t="str">
        <f t="shared" si="9"/>
        <v/>
      </c>
      <c r="Y67" s="11" t="str">
        <f t="shared" si="10"/>
        <v/>
      </c>
      <c r="Z67" s="11">
        <f t="shared" si="11"/>
        <v>0.45890783802712071</v>
      </c>
      <c r="AC67" s="11">
        <f>IFERROR(育马!AM67/O67,0)</f>
        <v>0.15508462182691121</v>
      </c>
      <c r="AD67" s="11">
        <f>IFERROR(马场!AH67/O67,0)</f>
        <v>0</v>
      </c>
      <c r="AE67" s="11">
        <f>IFERROR(商店!AB67/O67,0)</f>
        <v>0.65234412073101011</v>
      </c>
      <c r="AF67" s="11">
        <f>IFERROR(付费投放!Q67/O67,0)</f>
        <v>0.19257125744207862</v>
      </c>
      <c r="AI67" s="11">
        <f>IFERROR(育马!AN67/P67,0)</f>
        <v>1.6797127210709754E-2</v>
      </c>
      <c r="AJ67" s="11">
        <f>IFERROR(马场!AI67/P67,0)</f>
        <v>0</v>
      </c>
      <c r="AK67" s="11">
        <f>IFERROR(商店!AC67/P67,0)</f>
        <v>0.69730776745000511</v>
      </c>
      <c r="AL67" s="11">
        <f>IFERROR(付费投放!R67/P67,0)</f>
        <v>0.28589510533928519</v>
      </c>
    </row>
    <row r="68" spans="10:38" x14ac:dyDescent="0.15">
      <c r="J68" s="7">
        <f>基础状态预估!I29</f>
        <v>94.532683960264137</v>
      </c>
      <c r="K68" s="7">
        <f>求节点(节奏总纲!$E$4:$E$163,节奏总纲!$C$4:$C$163,J68)</f>
        <v>67.795850728065588</v>
      </c>
      <c r="L68" s="7">
        <f>育马!AJ68+商店!Y68+马场!AE68+付费投放!N68</f>
        <v>24.700000000000003</v>
      </c>
      <c r="M68" s="7">
        <f>育马!AK68+商店!Z68+马场!AF68+付费投放!O68</f>
        <v>36.200000000000003</v>
      </c>
      <c r="N68" s="7">
        <f>育马!AL68+商店!AA68+马场!AG68+付费投放!P68</f>
        <v>27.899999999999995</v>
      </c>
      <c r="O68" s="7">
        <f>育马!AM68+商店!AB68+马场!AH68+付费投放!Q68</f>
        <v>29.443144566965842</v>
      </c>
      <c r="P68" s="7">
        <f>育马!AN68+商店!AC68+马场!AI68+付费投放!R68</f>
        <v>3.2283713167165295</v>
      </c>
      <c r="Q68" s="4">
        <f>IF(基础状态预估!$AA29=Q$4,1,0)*6</f>
        <v>0</v>
      </c>
      <c r="R68" s="4">
        <f>IF(基础状态预估!$AA29=R$4,1,0)*6</f>
        <v>0</v>
      </c>
      <c r="S68" s="4">
        <f>IF(基础状态预估!$AA29=S$4,1,0)*6</f>
        <v>0</v>
      </c>
      <c r="T68" s="4">
        <f>IF(基础状态预估!$AA29=T$4,1,0)*6</f>
        <v>0</v>
      </c>
      <c r="U68" s="4">
        <f>IF(基础状态预估!$AA29=U$4,1,0)*6</f>
        <v>6</v>
      </c>
      <c r="V68" s="11" t="str">
        <f t="shared" si="12"/>
        <v/>
      </c>
      <c r="W68" s="11" t="str">
        <f t="shared" si="8"/>
        <v/>
      </c>
      <c r="X68" s="11" t="str">
        <f t="shared" si="9"/>
        <v/>
      </c>
      <c r="Y68" s="11" t="str">
        <f t="shared" si="10"/>
        <v/>
      </c>
      <c r="Z68" s="11">
        <f t="shared" si="11"/>
        <v>0.53806188611942163</v>
      </c>
      <c r="AC68" s="11">
        <f>IFERROR(育马!AM68/O68,0)</f>
        <v>0.18217313669742788</v>
      </c>
      <c r="AD68" s="11">
        <f>IFERROR(马场!AH68/O68,0)</f>
        <v>0</v>
      </c>
      <c r="AE68" s="11">
        <f>IFERROR(商店!AB68/O68,0)</f>
        <v>0.63399025278060828</v>
      </c>
      <c r="AF68" s="11">
        <f>IFERROR(付费投放!Q68/O68,0)</f>
        <v>0.18383661052196382</v>
      </c>
      <c r="AI68" s="11">
        <f>IFERROR(育马!AN68/P68,0)</f>
        <v>2.6716257684918986E-2</v>
      </c>
      <c r="AJ68" s="11">
        <f>IFERROR(马场!AI68/P68,0)</f>
        <v>0</v>
      </c>
      <c r="AK68" s="11">
        <f>IFERROR(商店!AC68/P68,0)</f>
        <v>0.6938483155271713</v>
      </c>
      <c r="AL68" s="11">
        <f>IFERROR(付费投放!R68/P68,0)</f>
        <v>0.27943542678790956</v>
      </c>
    </row>
    <row r="69" spans="10:38" x14ac:dyDescent="0.15">
      <c r="J69" s="7">
        <f>基础状态预估!I30</f>
        <v>102.53268396026414</v>
      </c>
      <c r="K69" s="7">
        <f>求节点(节奏总纲!$E$4:$E$163,节奏总纲!$C$4:$C$163,J69)</f>
        <v>69.002844554363236</v>
      </c>
      <c r="L69" s="7">
        <f>育马!AJ69+商店!Y69+马场!AE69+付费投放!N69</f>
        <v>26.528571428571428</v>
      </c>
      <c r="M69" s="7">
        <f>育马!AK69+商店!Z69+马场!AF69+付费投放!O69</f>
        <v>36.657142857142858</v>
      </c>
      <c r="N69" s="7">
        <f>育马!AL69+商店!AA69+马场!AG69+付费投放!P69</f>
        <v>34.299999999999997</v>
      </c>
      <c r="O69" s="7">
        <f>育马!AM69+商店!AB69+马场!AH69+付费投放!Q69</f>
        <v>34.290962392726129</v>
      </c>
      <c r="P69" s="7">
        <f>育马!AN69+商店!AC69+马场!AI69+付费投放!R69</f>
        <v>3.6918965098987999</v>
      </c>
      <c r="Q69" s="4">
        <f>IF(基础状态预估!$AA30=Q$4,1,0)*6</f>
        <v>0</v>
      </c>
      <c r="R69" s="4">
        <f>IF(基础状态预估!$AA30=R$4,1,0)*6</f>
        <v>0</v>
      </c>
      <c r="S69" s="4">
        <f>IF(基础状态预估!$AA30=S$4,1,0)*6</f>
        <v>0</v>
      </c>
      <c r="T69" s="4">
        <f>IF(基础状态预估!$AA30=T$4,1,0)*6</f>
        <v>0</v>
      </c>
      <c r="U69" s="4">
        <f>IF(基础状态预估!$AA30=U$4,1,0)*6</f>
        <v>6</v>
      </c>
      <c r="V69" s="11" t="str">
        <f t="shared" si="12"/>
        <v/>
      </c>
      <c r="W69" s="11" t="str">
        <f t="shared" si="8"/>
        <v/>
      </c>
      <c r="X69" s="11" t="str">
        <f t="shared" si="9"/>
        <v/>
      </c>
      <c r="Y69" s="11" t="str">
        <f t="shared" si="10"/>
        <v/>
      </c>
      <c r="Z69" s="11">
        <f t="shared" si="11"/>
        <v>0.61531608498313328</v>
      </c>
      <c r="AC69" s="11">
        <f>IFERROR(育马!AM69/O69,0)</f>
        <v>0.201911801736678</v>
      </c>
      <c r="AD69" s="11">
        <f>IFERROR(马场!AH69/O69,0)</f>
        <v>0</v>
      </c>
      <c r="AE69" s="11">
        <f>IFERROR(商店!AB69/O69,0)</f>
        <v>0.62212699337533328</v>
      </c>
      <c r="AF69" s="11">
        <f>IFERROR(付费投放!Q69/O69,0)</f>
        <v>0.17596120488798872</v>
      </c>
      <c r="AI69" s="11">
        <f>IFERROR(育马!AN69/P69,0)</f>
        <v>3.4196516522469016E-2</v>
      </c>
      <c r="AJ69" s="11">
        <f>IFERROR(马场!AI69/P69,0)</f>
        <v>0</v>
      </c>
      <c r="AK69" s="11">
        <f>IFERROR(商店!AC69/P69,0)</f>
        <v>0.69341055285164899</v>
      </c>
      <c r="AL69" s="11">
        <f>IFERROR(付费投放!R69/P69,0)</f>
        <v>0.27239293062588199</v>
      </c>
    </row>
    <row r="70" spans="10:38" x14ac:dyDescent="0.15">
      <c r="J70" s="7">
        <f>基础状态预估!I31</f>
        <v>110.53268396026414</v>
      </c>
      <c r="K70" s="7">
        <f>求节点(节奏总纲!$E$4:$E$163,节奏总纲!$C$4:$C$163,J70)</f>
        <v>70.069864293097808</v>
      </c>
      <c r="L70" s="7">
        <f>育马!AJ70+商店!Y70+马场!AE70+付费投放!N70</f>
        <v>28.357142857142858</v>
      </c>
      <c r="M70" s="7">
        <f>育马!AK70+商店!Z70+马场!AF70+付费投放!O70</f>
        <v>37.114285714285714</v>
      </c>
      <c r="N70" s="7">
        <f>育马!AL70+商店!AA70+马场!AG70+付费投放!P70</f>
        <v>40.700000000000003</v>
      </c>
      <c r="O70" s="7">
        <f>育马!AM70+商店!AB70+马场!AH70+付费投放!Q70</f>
        <v>39.136500026357417</v>
      </c>
      <c r="P70" s="7">
        <f>育马!AN70+商店!AC70+马场!AI70+付费投放!R70</f>
        <v>4.1550416710595686</v>
      </c>
      <c r="Q70" s="4">
        <f>IF(基础状态预估!$AA31=Q$4,1,0)*6</f>
        <v>0</v>
      </c>
      <c r="R70" s="4">
        <f>IF(基础状态预估!$AA31=R$4,1,0)*6</f>
        <v>0</v>
      </c>
      <c r="S70" s="4">
        <f>IF(基础状态预估!$AA31=S$4,1,0)*6</f>
        <v>0</v>
      </c>
      <c r="T70" s="4">
        <f>IF(基础状态预估!$AA31=T$4,1,0)*6</f>
        <v>0</v>
      </c>
      <c r="U70" s="4">
        <f>IF(基础状态预估!$AA31=U$4,1,0)*6</f>
        <v>6</v>
      </c>
      <c r="V70" s="11" t="str">
        <f t="shared" si="12"/>
        <v/>
      </c>
      <c r="W70" s="11" t="str">
        <f t="shared" si="8"/>
        <v/>
      </c>
      <c r="X70" s="11" t="str">
        <f t="shared" si="9"/>
        <v/>
      </c>
      <c r="Y70" s="11" t="str">
        <f t="shared" si="10"/>
        <v/>
      </c>
      <c r="Z70" s="11">
        <f t="shared" si="11"/>
        <v>0.69250694517659472</v>
      </c>
      <c r="AC70" s="11">
        <f>IFERROR(育马!AM70/O70,0)</f>
        <v>0.2167733444300439</v>
      </c>
      <c r="AD70" s="11">
        <f>IFERROR(马场!AH70/O70,0)</f>
        <v>0</v>
      </c>
      <c r="AE70" s="11">
        <f>IFERROR(商店!AB70/O70,0)</f>
        <v>0.61323828098671629</v>
      </c>
      <c r="AF70" s="11">
        <f>IFERROR(付费投放!Q70/O70,0)</f>
        <v>0.1699883745832397</v>
      </c>
      <c r="AI70" s="11">
        <f>IFERROR(育马!AN70/P70,0)</f>
        <v>4.0011632412246048E-2</v>
      </c>
      <c r="AJ70" s="11">
        <f>IFERROR(马场!AI70/P70,0)</f>
        <v>0</v>
      </c>
      <c r="AK70" s="11">
        <f>IFERROR(商店!AC70/P70,0)</f>
        <v>0.69313384269033751</v>
      </c>
      <c r="AL70" s="11">
        <f>IFERROR(付费投放!R70/P70,0)</f>
        <v>0.26685452489741662</v>
      </c>
    </row>
    <row r="71" spans="10:38" x14ac:dyDescent="0.15">
      <c r="J71" s="7">
        <f>基础状态预估!I32</f>
        <v>118.53268396026414</v>
      </c>
      <c r="K71" s="7">
        <f>求节点(节奏总纲!$E$4:$E$163,节奏总纲!$C$4:$C$163,J71)</f>
        <v>71.058420805080829</v>
      </c>
      <c r="L71" s="7">
        <f>育马!AJ71+商店!Y71+马场!AE71+付费投放!N71</f>
        <v>30.185714285714287</v>
      </c>
      <c r="M71" s="7">
        <f>育马!AK71+商店!Z71+马场!AF71+付费投放!O71</f>
        <v>37.571428571428569</v>
      </c>
      <c r="N71" s="7">
        <f>育马!AL71+商店!AA71+马场!AG71+付费投放!P71</f>
        <v>47.099999999999994</v>
      </c>
      <c r="O71" s="7">
        <f>育马!AM71+商店!AB71+马场!AH71+付费投放!Q71</f>
        <v>43.982037659988691</v>
      </c>
      <c r="P71" s="7">
        <f>育马!AN71+商店!AC71+马场!AI71+付费投放!R71</f>
        <v>4.6181868322203385</v>
      </c>
      <c r="Q71" s="4">
        <f>IF(基础状态预估!$AA32=Q$4,1,0)*6</f>
        <v>0</v>
      </c>
      <c r="R71" s="4">
        <f>IF(基础状态预估!$AA32=R$4,1,0)*6</f>
        <v>0</v>
      </c>
      <c r="S71" s="4">
        <f>IF(基础状态预估!$AA32=S$4,1,0)*6</f>
        <v>0</v>
      </c>
      <c r="T71" s="4">
        <f>IF(基础状态预估!$AA32=T$4,1,0)*6</f>
        <v>0</v>
      </c>
      <c r="U71" s="4">
        <f>IF(基础状态预估!$AA32=U$4,1,0)*6</f>
        <v>6</v>
      </c>
      <c r="V71" s="11" t="str">
        <f t="shared" si="12"/>
        <v/>
      </c>
      <c r="W71" s="11" t="str">
        <f t="shared" si="8"/>
        <v/>
      </c>
      <c r="X71" s="11" t="str">
        <f t="shared" si="9"/>
        <v/>
      </c>
      <c r="Y71" s="11" t="str">
        <f t="shared" si="10"/>
        <v/>
      </c>
      <c r="Z71" s="11">
        <f t="shared" si="11"/>
        <v>0.76969780537005639</v>
      </c>
      <c r="AC71" s="11">
        <f>IFERROR(育马!AM71/O71,0)</f>
        <v>0.22836027010947224</v>
      </c>
      <c r="AD71" s="11">
        <f>IFERROR(马场!AH71/O71,0)</f>
        <v>0</v>
      </c>
      <c r="AE71" s="11">
        <f>IFERROR(商店!AB71/O71,0)</f>
        <v>0.60630812225705144</v>
      </c>
      <c r="AF71" s="11">
        <f>IFERROR(付费投放!Q71/O71,0)</f>
        <v>0.16533160763347637</v>
      </c>
      <c r="AI71" s="11">
        <f>IFERROR(育马!AN71/P71,0)</f>
        <v>4.4660384582327267E-2</v>
      </c>
      <c r="AJ71" s="11">
        <f>IFERROR(马场!AI71/P71,0)</f>
        <v>0</v>
      </c>
      <c r="AK71" s="11">
        <f>IFERROR(商店!AC71/P71,0)</f>
        <v>0.6929126335197443</v>
      </c>
      <c r="AL71" s="11">
        <f>IFERROR(付费投放!R71/P71,0)</f>
        <v>0.26242698189792851</v>
      </c>
    </row>
    <row r="72" spans="10:38" x14ac:dyDescent="0.15">
      <c r="J72" s="7">
        <f>基础状态预估!I33</f>
        <v>134.53268396026414</v>
      </c>
      <c r="K72" s="7">
        <f>求节点(节奏总纲!$E$4:$E$163,节奏总纲!$C$4:$C$163,J72)</f>
        <v>72.900013224656846</v>
      </c>
      <c r="L72" s="7">
        <f>育马!AJ72+商店!Y72+马场!AE72+付费投放!N72</f>
        <v>33.842857142857142</v>
      </c>
      <c r="M72" s="7">
        <f>育马!AK72+商店!Z72+马场!AF72+付费投放!O72</f>
        <v>38.485714285714288</v>
      </c>
      <c r="N72" s="7">
        <f>育马!AL72+商店!AA72+马场!AG72+付费投放!P72</f>
        <v>59.900000000000013</v>
      </c>
      <c r="O72" s="7">
        <f>育马!AM72+商店!AB72+马场!AH72+付费投放!Q72</f>
        <v>53.673112927251267</v>
      </c>
      <c r="P72" s="7">
        <f>育马!AN72+商店!AC72+马场!AI72+付费投放!R72</f>
        <v>5.5444771545418776</v>
      </c>
      <c r="Q72" s="4">
        <f>IF(基础状态预估!$AA33=Q$4,1,0)*6</f>
        <v>0</v>
      </c>
      <c r="R72" s="4">
        <f>IF(基础状态预估!$AA33=R$4,1,0)*6</f>
        <v>0</v>
      </c>
      <c r="S72" s="4">
        <f>IF(基础状态预估!$AA33=S$4,1,0)*6</f>
        <v>0</v>
      </c>
      <c r="T72" s="4">
        <f>IF(基础状态预估!$AA33=T$4,1,0)*6</f>
        <v>0</v>
      </c>
      <c r="U72" s="4">
        <f>IF(基础状态预估!$AA33=U$4,1,0)*6</f>
        <v>6</v>
      </c>
      <c r="V72" s="11" t="str">
        <f t="shared" si="12"/>
        <v/>
      </c>
      <c r="W72" s="11" t="str">
        <f t="shared" si="8"/>
        <v/>
      </c>
      <c r="X72" s="11" t="str">
        <f t="shared" si="9"/>
        <v/>
      </c>
      <c r="Y72" s="11" t="str">
        <f t="shared" si="10"/>
        <v/>
      </c>
      <c r="Z72" s="11">
        <f t="shared" si="11"/>
        <v>0.9240795257569796</v>
      </c>
      <c r="AC72" s="11">
        <f>IFERROR(育马!AM72/O72,0)</f>
        <v>0.24525780753283669</v>
      </c>
      <c r="AD72" s="11">
        <f>IFERROR(马场!AH72/O72,0)</f>
        <v>0</v>
      </c>
      <c r="AE72" s="11">
        <f>IFERROR(商店!AB72/O72,0)</f>
        <v>0.59620167817307179</v>
      </c>
      <c r="AF72" s="11">
        <f>IFERROR(付费投放!Q72/O72,0)</f>
        <v>0.15854051429409147</v>
      </c>
      <c r="AI72" s="11">
        <f>IFERROR(育马!AN72/P72,0)</f>
        <v>5.1627951927895002E-2</v>
      </c>
      <c r="AJ72" s="11">
        <f>IFERROR(马场!AI72/P72,0)</f>
        <v>0</v>
      </c>
      <c r="AK72" s="11">
        <f>IFERROR(商店!AC72/P72,0)</f>
        <v>0.69258108437770027</v>
      </c>
      <c r="AL72" s="11">
        <f>IFERROR(付费投放!R72/P72,0)</f>
        <v>0.25579096369440468</v>
      </c>
    </row>
    <row r="73" spans="10:38" x14ac:dyDescent="0.15">
      <c r="J73" s="7">
        <f>基础状态预估!I34</f>
        <v>150.53268396026414</v>
      </c>
      <c r="K73" s="7">
        <f>求节点(节奏总纲!$E$4:$E$163,节奏总纲!$C$4:$C$163,J73)</f>
        <v>74.507030018861627</v>
      </c>
      <c r="L73" s="7">
        <f>育马!AJ73+商店!Y73+马场!AE73+付费投放!N73</f>
        <v>37.5</v>
      </c>
      <c r="M73" s="7">
        <f>育马!AK73+商店!Z73+马场!AF73+付费投放!O73</f>
        <v>39.4</v>
      </c>
      <c r="N73" s="7">
        <f>育马!AL73+商店!AA73+马场!AG73+付费投放!P73</f>
        <v>72.7</v>
      </c>
      <c r="O73" s="7">
        <f>育马!AM73+商店!AB73+马场!AH73+付费投放!Q73</f>
        <v>63.364188194513822</v>
      </c>
      <c r="P73" s="7">
        <f>育马!AN73+商店!AC73+马场!AI73+付费投放!R73</f>
        <v>6.4707674768634167</v>
      </c>
      <c r="Q73" s="4">
        <f>IF(基础状态预估!$AA34=Q$4,1,0)*6</f>
        <v>0</v>
      </c>
      <c r="R73" s="4">
        <f>IF(基础状态预估!$AA34=R$4,1,0)*6</f>
        <v>0</v>
      </c>
      <c r="S73" s="4">
        <f>IF(基础状态预估!$AA34=S$4,1,0)*6</f>
        <v>0</v>
      </c>
      <c r="T73" s="4">
        <f>IF(基础状态预估!$AA34=T$4,1,0)*6</f>
        <v>0</v>
      </c>
      <c r="U73" s="4">
        <f>IF(基础状态预估!$AA34=U$4,1,0)*6</f>
        <v>6</v>
      </c>
      <c r="V73" s="11" t="str">
        <f t="shared" si="12"/>
        <v/>
      </c>
      <c r="W73" s="11" t="str">
        <f t="shared" si="8"/>
        <v/>
      </c>
      <c r="X73" s="11" t="str">
        <f t="shared" si="9"/>
        <v/>
      </c>
      <c r="Y73" s="11" t="str">
        <f t="shared" si="10"/>
        <v/>
      </c>
      <c r="Z73" s="11">
        <f t="shared" si="11"/>
        <v>1.0784612461439027</v>
      </c>
      <c r="AC73" s="11">
        <f>IFERROR(育马!AM73/O73,0)</f>
        <v>0.25698664283384398</v>
      </c>
      <c r="AD73" s="11">
        <f>IFERROR(马场!AH73/O73,0)</f>
        <v>0</v>
      </c>
      <c r="AE73" s="11">
        <f>IFERROR(商店!AB73/O73,0)</f>
        <v>0.58918664307239887</v>
      </c>
      <c r="AF73" s="11">
        <f>IFERROR(付费投放!Q73/O73,0)</f>
        <v>0.15382671409375712</v>
      </c>
      <c r="AI73" s="11">
        <f>IFERROR(育马!AN73/P73,0)</f>
        <v>5.6600704832857444E-2</v>
      </c>
      <c r="AJ73" s="11">
        <f>IFERROR(马场!AI73/P73,0)</f>
        <v>0</v>
      </c>
      <c r="AK73" s="11">
        <f>IFERROR(商店!AC73/P73,0)</f>
        <v>0.69234445775072051</v>
      </c>
      <c r="AL73" s="11">
        <f>IFERROR(付费投放!R73/P73,0)</f>
        <v>0.25105483741642198</v>
      </c>
    </row>
    <row r="74" spans="10:38" x14ac:dyDescent="0.15">
      <c r="J74" s="7">
        <f>基础状态预估!I35</f>
        <v>166.53268396026414</v>
      </c>
      <c r="K74" s="7">
        <f>求节点(节奏总纲!$E$4:$E$163,节奏总纲!$C$4:$C$163,J74)</f>
        <v>75.960633855370347</v>
      </c>
      <c r="L74" s="7">
        <f>育马!AJ74+商店!Y74+马场!AE74+付费投放!N74</f>
        <v>41.157142857142858</v>
      </c>
      <c r="M74" s="7">
        <f>育马!AK74+商店!Z74+马场!AF74+付费投放!O74</f>
        <v>40.314285714285717</v>
      </c>
      <c r="N74" s="7">
        <f>育马!AL74+商店!AA74+马场!AG74+付费投放!P74</f>
        <v>85.5</v>
      </c>
      <c r="O74" s="7">
        <f>育马!AM74+商店!AB74+马场!AH74+付费投放!Q74</f>
        <v>73.055263461776391</v>
      </c>
      <c r="P74" s="7">
        <f>育马!AN74+商店!AC74+马场!AI74+付费投放!R74</f>
        <v>7.3970577991849558</v>
      </c>
      <c r="Q74" s="4">
        <f>IF(基础状态预估!$AA35=Q$4,1,0)*6</f>
        <v>0</v>
      </c>
      <c r="R74" s="4">
        <f>IF(基础状态预估!$AA35=R$4,1,0)*6</f>
        <v>0</v>
      </c>
      <c r="S74" s="4">
        <f>IF(基础状态预估!$AA35=S$4,1,0)*6</f>
        <v>0</v>
      </c>
      <c r="T74" s="4">
        <f>IF(基础状态预估!$AA35=T$4,1,0)*6</f>
        <v>0</v>
      </c>
      <c r="U74" s="4">
        <f>IF(基础状态预估!$AA35=U$4,1,0)*6</f>
        <v>6</v>
      </c>
      <c r="V74" s="11" t="str">
        <f t="shared" si="12"/>
        <v/>
      </c>
      <c r="W74" s="11" t="str">
        <f t="shared" si="8"/>
        <v/>
      </c>
      <c r="X74" s="11" t="str">
        <f t="shared" si="9"/>
        <v/>
      </c>
      <c r="Y74" s="11" t="str">
        <f t="shared" si="10"/>
        <v/>
      </c>
      <c r="Z74" s="11">
        <f t="shared" si="11"/>
        <v>1.232842966530826</v>
      </c>
      <c r="AC74" s="11">
        <f>IFERROR(育马!AM74/O74,0)</f>
        <v>0.26560372354487954</v>
      </c>
      <c r="AD74" s="11">
        <f>IFERROR(马场!AH74/O74,0)</f>
        <v>0</v>
      </c>
      <c r="AE74" s="11">
        <f>IFERROR(商店!AB74/O74,0)</f>
        <v>0.58403275335514326</v>
      </c>
      <c r="AF74" s="11">
        <f>IFERROR(付费投放!Q74/O74,0)</f>
        <v>0.15036352309997719</v>
      </c>
      <c r="AI74" s="11">
        <f>IFERROR(育马!AN74/P74,0)</f>
        <v>6.0328040163370095E-2</v>
      </c>
      <c r="AJ74" s="11">
        <f>IFERROR(马场!AI74/P74,0)</f>
        <v>0</v>
      </c>
      <c r="AK74" s="11">
        <f>IFERROR(商店!AC74/P74,0)</f>
        <v>0.69216709386320419</v>
      </c>
      <c r="AL74" s="11">
        <f>IFERROR(付费投放!R74/P74,0)</f>
        <v>0.24750486597342569</v>
      </c>
    </row>
    <row r="75" spans="10:38" x14ac:dyDescent="0.15">
      <c r="J75" s="7">
        <f>基础状态预估!I36</f>
        <v>182.53268396026414</v>
      </c>
      <c r="K75" s="7">
        <f>求节点(节奏总纲!$E$4:$E$163,节奏总纲!$C$4:$C$163,J75)</f>
        <v>77.263834900504776</v>
      </c>
      <c r="L75" s="7">
        <f>育马!AJ75+商店!Y75+马场!AE75+付费投放!N75</f>
        <v>44.814285714285717</v>
      </c>
      <c r="M75" s="7">
        <f>育马!AK75+商店!Z75+马场!AF75+付费投放!O75</f>
        <v>41.228571428571428</v>
      </c>
      <c r="N75" s="7">
        <f>育马!AL75+商店!AA75+马场!AG75+付费投放!P75</f>
        <v>98.3</v>
      </c>
      <c r="O75" s="7">
        <f>育马!AM75+商店!AB75+马场!AH75+付费投放!Q75</f>
        <v>82.727638245628356</v>
      </c>
      <c r="P75" s="7">
        <f>育马!AN75+商店!AC75+马场!AI75+付费投放!R75</f>
        <v>8.3202313742713923</v>
      </c>
      <c r="Q75" s="4">
        <f>IF(基础状态预估!$AA36=Q$4,1,0)*6</f>
        <v>0</v>
      </c>
      <c r="R75" s="4">
        <f>IF(基础状态预估!$AA36=R$4,1,0)*6</f>
        <v>0</v>
      </c>
      <c r="S75" s="4">
        <f>IF(基础状态预估!$AA36=S$4,1,0)*6</f>
        <v>0</v>
      </c>
      <c r="T75" s="4">
        <f>IF(基础状态预估!$AA36=T$4,1,0)*6</f>
        <v>0</v>
      </c>
      <c r="U75" s="4">
        <f>IF(基础状态预估!$AA36=U$4,1,0)*6</f>
        <v>6</v>
      </c>
      <c r="V75" s="11" t="str">
        <f t="shared" si="12"/>
        <v/>
      </c>
      <c r="W75" s="11" t="str">
        <f t="shared" si="8"/>
        <v/>
      </c>
      <c r="X75" s="11" t="str">
        <f t="shared" si="9"/>
        <v/>
      </c>
      <c r="Y75" s="11" t="str">
        <f t="shared" si="10"/>
        <v/>
      </c>
      <c r="Z75" s="11">
        <f t="shared" si="11"/>
        <v>1.386705229045232</v>
      </c>
      <c r="AC75" s="11">
        <f>IFERROR(育马!AM75/O75,0)</f>
        <v>0.27226390693185581</v>
      </c>
      <c r="AD75" s="11">
        <f>IFERROR(马场!AH75/O75,0)</f>
        <v>0</v>
      </c>
      <c r="AE75" s="11">
        <f>IFERROR(商店!AB75/O75,0)</f>
        <v>0.58021721661486581</v>
      </c>
      <c r="AF75" s="11">
        <f>IFERROR(付费投放!Q75/O75,0)</f>
        <v>0.14751887645327838</v>
      </c>
      <c r="AI75" s="11">
        <f>IFERROR(育马!AN75/P75,0)</f>
        <v>6.3249442993535021E-2</v>
      </c>
      <c r="AJ75" s="11">
        <f>IFERROR(马场!AI75/P75,0)</f>
        <v>0</v>
      </c>
      <c r="AK75" s="11">
        <f>IFERROR(商店!AC75/P75,0)</f>
        <v>0.69228844017626934</v>
      </c>
      <c r="AL75" s="11">
        <f>IFERROR(付费投放!R75/P75,0)</f>
        <v>0.2444621168301957</v>
      </c>
    </row>
    <row r="76" spans="10:38" x14ac:dyDescent="0.15">
      <c r="J76" s="7">
        <f>基础状态预估!I37</f>
        <v>198.53268396026414</v>
      </c>
      <c r="K76" s="7">
        <f>求节点(节奏总纲!$E$4:$E$163,节奏总纲!$C$4:$C$163,J76)</f>
        <v>78.462372089554393</v>
      </c>
      <c r="L76" s="7">
        <f>育马!AJ76+商店!Y76+马场!AE76+付费投放!N76</f>
        <v>48.471428571428575</v>
      </c>
      <c r="M76" s="7">
        <f>育马!AK76+商店!Z76+马场!AF76+付费投放!O76</f>
        <v>42.142857142857146</v>
      </c>
      <c r="N76" s="7">
        <f>育马!AL76+商店!AA76+马场!AG76+付费投放!P76</f>
        <v>111.1</v>
      </c>
      <c r="O76" s="7">
        <f>育马!AM76+商店!AB76+马场!AH76+付费投放!Q76</f>
        <v>92.328337737437693</v>
      </c>
      <c r="P76" s="7">
        <f>育马!AN76+商店!AC76+马场!AI76+付费投放!R76</f>
        <v>9.2314590673507269</v>
      </c>
      <c r="Q76" s="4">
        <f>IF(基础状态预估!$AA37=Q$4,1,0)*6</f>
        <v>0</v>
      </c>
      <c r="R76" s="4">
        <f>IF(基础状态预估!$AA37=R$4,1,0)*6</f>
        <v>0</v>
      </c>
      <c r="S76" s="4">
        <f>IF(基础状态预估!$AA37=S$4,1,0)*6</f>
        <v>0</v>
      </c>
      <c r="T76" s="4">
        <f>IF(基础状态预估!$AA37=T$4,1,0)*6</f>
        <v>0</v>
      </c>
      <c r="U76" s="4">
        <f>IF(基础状态预估!$AA37=U$4,1,0)*6</f>
        <v>6</v>
      </c>
      <c r="V76" s="11" t="str">
        <f t="shared" si="12"/>
        <v/>
      </c>
      <c r="W76" s="11" t="str">
        <f t="shared" si="8"/>
        <v/>
      </c>
      <c r="X76" s="11" t="str">
        <f t="shared" si="9"/>
        <v/>
      </c>
      <c r="Y76" s="11" t="str">
        <f t="shared" si="10"/>
        <v/>
      </c>
      <c r="Z76" s="11">
        <f t="shared" si="11"/>
        <v>1.5385765112251211</v>
      </c>
      <c r="AC76" s="11">
        <f>IFERROR(育马!AM76/O76,0)</f>
        <v>0.27774517150872363</v>
      </c>
      <c r="AD76" s="11">
        <f>IFERROR(马场!AH76/O76,0)</f>
        <v>0</v>
      </c>
      <c r="AE76" s="11">
        <f>IFERROR(商店!AB76/O76,0)</f>
        <v>0.57764858157635279</v>
      </c>
      <c r="AF76" s="11">
        <f>IFERROR(付费投放!Q76/O76,0)</f>
        <v>0.14460624691492346</v>
      </c>
      <c r="AI76" s="11">
        <f>IFERROR(育马!AN76/P76,0)</f>
        <v>6.5672175500853233E-2</v>
      </c>
      <c r="AJ76" s="11">
        <f>IFERROR(马场!AI76/P76,0)</f>
        <v>0</v>
      </c>
      <c r="AK76" s="11">
        <f>IFERROR(商店!AC76/P76,0)</f>
        <v>0.69328152281313127</v>
      </c>
      <c r="AL76" s="11">
        <f>IFERROR(付费投放!R76/P76,0)</f>
        <v>0.24104630168601551</v>
      </c>
    </row>
    <row r="77" spans="10:38" x14ac:dyDescent="0.15">
      <c r="J77" s="7">
        <f>基础状态预估!I38</f>
        <v>214.53268396026414</v>
      </c>
      <c r="K77" s="7">
        <f>求节点(节奏总纲!$E$4:$E$163,节奏总纲!$C$4:$C$163,J77)</f>
        <v>79.563358690960357</v>
      </c>
      <c r="L77" s="7">
        <f>育马!AJ77+商店!Y77+马场!AE77+付费投放!N77</f>
        <v>52.128571428571433</v>
      </c>
      <c r="M77" s="7">
        <f>育马!AK77+商店!Z77+马场!AF77+付费投放!O77</f>
        <v>43.057142857142857</v>
      </c>
      <c r="N77" s="7">
        <f>育马!AL77+商店!AA77+马场!AG77+付费投放!P77</f>
        <v>123.9</v>
      </c>
      <c r="O77" s="7">
        <f>育马!AM77+商店!AB77+马场!AH77+付费投放!Q77</f>
        <v>101.92524315075123</v>
      </c>
      <c r="P77" s="7">
        <f>育马!AN77+商店!AC77+马场!AI77+付费投放!R77</f>
        <v>10.142054414014096</v>
      </c>
      <c r="Q77" s="4">
        <f>IF(基础状态预估!$AA38=Q$4,1,0)*6</f>
        <v>0</v>
      </c>
      <c r="R77" s="4">
        <f>IF(基础状态预估!$AA38=R$4,1,0)*6</f>
        <v>0</v>
      </c>
      <c r="S77" s="4">
        <f>IF(基础状态预估!$AA38=S$4,1,0)*6</f>
        <v>0</v>
      </c>
      <c r="T77" s="4">
        <f>IF(基础状态预估!$AA38=T$4,1,0)*6</f>
        <v>0</v>
      </c>
      <c r="U77" s="4">
        <f>IF(基础状态预估!$AA38=U$4,1,0)*6</f>
        <v>6</v>
      </c>
      <c r="V77" s="11" t="str">
        <f t="shared" si="12"/>
        <v/>
      </c>
      <c r="W77" s="11" t="str">
        <f t="shared" si="8"/>
        <v/>
      </c>
      <c r="X77" s="11" t="str">
        <f t="shared" si="9"/>
        <v/>
      </c>
      <c r="Y77" s="11" t="str">
        <f t="shared" si="10"/>
        <v/>
      </c>
      <c r="Z77" s="11">
        <f t="shared" si="11"/>
        <v>1.6903424023356826</v>
      </c>
      <c r="AC77" s="11">
        <f>IFERROR(育马!AM77/O77,0)</f>
        <v>0.28220437951231903</v>
      </c>
      <c r="AD77" s="11">
        <f>IFERROR(马场!AH77/O77,0)</f>
        <v>0</v>
      </c>
      <c r="AE77" s="11">
        <f>IFERROR(商店!AB77/O77,0)</f>
        <v>0.57558525104420388</v>
      </c>
      <c r="AF77" s="11">
        <f>IFERROR(付费投放!Q77/O77,0)</f>
        <v>0.14221036944347717</v>
      </c>
      <c r="AI77" s="11">
        <f>IFERROR(育马!AN77/P77,0)</f>
        <v>6.7663805772107968E-2</v>
      </c>
      <c r="AJ77" s="11">
        <f>IFERROR(马场!AI77/P77,0)</f>
        <v>0</v>
      </c>
      <c r="AK77" s="11">
        <f>IFERROR(商店!AC77/P77,0)</f>
        <v>0.6941394428206048</v>
      </c>
      <c r="AL77" s="11">
        <f>IFERROR(付费投放!R77/P77,0)</f>
        <v>0.23819675140728722</v>
      </c>
    </row>
    <row r="78" spans="10:38" x14ac:dyDescent="0.15">
      <c r="J78" s="7">
        <f>基础状态预估!I39</f>
        <v>230.53268396026414</v>
      </c>
      <c r="K78" s="7">
        <f>求节点(节奏总纲!$E$4:$E$163,节奏总纲!$C$4:$C$163,J78)</f>
        <v>80.618540088962334</v>
      </c>
      <c r="L78" s="7">
        <f>育马!AJ78+商店!Y78+马场!AE78+付费投放!N78</f>
        <v>55.785714285714285</v>
      </c>
      <c r="M78" s="7">
        <f>育马!AK78+商店!Z78+马场!AF78+付费投放!O78</f>
        <v>43.971428571428575</v>
      </c>
      <c r="N78" s="7">
        <f>育马!AL78+商店!AA78+马场!AG78+付费投放!P78</f>
        <v>136.69999999999999</v>
      </c>
      <c r="O78" s="7">
        <f>育马!AM78+商店!AB78+马场!AH78+付费投放!Q78</f>
        <v>111.52214856406478</v>
      </c>
      <c r="P78" s="7">
        <f>育马!AN78+商店!AC78+马场!AI78+付费投放!R78</f>
        <v>11.052649760677465</v>
      </c>
      <c r="Q78" s="4">
        <f>IF(基础状态预估!$AA39=Q$4,1,0)*6</f>
        <v>0</v>
      </c>
      <c r="R78" s="4">
        <f>IF(基础状态预估!$AA39=R$4,1,0)*6</f>
        <v>0</v>
      </c>
      <c r="S78" s="4">
        <f>IF(基础状态预估!$AA39=S$4,1,0)*6</f>
        <v>0</v>
      </c>
      <c r="T78" s="4">
        <f>IF(基础状态预估!$AA39=T$4,1,0)*6</f>
        <v>0</v>
      </c>
      <c r="U78" s="4">
        <f>IF(基础状态预估!$AA39=U$4,1,0)*6</f>
        <v>6</v>
      </c>
      <c r="V78" s="11" t="str">
        <f t="shared" si="12"/>
        <v/>
      </c>
      <c r="W78" s="11" t="str">
        <f t="shared" si="8"/>
        <v/>
      </c>
      <c r="X78" s="11" t="str">
        <f t="shared" si="9"/>
        <v/>
      </c>
      <c r="Y78" s="11" t="str">
        <f t="shared" si="10"/>
        <v/>
      </c>
      <c r="Z78" s="11">
        <f t="shared" si="11"/>
        <v>1.842108293446244</v>
      </c>
      <c r="AC78" s="11">
        <f>IFERROR(育马!AM78/O78,0)</f>
        <v>0.28589612386892027</v>
      </c>
      <c r="AD78" s="11">
        <f>IFERROR(马场!AH78/O78,0)</f>
        <v>0</v>
      </c>
      <c r="AE78" s="11">
        <f>IFERROR(商店!AB78/O78,0)</f>
        <v>0.57387703540552482</v>
      </c>
      <c r="AF78" s="11">
        <f>IFERROR(付费投放!Q78/O78,0)</f>
        <v>0.14022684072555497</v>
      </c>
      <c r="AI78" s="11">
        <f>IFERROR(育马!AN78/P78,0)</f>
        <v>6.9327266908078805E-2</v>
      </c>
      <c r="AJ78" s="11">
        <f>IFERROR(马场!AI78/P78,0)</f>
        <v>0</v>
      </c>
      <c r="AK78" s="11">
        <f>IFERROR(商店!AC78/P78,0)</f>
        <v>0.69485599980952073</v>
      </c>
      <c r="AL78" s="11">
        <f>IFERROR(付费投放!R78/P78,0)</f>
        <v>0.23581673328240046</v>
      </c>
    </row>
    <row r="79" spans="10:38" x14ac:dyDescent="0.15">
      <c r="J79" s="7">
        <f>基础状态预估!I40</f>
        <v>246.53268396026414</v>
      </c>
      <c r="K79" s="7">
        <f>求节点(节奏总纲!$E$4:$E$163,节奏总纲!$C$4:$C$163,J79)</f>
        <v>81.605858022184634</v>
      </c>
      <c r="L79" s="7">
        <f>育马!AJ79+商店!Y79+马场!AE79+付费投放!N79</f>
        <v>59.442857142857143</v>
      </c>
      <c r="M79" s="7">
        <f>育马!AK79+商店!Z79+马场!AF79+付费投放!O79</f>
        <v>44.885714285714286</v>
      </c>
      <c r="N79" s="7">
        <f>育马!AL79+商店!AA79+马场!AG79+付费投放!P79</f>
        <v>149.5</v>
      </c>
      <c r="O79" s="7">
        <f>育马!AM79+商店!AB79+马场!AH79+付费投放!Q79</f>
        <v>121.11905397737831</v>
      </c>
      <c r="P79" s="7">
        <f>育马!AN79+商店!AC79+马场!AI79+付费投放!R79</f>
        <v>11.963245107340832</v>
      </c>
      <c r="Q79" s="4">
        <f>IF(基础状态预估!$AA40=Q$4,1,0)*6</f>
        <v>0</v>
      </c>
      <c r="R79" s="4">
        <f>IF(基础状态预估!$AA40=R$4,1,0)*6</f>
        <v>0</v>
      </c>
      <c r="S79" s="4">
        <f>IF(基础状态预估!$AA40=S$4,1,0)*6</f>
        <v>0</v>
      </c>
      <c r="T79" s="4">
        <f>IF(基础状态预估!$AA40=T$4,1,0)*6</f>
        <v>0</v>
      </c>
      <c r="U79" s="4">
        <f>IF(基础状态预估!$AA40=U$4,1,0)*6</f>
        <v>6</v>
      </c>
      <c r="V79" s="11" t="str">
        <f t="shared" si="12"/>
        <v/>
      </c>
      <c r="W79" s="11" t="str">
        <f t="shared" si="8"/>
        <v/>
      </c>
      <c r="X79" s="11" t="str">
        <f t="shared" si="9"/>
        <v/>
      </c>
      <c r="Y79" s="11" t="str">
        <f t="shared" si="10"/>
        <v/>
      </c>
      <c r="Z79" s="11">
        <f t="shared" si="11"/>
        <v>1.9938741845568053</v>
      </c>
      <c r="AC79" s="11">
        <f>IFERROR(育马!AM79/O79,0)</f>
        <v>0.28900283523133957</v>
      </c>
      <c r="AD79" s="11">
        <f>IFERROR(马场!AH79/O79,0)</f>
        <v>0</v>
      </c>
      <c r="AE79" s="11">
        <f>IFERROR(商店!AB79/O79,0)</f>
        <v>0.57243952174760937</v>
      </c>
      <c r="AF79" s="11">
        <f>IFERROR(付费投放!Q79/O79,0)</f>
        <v>0.13855764302105103</v>
      </c>
      <c r="AI79" s="11">
        <f>IFERROR(育马!AN79/P79,0)</f>
        <v>7.0737495755288662E-2</v>
      </c>
      <c r="AJ79" s="11">
        <f>IFERROR(马场!AI79/P79,0)</f>
        <v>0</v>
      </c>
      <c r="AK79" s="11">
        <f>IFERROR(商店!AC79/P79,0)</f>
        <v>0.69546347377725459</v>
      </c>
      <c r="AL79" s="11">
        <f>IFERROR(付费投放!R79/P79,0)</f>
        <v>0.23379903046745684</v>
      </c>
    </row>
    <row r="80" spans="10:38" x14ac:dyDescent="0.15">
      <c r="J80" s="7">
        <f>基础状态预估!I41</f>
        <v>262.53268396026414</v>
      </c>
      <c r="K80" s="7">
        <f>求节点(节奏总纲!$E$4:$E$163,节奏总纲!$C$4:$C$163,J80)</f>
        <v>82.510185283893776</v>
      </c>
      <c r="L80" s="7">
        <f>育马!AJ80+商店!Y80+马场!AE80+付费投放!N80</f>
        <v>63.1</v>
      </c>
      <c r="M80" s="7">
        <f>育马!AK80+商店!Z80+马场!AF80+付费投放!O80</f>
        <v>45.8</v>
      </c>
      <c r="N80" s="7">
        <f>育马!AL80+商店!AA80+马场!AG80+付费投放!P80</f>
        <v>162.30000000000001</v>
      </c>
      <c r="O80" s="7">
        <f>育马!AM80+商店!AB80+马场!AH80+付费投放!Q80</f>
        <v>130.71595939069186</v>
      </c>
      <c r="P80" s="7">
        <f>育马!AN80+商店!AC80+马场!AI80+付费投放!R80</f>
        <v>12.873840454004203</v>
      </c>
      <c r="Q80" s="4">
        <f>IF(基础状态预估!$AA41=Q$4,1,0)*6</f>
        <v>0</v>
      </c>
      <c r="R80" s="4">
        <f>IF(基础状态预估!$AA41=R$4,1,0)*6</f>
        <v>0</v>
      </c>
      <c r="S80" s="4">
        <f>IF(基础状态预估!$AA41=S$4,1,0)*6</f>
        <v>0</v>
      </c>
      <c r="T80" s="4">
        <f>IF(基础状态预估!$AA41=T$4,1,0)*6</f>
        <v>0</v>
      </c>
      <c r="U80" s="4">
        <f>IF(基础状态预估!$AA41=U$4,1,0)*6</f>
        <v>6</v>
      </c>
      <c r="V80" s="11" t="str">
        <f t="shared" si="12"/>
        <v/>
      </c>
      <c r="W80" s="11" t="str">
        <f t="shared" si="8"/>
        <v/>
      </c>
      <c r="X80" s="11" t="str">
        <f t="shared" si="9"/>
        <v/>
      </c>
      <c r="Y80" s="11" t="str">
        <f t="shared" si="10"/>
        <v/>
      </c>
      <c r="Z80" s="11">
        <f t="shared" si="11"/>
        <v>2.1456400756673673</v>
      </c>
      <c r="AC80" s="11">
        <f>IFERROR(育马!AM80/O80,0)</f>
        <v>0.2916533694715378</v>
      </c>
      <c r="AD80" s="11">
        <f>IFERROR(马场!AH80/O80,0)</f>
        <v>0</v>
      </c>
      <c r="AE80" s="11">
        <f>IFERROR(商店!AB80/O80,0)</f>
        <v>0.57121308686951033</v>
      </c>
      <c r="AF80" s="11">
        <f>IFERROR(付费投放!Q80/O80,0)</f>
        <v>0.13713354365895186</v>
      </c>
      <c r="AI80" s="11">
        <f>IFERROR(育马!AN80/P80,0)</f>
        <v>7.1948227361471204E-2</v>
      </c>
      <c r="AJ80" s="11">
        <f>IFERROR(马场!AI80/P80,0)</f>
        <v>0</v>
      </c>
      <c r="AK80" s="11">
        <f>IFERROR(商店!AC80/P80,0)</f>
        <v>0.69598501177736249</v>
      </c>
      <c r="AL80" s="11">
        <f>IFERROR(付费投放!R80/P80,0)</f>
        <v>0.2320667608611664</v>
      </c>
    </row>
    <row r="81" spans="10:39" x14ac:dyDescent="0.15">
      <c r="J81" s="7">
        <f>基础状态预估!I42</f>
        <v>278.53268396026414</v>
      </c>
      <c r="K81" s="7">
        <f>求节点(节奏总纲!$E$4:$E$163,节奏总纲!$C$4:$C$163,J81)</f>
        <v>83.354617945532794</v>
      </c>
      <c r="L81" s="7">
        <f>育马!AJ81+商店!Y81+马场!AE81+付费投放!N81</f>
        <v>66.757142857142867</v>
      </c>
      <c r="M81" s="7">
        <f>育马!AK81+商店!Z81+马场!AF81+付费投放!O81</f>
        <v>46.714285714285715</v>
      </c>
      <c r="N81" s="7">
        <f>育马!AL81+商店!AA81+马场!AG81+付费投放!P81</f>
        <v>175.10000000000002</v>
      </c>
      <c r="O81" s="7">
        <f>育马!AM81+商店!AB81+马场!AH81+付费投放!Q81</f>
        <v>140.31286480400541</v>
      </c>
      <c r="P81" s="7">
        <f>育马!AN81+商店!AC81+马场!AI81+付费投放!R81</f>
        <v>13.784435800667572</v>
      </c>
      <c r="Q81" s="4">
        <f>IF(基础状态预估!$AA42=Q$4,1,0)*6</f>
        <v>0</v>
      </c>
      <c r="R81" s="4">
        <f>IF(基础状态预估!$AA42=R$4,1,0)*6</f>
        <v>0</v>
      </c>
      <c r="S81" s="4">
        <f>IF(基础状态预估!$AA42=S$4,1,0)*6</f>
        <v>0</v>
      </c>
      <c r="T81" s="4">
        <f>IF(基础状态预估!$AA42=T$4,1,0)*6</f>
        <v>0</v>
      </c>
      <c r="U81" s="4">
        <f>IF(基础状态预估!$AA42=U$4,1,0)*6</f>
        <v>6</v>
      </c>
      <c r="V81" s="11" t="str">
        <f t="shared" si="12"/>
        <v/>
      </c>
      <c r="W81" s="11" t="str">
        <f t="shared" si="8"/>
        <v/>
      </c>
      <c r="X81" s="11" t="str">
        <f t="shared" si="9"/>
        <v/>
      </c>
      <c r="Y81" s="11" t="str">
        <f t="shared" si="10"/>
        <v/>
      </c>
      <c r="Z81" s="11">
        <f t="shared" si="11"/>
        <v>2.2974059667779287</v>
      </c>
      <c r="AC81" s="11">
        <f>IFERROR(育马!AM81/O81,0)</f>
        <v>0.29394132931154177</v>
      </c>
      <c r="AD81" s="11">
        <f>IFERROR(马场!AH81/O81,0)</f>
        <v>0</v>
      </c>
      <c r="AE81" s="11">
        <f>IFERROR(商店!AB81/O81,0)</f>
        <v>0.5701544196374807</v>
      </c>
      <c r="AF81" s="11">
        <f>IFERROR(付费投放!Q81/O81,0)</f>
        <v>0.13590425105097761</v>
      </c>
      <c r="AI81" s="11">
        <f>IFERROR(育马!AN81/P81,0)</f>
        <v>7.2998997895239795E-2</v>
      </c>
      <c r="AJ81" s="11">
        <f>IFERROR(马场!AI81/P81,0)</f>
        <v>0</v>
      </c>
      <c r="AK81" s="11">
        <f>IFERROR(商店!AC81/P81,0)</f>
        <v>0.69643764451607648</v>
      </c>
      <c r="AL81" s="11">
        <f>IFERROR(付费投放!R81/P81,0)</f>
        <v>0.23056335758868379</v>
      </c>
    </row>
    <row r="85" spans="10:39" x14ac:dyDescent="0.15">
      <c r="J85" s="7" t="s">
        <v>120</v>
      </c>
      <c r="L85" s="67" t="s">
        <v>150</v>
      </c>
      <c r="M85" s="67"/>
      <c r="N85" s="67"/>
      <c r="O85" s="67"/>
      <c r="P85" s="67"/>
      <c r="Q85" s="67" t="s">
        <v>151</v>
      </c>
      <c r="R85" s="67"/>
      <c r="S85" s="67"/>
      <c r="T85" s="67"/>
      <c r="U85" s="67"/>
      <c r="V85" s="72" t="s">
        <v>155</v>
      </c>
      <c r="W85" s="72"/>
      <c r="X85" s="72"/>
      <c r="Y85" s="72"/>
      <c r="Z85" s="72"/>
      <c r="AC85" s="72" t="s">
        <v>163</v>
      </c>
      <c r="AD85" s="72"/>
      <c r="AE85" s="72"/>
      <c r="AF85" s="72"/>
      <c r="AG85" s="72"/>
      <c r="AI85" s="72" t="s">
        <v>164</v>
      </c>
      <c r="AJ85" s="72"/>
      <c r="AK85" s="72"/>
      <c r="AL85" s="72"/>
      <c r="AM85" s="72"/>
    </row>
    <row r="86" spans="10:39" x14ac:dyDescent="0.15">
      <c r="J86" s="7" t="s">
        <v>105</v>
      </c>
      <c r="K86" s="7" t="s">
        <v>126</v>
      </c>
      <c r="L86" s="7" t="s">
        <v>47</v>
      </c>
      <c r="M86" s="7" t="s">
        <v>48</v>
      </c>
      <c r="N86" s="7" t="s">
        <v>24</v>
      </c>
      <c r="O86" s="7" t="s">
        <v>22</v>
      </c>
      <c r="P86" s="7" t="s">
        <v>23</v>
      </c>
      <c r="Q86" s="7" t="s">
        <v>47</v>
      </c>
      <c r="R86" s="7" t="s">
        <v>48</v>
      </c>
      <c r="S86" s="7" t="s">
        <v>24</v>
      </c>
      <c r="T86" s="7" t="s">
        <v>22</v>
      </c>
      <c r="U86" s="7" t="s">
        <v>23</v>
      </c>
      <c r="V86" s="11" t="s">
        <v>47</v>
      </c>
      <c r="W86" s="11" t="s">
        <v>48</v>
      </c>
      <c r="X86" s="11" t="s">
        <v>24</v>
      </c>
      <c r="Y86" s="11" t="s">
        <v>22</v>
      </c>
      <c r="Z86" s="11" t="s">
        <v>23</v>
      </c>
      <c r="AC86" s="11" t="s">
        <v>160</v>
      </c>
      <c r="AD86" s="11" t="s">
        <v>158</v>
      </c>
      <c r="AE86" s="11" t="s">
        <v>37</v>
      </c>
      <c r="AF86" s="11" t="s">
        <v>247</v>
      </c>
      <c r="AI86" s="11" t="s">
        <v>160</v>
      </c>
      <c r="AJ86" s="11" t="s">
        <v>158</v>
      </c>
      <c r="AK86" s="11" t="s">
        <v>37</v>
      </c>
      <c r="AL86" s="11" t="s">
        <v>247</v>
      </c>
    </row>
    <row r="87" spans="10:39" x14ac:dyDescent="0.15">
      <c r="J87" s="7">
        <f>基础状态预估!J7</f>
        <v>31.642206307096416</v>
      </c>
      <c r="K87" s="7">
        <f>求节点(节奏总纲!$F$4:$F$163,节奏总纲!$C$4:$C$163,J87)</f>
        <v>55</v>
      </c>
      <c r="L87" s="7">
        <f>育马!AJ87+商店!Y87+马场!AE87+付费投放!N87</f>
        <v>0</v>
      </c>
      <c r="M87" s="7">
        <f>育马!AK87+商店!Z87+马场!AF87+付费投放!O87</f>
        <v>0</v>
      </c>
      <c r="N87" s="7">
        <f>育马!AL87+商店!AA87+马场!AG87+付费投放!P87</f>
        <v>0</v>
      </c>
      <c r="O87" s="7">
        <f>育马!AM87+商店!AB87+马场!AH87+付费投放!Q87</f>
        <v>0</v>
      </c>
      <c r="P87" s="7">
        <f>育马!AN87+商店!AC87+马场!AI87+付费投放!R87</f>
        <v>0</v>
      </c>
      <c r="Q87" s="4">
        <f>IF(基础状态预估!$AA7=Q$4,1,0)*6</f>
        <v>6</v>
      </c>
      <c r="R87" s="4">
        <f>IF(基础状态预估!$AA7=R$4,1,0)*6</f>
        <v>0</v>
      </c>
      <c r="S87" s="4">
        <f>IF(基础状态预估!$AA7=S$4,1,0)*6</f>
        <v>0</v>
      </c>
      <c r="T87" s="4">
        <f>IF(基础状态预估!$AA7=T$4,1,0)*6</f>
        <v>0</v>
      </c>
      <c r="U87" s="4">
        <f>IF(基础状态预估!$AA7=U$4,1,0)*6</f>
        <v>0</v>
      </c>
      <c r="V87" s="11">
        <f>IF(Q87=0,"",L87/Q87)</f>
        <v>0</v>
      </c>
      <c r="W87" s="11" t="str">
        <f t="shared" ref="W87:W122" si="13">IF(R87=0,"",M87/R87)</f>
        <v/>
      </c>
      <c r="X87" s="11" t="str">
        <f t="shared" ref="X87:X122" si="14">IF(S87=0,"",N87/S87)</f>
        <v/>
      </c>
      <c r="Y87" s="11" t="str">
        <f t="shared" ref="Y87:Y122" si="15">IF(T87=0,"",O87/T87)</f>
        <v/>
      </c>
      <c r="Z87" s="11" t="str">
        <f t="shared" ref="Z87:Z122" si="16">IF(U87=0,"",P87/U87)</f>
        <v/>
      </c>
      <c r="AC87" s="11">
        <f>IFERROR(育马!AM87/O87,0)</f>
        <v>0</v>
      </c>
      <c r="AD87" s="11">
        <f>IFERROR(马场!AH87/O87,0)</f>
        <v>0</v>
      </c>
      <c r="AE87" s="11">
        <f>IFERROR(商店!AB87/O87,0)</f>
        <v>0</v>
      </c>
      <c r="AF87" s="11">
        <f>IFERROR(付费投放!Q87/O87,0)</f>
        <v>0</v>
      </c>
      <c r="AI87" s="11">
        <f>IFERROR(育马!AN87/P87,0)</f>
        <v>0</v>
      </c>
      <c r="AJ87" s="11">
        <f>IFERROR(马场!AI87/P87,0)</f>
        <v>0</v>
      </c>
      <c r="AK87" s="11">
        <f>IFERROR(商店!AC87/P87,0)</f>
        <v>0</v>
      </c>
      <c r="AL87" s="11">
        <f>IFERROR(付费投放!R87/P87,0)</f>
        <v>0</v>
      </c>
    </row>
    <row r="88" spans="10:39" x14ac:dyDescent="0.15">
      <c r="J88" s="7">
        <f>基础状态预估!J8</f>
        <v>31.942206307096416</v>
      </c>
      <c r="K88" s="7">
        <f>求节点(节奏总纲!$F$4:$F$163,节奏总纲!$C$4:$C$163,J88)</f>
        <v>55.133547956981474</v>
      </c>
      <c r="L88" s="7">
        <f>育马!AJ88+商店!Y88+马场!AE88+付费投放!N88</f>
        <v>0.86571428571428777</v>
      </c>
      <c r="M88" s="7">
        <f>育马!AK88+商店!Z88+马场!AF88+付费投放!O88</f>
        <v>0.4028571428571438</v>
      </c>
      <c r="N88" s="7">
        <f>育马!AL88+商店!AA88+马场!AG88+付费投放!P88</f>
        <v>1.7142857142857185E-2</v>
      </c>
      <c r="O88" s="7">
        <f>育马!AM88+商店!AB88+马场!AH88+付费投放!Q88</f>
        <v>0.14816225900375657</v>
      </c>
      <c r="P88" s="7">
        <f>育马!AN88+商店!AC88+马场!AI88+付费投放!R88</f>
        <v>2.002704316729275E-2</v>
      </c>
      <c r="Q88" s="4">
        <f>IF(基础状态预估!$AA8=Q$4,1,0)*6</f>
        <v>0</v>
      </c>
      <c r="R88" s="4">
        <f>IF(基础状态预估!$AA8=R$4,1,0)*6</f>
        <v>6</v>
      </c>
      <c r="S88" s="4">
        <f>IF(基础状态预估!$AA8=S$4,1,0)*6</f>
        <v>0</v>
      </c>
      <c r="T88" s="4">
        <f>IF(基础状态预估!$AA8=T$4,1,0)*6</f>
        <v>0</v>
      </c>
      <c r="U88" s="4">
        <f>IF(基础状态预估!$AA8=U$4,1,0)*6</f>
        <v>0</v>
      </c>
      <c r="V88" s="11" t="str">
        <f t="shared" ref="V88:V122" si="17">IF(Q88=0,"",L88/Q88)</f>
        <v/>
      </c>
      <c r="W88" s="11">
        <f t="shared" si="13"/>
        <v>6.7142857142857296E-2</v>
      </c>
      <c r="X88" s="11" t="str">
        <f t="shared" si="14"/>
        <v/>
      </c>
      <c r="Y88" s="11" t="str">
        <f t="shared" si="15"/>
        <v/>
      </c>
      <c r="Z88" s="11" t="str">
        <f t="shared" si="16"/>
        <v/>
      </c>
      <c r="AC88" s="11">
        <f>IFERROR(育马!AM88/O88,0)</f>
        <v>0</v>
      </c>
      <c r="AD88" s="11">
        <f>IFERROR(马场!AH88/O88,0)</f>
        <v>0</v>
      </c>
      <c r="AE88" s="11">
        <f>IFERROR(商店!AB88/O88,0)</f>
        <v>0.67493571353731041</v>
      </c>
      <c r="AF88" s="11">
        <f>IFERROR(付费投放!Q88/O88,0)</f>
        <v>0.32506428646268959</v>
      </c>
      <c r="AI88" s="11">
        <f>IFERROR(育马!AN88/P88,0)</f>
        <v>0</v>
      </c>
      <c r="AJ88" s="11">
        <f>IFERROR(马场!AI88/P88,0)</f>
        <v>0</v>
      </c>
      <c r="AK88" s="11">
        <f>IFERROR(商店!AC88/P88,0)</f>
        <v>0.59918980049925086</v>
      </c>
      <c r="AL88" s="11">
        <f>IFERROR(付费投放!R88/P88,0)</f>
        <v>0.40081019950074914</v>
      </c>
    </row>
    <row r="89" spans="10:39" x14ac:dyDescent="0.15">
      <c r="J89" s="7">
        <f>基础状态预估!J9</f>
        <v>32.242206307096417</v>
      </c>
      <c r="K89" s="7">
        <f>求节点(节奏总纲!$F$4:$F$163,节奏总纲!$C$4:$C$163,J89)</f>
        <v>55.267095913962955</v>
      </c>
      <c r="L89" s="7">
        <f>育马!AJ89+商店!Y89+马场!AE89+付费投放!N89</f>
        <v>1.7314285714285753</v>
      </c>
      <c r="M89" s="7">
        <f>育马!AK89+商店!Z89+马场!AF89+付费投放!O89</f>
        <v>0.8057142857142876</v>
      </c>
      <c r="N89" s="7">
        <f>育马!AL89+商店!AA89+马场!AG89+付费投放!P89</f>
        <v>3.4285714285714371E-2</v>
      </c>
      <c r="O89" s="7">
        <f>育马!AM89+商店!AB89+马场!AH89+付费投放!Q89</f>
        <v>0.29659644981669031</v>
      </c>
      <c r="P89" s="7">
        <f>育马!AN89+商店!AC89+马场!AI89+付费投放!R89</f>
        <v>4.0099408302781692E-2</v>
      </c>
      <c r="Q89" s="4">
        <f>IF(基础状态预估!$AA9=Q$4,1,0)*6</f>
        <v>0</v>
      </c>
      <c r="R89" s="4">
        <f>IF(基础状态预估!$AA9=R$4,1,0)*6</f>
        <v>6</v>
      </c>
      <c r="S89" s="4">
        <f>IF(基础状态预估!$AA9=S$4,1,0)*6</f>
        <v>0</v>
      </c>
      <c r="T89" s="4">
        <f>IF(基础状态预估!$AA9=T$4,1,0)*6</f>
        <v>0</v>
      </c>
      <c r="U89" s="4">
        <f>IF(基础状态预估!$AA9=U$4,1,0)*6</f>
        <v>0</v>
      </c>
      <c r="V89" s="11" t="str">
        <f t="shared" si="17"/>
        <v/>
      </c>
      <c r="W89" s="11">
        <f t="shared" si="13"/>
        <v>0.13428571428571459</v>
      </c>
      <c r="X89" s="11" t="str">
        <f t="shared" si="14"/>
        <v/>
      </c>
      <c r="Y89" s="11" t="str">
        <f t="shared" si="15"/>
        <v/>
      </c>
      <c r="Z89" s="11" t="str">
        <f t="shared" si="16"/>
        <v/>
      </c>
      <c r="AC89" s="11">
        <f>IFERROR(育马!AM89/O89,0)</f>
        <v>0</v>
      </c>
      <c r="AD89" s="11">
        <f>IFERROR(马场!AH89/O89,0)</f>
        <v>0</v>
      </c>
      <c r="AE89" s="11">
        <f>IFERROR(商店!AB89/O89,0)</f>
        <v>0.67431690474922834</v>
      </c>
      <c r="AF89" s="11">
        <f>IFERROR(付费投放!Q89/O89,0)</f>
        <v>0.32568309525077155</v>
      </c>
      <c r="AI89" s="11">
        <f>IFERROR(育马!AN89/P89,0)</f>
        <v>0</v>
      </c>
      <c r="AJ89" s="11">
        <f>IFERROR(马场!AI89/P89,0)</f>
        <v>0</v>
      </c>
      <c r="AK89" s="11">
        <f>IFERROR(商店!AC89/P89,0)</f>
        <v>0.59851257202553731</v>
      </c>
      <c r="AL89" s="11">
        <f>IFERROR(付费投放!R89/P89,0)</f>
        <v>0.4014874279744628</v>
      </c>
    </row>
    <row r="90" spans="10:39" x14ac:dyDescent="0.15">
      <c r="J90" s="7">
        <f>基础状态预估!J10</f>
        <v>32.542206307096414</v>
      </c>
      <c r="K90" s="7">
        <f>求节点(节奏总纲!$F$4:$F$163,节奏总纲!$C$4:$C$163,J90)</f>
        <v>55.400643870944428</v>
      </c>
      <c r="L90" s="7">
        <f>育马!AJ90+商店!Y90+马场!AE90+付费投放!N90</f>
        <v>2.597142857142853</v>
      </c>
      <c r="M90" s="7">
        <f>育马!AK90+商店!Z90+马场!AF90+付费投放!O90</f>
        <v>1.2085714285714266</v>
      </c>
      <c r="N90" s="7">
        <f>育马!AL90+商店!AA90+马场!AG90+付费投放!P90</f>
        <v>5.1428571428571351E-2</v>
      </c>
      <c r="O90" s="7">
        <f>育马!AM90+商店!AB90+马场!AH90+付费投放!Q90</f>
        <v>0.44509552722840051</v>
      </c>
      <c r="P90" s="7">
        <f>育马!AN90+商店!AC90+马场!AI90+付费投放!R90</f>
        <v>6.0182587871400114E-2</v>
      </c>
      <c r="Q90" s="4">
        <f>IF(基础状态预估!$AA10=Q$4,1,0)*6</f>
        <v>0</v>
      </c>
      <c r="R90" s="4">
        <f>IF(基础状态预估!$AA10=R$4,1,0)*6</f>
        <v>6</v>
      </c>
      <c r="S90" s="4">
        <f>IF(基础状态预估!$AA10=S$4,1,0)*6</f>
        <v>0</v>
      </c>
      <c r="T90" s="4">
        <f>IF(基础状态预估!$AA10=T$4,1,0)*6</f>
        <v>0</v>
      </c>
      <c r="U90" s="4">
        <f>IF(基础状态预估!$AA10=U$4,1,0)*6</f>
        <v>0</v>
      </c>
      <c r="V90" s="11" t="str">
        <f t="shared" si="17"/>
        <v/>
      </c>
      <c r="W90" s="11">
        <f t="shared" si="13"/>
        <v>0.2014285714285711</v>
      </c>
      <c r="X90" s="11" t="str">
        <f t="shared" si="14"/>
        <v/>
      </c>
      <c r="Y90" s="11" t="str">
        <f t="shared" si="15"/>
        <v/>
      </c>
      <c r="Z90" s="11" t="str">
        <f t="shared" si="16"/>
        <v/>
      </c>
      <c r="AC90" s="11">
        <f>IFERROR(育马!AM90/O90,0)</f>
        <v>0</v>
      </c>
      <c r="AD90" s="11">
        <f>IFERROR(马场!AH90/O90,0)</f>
        <v>0</v>
      </c>
      <c r="AE90" s="11">
        <f>IFERROR(商店!AB90/O90,0)</f>
        <v>0.67401261447872218</v>
      </c>
      <c r="AF90" s="11">
        <f>IFERROR(付费投放!Q90/O90,0)</f>
        <v>0.32598738552127787</v>
      </c>
      <c r="AI90" s="11">
        <f>IFERROR(育马!AN90/P90,0)</f>
        <v>0</v>
      </c>
      <c r="AJ90" s="11">
        <f>IFERROR(马场!AI90/P90,0)</f>
        <v>0</v>
      </c>
      <c r="AK90" s="11">
        <f>IFERROR(商店!AC90/P90,0)</f>
        <v>0.59817966081694218</v>
      </c>
      <c r="AL90" s="11">
        <f>IFERROR(付费投放!R90/P90,0)</f>
        <v>0.40182033918305776</v>
      </c>
    </row>
    <row r="91" spans="10:39" x14ac:dyDescent="0.15">
      <c r="J91" s="7">
        <f>基础状态预估!J11</f>
        <v>32.842206307096419</v>
      </c>
      <c r="K91" s="7">
        <f>求节点(节奏总纲!$F$4:$F$163,节奏总纲!$C$4:$C$163,J91)</f>
        <v>55.534191827925909</v>
      </c>
      <c r="L91" s="7">
        <f>育马!AJ91+商店!Y91+马场!AE91+付费投放!N91</f>
        <v>3.4628571428571511</v>
      </c>
      <c r="M91" s="7">
        <f>育马!AK91+商店!Z91+马场!AF91+付费投放!O91</f>
        <v>1.6114285714285752</v>
      </c>
      <c r="N91" s="7">
        <f>育马!AL91+商店!AA91+马场!AG91+付费投放!P91</f>
        <v>6.8571428571428741E-2</v>
      </c>
      <c r="O91" s="7">
        <f>育马!AM91+商店!AB91+马场!AH91+付费投放!Q91</f>
        <v>0.59359460464011526</v>
      </c>
      <c r="P91" s="7">
        <f>育马!AN91+商店!AC91+马场!AI91+付费投放!R91</f>
        <v>8.0265767440019176E-2</v>
      </c>
      <c r="Q91" s="4">
        <f>IF(基础状态预估!$AA11=Q$4,1,0)*6</f>
        <v>0</v>
      </c>
      <c r="R91" s="4">
        <f>IF(基础状态预估!$AA11=R$4,1,0)*6</f>
        <v>0</v>
      </c>
      <c r="S91" s="4">
        <f>IF(基础状态预估!$AA11=S$4,1,0)*6</f>
        <v>6</v>
      </c>
      <c r="T91" s="4">
        <f>IF(基础状态预估!$AA11=T$4,1,0)*6</f>
        <v>0</v>
      </c>
      <c r="U91" s="4">
        <f>IF(基础状态预估!$AA11=U$4,1,0)*6</f>
        <v>0</v>
      </c>
      <c r="V91" s="11" t="str">
        <f t="shared" si="17"/>
        <v/>
      </c>
      <c r="W91" s="11" t="str">
        <f t="shared" si="13"/>
        <v/>
      </c>
      <c r="X91" s="11">
        <f t="shared" si="14"/>
        <v>1.1428571428571456E-2</v>
      </c>
      <c r="Y91" s="11" t="str">
        <f t="shared" si="15"/>
        <v/>
      </c>
      <c r="Z91" s="11" t="str">
        <f t="shared" si="16"/>
        <v/>
      </c>
      <c r="AC91" s="11">
        <f>IFERROR(育马!AM91/O91,0)</f>
        <v>0</v>
      </c>
      <c r="AD91" s="11">
        <f>IFERROR(马场!AH91/O91,0)</f>
        <v>0</v>
      </c>
      <c r="AE91" s="11">
        <f>IFERROR(商店!AB91/O91,0)</f>
        <v>0.67386057230508867</v>
      </c>
      <c r="AF91" s="11">
        <f>IFERROR(付费投放!Q91/O91,0)</f>
        <v>0.32613942769491139</v>
      </c>
      <c r="AI91" s="11">
        <f>IFERROR(育马!AN91/P91,0)</f>
        <v>0</v>
      </c>
      <c r="AJ91" s="11">
        <f>IFERROR(马场!AI91/P91,0)</f>
        <v>0</v>
      </c>
      <c r="AK91" s="11">
        <f>IFERROR(商店!AC91/P91,0)</f>
        <v>0.5980133440556642</v>
      </c>
      <c r="AL91" s="11">
        <f>IFERROR(付费投放!R91/P91,0)</f>
        <v>0.40198665594433586</v>
      </c>
    </row>
    <row r="92" spans="10:39" x14ac:dyDescent="0.15">
      <c r="J92" s="7">
        <f>基础状态预估!J12</f>
        <v>33.442206307096413</v>
      </c>
      <c r="K92" s="7">
        <f>求节点(节奏总纲!$F$4:$F$163,节奏总纲!$C$4:$C$163,J92)</f>
        <v>55.801287741888856</v>
      </c>
      <c r="L92" s="7">
        <f>育马!AJ92+商店!Y92+马场!AE92+付费投放!N92</f>
        <v>4.8342857142857083</v>
      </c>
      <c r="M92" s="7">
        <f>育马!AK92+商店!Z92+马场!AF92+付费投放!O92</f>
        <v>2.3171428571428541</v>
      </c>
      <c r="N92" s="7">
        <f>育马!AL92+商店!AA92+马场!AG92+付费投放!P92</f>
        <v>0.16285714285714215</v>
      </c>
      <c r="O92" s="7">
        <f>育马!AM92+商店!AB92+马场!AH92+付费投放!Q92</f>
        <v>0.89059275946353644</v>
      </c>
      <c r="P92" s="7">
        <f>育马!AN92+商店!AC92+马场!AI92+付费投放!R92</f>
        <v>0.12043212657725613</v>
      </c>
      <c r="Q92" s="4">
        <f>IF(基础状态预估!$AA12=Q$4,1,0)*6</f>
        <v>0</v>
      </c>
      <c r="R92" s="4">
        <f>IF(基础状态预估!$AA12=R$4,1,0)*6</f>
        <v>0</v>
      </c>
      <c r="S92" s="4">
        <f>IF(基础状态预估!$AA12=S$4,1,0)*6</f>
        <v>6</v>
      </c>
      <c r="T92" s="4">
        <f>IF(基础状态预估!$AA12=T$4,1,0)*6</f>
        <v>0</v>
      </c>
      <c r="U92" s="4">
        <f>IF(基础状态预估!$AA12=U$4,1,0)*6</f>
        <v>0</v>
      </c>
      <c r="V92" s="11" t="str">
        <f t="shared" si="17"/>
        <v/>
      </c>
      <c r="W92" s="11" t="str">
        <f t="shared" si="13"/>
        <v/>
      </c>
      <c r="X92" s="11">
        <f t="shared" si="14"/>
        <v>2.7142857142857024E-2</v>
      </c>
      <c r="Y92" s="11" t="str">
        <f t="shared" si="15"/>
        <v/>
      </c>
      <c r="Z92" s="11" t="str">
        <f t="shared" si="16"/>
        <v/>
      </c>
      <c r="AC92" s="11">
        <f>IFERROR(育马!AM92/O92,0)</f>
        <v>0</v>
      </c>
      <c r="AD92" s="11">
        <f>IFERROR(马场!AH92/O92,0)</f>
        <v>0</v>
      </c>
      <c r="AE92" s="11">
        <f>IFERROR(商店!AB92/O92,0)</f>
        <v>0.67370859871061506</v>
      </c>
      <c r="AF92" s="11">
        <f>IFERROR(付费投放!Q92/O92,0)</f>
        <v>0.32629140128938494</v>
      </c>
      <c r="AI92" s="11">
        <f>IFERROR(育马!AN92/P92,0)</f>
        <v>0</v>
      </c>
      <c r="AJ92" s="11">
        <f>IFERROR(马场!AI92/P92,0)</f>
        <v>0</v>
      </c>
      <c r="AK92" s="11">
        <f>IFERROR(商店!AC92/P92,0)</f>
        <v>0.59784711975348648</v>
      </c>
      <c r="AL92" s="11">
        <f>IFERROR(付费投放!R92/P92,0)</f>
        <v>0.40215288024651358</v>
      </c>
    </row>
    <row r="93" spans="10:39" x14ac:dyDescent="0.15">
      <c r="J93" s="7">
        <f>基础状态预估!J13</f>
        <v>34.042206307096414</v>
      </c>
      <c r="K93" s="7">
        <f>求节点(节奏总纲!$F$4:$F$163,节奏总纲!$C$4:$C$163,J93)</f>
        <v>56.063283577339448</v>
      </c>
      <c r="L93" s="7">
        <f>育马!AJ93+商店!Y93+马场!AE93+付费投放!N93</f>
        <v>5.7557142857142836</v>
      </c>
      <c r="M93" s="7">
        <f>育马!AK93+商店!Z93+马场!AF93+付费投放!O93</f>
        <v>2.8978571428571418</v>
      </c>
      <c r="N93" s="7">
        <f>育马!AL93+商店!AA93+马场!AG93+付费投放!P93</f>
        <v>0.33214285714285663</v>
      </c>
      <c r="O93" s="7">
        <f>育马!AM93+商店!AB93+马场!AH93+付费投放!Q93</f>
        <v>1.1875909142869623</v>
      </c>
      <c r="P93" s="7">
        <f>育马!AN93+商店!AC93+马场!AI93+付费投放!R93</f>
        <v>0.16059848571449375</v>
      </c>
      <c r="Q93" s="4">
        <f>IF(基础状态预估!$AA13=Q$4,1,0)*6</f>
        <v>0</v>
      </c>
      <c r="R93" s="4">
        <f>IF(基础状态预估!$AA13=R$4,1,0)*6</f>
        <v>0</v>
      </c>
      <c r="S93" s="4">
        <f>IF(基础状态预估!$AA13=S$4,1,0)*6</f>
        <v>6</v>
      </c>
      <c r="T93" s="4">
        <f>IF(基础状态预估!$AA13=T$4,1,0)*6</f>
        <v>0</v>
      </c>
      <c r="U93" s="4">
        <f>IF(基础状态预估!$AA13=U$4,1,0)*6</f>
        <v>0</v>
      </c>
      <c r="V93" s="11" t="str">
        <f t="shared" si="17"/>
        <v/>
      </c>
      <c r="W93" s="11" t="str">
        <f t="shared" si="13"/>
        <v/>
      </c>
      <c r="X93" s="11">
        <f t="shared" si="14"/>
        <v>5.5357142857142771E-2</v>
      </c>
      <c r="Y93" s="11" t="str">
        <f t="shared" si="15"/>
        <v/>
      </c>
      <c r="Z93" s="11" t="str">
        <f t="shared" si="16"/>
        <v/>
      </c>
      <c r="AC93" s="11">
        <f>IFERROR(育马!AM93/O93,0)</f>
        <v>0</v>
      </c>
      <c r="AD93" s="11">
        <f>IFERROR(马场!AH93/O93,0)</f>
        <v>0</v>
      </c>
      <c r="AE93" s="11">
        <f>IFERROR(商店!AB93/O93,0)</f>
        <v>0.67363263761606407</v>
      </c>
      <c r="AF93" s="11">
        <f>IFERROR(付费投放!Q93/O93,0)</f>
        <v>0.32636736238393593</v>
      </c>
      <c r="AI93" s="11">
        <f>IFERROR(育马!AN93/P93,0)</f>
        <v>0</v>
      </c>
      <c r="AJ93" s="11">
        <f>IFERROR(马场!AI93/P93,0)</f>
        <v>0</v>
      </c>
      <c r="AK93" s="11">
        <f>IFERROR(商店!AC93/P93,0)</f>
        <v>0.59776404225046875</v>
      </c>
      <c r="AL93" s="11">
        <f>IFERROR(付费投放!R93/P93,0)</f>
        <v>0.40223595774953119</v>
      </c>
    </row>
    <row r="94" spans="10:39" x14ac:dyDescent="0.15">
      <c r="J94" s="7">
        <f>基础状态预估!J14</f>
        <v>34.642206307096416</v>
      </c>
      <c r="K94" s="7">
        <f>求节点(节奏总纲!$F$4:$F$163,节奏总纲!$C$4:$C$163,J94)</f>
        <v>56.310459378600413</v>
      </c>
      <c r="L94" s="7">
        <f>育马!AJ94+商店!Y94+马场!AE94+付费投放!N94</f>
        <v>6.4071428571428566</v>
      </c>
      <c r="M94" s="7">
        <f>育马!AK94+商店!Z94+马场!AF94+付费投放!O94</f>
        <v>3.403571428571428</v>
      </c>
      <c r="N94" s="7">
        <f>育马!AL94+商店!AA94+马场!AG94+付费投放!P94</f>
        <v>0.54642857142857149</v>
      </c>
      <c r="O94" s="7">
        <f>育马!AM94+商店!AB94+马场!AH94+付费投放!Q94</f>
        <v>1.4845890691103873</v>
      </c>
      <c r="P94" s="7">
        <f>育马!AN94+商店!AC94+马场!AI94+付费投放!R94</f>
        <v>0.20076484485173121</v>
      </c>
      <c r="Q94" s="4">
        <f>IF(基础状态预估!$AA14=Q$4,1,0)*6</f>
        <v>0</v>
      </c>
      <c r="R94" s="4">
        <f>IF(基础状态预估!$AA14=R$4,1,0)*6</f>
        <v>0</v>
      </c>
      <c r="S94" s="4">
        <f>IF(基础状态预估!$AA14=S$4,1,0)*6</f>
        <v>6</v>
      </c>
      <c r="T94" s="4">
        <f>IF(基础状态预估!$AA14=T$4,1,0)*6</f>
        <v>0</v>
      </c>
      <c r="U94" s="4">
        <f>IF(基础状态预估!$AA14=U$4,1,0)*6</f>
        <v>0</v>
      </c>
      <c r="V94" s="11" t="str">
        <f t="shared" si="17"/>
        <v/>
      </c>
      <c r="W94" s="11" t="str">
        <f t="shared" si="13"/>
        <v/>
      </c>
      <c r="X94" s="11">
        <f t="shared" si="14"/>
        <v>9.1071428571428581E-2</v>
      </c>
      <c r="Y94" s="11" t="str">
        <f t="shared" si="15"/>
        <v/>
      </c>
      <c r="Z94" s="11" t="str">
        <f t="shared" si="16"/>
        <v/>
      </c>
      <c r="AC94" s="11">
        <f>IFERROR(育马!AM94/O94,0)</f>
        <v>0</v>
      </c>
      <c r="AD94" s="11">
        <f>IFERROR(马场!AH94/O94,0)</f>
        <v>0</v>
      </c>
      <c r="AE94" s="11">
        <f>IFERROR(商店!AB94/O94,0)</f>
        <v>0.67358706918085531</v>
      </c>
      <c r="AF94" s="11">
        <f>IFERROR(付费投放!Q94/O94,0)</f>
        <v>0.32641293081914469</v>
      </c>
      <c r="AI94" s="11">
        <f>IFERROR(育马!AN94/P94,0)</f>
        <v>0</v>
      </c>
      <c r="AJ94" s="11">
        <f>IFERROR(马场!AI94/P94,0)</f>
        <v>0</v>
      </c>
      <c r="AK94" s="11">
        <f>IFERROR(商店!AC94/P94,0)</f>
        <v>0.59771420683049548</v>
      </c>
      <c r="AL94" s="11">
        <f>IFERROR(付费投放!R94/P94,0)</f>
        <v>0.40228579316950458</v>
      </c>
    </row>
    <row r="95" spans="10:39" x14ac:dyDescent="0.15">
      <c r="J95" s="7">
        <f>基础状态预估!J15</f>
        <v>35.842206307096419</v>
      </c>
      <c r="K95" s="7">
        <f>求节点(节奏总纲!$F$4:$F$163,节奏总纲!$C$4:$C$163,J95)</f>
        <v>56.804810981122344</v>
      </c>
      <c r="L95" s="7">
        <f>育马!AJ95+商店!Y95+马场!AE95+付费投放!N95</f>
        <v>7.7100000000000026</v>
      </c>
      <c r="M95" s="7">
        <f>育马!AK95+商店!Z95+马场!AF95+付费投放!O95</f>
        <v>4.4150000000000027</v>
      </c>
      <c r="N95" s="7">
        <f>育马!AL95+商店!AA95+马场!AG95+付费投放!P95</f>
        <v>0.97500000000000109</v>
      </c>
      <c r="O95" s="7">
        <f>育马!AM95+商店!AB95+马场!AH95+付费投放!Q95</f>
        <v>2.0785853787572384</v>
      </c>
      <c r="P95" s="7">
        <f>育马!AN95+商店!AC95+马场!AI95+付费投放!R95</f>
        <v>0.28109756312620643</v>
      </c>
      <c r="Q95" s="4">
        <f>IF(基础状态预估!$AA15=Q$4,1,0)*6</f>
        <v>0</v>
      </c>
      <c r="R95" s="4">
        <f>IF(基础状态预估!$AA15=R$4,1,0)*6</f>
        <v>0</v>
      </c>
      <c r="S95" s="4">
        <f>IF(基础状态预估!$AA15=S$4,1,0)*6</f>
        <v>6</v>
      </c>
      <c r="T95" s="4">
        <f>IF(基础状态预估!$AA15=T$4,1,0)*6</f>
        <v>0</v>
      </c>
      <c r="U95" s="4">
        <f>IF(基础状态预估!$AA15=U$4,1,0)*6</f>
        <v>0</v>
      </c>
      <c r="V95" s="11" t="str">
        <f t="shared" si="17"/>
        <v/>
      </c>
      <c r="W95" s="11" t="str">
        <f t="shared" si="13"/>
        <v/>
      </c>
      <c r="X95" s="11">
        <f t="shared" si="14"/>
        <v>0.16250000000000017</v>
      </c>
      <c r="Y95" s="11" t="str">
        <f t="shared" si="15"/>
        <v/>
      </c>
      <c r="Z95" s="11" t="str">
        <f t="shared" si="16"/>
        <v/>
      </c>
      <c r="AC95" s="11">
        <f>IFERROR(育马!AM95/O95,0)</f>
        <v>0</v>
      </c>
      <c r="AD95" s="11">
        <f>IFERROR(马场!AH95/O95,0)</f>
        <v>0</v>
      </c>
      <c r="AE95" s="11">
        <f>IFERROR(商店!AB95/O95,0)</f>
        <v>0.67353499851761889</v>
      </c>
      <c r="AF95" s="11">
        <f>IFERROR(付费投放!Q95/O95,0)</f>
        <v>0.32646500148238122</v>
      </c>
      <c r="AI95" s="11">
        <f>IFERROR(育马!AN95/P95,0)</f>
        <v>0</v>
      </c>
      <c r="AJ95" s="11">
        <f>IFERROR(马场!AI95/P95,0)</f>
        <v>0</v>
      </c>
      <c r="AK95" s="11">
        <f>IFERROR(商店!AC95/P95,0)</f>
        <v>0.59765726223877624</v>
      </c>
      <c r="AL95" s="11">
        <f>IFERROR(付费投放!R95/P95,0)</f>
        <v>0.4023427377612237</v>
      </c>
    </row>
    <row r="96" spans="10:39" x14ac:dyDescent="0.15">
      <c r="J96" s="7">
        <f>基础状态预估!J16</f>
        <v>37.042206307096414</v>
      </c>
      <c r="K96" s="7">
        <f>求节点(节奏总纲!$F$4:$F$163,节奏总纲!$C$4:$C$163,J96)</f>
        <v>57.279578089064216</v>
      </c>
      <c r="L96" s="7">
        <f>育马!AJ96+商店!Y96+马场!AE96+付费投放!N96</f>
        <v>9.0128571428571398</v>
      </c>
      <c r="M96" s="7">
        <f>育马!AK96+商店!Z96+马场!AF96+付费投放!O96</f>
        <v>5.4264285714285707</v>
      </c>
      <c r="N96" s="7">
        <f>育马!AL96+商店!AA96+马场!AG96+付费投放!P96</f>
        <v>1.403571428571428</v>
      </c>
      <c r="O96" s="7">
        <f>育马!AM96+商店!AB96+马场!AH96+付费投放!Q96</f>
        <v>2.6725816884040858</v>
      </c>
      <c r="P96" s="7">
        <f>育马!AN96+商店!AC96+马场!AI96+付费投放!R96</f>
        <v>0.36143028140068106</v>
      </c>
      <c r="Q96" s="4">
        <f>IF(基础状态预估!$AA16=Q$4,1,0)*6</f>
        <v>0</v>
      </c>
      <c r="R96" s="4">
        <f>IF(基础状态预估!$AA16=R$4,1,0)*6</f>
        <v>0</v>
      </c>
      <c r="S96" s="4">
        <f>IF(基础状态预估!$AA16=S$4,1,0)*6</f>
        <v>0</v>
      </c>
      <c r="T96" s="4">
        <f>IF(基础状态预估!$AA16=T$4,1,0)*6</f>
        <v>6</v>
      </c>
      <c r="U96" s="4">
        <f>IF(基础状态预估!$AA16=U$4,1,0)*6</f>
        <v>0</v>
      </c>
      <c r="V96" s="11" t="str">
        <f t="shared" si="17"/>
        <v/>
      </c>
      <c r="W96" s="11" t="str">
        <f t="shared" si="13"/>
        <v/>
      </c>
      <c r="X96" s="11" t="str">
        <f t="shared" si="14"/>
        <v/>
      </c>
      <c r="Y96" s="11">
        <f t="shared" si="15"/>
        <v>0.44543028140068097</v>
      </c>
      <c r="Z96" s="11" t="str">
        <f t="shared" si="16"/>
        <v/>
      </c>
      <c r="AC96" s="11">
        <f>IFERROR(育马!AM96/O96,0)</f>
        <v>0</v>
      </c>
      <c r="AD96" s="11">
        <f>IFERROR(马场!AH96/O96,0)</f>
        <v>0</v>
      </c>
      <c r="AE96" s="11">
        <f>IFERROR(商店!AB96/O96,0)</f>
        <v>0.67350607384983519</v>
      </c>
      <c r="AF96" s="11">
        <f>IFERROR(付费投放!Q96/O96,0)</f>
        <v>0.32649392615016493</v>
      </c>
      <c r="AI96" s="11">
        <f>IFERROR(育马!AN96/P96,0)</f>
        <v>0</v>
      </c>
      <c r="AJ96" s="11">
        <f>IFERROR(马场!AI96/P96,0)</f>
        <v>0</v>
      </c>
      <c r="AK96" s="11">
        <f>IFERROR(商店!AC96/P96,0)</f>
        <v>0.59762563104263711</v>
      </c>
      <c r="AL96" s="11">
        <f>IFERROR(付费投放!R96/P96,0)</f>
        <v>0.40237436895736284</v>
      </c>
    </row>
    <row r="97" spans="10:38" x14ac:dyDescent="0.15">
      <c r="J97" s="7">
        <f>基础状态预估!J17</f>
        <v>38.842206307096419</v>
      </c>
      <c r="K97" s="7">
        <f>求节点(节奏总纲!$F$4:$F$163,节奏总纲!$C$4:$C$163,J97)</f>
        <v>57.972561857331456</v>
      </c>
      <c r="L97" s="7">
        <f>育马!AJ97+商店!Y97+马场!AE97+付费投放!N97</f>
        <v>10.967142857142859</v>
      </c>
      <c r="M97" s="7">
        <f>育马!AK97+商店!Z97+马场!AF97+付费投放!O97</f>
        <v>6.9435714285714294</v>
      </c>
      <c r="N97" s="7">
        <f>育马!AL97+商店!AA97+马场!AG97+付费投放!P97</f>
        <v>2.0464285714285722</v>
      </c>
      <c r="O97" s="7">
        <f>育马!AM97+商店!AB97+马场!AH97+付费投放!Q97</f>
        <v>3.5635761528743632</v>
      </c>
      <c r="P97" s="7">
        <f>育马!AN97+商店!AC97+马场!AI97+付费投放!R97</f>
        <v>0.48192935881239385</v>
      </c>
      <c r="Q97" s="4">
        <f>IF(基础状态预估!$AA17=Q$4,1,0)*6</f>
        <v>0</v>
      </c>
      <c r="R97" s="4">
        <f>IF(基础状态预估!$AA17=R$4,1,0)*6</f>
        <v>0</v>
      </c>
      <c r="S97" s="4">
        <f>IF(基础状态预估!$AA17=S$4,1,0)*6</f>
        <v>0</v>
      </c>
      <c r="T97" s="4">
        <f>IF(基础状态预估!$AA17=T$4,1,0)*6</f>
        <v>6</v>
      </c>
      <c r="U97" s="4">
        <f>IF(基础状态预估!$AA17=U$4,1,0)*6</f>
        <v>0</v>
      </c>
      <c r="V97" s="11" t="str">
        <f t="shared" si="17"/>
        <v/>
      </c>
      <c r="W97" s="11" t="str">
        <f t="shared" si="13"/>
        <v/>
      </c>
      <c r="X97" s="11" t="str">
        <f t="shared" si="14"/>
        <v/>
      </c>
      <c r="Y97" s="11">
        <f t="shared" si="15"/>
        <v>0.59392935881239384</v>
      </c>
      <c r="Z97" s="11" t="str">
        <f t="shared" si="16"/>
        <v/>
      </c>
      <c r="AC97" s="11">
        <f>IFERROR(育马!AM97/O97,0)</f>
        <v>0</v>
      </c>
      <c r="AD97" s="11">
        <f>IFERROR(马场!AH97/O97,0)</f>
        <v>0</v>
      </c>
      <c r="AE97" s="11">
        <f>IFERROR(商店!AB97/O97,0)</f>
        <v>0.673480766803362</v>
      </c>
      <c r="AF97" s="11">
        <f>IFERROR(付费投放!Q97/O97,0)</f>
        <v>0.32651923319663806</v>
      </c>
      <c r="AI97" s="11">
        <f>IFERROR(育马!AN97/P97,0)</f>
        <v>0</v>
      </c>
      <c r="AJ97" s="11">
        <f>IFERROR(马场!AI97/P97,0)</f>
        <v>0</v>
      </c>
      <c r="AK97" s="11">
        <f>IFERROR(商店!AC97/P97,0)</f>
        <v>0.59759795649244352</v>
      </c>
      <c r="AL97" s="11">
        <f>IFERROR(付费投放!R97/P97,0)</f>
        <v>0.40240204350755654</v>
      </c>
    </row>
    <row r="98" spans="10:38" x14ac:dyDescent="0.15">
      <c r="J98" s="7">
        <f>基础状态预估!J18</f>
        <v>40.642206307096416</v>
      </c>
      <c r="K98" s="7">
        <f>求节点(节奏总纲!$F$4:$F$163,节奏总纲!$C$4:$C$163,J98)</f>
        <v>58.614191691574263</v>
      </c>
      <c r="L98" s="7">
        <f>育马!AJ98+商店!Y98+马场!AE98+付费投放!N98</f>
        <v>12.471428571428572</v>
      </c>
      <c r="M98" s="7">
        <f>育马!AK98+商店!Z98+马场!AF98+付费投放!O98</f>
        <v>8.5357142857142847</v>
      </c>
      <c r="N98" s="7">
        <f>育马!AL98+商店!AA98+马场!AG98+付费投放!P98</f>
        <v>2.734285714285714</v>
      </c>
      <c r="O98" s="7">
        <f>育马!AM98+商店!AB98+马场!AH98+付费投放!Q98</f>
        <v>4.4845706173446356</v>
      </c>
      <c r="P98" s="7">
        <f>育马!AN98+商店!AC98+马场!AI98+付费投放!R98</f>
        <v>0.60242843622410591</v>
      </c>
      <c r="Q98" s="4">
        <f>IF(基础状态预估!$AA18=Q$4,1,0)*6</f>
        <v>0</v>
      </c>
      <c r="R98" s="4">
        <f>IF(基础状态预估!$AA18=R$4,1,0)*6</f>
        <v>0</v>
      </c>
      <c r="S98" s="4">
        <f>IF(基础状态预估!$AA18=S$4,1,0)*6</f>
        <v>0</v>
      </c>
      <c r="T98" s="4">
        <f>IF(基础状态预估!$AA18=T$4,1,0)*6</f>
        <v>6</v>
      </c>
      <c r="U98" s="4">
        <f>IF(基础状态预估!$AA18=U$4,1,0)*6</f>
        <v>0</v>
      </c>
      <c r="V98" s="11" t="str">
        <f t="shared" si="17"/>
        <v/>
      </c>
      <c r="W98" s="11" t="str">
        <f t="shared" si="13"/>
        <v/>
      </c>
      <c r="X98" s="11" t="str">
        <f t="shared" si="14"/>
        <v/>
      </c>
      <c r="Y98" s="11">
        <f t="shared" si="15"/>
        <v>0.74742843622410593</v>
      </c>
      <c r="Z98" s="11" t="str">
        <f t="shared" si="16"/>
        <v/>
      </c>
      <c r="AC98" s="11">
        <f>IFERROR(育马!AM98/O98,0)</f>
        <v>6.6896036565844809E-3</v>
      </c>
      <c r="AD98" s="11">
        <f>IFERROR(马场!AH98/O98,0)</f>
        <v>0</v>
      </c>
      <c r="AE98" s="11">
        <f>IFERROR(商店!AB98/O98,0)</f>
        <v>0.66896036565844819</v>
      </c>
      <c r="AF98" s="11">
        <f>IFERROR(付费投放!Q98/O98,0)</f>
        <v>0.32435003068496732</v>
      </c>
      <c r="AI98" s="11">
        <f>IFERROR(育马!AN98/P98,0)</f>
        <v>0</v>
      </c>
      <c r="AJ98" s="11">
        <f>IFERROR(马场!AI98/P98,0)</f>
        <v>0</v>
      </c>
      <c r="AK98" s="11">
        <f>IFERROR(商店!AC98/P98,0)</f>
        <v>0.59758135299257098</v>
      </c>
      <c r="AL98" s="11">
        <f>IFERROR(付费投放!R98/P98,0)</f>
        <v>0.40241864700742896</v>
      </c>
    </row>
    <row r="99" spans="10:38" x14ac:dyDescent="0.15">
      <c r="J99" s="7">
        <f>基础状态预估!J19</f>
        <v>42.442206307096413</v>
      </c>
      <c r="K99" s="7">
        <f>求节点(节奏总纲!$F$4:$F$163,节奏总纲!$C$4:$C$163,J99)</f>
        <v>59.238882626577023</v>
      </c>
      <c r="L99" s="7">
        <f>育马!AJ99+商店!Y99+马场!AE99+付费投放!N99</f>
        <v>12.825714285714284</v>
      </c>
      <c r="M99" s="7">
        <f>育马!AK99+商店!Z99+马场!AF99+付费投放!O99</f>
        <v>10.319523809523806</v>
      </c>
      <c r="N99" s="7">
        <f>育马!AL99+商店!AA99+马场!AG99+付费投放!P99</f>
        <v>3.537142857142856</v>
      </c>
      <c r="O99" s="7">
        <f>育马!AM99+商店!AB99+马场!AH99+付费投放!Q99</f>
        <v>5.4822317484815741</v>
      </c>
      <c r="P99" s="7">
        <f>育马!AN99+商店!AC99+马场!AI99+付费投放!R99</f>
        <v>0.72292751363581798</v>
      </c>
      <c r="Q99" s="4">
        <f>IF(基础状态预估!$AA19=Q$4,1,0)*6</f>
        <v>0</v>
      </c>
      <c r="R99" s="4">
        <f>IF(基础状态预估!$AA19=R$4,1,0)*6</f>
        <v>0</v>
      </c>
      <c r="S99" s="4">
        <f>IF(基础状态预估!$AA19=S$4,1,0)*6</f>
        <v>0</v>
      </c>
      <c r="T99" s="4">
        <f>IF(基础状态预估!$AA19=T$4,1,0)*6</f>
        <v>6</v>
      </c>
      <c r="U99" s="4">
        <f>IF(基础状态预估!$AA19=U$4,1,0)*6</f>
        <v>0</v>
      </c>
      <c r="V99" s="11" t="str">
        <f t="shared" si="17"/>
        <v/>
      </c>
      <c r="W99" s="11" t="str">
        <f t="shared" si="13"/>
        <v/>
      </c>
      <c r="X99" s="11" t="str">
        <f t="shared" si="14"/>
        <v/>
      </c>
      <c r="Y99" s="11">
        <f t="shared" si="15"/>
        <v>0.91370529141359569</v>
      </c>
      <c r="Z99" s="11" t="str">
        <f t="shared" si="16"/>
        <v/>
      </c>
      <c r="AC99" s="11">
        <f>IFERROR(育马!AM99/O99,0)</f>
        <v>2.4929020321791277E-2</v>
      </c>
      <c r="AD99" s="11">
        <f>IFERROR(马场!AH99/O99,0)</f>
        <v>0</v>
      </c>
      <c r="AE99" s="11">
        <f>IFERROR(商店!AB99/O99,0)</f>
        <v>0.65666687676913671</v>
      </c>
      <c r="AF99" s="11">
        <f>IFERROR(付费投放!Q99/O99,0)</f>
        <v>0.3184041029090719</v>
      </c>
      <c r="AI99" s="11">
        <f>IFERROR(育马!AN99/P99,0)</f>
        <v>0</v>
      </c>
      <c r="AJ99" s="11">
        <f>IFERROR(马场!AI99/P99,0)</f>
        <v>0</v>
      </c>
      <c r="AK99" s="11">
        <f>IFERROR(商店!AC99/P99,0)</f>
        <v>0.5975702845052101</v>
      </c>
      <c r="AL99" s="11">
        <f>IFERROR(付费投放!R99/P99,0)</f>
        <v>0.40242971549478984</v>
      </c>
    </row>
    <row r="100" spans="10:38" x14ac:dyDescent="0.15">
      <c r="J100" s="7">
        <f>基础状态预估!J20</f>
        <v>44.242206307096417</v>
      </c>
      <c r="K100" s="7">
        <f>求节点(节奏总纲!$F$4:$F$163,节奏总纲!$C$4:$C$163,J100)</f>
        <v>59.841034116551036</v>
      </c>
      <c r="L100" s="7">
        <f>育马!AJ100+商店!Y100+马场!AE100+付费投放!N100</f>
        <v>12.979999999999999</v>
      </c>
      <c r="M100" s="7">
        <f>育马!AK100+商店!Z100+马场!AF100+付费投放!O100</f>
        <v>12.136666666666668</v>
      </c>
      <c r="N100" s="7">
        <f>育马!AL100+商店!AA100+马场!AG100+付费投放!P100</f>
        <v>4.3600000000000003</v>
      </c>
      <c r="O100" s="7">
        <f>育马!AM100+商店!AB100+马场!AH100+付费投放!Q100</f>
        <v>6.4932262129518517</v>
      </c>
      <c r="P100" s="7">
        <f>育马!AN100+商店!AC100+马场!AI100+付费投放!R100</f>
        <v>0.84342659104753082</v>
      </c>
      <c r="Q100" s="4">
        <f>IF(基础状态预估!$AA20=Q$4,1,0)*6</f>
        <v>0</v>
      </c>
      <c r="R100" s="4">
        <f>IF(基础状态预估!$AA20=R$4,1,0)*6</f>
        <v>0</v>
      </c>
      <c r="S100" s="4">
        <f>IF(基础状态预估!$AA20=S$4,1,0)*6</f>
        <v>0</v>
      </c>
      <c r="T100" s="4">
        <f>IF(基础状态预估!$AA20=T$4,1,0)*6</f>
        <v>6</v>
      </c>
      <c r="U100" s="4">
        <f>IF(基础状态预估!$AA20=U$4,1,0)*6</f>
        <v>0</v>
      </c>
      <c r="V100" s="11" t="str">
        <f t="shared" si="17"/>
        <v/>
      </c>
      <c r="W100" s="11" t="str">
        <f t="shared" si="13"/>
        <v/>
      </c>
      <c r="X100" s="11" t="str">
        <f t="shared" si="14"/>
        <v/>
      </c>
      <c r="Y100" s="11">
        <f t="shared" si="15"/>
        <v>1.0822043688253087</v>
      </c>
      <c r="Z100" s="11" t="str">
        <f t="shared" si="16"/>
        <v/>
      </c>
      <c r="AC100" s="11">
        <f>IFERROR(育马!AM100/O100,0)</f>
        <v>3.95283728379432E-2</v>
      </c>
      <c r="AD100" s="11">
        <f>IFERROR(马场!AH100/O100,0)</f>
        <v>0</v>
      </c>
      <c r="AE100" s="11">
        <f>IFERROR(商店!AB100/O100,0)</f>
        <v>0.64682791916634308</v>
      </c>
      <c r="AF100" s="11">
        <f>IFERROR(付费投放!Q100/O100,0)</f>
        <v>0.31364370799571367</v>
      </c>
      <c r="AI100" s="11">
        <f>IFERROR(育马!AN100/P100,0)</f>
        <v>0</v>
      </c>
      <c r="AJ100" s="11">
        <f>IFERROR(马场!AI100/P100,0)</f>
        <v>0</v>
      </c>
      <c r="AK100" s="11">
        <f>IFERROR(商店!AC100/P100,0)</f>
        <v>0.59756237869384121</v>
      </c>
      <c r="AL100" s="11">
        <f>IFERROR(付费投放!R100/P100,0)</f>
        <v>0.40243762130615884</v>
      </c>
    </row>
    <row r="101" spans="10:38" x14ac:dyDescent="0.15">
      <c r="J101" s="7">
        <f>基础状态预估!J21</f>
        <v>46.042206307096414</v>
      </c>
      <c r="K101" s="7">
        <f>求节点(节奏总纲!$F$4:$F$163,节奏总纲!$C$4:$C$163,J101)</f>
        <v>60.406324041739808</v>
      </c>
      <c r="L101" s="7">
        <f>育马!AJ101+商店!Y101+马场!AE101+付费投放!N101</f>
        <v>13.134285714285713</v>
      </c>
      <c r="M101" s="7">
        <f>育马!AK101+商店!Z101+马场!AF101+付费投放!O101</f>
        <v>13.953809523809522</v>
      </c>
      <c r="N101" s="7">
        <f>育马!AL101+商店!AA101+马场!AG101+付费投放!P101</f>
        <v>5.1828571428571424</v>
      </c>
      <c r="O101" s="7">
        <f>育马!AM101+商店!AB101+马场!AH101+付费投放!Q101</f>
        <v>7.504220677422123</v>
      </c>
      <c r="P101" s="7">
        <f>育马!AN101+商店!AC101+马场!AI101+付费投放!R101</f>
        <v>0.96392566845924277</v>
      </c>
      <c r="Q101" s="4">
        <f>IF(基础状态预估!$AA21=Q$4,1,0)*6</f>
        <v>0</v>
      </c>
      <c r="R101" s="4">
        <f>IF(基础状态预估!$AA21=R$4,1,0)*6</f>
        <v>0</v>
      </c>
      <c r="S101" s="4">
        <f>IF(基础状态预估!$AA21=S$4,1,0)*6</f>
        <v>0</v>
      </c>
      <c r="T101" s="4">
        <f>IF(基础状态预估!$AA21=T$4,1,0)*6</f>
        <v>6</v>
      </c>
      <c r="U101" s="4">
        <f>IF(基础状态预估!$AA21=U$4,1,0)*6</f>
        <v>0</v>
      </c>
      <c r="V101" s="11" t="str">
        <f t="shared" si="17"/>
        <v/>
      </c>
      <c r="W101" s="11" t="str">
        <f t="shared" si="13"/>
        <v/>
      </c>
      <c r="X101" s="11" t="str">
        <f t="shared" si="14"/>
        <v/>
      </c>
      <c r="Y101" s="11">
        <f t="shared" si="15"/>
        <v>1.2507034462370206</v>
      </c>
      <c r="Z101" s="11" t="str">
        <f t="shared" si="16"/>
        <v/>
      </c>
      <c r="AC101" s="11">
        <f>IFERROR(育马!AM101/O101,0)</f>
        <v>5.0193975211835121E-2</v>
      </c>
      <c r="AD101" s="11">
        <f>IFERROR(马场!AH101/O101,0)</f>
        <v>0</v>
      </c>
      <c r="AE101" s="11">
        <f>IFERROR(商店!AB101/O101,0)</f>
        <v>0.63964003809772185</v>
      </c>
      <c r="AF101" s="11">
        <f>IFERROR(付费投放!Q101/O101,0)</f>
        <v>0.31016598669044299</v>
      </c>
      <c r="AI101" s="11">
        <f>IFERROR(育马!AN101/P101,0)</f>
        <v>0</v>
      </c>
      <c r="AJ101" s="11">
        <f>IFERROR(马场!AI101/P101,0)</f>
        <v>0</v>
      </c>
      <c r="AK101" s="11">
        <f>IFERROR(商店!AC101/P101,0)</f>
        <v>0.59755644947259201</v>
      </c>
      <c r="AL101" s="11">
        <f>IFERROR(付费投放!R101/P101,0)</f>
        <v>0.40244355052740799</v>
      </c>
    </row>
    <row r="102" spans="10:38" x14ac:dyDescent="0.15">
      <c r="J102" s="7">
        <f>基础状态预估!J22</f>
        <v>47.842206307096419</v>
      </c>
      <c r="K102" s="7">
        <f>求节点(节奏总纲!$F$4:$F$163,节奏总纲!$C$4:$C$163,J102)</f>
        <v>60.958392122344456</v>
      </c>
      <c r="L102" s="7">
        <f>育马!AJ102+商店!Y102+马场!AE102+付费投放!N102</f>
        <v>13.288571428571426</v>
      </c>
      <c r="M102" s="7">
        <f>育马!AK102+商店!Z102+马场!AF102+付费投放!O102</f>
        <v>15.770952380952384</v>
      </c>
      <c r="N102" s="7">
        <f>育马!AL102+商店!AA102+马场!AG102+付费投放!P102</f>
        <v>6.0057142857142871</v>
      </c>
      <c r="O102" s="7">
        <f>育马!AM102+商店!AB102+马场!AH102+付费投放!Q102</f>
        <v>8.5152151418923996</v>
      </c>
      <c r="P102" s="7">
        <f>育马!AN102+商店!AC102+马场!AI102+付费投放!R102</f>
        <v>1.0844247458709555</v>
      </c>
      <c r="Q102" s="4">
        <f>IF(基础状态预估!$AA22=Q$4,1,0)*6</f>
        <v>0</v>
      </c>
      <c r="R102" s="4">
        <f>IF(基础状态预估!$AA22=R$4,1,0)*6</f>
        <v>0</v>
      </c>
      <c r="S102" s="4">
        <f>IF(基础状态预估!$AA22=S$4,1,0)*6</f>
        <v>0</v>
      </c>
      <c r="T102" s="4">
        <f>IF(基础状态预估!$AA22=T$4,1,0)*6</f>
        <v>6</v>
      </c>
      <c r="U102" s="4">
        <f>IF(基础状态预估!$AA22=U$4,1,0)*6</f>
        <v>0</v>
      </c>
      <c r="V102" s="11" t="str">
        <f t="shared" si="17"/>
        <v/>
      </c>
      <c r="W102" s="11" t="str">
        <f t="shared" si="13"/>
        <v/>
      </c>
      <c r="X102" s="11" t="str">
        <f t="shared" si="14"/>
        <v/>
      </c>
      <c r="Y102" s="11">
        <f t="shared" si="15"/>
        <v>1.4192025236487333</v>
      </c>
      <c r="Z102" s="11" t="str">
        <f t="shared" si="16"/>
        <v/>
      </c>
      <c r="AC102" s="11">
        <f>IFERROR(育马!AM102/O102,0)</f>
        <v>5.8326966305667402E-2</v>
      </c>
      <c r="AD102" s="11">
        <f>IFERROR(马场!AH102/O102,0)</f>
        <v>0</v>
      </c>
      <c r="AE102" s="11">
        <f>IFERROR(商店!AB102/O102,0)</f>
        <v>0.63415896251799442</v>
      </c>
      <c r="AF102" s="11">
        <f>IFERROR(付费投放!Q102/O102,0)</f>
        <v>0.30751407117633828</v>
      </c>
      <c r="AI102" s="11">
        <f>IFERROR(育马!AN102/P102,0)</f>
        <v>0</v>
      </c>
      <c r="AJ102" s="11">
        <f>IFERROR(马场!AI102/P102,0)</f>
        <v>0</v>
      </c>
      <c r="AK102" s="11">
        <f>IFERROR(商店!AC102/P102,0)</f>
        <v>0.59755183793741173</v>
      </c>
      <c r="AL102" s="11">
        <f>IFERROR(付费投放!R102/P102,0)</f>
        <v>0.40244816206258827</v>
      </c>
    </row>
    <row r="103" spans="10:38" x14ac:dyDescent="0.15">
      <c r="J103" s="7">
        <f>基础状态预估!J23</f>
        <v>49.642206307096416</v>
      </c>
      <c r="K103" s="7">
        <f>求节点(节奏总纲!$F$4:$F$163,节奏总纲!$C$4:$C$163,J103)</f>
        <v>61.471385172008482</v>
      </c>
      <c r="L103" s="7">
        <f>育马!AJ103+商店!Y103+马场!AE103+付费投放!N103</f>
        <v>13.442857142857141</v>
      </c>
      <c r="M103" s="7">
        <f>育马!AK103+商店!Z103+马场!AF103+付费投放!O103</f>
        <v>17.588095238095239</v>
      </c>
      <c r="N103" s="7">
        <f>育马!AL103+商店!AA103+马场!AG103+付费投放!P103</f>
        <v>6.8285714285714274</v>
      </c>
      <c r="O103" s="7">
        <f>育马!AM103+商店!AB103+马场!AH103+付费投放!Q103</f>
        <v>9.5262096063626736</v>
      </c>
      <c r="P103" s="7">
        <f>育马!AN103+商店!AC103+马场!AI103+付费投放!R103</f>
        <v>1.2049238232826676</v>
      </c>
      <c r="Q103" s="4">
        <f>IF(基础状态预估!$AA23=Q$4,1,0)*6</f>
        <v>0</v>
      </c>
      <c r="R103" s="4">
        <f>IF(基础状态预估!$AA23=R$4,1,0)*6</f>
        <v>0</v>
      </c>
      <c r="S103" s="4">
        <f>IF(基础状态预估!$AA23=S$4,1,0)*6</f>
        <v>0</v>
      </c>
      <c r="T103" s="4">
        <f>IF(基础状态预估!$AA23=T$4,1,0)*6</f>
        <v>6</v>
      </c>
      <c r="U103" s="4">
        <f>IF(基础状态预估!$AA23=U$4,1,0)*6</f>
        <v>0</v>
      </c>
      <c r="V103" s="11" t="str">
        <f t="shared" si="17"/>
        <v/>
      </c>
      <c r="W103" s="11" t="str">
        <f t="shared" si="13"/>
        <v/>
      </c>
      <c r="X103" s="11" t="str">
        <f t="shared" si="14"/>
        <v/>
      </c>
      <c r="Y103" s="11">
        <f t="shared" si="15"/>
        <v>1.5877016010604457</v>
      </c>
      <c r="Z103" s="11" t="str">
        <f t="shared" si="16"/>
        <v/>
      </c>
      <c r="AC103" s="11">
        <f>IFERROR(育马!AM103/O103,0)</f>
        <v>6.4733686549872618E-2</v>
      </c>
      <c r="AD103" s="11">
        <f>IFERROR(马场!AH103/O103,0)</f>
        <v>0</v>
      </c>
      <c r="AE103" s="11">
        <f>IFERROR(商店!AB103/O103,0)</f>
        <v>0.62984127453930105</v>
      </c>
      <c r="AF103" s="11">
        <f>IFERROR(付费投放!Q103/O103,0)</f>
        <v>0.30542503891082617</v>
      </c>
      <c r="AI103" s="11">
        <f>IFERROR(育马!AN103/P103,0)</f>
        <v>0</v>
      </c>
      <c r="AJ103" s="11">
        <f>IFERROR(马场!AI103/P103,0)</f>
        <v>0</v>
      </c>
      <c r="AK103" s="11">
        <f>IFERROR(商店!AC103/P103,0)</f>
        <v>0.5975481487605151</v>
      </c>
      <c r="AL103" s="11">
        <f>IFERROR(付费投放!R103/P103,0)</f>
        <v>0.40245185123948496</v>
      </c>
    </row>
    <row r="104" spans="10:38" x14ac:dyDescent="0.15">
      <c r="J104" s="7">
        <f>基础状态预估!J24</f>
        <v>52.642206307096416</v>
      </c>
      <c r="K104" s="7">
        <f>求节点(节奏总纲!$F$4:$F$163,节奏总纲!$C$4:$C$163,J104)</f>
        <v>62.300587891930526</v>
      </c>
      <c r="L104" s="7">
        <f>育马!AJ104+商店!Y104+马场!AE104+付费投放!N104</f>
        <v>13.7</v>
      </c>
      <c r="M104" s="7">
        <f>育马!AK104+商店!Z104+马场!AF104+付费投放!O104</f>
        <v>20.616666666666667</v>
      </c>
      <c r="N104" s="7">
        <f>育马!AL104+商店!AA104+马场!AG104+付费投放!P104</f>
        <v>8.1999999999999993</v>
      </c>
      <c r="O104" s="7">
        <f>育马!AM104+商店!AB104+马场!AH104+付费投放!Q104</f>
        <v>11.211200380479795</v>
      </c>
      <c r="P104" s="7">
        <f>育马!AN104+商店!AC104+马场!AI104+付费投放!R104</f>
        <v>1.4057556189688549</v>
      </c>
      <c r="Q104" s="4">
        <f>IF(基础状态预估!$AA24=Q$4,1,0)*6</f>
        <v>0</v>
      </c>
      <c r="R104" s="4">
        <f>IF(基础状态预估!$AA24=R$4,1,0)*6</f>
        <v>0</v>
      </c>
      <c r="S104" s="4">
        <f>IF(基础状态预估!$AA24=S$4,1,0)*6</f>
        <v>0</v>
      </c>
      <c r="T104" s="4">
        <f>IF(基础状态预估!$AA24=T$4,1,0)*6</f>
        <v>6</v>
      </c>
      <c r="U104" s="4">
        <f>IF(基础状态预估!$AA24=U$4,1,0)*6</f>
        <v>0</v>
      </c>
      <c r="V104" s="11" t="str">
        <f t="shared" si="17"/>
        <v/>
      </c>
      <c r="W104" s="11" t="str">
        <f t="shared" si="13"/>
        <v/>
      </c>
      <c r="X104" s="11" t="str">
        <f t="shared" si="14"/>
        <v/>
      </c>
      <c r="Y104" s="11">
        <f t="shared" si="15"/>
        <v>1.8685333967466324</v>
      </c>
      <c r="Z104" s="11" t="str">
        <f t="shared" si="16"/>
        <v/>
      </c>
      <c r="AC104" s="11">
        <f>IFERROR(育马!AM104/O104,0)</f>
        <v>7.2843820371687684E-2</v>
      </c>
      <c r="AD104" s="11">
        <f>IFERROR(马场!AH104/O104,0)</f>
        <v>0</v>
      </c>
      <c r="AE104" s="11">
        <f>IFERROR(商店!AB104/O104,0)</f>
        <v>0.62437560318589436</v>
      </c>
      <c r="AF104" s="11">
        <f>IFERROR(付费投放!Q104/O104,0)</f>
        <v>0.30278057644241807</v>
      </c>
      <c r="AI104" s="11">
        <f>IFERROR(育马!AN104/P104,0)</f>
        <v>0</v>
      </c>
      <c r="AJ104" s="11">
        <f>IFERROR(马场!AI104/P104,0)</f>
        <v>0</v>
      </c>
      <c r="AK104" s="11">
        <f>IFERROR(商店!AC104/P104,0)</f>
        <v>0.59754340560001029</v>
      </c>
      <c r="AL104" s="11">
        <f>IFERROR(付费投放!R104/P104,0)</f>
        <v>0.40245659439998965</v>
      </c>
    </row>
    <row r="105" spans="10:38" x14ac:dyDescent="0.15">
      <c r="J105" s="7">
        <f>基础状态预估!J25</f>
        <v>55.642206307096416</v>
      </c>
      <c r="K105" s="7">
        <f>求节点(节奏总纲!$F$4:$F$163,节奏总纲!$C$4:$C$163,J105)</f>
        <v>63.088688786753281</v>
      </c>
      <c r="L105" s="7">
        <f>育马!AJ105+商店!Y105+马场!AE105+付费投放!N105</f>
        <v>13.957142857142856</v>
      </c>
      <c r="M105" s="7">
        <f>育马!AK105+商店!Z105+马场!AF105+付费投放!O105</f>
        <v>23.645238095238092</v>
      </c>
      <c r="N105" s="7">
        <f>育马!AL105+商店!AA105+马场!AG105+付费投放!P105</f>
        <v>9.5714285714285694</v>
      </c>
      <c r="O105" s="7">
        <f>育马!AM105+商店!AB105+马场!AH105+付费投放!Q105</f>
        <v>12.89619115459692</v>
      </c>
      <c r="P105" s="7">
        <f>育马!AN105+商店!AC105+马场!AI105+付费投放!R105</f>
        <v>1.6065874146550421</v>
      </c>
      <c r="Q105" s="4">
        <f>IF(基础状态预估!$AA25=Q$4,1,0)*6</f>
        <v>0</v>
      </c>
      <c r="R105" s="4">
        <f>IF(基础状态预估!$AA25=R$4,1,0)*6</f>
        <v>0</v>
      </c>
      <c r="S105" s="4">
        <f>IF(基础状态预估!$AA25=S$4,1,0)*6</f>
        <v>0</v>
      </c>
      <c r="T105" s="4">
        <f>IF(基础状态预估!$AA25=T$4,1,0)*6</f>
        <v>0</v>
      </c>
      <c r="U105" s="4">
        <f>IF(基础状态预估!$AA25=U$4,1,0)*6</f>
        <v>6</v>
      </c>
      <c r="V105" s="11" t="str">
        <f t="shared" si="17"/>
        <v/>
      </c>
      <c r="W105" s="11" t="str">
        <f t="shared" si="13"/>
        <v/>
      </c>
      <c r="X105" s="11" t="str">
        <f t="shared" si="14"/>
        <v/>
      </c>
      <c r="Y105" s="11" t="str">
        <f t="shared" si="15"/>
        <v/>
      </c>
      <c r="Z105" s="11">
        <f t="shared" si="16"/>
        <v>0.26776456910917368</v>
      </c>
      <c r="AC105" s="11">
        <f>IFERROR(育马!AM105/O105,0)</f>
        <v>7.8834646174135686E-2</v>
      </c>
      <c r="AD105" s="11">
        <f>IFERROR(马场!AH105/O105,0)</f>
        <v>0</v>
      </c>
      <c r="AE105" s="11">
        <f>IFERROR(商店!AB105/O105,0)</f>
        <v>0.62033819940303492</v>
      </c>
      <c r="AF105" s="11">
        <f>IFERROR(付费投放!Q105/O105,0)</f>
        <v>0.30082715442282937</v>
      </c>
      <c r="AI105" s="11">
        <f>IFERROR(育马!AN105/P105,0)</f>
        <v>0</v>
      </c>
      <c r="AJ105" s="11">
        <f>IFERROR(马场!AI105/P105,0)</f>
        <v>0</v>
      </c>
      <c r="AK105" s="11">
        <f>IFERROR(商店!AC105/P105,0)</f>
        <v>0.59753984827904683</v>
      </c>
      <c r="AL105" s="11">
        <f>IFERROR(付费投放!R105/P105,0)</f>
        <v>0.40246015172095323</v>
      </c>
    </row>
    <row r="106" spans="10:38" x14ac:dyDescent="0.15">
      <c r="J106" s="7">
        <f>基础状态预估!J26</f>
        <v>58.642206307096416</v>
      </c>
      <c r="K106" s="7">
        <f>求节点(节奏总纲!$F$4:$F$163,节奏总纲!$C$4:$C$163,J106)</f>
        <v>63.823012933032963</v>
      </c>
      <c r="L106" s="7">
        <f>育马!AJ106+商店!Y106+马场!AE106+付费投放!N106</f>
        <v>14.214285714285714</v>
      </c>
      <c r="M106" s="7">
        <f>育马!AK106+商店!Z106+马场!AF106+付费投放!O106</f>
        <v>26.673809523809524</v>
      </c>
      <c r="N106" s="7">
        <f>育马!AL106+商店!AA106+马场!AG106+付费投放!P106</f>
        <v>10.942857142857141</v>
      </c>
      <c r="O106" s="7">
        <f>育马!AM106+商店!AB106+马场!AH106+付费投放!Q106</f>
        <v>14.581181928714043</v>
      </c>
      <c r="P106" s="7">
        <f>育马!AN106+商店!AC106+马场!AI106+付费投放!R106</f>
        <v>1.8074192103412297</v>
      </c>
      <c r="Q106" s="4">
        <f>IF(基础状态预估!$AA26=Q$4,1,0)*6</f>
        <v>0</v>
      </c>
      <c r="R106" s="4">
        <f>IF(基础状态预估!$AA26=R$4,1,0)*6</f>
        <v>0</v>
      </c>
      <c r="S106" s="4">
        <f>IF(基础状态预估!$AA26=S$4,1,0)*6</f>
        <v>0</v>
      </c>
      <c r="T106" s="4">
        <f>IF(基础状态预估!$AA26=T$4,1,0)*6</f>
        <v>0</v>
      </c>
      <c r="U106" s="4">
        <f>IF(基础状态预估!$AA26=U$4,1,0)*6</f>
        <v>6</v>
      </c>
      <c r="V106" s="11" t="str">
        <f t="shared" si="17"/>
        <v/>
      </c>
      <c r="W106" s="11" t="str">
        <f t="shared" si="13"/>
        <v/>
      </c>
      <c r="X106" s="11" t="str">
        <f t="shared" si="14"/>
        <v/>
      </c>
      <c r="Y106" s="11" t="str">
        <f t="shared" si="15"/>
        <v/>
      </c>
      <c r="Z106" s="11">
        <f t="shared" si="16"/>
        <v>0.30123653505687159</v>
      </c>
      <c r="AC106" s="11">
        <f>IFERROR(育马!AM106/O106,0)</f>
        <v>8.3440881035215783E-2</v>
      </c>
      <c r="AD106" s="11">
        <f>IFERROR(马场!AH106/O106,0)</f>
        <v>0</v>
      </c>
      <c r="AE106" s="11">
        <f>IFERROR(商店!AB106/O106,0)</f>
        <v>0.61723391450707565</v>
      </c>
      <c r="AF106" s="11">
        <f>IFERROR(付费投放!Q106/O106,0)</f>
        <v>0.2993252044577086</v>
      </c>
      <c r="AI106" s="11">
        <f>IFERROR(育马!AN106/P106,0)</f>
        <v>0</v>
      </c>
      <c r="AJ106" s="11">
        <f>IFERROR(马场!AI106/P106,0)</f>
        <v>0</v>
      </c>
      <c r="AK106" s="11">
        <f>IFERROR(商店!AC106/P106,0)</f>
        <v>0.59753708150313545</v>
      </c>
      <c r="AL106" s="11">
        <f>IFERROR(付费投放!R106/P106,0)</f>
        <v>0.4024629184968645</v>
      </c>
    </row>
    <row r="107" spans="10:38" x14ac:dyDescent="0.15">
      <c r="J107" s="7">
        <f>基础状态预估!J27</f>
        <v>61.642206307096416</v>
      </c>
      <c r="K107" s="7">
        <f>求节点(节奏总纲!$F$4:$F$163,节奏总纲!$C$4:$C$163,J107)</f>
        <v>64.513144918538913</v>
      </c>
      <c r="L107" s="7">
        <f>育马!AJ107+商店!Y107+马场!AE107+付费投放!N107</f>
        <v>14.47142857142857</v>
      </c>
      <c r="M107" s="7">
        <f>育马!AK107+商店!Z107+马场!AF107+付费投放!O107</f>
        <v>29.702380952380956</v>
      </c>
      <c r="N107" s="7">
        <f>育马!AL107+商店!AA107+马场!AG107+付费投放!P107</f>
        <v>12.314285714285717</v>
      </c>
      <c r="O107" s="7">
        <f>育马!AM107+商店!AB107+马场!AH107+付费投放!Q107</f>
        <v>16.26617270283117</v>
      </c>
      <c r="P107" s="7">
        <f>育马!AN107+商店!AC107+马场!AI107+付费投放!R107</f>
        <v>2.0082510060274172</v>
      </c>
      <c r="Q107" s="4">
        <f>IF(基础状态预估!$AA27=Q$4,1,0)*6</f>
        <v>0</v>
      </c>
      <c r="R107" s="4">
        <f>IF(基础状态预估!$AA27=R$4,1,0)*6</f>
        <v>0</v>
      </c>
      <c r="S107" s="4">
        <f>IF(基础状态预估!$AA27=S$4,1,0)*6</f>
        <v>0</v>
      </c>
      <c r="T107" s="4">
        <f>IF(基础状态预估!$AA27=T$4,1,0)*6</f>
        <v>0</v>
      </c>
      <c r="U107" s="4">
        <f>IF(基础状态预估!$AA27=U$4,1,0)*6</f>
        <v>6</v>
      </c>
      <c r="V107" s="11" t="str">
        <f t="shared" si="17"/>
        <v/>
      </c>
      <c r="W107" s="11" t="str">
        <f t="shared" si="13"/>
        <v/>
      </c>
      <c r="X107" s="11" t="str">
        <f t="shared" si="14"/>
        <v/>
      </c>
      <c r="Y107" s="11" t="str">
        <f t="shared" si="15"/>
        <v/>
      </c>
      <c r="Z107" s="11">
        <f t="shared" si="16"/>
        <v>0.33470850100456956</v>
      </c>
      <c r="AC107" s="11">
        <f>IFERROR(育马!AM107/O107,0)</f>
        <v>8.7092808649455233E-2</v>
      </c>
      <c r="AD107" s="11">
        <f>IFERROR(马场!AH107/O107,0)</f>
        <v>0</v>
      </c>
      <c r="AE107" s="11">
        <f>IFERROR(商店!AB107/O107,0)</f>
        <v>0.61477276693733085</v>
      </c>
      <c r="AF107" s="11">
        <f>IFERROR(付费投放!Q107/O107,0)</f>
        <v>0.29813442441321386</v>
      </c>
      <c r="AI107" s="11">
        <f>IFERROR(育马!AN107/P107,0)</f>
        <v>0</v>
      </c>
      <c r="AJ107" s="11">
        <f>IFERROR(马场!AI107/P107,0)</f>
        <v>0</v>
      </c>
      <c r="AK107" s="11">
        <f>IFERROR(商店!AC107/P107,0)</f>
        <v>0.59753486810085388</v>
      </c>
      <c r="AL107" s="11">
        <f>IFERROR(付费投放!R107/P107,0)</f>
        <v>0.40246513189914596</v>
      </c>
    </row>
    <row r="108" spans="10:38" x14ac:dyDescent="0.15">
      <c r="J108" s="7">
        <f>基础状态预估!J28</f>
        <v>67.642206307096416</v>
      </c>
      <c r="K108" s="7">
        <f>求节点(节奏总纲!$F$4:$F$163,节奏总纲!$C$4:$C$163,J108)</f>
        <v>65.819036214028714</v>
      </c>
      <c r="L108" s="7">
        <f>育马!AJ108+商店!Y108+马场!AE108+付费投放!N108</f>
        <v>14.985714285714284</v>
      </c>
      <c r="M108" s="7">
        <f>育马!AK108+商店!Z108+马场!AF108+付费投放!O108</f>
        <v>35.759523809523813</v>
      </c>
      <c r="N108" s="7">
        <f>育马!AL108+商店!AA108+马场!AG108+付费投放!P108</f>
        <v>15.057142857142853</v>
      </c>
      <c r="O108" s="7">
        <f>育马!AM108+商店!AB108+马场!AH108+付费投放!Q108</f>
        <v>19.636154251065413</v>
      </c>
      <c r="P108" s="7">
        <f>育马!AN108+商店!AC108+马场!AI108+付费投放!R108</f>
        <v>2.4099145973997911</v>
      </c>
      <c r="Q108" s="4">
        <f>IF(基础状态预估!$AA28=Q$4,1,0)*6</f>
        <v>0</v>
      </c>
      <c r="R108" s="4">
        <f>IF(基础状态预估!$AA28=R$4,1,0)*6</f>
        <v>0</v>
      </c>
      <c r="S108" s="4">
        <f>IF(基础状态预估!$AA28=S$4,1,0)*6</f>
        <v>0</v>
      </c>
      <c r="T108" s="4">
        <f>IF(基础状态预估!$AA28=T$4,1,0)*6</f>
        <v>0</v>
      </c>
      <c r="U108" s="4">
        <f>IF(基础状态预估!$AA28=U$4,1,0)*6</f>
        <v>6</v>
      </c>
      <c r="V108" s="11" t="str">
        <f t="shared" si="17"/>
        <v/>
      </c>
      <c r="W108" s="11" t="str">
        <f t="shared" si="13"/>
        <v/>
      </c>
      <c r="X108" s="11" t="str">
        <f t="shared" si="14"/>
        <v/>
      </c>
      <c r="Y108" s="11" t="str">
        <f t="shared" si="15"/>
        <v/>
      </c>
      <c r="Z108" s="11">
        <f t="shared" si="16"/>
        <v>0.40165243289996516</v>
      </c>
      <c r="AC108" s="11">
        <f>IFERROR(育马!AM108/O108,0)</f>
        <v>9.2516418614306747E-2</v>
      </c>
      <c r="AD108" s="11">
        <f>IFERROR(马场!AH108/O108,0)</f>
        <v>0</v>
      </c>
      <c r="AE108" s="11">
        <f>IFERROR(商店!AB108/O108,0)</f>
        <v>0.61111762754404453</v>
      </c>
      <c r="AF108" s="11">
        <f>IFERROR(付费投放!Q108/O108,0)</f>
        <v>0.29636595384164877</v>
      </c>
      <c r="AI108" s="11">
        <f>IFERROR(育马!AN108/P108,0)</f>
        <v>0</v>
      </c>
      <c r="AJ108" s="11">
        <f>IFERROR(马场!AI108/P108,0)</f>
        <v>0</v>
      </c>
      <c r="AK108" s="11">
        <f>IFERROR(商店!AC108/P108,0)</f>
        <v>0.59753154802817776</v>
      </c>
      <c r="AL108" s="11">
        <f>IFERROR(付费投放!R108/P108,0)</f>
        <v>0.40246845197182229</v>
      </c>
    </row>
    <row r="109" spans="10:38" x14ac:dyDescent="0.15">
      <c r="J109" s="7">
        <f>基础状态预估!J29</f>
        <v>73.642206307096416</v>
      </c>
      <c r="K109" s="7">
        <f>求节点(节奏总纲!$F$4:$F$163,节奏总纲!$C$4:$C$163,J109)</f>
        <v>67.0704622951923</v>
      </c>
      <c r="L109" s="7">
        <f>育马!AJ109+商店!Y109+马场!AE109+付费投放!N109</f>
        <v>15.499999999999998</v>
      </c>
      <c r="M109" s="7">
        <f>育马!AK109+商店!Z109+马场!AF109+付费投放!O109</f>
        <v>39</v>
      </c>
      <c r="N109" s="7">
        <f>育马!AL109+商店!AA109+马场!AG109+付费投放!P109</f>
        <v>19.099999999999994</v>
      </c>
      <c r="O109" s="7">
        <f>育马!AM109+商店!AB109+马场!AH109+付费投放!Q109</f>
        <v>23.423219132632994</v>
      </c>
      <c r="P109" s="7">
        <f>育马!AN109+商店!AC109+马场!AI109+付费投放!R109</f>
        <v>2.8278281887721657</v>
      </c>
      <c r="Q109" s="4">
        <f>IF(基础状态预估!$AA29=Q$4,1,0)*6</f>
        <v>0</v>
      </c>
      <c r="R109" s="4">
        <f>IF(基础状态预估!$AA29=R$4,1,0)*6</f>
        <v>0</v>
      </c>
      <c r="S109" s="4">
        <f>IF(基础状态预估!$AA29=S$4,1,0)*6</f>
        <v>0</v>
      </c>
      <c r="T109" s="4">
        <f>IF(基础状态预估!$AA29=T$4,1,0)*6</f>
        <v>0</v>
      </c>
      <c r="U109" s="4">
        <f>IF(基础状态预估!$AA29=U$4,1,0)*6</f>
        <v>6</v>
      </c>
      <c r="V109" s="11" t="str">
        <f t="shared" si="17"/>
        <v/>
      </c>
      <c r="W109" s="11" t="str">
        <f t="shared" si="13"/>
        <v/>
      </c>
      <c r="X109" s="11" t="str">
        <f t="shared" si="14"/>
        <v/>
      </c>
      <c r="Y109" s="11" t="str">
        <f t="shared" si="15"/>
        <v/>
      </c>
      <c r="Z109" s="11">
        <f t="shared" si="16"/>
        <v>0.4713046981286943</v>
      </c>
      <c r="AC109" s="11">
        <f>IFERROR(育马!AM109/O109,0)</f>
        <v>0.11244184606251179</v>
      </c>
      <c r="AD109" s="11">
        <f>IFERROR(马场!AH109/O109,0)</f>
        <v>0</v>
      </c>
      <c r="AE109" s="11">
        <f>IFERROR(商店!AB109/O109,0)</f>
        <v>0.59769752059806935</v>
      </c>
      <c r="AF109" s="11">
        <f>IFERROR(付费投放!Q109/O109,0)</f>
        <v>0.28986063333941892</v>
      </c>
      <c r="AI109" s="11">
        <f>IFERROR(育马!AN109/P109,0)</f>
        <v>5.7464594435122666E-3</v>
      </c>
      <c r="AJ109" s="11">
        <f>IFERROR(马场!AI109/P109,0)</f>
        <v>0</v>
      </c>
      <c r="AK109" s="11">
        <f>IFERROR(商店!AC109/P109,0)</f>
        <v>0.59409549939080664</v>
      </c>
      <c r="AL109" s="11">
        <f>IFERROR(付费投放!R109/P109,0)</f>
        <v>0.4001580411656811</v>
      </c>
    </row>
    <row r="110" spans="10:38" x14ac:dyDescent="0.15">
      <c r="J110" s="7">
        <f>基础状态预估!J30</f>
        <v>79.642206307096416</v>
      </c>
      <c r="K110" s="7">
        <f>求节点(节奏总纲!$F$4:$F$163,节奏总纲!$C$4:$C$163,J110)</f>
        <v>68.246508142440362</v>
      </c>
      <c r="L110" s="7">
        <f>育马!AJ110+商店!Y110+马场!AE110+付费投放!N110</f>
        <v>16.014285714285712</v>
      </c>
      <c r="M110" s="7">
        <f>育马!AK110+商店!Z110+马场!AF110+付费投放!O110</f>
        <v>39.857142857142854</v>
      </c>
      <c r="N110" s="7">
        <f>育马!AL110+商店!AA110+马场!AG110+付费投放!P110</f>
        <v>24.24285714285714</v>
      </c>
      <c r="O110" s="7">
        <f>育马!AM110+商店!AB110+马场!AH110+付费投放!Q110</f>
        <v>27.563200680867244</v>
      </c>
      <c r="P110" s="7">
        <f>育马!AN110+商店!AC110+马场!AI110+付费投放!R110</f>
        <v>3.2594917801445407</v>
      </c>
      <c r="Q110" s="4">
        <f>IF(基础状态预估!$AA30=Q$4,1,0)*6</f>
        <v>0</v>
      </c>
      <c r="R110" s="4">
        <f>IF(基础状态预估!$AA30=R$4,1,0)*6</f>
        <v>0</v>
      </c>
      <c r="S110" s="4">
        <f>IF(基础状态预估!$AA30=S$4,1,0)*6</f>
        <v>0</v>
      </c>
      <c r="T110" s="4">
        <f>IF(基础状态预估!$AA30=T$4,1,0)*6</f>
        <v>0</v>
      </c>
      <c r="U110" s="4">
        <f>IF(基础状态预估!$AA30=U$4,1,0)*6</f>
        <v>6</v>
      </c>
      <c r="V110" s="11" t="str">
        <f t="shared" si="17"/>
        <v/>
      </c>
      <c r="W110" s="11" t="str">
        <f t="shared" si="13"/>
        <v/>
      </c>
      <c r="X110" s="11" t="str">
        <f t="shared" si="14"/>
        <v/>
      </c>
      <c r="Y110" s="11" t="str">
        <f t="shared" si="15"/>
        <v/>
      </c>
      <c r="Z110" s="11">
        <f t="shared" si="16"/>
        <v>0.54324863002409007</v>
      </c>
      <c r="AC110" s="11">
        <f>IFERROR(育马!AM110/O110,0)</f>
        <v>0.13800102695041289</v>
      </c>
      <c r="AD110" s="11">
        <f>IFERROR(马场!AH110/O110,0)</f>
        <v>0</v>
      </c>
      <c r="AE110" s="11">
        <f>IFERROR(商店!AB110/O110,0)</f>
        <v>0.580484109420074</v>
      </c>
      <c r="AF110" s="11">
        <f>IFERROR(付费投放!Q110/O110,0)</f>
        <v>0.28151486362951306</v>
      </c>
      <c r="AI110" s="11">
        <f>IFERROR(育马!AN110/P110,0)</f>
        <v>1.4189328619184021E-2</v>
      </c>
      <c r="AJ110" s="11">
        <f>IFERROR(马场!AI110/P110,0)</f>
        <v>0</v>
      </c>
      <c r="AK110" s="11">
        <f>IFERROR(商店!AC110/P110,0)</f>
        <v>0.58904888538017985</v>
      </c>
      <c r="AL110" s="11">
        <f>IFERROR(付费投放!R110/P110,0)</f>
        <v>0.39676178600063611</v>
      </c>
    </row>
    <row r="111" spans="10:38" x14ac:dyDescent="0.15">
      <c r="J111" s="7">
        <f>基础状态预估!J31</f>
        <v>85.642206307096416</v>
      </c>
      <c r="K111" s="7">
        <f>求节点(节奏总纲!$F$4:$F$163,节奏总纲!$C$4:$C$163,J111)</f>
        <v>69.281337433340369</v>
      </c>
      <c r="L111" s="7">
        <f>育马!AJ111+商店!Y111+马场!AE111+付费投放!N111</f>
        <v>16.528571428571428</v>
      </c>
      <c r="M111" s="7">
        <f>育马!AK111+商店!Z111+马场!AF111+付费投放!O111</f>
        <v>40.714285714285715</v>
      </c>
      <c r="N111" s="7">
        <f>育马!AL111+商店!AA111+马场!AG111+付费投放!P111</f>
        <v>29.385714285714283</v>
      </c>
      <c r="O111" s="7">
        <f>育马!AM111+商店!AB111+马场!AH111+付费投放!Q111</f>
        <v>31.70248875349651</v>
      </c>
      <c r="P111" s="7">
        <f>育马!AN111+商店!AC111+马场!AI111+付费投放!R111</f>
        <v>3.6910397922494185</v>
      </c>
      <c r="Q111" s="4">
        <f>IF(基础状态预估!$AA31=Q$4,1,0)*6</f>
        <v>0</v>
      </c>
      <c r="R111" s="4">
        <f>IF(基础状态预估!$AA31=R$4,1,0)*6</f>
        <v>0</v>
      </c>
      <c r="S111" s="4">
        <f>IF(基础状态预估!$AA31=S$4,1,0)*6</f>
        <v>0</v>
      </c>
      <c r="T111" s="4">
        <f>IF(基础状态预估!$AA31=T$4,1,0)*6</f>
        <v>0</v>
      </c>
      <c r="U111" s="4">
        <f>IF(基础状态预估!$AA31=U$4,1,0)*6</f>
        <v>6</v>
      </c>
      <c r="V111" s="11" t="str">
        <f t="shared" si="17"/>
        <v/>
      </c>
      <c r="W111" s="11" t="str">
        <f t="shared" si="13"/>
        <v/>
      </c>
      <c r="X111" s="11" t="str">
        <f t="shared" si="14"/>
        <v/>
      </c>
      <c r="Y111" s="11" t="str">
        <f t="shared" si="15"/>
        <v/>
      </c>
      <c r="Z111" s="11">
        <f t="shared" si="16"/>
        <v>0.61517329870823645</v>
      </c>
      <c r="AC111" s="11">
        <f>IFERROR(育马!AM111/O111,0)</f>
        <v>0.15688831368015035</v>
      </c>
      <c r="AD111" s="11">
        <f>IFERROR(马场!AH111/O111,0)</f>
        <v>0</v>
      </c>
      <c r="AE111" s="11">
        <f>IFERROR(商店!AB111/O111,0)</f>
        <v>0.56777876777938308</v>
      </c>
      <c r="AF111" s="11">
        <f>IFERROR(付费投放!Q111/O111,0)</f>
        <v>0.27533291854046654</v>
      </c>
      <c r="AI111" s="11">
        <f>IFERROR(育马!AN111/P111,0)</f>
        <v>2.0658135455519217E-2</v>
      </c>
      <c r="AJ111" s="11">
        <f>IFERROR(马场!AI111/P111,0)</f>
        <v>0</v>
      </c>
      <c r="AK111" s="11">
        <f>IFERROR(商店!AC111/P111,0)</f>
        <v>0.5852009519202821</v>
      </c>
      <c r="AL111" s="11">
        <f>IFERROR(付费投放!R111/P111,0)</f>
        <v>0.39414091262419865</v>
      </c>
    </row>
    <row r="112" spans="10:38" x14ac:dyDescent="0.15">
      <c r="J112" s="7">
        <f>基础状态预估!J32</f>
        <v>91.642206307096416</v>
      </c>
      <c r="K112" s="7">
        <f>求节点(节奏总纲!$F$4:$F$163,节奏总纲!$C$4:$C$163,J112)</f>
        <v>70.237089671873349</v>
      </c>
      <c r="L112" s="7">
        <f>育马!AJ112+商店!Y112+马场!AE112+付费投放!N112</f>
        <v>17.042857142857141</v>
      </c>
      <c r="M112" s="7">
        <f>育马!AK112+商店!Z112+马场!AF112+付费投放!O112</f>
        <v>41.571428571428569</v>
      </c>
      <c r="N112" s="7">
        <f>育马!AL112+商店!AA112+马场!AG112+付费投放!P112</f>
        <v>34.528571428571425</v>
      </c>
      <c r="O112" s="7">
        <f>育马!AM112+商店!AB112+马场!AH112+付费投放!Q112</f>
        <v>35.805155185925358</v>
      </c>
      <c r="P112" s="7">
        <f>育马!AN112+商店!AC112+马场!AI112+付费投放!R112</f>
        <v>4.116484197654227</v>
      </c>
      <c r="Q112" s="4">
        <f>IF(基础状态预估!$AA32=Q$4,1,0)*6</f>
        <v>0</v>
      </c>
      <c r="R112" s="4">
        <f>IF(基础状态预估!$AA32=R$4,1,0)*6</f>
        <v>0</v>
      </c>
      <c r="S112" s="4">
        <f>IF(基础状态预估!$AA32=S$4,1,0)*6</f>
        <v>0</v>
      </c>
      <c r="T112" s="4">
        <f>IF(基础状态预估!$AA32=T$4,1,0)*6</f>
        <v>0</v>
      </c>
      <c r="U112" s="4">
        <f>IF(基础状态预估!$AA32=U$4,1,0)*6</f>
        <v>6</v>
      </c>
      <c r="V112" s="11" t="str">
        <f t="shared" si="17"/>
        <v/>
      </c>
      <c r="W112" s="11" t="str">
        <f t="shared" si="13"/>
        <v/>
      </c>
      <c r="X112" s="11" t="str">
        <f t="shared" si="14"/>
        <v/>
      </c>
      <c r="Y112" s="11" t="str">
        <f t="shared" si="15"/>
        <v/>
      </c>
      <c r="Z112" s="11">
        <f t="shared" si="16"/>
        <v>0.68608069960903784</v>
      </c>
      <c r="AC112" s="11">
        <f>IFERROR(育马!AM112/O112,0)</f>
        <v>0.17158841982662443</v>
      </c>
      <c r="AD112" s="11">
        <f>IFERROR(马场!AH112/O112,0)</f>
        <v>0</v>
      </c>
      <c r="AE112" s="11">
        <f>IFERROR(商店!AB112/O112,0)</f>
        <v>0.55857878275198192</v>
      </c>
      <c r="AF112" s="11">
        <f>IFERROR(付费投放!Q112/O112,0)</f>
        <v>0.26983279742139366</v>
      </c>
      <c r="AI112" s="11">
        <f>IFERROR(育马!AN112/P112,0)</f>
        <v>2.5810860651559506E-2</v>
      </c>
      <c r="AJ112" s="11">
        <f>IFERROR(马场!AI112/P112,0)</f>
        <v>0</v>
      </c>
      <c r="AK112" s="11">
        <f>IFERROR(商店!AC112/P112,0)</f>
        <v>0.58302179354110883</v>
      </c>
      <c r="AL112" s="11">
        <f>IFERROR(付费投放!R112/P112,0)</f>
        <v>0.39116734580733148</v>
      </c>
    </row>
    <row r="113" spans="10:39" x14ac:dyDescent="0.15">
      <c r="J113" s="7">
        <f>基础状态预估!J33</f>
        <v>103.64220630709642</v>
      </c>
      <c r="K113" s="7">
        <f>求节点(节奏总纲!$F$4:$F$163,节奏总纲!$C$4:$C$163,J113)</f>
        <v>72.044553807045403</v>
      </c>
      <c r="L113" s="7">
        <f>育马!AJ113+商店!Y113+马场!AE113+付费投放!N113</f>
        <v>18.071428571428569</v>
      </c>
      <c r="M113" s="7">
        <f>育马!AK113+商店!Z113+马场!AF113+付费投放!O113</f>
        <v>43.285714285714285</v>
      </c>
      <c r="N113" s="7">
        <f>育马!AL113+商店!AA113+马场!AG113+付费投放!P113</f>
        <v>44.814285714285717</v>
      </c>
      <c r="O113" s="7">
        <f>育马!AM113+商店!AB113+马场!AH113+付费投放!Q113</f>
        <v>43.807380281416975</v>
      </c>
      <c r="P113" s="7">
        <f>育马!AN113+商店!AC113+马场!AI113+付费投放!R113</f>
        <v>4.9335217135694958</v>
      </c>
      <c r="Q113" s="4">
        <f>IF(基础状态预估!$AA33=Q$4,1,0)*6</f>
        <v>0</v>
      </c>
      <c r="R113" s="4">
        <f>IF(基础状态预估!$AA33=R$4,1,0)*6</f>
        <v>0</v>
      </c>
      <c r="S113" s="4">
        <f>IF(基础状态预估!$AA33=S$4,1,0)*6</f>
        <v>0</v>
      </c>
      <c r="T113" s="4">
        <f>IF(基础状态预估!$AA33=T$4,1,0)*6</f>
        <v>0</v>
      </c>
      <c r="U113" s="4">
        <f>IF(基础状态预估!$AA33=U$4,1,0)*6</f>
        <v>6</v>
      </c>
      <c r="V113" s="11" t="str">
        <f t="shared" si="17"/>
        <v/>
      </c>
      <c r="W113" s="11" t="str">
        <f t="shared" si="13"/>
        <v/>
      </c>
      <c r="X113" s="11" t="str">
        <f t="shared" si="14"/>
        <v/>
      </c>
      <c r="Y113" s="11" t="str">
        <f t="shared" si="15"/>
        <v/>
      </c>
      <c r="Z113" s="11">
        <f t="shared" si="16"/>
        <v>0.82225361892824933</v>
      </c>
      <c r="AC113" s="11">
        <f>IFERROR(育马!AM113/O113,0)</f>
        <v>0.1936602906976109</v>
      </c>
      <c r="AD113" s="11">
        <f>IFERROR(马场!AH113/O113,0)</f>
        <v>0</v>
      </c>
      <c r="AE113" s="11">
        <f>IFERROR(商店!AB113/O113,0)</f>
        <v>0.54785289249950342</v>
      </c>
      <c r="AF113" s="11">
        <f>IFERROR(付费投放!Q113/O113,0)</f>
        <v>0.25848681680288571</v>
      </c>
      <c r="AI113" s="11">
        <f>IFERROR(育马!AN113/P113,0)</f>
        <v>3.3698037558593213E-2</v>
      </c>
      <c r="AJ113" s="11">
        <f>IFERROR(马场!AI113/P113,0)</f>
        <v>0</v>
      </c>
      <c r="AK113" s="11">
        <f>IFERROR(商店!AC113/P113,0)</f>
        <v>0.58376149274435152</v>
      </c>
      <c r="AL113" s="11">
        <f>IFERROR(付费投放!R113/P113,0)</f>
        <v>0.3825404696970553</v>
      </c>
    </row>
    <row r="114" spans="10:39" x14ac:dyDescent="0.15">
      <c r="J114" s="7">
        <f>基础状态预估!J34</f>
        <v>115.64220630709642</v>
      </c>
      <c r="K114" s="7">
        <f>求节点(节奏总纲!$F$4:$F$163,节奏总纲!$C$4:$C$163,J114)</f>
        <v>73.623115938715912</v>
      </c>
      <c r="L114" s="7">
        <f>育马!AJ114+商店!Y114+马场!AE114+付费投放!N114</f>
        <v>19.099999999999998</v>
      </c>
      <c r="M114" s="7">
        <f>育马!AK114+商店!Z114+马场!AF114+付费投放!O114</f>
        <v>45</v>
      </c>
      <c r="N114" s="7">
        <f>育马!AL114+商店!AA114+马场!AG114+付费投放!P114</f>
        <v>55.099999999999994</v>
      </c>
      <c r="O114" s="7">
        <f>育马!AM114+商店!AB114+马场!AH114+付费投放!Q114</f>
        <v>51.809605376908593</v>
      </c>
      <c r="P114" s="7">
        <f>育马!AN114+商店!AC114+马场!AI114+付费投放!R114</f>
        <v>5.7505592294847645</v>
      </c>
      <c r="Q114" s="4">
        <f>IF(基础状态预估!$AA34=Q$4,1,0)*6</f>
        <v>0</v>
      </c>
      <c r="R114" s="4">
        <f>IF(基础状态预估!$AA34=R$4,1,0)*6</f>
        <v>0</v>
      </c>
      <c r="S114" s="4">
        <f>IF(基础状态预估!$AA34=S$4,1,0)*6</f>
        <v>0</v>
      </c>
      <c r="T114" s="4">
        <f>IF(基础状态预估!$AA34=T$4,1,0)*6</f>
        <v>0</v>
      </c>
      <c r="U114" s="4">
        <f>IF(基础状态预估!$AA34=U$4,1,0)*6</f>
        <v>6</v>
      </c>
      <c r="V114" s="11" t="str">
        <f t="shared" si="17"/>
        <v/>
      </c>
      <c r="W114" s="11" t="str">
        <f t="shared" si="13"/>
        <v/>
      </c>
      <c r="X114" s="11" t="str">
        <f t="shared" si="14"/>
        <v/>
      </c>
      <c r="Y114" s="11" t="str">
        <f t="shared" si="15"/>
        <v/>
      </c>
      <c r="Z114" s="11">
        <f t="shared" si="16"/>
        <v>0.95842653824746071</v>
      </c>
      <c r="AC114" s="11">
        <f>IFERROR(育马!AM114/O114,0)</f>
        <v>0.20891396337143528</v>
      </c>
      <c r="AD114" s="11">
        <f>IFERROR(马场!AH114/O114,0)</f>
        <v>0</v>
      </c>
      <c r="AE114" s="11">
        <f>IFERROR(商店!AB114/O114,0)</f>
        <v>0.54044032561729427</v>
      </c>
      <c r="AF114" s="11">
        <f>IFERROR(付费投放!Q114/O114,0)</f>
        <v>0.25064571101127042</v>
      </c>
      <c r="AI114" s="11">
        <f>IFERROR(育马!AN114/P114,0)</f>
        <v>3.9343999595717827E-2</v>
      </c>
      <c r="AJ114" s="11">
        <f>IFERROR(马场!AI114/P114,0)</f>
        <v>0</v>
      </c>
      <c r="AK114" s="11">
        <f>IFERROR(商店!AC114/P114,0)</f>
        <v>0.58429099952093655</v>
      </c>
      <c r="AL114" s="11">
        <f>IFERROR(付费投放!R114/P114,0)</f>
        <v>0.37636500088334573</v>
      </c>
    </row>
    <row r="115" spans="10:39" x14ac:dyDescent="0.15">
      <c r="J115" s="7">
        <f>基础状态预估!J35</f>
        <v>127.64220630709642</v>
      </c>
      <c r="K115" s="7">
        <f>求节点(节奏总纲!$F$4:$F$163,节奏总纲!$C$4:$C$163,J115)</f>
        <v>75.028517754168774</v>
      </c>
      <c r="L115" s="7">
        <f>育马!AJ115+商店!Y115+马场!AE115+付费投放!N115</f>
        <v>20.128571428571426</v>
      </c>
      <c r="M115" s="7">
        <f>育马!AK115+商店!Z115+马场!AF115+付费投放!O115</f>
        <v>46.714285714285715</v>
      </c>
      <c r="N115" s="7">
        <f>育马!AL115+商店!AA115+马场!AG115+付费投放!P115</f>
        <v>65.385714285714286</v>
      </c>
      <c r="O115" s="7">
        <f>育马!AM115+商店!AB115+马场!AH115+付费投放!Q115</f>
        <v>59.81183047240021</v>
      </c>
      <c r="P115" s="7">
        <f>育马!AN115+商店!AC115+马场!AI115+付费投放!R115</f>
        <v>6.567596745400035</v>
      </c>
      <c r="Q115" s="4">
        <f>IF(基础状态预估!$AA35=Q$4,1,0)*6</f>
        <v>0</v>
      </c>
      <c r="R115" s="4">
        <f>IF(基础状态预估!$AA35=R$4,1,0)*6</f>
        <v>0</v>
      </c>
      <c r="S115" s="4">
        <f>IF(基础状态预估!$AA35=S$4,1,0)*6</f>
        <v>0</v>
      </c>
      <c r="T115" s="4">
        <f>IF(基础状态预估!$AA35=T$4,1,0)*6</f>
        <v>0</v>
      </c>
      <c r="U115" s="4">
        <f>IF(基础状态预估!$AA35=U$4,1,0)*6</f>
        <v>6</v>
      </c>
      <c r="V115" s="11" t="str">
        <f t="shared" si="17"/>
        <v/>
      </c>
      <c r="W115" s="11" t="str">
        <f t="shared" si="13"/>
        <v/>
      </c>
      <c r="X115" s="11" t="str">
        <f t="shared" si="14"/>
        <v/>
      </c>
      <c r="Y115" s="11" t="str">
        <f t="shared" si="15"/>
        <v/>
      </c>
      <c r="Z115" s="11">
        <f t="shared" si="16"/>
        <v>1.0945994575666724</v>
      </c>
      <c r="AC115" s="11">
        <f>IFERROR(育马!AM115/O115,0)</f>
        <v>0.22008605815992086</v>
      </c>
      <c r="AD115" s="11">
        <f>IFERROR(马场!AH115/O115,0)</f>
        <v>0</v>
      </c>
      <c r="AE115" s="11">
        <f>IFERROR(商店!AB115/O115,0)</f>
        <v>0.53501121345494007</v>
      </c>
      <c r="AF115" s="11">
        <f>IFERROR(付费投放!Q115/O115,0)</f>
        <v>0.24490272838513905</v>
      </c>
      <c r="AI115" s="11">
        <f>IFERROR(育马!AN115/P115,0)</f>
        <v>4.3585197309882105E-2</v>
      </c>
      <c r="AJ115" s="11">
        <f>IFERROR(马场!AI115/P115,0)</f>
        <v>0</v>
      </c>
      <c r="AK115" s="11">
        <f>IFERROR(商店!AC115/P115,0)</f>
        <v>0.58468876041902962</v>
      </c>
      <c r="AL115" s="11">
        <f>IFERROR(付费投放!R115/P115,0)</f>
        <v>0.3717260422710883</v>
      </c>
    </row>
    <row r="116" spans="10:39" x14ac:dyDescent="0.15">
      <c r="J116" s="7">
        <f>基础状态预估!J36</f>
        <v>139.64220630709642</v>
      </c>
      <c r="K116" s="7">
        <f>求节点(节奏总纲!$F$4:$F$163,节奏总纲!$C$4:$C$163,J116)</f>
        <v>76.312045239031065</v>
      </c>
      <c r="L116" s="7">
        <f>育马!AJ116+商店!Y116+马场!AE116+付费投放!N116</f>
        <v>21.157142857142858</v>
      </c>
      <c r="M116" s="7">
        <f>育马!AK116+商店!Z116+马场!AF116+付费投放!O116</f>
        <v>48.428571428571431</v>
      </c>
      <c r="N116" s="7">
        <f>育马!AL116+商店!AA116+马场!AG116+付费投放!P116</f>
        <v>75.671428571428578</v>
      </c>
      <c r="O116" s="7">
        <f>育马!AM116+商店!AB116+马场!AH116+付费投放!Q116</f>
        <v>67.814055567891828</v>
      </c>
      <c r="P116" s="7">
        <f>育马!AN116+商店!AC116+马场!AI116+付费投放!R116</f>
        <v>7.3846342613153055</v>
      </c>
      <c r="Q116" s="4">
        <f>IF(基础状态预估!$AA36=Q$4,1,0)*6</f>
        <v>0</v>
      </c>
      <c r="R116" s="4">
        <f>IF(基础状态预估!$AA36=R$4,1,0)*6</f>
        <v>0</v>
      </c>
      <c r="S116" s="4">
        <f>IF(基础状态预估!$AA36=S$4,1,0)*6</f>
        <v>0</v>
      </c>
      <c r="T116" s="4">
        <f>IF(基础状态预估!$AA36=T$4,1,0)*6</f>
        <v>0</v>
      </c>
      <c r="U116" s="4">
        <f>IF(基础状态预估!$AA36=U$4,1,0)*6</f>
        <v>6</v>
      </c>
      <c r="V116" s="11" t="str">
        <f t="shared" si="17"/>
        <v/>
      </c>
      <c r="W116" s="11" t="str">
        <f t="shared" si="13"/>
        <v/>
      </c>
      <c r="X116" s="11" t="str">
        <f t="shared" si="14"/>
        <v/>
      </c>
      <c r="Y116" s="11" t="str">
        <f t="shared" si="15"/>
        <v/>
      </c>
      <c r="Z116" s="11">
        <f t="shared" si="16"/>
        <v>1.2307723768858843</v>
      </c>
      <c r="AC116" s="11">
        <f>IFERROR(育马!AM116/O116,0)</f>
        <v>0.22862148370522489</v>
      </c>
      <c r="AD116" s="11">
        <f>IFERROR(马场!AH116/O116,0)</f>
        <v>0</v>
      </c>
      <c r="AE116" s="11">
        <f>IFERROR(商店!AB116/O116,0)</f>
        <v>0.5308633984286445</v>
      </c>
      <c r="AF116" s="11">
        <f>IFERROR(付费投放!Q116/O116,0)</f>
        <v>0.24051511786613056</v>
      </c>
      <c r="AI116" s="11">
        <f>IFERROR(育马!AN116/P116,0)</f>
        <v>4.6887900977553375E-2</v>
      </c>
      <c r="AJ116" s="11">
        <f>IFERROR(马场!AI116/P116,0)</f>
        <v>0</v>
      </c>
      <c r="AK116" s="11">
        <f>IFERROR(商店!AC116/P116,0)</f>
        <v>0.58499850461525071</v>
      </c>
      <c r="AL116" s="11">
        <f>IFERROR(付费投放!R116/P116,0)</f>
        <v>0.36811359440719588</v>
      </c>
    </row>
    <row r="117" spans="10:39" x14ac:dyDescent="0.15">
      <c r="J117" s="7">
        <f>基础状态预估!J37</f>
        <v>151.64220630709642</v>
      </c>
      <c r="K117" s="7">
        <f>求节点(节奏总纲!$F$4:$F$163,节奏总纲!$C$4:$C$163,J117)</f>
        <v>77.477560370004554</v>
      </c>
      <c r="L117" s="7">
        <f>育马!AJ117+商店!Y117+马场!AE117+付费投放!N117</f>
        <v>22.185714285714283</v>
      </c>
      <c r="M117" s="7">
        <f>育马!AK117+商店!Z117+马场!AF117+付费投放!O117</f>
        <v>50.142857142857139</v>
      </c>
      <c r="N117" s="7">
        <f>育马!AL117+商店!AA117+马场!AG117+付费投放!P117</f>
        <v>85.957142857142856</v>
      </c>
      <c r="O117" s="7">
        <f>育马!AM117+商店!AB117+马场!AH117+付费投放!Q117</f>
        <v>75.816280663383438</v>
      </c>
      <c r="P117" s="7">
        <f>育马!AN117+商店!AC117+马场!AI117+付费投放!R117</f>
        <v>8.2016717772305743</v>
      </c>
      <c r="Q117" s="4">
        <f>IF(基础状态预估!$AA37=Q$4,1,0)*6</f>
        <v>0</v>
      </c>
      <c r="R117" s="4">
        <f>IF(基础状态预估!$AA37=R$4,1,0)*6</f>
        <v>0</v>
      </c>
      <c r="S117" s="4">
        <f>IF(基础状态预估!$AA37=S$4,1,0)*6</f>
        <v>0</v>
      </c>
      <c r="T117" s="4">
        <f>IF(基础状态预估!$AA37=T$4,1,0)*6</f>
        <v>0</v>
      </c>
      <c r="U117" s="4">
        <f>IF(基础状态预估!$AA37=U$4,1,0)*6</f>
        <v>6</v>
      </c>
      <c r="V117" s="11" t="str">
        <f t="shared" si="17"/>
        <v/>
      </c>
      <c r="W117" s="11" t="str">
        <f t="shared" si="13"/>
        <v/>
      </c>
      <c r="X117" s="11" t="str">
        <f t="shared" si="14"/>
        <v/>
      </c>
      <c r="Y117" s="11" t="str">
        <f t="shared" si="15"/>
        <v/>
      </c>
      <c r="Z117" s="11">
        <f t="shared" si="16"/>
        <v>1.3669452962050956</v>
      </c>
      <c r="AC117" s="11">
        <f>IFERROR(育马!AM117/O117,0)</f>
        <v>0.23535512219630536</v>
      </c>
      <c r="AD117" s="11">
        <f>IFERROR(马场!AH117/O117,0)</f>
        <v>0</v>
      </c>
      <c r="AE117" s="11">
        <f>IFERROR(商店!AB117/O117,0)</f>
        <v>0.5275911670950455</v>
      </c>
      <c r="AF117" s="11">
        <f>IFERROR(付费投放!Q117/O117,0)</f>
        <v>0.23705371070864911</v>
      </c>
      <c r="AI117" s="11">
        <f>IFERROR(育马!AN117/P117,0)</f>
        <v>4.9532584457699036E-2</v>
      </c>
      <c r="AJ117" s="11">
        <f>IFERROR(马场!AI117/P117,0)</f>
        <v>0</v>
      </c>
      <c r="AK117" s="11">
        <f>IFERROR(商店!AC117/P117,0)</f>
        <v>0.58524653636173629</v>
      </c>
      <c r="AL117" s="11">
        <f>IFERROR(付费投放!R117/P117,0)</f>
        <v>0.36522087918056462</v>
      </c>
    </row>
    <row r="118" spans="10:39" x14ac:dyDescent="0.15">
      <c r="J118" s="7">
        <f>基础状态预估!J38</f>
        <v>163.64220630709642</v>
      </c>
      <c r="K118" s="7">
        <f>求节点(节奏总纲!$F$4:$F$163,节奏总纲!$C$4:$C$163,J118)</f>
        <v>78.557213539007549</v>
      </c>
      <c r="L118" s="7">
        <f>育马!AJ118+商店!Y118+马场!AE118+付费投放!N118</f>
        <v>23.214285714285715</v>
      </c>
      <c r="M118" s="7">
        <f>育马!AK118+商店!Z118+马场!AF118+付费投放!O118</f>
        <v>51.857142857142861</v>
      </c>
      <c r="N118" s="7">
        <f>育马!AL118+商店!AA118+马场!AG118+付费投放!P118</f>
        <v>96.242857142857147</v>
      </c>
      <c r="O118" s="7">
        <f>育马!AM118+商店!AB118+马场!AH118+付费投放!Q118</f>
        <v>83.818505758875062</v>
      </c>
      <c r="P118" s="7">
        <f>育马!AN118+商店!AC118+马场!AI118+付费投放!R118</f>
        <v>9.018709293145843</v>
      </c>
      <c r="Q118" s="4">
        <f>IF(基础状态预估!$AA38=Q$4,1,0)*6</f>
        <v>0</v>
      </c>
      <c r="R118" s="4">
        <f>IF(基础状态预估!$AA38=R$4,1,0)*6</f>
        <v>0</v>
      </c>
      <c r="S118" s="4">
        <f>IF(基础状态预估!$AA38=S$4,1,0)*6</f>
        <v>0</v>
      </c>
      <c r="T118" s="4">
        <f>IF(基础状态预估!$AA38=T$4,1,0)*6</f>
        <v>0</v>
      </c>
      <c r="U118" s="4">
        <f>IF(基础状态预估!$AA38=U$4,1,0)*6</f>
        <v>6</v>
      </c>
      <c r="V118" s="11" t="str">
        <f t="shared" si="17"/>
        <v/>
      </c>
      <c r="W118" s="11" t="str">
        <f t="shared" si="13"/>
        <v/>
      </c>
      <c r="X118" s="11" t="str">
        <f t="shared" si="14"/>
        <v/>
      </c>
      <c r="Y118" s="11" t="str">
        <f t="shared" si="15"/>
        <v/>
      </c>
      <c r="Z118" s="11">
        <f t="shared" si="16"/>
        <v>1.5031182155243072</v>
      </c>
      <c r="AC118" s="11">
        <f>IFERROR(育马!AM118/O118,0)</f>
        <v>0.24080302812917725</v>
      </c>
      <c r="AD118" s="11">
        <f>IFERROR(马场!AH118/O118,0)</f>
        <v>0</v>
      </c>
      <c r="AE118" s="11">
        <f>IFERROR(商店!AB118/O118,0)</f>
        <v>0.52494374126135135</v>
      </c>
      <c r="AF118" s="11">
        <f>IFERROR(付费投放!Q118/O118,0)</f>
        <v>0.2342532306094714</v>
      </c>
      <c r="AI118" s="11">
        <f>IFERROR(育马!AN118/P118,0)</f>
        <v>5.1698085041320362E-2</v>
      </c>
      <c r="AJ118" s="11">
        <f>IFERROR(马场!AI118/P118,0)</f>
        <v>0</v>
      </c>
      <c r="AK118" s="11">
        <f>IFERROR(商店!AC118/P118,0)</f>
        <v>0.5854496279210113</v>
      </c>
      <c r="AL118" s="11">
        <f>IFERROR(付费投放!R118/P118,0)</f>
        <v>0.36285228703766853</v>
      </c>
    </row>
    <row r="119" spans="10:39" x14ac:dyDescent="0.15">
      <c r="J119" s="7">
        <f>基础状态预估!J39</f>
        <v>175.64220630709642</v>
      </c>
      <c r="K119" s="7">
        <f>求节点(节奏总纲!$F$4:$F$163,节奏总纲!$C$4:$C$163,J119)</f>
        <v>79.595384842996793</v>
      </c>
      <c r="L119" s="7">
        <f>育马!AJ119+商店!Y119+马场!AE119+付费投放!N119</f>
        <v>24.24285714285714</v>
      </c>
      <c r="M119" s="7">
        <f>育马!AK119+商店!Z119+马场!AF119+付费投放!O119</f>
        <v>53.571428571428569</v>
      </c>
      <c r="N119" s="7">
        <f>育马!AL119+商店!AA119+马场!AG119+付费投放!P119</f>
        <v>106.52857142857142</v>
      </c>
      <c r="O119" s="7">
        <f>育马!AM119+商店!AB119+马场!AH119+付费投放!Q119</f>
        <v>91.819435699651009</v>
      </c>
      <c r="P119" s="7">
        <f>育马!AN119+商店!AC119+马场!AI119+付费投放!R119</f>
        <v>9.8355309499418357</v>
      </c>
      <c r="Q119" s="4">
        <f>IF(基础状态预估!$AA39=Q$4,1,0)*6</f>
        <v>0</v>
      </c>
      <c r="R119" s="4">
        <f>IF(基础状态预估!$AA39=R$4,1,0)*6</f>
        <v>0</v>
      </c>
      <c r="S119" s="4">
        <f>IF(基础状态预估!$AA39=S$4,1,0)*6</f>
        <v>0</v>
      </c>
      <c r="T119" s="4">
        <f>IF(基础状态预估!$AA39=T$4,1,0)*6</f>
        <v>0</v>
      </c>
      <c r="U119" s="4">
        <f>IF(基础状态预估!$AA39=U$4,1,0)*6</f>
        <v>6</v>
      </c>
      <c r="V119" s="11" t="str">
        <f t="shared" si="17"/>
        <v/>
      </c>
      <c r="W119" s="11" t="str">
        <f t="shared" si="13"/>
        <v/>
      </c>
      <c r="X119" s="11" t="str">
        <f t="shared" si="14"/>
        <v/>
      </c>
      <c r="Y119" s="11" t="str">
        <f t="shared" si="15"/>
        <v/>
      </c>
      <c r="Z119" s="11">
        <f t="shared" si="16"/>
        <v>1.6392551583236392</v>
      </c>
      <c r="AC119" s="11">
        <f>IFERROR(育马!AM119/O119,0)</f>
        <v>0.24530481840116125</v>
      </c>
      <c r="AD119" s="11">
        <f>IFERROR(马场!AH119/O119,0)</f>
        <v>0</v>
      </c>
      <c r="AE119" s="11">
        <f>IFERROR(商店!AB119/O119,0)</f>
        <v>0.52276513827651894</v>
      </c>
      <c r="AF119" s="11">
        <f>IFERROR(付费投放!Q119/O119,0)</f>
        <v>0.23193004332231981</v>
      </c>
      <c r="AI119" s="11">
        <f>IFERROR(育马!AN119/P119,0)</f>
        <v>5.3504991512747166E-2</v>
      </c>
      <c r="AJ119" s="11">
        <f>IFERROR(马场!AI119/P119,0)</f>
        <v>0</v>
      </c>
      <c r="AK119" s="11">
        <f>IFERROR(商店!AC119/P119,0)</f>
        <v>0.58563183109439176</v>
      </c>
      <c r="AL119" s="11">
        <f>IFERROR(付费投放!R119/P119,0)</f>
        <v>0.36086317739286106</v>
      </c>
    </row>
    <row r="120" spans="10:39" x14ac:dyDescent="0.15">
      <c r="J120" s="7">
        <f>基础状态预估!J40</f>
        <v>187.64220630709642</v>
      </c>
      <c r="K120" s="7">
        <f>求节点(节奏总纲!$F$4:$F$163,节奏总纲!$C$4:$C$163,J120)</f>
        <v>80.592171054832377</v>
      </c>
      <c r="L120" s="7">
        <f>育马!AJ120+商店!Y120+马场!AE120+付费投放!N120</f>
        <v>25.271428571428572</v>
      </c>
      <c r="M120" s="7">
        <f>育马!AK120+商店!Z120+马场!AF120+付费投放!O120</f>
        <v>55.285714285714285</v>
      </c>
      <c r="N120" s="7">
        <f>育马!AL120+商店!AA120+马场!AG120+付费投放!P120</f>
        <v>116.81428571428572</v>
      </c>
      <c r="O120" s="7">
        <f>育马!AM120+商店!AB120+马场!AH120+付费投放!Q120</f>
        <v>99.773478950047902</v>
      </c>
      <c r="P120" s="7">
        <f>育马!AN120+商店!AC120+马场!AI120+付费投放!R120</f>
        <v>10.644538158341318</v>
      </c>
      <c r="Q120" s="4">
        <f>IF(基础状态预估!$AA40=Q$4,1,0)*6</f>
        <v>0</v>
      </c>
      <c r="R120" s="4">
        <f>IF(基础状态预估!$AA40=R$4,1,0)*6</f>
        <v>0</v>
      </c>
      <c r="S120" s="4">
        <f>IF(基础状态预估!$AA40=S$4,1,0)*6</f>
        <v>0</v>
      </c>
      <c r="T120" s="4">
        <f>IF(基础状态预估!$AA40=T$4,1,0)*6</f>
        <v>0</v>
      </c>
      <c r="U120" s="4">
        <f>IF(基础状态预估!$AA40=U$4,1,0)*6</f>
        <v>6</v>
      </c>
      <c r="V120" s="11" t="str">
        <f t="shared" si="17"/>
        <v/>
      </c>
      <c r="W120" s="11" t="str">
        <f t="shared" si="13"/>
        <v/>
      </c>
      <c r="X120" s="11" t="str">
        <f t="shared" si="14"/>
        <v/>
      </c>
      <c r="Y120" s="11" t="str">
        <f t="shared" si="15"/>
        <v/>
      </c>
      <c r="Z120" s="11">
        <f t="shared" si="16"/>
        <v>1.7740896930568864</v>
      </c>
      <c r="AC120" s="11">
        <f>IFERROR(育马!AM120/O120,0)</f>
        <v>0.24920199497552009</v>
      </c>
      <c r="AD120" s="11">
        <f>IFERROR(马场!AH120/O120,0)</f>
        <v>0</v>
      </c>
      <c r="AE120" s="11">
        <f>IFERROR(商店!AB120/O120,0)</f>
        <v>0.52118058373041265</v>
      </c>
      <c r="AF120" s="11">
        <f>IFERROR(付费投放!Q120/O120,0)</f>
        <v>0.22961742129406731</v>
      </c>
      <c r="AI120" s="11">
        <f>IFERROR(育马!AN120/P120,0)</f>
        <v>5.5075193613787765E-2</v>
      </c>
      <c r="AJ120" s="11">
        <f>IFERROR(马场!AI120/P120,0)</f>
        <v>0</v>
      </c>
      <c r="AK120" s="11">
        <f>IFERROR(商店!AC120/P120,0)</f>
        <v>0.58621613330496503</v>
      </c>
      <c r="AL120" s="11">
        <f>IFERROR(付费投放!R120/P120,0)</f>
        <v>0.35870867308124726</v>
      </c>
    </row>
    <row r="121" spans="10:39" x14ac:dyDescent="0.15">
      <c r="J121" s="7">
        <f>基础状态预估!J41</f>
        <v>199.64220630709642</v>
      </c>
      <c r="K121" s="7">
        <f>求节点(节奏总纲!$F$4:$F$163,节奏总纲!$C$4:$C$163,J121)</f>
        <v>81.508493635577963</v>
      </c>
      <c r="L121" s="7">
        <f>育马!AJ121+商店!Y121+马场!AE121+付费投放!N121</f>
        <v>26.299999999999997</v>
      </c>
      <c r="M121" s="7">
        <f>育马!AK121+商店!Z121+马场!AF121+付费投放!O121</f>
        <v>57</v>
      </c>
      <c r="N121" s="7">
        <f>育马!AL121+商店!AA121+马场!AG121+付费投放!P121</f>
        <v>127.1</v>
      </c>
      <c r="O121" s="7">
        <f>育马!AM121+商店!AB121+马场!AH121+付费投放!Q121</f>
        <v>107.69801391603156</v>
      </c>
      <c r="P121" s="7">
        <f>育马!AN121+商店!AC121+马场!AI121+付费投放!R121</f>
        <v>11.448627319338597</v>
      </c>
      <c r="Q121" s="4">
        <f>IF(基础状态预估!$AA41=Q$4,1,0)*6</f>
        <v>0</v>
      </c>
      <c r="R121" s="4">
        <f>IF(基础状态预估!$AA41=R$4,1,0)*6</f>
        <v>0</v>
      </c>
      <c r="S121" s="4">
        <f>IF(基础状态预估!$AA41=S$4,1,0)*6</f>
        <v>0</v>
      </c>
      <c r="T121" s="4">
        <f>IF(基础状态预估!$AA41=T$4,1,0)*6</f>
        <v>0</v>
      </c>
      <c r="U121" s="4">
        <f>IF(基础状态预估!$AA41=U$4,1,0)*6</f>
        <v>6</v>
      </c>
      <c r="V121" s="11" t="str">
        <f t="shared" si="17"/>
        <v/>
      </c>
      <c r="W121" s="11" t="str">
        <f t="shared" si="13"/>
        <v/>
      </c>
      <c r="X121" s="11" t="str">
        <f t="shared" si="14"/>
        <v/>
      </c>
      <c r="Y121" s="11" t="str">
        <f t="shared" si="15"/>
        <v/>
      </c>
      <c r="Z121" s="11">
        <f t="shared" si="16"/>
        <v>1.9081045532230994</v>
      </c>
      <c r="AC121" s="11">
        <f>IFERROR(育马!AM121/O121,0)</f>
        <v>0.25259286602267172</v>
      </c>
      <c r="AD121" s="11">
        <f>IFERROR(马场!AH121/O121,0)</f>
        <v>0</v>
      </c>
      <c r="AE121" s="11">
        <f>IFERROR(商店!AB121/O121,0)</f>
        <v>0.51997244855101299</v>
      </c>
      <c r="AF121" s="11">
        <f>IFERROR(付费投放!Q121/O121,0)</f>
        <v>0.22743468542631542</v>
      </c>
      <c r="AI121" s="11">
        <f>IFERROR(育马!AN121/P121,0)</f>
        <v>5.6447815268506334E-2</v>
      </c>
      <c r="AJ121" s="11">
        <f>IFERROR(马场!AI121/P121,0)</f>
        <v>0</v>
      </c>
      <c r="AK121" s="11">
        <f>IFERROR(商店!AC121/P121,0)</f>
        <v>0.58696993207638304</v>
      </c>
      <c r="AL121" s="11">
        <f>IFERROR(付费投放!R121/P121,0)</f>
        <v>0.35658225265511057</v>
      </c>
    </row>
    <row r="122" spans="10:39" x14ac:dyDescent="0.15">
      <c r="J122" s="7">
        <f>基础状态预估!J42</f>
        <v>211.64220630709642</v>
      </c>
      <c r="K122" s="7">
        <f>求节点(节奏总纲!$F$4:$F$163,节奏总纲!$C$4:$C$163,J122)</f>
        <v>82.346875382324953</v>
      </c>
      <c r="L122" s="7">
        <f>育马!AJ122+商店!Y122+马场!AE122+付费投放!N122</f>
        <v>27.328571428571429</v>
      </c>
      <c r="M122" s="7">
        <f>育马!AK122+商店!Z122+马场!AF122+付费投放!O122</f>
        <v>58.714285714285708</v>
      </c>
      <c r="N122" s="7">
        <f>育马!AL122+商店!AA122+马场!AG122+付费投放!P122</f>
        <v>137.38571428571427</v>
      </c>
      <c r="O122" s="7">
        <f>育马!AM122+商店!AB122+马场!AH122+付费投放!Q122</f>
        <v>115.62254888201525</v>
      </c>
      <c r="P122" s="7">
        <f>育马!AN122+商店!AC122+马场!AI122+付费投放!R122</f>
        <v>12.252716480335877</v>
      </c>
      <c r="Q122" s="4">
        <f>IF(基础状态预估!$AA42=Q$4,1,0)*6</f>
        <v>0</v>
      </c>
      <c r="R122" s="4">
        <f>IF(基础状态预估!$AA42=R$4,1,0)*6</f>
        <v>0</v>
      </c>
      <c r="S122" s="4">
        <f>IF(基础状态预估!$AA42=S$4,1,0)*6</f>
        <v>0</v>
      </c>
      <c r="T122" s="4">
        <f>IF(基础状态预估!$AA42=T$4,1,0)*6</f>
        <v>0</v>
      </c>
      <c r="U122" s="4">
        <f>IF(基础状态预估!$AA42=U$4,1,0)*6</f>
        <v>6</v>
      </c>
      <c r="V122" s="11" t="str">
        <f t="shared" si="17"/>
        <v/>
      </c>
      <c r="W122" s="11" t="str">
        <f t="shared" si="13"/>
        <v/>
      </c>
      <c r="X122" s="11" t="str">
        <f t="shared" si="14"/>
        <v/>
      </c>
      <c r="Y122" s="11" t="str">
        <f t="shared" si="15"/>
        <v/>
      </c>
      <c r="Z122" s="11">
        <f t="shared" si="16"/>
        <v>2.042119413389313</v>
      </c>
      <c r="AC122" s="11">
        <f>IFERROR(育马!AM122/O122,0)</f>
        <v>0.25551893022309452</v>
      </c>
      <c r="AD122" s="11">
        <f>IFERROR(马场!AH122/O122,0)</f>
        <v>0</v>
      </c>
      <c r="AE122" s="11">
        <f>IFERROR(商店!AB122/O122,0)</f>
        <v>0.51892991964072521</v>
      </c>
      <c r="AF122" s="11">
        <f>IFERROR(付费投放!Q122/O122,0)</f>
        <v>0.22555115013618021</v>
      </c>
      <c r="AI122" s="11">
        <f>IFERROR(育马!AN122/P122,0)</f>
        <v>5.7640279291000109E-2</v>
      </c>
      <c r="AJ122" s="11">
        <f>IFERROR(马场!AI122/P122,0)</f>
        <v>0</v>
      </c>
      <c r="AK122" s="11">
        <f>IFERROR(商店!AC122/P122,0)</f>
        <v>0.58762479418789504</v>
      </c>
      <c r="AL122" s="11">
        <f>IFERROR(付费投放!R122/P122,0)</f>
        <v>0.35473492652110472</v>
      </c>
    </row>
    <row r="126" spans="10:39" x14ac:dyDescent="0.15">
      <c r="J126" s="7" t="s">
        <v>121</v>
      </c>
      <c r="L126" s="67" t="s">
        <v>150</v>
      </c>
      <c r="M126" s="67"/>
      <c r="N126" s="67"/>
      <c r="O126" s="67"/>
      <c r="P126" s="67"/>
      <c r="Q126" s="67" t="s">
        <v>151</v>
      </c>
      <c r="R126" s="67"/>
      <c r="S126" s="67"/>
      <c r="T126" s="67"/>
      <c r="U126" s="67"/>
      <c r="V126" s="72" t="s">
        <v>155</v>
      </c>
      <c r="W126" s="72"/>
      <c r="X126" s="72"/>
      <c r="Y126" s="72"/>
      <c r="Z126" s="72"/>
      <c r="AC126" s="72" t="s">
        <v>163</v>
      </c>
      <c r="AD126" s="72"/>
      <c r="AE126" s="72"/>
      <c r="AF126" s="72"/>
      <c r="AG126" s="72"/>
      <c r="AI126" s="72" t="s">
        <v>164</v>
      </c>
      <c r="AJ126" s="72"/>
      <c r="AK126" s="72"/>
      <c r="AL126" s="72"/>
      <c r="AM126" s="72"/>
    </row>
    <row r="127" spans="10:39" x14ac:dyDescent="0.15">
      <c r="J127" s="7" t="s">
        <v>105</v>
      </c>
      <c r="K127" s="7" t="s">
        <v>126</v>
      </c>
      <c r="L127" s="7" t="s">
        <v>47</v>
      </c>
      <c r="M127" s="7" t="s">
        <v>48</v>
      </c>
      <c r="N127" s="7" t="s">
        <v>24</v>
      </c>
      <c r="O127" s="7" t="s">
        <v>22</v>
      </c>
      <c r="P127" s="7" t="s">
        <v>23</v>
      </c>
      <c r="Q127" s="7" t="s">
        <v>47</v>
      </c>
      <c r="R127" s="7" t="s">
        <v>48</v>
      </c>
      <c r="S127" s="7" t="s">
        <v>24</v>
      </c>
      <c r="T127" s="7" t="s">
        <v>22</v>
      </c>
      <c r="U127" s="7" t="s">
        <v>23</v>
      </c>
      <c r="V127" s="11" t="s">
        <v>47</v>
      </c>
      <c r="W127" s="11" t="s">
        <v>48</v>
      </c>
      <c r="X127" s="11" t="s">
        <v>24</v>
      </c>
      <c r="Y127" s="11" t="s">
        <v>22</v>
      </c>
      <c r="Z127" s="11" t="s">
        <v>23</v>
      </c>
      <c r="AC127" s="11" t="s">
        <v>160</v>
      </c>
      <c r="AD127" s="11" t="s">
        <v>158</v>
      </c>
      <c r="AE127" s="11" t="s">
        <v>37</v>
      </c>
      <c r="AF127" s="11" t="s">
        <v>247</v>
      </c>
      <c r="AI127" s="11" t="s">
        <v>160</v>
      </c>
      <c r="AJ127" s="11" t="s">
        <v>158</v>
      </c>
      <c r="AK127" s="11" t="s">
        <v>37</v>
      </c>
      <c r="AL127" s="11" t="s">
        <v>247</v>
      </c>
    </row>
    <row r="128" spans="10:39" x14ac:dyDescent="0.15">
      <c r="J128" s="7">
        <f>基础状态预估!K7</f>
        <v>23.282468165263531</v>
      </c>
      <c r="K128" s="7">
        <f>求节点(节奏总纲!$G$4:$G$163,节奏总纲!$C$4:$C$163,J128)</f>
        <v>55</v>
      </c>
      <c r="L128" s="7">
        <f>育马!AJ128+商店!Y128+马场!AE128+付费投放!N128</f>
        <v>0</v>
      </c>
      <c r="M128" s="7">
        <f>育马!AK128+商店!Z128+马场!AF128+付费投放!O128</f>
        <v>0</v>
      </c>
      <c r="N128" s="7">
        <f>育马!AL128+商店!AA128+马场!AG128+付费投放!P128</f>
        <v>0</v>
      </c>
      <c r="O128" s="7">
        <f>育马!AM128+商店!AB128+马场!AH128+付费投放!Q128</f>
        <v>0</v>
      </c>
      <c r="P128" s="7">
        <f>育马!AN128+商店!AC128+马场!AI128+付费投放!R128</f>
        <v>0</v>
      </c>
      <c r="Q128" s="4">
        <f>IF(基础状态预估!$AA7=Q$4,1,0)*6</f>
        <v>6</v>
      </c>
      <c r="R128" s="4">
        <f>IF(基础状态预估!$AA7=R$4,1,0)*6</f>
        <v>0</v>
      </c>
      <c r="S128" s="4">
        <f>IF(基础状态预估!$AA7=S$4,1,0)*6</f>
        <v>0</v>
      </c>
      <c r="T128" s="4">
        <f>IF(基础状态预估!$AA7=T$4,1,0)*6</f>
        <v>0</v>
      </c>
      <c r="U128" s="4">
        <f>IF(基础状态预估!$AA7=U$4,1,0)*6</f>
        <v>0</v>
      </c>
      <c r="V128" s="11">
        <f>IF(Q128=0,"",L128/Q128)</f>
        <v>0</v>
      </c>
      <c r="W128" s="11" t="str">
        <f t="shared" ref="W128:W163" si="18">IF(R128=0,"",M128/R128)</f>
        <v/>
      </c>
      <c r="X128" s="11" t="str">
        <f t="shared" ref="X128:X163" si="19">IF(S128=0,"",N128/S128)</f>
        <v/>
      </c>
      <c r="Y128" s="11" t="str">
        <f t="shared" ref="Y128:Y163" si="20">IF(T128=0,"",O128/T128)</f>
        <v/>
      </c>
      <c r="Z128" s="11" t="str">
        <f t="shared" ref="Z128:Z163" si="21">IF(U128=0,"",P128/U128)</f>
        <v/>
      </c>
      <c r="AC128" s="11">
        <f>IFERROR(育马!AM128/O128,0)</f>
        <v>0</v>
      </c>
      <c r="AD128" s="11">
        <f>IFERROR(马场!AH128/O128,0)</f>
        <v>0</v>
      </c>
      <c r="AE128" s="11">
        <f>IFERROR(商店!AB128/O128,0)</f>
        <v>0</v>
      </c>
      <c r="AF128" s="11">
        <f>IFERROR(付费投放!Q128/O128,0)</f>
        <v>0</v>
      </c>
      <c r="AI128" s="11">
        <f>IFERROR(育马!AN128/P128,0)</f>
        <v>0</v>
      </c>
      <c r="AJ128" s="11">
        <f>IFERROR(马场!AI128/P128,0)</f>
        <v>0</v>
      </c>
      <c r="AK128" s="11">
        <f>IFERROR(商店!AC128/P128,0)</f>
        <v>0</v>
      </c>
      <c r="AL128" s="11">
        <f>IFERROR(付费投放!R128/P128,0)</f>
        <v>0</v>
      </c>
    </row>
    <row r="129" spans="10:38" x14ac:dyDescent="0.15">
      <c r="J129" s="7">
        <f>基础状态预估!K8</f>
        <v>23.48246816526353</v>
      </c>
      <c r="K129" s="7">
        <f>求节点(节奏总纲!$G$4:$G$163,节奏总纲!$C$4:$C$163,J129)</f>
        <v>55.122844962000904</v>
      </c>
      <c r="L129" s="7">
        <f>育马!AJ129+商店!Y129+马场!AE129+付费投放!N129</f>
        <v>5.7142857142856943E-3</v>
      </c>
      <c r="M129" s="7">
        <f>育马!AK129+商店!Z129+马场!AF129+付费投放!O129</f>
        <v>1.1428571428571389E-2</v>
      </c>
      <c r="N129" s="7">
        <f>育马!AL129+商店!AA129+马场!AG129+付费投放!P129</f>
        <v>2.857142857142847E-2</v>
      </c>
      <c r="O129" s="7">
        <f>育马!AM129+商店!AB129+马场!AH129+付费投放!Q129</f>
        <v>0.15690650218182889</v>
      </c>
      <c r="P129" s="7">
        <f>育马!AN129+商店!AC129+马场!AI129+付费投放!R129</f>
        <v>2.1135210681098488E-2</v>
      </c>
      <c r="Q129" s="4">
        <f>IF(基础状态预估!$AA8=Q$4,1,0)*6</f>
        <v>0</v>
      </c>
      <c r="R129" s="4">
        <f>IF(基础状态预估!$AA8=R$4,1,0)*6</f>
        <v>6</v>
      </c>
      <c r="S129" s="4">
        <f>IF(基础状态预估!$AA8=S$4,1,0)*6</f>
        <v>0</v>
      </c>
      <c r="T129" s="4">
        <f>IF(基础状态预估!$AA8=T$4,1,0)*6</f>
        <v>0</v>
      </c>
      <c r="U129" s="4">
        <f>IF(基础状态预估!$AA8=U$4,1,0)*6</f>
        <v>0</v>
      </c>
      <c r="V129" s="11" t="str">
        <f t="shared" ref="V129:V163" si="22">IF(Q129=0,"",L129/Q129)</f>
        <v/>
      </c>
      <c r="W129" s="11">
        <f t="shared" si="18"/>
        <v>1.904761904761898E-3</v>
      </c>
      <c r="X129" s="11" t="str">
        <f t="shared" si="19"/>
        <v/>
      </c>
      <c r="Y129" s="11" t="str">
        <f t="shared" si="20"/>
        <v/>
      </c>
      <c r="Z129" s="11" t="str">
        <f t="shared" si="21"/>
        <v/>
      </c>
      <c r="AC129" s="11">
        <f>IFERROR(育马!AM129/O129,0)</f>
        <v>0</v>
      </c>
      <c r="AD129" s="11">
        <f>IFERROR(马场!AH129/O129,0)</f>
        <v>7.2836824922191873E-2</v>
      </c>
      <c r="AE129" s="11">
        <f>IFERROR(商店!AB129/O129,0)</f>
        <v>0.42488147871278592</v>
      </c>
      <c r="AF129" s="11">
        <f>IFERROR(付费投放!Q129/O129,0)</f>
        <v>0.50228169636502229</v>
      </c>
      <c r="AI129" s="11">
        <f>IFERROR(育马!AN129/P129,0)</f>
        <v>0</v>
      </c>
      <c r="AJ129" s="11">
        <f>IFERROR(马场!AI129/P129,0)</f>
        <v>0</v>
      </c>
      <c r="AK129" s="11">
        <f>IFERROR(商店!AC129/P129,0)</f>
        <v>0.37851527106632932</v>
      </c>
      <c r="AL129" s="11">
        <f>IFERROR(付费投放!R129/P129,0)</f>
        <v>0.62148472893367068</v>
      </c>
    </row>
    <row r="130" spans="10:38" x14ac:dyDescent="0.15">
      <c r="J130" s="7">
        <f>基础状态预估!K9</f>
        <v>23.682468165263529</v>
      </c>
      <c r="K130" s="7">
        <f>求节点(节奏总纲!$G$4:$G$163,节奏总纲!$C$4:$C$163,J130)</f>
        <v>55.245689924001809</v>
      </c>
      <c r="L130" s="7">
        <f>育马!AJ130+商店!Y130+马场!AE130+付费投放!N130</f>
        <v>1.1314285714285672</v>
      </c>
      <c r="M130" s="7">
        <f>育马!AK130+商店!Z130+马场!AF130+付费投放!O130</f>
        <v>0.50285714285714112</v>
      </c>
      <c r="N130" s="7">
        <f>育马!AL130+商店!AA130+马场!AG130+付费投放!P130</f>
        <v>5.714285714285694E-2</v>
      </c>
      <c r="O130" s="7">
        <f>育马!AM130+商店!AB130+马场!AH130+付费投放!Q130</f>
        <v>0.31381300436365639</v>
      </c>
      <c r="P130" s="7">
        <f>育马!AN130+商店!AC130+马场!AI130+付费投放!R130</f>
        <v>4.2270421362196733E-2</v>
      </c>
      <c r="Q130" s="4">
        <f>IF(基础状态预估!$AA9=Q$4,1,0)*6</f>
        <v>0</v>
      </c>
      <c r="R130" s="4">
        <f>IF(基础状态预估!$AA9=R$4,1,0)*6</f>
        <v>6</v>
      </c>
      <c r="S130" s="4">
        <f>IF(基础状态预估!$AA9=S$4,1,0)*6</f>
        <v>0</v>
      </c>
      <c r="T130" s="4">
        <f>IF(基础状态预估!$AA9=T$4,1,0)*6</f>
        <v>0</v>
      </c>
      <c r="U130" s="4">
        <f>IF(基础状态预估!$AA9=U$4,1,0)*6</f>
        <v>0</v>
      </c>
      <c r="V130" s="11" t="str">
        <f t="shared" si="22"/>
        <v/>
      </c>
      <c r="W130" s="11">
        <f t="shared" si="18"/>
        <v>8.3809523809523515E-2</v>
      </c>
      <c r="X130" s="11" t="str">
        <f t="shared" si="19"/>
        <v/>
      </c>
      <c r="Y130" s="11" t="str">
        <f t="shared" si="20"/>
        <v/>
      </c>
      <c r="Z130" s="11" t="str">
        <f t="shared" si="21"/>
        <v/>
      </c>
      <c r="AC130" s="11">
        <f>IFERROR(育马!AM130/O130,0)</f>
        <v>0</v>
      </c>
      <c r="AD130" s="11">
        <f>IFERROR(马场!AH130/O130,0)</f>
        <v>7.2836824922192206E-2</v>
      </c>
      <c r="AE130" s="11">
        <f>IFERROR(商店!AB130/O130,0)</f>
        <v>0.42488147871278781</v>
      </c>
      <c r="AF130" s="11">
        <f>IFERROR(付费投放!Q130/O130,0)</f>
        <v>0.50228169636502007</v>
      </c>
      <c r="AI130" s="11">
        <f>IFERROR(育马!AN130/P130,0)</f>
        <v>0</v>
      </c>
      <c r="AJ130" s="11">
        <f>IFERROR(马场!AI130/P130,0)</f>
        <v>0</v>
      </c>
      <c r="AK130" s="11">
        <f>IFERROR(商店!AC130/P130,0)</f>
        <v>0.37851527106633148</v>
      </c>
      <c r="AL130" s="11">
        <f>IFERROR(付费投放!R130/P130,0)</f>
        <v>0.62148472893366857</v>
      </c>
    </row>
    <row r="131" spans="10:38" x14ac:dyDescent="0.15">
      <c r="J131" s="7">
        <f>基础状态预估!K10</f>
        <v>23.882468165263532</v>
      </c>
      <c r="K131" s="7">
        <f>求节点(节奏总纲!$G$4:$G$163,节奏总纲!$C$4:$C$163,J131)</f>
        <v>55.36853488600272</v>
      </c>
      <c r="L131" s="7">
        <f>育马!AJ131+商店!Y131+马场!AE131+付费投放!N131</f>
        <v>1.6971428571428608</v>
      </c>
      <c r="M131" s="7">
        <f>育马!AK131+商店!Z131+马场!AF131+付费投放!O131</f>
        <v>0.754285714285716</v>
      </c>
      <c r="N131" s="7">
        <f>育马!AL131+商店!AA131+马场!AG131+付费投放!P131</f>
        <v>8.5714285714285909E-2</v>
      </c>
      <c r="O131" s="7">
        <f>育马!AM131+商店!AB131+马场!AH131+付费投放!Q131</f>
        <v>0.47071950654548811</v>
      </c>
      <c r="P131" s="7">
        <f>育马!AN131+商店!AC131+马场!AI131+付费投放!R131</f>
        <v>6.3405632043295607E-2</v>
      </c>
      <c r="Q131" s="4">
        <f>IF(基础状态预估!$AA10=Q$4,1,0)*6</f>
        <v>0</v>
      </c>
      <c r="R131" s="4">
        <f>IF(基础状态预估!$AA10=R$4,1,0)*6</f>
        <v>6</v>
      </c>
      <c r="S131" s="4">
        <f>IF(基础状态预估!$AA10=S$4,1,0)*6</f>
        <v>0</v>
      </c>
      <c r="T131" s="4">
        <f>IF(基础状态预估!$AA10=T$4,1,0)*6</f>
        <v>0</v>
      </c>
      <c r="U131" s="4">
        <f>IF(基础状态预估!$AA10=U$4,1,0)*6</f>
        <v>0</v>
      </c>
      <c r="V131" s="11" t="str">
        <f t="shared" si="22"/>
        <v/>
      </c>
      <c r="W131" s="11">
        <f t="shared" si="18"/>
        <v>0.125714285714286</v>
      </c>
      <c r="X131" s="11" t="str">
        <f t="shared" si="19"/>
        <v/>
      </c>
      <c r="Y131" s="11" t="str">
        <f t="shared" si="20"/>
        <v/>
      </c>
      <c r="Z131" s="11" t="str">
        <f t="shared" si="21"/>
        <v/>
      </c>
      <c r="AC131" s="11">
        <f>IFERROR(育马!AM131/O131,0)</f>
        <v>0</v>
      </c>
      <c r="AD131" s="11">
        <f>IFERROR(马场!AH131/O131,0)</f>
        <v>7.2836824922192095E-2</v>
      </c>
      <c r="AE131" s="11">
        <f>IFERROR(商店!AB131/O131,0)</f>
        <v>0.42488147871278709</v>
      </c>
      <c r="AF131" s="11">
        <f>IFERROR(付费投放!Q131/O131,0)</f>
        <v>0.50228169636502074</v>
      </c>
      <c r="AI131" s="11">
        <f>IFERROR(育马!AN131/P131,0)</f>
        <v>0</v>
      </c>
      <c r="AJ131" s="11">
        <f>IFERROR(马场!AI131/P131,0)</f>
        <v>0</v>
      </c>
      <c r="AK131" s="11">
        <f>IFERROR(商店!AC131/P131,0)</f>
        <v>0.37851527106633065</v>
      </c>
      <c r="AL131" s="11">
        <f>IFERROR(付费投放!R131/P131,0)</f>
        <v>0.62148472893366924</v>
      </c>
    </row>
    <row r="132" spans="10:38" x14ac:dyDescent="0.15">
      <c r="J132" s="7">
        <f>基础状态预估!K11</f>
        <v>24.082468165263531</v>
      </c>
      <c r="K132" s="7">
        <f>求节点(节奏总纲!$G$4:$G$163,节奏总纲!$C$4:$C$163,J132)</f>
        <v>55.491379848003625</v>
      </c>
      <c r="L132" s="7">
        <f>育马!AJ132+商店!Y132+马场!AE132+付费投放!N132</f>
        <v>2.2628571428571442</v>
      </c>
      <c r="M132" s="7">
        <f>育马!AK132+商店!Z132+马场!AF132+付费投放!O132</f>
        <v>1.0057142857142864</v>
      </c>
      <c r="N132" s="7">
        <f>育马!AL132+商店!AA132+马场!AG132+付费投放!P132</f>
        <v>0.11428571428571438</v>
      </c>
      <c r="O132" s="7">
        <f>育马!AM132+商店!AB132+马场!AH132+付费投放!Q132</f>
        <v>0.62762600872731555</v>
      </c>
      <c r="P132" s="7">
        <f>育马!AN132+商店!AC132+马场!AI132+付费投放!R132</f>
        <v>8.4540842724393855E-2</v>
      </c>
      <c r="Q132" s="4">
        <f>IF(基础状态预估!$AA11=Q$4,1,0)*6</f>
        <v>0</v>
      </c>
      <c r="R132" s="4">
        <f>IF(基础状态预估!$AA11=R$4,1,0)*6</f>
        <v>0</v>
      </c>
      <c r="S132" s="4">
        <f>IF(基础状态预估!$AA11=S$4,1,0)*6</f>
        <v>6</v>
      </c>
      <c r="T132" s="4">
        <f>IF(基础状态预估!$AA11=T$4,1,0)*6</f>
        <v>0</v>
      </c>
      <c r="U132" s="4">
        <f>IF(基础状态预估!$AA11=U$4,1,0)*6</f>
        <v>0</v>
      </c>
      <c r="V132" s="11" t="str">
        <f t="shared" si="22"/>
        <v/>
      </c>
      <c r="W132" s="11" t="str">
        <f t="shared" si="18"/>
        <v/>
      </c>
      <c r="X132" s="11">
        <f t="shared" si="19"/>
        <v>1.9047619047619063E-2</v>
      </c>
      <c r="Y132" s="11" t="str">
        <f t="shared" si="20"/>
        <v/>
      </c>
      <c r="Z132" s="11" t="str">
        <f t="shared" si="21"/>
        <v/>
      </c>
      <c r="AC132" s="11">
        <f>IFERROR(育马!AM132/O132,0)</f>
        <v>0</v>
      </c>
      <c r="AD132" s="11">
        <f>IFERROR(马场!AH132/O132,0)</f>
        <v>7.2836824922192192E-2</v>
      </c>
      <c r="AE132" s="11">
        <f>IFERROR(商店!AB132/O132,0)</f>
        <v>0.42488147871278781</v>
      </c>
      <c r="AF132" s="11">
        <f>IFERROR(付费投放!Q132/O132,0)</f>
        <v>0.50228169636502007</v>
      </c>
      <c r="AI132" s="11">
        <f>IFERROR(育马!AN132/P132,0)</f>
        <v>0</v>
      </c>
      <c r="AJ132" s="11">
        <f>IFERROR(马场!AI132/P132,0)</f>
        <v>0</v>
      </c>
      <c r="AK132" s="11">
        <f>IFERROR(商店!AC132/P132,0)</f>
        <v>0.37851527106633137</v>
      </c>
      <c r="AL132" s="11">
        <f>IFERROR(付费投放!R132/P132,0)</f>
        <v>0.62148472893366868</v>
      </c>
    </row>
    <row r="133" spans="10:38" x14ac:dyDescent="0.15">
      <c r="J133" s="7">
        <f>基础状态预估!K12</f>
        <v>24.48246816526353</v>
      </c>
      <c r="K133" s="7">
        <f>求节点(节奏总纲!$G$4:$G$163,节奏总纲!$C$4:$C$163,J133)</f>
        <v>55.737069772005434</v>
      </c>
      <c r="L133" s="7">
        <f>育马!AJ133+商店!Y133+马场!AE133+付费投放!N133</f>
        <v>3.3942857142857124</v>
      </c>
      <c r="M133" s="7">
        <f>育马!AK133+商店!Z133+马场!AF133+付费投放!O133</f>
        <v>1.5085714285714276</v>
      </c>
      <c r="N133" s="7">
        <f>育马!AL133+商店!AA133+马场!AG133+付费投放!P133</f>
        <v>0.17142857142857132</v>
      </c>
      <c r="O133" s="7">
        <f>育马!AM133+商店!AB133+马场!AH133+付费投放!Q133</f>
        <v>0.941439013090972</v>
      </c>
      <c r="P133" s="7">
        <f>育马!AN133+商店!AC133+马场!AI133+付费投放!R133</f>
        <v>0.1268112640865906</v>
      </c>
      <c r="Q133" s="4">
        <f>IF(基础状态预估!$AA12=Q$4,1,0)*6</f>
        <v>0</v>
      </c>
      <c r="R133" s="4">
        <f>IF(基础状态预估!$AA12=R$4,1,0)*6</f>
        <v>0</v>
      </c>
      <c r="S133" s="4">
        <f>IF(基础状态预估!$AA12=S$4,1,0)*6</f>
        <v>6</v>
      </c>
      <c r="T133" s="4">
        <f>IF(基础状态预估!$AA12=T$4,1,0)*6</f>
        <v>0</v>
      </c>
      <c r="U133" s="4">
        <f>IF(基础状态预估!$AA12=U$4,1,0)*6</f>
        <v>0</v>
      </c>
      <c r="V133" s="11" t="str">
        <f t="shared" si="22"/>
        <v/>
      </c>
      <c r="W133" s="11" t="str">
        <f t="shared" si="18"/>
        <v/>
      </c>
      <c r="X133" s="11">
        <f t="shared" si="19"/>
        <v>2.8571428571428553E-2</v>
      </c>
      <c r="Y133" s="11" t="str">
        <f t="shared" si="20"/>
        <v/>
      </c>
      <c r="Z133" s="11" t="str">
        <f t="shared" si="21"/>
        <v/>
      </c>
      <c r="AC133" s="11">
        <f>IFERROR(育马!AM133/O133,0)</f>
        <v>0</v>
      </c>
      <c r="AD133" s="11">
        <f>IFERROR(马场!AH133/O133,0)</f>
        <v>7.2836824922192192E-2</v>
      </c>
      <c r="AE133" s="11">
        <f>IFERROR(商店!AB133/O133,0)</f>
        <v>0.42488147871278775</v>
      </c>
      <c r="AF133" s="11">
        <f>IFERROR(付费投放!Q133/O133,0)</f>
        <v>0.50228169636501996</v>
      </c>
      <c r="AI133" s="11">
        <f>IFERROR(育马!AN133/P133,0)</f>
        <v>0</v>
      </c>
      <c r="AJ133" s="11">
        <f>IFERROR(马场!AI133/P133,0)</f>
        <v>0</v>
      </c>
      <c r="AK133" s="11">
        <f>IFERROR(商店!AC133/P133,0)</f>
        <v>0.37851527106633137</v>
      </c>
      <c r="AL133" s="11">
        <f>IFERROR(付费投放!R133/P133,0)</f>
        <v>0.62148472893366857</v>
      </c>
    </row>
    <row r="134" spans="10:38" x14ac:dyDescent="0.15">
      <c r="J134" s="7">
        <f>基础状态预估!K13</f>
        <v>24.882468165263532</v>
      </c>
      <c r="K134" s="7">
        <f>求节点(节奏总纲!$G$4:$G$163,节奏总纲!$C$4:$C$163,J134)</f>
        <v>55.982759696007243</v>
      </c>
      <c r="L134" s="7">
        <f>育马!AJ134+商店!Y134+马场!AE134+付费投放!N134</f>
        <v>4.4057142857142866</v>
      </c>
      <c r="M134" s="7">
        <f>育马!AK134+商店!Z134+马场!AF134+付费投放!O134</f>
        <v>1.9780952380952392</v>
      </c>
      <c r="N134" s="7">
        <f>育马!AL134+商店!AA134+马场!AG134+付费投放!P134</f>
        <v>0.24857142857142905</v>
      </c>
      <c r="O134" s="7">
        <f>育马!AM134+商店!AB134+马场!AH134+付费投放!Q134</f>
        <v>1.2552520174546311</v>
      </c>
      <c r="P134" s="7">
        <f>育马!AN134+商店!AC134+马场!AI134+付费投放!R134</f>
        <v>0.16908168544878771</v>
      </c>
      <c r="Q134" s="4">
        <f>IF(基础状态预估!$AA13=Q$4,1,0)*6</f>
        <v>0</v>
      </c>
      <c r="R134" s="4">
        <f>IF(基础状态预估!$AA13=R$4,1,0)*6</f>
        <v>0</v>
      </c>
      <c r="S134" s="4">
        <f>IF(基础状态预估!$AA13=S$4,1,0)*6</f>
        <v>6</v>
      </c>
      <c r="T134" s="4">
        <f>IF(基础状态预估!$AA13=T$4,1,0)*6</f>
        <v>0</v>
      </c>
      <c r="U134" s="4">
        <f>IF(基础状态预估!$AA13=U$4,1,0)*6</f>
        <v>0</v>
      </c>
      <c r="V134" s="11" t="str">
        <f t="shared" si="22"/>
        <v/>
      </c>
      <c r="W134" s="11" t="str">
        <f t="shared" si="18"/>
        <v/>
      </c>
      <c r="X134" s="11">
        <f t="shared" si="19"/>
        <v>4.1428571428571509E-2</v>
      </c>
      <c r="Y134" s="11" t="str">
        <f t="shared" si="20"/>
        <v/>
      </c>
      <c r="Z134" s="11" t="str">
        <f t="shared" si="21"/>
        <v/>
      </c>
      <c r="AC134" s="11">
        <f>IFERROR(育马!AM134/O134,0)</f>
        <v>0</v>
      </c>
      <c r="AD134" s="11">
        <f>IFERROR(马场!AH134/O134,0)</f>
        <v>7.2836824922192192E-2</v>
      </c>
      <c r="AE134" s="11">
        <f>IFERROR(商店!AB134/O134,0)</f>
        <v>0.42488147871278781</v>
      </c>
      <c r="AF134" s="11">
        <f>IFERROR(付费投放!Q134/O134,0)</f>
        <v>0.50228169636502007</v>
      </c>
      <c r="AI134" s="11">
        <f>IFERROR(育马!AN134/P134,0)</f>
        <v>0</v>
      </c>
      <c r="AJ134" s="11">
        <f>IFERROR(马场!AI134/P134,0)</f>
        <v>0</v>
      </c>
      <c r="AK134" s="11">
        <f>IFERROR(商店!AC134/P134,0)</f>
        <v>0.37851527106633137</v>
      </c>
      <c r="AL134" s="11">
        <f>IFERROR(付费投放!R134/P134,0)</f>
        <v>0.62148472893366868</v>
      </c>
    </row>
    <row r="135" spans="10:38" x14ac:dyDescent="0.15">
      <c r="J135" s="7">
        <f>基础状态预估!K14</f>
        <v>25.282468165263531</v>
      </c>
      <c r="K135" s="7">
        <f>求节点(节奏总纲!$G$4:$G$163,节奏总纲!$C$4:$C$163,J135)</f>
        <v>56.212026432837384</v>
      </c>
      <c r="L135" s="7">
        <f>育马!AJ135+商店!Y135+马场!AE135+付费投放!N135</f>
        <v>5.0571428571428561</v>
      </c>
      <c r="M135" s="7">
        <f>育马!AK135+商店!Z135+马场!AF135+付费投放!O135</f>
        <v>2.3476190476190477</v>
      </c>
      <c r="N135" s="7">
        <f>育马!AL135+商店!AA135+马场!AG135+付费投放!P135</f>
        <v>0.38571428571428568</v>
      </c>
      <c r="O135" s="7">
        <f>育马!AM135+商店!AB135+马场!AH135+付费投放!Q135</f>
        <v>1.569065021818286</v>
      </c>
      <c r="P135" s="7">
        <f>育马!AN135+商店!AC135+马场!AI135+付费投放!R135</f>
        <v>0.21135210681098421</v>
      </c>
      <c r="Q135" s="4">
        <f>IF(基础状态预估!$AA14=Q$4,1,0)*6</f>
        <v>0</v>
      </c>
      <c r="R135" s="4">
        <f>IF(基础状态预估!$AA14=R$4,1,0)*6</f>
        <v>0</v>
      </c>
      <c r="S135" s="4">
        <f>IF(基础状态预估!$AA14=S$4,1,0)*6</f>
        <v>6</v>
      </c>
      <c r="T135" s="4">
        <f>IF(基础状态预估!$AA14=T$4,1,0)*6</f>
        <v>0</v>
      </c>
      <c r="U135" s="4">
        <f>IF(基础状态预估!$AA14=U$4,1,0)*6</f>
        <v>0</v>
      </c>
      <c r="V135" s="11" t="str">
        <f t="shared" si="22"/>
        <v/>
      </c>
      <c r="W135" s="11" t="str">
        <f t="shared" si="18"/>
        <v/>
      </c>
      <c r="X135" s="11">
        <f t="shared" si="19"/>
        <v>6.4285714285714279E-2</v>
      </c>
      <c r="Y135" s="11" t="str">
        <f t="shared" si="20"/>
        <v/>
      </c>
      <c r="Z135" s="11" t="str">
        <f t="shared" si="21"/>
        <v/>
      </c>
      <c r="AC135" s="11">
        <f>IFERROR(育马!AM135/O135,0)</f>
        <v>0</v>
      </c>
      <c r="AD135" s="11">
        <f>IFERROR(马场!AH135/O135,0)</f>
        <v>7.2836824922192275E-2</v>
      </c>
      <c r="AE135" s="11">
        <f>IFERROR(商店!AB135/O135,0)</f>
        <v>0.4248814787127882</v>
      </c>
      <c r="AF135" s="11">
        <f>IFERROR(付费投放!Q135/O135,0)</f>
        <v>0.50228169636501963</v>
      </c>
      <c r="AI135" s="11">
        <f>IFERROR(育马!AN135/P135,0)</f>
        <v>0</v>
      </c>
      <c r="AJ135" s="11">
        <f>IFERROR(马场!AI135/P135,0)</f>
        <v>0</v>
      </c>
      <c r="AK135" s="11">
        <f>IFERROR(商店!AC135/P135,0)</f>
        <v>0.37851527106633182</v>
      </c>
      <c r="AL135" s="11">
        <f>IFERROR(付费投放!R135/P135,0)</f>
        <v>0.62148472893366813</v>
      </c>
    </row>
    <row r="136" spans="10:38" x14ac:dyDescent="0.15">
      <c r="J136" s="7">
        <f>基础状态预估!K15</f>
        <v>26.082468165263531</v>
      </c>
      <c r="K136" s="7">
        <f>求节点(节奏总纲!$G$4:$G$163,节奏总纲!$C$4:$C$163,J136)</f>
        <v>56.668081104043473</v>
      </c>
      <c r="L136" s="7">
        <f>育马!AJ136+商店!Y136+马场!AE136+付费投放!N136</f>
        <v>6.03</v>
      </c>
      <c r="M136" s="7">
        <f>育马!AK136+商店!Z136+马场!AF136+付费投放!O136</f>
        <v>2.9950000000000006</v>
      </c>
      <c r="N136" s="7">
        <f>育马!AL136+商店!AA136+马场!AG136+付费投放!P136</f>
        <v>0.7150000000000003</v>
      </c>
      <c r="O136" s="7">
        <f>育马!AM136+商店!AB136+马场!AH136+付费投放!Q136</f>
        <v>2.196691030545602</v>
      </c>
      <c r="P136" s="7">
        <f>育马!AN136+商店!AC136+马场!AI136+付费投放!R136</f>
        <v>0.29589294953537804</v>
      </c>
      <c r="Q136" s="4">
        <f>IF(基础状态预估!$AA15=Q$4,1,0)*6</f>
        <v>0</v>
      </c>
      <c r="R136" s="4">
        <f>IF(基础状态预估!$AA15=R$4,1,0)*6</f>
        <v>0</v>
      </c>
      <c r="S136" s="4">
        <f>IF(基础状态预估!$AA15=S$4,1,0)*6</f>
        <v>6</v>
      </c>
      <c r="T136" s="4">
        <f>IF(基础状态预估!$AA15=T$4,1,0)*6</f>
        <v>0</v>
      </c>
      <c r="U136" s="4">
        <f>IF(基础状态预估!$AA15=U$4,1,0)*6</f>
        <v>0</v>
      </c>
      <c r="V136" s="11" t="str">
        <f t="shared" si="22"/>
        <v/>
      </c>
      <c r="W136" s="11" t="str">
        <f t="shared" si="18"/>
        <v/>
      </c>
      <c r="X136" s="11">
        <f t="shared" si="19"/>
        <v>0.11916666666666671</v>
      </c>
      <c r="Y136" s="11" t="str">
        <f t="shared" si="20"/>
        <v/>
      </c>
      <c r="Z136" s="11" t="str">
        <f t="shared" si="21"/>
        <v/>
      </c>
      <c r="AC136" s="11">
        <f>IFERROR(育马!AM136/O136,0)</f>
        <v>0</v>
      </c>
      <c r="AD136" s="11">
        <f>IFERROR(马场!AH136/O136,0)</f>
        <v>7.2836824922192234E-2</v>
      </c>
      <c r="AE136" s="11">
        <f>IFERROR(商店!AB136/O136,0)</f>
        <v>0.42488147871278803</v>
      </c>
      <c r="AF136" s="11">
        <f>IFERROR(付费投放!Q136/O136,0)</f>
        <v>0.50228169636501963</v>
      </c>
      <c r="AI136" s="11">
        <f>IFERROR(育马!AN136/P136,0)</f>
        <v>0</v>
      </c>
      <c r="AJ136" s="11">
        <f>IFERROR(马场!AI136/P136,0)</f>
        <v>0</v>
      </c>
      <c r="AK136" s="11">
        <f>IFERROR(商店!AC136/P136,0)</f>
        <v>0.3785152710663317</v>
      </c>
      <c r="AL136" s="11">
        <f>IFERROR(付费投放!R136/P136,0)</f>
        <v>0.62148472893366835</v>
      </c>
    </row>
    <row r="137" spans="10:38" x14ac:dyDescent="0.15">
      <c r="J137" s="7">
        <f>基础状态预估!K16</f>
        <v>26.882468165263532</v>
      </c>
      <c r="K137" s="7">
        <f>求节点(节奏总纲!$G$4:$G$163,节奏总纲!$C$4:$C$163,J137)</f>
        <v>57.114152744074445</v>
      </c>
      <c r="L137" s="7">
        <f>育马!AJ137+商店!Y137+马场!AE137+付费投放!N137</f>
        <v>6.8528571428571441</v>
      </c>
      <c r="M137" s="7">
        <f>育马!AK137+商店!Z137+马场!AF137+付费投放!O137</f>
        <v>3.6007142857142869</v>
      </c>
      <c r="N137" s="7">
        <f>育马!AL137+商店!AA137+马场!AG137+付费投放!P137</f>
        <v>1.0692857142857148</v>
      </c>
      <c r="O137" s="7">
        <f>育马!AM137+商店!AB137+马场!AH137+付费投放!Q137</f>
        <v>2.8243170392729171</v>
      </c>
      <c r="P137" s="7">
        <f>育马!AN137+商店!AC137+马场!AI137+付费投放!R137</f>
        <v>0.38043379225977192</v>
      </c>
      <c r="Q137" s="4">
        <f>IF(基础状态预估!$AA16=Q$4,1,0)*6</f>
        <v>0</v>
      </c>
      <c r="R137" s="4">
        <f>IF(基础状态预估!$AA16=R$4,1,0)*6</f>
        <v>0</v>
      </c>
      <c r="S137" s="4">
        <f>IF(基础状态预估!$AA16=S$4,1,0)*6</f>
        <v>0</v>
      </c>
      <c r="T137" s="4">
        <f>IF(基础状态预估!$AA16=T$4,1,0)*6</f>
        <v>6</v>
      </c>
      <c r="U137" s="4">
        <f>IF(基础状态预估!$AA16=U$4,1,0)*6</f>
        <v>0</v>
      </c>
      <c r="V137" s="11" t="str">
        <f t="shared" si="22"/>
        <v/>
      </c>
      <c r="W137" s="11" t="str">
        <f t="shared" si="18"/>
        <v/>
      </c>
      <c r="X137" s="11" t="str">
        <f t="shared" si="19"/>
        <v/>
      </c>
      <c r="Y137" s="11">
        <f t="shared" si="20"/>
        <v>0.47071950654548617</v>
      </c>
      <c r="Z137" s="11" t="str">
        <f t="shared" si="21"/>
        <v/>
      </c>
      <c r="AC137" s="11">
        <f>IFERROR(育马!AM137/O137,0)</f>
        <v>0</v>
      </c>
      <c r="AD137" s="11">
        <f>IFERROR(马场!AH137/O137,0)</f>
        <v>7.2836824922192248E-2</v>
      </c>
      <c r="AE137" s="11">
        <f>IFERROR(商店!AB137/O137,0)</f>
        <v>0.42488147871278803</v>
      </c>
      <c r="AF137" s="11">
        <f>IFERROR(付费投放!Q137/O137,0)</f>
        <v>0.50228169636501985</v>
      </c>
      <c r="AI137" s="11">
        <f>IFERROR(育马!AN137/P137,0)</f>
        <v>0</v>
      </c>
      <c r="AJ137" s="11">
        <f>IFERROR(马场!AI137/P137,0)</f>
        <v>0</v>
      </c>
      <c r="AK137" s="11">
        <f>IFERROR(商店!AC137/P137,0)</f>
        <v>0.37851527106633165</v>
      </c>
      <c r="AL137" s="11">
        <f>IFERROR(付费投放!R137/P137,0)</f>
        <v>0.62148472893366846</v>
      </c>
    </row>
    <row r="138" spans="10:38" x14ac:dyDescent="0.15">
      <c r="J138" s="7">
        <f>基础状态预估!K17</f>
        <v>28.082468165263531</v>
      </c>
      <c r="K138" s="7">
        <f>求节点(节奏总纲!$G$4:$G$163,节奏总纲!$C$4:$C$163,J138)</f>
        <v>57.743220698837845</v>
      </c>
      <c r="L138" s="7">
        <f>育马!AJ138+商店!Y138+马场!AE138+付费投放!N138</f>
        <v>8.0871428571428581</v>
      </c>
      <c r="M138" s="7">
        <f>育马!AK138+商店!Z138+马场!AF138+付费投放!O138</f>
        <v>4.5092857142857135</v>
      </c>
      <c r="N138" s="7">
        <f>育马!AL138+商店!AA138+马场!AG138+付费投放!P138</f>
        <v>1.600714285714286</v>
      </c>
      <c r="O138" s="7">
        <f>育马!AM138+商店!AB138+马场!AH138+付费投放!Q138</f>
        <v>3.7660089291527057</v>
      </c>
      <c r="P138" s="7">
        <f>育马!AN138+商店!AC138+马场!AI138+付费投放!R138</f>
        <v>0.50728720247783188</v>
      </c>
      <c r="Q138" s="4">
        <f>IF(基础状态预估!$AA17=Q$4,1,0)*6</f>
        <v>0</v>
      </c>
      <c r="R138" s="4">
        <f>IF(基础状态预估!$AA17=R$4,1,0)*6</f>
        <v>0</v>
      </c>
      <c r="S138" s="4">
        <f>IF(基础状态预估!$AA17=S$4,1,0)*6</f>
        <v>0</v>
      </c>
      <c r="T138" s="4">
        <f>IF(基础状态预估!$AA17=T$4,1,0)*6</f>
        <v>6</v>
      </c>
      <c r="U138" s="4">
        <f>IF(基础状态预估!$AA17=U$4,1,0)*6</f>
        <v>0</v>
      </c>
      <c r="V138" s="11" t="str">
        <f t="shared" si="22"/>
        <v/>
      </c>
      <c r="W138" s="11" t="str">
        <f t="shared" si="18"/>
        <v/>
      </c>
      <c r="X138" s="11" t="str">
        <f t="shared" si="19"/>
        <v/>
      </c>
      <c r="Y138" s="11">
        <f t="shared" si="20"/>
        <v>0.62766815485878424</v>
      </c>
      <c r="Z138" s="11" t="str">
        <f t="shared" si="21"/>
        <v/>
      </c>
      <c r="AC138" s="11">
        <f>IFERROR(育马!AM138/O138,0)</f>
        <v>0</v>
      </c>
      <c r="AD138" s="11">
        <f>IFERROR(马场!AH138/O138,0)</f>
        <v>7.283193413655141E-2</v>
      </c>
      <c r="AE138" s="11">
        <f>IFERROR(商店!AB138/O138,0)</f>
        <v>0.42485294912988314</v>
      </c>
      <c r="AF138" s="11">
        <f>IFERROR(付费投放!Q138/O138,0)</f>
        <v>0.50231511673356544</v>
      </c>
      <c r="AI138" s="11">
        <f>IFERROR(育马!AN138/P138,0)</f>
        <v>0</v>
      </c>
      <c r="AJ138" s="11">
        <f>IFERROR(马场!AI138/P138,0)</f>
        <v>0</v>
      </c>
      <c r="AK138" s="11">
        <f>IFERROR(商店!AC138/P138,0)</f>
        <v>0.37848382348732779</v>
      </c>
      <c r="AL138" s="11">
        <f>IFERROR(付费投放!R138/P138,0)</f>
        <v>0.62151617651267221</v>
      </c>
    </row>
    <row r="139" spans="10:38" x14ac:dyDescent="0.15">
      <c r="J139" s="7">
        <f>基础状态预估!K18</f>
        <v>29.282468165263531</v>
      </c>
      <c r="K139" s="7">
        <f>求节点(节奏总纲!$G$4:$G$163,节奏总纲!$C$4:$C$163,J139)</f>
        <v>58.34891537479438</v>
      </c>
      <c r="L139" s="7">
        <f>育马!AJ139+商店!Y139+马场!AE139+付费投放!N139</f>
        <v>9.3214285714285694</v>
      </c>
      <c r="M139" s="7">
        <f>育马!AK139+商店!Z139+马场!AF139+付费投放!O139</f>
        <v>5.4178571428571427</v>
      </c>
      <c r="N139" s="7">
        <f>育马!AL139+商店!AA139+马场!AG139+付费投放!P139</f>
        <v>2.1321428571428571</v>
      </c>
      <c r="O139" s="7">
        <f>育马!AM139+商店!AB139+马场!AH139+付费投放!Q139</f>
        <v>4.712286534142498</v>
      </c>
      <c r="P139" s="7">
        <f>育马!AN139+商店!AC139+马场!AI139+付费投放!R139</f>
        <v>0.63490489854755905</v>
      </c>
      <c r="Q139" s="4">
        <f>IF(基础状态预估!$AA18=Q$4,1,0)*6</f>
        <v>0</v>
      </c>
      <c r="R139" s="4">
        <f>IF(基础状态预估!$AA18=R$4,1,0)*6</f>
        <v>0</v>
      </c>
      <c r="S139" s="4">
        <f>IF(基础状态预估!$AA18=S$4,1,0)*6</f>
        <v>0</v>
      </c>
      <c r="T139" s="4">
        <f>IF(基础状态预估!$AA18=T$4,1,0)*6</f>
        <v>6</v>
      </c>
      <c r="U139" s="4">
        <f>IF(基础状态预估!$AA18=U$4,1,0)*6</f>
        <v>0</v>
      </c>
      <c r="V139" s="11" t="str">
        <f t="shared" si="22"/>
        <v/>
      </c>
      <c r="W139" s="11" t="str">
        <f t="shared" si="18"/>
        <v/>
      </c>
      <c r="X139" s="11" t="str">
        <f t="shared" si="19"/>
        <v/>
      </c>
      <c r="Y139" s="11">
        <f t="shared" si="20"/>
        <v>0.7853810890237497</v>
      </c>
      <c r="Z139" s="11" t="str">
        <f t="shared" si="21"/>
        <v/>
      </c>
      <c r="AC139" s="11">
        <f>IFERROR(育马!AM139/O139,0)</f>
        <v>0</v>
      </c>
      <c r="AD139" s="11">
        <f>IFERROR(马场!AH139/O139,0)</f>
        <v>7.2758127158227465E-2</v>
      </c>
      <c r="AE139" s="11">
        <f>IFERROR(商店!AB139/O139,0)</f>
        <v>0.42442240842299356</v>
      </c>
      <c r="AF139" s="11">
        <f>IFERROR(付费投放!Q139/O139,0)</f>
        <v>0.50281946441877889</v>
      </c>
      <c r="AI139" s="11">
        <f>IFERROR(育马!AN139/P139,0)</f>
        <v>0</v>
      </c>
      <c r="AJ139" s="11">
        <f>IFERROR(马场!AI139/P139,0)</f>
        <v>0</v>
      </c>
      <c r="AK139" s="11">
        <f>IFERROR(商店!AC139/P139,0)</f>
        <v>0.37800936888191644</v>
      </c>
      <c r="AL139" s="11">
        <f>IFERROR(付费投放!R139/P139,0)</f>
        <v>0.6219906311180835</v>
      </c>
    </row>
    <row r="140" spans="10:38" x14ac:dyDescent="0.15">
      <c r="J140" s="7">
        <f>基础状态预估!K19</f>
        <v>30.48246816526353</v>
      </c>
      <c r="K140" s="7">
        <f>求节点(节奏总纲!$G$4:$G$163,节奏总纲!$C$4:$C$163,J140)</f>
        <v>58.93848875846912</v>
      </c>
      <c r="L140" s="7">
        <f>育马!AJ140+商店!Y140+马场!AE140+付费投放!N140</f>
        <v>10.555714285714284</v>
      </c>
      <c r="M140" s="7">
        <f>育马!AK140+商店!Z140+马场!AF140+付费投放!O140</f>
        <v>6.3264285714285702</v>
      </c>
      <c r="N140" s="7">
        <f>育马!AL140+商店!AA140+马场!AG140+付费投放!P140</f>
        <v>2.6635714285714283</v>
      </c>
      <c r="O140" s="7">
        <f>育马!AM140+商店!AB140+马场!AH140+付费投放!Q140</f>
        <v>5.6655171929011114</v>
      </c>
      <c r="P140" s="7">
        <f>育马!AN140+商店!AC140+马场!AI140+付费投放!R140</f>
        <v>0.76368143691209012</v>
      </c>
      <c r="Q140" s="4">
        <f>IF(基础状态预估!$AA19=Q$4,1,0)*6</f>
        <v>0</v>
      </c>
      <c r="R140" s="4">
        <f>IF(基础状态预估!$AA19=R$4,1,0)*6</f>
        <v>0</v>
      </c>
      <c r="S140" s="4">
        <f>IF(基础状态预估!$AA19=S$4,1,0)*6</f>
        <v>0</v>
      </c>
      <c r="T140" s="4">
        <f>IF(基础状态预估!$AA19=T$4,1,0)*6</f>
        <v>6</v>
      </c>
      <c r="U140" s="4">
        <f>IF(基础状态预估!$AA19=U$4,1,0)*6</f>
        <v>0</v>
      </c>
      <c r="V140" s="11" t="str">
        <f t="shared" si="22"/>
        <v/>
      </c>
      <c r="W140" s="11" t="str">
        <f t="shared" si="18"/>
        <v/>
      </c>
      <c r="X140" s="11" t="str">
        <f t="shared" si="19"/>
        <v/>
      </c>
      <c r="Y140" s="11">
        <f t="shared" si="20"/>
        <v>0.94425286548351861</v>
      </c>
      <c r="Z140" s="11" t="str">
        <f t="shared" si="21"/>
        <v/>
      </c>
      <c r="AC140" s="11">
        <f>IFERROR(育马!AM140/O140,0)</f>
        <v>0</v>
      </c>
      <c r="AD140" s="11">
        <f>IFERROR(马场!AH140/O140,0)</f>
        <v>7.2619772815108757E-2</v>
      </c>
      <c r="AE140" s="11">
        <f>IFERROR(商店!AB140/O140,0)</f>
        <v>0.42361534142146767</v>
      </c>
      <c r="AF140" s="11">
        <f>IFERROR(付费投放!Q140/O140,0)</f>
        <v>0.5037648857634236</v>
      </c>
      <c r="AI140" s="11">
        <f>IFERROR(育马!AN140/P140,0)</f>
        <v>0</v>
      </c>
      <c r="AJ140" s="11">
        <f>IFERROR(马场!AI140/P140,0)</f>
        <v>0</v>
      </c>
      <c r="AK140" s="11">
        <f>IFERROR(商店!AC140/P140,0)</f>
        <v>0.37712059777767337</v>
      </c>
      <c r="AL140" s="11">
        <f>IFERROR(付费投放!R140/P140,0)</f>
        <v>0.62287940222232652</v>
      </c>
    </row>
    <row r="141" spans="10:38" x14ac:dyDescent="0.15">
      <c r="J141" s="7">
        <f>基础状态预估!K20</f>
        <v>31.682468165263529</v>
      </c>
      <c r="K141" s="7">
        <f>求节点(节奏总纲!$G$4:$G$163,节奏总纲!$C$4:$C$163,J141)</f>
        <v>59.48793999184015</v>
      </c>
      <c r="L141" s="7">
        <f>育马!AJ141+商店!Y141+马场!AE141+付费投放!N141</f>
        <v>11.699999999999998</v>
      </c>
      <c r="M141" s="7">
        <f>育马!AK141+商店!Z141+马场!AF141+付费投放!O141</f>
        <v>7.25</v>
      </c>
      <c r="N141" s="7">
        <f>育马!AL141+商店!AA141+马场!AG141+付费投放!P141</f>
        <v>3.2039999999999993</v>
      </c>
      <c r="O141" s="7">
        <f>育马!AM141+商店!AB141+马场!AH141+付费投放!Q141</f>
        <v>6.6364752597731966</v>
      </c>
      <c r="P141" s="7">
        <f>育马!AN141+商店!AC141+马场!AI141+付费投放!R141</f>
        <v>0.89441254329553288</v>
      </c>
      <c r="Q141" s="4">
        <f>IF(基础状态预估!$AA20=Q$4,1,0)*6</f>
        <v>0</v>
      </c>
      <c r="R141" s="4">
        <f>IF(基础状态预估!$AA20=R$4,1,0)*6</f>
        <v>0</v>
      </c>
      <c r="S141" s="4">
        <f>IF(基础状态预估!$AA20=S$4,1,0)*6</f>
        <v>0</v>
      </c>
      <c r="T141" s="4">
        <f>IF(基础状态预估!$AA20=T$4,1,0)*6</f>
        <v>6</v>
      </c>
      <c r="U141" s="4">
        <f>IF(基础状态预估!$AA20=U$4,1,0)*6</f>
        <v>0</v>
      </c>
      <c r="V141" s="11" t="str">
        <f t="shared" si="22"/>
        <v/>
      </c>
      <c r="W141" s="11" t="str">
        <f t="shared" si="18"/>
        <v/>
      </c>
      <c r="X141" s="11" t="str">
        <f t="shared" si="19"/>
        <v/>
      </c>
      <c r="Y141" s="11">
        <f t="shared" si="20"/>
        <v>1.1060792099621994</v>
      </c>
      <c r="Z141" s="11" t="str">
        <f t="shared" si="21"/>
        <v/>
      </c>
      <c r="AC141" s="11">
        <f>IFERROR(育马!AM141/O141,0)</f>
        <v>9.0409438220447676E-4</v>
      </c>
      <c r="AD141" s="11">
        <f>IFERROR(马场!AH141/O141,0)</f>
        <v>7.2327550576358826E-2</v>
      </c>
      <c r="AE141" s="11">
        <f>IFERROR(商店!AB141/O141,0)</f>
        <v>0.42191071169542643</v>
      </c>
      <c r="AF141" s="11">
        <f>IFERROR(付费投放!Q141/O141,0)</f>
        <v>0.50485764334601024</v>
      </c>
      <c r="AI141" s="11">
        <f>IFERROR(育马!AN141/P141,0)</f>
        <v>0</v>
      </c>
      <c r="AJ141" s="11">
        <f>IFERROR(马场!AI141/P141,0)</f>
        <v>0</v>
      </c>
      <c r="AK141" s="11">
        <f>IFERROR(商店!AC141/P141,0)</f>
        <v>0.37566557235655679</v>
      </c>
      <c r="AL141" s="11">
        <f>IFERROR(付费投放!R141/P141,0)</f>
        <v>0.62433442764344327</v>
      </c>
    </row>
    <row r="142" spans="10:38" x14ac:dyDescent="0.15">
      <c r="J142" s="7">
        <f>基础状态预估!K21</f>
        <v>32.882468165263532</v>
      </c>
      <c r="K142" s="7">
        <f>求节点(节奏总纲!$G$4:$G$163,节奏总纲!$C$4:$C$163,J142)</f>
        <v>60.029788443433397</v>
      </c>
      <c r="L142" s="7">
        <f>育马!AJ142+商店!Y142+马场!AE142+付费投放!N142</f>
        <v>12.174285714285713</v>
      </c>
      <c r="M142" s="7">
        <f>育马!AK142+商店!Z142+马场!AF142+付费投放!O142</f>
        <v>8.2852380952380962</v>
      </c>
      <c r="N142" s="7">
        <f>育马!AL142+商店!AA142+马场!AG142+付费投放!P142</f>
        <v>3.8114285714285723</v>
      </c>
      <c r="O142" s="7">
        <f>育马!AM142+商店!AB142+马场!AH142+付费投放!Q142</f>
        <v>7.6573972956228307</v>
      </c>
      <c r="P142" s="7">
        <f>育马!AN142+商店!AC142+马场!AI142+付费投放!R142</f>
        <v>1.0260265333974559</v>
      </c>
      <c r="Q142" s="4">
        <f>IF(基础状态预估!$AA21=Q$4,1,0)*6</f>
        <v>0</v>
      </c>
      <c r="R142" s="4">
        <f>IF(基础状态预估!$AA21=R$4,1,0)*6</f>
        <v>0</v>
      </c>
      <c r="S142" s="4">
        <f>IF(基础状态预估!$AA21=S$4,1,0)*6</f>
        <v>0</v>
      </c>
      <c r="T142" s="4">
        <f>IF(基础状态预估!$AA21=T$4,1,0)*6</f>
        <v>6</v>
      </c>
      <c r="U142" s="4">
        <f>IF(基础状态预估!$AA21=U$4,1,0)*6</f>
        <v>0</v>
      </c>
      <c r="V142" s="11" t="str">
        <f t="shared" si="22"/>
        <v/>
      </c>
      <c r="W142" s="11" t="str">
        <f t="shared" si="18"/>
        <v/>
      </c>
      <c r="X142" s="11" t="str">
        <f t="shared" si="19"/>
        <v/>
      </c>
      <c r="Y142" s="11">
        <f t="shared" si="20"/>
        <v>1.2762328826038052</v>
      </c>
      <c r="Z142" s="11" t="str">
        <f t="shared" si="21"/>
        <v/>
      </c>
      <c r="AC142" s="11">
        <f>IFERROR(育马!AM142/O142,0)</f>
        <v>7.40025161017294E-3</v>
      </c>
      <c r="AD142" s="11">
        <f>IFERROR(马场!AH142/O142,0)</f>
        <v>7.1639410545539614E-2</v>
      </c>
      <c r="AE142" s="11">
        <f>IFERROR(商店!AB142/O142,0)</f>
        <v>0.41789656151564764</v>
      </c>
      <c r="AF142" s="11">
        <f>IFERROR(付费投放!Q142/O142,0)</f>
        <v>0.50306377632863974</v>
      </c>
      <c r="AI142" s="11">
        <f>IFERROR(育马!AN142/P142,0)</f>
        <v>0</v>
      </c>
      <c r="AJ142" s="11">
        <f>IFERROR(马场!AI142/P142,0)</f>
        <v>0</v>
      </c>
      <c r="AK142" s="11">
        <f>IFERROR(商店!AC142/P142,0)</f>
        <v>0.37425932712331572</v>
      </c>
      <c r="AL142" s="11">
        <f>IFERROR(付费投放!R142/P142,0)</f>
        <v>0.62574067287668422</v>
      </c>
    </row>
    <row r="143" spans="10:38" x14ac:dyDescent="0.15">
      <c r="J143" s="7">
        <f>基础状态预估!K22</f>
        <v>34.082468165263535</v>
      </c>
      <c r="K143" s="7">
        <f>求节点(节奏总纲!$G$4:$G$163,节奏总纲!$C$4:$C$163,J143)</f>
        <v>60.525792913498101</v>
      </c>
      <c r="L143" s="7">
        <f>育马!AJ143+商店!Y143+马场!AE143+付费投放!N143</f>
        <v>12.208571428571428</v>
      </c>
      <c r="M143" s="7">
        <f>育马!AK143+商店!Z143+马场!AF143+付费投放!O143</f>
        <v>9.3938095238095283</v>
      </c>
      <c r="N143" s="7">
        <f>育马!AL143+商店!AA143+马场!AG143+付费投放!P143</f>
        <v>4.4628571428571453</v>
      </c>
      <c r="O143" s="7">
        <f>育马!AM143+商店!AB143+马场!AH143+付费投放!Q143</f>
        <v>8.7076526648057921</v>
      </c>
      <c r="P143" s="7">
        <f>育马!AN143+商店!AC143+马场!AI143+付费投放!R143</f>
        <v>1.1576405234993778</v>
      </c>
      <c r="Q143" s="4">
        <f>IF(基础状态预估!$AA22=Q$4,1,0)*6</f>
        <v>0</v>
      </c>
      <c r="R143" s="4">
        <f>IF(基础状态预估!$AA22=R$4,1,0)*6</f>
        <v>0</v>
      </c>
      <c r="S143" s="4">
        <f>IF(基础状态预估!$AA22=S$4,1,0)*6</f>
        <v>0</v>
      </c>
      <c r="T143" s="4">
        <f>IF(基础状态预估!$AA22=T$4,1,0)*6</f>
        <v>6</v>
      </c>
      <c r="U143" s="4">
        <f>IF(基础状态预估!$AA22=U$4,1,0)*6</f>
        <v>0</v>
      </c>
      <c r="V143" s="11" t="str">
        <f t="shared" si="22"/>
        <v/>
      </c>
      <c r="W143" s="11" t="str">
        <f t="shared" si="18"/>
        <v/>
      </c>
      <c r="X143" s="11" t="str">
        <f t="shared" si="19"/>
        <v/>
      </c>
      <c r="Y143" s="11">
        <f t="shared" si="20"/>
        <v>1.4512754441342988</v>
      </c>
      <c r="Z143" s="11" t="str">
        <f t="shared" si="21"/>
        <v/>
      </c>
      <c r="AC143" s="11">
        <f>IFERROR(育马!AM143/O143,0)</f>
        <v>1.5695006671435148E-2</v>
      </c>
      <c r="AD143" s="11">
        <f>IFERROR(马场!AH143/O143,0)</f>
        <v>7.0873618976236646E-2</v>
      </c>
      <c r="AE143" s="11">
        <f>IFERROR(商店!AB143/O143,0)</f>
        <v>0.4134294440280471</v>
      </c>
      <c r="AF143" s="11">
        <f>IFERROR(付费投放!Q143/O143,0)</f>
        <v>0.50000193032428097</v>
      </c>
      <c r="AI143" s="11">
        <f>IFERROR(育马!AN143/P143,0)</f>
        <v>0</v>
      </c>
      <c r="AJ143" s="11">
        <f>IFERROR(马场!AI143/P143,0)</f>
        <v>0</v>
      </c>
      <c r="AK143" s="11">
        <f>IFERROR(商店!AC143/P143,0)</f>
        <v>0.37317283839902854</v>
      </c>
      <c r="AL143" s="11">
        <f>IFERROR(付费投放!R143/P143,0)</f>
        <v>0.62682716160097129</v>
      </c>
    </row>
    <row r="144" spans="10:38" x14ac:dyDescent="0.15">
      <c r="J144" s="7">
        <f>基础状态预估!K23</f>
        <v>35.282468165263531</v>
      </c>
      <c r="K144" s="7">
        <f>求节点(节奏总纲!$G$4:$G$163,节奏总纲!$C$4:$C$163,J144)</f>
        <v>61.020153065604582</v>
      </c>
      <c r="L144" s="7">
        <f>育马!AJ144+商店!Y144+马场!AE144+付费投放!N144</f>
        <v>12.242857142857142</v>
      </c>
      <c r="M144" s="7">
        <f>育马!AK144+商店!Z144+马场!AF144+付费投放!O144</f>
        <v>10.502380952380951</v>
      </c>
      <c r="N144" s="7">
        <f>育马!AL144+商店!AA144+马场!AG144+付费投放!P144</f>
        <v>5.1142857142857139</v>
      </c>
      <c r="O144" s="7">
        <f>育马!AM144+商店!AB144+马场!AH144+付费投放!Q144</f>
        <v>9.7579080339887518</v>
      </c>
      <c r="P144" s="7">
        <f>育马!AN144+商店!AC144+马场!AI144+付费投放!R144</f>
        <v>1.2892545136012998</v>
      </c>
      <c r="Q144" s="4">
        <f>IF(基础状态预估!$AA23=Q$4,1,0)*6</f>
        <v>0</v>
      </c>
      <c r="R144" s="4">
        <f>IF(基础状态预估!$AA23=R$4,1,0)*6</f>
        <v>0</v>
      </c>
      <c r="S144" s="4">
        <f>IF(基础状态预估!$AA23=S$4,1,0)*6</f>
        <v>0</v>
      </c>
      <c r="T144" s="4">
        <f>IF(基础状态预估!$AA23=T$4,1,0)*6</f>
        <v>6</v>
      </c>
      <c r="U144" s="4">
        <f>IF(基础状态预估!$AA23=U$4,1,0)*6</f>
        <v>0</v>
      </c>
      <c r="V144" s="11" t="str">
        <f t="shared" si="22"/>
        <v/>
      </c>
      <c r="W144" s="11" t="str">
        <f t="shared" si="18"/>
        <v/>
      </c>
      <c r="X144" s="11" t="str">
        <f t="shared" si="19"/>
        <v/>
      </c>
      <c r="Y144" s="11">
        <f t="shared" si="20"/>
        <v>1.6263180056647919</v>
      </c>
      <c r="Z144" s="11" t="str">
        <f t="shared" si="21"/>
        <v/>
      </c>
      <c r="AC144" s="11">
        <f>IFERROR(育马!AM144/O144,0)</f>
        <v>2.2204212820204208E-2</v>
      </c>
      <c r="AD144" s="11">
        <f>IFERROR(马场!AH144/O144,0)</f>
        <v>7.0272673540866054E-2</v>
      </c>
      <c r="AE144" s="11">
        <f>IFERROR(商店!AB144/O144,0)</f>
        <v>0.40992392898838537</v>
      </c>
      <c r="AF144" s="11">
        <f>IFERROR(付费投放!Q144/O144,0)</f>
        <v>0.49759918465054437</v>
      </c>
      <c r="AI144" s="11">
        <f>IFERROR(育马!AN144/P144,0)</f>
        <v>0</v>
      </c>
      <c r="AJ144" s="11">
        <f>IFERROR(马场!AI144/P144,0)</f>
        <v>0</v>
      </c>
      <c r="AK144" s="11">
        <f>IFERROR(商店!AC144/P144,0)</f>
        <v>0.37230817882437084</v>
      </c>
      <c r="AL144" s="11">
        <f>IFERROR(付费投放!R144/P144,0)</f>
        <v>0.62769182117562916</v>
      </c>
    </row>
    <row r="145" spans="10:38" x14ac:dyDescent="0.15">
      <c r="J145" s="7">
        <f>基础状态预估!K24</f>
        <v>37.282468165263531</v>
      </c>
      <c r="K145" s="7">
        <f>求节点(节奏总纲!$G$4:$G$163,节奏总纲!$C$4:$C$163,J145)</f>
        <v>61.784465794284017</v>
      </c>
      <c r="L145" s="7">
        <f>育马!AJ145+商店!Y145+马场!AE145+付费投放!N145</f>
        <v>12.299999999999999</v>
      </c>
      <c r="M145" s="7">
        <f>育马!AK145+商店!Z145+马场!AF145+付费投放!O145</f>
        <v>12.350000000000007</v>
      </c>
      <c r="N145" s="7">
        <f>育马!AL145+商店!AA145+马场!AG145+付费投放!P145</f>
        <v>6.200000000000002</v>
      </c>
      <c r="O145" s="7">
        <f>育马!AM145+商店!AB145+马场!AH145+付费投放!Q145</f>
        <v>11.508333649293691</v>
      </c>
      <c r="P145" s="7">
        <f>育马!AN145+商店!AC145+马场!AI145+付费投放!R145</f>
        <v>1.5086111637711708</v>
      </c>
      <c r="Q145" s="4">
        <f>IF(基础状态预估!$AA24=Q$4,1,0)*6</f>
        <v>0</v>
      </c>
      <c r="R145" s="4">
        <f>IF(基础状态预估!$AA24=R$4,1,0)*6</f>
        <v>0</v>
      </c>
      <c r="S145" s="4">
        <f>IF(基础状态预估!$AA24=S$4,1,0)*6</f>
        <v>0</v>
      </c>
      <c r="T145" s="4">
        <f>IF(基础状态预估!$AA24=T$4,1,0)*6</f>
        <v>6</v>
      </c>
      <c r="U145" s="4">
        <f>IF(基础状态预估!$AA24=U$4,1,0)*6</f>
        <v>0</v>
      </c>
      <c r="V145" s="11" t="str">
        <f t="shared" si="22"/>
        <v/>
      </c>
      <c r="W145" s="11" t="str">
        <f t="shared" si="18"/>
        <v/>
      </c>
      <c r="X145" s="11" t="str">
        <f t="shared" si="19"/>
        <v/>
      </c>
      <c r="Y145" s="11">
        <f t="shared" si="20"/>
        <v>1.9180556082156153</v>
      </c>
      <c r="Z145" s="11" t="str">
        <f t="shared" si="21"/>
        <v/>
      </c>
      <c r="AC145" s="11">
        <f>IFERROR(育马!AM145/O145,0)</f>
        <v>3.0412743553145188E-2</v>
      </c>
      <c r="AD145" s="11">
        <f>IFERROR(马场!AH145/O145,0)</f>
        <v>6.9514842407188901E-2</v>
      </c>
      <c r="AE145" s="11">
        <f>IFERROR(商店!AB145/O145,0)</f>
        <v>0.40550324737526849</v>
      </c>
      <c r="AF145" s="11">
        <f>IFERROR(付费投放!Q145/O145,0)</f>
        <v>0.49456916666439743</v>
      </c>
      <c r="AI145" s="11">
        <f>IFERROR(育马!AN145/P145,0)</f>
        <v>0</v>
      </c>
      <c r="AJ145" s="11">
        <f>IFERROR(马场!AI145/P145,0)</f>
        <v>0</v>
      </c>
      <c r="AK145" s="11">
        <f>IFERROR(商店!AC145/P145,0)</f>
        <v>0.37120234388305373</v>
      </c>
      <c r="AL145" s="11">
        <f>IFERROR(付费投放!R145/P145,0)</f>
        <v>0.62879765611694627</v>
      </c>
    </row>
    <row r="146" spans="10:38" x14ac:dyDescent="0.15">
      <c r="J146" s="7">
        <f>基础状态预估!K25</f>
        <v>39.282468165263531</v>
      </c>
      <c r="K146" s="7">
        <f>求节点(节奏总纲!$G$4:$G$163,节奏总纲!$C$4:$C$163,J146)</f>
        <v>62.507131399522507</v>
      </c>
      <c r="L146" s="7">
        <f>育马!AJ146+商店!Y146+马场!AE146+付费投放!N146</f>
        <v>12.357142857142856</v>
      </c>
      <c r="M146" s="7">
        <f>育马!AK146+商店!Z146+马场!AF146+付费投放!O146</f>
        <v>14.197619047619048</v>
      </c>
      <c r="N146" s="7">
        <f>育马!AL146+商店!AA146+马场!AG146+付费投放!P146</f>
        <v>7.2857142857142847</v>
      </c>
      <c r="O146" s="7">
        <f>育马!AM146+商店!AB146+马场!AH146+付费投放!Q146</f>
        <v>13.258759264598627</v>
      </c>
      <c r="P146" s="7">
        <f>育马!AN146+商店!AC146+马场!AI146+付费投放!R146</f>
        <v>1.7279678139410413</v>
      </c>
      <c r="Q146" s="4">
        <f>IF(基础状态预估!$AA25=Q$4,1,0)*6</f>
        <v>0</v>
      </c>
      <c r="R146" s="4">
        <f>IF(基础状态预估!$AA25=R$4,1,0)*6</f>
        <v>0</v>
      </c>
      <c r="S146" s="4">
        <f>IF(基础状态预估!$AA25=S$4,1,0)*6</f>
        <v>0</v>
      </c>
      <c r="T146" s="4">
        <f>IF(基础状态预估!$AA25=T$4,1,0)*6</f>
        <v>0</v>
      </c>
      <c r="U146" s="4">
        <f>IF(基础状态预估!$AA25=U$4,1,0)*6</f>
        <v>6</v>
      </c>
      <c r="V146" s="11" t="str">
        <f t="shared" si="22"/>
        <v/>
      </c>
      <c r="W146" s="11" t="str">
        <f t="shared" si="18"/>
        <v/>
      </c>
      <c r="X146" s="11" t="str">
        <f t="shared" si="19"/>
        <v/>
      </c>
      <c r="Y146" s="11" t="str">
        <f t="shared" si="20"/>
        <v/>
      </c>
      <c r="Z146" s="11">
        <f t="shared" si="21"/>
        <v>0.28799463565684019</v>
      </c>
      <c r="AC146" s="11">
        <f>IFERROR(育马!AM146/O146,0)</f>
        <v>3.6453888609611539E-2</v>
      </c>
      <c r="AD146" s="11">
        <f>IFERROR(马场!AH146/O146,0)</f>
        <v>6.8957109488132176E-2</v>
      </c>
      <c r="AE146" s="11">
        <f>IFERROR(商店!AB146/O146,0)</f>
        <v>0.40224980534743765</v>
      </c>
      <c r="AF146" s="11">
        <f>IFERROR(付费投放!Q146/O146,0)</f>
        <v>0.49233919655481873</v>
      </c>
      <c r="AI146" s="11">
        <f>IFERROR(育马!AN146/P146,0)</f>
        <v>0</v>
      </c>
      <c r="AJ146" s="11">
        <f>IFERROR(马场!AI146/P146,0)</f>
        <v>0</v>
      </c>
      <c r="AK146" s="11">
        <f>IFERROR(商店!AC146/P146,0)</f>
        <v>0.37037726908832169</v>
      </c>
      <c r="AL146" s="11">
        <f>IFERROR(付费投放!R146/P146,0)</f>
        <v>0.62962273091167831</v>
      </c>
    </row>
    <row r="147" spans="10:38" x14ac:dyDescent="0.15">
      <c r="J147" s="7">
        <f>基础状态预估!K26</f>
        <v>41.282468165263531</v>
      </c>
      <c r="K147" s="7">
        <f>求节点(节奏总纲!$G$4:$G$163,节奏总纲!$C$4:$C$163,J147)</f>
        <v>63.198771451563246</v>
      </c>
      <c r="L147" s="7">
        <f>育马!AJ147+商店!Y147+马场!AE147+付费投放!N147</f>
        <v>12.414285714285713</v>
      </c>
      <c r="M147" s="7">
        <f>育马!AK147+商店!Z147+马场!AF147+付费投放!O147</f>
        <v>16.045238095238098</v>
      </c>
      <c r="N147" s="7">
        <f>育马!AL147+商店!AA147+马场!AG147+付费投放!P147</f>
        <v>8.3714285714285701</v>
      </c>
      <c r="O147" s="7">
        <f>育马!AM147+商店!AB147+马场!AH147+付费投放!Q147</f>
        <v>15.009184879903568</v>
      </c>
      <c r="P147" s="7">
        <f>育马!AN147+商店!AC147+马场!AI147+付费投放!R147</f>
        <v>1.947324464110912</v>
      </c>
      <c r="Q147" s="4">
        <f>IF(基础状态预估!$AA26=Q$4,1,0)*6</f>
        <v>0</v>
      </c>
      <c r="R147" s="4">
        <f>IF(基础状态预估!$AA26=R$4,1,0)*6</f>
        <v>0</v>
      </c>
      <c r="S147" s="4">
        <f>IF(基础状态预估!$AA26=S$4,1,0)*6</f>
        <v>0</v>
      </c>
      <c r="T147" s="4">
        <f>IF(基础状态预估!$AA26=T$4,1,0)*6</f>
        <v>0</v>
      </c>
      <c r="U147" s="4">
        <f>IF(基础状态预估!$AA26=U$4,1,0)*6</f>
        <v>6</v>
      </c>
      <c r="V147" s="11" t="str">
        <f t="shared" si="22"/>
        <v/>
      </c>
      <c r="W147" s="11" t="str">
        <f t="shared" si="18"/>
        <v/>
      </c>
      <c r="X147" s="11" t="str">
        <f t="shared" si="19"/>
        <v/>
      </c>
      <c r="Y147" s="11" t="str">
        <f t="shared" si="20"/>
        <v/>
      </c>
      <c r="Z147" s="11">
        <f t="shared" si="21"/>
        <v>0.32455407735181868</v>
      </c>
      <c r="AC147" s="11">
        <f>IFERROR(育马!AM147/O147,0)</f>
        <v>4.1085953141422604E-2</v>
      </c>
      <c r="AD147" s="11">
        <f>IFERROR(马场!AH147/O147,0)</f>
        <v>6.8529466243608367E-2</v>
      </c>
      <c r="AE147" s="11">
        <f>IFERROR(商店!AB147/O147,0)</f>
        <v>0.39975521975438211</v>
      </c>
      <c r="AF147" s="11">
        <f>IFERROR(付费投放!Q147/O147,0)</f>
        <v>0.49062936086058689</v>
      </c>
      <c r="AI147" s="11">
        <f>IFERROR(育马!AN147/P147,0)</f>
        <v>0</v>
      </c>
      <c r="AJ147" s="11">
        <f>IFERROR(马场!AI147/P147,0)</f>
        <v>0</v>
      </c>
      <c r="AK147" s="11">
        <f>IFERROR(商店!AC147/P147,0)</f>
        <v>0.36973807563637306</v>
      </c>
      <c r="AL147" s="11">
        <f>IFERROR(付费投放!R147/P147,0)</f>
        <v>0.63026192436362694</v>
      </c>
    </row>
    <row r="148" spans="10:38" x14ac:dyDescent="0.15">
      <c r="J148" s="7">
        <f>基础状态预估!K27</f>
        <v>43.282468165263531</v>
      </c>
      <c r="K148" s="7">
        <f>求节点(节奏总纲!$G$4:$G$163,节奏总纲!$C$4:$C$163,J148)</f>
        <v>63.856539402374587</v>
      </c>
      <c r="L148" s="7">
        <f>育马!AJ148+商店!Y148+马场!AE148+付费投放!N148</f>
        <v>12.47142857142857</v>
      </c>
      <c r="M148" s="7">
        <f>育马!AK148+商店!Z148+马场!AF148+付费投放!O148</f>
        <v>17.892857142857142</v>
      </c>
      <c r="N148" s="7">
        <f>育马!AL148+商店!AA148+马场!AG148+付费投放!P148</f>
        <v>9.4571428571428555</v>
      </c>
      <c r="O148" s="7">
        <f>育马!AM148+商店!AB148+马场!AH148+付费投放!Q148</f>
        <v>16.759610495208506</v>
      </c>
      <c r="P148" s="7">
        <f>育马!AN148+商店!AC148+马场!AI148+付费投放!R148</f>
        <v>2.1666811142807827</v>
      </c>
      <c r="Q148" s="4">
        <f>IF(基础状态预估!$AA27=Q$4,1,0)*6</f>
        <v>0</v>
      </c>
      <c r="R148" s="4">
        <f>IF(基础状态预估!$AA27=R$4,1,0)*6</f>
        <v>0</v>
      </c>
      <c r="S148" s="4">
        <f>IF(基础状态预估!$AA27=S$4,1,0)*6</f>
        <v>0</v>
      </c>
      <c r="T148" s="4">
        <f>IF(基础状态预估!$AA27=T$4,1,0)*6</f>
        <v>0</v>
      </c>
      <c r="U148" s="4">
        <f>IF(基础状态预估!$AA27=U$4,1,0)*6</f>
        <v>6</v>
      </c>
      <c r="V148" s="11" t="str">
        <f t="shared" si="22"/>
        <v/>
      </c>
      <c r="W148" s="11" t="str">
        <f t="shared" si="18"/>
        <v/>
      </c>
      <c r="X148" s="11" t="str">
        <f t="shared" si="19"/>
        <v/>
      </c>
      <c r="Y148" s="11" t="str">
        <f t="shared" si="20"/>
        <v/>
      </c>
      <c r="Z148" s="11">
        <f t="shared" si="21"/>
        <v>0.36111351904679712</v>
      </c>
      <c r="AC148" s="11">
        <f>IFERROR(育马!AM148/O148,0)</f>
        <v>4.4750443347977654E-2</v>
      </c>
      <c r="AD148" s="11">
        <f>IFERROR(马场!AH148/O148,0)</f>
        <v>6.8191151768346919E-2</v>
      </c>
      <c r="AE148" s="11">
        <f>IFERROR(商店!AB148/O148,0)</f>
        <v>0.39778171864869027</v>
      </c>
      <c r="AF148" s="11">
        <f>IFERROR(付费投放!Q148/O148,0)</f>
        <v>0.4892766862349851</v>
      </c>
      <c r="AI148" s="11">
        <f>IFERROR(育马!AN148/P148,0)</f>
        <v>0</v>
      </c>
      <c r="AJ148" s="11">
        <f>IFERROR(马场!AI148/P148,0)</f>
        <v>0</v>
      </c>
      <c r="AK148" s="11">
        <f>IFERROR(商店!AC148/P148,0)</f>
        <v>0.36922830716856803</v>
      </c>
      <c r="AL148" s="11">
        <f>IFERROR(付费投放!R148/P148,0)</f>
        <v>0.63077169283143197</v>
      </c>
    </row>
    <row r="149" spans="10:38" x14ac:dyDescent="0.15">
      <c r="J149" s="7">
        <f>基础状态预估!K28</f>
        <v>47.282468165263531</v>
      </c>
      <c r="K149" s="7">
        <f>求节点(节奏总纲!$G$4:$G$163,节奏总纲!$C$4:$C$163,J149)</f>
        <v>65.109042263524756</v>
      </c>
      <c r="L149" s="7">
        <f>育马!AJ149+商店!Y149+马场!AE149+付费投放!N149</f>
        <v>12.585714285714284</v>
      </c>
      <c r="M149" s="7">
        <f>育马!AK149+商店!Z149+马场!AF149+付费投放!O149</f>
        <v>21.588095238095235</v>
      </c>
      <c r="N149" s="7">
        <f>育马!AL149+商店!AA149+马场!AG149+付费投放!P149</f>
        <v>11.628571428571426</v>
      </c>
      <c r="O149" s="7">
        <f>育马!AM149+商店!AB149+马场!AH149+付费投放!Q149</f>
        <v>20.260461725818381</v>
      </c>
      <c r="P149" s="7">
        <f>育马!AN149+商店!AC149+马场!AI149+付费投放!R149</f>
        <v>2.6053944146205241</v>
      </c>
      <c r="Q149" s="4">
        <f>IF(基础状态预估!$AA28=Q$4,1,0)*6</f>
        <v>0</v>
      </c>
      <c r="R149" s="4">
        <f>IF(基础状态预估!$AA28=R$4,1,0)*6</f>
        <v>0</v>
      </c>
      <c r="S149" s="4">
        <f>IF(基础状态预估!$AA28=S$4,1,0)*6</f>
        <v>0</v>
      </c>
      <c r="T149" s="4">
        <f>IF(基础状态预估!$AA28=T$4,1,0)*6</f>
        <v>0</v>
      </c>
      <c r="U149" s="4">
        <f>IF(基础状态预估!$AA28=U$4,1,0)*6</f>
        <v>6</v>
      </c>
      <c r="V149" s="11" t="str">
        <f t="shared" si="22"/>
        <v/>
      </c>
      <c r="W149" s="11" t="str">
        <f t="shared" si="18"/>
        <v/>
      </c>
      <c r="X149" s="11" t="str">
        <f t="shared" si="19"/>
        <v/>
      </c>
      <c r="Y149" s="11" t="str">
        <f t="shared" si="20"/>
        <v/>
      </c>
      <c r="Z149" s="11">
        <f t="shared" si="21"/>
        <v>0.43423240243675404</v>
      </c>
      <c r="AC149" s="11">
        <f>IFERROR(育马!AM149/O149,0)</f>
        <v>5.0179836986197823E-2</v>
      </c>
      <c r="AD149" s="11">
        <f>IFERROR(马场!AH149/O149,0)</f>
        <v>6.7689897199180213E-2</v>
      </c>
      <c r="AE149" s="11">
        <f>IFERROR(商店!AB149/O149,0)</f>
        <v>0.39485773366188454</v>
      </c>
      <c r="AF149" s="11">
        <f>IFERROR(付费投放!Q149/O149,0)</f>
        <v>0.48727253215273741</v>
      </c>
      <c r="AI149" s="11">
        <f>IFERROR(育马!AN149/P149,0)</f>
        <v>0</v>
      </c>
      <c r="AJ149" s="11">
        <f>IFERROR(马场!AI149/P149,0)</f>
        <v>0</v>
      </c>
      <c r="AK149" s="11">
        <f>IFERROR(商店!AC149/P149,0)</f>
        <v>0.36846628464881548</v>
      </c>
      <c r="AL149" s="11">
        <f>IFERROR(付费投放!R149/P149,0)</f>
        <v>0.63153371535118441</v>
      </c>
    </row>
    <row r="150" spans="10:38" x14ac:dyDescent="0.15">
      <c r="J150" s="7">
        <f>基础状态预估!K29</f>
        <v>51.282468165263531</v>
      </c>
      <c r="K150" s="7">
        <f>求节点(节奏总纲!$G$4:$G$163,节奏总纲!$C$4:$C$163,J150)</f>
        <v>66.323263192827341</v>
      </c>
      <c r="L150" s="7">
        <f>育马!AJ150+商店!Y150+马场!AE150+付费投放!N150</f>
        <v>12.7</v>
      </c>
      <c r="M150" s="7">
        <f>育马!AK150+商店!Z150+马场!AF150+付费投放!O150</f>
        <v>25.283333333333335</v>
      </c>
      <c r="N150" s="7">
        <f>育马!AL150+商店!AA150+马场!AG150+付费投放!P150</f>
        <v>13.799999999999999</v>
      </c>
      <c r="O150" s="7">
        <f>育马!AM150+商店!AB150+马场!AH150+付费投放!Q150</f>
        <v>23.761312956428256</v>
      </c>
      <c r="P150" s="7">
        <f>育马!AN150+商店!AC150+马场!AI150+付费投放!R150</f>
        <v>3.0441077149602656</v>
      </c>
      <c r="Q150" s="4">
        <f>IF(基础状态预估!$AA29=Q$4,1,0)*6</f>
        <v>0</v>
      </c>
      <c r="R150" s="4">
        <f>IF(基础状态预估!$AA29=R$4,1,0)*6</f>
        <v>0</v>
      </c>
      <c r="S150" s="4">
        <f>IF(基础状态预估!$AA29=S$4,1,0)*6</f>
        <v>0</v>
      </c>
      <c r="T150" s="4">
        <f>IF(基础状态预估!$AA29=T$4,1,0)*6</f>
        <v>0</v>
      </c>
      <c r="U150" s="4">
        <f>IF(基础状态预估!$AA29=U$4,1,0)*6</f>
        <v>6</v>
      </c>
      <c r="V150" s="11" t="str">
        <f t="shared" si="22"/>
        <v/>
      </c>
      <c r="W150" s="11" t="str">
        <f t="shared" si="18"/>
        <v/>
      </c>
      <c r="X150" s="11" t="str">
        <f t="shared" si="19"/>
        <v/>
      </c>
      <c r="Y150" s="11" t="str">
        <f t="shared" si="20"/>
        <v/>
      </c>
      <c r="Z150" s="11">
        <f t="shared" si="21"/>
        <v>0.50735128582671096</v>
      </c>
      <c r="AC150" s="11">
        <f>IFERROR(育马!AM150/O150,0)</f>
        <v>5.4009361169840044E-2</v>
      </c>
      <c r="AD150" s="11">
        <f>IFERROR(马场!AH150/O150,0)</f>
        <v>6.7336346393566809E-2</v>
      </c>
      <c r="AE150" s="11">
        <f>IFERROR(商店!AB150/O150,0)</f>
        <v>0.392795353962473</v>
      </c>
      <c r="AF150" s="11">
        <f>IFERROR(付费投放!Q150/O150,0)</f>
        <v>0.48585893847412026</v>
      </c>
      <c r="AI150" s="11">
        <f>IFERROR(育马!AN150/P150,0)</f>
        <v>0</v>
      </c>
      <c r="AJ150" s="11">
        <f>IFERROR(马场!AI150/P150,0)</f>
        <v>0</v>
      </c>
      <c r="AK150" s="11">
        <f>IFERROR(商店!AC150/P150,0)</f>
        <v>0.36792390574609457</v>
      </c>
      <c r="AL150" s="11">
        <f>IFERROR(付费投放!R150/P150,0)</f>
        <v>0.63207609425390543</v>
      </c>
    </row>
    <row r="151" spans="10:38" x14ac:dyDescent="0.15">
      <c r="J151" s="7">
        <f>基础状态预估!K30</f>
        <v>55.282468165263531</v>
      </c>
      <c r="K151" s="7">
        <f>求节点(节奏总纲!$G$4:$G$163,节奏总纲!$C$4:$C$163,J151)</f>
        <v>67.437447618913097</v>
      </c>
      <c r="L151" s="7">
        <f>育马!AJ151+商店!Y151+马场!AE151+付费投放!N151</f>
        <v>12.814285714285713</v>
      </c>
      <c r="M151" s="7">
        <f>育马!AK151+商店!Z151+马场!AF151+付费投放!O151</f>
        <v>28.978571428571431</v>
      </c>
      <c r="N151" s="7">
        <f>育马!AL151+商店!AA151+马场!AG151+付费投放!P151</f>
        <v>15.971428571428568</v>
      </c>
      <c r="O151" s="7">
        <f>育马!AM151+商店!AB151+马场!AH151+付费投放!Q151</f>
        <v>27.262164187038138</v>
      </c>
      <c r="P151" s="7">
        <f>育马!AN151+商店!AC151+马场!AI151+付费投放!R151</f>
        <v>3.482821015300007</v>
      </c>
      <c r="Q151" s="4">
        <f>IF(基础状态预估!$AA30=Q$4,1,0)*6</f>
        <v>0</v>
      </c>
      <c r="R151" s="4">
        <f>IF(基础状态预估!$AA30=R$4,1,0)*6</f>
        <v>0</v>
      </c>
      <c r="S151" s="4">
        <f>IF(基础状态预估!$AA30=S$4,1,0)*6</f>
        <v>0</v>
      </c>
      <c r="T151" s="4">
        <f>IF(基础状态预估!$AA30=T$4,1,0)*6</f>
        <v>0</v>
      </c>
      <c r="U151" s="4">
        <f>IF(基础状态预估!$AA30=U$4,1,0)*6</f>
        <v>6</v>
      </c>
      <c r="V151" s="11" t="str">
        <f t="shared" si="22"/>
        <v/>
      </c>
      <c r="W151" s="11" t="str">
        <f t="shared" si="18"/>
        <v/>
      </c>
      <c r="X151" s="11" t="str">
        <f t="shared" si="19"/>
        <v/>
      </c>
      <c r="Y151" s="11" t="str">
        <f t="shared" si="20"/>
        <v/>
      </c>
      <c r="Z151" s="11">
        <f t="shared" si="21"/>
        <v>0.58047016921666783</v>
      </c>
      <c r="AC151" s="11">
        <f>IFERROR(育马!AM151/O151,0)</f>
        <v>5.6855354159188555E-2</v>
      </c>
      <c r="AD151" s="11">
        <f>IFERROR(马场!AH151/O151,0)</f>
        <v>6.7073597533420598E-2</v>
      </c>
      <c r="AE151" s="11">
        <f>IFERROR(商店!AB151/O151,0)</f>
        <v>0.39126265227828677</v>
      </c>
      <c r="AF151" s="11">
        <f>IFERROR(付费投放!Q151/O151,0)</f>
        <v>0.48480839602910408</v>
      </c>
      <c r="AI151" s="11">
        <f>IFERROR(育马!AN151/P151,0)</f>
        <v>0</v>
      </c>
      <c r="AJ151" s="11">
        <f>IFERROR(马场!AI151/P151,0)</f>
        <v>0</v>
      </c>
      <c r="AK151" s="11">
        <f>IFERROR(商店!AC151/P151,0)</f>
        <v>0.36751816828282863</v>
      </c>
      <c r="AL151" s="11">
        <f>IFERROR(付费投放!R151/P151,0)</f>
        <v>0.63248183171717143</v>
      </c>
    </row>
    <row r="152" spans="10:38" x14ac:dyDescent="0.15">
      <c r="J152" s="7">
        <f>基础状态预估!K31</f>
        <v>59.282468165263531</v>
      </c>
      <c r="K152" s="7">
        <f>求节点(节奏总纲!$G$4:$G$163,节奏总纲!$C$4:$C$163,J152)</f>
        <v>68.453526920558971</v>
      </c>
      <c r="L152" s="7">
        <f>育马!AJ152+商店!Y152+马场!AE152+付费投放!N152</f>
        <v>12.928571428571427</v>
      </c>
      <c r="M152" s="7">
        <f>育马!AK152+商店!Z152+马场!AF152+付费投放!O152</f>
        <v>32.673809523809524</v>
      </c>
      <c r="N152" s="7">
        <f>育马!AL152+商店!AA152+马场!AG152+付费投放!P152</f>
        <v>18.142857142857139</v>
      </c>
      <c r="O152" s="7">
        <f>育马!AM152+商店!AB152+马场!AH152+付费投放!Q152</f>
        <v>30.763015417648017</v>
      </c>
      <c r="P152" s="7">
        <f>育马!AN152+商店!AC152+马场!AI152+付费投放!R152</f>
        <v>3.9215343156397489</v>
      </c>
      <c r="Q152" s="4">
        <f>IF(基础状态预估!$AA31=Q$4,1,0)*6</f>
        <v>0</v>
      </c>
      <c r="R152" s="4">
        <f>IF(基础状态预估!$AA31=R$4,1,0)*6</f>
        <v>0</v>
      </c>
      <c r="S152" s="4">
        <f>IF(基础状态预估!$AA31=S$4,1,0)*6</f>
        <v>0</v>
      </c>
      <c r="T152" s="4">
        <f>IF(基础状态预估!$AA31=T$4,1,0)*6</f>
        <v>0</v>
      </c>
      <c r="U152" s="4">
        <f>IF(基础状态预估!$AA31=U$4,1,0)*6</f>
        <v>6</v>
      </c>
      <c r="V152" s="11" t="str">
        <f t="shared" si="22"/>
        <v/>
      </c>
      <c r="W152" s="11" t="str">
        <f t="shared" si="18"/>
        <v/>
      </c>
      <c r="X152" s="11" t="str">
        <f t="shared" si="19"/>
        <v/>
      </c>
      <c r="Y152" s="11" t="str">
        <f t="shared" si="20"/>
        <v/>
      </c>
      <c r="Z152" s="11">
        <f t="shared" si="21"/>
        <v>0.65358905260662481</v>
      </c>
      <c r="AC152" s="11">
        <f>IFERROR(育马!AM152/O152,0)</f>
        <v>5.9053595429545823E-2</v>
      </c>
      <c r="AD152" s="11">
        <f>IFERROR(马场!AH152/O152,0)</f>
        <v>6.6870650656785838E-2</v>
      </c>
      <c r="AE152" s="11">
        <f>IFERROR(商店!AB152/O152,0)</f>
        <v>0.39007879549791735</v>
      </c>
      <c r="AF152" s="11">
        <f>IFERROR(付费投放!Q152/O152,0)</f>
        <v>0.48399695841575097</v>
      </c>
      <c r="AI152" s="11">
        <f>IFERROR(育马!AN152/P152,0)</f>
        <v>0</v>
      </c>
      <c r="AJ152" s="11">
        <f>IFERROR(马场!AI152/P152,0)</f>
        <v>0</v>
      </c>
      <c r="AK152" s="11">
        <f>IFERROR(商店!AC152/P152,0)</f>
        <v>0.36720321284886731</v>
      </c>
      <c r="AL152" s="11">
        <f>IFERROR(付费投放!R152/P152,0)</f>
        <v>0.63279678715113263</v>
      </c>
    </row>
    <row r="153" spans="10:38" x14ac:dyDescent="0.15">
      <c r="J153" s="7">
        <f>基础状态预估!K32</f>
        <v>63.282468165263531</v>
      </c>
      <c r="K153" s="7">
        <f>求节点(节奏总纲!$G$4:$G$163,节奏总纲!$C$4:$C$163,J153)</f>
        <v>69.397951298120717</v>
      </c>
      <c r="L153" s="7">
        <f>育马!AJ153+商店!Y153+马场!AE153+付费投放!N153</f>
        <v>13.042857142857141</v>
      </c>
      <c r="M153" s="7">
        <f>育马!AK153+商店!Z153+马场!AF153+付费投放!O153</f>
        <v>35.285714285714285</v>
      </c>
      <c r="N153" s="7">
        <f>育马!AL153+商店!AA153+马场!AG153+付费投放!P153</f>
        <v>20.81428571428571</v>
      </c>
      <c r="O153" s="7">
        <f>育马!AM153+商店!AB153+马场!AH153+付费投放!Q153</f>
        <v>34.424283314924551</v>
      </c>
      <c r="P153" s="7">
        <f>育马!AN153+商店!AC153+马场!AI153+付费投放!R153</f>
        <v>4.3664976159794904</v>
      </c>
      <c r="Q153" s="4">
        <f>IF(基础状态预估!$AA32=Q$4,1,0)*6</f>
        <v>0</v>
      </c>
      <c r="R153" s="4">
        <f>IF(基础状态预估!$AA32=R$4,1,0)*6</f>
        <v>0</v>
      </c>
      <c r="S153" s="4">
        <f>IF(基础状态预估!$AA32=S$4,1,0)*6</f>
        <v>0</v>
      </c>
      <c r="T153" s="4">
        <f>IF(基础状态预估!$AA32=T$4,1,0)*6</f>
        <v>0</v>
      </c>
      <c r="U153" s="4">
        <f>IF(基础状态预估!$AA32=U$4,1,0)*6</f>
        <v>6</v>
      </c>
      <c r="V153" s="11" t="str">
        <f t="shared" si="22"/>
        <v/>
      </c>
      <c r="W153" s="11" t="str">
        <f t="shared" si="18"/>
        <v/>
      </c>
      <c r="X153" s="11" t="str">
        <f t="shared" si="19"/>
        <v/>
      </c>
      <c r="Y153" s="11" t="str">
        <f t="shared" si="20"/>
        <v/>
      </c>
      <c r="Z153" s="11">
        <f t="shared" si="21"/>
        <v>0.7277496026632484</v>
      </c>
      <c r="AC153" s="11">
        <f>IFERROR(育马!AM153/O153,0)</f>
        <v>6.5179279971450496E-2</v>
      </c>
      <c r="AD153" s="11">
        <f>IFERROR(马场!AH153/O153,0)</f>
        <v>6.6398311471115537E-2</v>
      </c>
      <c r="AE153" s="11">
        <f>IFERROR(商店!AB153/O153,0)</f>
        <v>0.3873234835815072</v>
      </c>
      <c r="AF153" s="11">
        <f>IFERROR(付费投放!Q153/O153,0)</f>
        <v>0.48109892497592693</v>
      </c>
      <c r="AI153" s="11">
        <f>IFERROR(育马!AN153/P153,0)</f>
        <v>1.431353123182227E-3</v>
      </c>
      <c r="AJ153" s="11">
        <f>IFERROR(马场!AI153/P153,0)</f>
        <v>0</v>
      </c>
      <c r="AK153" s="11">
        <f>IFERROR(商店!AC153/P153,0)</f>
        <v>0.36642639953465062</v>
      </c>
      <c r="AL153" s="11">
        <f>IFERROR(付费投放!R153/P153,0)</f>
        <v>0.63214224734216717</v>
      </c>
    </row>
    <row r="154" spans="10:38" x14ac:dyDescent="0.15">
      <c r="J154" s="7">
        <f>基础状态预估!K33</f>
        <v>71.282468165263538</v>
      </c>
      <c r="K154" s="7">
        <f>求节点(节奏总纲!$G$4:$G$163,节奏总纲!$C$4:$C$163,J154)</f>
        <v>71.134603459739978</v>
      </c>
      <c r="L154" s="7">
        <f>育马!AJ154+商店!Y154+马场!AE154+付费投放!N154</f>
        <v>13.27142857142857</v>
      </c>
      <c r="M154" s="7">
        <f>育马!AK154+商店!Z154+马场!AF154+付费投放!O154</f>
        <v>35.74285714285714</v>
      </c>
      <c r="N154" s="7">
        <f>育马!AL154+商店!AA154+马场!AG154+付费投放!P154</f>
        <v>28.357142857142854</v>
      </c>
      <c r="O154" s="7">
        <f>育马!AM154+商店!AB154+马场!AH154+付费投放!Q154</f>
        <v>42.452652442810987</v>
      </c>
      <c r="P154" s="7">
        <f>育马!AN154+商店!AC154+马场!AI154+付费投放!R154</f>
        <v>5.2839242166589733</v>
      </c>
      <c r="Q154" s="4">
        <f>IF(基础状态预估!$AA33=Q$4,1,0)*6</f>
        <v>0</v>
      </c>
      <c r="R154" s="4">
        <f>IF(基础状态预估!$AA33=R$4,1,0)*6</f>
        <v>0</v>
      </c>
      <c r="S154" s="4">
        <f>IF(基础状态预估!$AA33=S$4,1,0)*6</f>
        <v>0</v>
      </c>
      <c r="T154" s="4">
        <f>IF(基础状态预估!$AA33=T$4,1,0)*6</f>
        <v>0</v>
      </c>
      <c r="U154" s="4">
        <f>IF(基础状态预估!$AA33=U$4,1,0)*6</f>
        <v>6</v>
      </c>
      <c r="V154" s="11" t="str">
        <f t="shared" si="22"/>
        <v/>
      </c>
      <c r="W154" s="11" t="str">
        <f t="shared" si="18"/>
        <v/>
      </c>
      <c r="X154" s="11" t="str">
        <f t="shared" si="19"/>
        <v/>
      </c>
      <c r="Y154" s="11" t="str">
        <f t="shared" si="20"/>
        <v/>
      </c>
      <c r="Z154" s="11">
        <f t="shared" si="21"/>
        <v>0.88065403610982884</v>
      </c>
      <c r="AC154" s="11">
        <f>IFERROR(育马!AM154/O154,0)</f>
        <v>8.9599819590168717E-2</v>
      </c>
      <c r="AD154" s="11">
        <f>IFERROR(马场!AH154/O154,0)</f>
        <v>6.4609794324444483E-2</v>
      </c>
      <c r="AE154" s="11">
        <f>IFERROR(商店!AB154/O154,0)</f>
        <v>0.37689046689259276</v>
      </c>
      <c r="AF154" s="11">
        <f>IFERROR(付费投放!Q154/O154,0)</f>
        <v>0.46889991919279395</v>
      </c>
      <c r="AI154" s="11">
        <f>IFERROR(育马!AN154/P154,0)</f>
        <v>8.752964293883057E-3</v>
      </c>
      <c r="AJ154" s="11">
        <f>IFERROR(马场!AI154/P154,0)</f>
        <v>0</v>
      </c>
      <c r="AK154" s="11">
        <f>IFERROR(商店!AC154/P154,0)</f>
        <v>0.36336630149741567</v>
      </c>
      <c r="AL154" s="11">
        <f>IFERROR(付费投放!R154/P154,0)</f>
        <v>0.62788073420870139</v>
      </c>
    </row>
    <row r="155" spans="10:38" x14ac:dyDescent="0.15">
      <c r="J155" s="7">
        <f>基础状态预估!K34</f>
        <v>79.282468165263538</v>
      </c>
      <c r="K155" s="7">
        <f>求节点(节奏总纲!$G$4:$G$163,节奏总纲!$C$4:$C$163,J155)</f>
        <v>72.688405066114001</v>
      </c>
      <c r="L155" s="7">
        <f>育马!AJ155+商店!Y155+马场!AE155+付费投放!N155</f>
        <v>13.499999999999998</v>
      </c>
      <c r="M155" s="7">
        <f>育马!AK155+商店!Z155+马场!AF155+付费投放!O155</f>
        <v>36.200000000000003</v>
      </c>
      <c r="N155" s="7">
        <f>育马!AL155+商店!AA155+马场!AG155+付费投放!P155</f>
        <v>35.899999999999991</v>
      </c>
      <c r="O155" s="7">
        <f>育马!AM155+商店!AB155+马场!AH155+付费投放!Q155</f>
        <v>50.481021570697408</v>
      </c>
      <c r="P155" s="7">
        <f>育马!AN155+商店!AC155+马场!AI155+付费投放!R155</f>
        <v>6.2013508173384562</v>
      </c>
      <c r="Q155" s="4">
        <f>IF(基础状态预估!$AA34=Q$4,1,0)*6</f>
        <v>0</v>
      </c>
      <c r="R155" s="4">
        <f>IF(基础状态预估!$AA34=R$4,1,0)*6</f>
        <v>0</v>
      </c>
      <c r="S155" s="4">
        <f>IF(基础状态预估!$AA34=S$4,1,0)*6</f>
        <v>0</v>
      </c>
      <c r="T155" s="4">
        <f>IF(基础状态预估!$AA34=T$4,1,0)*6</f>
        <v>0</v>
      </c>
      <c r="U155" s="4">
        <f>IF(基础状态预估!$AA34=U$4,1,0)*6</f>
        <v>6</v>
      </c>
      <c r="V155" s="11" t="str">
        <f t="shared" si="22"/>
        <v/>
      </c>
      <c r="W155" s="11" t="str">
        <f t="shared" si="18"/>
        <v/>
      </c>
      <c r="X155" s="11" t="str">
        <f t="shared" si="19"/>
        <v/>
      </c>
      <c r="Y155" s="11" t="str">
        <f t="shared" si="20"/>
        <v/>
      </c>
      <c r="Z155" s="11">
        <f t="shared" si="21"/>
        <v>1.0335584695564093</v>
      </c>
      <c r="AC155" s="11">
        <f>IFERROR(育马!AM155/O155,0)</f>
        <v>0.10625280220385798</v>
      </c>
      <c r="AD155" s="11">
        <f>IFERROR(马场!AH155/O155,0)</f>
        <v>6.3390159319943254E-2</v>
      </c>
      <c r="AE155" s="11">
        <f>IFERROR(商店!AB155/O155,0)</f>
        <v>0.36977592936633558</v>
      </c>
      <c r="AF155" s="11">
        <f>IFERROR(付费投放!Q155/O155,0)</f>
        <v>0.46058110910986316</v>
      </c>
      <c r="AI155" s="11">
        <f>IFERROR(育马!AN155/P155,0)</f>
        <v>1.3908260077603133E-2</v>
      </c>
      <c r="AJ155" s="11">
        <f>IFERROR(马场!AI155/P155,0)</f>
        <v>0</v>
      </c>
      <c r="AK155" s="11">
        <f>IFERROR(商店!AC155/P155,0)</f>
        <v>0.36121162404441759</v>
      </c>
      <c r="AL155" s="11">
        <f>IFERROR(付费投放!R155/P155,0)</f>
        <v>0.62488011587797931</v>
      </c>
    </row>
    <row r="156" spans="10:38" x14ac:dyDescent="0.15">
      <c r="J156" s="7">
        <f>基础状态预估!K35</f>
        <v>87.282468165263538</v>
      </c>
      <c r="K156" s="7">
        <f>求节点(节奏总纲!$G$4:$G$163,节奏总纲!$C$4:$C$163,J156)</f>
        <v>74.065029554361502</v>
      </c>
      <c r="L156" s="7">
        <f>育马!AJ156+商店!Y156+马场!AE156+付费投放!N156</f>
        <v>13.728571428571428</v>
      </c>
      <c r="M156" s="7">
        <f>育马!AK156+商店!Z156+马场!AF156+付费投放!O156</f>
        <v>36.657142857142858</v>
      </c>
      <c r="N156" s="7">
        <f>育马!AL156+商店!AA156+马场!AG156+付费投放!P156</f>
        <v>43.442857142857136</v>
      </c>
      <c r="O156" s="7">
        <f>育马!AM156+商店!AB156+马场!AH156+付费投放!Q156</f>
        <v>58.504069554245177</v>
      </c>
      <c r="P156" s="7">
        <f>育马!AN156+商店!AC156+马场!AI156+付费投放!R156</f>
        <v>7.1178905606281653</v>
      </c>
      <c r="Q156" s="4">
        <f>IF(基础状态预估!$AA35=Q$4,1,0)*6</f>
        <v>0</v>
      </c>
      <c r="R156" s="4">
        <f>IF(基础状态预估!$AA35=R$4,1,0)*6</f>
        <v>0</v>
      </c>
      <c r="S156" s="4">
        <f>IF(基础状态预估!$AA35=S$4,1,0)*6</f>
        <v>0</v>
      </c>
      <c r="T156" s="4">
        <f>IF(基础状态预估!$AA35=T$4,1,0)*6</f>
        <v>0</v>
      </c>
      <c r="U156" s="4">
        <f>IF(基础状态预估!$AA35=U$4,1,0)*6</f>
        <v>6</v>
      </c>
      <c r="V156" s="11" t="str">
        <f t="shared" si="22"/>
        <v/>
      </c>
      <c r="W156" s="11" t="str">
        <f t="shared" si="18"/>
        <v/>
      </c>
      <c r="X156" s="11" t="str">
        <f t="shared" si="19"/>
        <v/>
      </c>
      <c r="Y156" s="11" t="str">
        <f t="shared" si="20"/>
        <v/>
      </c>
      <c r="Z156" s="11">
        <f t="shared" si="21"/>
        <v>1.1863150934380275</v>
      </c>
      <c r="AC156" s="11">
        <f>IFERROR(育马!AM156/O156,0)</f>
        <v>0.11834646807911839</v>
      </c>
      <c r="AD156" s="11">
        <f>IFERROR(马场!AH156/O156,0)</f>
        <v>6.2510913941669341E-2</v>
      </c>
      <c r="AE156" s="11">
        <f>IFERROR(商店!AB156/O156,0)</f>
        <v>0.3646469979930711</v>
      </c>
      <c r="AF156" s="11">
        <f>IFERROR(付费投放!Q156/O156,0)</f>
        <v>0.45449561998614124</v>
      </c>
      <c r="AI156" s="11">
        <f>IFERROR(育马!AN156/P156,0)</f>
        <v>1.7736996505444757E-2</v>
      </c>
      <c r="AJ156" s="11">
        <f>IFERROR(马场!AI156/P156,0)</f>
        <v>0</v>
      </c>
      <c r="AK156" s="11">
        <f>IFERROR(商店!AC156/P156,0)</f>
        <v>0.35965711725891947</v>
      </c>
      <c r="AL156" s="11">
        <f>IFERROR(付费投放!R156/P156,0)</f>
        <v>0.62260588623563573</v>
      </c>
    </row>
    <row r="157" spans="10:38" x14ac:dyDescent="0.15">
      <c r="J157" s="7">
        <f>基础状态预估!K36</f>
        <v>95.282468165263538</v>
      </c>
      <c r="K157" s="7">
        <f>求节点(节奏总纲!$G$4:$G$163,节奏总纲!$C$4:$C$163,J157)</f>
        <v>75.303116550209111</v>
      </c>
      <c r="L157" s="7">
        <f>育马!AJ157+商店!Y157+马场!AE157+付费投放!N157</f>
        <v>13.957142857142856</v>
      </c>
      <c r="M157" s="7">
        <f>育马!AK157+商店!Z157+马场!AF157+付费投放!O157</f>
        <v>37.114285714285714</v>
      </c>
      <c r="N157" s="7">
        <f>育马!AL157+商店!AA157+马场!AG157+付费投放!P157</f>
        <v>50.985714285714288</v>
      </c>
      <c r="O157" s="7">
        <f>育马!AM157+商店!AB157+马场!AH157+付费投放!Q157</f>
        <v>66.403271796196179</v>
      </c>
      <c r="P157" s="7">
        <f>育马!AN157+商店!AC157+马场!AI157+付费投放!R157</f>
        <v>8.0137893469850781</v>
      </c>
      <c r="Q157" s="4">
        <f>IF(基础状态预估!$AA36=Q$4,1,0)*6</f>
        <v>0</v>
      </c>
      <c r="R157" s="4">
        <f>IF(基础状态预估!$AA36=R$4,1,0)*6</f>
        <v>0</v>
      </c>
      <c r="S157" s="4">
        <f>IF(基础状态预估!$AA36=S$4,1,0)*6</f>
        <v>0</v>
      </c>
      <c r="T157" s="4">
        <f>IF(基础状态预估!$AA36=T$4,1,0)*6</f>
        <v>0</v>
      </c>
      <c r="U157" s="4">
        <f>IF(基础状态预估!$AA36=U$4,1,0)*6</f>
        <v>6</v>
      </c>
      <c r="V157" s="11" t="str">
        <f t="shared" si="22"/>
        <v/>
      </c>
      <c r="W157" s="11" t="str">
        <f t="shared" si="18"/>
        <v/>
      </c>
      <c r="X157" s="11" t="str">
        <f t="shared" si="19"/>
        <v/>
      </c>
      <c r="Y157" s="11" t="str">
        <f t="shared" si="20"/>
        <v/>
      </c>
      <c r="Z157" s="11">
        <f t="shared" si="21"/>
        <v>1.3356315578308464</v>
      </c>
      <c r="AC157" s="11">
        <f>IFERROR(育马!AM157/O157,0)</f>
        <v>0.12776102397541772</v>
      </c>
      <c r="AD157" s="11">
        <f>IFERROR(马场!AH157/O157,0)</f>
        <v>6.1959081277097497E-2</v>
      </c>
      <c r="AE157" s="11">
        <f>IFERROR(商店!AB157/O157,0)</f>
        <v>0.36142797411640198</v>
      </c>
      <c r="AF157" s="11">
        <f>IFERROR(付费投放!Q157/O157,0)</f>
        <v>0.44885192063108276</v>
      </c>
      <c r="AI157" s="11">
        <f>IFERROR(育马!AN157/P157,0)</f>
        <v>2.0745491652154051E-2</v>
      </c>
      <c r="AJ157" s="11">
        <f>IFERROR(马场!AI157/P157,0)</f>
        <v>0</v>
      </c>
      <c r="AK157" s="11">
        <f>IFERROR(商店!AC157/P157,0)</f>
        <v>0.3593805471170145</v>
      </c>
      <c r="AL157" s="11">
        <f>IFERROR(付费投放!R157/P157,0)</f>
        <v>0.61987396123083138</v>
      </c>
    </row>
    <row r="158" spans="10:38" x14ac:dyDescent="0.15">
      <c r="J158" s="7">
        <f>基础状态预估!K37</f>
        <v>103.28246816526354</v>
      </c>
      <c r="K158" s="7">
        <f>求节点(节奏总纲!$G$4:$G$163,节奏总纲!$C$4:$C$163,J158)</f>
        <v>76.439465251495861</v>
      </c>
      <c r="L158" s="7">
        <f>育马!AJ158+商店!Y158+马场!AE158+付费投放!N158</f>
        <v>14.185714285714285</v>
      </c>
      <c r="M158" s="7">
        <f>育马!AK158+商店!Z158+马场!AF158+付费投放!O158</f>
        <v>37.571428571428569</v>
      </c>
      <c r="N158" s="7">
        <f>育马!AL158+商店!AA158+马场!AG158+付费投放!P158</f>
        <v>58.528571428571425</v>
      </c>
      <c r="O158" s="7">
        <f>育马!AM158+商店!AB158+马场!AH158+付费投放!Q158</f>
        <v>74.22796639003289</v>
      </c>
      <c r="P158" s="7">
        <f>育马!AN158+商店!AC158+马场!AI158+付费投放!R158</f>
        <v>8.8972701919896089</v>
      </c>
      <c r="Q158" s="4">
        <f>IF(基础状态预估!$AA37=Q$4,1,0)*6</f>
        <v>0</v>
      </c>
      <c r="R158" s="4">
        <f>IF(基础状态预估!$AA37=R$4,1,0)*6</f>
        <v>0</v>
      </c>
      <c r="S158" s="4">
        <f>IF(基础状态预估!$AA37=S$4,1,0)*6</f>
        <v>0</v>
      </c>
      <c r="T158" s="4">
        <f>IF(基础状态预估!$AA37=T$4,1,0)*6</f>
        <v>0</v>
      </c>
      <c r="U158" s="4">
        <f>IF(基础状态预估!$AA37=U$4,1,0)*6</f>
        <v>6</v>
      </c>
      <c r="V158" s="11" t="str">
        <f t="shared" si="22"/>
        <v/>
      </c>
      <c r="W158" s="11" t="str">
        <f t="shared" si="18"/>
        <v/>
      </c>
      <c r="X158" s="11" t="str">
        <f t="shared" si="19"/>
        <v/>
      </c>
      <c r="Y158" s="11" t="str">
        <f t="shared" si="20"/>
        <v/>
      </c>
      <c r="Z158" s="11">
        <f t="shared" si="21"/>
        <v>1.4828783653316016</v>
      </c>
      <c r="AC158" s="11">
        <f>IFERROR(育马!AM158/O158,0)</f>
        <v>0.13530951322611801</v>
      </c>
      <c r="AD158" s="11">
        <f>IFERROR(马场!AH158/O158,0)</f>
        <v>6.1586337249330998E-2</v>
      </c>
      <c r="AE158" s="11">
        <f>IFERROR(商店!AB158/O158,0)</f>
        <v>0.35925363395443077</v>
      </c>
      <c r="AF158" s="11">
        <f>IFERROR(付费投放!Q158/O158,0)</f>
        <v>0.44385051557012023</v>
      </c>
      <c r="AI158" s="11">
        <f>IFERROR(育马!AN158/P158,0)</f>
        <v>2.3181267461753724E-2</v>
      </c>
      <c r="AJ158" s="11">
        <f>IFERROR(马场!AI158/P158,0)</f>
        <v>0</v>
      </c>
      <c r="AK158" s="11">
        <f>IFERROR(商店!AC158/P158,0)</f>
        <v>0.35966087698236077</v>
      </c>
      <c r="AL158" s="11">
        <f>IFERROR(付费投放!R158/P158,0)</f>
        <v>0.61715785555588554</v>
      </c>
    </row>
    <row r="159" spans="10:38" x14ac:dyDescent="0.15">
      <c r="J159" s="7">
        <f>基础状态预估!K38</f>
        <v>111.28246816526354</v>
      </c>
      <c r="K159" s="7">
        <f>求节点(节奏总纲!$G$4:$G$163,节奏总纲!$C$4:$C$163,J159)</f>
        <v>77.49845906943213</v>
      </c>
      <c r="L159" s="7">
        <f>育马!AJ159+商店!Y159+马场!AE159+付费投放!N159</f>
        <v>14.414285714285713</v>
      </c>
      <c r="M159" s="7">
        <f>育马!AK159+商店!Z159+马场!AF159+付费投放!O159</f>
        <v>38.028571428571432</v>
      </c>
      <c r="N159" s="7">
        <f>育马!AL159+商店!AA159+马场!AG159+付费投放!P159</f>
        <v>66.071428571428569</v>
      </c>
      <c r="O159" s="7">
        <f>育马!AM159+商店!AB159+马场!AH159+付费投放!Q159</f>
        <v>82.0526609838696</v>
      </c>
      <c r="P159" s="7">
        <f>育马!AN159+商店!AC159+马场!AI159+付费投放!R159</f>
        <v>9.7807510369941397</v>
      </c>
      <c r="Q159" s="4">
        <f>IF(基础状态预估!$AA38=Q$4,1,0)*6</f>
        <v>0</v>
      </c>
      <c r="R159" s="4">
        <f>IF(基础状态预估!$AA38=R$4,1,0)*6</f>
        <v>0</v>
      </c>
      <c r="S159" s="4">
        <f>IF(基础状态预估!$AA38=S$4,1,0)*6</f>
        <v>0</v>
      </c>
      <c r="T159" s="4">
        <f>IF(基础状态预估!$AA38=T$4,1,0)*6</f>
        <v>0</v>
      </c>
      <c r="U159" s="4">
        <f>IF(基础状态预估!$AA38=U$4,1,0)*6</f>
        <v>6</v>
      </c>
      <c r="V159" s="11" t="str">
        <f t="shared" si="22"/>
        <v/>
      </c>
      <c r="W159" s="11" t="str">
        <f t="shared" si="18"/>
        <v/>
      </c>
      <c r="X159" s="11" t="str">
        <f t="shared" si="19"/>
        <v/>
      </c>
      <c r="Y159" s="11" t="str">
        <f t="shared" si="20"/>
        <v/>
      </c>
      <c r="Z159" s="11">
        <f t="shared" si="21"/>
        <v>1.6301251728323567</v>
      </c>
      <c r="AC159" s="11">
        <f>IFERROR(育马!AM159/O159,0)</f>
        <v>0.14141832648524502</v>
      </c>
      <c r="AD159" s="11">
        <f>IFERROR(马场!AH159/O159,0)</f>
        <v>6.1284684351187294E-2</v>
      </c>
      <c r="AE159" s="11">
        <f>IFERROR(商店!AB159/O159,0)</f>
        <v>0.35749399204859245</v>
      </c>
      <c r="AF159" s="11">
        <f>IFERROR(付费投放!Q159/O159,0)</f>
        <v>0.43980299711497522</v>
      </c>
      <c r="AI159" s="11">
        <f>IFERROR(育马!AN159/P159,0)</f>
        <v>2.5177003183968021E-2</v>
      </c>
      <c r="AJ159" s="11">
        <f>IFERROR(马场!AI159/P159,0)</f>
        <v>0</v>
      </c>
      <c r="AK159" s="11">
        <f>IFERROR(商店!AC159/P159,0)</f>
        <v>0.35989056327946167</v>
      </c>
      <c r="AL159" s="11">
        <f>IFERROR(付费投放!R159/P159,0)</f>
        <v>0.61493243353657034</v>
      </c>
    </row>
    <row r="160" spans="10:38" x14ac:dyDescent="0.15">
      <c r="J160" s="7">
        <f>基础状态预估!K39</f>
        <v>119.28246816526354</v>
      </c>
      <c r="K160" s="7">
        <f>求节点(节奏总纲!$G$4:$G$163,节奏总纲!$C$4:$C$163,J160)</f>
        <v>78.517770372723305</v>
      </c>
      <c r="L160" s="7">
        <f>育马!AJ160+商店!Y160+马场!AE160+付费投放!N160</f>
        <v>14.642857142857142</v>
      </c>
      <c r="M160" s="7">
        <f>育马!AK160+商店!Z160+马场!AF160+付费投放!O160</f>
        <v>38.485714285714288</v>
      </c>
      <c r="N160" s="7">
        <f>育马!AL160+商店!AA160+马场!AG160+付费投放!P160</f>
        <v>73.614285714285728</v>
      </c>
      <c r="O160" s="7">
        <f>育马!AM160+商店!AB160+马场!AH160+付费投放!Q160</f>
        <v>89.877355577706311</v>
      </c>
      <c r="P160" s="7">
        <f>育马!AN160+商店!AC160+马场!AI160+付费投放!R160</f>
        <v>10.664231881998671</v>
      </c>
      <c r="Q160" s="4">
        <f>IF(基础状态预估!$AA39=Q$4,1,0)*6</f>
        <v>0</v>
      </c>
      <c r="R160" s="4">
        <f>IF(基础状态预估!$AA39=R$4,1,0)*6</f>
        <v>0</v>
      </c>
      <c r="S160" s="4">
        <f>IF(基础状态预估!$AA39=S$4,1,0)*6</f>
        <v>0</v>
      </c>
      <c r="T160" s="4">
        <f>IF(基础状态预估!$AA39=T$4,1,0)*6</f>
        <v>0</v>
      </c>
      <c r="U160" s="4">
        <f>IF(基础状态预估!$AA39=U$4,1,0)*6</f>
        <v>6</v>
      </c>
      <c r="V160" s="11" t="str">
        <f t="shared" si="22"/>
        <v/>
      </c>
      <c r="W160" s="11" t="str">
        <f t="shared" si="18"/>
        <v/>
      </c>
      <c r="X160" s="11" t="str">
        <f t="shared" si="19"/>
        <v/>
      </c>
      <c r="Y160" s="11" t="str">
        <f t="shared" si="20"/>
        <v/>
      </c>
      <c r="Z160" s="11">
        <f t="shared" si="21"/>
        <v>1.7773719803331118</v>
      </c>
      <c r="AC160" s="11">
        <f>IFERROR(育马!AM160/O160,0)</f>
        <v>0.14646347698357529</v>
      </c>
      <c r="AD160" s="11">
        <f>IFERROR(马场!AH160/O160,0)</f>
        <v>6.1035555067832828E-2</v>
      </c>
      <c r="AE160" s="11">
        <f>IFERROR(商店!AB160/O160,0)</f>
        <v>0.35604073789569152</v>
      </c>
      <c r="AF160" s="11">
        <f>IFERROR(付费投放!Q160/O160,0)</f>
        <v>0.43646023005290036</v>
      </c>
      <c r="AI160" s="11">
        <f>IFERROR(育马!AN160/P160,0)</f>
        <v>2.68420644981654E-2</v>
      </c>
      <c r="AJ160" s="11">
        <f>IFERROR(马场!AI160/P160,0)</f>
        <v>0</v>
      </c>
      <c r="AK160" s="11">
        <f>IFERROR(商店!AC160/P160,0)</f>
        <v>0.36008219274394793</v>
      </c>
      <c r="AL160" s="11">
        <f>IFERROR(付费投放!R160/P160,0)</f>
        <v>0.61307574275788657</v>
      </c>
    </row>
    <row r="161" spans="10:39" x14ac:dyDescent="0.15">
      <c r="J161" s="7">
        <f>基础状态预估!K40</f>
        <v>127.28246816526354</v>
      </c>
      <c r="K161" s="7">
        <f>求节点(节奏总纲!$G$4:$G$163,节奏总纲!$C$4:$C$163,J161)</f>
        <v>79.49234776580262</v>
      </c>
      <c r="L161" s="7">
        <f>育马!AJ161+商店!Y161+马场!AE161+付费投放!N161</f>
        <v>14.87142857142857</v>
      </c>
      <c r="M161" s="7">
        <f>育马!AK161+商店!Z161+马场!AF161+付费投放!O161</f>
        <v>38.942857142857143</v>
      </c>
      <c r="N161" s="7">
        <f>育马!AL161+商店!AA161+马场!AG161+付费投放!P161</f>
        <v>81.157142857142858</v>
      </c>
      <c r="O161" s="7">
        <f>育马!AM161+商店!AB161+马场!AH161+付费投放!Q161</f>
        <v>97.702050171543021</v>
      </c>
      <c r="P161" s="7">
        <f>育马!AN161+商店!AC161+马场!AI161+付费投放!R161</f>
        <v>11.547712727003201</v>
      </c>
      <c r="Q161" s="4">
        <f>IF(基础状态预估!$AA40=Q$4,1,0)*6</f>
        <v>0</v>
      </c>
      <c r="R161" s="4">
        <f>IF(基础状态预估!$AA40=R$4,1,0)*6</f>
        <v>0</v>
      </c>
      <c r="S161" s="4">
        <f>IF(基础状态预估!$AA40=S$4,1,0)*6</f>
        <v>0</v>
      </c>
      <c r="T161" s="4">
        <f>IF(基础状态预估!$AA40=T$4,1,0)*6</f>
        <v>0</v>
      </c>
      <c r="U161" s="4">
        <f>IF(基础状态预估!$AA40=U$4,1,0)*6</f>
        <v>6</v>
      </c>
      <c r="V161" s="11" t="str">
        <f t="shared" si="22"/>
        <v/>
      </c>
      <c r="W161" s="11" t="str">
        <f t="shared" si="18"/>
        <v/>
      </c>
      <c r="X161" s="11" t="str">
        <f t="shared" si="19"/>
        <v/>
      </c>
      <c r="Y161" s="11" t="str">
        <f t="shared" si="20"/>
        <v/>
      </c>
      <c r="Z161" s="11">
        <f t="shared" si="21"/>
        <v>1.924618787833867</v>
      </c>
      <c r="AC161" s="11">
        <f>IFERROR(育马!AM161/O161,0)</f>
        <v>0.15070052239587986</v>
      </c>
      <c r="AD161" s="11">
        <f>IFERROR(马场!AH161/O161,0)</f>
        <v>6.0826329973862482E-2</v>
      </c>
      <c r="AE161" s="11">
        <f>IFERROR(商店!AB161/O161,0)</f>
        <v>0.35482025818086443</v>
      </c>
      <c r="AF161" s="11">
        <f>IFERROR(付费投放!Q161/O161,0)</f>
        <v>0.43365288944939318</v>
      </c>
      <c r="AI161" s="11">
        <f>IFERROR(育马!AN161/P161,0)</f>
        <v>2.8252348124065834E-2</v>
      </c>
      <c r="AJ161" s="11">
        <f>IFERROR(马场!AI161/P161,0)</f>
        <v>0</v>
      </c>
      <c r="AK161" s="11">
        <f>IFERROR(商店!AC161/P161,0)</f>
        <v>0.3602445002179735</v>
      </c>
      <c r="AL161" s="11">
        <f>IFERROR(付费投放!R161/P161,0)</f>
        <v>0.61150315165796076</v>
      </c>
    </row>
    <row r="162" spans="10:39" x14ac:dyDescent="0.15">
      <c r="J162" s="7">
        <f>基础状态预估!K41</f>
        <v>135.28246816526354</v>
      </c>
      <c r="K162" s="7">
        <f>求节点(节奏总纲!$G$4:$G$163,节奏总纲!$C$4:$C$163,J162)</f>
        <v>80.403306851072472</v>
      </c>
      <c r="L162" s="7">
        <f>育马!AJ162+商店!Y162+马场!AE162+付费投放!N162</f>
        <v>15.099999999999998</v>
      </c>
      <c r="M162" s="7">
        <f>育马!AK162+商店!Z162+马场!AF162+付费投放!O162</f>
        <v>39.4</v>
      </c>
      <c r="N162" s="7">
        <f>育马!AL162+商店!AA162+马场!AG162+付费投放!P162</f>
        <v>88.7</v>
      </c>
      <c r="O162" s="7">
        <f>育马!AM162+商店!AB162+马场!AH162+付费投放!Q162</f>
        <v>105.52674476537973</v>
      </c>
      <c r="P162" s="7">
        <f>育马!AN162+商店!AC162+马场!AI162+付费投放!R162</f>
        <v>12.431193572007732</v>
      </c>
      <c r="Q162" s="4">
        <f>IF(基础状态预估!$AA41=Q$4,1,0)*6</f>
        <v>0</v>
      </c>
      <c r="R162" s="4">
        <f>IF(基础状态预估!$AA41=R$4,1,0)*6</f>
        <v>0</v>
      </c>
      <c r="S162" s="4">
        <f>IF(基础状态预估!$AA41=S$4,1,0)*6</f>
        <v>0</v>
      </c>
      <c r="T162" s="4">
        <f>IF(基础状态预估!$AA41=T$4,1,0)*6</f>
        <v>0</v>
      </c>
      <c r="U162" s="4">
        <f>IF(基础状态预估!$AA41=U$4,1,0)*6</f>
        <v>6</v>
      </c>
      <c r="V162" s="11" t="str">
        <f t="shared" si="22"/>
        <v/>
      </c>
      <c r="W162" s="11" t="str">
        <f t="shared" si="18"/>
        <v/>
      </c>
      <c r="X162" s="11" t="str">
        <f t="shared" si="19"/>
        <v/>
      </c>
      <c r="Y162" s="11" t="str">
        <f t="shared" si="20"/>
        <v/>
      </c>
      <c r="Z162" s="11">
        <f t="shared" si="21"/>
        <v>2.0718655953346219</v>
      </c>
      <c r="AC162" s="11">
        <f>IFERROR(育马!AM162/O162,0)</f>
        <v>0.15430922309035561</v>
      </c>
      <c r="AD162" s="11">
        <f>IFERROR(马场!AH162/O162,0)</f>
        <v>6.0648132511140013E-2</v>
      </c>
      <c r="AE162" s="11">
        <f>IFERROR(商店!AB162/O162,0)</f>
        <v>0.35378077298165</v>
      </c>
      <c r="AF162" s="11">
        <f>IFERROR(付费投放!Q162/O162,0)</f>
        <v>0.43126187141685435</v>
      </c>
      <c r="AI162" s="11">
        <f>IFERROR(育马!AN162/P162,0)</f>
        <v>2.9462174961599266E-2</v>
      </c>
      <c r="AJ162" s="11">
        <f>IFERROR(马场!AI162/P162,0)</f>
        <v>0</v>
      </c>
      <c r="AK162" s="11">
        <f>IFERROR(商店!AC162/P162,0)</f>
        <v>0.36038373741423818</v>
      </c>
      <c r="AL162" s="11">
        <f>IFERROR(付费投放!R162/P162,0)</f>
        <v>0.61015408762416257</v>
      </c>
    </row>
    <row r="163" spans="10:39" x14ac:dyDescent="0.15">
      <c r="J163" s="7">
        <f>基础状态预估!K42</f>
        <v>143.28246816526354</v>
      </c>
      <c r="K163" s="7">
        <f>求节点(节奏总纲!$G$4:$G$163,节奏总纲!$C$4:$C$163,J163)</f>
        <v>81.250917254238459</v>
      </c>
      <c r="L163" s="7">
        <f>育马!AJ163+商店!Y163+马场!AE163+付费投放!N163</f>
        <v>15.328571428571427</v>
      </c>
      <c r="M163" s="7">
        <f>育马!AK163+商店!Z163+马场!AF163+付费投放!O163</f>
        <v>39.857142857142861</v>
      </c>
      <c r="N163" s="7">
        <f>育马!AL163+商店!AA163+马场!AG163+付费投放!P163</f>
        <v>96.242857142857133</v>
      </c>
      <c r="O163" s="7">
        <f>育马!AM163+商店!AB163+马场!AH163+付费投放!Q163</f>
        <v>113.35143935921643</v>
      </c>
      <c r="P163" s="7">
        <f>育马!AN163+商店!AC163+马场!AI163+付费投放!R163</f>
        <v>13.314674417012263</v>
      </c>
      <c r="Q163" s="4">
        <f>IF(基础状态预估!$AA42=Q$4,1,0)*6</f>
        <v>0</v>
      </c>
      <c r="R163" s="4">
        <f>IF(基础状态预估!$AA42=R$4,1,0)*6</f>
        <v>0</v>
      </c>
      <c r="S163" s="4">
        <f>IF(基础状态预估!$AA42=S$4,1,0)*6</f>
        <v>0</v>
      </c>
      <c r="T163" s="4">
        <f>IF(基础状态预估!$AA42=T$4,1,0)*6</f>
        <v>0</v>
      </c>
      <c r="U163" s="4">
        <f>IF(基础状态预估!$AA42=U$4,1,0)*6</f>
        <v>6</v>
      </c>
      <c r="V163" s="11" t="str">
        <f t="shared" si="22"/>
        <v/>
      </c>
      <c r="W163" s="11" t="str">
        <f t="shared" si="18"/>
        <v/>
      </c>
      <c r="X163" s="11" t="str">
        <f t="shared" si="19"/>
        <v/>
      </c>
      <c r="Y163" s="11" t="str">
        <f t="shared" si="20"/>
        <v/>
      </c>
      <c r="Z163" s="11">
        <f t="shared" si="21"/>
        <v>2.219112402835377</v>
      </c>
      <c r="AC163" s="11">
        <f>IFERROR(育马!AM163/O163,0)</f>
        <v>0.15741970371855843</v>
      </c>
      <c r="AD163" s="11">
        <f>IFERROR(马场!AH163/O163,0)</f>
        <v>6.0494537130774545E-2</v>
      </c>
      <c r="AE163" s="11">
        <f>IFERROR(商店!AB163/O163,0)</f>
        <v>0.35288479992951816</v>
      </c>
      <c r="AF163" s="11">
        <f>IFERROR(付费投放!Q163/O163,0)</f>
        <v>0.42920095922114887</v>
      </c>
      <c r="AI163" s="11">
        <f>IFERROR(育马!AN163/P163,0)</f>
        <v>3.0511448292038685E-2</v>
      </c>
      <c r="AJ163" s="11">
        <f>IFERROR(马场!AI163/P163,0)</f>
        <v>0</v>
      </c>
      <c r="AK163" s="11">
        <f>IFERROR(商店!AC163/P163,0)</f>
        <v>0.36050449674285706</v>
      </c>
      <c r="AL163" s="11">
        <f>IFERROR(付费投放!R163/P163,0)</f>
        <v>0.60898405496510433</v>
      </c>
    </row>
    <row r="167" spans="10:39" x14ac:dyDescent="0.15">
      <c r="J167" s="7" t="s">
        <v>122</v>
      </c>
      <c r="L167" s="67" t="s">
        <v>150</v>
      </c>
      <c r="M167" s="67"/>
      <c r="N167" s="67"/>
      <c r="O167" s="67"/>
      <c r="P167" s="67"/>
      <c r="Q167" s="67" t="s">
        <v>151</v>
      </c>
      <c r="R167" s="67"/>
      <c r="S167" s="67"/>
      <c r="T167" s="67"/>
      <c r="U167" s="67"/>
      <c r="V167" s="72" t="s">
        <v>155</v>
      </c>
      <c r="W167" s="72"/>
      <c r="X167" s="72"/>
      <c r="Y167" s="72"/>
      <c r="Z167" s="72"/>
      <c r="AC167" s="72" t="s">
        <v>163</v>
      </c>
      <c r="AD167" s="72"/>
      <c r="AE167" s="72"/>
      <c r="AF167" s="72"/>
      <c r="AG167" s="72"/>
      <c r="AI167" s="72" t="s">
        <v>164</v>
      </c>
      <c r="AJ167" s="72"/>
      <c r="AK167" s="72"/>
      <c r="AL167" s="72"/>
      <c r="AM167" s="72"/>
    </row>
    <row r="168" spans="10:39" x14ac:dyDescent="0.15">
      <c r="J168" s="7" t="s">
        <v>105</v>
      </c>
      <c r="K168" s="7" t="s">
        <v>126</v>
      </c>
      <c r="L168" s="7" t="s">
        <v>47</v>
      </c>
      <c r="M168" s="7" t="s">
        <v>48</v>
      </c>
      <c r="N168" s="7" t="s">
        <v>24</v>
      </c>
      <c r="O168" s="7" t="s">
        <v>22</v>
      </c>
      <c r="P168" s="7" t="s">
        <v>23</v>
      </c>
      <c r="Q168" s="7" t="s">
        <v>47</v>
      </c>
      <c r="R168" s="7" t="s">
        <v>48</v>
      </c>
      <c r="S168" s="7" t="s">
        <v>24</v>
      </c>
      <c r="T168" s="7" t="s">
        <v>22</v>
      </c>
      <c r="U168" s="7" t="s">
        <v>23</v>
      </c>
      <c r="V168" s="11" t="s">
        <v>47</v>
      </c>
      <c r="W168" s="11" t="s">
        <v>48</v>
      </c>
      <c r="X168" s="11" t="s">
        <v>24</v>
      </c>
      <c r="Y168" s="11" t="s">
        <v>22</v>
      </c>
      <c r="Z168" s="11" t="s">
        <v>23</v>
      </c>
      <c r="AC168" s="11" t="s">
        <v>160</v>
      </c>
      <c r="AD168" s="11" t="s">
        <v>158</v>
      </c>
      <c r="AE168" s="11" t="s">
        <v>37</v>
      </c>
      <c r="AF168" s="11" t="s">
        <v>247</v>
      </c>
      <c r="AI168" s="11" t="s">
        <v>160</v>
      </c>
      <c r="AJ168" s="11" t="s">
        <v>158</v>
      </c>
      <c r="AK168" s="11" t="s">
        <v>37</v>
      </c>
      <c r="AL168" s="11" t="s">
        <v>247</v>
      </c>
    </row>
    <row r="169" spans="10:39" x14ac:dyDescent="0.15">
      <c r="J169" s="7">
        <f>基础状态预估!L7</f>
        <v>12.944538943812169</v>
      </c>
      <c r="K169" s="7">
        <f>求节点(节奏总纲!$H$4:$H$163,节奏总纲!$C$4:$C$163,J169)</f>
        <v>55</v>
      </c>
      <c r="L169" s="7">
        <f>育马!AJ169+商店!Y169+马场!AE169+付费投放!N169</f>
        <v>0</v>
      </c>
      <c r="M169" s="7">
        <f>育马!AK169+商店!Z169+马场!AF169+付费投放!O169</f>
        <v>0</v>
      </c>
      <c r="N169" s="7">
        <f>育马!AL169+商店!AA169+马场!AG169+付费投放!P169</f>
        <v>0</v>
      </c>
      <c r="O169" s="7">
        <f>育马!AM169+商店!AB169+马场!AH169+付费投放!Q169</f>
        <v>0</v>
      </c>
      <c r="P169" s="7">
        <f>育马!AN169+商店!AC169+马场!AI169+付费投放!R169</f>
        <v>0</v>
      </c>
      <c r="Q169" s="4">
        <f>IF(基础状态预估!$AA7=Q$4,1,0)*6</f>
        <v>6</v>
      </c>
      <c r="R169" s="4">
        <f>IF(基础状态预估!$AA7=R$4,1,0)*6</f>
        <v>0</v>
      </c>
      <c r="S169" s="4">
        <f>IF(基础状态预估!$AA7=S$4,1,0)*6</f>
        <v>0</v>
      </c>
      <c r="T169" s="4">
        <f>IF(基础状态预估!$AA7=T$4,1,0)*6</f>
        <v>0</v>
      </c>
      <c r="U169" s="4">
        <f>IF(基础状态预估!$AA7=U$4,1,0)*6</f>
        <v>0</v>
      </c>
      <c r="V169" s="11">
        <f>IF(Q169=0,"",L169/Q169)</f>
        <v>0</v>
      </c>
      <c r="W169" s="11" t="str">
        <f t="shared" ref="W169:W204" si="23">IF(R169=0,"",M169/R169)</f>
        <v/>
      </c>
      <c r="X169" s="11" t="str">
        <f t="shared" ref="X169:X204" si="24">IF(S169=0,"",N169/S169)</f>
        <v/>
      </c>
      <c r="Y169" s="11" t="str">
        <f t="shared" ref="Y169:Y204" si="25">IF(T169=0,"",O169/T169)</f>
        <v/>
      </c>
      <c r="Z169" s="11" t="str">
        <f t="shared" ref="Z169:Z204" si="26">IF(U169=0,"",P169/U169)</f>
        <v/>
      </c>
      <c r="AC169" s="11">
        <f>IFERROR(育马!AM169/O169,0)</f>
        <v>0</v>
      </c>
      <c r="AD169" s="11">
        <f>IFERROR(马场!AH169/O169,0)</f>
        <v>0</v>
      </c>
      <c r="AE169" s="11">
        <f>IFERROR(商店!AB169/O169,0)</f>
        <v>0</v>
      </c>
      <c r="AF169" s="11">
        <f>IFERROR(付费投放!Q169/O169,0)</f>
        <v>0</v>
      </c>
      <c r="AI169" s="11">
        <f>IFERROR(育马!AN169/P169,0)</f>
        <v>0</v>
      </c>
      <c r="AJ169" s="11">
        <f>IFERROR(马场!AI169/P169,0)</f>
        <v>0</v>
      </c>
      <c r="AK169" s="11">
        <f>IFERROR(商店!AC169/P169,0)</f>
        <v>0</v>
      </c>
      <c r="AL169" s="11">
        <f>IFERROR(付费投放!R169/P169,0)</f>
        <v>0</v>
      </c>
    </row>
    <row r="170" spans="10:39" x14ac:dyDescent="0.15">
      <c r="J170" s="7">
        <f>基础状态预估!L8</f>
        <v>13.044538943812169</v>
      </c>
      <c r="K170" s="7">
        <f>求节点(节奏总纲!$H$4:$H$163,节奏总纲!$C$4:$C$163,J170)</f>
        <v>55.111973982298814</v>
      </c>
      <c r="L170" s="7">
        <f>育马!AJ170+商店!Y170+马场!AE170+付费投放!N170</f>
        <v>0</v>
      </c>
      <c r="M170" s="7">
        <f>育马!AK170+商店!Z170+马场!AF170+付费投放!O170</f>
        <v>5.7142857142856943E-3</v>
      </c>
      <c r="N170" s="7">
        <f>育马!AL170+商店!AA170+马场!AG170+付费投放!P170</f>
        <v>1.1428571428571389E-2</v>
      </c>
      <c r="O170" s="7">
        <f>育马!AM170+商店!AB170+马场!AH170+付费投放!Q170</f>
        <v>0.14568798220541665</v>
      </c>
      <c r="P170" s="7">
        <f>育马!AN170+商店!AC170+马场!AI170+付费投放!R170</f>
        <v>2.4154346240585316E-2</v>
      </c>
      <c r="Q170" s="4">
        <f>IF(基础状态预估!$AA8=Q$4,1,0)*6</f>
        <v>0</v>
      </c>
      <c r="R170" s="4">
        <f>IF(基础状态预估!$AA8=R$4,1,0)*6</f>
        <v>6</v>
      </c>
      <c r="S170" s="4">
        <f>IF(基础状态预估!$AA8=S$4,1,0)*6</f>
        <v>0</v>
      </c>
      <c r="T170" s="4">
        <f>IF(基础状态预估!$AA8=T$4,1,0)*6</f>
        <v>0</v>
      </c>
      <c r="U170" s="4">
        <f>IF(基础状态预估!$AA8=U$4,1,0)*6</f>
        <v>0</v>
      </c>
      <c r="V170" s="11" t="str">
        <f t="shared" ref="V170:V204" si="27">IF(Q170=0,"",L170/Q170)</f>
        <v/>
      </c>
      <c r="W170" s="11">
        <f t="shared" si="23"/>
        <v>9.5238095238094902E-4</v>
      </c>
      <c r="X170" s="11" t="str">
        <f t="shared" si="24"/>
        <v/>
      </c>
      <c r="Y170" s="11" t="str">
        <f t="shared" si="25"/>
        <v/>
      </c>
      <c r="Z170" s="11" t="str">
        <f t="shared" si="26"/>
        <v/>
      </c>
      <c r="AC170" s="11">
        <f>IFERROR(育马!AM170/O170,0)</f>
        <v>0</v>
      </c>
      <c r="AD170" s="11">
        <f>IFERROR(马场!AH170/O170,0)</f>
        <v>5.8834149815755063E-2</v>
      </c>
      <c r="AE170" s="11">
        <f>IFERROR(商店!AB170/O170,0)</f>
        <v>0.22879947150571414</v>
      </c>
      <c r="AF170" s="11">
        <f>IFERROR(付费投放!Q170/O170,0)</f>
        <v>0.71236637867853081</v>
      </c>
      <c r="AI170" s="11">
        <f>IFERROR(育马!AN170/P170,0)</f>
        <v>0</v>
      </c>
      <c r="AJ170" s="11">
        <f>IFERROR(马场!AI170/P170,0)</f>
        <v>0.11828690491908805</v>
      </c>
      <c r="AK170" s="11">
        <f>IFERROR(商店!AC170/P170,0)</f>
        <v>0.16560166688672329</v>
      </c>
      <c r="AL170" s="11">
        <f>IFERROR(付费投放!R170/P170,0)</f>
        <v>0.71611142819418871</v>
      </c>
    </row>
    <row r="171" spans="10:39" x14ac:dyDescent="0.15">
      <c r="J171" s="7">
        <f>基础状态预估!L9</f>
        <v>13.144538943812169</v>
      </c>
      <c r="K171" s="7">
        <f>求节点(节奏总纲!$H$4:$H$163,节奏总纲!$C$4:$C$163,J171)</f>
        <v>55.223947964597627</v>
      </c>
      <c r="L171" s="7">
        <f>育马!AJ171+商店!Y171+马场!AE171+付费投放!N171</f>
        <v>0</v>
      </c>
      <c r="M171" s="7">
        <f>育马!AK171+商店!Z171+马场!AF171+付费投放!O171</f>
        <v>1.1428571428571389E-2</v>
      </c>
      <c r="N171" s="7">
        <f>育马!AL171+商店!AA171+马场!AG171+付费投放!P171</f>
        <v>2.2857142857142777E-2</v>
      </c>
      <c r="O171" s="7">
        <f>育马!AM171+商店!AB171+马场!AH171+付费投放!Q171</f>
        <v>0.29048862389629543</v>
      </c>
      <c r="P171" s="7">
        <f>育马!AN171+商店!AC171+马场!AI171+付费投放!R171</f>
        <v>4.8160802395414315E-2</v>
      </c>
      <c r="Q171" s="4">
        <f>IF(基础状态预估!$AA9=Q$4,1,0)*6</f>
        <v>0</v>
      </c>
      <c r="R171" s="4">
        <f>IF(基础状态预估!$AA9=R$4,1,0)*6</f>
        <v>6</v>
      </c>
      <c r="S171" s="4">
        <f>IF(基础状态预估!$AA9=S$4,1,0)*6</f>
        <v>0</v>
      </c>
      <c r="T171" s="4">
        <f>IF(基础状态预估!$AA9=T$4,1,0)*6</f>
        <v>0</v>
      </c>
      <c r="U171" s="4">
        <f>IF(基础状态预估!$AA9=U$4,1,0)*6</f>
        <v>0</v>
      </c>
      <c r="V171" s="11" t="str">
        <f t="shared" si="27"/>
        <v/>
      </c>
      <c r="W171" s="11">
        <f t="shared" si="23"/>
        <v>1.904761904761898E-3</v>
      </c>
      <c r="X171" s="11" t="str">
        <f t="shared" si="24"/>
        <v/>
      </c>
      <c r="Y171" s="11" t="str">
        <f t="shared" si="25"/>
        <v/>
      </c>
      <c r="Z171" s="11" t="str">
        <f t="shared" si="26"/>
        <v/>
      </c>
      <c r="AC171" s="11">
        <f>IFERROR(育马!AM171/O171,0)</f>
        <v>0</v>
      </c>
      <c r="AD171" s="11">
        <f>IFERROR(马场!AH171/O171,0)</f>
        <v>5.9013867437979567E-2</v>
      </c>
      <c r="AE171" s="11">
        <f>IFERROR(商店!AB171/O171,0)</f>
        <v>0.22949837336992054</v>
      </c>
      <c r="AF171" s="11">
        <f>IFERROR(付费投放!Q171/O171,0)</f>
        <v>0.71148775919209983</v>
      </c>
      <c r="AI171" s="11">
        <f>IFERROR(育马!AN171/P171,0)</f>
        <v>0</v>
      </c>
      <c r="AJ171" s="11">
        <f>IFERROR(马场!AI171/P171,0)</f>
        <v>0.11865013517361551</v>
      </c>
      <c r="AK171" s="11">
        <f>IFERROR(商店!AC171/P171,0)</f>
        <v>0.16611018924306173</v>
      </c>
      <c r="AL171" s="11">
        <f>IFERROR(付费投放!R171/P171,0)</f>
        <v>0.7152396755833228</v>
      </c>
    </row>
    <row r="172" spans="10:39" x14ac:dyDescent="0.15">
      <c r="J172" s="7">
        <f>基础状态预估!L10</f>
        <v>13.24453894381217</v>
      </c>
      <c r="K172" s="7">
        <f>求节点(节奏总纲!$H$4:$H$163,节奏总纲!$C$4:$C$163,J172)</f>
        <v>55.335921946896441</v>
      </c>
      <c r="L172" s="7">
        <f>育马!AJ172+商店!Y172+马场!AE172+付费投放!N172</f>
        <v>0.84000000000000197</v>
      </c>
      <c r="M172" s="7">
        <f>育马!AK172+商店!Z172+马场!AF172+付费投放!O172</f>
        <v>0.377142857142858</v>
      </c>
      <c r="N172" s="7">
        <f>育马!AL172+商店!AA172+马场!AG172+付费投放!P172</f>
        <v>3.4285714285714371E-2</v>
      </c>
      <c r="O172" s="7">
        <f>育马!AM172+商店!AB172+马场!AH172+付费投放!Q172</f>
        <v>0.43528926558717213</v>
      </c>
      <c r="P172" s="7">
        <f>育马!AN172+商店!AC172+马场!AI172+付费投放!R172</f>
        <v>7.2167258550242974E-2</v>
      </c>
      <c r="Q172" s="4">
        <f>IF(基础状态预估!$AA10=Q$4,1,0)*6</f>
        <v>0</v>
      </c>
      <c r="R172" s="4">
        <f>IF(基础状态预估!$AA10=R$4,1,0)*6</f>
        <v>6</v>
      </c>
      <c r="S172" s="4">
        <f>IF(基础状态预估!$AA10=S$4,1,0)*6</f>
        <v>0</v>
      </c>
      <c r="T172" s="4">
        <f>IF(基础状态预估!$AA10=T$4,1,0)*6</f>
        <v>0</v>
      </c>
      <c r="U172" s="4">
        <f>IF(基础状态预估!$AA10=U$4,1,0)*6</f>
        <v>0</v>
      </c>
      <c r="V172" s="11" t="str">
        <f t="shared" si="27"/>
        <v/>
      </c>
      <c r="W172" s="11">
        <f t="shared" si="23"/>
        <v>6.2857142857143E-2</v>
      </c>
      <c r="X172" s="11" t="str">
        <f t="shared" si="24"/>
        <v/>
      </c>
      <c r="Y172" s="11" t="str">
        <f t="shared" si="25"/>
        <v/>
      </c>
      <c r="Z172" s="11" t="str">
        <f t="shared" si="26"/>
        <v/>
      </c>
      <c r="AC172" s="11">
        <f>IFERROR(育马!AM172/O172,0)</f>
        <v>0</v>
      </c>
      <c r="AD172" s="11">
        <f>IFERROR(马场!AH172/O172,0)</f>
        <v>5.907401754922479E-2</v>
      </c>
      <c r="AE172" s="11">
        <f>IFERROR(商店!AB172/O172,0)</f>
        <v>0.22973229046920748</v>
      </c>
      <c r="AF172" s="11">
        <f>IFERROR(付费投放!Q172/O172,0)</f>
        <v>0.71119369198156779</v>
      </c>
      <c r="AI172" s="11">
        <f>IFERROR(育马!AN172/P172,0)</f>
        <v>0</v>
      </c>
      <c r="AJ172" s="11">
        <f>IFERROR(马场!AI172/P172,0)</f>
        <v>0.11877170816265868</v>
      </c>
      <c r="AK172" s="11">
        <f>IFERROR(商店!AC172/P172,0)</f>
        <v>0.16628039142772214</v>
      </c>
      <c r="AL172" s="11">
        <f>IFERROR(付费投放!R172/P172,0)</f>
        <v>0.7149479004096192</v>
      </c>
    </row>
    <row r="173" spans="10:39" x14ac:dyDescent="0.15">
      <c r="J173" s="7">
        <f>基础状态预估!L11</f>
        <v>13.34453894381217</v>
      </c>
      <c r="K173" s="7">
        <f>求节点(节奏总纲!$H$4:$H$163,节奏总纲!$C$4:$C$163,J173)</f>
        <v>55.447895929195255</v>
      </c>
      <c r="L173" s="7">
        <f>育马!AJ173+商店!Y173+马场!AE173+付费投放!N173</f>
        <v>1.120000000000001</v>
      </c>
      <c r="M173" s="7">
        <f>育马!AK173+商店!Z173+马场!AF173+付费投放!O173</f>
        <v>0.50285714285714334</v>
      </c>
      <c r="N173" s="7">
        <f>育马!AL173+商店!AA173+马场!AG173+付费投放!P173</f>
        <v>4.5714285714285756E-2</v>
      </c>
      <c r="O173" s="7">
        <f>育马!AM173+商店!AB173+马场!AH173+付费投放!Q173</f>
        <v>0.5800899072780481</v>
      </c>
      <c r="P173" s="7">
        <f>育马!AN173+商店!AC173+马场!AI173+付费投放!R173</f>
        <v>9.6173714705071509E-2</v>
      </c>
      <c r="Q173" s="4">
        <f>IF(基础状态预估!$AA11=Q$4,1,0)*6</f>
        <v>0</v>
      </c>
      <c r="R173" s="4">
        <f>IF(基础状态预估!$AA11=R$4,1,0)*6</f>
        <v>0</v>
      </c>
      <c r="S173" s="4">
        <f>IF(基础状态预估!$AA11=S$4,1,0)*6</f>
        <v>6</v>
      </c>
      <c r="T173" s="4">
        <f>IF(基础状态预估!$AA11=T$4,1,0)*6</f>
        <v>0</v>
      </c>
      <c r="U173" s="4">
        <f>IF(基础状态预估!$AA11=U$4,1,0)*6</f>
        <v>0</v>
      </c>
      <c r="V173" s="11" t="str">
        <f t="shared" si="27"/>
        <v/>
      </c>
      <c r="W173" s="11" t="str">
        <f t="shared" si="23"/>
        <v/>
      </c>
      <c r="X173" s="11">
        <f t="shared" si="24"/>
        <v>7.619047619047626E-3</v>
      </c>
      <c r="Y173" s="11" t="str">
        <f t="shared" si="25"/>
        <v/>
      </c>
      <c r="Z173" s="11" t="str">
        <f t="shared" si="26"/>
        <v/>
      </c>
      <c r="AC173" s="11">
        <f>IFERROR(育马!AM173/O173,0)</f>
        <v>0</v>
      </c>
      <c r="AD173" s="11">
        <f>IFERROR(马场!AH173/O173,0)</f>
        <v>5.9104138609466485E-2</v>
      </c>
      <c r="AE173" s="11">
        <f>IFERROR(商店!AB173/O173,0)</f>
        <v>0.22984942792570298</v>
      </c>
      <c r="AF173" s="11">
        <f>IFERROR(付费投放!Q173/O173,0)</f>
        <v>0.71104643346483054</v>
      </c>
      <c r="AI173" s="11">
        <f>IFERROR(育马!AN173/P173,0)</f>
        <v>0</v>
      </c>
      <c r="AJ173" s="11">
        <f>IFERROR(马场!AI173/P173,0)</f>
        <v>0.11883258813095195</v>
      </c>
      <c r="AK173" s="11">
        <f>IFERROR(商店!AC173/P173,0)</f>
        <v>0.16636562338333272</v>
      </c>
      <c r="AL173" s="11">
        <f>IFERROR(付费投放!R173/P173,0)</f>
        <v>0.71480178848571529</v>
      </c>
    </row>
    <row r="174" spans="10:39" x14ac:dyDescent="0.15">
      <c r="J174" s="7">
        <f>基础状态预估!L12</f>
        <v>13.544538943812169</v>
      </c>
      <c r="K174" s="7">
        <f>求节点(节奏总纲!$H$4:$H$163,节奏总纲!$C$4:$C$163,J174)</f>
        <v>55.671843893792889</v>
      </c>
      <c r="L174" s="7">
        <f>育马!AJ174+商店!Y174+马场!AE174+付费投放!N174</f>
        <v>1.6799999999999988</v>
      </c>
      <c r="M174" s="7">
        <f>育马!AK174+商店!Z174+马场!AF174+付费投放!O174</f>
        <v>0.75428571428571378</v>
      </c>
      <c r="N174" s="7">
        <f>育马!AL174+商店!AA174+马场!AG174+付费投放!P174</f>
        <v>6.8571428571428533E-2</v>
      </c>
      <c r="O174" s="7">
        <f>育马!AM174+商店!AB174+马场!AH174+付费投放!Q174</f>
        <v>0.86969119065980283</v>
      </c>
      <c r="P174" s="7">
        <f>育马!AN174+商店!AC174+马场!AI174+付费投放!R174</f>
        <v>0.14418662701472904</v>
      </c>
      <c r="Q174" s="4">
        <f>IF(基础状态预估!$AA12=Q$4,1,0)*6</f>
        <v>0</v>
      </c>
      <c r="R174" s="4">
        <f>IF(基础状态预估!$AA12=R$4,1,0)*6</f>
        <v>0</v>
      </c>
      <c r="S174" s="4">
        <f>IF(基础状态预估!$AA12=S$4,1,0)*6</f>
        <v>6</v>
      </c>
      <c r="T174" s="4">
        <f>IF(基础状态预估!$AA12=T$4,1,0)*6</f>
        <v>0</v>
      </c>
      <c r="U174" s="4">
        <f>IF(基础状态预估!$AA12=U$4,1,0)*6</f>
        <v>0</v>
      </c>
      <c r="V174" s="11" t="str">
        <f t="shared" si="27"/>
        <v/>
      </c>
      <c r="W174" s="11" t="str">
        <f t="shared" si="23"/>
        <v/>
      </c>
      <c r="X174" s="11">
        <f t="shared" si="24"/>
        <v>1.1428571428571422E-2</v>
      </c>
      <c r="Y174" s="11" t="str">
        <f t="shared" si="25"/>
        <v/>
      </c>
      <c r="Z174" s="11" t="str">
        <f t="shared" si="26"/>
        <v/>
      </c>
      <c r="AC174" s="11">
        <f>IFERROR(育马!AM174/O174,0)</f>
        <v>0</v>
      </c>
      <c r="AD174" s="11">
        <f>IFERROR(马场!AH174/O174,0)</f>
        <v>5.9134290402038485E-2</v>
      </c>
      <c r="AE174" s="11">
        <f>IFERROR(商店!AB174/O174,0)</f>
        <v>0.22996668489681632</v>
      </c>
      <c r="AF174" s="11">
        <f>IFERROR(付费投放!Q174/O174,0)</f>
        <v>0.71089902470114519</v>
      </c>
      <c r="AI174" s="11">
        <f>IFERROR(育马!AN174/P174,0)</f>
        <v>0</v>
      </c>
      <c r="AJ174" s="11">
        <f>IFERROR(马场!AI174/P174,0)</f>
        <v>0.11889353054292577</v>
      </c>
      <c r="AK174" s="11">
        <f>IFERROR(商店!AC174/P174,0)</f>
        <v>0.16645094276009609</v>
      </c>
      <c r="AL174" s="11">
        <f>IFERROR(付费投放!R174/P174,0)</f>
        <v>0.71465552669697818</v>
      </c>
    </row>
    <row r="175" spans="10:39" x14ac:dyDescent="0.15">
      <c r="J175" s="7">
        <f>基础状态预估!L13</f>
        <v>13.74453894381217</v>
      </c>
      <c r="K175" s="7">
        <f>求节点(节奏总纲!$H$4:$H$163,节奏总纲!$C$4:$C$163,J175)</f>
        <v>55.895791858390517</v>
      </c>
      <c r="L175" s="7">
        <f>育马!AJ175+商店!Y175+马场!AE175+付费投放!N175</f>
        <v>2.2400000000000015</v>
      </c>
      <c r="M175" s="7">
        <f>育马!AK175+商店!Z175+马场!AF175+付费投放!O175</f>
        <v>1.0057142857142864</v>
      </c>
      <c r="N175" s="7">
        <f>育马!AL175+商店!AA175+马场!AG175+付费投放!P175</f>
        <v>9.1428571428571512E-2</v>
      </c>
      <c r="O175" s="7">
        <f>育马!AM175+商店!AB175+马场!AH175+付费投放!Q175</f>
        <v>1.1592924740415556</v>
      </c>
      <c r="P175" s="7">
        <f>育马!AN175+商店!AC175+马场!AI175+付费投放!R175</f>
        <v>0.19219953932438624</v>
      </c>
      <c r="Q175" s="4">
        <f>IF(基础状态预估!$AA13=Q$4,1,0)*6</f>
        <v>0</v>
      </c>
      <c r="R175" s="4">
        <f>IF(基础状态预估!$AA13=R$4,1,0)*6</f>
        <v>0</v>
      </c>
      <c r="S175" s="4">
        <f>IF(基础状态预估!$AA13=S$4,1,0)*6</f>
        <v>6</v>
      </c>
      <c r="T175" s="4">
        <f>IF(基础状态预估!$AA13=T$4,1,0)*6</f>
        <v>0</v>
      </c>
      <c r="U175" s="4">
        <f>IF(基础状态预估!$AA13=U$4,1,0)*6</f>
        <v>0</v>
      </c>
      <c r="V175" s="11" t="str">
        <f t="shared" si="27"/>
        <v/>
      </c>
      <c r="W175" s="11" t="str">
        <f t="shared" si="23"/>
        <v/>
      </c>
      <c r="X175" s="11">
        <f t="shared" si="24"/>
        <v>1.5238095238095252E-2</v>
      </c>
      <c r="Y175" s="11" t="str">
        <f t="shared" si="25"/>
        <v/>
      </c>
      <c r="Z175" s="11" t="str">
        <f t="shared" si="26"/>
        <v/>
      </c>
      <c r="AC175" s="11">
        <f>IFERROR(育马!AM175/O175,0)</f>
        <v>0</v>
      </c>
      <c r="AD175" s="11">
        <f>IFERROR(马场!AH175/O175,0)</f>
        <v>5.9149377837650521E-2</v>
      </c>
      <c r="AE175" s="11">
        <f>IFERROR(商店!AB175/O175,0)</f>
        <v>0.23002535825752982</v>
      </c>
      <c r="AF175" s="11">
        <f>IFERROR(付费投放!Q175/O175,0)</f>
        <v>0.71082526390481959</v>
      </c>
      <c r="AI175" s="11">
        <f>IFERROR(育马!AN175/P175,0)</f>
        <v>0</v>
      </c>
      <c r="AJ175" s="11">
        <f>IFERROR(马场!AI175/P175,0)</f>
        <v>0.1189240251953235</v>
      </c>
      <c r="AK175" s="11">
        <f>IFERROR(商店!AC175/P175,0)</f>
        <v>0.16649363527345287</v>
      </c>
      <c r="AL175" s="11">
        <f>IFERROR(付费投放!R175/P175,0)</f>
        <v>0.71458233953122363</v>
      </c>
    </row>
    <row r="176" spans="10:39" x14ac:dyDescent="0.15">
      <c r="J176" s="7">
        <f>基础状态预估!L14</f>
        <v>13.944538943812169</v>
      </c>
      <c r="K176" s="7">
        <f>求节点(节奏总纲!$H$4:$H$163,节奏总纲!$C$4:$C$163,J176)</f>
        <v>56.109297153494381</v>
      </c>
      <c r="L176" s="7">
        <f>育马!AJ176+商店!Y176+马场!AE176+付费投放!N176</f>
        <v>2.8</v>
      </c>
      <c r="M176" s="7">
        <f>育马!AK176+商店!Z176+马场!AF176+付费投放!O176</f>
        <v>1.2571428571428571</v>
      </c>
      <c r="N176" s="7">
        <f>育马!AL176+商店!AA176+马场!AG176+付费投放!P176</f>
        <v>0.1142857142857143</v>
      </c>
      <c r="O176" s="7">
        <f>育马!AM176+商店!AB176+马场!AH176+付费投放!Q176</f>
        <v>1.4488937574233072</v>
      </c>
      <c r="P176" s="7">
        <f>育马!AN176+商店!AC176+马场!AI176+付费投放!R176</f>
        <v>0.24021245163404331</v>
      </c>
      <c r="Q176" s="4">
        <f>IF(基础状态预估!$AA14=Q$4,1,0)*6</f>
        <v>0</v>
      </c>
      <c r="R176" s="4">
        <f>IF(基础状态预估!$AA14=R$4,1,0)*6</f>
        <v>0</v>
      </c>
      <c r="S176" s="4">
        <f>IF(基础状态预估!$AA14=S$4,1,0)*6</f>
        <v>6</v>
      </c>
      <c r="T176" s="4">
        <f>IF(基础状态预估!$AA14=T$4,1,0)*6</f>
        <v>0</v>
      </c>
      <c r="U176" s="4">
        <f>IF(基础状态预估!$AA14=U$4,1,0)*6</f>
        <v>0</v>
      </c>
      <c r="V176" s="11" t="str">
        <f t="shared" si="27"/>
        <v/>
      </c>
      <c r="W176" s="11" t="str">
        <f t="shared" si="23"/>
        <v/>
      </c>
      <c r="X176" s="11">
        <f t="shared" si="24"/>
        <v>1.9047619047619049E-2</v>
      </c>
      <c r="Y176" s="11" t="str">
        <f t="shared" si="25"/>
        <v/>
      </c>
      <c r="Z176" s="11" t="str">
        <f t="shared" si="26"/>
        <v/>
      </c>
      <c r="AC176" s="11">
        <f>IFERROR(育马!AM176/O176,0)</f>
        <v>0</v>
      </c>
      <c r="AD176" s="11">
        <f>IFERROR(马场!AH176/O176,0)</f>
        <v>5.9158433994994104E-2</v>
      </c>
      <c r="AE176" s="11">
        <f>IFERROR(商店!AB176/O176,0)</f>
        <v>0.23006057664719928</v>
      </c>
      <c r="AF176" s="11">
        <f>IFERROR(付费投放!Q176/O176,0)</f>
        <v>0.71078098935780676</v>
      </c>
      <c r="AI176" s="11">
        <f>IFERROR(育马!AN176/P176,0)</f>
        <v>0</v>
      </c>
      <c r="AJ176" s="11">
        <f>IFERROR(马场!AI176/P176,0)</f>
        <v>0.11894232949654215</v>
      </c>
      <c r="AK176" s="11">
        <f>IFERROR(商店!AC176/P176,0)</f>
        <v>0.16651926129515901</v>
      </c>
      <c r="AL176" s="11">
        <f>IFERROR(付费投放!R176/P176,0)</f>
        <v>0.71453840920829881</v>
      </c>
    </row>
    <row r="177" spans="10:38" x14ac:dyDescent="0.15">
      <c r="J177" s="7">
        <f>基础状态预估!L15</f>
        <v>14.34453894381217</v>
      </c>
      <c r="K177" s="7">
        <f>求节点(节奏总纲!$H$4:$H$163,节奏总纲!$C$4:$C$163,J177)</f>
        <v>56.518131481966783</v>
      </c>
      <c r="L177" s="7">
        <f>育马!AJ177+商店!Y177+马场!AE177+付费投放!N177</f>
        <v>3.9200000000000008</v>
      </c>
      <c r="M177" s="7">
        <f>育马!AK177+商店!Z177+马场!AF177+付费投放!O177</f>
        <v>1.7600000000000005</v>
      </c>
      <c r="N177" s="7">
        <f>育马!AL177+商店!AA177+马场!AG177+付费投放!P177</f>
        <v>0.16000000000000006</v>
      </c>
      <c r="O177" s="7">
        <f>育马!AM177+商店!AB177+马场!AH177+付费投放!Q177</f>
        <v>1.9984216151403085</v>
      </c>
      <c r="P177" s="7">
        <f>育马!AN177+商店!AC177+马场!AI177+付费投放!R177</f>
        <v>0.33129249141227368</v>
      </c>
      <c r="Q177" s="4">
        <f>IF(基础状态预估!$AA15=Q$4,1,0)*6</f>
        <v>0</v>
      </c>
      <c r="R177" s="4">
        <f>IF(基础状态预估!$AA15=R$4,1,0)*6</f>
        <v>0</v>
      </c>
      <c r="S177" s="4">
        <f>IF(基础状态预估!$AA15=S$4,1,0)*6</f>
        <v>6</v>
      </c>
      <c r="T177" s="4">
        <f>IF(基础状态预估!$AA15=T$4,1,0)*6</f>
        <v>0</v>
      </c>
      <c r="U177" s="4">
        <f>IF(基础状态预估!$AA15=U$4,1,0)*6</f>
        <v>0</v>
      </c>
      <c r="V177" s="11" t="str">
        <f t="shared" si="27"/>
        <v/>
      </c>
      <c r="W177" s="11" t="str">
        <f t="shared" si="23"/>
        <v/>
      </c>
      <c r="X177" s="11">
        <f t="shared" si="24"/>
        <v>2.6666666666666675E-2</v>
      </c>
      <c r="Y177" s="11" t="str">
        <f t="shared" si="25"/>
        <v/>
      </c>
      <c r="Z177" s="11" t="str">
        <f t="shared" si="26"/>
        <v/>
      </c>
      <c r="AC177" s="11">
        <f>IFERROR(育马!AM177/O177,0)</f>
        <v>0</v>
      </c>
      <c r="AD177" s="11">
        <f>IFERROR(马场!AH177/O177,0)</f>
        <v>6.0047388944787249E-2</v>
      </c>
      <c r="AE177" s="11">
        <f>IFERROR(商店!AB177/O177,0)</f>
        <v>0.23351762367417261</v>
      </c>
      <c r="AF177" s="11">
        <f>IFERROR(付费投放!Q177/O177,0)</f>
        <v>0.70643498738104016</v>
      </c>
      <c r="AI177" s="11">
        <f>IFERROR(育马!AN177/P177,0)</f>
        <v>0</v>
      </c>
      <c r="AJ177" s="11">
        <f>IFERROR(马场!AI177/P177,0)</f>
        <v>0.12073922904042642</v>
      </c>
      <c r="AK177" s="11">
        <f>IFERROR(商店!AC177/P177,0)</f>
        <v>0.16903492065659698</v>
      </c>
      <c r="AL177" s="11">
        <f>IFERROR(付费投放!R177/P177,0)</f>
        <v>0.71022585030297658</v>
      </c>
    </row>
    <row r="178" spans="10:38" x14ac:dyDescent="0.15">
      <c r="J178" s="7">
        <f>基础状态预估!L16</f>
        <v>14.74453894381217</v>
      </c>
      <c r="K178" s="7">
        <f>求节点(节奏总纲!$H$4:$H$163,节奏总纲!$C$4:$C$163,J178)</f>
        <v>56.926965810439185</v>
      </c>
      <c r="L178" s="7">
        <f>育马!AJ178+商店!Y178+马场!AE178+付费投放!N178</f>
        <v>4.6800000000000006</v>
      </c>
      <c r="M178" s="7">
        <f>育马!AK178+商店!Z178+马场!AF178+付费投放!O178</f>
        <v>2.1628571428571433</v>
      </c>
      <c r="N178" s="7">
        <f>育马!AL178+商店!AA178+马场!AG178+付费投放!P178</f>
        <v>0.26571428571428596</v>
      </c>
      <c r="O178" s="7">
        <f>育马!AM178+商店!AB178+马场!AH178+付费投放!Q178</f>
        <v>2.5431726813353532</v>
      </c>
      <c r="P178" s="7">
        <f>育马!AN178+商店!AC178+马场!AI178+付费投放!R178</f>
        <v>0.42157639927017798</v>
      </c>
      <c r="Q178" s="4">
        <f>IF(基础状态预估!$AA16=Q$4,1,0)*6</f>
        <v>0</v>
      </c>
      <c r="R178" s="4">
        <f>IF(基础状态预估!$AA16=R$4,1,0)*6</f>
        <v>0</v>
      </c>
      <c r="S178" s="4">
        <f>IF(基础状态预估!$AA16=S$4,1,0)*6</f>
        <v>0</v>
      </c>
      <c r="T178" s="4">
        <f>IF(基础状态预估!$AA16=T$4,1,0)*6</f>
        <v>6</v>
      </c>
      <c r="U178" s="4">
        <f>IF(基础状态预估!$AA16=U$4,1,0)*6</f>
        <v>0</v>
      </c>
      <c r="V178" s="11" t="str">
        <f t="shared" si="27"/>
        <v/>
      </c>
      <c r="W178" s="11" t="str">
        <f t="shared" si="23"/>
        <v/>
      </c>
      <c r="X178" s="11" t="str">
        <f t="shared" si="24"/>
        <v/>
      </c>
      <c r="Y178" s="11">
        <f t="shared" si="25"/>
        <v>0.42386211355589221</v>
      </c>
      <c r="Z178" s="11" t="str">
        <f t="shared" si="26"/>
        <v/>
      </c>
      <c r="AC178" s="11">
        <f>IFERROR(育马!AM178/O178,0)</f>
        <v>0</v>
      </c>
      <c r="AD178" s="11">
        <f>IFERROR(马场!AH178/O178,0)</f>
        <v>6.0666629292629462E-2</v>
      </c>
      <c r="AE178" s="11">
        <f>IFERROR(商店!AB178/O178,0)</f>
        <v>0.2359257805824479</v>
      </c>
      <c r="AF178" s="11">
        <f>IFERROR(付费投放!Q178/O178,0)</f>
        <v>0.70340759012492271</v>
      </c>
      <c r="AI178" s="11">
        <f>IFERROR(育马!AN178/P178,0)</f>
        <v>0</v>
      </c>
      <c r="AJ178" s="11">
        <f>IFERROR(马场!AI178/P178,0)</f>
        <v>0.12199110651735545</v>
      </c>
      <c r="AK178" s="11">
        <f>IFERROR(商店!AC178/P178,0)</f>
        <v>0.17078754912429764</v>
      </c>
      <c r="AL178" s="11">
        <f>IFERROR(付费投放!R178/P178,0)</f>
        <v>0.70722134435834694</v>
      </c>
    </row>
    <row r="179" spans="10:38" x14ac:dyDescent="0.15">
      <c r="J179" s="7">
        <f>基础状态预估!L17</f>
        <v>15.34453894381217</v>
      </c>
      <c r="K179" s="7">
        <f>求节点(节奏总纲!$H$4:$H$163,节奏总纲!$C$4:$C$163,J179)</f>
        <v>57.507980693841702</v>
      </c>
      <c r="L179" s="7">
        <f>育马!AJ179+商店!Y179+马场!AE179+付费投放!N179</f>
        <v>5.55</v>
      </c>
      <c r="M179" s="7">
        <f>育马!AK179+商店!Z179+马场!AF179+付费投放!O179</f>
        <v>2.6921428571428572</v>
      </c>
      <c r="N179" s="7">
        <f>育马!AL179+商店!AA179+马场!AG179+付费投放!P179</f>
        <v>0.46928571428571442</v>
      </c>
      <c r="O179" s="7">
        <f>育马!AM179+商店!AB179+马场!AH179+付费投放!Q179</f>
        <v>3.3547868835569634</v>
      </c>
      <c r="P179" s="7">
        <f>育马!AN179+商店!AC179+马场!AI179+付费投放!R179</f>
        <v>0.55608352821187479</v>
      </c>
      <c r="Q179" s="4">
        <f>IF(基础状态预估!$AA17=Q$4,1,0)*6</f>
        <v>0</v>
      </c>
      <c r="R179" s="4">
        <f>IF(基础状态预估!$AA17=R$4,1,0)*6</f>
        <v>0</v>
      </c>
      <c r="S179" s="4">
        <f>IF(基础状态预估!$AA17=S$4,1,0)*6</f>
        <v>0</v>
      </c>
      <c r="T179" s="4">
        <f>IF(基础状态预估!$AA17=T$4,1,0)*6</f>
        <v>6</v>
      </c>
      <c r="U179" s="4">
        <f>IF(基础状态预估!$AA17=U$4,1,0)*6</f>
        <v>0</v>
      </c>
      <c r="V179" s="11" t="str">
        <f t="shared" si="27"/>
        <v/>
      </c>
      <c r="W179" s="11" t="str">
        <f t="shared" si="23"/>
        <v/>
      </c>
      <c r="X179" s="11" t="str">
        <f t="shared" si="24"/>
        <v/>
      </c>
      <c r="Y179" s="11">
        <f t="shared" si="25"/>
        <v>0.55913114725949387</v>
      </c>
      <c r="Z179" s="11" t="str">
        <f t="shared" si="26"/>
        <v/>
      </c>
      <c r="AC179" s="11">
        <f>IFERROR(育马!AM179/O179,0)</f>
        <v>0</v>
      </c>
      <c r="AD179" s="11">
        <f>IFERROR(马场!AH179/O179,0)</f>
        <v>6.131962859476011E-2</v>
      </c>
      <c r="AE179" s="11">
        <f>IFERROR(商店!AB179/O179,0)</f>
        <v>0.23846522231295597</v>
      </c>
      <c r="AF179" s="11">
        <f>IFERROR(付费投放!Q179/O179,0)</f>
        <v>0.70021514909228388</v>
      </c>
      <c r="AI179" s="11">
        <f>IFERROR(育马!AN179/P179,0)</f>
        <v>0</v>
      </c>
      <c r="AJ179" s="11">
        <f>IFERROR(马场!AI179/P179,0)</f>
        <v>0.12331138235999325</v>
      </c>
      <c r="AK179" s="11">
        <f>IFERROR(商店!AC179/P179,0)</f>
        <v>0.17263593530399055</v>
      </c>
      <c r="AL179" s="11">
        <f>IFERROR(付费投放!R179/P179,0)</f>
        <v>0.70405268233601637</v>
      </c>
    </row>
    <row r="180" spans="10:38" x14ac:dyDescent="0.15">
      <c r="J180" s="7">
        <f>基础状态预估!L18</f>
        <v>15.944538943812169</v>
      </c>
      <c r="K180" s="7">
        <f>求节点(节奏总纲!$H$4:$H$163,节奏总纲!$C$4:$C$163,J180)</f>
        <v>58.076768490660086</v>
      </c>
      <c r="L180" s="7">
        <f>育马!AJ180+商店!Y180+马场!AE180+付费投放!N180</f>
        <v>6.1499999999999995</v>
      </c>
      <c r="M180" s="7">
        <f>育马!AK180+商店!Z180+马场!AF180+付费投放!O180</f>
        <v>3.1464285714285709</v>
      </c>
      <c r="N180" s="7">
        <f>育马!AL180+商店!AA180+马场!AG180+付费投放!P180</f>
        <v>0.71785714285714286</v>
      </c>
      <c r="O180" s="7">
        <f>育马!AM180+商店!AB180+马场!AH180+付费投放!Q180</f>
        <v>4.1623138764712841</v>
      </c>
      <c r="P180" s="7">
        <f>育马!AN180+商店!AC180+马场!AI180+付费投放!R180</f>
        <v>0.68990945560235695</v>
      </c>
      <c r="Q180" s="4">
        <f>IF(基础状态预估!$AA18=Q$4,1,0)*6</f>
        <v>0</v>
      </c>
      <c r="R180" s="4">
        <f>IF(基础状态预估!$AA18=R$4,1,0)*6</f>
        <v>0</v>
      </c>
      <c r="S180" s="4">
        <f>IF(基础状态预估!$AA18=S$4,1,0)*6</f>
        <v>0</v>
      </c>
      <c r="T180" s="4">
        <f>IF(基础状态预估!$AA18=T$4,1,0)*6</f>
        <v>6</v>
      </c>
      <c r="U180" s="4">
        <f>IF(基础状态预估!$AA18=U$4,1,0)*6</f>
        <v>0</v>
      </c>
      <c r="V180" s="11" t="str">
        <f t="shared" si="27"/>
        <v/>
      </c>
      <c r="W180" s="11" t="str">
        <f t="shared" si="23"/>
        <v/>
      </c>
      <c r="X180" s="11" t="str">
        <f t="shared" si="24"/>
        <v/>
      </c>
      <c r="Y180" s="11">
        <f t="shared" si="25"/>
        <v>0.69371897941188065</v>
      </c>
      <c r="Z180" s="11" t="str">
        <f t="shared" si="26"/>
        <v/>
      </c>
      <c r="AC180" s="11">
        <f>IFERROR(育马!AM180/O180,0)</f>
        <v>0</v>
      </c>
      <c r="AD180" s="11">
        <f>IFERROR(马场!AH180/O180,0)</f>
        <v>6.1778824176723798E-2</v>
      </c>
      <c r="AE180" s="11">
        <f>IFERROR(商店!AB180/O180,0)</f>
        <v>0.24025098290948146</v>
      </c>
      <c r="AF180" s="11">
        <f>IFERROR(付费投放!Q180/O180,0)</f>
        <v>0.69797019291379481</v>
      </c>
      <c r="AI180" s="11">
        <f>IFERROR(育马!AN180/P180,0)</f>
        <v>0</v>
      </c>
      <c r="AJ180" s="11">
        <f>IFERROR(马场!AI180/P180,0)</f>
        <v>0.12423990571262565</v>
      </c>
      <c r="AK180" s="11">
        <f>IFERROR(商店!AC180/P180,0)</f>
        <v>0.17393586799767588</v>
      </c>
      <c r="AL180" s="11">
        <f>IFERROR(付费投放!R180/P180,0)</f>
        <v>0.70182422628969854</v>
      </c>
    </row>
    <row r="181" spans="10:38" x14ac:dyDescent="0.15">
      <c r="J181" s="7">
        <f>基础状态预估!L19</f>
        <v>16.544538943812171</v>
      </c>
      <c r="K181" s="7">
        <f>求节点(节奏总纲!$H$4:$H$163,节奏总纲!$C$4:$C$163,J181)</f>
        <v>58.599812378736814</v>
      </c>
      <c r="L181" s="7">
        <f>育马!AJ181+商店!Y181+马场!AE181+付费投放!N181</f>
        <v>6.7500000000000009</v>
      </c>
      <c r="M181" s="7">
        <f>育马!AK181+商店!Z181+马场!AF181+付费投放!O181</f>
        <v>3.6007142857142869</v>
      </c>
      <c r="N181" s="7">
        <f>育马!AL181+商店!AA181+马场!AG181+付费投放!P181</f>
        <v>0.96642857142857208</v>
      </c>
      <c r="O181" s="7">
        <f>育马!AM181+商店!AB181+马场!AH181+付费投放!Q181</f>
        <v>4.9698408693856067</v>
      </c>
      <c r="P181" s="7">
        <f>育马!AN181+商店!AC181+马场!AI181+付费投放!R181</f>
        <v>0.82373538299283922</v>
      </c>
      <c r="Q181" s="4">
        <f>IF(基础状态预估!$AA19=Q$4,1,0)*6</f>
        <v>0</v>
      </c>
      <c r="R181" s="4">
        <f>IF(基础状态预估!$AA19=R$4,1,0)*6</f>
        <v>0</v>
      </c>
      <c r="S181" s="4">
        <f>IF(基础状态预估!$AA19=S$4,1,0)*6</f>
        <v>0</v>
      </c>
      <c r="T181" s="4">
        <f>IF(基础状态预估!$AA19=T$4,1,0)*6</f>
        <v>6</v>
      </c>
      <c r="U181" s="4">
        <f>IF(基础状态预估!$AA19=U$4,1,0)*6</f>
        <v>0</v>
      </c>
      <c r="V181" s="11" t="str">
        <f t="shared" si="27"/>
        <v/>
      </c>
      <c r="W181" s="11" t="str">
        <f t="shared" si="23"/>
        <v/>
      </c>
      <c r="X181" s="11" t="str">
        <f t="shared" si="24"/>
        <v/>
      </c>
      <c r="Y181" s="11">
        <f t="shared" si="25"/>
        <v>0.82830681156426778</v>
      </c>
      <c r="Z181" s="11" t="str">
        <f t="shared" si="26"/>
        <v/>
      </c>
      <c r="AC181" s="11">
        <f>IFERROR(育马!AM181/O181,0)</f>
        <v>0</v>
      </c>
      <c r="AD181" s="11">
        <f>IFERROR(马场!AH181/O181,0)</f>
        <v>6.2088794527052064E-2</v>
      </c>
      <c r="AE181" s="11">
        <f>IFERROR(商店!AB181/O181,0)</f>
        <v>0.24145642316075799</v>
      </c>
      <c r="AF181" s="11">
        <f>IFERROR(付费投放!Q181/O181,0)</f>
        <v>0.69645478231218994</v>
      </c>
      <c r="AI181" s="11">
        <f>IFERROR(育马!AN181/P181,0)</f>
        <v>0</v>
      </c>
      <c r="AJ181" s="11">
        <f>IFERROR(马场!AI181/P181,0)</f>
        <v>0.12486672902581514</v>
      </c>
      <c r="AK181" s="11">
        <f>IFERROR(商店!AC181/P181,0)</f>
        <v>0.17481342063614119</v>
      </c>
      <c r="AL181" s="11">
        <f>IFERROR(付费投放!R181/P181,0)</f>
        <v>0.70031985033804367</v>
      </c>
    </row>
    <row r="182" spans="10:38" x14ac:dyDescent="0.15">
      <c r="J182" s="7">
        <f>基础状态预估!L20</f>
        <v>17.144538943812169</v>
      </c>
      <c r="K182" s="7">
        <f>求节点(节奏总纲!$H$4:$H$163,节奏总纲!$C$4:$C$163,J182)</f>
        <v>59.110735448260634</v>
      </c>
      <c r="L182" s="7">
        <f>育马!AJ182+商店!Y182+马场!AE182+付费投放!N182</f>
        <v>7.3499999999999988</v>
      </c>
      <c r="M182" s="7">
        <f>育马!AK182+商店!Z182+马场!AF182+付费投放!O182</f>
        <v>4.0549999999999997</v>
      </c>
      <c r="N182" s="7">
        <f>育马!AL182+商店!AA182+马场!AG182+付费投放!P182</f>
        <v>1.2149999999999999</v>
      </c>
      <c r="O182" s="7">
        <f>育马!AM182+商店!AB182+马场!AH182+付费投放!Q182</f>
        <v>5.7773678622999247</v>
      </c>
      <c r="P182" s="7">
        <f>育马!AN182+商店!AC182+马场!AI182+付费投放!R182</f>
        <v>0.95756131038332071</v>
      </c>
      <c r="Q182" s="4">
        <f>IF(基础状态预估!$AA20=Q$4,1,0)*6</f>
        <v>0</v>
      </c>
      <c r="R182" s="4">
        <f>IF(基础状态预估!$AA20=R$4,1,0)*6</f>
        <v>0</v>
      </c>
      <c r="S182" s="4">
        <f>IF(基础状态预估!$AA20=S$4,1,0)*6</f>
        <v>0</v>
      </c>
      <c r="T182" s="4">
        <f>IF(基础状态预估!$AA20=T$4,1,0)*6</f>
        <v>6</v>
      </c>
      <c r="U182" s="4">
        <f>IF(基础状态预估!$AA20=U$4,1,0)*6</f>
        <v>0</v>
      </c>
      <c r="V182" s="11" t="str">
        <f t="shared" si="27"/>
        <v/>
      </c>
      <c r="W182" s="11" t="str">
        <f t="shared" si="23"/>
        <v/>
      </c>
      <c r="X182" s="11" t="str">
        <f t="shared" si="24"/>
        <v/>
      </c>
      <c r="Y182" s="11">
        <f t="shared" si="25"/>
        <v>0.96289464371665412</v>
      </c>
      <c r="Z182" s="11" t="str">
        <f t="shared" si="26"/>
        <v/>
      </c>
      <c r="AC182" s="11">
        <f>IFERROR(育马!AM182/O182,0)</f>
        <v>0</v>
      </c>
      <c r="AD182" s="11">
        <f>IFERROR(马场!AH182/O182,0)</f>
        <v>6.231211315955338E-2</v>
      </c>
      <c r="AE182" s="11">
        <f>IFERROR(商店!AB182/O182,0)</f>
        <v>0.24232488450937426</v>
      </c>
      <c r="AF182" s="11">
        <f>IFERROR(付费投放!Q182/O182,0)</f>
        <v>0.69536300233107229</v>
      </c>
      <c r="AI182" s="11">
        <f>IFERROR(育马!AN182/P182,0)</f>
        <v>0</v>
      </c>
      <c r="AJ182" s="11">
        <f>IFERROR(马场!AI182/P182,0)</f>
        <v>0.12531834640641745</v>
      </c>
      <c r="AK182" s="11">
        <f>IFERROR(商店!AC182/P182,0)</f>
        <v>0.17544568496898441</v>
      </c>
      <c r="AL182" s="11">
        <f>IFERROR(付费投放!R182/P182,0)</f>
        <v>0.69923596862459825</v>
      </c>
    </row>
    <row r="183" spans="10:38" x14ac:dyDescent="0.15">
      <c r="J183" s="7">
        <f>基础状态预估!L21</f>
        <v>17.74453894381217</v>
      </c>
      <c r="K183" s="7">
        <f>求节点(节奏总纲!$H$4:$H$163,节奏总纲!$C$4:$C$163,J183)</f>
        <v>59.582176595777085</v>
      </c>
      <c r="L183" s="7">
        <f>育马!AJ183+商店!Y183+马场!AE183+付费投放!N183</f>
        <v>7.95</v>
      </c>
      <c r="M183" s="7">
        <f>育马!AK183+商店!Z183+马场!AF183+付费投放!O183</f>
        <v>4.5092857142857135</v>
      </c>
      <c r="N183" s="7">
        <f>育马!AL183+商店!AA183+马场!AG183+付费投放!P183</f>
        <v>1.463571428571429</v>
      </c>
      <c r="O183" s="7">
        <f>育马!AM183+商店!AB183+马场!AH183+付费投放!Q183</f>
        <v>6.5848948552142463</v>
      </c>
      <c r="P183" s="7">
        <f>育马!AN183+商店!AC183+马场!AI183+付费投放!R183</f>
        <v>1.091387237773803</v>
      </c>
      <c r="Q183" s="4">
        <f>IF(基础状态预估!$AA21=Q$4,1,0)*6</f>
        <v>0</v>
      </c>
      <c r="R183" s="4">
        <f>IF(基础状态预估!$AA21=R$4,1,0)*6</f>
        <v>0</v>
      </c>
      <c r="S183" s="4">
        <f>IF(基础状态预估!$AA21=S$4,1,0)*6</f>
        <v>0</v>
      </c>
      <c r="T183" s="4">
        <f>IF(基础状态预估!$AA21=T$4,1,0)*6</f>
        <v>6</v>
      </c>
      <c r="U183" s="4">
        <f>IF(基础状态预估!$AA21=U$4,1,0)*6</f>
        <v>0</v>
      </c>
      <c r="V183" s="11" t="str">
        <f t="shared" si="27"/>
        <v/>
      </c>
      <c r="W183" s="11" t="str">
        <f t="shared" si="23"/>
        <v/>
      </c>
      <c r="X183" s="11" t="str">
        <f t="shared" si="24"/>
        <v/>
      </c>
      <c r="Y183" s="11">
        <f t="shared" si="25"/>
        <v>1.0974824758690411</v>
      </c>
      <c r="Z183" s="11" t="str">
        <f t="shared" si="26"/>
        <v/>
      </c>
      <c r="AC183" s="11">
        <f>IFERROR(育马!AM183/O183,0)</f>
        <v>0</v>
      </c>
      <c r="AD183" s="11">
        <f>IFERROR(马场!AH183/O183,0)</f>
        <v>6.2480659217023324E-2</v>
      </c>
      <c r="AE183" s="11">
        <f>IFERROR(商店!AB183/O183,0)</f>
        <v>0.24298034139953514</v>
      </c>
      <c r="AF183" s="11">
        <f>IFERROR(付费投放!Q183/O183,0)</f>
        <v>0.69453899938344155</v>
      </c>
      <c r="AI183" s="11">
        <f>IFERROR(育马!AN183/P183,0)</f>
        <v>0</v>
      </c>
      <c r="AJ183" s="11">
        <f>IFERROR(马场!AI183/P183,0)</f>
        <v>0.12565920912049452</v>
      </c>
      <c r="AK183" s="11">
        <f>IFERROR(商店!AC183/P183,0)</f>
        <v>0.1759228927686923</v>
      </c>
      <c r="AL183" s="11">
        <f>IFERROR(付费投放!R183/P183,0)</f>
        <v>0.69841789811081323</v>
      </c>
    </row>
    <row r="184" spans="10:38" x14ac:dyDescent="0.15">
      <c r="J184" s="7">
        <f>基础状态预估!L22</f>
        <v>18.344538943812168</v>
      </c>
      <c r="K184" s="7">
        <f>求节点(节奏总纲!$H$4:$H$163,节奏总纲!$C$4:$C$163,J184)</f>
        <v>60.051469413074742</v>
      </c>
      <c r="L184" s="7">
        <f>育马!AJ184+商店!Y184+马场!AE184+付费投放!N184</f>
        <v>8.5499999999999972</v>
      </c>
      <c r="M184" s="7">
        <f>育马!AK184+商店!Z184+马场!AF184+付费投放!O184</f>
        <v>4.9635714285714281</v>
      </c>
      <c r="N184" s="7">
        <f>育马!AL184+商店!AA184+马场!AG184+付费投放!P184</f>
        <v>1.7121428571428565</v>
      </c>
      <c r="O184" s="7">
        <f>育马!AM184+商店!AB184+马场!AH184+付费投放!Q184</f>
        <v>7.3924218481285635</v>
      </c>
      <c r="P184" s="7">
        <f>育马!AN184+商店!AC184+马场!AI184+付费投放!R184</f>
        <v>1.2252131651642846</v>
      </c>
      <c r="Q184" s="4">
        <f>IF(基础状态预估!$AA22=Q$4,1,0)*6</f>
        <v>0</v>
      </c>
      <c r="R184" s="4">
        <f>IF(基础状态预估!$AA22=R$4,1,0)*6</f>
        <v>0</v>
      </c>
      <c r="S184" s="4">
        <f>IF(基础状态预估!$AA22=S$4,1,0)*6</f>
        <v>0</v>
      </c>
      <c r="T184" s="4">
        <f>IF(基础状态预估!$AA22=T$4,1,0)*6</f>
        <v>6</v>
      </c>
      <c r="U184" s="4">
        <f>IF(基础状态预估!$AA22=U$4,1,0)*6</f>
        <v>0</v>
      </c>
      <c r="V184" s="11" t="str">
        <f t="shared" si="27"/>
        <v/>
      </c>
      <c r="W184" s="11" t="str">
        <f t="shared" si="23"/>
        <v/>
      </c>
      <c r="X184" s="11" t="str">
        <f t="shared" si="24"/>
        <v/>
      </c>
      <c r="Y184" s="11">
        <f t="shared" si="25"/>
        <v>1.2320703080214273</v>
      </c>
      <c r="Z184" s="11" t="str">
        <f t="shared" si="26"/>
        <v/>
      </c>
      <c r="AC184" s="11">
        <f>IFERROR(育马!AM184/O184,0)</f>
        <v>0</v>
      </c>
      <c r="AD184" s="11">
        <f>IFERROR(马场!AH184/O184,0)</f>
        <v>6.2612382297192334E-2</v>
      </c>
      <c r="AE184" s="11">
        <f>IFERROR(商店!AB184/O184,0)</f>
        <v>0.24349259782241461</v>
      </c>
      <c r="AF184" s="11">
        <f>IFERROR(付费投放!Q184/O184,0)</f>
        <v>0.69389501988039315</v>
      </c>
      <c r="AI184" s="11">
        <f>IFERROR(育马!AN184/P184,0)</f>
        <v>0</v>
      </c>
      <c r="AJ184" s="11">
        <f>IFERROR(马场!AI184/P184,0)</f>
        <v>0.1259256092510454</v>
      </c>
      <c r="AK184" s="11">
        <f>IFERROR(商店!AC184/P184,0)</f>
        <v>0.17629585295146355</v>
      </c>
      <c r="AL184" s="11">
        <f>IFERROR(付费投放!R184/P184,0)</f>
        <v>0.69777853779749099</v>
      </c>
    </row>
    <row r="185" spans="10:38" x14ac:dyDescent="0.15">
      <c r="J185" s="7">
        <f>基础状态预估!L23</f>
        <v>18.944538943812169</v>
      </c>
      <c r="K185" s="7">
        <f>求节点(节奏总纲!$H$4:$H$163,节奏总纲!$C$4:$C$163,J185)</f>
        <v>60.504021081076083</v>
      </c>
      <c r="L185" s="7">
        <f>育马!AJ185+商店!Y185+马场!AE185+付费投放!N185</f>
        <v>9.1499999999999986</v>
      </c>
      <c r="M185" s="7">
        <f>育马!AK185+商店!Z185+马场!AF185+付费投放!O185</f>
        <v>5.4178571428571427</v>
      </c>
      <c r="N185" s="7">
        <f>育马!AL185+商店!AA185+马场!AG185+付费投放!P185</f>
        <v>1.9607142857142856</v>
      </c>
      <c r="O185" s="7">
        <f>育马!AM185+商店!AB185+马场!AH185+付费投放!Q185</f>
        <v>8.199948841042886</v>
      </c>
      <c r="P185" s="7">
        <f>育马!AN185+商店!AC185+马场!AI185+付费投放!R185</f>
        <v>1.3590390925547668</v>
      </c>
      <c r="Q185" s="4">
        <f>IF(基础状态预估!$AA23=Q$4,1,0)*6</f>
        <v>0</v>
      </c>
      <c r="R185" s="4">
        <f>IF(基础状态预估!$AA23=R$4,1,0)*6</f>
        <v>0</v>
      </c>
      <c r="S185" s="4">
        <f>IF(基础状态预估!$AA23=S$4,1,0)*6</f>
        <v>0</v>
      </c>
      <c r="T185" s="4">
        <f>IF(基础状态预估!$AA23=T$4,1,0)*6</f>
        <v>6</v>
      </c>
      <c r="U185" s="4">
        <f>IF(基础状态预估!$AA23=U$4,1,0)*6</f>
        <v>0</v>
      </c>
      <c r="V185" s="11" t="str">
        <f t="shared" si="27"/>
        <v/>
      </c>
      <c r="W185" s="11" t="str">
        <f t="shared" si="23"/>
        <v/>
      </c>
      <c r="X185" s="11" t="str">
        <f t="shared" si="24"/>
        <v/>
      </c>
      <c r="Y185" s="11">
        <f t="shared" si="25"/>
        <v>1.3666581401738143</v>
      </c>
      <c r="Z185" s="11" t="str">
        <f t="shared" si="26"/>
        <v/>
      </c>
      <c r="AC185" s="11">
        <f>IFERROR(育马!AM185/O185,0)</f>
        <v>0</v>
      </c>
      <c r="AD185" s="11">
        <f>IFERROR(马场!AH185/O185,0)</f>
        <v>6.2718161327004862E-2</v>
      </c>
      <c r="AE185" s="11">
        <f>IFERROR(商店!AB185/O185,0)</f>
        <v>0.24390396071613002</v>
      </c>
      <c r="AF185" s="11">
        <f>IFERROR(付费投放!Q185/O185,0)</f>
        <v>0.69337787795686512</v>
      </c>
      <c r="AI185" s="11">
        <f>IFERROR(育马!AN185/P185,0)</f>
        <v>0</v>
      </c>
      <c r="AJ185" s="11">
        <f>IFERROR(马场!AI185/P185,0)</f>
        <v>0.12613954401143407</v>
      </c>
      <c r="AK185" s="11">
        <f>IFERROR(商店!AC185/P185,0)</f>
        <v>0.1765953616160077</v>
      </c>
      <c r="AL185" s="11">
        <f>IFERROR(付费投放!R185/P185,0)</f>
        <v>0.69726509437255824</v>
      </c>
    </row>
    <row r="186" spans="10:38" x14ac:dyDescent="0.15">
      <c r="J186" s="7">
        <f>基础状态预估!L24</f>
        <v>19.944538943812169</v>
      </c>
      <c r="K186" s="7">
        <f>求节点(节奏总纲!$H$4:$H$163,节奏总纲!$C$4:$C$163,J186)</f>
        <v>61.224982913914452</v>
      </c>
      <c r="L186" s="7">
        <f>育马!AJ186+商店!Y186+马场!AE186+付费投放!N186</f>
        <v>10.149999999999999</v>
      </c>
      <c r="M186" s="7">
        <f>育马!AK186+商店!Z186+马场!AF186+付费投放!O186</f>
        <v>6.1749999999999998</v>
      </c>
      <c r="N186" s="7">
        <f>育马!AL186+商店!AA186+马场!AG186+付费投放!P186</f>
        <v>2.375</v>
      </c>
      <c r="O186" s="7">
        <f>育马!AM186+商店!AB186+马场!AH186+付费投放!Q186</f>
        <v>9.5458271625667539</v>
      </c>
      <c r="P186" s="7">
        <f>育马!AN186+商店!AC186+马场!AI186+付费投放!R186</f>
        <v>1.5820823048722368</v>
      </c>
      <c r="Q186" s="4">
        <f>IF(基础状态预估!$AA24=Q$4,1,0)*6</f>
        <v>0</v>
      </c>
      <c r="R186" s="4">
        <f>IF(基础状态预估!$AA24=R$4,1,0)*6</f>
        <v>0</v>
      </c>
      <c r="S186" s="4">
        <f>IF(基础状态预估!$AA24=S$4,1,0)*6</f>
        <v>0</v>
      </c>
      <c r="T186" s="4">
        <f>IF(基础状态预估!$AA24=T$4,1,0)*6</f>
        <v>6</v>
      </c>
      <c r="U186" s="4">
        <f>IF(基础状态预估!$AA24=U$4,1,0)*6</f>
        <v>0</v>
      </c>
      <c r="V186" s="11" t="str">
        <f t="shared" si="27"/>
        <v/>
      </c>
      <c r="W186" s="11" t="str">
        <f t="shared" si="23"/>
        <v/>
      </c>
      <c r="X186" s="11" t="str">
        <f t="shared" si="24"/>
        <v/>
      </c>
      <c r="Y186" s="11">
        <f t="shared" si="25"/>
        <v>1.5909711937611257</v>
      </c>
      <c r="Z186" s="11" t="str">
        <f t="shared" si="26"/>
        <v/>
      </c>
      <c r="AC186" s="11">
        <f>IFERROR(育马!AM186/O186,0)</f>
        <v>0</v>
      </c>
      <c r="AD186" s="11">
        <f>IFERROR(马场!AH186/O186,0)</f>
        <v>6.2854689256563859E-2</v>
      </c>
      <c r="AE186" s="11">
        <f>IFERROR(商店!AB186/O186,0)</f>
        <v>0.24443490266441498</v>
      </c>
      <c r="AF186" s="11">
        <f>IFERROR(付费投放!Q186/O186,0)</f>
        <v>0.69271040807902107</v>
      </c>
      <c r="AI186" s="11">
        <f>IFERROR(育马!AN186/P186,0)</f>
        <v>0</v>
      </c>
      <c r="AJ186" s="11">
        <f>IFERROR(马场!AI186/P186,0)</f>
        <v>0.12641567343498686</v>
      </c>
      <c r="AK186" s="11">
        <f>IFERROR(商店!AC186/P186,0)</f>
        <v>0.17698194280898161</v>
      </c>
      <c r="AL186" s="11">
        <f>IFERROR(付费投放!R186/P186,0)</f>
        <v>0.69660238375603156</v>
      </c>
    </row>
    <row r="187" spans="10:38" x14ac:dyDescent="0.15">
      <c r="J187" s="7">
        <f>基础状态预估!L25</f>
        <v>20.944538943812169</v>
      </c>
      <c r="K187" s="7">
        <f>求节点(节奏总纲!$H$4:$H$163,节奏总纲!$C$4:$C$163,J187)</f>
        <v>61.882014127079032</v>
      </c>
      <c r="L187" s="7">
        <f>育马!AJ187+商店!Y187+马场!AE187+付费投放!N187</f>
        <v>11.149999999999999</v>
      </c>
      <c r="M187" s="7">
        <f>育马!AK187+商店!Z187+马场!AF187+付费投放!O187</f>
        <v>6.9321428571428569</v>
      </c>
      <c r="N187" s="7">
        <f>育马!AL187+商店!AA187+马场!AG187+付费投放!P187</f>
        <v>2.7892857142857146</v>
      </c>
      <c r="O187" s="7">
        <f>育马!AM187+商店!AB187+马场!AH187+付费投放!Q187</f>
        <v>10.89170548409062</v>
      </c>
      <c r="P187" s="7">
        <f>育马!AN187+商店!AC187+马场!AI187+付费投放!R187</f>
        <v>1.8051255171897065</v>
      </c>
      <c r="Q187" s="4">
        <f>IF(基础状态预估!$AA25=Q$4,1,0)*6</f>
        <v>0</v>
      </c>
      <c r="R187" s="4">
        <f>IF(基础状态预估!$AA25=R$4,1,0)*6</f>
        <v>0</v>
      </c>
      <c r="S187" s="4">
        <f>IF(基础状态预估!$AA25=S$4,1,0)*6</f>
        <v>0</v>
      </c>
      <c r="T187" s="4">
        <f>IF(基础状态预估!$AA25=T$4,1,0)*6</f>
        <v>0</v>
      </c>
      <c r="U187" s="4">
        <f>IF(基础状态预估!$AA25=U$4,1,0)*6</f>
        <v>6</v>
      </c>
      <c r="V187" s="11" t="str">
        <f t="shared" si="27"/>
        <v/>
      </c>
      <c r="W187" s="11" t="str">
        <f t="shared" si="23"/>
        <v/>
      </c>
      <c r="X187" s="11" t="str">
        <f t="shared" si="24"/>
        <v/>
      </c>
      <c r="Y187" s="11" t="str">
        <f t="shared" si="25"/>
        <v/>
      </c>
      <c r="Z187" s="11">
        <f t="shared" si="26"/>
        <v>0.3008542528649511</v>
      </c>
      <c r="AC187" s="11">
        <f>IFERROR(育马!AM187/O187,0)</f>
        <v>0</v>
      </c>
      <c r="AD187" s="11">
        <f>IFERROR(马场!AH187/O187,0)</f>
        <v>6.2957475917421762E-2</v>
      </c>
      <c r="AE187" s="11">
        <f>IFERROR(商店!AB187/O187,0)</f>
        <v>0.24483462856775126</v>
      </c>
      <c r="AF187" s="11">
        <f>IFERROR(付费投放!Q187/O187,0)</f>
        <v>0.69220789551482698</v>
      </c>
      <c r="AI187" s="11">
        <f>IFERROR(育马!AN187/P187,0)</f>
        <v>0</v>
      </c>
      <c r="AJ187" s="11">
        <f>IFERROR(马场!AI187/P187,0)</f>
        <v>0.12662356517306231</v>
      </c>
      <c r="AK187" s="11">
        <f>IFERROR(商店!AC187/P187,0)</f>
        <v>0.17727299124228721</v>
      </c>
      <c r="AL187" s="11">
        <f>IFERROR(付费投放!R187/P187,0)</f>
        <v>0.69610344358465059</v>
      </c>
    </row>
    <row r="188" spans="10:38" x14ac:dyDescent="0.15">
      <c r="J188" s="7">
        <f>基础状态预估!L26</f>
        <v>21.944538943812169</v>
      </c>
      <c r="K188" s="7">
        <f>求节点(节奏总纲!$H$4:$H$163,节奏总纲!$C$4:$C$163,J188)</f>
        <v>62.52058960078935</v>
      </c>
      <c r="L188" s="7">
        <f>育马!AJ188+商店!Y188+马场!AE188+付费投放!N188</f>
        <v>11.7</v>
      </c>
      <c r="M188" s="7">
        <f>育马!AK188+商店!Z188+马场!AF188+付费投放!O188</f>
        <v>7.7642857142857142</v>
      </c>
      <c r="N188" s="7">
        <f>育马!AL188+商店!AA188+马场!AG188+付费投放!P188</f>
        <v>3.2485714285714282</v>
      </c>
      <c r="O188" s="7">
        <f>育马!AM188+商店!AB188+马场!AH188+付费投放!Q188</f>
        <v>12.267583805614487</v>
      </c>
      <c r="P188" s="7">
        <f>育马!AN188+商店!AC188+马场!AI188+付费投放!R188</f>
        <v>2.0281687295071764</v>
      </c>
      <c r="Q188" s="4">
        <f>IF(基础状态预估!$AA26=Q$4,1,0)*6</f>
        <v>0</v>
      </c>
      <c r="R188" s="4">
        <f>IF(基础状态预估!$AA26=R$4,1,0)*6</f>
        <v>0</v>
      </c>
      <c r="S188" s="4">
        <f>IF(基础状态预估!$AA26=S$4,1,0)*6</f>
        <v>0</v>
      </c>
      <c r="T188" s="4">
        <f>IF(基础状态预估!$AA26=T$4,1,0)*6</f>
        <v>0</v>
      </c>
      <c r="U188" s="4">
        <f>IF(基础状态预估!$AA26=U$4,1,0)*6</f>
        <v>6</v>
      </c>
      <c r="V188" s="11" t="str">
        <f t="shared" si="27"/>
        <v/>
      </c>
      <c r="W188" s="11" t="str">
        <f t="shared" si="23"/>
        <v/>
      </c>
      <c r="X188" s="11" t="str">
        <f t="shared" si="24"/>
        <v/>
      </c>
      <c r="Y188" s="11" t="str">
        <f t="shared" si="25"/>
        <v/>
      </c>
      <c r="Z188" s="11">
        <f t="shared" si="26"/>
        <v>0.33802812158452938</v>
      </c>
      <c r="AC188" s="11">
        <f>IFERROR(育马!AM188/O188,0)</f>
        <v>2.4454693340892394E-3</v>
      </c>
      <c r="AD188" s="11">
        <f>IFERROR(马场!AH188/O188,0)</f>
        <v>6.288349716229473E-2</v>
      </c>
      <c r="AE188" s="11">
        <f>IFERROR(商店!AB188/O188,0)</f>
        <v>0.24454693340892397</v>
      </c>
      <c r="AF188" s="11">
        <f>IFERROR(付费投放!Q188/O188,0)</f>
        <v>0.69012410009469205</v>
      </c>
      <c r="AI188" s="11">
        <f>IFERROR(育马!AN188/P188,0)</f>
        <v>0</v>
      </c>
      <c r="AJ188" s="11">
        <f>IFERROR(马场!AI188/P188,0)</f>
        <v>0.12678573207532895</v>
      </c>
      <c r="AK188" s="11">
        <f>IFERROR(商店!AC188/P188,0)</f>
        <v>0.17750002490546049</v>
      </c>
      <c r="AL188" s="11">
        <f>IFERROR(付费投放!R188/P188,0)</f>
        <v>0.69571424301921059</v>
      </c>
    </row>
    <row r="189" spans="10:38" x14ac:dyDescent="0.15">
      <c r="J189" s="7">
        <f>基础状态预估!L27</f>
        <v>22.944538943812169</v>
      </c>
      <c r="K189" s="7">
        <f>求节点(节奏总纲!$H$4:$H$163,节奏总纲!$C$4:$C$163,J189)</f>
        <v>63.148898582390885</v>
      </c>
      <c r="L189" s="7">
        <f>育马!AJ189+商店!Y189+马场!AE189+付费投放!N189</f>
        <v>11.899999999999999</v>
      </c>
      <c r="M189" s="7">
        <f>育马!AK189+商店!Z189+马场!AF189+付费投放!O189</f>
        <v>8.6547619047619051</v>
      </c>
      <c r="N189" s="7">
        <f>育马!AL189+商店!AA189+马场!AG189+付费投放!P189</f>
        <v>3.7428571428571429</v>
      </c>
      <c r="O189" s="7">
        <f>育马!AM189+商店!AB189+马场!AH189+付费投放!Q189</f>
        <v>13.666795460471688</v>
      </c>
      <c r="P189" s="7">
        <f>育马!AN189+商店!AC189+马场!AI189+付费投放!R189</f>
        <v>2.2512119418246463</v>
      </c>
      <c r="Q189" s="4">
        <f>IF(基础状态预估!$AA27=Q$4,1,0)*6</f>
        <v>0</v>
      </c>
      <c r="R189" s="4">
        <f>IF(基础状态预估!$AA27=R$4,1,0)*6</f>
        <v>0</v>
      </c>
      <c r="S189" s="4">
        <f>IF(基础状态预估!$AA27=S$4,1,0)*6</f>
        <v>0</v>
      </c>
      <c r="T189" s="4">
        <f>IF(基础状态预估!$AA27=T$4,1,0)*6</f>
        <v>0</v>
      </c>
      <c r="U189" s="4">
        <f>IF(基础状态预估!$AA27=U$4,1,0)*6</f>
        <v>6</v>
      </c>
      <c r="V189" s="11" t="str">
        <f t="shared" si="27"/>
        <v/>
      </c>
      <c r="W189" s="11" t="str">
        <f t="shared" si="23"/>
        <v/>
      </c>
      <c r="X189" s="11" t="str">
        <f t="shared" si="24"/>
        <v/>
      </c>
      <c r="Y189" s="11" t="str">
        <f t="shared" si="25"/>
        <v/>
      </c>
      <c r="Z189" s="11">
        <f t="shared" si="26"/>
        <v>0.37520199030410772</v>
      </c>
      <c r="AC189" s="11">
        <f>IFERROR(育马!AM189/O189,0)</f>
        <v>6.0975035131210801E-3</v>
      </c>
      <c r="AD189" s="11">
        <f>IFERROR(马场!AH189/O189,0)</f>
        <v>6.2717178992102537E-2</v>
      </c>
      <c r="AE189" s="11">
        <f>IFERROR(商店!AB189/O189,0)</f>
        <v>0.24390014052484316</v>
      </c>
      <c r="AF189" s="11">
        <f>IFERROR(付费投放!Q189/O189,0)</f>
        <v>0.68728517696993319</v>
      </c>
      <c r="AI189" s="11">
        <f>IFERROR(育马!AN189/P189,0)</f>
        <v>0</v>
      </c>
      <c r="AJ189" s="11">
        <f>IFERROR(马场!AI189/P189,0)</f>
        <v>0.1269157649735588</v>
      </c>
      <c r="AK189" s="11">
        <f>IFERROR(商店!AC189/P189,0)</f>
        <v>0.1776820709629823</v>
      </c>
      <c r="AL189" s="11">
        <f>IFERROR(付费投放!R189/P189,0)</f>
        <v>0.69540216406345889</v>
      </c>
    </row>
    <row r="190" spans="10:38" x14ac:dyDescent="0.15">
      <c r="J190" s="7">
        <f>基础状态预估!L28</f>
        <v>24.944538943812169</v>
      </c>
      <c r="K190" s="7">
        <f>求节点(节奏总纲!$H$4:$H$163,节奏总纲!$C$4:$C$163,J190)</f>
        <v>64.36484687066519</v>
      </c>
      <c r="L190" s="7">
        <f>育马!AJ190+商店!Y190+马场!AE190+付费投放!N190</f>
        <v>11.899999999999999</v>
      </c>
      <c r="M190" s="7">
        <f>育马!AK190+商店!Z190+马场!AF190+付费投放!O190</f>
        <v>10.502380952380951</v>
      </c>
      <c r="N190" s="7">
        <f>育马!AL190+商店!AA190+马场!AG190+付费投放!P190</f>
        <v>4.7714285714285714</v>
      </c>
      <c r="O190" s="7">
        <f>育马!AM190+商店!AB190+马场!AH190+付费投放!Q190</f>
        <v>16.491885436852755</v>
      </c>
      <c r="P190" s="7">
        <f>育马!AN190+商店!AC190+马场!AI190+付费投放!R190</f>
        <v>2.6972983664595858</v>
      </c>
      <c r="Q190" s="4">
        <f>IF(基础状态预估!$AA28=Q$4,1,0)*6</f>
        <v>0</v>
      </c>
      <c r="R190" s="4">
        <f>IF(基础状态预估!$AA28=R$4,1,0)*6</f>
        <v>0</v>
      </c>
      <c r="S190" s="4">
        <f>IF(基础状态预估!$AA28=S$4,1,0)*6</f>
        <v>0</v>
      </c>
      <c r="T190" s="4">
        <f>IF(基础状态预估!$AA28=T$4,1,0)*6</f>
        <v>0</v>
      </c>
      <c r="U190" s="4">
        <f>IF(基础状态预估!$AA28=U$4,1,0)*6</f>
        <v>6</v>
      </c>
      <c r="V190" s="11" t="str">
        <f t="shared" si="27"/>
        <v/>
      </c>
      <c r="W190" s="11" t="str">
        <f t="shared" si="23"/>
        <v/>
      </c>
      <c r="X190" s="11" t="str">
        <f t="shared" si="24"/>
        <v/>
      </c>
      <c r="Y190" s="11" t="str">
        <f t="shared" si="25"/>
        <v/>
      </c>
      <c r="Z190" s="11">
        <f t="shared" si="26"/>
        <v>0.44954972774326429</v>
      </c>
      <c r="AC190" s="11">
        <f>IFERROR(育马!AM190/O190,0)</f>
        <v>1.3137774179688606E-2</v>
      </c>
      <c r="AD190" s="11">
        <f>IFERROR(马场!AH190/O190,0)</f>
        <v>6.2368334567312937E-2</v>
      </c>
      <c r="AE190" s="11">
        <f>IFERROR(商店!AB190/O190,0)</f>
        <v>0.24254352331732812</v>
      </c>
      <c r="AF190" s="11">
        <f>IFERROR(付费投放!Q190/O190,0)</f>
        <v>0.68195036793567021</v>
      </c>
      <c r="AI190" s="11">
        <f>IFERROR(育马!AN190/P190,0)</f>
        <v>0</v>
      </c>
      <c r="AJ190" s="11">
        <f>IFERROR(马场!AI190/P190,0)</f>
        <v>0.12711131520357891</v>
      </c>
      <c r="AK190" s="11">
        <f>IFERROR(商店!AC190/P190,0)</f>
        <v>0.17795584128501044</v>
      </c>
      <c r="AL190" s="11">
        <f>IFERROR(付费投放!R190/P190,0)</f>
        <v>0.69493284351141071</v>
      </c>
    </row>
    <row r="191" spans="10:38" x14ac:dyDescent="0.15">
      <c r="J191" s="7">
        <f>基础状态预估!L29</f>
        <v>26.944538943812169</v>
      </c>
      <c r="K191" s="7">
        <f>求节点(节奏总纲!$H$4:$H$163,节奏总纲!$C$4:$C$163,J191)</f>
        <v>65.51188846994431</v>
      </c>
      <c r="L191" s="7">
        <f>育马!AJ191+商店!Y191+马场!AE191+付费投放!N191</f>
        <v>11.899999999999999</v>
      </c>
      <c r="M191" s="7">
        <f>育马!AK191+商店!Z191+马场!AF191+付费投放!O191</f>
        <v>12.350000000000005</v>
      </c>
      <c r="N191" s="7">
        <f>育马!AL191+商店!AA191+马场!AG191+付费投放!P191</f>
        <v>5.8000000000000007</v>
      </c>
      <c r="O191" s="7">
        <f>育马!AM191+商店!AB191+马场!AH191+付费投放!Q191</f>
        <v>19.31697541323382</v>
      </c>
      <c r="P191" s="7">
        <f>育马!AN191+商店!AC191+马场!AI191+付费投放!R191</f>
        <v>3.1433847910945256</v>
      </c>
      <c r="Q191" s="4">
        <f>IF(基础状态预估!$AA29=Q$4,1,0)*6</f>
        <v>0</v>
      </c>
      <c r="R191" s="4">
        <f>IF(基础状态预估!$AA29=R$4,1,0)*6</f>
        <v>0</v>
      </c>
      <c r="S191" s="4">
        <f>IF(基础状态预估!$AA29=S$4,1,0)*6</f>
        <v>0</v>
      </c>
      <c r="T191" s="4">
        <f>IF(基础状态预估!$AA29=T$4,1,0)*6</f>
        <v>0</v>
      </c>
      <c r="U191" s="4">
        <f>IF(基础状态预估!$AA29=U$4,1,0)*6</f>
        <v>6</v>
      </c>
      <c r="V191" s="11" t="str">
        <f t="shared" si="27"/>
        <v/>
      </c>
      <c r="W191" s="11" t="str">
        <f t="shared" si="23"/>
        <v/>
      </c>
      <c r="X191" s="11" t="str">
        <f t="shared" si="24"/>
        <v/>
      </c>
      <c r="Y191" s="11" t="str">
        <f t="shared" si="25"/>
        <v/>
      </c>
      <c r="Z191" s="11">
        <f t="shared" si="26"/>
        <v>0.52389746518242097</v>
      </c>
      <c r="AC191" s="11">
        <f>IFERROR(育马!AM191/O191,0)</f>
        <v>1.8118778562000944E-2</v>
      </c>
      <c r="AD191" s="11">
        <f>IFERROR(马场!AH191/O191,0)</f>
        <v>6.21215264982889E-2</v>
      </c>
      <c r="AE191" s="11">
        <f>IFERROR(商店!AB191/O191,0)</f>
        <v>0.24158371416001237</v>
      </c>
      <c r="AF191" s="11">
        <f>IFERROR(付费投放!Q191/O191,0)</f>
        <v>0.67817598077969787</v>
      </c>
      <c r="AI191" s="11">
        <f>IFERROR(育马!AN191/P191,0)</f>
        <v>0</v>
      </c>
      <c r="AJ191" s="11">
        <f>IFERROR(马场!AI191/P191,0)</f>
        <v>0.12725136328623649</v>
      </c>
      <c r="AK191" s="11">
        <f>IFERROR(商店!AC191/P191,0)</f>
        <v>0.17815190860073107</v>
      </c>
      <c r="AL191" s="11">
        <f>IFERROR(付费投放!R191/P191,0)</f>
        <v>0.69459672811303252</v>
      </c>
    </row>
    <row r="192" spans="10:38" x14ac:dyDescent="0.15">
      <c r="J192" s="7">
        <f>基础状态预估!L30</f>
        <v>28.944538943812169</v>
      </c>
      <c r="K192" s="7">
        <f>求节点(节奏总纲!$H$4:$H$163,节奏总纲!$C$4:$C$163,J192)</f>
        <v>66.56128932523167</v>
      </c>
      <c r="L192" s="7">
        <f>育马!AJ192+商店!Y192+马场!AE192+付费投放!N192</f>
        <v>11.899999999999999</v>
      </c>
      <c r="M192" s="7">
        <f>育马!AK192+商店!Z192+马场!AF192+付费投放!O192</f>
        <v>14.197619047619048</v>
      </c>
      <c r="N192" s="7">
        <f>育马!AL192+商店!AA192+马场!AG192+付费投放!P192</f>
        <v>6.8285714285714274</v>
      </c>
      <c r="O192" s="7">
        <f>育马!AM192+商店!AB192+马场!AH192+付费投放!Q192</f>
        <v>22.142065389614892</v>
      </c>
      <c r="P192" s="7">
        <f>育马!AN192+商店!AC192+马场!AI192+付费投放!R192</f>
        <v>3.5894712157294659</v>
      </c>
      <c r="Q192" s="4">
        <f>IF(基础状态预估!$AA30=Q$4,1,0)*6</f>
        <v>0</v>
      </c>
      <c r="R192" s="4">
        <f>IF(基础状态预估!$AA30=R$4,1,0)*6</f>
        <v>0</v>
      </c>
      <c r="S192" s="4">
        <f>IF(基础状态预估!$AA30=S$4,1,0)*6</f>
        <v>0</v>
      </c>
      <c r="T192" s="4">
        <f>IF(基础状态预估!$AA30=T$4,1,0)*6</f>
        <v>0</v>
      </c>
      <c r="U192" s="4">
        <f>IF(基础状态预估!$AA30=U$4,1,0)*6</f>
        <v>6</v>
      </c>
      <c r="V192" s="11" t="str">
        <f t="shared" si="27"/>
        <v/>
      </c>
      <c r="W192" s="11" t="str">
        <f t="shared" si="23"/>
        <v/>
      </c>
      <c r="X192" s="11" t="str">
        <f t="shared" si="24"/>
        <v/>
      </c>
      <c r="Y192" s="11" t="str">
        <f t="shared" si="25"/>
        <v/>
      </c>
      <c r="Z192" s="11">
        <f t="shared" si="26"/>
        <v>0.59824520262157765</v>
      </c>
      <c r="AC192" s="11">
        <f>IFERROR(育马!AM192/O192,0)</f>
        <v>2.1828737510640139E-2</v>
      </c>
      <c r="AD192" s="11">
        <f>IFERROR(马场!AH192/O192,0)</f>
        <v>6.1937698552358221E-2</v>
      </c>
      <c r="AE192" s="11">
        <f>IFERROR(商店!AB192/O192,0)</f>
        <v>0.24086882770361531</v>
      </c>
      <c r="AF192" s="11">
        <f>IFERROR(付费投放!Q192/O192,0)</f>
        <v>0.67536473623338622</v>
      </c>
      <c r="AI192" s="11">
        <f>IFERROR(育马!AN192/P192,0)</f>
        <v>0</v>
      </c>
      <c r="AJ192" s="11">
        <f>IFERROR(马场!AI192/P192,0)</f>
        <v>0.12735660203642415</v>
      </c>
      <c r="AK192" s="11">
        <f>IFERROR(商店!AC192/P192,0)</f>
        <v>0.1782992428509938</v>
      </c>
      <c r="AL192" s="11">
        <f>IFERROR(付费投放!R192/P192,0)</f>
        <v>0.69434415511258196</v>
      </c>
    </row>
    <row r="193" spans="10:38" x14ac:dyDescent="0.15">
      <c r="J193" s="7">
        <f>基础状态预估!L31</f>
        <v>30.944538943812169</v>
      </c>
      <c r="K193" s="7">
        <f>求节点(节奏总纲!$H$4:$H$163,节奏总纲!$C$4:$C$163,J193)</f>
        <v>67.556029229591601</v>
      </c>
      <c r="L193" s="7">
        <f>育马!AJ193+商店!Y193+马场!AE193+付费投放!N193</f>
        <v>11.899999999999999</v>
      </c>
      <c r="M193" s="7">
        <f>育马!AK193+商店!Z193+马场!AF193+付费投放!O193</f>
        <v>16.045238095238098</v>
      </c>
      <c r="N193" s="7">
        <f>育马!AL193+商店!AA193+马场!AG193+付费投放!P193</f>
        <v>7.8571428571428559</v>
      </c>
      <c r="O193" s="7">
        <f>育马!AM193+商店!AB193+马场!AH193+付费投放!Q193</f>
        <v>25.028464063702536</v>
      </c>
      <c r="P193" s="7">
        <f>育马!AN193+商店!AC193+马场!AI193+付费投放!R193</f>
        <v>4.045775756648835</v>
      </c>
      <c r="Q193" s="4">
        <f>IF(基础状态预估!$AA31=Q$4,1,0)*6</f>
        <v>0</v>
      </c>
      <c r="R193" s="4">
        <f>IF(基础状态预估!$AA31=R$4,1,0)*6</f>
        <v>0</v>
      </c>
      <c r="S193" s="4">
        <f>IF(基础状态预估!$AA31=S$4,1,0)*6</f>
        <v>0</v>
      </c>
      <c r="T193" s="4">
        <f>IF(基础状态预估!$AA31=T$4,1,0)*6</f>
        <v>0</v>
      </c>
      <c r="U193" s="4">
        <f>IF(基础状态预估!$AA31=U$4,1,0)*6</f>
        <v>6</v>
      </c>
      <c r="V193" s="11" t="str">
        <f t="shared" si="27"/>
        <v/>
      </c>
      <c r="W193" s="11" t="str">
        <f t="shared" si="23"/>
        <v/>
      </c>
      <c r="X193" s="11" t="str">
        <f t="shared" si="24"/>
        <v/>
      </c>
      <c r="Y193" s="11" t="str">
        <f t="shared" si="25"/>
        <v/>
      </c>
      <c r="Z193" s="11">
        <f t="shared" si="26"/>
        <v>0.67429595944147247</v>
      </c>
      <c r="AC193" s="11">
        <f>IFERROR(育马!AM193/O193,0)</f>
        <v>2.4638614063456889E-2</v>
      </c>
      <c r="AD193" s="11">
        <f>IFERROR(马场!AH193/O193,0)</f>
        <v>6.1644100050656618E-2</v>
      </c>
      <c r="AE193" s="11">
        <f>IFERROR(商店!AB193/O193,0)</f>
        <v>0.23972705575255351</v>
      </c>
      <c r="AF193" s="11">
        <f>IFERROR(付费投放!Q193/O193,0)</f>
        <v>0.67399023013333292</v>
      </c>
      <c r="AI193" s="11">
        <f>IFERROR(育马!AN193/P193,0)</f>
        <v>0</v>
      </c>
      <c r="AJ193" s="11">
        <f>IFERROR(马场!AI193/P193,0)</f>
        <v>0.12711671264541449</v>
      </c>
      <c r="AK193" s="11">
        <f>IFERROR(商店!AC193/P193,0)</f>
        <v>0.17796339770358025</v>
      </c>
      <c r="AL193" s="11">
        <f>IFERROR(付费投放!R193/P193,0)</f>
        <v>0.69491988965100537</v>
      </c>
    </row>
    <row r="194" spans="10:38" x14ac:dyDescent="0.15">
      <c r="J194" s="7">
        <f>基础状态预估!L32</f>
        <v>32.944538943812169</v>
      </c>
      <c r="K194" s="7">
        <f>求节点(节奏总纲!$H$4:$H$163,节奏总纲!$C$4:$C$163,J194)</f>
        <v>68.49316823583446</v>
      </c>
      <c r="L194" s="7">
        <f>育马!AJ194+商店!Y194+马场!AE194+付费投放!N194</f>
        <v>11.899999999999999</v>
      </c>
      <c r="M194" s="7">
        <f>育马!AK194+商店!Z194+马场!AF194+付费投放!O194</f>
        <v>17.892857142857142</v>
      </c>
      <c r="N194" s="7">
        <f>育马!AL194+商店!AA194+马场!AG194+付费投放!P194</f>
        <v>8.8857142857142861</v>
      </c>
      <c r="O194" s="7">
        <f>育马!AM194+商店!AB194+马场!AH194+付费投放!Q194</f>
        <v>27.966874884750013</v>
      </c>
      <c r="P194" s="7">
        <f>育马!AN194+商店!AC194+马场!AI194+付费投放!R194</f>
        <v>4.5107489887281762</v>
      </c>
      <c r="Q194" s="4">
        <f>IF(基础状态预估!$AA32=Q$4,1,0)*6</f>
        <v>0</v>
      </c>
      <c r="R194" s="4">
        <f>IF(基础状态预估!$AA32=R$4,1,0)*6</f>
        <v>0</v>
      </c>
      <c r="S194" s="4">
        <f>IF(基础状态预估!$AA32=S$4,1,0)*6</f>
        <v>0</v>
      </c>
      <c r="T194" s="4">
        <f>IF(基础状态预估!$AA32=T$4,1,0)*6</f>
        <v>0</v>
      </c>
      <c r="U194" s="4">
        <f>IF(基础状态预估!$AA32=U$4,1,0)*6</f>
        <v>6</v>
      </c>
      <c r="V194" s="11" t="str">
        <f t="shared" si="27"/>
        <v/>
      </c>
      <c r="W194" s="11" t="str">
        <f t="shared" si="23"/>
        <v/>
      </c>
      <c r="X194" s="11" t="str">
        <f t="shared" si="24"/>
        <v/>
      </c>
      <c r="Y194" s="11" t="str">
        <f t="shared" si="25"/>
        <v/>
      </c>
      <c r="Z194" s="11">
        <f t="shared" si="26"/>
        <v>0.7517914981213627</v>
      </c>
      <c r="AC194" s="11">
        <f>IFERROR(育马!AM194/O194,0)</f>
        <v>2.6817440385838949E-2</v>
      </c>
      <c r="AD194" s="11">
        <f>IFERROR(马场!AH194/O194,0)</f>
        <v>6.1297006596203317E-2</v>
      </c>
      <c r="AE194" s="11">
        <f>IFERROR(商店!AB194/O194,0)</f>
        <v>0.23837724787412398</v>
      </c>
      <c r="AF194" s="11">
        <f>IFERROR(付费投放!Q194/O194,0)</f>
        <v>0.67350830514383375</v>
      </c>
      <c r="AI194" s="11">
        <f>IFERROR(育马!AN194/P194,0)</f>
        <v>0</v>
      </c>
      <c r="AJ194" s="11">
        <f>IFERROR(马场!AI194/P194,0)</f>
        <v>0.12668152735975852</v>
      </c>
      <c r="AK194" s="11">
        <f>IFERROR(商店!AC194/P194,0)</f>
        <v>0.1773541383036619</v>
      </c>
      <c r="AL194" s="11">
        <f>IFERROR(付费投放!R194/P194,0)</f>
        <v>0.69596433433657967</v>
      </c>
    </row>
    <row r="195" spans="10:38" x14ac:dyDescent="0.15">
      <c r="J195" s="7">
        <f>基础状态预估!L33</f>
        <v>36.944538943812169</v>
      </c>
      <c r="K195" s="7">
        <f>求节点(节奏总纲!$H$4:$H$163,节奏总纲!$C$4:$C$163,J195)</f>
        <v>70.169313030863634</v>
      </c>
      <c r="L195" s="7">
        <f>育马!AJ195+商店!Y195+马场!AE195+付费投放!N195</f>
        <v>11.899999999999999</v>
      </c>
      <c r="M195" s="7">
        <f>育马!AK195+商店!Z195+马场!AF195+付费投放!O195</f>
        <v>21.588095238095235</v>
      </c>
      <c r="N195" s="7">
        <f>育马!AL195+商店!AA195+马场!AG195+付费投放!P195</f>
        <v>10.94285714285714</v>
      </c>
      <c r="O195" s="7">
        <f>育马!AM195+商店!AB195+马场!AH195+付费投放!Q195</f>
        <v>33.854279809849444</v>
      </c>
      <c r="P195" s="7">
        <f>育马!AN195+商店!AC195+马场!AI195+付费投放!R195</f>
        <v>5.4424593333876059</v>
      </c>
      <c r="Q195" s="4">
        <f>IF(基础状态预估!$AA33=Q$4,1,0)*6</f>
        <v>0</v>
      </c>
      <c r="R195" s="4">
        <f>IF(基础状态预估!$AA33=R$4,1,0)*6</f>
        <v>0</v>
      </c>
      <c r="S195" s="4">
        <f>IF(基础状态预估!$AA33=S$4,1,0)*6</f>
        <v>0</v>
      </c>
      <c r="T195" s="4">
        <f>IF(基础状态预估!$AA33=T$4,1,0)*6</f>
        <v>0</v>
      </c>
      <c r="U195" s="4">
        <f>IF(基础状态预估!$AA33=U$4,1,0)*6</f>
        <v>6</v>
      </c>
      <c r="V195" s="11" t="str">
        <f t="shared" si="27"/>
        <v/>
      </c>
      <c r="W195" s="11" t="str">
        <f t="shared" si="23"/>
        <v/>
      </c>
      <c r="X195" s="11" t="str">
        <f t="shared" si="24"/>
        <v/>
      </c>
      <c r="Y195" s="11" t="str">
        <f t="shared" si="25"/>
        <v/>
      </c>
      <c r="Z195" s="11">
        <f t="shared" si="26"/>
        <v>0.90707655556460098</v>
      </c>
      <c r="AC195" s="11">
        <f>IFERROR(育马!AM195/O195,0)</f>
        <v>3.0030668866004976E-2</v>
      </c>
      <c r="AD195" s="11">
        <f>IFERROR(马场!AH195/O195,0)</f>
        <v>6.0764632084843791E-2</v>
      </c>
      <c r="AE195" s="11">
        <f>IFERROR(商店!AB195/O195,0)</f>
        <v>0.23630690255217032</v>
      </c>
      <c r="AF195" s="11">
        <f>IFERROR(付费投放!Q195/O195,0)</f>
        <v>0.67289779649698089</v>
      </c>
      <c r="AI195" s="11">
        <f>IFERROR(育马!AN195/P195,0)</f>
        <v>0</v>
      </c>
      <c r="AJ195" s="11">
        <f>IFERROR(马场!AI195/P195,0)</f>
        <v>0.12599346062315353</v>
      </c>
      <c r="AK195" s="11">
        <f>IFERROR(商店!AC195/P195,0)</f>
        <v>0.17639084487241494</v>
      </c>
      <c r="AL195" s="11">
        <f>IFERROR(付费投放!R195/P195,0)</f>
        <v>0.69761569450443162</v>
      </c>
    </row>
    <row r="196" spans="10:38" x14ac:dyDescent="0.15">
      <c r="J196" s="7">
        <f>基础状态预估!L34</f>
        <v>40.944538943812169</v>
      </c>
      <c r="K196" s="7">
        <f>求节点(节奏总纲!$H$4:$H$163,节奏总纲!$C$4:$C$163,J196)</f>
        <v>71.656214941879981</v>
      </c>
      <c r="L196" s="7">
        <f>育马!AJ196+商店!Y196+马场!AE196+付费投放!N196</f>
        <v>11.899999999999999</v>
      </c>
      <c r="M196" s="7">
        <f>育马!AK196+商店!Z196+马场!AF196+付费投放!O196</f>
        <v>25.283333333333335</v>
      </c>
      <c r="N196" s="7">
        <f>育马!AL196+商店!AA196+马场!AG196+付费投放!P196</f>
        <v>13</v>
      </c>
      <c r="O196" s="7">
        <f>育马!AM196+商店!AB196+马场!AH196+付费投放!Q196</f>
        <v>39.741684734948883</v>
      </c>
      <c r="P196" s="7">
        <f>育马!AN196+商店!AC196+马场!AI196+付费投放!R196</f>
        <v>6.3741696780470365</v>
      </c>
      <c r="Q196" s="4">
        <f>IF(基础状态预估!$AA34=Q$4,1,0)*6</f>
        <v>0</v>
      </c>
      <c r="R196" s="4">
        <f>IF(基础状态预估!$AA34=R$4,1,0)*6</f>
        <v>0</v>
      </c>
      <c r="S196" s="4">
        <f>IF(基础状态预估!$AA34=S$4,1,0)*6</f>
        <v>0</v>
      </c>
      <c r="T196" s="4">
        <f>IF(基础状态预估!$AA34=T$4,1,0)*6</f>
        <v>0</v>
      </c>
      <c r="U196" s="4">
        <f>IF(基础状态预估!$AA34=U$4,1,0)*6</f>
        <v>6</v>
      </c>
      <c r="V196" s="11" t="str">
        <f t="shared" si="27"/>
        <v/>
      </c>
      <c r="W196" s="11" t="str">
        <f t="shared" si="23"/>
        <v/>
      </c>
      <c r="X196" s="11" t="str">
        <f t="shared" si="24"/>
        <v/>
      </c>
      <c r="Y196" s="11" t="str">
        <f t="shared" si="25"/>
        <v/>
      </c>
      <c r="Z196" s="11">
        <f t="shared" si="26"/>
        <v>1.0623616130078395</v>
      </c>
      <c r="AC196" s="11">
        <f>IFERROR(育马!AM196/O196,0)</f>
        <v>3.2291870409931783E-2</v>
      </c>
      <c r="AD196" s="11">
        <f>IFERROR(马场!AH196/O196,0)</f>
        <v>6.0389991415976313E-2</v>
      </c>
      <c r="AE196" s="11">
        <f>IFERROR(商店!AB196/O196,0)</f>
        <v>0.23484996661768565</v>
      </c>
      <c r="AF196" s="11">
        <f>IFERROR(付费投放!Q196/O196,0)</f>
        <v>0.67246817155640626</v>
      </c>
      <c r="AI196" s="11">
        <f>IFERROR(育马!AN196/P196,0)</f>
        <v>0</v>
      </c>
      <c r="AJ196" s="11">
        <f>IFERROR(马场!AI196/P196,0)</f>
        <v>0.12550654287651622</v>
      </c>
      <c r="AK196" s="11">
        <f>IFERROR(商店!AC196/P196,0)</f>
        <v>0.17570916002712272</v>
      </c>
      <c r="AL196" s="11">
        <f>IFERROR(付费投放!R196/P196,0)</f>
        <v>0.69878429709636103</v>
      </c>
    </row>
    <row r="197" spans="10:38" x14ac:dyDescent="0.15">
      <c r="J197" s="7">
        <f>基础状态预估!L35</f>
        <v>44.944538943812169</v>
      </c>
      <c r="K197" s="7">
        <f>求节点(节奏总纲!$H$4:$H$163,节奏总纲!$C$4:$C$163,J197)</f>
        <v>73.020307731716954</v>
      </c>
      <c r="L197" s="7">
        <f>育马!AJ197+商店!Y197+马场!AE197+付费投放!N197</f>
        <v>11.899999999999999</v>
      </c>
      <c r="M197" s="7">
        <f>育马!AK197+商店!Z197+马场!AF197+付费投放!O197</f>
        <v>28.978571428571431</v>
      </c>
      <c r="N197" s="7">
        <f>育马!AL197+商店!AA197+马场!AG197+付费投放!P197</f>
        <v>15.057142857142853</v>
      </c>
      <c r="O197" s="7">
        <f>育马!AM197+商店!AB197+马场!AH197+付费投放!Q197</f>
        <v>45.629089660048315</v>
      </c>
      <c r="P197" s="7">
        <f>育马!AN197+商店!AC197+马场!AI197+付费投放!R197</f>
        <v>7.3058800227064662</v>
      </c>
      <c r="Q197" s="4">
        <f>IF(基础状态预估!$AA35=Q$4,1,0)*6</f>
        <v>0</v>
      </c>
      <c r="R197" s="4">
        <f>IF(基础状态预估!$AA35=R$4,1,0)*6</f>
        <v>0</v>
      </c>
      <c r="S197" s="4">
        <f>IF(基础状态预估!$AA35=S$4,1,0)*6</f>
        <v>0</v>
      </c>
      <c r="T197" s="4">
        <f>IF(基础状态预估!$AA35=T$4,1,0)*6</f>
        <v>0</v>
      </c>
      <c r="U197" s="4">
        <f>IF(基础状态预估!$AA35=U$4,1,0)*6</f>
        <v>6</v>
      </c>
      <c r="V197" s="11" t="str">
        <f t="shared" si="27"/>
        <v/>
      </c>
      <c r="W197" s="11" t="str">
        <f t="shared" si="23"/>
        <v/>
      </c>
      <c r="X197" s="11" t="str">
        <f t="shared" si="24"/>
        <v/>
      </c>
      <c r="Y197" s="11" t="str">
        <f t="shared" si="25"/>
        <v/>
      </c>
      <c r="Z197" s="11">
        <f t="shared" si="26"/>
        <v>1.2176466704510778</v>
      </c>
      <c r="AC197" s="11">
        <f>IFERROR(育马!AM197/O197,0)</f>
        <v>3.3969557831374862E-2</v>
      </c>
      <c r="AD197" s="11">
        <f>IFERROR(马场!AH197/O197,0)</f>
        <v>6.0112028604829247E-2</v>
      </c>
      <c r="AE197" s="11">
        <f>IFERROR(商店!AB197/O197,0)</f>
        <v>0.23376900012989152</v>
      </c>
      <c r="AF197" s="11">
        <f>IFERROR(付费投放!Q197/O197,0)</f>
        <v>0.67214941343390433</v>
      </c>
      <c r="AI197" s="11">
        <f>IFERROR(育马!AN197/P197,0)</f>
        <v>0</v>
      </c>
      <c r="AJ197" s="11">
        <f>IFERROR(马场!AI197/P197,0)</f>
        <v>0.12514381723271401</v>
      </c>
      <c r="AK197" s="11">
        <f>IFERROR(商店!AC197/P197,0)</f>
        <v>0.17520134412579957</v>
      </c>
      <c r="AL197" s="11">
        <f>IFERROR(付费投放!R197/P197,0)</f>
        <v>0.69965483864148637</v>
      </c>
    </row>
    <row r="198" spans="10:38" x14ac:dyDescent="0.15">
      <c r="J198" s="7">
        <f>基础状态预估!L36</f>
        <v>48.944538943812169</v>
      </c>
      <c r="K198" s="7">
        <f>求节点(节奏总纲!$H$4:$H$163,节奏总纲!$C$4:$C$163,J198)</f>
        <v>74.216092110230989</v>
      </c>
      <c r="L198" s="7">
        <f>育马!AJ198+商店!Y198+马场!AE198+付费投放!N198</f>
        <v>11.899999999999999</v>
      </c>
      <c r="M198" s="7">
        <f>育马!AK198+商店!Z198+马场!AF198+付费投放!O198</f>
        <v>32.673809523809524</v>
      </c>
      <c r="N198" s="7">
        <f>育马!AL198+商店!AA198+马场!AG198+付费投放!P198</f>
        <v>17.11428571428571</v>
      </c>
      <c r="O198" s="7">
        <f>育马!AM198+商店!AB198+马场!AH198+付费投放!Q198</f>
        <v>51.516494585147754</v>
      </c>
      <c r="P198" s="7">
        <f>育马!AN198+商店!AC198+马场!AI198+付费投放!R198</f>
        <v>8.2375903673658968</v>
      </c>
      <c r="Q198" s="4">
        <f>IF(基础状态预估!$AA36=Q$4,1,0)*6</f>
        <v>0</v>
      </c>
      <c r="R198" s="4">
        <f>IF(基础状态预估!$AA36=R$4,1,0)*6</f>
        <v>0</v>
      </c>
      <c r="S198" s="4">
        <f>IF(基础状态预估!$AA36=S$4,1,0)*6</f>
        <v>0</v>
      </c>
      <c r="T198" s="4">
        <f>IF(基础状态预估!$AA36=T$4,1,0)*6</f>
        <v>0</v>
      </c>
      <c r="U198" s="4">
        <f>IF(基础状态预估!$AA36=U$4,1,0)*6</f>
        <v>6</v>
      </c>
      <c r="V198" s="11" t="str">
        <f t="shared" si="27"/>
        <v/>
      </c>
      <c r="W198" s="11" t="str">
        <f t="shared" si="23"/>
        <v/>
      </c>
      <c r="X198" s="11" t="str">
        <f t="shared" si="24"/>
        <v/>
      </c>
      <c r="Y198" s="11" t="str">
        <f t="shared" si="25"/>
        <v/>
      </c>
      <c r="Z198" s="11">
        <f t="shared" si="26"/>
        <v>1.3729317278943161</v>
      </c>
      <c r="AC198" s="11">
        <f>IFERROR(育马!AM198/O198,0)</f>
        <v>3.5263786507524E-2</v>
      </c>
      <c r="AD198" s="11">
        <f>IFERROR(马场!AH198/O198,0)</f>
        <v>5.989759805209844E-2</v>
      </c>
      <c r="AE198" s="11">
        <f>IFERROR(商店!AB198/O198,0)</f>
        <v>0.23293510353593835</v>
      </c>
      <c r="AF198" s="11">
        <f>IFERROR(付费投放!Q198/O198,0)</f>
        <v>0.6719035119044392</v>
      </c>
      <c r="AI198" s="11">
        <f>IFERROR(育马!AN198/P198,0)</f>
        <v>0</v>
      </c>
      <c r="AJ198" s="11">
        <f>IFERROR(马场!AI198/P198,0)</f>
        <v>0.12486314355302558</v>
      </c>
      <c r="AK198" s="11">
        <f>IFERROR(商店!AC198/P198,0)</f>
        <v>0.17480840097423578</v>
      </c>
      <c r="AL198" s="11">
        <f>IFERROR(付费投放!R198/P198,0)</f>
        <v>0.70032845547273848</v>
      </c>
    </row>
    <row r="199" spans="10:38" x14ac:dyDescent="0.15">
      <c r="J199" s="7">
        <f>基础状态预估!L37</f>
        <v>52.944538943812169</v>
      </c>
      <c r="K199" s="7">
        <f>求节点(节奏总纲!$H$4:$H$163,节奏总纲!$C$4:$C$163,J199)</f>
        <v>75.30416306738914</v>
      </c>
      <c r="L199" s="7">
        <f>育马!AJ199+商店!Y199+马场!AE199+付费投放!N199</f>
        <v>11.899999999999999</v>
      </c>
      <c r="M199" s="7">
        <f>育马!AK199+商店!Z199+马场!AF199+付费投放!O199</f>
        <v>35.285714285714285</v>
      </c>
      <c r="N199" s="7">
        <f>育马!AL199+商店!AA199+马场!AG199+付费投放!P199</f>
        <v>19.671428571428567</v>
      </c>
      <c r="O199" s="7">
        <f>育马!AM199+商店!AB199+马场!AH199+付费投放!Q199</f>
        <v>57.564316176913863</v>
      </c>
      <c r="P199" s="7">
        <f>育马!AN199+商店!AC199+马场!AI199+付费投放!R199</f>
        <v>9.175550712025327</v>
      </c>
      <c r="Q199" s="4">
        <f>IF(基础状态预估!$AA37=Q$4,1,0)*6</f>
        <v>0</v>
      </c>
      <c r="R199" s="4">
        <f>IF(基础状态预估!$AA37=R$4,1,0)*6</f>
        <v>0</v>
      </c>
      <c r="S199" s="4">
        <f>IF(基础状态预估!$AA37=S$4,1,0)*6</f>
        <v>0</v>
      </c>
      <c r="T199" s="4">
        <f>IF(基础状态预估!$AA37=T$4,1,0)*6</f>
        <v>0</v>
      </c>
      <c r="U199" s="4">
        <f>IF(基础状态预估!$AA37=U$4,1,0)*6</f>
        <v>6</v>
      </c>
      <c r="V199" s="11" t="str">
        <f t="shared" si="27"/>
        <v/>
      </c>
      <c r="W199" s="11" t="str">
        <f t="shared" si="23"/>
        <v/>
      </c>
      <c r="X199" s="11" t="str">
        <f t="shared" si="24"/>
        <v/>
      </c>
      <c r="Y199" s="11" t="str">
        <f t="shared" si="25"/>
        <v/>
      </c>
      <c r="Z199" s="11">
        <f t="shared" si="26"/>
        <v>1.5292584520042212</v>
      </c>
      <c r="AC199" s="11">
        <f>IFERROR(育马!AM199/O199,0)</f>
        <v>3.8978140435199933E-2</v>
      </c>
      <c r="AD199" s="11">
        <f>IFERROR(马场!AH199/O199,0)</f>
        <v>5.9560708026728117E-2</v>
      </c>
      <c r="AE199" s="11">
        <f>IFERROR(商店!AB199/O199,0)</f>
        <v>0.23162497565949822</v>
      </c>
      <c r="AF199" s="11">
        <f>IFERROR(付费投放!Q199/O199,0)</f>
        <v>0.66983617587857369</v>
      </c>
      <c r="AI199" s="11">
        <f>IFERROR(育马!AN199/P199,0)</f>
        <v>6.8115802485935282E-4</v>
      </c>
      <c r="AJ199" s="11">
        <f>IFERROR(马场!AI199/P199,0)</f>
        <v>0.12455461025999595</v>
      </c>
      <c r="AK199" s="11">
        <f>IFERROR(商店!AC199/P199,0)</f>
        <v>0.17437645436399432</v>
      </c>
      <c r="AL199" s="11">
        <f>IFERROR(付费投放!R199/P199,0)</f>
        <v>0.70038777735115021</v>
      </c>
    </row>
    <row r="200" spans="10:38" x14ac:dyDescent="0.15">
      <c r="J200" s="7">
        <f>基础状态预估!L38</f>
        <v>56.944538943812169</v>
      </c>
      <c r="K200" s="7">
        <f>求节点(节奏总纲!$H$4:$H$163,节奏总纲!$C$4:$C$163,J200)</f>
        <v>76.330646122274075</v>
      </c>
      <c r="L200" s="7">
        <f>育马!AJ200+商店!Y200+马场!AE200+付费投放!N200</f>
        <v>11.899999999999999</v>
      </c>
      <c r="M200" s="7">
        <f>育马!AK200+商店!Z200+马场!AF200+付费投放!O200</f>
        <v>35.514285714285712</v>
      </c>
      <c r="N200" s="7">
        <f>育马!AL200+商店!AA200+马场!AG200+付费投放!P200</f>
        <v>23.328571428571426</v>
      </c>
      <c r="O200" s="7">
        <f>育马!AM200+商店!AB200+马场!AH200+付费投放!Q200</f>
        <v>63.96505443534663</v>
      </c>
      <c r="P200" s="7">
        <f>育马!AN200+商店!AC200+马场!AI200+付费投放!R200</f>
        <v>10.127261056684755</v>
      </c>
      <c r="Q200" s="4">
        <f>IF(基础状态预估!$AA38=Q$4,1,0)*6</f>
        <v>0</v>
      </c>
      <c r="R200" s="4">
        <f>IF(基础状态预估!$AA38=R$4,1,0)*6</f>
        <v>0</v>
      </c>
      <c r="S200" s="4">
        <f>IF(基础状态预估!$AA38=S$4,1,0)*6</f>
        <v>0</v>
      </c>
      <c r="T200" s="4">
        <f>IF(基础状态预估!$AA38=T$4,1,0)*6</f>
        <v>0</v>
      </c>
      <c r="U200" s="4">
        <f>IF(基础状态预估!$AA38=U$4,1,0)*6</f>
        <v>6</v>
      </c>
      <c r="V200" s="11" t="str">
        <f t="shared" si="27"/>
        <v/>
      </c>
      <c r="W200" s="11" t="str">
        <f t="shared" si="23"/>
        <v/>
      </c>
      <c r="X200" s="11" t="str">
        <f t="shared" si="24"/>
        <v/>
      </c>
      <c r="Y200" s="11" t="str">
        <f t="shared" si="25"/>
        <v/>
      </c>
      <c r="Z200" s="11">
        <f t="shared" si="26"/>
        <v>1.6878768427807926</v>
      </c>
      <c r="AC200" s="11">
        <f>IFERROR(育马!AM200/O200,0)</f>
        <v>4.7271905366019627E-2</v>
      </c>
      <c r="AD200" s="11">
        <f>IFERROR(马场!AH200/O200,0)</f>
        <v>5.8960765447961645E-2</v>
      </c>
      <c r="AE200" s="11">
        <f>IFERROR(商店!AB200/O200,0)</f>
        <v>0.22929186563096196</v>
      </c>
      <c r="AF200" s="11">
        <f>IFERROR(付费投放!Q200/O200,0)</f>
        <v>0.66447546355505682</v>
      </c>
      <c r="AI200" s="11">
        <f>IFERROR(育马!AN200/P200,0)</f>
        <v>2.5920137590087129E-3</v>
      </c>
      <c r="AJ200" s="11">
        <f>IFERROR(马场!AI200/P200,0)</f>
        <v>0.12413453648585945</v>
      </c>
      <c r="AK200" s="11">
        <f>IFERROR(商店!AC200/P200,0)</f>
        <v>0.17378835108020321</v>
      </c>
      <c r="AL200" s="11">
        <f>IFERROR(付费投放!R200/P200,0)</f>
        <v>0.6994850986749287</v>
      </c>
    </row>
    <row r="201" spans="10:38" x14ac:dyDescent="0.15">
      <c r="J201" s="7">
        <f>基础状态预估!L39</f>
        <v>60.944538943812169</v>
      </c>
      <c r="K201" s="7">
        <f>求节点(节奏总纲!$H$4:$H$163,节奏总纲!$C$4:$C$163,J201)</f>
        <v>77.342272277468808</v>
      </c>
      <c r="L201" s="7">
        <f>育马!AJ201+商店!Y201+马场!AE201+付费投放!N201</f>
        <v>11.899999999999999</v>
      </c>
      <c r="M201" s="7">
        <f>育马!AK201+商店!Z201+马场!AF201+付费投放!O201</f>
        <v>35.74285714285714</v>
      </c>
      <c r="N201" s="7">
        <f>育马!AL201+商店!AA201+马场!AG201+付费投放!P201</f>
        <v>26.98571428571428</v>
      </c>
      <c r="O201" s="7">
        <f>育马!AM201+商店!AB201+马场!AH201+付费投放!Q201</f>
        <v>70.365792693779412</v>
      </c>
      <c r="P201" s="7">
        <f>育马!AN201+商店!AC201+马场!AI201+付费投放!R201</f>
        <v>11.078971401344187</v>
      </c>
      <c r="Q201" s="4">
        <f>IF(基础状态预估!$AA39=Q$4,1,0)*6</f>
        <v>0</v>
      </c>
      <c r="R201" s="4">
        <f>IF(基础状态预估!$AA39=R$4,1,0)*6</f>
        <v>0</v>
      </c>
      <c r="S201" s="4">
        <f>IF(基础状态预估!$AA39=S$4,1,0)*6</f>
        <v>0</v>
      </c>
      <c r="T201" s="4">
        <f>IF(基础状态预估!$AA39=T$4,1,0)*6</f>
        <v>0</v>
      </c>
      <c r="U201" s="4">
        <f>IF(基础状态预估!$AA39=U$4,1,0)*6</f>
        <v>6</v>
      </c>
      <c r="V201" s="11" t="str">
        <f t="shared" si="27"/>
        <v/>
      </c>
      <c r="W201" s="11" t="str">
        <f t="shared" si="23"/>
        <v/>
      </c>
      <c r="X201" s="11" t="str">
        <f t="shared" si="24"/>
        <v/>
      </c>
      <c r="Y201" s="11" t="str">
        <f t="shared" si="25"/>
        <v/>
      </c>
      <c r="Z201" s="11">
        <f t="shared" si="26"/>
        <v>1.8464952335573646</v>
      </c>
      <c r="AC201" s="11">
        <f>IFERROR(育马!AM201/O201,0)</f>
        <v>5.4056805933435675E-2</v>
      </c>
      <c r="AD201" s="11">
        <f>IFERROR(马场!AH201/O201,0)</f>
        <v>5.8469968954807661E-2</v>
      </c>
      <c r="AE201" s="11">
        <f>IFERROR(商店!AB201/O201,0)</f>
        <v>0.22738321260202982</v>
      </c>
      <c r="AF201" s="11">
        <f>IFERROR(付费投放!Q201/O201,0)</f>
        <v>0.66009001250972676</v>
      </c>
      <c r="AI201" s="11">
        <f>IFERROR(育马!AN201/P201,0)</f>
        <v>4.1745752673744236E-3</v>
      </c>
      <c r="AJ201" s="11">
        <f>IFERROR(马场!AI201/P201,0)</f>
        <v>0.12378663341094816</v>
      </c>
      <c r="AK201" s="11">
        <f>IFERROR(商店!AC201/P201,0)</f>
        <v>0.17330128677532741</v>
      </c>
      <c r="AL201" s="11">
        <f>IFERROR(付费投放!R201/P201,0)</f>
        <v>0.69873750454634997</v>
      </c>
    </row>
    <row r="202" spans="10:38" x14ac:dyDescent="0.15">
      <c r="J202" s="7">
        <f>基础状态预估!L40</f>
        <v>64.944538943812177</v>
      </c>
      <c r="K202" s="7">
        <f>求节点(节奏总纲!$H$4:$H$163,节奏总纲!$C$4:$C$163,J202)</f>
        <v>78.289168155710456</v>
      </c>
      <c r="L202" s="7">
        <f>育马!AJ202+商店!Y202+马场!AE202+付费投放!N202</f>
        <v>11.899999999999999</v>
      </c>
      <c r="M202" s="7">
        <f>育马!AK202+商店!Z202+马场!AF202+付费投放!O202</f>
        <v>35.971428571428575</v>
      </c>
      <c r="N202" s="7">
        <f>育马!AL202+商店!AA202+马场!AG202+付费投放!P202</f>
        <v>30.642857142857139</v>
      </c>
      <c r="O202" s="7">
        <f>育马!AM202+商店!AB202+马场!AH202+付费投放!Q202</f>
        <v>76.766530952212179</v>
      </c>
      <c r="P202" s="7">
        <f>育马!AN202+商店!AC202+马场!AI202+付费投放!R202</f>
        <v>12.030681746003616</v>
      </c>
      <c r="Q202" s="4">
        <f>IF(基础状态预估!$AA40=Q$4,1,0)*6</f>
        <v>0</v>
      </c>
      <c r="R202" s="4">
        <f>IF(基础状态预估!$AA40=R$4,1,0)*6</f>
        <v>0</v>
      </c>
      <c r="S202" s="4">
        <f>IF(基础状态预估!$AA40=S$4,1,0)*6</f>
        <v>0</v>
      </c>
      <c r="T202" s="4">
        <f>IF(基础状态预估!$AA40=T$4,1,0)*6</f>
        <v>0</v>
      </c>
      <c r="U202" s="4">
        <f>IF(基础状态预估!$AA40=U$4,1,0)*6</f>
        <v>6</v>
      </c>
      <c r="V202" s="11" t="str">
        <f t="shared" si="27"/>
        <v/>
      </c>
      <c r="W202" s="11" t="str">
        <f t="shared" si="23"/>
        <v/>
      </c>
      <c r="X202" s="11" t="str">
        <f t="shared" si="24"/>
        <v/>
      </c>
      <c r="Y202" s="11" t="str">
        <f t="shared" si="25"/>
        <v/>
      </c>
      <c r="Z202" s="11">
        <f t="shared" si="26"/>
        <v>2.0051136243339358</v>
      </c>
      <c r="AC202" s="11">
        <f>IFERROR(育马!AM202/O202,0)</f>
        <v>5.9710266220749549E-2</v>
      </c>
      <c r="AD202" s="11">
        <f>IFERROR(马场!AH202/O202,0)</f>
        <v>5.8061016980400844E-2</v>
      </c>
      <c r="AE202" s="11">
        <f>IFERROR(商店!AB202/O202,0)</f>
        <v>0.22579284381266992</v>
      </c>
      <c r="AF202" s="11">
        <f>IFERROR(付费投放!Q202/O202,0)</f>
        <v>0.65643587298617956</v>
      </c>
      <c r="AI202" s="11">
        <f>IFERROR(育马!AN202/P202,0)</f>
        <v>5.5067535987316021E-3</v>
      </c>
      <c r="AJ202" s="11">
        <f>IFERROR(马场!AI202/P202,0)</f>
        <v>0.12349377342708069</v>
      </c>
      <c r="AK202" s="11">
        <f>IFERROR(商店!AC202/P202,0)</f>
        <v>0.17289128279791297</v>
      </c>
      <c r="AL202" s="11">
        <f>IFERROR(付费投放!R202/P202,0)</f>
        <v>0.69810819017627479</v>
      </c>
    </row>
    <row r="203" spans="10:38" x14ac:dyDescent="0.15">
      <c r="J203" s="7">
        <f>基础状态预估!L41</f>
        <v>68.944538943812177</v>
      </c>
      <c r="K203" s="7">
        <f>求节点(节奏总纲!$H$4:$H$163,节奏总纲!$C$4:$C$163,J203)</f>
        <v>79.176684869459919</v>
      </c>
      <c r="L203" s="7">
        <f>育马!AJ203+商店!Y203+马场!AE203+付费投放!N203</f>
        <v>11.899999999999999</v>
      </c>
      <c r="M203" s="7">
        <f>育马!AK203+商店!Z203+马场!AF203+付费投放!O203</f>
        <v>36.200000000000003</v>
      </c>
      <c r="N203" s="7">
        <f>育马!AL203+商店!AA203+马场!AG203+付费投放!P203</f>
        <v>34.299999999999997</v>
      </c>
      <c r="O203" s="7">
        <f>育马!AM203+商店!AB203+马场!AH203+付费投放!Q203</f>
        <v>83.167269210644918</v>
      </c>
      <c r="P203" s="7">
        <f>育马!AN203+商店!AC203+马场!AI203+付费投放!R203</f>
        <v>12.982392090663044</v>
      </c>
      <c r="Q203" s="4">
        <f>IF(基础状态预估!$AA41=Q$4,1,0)*6</f>
        <v>0</v>
      </c>
      <c r="R203" s="4">
        <f>IF(基础状态预估!$AA41=R$4,1,0)*6</f>
        <v>0</v>
      </c>
      <c r="S203" s="4">
        <f>IF(基础状态预估!$AA41=S$4,1,0)*6</f>
        <v>0</v>
      </c>
      <c r="T203" s="4">
        <f>IF(基础状态预估!$AA41=T$4,1,0)*6</f>
        <v>0</v>
      </c>
      <c r="U203" s="4">
        <f>IF(基础状态预估!$AA41=U$4,1,0)*6</f>
        <v>6</v>
      </c>
      <c r="V203" s="11" t="str">
        <f t="shared" si="27"/>
        <v/>
      </c>
      <c r="W203" s="11" t="str">
        <f t="shared" si="23"/>
        <v/>
      </c>
      <c r="X203" s="11" t="str">
        <f t="shared" si="24"/>
        <v/>
      </c>
      <c r="Y203" s="11" t="str">
        <f t="shared" si="25"/>
        <v/>
      </c>
      <c r="Z203" s="11">
        <f t="shared" si="26"/>
        <v>2.1637320151105075</v>
      </c>
      <c r="AC203" s="11">
        <f>IFERROR(育马!AM203/O203,0)</f>
        <v>6.4493520719247938E-2</v>
      </c>
      <c r="AD203" s="11">
        <f>IFERROR(马场!AH203/O203,0)</f>
        <v>5.7715012715430475E-2</v>
      </c>
      <c r="AE203" s="11">
        <f>IFERROR(商店!AB203/O203,0)</f>
        <v>0.2244472716711185</v>
      </c>
      <c r="AF203" s="11">
        <f>IFERROR(付费投放!Q203/O203,0)</f>
        <v>0.65334419489420315</v>
      </c>
      <c r="AI203" s="11">
        <f>IFERROR(育马!AN203/P203,0)</f>
        <v>6.6436138577289725E-3</v>
      </c>
      <c r="AJ203" s="11">
        <f>IFERROR(马场!AI203/P203,0)</f>
        <v>0.12324385127381284</v>
      </c>
      <c r="AK203" s="11">
        <f>IFERROR(商店!AC203/P203,0)</f>
        <v>0.17254139178333797</v>
      </c>
      <c r="AL203" s="11">
        <f>IFERROR(付费投放!R203/P203,0)</f>
        <v>0.69757114308512014</v>
      </c>
    </row>
    <row r="204" spans="10:38" x14ac:dyDescent="0.15">
      <c r="J204" s="7">
        <f>基础状态预估!L42</f>
        <v>72.944538943812177</v>
      </c>
      <c r="K204" s="7">
        <f>求节点(节奏总纲!$H$4:$H$163,节奏总纲!$C$4:$C$163,J204)</f>
        <v>80.032980645741972</v>
      </c>
      <c r="L204" s="7">
        <f>育马!AJ204+商店!Y204+马场!AE204+付费投放!N204</f>
        <v>11.899999999999999</v>
      </c>
      <c r="M204" s="7">
        <f>育马!AK204+商店!Z204+马场!AF204+付费投放!O204</f>
        <v>36.428571428571431</v>
      </c>
      <c r="N204" s="7">
        <f>育马!AL204+商店!AA204+马场!AG204+付费投放!P204</f>
        <v>37.957142857142856</v>
      </c>
      <c r="O204" s="7">
        <f>育马!AM204+商店!AB204+马场!AH204+付费投放!Q204</f>
        <v>89.568007469077699</v>
      </c>
      <c r="P204" s="7">
        <f>育马!AN204+商店!AC204+马场!AI204+付费投放!R204</f>
        <v>13.934102435322474</v>
      </c>
      <c r="Q204" s="4">
        <f>IF(基础状态预估!$AA42=Q$4,1,0)*6</f>
        <v>0</v>
      </c>
      <c r="R204" s="4">
        <f>IF(基础状态预估!$AA42=R$4,1,0)*6</f>
        <v>0</v>
      </c>
      <c r="S204" s="4">
        <f>IF(基础状态预估!$AA42=S$4,1,0)*6</f>
        <v>0</v>
      </c>
      <c r="T204" s="4">
        <f>IF(基础状态预估!$AA42=T$4,1,0)*6</f>
        <v>0</v>
      </c>
      <c r="U204" s="4">
        <f>IF(基础状态预估!$AA42=U$4,1,0)*6</f>
        <v>6</v>
      </c>
      <c r="V204" s="11" t="str">
        <f t="shared" si="27"/>
        <v/>
      </c>
      <c r="W204" s="11" t="str">
        <f t="shared" si="23"/>
        <v/>
      </c>
      <c r="X204" s="11" t="str">
        <f t="shared" si="24"/>
        <v/>
      </c>
      <c r="Y204" s="11" t="str">
        <f t="shared" si="25"/>
        <v/>
      </c>
      <c r="Z204" s="11">
        <f t="shared" si="26"/>
        <v>2.3223504058870792</v>
      </c>
      <c r="AC204" s="11">
        <f>IFERROR(育马!AM204/O204,0)</f>
        <v>6.8593130221424839E-2</v>
      </c>
      <c r="AD204" s="11">
        <f>IFERROR(马场!AH204/O204,0)</f>
        <v>5.7418460990467539E-2</v>
      </c>
      <c r="AE204" s="11">
        <f>IFERROR(商店!AB204/O204,0)</f>
        <v>0.2232940149629293</v>
      </c>
      <c r="AF204" s="11">
        <f>IFERROR(付费投放!Q204/O204,0)</f>
        <v>0.65069439382517835</v>
      </c>
      <c r="AI204" s="11">
        <f>IFERROR(育马!AN204/P204,0)</f>
        <v>7.6251771862003732E-3</v>
      </c>
      <c r="AJ204" s="11">
        <f>IFERROR(马场!AI204/P204,0)</f>
        <v>0.12302806888659429</v>
      </c>
      <c r="AK204" s="11">
        <f>IFERROR(商店!AC204/P204,0)</f>
        <v>0.17223929644123201</v>
      </c>
      <c r="AL204" s="11">
        <f>IFERROR(付费投放!R204/P204,0)</f>
        <v>0.69710745748597336</v>
      </c>
    </row>
  </sheetData>
  <mergeCells count="25">
    <mergeCell ref="V167:Z167"/>
    <mergeCell ref="AC167:AG167"/>
    <mergeCell ref="AI167:AM167"/>
    <mergeCell ref="V85:Z85"/>
    <mergeCell ref="AC85:AG85"/>
    <mergeCell ref="AI85:AM85"/>
    <mergeCell ref="V126:Z126"/>
    <mergeCell ref="AC126:AG126"/>
    <mergeCell ref="AI126:AM126"/>
    <mergeCell ref="V3:Z3"/>
    <mergeCell ref="AC3:AG3"/>
    <mergeCell ref="AI3:AM3"/>
    <mergeCell ref="V44:Z44"/>
    <mergeCell ref="AC44:AG44"/>
    <mergeCell ref="AI44:AM44"/>
    <mergeCell ref="Q3:U3"/>
    <mergeCell ref="Q44:U44"/>
    <mergeCell ref="Q85:U85"/>
    <mergeCell ref="Q126:U126"/>
    <mergeCell ref="Q167:U167"/>
    <mergeCell ref="L3:P3"/>
    <mergeCell ref="L44:P44"/>
    <mergeCell ref="L85:P85"/>
    <mergeCell ref="L126:P126"/>
    <mergeCell ref="L167:P167"/>
  </mergeCells>
  <phoneticPr fontId="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40F43-2DEA-43D4-B29D-074F82FE792F}">
  <dimension ref="A1:T204"/>
  <sheetViews>
    <sheetView workbookViewId="0">
      <selection activeCell="P52" sqref="P52"/>
    </sheetView>
  </sheetViews>
  <sheetFormatPr defaultRowHeight="11.25" x14ac:dyDescent="0.15"/>
  <cols>
    <col min="1" max="1" width="12.25" style="14" bestFit="1" customWidth="1"/>
    <col min="2" max="4" width="9" style="14"/>
    <col min="5" max="5" width="7.5" style="14" bestFit="1" customWidth="1"/>
    <col min="6" max="6" width="10.5" style="14" bestFit="1" customWidth="1"/>
    <col min="7" max="9" width="10.5" style="14" customWidth="1"/>
    <col min="10" max="10" width="9" style="14"/>
    <col min="11" max="11" width="9" style="37"/>
    <col min="12" max="16" width="9" style="38"/>
    <col min="17" max="18" width="9" style="14"/>
    <col min="19" max="19" width="10.5" style="14" bestFit="1" customWidth="1"/>
    <col min="20" max="20" width="6.75" style="14" bestFit="1" customWidth="1"/>
    <col min="21" max="16384" width="9" style="14"/>
  </cols>
  <sheetData>
    <row r="1" spans="1:20" x14ac:dyDescent="0.15">
      <c r="A1" s="14" t="s">
        <v>277</v>
      </c>
      <c r="B1" s="36">
        <f>商店!C3</f>
        <v>1</v>
      </c>
    </row>
    <row r="3" spans="1:20" x14ac:dyDescent="0.15">
      <c r="D3" s="14" t="s">
        <v>106</v>
      </c>
      <c r="F3" s="71" t="s">
        <v>366</v>
      </c>
      <c r="G3" s="71"/>
      <c r="H3" s="71"/>
      <c r="I3" s="71"/>
      <c r="L3" s="74" t="s">
        <v>278</v>
      </c>
      <c r="M3" s="74"/>
      <c r="N3" s="74"/>
      <c r="O3" s="74"/>
      <c r="P3" s="74"/>
      <c r="S3" s="73" t="s">
        <v>276</v>
      </c>
    </row>
    <row r="4" spans="1:20" x14ac:dyDescent="0.15">
      <c r="D4" s="14" t="s">
        <v>105</v>
      </c>
      <c r="E4" s="14" t="s">
        <v>126</v>
      </c>
      <c r="F4" s="14" t="s">
        <v>289</v>
      </c>
      <c r="G4" s="14" t="s">
        <v>290</v>
      </c>
      <c r="I4" s="14" t="s">
        <v>291</v>
      </c>
      <c r="J4" s="14" t="s">
        <v>130</v>
      </c>
      <c r="L4" s="38" t="s">
        <v>156</v>
      </c>
      <c r="M4" s="38" t="s">
        <v>157</v>
      </c>
      <c r="N4" s="38" t="s">
        <v>158</v>
      </c>
      <c r="P4" s="38" t="s">
        <v>159</v>
      </c>
      <c r="S4" s="73"/>
      <c r="T4" s="14" t="s">
        <v>155</v>
      </c>
    </row>
    <row r="5" spans="1:20" x14ac:dyDescent="0.15">
      <c r="D5" s="14">
        <f>基础状态预估!H7</f>
        <v>44.254833995939045</v>
      </c>
      <c r="E5" s="14">
        <f>求节点(节奏总纲!$D$4:$D$163,节奏总纲!$C$4:$C$163,D5)</f>
        <v>55</v>
      </c>
      <c r="F5" s="14">
        <f>商店!AD5</f>
        <v>0</v>
      </c>
      <c r="G5" s="14">
        <v>0</v>
      </c>
      <c r="I5" s="14">
        <v>0</v>
      </c>
      <c r="J5" s="14">
        <f t="shared" ref="J5:J40" si="0">SUM(F5:I5)</f>
        <v>0</v>
      </c>
      <c r="L5" s="38">
        <f>IFERROR(SUM(#REF!)/J5,0)</f>
        <v>0</v>
      </c>
      <c r="M5" s="38">
        <f t="shared" ref="M5:M40" si="1">IFERROR(F5/J5,0)</f>
        <v>0</v>
      </c>
      <c r="N5" s="38">
        <f>IFERROR(G5/J5,0)</f>
        <v>0</v>
      </c>
      <c r="P5" s="38">
        <f>IFERROR(I5/J5,0)</f>
        <v>0</v>
      </c>
      <c r="S5" s="14">
        <f>马场建筑!P5</f>
        <v>100</v>
      </c>
      <c r="T5" s="14">
        <f t="shared" ref="T5:T40" si="2">IFERROR(J5/S5,0)</f>
        <v>0</v>
      </c>
    </row>
    <row r="6" spans="1:20" x14ac:dyDescent="0.15">
      <c r="D6" s="14">
        <f>基础状态预估!H8</f>
        <v>44.754833995939045</v>
      </c>
      <c r="E6" s="14">
        <f>求节点(节奏总纲!$D$4:$D$163,节奏总纲!$C$4:$C$163,D6)</f>
        <v>55.153936330582532</v>
      </c>
      <c r="F6" s="14">
        <f>商店!AD6</f>
        <v>100</v>
      </c>
      <c r="G6" s="14">
        <f>($D6-$D$5)*马场!$V$24</f>
        <v>142.85714285714286</v>
      </c>
      <c r="I6" s="14">
        <f>(D6-$D$5)*赛马!$S$25</f>
        <v>210</v>
      </c>
      <c r="J6" s="14">
        <f t="shared" si="0"/>
        <v>452.85714285714289</v>
      </c>
      <c r="L6" s="38">
        <f>IFERROR(SUM(#REF!)/J6,0)</f>
        <v>0</v>
      </c>
      <c r="M6" s="38">
        <f t="shared" si="1"/>
        <v>0.22082018927444794</v>
      </c>
      <c r="N6" s="38">
        <f t="shared" ref="N6:N40" si="3">IFERROR(G6/J6,0)</f>
        <v>0.31545741324921134</v>
      </c>
      <c r="P6" s="38">
        <f t="shared" ref="P6:P40" si="4">IFERROR(I6/J6,0)</f>
        <v>0.46372239747634064</v>
      </c>
      <c r="S6" s="14">
        <f>马场建筑!P6</f>
        <v>600</v>
      </c>
      <c r="T6" s="14">
        <f t="shared" si="2"/>
        <v>0.75476190476190486</v>
      </c>
    </row>
    <row r="7" spans="1:20" x14ac:dyDescent="0.15">
      <c r="D7" s="14">
        <f>基础状态预估!H9</f>
        <v>45.254833995939045</v>
      </c>
      <c r="E7" s="14">
        <f>求节点(节奏总纲!$D$4:$D$163,节奏总纲!$C$4:$C$163,D7)</f>
        <v>55.307872661165064</v>
      </c>
      <c r="F7" s="14">
        <f>商店!AD7</f>
        <v>200</v>
      </c>
      <c r="G7" s="14">
        <f>($D7-$D$5)*马场!$V$24</f>
        <v>285.71428571428572</v>
      </c>
      <c r="I7" s="14">
        <f>(D7-$D$5)*赛马!$S$25</f>
        <v>420</v>
      </c>
      <c r="J7" s="14">
        <f t="shared" si="0"/>
        <v>905.71428571428578</v>
      </c>
      <c r="L7" s="38">
        <f>IFERROR(SUM(#REF!)/J7,0)</f>
        <v>0</v>
      </c>
      <c r="M7" s="38">
        <f t="shared" si="1"/>
        <v>0.22082018927444794</v>
      </c>
      <c r="N7" s="38">
        <f t="shared" si="3"/>
        <v>0.31545741324921134</v>
      </c>
      <c r="P7" s="38">
        <f t="shared" si="4"/>
        <v>0.46372239747634064</v>
      </c>
      <c r="S7" s="14">
        <f>马场建筑!P7</f>
        <v>1100</v>
      </c>
      <c r="T7" s="14">
        <f t="shared" si="2"/>
        <v>0.82337662337662343</v>
      </c>
    </row>
    <row r="8" spans="1:20" x14ac:dyDescent="0.15">
      <c r="D8" s="14">
        <f>基础状态预估!H10</f>
        <v>45.754833995939045</v>
      </c>
      <c r="E8" s="14">
        <f>求节点(节奏总纲!$D$4:$D$163,节奏总纲!$C$4:$C$163,D8)</f>
        <v>55.461808991747596</v>
      </c>
      <c r="F8" s="14">
        <f>商店!AD8</f>
        <v>300</v>
      </c>
      <c r="G8" s="14">
        <f>($D8-$D$5)*马场!$V$24</f>
        <v>428.57142857142856</v>
      </c>
      <c r="I8" s="14">
        <f>(D8-$D$5)*赛马!$S$25</f>
        <v>630</v>
      </c>
      <c r="J8" s="14">
        <f t="shared" si="0"/>
        <v>1358.5714285714284</v>
      </c>
      <c r="L8" s="38">
        <f>IFERROR(SUM(#REF!)/J8,0)</f>
        <v>0</v>
      </c>
      <c r="M8" s="38">
        <f t="shared" si="1"/>
        <v>0.22082018927444796</v>
      </c>
      <c r="N8" s="38">
        <f t="shared" si="3"/>
        <v>0.31545741324921139</v>
      </c>
      <c r="P8" s="38">
        <f t="shared" si="4"/>
        <v>0.46372239747634075</v>
      </c>
      <c r="S8" s="14">
        <f>马场建筑!P8</f>
        <v>2100</v>
      </c>
      <c r="T8" s="14">
        <f t="shared" si="2"/>
        <v>0.64693877551020407</v>
      </c>
    </row>
    <row r="9" spans="1:20" x14ac:dyDescent="0.15">
      <c r="D9" s="14">
        <f>基础状态预估!H11</f>
        <v>46.254833995939045</v>
      </c>
      <c r="E9" s="14">
        <f>求节点(节奏总纲!$D$4:$D$163,节奏总纲!$C$4:$C$163,D9)</f>
        <v>55.615745322330135</v>
      </c>
      <c r="F9" s="14">
        <f>商店!AD9</f>
        <v>400</v>
      </c>
      <c r="G9" s="14">
        <f>($D9-$D$5)*马场!$V$24</f>
        <v>571.42857142857144</v>
      </c>
      <c r="I9" s="14">
        <f>(D9-$D$5)*赛马!$S$25</f>
        <v>840</v>
      </c>
      <c r="J9" s="14">
        <f t="shared" si="0"/>
        <v>1811.4285714285716</v>
      </c>
      <c r="L9" s="38">
        <f>IFERROR(SUM(#REF!)/J9,0)</f>
        <v>0</v>
      </c>
      <c r="M9" s="38">
        <f t="shared" si="1"/>
        <v>0.22082018927444794</v>
      </c>
      <c r="N9" s="38">
        <f t="shared" si="3"/>
        <v>0.31545741324921134</v>
      </c>
      <c r="P9" s="38">
        <f t="shared" si="4"/>
        <v>0.46372239747634064</v>
      </c>
      <c r="S9" s="14">
        <f>马场建筑!P9</f>
        <v>2600</v>
      </c>
      <c r="T9" s="14">
        <f t="shared" si="2"/>
        <v>0.69670329670329678</v>
      </c>
    </row>
    <row r="10" spans="1:20" x14ac:dyDescent="0.15">
      <c r="D10" s="14">
        <f>基础状态预估!H12</f>
        <v>47.254833995939045</v>
      </c>
      <c r="E10" s="14">
        <f>求节点(节奏总纲!$D$4:$D$163,节奏总纲!$C$4:$C$163,D10)</f>
        <v>55.923617983495198</v>
      </c>
      <c r="F10" s="14">
        <f>商店!AD10</f>
        <v>600</v>
      </c>
      <c r="G10" s="14">
        <f>($D10-$D$5)*马场!$V$24</f>
        <v>857.14285714285711</v>
      </c>
      <c r="I10" s="14">
        <f>(D10-$D$5)*赛马!$S$25</f>
        <v>1260</v>
      </c>
      <c r="J10" s="14">
        <f t="shared" si="0"/>
        <v>2717.1428571428569</v>
      </c>
      <c r="L10" s="38">
        <f>IFERROR(SUM(#REF!)/J10,0)</f>
        <v>0</v>
      </c>
      <c r="M10" s="38">
        <f t="shared" si="1"/>
        <v>0.22082018927444796</v>
      </c>
      <c r="N10" s="38">
        <f t="shared" si="3"/>
        <v>0.31545741324921139</v>
      </c>
      <c r="P10" s="38">
        <f t="shared" si="4"/>
        <v>0.46372239747634075</v>
      </c>
      <c r="S10" s="14">
        <f>马场建筑!P10</f>
        <v>3600</v>
      </c>
      <c r="T10" s="14">
        <f t="shared" si="2"/>
        <v>0.75476190476190474</v>
      </c>
    </row>
    <row r="11" spans="1:20" x14ac:dyDescent="0.15">
      <c r="D11" s="14">
        <f>基础状态预估!H13</f>
        <v>48.254833995939045</v>
      </c>
      <c r="E11" s="14">
        <f>求节点(节奏总纲!$D$4:$D$163,节奏总纲!$C$4:$C$163,D11)</f>
        <v>56.215988408700149</v>
      </c>
      <c r="F11" s="14">
        <f>商店!AD11</f>
        <v>800</v>
      </c>
      <c r="G11" s="14">
        <f>($D11-$D$5)*马场!$V$24</f>
        <v>1142.8571428571429</v>
      </c>
      <c r="I11" s="14">
        <f>(D11-$D$5)*赛马!$S$25</f>
        <v>1680</v>
      </c>
      <c r="J11" s="14">
        <f t="shared" si="0"/>
        <v>3622.8571428571431</v>
      </c>
      <c r="L11" s="38">
        <f>IFERROR(SUM(#REF!)/J11,0)</f>
        <v>0</v>
      </c>
      <c r="M11" s="38">
        <f t="shared" si="1"/>
        <v>0.22082018927444794</v>
      </c>
      <c r="N11" s="38">
        <f t="shared" si="3"/>
        <v>0.31545741324921134</v>
      </c>
      <c r="P11" s="38">
        <f t="shared" si="4"/>
        <v>0.46372239747634064</v>
      </c>
      <c r="S11" s="14">
        <f>马场建筑!P11</f>
        <v>4600</v>
      </c>
      <c r="T11" s="14">
        <f t="shared" si="2"/>
        <v>0.78757763975155282</v>
      </c>
    </row>
    <row r="12" spans="1:20" x14ac:dyDescent="0.15">
      <c r="D12" s="14">
        <f>基础状态预估!H14</f>
        <v>49.254833995939045</v>
      </c>
      <c r="E12" s="14">
        <f>求节点(节奏总纲!$D$4:$D$163,节奏总纲!$C$4:$C$163,D12)</f>
        <v>56.503243758759382</v>
      </c>
      <c r="F12" s="14">
        <f>商店!AD12</f>
        <v>1000</v>
      </c>
      <c r="G12" s="14">
        <f>($D12-$D$5)*马场!$V$24</f>
        <v>1428.5714285714287</v>
      </c>
      <c r="I12" s="14">
        <f>(D12-$D$5)*赛马!$S$25</f>
        <v>2100</v>
      </c>
      <c r="J12" s="14">
        <f t="shared" si="0"/>
        <v>4528.5714285714284</v>
      </c>
      <c r="L12" s="38">
        <f>IFERROR(SUM(#REF!)/J12,0)</f>
        <v>0</v>
      </c>
      <c r="M12" s="38">
        <f t="shared" si="1"/>
        <v>0.22082018927444796</v>
      </c>
      <c r="N12" s="38">
        <f t="shared" si="3"/>
        <v>0.31545741324921139</v>
      </c>
      <c r="P12" s="38">
        <f t="shared" si="4"/>
        <v>0.4637223974763407</v>
      </c>
      <c r="S12" s="14">
        <f>马场建筑!P12</f>
        <v>5600</v>
      </c>
      <c r="T12" s="14">
        <f t="shared" si="2"/>
        <v>0.80867346938775508</v>
      </c>
    </row>
    <row r="13" spans="1:20" x14ac:dyDescent="0.15">
      <c r="D13" s="14">
        <f>基础状态预估!H15</f>
        <v>51.254833995939045</v>
      </c>
      <c r="E13" s="14">
        <f>求节点(节奏总纲!$D$4:$D$163,节奏总纲!$C$4:$C$163,D13)</f>
        <v>57.072547475372133</v>
      </c>
      <c r="F13" s="14">
        <f>商店!AD13</f>
        <v>1400</v>
      </c>
      <c r="G13" s="14">
        <f>($D13-$D$5)*马场!$V$24</f>
        <v>2000</v>
      </c>
      <c r="I13" s="14">
        <f>(D13-$D$5)*赛马!$S$25</f>
        <v>2940</v>
      </c>
      <c r="J13" s="14">
        <f t="shared" si="0"/>
        <v>6340</v>
      </c>
      <c r="L13" s="38">
        <f>IFERROR(SUM(#REF!)/J13,0)</f>
        <v>0</v>
      </c>
      <c r="M13" s="38">
        <f t="shared" si="1"/>
        <v>0.22082018927444794</v>
      </c>
      <c r="N13" s="38">
        <f t="shared" si="3"/>
        <v>0.31545741324921134</v>
      </c>
      <c r="P13" s="38">
        <f t="shared" si="4"/>
        <v>0.4637223974763407</v>
      </c>
      <c r="S13" s="14">
        <f>马场建筑!P13</f>
        <v>7600</v>
      </c>
      <c r="T13" s="14">
        <f t="shared" si="2"/>
        <v>0.83421052631578951</v>
      </c>
    </row>
    <row r="14" spans="1:20" x14ac:dyDescent="0.15">
      <c r="D14" s="14">
        <f>基础状态预估!H16</f>
        <v>53.254833995939045</v>
      </c>
      <c r="E14" s="14">
        <f>求节点(节奏总纲!$D$4:$D$163,节奏总纲!$C$4:$C$163,D14)</f>
        <v>57.608584912573583</v>
      </c>
      <c r="F14" s="14">
        <f>商店!AD14</f>
        <v>1800</v>
      </c>
      <c r="G14" s="14">
        <f>($D14-$D$5)*马场!$V$24</f>
        <v>2571.4285714285716</v>
      </c>
      <c r="I14" s="14">
        <f>(D14-$D$5)*赛马!$S$25</f>
        <v>3780</v>
      </c>
      <c r="J14" s="14">
        <f t="shared" si="0"/>
        <v>8151.4285714285716</v>
      </c>
      <c r="L14" s="38">
        <f>IFERROR(SUM(#REF!)/J14,0)</f>
        <v>0</v>
      </c>
      <c r="M14" s="38">
        <f t="shared" si="1"/>
        <v>0.22082018927444794</v>
      </c>
      <c r="N14" s="38">
        <f t="shared" si="3"/>
        <v>0.31545741324921139</v>
      </c>
      <c r="P14" s="38">
        <f t="shared" si="4"/>
        <v>0.4637223974763407</v>
      </c>
      <c r="S14" s="14">
        <f>马场建筑!P14</f>
        <v>9600</v>
      </c>
      <c r="T14" s="14">
        <f t="shared" si="2"/>
        <v>0.84910714285714284</v>
      </c>
    </row>
    <row r="15" spans="1:20" x14ac:dyDescent="0.15">
      <c r="D15" s="14">
        <f>基础状态预估!H17</f>
        <v>56.254833995939045</v>
      </c>
      <c r="E15" s="14">
        <f>求节点(节奏总纲!$D$4:$D$163,节奏总纲!$C$4:$C$163,D15)</f>
        <v>58.385007730457573</v>
      </c>
      <c r="F15" s="14">
        <f>商店!AD15</f>
        <v>2400</v>
      </c>
      <c r="G15" s="14">
        <f>($D15-$D$5)*马场!$V$24</f>
        <v>3428.5714285714284</v>
      </c>
      <c r="I15" s="14">
        <f>(D15-$D$5)*赛马!$S$25</f>
        <v>5040</v>
      </c>
      <c r="J15" s="14">
        <f t="shared" si="0"/>
        <v>10868.571428571428</v>
      </c>
      <c r="L15" s="38">
        <f>IFERROR(SUM(#REF!)/J15,0)</f>
        <v>0</v>
      </c>
      <c r="M15" s="38">
        <f t="shared" si="1"/>
        <v>0.22082018927444796</v>
      </c>
      <c r="N15" s="38">
        <f t="shared" si="3"/>
        <v>0.31545741324921139</v>
      </c>
      <c r="P15" s="38">
        <f t="shared" si="4"/>
        <v>0.46372239747634075</v>
      </c>
      <c r="S15" s="14">
        <f>马场建筑!P15</f>
        <v>12100</v>
      </c>
      <c r="T15" s="14">
        <f t="shared" si="2"/>
        <v>0.89822904368358902</v>
      </c>
    </row>
    <row r="16" spans="1:20" x14ac:dyDescent="0.15">
      <c r="D16" s="14">
        <f>基础状态预估!H18</f>
        <v>59.254833995939045</v>
      </c>
      <c r="E16" s="14">
        <f>求节点(节奏总纲!$D$4:$D$163,节奏总纲!$C$4:$C$163,D16)</f>
        <v>59.126163462332109</v>
      </c>
      <c r="F16" s="14">
        <f>商店!AD16</f>
        <v>3000</v>
      </c>
      <c r="G16" s="14">
        <f>($D16-$D$5)*马场!$V$24</f>
        <v>4285.7142857142862</v>
      </c>
      <c r="I16" s="14">
        <f>(D16-$D$5)*赛马!$S$25</f>
        <v>6300</v>
      </c>
      <c r="J16" s="14">
        <f t="shared" si="0"/>
        <v>13585.714285714286</v>
      </c>
      <c r="L16" s="38">
        <f>IFERROR(SUM(#REF!)/J16,0)</f>
        <v>0</v>
      </c>
      <c r="M16" s="38">
        <f t="shared" si="1"/>
        <v>0.22082018927444794</v>
      </c>
      <c r="N16" s="38">
        <f t="shared" si="3"/>
        <v>0.31545741324921139</v>
      </c>
      <c r="P16" s="38">
        <f t="shared" si="4"/>
        <v>0.4637223974763407</v>
      </c>
      <c r="S16" s="14">
        <f>马场建筑!P16</f>
        <v>14600</v>
      </c>
      <c r="T16" s="14">
        <f t="shared" si="2"/>
        <v>0.93052837573385527</v>
      </c>
    </row>
    <row r="17" spans="4:20" x14ac:dyDescent="0.15">
      <c r="D17" s="14">
        <f>基础状态预估!H19</f>
        <v>62.254833995939045</v>
      </c>
      <c r="E17" s="14">
        <f>求节点(节奏总纲!$D$4:$D$163,节奏总纲!$C$4:$C$163,D17)</f>
        <v>59.826135001687405</v>
      </c>
      <c r="F17" s="14">
        <f>商店!AD17</f>
        <v>3600</v>
      </c>
      <c r="G17" s="14">
        <f>($D17-$D$5)*马场!$V$24</f>
        <v>5142.8571428571431</v>
      </c>
      <c r="I17" s="14">
        <f>(D17-$D$5)*赛马!$S$25</f>
        <v>7560</v>
      </c>
      <c r="J17" s="14">
        <f t="shared" si="0"/>
        <v>16302.857142857143</v>
      </c>
      <c r="L17" s="38">
        <f>IFERROR(SUM(#REF!)/J17,0)</f>
        <v>0</v>
      </c>
      <c r="M17" s="38">
        <f t="shared" si="1"/>
        <v>0.22082018927444794</v>
      </c>
      <c r="N17" s="38">
        <f t="shared" si="3"/>
        <v>0.31545741324921139</v>
      </c>
      <c r="P17" s="38">
        <f t="shared" si="4"/>
        <v>0.4637223974763407</v>
      </c>
      <c r="S17" s="14">
        <f>马场建筑!P17</f>
        <v>17100</v>
      </c>
      <c r="T17" s="14">
        <f t="shared" si="2"/>
        <v>0.95338345864661656</v>
      </c>
    </row>
    <row r="18" spans="4:20" x14ac:dyDescent="0.15">
      <c r="D18" s="14">
        <f>基础状态预估!H20</f>
        <v>65.254833995939038</v>
      </c>
      <c r="E18" s="14">
        <f>求节点(节奏总纲!$D$4:$D$163,节奏总纲!$C$4:$C$163,D18)</f>
        <v>60.490874759856155</v>
      </c>
      <c r="F18" s="14">
        <f>商店!AD18</f>
        <v>4199.9999999999982</v>
      </c>
      <c r="G18" s="14">
        <f>($D18-$D$5)*马场!$V$24</f>
        <v>5999.9999999999982</v>
      </c>
      <c r="I18" s="14">
        <f>(D18-$D$5)*赛马!$S$25</f>
        <v>8819.9999999999964</v>
      </c>
      <c r="J18" s="14">
        <f t="shared" si="0"/>
        <v>19019.999999999993</v>
      </c>
      <c r="L18" s="38">
        <f>IFERROR(SUM(#REF!)/J18,0)</f>
        <v>0</v>
      </c>
      <c r="M18" s="38">
        <f t="shared" si="1"/>
        <v>0.22082018927444794</v>
      </c>
      <c r="N18" s="38">
        <f t="shared" si="3"/>
        <v>0.31545741324921139</v>
      </c>
      <c r="P18" s="38">
        <f t="shared" si="4"/>
        <v>0.4637223974763407</v>
      </c>
      <c r="S18" s="14">
        <f>马场建筑!P18</f>
        <v>19600</v>
      </c>
      <c r="T18" s="14">
        <f t="shared" si="2"/>
        <v>0.97040816326530577</v>
      </c>
    </row>
    <row r="19" spans="4:20" x14ac:dyDescent="0.15">
      <c r="D19" s="14">
        <f>基础状态预估!H21</f>
        <v>68.254833995939038</v>
      </c>
      <c r="E19" s="14">
        <f>求节点(节奏总纲!$D$4:$D$163,节奏总纲!$C$4:$C$163,D19)</f>
        <v>61.134329971998703</v>
      </c>
      <c r="F19" s="14">
        <f>商店!AD19</f>
        <v>4799.9999999999982</v>
      </c>
      <c r="G19" s="14">
        <f>($D19-$D$5)*马场!$V$24</f>
        <v>6857.1428571428551</v>
      </c>
      <c r="I19" s="14">
        <f>(D19-$D$5)*赛马!$S$25</f>
        <v>10079.999999999996</v>
      </c>
      <c r="J19" s="14">
        <f t="shared" si="0"/>
        <v>21737.142857142848</v>
      </c>
      <c r="L19" s="38">
        <f>IFERROR(SUM(#REF!)/J19,0)</f>
        <v>0</v>
      </c>
      <c r="M19" s="38">
        <f t="shared" si="1"/>
        <v>0.22082018927444796</v>
      </c>
      <c r="N19" s="38">
        <f t="shared" si="3"/>
        <v>0.31545741324921139</v>
      </c>
      <c r="P19" s="38">
        <f t="shared" si="4"/>
        <v>0.46372239747634075</v>
      </c>
      <c r="S19" s="14">
        <f>马场建筑!P19</f>
        <v>22100</v>
      </c>
      <c r="T19" s="14">
        <f t="shared" si="2"/>
        <v>0.98358112475759496</v>
      </c>
    </row>
    <row r="20" spans="4:20" x14ac:dyDescent="0.15">
      <c r="D20" s="14">
        <f>基础状态预估!H22</f>
        <v>71.254833995939038</v>
      </c>
      <c r="E20" s="14">
        <f>求节点(节奏总纲!$D$4:$D$163,节奏总纲!$C$4:$C$163,D20)</f>
        <v>61.743690589875712</v>
      </c>
      <c r="F20" s="14">
        <f>商店!AD20</f>
        <v>5399.9999999999982</v>
      </c>
      <c r="G20" s="14">
        <f>($D20-$D$5)*马场!$V$24</f>
        <v>7714.2857142857129</v>
      </c>
      <c r="I20" s="14">
        <f>(D20-$D$5)*赛马!$S$25</f>
        <v>11339.999999999996</v>
      </c>
      <c r="J20" s="14">
        <f t="shared" si="0"/>
        <v>24454.285714285706</v>
      </c>
      <c r="L20" s="38">
        <f>IFERROR(SUM(#REF!)/J20,0)</f>
        <v>0</v>
      </c>
      <c r="M20" s="38">
        <f t="shared" si="1"/>
        <v>0.22082018927444794</v>
      </c>
      <c r="N20" s="38">
        <f t="shared" si="3"/>
        <v>0.31545741324921139</v>
      </c>
      <c r="P20" s="38">
        <f t="shared" si="4"/>
        <v>0.4637223974763407</v>
      </c>
      <c r="S20" s="14">
        <f>马场建筑!P20</f>
        <v>24600</v>
      </c>
      <c r="T20" s="14">
        <f t="shared" si="2"/>
        <v>0.9940766550522645</v>
      </c>
    </row>
    <row r="21" spans="4:20" x14ac:dyDescent="0.15">
      <c r="D21" s="14">
        <f>基础状态预估!H23</f>
        <v>74.254833995939038</v>
      </c>
      <c r="E21" s="14">
        <f>求节点(节奏总纲!$D$4:$D$163,节奏总纲!$C$4:$C$163,D21)</f>
        <v>62.329408424535202</v>
      </c>
      <c r="F21" s="14">
        <f>商店!AD21</f>
        <v>5999.9999999999982</v>
      </c>
      <c r="G21" s="14">
        <f>($D21-$D$5)*马场!$V$24</f>
        <v>8571.4285714285688</v>
      </c>
      <c r="I21" s="14">
        <f>(D21-$D$5)*赛马!$S$25</f>
        <v>12599.999999999996</v>
      </c>
      <c r="J21" s="14">
        <f t="shared" si="0"/>
        <v>27171.428571428565</v>
      </c>
      <c r="L21" s="38">
        <f>IFERROR(SUM(#REF!)/J21,0)</f>
        <v>0</v>
      </c>
      <c r="M21" s="38">
        <f t="shared" si="1"/>
        <v>0.22082018927444794</v>
      </c>
      <c r="N21" s="38">
        <f t="shared" si="3"/>
        <v>0.31545741324921134</v>
      </c>
      <c r="P21" s="38">
        <f t="shared" si="4"/>
        <v>0.46372239747634064</v>
      </c>
      <c r="S21" s="14">
        <f>马场建筑!P21</f>
        <v>27100</v>
      </c>
      <c r="T21" s="14">
        <f t="shared" si="2"/>
        <v>1.0026357406431206</v>
      </c>
    </row>
    <row r="22" spans="4:20" x14ac:dyDescent="0.15">
      <c r="D22" s="14">
        <f>基础状态预估!H24</f>
        <v>79.254833995939038</v>
      </c>
      <c r="E22" s="14">
        <f>求节点(节奏总纲!$D$4:$D$163,节奏总纲!$C$4:$C$163,D22)</f>
        <v>63.258447984816868</v>
      </c>
      <c r="F22" s="14">
        <f>商店!AD22</f>
        <v>6999.9999999999982</v>
      </c>
      <c r="G22" s="14">
        <f>($D22-$D$5)*马场!$V$24</f>
        <v>9999.9999999999982</v>
      </c>
      <c r="I22" s="14">
        <f>(D22-$D$5)*赛马!$S$25</f>
        <v>14699.999999999996</v>
      </c>
      <c r="J22" s="14">
        <f t="shared" si="0"/>
        <v>31699.999999999993</v>
      </c>
      <c r="L22" s="38">
        <f>IFERROR(SUM(#REF!)/J22,0)</f>
        <v>0</v>
      </c>
      <c r="M22" s="38">
        <f t="shared" si="1"/>
        <v>0.22082018927444794</v>
      </c>
      <c r="N22" s="38">
        <f t="shared" si="3"/>
        <v>0.31545741324921139</v>
      </c>
      <c r="P22" s="38">
        <f t="shared" si="4"/>
        <v>0.4637223974763407</v>
      </c>
      <c r="S22" s="14">
        <f>马场建筑!P22</f>
        <v>31600</v>
      </c>
      <c r="T22" s="14">
        <f t="shared" si="2"/>
        <v>1.0031645569620251</v>
      </c>
    </row>
    <row r="23" spans="4:20" x14ac:dyDescent="0.15">
      <c r="D23" s="14">
        <f>基础状态预估!H25</f>
        <v>84.254833995939038</v>
      </c>
      <c r="E23" s="14">
        <f>求节点(节奏总纲!$D$4:$D$163,节奏总纲!$C$4:$C$163,D23)</f>
        <v>64.133031875086402</v>
      </c>
      <c r="F23" s="14">
        <f>商店!AD23</f>
        <v>7999.9999999999982</v>
      </c>
      <c r="G23" s="14">
        <f>($D23-$D$5)*马场!$V$24</f>
        <v>11428.571428571428</v>
      </c>
      <c r="I23" s="14">
        <f>(D23-$D$5)*赛马!$S$25</f>
        <v>16799.999999999996</v>
      </c>
      <c r="J23" s="14">
        <f t="shared" si="0"/>
        <v>36228.57142857142</v>
      </c>
      <c r="L23" s="38">
        <f>IFERROR(SUM(#REF!)/J23,0)</f>
        <v>0</v>
      </c>
      <c r="M23" s="38">
        <f t="shared" si="1"/>
        <v>0.22082018927444794</v>
      </c>
      <c r="N23" s="38">
        <f t="shared" si="3"/>
        <v>0.31545741324921139</v>
      </c>
      <c r="P23" s="38">
        <f t="shared" si="4"/>
        <v>0.4637223974763407</v>
      </c>
      <c r="S23" s="14">
        <f>马场建筑!P23</f>
        <v>36100</v>
      </c>
      <c r="T23" s="14">
        <f t="shared" si="2"/>
        <v>1.0035615354174909</v>
      </c>
    </row>
    <row r="24" spans="4:20" x14ac:dyDescent="0.15">
      <c r="D24" s="14">
        <f>基础状态预估!H26</f>
        <v>89.254833995939038</v>
      </c>
      <c r="E24" s="14">
        <f>求节点(节奏总纲!$D$4:$D$163,节奏总纲!$C$4:$C$163,D24)</f>
        <v>64.957956245279249</v>
      </c>
      <c r="F24" s="14">
        <f>商店!AD24</f>
        <v>8999.9999999999982</v>
      </c>
      <c r="G24" s="14">
        <f>($D24-$D$5)*马场!$V$24</f>
        <v>12857.142857142855</v>
      </c>
      <c r="I24" s="14">
        <f>(D24-$D$5)*赛马!$S$25</f>
        <v>18899.999999999996</v>
      </c>
      <c r="J24" s="14">
        <f t="shared" si="0"/>
        <v>40757.142857142855</v>
      </c>
      <c r="L24" s="38">
        <f>IFERROR(SUM(#REF!)/J24,0)</f>
        <v>0</v>
      </c>
      <c r="M24" s="38">
        <f t="shared" si="1"/>
        <v>0.22082018927444791</v>
      </c>
      <c r="N24" s="38">
        <f t="shared" si="3"/>
        <v>0.31545741324921134</v>
      </c>
      <c r="P24" s="38">
        <f t="shared" si="4"/>
        <v>0.46372239747634064</v>
      </c>
      <c r="S24" s="14">
        <f>马场建筑!P24</f>
        <v>40600</v>
      </c>
      <c r="T24" s="14">
        <f t="shared" si="2"/>
        <v>1.0038705137227304</v>
      </c>
    </row>
    <row r="25" spans="4:20" x14ac:dyDescent="0.15">
      <c r="D25" s="14">
        <f>基础状态预估!H27</f>
        <v>94.254833995939038</v>
      </c>
      <c r="E25" s="14">
        <f>求节点(节奏总纲!$D$4:$D$163,节奏总纲!$C$4:$C$163,D25)</f>
        <v>65.730453442670125</v>
      </c>
      <c r="F25" s="14">
        <f>商店!AD25</f>
        <v>9999.9999999999982</v>
      </c>
      <c r="G25" s="14">
        <f>($D25-$D$5)*马场!$V$24</f>
        <v>14285.714285714284</v>
      </c>
      <c r="I25" s="14">
        <f>(D25-$D$5)*赛马!$S$25</f>
        <v>20999.999999999996</v>
      </c>
      <c r="J25" s="14">
        <f t="shared" si="0"/>
        <v>45285.714285714275</v>
      </c>
      <c r="L25" s="38">
        <f>IFERROR(SUM(#REF!)/J25,0)</f>
        <v>0</v>
      </c>
      <c r="M25" s="38">
        <f t="shared" si="1"/>
        <v>0.22082018927444796</v>
      </c>
      <c r="N25" s="38">
        <f t="shared" si="3"/>
        <v>0.31545741324921139</v>
      </c>
      <c r="P25" s="38">
        <f t="shared" si="4"/>
        <v>0.4637223974763407</v>
      </c>
      <c r="S25" s="14">
        <f>马场建筑!P25</f>
        <v>45100</v>
      </c>
      <c r="T25" s="14">
        <f t="shared" si="2"/>
        <v>1.0041178333861258</v>
      </c>
    </row>
    <row r="26" spans="4:20" x14ac:dyDescent="0.15">
      <c r="D26" s="14">
        <f>基础状态预估!H28</f>
        <v>104.25483399593904</v>
      </c>
      <c r="E26" s="14">
        <f>求节点(节奏总纲!$D$4:$D$163,节奏总纲!$C$4:$C$163,D26)</f>
        <v>67.172406694148762</v>
      </c>
      <c r="F26" s="14">
        <f>商店!AD26</f>
        <v>11999.999999999998</v>
      </c>
      <c r="G26" s="14">
        <f>($D26-$D$5)*马场!$V$24</f>
        <v>17142.857142857141</v>
      </c>
      <c r="I26" s="14">
        <f>(D26-$D$5)*赛马!$S$25</f>
        <v>25199.999999999996</v>
      </c>
      <c r="J26" s="14">
        <f t="shared" si="0"/>
        <v>54342.85714285713</v>
      </c>
      <c r="L26" s="38">
        <f>IFERROR(SUM(#REF!)/J26,0)</f>
        <v>0</v>
      </c>
      <c r="M26" s="38">
        <f t="shared" si="1"/>
        <v>0.22082018927444796</v>
      </c>
      <c r="N26" s="38">
        <f t="shared" si="3"/>
        <v>0.31545741324921139</v>
      </c>
      <c r="P26" s="38">
        <f t="shared" si="4"/>
        <v>0.46372239747634075</v>
      </c>
      <c r="S26" s="14">
        <f>马场建筑!P26</f>
        <v>54100</v>
      </c>
      <c r="T26" s="14">
        <f t="shared" si="2"/>
        <v>1.004489041457618</v>
      </c>
    </row>
    <row r="27" spans="4:20" x14ac:dyDescent="0.15">
      <c r="D27" s="14">
        <f>基础状态预估!H29</f>
        <v>114.25483399593904</v>
      </c>
      <c r="E27" s="14">
        <f>求节点(节奏总纲!$D$4:$D$163,节奏总纲!$C$4:$C$163,D27)</f>
        <v>68.478179676085247</v>
      </c>
      <c r="F27" s="14">
        <f>商店!AD27</f>
        <v>14000</v>
      </c>
      <c r="G27" s="14">
        <f>($D27-$D$5)*马场!$V$24</f>
        <v>20000</v>
      </c>
      <c r="I27" s="14">
        <f>(D27-$D$5)*赛马!$S$25</f>
        <v>29400</v>
      </c>
      <c r="J27" s="14">
        <f t="shared" si="0"/>
        <v>63400</v>
      </c>
      <c r="L27" s="38">
        <f>IFERROR(SUM(#REF!)/J27,0)</f>
        <v>0</v>
      </c>
      <c r="M27" s="38">
        <f t="shared" si="1"/>
        <v>0.22082018927444794</v>
      </c>
      <c r="N27" s="38">
        <f t="shared" si="3"/>
        <v>0.31545741324921134</v>
      </c>
      <c r="P27" s="38">
        <f t="shared" si="4"/>
        <v>0.4637223974763407</v>
      </c>
      <c r="S27" s="14">
        <f>马场建筑!P27</f>
        <v>63100</v>
      </c>
      <c r="T27" s="14">
        <f t="shared" si="2"/>
        <v>1.0047543581616483</v>
      </c>
    </row>
    <row r="28" spans="4:20" x14ac:dyDescent="0.15">
      <c r="D28" s="14">
        <f>基础状态预估!H30</f>
        <v>124.25483399593904</v>
      </c>
      <c r="E28" s="14">
        <f>求节点(节奏总纲!$D$4:$D$163,节奏总纲!$C$4:$C$163,D28)</f>
        <v>69.679743654391942</v>
      </c>
      <c r="F28" s="14">
        <f>商店!AD28</f>
        <v>16000</v>
      </c>
      <c r="G28" s="14">
        <f>($D28-$D$5)*马场!$V$24</f>
        <v>22857.142857142859</v>
      </c>
      <c r="I28" s="14">
        <f>(D28-$D$5)*赛马!$S$25</f>
        <v>33600</v>
      </c>
      <c r="J28" s="14">
        <f t="shared" si="0"/>
        <v>72457.142857142855</v>
      </c>
      <c r="L28" s="38">
        <f>IFERROR(SUM(#REF!)/J28,0)</f>
        <v>0</v>
      </c>
      <c r="M28" s="38">
        <f t="shared" si="1"/>
        <v>0.22082018927444796</v>
      </c>
      <c r="N28" s="38">
        <f t="shared" si="3"/>
        <v>0.31545741324921139</v>
      </c>
      <c r="P28" s="38">
        <f t="shared" si="4"/>
        <v>0.4637223974763407</v>
      </c>
      <c r="S28" s="14">
        <f>马场建筑!P28</f>
        <v>72100</v>
      </c>
      <c r="T28" s="14">
        <f t="shared" si="2"/>
        <v>1.0049534376857538</v>
      </c>
    </row>
    <row r="29" spans="4:20" x14ac:dyDescent="0.15">
      <c r="D29" s="14">
        <f>基础状态预估!H31</f>
        <v>134.25483399593904</v>
      </c>
      <c r="E29" s="14">
        <f>求节点(节奏总纲!$D$4:$D$163,节奏总纲!$C$4:$C$163,D29)</f>
        <v>70.78968449605749</v>
      </c>
      <c r="F29" s="14">
        <f>商店!AD29</f>
        <v>18000</v>
      </c>
      <c r="G29" s="14">
        <f>($D29-$D$5)*马场!$V$24</f>
        <v>25714.285714285714</v>
      </c>
      <c r="I29" s="14">
        <f>(D29-$D$5)*赛马!$S$25</f>
        <v>37800</v>
      </c>
      <c r="J29" s="14">
        <f t="shared" si="0"/>
        <v>81514.28571428571</v>
      </c>
      <c r="L29" s="38">
        <f>IFERROR(SUM(#REF!)/J29,0)</f>
        <v>0</v>
      </c>
      <c r="M29" s="38">
        <f t="shared" si="1"/>
        <v>0.22082018927444796</v>
      </c>
      <c r="N29" s="38">
        <f t="shared" si="3"/>
        <v>0.31545741324921139</v>
      </c>
      <c r="P29" s="38">
        <f t="shared" si="4"/>
        <v>0.4637223974763407</v>
      </c>
      <c r="S29" s="14">
        <f>马场建筑!P29</f>
        <v>81100</v>
      </c>
      <c r="T29" s="14">
        <f t="shared" si="2"/>
        <v>1.0051083318654219</v>
      </c>
    </row>
    <row r="30" spans="4:20" x14ac:dyDescent="0.15">
      <c r="D30" s="14">
        <f>基础状态预估!H32</f>
        <v>144.25483399593904</v>
      </c>
      <c r="E30" s="14">
        <f>求节点(节奏总纲!$D$4:$D$163,节奏总纲!$C$4:$C$163,D30)</f>
        <v>71.81936972598497</v>
      </c>
      <c r="F30" s="14">
        <f>商店!AD30</f>
        <v>20000</v>
      </c>
      <c r="G30" s="14">
        <f>($D30-$D$5)*马场!$V$24</f>
        <v>28571.428571428572</v>
      </c>
      <c r="I30" s="14">
        <f>(D30-$D$5)*赛马!$S$25</f>
        <v>42000</v>
      </c>
      <c r="J30" s="14">
        <f t="shared" si="0"/>
        <v>90571.42857142858</v>
      </c>
      <c r="L30" s="38">
        <f>IFERROR(SUM(#REF!)/J30,0)</f>
        <v>0</v>
      </c>
      <c r="M30" s="38">
        <f t="shared" si="1"/>
        <v>0.22082018927444794</v>
      </c>
      <c r="N30" s="38">
        <f t="shared" si="3"/>
        <v>0.31545741324921134</v>
      </c>
      <c r="P30" s="38">
        <f t="shared" si="4"/>
        <v>0.46372239747634064</v>
      </c>
      <c r="S30" s="14">
        <f>马场建筑!P30</f>
        <v>90100</v>
      </c>
      <c r="T30" s="14">
        <f t="shared" si="2"/>
        <v>1.0052322815918822</v>
      </c>
    </row>
    <row r="31" spans="4:20" x14ac:dyDescent="0.15">
      <c r="D31" s="14">
        <f>基础状态预估!H33</f>
        <v>164.25483399593904</v>
      </c>
      <c r="E31" s="14">
        <f>求节点(节奏总纲!$D$4:$D$163,节奏总纲!$C$4:$C$163,D31)</f>
        <v>73.677983318815407</v>
      </c>
      <c r="F31" s="14">
        <f>商店!AD31</f>
        <v>24000</v>
      </c>
      <c r="G31" s="14">
        <f>($D31-$D$5)*马场!$V$24</f>
        <v>34285.71428571429</v>
      </c>
      <c r="I31" s="14">
        <f>(D31-$D$5)*赛马!$S$25</f>
        <v>50400</v>
      </c>
      <c r="J31" s="14">
        <f t="shared" si="0"/>
        <v>108685.71428571429</v>
      </c>
      <c r="L31" s="38">
        <f>IFERROR(SUM(#REF!)/J31,0)</f>
        <v>0</v>
      </c>
      <c r="M31" s="38">
        <f t="shared" si="1"/>
        <v>0.22082018927444794</v>
      </c>
      <c r="N31" s="38">
        <f t="shared" si="3"/>
        <v>0.31545741324921139</v>
      </c>
      <c r="P31" s="38">
        <f t="shared" si="4"/>
        <v>0.4637223974763407</v>
      </c>
      <c r="S31" s="14">
        <f>马场建筑!P31</f>
        <v>108100</v>
      </c>
      <c r="T31" s="14">
        <f t="shared" si="2"/>
        <v>1.0054182635126205</v>
      </c>
    </row>
    <row r="32" spans="4:20" x14ac:dyDescent="0.15">
      <c r="D32" s="14">
        <f>基础状态预估!H34</f>
        <v>184.25483399593904</v>
      </c>
      <c r="E32" s="14">
        <f>求节点(节奏总纲!$D$4:$D$163,节奏总纲!$C$4:$C$163,D32)</f>
        <v>75.325998511092521</v>
      </c>
      <c r="F32" s="14">
        <f>商店!AD32</f>
        <v>28000</v>
      </c>
      <c r="G32" s="14">
        <f>($D32-$D$5)*马场!$V$24</f>
        <v>40000</v>
      </c>
      <c r="I32" s="14">
        <f>(D32-$D$5)*赛马!$S$25</f>
        <v>58800</v>
      </c>
      <c r="J32" s="14">
        <f t="shared" si="0"/>
        <v>126800</v>
      </c>
      <c r="L32" s="38">
        <f>IFERROR(SUM(#REF!)/J32,0)</f>
        <v>0</v>
      </c>
      <c r="M32" s="38">
        <f t="shared" si="1"/>
        <v>0.22082018927444794</v>
      </c>
      <c r="N32" s="38">
        <f t="shared" si="3"/>
        <v>0.31545741324921134</v>
      </c>
      <c r="P32" s="38">
        <f t="shared" si="4"/>
        <v>0.4637223974763407</v>
      </c>
      <c r="S32" s="14">
        <f>马场建筑!P32</f>
        <v>126100</v>
      </c>
      <c r="T32" s="14">
        <f t="shared" si="2"/>
        <v>1.0055511498810468</v>
      </c>
    </row>
    <row r="33" spans="4:20" x14ac:dyDescent="0.15">
      <c r="D33" s="14">
        <f>基础状态预估!H35</f>
        <v>204.25483399593904</v>
      </c>
      <c r="E33" s="14">
        <f>求节点(节奏总纲!$D$4:$D$163,节奏总纲!$C$4:$C$163,D33)</f>
        <v>76.807411124800581</v>
      </c>
      <c r="F33" s="14">
        <f>商店!AD33</f>
        <v>32000</v>
      </c>
      <c r="G33" s="14">
        <f>($D33-$D$5)*马场!$V$24</f>
        <v>45714.285714285717</v>
      </c>
      <c r="I33" s="14">
        <f>(D33-$D$5)*赛马!$S$25</f>
        <v>67200</v>
      </c>
      <c r="J33" s="14">
        <f t="shared" si="0"/>
        <v>144914.28571428571</v>
      </c>
      <c r="L33" s="38">
        <f>IFERROR(SUM(#REF!)/J33,0)</f>
        <v>0</v>
      </c>
      <c r="M33" s="38">
        <f t="shared" si="1"/>
        <v>0.22082018927444796</v>
      </c>
      <c r="N33" s="38">
        <f t="shared" si="3"/>
        <v>0.31545741324921139</v>
      </c>
      <c r="P33" s="38">
        <f t="shared" si="4"/>
        <v>0.4637223974763407</v>
      </c>
      <c r="S33" s="14">
        <f>马场建筑!P33</f>
        <v>144100</v>
      </c>
      <c r="T33" s="14">
        <f t="shared" si="2"/>
        <v>1.0056508377119064</v>
      </c>
    </row>
    <row r="34" spans="4:20" x14ac:dyDescent="0.15">
      <c r="D34" s="14">
        <f>基础状态预估!H36</f>
        <v>224.25483399593904</v>
      </c>
      <c r="E34" s="14">
        <f>求节点(节奏总纲!$D$4:$D$163,节奏总纲!$C$4:$C$163,D34)</f>
        <v>78.149660188693247</v>
      </c>
      <c r="F34" s="14">
        <f>商店!AD34</f>
        <v>36000</v>
      </c>
      <c r="G34" s="14">
        <f>($D34-$D$5)*马场!$V$24</f>
        <v>51428.571428571428</v>
      </c>
      <c r="I34" s="14">
        <f>(D34-$D$5)*赛马!$S$25</f>
        <v>75600</v>
      </c>
      <c r="J34" s="14">
        <f t="shared" si="0"/>
        <v>163028.57142857142</v>
      </c>
      <c r="L34" s="38">
        <f>IFERROR(SUM(#REF!)/J34,0)</f>
        <v>0</v>
      </c>
      <c r="M34" s="38">
        <f t="shared" si="1"/>
        <v>0.22082018927444796</v>
      </c>
      <c r="N34" s="38">
        <f t="shared" si="3"/>
        <v>0.31545741324921139</v>
      </c>
      <c r="P34" s="38">
        <f t="shared" si="4"/>
        <v>0.4637223974763407</v>
      </c>
      <c r="S34" s="14">
        <f>马场建筑!P34</f>
        <v>162100</v>
      </c>
      <c r="T34" s="14">
        <f t="shared" si="2"/>
        <v>1.0057283863576276</v>
      </c>
    </row>
    <row r="35" spans="4:20" x14ac:dyDescent="0.15">
      <c r="D35" s="14">
        <f>基础状态预估!H37</f>
        <v>244.25483399593904</v>
      </c>
      <c r="E35" s="14">
        <f>求节点(节奏总纲!$D$4:$D$163,节奏总纲!$C$4:$C$163,D35)</f>
        <v>79.373224134292442</v>
      </c>
      <c r="F35" s="14">
        <f>商店!AD35</f>
        <v>40000</v>
      </c>
      <c r="G35" s="14">
        <f>($D35-$D$5)*马场!$V$24</f>
        <v>57142.857142857145</v>
      </c>
      <c r="I35" s="14">
        <f>(D35-$D$5)*赛马!$S$25</f>
        <v>84000</v>
      </c>
      <c r="J35" s="14">
        <f t="shared" si="0"/>
        <v>181142.85714285716</v>
      </c>
      <c r="L35" s="38">
        <f>IFERROR(SUM(#REF!)/J35,0)</f>
        <v>0</v>
      </c>
      <c r="M35" s="38">
        <f t="shared" si="1"/>
        <v>0.22082018927444794</v>
      </c>
      <c r="N35" s="38">
        <f t="shared" si="3"/>
        <v>0.31545741324921134</v>
      </c>
      <c r="P35" s="38">
        <f t="shared" si="4"/>
        <v>0.46372239747634064</v>
      </c>
      <c r="S35" s="14">
        <f>马场建筑!P35</f>
        <v>180100</v>
      </c>
      <c r="T35" s="14">
        <f t="shared" si="2"/>
        <v>1.0057904338859365</v>
      </c>
    </row>
    <row r="36" spans="4:20" x14ac:dyDescent="0.15">
      <c r="D36" s="14">
        <f>基础状态预估!H38</f>
        <v>264.25483399593907</v>
      </c>
      <c r="E36" s="14">
        <f>求节点(节奏总纲!$D$4:$D$163,节奏总纲!$C$4:$C$163,D36)</f>
        <v>80.503691671254629</v>
      </c>
      <c r="F36" s="14">
        <f>商店!AD36</f>
        <v>44000.000000000007</v>
      </c>
      <c r="G36" s="14">
        <f>($D36-$D$5)*马场!$V$24</f>
        <v>62857.14285714287</v>
      </c>
      <c r="I36" s="14">
        <f>(D36-$D$5)*赛马!$S$25</f>
        <v>92400.000000000015</v>
      </c>
      <c r="J36" s="14">
        <f t="shared" si="0"/>
        <v>199257.1428571429</v>
      </c>
      <c r="L36" s="38">
        <f>IFERROR(SUM(#REF!)/J36,0)</f>
        <v>0</v>
      </c>
      <c r="M36" s="38">
        <f t="shared" si="1"/>
        <v>0.22082018927444794</v>
      </c>
      <c r="N36" s="38">
        <f t="shared" si="3"/>
        <v>0.31545741324921134</v>
      </c>
      <c r="P36" s="38">
        <f t="shared" si="4"/>
        <v>0.4637223974763407</v>
      </c>
      <c r="S36" s="14">
        <f>马场建筑!P36</f>
        <v>198100</v>
      </c>
      <c r="T36" s="14">
        <f t="shared" si="2"/>
        <v>1.0058412057402468</v>
      </c>
    </row>
    <row r="37" spans="4:20" x14ac:dyDescent="0.15">
      <c r="D37" s="14">
        <f>基础状态预估!H39</f>
        <v>284.25483399593907</v>
      </c>
      <c r="E37" s="14">
        <f>求节点(节奏总纲!$D$4:$D$163,节奏总纲!$C$4:$C$163,D37)</f>
        <v>81.552528985101091</v>
      </c>
      <c r="F37" s="14">
        <f>商店!AD37</f>
        <v>48000.000000000007</v>
      </c>
      <c r="G37" s="14">
        <f>($D37-$D$5)*马场!$V$24</f>
        <v>68571.42857142858</v>
      </c>
      <c r="I37" s="14">
        <f>(D37-$D$5)*赛马!$S$25</f>
        <v>100800.00000000001</v>
      </c>
      <c r="J37" s="14">
        <f t="shared" si="0"/>
        <v>217371.42857142858</v>
      </c>
      <c r="L37" s="38">
        <f>IFERROR(SUM(#REF!)/J37,0)</f>
        <v>0</v>
      </c>
      <c r="M37" s="38">
        <f t="shared" si="1"/>
        <v>0.22082018927444796</v>
      </c>
      <c r="N37" s="38">
        <f t="shared" si="3"/>
        <v>0.31545741324921139</v>
      </c>
      <c r="P37" s="38">
        <f t="shared" si="4"/>
        <v>0.46372239747634075</v>
      </c>
      <c r="S37" s="14">
        <f>马场建筑!P37</f>
        <v>216100</v>
      </c>
      <c r="T37" s="14">
        <f t="shared" si="2"/>
        <v>1.005883519534607</v>
      </c>
    </row>
    <row r="38" spans="4:20" x14ac:dyDescent="0.15">
      <c r="D38" s="14">
        <f>基础状态预估!H40</f>
        <v>304.25483399593907</v>
      </c>
      <c r="E38" s="14">
        <f>求节点(节奏总纲!$D$4:$D$163,节奏总纲!$C$4:$C$163,D38)</f>
        <v>82.530084047380356</v>
      </c>
      <c r="F38" s="14">
        <f>商店!AD38</f>
        <v>52000</v>
      </c>
      <c r="G38" s="14">
        <f>($D38-$D$5)*马场!$V$24</f>
        <v>74285.71428571429</v>
      </c>
      <c r="I38" s="14">
        <f>(D38-$D$5)*赛马!$S$25</f>
        <v>109200</v>
      </c>
      <c r="J38" s="14">
        <f t="shared" si="0"/>
        <v>235485.71428571429</v>
      </c>
      <c r="L38" s="38">
        <f>IFERROR(SUM(#REF!)/J38,0)</f>
        <v>0</v>
      </c>
      <c r="M38" s="38">
        <f t="shared" si="1"/>
        <v>0.22082018927444794</v>
      </c>
      <c r="N38" s="38">
        <f t="shared" si="3"/>
        <v>0.31545741324921139</v>
      </c>
      <c r="P38" s="38">
        <f t="shared" si="4"/>
        <v>0.4637223974763407</v>
      </c>
      <c r="S38" s="14">
        <f>马场建筑!P38</f>
        <v>234100</v>
      </c>
      <c r="T38" s="14">
        <f t="shared" si="2"/>
        <v>1.005919326295234</v>
      </c>
    </row>
    <row r="39" spans="4:20" x14ac:dyDescent="0.15">
      <c r="D39" s="14">
        <f>基础状态预估!H41</f>
        <v>324.25483399593907</v>
      </c>
      <c r="E39" s="14">
        <f>求节点(节奏总纲!$D$4:$D$163,节奏总纲!$C$4:$C$163,D39)</f>
        <v>83.445684961528599</v>
      </c>
      <c r="F39" s="14">
        <f>商店!AD39</f>
        <v>56000</v>
      </c>
      <c r="G39" s="14">
        <f>($D39-$D$5)*马场!$V$24</f>
        <v>80000</v>
      </c>
      <c r="I39" s="14">
        <f>(D39-$D$5)*赛马!$S$25</f>
        <v>117600</v>
      </c>
      <c r="J39" s="14">
        <f t="shared" si="0"/>
        <v>253600</v>
      </c>
      <c r="L39" s="38">
        <f>IFERROR(SUM(#REF!)/J39,0)</f>
        <v>0</v>
      </c>
      <c r="M39" s="38">
        <f t="shared" si="1"/>
        <v>0.22082018927444794</v>
      </c>
      <c r="N39" s="38">
        <f t="shared" si="3"/>
        <v>0.31545741324921134</v>
      </c>
      <c r="P39" s="38">
        <f t="shared" si="4"/>
        <v>0.4637223974763407</v>
      </c>
      <c r="S39" s="14">
        <f>马场建筑!P39</f>
        <v>252100</v>
      </c>
      <c r="T39" s="14">
        <f t="shared" si="2"/>
        <v>1.0059500198333995</v>
      </c>
    </row>
    <row r="40" spans="4:20" x14ac:dyDescent="0.15">
      <c r="D40" s="14">
        <f>基础状态预估!H42</f>
        <v>344.25483399593907</v>
      </c>
      <c r="E40" s="14">
        <f>求节点(节奏总纲!$D$4:$D$163,节奏总纲!$C$4:$C$163,D40)</f>
        <v>84.307730151594043</v>
      </c>
      <c r="F40" s="14">
        <f>商店!AD40</f>
        <v>60000</v>
      </c>
      <c r="G40" s="14">
        <f>($D40-$D$5)*马场!$V$24</f>
        <v>85714.28571428571</v>
      </c>
      <c r="I40" s="14">
        <f>(D40-$D$5)*赛马!$S$25</f>
        <v>126000</v>
      </c>
      <c r="J40" s="14">
        <f t="shared" si="0"/>
        <v>271714.28571428568</v>
      </c>
      <c r="L40" s="38">
        <f>IFERROR(SUM(#REF!)/J40,0)</f>
        <v>0</v>
      </c>
      <c r="M40" s="38">
        <f t="shared" si="1"/>
        <v>0.22082018927444796</v>
      </c>
      <c r="N40" s="38">
        <f t="shared" si="3"/>
        <v>0.31545741324921139</v>
      </c>
      <c r="P40" s="38">
        <f t="shared" si="4"/>
        <v>0.46372239747634075</v>
      </c>
      <c r="S40" s="14">
        <f>马场建筑!P40</f>
        <v>270100</v>
      </c>
      <c r="T40" s="14">
        <f t="shared" si="2"/>
        <v>1.0059766224149784</v>
      </c>
    </row>
    <row r="44" spans="4:20" x14ac:dyDescent="0.15">
      <c r="D44" s="14" t="s">
        <v>119</v>
      </c>
      <c r="F44" s="71" t="s">
        <v>288</v>
      </c>
      <c r="G44" s="71"/>
      <c r="H44" s="71"/>
      <c r="I44" s="71"/>
      <c r="L44" s="74" t="s">
        <v>278</v>
      </c>
      <c r="M44" s="74"/>
      <c r="N44" s="74"/>
      <c r="O44" s="74"/>
      <c r="P44" s="74"/>
    </row>
    <row r="45" spans="4:20" x14ac:dyDescent="0.15">
      <c r="D45" s="14" t="s">
        <v>105</v>
      </c>
      <c r="E45" s="14" t="s">
        <v>126</v>
      </c>
      <c r="F45" s="14" t="s">
        <v>289</v>
      </c>
      <c r="G45" s="14" t="s">
        <v>290</v>
      </c>
      <c r="I45" s="14" t="s">
        <v>291</v>
      </c>
      <c r="J45" s="14" t="s">
        <v>130</v>
      </c>
      <c r="L45" s="38" t="s">
        <v>156</v>
      </c>
      <c r="M45" s="38" t="s">
        <v>157</v>
      </c>
      <c r="N45" s="38" t="s">
        <v>158</v>
      </c>
      <c r="P45" s="38" t="s">
        <v>159</v>
      </c>
      <c r="S45" s="14" t="s">
        <v>276</v>
      </c>
      <c r="T45" s="14" t="s">
        <v>155</v>
      </c>
    </row>
    <row r="46" spans="4:20" x14ac:dyDescent="0.15">
      <c r="D46" s="14">
        <f>基础状态预估!I7</f>
        <v>38.53268396026413</v>
      </c>
      <c r="E46" s="14">
        <f>求节点(节奏总纲!$E$4:$E$163,节奏总纲!$C$4:$C$163,D46)</f>
        <v>55</v>
      </c>
      <c r="F46" s="14">
        <f>商店!AD46</f>
        <v>0</v>
      </c>
      <c r="G46" s="14">
        <v>0</v>
      </c>
      <c r="I46" s="14">
        <v>0</v>
      </c>
      <c r="J46" s="14">
        <f t="shared" ref="J46:J81" si="5">SUM(F46:I46)</f>
        <v>0</v>
      </c>
      <c r="L46" s="38">
        <f>IFERROR(SUM(#REF!)/J46,0)</f>
        <v>0</v>
      </c>
      <c r="M46" s="38">
        <f t="shared" ref="M46:M81" si="6">IFERROR(F46/J46,0)</f>
        <v>0</v>
      </c>
      <c r="N46" s="38">
        <f>IFERROR(G46/J46,0)</f>
        <v>0</v>
      </c>
      <c r="P46" s="38">
        <f>IFERROR(I46/J46,0)</f>
        <v>0</v>
      </c>
      <c r="S46" s="14">
        <f>马场建筑!P46</f>
        <v>100</v>
      </c>
      <c r="T46" s="14">
        <f t="shared" ref="T46:T81" si="7">IFERROR(J46/S46,0)</f>
        <v>0</v>
      </c>
    </row>
    <row r="47" spans="4:20" x14ac:dyDescent="0.15">
      <c r="D47" s="14">
        <f>基础状态预估!I8</f>
        <v>38.932683960264129</v>
      </c>
      <c r="E47" s="14">
        <f>求节点(节奏总纲!$E$4:$E$163,节奏总纲!$C$4:$C$163,D47)</f>
        <v>55.145846366850542</v>
      </c>
      <c r="F47" s="14">
        <f>商店!AD47</f>
        <v>119.99999999999957</v>
      </c>
      <c r="G47" s="14">
        <f>($D47-$D$46)*马场!$W$24</f>
        <v>171.42857142857082</v>
      </c>
      <c r="I47" s="14">
        <f>(D47-$D$46)*赛马!$S$25</f>
        <v>167.9999999999994</v>
      </c>
      <c r="J47" s="14">
        <f t="shared" si="5"/>
        <v>459.42857142856985</v>
      </c>
      <c r="L47" s="38">
        <f>IFERROR(SUM(#REF!)/J47,0)</f>
        <v>0</v>
      </c>
      <c r="M47" s="38">
        <f t="shared" si="6"/>
        <v>0.26119402985074625</v>
      </c>
      <c r="N47" s="38">
        <f t="shared" ref="N47:N81" si="8">IFERROR(G47/J47,0)</f>
        <v>0.37313432835820892</v>
      </c>
      <c r="P47" s="38">
        <f t="shared" ref="P47:P81" si="9">IFERROR(I47/J47,0)</f>
        <v>0.36567164179104472</v>
      </c>
      <c r="S47" s="14">
        <f>马场建筑!P47</f>
        <v>600</v>
      </c>
      <c r="T47" s="14">
        <f t="shared" si="7"/>
        <v>0.76571428571428313</v>
      </c>
    </row>
    <row r="48" spans="4:20" x14ac:dyDescent="0.15">
      <c r="D48" s="14">
        <f>基础状态预估!I9</f>
        <v>39.332683960264127</v>
      </c>
      <c r="E48" s="14">
        <f>求节点(节奏总纲!$E$4:$E$163,节奏总纲!$C$4:$C$163,D48)</f>
        <v>55.291692733701076</v>
      </c>
      <c r="F48" s="14">
        <f>商店!AD48</f>
        <v>239.99999999999915</v>
      </c>
      <c r="G48" s="14">
        <f>($D48-$D$46)*马场!$W$24</f>
        <v>342.85714285714164</v>
      </c>
      <c r="I48" s="14">
        <f>(D48-$D$46)*赛马!$S$25</f>
        <v>335.99999999999881</v>
      </c>
      <c r="J48" s="14">
        <f t="shared" si="5"/>
        <v>918.85714285713971</v>
      </c>
      <c r="L48" s="38">
        <f>IFERROR(SUM(#REF!)/J48,0)</f>
        <v>0</v>
      </c>
      <c r="M48" s="38">
        <f t="shared" si="6"/>
        <v>0.26119402985074625</v>
      </c>
      <c r="N48" s="38">
        <f t="shared" si="8"/>
        <v>0.37313432835820892</v>
      </c>
      <c r="P48" s="38">
        <f t="shared" si="9"/>
        <v>0.36567164179104472</v>
      </c>
      <c r="S48" s="14">
        <f>马场建筑!P48</f>
        <v>1100</v>
      </c>
      <c r="T48" s="14">
        <f t="shared" si="7"/>
        <v>0.83532467532467247</v>
      </c>
    </row>
    <row r="49" spans="4:20" x14ac:dyDescent="0.15">
      <c r="D49" s="14">
        <f>基础状态预估!I10</f>
        <v>39.732683960264133</v>
      </c>
      <c r="E49" s="14">
        <f>求节点(节奏总纲!$E$4:$E$163,节奏总纲!$C$4:$C$163,D49)</f>
        <v>55.437539100551618</v>
      </c>
      <c r="F49" s="14">
        <f>商店!AD49</f>
        <v>360.00000000000085</v>
      </c>
      <c r="G49" s="14">
        <f>($D49-$D$46)*马场!$W$24</f>
        <v>514.28571428571547</v>
      </c>
      <c r="I49" s="14">
        <f>(D49-$D$46)*赛马!$S$25</f>
        <v>504.00000000000119</v>
      </c>
      <c r="J49" s="14">
        <f t="shared" si="5"/>
        <v>1378.2857142857174</v>
      </c>
      <c r="L49" s="38">
        <f>IFERROR(SUM(#REF!)/J49,0)</f>
        <v>0</v>
      </c>
      <c r="M49" s="38">
        <f t="shared" si="6"/>
        <v>0.2611940298507463</v>
      </c>
      <c r="N49" s="38">
        <f t="shared" si="8"/>
        <v>0.37313432835820898</v>
      </c>
      <c r="P49" s="38">
        <f t="shared" si="9"/>
        <v>0.36567164179104483</v>
      </c>
      <c r="S49" s="14">
        <f>马场建筑!P49</f>
        <v>2100</v>
      </c>
      <c r="T49" s="14">
        <f t="shared" si="7"/>
        <v>0.65632653061224633</v>
      </c>
    </row>
    <row r="50" spans="4:20" x14ac:dyDescent="0.15">
      <c r="D50" s="14">
        <f>基础状态预估!I11</f>
        <v>40.132683960264131</v>
      </c>
      <c r="E50" s="14">
        <f>求节点(节奏总纲!$E$4:$E$163,节奏总纲!$C$4:$C$163,D50)</f>
        <v>55.583385467402152</v>
      </c>
      <c r="F50" s="14">
        <f>商店!AD50</f>
        <v>480.00000000000045</v>
      </c>
      <c r="G50" s="14">
        <f>($D50-$D$46)*马场!$W$24</f>
        <v>685.71428571428635</v>
      </c>
      <c r="I50" s="14">
        <f>(D50-$D$46)*赛马!$S$25</f>
        <v>672.00000000000057</v>
      </c>
      <c r="J50" s="14">
        <f t="shared" si="5"/>
        <v>1837.7142857142871</v>
      </c>
      <c r="L50" s="38">
        <f>IFERROR(SUM(#REF!)/J50,0)</f>
        <v>0</v>
      </c>
      <c r="M50" s="38">
        <f t="shared" si="6"/>
        <v>0.2611940298507463</v>
      </c>
      <c r="N50" s="38">
        <f t="shared" si="8"/>
        <v>0.37313432835820903</v>
      </c>
      <c r="P50" s="38">
        <f t="shared" si="9"/>
        <v>0.36567164179104478</v>
      </c>
      <c r="S50" s="14">
        <f>马场建筑!P50</f>
        <v>2600</v>
      </c>
      <c r="T50" s="14">
        <f t="shared" si="7"/>
        <v>0.70681318681318739</v>
      </c>
    </row>
    <row r="51" spans="4:20" x14ac:dyDescent="0.15">
      <c r="D51" s="14">
        <f>基础状态预估!I12</f>
        <v>40.932683960264129</v>
      </c>
      <c r="E51" s="14">
        <f>求节点(节奏总纲!$E$4:$E$163,节奏总纲!$C$4:$C$163,D51)</f>
        <v>55.875078201103229</v>
      </c>
      <c r="F51" s="14">
        <f>商店!AD51</f>
        <v>719.99999999999955</v>
      </c>
      <c r="G51" s="14">
        <f>($D51-$D$46)*马场!$W$24</f>
        <v>1028.571428571428</v>
      </c>
      <c r="I51" s="14">
        <f>(D51-$D$46)*赛马!$S$25</f>
        <v>1007.9999999999994</v>
      </c>
      <c r="J51" s="14">
        <f t="shared" si="5"/>
        <v>2756.5714285714271</v>
      </c>
      <c r="L51" s="38">
        <f>IFERROR(SUM(#REF!)/J51,0)</f>
        <v>0</v>
      </c>
      <c r="M51" s="38">
        <f t="shared" si="6"/>
        <v>0.26119402985074625</v>
      </c>
      <c r="N51" s="38">
        <f t="shared" si="8"/>
        <v>0.37313432835820892</v>
      </c>
      <c r="P51" s="38">
        <f t="shared" si="9"/>
        <v>0.36567164179104478</v>
      </c>
      <c r="S51" s="14">
        <f>马场建筑!P51</f>
        <v>3600</v>
      </c>
      <c r="T51" s="14">
        <f t="shared" si="7"/>
        <v>0.76571428571428535</v>
      </c>
    </row>
    <row r="52" spans="4:20" x14ac:dyDescent="0.15">
      <c r="D52" s="14">
        <f>基础状态预估!I13</f>
        <v>41.732683960264133</v>
      </c>
      <c r="E52" s="14">
        <f>求节点(节奏总纲!$E$4:$E$163,节奏总纲!$C$4:$C$163,D52)</f>
        <v>56.150702864608469</v>
      </c>
      <c r="F52" s="14">
        <f>商店!AD52</f>
        <v>960.00000000000091</v>
      </c>
      <c r="G52" s="14">
        <f>($D52-$D$46)*马场!$W$24</f>
        <v>1371.4285714285727</v>
      </c>
      <c r="I52" s="14">
        <f>(D52-$D$46)*赛马!$S$25</f>
        <v>1344.0000000000011</v>
      </c>
      <c r="J52" s="14">
        <f t="shared" si="5"/>
        <v>3675.4285714285743</v>
      </c>
      <c r="L52" s="38">
        <f>IFERROR(SUM(#REF!)/J52,0)</f>
        <v>0</v>
      </c>
      <c r="M52" s="38">
        <f t="shared" si="6"/>
        <v>0.2611940298507463</v>
      </c>
      <c r="N52" s="38">
        <f t="shared" si="8"/>
        <v>0.37313432835820903</v>
      </c>
      <c r="P52" s="38">
        <f t="shared" si="9"/>
        <v>0.36567164179104478</v>
      </c>
      <c r="S52" s="14">
        <f>马场建筑!P52</f>
        <v>4600</v>
      </c>
      <c r="T52" s="14">
        <f t="shared" si="7"/>
        <v>0.79900621118012483</v>
      </c>
    </row>
    <row r="53" spans="4:20" x14ac:dyDescent="0.15">
      <c r="D53" s="14">
        <f>基础状态预估!I14</f>
        <v>42.53268396026413</v>
      </c>
      <c r="E53" s="14">
        <f>求节点(节奏总纲!$E$4:$E$163,节奏总纲!$C$4:$C$163,D53)</f>
        <v>56.41429154452927</v>
      </c>
      <c r="F53" s="14">
        <f>商店!AD53</f>
        <v>1200</v>
      </c>
      <c r="G53" s="14">
        <f>($D53-$D$46)*马场!$W$24</f>
        <v>1714.2857142857142</v>
      </c>
      <c r="I53" s="14">
        <f>(D53-$D$46)*赛马!$S$25</f>
        <v>1680</v>
      </c>
      <c r="J53" s="14">
        <f t="shared" si="5"/>
        <v>4594.2857142857138</v>
      </c>
      <c r="L53" s="38">
        <f>IFERROR(SUM(#REF!)/J53,0)</f>
        <v>0</v>
      </c>
      <c r="M53" s="38">
        <f t="shared" si="6"/>
        <v>0.2611940298507463</v>
      </c>
      <c r="N53" s="38">
        <f t="shared" si="8"/>
        <v>0.37313432835820898</v>
      </c>
      <c r="P53" s="38">
        <f t="shared" si="9"/>
        <v>0.36567164179104483</v>
      </c>
      <c r="S53" s="14">
        <f>马场建筑!P53</f>
        <v>5600</v>
      </c>
      <c r="T53" s="14">
        <f t="shared" si="7"/>
        <v>0.82040816326530608</v>
      </c>
    </row>
    <row r="54" spans="4:20" x14ac:dyDescent="0.15">
      <c r="D54" s="14">
        <f>基础状态预估!I15</f>
        <v>44.132683960264131</v>
      </c>
      <c r="E54" s="14">
        <f>求节点(节奏总纲!$E$4:$E$163,节奏总纲!$C$4:$C$163,D54)</f>
        <v>56.941468904370872</v>
      </c>
      <c r="F54" s="14">
        <f>商店!AD54</f>
        <v>1680.0000000000005</v>
      </c>
      <c r="G54" s="14">
        <f>($D54-$D$46)*马场!$W$24</f>
        <v>2400.0000000000005</v>
      </c>
      <c r="I54" s="14">
        <f>(D54-$D$46)*赛马!$S$25</f>
        <v>2352.0000000000005</v>
      </c>
      <c r="J54" s="14">
        <f t="shared" si="5"/>
        <v>6432.0000000000018</v>
      </c>
      <c r="L54" s="38">
        <f>IFERROR(SUM(#REF!)/J54,0)</f>
        <v>0</v>
      </c>
      <c r="M54" s="38">
        <f t="shared" si="6"/>
        <v>0.26119402985074625</v>
      </c>
      <c r="N54" s="38">
        <f t="shared" si="8"/>
        <v>0.37313432835820892</v>
      </c>
      <c r="P54" s="38">
        <f t="shared" si="9"/>
        <v>0.36567164179104472</v>
      </c>
      <c r="S54" s="14">
        <f>马场建筑!P54</f>
        <v>7600</v>
      </c>
      <c r="T54" s="14">
        <f t="shared" si="7"/>
        <v>0.84631578947368447</v>
      </c>
    </row>
    <row r="55" spans="4:20" x14ac:dyDescent="0.15">
      <c r="D55" s="14">
        <f>基础状态预估!I16</f>
        <v>45.732683960264133</v>
      </c>
      <c r="E55" s="14">
        <f>求节点(节奏总纲!$E$4:$E$163,节奏总纲!$C$4:$C$163,D55)</f>
        <v>57.451589260298135</v>
      </c>
      <c r="F55" s="14">
        <f>商店!AD55</f>
        <v>2160.0000000000009</v>
      </c>
      <c r="G55" s="14">
        <f>($D55-$D$46)*马场!$W$24</f>
        <v>3085.7142857142867</v>
      </c>
      <c r="I55" s="14">
        <f>(D55-$D$46)*赛马!$S$25</f>
        <v>3024.0000000000014</v>
      </c>
      <c r="J55" s="14">
        <f t="shared" si="5"/>
        <v>8269.7142857142899</v>
      </c>
      <c r="L55" s="38">
        <f>IFERROR(SUM(#REF!)/J55,0)</f>
        <v>0</v>
      </c>
      <c r="M55" s="38">
        <f t="shared" si="6"/>
        <v>0.26119402985074625</v>
      </c>
      <c r="N55" s="38">
        <f t="shared" si="8"/>
        <v>0.37313432835820887</v>
      </c>
      <c r="P55" s="38">
        <f t="shared" si="9"/>
        <v>0.36567164179104478</v>
      </c>
      <c r="S55" s="14">
        <f>马场建筑!P55</f>
        <v>9600</v>
      </c>
      <c r="T55" s="14">
        <f t="shared" si="7"/>
        <v>0.86142857142857188</v>
      </c>
    </row>
    <row r="56" spans="4:20" x14ac:dyDescent="0.15">
      <c r="D56" s="14">
        <f>基础状态预估!I17</f>
        <v>48.132683960264131</v>
      </c>
      <c r="E56" s="14">
        <f>求节点(节奏总纲!$E$4:$E$163,节奏总纲!$C$4:$C$163,D56)</f>
        <v>58.193280806848797</v>
      </c>
      <c r="F56" s="14">
        <f>商店!AD56</f>
        <v>2880.0000000000005</v>
      </c>
      <c r="G56" s="14">
        <f>($D56-$D$46)*马场!$W$24</f>
        <v>4114.2857142857147</v>
      </c>
      <c r="I56" s="14">
        <f>(D56-$D$46)*赛马!$S$25</f>
        <v>4032.0000000000005</v>
      </c>
      <c r="J56" s="14">
        <f t="shared" si="5"/>
        <v>11026.285714285716</v>
      </c>
      <c r="L56" s="38">
        <f>IFERROR(SUM(#REF!)/J56,0)</f>
        <v>0</v>
      </c>
      <c r="M56" s="38">
        <f t="shared" si="6"/>
        <v>0.2611940298507463</v>
      </c>
      <c r="N56" s="38">
        <f t="shared" si="8"/>
        <v>0.37313432835820892</v>
      </c>
      <c r="P56" s="38">
        <f t="shared" si="9"/>
        <v>0.36567164179104478</v>
      </c>
      <c r="S56" s="14">
        <f>马场建筑!P56</f>
        <v>12100</v>
      </c>
      <c r="T56" s="14">
        <f t="shared" si="7"/>
        <v>0.91126328217237318</v>
      </c>
    </row>
    <row r="57" spans="4:20" x14ac:dyDescent="0.15">
      <c r="D57" s="14">
        <f>基础状态预估!I18</f>
        <v>50.53268396026413</v>
      </c>
      <c r="E57" s="14">
        <f>求节点(节奏总纲!$E$4:$E$163,节奏总纲!$C$4:$C$163,D57)</f>
        <v>58.8828631865753</v>
      </c>
      <c r="F57" s="14">
        <f>商店!AD57</f>
        <v>3600</v>
      </c>
      <c r="G57" s="14">
        <f>($D57-$D$46)*马场!$W$24</f>
        <v>5142.8571428571431</v>
      </c>
      <c r="I57" s="14">
        <f>(D57-$D$46)*赛马!$S$25</f>
        <v>5040</v>
      </c>
      <c r="J57" s="14">
        <f t="shared" si="5"/>
        <v>13782.857142857143</v>
      </c>
      <c r="L57" s="38">
        <f>IFERROR(SUM(#REF!)/J57,0)</f>
        <v>0</v>
      </c>
      <c r="M57" s="38">
        <f t="shared" si="6"/>
        <v>0.26119402985074625</v>
      </c>
      <c r="N57" s="38">
        <f t="shared" si="8"/>
        <v>0.37313432835820898</v>
      </c>
      <c r="P57" s="38">
        <f t="shared" si="9"/>
        <v>0.36567164179104478</v>
      </c>
      <c r="S57" s="14">
        <f>马场建筑!P57</f>
        <v>14600</v>
      </c>
      <c r="T57" s="14">
        <f t="shared" si="7"/>
        <v>0.94403131115459882</v>
      </c>
    </row>
    <row r="58" spans="4:20" x14ac:dyDescent="0.15">
      <c r="D58" s="14">
        <f>基础状态预估!I19</f>
        <v>52.932683960264129</v>
      </c>
      <c r="E58" s="14">
        <f>求节点(节奏总纲!$E$4:$E$163,节奏总纲!$C$4:$C$163,D58)</f>
        <v>59.545970434731508</v>
      </c>
      <c r="F58" s="14">
        <f>商店!AD58</f>
        <v>4320</v>
      </c>
      <c r="G58" s="14">
        <f>($D58-$D$46)*马场!$W$24</f>
        <v>6171.4285714285706</v>
      </c>
      <c r="I58" s="14">
        <f>(D58-$D$46)*赛马!$S$25</f>
        <v>6047.9999999999991</v>
      </c>
      <c r="J58" s="14">
        <f t="shared" si="5"/>
        <v>16539.428571428569</v>
      </c>
      <c r="L58" s="38">
        <f>IFERROR(SUM(#REF!)/J58,0)</f>
        <v>0</v>
      </c>
      <c r="M58" s="38">
        <f t="shared" si="6"/>
        <v>0.2611940298507463</v>
      </c>
      <c r="N58" s="38">
        <f t="shared" si="8"/>
        <v>0.37313432835820898</v>
      </c>
      <c r="P58" s="38">
        <f t="shared" si="9"/>
        <v>0.36567164179104478</v>
      </c>
      <c r="S58" s="14">
        <f>马场建筑!P58</f>
        <v>17100</v>
      </c>
      <c r="T58" s="14">
        <f t="shared" si="7"/>
        <v>0.96721804511278175</v>
      </c>
    </row>
    <row r="59" spans="4:20" x14ac:dyDescent="0.15">
      <c r="D59" s="14">
        <f>基础状态预估!I20</f>
        <v>55.332683960264134</v>
      </c>
      <c r="E59" s="14">
        <f>求节点(节奏总纲!$E$4:$E$163,节奏总纲!$C$4:$C$163,D59)</f>
        <v>60.185457227447259</v>
      </c>
      <c r="F59" s="14">
        <f>商店!AD59</f>
        <v>5040.0000000000009</v>
      </c>
      <c r="G59" s="14">
        <f>($D59-$D$46)*马场!$W$24</f>
        <v>7200.0000000000018</v>
      </c>
      <c r="I59" s="14">
        <f>(D59-$D$46)*赛马!$S$25</f>
        <v>7056.0000000000018</v>
      </c>
      <c r="J59" s="14">
        <f t="shared" si="5"/>
        <v>19296.000000000007</v>
      </c>
      <c r="L59" s="38">
        <f>IFERROR(SUM(#REF!)/J59,0)</f>
        <v>0</v>
      </c>
      <c r="M59" s="38">
        <f t="shared" si="6"/>
        <v>0.26119402985074619</v>
      </c>
      <c r="N59" s="38">
        <f t="shared" si="8"/>
        <v>0.37313432835820892</v>
      </c>
      <c r="P59" s="38">
        <f t="shared" si="9"/>
        <v>0.36567164179104472</v>
      </c>
      <c r="S59" s="14">
        <f>马场建筑!P59</f>
        <v>19600</v>
      </c>
      <c r="T59" s="14">
        <f t="shared" si="7"/>
        <v>0.98448979591836772</v>
      </c>
    </row>
    <row r="60" spans="4:20" x14ac:dyDescent="0.15">
      <c r="D60" s="14">
        <f>基础状态预估!I21</f>
        <v>57.732683960264133</v>
      </c>
      <c r="E60" s="14">
        <f>求节点(节奏总纲!$E$4:$E$163,节奏总纲!$C$4:$C$163,D60)</f>
        <v>60.784363244895779</v>
      </c>
      <c r="F60" s="14">
        <f>商店!AD60</f>
        <v>5760.0000000000009</v>
      </c>
      <c r="G60" s="14">
        <f>($D60-$D$46)*马场!$W$24</f>
        <v>8228.5714285714294</v>
      </c>
      <c r="I60" s="14">
        <f>(D60-$D$46)*赛马!$S$25</f>
        <v>8064.0000000000009</v>
      </c>
      <c r="J60" s="14">
        <f t="shared" si="5"/>
        <v>22052.571428571431</v>
      </c>
      <c r="L60" s="38">
        <f>IFERROR(SUM(#REF!)/J60,0)</f>
        <v>0</v>
      </c>
      <c r="M60" s="38">
        <f t="shared" si="6"/>
        <v>0.2611940298507463</v>
      </c>
      <c r="N60" s="38">
        <f t="shared" si="8"/>
        <v>0.37313432835820892</v>
      </c>
      <c r="P60" s="38">
        <f t="shared" si="9"/>
        <v>0.36567164179104478</v>
      </c>
      <c r="S60" s="14">
        <f>马场建筑!P60</f>
        <v>22100</v>
      </c>
      <c r="T60" s="14">
        <f t="shared" si="7"/>
        <v>0.99785391079508734</v>
      </c>
    </row>
    <row r="61" spans="4:20" x14ac:dyDescent="0.15">
      <c r="D61" s="14">
        <f>基础状态预估!I22</f>
        <v>60.132683960264131</v>
      </c>
      <c r="E61" s="14">
        <f>求节点(节奏总纲!$E$4:$E$163,节奏总纲!$C$4:$C$163,D61)</f>
        <v>61.361709643883636</v>
      </c>
      <c r="F61" s="14">
        <f>商店!AD61</f>
        <v>6480</v>
      </c>
      <c r="G61" s="14">
        <f>($D61-$D$46)*马场!$W$24</f>
        <v>9257.1428571428569</v>
      </c>
      <c r="I61" s="14">
        <f>(D61-$D$46)*赛马!$S$25</f>
        <v>9072</v>
      </c>
      <c r="J61" s="14">
        <f t="shared" si="5"/>
        <v>24809.142857142855</v>
      </c>
      <c r="L61" s="38">
        <f>IFERROR(SUM(#REF!)/J61,0)</f>
        <v>0</v>
      </c>
      <c r="M61" s="38">
        <f t="shared" si="6"/>
        <v>0.2611940298507463</v>
      </c>
      <c r="N61" s="38">
        <f t="shared" si="8"/>
        <v>0.37313432835820898</v>
      </c>
      <c r="P61" s="38">
        <f t="shared" si="9"/>
        <v>0.36567164179104483</v>
      </c>
      <c r="S61" s="14">
        <f>马场建筑!P61</f>
        <v>24600</v>
      </c>
      <c r="T61" s="14">
        <f t="shared" si="7"/>
        <v>1.0085017421602787</v>
      </c>
    </row>
    <row r="62" spans="4:20" x14ac:dyDescent="0.15">
      <c r="D62" s="14">
        <f>基础状态预估!I23</f>
        <v>62.53268396026413</v>
      </c>
      <c r="E62" s="14">
        <f>求节点(节奏总纲!$E$4:$E$163,节奏总纲!$C$4:$C$163,D62)</f>
        <v>61.926926068926527</v>
      </c>
      <c r="F62" s="14">
        <f>商店!AD62</f>
        <v>7200</v>
      </c>
      <c r="G62" s="14">
        <f>($D62-$D$46)*马场!$W$24</f>
        <v>10285.714285714286</v>
      </c>
      <c r="I62" s="14">
        <f>(D62-$D$46)*赛马!$S$25</f>
        <v>10080</v>
      </c>
      <c r="J62" s="14">
        <f t="shared" si="5"/>
        <v>27565.714285714286</v>
      </c>
      <c r="L62" s="38">
        <f>IFERROR(SUM(#REF!)/J62,0)</f>
        <v>0</v>
      </c>
      <c r="M62" s="38">
        <f t="shared" si="6"/>
        <v>0.26119402985074625</v>
      </c>
      <c r="N62" s="38">
        <f t="shared" si="8"/>
        <v>0.37313432835820898</v>
      </c>
      <c r="P62" s="38">
        <f t="shared" si="9"/>
        <v>0.36567164179104478</v>
      </c>
      <c r="S62" s="14">
        <f>马场建筑!P62</f>
        <v>27100</v>
      </c>
      <c r="T62" s="14">
        <f t="shared" si="7"/>
        <v>1.017185028993147</v>
      </c>
    </row>
    <row r="63" spans="4:20" x14ac:dyDescent="0.15">
      <c r="D63" s="14">
        <f>基础状态预估!I24</f>
        <v>66.532683960264137</v>
      </c>
      <c r="E63" s="14">
        <f>求节点(节奏总纲!$E$4:$E$163,节奏总纲!$C$4:$C$163,D63)</f>
        <v>62.797412443418587</v>
      </c>
      <c r="F63" s="14">
        <f>商店!AD63</f>
        <v>8400.0000000000018</v>
      </c>
      <c r="G63" s="14">
        <f>($D63-$D$46)*马场!$W$24</f>
        <v>12000.000000000002</v>
      </c>
      <c r="I63" s="14">
        <f>(D63-$D$46)*赛马!$S$25</f>
        <v>11760.000000000004</v>
      </c>
      <c r="J63" s="14">
        <f t="shared" si="5"/>
        <v>32160.000000000007</v>
      </c>
      <c r="L63" s="38">
        <f>IFERROR(SUM(#REF!)/J63,0)</f>
        <v>0</v>
      </c>
      <c r="M63" s="38">
        <f t="shared" si="6"/>
        <v>0.26119402985074625</v>
      </c>
      <c r="N63" s="38">
        <f t="shared" si="8"/>
        <v>0.37313432835820892</v>
      </c>
      <c r="P63" s="38">
        <f t="shared" si="9"/>
        <v>0.36567164179104483</v>
      </c>
      <c r="S63" s="14">
        <f>马场建筑!P63</f>
        <v>31600</v>
      </c>
      <c r="T63" s="14">
        <f t="shared" si="7"/>
        <v>1.0177215189873421</v>
      </c>
    </row>
    <row r="64" spans="4:20" x14ac:dyDescent="0.15">
      <c r="D64" s="14">
        <f>基础状态预估!I25</f>
        <v>70.532683960264137</v>
      </c>
      <c r="E64" s="14">
        <f>求节点(节奏总纲!$E$4:$E$163,节奏总纲!$C$4:$C$163,D64)</f>
        <v>63.621237555476739</v>
      </c>
      <c r="F64" s="14">
        <f>商店!AD64</f>
        <v>9600.0000000000018</v>
      </c>
      <c r="G64" s="14">
        <f>($D64-$D$46)*马场!$W$24</f>
        <v>13714.285714285717</v>
      </c>
      <c r="I64" s="14">
        <f>(D64-$D$46)*赛马!$S$25</f>
        <v>13440.000000000004</v>
      </c>
      <c r="J64" s="14">
        <f t="shared" si="5"/>
        <v>36754.285714285725</v>
      </c>
      <c r="L64" s="38">
        <f>IFERROR(SUM(#REF!)/J64,0)</f>
        <v>0</v>
      </c>
      <c r="M64" s="38">
        <f t="shared" si="6"/>
        <v>0.26119402985074625</v>
      </c>
      <c r="N64" s="38">
        <f t="shared" si="8"/>
        <v>0.37313432835820892</v>
      </c>
      <c r="P64" s="38">
        <f t="shared" si="9"/>
        <v>0.36567164179104478</v>
      </c>
      <c r="S64" s="14">
        <f>马场建筑!P64</f>
        <v>36100</v>
      </c>
      <c r="T64" s="14">
        <f t="shared" si="7"/>
        <v>1.0181242580134551</v>
      </c>
    </row>
    <row r="65" spans="4:20" x14ac:dyDescent="0.15">
      <c r="D65" s="14">
        <f>基础状态预估!I26</f>
        <v>74.532683960264137</v>
      </c>
      <c r="E65" s="14">
        <f>求节点(节奏总纲!$E$4:$E$163,节奏总纲!$C$4:$C$163,D65)</f>
        <v>64.4062621963335</v>
      </c>
      <c r="F65" s="14">
        <f>商店!AD65</f>
        <v>10800.000000000002</v>
      </c>
      <c r="G65" s="14">
        <f>($D65-$D$46)*马场!$W$24</f>
        <v>15428.571428571431</v>
      </c>
      <c r="I65" s="14">
        <f>(D65-$D$46)*赛马!$S$25</f>
        <v>15120.000000000004</v>
      </c>
      <c r="J65" s="14">
        <f t="shared" si="5"/>
        <v>41348.571428571435</v>
      </c>
      <c r="L65" s="38">
        <f>IFERROR(SUM(#REF!)/J65,0)</f>
        <v>0</v>
      </c>
      <c r="M65" s="38">
        <f t="shared" si="6"/>
        <v>0.2611940298507463</v>
      </c>
      <c r="N65" s="38">
        <f t="shared" si="8"/>
        <v>0.37313432835820898</v>
      </c>
      <c r="P65" s="38">
        <f t="shared" si="9"/>
        <v>0.36567164179104483</v>
      </c>
      <c r="S65" s="14">
        <f>马场建筑!P65</f>
        <v>40600</v>
      </c>
      <c r="T65" s="14">
        <f t="shared" si="7"/>
        <v>1.0184377199155525</v>
      </c>
    </row>
    <row r="66" spans="4:20" x14ac:dyDescent="0.15">
      <c r="D66" s="14">
        <f>基础状态预估!I27</f>
        <v>78.532683960264137</v>
      </c>
      <c r="E66" s="14">
        <f>求节点(节奏总纲!$E$4:$E$163,节奏总纲!$C$4:$C$163,D66)</f>
        <v>65.15484850713321</v>
      </c>
      <c r="F66" s="14">
        <f>商店!AD66</f>
        <v>12000.000000000002</v>
      </c>
      <c r="G66" s="14">
        <f>($D66-$D$46)*马场!$W$24</f>
        <v>17142.857142857145</v>
      </c>
      <c r="I66" s="14">
        <f>(D66-$D$46)*赛马!$S$25</f>
        <v>16800.000000000004</v>
      </c>
      <c r="J66" s="14">
        <f t="shared" si="5"/>
        <v>45942.857142857145</v>
      </c>
      <c r="L66" s="38">
        <f>IFERROR(SUM(#REF!)/J66,0)</f>
        <v>0</v>
      </c>
      <c r="M66" s="38">
        <f t="shared" si="6"/>
        <v>0.2611940298507463</v>
      </c>
      <c r="N66" s="38">
        <f t="shared" si="8"/>
        <v>0.37313432835820898</v>
      </c>
      <c r="P66" s="38">
        <f t="shared" si="9"/>
        <v>0.36567164179104483</v>
      </c>
      <c r="S66" s="14">
        <f>马场建筑!P66</f>
        <v>45100</v>
      </c>
      <c r="T66" s="14">
        <f t="shared" si="7"/>
        <v>1.0186886284447261</v>
      </c>
    </row>
    <row r="67" spans="4:20" x14ac:dyDescent="0.15">
      <c r="D67" s="14">
        <f>基础状态预估!I28</f>
        <v>86.532683960264137</v>
      </c>
      <c r="E67" s="14">
        <f>求节点(节奏总纲!$E$4:$E$163,节奏总纲!$C$4:$C$163,D67)</f>
        <v>66.519938152315177</v>
      </c>
      <c r="F67" s="14">
        <f>商店!AD67</f>
        <v>14400.000000000002</v>
      </c>
      <c r="G67" s="14">
        <f>($D67-$D$46)*马场!$W$24</f>
        <v>20571.428571428572</v>
      </c>
      <c r="I67" s="14">
        <f>(D67-$D$46)*赛马!$S$25</f>
        <v>20160.000000000004</v>
      </c>
      <c r="J67" s="14">
        <f t="shared" si="5"/>
        <v>55131.42857142858</v>
      </c>
      <c r="L67" s="38">
        <f>IFERROR(SUM(#REF!)/J67,0)</f>
        <v>0</v>
      </c>
      <c r="M67" s="38">
        <f t="shared" si="6"/>
        <v>0.26119402985074625</v>
      </c>
      <c r="N67" s="38">
        <f t="shared" si="8"/>
        <v>0.37313432835820892</v>
      </c>
      <c r="P67" s="38">
        <f t="shared" si="9"/>
        <v>0.36567164179104478</v>
      </c>
      <c r="S67" s="14">
        <f>马场建筑!P67</f>
        <v>54100</v>
      </c>
      <c r="T67" s="14">
        <f t="shared" si="7"/>
        <v>1.0190652231317667</v>
      </c>
    </row>
    <row r="68" spans="4:20" x14ac:dyDescent="0.15">
      <c r="D68" s="14">
        <f>基础状态预估!I29</f>
        <v>94.532683960264137</v>
      </c>
      <c r="E68" s="14">
        <f>求节点(节奏总纲!$E$4:$E$163,节奏总纲!$C$4:$C$163,D68)</f>
        <v>67.795850728065588</v>
      </c>
      <c r="F68" s="14">
        <f>商店!AD68</f>
        <v>16800.000000000004</v>
      </c>
      <c r="G68" s="14">
        <f>($D68-$D$46)*马场!$W$24</f>
        <v>24000.000000000004</v>
      </c>
      <c r="I68" s="14">
        <f>(D68-$D$46)*赛马!$S$25</f>
        <v>23520.000000000004</v>
      </c>
      <c r="J68" s="14">
        <f t="shared" si="5"/>
        <v>64320.000000000015</v>
      </c>
      <c r="L68" s="38">
        <f>IFERROR(SUM(#REF!)/J68,0)</f>
        <v>0</v>
      </c>
      <c r="M68" s="38">
        <f t="shared" si="6"/>
        <v>0.26119402985074625</v>
      </c>
      <c r="N68" s="38">
        <f t="shared" si="8"/>
        <v>0.37313432835820892</v>
      </c>
      <c r="P68" s="38">
        <f t="shared" si="9"/>
        <v>0.36567164179104478</v>
      </c>
      <c r="S68" s="14">
        <f>马场建筑!P68</f>
        <v>63100</v>
      </c>
      <c r="T68" s="14">
        <f t="shared" si="7"/>
        <v>1.0193343898573695</v>
      </c>
    </row>
    <row r="69" spans="4:20" x14ac:dyDescent="0.15">
      <c r="D69" s="14">
        <f>基础状态预估!I30</f>
        <v>102.53268396026414</v>
      </c>
      <c r="E69" s="14">
        <f>求节点(节奏总纲!$E$4:$E$163,节奏总纲!$C$4:$C$163,D69)</f>
        <v>69.002844554363236</v>
      </c>
      <c r="F69" s="14">
        <f>商店!AD69</f>
        <v>19200</v>
      </c>
      <c r="G69" s="14">
        <f>($D69-$D$46)*马场!$W$24</f>
        <v>27428.571428571428</v>
      </c>
      <c r="I69" s="14">
        <f>(D69-$D$46)*赛马!$S$25</f>
        <v>26880</v>
      </c>
      <c r="J69" s="14">
        <f t="shared" si="5"/>
        <v>73508.57142857142</v>
      </c>
      <c r="L69" s="38">
        <f>IFERROR(SUM(#REF!)/J69,0)</f>
        <v>0</v>
      </c>
      <c r="M69" s="38">
        <f t="shared" si="6"/>
        <v>0.2611940298507463</v>
      </c>
      <c r="N69" s="38">
        <f t="shared" si="8"/>
        <v>0.37313432835820898</v>
      </c>
      <c r="P69" s="38">
        <f t="shared" si="9"/>
        <v>0.36567164179104483</v>
      </c>
      <c r="S69" s="14">
        <f>马场建筑!P69</f>
        <v>72100</v>
      </c>
      <c r="T69" s="14">
        <f t="shared" si="7"/>
        <v>1.0195363582326133</v>
      </c>
    </row>
    <row r="70" spans="4:20" x14ac:dyDescent="0.15">
      <c r="D70" s="14">
        <f>基础状态预估!I31</f>
        <v>110.53268396026414</v>
      </c>
      <c r="E70" s="14">
        <f>求节点(节奏总纲!$E$4:$E$163,节奏总纲!$C$4:$C$163,D70)</f>
        <v>70.069864293097808</v>
      </c>
      <c r="F70" s="14">
        <f>商店!AD70</f>
        <v>21600</v>
      </c>
      <c r="G70" s="14">
        <f>($D70-$D$46)*马场!$W$24</f>
        <v>30857.142857142855</v>
      </c>
      <c r="I70" s="14">
        <f>(D70-$D$46)*赛马!$S$25</f>
        <v>30240</v>
      </c>
      <c r="J70" s="14">
        <f t="shared" si="5"/>
        <v>82697.142857142855</v>
      </c>
      <c r="L70" s="38">
        <f>IFERROR(SUM(#REF!)/J70,0)</f>
        <v>0</v>
      </c>
      <c r="M70" s="38">
        <f t="shared" si="6"/>
        <v>0.2611940298507463</v>
      </c>
      <c r="N70" s="38">
        <f t="shared" si="8"/>
        <v>0.37313432835820892</v>
      </c>
      <c r="P70" s="38">
        <f t="shared" si="9"/>
        <v>0.36567164179104478</v>
      </c>
      <c r="S70" s="14">
        <f>马场建筑!P70</f>
        <v>81100</v>
      </c>
      <c r="T70" s="14">
        <f t="shared" si="7"/>
        <v>1.0196935000880747</v>
      </c>
    </row>
    <row r="71" spans="4:20" x14ac:dyDescent="0.15">
      <c r="D71" s="14">
        <f>基础状态预估!I32</f>
        <v>118.53268396026414</v>
      </c>
      <c r="E71" s="14">
        <f>求节点(节奏总纲!$E$4:$E$163,节奏总纲!$C$4:$C$163,D71)</f>
        <v>71.058420805080829</v>
      </c>
      <c r="F71" s="14">
        <f>商店!AD71</f>
        <v>24000</v>
      </c>
      <c r="G71" s="14">
        <f>($D71-$D$46)*马场!$W$24</f>
        <v>34285.714285714283</v>
      </c>
      <c r="I71" s="14">
        <f>(D71-$D$46)*赛马!$S$25</f>
        <v>33600</v>
      </c>
      <c r="J71" s="14">
        <f t="shared" si="5"/>
        <v>91885.71428571429</v>
      </c>
      <c r="L71" s="38">
        <f>IFERROR(SUM(#REF!)/J71,0)</f>
        <v>0</v>
      </c>
      <c r="M71" s="38">
        <f t="shared" si="6"/>
        <v>0.26119402985074625</v>
      </c>
      <c r="N71" s="38">
        <f t="shared" si="8"/>
        <v>0.37313432835820892</v>
      </c>
      <c r="P71" s="38">
        <f t="shared" si="9"/>
        <v>0.36567164179104478</v>
      </c>
      <c r="S71" s="14">
        <f>马场建筑!P71</f>
        <v>90100</v>
      </c>
      <c r="T71" s="14">
        <f t="shared" si="7"/>
        <v>1.0198192484540987</v>
      </c>
    </row>
    <row r="72" spans="4:20" x14ac:dyDescent="0.15">
      <c r="D72" s="14">
        <f>基础状态预估!I33</f>
        <v>134.53268396026414</v>
      </c>
      <c r="E72" s="14">
        <f>求节点(节奏总纲!$E$4:$E$163,节奏总纲!$C$4:$C$163,D72)</f>
        <v>72.900013224656846</v>
      </c>
      <c r="F72" s="14">
        <f>商店!AD72</f>
        <v>28800</v>
      </c>
      <c r="G72" s="14">
        <f>($D72-$D$46)*马场!$W$24</f>
        <v>41142.857142857145</v>
      </c>
      <c r="I72" s="14">
        <f>(D72-$D$46)*赛马!$S$25</f>
        <v>40320</v>
      </c>
      <c r="J72" s="14">
        <f t="shared" si="5"/>
        <v>110262.85714285714</v>
      </c>
      <c r="L72" s="38">
        <f>IFERROR(SUM(#REF!)/J72,0)</f>
        <v>0</v>
      </c>
      <c r="M72" s="38">
        <f t="shared" si="6"/>
        <v>0.26119402985074625</v>
      </c>
      <c r="N72" s="38">
        <f t="shared" si="8"/>
        <v>0.37313432835820898</v>
      </c>
      <c r="P72" s="38">
        <f t="shared" si="9"/>
        <v>0.36567164179104478</v>
      </c>
      <c r="S72" s="14">
        <f>马场建筑!P72</f>
        <v>108100</v>
      </c>
      <c r="T72" s="14">
        <f t="shared" si="7"/>
        <v>1.0200079291661162</v>
      </c>
    </row>
    <row r="73" spans="4:20" x14ac:dyDescent="0.15">
      <c r="D73" s="14">
        <f>基础状态预估!I34</f>
        <v>150.53268396026414</v>
      </c>
      <c r="E73" s="14">
        <f>求节点(节奏总纲!$E$4:$E$163,节奏总纲!$C$4:$C$163,D73)</f>
        <v>74.507030018861627</v>
      </c>
      <c r="F73" s="14">
        <f>商店!AD73</f>
        <v>33600</v>
      </c>
      <c r="G73" s="14">
        <f>($D73-$D$46)*马场!$W$24</f>
        <v>48000</v>
      </c>
      <c r="I73" s="14">
        <f>(D73-$D$46)*赛马!$S$25</f>
        <v>47040</v>
      </c>
      <c r="J73" s="14">
        <f t="shared" si="5"/>
        <v>128640</v>
      </c>
      <c r="L73" s="38">
        <f>IFERROR(SUM(#REF!)/J73,0)</f>
        <v>0</v>
      </c>
      <c r="M73" s="38">
        <f t="shared" si="6"/>
        <v>0.26119402985074625</v>
      </c>
      <c r="N73" s="38">
        <f t="shared" si="8"/>
        <v>0.37313432835820898</v>
      </c>
      <c r="P73" s="38">
        <f t="shared" si="9"/>
        <v>0.36567164179104478</v>
      </c>
      <c r="S73" s="14">
        <f>马场建筑!P73</f>
        <v>126100</v>
      </c>
      <c r="T73" s="14">
        <f t="shared" si="7"/>
        <v>1.020142743854084</v>
      </c>
    </row>
    <row r="74" spans="4:20" x14ac:dyDescent="0.15">
      <c r="D74" s="14">
        <f>基础状态预估!I35</f>
        <v>166.53268396026414</v>
      </c>
      <c r="E74" s="14">
        <f>求节点(节奏总纲!$E$4:$E$163,节奏总纲!$C$4:$C$163,D74)</f>
        <v>75.960633855370347</v>
      </c>
      <c r="F74" s="14">
        <f>商店!AD74</f>
        <v>38400</v>
      </c>
      <c r="G74" s="14">
        <f>($D74-$D$46)*马场!$W$24</f>
        <v>54857.142857142855</v>
      </c>
      <c r="I74" s="14">
        <f>(D74-$D$46)*赛马!$S$25</f>
        <v>53760</v>
      </c>
      <c r="J74" s="14">
        <f t="shared" si="5"/>
        <v>147017.14285714284</v>
      </c>
      <c r="L74" s="38">
        <f>IFERROR(SUM(#REF!)/J74,0)</f>
        <v>0</v>
      </c>
      <c r="M74" s="38">
        <f t="shared" si="6"/>
        <v>0.2611940298507463</v>
      </c>
      <c r="N74" s="38">
        <f t="shared" si="8"/>
        <v>0.37313432835820898</v>
      </c>
      <c r="P74" s="38">
        <f t="shared" si="9"/>
        <v>0.36567164179104483</v>
      </c>
      <c r="S74" s="14">
        <f>马场建筑!P74</f>
        <v>144100</v>
      </c>
      <c r="T74" s="14">
        <f t="shared" si="7"/>
        <v>1.0202438782591454</v>
      </c>
    </row>
    <row r="75" spans="4:20" x14ac:dyDescent="0.15">
      <c r="D75" s="14">
        <f>基础状态预估!I36</f>
        <v>182.53268396026414</v>
      </c>
      <c r="E75" s="14">
        <f>求节点(节奏总纲!$E$4:$E$163,节奏总纲!$C$4:$C$163,D75)</f>
        <v>77.263834900504776</v>
      </c>
      <c r="F75" s="14">
        <f>商店!AD75</f>
        <v>43200</v>
      </c>
      <c r="G75" s="14">
        <f>($D75-$D$46)*马场!$W$24</f>
        <v>61714.28571428571</v>
      </c>
      <c r="I75" s="14">
        <f>(D75-$D$46)*赛马!$S$25</f>
        <v>60480</v>
      </c>
      <c r="J75" s="14">
        <f t="shared" si="5"/>
        <v>165394.28571428571</v>
      </c>
      <c r="L75" s="38">
        <f>IFERROR(SUM(#REF!)/J75,0)</f>
        <v>0</v>
      </c>
      <c r="M75" s="38">
        <f t="shared" si="6"/>
        <v>0.2611940298507463</v>
      </c>
      <c r="N75" s="38">
        <f t="shared" si="8"/>
        <v>0.37313432835820892</v>
      </c>
      <c r="P75" s="38">
        <f t="shared" si="9"/>
        <v>0.36567164179104478</v>
      </c>
      <c r="S75" s="14">
        <f>马场建筑!P75</f>
        <v>162100</v>
      </c>
      <c r="T75" s="14">
        <f t="shared" si="7"/>
        <v>1.0203225522164447</v>
      </c>
    </row>
    <row r="76" spans="4:20" x14ac:dyDescent="0.15">
      <c r="D76" s="14">
        <f>基础状态预估!I37</f>
        <v>198.53268396026414</v>
      </c>
      <c r="E76" s="14">
        <f>求节点(节奏总纲!$E$4:$E$163,节奏总纲!$C$4:$C$163,D76)</f>
        <v>78.462372089554393</v>
      </c>
      <c r="F76" s="14">
        <f>商店!AD76</f>
        <v>48000</v>
      </c>
      <c r="G76" s="14">
        <f>($D76-$D$46)*马场!$W$24</f>
        <v>68571.428571428565</v>
      </c>
      <c r="I76" s="14">
        <f>(D76-$D$46)*赛马!$S$25</f>
        <v>67200</v>
      </c>
      <c r="J76" s="14">
        <f t="shared" si="5"/>
        <v>183771.42857142858</v>
      </c>
      <c r="L76" s="38">
        <f>IFERROR(SUM(#REF!)/J76,0)</f>
        <v>0</v>
      </c>
      <c r="M76" s="38">
        <f t="shared" si="6"/>
        <v>0.26119402985074625</v>
      </c>
      <c r="N76" s="38">
        <f t="shared" si="8"/>
        <v>0.37313432835820892</v>
      </c>
      <c r="P76" s="38">
        <f t="shared" si="9"/>
        <v>0.36567164179104478</v>
      </c>
      <c r="S76" s="14">
        <f>马场建筑!P76</f>
        <v>180100</v>
      </c>
      <c r="T76" s="14">
        <f t="shared" si="7"/>
        <v>1.0203855001189817</v>
      </c>
    </row>
    <row r="77" spans="4:20" x14ac:dyDescent="0.15">
      <c r="D77" s="14">
        <f>基础状态预估!I38</f>
        <v>214.53268396026414</v>
      </c>
      <c r="E77" s="14">
        <f>求节点(节奏总纲!$E$4:$E$163,节奏总纲!$C$4:$C$163,D77)</f>
        <v>79.563358690960357</v>
      </c>
      <c r="F77" s="14">
        <f>商店!AD77</f>
        <v>52800</v>
      </c>
      <c r="G77" s="14">
        <f>($D77-$D$46)*马场!$W$24</f>
        <v>75428.57142857142</v>
      </c>
      <c r="I77" s="14">
        <f>(D77-$D$46)*赛马!$S$25</f>
        <v>73920</v>
      </c>
      <c r="J77" s="14">
        <f t="shared" si="5"/>
        <v>202148.57142857142</v>
      </c>
      <c r="L77" s="38">
        <f>IFERROR(SUM(#REF!)/J77,0)</f>
        <v>0</v>
      </c>
      <c r="M77" s="38">
        <f t="shared" si="6"/>
        <v>0.2611940298507463</v>
      </c>
      <c r="N77" s="38">
        <f t="shared" si="8"/>
        <v>0.37313432835820892</v>
      </c>
      <c r="P77" s="38">
        <f t="shared" si="9"/>
        <v>0.36567164179104478</v>
      </c>
      <c r="S77" s="14">
        <f>马场建筑!P77</f>
        <v>198100</v>
      </c>
      <c r="T77" s="14">
        <f t="shared" si="7"/>
        <v>1.0204370087257517</v>
      </c>
    </row>
    <row r="78" spans="4:20" x14ac:dyDescent="0.15">
      <c r="D78" s="14">
        <f>基础状态预估!I39</f>
        <v>230.53268396026414</v>
      </c>
      <c r="E78" s="14">
        <f>求节点(节奏总纲!$E$4:$E$163,节奏总纲!$C$4:$C$163,D78)</f>
        <v>80.618540088962334</v>
      </c>
      <c r="F78" s="14">
        <f>商店!AD78</f>
        <v>57600</v>
      </c>
      <c r="G78" s="14">
        <f>($D78-$D$46)*马场!$W$24</f>
        <v>82285.71428571429</v>
      </c>
      <c r="I78" s="14">
        <f>(D78-$D$46)*赛马!$S$25</f>
        <v>80640</v>
      </c>
      <c r="J78" s="14">
        <f t="shared" si="5"/>
        <v>220525.71428571429</v>
      </c>
      <c r="L78" s="38">
        <f>IFERROR(SUM(#REF!)/J78,0)</f>
        <v>0</v>
      </c>
      <c r="M78" s="38">
        <f t="shared" si="6"/>
        <v>0.26119402985074625</v>
      </c>
      <c r="N78" s="38">
        <f t="shared" si="8"/>
        <v>0.37313432835820898</v>
      </c>
      <c r="P78" s="38">
        <f t="shared" si="9"/>
        <v>0.36567164179104478</v>
      </c>
      <c r="S78" s="14">
        <f>马场建筑!P78</f>
        <v>216100</v>
      </c>
      <c r="T78" s="14">
        <f t="shared" si="7"/>
        <v>1.0204799365373174</v>
      </c>
    </row>
    <row r="79" spans="4:20" x14ac:dyDescent="0.15">
      <c r="D79" s="14">
        <f>基础状态预估!I40</f>
        <v>246.53268396026414</v>
      </c>
      <c r="E79" s="14">
        <f>求节点(节奏总纲!$E$4:$E$163,节奏总纲!$C$4:$C$163,D79)</f>
        <v>81.605858022184634</v>
      </c>
      <c r="F79" s="14">
        <f>商店!AD79</f>
        <v>62400</v>
      </c>
      <c r="G79" s="14">
        <f>($D79-$D$46)*马场!$W$24</f>
        <v>89142.857142857145</v>
      </c>
      <c r="I79" s="14">
        <f>(D79-$D$46)*赛马!$S$25</f>
        <v>87360</v>
      </c>
      <c r="J79" s="14">
        <f t="shared" si="5"/>
        <v>238902.85714285716</v>
      </c>
      <c r="L79" s="38">
        <f>IFERROR(SUM(#REF!)/J79,0)</f>
        <v>0</v>
      </c>
      <c r="M79" s="38">
        <f t="shared" si="6"/>
        <v>0.26119402985074625</v>
      </c>
      <c r="N79" s="38">
        <f t="shared" si="8"/>
        <v>0.37313432835820892</v>
      </c>
      <c r="P79" s="38">
        <f t="shared" si="9"/>
        <v>0.36567164179104478</v>
      </c>
      <c r="S79" s="14">
        <f>马场建筑!P79</f>
        <v>234100</v>
      </c>
      <c r="T79" s="14">
        <f t="shared" si="7"/>
        <v>1.0205162628913163</v>
      </c>
    </row>
    <row r="80" spans="4:20" x14ac:dyDescent="0.15">
      <c r="D80" s="14">
        <f>基础状态预估!I41</f>
        <v>262.53268396026414</v>
      </c>
      <c r="E80" s="14">
        <f>求节点(节奏总纲!$E$4:$E$163,节奏总纲!$C$4:$C$163,D80)</f>
        <v>82.510185283893776</v>
      </c>
      <c r="F80" s="14">
        <f>商店!AD80</f>
        <v>67200</v>
      </c>
      <c r="G80" s="14">
        <f>($D80-$D$46)*马场!$W$24</f>
        <v>96000</v>
      </c>
      <c r="I80" s="14">
        <f>(D80-$D$46)*赛马!$S$25</f>
        <v>94080</v>
      </c>
      <c r="J80" s="14">
        <f t="shared" si="5"/>
        <v>257280</v>
      </c>
      <c r="L80" s="38">
        <f>IFERROR(SUM(#REF!)/J80,0)</f>
        <v>0</v>
      </c>
      <c r="M80" s="38">
        <f t="shared" si="6"/>
        <v>0.26119402985074625</v>
      </c>
      <c r="N80" s="38">
        <f t="shared" si="8"/>
        <v>0.37313432835820898</v>
      </c>
      <c r="P80" s="38">
        <f t="shared" si="9"/>
        <v>0.36567164179104478</v>
      </c>
      <c r="S80" s="14">
        <f>马场建筑!P80</f>
        <v>252100</v>
      </c>
      <c r="T80" s="14">
        <f t="shared" si="7"/>
        <v>1.0205474018246727</v>
      </c>
    </row>
    <row r="81" spans="4:20" x14ac:dyDescent="0.15">
      <c r="D81" s="14">
        <f>基础状态预估!I42</f>
        <v>278.53268396026414</v>
      </c>
      <c r="E81" s="14">
        <f>求节点(节奏总纲!$E$4:$E$163,节奏总纲!$C$4:$C$163,D81)</f>
        <v>83.354617945532794</v>
      </c>
      <c r="F81" s="14">
        <f>商店!AD81</f>
        <v>72000</v>
      </c>
      <c r="G81" s="14">
        <f>($D81-$D$46)*马场!$W$24</f>
        <v>102857.14285714286</v>
      </c>
      <c r="I81" s="14">
        <f>(D81-$D$46)*赛马!$S$25</f>
        <v>100800</v>
      </c>
      <c r="J81" s="14">
        <f t="shared" si="5"/>
        <v>275657.14285714284</v>
      </c>
      <c r="L81" s="38">
        <f>IFERROR(SUM(#REF!)/J81,0)</f>
        <v>0</v>
      </c>
      <c r="M81" s="38">
        <f t="shared" si="6"/>
        <v>0.2611940298507463</v>
      </c>
      <c r="N81" s="38">
        <f t="shared" si="8"/>
        <v>0.37313432835820898</v>
      </c>
      <c r="P81" s="38">
        <f t="shared" si="9"/>
        <v>0.36567164179104478</v>
      </c>
      <c r="S81" s="14">
        <f>马场建筑!P81</f>
        <v>270100</v>
      </c>
      <c r="T81" s="14">
        <f t="shared" si="7"/>
        <v>1.0205743904374041</v>
      </c>
    </row>
    <row r="85" spans="4:20" x14ac:dyDescent="0.15">
      <c r="D85" s="14" t="s">
        <v>120</v>
      </c>
      <c r="F85" s="71" t="s">
        <v>288</v>
      </c>
      <c r="G85" s="71"/>
      <c r="H85" s="71"/>
      <c r="I85" s="71"/>
      <c r="L85" s="74" t="s">
        <v>278</v>
      </c>
      <c r="M85" s="74"/>
      <c r="N85" s="74"/>
      <c r="O85" s="74"/>
      <c r="P85" s="74"/>
    </row>
    <row r="86" spans="4:20" x14ac:dyDescent="0.15">
      <c r="D86" s="14" t="s">
        <v>105</v>
      </c>
      <c r="E86" s="14" t="s">
        <v>126</v>
      </c>
      <c r="F86" s="14" t="s">
        <v>289</v>
      </c>
      <c r="G86" s="14" t="s">
        <v>290</v>
      </c>
      <c r="I86" s="14" t="s">
        <v>291</v>
      </c>
      <c r="J86" s="14" t="s">
        <v>130</v>
      </c>
      <c r="L86" s="38" t="s">
        <v>156</v>
      </c>
      <c r="M86" s="38" t="s">
        <v>157</v>
      </c>
      <c r="N86" s="38" t="s">
        <v>158</v>
      </c>
      <c r="P86" s="38" t="s">
        <v>159</v>
      </c>
      <c r="S86" s="14" t="s">
        <v>276</v>
      </c>
      <c r="T86" s="14" t="s">
        <v>155</v>
      </c>
    </row>
    <row r="87" spans="4:20" x14ac:dyDescent="0.15">
      <c r="D87" s="14">
        <f>基础状态预估!J7</f>
        <v>31.642206307096416</v>
      </c>
      <c r="E87" s="14">
        <f>求节点(节奏总纲!$F$4:$F$163,节奏总纲!$C$4:$C$163,D87)</f>
        <v>55</v>
      </c>
      <c r="F87" s="14">
        <f>商店!AD87</f>
        <v>0</v>
      </c>
      <c r="G87" s="14">
        <v>0</v>
      </c>
      <c r="I87" s="14">
        <v>0</v>
      </c>
      <c r="J87" s="14">
        <f t="shared" ref="J87:J122" si="10">SUM(F87:I87)</f>
        <v>0</v>
      </c>
      <c r="L87" s="38">
        <f>IFERROR(SUM(#REF!)/J87,0)</f>
        <v>0</v>
      </c>
      <c r="M87" s="38">
        <f t="shared" ref="M87:M122" si="11">IFERROR(F87/J87,0)</f>
        <v>0</v>
      </c>
      <c r="N87" s="38">
        <f>IFERROR(G87/J87,0)</f>
        <v>0</v>
      </c>
      <c r="P87" s="38">
        <f>IFERROR(I87/J87,0)</f>
        <v>0</v>
      </c>
      <c r="S87" s="14">
        <f>马场建筑!P87</f>
        <v>100</v>
      </c>
      <c r="T87" s="14">
        <f t="shared" ref="T87:T122" si="12">IFERROR(J87/S87,0)</f>
        <v>0</v>
      </c>
    </row>
    <row r="88" spans="4:20" x14ac:dyDescent="0.15">
      <c r="D88" s="14">
        <f>基础状态预估!J8</f>
        <v>31.942206307096416</v>
      </c>
      <c r="E88" s="14">
        <f>求节点(节奏总纲!$F$4:$F$163,节奏总纲!$C$4:$C$163,D88)</f>
        <v>55.133547956981474</v>
      </c>
      <c r="F88" s="14">
        <f>商店!AD88</f>
        <v>135.00000000000031</v>
      </c>
      <c r="G88" s="14">
        <f>($D88-$D$87)*马场!$X$24</f>
        <v>171.42857142857184</v>
      </c>
      <c r="I88" s="14">
        <f>(D88-$D$87)*赛马!$S$25</f>
        <v>126.0000000000003</v>
      </c>
      <c r="J88" s="14">
        <f t="shared" si="10"/>
        <v>432.42857142857241</v>
      </c>
      <c r="L88" s="38">
        <f>IFERROR(SUM(#REF!)/J88,0)</f>
        <v>0</v>
      </c>
      <c r="M88" s="38">
        <f t="shared" si="11"/>
        <v>0.31219028741328048</v>
      </c>
      <c r="N88" s="38">
        <f t="shared" ref="N88:N122" si="13">IFERROR(G88/J88,0)</f>
        <v>0.39643211100099113</v>
      </c>
      <c r="P88" s="38">
        <f t="shared" ref="P88:P122" si="14">IFERROR(I88/J88,0)</f>
        <v>0.29137760158572845</v>
      </c>
      <c r="S88" s="14">
        <f>马场建筑!P88</f>
        <v>600</v>
      </c>
      <c r="T88" s="14">
        <f t="shared" si="12"/>
        <v>0.72071428571428731</v>
      </c>
    </row>
    <row r="89" spans="4:20" x14ac:dyDescent="0.15">
      <c r="D89" s="14">
        <f>基础状态预估!J9</f>
        <v>32.242206307096417</v>
      </c>
      <c r="E89" s="14">
        <f>求节点(节奏总纲!$F$4:$F$163,节奏总纲!$C$4:$C$163,D89)</f>
        <v>55.267095913962955</v>
      </c>
      <c r="F89" s="14">
        <f>商店!AD89</f>
        <v>270.00000000000063</v>
      </c>
      <c r="G89" s="14">
        <f>($D89-$D$87)*马场!$X$24</f>
        <v>342.85714285714369</v>
      </c>
      <c r="I89" s="14">
        <f>(D89-$D$87)*赛马!$S$25</f>
        <v>252.0000000000006</v>
      </c>
      <c r="J89" s="14">
        <f t="shared" si="10"/>
        <v>864.85714285714482</v>
      </c>
      <c r="L89" s="38">
        <f>IFERROR(SUM(#REF!)/J89,0)</f>
        <v>0</v>
      </c>
      <c r="M89" s="38">
        <f t="shared" si="11"/>
        <v>0.31219028741328048</v>
      </c>
      <c r="N89" s="38">
        <f t="shared" si="13"/>
        <v>0.39643211100099113</v>
      </c>
      <c r="P89" s="38">
        <f t="shared" si="14"/>
        <v>0.29137760158572845</v>
      </c>
      <c r="S89" s="14">
        <f>马场建筑!P89</f>
        <v>1100</v>
      </c>
      <c r="T89" s="14">
        <f t="shared" si="12"/>
        <v>0.78623376623376806</v>
      </c>
    </row>
    <row r="90" spans="4:20" x14ac:dyDescent="0.15">
      <c r="D90" s="14">
        <f>基础状态预估!J10</f>
        <v>32.542206307096414</v>
      </c>
      <c r="E90" s="14">
        <f>求节点(节奏总纲!$F$4:$F$163,节奏总纲!$C$4:$C$163,D90)</f>
        <v>55.400643870944428</v>
      </c>
      <c r="F90" s="14">
        <f>商店!AD90</f>
        <v>404.99999999999937</v>
      </c>
      <c r="G90" s="14">
        <f>($D90-$D$87)*马场!$X$24</f>
        <v>514.28571428571354</v>
      </c>
      <c r="I90" s="14">
        <f>(D90-$D$87)*赛马!$S$25</f>
        <v>377.99999999999943</v>
      </c>
      <c r="J90" s="14">
        <f t="shared" si="10"/>
        <v>1297.2857142857124</v>
      </c>
      <c r="L90" s="38">
        <f>IFERROR(SUM(#REF!)/J90,0)</f>
        <v>0</v>
      </c>
      <c r="M90" s="38">
        <f t="shared" si="11"/>
        <v>0.31219028741328042</v>
      </c>
      <c r="N90" s="38">
        <f t="shared" si="13"/>
        <v>0.39643211100099107</v>
      </c>
      <c r="P90" s="38">
        <f t="shared" si="14"/>
        <v>0.29137760158572845</v>
      </c>
      <c r="S90" s="14">
        <f>马场建筑!P90</f>
        <v>2100</v>
      </c>
      <c r="T90" s="14">
        <f t="shared" si="12"/>
        <v>0.61775510204081541</v>
      </c>
    </row>
    <row r="91" spans="4:20" x14ac:dyDescent="0.15">
      <c r="D91" s="14">
        <f>基础状态预估!J11</f>
        <v>32.842206307096419</v>
      </c>
      <c r="E91" s="14">
        <f>求节点(节奏总纲!$F$4:$F$163,节奏总纲!$C$4:$C$163,D91)</f>
        <v>55.534191827925909</v>
      </c>
      <c r="F91" s="14">
        <f>商店!AD91</f>
        <v>540.00000000000125</v>
      </c>
      <c r="G91" s="14">
        <f>($D91-$D$87)*马场!$X$24</f>
        <v>685.71428571428737</v>
      </c>
      <c r="I91" s="14">
        <f>(D91-$D$87)*赛马!$S$25</f>
        <v>504.00000000000119</v>
      </c>
      <c r="J91" s="14">
        <f t="shared" si="10"/>
        <v>1729.7142857142896</v>
      </c>
      <c r="L91" s="38">
        <f>IFERROR(SUM(#REF!)/J91,0)</f>
        <v>0</v>
      </c>
      <c r="M91" s="38">
        <f t="shared" si="11"/>
        <v>0.31219028741328048</v>
      </c>
      <c r="N91" s="38">
        <f t="shared" si="13"/>
        <v>0.39643211100099113</v>
      </c>
      <c r="P91" s="38">
        <f t="shared" si="14"/>
        <v>0.29137760158572845</v>
      </c>
      <c r="S91" s="14">
        <f>马场建筑!P91</f>
        <v>2600</v>
      </c>
      <c r="T91" s="14">
        <f t="shared" si="12"/>
        <v>0.66527472527472675</v>
      </c>
    </row>
    <row r="92" spans="4:20" x14ac:dyDescent="0.15">
      <c r="D92" s="14">
        <f>基础状态预估!J12</f>
        <v>33.442206307096413</v>
      </c>
      <c r="E92" s="14">
        <f>求节点(节奏总纲!$F$4:$F$163,节奏总纲!$C$4:$C$163,D92)</f>
        <v>55.801287741888856</v>
      </c>
      <c r="F92" s="14">
        <f>商店!AD92</f>
        <v>809.99999999999875</v>
      </c>
      <c r="G92" s="14">
        <f>($D92-$D$87)*马场!$X$24</f>
        <v>1028.5714285714271</v>
      </c>
      <c r="I92" s="14">
        <f>(D92-$D$87)*赛马!$S$25</f>
        <v>755.99999999999886</v>
      </c>
      <c r="J92" s="14">
        <f t="shared" si="10"/>
        <v>2594.5714285714248</v>
      </c>
      <c r="L92" s="38">
        <f>IFERROR(SUM(#REF!)/J92,0)</f>
        <v>0</v>
      </c>
      <c r="M92" s="38">
        <f t="shared" si="11"/>
        <v>0.31219028741328042</v>
      </c>
      <c r="N92" s="38">
        <f t="shared" si="13"/>
        <v>0.39643211100099107</v>
      </c>
      <c r="P92" s="38">
        <f t="shared" si="14"/>
        <v>0.29137760158572845</v>
      </c>
      <c r="S92" s="14">
        <f>马场建筑!P92</f>
        <v>3600</v>
      </c>
      <c r="T92" s="14">
        <f t="shared" si="12"/>
        <v>0.72071428571428464</v>
      </c>
    </row>
    <row r="93" spans="4:20" x14ac:dyDescent="0.15">
      <c r="D93" s="14">
        <f>基础状态预估!J13</f>
        <v>34.042206307096414</v>
      </c>
      <c r="E93" s="14">
        <f>求节点(节奏总纲!$F$4:$F$163,节奏总纲!$C$4:$C$163,D93)</f>
        <v>56.063283577339448</v>
      </c>
      <c r="F93" s="14">
        <f>商店!AD93</f>
        <v>1079.9999999999993</v>
      </c>
      <c r="G93" s="14">
        <f>($D93-$D$87)*马场!$X$24</f>
        <v>1371.4285714285706</v>
      </c>
      <c r="I93" s="14">
        <f>(D93-$D$87)*赛马!$S$25</f>
        <v>1007.9999999999994</v>
      </c>
      <c r="J93" s="14">
        <f t="shared" si="10"/>
        <v>3459.4285714285693</v>
      </c>
      <c r="L93" s="38">
        <f>IFERROR(SUM(#REF!)/J93,0)</f>
        <v>0</v>
      </c>
      <c r="M93" s="38">
        <f t="shared" si="11"/>
        <v>0.31219028741328048</v>
      </c>
      <c r="N93" s="38">
        <f t="shared" si="13"/>
        <v>0.39643211100099113</v>
      </c>
      <c r="P93" s="38">
        <f t="shared" si="14"/>
        <v>0.29137760158572845</v>
      </c>
      <c r="S93" s="14">
        <f>马场建筑!P93</f>
        <v>4600</v>
      </c>
      <c r="T93" s="14">
        <f t="shared" si="12"/>
        <v>0.75204968944099337</v>
      </c>
    </row>
    <row r="94" spans="4:20" x14ac:dyDescent="0.15">
      <c r="D94" s="14">
        <f>基础状态预估!J14</f>
        <v>34.642206307096416</v>
      </c>
      <c r="E94" s="14">
        <f>求节点(节奏总纲!$F$4:$F$163,节奏总纲!$C$4:$C$163,D94)</f>
        <v>56.310459378600413</v>
      </c>
      <c r="F94" s="14">
        <f>商店!AD94</f>
        <v>1350</v>
      </c>
      <c r="G94" s="14">
        <f>($D94-$D$87)*马场!$X$24</f>
        <v>1714.2857142857142</v>
      </c>
      <c r="I94" s="14">
        <f>(D94-$D$87)*赛马!$S$25</f>
        <v>1260</v>
      </c>
      <c r="J94" s="14">
        <f t="shared" si="10"/>
        <v>4324.2857142857138</v>
      </c>
      <c r="L94" s="38">
        <f>IFERROR(SUM(#REF!)/J94,0)</f>
        <v>0</v>
      </c>
      <c r="M94" s="38">
        <f t="shared" si="11"/>
        <v>0.31219028741328053</v>
      </c>
      <c r="N94" s="38">
        <f t="shared" si="13"/>
        <v>0.39643211100099113</v>
      </c>
      <c r="P94" s="38">
        <f t="shared" si="14"/>
        <v>0.29137760158572845</v>
      </c>
      <c r="S94" s="14">
        <f>马场建筑!P94</f>
        <v>5600</v>
      </c>
      <c r="T94" s="14">
        <f t="shared" si="12"/>
        <v>0.77219387755102031</v>
      </c>
    </row>
    <row r="95" spans="4:20" x14ac:dyDescent="0.15">
      <c r="D95" s="14">
        <f>基础状态预估!J15</f>
        <v>35.842206307096419</v>
      </c>
      <c r="E95" s="14">
        <f>求节点(节奏总纲!$F$4:$F$163,节奏总纲!$C$4:$C$163,D95)</f>
        <v>56.804810981122344</v>
      </c>
      <c r="F95" s="14">
        <f>商店!AD95</f>
        <v>1890.0000000000014</v>
      </c>
      <c r="G95" s="14">
        <f>($D95-$D$87)*马场!$X$24</f>
        <v>2400.0000000000018</v>
      </c>
      <c r="I95" s="14">
        <f>(D95-$D$87)*赛马!$S$25</f>
        <v>1764.0000000000011</v>
      </c>
      <c r="J95" s="14">
        <f t="shared" si="10"/>
        <v>6054.0000000000045</v>
      </c>
      <c r="L95" s="38">
        <f>IFERROR(SUM(#REF!)/J95,0)</f>
        <v>0</v>
      </c>
      <c r="M95" s="38">
        <f t="shared" si="11"/>
        <v>0.31219028741328048</v>
      </c>
      <c r="N95" s="38">
        <f t="shared" si="13"/>
        <v>0.39643211100099107</v>
      </c>
      <c r="P95" s="38">
        <f t="shared" si="14"/>
        <v>0.2913776015857284</v>
      </c>
      <c r="S95" s="14">
        <f>马场建筑!P95</f>
        <v>7600</v>
      </c>
      <c r="T95" s="14">
        <f t="shared" si="12"/>
        <v>0.79657894736842161</v>
      </c>
    </row>
    <row r="96" spans="4:20" x14ac:dyDescent="0.15">
      <c r="D96" s="14">
        <f>基础状态预估!J16</f>
        <v>37.042206307096414</v>
      </c>
      <c r="E96" s="14">
        <f>求节点(节奏总纲!$F$4:$F$163,节奏总纲!$C$4:$C$163,D96)</f>
        <v>57.279578089064216</v>
      </c>
      <c r="F96" s="14">
        <f>商店!AD96</f>
        <v>2429.9999999999995</v>
      </c>
      <c r="G96" s="14">
        <f>($D96-$D$87)*马场!$X$24</f>
        <v>3085.7142857142849</v>
      </c>
      <c r="I96" s="14">
        <f>(D96-$D$87)*赛马!$S$25</f>
        <v>2267.9999999999995</v>
      </c>
      <c r="J96" s="14">
        <f t="shared" si="10"/>
        <v>7783.7142857142844</v>
      </c>
      <c r="L96" s="38">
        <f>IFERROR(SUM(#REF!)/J96,0)</f>
        <v>0</v>
      </c>
      <c r="M96" s="38">
        <f t="shared" si="11"/>
        <v>0.31219028741328048</v>
      </c>
      <c r="N96" s="38">
        <f t="shared" si="13"/>
        <v>0.39643211100099102</v>
      </c>
      <c r="P96" s="38">
        <f t="shared" si="14"/>
        <v>0.29137760158572845</v>
      </c>
      <c r="S96" s="14">
        <f>马场建筑!P96</f>
        <v>9600</v>
      </c>
      <c r="T96" s="14">
        <f t="shared" si="12"/>
        <v>0.81080357142857129</v>
      </c>
    </row>
    <row r="97" spans="4:20" x14ac:dyDescent="0.15">
      <c r="D97" s="14">
        <f>基础状态预估!J17</f>
        <v>38.842206307096419</v>
      </c>
      <c r="E97" s="14">
        <f>求节点(节奏总纲!$F$4:$F$163,节奏总纲!$C$4:$C$163,D97)</f>
        <v>57.972561857331456</v>
      </c>
      <c r="F97" s="14">
        <f>商店!AD97</f>
        <v>3240.0000000000014</v>
      </c>
      <c r="G97" s="14">
        <f>($D97-$D$87)*马场!$X$24</f>
        <v>4114.2857142857156</v>
      </c>
      <c r="I97" s="14">
        <f>(D97-$D$87)*赛马!$S$25</f>
        <v>3024.0000000000014</v>
      </c>
      <c r="J97" s="14">
        <f t="shared" si="10"/>
        <v>10378.285714285719</v>
      </c>
      <c r="L97" s="38">
        <f>IFERROR(SUM(#REF!)/J97,0)</f>
        <v>0</v>
      </c>
      <c r="M97" s="38">
        <f t="shared" si="11"/>
        <v>0.31219028741328048</v>
      </c>
      <c r="N97" s="38">
        <f t="shared" si="13"/>
        <v>0.39643211100099102</v>
      </c>
      <c r="P97" s="38">
        <f t="shared" si="14"/>
        <v>0.29137760158572845</v>
      </c>
      <c r="S97" s="14">
        <f>马场建筑!P97</f>
        <v>12100</v>
      </c>
      <c r="T97" s="14">
        <f t="shared" si="12"/>
        <v>0.85770956316410907</v>
      </c>
    </row>
    <row r="98" spans="4:20" x14ac:dyDescent="0.15">
      <c r="D98" s="14">
        <f>基础状态预估!J18</f>
        <v>40.642206307096416</v>
      </c>
      <c r="E98" s="14">
        <f>求节点(节奏总纲!$F$4:$F$163,节奏总纲!$C$4:$C$163,D98)</f>
        <v>58.614191691574263</v>
      </c>
      <c r="F98" s="14">
        <f>商店!AD98</f>
        <v>4050</v>
      </c>
      <c r="G98" s="14">
        <f>($D98-$D$87)*马场!$X$24</f>
        <v>5142.8571428571431</v>
      </c>
      <c r="I98" s="14">
        <f>(D98-$D$87)*赛马!$S$25</f>
        <v>3780</v>
      </c>
      <c r="J98" s="14">
        <f t="shared" si="10"/>
        <v>12972.857142857143</v>
      </c>
      <c r="L98" s="38">
        <f>IFERROR(SUM(#REF!)/J98,0)</f>
        <v>0</v>
      </c>
      <c r="M98" s="38">
        <f t="shared" si="11"/>
        <v>0.31219028741328048</v>
      </c>
      <c r="N98" s="38">
        <f t="shared" si="13"/>
        <v>0.39643211100099107</v>
      </c>
      <c r="P98" s="38">
        <f t="shared" si="14"/>
        <v>0.29137760158572845</v>
      </c>
      <c r="S98" s="14">
        <f>马场建筑!P98</f>
        <v>14600</v>
      </c>
      <c r="T98" s="14">
        <f t="shared" si="12"/>
        <v>0.88855185909980428</v>
      </c>
    </row>
    <row r="99" spans="4:20" x14ac:dyDescent="0.15">
      <c r="D99" s="14">
        <f>基础状态预估!J19</f>
        <v>42.442206307096413</v>
      </c>
      <c r="E99" s="14">
        <f>求节点(节奏总纲!$F$4:$F$163,节奏总纲!$C$4:$C$163,D99)</f>
        <v>59.238882626577023</v>
      </c>
      <c r="F99" s="14">
        <f>商店!AD99</f>
        <v>4859.9999999999991</v>
      </c>
      <c r="G99" s="14">
        <f>($D99-$D$87)*马场!$X$24</f>
        <v>6171.4285714285697</v>
      </c>
      <c r="I99" s="14">
        <f>(D99-$D$87)*赛马!$S$25</f>
        <v>4535.9999999999991</v>
      </c>
      <c r="J99" s="14">
        <f t="shared" si="10"/>
        <v>15567.428571428569</v>
      </c>
      <c r="L99" s="38">
        <f>IFERROR(SUM(#REF!)/J99,0)</f>
        <v>0</v>
      </c>
      <c r="M99" s="38">
        <f t="shared" si="11"/>
        <v>0.31219028741328048</v>
      </c>
      <c r="N99" s="38">
        <f t="shared" si="13"/>
        <v>0.39643211100099102</v>
      </c>
      <c r="P99" s="38">
        <f t="shared" si="14"/>
        <v>0.29137760158572845</v>
      </c>
      <c r="S99" s="14">
        <f>马场建筑!P99</f>
        <v>17100</v>
      </c>
      <c r="T99" s="14">
        <f t="shared" si="12"/>
        <v>0.91037593984962395</v>
      </c>
    </row>
    <row r="100" spans="4:20" x14ac:dyDescent="0.15">
      <c r="D100" s="14">
        <f>基础状态预估!J20</f>
        <v>44.242206307096417</v>
      </c>
      <c r="E100" s="14">
        <f>求节点(节奏总纲!$F$4:$F$163,节奏总纲!$C$4:$C$163,D100)</f>
        <v>59.841034116551036</v>
      </c>
      <c r="F100" s="14">
        <f>商店!AD100</f>
        <v>5670.0000000000009</v>
      </c>
      <c r="G100" s="14">
        <f>($D100-$D$87)*马场!$X$24</f>
        <v>7200.0000000000009</v>
      </c>
      <c r="I100" s="14">
        <f>(D100-$D$87)*赛马!$S$25</f>
        <v>5292.0000000000009</v>
      </c>
      <c r="J100" s="14">
        <f t="shared" si="10"/>
        <v>18162.000000000004</v>
      </c>
      <c r="L100" s="38">
        <f>IFERROR(SUM(#REF!)/J100,0)</f>
        <v>0</v>
      </c>
      <c r="M100" s="38">
        <f t="shared" si="11"/>
        <v>0.31219028741328048</v>
      </c>
      <c r="N100" s="38">
        <f t="shared" si="13"/>
        <v>0.39643211100099107</v>
      </c>
      <c r="P100" s="38">
        <f t="shared" si="14"/>
        <v>0.29137760158572845</v>
      </c>
      <c r="S100" s="14">
        <f>马场建筑!P100</f>
        <v>19600</v>
      </c>
      <c r="T100" s="14">
        <f t="shared" si="12"/>
        <v>0.92663265306122466</v>
      </c>
    </row>
    <row r="101" spans="4:20" x14ac:dyDescent="0.15">
      <c r="D101" s="14">
        <f>基础状态预估!J21</f>
        <v>46.042206307096414</v>
      </c>
      <c r="E101" s="14">
        <f>求节点(节奏总纲!$F$4:$F$163,节奏总纲!$C$4:$C$163,D101)</f>
        <v>60.406324041739808</v>
      </c>
      <c r="F101" s="14">
        <f>商店!AD101</f>
        <v>6479.9999999999991</v>
      </c>
      <c r="G101" s="14">
        <f>($D101-$D$87)*马场!$X$24</f>
        <v>8228.5714285714275</v>
      </c>
      <c r="I101" s="14">
        <f>(D101-$D$87)*赛马!$S$25</f>
        <v>6047.9999999999991</v>
      </c>
      <c r="J101" s="14">
        <f t="shared" si="10"/>
        <v>20756.571428571428</v>
      </c>
      <c r="L101" s="38">
        <f>IFERROR(SUM(#REF!)/J101,0)</f>
        <v>0</v>
      </c>
      <c r="M101" s="38">
        <f t="shared" si="11"/>
        <v>0.31219028741328042</v>
      </c>
      <c r="N101" s="38">
        <f t="shared" si="13"/>
        <v>0.39643211100099107</v>
      </c>
      <c r="P101" s="38">
        <f t="shared" si="14"/>
        <v>0.2913776015857284</v>
      </c>
      <c r="S101" s="14">
        <f>马场建筑!P101</f>
        <v>22100</v>
      </c>
      <c r="T101" s="14">
        <f t="shared" si="12"/>
        <v>0.93921137685843559</v>
      </c>
    </row>
    <row r="102" spans="4:20" x14ac:dyDescent="0.15">
      <c r="D102" s="14">
        <f>基础状态预估!J22</f>
        <v>47.842206307096419</v>
      </c>
      <c r="E102" s="14">
        <f>求节点(节奏总纲!$F$4:$F$163,节奏总纲!$C$4:$C$163,D102)</f>
        <v>60.958392122344456</v>
      </c>
      <c r="F102" s="14">
        <f>商店!AD102</f>
        <v>7290.0000000000009</v>
      </c>
      <c r="G102" s="14">
        <f>($D102-$D$87)*马场!$X$24</f>
        <v>9257.1428571428587</v>
      </c>
      <c r="I102" s="14">
        <f>(D102-$D$87)*赛马!$S$25</f>
        <v>6804.0000000000009</v>
      </c>
      <c r="J102" s="14">
        <f t="shared" si="10"/>
        <v>23351.142857142859</v>
      </c>
      <c r="L102" s="38">
        <f>IFERROR(SUM(#REF!)/J102,0)</f>
        <v>0</v>
      </c>
      <c r="M102" s="38">
        <f t="shared" si="11"/>
        <v>0.31219028741328048</v>
      </c>
      <c r="N102" s="38">
        <f t="shared" si="13"/>
        <v>0.39643211100099113</v>
      </c>
      <c r="P102" s="38">
        <f t="shared" si="14"/>
        <v>0.29137760158572845</v>
      </c>
      <c r="S102" s="14">
        <f>马场建筑!P102</f>
        <v>24600</v>
      </c>
      <c r="T102" s="14">
        <f t="shared" si="12"/>
        <v>0.949233449477352</v>
      </c>
    </row>
    <row r="103" spans="4:20" x14ac:dyDescent="0.15">
      <c r="D103" s="14">
        <f>基础状态预估!J23</f>
        <v>49.642206307096416</v>
      </c>
      <c r="E103" s="14">
        <f>求节点(节奏总纲!$F$4:$F$163,节奏总纲!$C$4:$C$163,D103)</f>
        <v>61.471385172008482</v>
      </c>
      <c r="F103" s="14">
        <f>商店!AD103</f>
        <v>8100</v>
      </c>
      <c r="G103" s="14">
        <f>($D103-$D$87)*马场!$X$24</f>
        <v>10285.714285714286</v>
      </c>
      <c r="I103" s="14">
        <f>(D103-$D$87)*赛马!$S$25</f>
        <v>7560</v>
      </c>
      <c r="J103" s="14">
        <f t="shared" si="10"/>
        <v>25945.714285714286</v>
      </c>
      <c r="L103" s="38">
        <f>IFERROR(SUM(#REF!)/J103,0)</f>
        <v>0</v>
      </c>
      <c r="M103" s="38">
        <f t="shared" si="11"/>
        <v>0.31219028741328048</v>
      </c>
      <c r="N103" s="38">
        <f t="shared" si="13"/>
        <v>0.39643211100099107</v>
      </c>
      <c r="P103" s="38">
        <f t="shared" si="14"/>
        <v>0.29137760158572845</v>
      </c>
      <c r="S103" s="14">
        <f>马场建筑!P103</f>
        <v>27100</v>
      </c>
      <c r="T103" s="14">
        <f t="shared" si="12"/>
        <v>0.95740643120716928</v>
      </c>
    </row>
    <row r="104" spans="4:20" x14ac:dyDescent="0.15">
      <c r="D104" s="14">
        <f>基础状态预估!J24</f>
        <v>52.642206307096416</v>
      </c>
      <c r="E104" s="14">
        <f>求节点(节奏总纲!$F$4:$F$163,节奏总纲!$C$4:$C$163,D104)</f>
        <v>62.300587891930526</v>
      </c>
      <c r="F104" s="14">
        <f>商店!AD104</f>
        <v>9450</v>
      </c>
      <c r="G104" s="14">
        <f>($D104-$D$87)*马场!$X$24</f>
        <v>12000</v>
      </c>
      <c r="I104" s="14">
        <f>(D104-$D$87)*赛马!$S$25</f>
        <v>8820</v>
      </c>
      <c r="J104" s="14">
        <f t="shared" si="10"/>
        <v>30270</v>
      </c>
      <c r="L104" s="38">
        <f>IFERROR(SUM(#REF!)/J104,0)</f>
        <v>0</v>
      </c>
      <c r="M104" s="38">
        <f t="shared" si="11"/>
        <v>0.31219028741328048</v>
      </c>
      <c r="N104" s="38">
        <f t="shared" si="13"/>
        <v>0.39643211100099107</v>
      </c>
      <c r="P104" s="38">
        <f t="shared" si="14"/>
        <v>0.29137760158572845</v>
      </c>
      <c r="S104" s="14">
        <f>马场建筑!P104</f>
        <v>31600</v>
      </c>
      <c r="T104" s="14">
        <f t="shared" si="12"/>
        <v>0.95791139240506329</v>
      </c>
    </row>
    <row r="105" spans="4:20" x14ac:dyDescent="0.15">
      <c r="D105" s="14">
        <f>基础状态预估!J25</f>
        <v>55.642206307096416</v>
      </c>
      <c r="E105" s="14">
        <f>求节点(节奏总纲!$F$4:$F$163,节奏总纲!$C$4:$C$163,D105)</f>
        <v>63.088688786753281</v>
      </c>
      <c r="F105" s="14">
        <f>商店!AD105</f>
        <v>10800</v>
      </c>
      <c r="G105" s="14">
        <f>($D105-$D$87)*马场!$X$24</f>
        <v>13714.285714285714</v>
      </c>
      <c r="I105" s="14">
        <f>(D105-$D$87)*赛马!$S$25</f>
        <v>10080</v>
      </c>
      <c r="J105" s="14">
        <f t="shared" si="10"/>
        <v>34594.28571428571</v>
      </c>
      <c r="L105" s="38">
        <f>IFERROR(SUM(#REF!)/J105,0)</f>
        <v>0</v>
      </c>
      <c r="M105" s="38">
        <f t="shared" si="11"/>
        <v>0.31219028741328053</v>
      </c>
      <c r="N105" s="38">
        <f t="shared" si="13"/>
        <v>0.39643211100099113</v>
      </c>
      <c r="P105" s="38">
        <f t="shared" si="14"/>
        <v>0.29137760158572845</v>
      </c>
      <c r="S105" s="14">
        <f>马场建筑!P105</f>
        <v>36100</v>
      </c>
      <c r="T105" s="14">
        <f t="shared" si="12"/>
        <v>0.95829046299960419</v>
      </c>
    </row>
    <row r="106" spans="4:20" x14ac:dyDescent="0.15">
      <c r="D106" s="14">
        <f>基础状态预估!J26</f>
        <v>58.642206307096416</v>
      </c>
      <c r="E106" s="14">
        <f>求节点(节奏总纲!$F$4:$F$163,节奏总纲!$C$4:$C$163,D106)</f>
        <v>63.823012933032963</v>
      </c>
      <c r="F106" s="14">
        <f>商店!AD106</f>
        <v>12150</v>
      </c>
      <c r="G106" s="14">
        <f>($D106-$D$87)*马场!$X$24</f>
        <v>15428.571428571429</v>
      </c>
      <c r="I106" s="14">
        <f>(D106-$D$87)*赛马!$S$25</f>
        <v>11340</v>
      </c>
      <c r="J106" s="14">
        <f t="shared" si="10"/>
        <v>38918.571428571428</v>
      </c>
      <c r="L106" s="38">
        <f>IFERROR(SUM(#REF!)/J106,0)</f>
        <v>0</v>
      </c>
      <c r="M106" s="38">
        <f t="shared" si="11"/>
        <v>0.31219028741328048</v>
      </c>
      <c r="N106" s="38">
        <f t="shared" si="13"/>
        <v>0.39643211100099113</v>
      </c>
      <c r="P106" s="38">
        <f t="shared" si="14"/>
        <v>0.29137760158572845</v>
      </c>
      <c r="S106" s="14">
        <f>马场建筑!P106</f>
        <v>40600</v>
      </c>
      <c r="T106" s="14">
        <f t="shared" si="12"/>
        <v>0.95858550316678393</v>
      </c>
    </row>
    <row r="107" spans="4:20" x14ac:dyDescent="0.15">
      <c r="D107" s="14">
        <f>基础状态预估!J27</f>
        <v>61.642206307096416</v>
      </c>
      <c r="E107" s="14">
        <f>求节点(节奏总纲!$F$4:$F$163,节奏总纲!$C$4:$C$163,D107)</f>
        <v>64.513144918538913</v>
      </c>
      <c r="F107" s="14">
        <f>商店!AD107</f>
        <v>13500</v>
      </c>
      <c r="G107" s="14">
        <f>($D107-$D$87)*马场!$X$24</f>
        <v>17142.857142857145</v>
      </c>
      <c r="I107" s="14">
        <f>(D107-$D$87)*赛马!$S$25</f>
        <v>12600</v>
      </c>
      <c r="J107" s="14">
        <f t="shared" si="10"/>
        <v>43242.857142857145</v>
      </c>
      <c r="L107" s="38">
        <f>IFERROR(SUM(#REF!)/J107,0)</f>
        <v>0</v>
      </c>
      <c r="M107" s="38">
        <f t="shared" si="11"/>
        <v>0.31219028741328048</v>
      </c>
      <c r="N107" s="38">
        <f t="shared" si="13"/>
        <v>0.39643211100099113</v>
      </c>
      <c r="P107" s="38">
        <f t="shared" si="14"/>
        <v>0.29137760158572845</v>
      </c>
      <c r="S107" s="14">
        <f>马场建筑!P107</f>
        <v>45100</v>
      </c>
      <c r="T107" s="14">
        <f t="shared" si="12"/>
        <v>0.95882166613873931</v>
      </c>
    </row>
    <row r="108" spans="4:20" x14ac:dyDescent="0.15">
      <c r="D108" s="14">
        <f>基础状态预估!J28</f>
        <v>67.642206307096416</v>
      </c>
      <c r="E108" s="14">
        <f>求节点(节奏总纲!$F$4:$F$163,节奏总纲!$C$4:$C$163,D108)</f>
        <v>65.819036214028714</v>
      </c>
      <c r="F108" s="14">
        <f>商店!AD108</f>
        <v>16200</v>
      </c>
      <c r="G108" s="14">
        <f>($D108-$D$87)*马场!$X$24</f>
        <v>20571.428571428572</v>
      </c>
      <c r="I108" s="14">
        <f>(D108-$D$87)*赛马!$S$25</f>
        <v>15120</v>
      </c>
      <c r="J108" s="14">
        <f t="shared" si="10"/>
        <v>51891.428571428572</v>
      </c>
      <c r="L108" s="38">
        <f>IFERROR(SUM(#REF!)/J108,0)</f>
        <v>0</v>
      </c>
      <c r="M108" s="38">
        <f t="shared" si="11"/>
        <v>0.31219028741328048</v>
      </c>
      <c r="N108" s="38">
        <f t="shared" si="13"/>
        <v>0.39643211100099107</v>
      </c>
      <c r="P108" s="38">
        <f t="shared" si="14"/>
        <v>0.29137760158572845</v>
      </c>
      <c r="S108" s="14">
        <f>马场建筑!P108</f>
        <v>54100</v>
      </c>
      <c r="T108" s="14">
        <f t="shared" si="12"/>
        <v>0.95917612886189596</v>
      </c>
    </row>
    <row r="109" spans="4:20" x14ac:dyDescent="0.15">
      <c r="D109" s="14">
        <f>基础状态预估!J29</f>
        <v>73.642206307096416</v>
      </c>
      <c r="E109" s="14">
        <f>求节点(节奏总纲!$F$4:$F$163,节奏总纲!$C$4:$C$163,D109)</f>
        <v>67.0704622951923</v>
      </c>
      <c r="F109" s="14">
        <f>商店!AD109</f>
        <v>18900</v>
      </c>
      <c r="G109" s="14">
        <f>($D109-$D$87)*马场!$X$24</f>
        <v>24000</v>
      </c>
      <c r="I109" s="14">
        <f>(D109-$D$87)*赛马!$S$25</f>
        <v>17640</v>
      </c>
      <c r="J109" s="14">
        <f t="shared" si="10"/>
        <v>60540</v>
      </c>
      <c r="L109" s="38">
        <f>IFERROR(SUM(#REF!)/J109,0)</f>
        <v>0</v>
      </c>
      <c r="M109" s="38">
        <f t="shared" si="11"/>
        <v>0.31219028741328048</v>
      </c>
      <c r="N109" s="38">
        <f t="shared" si="13"/>
        <v>0.39643211100099107</v>
      </c>
      <c r="P109" s="38">
        <f t="shared" si="14"/>
        <v>0.29137760158572845</v>
      </c>
      <c r="S109" s="14">
        <f>马场建筑!P109</f>
        <v>63100</v>
      </c>
      <c r="T109" s="14">
        <f t="shared" si="12"/>
        <v>0.95942947702060222</v>
      </c>
    </row>
    <row r="110" spans="4:20" x14ac:dyDescent="0.15">
      <c r="D110" s="14">
        <f>基础状态预估!J30</f>
        <v>79.642206307096416</v>
      </c>
      <c r="E110" s="14">
        <f>求节点(节奏总纲!$F$4:$F$163,节奏总纲!$C$4:$C$163,D110)</f>
        <v>68.246508142440362</v>
      </c>
      <c r="F110" s="14">
        <f>商店!AD110</f>
        <v>21600</v>
      </c>
      <c r="G110" s="14">
        <f>($D110-$D$87)*马场!$X$24</f>
        <v>27428.571428571428</v>
      </c>
      <c r="I110" s="14">
        <f>(D110-$D$87)*赛马!$S$25</f>
        <v>20160</v>
      </c>
      <c r="J110" s="14">
        <f t="shared" si="10"/>
        <v>69188.57142857142</v>
      </c>
      <c r="L110" s="38">
        <f>IFERROR(SUM(#REF!)/J110,0)</f>
        <v>0</v>
      </c>
      <c r="M110" s="38">
        <f t="shared" si="11"/>
        <v>0.31219028741328053</v>
      </c>
      <c r="N110" s="38">
        <f t="shared" si="13"/>
        <v>0.39643211100099113</v>
      </c>
      <c r="P110" s="38">
        <f t="shared" si="14"/>
        <v>0.29137760158572845</v>
      </c>
      <c r="S110" s="14">
        <f>马场建筑!P110</f>
        <v>72100</v>
      </c>
      <c r="T110" s="14">
        <f t="shared" si="12"/>
        <v>0.959619575985734</v>
      </c>
    </row>
    <row r="111" spans="4:20" x14ac:dyDescent="0.15">
      <c r="D111" s="14">
        <f>基础状态预估!J31</f>
        <v>85.642206307096416</v>
      </c>
      <c r="E111" s="14">
        <f>求节点(节奏总纲!$F$4:$F$163,节奏总纲!$C$4:$C$163,D111)</f>
        <v>69.281337433340369</v>
      </c>
      <c r="F111" s="14">
        <f>商店!AD111</f>
        <v>24300</v>
      </c>
      <c r="G111" s="14">
        <f>($D111-$D$87)*马场!$X$24</f>
        <v>30857.142857142859</v>
      </c>
      <c r="I111" s="14">
        <f>(D111-$D$87)*赛马!$S$25</f>
        <v>22680</v>
      </c>
      <c r="J111" s="14">
        <f t="shared" si="10"/>
        <v>77837.142857142855</v>
      </c>
      <c r="L111" s="38">
        <f>IFERROR(SUM(#REF!)/J111,0)</f>
        <v>0</v>
      </c>
      <c r="M111" s="38">
        <f t="shared" si="11"/>
        <v>0.31219028741328048</v>
      </c>
      <c r="N111" s="38">
        <f t="shared" si="13"/>
        <v>0.39643211100099113</v>
      </c>
      <c r="P111" s="38">
        <f t="shared" si="14"/>
        <v>0.29137760158572845</v>
      </c>
      <c r="S111" s="14">
        <f>马场建筑!P111</f>
        <v>81100</v>
      </c>
      <c r="T111" s="14">
        <f t="shared" si="12"/>
        <v>0.95976748282543589</v>
      </c>
    </row>
    <row r="112" spans="4:20" x14ac:dyDescent="0.15">
      <c r="D112" s="14">
        <f>基础状态预估!J32</f>
        <v>91.642206307096416</v>
      </c>
      <c r="E112" s="14">
        <f>求节点(节奏总纲!$F$4:$F$163,节奏总纲!$C$4:$C$163,D112)</f>
        <v>70.237089671873349</v>
      </c>
      <c r="F112" s="14">
        <f>商店!AD112</f>
        <v>27000</v>
      </c>
      <c r="G112" s="14">
        <f>($D112-$D$87)*马场!$X$24</f>
        <v>34285.71428571429</v>
      </c>
      <c r="I112" s="14">
        <f>(D112-$D$87)*赛马!$S$25</f>
        <v>25200</v>
      </c>
      <c r="J112" s="14">
        <f t="shared" si="10"/>
        <v>86485.71428571429</v>
      </c>
      <c r="L112" s="38">
        <f>IFERROR(SUM(#REF!)/J112,0)</f>
        <v>0</v>
      </c>
      <c r="M112" s="38">
        <f t="shared" si="11"/>
        <v>0.31219028741328048</v>
      </c>
      <c r="N112" s="38">
        <f t="shared" si="13"/>
        <v>0.39643211100099113</v>
      </c>
      <c r="P112" s="38">
        <f t="shared" si="14"/>
        <v>0.29137760158572845</v>
      </c>
      <c r="S112" s="14">
        <f>马场建筑!P112</f>
        <v>90100</v>
      </c>
      <c r="T112" s="14">
        <f t="shared" si="12"/>
        <v>0.9598858411289044</v>
      </c>
    </row>
    <row r="113" spans="4:20" x14ac:dyDescent="0.15">
      <c r="D113" s="14">
        <f>基础状态预估!J33</f>
        <v>103.64220630709642</v>
      </c>
      <c r="E113" s="14">
        <f>求节点(节奏总纲!$F$4:$F$163,节奏总纲!$C$4:$C$163,D113)</f>
        <v>72.044553807045403</v>
      </c>
      <c r="F113" s="14">
        <f>商店!AD113</f>
        <v>32400</v>
      </c>
      <c r="G113" s="14">
        <f>($D113-$D$87)*马场!$X$24</f>
        <v>41142.857142857145</v>
      </c>
      <c r="I113" s="14">
        <f>(D113-$D$87)*赛马!$S$25</f>
        <v>30240</v>
      </c>
      <c r="J113" s="14">
        <f t="shared" si="10"/>
        <v>103782.85714285714</v>
      </c>
      <c r="L113" s="38">
        <f>IFERROR(SUM(#REF!)/J113,0)</f>
        <v>0</v>
      </c>
      <c r="M113" s="38">
        <f t="shared" si="11"/>
        <v>0.31219028741328048</v>
      </c>
      <c r="N113" s="38">
        <f t="shared" si="13"/>
        <v>0.39643211100099107</v>
      </c>
      <c r="P113" s="38">
        <f t="shared" si="14"/>
        <v>0.29137760158572845</v>
      </c>
      <c r="S113" s="14">
        <f>马场建筑!P113</f>
        <v>108100</v>
      </c>
      <c r="T113" s="14">
        <f t="shared" si="12"/>
        <v>0.9600634333289283</v>
      </c>
    </row>
    <row r="114" spans="4:20" x14ac:dyDescent="0.15">
      <c r="D114" s="14">
        <f>基础状态预估!J34</f>
        <v>115.64220630709642</v>
      </c>
      <c r="E114" s="14">
        <f>求节点(节奏总纲!$F$4:$F$163,节奏总纲!$C$4:$C$163,D114)</f>
        <v>73.623115938715912</v>
      </c>
      <c r="F114" s="14">
        <f>商店!AD114</f>
        <v>37800</v>
      </c>
      <c r="G114" s="14">
        <f>($D114-$D$87)*马场!$X$24</f>
        <v>48000</v>
      </c>
      <c r="I114" s="14">
        <f>(D114-$D$87)*赛马!$S$25</f>
        <v>35280</v>
      </c>
      <c r="J114" s="14">
        <f t="shared" si="10"/>
        <v>121080</v>
      </c>
      <c r="L114" s="38">
        <f>IFERROR(SUM(#REF!)/J114,0)</f>
        <v>0</v>
      </c>
      <c r="M114" s="38">
        <f t="shared" si="11"/>
        <v>0.31219028741328048</v>
      </c>
      <c r="N114" s="38">
        <f t="shared" si="13"/>
        <v>0.39643211100099107</v>
      </c>
      <c r="P114" s="38">
        <f t="shared" si="14"/>
        <v>0.29137760158572845</v>
      </c>
      <c r="S114" s="14">
        <f>马场建筑!P114</f>
        <v>126100</v>
      </c>
      <c r="T114" s="14">
        <f t="shared" si="12"/>
        <v>0.96019032513877878</v>
      </c>
    </row>
    <row r="115" spans="4:20" x14ac:dyDescent="0.15">
      <c r="D115" s="14">
        <f>基础状态预估!J35</f>
        <v>127.64220630709642</v>
      </c>
      <c r="E115" s="14">
        <f>求节点(节奏总纲!$F$4:$F$163,节奏总纲!$C$4:$C$163,D115)</f>
        <v>75.028517754168774</v>
      </c>
      <c r="F115" s="14">
        <f>商店!AD115</f>
        <v>43200</v>
      </c>
      <c r="G115" s="14">
        <f>($D115-$D$87)*马场!$X$24</f>
        <v>54857.142857142855</v>
      </c>
      <c r="I115" s="14">
        <f>(D115-$D$87)*赛马!$S$25</f>
        <v>40320</v>
      </c>
      <c r="J115" s="14">
        <f t="shared" si="10"/>
        <v>138377.14285714284</v>
      </c>
      <c r="L115" s="38">
        <f>IFERROR(SUM(#REF!)/J115,0)</f>
        <v>0</v>
      </c>
      <c r="M115" s="38">
        <f t="shared" si="11"/>
        <v>0.31219028741328053</v>
      </c>
      <c r="N115" s="38">
        <f t="shared" si="13"/>
        <v>0.39643211100099113</v>
      </c>
      <c r="P115" s="38">
        <f t="shared" si="14"/>
        <v>0.29137760158572845</v>
      </c>
      <c r="S115" s="14">
        <f>马场建筑!P115</f>
        <v>144100</v>
      </c>
      <c r="T115" s="14">
        <f t="shared" si="12"/>
        <v>0.96028551601070677</v>
      </c>
    </row>
    <row r="116" spans="4:20" x14ac:dyDescent="0.15">
      <c r="D116" s="14">
        <f>基础状态预估!J36</f>
        <v>139.64220630709642</v>
      </c>
      <c r="E116" s="14">
        <f>求节点(节奏总纲!$F$4:$F$163,节奏总纲!$C$4:$C$163,D116)</f>
        <v>76.312045239031065</v>
      </c>
      <c r="F116" s="14">
        <f>商店!AD116</f>
        <v>48600</v>
      </c>
      <c r="G116" s="14">
        <f>($D116-$D$87)*马场!$X$24</f>
        <v>61714.285714285717</v>
      </c>
      <c r="I116" s="14">
        <f>(D116-$D$87)*赛马!$S$25</f>
        <v>45360</v>
      </c>
      <c r="J116" s="14">
        <f t="shared" si="10"/>
        <v>155674.28571428571</v>
      </c>
      <c r="L116" s="38">
        <f>IFERROR(SUM(#REF!)/J116,0)</f>
        <v>0</v>
      </c>
      <c r="M116" s="38">
        <f t="shared" si="11"/>
        <v>0.31219028741328048</v>
      </c>
      <c r="N116" s="38">
        <f t="shared" si="13"/>
        <v>0.39643211100099113</v>
      </c>
      <c r="P116" s="38">
        <f t="shared" si="14"/>
        <v>0.29137760158572845</v>
      </c>
      <c r="S116" s="14">
        <f>马场建筑!P116</f>
        <v>162100</v>
      </c>
      <c r="T116" s="14">
        <f t="shared" si="12"/>
        <v>0.96035956640521725</v>
      </c>
    </row>
    <row r="117" spans="4:20" x14ac:dyDescent="0.15">
      <c r="D117" s="14">
        <f>基础状态预估!J37</f>
        <v>151.64220630709642</v>
      </c>
      <c r="E117" s="14">
        <f>求节点(节奏总纲!$F$4:$F$163,节奏总纲!$C$4:$C$163,D117)</f>
        <v>77.477560370004554</v>
      </c>
      <c r="F117" s="14">
        <f>商店!AD117</f>
        <v>54000</v>
      </c>
      <c r="G117" s="14">
        <f>($D117-$D$87)*马场!$X$24</f>
        <v>68571.42857142858</v>
      </c>
      <c r="I117" s="14">
        <f>(D117-$D$87)*赛马!$S$25</f>
        <v>50400</v>
      </c>
      <c r="J117" s="14">
        <f t="shared" si="10"/>
        <v>172971.42857142858</v>
      </c>
      <c r="L117" s="38">
        <f>IFERROR(SUM(#REF!)/J117,0)</f>
        <v>0</v>
      </c>
      <c r="M117" s="38">
        <f t="shared" si="11"/>
        <v>0.31219028741328048</v>
      </c>
      <c r="N117" s="38">
        <f t="shared" si="13"/>
        <v>0.39643211100099113</v>
      </c>
      <c r="P117" s="38">
        <f t="shared" si="14"/>
        <v>0.29137760158572845</v>
      </c>
      <c r="S117" s="14">
        <f>马场建筑!P117</f>
        <v>180100</v>
      </c>
      <c r="T117" s="14">
        <f t="shared" si="12"/>
        <v>0.96041881494407877</v>
      </c>
    </row>
    <row r="118" spans="4:20" x14ac:dyDescent="0.15">
      <c r="D118" s="14">
        <f>基础状态预估!J38</f>
        <v>163.64220630709642</v>
      </c>
      <c r="E118" s="14">
        <f>求节点(节奏总纲!$F$4:$F$163,节奏总纲!$C$4:$C$163,D118)</f>
        <v>78.557213539007549</v>
      </c>
      <c r="F118" s="14">
        <f>商店!AD118</f>
        <v>59400</v>
      </c>
      <c r="G118" s="14">
        <f>($D118-$D$87)*马场!$X$24</f>
        <v>75428.571428571435</v>
      </c>
      <c r="I118" s="14">
        <f>(D118-$D$87)*赛马!$S$25</f>
        <v>55440</v>
      </c>
      <c r="J118" s="14">
        <f t="shared" si="10"/>
        <v>190268.57142857142</v>
      </c>
      <c r="L118" s="38">
        <f>IFERROR(SUM(#REF!)/J118,0)</f>
        <v>0</v>
      </c>
      <c r="M118" s="38">
        <f t="shared" si="11"/>
        <v>0.31219028741328048</v>
      </c>
      <c r="N118" s="38">
        <f t="shared" si="13"/>
        <v>0.39643211100099113</v>
      </c>
      <c r="P118" s="38">
        <f t="shared" si="14"/>
        <v>0.29137760158572845</v>
      </c>
      <c r="S118" s="14">
        <f>马场建筑!P118</f>
        <v>198100</v>
      </c>
      <c r="T118" s="14">
        <f t="shared" si="12"/>
        <v>0.96046729645921969</v>
      </c>
    </row>
    <row r="119" spans="4:20" x14ac:dyDescent="0.15">
      <c r="D119" s="14">
        <f>基础状态预估!J39</f>
        <v>175.64220630709642</v>
      </c>
      <c r="E119" s="14">
        <f>求节点(节奏总纲!$F$4:$F$163,节奏总纲!$C$4:$C$163,D119)</f>
        <v>79.595384842996793</v>
      </c>
      <c r="F119" s="14">
        <f>商店!AD119</f>
        <v>64800</v>
      </c>
      <c r="G119" s="14">
        <f>($D119-$D$87)*马场!$X$24</f>
        <v>82285.71428571429</v>
      </c>
      <c r="I119" s="14">
        <f>(D119-$D$87)*赛马!$S$25</f>
        <v>60480</v>
      </c>
      <c r="J119" s="14">
        <f t="shared" si="10"/>
        <v>207565.71428571429</v>
      </c>
      <c r="L119" s="38">
        <f>IFERROR(SUM(#REF!)/J119,0)</f>
        <v>0</v>
      </c>
      <c r="M119" s="38">
        <f t="shared" si="11"/>
        <v>0.31219028741328048</v>
      </c>
      <c r="N119" s="38">
        <f t="shared" si="13"/>
        <v>0.39643211100099107</v>
      </c>
      <c r="P119" s="38">
        <f t="shared" si="14"/>
        <v>0.29137760158572845</v>
      </c>
      <c r="S119" s="14">
        <f>马场建筑!P119</f>
        <v>216100</v>
      </c>
      <c r="T119" s="14">
        <f t="shared" si="12"/>
        <v>0.96050770146096387</v>
      </c>
    </row>
    <row r="120" spans="4:20" x14ac:dyDescent="0.15">
      <c r="D120" s="14">
        <f>基础状态预估!J40</f>
        <v>187.64220630709642</v>
      </c>
      <c r="E120" s="14">
        <f>求节点(节奏总纲!$F$4:$F$163,节奏总纲!$C$4:$C$163,D120)</f>
        <v>80.592171054832377</v>
      </c>
      <c r="F120" s="14">
        <f>商店!AD120</f>
        <v>70200</v>
      </c>
      <c r="G120" s="14">
        <f>($D120-$D$87)*马场!$X$24</f>
        <v>89142.857142857145</v>
      </c>
      <c r="I120" s="14">
        <f>(D120-$D$87)*赛马!$S$25</f>
        <v>65520</v>
      </c>
      <c r="J120" s="14">
        <f t="shared" si="10"/>
        <v>224862.85714285716</v>
      </c>
      <c r="L120" s="38">
        <f>IFERROR(SUM(#REF!)/J120,0)</f>
        <v>0</v>
      </c>
      <c r="M120" s="38">
        <f t="shared" si="11"/>
        <v>0.31219028741328048</v>
      </c>
      <c r="N120" s="38">
        <f t="shared" si="13"/>
        <v>0.39643211100099107</v>
      </c>
      <c r="P120" s="38">
        <f t="shared" si="14"/>
        <v>0.2913776015857284</v>
      </c>
      <c r="S120" s="14">
        <f>马场建筑!P120</f>
        <v>234100</v>
      </c>
      <c r="T120" s="14">
        <f t="shared" si="12"/>
        <v>0.96054189296393488</v>
      </c>
    </row>
    <row r="121" spans="4:20" x14ac:dyDescent="0.15">
      <c r="D121" s="14">
        <f>基础状态预估!J41</f>
        <v>199.64220630709642</v>
      </c>
      <c r="E121" s="14">
        <f>求节点(节奏总纲!$F$4:$F$163,节奏总纲!$C$4:$C$163,D121)</f>
        <v>81.508493635577963</v>
      </c>
      <c r="F121" s="14">
        <f>商店!AD121</f>
        <v>75600</v>
      </c>
      <c r="G121" s="14">
        <f>($D121-$D$87)*马场!$X$24</f>
        <v>96000</v>
      </c>
      <c r="I121" s="14">
        <f>(D121-$D$87)*赛马!$S$25</f>
        <v>70560</v>
      </c>
      <c r="J121" s="14">
        <f t="shared" si="10"/>
        <v>242160</v>
      </c>
      <c r="L121" s="38">
        <f>IFERROR(SUM(#REF!)/J121,0)</f>
        <v>0</v>
      </c>
      <c r="M121" s="38">
        <f t="shared" si="11"/>
        <v>0.31219028741328048</v>
      </c>
      <c r="N121" s="38">
        <f t="shared" si="13"/>
        <v>0.39643211100099107</v>
      </c>
      <c r="P121" s="38">
        <f t="shared" si="14"/>
        <v>0.29137760158572845</v>
      </c>
      <c r="S121" s="14">
        <f>马场建筑!P121</f>
        <v>252100</v>
      </c>
      <c r="T121" s="14">
        <f t="shared" si="12"/>
        <v>0.96057120190400636</v>
      </c>
    </row>
    <row r="122" spans="4:20" x14ac:dyDescent="0.15">
      <c r="D122" s="14">
        <f>基础状态预估!J42</f>
        <v>211.64220630709642</v>
      </c>
      <c r="E122" s="14">
        <f>求节点(节奏总纲!$F$4:$F$163,节奏总纲!$C$4:$C$163,D122)</f>
        <v>82.346875382324953</v>
      </c>
      <c r="F122" s="14">
        <f>商店!AD122</f>
        <v>81000</v>
      </c>
      <c r="G122" s="14">
        <f>($D122-$D$87)*马场!$X$24</f>
        <v>102857.14285714286</v>
      </c>
      <c r="I122" s="14">
        <f>(D122-$D$87)*赛马!$S$25</f>
        <v>75600</v>
      </c>
      <c r="J122" s="14">
        <f t="shared" si="10"/>
        <v>259457.14285714284</v>
      </c>
      <c r="L122" s="38">
        <f>IFERROR(SUM(#REF!)/J122,0)</f>
        <v>0</v>
      </c>
      <c r="M122" s="38">
        <f t="shared" si="11"/>
        <v>0.31219028741328048</v>
      </c>
      <c r="N122" s="38">
        <f t="shared" si="13"/>
        <v>0.39643211100099107</v>
      </c>
      <c r="P122" s="38">
        <f t="shared" si="14"/>
        <v>0.29137760158572845</v>
      </c>
      <c r="S122" s="14">
        <f>马场建筑!P122</f>
        <v>270100</v>
      </c>
      <c r="T122" s="14">
        <f t="shared" si="12"/>
        <v>0.96059660443222084</v>
      </c>
    </row>
    <row r="126" spans="4:20" x14ac:dyDescent="0.15">
      <c r="D126" s="14" t="s">
        <v>121</v>
      </c>
      <c r="F126" s="71" t="s">
        <v>288</v>
      </c>
      <c r="G126" s="71"/>
      <c r="H126" s="71"/>
      <c r="I126" s="71"/>
      <c r="L126" s="74" t="s">
        <v>278</v>
      </c>
      <c r="M126" s="74"/>
      <c r="N126" s="74"/>
      <c r="O126" s="74"/>
      <c r="P126" s="74"/>
    </row>
    <row r="127" spans="4:20" x14ac:dyDescent="0.15">
      <c r="D127" s="14" t="s">
        <v>105</v>
      </c>
      <c r="E127" s="14" t="s">
        <v>126</v>
      </c>
      <c r="F127" s="14" t="s">
        <v>289</v>
      </c>
      <c r="G127" s="14" t="s">
        <v>290</v>
      </c>
      <c r="I127" s="14" t="s">
        <v>291</v>
      </c>
      <c r="J127" s="14" t="s">
        <v>130</v>
      </c>
      <c r="L127" s="38" t="s">
        <v>156</v>
      </c>
      <c r="M127" s="38" t="s">
        <v>157</v>
      </c>
      <c r="N127" s="38" t="s">
        <v>158</v>
      </c>
      <c r="P127" s="38" t="s">
        <v>159</v>
      </c>
      <c r="S127" s="14" t="s">
        <v>276</v>
      </c>
      <c r="T127" s="14" t="s">
        <v>155</v>
      </c>
    </row>
    <row r="128" spans="4:20" x14ac:dyDescent="0.15">
      <c r="D128" s="14">
        <f>基础状态预估!K7</f>
        <v>23.282468165263531</v>
      </c>
      <c r="E128" s="14">
        <f>求节点(节奏总纲!$G$4:$G$163,节奏总纲!$C$4:$C$163,D128)</f>
        <v>55</v>
      </c>
      <c r="F128" s="14">
        <f>商店!AD128</f>
        <v>0</v>
      </c>
      <c r="G128" s="14">
        <v>0</v>
      </c>
      <c r="I128" s="14">
        <v>0</v>
      </c>
      <c r="J128" s="14">
        <f t="shared" ref="J128:J163" si="15">SUM(F128:I128)</f>
        <v>0</v>
      </c>
      <c r="L128" s="38">
        <f>IFERROR(SUM(#REF!)/J128,0)</f>
        <v>0</v>
      </c>
      <c r="M128" s="38">
        <f t="shared" ref="M128:M163" si="16">IFERROR(F128/J128,0)</f>
        <v>0</v>
      </c>
      <c r="N128" s="38">
        <f>IFERROR(G128/J128,0)</f>
        <v>0</v>
      </c>
      <c r="P128" s="38">
        <f>IFERROR(I128/J128,0)</f>
        <v>0</v>
      </c>
      <c r="S128" s="14">
        <f>马场建筑!P128</f>
        <v>100</v>
      </c>
      <c r="T128" s="14">
        <f t="shared" ref="T128:T163" si="17">IFERROR(J128/S128,0)</f>
        <v>0</v>
      </c>
    </row>
    <row r="129" spans="4:20" x14ac:dyDescent="0.15">
      <c r="D129" s="14">
        <f>基础状态预估!K8</f>
        <v>23.48246816526353</v>
      </c>
      <c r="E129" s="14">
        <f>求节点(节奏总纲!$G$4:$G$163,节奏总纲!$C$4:$C$163,D129)</f>
        <v>55.122844962000904</v>
      </c>
      <c r="F129" s="14">
        <f>商店!AD129</f>
        <v>149.99999999999946</v>
      </c>
      <c r="G129" s="14">
        <f>($D129-$D$128)*马场!$Y$24</f>
        <v>171.42857142857082</v>
      </c>
      <c r="I129" s="14">
        <f>(D129-$D$128)*赛马!$S$25</f>
        <v>83.999999999999702</v>
      </c>
      <c r="J129" s="14">
        <f t="shared" si="15"/>
        <v>405.42857142857002</v>
      </c>
      <c r="L129" s="38">
        <f>IFERROR(SUM(#REF!)/J129,0)</f>
        <v>0</v>
      </c>
      <c r="M129" s="38">
        <f t="shared" si="16"/>
        <v>0.36997885835095135</v>
      </c>
      <c r="N129" s="38">
        <f t="shared" ref="N129:N163" si="18">IFERROR(G129/J129,0)</f>
        <v>0.42283298097251582</v>
      </c>
      <c r="P129" s="38">
        <f t="shared" ref="P129:P163" si="19">IFERROR(I129/J129,0)</f>
        <v>0.20718816067653276</v>
      </c>
      <c r="S129" s="14">
        <f>马场建筑!P129</f>
        <v>600</v>
      </c>
      <c r="T129" s="14">
        <f t="shared" si="17"/>
        <v>0.67571428571428338</v>
      </c>
    </row>
    <row r="130" spans="4:20" x14ac:dyDescent="0.15">
      <c r="D130" s="14">
        <f>基础状态预估!K9</f>
        <v>23.682468165263529</v>
      </c>
      <c r="E130" s="14">
        <f>求节点(节奏总纲!$G$4:$G$163,节奏总纲!$C$4:$C$163,D130)</f>
        <v>55.245689924001809</v>
      </c>
      <c r="F130" s="14">
        <f>商店!AD130</f>
        <v>299.99999999999892</v>
      </c>
      <c r="G130" s="14">
        <f>($D130-$D$128)*马场!$Y$24</f>
        <v>342.85714285714164</v>
      </c>
      <c r="I130" s="14">
        <f>(D130-$D$128)*赛马!$S$25</f>
        <v>167.9999999999994</v>
      </c>
      <c r="J130" s="14">
        <f t="shared" si="15"/>
        <v>810.85714285714005</v>
      </c>
      <c r="L130" s="38">
        <f>IFERROR(SUM(#REF!)/J130,0)</f>
        <v>0</v>
      </c>
      <c r="M130" s="38">
        <f t="shared" si="16"/>
        <v>0.36997885835095135</v>
      </c>
      <c r="N130" s="38">
        <f t="shared" si="18"/>
        <v>0.42283298097251582</v>
      </c>
      <c r="P130" s="38">
        <f t="shared" si="19"/>
        <v>0.20718816067653276</v>
      </c>
      <c r="S130" s="14">
        <f>马场建筑!P130</f>
        <v>1100</v>
      </c>
      <c r="T130" s="14">
        <f t="shared" si="17"/>
        <v>0.73714285714285455</v>
      </c>
    </row>
    <row r="131" spans="4:20" x14ac:dyDescent="0.15">
      <c r="D131" s="14">
        <f>基础状态预估!K10</f>
        <v>23.882468165263532</v>
      </c>
      <c r="E131" s="14">
        <f>求节点(节奏总纲!$G$4:$G$163,节奏总纲!$C$4:$C$163,D131)</f>
        <v>55.36853488600272</v>
      </c>
      <c r="F131" s="14">
        <f>商店!AD131</f>
        <v>450.00000000000108</v>
      </c>
      <c r="G131" s="14">
        <f>($D131-$D$128)*马场!$Y$24</f>
        <v>514.28571428571547</v>
      </c>
      <c r="I131" s="14">
        <f>(D131-$D$128)*赛马!$S$25</f>
        <v>252.0000000000006</v>
      </c>
      <c r="J131" s="14">
        <f t="shared" si="15"/>
        <v>1216.2857142857172</v>
      </c>
      <c r="L131" s="38">
        <f>IFERROR(SUM(#REF!)/J131,0)</f>
        <v>0</v>
      </c>
      <c r="M131" s="38">
        <f t="shared" si="16"/>
        <v>0.3699788583509514</v>
      </c>
      <c r="N131" s="38">
        <f t="shared" si="18"/>
        <v>0.42283298097251582</v>
      </c>
      <c r="P131" s="38">
        <f t="shared" si="19"/>
        <v>0.20718816067653276</v>
      </c>
      <c r="S131" s="14">
        <f>马场建筑!P131</f>
        <v>2100</v>
      </c>
      <c r="T131" s="14">
        <f t="shared" si="17"/>
        <v>0.57918367346938915</v>
      </c>
    </row>
    <row r="132" spans="4:20" x14ac:dyDescent="0.15">
      <c r="D132" s="14">
        <f>基础状态预估!K11</f>
        <v>24.082468165263531</v>
      </c>
      <c r="E132" s="14">
        <f>求节点(节奏总纲!$G$4:$G$163,节奏总纲!$C$4:$C$163,D132)</f>
        <v>55.491379848003625</v>
      </c>
      <c r="F132" s="14">
        <f>商店!AD132</f>
        <v>600.00000000000057</v>
      </c>
      <c r="G132" s="14">
        <f>($D132-$D$128)*马场!$Y$24</f>
        <v>685.71428571428635</v>
      </c>
      <c r="I132" s="14">
        <f>(D132-$D$128)*赛马!$S$25</f>
        <v>336.00000000000028</v>
      </c>
      <c r="J132" s="14">
        <f t="shared" si="15"/>
        <v>1621.7142857142871</v>
      </c>
      <c r="L132" s="38">
        <f>IFERROR(SUM(#REF!)/J132,0)</f>
        <v>0</v>
      </c>
      <c r="M132" s="38">
        <f t="shared" si="16"/>
        <v>0.3699788583509514</v>
      </c>
      <c r="N132" s="38">
        <f t="shared" si="18"/>
        <v>0.42283298097251587</v>
      </c>
      <c r="P132" s="38">
        <f t="shared" si="19"/>
        <v>0.20718816067653276</v>
      </c>
      <c r="S132" s="14">
        <f>马场建筑!P132</f>
        <v>2600</v>
      </c>
      <c r="T132" s="14">
        <f t="shared" si="17"/>
        <v>0.62373626373626434</v>
      </c>
    </row>
    <row r="133" spans="4:20" x14ac:dyDescent="0.15">
      <c r="D133" s="14">
        <f>基础状态预估!K12</f>
        <v>24.48246816526353</v>
      </c>
      <c r="E133" s="14">
        <f>求节点(节奏总纲!$G$4:$G$163,节奏总纲!$C$4:$C$163,D133)</f>
        <v>55.737069772005434</v>
      </c>
      <c r="F133" s="14">
        <f>商店!AD133</f>
        <v>899.99999999999943</v>
      </c>
      <c r="G133" s="14">
        <f>($D133-$D$128)*马场!$Y$24</f>
        <v>1028.571428571428</v>
      </c>
      <c r="I133" s="14">
        <f>(D133-$D$128)*赛马!$S$25</f>
        <v>503.99999999999972</v>
      </c>
      <c r="J133" s="14">
        <f t="shared" si="15"/>
        <v>2432.5714285714271</v>
      </c>
      <c r="L133" s="38">
        <f>IFERROR(SUM(#REF!)/J133,0)</f>
        <v>0</v>
      </c>
      <c r="M133" s="38">
        <f t="shared" si="16"/>
        <v>0.36997885835095135</v>
      </c>
      <c r="N133" s="38">
        <f t="shared" si="18"/>
        <v>0.42283298097251587</v>
      </c>
      <c r="P133" s="38">
        <f t="shared" si="19"/>
        <v>0.20718816067653278</v>
      </c>
      <c r="S133" s="14">
        <f>马场建筑!P133</f>
        <v>3600</v>
      </c>
      <c r="T133" s="14">
        <f t="shared" si="17"/>
        <v>0.67571428571428527</v>
      </c>
    </row>
    <row r="134" spans="4:20" x14ac:dyDescent="0.15">
      <c r="D134" s="14">
        <f>基础状态预估!K13</f>
        <v>24.882468165263532</v>
      </c>
      <c r="E134" s="14">
        <f>求节点(节奏总纲!$G$4:$G$163,节奏总纲!$C$4:$C$163,D134)</f>
        <v>55.982759696007243</v>
      </c>
      <c r="F134" s="14">
        <f>商店!AD134</f>
        <v>1200.0000000000011</v>
      </c>
      <c r="G134" s="14">
        <f>($D134-$D$128)*马场!$Y$24</f>
        <v>1371.4285714285727</v>
      </c>
      <c r="I134" s="14">
        <f>(D134-$D$128)*赛马!$S$25</f>
        <v>672.00000000000057</v>
      </c>
      <c r="J134" s="14">
        <f t="shared" si="15"/>
        <v>3243.4285714285743</v>
      </c>
      <c r="L134" s="38">
        <f>IFERROR(SUM(#REF!)/J134,0)</f>
        <v>0</v>
      </c>
      <c r="M134" s="38">
        <f t="shared" si="16"/>
        <v>0.3699788583509514</v>
      </c>
      <c r="N134" s="38">
        <f t="shared" si="18"/>
        <v>0.42283298097251587</v>
      </c>
      <c r="P134" s="38">
        <f t="shared" si="19"/>
        <v>0.20718816067653276</v>
      </c>
      <c r="S134" s="14">
        <f>马场建筑!P134</f>
        <v>4600</v>
      </c>
      <c r="T134" s="14">
        <f t="shared" si="17"/>
        <v>0.70509316770186392</v>
      </c>
    </row>
    <row r="135" spans="4:20" x14ac:dyDescent="0.15">
      <c r="D135" s="14">
        <f>基础状态预估!K14</f>
        <v>25.282468165263531</v>
      </c>
      <c r="E135" s="14">
        <f>求节点(节奏总纲!$G$4:$G$163,节奏总纲!$C$4:$C$163,D135)</f>
        <v>56.212026432837384</v>
      </c>
      <c r="F135" s="14">
        <f>商店!AD135</f>
        <v>1500</v>
      </c>
      <c r="G135" s="14">
        <f>($D135-$D$128)*马场!$Y$24</f>
        <v>1714.2857142857142</v>
      </c>
      <c r="I135" s="14">
        <f>(D135-$D$128)*赛马!$S$25</f>
        <v>840</v>
      </c>
      <c r="J135" s="14">
        <f t="shared" si="15"/>
        <v>4054.2857142857142</v>
      </c>
      <c r="L135" s="38">
        <f>IFERROR(SUM(#REF!)/J135,0)</f>
        <v>0</v>
      </c>
      <c r="M135" s="38">
        <f t="shared" si="16"/>
        <v>0.3699788583509514</v>
      </c>
      <c r="N135" s="38">
        <f t="shared" si="18"/>
        <v>0.42283298097251587</v>
      </c>
      <c r="P135" s="38">
        <f t="shared" si="19"/>
        <v>0.20718816067653278</v>
      </c>
      <c r="S135" s="14">
        <f>马场建筑!P135</f>
        <v>5600</v>
      </c>
      <c r="T135" s="14">
        <f t="shared" si="17"/>
        <v>0.72397959183673466</v>
      </c>
    </row>
    <row r="136" spans="4:20" x14ac:dyDescent="0.15">
      <c r="D136" s="14">
        <f>基础状态预估!K15</f>
        <v>26.082468165263531</v>
      </c>
      <c r="E136" s="14">
        <f>求节点(节奏总纲!$G$4:$G$163,节奏总纲!$C$4:$C$163,D136)</f>
        <v>56.668081104043473</v>
      </c>
      <c r="F136" s="14">
        <f>商店!AD136</f>
        <v>2100.0000000000005</v>
      </c>
      <c r="G136" s="14">
        <f>($D136-$D$128)*马场!$Y$24</f>
        <v>2400.0000000000005</v>
      </c>
      <c r="I136" s="14">
        <f>(D136-$D$128)*赛马!$S$25</f>
        <v>1176.0000000000002</v>
      </c>
      <c r="J136" s="14">
        <f t="shared" si="15"/>
        <v>5676.0000000000009</v>
      </c>
      <c r="L136" s="38">
        <f>IFERROR(SUM(#REF!)/J136,0)</f>
        <v>0</v>
      </c>
      <c r="M136" s="38">
        <f t="shared" si="16"/>
        <v>0.3699788583509514</v>
      </c>
      <c r="N136" s="38">
        <f t="shared" si="18"/>
        <v>0.42283298097251587</v>
      </c>
      <c r="P136" s="38">
        <f t="shared" si="19"/>
        <v>0.20718816067653278</v>
      </c>
      <c r="S136" s="14">
        <f>马场建筑!P136</f>
        <v>7600</v>
      </c>
      <c r="T136" s="14">
        <f t="shared" si="17"/>
        <v>0.74684210526315797</v>
      </c>
    </row>
    <row r="137" spans="4:20" x14ac:dyDescent="0.15">
      <c r="D137" s="14">
        <f>基础状态预估!K16</f>
        <v>26.882468165263532</v>
      </c>
      <c r="E137" s="14">
        <f>求节点(节奏总纲!$G$4:$G$163,节奏总纲!$C$4:$C$163,D137)</f>
        <v>57.114152744074445</v>
      </c>
      <c r="F137" s="14">
        <f>商店!AD137</f>
        <v>2700.0000000000009</v>
      </c>
      <c r="G137" s="14">
        <f>($D137-$D$128)*马场!$Y$24</f>
        <v>3085.7142857142867</v>
      </c>
      <c r="I137" s="14">
        <f>(D137-$D$128)*赛马!$S$25</f>
        <v>1512.0000000000007</v>
      </c>
      <c r="J137" s="14">
        <f t="shared" si="15"/>
        <v>7297.714285714289</v>
      </c>
      <c r="L137" s="38">
        <f>IFERROR(SUM(#REF!)/J137,0)</f>
        <v>0</v>
      </c>
      <c r="M137" s="38">
        <f t="shared" si="16"/>
        <v>0.36997885835095135</v>
      </c>
      <c r="N137" s="38">
        <f t="shared" si="18"/>
        <v>0.42283298097251582</v>
      </c>
      <c r="P137" s="38">
        <f t="shared" si="19"/>
        <v>0.20718816067653278</v>
      </c>
      <c r="S137" s="14">
        <f>马场建筑!P137</f>
        <v>9600</v>
      </c>
      <c r="T137" s="14">
        <f t="shared" si="17"/>
        <v>0.76017857142857181</v>
      </c>
    </row>
    <row r="138" spans="4:20" x14ac:dyDescent="0.15">
      <c r="D138" s="14">
        <f>基础状态预估!K17</f>
        <v>28.082468165263531</v>
      </c>
      <c r="E138" s="14">
        <f>求节点(节奏总纲!$G$4:$G$163,节奏总纲!$C$4:$C$163,D138)</f>
        <v>57.743220698837845</v>
      </c>
      <c r="F138" s="14">
        <f>商店!AD138</f>
        <v>3600.0000000000005</v>
      </c>
      <c r="G138" s="14">
        <f>($D138-$D$128)*马场!$Y$24</f>
        <v>4114.2857142857147</v>
      </c>
      <c r="I138" s="14">
        <f>(D138-$D$128)*赛马!$S$25</f>
        <v>2016.0000000000002</v>
      </c>
      <c r="J138" s="14">
        <f t="shared" si="15"/>
        <v>9730.2857142857156</v>
      </c>
      <c r="L138" s="38">
        <f>IFERROR(SUM(#REF!)/J138,0)</f>
        <v>0</v>
      </c>
      <c r="M138" s="38">
        <f t="shared" si="16"/>
        <v>0.36997885835095135</v>
      </c>
      <c r="N138" s="38">
        <f t="shared" si="18"/>
        <v>0.42283298097251582</v>
      </c>
      <c r="P138" s="38">
        <f t="shared" si="19"/>
        <v>0.20718816067653276</v>
      </c>
      <c r="S138" s="14">
        <f>马场建筑!P138</f>
        <v>12100</v>
      </c>
      <c r="T138" s="14">
        <f t="shared" si="17"/>
        <v>0.80415584415584429</v>
      </c>
    </row>
    <row r="139" spans="4:20" x14ac:dyDescent="0.15">
      <c r="D139" s="14">
        <f>基础状态预估!K18</f>
        <v>29.282468165263531</v>
      </c>
      <c r="E139" s="14">
        <f>求节点(节奏总纲!$G$4:$G$163,节奏总纲!$C$4:$C$163,D139)</f>
        <v>58.34891537479438</v>
      </c>
      <c r="F139" s="14">
        <f>商店!AD139</f>
        <v>4500</v>
      </c>
      <c r="G139" s="14">
        <f>($D139-$D$128)*马场!$Y$24</f>
        <v>5142.8571428571431</v>
      </c>
      <c r="I139" s="14">
        <f>(D139-$D$128)*赛马!$S$25</f>
        <v>2520</v>
      </c>
      <c r="J139" s="14">
        <f t="shared" si="15"/>
        <v>12162.857142857143</v>
      </c>
      <c r="L139" s="38">
        <f>IFERROR(SUM(#REF!)/J139,0)</f>
        <v>0</v>
      </c>
      <c r="M139" s="38">
        <f t="shared" si="16"/>
        <v>0.36997885835095135</v>
      </c>
      <c r="N139" s="38">
        <f t="shared" si="18"/>
        <v>0.42283298097251587</v>
      </c>
      <c r="P139" s="38">
        <f t="shared" si="19"/>
        <v>0.20718816067653276</v>
      </c>
      <c r="S139" s="14">
        <f>马场建筑!P139</f>
        <v>14600</v>
      </c>
      <c r="T139" s="14">
        <f t="shared" si="17"/>
        <v>0.83307240704500984</v>
      </c>
    </row>
    <row r="140" spans="4:20" x14ac:dyDescent="0.15">
      <c r="D140" s="14">
        <f>基础状态预估!K19</f>
        <v>30.48246816526353</v>
      </c>
      <c r="E140" s="14">
        <f>求节点(节奏总纲!$G$4:$G$163,节奏总纲!$C$4:$C$163,D140)</f>
        <v>58.93848875846912</v>
      </c>
      <c r="F140" s="14">
        <f>商店!AD140</f>
        <v>5399.9999999999991</v>
      </c>
      <c r="G140" s="14">
        <f>($D140-$D$128)*马场!$Y$24</f>
        <v>6171.4285714285706</v>
      </c>
      <c r="I140" s="14">
        <f>(D140-$D$128)*赛马!$S$25</f>
        <v>3023.9999999999995</v>
      </c>
      <c r="J140" s="14">
        <f t="shared" si="15"/>
        <v>14595.428571428569</v>
      </c>
      <c r="L140" s="38">
        <f>IFERROR(SUM(#REF!)/J140,0)</f>
        <v>0</v>
      </c>
      <c r="M140" s="38">
        <f t="shared" si="16"/>
        <v>0.3699788583509514</v>
      </c>
      <c r="N140" s="38">
        <f t="shared" si="18"/>
        <v>0.42283298097251587</v>
      </c>
      <c r="P140" s="38">
        <f t="shared" si="19"/>
        <v>0.20718816067653278</v>
      </c>
      <c r="S140" s="14">
        <f>马场建筑!P140</f>
        <v>17100</v>
      </c>
      <c r="T140" s="14">
        <f t="shared" si="17"/>
        <v>0.85353383458646603</v>
      </c>
    </row>
    <row r="141" spans="4:20" x14ac:dyDescent="0.15">
      <c r="D141" s="14">
        <f>基础状态预估!K20</f>
        <v>31.682468165263529</v>
      </c>
      <c r="E141" s="14">
        <f>求节点(节奏总纲!$G$4:$G$163,节奏总纲!$C$4:$C$163,D141)</f>
        <v>59.48793999184015</v>
      </c>
      <c r="F141" s="14">
        <f>商店!AD141</f>
        <v>6299.9999999999991</v>
      </c>
      <c r="G141" s="14">
        <f>($D141-$D$128)*马场!$Y$24</f>
        <v>7199.9999999999982</v>
      </c>
      <c r="I141" s="14">
        <f>(D141-$D$128)*赛马!$S$25</f>
        <v>3527.9999999999995</v>
      </c>
      <c r="J141" s="14">
        <f t="shared" si="15"/>
        <v>17027.999999999996</v>
      </c>
      <c r="L141" s="38">
        <f>IFERROR(SUM(#REF!)/J141,0)</f>
        <v>0</v>
      </c>
      <c r="M141" s="38">
        <f t="shared" si="16"/>
        <v>0.3699788583509514</v>
      </c>
      <c r="N141" s="38">
        <f t="shared" si="18"/>
        <v>0.42283298097251582</v>
      </c>
      <c r="P141" s="38">
        <f t="shared" si="19"/>
        <v>0.20718816067653278</v>
      </c>
      <c r="S141" s="14">
        <f>马场建筑!P141</f>
        <v>19600</v>
      </c>
      <c r="T141" s="14">
        <f t="shared" si="17"/>
        <v>0.8687755102040815</v>
      </c>
    </row>
    <row r="142" spans="4:20" x14ac:dyDescent="0.15">
      <c r="D142" s="14">
        <f>基础状态预估!K21</f>
        <v>32.882468165263532</v>
      </c>
      <c r="E142" s="14">
        <f>求节点(节奏总纲!$G$4:$G$163,节奏总纲!$C$4:$C$163,D142)</f>
        <v>60.029788443433397</v>
      </c>
      <c r="F142" s="14">
        <f>商店!AD142</f>
        <v>7200.0000000000009</v>
      </c>
      <c r="G142" s="14">
        <f>($D142-$D$128)*马场!$Y$24</f>
        <v>8228.5714285714294</v>
      </c>
      <c r="I142" s="14">
        <f>(D142-$D$128)*赛马!$S$25</f>
        <v>4032.0000000000005</v>
      </c>
      <c r="J142" s="14">
        <f t="shared" si="15"/>
        <v>19460.571428571431</v>
      </c>
      <c r="L142" s="38">
        <f>IFERROR(SUM(#REF!)/J142,0)</f>
        <v>0</v>
      </c>
      <c r="M142" s="38">
        <f t="shared" si="16"/>
        <v>0.36997885835095135</v>
      </c>
      <c r="N142" s="38">
        <f t="shared" si="18"/>
        <v>0.42283298097251582</v>
      </c>
      <c r="P142" s="38">
        <f t="shared" si="19"/>
        <v>0.20718816067653276</v>
      </c>
      <c r="S142" s="14">
        <f>马场建筑!P142</f>
        <v>22100</v>
      </c>
      <c r="T142" s="14">
        <f t="shared" si="17"/>
        <v>0.88056884292178417</v>
      </c>
    </row>
    <row r="143" spans="4:20" x14ac:dyDescent="0.15">
      <c r="D143" s="14">
        <f>基础状态预估!K22</f>
        <v>34.082468165263535</v>
      </c>
      <c r="E143" s="14">
        <f>求节点(节奏总纲!$G$4:$G$163,节奏总纲!$C$4:$C$163,D143)</f>
        <v>60.525792913498101</v>
      </c>
      <c r="F143" s="14">
        <f>商店!AD143</f>
        <v>8100.0000000000036</v>
      </c>
      <c r="G143" s="14">
        <f>($D143-$D$128)*马场!$Y$24</f>
        <v>9257.1428571428605</v>
      </c>
      <c r="I143" s="14">
        <f>(D143-$D$128)*赛马!$S$25</f>
        <v>4536.0000000000018</v>
      </c>
      <c r="J143" s="14">
        <f t="shared" si="15"/>
        <v>21893.142857142862</v>
      </c>
      <c r="L143" s="38">
        <f>IFERROR(SUM(#REF!)/J143,0)</f>
        <v>0</v>
      </c>
      <c r="M143" s="38">
        <f t="shared" si="16"/>
        <v>0.36997885835095146</v>
      </c>
      <c r="N143" s="38">
        <f t="shared" si="18"/>
        <v>0.42283298097251593</v>
      </c>
      <c r="P143" s="38">
        <f t="shared" si="19"/>
        <v>0.20718816067653281</v>
      </c>
      <c r="S143" s="14">
        <f>马场建筑!P143</f>
        <v>24600</v>
      </c>
      <c r="T143" s="14">
        <f t="shared" si="17"/>
        <v>0.88996515679442534</v>
      </c>
    </row>
    <row r="144" spans="4:20" x14ac:dyDescent="0.15">
      <c r="D144" s="14">
        <f>基础状态预估!K23</f>
        <v>35.282468165263531</v>
      </c>
      <c r="E144" s="14">
        <f>求节点(节奏总纲!$G$4:$G$163,节奏总纲!$C$4:$C$163,D144)</f>
        <v>61.020153065604582</v>
      </c>
      <c r="F144" s="14">
        <f>商店!AD144</f>
        <v>9000</v>
      </c>
      <c r="G144" s="14">
        <f>($D144-$D$128)*马场!$Y$24</f>
        <v>10285.714285714286</v>
      </c>
      <c r="I144" s="14">
        <f>(D144-$D$128)*赛马!$S$25</f>
        <v>5040</v>
      </c>
      <c r="J144" s="14">
        <f t="shared" si="15"/>
        <v>24325.714285714286</v>
      </c>
      <c r="L144" s="38">
        <f>IFERROR(SUM(#REF!)/J144,0)</f>
        <v>0</v>
      </c>
      <c r="M144" s="38">
        <f t="shared" si="16"/>
        <v>0.36997885835095135</v>
      </c>
      <c r="N144" s="38">
        <f t="shared" si="18"/>
        <v>0.42283298097251587</v>
      </c>
      <c r="P144" s="38">
        <f t="shared" si="19"/>
        <v>0.20718816067653276</v>
      </c>
      <c r="S144" s="14">
        <f>马场建筑!P144</f>
        <v>27100</v>
      </c>
      <c r="T144" s="14">
        <f t="shared" si="17"/>
        <v>0.89762783342119135</v>
      </c>
    </row>
    <row r="145" spans="4:20" x14ac:dyDescent="0.15">
      <c r="D145" s="14">
        <f>基础状态预估!K24</f>
        <v>37.282468165263531</v>
      </c>
      <c r="E145" s="14">
        <f>求节点(节奏总纲!$G$4:$G$163,节奏总纲!$C$4:$C$163,D145)</f>
        <v>61.784465794284017</v>
      </c>
      <c r="F145" s="14">
        <f>商店!AD145</f>
        <v>10500</v>
      </c>
      <c r="G145" s="14">
        <f>($D145-$D$128)*马场!$Y$24</f>
        <v>12000</v>
      </c>
      <c r="I145" s="14">
        <f>(D145-$D$128)*赛马!$S$25</f>
        <v>5880</v>
      </c>
      <c r="J145" s="14">
        <f t="shared" si="15"/>
        <v>28380</v>
      </c>
      <c r="L145" s="38">
        <f>IFERROR(SUM(#REF!)/J145,0)</f>
        <v>0</v>
      </c>
      <c r="M145" s="38">
        <f t="shared" si="16"/>
        <v>0.3699788583509514</v>
      </c>
      <c r="N145" s="38">
        <f t="shared" si="18"/>
        <v>0.42283298097251587</v>
      </c>
      <c r="P145" s="38">
        <f t="shared" si="19"/>
        <v>0.20718816067653276</v>
      </c>
      <c r="S145" s="14">
        <f>马场建筑!P145</f>
        <v>31600</v>
      </c>
      <c r="T145" s="14">
        <f t="shared" si="17"/>
        <v>0.89810126582278482</v>
      </c>
    </row>
    <row r="146" spans="4:20" x14ac:dyDescent="0.15">
      <c r="D146" s="14">
        <f>基础状态预估!K25</f>
        <v>39.282468165263531</v>
      </c>
      <c r="E146" s="14">
        <f>求节点(节奏总纲!$G$4:$G$163,节奏总纲!$C$4:$C$163,D146)</f>
        <v>62.507131399522507</v>
      </c>
      <c r="F146" s="14">
        <f>商店!AD146</f>
        <v>12000</v>
      </c>
      <c r="G146" s="14">
        <f>($D146-$D$128)*马场!$Y$24</f>
        <v>13714.285714285714</v>
      </c>
      <c r="I146" s="14">
        <f>(D146-$D$128)*赛马!$S$25</f>
        <v>6720</v>
      </c>
      <c r="J146" s="14">
        <f t="shared" si="15"/>
        <v>32434.285714285714</v>
      </c>
      <c r="L146" s="38">
        <f>IFERROR(SUM(#REF!)/J146,0)</f>
        <v>0</v>
      </c>
      <c r="M146" s="38">
        <f t="shared" si="16"/>
        <v>0.3699788583509514</v>
      </c>
      <c r="N146" s="38">
        <f t="shared" si="18"/>
        <v>0.42283298097251587</v>
      </c>
      <c r="P146" s="38">
        <f t="shared" si="19"/>
        <v>0.20718816067653278</v>
      </c>
      <c r="S146" s="14">
        <f>马场建筑!P146</f>
        <v>36100</v>
      </c>
      <c r="T146" s="14">
        <f t="shared" si="17"/>
        <v>0.89845666798575385</v>
      </c>
    </row>
    <row r="147" spans="4:20" x14ac:dyDescent="0.15">
      <c r="D147" s="14">
        <f>基础状态预估!K26</f>
        <v>41.282468165263531</v>
      </c>
      <c r="E147" s="14">
        <f>求节点(节奏总纲!$G$4:$G$163,节奏总纲!$C$4:$C$163,D147)</f>
        <v>63.198771451563246</v>
      </c>
      <c r="F147" s="14">
        <f>商店!AD147</f>
        <v>13500</v>
      </c>
      <c r="G147" s="14">
        <f>($D147-$D$128)*马场!$Y$24</f>
        <v>15428.571428571428</v>
      </c>
      <c r="I147" s="14">
        <f>(D147-$D$128)*赛马!$S$25</f>
        <v>7560</v>
      </c>
      <c r="J147" s="14">
        <f t="shared" si="15"/>
        <v>36488.571428571428</v>
      </c>
      <c r="L147" s="38">
        <f>IFERROR(SUM(#REF!)/J147,0)</f>
        <v>0</v>
      </c>
      <c r="M147" s="38">
        <f t="shared" si="16"/>
        <v>0.3699788583509514</v>
      </c>
      <c r="N147" s="38">
        <f t="shared" si="18"/>
        <v>0.42283298097251582</v>
      </c>
      <c r="P147" s="38">
        <f t="shared" si="19"/>
        <v>0.20718816067653278</v>
      </c>
      <c r="S147" s="14">
        <f>马场建筑!P147</f>
        <v>40600</v>
      </c>
      <c r="T147" s="14">
        <f t="shared" si="17"/>
        <v>0.89873328641801542</v>
      </c>
    </row>
    <row r="148" spans="4:20" x14ac:dyDescent="0.15">
      <c r="D148" s="14">
        <f>基础状态预估!K27</f>
        <v>43.282468165263531</v>
      </c>
      <c r="E148" s="14">
        <f>求节点(节奏总纲!$G$4:$G$163,节奏总纲!$C$4:$C$163,D148)</f>
        <v>63.856539402374587</v>
      </c>
      <c r="F148" s="14">
        <f>商店!AD148</f>
        <v>15000</v>
      </c>
      <c r="G148" s="14">
        <f>($D148-$D$128)*马场!$Y$24</f>
        <v>17142.857142857141</v>
      </c>
      <c r="I148" s="14">
        <f>(D148-$D$128)*赛马!$S$25</f>
        <v>8400</v>
      </c>
      <c r="J148" s="14">
        <f t="shared" si="15"/>
        <v>40542.857142857145</v>
      </c>
      <c r="L148" s="38">
        <f>IFERROR(SUM(#REF!)/J148,0)</f>
        <v>0</v>
      </c>
      <c r="M148" s="38">
        <f t="shared" si="16"/>
        <v>0.36997885835095135</v>
      </c>
      <c r="N148" s="38">
        <f t="shared" si="18"/>
        <v>0.42283298097251582</v>
      </c>
      <c r="P148" s="38">
        <f t="shared" si="19"/>
        <v>0.20718816067653276</v>
      </c>
      <c r="S148" s="14">
        <f>马场建筑!P148</f>
        <v>45100</v>
      </c>
      <c r="T148" s="14">
        <f t="shared" si="17"/>
        <v>0.89895470383275267</v>
      </c>
    </row>
    <row r="149" spans="4:20" x14ac:dyDescent="0.15">
      <c r="D149" s="14">
        <f>基础状态预估!K28</f>
        <v>47.282468165263531</v>
      </c>
      <c r="E149" s="14">
        <f>求节点(节奏总纲!$G$4:$G$163,节奏总纲!$C$4:$C$163,D149)</f>
        <v>65.109042263524756</v>
      </c>
      <c r="F149" s="14">
        <f>商店!AD149</f>
        <v>18000</v>
      </c>
      <c r="G149" s="14">
        <f>($D149-$D$128)*马场!$Y$24</f>
        <v>20571.428571428572</v>
      </c>
      <c r="I149" s="14">
        <f>(D149-$D$128)*赛马!$S$25</f>
        <v>10080</v>
      </c>
      <c r="J149" s="14">
        <f t="shared" si="15"/>
        <v>48651.428571428572</v>
      </c>
      <c r="L149" s="38">
        <f>IFERROR(SUM(#REF!)/J149,0)</f>
        <v>0</v>
      </c>
      <c r="M149" s="38">
        <f t="shared" si="16"/>
        <v>0.36997885835095135</v>
      </c>
      <c r="N149" s="38">
        <f t="shared" si="18"/>
        <v>0.42283298097251587</v>
      </c>
      <c r="P149" s="38">
        <f t="shared" si="19"/>
        <v>0.20718816067653276</v>
      </c>
      <c r="S149" s="14">
        <f>马场建筑!P149</f>
        <v>54100</v>
      </c>
      <c r="T149" s="14">
        <f t="shared" si="17"/>
        <v>0.89928703459202541</v>
      </c>
    </row>
    <row r="150" spans="4:20" x14ac:dyDescent="0.15">
      <c r="D150" s="14">
        <f>基础状态预估!K29</f>
        <v>51.282468165263531</v>
      </c>
      <c r="E150" s="14">
        <f>求节点(节奏总纲!$G$4:$G$163,节奏总纲!$C$4:$C$163,D150)</f>
        <v>66.323263192827341</v>
      </c>
      <c r="F150" s="14">
        <f>商店!AD150</f>
        <v>21000</v>
      </c>
      <c r="G150" s="14">
        <f>($D150-$D$128)*马场!$Y$24</f>
        <v>24000</v>
      </c>
      <c r="I150" s="14">
        <f>(D150-$D$128)*赛马!$S$25</f>
        <v>11760</v>
      </c>
      <c r="J150" s="14">
        <f t="shared" si="15"/>
        <v>56760</v>
      </c>
      <c r="L150" s="38">
        <f>IFERROR(SUM(#REF!)/J150,0)</f>
        <v>0</v>
      </c>
      <c r="M150" s="38">
        <f t="shared" si="16"/>
        <v>0.3699788583509514</v>
      </c>
      <c r="N150" s="38">
        <f t="shared" si="18"/>
        <v>0.42283298097251587</v>
      </c>
      <c r="P150" s="38">
        <f t="shared" si="19"/>
        <v>0.20718816067653276</v>
      </c>
      <c r="S150" s="14">
        <f>马场建筑!P150</f>
        <v>63100</v>
      </c>
      <c r="T150" s="14">
        <f t="shared" si="17"/>
        <v>0.8995245641838352</v>
      </c>
    </row>
    <row r="151" spans="4:20" x14ac:dyDescent="0.15">
      <c r="D151" s="14">
        <f>基础状态预估!K30</f>
        <v>55.282468165263531</v>
      </c>
      <c r="E151" s="14">
        <f>求节点(节奏总纲!$G$4:$G$163,节奏总纲!$C$4:$C$163,D151)</f>
        <v>67.437447618913097</v>
      </c>
      <c r="F151" s="14">
        <f>商店!AD151</f>
        <v>24000</v>
      </c>
      <c r="G151" s="14">
        <f>($D151-$D$128)*马场!$Y$24</f>
        <v>27428.571428571428</v>
      </c>
      <c r="I151" s="14">
        <f>(D151-$D$128)*赛马!$S$25</f>
        <v>13440</v>
      </c>
      <c r="J151" s="14">
        <f t="shared" si="15"/>
        <v>64868.571428571428</v>
      </c>
      <c r="L151" s="38">
        <f>IFERROR(SUM(#REF!)/J151,0)</f>
        <v>0</v>
      </c>
      <c r="M151" s="38">
        <f t="shared" si="16"/>
        <v>0.3699788583509514</v>
      </c>
      <c r="N151" s="38">
        <f t="shared" si="18"/>
        <v>0.42283298097251587</v>
      </c>
      <c r="P151" s="38">
        <f t="shared" si="19"/>
        <v>0.20718816067653278</v>
      </c>
      <c r="S151" s="14">
        <f>马场建筑!P151</f>
        <v>72100</v>
      </c>
      <c r="T151" s="14">
        <f t="shared" si="17"/>
        <v>0.89970279373885476</v>
      </c>
    </row>
    <row r="152" spans="4:20" x14ac:dyDescent="0.15">
      <c r="D152" s="14">
        <f>基础状态预估!K31</f>
        <v>59.282468165263531</v>
      </c>
      <c r="E152" s="14">
        <f>求节点(节奏总纲!$G$4:$G$163,节奏总纲!$C$4:$C$163,D152)</f>
        <v>68.453526920558971</v>
      </c>
      <c r="F152" s="14">
        <f>商店!AD152</f>
        <v>27000</v>
      </c>
      <c r="G152" s="14">
        <f>($D152-$D$128)*马场!$Y$24</f>
        <v>30857.142857142855</v>
      </c>
      <c r="I152" s="14">
        <f>(D152-$D$128)*赛马!$S$25</f>
        <v>15120</v>
      </c>
      <c r="J152" s="14">
        <f t="shared" si="15"/>
        <v>72977.142857142855</v>
      </c>
      <c r="L152" s="38">
        <f>IFERROR(SUM(#REF!)/J152,0)</f>
        <v>0</v>
      </c>
      <c r="M152" s="38">
        <f t="shared" si="16"/>
        <v>0.3699788583509514</v>
      </c>
      <c r="N152" s="38">
        <f t="shared" si="18"/>
        <v>0.42283298097251582</v>
      </c>
      <c r="P152" s="38">
        <f t="shared" si="19"/>
        <v>0.20718816067653278</v>
      </c>
      <c r="S152" s="14">
        <f>马场建筑!P152</f>
        <v>81100</v>
      </c>
      <c r="T152" s="14">
        <f t="shared" si="17"/>
        <v>0.8998414655627972</v>
      </c>
    </row>
    <row r="153" spans="4:20" x14ac:dyDescent="0.15">
      <c r="D153" s="14">
        <f>基础状态预估!K32</f>
        <v>63.282468165263531</v>
      </c>
      <c r="E153" s="14">
        <f>求节点(节奏总纲!$G$4:$G$163,节奏总纲!$C$4:$C$163,D153)</f>
        <v>69.397951298120717</v>
      </c>
      <c r="F153" s="14">
        <f>商店!AD153</f>
        <v>30000</v>
      </c>
      <c r="G153" s="14">
        <f>($D153-$D$128)*马场!$Y$24</f>
        <v>34285.714285714283</v>
      </c>
      <c r="I153" s="14">
        <f>(D153-$D$128)*赛马!$S$25</f>
        <v>16800</v>
      </c>
      <c r="J153" s="14">
        <f t="shared" si="15"/>
        <v>81085.71428571429</v>
      </c>
      <c r="L153" s="38">
        <f>IFERROR(SUM(#REF!)/J153,0)</f>
        <v>0</v>
      </c>
      <c r="M153" s="38">
        <f t="shared" si="16"/>
        <v>0.36997885835095135</v>
      </c>
      <c r="N153" s="38">
        <f t="shared" si="18"/>
        <v>0.42283298097251582</v>
      </c>
      <c r="P153" s="38">
        <f t="shared" si="19"/>
        <v>0.20718816067653276</v>
      </c>
      <c r="S153" s="14">
        <f>马场建筑!P153</f>
        <v>90100</v>
      </c>
      <c r="T153" s="14">
        <f t="shared" si="17"/>
        <v>0.89995243380371026</v>
      </c>
    </row>
    <row r="154" spans="4:20" x14ac:dyDescent="0.15">
      <c r="D154" s="14">
        <f>基础状态预估!K33</f>
        <v>71.282468165263538</v>
      </c>
      <c r="E154" s="14">
        <f>求节点(节奏总纲!$G$4:$G$163,节奏总纲!$C$4:$C$163,D154)</f>
        <v>71.134603459739978</v>
      </c>
      <c r="F154" s="14">
        <f>商店!AD154</f>
        <v>36000.000000000007</v>
      </c>
      <c r="G154" s="14">
        <f>($D154-$D$128)*马场!$Y$24</f>
        <v>41142.857142857145</v>
      </c>
      <c r="I154" s="14">
        <f>(D154-$D$128)*赛马!$S$25</f>
        <v>20160.000000000004</v>
      </c>
      <c r="J154" s="14">
        <f t="shared" si="15"/>
        <v>97302.857142857159</v>
      </c>
      <c r="L154" s="38">
        <f>IFERROR(SUM(#REF!)/J154,0)</f>
        <v>0</v>
      </c>
      <c r="M154" s="38">
        <f t="shared" si="16"/>
        <v>0.3699788583509514</v>
      </c>
      <c r="N154" s="38">
        <f t="shared" si="18"/>
        <v>0.42283298097251582</v>
      </c>
      <c r="P154" s="38">
        <f t="shared" si="19"/>
        <v>0.20718816067653278</v>
      </c>
      <c r="S154" s="14">
        <f>马场建筑!P154</f>
        <v>108100</v>
      </c>
      <c r="T154" s="14">
        <f t="shared" si="17"/>
        <v>0.90011893749174066</v>
      </c>
    </row>
    <row r="155" spans="4:20" x14ac:dyDescent="0.15">
      <c r="D155" s="14">
        <f>基础状态预估!K34</f>
        <v>79.282468165263538</v>
      </c>
      <c r="E155" s="14">
        <f>求节点(节奏总纲!$G$4:$G$163,节奏总纲!$C$4:$C$163,D155)</f>
        <v>72.688405066114001</v>
      </c>
      <c r="F155" s="14">
        <f>商店!AD155</f>
        <v>42000.000000000007</v>
      </c>
      <c r="G155" s="14">
        <f>($D155-$D$128)*马场!$Y$24</f>
        <v>48000.000000000007</v>
      </c>
      <c r="I155" s="14">
        <f>(D155-$D$128)*赛马!$S$25</f>
        <v>23520.000000000004</v>
      </c>
      <c r="J155" s="14">
        <f t="shared" si="15"/>
        <v>113520.00000000001</v>
      </c>
      <c r="L155" s="38">
        <f>IFERROR(SUM(#REF!)/J155,0)</f>
        <v>0</v>
      </c>
      <c r="M155" s="38">
        <f t="shared" si="16"/>
        <v>0.3699788583509514</v>
      </c>
      <c r="N155" s="38">
        <f t="shared" si="18"/>
        <v>0.42283298097251587</v>
      </c>
      <c r="P155" s="38">
        <f t="shared" si="19"/>
        <v>0.20718816067653278</v>
      </c>
      <c r="S155" s="14">
        <f>马场建筑!P155</f>
        <v>126100</v>
      </c>
      <c r="T155" s="14">
        <f t="shared" si="17"/>
        <v>0.90023790642347357</v>
      </c>
    </row>
    <row r="156" spans="4:20" x14ac:dyDescent="0.15">
      <c r="D156" s="14">
        <f>基础状态预估!K35</f>
        <v>87.282468165263538</v>
      </c>
      <c r="E156" s="14">
        <f>求节点(节奏总纲!$G$4:$G$163,节奏总纲!$C$4:$C$163,D156)</f>
        <v>74.065029554361502</v>
      </c>
      <c r="F156" s="14">
        <f>商店!AD156</f>
        <v>48000</v>
      </c>
      <c r="G156" s="14">
        <f>($D156-$D$128)*马场!$Y$24</f>
        <v>54857.142857142855</v>
      </c>
      <c r="I156" s="14">
        <f>(D156-$D$128)*赛马!$S$25</f>
        <v>26880</v>
      </c>
      <c r="J156" s="14">
        <f t="shared" si="15"/>
        <v>129737.14285714286</v>
      </c>
      <c r="L156" s="38">
        <f>IFERROR(SUM(#REF!)/J156,0)</f>
        <v>0</v>
      </c>
      <c r="M156" s="38">
        <f t="shared" si="16"/>
        <v>0.3699788583509514</v>
      </c>
      <c r="N156" s="38">
        <f t="shared" si="18"/>
        <v>0.42283298097251587</v>
      </c>
      <c r="P156" s="38">
        <f t="shared" si="19"/>
        <v>0.20718816067653278</v>
      </c>
      <c r="S156" s="14">
        <f>马场建筑!P156</f>
        <v>144100</v>
      </c>
      <c r="T156" s="14">
        <f t="shared" si="17"/>
        <v>0.90032715376226824</v>
      </c>
    </row>
    <row r="157" spans="4:20" x14ac:dyDescent="0.15">
      <c r="D157" s="14">
        <f>基础状态预估!K36</f>
        <v>95.282468165263538</v>
      </c>
      <c r="E157" s="14">
        <f>求节点(节奏总纲!$G$4:$G$163,节奏总纲!$C$4:$C$163,D157)</f>
        <v>75.303116550209111</v>
      </c>
      <c r="F157" s="14">
        <f>商店!AD157</f>
        <v>54000</v>
      </c>
      <c r="G157" s="14">
        <f>($D157-$D$128)*马场!$Y$24</f>
        <v>61714.28571428571</v>
      </c>
      <c r="I157" s="14">
        <f>(D157-$D$128)*赛马!$S$25</f>
        <v>30240</v>
      </c>
      <c r="J157" s="14">
        <f t="shared" si="15"/>
        <v>145954.28571428571</v>
      </c>
      <c r="L157" s="38">
        <f>IFERROR(SUM(#REF!)/J157,0)</f>
        <v>0</v>
      </c>
      <c r="M157" s="38">
        <f t="shared" si="16"/>
        <v>0.3699788583509514</v>
      </c>
      <c r="N157" s="38">
        <f t="shared" si="18"/>
        <v>0.42283298097251582</v>
      </c>
      <c r="P157" s="38">
        <f t="shared" si="19"/>
        <v>0.20718816067653278</v>
      </c>
      <c r="S157" s="14">
        <f>马场建筑!P157</f>
        <v>162100</v>
      </c>
      <c r="T157" s="14">
        <f t="shared" si="17"/>
        <v>0.90039658059398953</v>
      </c>
    </row>
    <row r="158" spans="4:20" x14ac:dyDescent="0.15">
      <c r="D158" s="14">
        <f>基础状态预估!K37</f>
        <v>103.28246816526354</v>
      </c>
      <c r="E158" s="14">
        <f>求节点(节奏总纲!$G$4:$G$163,节奏总纲!$C$4:$C$163,D158)</f>
        <v>76.439465251495861</v>
      </c>
      <c r="F158" s="14">
        <f>商店!AD158</f>
        <v>60000</v>
      </c>
      <c r="G158" s="14">
        <f>($D158-$D$128)*马场!$Y$24</f>
        <v>68571.428571428565</v>
      </c>
      <c r="I158" s="14">
        <f>(D158-$D$128)*赛马!$S$25</f>
        <v>33600</v>
      </c>
      <c r="J158" s="14">
        <f t="shared" si="15"/>
        <v>162171.42857142858</v>
      </c>
      <c r="L158" s="38">
        <f>IFERROR(SUM(#REF!)/J158,0)</f>
        <v>0</v>
      </c>
      <c r="M158" s="38">
        <f t="shared" si="16"/>
        <v>0.36997885835095135</v>
      </c>
      <c r="N158" s="38">
        <f t="shared" si="18"/>
        <v>0.42283298097251582</v>
      </c>
      <c r="P158" s="38">
        <f t="shared" si="19"/>
        <v>0.20718816067653276</v>
      </c>
      <c r="S158" s="14">
        <f>马场建筑!P158</f>
        <v>180100</v>
      </c>
      <c r="T158" s="14">
        <f t="shared" si="17"/>
        <v>0.90045212976917588</v>
      </c>
    </row>
    <row r="159" spans="4:20" x14ac:dyDescent="0.15">
      <c r="D159" s="14">
        <f>基础状态预估!K38</f>
        <v>111.28246816526354</v>
      </c>
      <c r="E159" s="14">
        <f>求节点(节奏总纲!$G$4:$G$163,节奏总纲!$C$4:$C$163,D159)</f>
        <v>77.49845906943213</v>
      </c>
      <c r="F159" s="14">
        <f>商店!AD159</f>
        <v>66000</v>
      </c>
      <c r="G159" s="14">
        <f>($D159-$D$128)*马场!$Y$24</f>
        <v>75428.57142857142</v>
      </c>
      <c r="I159" s="14">
        <f>(D159-$D$128)*赛马!$S$25</f>
        <v>36960</v>
      </c>
      <c r="J159" s="14">
        <f t="shared" si="15"/>
        <v>178388.57142857142</v>
      </c>
      <c r="L159" s="38">
        <f>IFERROR(SUM(#REF!)/J159,0)</f>
        <v>0</v>
      </c>
      <c r="M159" s="38">
        <f t="shared" si="16"/>
        <v>0.3699788583509514</v>
      </c>
      <c r="N159" s="38">
        <f t="shared" si="18"/>
        <v>0.42283298097251582</v>
      </c>
      <c r="P159" s="38">
        <f t="shared" si="19"/>
        <v>0.20718816067653278</v>
      </c>
      <c r="S159" s="14">
        <f>马场建筑!P159</f>
        <v>198100</v>
      </c>
      <c r="T159" s="14">
        <f t="shared" si="17"/>
        <v>0.90049758419268766</v>
      </c>
    </row>
    <row r="160" spans="4:20" x14ac:dyDescent="0.15">
      <c r="D160" s="14">
        <f>基础状态预估!K39</f>
        <v>119.28246816526354</v>
      </c>
      <c r="E160" s="14">
        <f>求节点(节奏总纲!$G$4:$G$163,节奏总纲!$C$4:$C$163,D160)</f>
        <v>78.517770372723305</v>
      </c>
      <c r="F160" s="14">
        <f>商店!AD160</f>
        <v>72000</v>
      </c>
      <c r="G160" s="14">
        <f>($D160-$D$128)*马场!$Y$24</f>
        <v>82285.71428571429</v>
      </c>
      <c r="I160" s="14">
        <f>(D160-$D$128)*赛马!$S$25</f>
        <v>40320</v>
      </c>
      <c r="J160" s="14">
        <f t="shared" si="15"/>
        <v>194605.71428571429</v>
      </c>
      <c r="L160" s="38">
        <f>IFERROR(SUM(#REF!)/J160,0)</f>
        <v>0</v>
      </c>
      <c r="M160" s="38">
        <f t="shared" si="16"/>
        <v>0.36997885835095135</v>
      </c>
      <c r="N160" s="38">
        <f t="shared" si="18"/>
        <v>0.42283298097251587</v>
      </c>
      <c r="P160" s="38">
        <f t="shared" si="19"/>
        <v>0.20718816067653276</v>
      </c>
      <c r="S160" s="14">
        <f>马场建筑!P160</f>
        <v>216100</v>
      </c>
      <c r="T160" s="14">
        <f t="shared" si="17"/>
        <v>0.90053546638461035</v>
      </c>
    </row>
    <row r="161" spans="4:20" x14ac:dyDescent="0.15">
      <c r="D161" s="14">
        <f>基础状态预估!K40</f>
        <v>127.28246816526354</v>
      </c>
      <c r="E161" s="14">
        <f>求节点(节奏总纲!$G$4:$G$163,节奏总纲!$C$4:$C$163,D161)</f>
        <v>79.49234776580262</v>
      </c>
      <c r="F161" s="14">
        <f>商店!AD161</f>
        <v>78000</v>
      </c>
      <c r="G161" s="14">
        <f>($D161-$D$128)*马场!$Y$24</f>
        <v>89142.857142857145</v>
      </c>
      <c r="I161" s="14">
        <f>(D161-$D$128)*赛马!$S$25</f>
        <v>43680</v>
      </c>
      <c r="J161" s="14">
        <f t="shared" si="15"/>
        <v>210822.85714285716</v>
      </c>
      <c r="L161" s="38">
        <f>IFERROR(SUM(#REF!)/J161,0)</f>
        <v>0</v>
      </c>
      <c r="M161" s="38">
        <f t="shared" si="16"/>
        <v>0.36997885835095135</v>
      </c>
      <c r="N161" s="38">
        <f t="shared" si="18"/>
        <v>0.42283298097251582</v>
      </c>
      <c r="P161" s="38">
        <f t="shared" si="19"/>
        <v>0.20718816067653276</v>
      </c>
      <c r="S161" s="14">
        <f>马场建筑!P161</f>
        <v>234100</v>
      </c>
      <c r="T161" s="14">
        <f t="shared" si="17"/>
        <v>0.90056752303655341</v>
      </c>
    </row>
    <row r="162" spans="4:20" x14ac:dyDescent="0.15">
      <c r="D162" s="14">
        <f>基础状态预估!K41</f>
        <v>135.28246816526354</v>
      </c>
      <c r="E162" s="14">
        <f>求节点(节奏总纲!$G$4:$G$163,节奏总纲!$C$4:$C$163,D162)</f>
        <v>80.403306851072472</v>
      </c>
      <c r="F162" s="14">
        <f>商店!AD162</f>
        <v>84000</v>
      </c>
      <c r="G162" s="14">
        <f>($D162-$D$128)*马场!$Y$24</f>
        <v>96000</v>
      </c>
      <c r="I162" s="14">
        <f>(D162-$D$128)*赛马!$S$25</f>
        <v>47040</v>
      </c>
      <c r="J162" s="14">
        <f t="shared" si="15"/>
        <v>227040</v>
      </c>
      <c r="L162" s="38">
        <f>IFERROR(SUM(#REF!)/J162,0)</f>
        <v>0</v>
      </c>
      <c r="M162" s="38">
        <f t="shared" si="16"/>
        <v>0.3699788583509514</v>
      </c>
      <c r="N162" s="38">
        <f t="shared" si="18"/>
        <v>0.42283298097251587</v>
      </c>
      <c r="P162" s="38">
        <f t="shared" si="19"/>
        <v>0.20718816067653276</v>
      </c>
      <c r="S162" s="14">
        <f>马场建筑!P162</f>
        <v>252100</v>
      </c>
      <c r="T162" s="14">
        <f t="shared" si="17"/>
        <v>0.90059500198333997</v>
      </c>
    </row>
    <row r="163" spans="4:20" x14ac:dyDescent="0.15">
      <c r="D163" s="14">
        <f>基础状态预估!K42</f>
        <v>143.28246816526354</v>
      </c>
      <c r="E163" s="14">
        <f>求节点(节奏总纲!$G$4:$G$163,节奏总纲!$C$4:$C$163,D163)</f>
        <v>81.250917254238459</v>
      </c>
      <c r="F163" s="14">
        <f>商店!AD163</f>
        <v>90000</v>
      </c>
      <c r="G163" s="14">
        <f>($D163-$D$128)*马场!$Y$24</f>
        <v>102857.14285714286</v>
      </c>
      <c r="I163" s="14">
        <f>(D163-$D$128)*赛马!$S$25</f>
        <v>50400</v>
      </c>
      <c r="J163" s="14">
        <f t="shared" si="15"/>
        <v>243257.14285714284</v>
      </c>
      <c r="L163" s="38">
        <f>IFERROR(SUM(#REF!)/J163,0)</f>
        <v>0</v>
      </c>
      <c r="M163" s="38">
        <f t="shared" si="16"/>
        <v>0.3699788583509514</v>
      </c>
      <c r="N163" s="38">
        <f t="shared" si="18"/>
        <v>0.42283298097251587</v>
      </c>
      <c r="P163" s="38">
        <f t="shared" si="19"/>
        <v>0.20718816067653278</v>
      </c>
      <c r="S163" s="14">
        <f>马场建筑!P163</f>
        <v>270100</v>
      </c>
      <c r="T163" s="14">
        <f t="shared" si="17"/>
        <v>0.9006188184270375</v>
      </c>
    </row>
    <row r="167" spans="4:20" x14ac:dyDescent="0.15">
      <c r="D167" s="14" t="s">
        <v>122</v>
      </c>
      <c r="F167" s="71" t="s">
        <v>288</v>
      </c>
      <c r="G167" s="71"/>
      <c r="H167" s="71"/>
      <c r="I167" s="71"/>
      <c r="L167" s="74" t="s">
        <v>278</v>
      </c>
      <c r="M167" s="74"/>
      <c r="N167" s="74"/>
      <c r="O167" s="74"/>
      <c r="P167" s="74"/>
    </row>
    <row r="168" spans="4:20" x14ac:dyDescent="0.15">
      <c r="D168" s="14" t="s">
        <v>105</v>
      </c>
      <c r="E168" s="14" t="s">
        <v>126</v>
      </c>
      <c r="F168" s="14" t="s">
        <v>289</v>
      </c>
      <c r="G168" s="14" t="s">
        <v>290</v>
      </c>
      <c r="I168" s="14" t="s">
        <v>291</v>
      </c>
      <c r="J168" s="14" t="s">
        <v>130</v>
      </c>
      <c r="L168" s="38" t="s">
        <v>156</v>
      </c>
      <c r="M168" s="38" t="s">
        <v>157</v>
      </c>
      <c r="N168" s="38" t="s">
        <v>158</v>
      </c>
      <c r="P168" s="38" t="s">
        <v>159</v>
      </c>
      <c r="S168" s="14" t="s">
        <v>276</v>
      </c>
      <c r="T168" s="14" t="s">
        <v>155</v>
      </c>
    </row>
    <row r="169" spans="4:20" x14ac:dyDescent="0.15">
      <c r="D169" s="14">
        <f>基础状态预估!L7</f>
        <v>12.944538943812169</v>
      </c>
      <c r="E169" s="14">
        <f>求节点(节奏总纲!$H$4:$H$163,节奏总纲!$C$4:$C$163,D169)</f>
        <v>55</v>
      </c>
      <c r="F169" s="14">
        <f>商店!AD169</f>
        <v>0</v>
      </c>
      <c r="G169" s="14">
        <v>0</v>
      </c>
      <c r="I169" s="14">
        <v>0</v>
      </c>
      <c r="J169" s="14">
        <f t="shared" ref="J169:J204" si="20">SUM(F169:I169)</f>
        <v>0</v>
      </c>
      <c r="L169" s="38">
        <f>IFERROR(SUM(#REF!)/J169,0)</f>
        <v>0</v>
      </c>
      <c r="M169" s="38">
        <f t="shared" ref="M169:M204" si="21">IFERROR(F169/J169,0)</f>
        <v>0</v>
      </c>
      <c r="N169" s="38">
        <f>IFERROR(G169/J169,0)</f>
        <v>0</v>
      </c>
      <c r="P169" s="38">
        <f>IFERROR(I169/J169,0)</f>
        <v>0</v>
      </c>
      <c r="S169" s="14">
        <f>马场建筑!P169</f>
        <v>100</v>
      </c>
      <c r="T169" s="14">
        <f t="shared" ref="T169:T204" si="22">IFERROR(J169/S169,0)</f>
        <v>0</v>
      </c>
    </row>
    <row r="170" spans="4:20" x14ac:dyDescent="0.15">
      <c r="D170" s="14">
        <f>基础状态预估!L8</f>
        <v>13.044538943812169</v>
      </c>
      <c r="E170" s="14">
        <f>求节点(节奏总纲!$H$4:$H$163,节奏总纲!$C$4:$C$163,D170)</f>
        <v>55.111973982298814</v>
      </c>
      <c r="F170" s="14">
        <f>商店!AD170</f>
        <v>114.99999999999959</v>
      </c>
      <c r="G170" s="14">
        <f>($D170-$D$169)*马场!$Z$24</f>
        <v>114.28571428571388</v>
      </c>
      <c r="I170" s="14">
        <f>(D170-$D$169)*赛马!$S$25</f>
        <v>41.999999999999851</v>
      </c>
      <c r="J170" s="14">
        <f t="shared" si="20"/>
        <v>271.28571428571331</v>
      </c>
      <c r="L170" s="38">
        <f>IFERROR(SUM(#REF!)/J170,0)</f>
        <v>0</v>
      </c>
      <c r="M170" s="38">
        <f t="shared" si="21"/>
        <v>0.4239073196419168</v>
      </c>
      <c r="N170" s="38">
        <f t="shared" ref="N170:N204" si="23">IFERROR(G170/J170,0)</f>
        <v>0.42127435492364401</v>
      </c>
      <c r="P170" s="38">
        <f t="shared" ref="P170:P204" si="24">IFERROR(I170/J170,0)</f>
        <v>0.15481832543443919</v>
      </c>
      <c r="S170" s="14">
        <f>马场建筑!P170</f>
        <v>600</v>
      </c>
      <c r="T170" s="14">
        <f t="shared" si="22"/>
        <v>0.45214285714285551</v>
      </c>
    </row>
    <row r="171" spans="4:20" x14ac:dyDescent="0.15">
      <c r="D171" s="14">
        <f>基础状态预估!L9</f>
        <v>13.144538943812169</v>
      </c>
      <c r="E171" s="14">
        <f>求节点(节奏总纲!$H$4:$H$163,节奏总纲!$C$4:$C$163,D171)</f>
        <v>55.223947964597627</v>
      </c>
      <c r="F171" s="14">
        <f>商店!AD171</f>
        <v>229.99999999999918</v>
      </c>
      <c r="G171" s="14">
        <f>($D171-$D$169)*马场!$Z$24</f>
        <v>228.57142857142776</v>
      </c>
      <c r="I171" s="14">
        <f>(D171-$D$169)*赛马!$S$25</f>
        <v>83.999999999999702</v>
      </c>
      <c r="J171" s="14">
        <f t="shared" si="20"/>
        <v>542.57142857142662</v>
      </c>
      <c r="L171" s="38">
        <f>IFERROR(SUM(#REF!)/J171,0)</f>
        <v>0</v>
      </c>
      <c r="M171" s="38">
        <f t="shared" si="21"/>
        <v>0.4239073196419168</v>
      </c>
      <c r="N171" s="38">
        <f t="shared" si="23"/>
        <v>0.42127435492364401</v>
      </c>
      <c r="P171" s="38">
        <f t="shared" si="24"/>
        <v>0.15481832543443919</v>
      </c>
      <c r="S171" s="14">
        <f>马场建筑!P171</f>
        <v>1100</v>
      </c>
      <c r="T171" s="14">
        <f t="shared" si="22"/>
        <v>0.49324675324675149</v>
      </c>
    </row>
    <row r="172" spans="4:20" x14ac:dyDescent="0.15">
      <c r="D172" s="14">
        <f>基础状态预估!L10</f>
        <v>13.24453894381217</v>
      </c>
      <c r="E172" s="14">
        <f>求节点(节奏总纲!$H$4:$H$163,节奏总纲!$C$4:$C$163,D172)</f>
        <v>55.335921946896441</v>
      </c>
      <c r="F172" s="14">
        <f>商店!AD172</f>
        <v>345.0000000000008</v>
      </c>
      <c r="G172" s="14">
        <f>($D172-$D$169)*马场!$Z$24</f>
        <v>342.85714285714369</v>
      </c>
      <c r="I172" s="14">
        <f>(D172-$D$169)*赛马!$S$25</f>
        <v>126.0000000000003</v>
      </c>
      <c r="J172" s="14">
        <f t="shared" si="20"/>
        <v>813.85714285714482</v>
      </c>
      <c r="L172" s="38">
        <f>IFERROR(SUM(#REF!)/J172,0)</f>
        <v>0</v>
      </c>
      <c r="M172" s="38">
        <f t="shared" si="21"/>
        <v>0.42390731964191675</v>
      </c>
      <c r="N172" s="38">
        <f t="shared" si="23"/>
        <v>0.42127435492364401</v>
      </c>
      <c r="P172" s="38">
        <f t="shared" si="24"/>
        <v>0.15481832543443916</v>
      </c>
      <c r="S172" s="14">
        <f>马场建筑!P172</f>
        <v>2100</v>
      </c>
      <c r="T172" s="14">
        <f t="shared" si="22"/>
        <v>0.38755102040816419</v>
      </c>
    </row>
    <row r="173" spans="4:20" x14ac:dyDescent="0.15">
      <c r="D173" s="14">
        <f>基础状态预估!L11</f>
        <v>13.34453894381217</v>
      </c>
      <c r="E173" s="14">
        <f>求节点(节奏总纲!$H$4:$H$163,节奏总纲!$C$4:$C$163,D173)</f>
        <v>55.447895929195255</v>
      </c>
      <c r="F173" s="14">
        <f>商店!AD173</f>
        <v>460.0000000000004</v>
      </c>
      <c r="G173" s="14">
        <f>($D173-$D$169)*马场!$Z$24</f>
        <v>457.14285714285757</v>
      </c>
      <c r="I173" s="14">
        <f>(D173-$D$169)*赛马!$S$25</f>
        <v>168.00000000000014</v>
      </c>
      <c r="J173" s="14">
        <f t="shared" si="20"/>
        <v>1085.1428571428582</v>
      </c>
      <c r="L173" s="38">
        <f>IFERROR(SUM(#REF!)/J173,0)</f>
        <v>0</v>
      </c>
      <c r="M173" s="38">
        <f t="shared" si="21"/>
        <v>0.42390731964191675</v>
      </c>
      <c r="N173" s="38">
        <f t="shared" si="23"/>
        <v>0.42127435492364396</v>
      </c>
      <c r="P173" s="38">
        <f t="shared" si="24"/>
        <v>0.15481832543443916</v>
      </c>
      <c r="S173" s="14">
        <f>马场建筑!P173</f>
        <v>2600</v>
      </c>
      <c r="T173" s="14">
        <f t="shared" si="22"/>
        <v>0.41736263736263779</v>
      </c>
    </row>
    <row r="174" spans="4:20" x14ac:dyDescent="0.15">
      <c r="D174" s="14">
        <f>基础状态预估!L12</f>
        <v>13.544538943812169</v>
      </c>
      <c r="E174" s="14">
        <f>求节点(节奏总纲!$H$4:$H$163,节奏总纲!$C$4:$C$163,D174)</f>
        <v>55.671843893792889</v>
      </c>
      <c r="F174" s="14">
        <f>商店!AD174</f>
        <v>689.99999999999955</v>
      </c>
      <c r="G174" s="14">
        <f>($D174-$D$169)*马场!$Z$24</f>
        <v>685.71428571428532</v>
      </c>
      <c r="I174" s="14">
        <f>(D174-$D$169)*赛马!$S$25</f>
        <v>251.99999999999986</v>
      </c>
      <c r="J174" s="14">
        <f t="shared" si="20"/>
        <v>1627.7142857142846</v>
      </c>
      <c r="L174" s="38">
        <f>IFERROR(SUM(#REF!)/J174,0)</f>
        <v>0</v>
      </c>
      <c r="M174" s="38">
        <f t="shared" si="21"/>
        <v>0.4239073196419168</v>
      </c>
      <c r="N174" s="38">
        <f t="shared" si="23"/>
        <v>0.42127435492364407</v>
      </c>
      <c r="P174" s="38">
        <f t="shared" si="24"/>
        <v>0.15481832543443919</v>
      </c>
      <c r="S174" s="14">
        <f>马场建筑!P174</f>
        <v>3600</v>
      </c>
      <c r="T174" s="14">
        <f t="shared" si="22"/>
        <v>0.45214285714285685</v>
      </c>
    </row>
    <row r="175" spans="4:20" x14ac:dyDescent="0.15">
      <c r="D175" s="14">
        <f>基础状态预估!L13</f>
        <v>13.74453894381217</v>
      </c>
      <c r="E175" s="14">
        <f>求节点(节奏总纲!$H$4:$H$163,节奏总纲!$C$4:$C$163,D175)</f>
        <v>55.895791858390517</v>
      </c>
      <c r="F175" s="14">
        <f>商店!AD175</f>
        <v>920.0000000000008</v>
      </c>
      <c r="G175" s="14">
        <f>($D175-$D$169)*马场!$Z$24</f>
        <v>914.28571428571513</v>
      </c>
      <c r="I175" s="14">
        <f>(D175-$D$169)*赛马!$S$25</f>
        <v>336.00000000000028</v>
      </c>
      <c r="J175" s="14">
        <f t="shared" si="20"/>
        <v>2170.2857142857165</v>
      </c>
      <c r="L175" s="38">
        <f>IFERROR(SUM(#REF!)/J175,0)</f>
        <v>0</v>
      </c>
      <c r="M175" s="38">
        <f t="shared" si="21"/>
        <v>0.42390731964191675</v>
      </c>
      <c r="N175" s="38">
        <f t="shared" si="23"/>
        <v>0.42127435492364396</v>
      </c>
      <c r="P175" s="38">
        <f t="shared" si="24"/>
        <v>0.15481832543443916</v>
      </c>
      <c r="S175" s="14">
        <f>马场建筑!P175</f>
        <v>4600</v>
      </c>
      <c r="T175" s="14">
        <f t="shared" si="22"/>
        <v>0.47180124223602532</v>
      </c>
    </row>
    <row r="176" spans="4:20" x14ac:dyDescent="0.15">
      <c r="D176" s="14">
        <f>基础状态预估!L14</f>
        <v>13.944538943812169</v>
      </c>
      <c r="E176" s="14">
        <f>求节点(节奏总纲!$H$4:$H$163,节奏总纲!$C$4:$C$163,D176)</f>
        <v>56.109297153494381</v>
      </c>
      <c r="F176" s="14">
        <f>商店!AD176</f>
        <v>1150</v>
      </c>
      <c r="G176" s="14">
        <f>($D176-$D$169)*马场!$Z$24</f>
        <v>1142.8571428571429</v>
      </c>
      <c r="I176" s="14">
        <f>(D176-$D$169)*赛马!$S$25</f>
        <v>420</v>
      </c>
      <c r="J176" s="14">
        <f t="shared" si="20"/>
        <v>2712.8571428571431</v>
      </c>
      <c r="L176" s="38">
        <f>IFERROR(SUM(#REF!)/J176,0)</f>
        <v>0</v>
      </c>
      <c r="M176" s="38">
        <f t="shared" si="21"/>
        <v>0.42390731964191675</v>
      </c>
      <c r="N176" s="38">
        <f t="shared" si="23"/>
        <v>0.42127435492364401</v>
      </c>
      <c r="P176" s="38">
        <f t="shared" si="24"/>
        <v>0.15481832543443916</v>
      </c>
      <c r="S176" s="14">
        <f>马场建筑!P176</f>
        <v>5600</v>
      </c>
      <c r="T176" s="14">
        <f t="shared" si="22"/>
        <v>0.48443877551020414</v>
      </c>
    </row>
    <row r="177" spans="4:20" x14ac:dyDescent="0.15">
      <c r="D177" s="14">
        <f>基础状态预估!L15</f>
        <v>14.34453894381217</v>
      </c>
      <c r="E177" s="14">
        <f>求节点(节奏总纲!$H$4:$H$163,节奏总纲!$C$4:$C$163,D177)</f>
        <v>56.518131481966783</v>
      </c>
      <c r="F177" s="14">
        <f>商店!AD177</f>
        <v>1610.0000000000005</v>
      </c>
      <c r="G177" s="14">
        <f>($D177-$D$169)*马场!$Z$24</f>
        <v>1600.0000000000005</v>
      </c>
      <c r="I177" s="14">
        <f>(D177-$D$169)*赛马!$S$25</f>
        <v>588.00000000000011</v>
      </c>
      <c r="J177" s="14">
        <f t="shared" si="20"/>
        <v>3798.0000000000009</v>
      </c>
      <c r="L177" s="38">
        <f>IFERROR(SUM(#REF!)/J177,0)</f>
        <v>0</v>
      </c>
      <c r="M177" s="38">
        <f t="shared" si="21"/>
        <v>0.4239073196419168</v>
      </c>
      <c r="N177" s="38">
        <f t="shared" si="23"/>
        <v>0.42127435492364407</v>
      </c>
      <c r="P177" s="38">
        <f t="shared" si="24"/>
        <v>0.15481832543443916</v>
      </c>
      <c r="S177" s="14">
        <f>马场建筑!P177</f>
        <v>7600</v>
      </c>
      <c r="T177" s="14">
        <f t="shared" si="22"/>
        <v>0.49973684210526326</v>
      </c>
    </row>
    <row r="178" spans="4:20" x14ac:dyDescent="0.15">
      <c r="D178" s="14">
        <f>基础状态预估!L16</f>
        <v>14.74453894381217</v>
      </c>
      <c r="E178" s="14">
        <f>求节点(节奏总纲!$H$4:$H$163,节奏总纲!$C$4:$C$163,D178)</f>
        <v>56.926965810439185</v>
      </c>
      <c r="F178" s="14">
        <f>商店!AD178</f>
        <v>2070.0000000000009</v>
      </c>
      <c r="G178" s="14">
        <f>($D178-$D$169)*马场!$Z$24</f>
        <v>2057.1428571428578</v>
      </c>
      <c r="I178" s="14">
        <f>(D178-$D$169)*赛马!$S$25</f>
        <v>756.00000000000034</v>
      </c>
      <c r="J178" s="14">
        <f t="shared" si="20"/>
        <v>4883.1428571428587</v>
      </c>
      <c r="L178" s="38">
        <f>IFERROR(SUM(#REF!)/J178,0)</f>
        <v>0</v>
      </c>
      <c r="M178" s="38">
        <f t="shared" si="21"/>
        <v>0.42390731964191686</v>
      </c>
      <c r="N178" s="38">
        <f t="shared" si="23"/>
        <v>0.42127435492364401</v>
      </c>
      <c r="P178" s="38">
        <f t="shared" si="24"/>
        <v>0.15481832543443919</v>
      </c>
      <c r="S178" s="14">
        <f>马场建筑!P178</f>
        <v>9600</v>
      </c>
      <c r="T178" s="14">
        <f t="shared" si="22"/>
        <v>0.50866071428571447</v>
      </c>
    </row>
    <row r="179" spans="4:20" x14ac:dyDescent="0.15">
      <c r="D179" s="14">
        <f>基础状态预估!L17</f>
        <v>15.34453894381217</v>
      </c>
      <c r="E179" s="14">
        <f>求节点(节奏总纲!$H$4:$H$163,节奏总纲!$C$4:$C$163,D179)</f>
        <v>57.507980693841702</v>
      </c>
      <c r="F179" s="14">
        <f>商店!AD179</f>
        <v>2760.0000000000005</v>
      </c>
      <c r="G179" s="14">
        <f>($D179-$D$169)*马场!$Z$24</f>
        <v>2742.8571428571431</v>
      </c>
      <c r="I179" s="14">
        <f>(D179-$D$169)*赛马!$S$25</f>
        <v>1008.0000000000001</v>
      </c>
      <c r="J179" s="14">
        <f t="shared" si="20"/>
        <v>6510.8571428571431</v>
      </c>
      <c r="L179" s="38">
        <f>IFERROR(SUM(#REF!)/J179,0)</f>
        <v>0</v>
      </c>
      <c r="M179" s="38">
        <f t="shared" si="21"/>
        <v>0.42390731964191686</v>
      </c>
      <c r="N179" s="38">
        <f t="shared" si="23"/>
        <v>0.42127435492364407</v>
      </c>
      <c r="P179" s="38">
        <f t="shared" si="24"/>
        <v>0.15481832543443919</v>
      </c>
      <c r="S179" s="14">
        <f>马场建筑!P179</f>
        <v>12100</v>
      </c>
      <c r="T179" s="14">
        <f t="shared" si="22"/>
        <v>0.53808736717827632</v>
      </c>
    </row>
    <row r="180" spans="4:20" x14ac:dyDescent="0.15">
      <c r="D180" s="14">
        <f>基础状态预估!L18</f>
        <v>15.944538943812169</v>
      </c>
      <c r="E180" s="14">
        <f>求节点(节奏总纲!$H$4:$H$163,节奏总纲!$C$4:$C$163,D180)</f>
        <v>58.076768490660086</v>
      </c>
      <c r="F180" s="14">
        <f>商店!AD180</f>
        <v>3450</v>
      </c>
      <c r="G180" s="14">
        <f>($D180-$D$169)*马场!$Z$24</f>
        <v>3428.5714285714284</v>
      </c>
      <c r="I180" s="14">
        <f>(D180-$D$169)*赛马!$S$25</f>
        <v>1260</v>
      </c>
      <c r="J180" s="14">
        <f t="shared" si="20"/>
        <v>8138.5714285714284</v>
      </c>
      <c r="L180" s="38">
        <f>IFERROR(SUM(#REF!)/J180,0)</f>
        <v>0</v>
      </c>
      <c r="M180" s="38">
        <f t="shared" si="21"/>
        <v>0.4239073196419168</v>
      </c>
      <c r="N180" s="38">
        <f t="shared" si="23"/>
        <v>0.42127435492364401</v>
      </c>
      <c r="P180" s="38">
        <f t="shared" si="24"/>
        <v>0.15481832543443919</v>
      </c>
      <c r="S180" s="14">
        <f>马场建筑!P180</f>
        <v>14600</v>
      </c>
      <c r="T180" s="14">
        <f t="shared" si="22"/>
        <v>0.5574363992172211</v>
      </c>
    </row>
    <row r="181" spans="4:20" x14ac:dyDescent="0.15">
      <c r="D181" s="14">
        <f>基础状态预估!L19</f>
        <v>16.544538943812171</v>
      </c>
      <c r="E181" s="14">
        <f>求节点(节奏总纲!$H$4:$H$163,节奏总纲!$C$4:$C$163,D181)</f>
        <v>58.599812378736814</v>
      </c>
      <c r="F181" s="14">
        <f>商店!AD181</f>
        <v>4140.0000000000018</v>
      </c>
      <c r="G181" s="14">
        <f>($D181-$D$169)*马场!$Z$24</f>
        <v>4114.2857142857156</v>
      </c>
      <c r="I181" s="14">
        <f>(D181-$D$169)*赛马!$S$25</f>
        <v>1512.0000000000007</v>
      </c>
      <c r="J181" s="14">
        <f t="shared" si="20"/>
        <v>9766.2857142857174</v>
      </c>
      <c r="L181" s="38">
        <f>IFERROR(SUM(#REF!)/J181,0)</f>
        <v>0</v>
      </c>
      <c r="M181" s="38">
        <f t="shared" si="21"/>
        <v>0.42390731964191686</v>
      </c>
      <c r="N181" s="38">
        <f t="shared" si="23"/>
        <v>0.42127435492364401</v>
      </c>
      <c r="P181" s="38">
        <f t="shared" si="24"/>
        <v>0.15481832543443919</v>
      </c>
      <c r="S181" s="14">
        <f>马场建筑!P181</f>
        <v>17100</v>
      </c>
      <c r="T181" s="14">
        <f t="shared" si="22"/>
        <v>0.57112781954887237</v>
      </c>
    </row>
    <row r="182" spans="4:20" x14ac:dyDescent="0.15">
      <c r="D182" s="14">
        <f>基础状态预估!L20</f>
        <v>17.144538943812169</v>
      </c>
      <c r="E182" s="14">
        <f>求节点(节奏总纲!$H$4:$H$163,节奏总纲!$C$4:$C$163,D182)</f>
        <v>59.110735448260634</v>
      </c>
      <c r="F182" s="14">
        <f>商店!AD182</f>
        <v>4829.9999999999991</v>
      </c>
      <c r="G182" s="14">
        <f>($D182-$D$169)*马场!$Z$24</f>
        <v>4799.9999999999991</v>
      </c>
      <c r="I182" s="14">
        <f>(D182-$D$169)*赛马!$S$25</f>
        <v>1763.9999999999998</v>
      </c>
      <c r="J182" s="14">
        <f t="shared" si="20"/>
        <v>11393.999999999998</v>
      </c>
      <c r="L182" s="38">
        <f>IFERROR(SUM(#REF!)/J182,0)</f>
        <v>0</v>
      </c>
      <c r="M182" s="38">
        <f t="shared" si="21"/>
        <v>0.4239073196419168</v>
      </c>
      <c r="N182" s="38">
        <f t="shared" si="23"/>
        <v>0.42127435492364401</v>
      </c>
      <c r="P182" s="38">
        <f t="shared" si="24"/>
        <v>0.15481832543443919</v>
      </c>
      <c r="S182" s="14">
        <f>马场建筑!P182</f>
        <v>19600</v>
      </c>
      <c r="T182" s="14">
        <f t="shared" si="22"/>
        <v>0.58132653061224482</v>
      </c>
    </row>
    <row r="183" spans="4:20" x14ac:dyDescent="0.15">
      <c r="D183" s="14">
        <f>基础状态预估!L21</f>
        <v>17.74453894381217</v>
      </c>
      <c r="E183" s="14">
        <f>求节点(节奏总纲!$H$4:$H$163,节奏总纲!$C$4:$C$163,D183)</f>
        <v>59.582176595777085</v>
      </c>
      <c r="F183" s="14">
        <f>商店!AD183</f>
        <v>5520.0000000000009</v>
      </c>
      <c r="G183" s="14">
        <f>($D183-$D$169)*马场!$Z$24</f>
        <v>5485.7142857142862</v>
      </c>
      <c r="I183" s="14">
        <f>(D183-$D$169)*赛马!$S$25</f>
        <v>2016.0000000000002</v>
      </c>
      <c r="J183" s="14">
        <f t="shared" si="20"/>
        <v>13021.714285714286</v>
      </c>
      <c r="L183" s="38">
        <f>IFERROR(SUM(#REF!)/J183,0)</f>
        <v>0</v>
      </c>
      <c r="M183" s="38">
        <f t="shared" si="21"/>
        <v>0.42390731964191686</v>
      </c>
      <c r="N183" s="38">
        <f t="shared" si="23"/>
        <v>0.42127435492364407</v>
      </c>
      <c r="P183" s="38">
        <f t="shared" si="24"/>
        <v>0.15481832543443919</v>
      </c>
      <c r="S183" s="14">
        <f>马场建筑!P183</f>
        <v>22100</v>
      </c>
      <c r="T183" s="14">
        <f t="shared" si="22"/>
        <v>0.58921784098254693</v>
      </c>
    </row>
    <row r="184" spans="4:20" x14ac:dyDescent="0.15">
      <c r="D184" s="14">
        <f>基础状态预估!L22</f>
        <v>18.344538943812168</v>
      </c>
      <c r="E184" s="14">
        <f>求节点(节奏总纲!$H$4:$H$163,节奏总纲!$C$4:$C$163,D184)</f>
        <v>60.051469413074742</v>
      </c>
      <c r="F184" s="14">
        <f>商店!AD184</f>
        <v>6209.9999999999982</v>
      </c>
      <c r="G184" s="14">
        <f>($D184-$D$169)*马场!$Z$24</f>
        <v>6171.4285714285697</v>
      </c>
      <c r="I184" s="14">
        <f>(D184-$D$169)*赛马!$S$25</f>
        <v>2267.9999999999995</v>
      </c>
      <c r="J184" s="14">
        <f t="shared" si="20"/>
        <v>14649.428571428569</v>
      </c>
      <c r="L184" s="38">
        <f>IFERROR(SUM(#REF!)/J184,0)</f>
        <v>0</v>
      </c>
      <c r="M184" s="38">
        <f t="shared" si="21"/>
        <v>0.42390731964191675</v>
      </c>
      <c r="N184" s="38">
        <f t="shared" si="23"/>
        <v>0.42127435492364396</v>
      </c>
      <c r="P184" s="38">
        <f t="shared" si="24"/>
        <v>0.15481832543443919</v>
      </c>
      <c r="S184" s="14">
        <f>马场建筑!P184</f>
        <v>24600</v>
      </c>
      <c r="T184" s="14">
        <f t="shared" si="22"/>
        <v>0.59550522648083615</v>
      </c>
    </row>
    <row r="185" spans="4:20" x14ac:dyDescent="0.15">
      <c r="D185" s="14">
        <f>基础状态预估!L23</f>
        <v>18.944538943812169</v>
      </c>
      <c r="E185" s="14">
        <f>求节点(节奏总纲!$H$4:$H$163,节奏总纲!$C$4:$C$163,D185)</f>
        <v>60.504021081076083</v>
      </c>
      <c r="F185" s="14">
        <f>商店!AD185</f>
        <v>6900</v>
      </c>
      <c r="G185" s="14">
        <f>($D185-$D$169)*马场!$Z$24</f>
        <v>6857.1428571428569</v>
      </c>
      <c r="I185" s="14">
        <f>(D185-$D$169)*赛马!$S$25</f>
        <v>2520</v>
      </c>
      <c r="J185" s="14">
        <f t="shared" si="20"/>
        <v>16277.142857142857</v>
      </c>
      <c r="L185" s="38">
        <f>IFERROR(SUM(#REF!)/J185,0)</f>
        <v>0</v>
      </c>
      <c r="M185" s="38">
        <f t="shared" si="21"/>
        <v>0.4239073196419168</v>
      </c>
      <c r="N185" s="38">
        <f t="shared" si="23"/>
        <v>0.42127435492364401</v>
      </c>
      <c r="P185" s="38">
        <f t="shared" si="24"/>
        <v>0.15481832543443919</v>
      </c>
      <c r="S185" s="14">
        <f>马场建筑!P185</f>
        <v>27100</v>
      </c>
      <c r="T185" s="14">
        <f t="shared" si="22"/>
        <v>0.60063257775434897</v>
      </c>
    </row>
    <row r="186" spans="4:20" x14ac:dyDescent="0.15">
      <c r="D186" s="14">
        <f>基础状态预估!L24</f>
        <v>19.944538943812169</v>
      </c>
      <c r="E186" s="14">
        <f>求节点(节奏总纲!$H$4:$H$163,节奏总纲!$C$4:$C$163,D186)</f>
        <v>61.224982913914452</v>
      </c>
      <c r="F186" s="14">
        <f>商店!AD186</f>
        <v>8050</v>
      </c>
      <c r="G186" s="14">
        <f>($D186-$D$169)*马场!$Z$24</f>
        <v>8000</v>
      </c>
      <c r="I186" s="14">
        <f>(D186-$D$169)*赛马!$S$25</f>
        <v>2940</v>
      </c>
      <c r="J186" s="14">
        <f t="shared" si="20"/>
        <v>18990</v>
      </c>
      <c r="L186" s="38">
        <f>IFERROR(SUM(#REF!)/J186,0)</f>
        <v>0</v>
      </c>
      <c r="M186" s="38">
        <f t="shared" si="21"/>
        <v>0.4239073196419168</v>
      </c>
      <c r="N186" s="38">
        <f t="shared" si="23"/>
        <v>0.42127435492364401</v>
      </c>
      <c r="P186" s="38">
        <f t="shared" si="24"/>
        <v>0.15481832543443919</v>
      </c>
      <c r="S186" s="14">
        <f>马场建筑!P186</f>
        <v>31600</v>
      </c>
      <c r="T186" s="14">
        <f t="shared" si="22"/>
        <v>0.60094936708860758</v>
      </c>
    </row>
    <row r="187" spans="4:20" x14ac:dyDescent="0.15">
      <c r="D187" s="14">
        <f>基础状态预估!L25</f>
        <v>20.944538943812169</v>
      </c>
      <c r="E187" s="14">
        <f>求节点(节奏总纲!$H$4:$H$163,节奏总纲!$C$4:$C$163,D187)</f>
        <v>61.882014127079032</v>
      </c>
      <c r="F187" s="14">
        <f>商店!AD187</f>
        <v>9200</v>
      </c>
      <c r="G187" s="14">
        <f>($D187-$D$169)*马场!$Z$24</f>
        <v>9142.8571428571431</v>
      </c>
      <c r="I187" s="14">
        <f>(D187-$D$169)*赛马!$S$25</f>
        <v>3360</v>
      </c>
      <c r="J187" s="14">
        <f t="shared" si="20"/>
        <v>21702.857142857145</v>
      </c>
      <c r="L187" s="38">
        <f>IFERROR(SUM(#REF!)/J187,0)</f>
        <v>0</v>
      </c>
      <c r="M187" s="38">
        <f t="shared" si="21"/>
        <v>0.42390731964191675</v>
      </c>
      <c r="N187" s="38">
        <f t="shared" si="23"/>
        <v>0.42127435492364401</v>
      </c>
      <c r="P187" s="38">
        <f t="shared" si="24"/>
        <v>0.15481832543443916</v>
      </c>
      <c r="S187" s="14">
        <f>马场建筑!P187</f>
        <v>36100</v>
      </c>
      <c r="T187" s="14">
        <f t="shared" si="22"/>
        <v>0.60118717847249714</v>
      </c>
    </row>
    <row r="188" spans="4:20" x14ac:dyDescent="0.15">
      <c r="D188" s="14">
        <f>基础状态预估!L26</f>
        <v>21.944538943812169</v>
      </c>
      <c r="E188" s="14">
        <f>求节点(节奏总纲!$H$4:$H$163,节奏总纲!$C$4:$C$163,D188)</f>
        <v>62.52058960078935</v>
      </c>
      <c r="F188" s="14">
        <f>商店!AD188</f>
        <v>10350</v>
      </c>
      <c r="G188" s="14">
        <f>($D188-$D$169)*马场!$Z$24</f>
        <v>10285.714285714286</v>
      </c>
      <c r="I188" s="14">
        <f>(D188-$D$169)*赛马!$S$25</f>
        <v>3780</v>
      </c>
      <c r="J188" s="14">
        <f t="shared" si="20"/>
        <v>24415.714285714286</v>
      </c>
      <c r="L188" s="38">
        <f>IFERROR(SUM(#REF!)/J188,0)</f>
        <v>0</v>
      </c>
      <c r="M188" s="38">
        <f t="shared" si="21"/>
        <v>0.4239073196419168</v>
      </c>
      <c r="N188" s="38">
        <f t="shared" si="23"/>
        <v>0.42127435492364401</v>
      </c>
      <c r="P188" s="38">
        <f t="shared" si="24"/>
        <v>0.15481832543443919</v>
      </c>
      <c r="S188" s="14">
        <f>马场建筑!P188</f>
        <v>40600</v>
      </c>
      <c r="T188" s="14">
        <f t="shared" si="22"/>
        <v>0.60137227304714991</v>
      </c>
    </row>
    <row r="189" spans="4:20" x14ac:dyDescent="0.15">
      <c r="D189" s="14">
        <f>基础状态预估!L27</f>
        <v>22.944538943812169</v>
      </c>
      <c r="E189" s="14">
        <f>求节点(节奏总纲!$H$4:$H$163,节奏总纲!$C$4:$C$163,D189)</f>
        <v>63.148898582390885</v>
      </c>
      <c r="F189" s="14">
        <f>商店!AD189</f>
        <v>11500</v>
      </c>
      <c r="G189" s="14">
        <f>($D189-$D$169)*马场!$Z$24</f>
        <v>11428.571428571429</v>
      </c>
      <c r="I189" s="14">
        <f>(D189-$D$169)*赛马!$S$25</f>
        <v>4200</v>
      </c>
      <c r="J189" s="14">
        <f t="shared" si="20"/>
        <v>27128.571428571428</v>
      </c>
      <c r="L189" s="38">
        <f>IFERROR(SUM(#REF!)/J189,0)</f>
        <v>0</v>
      </c>
      <c r="M189" s="38">
        <f t="shared" si="21"/>
        <v>0.4239073196419168</v>
      </c>
      <c r="N189" s="38">
        <f t="shared" si="23"/>
        <v>0.42127435492364407</v>
      </c>
      <c r="P189" s="38">
        <f t="shared" si="24"/>
        <v>0.15481832543443919</v>
      </c>
      <c r="S189" s="14">
        <f>马场建筑!P189</f>
        <v>45100</v>
      </c>
      <c r="T189" s="14">
        <f t="shared" si="22"/>
        <v>0.60152043078872341</v>
      </c>
    </row>
    <row r="190" spans="4:20" x14ac:dyDescent="0.15">
      <c r="D190" s="14">
        <f>基础状态预估!L28</f>
        <v>24.944538943812169</v>
      </c>
      <c r="E190" s="14">
        <f>求节点(节奏总纲!$H$4:$H$163,节奏总纲!$C$4:$C$163,D190)</f>
        <v>64.36484687066519</v>
      </c>
      <c r="F190" s="14">
        <f>商店!AD190</f>
        <v>13800</v>
      </c>
      <c r="G190" s="14">
        <f>($D190-$D$169)*马场!$Z$24</f>
        <v>13714.285714285714</v>
      </c>
      <c r="I190" s="14">
        <f>(D190-$D$169)*赛马!$S$25</f>
        <v>5040</v>
      </c>
      <c r="J190" s="14">
        <f t="shared" si="20"/>
        <v>32554.285714285714</v>
      </c>
      <c r="L190" s="38">
        <f>IFERROR(SUM(#REF!)/J190,0)</f>
        <v>0</v>
      </c>
      <c r="M190" s="38">
        <f t="shared" si="21"/>
        <v>0.4239073196419168</v>
      </c>
      <c r="N190" s="38">
        <f t="shared" si="23"/>
        <v>0.42127435492364401</v>
      </c>
      <c r="P190" s="38">
        <f t="shared" si="24"/>
        <v>0.15481832543443919</v>
      </c>
      <c r="S190" s="14">
        <f>马场建筑!P190</f>
        <v>54100</v>
      </c>
      <c r="T190" s="14">
        <f t="shared" si="22"/>
        <v>0.60174280433060467</v>
      </c>
    </row>
    <row r="191" spans="4:20" x14ac:dyDescent="0.15">
      <c r="D191" s="14">
        <f>基础状态预估!L29</f>
        <v>26.944538943812169</v>
      </c>
      <c r="E191" s="14">
        <f>求节点(节奏总纲!$H$4:$H$163,节奏总纲!$C$4:$C$163,D191)</f>
        <v>65.51188846994431</v>
      </c>
      <c r="F191" s="14">
        <f>商店!AD191</f>
        <v>16100</v>
      </c>
      <c r="G191" s="14">
        <f>($D191-$D$169)*马场!$Z$24</f>
        <v>16000</v>
      </c>
      <c r="I191" s="14">
        <f>(D191-$D$169)*赛马!$S$25</f>
        <v>5880</v>
      </c>
      <c r="J191" s="14">
        <f t="shared" si="20"/>
        <v>37980</v>
      </c>
      <c r="L191" s="38">
        <f>IFERROR(SUM(#REF!)/J191,0)</f>
        <v>0</v>
      </c>
      <c r="M191" s="38">
        <f t="shared" si="21"/>
        <v>0.4239073196419168</v>
      </c>
      <c r="N191" s="38">
        <f t="shared" si="23"/>
        <v>0.42127435492364401</v>
      </c>
      <c r="P191" s="38">
        <f t="shared" si="24"/>
        <v>0.15481832543443919</v>
      </c>
      <c r="S191" s="14">
        <f>马场建筑!P191</f>
        <v>63100</v>
      </c>
      <c r="T191" s="14">
        <f t="shared" si="22"/>
        <v>0.60190174326465928</v>
      </c>
    </row>
    <row r="192" spans="4:20" x14ac:dyDescent="0.15">
      <c r="D192" s="14">
        <f>基础状态预估!L30</f>
        <v>28.944538943812169</v>
      </c>
      <c r="E192" s="14">
        <f>求节点(节奏总纲!$H$4:$H$163,节奏总纲!$C$4:$C$163,D192)</f>
        <v>66.56128932523167</v>
      </c>
      <c r="F192" s="14">
        <f>商店!AD192</f>
        <v>18400</v>
      </c>
      <c r="G192" s="14">
        <f>($D192-$D$169)*马场!$Z$24</f>
        <v>18285.714285714286</v>
      </c>
      <c r="I192" s="14">
        <f>(D192-$D$169)*赛马!$S$25</f>
        <v>6720</v>
      </c>
      <c r="J192" s="14">
        <f t="shared" si="20"/>
        <v>43405.71428571429</v>
      </c>
      <c r="L192" s="38">
        <f>IFERROR(SUM(#REF!)/J192,0)</f>
        <v>0</v>
      </c>
      <c r="M192" s="38">
        <f t="shared" si="21"/>
        <v>0.42390731964191675</v>
      </c>
      <c r="N192" s="38">
        <f t="shared" si="23"/>
        <v>0.42127435492364401</v>
      </c>
      <c r="P192" s="38">
        <f t="shared" si="24"/>
        <v>0.15481832543443916</v>
      </c>
      <c r="S192" s="14">
        <f>马场建筑!P192</f>
        <v>72100</v>
      </c>
      <c r="T192" s="14">
        <f t="shared" si="22"/>
        <v>0.60202100257578761</v>
      </c>
    </row>
    <row r="193" spans="4:20" x14ac:dyDescent="0.15">
      <c r="D193" s="14">
        <f>基础状态预估!L31</f>
        <v>30.944538943812169</v>
      </c>
      <c r="E193" s="14">
        <f>求节点(节奏总纲!$H$4:$H$163,节奏总纲!$C$4:$C$163,D193)</f>
        <v>67.556029229591601</v>
      </c>
      <c r="F193" s="14">
        <f>商店!AD193</f>
        <v>20700</v>
      </c>
      <c r="G193" s="14">
        <f>($D193-$D$169)*马场!$Z$24</f>
        <v>20571.428571428572</v>
      </c>
      <c r="I193" s="14">
        <f>(D193-$D$169)*赛马!$S$25</f>
        <v>7560</v>
      </c>
      <c r="J193" s="14">
        <f t="shared" si="20"/>
        <v>48831.428571428572</v>
      </c>
      <c r="L193" s="38">
        <f>IFERROR(SUM(#REF!)/J193,0)</f>
        <v>0</v>
      </c>
      <c r="M193" s="38">
        <f t="shared" si="21"/>
        <v>0.4239073196419168</v>
      </c>
      <c r="N193" s="38">
        <f t="shared" si="23"/>
        <v>0.42127435492364401</v>
      </c>
      <c r="P193" s="38">
        <f t="shared" si="24"/>
        <v>0.15481832543443919</v>
      </c>
      <c r="S193" s="14">
        <f>马场建筑!P193</f>
        <v>81100</v>
      </c>
      <c r="T193" s="14">
        <f t="shared" si="22"/>
        <v>0.60211379249603669</v>
      </c>
    </row>
    <row r="194" spans="4:20" x14ac:dyDescent="0.15">
      <c r="D194" s="14">
        <f>基础状态预估!L32</f>
        <v>32.944538943812169</v>
      </c>
      <c r="E194" s="14">
        <f>求节点(节奏总纲!$H$4:$H$163,节奏总纲!$C$4:$C$163,D194)</f>
        <v>68.49316823583446</v>
      </c>
      <c r="F194" s="14">
        <f>商店!AD194</f>
        <v>23000</v>
      </c>
      <c r="G194" s="14">
        <f>($D194-$D$169)*马场!$Z$24</f>
        <v>22857.142857142859</v>
      </c>
      <c r="I194" s="14">
        <f>(D194-$D$169)*赛马!$S$25</f>
        <v>8400</v>
      </c>
      <c r="J194" s="14">
        <f t="shared" si="20"/>
        <v>54257.142857142855</v>
      </c>
      <c r="L194" s="38">
        <f>IFERROR(SUM(#REF!)/J194,0)</f>
        <v>0</v>
      </c>
      <c r="M194" s="38">
        <f t="shared" si="21"/>
        <v>0.4239073196419168</v>
      </c>
      <c r="N194" s="38">
        <f t="shared" si="23"/>
        <v>0.42127435492364407</v>
      </c>
      <c r="P194" s="38">
        <f t="shared" si="24"/>
        <v>0.15481832543443919</v>
      </c>
      <c r="S194" s="14">
        <f>马场建筑!P194</f>
        <v>90100</v>
      </c>
      <c r="T194" s="14">
        <f t="shared" si="22"/>
        <v>0.60218804502933243</v>
      </c>
    </row>
    <row r="195" spans="4:20" x14ac:dyDescent="0.15">
      <c r="D195" s="14">
        <f>基础状态预估!L33</f>
        <v>36.944538943812169</v>
      </c>
      <c r="E195" s="14">
        <f>求节点(节奏总纲!$H$4:$H$163,节奏总纲!$C$4:$C$163,D195)</f>
        <v>70.169313030863634</v>
      </c>
      <c r="F195" s="14">
        <f>商店!AD195</f>
        <v>27600</v>
      </c>
      <c r="G195" s="14">
        <f>($D195-$D$169)*马场!$Z$24</f>
        <v>27428.571428571428</v>
      </c>
      <c r="I195" s="14">
        <f>(D195-$D$169)*赛马!$S$25</f>
        <v>10080</v>
      </c>
      <c r="J195" s="14">
        <f t="shared" si="20"/>
        <v>65108.571428571428</v>
      </c>
      <c r="L195" s="38">
        <f>IFERROR(SUM(#REF!)/J195,0)</f>
        <v>0</v>
      </c>
      <c r="M195" s="38">
        <f t="shared" si="21"/>
        <v>0.4239073196419168</v>
      </c>
      <c r="N195" s="38">
        <f t="shared" si="23"/>
        <v>0.42127435492364401</v>
      </c>
      <c r="P195" s="38">
        <f t="shared" si="24"/>
        <v>0.15481832543443919</v>
      </c>
      <c r="S195" s="14">
        <f>马场建筑!P195</f>
        <v>108100</v>
      </c>
      <c r="T195" s="14">
        <f t="shared" si="22"/>
        <v>0.60229945817364872</v>
      </c>
    </row>
    <row r="196" spans="4:20" x14ac:dyDescent="0.15">
      <c r="D196" s="14">
        <f>基础状态预估!L34</f>
        <v>40.944538943812169</v>
      </c>
      <c r="E196" s="14">
        <f>求节点(节奏总纲!$H$4:$H$163,节奏总纲!$C$4:$C$163,D196)</f>
        <v>71.656214941879981</v>
      </c>
      <c r="F196" s="14">
        <f>商店!AD196</f>
        <v>32200</v>
      </c>
      <c r="G196" s="14">
        <f>($D196-$D$169)*马场!$Z$24</f>
        <v>32000</v>
      </c>
      <c r="I196" s="14">
        <f>(D196-$D$169)*赛马!$S$25</f>
        <v>11760</v>
      </c>
      <c r="J196" s="14">
        <f t="shared" si="20"/>
        <v>75960</v>
      </c>
      <c r="L196" s="38">
        <f>IFERROR(SUM(#REF!)/J196,0)</f>
        <v>0</v>
      </c>
      <c r="M196" s="38">
        <f t="shared" si="21"/>
        <v>0.4239073196419168</v>
      </c>
      <c r="N196" s="38">
        <f t="shared" si="23"/>
        <v>0.42127435492364401</v>
      </c>
      <c r="P196" s="38">
        <f t="shared" si="24"/>
        <v>0.15481832543443919</v>
      </c>
      <c r="S196" s="14">
        <f>马场建筑!P196</f>
        <v>126100</v>
      </c>
      <c r="T196" s="14">
        <f t="shared" si="22"/>
        <v>0.60237906423473431</v>
      </c>
    </row>
    <row r="197" spans="4:20" x14ac:dyDescent="0.15">
      <c r="D197" s="14">
        <f>基础状态预估!L35</f>
        <v>44.944538943812169</v>
      </c>
      <c r="E197" s="14">
        <f>求节点(节奏总纲!$H$4:$H$163,节奏总纲!$C$4:$C$163,D197)</f>
        <v>73.020307731716954</v>
      </c>
      <c r="F197" s="14">
        <f>商店!AD197</f>
        <v>36800</v>
      </c>
      <c r="G197" s="14">
        <f>($D197-$D$169)*马场!$Z$24</f>
        <v>36571.428571428572</v>
      </c>
      <c r="I197" s="14">
        <f>(D197-$D$169)*赛马!$S$25</f>
        <v>13440</v>
      </c>
      <c r="J197" s="14">
        <f t="shared" si="20"/>
        <v>86811.42857142858</v>
      </c>
      <c r="L197" s="38">
        <f>IFERROR(SUM(#REF!)/J197,0)</f>
        <v>0</v>
      </c>
      <c r="M197" s="38">
        <f t="shared" si="21"/>
        <v>0.42390731964191675</v>
      </c>
      <c r="N197" s="38">
        <f t="shared" si="23"/>
        <v>0.42127435492364401</v>
      </c>
      <c r="P197" s="38">
        <f t="shared" si="24"/>
        <v>0.15481832543443916</v>
      </c>
      <c r="S197" s="14">
        <f>马场建筑!P197</f>
        <v>144100</v>
      </c>
      <c r="T197" s="14">
        <f t="shared" si="22"/>
        <v>0.60243878259145445</v>
      </c>
    </row>
    <row r="198" spans="4:20" x14ac:dyDescent="0.15">
      <c r="D198" s="14">
        <f>基础状态预估!L36</f>
        <v>48.944538943812169</v>
      </c>
      <c r="E198" s="14">
        <f>求节点(节奏总纲!$H$4:$H$163,节奏总纲!$C$4:$C$163,D198)</f>
        <v>74.216092110230989</v>
      </c>
      <c r="F198" s="14">
        <f>商店!AD198</f>
        <v>41400</v>
      </c>
      <c r="G198" s="14">
        <f>($D198-$D$169)*马场!$Z$24</f>
        <v>41142.857142857145</v>
      </c>
      <c r="I198" s="14">
        <f>(D198-$D$169)*赛马!$S$25</f>
        <v>15120</v>
      </c>
      <c r="J198" s="14">
        <f t="shared" si="20"/>
        <v>97662.857142857145</v>
      </c>
      <c r="L198" s="38">
        <f>IFERROR(SUM(#REF!)/J198,0)</f>
        <v>0</v>
      </c>
      <c r="M198" s="38">
        <f t="shared" si="21"/>
        <v>0.4239073196419168</v>
      </c>
      <c r="N198" s="38">
        <f t="shared" si="23"/>
        <v>0.42127435492364401</v>
      </c>
      <c r="P198" s="38">
        <f t="shared" si="24"/>
        <v>0.15481832543443919</v>
      </c>
      <c r="S198" s="14">
        <f>马场建筑!P198</f>
        <v>162100</v>
      </c>
      <c r="T198" s="14">
        <f t="shared" si="22"/>
        <v>0.60248523838900148</v>
      </c>
    </row>
    <row r="199" spans="4:20" x14ac:dyDescent="0.15">
      <c r="D199" s="14">
        <f>基础状态预估!L37</f>
        <v>52.944538943812169</v>
      </c>
      <c r="E199" s="14">
        <f>求节点(节奏总纲!$H$4:$H$163,节奏总纲!$C$4:$C$163,D199)</f>
        <v>75.30416306738914</v>
      </c>
      <c r="F199" s="14">
        <f>商店!AD199</f>
        <v>46000</v>
      </c>
      <c r="G199" s="14">
        <f>($D199-$D$169)*马场!$Z$24</f>
        <v>45714.285714285717</v>
      </c>
      <c r="I199" s="14">
        <f>(D199-$D$169)*赛马!$S$25</f>
        <v>16800</v>
      </c>
      <c r="J199" s="14">
        <f t="shared" si="20"/>
        <v>108514.28571428571</v>
      </c>
      <c r="L199" s="38">
        <f>IFERROR(SUM(#REF!)/J199,0)</f>
        <v>0</v>
      </c>
      <c r="M199" s="38">
        <f t="shared" si="21"/>
        <v>0.4239073196419168</v>
      </c>
      <c r="N199" s="38">
        <f t="shared" si="23"/>
        <v>0.42127435492364407</v>
      </c>
      <c r="P199" s="38">
        <f t="shared" si="24"/>
        <v>0.15481832543443919</v>
      </c>
      <c r="S199" s="14">
        <f>马场建筑!P199</f>
        <v>180100</v>
      </c>
      <c r="T199" s="14">
        <f t="shared" si="22"/>
        <v>0.60252240818592839</v>
      </c>
    </row>
    <row r="200" spans="4:20" x14ac:dyDescent="0.15">
      <c r="D200" s="14">
        <f>基础状态预估!L38</f>
        <v>56.944538943812169</v>
      </c>
      <c r="E200" s="14">
        <f>求节点(节奏总纲!$H$4:$H$163,节奏总纲!$C$4:$C$163,D200)</f>
        <v>76.330646122274075</v>
      </c>
      <c r="F200" s="14">
        <f>商店!AD200</f>
        <v>50600</v>
      </c>
      <c r="G200" s="14">
        <f>($D200-$D$169)*马场!$Z$24</f>
        <v>50285.71428571429</v>
      </c>
      <c r="I200" s="14">
        <f>(D200-$D$169)*赛马!$S$25</f>
        <v>18480</v>
      </c>
      <c r="J200" s="14">
        <f t="shared" si="20"/>
        <v>119365.71428571429</v>
      </c>
      <c r="L200" s="38">
        <f>IFERROR(SUM(#REF!)/J200,0)</f>
        <v>0</v>
      </c>
      <c r="M200" s="38">
        <f t="shared" si="21"/>
        <v>0.4239073196419168</v>
      </c>
      <c r="N200" s="38">
        <f t="shared" si="23"/>
        <v>0.42127435492364407</v>
      </c>
      <c r="P200" s="38">
        <f t="shared" si="24"/>
        <v>0.15481832543443919</v>
      </c>
      <c r="S200" s="14">
        <f>马场建筑!P200</f>
        <v>198100</v>
      </c>
      <c r="T200" s="14">
        <f t="shared" si="22"/>
        <v>0.60255282324944115</v>
      </c>
    </row>
    <row r="201" spans="4:20" x14ac:dyDescent="0.15">
      <c r="D201" s="14">
        <f>基础状态预估!L39</f>
        <v>60.944538943812169</v>
      </c>
      <c r="E201" s="14">
        <f>求节点(节奏总纲!$H$4:$H$163,节奏总纲!$C$4:$C$163,D201)</f>
        <v>77.342272277468808</v>
      </c>
      <c r="F201" s="14">
        <f>商店!AD201</f>
        <v>55200</v>
      </c>
      <c r="G201" s="14">
        <f>($D201-$D$169)*马场!$Z$24</f>
        <v>54857.142857142855</v>
      </c>
      <c r="I201" s="14">
        <f>(D201-$D$169)*赛马!$S$25</f>
        <v>20160</v>
      </c>
      <c r="J201" s="14">
        <f t="shared" si="20"/>
        <v>130217.14285714286</v>
      </c>
      <c r="L201" s="38">
        <f>IFERROR(SUM(#REF!)/J201,0)</f>
        <v>0</v>
      </c>
      <c r="M201" s="38">
        <f t="shared" si="21"/>
        <v>0.4239073196419168</v>
      </c>
      <c r="N201" s="38">
        <f t="shared" si="23"/>
        <v>0.42127435492364401</v>
      </c>
      <c r="P201" s="38">
        <f t="shared" si="24"/>
        <v>0.15481832543443919</v>
      </c>
      <c r="S201" s="14">
        <f>马场建筑!P201</f>
        <v>216100</v>
      </c>
      <c r="T201" s="14">
        <f t="shared" si="22"/>
        <v>0.60257817148145698</v>
      </c>
    </row>
    <row r="202" spans="4:20" x14ac:dyDescent="0.15">
      <c r="D202" s="14">
        <f>基础状态预估!L40</f>
        <v>64.944538943812177</v>
      </c>
      <c r="E202" s="14">
        <f>求节点(节奏总纲!$H$4:$H$163,节奏总纲!$C$4:$C$163,D202)</f>
        <v>78.289168155710456</v>
      </c>
      <c r="F202" s="14">
        <f>商店!AD202</f>
        <v>59800.000000000007</v>
      </c>
      <c r="G202" s="14">
        <f>($D202-$D$169)*马场!$Z$24</f>
        <v>59428.571428571435</v>
      </c>
      <c r="I202" s="14">
        <f>(D202-$D$169)*赛马!$S$25</f>
        <v>21840.000000000004</v>
      </c>
      <c r="J202" s="14">
        <f t="shared" si="20"/>
        <v>141068.57142857145</v>
      </c>
      <c r="L202" s="38">
        <f>IFERROR(SUM(#REF!)/J202,0)</f>
        <v>0</v>
      </c>
      <c r="M202" s="38">
        <f t="shared" si="21"/>
        <v>0.4239073196419168</v>
      </c>
      <c r="N202" s="38">
        <f t="shared" si="23"/>
        <v>0.42127435492364401</v>
      </c>
      <c r="P202" s="38">
        <f t="shared" si="24"/>
        <v>0.15481832543443919</v>
      </c>
      <c r="S202" s="14">
        <f>马场建筑!P202</f>
        <v>234100</v>
      </c>
      <c r="T202" s="14">
        <f t="shared" si="22"/>
        <v>0.60259962165130909</v>
      </c>
    </row>
    <row r="203" spans="4:20" x14ac:dyDescent="0.15">
      <c r="D203" s="14">
        <f>基础状态预估!L41</f>
        <v>68.944538943812177</v>
      </c>
      <c r="E203" s="14">
        <f>求节点(节奏总纲!$H$4:$H$163,节奏总纲!$C$4:$C$163,D203)</f>
        <v>79.176684869459919</v>
      </c>
      <c r="F203" s="14">
        <f>商店!AD203</f>
        <v>64400.000000000007</v>
      </c>
      <c r="G203" s="14">
        <f>($D203-$D$169)*马场!$Z$24</f>
        <v>64000.000000000007</v>
      </c>
      <c r="I203" s="14">
        <f>(D203-$D$169)*赛马!$S$25</f>
        <v>23520.000000000004</v>
      </c>
      <c r="J203" s="14">
        <f t="shared" si="20"/>
        <v>151920.00000000003</v>
      </c>
      <c r="L203" s="38">
        <f>IFERROR(SUM(#REF!)/J203,0)</f>
        <v>0</v>
      </c>
      <c r="M203" s="38">
        <f t="shared" si="21"/>
        <v>0.42390731964191675</v>
      </c>
      <c r="N203" s="38">
        <f t="shared" si="23"/>
        <v>0.42127435492364401</v>
      </c>
      <c r="P203" s="38">
        <f t="shared" si="24"/>
        <v>0.15481832543443919</v>
      </c>
      <c r="S203" s="14">
        <f>马场建筑!P203</f>
        <v>252100</v>
      </c>
      <c r="T203" s="14">
        <f t="shared" si="22"/>
        <v>0.60261800872669591</v>
      </c>
    </row>
    <row r="204" spans="4:20" x14ac:dyDescent="0.15">
      <c r="D204" s="14">
        <f>基础状态预估!L42</f>
        <v>72.944538943812177</v>
      </c>
      <c r="E204" s="14">
        <f>求节点(节奏总纲!$H$4:$H$163,节奏总纲!$C$4:$C$163,D204)</f>
        <v>80.032980645741972</v>
      </c>
      <c r="F204" s="14">
        <f>商店!AD204</f>
        <v>69000.000000000015</v>
      </c>
      <c r="G204" s="14">
        <f>($D204-$D$169)*马场!$Z$24</f>
        <v>68571.42857142858</v>
      </c>
      <c r="I204" s="14">
        <f>(D204-$D$169)*赛马!$S$25</f>
        <v>25200.000000000004</v>
      </c>
      <c r="J204" s="14">
        <f t="shared" si="20"/>
        <v>162771.42857142858</v>
      </c>
      <c r="L204" s="38">
        <f>IFERROR(SUM(#REF!)/J204,0)</f>
        <v>0</v>
      </c>
      <c r="M204" s="38">
        <f t="shared" si="21"/>
        <v>0.42390731964191686</v>
      </c>
      <c r="N204" s="38">
        <f t="shared" si="23"/>
        <v>0.42127435492364407</v>
      </c>
      <c r="P204" s="38">
        <f t="shared" si="24"/>
        <v>0.15481832543443919</v>
      </c>
      <c r="S204" s="14">
        <f>马场建筑!P204</f>
        <v>270100</v>
      </c>
      <c r="T204" s="14">
        <f t="shared" si="22"/>
        <v>0.60263394509969859</v>
      </c>
    </row>
  </sheetData>
  <mergeCells count="11">
    <mergeCell ref="L167:P167"/>
    <mergeCell ref="F3:I3"/>
    <mergeCell ref="F44:I44"/>
    <mergeCell ref="F85:I85"/>
    <mergeCell ref="F126:I126"/>
    <mergeCell ref="F167:I167"/>
    <mergeCell ref="S3:S4"/>
    <mergeCell ref="L3:P3"/>
    <mergeCell ref="L44:P44"/>
    <mergeCell ref="L85:P85"/>
    <mergeCell ref="L126:P126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98B02-18C8-4476-A513-3D2044A9C606}">
  <dimension ref="C3:W204"/>
  <sheetViews>
    <sheetView workbookViewId="0">
      <selection activeCell="Y33" sqref="Y33"/>
    </sheetView>
  </sheetViews>
  <sheetFormatPr defaultColWidth="6.625" defaultRowHeight="11.25" x14ac:dyDescent="0.15"/>
  <cols>
    <col min="1" max="16384" width="6.625" style="4"/>
  </cols>
  <sheetData>
    <row r="3" spans="3:23" x14ac:dyDescent="0.15">
      <c r="C3" s="4" t="s">
        <v>0</v>
      </c>
      <c r="E3" s="60" t="s">
        <v>363</v>
      </c>
      <c r="F3" s="60"/>
      <c r="G3" s="60"/>
      <c r="H3" s="60"/>
      <c r="I3" s="60"/>
      <c r="J3" s="60" t="s">
        <v>364</v>
      </c>
      <c r="K3" s="60"/>
      <c r="L3" s="60" t="s">
        <v>369</v>
      </c>
      <c r="O3" s="60" t="s">
        <v>382</v>
      </c>
      <c r="P3" s="60"/>
      <c r="Q3" s="60"/>
      <c r="W3" s="4" t="s">
        <v>354</v>
      </c>
    </row>
    <row r="4" spans="3:23" x14ac:dyDescent="0.15">
      <c r="C4" s="4" t="s">
        <v>105</v>
      </c>
      <c r="D4" s="4" t="s">
        <v>31</v>
      </c>
      <c r="E4" s="4" t="s">
        <v>47</v>
      </c>
      <c r="F4" s="4" t="s">
        <v>48</v>
      </c>
      <c r="G4" s="4" t="s">
        <v>24</v>
      </c>
      <c r="H4" s="4" t="s">
        <v>22</v>
      </c>
      <c r="I4" s="4" t="s">
        <v>23</v>
      </c>
      <c r="J4" s="4" t="s">
        <v>158</v>
      </c>
      <c r="K4" s="4" t="s">
        <v>353</v>
      </c>
      <c r="L4" s="60"/>
      <c r="M4" s="4" t="s">
        <v>381</v>
      </c>
      <c r="O4" s="4" t="s">
        <v>370</v>
      </c>
      <c r="P4" s="4" t="s">
        <v>371</v>
      </c>
      <c r="Q4" s="4" t="s">
        <v>372</v>
      </c>
      <c r="T4" s="4" t="s">
        <v>389</v>
      </c>
      <c r="W4" s="4" t="s">
        <v>157</v>
      </c>
    </row>
    <row r="5" spans="3:23" x14ac:dyDescent="0.15">
      <c r="C5" s="4">
        <f>'资源-育马券'!D5</f>
        <v>44.254833995939045</v>
      </c>
      <c r="D5" s="4">
        <f>'资源-育马券'!E5</f>
        <v>55</v>
      </c>
      <c r="E5" s="4">
        <f>IF(SUM('资源-马匹'!L5:$P5)&gt;=6,IF(SUM('资源-马匹'!M5:$P5)&gt;=6,'资源-马匹'!L5,'资源-马匹'!L5-(6-SUM('资源-马匹'!M5:$P5))),0)*'资源-马匹'!C$5</f>
        <v>0</v>
      </c>
      <c r="F5" s="4">
        <f>IF(SUM('资源-马匹'!M5:$P5)&gt;=6,IF(SUM('资源-马匹'!N5:$P5)&gt;=6,'资源-马匹'!M5,'资源-马匹'!M5-(6-SUM('资源-马匹'!N5:$P5))),0)*'资源-马匹'!D$5</f>
        <v>0</v>
      </c>
      <c r="G5" s="4">
        <f>IF(SUM('资源-马匹'!N5:$P5)&gt;=6,IF(SUM('资源-马匹'!O5:$P5)&gt;=6,'资源-马匹'!N5,'资源-马匹'!N5-(6-SUM('资源-马匹'!O5:$P5))),0)*'资源-马匹'!E$5</f>
        <v>0</v>
      </c>
      <c r="H5" s="4">
        <f>IF(SUM('资源-马匹'!O5:$P5)&gt;=6,IF(SUM('资源-马匹'!P5:$P5)&gt;=6,'资源-马匹'!O5,'资源-马匹'!O5-(6-SUM('资源-马匹'!P5:$P5))),0)*'资源-马匹'!F$5</f>
        <v>0</v>
      </c>
      <c r="I5" s="4">
        <f>IF(SUM('资源-马匹'!$P5:P5)&gt;=6,'资源-马匹'!P5-6,0)*'资源-马匹'!$G$5</f>
        <v>0</v>
      </c>
      <c r="J5" s="4">
        <f>马场!$V$23*($C5-$C$5)</f>
        <v>0</v>
      </c>
      <c r="K5" s="4">
        <f>赛马!$T$25*($C5-$C$5)</f>
        <v>0</v>
      </c>
      <c r="L5" s="4">
        <f>SUM(E5:K5)</f>
        <v>0</v>
      </c>
      <c r="O5" s="31" t="e">
        <f>SUM($E5:$I5)/$L5</f>
        <v>#DIV/0!</v>
      </c>
      <c r="P5" s="31" t="e">
        <f>J5/$L5</f>
        <v>#DIV/0!</v>
      </c>
      <c r="Q5" s="31" t="e">
        <f>K5/$L5</f>
        <v>#DIV/0!</v>
      </c>
      <c r="T5" s="4">
        <f>L5/W5</f>
        <v>0</v>
      </c>
      <c r="W5" s="4">
        <f>商店!AG5</f>
        <v>10</v>
      </c>
    </row>
    <row r="6" spans="3:23" x14ac:dyDescent="0.15">
      <c r="C6" s="4">
        <f>'资源-育马券'!D6</f>
        <v>44.754833995939045</v>
      </c>
      <c r="D6" s="4">
        <f>'资源-育马券'!E6</f>
        <v>55.153936330582532</v>
      </c>
      <c r="E6" s="4">
        <f>IF(SUM('资源-马匹'!L6:$P6)&gt;=6,IF(SUM('资源-马匹'!M6:$P6)&gt;=6,'资源-马匹'!L6,'资源-马匹'!L6-(6-SUM('资源-马匹'!M6:$P6))),0)*'资源-马匹'!C$5</f>
        <v>0</v>
      </c>
      <c r="F6" s="4">
        <f>IF(SUM('资源-马匹'!M6:$P6)&gt;=6,IF(SUM('资源-马匹'!N6:$P6)&gt;=6,'资源-马匹'!M6,'资源-马匹'!M6-(6-SUM('资源-马匹'!N6:$P6))),0)*'资源-马匹'!D$5</f>
        <v>0</v>
      </c>
      <c r="G6" s="4">
        <f>IF(SUM('资源-马匹'!N6:$P6)&gt;=6,IF(SUM('资源-马匹'!O6:$P6)&gt;=6,'资源-马匹'!N6,'资源-马匹'!N6-(6-SUM('资源-马匹'!O6:$P6))),0)*'资源-马匹'!E$5</f>
        <v>0</v>
      </c>
      <c r="H6" s="4">
        <f>IF(SUM('资源-马匹'!O6:$P6)&gt;=6,IF(SUM('资源-马匹'!P6:$P6)&gt;=6,'资源-马匹'!O6,'资源-马匹'!O6-(6-SUM('资源-马匹'!P6:$P6))),0)*'资源-马匹'!F$5</f>
        <v>0</v>
      </c>
      <c r="I6" s="4">
        <f>IF(SUM('资源-马匹'!$P6:P6)&gt;=6,'资源-马匹'!P6-6,0)*'资源-马匹'!$G$5</f>
        <v>0</v>
      </c>
      <c r="J6" s="4">
        <f>马场!$V$23*($C6-$C$5)</f>
        <v>14.285714285714286</v>
      </c>
      <c r="K6" s="4">
        <f>赛马!$T$25*($C6-$C$5)</f>
        <v>21</v>
      </c>
      <c r="L6" s="4">
        <f t="shared" ref="L6:L40" si="0">SUM(E6:K6)</f>
        <v>35.285714285714285</v>
      </c>
      <c r="M6" s="4">
        <f>(L6-L5)/(C6-C5)</f>
        <v>70.571428571428569</v>
      </c>
      <c r="O6" s="31">
        <f t="shared" ref="O6:O40" si="1">SUM($E6:$I6)/$L6</f>
        <v>0</v>
      </c>
      <c r="P6" s="31">
        <f t="shared" ref="P6:P40" si="2">J6/$L6</f>
        <v>0.40485829959514175</v>
      </c>
      <c r="Q6" s="31">
        <f t="shared" ref="Q6:Q40" si="3">K6/$L6</f>
        <v>0.59514170040485836</v>
      </c>
      <c r="T6" s="4">
        <f t="shared" ref="T6:T40" si="4">L6/W6</f>
        <v>0.42641346568839017</v>
      </c>
      <c r="W6" s="4">
        <f>商店!AG6</f>
        <v>82.75</v>
      </c>
    </row>
    <row r="7" spans="3:23" x14ac:dyDescent="0.15">
      <c r="C7" s="4">
        <f>'资源-育马券'!D7</f>
        <v>45.254833995939045</v>
      </c>
      <c r="D7" s="4">
        <f>'资源-育马券'!E7</f>
        <v>55.307872661165064</v>
      </c>
      <c r="E7" s="4">
        <f>IF(SUM('资源-马匹'!L7:$P7)&gt;=6,IF(SUM('资源-马匹'!M7:$P7)&gt;=6,'资源-马匹'!L7,'资源-马匹'!L7-(6-SUM('资源-马匹'!M7:$P7))),0)*'资源-马匹'!C$5</f>
        <v>0</v>
      </c>
      <c r="F7" s="4">
        <f>IF(SUM('资源-马匹'!M7:$P7)&gt;=6,IF(SUM('资源-马匹'!N7:$P7)&gt;=6,'资源-马匹'!M7,'资源-马匹'!M7-(6-SUM('资源-马匹'!N7:$P7))),0)*'资源-马匹'!D$5</f>
        <v>0</v>
      </c>
      <c r="G7" s="4">
        <f>IF(SUM('资源-马匹'!N7:$P7)&gt;=6,IF(SUM('资源-马匹'!O7:$P7)&gt;=6,'资源-马匹'!N7,'资源-马匹'!N7-(6-SUM('资源-马匹'!O7:$P7))),0)*'资源-马匹'!E$5</f>
        <v>0</v>
      </c>
      <c r="H7" s="4">
        <f>IF(SUM('资源-马匹'!O7:$P7)&gt;=6,IF(SUM('资源-马匹'!P7:$P7)&gt;=6,'资源-马匹'!O7,'资源-马匹'!O7-(6-SUM('资源-马匹'!P7:$P7))),0)*'资源-马匹'!F$5</f>
        <v>0</v>
      </c>
      <c r="I7" s="4">
        <f>IF(SUM('资源-马匹'!$P7:P7)&gt;=6,'资源-马匹'!P7-6,0)*'资源-马匹'!$G$5</f>
        <v>0</v>
      </c>
      <c r="J7" s="4">
        <f>马场!$V$23*($C7-$C$5)</f>
        <v>28.571428571428573</v>
      </c>
      <c r="K7" s="4">
        <f>赛马!$T$25*($C7-$C$5)</f>
        <v>42</v>
      </c>
      <c r="L7" s="4">
        <f>SUM(E7:K7)</f>
        <v>70.571428571428569</v>
      </c>
      <c r="M7" s="4">
        <f t="shared" ref="M7:M40" si="5">(L7-L6)/(C7-C6)</f>
        <v>70.571428571428569</v>
      </c>
      <c r="O7" s="31">
        <f t="shared" si="1"/>
        <v>0</v>
      </c>
      <c r="P7" s="31">
        <f t="shared" si="2"/>
        <v>0.40485829959514175</v>
      </c>
      <c r="Q7" s="31">
        <f t="shared" si="3"/>
        <v>0.59514170040485836</v>
      </c>
      <c r="T7" s="4">
        <f t="shared" si="4"/>
        <v>0.45383555351401011</v>
      </c>
      <c r="W7" s="4">
        <f>商店!AG7</f>
        <v>155.5</v>
      </c>
    </row>
    <row r="8" spans="3:23" x14ac:dyDescent="0.15">
      <c r="C8" s="4">
        <f>'资源-育马券'!D8</f>
        <v>45.754833995939045</v>
      </c>
      <c r="D8" s="4">
        <f>'资源-育马券'!E8</f>
        <v>55.461808991747596</v>
      </c>
      <c r="E8" s="4">
        <f>IF(SUM('资源-马匹'!L8:$P8)&gt;=6,IF(SUM('资源-马匹'!M8:$P8)&gt;=6,'资源-马匹'!L8,'资源-马匹'!L8-(6-SUM('资源-马匹'!M8:$P8))),0)*'资源-马匹'!C$5</f>
        <v>1.1130435648537871</v>
      </c>
      <c r="F8" s="4">
        <f>IF(SUM('资源-马匹'!M8:$P8)&gt;=6,IF(SUM('资源-马匹'!N8:$P8)&gt;=6,'资源-马匹'!M8,'资源-马匹'!M8-(6-SUM('资源-马匹'!N8:$P8))),0)*'资源-马匹'!D$5</f>
        <v>0</v>
      </c>
      <c r="G8" s="4">
        <f>IF(SUM('资源-马匹'!N8:$P8)&gt;=6,IF(SUM('资源-马匹'!O8:$P8)&gt;=6,'资源-马匹'!N8,'资源-马匹'!N8-(6-SUM('资源-马匹'!O8:$P8))),0)*'资源-马匹'!E$5</f>
        <v>0</v>
      </c>
      <c r="H8" s="4">
        <f>IF(SUM('资源-马匹'!O8:$P8)&gt;=6,IF(SUM('资源-马匹'!P8:$P8)&gt;=6,'资源-马匹'!O8,'资源-马匹'!O8-(6-SUM('资源-马匹'!P8:$P8))),0)*'资源-马匹'!F$5</f>
        <v>0</v>
      </c>
      <c r="I8" s="4">
        <f>IF(SUM('资源-马匹'!$P8:P8)&gt;=6,'资源-马匹'!P8-6,0)*'资源-马匹'!$G$5</f>
        <v>0</v>
      </c>
      <c r="J8" s="4">
        <f>马场!$V$23*($C8-$C$5)</f>
        <v>42.857142857142861</v>
      </c>
      <c r="K8" s="4">
        <f>赛马!$T$25*($C8-$C$5)</f>
        <v>63</v>
      </c>
      <c r="L8" s="4">
        <f t="shared" si="0"/>
        <v>106.97018642199666</v>
      </c>
      <c r="M8" s="4">
        <f t="shared" si="5"/>
        <v>72.797515701136177</v>
      </c>
      <c r="O8" s="31">
        <f t="shared" si="1"/>
        <v>1.0405175517436586E-2</v>
      </c>
      <c r="P8" s="31">
        <f t="shared" si="2"/>
        <v>0.4006456779281633</v>
      </c>
      <c r="Q8" s="31">
        <f t="shared" si="3"/>
        <v>0.5889491465544</v>
      </c>
      <c r="T8" s="4">
        <f t="shared" si="4"/>
        <v>0.46865360973492509</v>
      </c>
      <c r="W8" s="4">
        <f>商店!AG8</f>
        <v>228.25</v>
      </c>
    </row>
    <row r="9" spans="3:23" x14ac:dyDescent="0.15">
      <c r="C9" s="4">
        <f>'资源-育马券'!D9</f>
        <v>46.254833995939045</v>
      </c>
      <c r="D9" s="4">
        <f>'资源-育马券'!E9</f>
        <v>55.615745322330135</v>
      </c>
      <c r="E9" s="4">
        <f>IF(SUM('资源-马匹'!L9:$P9)&gt;=6,IF(SUM('资源-马匹'!M9:$P9)&gt;=6,'资源-马匹'!L9,'资源-马匹'!L9-(6-SUM('资源-马匹'!M9:$P9))),0)*'资源-马匹'!C$5</f>
        <v>2.8173914198050496</v>
      </c>
      <c r="F9" s="4">
        <f>IF(SUM('资源-马匹'!M9:$P9)&gt;=6,IF(SUM('资源-马匹'!N9:$P9)&gt;=6,'资源-马匹'!M9,'资源-马匹'!M9-(6-SUM('资源-马匹'!N9:$P9))),0)*'资源-马匹'!D$5</f>
        <v>0</v>
      </c>
      <c r="G9" s="4">
        <f>IF(SUM('资源-马匹'!N9:$P9)&gt;=6,IF(SUM('资源-马匹'!O9:$P9)&gt;=6,'资源-马匹'!N9,'资源-马匹'!N9-(6-SUM('资源-马匹'!O9:$P9))),0)*'资源-马匹'!E$5</f>
        <v>0</v>
      </c>
      <c r="H9" s="4">
        <f>IF(SUM('资源-马匹'!O9:$P9)&gt;=6,IF(SUM('资源-马匹'!P9:$P9)&gt;=6,'资源-马匹'!O9,'资源-马匹'!O9-(6-SUM('资源-马匹'!P9:$P9))),0)*'资源-马匹'!F$5</f>
        <v>0</v>
      </c>
      <c r="I9" s="4">
        <f>IF(SUM('资源-马匹'!$P9:P9)&gt;=6,'资源-马匹'!P9-6,0)*'资源-马匹'!$G$5</f>
        <v>0</v>
      </c>
      <c r="J9" s="4">
        <f>马场!$V$23*($C9-$C$5)</f>
        <v>57.142857142857146</v>
      </c>
      <c r="K9" s="4">
        <f>赛马!$T$25*($C9-$C$5)</f>
        <v>84</v>
      </c>
      <c r="L9" s="4">
        <f t="shared" si="0"/>
        <v>143.9602485626622</v>
      </c>
      <c r="M9" s="4">
        <f t="shared" si="5"/>
        <v>73.980124281331086</v>
      </c>
      <c r="O9" s="31">
        <f t="shared" si="1"/>
        <v>1.9570620695189417E-2</v>
      </c>
      <c r="P9" s="31">
        <f t="shared" si="2"/>
        <v>0.39693497137846584</v>
      </c>
      <c r="Q9" s="31">
        <f t="shared" si="3"/>
        <v>0.58349440792634477</v>
      </c>
      <c r="T9" s="4">
        <f t="shared" si="4"/>
        <v>0.47827325103874485</v>
      </c>
      <c r="W9" s="4">
        <f>商店!AG9</f>
        <v>301</v>
      </c>
    </row>
    <row r="10" spans="3:23" x14ac:dyDescent="0.15">
      <c r="C10" s="4">
        <f>'资源-育马券'!D10</f>
        <v>47.254833995939045</v>
      </c>
      <c r="D10" s="4">
        <f>'资源-育马券'!E10</f>
        <v>55.923617983495198</v>
      </c>
      <c r="E10" s="4">
        <f>IF(SUM('资源-马匹'!L10:$P10)&gt;=6,IF(SUM('资源-马匹'!M10:$P10)&gt;=6,'资源-马匹'!L10,'资源-马匹'!L10-(6-SUM('资源-马匹'!M10:$P10))),0)*'资源-马匹'!C$5</f>
        <v>5.7260871297075751</v>
      </c>
      <c r="F10" s="4">
        <f>IF(SUM('资源-马匹'!M10:$P10)&gt;=6,IF(SUM('资源-马匹'!N10:$P10)&gt;=6,'资源-马匹'!M10,'资源-马匹'!M10-(6-SUM('资源-马匹'!N10:$P10))),0)*'资源-马匹'!D$5</f>
        <v>0</v>
      </c>
      <c r="G10" s="4">
        <f>IF(SUM('资源-马匹'!N10:$P10)&gt;=6,IF(SUM('资源-马匹'!O10:$P10)&gt;=6,'资源-马匹'!N10,'资源-马匹'!N10-(6-SUM('资源-马匹'!O10:$P10))),0)*'资源-马匹'!E$5</f>
        <v>0</v>
      </c>
      <c r="H10" s="4">
        <f>IF(SUM('资源-马匹'!O10:$P10)&gt;=6,IF(SUM('资源-马匹'!P10:$P10)&gt;=6,'资源-马匹'!O10,'资源-马匹'!O10-(6-SUM('资源-马匹'!P10:$P10))),0)*'资源-马匹'!F$5</f>
        <v>0</v>
      </c>
      <c r="I10" s="4">
        <f>IF(SUM('资源-马匹'!$P10:P10)&gt;=6,'资源-马匹'!P10-6,0)*'资源-马匹'!$G$5</f>
        <v>0</v>
      </c>
      <c r="J10" s="4">
        <f>马场!$V$23*($C10-$C$5)</f>
        <v>85.714285714285722</v>
      </c>
      <c r="K10" s="4">
        <f>赛马!$T$25*($C10-$C$5)</f>
        <v>126</v>
      </c>
      <c r="L10" s="4">
        <f t="shared" si="0"/>
        <v>217.44037284399332</v>
      </c>
      <c r="M10" s="4">
        <f t="shared" si="5"/>
        <v>73.480124281331115</v>
      </c>
      <c r="O10" s="31">
        <f t="shared" si="1"/>
        <v>2.6334056802854472E-2</v>
      </c>
      <c r="P10" s="31">
        <f t="shared" si="2"/>
        <v>0.39419673813649614</v>
      </c>
      <c r="Q10" s="31">
        <f t="shared" si="3"/>
        <v>0.57946920506064925</v>
      </c>
      <c r="T10" s="4">
        <f t="shared" si="4"/>
        <v>0.48698851700782375</v>
      </c>
      <c r="W10" s="4">
        <f>商店!AG10</f>
        <v>446.5</v>
      </c>
    </row>
    <row r="11" spans="3:23" x14ac:dyDescent="0.15">
      <c r="C11" s="4">
        <f>'资源-育马券'!D11</f>
        <v>48.254833995939045</v>
      </c>
      <c r="D11" s="4">
        <f>'资源-育马券'!E11</f>
        <v>56.215988408700149</v>
      </c>
      <c r="E11" s="4">
        <f>IF(SUM('资源-马匹'!L11:$P11)&gt;=6,IF(SUM('资源-马匹'!M11:$P11)&gt;=6,'资源-马匹'!L11,'资源-马匹'!L11-(6-SUM('资源-马匹'!M11:$P11))),0)*'资源-马匹'!C$5</f>
        <v>8.2928571428571427</v>
      </c>
      <c r="F11" s="4">
        <f>IF(SUM('资源-马匹'!M11:$P11)&gt;=6,IF(SUM('资源-马匹'!N11:$P11)&gt;=6,'资源-马匹'!M11,'资源-马匹'!M11-(6-SUM('资源-马匹'!N11:$P11))),0)*'资源-马匹'!D$5</f>
        <v>0.5257770902588792</v>
      </c>
      <c r="G11" s="4">
        <f>IF(SUM('资源-马匹'!N11:$P11)&gt;=6,IF(SUM('资源-马匹'!O11:$P11)&gt;=6,'资源-马匹'!N11,'资源-马匹'!N11-(6-SUM('资源-马匹'!O11:$P11))),0)*'资源-马匹'!E$5</f>
        <v>0</v>
      </c>
      <c r="H11" s="4">
        <f>IF(SUM('资源-马匹'!O11:$P11)&gt;=6,IF(SUM('资源-马匹'!P11:$P11)&gt;=6,'资源-马匹'!O11,'资源-马匹'!O11-(6-SUM('资源-马匹'!P11:$P11))),0)*'资源-马匹'!F$5</f>
        <v>0</v>
      </c>
      <c r="I11" s="4">
        <f>IF(SUM('资源-马匹'!$P11:P11)&gt;=6,'资源-马匹'!P11-6,0)*'资源-马匹'!$G$5</f>
        <v>0</v>
      </c>
      <c r="J11" s="4">
        <f>马场!$V$23*($C11-$C$5)</f>
        <v>114.28571428571429</v>
      </c>
      <c r="K11" s="4">
        <f>赛马!$T$25*($C11-$C$5)</f>
        <v>168</v>
      </c>
      <c r="L11" s="4">
        <f t="shared" si="0"/>
        <v>291.10434851883031</v>
      </c>
      <c r="M11" s="4">
        <f t="shared" si="5"/>
        <v>73.66397567483699</v>
      </c>
      <c r="O11" s="31">
        <f t="shared" si="1"/>
        <v>3.0293722089642993E-2</v>
      </c>
      <c r="P11" s="31">
        <f t="shared" si="2"/>
        <v>0.39259363478152109</v>
      </c>
      <c r="Q11" s="31">
        <f t="shared" si="3"/>
        <v>0.57711264312883592</v>
      </c>
      <c r="T11" s="4">
        <f t="shared" si="4"/>
        <v>0.49173031844397014</v>
      </c>
      <c r="W11" s="4">
        <f>商店!AG11</f>
        <v>592</v>
      </c>
    </row>
    <row r="12" spans="3:23" x14ac:dyDescent="0.15">
      <c r="C12" s="4">
        <f>'资源-育马券'!D12</f>
        <v>49.254833995939045</v>
      </c>
      <c r="D12" s="4">
        <f>'资源-育马券'!E12</f>
        <v>56.503243758759382</v>
      </c>
      <c r="E12" s="4">
        <f>IF(SUM('资源-马匹'!L12:$P12)&gt;=6,IF(SUM('资源-马匹'!M12:$P12)&gt;=6,'资源-马匹'!L12,'资源-马匹'!L12-(6-SUM('资源-马匹'!M12:$P12))),0)*'资源-马匹'!C$5</f>
        <v>9.5785714285714274</v>
      </c>
      <c r="F12" s="4">
        <f>IF(SUM('资源-马匹'!M12:$P12)&gt;=6,IF(SUM('资源-马匹'!N12:$P12)&gt;=6,'资源-马匹'!M12,'资源-马匹'!M12-(6-SUM('资源-马匹'!N12:$P12))),0)*'资源-马匹'!D$5</f>
        <v>4.8947213628235966</v>
      </c>
      <c r="G12" s="4">
        <f>IF(SUM('资源-马匹'!N12:$P12)&gt;=6,IF(SUM('资源-马匹'!O12:$P12)&gt;=6,'资源-马匹'!N12,'资源-马匹'!N12-(6-SUM('资源-马匹'!O12:$P12))),0)*'资源-马匹'!E$5</f>
        <v>0</v>
      </c>
      <c r="H12" s="4">
        <f>IF(SUM('资源-马匹'!O12:$P12)&gt;=6,IF(SUM('资源-马匹'!P12:$P12)&gt;=6,'资源-马匹'!O12,'资源-马匹'!O12-(6-SUM('资源-马匹'!P12:$P12))),0)*'资源-马匹'!F$5</f>
        <v>0</v>
      </c>
      <c r="I12" s="4">
        <f>IF(SUM('资源-马匹'!$P12:P12)&gt;=6,'资源-马匹'!P12-6,0)*'资源-马匹'!$G$5</f>
        <v>0</v>
      </c>
      <c r="J12" s="4">
        <f>马场!$V$23*($C12-$C$5)</f>
        <v>142.85714285714286</v>
      </c>
      <c r="K12" s="4">
        <f>赛马!$T$25*($C12-$C$5)</f>
        <v>210</v>
      </c>
      <c r="L12" s="4">
        <f t="shared" si="0"/>
        <v>367.3304356485379</v>
      </c>
      <c r="M12" s="4">
        <f t="shared" si="5"/>
        <v>76.226087129707594</v>
      </c>
      <c r="O12" s="31">
        <f t="shared" si="1"/>
        <v>3.9401289375441476E-2</v>
      </c>
      <c r="P12" s="31">
        <f t="shared" si="2"/>
        <v>0.38890636057674433</v>
      </c>
      <c r="Q12" s="31">
        <f t="shared" si="3"/>
        <v>0.57169235004781416</v>
      </c>
      <c r="T12" s="4">
        <f t="shared" si="4"/>
        <v>0.49807516698106835</v>
      </c>
      <c r="W12" s="4">
        <f>商店!AG12</f>
        <v>737.5</v>
      </c>
    </row>
    <row r="13" spans="3:23" x14ac:dyDescent="0.15">
      <c r="C13" s="4">
        <f>'资源-育马券'!D13</f>
        <v>51.254833995939045</v>
      </c>
      <c r="D13" s="4">
        <f>'资源-育马券'!E13</f>
        <v>57.072547475372133</v>
      </c>
      <c r="E13" s="4">
        <f>IF(SUM('资源-马匹'!L13:$P13)&gt;=6,IF(SUM('资源-马匹'!M13:$P13)&gt;=6,'资源-马匹'!L13,'资源-马匹'!L13-(6-SUM('资源-马匹'!M13:$P13))),0)*'资源-马匹'!C$5</f>
        <v>12.149999999999999</v>
      </c>
      <c r="F13" s="4">
        <f>IF(SUM('资源-马匹'!M13:$P13)&gt;=6,IF(SUM('资源-马匹'!N13:$P13)&gt;=6,'资源-马匹'!M13,'资源-马匹'!M13-(6-SUM('资源-马匹'!N13:$P13))),0)*'资源-马匹'!D$5</f>
        <v>13.632609907953034</v>
      </c>
      <c r="G13" s="4">
        <f>IF(SUM('资源-马匹'!N13:$P13)&gt;=6,IF(SUM('资源-马匹'!O13:$P13)&gt;=6,'资源-马匹'!N13,'资源-马匹'!N13-(6-SUM('资源-马匹'!O13:$P13))),0)*'资源-马匹'!E$5</f>
        <v>0</v>
      </c>
      <c r="H13" s="4">
        <f>IF(SUM('资源-马匹'!O13:$P13)&gt;=6,IF(SUM('资源-马匹'!P13:$P13)&gt;=6,'资源-马匹'!O13,'资源-马匹'!O13-(6-SUM('资源-马匹'!P13:$P13))),0)*'资源-马匹'!F$5</f>
        <v>0</v>
      </c>
      <c r="I13" s="4">
        <f>IF(SUM('资源-马匹'!$P13:P13)&gt;=6,'资源-马匹'!P13-6,0)*'资源-马匹'!$G$5</f>
        <v>0</v>
      </c>
      <c r="J13" s="4">
        <f>马场!$V$23*($C13-$C$5)</f>
        <v>200</v>
      </c>
      <c r="K13" s="4">
        <f>赛马!$T$25*($C13-$C$5)</f>
        <v>294</v>
      </c>
      <c r="L13" s="4">
        <f t="shared" si="0"/>
        <v>519.78260990795297</v>
      </c>
      <c r="M13" s="4">
        <f t="shared" si="5"/>
        <v>76.226087129707537</v>
      </c>
      <c r="O13" s="31">
        <f t="shared" si="1"/>
        <v>4.9602678920941216E-2</v>
      </c>
      <c r="P13" s="31">
        <f t="shared" si="2"/>
        <v>0.38477624335184568</v>
      </c>
      <c r="Q13" s="31">
        <f t="shared" si="3"/>
        <v>0.56562107772721315</v>
      </c>
      <c r="T13" s="4">
        <f t="shared" si="4"/>
        <v>0.50537929986188912</v>
      </c>
      <c r="W13" s="4">
        <f>商店!AG13</f>
        <v>1028.5</v>
      </c>
    </row>
    <row r="14" spans="3:23" x14ac:dyDescent="0.15">
      <c r="C14" s="4">
        <f>'资源-育马券'!D14</f>
        <v>53.254833995939045</v>
      </c>
      <c r="D14" s="4">
        <f>'资源-育马券'!E14</f>
        <v>57.608584912573583</v>
      </c>
      <c r="E14" s="4">
        <f>IF(SUM('资源-马匹'!L14:$P14)&gt;=6,IF(SUM('资源-马匹'!M14:$P14)&gt;=6,'资源-马匹'!L14,'资源-马匹'!L14-(6-SUM('资源-马匹'!M14:$P14))),0)*'资源-马匹'!C$5</f>
        <v>14.27142857142857</v>
      </c>
      <c r="F14" s="4">
        <f>IF(SUM('资源-马匹'!M14:$P14)&gt;=6,IF(SUM('资源-马匹'!N14:$P14)&gt;=6,'资源-马匹'!M14,'资源-马匹'!M14-(6-SUM('资源-马匹'!N14:$P14))),0)*'资源-马匹'!D$5</f>
        <v>21.75</v>
      </c>
      <c r="G14" s="4">
        <f>IF(SUM('资源-马匹'!N14:$P14)&gt;=6,IF(SUM('资源-马匹'!O14:$P14)&gt;=6,'资源-马匹'!N14,'资源-马匹'!N14-(6-SUM('资源-马匹'!O14:$P14))),0)*'资源-马匹'!E$5</f>
        <v>3.5683281769415842</v>
      </c>
      <c r="H14" s="4">
        <f>IF(SUM('资源-马匹'!O14:$P14)&gt;=6,IF(SUM('资源-马匹'!P14:$P14)&gt;=6,'资源-马匹'!O14,'资源-马匹'!O14-(6-SUM('资源-马匹'!P14:$P14))),0)*'资源-马匹'!F$5</f>
        <v>0</v>
      </c>
      <c r="I14" s="4">
        <f>IF(SUM('资源-马匹'!$P14:P14)&gt;=6,'资源-马匹'!P14-6,0)*'资源-马匹'!$G$5</f>
        <v>0</v>
      </c>
      <c r="J14" s="4">
        <f>马场!$V$23*($C14-$C$5)</f>
        <v>257.14285714285717</v>
      </c>
      <c r="K14" s="4">
        <f>赛马!$T$25*($C14-$C$5)</f>
        <v>378</v>
      </c>
      <c r="L14" s="4">
        <f t="shared" si="0"/>
        <v>674.7326138912274</v>
      </c>
      <c r="M14" s="4">
        <f t="shared" si="5"/>
        <v>77.475001991637214</v>
      </c>
      <c r="O14" s="31">
        <f t="shared" si="1"/>
        <v>5.867473415884468E-2</v>
      </c>
      <c r="P14" s="31">
        <f t="shared" si="2"/>
        <v>0.38110334649439487</v>
      </c>
      <c r="Q14" s="31">
        <f t="shared" si="3"/>
        <v>0.56022191934676036</v>
      </c>
      <c r="T14" s="4">
        <f t="shared" si="4"/>
        <v>0.51135476611688324</v>
      </c>
      <c r="W14" s="4">
        <f>商店!AG14</f>
        <v>1319.5</v>
      </c>
    </row>
    <row r="15" spans="3:23" x14ac:dyDescent="0.15">
      <c r="C15" s="4">
        <f>'资源-育马券'!D15</f>
        <v>56.254833995939045</v>
      </c>
      <c r="D15" s="4">
        <f>'资源-育马券'!E15</f>
        <v>58.385007730457573</v>
      </c>
      <c r="E15" s="4">
        <f>IF(SUM('资源-马匹'!L15:$P15)&gt;=6,IF(SUM('资源-马匹'!M15:$P15)&gt;=6,'资源-马匹'!L15,'资源-马匹'!L15-(6-SUM('资源-马匹'!M15:$P15))),0)*'资源-马匹'!C$5</f>
        <v>15.328571428571427</v>
      </c>
      <c r="F15" s="4">
        <f>IF(SUM('资源-马匹'!M15:$P15)&gt;=6,IF(SUM('资源-马匹'!N15:$P15)&gt;=6,'资源-马匹'!M15,'资源-马匹'!M15-(6-SUM('资源-马匹'!N15:$P15))),0)*'资源-马匹'!D$5</f>
        <v>29.45</v>
      </c>
      <c r="G15" s="4">
        <f>IF(SUM('资源-马匹'!N15:$P15)&gt;=6,IF(SUM('资源-马匹'!O15:$P15)&gt;=6,'资源-马匹'!N15,'资源-马匹'!N15-(6-SUM('资源-马匹'!O15:$P15))),0)*'资源-马匹'!E$5</f>
        <v>30.924437569255453</v>
      </c>
      <c r="H15" s="4">
        <f>IF(SUM('资源-马匹'!O15:$P15)&gt;=6,IF(SUM('资源-马匹'!P15:$P15)&gt;=6,'资源-马匹'!O15,'资源-马匹'!O15-(6-SUM('资源-马匹'!P15:$P15))),0)*'资源-马匹'!F$5</f>
        <v>0</v>
      </c>
      <c r="I15" s="4">
        <f>IF(SUM('资源-马匹'!$P15:P15)&gt;=6,'资源-马匹'!P15-6,0)*'资源-马匹'!$G$5</f>
        <v>0</v>
      </c>
      <c r="J15" s="4">
        <f>马场!$V$23*($C15-$C$5)</f>
        <v>342.85714285714289</v>
      </c>
      <c r="K15" s="4">
        <f>赛马!$T$25*($C15-$C$5)</f>
        <v>504</v>
      </c>
      <c r="L15" s="4">
        <f t="shared" si="0"/>
        <v>922.56015185496972</v>
      </c>
      <c r="M15" s="4">
        <f t="shared" si="5"/>
        <v>82.609179321247439</v>
      </c>
      <c r="O15" s="31">
        <f t="shared" si="1"/>
        <v>8.2057531799539188E-2</v>
      </c>
      <c r="P15" s="31">
        <f t="shared" si="2"/>
        <v>0.37163662680180604</v>
      </c>
      <c r="Q15" s="31">
        <f t="shared" si="3"/>
        <v>0.54630584139865479</v>
      </c>
      <c r="T15" s="4">
        <f t="shared" si="4"/>
        <v>0.52537594069189619</v>
      </c>
      <c r="W15" s="4">
        <f>商店!AG15</f>
        <v>1756</v>
      </c>
    </row>
    <row r="16" spans="3:23" x14ac:dyDescent="0.15">
      <c r="C16" s="4">
        <f>'资源-育马券'!D16</f>
        <v>59.254833995939045</v>
      </c>
      <c r="D16" s="4">
        <f>'资源-育马券'!E16</f>
        <v>59.126163462332109</v>
      </c>
      <c r="E16" s="4">
        <f>IF(SUM('资源-马匹'!L16:$P16)&gt;=6,IF(SUM('资源-马匹'!M16:$P16)&gt;=6,'资源-马匹'!L16,'资源-马匹'!L16-(6-SUM('资源-马匹'!M16:$P16))),0)*'资源-马匹'!C$5</f>
        <v>16.185714285714283</v>
      </c>
      <c r="F16" s="4">
        <f>IF(SUM('资源-马匹'!M16:$P16)&gt;=6,IF(SUM('资源-马匹'!N16:$P16)&gt;=6,'资源-马匹'!M16,'资源-马匹'!M16-(6-SUM('资源-马匹'!N16:$P16))),0)*'资源-马匹'!D$5</f>
        <v>37.25</v>
      </c>
      <c r="G16" s="4">
        <f>IF(SUM('资源-马匹'!N16:$P16)&gt;=6,IF(SUM('资源-马匹'!O16:$P16)&gt;=6,'资源-马匹'!N16,'资源-马匹'!N16-(6-SUM('资源-马匹'!O16:$P16))),0)*'资源-马匹'!E$5</f>
        <v>46</v>
      </c>
      <c r="H16" s="4">
        <f>IF(SUM('资源-马匹'!O16:$P16)&gt;=6,IF(SUM('资源-马匹'!P16:$P16)&gt;=6,'资源-马匹'!O16,'资源-马匹'!O16-(6-SUM('资源-马匹'!P16:$P16))),0)*'资源-马匹'!F$5</f>
        <v>50.455521179610585</v>
      </c>
      <c r="I16" s="4">
        <f>IF(SUM('资源-马匹'!$P16:P16)&gt;=6,'资源-马匹'!P16-6,0)*'资源-马匹'!$G$5</f>
        <v>0</v>
      </c>
      <c r="J16" s="4">
        <f>马场!$V$23*($C16-$C$5)</f>
        <v>428.57142857142861</v>
      </c>
      <c r="K16" s="4">
        <f>赛马!$T$25*($C16-$C$5)</f>
        <v>630</v>
      </c>
      <c r="L16" s="4">
        <f t="shared" si="0"/>
        <v>1208.4626640367535</v>
      </c>
      <c r="M16" s="4">
        <f t="shared" si="5"/>
        <v>95.300837393927921</v>
      </c>
      <c r="O16" s="31">
        <f t="shared" si="1"/>
        <v>0.12403464329185612</v>
      </c>
      <c r="P16" s="31">
        <f t="shared" si="2"/>
        <v>0.35464184482111089</v>
      </c>
      <c r="Q16" s="31">
        <f t="shared" si="3"/>
        <v>0.52132351188703296</v>
      </c>
      <c r="T16" s="4">
        <f t="shared" si="4"/>
        <v>0.5511802344523391</v>
      </c>
      <c r="W16" s="4">
        <f>商店!AG16</f>
        <v>2192.5</v>
      </c>
    </row>
    <row r="17" spans="3:23" x14ac:dyDescent="0.15">
      <c r="C17" s="4">
        <f>'资源-育马券'!D17</f>
        <v>62.254833995939045</v>
      </c>
      <c r="D17" s="4">
        <f>'资源-育马券'!E17</f>
        <v>59.826135001687405</v>
      </c>
      <c r="E17" s="4">
        <f>IF(SUM('资源-马匹'!L17:$P17)&gt;=6,IF(SUM('资源-马匹'!M17:$P17)&gt;=6,'资源-马匹'!L17,'资源-马匹'!L17-(6-SUM('资源-马匹'!M17:$P17))),0)*'资源-马匹'!C$5</f>
        <v>17.042857142857141</v>
      </c>
      <c r="F17" s="4">
        <f>IF(SUM('资源-马匹'!M17:$P17)&gt;=6,IF(SUM('资源-马匹'!N17:$P17)&gt;=6,'资源-马匹'!M17,'资源-马匹'!M17-(6-SUM('资源-马匹'!N17:$P17))),0)*'资源-马匹'!D$5</f>
        <v>45.050000000000004</v>
      </c>
      <c r="G17" s="4">
        <f>IF(SUM('资源-马匹'!N17:$P17)&gt;=6,IF(SUM('资源-马匹'!O17:$P17)&gt;=6,'资源-马匹'!N17,'资源-马匹'!N17-(6-SUM('资源-马匹'!O17:$P17))),0)*'资源-马匹'!E$5</f>
        <v>57.999999999999986</v>
      </c>
      <c r="H17" s="4">
        <f>IF(SUM('资源-马匹'!O17:$P17)&gt;=6,IF(SUM('资源-马匹'!P17:$P17)&gt;=6,'资源-马匹'!O17,'资源-马匹'!O17-(6-SUM('资源-马匹'!P17:$P17))),0)*'资源-马匹'!F$5</f>
        <v>113.21329208219939</v>
      </c>
      <c r="I17" s="4">
        <f>IF(SUM('资源-马匹'!$P17:P17)&gt;=6,'资源-马匹'!P17-6,0)*'资源-马匹'!$G$5</f>
        <v>0</v>
      </c>
      <c r="J17" s="4">
        <f>马场!$V$23*($C17-$C$5)</f>
        <v>514.28571428571433</v>
      </c>
      <c r="K17" s="4">
        <f>赛马!$T$25*($C17-$C$5)</f>
        <v>756</v>
      </c>
      <c r="L17" s="4">
        <f t="shared" si="0"/>
        <v>1503.591863510771</v>
      </c>
      <c r="M17" s="4">
        <f t="shared" si="5"/>
        <v>98.37639982467249</v>
      </c>
      <c r="O17" s="31">
        <f t="shared" si="1"/>
        <v>0.15516587638370472</v>
      </c>
      <c r="P17" s="31">
        <f t="shared" si="2"/>
        <v>0.34203810672724505</v>
      </c>
      <c r="Q17" s="31">
        <f t="shared" si="3"/>
        <v>0.50279601688905018</v>
      </c>
      <c r="T17" s="4">
        <f t="shared" si="4"/>
        <v>0.57192539502121376</v>
      </c>
      <c r="W17" s="4">
        <f>商店!AG17</f>
        <v>2629</v>
      </c>
    </row>
    <row r="18" spans="3:23" x14ac:dyDescent="0.15">
      <c r="C18" s="4">
        <f>'资源-育马券'!D18</f>
        <v>65.254833995939038</v>
      </c>
      <c r="D18" s="4">
        <f>'资源-育马券'!E18</f>
        <v>60.490874759856155</v>
      </c>
      <c r="E18" s="4">
        <f>IF(SUM('资源-马匹'!L18:$P18)&gt;=6,IF(SUM('资源-马匹'!M18:$P18)&gt;=6,'资源-马匹'!L18,'资源-马匹'!L18-(6-SUM('资源-马匹'!M18:$P18))),0)*'资源-马匹'!C$5</f>
        <v>17.899999999999995</v>
      </c>
      <c r="F18" s="4">
        <f>IF(SUM('资源-马匹'!M18:$P18)&gt;=6,IF(SUM('资源-马匹'!N18:$P18)&gt;=6,'资源-马匹'!M18,'资源-马匹'!M18-(6-SUM('资源-马匹'!N18:$P18))),0)*'资源-马匹'!D$5</f>
        <v>52.85</v>
      </c>
      <c r="G18" s="4">
        <f>IF(SUM('资源-马匹'!N18:$P18)&gt;=6,IF(SUM('资源-马匹'!O18:$P18)&gt;=6,'资源-马匹'!N18,'资源-马匹'!N18-(6-SUM('资源-马匹'!O18:$P18))),0)*'资源-马匹'!E$5</f>
        <v>69.999999999999986</v>
      </c>
      <c r="H18" s="4">
        <f>IF(SUM('资源-马匹'!O18:$P18)&gt;=6,IF(SUM('资源-马匹'!P18:$P18)&gt;=6,'资源-马匹'!O18,'资源-马匹'!O18-(6-SUM('资源-马匹'!P18:$P18))),0)*'资源-马匹'!F$5</f>
        <v>175.97106298478798</v>
      </c>
      <c r="I18" s="4">
        <f>IF(SUM('资源-马匹'!$P18:P18)&gt;=6,'资源-马匹'!P18-6,0)*'资源-马匹'!$G$5</f>
        <v>0</v>
      </c>
      <c r="J18" s="4">
        <f>马场!$V$23*($C18-$C$5)</f>
        <v>599.99999999999977</v>
      </c>
      <c r="K18" s="4">
        <f>赛马!$T$25*($C18-$C$5)</f>
        <v>881.99999999999966</v>
      </c>
      <c r="L18" s="4">
        <f t="shared" si="0"/>
        <v>1798.7210629847873</v>
      </c>
      <c r="M18" s="4">
        <f t="shared" si="5"/>
        <v>98.376399824672347</v>
      </c>
      <c r="O18" s="31">
        <f t="shared" si="1"/>
        <v>0.17608125545559736</v>
      </c>
      <c r="P18" s="31">
        <f t="shared" si="2"/>
        <v>0.33357034192081081</v>
      </c>
      <c r="Q18" s="31">
        <f t="shared" si="3"/>
        <v>0.49034840262359186</v>
      </c>
      <c r="T18" s="4">
        <f t="shared" si="4"/>
        <v>0.58676270200123559</v>
      </c>
      <c r="W18" s="4">
        <f>商店!AG18</f>
        <v>3065.4999999999991</v>
      </c>
    </row>
    <row r="19" spans="3:23" x14ac:dyDescent="0.15">
      <c r="C19" s="4">
        <f>'资源-育马券'!D19</f>
        <v>68.254833995939038</v>
      </c>
      <c r="D19" s="4">
        <f>'资源-育马券'!E19</f>
        <v>61.134329971998703</v>
      </c>
      <c r="E19" s="4">
        <f>IF(SUM('资源-马匹'!L19:$P19)&gt;=6,IF(SUM('资源-马匹'!M19:$P19)&gt;=6,'资源-马匹'!L19,'资源-马匹'!L19-(6-SUM('资源-马匹'!M19:$P19))),0)*'资源-马匹'!C$5</f>
        <v>18.757142857142853</v>
      </c>
      <c r="F19" s="4">
        <f>IF(SUM('资源-马匹'!M19:$P19)&gt;=6,IF(SUM('资源-马匹'!N19:$P19)&gt;=6,'资源-马匹'!M19,'资源-马匹'!M19-(6-SUM('资源-马匹'!N19:$P19))),0)*'资源-马匹'!D$5</f>
        <v>60.649999999999991</v>
      </c>
      <c r="G19" s="4">
        <f>IF(SUM('资源-马匹'!N19:$P19)&gt;=6,IF(SUM('资源-马匹'!O19:$P19)&gt;=6,'资源-马匹'!N19,'资源-马匹'!N19-(6-SUM('资源-马匹'!O19:$P19))),0)*'资源-马匹'!E$5</f>
        <v>81.999999999999972</v>
      </c>
      <c r="H19" s="4">
        <f>IF(SUM('资源-马匹'!O19:$P19)&gt;=6,IF(SUM('资源-马匹'!P19:$P19)&gt;=6,'资源-马匹'!O19,'资源-马匹'!O19-(6-SUM('资源-马匹'!P19:$P19))),0)*'资源-马匹'!F$5</f>
        <v>238.72883388737682</v>
      </c>
      <c r="I19" s="4">
        <f>IF(SUM('资源-马匹'!$P19:P19)&gt;=6,'资源-马匹'!P19-6,0)*'资源-马匹'!$G$5</f>
        <v>0</v>
      </c>
      <c r="J19" s="4">
        <f>马场!$V$23*($C19-$C$5)</f>
        <v>685.71428571428555</v>
      </c>
      <c r="K19" s="4">
        <f>赛马!$T$25*($C19-$C$5)</f>
        <v>1007.9999999999997</v>
      </c>
      <c r="L19" s="4">
        <f t="shared" si="0"/>
        <v>2093.850262458805</v>
      </c>
      <c r="M19" s="4">
        <f t="shared" si="5"/>
        <v>98.376399824672561</v>
      </c>
      <c r="O19" s="31">
        <f t="shared" si="1"/>
        <v>0.19110056908971162</v>
      </c>
      <c r="P19" s="31">
        <f t="shared" si="2"/>
        <v>0.32748964814181714</v>
      </c>
      <c r="Q19" s="31">
        <f t="shared" si="3"/>
        <v>0.48140978276847118</v>
      </c>
      <c r="T19" s="4">
        <f t="shared" si="4"/>
        <v>0.59790127426008155</v>
      </c>
      <c r="W19" s="4">
        <f>商店!AG19</f>
        <v>3501.9999999999991</v>
      </c>
    </row>
    <row r="20" spans="3:23" x14ac:dyDescent="0.15">
      <c r="C20" s="4">
        <f>'资源-育马券'!D20</f>
        <v>71.254833995939038</v>
      </c>
      <c r="D20" s="4">
        <f>'资源-育马券'!E20</f>
        <v>61.743690589875712</v>
      </c>
      <c r="E20" s="4">
        <f>IF(SUM('资源-马匹'!L20:$P20)&gt;=6,IF(SUM('资源-马匹'!M20:$P20)&gt;=6,'资源-马匹'!L20,'资源-马匹'!L20-(6-SUM('资源-马匹'!M20:$P20))),0)*'资源-马匹'!C$5</f>
        <v>19.61428571428571</v>
      </c>
      <c r="F20" s="4">
        <f>IF(SUM('资源-马匹'!M20:$P20)&gt;=6,IF(SUM('资源-马匹'!N20:$P20)&gt;=6,'资源-马匹'!M20,'资源-马匹'!M20-(6-SUM('资源-马匹'!N20:$P20))),0)*'资源-马匹'!D$5</f>
        <v>68.45</v>
      </c>
      <c r="G20" s="4">
        <f>IF(SUM('资源-马匹'!N20:$P20)&gt;=6,IF(SUM('资源-马匹'!O20:$P20)&gt;=6,'资源-马匹'!N20,'资源-马匹'!N20-(6-SUM('资源-马匹'!O20:$P20))),0)*'资源-马匹'!E$5</f>
        <v>93.999999999999986</v>
      </c>
      <c r="H20" s="4">
        <f>IF(SUM('资源-马匹'!O20:$P20)&gt;=6,IF(SUM('资源-马匹'!P20:$P20)&gt;=6,'资源-马匹'!O20,'资源-马匹'!O20-(6-SUM('资源-马匹'!P20:$P20))),0)*'资源-马匹'!F$5</f>
        <v>301.48660478996567</v>
      </c>
      <c r="I20" s="4">
        <f>IF(SUM('资源-马匹'!$P20:P20)&gt;=6,'资源-马匹'!P20-6,0)*'资源-马匹'!$G$5</f>
        <v>0</v>
      </c>
      <c r="J20" s="4">
        <f>马场!$V$23*($C20-$C$5)</f>
        <v>771.42857142857122</v>
      </c>
      <c r="K20" s="4">
        <f>赛马!$T$25*($C20-$C$5)</f>
        <v>1133.9999999999998</v>
      </c>
      <c r="L20" s="4">
        <f t="shared" si="0"/>
        <v>2388.9794619328222</v>
      </c>
      <c r="M20" s="4">
        <f t="shared" si="5"/>
        <v>98.376399824672419</v>
      </c>
      <c r="O20" s="31">
        <f t="shared" si="1"/>
        <v>0.20240897764480184</v>
      </c>
      <c r="P20" s="31">
        <f t="shared" si="2"/>
        <v>0.32291134508307617</v>
      </c>
      <c r="Q20" s="31">
        <f t="shared" si="3"/>
        <v>0.47467967727212201</v>
      </c>
      <c r="T20" s="4">
        <f t="shared" si="4"/>
        <v>0.60657089296250422</v>
      </c>
      <c r="W20" s="4">
        <f>商店!AG20</f>
        <v>3938.4999999999991</v>
      </c>
    </row>
    <row r="21" spans="3:23" x14ac:dyDescent="0.15">
      <c r="C21" s="4">
        <f>'资源-育马券'!D21</f>
        <v>74.254833995939038</v>
      </c>
      <c r="D21" s="4">
        <f>'资源-育马券'!E21</f>
        <v>62.329408424535202</v>
      </c>
      <c r="E21" s="4">
        <f>IF(SUM('资源-马匹'!L21:$P21)&gt;=6,IF(SUM('资源-马匹'!M21:$P21)&gt;=6,'资源-马匹'!L21,'资源-马匹'!L21-(6-SUM('资源-马匹'!M21:$P21))),0)*'资源-马匹'!C$5</f>
        <v>20.471428571428568</v>
      </c>
      <c r="F21" s="4">
        <f>IF(SUM('资源-马匹'!M21:$P21)&gt;=6,IF(SUM('资源-马匹'!N21:$P21)&gt;=6,'资源-马匹'!M21,'资源-马匹'!M21-(6-SUM('资源-马匹'!N21:$P21))),0)*'资源-马匹'!D$5</f>
        <v>76.25</v>
      </c>
      <c r="G21" s="4">
        <f>IF(SUM('资源-马匹'!N21:$P21)&gt;=6,IF(SUM('资源-马匹'!O21:$P21)&gt;=6,'资源-马匹'!N21,'资源-马匹'!N21-(6-SUM('资源-马匹'!O21:$P21))),0)*'资源-马匹'!E$5</f>
        <v>105.99999999999997</v>
      </c>
      <c r="H21" s="4">
        <f>IF(SUM('资源-马匹'!O21:$P21)&gt;=6,IF(SUM('资源-马匹'!P21:$P21)&gt;=6,'资源-马匹'!O21,'资源-马匹'!O21-(6-SUM('资源-马匹'!P21:$P21))),0)*'资源-马匹'!F$5</f>
        <v>364.24437569255429</v>
      </c>
      <c r="I21" s="4">
        <f>IF(SUM('资源-马匹'!$P21:P21)&gt;=6,'资源-马匹'!P21-6,0)*'资源-马匹'!$G$5</f>
        <v>0</v>
      </c>
      <c r="J21" s="4">
        <f>马场!$V$23*($C21-$C$5)</f>
        <v>857.142857142857</v>
      </c>
      <c r="K21" s="4">
        <f>赛马!$T$25*($C21-$C$5)</f>
        <v>1259.9999999999998</v>
      </c>
      <c r="L21" s="4">
        <f t="shared" si="0"/>
        <v>2684.1086614068399</v>
      </c>
      <c r="M21" s="4">
        <f t="shared" si="5"/>
        <v>98.376399824672561</v>
      </c>
      <c r="O21" s="31">
        <f t="shared" si="1"/>
        <v>0.21123057066058393</v>
      </c>
      <c r="P21" s="31">
        <f t="shared" si="2"/>
        <v>0.31933984993498621</v>
      </c>
      <c r="Q21" s="31">
        <f t="shared" si="3"/>
        <v>0.46942957940442975</v>
      </c>
      <c r="T21" s="4">
        <f t="shared" si="4"/>
        <v>0.61351055117870634</v>
      </c>
      <c r="W21" s="4">
        <f>商店!AG21</f>
        <v>4374.9999999999991</v>
      </c>
    </row>
    <row r="22" spans="3:23" x14ac:dyDescent="0.15">
      <c r="C22" s="4">
        <f>'资源-育马券'!D22</f>
        <v>79.254833995939038</v>
      </c>
      <c r="D22" s="4">
        <f>'资源-育马券'!E22</f>
        <v>63.258447984816868</v>
      </c>
      <c r="E22" s="4">
        <f>IF(SUM('资源-马匹'!L22:$P22)&gt;=6,IF(SUM('资源-马匹'!M22:$P22)&gt;=6,'资源-马匹'!L22,'资源-马匹'!L22-(6-SUM('资源-马匹'!M22:$P22))),0)*'资源-马匹'!C$5</f>
        <v>21.9</v>
      </c>
      <c r="F22" s="4">
        <f>IF(SUM('资源-马匹'!M22:$P22)&gt;=6,IF(SUM('资源-马匹'!N22:$P22)&gt;=6,'资源-马匹'!M22,'资源-马匹'!M22-(6-SUM('资源-马匹'!N22:$P22))),0)*'资源-马匹'!D$5</f>
        <v>89.25</v>
      </c>
      <c r="G22" s="4">
        <f>IF(SUM('资源-马匹'!N22:$P22)&gt;=6,IF(SUM('资源-马匹'!O22:$P22)&gt;=6,'资源-马匹'!N22,'资源-马匹'!N22-(6-SUM('资源-马匹'!O22:$P22))),0)*'资源-马匹'!E$5</f>
        <v>125.99999999999997</v>
      </c>
      <c r="H22" s="4">
        <f>IF(SUM('资源-马匹'!O22:$P22)&gt;=6,IF(SUM('资源-马匹'!P22:$P22)&gt;=6,'资源-马匹'!O22,'资源-马匹'!O22-(6-SUM('资源-马匹'!P22:$P22))),0)*'资源-马匹'!F$5</f>
        <v>468.84066053020234</v>
      </c>
      <c r="I22" s="4">
        <f>IF(SUM('资源-马匹'!$P22:P22)&gt;=6,'资源-马匹'!P22-6,0)*'资源-马匹'!$G$5</f>
        <v>0</v>
      </c>
      <c r="J22" s="4">
        <f>马场!$V$23*($C22-$C$5)</f>
        <v>999.99999999999989</v>
      </c>
      <c r="K22" s="4">
        <f>赛马!$T$25*($C22-$C$5)</f>
        <v>1469.9999999999998</v>
      </c>
      <c r="L22" s="4">
        <f t="shared" si="0"/>
        <v>3175.9906605302021</v>
      </c>
      <c r="M22" s="4">
        <f t="shared" si="5"/>
        <v>98.376399824672447</v>
      </c>
      <c r="O22" s="31">
        <f t="shared" si="1"/>
        <v>0.22228990447104899</v>
      </c>
      <c r="P22" s="31">
        <f t="shared" si="2"/>
        <v>0.31486238685382634</v>
      </c>
      <c r="Q22" s="31">
        <f t="shared" si="3"/>
        <v>0.46284770867512465</v>
      </c>
      <c r="T22" s="4">
        <f t="shared" si="4"/>
        <v>0.62243815003041703</v>
      </c>
      <c r="W22" s="4">
        <f>商店!AG22</f>
        <v>5102.4999999999991</v>
      </c>
    </row>
    <row r="23" spans="3:23" x14ac:dyDescent="0.15">
      <c r="C23" s="4">
        <f>'资源-育马券'!D23</f>
        <v>84.254833995939038</v>
      </c>
      <c r="D23" s="4">
        <f>'资源-育马券'!E23</f>
        <v>64.133031875086402</v>
      </c>
      <c r="E23" s="4">
        <f>IF(SUM('资源-马匹'!L23:$P23)&gt;=6,IF(SUM('资源-马匹'!M23:$P23)&gt;=6,'资源-马匹'!L23,'资源-马匹'!L23-(6-SUM('资源-马匹'!M23:$P23))),0)*'资源-马匹'!C$5</f>
        <v>23.328571428571422</v>
      </c>
      <c r="F23" s="4">
        <f>IF(SUM('资源-马匹'!M23:$P23)&gt;=6,IF(SUM('资源-马匹'!N23:$P23)&gt;=6,'资源-马匹'!M23,'资源-马匹'!M23-(6-SUM('资源-马匹'!N23:$P23))),0)*'资源-马匹'!D$5</f>
        <v>99</v>
      </c>
      <c r="G23" s="4">
        <f>IF(SUM('资源-马匹'!N23:$P23)&gt;=6,IF(SUM('资源-马匹'!O23:$P23)&gt;=6,'资源-马匹'!N23,'资源-马匹'!N23-(6-SUM('资源-马匹'!O23:$P23))),0)*'资源-马匹'!E$5</f>
        <v>150.99999999999997</v>
      </c>
      <c r="H23" s="4">
        <f>IF(SUM('资源-马匹'!O23:$P23)&gt;=6,IF(SUM('资源-马匹'!P23:$P23)&gt;=6,'资源-马匹'!O23,'资源-马匹'!O23-(6-SUM('资源-马匹'!P23:$P23))),0)*'资源-马匹'!F$5</f>
        <v>580.10361203451703</v>
      </c>
      <c r="I23" s="4">
        <f>IF(SUM('资源-马匹'!$P23:P23)&gt;=6,'资源-马匹'!P23-6,0)*'资源-马匹'!$G$5</f>
        <v>0</v>
      </c>
      <c r="J23" s="4">
        <f>马场!$V$23*($C23-$C$5)</f>
        <v>1142.8571428571427</v>
      </c>
      <c r="K23" s="4">
        <f>赛马!$T$25*($C23-$C$5)</f>
        <v>1679.9999999999998</v>
      </c>
      <c r="L23" s="4">
        <f t="shared" si="0"/>
        <v>3676.2893263202309</v>
      </c>
      <c r="M23" s="4">
        <f t="shared" si="5"/>
        <v>100.05973315800574</v>
      </c>
      <c r="O23" s="31">
        <f t="shared" si="1"/>
        <v>0.23214499940278868</v>
      </c>
      <c r="P23" s="31">
        <f t="shared" si="2"/>
        <v>0.31087246987741346</v>
      </c>
      <c r="Q23" s="31">
        <f t="shared" si="3"/>
        <v>0.45698253071979783</v>
      </c>
      <c r="T23" s="4">
        <f t="shared" si="4"/>
        <v>0.63058135957465378</v>
      </c>
      <c r="W23" s="4">
        <f>商店!AG23</f>
        <v>5829.9999999999991</v>
      </c>
    </row>
    <row r="24" spans="3:23" x14ac:dyDescent="0.15">
      <c r="C24" s="4">
        <f>'资源-育马券'!D24</f>
        <v>89.254833995939038</v>
      </c>
      <c r="D24" s="4">
        <f>'资源-育马券'!E24</f>
        <v>64.957956245279249</v>
      </c>
      <c r="E24" s="4">
        <f>IF(SUM('资源-马匹'!L24:$P24)&gt;=6,IF(SUM('资源-马匹'!M24:$P24)&gt;=6,'资源-马匹'!L24,'资源-马匹'!L24-(6-SUM('资源-马匹'!M24:$P24))),0)*'资源-马匹'!C$5</f>
        <v>24.757142857142853</v>
      </c>
      <c r="F24" s="4">
        <f>IF(SUM('资源-马匹'!M24:$P24)&gt;=6,IF(SUM('资源-马匹'!N24:$P24)&gt;=6,'资源-马匹'!M24,'资源-马匹'!M24-(6-SUM('资源-马匹'!N24:$P24))),0)*'资源-马匹'!D$5</f>
        <v>99</v>
      </c>
      <c r="G24" s="4">
        <f>IF(SUM('资源-马匹'!N24:$P24)&gt;=6,IF(SUM('资源-马匹'!O24:$P24)&gt;=6,'资源-马匹'!N24,'资源-马匹'!N24-(6-SUM('资源-马匹'!O24:$P24))),0)*'资源-马匹'!E$5</f>
        <v>190.99999999999997</v>
      </c>
      <c r="H24" s="4">
        <f>IF(SUM('资源-马匹'!O24:$P24)&gt;=6,IF(SUM('资源-马匹'!P24:$P24)&gt;=6,'资源-马匹'!O24,'资源-马匹'!O24-(6-SUM('资源-马匹'!P24:$P24))),0)*'资源-马匹'!F$5</f>
        <v>711.26344436347824</v>
      </c>
      <c r="I24" s="4">
        <f>IF(SUM('资源-马匹'!$P24:P24)&gt;=6,'资源-马匹'!P24-6,0)*'资源-马匹'!$G$5</f>
        <v>0</v>
      </c>
      <c r="J24" s="4">
        <f>马场!$V$23*($C24-$C$5)</f>
        <v>1285.7142857142856</v>
      </c>
      <c r="K24" s="4">
        <f>赛马!$T$25*($C24-$C$5)</f>
        <v>1889.9999999999998</v>
      </c>
      <c r="L24" s="4">
        <f t="shared" si="0"/>
        <v>4201.7348729349069</v>
      </c>
      <c r="M24" s="4">
        <f t="shared" si="5"/>
        <v>105.0891093229352</v>
      </c>
      <c r="O24" s="31">
        <f t="shared" si="1"/>
        <v>0.2441897497697057</v>
      </c>
      <c r="P24" s="31">
        <f t="shared" si="2"/>
        <v>0.30599605272481545</v>
      </c>
      <c r="Q24" s="31">
        <f t="shared" si="3"/>
        <v>0.44981419750547874</v>
      </c>
      <c r="T24" s="4">
        <f t="shared" si="4"/>
        <v>0.64075255401218567</v>
      </c>
      <c r="W24" s="4">
        <f>商店!AG24</f>
        <v>6557.4999999999991</v>
      </c>
    </row>
    <row r="25" spans="3:23" x14ac:dyDescent="0.15">
      <c r="C25" s="4">
        <f>'资源-育马券'!D25</f>
        <v>94.254833995939038</v>
      </c>
      <c r="D25" s="4">
        <f>'资源-育马券'!E25</f>
        <v>65.730453442670125</v>
      </c>
      <c r="E25" s="4">
        <f>IF(SUM('资源-马匹'!L25:$P25)&gt;=6,IF(SUM('资源-马匹'!M25:$P25)&gt;=6,'资源-马匹'!L25,'资源-马匹'!L25-(6-SUM('资源-马匹'!M25:$P25))),0)*'资源-马匹'!C$5</f>
        <v>26.185714285714283</v>
      </c>
      <c r="F25" s="4">
        <f>IF(SUM('资源-马匹'!M25:$P25)&gt;=6,IF(SUM('资源-马匹'!N25:$P25)&gt;=6,'资源-马匹'!M25,'资源-马匹'!M25-(6-SUM('资源-马匹'!N25:$P25))),0)*'资源-马匹'!D$5</f>
        <v>99</v>
      </c>
      <c r="G25" s="4">
        <f>IF(SUM('资源-马匹'!N25:$P25)&gt;=6,IF(SUM('资源-马匹'!O25:$P25)&gt;=6,'资源-马匹'!N25,'资源-马匹'!N25-(6-SUM('资源-马匹'!O25:$P25))),0)*'资源-马匹'!E$5</f>
        <v>230.99999999999997</v>
      </c>
      <c r="H25" s="4">
        <f>IF(SUM('资源-马匹'!O25:$P25)&gt;=6,IF(SUM('资源-马匹'!P25:$P25)&gt;=6,'资源-马匹'!O25,'资源-马匹'!O25-(6-SUM('资源-马匹'!P25:$P25))),0)*'资源-马匹'!F$5</f>
        <v>838.7135100841333</v>
      </c>
      <c r="I25" s="4">
        <f>IF(SUM('资源-马匹'!$P25:P25)&gt;=6,'资源-马匹'!P25-6,0)*'资源-马匹'!$G$5</f>
        <v>0</v>
      </c>
      <c r="J25" s="4">
        <f>马场!$V$23*($C25-$C$5)</f>
        <v>1428.5714285714284</v>
      </c>
      <c r="K25" s="4">
        <f>赛马!$T$25*($C25-$C$5)</f>
        <v>2099.9999999999995</v>
      </c>
      <c r="L25" s="4">
        <f t="shared" si="0"/>
        <v>4723.4706529412761</v>
      </c>
      <c r="M25" s="4">
        <f t="shared" si="5"/>
        <v>104.34715600127383</v>
      </c>
      <c r="O25" s="31">
        <f t="shared" si="1"/>
        <v>0.25297060406753902</v>
      </c>
      <c r="P25" s="31">
        <f t="shared" si="2"/>
        <v>0.30244105098480201</v>
      </c>
      <c r="Q25" s="31">
        <f t="shared" si="3"/>
        <v>0.44458834494765886</v>
      </c>
      <c r="T25" s="4">
        <f t="shared" si="4"/>
        <v>0.64838306835158221</v>
      </c>
      <c r="W25" s="4">
        <f>商店!AG25</f>
        <v>7284.9999999999991</v>
      </c>
    </row>
    <row r="26" spans="3:23" x14ac:dyDescent="0.15">
      <c r="C26" s="4">
        <f>'资源-育马券'!D26</f>
        <v>104.25483399593904</v>
      </c>
      <c r="D26" s="4">
        <f>'资源-育马券'!E26</f>
        <v>67.172406694148762</v>
      </c>
      <c r="E26" s="4">
        <f>IF(SUM('资源-马匹'!L26:$P26)&gt;=6,IF(SUM('资源-马匹'!M26:$P26)&gt;=6,'资源-马匹'!L26,'资源-马匹'!L26-(6-SUM('资源-马匹'!M26:$P26))),0)*'资源-马匹'!C$5</f>
        <v>29.042857142857137</v>
      </c>
      <c r="F26" s="4">
        <f>IF(SUM('资源-马匹'!M26:$P26)&gt;=6,IF(SUM('资源-马匹'!N26:$P26)&gt;=6,'资源-马匹'!M26,'资源-马匹'!M26-(6-SUM('资源-马匹'!N26:$P26))),0)*'资源-马匹'!D$5</f>
        <v>99</v>
      </c>
      <c r="G26" s="4">
        <f>IF(SUM('资源-马匹'!N26:$P26)&gt;=6,IF(SUM('资源-马匹'!O26:$P26)&gt;=6,'资源-马匹'!N26,'资源-马匹'!N26-(6-SUM('资源-马匹'!O26:$P26))),0)*'资源-马匹'!E$5</f>
        <v>311</v>
      </c>
      <c r="H26" s="4">
        <f>IF(SUM('资源-马匹'!O26:$P26)&gt;=6,IF(SUM('资源-马匹'!P26:$P26)&gt;=6,'资源-马匹'!O26,'资源-马匹'!O26-(6-SUM('资源-马匹'!P26:$P26))),0)*'资源-马匹'!F$5</f>
        <v>1092.4310086449689</v>
      </c>
      <c r="I26" s="4">
        <f>IF(SUM('资源-马匹'!$P26:P26)&gt;=6,'资源-马匹'!P26-6,0)*'资源-马匹'!$G$5</f>
        <v>0</v>
      </c>
      <c r="J26" s="4">
        <f>马场!$V$23*($C26-$C$5)</f>
        <v>1714.2857142857142</v>
      </c>
      <c r="K26" s="4">
        <f>赛马!$T$25*($C26-$C$5)</f>
        <v>2519.9999999999995</v>
      </c>
      <c r="L26" s="4">
        <f t="shared" si="0"/>
        <v>5765.7595800735398</v>
      </c>
      <c r="M26" s="4">
        <f t="shared" si="5"/>
        <v>104.22889271322637</v>
      </c>
      <c r="O26" s="31">
        <f t="shared" si="1"/>
        <v>0.26561528355788516</v>
      </c>
      <c r="P26" s="31">
        <f t="shared" si="2"/>
        <v>0.29732174754741497</v>
      </c>
      <c r="Q26" s="31">
        <f t="shared" si="3"/>
        <v>0.43706296889469992</v>
      </c>
      <c r="T26" s="4">
        <f t="shared" si="4"/>
        <v>0.65969789245692689</v>
      </c>
      <c r="W26" s="4">
        <f>商店!AG26</f>
        <v>8739.9999999999982</v>
      </c>
    </row>
    <row r="27" spans="3:23" x14ac:dyDescent="0.15">
      <c r="C27" s="4">
        <f>'资源-育马券'!D27</f>
        <v>114.25483399593904</v>
      </c>
      <c r="D27" s="4">
        <f>'资源-育马券'!E27</f>
        <v>68.478179676085247</v>
      </c>
      <c r="E27" s="4">
        <f>IF(SUM('资源-马匹'!L27:$P27)&gt;=6,IF(SUM('资源-马匹'!M27:$P27)&gt;=6,'资源-马匹'!L27,'资源-马匹'!L27-(6-SUM('资源-马匹'!M27:$P27))),0)*'资源-马匹'!C$5</f>
        <v>31.9</v>
      </c>
      <c r="F27" s="4">
        <f>IF(SUM('资源-马匹'!M27:$P27)&gt;=6,IF(SUM('资源-马匹'!N27:$P27)&gt;=6,'资源-马匹'!M27,'资源-马匹'!M27-(6-SUM('资源-马匹'!N27:$P27))),0)*'资源-马匹'!D$5</f>
        <v>99</v>
      </c>
      <c r="G27" s="4">
        <f>IF(SUM('资源-马匹'!N27:$P27)&gt;=6,IF(SUM('资源-马匹'!O27:$P27)&gt;=6,'资源-马匹'!N27,'资源-马匹'!N27-(6-SUM('资源-马匹'!O27:$P27))),0)*'资源-马匹'!E$5</f>
        <v>390.99999999999994</v>
      </c>
      <c r="H27" s="4">
        <f>IF(SUM('资源-马匹'!O27:$P27)&gt;=6,IF(SUM('资源-马匹'!P27:$P27)&gt;=6,'资源-马匹'!O27,'资源-马匹'!O27-(6-SUM('资源-马匹'!P27:$P27))),0)*'资源-马匹'!F$5</f>
        <v>1346.0305296203651</v>
      </c>
      <c r="I27" s="4">
        <f>IF(SUM('资源-马匹'!$P27:P27)&gt;=6,'资源-马匹'!P27-6,0)*'资源-马匹'!$G$5</f>
        <v>0</v>
      </c>
      <c r="J27" s="4">
        <f>马场!$V$23*($C27-$C$5)</f>
        <v>2000</v>
      </c>
      <c r="K27" s="4">
        <f>赛马!$T$25*($C27-$C$5)</f>
        <v>2940</v>
      </c>
      <c r="L27" s="4">
        <f t="shared" si="0"/>
        <v>6807.9305296203656</v>
      </c>
      <c r="M27" s="4">
        <f t="shared" si="5"/>
        <v>104.21709495468258</v>
      </c>
      <c r="O27" s="31">
        <f t="shared" si="1"/>
        <v>0.27437567429533211</v>
      </c>
      <c r="P27" s="31">
        <f t="shared" si="2"/>
        <v>0.29377503064966309</v>
      </c>
      <c r="Q27" s="31">
        <f t="shared" si="3"/>
        <v>0.43184929505500474</v>
      </c>
      <c r="T27" s="4">
        <f t="shared" si="4"/>
        <v>0.66777150854540124</v>
      </c>
      <c r="W27" s="4">
        <f>商店!AG27</f>
        <v>10195</v>
      </c>
    </row>
    <row r="28" spans="3:23" x14ac:dyDescent="0.15">
      <c r="C28" s="4">
        <f>'资源-育马券'!D28</f>
        <v>124.25483399593904</v>
      </c>
      <c r="D28" s="4">
        <f>'资源-育马券'!E28</f>
        <v>69.679743654391942</v>
      </c>
      <c r="E28" s="4">
        <f>IF(SUM('资源-马匹'!L28:$P28)&gt;=6,IF(SUM('资源-马匹'!M28:$P28)&gt;=6,'资源-马匹'!L28,'资源-马匹'!L28-(6-SUM('资源-马匹'!M28:$P28))),0)*'资源-马匹'!C$5</f>
        <v>34.757142857142853</v>
      </c>
      <c r="F28" s="4">
        <f>IF(SUM('资源-马匹'!M28:$P28)&gt;=6,IF(SUM('资源-马匹'!N28:$P28)&gt;=6,'资源-马匹'!M28,'资源-马匹'!M28-(6-SUM('资源-马匹'!N28:$P28))),0)*'资源-马匹'!D$5</f>
        <v>99</v>
      </c>
      <c r="G28" s="4">
        <f>IF(SUM('资源-马匹'!N28:$P28)&gt;=6,IF(SUM('资源-马匹'!O28:$P28)&gt;=6,'资源-马匹'!N28,'资源-马匹'!N28-(6-SUM('资源-马匹'!O28:$P28))),0)*'资源-马匹'!E$5</f>
        <v>470.99999999999994</v>
      </c>
      <c r="H28" s="4">
        <f>IF(SUM('资源-马匹'!O28:$P28)&gt;=6,IF(SUM('资源-马匹'!P28:$P28)&gt;=6,'资源-马匹'!O28,'资源-马匹'!O28-(6-SUM('资源-马匹'!P28:$P28))),0)*'资源-马匹'!F$5</f>
        <v>1599.6300505957615</v>
      </c>
      <c r="I28" s="4">
        <f>IF(SUM('资源-马匹'!$P28:P28)&gt;=6,'资源-马匹'!P28-6,0)*'资源-马匹'!$G$5</f>
        <v>0</v>
      </c>
      <c r="J28" s="4">
        <f>马场!$V$23*($C28-$C$5)</f>
        <v>2285.7142857142858</v>
      </c>
      <c r="K28" s="4">
        <f>赛马!$T$25*($C28-$C$5)</f>
        <v>3360</v>
      </c>
      <c r="L28" s="4">
        <f t="shared" si="0"/>
        <v>7850.1014791671896</v>
      </c>
      <c r="M28" s="4">
        <f t="shared" si="5"/>
        <v>104.21709495468239</v>
      </c>
      <c r="O28" s="31">
        <f t="shared" si="1"/>
        <v>0.28081002510642267</v>
      </c>
      <c r="P28" s="31">
        <f t="shared" si="2"/>
        <v>0.29117003032128641</v>
      </c>
      <c r="Q28" s="31">
        <f t="shared" si="3"/>
        <v>0.42801994457229098</v>
      </c>
      <c r="T28" s="4">
        <f t="shared" si="4"/>
        <v>0.67382845314739825</v>
      </c>
      <c r="W28" s="4">
        <f>商店!AG28</f>
        <v>11650</v>
      </c>
    </row>
    <row r="29" spans="3:23" x14ac:dyDescent="0.15">
      <c r="C29" s="4">
        <f>'资源-育马券'!D29</f>
        <v>134.25483399593904</v>
      </c>
      <c r="D29" s="4">
        <f>'资源-育马券'!E29</f>
        <v>70.78968449605749</v>
      </c>
      <c r="E29" s="4">
        <f>IF(SUM('资源-马匹'!L29:$P29)&gt;=6,IF(SUM('资源-马匹'!M29:$P29)&gt;=6,'资源-马匹'!L29,'资源-马匹'!L29-(6-SUM('资源-马匹'!M29:$P29))),0)*'资源-马匹'!C$5</f>
        <v>37.614285714285714</v>
      </c>
      <c r="F29" s="4">
        <f>IF(SUM('资源-马匹'!M29:$P29)&gt;=6,IF(SUM('资源-马匹'!N29:$P29)&gt;=6,'资源-马匹'!M29,'资源-马匹'!M29-(6-SUM('资源-马匹'!N29:$P29))),0)*'资源-马匹'!D$5</f>
        <v>99</v>
      </c>
      <c r="G29" s="4">
        <f>IF(SUM('资源-马匹'!N29:$P29)&gt;=6,IF(SUM('资源-马匹'!O29:$P29)&gt;=6,'资源-马匹'!N29,'资源-马匹'!N29-(6-SUM('资源-马匹'!O29:$P29))),0)*'资源-马匹'!E$5</f>
        <v>550.99999999999977</v>
      </c>
      <c r="H29" s="4">
        <f>IF(SUM('资源-马匹'!O29:$P29)&gt;=6,IF(SUM('资源-马匹'!P29:$P29)&gt;=6,'资源-马匹'!O29,'资源-马匹'!O29-(6-SUM('资源-马匹'!P29:$P29))),0)*'资源-马匹'!F$5</f>
        <v>1853.2295715711575</v>
      </c>
      <c r="I29" s="4">
        <f>IF(SUM('资源-马匹'!$P29:P29)&gt;=6,'资源-马匹'!P29-6,0)*'资源-马匹'!$G$5</f>
        <v>0</v>
      </c>
      <c r="J29" s="4">
        <f>马场!$V$23*($C29-$C$5)</f>
        <v>2571.4285714285716</v>
      </c>
      <c r="K29" s="4">
        <f>赛马!$T$25*($C29-$C$5)</f>
        <v>3780</v>
      </c>
      <c r="L29" s="4">
        <f t="shared" si="0"/>
        <v>8892.2724287140154</v>
      </c>
      <c r="M29" s="4">
        <f t="shared" si="5"/>
        <v>104.21709495468258</v>
      </c>
      <c r="O29" s="31">
        <f t="shared" si="1"/>
        <v>0.28573616897755066</v>
      </c>
      <c r="P29" s="31">
        <f t="shared" si="2"/>
        <v>0.28917564009006042</v>
      </c>
      <c r="Q29" s="31">
        <f t="shared" si="3"/>
        <v>0.42508819093238881</v>
      </c>
      <c r="T29" s="4">
        <f t="shared" si="4"/>
        <v>0.67854043713956624</v>
      </c>
      <c r="W29" s="4">
        <f>商店!AG29</f>
        <v>13105</v>
      </c>
    </row>
    <row r="30" spans="3:23" x14ac:dyDescent="0.15">
      <c r="C30" s="4">
        <f>'资源-育马券'!D30</f>
        <v>144.25483399593904</v>
      </c>
      <c r="D30" s="4">
        <f>'资源-育马券'!E30</f>
        <v>71.81936972598497</v>
      </c>
      <c r="E30" s="4">
        <f>IF(SUM('资源-马匹'!L30:$P30)&gt;=6,IF(SUM('资源-马匹'!M30:$P30)&gt;=6,'资源-马匹'!L30,'资源-马匹'!L30-(6-SUM('资源-马匹'!M30:$P30))),0)*'资源-马匹'!C$5</f>
        <v>40.471428571428568</v>
      </c>
      <c r="F30" s="4">
        <f>IF(SUM('资源-马匹'!M30:$P30)&gt;=6,IF(SUM('资源-马匹'!N30:$P30)&gt;=6,'资源-马匹'!M30,'资源-马匹'!M30-(6-SUM('资源-马匹'!N30:$P30))),0)*'资源-马匹'!D$5</f>
        <v>99</v>
      </c>
      <c r="G30" s="4">
        <f>IF(SUM('资源-马匹'!N30:$P30)&gt;=6,IF(SUM('资源-马匹'!O30:$P30)&gt;=6,'资源-马匹'!N30,'资源-马匹'!N30-(6-SUM('资源-马匹'!O30:$P30))),0)*'资源-马匹'!E$5</f>
        <v>631</v>
      </c>
      <c r="H30" s="4">
        <f>IF(SUM('资源-马匹'!O30:$P30)&gt;=6,IF(SUM('资源-马匹'!P30:$P30)&gt;=6,'资源-马匹'!O30,'资源-马匹'!O30-(6-SUM('资源-马匹'!P30:$P30))),0)*'资源-马匹'!F$5</f>
        <v>2106.829092546554</v>
      </c>
      <c r="I30" s="4">
        <f>IF(SUM('资源-马匹'!$P30:P30)&gt;=6,'资源-马匹'!P30-6,0)*'资源-马匹'!$G$5</f>
        <v>0</v>
      </c>
      <c r="J30" s="4">
        <f>马场!$V$23*($C30-$C$5)</f>
        <v>2857.1428571428573</v>
      </c>
      <c r="K30" s="4">
        <f>赛马!$T$25*($C30-$C$5)</f>
        <v>4200</v>
      </c>
      <c r="L30" s="4">
        <f t="shared" si="0"/>
        <v>9934.4433782608394</v>
      </c>
      <c r="M30" s="4">
        <f t="shared" si="5"/>
        <v>104.21709495468239</v>
      </c>
      <c r="O30" s="31">
        <f t="shared" si="1"/>
        <v>0.28962876042096819</v>
      </c>
      <c r="P30" s="31">
        <f t="shared" si="2"/>
        <v>0.28759969213725989</v>
      </c>
      <c r="Q30" s="31">
        <f t="shared" si="3"/>
        <v>0.42277154744177198</v>
      </c>
      <c r="T30" s="4">
        <f t="shared" si="4"/>
        <v>0.68231067158384884</v>
      </c>
      <c r="W30" s="4">
        <f>商店!AG30</f>
        <v>14560</v>
      </c>
    </row>
    <row r="31" spans="3:23" x14ac:dyDescent="0.15">
      <c r="C31" s="4">
        <f>'资源-育马券'!D31</f>
        <v>164.25483399593904</v>
      </c>
      <c r="D31" s="4">
        <f>'资源-育马券'!E31</f>
        <v>73.677983318815407</v>
      </c>
      <c r="E31" s="4">
        <f>IF(SUM('资源-马匹'!L31:$P31)&gt;=6,IF(SUM('资源-马匹'!M31:$P31)&gt;=6,'资源-马匹'!L31,'资源-马匹'!L31-(6-SUM('资源-马匹'!M31:$P31))),0)*'资源-马匹'!C$5</f>
        <v>46.185714285714283</v>
      </c>
      <c r="F31" s="4">
        <f>IF(SUM('资源-马匹'!M31:$P31)&gt;=6,IF(SUM('资源-马匹'!N31:$P31)&gt;=6,'资源-马匹'!M31,'资源-马匹'!M31-(6-SUM('资源-马匹'!N31:$P31))),0)*'资源-马匹'!D$5</f>
        <v>99</v>
      </c>
      <c r="G31" s="4">
        <f>IF(SUM('资源-马匹'!N31:$P31)&gt;=6,IF(SUM('资源-马匹'!O31:$P31)&gt;=6,'资源-马匹'!N31,'资源-马匹'!N31-(6-SUM('资源-马匹'!O31:$P31))),0)*'资源-马匹'!E$5</f>
        <v>791</v>
      </c>
      <c r="H31" s="4">
        <f>IF(SUM('资源-马匹'!O31:$P31)&gt;=6,IF(SUM('资源-马匹'!P31:$P31)&gt;=6,'资源-马匹'!O31,'资源-马匹'!O31-(6-SUM('资源-马匹'!P31:$P31))),0)*'资源-马匹'!F$5</f>
        <v>2598.3455438548685</v>
      </c>
      <c r="I31" s="4">
        <f>IF(SUM('资源-马匹'!$P31:P31)&gt;=6,'资源-马匹'!P31-6,0)*'资源-马匹'!$G$5</f>
        <v>62.730362569912472</v>
      </c>
      <c r="J31" s="4">
        <f>马场!$V$23*($C31-$C$5)</f>
        <v>3428.5714285714289</v>
      </c>
      <c r="K31" s="4">
        <f>赛马!$T$25*($C31-$C$5)</f>
        <v>5040</v>
      </c>
      <c r="L31" s="4">
        <f t="shared" si="0"/>
        <v>12065.833049281924</v>
      </c>
      <c r="M31" s="4">
        <f t="shared" si="5"/>
        <v>106.56948355105423</v>
      </c>
      <c r="O31" s="31">
        <f t="shared" si="1"/>
        <v>0.29813620046106803</v>
      </c>
      <c r="P31" s="31">
        <f t="shared" si="2"/>
        <v>0.28415538442871741</v>
      </c>
      <c r="Q31" s="31">
        <f t="shared" si="3"/>
        <v>0.41770841511021456</v>
      </c>
      <c r="T31" s="4">
        <f t="shared" si="4"/>
        <v>0.69066016309570255</v>
      </c>
      <c r="W31" s="4">
        <f>商店!AG31</f>
        <v>17470</v>
      </c>
    </row>
    <row r="32" spans="3:23" x14ac:dyDescent="0.15">
      <c r="C32" s="4">
        <f>'资源-育马券'!D32</f>
        <v>184.25483399593904</v>
      </c>
      <c r="D32" s="4">
        <f>'资源-育马券'!E32</f>
        <v>75.325998511092521</v>
      </c>
      <c r="E32" s="4">
        <f>IF(SUM('资源-马匹'!L32:$P32)&gt;=6,IF(SUM('资源-马匹'!M32:$P32)&gt;=6,'资源-马匹'!L32,'资源-马匹'!L32-(6-SUM('资源-马匹'!M32:$P32))),0)*'资源-马匹'!C$5</f>
        <v>51.9</v>
      </c>
      <c r="F32" s="4">
        <f>IF(SUM('资源-马匹'!M32:$P32)&gt;=6,IF(SUM('资源-马匹'!N32:$P32)&gt;=6,'资源-马匹'!M32,'资源-马匹'!M32-(6-SUM('资源-马匹'!N32:$P32))),0)*'资源-马匹'!D$5</f>
        <v>99</v>
      </c>
      <c r="G32" s="4">
        <f>IF(SUM('资源-马匹'!N32:$P32)&gt;=6,IF(SUM('资源-马匹'!O32:$P32)&gt;=6,'资源-马匹'!N32,'资源-马匹'!N32-(6-SUM('资源-马匹'!O32:$P32))),0)*'资源-马匹'!E$5</f>
        <v>951</v>
      </c>
      <c r="H32" s="4">
        <f>IF(SUM('资源-马匹'!O32:$P32)&gt;=6,IF(SUM('资源-马匹'!P32:$P32)&gt;=6,'资源-马匹'!O32,'资源-马匹'!O32-(6-SUM('资源-马匹'!P32:$P32))),0)*'资源-马匹'!F$5</f>
        <v>3061.700759572921</v>
      </c>
      <c r="I32" s="4">
        <f>IF(SUM('资源-马匹'!$P32:P32)&gt;=6,'资源-马匹'!P32-6,0)*'资源-马匹'!$G$5</f>
        <v>233.85606193750306</v>
      </c>
      <c r="J32" s="4">
        <f>马场!$V$23*($C32-$C$5)</f>
        <v>4000</v>
      </c>
      <c r="K32" s="4">
        <f>赛马!$T$25*($C32-$C$5)</f>
        <v>5880</v>
      </c>
      <c r="L32" s="4">
        <f t="shared" si="0"/>
        <v>14277.456821510423</v>
      </c>
      <c r="M32" s="4">
        <f t="shared" si="5"/>
        <v>110.58118861142493</v>
      </c>
      <c r="O32" s="31">
        <f t="shared" si="1"/>
        <v>0.30800000843884279</v>
      </c>
      <c r="P32" s="31">
        <f t="shared" si="2"/>
        <v>0.28016193990330257</v>
      </c>
      <c r="Q32" s="31">
        <f t="shared" si="3"/>
        <v>0.41183805165785475</v>
      </c>
      <c r="T32" s="4">
        <f t="shared" si="4"/>
        <v>0.70056216003485883</v>
      </c>
      <c r="W32" s="4">
        <f>商店!AG32</f>
        <v>20380</v>
      </c>
    </row>
    <row r="33" spans="3:23" x14ac:dyDescent="0.15">
      <c r="C33" s="4">
        <f>'资源-育马券'!D33</f>
        <v>204.25483399593904</v>
      </c>
      <c r="D33" s="4">
        <f>'资源-育马券'!E33</f>
        <v>76.807411124800581</v>
      </c>
      <c r="E33" s="4">
        <f>IF(SUM('资源-马匹'!L33:$P33)&gt;=6,IF(SUM('资源-马匹'!M33:$P33)&gt;=6,'资源-马匹'!L33,'资源-马匹'!L33-(6-SUM('资源-马匹'!M33:$P33))),0)*'资源-马匹'!C$5</f>
        <v>57.614285714285707</v>
      </c>
      <c r="F33" s="4">
        <f>IF(SUM('资源-马匹'!M33:$P33)&gt;=6,IF(SUM('资源-马匹'!N33:$P33)&gt;=6,'资源-马匹'!M33,'资源-马匹'!M33-(6-SUM('资源-马匹'!N33:$P33))),0)*'资源-马匹'!D$5</f>
        <v>99</v>
      </c>
      <c r="G33" s="4">
        <f>IF(SUM('资源-马匹'!N33:$P33)&gt;=6,IF(SUM('资源-马匹'!O33:$P33)&gt;=6,'资源-马匹'!N33,'资源-马匹'!N33-(6-SUM('资源-马匹'!O33:$P33))),0)*'资源-马匹'!E$5</f>
        <v>1111</v>
      </c>
      <c r="H33" s="4">
        <f>IF(SUM('资源-马匹'!O33:$P33)&gt;=6,IF(SUM('资源-马匹'!P33:$P33)&gt;=6,'资源-马匹'!O33,'资源-马匹'!O33-(6-SUM('资源-马匹'!P33:$P33))),0)*'资源-马匹'!F$5</f>
        <v>3521.6861571477793</v>
      </c>
      <c r="I33" s="4">
        <f>IF(SUM('资源-马匹'!$P33:P33)&gt;=6,'资源-马匹'!P33-6,0)*'资源-马匹'!$G$5</f>
        <v>402.73521587629773</v>
      </c>
      <c r="J33" s="4">
        <f>马场!$V$23*($C33-$C$5)</f>
        <v>4571.4285714285716</v>
      </c>
      <c r="K33" s="4">
        <f>赛马!$T$25*($C33-$C$5)</f>
        <v>6720</v>
      </c>
      <c r="L33" s="4">
        <f t="shared" si="0"/>
        <v>16483.464230166934</v>
      </c>
      <c r="M33" s="4">
        <f t="shared" si="5"/>
        <v>110.30037043282555</v>
      </c>
      <c r="O33" s="31">
        <f t="shared" si="1"/>
        <v>0.31498449514248628</v>
      </c>
      <c r="P33" s="31">
        <f t="shared" si="2"/>
        <v>0.27733421249292056</v>
      </c>
      <c r="Q33" s="31">
        <f t="shared" si="3"/>
        <v>0.40768129236459322</v>
      </c>
      <c r="T33" s="4">
        <f t="shared" si="4"/>
        <v>0.70774857149707748</v>
      </c>
      <c r="W33" s="4">
        <f>商店!AG33</f>
        <v>23290</v>
      </c>
    </row>
    <row r="34" spans="3:23" x14ac:dyDescent="0.15">
      <c r="C34" s="4">
        <f>'资源-育马券'!D34</f>
        <v>224.25483399593904</v>
      </c>
      <c r="D34" s="4">
        <f>'资源-育马券'!E34</f>
        <v>78.149660188693247</v>
      </c>
      <c r="E34" s="4">
        <f>IF(SUM('资源-马匹'!L34:$P34)&gt;=6,IF(SUM('资源-马匹'!M34:$P34)&gt;=6,'资源-马匹'!L34,'资源-马匹'!L34-(6-SUM('资源-马匹'!M34:$P34))),0)*'资源-马匹'!C$5</f>
        <v>63.328571428571422</v>
      </c>
      <c r="F34" s="4">
        <f>IF(SUM('资源-马匹'!M34:$P34)&gt;=6,IF(SUM('资源-马匹'!N34:$P34)&gt;=6,'资源-马匹'!M34,'资源-马匹'!M34-(6-SUM('资源-马匹'!N34:$P34))),0)*'资源-马匹'!D$5</f>
        <v>99</v>
      </c>
      <c r="G34" s="4">
        <f>IF(SUM('资源-马匹'!N34:$P34)&gt;=6,IF(SUM('资源-马匹'!O34:$P34)&gt;=6,'资源-马匹'!N34,'资源-马匹'!N34-(6-SUM('资源-马匹'!O34:$P34))),0)*'资源-马匹'!E$5</f>
        <v>1271</v>
      </c>
      <c r="H34" s="4">
        <f>IF(SUM('资源-马匹'!O34:$P34)&gt;=6,IF(SUM('资源-马匹'!P34:$P34)&gt;=6,'资源-马匹'!O34,'资源-马匹'!O34-(6-SUM('资源-马匹'!P34:$P34))),0)*'资源-马匹'!F$5</f>
        <v>3981.6715547226377</v>
      </c>
      <c r="I34" s="4">
        <f>IF(SUM('资源-马匹'!$P34:P34)&gt;=6,'资源-马匹'!P34-6,0)*'资源-马匹'!$G$5</f>
        <v>571.61436981509178</v>
      </c>
      <c r="J34" s="4">
        <f>马场!$V$23*($C34-$C$5)</f>
        <v>5142.8571428571431</v>
      </c>
      <c r="K34" s="4">
        <f>赛马!$T$25*($C34-$C$5)</f>
        <v>7560</v>
      </c>
      <c r="L34" s="4">
        <f t="shared" si="0"/>
        <v>18689.471638823445</v>
      </c>
      <c r="M34" s="4">
        <f t="shared" si="5"/>
        <v>110.30037043282555</v>
      </c>
      <c r="O34" s="31">
        <f t="shared" si="1"/>
        <v>0.32032015734090463</v>
      </c>
      <c r="P34" s="31">
        <f t="shared" si="2"/>
        <v>0.2751740253680548</v>
      </c>
      <c r="Q34" s="31">
        <f t="shared" si="3"/>
        <v>0.40450581729104051</v>
      </c>
      <c r="T34" s="4">
        <f t="shared" si="4"/>
        <v>0.71333861216883376</v>
      </c>
      <c r="W34" s="4">
        <f>商店!AG34</f>
        <v>26200</v>
      </c>
    </row>
    <row r="35" spans="3:23" x14ac:dyDescent="0.15">
      <c r="C35" s="4">
        <f>'资源-育马券'!D35</f>
        <v>244.25483399593904</v>
      </c>
      <c r="D35" s="4">
        <f>'资源-育马券'!E35</f>
        <v>79.373224134292442</v>
      </c>
      <c r="E35" s="4">
        <f>IF(SUM('资源-马匹'!L35:$P35)&gt;=6,IF(SUM('资源-马匹'!M35:$P35)&gt;=6,'资源-马匹'!L35,'资源-马匹'!L35-(6-SUM('资源-马匹'!M35:$P35))),0)*'资源-马匹'!C$5</f>
        <v>69.042857142857144</v>
      </c>
      <c r="F35" s="4">
        <f>IF(SUM('资源-马匹'!M35:$P35)&gt;=6,IF(SUM('资源-马匹'!N35:$P35)&gt;=6,'资源-马匹'!M35,'资源-马匹'!M35-(6-SUM('资源-马匹'!N35:$P35))),0)*'资源-马匹'!D$5</f>
        <v>99</v>
      </c>
      <c r="G35" s="4">
        <f>IF(SUM('资源-马匹'!N35:$P35)&gt;=6,IF(SUM('资源-马匹'!O35:$P35)&gt;=6,'资源-马匹'!N35,'资源-马匹'!N35-(6-SUM('资源-马匹'!O35:$P35))),0)*'资源-马匹'!E$5</f>
        <v>1431</v>
      </c>
      <c r="H35" s="4">
        <f>IF(SUM('资源-马匹'!O35:$P35)&gt;=6,IF(SUM('资源-马匹'!P35:$P35)&gt;=6,'资源-马匹'!O35,'资源-马匹'!O35-(6-SUM('资源-马匹'!P35:$P35))),0)*'资源-马匹'!F$5</f>
        <v>4441.6569522974951</v>
      </c>
      <c r="I35" s="4">
        <f>IF(SUM('资源-马匹'!$P35:P35)&gt;=6,'资源-马匹'!P35-6,0)*'资源-马匹'!$G$5</f>
        <v>740.49352375388617</v>
      </c>
      <c r="J35" s="4">
        <f>马场!$V$23*($C35-$C$5)</f>
        <v>5714.2857142857147</v>
      </c>
      <c r="K35" s="4">
        <f>赛马!$T$25*($C35-$C$5)</f>
        <v>8400</v>
      </c>
      <c r="L35" s="4">
        <f t="shared" si="0"/>
        <v>20895.479047479952</v>
      </c>
      <c r="M35" s="4">
        <f t="shared" si="5"/>
        <v>110.30037043282536</v>
      </c>
      <c r="O35" s="31">
        <f t="shared" si="1"/>
        <v>0.32452921121289474</v>
      </c>
      <c r="P35" s="31">
        <f t="shared" si="2"/>
        <v>0.27346995497453658</v>
      </c>
      <c r="Q35" s="31">
        <f t="shared" si="3"/>
        <v>0.40200083381256874</v>
      </c>
      <c r="T35" s="4">
        <f t="shared" si="4"/>
        <v>0.71781102876949332</v>
      </c>
      <c r="W35" s="4">
        <f>商店!AG35</f>
        <v>29110</v>
      </c>
    </row>
    <row r="36" spans="3:23" x14ac:dyDescent="0.15">
      <c r="C36" s="4">
        <f>'资源-育马券'!D36</f>
        <v>264.25483399593907</v>
      </c>
      <c r="D36" s="4">
        <f>'资源-育马券'!E36</f>
        <v>80.503691671254629</v>
      </c>
      <c r="E36" s="4">
        <f>IF(SUM('资源-马匹'!L36:$P36)&gt;=6,IF(SUM('资源-马匹'!M36:$P36)&gt;=6,'资源-马匹'!L36,'资源-马匹'!L36-(6-SUM('资源-马匹'!M36:$P36))),0)*'资源-马匹'!C$5</f>
        <v>74.757142857142867</v>
      </c>
      <c r="F36" s="4">
        <f>IF(SUM('资源-马匹'!M36:$P36)&gt;=6,IF(SUM('资源-马匹'!N36:$P36)&gt;=6,'资源-马匹'!M36,'资源-马匹'!M36-(6-SUM('资源-马匹'!N36:$P36))),0)*'资源-马匹'!D$5</f>
        <v>99</v>
      </c>
      <c r="G36" s="4">
        <f>IF(SUM('资源-马匹'!N36:$P36)&gt;=6,IF(SUM('资源-马匹'!O36:$P36)&gt;=6,'资源-马匹'!N36,'资源-马匹'!N36-(6-SUM('资源-马匹'!O36:$P36))),0)*'资源-马匹'!E$5</f>
        <v>1591</v>
      </c>
      <c r="H36" s="4">
        <f>IF(SUM('资源-马匹'!O36:$P36)&gt;=6,IF(SUM('资源-马匹'!P36:$P36)&gt;=6,'资源-马匹'!O36,'资源-马匹'!O36-(6-SUM('资源-马匹'!P36:$P36))),0)*'资源-马匹'!F$5</f>
        <v>4901.6423498723543</v>
      </c>
      <c r="I36" s="4">
        <f>IF(SUM('资源-马匹'!$P36:P36)&gt;=6,'资源-马匹'!P36-6,0)*'资源-马匹'!$G$5</f>
        <v>909.37267769268055</v>
      </c>
      <c r="J36" s="4">
        <f>马场!$V$23*($C36-$C$5)</f>
        <v>6285.7142857142871</v>
      </c>
      <c r="K36" s="4">
        <f>赛马!$T$25*($C36-$C$5)</f>
        <v>9240.0000000000018</v>
      </c>
      <c r="L36" s="4">
        <f t="shared" si="0"/>
        <v>23101.486456136467</v>
      </c>
      <c r="M36" s="4">
        <f t="shared" si="5"/>
        <v>110.30037043282557</v>
      </c>
      <c r="O36" s="31">
        <f t="shared" si="1"/>
        <v>0.32793440304400062</v>
      </c>
      <c r="P36" s="31">
        <f t="shared" si="2"/>
        <v>0.27209133479999975</v>
      </c>
      <c r="Q36" s="31">
        <f t="shared" si="3"/>
        <v>0.39997426215599963</v>
      </c>
      <c r="T36" s="4">
        <f t="shared" si="4"/>
        <v>0.72147053267134487</v>
      </c>
      <c r="W36" s="4">
        <f>商店!AG36</f>
        <v>32020.000000000004</v>
      </c>
    </row>
    <row r="37" spans="3:23" x14ac:dyDescent="0.15">
      <c r="C37" s="4">
        <f>'资源-育马券'!D37</f>
        <v>284.25483399593907</v>
      </c>
      <c r="D37" s="4">
        <f>'资源-育马券'!E37</f>
        <v>81.552528985101091</v>
      </c>
      <c r="E37" s="4">
        <f>IF(SUM('资源-马匹'!L37:$P37)&gt;=6,IF(SUM('资源-马匹'!M37:$P37)&gt;=6,'资源-马匹'!L37,'资源-马匹'!L37-(6-SUM('资源-马匹'!M37:$P37))),0)*'资源-马匹'!C$5</f>
        <v>80.471428571428561</v>
      </c>
      <c r="F37" s="4">
        <f>IF(SUM('资源-马匹'!M37:$P37)&gt;=6,IF(SUM('资源-马匹'!N37:$P37)&gt;=6,'资源-马匹'!M37,'资源-马匹'!M37-(6-SUM('资源-马匹'!N37:$P37))),0)*'资源-马匹'!D$5</f>
        <v>99</v>
      </c>
      <c r="G37" s="4">
        <f>IF(SUM('资源-马匹'!N37:$P37)&gt;=6,IF(SUM('资源-马匹'!O37:$P37)&gt;=6,'资源-马匹'!N37,'资源-马匹'!N37-(6-SUM('资源-马匹'!O37:$P37))),0)*'资源-马匹'!E$5</f>
        <v>1751.0000000000002</v>
      </c>
      <c r="H37" s="4">
        <f>IF(SUM('资源-马匹'!O37:$P37)&gt;=6,IF(SUM('资源-马匹'!P37:$P37)&gt;=6,'资源-马匹'!O37,'资源-马匹'!O37-(6-SUM('资源-马匹'!P37:$P37))),0)*'资源-马匹'!F$5</f>
        <v>5361.6277474472117</v>
      </c>
      <c r="I37" s="4">
        <f>IF(SUM('资源-马匹'!$P37:P37)&gt;=6,'资源-马匹'!P37-6,0)*'资源-马匹'!$G$5</f>
        <v>1078.2518316314754</v>
      </c>
      <c r="J37" s="4">
        <f>马场!$V$23*($C37-$C$5)</f>
        <v>6857.1428571428587</v>
      </c>
      <c r="K37" s="4">
        <f>赛马!$T$25*($C37-$C$5)</f>
        <v>10080.000000000002</v>
      </c>
      <c r="L37" s="4">
        <f t="shared" si="0"/>
        <v>25307.493864792974</v>
      </c>
      <c r="M37" s="4">
        <f t="shared" si="5"/>
        <v>110.30037043282536</v>
      </c>
      <c r="O37" s="31">
        <f t="shared" si="1"/>
        <v>0.33074594633389187</v>
      </c>
      <c r="P37" s="31">
        <f t="shared" si="2"/>
        <v>0.27095305816441628</v>
      </c>
      <c r="Q37" s="31">
        <f t="shared" si="3"/>
        <v>0.3983009955016919</v>
      </c>
      <c r="T37" s="4">
        <f t="shared" si="4"/>
        <v>0.72452029386753414</v>
      </c>
      <c r="W37" s="4">
        <f>商店!AG37</f>
        <v>34930.000000000007</v>
      </c>
    </row>
    <row r="38" spans="3:23" x14ac:dyDescent="0.15">
      <c r="C38" s="4">
        <f>'资源-育马券'!D38</f>
        <v>304.25483399593907</v>
      </c>
      <c r="D38" s="4">
        <f>'资源-育马券'!E38</f>
        <v>82.530084047380356</v>
      </c>
      <c r="E38" s="4">
        <f>IF(SUM('资源-马匹'!L38:$P38)&gt;=6,IF(SUM('资源-马匹'!M38:$P38)&gt;=6,'资源-马匹'!L38,'资源-马匹'!L38-(6-SUM('资源-马匹'!M38:$P38))),0)*'资源-马匹'!C$5</f>
        <v>86.185714285714283</v>
      </c>
      <c r="F38" s="4">
        <f>IF(SUM('资源-马匹'!M38:$P38)&gt;=6,IF(SUM('资源-马匹'!N38:$P38)&gt;=6,'资源-马匹'!M38,'资源-马匹'!M38-(6-SUM('资源-马匹'!N38:$P38))),0)*'资源-马匹'!D$5</f>
        <v>99</v>
      </c>
      <c r="G38" s="4">
        <f>IF(SUM('资源-马匹'!N38:$P38)&gt;=6,IF(SUM('资源-马匹'!O38:$P38)&gt;=6,'资源-马匹'!N38,'资源-马匹'!N38-(6-SUM('资源-马匹'!O38:$P38))),0)*'资源-马匹'!E$5</f>
        <v>1911</v>
      </c>
      <c r="H38" s="4">
        <f>IF(SUM('资源-马匹'!O38:$P38)&gt;=6,IF(SUM('资源-马匹'!P38:$P38)&gt;=6,'资源-马匹'!O38,'资源-马匹'!O38-(6-SUM('资源-马匹'!P38:$P38))),0)*'资源-马匹'!F$5</f>
        <v>5821.6131450220701</v>
      </c>
      <c r="I38" s="4">
        <f>IF(SUM('资源-马匹'!$P38:P38)&gt;=6,'资源-马匹'!P38-6,0)*'资源-马匹'!$G$5</f>
        <v>1247.1309855702691</v>
      </c>
      <c r="J38" s="4">
        <f>马场!$V$23*($C38-$C$5)</f>
        <v>7428.5714285714294</v>
      </c>
      <c r="K38" s="4">
        <f>赛马!$T$25*($C38-$C$5)</f>
        <v>10920</v>
      </c>
      <c r="L38" s="4">
        <f t="shared" si="0"/>
        <v>27513.501273449481</v>
      </c>
      <c r="M38" s="4">
        <f t="shared" si="5"/>
        <v>110.30037043282536</v>
      </c>
      <c r="O38" s="31">
        <f t="shared" si="1"/>
        <v>0.3331066356764345</v>
      </c>
      <c r="P38" s="31">
        <f t="shared" si="2"/>
        <v>0.26999731349132211</v>
      </c>
      <c r="Q38" s="31">
        <f t="shared" si="3"/>
        <v>0.39689605083224344</v>
      </c>
      <c r="T38" s="4">
        <f t="shared" si="4"/>
        <v>0.72710098502773468</v>
      </c>
      <c r="W38" s="4">
        <f>商店!AG38</f>
        <v>37840</v>
      </c>
    </row>
    <row r="39" spans="3:23" x14ac:dyDescent="0.15">
      <c r="C39" s="4">
        <f>'资源-育马券'!D39</f>
        <v>324.25483399593907</v>
      </c>
      <c r="D39" s="4">
        <f>'资源-育马券'!E39</f>
        <v>83.445684961528599</v>
      </c>
      <c r="E39" s="4">
        <f>IF(SUM('资源-马匹'!L39:$P39)&gt;=6,IF(SUM('资源-马匹'!M39:$P39)&gt;=6,'资源-马匹'!L39,'资源-马匹'!L39-(6-SUM('资源-马匹'!M39:$P39))),0)*'资源-马匹'!C$5</f>
        <v>91.9</v>
      </c>
      <c r="F39" s="4">
        <f>IF(SUM('资源-马匹'!M39:$P39)&gt;=6,IF(SUM('资源-马匹'!N39:$P39)&gt;=6,'资源-马匹'!M39,'资源-马匹'!M39-(6-SUM('资源-马匹'!N39:$P39))),0)*'资源-马匹'!D$5</f>
        <v>99</v>
      </c>
      <c r="G39" s="4">
        <f>IF(SUM('资源-马匹'!N39:$P39)&gt;=6,IF(SUM('资源-马匹'!O39:$P39)&gt;=6,'资源-马匹'!N39,'资源-马匹'!N39-(6-SUM('资源-马匹'!O39:$P39))),0)*'资源-马匹'!E$5</f>
        <v>2070.9999999999995</v>
      </c>
      <c r="H39" s="4">
        <f>IF(SUM('资源-马匹'!O39:$P39)&gt;=6,IF(SUM('资源-马匹'!P39:$P39)&gt;=6,'资源-马匹'!O39,'资源-马匹'!O39-(6-SUM('资源-马匹'!P39:$P39))),0)*'资源-马匹'!F$5</f>
        <v>6281.5985425969284</v>
      </c>
      <c r="I39" s="4">
        <f>IF(SUM('资源-马匹'!$P39:P39)&gt;=6,'资源-马匹'!P39-6,0)*'资源-马匹'!$G$5</f>
        <v>1416.0101395090637</v>
      </c>
      <c r="J39" s="4">
        <f>马场!$V$23*($C39-$C$5)</f>
        <v>8000</v>
      </c>
      <c r="K39" s="4">
        <f>赛马!$T$25*($C39-$C$5)</f>
        <v>11760</v>
      </c>
      <c r="L39" s="4">
        <f t="shared" si="0"/>
        <v>29719.508682105992</v>
      </c>
      <c r="M39" s="4">
        <f t="shared" si="5"/>
        <v>110.30037043282555</v>
      </c>
      <c r="O39" s="31">
        <f t="shared" si="1"/>
        <v>0.33511686847308403</v>
      </c>
      <c r="P39" s="31">
        <f t="shared" si="2"/>
        <v>0.26918345405948013</v>
      </c>
      <c r="Q39" s="31">
        <f t="shared" si="3"/>
        <v>0.39569967746743584</v>
      </c>
      <c r="T39" s="4">
        <f t="shared" si="4"/>
        <v>0.72931309649339859</v>
      </c>
      <c r="W39" s="4">
        <f>商店!AG39</f>
        <v>40750</v>
      </c>
    </row>
    <row r="40" spans="3:23" x14ac:dyDescent="0.15">
      <c r="C40" s="4">
        <f>'资源-育马券'!D40</f>
        <v>344.25483399593907</v>
      </c>
      <c r="D40" s="4">
        <f>'资源-育马券'!E40</f>
        <v>84.307730151594043</v>
      </c>
      <c r="E40" s="4">
        <f>IF(SUM('资源-马匹'!L40:$P40)&gt;=6,IF(SUM('资源-马匹'!M40:$P40)&gt;=6,'资源-马匹'!L40,'资源-马匹'!L40-(6-SUM('资源-马匹'!M40:$P40))),0)*'资源-马匹'!C$5</f>
        <v>97.6142857142857</v>
      </c>
      <c r="F40" s="4">
        <f>IF(SUM('资源-马匹'!M40:$P40)&gt;=6,IF(SUM('资源-马匹'!N40:$P40)&gt;=6,'资源-马匹'!M40,'资源-马匹'!M40-(6-SUM('资源-马匹'!N40:$P40))),0)*'资源-马匹'!D$5</f>
        <v>99</v>
      </c>
      <c r="G40" s="4">
        <f>IF(SUM('资源-马匹'!N40:$P40)&gt;=6,IF(SUM('资源-马匹'!O40:$P40)&gt;=6,'资源-马匹'!N40,'资源-马匹'!N40-(6-SUM('资源-马匹'!O40:$P40))),0)*'资源-马匹'!E$5</f>
        <v>2231</v>
      </c>
      <c r="H40" s="4">
        <f>IF(SUM('资源-马匹'!O40:$P40)&gt;=6,IF(SUM('资源-马匹'!P40:$P40)&gt;=6,'资源-马匹'!O40,'资源-马匹'!O40-(6-SUM('资源-马匹'!P40:$P40))),0)*'资源-马匹'!F$5</f>
        <v>6741.5298285156496</v>
      </c>
      <c r="I40" s="4">
        <f>IF(SUM('资源-马匹'!$P40:P40)&gt;=6,'资源-马匹'!P40-6,0)*'资源-马匹'!$G$5</f>
        <v>1584.8532190104331</v>
      </c>
      <c r="J40" s="4">
        <f>马场!$V$23*($C40-$C$5)</f>
        <v>8571.4285714285725</v>
      </c>
      <c r="K40" s="4">
        <f>赛马!$T$25*($C40-$C$5)</f>
        <v>12600</v>
      </c>
      <c r="L40" s="4">
        <f t="shared" si="0"/>
        <v>31925.42590466894</v>
      </c>
      <c r="M40" s="4">
        <f t="shared" si="5"/>
        <v>110.29586112814741</v>
      </c>
      <c r="O40" s="31">
        <f t="shared" si="1"/>
        <v>0.33684741952550262</v>
      </c>
      <c r="P40" s="31">
        <f t="shared" si="2"/>
        <v>0.26848282610303537</v>
      </c>
      <c r="Q40" s="31">
        <f t="shared" si="3"/>
        <v>0.39466975437146196</v>
      </c>
      <c r="T40" s="4">
        <f t="shared" si="4"/>
        <v>0.73122826167359001</v>
      </c>
      <c r="W40" s="4">
        <f>商店!AG40</f>
        <v>43660</v>
      </c>
    </row>
    <row r="44" spans="3:23" x14ac:dyDescent="0.15">
      <c r="C44" s="4" t="s">
        <v>1</v>
      </c>
      <c r="E44" s="60" t="s">
        <v>363</v>
      </c>
      <c r="F44" s="60"/>
      <c r="G44" s="60"/>
      <c r="H44" s="60"/>
      <c r="I44" s="60"/>
      <c r="J44" s="60" t="s">
        <v>364</v>
      </c>
      <c r="K44" s="60"/>
      <c r="L44" s="60" t="s">
        <v>369</v>
      </c>
      <c r="O44" s="60" t="s">
        <v>382</v>
      </c>
      <c r="P44" s="60"/>
      <c r="Q44" s="60"/>
      <c r="W44" s="4" t="s">
        <v>354</v>
      </c>
    </row>
    <row r="45" spans="3:23" x14ac:dyDescent="0.15">
      <c r="C45" s="4" t="s">
        <v>105</v>
      </c>
      <c r="D45" s="4" t="s">
        <v>31</v>
      </c>
      <c r="E45" s="4" t="s">
        <v>47</v>
      </c>
      <c r="F45" s="4" t="s">
        <v>48</v>
      </c>
      <c r="G45" s="4" t="s">
        <v>24</v>
      </c>
      <c r="H45" s="4" t="s">
        <v>22</v>
      </c>
      <c r="I45" s="4" t="s">
        <v>23</v>
      </c>
      <c r="J45" s="4" t="s">
        <v>158</v>
      </c>
      <c r="K45" s="4" t="s">
        <v>353</v>
      </c>
      <c r="L45" s="60"/>
      <c r="M45" s="4" t="s">
        <v>381</v>
      </c>
      <c r="O45" s="4" t="s">
        <v>370</v>
      </c>
      <c r="P45" s="4" t="s">
        <v>371</v>
      </c>
      <c r="Q45" s="4" t="s">
        <v>372</v>
      </c>
      <c r="T45" s="4" t="s">
        <v>389</v>
      </c>
      <c r="W45" s="4" t="s">
        <v>157</v>
      </c>
    </row>
    <row r="46" spans="3:23" x14ac:dyDescent="0.15">
      <c r="C46" s="4">
        <f>'资源-育马券'!D46</f>
        <v>38.53268396026413</v>
      </c>
      <c r="D46" s="4">
        <f>'资源-育马券'!E46</f>
        <v>55</v>
      </c>
      <c r="E46" s="4">
        <f>IF(SUM('资源-马匹'!L46:$P46)&gt;=6,IF(SUM('资源-马匹'!M46:$P46)&gt;=6,'资源-马匹'!L46,'资源-马匹'!L46-(6-SUM('资源-马匹'!M46:$P46))),0)*'资源-马匹'!C$5</f>
        <v>0</v>
      </c>
      <c r="F46" s="4">
        <f>IF(SUM('资源-马匹'!M46:$P46)&gt;=6,IF(SUM('资源-马匹'!N46:$P46)&gt;=6,'资源-马匹'!M46,'资源-马匹'!M46-(6-SUM('资源-马匹'!N46:$P46))),0)*'资源-马匹'!D$5</f>
        <v>0</v>
      </c>
      <c r="G46" s="4">
        <f>IF(SUM('资源-马匹'!N46:$P46)&gt;=6,IF(SUM('资源-马匹'!O46:$P46)&gt;=6,'资源-马匹'!N46,'资源-马匹'!N46-(6-SUM('资源-马匹'!O46:$P46))),0)*'资源-马匹'!E$5</f>
        <v>0</v>
      </c>
      <c r="H46" s="4">
        <f>IF(SUM('资源-马匹'!O46:$P46)&gt;=6,IF(SUM('资源-马匹'!P46:$P46)&gt;=6,'资源-马匹'!O46,'资源-马匹'!O46-(6-SUM('资源-马匹'!P46:$P46))),0)*'资源-马匹'!F$5</f>
        <v>0</v>
      </c>
      <c r="I46" s="4">
        <f>IF(SUM('资源-马匹'!$P46:P46)&gt;=6,'资源-马匹'!P46-6,0)*'资源-马匹'!$G$5</f>
        <v>0</v>
      </c>
      <c r="J46" s="4">
        <f>马场!$W$23*($C46-$C$46)</f>
        <v>0</v>
      </c>
      <c r="K46" s="4">
        <f>赛马!$T$25*($C46-$C$46)</f>
        <v>0</v>
      </c>
      <c r="L46" s="4">
        <f>SUM(E46:K46)</f>
        <v>0</v>
      </c>
      <c r="O46" s="31" t="e">
        <f>SUM($E46:$I46)/$L46</f>
        <v>#DIV/0!</v>
      </c>
      <c r="P46" s="31" t="e">
        <f>J46/$L46</f>
        <v>#DIV/0!</v>
      </c>
      <c r="Q46" s="31" t="e">
        <f>K46/$L46</f>
        <v>#DIV/0!</v>
      </c>
      <c r="T46" s="4">
        <f>L46/W46</f>
        <v>0</v>
      </c>
      <c r="W46" s="4">
        <f>商店!AG46</f>
        <v>10</v>
      </c>
    </row>
    <row r="47" spans="3:23" x14ac:dyDescent="0.15">
      <c r="C47" s="4">
        <f>'资源-育马券'!D47</f>
        <v>38.932683960264129</v>
      </c>
      <c r="D47" s="4">
        <f>'资源-育马券'!E47</f>
        <v>55.145846366850542</v>
      </c>
      <c r="E47" s="4">
        <f>IF(SUM('资源-马匹'!L47:$P47)&gt;=6,IF(SUM('资源-马匹'!M47:$P47)&gt;=6,'资源-马匹'!L47,'资源-马匹'!L47-(6-SUM('资源-马匹'!M47:$P47))),0)*'资源-马匹'!C$5</f>
        <v>0</v>
      </c>
      <c r="F47" s="4">
        <f>IF(SUM('资源-马匹'!M47:$P47)&gt;=6,IF(SUM('资源-马匹'!N47:$P47)&gt;=6,'资源-马匹'!M47,'资源-马匹'!M47-(6-SUM('资源-马匹'!N47:$P47))),0)*'资源-马匹'!D$5</f>
        <v>0</v>
      </c>
      <c r="G47" s="4">
        <f>IF(SUM('资源-马匹'!N47:$P47)&gt;=6,IF(SUM('资源-马匹'!O47:$P47)&gt;=6,'资源-马匹'!N47,'资源-马匹'!N47-(6-SUM('资源-马匹'!O47:$P47))),0)*'资源-马匹'!E$5</f>
        <v>0</v>
      </c>
      <c r="H47" s="4">
        <f>IF(SUM('资源-马匹'!O47:$P47)&gt;=6,IF(SUM('资源-马匹'!P47:$P47)&gt;=6,'资源-马匹'!O47,'资源-马匹'!O47-(6-SUM('资源-马匹'!P47:$P47))),0)*'资源-马匹'!F$5</f>
        <v>0</v>
      </c>
      <c r="I47" s="4">
        <f>IF(SUM('资源-马匹'!$P47:P47)&gt;=6,'资源-马匹'!P47-6,0)*'资源-马匹'!$G$5</f>
        <v>0</v>
      </c>
      <c r="J47" s="4">
        <f>马场!$W$23*($C47-$C$46)</f>
        <v>17.142857142857082</v>
      </c>
      <c r="K47" s="4">
        <f>赛马!$T$25*($C47-$C$46)</f>
        <v>16.79999999999994</v>
      </c>
      <c r="L47" s="4">
        <f t="shared" ref="L47:L81" si="6">SUM(E47:K47)</f>
        <v>33.942857142857022</v>
      </c>
      <c r="M47" s="4">
        <f>(L47-L46)/(C47-C46)</f>
        <v>84.857142857142861</v>
      </c>
      <c r="O47" s="31">
        <f t="shared" ref="O47:O81" si="7">SUM($E47:$I47)/$L47</f>
        <v>0</v>
      </c>
      <c r="P47" s="31">
        <f t="shared" ref="P47:P81" si="8">J47/$L47</f>
        <v>0.50505050505050508</v>
      </c>
      <c r="Q47" s="31">
        <f t="shared" ref="Q47:Q81" si="9">K47/$L47</f>
        <v>0.49494949494949497</v>
      </c>
      <c r="T47" s="4">
        <f t="shared" ref="T47:T81" si="10">L47/W47</f>
        <v>0.45745090489025775</v>
      </c>
      <c r="W47" s="4">
        <f>商店!AG47</f>
        <v>74.199999999999775</v>
      </c>
    </row>
    <row r="48" spans="3:23" x14ac:dyDescent="0.15">
      <c r="C48" s="4">
        <f>'资源-育马券'!D48</f>
        <v>39.332683960264127</v>
      </c>
      <c r="D48" s="4">
        <f>'资源-育马券'!E48</f>
        <v>55.291692733701076</v>
      </c>
      <c r="E48" s="4">
        <f>IF(SUM('资源-马匹'!L48:$P48)&gt;=6,IF(SUM('资源-马匹'!M48:$P48)&gt;=6,'资源-马匹'!L48,'资源-马匹'!L48-(6-SUM('资源-马匹'!M48:$P48))),0)*'资源-马匹'!C$5</f>
        <v>0</v>
      </c>
      <c r="F48" s="4">
        <f>IF(SUM('资源-马匹'!M48:$P48)&gt;=6,IF(SUM('资源-马匹'!N48:$P48)&gt;=6,'资源-马匹'!M48,'资源-马匹'!M48-(6-SUM('资源-马匹'!N48:$P48))),0)*'资源-马匹'!D$5</f>
        <v>0</v>
      </c>
      <c r="G48" s="4">
        <f>IF(SUM('资源-马匹'!N48:$P48)&gt;=6,IF(SUM('资源-马匹'!O48:$P48)&gt;=6,'资源-马匹'!N48,'资源-马匹'!N48-(6-SUM('资源-马匹'!O48:$P48))),0)*'资源-马匹'!E$5</f>
        <v>0</v>
      </c>
      <c r="H48" s="4">
        <f>IF(SUM('资源-马匹'!O48:$P48)&gt;=6,IF(SUM('资源-马匹'!P48:$P48)&gt;=6,'资源-马匹'!O48,'资源-马匹'!O48-(6-SUM('资源-马匹'!P48:$P48))),0)*'资源-马匹'!F$5</f>
        <v>0</v>
      </c>
      <c r="I48" s="4">
        <f>IF(SUM('资源-马匹'!$P48:P48)&gt;=6,'资源-马匹'!P48-6,0)*'资源-马匹'!$G$5</f>
        <v>0</v>
      </c>
      <c r="J48" s="4">
        <f>马场!$W$23*($C48-$C$46)</f>
        <v>34.285714285714164</v>
      </c>
      <c r="K48" s="4">
        <f>赛马!$T$25*($C48-$C$46)</f>
        <v>33.599999999999881</v>
      </c>
      <c r="L48" s="4">
        <f t="shared" si="6"/>
        <v>67.885714285714045</v>
      </c>
      <c r="M48" s="4">
        <f t="shared" ref="M48:M81" si="11">(L48-L47)/(C48-C47)</f>
        <v>84.857142857142861</v>
      </c>
      <c r="O48" s="31">
        <f t="shared" si="7"/>
        <v>0</v>
      </c>
      <c r="P48" s="31">
        <f t="shared" si="8"/>
        <v>0.50505050505050508</v>
      </c>
      <c r="Q48" s="31">
        <f t="shared" si="9"/>
        <v>0.49494949494949497</v>
      </c>
      <c r="T48" s="4">
        <f t="shared" si="10"/>
        <v>0.49050371593724179</v>
      </c>
      <c r="W48" s="4">
        <f>商店!AG48</f>
        <v>138.39999999999955</v>
      </c>
    </row>
    <row r="49" spans="3:23" x14ac:dyDescent="0.15">
      <c r="C49" s="4">
        <f>'资源-育马券'!D49</f>
        <v>39.732683960264133</v>
      </c>
      <c r="D49" s="4">
        <f>'资源-育马券'!E49</f>
        <v>55.437539100551618</v>
      </c>
      <c r="E49" s="4">
        <f>IF(SUM('资源-马匹'!L49:$P49)&gt;=6,IF(SUM('资源-马匹'!M49:$P49)&gt;=6,'资源-马匹'!L49,'资源-马匹'!L49-(6-SUM('资源-马匹'!M49:$P49))),0)*'资源-马匹'!C$5</f>
        <v>0</v>
      </c>
      <c r="F49" s="4">
        <f>IF(SUM('资源-马匹'!M49:$P49)&gt;=6,IF(SUM('资源-马匹'!N49:$P49)&gt;=6,'资源-马匹'!M49,'资源-马匹'!M49-(6-SUM('资源-马匹'!N49:$P49))),0)*'资源-马匹'!D$5</f>
        <v>0</v>
      </c>
      <c r="G49" s="4">
        <f>IF(SUM('资源-马匹'!N49:$P49)&gt;=6,IF(SUM('资源-马匹'!O49:$P49)&gt;=6,'资源-马匹'!N49,'资源-马匹'!N49-(6-SUM('资源-马匹'!O49:$P49))),0)*'资源-马匹'!E$5</f>
        <v>0</v>
      </c>
      <c r="H49" s="4">
        <f>IF(SUM('资源-马匹'!O49:$P49)&gt;=6,IF(SUM('资源-马匹'!P49:$P49)&gt;=6,'资源-马匹'!O49,'资源-马匹'!O49-(6-SUM('资源-马匹'!P49:$P49))),0)*'资源-马匹'!F$5</f>
        <v>0</v>
      </c>
      <c r="I49" s="4">
        <f>IF(SUM('资源-马匹'!$P49:P49)&gt;=6,'资源-马匹'!P49-6,0)*'资源-马匹'!$G$5</f>
        <v>0</v>
      </c>
      <c r="J49" s="4">
        <f>马场!$W$23*($C49-$C$46)</f>
        <v>51.428571428571544</v>
      </c>
      <c r="K49" s="4">
        <f>赛马!$T$25*($C49-$C$46)</f>
        <v>50.400000000000119</v>
      </c>
      <c r="L49" s="4">
        <f t="shared" si="6"/>
        <v>101.82857142857166</v>
      </c>
      <c r="M49" s="4">
        <f t="shared" si="11"/>
        <v>84.857142857142847</v>
      </c>
      <c r="O49" s="31">
        <f t="shared" si="7"/>
        <v>0</v>
      </c>
      <c r="P49" s="31">
        <f t="shared" si="8"/>
        <v>0.50505050505050497</v>
      </c>
      <c r="Q49" s="31">
        <f t="shared" si="9"/>
        <v>0.49494949494949497</v>
      </c>
      <c r="T49" s="4">
        <f t="shared" si="10"/>
        <v>0.50260894091101405</v>
      </c>
      <c r="W49" s="4">
        <f>商店!AG49</f>
        <v>202.60000000000045</v>
      </c>
    </row>
    <row r="50" spans="3:23" x14ac:dyDescent="0.15">
      <c r="C50" s="4">
        <f>'资源-育马券'!D50</f>
        <v>40.132683960264131</v>
      </c>
      <c r="D50" s="4">
        <f>'资源-育马券'!E50</f>
        <v>55.583385467402152</v>
      </c>
      <c r="E50" s="4">
        <f>IF(SUM('资源-马匹'!L50:$P50)&gt;=6,IF(SUM('资源-马匹'!M50:$P50)&gt;=6,'资源-马匹'!L50,'资源-马匹'!L50-(6-SUM('资源-马匹'!M50:$P50))),0)*'资源-马匹'!C$5</f>
        <v>1.5048221637141621</v>
      </c>
      <c r="F50" s="4">
        <f>IF(SUM('资源-马匹'!M50:$P50)&gt;=6,IF(SUM('资源-马匹'!N50:$P50)&gt;=6,'资源-马匹'!M50,'资源-马匹'!M50-(6-SUM('资源-马匹'!N50:$P50))),0)*'资源-马匹'!D$5</f>
        <v>0</v>
      </c>
      <c r="G50" s="4">
        <f>IF(SUM('资源-马匹'!N50:$P50)&gt;=6,IF(SUM('资源-马匹'!O50:$P50)&gt;=6,'资源-马匹'!N50,'资源-马匹'!N50-(6-SUM('资源-马匹'!O50:$P50))),0)*'资源-马匹'!E$5</f>
        <v>0</v>
      </c>
      <c r="H50" s="4">
        <f>IF(SUM('资源-马匹'!O50:$P50)&gt;=6,IF(SUM('资源-马匹'!P50:$P50)&gt;=6,'资源-马匹'!O50,'资源-马匹'!O50-(6-SUM('资源-马匹'!P50:$P50))),0)*'资源-马匹'!F$5</f>
        <v>0</v>
      </c>
      <c r="I50" s="4">
        <f>IF(SUM('资源-马匹'!$P50:P50)&gt;=6,'资源-马匹'!P50-6,0)*'资源-马匹'!$G$5</f>
        <v>0</v>
      </c>
      <c r="J50" s="4">
        <f>马场!$W$23*($C50-$C$46)</f>
        <v>68.571428571428626</v>
      </c>
      <c r="K50" s="4">
        <f>赛马!$T$25*($C50-$C$46)</f>
        <v>67.20000000000006</v>
      </c>
      <c r="L50" s="4">
        <f t="shared" si="6"/>
        <v>137.27625073514287</v>
      </c>
      <c r="M50" s="4">
        <f t="shared" si="11"/>
        <v>88.619198266428327</v>
      </c>
      <c r="O50" s="31">
        <f t="shared" si="7"/>
        <v>1.0961999294528561E-2</v>
      </c>
      <c r="P50" s="31">
        <f t="shared" si="8"/>
        <v>0.49951414177044001</v>
      </c>
      <c r="Q50" s="31">
        <f t="shared" si="9"/>
        <v>0.48952385893503125</v>
      </c>
      <c r="T50" s="4">
        <f t="shared" si="10"/>
        <v>0.5145286759188259</v>
      </c>
      <c r="W50" s="4">
        <f>商店!AG50</f>
        <v>266.80000000000024</v>
      </c>
    </row>
    <row r="51" spans="3:23" x14ac:dyDescent="0.15">
      <c r="C51" s="4">
        <f>'资源-育马券'!D51</f>
        <v>40.932683960264129</v>
      </c>
      <c r="D51" s="4">
        <f>'资源-育马券'!E51</f>
        <v>55.875078201103229</v>
      </c>
      <c r="E51" s="4">
        <f>IF(SUM('资源-马匹'!L51:$P51)&gt;=6,IF(SUM('资源-马匹'!M51:$P51)&gt;=6,'资源-马匹'!L51,'资源-马匹'!L51-(6-SUM('资源-马匹'!M51:$P51))),0)*'资源-马匹'!C$5</f>
        <v>4.1572332455712342</v>
      </c>
      <c r="F51" s="4">
        <f>IF(SUM('资源-马匹'!M51:$P51)&gt;=6,IF(SUM('资源-马匹'!N51:$P51)&gt;=6,'资源-马匹'!M51,'资源-马匹'!M51-(6-SUM('资源-马匹'!N51:$P51))),0)*'资源-马匹'!D$5</f>
        <v>0</v>
      </c>
      <c r="G51" s="4">
        <f>IF(SUM('资源-马匹'!N51:$P51)&gt;=6,IF(SUM('资源-马匹'!O51:$P51)&gt;=6,'资源-马匹'!N51,'资源-马匹'!N51-(6-SUM('资源-马匹'!O51:$P51))),0)*'资源-马匹'!E$5</f>
        <v>0</v>
      </c>
      <c r="H51" s="4">
        <f>IF(SUM('资源-马匹'!O51:$P51)&gt;=6,IF(SUM('资源-马匹'!P51:$P51)&gt;=6,'资源-马匹'!O51,'资源-马匹'!O51-(6-SUM('资源-马匹'!P51:$P51))),0)*'资源-马匹'!F$5</f>
        <v>0</v>
      </c>
      <c r="I51" s="4">
        <f>IF(SUM('资源-马匹'!$P51:P51)&gt;=6,'资源-马匹'!P51-6,0)*'资源-马匹'!$G$5</f>
        <v>0</v>
      </c>
      <c r="J51" s="4">
        <f>马场!$W$23*($C51-$C$46)</f>
        <v>102.85714285714279</v>
      </c>
      <c r="K51" s="4">
        <f>赛马!$T$25*($C51-$C$46)</f>
        <v>100.79999999999994</v>
      </c>
      <c r="L51" s="4">
        <f t="shared" si="6"/>
        <v>207.81437610271396</v>
      </c>
      <c r="M51" s="4">
        <f t="shared" si="11"/>
        <v>88.172656709464192</v>
      </c>
      <c r="O51" s="31">
        <f t="shared" si="7"/>
        <v>2.0004550808922321E-2</v>
      </c>
      <c r="P51" s="31">
        <f t="shared" si="8"/>
        <v>0.49494719656115033</v>
      </c>
      <c r="Q51" s="31">
        <f t="shared" si="9"/>
        <v>0.48504825262992735</v>
      </c>
      <c r="T51" s="4">
        <f t="shared" si="10"/>
        <v>0.52584609337731303</v>
      </c>
      <c r="W51" s="4">
        <f>商店!AG51</f>
        <v>395.19999999999976</v>
      </c>
    </row>
    <row r="52" spans="3:23" x14ac:dyDescent="0.15">
      <c r="C52" s="4">
        <f>'资源-育马券'!D52</f>
        <v>41.732683960264133</v>
      </c>
      <c r="D52" s="4">
        <f>'资源-育马券'!E52</f>
        <v>56.150702864608469</v>
      </c>
      <c r="E52" s="4">
        <f>IF(SUM('资源-马匹'!L52:$P52)&gt;=6,IF(SUM('资源-马匹'!M52:$P52)&gt;=6,'资源-马匹'!L52,'资源-马匹'!L52-(6-SUM('资源-马匹'!M52:$P52))),0)*'资源-马匹'!C$5</f>
        <v>6.3763109940949931</v>
      </c>
      <c r="F52" s="4">
        <f>IF(SUM('资源-马匹'!M52:$P52)&gt;=6,IF(SUM('资源-马匹'!N52:$P52)&gt;=6,'资源-马匹'!M52,'资源-马匹'!M52-(6-SUM('资源-马匹'!N52:$P52))),0)*'资源-马匹'!D$5</f>
        <v>0</v>
      </c>
      <c r="G52" s="4">
        <f>IF(SUM('资源-马匹'!N52:$P52)&gt;=6,IF(SUM('资源-马匹'!O52:$P52)&gt;=6,'资源-马匹'!N52,'资源-马匹'!N52-(6-SUM('资源-马匹'!O52:$P52))),0)*'资源-马匹'!E$5</f>
        <v>0</v>
      </c>
      <c r="H52" s="4">
        <f>IF(SUM('资源-马匹'!O52:$P52)&gt;=6,IF(SUM('资源-马匹'!P52:$P52)&gt;=6,'资源-马匹'!O52,'资源-马匹'!O52-(6-SUM('资源-马匹'!P52:$P52))),0)*'资源-马匹'!F$5</f>
        <v>0</v>
      </c>
      <c r="I52" s="4">
        <f>IF(SUM('资源-马匹'!$P52:P52)&gt;=6,'资源-马匹'!P52-6,0)*'资源-马匹'!$G$5</f>
        <v>0</v>
      </c>
      <c r="J52" s="4">
        <f>马场!$W$23*($C52-$C$46)</f>
        <v>137.14285714285725</v>
      </c>
      <c r="K52" s="4">
        <f>赛马!$T$25*($C52-$C$46)</f>
        <v>134.40000000000012</v>
      </c>
      <c r="L52" s="4">
        <f t="shared" si="6"/>
        <v>277.91916813695241</v>
      </c>
      <c r="M52" s="4">
        <f t="shared" si="11"/>
        <v>87.630990042797592</v>
      </c>
      <c r="O52" s="31">
        <f t="shared" si="7"/>
        <v>2.2943041449206152E-2</v>
      </c>
      <c r="P52" s="31">
        <f t="shared" si="8"/>
        <v>0.49346311037918872</v>
      </c>
      <c r="Q52" s="31">
        <f t="shared" si="9"/>
        <v>0.483593848171605</v>
      </c>
      <c r="T52" s="4">
        <f t="shared" si="10"/>
        <v>0.53078527146094756</v>
      </c>
      <c r="W52" s="4">
        <f>商店!AG52</f>
        <v>523.60000000000048</v>
      </c>
    </row>
    <row r="53" spans="3:23" x14ac:dyDescent="0.15">
      <c r="C53" s="4">
        <f>'资源-育马券'!D53</f>
        <v>42.53268396026413</v>
      </c>
      <c r="D53" s="4">
        <f>'资源-育马券'!E53</f>
        <v>56.41429154452927</v>
      </c>
      <c r="E53" s="4">
        <f>IF(SUM('资源-马匹'!L53:$P53)&gt;=6,IF(SUM('资源-马匹'!M53:$P53)&gt;=6,'资源-马匹'!L53,'资源-马匹'!L53-(6-SUM('资源-马匹'!M53:$P53))),0)*'资源-马匹'!C$5</f>
        <v>8.0642857142857132</v>
      </c>
      <c r="F53" s="4">
        <f>IF(SUM('资源-马匹'!M53:$P53)&gt;=6,IF(SUM('资源-马匹'!N53:$P53)&gt;=6,'资源-马匹'!M53,'资源-马匹'!M53-(6-SUM('资源-马匹'!N53:$P53))),0)*'资源-马匹'!D$5</f>
        <v>1.5933090849990514</v>
      </c>
      <c r="G53" s="4">
        <f>IF(SUM('资源-马匹'!N53:$P53)&gt;=6,IF(SUM('资源-马匹'!O53:$P53)&gt;=6,'资源-马匹'!N53,'资源-马匹'!N53-(6-SUM('资源-马匹'!O53:$P53))),0)*'资源-马匹'!E$5</f>
        <v>0</v>
      </c>
      <c r="H53" s="4">
        <f>IF(SUM('资源-马匹'!O53:$P53)&gt;=6,IF(SUM('资源-马匹'!P53:$P53)&gt;=6,'资源-马匹'!O53,'资源-马匹'!O53-(6-SUM('资源-马匹'!P53:$P53))),0)*'资源-马匹'!F$5</f>
        <v>0</v>
      </c>
      <c r="I53" s="4">
        <f>IF(SUM('资源-马匹'!$P53:P53)&gt;=6,'资源-马匹'!P53-6,0)*'资源-马匹'!$G$5</f>
        <v>0</v>
      </c>
      <c r="J53" s="4">
        <f>马场!$W$23*($C53-$C$46)</f>
        <v>171.42857142857142</v>
      </c>
      <c r="K53" s="4">
        <f>赛马!$T$25*($C53-$C$46)</f>
        <v>168</v>
      </c>
      <c r="L53" s="4">
        <f t="shared" si="6"/>
        <v>349.08616622785621</v>
      </c>
      <c r="M53" s="4">
        <f t="shared" si="11"/>
        <v>88.958747613630067</v>
      </c>
      <c r="O53" s="31">
        <f t="shared" si="7"/>
        <v>2.7665360972743445E-2</v>
      </c>
      <c r="P53" s="31">
        <f t="shared" si="8"/>
        <v>0.4910781005188164</v>
      </c>
      <c r="Q53" s="31">
        <f t="shared" si="9"/>
        <v>0.48125653850844008</v>
      </c>
      <c r="T53" s="4">
        <f t="shared" si="10"/>
        <v>0.53540823041082242</v>
      </c>
      <c r="W53" s="4">
        <f>商店!AG53</f>
        <v>652</v>
      </c>
    </row>
    <row r="54" spans="3:23" x14ac:dyDescent="0.15">
      <c r="C54" s="4">
        <f>'资源-育马券'!D54</f>
        <v>44.132683960264131</v>
      </c>
      <c r="D54" s="4">
        <f>'资源-育马券'!E54</f>
        <v>56.941468904370872</v>
      </c>
      <c r="E54" s="4">
        <f>IF(SUM('资源-马匹'!L54:$P54)&gt;=6,IF(SUM('资源-马匹'!M54:$P54)&gt;=6,'资源-马匹'!L54,'资源-马匹'!L54-(6-SUM('资源-马匹'!M54:$P54))),0)*'资源-马匹'!C$5</f>
        <v>10.030000000000001</v>
      </c>
      <c r="F54" s="4">
        <f>IF(SUM('资源-马匹'!M54:$P54)&gt;=6,IF(SUM('资源-马匹'!N54:$P54)&gt;=6,'资源-马匹'!M54,'资源-马匹'!M54-(6-SUM('资源-马匹'!N54:$P54))),0)*'资源-马匹'!D$5</f>
        <v>9.0106327189986803</v>
      </c>
      <c r="G54" s="4">
        <f>IF(SUM('资源-马匹'!N54:$P54)&gt;=6,IF(SUM('资源-马匹'!O54:$P54)&gt;=6,'资源-马匹'!N54,'资源-马匹'!N54-(6-SUM('资源-马匹'!O54:$P54))),0)*'资源-马匹'!E$5</f>
        <v>0</v>
      </c>
      <c r="H54" s="4">
        <f>IF(SUM('资源-马匹'!O54:$P54)&gt;=6,IF(SUM('资源-马匹'!P54:$P54)&gt;=6,'资源-马匹'!O54,'资源-马匹'!O54-(6-SUM('资源-马匹'!P54:$P54))),0)*'资源-马匹'!F$5</f>
        <v>0</v>
      </c>
      <c r="I54" s="4">
        <f>IF(SUM('资源-马匹'!$P54:P54)&gt;=6,'资源-马匹'!P54-6,0)*'资源-马匹'!$G$5</f>
        <v>0</v>
      </c>
      <c r="J54" s="4">
        <f>马场!$W$23*($C54-$C$46)</f>
        <v>240.00000000000006</v>
      </c>
      <c r="K54" s="4">
        <f>赛马!$T$25*($C54-$C$46)</f>
        <v>235.20000000000005</v>
      </c>
      <c r="L54" s="4">
        <f t="shared" si="6"/>
        <v>494.24063271899877</v>
      </c>
      <c r="M54" s="4">
        <f t="shared" si="11"/>
        <v>90.721541556964013</v>
      </c>
      <c r="O54" s="31">
        <f t="shared" si="7"/>
        <v>3.8525024974675158E-2</v>
      </c>
      <c r="P54" s="31">
        <f t="shared" si="8"/>
        <v>0.48559342172996206</v>
      </c>
      <c r="Q54" s="31">
        <f t="shared" si="9"/>
        <v>0.4758815532953628</v>
      </c>
      <c r="T54" s="4">
        <f t="shared" si="10"/>
        <v>0.54383872438270098</v>
      </c>
      <c r="W54" s="4">
        <f>商店!AG54</f>
        <v>908.80000000000018</v>
      </c>
    </row>
    <row r="55" spans="3:23" x14ac:dyDescent="0.15">
      <c r="C55" s="4">
        <f>'资源-育马券'!D55</f>
        <v>45.732683960264133</v>
      </c>
      <c r="D55" s="4">
        <f>'资源-育马券'!E55</f>
        <v>57.451589260298135</v>
      </c>
      <c r="E55" s="4">
        <f>IF(SUM('资源-马匹'!L55:$P55)&gt;=6,IF(SUM('资源-马匹'!M55:$P55)&gt;=6,'资源-马匹'!L55,'资源-马匹'!L55-(6-SUM('资源-马匹'!M55:$P55))),0)*'资源-马匹'!C$5</f>
        <v>11.995714285714287</v>
      </c>
      <c r="F55" s="4">
        <f>IF(SUM('资源-马匹'!M55:$P55)&gt;=6,IF(SUM('资源-马匹'!N55:$P55)&gt;=6,'资源-马匹'!M55,'资源-马匹'!M55-(6-SUM('资源-马匹'!N55:$P55))),0)*'资源-马匹'!D$5</f>
        <v>16.427956352998308</v>
      </c>
      <c r="G55" s="4">
        <f>IF(SUM('资源-马匹'!N55:$P55)&gt;=6,IF(SUM('资源-马匹'!O55:$P55)&gt;=6,'资源-马匹'!N55,'资源-马匹'!N55-(6-SUM('资源-马匹'!O55:$P55))),0)*'资源-马匹'!E$5</f>
        <v>0</v>
      </c>
      <c r="H55" s="4">
        <f>IF(SUM('资源-马匹'!O55:$P55)&gt;=6,IF(SUM('资源-马匹'!P55:$P55)&gt;=6,'资源-马匹'!O55,'资源-马匹'!O55-(6-SUM('资源-马匹'!P55:$P55))),0)*'资源-马匹'!F$5</f>
        <v>0</v>
      </c>
      <c r="I55" s="4">
        <f>IF(SUM('资源-马匹'!$P55:P55)&gt;=6,'资源-马匹'!P55-6,0)*'资源-马匹'!$G$5</f>
        <v>0</v>
      </c>
      <c r="J55" s="4">
        <f>马场!$W$23*($C55-$C$46)</f>
        <v>308.57142857142867</v>
      </c>
      <c r="K55" s="4">
        <f>赛马!$T$25*($C55-$C$46)</f>
        <v>302.40000000000009</v>
      </c>
      <c r="L55" s="4">
        <f t="shared" si="6"/>
        <v>639.39509921014132</v>
      </c>
      <c r="M55" s="4">
        <f t="shared" si="11"/>
        <v>90.721541556964013</v>
      </c>
      <c r="O55" s="31">
        <f t="shared" si="7"/>
        <v>4.4454001405117072E-2</v>
      </c>
      <c r="P55" s="31">
        <f t="shared" si="8"/>
        <v>0.48259898918933486</v>
      </c>
      <c r="Q55" s="31">
        <f t="shared" si="9"/>
        <v>0.47294700940554812</v>
      </c>
      <c r="T55" s="4">
        <f t="shared" si="10"/>
        <v>0.54855447770259191</v>
      </c>
      <c r="W55" s="4">
        <f>商店!AG55</f>
        <v>1165.6000000000004</v>
      </c>
    </row>
    <row r="56" spans="3:23" x14ac:dyDescent="0.15">
      <c r="C56" s="4">
        <f>'资源-育马券'!D56</f>
        <v>48.132683960264131</v>
      </c>
      <c r="D56" s="4">
        <f>'资源-育马券'!E56</f>
        <v>58.193280806848797</v>
      </c>
      <c r="E56" s="4">
        <f>IF(SUM('资源-马匹'!L56:$P56)&gt;=6,IF(SUM('资源-马匹'!M56:$P56)&gt;=6,'资源-马匹'!L56,'资源-马匹'!L56-(6-SUM('资源-马匹'!M56:$P56))),0)*'资源-马匹'!C$5</f>
        <v>14.094285714285714</v>
      </c>
      <c r="F56" s="4">
        <f>IF(SUM('资源-马匹'!M56:$P56)&gt;=6,IF(SUM('资源-马匹'!N56:$P56)&gt;=6,'资源-马匹'!M56,'资源-马匹'!M56-(6-SUM('资源-马匹'!N56:$P56))),0)*'资源-马匹'!D$5</f>
        <v>24.855714285714289</v>
      </c>
      <c r="G56" s="4">
        <f>IF(SUM('资源-马匹'!N56:$P56)&gt;=6,IF(SUM('资源-马匹'!O56:$P56)&gt;=6,'资源-马匹'!N56,'资源-马匹'!N56-(6-SUM('资源-马匹'!O56:$P56))),0)*'资源-马匹'!E$5</f>
        <v>11.827425060944812</v>
      </c>
      <c r="H56" s="4">
        <f>IF(SUM('资源-马匹'!O56:$P56)&gt;=6,IF(SUM('资源-马匹'!P56:$P56)&gt;=6,'资源-马匹'!O56,'资源-马匹'!O56-(6-SUM('资源-马匹'!P56:$P56))),0)*'资源-马匹'!F$5</f>
        <v>0</v>
      </c>
      <c r="I56" s="4">
        <f>IF(SUM('资源-马匹'!$P56:P56)&gt;=6,'资源-马匹'!P56-6,0)*'资源-马匹'!$G$5</f>
        <v>0</v>
      </c>
      <c r="J56" s="4">
        <f>马场!$W$23*($C56-$C$46)</f>
        <v>411.42857142857144</v>
      </c>
      <c r="K56" s="4">
        <f>赛马!$T$25*($C56-$C$46)</f>
        <v>403.20000000000005</v>
      </c>
      <c r="L56" s="4">
        <f t="shared" si="6"/>
        <v>865.40599648951638</v>
      </c>
      <c r="M56" s="4">
        <f t="shared" si="11"/>
        <v>94.171207199739669</v>
      </c>
      <c r="O56" s="31">
        <f t="shared" si="7"/>
        <v>5.8674685947314134E-2</v>
      </c>
      <c r="P56" s="31">
        <f t="shared" si="8"/>
        <v>0.4754168252791342</v>
      </c>
      <c r="Q56" s="31">
        <f t="shared" si="9"/>
        <v>0.46590848877355157</v>
      </c>
      <c r="T56" s="4">
        <f t="shared" si="10"/>
        <v>0.55803842951348737</v>
      </c>
      <c r="W56" s="4">
        <f>商店!AG56</f>
        <v>1550.8000000000002</v>
      </c>
    </row>
    <row r="57" spans="3:23" x14ac:dyDescent="0.15">
      <c r="C57" s="4">
        <f>'资源-育马券'!D57</f>
        <v>50.53268396026413</v>
      </c>
      <c r="D57" s="4">
        <f>'资源-育马券'!E57</f>
        <v>58.8828631865753</v>
      </c>
      <c r="E57" s="4">
        <f>IF(SUM('资源-马匹'!L57:$P57)&gt;=6,IF(SUM('资源-马匹'!M57:$P57)&gt;=6,'资源-马匹'!L57,'资源-马匹'!L57-(6-SUM('资源-马匹'!M57:$P57))),0)*'资源-马匹'!C$5</f>
        <v>14.642857142857142</v>
      </c>
      <c r="F57" s="4">
        <f>IF(SUM('资源-马匹'!M57:$P57)&gt;=6,IF(SUM('资源-马匹'!N57:$P57)&gt;=6,'资源-马匹'!M57,'资源-马匹'!M57-(6-SUM('资源-马匹'!N57:$P57))),0)*'资源-马匹'!D$5</f>
        <v>31.507142857142853</v>
      </c>
      <c r="G57" s="4">
        <f>IF(SUM('资源-马匹'!N57:$P57)&gt;=6,IF(SUM('资源-马匹'!O57:$P57)&gt;=6,'资源-马匹'!N57,'资源-马匹'!N57-(6-SUM('资源-马匹'!O57:$P57))),0)*'资源-马匹'!E$5</f>
        <v>34</v>
      </c>
      <c r="H57" s="4">
        <f>IF(SUM('资源-马匹'!O57:$P57)&gt;=6,IF(SUM('资源-马匹'!P57:$P57)&gt;=6,'资源-马匹'!O57,'资源-马匹'!O57-(6-SUM('资源-马匹'!P57:$P57))),0)*'资源-马匹'!F$5</f>
        <v>2.9704586380573872</v>
      </c>
      <c r="I57" s="4">
        <f>IF(SUM('资源-马匹'!$P57:P57)&gt;=6,'资源-马匹'!P57-6,0)*'资源-马匹'!$G$5</f>
        <v>0</v>
      </c>
      <c r="J57" s="4">
        <f>马场!$W$23*($C57-$C$46)</f>
        <v>514.28571428571422</v>
      </c>
      <c r="K57" s="4">
        <f>赛马!$T$25*($C57-$C$46)</f>
        <v>504</v>
      </c>
      <c r="L57" s="4">
        <f t="shared" si="6"/>
        <v>1101.4061729237715</v>
      </c>
      <c r="M57" s="4">
        <f t="shared" si="11"/>
        <v>98.333406847606341</v>
      </c>
      <c r="O57" s="31">
        <f t="shared" si="7"/>
        <v>7.5467580154746569E-2</v>
      </c>
      <c r="P57" s="31">
        <f t="shared" si="8"/>
        <v>0.46693556557841087</v>
      </c>
      <c r="Q57" s="31">
        <f t="shared" si="9"/>
        <v>0.45759685426684271</v>
      </c>
      <c r="T57" s="4">
        <f t="shared" si="10"/>
        <v>0.5689081471713695</v>
      </c>
      <c r="W57" s="4">
        <f>商店!AG57</f>
        <v>1936</v>
      </c>
    </row>
    <row r="58" spans="3:23" x14ac:dyDescent="0.15">
      <c r="C58" s="4">
        <f>'资源-育马券'!D58</f>
        <v>52.932683960264129</v>
      </c>
      <c r="D58" s="4">
        <f>'资源-育马券'!E58</f>
        <v>59.545970434731508</v>
      </c>
      <c r="E58" s="4">
        <f>IF(SUM('资源-马匹'!L58:$P58)&gt;=6,IF(SUM('资源-马匹'!M58:$P58)&gt;=6,'资源-马匹'!L58,'资源-马匹'!L58-(6-SUM('资源-马匹'!M58:$P58))),0)*'资源-马匹'!C$5</f>
        <v>15.19142857142857</v>
      </c>
      <c r="F58" s="4">
        <f>IF(SUM('资源-马匹'!M58:$P58)&gt;=6,IF(SUM('资源-马匹'!N58:$P58)&gt;=6,'资源-马匹'!M58,'资源-马匹'!M58-(6-SUM('资源-马匹'!N58:$P58))),0)*'资源-马匹'!D$5</f>
        <v>38.158571428571435</v>
      </c>
      <c r="G58" s="4">
        <f>IF(SUM('资源-马匹'!N58:$P58)&gt;=6,IF(SUM('资源-马匹'!O58:$P58)&gt;=6,'资源-马匹'!N58,'资源-马匹'!N58-(6-SUM('资源-马匹'!O58:$P58))),0)*'资源-马匹'!E$5</f>
        <v>43.6</v>
      </c>
      <c r="H58" s="4">
        <f>IF(SUM('资源-马匹'!O58:$P58)&gt;=6,IF(SUM('资源-马匹'!P58:$P58)&gt;=6,'资源-马匹'!O58,'资源-马匹'!O58-(6-SUM('资源-马匹'!P58:$P58))),0)*'资源-马匹'!F$5</f>
        <v>56.231217032335437</v>
      </c>
      <c r="I58" s="4">
        <f>IF(SUM('资源-马匹'!$P58:P58)&gt;=6,'资源-马匹'!P58-6,0)*'资源-马匹'!$G$5</f>
        <v>0</v>
      </c>
      <c r="J58" s="4">
        <f>马场!$W$23*($C58-$C$46)</f>
        <v>617.142857142857</v>
      </c>
      <c r="K58" s="4">
        <f>赛马!$T$25*($C58-$C$46)</f>
        <v>604.79999999999995</v>
      </c>
      <c r="L58" s="4">
        <f t="shared" si="6"/>
        <v>1375.1240741751924</v>
      </c>
      <c r="M58" s="4">
        <f t="shared" si="11"/>
        <v>114.04912552142545</v>
      </c>
      <c r="O58" s="31">
        <f t="shared" si="7"/>
        <v>0.11139446971300714</v>
      </c>
      <c r="P58" s="31">
        <f t="shared" si="8"/>
        <v>0.44879067186211757</v>
      </c>
      <c r="Q58" s="31">
        <f t="shared" si="9"/>
        <v>0.43981485842487528</v>
      </c>
      <c r="T58" s="4">
        <f t="shared" si="10"/>
        <v>0.59241947017714647</v>
      </c>
      <c r="W58" s="4">
        <f>商店!AG58</f>
        <v>2321.1999999999998</v>
      </c>
    </row>
    <row r="59" spans="3:23" x14ac:dyDescent="0.15">
      <c r="C59" s="4">
        <f>'资源-育马券'!D59</f>
        <v>55.332683960264134</v>
      </c>
      <c r="D59" s="4">
        <f>'资源-育马券'!E59</f>
        <v>60.185457227447259</v>
      </c>
      <c r="E59" s="4">
        <f>IF(SUM('资源-马匹'!L59:$P59)&gt;=6,IF(SUM('资源-马匹'!M59:$P59)&gt;=6,'资源-马匹'!L59,'资源-马匹'!L59-(6-SUM('资源-马匹'!M59:$P59))),0)*'资源-马匹'!C$5</f>
        <v>15.74</v>
      </c>
      <c r="F59" s="4">
        <f>IF(SUM('资源-马匹'!M59:$P59)&gt;=6,IF(SUM('资源-马匹'!N59:$P59)&gt;=6,'资源-马匹'!M59,'资源-马匹'!M59-(6-SUM('资源-马匹'!N59:$P59))),0)*'资源-马匹'!D$5</f>
        <v>44.810000000000016</v>
      </c>
      <c r="G59" s="4">
        <f>IF(SUM('资源-马匹'!N59:$P59)&gt;=6,IF(SUM('资源-马匹'!O59:$P59)&gt;=6,'资源-马匹'!N59,'资源-马匹'!N59-(6-SUM('资源-马匹'!O59:$P59))),0)*'资源-马匹'!E$5</f>
        <v>53.20000000000001</v>
      </c>
      <c r="H59" s="4">
        <f>IF(SUM('资源-马匹'!O59:$P59)&gt;=6,IF(SUM('资源-马匹'!P59:$P59)&gt;=6,'资源-马匹'!O59,'资源-马匹'!O59-(6-SUM('资源-马匹'!P59:$P59))),0)*'资源-马匹'!F$5</f>
        <v>109.49197542661373</v>
      </c>
      <c r="I59" s="4">
        <f>IF(SUM('资源-马匹'!$P59:P59)&gt;=6,'资源-马匹'!P59-6,0)*'资源-马匹'!$G$5</f>
        <v>0</v>
      </c>
      <c r="J59" s="4">
        <f>马场!$W$23*($C59-$C$46)</f>
        <v>720.00000000000011</v>
      </c>
      <c r="K59" s="4">
        <f>赛马!$T$25*($C59-$C$46)</f>
        <v>705.60000000000014</v>
      </c>
      <c r="L59" s="4">
        <f t="shared" si="6"/>
        <v>1648.841975426614</v>
      </c>
      <c r="M59" s="4">
        <f t="shared" si="11"/>
        <v>114.0491255214254</v>
      </c>
      <c r="O59" s="31">
        <f t="shared" si="7"/>
        <v>0.135393190344304</v>
      </c>
      <c r="P59" s="31">
        <f t="shared" si="8"/>
        <v>0.43667010588671518</v>
      </c>
      <c r="Q59" s="31">
        <f t="shared" si="9"/>
        <v>0.42793670376898085</v>
      </c>
      <c r="T59" s="4">
        <f t="shared" si="10"/>
        <v>0.60923809319635447</v>
      </c>
      <c r="W59" s="4">
        <f>商店!AG59</f>
        <v>2706.4000000000005</v>
      </c>
    </row>
    <row r="60" spans="3:23" x14ac:dyDescent="0.15">
      <c r="C60" s="4">
        <f>'资源-育马券'!D60</f>
        <v>57.732683960264133</v>
      </c>
      <c r="D60" s="4">
        <f>'资源-育马券'!E60</f>
        <v>60.784363244895779</v>
      </c>
      <c r="E60" s="4">
        <f>IF(SUM('资源-马匹'!L60:$P60)&gt;=6,IF(SUM('资源-马匹'!M60:$P60)&gt;=6,'资源-马匹'!L60,'资源-马匹'!L60-(6-SUM('资源-马匹'!M60:$P60))),0)*'资源-马匹'!C$5</f>
        <v>16.28857142857143</v>
      </c>
      <c r="F60" s="4">
        <f>IF(SUM('资源-马匹'!M60:$P60)&gt;=6,IF(SUM('资源-马匹'!N60:$P60)&gt;=6,'资源-马匹'!M60,'资源-马匹'!M60-(6-SUM('资源-马匹'!N60:$P60))),0)*'资源-马匹'!D$5</f>
        <v>51.461428571428598</v>
      </c>
      <c r="G60" s="4">
        <f>IF(SUM('资源-马匹'!N60:$P60)&gt;=6,IF(SUM('资源-马匹'!O60:$P60)&gt;=6,'资源-马匹'!N60,'资源-马匹'!N60-(6-SUM('资源-马匹'!O60:$P60))),0)*'资源-马匹'!E$5</f>
        <v>62.800000000000026</v>
      </c>
      <c r="H60" s="4">
        <f>IF(SUM('资源-马匹'!O60:$P60)&gt;=6,IF(SUM('资源-马匹'!P60:$P60)&gt;=6,'资源-马匹'!O60,'资源-马匹'!O60-(6-SUM('资源-马匹'!P60:$P60))),0)*'资源-马匹'!F$5</f>
        <v>162.75273382089182</v>
      </c>
      <c r="I60" s="4">
        <f>IF(SUM('资源-马匹'!$P60:P60)&gt;=6,'资源-马匹'!P60-6,0)*'资源-马匹'!$G$5</f>
        <v>0</v>
      </c>
      <c r="J60" s="4">
        <f>马场!$W$23*($C60-$C$46)</f>
        <v>822.85714285714289</v>
      </c>
      <c r="K60" s="4">
        <f>赛马!$T$25*($C60-$C$46)</f>
        <v>806.40000000000009</v>
      </c>
      <c r="L60" s="4">
        <f t="shared" si="6"/>
        <v>1922.5598766780349</v>
      </c>
      <c r="M60" s="4">
        <f t="shared" si="11"/>
        <v>114.04912552142545</v>
      </c>
      <c r="O60" s="31">
        <f t="shared" si="7"/>
        <v>0.15255843907846744</v>
      </c>
      <c r="P60" s="31">
        <f t="shared" si="8"/>
        <v>0.42800078834420835</v>
      </c>
      <c r="Q60" s="31">
        <f t="shared" si="9"/>
        <v>0.41944077257732421</v>
      </c>
      <c r="T60" s="4">
        <f t="shared" si="10"/>
        <v>0.62186566071873295</v>
      </c>
      <c r="W60" s="4">
        <f>商店!AG60</f>
        <v>3091.6000000000004</v>
      </c>
    </row>
    <row r="61" spans="3:23" x14ac:dyDescent="0.15">
      <c r="C61" s="4">
        <f>'资源-育马券'!D61</f>
        <v>60.132683960264131</v>
      </c>
      <c r="D61" s="4">
        <f>'资源-育马券'!E61</f>
        <v>61.361709643883636</v>
      </c>
      <c r="E61" s="4">
        <f>IF(SUM('资源-马匹'!L61:$P61)&gt;=6,IF(SUM('资源-马匹'!M61:$P61)&gt;=6,'资源-马匹'!L61,'资源-马匹'!L61-(6-SUM('资源-马匹'!M61:$P61))),0)*'资源-马匹'!C$5</f>
        <v>16.837142857142858</v>
      </c>
      <c r="F61" s="4">
        <f>IF(SUM('资源-马匹'!M61:$P61)&gt;=6,IF(SUM('资源-马匹'!N61:$P61)&gt;=6,'资源-马匹'!M61,'资源-马匹'!M61-(6-SUM('资源-马匹'!N61:$P61))),0)*'资源-马匹'!D$5</f>
        <v>58.112857142857152</v>
      </c>
      <c r="G61" s="4">
        <f>IF(SUM('资源-马匹'!N61:$P61)&gt;=6,IF(SUM('资源-马匹'!O61:$P61)&gt;=6,'资源-马匹'!N61,'资源-马匹'!N61-(6-SUM('资源-马匹'!O61:$P61))),0)*'资源-马匹'!E$5</f>
        <v>72.399999999999991</v>
      </c>
      <c r="H61" s="4">
        <f>IF(SUM('资源-马匹'!O61:$P61)&gt;=6,IF(SUM('资源-马匹'!P61:$P61)&gt;=6,'资源-马匹'!O61,'资源-马匹'!O61-(6-SUM('资源-马匹'!P61:$P61))),0)*'资源-马匹'!F$5</f>
        <v>216.01349221516989</v>
      </c>
      <c r="I61" s="4">
        <f>IF(SUM('资源-马匹'!$P61:P61)&gt;=6,'资源-马匹'!P61-6,0)*'资源-马匹'!$G$5</f>
        <v>0</v>
      </c>
      <c r="J61" s="4">
        <f>马场!$W$23*($C61-$C$46)</f>
        <v>925.71428571428567</v>
      </c>
      <c r="K61" s="4">
        <f>赛马!$T$25*($C61-$C$46)</f>
        <v>907.2</v>
      </c>
      <c r="L61" s="4">
        <f t="shared" si="6"/>
        <v>2196.2777779294556</v>
      </c>
      <c r="M61" s="4">
        <f t="shared" si="11"/>
        <v>114.04912552142535</v>
      </c>
      <c r="O61" s="31">
        <f t="shared" si="7"/>
        <v>0.16544514353632053</v>
      </c>
      <c r="P61" s="31">
        <f t="shared" si="8"/>
        <v>0.42149235174933303</v>
      </c>
      <c r="Q61" s="31">
        <f t="shared" si="9"/>
        <v>0.41306250471434641</v>
      </c>
      <c r="T61" s="4">
        <f t="shared" si="10"/>
        <v>0.63169517312743195</v>
      </c>
      <c r="W61" s="4">
        <f>商店!AG61</f>
        <v>3476.8</v>
      </c>
    </row>
    <row r="62" spans="3:23" x14ac:dyDescent="0.15">
      <c r="C62" s="4">
        <f>'资源-育马券'!D62</f>
        <v>62.53268396026413</v>
      </c>
      <c r="D62" s="4">
        <f>'资源-育马券'!E62</f>
        <v>61.926926068926527</v>
      </c>
      <c r="E62" s="4">
        <f>IF(SUM('资源-马匹'!L62:$P62)&gt;=6,IF(SUM('资源-马匹'!M62:$P62)&gt;=6,'资源-马匹'!L62,'资源-马匹'!L62-(6-SUM('资源-马匹'!M62:$P62))),0)*'资源-马匹'!C$5</f>
        <v>17.385714285714286</v>
      </c>
      <c r="F62" s="4">
        <f>IF(SUM('资源-马匹'!M62:$P62)&gt;=6,IF(SUM('资源-马匹'!N62:$P62)&gt;=6,'资源-马匹'!M62,'资源-马匹'!M62-(6-SUM('资源-马匹'!N62:$P62))),0)*'资源-马匹'!D$5</f>
        <v>64.764285714285705</v>
      </c>
      <c r="G62" s="4">
        <f>IF(SUM('资源-马匹'!N62:$P62)&gt;=6,IF(SUM('资源-马匹'!O62:$P62)&gt;=6,'资源-马匹'!N62,'资源-马匹'!N62-(6-SUM('资源-马匹'!O62:$P62))),0)*'资源-马匹'!E$5</f>
        <v>81.999999999999972</v>
      </c>
      <c r="H62" s="4">
        <f>IF(SUM('资源-马匹'!O62:$P62)&gt;=6,IF(SUM('资源-马匹'!P62:$P62)&gt;=6,'资源-马匹'!O62,'资源-马匹'!O62-(6-SUM('资源-马匹'!P62:$P62))),0)*'资源-马匹'!F$5</f>
        <v>269.27425060944802</v>
      </c>
      <c r="I62" s="4">
        <f>IF(SUM('资源-马匹'!$P62:P62)&gt;=6,'资源-马匹'!P62-6,0)*'资源-马匹'!$G$5</f>
        <v>0</v>
      </c>
      <c r="J62" s="4">
        <f>马场!$W$23*($C62-$C$46)</f>
        <v>1028.5714285714284</v>
      </c>
      <c r="K62" s="4">
        <f>赛马!$T$25*($C62-$C$46)</f>
        <v>1008</v>
      </c>
      <c r="L62" s="4">
        <f t="shared" si="6"/>
        <v>2469.9956791808763</v>
      </c>
      <c r="M62" s="4">
        <f t="shared" si="11"/>
        <v>114.04912552142535</v>
      </c>
      <c r="O62" s="31">
        <f t="shared" si="7"/>
        <v>0.17547571206812163</v>
      </c>
      <c r="P62" s="31">
        <f t="shared" si="8"/>
        <v>0.41642640804640318</v>
      </c>
      <c r="Q62" s="31">
        <f t="shared" si="9"/>
        <v>0.40809787988547519</v>
      </c>
      <c r="T62" s="4">
        <f t="shared" si="10"/>
        <v>0.63956387342850241</v>
      </c>
      <c r="W62" s="4">
        <f>商店!AG62</f>
        <v>3862</v>
      </c>
    </row>
    <row r="63" spans="3:23" x14ac:dyDescent="0.15">
      <c r="C63" s="4">
        <f>'资源-育马券'!D63</f>
        <v>66.532683960264137</v>
      </c>
      <c r="D63" s="4">
        <f>'资源-育马券'!E63</f>
        <v>62.797412443418587</v>
      </c>
      <c r="E63" s="4">
        <f>IF(SUM('资源-马匹'!L63:$P63)&gt;=6,IF(SUM('资源-马匹'!M63:$P63)&gt;=6,'资源-马匹'!L63,'资源-马匹'!L63-(6-SUM('资源-马匹'!M63:$P63))),0)*'资源-马匹'!C$5</f>
        <v>18.3</v>
      </c>
      <c r="F63" s="4">
        <f>IF(SUM('资源-马匹'!M63:$P63)&gt;=6,IF(SUM('资源-马匹'!N63:$P63)&gt;=6,'资源-马匹'!M63,'资源-马匹'!M63-(6-SUM('资源-马匹'!N63:$P63))),0)*'资源-马匹'!D$5</f>
        <v>75.850000000000009</v>
      </c>
      <c r="G63" s="4">
        <f>IF(SUM('资源-马匹'!N63:$P63)&gt;=6,IF(SUM('资源-马匹'!O63:$P63)&gt;=6,'资源-马匹'!N63,'资源-马匹'!N63-(6-SUM('资源-马匹'!O63:$P63))),0)*'资源-马匹'!E$5</f>
        <v>97.999999999999986</v>
      </c>
      <c r="H63" s="4">
        <f>IF(SUM('资源-马匹'!O63:$P63)&gt;=6,IF(SUM('资源-马匹'!P63:$P63)&gt;=6,'资源-马匹'!O63,'资源-马匹'!O63-(6-SUM('资源-马匹'!P63:$P63))),0)*'资源-马匹'!F$5</f>
        <v>358.04218126657844</v>
      </c>
      <c r="I63" s="4">
        <f>IF(SUM('资源-马匹'!$P63:P63)&gt;=6,'资源-马匹'!P63-6,0)*'资源-马匹'!$G$5</f>
        <v>0</v>
      </c>
      <c r="J63" s="4">
        <f>马场!$W$23*($C63-$C$46)</f>
        <v>1200.0000000000002</v>
      </c>
      <c r="K63" s="4">
        <f>赛马!$T$25*($C63-$C$46)</f>
        <v>1176.0000000000002</v>
      </c>
      <c r="L63" s="4">
        <f t="shared" si="6"/>
        <v>2926.1921812665787</v>
      </c>
      <c r="M63" s="4">
        <f t="shared" si="11"/>
        <v>114.0491255214254</v>
      </c>
      <c r="O63" s="31">
        <f t="shared" si="7"/>
        <v>0.18802325588486543</v>
      </c>
      <c r="P63" s="31">
        <f t="shared" si="8"/>
        <v>0.41008926470461343</v>
      </c>
      <c r="Q63" s="31">
        <f t="shared" si="9"/>
        <v>0.40188747941052116</v>
      </c>
      <c r="T63" s="4">
        <f t="shared" si="10"/>
        <v>0.64968742923325451</v>
      </c>
      <c r="W63" s="4">
        <f>商店!AG63</f>
        <v>4504.0000000000009</v>
      </c>
    </row>
    <row r="64" spans="3:23" x14ac:dyDescent="0.15">
      <c r="C64" s="4">
        <f>'资源-育马券'!D64</f>
        <v>70.532683960264137</v>
      </c>
      <c r="D64" s="4">
        <f>'资源-育马券'!E64</f>
        <v>63.621237555476739</v>
      </c>
      <c r="E64" s="4">
        <f>IF(SUM('资源-马匹'!L64:$P64)&gt;=6,IF(SUM('资源-马匹'!M64:$P64)&gt;=6,'资源-马匹'!L64,'资源-马匹'!L64-(6-SUM('资源-马匹'!M64:$P64))),0)*'资源-马匹'!C$5</f>
        <v>19.214285714285715</v>
      </c>
      <c r="F64" s="4">
        <f>IF(SUM('资源-马匹'!M64:$P64)&gt;=6,IF(SUM('资源-马匹'!N64:$P64)&gt;=6,'资源-马匹'!M64,'资源-马匹'!M64-(6-SUM('资源-马匹'!N64:$P64))),0)*'资源-马匹'!D$5</f>
        <v>86.935714285714297</v>
      </c>
      <c r="G64" s="4">
        <f>IF(SUM('资源-马匹'!N64:$P64)&gt;=6,IF(SUM('资源-马匹'!O64:$P64)&gt;=6,'资源-马匹'!N64,'资源-马匹'!N64-(6-SUM('资源-马匹'!O64:$P64))),0)*'资源-马匹'!E$5</f>
        <v>113.99999999999997</v>
      </c>
      <c r="H64" s="4">
        <f>IF(SUM('资源-马匹'!O64:$P64)&gt;=6,IF(SUM('资源-马匹'!P64:$P64)&gt;=6,'资源-马匹'!O64,'资源-马匹'!O64-(6-SUM('资源-马匹'!P64:$P64))),0)*'资源-马匹'!F$5</f>
        <v>446.81011192370869</v>
      </c>
      <c r="I64" s="4">
        <f>IF(SUM('资源-马匹'!$P64:P64)&gt;=6,'资源-马匹'!P64-6,0)*'资源-马匹'!$G$5</f>
        <v>0</v>
      </c>
      <c r="J64" s="4">
        <f>马场!$W$23*($C64-$C$46)</f>
        <v>1371.4285714285716</v>
      </c>
      <c r="K64" s="4">
        <f>赛马!$T$25*($C64-$C$46)</f>
        <v>1344.0000000000002</v>
      </c>
      <c r="L64" s="4">
        <f t="shared" si="6"/>
        <v>3382.3886833522802</v>
      </c>
      <c r="M64" s="4">
        <f t="shared" si="11"/>
        <v>114.04912552142537</v>
      </c>
      <c r="O64" s="31">
        <f t="shared" si="7"/>
        <v>0.1971861232880798</v>
      </c>
      <c r="P64" s="31">
        <f t="shared" si="8"/>
        <v>0.40546155389490923</v>
      </c>
      <c r="Q64" s="31">
        <f t="shared" si="9"/>
        <v>0.39735232281701105</v>
      </c>
      <c r="T64" s="4">
        <f t="shared" si="10"/>
        <v>0.65728501425423236</v>
      </c>
      <c r="W64" s="4">
        <f>商店!AG64</f>
        <v>5146.0000000000009</v>
      </c>
    </row>
    <row r="65" spans="3:23" x14ac:dyDescent="0.15">
      <c r="C65" s="4">
        <f>'资源-育马券'!D65</f>
        <v>74.532683960264137</v>
      </c>
      <c r="D65" s="4">
        <f>'资源-育马券'!E65</f>
        <v>64.4062621963335</v>
      </c>
      <c r="E65" s="4">
        <f>IF(SUM('资源-马匹'!L65:$P65)&gt;=6,IF(SUM('资源-马匹'!M65:$P65)&gt;=6,'资源-马匹'!L65,'资源-马匹'!L65-(6-SUM('资源-马匹'!M65:$P65))),0)*'资源-马匹'!C$5</f>
        <v>20.12857142857143</v>
      </c>
      <c r="F65" s="4">
        <f>IF(SUM('资源-马匹'!M65:$P65)&gt;=6,IF(SUM('资源-马匹'!N65:$P65)&gt;=6,'资源-马匹'!M65,'资源-马匹'!M65-(6-SUM('资源-马匹'!N65:$P65))),0)*'资源-马匹'!D$5</f>
        <v>98.021428571428572</v>
      </c>
      <c r="G65" s="4">
        <f>IF(SUM('资源-马匹'!N65:$P65)&gt;=6,IF(SUM('资源-马匹'!O65:$P65)&gt;=6,'资源-马匹'!N65,'资源-马匹'!N65-(6-SUM('资源-马匹'!O65:$P65))),0)*'资源-马匹'!E$5</f>
        <v>129.99999999999997</v>
      </c>
      <c r="H65" s="4">
        <f>IF(SUM('资源-马匹'!O65:$P65)&gt;=6,IF(SUM('资源-马匹'!P65:$P65)&gt;=6,'资源-马匹'!O65,'资源-马匹'!O65-(6-SUM('资源-马匹'!P65:$P65))),0)*'资源-马匹'!F$5</f>
        <v>535.57804258083877</v>
      </c>
      <c r="I65" s="4">
        <f>IF(SUM('资源-马匹'!$P65:P65)&gt;=6,'资源-马匹'!P65-6,0)*'资源-马匹'!$G$5</f>
        <v>0</v>
      </c>
      <c r="J65" s="4">
        <f>马场!$W$23*($C65-$C$46)</f>
        <v>1542.8571428571431</v>
      </c>
      <c r="K65" s="4">
        <f>赛马!$T$25*($C65-$C$46)</f>
        <v>1512.0000000000002</v>
      </c>
      <c r="L65" s="4">
        <f t="shared" si="6"/>
        <v>3838.5851854379816</v>
      </c>
      <c r="M65" s="4">
        <f t="shared" si="11"/>
        <v>114.04912552142537</v>
      </c>
      <c r="O65" s="31">
        <f t="shared" si="7"/>
        <v>0.20417106947475899</v>
      </c>
      <c r="P65" s="31">
        <f t="shared" si="8"/>
        <v>0.40193380329557632</v>
      </c>
      <c r="Q65" s="31">
        <f t="shared" si="9"/>
        <v>0.3938951272296648</v>
      </c>
      <c r="T65" s="4">
        <f t="shared" si="10"/>
        <v>0.66319716403558759</v>
      </c>
      <c r="W65" s="4">
        <f>商店!AG65</f>
        <v>5788.0000000000009</v>
      </c>
    </row>
    <row r="66" spans="3:23" x14ac:dyDescent="0.15">
      <c r="C66" s="4">
        <f>'资源-育马券'!D66</f>
        <v>78.532683960264137</v>
      </c>
      <c r="D66" s="4">
        <f>'资源-育马券'!E66</f>
        <v>65.15484850713321</v>
      </c>
      <c r="E66" s="4">
        <f>IF(SUM('资源-马匹'!L66:$P66)&gt;=6,IF(SUM('资源-马匹'!M66:$P66)&gt;=6,'资源-马匹'!L66,'资源-马匹'!L66-(6-SUM('资源-马匹'!M66:$P66))),0)*'资源-马匹'!C$5</f>
        <v>21.042857142857144</v>
      </c>
      <c r="F66" s="4">
        <f>IF(SUM('资源-马匹'!M66:$P66)&gt;=6,IF(SUM('资源-马匹'!N66:$P66)&gt;=6,'资源-马匹'!M66,'资源-马匹'!M66-(6-SUM('资源-马匹'!N66:$P66))),0)*'资源-马匹'!D$5</f>
        <v>105.85714285714286</v>
      </c>
      <c r="G66" s="4">
        <f>IF(SUM('资源-马匹'!N66:$P66)&gt;=6,IF(SUM('资源-马匹'!O66:$P66)&gt;=6,'资源-马匹'!N66,'资源-马匹'!N66-(6-SUM('资源-马匹'!O66:$P66))),0)*'资源-马匹'!E$5</f>
        <v>150.99999999999997</v>
      </c>
      <c r="H66" s="4">
        <f>IF(SUM('资源-马匹'!O66:$P66)&gt;=6,IF(SUM('资源-马匹'!P66:$P66)&gt;=6,'资源-马匹'!O66,'资源-马匹'!O66-(6-SUM('资源-马匹'!P66:$P66))),0)*'资源-马匹'!F$5</f>
        <v>631.01263990463565</v>
      </c>
      <c r="I66" s="4">
        <f>IF(SUM('资源-马匹'!$P66:P66)&gt;=6,'资源-马匹'!P66-6,0)*'资源-马匹'!$G$5</f>
        <v>0</v>
      </c>
      <c r="J66" s="4">
        <f>马场!$W$23*($C66-$C$46)</f>
        <v>1714.2857142857144</v>
      </c>
      <c r="K66" s="4">
        <f>赛马!$T$25*($C66-$C$46)</f>
        <v>1680.0000000000002</v>
      </c>
      <c r="L66" s="4">
        <f t="shared" si="6"/>
        <v>4303.1983541903501</v>
      </c>
      <c r="M66" s="4">
        <f t="shared" si="11"/>
        <v>116.15329218809211</v>
      </c>
      <c r="O66" s="31">
        <f t="shared" si="7"/>
        <v>0.21121792794412059</v>
      </c>
      <c r="P66" s="31">
        <f t="shared" si="8"/>
        <v>0.3983747838666058</v>
      </c>
      <c r="Q66" s="31">
        <f t="shared" si="9"/>
        <v>0.39040728818927367</v>
      </c>
      <c r="T66" s="4">
        <f t="shared" si="10"/>
        <v>0.66923769116490661</v>
      </c>
      <c r="W66" s="4">
        <f>商店!AG66</f>
        <v>6430.0000000000009</v>
      </c>
    </row>
    <row r="67" spans="3:23" x14ac:dyDescent="0.15">
      <c r="C67" s="4">
        <f>'资源-育马券'!D67</f>
        <v>86.532683960264137</v>
      </c>
      <c r="D67" s="4">
        <f>'资源-育马券'!E67</f>
        <v>66.519938152315177</v>
      </c>
      <c r="E67" s="4">
        <f>IF(SUM('资源-马匹'!L67:$P67)&gt;=6,IF(SUM('资源-马匹'!M67:$P67)&gt;=6,'资源-马匹'!L67,'资源-马匹'!L67-(6-SUM('资源-马匹'!M67:$P67))),0)*'资源-马匹'!C$5</f>
        <v>22.871428571428574</v>
      </c>
      <c r="F67" s="4">
        <f>IF(SUM('资源-马匹'!M67:$P67)&gt;=6,IF(SUM('资源-马匹'!N67:$P67)&gt;=6,'资源-马匹'!M67,'资源-马匹'!M67-(6-SUM('资源-马匹'!N67:$P67))),0)*'资源-马匹'!D$5</f>
        <v>107.22857142857143</v>
      </c>
      <c r="G67" s="4">
        <f>IF(SUM('资源-马匹'!N67:$P67)&gt;=6,IF(SUM('资源-马匹'!O67:$P67)&gt;=6,'资源-马匹'!N67,'资源-马匹'!N67-(6-SUM('资源-马匹'!O67:$P67))),0)*'资源-马匹'!E$5</f>
        <v>214.99999999999997</v>
      </c>
      <c r="H67" s="4">
        <f>IF(SUM('资源-马匹'!O67:$P67)&gt;=6,IF(SUM('资源-马匹'!P67:$P67)&gt;=6,'资源-马匹'!O67,'资源-马匹'!O67-(6-SUM('资源-马匹'!P67:$P67))),0)*'资源-马匹'!F$5</f>
        <v>851.21516788556278</v>
      </c>
      <c r="I67" s="4">
        <f>IF(SUM('资源-马匹'!$P67:P67)&gt;=6,'资源-马匹'!P67-6,0)*'资源-马匹'!$G$5</f>
        <v>0</v>
      </c>
      <c r="J67" s="4">
        <f>马场!$W$23*($C67-$C$46)</f>
        <v>2057.1428571428573</v>
      </c>
      <c r="K67" s="4">
        <f>赛马!$T$25*($C67-$C$46)</f>
        <v>2016.0000000000002</v>
      </c>
      <c r="L67" s="4">
        <f t="shared" si="6"/>
        <v>5269.4580250284198</v>
      </c>
      <c r="M67" s="4">
        <f t="shared" si="11"/>
        <v>120.78245885475872</v>
      </c>
      <c r="O67" s="31">
        <f t="shared" si="7"/>
        <v>0.22702812361411887</v>
      </c>
      <c r="P67" s="31">
        <f t="shared" si="8"/>
        <v>0.39038983655852588</v>
      </c>
      <c r="Q67" s="31">
        <f t="shared" si="9"/>
        <v>0.38258203982735534</v>
      </c>
      <c r="T67" s="4">
        <f t="shared" si="10"/>
        <v>0.68310319225154514</v>
      </c>
      <c r="W67" s="4">
        <f>商店!AG67</f>
        <v>7714.0000000000009</v>
      </c>
    </row>
    <row r="68" spans="3:23" x14ac:dyDescent="0.15">
      <c r="C68" s="4">
        <f>'资源-育马券'!D68</f>
        <v>94.532683960264137</v>
      </c>
      <c r="D68" s="4">
        <f>'资源-育马券'!E68</f>
        <v>67.795850728065588</v>
      </c>
      <c r="E68" s="4">
        <f>IF(SUM('资源-马匹'!L68:$P68)&gt;=6,IF(SUM('资源-马匹'!M68:$P68)&gt;=6,'资源-马匹'!L68,'资源-马匹'!L68-(6-SUM('资源-马匹'!M68:$P68))),0)*'资源-马匹'!C$5</f>
        <v>24.700000000000003</v>
      </c>
      <c r="F68" s="4">
        <f>IF(SUM('资源-马匹'!M68:$P68)&gt;=6,IF(SUM('资源-马匹'!N68:$P68)&gt;=6,'资源-马匹'!M68,'资源-马匹'!M68-(6-SUM('资源-马匹'!N68:$P68))),0)*'资源-马匹'!D$5</f>
        <v>108.60000000000001</v>
      </c>
      <c r="G68" s="4">
        <f>IF(SUM('资源-马匹'!N68:$P68)&gt;=6,IF(SUM('资源-马匹'!O68:$P68)&gt;=6,'资源-马匹'!N68,'资源-马匹'!N68-(6-SUM('资源-马匹'!O68:$P68))),0)*'资源-马匹'!E$5</f>
        <v>278.99999999999994</v>
      </c>
      <c r="H68" s="4">
        <f>IF(SUM('资源-马匹'!O68:$P68)&gt;=6,IF(SUM('资源-马匹'!P68:$P68)&gt;=6,'资源-马匹'!O68,'资源-马匹'!O68-(6-SUM('资源-马匹'!P68:$P68))),0)*'资源-马匹'!F$5</f>
        <v>1066.8606353472949</v>
      </c>
      <c r="I68" s="4">
        <f>IF(SUM('资源-马匹'!$P68:P68)&gt;=6,'资源-马匹'!P68-6,0)*'资源-马匹'!$G$5</f>
        <v>0</v>
      </c>
      <c r="J68" s="4">
        <f>马场!$W$23*($C68-$C$46)</f>
        <v>2400</v>
      </c>
      <c r="K68" s="4">
        <f>赛马!$T$25*($C68-$C$46)</f>
        <v>2352.0000000000005</v>
      </c>
      <c r="L68" s="4">
        <f t="shared" si="6"/>
        <v>6231.1606353472953</v>
      </c>
      <c r="M68" s="4">
        <f t="shared" si="11"/>
        <v>120.21282628985944</v>
      </c>
      <c r="O68" s="31">
        <f t="shared" si="7"/>
        <v>0.23738123953289056</v>
      </c>
      <c r="P68" s="31">
        <f t="shared" si="8"/>
        <v>0.38516099013490374</v>
      </c>
      <c r="Q68" s="31">
        <f t="shared" si="9"/>
        <v>0.37745777033220573</v>
      </c>
      <c r="T68" s="4">
        <f t="shared" si="10"/>
        <v>0.69250507172119291</v>
      </c>
      <c r="W68" s="4">
        <f>商店!AG68</f>
        <v>8998.0000000000018</v>
      </c>
    </row>
    <row r="69" spans="3:23" x14ac:dyDescent="0.15">
      <c r="C69" s="4">
        <f>'资源-育马券'!D69</f>
        <v>102.53268396026414</v>
      </c>
      <c r="D69" s="4">
        <f>'资源-育马券'!E69</f>
        <v>69.002844554363236</v>
      </c>
      <c r="E69" s="4">
        <f>IF(SUM('资源-马匹'!L69:$P69)&gt;=6,IF(SUM('资源-马匹'!M69:$P69)&gt;=6,'资源-马匹'!L69,'资源-马匹'!L69-(6-SUM('资源-马匹'!M69:$P69))),0)*'资源-马匹'!C$5</f>
        <v>26.528571428571428</v>
      </c>
      <c r="F69" s="4">
        <f>IF(SUM('资源-马匹'!M69:$P69)&gt;=6,IF(SUM('资源-马匹'!N69:$P69)&gt;=6,'资源-马匹'!M69,'资源-马匹'!M69-(6-SUM('资源-马匹'!N69:$P69))),0)*'资源-马匹'!D$5</f>
        <v>109.97142857142858</v>
      </c>
      <c r="G69" s="4">
        <f>IF(SUM('资源-马匹'!N69:$P69)&gt;=6,IF(SUM('资源-马匹'!O69:$P69)&gt;=6,'资源-马匹'!N69,'资源-马匹'!N69-(6-SUM('资源-马匹'!O69:$P69))),0)*'资源-马匹'!E$5</f>
        <v>343</v>
      </c>
      <c r="H69" s="4">
        <f>IF(SUM('资源-马匹'!O69:$P69)&gt;=6,IF(SUM('资源-马匹'!P69:$P69)&gt;=6,'资源-马匹'!O69,'资源-马匹'!O69-(6-SUM('资源-马匹'!P69:$P69))),0)*'资源-马匹'!F$5</f>
        <v>1279.3143561049972</v>
      </c>
      <c r="I69" s="4">
        <f>IF(SUM('资源-马匹'!$P69:P69)&gt;=6,'资源-马匹'!P69-6,0)*'资源-马匹'!$G$5</f>
        <v>0</v>
      </c>
      <c r="J69" s="4">
        <f>马场!$W$23*($C69-$C$46)</f>
        <v>2742.8571428571427</v>
      </c>
      <c r="K69" s="4">
        <f>赛马!$T$25*($C69-$C$46)</f>
        <v>2688</v>
      </c>
      <c r="L69" s="4">
        <f t="shared" si="6"/>
        <v>7189.6714989621396</v>
      </c>
      <c r="M69" s="4">
        <f t="shared" si="11"/>
        <v>119.81385795185554</v>
      </c>
      <c r="O69" s="31">
        <f t="shared" si="7"/>
        <v>0.24463069785022717</v>
      </c>
      <c r="P69" s="31">
        <f t="shared" si="8"/>
        <v>0.38149964755039029</v>
      </c>
      <c r="Q69" s="31">
        <f t="shared" si="9"/>
        <v>0.37386965459938254</v>
      </c>
      <c r="T69" s="4">
        <f t="shared" si="10"/>
        <v>0.69924834652423062</v>
      </c>
      <c r="W69" s="4">
        <f>商店!AG69</f>
        <v>10282</v>
      </c>
    </row>
    <row r="70" spans="3:23" x14ac:dyDescent="0.15">
      <c r="C70" s="4">
        <f>'资源-育马券'!D70</f>
        <v>110.53268396026414</v>
      </c>
      <c r="D70" s="4">
        <f>'资源-育马券'!E70</f>
        <v>70.069864293097808</v>
      </c>
      <c r="E70" s="4">
        <f>IF(SUM('资源-马匹'!L70:$P70)&gt;=6,IF(SUM('资源-马匹'!M70:$P70)&gt;=6,'资源-马匹'!L70,'资源-马匹'!L70-(6-SUM('资源-马匹'!M70:$P70))),0)*'资源-马匹'!C$5</f>
        <v>28.357142857142858</v>
      </c>
      <c r="F70" s="4">
        <f>IF(SUM('资源-马匹'!M70:$P70)&gt;=6,IF(SUM('资源-马匹'!N70:$P70)&gt;=6,'资源-马匹'!M70,'资源-马匹'!M70-(6-SUM('资源-马匹'!N70:$P70))),0)*'资源-马匹'!D$5</f>
        <v>111.34285714285714</v>
      </c>
      <c r="G70" s="4">
        <f>IF(SUM('资源-马匹'!N70:$P70)&gt;=6,IF(SUM('资源-马匹'!O70:$P70)&gt;=6,'资源-马匹'!N70,'资源-马匹'!N70-(6-SUM('资源-马匹'!O70:$P70))),0)*'资源-马匹'!E$5</f>
        <v>407</v>
      </c>
      <c r="H70" s="4">
        <f>IF(SUM('资源-马匹'!O70:$P70)&gt;=6,IF(SUM('资源-马匹'!P70:$P70)&gt;=6,'资源-马匹'!O70,'资源-马匹'!O70-(6-SUM('资源-马匹'!P70:$P70))),0)*'资源-马匹'!F$5</f>
        <v>1491.6616678966795</v>
      </c>
      <c r="I70" s="4">
        <f>IF(SUM('资源-马匹'!$P70:P70)&gt;=6,'资源-马匹'!P70-6,0)*'资源-马匹'!$G$5</f>
        <v>0</v>
      </c>
      <c r="J70" s="4">
        <f>马场!$W$23*($C70-$C$46)</f>
        <v>3085.7142857142853</v>
      </c>
      <c r="K70" s="4">
        <f>赛马!$T$25*($C70-$C$46)</f>
        <v>3024</v>
      </c>
      <c r="L70" s="4">
        <f t="shared" si="6"/>
        <v>8148.0759536109654</v>
      </c>
      <c r="M70" s="4">
        <f t="shared" si="11"/>
        <v>119.80055683110322</v>
      </c>
      <c r="O70" s="31">
        <f t="shared" si="7"/>
        <v>0.25016478485247101</v>
      </c>
      <c r="P70" s="31">
        <f t="shared" si="8"/>
        <v>0.37870465411491361</v>
      </c>
      <c r="Q70" s="31">
        <f t="shared" si="9"/>
        <v>0.37113056103261538</v>
      </c>
      <c r="T70" s="4">
        <f t="shared" si="10"/>
        <v>0.70448521127537311</v>
      </c>
      <c r="W70" s="4">
        <f>商店!AG70</f>
        <v>11566</v>
      </c>
    </row>
    <row r="71" spans="3:23" x14ac:dyDescent="0.15">
      <c r="C71" s="4">
        <f>'资源-育马券'!D71</f>
        <v>118.53268396026414</v>
      </c>
      <c r="D71" s="4">
        <f>'资源-育马券'!E71</f>
        <v>71.058420805080829</v>
      </c>
      <c r="E71" s="4">
        <f>IF(SUM('资源-马匹'!L71:$P71)&gt;=6,IF(SUM('资源-马匹'!M71:$P71)&gt;=6,'资源-马匹'!L71,'资源-马匹'!L71-(6-SUM('资源-马匹'!M71:$P71))),0)*'资源-马匹'!C$5</f>
        <v>30.185714285714287</v>
      </c>
      <c r="F71" s="4">
        <f>IF(SUM('资源-马匹'!M71:$P71)&gt;=6,IF(SUM('资源-马匹'!N71:$P71)&gt;=6,'资源-马匹'!M71,'资源-马匹'!M71-(6-SUM('资源-马匹'!N71:$P71))),0)*'资源-马匹'!D$5</f>
        <v>112.71428571428571</v>
      </c>
      <c r="G71" s="4">
        <f>IF(SUM('资源-马匹'!N71:$P71)&gt;=6,IF(SUM('资源-马匹'!O71:$P71)&gt;=6,'资源-马匹'!N71,'资源-马匹'!N71-(6-SUM('资源-马匹'!O71:$P71))),0)*'资源-马匹'!E$5</f>
        <v>470.99999999999994</v>
      </c>
      <c r="H71" s="4">
        <f>IF(SUM('资源-马匹'!O71:$P71)&gt;=6,IF(SUM('资源-马匹'!P71:$P71)&gt;=6,'资源-马匹'!O71,'资源-马匹'!O71-(6-SUM('资源-马匹'!P71:$P71))),0)*'资源-马匹'!F$5</f>
        <v>1704.0089796883613</v>
      </c>
      <c r="I71" s="4">
        <f>IF(SUM('资源-马匹'!$P71:P71)&gt;=6,'资源-马匹'!P71-6,0)*'资源-马匹'!$G$5</f>
        <v>0</v>
      </c>
      <c r="J71" s="4">
        <f>马场!$W$23*($C71-$C$46)</f>
        <v>3428.5714285714284</v>
      </c>
      <c r="K71" s="4">
        <f>赛马!$T$25*($C71-$C$46)</f>
        <v>3360</v>
      </c>
      <c r="L71" s="4">
        <f t="shared" si="6"/>
        <v>9106.4804082597893</v>
      </c>
      <c r="M71" s="4">
        <f t="shared" si="11"/>
        <v>119.80055683110299</v>
      </c>
      <c r="O71" s="31">
        <f t="shared" si="7"/>
        <v>0.25453401048180635</v>
      </c>
      <c r="P71" s="31">
        <f t="shared" si="8"/>
        <v>0.37649797450413824</v>
      </c>
      <c r="Q71" s="31">
        <f t="shared" si="9"/>
        <v>0.36896801501405546</v>
      </c>
      <c r="T71" s="4">
        <f t="shared" si="10"/>
        <v>0.70867551815251284</v>
      </c>
      <c r="W71" s="4">
        <f>商店!AG71</f>
        <v>12850</v>
      </c>
    </row>
    <row r="72" spans="3:23" x14ac:dyDescent="0.15">
      <c r="C72" s="4">
        <f>'资源-育马券'!D72</f>
        <v>134.53268396026414</v>
      </c>
      <c r="D72" s="4">
        <f>'资源-育马券'!E72</f>
        <v>72.900013224656846</v>
      </c>
      <c r="E72" s="4">
        <f>IF(SUM('资源-马匹'!L72:$P72)&gt;=6,IF(SUM('资源-马匹'!M72:$P72)&gt;=6,'资源-马匹'!L72,'资源-马匹'!L72-(6-SUM('资源-马匹'!M72:$P72))),0)*'资源-马匹'!C$5</f>
        <v>33.842857142857142</v>
      </c>
      <c r="F72" s="4">
        <f>IF(SUM('资源-马匹'!M72:$P72)&gt;=6,IF(SUM('资源-马匹'!N72:$P72)&gt;=6,'资源-马匹'!M72,'资源-马匹'!M72-(6-SUM('资源-马匹'!N72:$P72))),0)*'资源-马匹'!D$5</f>
        <v>115.45714285714286</v>
      </c>
      <c r="G72" s="4">
        <f>IF(SUM('资源-马匹'!N72:$P72)&gt;=6,IF(SUM('资源-马匹'!O72:$P72)&gt;=6,'资源-马匹'!N72,'资源-马匹'!N72-(6-SUM('资源-马匹'!O72:$P72))),0)*'资源-马匹'!E$5</f>
        <v>599.00000000000011</v>
      </c>
      <c r="H72" s="4">
        <f>IF(SUM('资源-马匹'!O72:$P72)&gt;=6,IF(SUM('资源-马匹'!P72:$P72)&gt;=6,'资源-马匹'!O72,'资源-马匹'!O72-(6-SUM('资源-马匹'!P72:$P72))),0)*'资源-马匹'!F$5</f>
        <v>2128.703603271726</v>
      </c>
      <c r="I72" s="4">
        <f>IF(SUM('资源-马匹'!$P72:P72)&gt;=6,'资源-马匹'!P72-6,0)*'资源-马匹'!$G$5</f>
        <v>0</v>
      </c>
      <c r="J72" s="4">
        <f>马场!$W$23*($C72-$C$46)</f>
        <v>4114.2857142857138</v>
      </c>
      <c r="K72" s="4">
        <f>赛马!$T$25*($C72-$C$46)</f>
        <v>4032</v>
      </c>
      <c r="L72" s="4">
        <f t="shared" si="6"/>
        <v>11023.289317557439</v>
      </c>
      <c r="M72" s="4">
        <f t="shared" si="11"/>
        <v>119.80055683110311</v>
      </c>
      <c r="O72" s="31">
        <f t="shared" si="7"/>
        <v>0.26099320451377012</v>
      </c>
      <c r="P72" s="31">
        <f t="shared" si="8"/>
        <v>0.37323575529607572</v>
      </c>
      <c r="Q72" s="31">
        <f t="shared" si="9"/>
        <v>0.36577104019015422</v>
      </c>
      <c r="T72" s="4">
        <f t="shared" si="10"/>
        <v>0.7149623373691425</v>
      </c>
      <c r="W72" s="4">
        <f>商店!AG72</f>
        <v>15418</v>
      </c>
    </row>
    <row r="73" spans="3:23" x14ac:dyDescent="0.15">
      <c r="C73" s="4">
        <f>'资源-育马券'!D73</f>
        <v>150.53268396026414</v>
      </c>
      <c r="D73" s="4">
        <f>'资源-育马券'!E73</f>
        <v>74.507030018861627</v>
      </c>
      <c r="E73" s="4">
        <f>IF(SUM('资源-马匹'!L73:$P73)&gt;=6,IF(SUM('资源-马匹'!M73:$P73)&gt;=6,'资源-马匹'!L73,'资源-马匹'!L73-(6-SUM('资源-马匹'!M73:$P73))),0)*'资源-马匹'!C$5</f>
        <v>37.5</v>
      </c>
      <c r="F73" s="4">
        <f>IF(SUM('资源-马匹'!M73:$P73)&gt;=6,IF(SUM('资源-马匹'!N73:$P73)&gt;=6,'资源-马匹'!M73,'资源-马匹'!M73-(6-SUM('资源-马匹'!N73:$P73))),0)*'资源-马匹'!D$5</f>
        <v>118.19999999999999</v>
      </c>
      <c r="G73" s="4">
        <f>IF(SUM('资源-马匹'!N73:$P73)&gt;=6,IF(SUM('资源-马匹'!O73:$P73)&gt;=6,'资源-马匹'!N73,'资源-马匹'!N73-(6-SUM('资源-马匹'!O73:$P73))),0)*'资源-马匹'!E$5</f>
        <v>727</v>
      </c>
      <c r="H73" s="4">
        <f>IF(SUM('资源-马匹'!O73:$P73)&gt;=6,IF(SUM('资源-马匹'!P73:$P73)&gt;=6,'资源-马匹'!O73,'资源-马匹'!O73-(6-SUM('资源-马匹'!P73:$P73))),0)*'资源-马匹'!F$5</f>
        <v>2534.5675277805531</v>
      </c>
      <c r="I73" s="4">
        <f>IF(SUM('资源-马匹'!$P73:P73)&gt;=6,'资源-马匹'!P73-6,0)*'资源-马匹'!$G$5</f>
        <v>75.32279629814667</v>
      </c>
      <c r="J73" s="4">
        <f>马场!$W$23*($C73-$C$46)</f>
        <v>4800</v>
      </c>
      <c r="K73" s="4">
        <f>赛马!$T$25*($C73-$C$46)</f>
        <v>4704</v>
      </c>
      <c r="L73" s="4">
        <f t="shared" si="6"/>
        <v>12996.590324078699</v>
      </c>
      <c r="M73" s="4">
        <f t="shared" si="11"/>
        <v>123.33131290757876</v>
      </c>
      <c r="O73" s="31">
        <f t="shared" si="7"/>
        <v>0.26873127774197825</v>
      </c>
      <c r="P73" s="31">
        <f t="shared" si="8"/>
        <v>0.3693276375040514</v>
      </c>
      <c r="Q73" s="31">
        <f t="shared" si="9"/>
        <v>0.36194108475397041</v>
      </c>
      <c r="T73" s="4">
        <f t="shared" si="10"/>
        <v>0.72259481397079395</v>
      </c>
      <c r="W73" s="4">
        <f>商店!AG73</f>
        <v>17986</v>
      </c>
    </row>
    <row r="74" spans="3:23" x14ac:dyDescent="0.15">
      <c r="C74" s="4">
        <f>'资源-育马券'!D74</f>
        <v>166.53268396026414</v>
      </c>
      <c r="D74" s="4">
        <f>'资源-育马券'!E74</f>
        <v>75.960633855370347</v>
      </c>
      <c r="E74" s="4">
        <f>IF(SUM('资源-马匹'!L74:$P74)&gt;=6,IF(SUM('资源-马匹'!M74:$P74)&gt;=6,'资源-马匹'!L74,'资源-马匹'!L74-(6-SUM('资源-马匹'!M74:$P74))),0)*'资源-马匹'!C$5</f>
        <v>41.157142857142858</v>
      </c>
      <c r="F74" s="4">
        <f>IF(SUM('资源-马匹'!M74:$P74)&gt;=6,IF(SUM('资源-马匹'!N74:$P74)&gt;=6,'资源-马匹'!M74,'资源-马匹'!M74-(6-SUM('资源-马匹'!N74:$P74))),0)*'资源-马匹'!D$5</f>
        <v>120.94285714285715</v>
      </c>
      <c r="G74" s="4">
        <f>IF(SUM('资源-马匹'!N74:$P74)&gt;=6,IF(SUM('资源-马匹'!O74:$P74)&gt;=6,'资源-马匹'!N74,'资源-马匹'!N74-(6-SUM('资源-马匹'!O74:$P74))),0)*'资源-马匹'!E$5</f>
        <v>855</v>
      </c>
      <c r="H74" s="4">
        <f>IF(SUM('资源-马匹'!O74:$P74)&gt;=6,IF(SUM('资源-马匹'!P74:$P74)&gt;=6,'资源-马匹'!O74,'资源-马匹'!O74-(6-SUM('资源-马匹'!P74:$P74))),0)*'资源-马匹'!F$5</f>
        <v>2922.2105384710558</v>
      </c>
      <c r="I74" s="4">
        <f>IF(SUM('资源-马匹'!$P74:P74)&gt;=6,'资源-马匹'!P74-6,0)*'资源-马匹'!$G$5</f>
        <v>223.52924786959292</v>
      </c>
      <c r="J74" s="4">
        <f>马场!$W$23*($C74-$C$46)</f>
        <v>5485.7142857142853</v>
      </c>
      <c r="K74" s="4">
        <f>赛马!$T$25*($C74-$C$46)</f>
        <v>5376</v>
      </c>
      <c r="L74" s="4">
        <f t="shared" si="6"/>
        <v>15024.554072054934</v>
      </c>
      <c r="M74" s="4">
        <f t="shared" si="11"/>
        <v>126.74773424851469</v>
      </c>
      <c r="O74" s="31">
        <f t="shared" si="7"/>
        <v>0.27706910743416763</v>
      </c>
      <c r="P74" s="31">
        <f t="shared" si="8"/>
        <v>0.36511661240698606</v>
      </c>
      <c r="Q74" s="31">
        <f t="shared" si="9"/>
        <v>0.35781428015884637</v>
      </c>
      <c r="T74" s="4">
        <f t="shared" si="10"/>
        <v>0.73097956952685283</v>
      </c>
      <c r="W74" s="4">
        <f>商店!AG74</f>
        <v>20554</v>
      </c>
    </row>
    <row r="75" spans="3:23" x14ac:dyDescent="0.15">
      <c r="C75" s="4">
        <f>'资源-育马券'!D75</f>
        <v>182.53268396026414</v>
      </c>
      <c r="D75" s="4">
        <f>'资源-育马券'!E75</f>
        <v>77.263834900504776</v>
      </c>
      <c r="E75" s="4">
        <f>IF(SUM('资源-马匹'!L75:$P75)&gt;=6,IF(SUM('资源-马匹'!M75:$P75)&gt;=6,'资源-马匹'!L75,'资源-马匹'!L75-(6-SUM('资源-马匹'!M75:$P75))),0)*'资源-马匹'!C$5</f>
        <v>44.814285714285717</v>
      </c>
      <c r="F75" s="4">
        <f>IF(SUM('资源-马匹'!M75:$P75)&gt;=6,IF(SUM('资源-马匹'!N75:$P75)&gt;=6,'资源-马匹'!M75,'资源-马匹'!M75-(6-SUM('资源-马匹'!N75:$P75))),0)*'资源-马匹'!D$5</f>
        <v>123.68571428571428</v>
      </c>
      <c r="G75" s="4">
        <f>IF(SUM('资源-马匹'!N75:$P75)&gt;=6,IF(SUM('资源-马匹'!O75:$P75)&gt;=6,'资源-马匹'!N75,'资源-马匹'!N75-(6-SUM('资源-马匹'!O75:$P75))),0)*'资源-马匹'!E$5</f>
        <v>983</v>
      </c>
      <c r="H75" s="4">
        <f>IF(SUM('资源-马匹'!O75:$P75)&gt;=6,IF(SUM('资源-马匹'!P75:$P75)&gt;=6,'资源-马匹'!O75,'资源-马匹'!O75-(6-SUM('资源-马匹'!P75:$P75))),0)*'资源-马匹'!F$5</f>
        <v>3309.105529825134</v>
      </c>
      <c r="I75" s="4">
        <f>IF(SUM('资源-马匹'!$P75:P75)&gt;=6,'资源-马匹'!P75-6,0)*'资源-马匹'!$G$5</f>
        <v>371.23701988342276</v>
      </c>
      <c r="J75" s="4">
        <f>马场!$W$23*($C75-$C$46)</f>
        <v>6171.4285714285706</v>
      </c>
      <c r="K75" s="4">
        <f>赛马!$T$25*($C75-$C$46)</f>
        <v>6048</v>
      </c>
      <c r="L75" s="4">
        <f t="shared" si="6"/>
        <v>17051.271121137128</v>
      </c>
      <c r="M75" s="4">
        <f t="shared" si="11"/>
        <v>126.6698155676371</v>
      </c>
      <c r="O75" s="31">
        <f t="shared" si="7"/>
        <v>0.28337139884655865</v>
      </c>
      <c r="P75" s="31">
        <f t="shared" si="8"/>
        <v>0.36193363694618247</v>
      </c>
      <c r="Q75" s="31">
        <f t="shared" si="9"/>
        <v>0.35469496420725882</v>
      </c>
      <c r="T75" s="4">
        <f t="shared" si="10"/>
        <v>0.7374479336189399</v>
      </c>
      <c r="W75" s="4">
        <f>商店!AG75</f>
        <v>23122</v>
      </c>
    </row>
    <row r="76" spans="3:23" x14ac:dyDescent="0.15">
      <c r="C76" s="4">
        <f>'资源-育马券'!D76</f>
        <v>198.53268396026414</v>
      </c>
      <c r="D76" s="4">
        <f>'资源-育马券'!E76</f>
        <v>78.462372089554393</v>
      </c>
      <c r="E76" s="4">
        <f>IF(SUM('资源-马匹'!L76:$P76)&gt;=6,IF(SUM('资源-马匹'!M76:$P76)&gt;=6,'资源-马匹'!L76,'资源-马匹'!L76-(6-SUM('资源-马匹'!M76:$P76))),0)*'资源-马匹'!C$5</f>
        <v>48.471428571428575</v>
      </c>
      <c r="F76" s="4">
        <f>IF(SUM('资源-马匹'!M76:$P76)&gt;=6,IF(SUM('资源-马匹'!N76:$P76)&gt;=6,'资源-马匹'!M76,'资源-马匹'!M76-(6-SUM('资源-马匹'!N76:$P76))),0)*'资源-马匹'!D$5</f>
        <v>126.42857142857144</v>
      </c>
      <c r="G76" s="4">
        <f>IF(SUM('资源-马匹'!N76:$P76)&gt;=6,IF(SUM('资源-马匹'!O76:$P76)&gt;=6,'资源-马匹'!N76,'资源-马匹'!N76-(6-SUM('资源-马匹'!O76:$P76))),0)*'资源-马匹'!E$5</f>
        <v>1111</v>
      </c>
      <c r="H76" s="4">
        <f>IF(SUM('资源-马匹'!O76:$P76)&gt;=6,IF(SUM('资源-马匹'!P76:$P76)&gt;=6,'资源-马匹'!O76,'资源-马匹'!O76-(6-SUM('资源-马匹'!P76:$P76))),0)*'资源-马匹'!F$5</f>
        <v>3693.1335094975075</v>
      </c>
      <c r="I76" s="4">
        <f>IF(SUM('资源-马匹'!$P76:P76)&gt;=6,'资源-马匹'!P76-6,0)*'资源-马匹'!$G$5</f>
        <v>517.0334507761163</v>
      </c>
      <c r="J76" s="4">
        <f>马场!$W$23*($C76-$C$46)</f>
        <v>6857.1428571428569</v>
      </c>
      <c r="K76" s="4">
        <f>赛马!$T$25*($C76-$C$46)</f>
        <v>6720</v>
      </c>
      <c r="L76" s="4">
        <f t="shared" si="6"/>
        <v>19073.209817416478</v>
      </c>
      <c r="M76" s="4">
        <f t="shared" si="11"/>
        <v>126.37116851745941</v>
      </c>
      <c r="O76" s="31">
        <f t="shared" si="7"/>
        <v>0.28815637288564583</v>
      </c>
      <c r="P76" s="31">
        <f t="shared" si="8"/>
        <v>0.35951698339108801</v>
      </c>
      <c r="Q76" s="31">
        <f t="shared" si="9"/>
        <v>0.35232664372326628</v>
      </c>
      <c r="T76" s="4">
        <f t="shared" si="10"/>
        <v>0.74243712796482986</v>
      </c>
      <c r="W76" s="4">
        <f>商店!AG76</f>
        <v>25690</v>
      </c>
    </row>
    <row r="77" spans="3:23" x14ac:dyDescent="0.15">
      <c r="C77" s="4">
        <f>'资源-育马券'!D77</f>
        <v>214.53268396026414</v>
      </c>
      <c r="D77" s="4">
        <f>'资源-育马券'!E77</f>
        <v>79.563358690960357</v>
      </c>
      <c r="E77" s="4">
        <f>IF(SUM('资源-马匹'!L77:$P77)&gt;=6,IF(SUM('资源-马匹'!M77:$P77)&gt;=6,'资源-马匹'!L77,'资源-马匹'!L77-(6-SUM('资源-马匹'!M77:$P77))),0)*'资源-马匹'!C$5</f>
        <v>52.128571428571433</v>
      </c>
      <c r="F77" s="4">
        <f>IF(SUM('资源-马匹'!M77:$P77)&gt;=6,IF(SUM('资源-马匹'!N77:$P77)&gt;=6,'资源-马匹'!M77,'资源-马匹'!M77-(6-SUM('资源-马匹'!N77:$P77))),0)*'资源-马匹'!D$5</f>
        <v>129.17142857142858</v>
      </c>
      <c r="G77" s="4">
        <f>IF(SUM('资源-马匹'!N77:$P77)&gt;=6,IF(SUM('资源-马匹'!O77:$P77)&gt;=6,'资源-马匹'!N77,'资源-马匹'!N77-(6-SUM('资源-马匹'!O77:$P77))),0)*'资源-马匹'!E$5</f>
        <v>1239</v>
      </c>
      <c r="H77" s="4">
        <f>IF(SUM('资源-马匹'!O77:$P77)&gt;=6,IF(SUM('资源-马匹'!P77:$P77)&gt;=6,'资源-马匹'!O77,'资源-马匹'!O77-(6-SUM('资源-马匹'!P77:$P77))),0)*'资源-马匹'!F$5</f>
        <v>4077.009726030049</v>
      </c>
      <c r="I77" s="4">
        <f>IF(SUM('资源-马匹'!$P77:P77)&gt;=6,'资源-马匹'!P77-6,0)*'资源-马匹'!$G$5</f>
        <v>662.72870624225538</v>
      </c>
      <c r="J77" s="4">
        <f>马场!$W$23*($C77-$C$46)</f>
        <v>7542.8571428571422</v>
      </c>
      <c r="K77" s="4">
        <f>赛马!$T$25*($C77-$C$46)</f>
        <v>7392</v>
      </c>
      <c r="L77" s="4">
        <f t="shared" si="6"/>
        <v>21094.895575129449</v>
      </c>
      <c r="M77" s="4">
        <f t="shared" si="11"/>
        <v>126.35535985706065</v>
      </c>
      <c r="O77" s="31">
        <f t="shared" si="7"/>
        <v>0.29201559260311738</v>
      </c>
      <c r="P77" s="31">
        <f t="shared" si="8"/>
        <v>0.35756788252367805</v>
      </c>
      <c r="Q77" s="31">
        <f t="shared" si="9"/>
        <v>0.35041652487320452</v>
      </c>
      <c r="T77" s="4">
        <f t="shared" si="10"/>
        <v>0.74651056603897825</v>
      </c>
      <c r="W77" s="4">
        <f>商店!AG77</f>
        <v>28258</v>
      </c>
    </row>
    <row r="78" spans="3:23" x14ac:dyDescent="0.15">
      <c r="C78" s="4">
        <f>'资源-育马券'!D78</f>
        <v>230.53268396026414</v>
      </c>
      <c r="D78" s="4">
        <f>'资源-育马券'!E78</f>
        <v>80.618540088962334</v>
      </c>
      <c r="E78" s="4">
        <f>IF(SUM('资源-马匹'!L78:$P78)&gt;=6,IF(SUM('资源-马匹'!M78:$P78)&gt;=6,'资源-马匹'!L78,'资源-马匹'!L78-(6-SUM('资源-马匹'!M78:$P78))),0)*'资源-马匹'!C$5</f>
        <v>55.785714285714285</v>
      </c>
      <c r="F78" s="4">
        <f>IF(SUM('资源-马匹'!M78:$P78)&gt;=6,IF(SUM('资源-马匹'!N78:$P78)&gt;=6,'资源-马匹'!M78,'资源-马匹'!M78-(6-SUM('资源-马匹'!N78:$P78))),0)*'资源-马匹'!D$5</f>
        <v>131.91428571428571</v>
      </c>
      <c r="G78" s="4">
        <f>IF(SUM('资源-马匹'!N78:$P78)&gt;=6,IF(SUM('资源-马匹'!O78:$P78)&gt;=6,'资源-马匹'!N78,'资源-马匹'!N78-(6-SUM('资源-马匹'!O78:$P78))),0)*'资源-马匹'!E$5</f>
        <v>1367</v>
      </c>
      <c r="H78" s="4">
        <f>IF(SUM('资源-马匹'!O78:$P78)&gt;=6,IF(SUM('资源-马匹'!P78:$P78)&gt;=6,'资源-马匹'!O78,'资源-马匹'!O78-(6-SUM('资源-马匹'!P78:$P78))),0)*'资源-马匹'!F$5</f>
        <v>4460.8859425625915</v>
      </c>
      <c r="I78" s="4">
        <f>IF(SUM('资源-马匹'!$P78:P78)&gt;=6,'资源-马匹'!P78-6,0)*'资源-马匹'!$G$5</f>
        <v>808.42396170839436</v>
      </c>
      <c r="J78" s="4">
        <f>马场!$W$23*($C78-$C$46)</f>
        <v>8228.5714285714275</v>
      </c>
      <c r="K78" s="4">
        <f>赛马!$T$25*($C78-$C$46)</f>
        <v>8064</v>
      </c>
      <c r="L78" s="4">
        <f t="shared" si="6"/>
        <v>23116.581332842412</v>
      </c>
      <c r="M78" s="4">
        <f t="shared" si="11"/>
        <v>126.35535985706019</v>
      </c>
      <c r="O78" s="31">
        <f t="shared" si="7"/>
        <v>0.29519978780668199</v>
      </c>
      <c r="P78" s="31">
        <f t="shared" si="8"/>
        <v>0.3559597031279384</v>
      </c>
      <c r="Q78" s="31">
        <f t="shared" si="9"/>
        <v>0.34884050906537967</v>
      </c>
      <c r="T78" s="4">
        <f t="shared" si="10"/>
        <v>0.74990531800565796</v>
      </c>
      <c r="W78" s="4">
        <f>商店!AG78</f>
        <v>30826</v>
      </c>
    </row>
    <row r="79" spans="3:23" x14ac:dyDescent="0.15">
      <c r="C79" s="4">
        <f>'资源-育马券'!D79</f>
        <v>246.53268396026414</v>
      </c>
      <c r="D79" s="4">
        <f>'资源-育马券'!E79</f>
        <v>81.605858022184634</v>
      </c>
      <c r="E79" s="4">
        <f>IF(SUM('资源-马匹'!L79:$P79)&gt;=6,IF(SUM('资源-马匹'!M79:$P79)&gt;=6,'资源-马匹'!L79,'资源-马匹'!L79-(6-SUM('资源-马匹'!M79:$P79))),0)*'资源-马匹'!C$5</f>
        <v>59.442857142857143</v>
      </c>
      <c r="F79" s="4">
        <f>IF(SUM('资源-马匹'!M79:$P79)&gt;=6,IF(SUM('资源-马匹'!N79:$P79)&gt;=6,'资源-马匹'!M79,'资源-马匹'!M79-(6-SUM('资源-马匹'!N79:$P79))),0)*'资源-马匹'!D$5</f>
        <v>134.65714285714284</v>
      </c>
      <c r="G79" s="4">
        <f>IF(SUM('资源-马匹'!N79:$P79)&gt;=6,IF(SUM('资源-马匹'!O79:$P79)&gt;=6,'资源-马匹'!N79,'资源-马匹'!N79-(6-SUM('资源-马匹'!O79:$P79))),0)*'资源-马匹'!E$5</f>
        <v>1495</v>
      </c>
      <c r="H79" s="4">
        <f>IF(SUM('资源-马匹'!O79:$P79)&gt;=6,IF(SUM('资源-马匹'!P79:$P79)&gt;=6,'资源-马匹'!O79,'资源-马匹'!O79-(6-SUM('资源-马匹'!P79:$P79))),0)*'资源-马匹'!F$5</f>
        <v>4844.762159095133</v>
      </c>
      <c r="I79" s="4">
        <f>IF(SUM('资源-马匹'!$P79:P79)&gt;=6,'资源-马匹'!P79-6,0)*'资源-马匹'!$G$5</f>
        <v>954.11921717453311</v>
      </c>
      <c r="J79" s="4">
        <f>马场!$W$23*($C79-$C$46)</f>
        <v>8914.2857142857138</v>
      </c>
      <c r="K79" s="4">
        <f>赛马!$T$25*($C79-$C$46)</f>
        <v>8736</v>
      </c>
      <c r="L79" s="4">
        <f t="shared" si="6"/>
        <v>25138.267090555382</v>
      </c>
      <c r="M79" s="4">
        <f t="shared" si="11"/>
        <v>126.35535985706065</v>
      </c>
      <c r="O79" s="31">
        <f t="shared" si="7"/>
        <v>0.29787182025299397</v>
      </c>
      <c r="P79" s="31">
        <f t="shared" si="8"/>
        <v>0.35461019179141712</v>
      </c>
      <c r="Q79" s="31">
        <f t="shared" si="9"/>
        <v>0.3475179879555888</v>
      </c>
      <c r="T79" s="4">
        <f t="shared" si="10"/>
        <v>0.75277795683522142</v>
      </c>
      <c r="W79" s="4">
        <f>商店!AG79</f>
        <v>33394</v>
      </c>
    </row>
    <row r="80" spans="3:23" x14ac:dyDescent="0.15">
      <c r="C80" s="4">
        <f>'资源-育马券'!D80</f>
        <v>262.53268396026414</v>
      </c>
      <c r="D80" s="4">
        <f>'资源-育马券'!E80</f>
        <v>82.510185283893776</v>
      </c>
      <c r="E80" s="4">
        <f>IF(SUM('资源-马匹'!L80:$P80)&gt;=6,IF(SUM('资源-马匹'!M80:$P80)&gt;=6,'资源-马匹'!L80,'资源-马匹'!L80-(6-SUM('资源-马匹'!M80:$P80))),0)*'资源-马匹'!C$5</f>
        <v>63.1</v>
      </c>
      <c r="F80" s="4">
        <f>IF(SUM('资源-马匹'!M80:$P80)&gt;=6,IF(SUM('资源-马匹'!N80:$P80)&gt;=6,'资源-马匹'!M80,'资源-马匹'!M80-(6-SUM('资源-马匹'!N80:$P80))),0)*'资源-马匹'!D$5</f>
        <v>137.39999999999998</v>
      </c>
      <c r="G80" s="4">
        <f>IF(SUM('资源-马匹'!N80:$P80)&gt;=6,IF(SUM('资源-马匹'!O80:$P80)&gt;=6,'资源-马匹'!N80,'资源-马匹'!N80-(6-SUM('资源-马匹'!O80:$P80))),0)*'资源-马匹'!E$5</f>
        <v>1623</v>
      </c>
      <c r="H80" s="4">
        <f>IF(SUM('资源-马匹'!O80:$P80)&gt;=6,IF(SUM('资源-马匹'!P80:$P80)&gt;=6,'资源-马匹'!O80,'资源-马匹'!O80-(6-SUM('资源-马匹'!P80:$P80))),0)*'资源-马匹'!F$5</f>
        <v>5228.6383756276746</v>
      </c>
      <c r="I80" s="4">
        <f>IF(SUM('资源-马匹'!$P80:P80)&gt;=6,'资源-马匹'!P80-6,0)*'资源-马匹'!$G$5</f>
        <v>1099.8144726406724</v>
      </c>
      <c r="J80" s="4">
        <f>马场!$W$23*($C80-$C$46)</f>
        <v>9600</v>
      </c>
      <c r="K80" s="4">
        <f>赛马!$T$25*($C80-$C$46)</f>
        <v>9408</v>
      </c>
      <c r="L80" s="4">
        <f t="shared" si="6"/>
        <v>27159.952848268345</v>
      </c>
      <c r="M80" s="4">
        <f t="shared" si="11"/>
        <v>126.35535985706019</v>
      </c>
      <c r="O80" s="31">
        <f t="shared" si="7"/>
        <v>0.30014606040776304</v>
      </c>
      <c r="P80" s="31">
        <f t="shared" si="8"/>
        <v>0.35346158565264496</v>
      </c>
      <c r="Q80" s="31">
        <f t="shared" si="9"/>
        <v>0.34639235393959206</v>
      </c>
      <c r="T80" s="4">
        <f t="shared" si="10"/>
        <v>0.75524033280319069</v>
      </c>
      <c r="W80" s="4">
        <f>商店!AG80</f>
        <v>35962</v>
      </c>
    </row>
    <row r="81" spans="3:23" x14ac:dyDescent="0.15">
      <c r="C81" s="4">
        <f>'资源-育马券'!D81</f>
        <v>278.53268396026414</v>
      </c>
      <c r="D81" s="4">
        <f>'资源-育马券'!E81</f>
        <v>83.354617945532794</v>
      </c>
      <c r="E81" s="4">
        <f>IF(SUM('资源-马匹'!L81:$P81)&gt;=6,IF(SUM('资源-马匹'!M81:$P81)&gt;=6,'资源-马匹'!L81,'资源-马匹'!L81-(6-SUM('资源-马匹'!M81:$P81))),0)*'资源-马匹'!C$5</f>
        <v>66.757142857142867</v>
      </c>
      <c r="F81" s="4">
        <f>IF(SUM('资源-马匹'!M81:$P81)&gt;=6,IF(SUM('资源-马匹'!N81:$P81)&gt;=6,'资源-马匹'!M81,'资源-马匹'!M81-(6-SUM('资源-马匹'!N81:$P81))),0)*'资源-马匹'!D$5</f>
        <v>140.14285714285714</v>
      </c>
      <c r="G81" s="4">
        <f>IF(SUM('资源-马匹'!N81:$P81)&gt;=6,IF(SUM('资源-马匹'!O81:$P81)&gt;=6,'资源-马匹'!N81,'资源-马匹'!N81-(6-SUM('资源-马匹'!O81:$P81))),0)*'资源-马匹'!E$5</f>
        <v>1751.0000000000002</v>
      </c>
      <c r="H81" s="4">
        <f>IF(SUM('资源-马匹'!O81:$P81)&gt;=6,IF(SUM('资源-马匹'!P81:$P81)&gt;=6,'资源-马匹'!O81,'资源-马匹'!O81-(6-SUM('资源-马匹'!P81:$P81))),0)*'资源-马匹'!F$5</f>
        <v>5612.5145921602161</v>
      </c>
      <c r="I81" s="4">
        <f>IF(SUM('资源-马匹'!$P81:P81)&gt;=6,'资源-马匹'!P81-6,0)*'资源-马匹'!$G$5</f>
        <v>1245.5097281068115</v>
      </c>
      <c r="J81" s="4">
        <f>马场!$W$23*($C81-$C$46)</f>
        <v>10285.714285714284</v>
      </c>
      <c r="K81" s="4">
        <f>赛马!$T$25*($C81-$C$46)</f>
        <v>10080</v>
      </c>
      <c r="L81" s="4">
        <f t="shared" si="6"/>
        <v>29181.638605981312</v>
      </c>
      <c r="M81" s="4">
        <f t="shared" si="11"/>
        <v>126.35535985706042</v>
      </c>
      <c r="O81" s="31">
        <f t="shared" si="7"/>
        <v>0.30210518467801334</v>
      </c>
      <c r="P81" s="31">
        <f t="shared" si="8"/>
        <v>0.35247212895049829</v>
      </c>
      <c r="Q81" s="31">
        <f t="shared" si="9"/>
        <v>0.34542268637148837</v>
      </c>
      <c r="T81" s="4">
        <f t="shared" si="10"/>
        <v>0.75737447718612283</v>
      </c>
      <c r="W81" s="4">
        <f>商店!AG81</f>
        <v>38530</v>
      </c>
    </row>
    <row r="85" spans="3:23" x14ac:dyDescent="0.15">
      <c r="C85" s="4" t="s">
        <v>2</v>
      </c>
      <c r="E85" s="60" t="s">
        <v>363</v>
      </c>
      <c r="F85" s="60"/>
      <c r="G85" s="60"/>
      <c r="H85" s="60"/>
      <c r="I85" s="60"/>
      <c r="J85" s="60" t="s">
        <v>364</v>
      </c>
      <c r="K85" s="60"/>
      <c r="L85" s="60" t="s">
        <v>369</v>
      </c>
      <c r="O85" s="60" t="s">
        <v>382</v>
      </c>
      <c r="P85" s="60"/>
      <c r="Q85" s="60"/>
      <c r="W85" s="4" t="s">
        <v>354</v>
      </c>
    </row>
    <row r="86" spans="3:23" x14ac:dyDescent="0.15">
      <c r="C86" s="4" t="s">
        <v>105</v>
      </c>
      <c r="D86" s="4" t="s">
        <v>31</v>
      </c>
      <c r="E86" s="4" t="s">
        <v>47</v>
      </c>
      <c r="F86" s="4" t="s">
        <v>48</v>
      </c>
      <c r="G86" s="4" t="s">
        <v>24</v>
      </c>
      <c r="H86" s="4" t="s">
        <v>22</v>
      </c>
      <c r="I86" s="4" t="s">
        <v>23</v>
      </c>
      <c r="J86" s="4" t="s">
        <v>158</v>
      </c>
      <c r="K86" s="4" t="s">
        <v>353</v>
      </c>
      <c r="L86" s="60"/>
      <c r="M86" s="4" t="s">
        <v>381</v>
      </c>
      <c r="O86" s="4" t="s">
        <v>370</v>
      </c>
      <c r="P86" s="4" t="s">
        <v>371</v>
      </c>
      <c r="Q86" s="4" t="s">
        <v>372</v>
      </c>
      <c r="T86" s="4" t="s">
        <v>389</v>
      </c>
      <c r="W86" s="4" t="s">
        <v>157</v>
      </c>
    </row>
    <row r="87" spans="3:23" x14ac:dyDescent="0.15">
      <c r="C87" s="4">
        <f>'资源-育马券'!D87</f>
        <v>31.642206307096416</v>
      </c>
      <c r="D87" s="4">
        <f>'资源-育马券'!E87</f>
        <v>55</v>
      </c>
      <c r="E87" s="4">
        <f>IF(SUM('资源-马匹'!L87:$P87)&gt;=6,IF(SUM('资源-马匹'!M87:$P87)&gt;=6,'资源-马匹'!L87,'资源-马匹'!L87-(6-SUM('资源-马匹'!M87:$P87))),0)*'资源-马匹'!C$5</f>
        <v>0</v>
      </c>
      <c r="F87" s="4">
        <f>IF(SUM('资源-马匹'!M87:$P87)&gt;=6,IF(SUM('资源-马匹'!N87:$P87)&gt;=6,'资源-马匹'!M87,'资源-马匹'!M87-(6-SUM('资源-马匹'!N87:$P87))),0)*'资源-马匹'!D$5</f>
        <v>0</v>
      </c>
      <c r="G87" s="4">
        <f>IF(SUM('资源-马匹'!N87:$P87)&gt;=6,IF(SUM('资源-马匹'!O87:$P87)&gt;=6,'资源-马匹'!N87,'资源-马匹'!N87-(6-SUM('资源-马匹'!O87:$P87))),0)*'资源-马匹'!E$5</f>
        <v>0</v>
      </c>
      <c r="H87" s="4">
        <f>IF(SUM('资源-马匹'!O87:$P87)&gt;=6,IF(SUM('资源-马匹'!P87:$P87)&gt;=6,'资源-马匹'!O87,'资源-马匹'!O87-(6-SUM('资源-马匹'!P87:$P87))),0)*'资源-马匹'!F$5</f>
        <v>0</v>
      </c>
      <c r="I87" s="4">
        <f>IF(SUM('资源-马匹'!$P87:P87)&gt;=6,'资源-马匹'!P87-6,0)*'资源-马匹'!$G$5</f>
        <v>0</v>
      </c>
      <c r="J87" s="4">
        <f>马场!$X$23*($C87-$C$87)</f>
        <v>0</v>
      </c>
      <c r="K87" s="4">
        <f>赛马!$T$25*($C87-$C$87)</f>
        <v>0</v>
      </c>
      <c r="L87" s="4">
        <f>SUM(E87:K87)</f>
        <v>0</v>
      </c>
      <c r="O87" s="31" t="e">
        <f>SUM($E87:$I87)/$L87</f>
        <v>#DIV/0!</v>
      </c>
      <c r="P87" s="31" t="e">
        <f>J87/$L87</f>
        <v>#DIV/0!</v>
      </c>
      <c r="Q87" s="31" t="e">
        <f>K87/$L87</f>
        <v>#DIV/0!</v>
      </c>
      <c r="T87" s="4">
        <f>L87/W87</f>
        <v>0</v>
      </c>
      <c r="W87" s="4">
        <f>商店!AG87</f>
        <v>10</v>
      </c>
    </row>
    <row r="88" spans="3:23" x14ac:dyDescent="0.15">
      <c r="C88" s="4">
        <f>'资源-育马券'!D88</f>
        <v>31.942206307096416</v>
      </c>
      <c r="D88" s="4">
        <f>'资源-育马券'!E88</f>
        <v>55.133547956981474</v>
      </c>
      <c r="E88" s="4">
        <f>IF(SUM('资源-马匹'!L88:$P88)&gt;=6,IF(SUM('资源-马匹'!M88:$P88)&gt;=6,'资源-马匹'!L88,'资源-马匹'!L88-(6-SUM('资源-马匹'!M88:$P88))),0)*'资源-马匹'!C$5</f>
        <v>0</v>
      </c>
      <c r="F88" s="4">
        <f>IF(SUM('资源-马匹'!M88:$P88)&gt;=6,IF(SUM('资源-马匹'!N88:$P88)&gt;=6,'资源-马匹'!M88,'资源-马匹'!M88-(6-SUM('资源-马匹'!N88:$P88))),0)*'资源-马匹'!D$5</f>
        <v>0</v>
      </c>
      <c r="G88" s="4">
        <f>IF(SUM('资源-马匹'!N88:$P88)&gt;=6,IF(SUM('资源-马匹'!O88:$P88)&gt;=6,'资源-马匹'!N88,'资源-马匹'!N88-(6-SUM('资源-马匹'!O88:$P88))),0)*'资源-马匹'!E$5</f>
        <v>0</v>
      </c>
      <c r="H88" s="4">
        <f>IF(SUM('资源-马匹'!O88:$P88)&gt;=6,IF(SUM('资源-马匹'!P88:$P88)&gt;=6,'资源-马匹'!O88,'资源-马匹'!O88-(6-SUM('资源-马匹'!P88:$P88))),0)*'资源-马匹'!F$5</f>
        <v>0</v>
      </c>
      <c r="I88" s="4">
        <f>IF(SUM('资源-马匹'!$P88:P88)&gt;=6,'资源-马匹'!P88-6,0)*'资源-马匹'!$G$5</f>
        <v>0</v>
      </c>
      <c r="J88" s="4">
        <f>马场!$X$23*($C88-$C$87)</f>
        <v>17.142857142857185</v>
      </c>
      <c r="K88" s="4">
        <f>赛马!$T$25*($C88-$C$87)</f>
        <v>12.60000000000003</v>
      </c>
      <c r="L88" s="4">
        <f t="shared" ref="L88:L122" si="12">SUM(E88:K88)</f>
        <v>29.742857142857215</v>
      </c>
      <c r="M88" s="4">
        <f>(L88-L87)/(C88-C87)</f>
        <v>99.142857142857153</v>
      </c>
      <c r="O88" s="31">
        <f t="shared" ref="O88:O122" si="13">SUM($E88:$I88)/$L88</f>
        <v>0</v>
      </c>
      <c r="P88" s="31">
        <f t="shared" ref="P88:P122" si="14">J88/$L88</f>
        <v>0.57636887608069165</v>
      </c>
      <c r="Q88" s="31">
        <f t="shared" ref="Q88:Q122" si="15">K88/$L88</f>
        <v>0.42363112391930835</v>
      </c>
      <c r="T88" s="4">
        <f t="shared" ref="T88:T122" si="16">L88/W88</f>
        <v>0.45828747523662794</v>
      </c>
      <c r="W88" s="4">
        <f>商店!AG88</f>
        <v>64.900000000000134</v>
      </c>
    </row>
    <row r="89" spans="3:23" x14ac:dyDescent="0.15">
      <c r="C89" s="4">
        <f>'资源-育马券'!D89</f>
        <v>32.242206307096417</v>
      </c>
      <c r="D89" s="4">
        <f>'资源-育马券'!E89</f>
        <v>55.267095913962955</v>
      </c>
      <c r="E89" s="4">
        <f>IF(SUM('资源-马匹'!L89:$P89)&gt;=6,IF(SUM('资源-马匹'!M89:$P89)&gt;=6,'资源-马匹'!L89,'资源-马匹'!L89-(6-SUM('资源-马匹'!M89:$P89))),0)*'资源-马匹'!C$5</f>
        <v>0</v>
      </c>
      <c r="F89" s="4">
        <f>IF(SUM('资源-马匹'!M89:$P89)&gt;=6,IF(SUM('资源-马匹'!N89:$P89)&gt;=6,'资源-马匹'!M89,'资源-马匹'!M89-(6-SUM('资源-马匹'!N89:$P89))),0)*'资源-马匹'!D$5</f>
        <v>0</v>
      </c>
      <c r="G89" s="4">
        <f>IF(SUM('资源-马匹'!N89:$P89)&gt;=6,IF(SUM('资源-马匹'!O89:$P89)&gt;=6,'资源-马匹'!N89,'资源-马匹'!N89-(6-SUM('资源-马匹'!O89:$P89))),0)*'资源-马匹'!E$5</f>
        <v>0</v>
      </c>
      <c r="H89" s="4">
        <f>IF(SUM('资源-马匹'!O89:$P89)&gt;=6,IF(SUM('资源-马匹'!P89:$P89)&gt;=6,'资源-马匹'!O89,'资源-马匹'!O89-(6-SUM('资源-马匹'!P89:$P89))),0)*'资源-马匹'!F$5</f>
        <v>0</v>
      </c>
      <c r="I89" s="4">
        <f>IF(SUM('资源-马匹'!$P89:P89)&gt;=6,'资源-马匹'!P89-6,0)*'资源-马匹'!$G$5</f>
        <v>0</v>
      </c>
      <c r="J89" s="4">
        <f>马场!$X$23*($C89-$C$87)</f>
        <v>34.28571428571437</v>
      </c>
      <c r="K89" s="4">
        <f>赛马!$T$25*($C89-$C$87)</f>
        <v>25.20000000000006</v>
      </c>
      <c r="L89" s="4">
        <f t="shared" si="12"/>
        <v>59.48571428571443</v>
      </c>
      <c r="M89" s="4">
        <f t="shared" ref="M89:M122" si="17">(L89-L88)/(C89-C88)</f>
        <v>99.142857142857153</v>
      </c>
      <c r="O89" s="31">
        <f t="shared" si="13"/>
        <v>0</v>
      </c>
      <c r="P89" s="31">
        <f t="shared" si="14"/>
        <v>0.57636887608069165</v>
      </c>
      <c r="Q89" s="31">
        <f t="shared" si="15"/>
        <v>0.42363112391930835</v>
      </c>
      <c r="T89" s="4">
        <f t="shared" si="16"/>
        <v>0.49654185547340818</v>
      </c>
      <c r="W89" s="4">
        <f>商店!AG89</f>
        <v>119.80000000000027</v>
      </c>
    </row>
    <row r="90" spans="3:23" x14ac:dyDescent="0.15">
      <c r="C90" s="4">
        <f>'资源-育马券'!D90</f>
        <v>32.542206307096414</v>
      </c>
      <c r="D90" s="4">
        <f>'资源-育马券'!E90</f>
        <v>55.400643870944428</v>
      </c>
      <c r="E90" s="4">
        <f>IF(SUM('资源-马匹'!L90:$P90)&gt;=6,IF(SUM('资源-马匹'!M90:$P90)&gt;=6,'资源-马匹'!L90,'资源-马匹'!L90-(6-SUM('资源-马匹'!M90:$P90))),0)*'资源-马匹'!C$5</f>
        <v>0</v>
      </c>
      <c r="F90" s="4">
        <f>IF(SUM('资源-马匹'!M90:$P90)&gt;=6,IF(SUM('资源-马匹'!N90:$P90)&gt;=6,'资源-马匹'!M90,'资源-马匹'!M90-(6-SUM('资源-马匹'!N90:$P90))),0)*'资源-马匹'!D$5</f>
        <v>0</v>
      </c>
      <c r="G90" s="4">
        <f>IF(SUM('资源-马匹'!N90:$P90)&gt;=6,IF(SUM('资源-马匹'!O90:$P90)&gt;=6,'资源-马匹'!N90,'资源-马匹'!N90-(6-SUM('资源-马匹'!O90:$P90))),0)*'资源-马匹'!E$5</f>
        <v>0</v>
      </c>
      <c r="H90" s="4">
        <f>IF(SUM('资源-马匹'!O90:$P90)&gt;=6,IF(SUM('资源-马匹'!P90:$P90)&gt;=6,'资源-马匹'!O90,'资源-马匹'!O90-(6-SUM('资源-马匹'!P90:$P90))),0)*'资源-马匹'!F$5</f>
        <v>0</v>
      </c>
      <c r="I90" s="4">
        <f>IF(SUM('资源-马匹'!$P90:P90)&gt;=6,'资源-马匹'!P90-6,0)*'资源-马匹'!$G$5</f>
        <v>0</v>
      </c>
      <c r="J90" s="4">
        <f>马场!$X$23*($C90-$C$87)</f>
        <v>51.428571428571352</v>
      </c>
      <c r="K90" s="4">
        <f>赛马!$T$25*($C90-$C$87)</f>
        <v>37.79999999999994</v>
      </c>
      <c r="L90" s="4">
        <f t="shared" si="12"/>
        <v>89.228571428571286</v>
      </c>
      <c r="M90" s="4">
        <f t="shared" si="17"/>
        <v>99.142857142857125</v>
      </c>
      <c r="O90" s="31">
        <f t="shared" si="13"/>
        <v>0</v>
      </c>
      <c r="P90" s="31">
        <f t="shared" si="14"/>
        <v>0.57636887608069176</v>
      </c>
      <c r="Q90" s="31">
        <f t="shared" si="15"/>
        <v>0.42363112391930835</v>
      </c>
      <c r="T90" s="4">
        <f t="shared" si="16"/>
        <v>0.51075312781094118</v>
      </c>
      <c r="W90" s="4">
        <f>商店!AG90</f>
        <v>174.69999999999973</v>
      </c>
    </row>
    <row r="91" spans="3:23" x14ac:dyDescent="0.15">
      <c r="C91" s="4">
        <f>'资源-育马券'!D91</f>
        <v>32.842206307096419</v>
      </c>
      <c r="D91" s="4">
        <f>'资源-育马券'!E91</f>
        <v>55.534191827925909</v>
      </c>
      <c r="E91" s="4">
        <f>IF(SUM('资源-马匹'!L91:$P91)&gt;=6,IF(SUM('资源-马匹'!M91:$P91)&gt;=6,'资源-马匹'!L91,'资源-马匹'!L91-(6-SUM('资源-马匹'!M91:$P91))),0)*'资源-马匹'!C$5</f>
        <v>0</v>
      </c>
      <c r="F91" s="4">
        <f>IF(SUM('资源-马匹'!M91:$P91)&gt;=6,IF(SUM('资源-马匹'!N91:$P91)&gt;=6,'资源-马匹'!M91,'资源-马匹'!M91-(6-SUM('资源-马匹'!N91:$P91))),0)*'资源-马匹'!D$5</f>
        <v>0</v>
      </c>
      <c r="G91" s="4">
        <f>IF(SUM('资源-马匹'!N91:$P91)&gt;=6,IF(SUM('资源-马匹'!O91:$P91)&gt;=6,'资源-马匹'!N91,'资源-马匹'!N91-(6-SUM('资源-马匹'!O91:$P91))),0)*'资源-马匹'!E$5</f>
        <v>0</v>
      </c>
      <c r="H91" s="4">
        <f>IF(SUM('资源-马匹'!O91:$P91)&gt;=6,IF(SUM('资源-马匹'!P91:$P91)&gt;=6,'资源-马匹'!O91,'资源-马匹'!O91-(6-SUM('资源-马匹'!P91:$P91))),0)*'资源-马匹'!F$5</f>
        <v>0</v>
      </c>
      <c r="I91" s="4">
        <f>IF(SUM('资源-马匹'!$P91:P91)&gt;=6,'资源-马匹'!P91-6,0)*'资源-马匹'!$G$5</f>
        <v>0</v>
      </c>
      <c r="J91" s="4">
        <f>马场!$X$23*($C91-$C$87)</f>
        <v>68.57142857142874</v>
      </c>
      <c r="K91" s="4">
        <f>赛马!$T$25*($C91-$C$87)</f>
        <v>50.400000000000119</v>
      </c>
      <c r="L91" s="4">
        <f t="shared" si="12"/>
        <v>118.97142857142886</v>
      </c>
      <c r="M91" s="4">
        <f t="shared" si="17"/>
        <v>99.142857142857167</v>
      </c>
      <c r="O91" s="31">
        <f t="shared" si="13"/>
        <v>0</v>
      </c>
      <c r="P91" s="31">
        <f t="shared" si="14"/>
        <v>0.57636887608069165</v>
      </c>
      <c r="Q91" s="31">
        <f t="shared" si="15"/>
        <v>0.42363112391930835</v>
      </c>
      <c r="T91" s="4">
        <f t="shared" si="16"/>
        <v>0.51816824290691887</v>
      </c>
      <c r="W91" s="4">
        <f>商店!AG91</f>
        <v>229.60000000000053</v>
      </c>
    </row>
    <row r="92" spans="3:23" x14ac:dyDescent="0.15">
      <c r="C92" s="4">
        <f>'资源-育马券'!D92</f>
        <v>33.442206307096413</v>
      </c>
      <c r="D92" s="4">
        <f>'资源-育马券'!E92</f>
        <v>55.801287741888856</v>
      </c>
      <c r="E92" s="4">
        <f>IF(SUM('资源-马匹'!L92:$P92)&gt;=6,IF(SUM('资源-马匹'!M92:$P92)&gt;=6,'资源-马匹'!L92,'资源-马匹'!L92-(6-SUM('资源-马匹'!M92:$P92))),0)*'资源-马匹'!C$5</f>
        <v>2.3253106003264969</v>
      </c>
      <c r="F92" s="4">
        <f>IF(SUM('资源-马匹'!M92:$P92)&gt;=6,IF(SUM('资源-马匹'!N92:$P92)&gt;=6,'资源-马匹'!M92,'资源-马匹'!M92-(6-SUM('资源-马匹'!N92:$P92))),0)*'资源-马匹'!D$5</f>
        <v>0</v>
      </c>
      <c r="G92" s="4">
        <f>IF(SUM('资源-马匹'!N92:$P92)&gt;=6,IF(SUM('资源-马匹'!O92:$P92)&gt;=6,'资源-马匹'!N92,'资源-马匹'!N92-(6-SUM('资源-马匹'!O92:$P92))),0)*'资源-马匹'!E$5</f>
        <v>0</v>
      </c>
      <c r="H92" s="4">
        <f>IF(SUM('资源-马匹'!O92:$P92)&gt;=6,IF(SUM('资源-马匹'!P92:$P92)&gt;=6,'资源-马匹'!O92,'资源-马匹'!O92-(6-SUM('资源-马匹'!P92:$P92))),0)*'资源-马匹'!F$5</f>
        <v>0</v>
      </c>
      <c r="I92" s="4">
        <f>IF(SUM('资源-马匹'!$P92:P92)&gt;=6,'资源-马匹'!P92-6,0)*'资源-马匹'!$G$5</f>
        <v>0</v>
      </c>
      <c r="J92" s="4">
        <f>马场!$X$23*($C92-$C$87)</f>
        <v>102.8571428571427</v>
      </c>
      <c r="K92" s="4">
        <f>赛马!$T$25*($C92-$C$87)</f>
        <v>75.599999999999881</v>
      </c>
      <c r="L92" s="4">
        <f t="shared" si="12"/>
        <v>180.7824534574691</v>
      </c>
      <c r="M92" s="4">
        <f t="shared" si="17"/>
        <v>103.01837481006805</v>
      </c>
      <c r="O92" s="31">
        <f t="shared" si="13"/>
        <v>1.2862479493196776E-2</v>
      </c>
      <c r="P92" s="31">
        <f t="shared" si="14"/>
        <v>0.56895534323158681</v>
      </c>
      <c r="Q92" s="31">
        <f t="shared" si="15"/>
        <v>0.41818217727521628</v>
      </c>
      <c r="T92" s="4">
        <f t="shared" si="16"/>
        <v>0.53265307441800058</v>
      </c>
      <c r="W92" s="4">
        <f>商店!AG92</f>
        <v>339.39999999999947</v>
      </c>
    </row>
    <row r="93" spans="3:23" x14ac:dyDescent="0.15">
      <c r="C93" s="4">
        <f>'资源-育马券'!D93</f>
        <v>34.042206307096414</v>
      </c>
      <c r="D93" s="4">
        <f>'资源-育马券'!E93</f>
        <v>56.063283577339448</v>
      </c>
      <c r="E93" s="4">
        <f>IF(SUM('资源-马匹'!L93:$P93)&gt;=6,IF(SUM('资源-马匹'!M93:$P93)&gt;=6,'资源-马匹'!L93,'资源-马匹'!L93-(6-SUM('资源-马匹'!M93:$P93))),0)*'资源-马匹'!C$5</f>
        <v>4.3339036857157387</v>
      </c>
      <c r="F93" s="4">
        <f>IF(SUM('资源-马匹'!M93:$P93)&gt;=6,IF(SUM('资源-马匹'!N93:$P93)&gt;=6,'资源-马匹'!M93,'资源-马匹'!M93-(6-SUM('资源-马匹'!N93:$P93))),0)*'资源-马匹'!D$5</f>
        <v>0</v>
      </c>
      <c r="G93" s="4">
        <f>IF(SUM('资源-马匹'!N93:$P93)&gt;=6,IF(SUM('资源-马匹'!O93:$P93)&gt;=6,'资源-马匹'!N93,'资源-马匹'!N93-(6-SUM('资源-马匹'!O93:$P93))),0)*'资源-马匹'!E$5</f>
        <v>0</v>
      </c>
      <c r="H93" s="4">
        <f>IF(SUM('资源-马匹'!O93:$P93)&gt;=6,IF(SUM('资源-马匹'!P93:$P93)&gt;=6,'资源-马匹'!O93,'资源-马匹'!O93-(6-SUM('资源-马匹'!P93:$P93))),0)*'资源-马匹'!F$5</f>
        <v>0</v>
      </c>
      <c r="I93" s="4">
        <f>IF(SUM('资源-马匹'!$P93:P93)&gt;=6,'资源-马匹'!P93-6,0)*'资源-马匹'!$G$5</f>
        <v>0</v>
      </c>
      <c r="J93" s="4">
        <f>马场!$X$23*($C93-$C$87)</f>
        <v>137.14285714285708</v>
      </c>
      <c r="K93" s="4">
        <f>赛马!$T$25*($C93-$C$87)</f>
        <v>100.79999999999994</v>
      </c>
      <c r="L93" s="4">
        <f t="shared" si="12"/>
        <v>242.27676082857278</v>
      </c>
      <c r="M93" s="4">
        <f t="shared" si="17"/>
        <v>102.49051228517254</v>
      </c>
      <c r="O93" s="31">
        <f t="shared" si="13"/>
        <v>1.7888235218656689E-2</v>
      </c>
      <c r="P93" s="31">
        <f t="shared" si="14"/>
        <v>0.56605865405264744</v>
      </c>
      <c r="Q93" s="31">
        <f t="shared" si="15"/>
        <v>0.41605311072869583</v>
      </c>
      <c r="T93" s="4">
        <f t="shared" si="16"/>
        <v>0.5393516492176601</v>
      </c>
      <c r="W93" s="4">
        <f>商店!AG93</f>
        <v>449.19999999999976</v>
      </c>
    </row>
    <row r="94" spans="3:23" x14ac:dyDescent="0.15">
      <c r="C94" s="4">
        <f>'资源-育马券'!D94</f>
        <v>34.642206307096416</v>
      </c>
      <c r="D94" s="4">
        <f>'资源-育马券'!E94</f>
        <v>56.310459378600413</v>
      </c>
      <c r="E94" s="4">
        <f>IF(SUM('资源-马匹'!L94:$P94)&gt;=6,IF(SUM('资源-马匹'!M94:$P94)&gt;=6,'资源-马匹'!L94,'资源-马匹'!L94-(6-SUM('资源-马匹'!M94:$P94))),0)*'资源-马匹'!C$5</f>
        <v>6.0424967711049744</v>
      </c>
      <c r="F94" s="4">
        <f>IF(SUM('资源-马匹'!M94:$P94)&gt;=6,IF(SUM('资源-马匹'!N94:$P94)&gt;=6,'资源-马匹'!M94,'资源-马匹'!M94-(6-SUM('资源-马匹'!N94:$P94))),0)*'资源-马匹'!D$5</f>
        <v>0</v>
      </c>
      <c r="G94" s="4">
        <f>IF(SUM('资源-马匹'!N94:$P94)&gt;=6,IF(SUM('资源-马匹'!O94:$P94)&gt;=6,'资源-马匹'!N94,'资源-马匹'!N94-(6-SUM('资源-马匹'!O94:$P94))),0)*'资源-马匹'!E$5</f>
        <v>0</v>
      </c>
      <c r="H94" s="4">
        <f>IF(SUM('资源-马匹'!O94:$P94)&gt;=6,IF(SUM('资源-马匹'!P94:$P94)&gt;=6,'资源-马匹'!O94,'资源-马匹'!O94-(6-SUM('资源-马匹'!P94:$P94))),0)*'资源-马匹'!F$5</f>
        <v>0</v>
      </c>
      <c r="I94" s="4">
        <f>IF(SUM('资源-马匹'!$P94:P94)&gt;=6,'资源-马匹'!P94-6,0)*'资源-马匹'!$G$5</f>
        <v>0</v>
      </c>
      <c r="J94" s="4">
        <f>马场!$X$23*($C94-$C$87)</f>
        <v>171.42857142857144</v>
      </c>
      <c r="K94" s="4">
        <f>赛马!$T$25*($C94-$C$87)</f>
        <v>126</v>
      </c>
      <c r="L94" s="4">
        <f t="shared" si="12"/>
        <v>303.47106819967644</v>
      </c>
      <c r="M94" s="4">
        <f t="shared" si="17"/>
        <v>101.99051228517253</v>
      </c>
      <c r="O94" s="31">
        <f t="shared" si="13"/>
        <v>1.9911277891997141E-2</v>
      </c>
      <c r="P94" s="31">
        <f t="shared" si="14"/>
        <v>0.56489263522075095</v>
      </c>
      <c r="Q94" s="31">
        <f t="shared" si="15"/>
        <v>0.4151960868872519</v>
      </c>
      <c r="T94" s="4">
        <f t="shared" si="16"/>
        <v>0.54288205402446588</v>
      </c>
      <c r="W94" s="4">
        <f>商店!AG94</f>
        <v>559</v>
      </c>
    </row>
    <row r="95" spans="3:23" x14ac:dyDescent="0.15">
      <c r="C95" s="4">
        <f>'资源-育马券'!D95</f>
        <v>35.842206307096419</v>
      </c>
      <c r="D95" s="4">
        <f>'资源-育马券'!E95</f>
        <v>56.804810981122344</v>
      </c>
      <c r="E95" s="4">
        <f>IF(SUM('资源-马匹'!L95:$P95)&gt;=6,IF(SUM('资源-马匹'!M95:$P95)&gt;=6,'资源-马匹'!L95,'资源-马匹'!L95-(6-SUM('资源-马匹'!M95:$P95))),0)*'资源-马匹'!C$5</f>
        <v>7.7100000000000026</v>
      </c>
      <c r="F95" s="4">
        <f>IF(SUM('资源-马匹'!M95:$P95)&gt;=6,IF(SUM('资源-马匹'!N95:$P95)&gt;=6,'资源-马匹'!M95,'资源-马匹'!M95-(6-SUM('资源-马匹'!N95:$P95))),0)*'资源-马匹'!D$5</f>
        <v>5.2490488256503456</v>
      </c>
      <c r="G95" s="4">
        <f>IF(SUM('资源-马匹'!N95:$P95)&gt;=6,IF(SUM('资源-马匹'!O95:$P95)&gt;=6,'资源-马匹'!N95,'资源-马匹'!N95-(6-SUM('资源-马匹'!O95:$P95))),0)*'资源-马匹'!E$5</f>
        <v>0</v>
      </c>
      <c r="H95" s="4">
        <f>IF(SUM('资源-马匹'!O95:$P95)&gt;=6,IF(SUM('资源-马匹'!P95:$P95)&gt;=6,'资源-马匹'!O95,'资源-马匹'!O95-(6-SUM('资源-马匹'!P95:$P95))),0)*'资源-马匹'!F$5</f>
        <v>0</v>
      </c>
      <c r="I95" s="4">
        <f>IF(SUM('资源-马匹'!$P95:P95)&gt;=6,'资源-马匹'!P95-6,0)*'资源-马匹'!$G$5</f>
        <v>0</v>
      </c>
      <c r="J95" s="4">
        <f>马场!$X$23*($C95-$C$87)</f>
        <v>240.00000000000017</v>
      </c>
      <c r="K95" s="4">
        <f>赛马!$T$25*($C95-$C$87)</f>
        <v>176.40000000000012</v>
      </c>
      <c r="L95" s="4">
        <f t="shared" si="12"/>
        <v>429.35904882565063</v>
      </c>
      <c r="M95" s="4">
        <f t="shared" si="17"/>
        <v>104.90665052164492</v>
      </c>
      <c r="O95" s="31">
        <f t="shared" si="13"/>
        <v>3.0182312125702087E-2</v>
      </c>
      <c r="P95" s="31">
        <f t="shared" si="14"/>
        <v>0.55897273076328413</v>
      </c>
      <c r="Q95" s="31">
        <f t="shared" si="15"/>
        <v>0.41084495711101382</v>
      </c>
      <c r="T95" s="4">
        <f t="shared" si="16"/>
        <v>0.55145010124023941</v>
      </c>
      <c r="W95" s="4">
        <f>商店!AG95</f>
        <v>778.60000000000048</v>
      </c>
    </row>
    <row r="96" spans="3:23" x14ac:dyDescent="0.15">
      <c r="C96" s="4">
        <f>'资源-育马券'!D96</f>
        <v>37.042206307096414</v>
      </c>
      <c r="D96" s="4">
        <f>'资源-育马券'!E96</f>
        <v>57.279578089064216</v>
      </c>
      <c r="E96" s="4">
        <f>IF(SUM('资源-马匹'!L96:$P96)&gt;=6,IF(SUM('资源-马匹'!M96:$P96)&gt;=6,'资源-马匹'!L96,'资源-马匹'!L96-(6-SUM('资源-马匹'!M96:$P96))),0)*'资源-马匹'!C$5</f>
        <v>9.0128571428571398</v>
      </c>
      <c r="F96" s="4">
        <f>IF(SUM('资源-马匹'!M96:$P96)&gt;=6,IF(SUM('资源-马匹'!N96:$P96)&gt;=6,'资源-马匹'!M96,'资源-马匹'!M96-(6-SUM('资源-马匹'!N96:$P96))),0)*'资源-马匹'!D$5</f>
        <v>11.592035909414296</v>
      </c>
      <c r="G96" s="4">
        <f>IF(SUM('资源-马匹'!N96:$P96)&gt;=6,IF(SUM('资源-马匹'!O96:$P96)&gt;=6,'资源-马匹'!N96,'资源-马匹'!N96-(6-SUM('资源-马匹'!O96:$P96))),0)*'资源-马匹'!E$5</f>
        <v>0</v>
      </c>
      <c r="H96" s="4">
        <f>IF(SUM('资源-马匹'!O96:$P96)&gt;=6,IF(SUM('资源-马匹'!P96:$P96)&gt;=6,'资源-马匹'!O96,'资源-马匹'!O96-(6-SUM('资源-马匹'!P96:$P96))),0)*'资源-马匹'!F$5</f>
        <v>0</v>
      </c>
      <c r="I96" s="4">
        <f>IF(SUM('资源-马匹'!$P96:P96)&gt;=6,'资源-马匹'!P96-6,0)*'资源-马匹'!$G$5</f>
        <v>0</v>
      </c>
      <c r="J96" s="4">
        <f>马场!$X$23*($C96-$C$87)</f>
        <v>308.5714285714285</v>
      </c>
      <c r="K96" s="4">
        <f>赛马!$T$25*($C96-$C$87)</f>
        <v>226.79999999999995</v>
      </c>
      <c r="L96" s="4">
        <f t="shared" si="12"/>
        <v>555.97632162369996</v>
      </c>
      <c r="M96" s="4">
        <f t="shared" si="17"/>
        <v>105.51439399837481</v>
      </c>
      <c r="O96" s="31">
        <f t="shared" si="13"/>
        <v>3.7060738471911749E-2</v>
      </c>
      <c r="P96" s="31">
        <f t="shared" si="14"/>
        <v>0.55500821990091531</v>
      </c>
      <c r="Q96" s="31">
        <f t="shared" si="15"/>
        <v>0.40793104162717281</v>
      </c>
      <c r="T96" s="4">
        <f t="shared" si="16"/>
        <v>0.55697888361420567</v>
      </c>
      <c r="W96" s="4">
        <f>商店!AG96</f>
        <v>998.1999999999997</v>
      </c>
    </row>
    <row r="97" spans="3:23" x14ac:dyDescent="0.15">
      <c r="C97" s="4">
        <f>'资源-育马券'!D97</f>
        <v>38.842206307096419</v>
      </c>
      <c r="D97" s="4">
        <f>'资源-育马券'!E97</f>
        <v>57.972561857331456</v>
      </c>
      <c r="E97" s="4">
        <f>IF(SUM('资源-马匹'!L97:$P97)&gt;=6,IF(SUM('资源-马匹'!M97:$P97)&gt;=6,'资源-马匹'!L97,'资源-马匹'!L97-(6-SUM('资源-马匹'!M97:$P97))),0)*'资源-马匹'!C$5</f>
        <v>10.967142857142859</v>
      </c>
      <c r="F97" s="4">
        <f>IF(SUM('资源-马匹'!M97:$P97)&gt;=6,IF(SUM('资源-马匹'!N97:$P97)&gt;=6,'资源-马匹'!M97,'资源-马匹'!M97-(6-SUM('资源-马匹'!N97:$P97))),0)*'资源-马匹'!D$5</f>
        <v>20.830714285714286</v>
      </c>
      <c r="G97" s="4">
        <f>IF(SUM('资源-马匹'!N97:$P97)&gt;=6,IF(SUM('资源-马匹'!O97:$P97)&gt;=6,'资源-马匹'!N97,'资源-马匹'!N97-(6-SUM('资源-马匹'!O97:$P97))),0)*'资源-马匹'!E$5</f>
        <v>0.91934083115329468</v>
      </c>
      <c r="H97" s="4">
        <f>IF(SUM('资源-马匹'!O97:$P97)&gt;=6,IF(SUM('资源-马匹'!P97:$P97)&gt;=6,'资源-马匹'!O97,'资源-马匹'!O97-(6-SUM('资源-马匹'!P97:$P97))),0)*'资源-马匹'!F$5</f>
        <v>0</v>
      </c>
      <c r="I97" s="4">
        <f>IF(SUM('资源-马匹'!$P97:P97)&gt;=6,'资源-马匹'!P97-6,0)*'资源-马匹'!$G$5</f>
        <v>0</v>
      </c>
      <c r="J97" s="4">
        <f>马场!$X$23*($C97-$C$87)</f>
        <v>411.42857142857162</v>
      </c>
      <c r="K97" s="4">
        <f>赛马!$T$25*($C97-$C$87)</f>
        <v>302.40000000000009</v>
      </c>
      <c r="L97" s="4">
        <f t="shared" si="12"/>
        <v>746.54576940258221</v>
      </c>
      <c r="M97" s="4">
        <f t="shared" si="17"/>
        <v>105.87191543271211</v>
      </c>
      <c r="O97" s="31">
        <f t="shared" si="13"/>
        <v>4.3824771788864514E-2</v>
      </c>
      <c r="P97" s="31">
        <f t="shared" si="14"/>
        <v>0.551109641620251</v>
      </c>
      <c r="Q97" s="31">
        <f t="shared" si="15"/>
        <v>0.40506558659088443</v>
      </c>
      <c r="T97" s="4">
        <f t="shared" si="16"/>
        <v>0.5623273345906763</v>
      </c>
      <c r="W97" s="4">
        <f>商店!AG97</f>
        <v>1327.6000000000006</v>
      </c>
    </row>
    <row r="98" spans="3:23" x14ac:dyDescent="0.15">
      <c r="C98" s="4">
        <f>'资源-育马券'!D98</f>
        <v>40.642206307096416</v>
      </c>
      <c r="D98" s="4">
        <f>'资源-育马券'!E98</f>
        <v>58.614191691574263</v>
      </c>
      <c r="E98" s="4">
        <f>IF(SUM('资源-马匹'!L98:$P98)&gt;=6,IF(SUM('资源-马匹'!M98:$P98)&gt;=6,'资源-马匹'!L98,'资源-马匹'!L98-(6-SUM('资源-马匹'!M98:$P98))),0)*'资源-马匹'!C$5</f>
        <v>12.471428571428572</v>
      </c>
      <c r="F98" s="4">
        <f>IF(SUM('资源-马匹'!M98:$P98)&gt;=6,IF(SUM('资源-马匹'!N98:$P98)&gt;=6,'资源-马匹'!M98,'资源-马匹'!M98-(6-SUM('资源-马匹'!N98:$P98))),0)*'资源-马匹'!D$5</f>
        <v>25.607142857142854</v>
      </c>
      <c r="G98" s="4">
        <f>IF(SUM('资源-马匹'!N98:$P98)&gt;=6,IF(SUM('资源-马匹'!O98:$P98)&gt;=6,'资源-马匹'!N98,'资源-马匹'!N98-(6-SUM('资源-马匹'!O98:$P98))),0)*'资源-马匹'!E$5</f>
        <v>18.212847678544549</v>
      </c>
      <c r="H98" s="4">
        <f>IF(SUM('资源-马匹'!O98:$P98)&gt;=6,IF(SUM('资源-马匹'!P98:$P98)&gt;=6,'资源-马匹'!O98,'资源-马匹'!O98-(6-SUM('资源-马匹'!P98:$P98))),0)*'资源-马匹'!F$5</f>
        <v>0</v>
      </c>
      <c r="I98" s="4">
        <f>IF(SUM('资源-马匹'!$P98:P98)&gt;=6,'资源-马匹'!P98-6,0)*'资源-马匹'!$G$5</f>
        <v>0</v>
      </c>
      <c r="J98" s="4">
        <f>马场!$X$23*($C98-$C$87)</f>
        <v>514.28571428571433</v>
      </c>
      <c r="K98" s="4">
        <f>赛马!$T$25*($C98-$C$87)</f>
        <v>378</v>
      </c>
      <c r="L98" s="4">
        <f t="shared" si="12"/>
        <v>948.57713339283032</v>
      </c>
      <c r="M98" s="4">
        <f t="shared" si="17"/>
        <v>112.23964666124913</v>
      </c>
      <c r="O98" s="31">
        <f t="shared" si="13"/>
        <v>5.9343006620637392E-2</v>
      </c>
      <c r="P98" s="31">
        <f t="shared" si="14"/>
        <v>0.54216541405150587</v>
      </c>
      <c r="Q98" s="31">
        <f t="shared" si="15"/>
        <v>0.39849157932785673</v>
      </c>
      <c r="T98" s="4">
        <f t="shared" si="16"/>
        <v>0.57246658623586621</v>
      </c>
      <c r="W98" s="4">
        <f>商店!AG98</f>
        <v>1657</v>
      </c>
    </row>
    <row r="99" spans="3:23" x14ac:dyDescent="0.15">
      <c r="C99" s="4">
        <f>'资源-育马券'!D99</f>
        <v>42.442206307096413</v>
      </c>
      <c r="D99" s="4">
        <f>'资源-育马券'!E99</f>
        <v>59.238882626577023</v>
      </c>
      <c r="E99" s="4">
        <f>IF(SUM('资源-马匹'!L99:$P99)&gt;=6,IF(SUM('资源-马匹'!M99:$P99)&gt;=6,'资源-马匹'!L99,'资源-马匹'!L99-(6-SUM('资源-马匹'!M99:$P99))),0)*'资源-马匹'!C$5</f>
        <v>12.825714285714284</v>
      </c>
      <c r="F99" s="4">
        <f>IF(SUM('资源-马匹'!M99:$P99)&gt;=6,IF(SUM('资源-马匹'!N99:$P99)&gt;=6,'资源-马匹'!M99,'资源-马匹'!M99-(6-SUM('资源-马匹'!N99:$P99))),0)*'资源-马匹'!D$5</f>
        <v>30.958571428571418</v>
      </c>
      <c r="G99" s="4">
        <f>IF(SUM('资源-马匹'!N99:$P99)&gt;=6,IF(SUM('资源-马匹'!O99:$P99)&gt;=6,'资源-马匹'!N99,'资源-马匹'!N99-(6-SUM('资源-马匹'!O99:$P99))),0)*'资源-马匹'!E$5</f>
        <v>35.371428571428559</v>
      </c>
      <c r="H99" s="4">
        <f>IF(SUM('资源-马匹'!O99:$P99)&gt;=6,IF(SUM('资源-马匹'!P99:$P99)&gt;=6,'资源-马匹'!O99,'资源-马匹'!O99-(6-SUM('资源-马匹'!P99:$P99))),0)*'资源-马匹'!F$5</f>
        <v>8.2063704846956753</v>
      </c>
      <c r="I99" s="4">
        <f>IF(SUM('资源-马匹'!$P99:P99)&gt;=6,'资源-马匹'!P99-6,0)*'资源-马匹'!$G$5</f>
        <v>0</v>
      </c>
      <c r="J99" s="4">
        <f>马场!$X$23*($C99-$C$87)</f>
        <v>617.142857142857</v>
      </c>
      <c r="K99" s="4">
        <f>赛马!$T$25*($C99-$C$87)</f>
        <v>453.59999999999991</v>
      </c>
      <c r="L99" s="4">
        <f t="shared" si="12"/>
        <v>1158.1049419132669</v>
      </c>
      <c r="M99" s="4">
        <f t="shared" si="17"/>
        <v>116.40433806690939</v>
      </c>
      <c r="O99" s="31">
        <f t="shared" si="13"/>
        <v>7.5435378616105303E-2</v>
      </c>
      <c r="P99" s="31">
        <f t="shared" si="14"/>
        <v>0.53289027169100556</v>
      </c>
      <c r="Q99" s="31">
        <f t="shared" si="15"/>
        <v>0.39167434969288911</v>
      </c>
      <c r="T99" s="4">
        <f t="shared" si="16"/>
        <v>0.58301698646459288</v>
      </c>
      <c r="W99" s="4">
        <f>商店!AG99</f>
        <v>1986.3999999999994</v>
      </c>
    </row>
    <row r="100" spans="3:23" x14ac:dyDescent="0.15">
      <c r="C100" s="4">
        <f>'资源-育马券'!D100</f>
        <v>44.242206307096417</v>
      </c>
      <c r="D100" s="4">
        <f>'资源-育马券'!E100</f>
        <v>59.841034116551036</v>
      </c>
      <c r="E100" s="4">
        <f>IF(SUM('资源-马匹'!L100:$P100)&gt;=6,IF(SUM('资源-马匹'!M100:$P100)&gt;=6,'资源-马匹'!L100,'资源-马匹'!L100-(6-SUM('资源-马匹'!M100:$P100))),0)*'资源-马匹'!C$5</f>
        <v>12.979999999999999</v>
      </c>
      <c r="F100" s="4">
        <f>IF(SUM('资源-马匹'!M100:$P100)&gt;=6,IF(SUM('资源-马匹'!N100:$P100)&gt;=6,'资源-马匹'!M100,'资源-马匹'!M100-(6-SUM('资源-马匹'!N100:$P100))),0)*'资源-马匹'!D$5</f>
        <v>36.410000000000004</v>
      </c>
      <c r="G100" s="4">
        <f>IF(SUM('资源-马匹'!N100:$P100)&gt;=6,IF(SUM('资源-马匹'!O100:$P100)&gt;=6,'资源-马匹'!N100,'资源-马匹'!N100-(6-SUM('资源-马匹'!O100:$P100))),0)*'资源-马匹'!E$5</f>
        <v>43.6</v>
      </c>
      <c r="H100" s="4">
        <f>IF(SUM('资源-马匹'!O100:$P100)&gt;=6,IF(SUM('资源-马匹'!P100:$P100)&gt;=6,'资源-马匹'!O100,'资源-马匹'!O100-(6-SUM('资源-马匹'!P100:$P100))),0)*'资源-马匹'!F$5</f>
        <v>53.466112159975303</v>
      </c>
      <c r="I100" s="4">
        <f>IF(SUM('资源-马匹'!$P100:P100)&gt;=6,'资源-马匹'!P100-6,0)*'资源-马匹'!$G$5</f>
        <v>0</v>
      </c>
      <c r="J100" s="4">
        <f>马场!$X$23*($C100-$C$87)</f>
        <v>720.00000000000011</v>
      </c>
      <c r="K100" s="4">
        <f>赛马!$T$25*($C100-$C$87)</f>
        <v>529.20000000000005</v>
      </c>
      <c r="L100" s="4">
        <f t="shared" si="12"/>
        <v>1395.6561121599755</v>
      </c>
      <c r="M100" s="4">
        <f t="shared" si="17"/>
        <v>131.97287235928223</v>
      </c>
      <c r="O100" s="31">
        <f t="shared" si="13"/>
        <v>0.10493710512492489</v>
      </c>
      <c r="P100" s="31">
        <f t="shared" si="14"/>
        <v>0.51588639474067732</v>
      </c>
      <c r="Q100" s="31">
        <f t="shared" si="15"/>
        <v>0.3791765001343978</v>
      </c>
      <c r="T100" s="4">
        <f t="shared" si="16"/>
        <v>0.60266694540114663</v>
      </c>
      <c r="W100" s="4">
        <f>商店!AG100</f>
        <v>2315.8000000000002</v>
      </c>
    </row>
    <row r="101" spans="3:23" x14ac:dyDescent="0.15">
      <c r="C101" s="4">
        <f>'资源-育马券'!D101</f>
        <v>46.042206307096414</v>
      </c>
      <c r="D101" s="4">
        <f>'资源-育马券'!E101</f>
        <v>60.406324041739808</v>
      </c>
      <c r="E101" s="4">
        <f>IF(SUM('资源-马匹'!L101:$P101)&gt;=6,IF(SUM('资源-马匹'!M101:$P101)&gt;=6,'资源-马匹'!L101,'资源-马匹'!L101-(6-SUM('资源-马匹'!M101:$P101))),0)*'资源-马匹'!C$5</f>
        <v>13.134285714285713</v>
      </c>
      <c r="F101" s="4">
        <f>IF(SUM('资源-马匹'!M101:$P101)&gt;=6,IF(SUM('资源-马匹'!N101:$P101)&gt;=6,'资源-马匹'!M101,'资源-马匹'!M101-(6-SUM('资源-马匹'!N101:$P101))),0)*'资源-马匹'!D$5</f>
        <v>41.861428571428561</v>
      </c>
      <c r="G101" s="4">
        <f>IF(SUM('资源-马匹'!N101:$P101)&gt;=6,IF(SUM('资源-马匹'!O101:$P101)&gt;=6,'资源-马匹'!N101,'资源-马匹'!N101-(6-SUM('资源-马匹'!O101:$P101))),0)*'资源-马匹'!E$5</f>
        <v>51.828571428571422</v>
      </c>
      <c r="H101" s="4">
        <f>IF(SUM('资源-马匹'!O101:$P101)&gt;=6,IF(SUM('资源-马匹'!P101:$P101)&gt;=6,'资源-马匹'!O101,'资源-马匹'!O101-(6-SUM('资源-马匹'!P101:$P101))),0)*'资源-马匹'!F$5</f>
        <v>98.72585383525464</v>
      </c>
      <c r="I101" s="4">
        <f>IF(SUM('资源-马匹'!$P101:P101)&gt;=6,'资源-马匹'!P101-6,0)*'资源-马匹'!$G$5</f>
        <v>0</v>
      </c>
      <c r="J101" s="4">
        <f>马场!$X$23*($C101-$C$87)</f>
        <v>822.85714285714278</v>
      </c>
      <c r="K101" s="4">
        <f>赛马!$T$25*($C101-$C$87)</f>
        <v>604.79999999999995</v>
      </c>
      <c r="L101" s="4">
        <f t="shared" si="12"/>
        <v>1633.2072824066831</v>
      </c>
      <c r="M101" s="4">
        <f t="shared" si="17"/>
        <v>131.97287235928223</v>
      </c>
      <c r="O101" s="31">
        <f t="shared" si="13"/>
        <v>0.12585673708645426</v>
      </c>
      <c r="P101" s="31">
        <f t="shared" si="14"/>
        <v>0.50382896997898885</v>
      </c>
      <c r="Q101" s="31">
        <f t="shared" si="15"/>
        <v>0.37031429293455681</v>
      </c>
      <c r="T101" s="4">
        <f t="shared" si="16"/>
        <v>0.61742298593931777</v>
      </c>
      <c r="W101" s="4">
        <f>商店!AG101</f>
        <v>2645.2</v>
      </c>
    </row>
    <row r="102" spans="3:23" x14ac:dyDescent="0.15">
      <c r="C102" s="4">
        <f>'资源-育马券'!D102</f>
        <v>47.842206307096419</v>
      </c>
      <c r="D102" s="4">
        <f>'资源-育马券'!E102</f>
        <v>60.958392122344456</v>
      </c>
      <c r="E102" s="4">
        <f>IF(SUM('资源-马匹'!L102:$P102)&gt;=6,IF(SUM('资源-马匹'!M102:$P102)&gt;=6,'资源-马匹'!L102,'资源-马匹'!L102-(6-SUM('资源-马匹'!M102:$P102))),0)*'资源-马匹'!C$5</f>
        <v>13.288571428571426</v>
      </c>
      <c r="F102" s="4">
        <f>IF(SUM('资源-马匹'!M102:$P102)&gt;=6,IF(SUM('资源-马匹'!N102:$P102)&gt;=6,'资源-马匹'!M102,'资源-马匹'!M102-(6-SUM('资源-马匹'!N102:$P102))),0)*'资源-马匹'!D$5</f>
        <v>47.312857142857155</v>
      </c>
      <c r="G102" s="4">
        <f>IF(SUM('资源-马匹'!N102:$P102)&gt;=6,IF(SUM('资源-马匹'!O102:$P102)&gt;=6,'资源-马匹'!N102,'资源-马匹'!N102-(6-SUM('资源-马匹'!O102:$P102))),0)*'资源-马匹'!E$5</f>
        <v>60.057142857142871</v>
      </c>
      <c r="H102" s="4">
        <f>IF(SUM('资源-马匹'!O102:$P102)&gt;=6,IF(SUM('资源-马匹'!P102:$P102)&gt;=6,'资源-马匹'!O102,'资源-马匹'!O102-(6-SUM('资源-马匹'!P102:$P102))),0)*'资源-马匹'!F$5</f>
        <v>143.98559551053421</v>
      </c>
      <c r="I102" s="4">
        <f>IF(SUM('资源-马匹'!$P102:P102)&gt;=6,'资源-马匹'!P102-6,0)*'资源-马匹'!$G$5</f>
        <v>0</v>
      </c>
      <c r="J102" s="4">
        <f>马场!$X$23*($C102-$C$87)</f>
        <v>925.71428571428589</v>
      </c>
      <c r="K102" s="4">
        <f>赛马!$T$25*($C102-$C$87)</f>
        <v>680.40000000000009</v>
      </c>
      <c r="L102" s="4">
        <f t="shared" si="12"/>
        <v>1870.7584526533917</v>
      </c>
      <c r="M102" s="4">
        <f t="shared" si="17"/>
        <v>131.97287235928223</v>
      </c>
      <c r="O102" s="31">
        <f t="shared" si="13"/>
        <v>0.14146356872729743</v>
      </c>
      <c r="P102" s="31">
        <f t="shared" si="14"/>
        <v>0.49483367796697553</v>
      </c>
      <c r="Q102" s="31">
        <f t="shared" si="15"/>
        <v>0.36370275330572699</v>
      </c>
      <c r="T102" s="4">
        <f t="shared" si="16"/>
        <v>0.62891093009258103</v>
      </c>
      <c r="W102" s="4">
        <f>商店!AG102</f>
        <v>2974.6000000000004</v>
      </c>
    </row>
    <row r="103" spans="3:23" x14ac:dyDescent="0.15">
      <c r="C103" s="4">
        <f>'资源-育马券'!D103</f>
        <v>49.642206307096416</v>
      </c>
      <c r="D103" s="4">
        <f>'资源-育马券'!E103</f>
        <v>61.471385172008482</v>
      </c>
      <c r="E103" s="4">
        <f>IF(SUM('资源-马匹'!L103:$P103)&gt;=6,IF(SUM('资源-马匹'!M103:$P103)&gt;=6,'资源-马匹'!L103,'资源-马匹'!L103-(6-SUM('资源-马匹'!M103:$P103))),0)*'资源-马匹'!C$5</f>
        <v>13.442857142857141</v>
      </c>
      <c r="F103" s="4">
        <f>IF(SUM('资源-马匹'!M103:$P103)&gt;=6,IF(SUM('资源-马匹'!N103:$P103)&gt;=6,'资源-马匹'!M103,'资源-马匹'!M103-(6-SUM('资源-马匹'!N103:$P103))),0)*'资源-马匹'!D$5</f>
        <v>52.76428571428572</v>
      </c>
      <c r="G103" s="4">
        <f>IF(SUM('资源-马匹'!N103:$P103)&gt;=6,IF(SUM('资源-马匹'!O103:$P103)&gt;=6,'资源-马匹'!N103,'资源-马匹'!N103-(6-SUM('资源-马匹'!O103:$P103))),0)*'资源-马匹'!E$5</f>
        <v>68.285714285714278</v>
      </c>
      <c r="H103" s="4">
        <f>IF(SUM('资源-马匹'!O103:$P103)&gt;=6,IF(SUM('资源-马匹'!P103:$P103)&gt;=6,'资源-马匹'!O103,'资源-马匹'!O103-(6-SUM('资源-马匹'!P103:$P103))),0)*'资源-马匹'!F$5</f>
        <v>189.24533718581364</v>
      </c>
      <c r="I103" s="4">
        <f>IF(SUM('资源-马匹'!$P103:P103)&gt;=6,'资源-马匹'!P103-6,0)*'资源-马匹'!$G$5</f>
        <v>0</v>
      </c>
      <c r="J103" s="4">
        <f>马场!$X$23*($C103-$C$87)</f>
        <v>1028.5714285714287</v>
      </c>
      <c r="K103" s="4">
        <f>赛马!$T$25*($C103-$C$87)</f>
        <v>756</v>
      </c>
      <c r="L103" s="4">
        <f t="shared" si="12"/>
        <v>2108.3096229000994</v>
      </c>
      <c r="M103" s="4">
        <f t="shared" si="17"/>
        <v>131.97287235928223</v>
      </c>
      <c r="O103" s="31">
        <f t="shared" si="13"/>
        <v>0.15355343959553272</v>
      </c>
      <c r="P103" s="31">
        <f t="shared" si="14"/>
        <v>0.4878654526826901</v>
      </c>
      <c r="Q103" s="31">
        <f t="shared" si="15"/>
        <v>0.3585811077217772</v>
      </c>
      <c r="T103" s="4">
        <f t="shared" si="16"/>
        <v>0.63810823937654337</v>
      </c>
      <c r="W103" s="4">
        <f>商店!AG103</f>
        <v>3304</v>
      </c>
    </row>
    <row r="104" spans="3:23" x14ac:dyDescent="0.15">
      <c r="C104" s="4">
        <f>'资源-育马券'!D104</f>
        <v>52.642206307096416</v>
      </c>
      <c r="D104" s="4">
        <f>'资源-育马券'!E104</f>
        <v>62.300587891930526</v>
      </c>
      <c r="E104" s="4">
        <f>IF(SUM('资源-马匹'!L104:$P104)&gt;=6,IF(SUM('资源-马匹'!M104:$P104)&gt;=6,'资源-马匹'!L104,'资源-马匹'!L104-(6-SUM('资源-马匹'!M104:$P104))),0)*'资源-马匹'!C$5</f>
        <v>13.7</v>
      </c>
      <c r="F104" s="4">
        <f>IF(SUM('资源-马匹'!M104:$P104)&gt;=6,IF(SUM('资源-马匹'!N104:$P104)&gt;=6,'资源-马匹'!M104,'资源-马匹'!M104-(6-SUM('资源-马匹'!N104:$P104))),0)*'资源-马匹'!D$5</f>
        <v>61.85</v>
      </c>
      <c r="G104" s="4">
        <f>IF(SUM('资源-马匹'!N104:$P104)&gt;=6,IF(SUM('资源-马匹'!O104:$P104)&gt;=6,'资源-马匹'!N104,'资源-马匹'!N104-(6-SUM('资源-马匹'!O104:$P104))),0)*'资源-马匹'!E$5</f>
        <v>82</v>
      </c>
      <c r="H104" s="4">
        <f>IF(SUM('资源-马匹'!O104:$P104)&gt;=6,IF(SUM('资源-马匹'!P104:$P104)&gt;=6,'资源-马匹'!O104,'资源-马匹'!O104-(6-SUM('资源-马匹'!P104:$P104))),0)*'资源-马匹'!F$5</f>
        <v>264.67823997794602</v>
      </c>
      <c r="I104" s="4">
        <f>IF(SUM('资源-马匹'!$P104:P104)&gt;=6,'资源-马匹'!P104-6,0)*'资源-马匹'!$G$5</f>
        <v>0</v>
      </c>
      <c r="J104" s="4">
        <f>马场!$X$23*($C104-$C$87)</f>
        <v>1200</v>
      </c>
      <c r="K104" s="4">
        <f>赛马!$T$25*($C104-$C$87)</f>
        <v>882</v>
      </c>
      <c r="L104" s="4">
        <f t="shared" si="12"/>
        <v>2504.228239977946</v>
      </c>
      <c r="M104" s="4">
        <f t="shared" si="17"/>
        <v>131.97287235928221</v>
      </c>
      <c r="O104" s="31">
        <f t="shared" si="13"/>
        <v>0.16860613311415434</v>
      </c>
      <c r="P104" s="31">
        <f t="shared" si="14"/>
        <v>0.47918954863737501</v>
      </c>
      <c r="Q104" s="31">
        <f t="shared" si="15"/>
        <v>0.35220431824847065</v>
      </c>
      <c r="T104" s="4">
        <f t="shared" si="16"/>
        <v>0.64994244484244645</v>
      </c>
      <c r="W104" s="4">
        <f>商店!AG104</f>
        <v>3853</v>
      </c>
    </row>
    <row r="105" spans="3:23" x14ac:dyDescent="0.15">
      <c r="C105" s="4">
        <f>'资源-育马券'!D105</f>
        <v>55.642206307096416</v>
      </c>
      <c r="D105" s="4">
        <f>'资源-育马券'!E105</f>
        <v>63.088688786753281</v>
      </c>
      <c r="E105" s="4">
        <f>IF(SUM('资源-马匹'!L105:$P105)&gt;=6,IF(SUM('资源-马匹'!M105:$P105)&gt;=6,'资源-马匹'!L105,'资源-马匹'!L105-(6-SUM('资源-马匹'!M105:$P105))),0)*'资源-马匹'!C$5</f>
        <v>13.957142857142856</v>
      </c>
      <c r="F105" s="4">
        <f>IF(SUM('资源-马匹'!M105:$P105)&gt;=6,IF(SUM('资源-马匹'!N105:$P105)&gt;=6,'资源-马匹'!M105,'资源-马匹'!M105-(6-SUM('资源-马匹'!N105:$P105))),0)*'资源-马匹'!D$5</f>
        <v>70.935714285714283</v>
      </c>
      <c r="G105" s="4">
        <f>IF(SUM('资源-马匹'!N105:$P105)&gt;=6,IF(SUM('资源-马匹'!O105:$P105)&gt;=6,'资源-马匹'!N105,'资源-马匹'!N105-(6-SUM('资源-马匹'!O105:$P105))),0)*'资源-马匹'!E$5</f>
        <v>95.714285714285694</v>
      </c>
      <c r="H105" s="4">
        <f>IF(SUM('资源-马匹'!O105:$P105)&gt;=6,IF(SUM('资源-马匹'!P105:$P105)&gt;=6,'资源-马匹'!O105,'资源-马匹'!O105-(6-SUM('资源-马匹'!P105:$P105))),0)*'资源-马匹'!F$5</f>
        <v>340.11114277007846</v>
      </c>
      <c r="I105" s="4">
        <f>IF(SUM('资源-马匹'!$P105:P105)&gt;=6,'资源-马匹'!P105-6,0)*'资源-马匹'!$G$5</f>
        <v>0</v>
      </c>
      <c r="J105" s="4">
        <f>马场!$X$23*($C105-$C$87)</f>
        <v>1371.4285714285716</v>
      </c>
      <c r="K105" s="4">
        <f>赛马!$T$25*($C105-$C$87)</f>
        <v>1008</v>
      </c>
      <c r="L105" s="4">
        <f t="shared" si="12"/>
        <v>2900.1468570557927</v>
      </c>
      <c r="M105" s="4">
        <f t="shared" si="17"/>
        <v>131.97287235928221</v>
      </c>
      <c r="O105" s="31">
        <f t="shared" si="13"/>
        <v>0.17954893710308542</v>
      </c>
      <c r="P105" s="31">
        <f t="shared" si="14"/>
        <v>0.4728824570011036</v>
      </c>
      <c r="Q105" s="31">
        <f t="shared" si="15"/>
        <v>0.34756860589581112</v>
      </c>
      <c r="T105" s="4">
        <f t="shared" si="16"/>
        <v>0.65882481986728592</v>
      </c>
      <c r="W105" s="4">
        <f>商店!AG105</f>
        <v>4402</v>
      </c>
    </row>
    <row r="106" spans="3:23" x14ac:dyDescent="0.15">
      <c r="C106" s="4">
        <f>'资源-育马券'!D106</f>
        <v>58.642206307096416</v>
      </c>
      <c r="D106" s="4">
        <f>'资源-育马券'!E106</f>
        <v>63.823012933032963</v>
      </c>
      <c r="E106" s="4">
        <f>IF(SUM('资源-马匹'!L106:$P106)&gt;=6,IF(SUM('资源-马匹'!M106:$P106)&gt;=6,'资源-马匹'!L106,'资源-马匹'!L106-(6-SUM('资源-马匹'!M106:$P106))),0)*'资源-马匹'!C$5</f>
        <v>14.214285714285714</v>
      </c>
      <c r="F106" s="4">
        <f>IF(SUM('资源-马匹'!M106:$P106)&gt;=6,IF(SUM('资源-马匹'!N106:$P106)&gt;=6,'资源-马匹'!M106,'资源-马匹'!M106-(6-SUM('资源-马匹'!N106:$P106))),0)*'资源-马匹'!D$5</f>
        <v>80.021428571428572</v>
      </c>
      <c r="G106" s="4">
        <f>IF(SUM('资源-马匹'!N106:$P106)&gt;=6,IF(SUM('资源-马匹'!O106:$P106)&gt;=6,'资源-马匹'!N106,'资源-马匹'!N106-(6-SUM('资源-马匹'!O106:$P106))),0)*'资源-马匹'!E$5</f>
        <v>109.42857142857142</v>
      </c>
      <c r="H106" s="4">
        <f>IF(SUM('资源-马匹'!O106:$P106)&gt;=6,IF(SUM('资源-马匹'!P106:$P106)&gt;=6,'资源-马匹'!O106,'资源-马匹'!O106-(6-SUM('资源-马匹'!P106:$P106))),0)*'资源-马匹'!F$5</f>
        <v>415.54404556221095</v>
      </c>
      <c r="I106" s="4">
        <f>IF(SUM('资源-马匹'!$P106:P106)&gt;=6,'资源-马匹'!P106-6,0)*'资源-马匹'!$G$5</f>
        <v>0</v>
      </c>
      <c r="J106" s="4">
        <f>马场!$X$23*($C106-$C$87)</f>
        <v>1542.8571428571429</v>
      </c>
      <c r="K106" s="4">
        <f>赛马!$T$25*($C106-$C$87)</f>
        <v>1134</v>
      </c>
      <c r="L106" s="4">
        <f t="shared" si="12"/>
        <v>3296.0654741336393</v>
      </c>
      <c r="M106" s="4">
        <f t="shared" si="17"/>
        <v>131.97287235928221</v>
      </c>
      <c r="O106" s="31">
        <f t="shared" si="13"/>
        <v>0.18786287351869235</v>
      </c>
      <c r="P106" s="31">
        <f t="shared" si="14"/>
        <v>0.46809056281343386</v>
      </c>
      <c r="Q106" s="31">
        <f t="shared" si="15"/>
        <v>0.34404656366787384</v>
      </c>
      <c r="T106" s="4">
        <f t="shared" si="16"/>
        <v>0.66573732056829715</v>
      </c>
      <c r="W106" s="4">
        <f>商店!AG106</f>
        <v>4951</v>
      </c>
    </row>
    <row r="107" spans="3:23" x14ac:dyDescent="0.15">
      <c r="C107" s="4">
        <f>'资源-育马券'!D107</f>
        <v>61.642206307096416</v>
      </c>
      <c r="D107" s="4">
        <f>'资源-育马券'!E107</f>
        <v>64.513144918538913</v>
      </c>
      <c r="E107" s="4">
        <f>IF(SUM('资源-马匹'!L107:$P107)&gt;=6,IF(SUM('资源-马匹'!M107:$P107)&gt;=6,'资源-马匹'!L107,'资源-马匹'!L107-(6-SUM('资源-马匹'!M107:$P107))),0)*'资源-马匹'!C$5</f>
        <v>14.47142857142857</v>
      </c>
      <c r="F107" s="4">
        <f>IF(SUM('资源-马匹'!M107:$P107)&gt;=6,IF(SUM('资源-马匹'!N107:$P107)&gt;=6,'资源-马匹'!M107,'资源-马匹'!M107-(6-SUM('资源-马匹'!N107:$P107))),0)*'资源-马匹'!D$5</f>
        <v>89.107142857142861</v>
      </c>
      <c r="G107" s="4">
        <f>IF(SUM('资源-马匹'!N107:$P107)&gt;=6,IF(SUM('资源-马匹'!O107:$P107)&gt;=6,'资源-马匹'!N107,'资源-马匹'!N107-(6-SUM('资源-马匹'!O107:$P107))),0)*'资源-马匹'!E$5</f>
        <v>123.14285714285717</v>
      </c>
      <c r="H107" s="4">
        <f>IF(SUM('资源-马匹'!O107:$P107)&gt;=6,IF(SUM('资源-马匹'!P107:$P107)&gt;=6,'资源-马匹'!O107,'资源-马匹'!O107-(6-SUM('资源-马匹'!P107:$P107))),0)*'资源-马匹'!F$5</f>
        <v>490.97694835434356</v>
      </c>
      <c r="I107" s="4">
        <f>IF(SUM('资源-马匹'!$P107:P107)&gt;=6,'资源-马匹'!P107-6,0)*'资源-马匹'!$G$5</f>
        <v>0</v>
      </c>
      <c r="J107" s="4">
        <f>马场!$X$23*($C107-$C$87)</f>
        <v>1714.2857142857144</v>
      </c>
      <c r="K107" s="4">
        <f>赛马!$T$25*($C107-$C$87)</f>
        <v>1260</v>
      </c>
      <c r="L107" s="4">
        <f t="shared" si="12"/>
        <v>3691.9840912114869</v>
      </c>
      <c r="M107" s="4">
        <f t="shared" si="17"/>
        <v>131.97287235928252</v>
      </c>
      <c r="O107" s="31">
        <f t="shared" si="13"/>
        <v>0.19439368079461761</v>
      </c>
      <c r="P107" s="31">
        <f t="shared" si="14"/>
        <v>0.46432640876390913</v>
      </c>
      <c r="Q107" s="31">
        <f t="shared" si="15"/>
        <v>0.34127991044147316</v>
      </c>
      <c r="T107" s="4">
        <f t="shared" si="16"/>
        <v>0.67126983476572488</v>
      </c>
      <c r="W107" s="4">
        <f>商店!AG107</f>
        <v>5500</v>
      </c>
    </row>
    <row r="108" spans="3:23" x14ac:dyDescent="0.15">
      <c r="C108" s="4">
        <f>'资源-育马券'!D108</f>
        <v>67.642206307096416</v>
      </c>
      <c r="D108" s="4">
        <f>'资源-育马券'!E108</f>
        <v>65.819036214028714</v>
      </c>
      <c r="E108" s="4">
        <f>IF(SUM('资源-马匹'!L108:$P108)&gt;=6,IF(SUM('资源-马匹'!M108:$P108)&gt;=6,'资源-马匹'!L108,'资源-马匹'!L108-(6-SUM('资源-马匹'!M108:$P108))),0)*'资源-马匹'!C$5</f>
        <v>14.985714285714284</v>
      </c>
      <c r="F108" s="4">
        <f>IF(SUM('资源-马匹'!M108:$P108)&gt;=6,IF(SUM('资源-马匹'!N108:$P108)&gt;=6,'资源-马匹'!M108,'资源-马匹'!M108-(6-SUM('资源-马匹'!N108:$P108))),0)*'资源-马匹'!D$5</f>
        <v>107.27857142857144</v>
      </c>
      <c r="G108" s="4">
        <f>IF(SUM('资源-马匹'!N108:$P108)&gt;=6,IF(SUM('资源-马匹'!O108:$P108)&gt;=6,'资源-马匹'!N108,'资源-马匹'!N108-(6-SUM('资源-马匹'!O108:$P108))),0)*'资源-马匹'!E$5</f>
        <v>150.57142857142853</v>
      </c>
      <c r="H108" s="4">
        <f>IF(SUM('资源-马匹'!O108:$P108)&gt;=6,IF(SUM('资源-马匹'!P108:$P108)&gt;=6,'资源-马匹'!O108,'资源-马匹'!O108-(6-SUM('资源-马匹'!P108:$P108))),0)*'资源-马匹'!F$5</f>
        <v>641.84275393860821</v>
      </c>
      <c r="I108" s="4">
        <f>IF(SUM('资源-马匹'!$P108:P108)&gt;=6,'资源-马匹'!P108-6,0)*'资源-马匹'!$G$5</f>
        <v>0</v>
      </c>
      <c r="J108" s="4">
        <f>马场!$X$23*($C108-$C$87)</f>
        <v>2057.1428571428573</v>
      </c>
      <c r="K108" s="4">
        <f>赛马!$T$25*($C108-$C$87)</f>
        <v>1512</v>
      </c>
      <c r="L108" s="4">
        <f t="shared" si="12"/>
        <v>4483.8213253671802</v>
      </c>
      <c r="M108" s="4">
        <f t="shared" si="17"/>
        <v>131.97287235928221</v>
      </c>
      <c r="O108" s="31">
        <f t="shared" si="13"/>
        <v>0.20399529817335427</v>
      </c>
      <c r="P108" s="31">
        <f t="shared" si="14"/>
        <v>0.45879233534676983</v>
      </c>
      <c r="Q108" s="31">
        <f t="shared" si="15"/>
        <v>0.33721236647987579</v>
      </c>
      <c r="T108" s="4">
        <f t="shared" si="16"/>
        <v>0.67957279863097608</v>
      </c>
      <c r="W108" s="4">
        <f>商店!AG108</f>
        <v>6598</v>
      </c>
    </row>
    <row r="109" spans="3:23" x14ac:dyDescent="0.15">
      <c r="C109" s="4">
        <f>'资源-育马券'!D109</f>
        <v>73.642206307096416</v>
      </c>
      <c r="D109" s="4">
        <f>'资源-育马券'!E109</f>
        <v>67.0704622951923</v>
      </c>
      <c r="E109" s="4">
        <f>IF(SUM('资源-马匹'!L109:$P109)&gt;=6,IF(SUM('资源-马匹'!M109:$P109)&gt;=6,'资源-马匹'!L109,'资源-马匹'!L109-(6-SUM('资源-马匹'!M109:$P109))),0)*'资源-马匹'!C$5</f>
        <v>15.499999999999998</v>
      </c>
      <c r="F109" s="4">
        <f>IF(SUM('资源-马匹'!M109:$P109)&gt;=6,IF(SUM('资源-马匹'!N109:$P109)&gt;=6,'资源-马匹'!M109,'资源-马匹'!M109-(6-SUM('资源-马匹'!N109:$P109))),0)*'资源-马匹'!D$5</f>
        <v>117</v>
      </c>
      <c r="G109" s="4">
        <f>IF(SUM('资源-马匹'!N109:$P109)&gt;=6,IF(SUM('资源-马匹'!O109:$P109)&gt;=6,'资源-马匹'!N109,'资源-马匹'!N109-(6-SUM('资源-马匹'!O109:$P109))),0)*'资源-马匹'!E$5</f>
        <v>190.99999999999994</v>
      </c>
      <c r="H109" s="4">
        <f>IF(SUM('资源-马匹'!O109:$P109)&gt;=6,IF(SUM('资源-马匹'!P109:$P109)&gt;=6,'资源-马匹'!O109,'资源-马匹'!O109-(6-SUM('资源-马匹'!P109:$P109))),0)*'资源-马匹'!F$5</f>
        <v>810.04189285620646</v>
      </c>
      <c r="I109" s="4">
        <f>IF(SUM('资源-马匹'!$P109:P109)&gt;=6,'资源-马匹'!P109-6,0)*'资源-马匹'!$G$5</f>
        <v>0</v>
      </c>
      <c r="J109" s="4">
        <f>马场!$X$23*($C109-$C$87)</f>
        <v>2400</v>
      </c>
      <c r="K109" s="4">
        <f>赛马!$T$25*($C109-$C$87)</f>
        <v>1764</v>
      </c>
      <c r="L109" s="4">
        <f t="shared" si="12"/>
        <v>5297.5418928562067</v>
      </c>
      <c r="M109" s="4">
        <f t="shared" si="17"/>
        <v>135.62009458150442</v>
      </c>
      <c r="O109" s="31">
        <f t="shared" si="13"/>
        <v>0.21397506915137379</v>
      </c>
      <c r="P109" s="31">
        <f t="shared" si="14"/>
        <v>0.45304030596462602</v>
      </c>
      <c r="Q109" s="31">
        <f t="shared" si="15"/>
        <v>0.33298462488400016</v>
      </c>
      <c r="T109" s="4">
        <f t="shared" si="16"/>
        <v>0.6883500380530414</v>
      </c>
      <c r="W109" s="4">
        <f>商店!AG109</f>
        <v>7696</v>
      </c>
    </row>
    <row r="110" spans="3:23" x14ac:dyDescent="0.15">
      <c r="C110" s="4">
        <f>'资源-育马券'!D110</f>
        <v>79.642206307096416</v>
      </c>
      <c r="D110" s="4">
        <f>'资源-育马券'!E110</f>
        <v>68.246508142440362</v>
      </c>
      <c r="E110" s="4">
        <f>IF(SUM('资源-马匹'!L110:$P110)&gt;=6,IF(SUM('资源-马匹'!M110:$P110)&gt;=6,'资源-马匹'!L110,'资源-马匹'!L110-(6-SUM('资源-马匹'!M110:$P110))),0)*'资源-马匹'!C$5</f>
        <v>16.014285714285712</v>
      </c>
      <c r="F110" s="4">
        <f>IF(SUM('资源-马匹'!M110:$P110)&gt;=6,IF(SUM('资源-马匹'!N110:$P110)&gt;=6,'资源-马匹'!M110,'资源-马匹'!M110-(6-SUM('资源-马匹'!N110:$P110))),0)*'资源-马匹'!D$5</f>
        <v>119.57142857142856</v>
      </c>
      <c r="G110" s="4">
        <f>IF(SUM('资源-马匹'!N110:$P110)&gt;=6,IF(SUM('资源-马匹'!O110:$P110)&gt;=6,'资源-马匹'!N110,'资源-马匹'!N110-(6-SUM('资源-马匹'!O110:$P110))),0)*'资源-马匹'!E$5</f>
        <v>242.42857142857139</v>
      </c>
      <c r="H110" s="4">
        <f>IF(SUM('资源-马匹'!O110:$P110)&gt;=6,IF(SUM('资源-马匹'!P110:$P110)&gt;=6,'资源-马匹'!O110,'资源-马匹'!O110-(6-SUM('资源-马匹'!P110:$P110))),0)*'资源-马匹'!F$5</f>
        <v>992.90769844047134</v>
      </c>
      <c r="I110" s="4">
        <f>IF(SUM('资源-马匹'!$P110:P110)&gt;=6,'资源-马匹'!P110-6,0)*'资源-马匹'!$G$5</f>
        <v>0</v>
      </c>
      <c r="J110" s="4">
        <f>马场!$X$23*($C110-$C$87)</f>
        <v>2742.8571428571431</v>
      </c>
      <c r="K110" s="4">
        <f>赛马!$T$25*($C110-$C$87)</f>
        <v>2016</v>
      </c>
      <c r="L110" s="4">
        <f t="shared" si="12"/>
        <v>6129.7791270118996</v>
      </c>
      <c r="M110" s="4">
        <f t="shared" si="17"/>
        <v>138.7062056926155</v>
      </c>
      <c r="O110" s="31">
        <f t="shared" si="13"/>
        <v>0.22364949140068674</v>
      </c>
      <c r="P110" s="31">
        <f t="shared" si="14"/>
        <v>0.44746427008605955</v>
      </c>
      <c r="Q110" s="31">
        <f t="shared" si="15"/>
        <v>0.32888623851325377</v>
      </c>
      <c r="T110" s="4">
        <f t="shared" si="16"/>
        <v>0.69704106515941544</v>
      </c>
      <c r="W110" s="4">
        <f>商店!AG110</f>
        <v>8794</v>
      </c>
    </row>
    <row r="111" spans="3:23" x14ac:dyDescent="0.15">
      <c r="C111" s="4">
        <f>'资源-育马券'!D111</f>
        <v>85.642206307096416</v>
      </c>
      <c r="D111" s="4">
        <f>'资源-育马券'!E111</f>
        <v>69.281337433340369</v>
      </c>
      <c r="E111" s="4">
        <f>IF(SUM('资源-马匹'!L111:$P111)&gt;=6,IF(SUM('资源-马匹'!M111:$P111)&gt;=6,'资源-马匹'!L111,'资源-马匹'!L111-(6-SUM('资源-马匹'!M111:$P111))),0)*'资源-马匹'!C$5</f>
        <v>16.528571428571428</v>
      </c>
      <c r="F111" s="4">
        <f>IF(SUM('资源-马匹'!M111:$P111)&gt;=6,IF(SUM('资源-马匹'!N111:$P111)&gt;=6,'资源-马匹'!M111,'资源-马匹'!M111-(6-SUM('资源-马匹'!N111:$P111))),0)*'资源-马匹'!D$5</f>
        <v>122.14285714285714</v>
      </c>
      <c r="G111" s="4">
        <f>IF(SUM('资源-马匹'!N111:$P111)&gt;=6,IF(SUM('资源-马匹'!O111:$P111)&gt;=6,'资源-马匹'!N111,'资源-马匹'!N111-(6-SUM('资源-马匹'!O111:$P111))),0)*'资源-马匹'!E$5</f>
        <v>293.85714285714283</v>
      </c>
      <c r="H111" s="4">
        <f>IF(SUM('资源-马匹'!O111:$P111)&gt;=6,IF(SUM('资源-马匹'!P111:$P111)&gt;=6,'资源-马匹'!O111,'资源-马匹'!O111-(6-SUM('资源-马匹'!P111:$P111))),0)*'资源-马匹'!F$5</f>
        <v>1175.7411418298373</v>
      </c>
      <c r="I111" s="4">
        <f>IF(SUM('资源-马匹'!$P111:P111)&gt;=6,'资源-马匹'!P111-6,0)*'资源-马匹'!$G$5</f>
        <v>0</v>
      </c>
      <c r="J111" s="4">
        <f>马场!$X$23*($C111-$C$87)</f>
        <v>3085.7142857142858</v>
      </c>
      <c r="K111" s="4">
        <f>赛马!$T$25*($C111-$C$87)</f>
        <v>2268</v>
      </c>
      <c r="L111" s="4">
        <f t="shared" si="12"/>
        <v>6961.9839989726943</v>
      </c>
      <c r="M111" s="4">
        <f t="shared" si="17"/>
        <v>138.70081199346578</v>
      </c>
      <c r="O111" s="31">
        <f t="shared" si="13"/>
        <v>0.23100738431684473</v>
      </c>
      <c r="P111" s="31">
        <f t="shared" si="14"/>
        <v>0.44322340961565149</v>
      </c>
      <c r="Q111" s="31">
        <f t="shared" si="15"/>
        <v>0.32576920606750381</v>
      </c>
      <c r="T111" s="4">
        <f t="shared" si="16"/>
        <v>0.70379943378211629</v>
      </c>
      <c r="W111" s="4">
        <f>商店!AG111</f>
        <v>9892</v>
      </c>
    </row>
    <row r="112" spans="3:23" x14ac:dyDescent="0.15">
      <c r="C112" s="4">
        <f>'资源-育马券'!D112</f>
        <v>91.642206307096416</v>
      </c>
      <c r="D112" s="4">
        <f>'资源-育马券'!E112</f>
        <v>70.237089671873349</v>
      </c>
      <c r="E112" s="4">
        <f>IF(SUM('资源-马匹'!L112:$P112)&gt;=6,IF(SUM('资源-马匹'!M112:$P112)&gt;=6,'资源-马匹'!L112,'资源-马匹'!L112-(6-SUM('资源-马匹'!M112:$P112))),0)*'资源-马匹'!C$5</f>
        <v>17.042857142857141</v>
      </c>
      <c r="F112" s="4">
        <f>IF(SUM('资源-马匹'!M112:$P112)&gt;=6,IF(SUM('资源-马匹'!N112:$P112)&gt;=6,'资源-马匹'!M112,'资源-马匹'!M112-(6-SUM('资源-马匹'!N112:$P112))),0)*'资源-马匹'!D$5</f>
        <v>124.71428571428571</v>
      </c>
      <c r="G112" s="4">
        <f>IF(SUM('资源-马匹'!N112:$P112)&gt;=6,IF(SUM('资源-马匹'!O112:$P112)&gt;=6,'资源-马匹'!N112,'资源-马匹'!N112-(6-SUM('资源-马匹'!O112:$P112))),0)*'资源-马匹'!E$5</f>
        <v>345.28571428571422</v>
      </c>
      <c r="H112" s="4">
        <f>IF(SUM('资源-马匹'!O112:$P112)&gt;=6,IF(SUM('资源-马匹'!P112:$P112)&gt;=6,'资源-马匹'!O112,'资源-马匹'!O112-(6-SUM('资源-马匹'!P112:$P112))),0)*'资源-马匹'!F$5</f>
        <v>1356.8655753431835</v>
      </c>
      <c r="I112" s="4">
        <f>IF(SUM('资源-马匹'!$P112:P112)&gt;=6,'资源-马匹'!P112-6,0)*'资源-马匹'!$G$5</f>
        <v>0</v>
      </c>
      <c r="J112" s="4">
        <f>马场!$X$23*($C112-$C$87)</f>
        <v>3428.5714285714289</v>
      </c>
      <c r="K112" s="4">
        <f>赛马!$T$25*($C112-$C$87)</f>
        <v>2520</v>
      </c>
      <c r="L112" s="4">
        <f t="shared" si="12"/>
        <v>7792.479861057469</v>
      </c>
      <c r="M112" s="4">
        <f t="shared" si="17"/>
        <v>138.41597701412911</v>
      </c>
      <c r="O112" s="31">
        <f t="shared" si="13"/>
        <v>0.23662665356389065</v>
      </c>
      <c r="P112" s="31">
        <f t="shared" si="14"/>
        <v>0.43998463771533686</v>
      </c>
      <c r="Q112" s="31">
        <f t="shared" si="15"/>
        <v>0.32338870872077258</v>
      </c>
      <c r="T112" s="4">
        <f t="shared" si="16"/>
        <v>0.70905185268948767</v>
      </c>
      <c r="W112" s="4">
        <f>商店!AG112</f>
        <v>10990</v>
      </c>
    </row>
    <row r="113" spans="3:23" x14ac:dyDescent="0.15">
      <c r="C113" s="4">
        <f>'资源-育马券'!D113</f>
        <v>103.64220630709642</v>
      </c>
      <c r="D113" s="4">
        <f>'资源-育马券'!E113</f>
        <v>72.044553807045403</v>
      </c>
      <c r="E113" s="4">
        <f>IF(SUM('资源-马匹'!L113:$P113)&gt;=6,IF(SUM('资源-马匹'!M113:$P113)&gt;=6,'资源-马匹'!L113,'资源-马匹'!L113-(6-SUM('资源-马匹'!M113:$P113))),0)*'资源-马匹'!C$5</f>
        <v>18.071428571428569</v>
      </c>
      <c r="F113" s="4">
        <f>IF(SUM('资源-马匹'!M113:$P113)&gt;=6,IF(SUM('资源-马匹'!N113:$P113)&gt;=6,'资源-马匹'!M113,'资源-马匹'!M113-(6-SUM('资源-马匹'!N113:$P113))),0)*'资源-马匹'!D$5</f>
        <v>129.85714285714286</v>
      </c>
      <c r="G113" s="4">
        <f>IF(SUM('资源-马匹'!N113:$P113)&gt;=6,IF(SUM('资源-马匹'!O113:$P113)&gt;=6,'资源-马匹'!N113,'资源-马匹'!N113-(6-SUM('资源-马匹'!O113:$P113))),0)*'资源-马匹'!E$5</f>
        <v>448.14285714285717</v>
      </c>
      <c r="H113" s="4">
        <f>IF(SUM('资源-马匹'!O113:$P113)&gt;=6,IF(SUM('资源-马匹'!P113:$P113)&gt;=6,'资源-马匹'!O113,'资源-马匹'!O113-(6-SUM('资源-马匹'!P113:$P113))),0)*'资源-马匹'!F$5</f>
        <v>1709.6360797994589</v>
      </c>
      <c r="I113" s="4">
        <f>IF(SUM('资源-马匹'!$P113:P113)&gt;=6,'资源-马匹'!P113-6,0)*'资源-马匹'!$G$5</f>
        <v>0</v>
      </c>
      <c r="J113" s="4">
        <f>马场!$X$23*($C113-$C$87)</f>
        <v>4114.2857142857147</v>
      </c>
      <c r="K113" s="4">
        <f>赛马!$T$25*($C113-$C$87)</f>
        <v>3024</v>
      </c>
      <c r="L113" s="4">
        <f t="shared" si="12"/>
        <v>9443.9932226566016</v>
      </c>
      <c r="M113" s="4">
        <f t="shared" si="17"/>
        <v>137.62611346659438</v>
      </c>
      <c r="O113" s="31">
        <f t="shared" si="13"/>
        <v>0.24414540057476775</v>
      </c>
      <c r="P113" s="31">
        <f t="shared" si="14"/>
        <v>0.43565106595114256</v>
      </c>
      <c r="Q113" s="31">
        <f t="shared" si="15"/>
        <v>0.32020353347408975</v>
      </c>
      <c r="T113" s="4">
        <f t="shared" si="16"/>
        <v>0.71621365256003344</v>
      </c>
      <c r="W113" s="4">
        <f>商店!AG113</f>
        <v>13186</v>
      </c>
    </row>
    <row r="114" spans="3:23" x14ac:dyDescent="0.15">
      <c r="C114" s="4">
        <f>'资源-育马券'!D114</f>
        <v>115.64220630709642</v>
      </c>
      <c r="D114" s="4">
        <f>'资源-育马券'!E114</f>
        <v>73.623115938715912</v>
      </c>
      <c r="E114" s="4">
        <f>IF(SUM('资源-马匹'!L114:$P114)&gt;=6,IF(SUM('资源-马匹'!M114:$P114)&gt;=6,'资源-马匹'!L114,'资源-马匹'!L114-(6-SUM('资源-马匹'!M114:$P114))),0)*'资源-马匹'!C$5</f>
        <v>19.099999999999998</v>
      </c>
      <c r="F114" s="4">
        <f>IF(SUM('资源-马匹'!M114:$P114)&gt;=6,IF(SUM('资源-马匹'!N114:$P114)&gt;=6,'资源-马匹'!M114,'资源-马匹'!M114-(6-SUM('资源-马匹'!N114:$P114))),0)*'资源-马匹'!D$5</f>
        <v>135</v>
      </c>
      <c r="G114" s="4">
        <f>IF(SUM('资源-马匹'!N114:$P114)&gt;=6,IF(SUM('资源-马匹'!O114:$P114)&gt;=6,'资源-马匹'!N114,'资源-马匹'!N114-(6-SUM('资源-马匹'!O114:$P114))),0)*'资源-马匹'!E$5</f>
        <v>551</v>
      </c>
      <c r="H114" s="4">
        <f>IF(SUM('资源-马匹'!O114:$P114)&gt;=6,IF(SUM('资源-马匹'!P114:$P114)&gt;=6,'资源-马匹'!O114,'资源-马匹'!O114-(6-SUM('资源-马匹'!P114:$P114))),0)*'资源-马匹'!F$5</f>
        <v>2062.4065842557343</v>
      </c>
      <c r="I114" s="4">
        <f>IF(SUM('资源-马匹'!$P114:P114)&gt;=6,'资源-马匹'!P114-6,0)*'资源-马匹'!$G$5</f>
        <v>0</v>
      </c>
      <c r="J114" s="4">
        <f>马场!$X$23*($C114-$C$87)</f>
        <v>4800</v>
      </c>
      <c r="K114" s="4">
        <f>赛马!$T$25*($C114-$C$87)</f>
        <v>3528</v>
      </c>
      <c r="L114" s="4">
        <f t="shared" si="12"/>
        <v>11095.506584255734</v>
      </c>
      <c r="M114" s="4">
        <f t="shared" si="17"/>
        <v>137.62611346659438</v>
      </c>
      <c r="O114" s="31">
        <f t="shared" si="13"/>
        <v>0.24942588815032218</v>
      </c>
      <c r="P114" s="31">
        <f t="shared" si="14"/>
        <v>0.43260755726206213</v>
      </c>
      <c r="Q114" s="31">
        <f t="shared" si="15"/>
        <v>0.31796655458761569</v>
      </c>
      <c r="T114" s="4">
        <f t="shared" si="16"/>
        <v>0.72133055417083181</v>
      </c>
      <c r="W114" s="4">
        <f>商店!AG114</f>
        <v>15382</v>
      </c>
    </row>
    <row r="115" spans="3:23" x14ac:dyDescent="0.15">
      <c r="C115" s="4">
        <f>'资源-育马券'!D115</f>
        <v>127.64220630709642</v>
      </c>
      <c r="D115" s="4">
        <f>'资源-育马券'!E115</f>
        <v>75.028517754168774</v>
      </c>
      <c r="E115" s="4">
        <f>IF(SUM('资源-马匹'!L115:$P115)&gt;=6,IF(SUM('资源-马匹'!M115:$P115)&gt;=6,'资源-马匹'!L115,'资源-马匹'!L115-(6-SUM('资源-马匹'!M115:$P115))),0)*'资源-马匹'!C$5</f>
        <v>20.128571428571426</v>
      </c>
      <c r="F115" s="4">
        <f>IF(SUM('资源-马匹'!M115:$P115)&gt;=6,IF(SUM('资源-马匹'!N115:$P115)&gt;=6,'资源-马匹'!M115,'资源-马匹'!M115-(6-SUM('资源-马匹'!N115:$P115))),0)*'资源-马匹'!D$5</f>
        <v>140.14285714285714</v>
      </c>
      <c r="G115" s="4">
        <f>IF(SUM('资源-马匹'!N115:$P115)&gt;=6,IF(SUM('资源-马匹'!O115:$P115)&gt;=6,'资源-马匹'!N115,'资源-马匹'!N115-(6-SUM('资源-马匹'!O115:$P115))),0)*'资源-马匹'!E$5</f>
        <v>653.85714285714289</v>
      </c>
      <c r="H115" s="4">
        <f>IF(SUM('资源-马匹'!O115:$P115)&gt;=6,IF(SUM('资源-马匹'!P115:$P115)&gt;=6,'资源-马匹'!O115,'资源-马匹'!O115-(6-SUM('资源-马匹'!P115:$P115))),0)*'资源-马匹'!F$5</f>
        <v>2392.4732188960083</v>
      </c>
      <c r="I115" s="4">
        <f>IF(SUM('资源-马匹'!$P115:P115)&gt;=6,'资源-马匹'!P115-6,0)*'资源-马匹'!$G$5</f>
        <v>90.815479264005603</v>
      </c>
      <c r="J115" s="4">
        <f>马场!$X$23*($C115-$C$87)</f>
        <v>5485.7142857142862</v>
      </c>
      <c r="K115" s="4">
        <f>赛马!$T$25*($C115-$C$87)</f>
        <v>4032</v>
      </c>
      <c r="L115" s="4">
        <f t="shared" si="12"/>
        <v>12815.131555302873</v>
      </c>
      <c r="M115" s="4">
        <f t="shared" si="17"/>
        <v>143.30208092059488</v>
      </c>
      <c r="O115" s="31">
        <f t="shared" si="13"/>
        <v>0.25730654854059004</v>
      </c>
      <c r="P115" s="31">
        <f t="shared" si="14"/>
        <v>0.42806538989014981</v>
      </c>
      <c r="Q115" s="31">
        <f t="shared" si="15"/>
        <v>0.3146280615692601</v>
      </c>
      <c r="T115" s="4">
        <f t="shared" si="16"/>
        <v>0.72904377945743959</v>
      </c>
      <c r="W115" s="4">
        <f>商店!AG115</f>
        <v>17578</v>
      </c>
    </row>
    <row r="116" spans="3:23" x14ac:dyDescent="0.15">
      <c r="C116" s="4">
        <f>'资源-育马券'!D116</f>
        <v>139.64220630709642</v>
      </c>
      <c r="D116" s="4">
        <f>'资源-育马券'!E116</f>
        <v>76.312045239031065</v>
      </c>
      <c r="E116" s="4">
        <f>IF(SUM('资源-马匹'!L116:$P116)&gt;=6,IF(SUM('资源-马匹'!M116:$P116)&gt;=6,'资源-马匹'!L116,'资源-马匹'!L116-(6-SUM('资源-马匹'!M116:$P116))),0)*'资源-马匹'!C$5</f>
        <v>21.157142857142858</v>
      </c>
      <c r="F116" s="4">
        <f>IF(SUM('资源-马匹'!M116:$P116)&gt;=6,IF(SUM('资源-马匹'!N116:$P116)&gt;=6,'资源-马匹'!M116,'资源-马匹'!M116-(6-SUM('资源-马匹'!N116:$P116))),0)*'资源-马匹'!D$5</f>
        <v>145.28571428571428</v>
      </c>
      <c r="G116" s="4">
        <f>IF(SUM('资源-马匹'!N116:$P116)&gt;=6,IF(SUM('资源-马匹'!O116:$P116)&gt;=6,'资源-马匹'!N116,'资源-马匹'!N116-(6-SUM('资源-马匹'!O116:$P116))),0)*'资源-马匹'!E$5</f>
        <v>756.71428571428578</v>
      </c>
      <c r="H116" s="4">
        <f>IF(SUM('资源-马匹'!O116:$P116)&gt;=6,IF(SUM('资源-马匹'!P116:$P116)&gt;=6,'资源-马匹'!O116,'资源-马匹'!O116-(6-SUM('资源-马匹'!P116:$P116))),0)*'资源-马匹'!F$5</f>
        <v>2712.5622227156732</v>
      </c>
      <c r="I116" s="4">
        <f>IF(SUM('资源-马匹'!$P116:P116)&gt;=6,'资源-马匹'!P116-6,0)*'资源-马匹'!$G$5</f>
        <v>221.54148181044889</v>
      </c>
      <c r="J116" s="4">
        <f>马场!$X$23*($C116-$C$87)</f>
        <v>6171.4285714285716</v>
      </c>
      <c r="K116" s="4">
        <f>赛马!$T$25*($C116-$C$87)</f>
        <v>4536</v>
      </c>
      <c r="L116" s="4">
        <f t="shared" si="12"/>
        <v>14564.689418811837</v>
      </c>
      <c r="M116" s="4">
        <f t="shared" si="17"/>
        <v>145.796488625747</v>
      </c>
      <c r="O116" s="31">
        <f t="shared" si="13"/>
        <v>0.26483646416800383</v>
      </c>
      <c r="P116" s="31">
        <f t="shared" si="14"/>
        <v>0.42372538088299494</v>
      </c>
      <c r="Q116" s="31">
        <f t="shared" si="15"/>
        <v>0.31143815494900129</v>
      </c>
      <c r="T116" s="4">
        <f t="shared" si="16"/>
        <v>0.73655757149852519</v>
      </c>
      <c r="W116" s="4">
        <f>商店!AG116</f>
        <v>19774</v>
      </c>
    </row>
    <row r="117" spans="3:23" x14ac:dyDescent="0.15">
      <c r="C117" s="4">
        <f>'资源-育马券'!D117</f>
        <v>151.64220630709642</v>
      </c>
      <c r="D117" s="4">
        <f>'资源-育马券'!E117</f>
        <v>77.477560370004554</v>
      </c>
      <c r="E117" s="4">
        <f>IF(SUM('资源-马匹'!L117:$P117)&gt;=6,IF(SUM('资源-马匹'!M117:$P117)&gt;=6,'资源-马匹'!L117,'资源-马匹'!L117-(6-SUM('资源-马匹'!M117:$P117))),0)*'资源-马匹'!C$5</f>
        <v>22.185714285714283</v>
      </c>
      <c r="F117" s="4">
        <f>IF(SUM('资源-马匹'!M117:$P117)&gt;=6,IF(SUM('资源-马匹'!N117:$P117)&gt;=6,'资源-马匹'!M117,'资源-马匹'!M117-(6-SUM('资源-马匹'!N117:$P117))),0)*'资源-马匹'!D$5</f>
        <v>150.42857142857142</v>
      </c>
      <c r="G117" s="4">
        <f>IF(SUM('资源-马匹'!N117:$P117)&gt;=6,IF(SUM('资源-马匹'!O117:$P117)&gt;=6,'资源-马匹'!N117,'资源-马匹'!N117-(6-SUM('资源-马匹'!O117:$P117))),0)*'资源-马匹'!E$5</f>
        <v>859.57142857142856</v>
      </c>
      <c r="H117" s="4">
        <f>IF(SUM('资源-马匹'!O117:$P117)&gt;=6,IF(SUM('资源-马匹'!P117:$P117)&gt;=6,'资源-马匹'!O117,'资源-马匹'!O117-(6-SUM('资源-马匹'!P117:$P117))),0)*'资源-马匹'!F$5</f>
        <v>3032.6512265353376</v>
      </c>
      <c r="I117" s="4">
        <f>IF(SUM('资源-马匹'!$P117:P117)&gt;=6,'资源-马匹'!P117-6,0)*'资源-马匹'!$G$5</f>
        <v>352.26748435689188</v>
      </c>
      <c r="J117" s="4">
        <f>马场!$X$23*($C117-$C$87)</f>
        <v>6857.1428571428578</v>
      </c>
      <c r="K117" s="4">
        <f>赛马!$T$25*($C117-$C$87)</f>
        <v>5040</v>
      </c>
      <c r="L117" s="4">
        <f t="shared" si="12"/>
        <v>16314.247282320801</v>
      </c>
      <c r="M117" s="4">
        <f t="shared" si="17"/>
        <v>145.796488625747</v>
      </c>
      <c r="O117" s="31">
        <f t="shared" si="13"/>
        <v>0.27075134688957492</v>
      </c>
      <c r="P117" s="31">
        <f t="shared" si="14"/>
        <v>0.42031622657661394</v>
      </c>
      <c r="Q117" s="31">
        <f t="shared" si="15"/>
        <v>0.3089324265338112</v>
      </c>
      <c r="T117" s="4">
        <f t="shared" si="16"/>
        <v>0.74256928913613118</v>
      </c>
      <c r="W117" s="4">
        <f>商店!AG117</f>
        <v>21970</v>
      </c>
    </row>
    <row r="118" spans="3:23" x14ac:dyDescent="0.15">
      <c r="C118" s="4">
        <f>'资源-育马券'!D118</f>
        <v>163.64220630709642</v>
      </c>
      <c r="D118" s="4">
        <f>'资源-育马券'!E118</f>
        <v>78.557213539007549</v>
      </c>
      <c r="E118" s="4">
        <f>IF(SUM('资源-马匹'!L118:$P118)&gt;=6,IF(SUM('资源-马匹'!M118:$P118)&gt;=6,'资源-马匹'!L118,'资源-马匹'!L118-(6-SUM('资源-马匹'!M118:$P118))),0)*'资源-马匹'!C$5</f>
        <v>23.214285714285715</v>
      </c>
      <c r="F118" s="4">
        <f>IF(SUM('资源-马匹'!M118:$P118)&gt;=6,IF(SUM('资源-马匹'!N118:$P118)&gt;=6,'资源-马匹'!M118,'资源-马匹'!M118-(6-SUM('资源-马匹'!N118:$P118))),0)*'资源-马匹'!D$5</f>
        <v>155.57142857142858</v>
      </c>
      <c r="G118" s="4">
        <f>IF(SUM('资源-马匹'!N118:$P118)&gt;=6,IF(SUM('资源-马匹'!O118:$P118)&gt;=6,'资源-马匹'!N118,'资源-马匹'!N118-(6-SUM('资源-马匹'!O118:$P118))),0)*'资源-马匹'!E$5</f>
        <v>962.42857142857144</v>
      </c>
      <c r="H118" s="4">
        <f>IF(SUM('资源-马匹'!O118:$P118)&gt;=6,IF(SUM('资源-马匹'!P118:$P118)&gt;=6,'资源-马匹'!O118,'资源-马匹'!O118-(6-SUM('资源-马匹'!P118:$P118))),0)*'资源-马匹'!F$5</f>
        <v>3352.7402303550025</v>
      </c>
      <c r="I118" s="4">
        <f>IF(SUM('资源-马匹'!$P118:P118)&gt;=6,'资源-马匹'!P118-6,0)*'资源-马匹'!$G$5</f>
        <v>482.99348690333488</v>
      </c>
      <c r="J118" s="4">
        <f>马场!$X$23*($C118-$C$87)</f>
        <v>7542.8571428571431</v>
      </c>
      <c r="K118" s="4">
        <f>赛马!$T$25*($C118-$C$87)</f>
        <v>5544</v>
      </c>
      <c r="L118" s="4">
        <f t="shared" si="12"/>
        <v>18063.805145829767</v>
      </c>
      <c r="M118" s="4">
        <f t="shared" si="17"/>
        <v>145.79648862574717</v>
      </c>
      <c r="O118" s="31">
        <f t="shared" si="13"/>
        <v>0.27552046552725401</v>
      </c>
      <c r="P118" s="31">
        <f t="shared" si="14"/>
        <v>0.4175674550275193</v>
      </c>
      <c r="Q118" s="31">
        <f t="shared" si="15"/>
        <v>0.30691207944522669</v>
      </c>
      <c r="T118" s="4">
        <f t="shared" si="16"/>
        <v>0.74748841950797673</v>
      </c>
      <c r="W118" s="4">
        <f>商店!AG118</f>
        <v>24166</v>
      </c>
    </row>
    <row r="119" spans="3:23" x14ac:dyDescent="0.15">
      <c r="C119" s="4">
        <f>'资源-育马券'!D119</f>
        <v>175.64220630709642</v>
      </c>
      <c r="D119" s="4">
        <f>'资源-育马券'!E119</f>
        <v>79.595384842996793</v>
      </c>
      <c r="E119" s="4">
        <f>IF(SUM('资源-马匹'!L119:$P119)&gt;=6,IF(SUM('资源-马匹'!M119:$P119)&gt;=6,'资源-马匹'!L119,'资源-马匹'!L119-(6-SUM('资源-马匹'!M119:$P119))),0)*'资源-马匹'!C$5</f>
        <v>24.24285714285714</v>
      </c>
      <c r="F119" s="4">
        <f>IF(SUM('资源-马匹'!M119:$P119)&gt;=6,IF(SUM('资源-马匹'!N119:$P119)&gt;=6,'资源-马匹'!M119,'资源-马匹'!M119-(6-SUM('资源-马匹'!N119:$P119))),0)*'资源-马匹'!D$5</f>
        <v>160.71428571428572</v>
      </c>
      <c r="G119" s="4">
        <f>IF(SUM('资源-马匹'!N119:$P119)&gt;=6,IF(SUM('资源-马匹'!O119:$P119)&gt;=6,'资源-马匹'!N119,'资源-马匹'!N119-(6-SUM('资源-马匹'!O119:$P119))),0)*'资源-马匹'!E$5</f>
        <v>1065.2857142857142</v>
      </c>
      <c r="H119" s="4">
        <f>IF(SUM('资源-马匹'!O119:$P119)&gt;=6,IF(SUM('资源-马匹'!P119:$P119)&gt;=6,'资源-马匹'!O119,'资源-马匹'!O119-(6-SUM('资源-马匹'!P119:$P119))),0)*'资源-马匹'!F$5</f>
        <v>3672.7774279860405</v>
      </c>
      <c r="I119" s="4">
        <f>IF(SUM('资源-马匹'!$P119:P119)&gt;=6,'资源-马匹'!P119-6,0)*'资源-马匹'!$G$5</f>
        <v>613.68495199069366</v>
      </c>
      <c r="J119" s="4">
        <f>马场!$X$23*($C119-$C$87)</f>
        <v>8228.5714285714294</v>
      </c>
      <c r="K119" s="4">
        <f>赛马!$T$25*($C119-$C$87)</f>
        <v>6048</v>
      </c>
      <c r="L119" s="4">
        <f t="shared" si="12"/>
        <v>19813.276665691021</v>
      </c>
      <c r="M119" s="4">
        <f t="shared" si="17"/>
        <v>145.78929332177117</v>
      </c>
      <c r="O119" s="31">
        <f t="shared" si="13"/>
        <v>0.2794441994900842</v>
      </c>
      <c r="P119" s="31">
        <f t="shared" si="14"/>
        <v>0.41530593689332324</v>
      </c>
      <c r="Q119" s="31">
        <f t="shared" si="15"/>
        <v>0.30524986361659256</v>
      </c>
      <c r="T119" s="4">
        <f t="shared" si="16"/>
        <v>0.75158473050948416</v>
      </c>
      <c r="W119" s="4">
        <f>商店!AG119</f>
        <v>26362</v>
      </c>
    </row>
    <row r="120" spans="3:23" x14ac:dyDescent="0.15">
      <c r="C120" s="4">
        <f>'资源-育马券'!D120</f>
        <v>187.64220630709642</v>
      </c>
      <c r="D120" s="4">
        <f>'资源-育马券'!E120</f>
        <v>80.592171054832377</v>
      </c>
      <c r="E120" s="4">
        <f>IF(SUM('资源-马匹'!L120:$P120)&gt;=6,IF(SUM('资源-马匹'!M120:$P120)&gt;=6,'资源-马匹'!L120,'资源-马匹'!L120-(6-SUM('资源-马匹'!M120:$P120))),0)*'资源-马匹'!C$5</f>
        <v>25.271428571428572</v>
      </c>
      <c r="F120" s="4">
        <f>IF(SUM('资源-马匹'!M120:$P120)&gt;=6,IF(SUM('资源-马匹'!N120:$P120)&gt;=6,'资源-马匹'!M120,'资源-马匹'!M120-(6-SUM('资源-马匹'!N120:$P120))),0)*'资源-马匹'!D$5</f>
        <v>165.85714285714286</v>
      </c>
      <c r="G120" s="4">
        <f>IF(SUM('资源-马匹'!N120:$P120)&gt;=6,IF(SUM('资源-马匹'!O120:$P120)&gt;=6,'资源-马匹'!N120,'资源-马匹'!N120-(6-SUM('资源-马匹'!O120:$P120))),0)*'资源-马匹'!E$5</f>
        <v>1168.1428571428571</v>
      </c>
      <c r="H120" s="4">
        <f>IF(SUM('资源-马匹'!O120:$P120)&gt;=6,IF(SUM('资源-马匹'!P120:$P120)&gt;=6,'资源-马匹'!O120,'资源-马匹'!O120-(6-SUM('资源-马匹'!P120:$P120))),0)*'资源-马匹'!F$5</f>
        <v>3990.939158001916</v>
      </c>
      <c r="I120" s="4">
        <f>IF(SUM('资源-马匹'!$P120:P120)&gt;=6,'资源-马匹'!P120-6,0)*'资源-马匹'!$G$5</f>
        <v>743.12610533461088</v>
      </c>
      <c r="J120" s="4">
        <f>马场!$X$23*($C120-$C$87)</f>
        <v>8914.2857142857156</v>
      </c>
      <c r="K120" s="4">
        <f>赛马!$T$25*($C120-$C$87)</f>
        <v>6552</v>
      </c>
      <c r="L120" s="4">
        <f t="shared" si="12"/>
        <v>21559.62240619367</v>
      </c>
      <c r="M120" s="4">
        <f t="shared" si="17"/>
        <v>145.52881170855412</v>
      </c>
      <c r="O120" s="31">
        <f t="shared" si="13"/>
        <v>0.28262724537130368</v>
      </c>
      <c r="P120" s="31">
        <f t="shared" si="14"/>
        <v>0.4134713283162515</v>
      </c>
      <c r="Q120" s="31">
        <f t="shared" si="15"/>
        <v>0.30390142631244482</v>
      </c>
      <c r="T120" s="4">
        <f t="shared" si="16"/>
        <v>0.75494160677196132</v>
      </c>
      <c r="W120" s="4">
        <f>商店!AG120</f>
        <v>28558</v>
      </c>
    </row>
    <row r="121" spans="3:23" x14ac:dyDescent="0.15">
      <c r="C121" s="4">
        <f>'资源-育马券'!D121</f>
        <v>199.64220630709642</v>
      </c>
      <c r="D121" s="4">
        <f>'资源-育马券'!E121</f>
        <v>81.508493635577963</v>
      </c>
      <c r="E121" s="4">
        <f>IF(SUM('资源-马匹'!L121:$P121)&gt;=6,IF(SUM('资源-马匹'!M121:$P121)&gt;=6,'资源-马匹'!L121,'资源-马匹'!L121-(6-SUM('资源-马匹'!M121:$P121))),0)*'资源-马匹'!C$5</f>
        <v>26.299999999999997</v>
      </c>
      <c r="F121" s="4">
        <f>IF(SUM('资源-马匹'!M121:$P121)&gt;=6,IF(SUM('资源-马匹'!N121:$P121)&gt;=6,'资源-马匹'!M121,'资源-马匹'!M121-(6-SUM('资源-马匹'!N121:$P121))),0)*'资源-马匹'!D$5</f>
        <v>171</v>
      </c>
      <c r="G121" s="4">
        <f>IF(SUM('资源-马匹'!N121:$P121)&gt;=6,IF(SUM('资源-马匹'!O121:$P121)&gt;=6,'资源-马匹'!N121,'资源-马匹'!N121-(6-SUM('资源-马匹'!O121:$P121))),0)*'资源-马匹'!E$5</f>
        <v>1271</v>
      </c>
      <c r="H121" s="4">
        <f>IF(SUM('资源-马匹'!O121:$P121)&gt;=6,IF(SUM('资源-马匹'!P121:$P121)&gt;=6,'资源-马匹'!O121,'资源-马匹'!O121-(6-SUM('资源-马匹'!P121:$P121))),0)*'资源-马匹'!F$5</f>
        <v>4307.920556641262</v>
      </c>
      <c r="I121" s="4">
        <f>IF(SUM('资源-马匹'!$P121:P121)&gt;=6,'资源-马匹'!P121-6,0)*'资源-马匹'!$G$5</f>
        <v>871.78037109417551</v>
      </c>
      <c r="J121" s="4">
        <f>马场!$X$23*($C121-$C$87)</f>
        <v>9600</v>
      </c>
      <c r="K121" s="4">
        <f>赛马!$T$25*($C121-$C$87)</f>
        <v>7056</v>
      </c>
      <c r="L121" s="4">
        <f t="shared" si="12"/>
        <v>23304.000927735437</v>
      </c>
      <c r="M121" s="4">
        <f t="shared" si="17"/>
        <v>145.36487679514721</v>
      </c>
      <c r="O121" s="31">
        <f t="shared" si="13"/>
        <v>0.28527294297449446</v>
      </c>
      <c r="P121" s="31">
        <f t="shared" si="14"/>
        <v>0.41194643056225105</v>
      </c>
      <c r="Q121" s="31">
        <f t="shared" si="15"/>
        <v>0.30278062646325454</v>
      </c>
      <c r="T121" s="4">
        <f t="shared" si="16"/>
        <v>0.7577551189352747</v>
      </c>
      <c r="W121" s="4">
        <f>商店!AG121</f>
        <v>30754</v>
      </c>
    </row>
    <row r="122" spans="3:23" x14ac:dyDescent="0.15">
      <c r="C122" s="4">
        <f>'资源-育马券'!D122</f>
        <v>211.64220630709642</v>
      </c>
      <c r="D122" s="4">
        <f>'资源-育马券'!E122</f>
        <v>82.346875382324953</v>
      </c>
      <c r="E122" s="4">
        <f>IF(SUM('资源-马匹'!L122:$P122)&gt;=6,IF(SUM('资源-马匹'!M122:$P122)&gt;=6,'资源-马匹'!L122,'资源-马匹'!L122-(6-SUM('资源-马匹'!M122:$P122))),0)*'资源-马匹'!C$5</f>
        <v>27.328571428571429</v>
      </c>
      <c r="F122" s="4">
        <f>IF(SUM('资源-马匹'!M122:$P122)&gt;=6,IF(SUM('资源-马匹'!N122:$P122)&gt;=6,'资源-马匹'!M122,'资源-马匹'!M122-(6-SUM('资源-马匹'!N122:$P122))),0)*'资源-马匹'!D$5</f>
        <v>176.14285714285711</v>
      </c>
      <c r="G122" s="4">
        <f>IF(SUM('资源-马匹'!N122:$P122)&gt;=6,IF(SUM('资源-马匹'!O122:$P122)&gt;=6,'资源-马匹'!N122,'资源-马匹'!N122-(6-SUM('资源-马匹'!O122:$P122))),0)*'资源-马匹'!E$5</f>
        <v>1373.8571428571427</v>
      </c>
      <c r="H122" s="4">
        <f>IF(SUM('资源-马匹'!O122:$P122)&gt;=6,IF(SUM('资源-马匹'!P122:$P122)&gt;=6,'资源-马匹'!O122,'资源-马匹'!O122-(6-SUM('资源-马匹'!P122:$P122))),0)*'资源-马匹'!F$5</f>
        <v>4624.9019552806103</v>
      </c>
      <c r="I122" s="4">
        <f>IF(SUM('资源-马匹'!$P122:P122)&gt;=6,'资源-马匹'!P122-6,0)*'资源-马匹'!$G$5</f>
        <v>1000.4346368537404</v>
      </c>
      <c r="J122" s="4">
        <f>马场!$X$23*($C122-$C$87)</f>
        <v>10285.714285714286</v>
      </c>
      <c r="K122" s="4">
        <f>赛马!$T$25*($C122-$C$87)</f>
        <v>7560</v>
      </c>
      <c r="L122" s="4">
        <f t="shared" si="12"/>
        <v>25048.379449277207</v>
      </c>
      <c r="M122" s="4">
        <f t="shared" si="17"/>
        <v>145.36487679514752</v>
      </c>
      <c r="O122" s="31">
        <f t="shared" si="13"/>
        <v>0.28755014583471433</v>
      </c>
      <c r="P122" s="31">
        <f t="shared" si="14"/>
        <v>0.4106339217090984</v>
      </c>
      <c r="Q122" s="31">
        <f t="shared" si="15"/>
        <v>0.30181593245618732</v>
      </c>
      <c r="T122" s="4">
        <f t="shared" si="16"/>
        <v>0.76019360999323848</v>
      </c>
      <c r="W122" s="4">
        <f>商店!AG122</f>
        <v>32950</v>
      </c>
    </row>
    <row r="126" spans="3:23" x14ac:dyDescent="0.15">
      <c r="C126" s="4" t="s">
        <v>3</v>
      </c>
      <c r="E126" s="60" t="s">
        <v>363</v>
      </c>
      <c r="F126" s="60"/>
      <c r="G126" s="60"/>
      <c r="H126" s="60"/>
      <c r="I126" s="60"/>
      <c r="J126" s="60" t="s">
        <v>364</v>
      </c>
      <c r="K126" s="60"/>
      <c r="L126" s="60" t="s">
        <v>369</v>
      </c>
      <c r="O126" s="60" t="s">
        <v>382</v>
      </c>
      <c r="P126" s="60"/>
      <c r="Q126" s="60"/>
      <c r="W126" s="4" t="s">
        <v>354</v>
      </c>
    </row>
    <row r="127" spans="3:23" x14ac:dyDescent="0.15">
      <c r="C127" s="4" t="s">
        <v>105</v>
      </c>
      <c r="D127" s="4" t="s">
        <v>31</v>
      </c>
      <c r="E127" s="4" t="s">
        <v>47</v>
      </c>
      <c r="F127" s="4" t="s">
        <v>48</v>
      </c>
      <c r="G127" s="4" t="s">
        <v>24</v>
      </c>
      <c r="H127" s="4" t="s">
        <v>22</v>
      </c>
      <c r="I127" s="4" t="s">
        <v>23</v>
      </c>
      <c r="J127" s="4" t="s">
        <v>158</v>
      </c>
      <c r="K127" s="4" t="s">
        <v>353</v>
      </c>
      <c r="L127" s="60"/>
      <c r="M127" s="4" t="s">
        <v>381</v>
      </c>
      <c r="O127" s="4" t="s">
        <v>370</v>
      </c>
      <c r="P127" s="4" t="s">
        <v>371</v>
      </c>
      <c r="Q127" s="4" t="s">
        <v>372</v>
      </c>
      <c r="T127" s="4" t="s">
        <v>389</v>
      </c>
      <c r="W127" s="4" t="s">
        <v>157</v>
      </c>
    </row>
    <row r="128" spans="3:23" x14ac:dyDescent="0.15">
      <c r="C128" s="4">
        <f>'资源-育马券'!D128</f>
        <v>23.282468165263531</v>
      </c>
      <c r="D128" s="4">
        <f>'资源-育马券'!E128</f>
        <v>55</v>
      </c>
      <c r="E128" s="4">
        <f>IF(SUM('资源-马匹'!L128:$P128)&gt;=6,IF(SUM('资源-马匹'!M128:$P128)&gt;=6,'资源-马匹'!L128,'资源-马匹'!L128-(6-SUM('资源-马匹'!M128:$P128))),0)*'资源-马匹'!C$5</f>
        <v>0</v>
      </c>
      <c r="F128" s="4">
        <f>IF(SUM('资源-马匹'!M128:$P128)&gt;=6,IF(SUM('资源-马匹'!N128:$P128)&gt;=6,'资源-马匹'!M128,'资源-马匹'!M128-(6-SUM('资源-马匹'!N128:$P128))),0)*'资源-马匹'!D$5</f>
        <v>0</v>
      </c>
      <c r="G128" s="4">
        <f>IF(SUM('资源-马匹'!N128:$P128)&gt;=6,IF(SUM('资源-马匹'!O128:$P128)&gt;=6,'资源-马匹'!N128,'资源-马匹'!N128-(6-SUM('资源-马匹'!O128:$P128))),0)*'资源-马匹'!E$5</f>
        <v>0</v>
      </c>
      <c r="H128" s="4">
        <f>IF(SUM('资源-马匹'!O128:$P128)&gt;=6,IF(SUM('资源-马匹'!P128:$P128)&gt;=6,'资源-马匹'!O128,'资源-马匹'!O128-(6-SUM('资源-马匹'!P128:$P128))),0)*'资源-马匹'!F$5</f>
        <v>0</v>
      </c>
      <c r="I128" s="4">
        <f>IF(SUM('资源-马匹'!$P128:P128)&gt;=6,'资源-马匹'!P128-6,0)*'资源-马匹'!$G$5</f>
        <v>0</v>
      </c>
      <c r="J128" s="4">
        <f>马场!$Y$23*($C128-$C$128)</f>
        <v>0</v>
      </c>
      <c r="K128" s="4">
        <f>赛马!$T$25*($C128-$C$128)</f>
        <v>0</v>
      </c>
      <c r="L128" s="4">
        <f>SUM(E128:K128)</f>
        <v>0</v>
      </c>
      <c r="O128" s="31" t="e">
        <f>SUM($E128:$I128)/$L128</f>
        <v>#DIV/0!</v>
      </c>
      <c r="P128" s="31" t="e">
        <f>J128/$L128</f>
        <v>#DIV/0!</v>
      </c>
      <c r="Q128" s="31" t="e">
        <f>K128/$L128</f>
        <v>#DIV/0!</v>
      </c>
      <c r="T128" s="4">
        <f>L128/W128</f>
        <v>0</v>
      </c>
      <c r="W128" s="4">
        <f>商店!AG128</f>
        <v>10</v>
      </c>
    </row>
    <row r="129" spans="3:23" x14ac:dyDescent="0.15">
      <c r="C129" s="4">
        <f>'资源-育马券'!D129</f>
        <v>23.48246816526353</v>
      </c>
      <c r="D129" s="4">
        <f>'资源-育马券'!E129</f>
        <v>55.122844962000904</v>
      </c>
      <c r="E129" s="4">
        <f>IF(SUM('资源-马匹'!L129:$P129)&gt;=6,IF(SUM('资源-马匹'!M129:$P129)&gt;=6,'资源-马匹'!L129,'资源-马匹'!L129-(6-SUM('资源-马匹'!M129:$P129))),0)*'资源-马匹'!C$5</f>
        <v>0</v>
      </c>
      <c r="F129" s="4">
        <f>IF(SUM('资源-马匹'!M129:$P129)&gt;=6,IF(SUM('资源-马匹'!N129:$P129)&gt;=6,'资源-马匹'!M129,'资源-马匹'!M129-(6-SUM('资源-马匹'!N129:$P129))),0)*'资源-马匹'!D$5</f>
        <v>0</v>
      </c>
      <c r="G129" s="4">
        <f>IF(SUM('资源-马匹'!N129:$P129)&gt;=6,IF(SUM('资源-马匹'!O129:$P129)&gt;=6,'资源-马匹'!N129,'资源-马匹'!N129-(6-SUM('资源-马匹'!O129:$P129))),0)*'资源-马匹'!E$5</f>
        <v>0</v>
      </c>
      <c r="H129" s="4">
        <f>IF(SUM('资源-马匹'!O129:$P129)&gt;=6,IF(SUM('资源-马匹'!P129:$P129)&gt;=6,'资源-马匹'!O129,'资源-马匹'!O129-(6-SUM('资源-马匹'!P129:$P129))),0)*'资源-马匹'!F$5</f>
        <v>0</v>
      </c>
      <c r="I129" s="4">
        <f>IF(SUM('资源-马匹'!$P129:P129)&gt;=6,'资源-马匹'!P129-6,0)*'资源-马匹'!$G$5</f>
        <v>0</v>
      </c>
      <c r="J129" s="4">
        <f>马场!$Y$23*($C129-$C$128)</f>
        <v>17.142857142857082</v>
      </c>
      <c r="K129" s="4">
        <f>赛马!$T$25*($C129-$C$128)</f>
        <v>8.3999999999999702</v>
      </c>
      <c r="L129" s="4">
        <f t="shared" ref="L129:L163" si="18">SUM(E129:K129)</f>
        <v>25.542857142857052</v>
      </c>
      <c r="M129" s="4">
        <f>(L129-L128)/(C129-C128)</f>
        <v>127.71428571428571</v>
      </c>
      <c r="O129" s="31">
        <f t="shared" ref="O129:O163" si="19">SUM($E129:$I129)/$L129</f>
        <v>0</v>
      </c>
      <c r="P129" s="31">
        <f t="shared" ref="P129:P163" si="20">J129/$L129</f>
        <v>0.67114093959731547</v>
      </c>
      <c r="Q129" s="31">
        <f t="shared" ref="Q129:Q163" si="21">K129/$L129</f>
        <v>0.32885906040268459</v>
      </c>
      <c r="T129" s="4">
        <f t="shared" ref="T129:T163" si="22">L129/W129</f>
        <v>0.4594039054470706</v>
      </c>
      <c r="W129" s="4">
        <f>商店!AG129</f>
        <v>55.599999999999838</v>
      </c>
    </row>
    <row r="130" spans="3:23" x14ac:dyDescent="0.15">
      <c r="C130" s="4">
        <f>'资源-育马券'!D130</f>
        <v>23.682468165263529</v>
      </c>
      <c r="D130" s="4">
        <f>'资源-育马券'!E130</f>
        <v>55.245689924001809</v>
      </c>
      <c r="E130" s="4">
        <f>IF(SUM('资源-马匹'!L130:$P130)&gt;=6,IF(SUM('资源-马匹'!M130:$P130)&gt;=6,'资源-马匹'!L130,'资源-马匹'!L130-(6-SUM('资源-马匹'!M130:$P130))),0)*'资源-马匹'!C$5</f>
        <v>0</v>
      </c>
      <c r="F130" s="4">
        <f>IF(SUM('资源-马匹'!M130:$P130)&gt;=6,IF(SUM('资源-马匹'!N130:$P130)&gt;=6,'资源-马匹'!M130,'资源-马匹'!M130-(6-SUM('资源-马匹'!N130:$P130))),0)*'资源-马匹'!D$5</f>
        <v>0</v>
      </c>
      <c r="G130" s="4">
        <f>IF(SUM('资源-马匹'!N130:$P130)&gt;=6,IF(SUM('资源-马匹'!O130:$P130)&gt;=6,'资源-马匹'!N130,'资源-马匹'!N130-(6-SUM('资源-马匹'!O130:$P130))),0)*'资源-马匹'!E$5</f>
        <v>0</v>
      </c>
      <c r="H130" s="4">
        <f>IF(SUM('资源-马匹'!O130:$P130)&gt;=6,IF(SUM('资源-马匹'!P130:$P130)&gt;=6,'资源-马匹'!O130,'资源-马匹'!O130-(6-SUM('资源-马匹'!P130:$P130))),0)*'资源-马匹'!F$5</f>
        <v>0</v>
      </c>
      <c r="I130" s="4">
        <f>IF(SUM('资源-马匹'!$P130:P130)&gt;=6,'资源-马匹'!P130-6,0)*'资源-马匹'!$G$5</f>
        <v>0</v>
      </c>
      <c r="J130" s="4">
        <f>马场!$Y$23*($C130-$C$128)</f>
        <v>34.285714285714164</v>
      </c>
      <c r="K130" s="4">
        <f>赛马!$T$25*($C130-$C$128)</f>
        <v>16.79999999999994</v>
      </c>
      <c r="L130" s="4">
        <f t="shared" si="18"/>
        <v>51.085714285714104</v>
      </c>
      <c r="M130" s="4">
        <f t="shared" ref="M130:M163" si="23">(L130-L129)/(C130-C129)</f>
        <v>127.71428571428571</v>
      </c>
      <c r="O130" s="31">
        <f t="shared" si="19"/>
        <v>0</v>
      </c>
      <c r="P130" s="31">
        <f t="shared" si="20"/>
        <v>0.67114093959731547</v>
      </c>
      <c r="Q130" s="31">
        <f t="shared" si="21"/>
        <v>0.32885906040268459</v>
      </c>
      <c r="T130" s="4">
        <f t="shared" si="22"/>
        <v>0.50479954827780893</v>
      </c>
      <c r="W130" s="4">
        <f>商店!AG130</f>
        <v>101.19999999999968</v>
      </c>
    </row>
    <row r="131" spans="3:23" x14ac:dyDescent="0.15">
      <c r="C131" s="4">
        <f>'资源-育马券'!D131</f>
        <v>23.882468165263532</v>
      </c>
      <c r="D131" s="4">
        <f>'资源-育马券'!E131</f>
        <v>55.36853488600272</v>
      </c>
      <c r="E131" s="4">
        <f>IF(SUM('资源-马匹'!L131:$P131)&gt;=6,IF(SUM('资源-马匹'!M131:$P131)&gt;=6,'资源-马匹'!L131,'资源-马匹'!L131-(6-SUM('资源-马匹'!M131:$P131))),0)*'资源-马匹'!C$5</f>
        <v>0</v>
      </c>
      <c r="F131" s="4">
        <f>IF(SUM('资源-马匹'!M131:$P131)&gt;=6,IF(SUM('资源-马匹'!N131:$P131)&gt;=6,'资源-马匹'!M131,'资源-马匹'!M131-(6-SUM('资源-马匹'!N131:$P131))),0)*'资源-马匹'!D$5</f>
        <v>0</v>
      </c>
      <c r="G131" s="4">
        <f>IF(SUM('资源-马匹'!N131:$P131)&gt;=6,IF(SUM('资源-马匹'!O131:$P131)&gt;=6,'资源-马匹'!N131,'资源-马匹'!N131-(6-SUM('资源-马匹'!O131:$P131))),0)*'资源-马匹'!E$5</f>
        <v>0</v>
      </c>
      <c r="H131" s="4">
        <f>IF(SUM('资源-马匹'!O131:$P131)&gt;=6,IF(SUM('资源-马匹'!P131:$P131)&gt;=6,'资源-马匹'!O131,'资源-马匹'!O131-(6-SUM('资源-马匹'!P131:$P131))),0)*'资源-马匹'!F$5</f>
        <v>0</v>
      </c>
      <c r="I131" s="4">
        <f>IF(SUM('资源-马匹'!$P131:P131)&gt;=6,'资源-马匹'!P131-6,0)*'资源-马匹'!$G$5</f>
        <v>0</v>
      </c>
      <c r="J131" s="4">
        <f>马场!$Y$23*($C131-$C$128)</f>
        <v>51.428571428571544</v>
      </c>
      <c r="K131" s="4">
        <f>赛马!$T$25*($C131-$C$128)</f>
        <v>25.20000000000006</v>
      </c>
      <c r="L131" s="4">
        <f t="shared" si="18"/>
        <v>76.628571428571604</v>
      </c>
      <c r="M131" s="4">
        <f t="shared" si="23"/>
        <v>127.71428571428568</v>
      </c>
      <c r="O131" s="31">
        <f t="shared" si="19"/>
        <v>0</v>
      </c>
      <c r="P131" s="31">
        <f t="shared" si="20"/>
        <v>0.67114093959731536</v>
      </c>
      <c r="Q131" s="31">
        <f t="shared" si="21"/>
        <v>0.32885906040268459</v>
      </c>
      <c r="T131" s="4">
        <f t="shared" si="22"/>
        <v>0.52199299338263916</v>
      </c>
      <c r="W131" s="4">
        <f>商店!AG131</f>
        <v>146.80000000000032</v>
      </c>
    </row>
    <row r="132" spans="3:23" x14ac:dyDescent="0.15">
      <c r="C132" s="4">
        <f>'资源-育马券'!D132</f>
        <v>24.082468165263531</v>
      </c>
      <c r="D132" s="4">
        <f>'资源-育马券'!E132</f>
        <v>55.491379848003625</v>
      </c>
      <c r="E132" s="4">
        <f>IF(SUM('资源-马匹'!L132:$P132)&gt;=6,IF(SUM('资源-马匹'!M132:$P132)&gt;=6,'资源-马匹'!L132,'资源-马匹'!L132-(6-SUM('资源-马匹'!M132:$P132))),0)*'资源-马匹'!C$5</f>
        <v>0</v>
      </c>
      <c r="F132" s="4">
        <f>IF(SUM('资源-马匹'!M132:$P132)&gt;=6,IF(SUM('资源-马匹'!N132:$P132)&gt;=6,'资源-马匹'!M132,'资源-马匹'!M132-(6-SUM('资源-马匹'!N132:$P132))),0)*'资源-马匹'!D$5</f>
        <v>0</v>
      </c>
      <c r="G132" s="4">
        <f>IF(SUM('资源-马匹'!N132:$P132)&gt;=6,IF(SUM('资源-马匹'!O132:$P132)&gt;=6,'资源-马匹'!N132,'资源-马匹'!N132-(6-SUM('资源-马匹'!O132:$P132))),0)*'资源-马匹'!E$5</f>
        <v>0</v>
      </c>
      <c r="H132" s="4">
        <f>IF(SUM('资源-马匹'!O132:$P132)&gt;=6,IF(SUM('资源-马匹'!P132:$P132)&gt;=6,'资源-马匹'!O132,'资源-马匹'!O132-(6-SUM('资源-马匹'!P132:$P132))),0)*'资源-马匹'!F$5</f>
        <v>0</v>
      </c>
      <c r="I132" s="4">
        <f>IF(SUM('资源-马匹'!$P132:P132)&gt;=6,'资源-马匹'!P132-6,0)*'资源-马匹'!$G$5</f>
        <v>0</v>
      </c>
      <c r="J132" s="4">
        <f>马场!$Y$23*($C132-$C$128)</f>
        <v>68.571428571428626</v>
      </c>
      <c r="K132" s="4">
        <f>赛马!$T$25*($C132-$C$128)</f>
        <v>33.60000000000003</v>
      </c>
      <c r="L132" s="4">
        <f t="shared" si="18"/>
        <v>102.17142857142866</v>
      </c>
      <c r="M132" s="4">
        <f t="shared" si="23"/>
        <v>127.71428571428575</v>
      </c>
      <c r="O132" s="31">
        <f t="shared" si="19"/>
        <v>0</v>
      </c>
      <c r="P132" s="31">
        <f t="shared" si="20"/>
        <v>0.67114093959731536</v>
      </c>
      <c r="Q132" s="31">
        <f t="shared" si="21"/>
        <v>0.32885906040268453</v>
      </c>
      <c r="T132" s="4">
        <f t="shared" si="22"/>
        <v>0.53103653103653115</v>
      </c>
      <c r="W132" s="4">
        <f>商店!AG132</f>
        <v>192.40000000000015</v>
      </c>
    </row>
    <row r="133" spans="3:23" x14ac:dyDescent="0.15">
      <c r="C133" s="4">
        <f>'资源-育马券'!D133</f>
        <v>24.48246816526353</v>
      </c>
      <c r="D133" s="4">
        <f>'资源-育马券'!E133</f>
        <v>55.737069772005434</v>
      </c>
      <c r="E133" s="4">
        <f>IF(SUM('资源-马匹'!L133:$P133)&gt;=6,IF(SUM('资源-马匹'!M133:$P133)&gt;=6,'资源-马匹'!L133,'资源-马匹'!L133-(6-SUM('资源-马匹'!M133:$P133))),0)*'资源-马匹'!C$5</f>
        <v>0.14253599146327378</v>
      </c>
      <c r="F133" s="4">
        <f>IF(SUM('资源-马匹'!M133:$P133)&gt;=6,IF(SUM('资源-马匹'!N133:$P133)&gt;=6,'资源-马匹'!M133,'资源-马匹'!M133-(6-SUM('资源-马匹'!N133:$P133))),0)*'资源-马匹'!D$5</f>
        <v>0</v>
      </c>
      <c r="G133" s="4">
        <f>IF(SUM('资源-马匹'!N133:$P133)&gt;=6,IF(SUM('资源-马匹'!O133:$P133)&gt;=6,'资源-马匹'!N133,'资源-马匹'!N133-(6-SUM('资源-马匹'!O133:$P133))),0)*'资源-马匹'!E$5</f>
        <v>0</v>
      </c>
      <c r="H133" s="4">
        <f>IF(SUM('资源-马匹'!O133:$P133)&gt;=6,IF(SUM('资源-马匹'!P133:$P133)&gt;=6,'资源-马匹'!O133,'资源-马匹'!O133-(6-SUM('资源-马匹'!P133:$P133))),0)*'资源-马匹'!F$5</f>
        <v>0</v>
      </c>
      <c r="I133" s="4">
        <f>IF(SUM('资源-马匹'!$P133:P133)&gt;=6,'资源-马匹'!P133-6,0)*'资源-马匹'!$G$5</f>
        <v>0</v>
      </c>
      <c r="J133" s="4">
        <f>马场!$Y$23*($C133-$C$128)</f>
        <v>102.85714285714279</v>
      </c>
      <c r="K133" s="4">
        <f>赛马!$T$25*($C133-$C$128)</f>
        <v>50.39999999999997</v>
      </c>
      <c r="L133" s="4">
        <f t="shared" si="18"/>
        <v>153.39967884860604</v>
      </c>
      <c r="M133" s="4">
        <f t="shared" si="23"/>
        <v>128.07062569294391</v>
      </c>
      <c r="O133" s="31">
        <f t="shared" si="19"/>
        <v>9.2918050763291426E-4</v>
      </c>
      <c r="P133" s="31">
        <f t="shared" si="20"/>
        <v>0.6705173285183671</v>
      </c>
      <c r="Q133" s="31">
        <f t="shared" si="21"/>
        <v>0.32855349097399988</v>
      </c>
      <c r="T133" s="4">
        <f t="shared" si="22"/>
        <v>0.54090154742103713</v>
      </c>
      <c r="W133" s="4">
        <f>商店!AG133</f>
        <v>283.59999999999985</v>
      </c>
    </row>
    <row r="134" spans="3:23" x14ac:dyDescent="0.15">
      <c r="C134" s="4">
        <f>'资源-育马券'!D134</f>
        <v>24.882468165263532</v>
      </c>
      <c r="D134" s="4">
        <f>'资源-育马券'!E134</f>
        <v>55.982759696007243</v>
      </c>
      <c r="E134" s="4">
        <f>IF(SUM('资源-马匹'!L134:$P134)&gt;=6,IF(SUM('资源-马匹'!M134:$P134)&gt;=6,'资源-马匹'!L134,'资源-马匹'!L134-(6-SUM('资源-马匹'!M134:$P134))),0)*'资源-马匹'!C$5</f>
        <v>2.0567146552843738</v>
      </c>
      <c r="F134" s="4">
        <f>IF(SUM('资源-马匹'!M134:$P134)&gt;=6,IF(SUM('资源-马匹'!N134:$P134)&gt;=6,'资源-马匹'!M134,'资源-马匹'!M134-(6-SUM('资源-马匹'!N134:$P134))),0)*'资源-马匹'!D$5</f>
        <v>0</v>
      </c>
      <c r="G134" s="4">
        <f>IF(SUM('资源-马匹'!N134:$P134)&gt;=6,IF(SUM('资源-马匹'!O134:$P134)&gt;=6,'资源-马匹'!N134,'资源-马匹'!N134-(6-SUM('资源-马匹'!O134:$P134))),0)*'资源-马匹'!E$5</f>
        <v>0</v>
      </c>
      <c r="H134" s="4">
        <f>IF(SUM('资源-马匹'!O134:$P134)&gt;=6,IF(SUM('资源-马匹'!P134:$P134)&gt;=6,'资源-马匹'!O134,'资源-马匹'!O134-(6-SUM('资源-马匹'!P134:$P134))),0)*'资源-马匹'!F$5</f>
        <v>0</v>
      </c>
      <c r="I134" s="4">
        <f>IF(SUM('资源-马匹'!$P134:P134)&gt;=6,'资源-马匹'!P134-6,0)*'资源-马匹'!$G$5</f>
        <v>0</v>
      </c>
      <c r="J134" s="4">
        <f>马场!$Y$23*($C134-$C$128)</f>
        <v>137.14285714285725</v>
      </c>
      <c r="K134" s="4">
        <f>赛马!$T$25*($C134-$C$128)</f>
        <v>67.20000000000006</v>
      </c>
      <c r="L134" s="4">
        <f t="shared" si="18"/>
        <v>206.39957179814166</v>
      </c>
      <c r="M134" s="4">
        <f t="shared" si="23"/>
        <v>132.49973237383836</v>
      </c>
      <c r="O134" s="31">
        <f t="shared" si="19"/>
        <v>9.9647234602590947E-3</v>
      </c>
      <c r="P134" s="31">
        <f t="shared" si="20"/>
        <v>0.66445320573136979</v>
      </c>
      <c r="Q134" s="31">
        <f t="shared" si="21"/>
        <v>0.3255820708083712</v>
      </c>
      <c r="T134" s="4">
        <f t="shared" si="22"/>
        <v>0.5506925608274853</v>
      </c>
      <c r="W134" s="4">
        <f>商店!AG134</f>
        <v>374.8000000000003</v>
      </c>
    </row>
    <row r="135" spans="3:23" x14ac:dyDescent="0.15">
      <c r="C135" s="4">
        <f>'资源-育马券'!D135</f>
        <v>25.282468165263531</v>
      </c>
      <c r="D135" s="4">
        <f>'资源-育马券'!E135</f>
        <v>56.212026432837384</v>
      </c>
      <c r="E135" s="4">
        <f>IF(SUM('资源-马匹'!L135:$P135)&gt;=6,IF(SUM('资源-马匹'!M135:$P135)&gt;=6,'资源-马匹'!L135,'资源-马匹'!L135-(6-SUM('资源-马匹'!M135:$P135))),0)*'资源-马匹'!C$5</f>
        <v>3.5708933191054593</v>
      </c>
      <c r="F135" s="4">
        <f>IF(SUM('资源-马匹'!M135:$P135)&gt;=6,IF(SUM('资源-马匹'!N135:$P135)&gt;=6,'资源-马匹'!M135,'资源-马匹'!M135-(6-SUM('资源-马匹'!N135:$P135))),0)*'资源-马匹'!D$5</f>
        <v>0</v>
      </c>
      <c r="G135" s="4">
        <f>IF(SUM('资源-马匹'!N135:$P135)&gt;=6,IF(SUM('资源-马匹'!O135:$P135)&gt;=6,'资源-马匹'!N135,'资源-马匹'!N135-(6-SUM('资源-马匹'!O135:$P135))),0)*'资源-马匹'!E$5</f>
        <v>0</v>
      </c>
      <c r="H135" s="4">
        <f>IF(SUM('资源-马匹'!O135:$P135)&gt;=6,IF(SUM('资源-马匹'!P135:$P135)&gt;=6,'资源-马匹'!O135,'资源-马匹'!O135-(6-SUM('资源-马匹'!P135:$P135))),0)*'资源-马匹'!F$5</f>
        <v>0</v>
      </c>
      <c r="I135" s="4">
        <f>IF(SUM('资源-马匹'!$P135:P135)&gt;=6,'资源-马匹'!P135-6,0)*'资源-马匹'!$G$5</f>
        <v>0</v>
      </c>
      <c r="J135" s="4">
        <f>马场!$Y$23*($C135-$C$128)</f>
        <v>171.42857142857142</v>
      </c>
      <c r="K135" s="4">
        <f>赛马!$T$25*($C135-$C$128)</f>
        <v>84</v>
      </c>
      <c r="L135" s="4">
        <f t="shared" si="18"/>
        <v>258.99946474767688</v>
      </c>
      <c r="M135" s="4">
        <f t="shared" si="23"/>
        <v>131.4997323738385</v>
      </c>
      <c r="O135" s="31">
        <f t="shared" si="19"/>
        <v>1.3787261385209054E-2</v>
      </c>
      <c r="P135" s="31">
        <f t="shared" si="20"/>
        <v>0.66188774403677242</v>
      </c>
      <c r="Q135" s="31">
        <f t="shared" si="21"/>
        <v>0.3243249945780185</v>
      </c>
      <c r="T135" s="4">
        <f t="shared" si="22"/>
        <v>0.55579284280617358</v>
      </c>
      <c r="W135" s="4">
        <f>商店!AG135</f>
        <v>466</v>
      </c>
    </row>
    <row r="136" spans="3:23" x14ac:dyDescent="0.15">
      <c r="C136" s="4">
        <f>'资源-育马券'!D136</f>
        <v>26.082468165263531</v>
      </c>
      <c r="D136" s="4">
        <f>'资源-育马券'!E136</f>
        <v>56.668081104043473</v>
      </c>
      <c r="E136" s="4">
        <f>IF(SUM('资源-马匹'!L136:$P136)&gt;=6,IF(SUM('资源-马匹'!M136:$P136)&gt;=6,'资源-马匹'!L136,'资源-马匹'!L136-(6-SUM('资源-马匹'!M136:$P136))),0)*'资源-马匹'!C$5</f>
        <v>6.03</v>
      </c>
      <c r="F136" s="4">
        <f>IF(SUM('资源-马匹'!M136:$P136)&gt;=6,IF(SUM('资源-马匹'!N136:$P136)&gt;=6,'资源-马匹'!M136,'资源-马匹'!M136-(6-SUM('资源-马匹'!N136:$P136))),0)*'资源-马匹'!D$5</f>
        <v>0.60775194024294299</v>
      </c>
      <c r="G136" s="4">
        <f>IF(SUM('资源-马匹'!N136:$P136)&gt;=6,IF(SUM('资源-马匹'!O136:$P136)&gt;=6,'资源-马匹'!N136,'资源-马匹'!N136-(6-SUM('资源-马匹'!O136:$P136))),0)*'资源-马匹'!E$5</f>
        <v>0</v>
      </c>
      <c r="H136" s="4">
        <f>IF(SUM('资源-马匹'!O136:$P136)&gt;=6,IF(SUM('资源-马匹'!P136:$P136)&gt;=6,'资源-马匹'!O136,'资源-马匹'!O136-(6-SUM('资源-马匹'!P136:$P136))),0)*'资源-马匹'!F$5</f>
        <v>0</v>
      </c>
      <c r="I136" s="4">
        <f>IF(SUM('资源-马匹'!$P136:P136)&gt;=6,'资源-马匹'!P136-6,0)*'资源-马匹'!$G$5</f>
        <v>0</v>
      </c>
      <c r="J136" s="4">
        <f>马场!$Y$23*($C136-$C$128)</f>
        <v>240.00000000000006</v>
      </c>
      <c r="K136" s="4">
        <f>赛马!$T$25*($C136-$C$128)</f>
        <v>117.60000000000002</v>
      </c>
      <c r="L136" s="4">
        <f t="shared" si="18"/>
        <v>364.23775194024302</v>
      </c>
      <c r="M136" s="4">
        <f t="shared" si="23"/>
        <v>131.54785899070754</v>
      </c>
      <c r="O136" s="31">
        <f t="shared" si="19"/>
        <v>1.8223679189992188E-2</v>
      </c>
      <c r="P136" s="31">
        <f t="shared" si="20"/>
        <v>0.65891028242282401</v>
      </c>
      <c r="Q136" s="31">
        <f t="shared" si="21"/>
        <v>0.32286603838718375</v>
      </c>
      <c r="T136" s="4">
        <f t="shared" si="22"/>
        <v>0.56174853784738266</v>
      </c>
      <c r="W136" s="4">
        <f>商店!AG136</f>
        <v>648.4000000000002</v>
      </c>
    </row>
    <row r="137" spans="3:23" x14ac:dyDescent="0.15">
      <c r="C137" s="4">
        <f>'资源-育马券'!D137</f>
        <v>26.882468165263532</v>
      </c>
      <c r="D137" s="4">
        <f>'资源-育马券'!E137</f>
        <v>57.114152744074445</v>
      </c>
      <c r="E137" s="4">
        <f>IF(SUM('资源-马匹'!L137:$P137)&gt;=6,IF(SUM('资源-马匹'!M137:$P137)&gt;=6,'资源-马匹'!L137,'资源-马匹'!L137-(6-SUM('资源-马匹'!M137:$P137))),0)*'资源-马匹'!C$5</f>
        <v>6.8528571428571441</v>
      </c>
      <c r="F137" s="4">
        <f>IF(SUM('资源-马匹'!M137:$P137)&gt;=6,IF(SUM('资源-马匹'!N137:$P137)&gt;=6,'资源-马匹'!M137,'资源-马匹'!M137-(6-SUM('资源-马匹'!N137:$P137))),0)*'资源-马匹'!D$5</f>
        <v>5.6242524945980712</v>
      </c>
      <c r="G137" s="4">
        <f>IF(SUM('资源-马匹'!N137:$P137)&gt;=6,IF(SUM('资源-马匹'!O137:$P137)&gt;=6,'资源-马匹'!N137,'资源-马匹'!N137-(6-SUM('资源-马匹'!O137:$P137))),0)*'资源-马匹'!E$5</f>
        <v>0</v>
      </c>
      <c r="H137" s="4">
        <f>IF(SUM('资源-马匹'!O137:$P137)&gt;=6,IF(SUM('资源-马匹'!P137:$P137)&gt;=6,'资源-马匹'!O137,'资源-马匹'!O137-(6-SUM('资源-马匹'!P137:$P137))),0)*'资源-马匹'!F$5</f>
        <v>0</v>
      </c>
      <c r="I137" s="4">
        <f>IF(SUM('资源-马匹'!$P137:P137)&gt;=6,'资源-马匹'!P137-6,0)*'资源-马匹'!$G$5</f>
        <v>0</v>
      </c>
      <c r="J137" s="4">
        <f>马场!$Y$23*($C137-$C$128)</f>
        <v>308.57142857142867</v>
      </c>
      <c r="K137" s="4">
        <f>赛马!$T$25*($C137-$C$128)</f>
        <v>151.20000000000005</v>
      </c>
      <c r="L137" s="4">
        <f t="shared" si="18"/>
        <v>472.24853820888393</v>
      </c>
      <c r="M137" s="4">
        <f t="shared" si="23"/>
        <v>135.01348283580103</v>
      </c>
      <c r="O137" s="31">
        <f t="shared" si="19"/>
        <v>2.6420642157575863E-2</v>
      </c>
      <c r="P137" s="31">
        <f t="shared" si="20"/>
        <v>0.65340896499491552</v>
      </c>
      <c r="Q137" s="31">
        <f t="shared" si="21"/>
        <v>0.32017039284750859</v>
      </c>
      <c r="T137" s="4">
        <f t="shared" si="22"/>
        <v>0.56842626168618648</v>
      </c>
      <c r="W137" s="4">
        <f>商店!AG137</f>
        <v>830.8000000000003</v>
      </c>
    </row>
    <row r="138" spans="3:23" x14ac:dyDescent="0.15">
      <c r="C138" s="4">
        <f>'资源-育马券'!D138</f>
        <v>28.082468165263531</v>
      </c>
      <c r="D138" s="4">
        <f>'资源-育马券'!E138</f>
        <v>57.743220698837845</v>
      </c>
      <c r="E138" s="4">
        <f>IF(SUM('资源-马匹'!L138:$P138)&gt;=6,IF(SUM('资源-马匹'!M138:$P138)&gt;=6,'资源-马匹'!L138,'资源-马匹'!L138-(6-SUM('资源-马匹'!M138:$P138))),0)*'资源-马匹'!C$5</f>
        <v>8.0871428571428581</v>
      </c>
      <c r="F138" s="4">
        <f>IF(SUM('资源-马匹'!M138:$P138)&gt;=6,IF(SUM('资源-马匹'!N138:$P138)&gt;=6,'资源-马匹'!M138,'资源-马匹'!M138-(6-SUM('资源-马匹'!N138:$P138))),0)*'资源-马匹'!D$5</f>
        <v>13.149888394891612</v>
      </c>
      <c r="G138" s="4">
        <f>IF(SUM('资源-马匹'!N138:$P138)&gt;=6,IF(SUM('资源-马匹'!O138:$P138)&gt;=6,'资源-马匹'!N138,'资源-马匹'!N138-(6-SUM('资源-马匹'!O138:$P138))),0)*'资源-马匹'!E$5</f>
        <v>0</v>
      </c>
      <c r="H138" s="4">
        <f>IF(SUM('资源-马匹'!O138:$P138)&gt;=6,IF(SUM('资源-马匹'!P138:$P138)&gt;=6,'资源-马匹'!O138,'资源-马匹'!O138-(6-SUM('资源-马匹'!P138:$P138))),0)*'资源-马匹'!F$5</f>
        <v>0</v>
      </c>
      <c r="I138" s="4">
        <f>IF(SUM('资源-马匹'!$P138:P138)&gt;=6,'资源-马匹'!P138-6,0)*'资源-马匹'!$G$5</f>
        <v>0</v>
      </c>
      <c r="J138" s="4">
        <f>马场!$Y$23*($C138-$C$128)</f>
        <v>411.42857142857144</v>
      </c>
      <c r="K138" s="4">
        <f>赛马!$T$25*($C138-$C$128)</f>
        <v>201.60000000000002</v>
      </c>
      <c r="L138" s="4">
        <f t="shared" si="18"/>
        <v>634.26560268060598</v>
      </c>
      <c r="M138" s="4">
        <f t="shared" si="23"/>
        <v>135.01422039310179</v>
      </c>
      <c r="O138" s="31">
        <f t="shared" si="19"/>
        <v>3.3482867685524949E-2</v>
      </c>
      <c r="P138" s="31">
        <f t="shared" si="20"/>
        <v>0.64866921631843955</v>
      </c>
      <c r="Q138" s="31">
        <f t="shared" si="21"/>
        <v>0.3178479159960354</v>
      </c>
      <c r="T138" s="4">
        <f t="shared" si="22"/>
        <v>0.57430786189841176</v>
      </c>
      <c r="W138" s="4">
        <f>商店!AG138</f>
        <v>1104.4000000000001</v>
      </c>
    </row>
    <row r="139" spans="3:23" x14ac:dyDescent="0.15">
      <c r="C139" s="4">
        <f>'资源-育马券'!D139</f>
        <v>29.282468165263531</v>
      </c>
      <c r="D139" s="4">
        <f>'资源-育马券'!E139</f>
        <v>58.34891537479438</v>
      </c>
      <c r="E139" s="4">
        <f>IF(SUM('资源-马匹'!L139:$P139)&gt;=6,IF(SUM('资源-马匹'!M139:$P139)&gt;=6,'资源-马匹'!L139,'资源-马匹'!L139-(6-SUM('资源-马匹'!M139:$P139))),0)*'资源-马匹'!C$5</f>
        <v>9.3214285714285694</v>
      </c>
      <c r="F139" s="4">
        <f>IF(SUM('资源-马匹'!M139:$P139)&gt;=6,IF(SUM('资源-马匹'!N139:$P139)&gt;=6,'资源-马匹'!M139,'资源-马匹'!M139-(6-SUM('资源-马匹'!N139:$P139))),0)*'资源-马匹'!D$5</f>
        <v>16.253571428571426</v>
      </c>
      <c r="G139" s="4">
        <f>IF(SUM('资源-马匹'!N139:$P139)&gt;=6,IF(SUM('资源-马匹'!O139:$P139)&gt;=6,'资源-马匹'!N139,'资源-马匹'!N139-(6-SUM('资源-马匹'!O139:$P139))),0)*'资源-马匹'!E$5</f>
        <v>14.793342898329138</v>
      </c>
      <c r="H139" s="4">
        <f>IF(SUM('资源-马匹'!O139:$P139)&gt;=6,IF(SUM('资源-马匹'!P139:$P139)&gt;=6,'资源-马匹'!O139,'资源-马匹'!O139-(6-SUM('资源-马匹'!P139:$P139))),0)*'资源-马匹'!F$5</f>
        <v>0</v>
      </c>
      <c r="I139" s="4">
        <f>IF(SUM('资源-马匹'!$P139:P139)&gt;=6,'资源-马匹'!P139-6,0)*'资源-马匹'!$G$5</f>
        <v>0</v>
      </c>
      <c r="J139" s="4">
        <f>马场!$Y$23*($C139-$C$128)</f>
        <v>514.28571428571422</v>
      </c>
      <c r="K139" s="4">
        <f>赛马!$T$25*($C139-$C$128)</f>
        <v>252</v>
      </c>
      <c r="L139" s="4">
        <f t="shared" si="18"/>
        <v>806.65405718404338</v>
      </c>
      <c r="M139" s="4">
        <f t="shared" si="23"/>
        <v>143.65704541953124</v>
      </c>
      <c r="O139" s="31">
        <f t="shared" si="19"/>
        <v>5.0044182557329939E-2</v>
      </c>
      <c r="P139" s="31">
        <f t="shared" si="20"/>
        <v>0.6375542398944094</v>
      </c>
      <c r="Q139" s="31">
        <f t="shared" si="21"/>
        <v>0.31240157754826064</v>
      </c>
      <c r="T139" s="4">
        <f t="shared" si="22"/>
        <v>0.58538030274604014</v>
      </c>
      <c r="W139" s="4">
        <f>商店!AG139</f>
        <v>1378</v>
      </c>
    </row>
    <row r="140" spans="3:23" x14ac:dyDescent="0.15">
      <c r="C140" s="4">
        <f>'资源-育马券'!D140</f>
        <v>30.48246816526353</v>
      </c>
      <c r="D140" s="4">
        <f>'资源-育马券'!E140</f>
        <v>58.93848875846912</v>
      </c>
      <c r="E140" s="4">
        <f>IF(SUM('资源-马匹'!L140:$P140)&gt;=6,IF(SUM('资源-马匹'!M140:$P140)&gt;=6,'资源-马匹'!L140,'资源-马匹'!L140-(6-SUM('资源-马匹'!M140:$P140))),0)*'资源-马匹'!C$5</f>
        <v>10.555714285714284</v>
      </c>
      <c r="F140" s="4">
        <f>IF(SUM('资源-马匹'!M140:$P140)&gt;=6,IF(SUM('资源-马匹'!N140:$P140)&gt;=6,'资源-马匹'!M140,'资源-马匹'!M140-(6-SUM('资源-马匹'!N140:$P140))),0)*'资源-马匹'!D$5</f>
        <v>18.979285714285709</v>
      </c>
      <c r="G140" s="4">
        <f>IF(SUM('资源-马匹'!N140:$P140)&gt;=6,IF(SUM('资源-马匹'!O140:$P140)&gt;=6,'资源-马匹'!N140,'资源-马匹'!N140-(6-SUM('资源-马匹'!O140:$P140))),0)*'资源-马匹'!E$5</f>
        <v>26.635714285714283</v>
      </c>
      <c r="H140" s="4">
        <f>IF(SUM('资源-马匹'!O140:$P140)&gt;=6,IF(SUM('资源-马匹'!P140:$P140)&gt;=6,'资源-马匹'!O140,'资源-马匹'!O140-(6-SUM('资源-马匹'!P140:$P140))),0)*'资源-马匹'!F$5</f>
        <v>17.16794519252808</v>
      </c>
      <c r="I140" s="4">
        <f>IF(SUM('资源-马匹'!$P140:P140)&gt;=6,'资源-马匹'!P140-6,0)*'资源-马匹'!$G$5</f>
        <v>0</v>
      </c>
      <c r="J140" s="4">
        <f>马场!$Y$23*($C140-$C$128)</f>
        <v>617.142857142857</v>
      </c>
      <c r="K140" s="4">
        <f>赛马!$T$25*($C140-$C$128)</f>
        <v>302.39999999999998</v>
      </c>
      <c r="L140" s="4">
        <f t="shared" si="18"/>
        <v>992.88151662109931</v>
      </c>
      <c r="M140" s="4">
        <f t="shared" si="23"/>
        <v>155.18954953088004</v>
      </c>
      <c r="O140" s="31">
        <f t="shared" si="19"/>
        <v>7.386446242631553E-2</v>
      </c>
      <c r="P140" s="31">
        <f t="shared" si="20"/>
        <v>0.62156747488166741</v>
      </c>
      <c r="Q140" s="31">
        <f t="shared" si="21"/>
        <v>0.30456806269201708</v>
      </c>
      <c r="T140" s="4">
        <f t="shared" si="22"/>
        <v>0.60116342735595751</v>
      </c>
      <c r="W140" s="4">
        <f>商店!AG140</f>
        <v>1651.6</v>
      </c>
    </row>
    <row r="141" spans="3:23" x14ac:dyDescent="0.15">
      <c r="C141" s="4">
        <f>'资源-育马券'!D141</f>
        <v>31.682468165263529</v>
      </c>
      <c r="D141" s="4">
        <f>'资源-育马券'!E141</f>
        <v>59.48793999184015</v>
      </c>
      <c r="E141" s="4">
        <f>IF(SUM('资源-马匹'!L141:$P141)&gt;=6,IF(SUM('资源-马匹'!M141:$P141)&gt;=6,'资源-马匹'!L141,'资源-马匹'!L141-(6-SUM('资源-马匹'!M141:$P141))),0)*'资源-马匹'!C$5</f>
        <v>11.699999999999998</v>
      </c>
      <c r="F141" s="4">
        <f>IF(SUM('资源-马匹'!M141:$P141)&gt;=6,IF(SUM('资源-马匹'!N141:$P141)&gt;=6,'资源-马匹'!M141,'资源-马匹'!M141-(6-SUM('资源-马匹'!N141:$P141))),0)*'资源-马匹'!D$5</f>
        <v>21.75</v>
      </c>
      <c r="G141" s="4">
        <f>IF(SUM('资源-马匹'!N141:$P141)&gt;=6,IF(SUM('资源-马匹'!O141:$P141)&gt;=6,'资源-马匹'!N141,'资源-马匹'!N141-(6-SUM('资源-马匹'!O141:$P141))),0)*'资源-马匹'!E$5</f>
        <v>32.039999999999992</v>
      </c>
      <c r="H141" s="4">
        <f>IF(SUM('资源-马匹'!O141:$P141)&gt;=6,IF(SUM('资源-马匹'!P141:$P141)&gt;=6,'资源-马匹'!O141,'资源-马匹'!O141-(6-SUM('资源-马匹'!P141:$P141))),0)*'资源-马匹'!F$5</f>
        <v>61.235512122749185</v>
      </c>
      <c r="I141" s="4">
        <f>IF(SUM('资源-马匹'!$P141:P141)&gt;=6,'资源-马匹'!P141-6,0)*'资源-马匹'!$G$5</f>
        <v>0</v>
      </c>
      <c r="J141" s="4">
        <f>马场!$Y$23*($C141-$C$128)</f>
        <v>719.99999999999977</v>
      </c>
      <c r="K141" s="4">
        <f>赛马!$T$25*($C141-$C$128)</f>
        <v>352.79999999999995</v>
      </c>
      <c r="L141" s="4">
        <f t="shared" si="18"/>
        <v>1199.5255121227488</v>
      </c>
      <c r="M141" s="4">
        <f t="shared" si="23"/>
        <v>172.20332958470797</v>
      </c>
      <c r="O141" s="31">
        <f t="shared" si="19"/>
        <v>0.10564636670252096</v>
      </c>
      <c r="P141" s="31">
        <f t="shared" si="20"/>
        <v>0.60023733778354305</v>
      </c>
      <c r="Q141" s="31">
        <f t="shared" si="21"/>
        <v>0.29411629551393614</v>
      </c>
      <c r="T141" s="4">
        <f t="shared" si="22"/>
        <v>0.62306540209991124</v>
      </c>
      <c r="W141" s="4">
        <f>商店!AG141</f>
        <v>1925.1999999999996</v>
      </c>
    </row>
    <row r="142" spans="3:23" x14ac:dyDescent="0.15">
      <c r="C142" s="4">
        <f>'资源-育马券'!D142</f>
        <v>32.882468165263532</v>
      </c>
      <c r="D142" s="4">
        <f>'资源-育马券'!E142</f>
        <v>60.029788443433397</v>
      </c>
      <c r="E142" s="4">
        <f>IF(SUM('资源-马匹'!L142:$P142)&gt;=6,IF(SUM('资源-马匹'!M142:$P142)&gt;=6,'资源-马匹'!L142,'资源-马匹'!L142-(6-SUM('资源-马匹'!M142:$P142))),0)*'资源-马匹'!C$5</f>
        <v>12.174285714285713</v>
      </c>
      <c r="F142" s="4">
        <f>IF(SUM('资源-马匹'!M142:$P142)&gt;=6,IF(SUM('资源-马匹'!N142:$P142)&gt;=6,'资源-马匹'!M142,'资源-马匹'!M142-(6-SUM('资源-马匹'!N142:$P142))),0)*'资源-马匹'!D$5</f>
        <v>24.855714285714289</v>
      </c>
      <c r="G142" s="4">
        <f>IF(SUM('资源-马匹'!N142:$P142)&gt;=6,IF(SUM('资源-马匹'!O142:$P142)&gt;=6,'资源-马匹'!N142,'资源-马匹'!N142-(6-SUM('资源-马匹'!O142:$P142))),0)*'资源-马匹'!E$5</f>
        <v>38.114285714285721</v>
      </c>
      <c r="H142" s="4">
        <f>IF(SUM('资源-马匹'!O142:$P142)&gt;=6,IF(SUM('资源-马匹'!P142:$P142)&gt;=6,'资源-马匹'!O142,'资源-马匹'!O142-(6-SUM('资源-马匹'!P142:$P142))),0)*'资源-马匹'!F$5</f>
        <v>107.33695316081146</v>
      </c>
      <c r="I142" s="4">
        <f>IF(SUM('资源-马匹'!$P142:P142)&gt;=6,'资源-马匹'!P142-6,0)*'资源-马匹'!$G$5</f>
        <v>0</v>
      </c>
      <c r="J142" s="4">
        <f>马场!$Y$23*($C142-$C$128)</f>
        <v>822.85714285714289</v>
      </c>
      <c r="K142" s="4">
        <f>赛马!$T$25*($C142-$C$128)</f>
        <v>403.20000000000005</v>
      </c>
      <c r="L142" s="4">
        <f t="shared" si="18"/>
        <v>1408.5383817322402</v>
      </c>
      <c r="M142" s="4">
        <f t="shared" si="23"/>
        <v>174.17739134124244</v>
      </c>
      <c r="O142" s="31">
        <f t="shared" si="19"/>
        <v>0.12955361475537444</v>
      </c>
      <c r="P142" s="31">
        <f t="shared" si="20"/>
        <v>0.58419220486216472</v>
      </c>
      <c r="Q142" s="31">
        <f t="shared" si="21"/>
        <v>0.28625418038246075</v>
      </c>
      <c r="T142" s="4">
        <f t="shared" si="22"/>
        <v>0.64059413395135534</v>
      </c>
      <c r="W142" s="4">
        <f>商店!AG142</f>
        <v>2198.8000000000002</v>
      </c>
    </row>
    <row r="143" spans="3:23" x14ac:dyDescent="0.15">
      <c r="C143" s="4">
        <f>'资源-育马券'!D143</f>
        <v>34.082468165263535</v>
      </c>
      <c r="D143" s="4">
        <f>'资源-育马券'!E143</f>
        <v>60.525792913498101</v>
      </c>
      <c r="E143" s="4">
        <f>IF(SUM('资源-马匹'!L143:$P143)&gt;=6,IF(SUM('资源-马匹'!M143:$P143)&gt;=6,'资源-马匹'!L143,'资源-马匹'!L143-(6-SUM('资源-马匹'!M143:$P143))),0)*'资源-马匹'!C$5</f>
        <v>12.208571428571428</v>
      </c>
      <c r="F143" s="4">
        <f>IF(SUM('资源-马匹'!M143:$P143)&gt;=6,IF(SUM('资源-马匹'!N143:$P143)&gt;=6,'资源-马匹'!M143,'资源-马匹'!M143-(6-SUM('资源-马匹'!N143:$P143))),0)*'资源-马匹'!D$5</f>
        <v>28.181428571428583</v>
      </c>
      <c r="G143" s="4">
        <f>IF(SUM('资源-马匹'!N143:$P143)&gt;=6,IF(SUM('资源-马匹'!O143:$P143)&gt;=6,'资源-马匹'!N143,'资源-马匹'!N143-(6-SUM('资源-马匹'!O143:$P143))),0)*'资源-马匹'!E$5</f>
        <v>44.628571428571455</v>
      </c>
      <c r="H143" s="4">
        <f>IF(SUM('资源-马匹'!O143:$P143)&gt;=6,IF(SUM('资源-马匹'!P143:$P143)&gt;=6,'资源-马匹'!O143,'资源-马匹'!O143-(6-SUM('资源-马匹'!P143:$P143))),0)*'资源-马匹'!F$5</f>
        <v>154.6117275322068</v>
      </c>
      <c r="I143" s="4">
        <f>IF(SUM('资源-马匹'!$P143:P143)&gt;=6,'资源-马匹'!P143-6,0)*'资源-马匹'!$G$5</f>
        <v>0</v>
      </c>
      <c r="J143" s="4">
        <f>马场!$Y$23*($C143-$C$128)</f>
        <v>925.71428571428601</v>
      </c>
      <c r="K143" s="4">
        <f>赛马!$T$25*($C143-$C$128)</f>
        <v>453.60000000000019</v>
      </c>
      <c r="L143" s="4">
        <f t="shared" si="18"/>
        <v>1618.9445846750643</v>
      </c>
      <c r="M143" s="4">
        <f t="shared" si="23"/>
        <v>175.33850245235305</v>
      </c>
      <c r="O143" s="31">
        <f t="shared" si="19"/>
        <v>0.14801636895365017</v>
      </c>
      <c r="P143" s="31">
        <f t="shared" si="20"/>
        <v>0.57180109466197981</v>
      </c>
      <c r="Q143" s="31">
        <f t="shared" si="21"/>
        <v>0.28018253638437013</v>
      </c>
      <c r="T143" s="4">
        <f t="shared" si="22"/>
        <v>0.65480690206886571</v>
      </c>
      <c r="W143" s="4">
        <f>商店!AG143</f>
        <v>2472.400000000001</v>
      </c>
    </row>
    <row r="144" spans="3:23" x14ac:dyDescent="0.15">
      <c r="C144" s="4">
        <f>'资源-育马券'!D144</f>
        <v>35.282468165263531</v>
      </c>
      <c r="D144" s="4">
        <f>'资源-育马券'!E144</f>
        <v>61.020153065604582</v>
      </c>
      <c r="E144" s="4">
        <f>IF(SUM('资源-马匹'!L144:$P144)&gt;=6,IF(SUM('资源-马匹'!M144:$P144)&gt;=6,'资源-马匹'!L144,'资源-马匹'!L144-(6-SUM('资源-马匹'!M144:$P144))),0)*'资源-马匹'!C$5</f>
        <v>12.242857142857142</v>
      </c>
      <c r="F144" s="4">
        <f>IF(SUM('资源-马匹'!M144:$P144)&gt;=6,IF(SUM('资源-马匹'!N144:$P144)&gt;=6,'资源-马匹'!M144,'资源-马匹'!M144-(6-SUM('资源-马匹'!N144:$P144))),0)*'资源-马匹'!D$5</f>
        <v>31.507142857142853</v>
      </c>
      <c r="G144" s="4">
        <f>IF(SUM('资源-马匹'!N144:$P144)&gt;=6,IF(SUM('资源-马匹'!O144:$P144)&gt;=6,'资源-马匹'!N144,'资源-马匹'!N144-(6-SUM('资源-马匹'!O144:$P144))),0)*'资源-马匹'!E$5</f>
        <v>51.142857142857139</v>
      </c>
      <c r="H144" s="4">
        <f>IF(SUM('资源-马匹'!O144:$P144)&gt;=6,IF(SUM('资源-马匹'!P144:$P144)&gt;=6,'资源-马匹'!O144,'资源-马匹'!O144-(6-SUM('资源-马匹'!P144:$P144))),0)*'资源-马匹'!F$5</f>
        <v>201.88650190360207</v>
      </c>
      <c r="I144" s="4">
        <f>IF(SUM('资源-马匹'!$P144:P144)&gt;=6,'资源-马匹'!P144-6,0)*'资源-马匹'!$G$5</f>
        <v>0</v>
      </c>
      <c r="J144" s="4">
        <f>马场!$Y$23*($C144-$C$128)</f>
        <v>1028.5714285714284</v>
      </c>
      <c r="K144" s="4">
        <f>赛马!$T$25*($C144-$C$128)</f>
        <v>504</v>
      </c>
      <c r="L144" s="4">
        <f t="shared" si="18"/>
        <v>1829.3507876178876</v>
      </c>
      <c r="M144" s="4">
        <f t="shared" si="23"/>
        <v>175.33850245235334</v>
      </c>
      <c r="O144" s="31">
        <f t="shared" si="19"/>
        <v>0.16223206672839069</v>
      </c>
      <c r="P144" s="31">
        <f t="shared" si="20"/>
        <v>0.56226035790040896</v>
      </c>
      <c r="Q144" s="31">
        <f t="shared" si="21"/>
        <v>0.27550757537120041</v>
      </c>
      <c r="T144" s="4">
        <f t="shared" si="22"/>
        <v>0.66618746817840047</v>
      </c>
      <c r="W144" s="4">
        <f>商店!AG144</f>
        <v>2746</v>
      </c>
    </row>
    <row r="145" spans="3:23" x14ac:dyDescent="0.15">
      <c r="C145" s="4">
        <f>'资源-育马券'!D145</f>
        <v>37.282468165263531</v>
      </c>
      <c r="D145" s="4">
        <f>'资源-育马券'!E145</f>
        <v>61.784465794284017</v>
      </c>
      <c r="E145" s="4">
        <f>IF(SUM('资源-马匹'!L145:$P145)&gt;=6,IF(SUM('资源-马匹'!M145:$P145)&gt;=6,'资源-马匹'!L145,'资源-马匹'!L145-(6-SUM('资源-马匹'!M145:$P145))),0)*'资源-马匹'!C$5</f>
        <v>12.299999999999999</v>
      </c>
      <c r="F145" s="4">
        <f>IF(SUM('资源-马匹'!M145:$P145)&gt;=6,IF(SUM('资源-马匹'!N145:$P145)&gt;=6,'资源-马匹'!M145,'资源-马匹'!M145-(6-SUM('资源-马匹'!N145:$P145))),0)*'资源-马匹'!D$5</f>
        <v>37.050000000000018</v>
      </c>
      <c r="G145" s="4">
        <f>IF(SUM('资源-马匹'!N145:$P145)&gt;=6,IF(SUM('资源-马匹'!O145:$P145)&gt;=6,'资源-马匹'!N145,'资源-马匹'!N145-(6-SUM('资源-马匹'!O145:$P145))),0)*'资源-马匹'!E$5</f>
        <v>62.000000000000021</v>
      </c>
      <c r="H145" s="4">
        <f>IF(SUM('资源-马匹'!O145:$P145)&gt;=6,IF(SUM('资源-马匹'!P145:$P145)&gt;=6,'资源-马匹'!O145,'资源-马匹'!O145-(6-SUM('资源-马匹'!P145:$P145))),0)*'资源-马匹'!F$5</f>
        <v>280.67779252259447</v>
      </c>
      <c r="I145" s="4">
        <f>IF(SUM('资源-马匹'!$P145:P145)&gt;=6,'资源-马匹'!P145-6,0)*'资源-马匹'!$G$5</f>
        <v>0</v>
      </c>
      <c r="J145" s="4">
        <f>马场!$Y$23*($C145-$C$128)</f>
        <v>1200</v>
      </c>
      <c r="K145" s="4">
        <f>赛马!$T$25*($C145-$C$128)</f>
        <v>588</v>
      </c>
      <c r="L145" s="4">
        <f t="shared" si="18"/>
        <v>2180.0277925225946</v>
      </c>
      <c r="M145" s="4">
        <f t="shared" si="23"/>
        <v>175.33850245235351</v>
      </c>
      <c r="O145" s="31">
        <f t="shared" si="19"/>
        <v>0.17982697003553516</v>
      </c>
      <c r="P145" s="31">
        <f t="shared" si="20"/>
        <v>0.55045169796272808</v>
      </c>
      <c r="Q145" s="31">
        <f t="shared" si="21"/>
        <v>0.26972133200173676</v>
      </c>
      <c r="T145" s="4">
        <f t="shared" si="22"/>
        <v>0.68083316443553865</v>
      </c>
      <c r="W145" s="4">
        <f>商店!AG145</f>
        <v>3202</v>
      </c>
    </row>
    <row r="146" spans="3:23" x14ac:dyDescent="0.15">
      <c r="C146" s="4">
        <f>'资源-育马券'!D146</f>
        <v>39.282468165263531</v>
      </c>
      <c r="D146" s="4">
        <f>'资源-育马券'!E146</f>
        <v>62.507131399522507</v>
      </c>
      <c r="E146" s="4">
        <f>IF(SUM('资源-马匹'!L146:$P146)&gt;=6,IF(SUM('资源-马匹'!M146:$P146)&gt;=6,'资源-马匹'!L146,'资源-马匹'!L146-(6-SUM('资源-马匹'!M146:$P146))),0)*'资源-马匹'!C$5</f>
        <v>12.357142857142856</v>
      </c>
      <c r="F146" s="4">
        <f>IF(SUM('资源-马匹'!M146:$P146)&gt;=6,IF(SUM('资源-马匹'!N146:$P146)&gt;=6,'资源-马匹'!M146,'资源-马匹'!M146-(6-SUM('资源-马匹'!N146:$P146))),0)*'资源-马匹'!D$5</f>
        <v>42.592857142857142</v>
      </c>
      <c r="G146" s="4">
        <f>IF(SUM('资源-马匹'!N146:$P146)&gt;=6,IF(SUM('资源-马匹'!O146:$P146)&gt;=6,'资源-马匹'!N146,'资源-马匹'!N146-(6-SUM('资源-马匹'!O146:$P146))),0)*'资源-马匹'!E$5</f>
        <v>72.857142857142847</v>
      </c>
      <c r="H146" s="4">
        <f>IF(SUM('资源-马匹'!O146:$P146)&gt;=6,IF(SUM('资源-马匹'!P146:$P146)&gt;=6,'资源-马匹'!O146,'资源-马匹'!O146-(6-SUM('资源-马匹'!P146:$P146))),0)*'资源-马匹'!F$5</f>
        <v>359.46908314158679</v>
      </c>
      <c r="I146" s="4">
        <f>IF(SUM('资源-马匹'!$P146:P146)&gt;=6,'资源-马匹'!P146-6,0)*'资源-马匹'!$G$5</f>
        <v>0</v>
      </c>
      <c r="J146" s="4">
        <f>马场!$Y$23*($C146-$C$128)</f>
        <v>1371.4285714285713</v>
      </c>
      <c r="K146" s="4">
        <f>赛马!$T$25*($C146-$C$128)</f>
        <v>672</v>
      </c>
      <c r="L146" s="4">
        <f t="shared" si="18"/>
        <v>2530.7047974273009</v>
      </c>
      <c r="M146" s="4">
        <f t="shared" si="23"/>
        <v>175.33850245235317</v>
      </c>
      <c r="O146" s="31">
        <f t="shared" si="19"/>
        <v>0.19254566020268016</v>
      </c>
      <c r="P146" s="31">
        <f t="shared" si="20"/>
        <v>0.54191566429350324</v>
      </c>
      <c r="Q146" s="31">
        <f t="shared" si="21"/>
        <v>0.2655386755038166</v>
      </c>
      <c r="T146" s="4">
        <f t="shared" si="22"/>
        <v>0.69182744598887391</v>
      </c>
      <c r="W146" s="4">
        <f>商店!AG146</f>
        <v>3658</v>
      </c>
    </row>
    <row r="147" spans="3:23" x14ac:dyDescent="0.15">
      <c r="C147" s="4">
        <f>'资源-育马券'!D147</f>
        <v>41.282468165263531</v>
      </c>
      <c r="D147" s="4">
        <f>'资源-育马券'!E147</f>
        <v>63.198771451563246</v>
      </c>
      <c r="E147" s="4">
        <f>IF(SUM('资源-马匹'!L147:$P147)&gt;=6,IF(SUM('资源-马匹'!M147:$P147)&gt;=6,'资源-马匹'!L147,'资源-马匹'!L147-(6-SUM('资源-马匹'!M147:$P147))),0)*'资源-马匹'!C$5</f>
        <v>12.414285714285713</v>
      </c>
      <c r="F147" s="4">
        <f>IF(SUM('资源-马匹'!M147:$P147)&gt;=6,IF(SUM('资源-马匹'!N147:$P147)&gt;=6,'资源-马匹'!M147,'资源-马匹'!M147-(6-SUM('资源-马匹'!N147:$P147))),0)*'资源-马匹'!D$5</f>
        <v>48.135714285714293</v>
      </c>
      <c r="G147" s="4">
        <f>IF(SUM('资源-马匹'!N147:$P147)&gt;=6,IF(SUM('资源-马匹'!O147:$P147)&gt;=6,'资源-马匹'!N147,'资源-马匹'!N147-(6-SUM('资源-马匹'!O147:$P147))),0)*'资源-马匹'!E$5</f>
        <v>83.714285714285694</v>
      </c>
      <c r="H147" s="4">
        <f>IF(SUM('资源-马匹'!O147:$P147)&gt;=6,IF(SUM('资源-马匹'!P147:$P147)&gt;=6,'资源-马匹'!O147,'资源-马匹'!O147-(6-SUM('资源-马匹'!P147:$P147))),0)*'资源-马匹'!F$5</f>
        <v>438.26037376057917</v>
      </c>
      <c r="I147" s="4">
        <f>IF(SUM('资源-马匹'!$P147:P147)&gt;=6,'资源-马匹'!P147-6,0)*'资源-马匹'!$G$5</f>
        <v>0</v>
      </c>
      <c r="J147" s="4">
        <f>马场!$Y$23*($C147-$C$128)</f>
        <v>1542.8571428571427</v>
      </c>
      <c r="K147" s="4">
        <f>赛马!$T$25*($C147-$C$128)</f>
        <v>756</v>
      </c>
      <c r="L147" s="4">
        <f t="shared" si="18"/>
        <v>2881.3818023320073</v>
      </c>
      <c r="M147" s="4">
        <f t="shared" si="23"/>
        <v>175.33850245235317</v>
      </c>
      <c r="O147" s="31">
        <f t="shared" si="19"/>
        <v>0.20216850783308427</v>
      </c>
      <c r="P147" s="31">
        <f t="shared" si="20"/>
        <v>0.53545737729323206</v>
      </c>
      <c r="Q147" s="31">
        <f t="shared" si="21"/>
        <v>0.26237411487368373</v>
      </c>
      <c r="T147" s="4">
        <f t="shared" si="22"/>
        <v>0.70038449254545632</v>
      </c>
      <c r="W147" s="4">
        <f>商店!AG147</f>
        <v>4114</v>
      </c>
    </row>
    <row r="148" spans="3:23" x14ac:dyDescent="0.15">
      <c r="C148" s="4">
        <f>'资源-育马券'!D148</f>
        <v>43.282468165263531</v>
      </c>
      <c r="D148" s="4">
        <f>'资源-育马券'!E148</f>
        <v>63.856539402374587</v>
      </c>
      <c r="E148" s="4">
        <f>IF(SUM('资源-马匹'!L148:$P148)&gt;=6,IF(SUM('资源-马匹'!M148:$P148)&gt;=6,'资源-马匹'!L148,'资源-马匹'!L148-(6-SUM('资源-马匹'!M148:$P148))),0)*'资源-马匹'!C$5</f>
        <v>12.47142857142857</v>
      </c>
      <c r="F148" s="4">
        <f>IF(SUM('资源-马匹'!M148:$P148)&gt;=6,IF(SUM('资源-马匹'!N148:$P148)&gt;=6,'资源-马匹'!M148,'资源-马匹'!M148-(6-SUM('资源-马匹'!N148:$P148))),0)*'资源-马匹'!D$5</f>
        <v>53.678571428571431</v>
      </c>
      <c r="G148" s="4">
        <f>IF(SUM('资源-马匹'!N148:$P148)&gt;=6,IF(SUM('资源-马匹'!O148:$P148)&gt;=6,'资源-马匹'!N148,'资源-马匹'!N148-(6-SUM('资源-马匹'!O148:$P148))),0)*'资源-马匹'!E$5</f>
        <v>94.571428571428555</v>
      </c>
      <c r="H148" s="4">
        <f>IF(SUM('资源-马匹'!O148:$P148)&gt;=6,IF(SUM('资源-马匹'!P148:$P148)&gt;=6,'资源-马匹'!O148,'资源-马匹'!O148-(6-SUM('资源-马匹'!P148:$P148))),0)*'资源-马匹'!F$5</f>
        <v>517.05166437957155</v>
      </c>
      <c r="I148" s="4">
        <f>IF(SUM('资源-马匹'!$P148:P148)&gt;=6,'资源-马匹'!P148-6,0)*'资源-马匹'!$G$5</f>
        <v>0</v>
      </c>
      <c r="J148" s="4">
        <f>马场!$Y$23*($C148-$C$128)</f>
        <v>1714.2857142857142</v>
      </c>
      <c r="K148" s="4">
        <f>赛马!$T$25*($C148-$C$128)</f>
        <v>840</v>
      </c>
      <c r="L148" s="4">
        <f t="shared" si="18"/>
        <v>3232.0588072367145</v>
      </c>
      <c r="M148" s="4">
        <f t="shared" si="23"/>
        <v>175.33850245235362</v>
      </c>
      <c r="O148" s="31">
        <f t="shared" si="19"/>
        <v>0.20970320571935072</v>
      </c>
      <c r="P148" s="31">
        <f t="shared" si="20"/>
        <v>0.53040053307426116</v>
      </c>
      <c r="Q148" s="31">
        <f t="shared" si="21"/>
        <v>0.25989626120638798</v>
      </c>
      <c r="T148" s="4">
        <f t="shared" si="22"/>
        <v>0.70723387466886534</v>
      </c>
      <c r="W148" s="4">
        <f>商店!AG148</f>
        <v>4570</v>
      </c>
    </row>
    <row r="149" spans="3:23" x14ac:dyDescent="0.15">
      <c r="C149" s="4">
        <f>'资源-育马券'!D149</f>
        <v>47.282468165263531</v>
      </c>
      <c r="D149" s="4">
        <f>'资源-育马券'!E149</f>
        <v>65.109042263524756</v>
      </c>
      <c r="E149" s="4">
        <f>IF(SUM('资源-马匹'!L149:$P149)&gt;=6,IF(SUM('资源-马匹'!M149:$P149)&gt;=6,'资源-马匹'!L149,'资源-马匹'!L149-(6-SUM('资源-马匹'!M149:$P149))),0)*'资源-马匹'!C$5</f>
        <v>12.585714285714284</v>
      </c>
      <c r="F149" s="4">
        <f>IF(SUM('资源-马匹'!M149:$P149)&gt;=6,IF(SUM('资源-马匹'!N149:$P149)&gt;=6,'资源-马匹'!M149,'资源-马匹'!M149-(6-SUM('资源-马匹'!N149:$P149))),0)*'资源-马匹'!D$5</f>
        <v>64.764285714285705</v>
      </c>
      <c r="G149" s="4">
        <f>IF(SUM('资源-马匹'!N149:$P149)&gt;=6,IF(SUM('资源-马匹'!O149:$P149)&gt;=6,'资源-马匹'!N149,'资源-马匹'!N149-(6-SUM('资源-马匹'!O149:$P149))),0)*'资源-马匹'!E$5</f>
        <v>116.28571428571426</v>
      </c>
      <c r="H149" s="4">
        <f>IF(SUM('资源-马匹'!O149:$P149)&gt;=6,IF(SUM('资源-马匹'!P149:$P149)&gt;=6,'资源-马匹'!O149,'资源-马匹'!O149-(6-SUM('资源-马匹'!P149:$P149))),0)*'资源-马匹'!F$5</f>
        <v>674.63424561755619</v>
      </c>
      <c r="I149" s="4">
        <f>IF(SUM('资源-马匹'!$P149:P149)&gt;=6,'资源-马匹'!P149-6,0)*'资源-马匹'!$G$5</f>
        <v>0</v>
      </c>
      <c r="J149" s="4">
        <f>马场!$Y$23*($C149-$C$128)</f>
        <v>2057.1428571428569</v>
      </c>
      <c r="K149" s="4">
        <f>赛马!$T$25*($C149-$C$128)</f>
        <v>1008</v>
      </c>
      <c r="L149" s="4">
        <f t="shared" si="18"/>
        <v>3933.4128170461272</v>
      </c>
      <c r="M149" s="4">
        <f t="shared" si="23"/>
        <v>175.33850245235317</v>
      </c>
      <c r="O149" s="31">
        <f t="shared" si="19"/>
        <v>0.22074213927927214</v>
      </c>
      <c r="P149" s="31">
        <f t="shared" si="20"/>
        <v>0.52299185283270322</v>
      </c>
      <c r="Q149" s="31">
        <f t="shared" si="21"/>
        <v>0.25626600788802462</v>
      </c>
      <c r="T149" s="4">
        <f t="shared" si="22"/>
        <v>0.7175141950102385</v>
      </c>
      <c r="W149" s="4">
        <f>商店!AG149</f>
        <v>5482</v>
      </c>
    </row>
    <row r="150" spans="3:23" x14ac:dyDescent="0.15">
      <c r="C150" s="4">
        <f>'资源-育马券'!D150</f>
        <v>51.282468165263531</v>
      </c>
      <c r="D150" s="4">
        <f>'资源-育马券'!E150</f>
        <v>66.323263192827341</v>
      </c>
      <c r="E150" s="4">
        <f>IF(SUM('资源-马匹'!L150:$P150)&gt;=6,IF(SUM('资源-马匹'!M150:$P150)&gt;=6,'资源-马匹'!L150,'资源-马匹'!L150-(6-SUM('资源-马匹'!M150:$P150))),0)*'资源-马匹'!C$5</f>
        <v>12.7</v>
      </c>
      <c r="F150" s="4">
        <f>IF(SUM('资源-马匹'!M150:$P150)&gt;=6,IF(SUM('资源-马匹'!N150:$P150)&gt;=6,'资源-马匹'!M150,'资源-马匹'!M150-(6-SUM('资源-马匹'!N150:$P150))),0)*'资源-马匹'!D$5</f>
        <v>75.850000000000009</v>
      </c>
      <c r="G150" s="4">
        <f>IF(SUM('资源-马匹'!N150:$P150)&gt;=6,IF(SUM('资源-马匹'!O150:$P150)&gt;=6,'资源-马匹'!N150,'资源-马匹'!N150-(6-SUM('资源-马匹'!O150:$P150))),0)*'资源-马匹'!E$5</f>
        <v>138</v>
      </c>
      <c r="H150" s="4">
        <f>IF(SUM('资源-马匹'!O150:$P150)&gt;=6,IF(SUM('资源-马匹'!P150:$P150)&gt;=6,'资源-马匹'!O150,'资源-马匹'!O150-(6-SUM('资源-马匹'!P150:$P150))),0)*'资源-马匹'!F$5</f>
        <v>832.21682685554083</v>
      </c>
      <c r="I150" s="4">
        <f>IF(SUM('资源-马匹'!$P150:P150)&gt;=6,'资源-马匹'!P150-6,0)*'资源-马匹'!$G$5</f>
        <v>0</v>
      </c>
      <c r="J150" s="4">
        <f>马场!$Y$23*($C150-$C$128)</f>
        <v>2400</v>
      </c>
      <c r="K150" s="4">
        <f>赛马!$T$25*($C150-$C$128)</f>
        <v>1176</v>
      </c>
      <c r="L150" s="4">
        <f t="shared" si="18"/>
        <v>4634.7668268555408</v>
      </c>
      <c r="M150" s="4">
        <f t="shared" si="23"/>
        <v>175.3385024523534</v>
      </c>
      <c r="O150" s="31">
        <f t="shared" si="19"/>
        <v>0.22844014950669297</v>
      </c>
      <c r="P150" s="31">
        <f t="shared" si="20"/>
        <v>0.51782540301564228</v>
      </c>
      <c r="Q150" s="31">
        <f t="shared" si="21"/>
        <v>0.25373444747766472</v>
      </c>
      <c r="T150" s="4">
        <f t="shared" si="22"/>
        <v>0.72486187470371299</v>
      </c>
      <c r="W150" s="4">
        <f>商店!AG150</f>
        <v>6394</v>
      </c>
    </row>
    <row r="151" spans="3:23" x14ac:dyDescent="0.15">
      <c r="C151" s="4">
        <f>'资源-育马券'!D151</f>
        <v>55.282468165263531</v>
      </c>
      <c r="D151" s="4">
        <f>'资源-育马券'!E151</f>
        <v>67.437447618913097</v>
      </c>
      <c r="E151" s="4">
        <f>IF(SUM('资源-马匹'!L151:$P151)&gt;=6,IF(SUM('资源-马匹'!M151:$P151)&gt;=6,'资源-马匹'!L151,'资源-马匹'!L151-(6-SUM('资源-马匹'!M151:$P151))),0)*'资源-马匹'!C$5</f>
        <v>12.814285714285713</v>
      </c>
      <c r="F151" s="4">
        <f>IF(SUM('资源-马匹'!M151:$P151)&gt;=6,IF(SUM('资源-马匹'!N151:$P151)&gt;=6,'资源-马匹'!M151,'资源-马匹'!M151-(6-SUM('资源-马匹'!N151:$P151))),0)*'资源-马匹'!D$5</f>
        <v>86.935714285714297</v>
      </c>
      <c r="G151" s="4">
        <f>IF(SUM('资源-马匹'!N151:$P151)&gt;=6,IF(SUM('资源-马匹'!O151:$P151)&gt;=6,'资源-马匹'!N151,'资源-马匹'!N151-(6-SUM('资源-马匹'!O151:$P151))),0)*'资源-马匹'!E$5</f>
        <v>159.71428571428567</v>
      </c>
      <c r="H151" s="4">
        <f>IF(SUM('资源-马匹'!O151:$P151)&gt;=6,IF(SUM('资源-马匹'!P151:$P151)&gt;=6,'资源-马匹'!O151,'资源-马匹'!O151-(6-SUM('资源-马匹'!P151:$P151))),0)*'资源-马匹'!F$5</f>
        <v>989.79940809352581</v>
      </c>
      <c r="I151" s="4">
        <f>IF(SUM('资源-马匹'!$P151:P151)&gt;=6,'资源-马匹'!P151-6,0)*'资源-马匹'!$G$5</f>
        <v>0</v>
      </c>
      <c r="J151" s="4">
        <f>马场!$Y$23*($C151-$C$128)</f>
        <v>2742.8571428571427</v>
      </c>
      <c r="K151" s="4">
        <f>赛马!$T$25*($C151-$C$128)</f>
        <v>1344</v>
      </c>
      <c r="L151" s="4">
        <f t="shared" si="18"/>
        <v>5336.1208366649544</v>
      </c>
      <c r="M151" s="4">
        <f t="shared" si="23"/>
        <v>175.3385024523534</v>
      </c>
      <c r="O151" s="31">
        <f t="shared" si="19"/>
        <v>0.23411458099374569</v>
      </c>
      <c r="P151" s="31">
        <f t="shared" si="20"/>
        <v>0.51401705973574108</v>
      </c>
      <c r="Q151" s="31">
        <f t="shared" si="21"/>
        <v>0.25186835927051315</v>
      </c>
      <c r="T151" s="4">
        <f t="shared" si="22"/>
        <v>0.73037514873596421</v>
      </c>
      <c r="W151" s="4">
        <f>商店!AG151</f>
        <v>7306</v>
      </c>
    </row>
    <row r="152" spans="3:23" x14ac:dyDescent="0.15">
      <c r="C152" s="4">
        <f>'资源-育马券'!D152</f>
        <v>59.282468165263531</v>
      </c>
      <c r="D152" s="4">
        <f>'资源-育马券'!E152</f>
        <v>68.453526920558971</v>
      </c>
      <c r="E152" s="4">
        <f>IF(SUM('资源-马匹'!L152:$P152)&gt;=6,IF(SUM('资源-马匹'!M152:$P152)&gt;=6,'资源-马匹'!L152,'资源-马匹'!L152-(6-SUM('资源-马匹'!M152:$P152))),0)*'资源-马匹'!C$5</f>
        <v>12.928571428571427</v>
      </c>
      <c r="F152" s="4">
        <f>IF(SUM('资源-马匹'!M152:$P152)&gt;=6,IF(SUM('资源-马匹'!N152:$P152)&gt;=6,'资源-马匹'!M152,'资源-马匹'!M152-(6-SUM('资源-马匹'!N152:$P152))),0)*'资源-马匹'!D$5</f>
        <v>98.021428571428572</v>
      </c>
      <c r="G152" s="4">
        <f>IF(SUM('资源-马匹'!N152:$P152)&gt;=6,IF(SUM('资源-马匹'!O152:$P152)&gt;=6,'资源-马匹'!N152,'资源-马匹'!N152-(6-SUM('资源-马匹'!O152:$P152))),0)*'资源-马匹'!E$5</f>
        <v>181.42857142857139</v>
      </c>
      <c r="H152" s="4">
        <f>IF(SUM('资源-马匹'!O152:$P152)&gt;=6,IF(SUM('资源-马匹'!P152:$P152)&gt;=6,'资源-马匹'!O152,'资源-马匹'!O152-(6-SUM('资源-马匹'!P152:$P152))),0)*'资源-马匹'!F$5</f>
        <v>1147.3819893315108</v>
      </c>
      <c r="I152" s="4">
        <f>IF(SUM('资源-马匹'!$P152:P152)&gt;=6,'资源-马匹'!P152-6,0)*'资源-马匹'!$G$5</f>
        <v>0</v>
      </c>
      <c r="J152" s="4">
        <f>马场!$Y$23*($C152-$C$128)</f>
        <v>3085.7142857142853</v>
      </c>
      <c r="K152" s="4">
        <f>赛马!$T$25*($C152-$C$128)</f>
        <v>1512</v>
      </c>
      <c r="L152" s="4">
        <f t="shared" si="18"/>
        <v>6037.474846474368</v>
      </c>
      <c r="M152" s="4">
        <f t="shared" si="23"/>
        <v>175.3385024523534</v>
      </c>
      <c r="O152" s="31">
        <f t="shared" si="19"/>
        <v>0.23847065161701533</v>
      </c>
      <c r="P152" s="31">
        <f t="shared" si="20"/>
        <v>0.51109352240468764</v>
      </c>
      <c r="Q152" s="31">
        <f t="shared" si="21"/>
        <v>0.25043582597829694</v>
      </c>
      <c r="T152" s="4">
        <f t="shared" si="22"/>
        <v>0.73466474160067752</v>
      </c>
      <c r="W152" s="4">
        <f>商店!AG152</f>
        <v>8218</v>
      </c>
    </row>
    <row r="153" spans="3:23" x14ac:dyDescent="0.15">
      <c r="C153" s="4">
        <f>'资源-育马券'!D153</f>
        <v>63.282468165263531</v>
      </c>
      <c r="D153" s="4">
        <f>'资源-育马券'!E153</f>
        <v>69.397951298120717</v>
      </c>
      <c r="E153" s="4">
        <f>IF(SUM('资源-马匹'!L153:$P153)&gt;=6,IF(SUM('资源-马匹'!M153:$P153)&gt;=6,'资源-马匹'!L153,'资源-马匹'!L153-(6-SUM('资源-马匹'!M153:$P153))),0)*'资源-马匹'!C$5</f>
        <v>13.042857142857141</v>
      </c>
      <c r="F153" s="4">
        <f>IF(SUM('资源-马匹'!M153:$P153)&gt;=6,IF(SUM('资源-马匹'!N153:$P153)&gt;=6,'资源-马匹'!M153,'资源-马匹'!M153-(6-SUM('资源-马匹'!N153:$P153))),0)*'资源-马匹'!D$5</f>
        <v>105.85714285714286</v>
      </c>
      <c r="G153" s="4">
        <f>IF(SUM('资源-马匹'!N153:$P153)&gt;=6,IF(SUM('资源-马匹'!O153:$P153)&gt;=6,'资源-马匹'!N153,'资源-马匹'!N153-(6-SUM('资源-马匹'!O153:$P153))),0)*'资源-马匹'!E$5</f>
        <v>208.14285714285711</v>
      </c>
      <c r="H153" s="4">
        <f>IF(SUM('资源-马匹'!O153:$P153)&gt;=6,IF(SUM('资源-马匹'!P153:$P153)&gt;=6,'资源-马匹'!O153,'资源-马匹'!O153-(6-SUM('资源-马匹'!P153:$P153))),0)*'资源-马匹'!F$5</f>
        <v>1311.6312372361617</v>
      </c>
      <c r="I153" s="4">
        <f>IF(SUM('资源-马匹'!$P153:P153)&gt;=6,'资源-马匹'!P153-6,0)*'资源-马匹'!$G$5</f>
        <v>0</v>
      </c>
      <c r="J153" s="4">
        <f>马场!$Y$23*($C153-$C$128)</f>
        <v>3428.5714285714284</v>
      </c>
      <c r="K153" s="4">
        <f>赛马!$T$25*($C153-$C$128)</f>
        <v>1680</v>
      </c>
      <c r="L153" s="4">
        <f t="shared" si="18"/>
        <v>6747.2455229504467</v>
      </c>
      <c r="M153" s="4">
        <f t="shared" si="23"/>
        <v>177.44266911901968</v>
      </c>
      <c r="O153" s="31">
        <f t="shared" si="19"/>
        <v>0.24286563884553242</v>
      </c>
      <c r="P153" s="31">
        <f t="shared" si="20"/>
        <v>0.50814386654662258</v>
      </c>
      <c r="Q153" s="31">
        <f t="shared" si="21"/>
        <v>0.24899049460784506</v>
      </c>
      <c r="T153" s="4">
        <f t="shared" si="22"/>
        <v>0.73901922485766114</v>
      </c>
      <c r="W153" s="4">
        <f>商店!AG153</f>
        <v>9130</v>
      </c>
    </row>
    <row r="154" spans="3:23" x14ac:dyDescent="0.15">
      <c r="C154" s="4">
        <f>'资源-育马券'!D154</f>
        <v>71.282468165263538</v>
      </c>
      <c r="D154" s="4">
        <f>'资源-育马券'!E154</f>
        <v>71.134603459739978</v>
      </c>
      <c r="E154" s="4">
        <f>IF(SUM('资源-马匹'!L154:$P154)&gt;=6,IF(SUM('资源-马匹'!M154:$P154)&gt;=6,'资源-马匹'!L154,'资源-马匹'!L154-(6-SUM('资源-马匹'!M154:$P154))),0)*'资源-马匹'!C$5</f>
        <v>13.27142857142857</v>
      </c>
      <c r="F154" s="4">
        <f>IF(SUM('资源-马匹'!M154:$P154)&gt;=6,IF(SUM('资源-马匹'!N154:$P154)&gt;=6,'资源-马匹'!M154,'资源-马匹'!M154-(6-SUM('资源-马匹'!N154:$P154))),0)*'资源-马匹'!D$5</f>
        <v>107.22857142857143</v>
      </c>
      <c r="G154" s="4">
        <f>IF(SUM('资源-马匹'!N154:$P154)&gt;=6,IF(SUM('资源-马匹'!O154:$P154)&gt;=6,'资源-马匹'!N154,'资源-马匹'!N154-(6-SUM('资源-马匹'!O154:$P154))),0)*'资源-马匹'!E$5</f>
        <v>283.57142857142856</v>
      </c>
      <c r="H154" s="4">
        <f>IF(SUM('资源-马匹'!O154:$P154)&gt;=6,IF(SUM('资源-马匹'!P154:$P154)&gt;=6,'资源-马匹'!O154,'资源-马匹'!O154-(6-SUM('资源-马匹'!P154:$P154))),0)*'资源-马匹'!F$5</f>
        <v>1669.4630663787984</v>
      </c>
      <c r="I154" s="4">
        <f>IF(SUM('资源-马匹'!$P154:P154)&gt;=6,'资源-马匹'!P154-6,0)*'资源-马匹'!$G$5</f>
        <v>0</v>
      </c>
      <c r="J154" s="4">
        <f>马场!$Y$23*($C154-$C$128)</f>
        <v>4114.2857142857147</v>
      </c>
      <c r="K154" s="4">
        <f>赛马!$T$25*($C154-$C$128)</f>
        <v>2016.0000000000002</v>
      </c>
      <c r="L154" s="4">
        <f t="shared" si="18"/>
        <v>8203.8202092359425</v>
      </c>
      <c r="M154" s="4">
        <f t="shared" si="23"/>
        <v>182.0718357856868</v>
      </c>
      <c r="O154" s="31">
        <f t="shared" si="19"/>
        <v>0.25275230832287393</v>
      </c>
      <c r="P154" s="31">
        <f t="shared" si="20"/>
        <v>0.50150851790411144</v>
      </c>
      <c r="Q154" s="31">
        <f t="shared" si="21"/>
        <v>0.2457391737730146</v>
      </c>
      <c r="T154" s="4">
        <f t="shared" si="22"/>
        <v>0.74893374194229878</v>
      </c>
      <c r="W154" s="4">
        <f>商店!AG154</f>
        <v>10954.000000000002</v>
      </c>
    </row>
    <row r="155" spans="3:23" x14ac:dyDescent="0.15">
      <c r="C155" s="4">
        <f>'资源-育马券'!D155</f>
        <v>79.282468165263538</v>
      </c>
      <c r="D155" s="4">
        <f>'资源-育马券'!E155</f>
        <v>72.688405066114001</v>
      </c>
      <c r="E155" s="4">
        <f>IF(SUM('资源-马匹'!L155:$P155)&gt;=6,IF(SUM('资源-马匹'!M155:$P155)&gt;=6,'资源-马匹'!L155,'资源-马匹'!L155-(6-SUM('资源-马匹'!M155:$P155))),0)*'资源-马匹'!C$5</f>
        <v>13.499999999999998</v>
      </c>
      <c r="F155" s="4">
        <f>IF(SUM('资源-马匹'!M155:$P155)&gt;=6,IF(SUM('资源-马匹'!N155:$P155)&gt;=6,'资源-马匹'!M155,'资源-马匹'!M155-(6-SUM('资源-马匹'!N155:$P155))),0)*'资源-马匹'!D$5</f>
        <v>108.60000000000001</v>
      </c>
      <c r="G155" s="4">
        <f>IF(SUM('资源-马匹'!N155:$P155)&gt;=6,IF(SUM('资源-马匹'!O155:$P155)&gt;=6,'资源-马匹'!N155,'资源-马匹'!N155-(6-SUM('资源-马匹'!O155:$P155))),0)*'资源-马匹'!E$5</f>
        <v>358.99999999999989</v>
      </c>
      <c r="H155" s="4">
        <f>IF(SUM('资源-马匹'!O155:$P155)&gt;=6,IF(SUM('资源-马匹'!P155:$P155)&gt;=6,'资源-马匹'!O155,'资源-马匹'!O155-(6-SUM('资源-马匹'!P155:$P155))),0)*'资源-马匹'!F$5</f>
        <v>2019.2408628278963</v>
      </c>
      <c r="I155" s="4">
        <f>IF(SUM('资源-马匹'!$P155:P155)&gt;=6,'资源-马匹'!P155-6,0)*'资源-马匹'!$G$5</f>
        <v>32.216130774152987</v>
      </c>
      <c r="J155" s="4">
        <f>马场!$Y$23*($C155-$C$128)</f>
        <v>4800</v>
      </c>
      <c r="K155" s="4">
        <f>赛马!$T$25*($C155-$C$128)</f>
        <v>2352.0000000000005</v>
      </c>
      <c r="L155" s="4">
        <f t="shared" si="18"/>
        <v>9684.5569936020493</v>
      </c>
      <c r="M155" s="4">
        <f t="shared" si="23"/>
        <v>185.09209804576335</v>
      </c>
      <c r="O155" s="31">
        <f t="shared" si="19"/>
        <v>0.26150468165711072</v>
      </c>
      <c r="P155" s="31">
        <f t="shared" si="20"/>
        <v>0.4956344418408653</v>
      </c>
      <c r="Q155" s="31">
        <f t="shared" si="21"/>
        <v>0.24286087650202404</v>
      </c>
      <c r="T155" s="4">
        <f t="shared" si="22"/>
        <v>0.75790867065284462</v>
      </c>
      <c r="W155" s="4">
        <f>商店!AG155</f>
        <v>12778.000000000002</v>
      </c>
    </row>
    <row r="156" spans="3:23" x14ac:dyDescent="0.15">
      <c r="C156" s="4">
        <f>'资源-育马券'!D156</f>
        <v>87.282468165263538</v>
      </c>
      <c r="D156" s="4">
        <f>'资源-育马券'!E156</f>
        <v>74.065029554361502</v>
      </c>
      <c r="E156" s="4">
        <f>IF(SUM('资源-马匹'!L156:$P156)&gt;=6,IF(SUM('资源-马匹'!M156:$P156)&gt;=6,'资源-马匹'!L156,'资源-马匹'!L156-(6-SUM('资源-马匹'!M156:$P156))),0)*'资源-马匹'!C$5</f>
        <v>13.728571428571428</v>
      </c>
      <c r="F156" s="4">
        <f>IF(SUM('资源-马匹'!M156:$P156)&gt;=6,IF(SUM('资源-马匹'!N156:$P156)&gt;=6,'资源-马匹'!M156,'资源-马匹'!M156-(6-SUM('资源-马匹'!N156:$P156))),0)*'资源-马匹'!D$5</f>
        <v>109.97142857142858</v>
      </c>
      <c r="G156" s="4">
        <f>IF(SUM('资源-马匹'!N156:$P156)&gt;=6,IF(SUM('资源-马匹'!O156:$P156)&gt;=6,'资源-马匹'!N156,'资源-马匹'!N156-(6-SUM('资源-马匹'!O156:$P156))),0)*'资源-马匹'!E$5</f>
        <v>434.42857142857133</v>
      </c>
      <c r="H156" s="4">
        <f>IF(SUM('资源-马匹'!O156:$P156)&gt;=6,IF(SUM('资源-马匹'!P156:$P156)&gt;=6,'资源-马匹'!O156,'资源-马匹'!O156-(6-SUM('资源-马匹'!P156:$P156))),0)*'资源-马匹'!F$5</f>
        <v>2340.1627821698071</v>
      </c>
      <c r="I156" s="4">
        <f>IF(SUM('资源-马匹'!$P156:P156)&gt;=6,'资源-马匹'!P156-6,0)*'资源-马匹'!$G$5</f>
        <v>178.86248970050644</v>
      </c>
      <c r="J156" s="4">
        <f>马场!$Y$23*($C156-$C$128)</f>
        <v>5485.7142857142853</v>
      </c>
      <c r="K156" s="4">
        <f>赛马!$T$25*($C156-$C$128)</f>
        <v>2688</v>
      </c>
      <c r="L156" s="4">
        <f t="shared" si="18"/>
        <v>11250.86812901317</v>
      </c>
      <c r="M156" s="4">
        <f t="shared" si="23"/>
        <v>195.78889192639008</v>
      </c>
      <c r="O156" s="31">
        <f t="shared" si="19"/>
        <v>0.27350368060609265</v>
      </c>
      <c r="P156" s="31">
        <f t="shared" si="20"/>
        <v>0.48758142241201841</v>
      </c>
      <c r="Q156" s="31">
        <f t="shared" si="21"/>
        <v>0.23891489698188903</v>
      </c>
      <c r="T156" s="4">
        <f t="shared" si="22"/>
        <v>0.77050185789708048</v>
      </c>
      <c r="W156" s="4">
        <f>商店!AG156</f>
        <v>14602</v>
      </c>
    </row>
    <row r="157" spans="3:23" x14ac:dyDescent="0.15">
      <c r="C157" s="4">
        <f>'资源-育马券'!D157</f>
        <v>95.282468165263538</v>
      </c>
      <c r="D157" s="4">
        <f>'资源-育马券'!E157</f>
        <v>75.303116550209111</v>
      </c>
      <c r="E157" s="4">
        <f>IF(SUM('资源-马匹'!L157:$P157)&gt;=6,IF(SUM('资源-马匹'!M157:$P157)&gt;=6,'资源-马匹'!L157,'资源-马匹'!L157-(6-SUM('资源-马匹'!M157:$P157))),0)*'资源-马匹'!C$5</f>
        <v>13.957142857142856</v>
      </c>
      <c r="F157" s="4">
        <f>IF(SUM('资源-马匹'!M157:$P157)&gt;=6,IF(SUM('资源-马匹'!N157:$P157)&gt;=6,'资源-马匹'!M157,'资源-马匹'!M157-(6-SUM('资源-马匹'!N157:$P157))),0)*'资源-马匹'!D$5</f>
        <v>111.34285714285714</v>
      </c>
      <c r="G157" s="4">
        <f>IF(SUM('资源-马匹'!N157:$P157)&gt;=6,IF(SUM('资源-马匹'!O157:$P157)&gt;=6,'资源-马匹'!N157,'资源-马匹'!N157-(6-SUM('资源-马匹'!O157:$P157))),0)*'资源-马匹'!E$5</f>
        <v>509.85714285714289</v>
      </c>
      <c r="H157" s="4">
        <f>IF(SUM('资源-马匹'!O157:$P157)&gt;=6,IF(SUM('资源-马匹'!P157:$P157)&gt;=6,'资源-马匹'!O157,'资源-马匹'!O157-(6-SUM('资源-马匹'!P157:$P157))),0)*'资源-马匹'!F$5</f>
        <v>2656.1308718478472</v>
      </c>
      <c r="I157" s="4">
        <f>IF(SUM('资源-马匹'!$P157:P157)&gt;=6,'资源-马匹'!P157-6,0)*'资源-马匹'!$G$5</f>
        <v>322.20629551761249</v>
      </c>
      <c r="J157" s="4">
        <f>马场!$Y$23*($C157-$C$128)</f>
        <v>6171.4285714285706</v>
      </c>
      <c r="K157" s="4">
        <f>赛马!$T$25*($C157-$C$128)</f>
        <v>3024</v>
      </c>
      <c r="L157" s="4">
        <f t="shared" si="18"/>
        <v>12808.922881651173</v>
      </c>
      <c r="M157" s="4">
        <f t="shared" si="23"/>
        <v>194.75684407975041</v>
      </c>
      <c r="O157" s="31">
        <f t="shared" si="19"/>
        <v>0.28210758575172201</v>
      </c>
      <c r="P157" s="31">
        <f t="shared" si="20"/>
        <v>0.48180698942837447</v>
      </c>
      <c r="Q157" s="31">
        <f t="shared" si="21"/>
        <v>0.23608542481990352</v>
      </c>
      <c r="T157" s="4">
        <f t="shared" si="22"/>
        <v>0.77979562167607286</v>
      </c>
      <c r="W157" s="4">
        <f>商店!AG157</f>
        <v>16426</v>
      </c>
    </row>
    <row r="158" spans="3:23" x14ac:dyDescent="0.15">
      <c r="C158" s="4">
        <f>'资源-育马券'!D158</f>
        <v>103.28246816526354</v>
      </c>
      <c r="D158" s="4">
        <f>'资源-育马券'!E158</f>
        <v>76.439465251495861</v>
      </c>
      <c r="E158" s="4">
        <f>IF(SUM('资源-马匹'!L158:$P158)&gt;=6,IF(SUM('资源-马匹'!M158:$P158)&gt;=6,'资源-马匹'!L158,'资源-马匹'!L158-(6-SUM('资源-马匹'!M158:$P158))),0)*'资源-马匹'!C$5</f>
        <v>14.185714285714285</v>
      </c>
      <c r="F158" s="4">
        <f>IF(SUM('资源-马匹'!M158:$P158)&gt;=6,IF(SUM('资源-马匹'!N158:$P158)&gt;=6,'资源-马匹'!M158,'资源-马匹'!M158-(6-SUM('资源-马匹'!N158:$P158))),0)*'资源-马匹'!D$5</f>
        <v>112.71428571428571</v>
      </c>
      <c r="G158" s="4">
        <f>IF(SUM('资源-马匹'!N158:$P158)&gt;=6,IF(SUM('资源-马匹'!O158:$P158)&gt;=6,'资源-马匹'!N158,'资源-马匹'!N158-(6-SUM('资源-马匹'!O158:$P158))),0)*'资源-马匹'!E$5</f>
        <v>585.28571428571422</v>
      </c>
      <c r="H158" s="4">
        <f>IF(SUM('资源-马匹'!O158:$P158)&gt;=6,IF(SUM('资源-马匹'!P158:$P158)&gt;=6,'资源-马匹'!O158,'资源-马匹'!O158-(6-SUM('资源-马匹'!P158:$P158))),0)*'资源-马匹'!F$5</f>
        <v>2969.1186556013154</v>
      </c>
      <c r="I158" s="4">
        <f>IF(SUM('资源-马匹'!$P158:P158)&gt;=6,'资源-马匹'!P158-6,0)*'资源-马匹'!$G$5</f>
        <v>463.56323071833742</v>
      </c>
      <c r="J158" s="4">
        <f>马场!$Y$23*($C158-$C$128)</f>
        <v>6857.1428571428569</v>
      </c>
      <c r="K158" s="4">
        <f>赛马!$T$25*($C158-$C$128)</f>
        <v>3360</v>
      </c>
      <c r="L158" s="4">
        <f t="shared" si="18"/>
        <v>14362.010457748223</v>
      </c>
      <c r="M158" s="4">
        <f t="shared" si="23"/>
        <v>194.13594701213128</v>
      </c>
      <c r="O158" s="31">
        <f t="shared" si="19"/>
        <v>0.28859939997949485</v>
      </c>
      <c r="P158" s="31">
        <f t="shared" si="20"/>
        <v>0.47745006712785582</v>
      </c>
      <c r="Q158" s="31">
        <f t="shared" si="21"/>
        <v>0.23395053289264936</v>
      </c>
      <c r="T158" s="4">
        <f t="shared" si="22"/>
        <v>0.78695947713688896</v>
      </c>
      <c r="W158" s="4">
        <f>商店!AG158</f>
        <v>18250</v>
      </c>
    </row>
    <row r="159" spans="3:23" x14ac:dyDescent="0.15">
      <c r="C159" s="4">
        <f>'资源-育马券'!D159</f>
        <v>111.28246816526354</v>
      </c>
      <c r="D159" s="4">
        <f>'资源-育马券'!E159</f>
        <v>77.49845906943213</v>
      </c>
      <c r="E159" s="4">
        <f>IF(SUM('资源-马匹'!L159:$P159)&gt;=6,IF(SUM('资源-马匹'!M159:$P159)&gt;=6,'资源-马匹'!L159,'资源-马匹'!L159-(6-SUM('资源-马匹'!M159:$P159))),0)*'资源-马匹'!C$5</f>
        <v>14.414285714285713</v>
      </c>
      <c r="F159" s="4">
        <f>IF(SUM('资源-马匹'!M159:$P159)&gt;=6,IF(SUM('资源-马匹'!N159:$P159)&gt;=6,'资源-马匹'!M159,'资源-马匹'!M159-(6-SUM('资源-马匹'!N159:$P159))),0)*'资源-马匹'!D$5</f>
        <v>114.08571428571429</v>
      </c>
      <c r="G159" s="4">
        <f>IF(SUM('资源-马匹'!N159:$P159)&gt;=6,IF(SUM('资源-马匹'!O159:$P159)&gt;=6,'资源-马匹'!N159,'资源-马匹'!N159-(6-SUM('资源-马匹'!O159:$P159))),0)*'资源-马匹'!E$5</f>
        <v>660.71428571428567</v>
      </c>
      <c r="H159" s="4">
        <f>IF(SUM('资源-马匹'!O159:$P159)&gt;=6,IF(SUM('资源-马匹'!P159:$P159)&gt;=6,'资源-马匹'!O159,'资源-马匹'!O159-(6-SUM('资源-马匹'!P159:$P159))),0)*'资源-马匹'!F$5</f>
        <v>3282.106439354784</v>
      </c>
      <c r="I159" s="4">
        <f>IF(SUM('资源-马匹'!$P159:P159)&gt;=6,'资源-马匹'!P159-6,0)*'资源-马匹'!$G$5</f>
        <v>604.92016591906236</v>
      </c>
      <c r="J159" s="4">
        <f>马场!$Y$23*($C159-$C$128)</f>
        <v>7542.8571428571422</v>
      </c>
      <c r="K159" s="4">
        <f>赛马!$T$25*($C159-$C$128)</f>
        <v>3696</v>
      </c>
      <c r="L159" s="4">
        <f t="shared" si="18"/>
        <v>15915.098033845275</v>
      </c>
      <c r="M159" s="4">
        <f t="shared" si="23"/>
        <v>194.13594701213151</v>
      </c>
      <c r="O159" s="31">
        <f t="shared" si="19"/>
        <v>0.29382419643558411</v>
      </c>
      <c r="P159" s="31">
        <f t="shared" si="20"/>
        <v>0.47394349232511129</v>
      </c>
      <c r="Q159" s="31">
        <f t="shared" si="21"/>
        <v>0.23223231123930455</v>
      </c>
      <c r="T159" s="4">
        <f t="shared" si="22"/>
        <v>0.79282146228182104</v>
      </c>
      <c r="W159" s="4">
        <f>商店!AG159</f>
        <v>20074</v>
      </c>
    </row>
    <row r="160" spans="3:23" x14ac:dyDescent="0.15">
      <c r="C160" s="4">
        <f>'资源-育马券'!D160</f>
        <v>119.28246816526354</v>
      </c>
      <c r="D160" s="4">
        <f>'资源-育马券'!E160</f>
        <v>78.517770372723305</v>
      </c>
      <c r="E160" s="4">
        <f>IF(SUM('资源-马匹'!L160:$P160)&gt;=6,IF(SUM('资源-马匹'!M160:$P160)&gt;=6,'资源-马匹'!L160,'资源-马匹'!L160-(6-SUM('资源-马匹'!M160:$P160))),0)*'资源-马匹'!C$5</f>
        <v>14.642857142857142</v>
      </c>
      <c r="F160" s="4">
        <f>IF(SUM('资源-马匹'!M160:$P160)&gt;=6,IF(SUM('资源-马匹'!N160:$P160)&gt;=6,'资源-马匹'!M160,'资源-马匹'!M160-(6-SUM('资源-马匹'!N160:$P160))),0)*'资源-马匹'!D$5</f>
        <v>115.45714285714286</v>
      </c>
      <c r="G160" s="4">
        <f>IF(SUM('资源-马匹'!N160:$P160)&gt;=6,IF(SUM('资源-马匹'!O160:$P160)&gt;=6,'资源-马匹'!N160,'资源-马匹'!N160-(6-SUM('资源-马匹'!O160:$P160))),0)*'资源-马匹'!E$5</f>
        <v>736.14285714285734</v>
      </c>
      <c r="H160" s="4">
        <f>IF(SUM('资源-马匹'!O160:$P160)&gt;=6,IF(SUM('资源-马匹'!P160:$P160)&gt;=6,'资源-马匹'!O160,'资源-马匹'!O160-(6-SUM('资源-马匹'!P160:$P160))),0)*'资源-马匹'!F$5</f>
        <v>3595.0942231082527</v>
      </c>
      <c r="I160" s="4">
        <f>IF(SUM('资源-马匹'!$P160:P160)&gt;=6,'资源-马匹'!P160-6,0)*'资源-马匹'!$G$5</f>
        <v>746.27710111978729</v>
      </c>
      <c r="J160" s="4">
        <f>马场!$Y$23*($C160-$C$128)</f>
        <v>8228.5714285714275</v>
      </c>
      <c r="K160" s="4">
        <f>赛马!$T$25*($C160-$C$128)</f>
        <v>4032</v>
      </c>
      <c r="L160" s="4">
        <f t="shared" si="18"/>
        <v>17468.185609942324</v>
      </c>
      <c r="M160" s="4">
        <f t="shared" si="23"/>
        <v>194.13594701213106</v>
      </c>
      <c r="O160" s="31">
        <f t="shared" si="19"/>
        <v>0.29811992485395233</v>
      </c>
      <c r="P160" s="31">
        <f t="shared" si="20"/>
        <v>0.47106045311815281</v>
      </c>
      <c r="Q160" s="31">
        <f t="shared" si="21"/>
        <v>0.23081962202789491</v>
      </c>
      <c r="T160" s="4">
        <f t="shared" si="22"/>
        <v>0.79770689606093359</v>
      </c>
      <c r="W160" s="4">
        <f>商店!AG160</f>
        <v>21898</v>
      </c>
    </row>
    <row r="161" spans="3:23" x14ac:dyDescent="0.15">
      <c r="C161" s="4">
        <f>'资源-育马券'!D161</f>
        <v>127.28246816526354</v>
      </c>
      <c r="D161" s="4">
        <f>'资源-育马券'!E161</f>
        <v>79.49234776580262</v>
      </c>
      <c r="E161" s="4">
        <f>IF(SUM('资源-马匹'!L161:$P161)&gt;=6,IF(SUM('资源-马匹'!M161:$P161)&gt;=6,'资源-马匹'!L161,'资源-马匹'!L161-(6-SUM('资源-马匹'!M161:$P161))),0)*'资源-马匹'!C$5</f>
        <v>14.87142857142857</v>
      </c>
      <c r="F161" s="4">
        <f>IF(SUM('资源-马匹'!M161:$P161)&gt;=6,IF(SUM('资源-马匹'!N161:$P161)&gt;=6,'资源-马匹'!M161,'资源-马匹'!M161-(6-SUM('资源-马匹'!N161:$P161))),0)*'资源-马匹'!D$5</f>
        <v>116.82857142857142</v>
      </c>
      <c r="G161" s="4">
        <f>IF(SUM('资源-马匹'!N161:$P161)&gt;=6,IF(SUM('资源-马匹'!O161:$P161)&gt;=6,'资源-马匹'!N161,'资源-马匹'!N161-(6-SUM('资源-马匹'!O161:$P161))),0)*'资源-马匹'!E$5</f>
        <v>811.57142857142856</v>
      </c>
      <c r="H161" s="4">
        <f>IF(SUM('资源-马匹'!O161:$P161)&gt;=6,IF(SUM('资源-马匹'!P161:$P161)&gt;=6,'资源-马匹'!O161,'资源-马匹'!O161-(6-SUM('资源-马匹'!P161:$P161))),0)*'资源-马匹'!F$5</f>
        <v>3908.0820068617209</v>
      </c>
      <c r="I161" s="4">
        <f>IF(SUM('资源-马匹'!$P161:P161)&gt;=6,'资源-马匹'!P161-6,0)*'资源-马匹'!$G$5</f>
        <v>887.63403632051222</v>
      </c>
      <c r="J161" s="4">
        <f>马场!$Y$23*($C161-$C$128)</f>
        <v>8914.2857142857138</v>
      </c>
      <c r="K161" s="4">
        <f>赛马!$T$25*($C161-$C$128)</f>
        <v>4368</v>
      </c>
      <c r="L161" s="4">
        <f t="shared" si="18"/>
        <v>19021.273186039376</v>
      </c>
      <c r="M161" s="4">
        <f t="shared" si="23"/>
        <v>194.13594701213151</v>
      </c>
      <c r="O161" s="31">
        <f t="shared" si="19"/>
        <v>0.30171416054135536</v>
      </c>
      <c r="P161" s="31">
        <f t="shared" si="20"/>
        <v>0.4686482144017749</v>
      </c>
      <c r="Q161" s="31">
        <f t="shared" si="21"/>
        <v>0.22963762505686972</v>
      </c>
      <c r="T161" s="4">
        <f t="shared" si="22"/>
        <v>0.80184104148214219</v>
      </c>
      <c r="W161" s="4">
        <f>商店!AG161</f>
        <v>23722</v>
      </c>
    </row>
    <row r="162" spans="3:23" x14ac:dyDescent="0.15">
      <c r="C162" s="4">
        <f>'资源-育马券'!D162</f>
        <v>135.28246816526354</v>
      </c>
      <c r="D162" s="4">
        <f>'资源-育马券'!E162</f>
        <v>80.403306851072472</v>
      </c>
      <c r="E162" s="4">
        <f>IF(SUM('资源-马匹'!L162:$P162)&gt;=6,IF(SUM('资源-马匹'!M162:$P162)&gt;=6,'资源-马匹'!L162,'资源-马匹'!L162-(6-SUM('资源-马匹'!M162:$P162))),0)*'资源-马匹'!C$5</f>
        <v>15.099999999999998</v>
      </c>
      <c r="F162" s="4">
        <f>IF(SUM('资源-马匹'!M162:$P162)&gt;=6,IF(SUM('资源-马匹'!N162:$P162)&gt;=6,'资源-马匹'!M162,'资源-马匹'!M162-(6-SUM('资源-马匹'!N162:$P162))),0)*'资源-马匹'!D$5</f>
        <v>118.19999999999999</v>
      </c>
      <c r="G162" s="4">
        <f>IF(SUM('资源-马匹'!N162:$P162)&gt;=6,IF(SUM('资源-马匹'!O162:$P162)&gt;=6,'资源-马匹'!N162,'资源-马匹'!N162-(6-SUM('资源-马匹'!O162:$P162))),0)*'资源-马匹'!E$5</f>
        <v>887</v>
      </c>
      <c r="H162" s="4">
        <f>IF(SUM('资源-马匹'!O162:$P162)&gt;=6,IF(SUM('资源-马匹'!P162:$P162)&gt;=6,'资源-马匹'!O162,'资源-马匹'!O162-(6-SUM('资源-马匹'!P162:$P162))),0)*'资源-马匹'!F$5</f>
        <v>4221.069790615189</v>
      </c>
      <c r="I162" s="4">
        <f>IF(SUM('资源-马匹'!$P162:P162)&gt;=6,'资源-马匹'!P162-6,0)*'资源-马匹'!$G$5</f>
        <v>1028.990971521237</v>
      </c>
      <c r="J162" s="4">
        <f>马场!$Y$23*($C162-$C$128)</f>
        <v>9600</v>
      </c>
      <c r="K162" s="4">
        <f>赛马!$T$25*($C162-$C$128)</f>
        <v>4704</v>
      </c>
      <c r="L162" s="4">
        <f t="shared" si="18"/>
        <v>20574.360762136428</v>
      </c>
      <c r="M162" s="4">
        <f t="shared" si="23"/>
        <v>194.13594701213151</v>
      </c>
      <c r="O162" s="31">
        <f t="shared" si="19"/>
        <v>0.30476576330264155</v>
      </c>
      <c r="P162" s="31">
        <f t="shared" si="20"/>
        <v>0.46660015885728751</v>
      </c>
      <c r="Q162" s="31">
        <f t="shared" si="21"/>
        <v>0.22863407784007087</v>
      </c>
      <c r="T162" s="4">
        <f t="shared" si="22"/>
        <v>0.80538482588806182</v>
      </c>
      <c r="W162" s="4">
        <f>商店!AG162</f>
        <v>25546</v>
      </c>
    </row>
    <row r="163" spans="3:23" x14ac:dyDescent="0.15">
      <c r="C163" s="4">
        <f>'资源-育马券'!D163</f>
        <v>143.28246816526354</v>
      </c>
      <c r="D163" s="4">
        <f>'资源-育马券'!E163</f>
        <v>81.250917254238459</v>
      </c>
      <c r="E163" s="4">
        <f>IF(SUM('资源-马匹'!L163:$P163)&gt;=6,IF(SUM('资源-马匹'!M163:$P163)&gt;=6,'资源-马匹'!L163,'资源-马匹'!L163-(6-SUM('资源-马匹'!M163:$P163))),0)*'资源-马匹'!C$5</f>
        <v>15.328571428571427</v>
      </c>
      <c r="F163" s="4">
        <f>IF(SUM('资源-马匹'!M163:$P163)&gt;=6,IF(SUM('资源-马匹'!N163:$P163)&gt;=6,'资源-马匹'!M163,'资源-马匹'!M163-(6-SUM('资源-马匹'!N163:$P163))),0)*'资源-马匹'!D$5</f>
        <v>119.57142857142858</v>
      </c>
      <c r="G163" s="4">
        <f>IF(SUM('资源-马匹'!N163:$P163)&gt;=6,IF(SUM('资源-马匹'!O163:$P163)&gt;=6,'资源-马匹'!N163,'资源-马匹'!N163-(6-SUM('资源-马匹'!O163:$P163))),0)*'资源-马匹'!E$5</f>
        <v>962.42857142857133</v>
      </c>
      <c r="H163" s="4">
        <f>IF(SUM('资源-马匹'!O163:$P163)&gt;=6,IF(SUM('资源-马匹'!P163:$P163)&gt;=6,'资源-马匹'!O163,'资源-马匹'!O163-(6-SUM('资源-马匹'!P163:$P163))),0)*'资源-马匹'!F$5</f>
        <v>4534.0575743686568</v>
      </c>
      <c r="I163" s="4">
        <f>IF(SUM('资源-马匹'!$P163:P163)&gt;=6,'资源-马匹'!P163-6,0)*'资源-马匹'!$G$5</f>
        <v>1170.3479067219621</v>
      </c>
      <c r="J163" s="4">
        <f>马场!$Y$23*($C163-$C$128)</f>
        <v>10285.714285714284</v>
      </c>
      <c r="K163" s="4">
        <f>赛马!$T$25*($C163-$C$128)</f>
        <v>5040</v>
      </c>
      <c r="L163" s="4">
        <f t="shared" si="18"/>
        <v>22127.448338233473</v>
      </c>
      <c r="M163" s="4">
        <f t="shared" si="23"/>
        <v>194.1359470121306</v>
      </c>
      <c r="O163" s="31">
        <f t="shared" si="19"/>
        <v>0.30738899255575897</v>
      </c>
      <c r="P163" s="31">
        <f t="shared" si="20"/>
        <v>0.46483960231157118</v>
      </c>
      <c r="Q163" s="31">
        <f t="shared" si="21"/>
        <v>0.22777140513266991</v>
      </c>
      <c r="T163" s="4">
        <f t="shared" si="22"/>
        <v>0.80845627834247247</v>
      </c>
      <c r="W163" s="4">
        <f>商店!AG163</f>
        <v>27370</v>
      </c>
    </row>
    <row r="167" spans="3:23" x14ac:dyDescent="0.15">
      <c r="C167" s="4" t="s">
        <v>4</v>
      </c>
      <c r="E167" s="60" t="s">
        <v>363</v>
      </c>
      <c r="F167" s="60"/>
      <c r="G167" s="60"/>
      <c r="H167" s="60"/>
      <c r="I167" s="60"/>
      <c r="J167" s="60" t="s">
        <v>364</v>
      </c>
      <c r="K167" s="60"/>
      <c r="L167" s="60" t="s">
        <v>369</v>
      </c>
      <c r="O167" s="60" t="s">
        <v>382</v>
      </c>
      <c r="P167" s="60"/>
      <c r="Q167" s="60"/>
      <c r="W167" s="4" t="s">
        <v>354</v>
      </c>
    </row>
    <row r="168" spans="3:23" x14ac:dyDescent="0.15">
      <c r="C168" s="4" t="s">
        <v>105</v>
      </c>
      <c r="D168" s="4" t="s">
        <v>31</v>
      </c>
      <c r="E168" s="4" t="s">
        <v>47</v>
      </c>
      <c r="F168" s="4" t="s">
        <v>48</v>
      </c>
      <c r="G168" s="4" t="s">
        <v>24</v>
      </c>
      <c r="H168" s="4" t="s">
        <v>22</v>
      </c>
      <c r="I168" s="4" t="s">
        <v>23</v>
      </c>
      <c r="J168" s="4" t="s">
        <v>158</v>
      </c>
      <c r="K168" s="4" t="s">
        <v>353</v>
      </c>
      <c r="L168" s="60"/>
      <c r="M168" s="4" t="s">
        <v>381</v>
      </c>
      <c r="O168" s="4" t="s">
        <v>370</v>
      </c>
      <c r="P168" s="4" t="s">
        <v>371</v>
      </c>
      <c r="Q168" s="4" t="s">
        <v>372</v>
      </c>
      <c r="T168" s="4" t="s">
        <v>389</v>
      </c>
      <c r="W168" s="4" t="s">
        <v>157</v>
      </c>
    </row>
    <row r="169" spans="3:23" x14ac:dyDescent="0.15">
      <c r="C169" s="4">
        <f>'资源-育马券'!D169</f>
        <v>12.944538943812169</v>
      </c>
      <c r="D169" s="4">
        <f>'资源-育马券'!E169</f>
        <v>55</v>
      </c>
      <c r="E169" s="4">
        <f>IF(SUM('资源-马匹'!L169:$P169)&gt;=6,IF(SUM('资源-马匹'!M169:$P169)&gt;=6,'资源-马匹'!L169,'资源-马匹'!L169-(6-SUM('资源-马匹'!M169:$P169))),0)*'资源-马匹'!C$5</f>
        <v>0</v>
      </c>
      <c r="F169" s="4">
        <f>IF(SUM('资源-马匹'!M169:$P169)&gt;=6,IF(SUM('资源-马匹'!N169:$P169)&gt;=6,'资源-马匹'!M169,'资源-马匹'!M169-(6-SUM('资源-马匹'!N169:$P169))),0)*'资源-马匹'!D$5</f>
        <v>0</v>
      </c>
      <c r="G169" s="4">
        <f>IF(SUM('资源-马匹'!N169:$P169)&gt;=6,IF(SUM('资源-马匹'!O169:$P169)&gt;=6,'资源-马匹'!N169,'资源-马匹'!N169-(6-SUM('资源-马匹'!O169:$P169))),0)*'资源-马匹'!E$5</f>
        <v>0</v>
      </c>
      <c r="H169" s="4">
        <f>IF(SUM('资源-马匹'!O169:$P169)&gt;=6,IF(SUM('资源-马匹'!P169:$P169)&gt;=6,'资源-马匹'!O169,'资源-马匹'!O169-(6-SUM('资源-马匹'!P169:$P169))),0)*'资源-马匹'!F$5</f>
        <v>0</v>
      </c>
      <c r="I169" s="4">
        <f>IF(SUM('资源-马匹'!$P169:P169)&gt;=6,'资源-马匹'!P169-6,0)*'资源-马匹'!$G$5</f>
        <v>0</v>
      </c>
      <c r="J169" s="4">
        <f>马场!$Z$23*($C169-$C$169)</f>
        <v>0</v>
      </c>
      <c r="K169" s="4">
        <f>赛马!$T$25*($C169-$C$169)</f>
        <v>0</v>
      </c>
      <c r="L169" s="4">
        <f>SUM(E169:K169)</f>
        <v>0</v>
      </c>
      <c r="O169" s="31" t="e">
        <f>SUM($E169:$I169)/$L169</f>
        <v>#DIV/0!</v>
      </c>
      <c r="P169" s="31" t="e">
        <f>J169/$L169</f>
        <v>#DIV/0!</v>
      </c>
      <c r="Q169" s="31" t="e">
        <f>K169/$L169</f>
        <v>#DIV/0!</v>
      </c>
      <c r="T169" s="4">
        <f>L169/W169</f>
        <v>0</v>
      </c>
      <c r="W169" s="4">
        <f>商店!AG169</f>
        <v>10</v>
      </c>
    </row>
    <row r="170" spans="3:23" x14ac:dyDescent="0.15">
      <c r="C170" s="4">
        <f>'资源-育马券'!D170</f>
        <v>13.044538943812169</v>
      </c>
      <c r="D170" s="4">
        <f>'资源-育马券'!E170</f>
        <v>55.111973982298814</v>
      </c>
      <c r="E170" s="4">
        <f>IF(SUM('资源-马匹'!L170:$P170)&gt;=6,IF(SUM('资源-马匹'!M170:$P170)&gt;=6,'资源-马匹'!L170,'资源-马匹'!L170-(6-SUM('资源-马匹'!M170:$P170))),0)*'资源-马匹'!C$5</f>
        <v>0</v>
      </c>
      <c r="F170" s="4">
        <f>IF(SUM('资源-马匹'!M170:$P170)&gt;=6,IF(SUM('资源-马匹'!N170:$P170)&gt;=6,'资源-马匹'!M170,'资源-马匹'!M170-(6-SUM('资源-马匹'!N170:$P170))),0)*'资源-马匹'!D$5</f>
        <v>0</v>
      </c>
      <c r="G170" s="4">
        <f>IF(SUM('资源-马匹'!N170:$P170)&gt;=6,IF(SUM('资源-马匹'!O170:$P170)&gt;=6,'资源-马匹'!N170,'资源-马匹'!N170-(6-SUM('资源-马匹'!O170:$P170))),0)*'资源-马匹'!E$5</f>
        <v>0</v>
      </c>
      <c r="H170" s="4">
        <f>IF(SUM('资源-马匹'!O170:$P170)&gt;=6,IF(SUM('资源-马匹'!P170:$P170)&gt;=6,'资源-马匹'!O170,'资源-马匹'!O170-(6-SUM('资源-马匹'!P170:$P170))),0)*'资源-马匹'!F$5</f>
        <v>0</v>
      </c>
      <c r="I170" s="4">
        <f>IF(SUM('资源-马匹'!$P170:P170)&gt;=6,'资源-马匹'!P170-6,0)*'资源-马匹'!$G$5</f>
        <v>0</v>
      </c>
      <c r="J170" s="4">
        <f>马场!$Z$23*($C170-$C$169)</f>
        <v>11.428571428571388</v>
      </c>
      <c r="K170" s="4">
        <f>赛马!$T$25*($C170-$C$169)</f>
        <v>4.1999999999999851</v>
      </c>
      <c r="L170" s="4">
        <f t="shared" ref="L170:L204" si="24">SUM(E170:K170)</f>
        <v>15.628571428571373</v>
      </c>
      <c r="M170" s="4">
        <f>(L170-L169)/(C170-C169)</f>
        <v>156.28571428571428</v>
      </c>
      <c r="O170" s="31">
        <f t="shared" ref="O170:O204" si="25">SUM($E170:$I170)/$L170</f>
        <v>0</v>
      </c>
      <c r="P170" s="31">
        <f t="shared" ref="P170:P204" si="26">J170/$L170</f>
        <v>0.73126142595978061</v>
      </c>
      <c r="Q170" s="31">
        <f t="shared" ref="Q170:Q204" si="27">K170/$L170</f>
        <v>0.26873857404021939</v>
      </c>
      <c r="T170" s="4">
        <f t="shared" ref="T170:T204" si="28">L170/W170</f>
        <v>0.40279823269513954</v>
      </c>
      <c r="W170" s="4">
        <f>商店!AG170</f>
        <v>38.799999999999898</v>
      </c>
    </row>
    <row r="171" spans="3:23" x14ac:dyDescent="0.15">
      <c r="C171" s="4">
        <f>'资源-育马券'!D171</f>
        <v>13.144538943812169</v>
      </c>
      <c r="D171" s="4">
        <f>'资源-育马券'!E171</f>
        <v>55.223947964597627</v>
      </c>
      <c r="E171" s="4">
        <f>IF(SUM('资源-马匹'!L171:$P171)&gt;=6,IF(SUM('资源-马匹'!M171:$P171)&gt;=6,'资源-马匹'!L171,'资源-马匹'!L171-(6-SUM('资源-马匹'!M171:$P171))),0)*'资源-马匹'!C$5</f>
        <v>0</v>
      </c>
      <c r="F171" s="4">
        <f>IF(SUM('资源-马匹'!M171:$P171)&gt;=6,IF(SUM('资源-马匹'!N171:$P171)&gt;=6,'资源-马匹'!M171,'资源-马匹'!M171-(6-SUM('资源-马匹'!N171:$P171))),0)*'资源-马匹'!D$5</f>
        <v>0</v>
      </c>
      <c r="G171" s="4">
        <f>IF(SUM('资源-马匹'!N171:$P171)&gt;=6,IF(SUM('资源-马匹'!O171:$P171)&gt;=6,'资源-马匹'!N171,'资源-马匹'!N171-(6-SUM('资源-马匹'!O171:$P171))),0)*'资源-马匹'!E$5</f>
        <v>0</v>
      </c>
      <c r="H171" s="4">
        <f>IF(SUM('资源-马匹'!O171:$P171)&gt;=6,IF(SUM('资源-马匹'!P171:$P171)&gt;=6,'资源-马匹'!O171,'资源-马匹'!O171-(6-SUM('资源-马匹'!P171:$P171))),0)*'资源-马匹'!F$5</f>
        <v>0</v>
      </c>
      <c r="I171" s="4">
        <f>IF(SUM('资源-马匹'!$P171:P171)&gt;=6,'资源-马匹'!P171-6,0)*'资源-马匹'!$G$5</f>
        <v>0</v>
      </c>
      <c r="J171" s="4">
        <f>马场!$Z$23*($C171-$C$169)</f>
        <v>22.857142857142776</v>
      </c>
      <c r="K171" s="4">
        <f>赛马!$T$25*($C171-$C$169)</f>
        <v>8.3999999999999702</v>
      </c>
      <c r="L171" s="4">
        <f t="shared" si="24"/>
        <v>31.257142857142746</v>
      </c>
      <c r="M171" s="4">
        <f t="shared" ref="M171:M204" si="29">(L171-L170)/(C171-C170)</f>
        <v>156.28571428571428</v>
      </c>
      <c r="O171" s="31">
        <f t="shared" si="25"/>
        <v>0</v>
      </c>
      <c r="P171" s="31">
        <f t="shared" si="26"/>
        <v>0.73126142595978061</v>
      </c>
      <c r="Q171" s="31">
        <f t="shared" si="27"/>
        <v>0.26873857404021939</v>
      </c>
      <c r="T171" s="4">
        <f t="shared" si="28"/>
        <v>0.4623837700760775</v>
      </c>
      <c r="W171" s="4">
        <f>商店!AG171</f>
        <v>67.599999999999795</v>
      </c>
    </row>
    <row r="172" spans="3:23" x14ac:dyDescent="0.15">
      <c r="C172" s="4">
        <f>'资源-育马券'!D172</f>
        <v>13.24453894381217</v>
      </c>
      <c r="D172" s="4">
        <f>'资源-育马券'!E172</f>
        <v>55.335921946896441</v>
      </c>
      <c r="E172" s="4">
        <f>IF(SUM('资源-马匹'!L172:$P172)&gt;=6,IF(SUM('资源-马匹'!M172:$P172)&gt;=6,'资源-马匹'!L172,'资源-马匹'!L172-(6-SUM('资源-马匹'!M172:$P172))),0)*'资源-马匹'!C$5</f>
        <v>0</v>
      </c>
      <c r="F172" s="4">
        <f>IF(SUM('资源-马匹'!M172:$P172)&gt;=6,IF(SUM('资源-马匹'!N172:$P172)&gt;=6,'资源-马匹'!M172,'资源-马匹'!M172-(6-SUM('资源-马匹'!N172:$P172))),0)*'资源-马匹'!D$5</f>
        <v>0</v>
      </c>
      <c r="G172" s="4">
        <f>IF(SUM('资源-马匹'!N172:$P172)&gt;=6,IF(SUM('资源-马匹'!O172:$P172)&gt;=6,'资源-马匹'!N172,'资源-马匹'!N172-(6-SUM('资源-马匹'!O172:$P172))),0)*'资源-马匹'!E$5</f>
        <v>0</v>
      </c>
      <c r="H172" s="4">
        <f>IF(SUM('资源-马匹'!O172:$P172)&gt;=6,IF(SUM('资源-马匹'!P172:$P172)&gt;=6,'资源-马匹'!O172,'资源-马匹'!O172-(6-SUM('资源-马匹'!P172:$P172))),0)*'资源-马匹'!F$5</f>
        <v>0</v>
      </c>
      <c r="I172" s="4">
        <f>IF(SUM('资源-马匹'!$P172:P172)&gt;=6,'资源-马匹'!P172-6,0)*'资源-马匹'!$G$5</f>
        <v>0</v>
      </c>
      <c r="J172" s="4">
        <f>马场!$Z$23*($C172-$C$169)</f>
        <v>34.28571428571437</v>
      </c>
      <c r="K172" s="4">
        <f>赛马!$T$25*($C172-$C$169)</f>
        <v>12.60000000000003</v>
      </c>
      <c r="L172" s="4">
        <f t="shared" si="24"/>
        <v>46.8857142857144</v>
      </c>
      <c r="M172" s="4">
        <f t="shared" si="29"/>
        <v>156.28571428571431</v>
      </c>
      <c r="O172" s="31">
        <f t="shared" si="25"/>
        <v>0</v>
      </c>
      <c r="P172" s="31">
        <f t="shared" si="26"/>
        <v>0.73126142595978061</v>
      </c>
      <c r="Q172" s="31">
        <f t="shared" si="27"/>
        <v>0.26873857404021934</v>
      </c>
      <c r="T172" s="4">
        <f t="shared" si="28"/>
        <v>0.48636633076467117</v>
      </c>
      <c r="W172" s="4">
        <f>商店!AG172</f>
        <v>96.400000000000205</v>
      </c>
    </row>
    <row r="173" spans="3:23" x14ac:dyDescent="0.15">
      <c r="C173" s="4">
        <f>'资源-育马券'!D173</f>
        <v>13.34453894381217</v>
      </c>
      <c r="D173" s="4">
        <f>'资源-育马券'!E173</f>
        <v>55.447895929195255</v>
      </c>
      <c r="E173" s="4">
        <f>IF(SUM('资源-马匹'!L173:$P173)&gt;=6,IF(SUM('资源-马匹'!M173:$P173)&gt;=6,'资源-马匹'!L173,'资源-马匹'!L173-(6-SUM('资源-马匹'!M173:$P173))),0)*'资源-马匹'!C$5</f>
        <v>0</v>
      </c>
      <c r="F173" s="4">
        <f>IF(SUM('资源-马匹'!M173:$P173)&gt;=6,IF(SUM('资源-马匹'!N173:$P173)&gt;=6,'资源-马匹'!M173,'资源-马匹'!M173-(6-SUM('资源-马匹'!N173:$P173))),0)*'资源-马匹'!D$5</f>
        <v>0</v>
      </c>
      <c r="G173" s="4">
        <f>IF(SUM('资源-马匹'!N173:$P173)&gt;=6,IF(SUM('资源-马匹'!O173:$P173)&gt;=6,'资源-马匹'!N173,'资源-马匹'!N173-(6-SUM('资源-马匹'!O173:$P173))),0)*'资源-马匹'!E$5</f>
        <v>0</v>
      </c>
      <c r="H173" s="4">
        <f>IF(SUM('资源-马匹'!O173:$P173)&gt;=6,IF(SUM('资源-马匹'!P173:$P173)&gt;=6,'资源-马匹'!O173,'资源-马匹'!O173-(6-SUM('资源-马匹'!P173:$P173))),0)*'资源-马匹'!F$5</f>
        <v>0</v>
      </c>
      <c r="I173" s="4">
        <f>IF(SUM('资源-马匹'!$P173:P173)&gt;=6,'资源-马匹'!P173-6,0)*'资源-马匹'!$G$5</f>
        <v>0</v>
      </c>
      <c r="J173" s="4">
        <f>马场!$Z$23*($C173-$C$169)</f>
        <v>45.714285714285758</v>
      </c>
      <c r="K173" s="4">
        <f>赛马!$T$25*($C173-$C$169)</f>
        <v>16.800000000000015</v>
      </c>
      <c r="L173" s="4">
        <f t="shared" si="24"/>
        <v>62.514285714285776</v>
      </c>
      <c r="M173" s="4">
        <f t="shared" si="29"/>
        <v>156.28571428571433</v>
      </c>
      <c r="O173" s="31">
        <f t="shared" si="25"/>
        <v>0</v>
      </c>
      <c r="P173" s="31">
        <f t="shared" si="26"/>
        <v>0.73126142595978061</v>
      </c>
      <c r="Q173" s="31">
        <f t="shared" si="27"/>
        <v>0.26873857404021934</v>
      </c>
      <c r="T173" s="4">
        <f t="shared" si="28"/>
        <v>0.49931538110451856</v>
      </c>
      <c r="W173" s="4">
        <f>商店!AG173</f>
        <v>125.2000000000001</v>
      </c>
    </row>
    <row r="174" spans="3:23" x14ac:dyDescent="0.15">
      <c r="C174" s="4">
        <f>'资源-育马券'!D174</f>
        <v>13.544538943812169</v>
      </c>
      <c r="D174" s="4">
        <f>'资源-育马券'!E174</f>
        <v>55.671843893792889</v>
      </c>
      <c r="E174" s="4">
        <f>IF(SUM('资源-马匹'!L174:$P174)&gt;=6,IF(SUM('资源-马匹'!M174:$P174)&gt;=6,'资源-马匹'!L174,'资源-马匹'!L174-(6-SUM('资源-马匹'!M174:$P174))),0)*'资源-马匹'!C$5</f>
        <v>0</v>
      </c>
      <c r="F174" s="4">
        <f>IF(SUM('资源-马匹'!M174:$P174)&gt;=6,IF(SUM('资源-马匹'!N174:$P174)&gt;=6,'资源-马匹'!M174,'资源-马匹'!M174-(6-SUM('资源-马匹'!N174:$P174))),0)*'资源-马匹'!D$5</f>
        <v>0</v>
      </c>
      <c r="G174" s="4">
        <f>IF(SUM('资源-马匹'!N174:$P174)&gt;=6,IF(SUM('资源-马匹'!O174:$P174)&gt;=6,'资源-马匹'!N174,'资源-马匹'!N174-(6-SUM('资源-马匹'!O174:$P174))),0)*'资源-马匹'!E$5</f>
        <v>0</v>
      </c>
      <c r="H174" s="4">
        <f>IF(SUM('资源-马匹'!O174:$P174)&gt;=6,IF(SUM('资源-马匹'!P174:$P174)&gt;=6,'资源-马匹'!O174,'资源-马匹'!O174-(6-SUM('资源-马匹'!P174:$P174))),0)*'资源-马匹'!F$5</f>
        <v>0</v>
      </c>
      <c r="I174" s="4">
        <f>IF(SUM('资源-马匹'!$P174:P174)&gt;=6,'资源-马匹'!P174-6,0)*'资源-马匹'!$G$5</f>
        <v>0</v>
      </c>
      <c r="J174" s="4">
        <f>马场!$Z$23*($C174-$C$169)</f>
        <v>68.571428571428541</v>
      </c>
      <c r="K174" s="4">
        <f>赛马!$T$25*($C174-$C$169)</f>
        <v>25.199999999999985</v>
      </c>
      <c r="L174" s="4">
        <f t="shared" si="24"/>
        <v>93.77142857142853</v>
      </c>
      <c r="M174" s="4">
        <f t="shared" si="29"/>
        <v>156.28571428571433</v>
      </c>
      <c r="O174" s="31">
        <f t="shared" si="25"/>
        <v>0</v>
      </c>
      <c r="P174" s="31">
        <f t="shared" si="26"/>
        <v>0.73126142595978061</v>
      </c>
      <c r="Q174" s="31">
        <f t="shared" si="27"/>
        <v>0.26873857404021934</v>
      </c>
      <c r="T174" s="4">
        <f t="shared" si="28"/>
        <v>0.51297280400125045</v>
      </c>
      <c r="W174" s="4">
        <f>商店!AG174</f>
        <v>182.7999999999999</v>
      </c>
    </row>
    <row r="175" spans="3:23" x14ac:dyDescent="0.15">
      <c r="C175" s="4">
        <f>'资源-育马券'!D175</f>
        <v>13.74453894381217</v>
      </c>
      <c r="D175" s="4">
        <f>'资源-育马券'!E175</f>
        <v>55.895791858390517</v>
      </c>
      <c r="E175" s="4">
        <f>IF(SUM('资源-马匹'!L175:$P175)&gt;=6,IF(SUM('资源-马匹'!M175:$P175)&gt;=6,'资源-马匹'!L175,'资源-马匹'!L175-(6-SUM('资源-马匹'!M175:$P175))),0)*'资源-马匹'!C$5</f>
        <v>0</v>
      </c>
      <c r="F175" s="4">
        <f>IF(SUM('资源-马匹'!M175:$P175)&gt;=6,IF(SUM('资源-马匹'!N175:$P175)&gt;=6,'资源-马匹'!M175,'资源-马匹'!M175-(6-SUM('资源-马匹'!N175:$P175))),0)*'资源-马匹'!D$5</f>
        <v>0</v>
      </c>
      <c r="G175" s="4">
        <f>IF(SUM('资源-马匹'!N175:$P175)&gt;=6,IF(SUM('资源-马匹'!O175:$P175)&gt;=6,'资源-马匹'!N175,'资源-马匹'!N175-(6-SUM('资源-马匹'!O175:$P175))),0)*'资源-马匹'!E$5</f>
        <v>0</v>
      </c>
      <c r="H175" s="4">
        <f>IF(SUM('资源-马匹'!O175:$P175)&gt;=6,IF(SUM('资源-马匹'!P175:$P175)&gt;=6,'资源-马匹'!O175,'资源-马匹'!O175-(6-SUM('资源-马匹'!P175:$P175))),0)*'资源-马匹'!F$5</f>
        <v>0</v>
      </c>
      <c r="I175" s="4">
        <f>IF(SUM('资源-马匹'!$P175:P175)&gt;=6,'资源-马匹'!P175-6,0)*'资源-马匹'!$G$5</f>
        <v>0</v>
      </c>
      <c r="J175" s="4">
        <f>马场!$Z$23*($C175-$C$169)</f>
        <v>91.428571428571516</v>
      </c>
      <c r="K175" s="4">
        <f>赛马!$T$25*($C175-$C$169)</f>
        <v>33.60000000000003</v>
      </c>
      <c r="L175" s="4">
        <f t="shared" si="24"/>
        <v>125.02857142857155</v>
      </c>
      <c r="M175" s="4">
        <f t="shared" si="29"/>
        <v>156.28571428571428</v>
      </c>
      <c r="O175" s="31">
        <f t="shared" si="25"/>
        <v>0</v>
      </c>
      <c r="P175" s="31">
        <f t="shared" si="26"/>
        <v>0.73126142595978061</v>
      </c>
      <c r="Q175" s="31">
        <f t="shared" si="27"/>
        <v>0.26873857404021934</v>
      </c>
      <c r="T175" s="4">
        <f t="shared" si="28"/>
        <v>0.52008557166627056</v>
      </c>
      <c r="W175" s="4">
        <f>商店!AG175</f>
        <v>240.4000000000002</v>
      </c>
    </row>
    <row r="176" spans="3:23" x14ac:dyDescent="0.15">
      <c r="C176" s="4">
        <f>'资源-育马券'!D176</f>
        <v>13.944538943812169</v>
      </c>
      <c r="D176" s="4">
        <f>'资源-育马券'!E176</f>
        <v>56.109297153494381</v>
      </c>
      <c r="E176" s="4">
        <f>IF(SUM('资源-马匹'!L176:$P176)&gt;=6,IF(SUM('资源-马匹'!M176:$P176)&gt;=6,'资源-马匹'!L176,'资源-马匹'!L176-(6-SUM('资源-马匹'!M176:$P176))),0)*'资源-马匹'!C$5</f>
        <v>0</v>
      </c>
      <c r="F176" s="4">
        <f>IF(SUM('资源-马匹'!M176:$P176)&gt;=6,IF(SUM('资源-马匹'!N176:$P176)&gt;=6,'资源-马匹'!M176,'资源-马匹'!M176-(6-SUM('资源-马匹'!N176:$P176))),0)*'资源-马匹'!D$5</f>
        <v>0</v>
      </c>
      <c r="G176" s="4">
        <f>IF(SUM('资源-马匹'!N176:$P176)&gt;=6,IF(SUM('资源-马匹'!O176:$P176)&gt;=6,'资源-马匹'!N176,'资源-马匹'!N176-(6-SUM('资源-马匹'!O176:$P176))),0)*'资源-马匹'!E$5</f>
        <v>0</v>
      </c>
      <c r="H176" s="4">
        <f>IF(SUM('资源-马匹'!O176:$P176)&gt;=6,IF(SUM('资源-马匹'!P176:$P176)&gt;=6,'资源-马匹'!O176,'资源-马匹'!O176-(6-SUM('资源-马匹'!P176:$P176))),0)*'资源-马匹'!F$5</f>
        <v>0</v>
      </c>
      <c r="I176" s="4">
        <f>IF(SUM('资源-马匹'!$P176:P176)&gt;=6,'资源-马匹'!P176-6,0)*'资源-马匹'!$G$5</f>
        <v>0</v>
      </c>
      <c r="J176" s="4">
        <f>马场!$Z$23*($C176-$C$169)</f>
        <v>114.28571428571429</v>
      </c>
      <c r="K176" s="4">
        <f>赛马!$T$25*($C176-$C$169)</f>
        <v>42</v>
      </c>
      <c r="L176" s="4">
        <f t="shared" si="24"/>
        <v>156.28571428571428</v>
      </c>
      <c r="M176" s="4">
        <f t="shared" si="29"/>
        <v>156.28571428571419</v>
      </c>
      <c r="O176" s="31">
        <f t="shared" si="25"/>
        <v>0</v>
      </c>
      <c r="P176" s="31">
        <f t="shared" si="26"/>
        <v>0.73126142595978072</v>
      </c>
      <c r="Q176" s="31">
        <f t="shared" si="27"/>
        <v>0.26873857404021939</v>
      </c>
      <c r="T176" s="4">
        <f t="shared" si="28"/>
        <v>0.52444870565675927</v>
      </c>
      <c r="W176" s="4">
        <f>商店!AG176</f>
        <v>298</v>
      </c>
    </row>
    <row r="177" spans="3:23" x14ac:dyDescent="0.15">
      <c r="C177" s="4">
        <f>'资源-育马券'!D177</f>
        <v>14.34453894381217</v>
      </c>
      <c r="D177" s="4">
        <f>'资源-育马券'!E177</f>
        <v>56.518131481966783</v>
      </c>
      <c r="E177" s="4">
        <f>IF(SUM('资源-马匹'!L177:$P177)&gt;=6,IF(SUM('资源-马匹'!M177:$P177)&gt;=6,'资源-马匹'!L177,'资源-马匹'!L177-(6-SUM('资源-马匹'!M177:$P177))),0)*'资源-马匹'!C$5</f>
        <v>2.1697141065525836</v>
      </c>
      <c r="F177" s="4">
        <f>IF(SUM('资源-马匹'!M177:$P177)&gt;=6,IF(SUM('资源-马匹'!N177:$P177)&gt;=6,'资源-马匹'!M177,'资源-马匹'!M177-(6-SUM('资源-马匹'!N177:$P177))),0)*'资源-马匹'!D$5</f>
        <v>0</v>
      </c>
      <c r="G177" s="4">
        <f>IF(SUM('资源-马匹'!N177:$P177)&gt;=6,IF(SUM('资源-马匹'!O177:$P177)&gt;=6,'资源-马匹'!N177,'资源-马匹'!N177-(6-SUM('资源-马匹'!O177:$P177))),0)*'资源-马匹'!E$5</f>
        <v>0</v>
      </c>
      <c r="H177" s="4">
        <f>IF(SUM('资源-马匹'!O177:$P177)&gt;=6,IF(SUM('资源-马匹'!P177:$P177)&gt;=6,'资源-马匹'!O177,'资源-马匹'!O177-(6-SUM('资源-马匹'!P177:$P177))),0)*'资源-马匹'!F$5</f>
        <v>0</v>
      </c>
      <c r="I177" s="4">
        <f>IF(SUM('资源-马匹'!$P177:P177)&gt;=6,'资源-马匹'!P177-6,0)*'资源-马匹'!$G$5</f>
        <v>0</v>
      </c>
      <c r="J177" s="4">
        <f>马场!$Z$23*($C177-$C$169)</f>
        <v>160.00000000000006</v>
      </c>
      <c r="K177" s="4">
        <f>赛马!$T$25*($C177-$C$169)</f>
        <v>58.800000000000011</v>
      </c>
      <c r="L177" s="4">
        <f t="shared" si="24"/>
        <v>220.96971410655266</v>
      </c>
      <c r="M177" s="4">
        <f t="shared" si="29"/>
        <v>161.70999955209581</v>
      </c>
      <c r="O177" s="31">
        <f t="shared" si="25"/>
        <v>9.8190564952549877E-3</v>
      </c>
      <c r="P177" s="31">
        <f t="shared" si="26"/>
        <v>0.7240811287054808</v>
      </c>
      <c r="Q177" s="31">
        <f t="shared" si="27"/>
        <v>0.26609981479926414</v>
      </c>
      <c r="T177" s="4">
        <f t="shared" si="28"/>
        <v>0.53477665563057264</v>
      </c>
      <c r="W177" s="4">
        <f>商店!AG177</f>
        <v>413.2000000000001</v>
      </c>
    </row>
    <row r="178" spans="3:23" x14ac:dyDescent="0.15">
      <c r="C178" s="4">
        <f>'资源-育马券'!D178</f>
        <v>14.74453894381217</v>
      </c>
      <c r="D178" s="4">
        <f>'资源-育马券'!E178</f>
        <v>56.926965810439185</v>
      </c>
      <c r="E178" s="4">
        <f>IF(SUM('资源-马匹'!L178:$P178)&gt;=6,IF(SUM('资源-马匹'!M178:$P178)&gt;=6,'资源-马匹'!L178,'资源-马匹'!L178-(6-SUM('资源-马匹'!M178:$P178))),0)*'资源-马匹'!C$5</f>
        <v>4.0733205091769609</v>
      </c>
      <c r="F178" s="4">
        <f>IF(SUM('资源-马匹'!M178:$P178)&gt;=6,IF(SUM('资源-马匹'!N178:$P178)&gt;=6,'资源-马匹'!M178,'资源-马匹'!M178-(6-SUM('资源-马匹'!N178:$P178))),0)*'资源-马匹'!D$5</f>
        <v>0</v>
      </c>
      <c r="G178" s="4">
        <f>IF(SUM('资源-马匹'!N178:$P178)&gt;=6,IF(SUM('资源-马匹'!O178:$P178)&gt;=6,'资源-马匹'!N178,'资源-马匹'!N178-(6-SUM('资源-马匹'!O178:$P178))),0)*'资源-马匹'!E$5</f>
        <v>0</v>
      </c>
      <c r="H178" s="4">
        <f>IF(SUM('资源-马匹'!O178:$P178)&gt;=6,IF(SUM('资源-马匹'!P178:$P178)&gt;=6,'资源-马匹'!O178,'资源-马匹'!O178-(6-SUM('资源-马匹'!P178:$P178))),0)*'资源-马匹'!F$5</f>
        <v>0</v>
      </c>
      <c r="I178" s="4">
        <f>IF(SUM('资源-马匹'!$P178:P178)&gt;=6,'资源-马匹'!P178-6,0)*'资源-马匹'!$G$5</f>
        <v>0</v>
      </c>
      <c r="J178" s="4">
        <f>马场!$Z$23*($C178-$C$169)</f>
        <v>205.71428571428581</v>
      </c>
      <c r="K178" s="4">
        <f>赛马!$T$25*($C178-$C$169)</f>
        <v>75.600000000000023</v>
      </c>
      <c r="L178" s="4">
        <f t="shared" si="24"/>
        <v>285.3876062234628</v>
      </c>
      <c r="M178" s="4">
        <f t="shared" si="29"/>
        <v>161.0447302922752</v>
      </c>
      <c r="O178" s="31">
        <f t="shared" si="25"/>
        <v>1.4272941152137803E-2</v>
      </c>
      <c r="P178" s="31">
        <f t="shared" si="26"/>
        <v>0.7208241746602283</v>
      </c>
      <c r="Q178" s="31">
        <f t="shared" si="27"/>
        <v>0.26490288418763386</v>
      </c>
      <c r="T178" s="4">
        <f t="shared" si="28"/>
        <v>0.54009766507089829</v>
      </c>
      <c r="W178" s="4">
        <f>商店!AG178</f>
        <v>528.4000000000002</v>
      </c>
    </row>
    <row r="179" spans="3:23" x14ac:dyDescent="0.15">
      <c r="C179" s="4">
        <f>'资源-育马券'!D179</f>
        <v>15.34453894381217</v>
      </c>
      <c r="D179" s="4">
        <f>'资源-育马券'!E179</f>
        <v>57.507980693841702</v>
      </c>
      <c r="E179" s="4">
        <f>IF(SUM('资源-马匹'!L179:$P179)&gt;=6,IF(SUM('资源-马匹'!M179:$P179)&gt;=6,'资源-马匹'!L179,'资源-马匹'!L179-(6-SUM('资源-马匹'!M179:$P179))),0)*'资源-马匹'!C$5</f>
        <v>5.55</v>
      </c>
      <c r="F179" s="4">
        <f>IF(SUM('资源-马匹'!M179:$P179)&gt;=6,IF(SUM('资源-马匹'!N179:$P179)&gt;=6,'资源-马匹'!M179,'资源-马匹'!M179-(6-SUM('资源-马匹'!N179:$P179))),0)*'资源-马匹'!D$5</f>
        <v>3.2168969495922304</v>
      </c>
      <c r="G179" s="4">
        <f>IF(SUM('资源-马匹'!N179:$P179)&gt;=6,IF(SUM('资源-马匹'!O179:$P179)&gt;=6,'资源-马匹'!N179,'资源-马匹'!N179-(6-SUM('资源-马匹'!O179:$P179))),0)*'资源-马匹'!E$5</f>
        <v>0</v>
      </c>
      <c r="H179" s="4">
        <f>IF(SUM('资源-马匹'!O179:$P179)&gt;=6,IF(SUM('资源-马匹'!P179:$P179)&gt;=6,'资源-马匹'!O179,'资源-马匹'!O179-(6-SUM('资源-马匹'!P179:$P179))),0)*'资源-马匹'!F$5</f>
        <v>0</v>
      </c>
      <c r="I179" s="4">
        <f>IF(SUM('资源-马匹'!$P179:P179)&gt;=6,'资源-马匹'!P179-6,0)*'资源-马匹'!$G$5</f>
        <v>0</v>
      </c>
      <c r="J179" s="4">
        <f>马场!$Z$23*($C179-$C$169)</f>
        <v>274.28571428571433</v>
      </c>
      <c r="K179" s="4">
        <f>赛马!$T$25*($C179-$C$169)</f>
        <v>100.80000000000001</v>
      </c>
      <c r="L179" s="4">
        <f t="shared" si="24"/>
        <v>383.8526112353066</v>
      </c>
      <c r="M179" s="4">
        <f t="shared" si="29"/>
        <v>164.10834168640642</v>
      </c>
      <c r="O179" s="31">
        <f t="shared" si="25"/>
        <v>2.2839227070460148E-2</v>
      </c>
      <c r="P179" s="31">
        <f t="shared" si="26"/>
        <v>0.71455998020441669</v>
      </c>
      <c r="Q179" s="31">
        <f t="shared" si="27"/>
        <v>0.2626007927251231</v>
      </c>
      <c r="T179" s="4">
        <f t="shared" si="28"/>
        <v>0.54742243473375152</v>
      </c>
      <c r="W179" s="4">
        <f>商店!AG179</f>
        <v>701.2</v>
      </c>
    </row>
    <row r="180" spans="3:23" x14ac:dyDescent="0.15">
      <c r="C180" s="4">
        <f>'资源-育马券'!D180</f>
        <v>15.944538943812169</v>
      </c>
      <c r="D180" s="4">
        <f>'资源-育马券'!E180</f>
        <v>58.076768490660086</v>
      </c>
      <c r="E180" s="4">
        <f>IF(SUM('资源-马匹'!L180:$P180)&gt;=6,IF(SUM('资源-马匹'!M180:$P180)&gt;=6,'资源-马匹'!L180,'资源-马匹'!L180-(6-SUM('资源-马匹'!M180:$P180))),0)*'资源-马匹'!C$5</f>
        <v>6.1499999999999995</v>
      </c>
      <c r="F180" s="4">
        <f>IF(SUM('资源-马匹'!M180:$P180)&gt;=6,IF(SUM('资源-马匹'!N180:$P180)&gt;=6,'资源-马匹'!M180,'资源-马匹'!M180-(6-SUM('资源-马匹'!N180:$P180))),0)*'资源-马匹'!D$5</f>
        <v>8.1495271390780637</v>
      </c>
      <c r="G180" s="4">
        <f>IF(SUM('资源-马匹'!N180:$P180)&gt;=6,IF(SUM('资源-马匹'!O180:$P180)&gt;=6,'资源-马匹'!N180,'资源-马匹'!N180-(6-SUM('资源-马匹'!O180:$P180))),0)*'资源-马匹'!E$5</f>
        <v>0</v>
      </c>
      <c r="H180" s="4">
        <f>IF(SUM('资源-马匹'!O180:$P180)&gt;=6,IF(SUM('资源-马匹'!P180:$P180)&gt;=6,'资源-马匹'!O180,'资源-马匹'!O180-(6-SUM('资源-马匹'!P180:$P180))),0)*'资源-马匹'!F$5</f>
        <v>0</v>
      </c>
      <c r="I180" s="4">
        <f>IF(SUM('资源-马匹'!$P180:P180)&gt;=6,'资源-马匹'!P180-6,0)*'资源-马匹'!$G$5</f>
        <v>0</v>
      </c>
      <c r="J180" s="4">
        <f>马场!$Z$23*($C180-$C$169)</f>
        <v>342.85714285714289</v>
      </c>
      <c r="K180" s="4">
        <f>赛马!$T$25*($C180-$C$169)</f>
        <v>126</v>
      </c>
      <c r="L180" s="4">
        <f t="shared" si="24"/>
        <v>483.15666999622096</v>
      </c>
      <c r="M180" s="4">
        <f t="shared" si="29"/>
        <v>165.50676460152403</v>
      </c>
      <c r="O180" s="31">
        <f t="shared" si="25"/>
        <v>2.9596046224902386E-2</v>
      </c>
      <c r="P180" s="31">
        <f t="shared" si="26"/>
        <v>0.70961897899458692</v>
      </c>
      <c r="Q180" s="31">
        <f t="shared" si="27"/>
        <v>0.26078497478051066</v>
      </c>
      <c r="T180" s="4">
        <f t="shared" si="28"/>
        <v>0.55281083523595076</v>
      </c>
      <c r="W180" s="4">
        <f>商店!AG180</f>
        <v>874</v>
      </c>
    </row>
    <row r="181" spans="3:23" x14ac:dyDescent="0.15">
      <c r="C181" s="4">
        <f>'资源-育马券'!D181</f>
        <v>16.544538943812171</v>
      </c>
      <c r="D181" s="4">
        <f>'资源-育马券'!E181</f>
        <v>58.599812378736814</v>
      </c>
      <c r="E181" s="4">
        <f>IF(SUM('资源-马匹'!L181:$P181)&gt;=6,IF(SUM('资源-马匹'!M181:$P181)&gt;=6,'资源-马匹'!L181,'资源-马匹'!L181-(6-SUM('资源-马匹'!M181:$P181))),0)*'资源-马匹'!C$5</f>
        <v>6.7500000000000009</v>
      </c>
      <c r="F181" s="4">
        <f>IF(SUM('资源-马匹'!M181:$P181)&gt;=6,IF(SUM('资源-马匹'!N181:$P181)&gt;=6,'资源-马匹'!M181,'资源-马匹'!M181-(6-SUM('资源-马匹'!N181:$P181))),0)*'资源-马匹'!D$5</f>
        <v>10.802142857142861</v>
      </c>
      <c r="G181" s="4">
        <f>IF(SUM('资源-马匹'!N181:$P181)&gt;=6,IF(SUM('资源-马匹'!O181:$P181)&gt;=6,'资源-马匹'!N181,'资源-马匹'!N181-(6-SUM('资源-马匹'!O181:$P181))),0)*'资源-马匹'!E$5</f>
        <v>7.6000482380701806</v>
      </c>
      <c r="H181" s="4">
        <f>IF(SUM('资源-马匹'!O181:$P181)&gt;=6,IF(SUM('资源-马匹'!P181:$P181)&gt;=6,'资源-马匹'!O181,'资源-马匹'!O181-(6-SUM('资源-马匹'!P181:$P181))),0)*'资源-马匹'!F$5</f>
        <v>0</v>
      </c>
      <c r="I181" s="4">
        <f>IF(SUM('资源-马匹'!$P181:P181)&gt;=6,'资源-马匹'!P181-6,0)*'资源-马匹'!$G$5</f>
        <v>0</v>
      </c>
      <c r="J181" s="4">
        <f>马场!$Z$23*($C181-$C$169)</f>
        <v>411.42857142857162</v>
      </c>
      <c r="K181" s="4">
        <f>赛马!$T$25*($C181-$C$169)</f>
        <v>151.20000000000005</v>
      </c>
      <c r="L181" s="4">
        <f t="shared" si="24"/>
        <v>587.78076252378469</v>
      </c>
      <c r="M181" s="4">
        <f t="shared" si="29"/>
        <v>174.37348754593913</v>
      </c>
      <c r="O181" s="31">
        <f t="shared" si="25"/>
        <v>4.2791790236917204E-2</v>
      </c>
      <c r="P181" s="31">
        <f t="shared" si="26"/>
        <v>0.69996944041176079</v>
      </c>
      <c r="Q181" s="31">
        <f t="shared" si="27"/>
        <v>0.25723876935132206</v>
      </c>
      <c r="T181" s="4">
        <f t="shared" si="28"/>
        <v>0.56150244795928972</v>
      </c>
      <c r="W181" s="4">
        <f>商店!AG181</f>
        <v>1046.8000000000004</v>
      </c>
    </row>
    <row r="182" spans="3:23" x14ac:dyDescent="0.15">
      <c r="C182" s="4">
        <f>'资源-育马券'!D182</f>
        <v>17.144538943812169</v>
      </c>
      <c r="D182" s="4">
        <f>'资源-育马券'!E182</f>
        <v>59.110735448260634</v>
      </c>
      <c r="E182" s="4">
        <f>IF(SUM('资源-马匹'!L182:$P182)&gt;=6,IF(SUM('资源-马匹'!M182:$P182)&gt;=6,'资源-马匹'!L182,'资源-马匹'!L182-(6-SUM('资源-马匹'!M182:$P182))),0)*'资源-马匹'!C$5</f>
        <v>7.3499999999999988</v>
      </c>
      <c r="F182" s="4">
        <f>IF(SUM('资源-马匹'!M182:$P182)&gt;=6,IF(SUM('资源-马匹'!N182:$P182)&gt;=6,'资源-马匹'!M182,'资源-马匹'!M182-(6-SUM('资源-马匹'!N182:$P182))),0)*'资源-马匹'!D$5</f>
        <v>12.164999999999999</v>
      </c>
      <c r="G182" s="4">
        <f>IF(SUM('资源-马匹'!N182:$P182)&gt;=6,IF(SUM('资源-马匹'!O182:$P182)&gt;=6,'资源-马匹'!N182,'资源-马匹'!N182-(6-SUM('资源-马匹'!O182:$P182))),0)*'资源-马匹'!E$5</f>
        <v>12.149999999999999</v>
      </c>
      <c r="H182" s="4">
        <f>IF(SUM('资源-马匹'!O182:$P182)&gt;=6,IF(SUM('资源-马匹'!P182:$P182)&gt;=6,'资源-马匹'!O182,'资源-马匹'!O182-(6-SUM('资源-马匹'!P182:$P182))),0)*'资源-马匹'!F$5</f>
        <v>29.397166907329826</v>
      </c>
      <c r="I182" s="4">
        <f>IF(SUM('资源-马匹'!$P182:P182)&gt;=6,'资源-马匹'!P182-6,0)*'资源-马匹'!$G$5</f>
        <v>0</v>
      </c>
      <c r="J182" s="4">
        <f>马场!$Z$23*($C182-$C$169)</f>
        <v>479.99999999999994</v>
      </c>
      <c r="K182" s="4">
        <f>赛马!$T$25*($C182-$C$169)</f>
        <v>176.39999999999998</v>
      </c>
      <c r="L182" s="4">
        <f t="shared" si="24"/>
        <v>717.46216690732979</v>
      </c>
      <c r="M182" s="4">
        <f t="shared" si="29"/>
        <v>216.13567397257594</v>
      </c>
      <c r="O182" s="31">
        <f t="shared" si="25"/>
        <v>8.5108553069136048E-2</v>
      </c>
      <c r="P182" s="31">
        <f t="shared" si="26"/>
        <v>0.66902482408107045</v>
      </c>
      <c r="Q182" s="31">
        <f t="shared" si="27"/>
        <v>0.24586662284979341</v>
      </c>
      <c r="T182" s="4">
        <f t="shared" si="28"/>
        <v>0.58827662094730226</v>
      </c>
      <c r="W182" s="4">
        <f>商店!AG182</f>
        <v>1219.5999999999999</v>
      </c>
    </row>
    <row r="183" spans="3:23" x14ac:dyDescent="0.15">
      <c r="C183" s="4">
        <f>'资源-育马券'!D183</f>
        <v>17.74453894381217</v>
      </c>
      <c r="D183" s="4">
        <f>'资源-育马券'!E183</f>
        <v>59.582176595777085</v>
      </c>
      <c r="E183" s="4">
        <f>IF(SUM('资源-马匹'!L183:$P183)&gt;=6,IF(SUM('资源-马匹'!M183:$P183)&gt;=6,'资源-马匹'!L183,'资源-马匹'!L183-(6-SUM('资源-马匹'!M183:$P183))),0)*'资源-马匹'!C$5</f>
        <v>7.95</v>
      </c>
      <c r="F183" s="4">
        <f>IF(SUM('资源-马匹'!M183:$P183)&gt;=6,IF(SUM('资源-马匹'!N183:$P183)&gt;=6,'资源-马匹'!M183,'资源-马匹'!M183-(6-SUM('资源-马匹'!N183:$P183))),0)*'资源-马匹'!D$5</f>
        <v>13.52785714285714</v>
      </c>
      <c r="G183" s="4">
        <f>IF(SUM('资源-马匹'!N183:$P183)&gt;=6,IF(SUM('资源-马匹'!O183:$P183)&gt;=6,'资源-马匹'!N183,'资源-马匹'!N183-(6-SUM('资源-马匹'!O183:$P183))),0)*'资源-马匹'!E$5</f>
        <v>14.63571428571429</v>
      </c>
      <c r="H183" s="4">
        <f>IF(SUM('资源-马匹'!O183:$P183)&gt;=6,IF(SUM('资源-马匹'!P183:$P183)&gt;=6,'资源-马匹'!O183,'资源-马匹'!O183-(6-SUM('资源-马匹'!P183:$P183))),0)*'资源-马匹'!F$5</f>
        <v>67.05128371952199</v>
      </c>
      <c r="I183" s="4">
        <f>IF(SUM('资源-马匹'!$P183:P183)&gt;=6,'资源-马匹'!P183-6,0)*'资源-马匹'!$G$5</f>
        <v>0</v>
      </c>
      <c r="J183" s="4">
        <f>马场!$Z$23*($C183-$C$169)</f>
        <v>548.57142857142867</v>
      </c>
      <c r="K183" s="4">
        <f>赛马!$T$25*($C183-$C$169)</f>
        <v>201.60000000000002</v>
      </c>
      <c r="L183" s="4">
        <f t="shared" si="24"/>
        <v>853.33628371952216</v>
      </c>
      <c r="M183" s="4">
        <f t="shared" si="29"/>
        <v>226.45686135365341</v>
      </c>
      <c r="O183" s="31">
        <f t="shared" si="25"/>
        <v>0.12089589663106608</v>
      </c>
      <c r="P183" s="31">
        <f t="shared" si="26"/>
        <v>0.64285492019666102</v>
      </c>
      <c r="Q183" s="31">
        <f t="shared" si="27"/>
        <v>0.23624918317227289</v>
      </c>
      <c r="T183" s="4">
        <f t="shared" si="28"/>
        <v>0.61285283231795618</v>
      </c>
      <c r="W183" s="4">
        <f>商店!AG183</f>
        <v>1392.4</v>
      </c>
    </row>
    <row r="184" spans="3:23" x14ac:dyDescent="0.15">
      <c r="C184" s="4">
        <f>'资源-育马券'!D184</f>
        <v>18.344538943812168</v>
      </c>
      <c r="D184" s="4">
        <f>'资源-育马券'!E184</f>
        <v>60.051469413074742</v>
      </c>
      <c r="E184" s="4">
        <f>IF(SUM('资源-马匹'!L184:$P184)&gt;=6,IF(SUM('资源-马匹'!M184:$P184)&gt;=6,'资源-马匹'!L184,'资源-马匹'!L184-(6-SUM('资源-马匹'!M184:$P184))),0)*'资源-马匹'!C$5</f>
        <v>8.5499999999999972</v>
      </c>
      <c r="F184" s="4">
        <f>IF(SUM('资源-马匹'!M184:$P184)&gt;=6,IF(SUM('资源-马匹'!N184:$P184)&gt;=6,'资源-马匹'!M184,'资源-马匹'!M184-(6-SUM('资源-马匹'!N184:$P184))),0)*'资源-马匹'!D$5</f>
        <v>14.890714285714285</v>
      </c>
      <c r="G184" s="4">
        <f>IF(SUM('资源-马匹'!N184:$P184)&gt;=6,IF(SUM('资源-马匹'!O184:$P184)&gt;=6,'资源-马匹'!N184,'资源-马匹'!N184-(6-SUM('资源-马匹'!O184:$P184))),0)*'资源-马匹'!E$5</f>
        <v>17.121428571428567</v>
      </c>
      <c r="H184" s="4">
        <f>IF(SUM('资源-马匹'!O184:$P184)&gt;=6,IF(SUM('资源-马匹'!P184:$P184)&gt;=6,'资源-马匹'!O184,'资源-马匹'!O184-(6-SUM('资源-马匹'!P184:$P184))),0)*'资源-马匹'!F$5</f>
        <v>104.70540053171391</v>
      </c>
      <c r="I184" s="4">
        <f>IF(SUM('资源-马匹'!$P184:P184)&gt;=6,'资源-马匹'!P184-6,0)*'资源-马匹'!$G$5</f>
        <v>0</v>
      </c>
      <c r="J184" s="4">
        <f>马场!$Z$23*($C184-$C$169)</f>
        <v>617.142857142857</v>
      </c>
      <c r="K184" s="4">
        <f>赛马!$T$25*($C184-$C$169)</f>
        <v>226.79999999999995</v>
      </c>
      <c r="L184" s="4">
        <f t="shared" si="24"/>
        <v>989.21040053171373</v>
      </c>
      <c r="M184" s="4">
        <f t="shared" si="29"/>
        <v>226.45686135365344</v>
      </c>
      <c r="O184" s="31">
        <f t="shared" si="25"/>
        <v>0.1468520178424868</v>
      </c>
      <c r="P184" s="31">
        <f t="shared" si="26"/>
        <v>0.62387420998721255</v>
      </c>
      <c r="Q184" s="31">
        <f t="shared" si="27"/>
        <v>0.22927377217030062</v>
      </c>
      <c r="T184" s="4">
        <f t="shared" si="28"/>
        <v>0.63200255592366084</v>
      </c>
      <c r="W184" s="4">
        <f>商店!AG184</f>
        <v>1565.1999999999996</v>
      </c>
    </row>
    <row r="185" spans="3:23" x14ac:dyDescent="0.15">
      <c r="C185" s="4">
        <f>'资源-育马券'!D185</f>
        <v>18.944538943812169</v>
      </c>
      <c r="D185" s="4">
        <f>'资源-育马券'!E185</f>
        <v>60.504021081076083</v>
      </c>
      <c r="E185" s="4">
        <f>IF(SUM('资源-马匹'!L185:$P185)&gt;=6,IF(SUM('资源-马匹'!M185:$P185)&gt;=6,'资源-马匹'!L185,'资源-马匹'!L185-(6-SUM('资源-马匹'!M185:$P185))),0)*'资源-马匹'!C$5</f>
        <v>9.1499999999999986</v>
      </c>
      <c r="F185" s="4">
        <f>IF(SUM('资源-马匹'!M185:$P185)&gt;=6,IF(SUM('资源-马匹'!N185:$P185)&gt;=6,'资源-马匹'!M185,'资源-马匹'!M185-(6-SUM('资源-马匹'!N185:$P185))),0)*'资源-马匹'!D$5</f>
        <v>16.253571428571426</v>
      </c>
      <c r="G185" s="4">
        <f>IF(SUM('资源-马匹'!N185:$P185)&gt;=6,IF(SUM('资源-马匹'!O185:$P185)&gt;=6,'资源-马匹'!N185,'资源-马匹'!N185-(6-SUM('资源-马匹'!O185:$P185))),0)*'资源-马匹'!E$5</f>
        <v>19.607142857142858</v>
      </c>
      <c r="H185" s="4">
        <f>IF(SUM('资源-马匹'!O185:$P185)&gt;=6,IF(SUM('资源-马匹'!P185:$P185)&gt;=6,'资源-马匹'!O185,'资源-马匹'!O185-(6-SUM('资源-马匹'!P185:$P185))),0)*'资源-马匹'!F$5</f>
        <v>142.35951734390611</v>
      </c>
      <c r="I185" s="4">
        <f>IF(SUM('资源-马匹'!$P185:P185)&gt;=6,'资源-马匹'!P185-6,0)*'资源-马匹'!$G$5</f>
        <v>0</v>
      </c>
      <c r="J185" s="4">
        <f>马场!$Z$23*($C185-$C$169)</f>
        <v>685.71428571428578</v>
      </c>
      <c r="K185" s="4">
        <f>赛马!$T$25*($C185-$C$169)</f>
        <v>252</v>
      </c>
      <c r="L185" s="4">
        <f t="shared" si="24"/>
        <v>1125.0845173439061</v>
      </c>
      <c r="M185" s="4">
        <f t="shared" si="29"/>
        <v>226.45686135365341</v>
      </c>
      <c r="O185" s="31">
        <f t="shared" si="25"/>
        <v>0.16653880552188477</v>
      </c>
      <c r="P185" s="31">
        <f t="shared" si="26"/>
        <v>0.60947802155620867</v>
      </c>
      <c r="Q185" s="31">
        <f t="shared" si="27"/>
        <v>0.22398317292190664</v>
      </c>
      <c r="T185" s="4">
        <f t="shared" si="28"/>
        <v>0.64734437131410016</v>
      </c>
      <c r="W185" s="4">
        <f>商店!AG185</f>
        <v>1738</v>
      </c>
    </row>
    <row r="186" spans="3:23" x14ac:dyDescent="0.15">
      <c r="C186" s="4">
        <f>'资源-育马券'!D186</f>
        <v>19.944538943812169</v>
      </c>
      <c r="D186" s="4">
        <f>'资源-育马券'!E186</f>
        <v>61.224982913914452</v>
      </c>
      <c r="E186" s="4">
        <f>IF(SUM('资源-马匹'!L186:$P186)&gt;=6,IF(SUM('资源-马匹'!M186:$P186)&gt;=6,'资源-马匹'!L186,'资源-马匹'!L186-(6-SUM('资源-马匹'!M186:$P186))),0)*'资源-马匹'!C$5</f>
        <v>10.149999999999999</v>
      </c>
      <c r="F186" s="4">
        <f>IF(SUM('资源-马匹'!M186:$P186)&gt;=6,IF(SUM('资源-马匹'!N186:$P186)&gt;=6,'资源-马匹'!M186,'资源-马匹'!M186-(6-SUM('资源-马匹'!N186:$P186))),0)*'资源-马匹'!D$5</f>
        <v>18.524999999999999</v>
      </c>
      <c r="G186" s="4">
        <f>IF(SUM('资源-马匹'!N186:$P186)&gt;=6,IF(SUM('资源-马匹'!O186:$P186)&gt;=6,'资源-马匹'!N186,'资源-马匹'!N186-(6-SUM('资源-马匹'!O186:$P186))),0)*'资源-马匹'!E$5</f>
        <v>23.75</v>
      </c>
      <c r="H186" s="4">
        <f>IF(SUM('资源-马匹'!O186:$P186)&gt;=6,IF(SUM('资源-马匹'!P186:$P186)&gt;=6,'资源-马匹'!O186,'资源-马匹'!O186-(6-SUM('资源-马匹'!P186:$P186))),0)*'资源-马匹'!F$5</f>
        <v>205.11637869755961</v>
      </c>
      <c r="I186" s="4">
        <f>IF(SUM('资源-马匹'!$P186:P186)&gt;=6,'资源-马匹'!P186-6,0)*'资源-马匹'!$G$5</f>
        <v>0</v>
      </c>
      <c r="J186" s="4">
        <f>马场!$Z$23*($C186-$C$169)</f>
        <v>800</v>
      </c>
      <c r="K186" s="4">
        <f>赛马!$T$25*($C186-$C$169)</f>
        <v>294</v>
      </c>
      <c r="L186" s="4">
        <f t="shared" si="24"/>
        <v>1351.5413786975596</v>
      </c>
      <c r="M186" s="4">
        <f t="shared" si="29"/>
        <v>226.45686135365349</v>
      </c>
      <c r="O186" s="31">
        <f t="shared" si="25"/>
        <v>0.19055382451238348</v>
      </c>
      <c r="P186" s="31">
        <f t="shared" si="26"/>
        <v>0.59191676452476527</v>
      </c>
      <c r="Q186" s="31">
        <f t="shared" si="27"/>
        <v>0.21752941096285125</v>
      </c>
      <c r="T186" s="4">
        <f t="shared" si="28"/>
        <v>0.66709841001853876</v>
      </c>
      <c r="W186" s="4">
        <f>商店!AG186</f>
        <v>2026</v>
      </c>
    </row>
    <row r="187" spans="3:23" x14ac:dyDescent="0.15">
      <c r="C187" s="4">
        <f>'资源-育马券'!D187</f>
        <v>20.944538943812169</v>
      </c>
      <c r="D187" s="4">
        <f>'资源-育马券'!E187</f>
        <v>61.882014127079032</v>
      </c>
      <c r="E187" s="4">
        <f>IF(SUM('资源-马匹'!L187:$P187)&gt;=6,IF(SUM('资源-马匹'!M187:$P187)&gt;=6,'资源-马匹'!L187,'资源-马匹'!L187-(6-SUM('资源-马匹'!M187:$P187))),0)*'资源-马匹'!C$5</f>
        <v>11.149999999999999</v>
      </c>
      <c r="F187" s="4">
        <f>IF(SUM('资源-马匹'!M187:$P187)&gt;=6,IF(SUM('资源-马匹'!N187:$P187)&gt;=6,'资源-马匹'!M187,'资源-马匹'!M187-(6-SUM('资源-马匹'!N187:$P187))),0)*'资源-马匹'!D$5</f>
        <v>20.796428571428571</v>
      </c>
      <c r="G187" s="4">
        <f>IF(SUM('资源-马匹'!N187:$P187)&gt;=6,IF(SUM('资源-马匹'!O187:$P187)&gt;=6,'资源-马匹'!N187,'资源-马匹'!N187-(6-SUM('资源-马匹'!O187:$P187))),0)*'资源-马匹'!E$5</f>
        <v>27.892857142857146</v>
      </c>
      <c r="H187" s="4">
        <f>IF(SUM('资源-马匹'!O187:$P187)&gt;=6,IF(SUM('资源-马匹'!P187:$P187)&gt;=6,'资源-马匹'!O187,'资源-马匹'!O187-(6-SUM('资源-马匹'!P187:$P187))),0)*'资源-马匹'!F$5</f>
        <v>267.87324005121309</v>
      </c>
      <c r="I187" s="4">
        <f>IF(SUM('资源-马匹'!$P187:P187)&gt;=6,'资源-马匹'!P187-6,0)*'资源-马匹'!$G$5</f>
        <v>0</v>
      </c>
      <c r="J187" s="4">
        <f>马场!$Z$23*($C187-$C$169)</f>
        <v>914.28571428571433</v>
      </c>
      <c r="K187" s="4">
        <f>赛马!$T$25*($C187-$C$169)</f>
        <v>336</v>
      </c>
      <c r="L187" s="4">
        <f t="shared" si="24"/>
        <v>1577.9982400512131</v>
      </c>
      <c r="M187" s="4">
        <f t="shared" si="29"/>
        <v>226.45686135365349</v>
      </c>
      <c r="O187" s="31">
        <f t="shared" si="25"/>
        <v>0.20767610346312115</v>
      </c>
      <c r="P187" s="31">
        <f t="shared" si="26"/>
        <v>0.57939590240356775</v>
      </c>
      <c r="Q187" s="31">
        <f t="shared" si="27"/>
        <v>0.21292799413331115</v>
      </c>
      <c r="T187" s="4">
        <f t="shared" si="28"/>
        <v>0.6819352809210083</v>
      </c>
      <c r="W187" s="4">
        <f>商店!AG187</f>
        <v>2314</v>
      </c>
    </row>
    <row r="188" spans="3:23" x14ac:dyDescent="0.15">
      <c r="C188" s="4">
        <f>'资源-育马券'!D188</f>
        <v>21.944538943812169</v>
      </c>
      <c r="D188" s="4">
        <f>'资源-育马券'!E188</f>
        <v>62.52058960078935</v>
      </c>
      <c r="E188" s="4">
        <f>IF(SUM('资源-马匹'!L188:$P188)&gt;=6,IF(SUM('资源-马匹'!M188:$P188)&gt;=6,'资源-马匹'!L188,'资源-马匹'!L188-(6-SUM('资源-马匹'!M188:$P188))),0)*'资源-马匹'!C$5</f>
        <v>11.7</v>
      </c>
      <c r="F188" s="4">
        <f>IF(SUM('资源-马匹'!M188:$P188)&gt;=6,IF(SUM('资源-马匹'!N188:$P188)&gt;=6,'资源-马匹'!M188,'资源-马匹'!M188-(6-SUM('资源-马匹'!N188:$P188))),0)*'资源-马匹'!D$5</f>
        <v>23.292857142857144</v>
      </c>
      <c r="G188" s="4">
        <f>IF(SUM('资源-马匹'!N188:$P188)&gt;=6,IF(SUM('资源-马匹'!O188:$P188)&gt;=6,'资源-马匹'!N188,'资源-马匹'!N188-(6-SUM('资源-马匹'!O188:$P188))),0)*'资源-马匹'!E$5</f>
        <v>32.48571428571428</v>
      </c>
      <c r="H188" s="4">
        <f>IF(SUM('资源-马匹'!O188:$P188)&gt;=6,IF(SUM('资源-马匹'!P188:$P188)&gt;=6,'资源-马匹'!O188,'资源-马匹'!O188-(6-SUM('资源-马匹'!P188:$P188))),0)*'资源-马匹'!F$5</f>
        <v>331.83010140486658</v>
      </c>
      <c r="I188" s="4">
        <f>IF(SUM('资源-马匹'!$P188:P188)&gt;=6,'资源-马匹'!P188-6,0)*'资源-马匹'!$G$5</f>
        <v>0</v>
      </c>
      <c r="J188" s="4">
        <f>马场!$Z$23*($C188-$C$169)</f>
        <v>1028.5714285714287</v>
      </c>
      <c r="K188" s="4">
        <f>赛马!$T$25*($C188-$C$169)</f>
        <v>378</v>
      </c>
      <c r="L188" s="4">
        <f t="shared" si="24"/>
        <v>1805.8801014048668</v>
      </c>
      <c r="M188" s="4">
        <f t="shared" si="29"/>
        <v>227.88186135365368</v>
      </c>
      <c r="O188" s="31">
        <f t="shared" si="25"/>
        <v>0.22111582741445554</v>
      </c>
      <c r="P188" s="31">
        <f t="shared" si="26"/>
        <v>0.56956795070240906</v>
      </c>
      <c r="Q188" s="31">
        <f t="shared" si="27"/>
        <v>0.20931622188313531</v>
      </c>
      <c r="T188" s="4">
        <f t="shared" si="28"/>
        <v>0.6940353963892647</v>
      </c>
      <c r="W188" s="4">
        <f>商店!AG188</f>
        <v>2602</v>
      </c>
    </row>
    <row r="189" spans="3:23" x14ac:dyDescent="0.15">
      <c r="C189" s="4">
        <f>'资源-育马券'!D189</f>
        <v>22.944538943812169</v>
      </c>
      <c r="D189" s="4">
        <f>'资源-育马券'!E189</f>
        <v>63.148898582390885</v>
      </c>
      <c r="E189" s="4">
        <f>IF(SUM('资源-马匹'!L189:$P189)&gt;=6,IF(SUM('资源-马匹'!M189:$P189)&gt;=6,'资源-马匹'!L189,'资源-马匹'!L189-(6-SUM('资源-马匹'!M189:$P189))),0)*'资源-马匹'!C$5</f>
        <v>11.899999999999999</v>
      </c>
      <c r="F189" s="4">
        <f>IF(SUM('资源-马匹'!M189:$P189)&gt;=6,IF(SUM('资源-马匹'!N189:$P189)&gt;=6,'资源-马匹'!M189,'资源-马匹'!M189-(6-SUM('资源-马匹'!N189:$P189))),0)*'资源-马匹'!D$5</f>
        <v>25.964285714285715</v>
      </c>
      <c r="G189" s="4">
        <f>IF(SUM('资源-马匹'!N189:$P189)&gt;=6,IF(SUM('资源-马匹'!O189:$P189)&gt;=6,'资源-马匹'!N189,'资源-马匹'!N189-(6-SUM('资源-马匹'!O189:$P189))),0)*'资源-马匹'!E$5</f>
        <v>37.428571428571431</v>
      </c>
      <c r="H189" s="4">
        <f>IF(SUM('资源-马匹'!O189:$P189)&gt;=6,IF(SUM('资源-马匹'!P189:$P189)&gt;=6,'资源-马匹'!O189,'资源-马匹'!O189-(6-SUM('资源-马匹'!P189:$P189))),0)*'资源-马匹'!F$5</f>
        <v>396.72029609185336</v>
      </c>
      <c r="I189" s="4">
        <f>IF(SUM('资源-马匹'!$P189:P189)&gt;=6,'资源-马匹'!P189-6,0)*'资源-马匹'!$G$5</f>
        <v>0</v>
      </c>
      <c r="J189" s="4">
        <f>马场!$Z$23*($C189-$C$169)</f>
        <v>1142.8571428571429</v>
      </c>
      <c r="K189" s="4">
        <f>赛马!$T$25*($C189-$C$169)</f>
        <v>420</v>
      </c>
      <c r="L189" s="4">
        <f t="shared" si="24"/>
        <v>2034.8702960918533</v>
      </c>
      <c r="M189" s="4">
        <f t="shared" si="29"/>
        <v>228.99019468698657</v>
      </c>
      <c r="O189" s="31">
        <f t="shared" si="25"/>
        <v>0.23196227992577861</v>
      </c>
      <c r="P189" s="31">
        <f t="shared" si="26"/>
        <v>0.56163635837237402</v>
      </c>
      <c r="Q189" s="31">
        <f t="shared" si="27"/>
        <v>0.20640136170184742</v>
      </c>
      <c r="T189" s="4">
        <f t="shared" si="28"/>
        <v>0.70410736888991465</v>
      </c>
      <c r="W189" s="4">
        <f>商店!AG189</f>
        <v>2890</v>
      </c>
    </row>
    <row r="190" spans="3:23" x14ac:dyDescent="0.15">
      <c r="C190" s="4">
        <f>'资源-育马券'!D190</f>
        <v>24.944538943812169</v>
      </c>
      <c r="D190" s="4">
        <f>'资源-育马券'!E190</f>
        <v>64.36484687066519</v>
      </c>
      <c r="E190" s="4">
        <f>IF(SUM('资源-马匹'!L190:$P190)&gt;=6,IF(SUM('资源-马匹'!M190:$P190)&gt;=6,'资源-马匹'!L190,'资源-马匹'!L190-(6-SUM('资源-马匹'!M190:$P190))),0)*'资源-马匹'!C$5</f>
        <v>11.899999999999999</v>
      </c>
      <c r="F190" s="4">
        <f>IF(SUM('资源-马匹'!M190:$P190)&gt;=6,IF(SUM('资源-马匹'!N190:$P190)&gt;=6,'资源-马匹'!M190,'资源-马匹'!M190-(6-SUM('资源-马匹'!N190:$P190))),0)*'资源-马匹'!D$5</f>
        <v>31.507142857142853</v>
      </c>
      <c r="G190" s="4">
        <f>IF(SUM('资源-马匹'!N190:$P190)&gt;=6,IF(SUM('资源-马匹'!O190:$P190)&gt;=6,'资源-马匹'!N190,'资源-马匹'!N190-(6-SUM('资源-马匹'!O190:$P190))),0)*'资源-马匹'!E$5</f>
        <v>47.714285714285715</v>
      </c>
      <c r="H190" s="4">
        <f>IF(SUM('资源-马匹'!O190:$P190)&gt;=6,IF(SUM('资源-马匹'!P190:$P190)&gt;=6,'资源-马匹'!O190,'资源-马匹'!O190-(6-SUM('资源-马匹'!P190:$P190))),0)*'资源-马匹'!F$5</f>
        <v>527.56735213249362</v>
      </c>
      <c r="I190" s="4">
        <f>IF(SUM('资源-马匹'!$P190:P190)&gt;=6,'资源-马匹'!P190-6,0)*'资源-马匹'!$G$5</f>
        <v>0</v>
      </c>
      <c r="J190" s="4">
        <f>马场!$Z$23*($C190-$C$169)</f>
        <v>1371.4285714285716</v>
      </c>
      <c r="K190" s="4">
        <f>赛马!$T$25*($C190-$C$169)</f>
        <v>504</v>
      </c>
      <c r="L190" s="4">
        <f t="shared" si="24"/>
        <v>2494.1173521324936</v>
      </c>
      <c r="M190" s="4">
        <f t="shared" si="29"/>
        <v>229.62352802032012</v>
      </c>
      <c r="O190" s="31">
        <f t="shared" si="25"/>
        <v>0.24805921027530545</v>
      </c>
      <c r="P190" s="31">
        <f t="shared" si="26"/>
        <v>0.54986529413140373</v>
      </c>
      <c r="Q190" s="31">
        <f t="shared" si="27"/>
        <v>0.20207549559329088</v>
      </c>
      <c r="T190" s="4">
        <f t="shared" si="28"/>
        <v>0.71959531221364503</v>
      </c>
      <c r="W190" s="4">
        <f>商店!AG190</f>
        <v>3466</v>
      </c>
    </row>
    <row r="191" spans="3:23" x14ac:dyDescent="0.15">
      <c r="C191" s="4">
        <f>'资源-育马券'!D191</f>
        <v>26.944538943812169</v>
      </c>
      <c r="D191" s="4">
        <f>'资源-育马券'!E191</f>
        <v>65.51188846994431</v>
      </c>
      <c r="E191" s="4">
        <f>IF(SUM('资源-马匹'!L191:$P191)&gt;=6,IF(SUM('资源-马匹'!M191:$P191)&gt;=6,'资源-马匹'!L191,'资源-马匹'!L191-(6-SUM('资源-马匹'!M191:$P191))),0)*'资源-马匹'!C$5</f>
        <v>11.899999999999999</v>
      </c>
      <c r="F191" s="4">
        <f>IF(SUM('资源-马匹'!M191:$P191)&gt;=6,IF(SUM('资源-马匹'!N191:$P191)&gt;=6,'资源-马匹'!M191,'资源-马匹'!M191-(6-SUM('资源-马匹'!N191:$P191))),0)*'资源-马匹'!D$5</f>
        <v>37.050000000000011</v>
      </c>
      <c r="G191" s="4">
        <f>IF(SUM('资源-马匹'!N191:$P191)&gt;=6,IF(SUM('资源-马匹'!O191:$P191)&gt;=6,'资源-马匹'!N191,'资源-马匹'!N191-(6-SUM('资源-马匹'!O191:$P191))),0)*'资源-马匹'!E$5</f>
        <v>58.000000000000007</v>
      </c>
      <c r="H191" s="4">
        <f>IF(SUM('资源-马匹'!O191:$P191)&gt;=6,IF(SUM('资源-马匹'!P191:$P191)&gt;=6,'资源-马匹'!O191,'资源-马匹'!O191-(6-SUM('资源-马匹'!P191:$P191))),0)*'资源-马匹'!F$5</f>
        <v>658.41440817313378</v>
      </c>
      <c r="I191" s="4">
        <f>IF(SUM('资源-马匹'!$P191:P191)&gt;=6,'资源-马匹'!P191-6,0)*'资源-马匹'!$G$5</f>
        <v>0</v>
      </c>
      <c r="J191" s="4">
        <f>马场!$Z$23*($C191-$C$169)</f>
        <v>1600</v>
      </c>
      <c r="K191" s="4">
        <f>赛马!$T$25*($C191-$C$169)</f>
        <v>588</v>
      </c>
      <c r="L191" s="4">
        <f t="shared" si="24"/>
        <v>2953.3644081731336</v>
      </c>
      <c r="M191" s="4">
        <f t="shared" si="29"/>
        <v>229.62352802032001</v>
      </c>
      <c r="O191" s="31">
        <f t="shared" si="25"/>
        <v>0.25915000737974164</v>
      </c>
      <c r="P191" s="31">
        <f t="shared" si="26"/>
        <v>0.54175502202578318</v>
      </c>
      <c r="Q191" s="31">
        <f t="shared" si="27"/>
        <v>0.19909497059447531</v>
      </c>
      <c r="T191" s="4">
        <f t="shared" si="28"/>
        <v>0.73066907673753922</v>
      </c>
      <c r="W191" s="4">
        <f>商店!AG191</f>
        <v>4042</v>
      </c>
    </row>
    <row r="192" spans="3:23" x14ac:dyDescent="0.15">
      <c r="C192" s="4">
        <f>'资源-育马券'!D192</f>
        <v>28.944538943812169</v>
      </c>
      <c r="D192" s="4">
        <f>'资源-育马券'!E192</f>
        <v>66.56128932523167</v>
      </c>
      <c r="E192" s="4">
        <f>IF(SUM('资源-马匹'!L192:$P192)&gt;=6,IF(SUM('资源-马匹'!M192:$P192)&gt;=6,'资源-马匹'!L192,'资源-马匹'!L192-(6-SUM('资源-马匹'!M192:$P192))),0)*'资源-马匹'!C$5</f>
        <v>11.899999999999999</v>
      </c>
      <c r="F192" s="4">
        <f>IF(SUM('资源-马匹'!M192:$P192)&gt;=6,IF(SUM('资源-马匹'!N192:$P192)&gt;=6,'资源-马匹'!M192,'资源-马匹'!M192-(6-SUM('资源-马匹'!N192:$P192))),0)*'资源-马匹'!D$5</f>
        <v>42.592857142857142</v>
      </c>
      <c r="G192" s="4">
        <f>IF(SUM('资源-马匹'!N192:$P192)&gt;=6,IF(SUM('资源-马匹'!O192:$P192)&gt;=6,'资源-马匹'!N192,'资源-马匹'!N192-(6-SUM('资源-马匹'!O192:$P192))),0)*'资源-马匹'!E$5</f>
        <v>68.285714285714278</v>
      </c>
      <c r="H192" s="4">
        <f>IF(SUM('资源-马匹'!O192:$P192)&gt;=6,IF(SUM('资源-马匹'!P192:$P192)&gt;=6,'资源-马匹'!O192,'资源-马匹'!O192-(6-SUM('资源-马匹'!P192:$P192))),0)*'资源-马匹'!F$5</f>
        <v>789.26146421377439</v>
      </c>
      <c r="I192" s="4">
        <f>IF(SUM('资源-马匹'!$P192:P192)&gt;=6,'资源-马匹'!P192-6,0)*'资源-马匹'!$G$5</f>
        <v>0</v>
      </c>
      <c r="J192" s="4">
        <f>马场!$Z$23*($C192-$C$169)</f>
        <v>1828.5714285714287</v>
      </c>
      <c r="K192" s="4">
        <f>赛马!$T$25*($C192-$C$169)</f>
        <v>672</v>
      </c>
      <c r="L192" s="4">
        <f t="shared" si="24"/>
        <v>3412.6114642137745</v>
      </c>
      <c r="M192" s="4">
        <f t="shared" si="29"/>
        <v>229.62352802032046</v>
      </c>
      <c r="O192" s="31">
        <f t="shared" si="25"/>
        <v>0.26725574979936051</v>
      </c>
      <c r="P192" s="31">
        <f t="shared" si="26"/>
        <v>0.53582760526554996</v>
      </c>
      <c r="Q192" s="31">
        <f t="shared" si="27"/>
        <v>0.19691664493508959</v>
      </c>
      <c r="T192" s="4">
        <f t="shared" si="28"/>
        <v>0.7389803950224717</v>
      </c>
      <c r="W192" s="4">
        <f>商店!AG192</f>
        <v>4618</v>
      </c>
    </row>
    <row r="193" spans="3:23" x14ac:dyDescent="0.15">
      <c r="C193" s="4">
        <f>'资源-育马券'!D193</f>
        <v>30.944538943812169</v>
      </c>
      <c r="D193" s="4">
        <f>'资源-育马券'!E193</f>
        <v>67.556029229591601</v>
      </c>
      <c r="E193" s="4">
        <f>IF(SUM('资源-马匹'!L193:$P193)&gt;=6,IF(SUM('资源-马匹'!M193:$P193)&gt;=6,'资源-马匹'!L193,'资源-马匹'!L193-(6-SUM('资源-马匹'!M193:$P193))),0)*'资源-马匹'!C$5</f>
        <v>11.899999999999999</v>
      </c>
      <c r="F193" s="4">
        <f>IF(SUM('资源-马匹'!M193:$P193)&gt;=6,IF(SUM('资源-马匹'!N193:$P193)&gt;=6,'资源-马匹'!M193,'资源-马匹'!M193-(6-SUM('资源-马匹'!N193:$P193))),0)*'资源-马匹'!D$5</f>
        <v>48.135714285714293</v>
      </c>
      <c r="G193" s="4">
        <f>IF(SUM('资源-马匹'!N193:$P193)&gt;=6,IF(SUM('资源-马匹'!O193:$P193)&gt;=6,'资源-马匹'!N193,'资源-马匹'!N193-(6-SUM('资源-马匹'!O193:$P193))),0)*'资源-马匹'!E$5</f>
        <v>78.571428571428555</v>
      </c>
      <c r="H193" s="4">
        <f>IF(SUM('资源-马匹'!O193:$P193)&gt;=6,IF(SUM('资源-马匹'!P193:$P193)&gt;=6,'资源-马匹'!O193,'资源-马匹'!O193-(6-SUM('资源-马匹'!P193:$P193))),0)*'资源-马匹'!F$5</f>
        <v>922.96959281405498</v>
      </c>
      <c r="I193" s="4">
        <f>IF(SUM('资源-马匹'!$P193:P193)&gt;=6,'资源-马匹'!P193-6,0)*'资源-马匹'!$G$5</f>
        <v>0</v>
      </c>
      <c r="J193" s="4">
        <f>马场!$Z$23*($C193-$C$169)</f>
        <v>2057.1428571428573</v>
      </c>
      <c r="K193" s="4">
        <f>赛马!$T$25*($C193-$C$169)</f>
        <v>756</v>
      </c>
      <c r="L193" s="4">
        <f t="shared" si="24"/>
        <v>3874.7195928140554</v>
      </c>
      <c r="M193" s="4">
        <f t="shared" si="29"/>
        <v>231.05406430014045</v>
      </c>
      <c r="O193" s="31">
        <f t="shared" si="25"/>
        <v>0.27397511232553906</v>
      </c>
      <c r="P193" s="31">
        <f t="shared" si="26"/>
        <v>0.53091399464311584</v>
      </c>
      <c r="Q193" s="31">
        <f t="shared" si="27"/>
        <v>0.19511089303134505</v>
      </c>
      <c r="T193" s="4">
        <f t="shared" si="28"/>
        <v>0.74599915148518592</v>
      </c>
      <c r="W193" s="4">
        <f>商店!AG193</f>
        <v>5194</v>
      </c>
    </row>
    <row r="194" spans="3:23" x14ac:dyDescent="0.15">
      <c r="C194" s="4">
        <f>'资源-育马券'!D194</f>
        <v>32.944538943812169</v>
      </c>
      <c r="D194" s="4">
        <f>'资源-育马券'!E194</f>
        <v>68.49316823583446</v>
      </c>
      <c r="E194" s="4">
        <f>IF(SUM('资源-马匹'!L194:$P194)&gt;=6,IF(SUM('资源-马匹'!M194:$P194)&gt;=6,'资源-马匹'!L194,'资源-马匹'!L194-(6-SUM('资源-马匹'!M194:$P194))),0)*'资源-马匹'!C$5</f>
        <v>11.899999999999999</v>
      </c>
      <c r="F194" s="4">
        <f>IF(SUM('资源-马匹'!M194:$P194)&gt;=6,IF(SUM('资源-马匹'!N194:$P194)&gt;=6,'资源-马匹'!M194,'资源-马匹'!M194-(6-SUM('资源-马匹'!N194:$P194))),0)*'资源-马匹'!D$5</f>
        <v>53.678571428571431</v>
      </c>
      <c r="G194" s="4">
        <f>IF(SUM('资源-马匹'!N194:$P194)&gt;=6,IF(SUM('资源-马匹'!O194:$P194)&gt;=6,'资源-马匹'!N194,'资源-马匹'!N194-(6-SUM('资源-马匹'!O194:$P194))),0)*'资源-马匹'!E$5</f>
        <v>88.857142857142861</v>
      </c>
      <c r="H194" s="4">
        <f>IF(SUM('资源-马匹'!O194:$P194)&gt;=6,IF(SUM('资源-马匹'!P194:$P194)&gt;=6,'资源-马匹'!O194,'资源-马匹'!O194-(6-SUM('资源-马匹'!P194:$P194))),0)*'资源-马匹'!F$5</f>
        <v>1059.1049549391275</v>
      </c>
      <c r="I194" s="4">
        <f>IF(SUM('资源-马匹'!$P194:P194)&gt;=6,'资源-马匹'!P194-6,0)*'资源-马匹'!$G$5</f>
        <v>0</v>
      </c>
      <c r="J194" s="4">
        <f>马场!$Z$23*($C194-$C$169)</f>
        <v>2285.7142857142858</v>
      </c>
      <c r="K194" s="4">
        <f>赛马!$T$25*($C194-$C$169)</f>
        <v>840</v>
      </c>
      <c r="L194" s="4">
        <f t="shared" si="24"/>
        <v>4339.2549549391279</v>
      </c>
      <c r="M194" s="4">
        <f t="shared" si="29"/>
        <v>232.26768106253621</v>
      </c>
      <c r="O194" s="31">
        <f t="shared" si="25"/>
        <v>0.27966567575005874</v>
      </c>
      <c r="P194" s="31">
        <f t="shared" si="26"/>
        <v>0.52675270511878702</v>
      </c>
      <c r="Q194" s="31">
        <f t="shared" si="27"/>
        <v>0.19358161913115421</v>
      </c>
      <c r="T194" s="4">
        <f t="shared" si="28"/>
        <v>0.75203725388893028</v>
      </c>
      <c r="W194" s="4">
        <f>商店!AG194</f>
        <v>5770</v>
      </c>
    </row>
    <row r="195" spans="3:23" x14ac:dyDescent="0.15">
      <c r="C195" s="4">
        <f>'资源-育马券'!D195</f>
        <v>36.944538943812169</v>
      </c>
      <c r="D195" s="4">
        <f>'资源-育马券'!E195</f>
        <v>70.169313030863634</v>
      </c>
      <c r="E195" s="4">
        <f>IF(SUM('资源-马匹'!L195:$P195)&gt;=6,IF(SUM('资源-马匹'!M195:$P195)&gt;=6,'资源-马匹'!L195,'资源-马匹'!L195-(6-SUM('资源-马匹'!M195:$P195))),0)*'资源-马匹'!C$5</f>
        <v>11.899999999999999</v>
      </c>
      <c r="F195" s="4">
        <f>IF(SUM('资源-马匹'!M195:$P195)&gt;=6,IF(SUM('资源-马匹'!N195:$P195)&gt;=6,'资源-马匹'!M195,'资源-马匹'!M195-(6-SUM('资源-马匹'!N195:$P195))),0)*'资源-马匹'!D$5</f>
        <v>64.764285714285705</v>
      </c>
      <c r="G195" s="4">
        <f>IF(SUM('资源-马匹'!N195:$P195)&gt;=6,IF(SUM('资源-马匹'!O195:$P195)&gt;=6,'资源-马匹'!N195,'资源-马匹'!N195-(6-SUM('资源-马匹'!O195:$P195))),0)*'资源-马匹'!E$5</f>
        <v>109.42857142857139</v>
      </c>
      <c r="H195" s="4">
        <f>IF(SUM('资源-马匹'!O195:$P195)&gt;=6,IF(SUM('资源-马匹'!P195:$P195)&gt;=6,'资源-马匹'!O195,'资源-马匹'!O195-(6-SUM('资源-马匹'!P195:$P195))),0)*'资源-马匹'!F$5</f>
        <v>1331.869565729482</v>
      </c>
      <c r="I195" s="4">
        <f>IF(SUM('资源-马匹'!$P195:P195)&gt;=6,'资源-马匹'!P195-6,0)*'资源-马匹'!$G$5</f>
        <v>0</v>
      </c>
      <c r="J195" s="4">
        <f>马场!$Z$23*($C195-$C$169)</f>
        <v>2742.8571428571431</v>
      </c>
      <c r="K195" s="4">
        <f>赛马!$T$25*($C195-$C$169)</f>
        <v>1008</v>
      </c>
      <c r="L195" s="4">
        <f t="shared" si="24"/>
        <v>5268.8195657294818</v>
      </c>
      <c r="M195" s="4">
        <f t="shared" si="29"/>
        <v>232.3911526975885</v>
      </c>
      <c r="O195" s="31">
        <f t="shared" si="25"/>
        <v>0.28810294297147243</v>
      </c>
      <c r="P195" s="31">
        <f t="shared" si="26"/>
        <v>0.52058285705925245</v>
      </c>
      <c r="Q195" s="31">
        <f t="shared" si="27"/>
        <v>0.19131419996927523</v>
      </c>
      <c r="T195" s="4">
        <f t="shared" si="28"/>
        <v>0.76117011929059253</v>
      </c>
      <c r="W195" s="4">
        <f>商店!AG195</f>
        <v>6922</v>
      </c>
    </row>
    <row r="196" spans="3:23" x14ac:dyDescent="0.15">
      <c r="C196" s="4">
        <f>'资源-育马券'!D196</f>
        <v>40.944538943812169</v>
      </c>
      <c r="D196" s="4">
        <f>'资源-育马券'!E196</f>
        <v>71.656214941879981</v>
      </c>
      <c r="E196" s="4">
        <f>IF(SUM('资源-马匹'!L196:$P196)&gt;=6,IF(SUM('资源-马匹'!M196:$P196)&gt;=6,'资源-马匹'!L196,'资源-马匹'!L196-(6-SUM('资源-马匹'!M196:$P196))),0)*'资源-马匹'!C$5</f>
        <v>11.899999999999999</v>
      </c>
      <c r="F196" s="4">
        <f>IF(SUM('资源-马匹'!M196:$P196)&gt;=6,IF(SUM('资源-马匹'!N196:$P196)&gt;=6,'资源-马匹'!M196,'资源-马匹'!M196-(6-SUM('资源-马匹'!N196:$P196))),0)*'资源-马匹'!D$5</f>
        <v>75.850000000000009</v>
      </c>
      <c r="G196" s="4">
        <f>IF(SUM('资源-马匹'!N196:$P196)&gt;=6,IF(SUM('资源-马匹'!O196:$P196)&gt;=6,'资源-马匹'!N196,'资源-马匹'!N196-(6-SUM('资源-马匹'!O196:$P196))),0)*'资源-马匹'!E$5</f>
        <v>130</v>
      </c>
      <c r="H196" s="4">
        <f>IF(SUM('资源-马匹'!O196:$P196)&gt;=6,IF(SUM('资源-马匹'!P196:$P196)&gt;=6,'资源-马匹'!O196,'资源-马匹'!O196-(6-SUM('资源-马匹'!P196:$P196))),0)*'资源-马匹'!F$5</f>
        <v>1589.6673893979553</v>
      </c>
      <c r="I196" s="4">
        <f>IF(SUM('资源-马匹'!$P196:P196)&gt;=6,'资源-马匹'!P196-6,0)*'资源-马匹'!$G$5</f>
        <v>59.867148487525839</v>
      </c>
      <c r="J196" s="4">
        <f>马场!$Z$23*($C196-$C$169)</f>
        <v>3200</v>
      </c>
      <c r="K196" s="4">
        <f>赛马!$T$25*($C196-$C$169)</f>
        <v>1176</v>
      </c>
      <c r="L196" s="4">
        <f t="shared" si="24"/>
        <v>6243.2845378854809</v>
      </c>
      <c r="M196" s="4">
        <f t="shared" si="29"/>
        <v>243.61624303899976</v>
      </c>
      <c r="O196" s="31">
        <f t="shared" si="25"/>
        <v>0.29908688712718928</v>
      </c>
      <c r="P196" s="31">
        <f t="shared" si="26"/>
        <v>0.51255072239328026</v>
      </c>
      <c r="Q196" s="31">
        <f t="shared" si="27"/>
        <v>0.18836239047953049</v>
      </c>
      <c r="T196" s="4">
        <f t="shared" si="28"/>
        <v>0.77325793137050791</v>
      </c>
      <c r="W196" s="4">
        <f>商店!AG196</f>
        <v>8074</v>
      </c>
    </row>
    <row r="197" spans="3:23" x14ac:dyDescent="0.15">
      <c r="C197" s="4">
        <f>'资源-育马券'!D197</f>
        <v>44.944538943812169</v>
      </c>
      <c r="D197" s="4">
        <f>'资源-育马券'!E197</f>
        <v>73.020307731716954</v>
      </c>
      <c r="E197" s="4">
        <f>IF(SUM('资源-马匹'!L197:$P197)&gt;=6,IF(SUM('资源-马匹'!M197:$P197)&gt;=6,'资源-马匹'!L197,'资源-马匹'!L197-(6-SUM('资源-马匹'!M197:$P197))),0)*'资源-马匹'!C$5</f>
        <v>11.899999999999999</v>
      </c>
      <c r="F197" s="4">
        <f>IF(SUM('资源-马匹'!M197:$P197)&gt;=6,IF(SUM('资源-马匹'!N197:$P197)&gt;=6,'资源-马匹'!M197,'资源-马匹'!M197-(6-SUM('资源-马匹'!N197:$P197))),0)*'资源-马匹'!D$5</f>
        <v>86.935714285714297</v>
      </c>
      <c r="G197" s="4">
        <f>IF(SUM('资源-马匹'!N197:$P197)&gt;=6,IF(SUM('资源-马匹'!O197:$P197)&gt;=6,'资源-马匹'!N197,'资源-马匹'!N197-(6-SUM('资源-马匹'!O197:$P197))),0)*'资源-马匹'!E$5</f>
        <v>150.57142857142853</v>
      </c>
      <c r="H197" s="4">
        <f>IF(SUM('资源-马匹'!O197:$P197)&gt;=6,IF(SUM('资源-马匹'!P197:$P197)&gt;=6,'资源-马匹'!O197,'资源-马匹'!O197-(6-SUM('资源-马匹'!P197:$P197))),0)*'资源-马匹'!F$5</f>
        <v>1825.1635864019327</v>
      </c>
      <c r="I197" s="4">
        <f>IF(SUM('资源-马匹'!$P197:P197)&gt;=6,'资源-马匹'!P197-6,0)*'资源-马匹'!$G$5</f>
        <v>208.94080363303459</v>
      </c>
      <c r="J197" s="4">
        <f>马场!$Z$23*($C197-$C$169)</f>
        <v>3657.1428571428573</v>
      </c>
      <c r="K197" s="4">
        <f>赛马!$T$25*($C197-$C$169)</f>
        <v>1344</v>
      </c>
      <c r="L197" s="4">
        <f t="shared" si="24"/>
        <v>7284.6543900349679</v>
      </c>
      <c r="M197" s="4">
        <f t="shared" si="29"/>
        <v>260.34246303737177</v>
      </c>
      <c r="O197" s="31">
        <f t="shared" si="25"/>
        <v>0.31346875371545924</v>
      </c>
      <c r="P197" s="31">
        <f t="shared" si="26"/>
        <v>0.50203381812397863</v>
      </c>
      <c r="Q197" s="31">
        <f t="shared" si="27"/>
        <v>0.18449742816056214</v>
      </c>
      <c r="T197" s="4">
        <f t="shared" si="28"/>
        <v>0.78957884132180445</v>
      </c>
      <c r="W197" s="4">
        <f>商店!AG197</f>
        <v>9226</v>
      </c>
    </row>
    <row r="198" spans="3:23" x14ac:dyDescent="0.15">
      <c r="C198" s="4">
        <f>'资源-育马券'!D198</f>
        <v>48.944538943812169</v>
      </c>
      <c r="D198" s="4">
        <f>'资源-育马券'!E198</f>
        <v>74.216092110230989</v>
      </c>
      <c r="E198" s="4">
        <f>IF(SUM('资源-马匹'!L198:$P198)&gt;=6,IF(SUM('资源-马匹'!M198:$P198)&gt;=6,'资源-马匹'!L198,'资源-马匹'!L198-(6-SUM('资源-马匹'!M198:$P198))),0)*'资源-马匹'!C$5</f>
        <v>11.899999999999999</v>
      </c>
      <c r="F198" s="4">
        <f>IF(SUM('资源-马匹'!M198:$P198)&gt;=6,IF(SUM('资源-马匹'!N198:$P198)&gt;=6,'资源-马匹'!M198,'资源-马匹'!M198-(6-SUM('资源-马匹'!N198:$P198))),0)*'资源-马匹'!D$5</f>
        <v>98.021428571428572</v>
      </c>
      <c r="G198" s="4">
        <f>IF(SUM('资源-马匹'!N198:$P198)&gt;=6,IF(SUM('资源-马匹'!O198:$P198)&gt;=6,'资源-马匹'!N198,'资源-马匹'!N198-(6-SUM('资源-马匹'!O198:$P198))),0)*'资源-马匹'!E$5</f>
        <v>171.14285714285711</v>
      </c>
      <c r="H198" s="4">
        <f>IF(SUM('资源-马匹'!O198:$P198)&gt;=6,IF(SUM('资源-马匹'!P198:$P198)&gt;=6,'资源-马匹'!O198,'资源-马匹'!O198-(6-SUM('资源-马匹'!P198:$P198))),0)*'资源-马匹'!F$5</f>
        <v>2060.6597834059103</v>
      </c>
      <c r="I198" s="4">
        <f>IF(SUM('资源-马匹'!$P198:P198)&gt;=6,'资源-马匹'!P198-6,0)*'资源-马匹'!$G$5</f>
        <v>358.01445877854349</v>
      </c>
      <c r="J198" s="4">
        <f>马场!$Z$23*($C198-$C$169)</f>
        <v>4114.2857142857147</v>
      </c>
      <c r="K198" s="4">
        <f>赛马!$T$25*($C198-$C$169)</f>
        <v>1512</v>
      </c>
      <c r="L198" s="4">
        <f t="shared" si="24"/>
        <v>8326.0242421844541</v>
      </c>
      <c r="M198" s="4">
        <f t="shared" si="29"/>
        <v>260.34246303737154</v>
      </c>
      <c r="O198" s="31">
        <f t="shared" si="25"/>
        <v>0.3242530227356657</v>
      </c>
      <c r="P198" s="31">
        <f t="shared" si="26"/>
        <v>0.49414769818232857</v>
      </c>
      <c r="Q198" s="31">
        <f t="shared" si="27"/>
        <v>0.18159927908200574</v>
      </c>
      <c r="T198" s="4">
        <f t="shared" si="28"/>
        <v>0.80227637716173195</v>
      </c>
      <c r="W198" s="4">
        <f>商店!AG198</f>
        <v>10378</v>
      </c>
    </row>
    <row r="199" spans="3:23" x14ac:dyDescent="0.15">
      <c r="C199" s="4">
        <f>'资源-育马券'!D199</f>
        <v>52.944538943812169</v>
      </c>
      <c r="D199" s="4">
        <f>'资源-育马券'!E199</f>
        <v>75.30416306738914</v>
      </c>
      <c r="E199" s="4">
        <f>IF(SUM('资源-马匹'!L199:$P199)&gt;=6,IF(SUM('资源-马匹'!M199:$P199)&gt;=6,'资源-马匹'!L199,'资源-马匹'!L199-(6-SUM('资源-马匹'!M199:$P199))),0)*'资源-马匹'!C$5</f>
        <v>11.899999999999999</v>
      </c>
      <c r="F199" s="4">
        <f>IF(SUM('资源-马匹'!M199:$P199)&gt;=6,IF(SUM('资源-马匹'!N199:$P199)&gt;=6,'资源-马匹'!M199,'资源-马匹'!M199-(6-SUM('资源-马匹'!N199:$P199))),0)*'资源-马匹'!D$5</f>
        <v>105.85714285714286</v>
      </c>
      <c r="G199" s="4">
        <f>IF(SUM('资源-马匹'!N199:$P199)&gt;=6,IF(SUM('资源-马匹'!O199:$P199)&gt;=6,'资源-马匹'!N199,'资源-马匹'!N199-(6-SUM('资源-马匹'!O199:$P199))),0)*'资源-马匹'!E$5</f>
        <v>196.71428571428567</v>
      </c>
      <c r="H199" s="4">
        <f>IF(SUM('资源-马匹'!O199:$P199)&gt;=6,IF(SUM('资源-马匹'!P199:$P199)&gt;=6,'资源-马匹'!O199,'资源-马匹'!O199-(6-SUM('资源-马匹'!P199:$P199))),0)*'资源-马匹'!F$5</f>
        <v>2302.5726470765544</v>
      </c>
      <c r="I199" s="4">
        <f>IF(SUM('资源-马匹'!$P199:P199)&gt;=6,'资源-马匹'!P199-6,0)*'资源-马匹'!$G$5</f>
        <v>508.08811392405232</v>
      </c>
      <c r="J199" s="4">
        <f>马场!$Z$23*($C199-$C$169)</f>
        <v>4571.4285714285716</v>
      </c>
      <c r="K199" s="4">
        <f>赛马!$T$25*($C199-$C$169)</f>
        <v>1680</v>
      </c>
      <c r="L199" s="4">
        <f t="shared" si="24"/>
        <v>9376.5607610006064</v>
      </c>
      <c r="M199" s="4">
        <f t="shared" si="29"/>
        <v>262.63412970403806</v>
      </c>
      <c r="O199" s="31">
        <f t="shared" si="25"/>
        <v>0.33329194671997636</v>
      </c>
      <c r="P199" s="31">
        <f t="shared" si="26"/>
        <v>0.48753788174041951</v>
      </c>
      <c r="Q199" s="31">
        <f t="shared" si="27"/>
        <v>0.17917017153960416</v>
      </c>
      <c r="T199" s="4">
        <f t="shared" si="28"/>
        <v>0.81323163581965363</v>
      </c>
      <c r="W199" s="4">
        <f>商店!AG199</f>
        <v>11530</v>
      </c>
    </row>
    <row r="200" spans="3:23" x14ac:dyDescent="0.15">
      <c r="C200" s="4">
        <f>'资源-育马券'!D200</f>
        <v>56.944538943812169</v>
      </c>
      <c r="D200" s="4">
        <f>'资源-育马券'!E200</f>
        <v>76.330646122274075</v>
      </c>
      <c r="E200" s="4">
        <f>IF(SUM('资源-马匹'!L200:$P200)&gt;=6,IF(SUM('资源-马匹'!M200:$P200)&gt;=6,'资源-马匹'!L200,'资源-马匹'!L200-(6-SUM('资源-马匹'!M200:$P200))),0)*'资源-马匹'!C$5</f>
        <v>11.899999999999999</v>
      </c>
      <c r="F200" s="4">
        <f>IF(SUM('资源-马匹'!M200:$P200)&gt;=6,IF(SUM('资源-马匹'!N200:$P200)&gt;=6,'资源-马匹'!M200,'资源-马匹'!M200-(6-SUM('资源-马匹'!N200:$P200))),0)*'资源-马匹'!D$5</f>
        <v>106.54285714285714</v>
      </c>
      <c r="G200" s="4">
        <f>IF(SUM('资源-马匹'!N200:$P200)&gt;=6,IF(SUM('资源-马匹'!O200:$P200)&gt;=6,'资源-马匹'!N200,'资源-马匹'!N200-(6-SUM('资源-马匹'!O200:$P200))),0)*'资源-马匹'!E$5</f>
        <v>233.28571428571425</v>
      </c>
      <c r="H200" s="4">
        <f>IF(SUM('资源-马匹'!O200:$P200)&gt;=6,IF(SUM('资源-马匹'!P200:$P200)&gt;=6,'资源-马匹'!O200,'资源-马匹'!O200-(6-SUM('资源-马匹'!P200:$P200))),0)*'资源-马匹'!F$5</f>
        <v>2558.6021774138653</v>
      </c>
      <c r="I200" s="4">
        <f>IF(SUM('资源-马匹'!$P200:P200)&gt;=6,'资源-马匹'!P200-6,0)*'资源-马匹'!$G$5</f>
        <v>660.36176906956086</v>
      </c>
      <c r="J200" s="4">
        <f>马场!$Z$23*($C200-$C$169)</f>
        <v>5028.5714285714284</v>
      </c>
      <c r="K200" s="4">
        <f>赛马!$T$25*($C200-$C$169)</f>
        <v>1848</v>
      </c>
      <c r="L200" s="4">
        <f t="shared" si="24"/>
        <v>10447.263946483426</v>
      </c>
      <c r="M200" s="4">
        <f t="shared" si="29"/>
        <v>267.67579637070503</v>
      </c>
      <c r="O200" s="31">
        <f t="shared" si="25"/>
        <v>0.34178255055132412</v>
      </c>
      <c r="P200" s="31">
        <f t="shared" si="26"/>
        <v>0.48132903067544852</v>
      </c>
      <c r="Q200" s="31">
        <f t="shared" si="27"/>
        <v>0.17688841877322733</v>
      </c>
      <c r="T200" s="4">
        <f t="shared" si="28"/>
        <v>0.823786780198977</v>
      </c>
      <c r="W200" s="4">
        <f>商店!AG200</f>
        <v>12682</v>
      </c>
    </row>
    <row r="201" spans="3:23" x14ac:dyDescent="0.15">
      <c r="C201" s="4">
        <f>'资源-育马券'!D201</f>
        <v>60.944538943812169</v>
      </c>
      <c r="D201" s="4">
        <f>'资源-育马券'!E201</f>
        <v>77.342272277468808</v>
      </c>
      <c r="E201" s="4">
        <f>IF(SUM('资源-马匹'!L201:$P201)&gt;=6,IF(SUM('资源-马匹'!M201:$P201)&gt;=6,'资源-马匹'!L201,'资源-马匹'!L201-(6-SUM('资源-马匹'!M201:$P201))),0)*'资源-马匹'!C$5</f>
        <v>11.899999999999999</v>
      </c>
      <c r="F201" s="4">
        <f>IF(SUM('资源-马匹'!M201:$P201)&gt;=6,IF(SUM('资源-马匹'!N201:$P201)&gt;=6,'资源-马匹'!M201,'资源-马匹'!M201-(6-SUM('资源-马匹'!N201:$P201))),0)*'资源-马匹'!D$5</f>
        <v>107.22857142857143</v>
      </c>
      <c r="G201" s="4">
        <f>IF(SUM('资源-马匹'!N201:$P201)&gt;=6,IF(SUM('资源-马匹'!O201:$P201)&gt;=6,'资源-马匹'!N201,'资源-马匹'!N201-(6-SUM('资源-马匹'!O201:$P201))),0)*'资源-马匹'!E$5</f>
        <v>269.85714285714278</v>
      </c>
      <c r="H201" s="4">
        <f>IF(SUM('资源-马匹'!O201:$P201)&gt;=6,IF(SUM('资源-马匹'!P201:$P201)&gt;=6,'资源-马匹'!O201,'资源-马匹'!O201-(6-SUM('资源-马匹'!P201:$P201))),0)*'资源-马匹'!F$5</f>
        <v>2814.6317077511767</v>
      </c>
      <c r="I201" s="4">
        <f>IF(SUM('资源-马匹'!$P201:P201)&gt;=6,'资源-马匹'!P201-6,0)*'资源-马匹'!$G$5</f>
        <v>812.63542421506997</v>
      </c>
      <c r="J201" s="4">
        <f>马场!$Z$23*($C201-$C$169)</f>
        <v>5485.7142857142862</v>
      </c>
      <c r="K201" s="4">
        <f>赛马!$T$25*($C201-$C$169)</f>
        <v>2016</v>
      </c>
      <c r="L201" s="4">
        <f t="shared" si="24"/>
        <v>11517.967131966247</v>
      </c>
      <c r="M201" s="4">
        <f t="shared" si="29"/>
        <v>267.67579637070503</v>
      </c>
      <c r="O201" s="31">
        <f t="shared" si="25"/>
        <v>0.34869459169626416</v>
      </c>
      <c r="P201" s="31">
        <f t="shared" si="26"/>
        <v>0.47627452161150707</v>
      </c>
      <c r="Q201" s="31">
        <f t="shared" si="27"/>
        <v>0.17503088669222883</v>
      </c>
      <c r="T201" s="4">
        <f t="shared" si="28"/>
        <v>0.83258400549127121</v>
      </c>
      <c r="W201" s="4">
        <f>商店!AG201</f>
        <v>13834</v>
      </c>
    </row>
    <row r="202" spans="3:23" x14ac:dyDescent="0.15">
      <c r="C202" s="4">
        <f>'资源-育马券'!D202</f>
        <v>64.944538943812177</v>
      </c>
      <c r="D202" s="4">
        <f>'资源-育马券'!E202</f>
        <v>78.289168155710456</v>
      </c>
      <c r="E202" s="4">
        <f>IF(SUM('资源-马匹'!L202:$P202)&gt;=6,IF(SUM('资源-马匹'!M202:$P202)&gt;=6,'资源-马匹'!L202,'资源-马匹'!L202-(6-SUM('资源-马匹'!M202:$P202))),0)*'资源-马匹'!C$5</f>
        <v>11.899999999999999</v>
      </c>
      <c r="F202" s="4">
        <f>IF(SUM('资源-马匹'!M202:$P202)&gt;=6,IF(SUM('资源-马匹'!N202:$P202)&gt;=6,'资源-马匹'!M202,'资源-马匹'!M202-(6-SUM('资源-马匹'!N202:$P202))),0)*'资源-马匹'!D$5</f>
        <v>107.91428571428573</v>
      </c>
      <c r="G202" s="4">
        <f>IF(SUM('资源-马匹'!N202:$P202)&gt;=6,IF(SUM('资源-马匹'!O202:$P202)&gt;=6,'资源-马匹'!N202,'资源-马匹'!N202-(6-SUM('资源-马匹'!O202:$P202))),0)*'资源-马匹'!E$5</f>
        <v>306.42857142857139</v>
      </c>
      <c r="H202" s="4">
        <f>IF(SUM('资源-马匹'!O202:$P202)&gt;=6,IF(SUM('资源-马匹'!P202:$P202)&gt;=6,'资源-马匹'!O202,'资源-马匹'!O202-(6-SUM('资源-马匹'!P202:$P202))),0)*'资源-马匹'!F$5</f>
        <v>3070.6612380884872</v>
      </c>
      <c r="I202" s="4">
        <f>IF(SUM('资源-马匹'!$P202:P202)&gt;=6,'资源-马匹'!P202-6,0)*'资源-马匹'!$G$5</f>
        <v>964.90907936057852</v>
      </c>
      <c r="J202" s="4">
        <f>马场!$Z$23*($C202-$C$169)</f>
        <v>5942.857142857144</v>
      </c>
      <c r="K202" s="4">
        <f>赛马!$T$25*($C202-$C$169)</f>
        <v>2184.0000000000005</v>
      </c>
      <c r="L202" s="4">
        <f t="shared" si="24"/>
        <v>12588.670317449067</v>
      </c>
      <c r="M202" s="4">
        <f t="shared" si="29"/>
        <v>267.67579637070457</v>
      </c>
      <c r="O202" s="31">
        <f t="shared" si="25"/>
        <v>0.35443085425848631</v>
      </c>
      <c r="P202" s="31">
        <f t="shared" si="26"/>
        <v>0.47207981407057675</v>
      </c>
      <c r="Q202" s="31">
        <f t="shared" si="27"/>
        <v>0.17348933167093697</v>
      </c>
      <c r="T202" s="4">
        <f t="shared" si="28"/>
        <v>0.8400287146302593</v>
      </c>
      <c r="W202" s="4">
        <f>商店!AG202</f>
        <v>14986.000000000002</v>
      </c>
    </row>
    <row r="203" spans="3:23" x14ac:dyDescent="0.15">
      <c r="C203" s="4">
        <f>'资源-育马券'!D203</f>
        <v>68.944538943812177</v>
      </c>
      <c r="D203" s="4">
        <f>'资源-育马券'!E203</f>
        <v>79.176684869459919</v>
      </c>
      <c r="E203" s="4">
        <f>IF(SUM('资源-马匹'!L203:$P203)&gt;=6,IF(SUM('资源-马匹'!M203:$P203)&gt;=6,'资源-马匹'!L203,'资源-马匹'!L203-(6-SUM('资源-马匹'!M203:$P203))),0)*'资源-马匹'!C$5</f>
        <v>11.899999999999999</v>
      </c>
      <c r="F203" s="4">
        <f>IF(SUM('资源-马匹'!M203:$P203)&gt;=6,IF(SUM('资源-马匹'!N203:$P203)&gt;=6,'资源-马匹'!M203,'资源-马匹'!M203-(6-SUM('资源-马匹'!N203:$P203))),0)*'资源-马匹'!D$5</f>
        <v>108.60000000000001</v>
      </c>
      <c r="G203" s="4">
        <f>IF(SUM('资源-马匹'!N203:$P203)&gt;=6,IF(SUM('资源-马匹'!O203:$P203)&gt;=6,'资源-马匹'!N203,'资源-马匹'!N203-(6-SUM('资源-马匹'!O203:$P203))),0)*'资源-马匹'!E$5</f>
        <v>343</v>
      </c>
      <c r="H203" s="4">
        <f>IF(SUM('资源-马匹'!O203:$P203)&gt;=6,IF(SUM('资源-马匹'!P203:$P203)&gt;=6,'资源-马匹'!O203,'资源-马匹'!O203-(6-SUM('资源-马匹'!P203:$P203))),0)*'资源-马匹'!F$5</f>
        <v>3326.6907684257967</v>
      </c>
      <c r="I203" s="4">
        <f>IF(SUM('资源-马匹'!$P203:P203)&gt;=6,'资源-马匹'!P203-6,0)*'资源-马匹'!$G$5</f>
        <v>1117.1827345060869</v>
      </c>
      <c r="J203" s="4">
        <f>马场!$Z$23*($C203-$C$169)</f>
        <v>6400.0000000000009</v>
      </c>
      <c r="K203" s="4">
        <f>赛马!$T$25*($C203-$C$169)</f>
        <v>2352.0000000000005</v>
      </c>
      <c r="L203" s="4">
        <f t="shared" si="24"/>
        <v>13659.373502931885</v>
      </c>
      <c r="M203" s="4">
        <f t="shared" si="29"/>
        <v>267.67579637070457</v>
      </c>
      <c r="O203" s="31">
        <f t="shared" si="25"/>
        <v>0.35926783185762884</v>
      </c>
      <c r="P203" s="31">
        <f t="shared" si="26"/>
        <v>0.46854271893409222</v>
      </c>
      <c r="Q203" s="31">
        <f t="shared" si="27"/>
        <v>0.17218944920827889</v>
      </c>
      <c r="T203" s="4">
        <f t="shared" si="28"/>
        <v>0.84641055291435641</v>
      </c>
      <c r="W203" s="4">
        <f>商店!AG203</f>
        <v>16138.000000000002</v>
      </c>
    </row>
    <row r="204" spans="3:23" x14ac:dyDescent="0.15">
      <c r="C204" s="4">
        <f>'资源-育马券'!D204</f>
        <v>72.944538943812177</v>
      </c>
      <c r="D204" s="4">
        <f>'资源-育马券'!E204</f>
        <v>80.032980645741972</v>
      </c>
      <c r="E204" s="4">
        <f>IF(SUM('资源-马匹'!L204:$P204)&gt;=6,IF(SUM('资源-马匹'!M204:$P204)&gt;=6,'资源-马匹'!L204,'资源-马匹'!L204-(6-SUM('资源-马匹'!M204:$P204))),0)*'资源-马匹'!C$5</f>
        <v>11.899999999999999</v>
      </c>
      <c r="F204" s="4">
        <f>IF(SUM('资源-马匹'!M204:$P204)&gt;=6,IF(SUM('资源-马匹'!N204:$P204)&gt;=6,'资源-马匹'!M204,'资源-马匹'!M204-(6-SUM('资源-马匹'!N204:$P204))),0)*'资源-马匹'!D$5</f>
        <v>109.28571428571429</v>
      </c>
      <c r="G204" s="4">
        <f>IF(SUM('资源-马匹'!N204:$P204)&gt;=6,IF(SUM('资源-马匹'!O204:$P204)&gt;=6,'资源-马匹'!N204,'资源-马匹'!N204-(6-SUM('资源-马匹'!O204:$P204))),0)*'资源-马匹'!E$5</f>
        <v>379.57142857142856</v>
      </c>
      <c r="H204" s="4">
        <f>IF(SUM('资源-马匹'!O204:$P204)&gt;=6,IF(SUM('资源-马匹'!P204:$P204)&gt;=6,'资源-马匹'!O204,'资源-马匹'!O204-(6-SUM('资源-马匹'!P204:$P204))),0)*'资源-马匹'!F$5</f>
        <v>3582.7202987631081</v>
      </c>
      <c r="I204" s="4">
        <f>IF(SUM('资源-马匹'!$P204:P204)&gt;=6,'资源-马匹'!P204-6,0)*'资源-马匹'!$G$5</f>
        <v>1269.4563896515958</v>
      </c>
      <c r="J204" s="4">
        <f>马场!$Z$23*($C204-$C$169)</f>
        <v>6857.1428571428587</v>
      </c>
      <c r="K204" s="4">
        <f>赛马!$T$25*($C204-$C$169)</f>
        <v>2520.0000000000005</v>
      </c>
      <c r="L204" s="4">
        <f t="shared" si="24"/>
        <v>14730.076688414705</v>
      </c>
      <c r="M204" s="4">
        <f t="shared" si="29"/>
        <v>267.67579637070503</v>
      </c>
      <c r="O204" s="31">
        <f t="shared" si="25"/>
        <v>0.36340162678731752</v>
      </c>
      <c r="P204" s="31">
        <f t="shared" si="26"/>
        <v>0.46551983415918285</v>
      </c>
      <c r="Q204" s="31">
        <f t="shared" si="27"/>
        <v>0.17107853905349968</v>
      </c>
      <c r="T204" s="4">
        <f t="shared" si="28"/>
        <v>0.85194197156823026</v>
      </c>
      <c r="W204" s="4">
        <f>商店!AG204</f>
        <v>17290.000000000004</v>
      </c>
    </row>
  </sheetData>
  <mergeCells count="20">
    <mergeCell ref="E3:I3"/>
    <mergeCell ref="J3:K3"/>
    <mergeCell ref="E44:I44"/>
    <mergeCell ref="E85:I85"/>
    <mergeCell ref="E126:I126"/>
    <mergeCell ref="E167:I167"/>
    <mergeCell ref="J44:K44"/>
    <mergeCell ref="J85:K85"/>
    <mergeCell ref="J126:K126"/>
    <mergeCell ref="J167:K167"/>
    <mergeCell ref="L3:L4"/>
    <mergeCell ref="L44:L45"/>
    <mergeCell ref="L85:L86"/>
    <mergeCell ref="L126:L127"/>
    <mergeCell ref="L167:L168"/>
    <mergeCell ref="O3:Q3"/>
    <mergeCell ref="O44:Q44"/>
    <mergeCell ref="O85:Q85"/>
    <mergeCell ref="O126:Q126"/>
    <mergeCell ref="O167:Q167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23D7C-9660-442A-BCE4-C3384BBBD6C4}"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B5ADE-573A-4BF8-8F84-B10A3E862635}">
  <dimension ref="D3:N164"/>
  <sheetViews>
    <sheetView topLeftCell="A19" workbookViewId="0">
      <selection activeCell="E55" sqref="E55"/>
    </sheetView>
  </sheetViews>
  <sheetFormatPr defaultRowHeight="11.25" x14ac:dyDescent="0.15"/>
  <cols>
    <col min="1" max="16384" width="9" style="4"/>
  </cols>
  <sheetData>
    <row r="3" spans="4:14" x14ac:dyDescent="0.15">
      <c r="E3" s="60" t="s">
        <v>257</v>
      </c>
      <c r="F3" s="60"/>
      <c r="G3" s="60"/>
      <c r="H3" s="60"/>
      <c r="I3" s="60"/>
      <c r="J3" s="60" t="s">
        <v>258</v>
      </c>
      <c r="K3" s="60"/>
      <c r="L3" s="60"/>
      <c r="M3" s="60"/>
      <c r="N3" s="60"/>
    </row>
    <row r="4" spans="4:14" x14ac:dyDescent="0.15">
      <c r="D4" s="4" t="s">
        <v>31</v>
      </c>
      <c r="E4" s="4" t="s">
        <v>0</v>
      </c>
      <c r="F4" s="4" t="s">
        <v>1</v>
      </c>
      <c r="G4" s="4" t="s">
        <v>2</v>
      </c>
      <c r="H4" s="4" t="s">
        <v>3</v>
      </c>
      <c r="I4" s="4" t="s">
        <v>4</v>
      </c>
      <c r="J4" s="4" t="s">
        <v>0</v>
      </c>
      <c r="K4" s="4" t="s">
        <v>1</v>
      </c>
      <c r="L4" s="4" t="s">
        <v>2</v>
      </c>
      <c r="M4" s="4" t="s">
        <v>3</v>
      </c>
      <c r="N4" s="4" t="s">
        <v>4</v>
      </c>
    </row>
    <row r="5" spans="4:14" x14ac:dyDescent="0.15">
      <c r="D5" s="4">
        <v>1</v>
      </c>
      <c r="E5" s="4">
        <f>IFERROR(求节点(育马!$AU$6:$AU$21,育马!$AW$6:$AW$21,$D5),0)/2</f>
        <v>0</v>
      </c>
      <c r="F5" s="4">
        <f>IFERROR(求节点(育马!$AU$6:$AU$21,育马!$AW$6:$AW$21,$D5),0)/2</f>
        <v>0</v>
      </c>
      <c r="G5" s="4">
        <f>IFERROR(求节点(育马!$AU$6:$AU$21,育马!$AW$6:$AW$21,$D5),0)/2</f>
        <v>0</v>
      </c>
      <c r="H5" s="4">
        <f>IFERROR(求节点(育马!$AU$6:$AU$21,育马!$AW$6:$AW$21,$D5),0)/2</f>
        <v>0</v>
      </c>
      <c r="I5" s="4">
        <f>IFERROR(求节点(育马!$AU$6:$AU$21,育马!$AW$6:$AW$21,$D5),0)/2</f>
        <v>0</v>
      </c>
      <c r="J5" s="4">
        <f>IFERROR(求节点(词条!$BB$6:$BB$21,词条!$BD$6:$BD$21,$D5),0)</f>
        <v>0</v>
      </c>
      <c r="K5" s="4">
        <f>IFERROR(求节点(词条!$BB$51:$BB$66,词条!$BD$51:$BD$66,$D5),0)</f>
        <v>0</v>
      </c>
      <c r="L5" s="4">
        <f>IFERROR(求节点(词条!$BB$96:$BB$111,词条!$BD$96:$BD$111,$D5),0)</f>
        <v>0</v>
      </c>
      <c r="M5" s="4">
        <f>IFERROR(求节点(词条!$BB$141:$BB$156,词条!$BD$141:$BD$156,$D5),0)</f>
        <v>0</v>
      </c>
      <c r="N5" s="4">
        <f>IFERROR(求节点(词条!$BB$186:$BB$201,词条!$BD$186:$BD$201,$D5),0)</f>
        <v>0</v>
      </c>
    </row>
    <row r="6" spans="4:14" x14ac:dyDescent="0.15">
      <c r="D6" s="4">
        <v>2</v>
      </c>
      <c r="E6" s="4">
        <f>IFERROR(求节点(育马!$AU$6:$AU$21,育马!$AW$6:$AW$21,$D6),0)/2</f>
        <v>0</v>
      </c>
      <c r="F6" s="4">
        <f>IFERROR(求节点(育马!$AU$6:$AU$21,育马!$AW$6:$AW$21,$D6),0)/2</f>
        <v>0</v>
      </c>
      <c r="G6" s="4">
        <f>IFERROR(求节点(育马!$AU$6:$AU$21,育马!$AW$6:$AW$21,$D6),0)/2</f>
        <v>0</v>
      </c>
      <c r="H6" s="4">
        <f>IFERROR(求节点(育马!$AU$6:$AU$21,育马!$AW$6:$AW$21,$D6),0)/2</f>
        <v>0</v>
      </c>
      <c r="I6" s="4">
        <f>IFERROR(求节点(育马!$AU$6:$AU$21,育马!$AW$6:$AW$21,$D6),0)/2</f>
        <v>0</v>
      </c>
      <c r="J6" s="4">
        <f>IFERROR(求节点(词条!$BB$6:$BB$21,词条!$BD$6:$BD$21,$D6),0)</f>
        <v>0</v>
      </c>
      <c r="K6" s="4">
        <f>IFERROR(求节点(词条!$BB$51:$BB$66,词条!$BD$51:$BD$66,$D6),0)</f>
        <v>0</v>
      </c>
      <c r="L6" s="4">
        <f>IFERROR(求节点(词条!$BB$96:$BB$111,词条!$BD$96:$BD$111,$D6),0)</f>
        <v>0</v>
      </c>
      <c r="M6" s="4">
        <f>IFERROR(求节点(词条!$BB$141:$BB$156,词条!$BD$141:$BD$156,$D6),0)</f>
        <v>0</v>
      </c>
      <c r="N6" s="4">
        <f>IFERROR(求节点(词条!$BB$186:$BB$201,词条!$BD$186:$BD$201,$D6),0)</f>
        <v>0</v>
      </c>
    </row>
    <row r="7" spans="4:14" x14ac:dyDescent="0.15">
      <c r="D7" s="4">
        <v>3</v>
      </c>
      <c r="E7" s="4">
        <f>IFERROR(求节点(育马!$AU$6:$AU$21,育马!$AW$6:$AW$21,$D7),0)/2</f>
        <v>0</v>
      </c>
      <c r="F7" s="4">
        <f>IFERROR(求节点(育马!$AU$6:$AU$21,育马!$AW$6:$AW$21,$D7),0)/2</f>
        <v>0</v>
      </c>
      <c r="G7" s="4">
        <f>IFERROR(求节点(育马!$AU$6:$AU$21,育马!$AW$6:$AW$21,$D7),0)/2</f>
        <v>0</v>
      </c>
      <c r="H7" s="4">
        <f>IFERROR(求节点(育马!$AU$6:$AU$21,育马!$AW$6:$AW$21,$D7),0)/2</f>
        <v>0</v>
      </c>
      <c r="I7" s="4">
        <f>IFERROR(求节点(育马!$AU$6:$AU$21,育马!$AW$6:$AW$21,$D7),0)/2</f>
        <v>0</v>
      </c>
      <c r="J7" s="4">
        <f>IFERROR(求节点(词条!$BB$6:$BB$21,词条!$BD$6:$BD$21,$D7),0)</f>
        <v>0</v>
      </c>
      <c r="K7" s="4">
        <f>IFERROR(求节点(词条!$BB$51:$BB$66,词条!$BD$51:$BD$66,$D7),0)</f>
        <v>0</v>
      </c>
      <c r="L7" s="4">
        <f>IFERROR(求节点(词条!$BB$96:$BB$111,词条!$BD$96:$BD$111,$D7),0)</f>
        <v>0</v>
      </c>
      <c r="M7" s="4">
        <f>IFERROR(求节点(词条!$BB$141:$BB$156,词条!$BD$141:$BD$156,$D7),0)</f>
        <v>0</v>
      </c>
      <c r="N7" s="4">
        <f>IFERROR(求节点(词条!$BB$186:$BB$201,词条!$BD$186:$BD$201,$D7),0)</f>
        <v>0</v>
      </c>
    </row>
    <row r="8" spans="4:14" x14ac:dyDescent="0.15">
      <c r="D8" s="4">
        <v>4</v>
      </c>
      <c r="E8" s="4">
        <f>IFERROR(求节点(育马!$AU$6:$AU$21,育马!$AW$6:$AW$21,$D8),0)/2</f>
        <v>0</v>
      </c>
      <c r="F8" s="4">
        <f>IFERROR(求节点(育马!$AU$6:$AU$21,育马!$AW$6:$AW$21,$D8),0)/2</f>
        <v>0</v>
      </c>
      <c r="G8" s="4">
        <f>IFERROR(求节点(育马!$AU$6:$AU$21,育马!$AW$6:$AW$21,$D8),0)/2</f>
        <v>0</v>
      </c>
      <c r="H8" s="4">
        <f>IFERROR(求节点(育马!$AU$6:$AU$21,育马!$AW$6:$AW$21,$D8),0)/2</f>
        <v>0</v>
      </c>
      <c r="I8" s="4">
        <f>IFERROR(求节点(育马!$AU$6:$AU$21,育马!$AW$6:$AW$21,$D8),0)/2</f>
        <v>0</v>
      </c>
      <c r="J8" s="4">
        <f>IFERROR(求节点(词条!$BB$6:$BB$21,词条!$BD$6:$BD$21,$D8),0)</f>
        <v>0</v>
      </c>
      <c r="K8" s="4">
        <f>IFERROR(求节点(词条!$BB$51:$BB$66,词条!$BD$51:$BD$66,$D8),0)</f>
        <v>0</v>
      </c>
      <c r="L8" s="4">
        <f>IFERROR(求节点(词条!$BB$96:$BB$111,词条!$BD$96:$BD$111,$D8),0)</f>
        <v>0</v>
      </c>
      <c r="M8" s="4">
        <f>IFERROR(求节点(词条!$BB$141:$BB$156,词条!$BD$141:$BD$156,$D8),0)</f>
        <v>0</v>
      </c>
      <c r="N8" s="4">
        <f>IFERROR(求节点(词条!$BB$186:$BB$201,词条!$BD$186:$BD$201,$D8),0)</f>
        <v>0</v>
      </c>
    </row>
    <row r="9" spans="4:14" x14ac:dyDescent="0.15">
      <c r="D9" s="4">
        <v>5</v>
      </c>
      <c r="E9" s="4">
        <f>IFERROR(求节点(育马!$AU$6:$AU$21,育马!$AW$6:$AW$21,$D9),0)/2</f>
        <v>0</v>
      </c>
      <c r="F9" s="4">
        <f>IFERROR(求节点(育马!$AU$6:$AU$21,育马!$AW$6:$AW$21,$D9),0)/2</f>
        <v>0</v>
      </c>
      <c r="G9" s="4">
        <f>IFERROR(求节点(育马!$AU$6:$AU$21,育马!$AW$6:$AW$21,$D9),0)/2</f>
        <v>0</v>
      </c>
      <c r="H9" s="4">
        <f>IFERROR(求节点(育马!$AU$6:$AU$21,育马!$AW$6:$AW$21,$D9),0)/2</f>
        <v>0</v>
      </c>
      <c r="I9" s="4">
        <f>IFERROR(求节点(育马!$AU$6:$AU$21,育马!$AW$6:$AW$21,$D9),0)/2</f>
        <v>0</v>
      </c>
      <c r="J9" s="4">
        <f>IFERROR(求节点(词条!$BB$6:$BB$21,词条!$BD$6:$BD$21,$D9),0)</f>
        <v>0</v>
      </c>
      <c r="K9" s="4">
        <f>IFERROR(求节点(词条!$BB$51:$BB$66,词条!$BD$51:$BD$66,$D9),0)</f>
        <v>0</v>
      </c>
      <c r="L9" s="4">
        <f>IFERROR(求节点(词条!$BB$96:$BB$111,词条!$BD$96:$BD$111,$D9),0)</f>
        <v>0</v>
      </c>
      <c r="M9" s="4">
        <f>IFERROR(求节点(词条!$BB$141:$BB$156,词条!$BD$141:$BD$156,$D9),0)</f>
        <v>0</v>
      </c>
      <c r="N9" s="4">
        <f>IFERROR(求节点(词条!$BB$186:$BB$201,词条!$BD$186:$BD$201,$D9),0)</f>
        <v>0</v>
      </c>
    </row>
    <row r="10" spans="4:14" x14ac:dyDescent="0.15">
      <c r="D10" s="4">
        <v>6</v>
      </c>
      <c r="E10" s="4">
        <f>IFERROR(求节点(育马!$AU$6:$AU$21,育马!$AW$6:$AW$21,$D10),0)/2</f>
        <v>0</v>
      </c>
      <c r="F10" s="4">
        <f>IFERROR(求节点(育马!$AU$6:$AU$21,育马!$AW$6:$AW$21,$D10),0)/2</f>
        <v>0</v>
      </c>
      <c r="G10" s="4">
        <f>IFERROR(求节点(育马!$AU$6:$AU$21,育马!$AW$6:$AW$21,$D10),0)/2</f>
        <v>0</v>
      </c>
      <c r="H10" s="4">
        <f>IFERROR(求节点(育马!$AU$6:$AU$21,育马!$AW$6:$AW$21,$D10),0)/2</f>
        <v>0</v>
      </c>
      <c r="I10" s="4">
        <f>IFERROR(求节点(育马!$AU$6:$AU$21,育马!$AW$6:$AW$21,$D10),0)/2</f>
        <v>0</v>
      </c>
      <c r="J10" s="4">
        <f>IFERROR(求节点(词条!$BB$6:$BB$21,词条!$BD$6:$BD$21,$D10),0)</f>
        <v>0</v>
      </c>
      <c r="K10" s="4">
        <f>IFERROR(求节点(词条!$BB$51:$BB$66,词条!$BD$51:$BD$66,$D10),0)</f>
        <v>0</v>
      </c>
      <c r="L10" s="4">
        <f>IFERROR(求节点(词条!$BB$96:$BB$111,词条!$BD$96:$BD$111,$D10),0)</f>
        <v>0</v>
      </c>
      <c r="M10" s="4">
        <f>IFERROR(求节点(词条!$BB$141:$BB$156,词条!$BD$141:$BD$156,$D10),0)</f>
        <v>0</v>
      </c>
      <c r="N10" s="4">
        <f>IFERROR(求节点(词条!$BB$186:$BB$201,词条!$BD$186:$BD$201,$D10),0)</f>
        <v>0</v>
      </c>
    </row>
    <row r="11" spans="4:14" x14ac:dyDescent="0.15">
      <c r="D11" s="4">
        <v>7</v>
      </c>
      <c r="E11" s="4">
        <f>IFERROR(求节点(育马!$AU$6:$AU$21,育马!$AW$6:$AW$21,$D11),0)/2</f>
        <v>0</v>
      </c>
      <c r="F11" s="4">
        <f>IFERROR(求节点(育马!$AU$6:$AU$21,育马!$AW$6:$AW$21,$D11),0)/2</f>
        <v>0</v>
      </c>
      <c r="G11" s="4">
        <f>IFERROR(求节点(育马!$AU$6:$AU$21,育马!$AW$6:$AW$21,$D11),0)/2</f>
        <v>0</v>
      </c>
      <c r="H11" s="4">
        <f>IFERROR(求节点(育马!$AU$6:$AU$21,育马!$AW$6:$AW$21,$D11),0)/2</f>
        <v>0</v>
      </c>
      <c r="I11" s="4">
        <f>IFERROR(求节点(育马!$AU$6:$AU$21,育马!$AW$6:$AW$21,$D11),0)/2</f>
        <v>0</v>
      </c>
      <c r="J11" s="4">
        <f>IFERROR(求节点(词条!$BB$6:$BB$21,词条!$BD$6:$BD$21,$D11),0)</f>
        <v>0</v>
      </c>
      <c r="K11" s="4">
        <f>IFERROR(求节点(词条!$BB$51:$BB$66,词条!$BD$51:$BD$66,$D11),0)</f>
        <v>0</v>
      </c>
      <c r="L11" s="4">
        <f>IFERROR(求节点(词条!$BB$96:$BB$111,词条!$BD$96:$BD$111,$D11),0)</f>
        <v>0</v>
      </c>
      <c r="M11" s="4">
        <f>IFERROR(求节点(词条!$BB$141:$BB$156,词条!$BD$141:$BD$156,$D11),0)</f>
        <v>0</v>
      </c>
      <c r="N11" s="4">
        <f>IFERROR(求节点(词条!$BB$186:$BB$201,词条!$BD$186:$BD$201,$D11),0)</f>
        <v>0</v>
      </c>
    </row>
    <row r="12" spans="4:14" x14ac:dyDescent="0.15">
      <c r="D12" s="4">
        <v>8</v>
      </c>
      <c r="E12" s="4">
        <f>IFERROR(求节点(育马!$AU$6:$AU$21,育马!$AW$6:$AW$21,$D12),0)/2</f>
        <v>0</v>
      </c>
      <c r="F12" s="4">
        <f>IFERROR(求节点(育马!$AU$6:$AU$21,育马!$AW$6:$AW$21,$D12),0)/2</f>
        <v>0</v>
      </c>
      <c r="G12" s="4">
        <f>IFERROR(求节点(育马!$AU$6:$AU$21,育马!$AW$6:$AW$21,$D12),0)/2</f>
        <v>0</v>
      </c>
      <c r="H12" s="4">
        <f>IFERROR(求节点(育马!$AU$6:$AU$21,育马!$AW$6:$AW$21,$D12),0)/2</f>
        <v>0</v>
      </c>
      <c r="I12" s="4">
        <f>IFERROR(求节点(育马!$AU$6:$AU$21,育马!$AW$6:$AW$21,$D12),0)/2</f>
        <v>0</v>
      </c>
      <c r="J12" s="4">
        <f>IFERROR(求节点(词条!$BB$6:$BB$21,词条!$BD$6:$BD$21,$D12),0)</f>
        <v>0</v>
      </c>
      <c r="K12" s="4">
        <f>IFERROR(求节点(词条!$BB$51:$BB$66,词条!$BD$51:$BD$66,$D12),0)</f>
        <v>0</v>
      </c>
      <c r="L12" s="4">
        <f>IFERROR(求节点(词条!$BB$96:$BB$111,词条!$BD$96:$BD$111,$D12),0)</f>
        <v>0</v>
      </c>
      <c r="M12" s="4">
        <f>IFERROR(求节点(词条!$BB$141:$BB$156,词条!$BD$141:$BD$156,$D12),0)</f>
        <v>0</v>
      </c>
      <c r="N12" s="4">
        <f>IFERROR(求节点(词条!$BB$186:$BB$201,词条!$BD$186:$BD$201,$D12),0)</f>
        <v>0</v>
      </c>
    </row>
    <row r="13" spans="4:14" x14ac:dyDescent="0.15">
      <c r="D13" s="4">
        <v>9</v>
      </c>
      <c r="E13" s="4">
        <f>IFERROR(求节点(育马!$AU$6:$AU$21,育马!$AW$6:$AW$21,$D13),0)/2</f>
        <v>0</v>
      </c>
      <c r="F13" s="4">
        <f>IFERROR(求节点(育马!$AU$6:$AU$21,育马!$AW$6:$AW$21,$D13),0)/2</f>
        <v>0</v>
      </c>
      <c r="G13" s="4">
        <f>IFERROR(求节点(育马!$AU$6:$AU$21,育马!$AW$6:$AW$21,$D13),0)/2</f>
        <v>0</v>
      </c>
      <c r="H13" s="4">
        <f>IFERROR(求节点(育马!$AU$6:$AU$21,育马!$AW$6:$AW$21,$D13),0)/2</f>
        <v>0</v>
      </c>
      <c r="I13" s="4">
        <f>IFERROR(求节点(育马!$AU$6:$AU$21,育马!$AW$6:$AW$21,$D13),0)/2</f>
        <v>0</v>
      </c>
      <c r="J13" s="4">
        <f>IFERROR(求节点(词条!$BB$6:$BB$21,词条!$BD$6:$BD$21,$D13),0)</f>
        <v>0</v>
      </c>
      <c r="K13" s="4">
        <f>IFERROR(求节点(词条!$BB$51:$BB$66,词条!$BD$51:$BD$66,$D13),0)</f>
        <v>0</v>
      </c>
      <c r="L13" s="4">
        <f>IFERROR(求节点(词条!$BB$96:$BB$111,词条!$BD$96:$BD$111,$D13),0)</f>
        <v>0</v>
      </c>
      <c r="M13" s="4">
        <f>IFERROR(求节点(词条!$BB$141:$BB$156,词条!$BD$141:$BD$156,$D13),0)</f>
        <v>0</v>
      </c>
      <c r="N13" s="4">
        <f>IFERROR(求节点(词条!$BB$186:$BB$201,词条!$BD$186:$BD$201,$D13),0)</f>
        <v>0</v>
      </c>
    </row>
    <row r="14" spans="4:14" x14ac:dyDescent="0.15">
      <c r="D14" s="4">
        <v>10</v>
      </c>
      <c r="E14" s="4">
        <f>IFERROR(求节点(育马!$AU$6:$AU$21,育马!$AW$6:$AW$21,$D14),0)/2</f>
        <v>0</v>
      </c>
      <c r="F14" s="4">
        <f>IFERROR(求节点(育马!$AU$6:$AU$21,育马!$AW$6:$AW$21,$D14),0)/2</f>
        <v>0</v>
      </c>
      <c r="G14" s="4">
        <f>IFERROR(求节点(育马!$AU$6:$AU$21,育马!$AW$6:$AW$21,$D14),0)/2</f>
        <v>0</v>
      </c>
      <c r="H14" s="4">
        <f>IFERROR(求节点(育马!$AU$6:$AU$21,育马!$AW$6:$AW$21,$D14),0)/2</f>
        <v>0</v>
      </c>
      <c r="I14" s="4">
        <f>IFERROR(求节点(育马!$AU$6:$AU$21,育马!$AW$6:$AW$21,$D14),0)/2</f>
        <v>0</v>
      </c>
      <c r="J14" s="4">
        <f>IFERROR(求节点(词条!$BB$6:$BB$21,词条!$BD$6:$BD$21,$D14),0)</f>
        <v>0</v>
      </c>
      <c r="K14" s="4">
        <f>IFERROR(求节点(词条!$BB$51:$BB$66,词条!$BD$51:$BD$66,$D14),0)</f>
        <v>0</v>
      </c>
      <c r="L14" s="4">
        <f>IFERROR(求节点(词条!$BB$96:$BB$111,词条!$BD$96:$BD$111,$D14),0)</f>
        <v>0</v>
      </c>
      <c r="M14" s="4">
        <f>IFERROR(求节点(词条!$BB$141:$BB$156,词条!$BD$141:$BD$156,$D14),0)</f>
        <v>0</v>
      </c>
      <c r="N14" s="4">
        <f>IFERROR(求节点(词条!$BB$186:$BB$201,词条!$BD$186:$BD$201,$D14),0)</f>
        <v>0</v>
      </c>
    </row>
    <row r="15" spans="4:14" x14ac:dyDescent="0.15">
      <c r="D15" s="4">
        <v>11</v>
      </c>
      <c r="E15" s="4">
        <f>IFERROR(求节点(育马!$AU$6:$AU$21,育马!$AW$6:$AW$21,$D15),0)/2</f>
        <v>0</v>
      </c>
      <c r="F15" s="4">
        <f>IFERROR(求节点(育马!$AU$6:$AU$21,育马!$AW$6:$AW$21,$D15),0)/2</f>
        <v>0</v>
      </c>
      <c r="G15" s="4">
        <f>IFERROR(求节点(育马!$AU$6:$AU$21,育马!$AW$6:$AW$21,$D15),0)/2</f>
        <v>0</v>
      </c>
      <c r="H15" s="4">
        <f>IFERROR(求节点(育马!$AU$6:$AU$21,育马!$AW$6:$AW$21,$D15),0)/2</f>
        <v>0</v>
      </c>
      <c r="I15" s="4">
        <f>IFERROR(求节点(育马!$AU$6:$AU$21,育马!$AW$6:$AW$21,$D15),0)/2</f>
        <v>0</v>
      </c>
      <c r="J15" s="4">
        <f>IFERROR(求节点(词条!$BB$6:$BB$21,词条!$BD$6:$BD$21,$D15),0)</f>
        <v>0</v>
      </c>
      <c r="K15" s="4">
        <f>IFERROR(求节点(词条!$BB$51:$BB$66,词条!$BD$51:$BD$66,$D15),0)</f>
        <v>0</v>
      </c>
      <c r="L15" s="4">
        <f>IFERROR(求节点(词条!$BB$96:$BB$111,词条!$BD$96:$BD$111,$D15),0)</f>
        <v>0</v>
      </c>
      <c r="M15" s="4">
        <f>IFERROR(求节点(词条!$BB$141:$BB$156,词条!$BD$141:$BD$156,$D15),0)</f>
        <v>0</v>
      </c>
      <c r="N15" s="4">
        <f>IFERROR(求节点(词条!$BB$186:$BB$201,词条!$BD$186:$BD$201,$D15),0)</f>
        <v>0</v>
      </c>
    </row>
    <row r="16" spans="4:14" x14ac:dyDescent="0.15">
      <c r="D16" s="4">
        <v>12</v>
      </c>
      <c r="E16" s="4">
        <f>IFERROR(求节点(育马!$AU$6:$AU$21,育马!$AW$6:$AW$21,$D16),0)/2</f>
        <v>0</v>
      </c>
      <c r="F16" s="4">
        <f>IFERROR(求节点(育马!$AU$6:$AU$21,育马!$AW$6:$AW$21,$D16),0)/2</f>
        <v>0</v>
      </c>
      <c r="G16" s="4">
        <f>IFERROR(求节点(育马!$AU$6:$AU$21,育马!$AW$6:$AW$21,$D16),0)/2</f>
        <v>0</v>
      </c>
      <c r="H16" s="4">
        <f>IFERROR(求节点(育马!$AU$6:$AU$21,育马!$AW$6:$AW$21,$D16),0)/2</f>
        <v>0</v>
      </c>
      <c r="I16" s="4">
        <f>IFERROR(求节点(育马!$AU$6:$AU$21,育马!$AW$6:$AW$21,$D16),0)/2</f>
        <v>0</v>
      </c>
      <c r="J16" s="4">
        <f>IFERROR(求节点(词条!$BB$6:$BB$21,词条!$BD$6:$BD$21,$D16),0)</f>
        <v>0</v>
      </c>
      <c r="K16" s="4">
        <f>IFERROR(求节点(词条!$BB$51:$BB$66,词条!$BD$51:$BD$66,$D16),0)</f>
        <v>0</v>
      </c>
      <c r="L16" s="4">
        <f>IFERROR(求节点(词条!$BB$96:$BB$111,词条!$BD$96:$BD$111,$D16),0)</f>
        <v>0</v>
      </c>
      <c r="M16" s="4">
        <f>IFERROR(求节点(词条!$BB$141:$BB$156,词条!$BD$141:$BD$156,$D16),0)</f>
        <v>0</v>
      </c>
      <c r="N16" s="4">
        <f>IFERROR(求节点(词条!$BB$186:$BB$201,词条!$BD$186:$BD$201,$D16),0)</f>
        <v>0</v>
      </c>
    </row>
    <row r="17" spans="4:14" x14ac:dyDescent="0.15">
      <c r="D17" s="4">
        <v>13</v>
      </c>
      <c r="E17" s="4">
        <f>IFERROR(求节点(育马!$AU$6:$AU$21,育马!$AW$6:$AW$21,$D17),0)/2</f>
        <v>0</v>
      </c>
      <c r="F17" s="4">
        <f>IFERROR(求节点(育马!$AU$6:$AU$21,育马!$AW$6:$AW$21,$D17),0)/2</f>
        <v>0</v>
      </c>
      <c r="G17" s="4">
        <f>IFERROR(求节点(育马!$AU$6:$AU$21,育马!$AW$6:$AW$21,$D17),0)/2</f>
        <v>0</v>
      </c>
      <c r="H17" s="4">
        <f>IFERROR(求节点(育马!$AU$6:$AU$21,育马!$AW$6:$AW$21,$D17),0)/2</f>
        <v>0</v>
      </c>
      <c r="I17" s="4">
        <f>IFERROR(求节点(育马!$AU$6:$AU$21,育马!$AW$6:$AW$21,$D17),0)/2</f>
        <v>0</v>
      </c>
      <c r="J17" s="4">
        <f>IFERROR(求节点(词条!$BB$6:$BB$21,词条!$BD$6:$BD$21,$D17),0)</f>
        <v>0</v>
      </c>
      <c r="K17" s="4">
        <f>IFERROR(求节点(词条!$BB$51:$BB$66,词条!$BD$51:$BD$66,$D17),0)</f>
        <v>0</v>
      </c>
      <c r="L17" s="4">
        <f>IFERROR(求节点(词条!$BB$96:$BB$111,词条!$BD$96:$BD$111,$D17),0)</f>
        <v>0</v>
      </c>
      <c r="M17" s="4">
        <f>IFERROR(求节点(词条!$BB$141:$BB$156,词条!$BD$141:$BD$156,$D17),0)</f>
        <v>0</v>
      </c>
      <c r="N17" s="4">
        <f>IFERROR(求节点(词条!$BB$186:$BB$201,词条!$BD$186:$BD$201,$D17),0)</f>
        <v>0</v>
      </c>
    </row>
    <row r="18" spans="4:14" x14ac:dyDescent="0.15">
      <c r="D18" s="4">
        <v>14</v>
      </c>
      <c r="E18" s="4">
        <f>IFERROR(求节点(育马!$AU$6:$AU$21,育马!$AW$6:$AW$21,$D18),0)/2</f>
        <v>0</v>
      </c>
      <c r="F18" s="4">
        <f>IFERROR(求节点(育马!$AU$6:$AU$21,育马!$AW$6:$AW$21,$D18),0)/2</f>
        <v>0</v>
      </c>
      <c r="G18" s="4">
        <f>IFERROR(求节点(育马!$AU$6:$AU$21,育马!$AW$6:$AW$21,$D18),0)/2</f>
        <v>0</v>
      </c>
      <c r="H18" s="4">
        <f>IFERROR(求节点(育马!$AU$6:$AU$21,育马!$AW$6:$AW$21,$D18),0)/2</f>
        <v>0</v>
      </c>
      <c r="I18" s="4">
        <f>IFERROR(求节点(育马!$AU$6:$AU$21,育马!$AW$6:$AW$21,$D18),0)/2</f>
        <v>0</v>
      </c>
      <c r="J18" s="4">
        <f>IFERROR(求节点(词条!$BB$6:$BB$21,词条!$BD$6:$BD$21,$D18),0)</f>
        <v>0</v>
      </c>
      <c r="K18" s="4">
        <f>IFERROR(求节点(词条!$BB$51:$BB$66,词条!$BD$51:$BD$66,$D18),0)</f>
        <v>0</v>
      </c>
      <c r="L18" s="4">
        <f>IFERROR(求节点(词条!$BB$96:$BB$111,词条!$BD$96:$BD$111,$D18),0)</f>
        <v>0</v>
      </c>
      <c r="M18" s="4">
        <f>IFERROR(求节点(词条!$BB$141:$BB$156,词条!$BD$141:$BD$156,$D18),0)</f>
        <v>0</v>
      </c>
      <c r="N18" s="4">
        <f>IFERROR(求节点(词条!$BB$186:$BB$201,词条!$BD$186:$BD$201,$D18),0)</f>
        <v>0</v>
      </c>
    </row>
    <row r="19" spans="4:14" x14ac:dyDescent="0.15">
      <c r="D19" s="4">
        <v>15</v>
      </c>
      <c r="E19" s="4">
        <f>IFERROR(求节点(育马!$AU$6:$AU$21,育马!$AW$6:$AW$21,$D19),0)/2</f>
        <v>0</v>
      </c>
      <c r="F19" s="4">
        <f>IFERROR(求节点(育马!$AU$6:$AU$21,育马!$AW$6:$AW$21,$D19),0)/2</f>
        <v>0</v>
      </c>
      <c r="G19" s="4">
        <f>IFERROR(求节点(育马!$AU$6:$AU$21,育马!$AW$6:$AW$21,$D19),0)/2</f>
        <v>0</v>
      </c>
      <c r="H19" s="4">
        <f>IFERROR(求节点(育马!$AU$6:$AU$21,育马!$AW$6:$AW$21,$D19),0)/2</f>
        <v>0</v>
      </c>
      <c r="I19" s="4">
        <f>IFERROR(求节点(育马!$AU$6:$AU$21,育马!$AW$6:$AW$21,$D19),0)/2</f>
        <v>0</v>
      </c>
      <c r="J19" s="4">
        <f>IFERROR(求节点(词条!$BB$6:$BB$21,词条!$BD$6:$BD$21,$D19),0)</f>
        <v>0</v>
      </c>
      <c r="K19" s="4">
        <f>IFERROR(求节点(词条!$BB$51:$BB$66,词条!$BD$51:$BD$66,$D19),0)</f>
        <v>0</v>
      </c>
      <c r="L19" s="4">
        <f>IFERROR(求节点(词条!$BB$96:$BB$111,词条!$BD$96:$BD$111,$D19),0)</f>
        <v>0</v>
      </c>
      <c r="M19" s="4">
        <f>IFERROR(求节点(词条!$BB$141:$BB$156,词条!$BD$141:$BD$156,$D19),0)</f>
        <v>0</v>
      </c>
      <c r="N19" s="4">
        <f>IFERROR(求节点(词条!$BB$186:$BB$201,词条!$BD$186:$BD$201,$D19),0)</f>
        <v>0</v>
      </c>
    </row>
    <row r="20" spans="4:14" x14ac:dyDescent="0.15">
      <c r="D20" s="4">
        <v>16</v>
      </c>
      <c r="E20" s="4">
        <f>IFERROR(求节点(育马!$AU$6:$AU$21,育马!$AW$6:$AW$21,$D20),0)/2</f>
        <v>0</v>
      </c>
      <c r="F20" s="4">
        <f>IFERROR(求节点(育马!$AU$6:$AU$21,育马!$AW$6:$AW$21,$D20),0)/2</f>
        <v>0</v>
      </c>
      <c r="G20" s="4">
        <f>IFERROR(求节点(育马!$AU$6:$AU$21,育马!$AW$6:$AW$21,$D20),0)/2</f>
        <v>0</v>
      </c>
      <c r="H20" s="4">
        <f>IFERROR(求节点(育马!$AU$6:$AU$21,育马!$AW$6:$AW$21,$D20),0)/2</f>
        <v>0</v>
      </c>
      <c r="I20" s="4">
        <f>IFERROR(求节点(育马!$AU$6:$AU$21,育马!$AW$6:$AW$21,$D20),0)/2</f>
        <v>0</v>
      </c>
      <c r="J20" s="4">
        <f>IFERROR(求节点(词条!$BB$6:$BB$21,词条!$BD$6:$BD$21,$D20),0)</f>
        <v>0</v>
      </c>
      <c r="K20" s="4">
        <f>IFERROR(求节点(词条!$BB$51:$BB$66,词条!$BD$51:$BD$66,$D20),0)</f>
        <v>0</v>
      </c>
      <c r="L20" s="4">
        <f>IFERROR(求节点(词条!$BB$96:$BB$111,词条!$BD$96:$BD$111,$D20),0)</f>
        <v>0</v>
      </c>
      <c r="M20" s="4">
        <f>IFERROR(求节点(词条!$BB$141:$BB$156,词条!$BD$141:$BD$156,$D20),0)</f>
        <v>0</v>
      </c>
      <c r="N20" s="4">
        <f>IFERROR(求节点(词条!$BB$186:$BB$201,词条!$BD$186:$BD$201,$D20),0)</f>
        <v>0</v>
      </c>
    </row>
    <row r="21" spans="4:14" x14ac:dyDescent="0.15">
      <c r="D21" s="4">
        <v>17</v>
      </c>
      <c r="E21" s="4">
        <f>IFERROR(求节点(育马!$AU$6:$AU$21,育马!$AW$6:$AW$21,$D21),0)/2</f>
        <v>0</v>
      </c>
      <c r="F21" s="4">
        <f>IFERROR(求节点(育马!$AU$6:$AU$21,育马!$AW$6:$AW$21,$D21),0)/2</f>
        <v>0</v>
      </c>
      <c r="G21" s="4">
        <f>IFERROR(求节点(育马!$AU$6:$AU$21,育马!$AW$6:$AW$21,$D21),0)/2</f>
        <v>0</v>
      </c>
      <c r="H21" s="4">
        <f>IFERROR(求节点(育马!$AU$6:$AU$21,育马!$AW$6:$AW$21,$D21),0)/2</f>
        <v>0</v>
      </c>
      <c r="I21" s="4">
        <f>IFERROR(求节点(育马!$AU$6:$AU$21,育马!$AW$6:$AW$21,$D21),0)/2</f>
        <v>0</v>
      </c>
      <c r="J21" s="4">
        <f>IFERROR(求节点(词条!$BB$6:$BB$21,词条!$BD$6:$BD$21,$D21),0)</f>
        <v>0</v>
      </c>
      <c r="K21" s="4">
        <f>IFERROR(求节点(词条!$BB$51:$BB$66,词条!$BD$51:$BD$66,$D21),0)</f>
        <v>0</v>
      </c>
      <c r="L21" s="4">
        <f>IFERROR(求节点(词条!$BB$96:$BB$111,词条!$BD$96:$BD$111,$D21),0)</f>
        <v>0</v>
      </c>
      <c r="M21" s="4">
        <f>IFERROR(求节点(词条!$BB$141:$BB$156,词条!$BD$141:$BD$156,$D21),0)</f>
        <v>0</v>
      </c>
      <c r="N21" s="4">
        <f>IFERROR(求节点(词条!$BB$186:$BB$201,词条!$BD$186:$BD$201,$D21),0)</f>
        <v>0</v>
      </c>
    </row>
    <row r="22" spans="4:14" x14ac:dyDescent="0.15">
      <c r="D22" s="4">
        <v>18</v>
      </c>
      <c r="E22" s="4">
        <f>IFERROR(求节点(育马!$AU$6:$AU$21,育马!$AW$6:$AW$21,$D22),0)/2</f>
        <v>0</v>
      </c>
      <c r="F22" s="4">
        <f>IFERROR(求节点(育马!$AU$6:$AU$21,育马!$AW$6:$AW$21,$D22),0)/2</f>
        <v>0</v>
      </c>
      <c r="G22" s="4">
        <f>IFERROR(求节点(育马!$AU$6:$AU$21,育马!$AW$6:$AW$21,$D22),0)/2</f>
        <v>0</v>
      </c>
      <c r="H22" s="4">
        <f>IFERROR(求节点(育马!$AU$6:$AU$21,育马!$AW$6:$AW$21,$D22),0)/2</f>
        <v>0</v>
      </c>
      <c r="I22" s="4">
        <f>IFERROR(求节点(育马!$AU$6:$AU$21,育马!$AW$6:$AW$21,$D22),0)/2</f>
        <v>0</v>
      </c>
      <c r="J22" s="4">
        <f>IFERROR(求节点(词条!$BB$6:$BB$21,词条!$BD$6:$BD$21,$D22),0)</f>
        <v>0</v>
      </c>
      <c r="K22" s="4">
        <f>IFERROR(求节点(词条!$BB$51:$BB$66,词条!$BD$51:$BD$66,$D22),0)</f>
        <v>0</v>
      </c>
      <c r="L22" s="4">
        <f>IFERROR(求节点(词条!$BB$96:$BB$111,词条!$BD$96:$BD$111,$D22),0)</f>
        <v>0</v>
      </c>
      <c r="M22" s="4">
        <f>IFERROR(求节点(词条!$BB$141:$BB$156,词条!$BD$141:$BD$156,$D22),0)</f>
        <v>0</v>
      </c>
      <c r="N22" s="4">
        <f>IFERROR(求节点(词条!$BB$186:$BB$201,词条!$BD$186:$BD$201,$D22),0)</f>
        <v>0</v>
      </c>
    </row>
    <row r="23" spans="4:14" x14ac:dyDescent="0.15">
      <c r="D23" s="4">
        <v>19</v>
      </c>
      <c r="E23" s="4">
        <f>IFERROR(求节点(育马!$AU$6:$AU$21,育马!$AW$6:$AW$21,$D23),0)/2</f>
        <v>0</v>
      </c>
      <c r="F23" s="4">
        <f>IFERROR(求节点(育马!$AU$6:$AU$21,育马!$AW$6:$AW$21,$D23),0)/2</f>
        <v>0</v>
      </c>
      <c r="G23" s="4">
        <f>IFERROR(求节点(育马!$AU$6:$AU$21,育马!$AW$6:$AW$21,$D23),0)/2</f>
        <v>0</v>
      </c>
      <c r="H23" s="4">
        <f>IFERROR(求节点(育马!$AU$6:$AU$21,育马!$AW$6:$AW$21,$D23),0)/2</f>
        <v>0</v>
      </c>
      <c r="I23" s="4">
        <f>IFERROR(求节点(育马!$AU$6:$AU$21,育马!$AW$6:$AW$21,$D23),0)/2</f>
        <v>0</v>
      </c>
      <c r="J23" s="4">
        <f>IFERROR(求节点(词条!$BB$6:$BB$21,词条!$BD$6:$BD$21,$D23),0)</f>
        <v>0</v>
      </c>
      <c r="K23" s="4">
        <f>IFERROR(求节点(词条!$BB$51:$BB$66,词条!$BD$51:$BD$66,$D23),0)</f>
        <v>0</v>
      </c>
      <c r="L23" s="4">
        <f>IFERROR(求节点(词条!$BB$96:$BB$111,词条!$BD$96:$BD$111,$D23),0)</f>
        <v>0</v>
      </c>
      <c r="M23" s="4">
        <f>IFERROR(求节点(词条!$BB$141:$BB$156,词条!$BD$141:$BD$156,$D23),0)</f>
        <v>0</v>
      </c>
      <c r="N23" s="4">
        <f>IFERROR(求节点(词条!$BB$186:$BB$201,词条!$BD$186:$BD$201,$D23),0)</f>
        <v>0</v>
      </c>
    </row>
    <row r="24" spans="4:14" x14ac:dyDescent="0.15">
      <c r="D24" s="4">
        <v>20</v>
      </c>
      <c r="E24" s="4">
        <f>IFERROR(求节点(育马!$AU$6:$AU$21,育马!$AW$6:$AW$21,$D24),0)/2</f>
        <v>0</v>
      </c>
      <c r="F24" s="4">
        <f>IFERROR(求节点(育马!$AU$6:$AU$21,育马!$AW$6:$AW$21,$D24),0)/2</f>
        <v>0</v>
      </c>
      <c r="G24" s="4">
        <f>IFERROR(求节点(育马!$AU$6:$AU$21,育马!$AW$6:$AW$21,$D24),0)/2</f>
        <v>0</v>
      </c>
      <c r="H24" s="4">
        <f>IFERROR(求节点(育马!$AU$6:$AU$21,育马!$AW$6:$AW$21,$D24),0)/2</f>
        <v>0</v>
      </c>
      <c r="I24" s="4">
        <f>IFERROR(求节点(育马!$AU$6:$AU$21,育马!$AW$6:$AW$21,$D24),0)/2</f>
        <v>0</v>
      </c>
      <c r="J24" s="4">
        <f>IFERROR(求节点(词条!$BB$6:$BB$21,词条!$BD$6:$BD$21,$D24),0)</f>
        <v>0</v>
      </c>
      <c r="K24" s="4">
        <f>IFERROR(求节点(词条!$BB$51:$BB$66,词条!$BD$51:$BD$66,$D24),0)</f>
        <v>0</v>
      </c>
      <c r="L24" s="4">
        <f>IFERROR(求节点(词条!$BB$96:$BB$111,词条!$BD$96:$BD$111,$D24),0)</f>
        <v>0</v>
      </c>
      <c r="M24" s="4">
        <f>IFERROR(求节点(词条!$BB$141:$BB$156,词条!$BD$141:$BD$156,$D24),0)</f>
        <v>0</v>
      </c>
      <c r="N24" s="4">
        <f>IFERROR(求节点(词条!$BB$186:$BB$201,词条!$BD$186:$BD$201,$D24),0)</f>
        <v>0</v>
      </c>
    </row>
    <row r="25" spans="4:14" x14ac:dyDescent="0.15">
      <c r="D25" s="4">
        <v>21</v>
      </c>
      <c r="E25" s="4">
        <f>IFERROR(求节点(育马!$AU$6:$AU$21,育马!$AW$6:$AW$21,$D25),0)/2</f>
        <v>0</v>
      </c>
      <c r="F25" s="4">
        <f>IFERROR(求节点(育马!$AU$6:$AU$21,育马!$AW$6:$AW$21,$D25),0)/2</f>
        <v>0</v>
      </c>
      <c r="G25" s="4">
        <f>IFERROR(求节点(育马!$AU$6:$AU$21,育马!$AW$6:$AW$21,$D25),0)/2</f>
        <v>0</v>
      </c>
      <c r="H25" s="4">
        <f>IFERROR(求节点(育马!$AU$6:$AU$21,育马!$AW$6:$AW$21,$D25),0)/2</f>
        <v>0</v>
      </c>
      <c r="I25" s="4">
        <f>IFERROR(求节点(育马!$AU$6:$AU$21,育马!$AW$6:$AW$21,$D25),0)/2</f>
        <v>0</v>
      </c>
      <c r="J25" s="4">
        <f>IFERROR(求节点(词条!$BB$6:$BB$21,词条!$BD$6:$BD$21,$D25),0)</f>
        <v>0</v>
      </c>
      <c r="K25" s="4">
        <f>IFERROR(求节点(词条!$BB$51:$BB$66,词条!$BD$51:$BD$66,$D25),0)</f>
        <v>0</v>
      </c>
      <c r="L25" s="4">
        <f>IFERROR(求节点(词条!$BB$96:$BB$111,词条!$BD$96:$BD$111,$D25),0)</f>
        <v>0</v>
      </c>
      <c r="M25" s="4">
        <f>IFERROR(求节点(词条!$BB$141:$BB$156,词条!$BD$141:$BD$156,$D25),0)</f>
        <v>0</v>
      </c>
      <c r="N25" s="4">
        <f>IFERROR(求节点(词条!$BB$186:$BB$201,词条!$BD$186:$BD$201,$D25),0)</f>
        <v>0</v>
      </c>
    </row>
    <row r="26" spans="4:14" x14ac:dyDescent="0.15">
      <c r="D26" s="4">
        <v>22</v>
      </c>
      <c r="E26" s="4">
        <f>IFERROR(求节点(育马!$AU$6:$AU$21,育马!$AW$6:$AW$21,$D26),0)/2</f>
        <v>0</v>
      </c>
      <c r="F26" s="4">
        <f>IFERROR(求节点(育马!$AU$6:$AU$21,育马!$AW$6:$AW$21,$D26),0)/2</f>
        <v>0</v>
      </c>
      <c r="G26" s="4">
        <f>IFERROR(求节点(育马!$AU$6:$AU$21,育马!$AW$6:$AW$21,$D26),0)/2</f>
        <v>0</v>
      </c>
      <c r="H26" s="4">
        <f>IFERROR(求节点(育马!$AU$6:$AU$21,育马!$AW$6:$AW$21,$D26),0)/2</f>
        <v>0</v>
      </c>
      <c r="I26" s="4">
        <f>IFERROR(求节点(育马!$AU$6:$AU$21,育马!$AW$6:$AW$21,$D26),0)/2</f>
        <v>0</v>
      </c>
      <c r="J26" s="4">
        <f>IFERROR(求节点(词条!$BB$6:$BB$21,词条!$BD$6:$BD$21,$D26),0)</f>
        <v>0</v>
      </c>
      <c r="K26" s="4">
        <f>IFERROR(求节点(词条!$BB$51:$BB$66,词条!$BD$51:$BD$66,$D26),0)</f>
        <v>0</v>
      </c>
      <c r="L26" s="4">
        <f>IFERROR(求节点(词条!$BB$96:$BB$111,词条!$BD$96:$BD$111,$D26),0)</f>
        <v>0</v>
      </c>
      <c r="M26" s="4">
        <f>IFERROR(求节点(词条!$BB$141:$BB$156,词条!$BD$141:$BD$156,$D26),0)</f>
        <v>0</v>
      </c>
      <c r="N26" s="4">
        <f>IFERROR(求节点(词条!$BB$186:$BB$201,词条!$BD$186:$BD$201,$D26),0)</f>
        <v>0</v>
      </c>
    </row>
    <row r="27" spans="4:14" x14ac:dyDescent="0.15">
      <c r="D27" s="4">
        <v>23</v>
      </c>
      <c r="E27" s="4">
        <f>IFERROR(求节点(育马!$AU$6:$AU$21,育马!$AW$6:$AW$21,$D27),0)/2</f>
        <v>0</v>
      </c>
      <c r="F27" s="4">
        <f>IFERROR(求节点(育马!$AU$6:$AU$21,育马!$AW$6:$AW$21,$D27),0)/2</f>
        <v>0</v>
      </c>
      <c r="G27" s="4">
        <f>IFERROR(求节点(育马!$AU$6:$AU$21,育马!$AW$6:$AW$21,$D27),0)/2</f>
        <v>0</v>
      </c>
      <c r="H27" s="4">
        <f>IFERROR(求节点(育马!$AU$6:$AU$21,育马!$AW$6:$AW$21,$D27),0)/2</f>
        <v>0</v>
      </c>
      <c r="I27" s="4">
        <f>IFERROR(求节点(育马!$AU$6:$AU$21,育马!$AW$6:$AW$21,$D27),0)/2</f>
        <v>0</v>
      </c>
      <c r="J27" s="4">
        <f>IFERROR(求节点(词条!$BB$6:$BB$21,词条!$BD$6:$BD$21,$D27),0)</f>
        <v>0</v>
      </c>
      <c r="K27" s="4">
        <f>IFERROR(求节点(词条!$BB$51:$BB$66,词条!$BD$51:$BD$66,$D27),0)</f>
        <v>0</v>
      </c>
      <c r="L27" s="4">
        <f>IFERROR(求节点(词条!$BB$96:$BB$111,词条!$BD$96:$BD$111,$D27),0)</f>
        <v>0</v>
      </c>
      <c r="M27" s="4">
        <f>IFERROR(求节点(词条!$BB$141:$BB$156,词条!$BD$141:$BD$156,$D27),0)</f>
        <v>0</v>
      </c>
      <c r="N27" s="4">
        <f>IFERROR(求节点(词条!$BB$186:$BB$201,词条!$BD$186:$BD$201,$D27),0)</f>
        <v>0</v>
      </c>
    </row>
    <row r="28" spans="4:14" x14ac:dyDescent="0.15">
      <c r="D28" s="4">
        <v>24</v>
      </c>
      <c r="E28" s="4">
        <f>IFERROR(求节点(育马!$AU$6:$AU$21,育马!$AW$6:$AW$21,$D28),0)/2</f>
        <v>0</v>
      </c>
      <c r="F28" s="4">
        <f>IFERROR(求节点(育马!$AU$6:$AU$21,育马!$AW$6:$AW$21,$D28),0)/2</f>
        <v>0</v>
      </c>
      <c r="G28" s="4">
        <f>IFERROR(求节点(育马!$AU$6:$AU$21,育马!$AW$6:$AW$21,$D28),0)/2</f>
        <v>0</v>
      </c>
      <c r="H28" s="4">
        <f>IFERROR(求节点(育马!$AU$6:$AU$21,育马!$AW$6:$AW$21,$D28),0)/2</f>
        <v>0</v>
      </c>
      <c r="I28" s="4">
        <f>IFERROR(求节点(育马!$AU$6:$AU$21,育马!$AW$6:$AW$21,$D28),0)/2</f>
        <v>0</v>
      </c>
      <c r="J28" s="4">
        <f>IFERROR(求节点(词条!$BB$6:$BB$21,词条!$BD$6:$BD$21,$D28),0)</f>
        <v>0</v>
      </c>
      <c r="K28" s="4">
        <f>IFERROR(求节点(词条!$BB$51:$BB$66,词条!$BD$51:$BD$66,$D28),0)</f>
        <v>0</v>
      </c>
      <c r="L28" s="4">
        <f>IFERROR(求节点(词条!$BB$96:$BB$111,词条!$BD$96:$BD$111,$D28),0)</f>
        <v>0</v>
      </c>
      <c r="M28" s="4">
        <f>IFERROR(求节点(词条!$BB$141:$BB$156,词条!$BD$141:$BD$156,$D28),0)</f>
        <v>0</v>
      </c>
      <c r="N28" s="4">
        <f>IFERROR(求节点(词条!$BB$186:$BB$201,词条!$BD$186:$BD$201,$D28),0)</f>
        <v>0</v>
      </c>
    </row>
    <row r="29" spans="4:14" x14ac:dyDescent="0.15">
      <c r="D29" s="4">
        <v>25</v>
      </c>
      <c r="E29" s="4">
        <f>IFERROR(求节点(育马!$AU$6:$AU$21,育马!$AW$6:$AW$21,$D29),0)/2</f>
        <v>0</v>
      </c>
      <c r="F29" s="4">
        <f>IFERROR(求节点(育马!$AU$6:$AU$21,育马!$AW$6:$AW$21,$D29),0)/2</f>
        <v>0</v>
      </c>
      <c r="G29" s="4">
        <f>IFERROR(求节点(育马!$AU$6:$AU$21,育马!$AW$6:$AW$21,$D29),0)/2</f>
        <v>0</v>
      </c>
      <c r="H29" s="4">
        <f>IFERROR(求节点(育马!$AU$6:$AU$21,育马!$AW$6:$AW$21,$D29),0)/2</f>
        <v>0</v>
      </c>
      <c r="I29" s="4">
        <f>IFERROR(求节点(育马!$AU$6:$AU$21,育马!$AW$6:$AW$21,$D29),0)/2</f>
        <v>0</v>
      </c>
      <c r="J29" s="4">
        <f>IFERROR(求节点(词条!$BB$6:$BB$21,词条!$BD$6:$BD$21,$D29),0)</f>
        <v>0</v>
      </c>
      <c r="K29" s="4">
        <f>IFERROR(求节点(词条!$BB$51:$BB$66,词条!$BD$51:$BD$66,$D29),0)</f>
        <v>0</v>
      </c>
      <c r="L29" s="4">
        <f>IFERROR(求节点(词条!$BB$96:$BB$111,词条!$BD$96:$BD$111,$D29),0)</f>
        <v>0</v>
      </c>
      <c r="M29" s="4">
        <f>IFERROR(求节点(词条!$BB$141:$BB$156,词条!$BD$141:$BD$156,$D29),0)</f>
        <v>0</v>
      </c>
      <c r="N29" s="4">
        <f>IFERROR(求节点(词条!$BB$186:$BB$201,词条!$BD$186:$BD$201,$D29),0)</f>
        <v>0</v>
      </c>
    </row>
    <row r="30" spans="4:14" x14ac:dyDescent="0.15">
      <c r="D30" s="4">
        <v>26</v>
      </c>
      <c r="E30" s="4">
        <f>IFERROR(求节点(育马!$AU$6:$AU$21,育马!$AW$6:$AW$21,$D30),0)/2</f>
        <v>0</v>
      </c>
      <c r="F30" s="4">
        <f>IFERROR(求节点(育马!$AU$6:$AU$21,育马!$AW$6:$AW$21,$D30),0)/2</f>
        <v>0</v>
      </c>
      <c r="G30" s="4">
        <f>IFERROR(求节点(育马!$AU$6:$AU$21,育马!$AW$6:$AW$21,$D30),0)/2</f>
        <v>0</v>
      </c>
      <c r="H30" s="4">
        <f>IFERROR(求节点(育马!$AU$6:$AU$21,育马!$AW$6:$AW$21,$D30),0)/2</f>
        <v>0</v>
      </c>
      <c r="I30" s="4">
        <f>IFERROR(求节点(育马!$AU$6:$AU$21,育马!$AW$6:$AW$21,$D30),0)/2</f>
        <v>0</v>
      </c>
      <c r="J30" s="4">
        <f>IFERROR(求节点(词条!$BB$6:$BB$21,词条!$BD$6:$BD$21,$D30),0)</f>
        <v>0</v>
      </c>
      <c r="K30" s="4">
        <f>IFERROR(求节点(词条!$BB$51:$BB$66,词条!$BD$51:$BD$66,$D30),0)</f>
        <v>0</v>
      </c>
      <c r="L30" s="4">
        <f>IFERROR(求节点(词条!$BB$96:$BB$111,词条!$BD$96:$BD$111,$D30),0)</f>
        <v>0</v>
      </c>
      <c r="M30" s="4">
        <f>IFERROR(求节点(词条!$BB$141:$BB$156,词条!$BD$141:$BD$156,$D30),0)</f>
        <v>0</v>
      </c>
      <c r="N30" s="4">
        <f>IFERROR(求节点(词条!$BB$186:$BB$201,词条!$BD$186:$BD$201,$D30),0)</f>
        <v>0</v>
      </c>
    </row>
    <row r="31" spans="4:14" x14ac:dyDescent="0.15">
      <c r="D31" s="4">
        <v>27</v>
      </c>
      <c r="E31" s="4">
        <f>IFERROR(求节点(育马!$AU$6:$AU$21,育马!$AW$6:$AW$21,$D31),0)/2</f>
        <v>0</v>
      </c>
      <c r="F31" s="4">
        <f>IFERROR(求节点(育马!$AU$6:$AU$21,育马!$AW$6:$AW$21,$D31),0)/2</f>
        <v>0</v>
      </c>
      <c r="G31" s="4">
        <f>IFERROR(求节点(育马!$AU$6:$AU$21,育马!$AW$6:$AW$21,$D31),0)/2</f>
        <v>0</v>
      </c>
      <c r="H31" s="4">
        <f>IFERROR(求节点(育马!$AU$6:$AU$21,育马!$AW$6:$AW$21,$D31),0)/2</f>
        <v>0</v>
      </c>
      <c r="I31" s="4">
        <f>IFERROR(求节点(育马!$AU$6:$AU$21,育马!$AW$6:$AW$21,$D31),0)/2</f>
        <v>0</v>
      </c>
      <c r="J31" s="4">
        <f>IFERROR(求节点(词条!$BB$6:$BB$21,词条!$BD$6:$BD$21,$D31),0)</f>
        <v>0</v>
      </c>
      <c r="K31" s="4">
        <f>IFERROR(求节点(词条!$BB$51:$BB$66,词条!$BD$51:$BD$66,$D31),0)</f>
        <v>0</v>
      </c>
      <c r="L31" s="4">
        <f>IFERROR(求节点(词条!$BB$96:$BB$111,词条!$BD$96:$BD$111,$D31),0)</f>
        <v>0</v>
      </c>
      <c r="M31" s="4">
        <f>IFERROR(求节点(词条!$BB$141:$BB$156,词条!$BD$141:$BD$156,$D31),0)</f>
        <v>0</v>
      </c>
      <c r="N31" s="4">
        <f>IFERROR(求节点(词条!$BB$186:$BB$201,词条!$BD$186:$BD$201,$D31),0)</f>
        <v>0</v>
      </c>
    </row>
    <row r="32" spans="4:14" x14ac:dyDescent="0.15">
      <c r="D32" s="4">
        <v>28</v>
      </c>
      <c r="E32" s="4">
        <f>IFERROR(求节点(育马!$AU$6:$AU$21,育马!$AW$6:$AW$21,$D32),0)/2</f>
        <v>0</v>
      </c>
      <c r="F32" s="4">
        <f>IFERROR(求节点(育马!$AU$6:$AU$21,育马!$AW$6:$AW$21,$D32),0)/2</f>
        <v>0</v>
      </c>
      <c r="G32" s="4">
        <f>IFERROR(求节点(育马!$AU$6:$AU$21,育马!$AW$6:$AW$21,$D32),0)/2</f>
        <v>0</v>
      </c>
      <c r="H32" s="4">
        <f>IFERROR(求节点(育马!$AU$6:$AU$21,育马!$AW$6:$AW$21,$D32),0)/2</f>
        <v>0</v>
      </c>
      <c r="I32" s="4">
        <f>IFERROR(求节点(育马!$AU$6:$AU$21,育马!$AW$6:$AW$21,$D32),0)/2</f>
        <v>0</v>
      </c>
      <c r="J32" s="4">
        <f>IFERROR(求节点(词条!$BB$6:$BB$21,词条!$BD$6:$BD$21,$D32),0)</f>
        <v>0</v>
      </c>
      <c r="K32" s="4">
        <f>IFERROR(求节点(词条!$BB$51:$BB$66,词条!$BD$51:$BD$66,$D32),0)</f>
        <v>0</v>
      </c>
      <c r="L32" s="4">
        <f>IFERROR(求节点(词条!$BB$96:$BB$111,词条!$BD$96:$BD$111,$D32),0)</f>
        <v>0</v>
      </c>
      <c r="M32" s="4">
        <f>IFERROR(求节点(词条!$BB$141:$BB$156,词条!$BD$141:$BD$156,$D32),0)</f>
        <v>0</v>
      </c>
      <c r="N32" s="4">
        <f>IFERROR(求节点(词条!$BB$186:$BB$201,词条!$BD$186:$BD$201,$D32),0)</f>
        <v>0</v>
      </c>
    </row>
    <row r="33" spans="4:14" x14ac:dyDescent="0.15">
      <c r="D33" s="4">
        <v>29</v>
      </c>
      <c r="E33" s="4">
        <f>IFERROR(求节点(育马!$AU$6:$AU$21,育马!$AW$6:$AW$21,$D33),0)/2</f>
        <v>0</v>
      </c>
      <c r="F33" s="4">
        <f>IFERROR(求节点(育马!$AU$6:$AU$21,育马!$AW$6:$AW$21,$D33),0)/2</f>
        <v>0</v>
      </c>
      <c r="G33" s="4">
        <f>IFERROR(求节点(育马!$AU$6:$AU$21,育马!$AW$6:$AW$21,$D33),0)/2</f>
        <v>0</v>
      </c>
      <c r="H33" s="4">
        <f>IFERROR(求节点(育马!$AU$6:$AU$21,育马!$AW$6:$AW$21,$D33),0)/2</f>
        <v>0</v>
      </c>
      <c r="I33" s="4">
        <f>IFERROR(求节点(育马!$AU$6:$AU$21,育马!$AW$6:$AW$21,$D33),0)/2</f>
        <v>0</v>
      </c>
      <c r="J33" s="4">
        <f>IFERROR(求节点(词条!$BB$6:$BB$21,词条!$BD$6:$BD$21,$D33),0)</f>
        <v>0</v>
      </c>
      <c r="K33" s="4">
        <f>IFERROR(求节点(词条!$BB$51:$BB$66,词条!$BD$51:$BD$66,$D33),0)</f>
        <v>0</v>
      </c>
      <c r="L33" s="4">
        <f>IFERROR(求节点(词条!$BB$96:$BB$111,词条!$BD$96:$BD$111,$D33),0)</f>
        <v>0</v>
      </c>
      <c r="M33" s="4">
        <f>IFERROR(求节点(词条!$BB$141:$BB$156,词条!$BD$141:$BD$156,$D33),0)</f>
        <v>0</v>
      </c>
      <c r="N33" s="4">
        <f>IFERROR(求节点(词条!$BB$186:$BB$201,词条!$BD$186:$BD$201,$D33),0)</f>
        <v>0</v>
      </c>
    </row>
    <row r="34" spans="4:14" x14ac:dyDescent="0.15">
      <c r="D34" s="4">
        <v>30</v>
      </c>
      <c r="E34" s="4">
        <f>IFERROR(求节点(育马!$AU$6:$AU$21,育马!$AW$6:$AW$21,$D34),0)/2</f>
        <v>0</v>
      </c>
      <c r="F34" s="4">
        <f>IFERROR(求节点(育马!$AU$6:$AU$21,育马!$AW$6:$AW$21,$D34),0)/2</f>
        <v>0</v>
      </c>
      <c r="G34" s="4">
        <f>IFERROR(求节点(育马!$AU$6:$AU$21,育马!$AW$6:$AW$21,$D34),0)/2</f>
        <v>0</v>
      </c>
      <c r="H34" s="4">
        <f>IFERROR(求节点(育马!$AU$6:$AU$21,育马!$AW$6:$AW$21,$D34),0)/2</f>
        <v>0</v>
      </c>
      <c r="I34" s="4">
        <f>IFERROR(求节点(育马!$AU$6:$AU$21,育马!$AW$6:$AW$21,$D34),0)/2</f>
        <v>0</v>
      </c>
      <c r="J34" s="4">
        <f>IFERROR(求节点(词条!$BB$6:$BB$21,词条!$BD$6:$BD$21,$D34),0)</f>
        <v>0</v>
      </c>
      <c r="K34" s="4">
        <f>IFERROR(求节点(词条!$BB$51:$BB$66,词条!$BD$51:$BD$66,$D34),0)</f>
        <v>0</v>
      </c>
      <c r="L34" s="4">
        <f>IFERROR(求节点(词条!$BB$96:$BB$111,词条!$BD$96:$BD$111,$D34),0)</f>
        <v>0</v>
      </c>
      <c r="M34" s="4">
        <f>IFERROR(求节点(词条!$BB$141:$BB$156,词条!$BD$141:$BD$156,$D34),0)</f>
        <v>0</v>
      </c>
      <c r="N34" s="4">
        <f>IFERROR(求节点(词条!$BB$186:$BB$201,词条!$BD$186:$BD$201,$D34),0)</f>
        <v>0</v>
      </c>
    </row>
    <row r="35" spans="4:14" x14ac:dyDescent="0.15">
      <c r="D35" s="4">
        <v>31</v>
      </c>
      <c r="E35" s="4">
        <f>IFERROR(求节点(育马!$AU$6:$AU$21,育马!$AW$6:$AW$21,$D35),0)/2</f>
        <v>0</v>
      </c>
      <c r="F35" s="4">
        <f>IFERROR(求节点(育马!$AU$6:$AU$21,育马!$AW$6:$AW$21,$D35),0)/2</f>
        <v>0</v>
      </c>
      <c r="G35" s="4">
        <f>IFERROR(求节点(育马!$AU$6:$AU$21,育马!$AW$6:$AW$21,$D35),0)/2</f>
        <v>0</v>
      </c>
      <c r="H35" s="4">
        <f>IFERROR(求节点(育马!$AU$6:$AU$21,育马!$AW$6:$AW$21,$D35),0)/2</f>
        <v>0</v>
      </c>
      <c r="I35" s="4">
        <f>IFERROR(求节点(育马!$AU$6:$AU$21,育马!$AW$6:$AW$21,$D35),0)/2</f>
        <v>0</v>
      </c>
      <c r="J35" s="4">
        <f>IFERROR(求节点(词条!$BB$6:$BB$21,词条!$BD$6:$BD$21,$D35),0)</f>
        <v>0</v>
      </c>
      <c r="K35" s="4">
        <f>IFERROR(求节点(词条!$BB$51:$BB$66,词条!$BD$51:$BD$66,$D35),0)</f>
        <v>0</v>
      </c>
      <c r="L35" s="4">
        <f>IFERROR(求节点(词条!$BB$96:$BB$111,词条!$BD$96:$BD$111,$D35),0)</f>
        <v>0</v>
      </c>
      <c r="M35" s="4">
        <f>IFERROR(求节点(词条!$BB$141:$BB$156,词条!$BD$141:$BD$156,$D35),0)</f>
        <v>0</v>
      </c>
      <c r="N35" s="4">
        <f>IFERROR(求节点(词条!$BB$186:$BB$201,词条!$BD$186:$BD$201,$D35),0)</f>
        <v>0</v>
      </c>
    </row>
    <row r="36" spans="4:14" x14ac:dyDescent="0.15">
      <c r="D36" s="4">
        <v>32</v>
      </c>
      <c r="E36" s="4">
        <f>IFERROR(求节点(育马!$AU$6:$AU$21,育马!$AW$6:$AW$21,$D36),0)/2</f>
        <v>0</v>
      </c>
      <c r="F36" s="4">
        <f>IFERROR(求节点(育马!$AU$6:$AU$21,育马!$AW$6:$AW$21,$D36),0)/2</f>
        <v>0</v>
      </c>
      <c r="G36" s="4">
        <f>IFERROR(求节点(育马!$AU$6:$AU$21,育马!$AW$6:$AW$21,$D36),0)/2</f>
        <v>0</v>
      </c>
      <c r="H36" s="4">
        <f>IFERROR(求节点(育马!$AU$6:$AU$21,育马!$AW$6:$AW$21,$D36),0)/2</f>
        <v>0</v>
      </c>
      <c r="I36" s="4">
        <f>IFERROR(求节点(育马!$AU$6:$AU$21,育马!$AW$6:$AW$21,$D36),0)/2</f>
        <v>0</v>
      </c>
      <c r="J36" s="4">
        <f>IFERROR(求节点(词条!$BB$6:$BB$21,词条!$BD$6:$BD$21,$D36),0)</f>
        <v>0</v>
      </c>
      <c r="K36" s="4">
        <f>IFERROR(求节点(词条!$BB$51:$BB$66,词条!$BD$51:$BD$66,$D36),0)</f>
        <v>0</v>
      </c>
      <c r="L36" s="4">
        <f>IFERROR(求节点(词条!$BB$96:$BB$111,词条!$BD$96:$BD$111,$D36),0)</f>
        <v>0</v>
      </c>
      <c r="M36" s="4">
        <f>IFERROR(求节点(词条!$BB$141:$BB$156,词条!$BD$141:$BD$156,$D36),0)</f>
        <v>0</v>
      </c>
      <c r="N36" s="4">
        <f>IFERROR(求节点(词条!$BB$186:$BB$201,词条!$BD$186:$BD$201,$D36),0)</f>
        <v>0</v>
      </c>
    </row>
    <row r="37" spans="4:14" x14ac:dyDescent="0.15">
      <c r="D37" s="4">
        <v>33</v>
      </c>
      <c r="E37" s="4">
        <f>IFERROR(求节点(育马!$AU$6:$AU$21,育马!$AW$6:$AW$21,$D37),0)/2</f>
        <v>0</v>
      </c>
      <c r="F37" s="4">
        <f>IFERROR(求节点(育马!$AU$6:$AU$21,育马!$AW$6:$AW$21,$D37),0)/2</f>
        <v>0</v>
      </c>
      <c r="G37" s="4">
        <f>IFERROR(求节点(育马!$AU$6:$AU$21,育马!$AW$6:$AW$21,$D37),0)/2</f>
        <v>0</v>
      </c>
      <c r="H37" s="4">
        <f>IFERROR(求节点(育马!$AU$6:$AU$21,育马!$AW$6:$AW$21,$D37),0)/2</f>
        <v>0</v>
      </c>
      <c r="I37" s="4">
        <f>IFERROR(求节点(育马!$AU$6:$AU$21,育马!$AW$6:$AW$21,$D37),0)/2</f>
        <v>0</v>
      </c>
      <c r="J37" s="4">
        <f>IFERROR(求节点(词条!$BB$6:$BB$21,词条!$BD$6:$BD$21,$D37),0)</f>
        <v>0</v>
      </c>
      <c r="K37" s="4">
        <f>IFERROR(求节点(词条!$BB$51:$BB$66,词条!$BD$51:$BD$66,$D37),0)</f>
        <v>0</v>
      </c>
      <c r="L37" s="4">
        <f>IFERROR(求节点(词条!$BB$96:$BB$111,词条!$BD$96:$BD$111,$D37),0)</f>
        <v>0</v>
      </c>
      <c r="M37" s="4">
        <f>IFERROR(求节点(词条!$BB$141:$BB$156,词条!$BD$141:$BD$156,$D37),0)</f>
        <v>0</v>
      </c>
      <c r="N37" s="4">
        <f>IFERROR(求节点(词条!$BB$186:$BB$201,词条!$BD$186:$BD$201,$D37),0)</f>
        <v>0</v>
      </c>
    </row>
    <row r="38" spans="4:14" x14ac:dyDescent="0.15">
      <c r="D38" s="4">
        <v>34</v>
      </c>
      <c r="E38" s="4">
        <f>IFERROR(求节点(育马!$AU$6:$AU$21,育马!$AW$6:$AW$21,$D38),0)/2</f>
        <v>0</v>
      </c>
      <c r="F38" s="4">
        <f>IFERROR(求节点(育马!$AU$6:$AU$21,育马!$AW$6:$AW$21,$D38),0)/2</f>
        <v>0</v>
      </c>
      <c r="G38" s="4">
        <f>IFERROR(求节点(育马!$AU$6:$AU$21,育马!$AW$6:$AW$21,$D38),0)/2</f>
        <v>0</v>
      </c>
      <c r="H38" s="4">
        <f>IFERROR(求节点(育马!$AU$6:$AU$21,育马!$AW$6:$AW$21,$D38),0)/2</f>
        <v>0</v>
      </c>
      <c r="I38" s="4">
        <f>IFERROR(求节点(育马!$AU$6:$AU$21,育马!$AW$6:$AW$21,$D38),0)/2</f>
        <v>0</v>
      </c>
      <c r="J38" s="4">
        <f>IFERROR(求节点(词条!$BB$6:$BB$21,词条!$BD$6:$BD$21,$D38),0)</f>
        <v>0</v>
      </c>
      <c r="K38" s="4">
        <f>IFERROR(求节点(词条!$BB$51:$BB$66,词条!$BD$51:$BD$66,$D38),0)</f>
        <v>0</v>
      </c>
      <c r="L38" s="4">
        <f>IFERROR(求节点(词条!$BB$96:$BB$111,词条!$BD$96:$BD$111,$D38),0)</f>
        <v>0</v>
      </c>
      <c r="M38" s="4">
        <f>IFERROR(求节点(词条!$BB$141:$BB$156,词条!$BD$141:$BD$156,$D38),0)</f>
        <v>0</v>
      </c>
      <c r="N38" s="4">
        <f>IFERROR(求节点(词条!$BB$186:$BB$201,词条!$BD$186:$BD$201,$D38),0)</f>
        <v>0</v>
      </c>
    </row>
    <row r="39" spans="4:14" x14ac:dyDescent="0.15">
      <c r="D39" s="4">
        <v>35</v>
      </c>
      <c r="E39" s="4">
        <f>IFERROR(求节点(育马!$AU$6:$AU$21,育马!$AW$6:$AW$21,$D39),0)/2</f>
        <v>0</v>
      </c>
      <c r="F39" s="4">
        <f>IFERROR(求节点(育马!$AU$6:$AU$21,育马!$AW$6:$AW$21,$D39),0)/2</f>
        <v>0</v>
      </c>
      <c r="G39" s="4">
        <f>IFERROR(求节点(育马!$AU$6:$AU$21,育马!$AW$6:$AW$21,$D39),0)/2</f>
        <v>0</v>
      </c>
      <c r="H39" s="4">
        <f>IFERROR(求节点(育马!$AU$6:$AU$21,育马!$AW$6:$AW$21,$D39),0)/2</f>
        <v>0</v>
      </c>
      <c r="I39" s="4">
        <f>IFERROR(求节点(育马!$AU$6:$AU$21,育马!$AW$6:$AW$21,$D39),0)/2</f>
        <v>0</v>
      </c>
      <c r="J39" s="4">
        <f>IFERROR(求节点(词条!$BB$6:$BB$21,词条!$BD$6:$BD$21,$D39),0)</f>
        <v>0</v>
      </c>
      <c r="K39" s="4">
        <f>IFERROR(求节点(词条!$BB$51:$BB$66,词条!$BD$51:$BD$66,$D39),0)</f>
        <v>0</v>
      </c>
      <c r="L39" s="4">
        <f>IFERROR(求节点(词条!$BB$96:$BB$111,词条!$BD$96:$BD$111,$D39),0)</f>
        <v>0</v>
      </c>
      <c r="M39" s="4">
        <f>IFERROR(求节点(词条!$BB$141:$BB$156,词条!$BD$141:$BD$156,$D39),0)</f>
        <v>0</v>
      </c>
      <c r="N39" s="4">
        <f>IFERROR(求节点(词条!$BB$186:$BB$201,词条!$BD$186:$BD$201,$D39),0)</f>
        <v>0</v>
      </c>
    </row>
    <row r="40" spans="4:14" x14ac:dyDescent="0.15">
      <c r="D40" s="4">
        <v>36</v>
      </c>
      <c r="E40" s="4">
        <f>IFERROR(求节点(育马!$AU$6:$AU$21,育马!$AW$6:$AW$21,$D40),0)/2</f>
        <v>0</v>
      </c>
      <c r="F40" s="4">
        <f>IFERROR(求节点(育马!$AU$6:$AU$21,育马!$AW$6:$AW$21,$D40),0)/2</f>
        <v>0</v>
      </c>
      <c r="G40" s="4">
        <f>IFERROR(求节点(育马!$AU$6:$AU$21,育马!$AW$6:$AW$21,$D40),0)/2</f>
        <v>0</v>
      </c>
      <c r="H40" s="4">
        <f>IFERROR(求节点(育马!$AU$6:$AU$21,育马!$AW$6:$AW$21,$D40),0)/2</f>
        <v>0</v>
      </c>
      <c r="I40" s="4">
        <f>IFERROR(求节点(育马!$AU$6:$AU$21,育马!$AW$6:$AW$21,$D40),0)/2</f>
        <v>0</v>
      </c>
      <c r="J40" s="4">
        <f>IFERROR(求节点(词条!$BB$6:$BB$21,词条!$BD$6:$BD$21,$D40),0)</f>
        <v>0</v>
      </c>
      <c r="K40" s="4">
        <f>IFERROR(求节点(词条!$BB$51:$BB$66,词条!$BD$51:$BD$66,$D40),0)</f>
        <v>0</v>
      </c>
      <c r="L40" s="4">
        <f>IFERROR(求节点(词条!$BB$96:$BB$111,词条!$BD$96:$BD$111,$D40),0)</f>
        <v>0</v>
      </c>
      <c r="M40" s="4">
        <f>IFERROR(求节点(词条!$BB$141:$BB$156,词条!$BD$141:$BD$156,$D40),0)</f>
        <v>0</v>
      </c>
      <c r="N40" s="4">
        <f>IFERROR(求节点(词条!$BB$186:$BB$201,词条!$BD$186:$BD$201,$D40),0)</f>
        <v>0</v>
      </c>
    </row>
    <row r="41" spans="4:14" x14ac:dyDescent="0.15">
      <c r="D41" s="4">
        <v>37</v>
      </c>
      <c r="E41" s="4">
        <f>IFERROR(求节点(育马!$AU$6:$AU$21,育马!$AW$6:$AW$21,$D41),0)/2</f>
        <v>0</v>
      </c>
      <c r="F41" s="4">
        <f>IFERROR(求节点(育马!$AU$6:$AU$21,育马!$AW$6:$AW$21,$D41),0)/2</f>
        <v>0</v>
      </c>
      <c r="G41" s="4">
        <f>IFERROR(求节点(育马!$AU$6:$AU$21,育马!$AW$6:$AW$21,$D41),0)/2</f>
        <v>0</v>
      </c>
      <c r="H41" s="4">
        <f>IFERROR(求节点(育马!$AU$6:$AU$21,育马!$AW$6:$AW$21,$D41),0)/2</f>
        <v>0</v>
      </c>
      <c r="I41" s="4">
        <f>IFERROR(求节点(育马!$AU$6:$AU$21,育马!$AW$6:$AW$21,$D41),0)/2</f>
        <v>0</v>
      </c>
      <c r="J41" s="4">
        <f>IFERROR(求节点(词条!$BB$6:$BB$21,词条!$BD$6:$BD$21,$D41),0)</f>
        <v>0</v>
      </c>
      <c r="K41" s="4">
        <f>IFERROR(求节点(词条!$BB$51:$BB$66,词条!$BD$51:$BD$66,$D41),0)</f>
        <v>0</v>
      </c>
      <c r="L41" s="4">
        <f>IFERROR(求节点(词条!$BB$96:$BB$111,词条!$BD$96:$BD$111,$D41),0)</f>
        <v>0</v>
      </c>
      <c r="M41" s="4">
        <f>IFERROR(求节点(词条!$BB$141:$BB$156,词条!$BD$141:$BD$156,$D41),0)</f>
        <v>0</v>
      </c>
      <c r="N41" s="4">
        <f>IFERROR(求节点(词条!$BB$186:$BB$201,词条!$BD$186:$BD$201,$D41),0)</f>
        <v>0</v>
      </c>
    </row>
    <row r="42" spans="4:14" x14ac:dyDescent="0.15">
      <c r="D42" s="4">
        <v>38</v>
      </c>
      <c r="E42" s="4">
        <f>IFERROR(求节点(育马!$AU$6:$AU$21,育马!$AW$6:$AW$21,$D42),0)/2</f>
        <v>0</v>
      </c>
      <c r="F42" s="4">
        <f>IFERROR(求节点(育马!$AU$6:$AU$21,育马!$AW$6:$AW$21,$D42),0)/2</f>
        <v>0</v>
      </c>
      <c r="G42" s="4">
        <f>IFERROR(求节点(育马!$AU$6:$AU$21,育马!$AW$6:$AW$21,$D42),0)/2</f>
        <v>0</v>
      </c>
      <c r="H42" s="4">
        <f>IFERROR(求节点(育马!$AU$6:$AU$21,育马!$AW$6:$AW$21,$D42),0)/2</f>
        <v>0</v>
      </c>
      <c r="I42" s="4">
        <f>IFERROR(求节点(育马!$AU$6:$AU$21,育马!$AW$6:$AW$21,$D42),0)/2</f>
        <v>0</v>
      </c>
      <c r="J42" s="4">
        <f>IFERROR(求节点(词条!$BB$6:$BB$21,词条!$BD$6:$BD$21,$D42),0)</f>
        <v>0</v>
      </c>
      <c r="K42" s="4">
        <f>IFERROR(求节点(词条!$BB$51:$BB$66,词条!$BD$51:$BD$66,$D42),0)</f>
        <v>0</v>
      </c>
      <c r="L42" s="4">
        <f>IFERROR(求节点(词条!$BB$96:$BB$111,词条!$BD$96:$BD$111,$D42),0)</f>
        <v>0</v>
      </c>
      <c r="M42" s="4">
        <f>IFERROR(求节点(词条!$BB$141:$BB$156,词条!$BD$141:$BD$156,$D42),0)</f>
        <v>0</v>
      </c>
      <c r="N42" s="4">
        <f>IFERROR(求节点(词条!$BB$186:$BB$201,词条!$BD$186:$BD$201,$D42),0)</f>
        <v>0</v>
      </c>
    </row>
    <row r="43" spans="4:14" x14ac:dyDescent="0.15">
      <c r="D43" s="4">
        <v>39</v>
      </c>
      <c r="E43" s="4">
        <f>IFERROR(求节点(育马!$AU$6:$AU$21,育马!$AW$6:$AW$21,$D43),0)/2</f>
        <v>0</v>
      </c>
      <c r="F43" s="4">
        <f>IFERROR(求节点(育马!$AU$6:$AU$21,育马!$AW$6:$AW$21,$D43),0)/2</f>
        <v>0</v>
      </c>
      <c r="G43" s="4">
        <f>IFERROR(求节点(育马!$AU$6:$AU$21,育马!$AW$6:$AW$21,$D43),0)/2</f>
        <v>0</v>
      </c>
      <c r="H43" s="4">
        <f>IFERROR(求节点(育马!$AU$6:$AU$21,育马!$AW$6:$AW$21,$D43),0)/2</f>
        <v>0</v>
      </c>
      <c r="I43" s="4">
        <f>IFERROR(求节点(育马!$AU$6:$AU$21,育马!$AW$6:$AW$21,$D43),0)/2</f>
        <v>0</v>
      </c>
      <c r="J43" s="4">
        <f>IFERROR(求节点(词条!$BB$6:$BB$21,词条!$BD$6:$BD$21,$D43),0)</f>
        <v>0</v>
      </c>
      <c r="K43" s="4">
        <f>IFERROR(求节点(词条!$BB$51:$BB$66,词条!$BD$51:$BD$66,$D43),0)</f>
        <v>0</v>
      </c>
      <c r="L43" s="4">
        <f>IFERROR(求节点(词条!$BB$96:$BB$111,词条!$BD$96:$BD$111,$D43),0)</f>
        <v>0</v>
      </c>
      <c r="M43" s="4">
        <f>IFERROR(求节点(词条!$BB$141:$BB$156,词条!$BD$141:$BD$156,$D43),0)</f>
        <v>0</v>
      </c>
      <c r="N43" s="4">
        <f>IFERROR(求节点(词条!$BB$186:$BB$201,词条!$BD$186:$BD$201,$D43),0)</f>
        <v>0</v>
      </c>
    </row>
    <row r="44" spans="4:14" x14ac:dyDescent="0.15">
      <c r="D44" s="4">
        <v>40</v>
      </c>
      <c r="E44" s="4">
        <f>IFERROR(求节点(育马!$AU$6:$AU$21,育马!$AW$6:$AW$21,$D44),0)/2</f>
        <v>0</v>
      </c>
      <c r="F44" s="4">
        <f>IFERROR(求节点(育马!$AU$6:$AU$21,育马!$AW$6:$AW$21,$D44),0)/2</f>
        <v>0</v>
      </c>
      <c r="G44" s="4">
        <f>IFERROR(求节点(育马!$AU$6:$AU$21,育马!$AW$6:$AW$21,$D44),0)/2</f>
        <v>0</v>
      </c>
      <c r="H44" s="4">
        <f>IFERROR(求节点(育马!$AU$6:$AU$21,育马!$AW$6:$AW$21,$D44),0)/2</f>
        <v>0</v>
      </c>
      <c r="I44" s="4">
        <f>IFERROR(求节点(育马!$AU$6:$AU$21,育马!$AW$6:$AW$21,$D44),0)/2</f>
        <v>0</v>
      </c>
      <c r="J44" s="4">
        <f>IFERROR(求节点(词条!$BB$6:$BB$21,词条!$BD$6:$BD$21,$D44),0)</f>
        <v>0</v>
      </c>
      <c r="K44" s="4">
        <f>IFERROR(求节点(词条!$BB$51:$BB$66,词条!$BD$51:$BD$66,$D44),0)</f>
        <v>0</v>
      </c>
      <c r="L44" s="4">
        <f>IFERROR(求节点(词条!$BB$96:$BB$111,词条!$BD$96:$BD$111,$D44),0)</f>
        <v>0</v>
      </c>
      <c r="M44" s="4">
        <f>IFERROR(求节点(词条!$BB$141:$BB$156,词条!$BD$141:$BD$156,$D44),0)</f>
        <v>0</v>
      </c>
      <c r="N44" s="4">
        <f>IFERROR(求节点(词条!$BB$186:$BB$201,词条!$BD$186:$BD$201,$D44),0)</f>
        <v>0</v>
      </c>
    </row>
    <row r="45" spans="4:14" x14ac:dyDescent="0.15">
      <c r="D45" s="4">
        <v>41</v>
      </c>
      <c r="E45" s="4">
        <f>IFERROR(求节点(育马!$AU$6:$AU$21,育马!$AW$6:$AW$21,$D45),0)/2</f>
        <v>0</v>
      </c>
      <c r="F45" s="4">
        <f>IFERROR(求节点(育马!$AU$6:$AU$21,育马!$AW$6:$AW$21,$D45),0)/2</f>
        <v>0</v>
      </c>
      <c r="G45" s="4">
        <f>IFERROR(求节点(育马!$AU$6:$AU$21,育马!$AW$6:$AW$21,$D45),0)/2</f>
        <v>0</v>
      </c>
      <c r="H45" s="4">
        <f>IFERROR(求节点(育马!$AU$6:$AU$21,育马!$AW$6:$AW$21,$D45),0)/2</f>
        <v>0</v>
      </c>
      <c r="I45" s="4">
        <f>IFERROR(求节点(育马!$AU$6:$AU$21,育马!$AW$6:$AW$21,$D45),0)/2</f>
        <v>0</v>
      </c>
      <c r="J45" s="4">
        <f>IFERROR(求节点(词条!$BB$6:$BB$21,词条!$BD$6:$BD$21,$D45),0)</f>
        <v>0</v>
      </c>
      <c r="K45" s="4">
        <f>IFERROR(求节点(词条!$BB$51:$BB$66,词条!$BD$51:$BD$66,$D45),0)</f>
        <v>0</v>
      </c>
      <c r="L45" s="4">
        <f>IFERROR(求节点(词条!$BB$96:$BB$111,词条!$BD$96:$BD$111,$D45),0)</f>
        <v>0</v>
      </c>
      <c r="M45" s="4">
        <f>IFERROR(求节点(词条!$BB$141:$BB$156,词条!$BD$141:$BD$156,$D45),0)</f>
        <v>0</v>
      </c>
      <c r="N45" s="4">
        <f>IFERROR(求节点(词条!$BB$186:$BB$201,词条!$BD$186:$BD$201,$D45),0)</f>
        <v>0</v>
      </c>
    </row>
    <row r="46" spans="4:14" x14ac:dyDescent="0.15">
      <c r="D46" s="4">
        <v>42</v>
      </c>
      <c r="E46" s="4">
        <f>IFERROR(求节点(育马!$AU$6:$AU$21,育马!$AW$6:$AW$21,$D46),0)/2</f>
        <v>0</v>
      </c>
      <c r="F46" s="4">
        <f>IFERROR(求节点(育马!$AU$6:$AU$21,育马!$AW$6:$AW$21,$D46),0)/2</f>
        <v>0</v>
      </c>
      <c r="G46" s="4">
        <f>IFERROR(求节点(育马!$AU$6:$AU$21,育马!$AW$6:$AW$21,$D46),0)/2</f>
        <v>0</v>
      </c>
      <c r="H46" s="4">
        <f>IFERROR(求节点(育马!$AU$6:$AU$21,育马!$AW$6:$AW$21,$D46),0)/2</f>
        <v>0</v>
      </c>
      <c r="I46" s="4">
        <f>IFERROR(求节点(育马!$AU$6:$AU$21,育马!$AW$6:$AW$21,$D46),0)/2</f>
        <v>0</v>
      </c>
      <c r="J46" s="4">
        <f>IFERROR(求节点(词条!$BB$6:$BB$21,词条!$BD$6:$BD$21,$D46),0)</f>
        <v>0</v>
      </c>
      <c r="K46" s="4">
        <f>IFERROR(求节点(词条!$BB$51:$BB$66,词条!$BD$51:$BD$66,$D46),0)</f>
        <v>0</v>
      </c>
      <c r="L46" s="4">
        <f>IFERROR(求节点(词条!$BB$96:$BB$111,词条!$BD$96:$BD$111,$D46),0)</f>
        <v>0</v>
      </c>
      <c r="M46" s="4">
        <f>IFERROR(求节点(词条!$BB$141:$BB$156,词条!$BD$141:$BD$156,$D46),0)</f>
        <v>0</v>
      </c>
      <c r="N46" s="4">
        <f>IFERROR(求节点(词条!$BB$186:$BB$201,词条!$BD$186:$BD$201,$D46),0)</f>
        <v>0</v>
      </c>
    </row>
    <row r="47" spans="4:14" x14ac:dyDescent="0.15">
      <c r="D47" s="4">
        <v>43</v>
      </c>
      <c r="E47" s="4">
        <f>IFERROR(求节点(育马!$AU$6:$AU$21,育马!$AW$6:$AW$21,$D47),0)/2</f>
        <v>0</v>
      </c>
      <c r="F47" s="4">
        <f>IFERROR(求节点(育马!$AU$6:$AU$21,育马!$AW$6:$AW$21,$D47),0)/2</f>
        <v>0</v>
      </c>
      <c r="G47" s="4">
        <f>IFERROR(求节点(育马!$AU$6:$AU$21,育马!$AW$6:$AW$21,$D47),0)/2</f>
        <v>0</v>
      </c>
      <c r="H47" s="4">
        <f>IFERROR(求节点(育马!$AU$6:$AU$21,育马!$AW$6:$AW$21,$D47),0)/2</f>
        <v>0</v>
      </c>
      <c r="I47" s="4">
        <f>IFERROR(求节点(育马!$AU$6:$AU$21,育马!$AW$6:$AW$21,$D47),0)/2</f>
        <v>0</v>
      </c>
      <c r="J47" s="4">
        <f>IFERROR(求节点(词条!$BB$6:$BB$21,词条!$BD$6:$BD$21,$D47),0)</f>
        <v>0</v>
      </c>
      <c r="K47" s="4">
        <f>IFERROR(求节点(词条!$BB$51:$BB$66,词条!$BD$51:$BD$66,$D47),0)</f>
        <v>0</v>
      </c>
      <c r="L47" s="4">
        <f>IFERROR(求节点(词条!$BB$96:$BB$111,词条!$BD$96:$BD$111,$D47),0)</f>
        <v>0</v>
      </c>
      <c r="M47" s="4">
        <f>IFERROR(求节点(词条!$BB$141:$BB$156,词条!$BD$141:$BD$156,$D47),0)</f>
        <v>0</v>
      </c>
      <c r="N47" s="4">
        <f>IFERROR(求节点(词条!$BB$186:$BB$201,词条!$BD$186:$BD$201,$D47),0)</f>
        <v>0</v>
      </c>
    </row>
    <row r="48" spans="4:14" x14ac:dyDescent="0.15">
      <c r="D48" s="4">
        <v>44</v>
      </c>
      <c r="E48" s="4">
        <f>IFERROR(求节点(育马!$AU$6:$AU$21,育马!$AW$6:$AW$21,$D48),0)/2</f>
        <v>0</v>
      </c>
      <c r="F48" s="4">
        <f>IFERROR(求节点(育马!$AU$6:$AU$21,育马!$AW$6:$AW$21,$D48),0)/2</f>
        <v>0</v>
      </c>
      <c r="G48" s="4">
        <f>IFERROR(求节点(育马!$AU$6:$AU$21,育马!$AW$6:$AW$21,$D48),0)/2</f>
        <v>0</v>
      </c>
      <c r="H48" s="4">
        <f>IFERROR(求节点(育马!$AU$6:$AU$21,育马!$AW$6:$AW$21,$D48),0)/2</f>
        <v>0</v>
      </c>
      <c r="I48" s="4">
        <f>IFERROR(求节点(育马!$AU$6:$AU$21,育马!$AW$6:$AW$21,$D48),0)/2</f>
        <v>0</v>
      </c>
      <c r="J48" s="4">
        <f>IFERROR(求节点(词条!$BB$6:$BB$21,词条!$BD$6:$BD$21,$D48),0)</f>
        <v>0</v>
      </c>
      <c r="K48" s="4">
        <f>IFERROR(求节点(词条!$BB$51:$BB$66,词条!$BD$51:$BD$66,$D48),0)</f>
        <v>0</v>
      </c>
      <c r="L48" s="4">
        <f>IFERROR(求节点(词条!$BB$96:$BB$111,词条!$BD$96:$BD$111,$D48),0)</f>
        <v>0</v>
      </c>
      <c r="M48" s="4">
        <f>IFERROR(求节点(词条!$BB$141:$BB$156,词条!$BD$141:$BD$156,$D48),0)</f>
        <v>0</v>
      </c>
      <c r="N48" s="4">
        <f>IFERROR(求节点(词条!$BB$186:$BB$201,词条!$BD$186:$BD$201,$D48),0)</f>
        <v>0</v>
      </c>
    </row>
    <row r="49" spans="4:14" x14ac:dyDescent="0.15">
      <c r="D49" s="4">
        <v>45</v>
      </c>
      <c r="E49" s="4">
        <f>IFERROR(求节点(育马!$AU$6:$AU$21,育马!$AW$6:$AW$21,$D49),0)/2</f>
        <v>0</v>
      </c>
      <c r="F49" s="4">
        <f>IFERROR(求节点(育马!$AU$6:$AU$21,育马!$AW$6:$AW$21,$D49),0)/2</f>
        <v>0</v>
      </c>
      <c r="G49" s="4">
        <f>IFERROR(求节点(育马!$AU$6:$AU$21,育马!$AW$6:$AW$21,$D49),0)/2</f>
        <v>0</v>
      </c>
      <c r="H49" s="4">
        <f>IFERROR(求节点(育马!$AU$6:$AU$21,育马!$AW$6:$AW$21,$D49),0)/2</f>
        <v>0</v>
      </c>
      <c r="I49" s="4">
        <f>IFERROR(求节点(育马!$AU$6:$AU$21,育马!$AW$6:$AW$21,$D49),0)/2</f>
        <v>0</v>
      </c>
      <c r="J49" s="4">
        <f>IFERROR(求节点(词条!$BB$6:$BB$21,词条!$BD$6:$BD$21,$D49),0)</f>
        <v>0</v>
      </c>
      <c r="K49" s="4">
        <f>IFERROR(求节点(词条!$BB$51:$BB$66,词条!$BD$51:$BD$66,$D49),0)</f>
        <v>0</v>
      </c>
      <c r="L49" s="4">
        <f>IFERROR(求节点(词条!$BB$96:$BB$111,词条!$BD$96:$BD$111,$D49),0)</f>
        <v>0</v>
      </c>
      <c r="M49" s="4">
        <f>IFERROR(求节点(词条!$BB$141:$BB$156,词条!$BD$141:$BD$156,$D49),0)</f>
        <v>0</v>
      </c>
      <c r="N49" s="4">
        <f>IFERROR(求节点(词条!$BB$186:$BB$201,词条!$BD$186:$BD$201,$D49),0)</f>
        <v>0</v>
      </c>
    </row>
    <row r="50" spans="4:14" x14ac:dyDescent="0.15">
      <c r="D50" s="4">
        <v>46</v>
      </c>
      <c r="E50" s="4">
        <f>IFERROR(求节点(育马!$AU$6:$AU$21,育马!$AW$6:$AW$21,$D50),0)/2</f>
        <v>0</v>
      </c>
      <c r="F50" s="4">
        <f>IFERROR(求节点(育马!$AU$6:$AU$21,育马!$AW$6:$AW$21,$D50),0)/2</f>
        <v>0</v>
      </c>
      <c r="G50" s="4">
        <f>IFERROR(求节点(育马!$AU$6:$AU$21,育马!$AW$6:$AW$21,$D50),0)/2</f>
        <v>0</v>
      </c>
      <c r="H50" s="4">
        <f>IFERROR(求节点(育马!$AU$6:$AU$21,育马!$AW$6:$AW$21,$D50),0)/2</f>
        <v>0</v>
      </c>
      <c r="I50" s="4">
        <f>IFERROR(求节点(育马!$AU$6:$AU$21,育马!$AW$6:$AW$21,$D50),0)/2</f>
        <v>0</v>
      </c>
      <c r="J50" s="4">
        <f>IFERROR(求节点(词条!$BB$6:$BB$21,词条!$BD$6:$BD$21,$D50),0)</f>
        <v>0</v>
      </c>
      <c r="K50" s="4">
        <f>IFERROR(求节点(词条!$BB$51:$BB$66,词条!$BD$51:$BD$66,$D50),0)</f>
        <v>0</v>
      </c>
      <c r="L50" s="4">
        <f>IFERROR(求节点(词条!$BB$96:$BB$111,词条!$BD$96:$BD$111,$D50),0)</f>
        <v>0</v>
      </c>
      <c r="M50" s="4">
        <f>IFERROR(求节点(词条!$BB$141:$BB$156,词条!$BD$141:$BD$156,$D50),0)</f>
        <v>0</v>
      </c>
      <c r="N50" s="4">
        <f>IFERROR(求节点(词条!$BB$186:$BB$201,词条!$BD$186:$BD$201,$D50),0)</f>
        <v>0</v>
      </c>
    </row>
    <row r="51" spans="4:14" x14ac:dyDescent="0.15">
      <c r="D51" s="4">
        <v>47</v>
      </c>
      <c r="E51" s="4">
        <f>IFERROR(求节点(育马!$AU$6:$AU$21,育马!$AW$6:$AW$21,$D51),0)/2</f>
        <v>0</v>
      </c>
      <c r="F51" s="4">
        <f>IFERROR(求节点(育马!$AU$6:$AU$21,育马!$AW$6:$AW$21,$D51),0)/2</f>
        <v>0</v>
      </c>
      <c r="G51" s="4">
        <f>IFERROR(求节点(育马!$AU$6:$AU$21,育马!$AW$6:$AW$21,$D51),0)/2</f>
        <v>0</v>
      </c>
      <c r="H51" s="4">
        <f>IFERROR(求节点(育马!$AU$6:$AU$21,育马!$AW$6:$AW$21,$D51),0)/2</f>
        <v>0</v>
      </c>
      <c r="I51" s="4">
        <f>IFERROR(求节点(育马!$AU$6:$AU$21,育马!$AW$6:$AW$21,$D51),0)/2</f>
        <v>0</v>
      </c>
      <c r="J51" s="4">
        <f>IFERROR(求节点(词条!$BB$6:$BB$21,词条!$BD$6:$BD$21,$D51),0)</f>
        <v>0</v>
      </c>
      <c r="K51" s="4">
        <f>IFERROR(求节点(词条!$BB$51:$BB$66,词条!$BD$51:$BD$66,$D51),0)</f>
        <v>0</v>
      </c>
      <c r="L51" s="4">
        <f>IFERROR(求节点(词条!$BB$96:$BB$111,词条!$BD$96:$BD$111,$D51),0)</f>
        <v>0</v>
      </c>
      <c r="M51" s="4">
        <f>IFERROR(求节点(词条!$BB$141:$BB$156,词条!$BD$141:$BD$156,$D51),0)</f>
        <v>0</v>
      </c>
      <c r="N51" s="4">
        <f>IFERROR(求节点(词条!$BB$186:$BB$201,词条!$BD$186:$BD$201,$D51),0)</f>
        <v>0</v>
      </c>
    </row>
    <row r="52" spans="4:14" x14ac:dyDescent="0.15">
      <c r="D52" s="4">
        <v>48</v>
      </c>
      <c r="E52" s="4">
        <f>IFERROR(求节点(育马!$AU$6:$AU$21,育马!$AW$6:$AW$21,$D52),0)/2</f>
        <v>0</v>
      </c>
      <c r="F52" s="4">
        <f>IFERROR(求节点(育马!$AU$6:$AU$21,育马!$AW$6:$AW$21,$D52),0)/2</f>
        <v>0</v>
      </c>
      <c r="G52" s="4">
        <f>IFERROR(求节点(育马!$AU$6:$AU$21,育马!$AW$6:$AW$21,$D52),0)/2</f>
        <v>0</v>
      </c>
      <c r="H52" s="4">
        <f>IFERROR(求节点(育马!$AU$6:$AU$21,育马!$AW$6:$AW$21,$D52),0)/2</f>
        <v>0</v>
      </c>
      <c r="I52" s="4">
        <f>IFERROR(求节点(育马!$AU$6:$AU$21,育马!$AW$6:$AW$21,$D52),0)/2</f>
        <v>0</v>
      </c>
      <c r="J52" s="4">
        <f>IFERROR(求节点(词条!$BB$6:$BB$21,词条!$BD$6:$BD$21,$D52),0)</f>
        <v>0</v>
      </c>
      <c r="K52" s="4">
        <f>IFERROR(求节点(词条!$BB$51:$BB$66,词条!$BD$51:$BD$66,$D52),0)</f>
        <v>0</v>
      </c>
      <c r="L52" s="4">
        <f>IFERROR(求节点(词条!$BB$96:$BB$111,词条!$BD$96:$BD$111,$D52),0)</f>
        <v>0</v>
      </c>
      <c r="M52" s="4">
        <f>IFERROR(求节点(词条!$BB$141:$BB$156,词条!$BD$141:$BD$156,$D52),0)</f>
        <v>0</v>
      </c>
      <c r="N52" s="4">
        <f>IFERROR(求节点(词条!$BB$186:$BB$201,词条!$BD$186:$BD$201,$D52),0)</f>
        <v>0</v>
      </c>
    </row>
    <row r="53" spans="4:14" x14ac:dyDescent="0.15">
      <c r="D53" s="4">
        <v>49</v>
      </c>
      <c r="E53" s="4">
        <f>IFERROR(求节点(育马!$AU$6:$AU$21,育马!$AW$6:$AW$21,$D53),0)/2</f>
        <v>0</v>
      </c>
      <c r="F53" s="4">
        <f>IFERROR(求节点(育马!$AU$6:$AU$21,育马!$AW$6:$AW$21,$D53),0)/2</f>
        <v>0</v>
      </c>
      <c r="G53" s="4">
        <f>IFERROR(求节点(育马!$AU$6:$AU$21,育马!$AW$6:$AW$21,$D53),0)/2</f>
        <v>0</v>
      </c>
      <c r="H53" s="4">
        <f>IFERROR(求节点(育马!$AU$6:$AU$21,育马!$AW$6:$AW$21,$D53),0)/2</f>
        <v>0</v>
      </c>
      <c r="I53" s="4">
        <f>IFERROR(求节点(育马!$AU$6:$AU$21,育马!$AW$6:$AW$21,$D53),0)/2</f>
        <v>0</v>
      </c>
      <c r="J53" s="4">
        <f>IFERROR(求节点(词条!$BB$6:$BB$21,词条!$BD$6:$BD$21,$D53),0)</f>
        <v>0</v>
      </c>
      <c r="K53" s="4">
        <f>IFERROR(求节点(词条!$BB$51:$BB$66,词条!$BD$51:$BD$66,$D53),0)</f>
        <v>0</v>
      </c>
      <c r="L53" s="4">
        <f>IFERROR(求节点(词条!$BB$96:$BB$111,词条!$BD$96:$BD$111,$D53),0)</f>
        <v>0</v>
      </c>
      <c r="M53" s="4">
        <f>IFERROR(求节点(词条!$BB$141:$BB$156,词条!$BD$141:$BD$156,$D53),0)</f>
        <v>0</v>
      </c>
      <c r="N53" s="4">
        <f>IFERROR(求节点(词条!$BB$186:$BB$201,词条!$BD$186:$BD$201,$D53),0)</f>
        <v>0</v>
      </c>
    </row>
    <row r="54" spans="4:14" x14ac:dyDescent="0.15">
      <c r="D54" s="4">
        <v>50</v>
      </c>
      <c r="E54" s="4">
        <f>IFERROR(求节点(育马!$AU$6:$AU$21,育马!$AW$6:$AW$21,$D54),0)/2</f>
        <v>0</v>
      </c>
      <c r="F54" s="4">
        <f>IFERROR(求节点(育马!$AU$6:$AU$21,育马!$AW$6:$AW$21,$D54),0)/2</f>
        <v>0</v>
      </c>
      <c r="G54" s="4">
        <f>IFERROR(求节点(育马!$AU$6:$AU$21,育马!$AW$6:$AW$21,$D54),0)/2</f>
        <v>0</v>
      </c>
      <c r="H54" s="4">
        <f>IFERROR(求节点(育马!$AU$6:$AU$21,育马!$AW$6:$AW$21,$D54),0)/2</f>
        <v>0</v>
      </c>
      <c r="I54" s="4">
        <f>IFERROR(求节点(育马!$AU$6:$AU$21,育马!$AW$6:$AW$21,$D54),0)/2</f>
        <v>0</v>
      </c>
      <c r="J54" s="4">
        <f>IFERROR(求节点(词条!$BB$6:$BB$21,词条!$BD$6:$BD$21,$D54),0)</f>
        <v>0</v>
      </c>
      <c r="K54" s="4">
        <f>IFERROR(求节点(词条!$BB$51:$BB$66,词条!$BD$51:$BD$66,$D54),0)</f>
        <v>0</v>
      </c>
      <c r="L54" s="4">
        <f>IFERROR(求节点(词条!$BB$96:$BB$111,词条!$BD$96:$BD$111,$D54),0)</f>
        <v>0</v>
      </c>
      <c r="M54" s="4">
        <f>IFERROR(求节点(词条!$BB$141:$BB$156,词条!$BD$141:$BD$156,$D54),0)</f>
        <v>0</v>
      </c>
      <c r="N54" s="4">
        <f>IFERROR(求节点(词条!$BB$186:$BB$201,词条!$BD$186:$BD$201,$D54),0)</f>
        <v>0</v>
      </c>
    </row>
    <row r="55" spans="4:14" x14ac:dyDescent="0.15">
      <c r="D55" s="4">
        <v>51</v>
      </c>
      <c r="E55" s="4">
        <f>IFERROR(求节点(育马!$AU$6:$AU$21,育马!$AW$6:$AW$21,$D55),0)/2</f>
        <v>66.307767409546585</v>
      </c>
      <c r="F55" s="4">
        <f>IFERROR(求节点(育马!$AU$6:$AU$21,育马!$AW$6:$AW$21,$D55),0)/2</f>
        <v>66.307767409546585</v>
      </c>
      <c r="G55" s="4">
        <f>IFERROR(求节点(育马!$AU$6:$AU$21,育马!$AW$6:$AW$21,$D55),0)/2</f>
        <v>66.307767409546585</v>
      </c>
      <c r="H55" s="4">
        <f>IFERROR(求节点(育马!$AU$6:$AU$21,育马!$AW$6:$AW$21,$D55),0)/2</f>
        <v>66.307767409546585</v>
      </c>
      <c r="I55" s="4">
        <f>IFERROR(求节点(育马!$AU$6:$AU$21,育马!$AW$6:$AW$21,$D55),0)/2</f>
        <v>66.307767409546585</v>
      </c>
      <c r="J55" s="4">
        <f>IFERROR(求节点(词条!$BB$6:$BB$21,词条!$BD$6:$BD$21,$D55),0)</f>
        <v>1.2E-2</v>
      </c>
      <c r="K55" s="4">
        <f>IFERROR(求节点(词条!$BB$51:$BB$66,词条!$BD$51:$BD$66,$D55),0)</f>
        <v>1.2E-2</v>
      </c>
      <c r="L55" s="4">
        <f>IFERROR(求节点(词条!$BB$96:$BB$111,词条!$BD$96:$BD$111,$D55),0)</f>
        <v>1.2E-2</v>
      </c>
      <c r="M55" s="4">
        <f>IFERROR(求节点(词条!$BB$141:$BB$156,词条!$BD$141:$BD$156,$D55),0)</f>
        <v>1.2E-2</v>
      </c>
      <c r="N55" s="4">
        <f>IFERROR(求节点(词条!$BB$186:$BB$201,词条!$BD$186:$BD$201,$D55),0)</f>
        <v>1.2E-2</v>
      </c>
    </row>
    <row r="56" spans="4:14" x14ac:dyDescent="0.15">
      <c r="D56" s="4">
        <v>52</v>
      </c>
      <c r="E56" s="4">
        <f>IFERROR(求节点(育马!$AU$6:$AU$21,育马!$AW$6:$AW$21,$D56),0)/2</f>
        <v>132.61553481909317</v>
      </c>
      <c r="F56" s="4">
        <f>IFERROR(求节点(育马!$AU$6:$AU$21,育马!$AW$6:$AW$21,$D56),0)/2</f>
        <v>132.61553481909317</v>
      </c>
      <c r="G56" s="4">
        <f>IFERROR(求节点(育马!$AU$6:$AU$21,育马!$AW$6:$AW$21,$D56),0)/2</f>
        <v>132.61553481909317</v>
      </c>
      <c r="H56" s="4">
        <f>IFERROR(求节点(育马!$AU$6:$AU$21,育马!$AW$6:$AW$21,$D56),0)/2</f>
        <v>132.61553481909317</v>
      </c>
      <c r="I56" s="4">
        <f>IFERROR(求节点(育马!$AU$6:$AU$21,育马!$AW$6:$AW$21,$D56),0)/2</f>
        <v>132.61553481909317</v>
      </c>
      <c r="J56" s="4">
        <f>IFERROR(求节点(词条!$BB$6:$BB$21,词条!$BD$6:$BD$21,$D56),0)</f>
        <v>2.4E-2</v>
      </c>
      <c r="K56" s="4">
        <f>IFERROR(求节点(词条!$BB$51:$BB$66,词条!$BD$51:$BD$66,$D56),0)</f>
        <v>2.4E-2</v>
      </c>
      <c r="L56" s="4">
        <f>IFERROR(求节点(词条!$BB$96:$BB$111,词条!$BD$96:$BD$111,$D56),0)</f>
        <v>2.4E-2</v>
      </c>
      <c r="M56" s="4">
        <f>IFERROR(求节点(词条!$BB$141:$BB$156,词条!$BD$141:$BD$156,$D56),0)</f>
        <v>2.4E-2</v>
      </c>
      <c r="N56" s="4">
        <f>IFERROR(求节点(词条!$BB$186:$BB$201,词条!$BD$186:$BD$201,$D56),0)</f>
        <v>2.4E-2</v>
      </c>
    </row>
    <row r="57" spans="4:14" x14ac:dyDescent="0.15">
      <c r="D57" s="4">
        <v>53</v>
      </c>
      <c r="E57" s="4">
        <f>IFERROR(求节点(育马!$AU$6:$AU$21,育马!$AW$6:$AW$21,$D57),0)/2</f>
        <v>198.92330222863976</v>
      </c>
      <c r="F57" s="4">
        <f>IFERROR(求节点(育马!$AU$6:$AU$21,育马!$AW$6:$AW$21,$D57),0)/2</f>
        <v>198.92330222863976</v>
      </c>
      <c r="G57" s="4">
        <f>IFERROR(求节点(育马!$AU$6:$AU$21,育马!$AW$6:$AW$21,$D57),0)/2</f>
        <v>198.92330222863976</v>
      </c>
      <c r="H57" s="4">
        <f>IFERROR(求节点(育马!$AU$6:$AU$21,育马!$AW$6:$AW$21,$D57),0)/2</f>
        <v>198.92330222863976</v>
      </c>
      <c r="I57" s="4">
        <f>IFERROR(求节点(育马!$AU$6:$AU$21,育马!$AW$6:$AW$21,$D57),0)/2</f>
        <v>198.92330222863976</v>
      </c>
      <c r="J57" s="4">
        <f>IFERROR(求节点(词条!$BB$6:$BB$21,词条!$BD$6:$BD$21,$D57),0)</f>
        <v>3.6000000000000004E-2</v>
      </c>
      <c r="K57" s="4">
        <f>IFERROR(求节点(词条!$BB$51:$BB$66,词条!$BD$51:$BD$66,$D57),0)</f>
        <v>3.6000000000000004E-2</v>
      </c>
      <c r="L57" s="4">
        <f>IFERROR(求节点(词条!$BB$96:$BB$111,词条!$BD$96:$BD$111,$D57),0)</f>
        <v>3.6000000000000004E-2</v>
      </c>
      <c r="M57" s="4">
        <f>IFERROR(求节点(词条!$BB$141:$BB$156,词条!$BD$141:$BD$156,$D57),0)</f>
        <v>3.6000000000000004E-2</v>
      </c>
      <c r="N57" s="4">
        <f>IFERROR(求节点(词条!$BB$186:$BB$201,词条!$BD$186:$BD$201,$D57),0)</f>
        <v>3.6000000000000004E-2</v>
      </c>
    </row>
    <row r="58" spans="4:14" x14ac:dyDescent="0.15">
      <c r="D58" s="4">
        <v>54</v>
      </c>
      <c r="E58" s="4">
        <f>IFERROR(求节点(育马!$AU$6:$AU$21,育马!$AW$6:$AW$21,$D58),0)/2</f>
        <v>265.23106963818634</v>
      </c>
      <c r="F58" s="4">
        <f>IFERROR(求节点(育马!$AU$6:$AU$21,育马!$AW$6:$AW$21,$D58),0)/2</f>
        <v>265.23106963818634</v>
      </c>
      <c r="G58" s="4">
        <f>IFERROR(求节点(育马!$AU$6:$AU$21,育马!$AW$6:$AW$21,$D58),0)/2</f>
        <v>265.23106963818634</v>
      </c>
      <c r="H58" s="4">
        <f>IFERROR(求节点(育马!$AU$6:$AU$21,育马!$AW$6:$AW$21,$D58),0)/2</f>
        <v>265.23106963818634</v>
      </c>
      <c r="I58" s="4">
        <f>IFERROR(求节点(育马!$AU$6:$AU$21,育马!$AW$6:$AW$21,$D58),0)/2</f>
        <v>265.23106963818634</v>
      </c>
      <c r="J58" s="4">
        <f>IFERROR(求节点(词条!$BB$6:$BB$21,词条!$BD$6:$BD$21,$D58),0)</f>
        <v>4.8000000000000001E-2</v>
      </c>
      <c r="K58" s="4">
        <f>IFERROR(求节点(词条!$BB$51:$BB$66,词条!$BD$51:$BD$66,$D58),0)</f>
        <v>4.8000000000000001E-2</v>
      </c>
      <c r="L58" s="4">
        <f>IFERROR(求节点(词条!$BB$96:$BB$111,词条!$BD$96:$BD$111,$D58),0)</f>
        <v>4.8000000000000001E-2</v>
      </c>
      <c r="M58" s="4">
        <f>IFERROR(求节点(词条!$BB$141:$BB$156,词条!$BD$141:$BD$156,$D58),0)</f>
        <v>4.8000000000000001E-2</v>
      </c>
      <c r="N58" s="4">
        <f>IFERROR(求节点(词条!$BB$186:$BB$201,词条!$BD$186:$BD$201,$D58),0)</f>
        <v>4.8000000000000001E-2</v>
      </c>
    </row>
    <row r="59" spans="4:14" x14ac:dyDescent="0.15">
      <c r="D59" s="4">
        <v>55</v>
      </c>
      <c r="E59" s="4">
        <f>IFERROR(求节点(育马!$AU$6:$AU$21,育马!$AW$6:$AW$21,$D59),0)/2</f>
        <v>331.53883704773295</v>
      </c>
      <c r="F59" s="4">
        <f>IFERROR(求节点(育马!$AU$6:$AU$21,育马!$AW$6:$AW$21,$D59),0)/2</f>
        <v>331.53883704773295</v>
      </c>
      <c r="G59" s="4">
        <f>IFERROR(求节点(育马!$AU$6:$AU$21,育马!$AW$6:$AW$21,$D59),0)/2</f>
        <v>331.53883704773295</v>
      </c>
      <c r="H59" s="4">
        <f>IFERROR(求节点(育马!$AU$6:$AU$21,育马!$AW$6:$AW$21,$D59),0)/2</f>
        <v>331.53883704773295</v>
      </c>
      <c r="I59" s="4">
        <f>IFERROR(求节点(育马!$AU$6:$AU$21,育马!$AW$6:$AW$21,$D59),0)/2</f>
        <v>331.53883704773295</v>
      </c>
      <c r="J59" s="4">
        <f>IFERROR(求节点(词条!$BB$6:$BB$21,词条!$BD$6:$BD$21,$D59),0)</f>
        <v>0.06</v>
      </c>
      <c r="K59" s="4">
        <f>IFERROR(求节点(词条!$BB$51:$BB$66,词条!$BD$51:$BD$66,$D59),0)</f>
        <v>0.06</v>
      </c>
      <c r="L59" s="4">
        <f>IFERROR(求节点(词条!$BB$96:$BB$111,词条!$BD$96:$BD$111,$D59),0)</f>
        <v>0.06</v>
      </c>
      <c r="M59" s="4">
        <f>IFERROR(求节点(词条!$BB$141:$BB$156,词条!$BD$141:$BD$156,$D59),0)</f>
        <v>0.06</v>
      </c>
      <c r="N59" s="4">
        <f>IFERROR(求节点(词条!$BB$186:$BB$201,词条!$BD$186:$BD$201,$D59),0)</f>
        <v>0.06</v>
      </c>
    </row>
    <row r="60" spans="4:14" x14ac:dyDescent="0.15">
      <c r="D60" s="4">
        <v>56</v>
      </c>
      <c r="E60" s="4">
        <f>IFERROR(求节点(育马!$AU$6:$AU$21,育马!$AW$6:$AW$21,$D60),0)/2</f>
        <v>397.84660445727951</v>
      </c>
      <c r="F60" s="4">
        <f>IFERROR(求节点(育马!$AU$6:$AU$21,育马!$AW$6:$AW$21,$D60),0)/2</f>
        <v>397.84660445727951</v>
      </c>
      <c r="G60" s="4">
        <f>IFERROR(求节点(育马!$AU$6:$AU$21,育马!$AW$6:$AW$21,$D60),0)/2</f>
        <v>397.84660445727951</v>
      </c>
      <c r="H60" s="4">
        <f>IFERROR(求节点(育马!$AU$6:$AU$21,育马!$AW$6:$AW$21,$D60),0)/2</f>
        <v>397.84660445727951</v>
      </c>
      <c r="I60" s="4">
        <f>IFERROR(求节点(育马!$AU$6:$AU$21,育马!$AW$6:$AW$21,$D60),0)/2</f>
        <v>397.84660445727951</v>
      </c>
      <c r="J60" s="4">
        <f>IFERROR(求节点(词条!$BB$6:$BB$21,词条!$BD$6:$BD$21,$D60),0)</f>
        <v>7.2000000000000008E-2</v>
      </c>
      <c r="K60" s="4">
        <f>IFERROR(求节点(词条!$BB$51:$BB$66,词条!$BD$51:$BD$66,$D60),0)</f>
        <v>7.2000000000000008E-2</v>
      </c>
      <c r="L60" s="4">
        <f>IFERROR(求节点(词条!$BB$96:$BB$111,词条!$BD$96:$BD$111,$D60),0)</f>
        <v>7.2000000000000008E-2</v>
      </c>
      <c r="M60" s="4">
        <f>IFERROR(求节点(词条!$BB$141:$BB$156,词条!$BD$141:$BD$156,$D60),0)</f>
        <v>7.2000000000000008E-2</v>
      </c>
      <c r="N60" s="4">
        <f>IFERROR(求节点(词条!$BB$186:$BB$201,词条!$BD$186:$BD$201,$D60),0)</f>
        <v>7.2000000000000008E-2</v>
      </c>
    </row>
    <row r="61" spans="4:14" x14ac:dyDescent="0.15">
      <c r="D61" s="4">
        <v>57</v>
      </c>
      <c r="E61" s="4">
        <f>IFERROR(求节点(育马!$AU$6:$AU$21,育马!$AW$6:$AW$21,$D61),0)/2</f>
        <v>464.15437186682607</v>
      </c>
      <c r="F61" s="4">
        <f>IFERROR(求节点(育马!$AU$6:$AU$21,育马!$AW$6:$AW$21,$D61),0)/2</f>
        <v>464.15437186682607</v>
      </c>
      <c r="G61" s="4">
        <f>IFERROR(求节点(育马!$AU$6:$AU$21,育马!$AW$6:$AW$21,$D61),0)/2</f>
        <v>464.15437186682607</v>
      </c>
      <c r="H61" s="4">
        <f>IFERROR(求节点(育马!$AU$6:$AU$21,育马!$AW$6:$AW$21,$D61),0)/2</f>
        <v>464.15437186682607</v>
      </c>
      <c r="I61" s="4">
        <f>IFERROR(求节点(育马!$AU$6:$AU$21,育马!$AW$6:$AW$21,$D61),0)/2</f>
        <v>464.15437186682607</v>
      </c>
      <c r="J61" s="4">
        <f>IFERROR(求节点(词条!$BB$6:$BB$21,词条!$BD$6:$BD$21,$D61),0)</f>
        <v>8.4000000000000005E-2</v>
      </c>
      <c r="K61" s="4">
        <f>IFERROR(求节点(词条!$BB$51:$BB$66,词条!$BD$51:$BD$66,$D61),0)</f>
        <v>8.4000000000000005E-2</v>
      </c>
      <c r="L61" s="4">
        <f>IFERROR(求节点(词条!$BB$96:$BB$111,词条!$BD$96:$BD$111,$D61),0)</f>
        <v>8.4000000000000005E-2</v>
      </c>
      <c r="M61" s="4">
        <f>IFERROR(求节点(词条!$BB$141:$BB$156,词条!$BD$141:$BD$156,$D61),0)</f>
        <v>8.4000000000000005E-2</v>
      </c>
      <c r="N61" s="4">
        <f>IFERROR(求节点(词条!$BB$186:$BB$201,词条!$BD$186:$BD$201,$D61),0)</f>
        <v>8.4000000000000005E-2</v>
      </c>
    </row>
    <row r="62" spans="4:14" x14ac:dyDescent="0.15">
      <c r="D62" s="4">
        <v>58</v>
      </c>
      <c r="E62" s="4">
        <f>IFERROR(求节点(育马!$AU$6:$AU$21,育马!$AW$6:$AW$21,$D62),0)/2</f>
        <v>530.46213927637268</v>
      </c>
      <c r="F62" s="4">
        <f>IFERROR(求节点(育马!$AU$6:$AU$21,育马!$AW$6:$AW$21,$D62),0)/2</f>
        <v>530.46213927637268</v>
      </c>
      <c r="G62" s="4">
        <f>IFERROR(求节点(育马!$AU$6:$AU$21,育马!$AW$6:$AW$21,$D62),0)/2</f>
        <v>530.46213927637268</v>
      </c>
      <c r="H62" s="4">
        <f>IFERROR(求节点(育马!$AU$6:$AU$21,育马!$AW$6:$AW$21,$D62),0)/2</f>
        <v>530.46213927637268</v>
      </c>
      <c r="I62" s="4">
        <f>IFERROR(求节点(育马!$AU$6:$AU$21,育马!$AW$6:$AW$21,$D62),0)/2</f>
        <v>530.46213927637268</v>
      </c>
      <c r="J62" s="4">
        <f>IFERROR(求节点(词条!$BB$6:$BB$21,词条!$BD$6:$BD$21,$D62),0)</f>
        <v>9.6000000000000002E-2</v>
      </c>
      <c r="K62" s="4">
        <f>IFERROR(求节点(词条!$BB$51:$BB$66,词条!$BD$51:$BD$66,$D62),0)</f>
        <v>9.6000000000000002E-2</v>
      </c>
      <c r="L62" s="4">
        <f>IFERROR(求节点(词条!$BB$96:$BB$111,词条!$BD$96:$BD$111,$D62),0)</f>
        <v>9.6000000000000002E-2</v>
      </c>
      <c r="M62" s="4">
        <f>IFERROR(求节点(词条!$BB$141:$BB$156,词条!$BD$141:$BD$156,$D62),0)</f>
        <v>9.6000000000000002E-2</v>
      </c>
      <c r="N62" s="4">
        <f>IFERROR(求节点(词条!$BB$186:$BB$201,词条!$BD$186:$BD$201,$D62),0)</f>
        <v>9.6000000000000002E-2</v>
      </c>
    </row>
    <row r="63" spans="4:14" x14ac:dyDescent="0.15">
      <c r="D63" s="4">
        <v>59</v>
      </c>
      <c r="E63" s="4">
        <f>IFERROR(求节点(育马!$AU$6:$AU$21,育马!$AW$6:$AW$21,$D63),0)/2</f>
        <v>596.7699066859193</v>
      </c>
      <c r="F63" s="4">
        <f>IFERROR(求节点(育马!$AU$6:$AU$21,育马!$AW$6:$AW$21,$D63),0)/2</f>
        <v>596.7699066859193</v>
      </c>
      <c r="G63" s="4">
        <f>IFERROR(求节点(育马!$AU$6:$AU$21,育马!$AW$6:$AW$21,$D63),0)/2</f>
        <v>596.7699066859193</v>
      </c>
      <c r="H63" s="4">
        <f>IFERROR(求节点(育马!$AU$6:$AU$21,育马!$AW$6:$AW$21,$D63),0)/2</f>
        <v>596.7699066859193</v>
      </c>
      <c r="I63" s="4">
        <f>IFERROR(求节点(育马!$AU$6:$AU$21,育马!$AW$6:$AW$21,$D63),0)/2</f>
        <v>596.7699066859193</v>
      </c>
      <c r="J63" s="4">
        <f>IFERROR(求节点(词条!$BB$6:$BB$21,词条!$BD$6:$BD$21,$D63),0)</f>
        <v>0.108</v>
      </c>
      <c r="K63" s="4">
        <f>IFERROR(求节点(词条!$BB$51:$BB$66,词条!$BD$51:$BD$66,$D63),0)</f>
        <v>0.108</v>
      </c>
      <c r="L63" s="4">
        <f>IFERROR(求节点(词条!$BB$96:$BB$111,词条!$BD$96:$BD$111,$D63),0)</f>
        <v>0.108</v>
      </c>
      <c r="M63" s="4">
        <f>IFERROR(求节点(词条!$BB$141:$BB$156,词条!$BD$141:$BD$156,$D63),0)</f>
        <v>0.108</v>
      </c>
      <c r="N63" s="4">
        <f>IFERROR(求节点(词条!$BB$186:$BB$201,词条!$BD$186:$BD$201,$D63),0)</f>
        <v>0.108</v>
      </c>
    </row>
    <row r="64" spans="4:14" x14ac:dyDescent="0.15">
      <c r="D64" s="4">
        <v>60</v>
      </c>
      <c r="E64" s="4">
        <f>IFERROR(求节点(育马!$AU$6:$AU$21,育马!$AW$6:$AW$21,$D64),0)/2</f>
        <v>663.07767409546591</v>
      </c>
      <c r="F64" s="4">
        <f>IFERROR(求节点(育马!$AU$6:$AU$21,育马!$AW$6:$AW$21,$D64),0)/2</f>
        <v>663.07767409546591</v>
      </c>
      <c r="G64" s="4">
        <f>IFERROR(求节点(育马!$AU$6:$AU$21,育马!$AW$6:$AW$21,$D64),0)/2</f>
        <v>663.07767409546591</v>
      </c>
      <c r="H64" s="4">
        <f>IFERROR(求节点(育马!$AU$6:$AU$21,育马!$AW$6:$AW$21,$D64),0)/2</f>
        <v>663.07767409546591</v>
      </c>
      <c r="I64" s="4">
        <f>IFERROR(求节点(育马!$AU$6:$AU$21,育马!$AW$6:$AW$21,$D64),0)/2</f>
        <v>663.07767409546591</v>
      </c>
      <c r="J64" s="4">
        <f>IFERROR(求节点(词条!$BB$6:$BB$21,词条!$BD$6:$BD$21,$D64),0)</f>
        <v>0.12</v>
      </c>
      <c r="K64" s="4">
        <f>IFERROR(求节点(词条!$BB$51:$BB$66,词条!$BD$51:$BD$66,$D64),0)</f>
        <v>0.12</v>
      </c>
      <c r="L64" s="4">
        <f>IFERROR(求节点(词条!$BB$96:$BB$111,词条!$BD$96:$BD$111,$D64),0)</f>
        <v>0.12</v>
      </c>
      <c r="M64" s="4">
        <f>IFERROR(求节点(词条!$BB$141:$BB$156,词条!$BD$141:$BD$156,$D64),0)</f>
        <v>0.12</v>
      </c>
      <c r="N64" s="4">
        <f>IFERROR(求节点(词条!$BB$186:$BB$201,词条!$BD$186:$BD$201,$D64),0)</f>
        <v>0.12</v>
      </c>
    </row>
    <row r="65" spans="4:14" x14ac:dyDescent="0.15">
      <c r="D65" s="4">
        <v>61</v>
      </c>
      <c r="E65" s="4">
        <f>IFERROR(求节点(育马!$AU$6:$AU$21,育马!$AW$6:$AW$21,$D65),0)/2</f>
        <v>718.21257972571618</v>
      </c>
      <c r="F65" s="4">
        <f>IFERROR(求节点(育马!$AU$6:$AU$21,育马!$AW$6:$AW$21,$D65),0)/2</f>
        <v>718.21257972571618</v>
      </c>
      <c r="G65" s="4">
        <f>IFERROR(求节点(育马!$AU$6:$AU$21,育马!$AW$6:$AW$21,$D65),0)/2</f>
        <v>718.21257972571618</v>
      </c>
      <c r="H65" s="4">
        <f>IFERROR(求节点(育马!$AU$6:$AU$21,育马!$AW$6:$AW$21,$D65),0)/2</f>
        <v>718.21257972571618</v>
      </c>
      <c r="I65" s="4">
        <f>IFERROR(求节点(育马!$AU$6:$AU$21,育马!$AW$6:$AW$21,$D65),0)/2</f>
        <v>718.21257972571618</v>
      </c>
      <c r="J65" s="4">
        <f>IFERROR(求节点(词条!$BB$6:$BB$21,词条!$BD$6:$BD$21,$D65),0)</f>
        <v>0.128</v>
      </c>
      <c r="K65" s="4">
        <f>IFERROR(求节点(词条!$BB$51:$BB$66,词条!$BD$51:$BD$66,$D65),0)</f>
        <v>0.128</v>
      </c>
      <c r="L65" s="4">
        <f>IFERROR(求节点(词条!$BB$96:$BB$111,词条!$BD$96:$BD$111,$D65),0)</f>
        <v>0.128</v>
      </c>
      <c r="M65" s="4">
        <f>IFERROR(求节点(词条!$BB$141:$BB$156,词条!$BD$141:$BD$156,$D65),0)</f>
        <v>0.128</v>
      </c>
      <c r="N65" s="4">
        <f>IFERROR(求节点(词条!$BB$186:$BB$201,词条!$BD$186:$BD$201,$D65),0)</f>
        <v>0.128</v>
      </c>
    </row>
    <row r="66" spans="4:14" x14ac:dyDescent="0.15">
      <c r="D66" s="4">
        <v>62</v>
      </c>
      <c r="E66" s="4">
        <f>IFERROR(求节点(育马!$AU$6:$AU$21,育马!$AW$6:$AW$21,$D66),0)/2</f>
        <v>773.34748535596646</v>
      </c>
      <c r="F66" s="4">
        <f>IFERROR(求节点(育马!$AU$6:$AU$21,育马!$AW$6:$AW$21,$D66),0)/2</f>
        <v>773.34748535596646</v>
      </c>
      <c r="G66" s="4">
        <f>IFERROR(求节点(育马!$AU$6:$AU$21,育马!$AW$6:$AW$21,$D66),0)/2</f>
        <v>773.34748535596646</v>
      </c>
      <c r="H66" s="4">
        <f>IFERROR(求节点(育马!$AU$6:$AU$21,育马!$AW$6:$AW$21,$D66),0)/2</f>
        <v>773.34748535596646</v>
      </c>
      <c r="I66" s="4">
        <f>IFERROR(求节点(育马!$AU$6:$AU$21,育马!$AW$6:$AW$21,$D66),0)/2</f>
        <v>773.34748535596646</v>
      </c>
      <c r="J66" s="4">
        <f>IFERROR(求节点(词条!$BB$6:$BB$21,词条!$BD$6:$BD$21,$D66),0)</f>
        <v>0.13600000000000001</v>
      </c>
      <c r="K66" s="4">
        <f>IFERROR(求节点(词条!$BB$51:$BB$66,词条!$BD$51:$BD$66,$D66),0)</f>
        <v>0.13600000000000001</v>
      </c>
      <c r="L66" s="4">
        <f>IFERROR(求节点(词条!$BB$96:$BB$111,词条!$BD$96:$BD$111,$D66),0)</f>
        <v>0.13600000000000001</v>
      </c>
      <c r="M66" s="4">
        <f>IFERROR(求节点(词条!$BB$141:$BB$156,词条!$BD$141:$BD$156,$D66),0)</f>
        <v>0.13600000000000001</v>
      </c>
      <c r="N66" s="4">
        <f>IFERROR(求节点(词条!$BB$186:$BB$201,词条!$BD$186:$BD$201,$D66),0)</f>
        <v>0.13600000000000001</v>
      </c>
    </row>
    <row r="67" spans="4:14" x14ac:dyDescent="0.15">
      <c r="D67" s="4">
        <v>63</v>
      </c>
      <c r="E67" s="4">
        <f>IFERROR(求节点(育马!$AU$6:$AU$21,育马!$AW$6:$AW$21,$D67),0)/2</f>
        <v>828.48239098621661</v>
      </c>
      <c r="F67" s="4">
        <f>IFERROR(求节点(育马!$AU$6:$AU$21,育马!$AW$6:$AW$21,$D67),0)/2</f>
        <v>828.48239098621661</v>
      </c>
      <c r="G67" s="4">
        <f>IFERROR(求节点(育马!$AU$6:$AU$21,育马!$AW$6:$AW$21,$D67),0)/2</f>
        <v>828.48239098621661</v>
      </c>
      <c r="H67" s="4">
        <f>IFERROR(求节点(育马!$AU$6:$AU$21,育马!$AW$6:$AW$21,$D67),0)/2</f>
        <v>828.48239098621661</v>
      </c>
      <c r="I67" s="4">
        <f>IFERROR(求节点(育马!$AU$6:$AU$21,育马!$AW$6:$AW$21,$D67),0)/2</f>
        <v>828.48239098621661</v>
      </c>
      <c r="J67" s="4">
        <f>IFERROR(求节点(词条!$BB$6:$BB$21,词条!$BD$6:$BD$21,$D67),0)</f>
        <v>0.14400000000000002</v>
      </c>
      <c r="K67" s="4">
        <f>IFERROR(求节点(词条!$BB$51:$BB$66,词条!$BD$51:$BD$66,$D67),0)</f>
        <v>0.14400000000000002</v>
      </c>
      <c r="L67" s="4">
        <f>IFERROR(求节点(词条!$BB$96:$BB$111,词条!$BD$96:$BD$111,$D67),0)</f>
        <v>0.14400000000000002</v>
      </c>
      <c r="M67" s="4">
        <f>IFERROR(求节点(词条!$BB$141:$BB$156,词条!$BD$141:$BD$156,$D67),0)</f>
        <v>0.14400000000000002</v>
      </c>
      <c r="N67" s="4">
        <f>IFERROR(求节点(词条!$BB$186:$BB$201,词条!$BD$186:$BD$201,$D67),0)</f>
        <v>0.14400000000000002</v>
      </c>
    </row>
    <row r="68" spans="4:14" x14ac:dyDescent="0.15">
      <c r="D68" s="4">
        <v>64</v>
      </c>
      <c r="E68" s="4">
        <f>IFERROR(求节点(育马!$AU$6:$AU$21,育马!$AW$6:$AW$21,$D68),0)/2</f>
        <v>883.61729661646689</v>
      </c>
      <c r="F68" s="4">
        <f>IFERROR(求节点(育马!$AU$6:$AU$21,育马!$AW$6:$AW$21,$D68),0)/2</f>
        <v>883.61729661646689</v>
      </c>
      <c r="G68" s="4">
        <f>IFERROR(求节点(育马!$AU$6:$AU$21,育马!$AW$6:$AW$21,$D68),0)/2</f>
        <v>883.61729661646689</v>
      </c>
      <c r="H68" s="4">
        <f>IFERROR(求节点(育马!$AU$6:$AU$21,育马!$AW$6:$AW$21,$D68),0)/2</f>
        <v>883.61729661646689</v>
      </c>
      <c r="I68" s="4">
        <f>IFERROR(求节点(育马!$AU$6:$AU$21,育马!$AW$6:$AW$21,$D68),0)/2</f>
        <v>883.61729661646689</v>
      </c>
      <c r="J68" s="4">
        <f>IFERROR(求节点(词条!$BB$6:$BB$21,词条!$BD$6:$BD$21,$D68),0)</f>
        <v>0.152</v>
      </c>
      <c r="K68" s="4">
        <f>IFERROR(求节点(词条!$BB$51:$BB$66,词条!$BD$51:$BD$66,$D68),0)</f>
        <v>0.152</v>
      </c>
      <c r="L68" s="4">
        <f>IFERROR(求节点(词条!$BB$96:$BB$111,词条!$BD$96:$BD$111,$D68),0)</f>
        <v>0.152</v>
      </c>
      <c r="M68" s="4">
        <f>IFERROR(求节点(词条!$BB$141:$BB$156,词条!$BD$141:$BD$156,$D68),0)</f>
        <v>0.152</v>
      </c>
      <c r="N68" s="4">
        <f>IFERROR(求节点(词条!$BB$186:$BB$201,词条!$BD$186:$BD$201,$D68),0)</f>
        <v>0.152</v>
      </c>
    </row>
    <row r="69" spans="4:14" x14ac:dyDescent="0.15">
      <c r="D69" s="4">
        <v>65</v>
      </c>
      <c r="E69" s="4">
        <f>IFERROR(求节点(育马!$AU$6:$AU$21,育马!$AW$6:$AW$21,$D69),0)/2</f>
        <v>938.75220224671716</v>
      </c>
      <c r="F69" s="4">
        <f>IFERROR(求节点(育马!$AU$6:$AU$21,育马!$AW$6:$AW$21,$D69),0)/2</f>
        <v>938.75220224671716</v>
      </c>
      <c r="G69" s="4">
        <f>IFERROR(求节点(育马!$AU$6:$AU$21,育马!$AW$6:$AW$21,$D69),0)/2</f>
        <v>938.75220224671716</v>
      </c>
      <c r="H69" s="4">
        <f>IFERROR(求节点(育马!$AU$6:$AU$21,育马!$AW$6:$AW$21,$D69),0)/2</f>
        <v>938.75220224671716</v>
      </c>
      <c r="I69" s="4">
        <f>IFERROR(求节点(育马!$AU$6:$AU$21,育马!$AW$6:$AW$21,$D69),0)/2</f>
        <v>938.75220224671716</v>
      </c>
      <c r="J69" s="4">
        <f>IFERROR(求节点(词条!$BB$6:$BB$21,词条!$BD$6:$BD$21,$D69),0)</f>
        <v>0.16</v>
      </c>
      <c r="K69" s="4">
        <f>IFERROR(求节点(词条!$BB$51:$BB$66,词条!$BD$51:$BD$66,$D69),0)</f>
        <v>0.16</v>
      </c>
      <c r="L69" s="4">
        <f>IFERROR(求节点(词条!$BB$96:$BB$111,词条!$BD$96:$BD$111,$D69),0)</f>
        <v>0.16</v>
      </c>
      <c r="M69" s="4">
        <f>IFERROR(求节点(词条!$BB$141:$BB$156,词条!$BD$141:$BD$156,$D69),0)</f>
        <v>0.16</v>
      </c>
      <c r="N69" s="4">
        <f>IFERROR(求节点(词条!$BB$186:$BB$201,词条!$BD$186:$BD$201,$D69),0)</f>
        <v>0.16</v>
      </c>
    </row>
    <row r="70" spans="4:14" x14ac:dyDescent="0.15">
      <c r="D70" s="4">
        <v>66</v>
      </c>
      <c r="E70" s="4">
        <f>IFERROR(求节点(育马!$AU$6:$AU$21,育马!$AW$6:$AW$21,$D70),0)/2</f>
        <v>993.88710787696743</v>
      </c>
      <c r="F70" s="4">
        <f>IFERROR(求节点(育马!$AU$6:$AU$21,育马!$AW$6:$AW$21,$D70),0)/2</f>
        <v>993.88710787696743</v>
      </c>
      <c r="G70" s="4">
        <f>IFERROR(求节点(育马!$AU$6:$AU$21,育马!$AW$6:$AW$21,$D70),0)/2</f>
        <v>993.88710787696743</v>
      </c>
      <c r="H70" s="4">
        <f>IFERROR(求节点(育马!$AU$6:$AU$21,育马!$AW$6:$AW$21,$D70),0)/2</f>
        <v>993.88710787696743</v>
      </c>
      <c r="I70" s="4">
        <f>IFERROR(求节点(育马!$AU$6:$AU$21,育马!$AW$6:$AW$21,$D70),0)/2</f>
        <v>993.88710787696743</v>
      </c>
      <c r="J70" s="4">
        <f>IFERROR(求节点(词条!$BB$6:$BB$21,词条!$BD$6:$BD$21,$D70),0)</f>
        <v>0.16800000000000001</v>
      </c>
      <c r="K70" s="4">
        <f>IFERROR(求节点(词条!$BB$51:$BB$66,词条!$BD$51:$BD$66,$D70),0)</f>
        <v>0.16800000000000001</v>
      </c>
      <c r="L70" s="4">
        <f>IFERROR(求节点(词条!$BB$96:$BB$111,词条!$BD$96:$BD$111,$D70),0)</f>
        <v>0.16800000000000001</v>
      </c>
      <c r="M70" s="4">
        <f>IFERROR(求节点(词条!$BB$141:$BB$156,词条!$BD$141:$BD$156,$D70),0)</f>
        <v>0.16800000000000001</v>
      </c>
      <c r="N70" s="4">
        <f>IFERROR(求节点(词条!$BB$186:$BB$201,词条!$BD$186:$BD$201,$D70),0)</f>
        <v>0.16800000000000001</v>
      </c>
    </row>
    <row r="71" spans="4:14" x14ac:dyDescent="0.15">
      <c r="D71" s="4">
        <v>67</v>
      </c>
      <c r="E71" s="4">
        <f>IFERROR(求节点(育马!$AU$6:$AU$21,育马!$AW$6:$AW$21,$D71),0)/2</f>
        <v>1049.0220135072177</v>
      </c>
      <c r="F71" s="4">
        <f>IFERROR(求节点(育马!$AU$6:$AU$21,育马!$AW$6:$AW$21,$D71),0)/2</f>
        <v>1049.0220135072177</v>
      </c>
      <c r="G71" s="4">
        <f>IFERROR(求节点(育马!$AU$6:$AU$21,育马!$AW$6:$AW$21,$D71),0)/2</f>
        <v>1049.0220135072177</v>
      </c>
      <c r="H71" s="4">
        <f>IFERROR(求节点(育马!$AU$6:$AU$21,育马!$AW$6:$AW$21,$D71),0)/2</f>
        <v>1049.0220135072177</v>
      </c>
      <c r="I71" s="4">
        <f>IFERROR(求节点(育马!$AU$6:$AU$21,育马!$AW$6:$AW$21,$D71),0)/2</f>
        <v>1049.0220135072177</v>
      </c>
      <c r="J71" s="4">
        <f>IFERROR(求节点(词条!$BB$6:$BB$21,词条!$BD$6:$BD$21,$D71),0)</f>
        <v>0.17600000000000002</v>
      </c>
      <c r="K71" s="4">
        <f>IFERROR(求节点(词条!$BB$51:$BB$66,词条!$BD$51:$BD$66,$D71),0)</f>
        <v>0.17600000000000002</v>
      </c>
      <c r="L71" s="4">
        <f>IFERROR(求节点(词条!$BB$96:$BB$111,词条!$BD$96:$BD$111,$D71),0)</f>
        <v>0.17600000000000002</v>
      </c>
      <c r="M71" s="4">
        <f>IFERROR(求节点(词条!$BB$141:$BB$156,词条!$BD$141:$BD$156,$D71),0)</f>
        <v>0.17600000000000002</v>
      </c>
      <c r="N71" s="4">
        <f>IFERROR(求节点(词条!$BB$186:$BB$201,词条!$BD$186:$BD$201,$D71),0)</f>
        <v>0.17600000000000002</v>
      </c>
    </row>
    <row r="72" spans="4:14" x14ac:dyDescent="0.15">
      <c r="D72" s="4">
        <v>68</v>
      </c>
      <c r="E72" s="4">
        <f>IFERROR(求节点(育马!$AU$6:$AU$21,育马!$AW$6:$AW$21,$D72),0)/2</f>
        <v>1104.1569191374679</v>
      </c>
      <c r="F72" s="4">
        <f>IFERROR(求节点(育马!$AU$6:$AU$21,育马!$AW$6:$AW$21,$D72),0)/2</f>
        <v>1104.1569191374679</v>
      </c>
      <c r="G72" s="4">
        <f>IFERROR(求节点(育马!$AU$6:$AU$21,育马!$AW$6:$AW$21,$D72),0)/2</f>
        <v>1104.1569191374679</v>
      </c>
      <c r="H72" s="4">
        <f>IFERROR(求节点(育马!$AU$6:$AU$21,育马!$AW$6:$AW$21,$D72),0)/2</f>
        <v>1104.1569191374679</v>
      </c>
      <c r="I72" s="4">
        <f>IFERROR(求节点(育马!$AU$6:$AU$21,育马!$AW$6:$AW$21,$D72),0)/2</f>
        <v>1104.1569191374679</v>
      </c>
      <c r="J72" s="4">
        <f>IFERROR(求节点(词条!$BB$6:$BB$21,词条!$BD$6:$BD$21,$D72),0)</f>
        <v>0.184</v>
      </c>
      <c r="K72" s="4">
        <f>IFERROR(求节点(词条!$BB$51:$BB$66,词条!$BD$51:$BD$66,$D72),0)</f>
        <v>0.184</v>
      </c>
      <c r="L72" s="4">
        <f>IFERROR(求节点(词条!$BB$96:$BB$111,词条!$BD$96:$BD$111,$D72),0)</f>
        <v>0.184</v>
      </c>
      <c r="M72" s="4">
        <f>IFERROR(求节点(词条!$BB$141:$BB$156,词条!$BD$141:$BD$156,$D72),0)</f>
        <v>0.184</v>
      </c>
      <c r="N72" s="4">
        <f>IFERROR(求节点(词条!$BB$186:$BB$201,词条!$BD$186:$BD$201,$D72),0)</f>
        <v>0.184</v>
      </c>
    </row>
    <row r="73" spans="4:14" x14ac:dyDescent="0.15">
      <c r="D73" s="4">
        <v>69</v>
      </c>
      <c r="E73" s="4">
        <f>IFERROR(求节点(育马!$AU$6:$AU$21,育马!$AW$6:$AW$21,$D73),0)/2</f>
        <v>1159.2918247677183</v>
      </c>
      <c r="F73" s="4">
        <f>IFERROR(求节点(育马!$AU$6:$AU$21,育马!$AW$6:$AW$21,$D73),0)/2</f>
        <v>1159.2918247677183</v>
      </c>
      <c r="G73" s="4">
        <f>IFERROR(求节点(育马!$AU$6:$AU$21,育马!$AW$6:$AW$21,$D73),0)/2</f>
        <v>1159.2918247677183</v>
      </c>
      <c r="H73" s="4">
        <f>IFERROR(求节点(育马!$AU$6:$AU$21,育马!$AW$6:$AW$21,$D73),0)/2</f>
        <v>1159.2918247677183</v>
      </c>
      <c r="I73" s="4">
        <f>IFERROR(求节点(育马!$AU$6:$AU$21,育马!$AW$6:$AW$21,$D73),0)/2</f>
        <v>1159.2918247677183</v>
      </c>
      <c r="J73" s="4">
        <f>IFERROR(求节点(词条!$BB$6:$BB$21,词条!$BD$6:$BD$21,$D73),0)</f>
        <v>0.192</v>
      </c>
      <c r="K73" s="4">
        <f>IFERROR(求节点(词条!$BB$51:$BB$66,词条!$BD$51:$BD$66,$D73),0)</f>
        <v>0.192</v>
      </c>
      <c r="L73" s="4">
        <f>IFERROR(求节点(词条!$BB$96:$BB$111,词条!$BD$96:$BD$111,$D73),0)</f>
        <v>0.192</v>
      </c>
      <c r="M73" s="4">
        <f>IFERROR(求节点(词条!$BB$141:$BB$156,词条!$BD$141:$BD$156,$D73),0)</f>
        <v>0.192</v>
      </c>
      <c r="N73" s="4">
        <f>IFERROR(求节点(词条!$BB$186:$BB$201,词条!$BD$186:$BD$201,$D73),0)</f>
        <v>0.192</v>
      </c>
    </row>
    <row r="74" spans="4:14" x14ac:dyDescent="0.15">
      <c r="D74" s="4">
        <v>70</v>
      </c>
      <c r="E74" s="4">
        <f>IFERROR(求节点(育马!$AU$6:$AU$21,育马!$AW$6:$AW$21,$D74),0)/2</f>
        <v>1214.4267303979684</v>
      </c>
      <c r="F74" s="4">
        <f>IFERROR(求节点(育马!$AU$6:$AU$21,育马!$AW$6:$AW$21,$D74),0)/2</f>
        <v>1214.4267303979684</v>
      </c>
      <c r="G74" s="4">
        <f>IFERROR(求节点(育马!$AU$6:$AU$21,育马!$AW$6:$AW$21,$D74),0)/2</f>
        <v>1214.4267303979684</v>
      </c>
      <c r="H74" s="4">
        <f>IFERROR(求节点(育马!$AU$6:$AU$21,育马!$AW$6:$AW$21,$D74),0)/2</f>
        <v>1214.4267303979684</v>
      </c>
      <c r="I74" s="4">
        <f>IFERROR(求节点(育马!$AU$6:$AU$21,育马!$AW$6:$AW$21,$D74),0)/2</f>
        <v>1214.4267303979684</v>
      </c>
      <c r="J74" s="4">
        <f>IFERROR(求节点(词条!$BB$6:$BB$21,词条!$BD$6:$BD$21,$D74),0)</f>
        <v>0.2</v>
      </c>
      <c r="K74" s="4">
        <f>IFERROR(求节点(词条!$BB$51:$BB$66,词条!$BD$51:$BD$66,$D74),0)</f>
        <v>0.2</v>
      </c>
      <c r="L74" s="4">
        <f>IFERROR(求节点(词条!$BB$96:$BB$111,词条!$BD$96:$BD$111,$D74),0)</f>
        <v>0.2</v>
      </c>
      <c r="M74" s="4">
        <f>IFERROR(求节点(词条!$BB$141:$BB$156,词条!$BD$141:$BD$156,$D74),0)</f>
        <v>0.2</v>
      </c>
      <c r="N74" s="4">
        <f>IFERROR(求节点(词条!$BB$186:$BB$201,词条!$BD$186:$BD$201,$D74),0)</f>
        <v>0.2</v>
      </c>
    </row>
    <row r="75" spans="4:14" x14ac:dyDescent="0.15">
      <c r="D75" s="4">
        <v>71</v>
      </c>
      <c r="E75" s="4">
        <f>IFERROR(求节点(育马!$AU$6:$AU$21,育马!$AW$6:$AW$21,$D75),0)/2</f>
        <v>1250.7562549012864</v>
      </c>
      <c r="F75" s="4">
        <f>IFERROR(求节点(育马!$AU$6:$AU$21,育马!$AW$6:$AW$21,$D75),0)/2</f>
        <v>1250.7562549012864</v>
      </c>
      <c r="G75" s="4">
        <f>IFERROR(求节点(育马!$AU$6:$AU$21,育马!$AW$6:$AW$21,$D75),0)/2</f>
        <v>1250.7562549012864</v>
      </c>
      <c r="H75" s="4">
        <f>IFERROR(求节点(育马!$AU$6:$AU$21,育马!$AW$6:$AW$21,$D75),0)/2</f>
        <v>1250.7562549012864</v>
      </c>
      <c r="I75" s="4">
        <f>IFERROR(求节点(育马!$AU$6:$AU$21,育马!$AW$6:$AW$21,$D75),0)/2</f>
        <v>1250.7562549012864</v>
      </c>
      <c r="J75" s="4">
        <f>IFERROR(求节点(词条!$BB$6:$BB$21,词条!$BD$6:$BD$21,$D75),0)</f>
        <v>0.2</v>
      </c>
      <c r="K75" s="4">
        <f>IFERROR(求节点(词条!$BB$51:$BB$66,词条!$BD$51:$BD$66,$D75),0)</f>
        <v>0.2</v>
      </c>
      <c r="L75" s="4">
        <f>IFERROR(求节点(词条!$BB$96:$BB$111,词条!$BD$96:$BD$111,$D75),0)</f>
        <v>0.2</v>
      </c>
      <c r="M75" s="4">
        <f>IFERROR(求节点(词条!$BB$141:$BB$156,词条!$BD$141:$BD$156,$D75),0)</f>
        <v>0.2</v>
      </c>
      <c r="N75" s="4">
        <f>IFERROR(求节点(词条!$BB$186:$BB$201,词条!$BD$186:$BD$201,$D75),0)</f>
        <v>0.2</v>
      </c>
    </row>
    <row r="76" spans="4:14" x14ac:dyDescent="0.15">
      <c r="D76" s="4">
        <v>72</v>
      </c>
      <c r="E76" s="4">
        <f>IFERROR(求节点(育马!$AU$6:$AU$21,育马!$AW$6:$AW$21,$D76),0)/2</f>
        <v>1287.0857794046046</v>
      </c>
      <c r="F76" s="4">
        <f>IFERROR(求节点(育马!$AU$6:$AU$21,育马!$AW$6:$AW$21,$D76),0)/2</f>
        <v>1287.0857794046046</v>
      </c>
      <c r="G76" s="4">
        <f>IFERROR(求节点(育马!$AU$6:$AU$21,育马!$AW$6:$AW$21,$D76),0)/2</f>
        <v>1287.0857794046046</v>
      </c>
      <c r="H76" s="4">
        <f>IFERROR(求节点(育马!$AU$6:$AU$21,育马!$AW$6:$AW$21,$D76),0)/2</f>
        <v>1287.0857794046046</v>
      </c>
      <c r="I76" s="4">
        <f>IFERROR(求节点(育马!$AU$6:$AU$21,育马!$AW$6:$AW$21,$D76),0)/2</f>
        <v>1287.0857794046046</v>
      </c>
      <c r="J76" s="4">
        <f>IFERROR(求节点(词条!$BB$6:$BB$21,词条!$BD$6:$BD$21,$D76),0)</f>
        <v>0.2</v>
      </c>
      <c r="K76" s="4">
        <f>IFERROR(求节点(词条!$BB$51:$BB$66,词条!$BD$51:$BD$66,$D76),0)</f>
        <v>0.2</v>
      </c>
      <c r="L76" s="4">
        <f>IFERROR(求节点(词条!$BB$96:$BB$111,词条!$BD$96:$BD$111,$D76),0)</f>
        <v>0.2</v>
      </c>
      <c r="M76" s="4">
        <f>IFERROR(求节点(词条!$BB$141:$BB$156,词条!$BD$141:$BD$156,$D76),0)</f>
        <v>0.2</v>
      </c>
      <c r="N76" s="4">
        <f>IFERROR(求节点(词条!$BB$186:$BB$201,词条!$BD$186:$BD$201,$D76),0)</f>
        <v>0.2</v>
      </c>
    </row>
    <row r="77" spans="4:14" x14ac:dyDescent="0.15">
      <c r="D77" s="4">
        <v>73</v>
      </c>
      <c r="E77" s="4">
        <f>IFERROR(求节点(育马!$AU$6:$AU$21,育马!$AW$6:$AW$21,$D77),0)/2</f>
        <v>1323.4153039079229</v>
      </c>
      <c r="F77" s="4">
        <f>IFERROR(求节点(育马!$AU$6:$AU$21,育马!$AW$6:$AW$21,$D77),0)/2</f>
        <v>1323.4153039079229</v>
      </c>
      <c r="G77" s="4">
        <f>IFERROR(求节点(育马!$AU$6:$AU$21,育马!$AW$6:$AW$21,$D77),0)/2</f>
        <v>1323.4153039079229</v>
      </c>
      <c r="H77" s="4">
        <f>IFERROR(求节点(育马!$AU$6:$AU$21,育马!$AW$6:$AW$21,$D77),0)/2</f>
        <v>1323.4153039079229</v>
      </c>
      <c r="I77" s="4">
        <f>IFERROR(求节点(育马!$AU$6:$AU$21,育马!$AW$6:$AW$21,$D77),0)/2</f>
        <v>1323.4153039079229</v>
      </c>
      <c r="J77" s="4">
        <f>IFERROR(求节点(词条!$BB$6:$BB$21,词条!$BD$6:$BD$21,$D77),0)</f>
        <v>0.2</v>
      </c>
      <c r="K77" s="4">
        <f>IFERROR(求节点(词条!$BB$51:$BB$66,词条!$BD$51:$BD$66,$D77),0)</f>
        <v>0.2</v>
      </c>
      <c r="L77" s="4">
        <f>IFERROR(求节点(词条!$BB$96:$BB$111,词条!$BD$96:$BD$111,$D77),0)</f>
        <v>0.2</v>
      </c>
      <c r="M77" s="4">
        <f>IFERROR(求节点(词条!$BB$141:$BB$156,词条!$BD$141:$BD$156,$D77),0)</f>
        <v>0.2</v>
      </c>
      <c r="N77" s="4">
        <f>IFERROR(求节点(词条!$BB$186:$BB$201,词条!$BD$186:$BD$201,$D77),0)</f>
        <v>0.2</v>
      </c>
    </row>
    <row r="78" spans="4:14" x14ac:dyDescent="0.15">
      <c r="D78" s="4">
        <v>74</v>
      </c>
      <c r="E78" s="4">
        <f>IFERROR(求节点(育马!$AU$6:$AU$21,育马!$AW$6:$AW$21,$D78),0)/2</f>
        <v>1359.7448284112409</v>
      </c>
      <c r="F78" s="4">
        <f>IFERROR(求节点(育马!$AU$6:$AU$21,育马!$AW$6:$AW$21,$D78),0)/2</f>
        <v>1359.7448284112409</v>
      </c>
      <c r="G78" s="4">
        <f>IFERROR(求节点(育马!$AU$6:$AU$21,育马!$AW$6:$AW$21,$D78),0)/2</f>
        <v>1359.7448284112409</v>
      </c>
      <c r="H78" s="4">
        <f>IFERROR(求节点(育马!$AU$6:$AU$21,育马!$AW$6:$AW$21,$D78),0)/2</f>
        <v>1359.7448284112409</v>
      </c>
      <c r="I78" s="4">
        <f>IFERROR(求节点(育马!$AU$6:$AU$21,育马!$AW$6:$AW$21,$D78),0)/2</f>
        <v>1359.7448284112409</v>
      </c>
      <c r="J78" s="4">
        <f>IFERROR(求节点(词条!$BB$6:$BB$21,词条!$BD$6:$BD$21,$D78),0)</f>
        <v>0.2</v>
      </c>
      <c r="K78" s="4">
        <f>IFERROR(求节点(词条!$BB$51:$BB$66,词条!$BD$51:$BD$66,$D78),0)</f>
        <v>0.2</v>
      </c>
      <c r="L78" s="4">
        <f>IFERROR(求节点(词条!$BB$96:$BB$111,词条!$BD$96:$BD$111,$D78),0)</f>
        <v>0.2</v>
      </c>
      <c r="M78" s="4">
        <f>IFERROR(求节点(词条!$BB$141:$BB$156,词条!$BD$141:$BD$156,$D78),0)</f>
        <v>0.2</v>
      </c>
      <c r="N78" s="4">
        <f>IFERROR(求节点(词条!$BB$186:$BB$201,词条!$BD$186:$BD$201,$D78),0)</f>
        <v>0.2</v>
      </c>
    </row>
    <row r="79" spans="4:14" x14ac:dyDescent="0.15">
      <c r="D79" s="4">
        <v>75</v>
      </c>
      <c r="E79" s="4">
        <f>IFERROR(求节点(育马!$AU$6:$AU$21,育马!$AW$6:$AW$21,$D79),0)/2</f>
        <v>1396.0743529145589</v>
      </c>
      <c r="F79" s="4">
        <f>IFERROR(求节点(育马!$AU$6:$AU$21,育马!$AW$6:$AW$21,$D79),0)/2</f>
        <v>1396.0743529145589</v>
      </c>
      <c r="G79" s="4">
        <f>IFERROR(求节点(育马!$AU$6:$AU$21,育马!$AW$6:$AW$21,$D79),0)/2</f>
        <v>1396.0743529145589</v>
      </c>
      <c r="H79" s="4">
        <f>IFERROR(求节点(育马!$AU$6:$AU$21,育马!$AW$6:$AW$21,$D79),0)/2</f>
        <v>1396.0743529145589</v>
      </c>
      <c r="I79" s="4">
        <f>IFERROR(求节点(育马!$AU$6:$AU$21,育马!$AW$6:$AW$21,$D79),0)/2</f>
        <v>1396.0743529145589</v>
      </c>
      <c r="J79" s="4">
        <f>IFERROR(求节点(词条!$BB$6:$BB$21,词条!$BD$6:$BD$21,$D79),0)</f>
        <v>0.2</v>
      </c>
      <c r="K79" s="4">
        <f>IFERROR(求节点(词条!$BB$51:$BB$66,词条!$BD$51:$BD$66,$D79),0)</f>
        <v>0.2</v>
      </c>
      <c r="L79" s="4">
        <f>IFERROR(求节点(词条!$BB$96:$BB$111,词条!$BD$96:$BD$111,$D79),0)</f>
        <v>0.2</v>
      </c>
      <c r="M79" s="4">
        <f>IFERROR(求节点(词条!$BB$141:$BB$156,词条!$BD$141:$BD$156,$D79),0)</f>
        <v>0.2</v>
      </c>
      <c r="N79" s="4">
        <f>IFERROR(求节点(词条!$BB$186:$BB$201,词条!$BD$186:$BD$201,$D79),0)</f>
        <v>0.2</v>
      </c>
    </row>
    <row r="80" spans="4:14" x14ac:dyDescent="0.15">
      <c r="D80" s="4">
        <v>76</v>
      </c>
      <c r="E80" s="4">
        <f>IFERROR(求节点(育马!$AU$6:$AU$21,育马!$AW$6:$AW$21,$D80),0)/2</f>
        <v>1432.4038774178771</v>
      </c>
      <c r="F80" s="4">
        <f>IFERROR(求节点(育马!$AU$6:$AU$21,育马!$AW$6:$AW$21,$D80),0)/2</f>
        <v>1432.4038774178771</v>
      </c>
      <c r="G80" s="4">
        <f>IFERROR(求节点(育马!$AU$6:$AU$21,育马!$AW$6:$AW$21,$D80),0)/2</f>
        <v>1432.4038774178771</v>
      </c>
      <c r="H80" s="4">
        <f>IFERROR(求节点(育马!$AU$6:$AU$21,育马!$AW$6:$AW$21,$D80),0)/2</f>
        <v>1432.4038774178771</v>
      </c>
      <c r="I80" s="4">
        <f>IFERROR(求节点(育马!$AU$6:$AU$21,育马!$AW$6:$AW$21,$D80),0)/2</f>
        <v>1432.4038774178771</v>
      </c>
      <c r="J80" s="4">
        <f>IFERROR(求节点(词条!$BB$6:$BB$21,词条!$BD$6:$BD$21,$D80),0)</f>
        <v>0.2</v>
      </c>
      <c r="K80" s="4">
        <f>IFERROR(求节点(词条!$BB$51:$BB$66,词条!$BD$51:$BD$66,$D80),0)</f>
        <v>0.2</v>
      </c>
      <c r="L80" s="4">
        <f>IFERROR(求节点(词条!$BB$96:$BB$111,词条!$BD$96:$BD$111,$D80),0)</f>
        <v>0.2</v>
      </c>
      <c r="M80" s="4">
        <f>IFERROR(求节点(词条!$BB$141:$BB$156,词条!$BD$141:$BD$156,$D80),0)</f>
        <v>0.2</v>
      </c>
      <c r="N80" s="4">
        <f>IFERROR(求节点(词条!$BB$186:$BB$201,词条!$BD$186:$BD$201,$D80),0)</f>
        <v>0.2</v>
      </c>
    </row>
    <row r="81" spans="4:14" x14ac:dyDescent="0.15">
      <c r="D81" s="4">
        <v>77</v>
      </c>
      <c r="E81" s="4">
        <f>IFERROR(求节点(育马!$AU$6:$AU$21,育马!$AW$6:$AW$21,$D81),0)/2</f>
        <v>1468.7334019211953</v>
      </c>
      <c r="F81" s="4">
        <f>IFERROR(求节点(育马!$AU$6:$AU$21,育马!$AW$6:$AW$21,$D81),0)/2</f>
        <v>1468.7334019211953</v>
      </c>
      <c r="G81" s="4">
        <f>IFERROR(求节点(育马!$AU$6:$AU$21,育马!$AW$6:$AW$21,$D81),0)/2</f>
        <v>1468.7334019211953</v>
      </c>
      <c r="H81" s="4">
        <f>IFERROR(求节点(育马!$AU$6:$AU$21,育马!$AW$6:$AW$21,$D81),0)/2</f>
        <v>1468.7334019211953</v>
      </c>
      <c r="I81" s="4">
        <f>IFERROR(求节点(育马!$AU$6:$AU$21,育马!$AW$6:$AW$21,$D81),0)/2</f>
        <v>1468.7334019211953</v>
      </c>
      <c r="J81" s="4">
        <f>IFERROR(求节点(词条!$BB$6:$BB$21,词条!$BD$6:$BD$21,$D81),0)</f>
        <v>0.2</v>
      </c>
      <c r="K81" s="4">
        <f>IFERROR(求节点(词条!$BB$51:$BB$66,词条!$BD$51:$BD$66,$D81),0)</f>
        <v>0.2</v>
      </c>
      <c r="L81" s="4">
        <f>IFERROR(求节点(词条!$BB$96:$BB$111,词条!$BD$96:$BD$111,$D81),0)</f>
        <v>0.2</v>
      </c>
      <c r="M81" s="4">
        <f>IFERROR(求节点(词条!$BB$141:$BB$156,词条!$BD$141:$BD$156,$D81),0)</f>
        <v>0.2</v>
      </c>
      <c r="N81" s="4">
        <f>IFERROR(求节点(词条!$BB$186:$BB$201,词条!$BD$186:$BD$201,$D81),0)</f>
        <v>0.2</v>
      </c>
    </row>
    <row r="82" spans="4:14" x14ac:dyDescent="0.15">
      <c r="D82" s="4">
        <v>78</v>
      </c>
      <c r="E82" s="4">
        <f>IFERROR(求节点(育马!$AU$6:$AU$21,育马!$AW$6:$AW$21,$D82),0)/2</f>
        <v>1505.0629264245133</v>
      </c>
      <c r="F82" s="4">
        <f>IFERROR(求节点(育马!$AU$6:$AU$21,育马!$AW$6:$AW$21,$D82),0)/2</f>
        <v>1505.0629264245133</v>
      </c>
      <c r="G82" s="4">
        <f>IFERROR(求节点(育马!$AU$6:$AU$21,育马!$AW$6:$AW$21,$D82),0)/2</f>
        <v>1505.0629264245133</v>
      </c>
      <c r="H82" s="4">
        <f>IFERROR(求节点(育马!$AU$6:$AU$21,育马!$AW$6:$AW$21,$D82),0)/2</f>
        <v>1505.0629264245133</v>
      </c>
      <c r="I82" s="4">
        <f>IFERROR(求节点(育马!$AU$6:$AU$21,育马!$AW$6:$AW$21,$D82),0)/2</f>
        <v>1505.0629264245133</v>
      </c>
      <c r="J82" s="4">
        <f>IFERROR(求节点(词条!$BB$6:$BB$21,词条!$BD$6:$BD$21,$D82),0)</f>
        <v>0.2</v>
      </c>
      <c r="K82" s="4">
        <f>IFERROR(求节点(词条!$BB$51:$BB$66,词条!$BD$51:$BD$66,$D82),0)</f>
        <v>0.2</v>
      </c>
      <c r="L82" s="4">
        <f>IFERROR(求节点(词条!$BB$96:$BB$111,词条!$BD$96:$BD$111,$D82),0)</f>
        <v>0.2</v>
      </c>
      <c r="M82" s="4">
        <f>IFERROR(求节点(词条!$BB$141:$BB$156,词条!$BD$141:$BD$156,$D82),0)</f>
        <v>0.2</v>
      </c>
      <c r="N82" s="4">
        <f>IFERROR(求节点(词条!$BB$186:$BB$201,词条!$BD$186:$BD$201,$D82),0)</f>
        <v>0.2</v>
      </c>
    </row>
    <row r="83" spans="4:14" x14ac:dyDescent="0.15">
      <c r="D83" s="4">
        <v>79</v>
      </c>
      <c r="E83" s="4">
        <f>IFERROR(求节点(育马!$AU$6:$AU$21,育马!$AW$6:$AW$21,$D83),0)/2</f>
        <v>1541.3924509278313</v>
      </c>
      <c r="F83" s="4">
        <f>IFERROR(求节点(育马!$AU$6:$AU$21,育马!$AW$6:$AW$21,$D83),0)/2</f>
        <v>1541.3924509278313</v>
      </c>
      <c r="G83" s="4">
        <f>IFERROR(求节点(育马!$AU$6:$AU$21,育马!$AW$6:$AW$21,$D83),0)/2</f>
        <v>1541.3924509278313</v>
      </c>
      <c r="H83" s="4">
        <f>IFERROR(求节点(育马!$AU$6:$AU$21,育马!$AW$6:$AW$21,$D83),0)/2</f>
        <v>1541.3924509278313</v>
      </c>
      <c r="I83" s="4">
        <f>IFERROR(求节点(育马!$AU$6:$AU$21,育马!$AW$6:$AW$21,$D83),0)/2</f>
        <v>1541.3924509278313</v>
      </c>
      <c r="J83" s="4">
        <f>IFERROR(求节点(词条!$BB$6:$BB$21,词条!$BD$6:$BD$21,$D83),0)</f>
        <v>0.2</v>
      </c>
      <c r="K83" s="4">
        <f>IFERROR(求节点(词条!$BB$51:$BB$66,词条!$BD$51:$BD$66,$D83),0)</f>
        <v>0.2</v>
      </c>
      <c r="L83" s="4">
        <f>IFERROR(求节点(词条!$BB$96:$BB$111,词条!$BD$96:$BD$111,$D83),0)</f>
        <v>0.2</v>
      </c>
      <c r="M83" s="4">
        <f>IFERROR(求节点(词条!$BB$141:$BB$156,词条!$BD$141:$BD$156,$D83),0)</f>
        <v>0.2</v>
      </c>
      <c r="N83" s="4">
        <f>IFERROR(求节点(词条!$BB$186:$BB$201,词条!$BD$186:$BD$201,$D83),0)</f>
        <v>0.2</v>
      </c>
    </row>
    <row r="84" spans="4:14" x14ac:dyDescent="0.15">
      <c r="D84" s="4">
        <v>80</v>
      </c>
      <c r="E84" s="4">
        <f>IFERROR(求节点(育马!$AU$6:$AU$21,育马!$AW$6:$AW$21,$D84),0)/2</f>
        <v>1577.7219754311495</v>
      </c>
      <c r="F84" s="4">
        <f>IFERROR(求节点(育马!$AU$6:$AU$21,育马!$AW$6:$AW$21,$D84),0)/2</f>
        <v>1577.7219754311495</v>
      </c>
      <c r="G84" s="4">
        <f>IFERROR(求节点(育马!$AU$6:$AU$21,育马!$AW$6:$AW$21,$D84),0)/2</f>
        <v>1577.7219754311495</v>
      </c>
      <c r="H84" s="4">
        <f>IFERROR(求节点(育马!$AU$6:$AU$21,育马!$AW$6:$AW$21,$D84),0)/2</f>
        <v>1577.7219754311495</v>
      </c>
      <c r="I84" s="4">
        <f>IFERROR(求节点(育马!$AU$6:$AU$21,育马!$AW$6:$AW$21,$D84),0)/2</f>
        <v>1577.7219754311495</v>
      </c>
      <c r="J84" s="4">
        <f>IFERROR(求节点(词条!$BB$6:$BB$21,词条!$BD$6:$BD$21,$D84),0)</f>
        <v>0.2</v>
      </c>
      <c r="K84" s="4">
        <f>IFERROR(求节点(词条!$BB$51:$BB$66,词条!$BD$51:$BD$66,$D84),0)</f>
        <v>0.2</v>
      </c>
      <c r="L84" s="4">
        <f>IFERROR(求节点(词条!$BB$96:$BB$111,词条!$BD$96:$BD$111,$D84),0)</f>
        <v>0.2</v>
      </c>
      <c r="M84" s="4">
        <f>IFERROR(求节点(词条!$BB$141:$BB$156,词条!$BD$141:$BD$156,$D84),0)</f>
        <v>0.2</v>
      </c>
      <c r="N84" s="4">
        <f>IFERROR(求节点(词条!$BB$186:$BB$201,词条!$BD$186:$BD$201,$D84),0)</f>
        <v>0.2</v>
      </c>
    </row>
    <row r="85" spans="4:14" x14ac:dyDescent="0.15">
      <c r="D85" s="4">
        <v>81</v>
      </c>
      <c r="E85" s="4">
        <f>IFERROR(求节点(育马!$AU$6:$AU$21,育马!$AW$6:$AW$21,$D85),0)/2</f>
        <v>1599.9497778880345</v>
      </c>
      <c r="F85" s="4">
        <f>IFERROR(求节点(育马!$AU$6:$AU$21,育马!$AW$6:$AW$21,$D85),0)/2</f>
        <v>1599.9497778880345</v>
      </c>
      <c r="G85" s="4">
        <f>IFERROR(求节点(育马!$AU$6:$AU$21,育马!$AW$6:$AW$21,$D85),0)/2</f>
        <v>1599.9497778880345</v>
      </c>
      <c r="H85" s="4">
        <f>IFERROR(求节点(育马!$AU$6:$AU$21,育马!$AW$6:$AW$21,$D85),0)/2</f>
        <v>1599.9497778880345</v>
      </c>
      <c r="I85" s="4">
        <f>IFERROR(求节点(育马!$AU$6:$AU$21,育马!$AW$6:$AW$21,$D85),0)/2</f>
        <v>1599.9497778880345</v>
      </c>
      <c r="J85" s="4">
        <f>IFERROR(求节点(词条!$BB$6:$BB$21,词条!$BD$6:$BD$21,$D85),0)</f>
        <v>0.2</v>
      </c>
      <c r="K85" s="4">
        <f>IFERROR(求节点(词条!$BB$51:$BB$66,词条!$BD$51:$BD$66,$D85),0)</f>
        <v>0.2</v>
      </c>
      <c r="L85" s="4">
        <f>IFERROR(求节点(词条!$BB$96:$BB$111,词条!$BD$96:$BD$111,$D85),0)</f>
        <v>0.2</v>
      </c>
      <c r="M85" s="4">
        <f>IFERROR(求节点(词条!$BB$141:$BB$156,词条!$BD$141:$BD$156,$D85),0)</f>
        <v>0.2</v>
      </c>
      <c r="N85" s="4">
        <f>IFERROR(求节点(词条!$BB$186:$BB$201,词条!$BD$186:$BD$201,$D85),0)</f>
        <v>0.2</v>
      </c>
    </row>
    <row r="86" spans="4:14" x14ac:dyDescent="0.15">
      <c r="D86" s="4">
        <v>82</v>
      </c>
      <c r="E86" s="4">
        <f>IFERROR(求节点(育马!$AU$6:$AU$21,育马!$AW$6:$AW$21,$D86),0)/2</f>
        <v>1622.1775803449195</v>
      </c>
      <c r="F86" s="4">
        <f>IFERROR(求节点(育马!$AU$6:$AU$21,育马!$AW$6:$AW$21,$D86),0)/2</f>
        <v>1622.1775803449195</v>
      </c>
      <c r="G86" s="4">
        <f>IFERROR(求节点(育马!$AU$6:$AU$21,育马!$AW$6:$AW$21,$D86),0)/2</f>
        <v>1622.1775803449195</v>
      </c>
      <c r="H86" s="4">
        <f>IFERROR(求节点(育马!$AU$6:$AU$21,育马!$AW$6:$AW$21,$D86),0)/2</f>
        <v>1622.1775803449195</v>
      </c>
      <c r="I86" s="4">
        <f>IFERROR(求节点(育马!$AU$6:$AU$21,育马!$AW$6:$AW$21,$D86),0)/2</f>
        <v>1622.1775803449195</v>
      </c>
      <c r="J86" s="4">
        <f>IFERROR(求节点(词条!$BB$6:$BB$21,词条!$BD$6:$BD$21,$D86),0)</f>
        <v>0.2</v>
      </c>
      <c r="K86" s="4">
        <f>IFERROR(求节点(词条!$BB$51:$BB$66,词条!$BD$51:$BD$66,$D86),0)</f>
        <v>0.2</v>
      </c>
      <c r="L86" s="4">
        <f>IFERROR(求节点(词条!$BB$96:$BB$111,词条!$BD$96:$BD$111,$D86),0)</f>
        <v>0.2</v>
      </c>
      <c r="M86" s="4">
        <f>IFERROR(求节点(词条!$BB$141:$BB$156,词条!$BD$141:$BD$156,$D86),0)</f>
        <v>0.2</v>
      </c>
      <c r="N86" s="4">
        <f>IFERROR(求节点(词条!$BB$186:$BB$201,词条!$BD$186:$BD$201,$D86),0)</f>
        <v>0.2</v>
      </c>
    </row>
    <row r="87" spans="4:14" x14ac:dyDescent="0.15">
      <c r="D87" s="4">
        <v>83</v>
      </c>
      <c r="E87" s="4">
        <f>IFERROR(求节点(育马!$AU$6:$AU$21,育马!$AW$6:$AW$21,$D87),0)/2</f>
        <v>1644.4053828018048</v>
      </c>
      <c r="F87" s="4">
        <f>IFERROR(求节点(育马!$AU$6:$AU$21,育马!$AW$6:$AW$21,$D87),0)/2</f>
        <v>1644.4053828018048</v>
      </c>
      <c r="G87" s="4">
        <f>IFERROR(求节点(育马!$AU$6:$AU$21,育马!$AW$6:$AW$21,$D87),0)/2</f>
        <v>1644.4053828018048</v>
      </c>
      <c r="H87" s="4">
        <f>IFERROR(求节点(育马!$AU$6:$AU$21,育马!$AW$6:$AW$21,$D87),0)/2</f>
        <v>1644.4053828018048</v>
      </c>
      <c r="I87" s="4">
        <f>IFERROR(求节点(育马!$AU$6:$AU$21,育马!$AW$6:$AW$21,$D87),0)/2</f>
        <v>1644.4053828018048</v>
      </c>
      <c r="J87" s="4">
        <f>IFERROR(求节点(词条!$BB$6:$BB$21,词条!$BD$6:$BD$21,$D87),0)</f>
        <v>0.2</v>
      </c>
      <c r="K87" s="4">
        <f>IFERROR(求节点(词条!$BB$51:$BB$66,词条!$BD$51:$BD$66,$D87),0)</f>
        <v>0.2</v>
      </c>
      <c r="L87" s="4">
        <f>IFERROR(求节点(词条!$BB$96:$BB$111,词条!$BD$96:$BD$111,$D87),0)</f>
        <v>0.2</v>
      </c>
      <c r="M87" s="4">
        <f>IFERROR(求节点(词条!$BB$141:$BB$156,词条!$BD$141:$BD$156,$D87),0)</f>
        <v>0.2</v>
      </c>
      <c r="N87" s="4">
        <f>IFERROR(求节点(词条!$BB$186:$BB$201,词条!$BD$186:$BD$201,$D87),0)</f>
        <v>0.2</v>
      </c>
    </row>
    <row r="88" spans="4:14" x14ac:dyDescent="0.15">
      <c r="D88" s="4">
        <v>84</v>
      </c>
      <c r="E88" s="4">
        <f>IFERROR(求节点(育马!$AU$6:$AU$21,育马!$AW$6:$AW$21,$D88),0)/2</f>
        <v>1666.6331852586898</v>
      </c>
      <c r="F88" s="4">
        <f>IFERROR(求节点(育马!$AU$6:$AU$21,育马!$AW$6:$AW$21,$D88),0)/2</f>
        <v>1666.6331852586898</v>
      </c>
      <c r="G88" s="4">
        <f>IFERROR(求节点(育马!$AU$6:$AU$21,育马!$AW$6:$AW$21,$D88),0)/2</f>
        <v>1666.6331852586898</v>
      </c>
      <c r="H88" s="4">
        <f>IFERROR(求节点(育马!$AU$6:$AU$21,育马!$AW$6:$AW$21,$D88),0)/2</f>
        <v>1666.6331852586898</v>
      </c>
      <c r="I88" s="4">
        <f>IFERROR(求节点(育马!$AU$6:$AU$21,育马!$AW$6:$AW$21,$D88),0)/2</f>
        <v>1666.6331852586898</v>
      </c>
      <c r="J88" s="4">
        <f>IFERROR(求节点(词条!$BB$6:$BB$21,词条!$BD$6:$BD$21,$D88),0)</f>
        <v>0.2</v>
      </c>
      <c r="K88" s="4">
        <f>IFERROR(求节点(词条!$BB$51:$BB$66,词条!$BD$51:$BD$66,$D88),0)</f>
        <v>0.2</v>
      </c>
      <c r="L88" s="4">
        <f>IFERROR(求节点(词条!$BB$96:$BB$111,词条!$BD$96:$BD$111,$D88),0)</f>
        <v>0.2</v>
      </c>
      <c r="M88" s="4">
        <f>IFERROR(求节点(词条!$BB$141:$BB$156,词条!$BD$141:$BD$156,$D88),0)</f>
        <v>0.2</v>
      </c>
      <c r="N88" s="4">
        <f>IFERROR(求节点(词条!$BB$186:$BB$201,词条!$BD$186:$BD$201,$D88),0)</f>
        <v>0.2</v>
      </c>
    </row>
    <row r="89" spans="4:14" x14ac:dyDescent="0.15">
      <c r="D89" s="4">
        <v>85</v>
      </c>
      <c r="E89" s="4">
        <f>IFERROR(求节点(育马!$AU$6:$AU$21,育马!$AW$6:$AW$21,$D89),0)/2</f>
        <v>1688.8609877155748</v>
      </c>
      <c r="F89" s="4">
        <f>IFERROR(求节点(育马!$AU$6:$AU$21,育马!$AW$6:$AW$21,$D89),0)/2</f>
        <v>1688.8609877155748</v>
      </c>
      <c r="G89" s="4">
        <f>IFERROR(求节点(育马!$AU$6:$AU$21,育马!$AW$6:$AW$21,$D89),0)/2</f>
        <v>1688.8609877155748</v>
      </c>
      <c r="H89" s="4">
        <f>IFERROR(求节点(育马!$AU$6:$AU$21,育马!$AW$6:$AW$21,$D89),0)/2</f>
        <v>1688.8609877155748</v>
      </c>
      <c r="I89" s="4">
        <f>IFERROR(求节点(育马!$AU$6:$AU$21,育马!$AW$6:$AW$21,$D89),0)/2</f>
        <v>1688.8609877155748</v>
      </c>
      <c r="J89" s="4">
        <f>IFERROR(求节点(词条!$BB$6:$BB$21,词条!$BD$6:$BD$21,$D89),0)</f>
        <v>0.2</v>
      </c>
      <c r="K89" s="4">
        <f>IFERROR(求节点(词条!$BB$51:$BB$66,词条!$BD$51:$BD$66,$D89),0)</f>
        <v>0.2</v>
      </c>
      <c r="L89" s="4">
        <f>IFERROR(求节点(词条!$BB$96:$BB$111,词条!$BD$96:$BD$111,$D89),0)</f>
        <v>0.2</v>
      </c>
      <c r="M89" s="4">
        <f>IFERROR(求节点(词条!$BB$141:$BB$156,词条!$BD$141:$BD$156,$D89),0)</f>
        <v>0.2</v>
      </c>
      <c r="N89" s="4">
        <f>IFERROR(求节点(词条!$BB$186:$BB$201,词条!$BD$186:$BD$201,$D89),0)</f>
        <v>0.2</v>
      </c>
    </row>
    <row r="90" spans="4:14" x14ac:dyDescent="0.15">
      <c r="D90" s="4">
        <v>86</v>
      </c>
      <c r="E90" s="4">
        <f>IFERROR(求节点(育马!$AU$6:$AU$21,育马!$AW$6:$AW$21,$D90),0)/2</f>
        <v>1711.0887901724598</v>
      </c>
      <c r="F90" s="4">
        <f>IFERROR(求节点(育马!$AU$6:$AU$21,育马!$AW$6:$AW$21,$D90),0)/2</f>
        <v>1711.0887901724598</v>
      </c>
      <c r="G90" s="4">
        <f>IFERROR(求节点(育马!$AU$6:$AU$21,育马!$AW$6:$AW$21,$D90),0)/2</f>
        <v>1711.0887901724598</v>
      </c>
      <c r="H90" s="4">
        <f>IFERROR(求节点(育马!$AU$6:$AU$21,育马!$AW$6:$AW$21,$D90),0)/2</f>
        <v>1711.0887901724598</v>
      </c>
      <c r="I90" s="4">
        <f>IFERROR(求节点(育马!$AU$6:$AU$21,育马!$AW$6:$AW$21,$D90),0)/2</f>
        <v>1711.0887901724598</v>
      </c>
      <c r="J90" s="4">
        <f>IFERROR(求节点(词条!$BB$6:$BB$21,词条!$BD$6:$BD$21,$D90),0)</f>
        <v>0.2</v>
      </c>
      <c r="K90" s="4">
        <f>IFERROR(求节点(词条!$BB$51:$BB$66,词条!$BD$51:$BD$66,$D90),0)</f>
        <v>0.2</v>
      </c>
      <c r="L90" s="4">
        <f>IFERROR(求节点(词条!$BB$96:$BB$111,词条!$BD$96:$BD$111,$D90),0)</f>
        <v>0.2</v>
      </c>
      <c r="M90" s="4">
        <f>IFERROR(求节点(词条!$BB$141:$BB$156,词条!$BD$141:$BD$156,$D90),0)</f>
        <v>0.2</v>
      </c>
      <c r="N90" s="4">
        <f>IFERROR(求节点(词条!$BB$186:$BB$201,词条!$BD$186:$BD$201,$D90),0)</f>
        <v>0.2</v>
      </c>
    </row>
    <row r="91" spans="4:14" x14ac:dyDescent="0.15">
      <c r="D91" s="4">
        <v>87</v>
      </c>
      <c r="E91" s="4">
        <f>IFERROR(求节点(育马!$AU$6:$AU$21,育马!$AW$6:$AW$21,$D91),0)/2</f>
        <v>1733.3165926293448</v>
      </c>
      <c r="F91" s="4">
        <f>IFERROR(求节点(育马!$AU$6:$AU$21,育马!$AW$6:$AW$21,$D91),0)/2</f>
        <v>1733.3165926293448</v>
      </c>
      <c r="G91" s="4">
        <f>IFERROR(求节点(育马!$AU$6:$AU$21,育马!$AW$6:$AW$21,$D91),0)/2</f>
        <v>1733.3165926293448</v>
      </c>
      <c r="H91" s="4">
        <f>IFERROR(求节点(育马!$AU$6:$AU$21,育马!$AW$6:$AW$21,$D91),0)/2</f>
        <v>1733.3165926293448</v>
      </c>
      <c r="I91" s="4">
        <f>IFERROR(求节点(育马!$AU$6:$AU$21,育马!$AW$6:$AW$21,$D91),0)/2</f>
        <v>1733.3165926293448</v>
      </c>
      <c r="J91" s="4">
        <f>IFERROR(求节点(词条!$BB$6:$BB$21,词条!$BD$6:$BD$21,$D91),0)</f>
        <v>0.2</v>
      </c>
      <c r="K91" s="4">
        <f>IFERROR(求节点(词条!$BB$51:$BB$66,词条!$BD$51:$BD$66,$D91),0)</f>
        <v>0.2</v>
      </c>
      <c r="L91" s="4">
        <f>IFERROR(求节点(词条!$BB$96:$BB$111,词条!$BD$96:$BD$111,$D91),0)</f>
        <v>0.2</v>
      </c>
      <c r="M91" s="4">
        <f>IFERROR(求节点(词条!$BB$141:$BB$156,词条!$BD$141:$BD$156,$D91),0)</f>
        <v>0.2</v>
      </c>
      <c r="N91" s="4">
        <f>IFERROR(求节点(词条!$BB$186:$BB$201,词条!$BD$186:$BD$201,$D91),0)</f>
        <v>0.2</v>
      </c>
    </row>
    <row r="92" spans="4:14" x14ac:dyDescent="0.15">
      <c r="D92" s="4">
        <v>88</v>
      </c>
      <c r="E92" s="4">
        <f>IFERROR(求节点(育马!$AU$6:$AU$21,育马!$AW$6:$AW$21,$D92),0)/2</f>
        <v>1755.54439508623</v>
      </c>
      <c r="F92" s="4">
        <f>IFERROR(求节点(育马!$AU$6:$AU$21,育马!$AW$6:$AW$21,$D92),0)/2</f>
        <v>1755.54439508623</v>
      </c>
      <c r="G92" s="4">
        <f>IFERROR(求节点(育马!$AU$6:$AU$21,育马!$AW$6:$AW$21,$D92),0)/2</f>
        <v>1755.54439508623</v>
      </c>
      <c r="H92" s="4">
        <f>IFERROR(求节点(育马!$AU$6:$AU$21,育马!$AW$6:$AW$21,$D92),0)/2</f>
        <v>1755.54439508623</v>
      </c>
      <c r="I92" s="4">
        <f>IFERROR(求节点(育马!$AU$6:$AU$21,育马!$AW$6:$AW$21,$D92),0)/2</f>
        <v>1755.54439508623</v>
      </c>
      <c r="J92" s="4">
        <f>IFERROR(求节点(词条!$BB$6:$BB$21,词条!$BD$6:$BD$21,$D92),0)</f>
        <v>0.2</v>
      </c>
      <c r="K92" s="4">
        <f>IFERROR(求节点(词条!$BB$51:$BB$66,词条!$BD$51:$BD$66,$D92),0)</f>
        <v>0.2</v>
      </c>
      <c r="L92" s="4">
        <f>IFERROR(求节点(词条!$BB$96:$BB$111,词条!$BD$96:$BD$111,$D92),0)</f>
        <v>0.2</v>
      </c>
      <c r="M92" s="4">
        <f>IFERROR(求节点(词条!$BB$141:$BB$156,词条!$BD$141:$BD$156,$D92),0)</f>
        <v>0.2</v>
      </c>
      <c r="N92" s="4">
        <f>IFERROR(求节点(词条!$BB$186:$BB$201,词条!$BD$186:$BD$201,$D92),0)</f>
        <v>0.2</v>
      </c>
    </row>
    <row r="93" spans="4:14" x14ac:dyDescent="0.15">
      <c r="D93" s="4">
        <v>89</v>
      </c>
      <c r="E93" s="4">
        <f>IFERROR(求节点(育马!$AU$6:$AU$21,育马!$AW$6:$AW$21,$D93),0)/2</f>
        <v>1777.772197543115</v>
      </c>
      <c r="F93" s="4">
        <f>IFERROR(求节点(育马!$AU$6:$AU$21,育马!$AW$6:$AW$21,$D93),0)/2</f>
        <v>1777.772197543115</v>
      </c>
      <c r="G93" s="4">
        <f>IFERROR(求节点(育马!$AU$6:$AU$21,育马!$AW$6:$AW$21,$D93),0)/2</f>
        <v>1777.772197543115</v>
      </c>
      <c r="H93" s="4">
        <f>IFERROR(求节点(育马!$AU$6:$AU$21,育马!$AW$6:$AW$21,$D93),0)/2</f>
        <v>1777.772197543115</v>
      </c>
      <c r="I93" s="4">
        <f>IFERROR(求节点(育马!$AU$6:$AU$21,育马!$AW$6:$AW$21,$D93),0)/2</f>
        <v>1777.772197543115</v>
      </c>
      <c r="J93" s="4">
        <f>IFERROR(求节点(词条!$BB$6:$BB$21,词条!$BD$6:$BD$21,$D93),0)</f>
        <v>0.2</v>
      </c>
      <c r="K93" s="4">
        <f>IFERROR(求节点(词条!$BB$51:$BB$66,词条!$BD$51:$BD$66,$D93),0)</f>
        <v>0.2</v>
      </c>
      <c r="L93" s="4">
        <f>IFERROR(求节点(词条!$BB$96:$BB$111,词条!$BD$96:$BD$111,$D93),0)</f>
        <v>0.2</v>
      </c>
      <c r="M93" s="4">
        <f>IFERROR(求节点(词条!$BB$141:$BB$156,词条!$BD$141:$BD$156,$D93),0)</f>
        <v>0.2</v>
      </c>
      <c r="N93" s="4">
        <f>IFERROR(求节点(词条!$BB$186:$BB$201,词条!$BD$186:$BD$201,$D93),0)</f>
        <v>0.2</v>
      </c>
    </row>
    <row r="94" spans="4:14" x14ac:dyDescent="0.15">
      <c r="D94" s="4">
        <v>90</v>
      </c>
      <c r="E94" s="4">
        <f>IFERROR(求节点(育马!$AU$6:$AU$21,育马!$AW$6:$AW$21,$D94),0)/2</f>
        <v>1800</v>
      </c>
      <c r="F94" s="4">
        <f>IFERROR(求节点(育马!$AU$6:$AU$21,育马!$AW$6:$AW$21,$D94),0)/2</f>
        <v>1800</v>
      </c>
      <c r="G94" s="4">
        <f>IFERROR(求节点(育马!$AU$6:$AU$21,育马!$AW$6:$AW$21,$D94),0)/2</f>
        <v>1800</v>
      </c>
      <c r="H94" s="4">
        <f>IFERROR(求节点(育马!$AU$6:$AU$21,育马!$AW$6:$AW$21,$D94),0)/2</f>
        <v>1800</v>
      </c>
      <c r="I94" s="4">
        <f>IFERROR(求节点(育马!$AU$6:$AU$21,育马!$AW$6:$AW$21,$D94),0)/2</f>
        <v>1800</v>
      </c>
      <c r="J94" s="4">
        <f>IFERROR(求节点(词条!$BB$6:$BB$21,词条!$BD$6:$BD$21,$D94),0)</f>
        <v>0.2</v>
      </c>
      <c r="K94" s="4">
        <f>IFERROR(求节点(词条!$BB$51:$BB$66,词条!$BD$51:$BD$66,$D94),0)</f>
        <v>0.2</v>
      </c>
      <c r="L94" s="4">
        <f>IFERROR(求节点(词条!$BB$96:$BB$111,词条!$BD$96:$BD$111,$D94),0)</f>
        <v>0.2</v>
      </c>
      <c r="M94" s="4">
        <f>IFERROR(求节点(词条!$BB$141:$BB$156,词条!$BD$141:$BD$156,$D94),0)</f>
        <v>0.2</v>
      </c>
      <c r="N94" s="4">
        <f>IFERROR(求节点(词条!$BB$186:$BB$201,词条!$BD$186:$BD$201,$D94),0)</f>
        <v>0.2</v>
      </c>
    </row>
    <row r="95" spans="4:14" x14ac:dyDescent="0.15">
      <c r="D95" s="4">
        <v>91</v>
      </c>
      <c r="E95" s="4">
        <f>IFERROR(求节点(育马!$AU$6:$AU$21,育马!$AW$6:$AW$21,$D95),0)/2</f>
        <v>1800</v>
      </c>
      <c r="F95" s="4">
        <f>IFERROR(求节点(育马!$AU$6:$AU$21,育马!$AW$6:$AW$21,$D95),0)/2</f>
        <v>1800</v>
      </c>
      <c r="G95" s="4">
        <f>IFERROR(求节点(育马!$AU$6:$AU$21,育马!$AW$6:$AW$21,$D95),0)/2</f>
        <v>1800</v>
      </c>
      <c r="H95" s="4">
        <f>IFERROR(求节点(育马!$AU$6:$AU$21,育马!$AW$6:$AW$21,$D95),0)/2</f>
        <v>1800</v>
      </c>
      <c r="I95" s="4">
        <f>IFERROR(求节点(育马!$AU$6:$AU$21,育马!$AW$6:$AW$21,$D95),0)/2</f>
        <v>1800</v>
      </c>
      <c r="J95" s="4">
        <f>IFERROR(求节点(词条!$BB$6:$BB$21,词条!$BD$6:$BD$21,$D95),0)</f>
        <v>0.2</v>
      </c>
      <c r="K95" s="4">
        <f>IFERROR(求节点(词条!$BB$51:$BB$66,词条!$BD$51:$BD$66,$D95),0)</f>
        <v>0.2</v>
      </c>
      <c r="L95" s="4">
        <f>IFERROR(求节点(词条!$BB$96:$BB$111,词条!$BD$96:$BD$111,$D95),0)</f>
        <v>0.2</v>
      </c>
      <c r="M95" s="4">
        <f>IFERROR(求节点(词条!$BB$141:$BB$156,词条!$BD$141:$BD$156,$D95),0)</f>
        <v>0.2</v>
      </c>
      <c r="N95" s="4">
        <f>IFERROR(求节点(词条!$BB$186:$BB$201,词条!$BD$186:$BD$201,$D95),0)</f>
        <v>0.2</v>
      </c>
    </row>
    <row r="96" spans="4:14" x14ac:dyDescent="0.15">
      <c r="D96" s="4">
        <v>92</v>
      </c>
      <c r="E96" s="4">
        <f>IFERROR(求节点(育马!$AU$6:$AU$21,育马!$AW$6:$AW$21,$D96),0)/2</f>
        <v>1800</v>
      </c>
      <c r="F96" s="4">
        <f>IFERROR(求节点(育马!$AU$6:$AU$21,育马!$AW$6:$AW$21,$D96),0)/2</f>
        <v>1800</v>
      </c>
      <c r="G96" s="4">
        <f>IFERROR(求节点(育马!$AU$6:$AU$21,育马!$AW$6:$AW$21,$D96),0)/2</f>
        <v>1800</v>
      </c>
      <c r="H96" s="4">
        <f>IFERROR(求节点(育马!$AU$6:$AU$21,育马!$AW$6:$AW$21,$D96),0)/2</f>
        <v>1800</v>
      </c>
      <c r="I96" s="4">
        <f>IFERROR(求节点(育马!$AU$6:$AU$21,育马!$AW$6:$AW$21,$D96),0)/2</f>
        <v>1800</v>
      </c>
      <c r="J96" s="4">
        <f>IFERROR(求节点(词条!$BB$6:$BB$21,词条!$BD$6:$BD$21,$D96),0)</f>
        <v>0.2</v>
      </c>
      <c r="K96" s="4">
        <f>IFERROR(求节点(词条!$BB$51:$BB$66,词条!$BD$51:$BD$66,$D96),0)</f>
        <v>0.2</v>
      </c>
      <c r="L96" s="4">
        <f>IFERROR(求节点(词条!$BB$96:$BB$111,词条!$BD$96:$BD$111,$D96),0)</f>
        <v>0.2</v>
      </c>
      <c r="M96" s="4">
        <f>IFERROR(求节点(词条!$BB$141:$BB$156,词条!$BD$141:$BD$156,$D96),0)</f>
        <v>0.2</v>
      </c>
      <c r="N96" s="4">
        <f>IFERROR(求节点(词条!$BB$186:$BB$201,词条!$BD$186:$BD$201,$D96),0)</f>
        <v>0.2</v>
      </c>
    </row>
    <row r="97" spans="4:14" x14ac:dyDescent="0.15">
      <c r="D97" s="4">
        <v>93</v>
      </c>
      <c r="E97" s="4">
        <f>IFERROR(求节点(育马!$AU$6:$AU$21,育马!$AW$6:$AW$21,$D97),0)/2</f>
        <v>1800</v>
      </c>
      <c r="F97" s="4">
        <f>IFERROR(求节点(育马!$AU$6:$AU$21,育马!$AW$6:$AW$21,$D97),0)/2</f>
        <v>1800</v>
      </c>
      <c r="G97" s="4">
        <f>IFERROR(求节点(育马!$AU$6:$AU$21,育马!$AW$6:$AW$21,$D97),0)/2</f>
        <v>1800</v>
      </c>
      <c r="H97" s="4">
        <f>IFERROR(求节点(育马!$AU$6:$AU$21,育马!$AW$6:$AW$21,$D97),0)/2</f>
        <v>1800</v>
      </c>
      <c r="I97" s="4">
        <f>IFERROR(求节点(育马!$AU$6:$AU$21,育马!$AW$6:$AW$21,$D97),0)/2</f>
        <v>1800</v>
      </c>
      <c r="J97" s="4">
        <f>IFERROR(求节点(词条!$BB$6:$BB$21,词条!$BD$6:$BD$21,$D97),0)</f>
        <v>0.2</v>
      </c>
      <c r="K97" s="4">
        <f>IFERROR(求节点(词条!$BB$51:$BB$66,词条!$BD$51:$BD$66,$D97),0)</f>
        <v>0.2</v>
      </c>
      <c r="L97" s="4">
        <f>IFERROR(求节点(词条!$BB$96:$BB$111,词条!$BD$96:$BD$111,$D97),0)</f>
        <v>0.2</v>
      </c>
      <c r="M97" s="4">
        <f>IFERROR(求节点(词条!$BB$141:$BB$156,词条!$BD$141:$BD$156,$D97),0)</f>
        <v>0.2</v>
      </c>
      <c r="N97" s="4">
        <f>IFERROR(求节点(词条!$BB$186:$BB$201,词条!$BD$186:$BD$201,$D97),0)</f>
        <v>0.2</v>
      </c>
    </row>
    <row r="98" spans="4:14" x14ac:dyDescent="0.15">
      <c r="D98" s="4">
        <v>94</v>
      </c>
      <c r="E98" s="4">
        <f>IFERROR(求节点(育马!$AU$6:$AU$21,育马!$AW$6:$AW$21,$D98),0)/2</f>
        <v>1800</v>
      </c>
      <c r="F98" s="4">
        <f>IFERROR(求节点(育马!$AU$6:$AU$21,育马!$AW$6:$AW$21,$D98),0)/2</f>
        <v>1800</v>
      </c>
      <c r="G98" s="4">
        <f>IFERROR(求节点(育马!$AU$6:$AU$21,育马!$AW$6:$AW$21,$D98),0)/2</f>
        <v>1800</v>
      </c>
      <c r="H98" s="4">
        <f>IFERROR(求节点(育马!$AU$6:$AU$21,育马!$AW$6:$AW$21,$D98),0)/2</f>
        <v>1800</v>
      </c>
      <c r="I98" s="4">
        <f>IFERROR(求节点(育马!$AU$6:$AU$21,育马!$AW$6:$AW$21,$D98),0)/2</f>
        <v>1800</v>
      </c>
      <c r="J98" s="4">
        <f>IFERROR(求节点(词条!$BB$6:$BB$21,词条!$BD$6:$BD$21,$D98),0)</f>
        <v>0.2</v>
      </c>
      <c r="K98" s="4">
        <f>IFERROR(求节点(词条!$BB$51:$BB$66,词条!$BD$51:$BD$66,$D98),0)</f>
        <v>0.2</v>
      </c>
      <c r="L98" s="4">
        <f>IFERROR(求节点(词条!$BB$96:$BB$111,词条!$BD$96:$BD$111,$D98),0)</f>
        <v>0.2</v>
      </c>
      <c r="M98" s="4">
        <f>IFERROR(求节点(词条!$BB$141:$BB$156,词条!$BD$141:$BD$156,$D98),0)</f>
        <v>0.2</v>
      </c>
      <c r="N98" s="4">
        <f>IFERROR(求节点(词条!$BB$186:$BB$201,词条!$BD$186:$BD$201,$D98),0)</f>
        <v>0.2</v>
      </c>
    </row>
    <row r="99" spans="4:14" x14ac:dyDescent="0.15">
      <c r="D99" s="4">
        <v>95</v>
      </c>
      <c r="E99" s="4">
        <f>IFERROR(求节点(育马!$AU$6:$AU$21,育马!$AW$6:$AW$21,$D99),0)/2</f>
        <v>1800</v>
      </c>
      <c r="F99" s="4">
        <f>IFERROR(求节点(育马!$AU$6:$AU$21,育马!$AW$6:$AW$21,$D99),0)/2</f>
        <v>1800</v>
      </c>
      <c r="G99" s="4">
        <f>IFERROR(求节点(育马!$AU$6:$AU$21,育马!$AW$6:$AW$21,$D99),0)/2</f>
        <v>1800</v>
      </c>
      <c r="H99" s="4">
        <f>IFERROR(求节点(育马!$AU$6:$AU$21,育马!$AW$6:$AW$21,$D99),0)/2</f>
        <v>1800</v>
      </c>
      <c r="I99" s="4">
        <f>IFERROR(求节点(育马!$AU$6:$AU$21,育马!$AW$6:$AW$21,$D99),0)/2</f>
        <v>1800</v>
      </c>
      <c r="J99" s="4">
        <f>IFERROR(求节点(词条!$BB$6:$BB$21,词条!$BD$6:$BD$21,$D99),0)</f>
        <v>0.2</v>
      </c>
      <c r="K99" s="4">
        <f>IFERROR(求节点(词条!$BB$51:$BB$66,词条!$BD$51:$BD$66,$D99),0)</f>
        <v>0.2</v>
      </c>
      <c r="L99" s="4">
        <f>IFERROR(求节点(词条!$BB$96:$BB$111,词条!$BD$96:$BD$111,$D99),0)</f>
        <v>0.2</v>
      </c>
      <c r="M99" s="4">
        <f>IFERROR(求节点(词条!$BB$141:$BB$156,词条!$BD$141:$BD$156,$D99),0)</f>
        <v>0.2</v>
      </c>
      <c r="N99" s="4">
        <f>IFERROR(求节点(词条!$BB$186:$BB$201,词条!$BD$186:$BD$201,$D99),0)</f>
        <v>0.2</v>
      </c>
    </row>
    <row r="100" spans="4:14" x14ac:dyDescent="0.15">
      <c r="D100" s="4">
        <v>96</v>
      </c>
      <c r="E100" s="4">
        <f>IFERROR(求节点(育马!$AU$6:$AU$21,育马!$AW$6:$AW$21,$D100),0)/2</f>
        <v>1800</v>
      </c>
      <c r="F100" s="4">
        <f>IFERROR(求节点(育马!$AU$6:$AU$21,育马!$AW$6:$AW$21,$D100),0)/2</f>
        <v>1800</v>
      </c>
      <c r="G100" s="4">
        <f>IFERROR(求节点(育马!$AU$6:$AU$21,育马!$AW$6:$AW$21,$D100),0)/2</f>
        <v>1800</v>
      </c>
      <c r="H100" s="4">
        <f>IFERROR(求节点(育马!$AU$6:$AU$21,育马!$AW$6:$AW$21,$D100),0)/2</f>
        <v>1800</v>
      </c>
      <c r="I100" s="4">
        <f>IFERROR(求节点(育马!$AU$6:$AU$21,育马!$AW$6:$AW$21,$D100),0)/2</f>
        <v>1800</v>
      </c>
      <c r="J100" s="4">
        <f>IFERROR(求节点(词条!$BB$6:$BB$21,词条!$BD$6:$BD$21,$D100),0)</f>
        <v>0.2</v>
      </c>
      <c r="K100" s="4">
        <f>IFERROR(求节点(词条!$BB$51:$BB$66,词条!$BD$51:$BD$66,$D100),0)</f>
        <v>0.2</v>
      </c>
      <c r="L100" s="4">
        <f>IFERROR(求节点(词条!$BB$96:$BB$111,词条!$BD$96:$BD$111,$D100),0)</f>
        <v>0.2</v>
      </c>
      <c r="M100" s="4">
        <f>IFERROR(求节点(词条!$BB$141:$BB$156,词条!$BD$141:$BD$156,$D100),0)</f>
        <v>0.2</v>
      </c>
      <c r="N100" s="4">
        <f>IFERROR(求节点(词条!$BB$186:$BB$201,词条!$BD$186:$BD$201,$D100),0)</f>
        <v>0.2</v>
      </c>
    </row>
    <row r="101" spans="4:14" x14ac:dyDescent="0.15">
      <c r="D101" s="4">
        <v>97</v>
      </c>
      <c r="E101" s="4">
        <f>IFERROR(求节点(育马!$AU$6:$AU$21,育马!$AW$6:$AW$21,$D101),0)/2</f>
        <v>1800</v>
      </c>
      <c r="F101" s="4">
        <f>IFERROR(求节点(育马!$AU$6:$AU$21,育马!$AW$6:$AW$21,$D101),0)/2</f>
        <v>1800</v>
      </c>
      <c r="G101" s="4">
        <f>IFERROR(求节点(育马!$AU$6:$AU$21,育马!$AW$6:$AW$21,$D101),0)/2</f>
        <v>1800</v>
      </c>
      <c r="H101" s="4">
        <f>IFERROR(求节点(育马!$AU$6:$AU$21,育马!$AW$6:$AW$21,$D101),0)/2</f>
        <v>1800</v>
      </c>
      <c r="I101" s="4">
        <f>IFERROR(求节点(育马!$AU$6:$AU$21,育马!$AW$6:$AW$21,$D101),0)/2</f>
        <v>1800</v>
      </c>
      <c r="J101" s="4">
        <f>IFERROR(求节点(词条!$BB$6:$BB$21,词条!$BD$6:$BD$21,$D101),0)</f>
        <v>0.2</v>
      </c>
      <c r="K101" s="4">
        <f>IFERROR(求节点(词条!$BB$51:$BB$66,词条!$BD$51:$BD$66,$D101),0)</f>
        <v>0.2</v>
      </c>
      <c r="L101" s="4">
        <f>IFERROR(求节点(词条!$BB$96:$BB$111,词条!$BD$96:$BD$111,$D101),0)</f>
        <v>0.2</v>
      </c>
      <c r="M101" s="4">
        <f>IFERROR(求节点(词条!$BB$141:$BB$156,词条!$BD$141:$BD$156,$D101),0)</f>
        <v>0.2</v>
      </c>
      <c r="N101" s="4">
        <f>IFERROR(求节点(词条!$BB$186:$BB$201,词条!$BD$186:$BD$201,$D101),0)</f>
        <v>0.2</v>
      </c>
    </row>
    <row r="102" spans="4:14" x14ac:dyDescent="0.15">
      <c r="D102" s="4">
        <v>98</v>
      </c>
      <c r="E102" s="4">
        <f>IFERROR(求节点(育马!$AU$6:$AU$21,育马!$AW$6:$AW$21,$D102),0)/2</f>
        <v>1800</v>
      </c>
      <c r="F102" s="4">
        <f>IFERROR(求节点(育马!$AU$6:$AU$21,育马!$AW$6:$AW$21,$D102),0)/2</f>
        <v>1800</v>
      </c>
      <c r="G102" s="4">
        <f>IFERROR(求节点(育马!$AU$6:$AU$21,育马!$AW$6:$AW$21,$D102),0)/2</f>
        <v>1800</v>
      </c>
      <c r="H102" s="4">
        <f>IFERROR(求节点(育马!$AU$6:$AU$21,育马!$AW$6:$AW$21,$D102),0)/2</f>
        <v>1800</v>
      </c>
      <c r="I102" s="4">
        <f>IFERROR(求节点(育马!$AU$6:$AU$21,育马!$AW$6:$AW$21,$D102),0)/2</f>
        <v>1800</v>
      </c>
      <c r="J102" s="4">
        <f>IFERROR(求节点(词条!$BB$6:$BB$21,词条!$BD$6:$BD$21,$D102),0)</f>
        <v>0.2</v>
      </c>
      <c r="K102" s="4">
        <f>IFERROR(求节点(词条!$BB$51:$BB$66,词条!$BD$51:$BD$66,$D102),0)</f>
        <v>0.2</v>
      </c>
      <c r="L102" s="4">
        <f>IFERROR(求节点(词条!$BB$96:$BB$111,词条!$BD$96:$BD$111,$D102),0)</f>
        <v>0.2</v>
      </c>
      <c r="M102" s="4">
        <f>IFERROR(求节点(词条!$BB$141:$BB$156,词条!$BD$141:$BD$156,$D102),0)</f>
        <v>0.2</v>
      </c>
      <c r="N102" s="4">
        <f>IFERROR(求节点(词条!$BB$186:$BB$201,词条!$BD$186:$BD$201,$D102),0)</f>
        <v>0.2</v>
      </c>
    </row>
    <row r="103" spans="4:14" x14ac:dyDescent="0.15">
      <c r="D103" s="4">
        <v>99</v>
      </c>
      <c r="E103" s="4">
        <f>IFERROR(求节点(育马!$AU$6:$AU$21,育马!$AW$6:$AW$21,$D103),0)/2</f>
        <v>1800</v>
      </c>
      <c r="F103" s="4">
        <f>IFERROR(求节点(育马!$AU$6:$AU$21,育马!$AW$6:$AW$21,$D103),0)/2</f>
        <v>1800</v>
      </c>
      <c r="G103" s="4">
        <f>IFERROR(求节点(育马!$AU$6:$AU$21,育马!$AW$6:$AW$21,$D103),0)/2</f>
        <v>1800</v>
      </c>
      <c r="H103" s="4">
        <f>IFERROR(求节点(育马!$AU$6:$AU$21,育马!$AW$6:$AW$21,$D103),0)/2</f>
        <v>1800</v>
      </c>
      <c r="I103" s="4">
        <f>IFERROR(求节点(育马!$AU$6:$AU$21,育马!$AW$6:$AW$21,$D103),0)/2</f>
        <v>1800</v>
      </c>
      <c r="J103" s="4">
        <f>IFERROR(求节点(词条!$BB$6:$BB$21,词条!$BD$6:$BD$21,$D103),0)</f>
        <v>0.2</v>
      </c>
      <c r="K103" s="4">
        <f>IFERROR(求节点(词条!$BB$51:$BB$66,词条!$BD$51:$BD$66,$D103),0)</f>
        <v>0.2</v>
      </c>
      <c r="L103" s="4">
        <f>IFERROR(求节点(词条!$BB$96:$BB$111,词条!$BD$96:$BD$111,$D103),0)</f>
        <v>0.2</v>
      </c>
      <c r="M103" s="4">
        <f>IFERROR(求节点(词条!$BB$141:$BB$156,词条!$BD$141:$BD$156,$D103),0)</f>
        <v>0.2</v>
      </c>
      <c r="N103" s="4">
        <f>IFERROR(求节点(词条!$BB$186:$BB$201,词条!$BD$186:$BD$201,$D103),0)</f>
        <v>0.2</v>
      </c>
    </row>
    <row r="104" spans="4:14" x14ac:dyDescent="0.15">
      <c r="D104" s="4">
        <v>100</v>
      </c>
      <c r="E104" s="4">
        <f>IFERROR(求节点(育马!$AU$6:$AU$21,育马!$AW$6:$AW$21,$D104),0)/2</f>
        <v>1800</v>
      </c>
      <c r="F104" s="4">
        <f>IFERROR(求节点(育马!$AU$6:$AU$21,育马!$AW$6:$AW$21,$D104),0)/2</f>
        <v>1800</v>
      </c>
      <c r="G104" s="4">
        <f>IFERROR(求节点(育马!$AU$6:$AU$21,育马!$AW$6:$AW$21,$D104),0)/2</f>
        <v>1800</v>
      </c>
      <c r="H104" s="4">
        <f>IFERROR(求节点(育马!$AU$6:$AU$21,育马!$AW$6:$AW$21,$D104),0)/2</f>
        <v>1800</v>
      </c>
      <c r="I104" s="4">
        <f>IFERROR(求节点(育马!$AU$6:$AU$21,育马!$AW$6:$AW$21,$D104),0)/2</f>
        <v>1800</v>
      </c>
      <c r="J104" s="4">
        <f>IFERROR(求节点(词条!$BB$6:$BB$21,词条!$BD$6:$BD$21,$D104),0)</f>
        <v>0.2</v>
      </c>
      <c r="K104" s="4">
        <f>IFERROR(求节点(词条!$BB$51:$BB$66,词条!$BD$51:$BD$66,$D104),0)</f>
        <v>0.2</v>
      </c>
      <c r="L104" s="4">
        <f>IFERROR(求节点(词条!$BB$96:$BB$111,词条!$BD$96:$BD$111,$D104),0)</f>
        <v>0.2</v>
      </c>
      <c r="M104" s="4">
        <f>IFERROR(求节点(词条!$BB$141:$BB$156,词条!$BD$141:$BD$156,$D104),0)</f>
        <v>0.2</v>
      </c>
      <c r="N104" s="4">
        <f>IFERROR(求节点(词条!$BB$186:$BB$201,词条!$BD$186:$BD$201,$D104),0)</f>
        <v>0.2</v>
      </c>
    </row>
    <row r="105" spans="4:14" x14ac:dyDescent="0.15">
      <c r="D105" s="4">
        <v>101</v>
      </c>
      <c r="E105" s="4">
        <f>IFERROR(求节点(育马!$AU$6:$AU$21,育马!$AW$6:$AW$21,$D105),0)/2</f>
        <v>1800</v>
      </c>
      <c r="F105" s="4">
        <f>IFERROR(求节点(育马!$AU$6:$AU$21,育马!$AW$6:$AW$21,$D105),0)/2</f>
        <v>1800</v>
      </c>
      <c r="G105" s="4">
        <f>IFERROR(求节点(育马!$AU$6:$AU$21,育马!$AW$6:$AW$21,$D105),0)/2</f>
        <v>1800</v>
      </c>
      <c r="H105" s="4">
        <f>IFERROR(求节点(育马!$AU$6:$AU$21,育马!$AW$6:$AW$21,$D105),0)/2</f>
        <v>1800</v>
      </c>
      <c r="I105" s="4">
        <f>IFERROR(求节点(育马!$AU$6:$AU$21,育马!$AW$6:$AW$21,$D105),0)/2</f>
        <v>1800</v>
      </c>
      <c r="J105" s="4">
        <f>IFERROR(求节点(词条!$BB$6:$BB$21,词条!$BD$6:$BD$21,$D105),0)</f>
        <v>0.2</v>
      </c>
      <c r="K105" s="4">
        <f>IFERROR(求节点(词条!$BB$51:$BB$66,词条!$BD$51:$BD$66,$D105),0)</f>
        <v>0.2</v>
      </c>
      <c r="L105" s="4">
        <f>IFERROR(求节点(词条!$BB$96:$BB$111,词条!$BD$96:$BD$111,$D105),0)</f>
        <v>0.2</v>
      </c>
      <c r="M105" s="4">
        <f>IFERROR(求节点(词条!$BB$141:$BB$156,词条!$BD$141:$BD$156,$D105),0)</f>
        <v>0.2</v>
      </c>
      <c r="N105" s="4">
        <f>IFERROR(求节点(词条!$BB$186:$BB$201,词条!$BD$186:$BD$201,$D105),0)</f>
        <v>0.2</v>
      </c>
    </row>
    <row r="106" spans="4:14" x14ac:dyDescent="0.15">
      <c r="D106" s="4">
        <v>102</v>
      </c>
      <c r="E106" s="4">
        <f>IFERROR(求节点(育马!$AU$6:$AU$21,育马!$AW$6:$AW$21,$D106),0)/2</f>
        <v>1800</v>
      </c>
      <c r="F106" s="4">
        <f>IFERROR(求节点(育马!$AU$6:$AU$21,育马!$AW$6:$AW$21,$D106),0)/2</f>
        <v>1800</v>
      </c>
      <c r="G106" s="4">
        <f>IFERROR(求节点(育马!$AU$6:$AU$21,育马!$AW$6:$AW$21,$D106),0)/2</f>
        <v>1800</v>
      </c>
      <c r="H106" s="4">
        <f>IFERROR(求节点(育马!$AU$6:$AU$21,育马!$AW$6:$AW$21,$D106),0)/2</f>
        <v>1800</v>
      </c>
      <c r="I106" s="4">
        <f>IFERROR(求节点(育马!$AU$6:$AU$21,育马!$AW$6:$AW$21,$D106),0)/2</f>
        <v>1800</v>
      </c>
      <c r="J106" s="4">
        <f>IFERROR(求节点(词条!$BB$6:$BB$21,词条!$BD$6:$BD$21,$D106),0)</f>
        <v>0.2</v>
      </c>
      <c r="K106" s="4">
        <f>IFERROR(求节点(词条!$BB$51:$BB$66,词条!$BD$51:$BD$66,$D106),0)</f>
        <v>0.2</v>
      </c>
      <c r="L106" s="4">
        <f>IFERROR(求节点(词条!$BB$96:$BB$111,词条!$BD$96:$BD$111,$D106),0)</f>
        <v>0.2</v>
      </c>
      <c r="M106" s="4">
        <f>IFERROR(求节点(词条!$BB$141:$BB$156,词条!$BD$141:$BD$156,$D106),0)</f>
        <v>0.2</v>
      </c>
      <c r="N106" s="4">
        <f>IFERROR(求节点(词条!$BB$186:$BB$201,词条!$BD$186:$BD$201,$D106),0)</f>
        <v>0.2</v>
      </c>
    </row>
    <row r="107" spans="4:14" x14ac:dyDescent="0.15">
      <c r="D107" s="4">
        <v>103</v>
      </c>
      <c r="E107" s="4">
        <f>IFERROR(求节点(育马!$AU$6:$AU$21,育马!$AW$6:$AW$21,$D107),0)/2</f>
        <v>1800</v>
      </c>
      <c r="F107" s="4">
        <f>IFERROR(求节点(育马!$AU$6:$AU$21,育马!$AW$6:$AW$21,$D107),0)/2</f>
        <v>1800</v>
      </c>
      <c r="G107" s="4">
        <f>IFERROR(求节点(育马!$AU$6:$AU$21,育马!$AW$6:$AW$21,$D107),0)/2</f>
        <v>1800</v>
      </c>
      <c r="H107" s="4">
        <f>IFERROR(求节点(育马!$AU$6:$AU$21,育马!$AW$6:$AW$21,$D107),0)/2</f>
        <v>1800</v>
      </c>
      <c r="I107" s="4">
        <f>IFERROR(求节点(育马!$AU$6:$AU$21,育马!$AW$6:$AW$21,$D107),0)/2</f>
        <v>1800</v>
      </c>
      <c r="J107" s="4">
        <f>IFERROR(求节点(词条!$BB$6:$BB$21,词条!$BD$6:$BD$21,$D107),0)</f>
        <v>0.2</v>
      </c>
      <c r="K107" s="4">
        <f>IFERROR(求节点(词条!$BB$51:$BB$66,词条!$BD$51:$BD$66,$D107),0)</f>
        <v>0.2</v>
      </c>
      <c r="L107" s="4">
        <f>IFERROR(求节点(词条!$BB$96:$BB$111,词条!$BD$96:$BD$111,$D107),0)</f>
        <v>0.2</v>
      </c>
      <c r="M107" s="4">
        <f>IFERROR(求节点(词条!$BB$141:$BB$156,词条!$BD$141:$BD$156,$D107),0)</f>
        <v>0.2</v>
      </c>
      <c r="N107" s="4">
        <f>IFERROR(求节点(词条!$BB$186:$BB$201,词条!$BD$186:$BD$201,$D107),0)</f>
        <v>0.2</v>
      </c>
    </row>
    <row r="108" spans="4:14" x14ac:dyDescent="0.15">
      <c r="D108" s="4">
        <v>104</v>
      </c>
      <c r="E108" s="4">
        <f>IFERROR(求节点(育马!$AU$6:$AU$21,育马!$AW$6:$AW$21,$D108),0)/2</f>
        <v>1800</v>
      </c>
      <c r="F108" s="4">
        <f>IFERROR(求节点(育马!$AU$6:$AU$21,育马!$AW$6:$AW$21,$D108),0)/2</f>
        <v>1800</v>
      </c>
      <c r="G108" s="4">
        <f>IFERROR(求节点(育马!$AU$6:$AU$21,育马!$AW$6:$AW$21,$D108),0)/2</f>
        <v>1800</v>
      </c>
      <c r="H108" s="4">
        <f>IFERROR(求节点(育马!$AU$6:$AU$21,育马!$AW$6:$AW$21,$D108),0)/2</f>
        <v>1800</v>
      </c>
      <c r="I108" s="4">
        <f>IFERROR(求节点(育马!$AU$6:$AU$21,育马!$AW$6:$AW$21,$D108),0)/2</f>
        <v>1800</v>
      </c>
      <c r="J108" s="4">
        <f>IFERROR(求节点(词条!$BB$6:$BB$21,词条!$BD$6:$BD$21,$D108),0)</f>
        <v>0.2</v>
      </c>
      <c r="K108" s="4">
        <f>IFERROR(求节点(词条!$BB$51:$BB$66,词条!$BD$51:$BD$66,$D108),0)</f>
        <v>0.2</v>
      </c>
      <c r="L108" s="4">
        <f>IFERROR(求节点(词条!$BB$96:$BB$111,词条!$BD$96:$BD$111,$D108),0)</f>
        <v>0.2</v>
      </c>
      <c r="M108" s="4">
        <f>IFERROR(求节点(词条!$BB$141:$BB$156,词条!$BD$141:$BD$156,$D108),0)</f>
        <v>0.2</v>
      </c>
      <c r="N108" s="4">
        <f>IFERROR(求节点(词条!$BB$186:$BB$201,词条!$BD$186:$BD$201,$D108),0)</f>
        <v>0.2</v>
      </c>
    </row>
    <row r="109" spans="4:14" x14ac:dyDescent="0.15">
      <c r="D109" s="4">
        <v>105</v>
      </c>
      <c r="E109" s="4">
        <f>IFERROR(求节点(育马!$AU$6:$AU$21,育马!$AW$6:$AW$21,$D109),0)/2</f>
        <v>1800</v>
      </c>
      <c r="F109" s="4">
        <f>IFERROR(求节点(育马!$AU$6:$AU$21,育马!$AW$6:$AW$21,$D109),0)/2</f>
        <v>1800</v>
      </c>
      <c r="G109" s="4">
        <f>IFERROR(求节点(育马!$AU$6:$AU$21,育马!$AW$6:$AW$21,$D109),0)/2</f>
        <v>1800</v>
      </c>
      <c r="H109" s="4">
        <f>IFERROR(求节点(育马!$AU$6:$AU$21,育马!$AW$6:$AW$21,$D109),0)/2</f>
        <v>1800</v>
      </c>
      <c r="I109" s="4">
        <f>IFERROR(求节点(育马!$AU$6:$AU$21,育马!$AW$6:$AW$21,$D109),0)/2</f>
        <v>1800</v>
      </c>
      <c r="J109" s="4">
        <f>IFERROR(求节点(词条!$BB$6:$BB$21,词条!$BD$6:$BD$21,$D109),0)</f>
        <v>0.2</v>
      </c>
      <c r="K109" s="4">
        <f>IFERROR(求节点(词条!$BB$51:$BB$66,词条!$BD$51:$BD$66,$D109),0)</f>
        <v>0.2</v>
      </c>
      <c r="L109" s="4">
        <f>IFERROR(求节点(词条!$BB$96:$BB$111,词条!$BD$96:$BD$111,$D109),0)</f>
        <v>0.2</v>
      </c>
      <c r="M109" s="4">
        <f>IFERROR(求节点(词条!$BB$141:$BB$156,词条!$BD$141:$BD$156,$D109),0)</f>
        <v>0.2</v>
      </c>
      <c r="N109" s="4">
        <f>IFERROR(求节点(词条!$BB$186:$BB$201,词条!$BD$186:$BD$201,$D109),0)</f>
        <v>0.2</v>
      </c>
    </row>
    <row r="110" spans="4:14" x14ac:dyDescent="0.15">
      <c r="D110" s="4">
        <v>106</v>
      </c>
      <c r="E110" s="4">
        <f>IFERROR(求节点(育马!$AU$6:$AU$21,育马!$AW$6:$AW$21,$D110),0)/2</f>
        <v>1800</v>
      </c>
      <c r="F110" s="4">
        <f>IFERROR(求节点(育马!$AU$6:$AU$21,育马!$AW$6:$AW$21,$D110),0)/2</f>
        <v>1800</v>
      </c>
      <c r="G110" s="4">
        <f>IFERROR(求节点(育马!$AU$6:$AU$21,育马!$AW$6:$AW$21,$D110),0)/2</f>
        <v>1800</v>
      </c>
      <c r="H110" s="4">
        <f>IFERROR(求节点(育马!$AU$6:$AU$21,育马!$AW$6:$AW$21,$D110),0)/2</f>
        <v>1800</v>
      </c>
      <c r="I110" s="4">
        <f>IFERROR(求节点(育马!$AU$6:$AU$21,育马!$AW$6:$AW$21,$D110),0)/2</f>
        <v>1800</v>
      </c>
      <c r="J110" s="4">
        <f>IFERROR(求节点(词条!$BB$6:$BB$21,词条!$BD$6:$BD$21,$D110),0)</f>
        <v>0.2</v>
      </c>
      <c r="K110" s="4">
        <f>IFERROR(求节点(词条!$BB$51:$BB$66,词条!$BD$51:$BD$66,$D110),0)</f>
        <v>0.2</v>
      </c>
      <c r="L110" s="4">
        <f>IFERROR(求节点(词条!$BB$96:$BB$111,词条!$BD$96:$BD$111,$D110),0)</f>
        <v>0.2</v>
      </c>
      <c r="M110" s="4">
        <f>IFERROR(求节点(词条!$BB$141:$BB$156,词条!$BD$141:$BD$156,$D110),0)</f>
        <v>0.2</v>
      </c>
      <c r="N110" s="4">
        <f>IFERROR(求节点(词条!$BB$186:$BB$201,词条!$BD$186:$BD$201,$D110),0)</f>
        <v>0.2</v>
      </c>
    </row>
    <row r="111" spans="4:14" x14ac:dyDescent="0.15">
      <c r="D111" s="4">
        <v>107</v>
      </c>
      <c r="E111" s="4">
        <f>IFERROR(求节点(育马!$AU$6:$AU$21,育马!$AW$6:$AW$21,$D111),0)/2</f>
        <v>1800</v>
      </c>
      <c r="F111" s="4">
        <f>IFERROR(求节点(育马!$AU$6:$AU$21,育马!$AW$6:$AW$21,$D111),0)/2</f>
        <v>1800</v>
      </c>
      <c r="G111" s="4">
        <f>IFERROR(求节点(育马!$AU$6:$AU$21,育马!$AW$6:$AW$21,$D111),0)/2</f>
        <v>1800</v>
      </c>
      <c r="H111" s="4">
        <f>IFERROR(求节点(育马!$AU$6:$AU$21,育马!$AW$6:$AW$21,$D111),0)/2</f>
        <v>1800</v>
      </c>
      <c r="I111" s="4">
        <f>IFERROR(求节点(育马!$AU$6:$AU$21,育马!$AW$6:$AW$21,$D111),0)/2</f>
        <v>1800</v>
      </c>
      <c r="J111" s="4">
        <f>IFERROR(求节点(词条!$BB$6:$BB$21,词条!$BD$6:$BD$21,$D111),0)</f>
        <v>0.2</v>
      </c>
      <c r="K111" s="4">
        <f>IFERROR(求节点(词条!$BB$51:$BB$66,词条!$BD$51:$BD$66,$D111),0)</f>
        <v>0.2</v>
      </c>
      <c r="L111" s="4">
        <f>IFERROR(求节点(词条!$BB$96:$BB$111,词条!$BD$96:$BD$111,$D111),0)</f>
        <v>0.2</v>
      </c>
      <c r="M111" s="4">
        <f>IFERROR(求节点(词条!$BB$141:$BB$156,词条!$BD$141:$BD$156,$D111),0)</f>
        <v>0.2</v>
      </c>
      <c r="N111" s="4">
        <f>IFERROR(求节点(词条!$BB$186:$BB$201,词条!$BD$186:$BD$201,$D111),0)</f>
        <v>0.2</v>
      </c>
    </row>
    <row r="112" spans="4:14" x14ac:dyDescent="0.15">
      <c r="D112" s="4">
        <v>108</v>
      </c>
      <c r="E112" s="4">
        <f>IFERROR(求节点(育马!$AU$6:$AU$21,育马!$AW$6:$AW$21,$D112),0)/2</f>
        <v>1800</v>
      </c>
      <c r="F112" s="4">
        <f>IFERROR(求节点(育马!$AU$6:$AU$21,育马!$AW$6:$AW$21,$D112),0)/2</f>
        <v>1800</v>
      </c>
      <c r="G112" s="4">
        <f>IFERROR(求节点(育马!$AU$6:$AU$21,育马!$AW$6:$AW$21,$D112),0)/2</f>
        <v>1800</v>
      </c>
      <c r="H112" s="4">
        <f>IFERROR(求节点(育马!$AU$6:$AU$21,育马!$AW$6:$AW$21,$D112),0)/2</f>
        <v>1800</v>
      </c>
      <c r="I112" s="4">
        <f>IFERROR(求节点(育马!$AU$6:$AU$21,育马!$AW$6:$AW$21,$D112),0)/2</f>
        <v>1800</v>
      </c>
      <c r="J112" s="4">
        <f>IFERROR(求节点(词条!$BB$6:$BB$21,词条!$BD$6:$BD$21,$D112),0)</f>
        <v>0.2</v>
      </c>
      <c r="K112" s="4">
        <f>IFERROR(求节点(词条!$BB$51:$BB$66,词条!$BD$51:$BD$66,$D112),0)</f>
        <v>0.2</v>
      </c>
      <c r="L112" s="4">
        <f>IFERROR(求节点(词条!$BB$96:$BB$111,词条!$BD$96:$BD$111,$D112),0)</f>
        <v>0.2</v>
      </c>
      <c r="M112" s="4">
        <f>IFERROR(求节点(词条!$BB$141:$BB$156,词条!$BD$141:$BD$156,$D112),0)</f>
        <v>0.2</v>
      </c>
      <c r="N112" s="4">
        <f>IFERROR(求节点(词条!$BB$186:$BB$201,词条!$BD$186:$BD$201,$D112),0)</f>
        <v>0.2</v>
      </c>
    </row>
    <row r="113" spans="4:14" x14ac:dyDescent="0.15">
      <c r="D113" s="4">
        <v>109</v>
      </c>
      <c r="E113" s="4">
        <f>IFERROR(求节点(育马!$AU$6:$AU$21,育马!$AW$6:$AW$21,$D113),0)/2</f>
        <v>1800</v>
      </c>
      <c r="F113" s="4">
        <f>IFERROR(求节点(育马!$AU$6:$AU$21,育马!$AW$6:$AW$21,$D113),0)/2</f>
        <v>1800</v>
      </c>
      <c r="G113" s="4">
        <f>IFERROR(求节点(育马!$AU$6:$AU$21,育马!$AW$6:$AW$21,$D113),0)/2</f>
        <v>1800</v>
      </c>
      <c r="H113" s="4">
        <f>IFERROR(求节点(育马!$AU$6:$AU$21,育马!$AW$6:$AW$21,$D113),0)/2</f>
        <v>1800</v>
      </c>
      <c r="I113" s="4">
        <f>IFERROR(求节点(育马!$AU$6:$AU$21,育马!$AW$6:$AW$21,$D113),0)/2</f>
        <v>1800</v>
      </c>
      <c r="J113" s="4">
        <f>IFERROR(求节点(词条!$BB$6:$BB$21,词条!$BD$6:$BD$21,$D113),0)</f>
        <v>0.2</v>
      </c>
      <c r="K113" s="4">
        <f>IFERROR(求节点(词条!$BB$51:$BB$66,词条!$BD$51:$BD$66,$D113),0)</f>
        <v>0.2</v>
      </c>
      <c r="L113" s="4">
        <f>IFERROR(求节点(词条!$BB$96:$BB$111,词条!$BD$96:$BD$111,$D113),0)</f>
        <v>0.2</v>
      </c>
      <c r="M113" s="4">
        <f>IFERROR(求节点(词条!$BB$141:$BB$156,词条!$BD$141:$BD$156,$D113),0)</f>
        <v>0.2</v>
      </c>
      <c r="N113" s="4">
        <f>IFERROR(求节点(词条!$BB$186:$BB$201,词条!$BD$186:$BD$201,$D113),0)</f>
        <v>0.2</v>
      </c>
    </row>
    <row r="114" spans="4:14" x14ac:dyDescent="0.15">
      <c r="D114" s="4">
        <v>110</v>
      </c>
      <c r="E114" s="4">
        <f>IFERROR(求节点(育马!$AU$6:$AU$21,育马!$AW$6:$AW$21,$D114),0)/2</f>
        <v>1800</v>
      </c>
      <c r="F114" s="4">
        <f>IFERROR(求节点(育马!$AU$6:$AU$21,育马!$AW$6:$AW$21,$D114),0)/2</f>
        <v>1800</v>
      </c>
      <c r="G114" s="4">
        <f>IFERROR(求节点(育马!$AU$6:$AU$21,育马!$AW$6:$AW$21,$D114),0)/2</f>
        <v>1800</v>
      </c>
      <c r="H114" s="4">
        <f>IFERROR(求节点(育马!$AU$6:$AU$21,育马!$AW$6:$AW$21,$D114),0)/2</f>
        <v>1800</v>
      </c>
      <c r="I114" s="4">
        <f>IFERROR(求节点(育马!$AU$6:$AU$21,育马!$AW$6:$AW$21,$D114),0)/2</f>
        <v>1800</v>
      </c>
      <c r="J114" s="4">
        <f>IFERROR(求节点(词条!$BB$6:$BB$21,词条!$BD$6:$BD$21,$D114),0)</f>
        <v>0.2</v>
      </c>
      <c r="K114" s="4">
        <f>IFERROR(求节点(词条!$BB$51:$BB$66,词条!$BD$51:$BD$66,$D114),0)</f>
        <v>0.2</v>
      </c>
      <c r="L114" s="4">
        <f>IFERROR(求节点(词条!$BB$96:$BB$111,词条!$BD$96:$BD$111,$D114),0)</f>
        <v>0.2</v>
      </c>
      <c r="M114" s="4">
        <f>IFERROR(求节点(词条!$BB$141:$BB$156,词条!$BD$141:$BD$156,$D114),0)</f>
        <v>0.2</v>
      </c>
      <c r="N114" s="4">
        <f>IFERROR(求节点(词条!$BB$186:$BB$201,词条!$BD$186:$BD$201,$D114),0)</f>
        <v>0.2</v>
      </c>
    </row>
    <row r="115" spans="4:14" x14ac:dyDescent="0.15">
      <c r="D115" s="4">
        <v>111</v>
      </c>
      <c r="E115" s="4">
        <f>IFERROR(求节点(育马!$AU$6:$AU$21,育马!$AW$6:$AW$21,$D115),0)/2</f>
        <v>1800</v>
      </c>
      <c r="F115" s="4">
        <f>IFERROR(求节点(育马!$AU$6:$AU$21,育马!$AW$6:$AW$21,$D115),0)/2</f>
        <v>1800</v>
      </c>
      <c r="G115" s="4">
        <f>IFERROR(求节点(育马!$AU$6:$AU$21,育马!$AW$6:$AW$21,$D115),0)/2</f>
        <v>1800</v>
      </c>
      <c r="H115" s="4">
        <f>IFERROR(求节点(育马!$AU$6:$AU$21,育马!$AW$6:$AW$21,$D115),0)/2</f>
        <v>1800</v>
      </c>
      <c r="I115" s="4">
        <f>IFERROR(求节点(育马!$AU$6:$AU$21,育马!$AW$6:$AW$21,$D115),0)/2</f>
        <v>1800</v>
      </c>
      <c r="J115" s="4">
        <f>IFERROR(求节点(词条!$BB$6:$BB$21,词条!$BD$6:$BD$21,$D115),0)</f>
        <v>0.2</v>
      </c>
      <c r="K115" s="4">
        <f>IFERROR(求节点(词条!$BB$51:$BB$66,词条!$BD$51:$BD$66,$D115),0)</f>
        <v>0.2</v>
      </c>
      <c r="L115" s="4">
        <f>IFERROR(求节点(词条!$BB$96:$BB$111,词条!$BD$96:$BD$111,$D115),0)</f>
        <v>0.2</v>
      </c>
      <c r="M115" s="4">
        <f>IFERROR(求节点(词条!$BB$141:$BB$156,词条!$BD$141:$BD$156,$D115),0)</f>
        <v>0.2</v>
      </c>
      <c r="N115" s="4">
        <f>IFERROR(求节点(词条!$BB$186:$BB$201,词条!$BD$186:$BD$201,$D115),0)</f>
        <v>0.2</v>
      </c>
    </row>
    <row r="116" spans="4:14" x14ac:dyDescent="0.15">
      <c r="D116" s="4">
        <v>112</v>
      </c>
      <c r="E116" s="4">
        <f>IFERROR(求节点(育马!$AU$6:$AU$21,育马!$AW$6:$AW$21,$D116),0)/2</f>
        <v>1800</v>
      </c>
      <c r="F116" s="4">
        <f>IFERROR(求节点(育马!$AU$6:$AU$21,育马!$AW$6:$AW$21,$D116),0)/2</f>
        <v>1800</v>
      </c>
      <c r="G116" s="4">
        <f>IFERROR(求节点(育马!$AU$6:$AU$21,育马!$AW$6:$AW$21,$D116),0)/2</f>
        <v>1800</v>
      </c>
      <c r="H116" s="4">
        <f>IFERROR(求节点(育马!$AU$6:$AU$21,育马!$AW$6:$AW$21,$D116),0)/2</f>
        <v>1800</v>
      </c>
      <c r="I116" s="4">
        <f>IFERROR(求节点(育马!$AU$6:$AU$21,育马!$AW$6:$AW$21,$D116),0)/2</f>
        <v>1800</v>
      </c>
      <c r="J116" s="4">
        <f>IFERROR(求节点(词条!$BB$6:$BB$21,词条!$BD$6:$BD$21,$D116),0)</f>
        <v>0.2</v>
      </c>
      <c r="K116" s="4">
        <f>IFERROR(求节点(词条!$BB$51:$BB$66,词条!$BD$51:$BD$66,$D116),0)</f>
        <v>0.2</v>
      </c>
      <c r="L116" s="4">
        <f>IFERROR(求节点(词条!$BB$96:$BB$111,词条!$BD$96:$BD$111,$D116),0)</f>
        <v>0.2</v>
      </c>
      <c r="M116" s="4">
        <f>IFERROR(求节点(词条!$BB$141:$BB$156,词条!$BD$141:$BD$156,$D116),0)</f>
        <v>0.2</v>
      </c>
      <c r="N116" s="4">
        <f>IFERROR(求节点(词条!$BB$186:$BB$201,词条!$BD$186:$BD$201,$D116),0)</f>
        <v>0.2</v>
      </c>
    </row>
    <row r="117" spans="4:14" x14ac:dyDescent="0.15">
      <c r="D117" s="4">
        <v>113</v>
      </c>
      <c r="E117" s="4">
        <f>IFERROR(求节点(育马!$AU$6:$AU$21,育马!$AW$6:$AW$21,$D117),0)/2</f>
        <v>1800</v>
      </c>
      <c r="F117" s="4">
        <f>IFERROR(求节点(育马!$AU$6:$AU$21,育马!$AW$6:$AW$21,$D117),0)/2</f>
        <v>1800</v>
      </c>
      <c r="G117" s="4">
        <f>IFERROR(求节点(育马!$AU$6:$AU$21,育马!$AW$6:$AW$21,$D117),0)/2</f>
        <v>1800</v>
      </c>
      <c r="H117" s="4">
        <f>IFERROR(求节点(育马!$AU$6:$AU$21,育马!$AW$6:$AW$21,$D117),0)/2</f>
        <v>1800</v>
      </c>
      <c r="I117" s="4">
        <f>IFERROR(求节点(育马!$AU$6:$AU$21,育马!$AW$6:$AW$21,$D117),0)/2</f>
        <v>1800</v>
      </c>
      <c r="J117" s="4">
        <f>IFERROR(求节点(词条!$BB$6:$BB$21,词条!$BD$6:$BD$21,$D117),0)</f>
        <v>0.2</v>
      </c>
      <c r="K117" s="4">
        <f>IFERROR(求节点(词条!$BB$51:$BB$66,词条!$BD$51:$BD$66,$D117),0)</f>
        <v>0.2</v>
      </c>
      <c r="L117" s="4">
        <f>IFERROR(求节点(词条!$BB$96:$BB$111,词条!$BD$96:$BD$111,$D117),0)</f>
        <v>0.2</v>
      </c>
      <c r="M117" s="4">
        <f>IFERROR(求节点(词条!$BB$141:$BB$156,词条!$BD$141:$BD$156,$D117),0)</f>
        <v>0.2</v>
      </c>
      <c r="N117" s="4">
        <f>IFERROR(求节点(词条!$BB$186:$BB$201,词条!$BD$186:$BD$201,$D117),0)</f>
        <v>0.2</v>
      </c>
    </row>
    <row r="118" spans="4:14" x14ac:dyDescent="0.15">
      <c r="D118" s="4">
        <v>114</v>
      </c>
      <c r="E118" s="4">
        <f>IFERROR(求节点(育马!$AU$6:$AU$21,育马!$AW$6:$AW$21,$D118),0)/2</f>
        <v>1800</v>
      </c>
      <c r="F118" s="4">
        <f>IFERROR(求节点(育马!$AU$6:$AU$21,育马!$AW$6:$AW$21,$D118),0)/2</f>
        <v>1800</v>
      </c>
      <c r="G118" s="4">
        <f>IFERROR(求节点(育马!$AU$6:$AU$21,育马!$AW$6:$AW$21,$D118),0)/2</f>
        <v>1800</v>
      </c>
      <c r="H118" s="4">
        <f>IFERROR(求节点(育马!$AU$6:$AU$21,育马!$AW$6:$AW$21,$D118),0)/2</f>
        <v>1800</v>
      </c>
      <c r="I118" s="4">
        <f>IFERROR(求节点(育马!$AU$6:$AU$21,育马!$AW$6:$AW$21,$D118),0)/2</f>
        <v>1800</v>
      </c>
      <c r="J118" s="4">
        <f>IFERROR(求节点(词条!$BB$6:$BB$21,词条!$BD$6:$BD$21,$D118),0)</f>
        <v>0.2</v>
      </c>
      <c r="K118" s="4">
        <f>IFERROR(求节点(词条!$BB$51:$BB$66,词条!$BD$51:$BD$66,$D118),0)</f>
        <v>0.2</v>
      </c>
      <c r="L118" s="4">
        <f>IFERROR(求节点(词条!$BB$96:$BB$111,词条!$BD$96:$BD$111,$D118),0)</f>
        <v>0.2</v>
      </c>
      <c r="M118" s="4">
        <f>IFERROR(求节点(词条!$BB$141:$BB$156,词条!$BD$141:$BD$156,$D118),0)</f>
        <v>0.2</v>
      </c>
      <c r="N118" s="4">
        <f>IFERROR(求节点(词条!$BB$186:$BB$201,词条!$BD$186:$BD$201,$D118),0)</f>
        <v>0.2</v>
      </c>
    </row>
    <row r="119" spans="4:14" x14ac:dyDescent="0.15">
      <c r="D119" s="4">
        <v>115</v>
      </c>
      <c r="E119" s="4">
        <f>IFERROR(求节点(育马!$AU$6:$AU$21,育马!$AW$6:$AW$21,$D119),0)/2</f>
        <v>1800</v>
      </c>
      <c r="F119" s="4">
        <f>IFERROR(求节点(育马!$AU$6:$AU$21,育马!$AW$6:$AW$21,$D119),0)/2</f>
        <v>1800</v>
      </c>
      <c r="G119" s="4">
        <f>IFERROR(求节点(育马!$AU$6:$AU$21,育马!$AW$6:$AW$21,$D119),0)/2</f>
        <v>1800</v>
      </c>
      <c r="H119" s="4">
        <f>IFERROR(求节点(育马!$AU$6:$AU$21,育马!$AW$6:$AW$21,$D119),0)/2</f>
        <v>1800</v>
      </c>
      <c r="I119" s="4">
        <f>IFERROR(求节点(育马!$AU$6:$AU$21,育马!$AW$6:$AW$21,$D119),0)/2</f>
        <v>1800</v>
      </c>
      <c r="J119" s="4">
        <f>IFERROR(求节点(词条!$BB$6:$BB$21,词条!$BD$6:$BD$21,$D119),0)</f>
        <v>0.2</v>
      </c>
      <c r="K119" s="4">
        <f>IFERROR(求节点(词条!$BB$51:$BB$66,词条!$BD$51:$BD$66,$D119),0)</f>
        <v>0.2</v>
      </c>
      <c r="L119" s="4">
        <f>IFERROR(求节点(词条!$BB$96:$BB$111,词条!$BD$96:$BD$111,$D119),0)</f>
        <v>0.2</v>
      </c>
      <c r="M119" s="4">
        <f>IFERROR(求节点(词条!$BB$141:$BB$156,词条!$BD$141:$BD$156,$D119),0)</f>
        <v>0.2</v>
      </c>
      <c r="N119" s="4">
        <f>IFERROR(求节点(词条!$BB$186:$BB$201,词条!$BD$186:$BD$201,$D119),0)</f>
        <v>0.2</v>
      </c>
    </row>
    <row r="120" spans="4:14" x14ac:dyDescent="0.15">
      <c r="D120" s="4">
        <v>116</v>
      </c>
      <c r="E120" s="4">
        <f>IFERROR(求节点(育马!$AU$6:$AU$21,育马!$AW$6:$AW$21,$D120),0)/2</f>
        <v>1800</v>
      </c>
      <c r="F120" s="4">
        <f>IFERROR(求节点(育马!$AU$6:$AU$21,育马!$AW$6:$AW$21,$D120),0)/2</f>
        <v>1800</v>
      </c>
      <c r="G120" s="4">
        <f>IFERROR(求节点(育马!$AU$6:$AU$21,育马!$AW$6:$AW$21,$D120),0)/2</f>
        <v>1800</v>
      </c>
      <c r="H120" s="4">
        <f>IFERROR(求节点(育马!$AU$6:$AU$21,育马!$AW$6:$AW$21,$D120),0)/2</f>
        <v>1800</v>
      </c>
      <c r="I120" s="4">
        <f>IFERROR(求节点(育马!$AU$6:$AU$21,育马!$AW$6:$AW$21,$D120),0)/2</f>
        <v>1800</v>
      </c>
      <c r="J120" s="4">
        <f>IFERROR(求节点(词条!$BB$6:$BB$21,词条!$BD$6:$BD$21,$D120),0)</f>
        <v>0.2</v>
      </c>
      <c r="K120" s="4">
        <f>IFERROR(求节点(词条!$BB$51:$BB$66,词条!$BD$51:$BD$66,$D120),0)</f>
        <v>0.2</v>
      </c>
      <c r="L120" s="4">
        <f>IFERROR(求节点(词条!$BB$96:$BB$111,词条!$BD$96:$BD$111,$D120),0)</f>
        <v>0.2</v>
      </c>
      <c r="M120" s="4">
        <f>IFERROR(求节点(词条!$BB$141:$BB$156,词条!$BD$141:$BD$156,$D120),0)</f>
        <v>0.2</v>
      </c>
      <c r="N120" s="4">
        <f>IFERROR(求节点(词条!$BB$186:$BB$201,词条!$BD$186:$BD$201,$D120),0)</f>
        <v>0.2</v>
      </c>
    </row>
    <row r="121" spans="4:14" x14ac:dyDescent="0.15">
      <c r="D121" s="4">
        <v>117</v>
      </c>
      <c r="E121" s="4">
        <f>IFERROR(求节点(育马!$AU$6:$AU$21,育马!$AW$6:$AW$21,$D121),0)/2</f>
        <v>1800</v>
      </c>
      <c r="F121" s="4">
        <f>IFERROR(求节点(育马!$AU$6:$AU$21,育马!$AW$6:$AW$21,$D121),0)/2</f>
        <v>1800</v>
      </c>
      <c r="G121" s="4">
        <f>IFERROR(求节点(育马!$AU$6:$AU$21,育马!$AW$6:$AW$21,$D121),0)/2</f>
        <v>1800</v>
      </c>
      <c r="H121" s="4">
        <f>IFERROR(求节点(育马!$AU$6:$AU$21,育马!$AW$6:$AW$21,$D121),0)/2</f>
        <v>1800</v>
      </c>
      <c r="I121" s="4">
        <f>IFERROR(求节点(育马!$AU$6:$AU$21,育马!$AW$6:$AW$21,$D121),0)/2</f>
        <v>1800</v>
      </c>
      <c r="J121" s="4">
        <f>IFERROR(求节点(词条!$BB$6:$BB$21,词条!$BD$6:$BD$21,$D121),0)</f>
        <v>0.2</v>
      </c>
      <c r="K121" s="4">
        <f>IFERROR(求节点(词条!$BB$51:$BB$66,词条!$BD$51:$BD$66,$D121),0)</f>
        <v>0.2</v>
      </c>
      <c r="L121" s="4">
        <f>IFERROR(求节点(词条!$BB$96:$BB$111,词条!$BD$96:$BD$111,$D121),0)</f>
        <v>0.2</v>
      </c>
      <c r="M121" s="4">
        <f>IFERROR(求节点(词条!$BB$141:$BB$156,词条!$BD$141:$BD$156,$D121),0)</f>
        <v>0.2</v>
      </c>
      <c r="N121" s="4">
        <f>IFERROR(求节点(词条!$BB$186:$BB$201,词条!$BD$186:$BD$201,$D121),0)</f>
        <v>0.2</v>
      </c>
    </row>
    <row r="122" spans="4:14" x14ac:dyDescent="0.15">
      <c r="D122" s="4">
        <v>118</v>
      </c>
      <c r="E122" s="4">
        <f>IFERROR(求节点(育马!$AU$6:$AU$21,育马!$AW$6:$AW$21,$D122),0)/2</f>
        <v>1800</v>
      </c>
      <c r="F122" s="4">
        <f>IFERROR(求节点(育马!$AU$6:$AU$21,育马!$AW$6:$AW$21,$D122),0)/2</f>
        <v>1800</v>
      </c>
      <c r="G122" s="4">
        <f>IFERROR(求节点(育马!$AU$6:$AU$21,育马!$AW$6:$AW$21,$D122),0)/2</f>
        <v>1800</v>
      </c>
      <c r="H122" s="4">
        <f>IFERROR(求节点(育马!$AU$6:$AU$21,育马!$AW$6:$AW$21,$D122),0)/2</f>
        <v>1800</v>
      </c>
      <c r="I122" s="4">
        <f>IFERROR(求节点(育马!$AU$6:$AU$21,育马!$AW$6:$AW$21,$D122),0)/2</f>
        <v>1800</v>
      </c>
      <c r="J122" s="4">
        <f>IFERROR(求节点(词条!$BB$6:$BB$21,词条!$BD$6:$BD$21,$D122),0)</f>
        <v>0.2</v>
      </c>
      <c r="K122" s="4">
        <f>IFERROR(求节点(词条!$BB$51:$BB$66,词条!$BD$51:$BD$66,$D122),0)</f>
        <v>0.2</v>
      </c>
      <c r="L122" s="4">
        <f>IFERROR(求节点(词条!$BB$96:$BB$111,词条!$BD$96:$BD$111,$D122),0)</f>
        <v>0.2</v>
      </c>
      <c r="M122" s="4">
        <f>IFERROR(求节点(词条!$BB$141:$BB$156,词条!$BD$141:$BD$156,$D122),0)</f>
        <v>0.2</v>
      </c>
      <c r="N122" s="4">
        <f>IFERROR(求节点(词条!$BB$186:$BB$201,词条!$BD$186:$BD$201,$D122),0)</f>
        <v>0.2</v>
      </c>
    </row>
    <row r="123" spans="4:14" x14ac:dyDescent="0.15">
      <c r="D123" s="4">
        <v>119</v>
      </c>
      <c r="E123" s="4">
        <f>IFERROR(求节点(育马!$AU$6:$AU$21,育马!$AW$6:$AW$21,$D123),0)/2</f>
        <v>1800</v>
      </c>
      <c r="F123" s="4">
        <f>IFERROR(求节点(育马!$AU$6:$AU$21,育马!$AW$6:$AW$21,$D123),0)/2</f>
        <v>1800</v>
      </c>
      <c r="G123" s="4">
        <f>IFERROR(求节点(育马!$AU$6:$AU$21,育马!$AW$6:$AW$21,$D123),0)/2</f>
        <v>1800</v>
      </c>
      <c r="H123" s="4">
        <f>IFERROR(求节点(育马!$AU$6:$AU$21,育马!$AW$6:$AW$21,$D123),0)/2</f>
        <v>1800</v>
      </c>
      <c r="I123" s="4">
        <f>IFERROR(求节点(育马!$AU$6:$AU$21,育马!$AW$6:$AW$21,$D123),0)/2</f>
        <v>1800</v>
      </c>
      <c r="J123" s="4">
        <f>IFERROR(求节点(词条!$BB$6:$BB$21,词条!$BD$6:$BD$21,$D123),0)</f>
        <v>0.2</v>
      </c>
      <c r="K123" s="4">
        <f>IFERROR(求节点(词条!$BB$51:$BB$66,词条!$BD$51:$BD$66,$D123),0)</f>
        <v>0.2</v>
      </c>
      <c r="L123" s="4">
        <f>IFERROR(求节点(词条!$BB$96:$BB$111,词条!$BD$96:$BD$111,$D123),0)</f>
        <v>0.2</v>
      </c>
      <c r="M123" s="4">
        <f>IFERROR(求节点(词条!$BB$141:$BB$156,词条!$BD$141:$BD$156,$D123),0)</f>
        <v>0.2</v>
      </c>
      <c r="N123" s="4">
        <f>IFERROR(求节点(词条!$BB$186:$BB$201,词条!$BD$186:$BD$201,$D123),0)</f>
        <v>0.2</v>
      </c>
    </row>
    <row r="124" spans="4:14" x14ac:dyDescent="0.15">
      <c r="D124" s="4">
        <v>120</v>
      </c>
      <c r="E124" s="4">
        <f>IFERROR(求节点(育马!$AU$6:$AU$21,育马!$AW$6:$AW$21,$D124),0)/2</f>
        <v>1800</v>
      </c>
      <c r="F124" s="4">
        <f>IFERROR(求节点(育马!$AU$6:$AU$21,育马!$AW$6:$AW$21,$D124),0)/2</f>
        <v>1800</v>
      </c>
      <c r="G124" s="4">
        <f>IFERROR(求节点(育马!$AU$6:$AU$21,育马!$AW$6:$AW$21,$D124),0)/2</f>
        <v>1800</v>
      </c>
      <c r="H124" s="4">
        <f>IFERROR(求节点(育马!$AU$6:$AU$21,育马!$AW$6:$AW$21,$D124),0)/2</f>
        <v>1800</v>
      </c>
      <c r="I124" s="4">
        <f>IFERROR(求节点(育马!$AU$6:$AU$21,育马!$AW$6:$AW$21,$D124),0)/2</f>
        <v>1800</v>
      </c>
      <c r="J124" s="4">
        <f>IFERROR(求节点(词条!$BB$6:$BB$21,词条!$BD$6:$BD$21,$D124),0)</f>
        <v>0.2</v>
      </c>
      <c r="K124" s="4">
        <f>IFERROR(求节点(词条!$BB$51:$BB$66,词条!$BD$51:$BD$66,$D124),0)</f>
        <v>0.2</v>
      </c>
      <c r="L124" s="4">
        <f>IFERROR(求节点(词条!$BB$96:$BB$111,词条!$BD$96:$BD$111,$D124),0)</f>
        <v>0.2</v>
      </c>
      <c r="M124" s="4">
        <f>IFERROR(求节点(词条!$BB$141:$BB$156,词条!$BD$141:$BD$156,$D124),0)</f>
        <v>0.2</v>
      </c>
      <c r="N124" s="4">
        <f>IFERROR(求节点(词条!$BB$186:$BB$201,词条!$BD$186:$BD$201,$D124),0)</f>
        <v>0.2</v>
      </c>
    </row>
    <row r="125" spans="4:14" x14ac:dyDescent="0.15">
      <c r="D125" s="4">
        <v>121</v>
      </c>
      <c r="E125" s="4">
        <f>IFERROR(求节点(育马!$AU$6:$AU$21,育马!$AW$6:$AW$21,$D125),0)/2</f>
        <v>1800</v>
      </c>
      <c r="F125" s="4">
        <f>IFERROR(求节点(育马!$AU$6:$AU$21,育马!$AW$6:$AW$21,$D125),0)/2</f>
        <v>1800</v>
      </c>
      <c r="G125" s="4">
        <f>IFERROR(求节点(育马!$AU$6:$AU$21,育马!$AW$6:$AW$21,$D125),0)/2</f>
        <v>1800</v>
      </c>
      <c r="H125" s="4">
        <f>IFERROR(求节点(育马!$AU$6:$AU$21,育马!$AW$6:$AW$21,$D125),0)/2</f>
        <v>1800</v>
      </c>
      <c r="I125" s="4">
        <f>IFERROR(求节点(育马!$AU$6:$AU$21,育马!$AW$6:$AW$21,$D125),0)/2</f>
        <v>1800</v>
      </c>
      <c r="J125" s="4">
        <f>IFERROR(求节点(词条!$BB$6:$BB$21,词条!$BD$6:$BD$21,$D125),0)</f>
        <v>0.2</v>
      </c>
      <c r="K125" s="4">
        <f>IFERROR(求节点(词条!$BB$51:$BB$66,词条!$BD$51:$BD$66,$D125),0)</f>
        <v>0.2</v>
      </c>
      <c r="L125" s="4">
        <f>IFERROR(求节点(词条!$BB$96:$BB$111,词条!$BD$96:$BD$111,$D125),0)</f>
        <v>0.2</v>
      </c>
      <c r="M125" s="4">
        <f>IFERROR(求节点(词条!$BB$141:$BB$156,词条!$BD$141:$BD$156,$D125),0)</f>
        <v>0.2</v>
      </c>
      <c r="N125" s="4">
        <f>IFERROR(求节点(词条!$BB$186:$BB$201,词条!$BD$186:$BD$201,$D125),0)</f>
        <v>0.2</v>
      </c>
    </row>
    <row r="126" spans="4:14" x14ac:dyDescent="0.15">
      <c r="D126" s="4">
        <v>122</v>
      </c>
      <c r="E126" s="4">
        <f>IFERROR(求节点(育马!$AU$6:$AU$21,育马!$AW$6:$AW$21,$D126),0)/2</f>
        <v>1800</v>
      </c>
      <c r="F126" s="4">
        <f>IFERROR(求节点(育马!$AU$6:$AU$21,育马!$AW$6:$AW$21,$D126),0)/2</f>
        <v>1800</v>
      </c>
      <c r="G126" s="4">
        <f>IFERROR(求节点(育马!$AU$6:$AU$21,育马!$AW$6:$AW$21,$D126),0)/2</f>
        <v>1800</v>
      </c>
      <c r="H126" s="4">
        <f>IFERROR(求节点(育马!$AU$6:$AU$21,育马!$AW$6:$AW$21,$D126),0)/2</f>
        <v>1800</v>
      </c>
      <c r="I126" s="4">
        <f>IFERROR(求节点(育马!$AU$6:$AU$21,育马!$AW$6:$AW$21,$D126),0)/2</f>
        <v>1800</v>
      </c>
      <c r="J126" s="4">
        <f>IFERROR(求节点(词条!$BB$6:$BB$21,词条!$BD$6:$BD$21,$D126),0)</f>
        <v>0.2</v>
      </c>
      <c r="K126" s="4">
        <f>IFERROR(求节点(词条!$BB$51:$BB$66,词条!$BD$51:$BD$66,$D126),0)</f>
        <v>0.2</v>
      </c>
      <c r="L126" s="4">
        <f>IFERROR(求节点(词条!$BB$96:$BB$111,词条!$BD$96:$BD$111,$D126),0)</f>
        <v>0.2</v>
      </c>
      <c r="M126" s="4">
        <f>IFERROR(求节点(词条!$BB$141:$BB$156,词条!$BD$141:$BD$156,$D126),0)</f>
        <v>0.2</v>
      </c>
      <c r="N126" s="4">
        <f>IFERROR(求节点(词条!$BB$186:$BB$201,词条!$BD$186:$BD$201,$D126),0)</f>
        <v>0.2</v>
      </c>
    </row>
    <row r="127" spans="4:14" x14ac:dyDescent="0.15">
      <c r="D127" s="4">
        <v>123</v>
      </c>
      <c r="E127" s="4">
        <f>IFERROR(求节点(育马!$AU$6:$AU$21,育马!$AW$6:$AW$21,$D127),0)/2</f>
        <v>1800</v>
      </c>
      <c r="F127" s="4">
        <f>IFERROR(求节点(育马!$AU$6:$AU$21,育马!$AW$6:$AW$21,$D127),0)/2</f>
        <v>1800</v>
      </c>
      <c r="G127" s="4">
        <f>IFERROR(求节点(育马!$AU$6:$AU$21,育马!$AW$6:$AW$21,$D127),0)/2</f>
        <v>1800</v>
      </c>
      <c r="H127" s="4">
        <f>IFERROR(求节点(育马!$AU$6:$AU$21,育马!$AW$6:$AW$21,$D127),0)/2</f>
        <v>1800</v>
      </c>
      <c r="I127" s="4">
        <f>IFERROR(求节点(育马!$AU$6:$AU$21,育马!$AW$6:$AW$21,$D127),0)/2</f>
        <v>1800</v>
      </c>
      <c r="J127" s="4">
        <f>IFERROR(求节点(词条!$BB$6:$BB$21,词条!$BD$6:$BD$21,$D127),0)</f>
        <v>0.2</v>
      </c>
      <c r="K127" s="4">
        <f>IFERROR(求节点(词条!$BB$51:$BB$66,词条!$BD$51:$BD$66,$D127),0)</f>
        <v>0.2</v>
      </c>
      <c r="L127" s="4">
        <f>IFERROR(求节点(词条!$BB$96:$BB$111,词条!$BD$96:$BD$111,$D127),0)</f>
        <v>0.2</v>
      </c>
      <c r="M127" s="4">
        <f>IFERROR(求节点(词条!$BB$141:$BB$156,词条!$BD$141:$BD$156,$D127),0)</f>
        <v>0.2</v>
      </c>
      <c r="N127" s="4">
        <f>IFERROR(求节点(词条!$BB$186:$BB$201,词条!$BD$186:$BD$201,$D127),0)</f>
        <v>0.2</v>
      </c>
    </row>
    <row r="128" spans="4:14" x14ac:dyDescent="0.15">
      <c r="D128" s="4">
        <v>124</v>
      </c>
      <c r="E128" s="4">
        <f>IFERROR(求节点(育马!$AU$6:$AU$21,育马!$AW$6:$AW$21,$D128),0)/2</f>
        <v>1800</v>
      </c>
      <c r="F128" s="4">
        <f>IFERROR(求节点(育马!$AU$6:$AU$21,育马!$AW$6:$AW$21,$D128),0)/2</f>
        <v>1800</v>
      </c>
      <c r="G128" s="4">
        <f>IFERROR(求节点(育马!$AU$6:$AU$21,育马!$AW$6:$AW$21,$D128),0)/2</f>
        <v>1800</v>
      </c>
      <c r="H128" s="4">
        <f>IFERROR(求节点(育马!$AU$6:$AU$21,育马!$AW$6:$AW$21,$D128),0)/2</f>
        <v>1800</v>
      </c>
      <c r="I128" s="4">
        <f>IFERROR(求节点(育马!$AU$6:$AU$21,育马!$AW$6:$AW$21,$D128),0)/2</f>
        <v>1800</v>
      </c>
      <c r="J128" s="4">
        <f>IFERROR(求节点(词条!$BB$6:$BB$21,词条!$BD$6:$BD$21,$D128),0)</f>
        <v>0.2</v>
      </c>
      <c r="K128" s="4">
        <f>IFERROR(求节点(词条!$BB$51:$BB$66,词条!$BD$51:$BD$66,$D128),0)</f>
        <v>0.2</v>
      </c>
      <c r="L128" s="4">
        <f>IFERROR(求节点(词条!$BB$96:$BB$111,词条!$BD$96:$BD$111,$D128),0)</f>
        <v>0.2</v>
      </c>
      <c r="M128" s="4">
        <f>IFERROR(求节点(词条!$BB$141:$BB$156,词条!$BD$141:$BD$156,$D128),0)</f>
        <v>0.2</v>
      </c>
      <c r="N128" s="4">
        <f>IFERROR(求节点(词条!$BB$186:$BB$201,词条!$BD$186:$BD$201,$D128),0)</f>
        <v>0.2</v>
      </c>
    </row>
    <row r="129" spans="4:14" x14ac:dyDescent="0.15">
      <c r="D129" s="4">
        <v>125</v>
      </c>
      <c r="E129" s="4">
        <f>IFERROR(求节点(育马!$AU$6:$AU$21,育马!$AW$6:$AW$21,$D129),0)/2</f>
        <v>1800</v>
      </c>
      <c r="F129" s="4">
        <f>IFERROR(求节点(育马!$AU$6:$AU$21,育马!$AW$6:$AW$21,$D129),0)/2</f>
        <v>1800</v>
      </c>
      <c r="G129" s="4">
        <f>IFERROR(求节点(育马!$AU$6:$AU$21,育马!$AW$6:$AW$21,$D129),0)/2</f>
        <v>1800</v>
      </c>
      <c r="H129" s="4">
        <f>IFERROR(求节点(育马!$AU$6:$AU$21,育马!$AW$6:$AW$21,$D129),0)/2</f>
        <v>1800</v>
      </c>
      <c r="I129" s="4">
        <f>IFERROR(求节点(育马!$AU$6:$AU$21,育马!$AW$6:$AW$21,$D129),0)/2</f>
        <v>1800</v>
      </c>
      <c r="J129" s="4">
        <f>IFERROR(求节点(词条!$BB$6:$BB$21,词条!$BD$6:$BD$21,$D129),0)</f>
        <v>0.2</v>
      </c>
      <c r="K129" s="4">
        <f>IFERROR(求节点(词条!$BB$51:$BB$66,词条!$BD$51:$BD$66,$D129),0)</f>
        <v>0.2</v>
      </c>
      <c r="L129" s="4">
        <f>IFERROR(求节点(词条!$BB$96:$BB$111,词条!$BD$96:$BD$111,$D129),0)</f>
        <v>0.2</v>
      </c>
      <c r="M129" s="4">
        <f>IFERROR(求节点(词条!$BB$141:$BB$156,词条!$BD$141:$BD$156,$D129),0)</f>
        <v>0.2</v>
      </c>
      <c r="N129" s="4">
        <f>IFERROR(求节点(词条!$BB$186:$BB$201,词条!$BD$186:$BD$201,$D129),0)</f>
        <v>0.2</v>
      </c>
    </row>
    <row r="130" spans="4:14" x14ac:dyDescent="0.15">
      <c r="D130" s="4">
        <v>126</v>
      </c>
      <c r="E130" s="4">
        <f>IFERROR(求节点(育马!$AU$6:$AU$21,育马!$AW$6:$AW$21,$D130),0)/2</f>
        <v>1800</v>
      </c>
      <c r="F130" s="4">
        <f>IFERROR(求节点(育马!$AU$6:$AU$21,育马!$AW$6:$AW$21,$D130),0)/2</f>
        <v>1800</v>
      </c>
      <c r="G130" s="4">
        <f>IFERROR(求节点(育马!$AU$6:$AU$21,育马!$AW$6:$AW$21,$D130),0)/2</f>
        <v>1800</v>
      </c>
      <c r="H130" s="4">
        <f>IFERROR(求节点(育马!$AU$6:$AU$21,育马!$AW$6:$AW$21,$D130),0)/2</f>
        <v>1800</v>
      </c>
      <c r="I130" s="4">
        <f>IFERROR(求节点(育马!$AU$6:$AU$21,育马!$AW$6:$AW$21,$D130),0)/2</f>
        <v>1800</v>
      </c>
      <c r="J130" s="4">
        <f>IFERROR(求节点(词条!$BB$6:$BB$21,词条!$BD$6:$BD$21,$D130),0)</f>
        <v>0.2</v>
      </c>
      <c r="K130" s="4">
        <f>IFERROR(求节点(词条!$BB$51:$BB$66,词条!$BD$51:$BD$66,$D130),0)</f>
        <v>0.2</v>
      </c>
      <c r="L130" s="4">
        <f>IFERROR(求节点(词条!$BB$96:$BB$111,词条!$BD$96:$BD$111,$D130),0)</f>
        <v>0.2</v>
      </c>
      <c r="M130" s="4">
        <f>IFERROR(求节点(词条!$BB$141:$BB$156,词条!$BD$141:$BD$156,$D130),0)</f>
        <v>0.2</v>
      </c>
      <c r="N130" s="4">
        <f>IFERROR(求节点(词条!$BB$186:$BB$201,词条!$BD$186:$BD$201,$D130),0)</f>
        <v>0.2</v>
      </c>
    </row>
    <row r="131" spans="4:14" x14ac:dyDescent="0.15">
      <c r="D131" s="4">
        <v>127</v>
      </c>
      <c r="E131" s="4">
        <f>IFERROR(求节点(育马!$AU$6:$AU$21,育马!$AW$6:$AW$21,$D131),0)/2</f>
        <v>1800</v>
      </c>
      <c r="F131" s="4">
        <f>IFERROR(求节点(育马!$AU$6:$AU$21,育马!$AW$6:$AW$21,$D131),0)/2</f>
        <v>1800</v>
      </c>
      <c r="G131" s="4">
        <f>IFERROR(求节点(育马!$AU$6:$AU$21,育马!$AW$6:$AW$21,$D131),0)/2</f>
        <v>1800</v>
      </c>
      <c r="H131" s="4">
        <f>IFERROR(求节点(育马!$AU$6:$AU$21,育马!$AW$6:$AW$21,$D131),0)/2</f>
        <v>1800</v>
      </c>
      <c r="I131" s="4">
        <f>IFERROR(求节点(育马!$AU$6:$AU$21,育马!$AW$6:$AW$21,$D131),0)/2</f>
        <v>1800</v>
      </c>
      <c r="J131" s="4">
        <f>IFERROR(求节点(词条!$BB$6:$BB$21,词条!$BD$6:$BD$21,$D131),0)</f>
        <v>0.2</v>
      </c>
      <c r="K131" s="4">
        <f>IFERROR(求节点(词条!$BB$51:$BB$66,词条!$BD$51:$BD$66,$D131),0)</f>
        <v>0.2</v>
      </c>
      <c r="L131" s="4">
        <f>IFERROR(求节点(词条!$BB$96:$BB$111,词条!$BD$96:$BD$111,$D131),0)</f>
        <v>0.2</v>
      </c>
      <c r="M131" s="4">
        <f>IFERROR(求节点(词条!$BB$141:$BB$156,词条!$BD$141:$BD$156,$D131),0)</f>
        <v>0.2</v>
      </c>
      <c r="N131" s="4">
        <f>IFERROR(求节点(词条!$BB$186:$BB$201,词条!$BD$186:$BD$201,$D131),0)</f>
        <v>0.2</v>
      </c>
    </row>
    <row r="132" spans="4:14" x14ac:dyDescent="0.15">
      <c r="D132" s="4">
        <v>128</v>
      </c>
      <c r="E132" s="4">
        <f>IFERROR(求节点(育马!$AU$6:$AU$21,育马!$AW$6:$AW$21,$D132),0)/2</f>
        <v>1800</v>
      </c>
      <c r="F132" s="4">
        <f>IFERROR(求节点(育马!$AU$6:$AU$21,育马!$AW$6:$AW$21,$D132),0)/2</f>
        <v>1800</v>
      </c>
      <c r="G132" s="4">
        <f>IFERROR(求节点(育马!$AU$6:$AU$21,育马!$AW$6:$AW$21,$D132),0)/2</f>
        <v>1800</v>
      </c>
      <c r="H132" s="4">
        <f>IFERROR(求节点(育马!$AU$6:$AU$21,育马!$AW$6:$AW$21,$D132),0)/2</f>
        <v>1800</v>
      </c>
      <c r="I132" s="4">
        <f>IFERROR(求节点(育马!$AU$6:$AU$21,育马!$AW$6:$AW$21,$D132),0)/2</f>
        <v>1800</v>
      </c>
      <c r="J132" s="4">
        <f>IFERROR(求节点(词条!$BB$6:$BB$21,词条!$BD$6:$BD$21,$D132),0)</f>
        <v>0.2</v>
      </c>
      <c r="K132" s="4">
        <f>IFERROR(求节点(词条!$BB$51:$BB$66,词条!$BD$51:$BD$66,$D132),0)</f>
        <v>0.2</v>
      </c>
      <c r="L132" s="4">
        <f>IFERROR(求节点(词条!$BB$96:$BB$111,词条!$BD$96:$BD$111,$D132),0)</f>
        <v>0.2</v>
      </c>
      <c r="M132" s="4">
        <f>IFERROR(求节点(词条!$BB$141:$BB$156,词条!$BD$141:$BD$156,$D132),0)</f>
        <v>0.2</v>
      </c>
      <c r="N132" s="4">
        <f>IFERROR(求节点(词条!$BB$186:$BB$201,词条!$BD$186:$BD$201,$D132),0)</f>
        <v>0.2</v>
      </c>
    </row>
    <row r="133" spans="4:14" x14ac:dyDescent="0.15">
      <c r="D133" s="4">
        <v>129</v>
      </c>
      <c r="E133" s="4">
        <f>IFERROR(求节点(育马!$AU$6:$AU$21,育马!$AW$6:$AW$21,$D133),0)/2</f>
        <v>1800</v>
      </c>
      <c r="F133" s="4">
        <f>IFERROR(求节点(育马!$AU$6:$AU$21,育马!$AW$6:$AW$21,$D133),0)/2</f>
        <v>1800</v>
      </c>
      <c r="G133" s="4">
        <f>IFERROR(求节点(育马!$AU$6:$AU$21,育马!$AW$6:$AW$21,$D133),0)/2</f>
        <v>1800</v>
      </c>
      <c r="H133" s="4">
        <f>IFERROR(求节点(育马!$AU$6:$AU$21,育马!$AW$6:$AW$21,$D133),0)/2</f>
        <v>1800</v>
      </c>
      <c r="I133" s="4">
        <f>IFERROR(求节点(育马!$AU$6:$AU$21,育马!$AW$6:$AW$21,$D133),0)/2</f>
        <v>1800</v>
      </c>
      <c r="J133" s="4">
        <f>IFERROR(求节点(词条!$BB$6:$BB$21,词条!$BD$6:$BD$21,$D133),0)</f>
        <v>0.2</v>
      </c>
      <c r="K133" s="4">
        <f>IFERROR(求节点(词条!$BB$51:$BB$66,词条!$BD$51:$BD$66,$D133),0)</f>
        <v>0.2</v>
      </c>
      <c r="L133" s="4">
        <f>IFERROR(求节点(词条!$BB$96:$BB$111,词条!$BD$96:$BD$111,$D133),0)</f>
        <v>0.2</v>
      </c>
      <c r="M133" s="4">
        <f>IFERROR(求节点(词条!$BB$141:$BB$156,词条!$BD$141:$BD$156,$D133),0)</f>
        <v>0.2</v>
      </c>
      <c r="N133" s="4">
        <f>IFERROR(求节点(词条!$BB$186:$BB$201,词条!$BD$186:$BD$201,$D133),0)</f>
        <v>0.2</v>
      </c>
    </row>
    <row r="134" spans="4:14" x14ac:dyDescent="0.15">
      <c r="D134" s="4">
        <v>130</v>
      </c>
      <c r="E134" s="4">
        <f>IFERROR(求节点(育马!$AU$6:$AU$21,育马!$AW$6:$AW$21,$D134),0)/2</f>
        <v>1800</v>
      </c>
      <c r="F134" s="4">
        <f>IFERROR(求节点(育马!$AU$6:$AU$21,育马!$AW$6:$AW$21,$D134),0)/2</f>
        <v>1800</v>
      </c>
      <c r="G134" s="4">
        <f>IFERROR(求节点(育马!$AU$6:$AU$21,育马!$AW$6:$AW$21,$D134),0)/2</f>
        <v>1800</v>
      </c>
      <c r="H134" s="4">
        <f>IFERROR(求节点(育马!$AU$6:$AU$21,育马!$AW$6:$AW$21,$D134),0)/2</f>
        <v>1800</v>
      </c>
      <c r="I134" s="4">
        <f>IFERROR(求节点(育马!$AU$6:$AU$21,育马!$AW$6:$AW$21,$D134),0)/2</f>
        <v>1800</v>
      </c>
      <c r="J134" s="4">
        <f>IFERROR(求节点(词条!$BB$6:$BB$21,词条!$BD$6:$BD$21,$D134),0)</f>
        <v>0.2</v>
      </c>
      <c r="K134" s="4">
        <f>IFERROR(求节点(词条!$BB$51:$BB$66,词条!$BD$51:$BD$66,$D134),0)</f>
        <v>0.2</v>
      </c>
      <c r="L134" s="4">
        <f>IFERROR(求节点(词条!$BB$96:$BB$111,词条!$BD$96:$BD$111,$D134),0)</f>
        <v>0.2</v>
      </c>
      <c r="M134" s="4">
        <f>IFERROR(求节点(词条!$BB$141:$BB$156,词条!$BD$141:$BD$156,$D134),0)</f>
        <v>0.2</v>
      </c>
      <c r="N134" s="4">
        <f>IFERROR(求节点(词条!$BB$186:$BB$201,词条!$BD$186:$BD$201,$D134),0)</f>
        <v>0.2</v>
      </c>
    </row>
    <row r="135" spans="4:14" x14ac:dyDescent="0.15">
      <c r="D135" s="4">
        <v>131</v>
      </c>
      <c r="E135" s="4">
        <f>IFERROR(求节点(育马!$AU$6:$AU$21,育马!$AW$6:$AW$21,$D135),0)/2</f>
        <v>1800</v>
      </c>
      <c r="F135" s="4">
        <f>IFERROR(求节点(育马!$AU$6:$AU$21,育马!$AW$6:$AW$21,$D135),0)/2</f>
        <v>1800</v>
      </c>
      <c r="G135" s="4">
        <f>IFERROR(求节点(育马!$AU$6:$AU$21,育马!$AW$6:$AW$21,$D135),0)/2</f>
        <v>1800</v>
      </c>
      <c r="H135" s="4">
        <f>IFERROR(求节点(育马!$AU$6:$AU$21,育马!$AW$6:$AW$21,$D135),0)/2</f>
        <v>1800</v>
      </c>
      <c r="I135" s="4">
        <f>IFERROR(求节点(育马!$AU$6:$AU$21,育马!$AW$6:$AW$21,$D135),0)/2</f>
        <v>1800</v>
      </c>
      <c r="J135" s="4">
        <f>IFERROR(求节点(词条!$BB$6:$BB$21,词条!$BD$6:$BD$21,$D135),0)</f>
        <v>0.2</v>
      </c>
      <c r="K135" s="4">
        <f>IFERROR(求节点(词条!$BB$51:$BB$66,词条!$BD$51:$BD$66,$D135),0)</f>
        <v>0.2</v>
      </c>
      <c r="L135" s="4">
        <f>IFERROR(求节点(词条!$BB$96:$BB$111,词条!$BD$96:$BD$111,$D135),0)</f>
        <v>0.2</v>
      </c>
      <c r="M135" s="4">
        <f>IFERROR(求节点(词条!$BB$141:$BB$156,词条!$BD$141:$BD$156,$D135),0)</f>
        <v>0.2</v>
      </c>
      <c r="N135" s="4">
        <f>IFERROR(求节点(词条!$BB$186:$BB$201,词条!$BD$186:$BD$201,$D135),0)</f>
        <v>0.2</v>
      </c>
    </row>
    <row r="136" spans="4:14" x14ac:dyDescent="0.15">
      <c r="D136" s="4">
        <v>132</v>
      </c>
      <c r="E136" s="4">
        <f>IFERROR(求节点(育马!$AU$6:$AU$21,育马!$AW$6:$AW$21,$D136),0)/2</f>
        <v>1800</v>
      </c>
      <c r="F136" s="4">
        <f>IFERROR(求节点(育马!$AU$6:$AU$21,育马!$AW$6:$AW$21,$D136),0)/2</f>
        <v>1800</v>
      </c>
      <c r="G136" s="4">
        <f>IFERROR(求节点(育马!$AU$6:$AU$21,育马!$AW$6:$AW$21,$D136),0)/2</f>
        <v>1800</v>
      </c>
      <c r="H136" s="4">
        <f>IFERROR(求节点(育马!$AU$6:$AU$21,育马!$AW$6:$AW$21,$D136),0)/2</f>
        <v>1800</v>
      </c>
      <c r="I136" s="4">
        <f>IFERROR(求节点(育马!$AU$6:$AU$21,育马!$AW$6:$AW$21,$D136),0)/2</f>
        <v>1800</v>
      </c>
      <c r="J136" s="4">
        <f>IFERROR(求节点(词条!$BB$6:$BB$21,词条!$BD$6:$BD$21,$D136),0)</f>
        <v>0.2</v>
      </c>
      <c r="K136" s="4">
        <f>IFERROR(求节点(词条!$BB$51:$BB$66,词条!$BD$51:$BD$66,$D136),0)</f>
        <v>0.2</v>
      </c>
      <c r="L136" s="4">
        <f>IFERROR(求节点(词条!$BB$96:$BB$111,词条!$BD$96:$BD$111,$D136),0)</f>
        <v>0.2</v>
      </c>
      <c r="M136" s="4">
        <f>IFERROR(求节点(词条!$BB$141:$BB$156,词条!$BD$141:$BD$156,$D136),0)</f>
        <v>0.2</v>
      </c>
      <c r="N136" s="4">
        <f>IFERROR(求节点(词条!$BB$186:$BB$201,词条!$BD$186:$BD$201,$D136),0)</f>
        <v>0.2</v>
      </c>
    </row>
    <row r="137" spans="4:14" x14ac:dyDescent="0.15">
      <c r="D137" s="4">
        <v>133</v>
      </c>
      <c r="E137" s="4">
        <f>IFERROR(求节点(育马!$AU$6:$AU$21,育马!$AW$6:$AW$21,$D137),0)/2</f>
        <v>1800</v>
      </c>
      <c r="F137" s="4">
        <f>IFERROR(求节点(育马!$AU$6:$AU$21,育马!$AW$6:$AW$21,$D137),0)/2</f>
        <v>1800</v>
      </c>
      <c r="G137" s="4">
        <f>IFERROR(求节点(育马!$AU$6:$AU$21,育马!$AW$6:$AW$21,$D137),0)/2</f>
        <v>1800</v>
      </c>
      <c r="H137" s="4">
        <f>IFERROR(求节点(育马!$AU$6:$AU$21,育马!$AW$6:$AW$21,$D137),0)/2</f>
        <v>1800</v>
      </c>
      <c r="I137" s="4">
        <f>IFERROR(求节点(育马!$AU$6:$AU$21,育马!$AW$6:$AW$21,$D137),0)/2</f>
        <v>1800</v>
      </c>
      <c r="J137" s="4">
        <f>IFERROR(求节点(词条!$BB$6:$BB$21,词条!$BD$6:$BD$21,$D137),0)</f>
        <v>0.2</v>
      </c>
      <c r="K137" s="4">
        <f>IFERROR(求节点(词条!$BB$51:$BB$66,词条!$BD$51:$BD$66,$D137),0)</f>
        <v>0.2</v>
      </c>
      <c r="L137" s="4">
        <f>IFERROR(求节点(词条!$BB$96:$BB$111,词条!$BD$96:$BD$111,$D137),0)</f>
        <v>0.2</v>
      </c>
      <c r="M137" s="4">
        <f>IFERROR(求节点(词条!$BB$141:$BB$156,词条!$BD$141:$BD$156,$D137),0)</f>
        <v>0.2</v>
      </c>
      <c r="N137" s="4">
        <f>IFERROR(求节点(词条!$BB$186:$BB$201,词条!$BD$186:$BD$201,$D137),0)</f>
        <v>0.2</v>
      </c>
    </row>
    <row r="138" spans="4:14" x14ac:dyDescent="0.15">
      <c r="D138" s="4">
        <v>134</v>
      </c>
      <c r="E138" s="4">
        <f>IFERROR(求节点(育马!$AU$6:$AU$21,育马!$AW$6:$AW$21,$D138),0)/2</f>
        <v>1800</v>
      </c>
      <c r="F138" s="4">
        <f>IFERROR(求节点(育马!$AU$6:$AU$21,育马!$AW$6:$AW$21,$D138),0)/2</f>
        <v>1800</v>
      </c>
      <c r="G138" s="4">
        <f>IFERROR(求节点(育马!$AU$6:$AU$21,育马!$AW$6:$AW$21,$D138),0)/2</f>
        <v>1800</v>
      </c>
      <c r="H138" s="4">
        <f>IFERROR(求节点(育马!$AU$6:$AU$21,育马!$AW$6:$AW$21,$D138),0)/2</f>
        <v>1800</v>
      </c>
      <c r="I138" s="4">
        <f>IFERROR(求节点(育马!$AU$6:$AU$21,育马!$AW$6:$AW$21,$D138),0)/2</f>
        <v>1800</v>
      </c>
      <c r="J138" s="4">
        <f>IFERROR(求节点(词条!$BB$6:$BB$21,词条!$BD$6:$BD$21,$D138),0)</f>
        <v>0.2</v>
      </c>
      <c r="K138" s="4">
        <f>IFERROR(求节点(词条!$BB$51:$BB$66,词条!$BD$51:$BD$66,$D138),0)</f>
        <v>0.2</v>
      </c>
      <c r="L138" s="4">
        <f>IFERROR(求节点(词条!$BB$96:$BB$111,词条!$BD$96:$BD$111,$D138),0)</f>
        <v>0.2</v>
      </c>
      <c r="M138" s="4">
        <f>IFERROR(求节点(词条!$BB$141:$BB$156,词条!$BD$141:$BD$156,$D138),0)</f>
        <v>0.2</v>
      </c>
      <c r="N138" s="4">
        <f>IFERROR(求节点(词条!$BB$186:$BB$201,词条!$BD$186:$BD$201,$D138),0)</f>
        <v>0.2</v>
      </c>
    </row>
    <row r="139" spans="4:14" x14ac:dyDescent="0.15">
      <c r="D139" s="4">
        <v>135</v>
      </c>
      <c r="E139" s="4">
        <f>IFERROR(求节点(育马!$AU$6:$AU$21,育马!$AW$6:$AW$21,$D139),0)/2</f>
        <v>1800</v>
      </c>
      <c r="F139" s="4">
        <f>IFERROR(求节点(育马!$AU$6:$AU$21,育马!$AW$6:$AW$21,$D139),0)/2</f>
        <v>1800</v>
      </c>
      <c r="G139" s="4">
        <f>IFERROR(求节点(育马!$AU$6:$AU$21,育马!$AW$6:$AW$21,$D139),0)/2</f>
        <v>1800</v>
      </c>
      <c r="H139" s="4">
        <f>IFERROR(求节点(育马!$AU$6:$AU$21,育马!$AW$6:$AW$21,$D139),0)/2</f>
        <v>1800</v>
      </c>
      <c r="I139" s="4">
        <f>IFERROR(求节点(育马!$AU$6:$AU$21,育马!$AW$6:$AW$21,$D139),0)/2</f>
        <v>1800</v>
      </c>
      <c r="J139" s="4">
        <f>IFERROR(求节点(词条!$BB$6:$BB$21,词条!$BD$6:$BD$21,$D139),0)</f>
        <v>0.2</v>
      </c>
      <c r="K139" s="4">
        <f>IFERROR(求节点(词条!$BB$51:$BB$66,词条!$BD$51:$BD$66,$D139),0)</f>
        <v>0.2</v>
      </c>
      <c r="L139" s="4">
        <f>IFERROR(求节点(词条!$BB$96:$BB$111,词条!$BD$96:$BD$111,$D139),0)</f>
        <v>0.2</v>
      </c>
      <c r="M139" s="4">
        <f>IFERROR(求节点(词条!$BB$141:$BB$156,词条!$BD$141:$BD$156,$D139),0)</f>
        <v>0.2</v>
      </c>
      <c r="N139" s="4">
        <f>IFERROR(求节点(词条!$BB$186:$BB$201,词条!$BD$186:$BD$201,$D139),0)</f>
        <v>0.2</v>
      </c>
    </row>
    <row r="140" spans="4:14" x14ac:dyDescent="0.15">
      <c r="D140" s="4">
        <v>136</v>
      </c>
      <c r="E140" s="4">
        <f>IFERROR(求节点(育马!$AU$6:$AU$21,育马!$AW$6:$AW$21,$D140),0)/2</f>
        <v>1800</v>
      </c>
      <c r="F140" s="4">
        <f>IFERROR(求节点(育马!$AU$6:$AU$21,育马!$AW$6:$AW$21,$D140),0)/2</f>
        <v>1800</v>
      </c>
      <c r="G140" s="4">
        <f>IFERROR(求节点(育马!$AU$6:$AU$21,育马!$AW$6:$AW$21,$D140),0)/2</f>
        <v>1800</v>
      </c>
      <c r="H140" s="4">
        <f>IFERROR(求节点(育马!$AU$6:$AU$21,育马!$AW$6:$AW$21,$D140),0)/2</f>
        <v>1800</v>
      </c>
      <c r="I140" s="4">
        <f>IFERROR(求节点(育马!$AU$6:$AU$21,育马!$AW$6:$AW$21,$D140),0)/2</f>
        <v>1800</v>
      </c>
      <c r="J140" s="4">
        <f>IFERROR(求节点(词条!$BB$6:$BB$21,词条!$BD$6:$BD$21,$D140),0)</f>
        <v>0.2</v>
      </c>
      <c r="K140" s="4">
        <f>IFERROR(求节点(词条!$BB$51:$BB$66,词条!$BD$51:$BD$66,$D140),0)</f>
        <v>0.2</v>
      </c>
      <c r="L140" s="4">
        <f>IFERROR(求节点(词条!$BB$96:$BB$111,词条!$BD$96:$BD$111,$D140),0)</f>
        <v>0.2</v>
      </c>
      <c r="M140" s="4">
        <f>IFERROR(求节点(词条!$BB$141:$BB$156,词条!$BD$141:$BD$156,$D140),0)</f>
        <v>0.2</v>
      </c>
      <c r="N140" s="4">
        <f>IFERROR(求节点(词条!$BB$186:$BB$201,词条!$BD$186:$BD$201,$D140),0)</f>
        <v>0.2</v>
      </c>
    </row>
    <row r="141" spans="4:14" x14ac:dyDescent="0.15">
      <c r="D141" s="4">
        <v>137</v>
      </c>
      <c r="E141" s="4">
        <f>IFERROR(求节点(育马!$AU$6:$AU$21,育马!$AW$6:$AW$21,$D141),0)/2</f>
        <v>1800</v>
      </c>
      <c r="F141" s="4">
        <f>IFERROR(求节点(育马!$AU$6:$AU$21,育马!$AW$6:$AW$21,$D141),0)/2</f>
        <v>1800</v>
      </c>
      <c r="G141" s="4">
        <f>IFERROR(求节点(育马!$AU$6:$AU$21,育马!$AW$6:$AW$21,$D141),0)/2</f>
        <v>1800</v>
      </c>
      <c r="H141" s="4">
        <f>IFERROR(求节点(育马!$AU$6:$AU$21,育马!$AW$6:$AW$21,$D141),0)/2</f>
        <v>1800</v>
      </c>
      <c r="I141" s="4">
        <f>IFERROR(求节点(育马!$AU$6:$AU$21,育马!$AW$6:$AW$21,$D141),0)/2</f>
        <v>1800</v>
      </c>
      <c r="J141" s="4">
        <f>IFERROR(求节点(词条!$BB$6:$BB$21,词条!$BD$6:$BD$21,$D141),0)</f>
        <v>0.2</v>
      </c>
      <c r="K141" s="4">
        <f>IFERROR(求节点(词条!$BB$51:$BB$66,词条!$BD$51:$BD$66,$D141),0)</f>
        <v>0.2</v>
      </c>
      <c r="L141" s="4">
        <f>IFERROR(求节点(词条!$BB$96:$BB$111,词条!$BD$96:$BD$111,$D141),0)</f>
        <v>0.2</v>
      </c>
      <c r="M141" s="4">
        <f>IFERROR(求节点(词条!$BB$141:$BB$156,词条!$BD$141:$BD$156,$D141),0)</f>
        <v>0.2</v>
      </c>
      <c r="N141" s="4">
        <f>IFERROR(求节点(词条!$BB$186:$BB$201,词条!$BD$186:$BD$201,$D141),0)</f>
        <v>0.2</v>
      </c>
    </row>
    <row r="142" spans="4:14" x14ac:dyDescent="0.15">
      <c r="D142" s="4">
        <v>138</v>
      </c>
      <c r="E142" s="4">
        <f>IFERROR(求节点(育马!$AU$6:$AU$21,育马!$AW$6:$AW$21,$D142),0)/2</f>
        <v>1800</v>
      </c>
      <c r="F142" s="4">
        <f>IFERROR(求节点(育马!$AU$6:$AU$21,育马!$AW$6:$AW$21,$D142),0)/2</f>
        <v>1800</v>
      </c>
      <c r="G142" s="4">
        <f>IFERROR(求节点(育马!$AU$6:$AU$21,育马!$AW$6:$AW$21,$D142),0)/2</f>
        <v>1800</v>
      </c>
      <c r="H142" s="4">
        <f>IFERROR(求节点(育马!$AU$6:$AU$21,育马!$AW$6:$AW$21,$D142),0)/2</f>
        <v>1800</v>
      </c>
      <c r="I142" s="4">
        <f>IFERROR(求节点(育马!$AU$6:$AU$21,育马!$AW$6:$AW$21,$D142),0)/2</f>
        <v>1800</v>
      </c>
      <c r="J142" s="4">
        <f>IFERROR(求节点(词条!$BB$6:$BB$21,词条!$BD$6:$BD$21,$D142),0)</f>
        <v>0.2</v>
      </c>
      <c r="K142" s="4">
        <f>IFERROR(求节点(词条!$BB$51:$BB$66,词条!$BD$51:$BD$66,$D142),0)</f>
        <v>0.2</v>
      </c>
      <c r="L142" s="4">
        <f>IFERROR(求节点(词条!$BB$96:$BB$111,词条!$BD$96:$BD$111,$D142),0)</f>
        <v>0.2</v>
      </c>
      <c r="M142" s="4">
        <f>IFERROR(求节点(词条!$BB$141:$BB$156,词条!$BD$141:$BD$156,$D142),0)</f>
        <v>0.2</v>
      </c>
      <c r="N142" s="4">
        <f>IFERROR(求节点(词条!$BB$186:$BB$201,词条!$BD$186:$BD$201,$D142),0)</f>
        <v>0.2</v>
      </c>
    </row>
    <row r="143" spans="4:14" x14ac:dyDescent="0.15">
      <c r="D143" s="4">
        <v>139</v>
      </c>
      <c r="E143" s="4">
        <f>IFERROR(求节点(育马!$AU$6:$AU$21,育马!$AW$6:$AW$21,$D143),0)/2</f>
        <v>1800</v>
      </c>
      <c r="F143" s="4">
        <f>IFERROR(求节点(育马!$AU$6:$AU$21,育马!$AW$6:$AW$21,$D143),0)/2</f>
        <v>1800</v>
      </c>
      <c r="G143" s="4">
        <f>IFERROR(求节点(育马!$AU$6:$AU$21,育马!$AW$6:$AW$21,$D143),0)/2</f>
        <v>1800</v>
      </c>
      <c r="H143" s="4">
        <f>IFERROR(求节点(育马!$AU$6:$AU$21,育马!$AW$6:$AW$21,$D143),0)/2</f>
        <v>1800</v>
      </c>
      <c r="I143" s="4">
        <f>IFERROR(求节点(育马!$AU$6:$AU$21,育马!$AW$6:$AW$21,$D143),0)/2</f>
        <v>1800</v>
      </c>
      <c r="J143" s="4">
        <f>IFERROR(求节点(词条!$BB$6:$BB$21,词条!$BD$6:$BD$21,$D143),0)</f>
        <v>0.2</v>
      </c>
      <c r="K143" s="4">
        <f>IFERROR(求节点(词条!$BB$51:$BB$66,词条!$BD$51:$BD$66,$D143),0)</f>
        <v>0.2</v>
      </c>
      <c r="L143" s="4">
        <f>IFERROR(求节点(词条!$BB$96:$BB$111,词条!$BD$96:$BD$111,$D143),0)</f>
        <v>0.2</v>
      </c>
      <c r="M143" s="4">
        <f>IFERROR(求节点(词条!$BB$141:$BB$156,词条!$BD$141:$BD$156,$D143),0)</f>
        <v>0.2</v>
      </c>
      <c r="N143" s="4">
        <f>IFERROR(求节点(词条!$BB$186:$BB$201,词条!$BD$186:$BD$201,$D143),0)</f>
        <v>0.2</v>
      </c>
    </row>
    <row r="144" spans="4:14" x14ac:dyDescent="0.15">
      <c r="D144" s="4">
        <v>140</v>
      </c>
      <c r="E144" s="4">
        <f>IFERROR(求节点(育马!$AU$6:$AU$21,育马!$AW$6:$AW$21,$D144),0)/2</f>
        <v>1800</v>
      </c>
      <c r="F144" s="4">
        <f>IFERROR(求节点(育马!$AU$6:$AU$21,育马!$AW$6:$AW$21,$D144),0)/2</f>
        <v>1800</v>
      </c>
      <c r="G144" s="4">
        <f>IFERROR(求节点(育马!$AU$6:$AU$21,育马!$AW$6:$AW$21,$D144),0)/2</f>
        <v>1800</v>
      </c>
      <c r="H144" s="4">
        <f>IFERROR(求节点(育马!$AU$6:$AU$21,育马!$AW$6:$AW$21,$D144),0)/2</f>
        <v>1800</v>
      </c>
      <c r="I144" s="4">
        <f>IFERROR(求节点(育马!$AU$6:$AU$21,育马!$AW$6:$AW$21,$D144),0)/2</f>
        <v>1800</v>
      </c>
      <c r="J144" s="4">
        <f>IFERROR(求节点(词条!$BB$6:$BB$21,词条!$BD$6:$BD$21,$D144),0)</f>
        <v>0.2</v>
      </c>
      <c r="K144" s="4">
        <f>IFERROR(求节点(词条!$BB$51:$BB$66,词条!$BD$51:$BD$66,$D144),0)</f>
        <v>0.2</v>
      </c>
      <c r="L144" s="4">
        <f>IFERROR(求节点(词条!$BB$96:$BB$111,词条!$BD$96:$BD$111,$D144),0)</f>
        <v>0.2</v>
      </c>
      <c r="M144" s="4">
        <f>IFERROR(求节点(词条!$BB$141:$BB$156,词条!$BD$141:$BD$156,$D144),0)</f>
        <v>0.2</v>
      </c>
      <c r="N144" s="4">
        <f>IFERROR(求节点(词条!$BB$186:$BB$201,词条!$BD$186:$BD$201,$D144),0)</f>
        <v>0.2</v>
      </c>
    </row>
    <row r="145" spans="4:14" x14ac:dyDescent="0.15">
      <c r="D145" s="4">
        <v>141</v>
      </c>
      <c r="E145" s="4">
        <f>IFERROR(求节点(育马!$AU$6:$AU$21,育马!$AW$6:$AW$21,$D145),0)/2</f>
        <v>1800</v>
      </c>
      <c r="F145" s="4">
        <f>IFERROR(求节点(育马!$AU$6:$AU$21,育马!$AW$6:$AW$21,$D145),0)/2</f>
        <v>1800</v>
      </c>
      <c r="G145" s="4">
        <f>IFERROR(求节点(育马!$AU$6:$AU$21,育马!$AW$6:$AW$21,$D145),0)/2</f>
        <v>1800</v>
      </c>
      <c r="H145" s="4">
        <f>IFERROR(求节点(育马!$AU$6:$AU$21,育马!$AW$6:$AW$21,$D145),0)/2</f>
        <v>1800</v>
      </c>
      <c r="I145" s="4">
        <f>IFERROR(求节点(育马!$AU$6:$AU$21,育马!$AW$6:$AW$21,$D145),0)/2</f>
        <v>1800</v>
      </c>
      <c r="J145" s="4">
        <f>IFERROR(求节点(词条!$BB$6:$BB$21,词条!$BD$6:$BD$21,$D145),0)</f>
        <v>0.2</v>
      </c>
      <c r="K145" s="4">
        <f>IFERROR(求节点(词条!$BB$51:$BB$66,词条!$BD$51:$BD$66,$D145),0)</f>
        <v>0.2</v>
      </c>
      <c r="L145" s="4">
        <f>IFERROR(求节点(词条!$BB$96:$BB$111,词条!$BD$96:$BD$111,$D145),0)</f>
        <v>0.2</v>
      </c>
      <c r="M145" s="4">
        <f>IFERROR(求节点(词条!$BB$141:$BB$156,词条!$BD$141:$BD$156,$D145),0)</f>
        <v>0.2</v>
      </c>
      <c r="N145" s="4">
        <f>IFERROR(求节点(词条!$BB$186:$BB$201,词条!$BD$186:$BD$201,$D145),0)</f>
        <v>0.2</v>
      </c>
    </row>
    <row r="146" spans="4:14" x14ac:dyDescent="0.15">
      <c r="D146" s="4">
        <v>142</v>
      </c>
      <c r="E146" s="4">
        <f>IFERROR(求节点(育马!$AU$6:$AU$21,育马!$AW$6:$AW$21,$D146),0)/2</f>
        <v>1800</v>
      </c>
      <c r="F146" s="4">
        <f>IFERROR(求节点(育马!$AU$6:$AU$21,育马!$AW$6:$AW$21,$D146),0)/2</f>
        <v>1800</v>
      </c>
      <c r="G146" s="4">
        <f>IFERROR(求节点(育马!$AU$6:$AU$21,育马!$AW$6:$AW$21,$D146),0)/2</f>
        <v>1800</v>
      </c>
      <c r="H146" s="4">
        <f>IFERROR(求节点(育马!$AU$6:$AU$21,育马!$AW$6:$AW$21,$D146),0)/2</f>
        <v>1800</v>
      </c>
      <c r="I146" s="4">
        <f>IFERROR(求节点(育马!$AU$6:$AU$21,育马!$AW$6:$AW$21,$D146),0)/2</f>
        <v>1800</v>
      </c>
      <c r="J146" s="4">
        <f>IFERROR(求节点(词条!$BB$6:$BB$21,词条!$BD$6:$BD$21,$D146),0)</f>
        <v>0.2</v>
      </c>
      <c r="K146" s="4">
        <f>IFERROR(求节点(词条!$BB$51:$BB$66,词条!$BD$51:$BD$66,$D146),0)</f>
        <v>0.2</v>
      </c>
      <c r="L146" s="4">
        <f>IFERROR(求节点(词条!$BB$96:$BB$111,词条!$BD$96:$BD$111,$D146),0)</f>
        <v>0.2</v>
      </c>
      <c r="M146" s="4">
        <f>IFERROR(求节点(词条!$BB$141:$BB$156,词条!$BD$141:$BD$156,$D146),0)</f>
        <v>0.2</v>
      </c>
      <c r="N146" s="4">
        <f>IFERROR(求节点(词条!$BB$186:$BB$201,词条!$BD$186:$BD$201,$D146),0)</f>
        <v>0.2</v>
      </c>
    </row>
    <row r="147" spans="4:14" x14ac:dyDescent="0.15">
      <c r="D147" s="4">
        <v>143</v>
      </c>
      <c r="E147" s="4">
        <f>IFERROR(求节点(育马!$AU$6:$AU$21,育马!$AW$6:$AW$21,$D147),0)/2</f>
        <v>1800</v>
      </c>
      <c r="F147" s="4">
        <f>IFERROR(求节点(育马!$AU$6:$AU$21,育马!$AW$6:$AW$21,$D147),0)/2</f>
        <v>1800</v>
      </c>
      <c r="G147" s="4">
        <f>IFERROR(求节点(育马!$AU$6:$AU$21,育马!$AW$6:$AW$21,$D147),0)/2</f>
        <v>1800</v>
      </c>
      <c r="H147" s="4">
        <f>IFERROR(求节点(育马!$AU$6:$AU$21,育马!$AW$6:$AW$21,$D147),0)/2</f>
        <v>1800</v>
      </c>
      <c r="I147" s="4">
        <f>IFERROR(求节点(育马!$AU$6:$AU$21,育马!$AW$6:$AW$21,$D147),0)/2</f>
        <v>1800</v>
      </c>
      <c r="J147" s="4">
        <f>IFERROR(求节点(词条!$BB$6:$BB$21,词条!$BD$6:$BD$21,$D147),0)</f>
        <v>0.2</v>
      </c>
      <c r="K147" s="4">
        <f>IFERROR(求节点(词条!$BB$51:$BB$66,词条!$BD$51:$BD$66,$D147),0)</f>
        <v>0.2</v>
      </c>
      <c r="L147" s="4">
        <f>IFERROR(求节点(词条!$BB$96:$BB$111,词条!$BD$96:$BD$111,$D147),0)</f>
        <v>0.2</v>
      </c>
      <c r="M147" s="4">
        <f>IFERROR(求节点(词条!$BB$141:$BB$156,词条!$BD$141:$BD$156,$D147),0)</f>
        <v>0.2</v>
      </c>
      <c r="N147" s="4">
        <f>IFERROR(求节点(词条!$BB$186:$BB$201,词条!$BD$186:$BD$201,$D147),0)</f>
        <v>0.2</v>
      </c>
    </row>
    <row r="148" spans="4:14" x14ac:dyDescent="0.15">
      <c r="D148" s="4">
        <v>144</v>
      </c>
      <c r="E148" s="4">
        <f>IFERROR(求节点(育马!$AU$6:$AU$21,育马!$AW$6:$AW$21,$D148),0)/2</f>
        <v>1800</v>
      </c>
      <c r="F148" s="4">
        <f>IFERROR(求节点(育马!$AU$6:$AU$21,育马!$AW$6:$AW$21,$D148),0)/2</f>
        <v>1800</v>
      </c>
      <c r="G148" s="4">
        <f>IFERROR(求节点(育马!$AU$6:$AU$21,育马!$AW$6:$AW$21,$D148),0)/2</f>
        <v>1800</v>
      </c>
      <c r="H148" s="4">
        <f>IFERROR(求节点(育马!$AU$6:$AU$21,育马!$AW$6:$AW$21,$D148),0)/2</f>
        <v>1800</v>
      </c>
      <c r="I148" s="4">
        <f>IFERROR(求节点(育马!$AU$6:$AU$21,育马!$AW$6:$AW$21,$D148),0)/2</f>
        <v>1800</v>
      </c>
      <c r="J148" s="4">
        <f>IFERROR(求节点(词条!$BB$6:$BB$21,词条!$BD$6:$BD$21,$D148),0)</f>
        <v>0.2</v>
      </c>
      <c r="K148" s="4">
        <f>IFERROR(求节点(词条!$BB$51:$BB$66,词条!$BD$51:$BD$66,$D148),0)</f>
        <v>0.2</v>
      </c>
      <c r="L148" s="4">
        <f>IFERROR(求节点(词条!$BB$96:$BB$111,词条!$BD$96:$BD$111,$D148),0)</f>
        <v>0.2</v>
      </c>
      <c r="M148" s="4">
        <f>IFERROR(求节点(词条!$BB$141:$BB$156,词条!$BD$141:$BD$156,$D148),0)</f>
        <v>0.2</v>
      </c>
      <c r="N148" s="4">
        <f>IFERROR(求节点(词条!$BB$186:$BB$201,词条!$BD$186:$BD$201,$D148),0)</f>
        <v>0.2</v>
      </c>
    </row>
    <row r="149" spans="4:14" x14ac:dyDescent="0.15">
      <c r="D149" s="4">
        <v>145</v>
      </c>
      <c r="E149" s="4">
        <f>IFERROR(求节点(育马!$AU$6:$AU$21,育马!$AW$6:$AW$21,$D149),0)/2</f>
        <v>1800</v>
      </c>
      <c r="F149" s="4">
        <f>IFERROR(求节点(育马!$AU$6:$AU$21,育马!$AW$6:$AW$21,$D149),0)/2</f>
        <v>1800</v>
      </c>
      <c r="G149" s="4">
        <f>IFERROR(求节点(育马!$AU$6:$AU$21,育马!$AW$6:$AW$21,$D149),0)/2</f>
        <v>1800</v>
      </c>
      <c r="H149" s="4">
        <f>IFERROR(求节点(育马!$AU$6:$AU$21,育马!$AW$6:$AW$21,$D149),0)/2</f>
        <v>1800</v>
      </c>
      <c r="I149" s="4">
        <f>IFERROR(求节点(育马!$AU$6:$AU$21,育马!$AW$6:$AW$21,$D149),0)/2</f>
        <v>1800</v>
      </c>
      <c r="J149" s="4">
        <f>IFERROR(求节点(词条!$BB$6:$BB$21,词条!$BD$6:$BD$21,$D149),0)</f>
        <v>0.2</v>
      </c>
      <c r="K149" s="4">
        <f>IFERROR(求节点(词条!$BB$51:$BB$66,词条!$BD$51:$BD$66,$D149),0)</f>
        <v>0.2</v>
      </c>
      <c r="L149" s="4">
        <f>IFERROR(求节点(词条!$BB$96:$BB$111,词条!$BD$96:$BD$111,$D149),0)</f>
        <v>0.2</v>
      </c>
      <c r="M149" s="4">
        <f>IFERROR(求节点(词条!$BB$141:$BB$156,词条!$BD$141:$BD$156,$D149),0)</f>
        <v>0.2</v>
      </c>
      <c r="N149" s="4">
        <f>IFERROR(求节点(词条!$BB$186:$BB$201,词条!$BD$186:$BD$201,$D149),0)</f>
        <v>0.2</v>
      </c>
    </row>
    <row r="150" spans="4:14" x14ac:dyDescent="0.15">
      <c r="D150" s="4">
        <v>146</v>
      </c>
      <c r="E150" s="4">
        <f>IFERROR(求节点(育马!$AU$6:$AU$21,育马!$AW$6:$AW$21,$D150),0)/2</f>
        <v>1800</v>
      </c>
      <c r="F150" s="4">
        <f>IFERROR(求节点(育马!$AU$6:$AU$21,育马!$AW$6:$AW$21,$D150),0)/2</f>
        <v>1800</v>
      </c>
      <c r="G150" s="4">
        <f>IFERROR(求节点(育马!$AU$6:$AU$21,育马!$AW$6:$AW$21,$D150),0)/2</f>
        <v>1800</v>
      </c>
      <c r="H150" s="4">
        <f>IFERROR(求节点(育马!$AU$6:$AU$21,育马!$AW$6:$AW$21,$D150),0)/2</f>
        <v>1800</v>
      </c>
      <c r="I150" s="4">
        <f>IFERROR(求节点(育马!$AU$6:$AU$21,育马!$AW$6:$AW$21,$D150),0)/2</f>
        <v>1800</v>
      </c>
      <c r="J150" s="4">
        <f>IFERROR(求节点(词条!$BB$6:$BB$21,词条!$BD$6:$BD$21,$D150),0)</f>
        <v>0.2</v>
      </c>
      <c r="K150" s="4">
        <f>IFERROR(求节点(词条!$BB$51:$BB$66,词条!$BD$51:$BD$66,$D150),0)</f>
        <v>0.2</v>
      </c>
      <c r="L150" s="4">
        <f>IFERROR(求节点(词条!$BB$96:$BB$111,词条!$BD$96:$BD$111,$D150),0)</f>
        <v>0.2</v>
      </c>
      <c r="M150" s="4">
        <f>IFERROR(求节点(词条!$BB$141:$BB$156,词条!$BD$141:$BD$156,$D150),0)</f>
        <v>0.2</v>
      </c>
      <c r="N150" s="4">
        <f>IFERROR(求节点(词条!$BB$186:$BB$201,词条!$BD$186:$BD$201,$D150),0)</f>
        <v>0.2</v>
      </c>
    </row>
    <row r="151" spans="4:14" x14ac:dyDescent="0.15">
      <c r="D151" s="4">
        <v>147</v>
      </c>
      <c r="E151" s="4">
        <f>IFERROR(求节点(育马!$AU$6:$AU$21,育马!$AW$6:$AW$21,$D151),0)/2</f>
        <v>1800</v>
      </c>
      <c r="F151" s="4">
        <f>IFERROR(求节点(育马!$AU$6:$AU$21,育马!$AW$6:$AW$21,$D151),0)/2</f>
        <v>1800</v>
      </c>
      <c r="G151" s="4">
        <f>IFERROR(求节点(育马!$AU$6:$AU$21,育马!$AW$6:$AW$21,$D151),0)/2</f>
        <v>1800</v>
      </c>
      <c r="H151" s="4">
        <f>IFERROR(求节点(育马!$AU$6:$AU$21,育马!$AW$6:$AW$21,$D151),0)/2</f>
        <v>1800</v>
      </c>
      <c r="I151" s="4">
        <f>IFERROR(求节点(育马!$AU$6:$AU$21,育马!$AW$6:$AW$21,$D151),0)/2</f>
        <v>1800</v>
      </c>
      <c r="J151" s="4">
        <f>IFERROR(求节点(词条!$BB$6:$BB$21,词条!$BD$6:$BD$21,$D151),0)</f>
        <v>0.2</v>
      </c>
      <c r="K151" s="4">
        <f>IFERROR(求节点(词条!$BB$51:$BB$66,词条!$BD$51:$BD$66,$D151),0)</f>
        <v>0.2</v>
      </c>
      <c r="L151" s="4">
        <f>IFERROR(求节点(词条!$BB$96:$BB$111,词条!$BD$96:$BD$111,$D151),0)</f>
        <v>0.2</v>
      </c>
      <c r="M151" s="4">
        <f>IFERROR(求节点(词条!$BB$141:$BB$156,词条!$BD$141:$BD$156,$D151),0)</f>
        <v>0.2</v>
      </c>
      <c r="N151" s="4">
        <f>IFERROR(求节点(词条!$BB$186:$BB$201,词条!$BD$186:$BD$201,$D151),0)</f>
        <v>0.2</v>
      </c>
    </row>
    <row r="152" spans="4:14" x14ac:dyDescent="0.15">
      <c r="D152" s="4">
        <v>148</v>
      </c>
      <c r="E152" s="4">
        <f>IFERROR(求节点(育马!$AU$6:$AU$21,育马!$AW$6:$AW$21,$D152),0)/2</f>
        <v>1800</v>
      </c>
      <c r="F152" s="4">
        <f>IFERROR(求节点(育马!$AU$6:$AU$21,育马!$AW$6:$AW$21,$D152),0)/2</f>
        <v>1800</v>
      </c>
      <c r="G152" s="4">
        <f>IFERROR(求节点(育马!$AU$6:$AU$21,育马!$AW$6:$AW$21,$D152),0)/2</f>
        <v>1800</v>
      </c>
      <c r="H152" s="4">
        <f>IFERROR(求节点(育马!$AU$6:$AU$21,育马!$AW$6:$AW$21,$D152),0)/2</f>
        <v>1800</v>
      </c>
      <c r="I152" s="4">
        <f>IFERROR(求节点(育马!$AU$6:$AU$21,育马!$AW$6:$AW$21,$D152),0)/2</f>
        <v>1800</v>
      </c>
      <c r="J152" s="4">
        <f>IFERROR(求节点(词条!$BB$6:$BB$21,词条!$BD$6:$BD$21,$D152),0)</f>
        <v>0.2</v>
      </c>
      <c r="K152" s="4">
        <f>IFERROR(求节点(词条!$BB$51:$BB$66,词条!$BD$51:$BD$66,$D152),0)</f>
        <v>0.2</v>
      </c>
      <c r="L152" s="4">
        <f>IFERROR(求节点(词条!$BB$96:$BB$111,词条!$BD$96:$BD$111,$D152),0)</f>
        <v>0.2</v>
      </c>
      <c r="M152" s="4">
        <f>IFERROR(求节点(词条!$BB$141:$BB$156,词条!$BD$141:$BD$156,$D152),0)</f>
        <v>0.2</v>
      </c>
      <c r="N152" s="4">
        <f>IFERROR(求节点(词条!$BB$186:$BB$201,词条!$BD$186:$BD$201,$D152),0)</f>
        <v>0.2</v>
      </c>
    </row>
    <row r="153" spans="4:14" x14ac:dyDescent="0.15">
      <c r="D153" s="4">
        <v>149</v>
      </c>
      <c r="E153" s="4">
        <f>IFERROR(求节点(育马!$AU$6:$AU$21,育马!$AW$6:$AW$21,$D153),0)/2</f>
        <v>1800</v>
      </c>
      <c r="F153" s="4">
        <f>IFERROR(求节点(育马!$AU$6:$AU$21,育马!$AW$6:$AW$21,$D153),0)/2</f>
        <v>1800</v>
      </c>
      <c r="G153" s="4">
        <f>IFERROR(求节点(育马!$AU$6:$AU$21,育马!$AW$6:$AW$21,$D153),0)/2</f>
        <v>1800</v>
      </c>
      <c r="H153" s="4">
        <f>IFERROR(求节点(育马!$AU$6:$AU$21,育马!$AW$6:$AW$21,$D153),0)/2</f>
        <v>1800</v>
      </c>
      <c r="I153" s="4">
        <f>IFERROR(求节点(育马!$AU$6:$AU$21,育马!$AW$6:$AW$21,$D153),0)/2</f>
        <v>1800</v>
      </c>
      <c r="J153" s="4">
        <f>IFERROR(求节点(词条!$BB$6:$BB$21,词条!$BD$6:$BD$21,$D153),0)</f>
        <v>0.2</v>
      </c>
      <c r="K153" s="4">
        <f>IFERROR(求节点(词条!$BB$51:$BB$66,词条!$BD$51:$BD$66,$D153),0)</f>
        <v>0.2</v>
      </c>
      <c r="L153" s="4">
        <f>IFERROR(求节点(词条!$BB$96:$BB$111,词条!$BD$96:$BD$111,$D153),0)</f>
        <v>0.2</v>
      </c>
      <c r="M153" s="4">
        <f>IFERROR(求节点(词条!$BB$141:$BB$156,词条!$BD$141:$BD$156,$D153),0)</f>
        <v>0.2</v>
      </c>
      <c r="N153" s="4">
        <f>IFERROR(求节点(词条!$BB$186:$BB$201,词条!$BD$186:$BD$201,$D153),0)</f>
        <v>0.2</v>
      </c>
    </row>
    <row r="154" spans="4:14" x14ac:dyDescent="0.15">
      <c r="D154" s="4">
        <v>150</v>
      </c>
      <c r="E154" s="4">
        <f>IFERROR(求节点(育马!$AU$6:$AU$21,育马!$AW$6:$AW$21,$D154),0)/2</f>
        <v>1800</v>
      </c>
      <c r="F154" s="4">
        <f>IFERROR(求节点(育马!$AU$6:$AU$21,育马!$AW$6:$AW$21,$D154),0)/2</f>
        <v>1800</v>
      </c>
      <c r="G154" s="4">
        <f>IFERROR(求节点(育马!$AU$6:$AU$21,育马!$AW$6:$AW$21,$D154),0)/2</f>
        <v>1800</v>
      </c>
      <c r="H154" s="4">
        <f>IFERROR(求节点(育马!$AU$6:$AU$21,育马!$AW$6:$AW$21,$D154),0)/2</f>
        <v>1800</v>
      </c>
      <c r="I154" s="4">
        <f>IFERROR(求节点(育马!$AU$6:$AU$21,育马!$AW$6:$AW$21,$D154),0)/2</f>
        <v>1800</v>
      </c>
      <c r="J154" s="4">
        <f>IFERROR(求节点(词条!$BB$6:$BB$21,词条!$BD$6:$BD$21,$D154),0)</f>
        <v>0.2</v>
      </c>
      <c r="K154" s="4">
        <f>IFERROR(求节点(词条!$BB$51:$BB$66,词条!$BD$51:$BD$66,$D154),0)</f>
        <v>0.2</v>
      </c>
      <c r="L154" s="4">
        <f>IFERROR(求节点(词条!$BB$96:$BB$111,词条!$BD$96:$BD$111,$D154),0)</f>
        <v>0.2</v>
      </c>
      <c r="M154" s="4">
        <f>IFERROR(求节点(词条!$BB$141:$BB$156,词条!$BD$141:$BD$156,$D154),0)</f>
        <v>0.2</v>
      </c>
      <c r="N154" s="4">
        <f>IFERROR(求节点(词条!$BB$186:$BB$201,词条!$BD$186:$BD$201,$D154),0)</f>
        <v>0.2</v>
      </c>
    </row>
    <row r="155" spans="4:14" x14ac:dyDescent="0.15">
      <c r="D155" s="4">
        <v>151</v>
      </c>
      <c r="E155" s="4">
        <f>IFERROR(求节点(育马!$AU$6:$AU$21,育马!$AW$6:$AW$21,$D155),0)/2</f>
        <v>1800</v>
      </c>
      <c r="F155" s="4">
        <f>IFERROR(求节点(育马!$AU$6:$AU$21,育马!$AW$6:$AW$21,$D155),0)/2</f>
        <v>1800</v>
      </c>
      <c r="G155" s="4">
        <f>IFERROR(求节点(育马!$AU$6:$AU$21,育马!$AW$6:$AW$21,$D155),0)/2</f>
        <v>1800</v>
      </c>
      <c r="H155" s="4">
        <f>IFERROR(求节点(育马!$AU$6:$AU$21,育马!$AW$6:$AW$21,$D155),0)/2</f>
        <v>1800</v>
      </c>
      <c r="I155" s="4">
        <f>IFERROR(求节点(育马!$AU$6:$AU$21,育马!$AW$6:$AW$21,$D155),0)/2</f>
        <v>1800</v>
      </c>
      <c r="J155" s="4">
        <f>IFERROR(求节点(词条!$BB$6:$BB$21,词条!$BD$6:$BD$21,$D155),0)</f>
        <v>0.2</v>
      </c>
      <c r="K155" s="4">
        <f>IFERROR(求节点(词条!$BB$51:$BB$66,词条!$BD$51:$BD$66,$D155),0)</f>
        <v>0.2</v>
      </c>
      <c r="L155" s="4">
        <f>IFERROR(求节点(词条!$BB$96:$BB$111,词条!$BD$96:$BD$111,$D155),0)</f>
        <v>0.2</v>
      </c>
      <c r="M155" s="4">
        <f>IFERROR(求节点(词条!$BB$141:$BB$156,词条!$BD$141:$BD$156,$D155),0)</f>
        <v>0.2</v>
      </c>
      <c r="N155" s="4">
        <f>IFERROR(求节点(词条!$BB$186:$BB$201,词条!$BD$186:$BD$201,$D155),0)</f>
        <v>0.2</v>
      </c>
    </row>
    <row r="156" spans="4:14" x14ac:dyDescent="0.15">
      <c r="D156" s="4">
        <v>152</v>
      </c>
      <c r="E156" s="4">
        <f>IFERROR(求节点(育马!$AU$6:$AU$21,育马!$AW$6:$AW$21,$D156),0)/2</f>
        <v>1800</v>
      </c>
      <c r="F156" s="4">
        <f>IFERROR(求节点(育马!$AU$6:$AU$21,育马!$AW$6:$AW$21,$D156),0)/2</f>
        <v>1800</v>
      </c>
      <c r="G156" s="4">
        <f>IFERROR(求节点(育马!$AU$6:$AU$21,育马!$AW$6:$AW$21,$D156),0)/2</f>
        <v>1800</v>
      </c>
      <c r="H156" s="4">
        <f>IFERROR(求节点(育马!$AU$6:$AU$21,育马!$AW$6:$AW$21,$D156),0)/2</f>
        <v>1800</v>
      </c>
      <c r="I156" s="4">
        <f>IFERROR(求节点(育马!$AU$6:$AU$21,育马!$AW$6:$AW$21,$D156),0)/2</f>
        <v>1800</v>
      </c>
      <c r="J156" s="4">
        <f>IFERROR(求节点(词条!$BB$6:$BB$21,词条!$BD$6:$BD$21,$D156),0)</f>
        <v>0.2</v>
      </c>
      <c r="K156" s="4">
        <f>IFERROR(求节点(词条!$BB$51:$BB$66,词条!$BD$51:$BD$66,$D156),0)</f>
        <v>0.2</v>
      </c>
      <c r="L156" s="4">
        <f>IFERROR(求节点(词条!$BB$96:$BB$111,词条!$BD$96:$BD$111,$D156),0)</f>
        <v>0.2</v>
      </c>
      <c r="M156" s="4">
        <f>IFERROR(求节点(词条!$BB$141:$BB$156,词条!$BD$141:$BD$156,$D156),0)</f>
        <v>0.2</v>
      </c>
      <c r="N156" s="4">
        <f>IFERROR(求节点(词条!$BB$186:$BB$201,词条!$BD$186:$BD$201,$D156),0)</f>
        <v>0.2</v>
      </c>
    </row>
    <row r="157" spans="4:14" x14ac:dyDescent="0.15">
      <c r="D157" s="4">
        <v>153</v>
      </c>
      <c r="E157" s="4">
        <f>IFERROR(求节点(育马!$AU$6:$AU$21,育马!$AW$6:$AW$21,$D157),0)/2</f>
        <v>1800</v>
      </c>
      <c r="F157" s="4">
        <f>IFERROR(求节点(育马!$AU$6:$AU$21,育马!$AW$6:$AW$21,$D157),0)/2</f>
        <v>1800</v>
      </c>
      <c r="G157" s="4">
        <f>IFERROR(求节点(育马!$AU$6:$AU$21,育马!$AW$6:$AW$21,$D157),0)/2</f>
        <v>1800</v>
      </c>
      <c r="H157" s="4">
        <f>IFERROR(求节点(育马!$AU$6:$AU$21,育马!$AW$6:$AW$21,$D157),0)/2</f>
        <v>1800</v>
      </c>
      <c r="I157" s="4">
        <f>IFERROR(求节点(育马!$AU$6:$AU$21,育马!$AW$6:$AW$21,$D157),0)/2</f>
        <v>1800</v>
      </c>
      <c r="J157" s="4">
        <f>IFERROR(求节点(词条!$BB$6:$BB$21,词条!$BD$6:$BD$21,$D157),0)</f>
        <v>0.2</v>
      </c>
      <c r="K157" s="4">
        <f>IFERROR(求节点(词条!$BB$51:$BB$66,词条!$BD$51:$BD$66,$D157),0)</f>
        <v>0.2</v>
      </c>
      <c r="L157" s="4">
        <f>IFERROR(求节点(词条!$BB$96:$BB$111,词条!$BD$96:$BD$111,$D157),0)</f>
        <v>0.2</v>
      </c>
      <c r="M157" s="4">
        <f>IFERROR(求节点(词条!$BB$141:$BB$156,词条!$BD$141:$BD$156,$D157),0)</f>
        <v>0.2</v>
      </c>
      <c r="N157" s="4">
        <f>IFERROR(求节点(词条!$BB$186:$BB$201,词条!$BD$186:$BD$201,$D157),0)</f>
        <v>0.2</v>
      </c>
    </row>
    <row r="158" spans="4:14" x14ac:dyDescent="0.15">
      <c r="D158" s="4">
        <v>154</v>
      </c>
      <c r="E158" s="4">
        <f>IFERROR(求节点(育马!$AU$6:$AU$21,育马!$AW$6:$AW$21,$D158),0)/2</f>
        <v>1800</v>
      </c>
      <c r="F158" s="4">
        <f>IFERROR(求节点(育马!$AU$6:$AU$21,育马!$AW$6:$AW$21,$D158),0)/2</f>
        <v>1800</v>
      </c>
      <c r="G158" s="4">
        <f>IFERROR(求节点(育马!$AU$6:$AU$21,育马!$AW$6:$AW$21,$D158),0)/2</f>
        <v>1800</v>
      </c>
      <c r="H158" s="4">
        <f>IFERROR(求节点(育马!$AU$6:$AU$21,育马!$AW$6:$AW$21,$D158),0)/2</f>
        <v>1800</v>
      </c>
      <c r="I158" s="4">
        <f>IFERROR(求节点(育马!$AU$6:$AU$21,育马!$AW$6:$AW$21,$D158),0)/2</f>
        <v>1800</v>
      </c>
      <c r="J158" s="4">
        <f>IFERROR(求节点(词条!$BB$6:$BB$21,词条!$BD$6:$BD$21,$D158),0)</f>
        <v>0.2</v>
      </c>
      <c r="K158" s="4">
        <f>IFERROR(求节点(词条!$BB$51:$BB$66,词条!$BD$51:$BD$66,$D158),0)</f>
        <v>0.2</v>
      </c>
      <c r="L158" s="4">
        <f>IFERROR(求节点(词条!$BB$96:$BB$111,词条!$BD$96:$BD$111,$D158),0)</f>
        <v>0.2</v>
      </c>
      <c r="M158" s="4">
        <f>IFERROR(求节点(词条!$BB$141:$BB$156,词条!$BD$141:$BD$156,$D158),0)</f>
        <v>0.2</v>
      </c>
      <c r="N158" s="4">
        <f>IFERROR(求节点(词条!$BB$186:$BB$201,词条!$BD$186:$BD$201,$D158),0)</f>
        <v>0.2</v>
      </c>
    </row>
    <row r="159" spans="4:14" x14ac:dyDescent="0.15">
      <c r="D159" s="4">
        <v>155</v>
      </c>
      <c r="E159" s="4">
        <f>IFERROR(求节点(育马!$AU$6:$AU$21,育马!$AW$6:$AW$21,$D159),0)/2</f>
        <v>1800</v>
      </c>
      <c r="F159" s="4">
        <f>IFERROR(求节点(育马!$AU$6:$AU$21,育马!$AW$6:$AW$21,$D159),0)/2</f>
        <v>1800</v>
      </c>
      <c r="G159" s="4">
        <f>IFERROR(求节点(育马!$AU$6:$AU$21,育马!$AW$6:$AW$21,$D159),0)/2</f>
        <v>1800</v>
      </c>
      <c r="H159" s="4">
        <f>IFERROR(求节点(育马!$AU$6:$AU$21,育马!$AW$6:$AW$21,$D159),0)/2</f>
        <v>1800</v>
      </c>
      <c r="I159" s="4">
        <f>IFERROR(求节点(育马!$AU$6:$AU$21,育马!$AW$6:$AW$21,$D159),0)/2</f>
        <v>1800</v>
      </c>
      <c r="J159" s="4">
        <f>IFERROR(求节点(词条!$BB$6:$BB$21,词条!$BD$6:$BD$21,$D159),0)</f>
        <v>0.2</v>
      </c>
      <c r="K159" s="4">
        <f>IFERROR(求节点(词条!$BB$51:$BB$66,词条!$BD$51:$BD$66,$D159),0)</f>
        <v>0.2</v>
      </c>
      <c r="L159" s="4">
        <f>IFERROR(求节点(词条!$BB$96:$BB$111,词条!$BD$96:$BD$111,$D159),0)</f>
        <v>0.2</v>
      </c>
      <c r="M159" s="4">
        <f>IFERROR(求节点(词条!$BB$141:$BB$156,词条!$BD$141:$BD$156,$D159),0)</f>
        <v>0.2</v>
      </c>
      <c r="N159" s="4">
        <f>IFERROR(求节点(词条!$BB$186:$BB$201,词条!$BD$186:$BD$201,$D159),0)</f>
        <v>0.2</v>
      </c>
    </row>
    <row r="160" spans="4:14" x14ac:dyDescent="0.15">
      <c r="D160" s="4">
        <v>156</v>
      </c>
      <c r="E160" s="4">
        <f>IFERROR(求节点(育马!$AU$6:$AU$21,育马!$AW$6:$AW$21,$D160),0)/2</f>
        <v>1800</v>
      </c>
      <c r="F160" s="4">
        <f>IFERROR(求节点(育马!$AU$6:$AU$21,育马!$AW$6:$AW$21,$D160),0)/2</f>
        <v>1800</v>
      </c>
      <c r="G160" s="4">
        <f>IFERROR(求节点(育马!$AU$6:$AU$21,育马!$AW$6:$AW$21,$D160),0)/2</f>
        <v>1800</v>
      </c>
      <c r="H160" s="4">
        <f>IFERROR(求节点(育马!$AU$6:$AU$21,育马!$AW$6:$AW$21,$D160),0)/2</f>
        <v>1800</v>
      </c>
      <c r="I160" s="4">
        <f>IFERROR(求节点(育马!$AU$6:$AU$21,育马!$AW$6:$AW$21,$D160),0)/2</f>
        <v>1800</v>
      </c>
      <c r="J160" s="4">
        <f>IFERROR(求节点(词条!$BB$6:$BB$21,词条!$BD$6:$BD$21,$D160),0)</f>
        <v>0.2</v>
      </c>
      <c r="K160" s="4">
        <f>IFERROR(求节点(词条!$BB$51:$BB$66,词条!$BD$51:$BD$66,$D160),0)</f>
        <v>0.2</v>
      </c>
      <c r="L160" s="4">
        <f>IFERROR(求节点(词条!$BB$96:$BB$111,词条!$BD$96:$BD$111,$D160),0)</f>
        <v>0.2</v>
      </c>
      <c r="M160" s="4">
        <f>IFERROR(求节点(词条!$BB$141:$BB$156,词条!$BD$141:$BD$156,$D160),0)</f>
        <v>0.2</v>
      </c>
      <c r="N160" s="4">
        <f>IFERROR(求节点(词条!$BB$186:$BB$201,词条!$BD$186:$BD$201,$D160),0)</f>
        <v>0.2</v>
      </c>
    </row>
    <row r="161" spans="4:14" x14ac:dyDescent="0.15">
      <c r="D161" s="4">
        <v>157</v>
      </c>
      <c r="E161" s="4">
        <f>IFERROR(求节点(育马!$AU$6:$AU$21,育马!$AW$6:$AW$21,$D161),0)/2</f>
        <v>1800</v>
      </c>
      <c r="F161" s="4">
        <f>IFERROR(求节点(育马!$AU$6:$AU$21,育马!$AW$6:$AW$21,$D161),0)/2</f>
        <v>1800</v>
      </c>
      <c r="G161" s="4">
        <f>IFERROR(求节点(育马!$AU$6:$AU$21,育马!$AW$6:$AW$21,$D161),0)/2</f>
        <v>1800</v>
      </c>
      <c r="H161" s="4">
        <f>IFERROR(求节点(育马!$AU$6:$AU$21,育马!$AW$6:$AW$21,$D161),0)/2</f>
        <v>1800</v>
      </c>
      <c r="I161" s="4">
        <f>IFERROR(求节点(育马!$AU$6:$AU$21,育马!$AW$6:$AW$21,$D161),0)/2</f>
        <v>1800</v>
      </c>
      <c r="J161" s="4">
        <f>IFERROR(求节点(词条!$BB$6:$BB$21,词条!$BD$6:$BD$21,$D161),0)</f>
        <v>0.2</v>
      </c>
      <c r="K161" s="4">
        <f>IFERROR(求节点(词条!$BB$51:$BB$66,词条!$BD$51:$BD$66,$D161),0)</f>
        <v>0.2</v>
      </c>
      <c r="L161" s="4">
        <f>IFERROR(求节点(词条!$BB$96:$BB$111,词条!$BD$96:$BD$111,$D161),0)</f>
        <v>0.2</v>
      </c>
      <c r="M161" s="4">
        <f>IFERROR(求节点(词条!$BB$141:$BB$156,词条!$BD$141:$BD$156,$D161),0)</f>
        <v>0.2</v>
      </c>
      <c r="N161" s="4">
        <f>IFERROR(求节点(词条!$BB$186:$BB$201,词条!$BD$186:$BD$201,$D161),0)</f>
        <v>0.2</v>
      </c>
    </row>
    <row r="162" spans="4:14" x14ac:dyDescent="0.15">
      <c r="D162" s="4">
        <v>158</v>
      </c>
      <c r="E162" s="4">
        <f>IFERROR(求节点(育马!$AU$6:$AU$21,育马!$AW$6:$AW$21,$D162),0)/2</f>
        <v>1800</v>
      </c>
      <c r="F162" s="4">
        <f>IFERROR(求节点(育马!$AU$6:$AU$21,育马!$AW$6:$AW$21,$D162),0)/2</f>
        <v>1800</v>
      </c>
      <c r="G162" s="4">
        <f>IFERROR(求节点(育马!$AU$6:$AU$21,育马!$AW$6:$AW$21,$D162),0)/2</f>
        <v>1800</v>
      </c>
      <c r="H162" s="4">
        <f>IFERROR(求节点(育马!$AU$6:$AU$21,育马!$AW$6:$AW$21,$D162),0)/2</f>
        <v>1800</v>
      </c>
      <c r="I162" s="4">
        <f>IFERROR(求节点(育马!$AU$6:$AU$21,育马!$AW$6:$AW$21,$D162),0)/2</f>
        <v>1800</v>
      </c>
      <c r="J162" s="4">
        <f>IFERROR(求节点(词条!$BB$6:$BB$21,词条!$BD$6:$BD$21,$D162),0)</f>
        <v>0.2</v>
      </c>
      <c r="K162" s="4">
        <f>IFERROR(求节点(词条!$BB$51:$BB$66,词条!$BD$51:$BD$66,$D162),0)</f>
        <v>0.2</v>
      </c>
      <c r="L162" s="4">
        <f>IFERROR(求节点(词条!$BB$96:$BB$111,词条!$BD$96:$BD$111,$D162),0)</f>
        <v>0.2</v>
      </c>
      <c r="M162" s="4">
        <f>IFERROR(求节点(词条!$BB$141:$BB$156,词条!$BD$141:$BD$156,$D162),0)</f>
        <v>0.2</v>
      </c>
      <c r="N162" s="4">
        <f>IFERROR(求节点(词条!$BB$186:$BB$201,词条!$BD$186:$BD$201,$D162),0)</f>
        <v>0.2</v>
      </c>
    </row>
    <row r="163" spans="4:14" x14ac:dyDescent="0.15">
      <c r="D163" s="4">
        <v>159</v>
      </c>
      <c r="E163" s="4">
        <f>IFERROR(求节点(育马!$AU$6:$AU$21,育马!$AW$6:$AW$21,$D163),0)/2</f>
        <v>1800</v>
      </c>
      <c r="F163" s="4">
        <f>IFERROR(求节点(育马!$AU$6:$AU$21,育马!$AW$6:$AW$21,$D163),0)/2</f>
        <v>1800</v>
      </c>
      <c r="G163" s="4">
        <f>IFERROR(求节点(育马!$AU$6:$AU$21,育马!$AW$6:$AW$21,$D163),0)/2</f>
        <v>1800</v>
      </c>
      <c r="H163" s="4">
        <f>IFERROR(求节点(育马!$AU$6:$AU$21,育马!$AW$6:$AW$21,$D163),0)/2</f>
        <v>1800</v>
      </c>
      <c r="I163" s="4">
        <f>IFERROR(求节点(育马!$AU$6:$AU$21,育马!$AW$6:$AW$21,$D163),0)/2</f>
        <v>1800</v>
      </c>
      <c r="J163" s="4">
        <f>IFERROR(求节点(词条!$BB$6:$BB$21,词条!$BD$6:$BD$21,$D163),0)</f>
        <v>0.2</v>
      </c>
      <c r="K163" s="4">
        <f>IFERROR(求节点(词条!$BB$51:$BB$66,词条!$BD$51:$BD$66,$D163),0)</f>
        <v>0.2</v>
      </c>
      <c r="L163" s="4">
        <f>IFERROR(求节点(词条!$BB$96:$BB$111,词条!$BD$96:$BD$111,$D163),0)</f>
        <v>0.2</v>
      </c>
      <c r="M163" s="4">
        <f>IFERROR(求节点(词条!$BB$141:$BB$156,词条!$BD$141:$BD$156,$D163),0)</f>
        <v>0.2</v>
      </c>
      <c r="N163" s="4">
        <f>IFERROR(求节点(词条!$BB$186:$BB$201,词条!$BD$186:$BD$201,$D163),0)</f>
        <v>0.2</v>
      </c>
    </row>
    <row r="164" spans="4:14" x14ac:dyDescent="0.15">
      <c r="D164" s="4">
        <v>160</v>
      </c>
      <c r="E164" s="4">
        <f>IFERROR(求节点(育马!$AU$6:$AU$21,育马!$AW$6:$AW$21,$D164),0)/2</f>
        <v>1800</v>
      </c>
      <c r="F164" s="4">
        <f>IFERROR(求节点(育马!$AU$6:$AU$21,育马!$AW$6:$AW$21,$D164),0)/2</f>
        <v>1800</v>
      </c>
      <c r="G164" s="4">
        <f>IFERROR(求节点(育马!$AU$6:$AU$21,育马!$AW$6:$AW$21,$D164),0)/2</f>
        <v>1800</v>
      </c>
      <c r="H164" s="4">
        <f>IFERROR(求节点(育马!$AU$6:$AU$21,育马!$AW$6:$AW$21,$D164),0)/2</f>
        <v>1800</v>
      </c>
      <c r="I164" s="4">
        <f>IFERROR(求节点(育马!$AU$6:$AU$21,育马!$AW$6:$AW$21,$D164),0)/2</f>
        <v>1800</v>
      </c>
      <c r="J164" s="4">
        <f>IFERROR(求节点(词条!$BB$6:$BB$21,词条!$BD$6:$BD$21,$D164),0)</f>
        <v>0.2</v>
      </c>
      <c r="K164" s="4">
        <f>IFERROR(求节点(词条!$BB$51:$BB$66,词条!$BD$51:$BD$66,$D164),0)</f>
        <v>0.2</v>
      </c>
      <c r="L164" s="4">
        <f>IFERROR(求节点(词条!$BB$96:$BB$111,词条!$BD$96:$BD$111,$D164),0)</f>
        <v>0.2</v>
      </c>
      <c r="M164" s="4">
        <f>IFERROR(求节点(词条!$BB$141:$BB$156,词条!$BD$141:$BD$156,$D164),0)</f>
        <v>0.2</v>
      </c>
      <c r="N164" s="4">
        <f>IFERROR(求节点(词条!$BB$186:$BB$201,词条!$BD$186:$BD$201,$D164),0)</f>
        <v>0.2</v>
      </c>
    </row>
  </sheetData>
  <mergeCells count="2">
    <mergeCell ref="E3:I3"/>
    <mergeCell ref="J3:N3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A5AA-0201-48A6-A103-43670965D05F}">
  <dimension ref="A1:T40"/>
  <sheetViews>
    <sheetView workbookViewId="0">
      <selection activeCell="J34" sqref="J34"/>
    </sheetView>
  </sheetViews>
  <sheetFormatPr defaultRowHeight="11.25" x14ac:dyDescent="0.15"/>
  <cols>
    <col min="1" max="2" width="9" style="4"/>
    <col min="3" max="3" width="10.5" style="4" bestFit="1" customWidth="1"/>
    <col min="4" max="4" width="9" style="4"/>
    <col min="5" max="5" width="7.5" style="4" bestFit="1" customWidth="1"/>
    <col min="6" max="6" width="10.5" style="4" bestFit="1" customWidth="1"/>
    <col min="7" max="7" width="9" style="4"/>
    <col min="8" max="8" width="10.5" style="4" bestFit="1" customWidth="1"/>
    <col min="9" max="9" width="10.5" style="4" customWidth="1"/>
    <col min="10" max="10" width="10.5" style="4" bestFit="1" customWidth="1"/>
    <col min="11" max="11" width="9" style="4"/>
    <col min="12" max="13" width="10.5" style="4" bestFit="1" customWidth="1"/>
    <col min="14" max="16384" width="9" style="4"/>
  </cols>
  <sheetData>
    <row r="1" spans="1:20" x14ac:dyDescent="0.15">
      <c r="A1" s="20" t="s">
        <v>273</v>
      </c>
    </row>
    <row r="4" spans="1:20" x14ac:dyDescent="0.15">
      <c r="C4" s="4" t="s">
        <v>259</v>
      </c>
      <c r="E4" s="4" t="s">
        <v>58</v>
      </c>
      <c r="F4" s="4" t="s">
        <v>265</v>
      </c>
      <c r="H4" s="4" t="s">
        <v>266</v>
      </c>
      <c r="I4" s="4" t="s">
        <v>268</v>
      </c>
      <c r="J4" s="4" t="s">
        <v>267</v>
      </c>
      <c r="L4" s="4" t="s">
        <v>73</v>
      </c>
      <c r="M4" s="4" t="s">
        <v>269</v>
      </c>
      <c r="P4" s="4" t="s">
        <v>58</v>
      </c>
      <c r="Q4" s="4" t="s">
        <v>270</v>
      </c>
      <c r="R4" s="4" t="s">
        <v>271</v>
      </c>
      <c r="T4" s="4" t="s">
        <v>272</v>
      </c>
    </row>
    <row r="5" spans="1:20" x14ac:dyDescent="0.15">
      <c r="C5" s="4">
        <v>1000</v>
      </c>
      <c r="E5" s="4" t="s">
        <v>260</v>
      </c>
      <c r="F5" s="4">
        <v>1</v>
      </c>
      <c r="H5" s="4">
        <v>1</v>
      </c>
      <c r="I5" s="4">
        <f>育马!M5</f>
        <v>100</v>
      </c>
      <c r="J5" s="4">
        <f>I5</f>
        <v>100</v>
      </c>
      <c r="L5" s="4" t="s">
        <v>49</v>
      </c>
      <c r="M5" s="4">
        <f>INDEX(词条!$C$18:$H$18,MATCH(L5,词条!$C$17:$H$17,0))*10000*2</f>
        <v>200</v>
      </c>
      <c r="P5" s="4" t="s">
        <v>260</v>
      </c>
      <c r="Q5" s="4">
        <v>800</v>
      </c>
      <c r="R5" s="4" t="s">
        <v>260</v>
      </c>
      <c r="T5" s="4">
        <f>($C$5+Q5+INDEX($M$5:$M$10,MATCH(R5,$L$5:$L$10,0)))*INDEX($F$5:$F$9,MATCH(P5,$E$5:$E$9,0))</f>
        <v>2400</v>
      </c>
    </row>
    <row r="6" spans="1:20" x14ac:dyDescent="0.15">
      <c r="E6" s="4" t="s">
        <v>261</v>
      </c>
      <c r="F6" s="4">
        <v>1.1000000000000001</v>
      </c>
      <c r="H6" s="4">
        <v>2</v>
      </c>
      <c r="I6" s="4">
        <f>育马!M6</f>
        <v>200</v>
      </c>
      <c r="J6" s="4">
        <f t="shared" ref="J6:J40" si="0">I6</f>
        <v>200</v>
      </c>
      <c r="L6" s="4" t="s">
        <v>260</v>
      </c>
      <c r="M6" s="4">
        <f>INDEX(词条!$C$18:$H$18,MATCH(L6,词条!$C$17:$H$17,0))*10000*2</f>
        <v>600</v>
      </c>
      <c r="P6" s="4" t="s">
        <v>261</v>
      </c>
      <c r="Q6" s="4">
        <v>1600</v>
      </c>
      <c r="R6" s="4" t="s">
        <v>261</v>
      </c>
      <c r="T6" s="4">
        <f t="shared" ref="T6" si="1">($C$5+Q6+INDEX($M$5:$M$10,MATCH(R6,$L$5:$L$10,0)))*INDEX($F$5:$F$9,MATCH(P6,$E$5:$E$9,0))</f>
        <v>3960.0000000000005</v>
      </c>
    </row>
    <row r="7" spans="1:20" x14ac:dyDescent="0.15">
      <c r="E7" s="4" t="s">
        <v>262</v>
      </c>
      <c r="F7" s="4">
        <v>1.2</v>
      </c>
      <c r="H7" s="4">
        <v>3</v>
      </c>
      <c r="I7" s="4">
        <f>育马!M7</f>
        <v>300</v>
      </c>
      <c r="J7" s="4">
        <f t="shared" si="0"/>
        <v>300</v>
      </c>
      <c r="L7" s="4" t="s">
        <v>261</v>
      </c>
      <c r="M7" s="4">
        <f>INDEX(词条!$C$18:$H$18,MATCH(L7,词条!$C$17:$H$17,0))*10000*2</f>
        <v>1000</v>
      </c>
      <c r="P7" s="4" t="s">
        <v>262</v>
      </c>
      <c r="Q7" s="4">
        <v>2400</v>
      </c>
      <c r="R7" s="4" t="s">
        <v>262</v>
      </c>
      <c r="T7" s="4">
        <f>($C$5+Q7+INDEX($M$5:$M$10,MATCH(R7,$L$5:$L$10,0)))*INDEX($F$5:$F$9,MATCH(P7,$E$5:$E$9,0))</f>
        <v>6000</v>
      </c>
    </row>
    <row r="8" spans="1:20" x14ac:dyDescent="0.15">
      <c r="E8" s="4" t="s">
        <v>263</v>
      </c>
      <c r="F8" s="4">
        <v>1.5</v>
      </c>
      <c r="H8" s="4">
        <v>4</v>
      </c>
      <c r="I8" s="4">
        <f>育马!M8</f>
        <v>400</v>
      </c>
      <c r="J8" s="4">
        <f t="shared" si="0"/>
        <v>400</v>
      </c>
      <c r="L8" s="4" t="s">
        <v>262</v>
      </c>
      <c r="M8" s="4">
        <f>INDEX(词条!$C$18:$H$18,MATCH(L8,词条!$C$17:$H$17,0))*10000*2</f>
        <v>1600</v>
      </c>
      <c r="P8" s="4" t="s">
        <v>263</v>
      </c>
      <c r="Q8" s="4">
        <v>4800</v>
      </c>
      <c r="R8" s="4" t="s">
        <v>263</v>
      </c>
      <c r="T8" s="4">
        <f>($C$5+Q8+INDEX($M$5:$M$10,MATCH(R8,$L$5:$L$10,0)))*INDEX($F$5:$F$9,MATCH(P8,$E$5:$E$9,0))</f>
        <v>12300</v>
      </c>
    </row>
    <row r="9" spans="1:20" x14ac:dyDescent="0.15">
      <c r="E9" s="4" t="s">
        <v>264</v>
      </c>
      <c r="F9" s="4">
        <v>2</v>
      </c>
      <c r="H9" s="4">
        <v>5</v>
      </c>
      <c r="I9" s="4">
        <f>育马!M9</f>
        <v>500</v>
      </c>
      <c r="J9" s="4">
        <f t="shared" si="0"/>
        <v>500</v>
      </c>
      <c r="L9" s="4" t="s">
        <v>263</v>
      </c>
      <c r="M9" s="4">
        <f>INDEX(词条!$C$18:$H$18,MATCH(L9,词条!$C$17:$H$17,0))*10000*2</f>
        <v>2400</v>
      </c>
      <c r="P9" s="4" t="s">
        <v>264</v>
      </c>
      <c r="Q9" s="4">
        <v>7200</v>
      </c>
      <c r="R9" s="4" t="s">
        <v>264</v>
      </c>
      <c r="T9" s="4">
        <f>($C$5+Q9+INDEX($M$5:$M$10,MATCH(R9,$L$5:$L$10,0)))*INDEX($F$5:$F$9,MATCH(P9,$E$5:$E$9,0))</f>
        <v>24400</v>
      </c>
    </row>
    <row r="10" spans="1:20" x14ac:dyDescent="0.15">
      <c r="H10" s="4">
        <v>6</v>
      </c>
      <c r="I10" s="4">
        <f>育马!M10</f>
        <v>600</v>
      </c>
      <c r="J10" s="4">
        <f t="shared" si="0"/>
        <v>600</v>
      </c>
      <c r="L10" s="4" t="s">
        <v>264</v>
      </c>
      <c r="M10" s="4">
        <f>INDEX(词条!$C$18:$H$18,MATCH(L10,词条!$C$17:$H$17,0))*10000*2</f>
        <v>4000</v>
      </c>
    </row>
    <row r="11" spans="1:20" x14ac:dyDescent="0.15">
      <c r="H11" s="4">
        <v>7</v>
      </c>
      <c r="I11" s="4">
        <f>育马!M11</f>
        <v>700</v>
      </c>
      <c r="J11" s="4">
        <f t="shared" si="0"/>
        <v>700</v>
      </c>
    </row>
    <row r="12" spans="1:20" x14ac:dyDescent="0.15">
      <c r="H12" s="4">
        <v>8</v>
      </c>
      <c r="I12" s="4">
        <f>育马!M12</f>
        <v>800</v>
      </c>
      <c r="J12" s="4">
        <f t="shared" si="0"/>
        <v>800</v>
      </c>
    </row>
    <row r="13" spans="1:20" x14ac:dyDescent="0.15">
      <c r="H13" s="4">
        <v>9</v>
      </c>
      <c r="I13" s="4">
        <f>育马!M13</f>
        <v>900</v>
      </c>
      <c r="J13" s="4">
        <f t="shared" si="0"/>
        <v>900</v>
      </c>
    </row>
    <row r="14" spans="1:20" x14ac:dyDescent="0.15">
      <c r="H14" s="4">
        <v>10</v>
      </c>
      <c r="I14" s="4">
        <f>育马!M14</f>
        <v>1000</v>
      </c>
      <c r="J14" s="4">
        <f t="shared" si="0"/>
        <v>1000</v>
      </c>
    </row>
    <row r="15" spans="1:20" x14ac:dyDescent="0.15">
      <c r="H15" s="4">
        <v>11</v>
      </c>
      <c r="I15" s="4">
        <f>育马!M15</f>
        <v>1100</v>
      </c>
      <c r="J15" s="4">
        <f t="shared" si="0"/>
        <v>1100</v>
      </c>
    </row>
    <row r="16" spans="1:20" x14ac:dyDescent="0.15">
      <c r="H16" s="4">
        <v>12</v>
      </c>
      <c r="I16" s="4">
        <f>育马!M16</f>
        <v>1200</v>
      </c>
      <c r="J16" s="4">
        <f t="shared" si="0"/>
        <v>1200</v>
      </c>
    </row>
    <row r="17" spans="8:10" x14ac:dyDescent="0.15">
      <c r="H17" s="4">
        <v>13</v>
      </c>
      <c r="I17" s="4">
        <f>育马!M17</f>
        <v>1300</v>
      </c>
      <c r="J17" s="4">
        <f t="shared" si="0"/>
        <v>1300</v>
      </c>
    </row>
    <row r="18" spans="8:10" x14ac:dyDescent="0.15">
      <c r="H18" s="4">
        <v>14</v>
      </c>
      <c r="I18" s="4">
        <f>育马!M18</f>
        <v>1400</v>
      </c>
      <c r="J18" s="4">
        <f t="shared" si="0"/>
        <v>1400</v>
      </c>
    </row>
    <row r="19" spans="8:10" x14ac:dyDescent="0.15">
      <c r="H19" s="4">
        <v>15</v>
      </c>
      <c r="I19" s="4">
        <f>育马!M19</f>
        <v>1500</v>
      </c>
      <c r="J19" s="4">
        <f t="shared" si="0"/>
        <v>1500</v>
      </c>
    </row>
    <row r="20" spans="8:10" x14ac:dyDescent="0.15">
      <c r="H20" s="4">
        <v>16</v>
      </c>
      <c r="I20" s="4">
        <f>育马!M20</f>
        <v>1600</v>
      </c>
      <c r="J20" s="4">
        <f t="shared" si="0"/>
        <v>1600</v>
      </c>
    </row>
    <row r="21" spans="8:10" x14ac:dyDescent="0.15">
      <c r="H21" s="4">
        <v>17</v>
      </c>
      <c r="I21" s="4">
        <f>育马!M21</f>
        <v>1700</v>
      </c>
      <c r="J21" s="4">
        <f t="shared" si="0"/>
        <v>1700</v>
      </c>
    </row>
    <row r="22" spans="8:10" x14ac:dyDescent="0.15">
      <c r="H22" s="4">
        <v>18</v>
      </c>
      <c r="I22" s="4">
        <f>育马!M22</f>
        <v>1800</v>
      </c>
      <c r="J22" s="4">
        <f t="shared" si="0"/>
        <v>1800</v>
      </c>
    </row>
    <row r="23" spans="8:10" x14ac:dyDescent="0.15">
      <c r="H23" s="4">
        <v>19</v>
      </c>
      <c r="I23" s="4">
        <f>育马!M23</f>
        <v>1900</v>
      </c>
      <c r="J23" s="4">
        <f t="shared" si="0"/>
        <v>1900</v>
      </c>
    </row>
    <row r="24" spans="8:10" x14ac:dyDescent="0.15">
      <c r="H24" s="4">
        <v>20</v>
      </c>
      <c r="I24" s="4">
        <f>育马!M24</f>
        <v>2000</v>
      </c>
      <c r="J24" s="4">
        <f t="shared" si="0"/>
        <v>2000</v>
      </c>
    </row>
    <row r="25" spans="8:10" x14ac:dyDescent="0.15">
      <c r="H25" s="4">
        <v>21</v>
      </c>
      <c r="I25" s="4">
        <f>育马!M25</f>
        <v>2100</v>
      </c>
      <c r="J25" s="4">
        <f t="shared" si="0"/>
        <v>2100</v>
      </c>
    </row>
    <row r="26" spans="8:10" x14ac:dyDescent="0.15">
      <c r="H26" s="4">
        <v>22</v>
      </c>
      <c r="I26" s="4">
        <f>育马!M26</f>
        <v>2200</v>
      </c>
      <c r="J26" s="4">
        <f t="shared" si="0"/>
        <v>2200</v>
      </c>
    </row>
    <row r="27" spans="8:10" x14ac:dyDescent="0.15">
      <c r="H27" s="4">
        <v>23</v>
      </c>
      <c r="I27" s="4">
        <f>育马!M27</f>
        <v>2300</v>
      </c>
      <c r="J27" s="4">
        <f t="shared" si="0"/>
        <v>2300</v>
      </c>
    </row>
    <row r="28" spans="8:10" x14ac:dyDescent="0.15">
      <c r="H28" s="4">
        <v>24</v>
      </c>
      <c r="I28" s="4">
        <f>育马!M28</f>
        <v>2400</v>
      </c>
      <c r="J28" s="4">
        <f t="shared" si="0"/>
        <v>2400</v>
      </c>
    </row>
    <row r="29" spans="8:10" x14ac:dyDescent="0.15">
      <c r="H29" s="4">
        <v>25</v>
      </c>
      <c r="I29" s="4">
        <f>育马!M29</f>
        <v>2500</v>
      </c>
      <c r="J29" s="4">
        <f t="shared" si="0"/>
        <v>2500</v>
      </c>
    </row>
    <row r="30" spans="8:10" x14ac:dyDescent="0.15">
      <c r="H30" s="4">
        <v>26</v>
      </c>
      <c r="I30" s="4">
        <f>育马!M30</f>
        <v>2600</v>
      </c>
      <c r="J30" s="4">
        <f t="shared" si="0"/>
        <v>2600</v>
      </c>
    </row>
    <row r="31" spans="8:10" x14ac:dyDescent="0.15">
      <c r="H31" s="4">
        <v>27</v>
      </c>
      <c r="I31" s="4">
        <f>育马!M31</f>
        <v>2700</v>
      </c>
      <c r="J31" s="4">
        <f t="shared" si="0"/>
        <v>2700</v>
      </c>
    </row>
    <row r="32" spans="8:10" x14ac:dyDescent="0.15">
      <c r="H32" s="4">
        <v>28</v>
      </c>
      <c r="I32" s="4">
        <f>育马!M32</f>
        <v>2800</v>
      </c>
      <c r="J32" s="4">
        <f t="shared" si="0"/>
        <v>2800</v>
      </c>
    </row>
    <row r="33" spans="8:10" x14ac:dyDescent="0.15">
      <c r="H33" s="4">
        <v>29</v>
      </c>
      <c r="I33" s="4">
        <f>育马!M33</f>
        <v>2900</v>
      </c>
      <c r="J33" s="4">
        <f t="shared" si="0"/>
        <v>2900</v>
      </c>
    </row>
    <row r="34" spans="8:10" x14ac:dyDescent="0.15">
      <c r="H34" s="4">
        <v>30</v>
      </c>
      <c r="I34" s="4">
        <f>育马!M34</f>
        <v>3000</v>
      </c>
      <c r="J34" s="4">
        <f t="shared" si="0"/>
        <v>3000</v>
      </c>
    </row>
    <row r="35" spans="8:10" x14ac:dyDescent="0.15">
      <c r="H35" s="4">
        <v>31</v>
      </c>
      <c r="I35" s="4">
        <f>育马!M35</f>
        <v>3100</v>
      </c>
      <c r="J35" s="4">
        <f t="shared" si="0"/>
        <v>3100</v>
      </c>
    </row>
    <row r="36" spans="8:10" x14ac:dyDescent="0.15">
      <c r="H36" s="4">
        <v>32</v>
      </c>
      <c r="I36" s="4">
        <f>育马!M36</f>
        <v>3200</v>
      </c>
      <c r="J36" s="4">
        <f t="shared" si="0"/>
        <v>3200</v>
      </c>
    </row>
    <row r="37" spans="8:10" x14ac:dyDescent="0.15">
      <c r="H37" s="4">
        <v>33</v>
      </c>
      <c r="I37" s="4">
        <f>育马!M37</f>
        <v>3300</v>
      </c>
      <c r="J37" s="4">
        <f t="shared" si="0"/>
        <v>3300</v>
      </c>
    </row>
    <row r="38" spans="8:10" x14ac:dyDescent="0.15">
      <c r="H38" s="4">
        <v>34</v>
      </c>
      <c r="I38" s="4">
        <f>育马!M38</f>
        <v>3400</v>
      </c>
      <c r="J38" s="4">
        <f t="shared" si="0"/>
        <v>3400</v>
      </c>
    </row>
    <row r="39" spans="8:10" x14ac:dyDescent="0.15">
      <c r="H39" s="4">
        <v>35</v>
      </c>
      <c r="I39" s="4">
        <f>育马!M39</f>
        <v>3500</v>
      </c>
      <c r="J39" s="4">
        <f t="shared" si="0"/>
        <v>3500</v>
      </c>
    </row>
    <row r="40" spans="8:10" x14ac:dyDescent="0.15">
      <c r="H40" s="4">
        <v>36</v>
      </c>
      <c r="I40" s="4">
        <f>育马!M40</f>
        <v>3600</v>
      </c>
      <c r="J40" s="4">
        <f t="shared" si="0"/>
        <v>3600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57F4F1-20B9-4EB2-AE76-58EF496E57A4}">
  <sheetPr>
    <tabColor rgb="FFFF0000"/>
  </sheetPr>
  <dimension ref="A1:Z1753"/>
  <sheetViews>
    <sheetView topLeftCell="A156" workbookViewId="0">
      <selection activeCell="K184" sqref="K184"/>
    </sheetView>
  </sheetViews>
  <sheetFormatPr defaultRowHeight="11.25" x14ac:dyDescent="0.15"/>
  <cols>
    <col min="1" max="16384" width="9" style="4"/>
  </cols>
  <sheetData>
    <row r="1" spans="1:26" x14ac:dyDescent="0.15">
      <c r="A1" s="19" t="str">
        <f>IF([4]道具信息!A1="","",[4]道具信息!A1)</f>
        <v/>
      </c>
      <c r="B1" s="19" t="str">
        <f>IF([4]道具信息!B1="","",[4]道具信息!B1)</f>
        <v/>
      </c>
      <c r="C1" s="19" t="str">
        <f>IF([4]道具信息!C1="","",[4]道具信息!C1)</f>
        <v>道具价值</v>
      </c>
      <c r="D1" s="19" t="str">
        <f>IF([4]道具信息!D1="","",[4]道具信息!D1)</f>
        <v/>
      </c>
      <c r="E1" s="19" t="str">
        <f>IF([4]道具信息!E1="","",[4]道具信息!E1)</f>
        <v/>
      </c>
      <c r="F1" s="19" t="str">
        <f>IF([4]道具信息!F1="","",[4]道具信息!F1)</f>
        <v/>
      </c>
      <c r="G1" s="19" t="str">
        <f>IF([4]道具信息!G1="","",[4]道具信息!G1)</f>
        <v/>
      </c>
      <c r="H1" s="19" t="str">
        <f>IF([4]道具信息!H1="","",[4]道具信息!H1)</f>
        <v/>
      </c>
      <c r="I1" s="19" t="str">
        <f>IF([4]道具信息!I1="","",[4]道具信息!I1)</f>
        <v/>
      </c>
      <c r="J1" s="19" t="str">
        <f>IF([4]道具信息!J1="","",[4]道具信息!J1)</f>
        <v/>
      </c>
      <c r="K1" s="19" t="str">
        <f>IF([4]道具信息!K1="","",[4]道具信息!K1)</f>
        <v/>
      </c>
      <c r="L1" s="19" t="str">
        <f>IF([4]道具信息!L1="","",[4]道具信息!L1)</f>
        <v/>
      </c>
      <c r="M1" s="19" t="str">
        <f>IF([4]道具信息!M1="","",[4]道具信息!M1)</f>
        <v/>
      </c>
      <c r="N1" s="19" t="str">
        <f>IF([4]道具信息!N1="","",[4]道具信息!N1)</f>
        <v/>
      </c>
      <c r="O1" s="19" t="str">
        <f>IF([4]道具信息!O1="","",[4]道具信息!O1)</f>
        <v/>
      </c>
      <c r="P1" s="19" t="str">
        <f>IF([4]道具信息!P1="","",[4]道具信息!P1)</f>
        <v>buff价值</v>
      </c>
      <c r="Q1" s="19" t="str">
        <f>IF([4]道具信息!Q1="","",[4]道具信息!Q1)</f>
        <v/>
      </c>
      <c r="R1" s="19" t="str">
        <f>IF([4]道具信息!R1="","",[4]道具信息!R1)</f>
        <v/>
      </c>
      <c r="S1" s="19" t="str">
        <f>IF([4]道具信息!S1="","",[4]道具信息!S1)</f>
        <v/>
      </c>
      <c r="T1" s="19" t="str">
        <f>IF([4]道具信息!T1="","",[4]道具信息!T1)</f>
        <v/>
      </c>
      <c r="U1" s="19" t="str">
        <f>IF([4]道具信息!U1="","",[4]道具信息!U1)</f>
        <v/>
      </c>
      <c r="V1" s="19" t="str">
        <f>IF([4]道具信息!V1="","",[4]道具信息!V1)</f>
        <v/>
      </c>
      <c r="W1" s="19" t="str">
        <f>IF([4]道具信息!W1="","",[4]道具信息!W1)</f>
        <v/>
      </c>
      <c r="X1" s="19" t="str">
        <f>IF([4]道具信息!X1="","",[4]道具信息!X1)</f>
        <v/>
      </c>
      <c r="Y1" s="19" t="str">
        <f>IF([4]道具信息!Y1="","",[4]道具信息!Y1)</f>
        <v/>
      </c>
      <c r="Z1" s="19" t="str">
        <f>IF([4]道具信息!Z1="","",[4]道具信息!Z1)</f>
        <v/>
      </c>
    </row>
    <row r="2" spans="1:26" x14ac:dyDescent="0.15">
      <c r="A2" s="19" t="str">
        <f>IF([4]道具信息!A2="","",[4]道具信息!A2)</f>
        <v/>
      </c>
      <c r="B2" s="19" t="str">
        <f>IF([4]道具信息!B2="","",[4]道具信息!B2)</f>
        <v/>
      </c>
      <c r="C2" s="19" t="str">
        <f>IF([4]道具信息!C2="","",[4]道具信息!C2)</f>
        <v/>
      </c>
      <c r="D2" s="19" t="str">
        <f>IF([4]道具信息!D2="","",[4]道具信息!D2)</f>
        <v/>
      </c>
      <c r="E2" s="19" t="str">
        <f>IF([4]道具信息!E2="","",[4]道具信息!E2)</f>
        <v/>
      </c>
      <c r="F2" s="19" t="str">
        <f>IF([4]道具信息!F2="","",[4]道具信息!F2)</f>
        <v>（1-10天）</v>
      </c>
      <c r="G2" s="19" t="str">
        <f>IF([4]道具信息!G2="","",[4]道具信息!G2)</f>
        <v>(11-180天）</v>
      </c>
      <c r="H2" s="19" t="str">
        <f>IF([4]道具信息!H2="","",[4]道具信息!H2)</f>
        <v>（181~360天）</v>
      </c>
      <c r="I2" s="19" t="str">
        <f>IF([4]道具信息!I2="","",[4]道具信息!I2)</f>
        <v>（1-10天）</v>
      </c>
      <c r="J2" s="19" t="str">
        <f>IF([4]道具信息!J2="","",[4]道具信息!J2)</f>
        <v>(11-180天）</v>
      </c>
      <c r="K2" s="19" t="str">
        <f>IF([4]道具信息!K2="","",[4]道具信息!K2)</f>
        <v>（181~360天）</v>
      </c>
      <c r="L2" s="19" t="str">
        <f>IF([4]道具信息!L2="","",[4]道具信息!L2)</f>
        <v/>
      </c>
      <c r="M2" s="19" t="str">
        <f>IF([4]道具信息!M2="","",[4]道具信息!M2)</f>
        <v/>
      </c>
      <c r="N2" s="19" t="str">
        <f>IF([4]道具信息!N2="","",[4]道具信息!N2)</f>
        <v/>
      </c>
      <c r="O2" s="19" t="str">
        <f>IF([4]道具信息!O2="","",[4]道具信息!O2)</f>
        <v/>
      </c>
      <c r="P2" s="19" t="str">
        <f>IF([4]道具信息!P2="","",[4]道具信息!P2)</f>
        <v/>
      </c>
      <c r="Q2" s="19" t="str">
        <f>IF([4]道具信息!Q2="","",[4]道具信息!Q2)</f>
        <v/>
      </c>
      <c r="R2" s="19" t="str">
        <f>IF([4]道具信息!R2="","",[4]道具信息!R2)</f>
        <v/>
      </c>
      <c r="S2" s="19" t="str">
        <f>IF([4]道具信息!S2="","",[4]道具信息!S2)</f>
        <v/>
      </c>
      <c r="T2" s="19" t="str">
        <f>IF([4]道具信息!T2="","",[4]道具信息!T2)</f>
        <v/>
      </c>
      <c r="U2" s="19" t="str">
        <f>IF([4]道具信息!U2="","",[4]道具信息!U2)</f>
        <v/>
      </c>
      <c r="V2" s="19" t="str">
        <f>IF([4]道具信息!V2="","",[4]道具信息!V2)</f>
        <v/>
      </c>
      <c r="W2" s="19" t="str">
        <f>IF([4]道具信息!W2="","",[4]道具信息!W2)</f>
        <v/>
      </c>
      <c r="X2" s="19" t="str">
        <f>IF([4]道具信息!X2="","",[4]道具信息!X2)</f>
        <v/>
      </c>
      <c r="Y2" s="19" t="str">
        <f>IF([4]道具信息!Y2="","",[4]道具信息!Y2)</f>
        <v/>
      </c>
      <c r="Z2" s="19" t="str">
        <f>IF([4]道具信息!Z2="","",[4]道具信息!Z2)</f>
        <v/>
      </c>
    </row>
    <row r="3" spans="1:26" x14ac:dyDescent="0.15">
      <c r="A3" s="19" t="str">
        <f>IF([4]道具信息!A3="","",[4]道具信息!A3)</f>
        <v/>
      </c>
      <c r="B3" s="19" t="str">
        <f>IF([4]道具信息!B3="","",[4]道具信息!B3)</f>
        <v/>
      </c>
      <c r="C3" s="19" t="str">
        <f>IF([4]道具信息!C3="","",[4]道具信息!C3)</f>
        <v>sid</v>
      </c>
      <c r="D3" s="19" t="str">
        <f>IF([4]道具信息!D3="","",[4]道具信息!D3)</f>
        <v>名称</v>
      </c>
      <c r="E3" s="19" t="str">
        <f>IF([4]道具信息!E3="","",[4]道具信息!E3)</f>
        <v>价格</v>
      </c>
      <c r="F3" s="19" t="str">
        <f>IF([4]道具信息!F3="","",[4]道具信息!F3)</f>
        <v>调整参数</v>
      </c>
      <c r="G3" s="19" t="str">
        <f>IF([4]道具信息!G3="","",[4]道具信息!G3)</f>
        <v>调整参数</v>
      </c>
      <c r="H3" s="19" t="str">
        <f>IF([4]道具信息!H3="","",[4]道具信息!H3)</f>
        <v>调整参数</v>
      </c>
      <c r="I3" s="19" t="str">
        <f>IF([4]道具信息!I3="","",[4]道具信息!I3)</f>
        <v>实际价格</v>
      </c>
      <c r="J3" s="19" t="str">
        <f>IF([4]道具信息!J3="","",[4]道具信息!J3)</f>
        <v>实际价格</v>
      </c>
      <c r="K3" s="19" t="str">
        <f>IF([4]道具信息!K3="","",[4]道具信息!K3)</f>
        <v>实际价格</v>
      </c>
      <c r="L3" s="19" t="str">
        <f>IF([4]道具信息!L3="","",[4]道具信息!L3)</f>
        <v>描述</v>
      </c>
      <c r="M3" s="19" t="str">
        <f>IF([4]道具信息!M3="","",[4]道具信息!M3)</f>
        <v/>
      </c>
      <c r="N3" s="19" t="str">
        <f>IF([4]道具信息!N3="","",[4]道具信息!N3)</f>
        <v/>
      </c>
      <c r="O3" s="19" t="str">
        <f>IF([4]道具信息!O3="","",[4]道具信息!O3)</f>
        <v/>
      </c>
      <c r="P3" s="19" t="str">
        <f>IF([4]道具信息!P3="","",[4]道具信息!P3)</f>
        <v>buff效果</v>
      </c>
      <c r="Q3" s="19" t="str">
        <f>IF([4]道具信息!Q3="","",[4]道具信息!Q3)</f>
        <v>单位价值（100%加成/天）</v>
      </c>
      <c r="R3" s="19" t="str">
        <f>IF([4]道具信息!R3="","",[4]道具信息!R3)</f>
        <v/>
      </c>
      <c r="S3" s="19" t="str">
        <f>IF([4]道具信息!S3="","",[4]道具信息!S3)</f>
        <v/>
      </c>
      <c r="T3" s="19" t="str">
        <f>IF([4]道具信息!T3="","",[4]道具信息!T3)</f>
        <v/>
      </c>
      <c r="U3" s="19" t="str">
        <f>IF([4]道具信息!U3="","",[4]道具信息!U3)</f>
        <v/>
      </c>
      <c r="V3" s="19" t="str">
        <f>IF([4]道具信息!V3="","",[4]道具信息!V3)</f>
        <v/>
      </c>
      <c r="W3" s="19" t="str">
        <f>IF([4]道具信息!W3="","",[4]道具信息!W3)</f>
        <v/>
      </c>
      <c r="X3" s="19" t="str">
        <f>IF([4]道具信息!X3="","",[4]道具信息!X3)</f>
        <v/>
      </c>
      <c r="Y3" s="19" t="str">
        <f>IF([4]道具信息!Y3="","",[4]道具信息!Y3)</f>
        <v/>
      </c>
      <c r="Z3" s="19" t="str">
        <f>IF([4]道具信息!Z3="","",[4]道具信息!Z3)</f>
        <v/>
      </c>
    </row>
    <row r="4" spans="1:26" x14ac:dyDescent="0.15">
      <c r="A4" s="19" t="str">
        <f>IF([4]道具信息!A4="","",[4]道具信息!A4)</f>
        <v/>
      </c>
      <c r="B4" s="19" t="str">
        <f>IF([4]道具信息!B4="","",[4]道具信息!B4)</f>
        <v/>
      </c>
      <c r="C4" s="19" t="str">
        <f>IF([4]道具信息!C4="","",[4]道具信息!C4)</f>
        <v/>
      </c>
      <c r="D4" s="19" t="str">
        <f>IF([4]道具信息!D4="","",[4]道具信息!D4)</f>
        <v>橙色指定武将</v>
      </c>
      <c r="E4" s="19">
        <f>IF([4]道具信息!E4="","",[4]道具信息!E4)</f>
        <v>4800</v>
      </c>
      <c r="F4" s="19">
        <f>IF([4]道具信息!F4="","",[4]道具信息!F4)</f>
        <v>1</v>
      </c>
      <c r="G4" s="19">
        <f>IF([4]道具信息!G4="","",[4]道具信息!G4)</f>
        <v>1</v>
      </c>
      <c r="H4" s="19">
        <f>IF([4]道具信息!H4="","",[4]道具信息!H4)</f>
        <v>1</v>
      </c>
      <c r="I4" s="19">
        <f>IF([4]道具信息!I4="","",[4]道具信息!I4)</f>
        <v>4800</v>
      </c>
      <c r="J4" s="19">
        <f>IF([4]道具信息!J4="","",[4]道具信息!J4)</f>
        <v>4800</v>
      </c>
      <c r="K4" s="19">
        <f>IF([4]道具信息!K4="","",[4]道具信息!K4)</f>
        <v>4800</v>
      </c>
      <c r="L4" s="19" t="str">
        <f>IF([4]道具信息!L4="","",[4]道具信息!L4)</f>
        <v>120武将</v>
      </c>
      <c r="M4" s="19" t="str">
        <f>IF([4]道具信息!M4="","",[4]道具信息!M4)</f>
        <v/>
      </c>
      <c r="N4" s="19" t="str">
        <f>IF([4]道具信息!N4="","",[4]道具信息!N4)</f>
        <v/>
      </c>
      <c r="O4" s="19" t="str">
        <f>IF([4]道具信息!O4="","",[4]道具信息!O4)</f>
        <v/>
      </c>
      <c r="P4" s="19" t="str">
        <f>IF([4]道具信息!P4="","",[4]道具信息!P4)</f>
        <v>城建加速/天</v>
      </c>
      <c r="Q4" s="19">
        <f>IF([4]道具信息!Q4="","",[4]道具信息!Q4)</f>
        <v>6552.6677404559396</v>
      </c>
      <c r="R4" s="19" t="str">
        <f>IF([4]道具信息!R4="","",[4]道具信息!R4)</f>
        <v/>
      </c>
      <c r="S4" s="19" t="str">
        <f>IF([4]道具信息!S4="","",[4]道具信息!S4)</f>
        <v/>
      </c>
      <c r="T4" s="19" t="str">
        <f>IF([4]道具信息!T4="","",[4]道具信息!T4)</f>
        <v/>
      </c>
      <c r="U4" s="19" t="str">
        <f>IF([4]道具信息!U4="","",[4]道具信息!U4)</f>
        <v/>
      </c>
      <c r="V4" s="19" t="str">
        <f>IF([4]道具信息!V4="","",[4]道具信息!V4)</f>
        <v/>
      </c>
      <c r="W4" s="19" t="str">
        <f>IF([4]道具信息!W4="","",[4]道具信息!W4)</f>
        <v/>
      </c>
      <c r="X4" s="19" t="str">
        <f>IF([4]道具信息!X4="","",[4]道具信息!X4)</f>
        <v/>
      </c>
      <c r="Y4" s="19" t="str">
        <f>IF([4]道具信息!Y4="","",[4]道具信息!Y4)</f>
        <v/>
      </c>
      <c r="Z4" s="19" t="str">
        <f>IF([4]道具信息!Z4="","",[4]道具信息!Z4)</f>
        <v/>
      </c>
    </row>
    <row r="5" spans="1:26" x14ac:dyDescent="0.15">
      <c r="A5" s="19" t="str">
        <f>IF([4]道具信息!A5="","",[4]道具信息!A5)</f>
        <v/>
      </c>
      <c r="B5" s="19" t="str">
        <f>IF([4]道具信息!B5="","",[4]道具信息!B5)</f>
        <v/>
      </c>
      <c r="C5" s="19" t="str">
        <f>IF([4]道具信息!C5="","",[4]道具信息!C5)</f>
        <v/>
      </c>
      <c r="D5" s="19" t="str">
        <f>IF([4]道具信息!D5="","",[4]道具信息!D5)</f>
        <v>紫色指定武将</v>
      </c>
      <c r="E5" s="19">
        <f>IF([4]道具信息!E5="","",[4]道具信息!E5)</f>
        <v>540</v>
      </c>
      <c r="F5" s="19">
        <f>IF([4]道具信息!F5="","",[4]道具信息!F5)</f>
        <v>1</v>
      </c>
      <c r="G5" s="19">
        <f>IF([4]道具信息!G5="","",[4]道具信息!G5)</f>
        <v>1</v>
      </c>
      <c r="H5" s="19">
        <f>IF([4]道具信息!H5="","",[4]道具信息!H5)</f>
        <v>1</v>
      </c>
      <c r="I5" s="19">
        <f>IF([4]道具信息!I5="","",[4]道具信息!I5)</f>
        <v>540</v>
      </c>
      <c r="J5" s="19">
        <f>IF([4]道具信息!J5="","",[4]道具信息!J5)</f>
        <v>540</v>
      </c>
      <c r="K5" s="19">
        <f>IF([4]道具信息!K5="","",[4]道具信息!K5)</f>
        <v>540</v>
      </c>
      <c r="L5" s="19" t="str">
        <f>IF([4]道具信息!L5="","",[4]道具信息!L5)</f>
        <v>110武将</v>
      </c>
      <c r="M5" s="19" t="str">
        <f>IF([4]道具信息!M5="","",[4]道具信息!M5)</f>
        <v/>
      </c>
      <c r="N5" s="19" t="str">
        <f>IF([4]道具信息!N5="","",[4]道具信息!N5)</f>
        <v/>
      </c>
      <c r="O5" s="19" t="str">
        <f>IF([4]道具信息!O5="","",[4]道具信息!O5)</f>
        <v/>
      </c>
      <c r="P5" s="19" t="str">
        <f>IF([4]道具信息!P5="","",[4]道具信息!P5)</f>
        <v>招募加速/天</v>
      </c>
      <c r="Q5" s="19">
        <f>IF([4]道具信息!Q5="","",[4]道具信息!Q5)</f>
        <v>1286.2045615471407</v>
      </c>
      <c r="R5" s="19" t="str">
        <f>IF([4]道具信息!R5="","",[4]道具信息!R5)</f>
        <v/>
      </c>
      <c r="S5" s="19" t="str">
        <f>IF([4]道具信息!S5="","",[4]道具信息!S5)</f>
        <v/>
      </c>
      <c r="T5" s="19" t="str">
        <f>IF([4]道具信息!T5="","",[4]道具信息!T5)</f>
        <v/>
      </c>
      <c r="U5" s="19" t="str">
        <f>IF([4]道具信息!U5="","",[4]道具信息!U5)</f>
        <v/>
      </c>
      <c r="V5" s="19" t="str">
        <f>IF([4]道具信息!V5="","",[4]道具信息!V5)</f>
        <v/>
      </c>
      <c r="W5" s="19" t="str">
        <f>IF([4]道具信息!W5="","",[4]道具信息!W5)</f>
        <v/>
      </c>
      <c r="X5" s="19" t="str">
        <f>IF([4]道具信息!X5="","",[4]道具信息!X5)</f>
        <v/>
      </c>
      <c r="Y5" s="19" t="str">
        <f>IF([4]道具信息!Y5="","",[4]道具信息!Y5)</f>
        <v/>
      </c>
      <c r="Z5" s="19" t="str">
        <f>IF([4]道具信息!Z5="","",[4]道具信息!Z5)</f>
        <v/>
      </c>
    </row>
    <row r="6" spans="1:26" x14ac:dyDescent="0.15">
      <c r="A6" s="19" t="str">
        <f>IF([4]道具信息!A6="","",[4]道具信息!A6)</f>
        <v/>
      </c>
      <c r="B6" s="19" t="str">
        <f>IF([4]道具信息!B6="","",[4]道具信息!B6)</f>
        <v/>
      </c>
      <c r="C6" s="19" t="str">
        <f>IF([4]道具信息!C6="","",[4]道具信息!C6)</f>
        <v/>
      </c>
      <c r="D6" s="19" t="str">
        <f>IF([4]道具信息!D6="","",[4]道具信息!D6)</f>
        <v>125指定武将</v>
      </c>
      <c r="E6" s="19">
        <f>IF([4]道具信息!E6="","",[4]道具信息!E6)</f>
        <v>10800</v>
      </c>
      <c r="F6" s="19">
        <f>IF([4]道具信息!F6="","",[4]道具信息!F6)</f>
        <v>1</v>
      </c>
      <c r="G6" s="19">
        <f>IF([4]道具信息!G6="","",[4]道具信息!G6)</f>
        <v>1</v>
      </c>
      <c r="H6" s="19">
        <f>IF([4]道具信息!H6="","",[4]道具信息!H6)</f>
        <v>1</v>
      </c>
      <c r="I6" s="19">
        <f>IF([4]道具信息!I6="","",[4]道具信息!I6)</f>
        <v>10800</v>
      </c>
      <c r="J6" s="19">
        <f>IF([4]道具信息!J6="","",[4]道具信息!J6)</f>
        <v>10800</v>
      </c>
      <c r="K6" s="19">
        <f>IF([4]道具信息!K6="","",[4]道具信息!K6)</f>
        <v>10800</v>
      </c>
      <c r="L6" s="19" t="str">
        <f>IF([4]道具信息!L6="","",[4]道具信息!L6)</f>
        <v>125武将</v>
      </c>
      <c r="M6" s="19" t="str">
        <f>IF([4]道具信息!M6="","",[4]道具信息!M6)</f>
        <v/>
      </c>
      <c r="N6" s="19" t="str">
        <f>IF([4]道具信息!N6="","",[4]道具信息!N6)</f>
        <v/>
      </c>
      <c r="O6" s="19" t="str">
        <f>IF([4]道具信息!O6="","",[4]道具信息!O6)</f>
        <v/>
      </c>
      <c r="P6" s="19" t="str">
        <f>IF([4]道具信息!P6="","",[4]道具信息!P6)</f>
        <v>治疗加速/天</v>
      </c>
      <c r="Q6" s="19">
        <f>IF([4]道具信息!Q6="","",[4]道具信息!Q6)</f>
        <v>526.54062836196033</v>
      </c>
      <c r="R6" s="19" t="str">
        <f>IF([4]道具信息!R6="","",[4]道具信息!R6)</f>
        <v/>
      </c>
      <c r="S6" s="19" t="str">
        <f>IF([4]道具信息!S6="","",[4]道具信息!S6)</f>
        <v/>
      </c>
      <c r="T6" s="19" t="str">
        <f>IF([4]道具信息!T6="","",[4]道具信息!T6)</f>
        <v/>
      </c>
      <c r="U6" s="19" t="str">
        <f>IF([4]道具信息!U6="","",[4]道具信息!U6)</f>
        <v/>
      </c>
      <c r="V6" s="19" t="str">
        <f>IF([4]道具信息!V6="","",[4]道具信息!V6)</f>
        <v/>
      </c>
      <c r="W6" s="19" t="str">
        <f>IF([4]道具信息!W6="","",[4]道具信息!W6)</f>
        <v/>
      </c>
      <c r="X6" s="19" t="str">
        <f>IF([4]道具信息!X6="","",[4]道具信息!X6)</f>
        <v/>
      </c>
      <c r="Y6" s="19" t="str">
        <f>IF([4]道具信息!Y6="","",[4]道具信息!Y6)</f>
        <v/>
      </c>
      <c r="Z6" s="19" t="str">
        <f>IF([4]道具信息!Z6="","",[4]道具信息!Z6)</f>
        <v/>
      </c>
    </row>
    <row r="7" spans="1:26" x14ac:dyDescent="0.15">
      <c r="A7" s="19" t="str">
        <f>IF([4]道具信息!A7="","",[4]道具信息!A7)</f>
        <v/>
      </c>
      <c r="B7" s="19" t="str">
        <f>IF([4]道具信息!B7="","",[4]道具信息!B7)</f>
        <v/>
      </c>
      <c r="C7" s="19" t="str">
        <f>IF([4]道具信息!C7="","",[4]道具信息!C7)</f>
        <v/>
      </c>
      <c r="D7" s="19" t="str">
        <f>IF([4]道具信息!D7="","",[4]道具信息!D7)</f>
        <v>橙+指定武将</v>
      </c>
      <c r="E7" s="19">
        <f>IF([4]道具信息!E7="","",[4]道具信息!E7)</f>
        <v>14400</v>
      </c>
      <c r="F7" s="19">
        <f>IF([4]道具信息!F7="","",[4]道具信息!F7)</f>
        <v>1</v>
      </c>
      <c r="G7" s="19">
        <f>IF([4]道具信息!G7="","",[4]道具信息!G7)</f>
        <v>1</v>
      </c>
      <c r="H7" s="19">
        <f>IF([4]道具信息!H7="","",[4]道具信息!H7)</f>
        <v>1</v>
      </c>
      <c r="I7" s="19">
        <f>IF([4]道具信息!I7="","",[4]道具信息!I7)</f>
        <v>14400</v>
      </c>
      <c r="J7" s="19">
        <f>IF([4]道具信息!J7="","",[4]道具信息!J7)</f>
        <v>14400</v>
      </c>
      <c r="K7" s="19">
        <f>IF([4]道具信息!K7="","",[4]道具信息!K7)</f>
        <v>14400</v>
      </c>
      <c r="L7" s="19" t="str">
        <f>IF([4]道具信息!L7="","",[4]道具信息!L7)</f>
        <v>130武将</v>
      </c>
      <c r="M7" s="19" t="str">
        <f>IF([4]道具信息!M7="","",[4]道具信息!M7)</f>
        <v/>
      </c>
      <c r="N7" s="19" t="str">
        <f>IF([4]道具信息!N7="","",[4]道具信息!N7)</f>
        <v/>
      </c>
      <c r="O7" s="19" t="str">
        <f>IF([4]道具信息!O7="","",[4]道具信息!O7)</f>
        <v/>
      </c>
      <c r="P7" s="19" t="str">
        <f>IF([4]道具信息!P7="","",[4]道具信息!P7)</f>
        <v>训练加速/天</v>
      </c>
      <c r="Q7" s="19">
        <f>IF([4]道具信息!Q7="","",[4]道具信息!Q7)</f>
        <v>3154.4832610096737</v>
      </c>
      <c r="R7" s="19" t="str">
        <f>IF([4]道具信息!R7="","",[4]道具信息!R7)</f>
        <v/>
      </c>
      <c r="S7" s="19" t="str">
        <f>IF([4]道具信息!S7="","",[4]道具信息!S7)</f>
        <v/>
      </c>
      <c r="T7" s="19" t="str">
        <f>IF([4]道具信息!T7="","",[4]道具信息!T7)</f>
        <v/>
      </c>
      <c r="U7" s="19" t="str">
        <f>IF([4]道具信息!U7="","",[4]道具信息!U7)</f>
        <v/>
      </c>
      <c r="V7" s="19" t="str">
        <f>IF([4]道具信息!V7="","",[4]道具信息!V7)</f>
        <v/>
      </c>
      <c r="W7" s="19" t="str">
        <f>IF([4]道具信息!W7="","",[4]道具信息!W7)</f>
        <v/>
      </c>
      <c r="X7" s="19" t="str">
        <f>IF([4]道具信息!X7="","",[4]道具信息!X7)</f>
        <v/>
      </c>
      <c r="Y7" s="19" t="str">
        <f>IF([4]道具信息!Y7="","",[4]道具信息!Y7)</f>
        <v/>
      </c>
      <c r="Z7" s="19" t="str">
        <f>IF([4]道具信息!Z7="","",[4]道具信息!Z7)</f>
        <v/>
      </c>
    </row>
    <row r="8" spans="1:26" x14ac:dyDescent="0.15">
      <c r="A8" s="19" t="str">
        <f>IF([4]道具信息!A8="","",[4]道具信息!A8)</f>
        <v/>
      </c>
      <c r="B8" s="19" t="str">
        <f>IF([4]道具信息!B8="","",[4]道具信息!B8)</f>
        <v/>
      </c>
      <c r="C8" s="19" t="str">
        <f>IF([4]道具信息!C8="","",[4]道具信息!C8)</f>
        <v/>
      </c>
      <c r="D8" s="19" t="str">
        <f>IF([4]道具信息!D8="","",[4]道具信息!D8)</f>
        <v>125指定武将碎片</v>
      </c>
      <c r="E8" s="19">
        <f>IF([4]道具信息!E8="","",[4]道具信息!E8)</f>
        <v>360</v>
      </c>
      <c r="F8" s="19">
        <f>IF([4]道具信息!F8="","",[4]道具信息!F8)</f>
        <v>1</v>
      </c>
      <c r="G8" s="19">
        <f>IF([4]道具信息!G8="","",[4]道具信息!G8)</f>
        <v>1</v>
      </c>
      <c r="H8" s="19">
        <f>IF([4]道具信息!H8="","",[4]道具信息!H8)</f>
        <v>1</v>
      </c>
      <c r="I8" s="19">
        <f>IF([4]道具信息!I8="","",[4]道具信息!I8)</f>
        <v>360</v>
      </c>
      <c r="J8" s="19">
        <f>IF([4]道具信息!J8="","",[4]道具信息!J8)</f>
        <v>360</v>
      </c>
      <c r="K8" s="19">
        <f>IF([4]道具信息!K8="","",[4]道具信息!K8)</f>
        <v>360</v>
      </c>
      <c r="L8" s="19" t="str">
        <f>IF([4]道具信息!L8="","",[4]道具信息!L8)</f>
        <v>125武将碎片</v>
      </c>
      <c r="M8" s="19" t="str">
        <f>IF([4]道具信息!M8="","",[4]道具信息!M8)</f>
        <v/>
      </c>
      <c r="N8" s="19" t="str">
        <f>IF([4]道具信息!N8="","",[4]道具信息!N8)</f>
        <v/>
      </c>
      <c r="O8" s="19" t="str">
        <f>IF([4]道具信息!O8="","",[4]道具信息!O8)</f>
        <v/>
      </c>
      <c r="P8" s="19" t="str">
        <f>IF([4]道具信息!P8="","",[4]道具信息!P8)</f>
        <v/>
      </c>
      <c r="Q8" s="19" t="str">
        <f>IF([4]道具信息!Q8="","",[4]道具信息!Q8)</f>
        <v/>
      </c>
      <c r="R8" s="19" t="str">
        <f>IF([4]道具信息!R8="","",[4]道具信息!R8)</f>
        <v/>
      </c>
      <c r="S8" s="19" t="str">
        <f>IF([4]道具信息!S8="","",[4]道具信息!S8)</f>
        <v/>
      </c>
      <c r="T8" s="19" t="str">
        <f>IF([4]道具信息!T8="","",[4]道具信息!T8)</f>
        <v/>
      </c>
      <c r="U8" s="19" t="str">
        <f>IF([4]道具信息!U8="","",[4]道具信息!U8)</f>
        <v/>
      </c>
      <c r="V8" s="19" t="str">
        <f>IF([4]道具信息!V8="","",[4]道具信息!V8)</f>
        <v/>
      </c>
      <c r="W8" s="19" t="str">
        <f>IF([4]道具信息!W8="","",[4]道具信息!W8)</f>
        <v/>
      </c>
      <c r="X8" s="19" t="str">
        <f>IF([4]道具信息!X8="","",[4]道具信息!X8)</f>
        <v/>
      </c>
      <c r="Y8" s="19" t="str">
        <f>IF([4]道具信息!Y8="","",[4]道具信息!Y8)</f>
        <v/>
      </c>
      <c r="Z8" s="19" t="str">
        <f>IF([4]道具信息!Z8="","",[4]道具信息!Z8)</f>
        <v/>
      </c>
    </row>
    <row r="9" spans="1:26" x14ac:dyDescent="0.15">
      <c r="A9" s="19" t="str">
        <f>IF([4]道具信息!A9="","",[4]道具信息!A9)</f>
        <v/>
      </c>
      <c r="B9" s="19" t="str">
        <f>IF([4]道具信息!B9="","",[4]道具信息!B9)</f>
        <v/>
      </c>
      <c r="C9" s="19" t="str">
        <f>IF([4]道具信息!C9="","",[4]道具信息!C9)</f>
        <v/>
      </c>
      <c r="D9" s="19" t="str">
        <f>IF([4]道具信息!D9="","",[4]道具信息!D9)</f>
        <v>橙+指定武将碎片</v>
      </c>
      <c r="E9" s="19">
        <f>IF([4]道具信息!E9="","",[4]道具信息!E9)</f>
        <v>480</v>
      </c>
      <c r="F9" s="19">
        <f>IF([4]道具信息!F9="","",[4]道具信息!F9)</f>
        <v>1</v>
      </c>
      <c r="G9" s="19">
        <f>IF([4]道具信息!G9="","",[4]道具信息!G9)</f>
        <v>1</v>
      </c>
      <c r="H9" s="19">
        <f>IF([4]道具信息!H9="","",[4]道具信息!H9)</f>
        <v>1</v>
      </c>
      <c r="I9" s="19">
        <f>IF([4]道具信息!I9="","",[4]道具信息!I9)</f>
        <v>480</v>
      </c>
      <c r="J9" s="19">
        <f>IF([4]道具信息!J9="","",[4]道具信息!J9)</f>
        <v>480</v>
      </c>
      <c r="K9" s="19">
        <f>IF([4]道具信息!K9="","",[4]道具信息!K9)</f>
        <v>480</v>
      </c>
      <c r="L9" s="19" t="str">
        <f>IF([4]道具信息!L9="","",[4]道具信息!L9)</f>
        <v>130武将碎片</v>
      </c>
      <c r="M9" s="19" t="str">
        <f>IF([4]道具信息!M9="","",[4]道具信息!M9)</f>
        <v/>
      </c>
      <c r="N9" s="19" t="str">
        <f>IF([4]道具信息!N9="","",[4]道具信息!N9)</f>
        <v/>
      </c>
      <c r="O9" s="19" t="str">
        <f>IF([4]道具信息!O9="","",[4]道具信息!O9)</f>
        <v/>
      </c>
      <c r="P9" s="19" t="str">
        <f>IF([4]道具信息!P9="","",[4]道具信息!P9)</f>
        <v/>
      </c>
      <c r="Q9" s="19" t="str">
        <f>IF([4]道具信息!Q9="","",[4]道具信息!Q9)</f>
        <v/>
      </c>
      <c r="R9" s="19" t="str">
        <f>IF([4]道具信息!R9="","",[4]道具信息!R9)</f>
        <v/>
      </c>
      <c r="S9" s="19" t="str">
        <f>IF([4]道具信息!S9="","",[4]道具信息!S9)</f>
        <v/>
      </c>
      <c r="T9" s="19" t="str">
        <f>IF([4]道具信息!T9="","",[4]道具信息!T9)</f>
        <v/>
      </c>
      <c r="U9" s="19" t="str">
        <f>IF([4]道具信息!U9="","",[4]道具信息!U9)</f>
        <v/>
      </c>
      <c r="V9" s="19" t="str">
        <f>IF([4]道具信息!V9="","",[4]道具信息!V9)</f>
        <v/>
      </c>
      <c r="W9" s="19" t="str">
        <f>IF([4]道具信息!W9="","",[4]道具信息!W9)</f>
        <v/>
      </c>
      <c r="X9" s="19" t="str">
        <f>IF([4]道具信息!X9="","",[4]道具信息!X9)</f>
        <v/>
      </c>
      <c r="Y9" s="19" t="str">
        <f>IF([4]道具信息!Y9="","",[4]道具信息!Y9)</f>
        <v/>
      </c>
      <c r="Z9" s="19" t="str">
        <f>IF([4]道具信息!Z9="","",[4]道具信息!Z9)</f>
        <v/>
      </c>
    </row>
    <row r="10" spans="1:26" x14ac:dyDescent="0.15">
      <c r="A10" s="19" t="str">
        <f>IF([4]道具信息!A10="","",[4]道具信息!A10)</f>
        <v/>
      </c>
      <c r="B10" s="19" t="str">
        <f>IF([4]道具信息!B10="","",[4]道具信息!B10)</f>
        <v/>
      </c>
      <c r="C10" s="19" t="str">
        <f>IF([4]道具信息!C10="","",[4]道具信息!C10)</f>
        <v/>
      </c>
      <c r="D10" s="19" t="str">
        <f>IF([4]道具信息!D10="","",[4]道具信息!D10)</f>
        <v>140指定武将</v>
      </c>
      <c r="E10" s="19">
        <f>IF([4]道具信息!E10="","",[4]道具信息!E10)</f>
        <v>43200</v>
      </c>
      <c r="F10" s="19">
        <f>IF([4]道具信息!F10="","",[4]道具信息!F10)</f>
        <v>1</v>
      </c>
      <c r="G10" s="19">
        <f>IF([4]道具信息!G10="","",[4]道具信息!G10)</f>
        <v>1</v>
      </c>
      <c r="H10" s="19">
        <f>IF([4]道具信息!H10="","",[4]道具信息!H10)</f>
        <v>1</v>
      </c>
      <c r="I10" s="19">
        <f>IF([4]道具信息!I10="","",[4]道具信息!I10)</f>
        <v>43200</v>
      </c>
      <c r="J10" s="19">
        <f>IF([4]道具信息!J10="","",[4]道具信息!J10)</f>
        <v>43200</v>
      </c>
      <c r="K10" s="19">
        <f>IF([4]道具信息!K10="","",[4]道具信息!K10)</f>
        <v>43200</v>
      </c>
      <c r="L10" s="19" t="str">
        <f>IF([4]道具信息!L10="","",[4]道具信息!L10)</f>
        <v/>
      </c>
      <c r="M10" s="19" t="str">
        <f>IF([4]道具信息!M10="","",[4]道具信息!M10)</f>
        <v/>
      </c>
      <c r="N10" s="19" t="str">
        <f>IF([4]道具信息!N10="","",[4]道具信息!N10)</f>
        <v/>
      </c>
      <c r="O10" s="19" t="str">
        <f>IF([4]道具信息!O10="","",[4]道具信息!O10)</f>
        <v/>
      </c>
      <c r="P10" s="19" t="str">
        <f>IF([4]道具信息!P10="","",[4]道具信息!P10)</f>
        <v>钻研加速/天</v>
      </c>
      <c r="Q10" s="19">
        <f>IF([4]道具信息!Q10="","",[4]道具信息!Q10)</f>
        <v>3395.1118588375975</v>
      </c>
      <c r="R10" s="19" t="str">
        <f>IF([4]道具信息!R10="","",[4]道具信息!R10)</f>
        <v/>
      </c>
      <c r="S10" s="19" t="str">
        <f>IF([4]道具信息!S10="","",[4]道具信息!S10)</f>
        <v/>
      </c>
      <c r="T10" s="19" t="str">
        <f>IF([4]道具信息!T10="","",[4]道具信息!T10)</f>
        <v/>
      </c>
      <c r="U10" s="19" t="str">
        <f>IF([4]道具信息!U10="","",[4]道具信息!U10)</f>
        <v/>
      </c>
      <c r="V10" s="19" t="str">
        <f>IF([4]道具信息!V10="","",[4]道具信息!V10)</f>
        <v/>
      </c>
      <c r="W10" s="19" t="str">
        <f>IF([4]道具信息!W10="","",[4]道具信息!W10)</f>
        <v/>
      </c>
      <c r="X10" s="19" t="str">
        <f>IF([4]道具信息!X10="","",[4]道具信息!X10)</f>
        <v/>
      </c>
      <c r="Y10" s="19" t="str">
        <f>IF([4]道具信息!Y10="","",[4]道具信息!Y10)</f>
        <v/>
      </c>
      <c r="Z10" s="19" t="str">
        <f>IF([4]道具信息!Z10="","",[4]道具信息!Z10)</f>
        <v/>
      </c>
    </row>
    <row r="11" spans="1:26" x14ac:dyDescent="0.15">
      <c r="A11" s="19" t="str">
        <f>IF([4]道具信息!A11="","",[4]道具信息!A11)</f>
        <v/>
      </c>
      <c r="B11" s="19" t="str">
        <f>IF([4]道具信息!B11="","",[4]道具信息!B11)</f>
        <v/>
      </c>
      <c r="C11" s="19" t="str">
        <f>IF([4]道具信息!C11="","",[4]道具信息!C11)</f>
        <v/>
      </c>
      <c r="D11" s="19" t="str">
        <f>IF([4]道具信息!D11="","",[4]道具信息!D11)</f>
        <v>140指定武将碎片</v>
      </c>
      <c r="E11" s="19">
        <f>IF([4]道具信息!E11="","",[4]道具信息!E11)</f>
        <v>864</v>
      </c>
      <c r="F11" s="19">
        <f>IF([4]道具信息!F11="","",[4]道具信息!F11)</f>
        <v>1</v>
      </c>
      <c r="G11" s="19">
        <f>IF([4]道具信息!G11="","",[4]道具信息!G11)</f>
        <v>1</v>
      </c>
      <c r="H11" s="19">
        <f>IF([4]道具信息!H11="","",[4]道具信息!H11)</f>
        <v>1</v>
      </c>
      <c r="I11" s="19">
        <f>IF([4]道具信息!I11="","",[4]道具信息!I11)</f>
        <v>864</v>
      </c>
      <c r="J11" s="19">
        <f>IF([4]道具信息!J11="","",[4]道具信息!J11)</f>
        <v>864</v>
      </c>
      <c r="K11" s="19">
        <f>IF([4]道具信息!K11="","",[4]道具信息!K11)</f>
        <v>864</v>
      </c>
      <c r="L11" s="19" t="str">
        <f>IF([4]道具信息!L11="","",[4]道具信息!L11)</f>
        <v/>
      </c>
      <c r="M11" s="19" t="str">
        <f>IF([4]道具信息!M11="","",[4]道具信息!M11)</f>
        <v/>
      </c>
      <c r="N11" s="19" t="str">
        <f>IF([4]道具信息!N11="","",[4]道具信息!N11)</f>
        <v/>
      </c>
      <c r="O11" s="19" t="str">
        <f>IF([4]道具信息!O11="","",[4]道具信息!O11)</f>
        <v/>
      </c>
      <c r="P11" s="19" t="str">
        <f>IF([4]道具信息!P11="","",[4]道具信息!P11)</f>
        <v>木材产出加速/天</v>
      </c>
      <c r="Q11" s="19">
        <f>IF([4]道具信息!Q11="","",[4]道具信息!Q11)</f>
        <v>135.51397311474921</v>
      </c>
      <c r="R11" s="19" t="str">
        <f>IF([4]道具信息!R11="","",[4]道具信息!R11)</f>
        <v/>
      </c>
      <c r="S11" s="19" t="str">
        <f>IF([4]道具信息!S11="","",[4]道具信息!S11)</f>
        <v/>
      </c>
      <c r="T11" s="19" t="str">
        <f>IF([4]道具信息!T11="","",[4]道具信息!T11)</f>
        <v/>
      </c>
      <c r="U11" s="19" t="str">
        <f>IF([4]道具信息!U11="","",[4]道具信息!U11)</f>
        <v/>
      </c>
      <c r="V11" s="19" t="str">
        <f>IF([4]道具信息!V11="","",[4]道具信息!V11)</f>
        <v/>
      </c>
      <c r="W11" s="19" t="str">
        <f>IF([4]道具信息!W11="","",[4]道具信息!W11)</f>
        <v/>
      </c>
      <c r="X11" s="19" t="str">
        <f>IF([4]道具信息!X11="","",[4]道具信息!X11)</f>
        <v/>
      </c>
      <c r="Y11" s="19" t="str">
        <f>IF([4]道具信息!Y11="","",[4]道具信息!Y11)</f>
        <v/>
      </c>
      <c r="Z11" s="19" t="str">
        <f>IF([4]道具信息!Z11="","",[4]道具信息!Z11)</f>
        <v/>
      </c>
    </row>
    <row r="12" spans="1:26" x14ac:dyDescent="0.15">
      <c r="A12" s="19" t="str">
        <f>IF([4]道具信息!A12="","",[4]道具信息!A12)</f>
        <v/>
      </c>
      <c r="B12" s="19" t="str">
        <f>IF([4]道具信息!B12="","",[4]道具信息!B12)</f>
        <v/>
      </c>
      <c r="C12" s="19" t="str">
        <f>IF([4]道具信息!C12="","",[4]道具信息!C12)</f>
        <v/>
      </c>
      <c r="D12" s="19" t="str">
        <f>IF([4]道具信息!D12="","",[4]道具信息!D12)</f>
        <v>黄金</v>
      </c>
      <c r="E12" s="19">
        <f>IF([4]道具信息!E12="","",[4]道具信息!E12)</f>
        <v>1</v>
      </c>
      <c r="F12" s="19">
        <f>IF([4]道具信息!F12="","",[4]道具信息!F12)</f>
        <v>1</v>
      </c>
      <c r="G12" s="19">
        <f>IF([4]道具信息!G12="","",[4]道具信息!G12)</f>
        <v>1</v>
      </c>
      <c r="H12" s="19">
        <f>IF([4]道具信息!H12="","",[4]道具信息!H12)</f>
        <v>1</v>
      </c>
      <c r="I12" s="19">
        <f>IF([4]道具信息!I12="","",[4]道具信息!I12)</f>
        <v>1</v>
      </c>
      <c r="J12" s="19">
        <f>IF([4]道具信息!J12="","",[4]道具信息!J12)</f>
        <v>1</v>
      </c>
      <c r="K12" s="19">
        <f>IF([4]道具信息!K12="","",[4]道具信息!K12)</f>
        <v>1</v>
      </c>
      <c r="L12" s="19" t="str">
        <f>IF([4]道具信息!L12="","",[4]道具信息!L12)</f>
        <v/>
      </c>
      <c r="M12" s="19" t="str">
        <f>IF([4]道具信息!M12="","",[4]道具信息!M12)</f>
        <v/>
      </c>
      <c r="N12" s="19" t="str">
        <f>IF([4]道具信息!N12="","",[4]道具信息!N12)</f>
        <v/>
      </c>
      <c r="O12" s="19" t="str">
        <f>IF([4]道具信息!O12="","",[4]道具信息!O12)</f>
        <v/>
      </c>
      <c r="P12" s="19" t="str">
        <f>IF([4]道具信息!P12="","",[4]道具信息!P12)</f>
        <v>石料产出加速/天</v>
      </c>
      <c r="Q12" s="19">
        <f>IF([4]道具信息!Q12="","",[4]道具信息!Q12)</f>
        <v>135.51397311474921</v>
      </c>
      <c r="R12" s="19" t="str">
        <f>IF([4]道具信息!R12="","",[4]道具信息!R12)</f>
        <v/>
      </c>
      <c r="S12" s="19" t="str">
        <f>IF([4]道具信息!S12="","",[4]道具信息!S12)</f>
        <v/>
      </c>
      <c r="T12" s="19" t="str">
        <f>IF([4]道具信息!T12="","",[4]道具信息!T12)</f>
        <v/>
      </c>
      <c r="U12" s="19" t="str">
        <f>IF([4]道具信息!U12="","",[4]道具信息!U12)</f>
        <v/>
      </c>
      <c r="V12" s="19" t="str">
        <f>IF([4]道具信息!V12="","",[4]道具信息!V12)</f>
        <v/>
      </c>
      <c r="W12" s="19" t="str">
        <f>IF([4]道具信息!W12="","",[4]道具信息!W12)</f>
        <v/>
      </c>
      <c r="X12" s="19" t="str">
        <f>IF([4]道具信息!X12="","",[4]道具信息!X12)</f>
        <v/>
      </c>
      <c r="Y12" s="19" t="str">
        <f>IF([4]道具信息!Y12="","",[4]道具信息!Y12)</f>
        <v/>
      </c>
      <c r="Z12" s="19" t="str">
        <f>IF([4]道具信息!Z12="","",[4]道具信息!Z12)</f>
        <v/>
      </c>
    </row>
    <row r="13" spans="1:26" x14ac:dyDescent="0.15">
      <c r="A13" s="19" t="str">
        <f>IF([4]道具信息!A13="","",[4]道具信息!A13)</f>
        <v/>
      </c>
      <c r="B13" s="19" t="str">
        <f>IF([4]道具信息!B13="","",[4]道具信息!B13)</f>
        <v/>
      </c>
      <c r="C13" s="19" t="str">
        <f>IF([4]道具信息!C13="","",[4]道具信息!C13)</f>
        <v/>
      </c>
      <c r="D13" s="19" t="str">
        <f>IF([4]道具信息!D13="","",[4]道具信息!D13)</f>
        <v>粮食</v>
      </c>
      <c r="E13" s="19">
        <f>IF([4]道具信息!E13="","",[4]道具信息!E13)</f>
        <v>1.5532347911031258E-4</v>
      </c>
      <c r="F13" s="19">
        <f>IF([4]道具信息!F13="","",[4]道具信息!F13)</f>
        <v>1</v>
      </c>
      <c r="G13" s="19">
        <f>IF([4]道具信息!G13="","",[4]道具信息!G13)</f>
        <v>1</v>
      </c>
      <c r="H13" s="19">
        <f>IF([4]道具信息!H13="","",[4]道具信息!H13)</f>
        <v>0.5</v>
      </c>
      <c r="I13" s="19">
        <f>IF([4]道具信息!I13="","",[4]道具信息!I13)</f>
        <v>1.5532347911031258E-4</v>
      </c>
      <c r="J13" s="19">
        <f>IF([4]道具信息!J13="","",[4]道具信息!J13)</f>
        <v>1.5532347911031258E-4</v>
      </c>
      <c r="K13" s="19">
        <f>IF([4]道具信息!K13="","",[4]道具信息!K13)</f>
        <v>7.7661739555156292E-5</v>
      </c>
      <c r="L13" s="19" t="str">
        <f>IF([4]道具信息!L13="","",[4]道具信息!L13)</f>
        <v/>
      </c>
      <c r="M13" s="19" t="str">
        <f>IF([4]道具信息!M13="","",[4]道具信息!M13)</f>
        <v/>
      </c>
      <c r="N13" s="19" t="str">
        <f>IF([4]道具信息!N13="","",[4]道具信息!N13)</f>
        <v/>
      </c>
      <c r="O13" s="19" t="str">
        <f>IF([4]道具信息!O13="","",[4]道具信息!O13)</f>
        <v/>
      </c>
      <c r="P13" s="19" t="str">
        <f>IF([4]道具信息!P13="","",[4]道具信息!P13)</f>
        <v>铜矿产出加速/天</v>
      </c>
      <c r="Q13" s="19">
        <f>IF([4]道具信息!Q13="","",[4]道具信息!Q13)</f>
        <v>135.51397311474921</v>
      </c>
      <c r="R13" s="19" t="str">
        <f>IF([4]道具信息!R13="","",[4]道具信息!R13)</f>
        <v/>
      </c>
      <c r="S13" s="19" t="str">
        <f>IF([4]道具信息!S13="","",[4]道具信息!S13)</f>
        <v/>
      </c>
      <c r="T13" s="19" t="str">
        <f>IF([4]道具信息!T13="","",[4]道具信息!T13)</f>
        <v/>
      </c>
      <c r="U13" s="19" t="str">
        <f>IF([4]道具信息!U13="","",[4]道具信息!U13)</f>
        <v/>
      </c>
      <c r="V13" s="19" t="str">
        <f>IF([4]道具信息!V13="","",[4]道具信息!V13)</f>
        <v/>
      </c>
      <c r="W13" s="19" t="str">
        <f>IF([4]道具信息!W13="","",[4]道具信息!W13)</f>
        <v/>
      </c>
      <c r="X13" s="19" t="str">
        <f>IF([4]道具信息!X13="","",[4]道具信息!X13)</f>
        <v/>
      </c>
      <c r="Y13" s="19" t="str">
        <f>IF([4]道具信息!Y13="","",[4]道具信息!Y13)</f>
        <v/>
      </c>
      <c r="Z13" s="19" t="str">
        <f>IF([4]道具信息!Z13="","",[4]道具信息!Z13)</f>
        <v/>
      </c>
    </row>
    <row r="14" spans="1:26" x14ac:dyDescent="0.15">
      <c r="A14" s="19" t="str">
        <f>IF([4]道具信息!A14="","",[4]道具信息!A14)</f>
        <v/>
      </c>
      <c r="B14" s="19" t="str">
        <f>IF([4]道具信息!B14="","",[4]道具信息!B14)</f>
        <v/>
      </c>
      <c r="C14" s="19" t="str">
        <f>IF([4]道具信息!C14="","",[4]道具信息!C14)</f>
        <v/>
      </c>
      <c r="D14" s="19" t="str">
        <f>IF([4]道具信息!D14="","",[4]道具信息!D14)</f>
        <v>木材</v>
      </c>
      <c r="E14" s="19">
        <f>IF([4]道具信息!E14="","",[4]道具信息!E14)</f>
        <v>1.5532347911031258E-4</v>
      </c>
      <c r="F14" s="19">
        <f>IF([4]道具信息!F14="","",[4]道具信息!F14)</f>
        <v>1</v>
      </c>
      <c r="G14" s="19">
        <f>IF([4]道具信息!G14="","",[4]道具信息!G14)</f>
        <v>1</v>
      </c>
      <c r="H14" s="19">
        <f>IF([4]道具信息!H14="","",[4]道具信息!H14)</f>
        <v>0.5</v>
      </c>
      <c r="I14" s="19">
        <f>IF([4]道具信息!I14="","",[4]道具信息!I14)</f>
        <v>1.5532347911031258E-4</v>
      </c>
      <c r="J14" s="19">
        <f>IF([4]道具信息!J14="","",[4]道具信息!J14)</f>
        <v>1.5532347911031258E-4</v>
      </c>
      <c r="K14" s="19">
        <f>IF([4]道具信息!K14="","",[4]道具信息!K14)</f>
        <v>7.7661739555156292E-5</v>
      </c>
      <c r="L14" s="19" t="str">
        <f>IF([4]道具信息!L14="","",[4]道具信息!L14)</f>
        <v/>
      </c>
      <c r="M14" s="19" t="str">
        <f>IF([4]道具信息!M14="","",[4]道具信息!M14)</f>
        <v/>
      </c>
      <c r="N14" s="19" t="str">
        <f>IF([4]道具信息!N14="","",[4]道具信息!N14)</f>
        <v/>
      </c>
      <c r="O14" s="19" t="str">
        <f>IF([4]道具信息!O14="","",[4]道具信息!O14)</f>
        <v/>
      </c>
      <c r="P14" s="19" t="str">
        <f>IF([4]道具信息!P14="","",[4]道具信息!P14)</f>
        <v>粮食产出加速/天</v>
      </c>
      <c r="Q14" s="19">
        <f>IF([4]道具信息!Q14="","",[4]道具信息!Q14)</f>
        <v>135.51397311474921</v>
      </c>
      <c r="R14" s="19" t="str">
        <f>IF([4]道具信息!R14="","",[4]道具信息!R14)</f>
        <v/>
      </c>
      <c r="S14" s="19" t="str">
        <f>IF([4]道具信息!S14="","",[4]道具信息!S14)</f>
        <v/>
      </c>
      <c r="T14" s="19" t="str">
        <f>IF([4]道具信息!T14="","",[4]道具信息!T14)</f>
        <v/>
      </c>
      <c r="U14" s="19" t="str">
        <f>IF([4]道具信息!U14="","",[4]道具信息!U14)</f>
        <v/>
      </c>
      <c r="V14" s="19" t="str">
        <f>IF([4]道具信息!V14="","",[4]道具信息!V14)</f>
        <v/>
      </c>
      <c r="W14" s="19" t="str">
        <f>IF([4]道具信息!W14="","",[4]道具信息!W14)</f>
        <v/>
      </c>
      <c r="X14" s="19" t="str">
        <f>IF([4]道具信息!X14="","",[4]道具信息!X14)</f>
        <v/>
      </c>
      <c r="Y14" s="19" t="str">
        <f>IF([4]道具信息!Y14="","",[4]道具信息!Y14)</f>
        <v/>
      </c>
      <c r="Z14" s="19" t="str">
        <f>IF([4]道具信息!Z14="","",[4]道具信息!Z14)</f>
        <v/>
      </c>
    </row>
    <row r="15" spans="1:26" x14ac:dyDescent="0.15">
      <c r="A15" s="19" t="str">
        <f>IF([4]道具信息!A15="","",[4]道具信息!A15)</f>
        <v/>
      </c>
      <c r="B15" s="19" t="str">
        <f>IF([4]道具信息!B15="","",[4]道具信息!B15)</f>
        <v/>
      </c>
      <c r="C15" s="19" t="str">
        <f>IF([4]道具信息!C15="","",[4]道具信息!C15)</f>
        <v/>
      </c>
      <c r="D15" s="19" t="str">
        <f>IF([4]道具信息!D15="","",[4]道具信息!D15)</f>
        <v>石料</v>
      </c>
      <c r="E15" s="19">
        <f>IF([4]道具信息!E15="","",[4]道具信息!E15)</f>
        <v>1.5532347911031258E-4</v>
      </c>
      <c r="F15" s="19">
        <f>IF([4]道具信息!F15="","",[4]道具信息!F15)</f>
        <v>1</v>
      </c>
      <c r="G15" s="19">
        <f>IF([4]道具信息!G15="","",[4]道具信息!G15)</f>
        <v>1</v>
      </c>
      <c r="H15" s="19">
        <f>IF([4]道具信息!H15="","",[4]道具信息!H15)</f>
        <v>0.5</v>
      </c>
      <c r="I15" s="19">
        <f>IF([4]道具信息!I15="","",[4]道具信息!I15)</f>
        <v>1.5532347911031258E-4</v>
      </c>
      <c r="J15" s="19">
        <f>IF([4]道具信息!J15="","",[4]道具信息!J15)</f>
        <v>1.5532347911031258E-4</v>
      </c>
      <c r="K15" s="19">
        <f>IF([4]道具信息!K15="","",[4]道具信息!K15)</f>
        <v>7.7661739555156292E-5</v>
      </c>
      <c r="L15" s="19" t="str">
        <f>IF([4]道具信息!L15="","",[4]道具信息!L15)</f>
        <v/>
      </c>
      <c r="M15" s="19" t="str">
        <f>IF([4]道具信息!M15="","",[4]道具信息!M15)</f>
        <v/>
      </c>
      <c r="N15" s="19" t="str">
        <f>IF([4]道具信息!N15="","",[4]道具信息!N15)</f>
        <v/>
      </c>
      <c r="O15" s="19" t="str">
        <f>IF([4]道具信息!O15="","",[4]道具信息!O15)</f>
        <v/>
      </c>
      <c r="P15" s="19" t="str">
        <f>IF([4]道具信息!P15="","",[4]道具信息!P15)</f>
        <v>铁矿产出加速/天</v>
      </c>
      <c r="Q15" s="19">
        <f>IF([4]道具信息!Q15="","",[4]道具信息!Q15)</f>
        <v>203.27095967212384</v>
      </c>
      <c r="R15" s="19" t="str">
        <f>IF([4]道具信息!R15="","",[4]道具信息!R15)</f>
        <v/>
      </c>
      <c r="S15" s="19" t="str">
        <f>IF([4]道具信息!S15="","",[4]道具信息!S15)</f>
        <v/>
      </c>
      <c r="T15" s="19" t="str">
        <f>IF([4]道具信息!T15="","",[4]道具信息!T15)</f>
        <v/>
      </c>
      <c r="U15" s="19" t="str">
        <f>IF([4]道具信息!U15="","",[4]道具信息!U15)</f>
        <v/>
      </c>
      <c r="V15" s="19" t="str">
        <f>IF([4]道具信息!V15="","",[4]道具信息!V15)</f>
        <v/>
      </c>
      <c r="W15" s="19" t="str">
        <f>IF([4]道具信息!W15="","",[4]道具信息!W15)</f>
        <v/>
      </c>
      <c r="X15" s="19" t="str">
        <f>IF([4]道具信息!X15="","",[4]道具信息!X15)</f>
        <v/>
      </c>
      <c r="Y15" s="19" t="str">
        <f>IF([4]道具信息!Y15="","",[4]道具信息!Y15)</f>
        <v/>
      </c>
      <c r="Z15" s="19" t="str">
        <f>IF([4]道具信息!Z15="","",[4]道具信息!Z15)</f>
        <v/>
      </c>
    </row>
    <row r="16" spans="1:26" x14ac:dyDescent="0.15">
      <c r="A16" s="19" t="str">
        <f>IF([4]道具信息!A16="","",[4]道具信息!A16)</f>
        <v/>
      </c>
      <c r="B16" s="19" t="str">
        <f>IF([4]道具信息!B16="","",[4]道具信息!B16)</f>
        <v/>
      </c>
      <c r="C16" s="19" t="str">
        <f>IF([4]道具信息!C16="","",[4]道具信息!C16)</f>
        <v/>
      </c>
      <c r="D16" s="19" t="str">
        <f>IF([4]道具信息!D16="","",[4]道具信息!D16)</f>
        <v>铜矿</v>
      </c>
      <c r="E16" s="19">
        <f>IF([4]道具信息!E16="","",[4]道具信息!E16)</f>
        <v>1.5532347911031258E-4</v>
      </c>
      <c r="F16" s="19">
        <f>IF([4]道具信息!F16="","",[4]道具信息!F16)</f>
        <v>1</v>
      </c>
      <c r="G16" s="19">
        <f>IF([4]道具信息!G16="","",[4]道具信息!G16)</f>
        <v>1</v>
      </c>
      <c r="H16" s="19">
        <f>IF([4]道具信息!H16="","",[4]道具信息!H16)</f>
        <v>0.5</v>
      </c>
      <c r="I16" s="19">
        <f>IF([4]道具信息!I16="","",[4]道具信息!I16)</f>
        <v>1.5532347911031258E-4</v>
      </c>
      <c r="J16" s="19">
        <f>IF([4]道具信息!J16="","",[4]道具信息!J16)</f>
        <v>1.5532347911031258E-4</v>
      </c>
      <c r="K16" s="19">
        <f>IF([4]道具信息!K16="","",[4]道具信息!K16)</f>
        <v>7.7661739555156292E-5</v>
      </c>
      <c r="L16" s="19" t="str">
        <f>IF([4]道具信息!L16="","",[4]道具信息!L16)</f>
        <v/>
      </c>
      <c r="M16" s="19" t="str">
        <f>IF([4]道具信息!M16="","",[4]道具信息!M16)</f>
        <v/>
      </c>
      <c r="N16" s="19" t="str">
        <f>IF([4]道具信息!N16="","",[4]道具信息!N16)</f>
        <v/>
      </c>
      <c r="O16" s="19" t="str">
        <f>IF([4]道具信息!O16="","",[4]道具信息!O16)</f>
        <v/>
      </c>
      <c r="P16" s="19" t="str">
        <f>IF([4]道具信息!P16="","",[4]道具信息!P16)</f>
        <v>刀币产出加速/天</v>
      </c>
      <c r="Q16" s="19">
        <f>IF([4]道具信息!Q16="","",[4]道具信息!Q16)</f>
        <v>1054.300188289244</v>
      </c>
      <c r="R16" s="19" t="str">
        <f>IF([4]道具信息!R16="","",[4]道具信息!R16)</f>
        <v/>
      </c>
      <c r="S16" s="19" t="str">
        <f>IF([4]道具信息!S16="","",[4]道具信息!S16)</f>
        <v/>
      </c>
      <c r="T16" s="19" t="str">
        <f>IF([4]道具信息!T16="","",[4]道具信息!T16)</f>
        <v/>
      </c>
      <c r="U16" s="19" t="str">
        <f>IF([4]道具信息!U16="","",[4]道具信息!U16)</f>
        <v/>
      </c>
      <c r="V16" s="19" t="str">
        <f>IF([4]道具信息!V16="","",[4]道具信息!V16)</f>
        <v/>
      </c>
      <c r="W16" s="19" t="str">
        <f>IF([4]道具信息!W16="","",[4]道具信息!W16)</f>
        <v/>
      </c>
      <c r="X16" s="19" t="str">
        <f>IF([4]道具信息!X16="","",[4]道具信息!X16)</f>
        <v/>
      </c>
      <c r="Y16" s="19" t="str">
        <f>IF([4]道具信息!Y16="","",[4]道具信息!Y16)</f>
        <v/>
      </c>
      <c r="Z16" s="19" t="str">
        <f>IF([4]道具信息!Z16="","",[4]道具信息!Z16)</f>
        <v/>
      </c>
    </row>
    <row r="17" spans="1:26" x14ac:dyDescent="0.15">
      <c r="A17" s="19" t="str">
        <f>IF([4]道具信息!A17="","",[4]道具信息!A17)</f>
        <v/>
      </c>
      <c r="B17" s="19" t="str">
        <f>IF([4]道具信息!B17="","",[4]道具信息!B17)</f>
        <v/>
      </c>
      <c r="C17" s="19" t="str">
        <f>IF([4]道具信息!C17="","",[4]道具信息!C17)</f>
        <v/>
      </c>
      <c r="D17" s="19" t="str">
        <f>IF([4]道具信息!D17="","",[4]道具信息!D17)</f>
        <v>铁矿</v>
      </c>
      <c r="E17" s="19">
        <f>IF([4]道具信息!E17="","",[4]道具信息!E17)</f>
        <v>3.5830057803451569E-4</v>
      </c>
      <c r="F17" s="19">
        <f>IF([4]道具信息!F17="","",[4]道具信息!F17)</f>
        <v>1</v>
      </c>
      <c r="G17" s="19">
        <f>IF([4]道具信息!G17="","",[4]道具信息!G17)</f>
        <v>1</v>
      </c>
      <c r="H17" s="19">
        <f>IF([4]道具信息!H17="","",[4]道具信息!H17)</f>
        <v>0.5</v>
      </c>
      <c r="I17" s="19">
        <f>IF([4]道具信息!I17="","",[4]道具信息!I17)</f>
        <v>3.5830057803451569E-4</v>
      </c>
      <c r="J17" s="19">
        <f>IF([4]道具信息!J17="","",[4]道具信息!J17)</f>
        <v>3.5830057803451569E-4</v>
      </c>
      <c r="K17" s="19">
        <f>IF([4]道具信息!K17="","",[4]道具信息!K17)</f>
        <v>1.7915028901725784E-4</v>
      </c>
      <c r="L17" s="19" t="str">
        <f>IF([4]道具信息!L17="","",[4]道具信息!L17)</f>
        <v/>
      </c>
      <c r="M17" s="19" t="str">
        <f>IF([4]道具信息!M17="","",[4]道具信息!M17)</f>
        <v/>
      </c>
      <c r="N17" s="19" t="str">
        <f>IF([4]道具信息!N17="","",[4]道具信息!N17)</f>
        <v/>
      </c>
      <c r="O17" s="19" t="str">
        <f>IF([4]道具信息!O17="","",[4]道具信息!O17)</f>
        <v/>
      </c>
      <c r="P17" s="19" t="str">
        <f>IF([4]道具信息!P17="","",[4]道具信息!P17)</f>
        <v>木材采集加速/天</v>
      </c>
      <c r="Q17" s="19">
        <f>IF([4]道具信息!Q17="","",[4]道具信息!Q17)</f>
        <v>189.98875225679629</v>
      </c>
      <c r="R17" s="19" t="str">
        <f>IF([4]道具信息!R17="","",[4]道具信息!R17)</f>
        <v/>
      </c>
      <c r="S17" s="19" t="str">
        <f>IF([4]道具信息!S17="","",[4]道具信息!S17)</f>
        <v/>
      </c>
      <c r="T17" s="19" t="str">
        <f>IF([4]道具信息!T17="","",[4]道具信息!T17)</f>
        <v/>
      </c>
      <c r="U17" s="19" t="str">
        <f>IF([4]道具信息!U17="","",[4]道具信息!U17)</f>
        <v/>
      </c>
      <c r="V17" s="19" t="str">
        <f>IF([4]道具信息!V17="","",[4]道具信息!V17)</f>
        <v/>
      </c>
      <c r="W17" s="19" t="str">
        <f>IF([4]道具信息!W17="","",[4]道具信息!W17)</f>
        <v/>
      </c>
      <c r="X17" s="19" t="str">
        <f>IF([4]道具信息!X17="","",[4]道具信息!X17)</f>
        <v/>
      </c>
      <c r="Y17" s="19" t="str">
        <f>IF([4]道具信息!Y17="","",[4]道具信息!Y17)</f>
        <v/>
      </c>
      <c r="Z17" s="19" t="str">
        <f>IF([4]道具信息!Z17="","",[4]道具信息!Z17)</f>
        <v/>
      </c>
    </row>
    <row r="18" spans="1:26" x14ac:dyDescent="0.15">
      <c r="A18" s="19" t="str">
        <f>IF([4]道具信息!A18="","",[4]道具信息!A18)</f>
        <v/>
      </c>
      <c r="B18" s="19" t="str">
        <f>IF([4]道具信息!B18="","",[4]道具信息!B18)</f>
        <v/>
      </c>
      <c r="C18" s="19" t="str">
        <f>IF([4]道具信息!C18="","",[4]道具信息!C18)</f>
        <v/>
      </c>
      <c r="D18" s="19" t="str">
        <f>IF([4]道具信息!D18="","",[4]道具信息!D18)</f>
        <v>刀币</v>
      </c>
      <c r="E18" s="19">
        <f>IF([4]道具信息!E18="","",[4]道具信息!E18)</f>
        <v>1.5625000000000001E-3</v>
      </c>
      <c r="F18" s="19">
        <f>IF([4]道具信息!F18="","",[4]道具信息!F18)</f>
        <v>1</v>
      </c>
      <c r="G18" s="19">
        <f>IF([4]道具信息!G18="","",[4]道具信息!G18)</f>
        <v>1</v>
      </c>
      <c r="H18" s="19">
        <f>IF([4]道具信息!H18="","",[4]道具信息!H18)</f>
        <v>0.7</v>
      </c>
      <c r="I18" s="19">
        <f>IF([4]道具信息!I18="","",[4]道具信息!I18)</f>
        <v>1.5625000000000001E-3</v>
      </c>
      <c r="J18" s="19">
        <f>IF([4]道具信息!J18="","",[4]道具信息!J18)</f>
        <v>1.5625000000000001E-3</v>
      </c>
      <c r="K18" s="19">
        <f>IF([4]道具信息!K18="","",[4]道具信息!K18)</f>
        <v>1.0937499999999999E-3</v>
      </c>
      <c r="L18" s="19" t="str">
        <f>IF([4]道具信息!L18="","",[4]道具信息!L18)</f>
        <v/>
      </c>
      <c r="M18" s="19" t="str">
        <f>IF([4]道具信息!M18="","",[4]道具信息!M18)</f>
        <v/>
      </c>
      <c r="N18" s="19" t="str">
        <f>IF([4]道具信息!N18="","",[4]道具信息!N18)</f>
        <v/>
      </c>
      <c r="O18" s="19" t="str">
        <f>IF([4]道具信息!O18="","",[4]道具信息!O18)</f>
        <v/>
      </c>
      <c r="P18" s="19" t="str">
        <f>IF([4]道具信息!P18="","",[4]道具信息!P18)</f>
        <v>石料采集加速/天</v>
      </c>
      <c r="Q18" s="19">
        <f>IF([4]道具信息!Q18="","",[4]道具信息!Q18)</f>
        <v>189.98875225679629</v>
      </c>
      <c r="R18" s="19" t="str">
        <f>IF([4]道具信息!R18="","",[4]道具信息!R18)</f>
        <v/>
      </c>
      <c r="S18" s="19" t="str">
        <f>IF([4]道具信息!S18="","",[4]道具信息!S18)</f>
        <v/>
      </c>
      <c r="T18" s="19" t="str">
        <f>IF([4]道具信息!T18="","",[4]道具信息!T18)</f>
        <v/>
      </c>
      <c r="U18" s="19" t="str">
        <f>IF([4]道具信息!U18="","",[4]道具信息!U18)</f>
        <v/>
      </c>
      <c r="V18" s="19" t="str">
        <f>IF([4]道具信息!V18="","",[4]道具信息!V18)</f>
        <v/>
      </c>
      <c r="W18" s="19" t="str">
        <f>IF([4]道具信息!W18="","",[4]道具信息!W18)</f>
        <v/>
      </c>
      <c r="X18" s="19" t="str">
        <f>IF([4]道具信息!X18="","",[4]道具信息!X18)</f>
        <v/>
      </c>
      <c r="Y18" s="19" t="str">
        <f>IF([4]道具信息!Y18="","",[4]道具信息!Y18)</f>
        <v/>
      </c>
      <c r="Z18" s="19" t="str">
        <f>IF([4]道具信息!Z18="","",[4]道具信息!Z18)</f>
        <v/>
      </c>
    </row>
    <row r="19" spans="1:26" x14ac:dyDescent="0.15">
      <c r="A19" s="19" t="str">
        <f>IF([4]道具信息!A19="","",[4]道具信息!A19)</f>
        <v/>
      </c>
      <c r="B19" s="19" t="str">
        <f>IF([4]道具信息!B19="","",[4]道具信息!B19)</f>
        <v/>
      </c>
      <c r="C19" s="19" t="str">
        <f>IF([4]道具信息!C19="","",[4]道具信息!C19)</f>
        <v/>
      </c>
      <c r="D19" s="19" t="str">
        <f>IF([4]道具信息!D19="","",[4]道具信息!D19)</f>
        <v>玉珏</v>
      </c>
      <c r="E19" s="19">
        <f>IF([4]道具信息!E19="","",[4]道具信息!E19)</f>
        <v>1</v>
      </c>
      <c r="F19" s="19">
        <f>IF([4]道具信息!F19="","",[4]道具信息!F19)</f>
        <v>1</v>
      </c>
      <c r="G19" s="19">
        <f>IF([4]道具信息!G19="","",[4]道具信息!G19)</f>
        <v>1</v>
      </c>
      <c r="H19" s="19">
        <f>IF([4]道具信息!H19="","",[4]道具信息!H19)</f>
        <v>1</v>
      </c>
      <c r="I19" s="19">
        <f>IF([4]道具信息!I19="","",[4]道具信息!I19)</f>
        <v>1</v>
      </c>
      <c r="J19" s="19">
        <f>IF([4]道具信息!J19="","",[4]道具信息!J19)</f>
        <v>1</v>
      </c>
      <c r="K19" s="19">
        <f>IF([4]道具信息!K19="","",[4]道具信息!K19)</f>
        <v>1</v>
      </c>
      <c r="L19" s="19" t="str">
        <f>IF([4]道具信息!L19="","",[4]道具信息!L19)</f>
        <v/>
      </c>
      <c r="M19" s="19" t="str">
        <f>IF([4]道具信息!M19="","",[4]道具信息!M19)</f>
        <v/>
      </c>
      <c r="N19" s="19" t="str">
        <f>IF([4]道具信息!N19="","",[4]道具信息!N19)</f>
        <v/>
      </c>
      <c r="O19" s="19" t="str">
        <f>IF([4]道具信息!O19="","",[4]道具信息!O19)</f>
        <v/>
      </c>
      <c r="P19" s="19" t="str">
        <f>IF([4]道具信息!P19="","",[4]道具信息!P19)</f>
        <v>铜矿采集加速/天</v>
      </c>
      <c r="Q19" s="19">
        <f>IF([4]道具信息!Q19="","",[4]道具信息!Q19)</f>
        <v>189.98875225679629</v>
      </c>
      <c r="R19" s="19" t="str">
        <f>IF([4]道具信息!R19="","",[4]道具信息!R19)</f>
        <v/>
      </c>
      <c r="S19" s="19" t="str">
        <f>IF([4]道具信息!S19="","",[4]道具信息!S19)</f>
        <v/>
      </c>
      <c r="T19" s="19" t="str">
        <f>IF([4]道具信息!T19="","",[4]道具信息!T19)</f>
        <v/>
      </c>
      <c r="U19" s="19" t="str">
        <f>IF([4]道具信息!U19="","",[4]道具信息!U19)</f>
        <v/>
      </c>
      <c r="V19" s="19" t="str">
        <f>IF([4]道具信息!V19="","",[4]道具信息!V19)</f>
        <v/>
      </c>
      <c r="W19" s="19" t="str">
        <f>IF([4]道具信息!W19="","",[4]道具信息!W19)</f>
        <v/>
      </c>
      <c r="X19" s="19" t="str">
        <f>IF([4]道具信息!X19="","",[4]道具信息!X19)</f>
        <v/>
      </c>
      <c r="Y19" s="19" t="str">
        <f>IF([4]道具信息!Y19="","",[4]道具信息!Y19)</f>
        <v/>
      </c>
      <c r="Z19" s="19" t="str">
        <f>IF([4]道具信息!Z19="","",[4]道具信息!Z19)</f>
        <v/>
      </c>
    </row>
    <row r="20" spans="1:26" x14ac:dyDescent="0.15">
      <c r="A20" s="19" t="str">
        <f>IF([4]道具信息!A20="","",[4]道具信息!A20)</f>
        <v/>
      </c>
      <c r="B20" s="19" t="str">
        <f>IF([4]道具信息!B20="","",[4]道具信息!B20)</f>
        <v/>
      </c>
      <c r="C20" s="19" t="str">
        <f>IF([4]道具信息!C20="","",[4]道具信息!C20)</f>
        <v/>
      </c>
      <c r="D20" s="19" t="str">
        <f>IF([4]道具信息!D20="","",[4]道具信息!D20)</f>
        <v>清剿令</v>
      </c>
      <c r="E20" s="19">
        <f>IF([4]道具信息!E20="","",[4]道具信息!E20)</f>
        <v>75</v>
      </c>
      <c r="F20" s="19">
        <f>IF([4]道具信息!F20="","",[4]道具信息!F20)</f>
        <v>1</v>
      </c>
      <c r="G20" s="19">
        <f>IF([4]道具信息!G20="","",[4]道具信息!G20)</f>
        <v>1</v>
      </c>
      <c r="H20" s="19">
        <f>IF([4]道具信息!H20="","",[4]道具信息!H20)</f>
        <v>1</v>
      </c>
      <c r="I20" s="19">
        <f>IF([4]道具信息!I20="","",[4]道具信息!I20)</f>
        <v>75</v>
      </c>
      <c r="J20" s="19">
        <f>IF([4]道具信息!J20="","",[4]道具信息!J20)</f>
        <v>75</v>
      </c>
      <c r="K20" s="19">
        <f>IF([4]道具信息!K20="","",[4]道具信息!K20)</f>
        <v>75</v>
      </c>
      <c r="L20" s="19" t="str">
        <f>IF([4]道具信息!L20="","",[4]道具信息!L20)</f>
        <v/>
      </c>
      <c r="M20" s="19" t="str">
        <f>IF([4]道具信息!M20="","",[4]道具信息!M20)</f>
        <v/>
      </c>
      <c r="N20" s="19" t="str">
        <f>IF([4]道具信息!N20="","",[4]道具信息!N20)</f>
        <v/>
      </c>
      <c r="O20" s="19" t="str">
        <f>IF([4]道具信息!O20="","",[4]道具信息!O20)</f>
        <v/>
      </c>
      <c r="P20" s="19" t="str">
        <f>IF([4]道具信息!P20="","",[4]道具信息!P20)</f>
        <v>粮食采集加速/天</v>
      </c>
      <c r="Q20" s="19">
        <f>IF([4]道具信息!Q20="","",[4]道具信息!Q20)</f>
        <v>189.98875225679629</v>
      </c>
      <c r="R20" s="19" t="str">
        <f>IF([4]道具信息!R20="","",[4]道具信息!R20)</f>
        <v/>
      </c>
      <c r="S20" s="19" t="str">
        <f>IF([4]道具信息!S20="","",[4]道具信息!S20)</f>
        <v/>
      </c>
      <c r="T20" s="19" t="str">
        <f>IF([4]道具信息!T20="","",[4]道具信息!T20)</f>
        <v/>
      </c>
      <c r="U20" s="19" t="str">
        <f>IF([4]道具信息!U20="","",[4]道具信息!U20)</f>
        <v/>
      </c>
      <c r="V20" s="19" t="str">
        <f>IF([4]道具信息!V20="","",[4]道具信息!V20)</f>
        <v/>
      </c>
      <c r="W20" s="19" t="str">
        <f>IF([4]道具信息!W20="","",[4]道具信息!W20)</f>
        <v/>
      </c>
      <c r="X20" s="19" t="str">
        <f>IF([4]道具信息!X20="","",[4]道具信息!X20)</f>
        <v/>
      </c>
      <c r="Y20" s="19" t="str">
        <f>IF([4]道具信息!Y20="","",[4]道具信息!Y20)</f>
        <v/>
      </c>
      <c r="Z20" s="19" t="str">
        <f>IF([4]道具信息!Z20="","",[4]道具信息!Z20)</f>
        <v/>
      </c>
    </row>
    <row r="21" spans="1:26" x14ac:dyDescent="0.15">
      <c r="A21" s="19" t="str">
        <f>IF([4]道具信息!A21="","",[4]道具信息!A21)</f>
        <v/>
      </c>
      <c r="B21" s="19" t="str">
        <f>IF([4]道具信息!B21="","",[4]道具信息!B21)</f>
        <v/>
      </c>
      <c r="C21" s="19" t="str">
        <f>IF([4]道具信息!C21="","",[4]道具信息!C21)</f>
        <v/>
      </c>
      <c r="D21" s="19" t="str">
        <f>IF([4]道具信息!D21="","",[4]道具信息!D21)</f>
        <v>军团币</v>
      </c>
      <c r="E21" s="19">
        <f>IF([4]道具信息!E21="","",[4]道具信息!E21)</f>
        <v>0.1</v>
      </c>
      <c r="F21" s="19">
        <f>IF([4]道具信息!F21="","",[4]道具信息!F21)</f>
        <v>1</v>
      </c>
      <c r="G21" s="19">
        <f>IF([4]道具信息!G21="","",[4]道具信息!G21)</f>
        <v>1</v>
      </c>
      <c r="H21" s="19">
        <f>IF([4]道具信息!H21="","",[4]道具信息!H21)</f>
        <v>1</v>
      </c>
      <c r="I21" s="19">
        <f>IF([4]道具信息!I21="","",[4]道具信息!I21)</f>
        <v>0.1</v>
      </c>
      <c r="J21" s="19">
        <f>IF([4]道具信息!J21="","",[4]道具信息!J21)</f>
        <v>0.1</v>
      </c>
      <c r="K21" s="19">
        <f>IF([4]道具信息!K21="","",[4]道具信息!K21)</f>
        <v>0.1</v>
      </c>
      <c r="L21" s="19" t="str">
        <f>IF([4]道具信息!L21="","",[4]道具信息!L21)</f>
        <v/>
      </c>
      <c r="M21" s="19" t="str">
        <f>IF([4]道具信息!M21="","",[4]道具信息!M21)</f>
        <v/>
      </c>
      <c r="N21" s="19" t="str">
        <f>IF([4]道具信息!N21="","",[4]道具信息!N21)</f>
        <v/>
      </c>
      <c r="O21" s="19" t="str">
        <f>IF([4]道具信息!O21="","",[4]道具信息!O21)</f>
        <v/>
      </c>
      <c r="P21" s="19" t="str">
        <f>IF([4]道具信息!P21="","",[4]道具信息!P21)</f>
        <v>铁矿采集加速/天</v>
      </c>
      <c r="Q21" s="19">
        <f>IF([4]道具信息!Q21="","",[4]道具信息!Q21)</f>
        <v>284.98312838519439</v>
      </c>
      <c r="R21" s="19" t="str">
        <f>IF([4]道具信息!R21="","",[4]道具信息!R21)</f>
        <v/>
      </c>
      <c r="S21" s="19" t="str">
        <f>IF([4]道具信息!S21="","",[4]道具信息!S21)</f>
        <v/>
      </c>
      <c r="T21" s="19" t="str">
        <f>IF([4]道具信息!T21="","",[4]道具信息!T21)</f>
        <v/>
      </c>
      <c r="U21" s="19" t="str">
        <f>IF([4]道具信息!U21="","",[4]道具信息!U21)</f>
        <v/>
      </c>
      <c r="V21" s="19" t="str">
        <f>IF([4]道具信息!V21="","",[4]道具信息!V21)</f>
        <v/>
      </c>
      <c r="W21" s="19" t="str">
        <f>IF([4]道具信息!W21="","",[4]道具信息!W21)</f>
        <v/>
      </c>
      <c r="X21" s="19" t="str">
        <f>IF([4]道具信息!X21="","",[4]道具信息!X21)</f>
        <v/>
      </c>
      <c r="Y21" s="19" t="str">
        <f>IF([4]道具信息!Y21="","",[4]道具信息!Y21)</f>
        <v/>
      </c>
      <c r="Z21" s="19" t="str">
        <f>IF([4]道具信息!Z21="","",[4]道具信息!Z21)</f>
        <v/>
      </c>
    </row>
    <row r="22" spans="1:26" x14ac:dyDescent="0.15">
      <c r="A22" s="19" t="str">
        <f>IF([4]道具信息!A22="","",[4]道具信息!A22)</f>
        <v/>
      </c>
      <c r="B22" s="19" t="str">
        <f>IF([4]道具信息!B22="","",[4]道具信息!B22)</f>
        <v/>
      </c>
      <c r="C22" s="19" t="str">
        <f>IF([4]道具信息!C22="","",[4]道具信息!C22)</f>
        <v/>
      </c>
      <c r="D22" s="19" t="str">
        <f>IF([4]道具信息!D22="","",[4]道具信息!D22)</f>
        <v>黄金点将令</v>
      </c>
      <c r="E22" s="19">
        <f>IF([4]道具信息!E22="","",[4]道具信息!E22)</f>
        <v>240</v>
      </c>
      <c r="F22" s="19">
        <f>IF([4]道具信息!F22="","",[4]道具信息!F22)</f>
        <v>1</v>
      </c>
      <c r="G22" s="19">
        <f>IF([4]道具信息!G22="","",[4]道具信息!G22)</f>
        <v>1</v>
      </c>
      <c r="H22" s="19">
        <f>IF([4]道具信息!H22="","",[4]道具信息!H22)</f>
        <v>1</v>
      </c>
      <c r="I22" s="19">
        <f>IF([4]道具信息!I22="","",[4]道具信息!I22)</f>
        <v>240</v>
      </c>
      <c r="J22" s="19">
        <f>IF([4]道具信息!J22="","",[4]道具信息!J22)</f>
        <v>240</v>
      </c>
      <c r="K22" s="19">
        <f>IF([4]道具信息!K22="","",[4]道具信息!K22)</f>
        <v>240</v>
      </c>
      <c r="L22" s="19" t="str">
        <f>IF([4]道具信息!L22="","",[4]道具信息!L22)</f>
        <v/>
      </c>
      <c r="M22" s="19" t="str">
        <f>IF([4]道具信息!M22="","",[4]道具信息!M22)</f>
        <v/>
      </c>
      <c r="N22" s="19" t="str">
        <f>IF([4]道具信息!N22="","",[4]道具信息!N22)</f>
        <v/>
      </c>
      <c r="O22" s="19" t="str">
        <f>IF([4]道具信息!O22="","",[4]道具信息!O22)</f>
        <v/>
      </c>
      <c r="P22" s="19" t="str">
        <f>IF([4]道具信息!P22="","",[4]道具信息!P22)</f>
        <v/>
      </c>
      <c r="Q22" s="19" t="str">
        <f>IF([4]道具信息!Q22="","",[4]道具信息!Q22)</f>
        <v/>
      </c>
      <c r="R22" s="19" t="str">
        <f>IF([4]道具信息!R22="","",[4]道具信息!R22)</f>
        <v/>
      </c>
      <c r="S22" s="19" t="str">
        <f>IF([4]道具信息!S22="","",[4]道具信息!S22)</f>
        <v/>
      </c>
      <c r="T22" s="19" t="str">
        <f>IF([4]道具信息!T22="","",[4]道具信息!T22)</f>
        <v/>
      </c>
      <c r="U22" s="19" t="str">
        <f>IF([4]道具信息!U22="","",[4]道具信息!U22)</f>
        <v/>
      </c>
      <c r="V22" s="19" t="str">
        <f>IF([4]道具信息!V22="","",[4]道具信息!V22)</f>
        <v/>
      </c>
      <c r="W22" s="19" t="str">
        <f>IF([4]道具信息!W22="","",[4]道具信息!W22)</f>
        <v/>
      </c>
      <c r="X22" s="19" t="str">
        <f>IF([4]道具信息!X22="","",[4]道具信息!X22)</f>
        <v/>
      </c>
      <c r="Y22" s="19" t="str">
        <f>IF([4]道具信息!Y22="","",[4]道具信息!Y22)</f>
        <v/>
      </c>
      <c r="Z22" s="19" t="str">
        <f>IF([4]道具信息!Z22="","",[4]道具信息!Z22)</f>
        <v/>
      </c>
    </row>
    <row r="23" spans="1:26" x14ac:dyDescent="0.15">
      <c r="A23" s="19" t="str">
        <f>IF([4]道具信息!A23="","",[4]道具信息!A23)</f>
        <v/>
      </c>
      <c r="B23" s="19" t="str">
        <f>IF([4]道具信息!B23="","",[4]道具信息!B23)</f>
        <v/>
      </c>
      <c r="C23" s="19" t="str">
        <f>IF([4]道具信息!C23="","",[4]道具信息!C23)</f>
        <v/>
      </c>
      <c r="D23" s="19" t="str">
        <f>IF([4]道具信息!D23="","",[4]道具信息!D23)</f>
        <v>青铜点将令</v>
      </c>
      <c r="E23" s="19">
        <f>IF([4]道具信息!E23="","",[4]道具信息!E23)</f>
        <v>65</v>
      </c>
      <c r="F23" s="19">
        <f>IF([4]道具信息!F23="","",[4]道具信息!F23)</f>
        <v>1</v>
      </c>
      <c r="G23" s="19">
        <f>IF([4]道具信息!G23="","",[4]道具信息!G23)</f>
        <v>1</v>
      </c>
      <c r="H23" s="19">
        <f>IF([4]道具信息!H23="","",[4]道具信息!H23)</f>
        <v>1</v>
      </c>
      <c r="I23" s="19">
        <f>IF([4]道具信息!I23="","",[4]道具信息!I23)</f>
        <v>65</v>
      </c>
      <c r="J23" s="19">
        <f>IF([4]道具信息!J23="","",[4]道具信息!J23)</f>
        <v>65</v>
      </c>
      <c r="K23" s="19">
        <f>IF([4]道具信息!K23="","",[4]道具信息!K23)</f>
        <v>65</v>
      </c>
      <c r="L23" s="19" t="str">
        <f>IF([4]道具信息!L23="","",[4]道具信息!L23)</f>
        <v/>
      </c>
      <c r="M23" s="19" t="str">
        <f>IF([4]道具信息!M23="","",[4]道具信息!M23)</f>
        <v/>
      </c>
      <c r="N23" s="19" t="str">
        <f>IF([4]道具信息!N23="","",[4]道具信息!N23)</f>
        <v/>
      </c>
      <c r="O23" s="19" t="str">
        <f>IF([4]道具信息!O23="","",[4]道具信息!O23)</f>
        <v/>
      </c>
      <c r="P23" s="19" t="str">
        <f>IF([4]道具信息!P23="","",[4]道具信息!P23)</f>
        <v/>
      </c>
      <c r="Q23" s="19" t="str">
        <f>IF([4]道具信息!Q23="","",[4]道具信息!Q23)</f>
        <v/>
      </c>
      <c r="R23" s="19" t="str">
        <f>IF([4]道具信息!R23="","",[4]道具信息!R23)</f>
        <v/>
      </c>
      <c r="S23" s="19" t="str">
        <f>IF([4]道具信息!S23="","",[4]道具信息!S23)</f>
        <v/>
      </c>
      <c r="T23" s="19" t="str">
        <f>IF([4]道具信息!T23="","",[4]道具信息!T23)</f>
        <v/>
      </c>
      <c r="U23" s="19" t="str">
        <f>IF([4]道具信息!U23="","",[4]道具信息!U23)</f>
        <v/>
      </c>
      <c r="V23" s="19" t="str">
        <f>IF([4]道具信息!V23="","",[4]道具信息!V23)</f>
        <v/>
      </c>
      <c r="W23" s="19" t="str">
        <f>IF([4]道具信息!W23="","",[4]道具信息!W23)</f>
        <v/>
      </c>
      <c r="X23" s="19" t="str">
        <f>IF([4]道具信息!X23="","",[4]道具信息!X23)</f>
        <v/>
      </c>
      <c r="Y23" s="19" t="str">
        <f>IF([4]道具信息!Y23="","",[4]道具信息!Y23)</f>
        <v/>
      </c>
      <c r="Z23" s="19" t="str">
        <f>IF([4]道具信息!Z23="","",[4]道具信息!Z23)</f>
        <v/>
      </c>
    </row>
    <row r="24" spans="1:26" x14ac:dyDescent="0.15">
      <c r="A24" s="19" t="str">
        <f>IF([4]道具信息!A24="","",[4]道具信息!A24)</f>
        <v/>
      </c>
      <c r="B24" s="19" t="str">
        <f>IF([4]道具信息!B24="","",[4]道具信息!B24)</f>
        <v/>
      </c>
      <c r="C24" s="19" t="str">
        <f>IF([4]道具信息!C24="","",[4]道具信息!C24)</f>
        <v/>
      </c>
      <c r="D24" s="19" t="str">
        <f>IF([4]道具信息!D24="","",[4]道具信息!D24)</f>
        <v>信物*2、武将碎片*10、黄金600三选一（600钻）</v>
      </c>
      <c r="E24" s="19">
        <f>IF([4]道具信息!E24="","",[4]道具信息!E24)</f>
        <v>600</v>
      </c>
      <c r="F24" s="19">
        <f>IF([4]道具信息!F24="","",[4]道具信息!F24)</f>
        <v>1</v>
      </c>
      <c r="G24" s="19">
        <f>IF([4]道具信息!G24="","",[4]道具信息!G24)</f>
        <v>1</v>
      </c>
      <c r="H24" s="19">
        <f>IF([4]道具信息!H24="","",[4]道具信息!H24)</f>
        <v>1</v>
      </c>
      <c r="I24" s="19">
        <f>IF([4]道具信息!I24="","",[4]道具信息!I24)</f>
        <v>600</v>
      </c>
      <c r="J24" s="19">
        <f>IF([4]道具信息!J24="","",[4]道具信息!J24)</f>
        <v>600</v>
      </c>
      <c r="K24" s="19">
        <f>IF([4]道具信息!K24="","",[4]道具信息!K24)</f>
        <v>600</v>
      </c>
      <c r="L24" s="19" t="str">
        <f>IF([4]道具信息!L24="","",[4]道具信息!L24)</f>
        <v/>
      </c>
      <c r="M24" s="19" t="str">
        <f>IF([4]道具信息!M24="","",[4]道具信息!M24)</f>
        <v/>
      </c>
      <c r="N24" s="19" t="str">
        <f>IF([4]道具信息!N24="","",[4]道具信息!N24)</f>
        <v/>
      </c>
      <c r="O24" s="19" t="str">
        <f>IF([4]道具信息!O24="","",[4]道具信息!O24)</f>
        <v/>
      </c>
      <c r="P24" s="19" t="str">
        <f>IF([4]道具信息!P24="","",[4]道具信息!P24)</f>
        <v/>
      </c>
      <c r="Q24" s="19" t="str">
        <f>IF([4]道具信息!Q24="","",[4]道具信息!Q24)</f>
        <v/>
      </c>
      <c r="R24" s="19" t="str">
        <f>IF([4]道具信息!R24="","",[4]道具信息!R24)</f>
        <v/>
      </c>
      <c r="S24" s="19" t="str">
        <f>IF([4]道具信息!S24="","",[4]道具信息!S24)</f>
        <v/>
      </c>
      <c r="T24" s="19" t="str">
        <f>IF([4]道具信息!T24="","",[4]道具信息!T24)</f>
        <v/>
      </c>
      <c r="U24" s="19" t="str">
        <f>IF([4]道具信息!U24="","",[4]道具信息!U24)</f>
        <v/>
      </c>
      <c r="V24" s="19" t="str">
        <f>IF([4]道具信息!V24="","",[4]道具信息!V24)</f>
        <v/>
      </c>
      <c r="W24" s="19" t="str">
        <f>IF([4]道具信息!W24="","",[4]道具信息!W24)</f>
        <v/>
      </c>
      <c r="X24" s="19" t="str">
        <f>IF([4]道具信息!X24="","",[4]道具信息!X24)</f>
        <v/>
      </c>
      <c r="Y24" s="19" t="str">
        <f>IF([4]道具信息!Y24="","",[4]道具信息!Y24)</f>
        <v/>
      </c>
      <c r="Z24" s="19" t="str">
        <f>IF([4]道具信息!Z24="","",[4]道具信息!Z24)</f>
        <v/>
      </c>
    </row>
    <row r="25" spans="1:26" x14ac:dyDescent="0.15">
      <c r="A25" s="19" t="str">
        <f>IF([4]道具信息!A25="","",[4]道具信息!A25)</f>
        <v/>
      </c>
      <c r="B25" s="19" t="str">
        <f>IF([4]道具信息!B25="","",[4]道具信息!B25)</f>
        <v/>
      </c>
      <c r="C25" s="19" t="str">
        <f>IF([4]道具信息!C25="","",[4]道具信息!C25)</f>
        <v/>
      </c>
      <c r="D25" s="19" t="str">
        <f>IF([4]道具信息!D25="","",[4]道具信息!D25)</f>
        <v>蓝色门客</v>
      </c>
      <c r="E25" s="19">
        <f>IF([4]道具信息!E25="","",[4]道具信息!E25)</f>
        <v>1000</v>
      </c>
      <c r="F25" s="19">
        <f>IF([4]道具信息!F25="","",[4]道具信息!F25)</f>
        <v>1</v>
      </c>
      <c r="G25" s="19">
        <f>IF([4]道具信息!G25="","",[4]道具信息!G25)</f>
        <v>1</v>
      </c>
      <c r="H25" s="19">
        <f>IF([4]道具信息!H25="","",[4]道具信息!H25)</f>
        <v>1</v>
      </c>
      <c r="I25" s="19">
        <f>IF([4]道具信息!I25="","",[4]道具信息!I25)</f>
        <v>1000</v>
      </c>
      <c r="J25" s="19">
        <f>IF([4]道具信息!J25="","",[4]道具信息!J25)</f>
        <v>1000</v>
      </c>
      <c r="K25" s="19">
        <f>IF([4]道具信息!K25="","",[4]道具信息!K25)</f>
        <v>1000</v>
      </c>
      <c r="L25" s="19" t="str">
        <f>IF([4]道具信息!L25="","",[4]道具信息!L25)</f>
        <v/>
      </c>
      <c r="M25" s="19" t="str">
        <f>IF([4]道具信息!M25="","",[4]道具信息!M25)</f>
        <v/>
      </c>
      <c r="N25" s="19" t="str">
        <f>IF([4]道具信息!N25="","",[4]道具信息!N25)</f>
        <v/>
      </c>
      <c r="O25" s="19" t="str">
        <f>IF([4]道具信息!O25="","",[4]道具信息!O25)</f>
        <v/>
      </c>
      <c r="P25" s="19" t="str">
        <f>IF([4]道具信息!P25="","",[4]道具信息!P25)</f>
        <v/>
      </c>
      <c r="Q25" s="19" t="str">
        <f>IF([4]道具信息!Q25="","",[4]道具信息!Q25)</f>
        <v/>
      </c>
      <c r="R25" s="19" t="str">
        <f>IF([4]道具信息!R25="","",[4]道具信息!R25)</f>
        <v/>
      </c>
      <c r="S25" s="19" t="str">
        <f>IF([4]道具信息!S25="","",[4]道具信息!S25)</f>
        <v/>
      </c>
      <c r="T25" s="19" t="str">
        <f>IF([4]道具信息!T25="","",[4]道具信息!T25)</f>
        <v/>
      </c>
      <c r="U25" s="19" t="str">
        <f>IF([4]道具信息!U25="","",[4]道具信息!U25)</f>
        <v/>
      </c>
      <c r="V25" s="19" t="str">
        <f>IF([4]道具信息!V25="","",[4]道具信息!V25)</f>
        <v/>
      </c>
      <c r="W25" s="19" t="str">
        <f>IF([4]道具信息!W25="","",[4]道具信息!W25)</f>
        <v/>
      </c>
      <c r="X25" s="19" t="str">
        <f>IF([4]道具信息!X25="","",[4]道具信息!X25)</f>
        <v/>
      </c>
      <c r="Y25" s="19" t="str">
        <f>IF([4]道具信息!Y25="","",[4]道具信息!Y25)</f>
        <v/>
      </c>
      <c r="Z25" s="19" t="str">
        <f>IF([4]道具信息!Z25="","",[4]道具信息!Z25)</f>
        <v/>
      </c>
    </row>
    <row r="26" spans="1:26" x14ac:dyDescent="0.15">
      <c r="A26" s="19" t="str">
        <f>IF([4]道具信息!A26="","",[4]道具信息!A26)</f>
        <v/>
      </c>
      <c r="B26" s="19" t="str">
        <f>IF([4]道具信息!B26="","",[4]道具信息!B26)</f>
        <v/>
      </c>
      <c r="C26" s="19" t="str">
        <f>IF([4]道具信息!C26="","",[4]道具信息!C26)</f>
        <v/>
      </c>
      <c r="D26" s="19" t="str">
        <f>IF([4]道具信息!D26="","",[4]道具信息!D26)</f>
        <v>紫色门客</v>
      </c>
      <c r="E26" s="19">
        <f>IF([4]道具信息!E26="","",[4]道具信息!E26)</f>
        <v>3000</v>
      </c>
      <c r="F26" s="19">
        <f>IF([4]道具信息!F26="","",[4]道具信息!F26)</f>
        <v>1</v>
      </c>
      <c r="G26" s="19">
        <f>IF([4]道具信息!G26="","",[4]道具信息!G26)</f>
        <v>1</v>
      </c>
      <c r="H26" s="19">
        <f>IF([4]道具信息!H26="","",[4]道具信息!H26)</f>
        <v>1</v>
      </c>
      <c r="I26" s="19">
        <f>IF([4]道具信息!I26="","",[4]道具信息!I26)</f>
        <v>3000</v>
      </c>
      <c r="J26" s="19">
        <f>IF([4]道具信息!J26="","",[4]道具信息!J26)</f>
        <v>3000</v>
      </c>
      <c r="K26" s="19">
        <f>IF([4]道具信息!K26="","",[4]道具信息!K26)</f>
        <v>3000</v>
      </c>
      <c r="L26" s="19" t="str">
        <f>IF([4]道具信息!L26="","",[4]道具信息!L26)</f>
        <v/>
      </c>
      <c r="M26" s="19" t="str">
        <f>IF([4]道具信息!M26="","",[4]道具信息!M26)</f>
        <v/>
      </c>
      <c r="N26" s="19" t="str">
        <f>IF([4]道具信息!N26="","",[4]道具信息!N26)</f>
        <v/>
      </c>
      <c r="O26" s="19" t="str">
        <f>IF([4]道具信息!O26="","",[4]道具信息!O26)</f>
        <v/>
      </c>
      <c r="P26" s="19" t="str">
        <f>IF([4]道具信息!P26="","",[4]道具信息!P26)</f>
        <v/>
      </c>
      <c r="Q26" s="19" t="str">
        <f>IF([4]道具信息!Q26="","",[4]道具信息!Q26)</f>
        <v/>
      </c>
      <c r="R26" s="19" t="str">
        <f>IF([4]道具信息!R26="","",[4]道具信息!R26)</f>
        <v/>
      </c>
      <c r="S26" s="19" t="str">
        <f>IF([4]道具信息!S26="","",[4]道具信息!S26)</f>
        <v/>
      </c>
      <c r="T26" s="19" t="str">
        <f>IF([4]道具信息!T26="","",[4]道具信息!T26)</f>
        <v/>
      </c>
      <c r="U26" s="19" t="str">
        <f>IF([4]道具信息!U26="","",[4]道具信息!U26)</f>
        <v/>
      </c>
      <c r="V26" s="19" t="str">
        <f>IF([4]道具信息!V26="","",[4]道具信息!V26)</f>
        <v/>
      </c>
      <c r="W26" s="19" t="str">
        <f>IF([4]道具信息!W26="","",[4]道具信息!W26)</f>
        <v/>
      </c>
      <c r="X26" s="19" t="str">
        <f>IF([4]道具信息!X26="","",[4]道具信息!X26)</f>
        <v/>
      </c>
      <c r="Y26" s="19" t="str">
        <f>IF([4]道具信息!Y26="","",[4]道具信息!Y26)</f>
        <v/>
      </c>
      <c r="Z26" s="19" t="str">
        <f>IF([4]道具信息!Z26="","",[4]道具信息!Z26)</f>
        <v/>
      </c>
    </row>
    <row r="27" spans="1:26" x14ac:dyDescent="0.15">
      <c r="A27" s="19" t="str">
        <f>IF([4]道具信息!A27="","",[4]道具信息!A27)</f>
        <v/>
      </c>
      <c r="B27" s="19" t="str">
        <f>IF([4]道具信息!B27="","",[4]道具信息!B27)</f>
        <v/>
      </c>
      <c r="C27" s="19" t="str">
        <f>IF([4]道具信息!C27="","",[4]道具信息!C27)</f>
        <v/>
      </c>
      <c r="D27" s="19" t="str">
        <f>IF([4]道具信息!D27="","",[4]道具信息!D27)</f>
        <v>橙色门客</v>
      </c>
      <c r="E27" s="19">
        <f>IF([4]道具信息!E27="","",[4]道具信息!E27)</f>
        <v>8000</v>
      </c>
      <c r="F27" s="19">
        <f>IF([4]道具信息!F27="","",[4]道具信息!F27)</f>
        <v>1</v>
      </c>
      <c r="G27" s="19">
        <f>IF([4]道具信息!G27="","",[4]道具信息!G27)</f>
        <v>1</v>
      </c>
      <c r="H27" s="19">
        <f>IF([4]道具信息!H27="","",[4]道具信息!H27)</f>
        <v>1</v>
      </c>
      <c r="I27" s="19">
        <f>IF([4]道具信息!I27="","",[4]道具信息!I27)</f>
        <v>8000</v>
      </c>
      <c r="J27" s="19">
        <f>IF([4]道具信息!J27="","",[4]道具信息!J27)</f>
        <v>8000</v>
      </c>
      <c r="K27" s="19">
        <f>IF([4]道具信息!K27="","",[4]道具信息!K27)</f>
        <v>8000</v>
      </c>
      <c r="L27" s="19" t="str">
        <f>IF([4]道具信息!L27="","",[4]道具信息!L27)</f>
        <v/>
      </c>
      <c r="M27" s="19" t="str">
        <f>IF([4]道具信息!M27="","",[4]道具信息!M27)</f>
        <v/>
      </c>
      <c r="N27" s="19" t="str">
        <f>IF([4]道具信息!N27="","",[4]道具信息!N27)</f>
        <v/>
      </c>
      <c r="O27" s="19" t="str">
        <f>IF([4]道具信息!O27="","",[4]道具信息!O27)</f>
        <v/>
      </c>
      <c r="P27" s="19" t="str">
        <f>IF([4]道具信息!P27="","",[4]道具信息!P27)</f>
        <v/>
      </c>
      <c r="Q27" s="19" t="str">
        <f>IF([4]道具信息!Q27="","",[4]道具信息!Q27)</f>
        <v/>
      </c>
      <c r="R27" s="19" t="str">
        <f>IF([4]道具信息!R27="","",[4]道具信息!R27)</f>
        <v/>
      </c>
      <c r="S27" s="19" t="str">
        <f>IF([4]道具信息!S27="","",[4]道具信息!S27)</f>
        <v/>
      </c>
      <c r="T27" s="19" t="str">
        <f>IF([4]道具信息!T27="","",[4]道具信息!T27)</f>
        <v/>
      </c>
      <c r="U27" s="19" t="str">
        <f>IF([4]道具信息!U27="","",[4]道具信息!U27)</f>
        <v/>
      </c>
      <c r="V27" s="19" t="str">
        <f>IF([4]道具信息!V27="","",[4]道具信息!V27)</f>
        <v/>
      </c>
      <c r="W27" s="19" t="str">
        <f>IF([4]道具信息!W27="","",[4]道具信息!W27)</f>
        <v/>
      </c>
      <c r="X27" s="19" t="str">
        <f>IF([4]道具信息!X27="","",[4]道具信息!X27)</f>
        <v/>
      </c>
      <c r="Y27" s="19" t="str">
        <f>IF([4]道具信息!Y27="","",[4]道具信息!Y27)</f>
        <v/>
      </c>
      <c r="Z27" s="19" t="str">
        <f>IF([4]道具信息!Z27="","",[4]道具信息!Z27)</f>
        <v/>
      </c>
    </row>
    <row r="28" spans="1:26" x14ac:dyDescent="0.15">
      <c r="A28" s="19" t="str">
        <f>IF([4]道具信息!A28="","",[4]道具信息!A28)</f>
        <v/>
      </c>
      <c r="B28" s="19" t="str">
        <f>IF([4]道具信息!B28="","",[4]道具信息!B28)</f>
        <v/>
      </c>
      <c r="C28" s="19" t="str">
        <f>IF([4]道具信息!C28="","",[4]道具信息!C28)</f>
        <v/>
      </c>
      <c r="D28" s="19" t="str">
        <f>IF([4]道具信息!D28="","",[4]道具信息!D28)</f>
        <v>红色门客</v>
      </c>
      <c r="E28" s="19">
        <f>IF([4]道具信息!E28="","",[4]道具信息!E28)</f>
        <v>20000</v>
      </c>
      <c r="F28" s="19">
        <f>IF([4]道具信息!F28="","",[4]道具信息!F28)</f>
        <v>1</v>
      </c>
      <c r="G28" s="19">
        <f>IF([4]道具信息!G28="","",[4]道具信息!G28)</f>
        <v>1</v>
      </c>
      <c r="H28" s="19">
        <f>IF([4]道具信息!H28="","",[4]道具信息!H28)</f>
        <v>1</v>
      </c>
      <c r="I28" s="19">
        <f>IF([4]道具信息!I28="","",[4]道具信息!I28)</f>
        <v>20000</v>
      </c>
      <c r="J28" s="19">
        <f>IF([4]道具信息!J28="","",[4]道具信息!J28)</f>
        <v>20000</v>
      </c>
      <c r="K28" s="19">
        <f>IF([4]道具信息!K28="","",[4]道具信息!K28)</f>
        <v>20000</v>
      </c>
      <c r="L28" s="19" t="str">
        <f>IF([4]道具信息!L28="","",[4]道具信息!L28)</f>
        <v/>
      </c>
      <c r="M28" s="19" t="str">
        <f>IF([4]道具信息!M28="","",[4]道具信息!M28)</f>
        <v/>
      </c>
      <c r="N28" s="19" t="str">
        <f>IF([4]道具信息!N28="","",[4]道具信息!N28)</f>
        <v/>
      </c>
      <c r="O28" s="19" t="str">
        <f>IF([4]道具信息!O28="","",[4]道具信息!O28)</f>
        <v/>
      </c>
      <c r="P28" s="19" t="str">
        <f>IF([4]道具信息!P28="","",[4]道具信息!P28)</f>
        <v/>
      </c>
      <c r="Q28" s="19" t="str">
        <f>IF([4]道具信息!Q28="","",[4]道具信息!Q28)</f>
        <v/>
      </c>
      <c r="R28" s="19" t="str">
        <f>IF([4]道具信息!R28="","",[4]道具信息!R28)</f>
        <v/>
      </c>
      <c r="S28" s="19" t="str">
        <f>IF([4]道具信息!S28="","",[4]道具信息!S28)</f>
        <v/>
      </c>
      <c r="T28" s="19" t="str">
        <f>IF([4]道具信息!T28="","",[4]道具信息!T28)</f>
        <v/>
      </c>
      <c r="U28" s="19" t="str">
        <f>IF([4]道具信息!U28="","",[4]道具信息!U28)</f>
        <v/>
      </c>
      <c r="V28" s="19" t="str">
        <f>IF([4]道具信息!V28="","",[4]道具信息!V28)</f>
        <v/>
      </c>
      <c r="W28" s="19" t="str">
        <f>IF([4]道具信息!W28="","",[4]道具信息!W28)</f>
        <v/>
      </c>
      <c r="X28" s="19" t="str">
        <f>IF([4]道具信息!X28="","",[4]道具信息!X28)</f>
        <v/>
      </c>
      <c r="Y28" s="19" t="str">
        <f>IF([4]道具信息!Y28="","",[4]道具信息!Y28)</f>
        <v/>
      </c>
      <c r="Z28" s="19" t="str">
        <f>IF([4]道具信息!Z28="","",[4]道具信息!Z28)</f>
        <v/>
      </c>
    </row>
    <row r="29" spans="1:26" x14ac:dyDescent="0.15">
      <c r="A29" s="19" t="str">
        <f>IF([4]道具信息!A29="","",[4]道具信息!A29)</f>
        <v/>
      </c>
      <c r="B29" s="19" t="str">
        <f>IF([4]道具信息!B29="","",[4]道具信息!B29)</f>
        <v/>
      </c>
      <c r="C29" s="19" t="str">
        <f>IF([4]道具信息!C29="","",[4]道具信息!C29)</f>
        <v/>
      </c>
      <c r="D29" s="19" t="str">
        <f>IF([4]道具信息!D29="","",[4]道具信息!D29)</f>
        <v>神将点将令</v>
      </c>
      <c r="E29" s="19">
        <f>IF([4]道具信息!E29="","",[4]道具信息!E29)</f>
        <v>400</v>
      </c>
      <c r="F29" s="19">
        <f>IF([4]道具信息!F29="","",[4]道具信息!F29)</f>
        <v>1</v>
      </c>
      <c r="G29" s="19">
        <f>IF([4]道具信息!G29="","",[4]道具信息!G29)</f>
        <v>1</v>
      </c>
      <c r="H29" s="19">
        <f>IF([4]道具信息!H29="","",[4]道具信息!H29)</f>
        <v>1</v>
      </c>
      <c r="I29" s="19">
        <f>IF([4]道具信息!I29="","",[4]道具信息!I29)</f>
        <v>400</v>
      </c>
      <c r="J29" s="19">
        <f>IF([4]道具信息!J29="","",[4]道具信息!J29)</f>
        <v>400</v>
      </c>
      <c r="K29" s="19">
        <f>IF([4]道具信息!K29="","",[4]道具信息!K29)</f>
        <v>400</v>
      </c>
      <c r="L29" s="19" t="str">
        <f>IF([4]道具信息!L29="","",[4]道具信息!L29)</f>
        <v/>
      </c>
      <c r="M29" s="19" t="str">
        <f>IF([4]道具信息!M29="","",[4]道具信息!M29)</f>
        <v/>
      </c>
      <c r="N29" s="19" t="str">
        <f>IF([4]道具信息!N29="","",[4]道具信息!N29)</f>
        <v/>
      </c>
      <c r="O29" s="19" t="str">
        <f>IF([4]道具信息!O29="","",[4]道具信息!O29)</f>
        <v/>
      </c>
      <c r="P29" s="19" t="str">
        <f>IF([4]道具信息!P29="","",[4]道具信息!P29)</f>
        <v/>
      </c>
      <c r="Q29" s="19" t="str">
        <f>IF([4]道具信息!Q29="","",[4]道具信息!Q29)</f>
        <v/>
      </c>
      <c r="R29" s="19" t="str">
        <f>IF([4]道具信息!R29="","",[4]道具信息!R29)</f>
        <v/>
      </c>
      <c r="S29" s="19" t="str">
        <f>IF([4]道具信息!S29="","",[4]道具信息!S29)</f>
        <v/>
      </c>
      <c r="T29" s="19" t="str">
        <f>IF([4]道具信息!T29="","",[4]道具信息!T29)</f>
        <v/>
      </c>
      <c r="U29" s="19" t="str">
        <f>IF([4]道具信息!U29="","",[4]道具信息!U29)</f>
        <v/>
      </c>
      <c r="V29" s="19" t="str">
        <f>IF([4]道具信息!V29="","",[4]道具信息!V29)</f>
        <v/>
      </c>
      <c r="W29" s="19" t="str">
        <f>IF([4]道具信息!W29="","",[4]道具信息!W29)</f>
        <v/>
      </c>
      <c r="X29" s="19" t="str">
        <f>IF([4]道具信息!X29="","",[4]道具信息!X29)</f>
        <v/>
      </c>
      <c r="Y29" s="19" t="str">
        <f>IF([4]道具信息!Y29="","",[4]道具信息!Y29)</f>
        <v/>
      </c>
      <c r="Z29" s="19" t="str">
        <f>IF([4]道具信息!Z29="","",[4]道具信息!Z29)</f>
        <v/>
      </c>
    </row>
    <row r="30" spans="1:26" x14ac:dyDescent="0.15">
      <c r="A30" s="19" t="str">
        <f>IF([4]道具信息!A30="","",[4]道具信息!A30)</f>
        <v/>
      </c>
      <c r="B30" s="19" t="str">
        <f>IF([4]道具信息!B30="","",[4]道具信息!B30)</f>
        <v/>
      </c>
      <c r="C30" s="19" t="str">
        <f>IF([4]道具信息!C30="","",[4]道具信息!C30)</f>
        <v/>
      </c>
      <c r="D30" s="19" t="str">
        <f>IF([4]道具信息!D30="","",[4]道具信息!D30)</f>
        <v>绿色军团馈赠</v>
      </c>
      <c r="E30" s="19">
        <f>IF([4]道具信息!E30="","",[4]道具信息!E30)</f>
        <v>20</v>
      </c>
      <c r="F30" s="19">
        <f>IF([4]道具信息!F30="","",[4]道具信息!F30)</f>
        <v>1</v>
      </c>
      <c r="G30" s="19">
        <f>IF([4]道具信息!G30="","",[4]道具信息!G30)</f>
        <v>1</v>
      </c>
      <c r="H30" s="19">
        <f>IF([4]道具信息!H30="","",[4]道具信息!H30)</f>
        <v>1</v>
      </c>
      <c r="I30" s="19">
        <f>IF([4]道具信息!I30="","",[4]道具信息!I30)</f>
        <v>20</v>
      </c>
      <c r="J30" s="19">
        <f>IF([4]道具信息!J30="","",[4]道具信息!J30)</f>
        <v>20</v>
      </c>
      <c r="K30" s="19">
        <f>IF([4]道具信息!K30="","",[4]道具信息!K30)</f>
        <v>20</v>
      </c>
      <c r="L30" s="19" t="str">
        <f>IF([4]道具信息!L30="","",[4]道具信息!L30)</f>
        <v/>
      </c>
      <c r="M30" s="19" t="str">
        <f>IF([4]道具信息!M30="","",[4]道具信息!M30)</f>
        <v/>
      </c>
      <c r="N30" s="19" t="str">
        <f>IF([4]道具信息!N30="","",[4]道具信息!N30)</f>
        <v/>
      </c>
      <c r="O30" s="19" t="str">
        <f>IF([4]道具信息!O30="","",[4]道具信息!O30)</f>
        <v/>
      </c>
      <c r="P30" s="19" t="str">
        <f>IF([4]道具信息!P30="","",[4]道具信息!P30)</f>
        <v/>
      </c>
      <c r="Q30" s="19" t="str">
        <f>IF([4]道具信息!Q30="","",[4]道具信息!Q30)</f>
        <v/>
      </c>
      <c r="R30" s="19" t="str">
        <f>IF([4]道具信息!R30="","",[4]道具信息!R30)</f>
        <v/>
      </c>
      <c r="S30" s="19" t="str">
        <f>IF([4]道具信息!S30="","",[4]道具信息!S30)</f>
        <v/>
      </c>
      <c r="T30" s="19" t="str">
        <f>IF([4]道具信息!T30="","",[4]道具信息!T30)</f>
        <v/>
      </c>
      <c r="U30" s="19" t="str">
        <f>IF([4]道具信息!U30="","",[4]道具信息!U30)</f>
        <v/>
      </c>
      <c r="V30" s="19" t="str">
        <f>IF([4]道具信息!V30="","",[4]道具信息!V30)</f>
        <v/>
      </c>
      <c r="W30" s="19" t="str">
        <f>IF([4]道具信息!W30="","",[4]道具信息!W30)</f>
        <v/>
      </c>
      <c r="X30" s="19" t="str">
        <f>IF([4]道具信息!X30="","",[4]道具信息!X30)</f>
        <v/>
      </c>
      <c r="Y30" s="19" t="str">
        <f>IF([4]道具信息!Y30="","",[4]道具信息!Y30)</f>
        <v/>
      </c>
      <c r="Z30" s="19" t="str">
        <f>IF([4]道具信息!Z30="","",[4]道具信息!Z30)</f>
        <v/>
      </c>
    </row>
    <row r="31" spans="1:26" x14ac:dyDescent="0.15">
      <c r="A31" s="19" t="str">
        <f>IF([4]道具信息!A31="","",[4]道具信息!A31)</f>
        <v/>
      </c>
      <c r="B31" s="19" t="str">
        <f>IF([4]道具信息!B31="","",[4]道具信息!B31)</f>
        <v/>
      </c>
      <c r="C31" s="19" t="str">
        <f>IF([4]道具信息!C31="","",[4]道具信息!C31)</f>
        <v/>
      </c>
      <c r="D31" s="19" t="str">
        <f>IF([4]道具信息!D31="","",[4]道具信息!D31)</f>
        <v>蓝色军团馈赠</v>
      </c>
      <c r="E31" s="19">
        <f>IF([4]道具信息!E31="","",[4]道具信息!E31)</f>
        <v>100</v>
      </c>
      <c r="F31" s="19">
        <f>IF([4]道具信息!F31="","",[4]道具信息!F31)</f>
        <v>1</v>
      </c>
      <c r="G31" s="19">
        <f>IF([4]道具信息!G31="","",[4]道具信息!G31)</f>
        <v>1</v>
      </c>
      <c r="H31" s="19">
        <f>IF([4]道具信息!H31="","",[4]道具信息!H31)</f>
        <v>1</v>
      </c>
      <c r="I31" s="19">
        <f>IF([4]道具信息!I31="","",[4]道具信息!I31)</f>
        <v>100</v>
      </c>
      <c r="J31" s="19">
        <f>IF([4]道具信息!J31="","",[4]道具信息!J31)</f>
        <v>100</v>
      </c>
      <c r="K31" s="19">
        <f>IF([4]道具信息!K31="","",[4]道具信息!K31)</f>
        <v>100</v>
      </c>
      <c r="L31" s="19" t="str">
        <f>IF([4]道具信息!L31="","",[4]道具信息!L31)</f>
        <v/>
      </c>
      <c r="M31" s="19" t="str">
        <f>IF([4]道具信息!M31="","",[4]道具信息!M31)</f>
        <v/>
      </c>
      <c r="N31" s="19" t="str">
        <f>IF([4]道具信息!N31="","",[4]道具信息!N31)</f>
        <v/>
      </c>
      <c r="O31" s="19" t="str">
        <f>IF([4]道具信息!O31="","",[4]道具信息!O31)</f>
        <v/>
      </c>
      <c r="P31" s="19" t="str">
        <f>IF([4]道具信息!P31="","",[4]道具信息!P31)</f>
        <v/>
      </c>
      <c r="Q31" s="19" t="str">
        <f>IF([4]道具信息!Q31="","",[4]道具信息!Q31)</f>
        <v/>
      </c>
      <c r="R31" s="19" t="str">
        <f>IF([4]道具信息!R31="","",[4]道具信息!R31)</f>
        <v/>
      </c>
      <c r="S31" s="19" t="str">
        <f>IF([4]道具信息!S31="","",[4]道具信息!S31)</f>
        <v/>
      </c>
      <c r="T31" s="19" t="str">
        <f>IF([4]道具信息!T31="","",[4]道具信息!T31)</f>
        <v/>
      </c>
      <c r="U31" s="19" t="str">
        <f>IF([4]道具信息!U31="","",[4]道具信息!U31)</f>
        <v/>
      </c>
      <c r="V31" s="19" t="str">
        <f>IF([4]道具信息!V31="","",[4]道具信息!V31)</f>
        <v/>
      </c>
      <c r="W31" s="19" t="str">
        <f>IF([4]道具信息!W31="","",[4]道具信息!W31)</f>
        <v/>
      </c>
      <c r="X31" s="19" t="str">
        <f>IF([4]道具信息!X31="","",[4]道具信息!X31)</f>
        <v/>
      </c>
      <c r="Y31" s="19" t="str">
        <f>IF([4]道具信息!Y31="","",[4]道具信息!Y31)</f>
        <v/>
      </c>
      <c r="Z31" s="19" t="str">
        <f>IF([4]道具信息!Z31="","",[4]道具信息!Z31)</f>
        <v/>
      </c>
    </row>
    <row r="32" spans="1:26" x14ac:dyDescent="0.15">
      <c r="A32" s="19" t="str">
        <f>IF([4]道具信息!A32="","",[4]道具信息!A32)</f>
        <v/>
      </c>
      <c r="B32" s="19" t="str">
        <f>IF([4]道具信息!B32="","",[4]道具信息!B32)</f>
        <v/>
      </c>
      <c r="C32" s="19" t="str">
        <f>IF([4]道具信息!C32="","",[4]道具信息!C32)</f>
        <v/>
      </c>
      <c r="D32" s="19" t="str">
        <f>IF([4]道具信息!D32="","",[4]道具信息!D32)</f>
        <v>紫色军团馈赠</v>
      </c>
      <c r="E32" s="19">
        <f>IF([4]道具信息!E32="","",[4]道具信息!E32)</f>
        <v>500</v>
      </c>
      <c r="F32" s="19">
        <f>IF([4]道具信息!F32="","",[4]道具信息!F32)</f>
        <v>1</v>
      </c>
      <c r="G32" s="19">
        <f>IF([4]道具信息!G32="","",[4]道具信息!G32)</f>
        <v>1</v>
      </c>
      <c r="H32" s="19">
        <f>IF([4]道具信息!H32="","",[4]道具信息!H32)</f>
        <v>1</v>
      </c>
      <c r="I32" s="19">
        <f>IF([4]道具信息!I32="","",[4]道具信息!I32)</f>
        <v>500</v>
      </c>
      <c r="J32" s="19">
        <f>IF([4]道具信息!J32="","",[4]道具信息!J32)</f>
        <v>500</v>
      </c>
      <c r="K32" s="19">
        <f>IF([4]道具信息!K32="","",[4]道具信息!K32)</f>
        <v>500</v>
      </c>
      <c r="L32" s="19" t="str">
        <f>IF([4]道具信息!L32="","",[4]道具信息!L32)</f>
        <v/>
      </c>
      <c r="M32" s="19" t="str">
        <f>IF([4]道具信息!M32="","",[4]道具信息!M32)</f>
        <v/>
      </c>
      <c r="N32" s="19" t="str">
        <f>IF([4]道具信息!N32="","",[4]道具信息!N32)</f>
        <v/>
      </c>
      <c r="O32" s="19" t="str">
        <f>IF([4]道具信息!O32="","",[4]道具信息!O32)</f>
        <v/>
      </c>
      <c r="P32" s="19" t="str">
        <f>IF([4]道具信息!P32="","",[4]道具信息!P32)</f>
        <v/>
      </c>
      <c r="Q32" s="19" t="str">
        <f>IF([4]道具信息!Q32="","",[4]道具信息!Q32)</f>
        <v/>
      </c>
      <c r="R32" s="19" t="str">
        <f>IF([4]道具信息!R32="","",[4]道具信息!R32)</f>
        <v/>
      </c>
      <c r="S32" s="19" t="str">
        <f>IF([4]道具信息!S32="","",[4]道具信息!S32)</f>
        <v/>
      </c>
      <c r="T32" s="19" t="str">
        <f>IF([4]道具信息!T32="","",[4]道具信息!T32)</f>
        <v/>
      </c>
      <c r="U32" s="19" t="str">
        <f>IF([4]道具信息!U32="","",[4]道具信息!U32)</f>
        <v/>
      </c>
      <c r="V32" s="19" t="str">
        <f>IF([4]道具信息!V32="","",[4]道具信息!V32)</f>
        <v/>
      </c>
      <c r="W32" s="19" t="str">
        <f>IF([4]道具信息!W32="","",[4]道具信息!W32)</f>
        <v/>
      </c>
      <c r="X32" s="19" t="str">
        <f>IF([4]道具信息!X32="","",[4]道具信息!X32)</f>
        <v/>
      </c>
      <c r="Y32" s="19" t="str">
        <f>IF([4]道具信息!Y32="","",[4]道具信息!Y32)</f>
        <v/>
      </c>
      <c r="Z32" s="19" t="str">
        <f>IF([4]道具信息!Z32="","",[4]道具信息!Z32)</f>
        <v/>
      </c>
    </row>
    <row r="33" spans="1:26" x14ac:dyDescent="0.15">
      <c r="A33" s="19" t="str">
        <f>IF([4]道具信息!A33="","",[4]道具信息!A33)</f>
        <v/>
      </c>
      <c r="B33" s="19" t="str">
        <f>IF([4]道具信息!B33="","",[4]道具信息!B33)</f>
        <v/>
      </c>
      <c r="C33" s="19" t="str">
        <f>IF([4]道具信息!C33="","",[4]道具信息!C33)</f>
        <v/>
      </c>
      <c r="D33" s="19" t="str">
        <f>IF([4]道具信息!D33="","",[4]道具信息!D33)</f>
        <v>橙色军团馈赠</v>
      </c>
      <c r="E33" s="19">
        <f>IF([4]道具信息!E33="","",[4]道具信息!E33)</f>
        <v>2000</v>
      </c>
      <c r="F33" s="19">
        <f>IF([4]道具信息!F33="","",[4]道具信息!F33)</f>
        <v>1</v>
      </c>
      <c r="G33" s="19">
        <f>IF([4]道具信息!G33="","",[4]道具信息!G33)</f>
        <v>1</v>
      </c>
      <c r="H33" s="19">
        <f>IF([4]道具信息!H33="","",[4]道具信息!H33)</f>
        <v>1</v>
      </c>
      <c r="I33" s="19">
        <f>IF([4]道具信息!I33="","",[4]道具信息!I33)</f>
        <v>2000</v>
      </c>
      <c r="J33" s="19">
        <f>IF([4]道具信息!J33="","",[4]道具信息!J33)</f>
        <v>2000</v>
      </c>
      <c r="K33" s="19">
        <f>IF([4]道具信息!K33="","",[4]道具信息!K33)</f>
        <v>2000</v>
      </c>
      <c r="L33" s="19" t="str">
        <f>IF([4]道具信息!L33="","",[4]道具信息!L33)</f>
        <v/>
      </c>
      <c r="M33" s="19" t="str">
        <f>IF([4]道具信息!M33="","",[4]道具信息!M33)</f>
        <v/>
      </c>
      <c r="N33" s="19" t="str">
        <f>IF([4]道具信息!N33="","",[4]道具信息!N33)</f>
        <v/>
      </c>
      <c r="O33" s="19" t="str">
        <f>IF([4]道具信息!O33="","",[4]道具信息!O33)</f>
        <v/>
      </c>
      <c r="P33" s="19" t="str">
        <f>IF([4]道具信息!P33="","",[4]道具信息!P33)</f>
        <v/>
      </c>
      <c r="Q33" s="19" t="str">
        <f>IF([4]道具信息!Q33="","",[4]道具信息!Q33)</f>
        <v/>
      </c>
      <c r="R33" s="19" t="str">
        <f>IF([4]道具信息!R33="","",[4]道具信息!R33)</f>
        <v/>
      </c>
      <c r="S33" s="19" t="str">
        <f>IF([4]道具信息!S33="","",[4]道具信息!S33)</f>
        <v/>
      </c>
      <c r="T33" s="19" t="str">
        <f>IF([4]道具信息!T33="","",[4]道具信息!T33)</f>
        <v/>
      </c>
      <c r="U33" s="19" t="str">
        <f>IF([4]道具信息!U33="","",[4]道具信息!U33)</f>
        <v/>
      </c>
      <c r="V33" s="19" t="str">
        <f>IF([4]道具信息!V33="","",[4]道具信息!V33)</f>
        <v/>
      </c>
      <c r="W33" s="19" t="str">
        <f>IF([4]道具信息!W33="","",[4]道具信息!W33)</f>
        <v/>
      </c>
      <c r="X33" s="19" t="str">
        <f>IF([4]道具信息!X33="","",[4]道具信息!X33)</f>
        <v/>
      </c>
      <c r="Y33" s="19" t="str">
        <f>IF([4]道具信息!Y33="","",[4]道具信息!Y33)</f>
        <v/>
      </c>
      <c r="Z33" s="19" t="str">
        <f>IF([4]道具信息!Z33="","",[4]道具信息!Z33)</f>
        <v/>
      </c>
    </row>
    <row r="34" spans="1:26" x14ac:dyDescent="0.15">
      <c r="A34" s="19" t="str">
        <f>IF([4]道具信息!A34="","",[4]道具信息!A34)</f>
        <v/>
      </c>
      <c r="B34" s="19" t="str">
        <f>IF([4]道具信息!B34="","",[4]道具信息!B34)</f>
        <v/>
      </c>
      <c r="C34" s="19" t="str">
        <f>IF([4]道具信息!C34="","",[4]道具信息!C34)</f>
        <v/>
      </c>
      <c r="D34" s="19" t="str">
        <f>IF([4]道具信息!D34="","",[4]道具信息!D34)</f>
        <v/>
      </c>
      <c r="E34" s="19" t="str">
        <f>IF([4]道具信息!E34="","",[4]道具信息!E34)</f>
        <v/>
      </c>
      <c r="F34" s="19" t="str">
        <f>IF([4]道具信息!F34="","",[4]道具信息!F34)</f>
        <v/>
      </c>
      <c r="G34" s="19" t="str">
        <f>IF([4]道具信息!G34="","",[4]道具信息!G34)</f>
        <v/>
      </c>
      <c r="H34" s="19" t="str">
        <f>IF([4]道具信息!H34="","",[4]道具信息!H34)</f>
        <v/>
      </c>
      <c r="I34" s="19" t="str">
        <f>IF([4]道具信息!I34="","",[4]道具信息!I34)</f>
        <v/>
      </c>
      <c r="J34" s="19" t="str">
        <f>IF([4]道具信息!J34="","",[4]道具信息!J34)</f>
        <v/>
      </c>
      <c r="K34" s="19" t="str">
        <f>IF([4]道具信息!K34="","",[4]道具信息!K34)</f>
        <v/>
      </c>
      <c r="L34" s="19" t="str">
        <f>IF([4]道具信息!L34="","",[4]道具信息!L34)</f>
        <v/>
      </c>
      <c r="M34" s="19" t="str">
        <f>IF([4]道具信息!M34="","",[4]道具信息!M34)</f>
        <v/>
      </c>
      <c r="N34" s="19" t="str">
        <f>IF([4]道具信息!N34="","",[4]道具信息!N34)</f>
        <v/>
      </c>
      <c r="O34" s="19" t="str">
        <f>IF([4]道具信息!O34="","",[4]道具信息!O34)</f>
        <v/>
      </c>
      <c r="P34" s="19" t="str">
        <f>IF([4]道具信息!P34="","",[4]道具信息!P34)</f>
        <v/>
      </c>
      <c r="Q34" s="19" t="str">
        <f>IF([4]道具信息!Q34="","",[4]道具信息!Q34)</f>
        <v/>
      </c>
      <c r="R34" s="19" t="str">
        <f>IF([4]道具信息!R34="","",[4]道具信息!R34)</f>
        <v/>
      </c>
      <c r="S34" s="19" t="str">
        <f>IF([4]道具信息!S34="","",[4]道具信息!S34)</f>
        <v/>
      </c>
      <c r="T34" s="19" t="str">
        <f>IF([4]道具信息!T34="","",[4]道具信息!T34)</f>
        <v/>
      </c>
      <c r="U34" s="19" t="str">
        <f>IF([4]道具信息!U34="","",[4]道具信息!U34)</f>
        <v/>
      </c>
      <c r="V34" s="19" t="str">
        <f>IF([4]道具信息!V34="","",[4]道具信息!V34)</f>
        <v/>
      </c>
      <c r="W34" s="19" t="str">
        <f>IF([4]道具信息!W34="","",[4]道具信息!W34)</f>
        <v/>
      </c>
      <c r="X34" s="19" t="str">
        <f>IF([4]道具信息!X34="","",[4]道具信息!X34)</f>
        <v/>
      </c>
      <c r="Y34" s="19" t="str">
        <f>IF([4]道具信息!Y34="","",[4]道具信息!Y34)</f>
        <v/>
      </c>
      <c r="Z34" s="19" t="str">
        <f>IF([4]道具信息!Z34="","",[4]道具信息!Z34)</f>
        <v/>
      </c>
    </row>
    <row r="35" spans="1:26" x14ac:dyDescent="0.15">
      <c r="A35" s="19" t="str">
        <f>IF([4]道具信息!A35="","",[4]道具信息!A35)</f>
        <v/>
      </c>
      <c r="B35" s="19" t="str">
        <f>IF([4]道具信息!B35="","",[4]道具信息!B35)</f>
        <v/>
      </c>
      <c r="C35" s="19" t="str">
        <f>IF([4]道具信息!C35="","",[4]道具信息!C35)</f>
        <v/>
      </c>
      <c r="D35" s="19" t="str">
        <f>IF([4]道具信息!D35="","",[4]道具信息!D35)</f>
        <v>文心</v>
      </c>
      <c r="E35" s="19">
        <f>IF([4]道具信息!E35="","",[4]道具信息!E35)</f>
        <v>0.33333333333333331</v>
      </c>
      <c r="F35" s="19">
        <f>IF([4]道具信息!F35="","",[4]道具信息!F35)</f>
        <v>1</v>
      </c>
      <c r="G35" s="19">
        <f>IF([4]道具信息!G35="","",[4]道具信息!G35)</f>
        <v>1</v>
      </c>
      <c r="H35" s="19">
        <f>IF([4]道具信息!H35="","",[4]道具信息!H35)</f>
        <v>1</v>
      </c>
      <c r="I35" s="19">
        <f>IF([4]道具信息!I35="","",[4]道具信息!I35)</f>
        <v>0.33333333333333331</v>
      </c>
      <c r="J35" s="19">
        <f>IF([4]道具信息!J35="","",[4]道具信息!J35)</f>
        <v>0.33333333333333331</v>
      </c>
      <c r="K35" s="19">
        <f>IF([4]道具信息!K35="","",[4]道具信息!K35)</f>
        <v>0.33333333333333331</v>
      </c>
      <c r="L35" s="19" t="str">
        <f>IF([4]道具信息!L35="","",[4]道具信息!L35)</f>
        <v>宝物温养货币</v>
      </c>
      <c r="M35" s="19" t="str">
        <f>IF([4]道具信息!M35="","",[4]道具信息!M35)</f>
        <v/>
      </c>
      <c r="N35" s="19" t="str">
        <f>IF([4]道具信息!N35="","",[4]道具信息!N35)</f>
        <v/>
      </c>
      <c r="O35" s="19" t="str">
        <f>IF([4]道具信息!O35="","",[4]道具信息!O35)</f>
        <v/>
      </c>
      <c r="P35" s="19" t="str">
        <f>IF([4]道具信息!P35="","",[4]道具信息!P35)</f>
        <v/>
      </c>
      <c r="Q35" s="19" t="str">
        <f>IF([4]道具信息!Q35="","",[4]道具信息!Q35)</f>
        <v/>
      </c>
      <c r="R35" s="19" t="str">
        <f>IF([4]道具信息!R35="","",[4]道具信息!R35)</f>
        <v/>
      </c>
      <c r="S35" s="19" t="str">
        <f>IF([4]道具信息!S35="","",[4]道具信息!S35)</f>
        <v/>
      </c>
      <c r="T35" s="19" t="str">
        <f>IF([4]道具信息!T35="","",[4]道具信息!T35)</f>
        <v/>
      </c>
      <c r="U35" s="19" t="str">
        <f>IF([4]道具信息!U35="","",[4]道具信息!U35)</f>
        <v/>
      </c>
      <c r="V35" s="19" t="str">
        <f>IF([4]道具信息!V35="","",[4]道具信息!V35)</f>
        <v/>
      </c>
      <c r="W35" s="19" t="str">
        <f>IF([4]道具信息!W35="","",[4]道具信息!W35)</f>
        <v/>
      </c>
      <c r="X35" s="19" t="str">
        <f>IF([4]道具信息!X35="","",[4]道具信息!X35)</f>
        <v/>
      </c>
      <c r="Y35" s="19" t="str">
        <f>IF([4]道具信息!Y35="","",[4]道具信息!Y35)</f>
        <v/>
      </c>
      <c r="Z35" s="19" t="str">
        <f>IF([4]道具信息!Z35="","",[4]道具信息!Z35)</f>
        <v/>
      </c>
    </row>
    <row r="36" spans="1:26" x14ac:dyDescent="0.15">
      <c r="A36" s="19" t="str">
        <f>IF([4]道具信息!A36="","",[4]道具信息!A36)</f>
        <v/>
      </c>
      <c r="B36" s="19" t="str">
        <f>IF([4]道具信息!B36="","",[4]道具信息!B36)</f>
        <v/>
      </c>
      <c r="C36" s="19" t="str">
        <f>IF([4]道具信息!C36="","",[4]道具信息!C36)</f>
        <v/>
      </c>
      <c r="D36" s="19" t="str">
        <f>IF([4]道具信息!D36="","",[4]道具信息!D36)</f>
        <v>宝鉴</v>
      </c>
      <c r="E36" s="19">
        <f>IF([4]道具信息!E36="","",[4]道具信息!E36)</f>
        <v>500</v>
      </c>
      <c r="F36" s="19">
        <f>IF([4]道具信息!F36="","",[4]道具信息!F36)</f>
        <v>1</v>
      </c>
      <c r="G36" s="19">
        <f>IF([4]道具信息!G36="","",[4]道具信息!G36)</f>
        <v>1</v>
      </c>
      <c r="H36" s="19">
        <f>IF([4]道具信息!H36="","",[4]道具信息!H36)</f>
        <v>1</v>
      </c>
      <c r="I36" s="19">
        <f>IF([4]道具信息!I36="","",[4]道具信息!I36)</f>
        <v>500</v>
      </c>
      <c r="J36" s="19">
        <f>IF([4]道具信息!J36="","",[4]道具信息!J36)</f>
        <v>500</v>
      </c>
      <c r="K36" s="19">
        <f>IF([4]道具信息!K36="","",[4]道具信息!K36)</f>
        <v>500</v>
      </c>
      <c r="L36" s="19" t="str">
        <f>IF([4]道具信息!L36="","",[4]道具信息!L36)</f>
        <v>鉴赏宝物属性</v>
      </c>
      <c r="M36" s="19" t="str">
        <f>IF([4]道具信息!M36="","",[4]道具信息!M36)</f>
        <v/>
      </c>
      <c r="N36" s="19" t="str">
        <f>IF([4]道具信息!N36="","",[4]道具信息!N36)</f>
        <v/>
      </c>
      <c r="O36" s="19" t="str">
        <f>IF([4]道具信息!O36="","",[4]道具信息!O36)</f>
        <v/>
      </c>
      <c r="P36" s="19" t="str">
        <f>IF([4]道具信息!P36="","",[4]道具信息!P36)</f>
        <v/>
      </c>
      <c r="Q36" s="19" t="str">
        <f>IF([4]道具信息!Q36="","",[4]道具信息!Q36)</f>
        <v/>
      </c>
      <c r="R36" s="19" t="str">
        <f>IF([4]道具信息!R36="","",[4]道具信息!R36)</f>
        <v/>
      </c>
      <c r="S36" s="19" t="str">
        <f>IF([4]道具信息!S36="","",[4]道具信息!S36)</f>
        <v/>
      </c>
      <c r="T36" s="19" t="str">
        <f>IF([4]道具信息!T36="","",[4]道具信息!T36)</f>
        <v/>
      </c>
      <c r="U36" s="19" t="str">
        <f>IF([4]道具信息!U36="","",[4]道具信息!U36)</f>
        <v/>
      </c>
      <c r="V36" s="19" t="str">
        <f>IF([4]道具信息!V36="","",[4]道具信息!V36)</f>
        <v/>
      </c>
      <c r="W36" s="19" t="str">
        <f>IF([4]道具信息!W36="","",[4]道具信息!W36)</f>
        <v/>
      </c>
      <c r="X36" s="19" t="str">
        <f>IF([4]道具信息!X36="","",[4]道具信息!X36)</f>
        <v/>
      </c>
      <c r="Y36" s="19" t="str">
        <f>IF([4]道具信息!Y36="","",[4]道具信息!Y36)</f>
        <v/>
      </c>
      <c r="Z36" s="19" t="str">
        <f>IF([4]道具信息!Z36="","",[4]道具信息!Z36)</f>
        <v/>
      </c>
    </row>
    <row r="37" spans="1:26" x14ac:dyDescent="0.15">
      <c r="A37" s="19" t="str">
        <f>IF([4]道具信息!A37="","",[4]道具信息!A37)</f>
        <v/>
      </c>
      <c r="B37" s="19" t="str">
        <f>IF([4]道具信息!B37="","",[4]道具信息!B37)</f>
        <v/>
      </c>
      <c r="C37" s="19" t="str">
        <f>IF([4]道具信息!C37="","",[4]道具信息!C37)</f>
        <v/>
      </c>
      <c r="D37" s="19" t="str">
        <f>IF([4]道具信息!D37="","",[4]道具信息!D37)</f>
        <v>密藏之匙</v>
      </c>
      <c r="E37" s="19">
        <f>IF([4]道具信息!E37="","",[4]道具信息!E37)</f>
        <v>330</v>
      </c>
      <c r="F37" s="19">
        <f>IF([4]道具信息!F37="","",[4]道具信息!F37)</f>
        <v>1</v>
      </c>
      <c r="G37" s="19">
        <f>IF([4]道具信息!G37="","",[4]道具信息!G37)</f>
        <v>1</v>
      </c>
      <c r="H37" s="19">
        <f>IF([4]道具信息!H37="","",[4]道具信息!H37)</f>
        <v>1</v>
      </c>
      <c r="I37" s="19">
        <f>IF([4]道具信息!I37="","",[4]道具信息!I37)</f>
        <v>330</v>
      </c>
      <c r="J37" s="19">
        <f>IF([4]道具信息!J37="","",[4]道具信息!J37)</f>
        <v>330</v>
      </c>
      <c r="K37" s="19">
        <f>IF([4]道具信息!K37="","",[4]道具信息!K37)</f>
        <v>330</v>
      </c>
      <c r="L37" s="19" t="str">
        <f>IF([4]道具信息!L37="","",[4]道具信息!L37)</f>
        <v>宝物抽奖道具</v>
      </c>
      <c r="M37" s="19" t="str">
        <f>IF([4]道具信息!M37="","",[4]道具信息!M37)</f>
        <v/>
      </c>
      <c r="N37" s="19" t="str">
        <f>IF([4]道具信息!N37="","",[4]道具信息!N37)</f>
        <v/>
      </c>
      <c r="O37" s="19" t="str">
        <f>IF([4]道具信息!O37="","",[4]道具信息!O37)</f>
        <v/>
      </c>
      <c r="P37" s="19" t="str">
        <f>IF([4]道具信息!P37="","",[4]道具信息!P37)</f>
        <v/>
      </c>
      <c r="Q37" s="19" t="str">
        <f>IF([4]道具信息!Q37="","",[4]道具信息!Q37)</f>
        <v/>
      </c>
      <c r="R37" s="19" t="str">
        <f>IF([4]道具信息!R37="","",[4]道具信息!R37)</f>
        <v/>
      </c>
      <c r="S37" s="19" t="str">
        <f>IF([4]道具信息!S37="","",[4]道具信息!S37)</f>
        <v/>
      </c>
      <c r="T37" s="19" t="str">
        <f>IF([4]道具信息!T37="","",[4]道具信息!T37)</f>
        <v/>
      </c>
      <c r="U37" s="19" t="str">
        <f>IF([4]道具信息!U37="","",[4]道具信息!U37)</f>
        <v/>
      </c>
      <c r="V37" s="19" t="str">
        <f>IF([4]道具信息!V37="","",[4]道具信息!V37)</f>
        <v/>
      </c>
      <c r="W37" s="19" t="str">
        <f>IF([4]道具信息!W37="","",[4]道具信息!W37)</f>
        <v/>
      </c>
      <c r="X37" s="19" t="str">
        <f>IF([4]道具信息!X37="","",[4]道具信息!X37)</f>
        <v/>
      </c>
      <c r="Y37" s="19" t="str">
        <f>IF([4]道具信息!Y37="","",[4]道具信息!Y37)</f>
        <v/>
      </c>
      <c r="Z37" s="19" t="str">
        <f>IF([4]道具信息!Z37="","",[4]道具信息!Z37)</f>
        <v/>
      </c>
    </row>
    <row r="38" spans="1:26" x14ac:dyDescent="0.15">
      <c r="A38" s="19" t="str">
        <f>IF([4]道具信息!A38="","",[4]道具信息!A38)</f>
        <v/>
      </c>
      <c r="B38" s="19" t="str">
        <f>IF([4]道具信息!B38="","",[4]道具信息!B38)</f>
        <v/>
      </c>
      <c r="C38" s="19" t="str">
        <f>IF([4]道具信息!C38="","",[4]道具信息!C38)</f>
        <v/>
      </c>
      <c r="D38" s="19" t="str">
        <f>IF([4]道具信息!D38="","",[4]道具信息!D38)</f>
        <v>宝物精华</v>
      </c>
      <c r="E38" s="19">
        <f>IF([4]道具信息!E38="","",[4]道具信息!E38)</f>
        <v>100</v>
      </c>
      <c r="F38" s="19">
        <f>IF([4]道具信息!F38="","",[4]道具信息!F38)</f>
        <v>1</v>
      </c>
      <c r="G38" s="19">
        <f>IF([4]道具信息!G38="","",[4]道具信息!G38)</f>
        <v>1</v>
      </c>
      <c r="H38" s="19">
        <f>IF([4]道具信息!H38="","",[4]道具信息!H38)</f>
        <v>1</v>
      </c>
      <c r="I38" s="19">
        <f>IF([4]道具信息!I38="","",[4]道具信息!I38)</f>
        <v>100</v>
      </c>
      <c r="J38" s="19">
        <f>IF([4]道具信息!J38="","",[4]道具信息!J38)</f>
        <v>100</v>
      </c>
      <c r="K38" s="19">
        <f>IF([4]道具信息!K38="","",[4]道具信息!K38)</f>
        <v>100</v>
      </c>
      <c r="L38" s="19" t="str">
        <f>IF([4]道具信息!L38="","",[4]道具信息!L38)</f>
        <v>宝物升星消耗货币</v>
      </c>
      <c r="M38" s="19" t="str">
        <f>IF([4]道具信息!M38="","",[4]道具信息!M38)</f>
        <v/>
      </c>
      <c r="N38" s="19" t="str">
        <f>IF([4]道具信息!N38="","",[4]道具信息!N38)</f>
        <v/>
      </c>
      <c r="O38" s="19" t="str">
        <f>IF([4]道具信息!O38="","",[4]道具信息!O38)</f>
        <v/>
      </c>
      <c r="P38" s="19" t="str">
        <f>IF([4]道具信息!P38="","",[4]道具信息!P38)</f>
        <v/>
      </c>
      <c r="Q38" s="19" t="str">
        <f>IF([4]道具信息!Q38="","",[4]道具信息!Q38)</f>
        <v/>
      </c>
      <c r="R38" s="19" t="str">
        <f>IF([4]道具信息!R38="","",[4]道具信息!R38)</f>
        <v/>
      </c>
      <c r="S38" s="19" t="str">
        <f>IF([4]道具信息!S38="","",[4]道具信息!S38)</f>
        <v/>
      </c>
      <c r="T38" s="19" t="str">
        <f>IF([4]道具信息!T38="","",[4]道具信息!T38)</f>
        <v/>
      </c>
      <c r="U38" s="19" t="str">
        <f>IF([4]道具信息!U38="","",[4]道具信息!U38)</f>
        <v/>
      </c>
      <c r="V38" s="19" t="str">
        <f>IF([4]道具信息!V38="","",[4]道具信息!V38)</f>
        <v/>
      </c>
      <c r="W38" s="19" t="str">
        <f>IF([4]道具信息!W38="","",[4]道具信息!W38)</f>
        <v/>
      </c>
      <c r="X38" s="19" t="str">
        <f>IF([4]道具信息!X38="","",[4]道具信息!X38)</f>
        <v/>
      </c>
      <c r="Y38" s="19" t="str">
        <f>IF([4]道具信息!Y38="","",[4]道具信息!Y38)</f>
        <v/>
      </c>
      <c r="Z38" s="19" t="str">
        <f>IF([4]道具信息!Z38="","",[4]道具信息!Z38)</f>
        <v/>
      </c>
    </row>
    <row r="39" spans="1:26" x14ac:dyDescent="0.15">
      <c r="A39" s="19" t="str">
        <f>IF([4]道具信息!A39="","",[4]道具信息!A39)</f>
        <v/>
      </c>
      <c r="B39" s="19" t="str">
        <f>IF([4]道具信息!B39="","",[4]道具信息!B39)</f>
        <v/>
      </c>
      <c r="C39" s="19" t="str">
        <f>IF([4]道具信息!C39="","",[4]道具信息!C39)</f>
        <v/>
      </c>
      <c r="D39" s="19" t="str">
        <f>IF([4]道具信息!D39="","",[4]道具信息!D39)</f>
        <v>指定蓝色宝物</v>
      </c>
      <c r="E39" s="19">
        <f>IF([4]道具信息!E39="","",[4]道具信息!E39)</f>
        <v>100</v>
      </c>
      <c r="F39" s="19">
        <f>IF([4]道具信息!F39="","",[4]道具信息!F39)</f>
        <v>2.5</v>
      </c>
      <c r="G39" s="19">
        <f>IF([4]道具信息!G39="","",[4]道具信息!G39)</f>
        <v>1</v>
      </c>
      <c r="H39" s="19">
        <f>IF([4]道具信息!H39="","",[4]道具信息!H39)</f>
        <v>1</v>
      </c>
      <c r="I39" s="19">
        <f>IF([4]道具信息!I39="","",[4]道具信息!I39)</f>
        <v>250</v>
      </c>
      <c r="J39" s="19">
        <f>IF([4]道具信息!J39="","",[4]道具信息!J39)</f>
        <v>100</v>
      </c>
      <c r="K39" s="19">
        <f>IF([4]道具信息!K39="","",[4]道具信息!K39)</f>
        <v>100</v>
      </c>
      <c r="L39" s="19" t="str">
        <f>IF([4]道具信息!L39="","",[4]道具信息!L39)</f>
        <v/>
      </c>
      <c r="M39" s="19" t="str">
        <f>IF([4]道具信息!M39="","",[4]道具信息!M39)</f>
        <v/>
      </c>
      <c r="N39" s="19" t="str">
        <f>IF([4]道具信息!N39="","",[4]道具信息!N39)</f>
        <v/>
      </c>
      <c r="O39" s="19" t="str">
        <f>IF([4]道具信息!O39="","",[4]道具信息!O39)</f>
        <v/>
      </c>
      <c r="P39" s="19" t="str">
        <f>IF([4]道具信息!P39="","",[4]道具信息!P39)</f>
        <v/>
      </c>
      <c r="Q39" s="19" t="str">
        <f>IF([4]道具信息!Q39="","",[4]道具信息!Q39)</f>
        <v/>
      </c>
      <c r="R39" s="19" t="str">
        <f>IF([4]道具信息!R39="","",[4]道具信息!R39)</f>
        <v/>
      </c>
      <c r="S39" s="19" t="str">
        <f>IF([4]道具信息!S39="","",[4]道具信息!S39)</f>
        <v/>
      </c>
      <c r="T39" s="19" t="str">
        <f>IF([4]道具信息!T39="","",[4]道具信息!T39)</f>
        <v/>
      </c>
      <c r="U39" s="19" t="str">
        <f>IF([4]道具信息!U39="","",[4]道具信息!U39)</f>
        <v/>
      </c>
      <c r="V39" s="19" t="str">
        <f>IF([4]道具信息!V39="","",[4]道具信息!V39)</f>
        <v/>
      </c>
      <c r="W39" s="19" t="str">
        <f>IF([4]道具信息!W39="","",[4]道具信息!W39)</f>
        <v/>
      </c>
      <c r="X39" s="19" t="str">
        <f>IF([4]道具信息!X39="","",[4]道具信息!X39)</f>
        <v/>
      </c>
      <c r="Y39" s="19" t="str">
        <f>IF([4]道具信息!Y39="","",[4]道具信息!Y39)</f>
        <v/>
      </c>
      <c r="Z39" s="19" t="str">
        <f>IF([4]道具信息!Z39="","",[4]道具信息!Z39)</f>
        <v/>
      </c>
    </row>
    <row r="40" spans="1:26" x14ac:dyDescent="0.15">
      <c r="A40" s="19" t="str">
        <f>IF([4]道具信息!A40="","",[4]道具信息!A40)</f>
        <v/>
      </c>
      <c r="B40" s="19" t="str">
        <f>IF([4]道具信息!B40="","",[4]道具信息!B40)</f>
        <v/>
      </c>
      <c r="C40" s="19" t="str">
        <f>IF([4]道具信息!C40="","",[4]道具信息!C40)</f>
        <v/>
      </c>
      <c r="D40" s="19" t="str">
        <f>IF([4]道具信息!D40="","",[4]道具信息!D40)</f>
        <v>指定紫色宝物</v>
      </c>
      <c r="E40" s="19">
        <f>IF([4]道具信息!E40="","",[4]道具信息!E40)</f>
        <v>500</v>
      </c>
      <c r="F40" s="19">
        <f>IF([4]道具信息!F40="","",[4]道具信息!F40)</f>
        <v>2.5</v>
      </c>
      <c r="G40" s="19">
        <f>IF([4]道具信息!G40="","",[4]道具信息!G40)</f>
        <v>1</v>
      </c>
      <c r="H40" s="19">
        <f>IF([4]道具信息!H40="","",[4]道具信息!H40)</f>
        <v>1</v>
      </c>
      <c r="I40" s="19">
        <f>IF([4]道具信息!I40="","",[4]道具信息!I40)</f>
        <v>1250</v>
      </c>
      <c r="J40" s="19">
        <f>IF([4]道具信息!J40="","",[4]道具信息!J40)</f>
        <v>500</v>
      </c>
      <c r="K40" s="19">
        <f>IF([4]道具信息!K40="","",[4]道具信息!K40)</f>
        <v>500</v>
      </c>
      <c r="L40" s="19" t="str">
        <f>IF([4]道具信息!L40="","",[4]道具信息!L40)</f>
        <v/>
      </c>
      <c r="M40" s="19" t="str">
        <f>IF([4]道具信息!M40="","",[4]道具信息!M40)</f>
        <v/>
      </c>
      <c r="N40" s="19" t="str">
        <f>IF([4]道具信息!N40="","",[4]道具信息!N40)</f>
        <v/>
      </c>
      <c r="O40" s="19" t="str">
        <f>IF([4]道具信息!O40="","",[4]道具信息!O40)</f>
        <v/>
      </c>
      <c r="P40" s="19" t="str">
        <f>IF([4]道具信息!P40="","",[4]道具信息!P40)</f>
        <v/>
      </c>
      <c r="Q40" s="19" t="str">
        <f>IF([4]道具信息!Q40="","",[4]道具信息!Q40)</f>
        <v/>
      </c>
      <c r="R40" s="19" t="str">
        <f>IF([4]道具信息!R40="","",[4]道具信息!R40)</f>
        <v/>
      </c>
      <c r="S40" s="19" t="str">
        <f>IF([4]道具信息!S40="","",[4]道具信息!S40)</f>
        <v/>
      </c>
      <c r="T40" s="19" t="str">
        <f>IF([4]道具信息!T40="","",[4]道具信息!T40)</f>
        <v/>
      </c>
      <c r="U40" s="19" t="str">
        <f>IF([4]道具信息!U40="","",[4]道具信息!U40)</f>
        <v/>
      </c>
      <c r="V40" s="19" t="str">
        <f>IF([4]道具信息!V40="","",[4]道具信息!V40)</f>
        <v/>
      </c>
      <c r="W40" s="19" t="str">
        <f>IF([4]道具信息!W40="","",[4]道具信息!W40)</f>
        <v/>
      </c>
      <c r="X40" s="19" t="str">
        <f>IF([4]道具信息!X40="","",[4]道具信息!X40)</f>
        <v/>
      </c>
      <c r="Y40" s="19" t="str">
        <f>IF([4]道具信息!Y40="","",[4]道具信息!Y40)</f>
        <v/>
      </c>
      <c r="Z40" s="19" t="str">
        <f>IF([4]道具信息!Z40="","",[4]道具信息!Z40)</f>
        <v/>
      </c>
    </row>
    <row r="41" spans="1:26" x14ac:dyDescent="0.15">
      <c r="A41" s="19" t="str">
        <f>IF([4]道具信息!A41="","",[4]道具信息!A41)</f>
        <v/>
      </c>
      <c r="B41" s="19" t="str">
        <f>IF([4]道具信息!B41="","",[4]道具信息!B41)</f>
        <v/>
      </c>
      <c r="C41" s="19" t="str">
        <f>IF([4]道具信息!C41="","",[4]道具信息!C41)</f>
        <v/>
      </c>
      <c r="D41" s="19" t="str">
        <f>IF([4]道具信息!D41="","",[4]道具信息!D41)</f>
        <v>指定橙色宝物</v>
      </c>
      <c r="E41" s="19">
        <f>IF([4]道具信息!E41="","",[4]道具信息!E41)</f>
        <v>4000</v>
      </c>
      <c r="F41" s="19">
        <f>IF([4]道具信息!F41="","",[4]道具信息!F41)</f>
        <v>2.5</v>
      </c>
      <c r="G41" s="19">
        <f>IF([4]道具信息!G41="","",[4]道具信息!G41)</f>
        <v>1</v>
      </c>
      <c r="H41" s="19">
        <f>IF([4]道具信息!H41="","",[4]道具信息!H41)</f>
        <v>1</v>
      </c>
      <c r="I41" s="19">
        <f>IF([4]道具信息!I41="","",[4]道具信息!I41)</f>
        <v>10000</v>
      </c>
      <c r="J41" s="19">
        <f>IF([4]道具信息!J41="","",[4]道具信息!J41)</f>
        <v>4000</v>
      </c>
      <c r="K41" s="19">
        <f>IF([4]道具信息!K41="","",[4]道具信息!K41)</f>
        <v>4000</v>
      </c>
      <c r="L41" s="19" t="str">
        <f>IF([4]道具信息!L41="","",[4]道具信息!L41)</f>
        <v/>
      </c>
      <c r="M41" s="19" t="str">
        <f>IF([4]道具信息!M41="","",[4]道具信息!M41)</f>
        <v/>
      </c>
      <c r="N41" s="19" t="str">
        <f>IF([4]道具信息!N41="","",[4]道具信息!N41)</f>
        <v/>
      </c>
      <c r="O41" s="19" t="str">
        <f>IF([4]道具信息!O41="","",[4]道具信息!O41)</f>
        <v/>
      </c>
      <c r="P41" s="19" t="str">
        <f>IF([4]道具信息!P41="","",[4]道具信息!P41)</f>
        <v/>
      </c>
      <c r="Q41" s="19" t="str">
        <f>IF([4]道具信息!Q41="","",[4]道具信息!Q41)</f>
        <v/>
      </c>
      <c r="R41" s="19" t="str">
        <f>IF([4]道具信息!R41="","",[4]道具信息!R41)</f>
        <v/>
      </c>
      <c r="S41" s="19" t="str">
        <f>IF([4]道具信息!S41="","",[4]道具信息!S41)</f>
        <v/>
      </c>
      <c r="T41" s="19" t="str">
        <f>IF([4]道具信息!T41="","",[4]道具信息!T41)</f>
        <v/>
      </c>
      <c r="U41" s="19" t="str">
        <f>IF([4]道具信息!U41="","",[4]道具信息!U41)</f>
        <v/>
      </c>
      <c r="V41" s="19" t="str">
        <f>IF([4]道具信息!V41="","",[4]道具信息!V41)</f>
        <v/>
      </c>
      <c r="W41" s="19" t="str">
        <f>IF([4]道具信息!W41="","",[4]道具信息!W41)</f>
        <v/>
      </c>
      <c r="X41" s="19" t="str">
        <f>IF([4]道具信息!X41="","",[4]道具信息!X41)</f>
        <v/>
      </c>
      <c r="Y41" s="19" t="str">
        <f>IF([4]道具信息!Y41="","",[4]道具信息!Y41)</f>
        <v/>
      </c>
      <c r="Z41" s="19" t="str">
        <f>IF([4]道具信息!Z41="","",[4]道具信息!Z41)</f>
        <v/>
      </c>
    </row>
    <row r="42" spans="1:26" x14ac:dyDescent="0.15">
      <c r="A42" s="19" t="str">
        <f>IF([4]道具信息!A42="","",[4]道具信息!A42)</f>
        <v/>
      </c>
      <c r="B42" s="19" t="str">
        <f>IF([4]道具信息!B42="","",[4]道具信息!B42)</f>
        <v/>
      </c>
      <c r="C42" s="19" t="str">
        <f>IF([4]道具信息!C42="","",[4]道具信息!C42)</f>
        <v/>
      </c>
      <c r="D42" s="19" t="str">
        <f>IF([4]道具信息!D42="","",[4]道具信息!D42)</f>
        <v>指定橙+宝物</v>
      </c>
      <c r="E42" s="19">
        <f>IF([4]道具信息!E42="","",[4]道具信息!E42)</f>
        <v>20000</v>
      </c>
      <c r="F42" s="19">
        <f>IF([4]道具信息!F42="","",[4]道具信息!F42)</f>
        <v>2.5</v>
      </c>
      <c r="G42" s="19">
        <f>IF([4]道具信息!G42="","",[4]道具信息!G42)</f>
        <v>1</v>
      </c>
      <c r="H42" s="19">
        <f>IF([4]道具信息!H42="","",[4]道具信息!H42)</f>
        <v>1</v>
      </c>
      <c r="I42" s="19">
        <f>IF([4]道具信息!I42="","",[4]道具信息!I42)</f>
        <v>50000</v>
      </c>
      <c r="J42" s="19">
        <f>IF([4]道具信息!J42="","",[4]道具信息!J42)</f>
        <v>20000</v>
      </c>
      <c r="K42" s="19">
        <f>IF([4]道具信息!K42="","",[4]道具信息!K42)</f>
        <v>20000</v>
      </c>
      <c r="L42" s="19" t="str">
        <f>IF([4]道具信息!L42="","",[4]道具信息!L42)</f>
        <v/>
      </c>
      <c r="M42" s="19" t="str">
        <f>IF([4]道具信息!M42="","",[4]道具信息!M42)</f>
        <v/>
      </c>
      <c r="N42" s="19" t="str">
        <f>IF([4]道具信息!N42="","",[4]道具信息!N42)</f>
        <v/>
      </c>
      <c r="O42" s="19" t="str">
        <f>IF([4]道具信息!O42="","",[4]道具信息!O42)</f>
        <v/>
      </c>
      <c r="P42" s="19" t="str">
        <f>IF([4]道具信息!P42="","",[4]道具信息!P42)</f>
        <v/>
      </c>
      <c r="Q42" s="19" t="str">
        <f>IF([4]道具信息!Q42="","",[4]道具信息!Q42)</f>
        <v/>
      </c>
      <c r="R42" s="19" t="str">
        <f>IF([4]道具信息!R42="","",[4]道具信息!R42)</f>
        <v/>
      </c>
      <c r="S42" s="19" t="str">
        <f>IF([4]道具信息!S42="","",[4]道具信息!S42)</f>
        <v/>
      </c>
      <c r="T42" s="19" t="str">
        <f>IF([4]道具信息!T42="","",[4]道具信息!T42)</f>
        <v/>
      </c>
      <c r="U42" s="19" t="str">
        <f>IF([4]道具信息!U42="","",[4]道具信息!U42)</f>
        <v/>
      </c>
      <c r="V42" s="19" t="str">
        <f>IF([4]道具信息!V42="","",[4]道具信息!V42)</f>
        <v/>
      </c>
      <c r="W42" s="19" t="str">
        <f>IF([4]道具信息!W42="","",[4]道具信息!W42)</f>
        <v/>
      </c>
      <c r="X42" s="19" t="str">
        <f>IF([4]道具信息!X42="","",[4]道具信息!X42)</f>
        <v/>
      </c>
      <c r="Y42" s="19" t="str">
        <f>IF([4]道具信息!Y42="","",[4]道具信息!Y42)</f>
        <v/>
      </c>
      <c r="Z42" s="19" t="str">
        <f>IF([4]道具信息!Z42="","",[4]道具信息!Z42)</f>
        <v/>
      </c>
    </row>
    <row r="43" spans="1:26" x14ac:dyDescent="0.15">
      <c r="A43" s="19" t="str">
        <f>IF([4]道具信息!A43="","",[4]道具信息!A43)</f>
        <v/>
      </c>
      <c r="B43" s="19" t="str">
        <f>IF([4]道具信息!B43="","",[4]道具信息!B43)</f>
        <v/>
      </c>
      <c r="C43" s="19" t="str">
        <f>IF([4]道具信息!C43="","",[4]道具信息!C43)</f>
        <v/>
      </c>
      <c r="D43" s="19" t="str">
        <f>IF([4]道具信息!D43="","",[4]道具信息!D43)</f>
        <v>指定红色宝物</v>
      </c>
      <c r="E43" s="19">
        <f>IF([4]道具信息!E43="","",[4]道具信息!E43)</f>
        <v>60000</v>
      </c>
      <c r="F43" s="19">
        <f>IF([4]道具信息!F43="","",[4]道具信息!F43)</f>
        <v>2.5</v>
      </c>
      <c r="G43" s="19">
        <f>IF([4]道具信息!G43="","",[4]道具信息!G43)</f>
        <v>1</v>
      </c>
      <c r="H43" s="19">
        <f>IF([4]道具信息!H43="","",[4]道具信息!H43)</f>
        <v>1</v>
      </c>
      <c r="I43" s="19">
        <f>IF([4]道具信息!I43="","",[4]道具信息!I43)</f>
        <v>150000</v>
      </c>
      <c r="J43" s="19">
        <f>IF([4]道具信息!J43="","",[4]道具信息!J43)</f>
        <v>60000</v>
      </c>
      <c r="K43" s="19">
        <f>IF([4]道具信息!K43="","",[4]道具信息!K43)</f>
        <v>60000</v>
      </c>
      <c r="L43" s="19" t="str">
        <f>IF([4]道具信息!L43="","",[4]道具信息!L43)</f>
        <v/>
      </c>
      <c r="M43" s="19" t="str">
        <f>IF([4]道具信息!M43="","",[4]道具信息!M43)</f>
        <v/>
      </c>
      <c r="N43" s="19" t="str">
        <f>IF([4]道具信息!N43="","",[4]道具信息!N43)</f>
        <v/>
      </c>
      <c r="O43" s="19" t="str">
        <f>IF([4]道具信息!O43="","",[4]道具信息!O43)</f>
        <v/>
      </c>
      <c r="P43" s="19" t="str">
        <f>IF([4]道具信息!P43="","",[4]道具信息!P43)</f>
        <v/>
      </c>
      <c r="Q43" s="19" t="str">
        <f>IF([4]道具信息!Q43="","",[4]道具信息!Q43)</f>
        <v/>
      </c>
      <c r="R43" s="19" t="str">
        <f>IF([4]道具信息!R43="","",[4]道具信息!R43)</f>
        <v/>
      </c>
      <c r="S43" s="19" t="str">
        <f>IF([4]道具信息!S43="","",[4]道具信息!S43)</f>
        <v/>
      </c>
      <c r="T43" s="19" t="str">
        <f>IF([4]道具信息!T43="","",[4]道具信息!T43)</f>
        <v/>
      </c>
      <c r="U43" s="19" t="str">
        <f>IF([4]道具信息!U43="","",[4]道具信息!U43)</f>
        <v/>
      </c>
      <c r="V43" s="19" t="str">
        <f>IF([4]道具信息!V43="","",[4]道具信息!V43)</f>
        <v/>
      </c>
      <c r="W43" s="19" t="str">
        <f>IF([4]道具信息!W43="","",[4]道具信息!W43)</f>
        <v/>
      </c>
      <c r="X43" s="19" t="str">
        <f>IF([4]道具信息!X43="","",[4]道具信息!X43)</f>
        <v/>
      </c>
      <c r="Y43" s="19" t="str">
        <f>IF([4]道具信息!Y43="","",[4]道具信息!Y43)</f>
        <v/>
      </c>
      <c r="Z43" s="19" t="str">
        <f>IF([4]道具信息!Z43="","",[4]道具信息!Z43)</f>
        <v/>
      </c>
    </row>
    <row r="44" spans="1:26" x14ac:dyDescent="0.15">
      <c r="A44" s="19" t="str">
        <f>IF([4]道具信息!A44="","",[4]道具信息!A44)</f>
        <v/>
      </c>
      <c r="B44" s="19" t="str">
        <f>IF([4]道具信息!B44="","",[4]道具信息!B44)</f>
        <v/>
      </c>
      <c r="C44" s="19" t="str">
        <f>IF([4]道具信息!C44="","",[4]道具信息!C44)</f>
        <v/>
      </c>
      <c r="D44" s="19" t="str">
        <f>IF([4]道具信息!D44="","",[4]道具信息!D44)</f>
        <v>指定橙色宝物碎片</v>
      </c>
      <c r="E44" s="19">
        <f>IF([4]道具信息!E44="","",[4]道具信息!E44)</f>
        <v>133.33333333333334</v>
      </c>
      <c r="F44" s="19">
        <f>IF([4]道具信息!F44="","",[4]道具信息!F44)</f>
        <v>2.5</v>
      </c>
      <c r="G44" s="19">
        <f>IF([4]道具信息!G44="","",[4]道具信息!G44)</f>
        <v>1</v>
      </c>
      <c r="H44" s="19">
        <f>IF([4]道具信息!H44="","",[4]道具信息!H44)</f>
        <v>1</v>
      </c>
      <c r="I44" s="19">
        <f>IF([4]道具信息!I44="","",[4]道具信息!I44)</f>
        <v>333.33333333333337</v>
      </c>
      <c r="J44" s="19">
        <f>IF([4]道具信息!J44="","",[4]道具信息!J44)</f>
        <v>133.33333333333334</v>
      </c>
      <c r="K44" s="19">
        <f>IF([4]道具信息!K44="","",[4]道具信息!K44)</f>
        <v>133.33333333333334</v>
      </c>
      <c r="L44" s="19" t="str">
        <f>IF([4]道具信息!L44="","",[4]道具信息!L44)</f>
        <v/>
      </c>
      <c r="M44" s="19" t="str">
        <f>IF([4]道具信息!M44="","",[4]道具信息!M44)</f>
        <v/>
      </c>
      <c r="N44" s="19" t="str">
        <f>IF([4]道具信息!N44="","",[4]道具信息!N44)</f>
        <v/>
      </c>
      <c r="O44" s="19" t="str">
        <f>IF([4]道具信息!O44="","",[4]道具信息!O44)</f>
        <v/>
      </c>
      <c r="P44" s="19" t="str">
        <f>IF([4]道具信息!P44="","",[4]道具信息!P44)</f>
        <v/>
      </c>
      <c r="Q44" s="19" t="str">
        <f>IF([4]道具信息!Q44="","",[4]道具信息!Q44)</f>
        <v/>
      </c>
      <c r="R44" s="19" t="str">
        <f>IF([4]道具信息!R44="","",[4]道具信息!R44)</f>
        <v/>
      </c>
      <c r="S44" s="19" t="str">
        <f>IF([4]道具信息!S44="","",[4]道具信息!S44)</f>
        <v/>
      </c>
      <c r="T44" s="19" t="str">
        <f>IF([4]道具信息!T44="","",[4]道具信息!T44)</f>
        <v/>
      </c>
      <c r="U44" s="19" t="str">
        <f>IF([4]道具信息!U44="","",[4]道具信息!U44)</f>
        <v/>
      </c>
      <c r="V44" s="19" t="str">
        <f>IF([4]道具信息!V44="","",[4]道具信息!V44)</f>
        <v/>
      </c>
      <c r="W44" s="19" t="str">
        <f>IF([4]道具信息!W44="","",[4]道具信息!W44)</f>
        <v/>
      </c>
      <c r="X44" s="19" t="str">
        <f>IF([4]道具信息!X44="","",[4]道具信息!X44)</f>
        <v/>
      </c>
      <c r="Y44" s="19" t="str">
        <f>IF([4]道具信息!Y44="","",[4]道具信息!Y44)</f>
        <v/>
      </c>
      <c r="Z44" s="19" t="str">
        <f>IF([4]道具信息!Z44="","",[4]道具信息!Z44)</f>
        <v/>
      </c>
    </row>
    <row r="45" spans="1:26" x14ac:dyDescent="0.15">
      <c r="A45" s="19" t="str">
        <f>IF([4]道具信息!A45="","",[4]道具信息!A45)</f>
        <v/>
      </c>
      <c r="B45" s="19" t="str">
        <f>IF([4]道具信息!B45="","",[4]道具信息!B45)</f>
        <v/>
      </c>
      <c r="C45" s="19" t="str">
        <f>IF([4]道具信息!C45="","",[4]道具信息!C45)</f>
        <v/>
      </c>
      <c r="D45" s="19" t="str">
        <f>IF([4]道具信息!D45="","",[4]道具信息!D45)</f>
        <v>指定橙+宝物碎片</v>
      </c>
      <c r="E45" s="19">
        <f>IF([4]道具信息!E45="","",[4]道具信息!E45)</f>
        <v>666.66666666666663</v>
      </c>
      <c r="F45" s="19">
        <f>IF([4]道具信息!F45="","",[4]道具信息!F45)</f>
        <v>2.5</v>
      </c>
      <c r="G45" s="19">
        <f>IF([4]道具信息!G45="","",[4]道具信息!G45)</f>
        <v>1</v>
      </c>
      <c r="H45" s="19">
        <f>IF([4]道具信息!H45="","",[4]道具信息!H45)</f>
        <v>1</v>
      </c>
      <c r="I45" s="19">
        <f>IF([4]道具信息!I45="","",[4]道具信息!I45)</f>
        <v>1666.6666666666665</v>
      </c>
      <c r="J45" s="19">
        <f>IF([4]道具信息!J45="","",[4]道具信息!J45)</f>
        <v>666.66666666666663</v>
      </c>
      <c r="K45" s="19">
        <f>IF([4]道具信息!K45="","",[4]道具信息!K45)</f>
        <v>666.66666666666663</v>
      </c>
      <c r="L45" s="19" t="str">
        <f>IF([4]道具信息!L45="","",[4]道具信息!L45)</f>
        <v/>
      </c>
      <c r="M45" s="19" t="str">
        <f>IF([4]道具信息!M45="","",[4]道具信息!M45)</f>
        <v/>
      </c>
      <c r="N45" s="19" t="str">
        <f>IF([4]道具信息!N45="","",[4]道具信息!N45)</f>
        <v/>
      </c>
      <c r="O45" s="19" t="str">
        <f>IF([4]道具信息!O45="","",[4]道具信息!O45)</f>
        <v/>
      </c>
      <c r="P45" s="19" t="str">
        <f>IF([4]道具信息!P45="","",[4]道具信息!P45)</f>
        <v/>
      </c>
      <c r="Q45" s="19" t="str">
        <f>IF([4]道具信息!Q45="","",[4]道具信息!Q45)</f>
        <v/>
      </c>
      <c r="R45" s="19" t="str">
        <f>IF([4]道具信息!R45="","",[4]道具信息!R45)</f>
        <v/>
      </c>
      <c r="S45" s="19" t="str">
        <f>IF([4]道具信息!S45="","",[4]道具信息!S45)</f>
        <v/>
      </c>
      <c r="T45" s="19" t="str">
        <f>IF([4]道具信息!T45="","",[4]道具信息!T45)</f>
        <v/>
      </c>
      <c r="U45" s="19" t="str">
        <f>IF([4]道具信息!U45="","",[4]道具信息!U45)</f>
        <v/>
      </c>
      <c r="V45" s="19" t="str">
        <f>IF([4]道具信息!V45="","",[4]道具信息!V45)</f>
        <v/>
      </c>
      <c r="W45" s="19" t="str">
        <f>IF([4]道具信息!W45="","",[4]道具信息!W45)</f>
        <v/>
      </c>
      <c r="X45" s="19" t="str">
        <f>IF([4]道具信息!X45="","",[4]道具信息!X45)</f>
        <v/>
      </c>
      <c r="Y45" s="19" t="str">
        <f>IF([4]道具信息!Y45="","",[4]道具信息!Y45)</f>
        <v/>
      </c>
      <c r="Z45" s="19" t="str">
        <f>IF([4]道具信息!Z45="","",[4]道具信息!Z45)</f>
        <v/>
      </c>
    </row>
    <row r="46" spans="1:26" x14ac:dyDescent="0.15">
      <c r="A46" s="19" t="str">
        <f>IF([4]道具信息!A46="","",[4]道具信息!A46)</f>
        <v/>
      </c>
      <c r="B46" s="19" t="str">
        <f>IF([4]道具信息!B46="","",[4]道具信息!B46)</f>
        <v/>
      </c>
      <c r="C46" s="19" t="str">
        <f>IF([4]道具信息!C46="","",[4]道具信息!C46)</f>
        <v/>
      </c>
      <c r="D46" s="19" t="str">
        <f>IF([4]道具信息!D46="","",[4]道具信息!D46)</f>
        <v>指定红色宝物碎片</v>
      </c>
      <c r="E46" s="19">
        <f>IF([4]道具信息!E46="","",[4]道具信息!E46)</f>
        <v>1200</v>
      </c>
      <c r="F46" s="19">
        <f>IF([4]道具信息!F46="","",[4]道具信息!F46)</f>
        <v>2.5</v>
      </c>
      <c r="G46" s="19">
        <f>IF([4]道具信息!G46="","",[4]道具信息!G46)</f>
        <v>1</v>
      </c>
      <c r="H46" s="19">
        <f>IF([4]道具信息!H46="","",[4]道具信息!H46)</f>
        <v>1</v>
      </c>
      <c r="I46" s="19">
        <f>IF([4]道具信息!I46="","",[4]道具信息!I46)</f>
        <v>3000</v>
      </c>
      <c r="J46" s="19">
        <f>IF([4]道具信息!J46="","",[4]道具信息!J46)</f>
        <v>1200</v>
      </c>
      <c r="K46" s="19">
        <f>IF([4]道具信息!K46="","",[4]道具信息!K46)</f>
        <v>1200</v>
      </c>
      <c r="L46" s="19" t="str">
        <f>IF([4]道具信息!L46="","",[4]道具信息!L46)</f>
        <v/>
      </c>
      <c r="M46" s="19" t="str">
        <f>IF([4]道具信息!M46="","",[4]道具信息!M46)</f>
        <v/>
      </c>
      <c r="N46" s="19" t="str">
        <f>IF([4]道具信息!N46="","",[4]道具信息!N46)</f>
        <v/>
      </c>
      <c r="O46" s="19" t="str">
        <f>IF([4]道具信息!O46="","",[4]道具信息!O46)</f>
        <v/>
      </c>
      <c r="P46" s="19" t="str">
        <f>IF([4]道具信息!P46="","",[4]道具信息!P46)</f>
        <v/>
      </c>
      <c r="Q46" s="19" t="str">
        <f>IF([4]道具信息!Q46="","",[4]道具信息!Q46)</f>
        <v/>
      </c>
      <c r="R46" s="19" t="str">
        <f>IF([4]道具信息!R46="","",[4]道具信息!R46)</f>
        <v/>
      </c>
      <c r="S46" s="19" t="str">
        <f>IF([4]道具信息!S46="","",[4]道具信息!S46)</f>
        <v/>
      </c>
      <c r="T46" s="19" t="str">
        <f>IF([4]道具信息!T46="","",[4]道具信息!T46)</f>
        <v/>
      </c>
      <c r="U46" s="19" t="str">
        <f>IF([4]道具信息!U46="","",[4]道具信息!U46)</f>
        <v/>
      </c>
      <c r="V46" s="19" t="str">
        <f>IF([4]道具信息!V46="","",[4]道具信息!V46)</f>
        <v/>
      </c>
      <c r="W46" s="19" t="str">
        <f>IF([4]道具信息!W46="","",[4]道具信息!W46)</f>
        <v/>
      </c>
      <c r="X46" s="19" t="str">
        <f>IF([4]道具信息!X46="","",[4]道具信息!X46)</f>
        <v/>
      </c>
      <c r="Y46" s="19" t="str">
        <f>IF([4]道具信息!Y46="","",[4]道具信息!Y46)</f>
        <v/>
      </c>
      <c r="Z46" s="19" t="str">
        <f>IF([4]道具信息!Z46="","",[4]道具信息!Z46)</f>
        <v/>
      </c>
    </row>
    <row r="47" spans="1:26" x14ac:dyDescent="0.15">
      <c r="A47" s="19" t="str">
        <f>IF([4]道具信息!A47="","",[4]道具信息!A47)</f>
        <v/>
      </c>
      <c r="B47" s="19" t="str">
        <f>IF([4]道具信息!B47="","",[4]道具信息!B47)</f>
        <v/>
      </c>
      <c r="C47" s="19" t="str">
        <f>IF([4]道具信息!C47="","",[4]道具信息!C47)</f>
        <v/>
      </c>
      <c r="D47" s="19" t="str">
        <f>IF([4]道具信息!D47="","",[4]道具信息!D47)</f>
        <v>随机蓝色宝物</v>
      </c>
      <c r="E47" s="19">
        <f>IF([4]道具信息!E47="","",[4]道具信息!E47)</f>
        <v>100</v>
      </c>
      <c r="F47" s="19">
        <f>IF([4]道具信息!F47="","",[4]道具信息!F47)</f>
        <v>2.5</v>
      </c>
      <c r="G47" s="19">
        <f>IF([4]道具信息!G47="","",[4]道具信息!G47)</f>
        <v>1</v>
      </c>
      <c r="H47" s="19">
        <f>IF([4]道具信息!H47="","",[4]道具信息!H47)</f>
        <v>1</v>
      </c>
      <c r="I47" s="19">
        <f>IF([4]道具信息!I47="","",[4]道具信息!I47)</f>
        <v>250</v>
      </c>
      <c r="J47" s="19">
        <f>IF([4]道具信息!J47="","",[4]道具信息!J47)</f>
        <v>100</v>
      </c>
      <c r="K47" s="19">
        <f>IF([4]道具信息!K47="","",[4]道具信息!K47)</f>
        <v>100</v>
      </c>
      <c r="L47" s="19" t="str">
        <f>IF([4]道具信息!L47="","",[4]道具信息!L47)</f>
        <v/>
      </c>
      <c r="M47" s="19" t="str">
        <f>IF([4]道具信息!M47="","",[4]道具信息!M47)</f>
        <v/>
      </c>
      <c r="N47" s="19" t="str">
        <f>IF([4]道具信息!N47="","",[4]道具信息!N47)</f>
        <v/>
      </c>
      <c r="O47" s="19" t="str">
        <f>IF([4]道具信息!O47="","",[4]道具信息!O47)</f>
        <v/>
      </c>
      <c r="P47" s="19" t="str">
        <f>IF([4]道具信息!P47="","",[4]道具信息!P47)</f>
        <v/>
      </c>
      <c r="Q47" s="19" t="str">
        <f>IF([4]道具信息!Q47="","",[4]道具信息!Q47)</f>
        <v/>
      </c>
      <c r="R47" s="19" t="str">
        <f>IF([4]道具信息!R47="","",[4]道具信息!R47)</f>
        <v/>
      </c>
      <c r="S47" s="19" t="str">
        <f>IF([4]道具信息!S47="","",[4]道具信息!S47)</f>
        <v/>
      </c>
      <c r="T47" s="19" t="str">
        <f>IF([4]道具信息!T47="","",[4]道具信息!T47)</f>
        <v/>
      </c>
      <c r="U47" s="19" t="str">
        <f>IF([4]道具信息!U47="","",[4]道具信息!U47)</f>
        <v/>
      </c>
      <c r="V47" s="19" t="str">
        <f>IF([4]道具信息!V47="","",[4]道具信息!V47)</f>
        <v/>
      </c>
      <c r="W47" s="19" t="str">
        <f>IF([4]道具信息!W47="","",[4]道具信息!W47)</f>
        <v/>
      </c>
      <c r="X47" s="19" t="str">
        <f>IF([4]道具信息!X47="","",[4]道具信息!X47)</f>
        <v/>
      </c>
      <c r="Y47" s="19" t="str">
        <f>IF([4]道具信息!Y47="","",[4]道具信息!Y47)</f>
        <v/>
      </c>
      <c r="Z47" s="19" t="str">
        <f>IF([4]道具信息!Z47="","",[4]道具信息!Z47)</f>
        <v/>
      </c>
    </row>
    <row r="48" spans="1:26" x14ac:dyDescent="0.15">
      <c r="A48" s="19" t="str">
        <f>IF([4]道具信息!A48="","",[4]道具信息!A48)</f>
        <v/>
      </c>
      <c r="B48" s="19" t="str">
        <f>IF([4]道具信息!B48="","",[4]道具信息!B48)</f>
        <v/>
      </c>
      <c r="C48" s="19" t="str">
        <f>IF([4]道具信息!C48="","",[4]道具信息!C48)</f>
        <v/>
      </c>
      <c r="D48" s="19" t="str">
        <f>IF([4]道具信息!D48="","",[4]道具信息!D48)</f>
        <v>随机紫色宝物</v>
      </c>
      <c r="E48" s="19">
        <f>IF([4]道具信息!E48="","",[4]道具信息!E48)</f>
        <v>500</v>
      </c>
      <c r="F48" s="19">
        <f>IF([4]道具信息!F48="","",[4]道具信息!F48)</f>
        <v>2.5</v>
      </c>
      <c r="G48" s="19">
        <f>IF([4]道具信息!G48="","",[4]道具信息!G48)</f>
        <v>1</v>
      </c>
      <c r="H48" s="19">
        <f>IF([4]道具信息!H48="","",[4]道具信息!H48)</f>
        <v>1</v>
      </c>
      <c r="I48" s="19">
        <f>IF([4]道具信息!I48="","",[4]道具信息!I48)</f>
        <v>1250</v>
      </c>
      <c r="J48" s="19">
        <f>IF([4]道具信息!J48="","",[4]道具信息!J48)</f>
        <v>500</v>
      </c>
      <c r="K48" s="19">
        <f>IF([4]道具信息!K48="","",[4]道具信息!K48)</f>
        <v>500</v>
      </c>
      <c r="L48" s="19" t="str">
        <f>IF([4]道具信息!L48="","",[4]道具信息!L48)</f>
        <v/>
      </c>
      <c r="M48" s="19" t="str">
        <f>IF([4]道具信息!M48="","",[4]道具信息!M48)</f>
        <v/>
      </c>
      <c r="N48" s="19" t="str">
        <f>IF([4]道具信息!N48="","",[4]道具信息!N48)</f>
        <v/>
      </c>
      <c r="O48" s="19" t="str">
        <f>IF([4]道具信息!O48="","",[4]道具信息!O48)</f>
        <v/>
      </c>
      <c r="P48" s="19" t="str">
        <f>IF([4]道具信息!P48="","",[4]道具信息!P48)</f>
        <v/>
      </c>
      <c r="Q48" s="19" t="str">
        <f>IF([4]道具信息!Q48="","",[4]道具信息!Q48)</f>
        <v/>
      </c>
      <c r="R48" s="19" t="str">
        <f>IF([4]道具信息!R48="","",[4]道具信息!R48)</f>
        <v/>
      </c>
      <c r="S48" s="19" t="str">
        <f>IF([4]道具信息!S48="","",[4]道具信息!S48)</f>
        <v/>
      </c>
      <c r="T48" s="19" t="str">
        <f>IF([4]道具信息!T48="","",[4]道具信息!T48)</f>
        <v/>
      </c>
      <c r="U48" s="19" t="str">
        <f>IF([4]道具信息!U48="","",[4]道具信息!U48)</f>
        <v/>
      </c>
      <c r="V48" s="19" t="str">
        <f>IF([4]道具信息!V48="","",[4]道具信息!V48)</f>
        <v/>
      </c>
      <c r="W48" s="19" t="str">
        <f>IF([4]道具信息!W48="","",[4]道具信息!W48)</f>
        <v/>
      </c>
      <c r="X48" s="19" t="str">
        <f>IF([4]道具信息!X48="","",[4]道具信息!X48)</f>
        <v/>
      </c>
      <c r="Y48" s="19" t="str">
        <f>IF([4]道具信息!Y48="","",[4]道具信息!Y48)</f>
        <v/>
      </c>
      <c r="Z48" s="19" t="str">
        <f>IF([4]道具信息!Z48="","",[4]道具信息!Z48)</f>
        <v/>
      </c>
    </row>
    <row r="49" spans="1:26" x14ac:dyDescent="0.15">
      <c r="A49" s="19" t="str">
        <f>IF([4]道具信息!A49="","",[4]道具信息!A49)</f>
        <v/>
      </c>
      <c r="B49" s="19" t="str">
        <f>IF([4]道具信息!B49="","",[4]道具信息!B49)</f>
        <v/>
      </c>
      <c r="C49" s="19" t="str">
        <f>IF([4]道具信息!C49="","",[4]道具信息!C49)</f>
        <v/>
      </c>
      <c r="D49" s="19" t="str">
        <f>IF([4]道具信息!D49="","",[4]道具信息!D49)</f>
        <v>随机橙色宝物</v>
      </c>
      <c r="E49" s="19">
        <f>IF([4]道具信息!E49="","",[4]道具信息!E49)</f>
        <v>2500</v>
      </c>
      <c r="F49" s="19">
        <f>IF([4]道具信息!F49="","",[4]道具信息!F49)</f>
        <v>2.5</v>
      </c>
      <c r="G49" s="19">
        <f>IF([4]道具信息!G49="","",[4]道具信息!G49)</f>
        <v>1</v>
      </c>
      <c r="H49" s="19">
        <f>IF([4]道具信息!H49="","",[4]道具信息!H49)</f>
        <v>1</v>
      </c>
      <c r="I49" s="19">
        <f>IF([4]道具信息!I49="","",[4]道具信息!I49)</f>
        <v>6250</v>
      </c>
      <c r="J49" s="19">
        <f>IF([4]道具信息!J49="","",[4]道具信息!J49)</f>
        <v>2500</v>
      </c>
      <c r="K49" s="19">
        <f>IF([4]道具信息!K49="","",[4]道具信息!K49)</f>
        <v>2500</v>
      </c>
      <c r="L49" s="19" t="str">
        <f>IF([4]道具信息!L49="","",[4]道具信息!L49)</f>
        <v/>
      </c>
      <c r="M49" s="19" t="str">
        <f>IF([4]道具信息!M49="","",[4]道具信息!M49)</f>
        <v/>
      </c>
      <c r="N49" s="19" t="str">
        <f>IF([4]道具信息!N49="","",[4]道具信息!N49)</f>
        <v/>
      </c>
      <c r="O49" s="19" t="str">
        <f>IF([4]道具信息!O49="","",[4]道具信息!O49)</f>
        <v/>
      </c>
      <c r="P49" s="19" t="str">
        <f>IF([4]道具信息!P49="","",[4]道具信息!P49)</f>
        <v/>
      </c>
      <c r="Q49" s="19" t="str">
        <f>IF([4]道具信息!Q49="","",[4]道具信息!Q49)</f>
        <v/>
      </c>
      <c r="R49" s="19" t="str">
        <f>IF([4]道具信息!R49="","",[4]道具信息!R49)</f>
        <v/>
      </c>
      <c r="S49" s="19" t="str">
        <f>IF([4]道具信息!S49="","",[4]道具信息!S49)</f>
        <v/>
      </c>
      <c r="T49" s="19" t="str">
        <f>IF([4]道具信息!T49="","",[4]道具信息!T49)</f>
        <v/>
      </c>
      <c r="U49" s="19" t="str">
        <f>IF([4]道具信息!U49="","",[4]道具信息!U49)</f>
        <v/>
      </c>
      <c r="V49" s="19" t="str">
        <f>IF([4]道具信息!V49="","",[4]道具信息!V49)</f>
        <v/>
      </c>
      <c r="W49" s="19" t="str">
        <f>IF([4]道具信息!W49="","",[4]道具信息!W49)</f>
        <v/>
      </c>
      <c r="X49" s="19" t="str">
        <f>IF([4]道具信息!X49="","",[4]道具信息!X49)</f>
        <v/>
      </c>
      <c r="Y49" s="19" t="str">
        <f>IF([4]道具信息!Y49="","",[4]道具信息!Y49)</f>
        <v/>
      </c>
      <c r="Z49" s="19" t="str">
        <f>IF([4]道具信息!Z49="","",[4]道具信息!Z49)</f>
        <v/>
      </c>
    </row>
    <row r="50" spans="1:26" x14ac:dyDescent="0.15">
      <c r="A50" s="19" t="str">
        <f>IF([4]道具信息!A50="","",[4]道具信息!A50)</f>
        <v/>
      </c>
      <c r="B50" s="19" t="str">
        <f>IF([4]道具信息!B50="","",[4]道具信息!B50)</f>
        <v/>
      </c>
      <c r="C50" s="19" t="str">
        <f>IF([4]道具信息!C50="","",[4]道具信息!C50)</f>
        <v/>
      </c>
      <c r="D50" s="19" t="str">
        <f>IF([4]道具信息!D50="","",[4]道具信息!D50)</f>
        <v>随机橙+宝物</v>
      </c>
      <c r="E50" s="19">
        <f>IF([4]道具信息!E50="","",[4]道具信息!E50)</f>
        <v>10000</v>
      </c>
      <c r="F50" s="19">
        <f>IF([4]道具信息!F50="","",[4]道具信息!F50)</f>
        <v>2.5</v>
      </c>
      <c r="G50" s="19">
        <f>IF([4]道具信息!G50="","",[4]道具信息!G50)</f>
        <v>1</v>
      </c>
      <c r="H50" s="19">
        <f>IF([4]道具信息!H50="","",[4]道具信息!H50)</f>
        <v>1</v>
      </c>
      <c r="I50" s="19">
        <f>IF([4]道具信息!I50="","",[4]道具信息!I50)</f>
        <v>25000</v>
      </c>
      <c r="J50" s="19">
        <f>IF([4]道具信息!J50="","",[4]道具信息!J50)</f>
        <v>10000</v>
      </c>
      <c r="K50" s="19">
        <f>IF([4]道具信息!K50="","",[4]道具信息!K50)</f>
        <v>10000</v>
      </c>
      <c r="L50" s="19" t="str">
        <f>IF([4]道具信息!L50="","",[4]道具信息!L50)</f>
        <v/>
      </c>
      <c r="M50" s="19" t="str">
        <f>IF([4]道具信息!M50="","",[4]道具信息!M50)</f>
        <v/>
      </c>
      <c r="N50" s="19" t="str">
        <f>IF([4]道具信息!N50="","",[4]道具信息!N50)</f>
        <v/>
      </c>
      <c r="O50" s="19" t="str">
        <f>IF([4]道具信息!O50="","",[4]道具信息!O50)</f>
        <v/>
      </c>
      <c r="P50" s="19" t="str">
        <f>IF([4]道具信息!P50="","",[4]道具信息!P50)</f>
        <v/>
      </c>
      <c r="Q50" s="19" t="str">
        <f>IF([4]道具信息!Q50="","",[4]道具信息!Q50)</f>
        <v/>
      </c>
      <c r="R50" s="19" t="str">
        <f>IF([4]道具信息!R50="","",[4]道具信息!R50)</f>
        <v/>
      </c>
      <c r="S50" s="19" t="str">
        <f>IF([4]道具信息!S50="","",[4]道具信息!S50)</f>
        <v/>
      </c>
      <c r="T50" s="19" t="str">
        <f>IF([4]道具信息!T50="","",[4]道具信息!T50)</f>
        <v/>
      </c>
      <c r="U50" s="19" t="str">
        <f>IF([4]道具信息!U50="","",[4]道具信息!U50)</f>
        <v/>
      </c>
      <c r="V50" s="19" t="str">
        <f>IF([4]道具信息!V50="","",[4]道具信息!V50)</f>
        <v/>
      </c>
      <c r="W50" s="19" t="str">
        <f>IF([4]道具信息!W50="","",[4]道具信息!W50)</f>
        <v/>
      </c>
      <c r="X50" s="19" t="str">
        <f>IF([4]道具信息!X50="","",[4]道具信息!X50)</f>
        <v/>
      </c>
      <c r="Y50" s="19" t="str">
        <f>IF([4]道具信息!Y50="","",[4]道具信息!Y50)</f>
        <v/>
      </c>
      <c r="Z50" s="19" t="str">
        <f>IF([4]道具信息!Z50="","",[4]道具信息!Z50)</f>
        <v/>
      </c>
    </row>
    <row r="51" spans="1:26" x14ac:dyDescent="0.15">
      <c r="A51" s="19" t="str">
        <f>IF([4]道具信息!A51="","",[4]道具信息!A51)</f>
        <v/>
      </c>
      <c r="B51" s="19" t="str">
        <f>IF([4]道具信息!B51="","",[4]道具信息!B51)</f>
        <v/>
      </c>
      <c r="C51" s="19" t="str">
        <f>IF([4]道具信息!C51="","",[4]道具信息!C51)</f>
        <v/>
      </c>
      <c r="D51" s="19" t="str">
        <f>IF([4]道具信息!D51="","",[4]道具信息!D51)</f>
        <v>随机紫色宝物碎片</v>
      </c>
      <c r="E51" s="19">
        <f>IF([4]道具信息!E51="","",[4]道具信息!E51)</f>
        <v>16.666666666666668</v>
      </c>
      <c r="F51" s="19">
        <f>IF([4]道具信息!F51="","",[4]道具信息!F51)</f>
        <v>2.5</v>
      </c>
      <c r="G51" s="19">
        <f>IF([4]道具信息!G51="","",[4]道具信息!G51)</f>
        <v>1</v>
      </c>
      <c r="H51" s="19">
        <f>IF([4]道具信息!H51="","",[4]道具信息!H51)</f>
        <v>1</v>
      </c>
      <c r="I51" s="19">
        <f>IF([4]道具信息!I51="","",[4]道具信息!I51)</f>
        <v>41.666666666666671</v>
      </c>
      <c r="J51" s="19">
        <f>IF([4]道具信息!J51="","",[4]道具信息!J51)</f>
        <v>16.666666666666668</v>
      </c>
      <c r="K51" s="19">
        <f>IF([4]道具信息!K51="","",[4]道具信息!K51)</f>
        <v>16.666666666666668</v>
      </c>
      <c r="L51" s="19" t="str">
        <f>IF([4]道具信息!L51="","",[4]道具信息!L51)</f>
        <v>配置成了30合1，所以价值为随机紫色宝物/30</v>
      </c>
      <c r="M51" s="19" t="str">
        <f>IF([4]道具信息!M51="","",[4]道具信息!M51)</f>
        <v/>
      </c>
      <c r="N51" s="19" t="str">
        <f>IF([4]道具信息!N51="","",[4]道具信息!N51)</f>
        <v/>
      </c>
      <c r="O51" s="19" t="str">
        <f>IF([4]道具信息!O51="","",[4]道具信息!O51)</f>
        <v/>
      </c>
      <c r="P51" s="19" t="str">
        <f>IF([4]道具信息!P51="","",[4]道具信息!P51)</f>
        <v/>
      </c>
      <c r="Q51" s="19" t="str">
        <f>IF([4]道具信息!Q51="","",[4]道具信息!Q51)</f>
        <v/>
      </c>
      <c r="R51" s="19" t="str">
        <f>IF([4]道具信息!R51="","",[4]道具信息!R51)</f>
        <v/>
      </c>
      <c r="S51" s="19" t="str">
        <f>IF([4]道具信息!S51="","",[4]道具信息!S51)</f>
        <v/>
      </c>
      <c r="T51" s="19" t="str">
        <f>IF([4]道具信息!T51="","",[4]道具信息!T51)</f>
        <v/>
      </c>
      <c r="U51" s="19" t="str">
        <f>IF([4]道具信息!U51="","",[4]道具信息!U51)</f>
        <v/>
      </c>
      <c r="V51" s="19" t="str">
        <f>IF([4]道具信息!V51="","",[4]道具信息!V51)</f>
        <v/>
      </c>
      <c r="W51" s="19" t="str">
        <f>IF([4]道具信息!W51="","",[4]道具信息!W51)</f>
        <v/>
      </c>
      <c r="X51" s="19" t="str">
        <f>IF([4]道具信息!X51="","",[4]道具信息!X51)</f>
        <v/>
      </c>
      <c r="Y51" s="19" t="str">
        <f>IF([4]道具信息!Y51="","",[4]道具信息!Y51)</f>
        <v/>
      </c>
      <c r="Z51" s="19" t="str">
        <f>IF([4]道具信息!Z51="","",[4]道具信息!Z51)</f>
        <v/>
      </c>
    </row>
    <row r="52" spans="1:26" x14ac:dyDescent="0.15">
      <c r="A52" s="19" t="str">
        <f>IF([4]道具信息!A52="","",[4]道具信息!A52)</f>
        <v/>
      </c>
      <c r="B52" s="19" t="str">
        <f>IF([4]道具信息!B52="","",[4]道具信息!B52)</f>
        <v/>
      </c>
      <c r="C52" s="19" t="str">
        <f>IF([4]道具信息!C52="","",[4]道具信息!C52)</f>
        <v/>
      </c>
      <c r="D52" s="19" t="str">
        <f>IF([4]道具信息!D52="","",[4]道具信息!D52)</f>
        <v>随机橙色宝物碎片</v>
      </c>
      <c r="E52" s="19">
        <f>IF([4]道具信息!E52="","",[4]道具信息!E52)</f>
        <v>83.333333333333329</v>
      </c>
      <c r="F52" s="19">
        <f>IF([4]道具信息!F52="","",[4]道具信息!F52)</f>
        <v>2.5</v>
      </c>
      <c r="G52" s="19">
        <f>IF([4]道具信息!G52="","",[4]道具信息!G52)</f>
        <v>1</v>
      </c>
      <c r="H52" s="19">
        <f>IF([4]道具信息!H52="","",[4]道具信息!H52)</f>
        <v>1</v>
      </c>
      <c r="I52" s="19">
        <f>IF([4]道具信息!I52="","",[4]道具信息!I52)</f>
        <v>208.33333333333331</v>
      </c>
      <c r="J52" s="19">
        <f>IF([4]道具信息!J52="","",[4]道具信息!J52)</f>
        <v>83.333333333333329</v>
      </c>
      <c r="K52" s="19">
        <f>IF([4]道具信息!K52="","",[4]道具信息!K52)</f>
        <v>83.333333333333329</v>
      </c>
      <c r="L52" s="19" t="str">
        <f>IF([4]道具信息!L52="","",[4]道具信息!L52)</f>
        <v/>
      </c>
      <c r="M52" s="19" t="str">
        <f>IF([4]道具信息!M52="","",[4]道具信息!M52)</f>
        <v/>
      </c>
      <c r="N52" s="19" t="str">
        <f>IF([4]道具信息!N52="","",[4]道具信息!N52)</f>
        <v/>
      </c>
      <c r="O52" s="19" t="str">
        <f>IF([4]道具信息!O52="","",[4]道具信息!O52)</f>
        <v/>
      </c>
      <c r="P52" s="19" t="str">
        <f>IF([4]道具信息!P52="","",[4]道具信息!P52)</f>
        <v/>
      </c>
      <c r="Q52" s="19" t="str">
        <f>IF([4]道具信息!Q52="","",[4]道具信息!Q52)</f>
        <v/>
      </c>
      <c r="R52" s="19" t="str">
        <f>IF([4]道具信息!R52="","",[4]道具信息!R52)</f>
        <v/>
      </c>
      <c r="S52" s="19" t="str">
        <f>IF([4]道具信息!S52="","",[4]道具信息!S52)</f>
        <v/>
      </c>
      <c r="T52" s="19" t="str">
        <f>IF([4]道具信息!T52="","",[4]道具信息!T52)</f>
        <v/>
      </c>
      <c r="U52" s="19" t="str">
        <f>IF([4]道具信息!U52="","",[4]道具信息!U52)</f>
        <v/>
      </c>
      <c r="V52" s="19" t="str">
        <f>IF([4]道具信息!V52="","",[4]道具信息!V52)</f>
        <v/>
      </c>
      <c r="W52" s="19" t="str">
        <f>IF([4]道具信息!W52="","",[4]道具信息!W52)</f>
        <v/>
      </c>
      <c r="X52" s="19" t="str">
        <f>IF([4]道具信息!X52="","",[4]道具信息!X52)</f>
        <v/>
      </c>
      <c r="Y52" s="19" t="str">
        <f>IF([4]道具信息!Y52="","",[4]道具信息!Y52)</f>
        <v/>
      </c>
      <c r="Z52" s="19" t="str">
        <f>IF([4]道具信息!Z52="","",[4]道具信息!Z52)</f>
        <v/>
      </c>
    </row>
    <row r="53" spans="1:26" x14ac:dyDescent="0.15">
      <c r="A53" s="19" t="str">
        <f>IF([4]道具信息!A53="","",[4]道具信息!A53)</f>
        <v/>
      </c>
      <c r="B53" s="19" t="str">
        <f>IF([4]道具信息!B53="","",[4]道具信息!B53)</f>
        <v/>
      </c>
      <c r="C53" s="19" t="str">
        <f>IF([4]道具信息!C53="","",[4]道具信息!C53)</f>
        <v/>
      </c>
      <c r="D53" s="19" t="str">
        <f>IF([4]道具信息!D53="","",[4]道具信息!D53)</f>
        <v>随机橙+宝物碎片</v>
      </c>
      <c r="E53" s="19">
        <f>IF([4]道具信息!E53="","",[4]道具信息!E53)</f>
        <v>333.33333333333331</v>
      </c>
      <c r="F53" s="19">
        <f>IF([4]道具信息!F53="","",[4]道具信息!F53)</f>
        <v>2.5</v>
      </c>
      <c r="G53" s="19">
        <f>IF([4]道具信息!G53="","",[4]道具信息!G53)</f>
        <v>1</v>
      </c>
      <c r="H53" s="19">
        <f>IF([4]道具信息!H53="","",[4]道具信息!H53)</f>
        <v>1</v>
      </c>
      <c r="I53" s="19">
        <f>IF([4]道具信息!I53="","",[4]道具信息!I53)</f>
        <v>833.33333333333326</v>
      </c>
      <c r="J53" s="19">
        <f>IF([4]道具信息!J53="","",[4]道具信息!J53)</f>
        <v>333.33333333333331</v>
      </c>
      <c r="K53" s="19">
        <f>IF([4]道具信息!K53="","",[4]道具信息!K53)</f>
        <v>333.33333333333331</v>
      </c>
      <c r="L53" s="19" t="str">
        <f>IF([4]道具信息!L53="","",[4]道具信息!L53)</f>
        <v/>
      </c>
      <c r="M53" s="19" t="str">
        <f>IF([4]道具信息!M53="","",[4]道具信息!M53)</f>
        <v/>
      </c>
      <c r="N53" s="19" t="str">
        <f>IF([4]道具信息!N53="","",[4]道具信息!N53)</f>
        <v/>
      </c>
      <c r="O53" s="19" t="str">
        <f>IF([4]道具信息!O53="","",[4]道具信息!O53)</f>
        <v/>
      </c>
      <c r="P53" s="19" t="str">
        <f>IF([4]道具信息!P53="","",[4]道具信息!P53)</f>
        <v/>
      </c>
      <c r="Q53" s="19" t="str">
        <f>IF([4]道具信息!Q53="","",[4]道具信息!Q53)</f>
        <v/>
      </c>
      <c r="R53" s="19" t="str">
        <f>IF([4]道具信息!R53="","",[4]道具信息!R53)</f>
        <v/>
      </c>
      <c r="S53" s="19" t="str">
        <f>IF([4]道具信息!S53="","",[4]道具信息!S53)</f>
        <v/>
      </c>
      <c r="T53" s="19" t="str">
        <f>IF([4]道具信息!T53="","",[4]道具信息!T53)</f>
        <v/>
      </c>
      <c r="U53" s="19" t="str">
        <f>IF([4]道具信息!U53="","",[4]道具信息!U53)</f>
        <v/>
      </c>
      <c r="V53" s="19" t="str">
        <f>IF([4]道具信息!V53="","",[4]道具信息!V53)</f>
        <v/>
      </c>
      <c r="W53" s="19" t="str">
        <f>IF([4]道具信息!W53="","",[4]道具信息!W53)</f>
        <v/>
      </c>
      <c r="X53" s="19" t="str">
        <f>IF([4]道具信息!X53="","",[4]道具信息!X53)</f>
        <v/>
      </c>
      <c r="Y53" s="19" t="str">
        <f>IF([4]道具信息!Y53="","",[4]道具信息!Y53)</f>
        <v/>
      </c>
      <c r="Z53" s="19" t="str">
        <f>IF([4]道具信息!Z53="","",[4]道具信息!Z53)</f>
        <v/>
      </c>
    </row>
    <row r="54" spans="1:26" x14ac:dyDescent="0.15">
      <c r="A54" s="19" t="str">
        <f>IF([4]道具信息!A54="","",[4]道具信息!A54)</f>
        <v/>
      </c>
      <c r="B54" s="19" t="str">
        <f>IF([4]道具信息!B54="","",[4]道具信息!B54)</f>
        <v/>
      </c>
      <c r="C54" s="19" t="str">
        <f>IF([4]道具信息!C54="","",[4]道具信息!C54)</f>
        <v/>
      </c>
      <c r="D54" s="19" t="str">
        <f>IF([4]道具信息!D54="","",[4]道具信息!D54)</f>
        <v/>
      </c>
      <c r="E54" s="19" t="str">
        <f>IF([4]道具信息!E54="","",[4]道具信息!E54)</f>
        <v/>
      </c>
      <c r="F54" s="19" t="str">
        <f>IF([4]道具信息!F54="","",[4]道具信息!F54)</f>
        <v/>
      </c>
      <c r="G54" s="19" t="str">
        <f>IF([4]道具信息!G54="","",[4]道具信息!G54)</f>
        <v/>
      </c>
      <c r="H54" s="19" t="str">
        <f>IF([4]道具信息!H54="","",[4]道具信息!H54)</f>
        <v/>
      </c>
      <c r="I54" s="19" t="str">
        <f>IF([4]道具信息!I54="","",[4]道具信息!I54)</f>
        <v/>
      </c>
      <c r="J54" s="19" t="str">
        <f>IF([4]道具信息!J54="","",[4]道具信息!J54)</f>
        <v/>
      </c>
      <c r="K54" s="19" t="str">
        <f>IF([4]道具信息!K54="","",[4]道具信息!K54)</f>
        <v/>
      </c>
      <c r="L54" s="19" t="str">
        <f>IF([4]道具信息!L54="","",[4]道具信息!L54)</f>
        <v/>
      </c>
      <c r="M54" s="19" t="str">
        <f>IF([4]道具信息!M54="","",[4]道具信息!M54)</f>
        <v/>
      </c>
      <c r="N54" s="19" t="str">
        <f>IF([4]道具信息!N54="","",[4]道具信息!N54)</f>
        <v/>
      </c>
      <c r="O54" s="19" t="str">
        <f>IF([4]道具信息!O54="","",[4]道具信息!O54)</f>
        <v/>
      </c>
      <c r="P54" s="19" t="str">
        <f>IF([4]道具信息!P54="","",[4]道具信息!P54)</f>
        <v/>
      </c>
      <c r="Q54" s="19" t="str">
        <f>IF([4]道具信息!Q54="","",[4]道具信息!Q54)</f>
        <v/>
      </c>
      <c r="R54" s="19" t="str">
        <f>IF([4]道具信息!R54="","",[4]道具信息!R54)</f>
        <v/>
      </c>
      <c r="S54" s="19" t="str">
        <f>IF([4]道具信息!S54="","",[4]道具信息!S54)</f>
        <v/>
      </c>
      <c r="T54" s="19" t="str">
        <f>IF([4]道具信息!T54="","",[4]道具信息!T54)</f>
        <v/>
      </c>
      <c r="U54" s="19" t="str">
        <f>IF([4]道具信息!U54="","",[4]道具信息!U54)</f>
        <v/>
      </c>
      <c r="V54" s="19" t="str">
        <f>IF([4]道具信息!V54="","",[4]道具信息!V54)</f>
        <v/>
      </c>
      <c r="W54" s="19" t="str">
        <f>IF([4]道具信息!W54="","",[4]道具信息!W54)</f>
        <v/>
      </c>
      <c r="X54" s="19" t="str">
        <f>IF([4]道具信息!X54="","",[4]道具信息!X54)</f>
        <v/>
      </c>
      <c r="Y54" s="19" t="str">
        <f>IF([4]道具信息!Y54="","",[4]道具信息!Y54)</f>
        <v/>
      </c>
      <c r="Z54" s="19" t="str">
        <f>IF([4]道具信息!Z54="","",[4]道具信息!Z54)</f>
        <v/>
      </c>
    </row>
    <row r="55" spans="1:26" x14ac:dyDescent="0.15">
      <c r="A55" s="19" t="str">
        <f>IF([4]道具信息!A55="","",[4]道具信息!A55)</f>
        <v/>
      </c>
      <c r="B55" s="19" t="str">
        <f>IF([4]道具信息!B55="","",[4]道具信息!B55)</f>
        <v/>
      </c>
      <c r="C55" s="19" t="str">
        <f>IF([4]道具信息!C55="","",[4]道具信息!C55)</f>
        <v/>
      </c>
      <c r="D55" s="19" t="str">
        <f>IF([4]道具信息!D55="","",[4]道具信息!D55)</f>
        <v>紫色藏宝图</v>
      </c>
      <c r="E55" s="19">
        <f>IF([4]道具信息!E55="","",[4]道具信息!E55)</f>
        <v>137.5</v>
      </c>
      <c r="F55" s="19">
        <f>IF([4]道具信息!F55="","",[4]道具信息!F55)</f>
        <v>1</v>
      </c>
      <c r="G55" s="19">
        <f>IF([4]道具信息!G55="","",[4]道具信息!G55)</f>
        <v>1</v>
      </c>
      <c r="H55" s="19">
        <f>IF([4]道具信息!H55="","",[4]道具信息!H55)</f>
        <v>1</v>
      </c>
      <c r="I55" s="19">
        <f>IF([4]道具信息!I55="","",[4]道具信息!I55)</f>
        <v>137.5</v>
      </c>
      <c r="J55" s="19">
        <f>IF([4]道具信息!J55="","",[4]道具信息!J55)</f>
        <v>137.5</v>
      </c>
      <c r="K55" s="19">
        <f>IF([4]道具信息!K55="","",[4]道具信息!K55)</f>
        <v>137.5</v>
      </c>
      <c r="L55" s="19" t="str">
        <f>IF([4]道具信息!L55="","",[4]道具信息!L55)</f>
        <v/>
      </c>
      <c r="M55" s="19" t="str">
        <f>IF([4]道具信息!M55="","",[4]道具信息!M55)</f>
        <v/>
      </c>
      <c r="N55" s="19" t="str">
        <f>IF([4]道具信息!N55="","",[4]道具信息!N55)</f>
        <v/>
      </c>
      <c r="O55" s="19" t="str">
        <f>IF([4]道具信息!O55="","",[4]道具信息!O55)</f>
        <v/>
      </c>
      <c r="P55" s="19" t="str">
        <f>IF([4]道具信息!P55="","",[4]道具信息!P55)</f>
        <v/>
      </c>
      <c r="Q55" s="19" t="str">
        <f>IF([4]道具信息!Q55="","",[4]道具信息!Q55)</f>
        <v/>
      </c>
      <c r="R55" s="19" t="str">
        <f>IF([4]道具信息!R55="","",[4]道具信息!R55)</f>
        <v/>
      </c>
      <c r="S55" s="19" t="str">
        <f>IF([4]道具信息!S55="","",[4]道具信息!S55)</f>
        <v/>
      </c>
      <c r="T55" s="19" t="str">
        <f>IF([4]道具信息!T55="","",[4]道具信息!T55)</f>
        <v/>
      </c>
      <c r="U55" s="19" t="str">
        <f>IF([4]道具信息!U55="","",[4]道具信息!U55)</f>
        <v/>
      </c>
      <c r="V55" s="19" t="str">
        <f>IF([4]道具信息!V55="","",[4]道具信息!V55)</f>
        <v/>
      </c>
      <c r="W55" s="19" t="str">
        <f>IF([4]道具信息!W55="","",[4]道具信息!W55)</f>
        <v/>
      </c>
      <c r="X55" s="19" t="str">
        <f>IF([4]道具信息!X55="","",[4]道具信息!X55)</f>
        <v/>
      </c>
      <c r="Y55" s="19" t="str">
        <f>IF([4]道具信息!Y55="","",[4]道具信息!Y55)</f>
        <v/>
      </c>
      <c r="Z55" s="19" t="str">
        <f>IF([4]道具信息!Z55="","",[4]道具信息!Z55)</f>
        <v/>
      </c>
    </row>
    <row r="56" spans="1:26" x14ac:dyDescent="0.15">
      <c r="A56" s="19" t="str">
        <f>IF([4]道具信息!A56="","",[4]道具信息!A56)</f>
        <v/>
      </c>
      <c r="B56" s="19" t="str">
        <f>IF([4]道具信息!B56="","",[4]道具信息!B56)</f>
        <v/>
      </c>
      <c r="C56" s="19" t="str">
        <f>IF([4]道具信息!C56="","",[4]道具信息!C56)</f>
        <v/>
      </c>
      <c r="D56" s="19" t="str">
        <f>IF([4]道具信息!D56="","",[4]道具信息!D56)</f>
        <v>紫色藏宝图碎片</v>
      </c>
      <c r="E56" s="19">
        <f>IF([4]道具信息!E56="","",[4]道具信息!E56)</f>
        <v>13.75</v>
      </c>
      <c r="F56" s="19">
        <f>IF([4]道具信息!F56="","",[4]道具信息!F56)</f>
        <v>1</v>
      </c>
      <c r="G56" s="19">
        <f>IF([4]道具信息!G56="","",[4]道具信息!G56)</f>
        <v>1</v>
      </c>
      <c r="H56" s="19">
        <f>IF([4]道具信息!H56="","",[4]道具信息!H56)</f>
        <v>1</v>
      </c>
      <c r="I56" s="19">
        <f>IF([4]道具信息!I56="","",[4]道具信息!I56)</f>
        <v>13.75</v>
      </c>
      <c r="J56" s="19">
        <f>IF([4]道具信息!J56="","",[4]道具信息!J56)</f>
        <v>13.75</v>
      </c>
      <c r="K56" s="19">
        <f>IF([4]道具信息!K56="","",[4]道具信息!K56)</f>
        <v>13.75</v>
      </c>
      <c r="L56" s="19" t="str">
        <f>IF([4]道具信息!L56="","",[4]道具信息!L56)</f>
        <v/>
      </c>
      <c r="M56" s="19" t="str">
        <f>IF([4]道具信息!M56="","",[4]道具信息!M56)</f>
        <v/>
      </c>
      <c r="N56" s="19" t="str">
        <f>IF([4]道具信息!N56="","",[4]道具信息!N56)</f>
        <v/>
      </c>
      <c r="O56" s="19" t="str">
        <f>IF([4]道具信息!O56="","",[4]道具信息!O56)</f>
        <v/>
      </c>
      <c r="P56" s="19" t="str">
        <f>IF([4]道具信息!P56="","",[4]道具信息!P56)</f>
        <v/>
      </c>
      <c r="Q56" s="19" t="str">
        <f>IF([4]道具信息!Q56="","",[4]道具信息!Q56)</f>
        <v/>
      </c>
      <c r="R56" s="19" t="str">
        <f>IF([4]道具信息!R56="","",[4]道具信息!R56)</f>
        <v/>
      </c>
      <c r="S56" s="19" t="str">
        <f>IF([4]道具信息!S56="","",[4]道具信息!S56)</f>
        <v/>
      </c>
      <c r="T56" s="19" t="str">
        <f>IF([4]道具信息!T56="","",[4]道具信息!T56)</f>
        <v/>
      </c>
      <c r="U56" s="19" t="str">
        <f>IF([4]道具信息!U56="","",[4]道具信息!U56)</f>
        <v/>
      </c>
      <c r="V56" s="19" t="str">
        <f>IF([4]道具信息!V56="","",[4]道具信息!V56)</f>
        <v/>
      </c>
      <c r="W56" s="19" t="str">
        <f>IF([4]道具信息!W56="","",[4]道具信息!W56)</f>
        <v/>
      </c>
      <c r="X56" s="19" t="str">
        <f>IF([4]道具信息!X56="","",[4]道具信息!X56)</f>
        <v/>
      </c>
      <c r="Y56" s="19" t="str">
        <f>IF([4]道具信息!Y56="","",[4]道具信息!Y56)</f>
        <v/>
      </c>
      <c r="Z56" s="19" t="str">
        <f>IF([4]道具信息!Z56="","",[4]道具信息!Z56)</f>
        <v/>
      </c>
    </row>
    <row r="57" spans="1:26" x14ac:dyDescent="0.15">
      <c r="A57" s="19" t="str">
        <f>IF([4]道具信息!A57="","",[4]道具信息!A57)</f>
        <v/>
      </c>
      <c r="B57" s="19" t="str">
        <f>IF([4]道具信息!B57="","",[4]道具信息!B57)</f>
        <v/>
      </c>
      <c r="C57" s="19" t="str">
        <f>IF([4]道具信息!C57="","",[4]道具信息!C57)</f>
        <v/>
      </c>
      <c r="D57" s="19" t="str">
        <f>IF([4]道具信息!D57="","",[4]道具信息!D57)</f>
        <v>橙色藏宝图</v>
      </c>
      <c r="E57" s="19">
        <f>IF([4]道具信息!E57="","",[4]道具信息!E57)</f>
        <v>300</v>
      </c>
      <c r="F57" s="19">
        <f>IF([4]道具信息!F57="","",[4]道具信息!F57)</f>
        <v>1</v>
      </c>
      <c r="G57" s="19">
        <f>IF([4]道具信息!G57="","",[4]道具信息!G57)</f>
        <v>1</v>
      </c>
      <c r="H57" s="19">
        <f>IF([4]道具信息!H57="","",[4]道具信息!H57)</f>
        <v>1</v>
      </c>
      <c r="I57" s="19">
        <f>IF([4]道具信息!I57="","",[4]道具信息!I57)</f>
        <v>300</v>
      </c>
      <c r="J57" s="19">
        <f>IF([4]道具信息!J57="","",[4]道具信息!J57)</f>
        <v>300</v>
      </c>
      <c r="K57" s="19">
        <f>IF([4]道具信息!K57="","",[4]道具信息!K57)</f>
        <v>300</v>
      </c>
      <c r="L57" s="19" t="str">
        <f>IF([4]道具信息!L57="","",[4]道具信息!L57)</f>
        <v/>
      </c>
      <c r="M57" s="19" t="str">
        <f>IF([4]道具信息!M57="","",[4]道具信息!M57)</f>
        <v/>
      </c>
      <c r="N57" s="19" t="str">
        <f>IF([4]道具信息!N57="","",[4]道具信息!N57)</f>
        <v/>
      </c>
      <c r="O57" s="19" t="str">
        <f>IF([4]道具信息!O57="","",[4]道具信息!O57)</f>
        <v/>
      </c>
      <c r="P57" s="19" t="str">
        <f>IF([4]道具信息!P57="","",[4]道具信息!P57)</f>
        <v/>
      </c>
      <c r="Q57" s="19" t="str">
        <f>IF([4]道具信息!Q57="","",[4]道具信息!Q57)</f>
        <v/>
      </c>
      <c r="R57" s="19" t="str">
        <f>IF([4]道具信息!R57="","",[4]道具信息!R57)</f>
        <v/>
      </c>
      <c r="S57" s="19" t="str">
        <f>IF([4]道具信息!S57="","",[4]道具信息!S57)</f>
        <v/>
      </c>
      <c r="T57" s="19" t="str">
        <f>IF([4]道具信息!T57="","",[4]道具信息!T57)</f>
        <v/>
      </c>
      <c r="U57" s="19" t="str">
        <f>IF([4]道具信息!U57="","",[4]道具信息!U57)</f>
        <v/>
      </c>
      <c r="V57" s="19" t="str">
        <f>IF([4]道具信息!V57="","",[4]道具信息!V57)</f>
        <v/>
      </c>
      <c r="W57" s="19" t="str">
        <f>IF([4]道具信息!W57="","",[4]道具信息!W57)</f>
        <v/>
      </c>
      <c r="X57" s="19" t="str">
        <f>IF([4]道具信息!X57="","",[4]道具信息!X57)</f>
        <v/>
      </c>
      <c r="Y57" s="19" t="str">
        <f>IF([4]道具信息!Y57="","",[4]道具信息!Y57)</f>
        <v/>
      </c>
      <c r="Z57" s="19" t="str">
        <f>IF([4]道具信息!Z57="","",[4]道具信息!Z57)</f>
        <v/>
      </c>
    </row>
    <row r="58" spans="1:26" x14ac:dyDescent="0.15">
      <c r="A58" s="19" t="str">
        <f>IF([4]道具信息!A58="","",[4]道具信息!A58)</f>
        <v/>
      </c>
      <c r="B58" s="19" t="str">
        <f>IF([4]道具信息!B58="","",[4]道具信息!B58)</f>
        <v/>
      </c>
      <c r="C58" s="19" t="str">
        <f>IF([4]道具信息!C58="","",[4]道具信息!C58)</f>
        <v/>
      </c>
      <c r="D58" s="19" t="str">
        <f>IF([4]道具信息!D58="","",[4]道具信息!D58)</f>
        <v>橙色藏宝图碎片</v>
      </c>
      <c r="E58" s="19">
        <f>IF([4]道具信息!E58="","",[4]道具信息!E58)</f>
        <v>10</v>
      </c>
      <c r="F58" s="19">
        <f>IF([4]道具信息!F58="","",[4]道具信息!F58)</f>
        <v>1</v>
      </c>
      <c r="G58" s="19">
        <f>IF([4]道具信息!G58="","",[4]道具信息!G58)</f>
        <v>1</v>
      </c>
      <c r="H58" s="19">
        <f>IF([4]道具信息!H58="","",[4]道具信息!H58)</f>
        <v>1</v>
      </c>
      <c r="I58" s="19">
        <f>IF([4]道具信息!I58="","",[4]道具信息!I58)</f>
        <v>10</v>
      </c>
      <c r="J58" s="19">
        <f>IF([4]道具信息!J58="","",[4]道具信息!J58)</f>
        <v>10</v>
      </c>
      <c r="K58" s="19">
        <f>IF([4]道具信息!K58="","",[4]道具信息!K58)</f>
        <v>10</v>
      </c>
      <c r="L58" s="19" t="str">
        <f>IF([4]道具信息!L58="","",[4]道具信息!L58)</f>
        <v/>
      </c>
      <c r="M58" s="19" t="str">
        <f>IF([4]道具信息!M58="","",[4]道具信息!M58)</f>
        <v/>
      </c>
      <c r="N58" s="19" t="str">
        <f>IF([4]道具信息!N58="","",[4]道具信息!N58)</f>
        <v/>
      </c>
      <c r="O58" s="19" t="str">
        <f>IF([4]道具信息!O58="","",[4]道具信息!O58)</f>
        <v/>
      </c>
      <c r="P58" s="19" t="str">
        <f>IF([4]道具信息!P58="","",[4]道具信息!P58)</f>
        <v/>
      </c>
      <c r="Q58" s="19" t="str">
        <f>IF([4]道具信息!Q58="","",[4]道具信息!Q58)</f>
        <v/>
      </c>
      <c r="R58" s="19" t="str">
        <f>IF([4]道具信息!R58="","",[4]道具信息!R58)</f>
        <v/>
      </c>
      <c r="S58" s="19" t="str">
        <f>IF([4]道具信息!S58="","",[4]道具信息!S58)</f>
        <v/>
      </c>
      <c r="T58" s="19" t="str">
        <f>IF([4]道具信息!T58="","",[4]道具信息!T58)</f>
        <v/>
      </c>
      <c r="U58" s="19" t="str">
        <f>IF([4]道具信息!U58="","",[4]道具信息!U58)</f>
        <v/>
      </c>
      <c r="V58" s="19" t="str">
        <f>IF([4]道具信息!V58="","",[4]道具信息!V58)</f>
        <v/>
      </c>
      <c r="W58" s="19" t="str">
        <f>IF([4]道具信息!W58="","",[4]道具信息!W58)</f>
        <v/>
      </c>
      <c r="X58" s="19" t="str">
        <f>IF([4]道具信息!X58="","",[4]道具信息!X58)</f>
        <v/>
      </c>
      <c r="Y58" s="19" t="str">
        <f>IF([4]道具信息!Y58="","",[4]道具信息!Y58)</f>
        <v/>
      </c>
      <c r="Z58" s="19" t="str">
        <f>IF([4]道具信息!Z58="","",[4]道具信息!Z58)</f>
        <v/>
      </c>
    </row>
    <row r="59" spans="1:26" x14ac:dyDescent="0.15">
      <c r="A59" s="19" t="str">
        <f>IF([4]道具信息!A59="","",[4]道具信息!A59)</f>
        <v/>
      </c>
      <c r="B59" s="19" t="str">
        <f>IF([4]道具信息!B59="","",[4]道具信息!B59)</f>
        <v/>
      </c>
      <c r="C59" s="19" t="str">
        <f>IF([4]道具信息!C59="","",[4]道具信息!C59)</f>
        <v/>
      </c>
      <c r="D59" s="19" t="str">
        <f>IF([4]道具信息!D59="","",[4]道具信息!D59)</f>
        <v/>
      </c>
      <c r="E59" s="19" t="str">
        <f>IF([4]道具信息!E59="","",[4]道具信息!E59)</f>
        <v/>
      </c>
      <c r="F59" s="19" t="str">
        <f>IF([4]道具信息!F59="","",[4]道具信息!F59)</f>
        <v/>
      </c>
      <c r="G59" s="19" t="str">
        <f>IF([4]道具信息!G59="","",[4]道具信息!G59)</f>
        <v/>
      </c>
      <c r="H59" s="19" t="str">
        <f>IF([4]道具信息!H59="","",[4]道具信息!H59)</f>
        <v/>
      </c>
      <c r="I59" s="19" t="str">
        <f>IF([4]道具信息!I59="","",[4]道具信息!I59)</f>
        <v/>
      </c>
      <c r="J59" s="19" t="str">
        <f>IF([4]道具信息!J59="","",[4]道具信息!J59)</f>
        <v/>
      </c>
      <c r="K59" s="19" t="str">
        <f>IF([4]道具信息!K59="","",[4]道具信息!K59)</f>
        <v/>
      </c>
      <c r="L59" s="19" t="str">
        <f>IF([4]道具信息!L59="","",[4]道具信息!L59)</f>
        <v/>
      </c>
      <c r="M59" s="19" t="str">
        <f>IF([4]道具信息!M59="","",[4]道具信息!M59)</f>
        <v/>
      </c>
      <c r="N59" s="19" t="str">
        <f>IF([4]道具信息!N59="","",[4]道具信息!N59)</f>
        <v/>
      </c>
      <c r="O59" s="19" t="str">
        <f>IF([4]道具信息!O59="","",[4]道具信息!O59)</f>
        <v/>
      </c>
      <c r="P59" s="19" t="str">
        <f>IF([4]道具信息!P59="","",[4]道具信息!P59)</f>
        <v/>
      </c>
      <c r="Q59" s="19" t="str">
        <f>IF([4]道具信息!Q59="","",[4]道具信息!Q59)</f>
        <v/>
      </c>
      <c r="R59" s="19" t="str">
        <f>IF([4]道具信息!R59="","",[4]道具信息!R59)</f>
        <v/>
      </c>
      <c r="S59" s="19" t="str">
        <f>IF([4]道具信息!S59="","",[4]道具信息!S59)</f>
        <v/>
      </c>
      <c r="T59" s="19" t="str">
        <f>IF([4]道具信息!T59="","",[4]道具信息!T59)</f>
        <v/>
      </c>
      <c r="U59" s="19" t="str">
        <f>IF([4]道具信息!U59="","",[4]道具信息!U59)</f>
        <v/>
      </c>
      <c r="V59" s="19" t="str">
        <f>IF([4]道具信息!V59="","",[4]道具信息!V59)</f>
        <v/>
      </c>
      <c r="W59" s="19" t="str">
        <f>IF([4]道具信息!W59="","",[4]道具信息!W59)</f>
        <v/>
      </c>
      <c r="X59" s="19" t="str">
        <f>IF([4]道具信息!X59="","",[4]道具信息!X59)</f>
        <v/>
      </c>
      <c r="Y59" s="19" t="str">
        <f>IF([4]道具信息!Y59="","",[4]道具信息!Y59)</f>
        <v/>
      </c>
      <c r="Z59" s="19" t="str">
        <f>IF([4]道具信息!Z59="","",[4]道具信息!Z59)</f>
        <v/>
      </c>
    </row>
    <row r="60" spans="1:26" x14ac:dyDescent="0.15">
      <c r="A60" s="19" t="str">
        <f>IF([4]道具信息!A60="","",[4]道具信息!A60)</f>
        <v/>
      </c>
      <c r="B60" s="19" t="str">
        <f>IF([4]道具信息!B60="","",[4]道具信息!B60)</f>
        <v/>
      </c>
      <c r="C60" s="19" t="str">
        <f>IF([4]道具信息!C60="","",[4]道具信息!C60)</f>
        <v/>
      </c>
      <c r="D60" s="19" t="str">
        <f>IF([4]道具信息!D60="","",[4]道具信息!D60)</f>
        <v>紫色皮肤</v>
      </c>
      <c r="E60" s="19">
        <f>IF([4]道具信息!E60="","",[4]道具信息!E60)</f>
        <v>6000</v>
      </c>
      <c r="F60" s="19">
        <f>IF([4]道具信息!F60="","",[4]道具信息!F60)</f>
        <v>1</v>
      </c>
      <c r="G60" s="19">
        <f>IF([4]道具信息!G60="","",[4]道具信息!G60)</f>
        <v>1</v>
      </c>
      <c r="H60" s="19">
        <f>IF([4]道具信息!H60="","",[4]道具信息!H60)</f>
        <v>1</v>
      </c>
      <c r="I60" s="19">
        <f>IF([4]道具信息!I60="","",[4]道具信息!I60)</f>
        <v>6000</v>
      </c>
      <c r="J60" s="19">
        <f>IF([4]道具信息!J60="","",[4]道具信息!J60)</f>
        <v>6000</v>
      </c>
      <c r="K60" s="19">
        <f>IF([4]道具信息!K60="","",[4]道具信息!K60)</f>
        <v>6000</v>
      </c>
      <c r="L60" s="19" t="str">
        <f>IF([4]道具信息!L60="","",[4]道具信息!L60)</f>
        <v/>
      </c>
      <c r="M60" s="19" t="str">
        <f>IF([4]道具信息!M60="","",[4]道具信息!M60)</f>
        <v/>
      </c>
      <c r="N60" s="19" t="str">
        <f>IF([4]道具信息!N60="","",[4]道具信息!N60)</f>
        <v/>
      </c>
      <c r="O60" s="19" t="str">
        <f>IF([4]道具信息!O60="","",[4]道具信息!O60)</f>
        <v/>
      </c>
      <c r="P60" s="19" t="str">
        <f>IF([4]道具信息!P60="","",[4]道具信息!P60)</f>
        <v/>
      </c>
      <c r="Q60" s="19" t="str">
        <f>IF([4]道具信息!Q60="","",[4]道具信息!Q60)</f>
        <v/>
      </c>
      <c r="R60" s="19" t="str">
        <f>IF([4]道具信息!R60="","",[4]道具信息!R60)</f>
        <v/>
      </c>
      <c r="S60" s="19" t="str">
        <f>IF([4]道具信息!S60="","",[4]道具信息!S60)</f>
        <v/>
      </c>
      <c r="T60" s="19" t="str">
        <f>IF([4]道具信息!T60="","",[4]道具信息!T60)</f>
        <v/>
      </c>
      <c r="U60" s="19" t="str">
        <f>IF([4]道具信息!U60="","",[4]道具信息!U60)</f>
        <v/>
      </c>
      <c r="V60" s="19" t="str">
        <f>IF([4]道具信息!V60="","",[4]道具信息!V60)</f>
        <v/>
      </c>
      <c r="W60" s="19" t="str">
        <f>IF([4]道具信息!W60="","",[4]道具信息!W60)</f>
        <v/>
      </c>
      <c r="X60" s="19" t="str">
        <f>IF([4]道具信息!X60="","",[4]道具信息!X60)</f>
        <v/>
      </c>
      <c r="Y60" s="19" t="str">
        <f>IF([4]道具信息!Y60="","",[4]道具信息!Y60)</f>
        <v/>
      </c>
      <c r="Z60" s="19" t="str">
        <f>IF([4]道具信息!Z60="","",[4]道具信息!Z60)</f>
        <v/>
      </c>
    </row>
    <row r="61" spans="1:26" x14ac:dyDescent="0.15">
      <c r="A61" s="19" t="str">
        <f>IF([4]道具信息!A61="","",[4]道具信息!A61)</f>
        <v/>
      </c>
      <c r="B61" s="19" t="str">
        <f>IF([4]道具信息!B61="","",[4]道具信息!B61)</f>
        <v/>
      </c>
      <c r="C61" s="19" t="str">
        <f>IF([4]道具信息!C61="","",[4]道具信息!C61)</f>
        <v/>
      </c>
      <c r="D61" s="19" t="str">
        <f>IF([4]道具信息!D61="","",[4]道具信息!D61)</f>
        <v>橙色皮肤</v>
      </c>
      <c r="E61" s="19">
        <f>IF([4]道具信息!E61="","",[4]道具信息!E61)</f>
        <v>16000</v>
      </c>
      <c r="F61" s="19">
        <f>IF([4]道具信息!F61="","",[4]道具信息!F61)</f>
        <v>1</v>
      </c>
      <c r="G61" s="19">
        <f>IF([4]道具信息!G61="","",[4]道具信息!G61)</f>
        <v>1</v>
      </c>
      <c r="H61" s="19">
        <f>IF([4]道具信息!H61="","",[4]道具信息!H61)</f>
        <v>1</v>
      </c>
      <c r="I61" s="19">
        <f>IF([4]道具信息!I61="","",[4]道具信息!I61)</f>
        <v>16000</v>
      </c>
      <c r="J61" s="19">
        <f>IF([4]道具信息!J61="","",[4]道具信息!J61)</f>
        <v>16000</v>
      </c>
      <c r="K61" s="19">
        <f>IF([4]道具信息!K61="","",[4]道具信息!K61)</f>
        <v>16000</v>
      </c>
      <c r="L61" s="19" t="str">
        <f>IF([4]道具信息!L61="","",[4]道具信息!L61)</f>
        <v/>
      </c>
      <c r="M61" s="19" t="str">
        <f>IF([4]道具信息!M61="","",[4]道具信息!M61)</f>
        <v/>
      </c>
      <c r="N61" s="19" t="str">
        <f>IF([4]道具信息!N61="","",[4]道具信息!N61)</f>
        <v/>
      </c>
      <c r="O61" s="19" t="str">
        <f>IF([4]道具信息!O61="","",[4]道具信息!O61)</f>
        <v/>
      </c>
      <c r="P61" s="19" t="str">
        <f>IF([4]道具信息!P61="","",[4]道具信息!P61)</f>
        <v/>
      </c>
      <c r="Q61" s="19" t="str">
        <f>IF([4]道具信息!Q61="","",[4]道具信息!Q61)</f>
        <v/>
      </c>
      <c r="R61" s="19" t="str">
        <f>IF([4]道具信息!R61="","",[4]道具信息!R61)</f>
        <v/>
      </c>
      <c r="S61" s="19" t="str">
        <f>IF([4]道具信息!S61="","",[4]道具信息!S61)</f>
        <v/>
      </c>
      <c r="T61" s="19" t="str">
        <f>IF([4]道具信息!T61="","",[4]道具信息!T61)</f>
        <v/>
      </c>
      <c r="U61" s="19" t="str">
        <f>IF([4]道具信息!U61="","",[4]道具信息!U61)</f>
        <v/>
      </c>
      <c r="V61" s="19" t="str">
        <f>IF([4]道具信息!V61="","",[4]道具信息!V61)</f>
        <v/>
      </c>
      <c r="W61" s="19" t="str">
        <f>IF([4]道具信息!W61="","",[4]道具信息!W61)</f>
        <v/>
      </c>
      <c r="X61" s="19" t="str">
        <f>IF([4]道具信息!X61="","",[4]道具信息!X61)</f>
        <v/>
      </c>
      <c r="Y61" s="19" t="str">
        <f>IF([4]道具信息!Y61="","",[4]道具信息!Y61)</f>
        <v/>
      </c>
      <c r="Z61" s="19" t="str">
        <f>IF([4]道具信息!Z61="","",[4]道具信息!Z61)</f>
        <v/>
      </c>
    </row>
    <row r="62" spans="1:26" x14ac:dyDescent="0.15">
      <c r="A62" s="19" t="str">
        <f>IF([4]道具信息!A62="","",[4]道具信息!A62)</f>
        <v/>
      </c>
      <c r="B62" s="19" t="str">
        <f>IF([4]道具信息!B62="","",[4]道具信息!B62)</f>
        <v/>
      </c>
      <c r="C62" s="19" t="str">
        <f>IF([4]道具信息!C62="","",[4]道具信息!C62)</f>
        <v/>
      </c>
      <c r="D62" s="19" t="str">
        <f>IF([4]道具信息!D62="","",[4]道具信息!D62)</f>
        <v>红色皮肤</v>
      </c>
      <c r="E62" s="19">
        <f>IF([4]道具信息!E62="","",[4]道具信息!E62)</f>
        <v>150000</v>
      </c>
      <c r="F62" s="19">
        <f>IF([4]道具信息!F62="","",[4]道具信息!F62)</f>
        <v>2</v>
      </c>
      <c r="G62" s="19">
        <f>IF([4]道具信息!G62="","",[4]道具信息!G62)</f>
        <v>2</v>
      </c>
      <c r="H62" s="19">
        <f>IF([4]道具信息!H62="","",[4]道具信息!H62)</f>
        <v>2</v>
      </c>
      <c r="I62" s="19">
        <f>IF([4]道具信息!I62="","",[4]道具信息!I62)</f>
        <v>300000</v>
      </c>
      <c r="J62" s="19">
        <f>IF([4]道具信息!J62="","",[4]道具信息!J62)</f>
        <v>300000</v>
      </c>
      <c r="K62" s="19">
        <f>IF([4]道具信息!K62="","",[4]道具信息!K62)</f>
        <v>300000</v>
      </c>
      <c r="L62" s="19" t="str">
        <f>IF([4]道具信息!L62="","",[4]道具信息!L62)</f>
        <v/>
      </c>
      <c r="M62" s="19" t="str">
        <f>IF([4]道具信息!M62="","",[4]道具信息!M62)</f>
        <v/>
      </c>
      <c r="N62" s="19" t="str">
        <f>IF([4]道具信息!N62="","",[4]道具信息!N62)</f>
        <v/>
      </c>
      <c r="O62" s="19" t="str">
        <f>IF([4]道具信息!O62="","",[4]道具信息!O62)</f>
        <v/>
      </c>
      <c r="P62" s="19" t="str">
        <f>IF([4]道具信息!P62="","",[4]道具信息!P62)</f>
        <v/>
      </c>
      <c r="Q62" s="19" t="str">
        <f>IF([4]道具信息!Q62="","",[4]道具信息!Q62)</f>
        <v/>
      </c>
      <c r="R62" s="19" t="str">
        <f>IF([4]道具信息!R62="","",[4]道具信息!R62)</f>
        <v/>
      </c>
      <c r="S62" s="19" t="str">
        <f>IF([4]道具信息!S62="","",[4]道具信息!S62)</f>
        <v/>
      </c>
      <c r="T62" s="19" t="str">
        <f>IF([4]道具信息!T62="","",[4]道具信息!T62)</f>
        <v/>
      </c>
      <c r="U62" s="19" t="str">
        <f>IF([4]道具信息!U62="","",[4]道具信息!U62)</f>
        <v/>
      </c>
      <c r="V62" s="19" t="str">
        <f>IF([4]道具信息!V62="","",[4]道具信息!V62)</f>
        <v/>
      </c>
      <c r="W62" s="19" t="str">
        <f>IF([4]道具信息!W62="","",[4]道具信息!W62)</f>
        <v/>
      </c>
      <c r="X62" s="19" t="str">
        <f>IF([4]道具信息!X62="","",[4]道具信息!X62)</f>
        <v/>
      </c>
      <c r="Y62" s="19" t="str">
        <f>IF([4]道具信息!Y62="","",[4]道具信息!Y62)</f>
        <v/>
      </c>
      <c r="Z62" s="19" t="str">
        <f>IF([4]道具信息!Z62="","",[4]道具信息!Z62)</f>
        <v/>
      </c>
    </row>
    <row r="63" spans="1:26" x14ac:dyDescent="0.15">
      <c r="A63" s="19" t="str">
        <f>IF([4]道具信息!A63="","",[4]道具信息!A63)</f>
        <v/>
      </c>
      <c r="B63" s="19" t="str">
        <f>IF([4]道具信息!B63="","",[4]道具信息!B63)</f>
        <v/>
      </c>
      <c r="C63" s="19" t="str">
        <f>IF([4]道具信息!C63="","",[4]道具信息!C63)</f>
        <v/>
      </c>
      <c r="D63" s="19" t="str">
        <f>IF([4]道具信息!D63="","",[4]道具信息!D63)</f>
        <v>橙色皮肤碎片</v>
      </c>
      <c r="E63" s="19">
        <f>IF([4]道具信息!E63="","",[4]道具信息!E63)</f>
        <v>533.33333333333337</v>
      </c>
      <c r="F63" s="19">
        <f>IF([4]道具信息!F63="","",[4]道具信息!F63)</f>
        <v>1</v>
      </c>
      <c r="G63" s="19">
        <f>IF([4]道具信息!G63="","",[4]道具信息!G63)</f>
        <v>1</v>
      </c>
      <c r="H63" s="19">
        <f>IF([4]道具信息!H63="","",[4]道具信息!H63)</f>
        <v>1</v>
      </c>
      <c r="I63" s="19">
        <f>IF([4]道具信息!I63="","",[4]道具信息!I63)</f>
        <v>533.33333333333337</v>
      </c>
      <c r="J63" s="19">
        <f>IF([4]道具信息!J63="","",[4]道具信息!J63)</f>
        <v>533.33333333333337</v>
      </c>
      <c r="K63" s="19">
        <f>IF([4]道具信息!K63="","",[4]道具信息!K63)</f>
        <v>533.33333333333337</v>
      </c>
      <c r="L63" s="19" t="str">
        <f>IF([4]道具信息!L63="","",[4]道具信息!L63)</f>
        <v/>
      </c>
      <c r="M63" s="19" t="str">
        <f>IF([4]道具信息!M63="","",[4]道具信息!M63)</f>
        <v/>
      </c>
      <c r="N63" s="19" t="str">
        <f>IF([4]道具信息!N63="","",[4]道具信息!N63)</f>
        <v/>
      </c>
      <c r="O63" s="19" t="str">
        <f>IF([4]道具信息!O63="","",[4]道具信息!O63)</f>
        <v/>
      </c>
      <c r="P63" s="19" t="str">
        <f>IF([4]道具信息!P63="","",[4]道具信息!P63)</f>
        <v/>
      </c>
      <c r="Q63" s="19" t="str">
        <f>IF([4]道具信息!Q63="","",[4]道具信息!Q63)</f>
        <v/>
      </c>
      <c r="R63" s="19" t="str">
        <f>IF([4]道具信息!R63="","",[4]道具信息!R63)</f>
        <v/>
      </c>
      <c r="S63" s="19" t="str">
        <f>IF([4]道具信息!S63="","",[4]道具信息!S63)</f>
        <v/>
      </c>
      <c r="T63" s="19" t="str">
        <f>IF([4]道具信息!T63="","",[4]道具信息!T63)</f>
        <v/>
      </c>
      <c r="U63" s="19" t="str">
        <f>IF([4]道具信息!U63="","",[4]道具信息!U63)</f>
        <v/>
      </c>
      <c r="V63" s="19" t="str">
        <f>IF([4]道具信息!V63="","",[4]道具信息!V63)</f>
        <v/>
      </c>
      <c r="W63" s="19" t="str">
        <f>IF([4]道具信息!W63="","",[4]道具信息!W63)</f>
        <v/>
      </c>
      <c r="X63" s="19" t="str">
        <f>IF([4]道具信息!X63="","",[4]道具信息!X63)</f>
        <v/>
      </c>
      <c r="Y63" s="19" t="str">
        <f>IF([4]道具信息!Y63="","",[4]道具信息!Y63)</f>
        <v/>
      </c>
      <c r="Z63" s="19" t="str">
        <f>IF([4]道具信息!Z63="","",[4]道具信息!Z63)</f>
        <v/>
      </c>
    </row>
    <row r="64" spans="1:26" x14ac:dyDescent="0.15">
      <c r="A64" s="19" t="str">
        <f>IF([4]道具信息!A64="","",[4]道具信息!A64)</f>
        <v/>
      </c>
      <c r="B64" s="19" t="str">
        <f>IF([4]道具信息!B64="","",[4]道具信息!B64)</f>
        <v/>
      </c>
      <c r="C64" s="19" t="str">
        <f>IF([4]道具信息!C64="","",[4]道具信息!C64)</f>
        <v/>
      </c>
      <c r="D64" s="19" t="str">
        <f>IF([4]道具信息!D64="","",[4]道具信息!D64)</f>
        <v>红色皮肤碎片</v>
      </c>
      <c r="E64" s="19">
        <f>IF([4]道具信息!E64="","",[4]道具信息!E64)</f>
        <v>3000</v>
      </c>
      <c r="F64" s="19">
        <f>IF([4]道具信息!F64="","",[4]道具信息!F64)</f>
        <v>2</v>
      </c>
      <c r="G64" s="19">
        <f>IF([4]道具信息!G64="","",[4]道具信息!G64)</f>
        <v>2</v>
      </c>
      <c r="H64" s="19">
        <f>IF([4]道具信息!H64="","",[4]道具信息!H64)</f>
        <v>2</v>
      </c>
      <c r="I64" s="19">
        <f>IF([4]道具信息!I64="","",[4]道具信息!I64)</f>
        <v>6000</v>
      </c>
      <c r="J64" s="19">
        <f>IF([4]道具信息!J64="","",[4]道具信息!J64)</f>
        <v>6000</v>
      </c>
      <c r="K64" s="19">
        <f>IF([4]道具信息!K64="","",[4]道具信息!K64)</f>
        <v>6000</v>
      </c>
      <c r="L64" s="19" t="str">
        <f>IF([4]道具信息!L64="","",[4]道具信息!L64)</f>
        <v/>
      </c>
      <c r="M64" s="19" t="str">
        <f>IF([4]道具信息!M64="","",[4]道具信息!M64)</f>
        <v/>
      </c>
      <c r="N64" s="19" t="str">
        <f>IF([4]道具信息!N64="","",[4]道具信息!N64)</f>
        <v/>
      </c>
      <c r="O64" s="19" t="str">
        <f>IF([4]道具信息!O64="","",[4]道具信息!O64)</f>
        <v/>
      </c>
      <c r="P64" s="19" t="str">
        <f>IF([4]道具信息!P64="","",[4]道具信息!P64)</f>
        <v/>
      </c>
      <c r="Q64" s="19" t="str">
        <f>IF([4]道具信息!Q64="","",[4]道具信息!Q64)</f>
        <v/>
      </c>
      <c r="R64" s="19" t="str">
        <f>IF([4]道具信息!R64="","",[4]道具信息!R64)</f>
        <v/>
      </c>
      <c r="S64" s="19" t="str">
        <f>IF([4]道具信息!S64="","",[4]道具信息!S64)</f>
        <v/>
      </c>
      <c r="T64" s="19" t="str">
        <f>IF([4]道具信息!T64="","",[4]道具信息!T64)</f>
        <v/>
      </c>
      <c r="U64" s="19" t="str">
        <f>IF([4]道具信息!U64="","",[4]道具信息!U64)</f>
        <v/>
      </c>
      <c r="V64" s="19" t="str">
        <f>IF([4]道具信息!V64="","",[4]道具信息!V64)</f>
        <v/>
      </c>
      <c r="W64" s="19" t="str">
        <f>IF([4]道具信息!W64="","",[4]道具信息!W64)</f>
        <v/>
      </c>
      <c r="X64" s="19" t="str">
        <f>IF([4]道具信息!X64="","",[4]道具信息!X64)</f>
        <v/>
      </c>
      <c r="Y64" s="19" t="str">
        <f>IF([4]道具信息!Y64="","",[4]道具信息!Y64)</f>
        <v/>
      </c>
      <c r="Z64" s="19" t="str">
        <f>IF([4]道具信息!Z64="","",[4]道具信息!Z64)</f>
        <v/>
      </c>
    </row>
    <row r="65" spans="1:26" x14ac:dyDescent="0.15">
      <c r="A65" s="19" t="str">
        <f>IF([4]道具信息!A65="","",[4]道具信息!A65)</f>
        <v/>
      </c>
      <c r="B65" s="19" t="str">
        <f>IF([4]道具信息!B65="","",[4]道具信息!B65)</f>
        <v/>
      </c>
      <c r="C65" s="19" t="str">
        <f>IF([4]道具信息!C65="","",[4]道具信息!C65)</f>
        <v/>
      </c>
      <c r="D65" s="19" t="str">
        <f>IF([4]道具信息!D65="","",[4]道具信息!D65)</f>
        <v>7天限时橙色皮肤</v>
      </c>
      <c r="E65" s="19">
        <f>IF([4]道具信息!E65="","",[4]道具信息!E65)</f>
        <v>16000</v>
      </c>
      <c r="F65" s="19">
        <f>IF([4]道具信息!F65="","",[4]道具信息!F65)</f>
        <v>0.2</v>
      </c>
      <c r="G65" s="19">
        <f>IF([4]道具信息!G65="","",[4]道具信息!G65)</f>
        <v>0.2</v>
      </c>
      <c r="H65" s="19">
        <f>IF([4]道具信息!H65="","",[4]道具信息!H65)</f>
        <v>0.2</v>
      </c>
      <c r="I65" s="19">
        <f>IF([4]道具信息!I65="","",[4]道具信息!I65)</f>
        <v>3200</v>
      </c>
      <c r="J65" s="19">
        <f>IF([4]道具信息!J65="","",[4]道具信息!J65)</f>
        <v>3200</v>
      </c>
      <c r="K65" s="19">
        <f>IF([4]道具信息!K65="","",[4]道具信息!K65)</f>
        <v>3200</v>
      </c>
      <c r="L65" s="19" t="str">
        <f>IF([4]道具信息!L65="","",[4]道具信息!L65)</f>
        <v>7天</v>
      </c>
      <c r="M65" s="19" t="str">
        <f>IF([4]道具信息!M65="","",[4]道具信息!M65)</f>
        <v/>
      </c>
      <c r="N65" s="19" t="str">
        <f>IF([4]道具信息!N65="","",[4]道具信息!N65)</f>
        <v/>
      </c>
      <c r="O65" s="19" t="str">
        <f>IF([4]道具信息!O65="","",[4]道具信息!O65)</f>
        <v/>
      </c>
      <c r="P65" s="19" t="str">
        <f>IF([4]道具信息!P65="","",[4]道具信息!P65)</f>
        <v/>
      </c>
      <c r="Q65" s="19" t="str">
        <f>IF([4]道具信息!Q65="","",[4]道具信息!Q65)</f>
        <v/>
      </c>
      <c r="R65" s="19" t="str">
        <f>IF([4]道具信息!R65="","",[4]道具信息!R65)</f>
        <v/>
      </c>
      <c r="S65" s="19" t="str">
        <f>IF([4]道具信息!S65="","",[4]道具信息!S65)</f>
        <v/>
      </c>
      <c r="T65" s="19" t="str">
        <f>IF([4]道具信息!T65="","",[4]道具信息!T65)</f>
        <v/>
      </c>
      <c r="U65" s="19" t="str">
        <f>IF([4]道具信息!U65="","",[4]道具信息!U65)</f>
        <v/>
      </c>
      <c r="V65" s="19" t="str">
        <f>IF([4]道具信息!V65="","",[4]道具信息!V65)</f>
        <v/>
      </c>
      <c r="W65" s="19" t="str">
        <f>IF([4]道具信息!W65="","",[4]道具信息!W65)</f>
        <v/>
      </c>
      <c r="X65" s="19" t="str">
        <f>IF([4]道具信息!X65="","",[4]道具信息!X65)</f>
        <v/>
      </c>
      <c r="Y65" s="19" t="str">
        <f>IF([4]道具信息!Y65="","",[4]道具信息!Y65)</f>
        <v/>
      </c>
      <c r="Z65" s="19" t="str">
        <f>IF([4]道具信息!Z65="","",[4]道具信息!Z65)</f>
        <v/>
      </c>
    </row>
    <row r="66" spans="1:26" x14ac:dyDescent="0.15">
      <c r="A66" s="19" t="str">
        <f>IF([4]道具信息!A66="","",[4]道具信息!A66)</f>
        <v/>
      </c>
      <c r="B66" s="19" t="str">
        <f>IF([4]道具信息!B66="","",[4]道具信息!B66)</f>
        <v/>
      </c>
      <c r="C66" s="19" t="str">
        <f>IF([4]道具信息!C66="","",[4]道具信息!C66)</f>
        <v/>
      </c>
      <c r="D66" s="19" t="str">
        <f>IF([4]道具信息!D66="","",[4]道具信息!D66)</f>
        <v>30天限时橙色皮肤</v>
      </c>
      <c r="E66" s="19">
        <f>IF([4]道具信息!E66="","",[4]道具信息!E66)</f>
        <v>16000</v>
      </c>
      <c r="F66" s="19">
        <f>IF([4]道具信息!F66="","",[4]道具信息!F66)</f>
        <v>0.5</v>
      </c>
      <c r="G66" s="19">
        <f>IF([4]道具信息!G66="","",[4]道具信息!G66)</f>
        <v>0.5</v>
      </c>
      <c r="H66" s="19">
        <f>IF([4]道具信息!H66="","",[4]道具信息!H66)</f>
        <v>0.5</v>
      </c>
      <c r="I66" s="19">
        <f>IF([4]道具信息!I66="","",[4]道具信息!I66)</f>
        <v>8000</v>
      </c>
      <c r="J66" s="19">
        <f>IF([4]道具信息!J66="","",[4]道具信息!J66)</f>
        <v>8000</v>
      </c>
      <c r="K66" s="19">
        <f>IF([4]道具信息!K66="","",[4]道具信息!K66)</f>
        <v>8000</v>
      </c>
      <c r="L66" s="19" t="str">
        <f>IF([4]道具信息!L66="","",[4]道具信息!L66)</f>
        <v>30天</v>
      </c>
      <c r="M66" s="19" t="str">
        <f>IF([4]道具信息!M66="","",[4]道具信息!M66)</f>
        <v/>
      </c>
      <c r="N66" s="19" t="str">
        <f>IF([4]道具信息!N66="","",[4]道具信息!N66)</f>
        <v/>
      </c>
      <c r="O66" s="19" t="str">
        <f>IF([4]道具信息!O66="","",[4]道具信息!O66)</f>
        <v/>
      </c>
      <c r="P66" s="19" t="str">
        <f>IF([4]道具信息!P66="","",[4]道具信息!P66)</f>
        <v/>
      </c>
      <c r="Q66" s="19" t="str">
        <f>IF([4]道具信息!Q66="","",[4]道具信息!Q66)</f>
        <v/>
      </c>
      <c r="R66" s="19" t="str">
        <f>IF([4]道具信息!R66="","",[4]道具信息!R66)</f>
        <v/>
      </c>
      <c r="S66" s="19" t="str">
        <f>IF([4]道具信息!S66="","",[4]道具信息!S66)</f>
        <v/>
      </c>
      <c r="T66" s="19" t="str">
        <f>IF([4]道具信息!T66="","",[4]道具信息!T66)</f>
        <v/>
      </c>
      <c r="U66" s="19" t="str">
        <f>IF([4]道具信息!U66="","",[4]道具信息!U66)</f>
        <v/>
      </c>
      <c r="V66" s="19" t="str">
        <f>IF([4]道具信息!V66="","",[4]道具信息!V66)</f>
        <v/>
      </c>
      <c r="W66" s="19" t="str">
        <f>IF([4]道具信息!W66="","",[4]道具信息!W66)</f>
        <v/>
      </c>
      <c r="X66" s="19" t="str">
        <f>IF([4]道具信息!X66="","",[4]道具信息!X66)</f>
        <v/>
      </c>
      <c r="Y66" s="19" t="str">
        <f>IF([4]道具信息!Y66="","",[4]道具信息!Y66)</f>
        <v/>
      </c>
      <c r="Z66" s="19" t="str">
        <f>IF([4]道具信息!Z66="","",[4]道具信息!Z66)</f>
        <v/>
      </c>
    </row>
    <row r="67" spans="1:26" x14ac:dyDescent="0.15">
      <c r="A67" s="19" t="str">
        <f>IF([4]道具信息!A67="","",[4]道具信息!A67)</f>
        <v/>
      </c>
      <c r="B67" s="19" t="str">
        <f>IF([4]道具信息!B67="","",[4]道具信息!B67)</f>
        <v/>
      </c>
      <c r="C67" s="19" t="str">
        <f>IF([4]道具信息!C67="","",[4]道具信息!C67)</f>
        <v/>
      </c>
      <c r="D67" s="19" t="str">
        <f>IF([4]道具信息!D67="","",[4]道具信息!D67)</f>
        <v>紫色外显</v>
      </c>
      <c r="E67" s="19">
        <f>IF([4]道具信息!E67="","",[4]道具信息!E67)</f>
        <v>6000</v>
      </c>
      <c r="F67" s="19">
        <f>IF([4]道具信息!F67="","",[4]道具信息!F67)</f>
        <v>0.75</v>
      </c>
      <c r="G67" s="19">
        <f>IF([4]道具信息!G67="","",[4]道具信息!G67)</f>
        <v>0.75</v>
      </c>
      <c r="H67" s="19">
        <f>IF([4]道具信息!H67="","",[4]道具信息!H67)</f>
        <v>0.1</v>
      </c>
      <c r="I67" s="19">
        <f>IF([4]道具信息!I67="","",[4]道具信息!I67)</f>
        <v>4500</v>
      </c>
      <c r="J67" s="19">
        <f>IF([4]道具信息!J67="","",[4]道具信息!J67)</f>
        <v>4500</v>
      </c>
      <c r="K67" s="19">
        <f>IF([4]道具信息!K67="","",[4]道具信息!K67)</f>
        <v>600</v>
      </c>
      <c r="L67" s="19" t="str">
        <f>IF([4]道具信息!L67="","",[4]道具信息!L67)</f>
        <v/>
      </c>
      <c r="M67" s="19" t="str">
        <f>IF([4]道具信息!M67="","",[4]道具信息!M67)</f>
        <v/>
      </c>
      <c r="N67" s="19" t="str">
        <f>IF([4]道具信息!N67="","",[4]道具信息!N67)</f>
        <v/>
      </c>
      <c r="O67" s="19" t="str">
        <f>IF([4]道具信息!O67="","",[4]道具信息!O67)</f>
        <v/>
      </c>
      <c r="P67" s="19" t="str">
        <f>IF([4]道具信息!P67="","",[4]道具信息!P67)</f>
        <v/>
      </c>
      <c r="Q67" s="19" t="str">
        <f>IF([4]道具信息!Q67="","",[4]道具信息!Q67)</f>
        <v/>
      </c>
      <c r="R67" s="19" t="str">
        <f>IF([4]道具信息!R67="","",[4]道具信息!R67)</f>
        <v/>
      </c>
      <c r="S67" s="19" t="str">
        <f>IF([4]道具信息!S67="","",[4]道具信息!S67)</f>
        <v/>
      </c>
      <c r="T67" s="19" t="str">
        <f>IF([4]道具信息!T67="","",[4]道具信息!T67)</f>
        <v/>
      </c>
      <c r="U67" s="19" t="str">
        <f>IF([4]道具信息!U67="","",[4]道具信息!U67)</f>
        <v/>
      </c>
      <c r="V67" s="19" t="str">
        <f>IF([4]道具信息!V67="","",[4]道具信息!V67)</f>
        <v/>
      </c>
      <c r="W67" s="19" t="str">
        <f>IF([4]道具信息!W67="","",[4]道具信息!W67)</f>
        <v/>
      </c>
      <c r="X67" s="19" t="str">
        <f>IF([4]道具信息!X67="","",[4]道具信息!X67)</f>
        <v/>
      </c>
      <c r="Y67" s="19" t="str">
        <f>IF([4]道具信息!Y67="","",[4]道具信息!Y67)</f>
        <v/>
      </c>
      <c r="Z67" s="19" t="str">
        <f>IF([4]道具信息!Z67="","",[4]道具信息!Z67)</f>
        <v/>
      </c>
    </row>
    <row r="68" spans="1:26" x14ac:dyDescent="0.15">
      <c r="A68" s="19" t="str">
        <f>IF([4]道具信息!A68="","",[4]道具信息!A68)</f>
        <v/>
      </c>
      <c r="B68" s="19" t="str">
        <f>IF([4]道具信息!B68="","",[4]道具信息!B68)</f>
        <v/>
      </c>
      <c r="C68" s="19" t="str">
        <f>IF([4]道具信息!C68="","",[4]道具信息!C68)</f>
        <v/>
      </c>
      <c r="D68" s="19" t="str">
        <f>IF([4]道具信息!D68="","",[4]道具信息!D68)</f>
        <v>橙色外显</v>
      </c>
      <c r="E68" s="19">
        <f>IF([4]道具信息!E68="","",[4]道具信息!E68)</f>
        <v>16000</v>
      </c>
      <c r="F68" s="19">
        <f>IF([4]道具信息!F68="","",[4]道具信息!F68)</f>
        <v>0.75</v>
      </c>
      <c r="G68" s="19">
        <f>IF([4]道具信息!G68="","",[4]道具信息!G68)</f>
        <v>0.75</v>
      </c>
      <c r="H68" s="19">
        <f>IF([4]道具信息!H68="","",[4]道具信息!H68)</f>
        <v>0.1</v>
      </c>
      <c r="I68" s="19">
        <f>IF([4]道具信息!I68="","",[4]道具信息!I68)</f>
        <v>12000</v>
      </c>
      <c r="J68" s="19">
        <f>IF([4]道具信息!J68="","",[4]道具信息!J68)</f>
        <v>12000</v>
      </c>
      <c r="K68" s="19">
        <f>IF([4]道具信息!K68="","",[4]道具信息!K68)</f>
        <v>1600</v>
      </c>
      <c r="L68" s="19" t="str">
        <f>IF([4]道具信息!L68="","",[4]道具信息!L68)</f>
        <v/>
      </c>
      <c r="M68" s="19" t="str">
        <f>IF([4]道具信息!M68="","",[4]道具信息!M68)</f>
        <v/>
      </c>
      <c r="N68" s="19" t="str">
        <f>IF([4]道具信息!N68="","",[4]道具信息!N68)</f>
        <v/>
      </c>
      <c r="O68" s="19" t="str">
        <f>IF([4]道具信息!O68="","",[4]道具信息!O68)</f>
        <v/>
      </c>
      <c r="P68" s="19" t="str">
        <f>IF([4]道具信息!P68="","",[4]道具信息!P68)</f>
        <v/>
      </c>
      <c r="Q68" s="19" t="str">
        <f>IF([4]道具信息!Q68="","",[4]道具信息!Q68)</f>
        <v/>
      </c>
      <c r="R68" s="19" t="str">
        <f>IF([4]道具信息!R68="","",[4]道具信息!R68)</f>
        <v/>
      </c>
      <c r="S68" s="19" t="str">
        <f>IF([4]道具信息!S68="","",[4]道具信息!S68)</f>
        <v/>
      </c>
      <c r="T68" s="19" t="str">
        <f>IF([4]道具信息!T68="","",[4]道具信息!T68)</f>
        <v/>
      </c>
      <c r="U68" s="19" t="str">
        <f>IF([4]道具信息!U68="","",[4]道具信息!U68)</f>
        <v/>
      </c>
      <c r="V68" s="19" t="str">
        <f>IF([4]道具信息!V68="","",[4]道具信息!V68)</f>
        <v/>
      </c>
      <c r="W68" s="19" t="str">
        <f>IF([4]道具信息!W68="","",[4]道具信息!W68)</f>
        <v/>
      </c>
      <c r="X68" s="19" t="str">
        <f>IF([4]道具信息!X68="","",[4]道具信息!X68)</f>
        <v/>
      </c>
      <c r="Y68" s="19" t="str">
        <f>IF([4]道具信息!Y68="","",[4]道具信息!Y68)</f>
        <v/>
      </c>
      <c r="Z68" s="19" t="str">
        <f>IF([4]道具信息!Z68="","",[4]道具信息!Z68)</f>
        <v/>
      </c>
    </row>
    <row r="69" spans="1:26" x14ac:dyDescent="0.15">
      <c r="A69" s="19" t="str">
        <f>IF([4]道具信息!A69="","",[4]道具信息!A69)</f>
        <v/>
      </c>
      <c r="B69" s="19" t="str">
        <f>IF([4]道具信息!B69="","",[4]道具信息!B69)</f>
        <v/>
      </c>
      <c r="C69" s="19" t="str">
        <f>IF([4]道具信息!C69="","",[4]道具信息!C69)</f>
        <v/>
      </c>
      <c r="D69" s="19" t="str">
        <f>IF([4]道具信息!D69="","",[4]道具信息!D69)</f>
        <v>红色外显</v>
      </c>
      <c r="E69" s="19">
        <f>IF([4]道具信息!E69="","",[4]道具信息!E69)</f>
        <v>150000</v>
      </c>
      <c r="F69" s="19">
        <f>IF([4]道具信息!F69="","",[4]道具信息!F69)</f>
        <v>1.5</v>
      </c>
      <c r="G69" s="19">
        <f>IF([4]道具信息!G69="","",[4]道具信息!G69)</f>
        <v>1.5</v>
      </c>
      <c r="H69" s="19">
        <f>IF([4]道具信息!H69="","",[4]道具信息!H69)</f>
        <v>0.2</v>
      </c>
      <c r="I69" s="19">
        <f>IF([4]道具信息!I69="","",[4]道具信息!I69)</f>
        <v>225000</v>
      </c>
      <c r="J69" s="19">
        <f>IF([4]道具信息!J69="","",[4]道具信息!J69)</f>
        <v>225000</v>
      </c>
      <c r="K69" s="19">
        <f>IF([4]道具信息!K69="","",[4]道具信息!K69)</f>
        <v>30000</v>
      </c>
      <c r="L69" s="19" t="str">
        <f>IF([4]道具信息!L69="","",[4]道具信息!L69)</f>
        <v/>
      </c>
      <c r="M69" s="19" t="str">
        <f>IF([4]道具信息!M69="","",[4]道具信息!M69)</f>
        <v/>
      </c>
      <c r="N69" s="19" t="str">
        <f>IF([4]道具信息!N69="","",[4]道具信息!N69)</f>
        <v/>
      </c>
      <c r="O69" s="19" t="str">
        <f>IF([4]道具信息!O69="","",[4]道具信息!O69)</f>
        <v/>
      </c>
      <c r="P69" s="19" t="str">
        <f>IF([4]道具信息!P69="","",[4]道具信息!P69)</f>
        <v/>
      </c>
      <c r="Q69" s="19" t="str">
        <f>IF([4]道具信息!Q69="","",[4]道具信息!Q69)</f>
        <v/>
      </c>
      <c r="R69" s="19" t="str">
        <f>IF([4]道具信息!R69="","",[4]道具信息!R69)</f>
        <v/>
      </c>
      <c r="S69" s="19" t="str">
        <f>IF([4]道具信息!S69="","",[4]道具信息!S69)</f>
        <v/>
      </c>
      <c r="T69" s="19" t="str">
        <f>IF([4]道具信息!T69="","",[4]道具信息!T69)</f>
        <v/>
      </c>
      <c r="U69" s="19" t="str">
        <f>IF([4]道具信息!U69="","",[4]道具信息!U69)</f>
        <v/>
      </c>
      <c r="V69" s="19" t="str">
        <f>IF([4]道具信息!V69="","",[4]道具信息!V69)</f>
        <v/>
      </c>
      <c r="W69" s="19" t="str">
        <f>IF([4]道具信息!W69="","",[4]道具信息!W69)</f>
        <v/>
      </c>
      <c r="X69" s="19" t="str">
        <f>IF([4]道具信息!X69="","",[4]道具信息!X69)</f>
        <v/>
      </c>
      <c r="Y69" s="19" t="str">
        <f>IF([4]道具信息!Y69="","",[4]道具信息!Y69)</f>
        <v/>
      </c>
      <c r="Z69" s="19" t="str">
        <f>IF([4]道具信息!Z69="","",[4]道具信息!Z69)</f>
        <v/>
      </c>
    </row>
    <row r="70" spans="1:26" x14ac:dyDescent="0.15">
      <c r="A70" s="19" t="str">
        <f>IF([4]道具信息!A70="","",[4]道具信息!A70)</f>
        <v/>
      </c>
      <c r="B70" s="19" t="str">
        <f>IF([4]道具信息!B70="","",[4]道具信息!B70)</f>
        <v/>
      </c>
      <c r="C70" s="19" t="str">
        <f>IF([4]道具信息!C70="","",[4]道具信息!C70)</f>
        <v/>
      </c>
      <c r="D70" s="19" t="str">
        <f>IF([4]道具信息!D70="","",[4]道具信息!D70)</f>
        <v>7天限时橙色外显</v>
      </c>
      <c r="E70" s="19">
        <f>IF([4]道具信息!E70="","",[4]道具信息!E70)</f>
        <v>16000</v>
      </c>
      <c r="F70" s="19">
        <f>IF([4]道具信息!F70="","",[4]道具信息!F70)</f>
        <v>0.15000000000000002</v>
      </c>
      <c r="G70" s="19">
        <f>IF([4]道具信息!G70="","",[4]道具信息!G70)</f>
        <v>0.15000000000000002</v>
      </c>
      <c r="H70" s="19">
        <f>IF([4]道具信息!H70="","",[4]道具信息!H70)</f>
        <v>0.02</v>
      </c>
      <c r="I70" s="19">
        <f>IF([4]道具信息!I70="","",[4]道具信息!I70)</f>
        <v>2400.0000000000005</v>
      </c>
      <c r="J70" s="19">
        <f>IF([4]道具信息!J70="","",[4]道具信息!J70)</f>
        <v>2400.0000000000005</v>
      </c>
      <c r="K70" s="19">
        <f>IF([4]道具信息!K70="","",[4]道具信息!K70)</f>
        <v>320</v>
      </c>
      <c r="L70" s="19" t="str">
        <f>IF([4]道具信息!L70="","",[4]道具信息!L70)</f>
        <v>7天</v>
      </c>
      <c r="M70" s="19" t="str">
        <f>IF([4]道具信息!M70="","",[4]道具信息!M70)</f>
        <v/>
      </c>
      <c r="N70" s="19" t="str">
        <f>IF([4]道具信息!N70="","",[4]道具信息!N70)</f>
        <v/>
      </c>
      <c r="O70" s="19" t="str">
        <f>IF([4]道具信息!O70="","",[4]道具信息!O70)</f>
        <v/>
      </c>
      <c r="P70" s="19" t="str">
        <f>IF([4]道具信息!P70="","",[4]道具信息!P70)</f>
        <v/>
      </c>
      <c r="Q70" s="19" t="str">
        <f>IF([4]道具信息!Q70="","",[4]道具信息!Q70)</f>
        <v/>
      </c>
      <c r="R70" s="19" t="str">
        <f>IF([4]道具信息!R70="","",[4]道具信息!R70)</f>
        <v/>
      </c>
      <c r="S70" s="19" t="str">
        <f>IF([4]道具信息!S70="","",[4]道具信息!S70)</f>
        <v/>
      </c>
      <c r="T70" s="19" t="str">
        <f>IF([4]道具信息!T70="","",[4]道具信息!T70)</f>
        <v/>
      </c>
      <c r="U70" s="19" t="str">
        <f>IF([4]道具信息!U70="","",[4]道具信息!U70)</f>
        <v/>
      </c>
      <c r="V70" s="19" t="str">
        <f>IF([4]道具信息!V70="","",[4]道具信息!V70)</f>
        <v/>
      </c>
      <c r="W70" s="19" t="str">
        <f>IF([4]道具信息!W70="","",[4]道具信息!W70)</f>
        <v/>
      </c>
      <c r="X70" s="19" t="str">
        <f>IF([4]道具信息!X70="","",[4]道具信息!X70)</f>
        <v/>
      </c>
      <c r="Y70" s="19" t="str">
        <f>IF([4]道具信息!Y70="","",[4]道具信息!Y70)</f>
        <v/>
      </c>
      <c r="Z70" s="19" t="str">
        <f>IF([4]道具信息!Z70="","",[4]道具信息!Z70)</f>
        <v/>
      </c>
    </row>
    <row r="71" spans="1:26" x14ac:dyDescent="0.15">
      <c r="A71" s="19" t="str">
        <f>IF([4]道具信息!A71="","",[4]道具信息!A71)</f>
        <v/>
      </c>
      <c r="B71" s="19" t="str">
        <f>IF([4]道具信息!B71="","",[4]道具信息!B71)</f>
        <v/>
      </c>
      <c r="C71" s="19" t="str">
        <f>IF([4]道具信息!C71="","",[4]道具信息!C71)</f>
        <v/>
      </c>
      <c r="D71" s="19" t="str">
        <f>IF([4]道具信息!D71="","",[4]道具信息!D71)</f>
        <v>30天限时橙色外显</v>
      </c>
      <c r="E71" s="19">
        <f>IF([4]道具信息!E71="","",[4]道具信息!E71)</f>
        <v>16000</v>
      </c>
      <c r="F71" s="19">
        <f>IF([4]道具信息!F71="","",[4]道具信息!F71)</f>
        <v>0.375</v>
      </c>
      <c r="G71" s="19">
        <f>IF([4]道具信息!G71="","",[4]道具信息!G71)</f>
        <v>0.375</v>
      </c>
      <c r="H71" s="19">
        <f>IF([4]道具信息!H71="","",[4]道具信息!H71)</f>
        <v>0.05</v>
      </c>
      <c r="I71" s="19">
        <f>IF([4]道具信息!I71="","",[4]道具信息!I71)</f>
        <v>6000</v>
      </c>
      <c r="J71" s="19">
        <f>IF([4]道具信息!J71="","",[4]道具信息!J71)</f>
        <v>6000</v>
      </c>
      <c r="K71" s="19">
        <f>IF([4]道具信息!K71="","",[4]道具信息!K71)</f>
        <v>800</v>
      </c>
      <c r="L71" s="19" t="str">
        <f>IF([4]道具信息!L71="","",[4]道具信息!L71)</f>
        <v>30天</v>
      </c>
      <c r="M71" s="19" t="str">
        <f>IF([4]道具信息!M71="","",[4]道具信息!M71)</f>
        <v/>
      </c>
      <c r="N71" s="19" t="str">
        <f>IF([4]道具信息!N71="","",[4]道具信息!N71)</f>
        <v/>
      </c>
      <c r="O71" s="19" t="str">
        <f>IF([4]道具信息!O71="","",[4]道具信息!O71)</f>
        <v/>
      </c>
      <c r="P71" s="19" t="str">
        <f>IF([4]道具信息!P71="","",[4]道具信息!P71)</f>
        <v/>
      </c>
      <c r="Q71" s="19" t="str">
        <f>IF([4]道具信息!Q71="","",[4]道具信息!Q71)</f>
        <v/>
      </c>
      <c r="R71" s="19" t="str">
        <f>IF([4]道具信息!R71="","",[4]道具信息!R71)</f>
        <v/>
      </c>
      <c r="S71" s="19" t="str">
        <f>IF([4]道具信息!S71="","",[4]道具信息!S71)</f>
        <v/>
      </c>
      <c r="T71" s="19" t="str">
        <f>IF([4]道具信息!T71="","",[4]道具信息!T71)</f>
        <v/>
      </c>
      <c r="U71" s="19" t="str">
        <f>IF([4]道具信息!U71="","",[4]道具信息!U71)</f>
        <v/>
      </c>
      <c r="V71" s="19" t="str">
        <f>IF([4]道具信息!V71="","",[4]道具信息!V71)</f>
        <v/>
      </c>
      <c r="W71" s="19" t="str">
        <f>IF([4]道具信息!W71="","",[4]道具信息!W71)</f>
        <v/>
      </c>
      <c r="X71" s="19" t="str">
        <f>IF([4]道具信息!X71="","",[4]道具信息!X71)</f>
        <v/>
      </c>
      <c r="Y71" s="19" t="str">
        <f>IF([4]道具信息!Y71="","",[4]道具信息!Y71)</f>
        <v/>
      </c>
      <c r="Z71" s="19" t="str">
        <f>IF([4]道具信息!Z71="","",[4]道具信息!Z71)</f>
        <v/>
      </c>
    </row>
    <row r="72" spans="1:26" x14ac:dyDescent="0.15">
      <c r="A72" s="19" t="str">
        <f>IF([4]道具信息!A72="","",[4]道具信息!A72)</f>
        <v/>
      </c>
      <c r="B72" s="19" t="str">
        <f>IF([4]道具信息!B72="","",[4]道具信息!B72)</f>
        <v/>
      </c>
      <c r="C72" s="19" t="str">
        <f>IF([4]道具信息!C72="","",[4]道具信息!C72)</f>
        <v/>
      </c>
      <c r="D72" s="19" t="str">
        <f>IF([4]道具信息!D72="","",[4]道具信息!D72)</f>
        <v/>
      </c>
      <c r="E72" s="19" t="str">
        <f>IF([4]道具信息!E72="","",[4]道具信息!E72)</f>
        <v/>
      </c>
      <c r="F72" s="19" t="str">
        <f>IF([4]道具信息!F72="","",[4]道具信息!F72)</f>
        <v/>
      </c>
      <c r="G72" s="19" t="str">
        <f>IF([4]道具信息!G72="","",[4]道具信息!G72)</f>
        <v/>
      </c>
      <c r="H72" s="19" t="str">
        <f>IF([4]道具信息!H72="","",[4]道具信息!H72)</f>
        <v/>
      </c>
      <c r="I72" s="19" t="str">
        <f>IF([4]道具信息!I72="","",[4]道具信息!I72)</f>
        <v/>
      </c>
      <c r="J72" s="19" t="str">
        <f>IF([4]道具信息!J72="","",[4]道具信息!J72)</f>
        <v/>
      </c>
      <c r="K72" s="19" t="str">
        <f>IF([4]道具信息!K72="","",[4]道具信息!K72)</f>
        <v/>
      </c>
      <c r="L72" s="19" t="str">
        <f>IF([4]道具信息!L72="","",[4]道具信息!L72)</f>
        <v/>
      </c>
      <c r="M72" s="19" t="str">
        <f>IF([4]道具信息!M72="","",[4]道具信息!M72)</f>
        <v/>
      </c>
      <c r="N72" s="19" t="str">
        <f>IF([4]道具信息!N72="","",[4]道具信息!N72)</f>
        <v/>
      </c>
      <c r="O72" s="19" t="str">
        <f>IF([4]道具信息!O72="","",[4]道具信息!O72)</f>
        <v/>
      </c>
      <c r="P72" s="19" t="str">
        <f>IF([4]道具信息!P72="","",[4]道具信息!P72)</f>
        <v/>
      </c>
      <c r="Q72" s="19" t="str">
        <f>IF([4]道具信息!Q72="","",[4]道具信息!Q72)</f>
        <v/>
      </c>
      <c r="R72" s="19" t="str">
        <f>IF([4]道具信息!R72="","",[4]道具信息!R72)</f>
        <v/>
      </c>
      <c r="S72" s="19" t="str">
        <f>IF([4]道具信息!S72="","",[4]道具信息!S72)</f>
        <v/>
      </c>
      <c r="T72" s="19" t="str">
        <f>IF([4]道具信息!T72="","",[4]道具信息!T72)</f>
        <v/>
      </c>
      <c r="U72" s="19" t="str">
        <f>IF([4]道具信息!U72="","",[4]道具信息!U72)</f>
        <v/>
      </c>
      <c r="V72" s="19" t="str">
        <f>IF([4]道具信息!V72="","",[4]道具信息!V72)</f>
        <v/>
      </c>
      <c r="W72" s="19" t="str">
        <f>IF([4]道具信息!W72="","",[4]道具信息!W72)</f>
        <v/>
      </c>
      <c r="X72" s="19" t="str">
        <f>IF([4]道具信息!X72="","",[4]道具信息!X72)</f>
        <v/>
      </c>
      <c r="Y72" s="19" t="str">
        <f>IF([4]道具信息!Y72="","",[4]道具信息!Y72)</f>
        <v/>
      </c>
      <c r="Z72" s="19" t="str">
        <f>IF([4]道具信息!Z72="","",[4]道具信息!Z72)</f>
        <v/>
      </c>
    </row>
    <row r="73" spans="1:26" x14ac:dyDescent="0.15">
      <c r="A73" s="19" t="str">
        <f>IF([4]道具信息!A73="","",[4]道具信息!A73)</f>
        <v/>
      </c>
      <c r="B73" s="19" t="str">
        <f>IF([4]道具信息!B73="","",[4]道具信息!B73)</f>
        <v/>
      </c>
      <c r="C73" s="19" t="str">
        <f>IF([4]道具信息!C73="","",[4]道具信息!C73)</f>
        <v/>
      </c>
      <c r="D73" s="19" t="str">
        <f>IF([4]道具信息!D73="","",[4]道具信息!D73)</f>
        <v/>
      </c>
      <c r="E73" s="19" t="str">
        <f>IF([4]道具信息!E73="","",[4]道具信息!E73)</f>
        <v/>
      </c>
      <c r="F73" s="19" t="str">
        <f>IF([4]道具信息!F73="","",[4]道具信息!F73)</f>
        <v/>
      </c>
      <c r="G73" s="19" t="str">
        <f>IF([4]道具信息!G73="","",[4]道具信息!G73)</f>
        <v/>
      </c>
      <c r="H73" s="19" t="str">
        <f>IF([4]道具信息!H73="","",[4]道具信息!H73)</f>
        <v/>
      </c>
      <c r="I73" s="19" t="str">
        <f>IF([4]道具信息!I73="","",[4]道具信息!I73)</f>
        <v/>
      </c>
      <c r="J73" s="19" t="str">
        <f>IF([4]道具信息!J73="","",[4]道具信息!J73)</f>
        <v/>
      </c>
      <c r="K73" s="19" t="str">
        <f>IF([4]道具信息!K73="","",[4]道具信息!K73)</f>
        <v/>
      </c>
      <c r="L73" s="19" t="str">
        <f>IF([4]道具信息!L73="","",[4]道具信息!L73)</f>
        <v/>
      </c>
      <c r="M73" s="19" t="str">
        <f>IF([4]道具信息!M73="","",[4]道具信息!M73)</f>
        <v/>
      </c>
      <c r="N73" s="19" t="str">
        <f>IF([4]道具信息!N73="","",[4]道具信息!N73)</f>
        <v/>
      </c>
      <c r="O73" s="19" t="str">
        <f>IF([4]道具信息!O73="","",[4]道具信息!O73)</f>
        <v/>
      </c>
      <c r="P73" s="19" t="str">
        <f>IF([4]道具信息!P73="","",[4]道具信息!P73)</f>
        <v/>
      </c>
      <c r="Q73" s="19" t="str">
        <f>IF([4]道具信息!Q73="","",[4]道具信息!Q73)</f>
        <v/>
      </c>
      <c r="R73" s="19" t="str">
        <f>IF([4]道具信息!R73="","",[4]道具信息!R73)</f>
        <v/>
      </c>
      <c r="S73" s="19" t="str">
        <f>IF([4]道具信息!S73="","",[4]道具信息!S73)</f>
        <v/>
      </c>
      <c r="T73" s="19" t="str">
        <f>IF([4]道具信息!T73="","",[4]道具信息!T73)</f>
        <v/>
      </c>
      <c r="U73" s="19" t="str">
        <f>IF([4]道具信息!U73="","",[4]道具信息!U73)</f>
        <v/>
      </c>
      <c r="V73" s="19" t="str">
        <f>IF([4]道具信息!V73="","",[4]道具信息!V73)</f>
        <v/>
      </c>
      <c r="W73" s="19" t="str">
        <f>IF([4]道具信息!W73="","",[4]道具信息!W73)</f>
        <v/>
      </c>
      <c r="X73" s="19" t="str">
        <f>IF([4]道具信息!X73="","",[4]道具信息!X73)</f>
        <v/>
      </c>
      <c r="Y73" s="19" t="str">
        <f>IF([4]道具信息!Y73="","",[4]道具信息!Y73)</f>
        <v/>
      </c>
      <c r="Z73" s="19" t="str">
        <f>IF([4]道具信息!Z73="","",[4]道具信息!Z73)</f>
        <v/>
      </c>
    </row>
    <row r="74" spans="1:26" x14ac:dyDescent="0.15">
      <c r="A74" s="19" t="str">
        <f>IF([4]道具信息!A74="","",[4]道具信息!A74)</f>
        <v/>
      </c>
      <c r="B74" s="19" t="str">
        <f>IF([4]道具信息!B74="","",[4]道具信息!B74)</f>
        <v/>
      </c>
      <c r="C74" s="19" t="str">
        <f>IF([4]道具信息!C74="","",[4]道具信息!C74)</f>
        <v/>
      </c>
      <c r="D74" s="19" t="str">
        <f>IF([4]道具信息!D74="","",[4]道具信息!D74)</f>
        <v/>
      </c>
      <c r="E74" s="19" t="str">
        <f>IF([4]道具信息!E74="","",[4]道具信息!E74)</f>
        <v/>
      </c>
      <c r="F74" s="19" t="str">
        <f>IF([4]道具信息!F74="","",[4]道具信息!F74)</f>
        <v/>
      </c>
      <c r="G74" s="19" t="str">
        <f>IF([4]道具信息!G74="","",[4]道具信息!G74)</f>
        <v/>
      </c>
      <c r="H74" s="19" t="str">
        <f>IF([4]道具信息!H74="","",[4]道具信息!H74)</f>
        <v/>
      </c>
      <c r="I74" s="19" t="str">
        <f>IF([4]道具信息!I74="","",[4]道具信息!I74)</f>
        <v/>
      </c>
      <c r="J74" s="19" t="str">
        <f>IF([4]道具信息!J74="","",[4]道具信息!J74)</f>
        <v/>
      </c>
      <c r="K74" s="19" t="str">
        <f>IF([4]道具信息!K74="","",[4]道具信息!K74)</f>
        <v/>
      </c>
      <c r="L74" s="19" t="str">
        <f>IF([4]道具信息!L74="","",[4]道具信息!L74)</f>
        <v/>
      </c>
      <c r="M74" s="19" t="str">
        <f>IF([4]道具信息!M74="","",[4]道具信息!M74)</f>
        <v/>
      </c>
      <c r="N74" s="19" t="str">
        <f>IF([4]道具信息!N74="","",[4]道具信息!N74)</f>
        <v/>
      </c>
      <c r="O74" s="19" t="str">
        <f>IF([4]道具信息!O74="","",[4]道具信息!O74)</f>
        <v/>
      </c>
      <c r="P74" s="19" t="str">
        <f>IF([4]道具信息!P74="","",[4]道具信息!P74)</f>
        <v/>
      </c>
      <c r="Q74" s="19" t="str">
        <f>IF([4]道具信息!Q74="","",[4]道具信息!Q74)</f>
        <v/>
      </c>
      <c r="R74" s="19" t="str">
        <f>IF([4]道具信息!R74="","",[4]道具信息!R74)</f>
        <v/>
      </c>
      <c r="S74" s="19" t="str">
        <f>IF([4]道具信息!S74="","",[4]道具信息!S74)</f>
        <v/>
      </c>
      <c r="T74" s="19" t="str">
        <f>IF([4]道具信息!T74="","",[4]道具信息!T74)</f>
        <v/>
      </c>
      <c r="U74" s="19" t="str">
        <f>IF([4]道具信息!U74="","",[4]道具信息!U74)</f>
        <v/>
      </c>
      <c r="V74" s="19" t="str">
        <f>IF([4]道具信息!V74="","",[4]道具信息!V74)</f>
        <v/>
      </c>
      <c r="W74" s="19" t="str">
        <f>IF([4]道具信息!W74="","",[4]道具信息!W74)</f>
        <v/>
      </c>
      <c r="X74" s="19" t="str">
        <f>IF([4]道具信息!X74="","",[4]道具信息!X74)</f>
        <v/>
      </c>
      <c r="Y74" s="19" t="str">
        <f>IF([4]道具信息!Y74="","",[4]道具信息!Y74)</f>
        <v/>
      </c>
      <c r="Z74" s="19" t="str">
        <f>IF([4]道具信息!Z74="","",[4]道具信息!Z74)</f>
        <v/>
      </c>
    </row>
    <row r="75" spans="1:26" x14ac:dyDescent="0.15">
      <c r="A75" s="19" t="str">
        <f>IF([4]道具信息!A75="","",[4]道具信息!A75)</f>
        <v/>
      </c>
      <c r="B75" s="19" t="str">
        <f>IF([4]道具信息!B75="","",[4]道具信息!B75)</f>
        <v/>
      </c>
      <c r="C75" s="19" t="str">
        <f>IF([4]道具信息!C75="","",[4]道具信息!C75)</f>
        <v/>
      </c>
      <c r="D75" s="19" t="str">
        <f>IF([4]道具信息!D75="","",[4]道具信息!D75)</f>
        <v>将军印</v>
      </c>
      <c r="E75" s="19">
        <f>IF([4]道具信息!E75="","",[4]道具信息!E75)</f>
        <v>1000</v>
      </c>
      <c r="F75" s="19">
        <f>IF([4]道具信息!F75="","",[4]道具信息!F75)</f>
        <v>1</v>
      </c>
      <c r="G75" s="19">
        <f>IF([4]道具信息!G75="","",[4]道具信息!G75)</f>
        <v>1</v>
      </c>
      <c r="H75" s="19">
        <f>IF([4]道具信息!H75="","",[4]道具信息!H75)</f>
        <v>1</v>
      </c>
      <c r="I75" s="19">
        <f>IF([4]道具信息!I75="","",[4]道具信息!I75)</f>
        <v>1000</v>
      </c>
      <c r="J75" s="19">
        <f>IF([4]道具信息!J75="","",[4]道具信息!J75)</f>
        <v>1000</v>
      </c>
      <c r="K75" s="19">
        <f>IF([4]道具信息!K75="","",[4]道具信息!K75)</f>
        <v>1000</v>
      </c>
      <c r="L75" s="19" t="str">
        <f>IF([4]道具信息!L75="","",[4]道具信息!L75)</f>
        <v/>
      </c>
      <c r="M75" s="19" t="str">
        <f>IF([4]道具信息!M75="","",[4]道具信息!M75)</f>
        <v/>
      </c>
      <c r="N75" s="19" t="str">
        <f>IF([4]道具信息!N75="","",[4]道具信息!N75)</f>
        <v/>
      </c>
      <c r="O75" s="19" t="str">
        <f>IF([4]道具信息!O75="","",[4]道具信息!O75)</f>
        <v/>
      </c>
      <c r="P75" s="19" t="str">
        <f>IF([4]道具信息!P75="","",[4]道具信息!P75)</f>
        <v/>
      </c>
      <c r="Q75" s="19" t="str">
        <f>IF([4]道具信息!Q75="","",[4]道具信息!Q75)</f>
        <v/>
      </c>
      <c r="R75" s="19" t="str">
        <f>IF([4]道具信息!R75="","",[4]道具信息!R75)</f>
        <v/>
      </c>
      <c r="S75" s="19" t="str">
        <f>IF([4]道具信息!S75="","",[4]道具信息!S75)</f>
        <v/>
      </c>
      <c r="T75" s="19" t="str">
        <f>IF([4]道具信息!T75="","",[4]道具信息!T75)</f>
        <v/>
      </c>
      <c r="U75" s="19" t="str">
        <f>IF([4]道具信息!U75="","",[4]道具信息!U75)</f>
        <v/>
      </c>
      <c r="V75" s="19" t="str">
        <f>IF([4]道具信息!V75="","",[4]道具信息!V75)</f>
        <v/>
      </c>
      <c r="W75" s="19" t="str">
        <f>IF([4]道具信息!W75="","",[4]道具信息!W75)</f>
        <v/>
      </c>
      <c r="X75" s="19" t="str">
        <f>IF([4]道具信息!X75="","",[4]道具信息!X75)</f>
        <v/>
      </c>
      <c r="Y75" s="19" t="str">
        <f>IF([4]道具信息!Y75="","",[4]道具信息!Y75)</f>
        <v/>
      </c>
      <c r="Z75" s="19" t="str">
        <f>IF([4]道具信息!Z75="","",[4]道具信息!Z75)</f>
        <v/>
      </c>
    </row>
    <row r="76" spans="1:26" x14ac:dyDescent="0.15">
      <c r="A76" s="19" t="str">
        <f>IF([4]道具信息!A76="","",[4]道具信息!A76)</f>
        <v/>
      </c>
      <c r="B76" s="19" t="str">
        <f>IF([4]道具信息!B76="","",[4]道具信息!B76)</f>
        <v/>
      </c>
      <c r="C76" s="19" t="str">
        <f>IF([4]道具信息!C76="","",[4]道具信息!C76)</f>
        <v/>
      </c>
      <c r="D76" s="19" t="str">
        <f>IF([4]道具信息!D76="","",[4]道具信息!D76)</f>
        <v>上将印</v>
      </c>
      <c r="E76" s="19">
        <f>IF([4]道具信息!E76="","",[4]道具信息!E76)</f>
        <v>2000</v>
      </c>
      <c r="F76" s="19">
        <f>IF([4]道具信息!F76="","",[4]道具信息!F76)</f>
        <v>1</v>
      </c>
      <c r="G76" s="19">
        <f>IF([4]道具信息!G76="","",[4]道具信息!G76)</f>
        <v>1</v>
      </c>
      <c r="H76" s="19">
        <f>IF([4]道具信息!H76="","",[4]道具信息!H76)</f>
        <v>1</v>
      </c>
      <c r="I76" s="19">
        <f>IF([4]道具信息!I76="","",[4]道具信息!I76)</f>
        <v>2000</v>
      </c>
      <c r="J76" s="19">
        <f>IF([4]道具信息!J76="","",[4]道具信息!J76)</f>
        <v>2000</v>
      </c>
      <c r="K76" s="19">
        <f>IF([4]道具信息!K76="","",[4]道具信息!K76)</f>
        <v>2000</v>
      </c>
      <c r="L76" s="19" t="str">
        <f>IF([4]道具信息!L76="","",[4]道具信息!L76)</f>
        <v/>
      </c>
      <c r="M76" s="19" t="str">
        <f>IF([4]道具信息!M76="","",[4]道具信息!M76)</f>
        <v/>
      </c>
      <c r="N76" s="19" t="str">
        <f>IF([4]道具信息!N76="","",[4]道具信息!N76)</f>
        <v/>
      </c>
      <c r="O76" s="19" t="str">
        <f>IF([4]道具信息!O76="","",[4]道具信息!O76)</f>
        <v/>
      </c>
      <c r="P76" s="19" t="str">
        <f>IF([4]道具信息!P76="","",[4]道具信息!P76)</f>
        <v/>
      </c>
      <c r="Q76" s="19" t="str">
        <f>IF([4]道具信息!Q76="","",[4]道具信息!Q76)</f>
        <v/>
      </c>
      <c r="R76" s="19" t="str">
        <f>IF([4]道具信息!R76="","",[4]道具信息!R76)</f>
        <v/>
      </c>
      <c r="S76" s="19" t="str">
        <f>IF([4]道具信息!S76="","",[4]道具信息!S76)</f>
        <v/>
      </c>
      <c r="T76" s="19" t="str">
        <f>IF([4]道具信息!T76="","",[4]道具信息!T76)</f>
        <v/>
      </c>
      <c r="U76" s="19" t="str">
        <f>IF([4]道具信息!U76="","",[4]道具信息!U76)</f>
        <v/>
      </c>
      <c r="V76" s="19" t="str">
        <f>IF([4]道具信息!V76="","",[4]道具信息!V76)</f>
        <v/>
      </c>
      <c r="W76" s="19" t="str">
        <f>IF([4]道具信息!W76="","",[4]道具信息!W76)</f>
        <v/>
      </c>
      <c r="X76" s="19" t="str">
        <f>IF([4]道具信息!X76="","",[4]道具信息!X76)</f>
        <v/>
      </c>
      <c r="Y76" s="19" t="str">
        <f>IF([4]道具信息!Y76="","",[4]道具信息!Y76)</f>
        <v/>
      </c>
      <c r="Z76" s="19" t="str">
        <f>IF([4]道具信息!Z76="","",[4]道具信息!Z76)</f>
        <v/>
      </c>
    </row>
    <row r="77" spans="1:26" x14ac:dyDescent="0.15">
      <c r="A77" s="19" t="str">
        <f>IF([4]道具信息!A77="","",[4]道具信息!A77)</f>
        <v/>
      </c>
      <c r="B77" s="19" t="str">
        <f>IF([4]道具信息!B77="","",[4]道具信息!B77)</f>
        <v/>
      </c>
      <c r="C77" s="19" t="str">
        <f>IF([4]道具信息!C77="","",[4]道具信息!C77)</f>
        <v/>
      </c>
      <c r="D77" s="19" t="str">
        <f>IF([4]道具信息!D77="","",[4]道具信息!D77)</f>
        <v>统帅印</v>
      </c>
      <c r="E77" s="19">
        <f>IF([4]道具信息!E77="","",[4]道具信息!E77)</f>
        <v>8000</v>
      </c>
      <c r="F77" s="19">
        <f>IF([4]道具信息!F77="","",[4]道具信息!F77)</f>
        <v>1</v>
      </c>
      <c r="G77" s="19">
        <f>IF([4]道具信息!G77="","",[4]道具信息!G77)</f>
        <v>1</v>
      </c>
      <c r="H77" s="19">
        <f>IF([4]道具信息!H77="","",[4]道具信息!H77)</f>
        <v>1</v>
      </c>
      <c r="I77" s="19">
        <f>IF([4]道具信息!I77="","",[4]道具信息!I77)</f>
        <v>8000</v>
      </c>
      <c r="J77" s="19">
        <f>IF([4]道具信息!J77="","",[4]道具信息!J77)</f>
        <v>8000</v>
      </c>
      <c r="K77" s="19">
        <f>IF([4]道具信息!K77="","",[4]道具信息!K77)</f>
        <v>8000</v>
      </c>
      <c r="L77" s="19" t="str">
        <f>IF([4]道具信息!L77="","",[4]道具信息!L77)</f>
        <v/>
      </c>
      <c r="M77" s="19" t="str">
        <f>IF([4]道具信息!M77="","",[4]道具信息!M77)</f>
        <v/>
      </c>
      <c r="N77" s="19" t="str">
        <f>IF([4]道具信息!N77="","",[4]道具信息!N77)</f>
        <v/>
      </c>
      <c r="O77" s="19" t="str">
        <f>IF([4]道具信息!O77="","",[4]道具信息!O77)</f>
        <v/>
      </c>
      <c r="P77" s="19" t="str">
        <f>IF([4]道具信息!P77="","",[4]道具信息!P77)</f>
        <v/>
      </c>
      <c r="Q77" s="19" t="str">
        <f>IF([4]道具信息!Q77="","",[4]道具信息!Q77)</f>
        <v/>
      </c>
      <c r="R77" s="19" t="str">
        <f>IF([4]道具信息!R77="","",[4]道具信息!R77)</f>
        <v/>
      </c>
      <c r="S77" s="19" t="str">
        <f>IF([4]道具信息!S77="","",[4]道具信息!S77)</f>
        <v/>
      </c>
      <c r="T77" s="19" t="str">
        <f>IF([4]道具信息!T77="","",[4]道具信息!T77)</f>
        <v/>
      </c>
      <c r="U77" s="19" t="str">
        <f>IF([4]道具信息!U77="","",[4]道具信息!U77)</f>
        <v/>
      </c>
      <c r="V77" s="19" t="str">
        <f>IF([4]道具信息!V77="","",[4]道具信息!V77)</f>
        <v/>
      </c>
      <c r="W77" s="19" t="str">
        <f>IF([4]道具信息!W77="","",[4]道具信息!W77)</f>
        <v/>
      </c>
      <c r="X77" s="19" t="str">
        <f>IF([4]道具信息!X77="","",[4]道具信息!X77)</f>
        <v/>
      </c>
      <c r="Y77" s="19" t="str">
        <f>IF([4]道具信息!Y77="","",[4]道具信息!Y77)</f>
        <v/>
      </c>
      <c r="Z77" s="19" t="str">
        <f>IF([4]道具信息!Z77="","",[4]道具信息!Z77)</f>
        <v/>
      </c>
    </row>
    <row r="78" spans="1:26" x14ac:dyDescent="0.15">
      <c r="A78" s="19" t="str">
        <f>IF([4]道具信息!A78="","",[4]道具信息!A78)</f>
        <v/>
      </c>
      <c r="B78" s="19" t="str">
        <f>IF([4]道具信息!B78="","",[4]道具信息!B78)</f>
        <v/>
      </c>
      <c r="C78" s="19" t="str">
        <f>IF([4]道具信息!C78="","",[4]道具信息!C78)</f>
        <v/>
      </c>
      <c r="D78" s="19" t="str">
        <f>IF([4]道具信息!D78="","",[4]道具信息!D78)</f>
        <v>将军印碎片</v>
      </c>
      <c r="E78" s="19">
        <f>IF([4]道具信息!E78="","",[4]道具信息!E78)</f>
        <v>33.333333333333336</v>
      </c>
      <c r="F78" s="19">
        <f>IF([4]道具信息!F78="","",[4]道具信息!F78)</f>
        <v>1</v>
      </c>
      <c r="G78" s="19">
        <f>IF([4]道具信息!G78="","",[4]道具信息!G78)</f>
        <v>1</v>
      </c>
      <c r="H78" s="19">
        <f>IF([4]道具信息!H78="","",[4]道具信息!H78)</f>
        <v>1</v>
      </c>
      <c r="I78" s="19">
        <f>IF([4]道具信息!I78="","",[4]道具信息!I78)</f>
        <v>33.333333333333336</v>
      </c>
      <c r="J78" s="19">
        <f>IF([4]道具信息!J78="","",[4]道具信息!J78)</f>
        <v>33.333333333333336</v>
      </c>
      <c r="K78" s="19">
        <f>IF([4]道具信息!K78="","",[4]道具信息!K78)</f>
        <v>33.333333333333336</v>
      </c>
      <c r="L78" s="19" t="str">
        <f>IF([4]道具信息!L78="","",[4]道具信息!L78)</f>
        <v>凑齐30个碎片可以合成1个将军印，可用于解锁武将的第四个特性</v>
      </c>
      <c r="M78" s="19" t="str">
        <f>IF([4]道具信息!M78="","",[4]道具信息!M78)</f>
        <v/>
      </c>
      <c r="N78" s="19" t="str">
        <f>IF([4]道具信息!N78="","",[4]道具信息!N78)</f>
        <v/>
      </c>
      <c r="O78" s="19" t="str">
        <f>IF([4]道具信息!O78="","",[4]道具信息!O78)</f>
        <v/>
      </c>
      <c r="P78" s="19" t="str">
        <f>IF([4]道具信息!P78="","",[4]道具信息!P78)</f>
        <v/>
      </c>
      <c r="Q78" s="19" t="str">
        <f>IF([4]道具信息!Q78="","",[4]道具信息!Q78)</f>
        <v/>
      </c>
      <c r="R78" s="19" t="str">
        <f>IF([4]道具信息!R78="","",[4]道具信息!R78)</f>
        <v/>
      </c>
      <c r="S78" s="19" t="str">
        <f>IF([4]道具信息!S78="","",[4]道具信息!S78)</f>
        <v/>
      </c>
      <c r="T78" s="19" t="str">
        <f>IF([4]道具信息!T78="","",[4]道具信息!T78)</f>
        <v/>
      </c>
      <c r="U78" s="19" t="str">
        <f>IF([4]道具信息!U78="","",[4]道具信息!U78)</f>
        <v/>
      </c>
      <c r="V78" s="19" t="str">
        <f>IF([4]道具信息!V78="","",[4]道具信息!V78)</f>
        <v/>
      </c>
      <c r="W78" s="19" t="str">
        <f>IF([4]道具信息!W78="","",[4]道具信息!W78)</f>
        <v/>
      </c>
      <c r="X78" s="19" t="str">
        <f>IF([4]道具信息!X78="","",[4]道具信息!X78)</f>
        <v/>
      </c>
      <c r="Y78" s="19" t="str">
        <f>IF([4]道具信息!Y78="","",[4]道具信息!Y78)</f>
        <v/>
      </c>
      <c r="Z78" s="19" t="str">
        <f>IF([4]道具信息!Z78="","",[4]道具信息!Z78)</f>
        <v/>
      </c>
    </row>
    <row r="79" spans="1:26" x14ac:dyDescent="0.15">
      <c r="A79" s="19" t="str">
        <f>IF([4]道具信息!A79="","",[4]道具信息!A79)</f>
        <v/>
      </c>
      <c r="B79" s="19" t="str">
        <f>IF([4]道具信息!B79="","",[4]道具信息!B79)</f>
        <v/>
      </c>
      <c r="C79" s="19" t="str">
        <f>IF([4]道具信息!C79="","",[4]道具信息!C79)</f>
        <v/>
      </c>
      <c r="D79" s="19" t="str">
        <f>IF([4]道具信息!D79="","",[4]道具信息!D79)</f>
        <v>上将印碎片</v>
      </c>
      <c r="E79" s="19">
        <f>IF([4]道具信息!E79="","",[4]道具信息!E79)</f>
        <v>66.666666666666671</v>
      </c>
      <c r="F79" s="19">
        <f>IF([4]道具信息!F79="","",[4]道具信息!F79)</f>
        <v>1</v>
      </c>
      <c r="G79" s="19">
        <f>IF([4]道具信息!G79="","",[4]道具信息!G79)</f>
        <v>1</v>
      </c>
      <c r="H79" s="19">
        <f>IF([4]道具信息!H79="","",[4]道具信息!H79)</f>
        <v>1</v>
      </c>
      <c r="I79" s="19">
        <f>IF([4]道具信息!I79="","",[4]道具信息!I79)</f>
        <v>66.666666666666671</v>
      </c>
      <c r="J79" s="19">
        <f>IF([4]道具信息!J79="","",[4]道具信息!J79)</f>
        <v>66.666666666666671</v>
      </c>
      <c r="K79" s="19">
        <f>IF([4]道具信息!K79="","",[4]道具信息!K79)</f>
        <v>66.666666666666671</v>
      </c>
      <c r="L79" s="19" t="str">
        <f>IF([4]道具信息!L79="","",[4]道具信息!L79)</f>
        <v>凑齐30个碎片可以合成1个上将印，可用于升级武将的第四个特性</v>
      </c>
      <c r="M79" s="19" t="str">
        <f>IF([4]道具信息!M79="","",[4]道具信息!M79)</f>
        <v/>
      </c>
      <c r="N79" s="19" t="str">
        <f>IF([4]道具信息!N79="","",[4]道具信息!N79)</f>
        <v/>
      </c>
      <c r="O79" s="19" t="str">
        <f>IF([4]道具信息!O79="","",[4]道具信息!O79)</f>
        <v/>
      </c>
      <c r="P79" s="19" t="str">
        <f>IF([4]道具信息!P79="","",[4]道具信息!P79)</f>
        <v/>
      </c>
      <c r="Q79" s="19" t="str">
        <f>IF([4]道具信息!Q79="","",[4]道具信息!Q79)</f>
        <v/>
      </c>
      <c r="R79" s="19" t="str">
        <f>IF([4]道具信息!R79="","",[4]道具信息!R79)</f>
        <v/>
      </c>
      <c r="S79" s="19" t="str">
        <f>IF([4]道具信息!S79="","",[4]道具信息!S79)</f>
        <v/>
      </c>
      <c r="T79" s="19" t="str">
        <f>IF([4]道具信息!T79="","",[4]道具信息!T79)</f>
        <v/>
      </c>
      <c r="U79" s="19" t="str">
        <f>IF([4]道具信息!U79="","",[4]道具信息!U79)</f>
        <v/>
      </c>
      <c r="V79" s="19" t="str">
        <f>IF([4]道具信息!V79="","",[4]道具信息!V79)</f>
        <v/>
      </c>
      <c r="W79" s="19" t="str">
        <f>IF([4]道具信息!W79="","",[4]道具信息!W79)</f>
        <v/>
      </c>
      <c r="X79" s="19" t="str">
        <f>IF([4]道具信息!X79="","",[4]道具信息!X79)</f>
        <v/>
      </c>
      <c r="Y79" s="19" t="str">
        <f>IF([4]道具信息!Y79="","",[4]道具信息!Y79)</f>
        <v/>
      </c>
      <c r="Z79" s="19" t="str">
        <f>IF([4]道具信息!Z79="","",[4]道具信息!Z79)</f>
        <v/>
      </c>
    </row>
    <row r="80" spans="1:26" x14ac:dyDescent="0.15">
      <c r="A80" s="19" t="str">
        <f>IF([4]道具信息!A80="","",[4]道具信息!A80)</f>
        <v/>
      </c>
      <c r="B80" s="19" t="str">
        <f>IF([4]道具信息!B80="","",[4]道具信息!B80)</f>
        <v/>
      </c>
      <c r="C80" s="19" t="str">
        <f>IF([4]道具信息!C80="","",[4]道具信息!C80)</f>
        <v/>
      </c>
      <c r="D80" s="19" t="str">
        <f>IF([4]道具信息!D80="","",[4]道具信息!D80)</f>
        <v>统帅印碎片</v>
      </c>
      <c r="E80" s="19">
        <f>IF([4]道具信息!E80="","",[4]道具信息!E80)</f>
        <v>266.66666666666669</v>
      </c>
      <c r="F80" s="19">
        <f>IF([4]道具信息!F80="","",[4]道具信息!F80)</f>
        <v>1</v>
      </c>
      <c r="G80" s="19">
        <f>IF([4]道具信息!G80="","",[4]道具信息!G80)</f>
        <v>1</v>
      </c>
      <c r="H80" s="19">
        <f>IF([4]道具信息!H80="","",[4]道具信息!H80)</f>
        <v>1</v>
      </c>
      <c r="I80" s="19">
        <f>IF([4]道具信息!I80="","",[4]道具信息!I80)</f>
        <v>266.66666666666669</v>
      </c>
      <c r="J80" s="19">
        <f>IF([4]道具信息!J80="","",[4]道具信息!J80)</f>
        <v>266.66666666666669</v>
      </c>
      <c r="K80" s="19">
        <f>IF([4]道具信息!K80="","",[4]道具信息!K80)</f>
        <v>266.66666666666669</v>
      </c>
      <c r="L80" s="19" t="str">
        <f>IF([4]道具信息!L80="","",[4]道具信息!L80)</f>
        <v>凑齐30个碎片可以合成1个统帅印，可用于升级武将的第四个特性</v>
      </c>
      <c r="M80" s="19" t="str">
        <f>IF([4]道具信息!M80="","",[4]道具信息!M80)</f>
        <v/>
      </c>
      <c r="N80" s="19" t="str">
        <f>IF([4]道具信息!N80="","",[4]道具信息!N80)</f>
        <v/>
      </c>
      <c r="O80" s="19" t="str">
        <f>IF([4]道具信息!O80="","",[4]道具信息!O80)</f>
        <v/>
      </c>
      <c r="P80" s="19" t="str">
        <f>IF([4]道具信息!P80="","",[4]道具信息!P80)</f>
        <v/>
      </c>
      <c r="Q80" s="19" t="str">
        <f>IF([4]道具信息!Q80="","",[4]道具信息!Q80)</f>
        <v/>
      </c>
      <c r="R80" s="19" t="str">
        <f>IF([4]道具信息!R80="","",[4]道具信息!R80)</f>
        <v/>
      </c>
      <c r="S80" s="19" t="str">
        <f>IF([4]道具信息!S80="","",[4]道具信息!S80)</f>
        <v/>
      </c>
      <c r="T80" s="19" t="str">
        <f>IF([4]道具信息!T80="","",[4]道具信息!T80)</f>
        <v/>
      </c>
      <c r="U80" s="19" t="str">
        <f>IF([4]道具信息!U80="","",[4]道具信息!U80)</f>
        <v/>
      </c>
      <c r="V80" s="19" t="str">
        <f>IF([4]道具信息!V80="","",[4]道具信息!V80)</f>
        <v/>
      </c>
      <c r="W80" s="19" t="str">
        <f>IF([4]道具信息!W80="","",[4]道具信息!W80)</f>
        <v/>
      </c>
      <c r="X80" s="19" t="str">
        <f>IF([4]道具信息!X80="","",[4]道具信息!X80)</f>
        <v/>
      </c>
      <c r="Y80" s="19" t="str">
        <f>IF([4]道具信息!Y80="","",[4]道具信息!Y80)</f>
        <v/>
      </c>
      <c r="Z80" s="19" t="str">
        <f>IF([4]道具信息!Z80="","",[4]道具信息!Z80)</f>
        <v/>
      </c>
    </row>
    <row r="81" spans="1:26" x14ac:dyDescent="0.15">
      <c r="A81" s="19" t="str">
        <f>IF([4]道具信息!A81="","",[4]道具信息!A81)</f>
        <v/>
      </c>
      <c r="B81" s="19" t="str">
        <f>IF([4]道具信息!B81="","",[4]道具信息!B81)</f>
        <v/>
      </c>
      <c r="C81" s="19" t="str">
        <f>IF([4]道具信息!C81="","",[4]道具信息!C81)</f>
        <v/>
      </c>
      <c r="D81" s="19" t="str">
        <f>IF([4]道具信息!D81="","",[4]道具信息!D81)</f>
        <v/>
      </c>
      <c r="E81" s="19" t="str">
        <f>IF([4]道具信息!E81="","",[4]道具信息!E81)</f>
        <v/>
      </c>
      <c r="F81" s="19" t="str">
        <f>IF([4]道具信息!F81="","",[4]道具信息!F81)</f>
        <v/>
      </c>
      <c r="G81" s="19" t="str">
        <f>IF([4]道具信息!G81="","",[4]道具信息!G81)</f>
        <v/>
      </c>
      <c r="H81" s="19" t="str">
        <f>IF([4]道具信息!H81="","",[4]道具信息!H81)</f>
        <v/>
      </c>
      <c r="I81" s="19" t="str">
        <f>IF([4]道具信息!I81="","",[4]道具信息!I81)</f>
        <v/>
      </c>
      <c r="J81" s="19" t="str">
        <f>IF([4]道具信息!J81="","",[4]道具信息!J81)</f>
        <v/>
      </c>
      <c r="K81" s="19" t="str">
        <f>IF([4]道具信息!K81="","",[4]道具信息!K81)</f>
        <v/>
      </c>
      <c r="L81" s="19" t="str">
        <f>IF([4]道具信息!L81="","",[4]道具信息!L81)</f>
        <v/>
      </c>
      <c r="M81" s="19" t="str">
        <f>IF([4]道具信息!M81="","",[4]道具信息!M81)</f>
        <v/>
      </c>
      <c r="N81" s="19" t="str">
        <f>IF([4]道具信息!N81="","",[4]道具信息!N81)</f>
        <v/>
      </c>
      <c r="O81" s="19" t="str">
        <f>IF([4]道具信息!O81="","",[4]道具信息!O81)</f>
        <v/>
      </c>
      <c r="P81" s="19" t="str">
        <f>IF([4]道具信息!P81="","",[4]道具信息!P81)</f>
        <v/>
      </c>
      <c r="Q81" s="19" t="str">
        <f>IF([4]道具信息!Q81="","",[4]道具信息!Q81)</f>
        <v/>
      </c>
      <c r="R81" s="19" t="str">
        <f>IF([4]道具信息!R81="","",[4]道具信息!R81)</f>
        <v/>
      </c>
      <c r="S81" s="19" t="str">
        <f>IF([4]道具信息!S81="","",[4]道具信息!S81)</f>
        <v/>
      </c>
      <c r="T81" s="19" t="str">
        <f>IF([4]道具信息!T81="","",[4]道具信息!T81)</f>
        <v/>
      </c>
      <c r="U81" s="19" t="str">
        <f>IF([4]道具信息!U81="","",[4]道具信息!U81)</f>
        <v/>
      </c>
      <c r="V81" s="19" t="str">
        <f>IF([4]道具信息!V81="","",[4]道具信息!V81)</f>
        <v/>
      </c>
      <c r="W81" s="19" t="str">
        <f>IF([4]道具信息!W81="","",[4]道具信息!W81)</f>
        <v/>
      </c>
      <c r="X81" s="19" t="str">
        <f>IF([4]道具信息!X81="","",[4]道具信息!X81)</f>
        <v/>
      </c>
      <c r="Y81" s="19" t="str">
        <f>IF([4]道具信息!Y81="","",[4]道具信息!Y81)</f>
        <v/>
      </c>
      <c r="Z81" s="19" t="str">
        <f>IF([4]道具信息!Z81="","",[4]道具信息!Z81)</f>
        <v/>
      </c>
    </row>
    <row r="82" spans="1:26" x14ac:dyDescent="0.15">
      <c r="A82" s="19" t="str">
        <f>IF([4]道具信息!A82="","",[4]道具信息!A82)</f>
        <v/>
      </c>
      <c r="B82" s="19" t="str">
        <f>IF([4]道具信息!B82="","",[4]道具信息!B82)</f>
        <v/>
      </c>
      <c r="C82" s="19" t="str">
        <f>IF([4]道具信息!C82="","",[4]道具信息!C82)</f>
        <v/>
      </c>
      <c r="D82" s="19" t="str">
        <f>IF([4]道具信息!D82="","",[4]道具信息!D82)</f>
        <v>高级免战牌</v>
      </c>
      <c r="E82" s="19">
        <f>IF([4]道具信息!E82="","",[4]道具信息!E82)</f>
        <v>400</v>
      </c>
      <c r="F82" s="19">
        <f>IF([4]道具信息!F82="","",[4]道具信息!F82)</f>
        <v>1</v>
      </c>
      <c r="G82" s="19">
        <f>IF([4]道具信息!G82="","",[4]道具信息!G82)</f>
        <v>1</v>
      </c>
      <c r="H82" s="19">
        <f>IF([4]道具信息!H82="","",[4]道具信息!H82)</f>
        <v>1</v>
      </c>
      <c r="I82" s="19">
        <f>IF([4]道具信息!I82="","",[4]道具信息!I82)</f>
        <v>400</v>
      </c>
      <c r="J82" s="19">
        <f>IF([4]道具信息!J82="","",[4]道具信息!J82)</f>
        <v>400</v>
      </c>
      <c r="K82" s="19">
        <f>IF([4]道具信息!K82="","",[4]道具信息!K82)</f>
        <v>400</v>
      </c>
      <c r="L82" s="19" t="str">
        <f>IF([4]道具信息!L82="","",[4]道具信息!L82)</f>
        <v/>
      </c>
      <c r="M82" s="19" t="str">
        <f>IF([4]道具信息!M82="","",[4]道具信息!M82)</f>
        <v/>
      </c>
      <c r="N82" s="19" t="str">
        <f>IF([4]道具信息!N82="","",[4]道具信息!N82)</f>
        <v/>
      </c>
      <c r="O82" s="19" t="str">
        <f>IF([4]道具信息!O82="","",[4]道具信息!O82)</f>
        <v/>
      </c>
      <c r="P82" s="19" t="str">
        <f>IF([4]道具信息!P82="","",[4]道具信息!P82)</f>
        <v/>
      </c>
      <c r="Q82" s="19" t="str">
        <f>IF([4]道具信息!Q82="","",[4]道具信息!Q82)</f>
        <v/>
      </c>
      <c r="R82" s="19" t="str">
        <f>IF([4]道具信息!R82="","",[4]道具信息!R82)</f>
        <v/>
      </c>
      <c r="S82" s="19" t="str">
        <f>IF([4]道具信息!S82="","",[4]道具信息!S82)</f>
        <v/>
      </c>
      <c r="T82" s="19" t="str">
        <f>IF([4]道具信息!T82="","",[4]道具信息!T82)</f>
        <v/>
      </c>
      <c r="U82" s="19" t="str">
        <f>IF([4]道具信息!U82="","",[4]道具信息!U82)</f>
        <v/>
      </c>
      <c r="V82" s="19" t="str">
        <f>IF([4]道具信息!V82="","",[4]道具信息!V82)</f>
        <v/>
      </c>
      <c r="W82" s="19" t="str">
        <f>IF([4]道具信息!W82="","",[4]道具信息!W82)</f>
        <v/>
      </c>
      <c r="X82" s="19" t="str">
        <f>IF([4]道具信息!X82="","",[4]道具信息!X82)</f>
        <v/>
      </c>
      <c r="Y82" s="19" t="str">
        <f>IF([4]道具信息!Y82="","",[4]道具信息!Y82)</f>
        <v/>
      </c>
      <c r="Z82" s="19" t="str">
        <f>IF([4]道具信息!Z82="","",[4]道具信息!Z82)</f>
        <v/>
      </c>
    </row>
    <row r="83" spans="1:26" x14ac:dyDescent="0.15">
      <c r="A83" s="19" t="str">
        <f>IF([4]道具信息!A83="","",[4]道具信息!A83)</f>
        <v/>
      </c>
      <c r="B83" s="19" t="str">
        <f>IF([4]道具信息!B83="","",[4]道具信息!B83)</f>
        <v/>
      </c>
      <c r="C83" s="19" t="str">
        <f>IF([4]道具信息!C83="","",[4]道具信息!C83)</f>
        <v/>
      </c>
      <c r="D83" s="19" t="str">
        <f>IF([4]道具信息!D83="","",[4]道具信息!D83)</f>
        <v>特级免战牌</v>
      </c>
      <c r="E83" s="19">
        <f>IF([4]道具信息!E83="","",[4]道具信息!E83)</f>
        <v>1500</v>
      </c>
      <c r="F83" s="19">
        <f>IF([4]道具信息!F83="","",[4]道具信息!F83)</f>
        <v>1</v>
      </c>
      <c r="G83" s="19">
        <f>IF([4]道具信息!G83="","",[4]道具信息!G83)</f>
        <v>1</v>
      </c>
      <c r="H83" s="19">
        <f>IF([4]道具信息!H83="","",[4]道具信息!H83)</f>
        <v>1</v>
      </c>
      <c r="I83" s="19">
        <f>IF([4]道具信息!I83="","",[4]道具信息!I83)</f>
        <v>1500</v>
      </c>
      <c r="J83" s="19">
        <f>IF([4]道具信息!J83="","",[4]道具信息!J83)</f>
        <v>1500</v>
      </c>
      <c r="K83" s="19">
        <f>IF([4]道具信息!K83="","",[4]道具信息!K83)</f>
        <v>1500</v>
      </c>
      <c r="L83" s="19" t="str">
        <f>IF([4]道具信息!L83="","",[4]道具信息!L83)</f>
        <v/>
      </c>
      <c r="M83" s="19" t="str">
        <f>IF([4]道具信息!M83="","",[4]道具信息!M83)</f>
        <v/>
      </c>
      <c r="N83" s="19" t="str">
        <f>IF([4]道具信息!N83="","",[4]道具信息!N83)</f>
        <v/>
      </c>
      <c r="O83" s="19" t="str">
        <f>IF([4]道具信息!O83="","",[4]道具信息!O83)</f>
        <v/>
      </c>
      <c r="P83" s="19" t="str">
        <f>IF([4]道具信息!P83="","",[4]道具信息!P83)</f>
        <v/>
      </c>
      <c r="Q83" s="19" t="str">
        <f>IF([4]道具信息!Q83="","",[4]道具信息!Q83)</f>
        <v/>
      </c>
      <c r="R83" s="19" t="str">
        <f>IF([4]道具信息!R83="","",[4]道具信息!R83)</f>
        <v/>
      </c>
      <c r="S83" s="19" t="str">
        <f>IF([4]道具信息!S83="","",[4]道具信息!S83)</f>
        <v/>
      </c>
      <c r="T83" s="19" t="str">
        <f>IF([4]道具信息!T83="","",[4]道具信息!T83)</f>
        <v/>
      </c>
      <c r="U83" s="19" t="str">
        <f>IF([4]道具信息!U83="","",[4]道具信息!U83)</f>
        <v/>
      </c>
      <c r="V83" s="19" t="str">
        <f>IF([4]道具信息!V83="","",[4]道具信息!V83)</f>
        <v/>
      </c>
      <c r="W83" s="19" t="str">
        <f>IF([4]道具信息!W83="","",[4]道具信息!W83)</f>
        <v/>
      </c>
      <c r="X83" s="19" t="str">
        <f>IF([4]道具信息!X83="","",[4]道具信息!X83)</f>
        <v/>
      </c>
      <c r="Y83" s="19" t="str">
        <f>IF([4]道具信息!Y83="","",[4]道具信息!Y83)</f>
        <v/>
      </c>
      <c r="Z83" s="19" t="str">
        <f>IF([4]道具信息!Z83="","",[4]道具信息!Z83)</f>
        <v/>
      </c>
    </row>
    <row r="84" spans="1:26" x14ac:dyDescent="0.15">
      <c r="A84" s="19" t="str">
        <f>IF([4]道具信息!A84="","",[4]道具信息!A84)</f>
        <v/>
      </c>
      <c r="B84" s="19" t="str">
        <f>IF([4]道具信息!B84="","",[4]道具信息!B84)</f>
        <v/>
      </c>
      <c r="C84" s="19" t="str">
        <f>IF([4]道具信息!C84="","",[4]道具信息!C84)</f>
        <v/>
      </c>
      <c r="D84" s="19" t="str">
        <f>IF([4]道具信息!D84="","",[4]道具信息!D84)</f>
        <v/>
      </c>
      <c r="E84" s="19" t="str">
        <f>IF([4]道具信息!E84="","",[4]道具信息!E84)</f>
        <v/>
      </c>
      <c r="F84" s="19" t="str">
        <f>IF([4]道具信息!F84="","",[4]道具信息!F84)</f>
        <v/>
      </c>
      <c r="G84" s="19" t="str">
        <f>IF([4]道具信息!G84="","",[4]道具信息!G84)</f>
        <v/>
      </c>
      <c r="H84" s="19" t="str">
        <f>IF([4]道具信息!H84="","",[4]道具信息!H84)</f>
        <v/>
      </c>
      <c r="I84" s="19" t="str">
        <f>IF([4]道具信息!I84="","",[4]道具信息!I84)</f>
        <v/>
      </c>
      <c r="J84" s="19" t="str">
        <f>IF([4]道具信息!J84="","",[4]道具信息!J84)</f>
        <v/>
      </c>
      <c r="K84" s="19" t="str">
        <f>IF([4]道具信息!K84="","",[4]道具信息!K84)</f>
        <v/>
      </c>
      <c r="L84" s="19" t="str">
        <f>IF([4]道具信息!L84="","",[4]道具信息!L84)</f>
        <v/>
      </c>
      <c r="M84" s="19" t="str">
        <f>IF([4]道具信息!M84="","",[4]道具信息!M84)</f>
        <v/>
      </c>
      <c r="N84" s="19" t="str">
        <f>IF([4]道具信息!N84="","",[4]道具信息!N84)</f>
        <v/>
      </c>
      <c r="O84" s="19" t="str">
        <f>IF([4]道具信息!O84="","",[4]道具信息!O84)</f>
        <v/>
      </c>
      <c r="P84" s="19" t="str">
        <f>IF([4]道具信息!P84="","",[4]道具信息!P84)</f>
        <v/>
      </c>
      <c r="Q84" s="19" t="str">
        <f>IF([4]道具信息!Q84="","",[4]道具信息!Q84)</f>
        <v/>
      </c>
      <c r="R84" s="19" t="str">
        <f>IF([4]道具信息!R84="","",[4]道具信息!R84)</f>
        <v/>
      </c>
      <c r="S84" s="19" t="str">
        <f>IF([4]道具信息!S84="","",[4]道具信息!S84)</f>
        <v/>
      </c>
      <c r="T84" s="19" t="str">
        <f>IF([4]道具信息!T84="","",[4]道具信息!T84)</f>
        <v/>
      </c>
      <c r="U84" s="19" t="str">
        <f>IF([4]道具信息!U84="","",[4]道具信息!U84)</f>
        <v/>
      </c>
      <c r="V84" s="19" t="str">
        <f>IF([4]道具信息!V84="","",[4]道具信息!V84)</f>
        <v/>
      </c>
      <c r="W84" s="19" t="str">
        <f>IF([4]道具信息!W84="","",[4]道具信息!W84)</f>
        <v/>
      </c>
      <c r="X84" s="19" t="str">
        <f>IF([4]道具信息!X84="","",[4]道具信息!X84)</f>
        <v/>
      </c>
      <c r="Y84" s="19" t="str">
        <f>IF([4]道具信息!Y84="","",[4]道具信息!Y84)</f>
        <v/>
      </c>
      <c r="Z84" s="19" t="str">
        <f>IF([4]道具信息!Z84="","",[4]道具信息!Z84)</f>
        <v/>
      </c>
    </row>
    <row r="85" spans="1:26" x14ac:dyDescent="0.15">
      <c r="A85" s="19" t="str">
        <f>IF([4]道具信息!A85="","",[4]道具信息!A85)</f>
        <v/>
      </c>
      <c r="B85" s="19" t="str">
        <f>IF([4]道具信息!B85="","",[4]道具信息!B85)</f>
        <v/>
      </c>
      <c r="C85" s="19" t="str">
        <f>IF([4]道具信息!C85="","",[4]道具信息!C85)</f>
        <v/>
      </c>
      <c r="D85" s="19" t="str">
        <f>IF([4]道具信息!D85="","",[4]道具信息!D85)</f>
        <v>指定or任选紫色兵法碎片</v>
      </c>
      <c r="E85" s="19">
        <f>IF([4]道具信息!E85="","",[4]道具信息!E85)</f>
        <v>75</v>
      </c>
      <c r="F85" s="19">
        <f>IF([4]道具信息!F85="","",[4]道具信息!F85)</f>
        <v>1</v>
      </c>
      <c r="G85" s="19">
        <f>IF([4]道具信息!G85="","",[4]道具信息!G85)</f>
        <v>1</v>
      </c>
      <c r="H85" s="19">
        <f>IF([4]道具信息!H85="","",[4]道具信息!H85)</f>
        <v>1</v>
      </c>
      <c r="I85" s="19">
        <f>IF([4]道具信息!I85="","",[4]道具信息!I85)</f>
        <v>75</v>
      </c>
      <c r="J85" s="19">
        <f>IF([4]道具信息!J85="","",[4]道具信息!J85)</f>
        <v>75</v>
      </c>
      <c r="K85" s="19">
        <f>IF([4]道具信息!K85="","",[4]道具信息!K85)</f>
        <v>75</v>
      </c>
      <c r="L85" s="19" t="str">
        <f>IF([4]道具信息!L85="","",[4]道具信息!L85)</f>
        <v/>
      </c>
      <c r="M85" s="19" t="str">
        <f>IF([4]道具信息!M85="","",[4]道具信息!M85)</f>
        <v/>
      </c>
      <c r="N85" s="19" t="str">
        <f>IF([4]道具信息!N85="","",[4]道具信息!N85)</f>
        <v/>
      </c>
      <c r="O85" s="19" t="str">
        <f>IF([4]道具信息!O85="","",[4]道具信息!O85)</f>
        <v/>
      </c>
      <c r="P85" s="19" t="str">
        <f>IF([4]道具信息!P85="","",[4]道具信息!P85)</f>
        <v/>
      </c>
      <c r="Q85" s="19" t="str">
        <f>IF([4]道具信息!Q85="","",[4]道具信息!Q85)</f>
        <v/>
      </c>
      <c r="R85" s="19" t="str">
        <f>IF([4]道具信息!R85="","",[4]道具信息!R85)</f>
        <v/>
      </c>
      <c r="S85" s="19" t="str">
        <f>IF([4]道具信息!S85="","",[4]道具信息!S85)</f>
        <v/>
      </c>
      <c r="T85" s="19" t="str">
        <f>IF([4]道具信息!T85="","",[4]道具信息!T85)</f>
        <v/>
      </c>
      <c r="U85" s="19" t="str">
        <f>IF([4]道具信息!U85="","",[4]道具信息!U85)</f>
        <v/>
      </c>
      <c r="V85" s="19" t="str">
        <f>IF([4]道具信息!V85="","",[4]道具信息!V85)</f>
        <v/>
      </c>
      <c r="W85" s="19" t="str">
        <f>IF([4]道具信息!W85="","",[4]道具信息!W85)</f>
        <v/>
      </c>
      <c r="X85" s="19" t="str">
        <f>IF([4]道具信息!X85="","",[4]道具信息!X85)</f>
        <v/>
      </c>
      <c r="Y85" s="19" t="str">
        <f>IF([4]道具信息!Y85="","",[4]道具信息!Y85)</f>
        <v/>
      </c>
      <c r="Z85" s="19" t="str">
        <f>IF([4]道具信息!Z85="","",[4]道具信息!Z85)</f>
        <v/>
      </c>
    </row>
    <row r="86" spans="1:26" x14ac:dyDescent="0.15">
      <c r="A86" s="19" t="str">
        <f>IF([4]道具信息!A86="","",[4]道具信息!A86)</f>
        <v/>
      </c>
      <c r="B86" s="19" t="str">
        <f>IF([4]道具信息!B86="","",[4]道具信息!B86)</f>
        <v/>
      </c>
      <c r="C86" s="19" t="str">
        <f>IF([4]道具信息!C86="","",[4]道具信息!C86)</f>
        <v/>
      </c>
      <c r="D86" s="19" t="str">
        <f>IF([4]道具信息!D86="","",[4]道具信息!D86)</f>
        <v>指定or任选橙色兵法碎片</v>
      </c>
      <c r="E86" s="19">
        <f>IF([4]道具信息!E86="","",[4]道具信息!E86)</f>
        <v>111.66666666666667</v>
      </c>
      <c r="F86" s="19">
        <f>IF([4]道具信息!F86="","",[4]道具信息!F86)</f>
        <v>1</v>
      </c>
      <c r="G86" s="19">
        <f>IF([4]道具信息!G86="","",[4]道具信息!G86)</f>
        <v>1</v>
      </c>
      <c r="H86" s="19">
        <f>IF([4]道具信息!H86="","",[4]道具信息!H86)</f>
        <v>1</v>
      </c>
      <c r="I86" s="19">
        <f>IF([4]道具信息!I86="","",[4]道具信息!I86)</f>
        <v>111.66666666666667</v>
      </c>
      <c r="J86" s="19">
        <f>IF([4]道具信息!J86="","",[4]道具信息!J86)</f>
        <v>111.66666666666667</v>
      </c>
      <c r="K86" s="19">
        <f>IF([4]道具信息!K86="","",[4]道具信息!K86)</f>
        <v>111.66666666666667</v>
      </c>
      <c r="L86" s="19" t="str">
        <f>IF([4]道具信息!L86="","",[4]道具信息!L86)</f>
        <v/>
      </c>
      <c r="M86" s="19" t="str">
        <f>IF([4]道具信息!M86="","",[4]道具信息!M86)</f>
        <v/>
      </c>
      <c r="N86" s="19" t="str">
        <f>IF([4]道具信息!N86="","",[4]道具信息!N86)</f>
        <v/>
      </c>
      <c r="O86" s="19" t="str">
        <f>IF([4]道具信息!O86="","",[4]道具信息!O86)</f>
        <v/>
      </c>
      <c r="P86" s="19" t="str">
        <f>IF([4]道具信息!P86="","",[4]道具信息!P86)</f>
        <v/>
      </c>
      <c r="Q86" s="19" t="str">
        <f>IF([4]道具信息!Q86="","",[4]道具信息!Q86)</f>
        <v/>
      </c>
      <c r="R86" s="19" t="str">
        <f>IF([4]道具信息!R86="","",[4]道具信息!R86)</f>
        <v/>
      </c>
      <c r="S86" s="19" t="str">
        <f>IF([4]道具信息!S86="","",[4]道具信息!S86)</f>
        <v/>
      </c>
      <c r="T86" s="19" t="str">
        <f>IF([4]道具信息!T86="","",[4]道具信息!T86)</f>
        <v/>
      </c>
      <c r="U86" s="19" t="str">
        <f>IF([4]道具信息!U86="","",[4]道具信息!U86)</f>
        <v/>
      </c>
      <c r="V86" s="19" t="str">
        <f>IF([4]道具信息!V86="","",[4]道具信息!V86)</f>
        <v/>
      </c>
      <c r="W86" s="19" t="str">
        <f>IF([4]道具信息!W86="","",[4]道具信息!W86)</f>
        <v/>
      </c>
      <c r="X86" s="19" t="str">
        <f>IF([4]道具信息!X86="","",[4]道具信息!X86)</f>
        <v/>
      </c>
      <c r="Y86" s="19" t="str">
        <f>IF([4]道具信息!Y86="","",[4]道具信息!Y86)</f>
        <v/>
      </c>
      <c r="Z86" s="19" t="str">
        <f>IF([4]道具信息!Z86="","",[4]道具信息!Z86)</f>
        <v/>
      </c>
    </row>
    <row r="87" spans="1:26" x14ac:dyDescent="0.15">
      <c r="A87" s="19" t="str">
        <f>IF([4]道具信息!A87="","",[4]道具信息!A87)</f>
        <v/>
      </c>
      <c r="B87" s="19" t="str">
        <f>IF([4]道具信息!B87="","",[4]道具信息!B87)</f>
        <v/>
      </c>
      <c r="C87" s="19" t="str">
        <f>IF([4]道具信息!C87="","",[4]道具信息!C87)</f>
        <v/>
      </c>
      <c r="D87" s="19" t="str">
        <f>IF([4]道具信息!D87="","",[4]道具信息!D87)</f>
        <v>指定or任选红色兵法碎片</v>
      </c>
      <c r="E87" s="19">
        <f>IF([4]道具信息!E87="","",[4]道具信息!E87)</f>
        <v>305.5</v>
      </c>
      <c r="F87" s="19">
        <f>IF([4]道具信息!F87="","",[4]道具信息!F87)</f>
        <v>1</v>
      </c>
      <c r="G87" s="19">
        <f>IF([4]道具信息!G87="","",[4]道具信息!G87)</f>
        <v>1</v>
      </c>
      <c r="H87" s="19">
        <f>IF([4]道具信息!H87="","",[4]道具信息!H87)</f>
        <v>1</v>
      </c>
      <c r="I87" s="19">
        <f>IF([4]道具信息!I87="","",[4]道具信息!I87)</f>
        <v>305.5</v>
      </c>
      <c r="J87" s="19">
        <f>IF([4]道具信息!J87="","",[4]道具信息!J87)</f>
        <v>305.5</v>
      </c>
      <c r="K87" s="19">
        <f>IF([4]道具信息!K87="","",[4]道具信息!K87)</f>
        <v>305.5</v>
      </c>
      <c r="L87" s="19" t="str">
        <f>IF([4]道具信息!L87="","",[4]道具信息!L87)</f>
        <v/>
      </c>
      <c r="M87" s="19" t="str">
        <f>IF([4]道具信息!M87="","",[4]道具信息!M87)</f>
        <v/>
      </c>
      <c r="N87" s="19" t="str">
        <f>IF([4]道具信息!N87="","",[4]道具信息!N87)</f>
        <v/>
      </c>
      <c r="O87" s="19" t="str">
        <f>IF([4]道具信息!O87="","",[4]道具信息!O87)</f>
        <v/>
      </c>
      <c r="P87" s="19" t="str">
        <f>IF([4]道具信息!P87="","",[4]道具信息!P87)</f>
        <v/>
      </c>
      <c r="Q87" s="19" t="str">
        <f>IF([4]道具信息!Q87="","",[4]道具信息!Q87)</f>
        <v/>
      </c>
      <c r="R87" s="19" t="str">
        <f>IF([4]道具信息!R87="","",[4]道具信息!R87)</f>
        <v/>
      </c>
      <c r="S87" s="19" t="str">
        <f>IF([4]道具信息!S87="","",[4]道具信息!S87)</f>
        <v/>
      </c>
      <c r="T87" s="19" t="str">
        <f>IF([4]道具信息!T87="","",[4]道具信息!T87)</f>
        <v/>
      </c>
      <c r="U87" s="19" t="str">
        <f>IF([4]道具信息!U87="","",[4]道具信息!U87)</f>
        <v/>
      </c>
      <c r="V87" s="19" t="str">
        <f>IF([4]道具信息!V87="","",[4]道具信息!V87)</f>
        <v/>
      </c>
      <c r="W87" s="19" t="str">
        <f>IF([4]道具信息!W87="","",[4]道具信息!W87)</f>
        <v/>
      </c>
      <c r="X87" s="19" t="str">
        <f>IF([4]道具信息!X87="","",[4]道具信息!X87)</f>
        <v/>
      </c>
      <c r="Y87" s="19" t="str">
        <f>IF([4]道具信息!Y87="","",[4]道具信息!Y87)</f>
        <v/>
      </c>
      <c r="Z87" s="19" t="str">
        <f>IF([4]道具信息!Z87="","",[4]道具信息!Z87)</f>
        <v/>
      </c>
    </row>
    <row r="88" spans="1:26" x14ac:dyDescent="0.15">
      <c r="A88" s="19" t="str">
        <f>IF([4]道具信息!A88="","",[4]道具信息!A88)</f>
        <v/>
      </c>
      <c r="B88" s="19" t="str">
        <f>IF([4]道具信息!B88="","",[4]道具信息!B88)</f>
        <v/>
      </c>
      <c r="C88" s="19" t="str">
        <f>IF([4]道具信息!C88="","",[4]道具信息!C88)</f>
        <v/>
      </c>
      <c r="D88" s="19" t="str">
        <f>IF([4]道具信息!D88="","",[4]道具信息!D88)</f>
        <v>随机紫色兵法碎片</v>
      </c>
      <c r="E88" s="19">
        <f>IF([4]道具信息!E88="","",[4]道具信息!E88)</f>
        <v>50</v>
      </c>
      <c r="F88" s="19">
        <f>IF([4]道具信息!F88="","",[4]道具信息!F88)</f>
        <v>1</v>
      </c>
      <c r="G88" s="19">
        <f>IF([4]道具信息!G88="","",[4]道具信息!G88)</f>
        <v>1</v>
      </c>
      <c r="H88" s="19">
        <f>IF([4]道具信息!H88="","",[4]道具信息!H88)</f>
        <v>1</v>
      </c>
      <c r="I88" s="19">
        <f>IF([4]道具信息!I88="","",[4]道具信息!I88)</f>
        <v>50</v>
      </c>
      <c r="J88" s="19">
        <f>IF([4]道具信息!J88="","",[4]道具信息!J88)</f>
        <v>50</v>
      </c>
      <c r="K88" s="19">
        <f>IF([4]道具信息!K88="","",[4]道具信息!K88)</f>
        <v>50</v>
      </c>
      <c r="L88" s="19" t="str">
        <f>IF([4]道具信息!L88="","",[4]道具信息!L88)</f>
        <v/>
      </c>
      <c r="M88" s="19" t="str">
        <f>IF([4]道具信息!M88="","",[4]道具信息!M88)</f>
        <v/>
      </c>
      <c r="N88" s="19" t="str">
        <f>IF([4]道具信息!N88="","",[4]道具信息!N88)</f>
        <v/>
      </c>
      <c r="O88" s="19" t="str">
        <f>IF([4]道具信息!O88="","",[4]道具信息!O88)</f>
        <v/>
      </c>
      <c r="P88" s="19" t="str">
        <f>IF([4]道具信息!P88="","",[4]道具信息!P88)</f>
        <v/>
      </c>
      <c r="Q88" s="19" t="str">
        <f>IF([4]道具信息!Q88="","",[4]道具信息!Q88)</f>
        <v/>
      </c>
      <c r="R88" s="19" t="str">
        <f>IF([4]道具信息!R88="","",[4]道具信息!R88)</f>
        <v/>
      </c>
      <c r="S88" s="19" t="str">
        <f>IF([4]道具信息!S88="","",[4]道具信息!S88)</f>
        <v/>
      </c>
      <c r="T88" s="19" t="str">
        <f>IF([4]道具信息!T88="","",[4]道具信息!T88)</f>
        <v/>
      </c>
      <c r="U88" s="19" t="str">
        <f>IF([4]道具信息!U88="","",[4]道具信息!U88)</f>
        <v/>
      </c>
      <c r="V88" s="19" t="str">
        <f>IF([4]道具信息!V88="","",[4]道具信息!V88)</f>
        <v/>
      </c>
      <c r="W88" s="19" t="str">
        <f>IF([4]道具信息!W88="","",[4]道具信息!W88)</f>
        <v/>
      </c>
      <c r="X88" s="19" t="str">
        <f>IF([4]道具信息!X88="","",[4]道具信息!X88)</f>
        <v/>
      </c>
      <c r="Y88" s="19" t="str">
        <f>IF([4]道具信息!Y88="","",[4]道具信息!Y88)</f>
        <v/>
      </c>
      <c r="Z88" s="19" t="str">
        <f>IF([4]道具信息!Z88="","",[4]道具信息!Z88)</f>
        <v/>
      </c>
    </row>
    <row r="89" spans="1:26" x14ac:dyDescent="0.15">
      <c r="A89" s="19" t="str">
        <f>IF([4]道具信息!A89="","",[4]道具信息!A89)</f>
        <v/>
      </c>
      <c r="B89" s="19" t="str">
        <f>IF([4]道具信息!B89="","",[4]道具信息!B89)</f>
        <v/>
      </c>
      <c r="C89" s="19" t="str">
        <f>IF([4]道具信息!C89="","",[4]道具信息!C89)</f>
        <v/>
      </c>
      <c r="D89" s="19" t="str">
        <f>IF([4]道具信息!D89="","",[4]道具信息!D89)</f>
        <v>随机橙色兵法碎片</v>
      </c>
      <c r="E89" s="19">
        <f>IF([4]道具信息!E89="","",[4]道具信息!E89)</f>
        <v>56</v>
      </c>
      <c r="F89" s="19">
        <f>IF([4]道具信息!F89="","",[4]道具信息!F89)</f>
        <v>1</v>
      </c>
      <c r="G89" s="19">
        <f>IF([4]道具信息!G89="","",[4]道具信息!G89)</f>
        <v>1</v>
      </c>
      <c r="H89" s="19">
        <f>IF([4]道具信息!H89="","",[4]道具信息!H89)</f>
        <v>1</v>
      </c>
      <c r="I89" s="19">
        <f>IF([4]道具信息!I89="","",[4]道具信息!I89)</f>
        <v>56</v>
      </c>
      <c r="J89" s="19">
        <f>IF([4]道具信息!J89="","",[4]道具信息!J89)</f>
        <v>56</v>
      </c>
      <c r="K89" s="19">
        <f>IF([4]道具信息!K89="","",[4]道具信息!K89)</f>
        <v>56</v>
      </c>
      <c r="L89" s="19" t="str">
        <f>IF([4]道具信息!L89="","",[4]道具信息!L89)</f>
        <v/>
      </c>
      <c r="M89" s="19" t="str">
        <f>IF([4]道具信息!M89="","",[4]道具信息!M89)</f>
        <v/>
      </c>
      <c r="N89" s="19" t="str">
        <f>IF([4]道具信息!N89="","",[4]道具信息!N89)</f>
        <v/>
      </c>
      <c r="O89" s="19" t="str">
        <f>IF([4]道具信息!O89="","",[4]道具信息!O89)</f>
        <v/>
      </c>
      <c r="P89" s="19" t="str">
        <f>IF([4]道具信息!P89="","",[4]道具信息!P89)</f>
        <v/>
      </c>
      <c r="Q89" s="19" t="str">
        <f>IF([4]道具信息!Q89="","",[4]道具信息!Q89)</f>
        <v/>
      </c>
      <c r="R89" s="19" t="str">
        <f>IF([4]道具信息!R89="","",[4]道具信息!R89)</f>
        <v/>
      </c>
      <c r="S89" s="19" t="str">
        <f>IF([4]道具信息!S89="","",[4]道具信息!S89)</f>
        <v/>
      </c>
      <c r="T89" s="19" t="str">
        <f>IF([4]道具信息!T89="","",[4]道具信息!T89)</f>
        <v/>
      </c>
      <c r="U89" s="19" t="str">
        <f>IF([4]道具信息!U89="","",[4]道具信息!U89)</f>
        <v/>
      </c>
      <c r="V89" s="19" t="str">
        <f>IF([4]道具信息!V89="","",[4]道具信息!V89)</f>
        <v/>
      </c>
      <c r="W89" s="19" t="str">
        <f>IF([4]道具信息!W89="","",[4]道具信息!W89)</f>
        <v/>
      </c>
      <c r="X89" s="19" t="str">
        <f>IF([4]道具信息!X89="","",[4]道具信息!X89)</f>
        <v/>
      </c>
      <c r="Y89" s="19" t="str">
        <f>IF([4]道具信息!Y89="","",[4]道具信息!Y89)</f>
        <v/>
      </c>
      <c r="Z89" s="19" t="str">
        <f>IF([4]道具信息!Z89="","",[4]道具信息!Z89)</f>
        <v/>
      </c>
    </row>
    <row r="90" spans="1:26" x14ac:dyDescent="0.15">
      <c r="A90" s="19" t="str">
        <f>IF([4]道具信息!A90="","",[4]道具信息!A90)</f>
        <v/>
      </c>
      <c r="B90" s="19" t="str">
        <f>IF([4]道具信息!B90="","",[4]道具信息!B90)</f>
        <v/>
      </c>
      <c r="C90" s="19" t="str">
        <f>IF([4]道具信息!C90="","",[4]道具信息!C90)</f>
        <v/>
      </c>
      <c r="D90" s="19" t="str">
        <f>IF([4]道具信息!D90="","",[4]道具信息!D90)</f>
        <v>随机极兵法碎片</v>
      </c>
      <c r="E90" s="19">
        <f>IF([4]道具信息!E90="","",[4]道具信息!E90)</f>
        <v>305.5</v>
      </c>
      <c r="F90" s="19">
        <f>IF([4]道具信息!F90="","",[4]道具信息!F90)</f>
        <v>1</v>
      </c>
      <c r="G90" s="19">
        <f>IF([4]道具信息!G90="","",[4]道具信息!G90)</f>
        <v>1</v>
      </c>
      <c r="H90" s="19">
        <f>IF([4]道具信息!H90="","",[4]道具信息!H90)</f>
        <v>1</v>
      </c>
      <c r="I90" s="19">
        <f>IF([4]道具信息!I90="","",[4]道具信息!I90)</f>
        <v>305.5</v>
      </c>
      <c r="J90" s="19">
        <f>IF([4]道具信息!J90="","",[4]道具信息!J90)</f>
        <v>305.5</v>
      </c>
      <c r="K90" s="19">
        <f>IF([4]道具信息!K90="","",[4]道具信息!K90)</f>
        <v>305.5</v>
      </c>
      <c r="L90" s="19" t="str">
        <f>IF([4]道具信息!L90="","",[4]道具信息!L90)</f>
        <v/>
      </c>
      <c r="M90" s="19" t="str">
        <f>IF([4]道具信息!M90="","",[4]道具信息!M90)</f>
        <v/>
      </c>
      <c r="N90" s="19" t="str">
        <f>IF([4]道具信息!N90="","",[4]道具信息!N90)</f>
        <v/>
      </c>
      <c r="O90" s="19" t="str">
        <f>IF([4]道具信息!O90="","",[4]道具信息!O90)</f>
        <v/>
      </c>
      <c r="P90" s="19" t="str">
        <f>IF([4]道具信息!P90="","",[4]道具信息!P90)</f>
        <v/>
      </c>
      <c r="Q90" s="19" t="str">
        <f>IF([4]道具信息!Q90="","",[4]道具信息!Q90)</f>
        <v/>
      </c>
      <c r="R90" s="19" t="str">
        <f>IF([4]道具信息!R90="","",[4]道具信息!R90)</f>
        <v/>
      </c>
      <c r="S90" s="19" t="str">
        <f>IF([4]道具信息!S90="","",[4]道具信息!S90)</f>
        <v/>
      </c>
      <c r="T90" s="19" t="str">
        <f>IF([4]道具信息!T90="","",[4]道具信息!T90)</f>
        <v/>
      </c>
      <c r="U90" s="19" t="str">
        <f>IF([4]道具信息!U90="","",[4]道具信息!U90)</f>
        <v/>
      </c>
      <c r="V90" s="19" t="str">
        <f>IF([4]道具信息!V90="","",[4]道具信息!V90)</f>
        <v/>
      </c>
      <c r="W90" s="19" t="str">
        <f>IF([4]道具信息!W90="","",[4]道具信息!W90)</f>
        <v/>
      </c>
      <c r="X90" s="19" t="str">
        <f>IF([4]道具信息!X90="","",[4]道具信息!X90)</f>
        <v/>
      </c>
      <c r="Y90" s="19" t="str">
        <f>IF([4]道具信息!Y90="","",[4]道具信息!Y90)</f>
        <v/>
      </c>
      <c r="Z90" s="19" t="str">
        <f>IF([4]道具信息!Z90="","",[4]道具信息!Z90)</f>
        <v/>
      </c>
    </row>
    <row r="91" spans="1:26" x14ac:dyDescent="0.15">
      <c r="A91" s="19" t="str">
        <f>IF([4]道具信息!A91="","",[4]道具信息!A91)</f>
        <v/>
      </c>
      <c r="B91" s="19" t="str">
        <f>IF([4]道具信息!B91="","",[4]道具信息!B91)</f>
        <v/>
      </c>
      <c r="C91" s="19" t="str">
        <f>IF([4]道具信息!C91="","",[4]道具信息!C91)</f>
        <v/>
      </c>
      <c r="D91" s="19" t="str">
        <f>IF([4]道具信息!D91="","",[4]道具信息!D91)</f>
        <v>红色装备自选碎片</v>
      </c>
      <c r="E91" s="19">
        <f>IF([4]道具信息!E91="","",[4]道具信息!E91)</f>
        <v>144</v>
      </c>
      <c r="F91" s="19">
        <f>IF([4]道具信息!F91="","",[4]道具信息!F91)</f>
        <v>1</v>
      </c>
      <c r="G91" s="19">
        <f>IF([4]道具信息!G91="","",[4]道具信息!G91)</f>
        <v>1</v>
      </c>
      <c r="H91" s="19">
        <f>IF([4]道具信息!H91="","",[4]道具信息!H91)</f>
        <v>1</v>
      </c>
      <c r="I91" s="19">
        <f>IF([4]道具信息!I91="","",[4]道具信息!I91)</f>
        <v>144</v>
      </c>
      <c r="J91" s="19">
        <f>IF([4]道具信息!J91="","",[4]道具信息!J91)</f>
        <v>144</v>
      </c>
      <c r="K91" s="19">
        <f>IF([4]道具信息!K91="","",[4]道具信息!K91)</f>
        <v>144</v>
      </c>
      <c r="L91" s="19" t="str">
        <f>IF([4]道具信息!L91="","",[4]道具信息!L91)</f>
        <v/>
      </c>
      <c r="M91" s="19" t="str">
        <f>IF([4]道具信息!M91="","",[4]道具信息!M91)</f>
        <v/>
      </c>
      <c r="N91" s="19" t="str">
        <f>IF([4]道具信息!N91="","",[4]道具信息!N91)</f>
        <v/>
      </c>
      <c r="O91" s="19" t="str">
        <f>IF([4]道具信息!O91="","",[4]道具信息!O91)</f>
        <v/>
      </c>
      <c r="P91" s="19" t="str">
        <f>IF([4]道具信息!P91="","",[4]道具信息!P91)</f>
        <v/>
      </c>
      <c r="Q91" s="19" t="str">
        <f>IF([4]道具信息!Q91="","",[4]道具信息!Q91)</f>
        <v/>
      </c>
      <c r="R91" s="19" t="str">
        <f>IF([4]道具信息!R91="","",[4]道具信息!R91)</f>
        <v/>
      </c>
      <c r="S91" s="19" t="str">
        <f>IF([4]道具信息!S91="","",[4]道具信息!S91)</f>
        <v/>
      </c>
      <c r="T91" s="19" t="str">
        <f>IF([4]道具信息!T91="","",[4]道具信息!T91)</f>
        <v/>
      </c>
      <c r="U91" s="19" t="str">
        <f>IF([4]道具信息!U91="","",[4]道具信息!U91)</f>
        <v/>
      </c>
      <c r="V91" s="19" t="str">
        <f>IF([4]道具信息!V91="","",[4]道具信息!V91)</f>
        <v/>
      </c>
      <c r="W91" s="19" t="str">
        <f>IF([4]道具信息!W91="","",[4]道具信息!W91)</f>
        <v/>
      </c>
      <c r="X91" s="19" t="str">
        <f>IF([4]道具信息!X91="","",[4]道具信息!X91)</f>
        <v/>
      </c>
      <c r="Y91" s="19" t="str">
        <f>IF([4]道具信息!Y91="","",[4]道具信息!Y91)</f>
        <v/>
      </c>
      <c r="Z91" s="19" t="str">
        <f>IF([4]道具信息!Z91="","",[4]道具信息!Z91)</f>
        <v/>
      </c>
    </row>
    <row r="92" spans="1:26" x14ac:dyDescent="0.15">
      <c r="A92" s="19" t="str">
        <f>IF([4]道具信息!A92="","",[4]道具信息!A92)</f>
        <v/>
      </c>
      <c r="B92" s="19" t="str">
        <f>IF([4]道具信息!B92="","",[4]道具信息!B92)</f>
        <v/>
      </c>
      <c r="C92" s="19" t="str">
        <f>IF([4]道具信息!C92="","",[4]道具信息!C92)</f>
        <v/>
      </c>
      <c r="D92" s="19" t="str">
        <f>IF([4]道具信息!D92="","",[4]道具信息!D92)</f>
        <v>红+装备自选碎片</v>
      </c>
      <c r="E92" s="19">
        <f>IF([4]道具信息!E92="","",[4]道具信息!E92)</f>
        <v>288</v>
      </c>
      <c r="F92" s="19">
        <f>IF([4]道具信息!F92="","",[4]道具信息!F92)</f>
        <v>1.56</v>
      </c>
      <c r="G92" s="19">
        <f>IF([4]道具信息!G92="","",[4]道具信息!G92)</f>
        <v>1.56</v>
      </c>
      <c r="H92" s="19">
        <f>IF([4]道具信息!H92="","",[4]道具信息!H92)</f>
        <v>1.56</v>
      </c>
      <c r="I92" s="19">
        <f>IF([4]道具信息!I92="","",[4]道具信息!I92)</f>
        <v>449.28000000000003</v>
      </c>
      <c r="J92" s="19">
        <f>IF([4]道具信息!J92="","",[4]道具信息!J92)</f>
        <v>449.28000000000003</v>
      </c>
      <c r="K92" s="19">
        <f>IF([4]道具信息!K92="","",[4]道具信息!K92)</f>
        <v>449.28000000000003</v>
      </c>
      <c r="L92" s="19" t="str">
        <f>IF([4]道具信息!L92="","",[4]道具信息!L92)</f>
        <v/>
      </c>
      <c r="M92" s="19" t="str">
        <f>IF([4]道具信息!M92="","",[4]道具信息!M92)</f>
        <v/>
      </c>
      <c r="N92" s="19" t="str">
        <f>IF([4]道具信息!N92="","",[4]道具信息!N92)</f>
        <v/>
      </c>
      <c r="O92" s="19" t="str">
        <f>IF([4]道具信息!O92="","",[4]道具信息!O92)</f>
        <v/>
      </c>
      <c r="P92" s="19" t="str">
        <f>IF([4]道具信息!P92="","",[4]道具信息!P92)</f>
        <v/>
      </c>
      <c r="Q92" s="19" t="str">
        <f>IF([4]道具信息!Q92="","",[4]道具信息!Q92)</f>
        <v/>
      </c>
      <c r="R92" s="19" t="str">
        <f>IF([4]道具信息!R92="","",[4]道具信息!R92)</f>
        <v/>
      </c>
      <c r="S92" s="19" t="str">
        <f>IF([4]道具信息!S92="","",[4]道具信息!S92)</f>
        <v/>
      </c>
      <c r="T92" s="19" t="str">
        <f>IF([4]道具信息!T92="","",[4]道具信息!T92)</f>
        <v/>
      </c>
      <c r="U92" s="19" t="str">
        <f>IF([4]道具信息!U92="","",[4]道具信息!U92)</f>
        <v/>
      </c>
      <c r="V92" s="19" t="str">
        <f>IF([4]道具信息!V92="","",[4]道具信息!V92)</f>
        <v/>
      </c>
      <c r="W92" s="19" t="str">
        <f>IF([4]道具信息!W92="","",[4]道具信息!W92)</f>
        <v/>
      </c>
      <c r="X92" s="19" t="str">
        <f>IF([4]道具信息!X92="","",[4]道具信息!X92)</f>
        <v/>
      </c>
      <c r="Y92" s="19" t="str">
        <f>IF([4]道具信息!Y92="","",[4]道具信息!Y92)</f>
        <v/>
      </c>
      <c r="Z92" s="19" t="str">
        <f>IF([4]道具信息!Z92="","",[4]道具信息!Z92)</f>
        <v/>
      </c>
    </row>
    <row r="93" spans="1:26" x14ac:dyDescent="0.15">
      <c r="A93" s="19" t="str">
        <f>IF([4]道具信息!A93="","",[4]道具信息!A93)</f>
        <v/>
      </c>
      <c r="B93" s="19" t="str">
        <f>IF([4]道具信息!B93="","",[4]道具信息!B93)</f>
        <v/>
      </c>
      <c r="C93" s="19" t="str">
        <f>IF([4]道具信息!C93="","",[4]道具信息!C93)</f>
        <v/>
      </c>
      <c r="D93" s="19" t="str">
        <f>IF([4]道具信息!D93="","",[4]道具信息!D93)</f>
        <v/>
      </c>
      <c r="E93" s="19" t="str">
        <f>IF([4]道具信息!E93="","",[4]道具信息!E93)</f>
        <v/>
      </c>
      <c r="F93" s="19" t="str">
        <f>IF([4]道具信息!F93="","",[4]道具信息!F93)</f>
        <v/>
      </c>
      <c r="G93" s="19" t="str">
        <f>IF([4]道具信息!G93="","",[4]道具信息!G93)</f>
        <v/>
      </c>
      <c r="H93" s="19" t="str">
        <f>IF([4]道具信息!H93="","",[4]道具信息!H93)</f>
        <v/>
      </c>
      <c r="I93" s="19" t="str">
        <f>IF([4]道具信息!I93="","",[4]道具信息!I93)</f>
        <v/>
      </c>
      <c r="J93" s="19" t="str">
        <f>IF([4]道具信息!J93="","",[4]道具信息!J93)</f>
        <v/>
      </c>
      <c r="K93" s="19" t="str">
        <f>IF([4]道具信息!K93="","",[4]道具信息!K93)</f>
        <v/>
      </c>
      <c r="L93" s="19" t="str">
        <f>IF([4]道具信息!L93="","",[4]道具信息!L93)</f>
        <v/>
      </c>
      <c r="M93" s="19" t="str">
        <f>IF([4]道具信息!M93="","",[4]道具信息!M93)</f>
        <v/>
      </c>
      <c r="N93" s="19" t="str">
        <f>IF([4]道具信息!N93="","",[4]道具信息!N93)</f>
        <v/>
      </c>
      <c r="O93" s="19" t="str">
        <f>IF([4]道具信息!O93="","",[4]道具信息!O93)</f>
        <v/>
      </c>
      <c r="P93" s="19" t="str">
        <f>IF([4]道具信息!P93="","",[4]道具信息!P93)</f>
        <v/>
      </c>
      <c r="Q93" s="19" t="str">
        <f>IF([4]道具信息!Q93="","",[4]道具信息!Q93)</f>
        <v/>
      </c>
      <c r="R93" s="19" t="str">
        <f>IF([4]道具信息!R93="","",[4]道具信息!R93)</f>
        <v/>
      </c>
      <c r="S93" s="19" t="str">
        <f>IF([4]道具信息!S93="","",[4]道具信息!S93)</f>
        <v/>
      </c>
      <c r="T93" s="19" t="str">
        <f>IF([4]道具信息!T93="","",[4]道具信息!T93)</f>
        <v/>
      </c>
      <c r="U93" s="19" t="str">
        <f>IF([4]道具信息!U93="","",[4]道具信息!U93)</f>
        <v/>
      </c>
      <c r="V93" s="19" t="str">
        <f>IF([4]道具信息!V93="","",[4]道具信息!V93)</f>
        <v/>
      </c>
      <c r="W93" s="19" t="str">
        <f>IF([4]道具信息!W93="","",[4]道具信息!W93)</f>
        <v/>
      </c>
      <c r="X93" s="19" t="str">
        <f>IF([4]道具信息!X93="","",[4]道具信息!X93)</f>
        <v/>
      </c>
      <c r="Y93" s="19" t="str">
        <f>IF([4]道具信息!Y93="","",[4]道具信息!Y93)</f>
        <v/>
      </c>
      <c r="Z93" s="19" t="str">
        <f>IF([4]道具信息!Z93="","",[4]道具信息!Z93)</f>
        <v/>
      </c>
    </row>
    <row r="94" spans="1:26" x14ac:dyDescent="0.15">
      <c r="A94" s="19" t="str">
        <f>IF([4]道具信息!A94="","",[4]道具信息!A94)</f>
        <v/>
      </c>
      <c r="B94" s="19" t="str">
        <f>IF([4]道具信息!B94="","",[4]道具信息!B94)</f>
        <v/>
      </c>
      <c r="C94" s="19" t="str">
        <f>IF([4]道具信息!C94="","",[4]道具信息!C94)</f>
        <v/>
      </c>
      <c r="D94" s="19" t="str">
        <f>IF([4]道具信息!D94="","",[4]道具信息!D94)</f>
        <v>随机蓝色阵法</v>
      </c>
      <c r="E94" s="19">
        <f>IF([4]道具信息!E94="","",[4]道具信息!E94)</f>
        <v>100</v>
      </c>
      <c r="F94" s="19">
        <f>IF([4]道具信息!F94="","",[4]道具信息!F94)</f>
        <v>1</v>
      </c>
      <c r="G94" s="19">
        <f>IF([4]道具信息!G94="","",[4]道具信息!G94)</f>
        <v>1</v>
      </c>
      <c r="H94" s="19">
        <f>IF([4]道具信息!H94="","",[4]道具信息!H94)</f>
        <v>1</v>
      </c>
      <c r="I94" s="19">
        <f>IF([4]道具信息!I94="","",[4]道具信息!I94)</f>
        <v>100</v>
      </c>
      <c r="J94" s="19">
        <f>IF([4]道具信息!J94="","",[4]道具信息!J94)</f>
        <v>100</v>
      </c>
      <c r="K94" s="19">
        <f>IF([4]道具信息!K94="","",[4]道具信息!K94)</f>
        <v>100</v>
      </c>
      <c r="L94" s="19" t="str">
        <f>IF([4]道具信息!L94="","",[4]道具信息!L94)</f>
        <v/>
      </c>
      <c r="M94" s="19" t="str">
        <f>IF([4]道具信息!M94="","",[4]道具信息!M94)</f>
        <v/>
      </c>
      <c r="N94" s="19" t="str">
        <f>IF([4]道具信息!N94="","",[4]道具信息!N94)</f>
        <v/>
      </c>
      <c r="O94" s="19" t="str">
        <f>IF([4]道具信息!O94="","",[4]道具信息!O94)</f>
        <v/>
      </c>
      <c r="P94" s="19" t="str">
        <f>IF([4]道具信息!P94="","",[4]道具信息!P94)</f>
        <v/>
      </c>
      <c r="Q94" s="19" t="str">
        <f>IF([4]道具信息!Q94="","",[4]道具信息!Q94)</f>
        <v/>
      </c>
      <c r="R94" s="19" t="str">
        <f>IF([4]道具信息!R94="","",[4]道具信息!R94)</f>
        <v/>
      </c>
      <c r="S94" s="19" t="str">
        <f>IF([4]道具信息!S94="","",[4]道具信息!S94)</f>
        <v/>
      </c>
      <c r="T94" s="19" t="str">
        <f>IF([4]道具信息!T94="","",[4]道具信息!T94)</f>
        <v/>
      </c>
      <c r="U94" s="19" t="str">
        <f>IF([4]道具信息!U94="","",[4]道具信息!U94)</f>
        <v/>
      </c>
      <c r="V94" s="19" t="str">
        <f>IF([4]道具信息!V94="","",[4]道具信息!V94)</f>
        <v/>
      </c>
      <c r="W94" s="19" t="str">
        <f>IF([4]道具信息!W94="","",[4]道具信息!W94)</f>
        <v/>
      </c>
      <c r="X94" s="19" t="str">
        <f>IF([4]道具信息!X94="","",[4]道具信息!X94)</f>
        <v/>
      </c>
      <c r="Y94" s="19" t="str">
        <f>IF([4]道具信息!Y94="","",[4]道具信息!Y94)</f>
        <v/>
      </c>
      <c r="Z94" s="19" t="str">
        <f>IF([4]道具信息!Z94="","",[4]道具信息!Z94)</f>
        <v/>
      </c>
    </row>
    <row r="95" spans="1:26" x14ac:dyDescent="0.15">
      <c r="A95" s="19" t="str">
        <f>IF([4]道具信息!A95="","",[4]道具信息!A95)</f>
        <v/>
      </c>
      <c r="B95" s="19" t="str">
        <f>IF([4]道具信息!B95="","",[4]道具信息!B95)</f>
        <v/>
      </c>
      <c r="C95" s="19" t="str">
        <f>IF([4]道具信息!C95="","",[4]道具信息!C95)</f>
        <v/>
      </c>
      <c r="D95" s="19" t="str">
        <f>IF([4]道具信息!D95="","",[4]道具信息!D95)</f>
        <v>随机紫色阵法</v>
      </c>
      <c r="E95" s="19">
        <f>IF([4]道具信息!E95="","",[4]道具信息!E95)</f>
        <v>1000</v>
      </c>
      <c r="F95" s="19">
        <f>IF([4]道具信息!F95="","",[4]道具信息!F95)</f>
        <v>1</v>
      </c>
      <c r="G95" s="19">
        <f>IF([4]道具信息!G95="","",[4]道具信息!G95)</f>
        <v>0.75</v>
      </c>
      <c r="H95" s="19">
        <f>IF([4]道具信息!H95="","",[4]道具信息!H95)</f>
        <v>0.5</v>
      </c>
      <c r="I95" s="19">
        <f>IF([4]道具信息!I95="","",[4]道具信息!I95)</f>
        <v>1000</v>
      </c>
      <c r="J95" s="19">
        <f>IF([4]道具信息!J95="","",[4]道具信息!J95)</f>
        <v>750</v>
      </c>
      <c r="K95" s="19">
        <f>IF([4]道具信息!K95="","",[4]道具信息!K95)</f>
        <v>500</v>
      </c>
      <c r="L95" s="19" t="str">
        <f>IF([4]道具信息!L95="","",[4]道具信息!L95)</f>
        <v/>
      </c>
      <c r="M95" s="19" t="str">
        <f>IF([4]道具信息!M95="","",[4]道具信息!M95)</f>
        <v/>
      </c>
      <c r="N95" s="19" t="str">
        <f>IF([4]道具信息!N95="","",[4]道具信息!N95)</f>
        <v/>
      </c>
      <c r="O95" s="19" t="str">
        <f>IF([4]道具信息!O95="","",[4]道具信息!O95)</f>
        <v/>
      </c>
      <c r="P95" s="19" t="str">
        <f>IF([4]道具信息!P95="","",[4]道具信息!P95)</f>
        <v/>
      </c>
      <c r="Q95" s="19" t="str">
        <f>IF([4]道具信息!Q95="","",[4]道具信息!Q95)</f>
        <v/>
      </c>
      <c r="R95" s="19" t="str">
        <f>IF([4]道具信息!R95="","",[4]道具信息!R95)</f>
        <v/>
      </c>
      <c r="S95" s="19" t="str">
        <f>IF([4]道具信息!S95="","",[4]道具信息!S95)</f>
        <v/>
      </c>
      <c r="T95" s="19" t="str">
        <f>IF([4]道具信息!T95="","",[4]道具信息!T95)</f>
        <v/>
      </c>
      <c r="U95" s="19" t="str">
        <f>IF([4]道具信息!U95="","",[4]道具信息!U95)</f>
        <v/>
      </c>
      <c r="V95" s="19" t="str">
        <f>IF([4]道具信息!V95="","",[4]道具信息!V95)</f>
        <v/>
      </c>
      <c r="W95" s="19" t="str">
        <f>IF([4]道具信息!W95="","",[4]道具信息!W95)</f>
        <v/>
      </c>
      <c r="X95" s="19" t="str">
        <f>IF([4]道具信息!X95="","",[4]道具信息!X95)</f>
        <v/>
      </c>
      <c r="Y95" s="19" t="str">
        <f>IF([4]道具信息!Y95="","",[4]道具信息!Y95)</f>
        <v/>
      </c>
      <c r="Z95" s="19" t="str">
        <f>IF([4]道具信息!Z95="","",[4]道具信息!Z95)</f>
        <v/>
      </c>
    </row>
    <row r="96" spans="1:26" x14ac:dyDescent="0.15">
      <c r="A96" s="19" t="str">
        <f>IF([4]道具信息!A96="","",[4]道具信息!A96)</f>
        <v/>
      </c>
      <c r="B96" s="19" t="str">
        <f>IF([4]道具信息!B96="","",[4]道具信息!B96)</f>
        <v/>
      </c>
      <c r="C96" s="19" t="str">
        <f>IF([4]道具信息!C96="","",[4]道具信息!C96)</f>
        <v/>
      </c>
      <c r="D96" s="19" t="str">
        <f>IF([4]道具信息!D96="","",[4]道具信息!D96)</f>
        <v>随机橙色阵法</v>
      </c>
      <c r="E96" s="19">
        <f>IF([4]道具信息!E96="","",[4]道具信息!E96)</f>
        <v>5000</v>
      </c>
      <c r="F96" s="19">
        <f>IF([4]道具信息!F96="","",[4]道具信息!F96)</f>
        <v>1</v>
      </c>
      <c r="G96" s="19">
        <f>IF([4]道具信息!G96="","",[4]道具信息!G96)</f>
        <v>0.8</v>
      </c>
      <c r="H96" s="19">
        <f>IF([4]道具信息!H96="","",[4]道具信息!H96)</f>
        <v>0.5</v>
      </c>
      <c r="I96" s="19">
        <f>IF([4]道具信息!I96="","",[4]道具信息!I96)</f>
        <v>5000</v>
      </c>
      <c r="J96" s="19">
        <f>IF([4]道具信息!J96="","",[4]道具信息!J96)</f>
        <v>4000</v>
      </c>
      <c r="K96" s="19">
        <f>IF([4]道具信息!K96="","",[4]道具信息!K96)</f>
        <v>2500</v>
      </c>
      <c r="L96" s="19" t="str">
        <f>IF([4]道具信息!L96="","",[4]道具信息!L96)</f>
        <v/>
      </c>
      <c r="M96" s="19" t="str">
        <f>IF([4]道具信息!M96="","",[4]道具信息!M96)</f>
        <v/>
      </c>
      <c r="N96" s="19" t="str">
        <f>IF([4]道具信息!N96="","",[4]道具信息!N96)</f>
        <v/>
      </c>
      <c r="O96" s="19" t="str">
        <f>IF([4]道具信息!O96="","",[4]道具信息!O96)</f>
        <v/>
      </c>
      <c r="P96" s="19" t="str">
        <f>IF([4]道具信息!P96="","",[4]道具信息!P96)</f>
        <v/>
      </c>
      <c r="Q96" s="19" t="str">
        <f>IF([4]道具信息!Q96="","",[4]道具信息!Q96)</f>
        <v/>
      </c>
      <c r="R96" s="19" t="str">
        <f>IF([4]道具信息!R96="","",[4]道具信息!R96)</f>
        <v/>
      </c>
      <c r="S96" s="19" t="str">
        <f>IF([4]道具信息!S96="","",[4]道具信息!S96)</f>
        <v/>
      </c>
      <c r="T96" s="19" t="str">
        <f>IF([4]道具信息!T96="","",[4]道具信息!T96)</f>
        <v/>
      </c>
      <c r="U96" s="19" t="str">
        <f>IF([4]道具信息!U96="","",[4]道具信息!U96)</f>
        <v/>
      </c>
      <c r="V96" s="19" t="str">
        <f>IF([4]道具信息!V96="","",[4]道具信息!V96)</f>
        <v/>
      </c>
      <c r="W96" s="19" t="str">
        <f>IF([4]道具信息!W96="","",[4]道具信息!W96)</f>
        <v/>
      </c>
      <c r="X96" s="19" t="str">
        <f>IF([4]道具信息!X96="","",[4]道具信息!X96)</f>
        <v/>
      </c>
      <c r="Y96" s="19" t="str">
        <f>IF([4]道具信息!Y96="","",[4]道具信息!Y96)</f>
        <v/>
      </c>
      <c r="Z96" s="19" t="str">
        <f>IF([4]道具信息!Z96="","",[4]道具信息!Z96)</f>
        <v/>
      </c>
    </row>
    <row r="97" spans="1:26" x14ac:dyDescent="0.15">
      <c r="A97" s="19" t="str">
        <f>IF([4]道具信息!A97="","",[4]道具信息!A97)</f>
        <v/>
      </c>
      <c r="B97" s="19" t="str">
        <f>IF([4]道具信息!B97="","",[4]道具信息!B97)</f>
        <v/>
      </c>
      <c r="C97" s="19" t="str">
        <f>IF([4]道具信息!C97="","",[4]道具信息!C97)</f>
        <v/>
      </c>
      <c r="D97" s="19" t="str">
        <f>IF([4]道具信息!D97="","",[4]道具信息!D97)</f>
        <v>随机红色阵法</v>
      </c>
      <c r="E97" s="19">
        <f>IF([4]道具信息!E97="","",[4]道具信息!E97)</f>
        <v>25000</v>
      </c>
      <c r="F97" s="19">
        <f>IF([4]道具信息!F97="","",[4]道具信息!F97)</f>
        <v>2</v>
      </c>
      <c r="G97" s="19">
        <f>IF([4]道具信息!G97="","",[4]道具信息!G97)</f>
        <v>1.5</v>
      </c>
      <c r="H97" s="19">
        <f>IF([4]道具信息!H97="","",[4]道具信息!H97)</f>
        <v>1</v>
      </c>
      <c r="I97" s="19">
        <f>IF([4]道具信息!I97="","",[4]道具信息!I97)</f>
        <v>50000</v>
      </c>
      <c r="J97" s="19">
        <f>IF([4]道具信息!J97="","",[4]道具信息!J97)</f>
        <v>37500</v>
      </c>
      <c r="K97" s="19">
        <f>IF([4]道具信息!K97="","",[4]道具信息!K97)</f>
        <v>25000</v>
      </c>
      <c r="L97" s="19" t="str">
        <f>IF([4]道具信息!L97="","",[4]道具信息!L97)</f>
        <v/>
      </c>
      <c r="M97" s="19" t="str">
        <f>IF([4]道具信息!M97="","",[4]道具信息!M97)</f>
        <v/>
      </c>
      <c r="N97" s="19" t="str">
        <f>IF([4]道具信息!N97="","",[4]道具信息!N97)</f>
        <v/>
      </c>
      <c r="O97" s="19" t="str">
        <f>IF([4]道具信息!O97="","",[4]道具信息!O97)</f>
        <v/>
      </c>
      <c r="P97" s="19" t="str">
        <f>IF([4]道具信息!P97="","",[4]道具信息!P97)</f>
        <v/>
      </c>
      <c r="Q97" s="19" t="str">
        <f>IF([4]道具信息!Q97="","",[4]道具信息!Q97)</f>
        <v/>
      </c>
      <c r="R97" s="19" t="str">
        <f>IF([4]道具信息!R97="","",[4]道具信息!R97)</f>
        <v/>
      </c>
      <c r="S97" s="19" t="str">
        <f>IF([4]道具信息!S97="","",[4]道具信息!S97)</f>
        <v/>
      </c>
      <c r="T97" s="19" t="str">
        <f>IF([4]道具信息!T97="","",[4]道具信息!T97)</f>
        <v/>
      </c>
      <c r="U97" s="19" t="str">
        <f>IF([4]道具信息!U97="","",[4]道具信息!U97)</f>
        <v/>
      </c>
      <c r="V97" s="19" t="str">
        <f>IF([4]道具信息!V97="","",[4]道具信息!V97)</f>
        <v/>
      </c>
      <c r="W97" s="19" t="str">
        <f>IF([4]道具信息!W97="","",[4]道具信息!W97)</f>
        <v/>
      </c>
      <c r="X97" s="19" t="str">
        <f>IF([4]道具信息!X97="","",[4]道具信息!X97)</f>
        <v/>
      </c>
      <c r="Y97" s="19" t="str">
        <f>IF([4]道具信息!Y97="","",[4]道具信息!Y97)</f>
        <v/>
      </c>
      <c r="Z97" s="19" t="str">
        <f>IF([4]道具信息!Z97="","",[4]道具信息!Z97)</f>
        <v/>
      </c>
    </row>
    <row r="98" spans="1:26" x14ac:dyDescent="0.15">
      <c r="A98" s="19" t="str">
        <f>IF([4]道具信息!A98="","",[4]道具信息!A98)</f>
        <v/>
      </c>
      <c r="B98" s="19" t="str">
        <f>IF([4]道具信息!B98="","",[4]道具信息!B98)</f>
        <v/>
      </c>
      <c r="C98" s="19" t="str">
        <f>IF([4]道具信息!C98="","",[4]道具信息!C98)</f>
        <v/>
      </c>
      <c r="D98" s="19" t="str">
        <f>IF([4]道具信息!D98="","",[4]道具信息!D98)</f>
        <v/>
      </c>
      <c r="E98" s="19" t="str">
        <f>IF([4]道具信息!E98="","",[4]道具信息!E98)</f>
        <v/>
      </c>
      <c r="F98" s="19">
        <f>IF([4]道具信息!F98="","",[4]道具信息!F98)</f>
        <v>1</v>
      </c>
      <c r="G98" s="19">
        <f>IF([4]道具信息!G98="","",[4]道具信息!G98)</f>
        <v>1</v>
      </c>
      <c r="H98" s="19">
        <f>IF([4]道具信息!H98="","",[4]道具信息!H98)</f>
        <v>1</v>
      </c>
      <c r="I98" s="19" t="str">
        <f>IF([4]道具信息!I98="","",[4]道具信息!I98)</f>
        <v/>
      </c>
      <c r="J98" s="19" t="str">
        <f>IF([4]道具信息!J98="","",[4]道具信息!J98)</f>
        <v/>
      </c>
      <c r="K98" s="19" t="str">
        <f>IF([4]道具信息!K98="","",[4]道具信息!K98)</f>
        <v/>
      </c>
      <c r="L98" s="19" t="str">
        <f>IF([4]道具信息!L98="","",[4]道具信息!L98)</f>
        <v/>
      </c>
      <c r="M98" s="19" t="str">
        <f>IF([4]道具信息!M98="","",[4]道具信息!M98)</f>
        <v/>
      </c>
      <c r="N98" s="19" t="str">
        <f>IF([4]道具信息!N98="","",[4]道具信息!N98)</f>
        <v/>
      </c>
      <c r="O98" s="19" t="str">
        <f>IF([4]道具信息!O98="","",[4]道具信息!O98)</f>
        <v/>
      </c>
      <c r="P98" s="19" t="str">
        <f>IF([4]道具信息!P98="","",[4]道具信息!P98)</f>
        <v/>
      </c>
      <c r="Q98" s="19" t="str">
        <f>IF([4]道具信息!Q98="","",[4]道具信息!Q98)</f>
        <v/>
      </c>
      <c r="R98" s="19" t="str">
        <f>IF([4]道具信息!R98="","",[4]道具信息!R98)</f>
        <v/>
      </c>
      <c r="S98" s="19" t="str">
        <f>IF([4]道具信息!S98="","",[4]道具信息!S98)</f>
        <v/>
      </c>
      <c r="T98" s="19" t="str">
        <f>IF([4]道具信息!T98="","",[4]道具信息!T98)</f>
        <v/>
      </c>
      <c r="U98" s="19" t="str">
        <f>IF([4]道具信息!U98="","",[4]道具信息!U98)</f>
        <v/>
      </c>
      <c r="V98" s="19" t="str">
        <f>IF([4]道具信息!V98="","",[4]道具信息!V98)</f>
        <v/>
      </c>
      <c r="W98" s="19" t="str">
        <f>IF([4]道具信息!W98="","",[4]道具信息!W98)</f>
        <v/>
      </c>
      <c r="X98" s="19" t="str">
        <f>IF([4]道具信息!X98="","",[4]道具信息!X98)</f>
        <v/>
      </c>
      <c r="Y98" s="19" t="str">
        <f>IF([4]道具信息!Y98="","",[4]道具信息!Y98)</f>
        <v/>
      </c>
      <c r="Z98" s="19" t="str">
        <f>IF([4]道具信息!Z98="","",[4]道具信息!Z98)</f>
        <v/>
      </c>
    </row>
    <row r="99" spans="1:26" x14ac:dyDescent="0.15">
      <c r="A99" s="19" t="str">
        <f>IF([4]道具信息!A99="","",[4]道具信息!A99)</f>
        <v/>
      </c>
      <c r="B99" s="19" t="str">
        <f>IF([4]道具信息!B99="","",[4]道具信息!B99)</f>
        <v/>
      </c>
      <c r="C99" s="19" t="str">
        <f>IF([4]道具信息!C99="","",[4]道具信息!C99)</f>
        <v/>
      </c>
      <c r="D99" s="19" t="str">
        <f>IF([4]道具信息!D99="","",[4]道具信息!D99)</f>
        <v>随机紫色阵法碎片</v>
      </c>
      <c r="E99" s="19">
        <f>IF([4]道具信息!E99="","",[4]道具信息!E99)</f>
        <v>100</v>
      </c>
      <c r="F99" s="19">
        <f>IF([4]道具信息!F99="","",[4]道具信息!F99)</f>
        <v>1</v>
      </c>
      <c r="G99" s="19">
        <f>IF([4]道具信息!G99="","",[4]道具信息!G99)</f>
        <v>0.75</v>
      </c>
      <c r="H99" s="19">
        <f>IF([4]道具信息!H99="","",[4]道具信息!H99)</f>
        <v>0.5</v>
      </c>
      <c r="I99" s="19">
        <f>IF([4]道具信息!I99="","",[4]道具信息!I99)</f>
        <v>100</v>
      </c>
      <c r="J99" s="19">
        <f>IF([4]道具信息!J99="","",[4]道具信息!J99)</f>
        <v>75</v>
      </c>
      <c r="K99" s="19">
        <f>IF([4]道具信息!K99="","",[4]道具信息!K99)</f>
        <v>50</v>
      </c>
      <c r="L99" s="19" t="str">
        <f>IF([4]道具信息!L99="","",[4]道具信息!L99)</f>
        <v/>
      </c>
      <c r="M99" s="19" t="str">
        <f>IF([4]道具信息!M99="","",[4]道具信息!M99)</f>
        <v/>
      </c>
      <c r="N99" s="19" t="str">
        <f>IF([4]道具信息!N99="","",[4]道具信息!N99)</f>
        <v/>
      </c>
      <c r="O99" s="19" t="str">
        <f>IF([4]道具信息!O99="","",[4]道具信息!O99)</f>
        <v/>
      </c>
      <c r="P99" s="19" t="str">
        <f>IF([4]道具信息!P99="","",[4]道具信息!P99)</f>
        <v/>
      </c>
      <c r="Q99" s="19" t="str">
        <f>IF([4]道具信息!Q99="","",[4]道具信息!Q99)</f>
        <v/>
      </c>
      <c r="R99" s="19" t="str">
        <f>IF([4]道具信息!R99="","",[4]道具信息!R99)</f>
        <v/>
      </c>
      <c r="S99" s="19" t="str">
        <f>IF([4]道具信息!S99="","",[4]道具信息!S99)</f>
        <v/>
      </c>
      <c r="T99" s="19" t="str">
        <f>IF([4]道具信息!T99="","",[4]道具信息!T99)</f>
        <v/>
      </c>
      <c r="U99" s="19" t="str">
        <f>IF([4]道具信息!U99="","",[4]道具信息!U99)</f>
        <v/>
      </c>
      <c r="V99" s="19" t="str">
        <f>IF([4]道具信息!V99="","",[4]道具信息!V99)</f>
        <v/>
      </c>
      <c r="W99" s="19" t="str">
        <f>IF([4]道具信息!W99="","",[4]道具信息!W99)</f>
        <v/>
      </c>
      <c r="X99" s="19" t="str">
        <f>IF([4]道具信息!X99="","",[4]道具信息!X99)</f>
        <v/>
      </c>
      <c r="Y99" s="19" t="str">
        <f>IF([4]道具信息!Y99="","",[4]道具信息!Y99)</f>
        <v/>
      </c>
      <c r="Z99" s="19" t="str">
        <f>IF([4]道具信息!Z99="","",[4]道具信息!Z99)</f>
        <v/>
      </c>
    </row>
    <row r="100" spans="1:26" x14ac:dyDescent="0.15">
      <c r="A100" s="19" t="str">
        <f>IF([4]道具信息!A100="","",[4]道具信息!A100)</f>
        <v/>
      </c>
      <c r="B100" s="19" t="str">
        <f>IF([4]道具信息!B100="","",[4]道具信息!B100)</f>
        <v/>
      </c>
      <c r="C100" s="19" t="str">
        <f>IF([4]道具信息!C100="","",[4]道具信息!C100)</f>
        <v/>
      </c>
      <c r="D100" s="19" t="str">
        <f>IF([4]道具信息!D100="","",[4]道具信息!D100)</f>
        <v>随机橙色阵法碎片</v>
      </c>
      <c r="E100" s="19">
        <f>IF([4]道具信息!E100="","",[4]道具信息!E100)</f>
        <v>166.66666666666666</v>
      </c>
      <c r="F100" s="19">
        <f>IF([4]道具信息!F100="","",[4]道具信息!F100)</f>
        <v>1</v>
      </c>
      <c r="G100" s="19">
        <f>IF([4]道具信息!G100="","",[4]道具信息!G100)</f>
        <v>0.8</v>
      </c>
      <c r="H100" s="19">
        <f>IF([4]道具信息!H100="","",[4]道具信息!H100)</f>
        <v>0.5</v>
      </c>
      <c r="I100" s="19">
        <f>IF([4]道具信息!I100="","",[4]道具信息!I100)</f>
        <v>166.66666666666666</v>
      </c>
      <c r="J100" s="19">
        <f>IF([4]道具信息!J100="","",[4]道具信息!J100)</f>
        <v>133.33333333333334</v>
      </c>
      <c r="K100" s="19">
        <f>IF([4]道具信息!K100="","",[4]道具信息!K100)</f>
        <v>83.333333333333329</v>
      </c>
      <c r="L100" s="19" t="str">
        <f>IF([4]道具信息!L100="","",[4]道具信息!L100)</f>
        <v/>
      </c>
      <c r="M100" s="19" t="str">
        <f>IF([4]道具信息!M100="","",[4]道具信息!M100)</f>
        <v/>
      </c>
      <c r="N100" s="19" t="str">
        <f>IF([4]道具信息!N100="","",[4]道具信息!N100)</f>
        <v/>
      </c>
      <c r="O100" s="19" t="str">
        <f>IF([4]道具信息!O100="","",[4]道具信息!O100)</f>
        <v/>
      </c>
      <c r="P100" s="19" t="str">
        <f>IF([4]道具信息!P100="","",[4]道具信息!P100)</f>
        <v/>
      </c>
      <c r="Q100" s="19" t="str">
        <f>IF([4]道具信息!Q100="","",[4]道具信息!Q100)</f>
        <v/>
      </c>
      <c r="R100" s="19" t="str">
        <f>IF([4]道具信息!R100="","",[4]道具信息!R100)</f>
        <v/>
      </c>
      <c r="S100" s="19" t="str">
        <f>IF([4]道具信息!S100="","",[4]道具信息!S100)</f>
        <v/>
      </c>
      <c r="T100" s="19" t="str">
        <f>IF([4]道具信息!T100="","",[4]道具信息!T100)</f>
        <v/>
      </c>
      <c r="U100" s="19" t="str">
        <f>IF([4]道具信息!U100="","",[4]道具信息!U100)</f>
        <v/>
      </c>
      <c r="V100" s="19" t="str">
        <f>IF([4]道具信息!V100="","",[4]道具信息!V100)</f>
        <v/>
      </c>
      <c r="W100" s="19" t="str">
        <f>IF([4]道具信息!W100="","",[4]道具信息!W100)</f>
        <v/>
      </c>
      <c r="X100" s="19" t="str">
        <f>IF([4]道具信息!X100="","",[4]道具信息!X100)</f>
        <v/>
      </c>
      <c r="Y100" s="19" t="str">
        <f>IF([4]道具信息!Y100="","",[4]道具信息!Y100)</f>
        <v/>
      </c>
      <c r="Z100" s="19" t="str">
        <f>IF([4]道具信息!Z100="","",[4]道具信息!Z100)</f>
        <v/>
      </c>
    </row>
    <row r="101" spans="1:26" x14ac:dyDescent="0.15">
      <c r="A101" s="19" t="str">
        <f>IF([4]道具信息!A101="","",[4]道具信息!A101)</f>
        <v/>
      </c>
      <c r="B101" s="19" t="str">
        <f>IF([4]道具信息!B101="","",[4]道具信息!B101)</f>
        <v/>
      </c>
      <c r="C101" s="19" t="str">
        <f>IF([4]道具信息!C101="","",[4]道具信息!C101)</f>
        <v/>
      </c>
      <c r="D101" s="19" t="str">
        <f>IF([4]道具信息!D101="","",[4]道具信息!D101)</f>
        <v>随机红色阵法碎片</v>
      </c>
      <c r="E101" s="19">
        <f>IF([4]道具信息!E101="","",[4]道具信息!E101)</f>
        <v>500</v>
      </c>
      <c r="F101" s="19">
        <f>IF([4]道具信息!F101="","",[4]道具信息!F101)</f>
        <v>2</v>
      </c>
      <c r="G101" s="19">
        <f>IF([4]道具信息!G101="","",[4]道具信息!G101)</f>
        <v>1.5</v>
      </c>
      <c r="H101" s="19">
        <f>IF([4]道具信息!H101="","",[4]道具信息!H101)</f>
        <v>1</v>
      </c>
      <c r="I101" s="19">
        <f>IF([4]道具信息!I101="","",[4]道具信息!I101)</f>
        <v>1000</v>
      </c>
      <c r="J101" s="19">
        <f>IF([4]道具信息!J101="","",[4]道具信息!J101)</f>
        <v>750</v>
      </c>
      <c r="K101" s="19">
        <f>IF([4]道具信息!K101="","",[4]道具信息!K101)</f>
        <v>500</v>
      </c>
      <c r="L101" s="19" t="str">
        <f>IF([4]道具信息!L101="","",[4]道具信息!L101)</f>
        <v/>
      </c>
      <c r="M101" s="19" t="str">
        <f>IF([4]道具信息!M101="","",[4]道具信息!M101)</f>
        <v/>
      </c>
      <c r="N101" s="19" t="str">
        <f>IF([4]道具信息!N101="","",[4]道具信息!N101)</f>
        <v/>
      </c>
      <c r="O101" s="19" t="str">
        <f>IF([4]道具信息!O101="","",[4]道具信息!O101)</f>
        <v/>
      </c>
      <c r="P101" s="19" t="str">
        <f>IF([4]道具信息!P101="","",[4]道具信息!P101)</f>
        <v/>
      </c>
      <c r="Q101" s="19" t="str">
        <f>IF([4]道具信息!Q101="","",[4]道具信息!Q101)</f>
        <v/>
      </c>
      <c r="R101" s="19" t="str">
        <f>IF([4]道具信息!R101="","",[4]道具信息!R101)</f>
        <v/>
      </c>
      <c r="S101" s="19" t="str">
        <f>IF([4]道具信息!S101="","",[4]道具信息!S101)</f>
        <v/>
      </c>
      <c r="T101" s="19" t="str">
        <f>IF([4]道具信息!T101="","",[4]道具信息!T101)</f>
        <v/>
      </c>
      <c r="U101" s="19" t="str">
        <f>IF([4]道具信息!U101="","",[4]道具信息!U101)</f>
        <v/>
      </c>
      <c r="V101" s="19" t="str">
        <f>IF([4]道具信息!V101="","",[4]道具信息!V101)</f>
        <v/>
      </c>
      <c r="W101" s="19" t="str">
        <f>IF([4]道具信息!W101="","",[4]道具信息!W101)</f>
        <v/>
      </c>
      <c r="X101" s="19" t="str">
        <f>IF([4]道具信息!X101="","",[4]道具信息!X101)</f>
        <v/>
      </c>
      <c r="Y101" s="19" t="str">
        <f>IF([4]道具信息!Y101="","",[4]道具信息!Y101)</f>
        <v/>
      </c>
      <c r="Z101" s="19" t="str">
        <f>IF([4]道具信息!Z101="","",[4]道具信息!Z101)</f>
        <v/>
      </c>
    </row>
    <row r="102" spans="1:26" x14ac:dyDescent="0.15">
      <c r="A102" s="19" t="str">
        <f>IF([4]道具信息!A102="","",[4]道具信息!A102)</f>
        <v/>
      </c>
      <c r="B102" s="19" t="str">
        <f>IF([4]道具信息!B102="","",[4]道具信息!B102)</f>
        <v/>
      </c>
      <c r="C102" s="19" t="str">
        <f>IF([4]道具信息!C102="","",[4]道具信息!C102)</f>
        <v/>
      </c>
      <c r="D102" s="19" t="str">
        <f>IF([4]道具信息!D102="","",[4]道具信息!D102)</f>
        <v/>
      </c>
      <c r="E102" s="19" t="str">
        <f>IF([4]道具信息!E102="","",[4]道具信息!E102)</f>
        <v/>
      </c>
      <c r="F102" s="19">
        <f>IF([4]道具信息!F102="","",[4]道具信息!F102)</f>
        <v>1</v>
      </c>
      <c r="G102" s="19">
        <f>IF([4]道具信息!G102="","",[4]道具信息!G102)</f>
        <v>1</v>
      </c>
      <c r="H102" s="19">
        <f>IF([4]道具信息!H102="","",[4]道具信息!H102)</f>
        <v>1</v>
      </c>
      <c r="I102" s="19" t="str">
        <f>IF([4]道具信息!I102="","",[4]道具信息!I102)</f>
        <v/>
      </c>
      <c r="J102" s="19" t="str">
        <f>IF([4]道具信息!J102="","",[4]道具信息!J102)</f>
        <v/>
      </c>
      <c r="K102" s="19" t="str">
        <f>IF([4]道具信息!K102="","",[4]道具信息!K102)</f>
        <v/>
      </c>
      <c r="L102" s="19" t="str">
        <f>IF([4]道具信息!L102="","",[4]道具信息!L102)</f>
        <v/>
      </c>
      <c r="M102" s="19" t="str">
        <f>IF([4]道具信息!M102="","",[4]道具信息!M102)</f>
        <v/>
      </c>
      <c r="N102" s="19" t="str">
        <f>IF([4]道具信息!N102="","",[4]道具信息!N102)</f>
        <v/>
      </c>
      <c r="O102" s="19" t="str">
        <f>IF([4]道具信息!O102="","",[4]道具信息!O102)</f>
        <v/>
      </c>
      <c r="P102" s="19" t="str">
        <f>IF([4]道具信息!P102="","",[4]道具信息!P102)</f>
        <v/>
      </c>
      <c r="Q102" s="19" t="str">
        <f>IF([4]道具信息!Q102="","",[4]道具信息!Q102)</f>
        <v/>
      </c>
      <c r="R102" s="19" t="str">
        <f>IF([4]道具信息!R102="","",[4]道具信息!R102)</f>
        <v/>
      </c>
      <c r="S102" s="19" t="str">
        <f>IF([4]道具信息!S102="","",[4]道具信息!S102)</f>
        <v/>
      </c>
      <c r="T102" s="19" t="str">
        <f>IF([4]道具信息!T102="","",[4]道具信息!T102)</f>
        <v/>
      </c>
      <c r="U102" s="19" t="str">
        <f>IF([4]道具信息!U102="","",[4]道具信息!U102)</f>
        <v/>
      </c>
      <c r="V102" s="19" t="str">
        <f>IF([4]道具信息!V102="","",[4]道具信息!V102)</f>
        <v/>
      </c>
      <c r="W102" s="19" t="str">
        <f>IF([4]道具信息!W102="","",[4]道具信息!W102)</f>
        <v/>
      </c>
      <c r="X102" s="19" t="str">
        <f>IF([4]道具信息!X102="","",[4]道具信息!X102)</f>
        <v/>
      </c>
      <c r="Y102" s="19" t="str">
        <f>IF([4]道具信息!Y102="","",[4]道具信息!Y102)</f>
        <v/>
      </c>
      <c r="Z102" s="19" t="str">
        <f>IF([4]道具信息!Z102="","",[4]道具信息!Z102)</f>
        <v/>
      </c>
    </row>
    <row r="103" spans="1:26" x14ac:dyDescent="0.15">
      <c r="A103" s="19" t="str">
        <f>IF([4]道具信息!A103="","",[4]道具信息!A103)</f>
        <v/>
      </c>
      <c r="B103" s="19" t="str">
        <f>IF([4]道具信息!B103="","",[4]道具信息!B103)</f>
        <v/>
      </c>
      <c r="C103" s="19" t="str">
        <f>IF([4]道具信息!C103="","",[4]道具信息!C103)</f>
        <v/>
      </c>
      <c r="D103" s="19" t="str">
        <f>IF([4]道具信息!D103="","",[4]道具信息!D103)</f>
        <v>指定蓝色阵法</v>
      </c>
      <c r="E103" s="19">
        <f>IF([4]道具信息!E103="","",[4]道具信息!E103)</f>
        <v>100</v>
      </c>
      <c r="F103" s="19">
        <f>IF([4]道具信息!F103="","",[4]道具信息!F103)</f>
        <v>1</v>
      </c>
      <c r="G103" s="19">
        <f>IF([4]道具信息!G103="","",[4]道具信息!G103)</f>
        <v>1</v>
      </c>
      <c r="H103" s="19">
        <f>IF([4]道具信息!H103="","",[4]道具信息!H103)</f>
        <v>1</v>
      </c>
      <c r="I103" s="19">
        <f>IF([4]道具信息!I103="","",[4]道具信息!I103)</f>
        <v>100</v>
      </c>
      <c r="J103" s="19">
        <f>IF([4]道具信息!J103="","",[4]道具信息!J103)</f>
        <v>100</v>
      </c>
      <c r="K103" s="19">
        <f>IF([4]道具信息!K103="","",[4]道具信息!K103)</f>
        <v>100</v>
      </c>
      <c r="L103" s="19" t="str">
        <f>IF([4]道具信息!L103="","",[4]道具信息!L103)</f>
        <v/>
      </c>
      <c r="M103" s="19" t="str">
        <f>IF([4]道具信息!M103="","",[4]道具信息!M103)</f>
        <v/>
      </c>
      <c r="N103" s="19" t="str">
        <f>IF([4]道具信息!N103="","",[4]道具信息!N103)</f>
        <v/>
      </c>
      <c r="O103" s="19" t="str">
        <f>IF([4]道具信息!O103="","",[4]道具信息!O103)</f>
        <v/>
      </c>
      <c r="P103" s="19" t="str">
        <f>IF([4]道具信息!P103="","",[4]道具信息!P103)</f>
        <v/>
      </c>
      <c r="Q103" s="19" t="str">
        <f>IF([4]道具信息!Q103="","",[4]道具信息!Q103)</f>
        <v/>
      </c>
      <c r="R103" s="19" t="str">
        <f>IF([4]道具信息!R103="","",[4]道具信息!R103)</f>
        <v/>
      </c>
      <c r="S103" s="19" t="str">
        <f>IF([4]道具信息!S103="","",[4]道具信息!S103)</f>
        <v/>
      </c>
      <c r="T103" s="19" t="str">
        <f>IF([4]道具信息!T103="","",[4]道具信息!T103)</f>
        <v/>
      </c>
      <c r="U103" s="19" t="str">
        <f>IF([4]道具信息!U103="","",[4]道具信息!U103)</f>
        <v/>
      </c>
      <c r="V103" s="19" t="str">
        <f>IF([4]道具信息!V103="","",[4]道具信息!V103)</f>
        <v/>
      </c>
      <c r="W103" s="19" t="str">
        <f>IF([4]道具信息!W103="","",[4]道具信息!W103)</f>
        <v/>
      </c>
      <c r="X103" s="19" t="str">
        <f>IF([4]道具信息!X103="","",[4]道具信息!X103)</f>
        <v/>
      </c>
      <c r="Y103" s="19" t="str">
        <f>IF([4]道具信息!Y103="","",[4]道具信息!Y103)</f>
        <v/>
      </c>
      <c r="Z103" s="19" t="str">
        <f>IF([4]道具信息!Z103="","",[4]道具信息!Z103)</f>
        <v/>
      </c>
    </row>
    <row r="104" spans="1:26" x14ac:dyDescent="0.15">
      <c r="A104" s="19" t="str">
        <f>IF([4]道具信息!A104="","",[4]道具信息!A104)</f>
        <v/>
      </c>
      <c r="B104" s="19" t="str">
        <f>IF([4]道具信息!B104="","",[4]道具信息!B104)</f>
        <v/>
      </c>
      <c r="C104" s="19" t="str">
        <f>IF([4]道具信息!C104="","",[4]道具信息!C104)</f>
        <v/>
      </c>
      <c r="D104" s="19" t="str">
        <f>IF([4]道具信息!D104="","",[4]道具信息!D104)</f>
        <v>指定紫色阵法</v>
      </c>
      <c r="E104" s="19">
        <f>IF([4]道具信息!E104="","",[4]道具信息!E104)</f>
        <v>1000</v>
      </c>
      <c r="F104" s="19">
        <f>IF([4]道具信息!F104="","",[4]道具信息!F104)</f>
        <v>1.5</v>
      </c>
      <c r="G104" s="19">
        <f>IF([4]道具信息!G104="","",[4]道具信息!G104)</f>
        <v>1</v>
      </c>
      <c r="H104" s="19">
        <f>IF([4]道具信息!H104="","",[4]道具信息!H104)</f>
        <v>1</v>
      </c>
      <c r="I104" s="19">
        <f>IF([4]道具信息!I104="","",[4]道具信息!I104)</f>
        <v>1500</v>
      </c>
      <c r="J104" s="19">
        <f>IF([4]道具信息!J104="","",[4]道具信息!J104)</f>
        <v>1000</v>
      </c>
      <c r="K104" s="19">
        <f>IF([4]道具信息!K104="","",[4]道具信息!K104)</f>
        <v>1000</v>
      </c>
      <c r="L104" s="19" t="str">
        <f>IF([4]道具信息!L104="","",[4]道具信息!L104)</f>
        <v/>
      </c>
      <c r="M104" s="19" t="str">
        <f>IF([4]道具信息!M104="","",[4]道具信息!M104)</f>
        <v/>
      </c>
      <c r="N104" s="19" t="str">
        <f>IF([4]道具信息!N104="","",[4]道具信息!N104)</f>
        <v/>
      </c>
      <c r="O104" s="19" t="str">
        <f>IF([4]道具信息!O104="","",[4]道具信息!O104)</f>
        <v/>
      </c>
      <c r="P104" s="19" t="str">
        <f>IF([4]道具信息!P104="","",[4]道具信息!P104)</f>
        <v/>
      </c>
      <c r="Q104" s="19" t="str">
        <f>IF([4]道具信息!Q104="","",[4]道具信息!Q104)</f>
        <v/>
      </c>
      <c r="R104" s="19" t="str">
        <f>IF([4]道具信息!R104="","",[4]道具信息!R104)</f>
        <v/>
      </c>
      <c r="S104" s="19" t="str">
        <f>IF([4]道具信息!S104="","",[4]道具信息!S104)</f>
        <v/>
      </c>
      <c r="T104" s="19" t="str">
        <f>IF([4]道具信息!T104="","",[4]道具信息!T104)</f>
        <v/>
      </c>
      <c r="U104" s="19" t="str">
        <f>IF([4]道具信息!U104="","",[4]道具信息!U104)</f>
        <v/>
      </c>
      <c r="V104" s="19" t="str">
        <f>IF([4]道具信息!V104="","",[4]道具信息!V104)</f>
        <v/>
      </c>
      <c r="W104" s="19" t="str">
        <f>IF([4]道具信息!W104="","",[4]道具信息!W104)</f>
        <v/>
      </c>
      <c r="X104" s="19" t="str">
        <f>IF([4]道具信息!X104="","",[4]道具信息!X104)</f>
        <v/>
      </c>
      <c r="Y104" s="19" t="str">
        <f>IF([4]道具信息!Y104="","",[4]道具信息!Y104)</f>
        <v/>
      </c>
      <c r="Z104" s="19" t="str">
        <f>IF([4]道具信息!Z104="","",[4]道具信息!Z104)</f>
        <v/>
      </c>
    </row>
    <row r="105" spans="1:26" x14ac:dyDescent="0.15">
      <c r="A105" s="19" t="str">
        <f>IF([4]道具信息!A105="","",[4]道具信息!A105)</f>
        <v/>
      </c>
      <c r="B105" s="19" t="str">
        <f>IF([4]道具信息!B105="","",[4]道具信息!B105)</f>
        <v/>
      </c>
      <c r="C105" s="19" t="str">
        <f>IF([4]道具信息!C105="","",[4]道具信息!C105)</f>
        <v/>
      </c>
      <c r="D105" s="19" t="str">
        <f>IF([4]道具信息!D105="","",[4]道具信息!D105)</f>
        <v>指定橙色阵法</v>
      </c>
      <c r="E105" s="19">
        <f>IF([4]道具信息!E105="","",[4]道具信息!E105)</f>
        <v>5000</v>
      </c>
      <c r="F105" s="19">
        <f>IF([4]道具信息!F105="","",[4]道具信息!F105)</f>
        <v>2</v>
      </c>
      <c r="G105" s="19">
        <f>IF([4]道具信息!G105="","",[4]道具信息!G105)</f>
        <v>1.5</v>
      </c>
      <c r="H105" s="19">
        <f>IF([4]道具信息!H105="","",[4]道具信息!H105)</f>
        <v>1</v>
      </c>
      <c r="I105" s="19">
        <f>IF([4]道具信息!I105="","",[4]道具信息!I105)</f>
        <v>10000</v>
      </c>
      <c r="J105" s="19">
        <f>IF([4]道具信息!J105="","",[4]道具信息!J105)</f>
        <v>7500</v>
      </c>
      <c r="K105" s="19">
        <f>IF([4]道具信息!K105="","",[4]道具信息!K105)</f>
        <v>5000</v>
      </c>
      <c r="L105" s="19" t="str">
        <f>IF([4]道具信息!L105="","",[4]道具信息!L105)</f>
        <v/>
      </c>
      <c r="M105" s="19" t="str">
        <f>IF([4]道具信息!M105="","",[4]道具信息!M105)</f>
        <v/>
      </c>
      <c r="N105" s="19" t="str">
        <f>IF([4]道具信息!N105="","",[4]道具信息!N105)</f>
        <v/>
      </c>
      <c r="O105" s="19" t="str">
        <f>IF([4]道具信息!O105="","",[4]道具信息!O105)</f>
        <v/>
      </c>
      <c r="P105" s="19" t="str">
        <f>IF([4]道具信息!P105="","",[4]道具信息!P105)</f>
        <v/>
      </c>
      <c r="Q105" s="19" t="str">
        <f>IF([4]道具信息!Q105="","",[4]道具信息!Q105)</f>
        <v/>
      </c>
      <c r="R105" s="19" t="str">
        <f>IF([4]道具信息!R105="","",[4]道具信息!R105)</f>
        <v/>
      </c>
      <c r="S105" s="19" t="str">
        <f>IF([4]道具信息!S105="","",[4]道具信息!S105)</f>
        <v/>
      </c>
      <c r="T105" s="19" t="str">
        <f>IF([4]道具信息!T105="","",[4]道具信息!T105)</f>
        <v/>
      </c>
      <c r="U105" s="19" t="str">
        <f>IF([4]道具信息!U105="","",[4]道具信息!U105)</f>
        <v/>
      </c>
      <c r="V105" s="19" t="str">
        <f>IF([4]道具信息!V105="","",[4]道具信息!V105)</f>
        <v/>
      </c>
      <c r="W105" s="19" t="str">
        <f>IF([4]道具信息!W105="","",[4]道具信息!W105)</f>
        <v/>
      </c>
      <c r="X105" s="19" t="str">
        <f>IF([4]道具信息!X105="","",[4]道具信息!X105)</f>
        <v/>
      </c>
      <c r="Y105" s="19" t="str">
        <f>IF([4]道具信息!Y105="","",[4]道具信息!Y105)</f>
        <v/>
      </c>
      <c r="Z105" s="19" t="str">
        <f>IF([4]道具信息!Z105="","",[4]道具信息!Z105)</f>
        <v/>
      </c>
    </row>
    <row r="106" spans="1:26" x14ac:dyDescent="0.15">
      <c r="A106" s="19" t="str">
        <f>IF([4]道具信息!A106="","",[4]道具信息!A106)</f>
        <v/>
      </c>
      <c r="B106" s="19" t="str">
        <f>IF([4]道具信息!B106="","",[4]道具信息!B106)</f>
        <v/>
      </c>
      <c r="C106" s="19" t="str">
        <f>IF([4]道具信息!C106="","",[4]道具信息!C106)</f>
        <v/>
      </c>
      <c r="D106" s="19" t="str">
        <f>IF([4]道具信息!D106="","",[4]道具信息!D106)</f>
        <v>指定红色阵法</v>
      </c>
      <c r="E106" s="19">
        <f>IF([4]道具信息!E106="","",[4]道具信息!E106)</f>
        <v>25000</v>
      </c>
      <c r="F106" s="19">
        <f>IF([4]道具信息!F106="","",[4]道具信息!F106)</f>
        <v>2</v>
      </c>
      <c r="G106" s="19">
        <f>IF([4]道具信息!G106="","",[4]道具信息!G106)</f>
        <v>1.5</v>
      </c>
      <c r="H106" s="19">
        <f>IF([4]道具信息!H106="","",[4]道具信息!H106)</f>
        <v>1</v>
      </c>
      <c r="I106" s="19">
        <f>IF([4]道具信息!I106="","",[4]道具信息!I106)</f>
        <v>50000</v>
      </c>
      <c r="J106" s="19">
        <f>IF([4]道具信息!J106="","",[4]道具信息!J106)</f>
        <v>37500</v>
      </c>
      <c r="K106" s="19">
        <f>IF([4]道具信息!K106="","",[4]道具信息!K106)</f>
        <v>25000</v>
      </c>
      <c r="L106" s="19" t="str">
        <f>IF([4]道具信息!L106="","",[4]道具信息!L106)</f>
        <v/>
      </c>
      <c r="M106" s="19" t="str">
        <f>IF([4]道具信息!M106="","",[4]道具信息!M106)</f>
        <v/>
      </c>
      <c r="N106" s="19" t="str">
        <f>IF([4]道具信息!N106="","",[4]道具信息!N106)</f>
        <v/>
      </c>
      <c r="O106" s="19" t="str">
        <f>IF([4]道具信息!O106="","",[4]道具信息!O106)</f>
        <v/>
      </c>
      <c r="P106" s="19" t="str">
        <f>IF([4]道具信息!P106="","",[4]道具信息!P106)</f>
        <v/>
      </c>
      <c r="Q106" s="19" t="str">
        <f>IF([4]道具信息!Q106="","",[4]道具信息!Q106)</f>
        <v/>
      </c>
      <c r="R106" s="19" t="str">
        <f>IF([4]道具信息!R106="","",[4]道具信息!R106)</f>
        <v/>
      </c>
      <c r="S106" s="19" t="str">
        <f>IF([4]道具信息!S106="","",[4]道具信息!S106)</f>
        <v/>
      </c>
      <c r="T106" s="19" t="str">
        <f>IF([4]道具信息!T106="","",[4]道具信息!T106)</f>
        <v/>
      </c>
      <c r="U106" s="19" t="str">
        <f>IF([4]道具信息!U106="","",[4]道具信息!U106)</f>
        <v/>
      </c>
      <c r="V106" s="19" t="str">
        <f>IF([4]道具信息!V106="","",[4]道具信息!V106)</f>
        <v/>
      </c>
      <c r="W106" s="19" t="str">
        <f>IF([4]道具信息!W106="","",[4]道具信息!W106)</f>
        <v/>
      </c>
      <c r="X106" s="19" t="str">
        <f>IF([4]道具信息!X106="","",[4]道具信息!X106)</f>
        <v/>
      </c>
      <c r="Y106" s="19" t="str">
        <f>IF([4]道具信息!Y106="","",[4]道具信息!Y106)</f>
        <v/>
      </c>
      <c r="Z106" s="19" t="str">
        <f>IF([4]道具信息!Z106="","",[4]道具信息!Z106)</f>
        <v/>
      </c>
    </row>
    <row r="107" spans="1:26" x14ac:dyDescent="0.15">
      <c r="A107" s="19" t="str">
        <f>IF([4]道具信息!A107="","",[4]道具信息!A107)</f>
        <v/>
      </c>
      <c r="B107" s="19" t="str">
        <f>IF([4]道具信息!B107="","",[4]道具信息!B107)</f>
        <v/>
      </c>
      <c r="C107" s="19" t="str">
        <f>IF([4]道具信息!C107="","",[4]道具信息!C107)</f>
        <v/>
      </c>
      <c r="D107" s="19" t="str">
        <f>IF([4]道具信息!D107="","",[4]道具信息!D107)</f>
        <v/>
      </c>
      <c r="E107" s="19" t="str">
        <f>IF([4]道具信息!E107="","",[4]道具信息!E107)</f>
        <v/>
      </c>
      <c r="F107" s="19">
        <f>IF([4]道具信息!F107="","",[4]道具信息!F107)</f>
        <v>1</v>
      </c>
      <c r="G107" s="19">
        <f>IF([4]道具信息!G107="","",[4]道具信息!G107)</f>
        <v>1</v>
      </c>
      <c r="H107" s="19">
        <f>IF([4]道具信息!H107="","",[4]道具信息!H107)</f>
        <v>1</v>
      </c>
      <c r="I107" s="19" t="str">
        <f>IF([4]道具信息!I107="","",[4]道具信息!I107)</f>
        <v/>
      </c>
      <c r="J107" s="19" t="str">
        <f>IF([4]道具信息!J107="","",[4]道具信息!J107)</f>
        <v/>
      </c>
      <c r="K107" s="19" t="str">
        <f>IF([4]道具信息!K107="","",[4]道具信息!K107)</f>
        <v/>
      </c>
      <c r="L107" s="19" t="str">
        <f>IF([4]道具信息!L107="","",[4]道具信息!L107)</f>
        <v/>
      </c>
      <c r="M107" s="19" t="str">
        <f>IF([4]道具信息!M107="","",[4]道具信息!M107)</f>
        <v/>
      </c>
      <c r="N107" s="19" t="str">
        <f>IF([4]道具信息!N107="","",[4]道具信息!N107)</f>
        <v/>
      </c>
      <c r="O107" s="19" t="str">
        <f>IF([4]道具信息!O107="","",[4]道具信息!O107)</f>
        <v/>
      </c>
      <c r="P107" s="19" t="str">
        <f>IF([4]道具信息!P107="","",[4]道具信息!P107)</f>
        <v/>
      </c>
      <c r="Q107" s="19" t="str">
        <f>IF([4]道具信息!Q107="","",[4]道具信息!Q107)</f>
        <v/>
      </c>
      <c r="R107" s="19" t="str">
        <f>IF([4]道具信息!R107="","",[4]道具信息!R107)</f>
        <v/>
      </c>
      <c r="S107" s="19" t="str">
        <f>IF([4]道具信息!S107="","",[4]道具信息!S107)</f>
        <v/>
      </c>
      <c r="T107" s="19" t="str">
        <f>IF([4]道具信息!T107="","",[4]道具信息!T107)</f>
        <v/>
      </c>
      <c r="U107" s="19" t="str">
        <f>IF([4]道具信息!U107="","",[4]道具信息!U107)</f>
        <v/>
      </c>
      <c r="V107" s="19" t="str">
        <f>IF([4]道具信息!V107="","",[4]道具信息!V107)</f>
        <v/>
      </c>
      <c r="W107" s="19" t="str">
        <f>IF([4]道具信息!W107="","",[4]道具信息!W107)</f>
        <v/>
      </c>
      <c r="X107" s="19" t="str">
        <f>IF([4]道具信息!X107="","",[4]道具信息!X107)</f>
        <v/>
      </c>
      <c r="Y107" s="19" t="str">
        <f>IF([4]道具信息!Y107="","",[4]道具信息!Y107)</f>
        <v/>
      </c>
      <c r="Z107" s="19" t="str">
        <f>IF([4]道具信息!Z107="","",[4]道具信息!Z107)</f>
        <v/>
      </c>
    </row>
    <row r="108" spans="1:26" x14ac:dyDescent="0.15">
      <c r="A108" s="19" t="str">
        <f>IF([4]道具信息!A108="","",[4]道具信息!A108)</f>
        <v/>
      </c>
      <c r="B108" s="19" t="str">
        <f>IF([4]道具信息!B108="","",[4]道具信息!B108)</f>
        <v/>
      </c>
      <c r="C108" s="19" t="str">
        <f>IF([4]道具信息!C108="","",[4]道具信息!C108)</f>
        <v/>
      </c>
      <c r="D108" s="19" t="str">
        <f>IF([4]道具信息!D108="","",[4]道具信息!D108)</f>
        <v>指定紫色阵法碎片</v>
      </c>
      <c r="E108" s="19">
        <f>IF([4]道具信息!E108="","",[4]道具信息!E108)</f>
        <v>100</v>
      </c>
      <c r="F108" s="19">
        <f>IF([4]道具信息!F108="","",[4]道具信息!F108)</f>
        <v>1.5</v>
      </c>
      <c r="G108" s="19">
        <f>IF([4]道具信息!G108="","",[4]道具信息!G108)</f>
        <v>1</v>
      </c>
      <c r="H108" s="19">
        <f>IF([4]道具信息!H108="","",[4]道具信息!H108)</f>
        <v>1</v>
      </c>
      <c r="I108" s="19">
        <f>IF([4]道具信息!I108="","",[4]道具信息!I108)</f>
        <v>150</v>
      </c>
      <c r="J108" s="19">
        <f>IF([4]道具信息!J108="","",[4]道具信息!J108)</f>
        <v>100</v>
      </c>
      <c r="K108" s="19">
        <f>IF([4]道具信息!K108="","",[4]道具信息!K108)</f>
        <v>100</v>
      </c>
      <c r="L108" s="19" t="str">
        <f>IF([4]道具信息!L108="","",[4]道具信息!L108)</f>
        <v/>
      </c>
      <c r="M108" s="19" t="str">
        <f>IF([4]道具信息!M108="","",[4]道具信息!M108)</f>
        <v/>
      </c>
      <c r="N108" s="19" t="str">
        <f>IF([4]道具信息!N108="","",[4]道具信息!N108)</f>
        <v/>
      </c>
      <c r="O108" s="19" t="str">
        <f>IF([4]道具信息!O108="","",[4]道具信息!O108)</f>
        <v/>
      </c>
      <c r="P108" s="19" t="str">
        <f>IF([4]道具信息!P108="","",[4]道具信息!P108)</f>
        <v/>
      </c>
      <c r="Q108" s="19" t="str">
        <f>IF([4]道具信息!Q108="","",[4]道具信息!Q108)</f>
        <v/>
      </c>
      <c r="R108" s="19" t="str">
        <f>IF([4]道具信息!R108="","",[4]道具信息!R108)</f>
        <v/>
      </c>
      <c r="S108" s="19" t="str">
        <f>IF([4]道具信息!S108="","",[4]道具信息!S108)</f>
        <v/>
      </c>
      <c r="T108" s="19" t="str">
        <f>IF([4]道具信息!T108="","",[4]道具信息!T108)</f>
        <v/>
      </c>
      <c r="U108" s="19" t="str">
        <f>IF([4]道具信息!U108="","",[4]道具信息!U108)</f>
        <v/>
      </c>
      <c r="V108" s="19" t="str">
        <f>IF([4]道具信息!V108="","",[4]道具信息!V108)</f>
        <v/>
      </c>
      <c r="W108" s="19" t="str">
        <f>IF([4]道具信息!W108="","",[4]道具信息!W108)</f>
        <v/>
      </c>
      <c r="X108" s="19" t="str">
        <f>IF([4]道具信息!X108="","",[4]道具信息!X108)</f>
        <v/>
      </c>
      <c r="Y108" s="19" t="str">
        <f>IF([4]道具信息!Y108="","",[4]道具信息!Y108)</f>
        <v/>
      </c>
      <c r="Z108" s="19" t="str">
        <f>IF([4]道具信息!Z108="","",[4]道具信息!Z108)</f>
        <v/>
      </c>
    </row>
    <row r="109" spans="1:26" x14ac:dyDescent="0.15">
      <c r="A109" s="19" t="str">
        <f>IF([4]道具信息!A109="","",[4]道具信息!A109)</f>
        <v/>
      </c>
      <c r="B109" s="19" t="str">
        <f>IF([4]道具信息!B109="","",[4]道具信息!B109)</f>
        <v/>
      </c>
      <c r="C109" s="19" t="str">
        <f>IF([4]道具信息!C109="","",[4]道具信息!C109)</f>
        <v/>
      </c>
      <c r="D109" s="19" t="str">
        <f>IF([4]道具信息!D109="","",[4]道具信息!D109)</f>
        <v>指定橙色阵法碎片</v>
      </c>
      <c r="E109" s="19">
        <f>IF([4]道具信息!E109="","",[4]道具信息!E109)</f>
        <v>166.66666666666666</v>
      </c>
      <c r="F109" s="19">
        <f>IF([4]道具信息!F109="","",[4]道具信息!F109)</f>
        <v>2</v>
      </c>
      <c r="G109" s="19">
        <f>IF([4]道具信息!G109="","",[4]道具信息!G109)</f>
        <v>1.5</v>
      </c>
      <c r="H109" s="19">
        <f>IF([4]道具信息!H109="","",[4]道具信息!H109)</f>
        <v>1</v>
      </c>
      <c r="I109" s="19">
        <f>IF([4]道具信息!I109="","",[4]道具信息!I109)</f>
        <v>333.33333333333331</v>
      </c>
      <c r="J109" s="19">
        <f>IF([4]道具信息!J109="","",[4]道具信息!J109)</f>
        <v>250</v>
      </c>
      <c r="K109" s="19">
        <f>IF([4]道具信息!K109="","",[4]道具信息!K109)</f>
        <v>166.66666666666666</v>
      </c>
      <c r="L109" s="19" t="str">
        <f>IF([4]道具信息!L109="","",[4]道具信息!L109)</f>
        <v/>
      </c>
      <c r="M109" s="19" t="str">
        <f>IF([4]道具信息!M109="","",[4]道具信息!M109)</f>
        <v/>
      </c>
      <c r="N109" s="19" t="str">
        <f>IF([4]道具信息!N109="","",[4]道具信息!N109)</f>
        <v/>
      </c>
      <c r="O109" s="19" t="str">
        <f>IF([4]道具信息!O109="","",[4]道具信息!O109)</f>
        <v/>
      </c>
      <c r="P109" s="19" t="str">
        <f>IF([4]道具信息!P109="","",[4]道具信息!P109)</f>
        <v/>
      </c>
      <c r="Q109" s="19" t="str">
        <f>IF([4]道具信息!Q109="","",[4]道具信息!Q109)</f>
        <v/>
      </c>
      <c r="R109" s="19" t="str">
        <f>IF([4]道具信息!R109="","",[4]道具信息!R109)</f>
        <v/>
      </c>
      <c r="S109" s="19" t="str">
        <f>IF([4]道具信息!S109="","",[4]道具信息!S109)</f>
        <v/>
      </c>
      <c r="T109" s="19" t="str">
        <f>IF([4]道具信息!T109="","",[4]道具信息!T109)</f>
        <v/>
      </c>
      <c r="U109" s="19" t="str">
        <f>IF([4]道具信息!U109="","",[4]道具信息!U109)</f>
        <v/>
      </c>
      <c r="V109" s="19" t="str">
        <f>IF([4]道具信息!V109="","",[4]道具信息!V109)</f>
        <v/>
      </c>
      <c r="W109" s="19" t="str">
        <f>IF([4]道具信息!W109="","",[4]道具信息!W109)</f>
        <v/>
      </c>
      <c r="X109" s="19" t="str">
        <f>IF([4]道具信息!X109="","",[4]道具信息!X109)</f>
        <v/>
      </c>
      <c r="Y109" s="19" t="str">
        <f>IF([4]道具信息!Y109="","",[4]道具信息!Y109)</f>
        <v/>
      </c>
      <c r="Z109" s="19" t="str">
        <f>IF([4]道具信息!Z109="","",[4]道具信息!Z109)</f>
        <v/>
      </c>
    </row>
    <row r="110" spans="1:26" x14ac:dyDescent="0.15">
      <c r="A110" s="19" t="str">
        <f>IF([4]道具信息!A110="","",[4]道具信息!A110)</f>
        <v/>
      </c>
      <c r="B110" s="19" t="str">
        <f>IF([4]道具信息!B110="","",[4]道具信息!B110)</f>
        <v/>
      </c>
      <c r="C110" s="19" t="str">
        <f>IF([4]道具信息!C110="","",[4]道具信息!C110)</f>
        <v/>
      </c>
      <c r="D110" s="19" t="str">
        <f>IF([4]道具信息!D110="","",[4]道具信息!D110)</f>
        <v>指定红色阵法碎片</v>
      </c>
      <c r="E110" s="19">
        <f>IF([4]道具信息!E110="","",[4]道具信息!E110)</f>
        <v>500</v>
      </c>
      <c r="F110" s="19">
        <f>IF([4]道具信息!F110="","",[4]道具信息!F110)</f>
        <v>2</v>
      </c>
      <c r="G110" s="19">
        <f>IF([4]道具信息!G110="","",[4]道具信息!G110)</f>
        <v>1.5</v>
      </c>
      <c r="H110" s="19">
        <f>IF([4]道具信息!H110="","",[4]道具信息!H110)</f>
        <v>1</v>
      </c>
      <c r="I110" s="19">
        <f>IF([4]道具信息!I110="","",[4]道具信息!I110)</f>
        <v>1000</v>
      </c>
      <c r="J110" s="19">
        <f>IF([4]道具信息!J110="","",[4]道具信息!J110)</f>
        <v>750</v>
      </c>
      <c r="K110" s="19">
        <f>IF([4]道具信息!K110="","",[4]道具信息!K110)</f>
        <v>500</v>
      </c>
      <c r="L110" s="19" t="str">
        <f>IF([4]道具信息!L110="","",[4]道具信息!L110)</f>
        <v/>
      </c>
      <c r="M110" s="19" t="str">
        <f>IF([4]道具信息!M110="","",[4]道具信息!M110)</f>
        <v/>
      </c>
      <c r="N110" s="19" t="str">
        <f>IF([4]道具信息!N110="","",[4]道具信息!N110)</f>
        <v/>
      </c>
      <c r="O110" s="19" t="str">
        <f>IF([4]道具信息!O110="","",[4]道具信息!O110)</f>
        <v/>
      </c>
      <c r="P110" s="19" t="str">
        <f>IF([4]道具信息!P110="","",[4]道具信息!P110)</f>
        <v/>
      </c>
      <c r="Q110" s="19" t="str">
        <f>IF([4]道具信息!Q110="","",[4]道具信息!Q110)</f>
        <v/>
      </c>
      <c r="R110" s="19" t="str">
        <f>IF([4]道具信息!R110="","",[4]道具信息!R110)</f>
        <v/>
      </c>
      <c r="S110" s="19" t="str">
        <f>IF([4]道具信息!S110="","",[4]道具信息!S110)</f>
        <v/>
      </c>
      <c r="T110" s="19" t="str">
        <f>IF([4]道具信息!T110="","",[4]道具信息!T110)</f>
        <v/>
      </c>
      <c r="U110" s="19" t="str">
        <f>IF([4]道具信息!U110="","",[4]道具信息!U110)</f>
        <v/>
      </c>
      <c r="V110" s="19" t="str">
        <f>IF([4]道具信息!V110="","",[4]道具信息!V110)</f>
        <v/>
      </c>
      <c r="W110" s="19" t="str">
        <f>IF([4]道具信息!W110="","",[4]道具信息!W110)</f>
        <v/>
      </c>
      <c r="X110" s="19" t="str">
        <f>IF([4]道具信息!X110="","",[4]道具信息!X110)</f>
        <v/>
      </c>
      <c r="Y110" s="19" t="str">
        <f>IF([4]道具信息!Y110="","",[4]道具信息!Y110)</f>
        <v/>
      </c>
      <c r="Z110" s="19" t="str">
        <f>IF([4]道具信息!Z110="","",[4]道具信息!Z110)</f>
        <v/>
      </c>
    </row>
    <row r="111" spans="1:26" x14ac:dyDescent="0.15">
      <c r="A111" s="19" t="str">
        <f>IF([4]道具信息!A111="","",[4]道具信息!A111)</f>
        <v/>
      </c>
      <c r="B111" s="19" t="str">
        <f>IF([4]道具信息!B111="","",[4]道具信息!B111)</f>
        <v/>
      </c>
      <c r="C111" s="19" t="str">
        <f>IF([4]道具信息!C111="","",[4]道具信息!C111)</f>
        <v/>
      </c>
      <c r="D111" s="19" t="str">
        <f>IF([4]道具信息!D111="","",[4]道具信息!D111)</f>
        <v/>
      </c>
      <c r="E111" s="19" t="str">
        <f>IF([4]道具信息!E111="","",[4]道具信息!E111)</f>
        <v/>
      </c>
      <c r="F111" s="19">
        <f>IF([4]道具信息!F111="","",[4]道具信息!F111)</f>
        <v>1</v>
      </c>
      <c r="G111" s="19">
        <f>IF([4]道具信息!G111="","",[4]道具信息!G111)</f>
        <v>1</v>
      </c>
      <c r="H111" s="19">
        <f>IF([4]道具信息!H111="","",[4]道具信息!H111)</f>
        <v>1</v>
      </c>
      <c r="I111" s="19" t="str">
        <f>IF([4]道具信息!I111="","",[4]道具信息!I111)</f>
        <v/>
      </c>
      <c r="J111" s="19" t="str">
        <f>IF([4]道具信息!J111="","",[4]道具信息!J111)</f>
        <v/>
      </c>
      <c r="K111" s="19" t="str">
        <f>IF([4]道具信息!K111="","",[4]道具信息!K111)</f>
        <v/>
      </c>
      <c r="L111" s="19" t="str">
        <f>IF([4]道具信息!L111="","",[4]道具信息!L111)</f>
        <v/>
      </c>
      <c r="M111" s="19" t="str">
        <f>IF([4]道具信息!M111="","",[4]道具信息!M111)</f>
        <v/>
      </c>
      <c r="N111" s="19" t="str">
        <f>IF([4]道具信息!N111="","",[4]道具信息!N111)</f>
        <v/>
      </c>
      <c r="O111" s="19" t="str">
        <f>IF([4]道具信息!O111="","",[4]道具信息!O111)</f>
        <v/>
      </c>
      <c r="P111" s="19" t="str">
        <f>IF([4]道具信息!P111="","",[4]道具信息!P111)</f>
        <v/>
      </c>
      <c r="Q111" s="19" t="str">
        <f>IF([4]道具信息!Q111="","",[4]道具信息!Q111)</f>
        <v/>
      </c>
      <c r="R111" s="19" t="str">
        <f>IF([4]道具信息!R111="","",[4]道具信息!R111)</f>
        <v/>
      </c>
      <c r="S111" s="19" t="str">
        <f>IF([4]道具信息!S111="","",[4]道具信息!S111)</f>
        <v/>
      </c>
      <c r="T111" s="19" t="str">
        <f>IF([4]道具信息!T111="","",[4]道具信息!T111)</f>
        <v/>
      </c>
      <c r="U111" s="19" t="str">
        <f>IF([4]道具信息!U111="","",[4]道具信息!U111)</f>
        <v/>
      </c>
      <c r="V111" s="19" t="str">
        <f>IF([4]道具信息!V111="","",[4]道具信息!V111)</f>
        <v/>
      </c>
      <c r="W111" s="19" t="str">
        <f>IF([4]道具信息!W111="","",[4]道具信息!W111)</f>
        <v/>
      </c>
      <c r="X111" s="19" t="str">
        <f>IF([4]道具信息!X111="","",[4]道具信息!X111)</f>
        <v/>
      </c>
      <c r="Y111" s="19" t="str">
        <f>IF([4]道具信息!Y111="","",[4]道具信息!Y111)</f>
        <v/>
      </c>
      <c r="Z111" s="19" t="str">
        <f>IF([4]道具信息!Z111="","",[4]道具信息!Z111)</f>
        <v/>
      </c>
    </row>
    <row r="112" spans="1:26" x14ac:dyDescent="0.15">
      <c r="A112" s="19" t="str">
        <f>IF([4]道具信息!A112="","",[4]道具信息!A112)</f>
        <v/>
      </c>
      <c r="B112" s="19" t="str">
        <f>IF([4]道具信息!B112="","",[4]道具信息!B112)</f>
        <v/>
      </c>
      <c r="C112" s="19" t="str">
        <f>IF([4]道具信息!C112="","",[4]道具信息!C112)</f>
        <v/>
      </c>
      <c r="D112" s="19" t="str">
        <f>IF([4]道具信息!D112="","",[4]道具信息!D112)</f>
        <v>阵意</v>
      </c>
      <c r="E112" s="19">
        <f>IF([4]道具信息!E112="","",[4]道具信息!E112)</f>
        <v>100</v>
      </c>
      <c r="F112" s="19">
        <f>IF([4]道具信息!F112="","",[4]道具信息!F112)</f>
        <v>1</v>
      </c>
      <c r="G112" s="19">
        <f>IF([4]道具信息!G112="","",[4]道具信息!G112)</f>
        <v>1</v>
      </c>
      <c r="H112" s="19">
        <f>IF([4]道具信息!H112="","",[4]道具信息!H112)</f>
        <v>1</v>
      </c>
      <c r="I112" s="19">
        <f>IF([4]道具信息!I112="","",[4]道具信息!I112)</f>
        <v>100</v>
      </c>
      <c r="J112" s="19">
        <f>IF([4]道具信息!J112="","",[4]道具信息!J112)</f>
        <v>100</v>
      </c>
      <c r="K112" s="19">
        <f>IF([4]道具信息!K112="","",[4]道具信息!K112)</f>
        <v>100</v>
      </c>
      <c r="L112" s="19" t="str">
        <f>IF([4]道具信息!L112="","",[4]道具信息!L112)</f>
        <v/>
      </c>
      <c r="M112" s="19" t="str">
        <f>IF([4]道具信息!M112="","",[4]道具信息!M112)</f>
        <v/>
      </c>
      <c r="N112" s="19" t="str">
        <f>IF([4]道具信息!N112="","",[4]道具信息!N112)</f>
        <v/>
      </c>
      <c r="O112" s="19" t="str">
        <f>IF([4]道具信息!O112="","",[4]道具信息!O112)</f>
        <v/>
      </c>
      <c r="P112" s="19" t="str">
        <f>IF([4]道具信息!P112="","",[4]道具信息!P112)</f>
        <v/>
      </c>
      <c r="Q112" s="19" t="str">
        <f>IF([4]道具信息!Q112="","",[4]道具信息!Q112)</f>
        <v/>
      </c>
      <c r="R112" s="19" t="str">
        <f>IF([4]道具信息!R112="","",[4]道具信息!R112)</f>
        <v/>
      </c>
      <c r="S112" s="19" t="str">
        <f>IF([4]道具信息!S112="","",[4]道具信息!S112)</f>
        <v/>
      </c>
      <c r="T112" s="19" t="str">
        <f>IF([4]道具信息!T112="","",[4]道具信息!T112)</f>
        <v/>
      </c>
      <c r="U112" s="19" t="str">
        <f>IF([4]道具信息!U112="","",[4]道具信息!U112)</f>
        <v/>
      </c>
      <c r="V112" s="19" t="str">
        <f>IF([4]道具信息!V112="","",[4]道具信息!V112)</f>
        <v/>
      </c>
      <c r="W112" s="19" t="str">
        <f>IF([4]道具信息!W112="","",[4]道具信息!W112)</f>
        <v/>
      </c>
      <c r="X112" s="19" t="str">
        <f>IF([4]道具信息!X112="","",[4]道具信息!X112)</f>
        <v/>
      </c>
      <c r="Y112" s="19" t="str">
        <f>IF([4]道具信息!Y112="","",[4]道具信息!Y112)</f>
        <v/>
      </c>
      <c r="Z112" s="19" t="str">
        <f>IF([4]道具信息!Z112="","",[4]道具信息!Z112)</f>
        <v/>
      </c>
    </row>
    <row r="113" spans="1:26" x14ac:dyDescent="0.15">
      <c r="A113" s="19" t="str">
        <f>IF([4]道具信息!A113="","",[4]道具信息!A113)</f>
        <v/>
      </c>
      <c r="B113" s="19" t="str">
        <f>IF([4]道具信息!B113="","",[4]道具信息!B113)</f>
        <v/>
      </c>
      <c r="C113" s="19" t="str">
        <f>IF([4]道具信息!C113="","",[4]道具信息!C113)</f>
        <v/>
      </c>
      <c r="D113" s="19" t="str">
        <f>IF([4]道具信息!D113="","",[4]道具信息!D113)</f>
        <v>阵法心得</v>
      </c>
      <c r="E113" s="19">
        <f>IF([4]道具信息!E113="","",[4]道具信息!E113)</f>
        <v>100</v>
      </c>
      <c r="F113" s="19">
        <f>IF([4]道具信息!F113="","",[4]道具信息!F113)</f>
        <v>1</v>
      </c>
      <c r="G113" s="19">
        <f>IF([4]道具信息!G113="","",[4]道具信息!G113)</f>
        <v>1</v>
      </c>
      <c r="H113" s="19">
        <f>IF([4]道具信息!H113="","",[4]道具信息!H113)</f>
        <v>1</v>
      </c>
      <c r="I113" s="19">
        <f>IF([4]道具信息!I113="","",[4]道具信息!I113)</f>
        <v>100</v>
      </c>
      <c r="J113" s="19">
        <f>IF([4]道具信息!J113="","",[4]道具信息!J113)</f>
        <v>100</v>
      </c>
      <c r="K113" s="19">
        <f>IF([4]道具信息!K113="","",[4]道具信息!K113)</f>
        <v>100</v>
      </c>
      <c r="L113" s="19" t="str">
        <f>IF([4]道具信息!L113="","",[4]道具信息!L113)</f>
        <v/>
      </c>
      <c r="M113" s="19" t="str">
        <f>IF([4]道具信息!M113="","",[4]道具信息!M113)</f>
        <v/>
      </c>
      <c r="N113" s="19" t="str">
        <f>IF([4]道具信息!N113="","",[4]道具信息!N113)</f>
        <v/>
      </c>
      <c r="O113" s="19" t="str">
        <f>IF([4]道具信息!O113="","",[4]道具信息!O113)</f>
        <v/>
      </c>
      <c r="P113" s="19" t="str">
        <f>IF([4]道具信息!P113="","",[4]道具信息!P113)</f>
        <v/>
      </c>
      <c r="Q113" s="19" t="str">
        <f>IF([4]道具信息!Q113="","",[4]道具信息!Q113)</f>
        <v/>
      </c>
      <c r="R113" s="19" t="str">
        <f>IF([4]道具信息!R113="","",[4]道具信息!R113)</f>
        <v/>
      </c>
      <c r="S113" s="19" t="str">
        <f>IF([4]道具信息!S113="","",[4]道具信息!S113)</f>
        <v/>
      </c>
      <c r="T113" s="19" t="str">
        <f>IF([4]道具信息!T113="","",[4]道具信息!T113)</f>
        <v/>
      </c>
      <c r="U113" s="19" t="str">
        <f>IF([4]道具信息!U113="","",[4]道具信息!U113)</f>
        <v/>
      </c>
      <c r="V113" s="19" t="str">
        <f>IF([4]道具信息!V113="","",[4]道具信息!V113)</f>
        <v/>
      </c>
      <c r="W113" s="19" t="str">
        <f>IF([4]道具信息!W113="","",[4]道具信息!W113)</f>
        <v/>
      </c>
      <c r="X113" s="19" t="str">
        <f>IF([4]道具信息!X113="","",[4]道具信息!X113)</f>
        <v/>
      </c>
      <c r="Y113" s="19" t="str">
        <f>IF([4]道具信息!Y113="","",[4]道具信息!Y113)</f>
        <v/>
      </c>
      <c r="Z113" s="19" t="str">
        <f>IF([4]道具信息!Z113="","",[4]道具信息!Z113)</f>
        <v/>
      </c>
    </row>
    <row r="114" spans="1:26" x14ac:dyDescent="0.15">
      <c r="A114" s="19" t="str">
        <f>IF([4]道具信息!A114="","",[4]道具信息!A114)</f>
        <v/>
      </c>
      <c r="B114" s="19" t="str">
        <f>IF([4]道具信息!B114="","",[4]道具信息!B114)</f>
        <v/>
      </c>
      <c r="C114" s="19" t="str">
        <f>IF([4]道具信息!C114="","",[4]道具信息!C114)</f>
        <v/>
      </c>
      <c r="D114" s="19" t="str">
        <f>IF([4]道具信息!D114="","",[4]道具信息!D114)</f>
        <v>1级阵旗</v>
      </c>
      <c r="E114" s="19">
        <f>IF([4]道具信息!E114="","",[4]道具信息!E114)</f>
        <v>11</v>
      </c>
      <c r="F114" s="19">
        <f>IF([4]道具信息!F114="","",[4]道具信息!F114)</f>
        <v>1</v>
      </c>
      <c r="G114" s="19">
        <f>IF([4]道具信息!G114="","",[4]道具信息!G114)</f>
        <v>1</v>
      </c>
      <c r="H114" s="19">
        <f>IF([4]道具信息!H114="","",[4]道具信息!H114)</f>
        <v>1</v>
      </c>
      <c r="I114" s="19">
        <f>IF([4]道具信息!I114="","",[4]道具信息!I114)</f>
        <v>11</v>
      </c>
      <c r="J114" s="19">
        <f>IF([4]道具信息!J114="","",[4]道具信息!J114)</f>
        <v>11</v>
      </c>
      <c r="K114" s="19">
        <f>IF([4]道具信息!K114="","",[4]道具信息!K114)</f>
        <v>11</v>
      </c>
      <c r="L114" s="19" t="str">
        <f>IF([4]道具信息!L114="","",[4]道具信息!L114)</f>
        <v/>
      </c>
      <c r="M114" s="19" t="str">
        <f>IF([4]道具信息!M114="","",[4]道具信息!M114)</f>
        <v/>
      </c>
      <c r="N114" s="19" t="str">
        <f>IF([4]道具信息!N114="","",[4]道具信息!N114)</f>
        <v/>
      </c>
      <c r="O114" s="19" t="str">
        <f>IF([4]道具信息!O114="","",[4]道具信息!O114)</f>
        <v/>
      </c>
      <c r="P114" s="19" t="str">
        <f>IF([4]道具信息!P114="","",[4]道具信息!P114)</f>
        <v/>
      </c>
      <c r="Q114" s="19" t="str">
        <f>IF([4]道具信息!Q114="","",[4]道具信息!Q114)</f>
        <v/>
      </c>
      <c r="R114" s="19" t="str">
        <f>IF([4]道具信息!R114="","",[4]道具信息!R114)</f>
        <v/>
      </c>
      <c r="S114" s="19" t="str">
        <f>IF([4]道具信息!S114="","",[4]道具信息!S114)</f>
        <v/>
      </c>
      <c r="T114" s="19" t="str">
        <f>IF([4]道具信息!T114="","",[4]道具信息!T114)</f>
        <v/>
      </c>
      <c r="U114" s="19" t="str">
        <f>IF([4]道具信息!U114="","",[4]道具信息!U114)</f>
        <v/>
      </c>
      <c r="V114" s="19" t="str">
        <f>IF([4]道具信息!V114="","",[4]道具信息!V114)</f>
        <v/>
      </c>
      <c r="W114" s="19" t="str">
        <f>IF([4]道具信息!W114="","",[4]道具信息!W114)</f>
        <v/>
      </c>
      <c r="X114" s="19" t="str">
        <f>IF([4]道具信息!X114="","",[4]道具信息!X114)</f>
        <v/>
      </c>
      <c r="Y114" s="19" t="str">
        <f>IF([4]道具信息!Y114="","",[4]道具信息!Y114)</f>
        <v/>
      </c>
      <c r="Z114" s="19" t="str">
        <f>IF([4]道具信息!Z114="","",[4]道具信息!Z114)</f>
        <v/>
      </c>
    </row>
    <row r="115" spans="1:26" x14ac:dyDescent="0.15">
      <c r="A115" s="19" t="str">
        <f>IF([4]道具信息!A115="","",[4]道具信息!A115)</f>
        <v/>
      </c>
      <c r="B115" s="19" t="str">
        <f>IF([4]道具信息!B115="","",[4]道具信息!B115)</f>
        <v/>
      </c>
      <c r="C115" s="19" t="str">
        <f>IF([4]道具信息!C115="","",[4]道具信息!C115)</f>
        <v/>
      </c>
      <c r="D115" s="19" t="str">
        <f>IF([4]道具信息!D115="","",[4]道具信息!D115)</f>
        <v>2级阵旗</v>
      </c>
      <c r="E115" s="19">
        <f>IF([4]道具信息!E115="","",[4]道具信息!E115)</f>
        <v>143</v>
      </c>
      <c r="F115" s="19">
        <f>IF([4]道具信息!F115="","",[4]道具信息!F115)</f>
        <v>1</v>
      </c>
      <c r="G115" s="19">
        <f>IF([4]道具信息!G115="","",[4]道具信息!G115)</f>
        <v>1</v>
      </c>
      <c r="H115" s="19">
        <f>IF([4]道具信息!H115="","",[4]道具信息!H115)</f>
        <v>1</v>
      </c>
      <c r="I115" s="19">
        <f>IF([4]道具信息!I115="","",[4]道具信息!I115)</f>
        <v>143</v>
      </c>
      <c r="J115" s="19">
        <f>IF([4]道具信息!J115="","",[4]道具信息!J115)</f>
        <v>143</v>
      </c>
      <c r="K115" s="19">
        <f>IF([4]道具信息!K115="","",[4]道具信息!K115)</f>
        <v>143</v>
      </c>
      <c r="L115" s="19" t="str">
        <f>IF([4]道具信息!L115="","",[4]道具信息!L115)</f>
        <v/>
      </c>
      <c r="M115" s="19" t="str">
        <f>IF([4]道具信息!M115="","",[4]道具信息!M115)</f>
        <v/>
      </c>
      <c r="N115" s="19" t="str">
        <f>IF([4]道具信息!N115="","",[4]道具信息!N115)</f>
        <v/>
      </c>
      <c r="O115" s="19" t="str">
        <f>IF([4]道具信息!O115="","",[4]道具信息!O115)</f>
        <v/>
      </c>
      <c r="P115" s="19" t="str">
        <f>IF([4]道具信息!P115="","",[4]道具信息!P115)</f>
        <v/>
      </c>
      <c r="Q115" s="19" t="str">
        <f>IF([4]道具信息!Q115="","",[4]道具信息!Q115)</f>
        <v/>
      </c>
      <c r="R115" s="19" t="str">
        <f>IF([4]道具信息!R115="","",[4]道具信息!R115)</f>
        <v/>
      </c>
      <c r="S115" s="19" t="str">
        <f>IF([4]道具信息!S115="","",[4]道具信息!S115)</f>
        <v/>
      </c>
      <c r="T115" s="19" t="str">
        <f>IF([4]道具信息!T115="","",[4]道具信息!T115)</f>
        <v/>
      </c>
      <c r="U115" s="19" t="str">
        <f>IF([4]道具信息!U115="","",[4]道具信息!U115)</f>
        <v/>
      </c>
      <c r="V115" s="19" t="str">
        <f>IF([4]道具信息!V115="","",[4]道具信息!V115)</f>
        <v/>
      </c>
      <c r="W115" s="19" t="str">
        <f>IF([4]道具信息!W115="","",[4]道具信息!W115)</f>
        <v/>
      </c>
      <c r="X115" s="19" t="str">
        <f>IF([4]道具信息!X115="","",[4]道具信息!X115)</f>
        <v/>
      </c>
      <c r="Y115" s="19" t="str">
        <f>IF([4]道具信息!Y115="","",[4]道具信息!Y115)</f>
        <v/>
      </c>
      <c r="Z115" s="19" t="str">
        <f>IF([4]道具信息!Z115="","",[4]道具信息!Z115)</f>
        <v/>
      </c>
    </row>
    <row r="116" spans="1:26" x14ac:dyDescent="0.15">
      <c r="A116" s="19" t="str">
        <f>IF([4]道具信息!A116="","",[4]道具信息!A116)</f>
        <v/>
      </c>
      <c r="B116" s="19" t="str">
        <f>IF([4]道具信息!B116="","",[4]道具信息!B116)</f>
        <v/>
      </c>
      <c r="C116" s="19" t="str">
        <f>IF([4]道具信息!C116="","",[4]道具信息!C116)</f>
        <v/>
      </c>
      <c r="D116" s="19" t="str">
        <f>IF([4]道具信息!D116="","",[4]道具信息!D116)</f>
        <v>3级阵旗</v>
      </c>
      <c r="E116" s="19">
        <f>IF([4]道具信息!E116="","",[4]道具信息!E116)</f>
        <v>935</v>
      </c>
      <c r="F116" s="19">
        <f>IF([4]道具信息!F116="","",[4]道具信息!F116)</f>
        <v>1</v>
      </c>
      <c r="G116" s="19">
        <f>IF([4]道具信息!G116="","",[4]道具信息!G116)</f>
        <v>1</v>
      </c>
      <c r="H116" s="19">
        <f>IF([4]道具信息!H116="","",[4]道具信息!H116)</f>
        <v>1</v>
      </c>
      <c r="I116" s="19">
        <f>IF([4]道具信息!I116="","",[4]道具信息!I116)</f>
        <v>935</v>
      </c>
      <c r="J116" s="19">
        <f>IF([4]道具信息!J116="","",[4]道具信息!J116)</f>
        <v>935</v>
      </c>
      <c r="K116" s="19">
        <f>IF([4]道具信息!K116="","",[4]道具信息!K116)</f>
        <v>935</v>
      </c>
      <c r="L116" s="19" t="str">
        <f>IF([4]道具信息!L116="","",[4]道具信息!L116)</f>
        <v/>
      </c>
      <c r="M116" s="19" t="str">
        <f>IF([4]道具信息!M116="","",[4]道具信息!M116)</f>
        <v/>
      </c>
      <c r="N116" s="19" t="str">
        <f>IF([4]道具信息!N116="","",[4]道具信息!N116)</f>
        <v/>
      </c>
      <c r="O116" s="19" t="str">
        <f>IF([4]道具信息!O116="","",[4]道具信息!O116)</f>
        <v/>
      </c>
      <c r="P116" s="19" t="str">
        <f>IF([4]道具信息!P116="","",[4]道具信息!P116)</f>
        <v/>
      </c>
      <c r="Q116" s="19" t="str">
        <f>IF([4]道具信息!Q116="","",[4]道具信息!Q116)</f>
        <v/>
      </c>
      <c r="R116" s="19" t="str">
        <f>IF([4]道具信息!R116="","",[4]道具信息!R116)</f>
        <v/>
      </c>
      <c r="S116" s="19" t="str">
        <f>IF([4]道具信息!S116="","",[4]道具信息!S116)</f>
        <v/>
      </c>
      <c r="T116" s="19" t="str">
        <f>IF([4]道具信息!T116="","",[4]道具信息!T116)</f>
        <v/>
      </c>
      <c r="U116" s="19" t="str">
        <f>IF([4]道具信息!U116="","",[4]道具信息!U116)</f>
        <v/>
      </c>
      <c r="V116" s="19" t="str">
        <f>IF([4]道具信息!V116="","",[4]道具信息!V116)</f>
        <v/>
      </c>
      <c r="W116" s="19" t="str">
        <f>IF([4]道具信息!W116="","",[4]道具信息!W116)</f>
        <v/>
      </c>
      <c r="X116" s="19" t="str">
        <f>IF([4]道具信息!X116="","",[4]道具信息!X116)</f>
        <v/>
      </c>
      <c r="Y116" s="19" t="str">
        <f>IF([4]道具信息!Y116="","",[4]道具信息!Y116)</f>
        <v/>
      </c>
      <c r="Z116" s="19" t="str">
        <f>IF([4]道具信息!Z116="","",[4]道具信息!Z116)</f>
        <v/>
      </c>
    </row>
    <row r="117" spans="1:26" x14ac:dyDescent="0.15">
      <c r="A117" s="19" t="str">
        <f>IF([4]道具信息!A117="","",[4]道具信息!A117)</f>
        <v/>
      </c>
      <c r="B117" s="19" t="str">
        <f>IF([4]道具信息!B117="","",[4]道具信息!B117)</f>
        <v/>
      </c>
      <c r="C117" s="19" t="str">
        <f>IF([4]道具信息!C117="","",[4]道具信息!C117)</f>
        <v/>
      </c>
      <c r="D117" s="19" t="str">
        <f>IF([4]道具信息!D117="","",[4]道具信息!D117)</f>
        <v>4级阵旗</v>
      </c>
      <c r="E117" s="19">
        <f>IF([4]道具信息!E117="","",[4]道具信息!E117)</f>
        <v>4895</v>
      </c>
      <c r="F117" s="19">
        <f>IF([4]道具信息!F117="","",[4]道具信息!F117)</f>
        <v>1</v>
      </c>
      <c r="G117" s="19">
        <f>IF([4]道具信息!G117="","",[4]道具信息!G117)</f>
        <v>1</v>
      </c>
      <c r="H117" s="19">
        <f>IF([4]道具信息!H117="","",[4]道具信息!H117)</f>
        <v>1</v>
      </c>
      <c r="I117" s="19">
        <f>IF([4]道具信息!I117="","",[4]道具信息!I117)</f>
        <v>4895</v>
      </c>
      <c r="J117" s="19">
        <f>IF([4]道具信息!J117="","",[4]道具信息!J117)</f>
        <v>4895</v>
      </c>
      <c r="K117" s="19">
        <f>IF([4]道具信息!K117="","",[4]道具信息!K117)</f>
        <v>4895</v>
      </c>
      <c r="L117" s="19" t="str">
        <f>IF([4]道具信息!L117="","",[4]道具信息!L117)</f>
        <v/>
      </c>
      <c r="M117" s="19" t="str">
        <f>IF([4]道具信息!M117="","",[4]道具信息!M117)</f>
        <v/>
      </c>
      <c r="N117" s="19" t="str">
        <f>IF([4]道具信息!N117="","",[4]道具信息!N117)</f>
        <v/>
      </c>
      <c r="O117" s="19" t="str">
        <f>IF([4]道具信息!O117="","",[4]道具信息!O117)</f>
        <v/>
      </c>
      <c r="P117" s="19" t="str">
        <f>IF([4]道具信息!P117="","",[4]道具信息!P117)</f>
        <v/>
      </c>
      <c r="Q117" s="19" t="str">
        <f>IF([4]道具信息!Q117="","",[4]道具信息!Q117)</f>
        <v/>
      </c>
      <c r="R117" s="19" t="str">
        <f>IF([4]道具信息!R117="","",[4]道具信息!R117)</f>
        <v/>
      </c>
      <c r="S117" s="19" t="str">
        <f>IF([4]道具信息!S117="","",[4]道具信息!S117)</f>
        <v/>
      </c>
      <c r="T117" s="19" t="str">
        <f>IF([4]道具信息!T117="","",[4]道具信息!T117)</f>
        <v/>
      </c>
      <c r="U117" s="19" t="str">
        <f>IF([4]道具信息!U117="","",[4]道具信息!U117)</f>
        <v/>
      </c>
      <c r="V117" s="19" t="str">
        <f>IF([4]道具信息!V117="","",[4]道具信息!V117)</f>
        <v/>
      </c>
      <c r="W117" s="19" t="str">
        <f>IF([4]道具信息!W117="","",[4]道具信息!W117)</f>
        <v/>
      </c>
      <c r="X117" s="19" t="str">
        <f>IF([4]道具信息!X117="","",[4]道具信息!X117)</f>
        <v/>
      </c>
      <c r="Y117" s="19" t="str">
        <f>IF([4]道具信息!Y117="","",[4]道具信息!Y117)</f>
        <v/>
      </c>
      <c r="Z117" s="19" t="str">
        <f>IF([4]道具信息!Z117="","",[4]道具信息!Z117)</f>
        <v/>
      </c>
    </row>
    <row r="118" spans="1:26" x14ac:dyDescent="0.15">
      <c r="A118" s="19" t="str">
        <f>IF([4]道具信息!A118="","",[4]道具信息!A118)</f>
        <v/>
      </c>
      <c r="B118" s="19" t="str">
        <f>IF([4]道具信息!B118="","",[4]道具信息!B118)</f>
        <v/>
      </c>
      <c r="C118" s="19" t="str">
        <f>IF([4]道具信息!C118="","",[4]道具信息!C118)</f>
        <v/>
      </c>
      <c r="D118" s="19" t="str">
        <f>IF([4]道具信息!D118="","",[4]道具信息!D118)</f>
        <v>5级阵旗</v>
      </c>
      <c r="E118" s="19">
        <f>IF([4]道具信息!E118="","",[4]道具信息!E118)</f>
        <v>22495</v>
      </c>
      <c r="F118" s="19">
        <f>IF([4]道具信息!F118="","",[4]道具信息!F118)</f>
        <v>1</v>
      </c>
      <c r="G118" s="19">
        <f>IF([4]道具信息!G118="","",[4]道具信息!G118)</f>
        <v>1</v>
      </c>
      <c r="H118" s="19">
        <f>IF([4]道具信息!H118="","",[4]道具信息!H118)</f>
        <v>1</v>
      </c>
      <c r="I118" s="19">
        <f>IF([4]道具信息!I118="","",[4]道具信息!I118)</f>
        <v>22495</v>
      </c>
      <c r="J118" s="19">
        <f>IF([4]道具信息!J118="","",[4]道具信息!J118)</f>
        <v>22495</v>
      </c>
      <c r="K118" s="19">
        <f>IF([4]道具信息!K118="","",[4]道具信息!K118)</f>
        <v>22495</v>
      </c>
      <c r="L118" s="19" t="str">
        <f>IF([4]道具信息!L118="","",[4]道具信息!L118)</f>
        <v/>
      </c>
      <c r="M118" s="19" t="str">
        <f>IF([4]道具信息!M118="","",[4]道具信息!M118)</f>
        <v/>
      </c>
      <c r="N118" s="19" t="str">
        <f>IF([4]道具信息!N118="","",[4]道具信息!N118)</f>
        <v/>
      </c>
      <c r="O118" s="19" t="str">
        <f>IF([4]道具信息!O118="","",[4]道具信息!O118)</f>
        <v/>
      </c>
      <c r="P118" s="19" t="str">
        <f>IF([4]道具信息!P118="","",[4]道具信息!P118)</f>
        <v/>
      </c>
      <c r="Q118" s="19" t="str">
        <f>IF([4]道具信息!Q118="","",[4]道具信息!Q118)</f>
        <v/>
      </c>
      <c r="R118" s="19" t="str">
        <f>IF([4]道具信息!R118="","",[4]道具信息!R118)</f>
        <v/>
      </c>
      <c r="S118" s="19" t="str">
        <f>IF([4]道具信息!S118="","",[4]道具信息!S118)</f>
        <v/>
      </c>
      <c r="T118" s="19" t="str">
        <f>IF([4]道具信息!T118="","",[4]道具信息!T118)</f>
        <v/>
      </c>
      <c r="U118" s="19" t="str">
        <f>IF([4]道具信息!U118="","",[4]道具信息!U118)</f>
        <v/>
      </c>
      <c r="V118" s="19" t="str">
        <f>IF([4]道具信息!V118="","",[4]道具信息!V118)</f>
        <v/>
      </c>
      <c r="W118" s="19" t="str">
        <f>IF([4]道具信息!W118="","",[4]道具信息!W118)</f>
        <v/>
      </c>
      <c r="X118" s="19" t="str">
        <f>IF([4]道具信息!X118="","",[4]道具信息!X118)</f>
        <v/>
      </c>
      <c r="Y118" s="19" t="str">
        <f>IF([4]道具信息!Y118="","",[4]道具信息!Y118)</f>
        <v/>
      </c>
      <c r="Z118" s="19" t="str">
        <f>IF([4]道具信息!Z118="","",[4]道具信息!Z118)</f>
        <v/>
      </c>
    </row>
    <row r="119" spans="1:26" x14ac:dyDescent="0.15">
      <c r="A119" s="19" t="str">
        <f>IF([4]道具信息!A119="","",[4]道具信息!A119)</f>
        <v/>
      </c>
      <c r="B119" s="19" t="str">
        <f>IF([4]道具信息!B119="","",[4]道具信息!B119)</f>
        <v/>
      </c>
      <c r="C119" s="19" t="str">
        <f>IF([4]道具信息!C119="","",[4]道具信息!C119)</f>
        <v/>
      </c>
      <c r="D119" s="19" t="str">
        <f>IF([4]道具信息!D119="","",[4]道具信息!D119)</f>
        <v>6级阵旗</v>
      </c>
      <c r="E119" s="19">
        <f>IF([4]道具信息!E119="","",[4]道具信息!E119)</f>
        <v>57695</v>
      </c>
      <c r="F119" s="19">
        <f>IF([4]道具信息!F119="","",[4]道具信息!F119)</f>
        <v>1</v>
      </c>
      <c r="G119" s="19">
        <f>IF([4]道具信息!G119="","",[4]道具信息!G119)</f>
        <v>1</v>
      </c>
      <c r="H119" s="19">
        <f>IF([4]道具信息!H119="","",[4]道具信息!H119)</f>
        <v>1</v>
      </c>
      <c r="I119" s="19">
        <f>IF([4]道具信息!I119="","",[4]道具信息!I119)</f>
        <v>57695</v>
      </c>
      <c r="J119" s="19">
        <f>IF([4]道具信息!J119="","",[4]道具信息!J119)</f>
        <v>57695</v>
      </c>
      <c r="K119" s="19">
        <f>IF([4]道具信息!K119="","",[4]道具信息!K119)</f>
        <v>57695</v>
      </c>
      <c r="L119" s="19" t="str">
        <f>IF([4]道具信息!L119="","",[4]道具信息!L119)</f>
        <v/>
      </c>
      <c r="M119" s="19" t="str">
        <f>IF([4]道具信息!M119="","",[4]道具信息!M119)</f>
        <v/>
      </c>
      <c r="N119" s="19" t="str">
        <f>IF([4]道具信息!N119="","",[4]道具信息!N119)</f>
        <v/>
      </c>
      <c r="O119" s="19" t="str">
        <f>IF([4]道具信息!O119="","",[4]道具信息!O119)</f>
        <v/>
      </c>
      <c r="P119" s="19" t="str">
        <f>IF([4]道具信息!P119="","",[4]道具信息!P119)</f>
        <v/>
      </c>
      <c r="Q119" s="19" t="str">
        <f>IF([4]道具信息!Q119="","",[4]道具信息!Q119)</f>
        <v/>
      </c>
      <c r="R119" s="19" t="str">
        <f>IF([4]道具信息!R119="","",[4]道具信息!R119)</f>
        <v/>
      </c>
      <c r="S119" s="19" t="str">
        <f>IF([4]道具信息!S119="","",[4]道具信息!S119)</f>
        <v/>
      </c>
      <c r="T119" s="19" t="str">
        <f>IF([4]道具信息!T119="","",[4]道具信息!T119)</f>
        <v/>
      </c>
      <c r="U119" s="19" t="str">
        <f>IF([4]道具信息!U119="","",[4]道具信息!U119)</f>
        <v/>
      </c>
      <c r="V119" s="19" t="str">
        <f>IF([4]道具信息!V119="","",[4]道具信息!V119)</f>
        <v/>
      </c>
      <c r="W119" s="19" t="str">
        <f>IF([4]道具信息!W119="","",[4]道具信息!W119)</f>
        <v/>
      </c>
      <c r="X119" s="19" t="str">
        <f>IF([4]道具信息!X119="","",[4]道具信息!X119)</f>
        <v/>
      </c>
      <c r="Y119" s="19" t="str">
        <f>IF([4]道具信息!Y119="","",[4]道具信息!Y119)</f>
        <v/>
      </c>
      <c r="Z119" s="19" t="str">
        <f>IF([4]道具信息!Z119="","",[4]道具信息!Z119)</f>
        <v/>
      </c>
    </row>
    <row r="120" spans="1:26" x14ac:dyDescent="0.15">
      <c r="A120" s="19" t="str">
        <f>IF([4]道具信息!A120="","",[4]道具信息!A120)</f>
        <v/>
      </c>
      <c r="B120" s="19" t="str">
        <f>IF([4]道具信息!B120="","",[4]道具信息!B120)</f>
        <v/>
      </c>
      <c r="C120" s="19" t="str">
        <f>IF([4]道具信息!C120="","",[4]道具信息!C120)</f>
        <v/>
      </c>
      <c r="D120" s="19" t="str">
        <f>IF([4]道具信息!D120="","",[4]道具信息!D120)</f>
        <v>7级阵旗</v>
      </c>
      <c r="E120" s="19">
        <f>IF([4]道具信息!E120="","",[4]道具信息!E120)</f>
        <v>114895</v>
      </c>
      <c r="F120" s="19">
        <f>IF([4]道具信息!F120="","",[4]道具信息!F120)</f>
        <v>1</v>
      </c>
      <c r="G120" s="19">
        <f>IF([4]道具信息!G120="","",[4]道具信息!G120)</f>
        <v>1</v>
      </c>
      <c r="H120" s="19">
        <f>IF([4]道具信息!H120="","",[4]道具信息!H120)</f>
        <v>1</v>
      </c>
      <c r="I120" s="19">
        <f>IF([4]道具信息!I120="","",[4]道具信息!I120)</f>
        <v>114895</v>
      </c>
      <c r="J120" s="19">
        <f>IF([4]道具信息!J120="","",[4]道具信息!J120)</f>
        <v>114895</v>
      </c>
      <c r="K120" s="19">
        <f>IF([4]道具信息!K120="","",[4]道具信息!K120)</f>
        <v>114895</v>
      </c>
      <c r="L120" s="19" t="str">
        <f>IF([4]道具信息!L120="","",[4]道具信息!L120)</f>
        <v/>
      </c>
      <c r="M120" s="19" t="str">
        <f>IF([4]道具信息!M120="","",[4]道具信息!M120)</f>
        <v/>
      </c>
      <c r="N120" s="19" t="str">
        <f>IF([4]道具信息!N120="","",[4]道具信息!N120)</f>
        <v/>
      </c>
      <c r="O120" s="19" t="str">
        <f>IF([4]道具信息!O120="","",[4]道具信息!O120)</f>
        <v/>
      </c>
      <c r="P120" s="19" t="str">
        <f>IF([4]道具信息!P120="","",[4]道具信息!P120)</f>
        <v/>
      </c>
      <c r="Q120" s="19" t="str">
        <f>IF([4]道具信息!Q120="","",[4]道具信息!Q120)</f>
        <v/>
      </c>
      <c r="R120" s="19" t="str">
        <f>IF([4]道具信息!R120="","",[4]道具信息!R120)</f>
        <v/>
      </c>
      <c r="S120" s="19" t="str">
        <f>IF([4]道具信息!S120="","",[4]道具信息!S120)</f>
        <v/>
      </c>
      <c r="T120" s="19" t="str">
        <f>IF([4]道具信息!T120="","",[4]道具信息!T120)</f>
        <v/>
      </c>
      <c r="U120" s="19" t="str">
        <f>IF([4]道具信息!U120="","",[4]道具信息!U120)</f>
        <v/>
      </c>
      <c r="V120" s="19" t="str">
        <f>IF([4]道具信息!V120="","",[4]道具信息!V120)</f>
        <v/>
      </c>
      <c r="W120" s="19" t="str">
        <f>IF([4]道具信息!W120="","",[4]道具信息!W120)</f>
        <v/>
      </c>
      <c r="X120" s="19" t="str">
        <f>IF([4]道具信息!X120="","",[4]道具信息!X120)</f>
        <v/>
      </c>
      <c r="Y120" s="19" t="str">
        <f>IF([4]道具信息!Y120="","",[4]道具信息!Y120)</f>
        <v/>
      </c>
      <c r="Z120" s="19" t="str">
        <f>IF([4]道具信息!Z120="","",[4]道具信息!Z120)</f>
        <v/>
      </c>
    </row>
    <row r="121" spans="1:26" x14ac:dyDescent="0.15">
      <c r="A121" s="19" t="str">
        <f>IF([4]道具信息!A121="","",[4]道具信息!A121)</f>
        <v/>
      </c>
      <c r="B121" s="19" t="str">
        <f>IF([4]道具信息!B121="","",[4]道具信息!B121)</f>
        <v/>
      </c>
      <c r="C121" s="19" t="str">
        <f>IF([4]道具信息!C121="","",[4]道具信息!C121)</f>
        <v/>
      </c>
      <c r="D121" s="19" t="str">
        <f>IF([4]道具信息!D121="","",[4]道具信息!D121)</f>
        <v>8级阵旗</v>
      </c>
      <c r="E121" s="19">
        <f>IF([4]道具信息!E121="","",[4]道具信息!E121)</f>
        <v>200695</v>
      </c>
      <c r="F121" s="19">
        <f>IF([4]道具信息!F121="","",[4]道具信息!F121)</f>
        <v>1</v>
      </c>
      <c r="G121" s="19">
        <f>IF([4]道具信息!G121="","",[4]道具信息!G121)</f>
        <v>1</v>
      </c>
      <c r="H121" s="19">
        <f>IF([4]道具信息!H121="","",[4]道具信息!H121)</f>
        <v>1</v>
      </c>
      <c r="I121" s="19">
        <f>IF([4]道具信息!I121="","",[4]道具信息!I121)</f>
        <v>200695</v>
      </c>
      <c r="J121" s="19">
        <f>IF([4]道具信息!J121="","",[4]道具信息!J121)</f>
        <v>200695</v>
      </c>
      <c r="K121" s="19">
        <f>IF([4]道具信息!K121="","",[4]道具信息!K121)</f>
        <v>200695</v>
      </c>
      <c r="L121" s="19" t="str">
        <f>IF([4]道具信息!L121="","",[4]道具信息!L121)</f>
        <v/>
      </c>
      <c r="M121" s="19" t="str">
        <f>IF([4]道具信息!M121="","",[4]道具信息!M121)</f>
        <v/>
      </c>
      <c r="N121" s="19" t="str">
        <f>IF([4]道具信息!N121="","",[4]道具信息!N121)</f>
        <v/>
      </c>
      <c r="O121" s="19" t="str">
        <f>IF([4]道具信息!O121="","",[4]道具信息!O121)</f>
        <v/>
      </c>
      <c r="P121" s="19" t="str">
        <f>IF([4]道具信息!P121="","",[4]道具信息!P121)</f>
        <v/>
      </c>
      <c r="Q121" s="19" t="str">
        <f>IF([4]道具信息!Q121="","",[4]道具信息!Q121)</f>
        <v/>
      </c>
      <c r="R121" s="19" t="str">
        <f>IF([4]道具信息!R121="","",[4]道具信息!R121)</f>
        <v/>
      </c>
      <c r="S121" s="19" t="str">
        <f>IF([4]道具信息!S121="","",[4]道具信息!S121)</f>
        <v/>
      </c>
      <c r="T121" s="19" t="str">
        <f>IF([4]道具信息!T121="","",[4]道具信息!T121)</f>
        <v/>
      </c>
      <c r="U121" s="19" t="str">
        <f>IF([4]道具信息!U121="","",[4]道具信息!U121)</f>
        <v/>
      </c>
      <c r="V121" s="19" t="str">
        <f>IF([4]道具信息!V121="","",[4]道具信息!V121)</f>
        <v/>
      </c>
      <c r="W121" s="19" t="str">
        <f>IF([4]道具信息!W121="","",[4]道具信息!W121)</f>
        <v/>
      </c>
      <c r="X121" s="19" t="str">
        <f>IF([4]道具信息!X121="","",[4]道具信息!X121)</f>
        <v/>
      </c>
      <c r="Y121" s="19" t="str">
        <f>IF([4]道具信息!Y121="","",[4]道具信息!Y121)</f>
        <v/>
      </c>
      <c r="Z121" s="19" t="str">
        <f>IF([4]道具信息!Z121="","",[4]道具信息!Z121)</f>
        <v/>
      </c>
    </row>
    <row r="122" spans="1:26" x14ac:dyDescent="0.15">
      <c r="A122" s="19" t="str">
        <f>IF([4]道具信息!A122="","",[4]道具信息!A122)</f>
        <v/>
      </c>
      <c r="B122" s="19" t="str">
        <f>IF([4]道具信息!B122="","",[4]道具信息!B122)</f>
        <v/>
      </c>
      <c r="C122" s="19" t="str">
        <f>IF([4]道具信息!C122="","",[4]道具信息!C122)</f>
        <v/>
      </c>
      <c r="D122" s="19" t="str">
        <f>IF([4]道具信息!D122="","",[4]道具信息!D122)</f>
        <v>9级阵旗</v>
      </c>
      <c r="E122" s="19">
        <f>IF([4]道具信息!E122="","",[4]道具信息!E122)</f>
        <v>321695</v>
      </c>
      <c r="F122" s="19">
        <f>IF([4]道具信息!F122="","",[4]道具信息!F122)</f>
        <v>1</v>
      </c>
      <c r="G122" s="19">
        <f>IF([4]道具信息!G122="","",[4]道具信息!G122)</f>
        <v>1</v>
      </c>
      <c r="H122" s="19">
        <f>IF([4]道具信息!H122="","",[4]道具信息!H122)</f>
        <v>1</v>
      </c>
      <c r="I122" s="19">
        <f>IF([4]道具信息!I122="","",[4]道具信息!I122)</f>
        <v>321695</v>
      </c>
      <c r="J122" s="19">
        <f>IF([4]道具信息!J122="","",[4]道具信息!J122)</f>
        <v>321695</v>
      </c>
      <c r="K122" s="19">
        <f>IF([4]道具信息!K122="","",[4]道具信息!K122)</f>
        <v>321695</v>
      </c>
      <c r="L122" s="19" t="str">
        <f>IF([4]道具信息!L122="","",[4]道具信息!L122)</f>
        <v/>
      </c>
      <c r="M122" s="19" t="str">
        <f>IF([4]道具信息!M122="","",[4]道具信息!M122)</f>
        <v/>
      </c>
      <c r="N122" s="19" t="str">
        <f>IF([4]道具信息!N122="","",[4]道具信息!N122)</f>
        <v/>
      </c>
      <c r="O122" s="19" t="str">
        <f>IF([4]道具信息!O122="","",[4]道具信息!O122)</f>
        <v/>
      </c>
      <c r="P122" s="19" t="str">
        <f>IF([4]道具信息!P122="","",[4]道具信息!P122)</f>
        <v/>
      </c>
      <c r="Q122" s="19" t="str">
        <f>IF([4]道具信息!Q122="","",[4]道具信息!Q122)</f>
        <v/>
      </c>
      <c r="R122" s="19" t="str">
        <f>IF([4]道具信息!R122="","",[4]道具信息!R122)</f>
        <v/>
      </c>
      <c r="S122" s="19" t="str">
        <f>IF([4]道具信息!S122="","",[4]道具信息!S122)</f>
        <v/>
      </c>
      <c r="T122" s="19" t="str">
        <f>IF([4]道具信息!T122="","",[4]道具信息!T122)</f>
        <v/>
      </c>
      <c r="U122" s="19" t="str">
        <f>IF([4]道具信息!U122="","",[4]道具信息!U122)</f>
        <v/>
      </c>
      <c r="V122" s="19" t="str">
        <f>IF([4]道具信息!V122="","",[4]道具信息!V122)</f>
        <v/>
      </c>
      <c r="W122" s="19" t="str">
        <f>IF([4]道具信息!W122="","",[4]道具信息!W122)</f>
        <v/>
      </c>
      <c r="X122" s="19" t="str">
        <f>IF([4]道具信息!X122="","",[4]道具信息!X122)</f>
        <v/>
      </c>
      <c r="Y122" s="19" t="str">
        <f>IF([4]道具信息!Y122="","",[4]道具信息!Y122)</f>
        <v/>
      </c>
      <c r="Z122" s="19" t="str">
        <f>IF([4]道具信息!Z122="","",[4]道具信息!Z122)</f>
        <v/>
      </c>
    </row>
    <row r="123" spans="1:26" x14ac:dyDescent="0.15">
      <c r="A123" s="19" t="str">
        <f>IF([4]道具信息!A123="","",[4]道具信息!A123)</f>
        <v/>
      </c>
      <c r="B123" s="19" t="str">
        <f>IF([4]道具信息!B123="","",[4]道具信息!B123)</f>
        <v/>
      </c>
      <c r="C123" s="19" t="str">
        <f>IF([4]道具信息!C123="","",[4]道具信息!C123)</f>
        <v/>
      </c>
      <c r="D123" s="19" t="str">
        <f>IF([4]道具信息!D123="","",[4]道具信息!D123)</f>
        <v/>
      </c>
      <c r="E123" s="19" t="str">
        <f>IF([4]道具信息!E123="","",[4]道具信息!E123)</f>
        <v/>
      </c>
      <c r="F123" s="19" t="str">
        <f>IF([4]道具信息!F123="","",[4]道具信息!F123)</f>
        <v/>
      </c>
      <c r="G123" s="19" t="str">
        <f>IF([4]道具信息!G123="","",[4]道具信息!G123)</f>
        <v/>
      </c>
      <c r="H123" s="19" t="str">
        <f>IF([4]道具信息!H123="","",[4]道具信息!H123)</f>
        <v/>
      </c>
      <c r="I123" s="19" t="str">
        <f>IF([4]道具信息!I123="","",[4]道具信息!I123)</f>
        <v/>
      </c>
      <c r="J123" s="19" t="str">
        <f>IF([4]道具信息!J123="","",[4]道具信息!J123)</f>
        <v/>
      </c>
      <c r="K123" s="19" t="str">
        <f>IF([4]道具信息!K123="","",[4]道具信息!K123)</f>
        <v/>
      </c>
      <c r="L123" s="19" t="str">
        <f>IF([4]道具信息!L123="","",[4]道具信息!L123)</f>
        <v/>
      </c>
      <c r="M123" s="19" t="str">
        <f>IF([4]道具信息!M123="","",[4]道具信息!M123)</f>
        <v/>
      </c>
      <c r="N123" s="19" t="str">
        <f>IF([4]道具信息!N123="","",[4]道具信息!N123)</f>
        <v/>
      </c>
      <c r="O123" s="19" t="str">
        <f>IF([4]道具信息!O123="","",[4]道具信息!O123)</f>
        <v/>
      </c>
      <c r="P123" s="19" t="str">
        <f>IF([4]道具信息!P123="","",[4]道具信息!P123)</f>
        <v/>
      </c>
      <c r="Q123" s="19" t="str">
        <f>IF([4]道具信息!Q123="","",[4]道具信息!Q123)</f>
        <v/>
      </c>
      <c r="R123" s="19" t="str">
        <f>IF([4]道具信息!R123="","",[4]道具信息!R123)</f>
        <v/>
      </c>
      <c r="S123" s="19" t="str">
        <f>IF([4]道具信息!S123="","",[4]道具信息!S123)</f>
        <v/>
      </c>
      <c r="T123" s="19" t="str">
        <f>IF([4]道具信息!T123="","",[4]道具信息!T123)</f>
        <v/>
      </c>
      <c r="U123" s="19" t="str">
        <f>IF([4]道具信息!U123="","",[4]道具信息!U123)</f>
        <v/>
      </c>
      <c r="V123" s="19" t="str">
        <f>IF([4]道具信息!V123="","",[4]道具信息!V123)</f>
        <v/>
      </c>
      <c r="W123" s="19" t="str">
        <f>IF([4]道具信息!W123="","",[4]道具信息!W123)</f>
        <v/>
      </c>
      <c r="X123" s="19" t="str">
        <f>IF([4]道具信息!X123="","",[4]道具信息!X123)</f>
        <v/>
      </c>
      <c r="Y123" s="19" t="str">
        <f>IF([4]道具信息!Y123="","",[4]道具信息!Y123)</f>
        <v/>
      </c>
      <c r="Z123" s="19" t="str">
        <f>IF([4]道具信息!Z123="","",[4]道具信息!Z123)</f>
        <v/>
      </c>
    </row>
    <row r="124" spans="1:26" x14ac:dyDescent="0.15">
      <c r="A124" s="19" t="str">
        <f>IF([4]道具信息!A124="","",[4]道具信息!A124)</f>
        <v/>
      </c>
      <c r="B124" s="19" t="str">
        <f>IF([4]道具信息!B124="","",[4]道具信息!B124)</f>
        <v/>
      </c>
      <c r="C124" s="19" t="str">
        <f>IF([4]道具信息!C124="","",[4]道具信息!C124)</f>
        <v/>
      </c>
      <c r="D124" s="19" t="str">
        <f>IF([4]道具信息!D124="","",[4]道具信息!D124)</f>
        <v/>
      </c>
      <c r="E124" s="19" t="str">
        <f>IF([4]道具信息!E124="","",[4]道具信息!E124)</f>
        <v/>
      </c>
      <c r="F124" s="19" t="str">
        <f>IF([4]道具信息!F124="","",[4]道具信息!F124)</f>
        <v/>
      </c>
      <c r="G124" s="19" t="str">
        <f>IF([4]道具信息!G124="","",[4]道具信息!G124)</f>
        <v/>
      </c>
      <c r="H124" s="19" t="str">
        <f>IF([4]道具信息!H124="","",[4]道具信息!H124)</f>
        <v/>
      </c>
      <c r="I124" s="19" t="str">
        <f>IF([4]道具信息!I124="","",[4]道具信息!I124)</f>
        <v/>
      </c>
      <c r="J124" s="19" t="str">
        <f>IF([4]道具信息!J124="","",[4]道具信息!J124)</f>
        <v/>
      </c>
      <c r="K124" s="19" t="str">
        <f>IF([4]道具信息!K124="","",[4]道具信息!K124)</f>
        <v/>
      </c>
      <c r="L124" s="19" t="str">
        <f>IF([4]道具信息!L124="","",[4]道具信息!L124)</f>
        <v/>
      </c>
      <c r="M124" s="19" t="str">
        <f>IF([4]道具信息!M124="","",[4]道具信息!M124)</f>
        <v/>
      </c>
      <c r="N124" s="19" t="str">
        <f>IF([4]道具信息!N124="","",[4]道具信息!N124)</f>
        <v/>
      </c>
      <c r="O124" s="19" t="str">
        <f>IF([4]道具信息!O124="","",[4]道具信息!O124)</f>
        <v/>
      </c>
      <c r="P124" s="19" t="str">
        <f>IF([4]道具信息!P124="","",[4]道具信息!P124)</f>
        <v/>
      </c>
      <c r="Q124" s="19" t="str">
        <f>IF([4]道具信息!Q124="","",[4]道具信息!Q124)</f>
        <v/>
      </c>
      <c r="R124" s="19" t="str">
        <f>IF([4]道具信息!R124="","",[4]道具信息!R124)</f>
        <v/>
      </c>
      <c r="S124" s="19" t="str">
        <f>IF([4]道具信息!S124="","",[4]道具信息!S124)</f>
        <v/>
      </c>
      <c r="T124" s="19" t="str">
        <f>IF([4]道具信息!T124="","",[4]道具信息!T124)</f>
        <v/>
      </c>
      <c r="U124" s="19" t="str">
        <f>IF([4]道具信息!U124="","",[4]道具信息!U124)</f>
        <v/>
      </c>
      <c r="V124" s="19" t="str">
        <f>IF([4]道具信息!V124="","",[4]道具信息!V124)</f>
        <v/>
      </c>
      <c r="W124" s="19" t="str">
        <f>IF([4]道具信息!W124="","",[4]道具信息!W124)</f>
        <v/>
      </c>
      <c r="X124" s="19" t="str">
        <f>IF([4]道具信息!X124="","",[4]道具信息!X124)</f>
        <v/>
      </c>
      <c r="Y124" s="19" t="str">
        <f>IF([4]道具信息!Y124="","",[4]道具信息!Y124)</f>
        <v/>
      </c>
      <c r="Z124" s="19" t="str">
        <f>IF([4]道具信息!Z124="","",[4]道具信息!Z124)</f>
        <v/>
      </c>
    </row>
    <row r="125" spans="1:26" x14ac:dyDescent="0.15">
      <c r="A125" s="19" t="str">
        <f>IF([4]道具信息!A125="","",[4]道具信息!A125)</f>
        <v/>
      </c>
      <c r="B125" s="19" t="str">
        <f>IF([4]道具信息!B125="","",[4]道具信息!B125)</f>
        <v/>
      </c>
      <c r="C125" s="19" t="str">
        <f>IF([4]道具信息!C125="","",[4]道具信息!C125)</f>
        <v/>
      </c>
      <c r="D125" s="19" t="str">
        <f>IF([4]道具信息!D125="","",[4]道具信息!D125)</f>
        <v>普通随机图纸</v>
      </c>
      <c r="E125" s="19">
        <f>IF([4]道具信息!E125="","",[4]道具信息!E125)</f>
        <v>50</v>
      </c>
      <c r="F125" s="19">
        <f>IF([4]道具信息!F125="","",[4]道具信息!F125)</f>
        <v>1</v>
      </c>
      <c r="G125" s="19">
        <f>IF([4]道具信息!G125="","",[4]道具信息!G125)</f>
        <v>0.2</v>
      </c>
      <c r="H125" s="19">
        <f>IF([4]道具信息!H125="","",[4]道具信息!H125)</f>
        <v>0.2</v>
      </c>
      <c r="I125" s="19">
        <f>IF([4]道具信息!I125="","",[4]道具信息!I125)</f>
        <v>50</v>
      </c>
      <c r="J125" s="19">
        <f>IF([4]道具信息!J125="","",[4]道具信息!J125)</f>
        <v>10</v>
      </c>
      <c r="K125" s="19">
        <f>IF([4]道具信息!K125="","",[4]道具信息!K125)</f>
        <v>10</v>
      </c>
      <c r="L125" s="19" t="str">
        <f>IF([4]道具信息!L125="","",[4]道具信息!L125)</f>
        <v/>
      </c>
      <c r="M125" s="19" t="str">
        <f>IF([4]道具信息!M125="","",[4]道具信息!M125)</f>
        <v/>
      </c>
      <c r="N125" s="19" t="str">
        <f>IF([4]道具信息!N125="","",[4]道具信息!N125)</f>
        <v/>
      </c>
      <c r="O125" s="19" t="str">
        <f>IF([4]道具信息!O125="","",[4]道具信息!O125)</f>
        <v/>
      </c>
      <c r="P125" s="19" t="str">
        <f>IF([4]道具信息!P125="","",[4]道具信息!P125)</f>
        <v/>
      </c>
      <c r="Q125" s="19" t="str">
        <f>IF([4]道具信息!Q125="","",[4]道具信息!Q125)</f>
        <v/>
      </c>
      <c r="R125" s="19" t="str">
        <f>IF([4]道具信息!R125="","",[4]道具信息!R125)</f>
        <v/>
      </c>
      <c r="S125" s="19" t="str">
        <f>IF([4]道具信息!S125="","",[4]道具信息!S125)</f>
        <v/>
      </c>
      <c r="T125" s="19" t="str">
        <f>IF([4]道具信息!T125="","",[4]道具信息!T125)</f>
        <v/>
      </c>
      <c r="U125" s="19" t="str">
        <f>IF([4]道具信息!U125="","",[4]道具信息!U125)</f>
        <v/>
      </c>
      <c r="V125" s="19" t="str">
        <f>IF([4]道具信息!V125="","",[4]道具信息!V125)</f>
        <v/>
      </c>
      <c r="W125" s="19" t="str">
        <f>IF([4]道具信息!W125="","",[4]道具信息!W125)</f>
        <v/>
      </c>
      <c r="X125" s="19" t="str">
        <f>IF([4]道具信息!X125="","",[4]道具信息!X125)</f>
        <v/>
      </c>
      <c r="Y125" s="19" t="str">
        <f>IF([4]道具信息!Y125="","",[4]道具信息!Y125)</f>
        <v/>
      </c>
      <c r="Z125" s="19" t="str">
        <f>IF([4]道具信息!Z125="","",[4]道具信息!Z125)</f>
        <v/>
      </c>
    </row>
    <row r="126" spans="1:26" x14ac:dyDescent="0.15">
      <c r="A126" s="19" t="str">
        <f>IF([4]道具信息!A126="","",[4]道具信息!A126)</f>
        <v/>
      </c>
      <c r="B126" s="19" t="str">
        <f>IF([4]道具信息!B126="","",[4]道具信息!B126)</f>
        <v/>
      </c>
      <c r="C126" s="19" t="str">
        <f>IF([4]道具信息!C126="","",[4]道具信息!C126)</f>
        <v/>
      </c>
      <c r="D126" s="19" t="str">
        <f>IF([4]道具信息!D126="","",[4]道具信息!D126)</f>
        <v>精良随机图纸</v>
      </c>
      <c r="E126" s="19">
        <f>IF([4]道具信息!E126="","",[4]道具信息!E126)</f>
        <v>190</v>
      </c>
      <c r="F126" s="19">
        <f>IF([4]道具信息!F126="","",[4]道具信息!F126)</f>
        <v>1</v>
      </c>
      <c r="G126" s="19">
        <f>IF([4]道具信息!G126="","",[4]道具信息!G126)</f>
        <v>0.2</v>
      </c>
      <c r="H126" s="19">
        <f>IF([4]道具信息!H126="","",[4]道具信息!H126)</f>
        <v>0.2</v>
      </c>
      <c r="I126" s="19">
        <f>IF([4]道具信息!I126="","",[4]道具信息!I126)</f>
        <v>190</v>
      </c>
      <c r="J126" s="19">
        <f>IF([4]道具信息!J126="","",[4]道具信息!J126)</f>
        <v>38</v>
      </c>
      <c r="K126" s="19">
        <f>IF([4]道具信息!K126="","",[4]道具信息!K126)</f>
        <v>38</v>
      </c>
      <c r="L126" s="19" t="str">
        <f>IF([4]道具信息!L126="","",[4]道具信息!L126)</f>
        <v/>
      </c>
      <c r="M126" s="19" t="str">
        <f>IF([4]道具信息!M126="","",[4]道具信息!M126)</f>
        <v/>
      </c>
      <c r="N126" s="19" t="str">
        <f>IF([4]道具信息!N126="","",[4]道具信息!N126)</f>
        <v/>
      </c>
      <c r="O126" s="19" t="str">
        <f>IF([4]道具信息!O126="","",[4]道具信息!O126)</f>
        <v/>
      </c>
      <c r="P126" s="19" t="str">
        <f>IF([4]道具信息!P126="","",[4]道具信息!P126)</f>
        <v/>
      </c>
      <c r="Q126" s="19" t="str">
        <f>IF([4]道具信息!Q126="","",[4]道具信息!Q126)</f>
        <v/>
      </c>
      <c r="R126" s="19" t="str">
        <f>IF([4]道具信息!R126="","",[4]道具信息!R126)</f>
        <v/>
      </c>
      <c r="S126" s="19" t="str">
        <f>IF([4]道具信息!S126="","",[4]道具信息!S126)</f>
        <v/>
      </c>
      <c r="T126" s="19" t="str">
        <f>IF([4]道具信息!T126="","",[4]道具信息!T126)</f>
        <v/>
      </c>
      <c r="U126" s="19" t="str">
        <f>IF([4]道具信息!U126="","",[4]道具信息!U126)</f>
        <v/>
      </c>
      <c r="V126" s="19" t="str">
        <f>IF([4]道具信息!V126="","",[4]道具信息!V126)</f>
        <v/>
      </c>
      <c r="W126" s="19" t="str">
        <f>IF([4]道具信息!W126="","",[4]道具信息!W126)</f>
        <v/>
      </c>
      <c r="X126" s="19" t="str">
        <f>IF([4]道具信息!X126="","",[4]道具信息!X126)</f>
        <v/>
      </c>
      <c r="Y126" s="19" t="str">
        <f>IF([4]道具信息!Y126="","",[4]道具信息!Y126)</f>
        <v/>
      </c>
      <c r="Z126" s="19" t="str">
        <f>IF([4]道具信息!Z126="","",[4]道具信息!Z126)</f>
        <v/>
      </c>
    </row>
    <row r="127" spans="1:26" x14ac:dyDescent="0.15">
      <c r="A127" s="19" t="str">
        <f>IF([4]道具信息!A127="","",[4]道具信息!A127)</f>
        <v/>
      </c>
      <c r="B127" s="19" t="str">
        <f>IF([4]道具信息!B127="","",[4]道具信息!B127)</f>
        <v/>
      </c>
      <c r="C127" s="19" t="str">
        <f>IF([4]道具信息!C127="","",[4]道具信息!C127)</f>
        <v/>
      </c>
      <c r="D127" s="19" t="str">
        <f>IF([4]道具信息!D127="","",[4]道具信息!D127)</f>
        <v>优质随机图纸</v>
      </c>
      <c r="E127" s="19">
        <f>IF([4]道具信息!E127="","",[4]道具信息!E127)</f>
        <v>675</v>
      </c>
      <c r="F127" s="19">
        <f>IF([4]道具信息!F127="","",[4]道具信息!F127)</f>
        <v>1</v>
      </c>
      <c r="G127" s="19">
        <f>IF([4]道具信息!G127="","",[4]道具信息!G127)</f>
        <v>1</v>
      </c>
      <c r="H127" s="19">
        <f>IF([4]道具信息!H127="","",[4]道具信息!H127)</f>
        <v>0.18518518518518517</v>
      </c>
      <c r="I127" s="19">
        <f>IF([4]道具信息!I127="","",[4]道具信息!I127)</f>
        <v>675</v>
      </c>
      <c r="J127" s="19">
        <f>IF([4]道具信息!J127="","",[4]道具信息!J127)</f>
        <v>675</v>
      </c>
      <c r="K127" s="19">
        <f>IF([4]道具信息!K127="","",[4]道具信息!K127)</f>
        <v>125</v>
      </c>
      <c r="L127" s="19" t="str">
        <f>IF([4]道具信息!L127="","",[4]道具信息!L127)</f>
        <v/>
      </c>
      <c r="M127" s="19" t="str">
        <f>IF([4]道具信息!M127="","",[4]道具信息!M127)</f>
        <v/>
      </c>
      <c r="N127" s="19" t="str">
        <f>IF([4]道具信息!N127="","",[4]道具信息!N127)</f>
        <v/>
      </c>
      <c r="O127" s="19" t="str">
        <f>IF([4]道具信息!O127="","",[4]道具信息!O127)</f>
        <v/>
      </c>
      <c r="P127" s="19" t="str">
        <f>IF([4]道具信息!P127="","",[4]道具信息!P127)</f>
        <v/>
      </c>
      <c r="Q127" s="19" t="str">
        <f>IF([4]道具信息!Q127="","",[4]道具信息!Q127)</f>
        <v/>
      </c>
      <c r="R127" s="19" t="str">
        <f>IF([4]道具信息!R127="","",[4]道具信息!R127)</f>
        <v/>
      </c>
      <c r="S127" s="19" t="str">
        <f>IF([4]道具信息!S127="","",[4]道具信息!S127)</f>
        <v/>
      </c>
      <c r="T127" s="19" t="str">
        <f>IF([4]道具信息!T127="","",[4]道具信息!T127)</f>
        <v/>
      </c>
      <c r="U127" s="19" t="str">
        <f>IF([4]道具信息!U127="","",[4]道具信息!U127)</f>
        <v/>
      </c>
      <c r="V127" s="19" t="str">
        <f>IF([4]道具信息!V127="","",[4]道具信息!V127)</f>
        <v/>
      </c>
      <c r="W127" s="19" t="str">
        <f>IF([4]道具信息!W127="","",[4]道具信息!W127)</f>
        <v/>
      </c>
      <c r="X127" s="19" t="str">
        <f>IF([4]道具信息!X127="","",[4]道具信息!X127)</f>
        <v/>
      </c>
      <c r="Y127" s="19" t="str">
        <f>IF([4]道具信息!Y127="","",[4]道具信息!Y127)</f>
        <v/>
      </c>
      <c r="Z127" s="19" t="str">
        <f>IF([4]道具信息!Z127="","",[4]道具信息!Z127)</f>
        <v/>
      </c>
    </row>
    <row r="128" spans="1:26" x14ac:dyDescent="0.15">
      <c r="A128" s="19" t="str">
        <f>IF([4]道具信息!A128="","",[4]道具信息!A128)</f>
        <v/>
      </c>
      <c r="B128" s="19" t="str">
        <f>IF([4]道具信息!B128="","",[4]道具信息!B128)</f>
        <v/>
      </c>
      <c r="C128" s="19" t="str">
        <f>IF([4]道具信息!C128="","",[4]道具信息!C128)</f>
        <v/>
      </c>
      <c r="D128" s="19" t="str">
        <f>IF([4]道具信息!D128="","",[4]道具信息!D128)</f>
        <v>珍稀随机图纸</v>
      </c>
      <c r="E128" s="19">
        <f>IF([4]道具信息!E128="","",[4]道具信息!E128)</f>
        <v>975</v>
      </c>
      <c r="F128" s="19">
        <f>IF([4]道具信息!F128="","",[4]道具信息!F128)</f>
        <v>1</v>
      </c>
      <c r="G128" s="19">
        <f>IF([4]道具信息!G128="","",[4]道具信息!G128)</f>
        <v>1</v>
      </c>
      <c r="H128" s="19">
        <f>IF([4]道具信息!H128="","",[4]道具信息!H128)</f>
        <v>1</v>
      </c>
      <c r="I128" s="19">
        <f>IF([4]道具信息!I128="","",[4]道具信息!I128)</f>
        <v>975</v>
      </c>
      <c r="J128" s="19">
        <f>IF([4]道具信息!J128="","",[4]道具信息!J128)</f>
        <v>975</v>
      </c>
      <c r="K128" s="19">
        <f>IF([4]道具信息!K128="","",[4]道具信息!K128)</f>
        <v>975</v>
      </c>
      <c r="L128" s="19" t="str">
        <f>IF([4]道具信息!L128="","",[4]道具信息!L128)</f>
        <v/>
      </c>
      <c r="M128" s="19" t="str">
        <f>IF([4]道具信息!M128="","",[4]道具信息!M128)</f>
        <v/>
      </c>
      <c r="N128" s="19" t="str">
        <f>IF([4]道具信息!N128="","",[4]道具信息!N128)</f>
        <v/>
      </c>
      <c r="O128" s="19" t="str">
        <f>IF([4]道具信息!O128="","",[4]道具信息!O128)</f>
        <v/>
      </c>
      <c r="P128" s="19" t="str">
        <f>IF([4]道具信息!P128="","",[4]道具信息!P128)</f>
        <v/>
      </c>
      <c r="Q128" s="19" t="str">
        <f>IF([4]道具信息!Q128="","",[4]道具信息!Q128)</f>
        <v/>
      </c>
      <c r="R128" s="19" t="str">
        <f>IF([4]道具信息!R128="","",[4]道具信息!R128)</f>
        <v/>
      </c>
      <c r="S128" s="19" t="str">
        <f>IF([4]道具信息!S128="","",[4]道具信息!S128)</f>
        <v/>
      </c>
      <c r="T128" s="19" t="str">
        <f>IF([4]道具信息!T128="","",[4]道具信息!T128)</f>
        <v/>
      </c>
      <c r="U128" s="19" t="str">
        <f>IF([4]道具信息!U128="","",[4]道具信息!U128)</f>
        <v/>
      </c>
      <c r="V128" s="19" t="str">
        <f>IF([4]道具信息!V128="","",[4]道具信息!V128)</f>
        <v/>
      </c>
      <c r="W128" s="19" t="str">
        <f>IF([4]道具信息!W128="","",[4]道具信息!W128)</f>
        <v/>
      </c>
      <c r="X128" s="19" t="str">
        <f>IF([4]道具信息!X128="","",[4]道具信息!X128)</f>
        <v/>
      </c>
      <c r="Y128" s="19" t="str">
        <f>IF([4]道具信息!Y128="","",[4]道具信息!Y128)</f>
        <v/>
      </c>
      <c r="Z128" s="19" t="str">
        <f>IF([4]道具信息!Z128="","",[4]道具信息!Z128)</f>
        <v/>
      </c>
    </row>
    <row r="129" spans="1:26" x14ac:dyDescent="0.15">
      <c r="A129" s="19" t="str">
        <f>IF([4]道具信息!A129="","",[4]道具信息!A129)</f>
        <v/>
      </c>
      <c r="B129" s="19" t="str">
        <f>IF([4]道具信息!B129="","",[4]道具信息!B129)</f>
        <v/>
      </c>
      <c r="C129" s="19" t="str">
        <f>IF([4]道具信息!C129="","",[4]道具信息!C129)</f>
        <v/>
      </c>
      <c r="D129" s="19" t="str">
        <f>IF([4]道具信息!D129="","",[4]道具信息!D129)</f>
        <v>传世随机图纸</v>
      </c>
      <c r="E129" s="19">
        <f>IF([4]道具信息!E129="","",[4]道具信息!E129)</f>
        <v>2800</v>
      </c>
      <c r="F129" s="19">
        <f>IF([4]道具信息!F129="","",[4]道具信息!F129)</f>
        <v>1</v>
      </c>
      <c r="G129" s="19">
        <f>IF([4]道具信息!G129="","",[4]道具信息!G129)</f>
        <v>1</v>
      </c>
      <c r="H129" s="19">
        <f>IF([4]道具信息!H129="","",[4]道具信息!H129)</f>
        <v>1</v>
      </c>
      <c r="I129" s="19">
        <f>IF([4]道具信息!I129="","",[4]道具信息!I129)</f>
        <v>2800</v>
      </c>
      <c r="J129" s="19">
        <f>IF([4]道具信息!J129="","",[4]道具信息!J129)</f>
        <v>2800</v>
      </c>
      <c r="K129" s="19">
        <f>IF([4]道具信息!K129="","",[4]道具信息!K129)</f>
        <v>2800</v>
      </c>
      <c r="L129" s="19" t="str">
        <f>IF([4]道具信息!L129="","",[4]道具信息!L129)</f>
        <v/>
      </c>
      <c r="M129" s="19" t="str">
        <f>IF([4]道具信息!M129="","",[4]道具信息!M129)</f>
        <v/>
      </c>
      <c r="N129" s="19" t="str">
        <f>IF([4]道具信息!N129="","",[4]道具信息!N129)</f>
        <v/>
      </c>
      <c r="O129" s="19" t="str">
        <f>IF([4]道具信息!O129="","",[4]道具信息!O129)</f>
        <v/>
      </c>
      <c r="P129" s="19" t="str">
        <f>IF([4]道具信息!P129="","",[4]道具信息!P129)</f>
        <v/>
      </c>
      <c r="Q129" s="19" t="str">
        <f>IF([4]道具信息!Q129="","",[4]道具信息!Q129)</f>
        <v/>
      </c>
      <c r="R129" s="19" t="str">
        <f>IF([4]道具信息!R129="","",[4]道具信息!R129)</f>
        <v/>
      </c>
      <c r="S129" s="19" t="str">
        <f>IF([4]道具信息!S129="","",[4]道具信息!S129)</f>
        <v/>
      </c>
      <c r="T129" s="19" t="str">
        <f>IF([4]道具信息!T129="","",[4]道具信息!T129)</f>
        <v/>
      </c>
      <c r="U129" s="19" t="str">
        <f>IF([4]道具信息!U129="","",[4]道具信息!U129)</f>
        <v/>
      </c>
      <c r="V129" s="19" t="str">
        <f>IF([4]道具信息!V129="","",[4]道具信息!V129)</f>
        <v/>
      </c>
      <c r="W129" s="19" t="str">
        <f>IF([4]道具信息!W129="","",[4]道具信息!W129)</f>
        <v/>
      </c>
      <c r="X129" s="19" t="str">
        <f>IF([4]道具信息!X129="","",[4]道具信息!X129)</f>
        <v/>
      </c>
      <c r="Y129" s="19" t="str">
        <f>IF([4]道具信息!Y129="","",[4]道具信息!Y129)</f>
        <v/>
      </c>
      <c r="Z129" s="19" t="str">
        <f>IF([4]道具信息!Z129="","",[4]道具信息!Z129)</f>
        <v/>
      </c>
    </row>
    <row r="130" spans="1:26" x14ac:dyDescent="0.15">
      <c r="A130" s="19" t="str">
        <f>IF([4]道具信息!A130="","",[4]道具信息!A130)</f>
        <v/>
      </c>
      <c r="B130" s="19" t="str">
        <f>IF([4]道具信息!B130="","",[4]道具信息!B130)</f>
        <v/>
      </c>
      <c r="C130" s="19" t="str">
        <f>IF([4]道具信息!C130="","",[4]道具信息!C130)</f>
        <v/>
      </c>
      <c r="D130" s="19" t="str">
        <f>IF([4]道具信息!D130="","",[4]道具信息!D130)</f>
        <v>传奇随机图纸</v>
      </c>
      <c r="E130" s="19">
        <f>IF([4]道具信息!E130="","",[4]道具信息!E130)</f>
        <v>4000</v>
      </c>
      <c r="F130" s="19">
        <f>IF([4]道具信息!F130="","",[4]道具信息!F130)</f>
        <v>1</v>
      </c>
      <c r="G130" s="19">
        <f>IF([4]道具信息!G130="","",[4]道具信息!G130)</f>
        <v>1</v>
      </c>
      <c r="H130" s="19">
        <f>IF([4]道具信息!H130="","",[4]道具信息!H130)</f>
        <v>1</v>
      </c>
      <c r="I130" s="19">
        <f>IF([4]道具信息!I130="","",[4]道具信息!I130)</f>
        <v>4000</v>
      </c>
      <c r="J130" s="19">
        <f>IF([4]道具信息!J130="","",[4]道具信息!J130)</f>
        <v>4000</v>
      </c>
      <c r="K130" s="19">
        <f>IF([4]道具信息!K130="","",[4]道具信息!K130)</f>
        <v>4000</v>
      </c>
      <c r="L130" s="19" t="str">
        <f>IF([4]道具信息!L130="","",[4]道具信息!L130)</f>
        <v/>
      </c>
      <c r="M130" s="19" t="str">
        <f>IF([4]道具信息!M130="","",[4]道具信息!M130)</f>
        <v/>
      </c>
      <c r="N130" s="19" t="str">
        <f>IF([4]道具信息!N130="","",[4]道具信息!N130)</f>
        <v/>
      </c>
      <c r="O130" s="19" t="str">
        <f>IF([4]道具信息!O130="","",[4]道具信息!O130)</f>
        <v/>
      </c>
      <c r="P130" s="19" t="str">
        <f>IF([4]道具信息!P130="","",[4]道具信息!P130)</f>
        <v/>
      </c>
      <c r="Q130" s="19" t="str">
        <f>IF([4]道具信息!Q130="","",[4]道具信息!Q130)</f>
        <v/>
      </c>
      <c r="R130" s="19" t="str">
        <f>IF([4]道具信息!R130="","",[4]道具信息!R130)</f>
        <v/>
      </c>
      <c r="S130" s="19" t="str">
        <f>IF([4]道具信息!S130="","",[4]道具信息!S130)</f>
        <v/>
      </c>
      <c r="T130" s="19" t="str">
        <f>IF([4]道具信息!T130="","",[4]道具信息!T130)</f>
        <v/>
      </c>
      <c r="U130" s="19" t="str">
        <f>IF([4]道具信息!U130="","",[4]道具信息!U130)</f>
        <v/>
      </c>
      <c r="V130" s="19" t="str">
        <f>IF([4]道具信息!V130="","",[4]道具信息!V130)</f>
        <v/>
      </c>
      <c r="W130" s="19" t="str">
        <f>IF([4]道具信息!W130="","",[4]道具信息!W130)</f>
        <v/>
      </c>
      <c r="X130" s="19" t="str">
        <f>IF([4]道具信息!X130="","",[4]道具信息!X130)</f>
        <v/>
      </c>
      <c r="Y130" s="19" t="str">
        <f>IF([4]道具信息!Y130="","",[4]道具信息!Y130)</f>
        <v/>
      </c>
      <c r="Z130" s="19" t="str">
        <f>IF([4]道具信息!Z130="","",[4]道具信息!Z130)</f>
        <v/>
      </c>
    </row>
    <row r="131" spans="1:26" x14ac:dyDescent="0.15">
      <c r="A131" s="19" t="str">
        <f>IF([4]道具信息!A131="","",[4]道具信息!A131)</f>
        <v/>
      </c>
      <c r="B131" s="19" t="str">
        <f>IF([4]道具信息!B131="","",[4]道具信息!B131)</f>
        <v/>
      </c>
      <c r="C131" s="19" t="str">
        <f>IF([4]道具信息!C131="","",[4]道具信息!C131)</f>
        <v/>
      </c>
      <c r="D131" s="19" t="str">
        <f>IF([4]道具信息!D131="","",[4]道具信息!D131)</f>
        <v>普通装备图纸</v>
      </c>
      <c r="E131" s="19">
        <f>IF([4]道具信息!E131="","",[4]道具信息!E131)</f>
        <v>50</v>
      </c>
      <c r="F131" s="19">
        <f>IF([4]道具信息!F131="","",[4]道具信息!F131)</f>
        <v>1</v>
      </c>
      <c r="G131" s="19">
        <f>IF([4]道具信息!G131="","",[4]道具信息!G131)</f>
        <v>0.2</v>
      </c>
      <c r="H131" s="19">
        <f>IF([4]道具信息!H131="","",[4]道具信息!H131)</f>
        <v>0.2</v>
      </c>
      <c r="I131" s="19">
        <f>IF([4]道具信息!I131="","",[4]道具信息!I131)</f>
        <v>50</v>
      </c>
      <c r="J131" s="19">
        <f>IF([4]道具信息!J131="","",[4]道具信息!J131)</f>
        <v>10</v>
      </c>
      <c r="K131" s="19">
        <f>IF([4]道具信息!K131="","",[4]道具信息!K131)</f>
        <v>10</v>
      </c>
      <c r="L131" s="19" t="str">
        <f>IF([4]道具信息!L131="","",[4]道具信息!L131)</f>
        <v/>
      </c>
      <c r="M131" s="19" t="str">
        <f>IF([4]道具信息!M131="","",[4]道具信息!M131)</f>
        <v/>
      </c>
      <c r="N131" s="19" t="str">
        <f>IF([4]道具信息!N131="","",[4]道具信息!N131)</f>
        <v/>
      </c>
      <c r="O131" s="19" t="str">
        <f>IF([4]道具信息!O131="","",[4]道具信息!O131)</f>
        <v/>
      </c>
      <c r="P131" s="19" t="str">
        <f>IF([4]道具信息!P131="","",[4]道具信息!P131)</f>
        <v/>
      </c>
      <c r="Q131" s="19" t="str">
        <f>IF([4]道具信息!Q131="","",[4]道具信息!Q131)</f>
        <v/>
      </c>
      <c r="R131" s="19" t="str">
        <f>IF([4]道具信息!R131="","",[4]道具信息!R131)</f>
        <v/>
      </c>
      <c r="S131" s="19" t="str">
        <f>IF([4]道具信息!S131="","",[4]道具信息!S131)</f>
        <v/>
      </c>
      <c r="T131" s="19" t="str">
        <f>IF([4]道具信息!T131="","",[4]道具信息!T131)</f>
        <v/>
      </c>
      <c r="U131" s="19" t="str">
        <f>IF([4]道具信息!U131="","",[4]道具信息!U131)</f>
        <v/>
      </c>
      <c r="V131" s="19" t="str">
        <f>IF([4]道具信息!V131="","",[4]道具信息!V131)</f>
        <v/>
      </c>
      <c r="W131" s="19" t="str">
        <f>IF([4]道具信息!W131="","",[4]道具信息!W131)</f>
        <v/>
      </c>
      <c r="X131" s="19" t="str">
        <f>IF([4]道具信息!X131="","",[4]道具信息!X131)</f>
        <v/>
      </c>
      <c r="Y131" s="19" t="str">
        <f>IF([4]道具信息!Y131="","",[4]道具信息!Y131)</f>
        <v/>
      </c>
      <c r="Z131" s="19" t="str">
        <f>IF([4]道具信息!Z131="","",[4]道具信息!Z131)</f>
        <v/>
      </c>
    </row>
    <row r="132" spans="1:26" x14ac:dyDescent="0.15">
      <c r="A132" s="19" t="str">
        <f>IF([4]道具信息!A132="","",[4]道具信息!A132)</f>
        <v/>
      </c>
      <c r="B132" s="19" t="str">
        <f>IF([4]道具信息!B132="","",[4]道具信息!B132)</f>
        <v/>
      </c>
      <c r="C132" s="19" t="str">
        <f>IF([4]道具信息!C132="","",[4]道具信息!C132)</f>
        <v/>
      </c>
      <c r="D132" s="19" t="str">
        <f>IF([4]道具信息!D132="","",[4]道具信息!D132)</f>
        <v>精良装备图纸</v>
      </c>
      <c r="E132" s="19">
        <f>IF([4]道具信息!E132="","",[4]道具信息!E132)</f>
        <v>310</v>
      </c>
      <c r="F132" s="19">
        <f>IF([4]道具信息!F132="","",[4]道具信息!F132)</f>
        <v>1</v>
      </c>
      <c r="G132" s="19">
        <f>IF([4]道具信息!G132="","",[4]道具信息!G132)</f>
        <v>0.2</v>
      </c>
      <c r="H132" s="19">
        <f>IF([4]道具信息!H132="","",[4]道具信息!H132)</f>
        <v>0.2</v>
      </c>
      <c r="I132" s="19">
        <f>IF([4]道具信息!I132="","",[4]道具信息!I132)</f>
        <v>310</v>
      </c>
      <c r="J132" s="19">
        <f>IF([4]道具信息!J132="","",[4]道具信息!J132)</f>
        <v>62</v>
      </c>
      <c r="K132" s="19">
        <f>IF([4]道具信息!K132="","",[4]道具信息!K132)</f>
        <v>62</v>
      </c>
      <c r="L132" s="19" t="str">
        <f>IF([4]道具信息!L132="","",[4]道具信息!L132)</f>
        <v/>
      </c>
      <c r="M132" s="19" t="str">
        <f>IF([4]道具信息!M132="","",[4]道具信息!M132)</f>
        <v/>
      </c>
      <c r="N132" s="19" t="str">
        <f>IF([4]道具信息!N132="","",[4]道具信息!N132)</f>
        <v/>
      </c>
      <c r="O132" s="19" t="str">
        <f>IF([4]道具信息!O132="","",[4]道具信息!O132)</f>
        <v/>
      </c>
      <c r="P132" s="19" t="str">
        <f>IF([4]道具信息!P132="","",[4]道具信息!P132)</f>
        <v/>
      </c>
      <c r="Q132" s="19" t="str">
        <f>IF([4]道具信息!Q132="","",[4]道具信息!Q132)</f>
        <v/>
      </c>
      <c r="R132" s="19" t="str">
        <f>IF([4]道具信息!R132="","",[4]道具信息!R132)</f>
        <v/>
      </c>
      <c r="S132" s="19" t="str">
        <f>IF([4]道具信息!S132="","",[4]道具信息!S132)</f>
        <v/>
      </c>
      <c r="T132" s="19" t="str">
        <f>IF([4]道具信息!T132="","",[4]道具信息!T132)</f>
        <v/>
      </c>
      <c r="U132" s="19" t="str">
        <f>IF([4]道具信息!U132="","",[4]道具信息!U132)</f>
        <v/>
      </c>
      <c r="V132" s="19" t="str">
        <f>IF([4]道具信息!V132="","",[4]道具信息!V132)</f>
        <v/>
      </c>
      <c r="W132" s="19" t="str">
        <f>IF([4]道具信息!W132="","",[4]道具信息!W132)</f>
        <v/>
      </c>
      <c r="X132" s="19" t="str">
        <f>IF([4]道具信息!X132="","",[4]道具信息!X132)</f>
        <v/>
      </c>
      <c r="Y132" s="19" t="str">
        <f>IF([4]道具信息!Y132="","",[4]道具信息!Y132)</f>
        <v/>
      </c>
      <c r="Z132" s="19" t="str">
        <f>IF([4]道具信息!Z132="","",[4]道具信息!Z132)</f>
        <v/>
      </c>
    </row>
    <row r="133" spans="1:26" x14ac:dyDescent="0.15">
      <c r="A133" s="19" t="str">
        <f>IF([4]道具信息!A133="","",[4]道具信息!A133)</f>
        <v/>
      </c>
      <c r="B133" s="19" t="str">
        <f>IF([4]道具信息!B133="","",[4]道具信息!B133)</f>
        <v/>
      </c>
      <c r="C133" s="19" t="str">
        <f>IF([4]道具信息!C133="","",[4]道具信息!C133)</f>
        <v/>
      </c>
      <c r="D133" s="19" t="str">
        <f>IF([4]道具信息!D133="","",[4]道具信息!D133)</f>
        <v>优质装备图纸</v>
      </c>
      <c r="E133" s="19">
        <f>IF([4]道具信息!E133="","",[4]道具信息!E133)</f>
        <v>1525</v>
      </c>
      <c r="F133" s="19">
        <f>IF([4]道具信息!F133="","",[4]道具信息!F133)</f>
        <v>1</v>
      </c>
      <c r="G133" s="19">
        <f>IF([4]道具信息!G133="","",[4]道具信息!G133)</f>
        <v>1</v>
      </c>
      <c r="H133" s="19">
        <f>IF([4]道具信息!H133="","",[4]道具信息!H133)</f>
        <v>0.18032786885245902</v>
      </c>
      <c r="I133" s="19">
        <f>IF([4]道具信息!I133="","",[4]道具信息!I133)</f>
        <v>1525</v>
      </c>
      <c r="J133" s="19">
        <f>IF([4]道具信息!J133="","",[4]道具信息!J133)</f>
        <v>1525</v>
      </c>
      <c r="K133" s="19">
        <f>IF([4]道具信息!K133="","",[4]道具信息!K133)</f>
        <v>275</v>
      </c>
      <c r="L133" s="19" t="str">
        <f>IF([4]道具信息!L133="","",[4]道具信息!L133)</f>
        <v/>
      </c>
      <c r="M133" s="19" t="str">
        <f>IF([4]道具信息!M133="","",[4]道具信息!M133)</f>
        <v/>
      </c>
      <c r="N133" s="19" t="str">
        <f>IF([4]道具信息!N133="","",[4]道具信息!N133)</f>
        <v/>
      </c>
      <c r="O133" s="19" t="str">
        <f>IF([4]道具信息!O133="","",[4]道具信息!O133)</f>
        <v/>
      </c>
      <c r="P133" s="19" t="str">
        <f>IF([4]道具信息!P133="","",[4]道具信息!P133)</f>
        <v/>
      </c>
      <c r="Q133" s="19" t="str">
        <f>IF([4]道具信息!Q133="","",[4]道具信息!Q133)</f>
        <v/>
      </c>
      <c r="R133" s="19" t="str">
        <f>IF([4]道具信息!R133="","",[4]道具信息!R133)</f>
        <v/>
      </c>
      <c r="S133" s="19" t="str">
        <f>IF([4]道具信息!S133="","",[4]道具信息!S133)</f>
        <v/>
      </c>
      <c r="T133" s="19" t="str">
        <f>IF([4]道具信息!T133="","",[4]道具信息!T133)</f>
        <v/>
      </c>
      <c r="U133" s="19" t="str">
        <f>IF([4]道具信息!U133="","",[4]道具信息!U133)</f>
        <v/>
      </c>
      <c r="V133" s="19" t="str">
        <f>IF([4]道具信息!V133="","",[4]道具信息!V133)</f>
        <v/>
      </c>
      <c r="W133" s="19" t="str">
        <f>IF([4]道具信息!W133="","",[4]道具信息!W133)</f>
        <v/>
      </c>
      <c r="X133" s="19" t="str">
        <f>IF([4]道具信息!X133="","",[4]道具信息!X133)</f>
        <v/>
      </c>
      <c r="Y133" s="19" t="str">
        <f>IF([4]道具信息!Y133="","",[4]道具信息!Y133)</f>
        <v/>
      </c>
      <c r="Z133" s="19" t="str">
        <f>IF([4]道具信息!Z133="","",[4]道具信息!Z133)</f>
        <v/>
      </c>
    </row>
    <row r="134" spans="1:26" x14ac:dyDescent="0.15">
      <c r="A134" s="19" t="str">
        <f>IF([4]道具信息!A134="","",[4]道具信息!A134)</f>
        <v/>
      </c>
      <c r="B134" s="19" t="str">
        <f>IF([4]道具信息!B134="","",[4]道具信息!B134)</f>
        <v/>
      </c>
      <c r="C134" s="19" t="str">
        <f>IF([4]道具信息!C134="","",[4]道具信息!C134)</f>
        <v/>
      </c>
      <c r="D134" s="19" t="str">
        <f>IF([4]道具信息!D134="","",[4]道具信息!D134)</f>
        <v>珍稀装备图纸</v>
      </c>
      <c r="E134" s="19">
        <f>IF([4]道具信息!E134="","",[4]道具信息!E134)</f>
        <v>2325</v>
      </c>
      <c r="F134" s="19">
        <f>IF([4]道具信息!F134="","",[4]道具信息!F134)</f>
        <v>1</v>
      </c>
      <c r="G134" s="19">
        <f>IF([4]道具信息!G134="","",[4]道具信息!G134)</f>
        <v>1</v>
      </c>
      <c r="H134" s="19">
        <f>IF([4]道具信息!H134="","",[4]道具信息!H134)</f>
        <v>1</v>
      </c>
      <c r="I134" s="19">
        <f>IF([4]道具信息!I134="","",[4]道具信息!I134)</f>
        <v>2325</v>
      </c>
      <c r="J134" s="19">
        <f>IF([4]道具信息!J134="","",[4]道具信息!J134)</f>
        <v>2325</v>
      </c>
      <c r="K134" s="19">
        <f>IF([4]道具信息!K134="","",[4]道具信息!K134)</f>
        <v>2325</v>
      </c>
      <c r="L134" s="19" t="str">
        <f>IF([4]道具信息!L134="","",[4]道具信息!L134)</f>
        <v/>
      </c>
      <c r="M134" s="19" t="str">
        <f>IF([4]道具信息!M134="","",[4]道具信息!M134)</f>
        <v/>
      </c>
      <c r="N134" s="19" t="str">
        <f>IF([4]道具信息!N134="","",[4]道具信息!N134)</f>
        <v/>
      </c>
      <c r="O134" s="19" t="str">
        <f>IF([4]道具信息!O134="","",[4]道具信息!O134)</f>
        <v/>
      </c>
      <c r="P134" s="19" t="str">
        <f>IF([4]道具信息!P134="","",[4]道具信息!P134)</f>
        <v/>
      </c>
      <c r="Q134" s="19" t="str">
        <f>IF([4]道具信息!Q134="","",[4]道具信息!Q134)</f>
        <v/>
      </c>
      <c r="R134" s="19" t="str">
        <f>IF([4]道具信息!R134="","",[4]道具信息!R134)</f>
        <v/>
      </c>
      <c r="S134" s="19" t="str">
        <f>IF([4]道具信息!S134="","",[4]道具信息!S134)</f>
        <v/>
      </c>
      <c r="T134" s="19" t="str">
        <f>IF([4]道具信息!T134="","",[4]道具信息!T134)</f>
        <v/>
      </c>
      <c r="U134" s="19" t="str">
        <f>IF([4]道具信息!U134="","",[4]道具信息!U134)</f>
        <v/>
      </c>
      <c r="V134" s="19" t="str">
        <f>IF([4]道具信息!V134="","",[4]道具信息!V134)</f>
        <v/>
      </c>
      <c r="W134" s="19" t="str">
        <f>IF([4]道具信息!W134="","",[4]道具信息!W134)</f>
        <v/>
      </c>
      <c r="X134" s="19" t="str">
        <f>IF([4]道具信息!X134="","",[4]道具信息!X134)</f>
        <v/>
      </c>
      <c r="Y134" s="19" t="str">
        <f>IF([4]道具信息!Y134="","",[4]道具信息!Y134)</f>
        <v/>
      </c>
      <c r="Z134" s="19" t="str">
        <f>IF([4]道具信息!Z134="","",[4]道具信息!Z134)</f>
        <v/>
      </c>
    </row>
    <row r="135" spans="1:26" x14ac:dyDescent="0.15">
      <c r="A135" s="19" t="str">
        <f>IF([4]道具信息!A135="","",[4]道具信息!A135)</f>
        <v/>
      </c>
      <c r="B135" s="19" t="str">
        <f>IF([4]道具信息!B135="","",[4]道具信息!B135)</f>
        <v/>
      </c>
      <c r="C135" s="19" t="str">
        <f>IF([4]道具信息!C135="","",[4]道具信息!C135)</f>
        <v/>
      </c>
      <c r="D135" s="19" t="str">
        <f>IF([4]道具信息!D135="","",[4]道具信息!D135)</f>
        <v>传世装备图纸</v>
      </c>
      <c r="E135" s="19">
        <f>IF([4]道具信息!E135="","",[4]道具信息!E135)</f>
        <v>5600</v>
      </c>
      <c r="F135" s="19">
        <f>IF([4]道具信息!F135="","",[4]道具信息!F135)</f>
        <v>1</v>
      </c>
      <c r="G135" s="19">
        <f>IF([4]道具信息!G135="","",[4]道具信息!G135)</f>
        <v>1</v>
      </c>
      <c r="H135" s="19">
        <f>IF([4]道具信息!H135="","",[4]道具信息!H135)</f>
        <v>1</v>
      </c>
      <c r="I135" s="19">
        <f>IF([4]道具信息!I135="","",[4]道具信息!I135)</f>
        <v>5600</v>
      </c>
      <c r="J135" s="19">
        <f>IF([4]道具信息!J135="","",[4]道具信息!J135)</f>
        <v>5600</v>
      </c>
      <c r="K135" s="19">
        <f>IF([4]道具信息!K135="","",[4]道具信息!K135)</f>
        <v>5600</v>
      </c>
      <c r="L135" s="19" t="str">
        <f>IF([4]道具信息!L135="","",[4]道具信息!L135)</f>
        <v/>
      </c>
      <c r="M135" s="19" t="str">
        <f>IF([4]道具信息!M135="","",[4]道具信息!M135)</f>
        <v/>
      </c>
      <c r="N135" s="19" t="str">
        <f>IF([4]道具信息!N135="","",[4]道具信息!N135)</f>
        <v/>
      </c>
      <c r="O135" s="19" t="str">
        <f>IF([4]道具信息!O135="","",[4]道具信息!O135)</f>
        <v/>
      </c>
      <c r="P135" s="19" t="str">
        <f>IF([4]道具信息!P135="","",[4]道具信息!P135)</f>
        <v/>
      </c>
      <c r="Q135" s="19" t="str">
        <f>IF([4]道具信息!Q135="","",[4]道具信息!Q135)</f>
        <v/>
      </c>
      <c r="R135" s="19" t="str">
        <f>IF([4]道具信息!R135="","",[4]道具信息!R135)</f>
        <v/>
      </c>
      <c r="S135" s="19" t="str">
        <f>IF([4]道具信息!S135="","",[4]道具信息!S135)</f>
        <v/>
      </c>
      <c r="T135" s="19" t="str">
        <f>IF([4]道具信息!T135="","",[4]道具信息!T135)</f>
        <v/>
      </c>
      <c r="U135" s="19" t="str">
        <f>IF([4]道具信息!U135="","",[4]道具信息!U135)</f>
        <v/>
      </c>
      <c r="V135" s="19" t="str">
        <f>IF([4]道具信息!V135="","",[4]道具信息!V135)</f>
        <v/>
      </c>
      <c r="W135" s="19" t="str">
        <f>IF([4]道具信息!W135="","",[4]道具信息!W135)</f>
        <v/>
      </c>
      <c r="X135" s="19" t="str">
        <f>IF([4]道具信息!X135="","",[4]道具信息!X135)</f>
        <v/>
      </c>
      <c r="Y135" s="19" t="str">
        <f>IF([4]道具信息!Y135="","",[4]道具信息!Y135)</f>
        <v/>
      </c>
      <c r="Z135" s="19" t="str">
        <f>IF([4]道具信息!Z135="","",[4]道具信息!Z135)</f>
        <v/>
      </c>
    </row>
    <row r="136" spans="1:26" x14ac:dyDescent="0.15">
      <c r="A136" s="19" t="str">
        <f>IF([4]道具信息!A136="","",[4]道具信息!A136)</f>
        <v/>
      </c>
      <c r="B136" s="19" t="str">
        <f>IF([4]道具信息!B136="","",[4]道具信息!B136)</f>
        <v/>
      </c>
      <c r="C136" s="19" t="str">
        <f>IF([4]道具信息!C136="","",[4]道具信息!C136)</f>
        <v/>
      </c>
      <c r="D136" s="19" t="str">
        <f>IF([4]道具信息!D136="","",[4]道具信息!D136)</f>
        <v>传奇装备图纸</v>
      </c>
      <c r="E136" s="19">
        <f>IF([4]道具信息!E136="","",[4]道具信息!E136)</f>
        <v>10400</v>
      </c>
      <c r="F136" s="19">
        <f>IF([4]道具信息!F136="","",[4]道具信息!F136)</f>
        <v>1</v>
      </c>
      <c r="G136" s="19">
        <f>IF([4]道具信息!G136="","",[4]道具信息!G136)</f>
        <v>1</v>
      </c>
      <c r="H136" s="19">
        <f>IF([4]道具信息!H136="","",[4]道具信息!H136)</f>
        <v>1</v>
      </c>
      <c r="I136" s="19">
        <f>IF([4]道具信息!I136="","",[4]道具信息!I136)</f>
        <v>10400</v>
      </c>
      <c r="J136" s="19">
        <f>IF([4]道具信息!J136="","",[4]道具信息!J136)</f>
        <v>10400</v>
      </c>
      <c r="K136" s="19">
        <f>IF([4]道具信息!K136="","",[4]道具信息!K136)</f>
        <v>10400</v>
      </c>
      <c r="L136" s="19" t="str">
        <f>IF([4]道具信息!L136="","",[4]道具信息!L136)</f>
        <v/>
      </c>
      <c r="M136" s="19" t="str">
        <f>IF([4]道具信息!M136="","",[4]道具信息!M136)</f>
        <v/>
      </c>
      <c r="N136" s="19" t="str">
        <f>IF([4]道具信息!N136="","",[4]道具信息!N136)</f>
        <v/>
      </c>
      <c r="O136" s="19" t="str">
        <f>IF([4]道具信息!O136="","",[4]道具信息!O136)</f>
        <v/>
      </c>
      <c r="P136" s="19" t="str">
        <f>IF([4]道具信息!P136="","",[4]道具信息!P136)</f>
        <v/>
      </c>
      <c r="Q136" s="19" t="str">
        <f>IF([4]道具信息!Q136="","",[4]道具信息!Q136)</f>
        <v/>
      </c>
      <c r="R136" s="19" t="str">
        <f>IF([4]道具信息!R136="","",[4]道具信息!R136)</f>
        <v/>
      </c>
      <c r="S136" s="19" t="str">
        <f>IF([4]道具信息!S136="","",[4]道具信息!S136)</f>
        <v/>
      </c>
      <c r="T136" s="19" t="str">
        <f>IF([4]道具信息!T136="","",[4]道具信息!T136)</f>
        <v/>
      </c>
      <c r="U136" s="19" t="str">
        <f>IF([4]道具信息!U136="","",[4]道具信息!U136)</f>
        <v/>
      </c>
      <c r="V136" s="19" t="str">
        <f>IF([4]道具信息!V136="","",[4]道具信息!V136)</f>
        <v/>
      </c>
      <c r="W136" s="19" t="str">
        <f>IF([4]道具信息!W136="","",[4]道具信息!W136)</f>
        <v/>
      </c>
      <c r="X136" s="19" t="str">
        <f>IF([4]道具信息!X136="","",[4]道具信息!X136)</f>
        <v/>
      </c>
      <c r="Y136" s="19" t="str">
        <f>IF([4]道具信息!Y136="","",[4]道具信息!Y136)</f>
        <v/>
      </c>
      <c r="Z136" s="19" t="str">
        <f>IF([4]道具信息!Z136="","",[4]道具信息!Z136)</f>
        <v/>
      </c>
    </row>
    <row r="137" spans="1:26" x14ac:dyDescent="0.15">
      <c r="A137" s="19" t="str">
        <f>IF([4]道具信息!A137="","",[4]道具信息!A137)</f>
        <v/>
      </c>
      <c r="B137" s="19" t="str">
        <f>IF([4]道具信息!B137="","",[4]道具信息!B137)</f>
        <v/>
      </c>
      <c r="C137" s="19" t="str">
        <f>IF([4]道具信息!C137="","",[4]道具信息!C137)</f>
        <v/>
      </c>
      <c r="D137" s="19" t="str">
        <f>IF([4]道具信息!D137="","",[4]道具信息!D137)</f>
        <v/>
      </c>
      <c r="E137" s="19" t="str">
        <f>IF([4]道具信息!E137="","",[4]道具信息!E137)</f>
        <v/>
      </c>
      <c r="F137" s="19" t="str">
        <f>IF([4]道具信息!F137="","",[4]道具信息!F137)</f>
        <v/>
      </c>
      <c r="G137" s="19" t="str">
        <f>IF([4]道具信息!G137="","",[4]道具信息!G137)</f>
        <v/>
      </c>
      <c r="H137" s="19" t="str">
        <f>IF([4]道具信息!H137="","",[4]道具信息!H137)</f>
        <v/>
      </c>
      <c r="I137" s="19" t="str">
        <f>IF([4]道具信息!I137="","",[4]道具信息!I137)</f>
        <v/>
      </c>
      <c r="J137" s="19" t="str">
        <f>IF([4]道具信息!J137="","",[4]道具信息!J137)</f>
        <v/>
      </c>
      <c r="K137" s="19" t="str">
        <f>IF([4]道具信息!K137="","",[4]道具信息!K137)</f>
        <v/>
      </c>
      <c r="L137" s="19" t="str">
        <f>IF([4]道具信息!L137="","",[4]道具信息!L137)</f>
        <v/>
      </c>
      <c r="M137" s="19" t="str">
        <f>IF([4]道具信息!M137="","",[4]道具信息!M137)</f>
        <v/>
      </c>
      <c r="N137" s="19" t="str">
        <f>IF([4]道具信息!N137="","",[4]道具信息!N137)</f>
        <v/>
      </c>
      <c r="O137" s="19" t="str">
        <f>IF([4]道具信息!O137="","",[4]道具信息!O137)</f>
        <v/>
      </c>
      <c r="P137" s="19" t="str">
        <f>IF([4]道具信息!P137="","",[4]道具信息!P137)</f>
        <v/>
      </c>
      <c r="Q137" s="19" t="str">
        <f>IF([4]道具信息!Q137="","",[4]道具信息!Q137)</f>
        <v/>
      </c>
      <c r="R137" s="19" t="str">
        <f>IF([4]道具信息!R137="","",[4]道具信息!R137)</f>
        <v/>
      </c>
      <c r="S137" s="19" t="str">
        <f>IF([4]道具信息!S137="","",[4]道具信息!S137)</f>
        <v/>
      </c>
      <c r="T137" s="19" t="str">
        <f>IF([4]道具信息!T137="","",[4]道具信息!T137)</f>
        <v/>
      </c>
      <c r="U137" s="19" t="str">
        <f>IF([4]道具信息!U137="","",[4]道具信息!U137)</f>
        <v/>
      </c>
      <c r="V137" s="19" t="str">
        <f>IF([4]道具信息!V137="","",[4]道具信息!V137)</f>
        <v/>
      </c>
      <c r="W137" s="19" t="str">
        <f>IF([4]道具信息!W137="","",[4]道具信息!W137)</f>
        <v/>
      </c>
      <c r="X137" s="19" t="str">
        <f>IF([4]道具信息!X137="","",[4]道具信息!X137)</f>
        <v/>
      </c>
      <c r="Y137" s="19" t="str">
        <f>IF([4]道具信息!Y137="","",[4]道具信息!Y137)</f>
        <v/>
      </c>
      <c r="Z137" s="19" t="str">
        <f>IF([4]道具信息!Z137="","",[4]道具信息!Z137)</f>
        <v/>
      </c>
    </row>
    <row r="138" spans="1:26" x14ac:dyDescent="0.15">
      <c r="A138" s="19" t="str">
        <f>IF([4]道具信息!A138="","",[4]道具信息!A138)</f>
        <v/>
      </c>
      <c r="B138" s="19" t="str">
        <f>IF([4]道具信息!B138="","",[4]道具信息!B138)</f>
        <v/>
      </c>
      <c r="C138" s="19" t="str">
        <f>IF([4]道具信息!C138="","",[4]道具信息!C138)</f>
        <v/>
      </c>
      <c r="D138" s="19" t="str">
        <f>IF([4]道具信息!D138="","",[4]道具信息!D138)</f>
        <v>残破磨石</v>
      </c>
      <c r="E138" s="19">
        <f>IF([4]道具信息!E138="","",[4]道具信息!E138)</f>
        <v>10</v>
      </c>
      <c r="F138" s="19">
        <f>IF([4]道具信息!F138="","",[4]道具信息!F138)</f>
        <v>1</v>
      </c>
      <c r="G138" s="19">
        <f>IF([4]道具信息!G138="","",[4]道具信息!G138)</f>
        <v>1</v>
      </c>
      <c r="H138" s="19">
        <f>IF([4]道具信息!H138="","",[4]道具信息!H138)</f>
        <v>1</v>
      </c>
      <c r="I138" s="19">
        <f>IF([4]道具信息!I138="","",[4]道具信息!I138)</f>
        <v>10</v>
      </c>
      <c r="J138" s="19">
        <f>IF([4]道具信息!J138="","",[4]道具信息!J138)</f>
        <v>10</v>
      </c>
      <c r="K138" s="19">
        <f>IF([4]道具信息!K138="","",[4]道具信息!K138)</f>
        <v>10</v>
      </c>
      <c r="L138" s="19" t="str">
        <f>IF([4]道具信息!L138="","",[4]道具信息!L138)</f>
        <v/>
      </c>
      <c r="M138" s="19" t="str">
        <f>IF([4]道具信息!M138="","",[4]道具信息!M138)</f>
        <v/>
      </c>
      <c r="N138" s="19" t="str">
        <f>IF([4]道具信息!N138="","",[4]道具信息!N138)</f>
        <v/>
      </c>
      <c r="O138" s="19" t="str">
        <f>IF([4]道具信息!O138="","",[4]道具信息!O138)</f>
        <v/>
      </c>
      <c r="P138" s="19" t="str">
        <f>IF([4]道具信息!P138="","",[4]道具信息!P138)</f>
        <v/>
      </c>
      <c r="Q138" s="19" t="str">
        <f>IF([4]道具信息!Q138="","",[4]道具信息!Q138)</f>
        <v/>
      </c>
      <c r="R138" s="19" t="str">
        <f>IF([4]道具信息!R138="","",[4]道具信息!R138)</f>
        <v/>
      </c>
      <c r="S138" s="19" t="str">
        <f>IF([4]道具信息!S138="","",[4]道具信息!S138)</f>
        <v/>
      </c>
      <c r="T138" s="19" t="str">
        <f>IF([4]道具信息!T138="","",[4]道具信息!T138)</f>
        <v/>
      </c>
      <c r="U138" s="19" t="str">
        <f>IF([4]道具信息!U138="","",[4]道具信息!U138)</f>
        <v/>
      </c>
      <c r="V138" s="19" t="str">
        <f>IF([4]道具信息!V138="","",[4]道具信息!V138)</f>
        <v/>
      </c>
      <c r="W138" s="19" t="str">
        <f>IF([4]道具信息!W138="","",[4]道具信息!W138)</f>
        <v/>
      </c>
      <c r="X138" s="19" t="str">
        <f>IF([4]道具信息!X138="","",[4]道具信息!X138)</f>
        <v/>
      </c>
      <c r="Y138" s="19" t="str">
        <f>IF([4]道具信息!Y138="","",[4]道具信息!Y138)</f>
        <v/>
      </c>
      <c r="Z138" s="19" t="str">
        <f>IF([4]道具信息!Z138="","",[4]道具信息!Z138)</f>
        <v/>
      </c>
    </row>
    <row r="139" spans="1:26" x14ac:dyDescent="0.15">
      <c r="A139" s="19" t="str">
        <f>IF([4]道具信息!A139="","",[4]道具信息!A139)</f>
        <v/>
      </c>
      <c r="B139" s="19" t="str">
        <f>IF([4]道具信息!B139="","",[4]道具信息!B139)</f>
        <v/>
      </c>
      <c r="C139" s="19" t="str">
        <f>IF([4]道具信息!C139="","",[4]道具信息!C139)</f>
        <v/>
      </c>
      <c r="D139" s="19" t="str">
        <f>IF([4]道具信息!D139="","",[4]道具信息!D139)</f>
        <v>普通磨石</v>
      </c>
      <c r="E139" s="19">
        <f>IF([4]道具信息!E139="","",[4]道具信息!E139)</f>
        <v>50</v>
      </c>
      <c r="F139" s="19">
        <f>IF([4]道具信息!F139="","",[4]道具信息!F139)</f>
        <v>1</v>
      </c>
      <c r="G139" s="19">
        <f>IF([4]道具信息!G139="","",[4]道具信息!G139)</f>
        <v>1</v>
      </c>
      <c r="H139" s="19">
        <f>IF([4]道具信息!H139="","",[4]道具信息!H139)</f>
        <v>1</v>
      </c>
      <c r="I139" s="19">
        <f>IF([4]道具信息!I139="","",[4]道具信息!I139)</f>
        <v>50</v>
      </c>
      <c r="J139" s="19">
        <f>IF([4]道具信息!J139="","",[4]道具信息!J139)</f>
        <v>50</v>
      </c>
      <c r="K139" s="19">
        <f>IF([4]道具信息!K139="","",[4]道具信息!K139)</f>
        <v>50</v>
      </c>
      <c r="L139" s="19" t="str">
        <f>IF([4]道具信息!L139="","",[4]道具信息!L139)</f>
        <v/>
      </c>
      <c r="M139" s="19" t="str">
        <f>IF([4]道具信息!M139="","",[4]道具信息!M139)</f>
        <v/>
      </c>
      <c r="N139" s="19" t="str">
        <f>IF([4]道具信息!N139="","",[4]道具信息!N139)</f>
        <v/>
      </c>
      <c r="O139" s="19" t="str">
        <f>IF([4]道具信息!O139="","",[4]道具信息!O139)</f>
        <v/>
      </c>
      <c r="P139" s="19" t="str">
        <f>IF([4]道具信息!P139="","",[4]道具信息!P139)</f>
        <v/>
      </c>
      <c r="Q139" s="19" t="str">
        <f>IF([4]道具信息!Q139="","",[4]道具信息!Q139)</f>
        <v/>
      </c>
      <c r="R139" s="19" t="str">
        <f>IF([4]道具信息!R139="","",[4]道具信息!R139)</f>
        <v/>
      </c>
      <c r="S139" s="19" t="str">
        <f>IF([4]道具信息!S139="","",[4]道具信息!S139)</f>
        <v/>
      </c>
      <c r="T139" s="19" t="str">
        <f>IF([4]道具信息!T139="","",[4]道具信息!T139)</f>
        <v/>
      </c>
      <c r="U139" s="19" t="str">
        <f>IF([4]道具信息!U139="","",[4]道具信息!U139)</f>
        <v/>
      </c>
      <c r="V139" s="19" t="str">
        <f>IF([4]道具信息!V139="","",[4]道具信息!V139)</f>
        <v/>
      </c>
      <c r="W139" s="19" t="str">
        <f>IF([4]道具信息!W139="","",[4]道具信息!W139)</f>
        <v/>
      </c>
      <c r="X139" s="19" t="str">
        <f>IF([4]道具信息!X139="","",[4]道具信息!X139)</f>
        <v/>
      </c>
      <c r="Y139" s="19" t="str">
        <f>IF([4]道具信息!Y139="","",[4]道具信息!Y139)</f>
        <v/>
      </c>
      <c r="Z139" s="19" t="str">
        <f>IF([4]道具信息!Z139="","",[4]道具信息!Z139)</f>
        <v/>
      </c>
    </row>
    <row r="140" spans="1:26" x14ac:dyDescent="0.15">
      <c r="A140" s="19" t="str">
        <f>IF([4]道具信息!A140="","",[4]道具信息!A140)</f>
        <v/>
      </c>
      <c r="B140" s="19" t="str">
        <f>IF([4]道具信息!B140="","",[4]道具信息!B140)</f>
        <v/>
      </c>
      <c r="C140" s="19" t="str">
        <f>IF([4]道具信息!C140="","",[4]道具信息!C140)</f>
        <v/>
      </c>
      <c r="D140" s="19" t="str">
        <f>IF([4]道具信息!D140="","",[4]道具信息!D140)</f>
        <v>精良磨石</v>
      </c>
      <c r="E140" s="19">
        <f>IF([4]道具信息!E140="","",[4]道具信息!E140)</f>
        <v>100</v>
      </c>
      <c r="F140" s="19">
        <f>IF([4]道具信息!F140="","",[4]道具信息!F140)</f>
        <v>1</v>
      </c>
      <c r="G140" s="19">
        <f>IF([4]道具信息!G140="","",[4]道具信息!G140)</f>
        <v>1</v>
      </c>
      <c r="H140" s="19">
        <f>IF([4]道具信息!H140="","",[4]道具信息!H140)</f>
        <v>1</v>
      </c>
      <c r="I140" s="19">
        <f>IF([4]道具信息!I140="","",[4]道具信息!I140)</f>
        <v>100</v>
      </c>
      <c r="J140" s="19">
        <f>IF([4]道具信息!J140="","",[4]道具信息!J140)</f>
        <v>100</v>
      </c>
      <c r="K140" s="19">
        <f>IF([4]道具信息!K140="","",[4]道具信息!K140)</f>
        <v>100</v>
      </c>
      <c r="L140" s="19" t="str">
        <f>IF([4]道具信息!L140="","",[4]道具信息!L140)</f>
        <v/>
      </c>
      <c r="M140" s="19" t="str">
        <f>IF([4]道具信息!M140="","",[4]道具信息!M140)</f>
        <v/>
      </c>
      <c r="N140" s="19" t="str">
        <f>IF([4]道具信息!N140="","",[4]道具信息!N140)</f>
        <v/>
      </c>
      <c r="O140" s="19" t="str">
        <f>IF([4]道具信息!O140="","",[4]道具信息!O140)</f>
        <v/>
      </c>
      <c r="P140" s="19" t="str">
        <f>IF([4]道具信息!P140="","",[4]道具信息!P140)</f>
        <v/>
      </c>
      <c r="Q140" s="19" t="str">
        <f>IF([4]道具信息!Q140="","",[4]道具信息!Q140)</f>
        <v/>
      </c>
      <c r="R140" s="19" t="str">
        <f>IF([4]道具信息!R140="","",[4]道具信息!R140)</f>
        <v/>
      </c>
      <c r="S140" s="19" t="str">
        <f>IF([4]道具信息!S140="","",[4]道具信息!S140)</f>
        <v/>
      </c>
      <c r="T140" s="19" t="str">
        <f>IF([4]道具信息!T140="","",[4]道具信息!T140)</f>
        <v/>
      </c>
      <c r="U140" s="19" t="str">
        <f>IF([4]道具信息!U140="","",[4]道具信息!U140)</f>
        <v/>
      </c>
      <c r="V140" s="19" t="str">
        <f>IF([4]道具信息!V140="","",[4]道具信息!V140)</f>
        <v/>
      </c>
      <c r="W140" s="19" t="str">
        <f>IF([4]道具信息!W140="","",[4]道具信息!W140)</f>
        <v/>
      </c>
      <c r="X140" s="19" t="str">
        <f>IF([4]道具信息!X140="","",[4]道具信息!X140)</f>
        <v/>
      </c>
      <c r="Y140" s="19" t="str">
        <f>IF([4]道具信息!Y140="","",[4]道具信息!Y140)</f>
        <v/>
      </c>
      <c r="Z140" s="19" t="str">
        <f>IF([4]道具信息!Z140="","",[4]道具信息!Z140)</f>
        <v/>
      </c>
    </row>
    <row r="141" spans="1:26" x14ac:dyDescent="0.15">
      <c r="A141" s="19" t="str">
        <f>IF([4]道具信息!A141="","",[4]道具信息!A141)</f>
        <v/>
      </c>
      <c r="B141" s="19" t="str">
        <f>IF([4]道具信息!B141="","",[4]道具信息!B141)</f>
        <v/>
      </c>
      <c r="C141" s="19" t="str">
        <f>IF([4]道具信息!C141="","",[4]道具信息!C141)</f>
        <v/>
      </c>
      <c r="D141" s="19" t="str">
        <f>IF([4]道具信息!D141="","",[4]道具信息!D141)</f>
        <v>优质磨石</v>
      </c>
      <c r="E141" s="19">
        <f>IF([4]道具信息!E141="","",[4]道具信息!E141)</f>
        <v>200</v>
      </c>
      <c r="F141" s="19">
        <f>IF([4]道具信息!F141="","",[4]道具信息!F141)</f>
        <v>1</v>
      </c>
      <c r="G141" s="19">
        <f>IF([4]道具信息!G141="","",[4]道具信息!G141)</f>
        <v>1</v>
      </c>
      <c r="H141" s="19">
        <f>IF([4]道具信息!H141="","",[4]道具信息!H141)</f>
        <v>1</v>
      </c>
      <c r="I141" s="19">
        <f>IF([4]道具信息!I141="","",[4]道具信息!I141)</f>
        <v>200</v>
      </c>
      <c r="J141" s="19">
        <f>IF([4]道具信息!J141="","",[4]道具信息!J141)</f>
        <v>200</v>
      </c>
      <c r="K141" s="19">
        <f>IF([4]道具信息!K141="","",[4]道具信息!K141)</f>
        <v>200</v>
      </c>
      <c r="L141" s="19" t="str">
        <f>IF([4]道具信息!L141="","",[4]道具信息!L141)</f>
        <v/>
      </c>
      <c r="M141" s="19" t="str">
        <f>IF([4]道具信息!M141="","",[4]道具信息!M141)</f>
        <v/>
      </c>
      <c r="N141" s="19" t="str">
        <f>IF([4]道具信息!N141="","",[4]道具信息!N141)</f>
        <v/>
      </c>
      <c r="O141" s="19" t="str">
        <f>IF([4]道具信息!O141="","",[4]道具信息!O141)</f>
        <v/>
      </c>
      <c r="P141" s="19" t="str">
        <f>IF([4]道具信息!P141="","",[4]道具信息!P141)</f>
        <v/>
      </c>
      <c r="Q141" s="19" t="str">
        <f>IF([4]道具信息!Q141="","",[4]道具信息!Q141)</f>
        <v/>
      </c>
      <c r="R141" s="19" t="str">
        <f>IF([4]道具信息!R141="","",[4]道具信息!R141)</f>
        <v/>
      </c>
      <c r="S141" s="19" t="str">
        <f>IF([4]道具信息!S141="","",[4]道具信息!S141)</f>
        <v/>
      </c>
      <c r="T141" s="19" t="str">
        <f>IF([4]道具信息!T141="","",[4]道具信息!T141)</f>
        <v/>
      </c>
      <c r="U141" s="19" t="str">
        <f>IF([4]道具信息!U141="","",[4]道具信息!U141)</f>
        <v/>
      </c>
      <c r="V141" s="19" t="str">
        <f>IF([4]道具信息!V141="","",[4]道具信息!V141)</f>
        <v/>
      </c>
      <c r="W141" s="19" t="str">
        <f>IF([4]道具信息!W141="","",[4]道具信息!W141)</f>
        <v/>
      </c>
      <c r="X141" s="19" t="str">
        <f>IF([4]道具信息!X141="","",[4]道具信息!X141)</f>
        <v/>
      </c>
      <c r="Y141" s="19" t="str">
        <f>IF([4]道具信息!Y141="","",[4]道具信息!Y141)</f>
        <v/>
      </c>
      <c r="Z141" s="19" t="str">
        <f>IF([4]道具信息!Z141="","",[4]道具信息!Z141)</f>
        <v/>
      </c>
    </row>
    <row r="142" spans="1:26" x14ac:dyDescent="0.15">
      <c r="A142" s="19" t="str">
        <f>IF([4]道具信息!A142="","",[4]道具信息!A142)</f>
        <v/>
      </c>
      <c r="B142" s="19" t="str">
        <f>IF([4]道具信息!B142="","",[4]道具信息!B142)</f>
        <v/>
      </c>
      <c r="C142" s="19" t="str">
        <f>IF([4]道具信息!C142="","",[4]道具信息!C142)</f>
        <v/>
      </c>
      <c r="D142" s="19" t="str">
        <f>IF([4]道具信息!D142="","",[4]道具信息!D142)</f>
        <v>传世磨石</v>
      </c>
      <c r="E142" s="19">
        <f>IF([4]道具信息!E142="","",[4]道具信息!E142)</f>
        <v>400</v>
      </c>
      <c r="F142" s="19">
        <f>IF([4]道具信息!F142="","",[4]道具信息!F142)</f>
        <v>1</v>
      </c>
      <c r="G142" s="19">
        <f>IF([4]道具信息!G142="","",[4]道具信息!G142)</f>
        <v>1</v>
      </c>
      <c r="H142" s="19">
        <f>IF([4]道具信息!H142="","",[4]道具信息!H142)</f>
        <v>1</v>
      </c>
      <c r="I142" s="19">
        <f>IF([4]道具信息!I142="","",[4]道具信息!I142)</f>
        <v>400</v>
      </c>
      <c r="J142" s="19">
        <f>IF([4]道具信息!J142="","",[4]道具信息!J142)</f>
        <v>400</v>
      </c>
      <c r="K142" s="19">
        <f>IF([4]道具信息!K142="","",[4]道具信息!K142)</f>
        <v>400</v>
      </c>
      <c r="L142" s="19" t="str">
        <f>IF([4]道具信息!L142="","",[4]道具信息!L142)</f>
        <v/>
      </c>
      <c r="M142" s="19" t="str">
        <f>IF([4]道具信息!M142="","",[4]道具信息!M142)</f>
        <v/>
      </c>
      <c r="N142" s="19" t="str">
        <f>IF([4]道具信息!N142="","",[4]道具信息!N142)</f>
        <v/>
      </c>
      <c r="O142" s="19" t="str">
        <f>IF([4]道具信息!O142="","",[4]道具信息!O142)</f>
        <v/>
      </c>
      <c r="P142" s="19" t="str">
        <f>IF([4]道具信息!P142="","",[4]道具信息!P142)</f>
        <v/>
      </c>
      <c r="Q142" s="19" t="str">
        <f>IF([4]道具信息!Q142="","",[4]道具信息!Q142)</f>
        <v/>
      </c>
      <c r="R142" s="19" t="str">
        <f>IF([4]道具信息!R142="","",[4]道具信息!R142)</f>
        <v/>
      </c>
      <c r="S142" s="19" t="str">
        <f>IF([4]道具信息!S142="","",[4]道具信息!S142)</f>
        <v/>
      </c>
      <c r="T142" s="19" t="str">
        <f>IF([4]道具信息!T142="","",[4]道具信息!T142)</f>
        <v/>
      </c>
      <c r="U142" s="19" t="str">
        <f>IF([4]道具信息!U142="","",[4]道具信息!U142)</f>
        <v/>
      </c>
      <c r="V142" s="19" t="str">
        <f>IF([4]道具信息!V142="","",[4]道具信息!V142)</f>
        <v/>
      </c>
      <c r="W142" s="19" t="str">
        <f>IF([4]道具信息!W142="","",[4]道具信息!W142)</f>
        <v/>
      </c>
      <c r="X142" s="19" t="str">
        <f>IF([4]道具信息!X142="","",[4]道具信息!X142)</f>
        <v/>
      </c>
      <c r="Y142" s="19" t="str">
        <f>IF([4]道具信息!Y142="","",[4]道具信息!Y142)</f>
        <v/>
      </c>
      <c r="Z142" s="19" t="str">
        <f>IF([4]道具信息!Z142="","",[4]道具信息!Z142)</f>
        <v/>
      </c>
    </row>
    <row r="143" spans="1:26" x14ac:dyDescent="0.15">
      <c r="A143" s="19" t="str">
        <f>IF([4]道具信息!A143="","",[4]道具信息!A143)</f>
        <v/>
      </c>
      <c r="B143" s="19" t="str">
        <f>IF([4]道具信息!B143="","",[4]道具信息!B143)</f>
        <v/>
      </c>
      <c r="C143" s="19" t="str">
        <f>IF([4]道具信息!C143="","",[4]道具信息!C143)</f>
        <v/>
      </c>
      <c r="D143" s="19" t="str">
        <f>IF([4]道具信息!D143="","",[4]道具信息!D143)</f>
        <v/>
      </c>
      <c r="E143" s="19" t="str">
        <f>IF([4]道具信息!E143="","",[4]道具信息!E143)</f>
        <v/>
      </c>
      <c r="F143" s="19" t="str">
        <f>IF([4]道具信息!F143="","",[4]道具信息!F143)</f>
        <v/>
      </c>
      <c r="G143" s="19" t="str">
        <f>IF([4]道具信息!G143="","",[4]道具信息!G143)</f>
        <v/>
      </c>
      <c r="H143" s="19" t="str">
        <f>IF([4]道具信息!H143="","",[4]道具信息!H143)</f>
        <v/>
      </c>
      <c r="I143" s="19" t="str">
        <f>IF([4]道具信息!I143="","",[4]道具信息!I143)</f>
        <v/>
      </c>
      <c r="J143" s="19" t="str">
        <f>IF([4]道具信息!J143="","",[4]道具信息!J143)</f>
        <v/>
      </c>
      <c r="K143" s="19" t="str">
        <f>IF([4]道具信息!K143="","",[4]道具信息!K143)</f>
        <v/>
      </c>
      <c r="L143" s="19" t="str">
        <f>IF([4]道具信息!L143="","",[4]道具信息!L143)</f>
        <v/>
      </c>
      <c r="M143" s="19" t="str">
        <f>IF([4]道具信息!M143="","",[4]道具信息!M143)</f>
        <v/>
      </c>
      <c r="N143" s="19" t="str">
        <f>IF([4]道具信息!N143="","",[4]道具信息!N143)</f>
        <v/>
      </c>
      <c r="O143" s="19" t="str">
        <f>IF([4]道具信息!O143="","",[4]道具信息!O143)</f>
        <v/>
      </c>
      <c r="P143" s="19" t="str">
        <f>IF([4]道具信息!P143="","",[4]道具信息!P143)</f>
        <v/>
      </c>
      <c r="Q143" s="19" t="str">
        <f>IF([4]道具信息!Q143="","",[4]道具信息!Q143)</f>
        <v/>
      </c>
      <c r="R143" s="19" t="str">
        <f>IF([4]道具信息!R143="","",[4]道具信息!R143)</f>
        <v/>
      </c>
      <c r="S143" s="19" t="str">
        <f>IF([4]道具信息!S143="","",[4]道具信息!S143)</f>
        <v/>
      </c>
      <c r="T143" s="19" t="str">
        <f>IF([4]道具信息!T143="","",[4]道具信息!T143)</f>
        <v/>
      </c>
      <c r="U143" s="19" t="str">
        <f>IF([4]道具信息!U143="","",[4]道具信息!U143)</f>
        <v/>
      </c>
      <c r="V143" s="19" t="str">
        <f>IF([4]道具信息!V143="","",[4]道具信息!V143)</f>
        <v/>
      </c>
      <c r="W143" s="19" t="str">
        <f>IF([4]道具信息!W143="","",[4]道具信息!W143)</f>
        <v/>
      </c>
      <c r="X143" s="19" t="str">
        <f>IF([4]道具信息!X143="","",[4]道具信息!X143)</f>
        <v/>
      </c>
      <c r="Y143" s="19" t="str">
        <f>IF([4]道具信息!Y143="","",[4]道具信息!Y143)</f>
        <v/>
      </c>
      <c r="Z143" s="19" t="str">
        <f>IF([4]道具信息!Z143="","",[4]道具信息!Z143)</f>
        <v/>
      </c>
    </row>
    <row r="144" spans="1:26" x14ac:dyDescent="0.15">
      <c r="A144" s="19" t="str">
        <f>IF([4]道具信息!A144="","",[4]道具信息!A144)</f>
        <v/>
      </c>
      <c r="B144" s="19" t="str">
        <f>IF([4]道具信息!B144="","",[4]道具信息!B144)</f>
        <v/>
      </c>
      <c r="C144" s="19" t="str">
        <f>IF([4]道具信息!C144="","",[4]道具信息!C144)</f>
        <v/>
      </c>
      <c r="D144" s="19" t="str">
        <f>IF([4]道具信息!D144="","",[4]道具信息!D144)</f>
        <v>普通兵装材料</v>
      </c>
      <c r="E144" s="19">
        <f>IF([4]道具信息!E144="","",[4]道具信息!E144)</f>
        <v>10</v>
      </c>
      <c r="F144" s="19">
        <f>IF([4]道具信息!F144="","",[4]道具信息!F144)</f>
        <v>1</v>
      </c>
      <c r="G144" s="19">
        <f>IF([4]道具信息!G144="","",[4]道具信息!G144)</f>
        <v>0.2</v>
      </c>
      <c r="H144" s="19">
        <f>IF([4]道具信息!H144="","",[4]道具信息!H144)</f>
        <v>0.2</v>
      </c>
      <c r="I144" s="19">
        <f>IF([4]道具信息!I144="","",[4]道具信息!I144)</f>
        <v>10</v>
      </c>
      <c r="J144" s="19">
        <f>IF([4]道具信息!J144="","",[4]道具信息!J144)</f>
        <v>2</v>
      </c>
      <c r="K144" s="19">
        <f>IF([4]道具信息!K144="","",[4]道具信息!K144)</f>
        <v>2</v>
      </c>
      <c r="L144" s="19" t="str">
        <f>IF([4]道具信息!L144="","",[4]道具信息!L144)</f>
        <v/>
      </c>
      <c r="M144" s="19" t="str">
        <f>IF([4]道具信息!M144="","",[4]道具信息!M144)</f>
        <v/>
      </c>
      <c r="N144" s="19" t="str">
        <f>IF([4]道具信息!N144="","",[4]道具信息!N144)</f>
        <v/>
      </c>
      <c r="O144" s="19" t="str">
        <f>IF([4]道具信息!O144="","",[4]道具信息!O144)</f>
        <v/>
      </c>
      <c r="P144" s="19" t="str">
        <f>IF([4]道具信息!P144="","",[4]道具信息!P144)</f>
        <v/>
      </c>
      <c r="Q144" s="19" t="str">
        <f>IF([4]道具信息!Q144="","",[4]道具信息!Q144)</f>
        <v/>
      </c>
      <c r="R144" s="19" t="str">
        <f>IF([4]道具信息!R144="","",[4]道具信息!R144)</f>
        <v/>
      </c>
      <c r="S144" s="19" t="str">
        <f>IF([4]道具信息!S144="","",[4]道具信息!S144)</f>
        <v/>
      </c>
      <c r="T144" s="19" t="str">
        <f>IF([4]道具信息!T144="","",[4]道具信息!T144)</f>
        <v/>
      </c>
      <c r="U144" s="19" t="str">
        <f>IF([4]道具信息!U144="","",[4]道具信息!U144)</f>
        <v/>
      </c>
      <c r="V144" s="19" t="str">
        <f>IF([4]道具信息!V144="","",[4]道具信息!V144)</f>
        <v/>
      </c>
      <c r="W144" s="19" t="str">
        <f>IF([4]道具信息!W144="","",[4]道具信息!W144)</f>
        <v/>
      </c>
      <c r="X144" s="19" t="str">
        <f>IF([4]道具信息!X144="","",[4]道具信息!X144)</f>
        <v/>
      </c>
      <c r="Y144" s="19" t="str">
        <f>IF([4]道具信息!Y144="","",[4]道具信息!Y144)</f>
        <v/>
      </c>
      <c r="Z144" s="19" t="str">
        <f>IF([4]道具信息!Z144="","",[4]道具信息!Z144)</f>
        <v/>
      </c>
    </row>
    <row r="145" spans="1:26" x14ac:dyDescent="0.15">
      <c r="A145" s="19" t="str">
        <f>IF([4]道具信息!A145="","",[4]道具信息!A145)</f>
        <v/>
      </c>
      <c r="B145" s="19" t="str">
        <f>IF([4]道具信息!B145="","",[4]道具信息!B145)</f>
        <v/>
      </c>
      <c r="C145" s="19" t="str">
        <f>IF([4]道具信息!C145="","",[4]道具信息!C145)</f>
        <v/>
      </c>
      <c r="D145" s="19" t="str">
        <f>IF([4]道具信息!D145="","",[4]道具信息!D145)</f>
        <v>精良兵装材料</v>
      </c>
      <c r="E145" s="19">
        <f>IF([4]道具信息!E145="","",[4]道具信息!E145)</f>
        <v>19</v>
      </c>
      <c r="F145" s="19">
        <f>IF([4]道具信息!F145="","",[4]道具信息!F145)</f>
        <v>1</v>
      </c>
      <c r="G145" s="19">
        <f>IF([4]道具信息!G145="","",[4]道具信息!G145)</f>
        <v>0.19999999999999998</v>
      </c>
      <c r="H145" s="19">
        <f>IF([4]道具信息!H145="","",[4]道具信息!H145)</f>
        <v>0.19999999999999998</v>
      </c>
      <c r="I145" s="19">
        <f>IF([4]道具信息!I145="","",[4]道具信息!I145)</f>
        <v>19</v>
      </c>
      <c r="J145" s="19">
        <f>IF([4]道具信息!J145="","",[4]道具信息!J145)</f>
        <v>3.8</v>
      </c>
      <c r="K145" s="19">
        <f>IF([4]道具信息!K145="","",[4]道具信息!K145)</f>
        <v>3.8</v>
      </c>
      <c r="L145" s="19" t="str">
        <f>IF([4]道具信息!L145="","",[4]道具信息!L145)</f>
        <v/>
      </c>
      <c r="M145" s="19" t="str">
        <f>IF([4]道具信息!M145="","",[4]道具信息!M145)</f>
        <v/>
      </c>
      <c r="N145" s="19" t="str">
        <f>IF([4]道具信息!N145="","",[4]道具信息!N145)</f>
        <v/>
      </c>
      <c r="O145" s="19" t="str">
        <f>IF([4]道具信息!O145="","",[4]道具信息!O145)</f>
        <v/>
      </c>
      <c r="P145" s="19" t="str">
        <f>IF([4]道具信息!P145="","",[4]道具信息!P145)</f>
        <v/>
      </c>
      <c r="Q145" s="19" t="str">
        <f>IF([4]道具信息!Q145="","",[4]道具信息!Q145)</f>
        <v/>
      </c>
      <c r="R145" s="19" t="str">
        <f>IF([4]道具信息!R145="","",[4]道具信息!R145)</f>
        <v/>
      </c>
      <c r="S145" s="19" t="str">
        <f>IF([4]道具信息!S145="","",[4]道具信息!S145)</f>
        <v/>
      </c>
      <c r="T145" s="19" t="str">
        <f>IF([4]道具信息!T145="","",[4]道具信息!T145)</f>
        <v/>
      </c>
      <c r="U145" s="19" t="str">
        <f>IF([4]道具信息!U145="","",[4]道具信息!U145)</f>
        <v/>
      </c>
      <c r="V145" s="19" t="str">
        <f>IF([4]道具信息!V145="","",[4]道具信息!V145)</f>
        <v/>
      </c>
      <c r="W145" s="19" t="str">
        <f>IF([4]道具信息!W145="","",[4]道具信息!W145)</f>
        <v/>
      </c>
      <c r="X145" s="19" t="str">
        <f>IF([4]道具信息!X145="","",[4]道具信息!X145)</f>
        <v/>
      </c>
      <c r="Y145" s="19" t="str">
        <f>IF([4]道具信息!Y145="","",[4]道具信息!Y145)</f>
        <v/>
      </c>
      <c r="Z145" s="19" t="str">
        <f>IF([4]道具信息!Z145="","",[4]道具信息!Z145)</f>
        <v/>
      </c>
    </row>
    <row r="146" spans="1:26" x14ac:dyDescent="0.15">
      <c r="A146" s="19" t="str">
        <f>IF([4]道具信息!A146="","",[4]道具信息!A146)</f>
        <v/>
      </c>
      <c r="B146" s="19" t="str">
        <f>IF([4]道具信息!B146="","",[4]道具信息!B146)</f>
        <v/>
      </c>
      <c r="C146" s="19" t="str">
        <f>IF([4]道具信息!C146="","",[4]道具信息!C146)</f>
        <v/>
      </c>
      <c r="D146" s="19" t="str">
        <f>IF([4]道具信息!D146="","",[4]道具信息!D146)</f>
        <v>优质兵装材料</v>
      </c>
      <c r="E146" s="19">
        <f>IF([4]道具信息!E146="","",[4]道具信息!E146)</f>
        <v>22.5</v>
      </c>
      <c r="F146" s="19">
        <f>IF([4]道具信息!F146="","",[4]道具信息!F146)</f>
        <v>1</v>
      </c>
      <c r="G146" s="19">
        <f>IF([4]道具信息!G146="","",[4]道具信息!G146)</f>
        <v>1</v>
      </c>
      <c r="H146" s="19">
        <f>IF([4]道具信息!H146="","",[4]道具信息!H146)</f>
        <v>0.18533333333333332</v>
      </c>
      <c r="I146" s="19">
        <f>IF([4]道具信息!I146="","",[4]道具信息!I146)</f>
        <v>22.5</v>
      </c>
      <c r="J146" s="19">
        <f>IF([4]道具信息!J146="","",[4]道具信息!J146)</f>
        <v>22.5</v>
      </c>
      <c r="K146" s="19">
        <f>IF([4]道具信息!K146="","",[4]道具信息!K146)</f>
        <v>4.17</v>
      </c>
      <c r="L146" s="19" t="str">
        <f>IF([4]道具信息!L146="","",[4]道具信息!L146)</f>
        <v/>
      </c>
      <c r="M146" s="19" t="str">
        <f>IF([4]道具信息!M146="","",[4]道具信息!M146)</f>
        <v/>
      </c>
      <c r="N146" s="19" t="str">
        <f>IF([4]道具信息!N146="","",[4]道具信息!N146)</f>
        <v/>
      </c>
      <c r="O146" s="19" t="str">
        <f>IF([4]道具信息!O146="","",[4]道具信息!O146)</f>
        <v/>
      </c>
      <c r="P146" s="19" t="str">
        <f>IF([4]道具信息!P146="","",[4]道具信息!P146)</f>
        <v/>
      </c>
      <c r="Q146" s="19" t="str">
        <f>IF([4]道具信息!Q146="","",[4]道具信息!Q146)</f>
        <v/>
      </c>
      <c r="R146" s="19" t="str">
        <f>IF([4]道具信息!R146="","",[4]道具信息!R146)</f>
        <v/>
      </c>
      <c r="S146" s="19" t="str">
        <f>IF([4]道具信息!S146="","",[4]道具信息!S146)</f>
        <v/>
      </c>
      <c r="T146" s="19" t="str">
        <f>IF([4]道具信息!T146="","",[4]道具信息!T146)</f>
        <v/>
      </c>
      <c r="U146" s="19" t="str">
        <f>IF([4]道具信息!U146="","",[4]道具信息!U146)</f>
        <v/>
      </c>
      <c r="V146" s="19" t="str">
        <f>IF([4]道具信息!V146="","",[4]道具信息!V146)</f>
        <v/>
      </c>
      <c r="W146" s="19" t="str">
        <f>IF([4]道具信息!W146="","",[4]道具信息!W146)</f>
        <v/>
      </c>
      <c r="X146" s="19" t="str">
        <f>IF([4]道具信息!X146="","",[4]道具信息!X146)</f>
        <v/>
      </c>
      <c r="Y146" s="19" t="str">
        <f>IF([4]道具信息!Y146="","",[4]道具信息!Y146)</f>
        <v/>
      </c>
      <c r="Z146" s="19" t="str">
        <f>IF([4]道具信息!Z146="","",[4]道具信息!Z146)</f>
        <v/>
      </c>
    </row>
    <row r="147" spans="1:26" x14ac:dyDescent="0.15">
      <c r="A147" s="19" t="str">
        <f>IF([4]道具信息!A147="","",[4]道具信息!A147)</f>
        <v/>
      </c>
      <c r="B147" s="19" t="str">
        <f>IF([4]道具信息!B147="","",[4]道具信息!B147)</f>
        <v/>
      </c>
      <c r="C147" s="19" t="str">
        <f>IF([4]道具信息!C147="","",[4]道具信息!C147)</f>
        <v/>
      </c>
      <c r="D147" s="19" t="str">
        <f>IF([4]道具信息!D147="","",[4]道具信息!D147)</f>
        <v>传世兵装材料</v>
      </c>
      <c r="E147" s="19">
        <f>IF([4]道具信息!E147="","",[4]道具信息!E147)</f>
        <v>56</v>
      </c>
      <c r="F147" s="19">
        <f>IF([4]道具信息!F147="","",[4]道具信息!F147)</f>
        <v>1</v>
      </c>
      <c r="G147" s="19">
        <f>IF([4]道具信息!G147="","",[4]道具信息!G147)</f>
        <v>1</v>
      </c>
      <c r="H147" s="19">
        <f>IF([4]道具信息!H147="","",[4]道具信息!H147)</f>
        <v>1</v>
      </c>
      <c r="I147" s="19">
        <f>IF([4]道具信息!I147="","",[4]道具信息!I147)</f>
        <v>56</v>
      </c>
      <c r="J147" s="19">
        <f>IF([4]道具信息!J147="","",[4]道具信息!J147)</f>
        <v>56</v>
      </c>
      <c r="K147" s="19">
        <f>IF([4]道具信息!K147="","",[4]道具信息!K147)</f>
        <v>56</v>
      </c>
      <c r="L147" s="19" t="str">
        <f>IF([4]道具信息!L147="","",[4]道具信息!L147)</f>
        <v/>
      </c>
      <c r="M147" s="19" t="str">
        <f>IF([4]道具信息!M147="","",[4]道具信息!M147)</f>
        <v/>
      </c>
      <c r="N147" s="19" t="str">
        <f>IF([4]道具信息!N147="","",[4]道具信息!N147)</f>
        <v/>
      </c>
      <c r="O147" s="19" t="str">
        <f>IF([4]道具信息!O147="","",[4]道具信息!O147)</f>
        <v/>
      </c>
      <c r="P147" s="19" t="str">
        <f>IF([4]道具信息!P147="","",[4]道具信息!P147)</f>
        <v/>
      </c>
      <c r="Q147" s="19" t="str">
        <f>IF([4]道具信息!Q147="","",[4]道具信息!Q147)</f>
        <v/>
      </c>
      <c r="R147" s="19" t="str">
        <f>IF([4]道具信息!R147="","",[4]道具信息!R147)</f>
        <v/>
      </c>
      <c r="S147" s="19" t="str">
        <f>IF([4]道具信息!S147="","",[4]道具信息!S147)</f>
        <v/>
      </c>
      <c r="T147" s="19" t="str">
        <f>IF([4]道具信息!T147="","",[4]道具信息!T147)</f>
        <v/>
      </c>
      <c r="U147" s="19" t="str">
        <f>IF([4]道具信息!U147="","",[4]道具信息!U147)</f>
        <v/>
      </c>
      <c r="V147" s="19" t="str">
        <f>IF([4]道具信息!V147="","",[4]道具信息!V147)</f>
        <v/>
      </c>
      <c r="W147" s="19" t="str">
        <f>IF([4]道具信息!W147="","",[4]道具信息!W147)</f>
        <v/>
      </c>
      <c r="X147" s="19" t="str">
        <f>IF([4]道具信息!X147="","",[4]道具信息!X147)</f>
        <v/>
      </c>
      <c r="Y147" s="19" t="str">
        <f>IF([4]道具信息!Y147="","",[4]道具信息!Y147)</f>
        <v/>
      </c>
      <c r="Z147" s="19" t="str">
        <f>IF([4]道具信息!Z147="","",[4]道具信息!Z147)</f>
        <v/>
      </c>
    </row>
    <row r="148" spans="1:26" x14ac:dyDescent="0.15">
      <c r="A148" s="19" t="str">
        <f>IF([4]道具信息!A148="","",[4]道具信息!A148)</f>
        <v/>
      </c>
      <c r="B148" s="19" t="str">
        <f>IF([4]道具信息!B148="","",[4]道具信息!B148)</f>
        <v/>
      </c>
      <c r="C148" s="19" t="str">
        <f>IF([4]道具信息!C148="","",[4]道具信息!C148)</f>
        <v/>
      </c>
      <c r="D148" s="19" t="str">
        <f>IF([4]道具信息!D148="","",[4]道具信息!D148)</f>
        <v/>
      </c>
      <c r="E148" s="19" t="str">
        <f>IF([4]道具信息!E148="","",[4]道具信息!E148)</f>
        <v/>
      </c>
      <c r="F148" s="19" t="str">
        <f>IF([4]道具信息!F148="","",[4]道具信息!F148)</f>
        <v/>
      </c>
      <c r="G148" s="19" t="str">
        <f>IF([4]道具信息!G148="","",[4]道具信息!G148)</f>
        <v/>
      </c>
      <c r="H148" s="19" t="str">
        <f>IF([4]道具信息!H148="","",[4]道具信息!H148)</f>
        <v/>
      </c>
      <c r="I148" s="19" t="str">
        <f>IF([4]道具信息!I148="","",[4]道具信息!I148)</f>
        <v/>
      </c>
      <c r="J148" s="19" t="str">
        <f>IF([4]道具信息!J148="","",[4]道具信息!J148)</f>
        <v/>
      </c>
      <c r="K148" s="19" t="str">
        <f>IF([4]道具信息!K148="","",[4]道具信息!K148)</f>
        <v/>
      </c>
      <c r="L148" s="19" t="str">
        <f>IF([4]道具信息!L148="","",[4]道具信息!L148)</f>
        <v/>
      </c>
      <c r="M148" s="19" t="str">
        <f>IF([4]道具信息!M148="","",[4]道具信息!M148)</f>
        <v/>
      </c>
      <c r="N148" s="19" t="str">
        <f>IF([4]道具信息!N148="","",[4]道具信息!N148)</f>
        <v/>
      </c>
      <c r="O148" s="19" t="str">
        <f>IF([4]道具信息!O148="","",[4]道具信息!O148)</f>
        <v/>
      </c>
      <c r="P148" s="19" t="str">
        <f>IF([4]道具信息!P148="","",[4]道具信息!P148)</f>
        <v/>
      </c>
      <c r="Q148" s="19" t="str">
        <f>IF([4]道具信息!Q148="","",[4]道具信息!Q148)</f>
        <v/>
      </c>
      <c r="R148" s="19" t="str">
        <f>IF([4]道具信息!R148="","",[4]道具信息!R148)</f>
        <v/>
      </c>
      <c r="S148" s="19" t="str">
        <f>IF([4]道具信息!S148="","",[4]道具信息!S148)</f>
        <v/>
      </c>
      <c r="T148" s="19" t="str">
        <f>IF([4]道具信息!T148="","",[4]道具信息!T148)</f>
        <v/>
      </c>
      <c r="U148" s="19" t="str">
        <f>IF([4]道具信息!U148="","",[4]道具信息!U148)</f>
        <v/>
      </c>
      <c r="V148" s="19" t="str">
        <f>IF([4]道具信息!V148="","",[4]道具信息!V148)</f>
        <v/>
      </c>
      <c r="W148" s="19" t="str">
        <f>IF([4]道具信息!W148="","",[4]道具信息!W148)</f>
        <v/>
      </c>
      <c r="X148" s="19" t="str">
        <f>IF([4]道具信息!X148="","",[4]道具信息!X148)</f>
        <v/>
      </c>
      <c r="Y148" s="19" t="str">
        <f>IF([4]道具信息!Y148="","",[4]道具信息!Y148)</f>
        <v/>
      </c>
      <c r="Z148" s="19" t="str">
        <f>IF([4]道具信息!Z148="","",[4]道具信息!Z148)</f>
        <v/>
      </c>
    </row>
    <row r="149" spans="1:26" x14ac:dyDescent="0.15">
      <c r="A149" s="19" t="str">
        <f>IF([4]道具信息!A149="","",[4]道具信息!A149)</f>
        <v/>
      </c>
      <c r="B149" s="19" t="str">
        <f>IF([4]道具信息!B149="","",[4]道具信息!B149)</f>
        <v/>
      </c>
      <c r="C149" s="19" t="str">
        <f>IF([4]道具信息!C149="","",[4]道具信息!C149)</f>
        <v/>
      </c>
      <c r="D149" s="19" t="str">
        <f>IF([4]道具信息!D149="","",[4]道具信息!D149)</f>
        <v>普通兵装</v>
      </c>
      <c r="E149" s="19">
        <f>IF([4]道具信息!E149="","",[4]道具信息!E149)</f>
        <v>100</v>
      </c>
      <c r="F149" s="19">
        <f>IF([4]道具信息!F149="","",[4]道具信息!F149)</f>
        <v>1</v>
      </c>
      <c r="G149" s="19">
        <f>IF([4]道具信息!G149="","",[4]道具信息!G149)</f>
        <v>0.2</v>
      </c>
      <c r="H149" s="19">
        <f>IF([4]道具信息!H149="","",[4]道具信息!H149)</f>
        <v>0.2</v>
      </c>
      <c r="I149" s="19">
        <f>IF([4]道具信息!I149="","",[4]道具信息!I149)</f>
        <v>100</v>
      </c>
      <c r="J149" s="19">
        <f>IF([4]道具信息!J149="","",[4]道具信息!J149)</f>
        <v>20</v>
      </c>
      <c r="K149" s="19">
        <f>IF([4]道具信息!K149="","",[4]道具信息!K149)</f>
        <v>20</v>
      </c>
      <c r="L149" s="19" t="str">
        <f>IF([4]道具信息!L149="","",[4]道具信息!L149)</f>
        <v/>
      </c>
      <c r="M149" s="19" t="str">
        <f>IF([4]道具信息!M149="","",[4]道具信息!M149)</f>
        <v/>
      </c>
      <c r="N149" s="19" t="str">
        <f>IF([4]道具信息!N149="","",[4]道具信息!N149)</f>
        <v/>
      </c>
      <c r="O149" s="19" t="str">
        <f>IF([4]道具信息!O149="","",[4]道具信息!O149)</f>
        <v/>
      </c>
      <c r="P149" s="19" t="str">
        <f>IF([4]道具信息!P149="","",[4]道具信息!P149)</f>
        <v/>
      </c>
      <c r="Q149" s="19" t="str">
        <f>IF([4]道具信息!Q149="","",[4]道具信息!Q149)</f>
        <v/>
      </c>
      <c r="R149" s="19" t="str">
        <f>IF([4]道具信息!R149="","",[4]道具信息!R149)</f>
        <v/>
      </c>
      <c r="S149" s="19" t="str">
        <f>IF([4]道具信息!S149="","",[4]道具信息!S149)</f>
        <v/>
      </c>
      <c r="T149" s="19" t="str">
        <f>IF([4]道具信息!T149="","",[4]道具信息!T149)</f>
        <v/>
      </c>
      <c r="U149" s="19" t="str">
        <f>IF([4]道具信息!U149="","",[4]道具信息!U149)</f>
        <v/>
      </c>
      <c r="V149" s="19" t="str">
        <f>IF([4]道具信息!V149="","",[4]道具信息!V149)</f>
        <v/>
      </c>
      <c r="W149" s="19" t="str">
        <f>IF([4]道具信息!W149="","",[4]道具信息!W149)</f>
        <v/>
      </c>
      <c r="X149" s="19" t="str">
        <f>IF([4]道具信息!X149="","",[4]道具信息!X149)</f>
        <v/>
      </c>
      <c r="Y149" s="19" t="str">
        <f>IF([4]道具信息!Y149="","",[4]道具信息!Y149)</f>
        <v/>
      </c>
      <c r="Z149" s="19" t="str">
        <f>IF([4]道具信息!Z149="","",[4]道具信息!Z149)</f>
        <v/>
      </c>
    </row>
    <row r="150" spans="1:26" x14ac:dyDescent="0.15">
      <c r="A150" s="19" t="str">
        <f>IF([4]道具信息!A150="","",[4]道具信息!A150)</f>
        <v/>
      </c>
      <c r="B150" s="19" t="str">
        <f>IF([4]道具信息!B150="","",[4]道具信息!B150)</f>
        <v/>
      </c>
      <c r="C150" s="19" t="str">
        <f>IF([4]道具信息!C150="","",[4]道具信息!C150)</f>
        <v/>
      </c>
      <c r="D150" s="19" t="str">
        <f>IF([4]道具信息!D150="","",[4]道具信息!D150)</f>
        <v>精良兵装</v>
      </c>
      <c r="E150" s="19">
        <f>IF([4]道具信息!E150="","",[4]道具信息!E150)</f>
        <v>500</v>
      </c>
      <c r="F150" s="19">
        <f>IF([4]道具信息!F150="","",[4]道具信息!F150)</f>
        <v>1</v>
      </c>
      <c r="G150" s="19">
        <f>IF([4]道具信息!G150="","",[4]道具信息!G150)</f>
        <v>0.2</v>
      </c>
      <c r="H150" s="19">
        <f>IF([4]道具信息!H150="","",[4]道具信息!H150)</f>
        <v>0.2</v>
      </c>
      <c r="I150" s="19">
        <f>IF([4]道具信息!I150="","",[4]道具信息!I150)</f>
        <v>500</v>
      </c>
      <c r="J150" s="19">
        <f>IF([4]道具信息!J150="","",[4]道具信息!J150)</f>
        <v>100</v>
      </c>
      <c r="K150" s="19">
        <f>IF([4]道具信息!K150="","",[4]道具信息!K150)</f>
        <v>100</v>
      </c>
      <c r="L150" s="19" t="str">
        <f>IF([4]道具信息!L150="","",[4]道具信息!L150)</f>
        <v/>
      </c>
      <c r="M150" s="19" t="str">
        <f>IF([4]道具信息!M150="","",[4]道具信息!M150)</f>
        <v/>
      </c>
      <c r="N150" s="19" t="str">
        <f>IF([4]道具信息!N150="","",[4]道具信息!N150)</f>
        <v/>
      </c>
      <c r="O150" s="19" t="str">
        <f>IF([4]道具信息!O150="","",[4]道具信息!O150)</f>
        <v/>
      </c>
      <c r="P150" s="19" t="str">
        <f>IF([4]道具信息!P150="","",[4]道具信息!P150)</f>
        <v/>
      </c>
      <c r="Q150" s="19" t="str">
        <f>IF([4]道具信息!Q150="","",[4]道具信息!Q150)</f>
        <v/>
      </c>
      <c r="R150" s="19" t="str">
        <f>IF([4]道具信息!R150="","",[4]道具信息!R150)</f>
        <v/>
      </c>
      <c r="S150" s="19" t="str">
        <f>IF([4]道具信息!S150="","",[4]道具信息!S150)</f>
        <v/>
      </c>
      <c r="T150" s="19" t="str">
        <f>IF([4]道具信息!T150="","",[4]道具信息!T150)</f>
        <v/>
      </c>
      <c r="U150" s="19" t="str">
        <f>IF([4]道具信息!U150="","",[4]道具信息!U150)</f>
        <v/>
      </c>
      <c r="V150" s="19" t="str">
        <f>IF([4]道具信息!V150="","",[4]道具信息!V150)</f>
        <v/>
      </c>
      <c r="W150" s="19" t="str">
        <f>IF([4]道具信息!W150="","",[4]道具信息!W150)</f>
        <v/>
      </c>
      <c r="X150" s="19" t="str">
        <f>IF([4]道具信息!X150="","",[4]道具信息!X150)</f>
        <v/>
      </c>
      <c r="Y150" s="19" t="str">
        <f>IF([4]道具信息!Y150="","",[4]道具信息!Y150)</f>
        <v/>
      </c>
      <c r="Z150" s="19" t="str">
        <f>IF([4]道具信息!Z150="","",[4]道具信息!Z150)</f>
        <v/>
      </c>
    </row>
    <row r="151" spans="1:26" x14ac:dyDescent="0.15">
      <c r="A151" s="19" t="str">
        <f>IF([4]道具信息!A151="","",[4]道具信息!A151)</f>
        <v/>
      </c>
      <c r="B151" s="19" t="str">
        <f>IF([4]道具信息!B151="","",[4]道具信息!B151)</f>
        <v/>
      </c>
      <c r="C151" s="19" t="str">
        <f>IF([4]道具信息!C151="","",[4]道具信息!C151)</f>
        <v/>
      </c>
      <c r="D151" s="19" t="str">
        <f>IF([4]道具信息!D151="","",[4]道具信息!D151)</f>
        <v>优质兵装</v>
      </c>
      <c r="E151" s="19">
        <f>IF([4]道具信息!E151="","",[4]道具信息!E151)</f>
        <v>2000</v>
      </c>
      <c r="F151" s="19">
        <f>IF([4]道具信息!F151="","",[4]道具信息!F151)</f>
        <v>1</v>
      </c>
      <c r="G151" s="19">
        <f>IF([4]道具信息!G151="","",[4]道具信息!G151)</f>
        <v>1</v>
      </c>
      <c r="H151" s="19">
        <f>IF([4]道具信息!H151="","",[4]道具信息!H151)</f>
        <v>0.2</v>
      </c>
      <c r="I151" s="19">
        <f>IF([4]道具信息!I151="","",[4]道具信息!I151)</f>
        <v>2000</v>
      </c>
      <c r="J151" s="19">
        <f>IF([4]道具信息!J151="","",[4]道具信息!J151)</f>
        <v>2000</v>
      </c>
      <c r="K151" s="19">
        <f>IF([4]道具信息!K151="","",[4]道具信息!K151)</f>
        <v>400</v>
      </c>
      <c r="L151" s="19" t="str">
        <f>IF([4]道具信息!L151="","",[4]道具信息!L151)</f>
        <v/>
      </c>
      <c r="M151" s="19" t="str">
        <f>IF([4]道具信息!M151="","",[4]道具信息!M151)</f>
        <v/>
      </c>
      <c r="N151" s="19" t="str">
        <f>IF([4]道具信息!N151="","",[4]道具信息!N151)</f>
        <v/>
      </c>
      <c r="O151" s="19" t="str">
        <f>IF([4]道具信息!O151="","",[4]道具信息!O151)</f>
        <v/>
      </c>
      <c r="P151" s="19" t="str">
        <f>IF([4]道具信息!P151="","",[4]道具信息!P151)</f>
        <v/>
      </c>
      <c r="Q151" s="19" t="str">
        <f>IF([4]道具信息!Q151="","",[4]道具信息!Q151)</f>
        <v/>
      </c>
      <c r="R151" s="19" t="str">
        <f>IF([4]道具信息!R151="","",[4]道具信息!R151)</f>
        <v/>
      </c>
      <c r="S151" s="19" t="str">
        <f>IF([4]道具信息!S151="","",[4]道具信息!S151)</f>
        <v/>
      </c>
      <c r="T151" s="19" t="str">
        <f>IF([4]道具信息!T151="","",[4]道具信息!T151)</f>
        <v/>
      </c>
      <c r="U151" s="19" t="str">
        <f>IF([4]道具信息!U151="","",[4]道具信息!U151)</f>
        <v/>
      </c>
      <c r="V151" s="19" t="str">
        <f>IF([4]道具信息!V151="","",[4]道具信息!V151)</f>
        <v/>
      </c>
      <c r="W151" s="19" t="str">
        <f>IF([4]道具信息!W151="","",[4]道具信息!W151)</f>
        <v/>
      </c>
      <c r="X151" s="19" t="str">
        <f>IF([4]道具信息!X151="","",[4]道具信息!X151)</f>
        <v/>
      </c>
      <c r="Y151" s="19" t="str">
        <f>IF([4]道具信息!Y151="","",[4]道具信息!Y151)</f>
        <v/>
      </c>
      <c r="Z151" s="19" t="str">
        <f>IF([4]道具信息!Z151="","",[4]道具信息!Z151)</f>
        <v/>
      </c>
    </row>
    <row r="152" spans="1:26" x14ac:dyDescent="0.15">
      <c r="A152" s="19" t="str">
        <f>IF([4]道具信息!A152="","",[4]道具信息!A152)</f>
        <v/>
      </c>
      <c r="B152" s="19" t="str">
        <f>IF([4]道具信息!B152="","",[4]道具信息!B152)</f>
        <v/>
      </c>
      <c r="C152" s="19" t="str">
        <f>IF([4]道具信息!C152="","",[4]道具信息!C152)</f>
        <v/>
      </c>
      <c r="D152" s="19" t="str">
        <f>IF([4]道具信息!D152="","",[4]道具信息!D152)</f>
        <v>传奇优质兵装</v>
      </c>
      <c r="E152" s="19">
        <f>IF([4]道具信息!E152="","",[4]道具信息!E152)</f>
        <v>4000</v>
      </c>
      <c r="F152" s="19">
        <f>IF([4]道具信息!F152="","",[4]道具信息!F152)</f>
        <v>1</v>
      </c>
      <c r="G152" s="19">
        <f>IF([4]道具信息!G152="","",[4]道具信息!G152)</f>
        <v>1</v>
      </c>
      <c r="H152" s="19">
        <f>IF([4]道具信息!H152="","",[4]道具信息!H152)</f>
        <v>1</v>
      </c>
      <c r="I152" s="19">
        <f>IF([4]道具信息!I152="","",[4]道具信息!I152)</f>
        <v>4000</v>
      </c>
      <c r="J152" s="19">
        <f>IF([4]道具信息!J152="","",[4]道具信息!J152)</f>
        <v>4000</v>
      </c>
      <c r="K152" s="19">
        <f>IF([4]道具信息!K152="","",[4]道具信息!K152)</f>
        <v>4000</v>
      </c>
      <c r="L152" s="19" t="str">
        <f>IF([4]道具信息!L152="","",[4]道具信息!L152)</f>
        <v/>
      </c>
      <c r="M152" s="19" t="str">
        <f>IF([4]道具信息!M152="","",[4]道具信息!M152)</f>
        <v/>
      </c>
      <c r="N152" s="19" t="str">
        <f>IF([4]道具信息!N152="","",[4]道具信息!N152)</f>
        <v/>
      </c>
      <c r="O152" s="19" t="str">
        <f>IF([4]道具信息!O152="","",[4]道具信息!O152)</f>
        <v/>
      </c>
      <c r="P152" s="19" t="str">
        <f>IF([4]道具信息!P152="","",[4]道具信息!P152)</f>
        <v/>
      </c>
      <c r="Q152" s="19" t="str">
        <f>IF([4]道具信息!Q152="","",[4]道具信息!Q152)</f>
        <v/>
      </c>
      <c r="R152" s="19" t="str">
        <f>IF([4]道具信息!R152="","",[4]道具信息!R152)</f>
        <v/>
      </c>
      <c r="S152" s="19" t="str">
        <f>IF([4]道具信息!S152="","",[4]道具信息!S152)</f>
        <v/>
      </c>
      <c r="T152" s="19" t="str">
        <f>IF([4]道具信息!T152="","",[4]道具信息!T152)</f>
        <v/>
      </c>
      <c r="U152" s="19" t="str">
        <f>IF([4]道具信息!U152="","",[4]道具信息!U152)</f>
        <v/>
      </c>
      <c r="V152" s="19" t="str">
        <f>IF([4]道具信息!V152="","",[4]道具信息!V152)</f>
        <v/>
      </c>
      <c r="W152" s="19" t="str">
        <f>IF([4]道具信息!W152="","",[4]道具信息!W152)</f>
        <v/>
      </c>
      <c r="X152" s="19" t="str">
        <f>IF([4]道具信息!X152="","",[4]道具信息!X152)</f>
        <v/>
      </c>
      <c r="Y152" s="19" t="str">
        <f>IF([4]道具信息!Y152="","",[4]道具信息!Y152)</f>
        <v/>
      </c>
      <c r="Z152" s="19" t="str">
        <f>IF([4]道具信息!Z152="","",[4]道具信息!Z152)</f>
        <v/>
      </c>
    </row>
    <row r="153" spans="1:26" x14ac:dyDescent="0.15">
      <c r="A153" s="19" t="str">
        <f>IF([4]道具信息!A153="","",[4]道具信息!A153)</f>
        <v/>
      </c>
      <c r="B153" s="19" t="str">
        <f>IF([4]道具信息!B153="","",[4]道具信息!B153)</f>
        <v/>
      </c>
      <c r="C153" s="19" t="str">
        <f>IF([4]道具信息!C153="","",[4]道具信息!C153)</f>
        <v/>
      </c>
      <c r="D153" s="19" t="str">
        <f>IF([4]道具信息!D153="","",[4]道具信息!D153)</f>
        <v>传世兵装</v>
      </c>
      <c r="E153" s="19">
        <f>IF([4]道具信息!E153="","",[4]道具信息!E153)</f>
        <v>6000</v>
      </c>
      <c r="F153" s="19">
        <f>IF([4]道具信息!F153="","",[4]道具信息!F153)</f>
        <v>1</v>
      </c>
      <c r="G153" s="19">
        <f>IF([4]道具信息!G153="","",[4]道具信息!G153)</f>
        <v>1</v>
      </c>
      <c r="H153" s="19">
        <f>IF([4]道具信息!H153="","",[4]道具信息!H153)</f>
        <v>1</v>
      </c>
      <c r="I153" s="19">
        <f>IF([4]道具信息!I153="","",[4]道具信息!I153)</f>
        <v>6000</v>
      </c>
      <c r="J153" s="19">
        <f>IF([4]道具信息!J153="","",[4]道具信息!J153)</f>
        <v>6000</v>
      </c>
      <c r="K153" s="19">
        <f>IF([4]道具信息!K153="","",[4]道具信息!K153)</f>
        <v>6000</v>
      </c>
      <c r="L153" s="19" t="str">
        <f>IF([4]道具信息!L153="","",[4]道具信息!L153)</f>
        <v/>
      </c>
      <c r="M153" s="19" t="str">
        <f>IF([4]道具信息!M153="","",[4]道具信息!M153)</f>
        <v/>
      </c>
      <c r="N153" s="19" t="str">
        <f>IF([4]道具信息!N153="","",[4]道具信息!N153)</f>
        <v/>
      </c>
      <c r="O153" s="19" t="str">
        <f>IF([4]道具信息!O153="","",[4]道具信息!O153)</f>
        <v/>
      </c>
      <c r="P153" s="19" t="str">
        <f>IF([4]道具信息!P153="","",[4]道具信息!P153)</f>
        <v/>
      </c>
      <c r="Q153" s="19" t="str">
        <f>IF([4]道具信息!Q153="","",[4]道具信息!Q153)</f>
        <v/>
      </c>
      <c r="R153" s="19" t="str">
        <f>IF([4]道具信息!R153="","",[4]道具信息!R153)</f>
        <v/>
      </c>
      <c r="S153" s="19" t="str">
        <f>IF([4]道具信息!S153="","",[4]道具信息!S153)</f>
        <v/>
      </c>
      <c r="T153" s="19" t="str">
        <f>IF([4]道具信息!T153="","",[4]道具信息!T153)</f>
        <v/>
      </c>
      <c r="U153" s="19" t="str">
        <f>IF([4]道具信息!U153="","",[4]道具信息!U153)</f>
        <v/>
      </c>
      <c r="V153" s="19" t="str">
        <f>IF([4]道具信息!V153="","",[4]道具信息!V153)</f>
        <v/>
      </c>
      <c r="W153" s="19" t="str">
        <f>IF([4]道具信息!W153="","",[4]道具信息!W153)</f>
        <v/>
      </c>
      <c r="X153" s="19" t="str">
        <f>IF([4]道具信息!X153="","",[4]道具信息!X153)</f>
        <v/>
      </c>
      <c r="Y153" s="19" t="str">
        <f>IF([4]道具信息!Y153="","",[4]道具信息!Y153)</f>
        <v/>
      </c>
      <c r="Z153" s="19" t="str">
        <f>IF([4]道具信息!Z153="","",[4]道具信息!Z153)</f>
        <v/>
      </c>
    </row>
    <row r="154" spans="1:26" x14ac:dyDescent="0.15">
      <c r="A154" s="19" t="str">
        <f>IF([4]道具信息!A154="","",[4]道具信息!A154)</f>
        <v/>
      </c>
      <c r="B154" s="19" t="str">
        <f>IF([4]道具信息!B154="","",[4]道具信息!B154)</f>
        <v/>
      </c>
      <c r="C154" s="19" t="str">
        <f>IF([4]道具信息!C154="","",[4]道具信息!C154)</f>
        <v/>
      </c>
      <c r="D154" s="19" t="str">
        <f>IF([4]道具信息!D154="","",[4]道具信息!D154)</f>
        <v>传奇传世兵装</v>
      </c>
      <c r="E154" s="19">
        <f>IF([4]道具信息!E154="","",[4]道具信息!E154)</f>
        <v>30000</v>
      </c>
      <c r="F154" s="19">
        <f>IF([4]道具信息!F154="","",[4]道具信息!F154)</f>
        <v>1</v>
      </c>
      <c r="G154" s="19">
        <f>IF([4]道具信息!G154="","",[4]道具信息!G154)</f>
        <v>1</v>
      </c>
      <c r="H154" s="19">
        <f>IF([4]道具信息!H154="","",[4]道具信息!H154)</f>
        <v>1</v>
      </c>
      <c r="I154" s="19">
        <f>IF([4]道具信息!I154="","",[4]道具信息!I154)</f>
        <v>30000</v>
      </c>
      <c r="J154" s="19">
        <f>IF([4]道具信息!J154="","",[4]道具信息!J154)</f>
        <v>30000</v>
      </c>
      <c r="K154" s="19">
        <f>IF([4]道具信息!K154="","",[4]道具信息!K154)</f>
        <v>30000</v>
      </c>
      <c r="L154" s="19" t="str">
        <f>IF([4]道具信息!L154="","",[4]道具信息!L154)</f>
        <v/>
      </c>
      <c r="M154" s="19" t="str">
        <f>IF([4]道具信息!M154="","",[4]道具信息!M154)</f>
        <v/>
      </c>
      <c r="N154" s="19" t="str">
        <f>IF([4]道具信息!N154="","",[4]道具信息!N154)</f>
        <v/>
      </c>
      <c r="O154" s="19" t="str">
        <f>IF([4]道具信息!O154="","",[4]道具信息!O154)</f>
        <v/>
      </c>
      <c r="P154" s="19" t="str">
        <f>IF([4]道具信息!P154="","",[4]道具信息!P154)</f>
        <v/>
      </c>
      <c r="Q154" s="19" t="str">
        <f>IF([4]道具信息!Q154="","",[4]道具信息!Q154)</f>
        <v/>
      </c>
      <c r="R154" s="19" t="str">
        <f>IF([4]道具信息!R154="","",[4]道具信息!R154)</f>
        <v/>
      </c>
      <c r="S154" s="19" t="str">
        <f>IF([4]道具信息!S154="","",[4]道具信息!S154)</f>
        <v/>
      </c>
      <c r="T154" s="19" t="str">
        <f>IF([4]道具信息!T154="","",[4]道具信息!T154)</f>
        <v/>
      </c>
      <c r="U154" s="19" t="str">
        <f>IF([4]道具信息!U154="","",[4]道具信息!U154)</f>
        <v/>
      </c>
      <c r="V154" s="19" t="str">
        <f>IF([4]道具信息!V154="","",[4]道具信息!V154)</f>
        <v/>
      </c>
      <c r="W154" s="19" t="str">
        <f>IF([4]道具信息!W154="","",[4]道具信息!W154)</f>
        <v/>
      </c>
      <c r="X154" s="19" t="str">
        <f>IF([4]道具信息!X154="","",[4]道具信息!X154)</f>
        <v/>
      </c>
      <c r="Y154" s="19" t="str">
        <f>IF([4]道具信息!Y154="","",[4]道具信息!Y154)</f>
        <v/>
      </c>
      <c r="Z154" s="19" t="str">
        <f>IF([4]道具信息!Z154="","",[4]道具信息!Z154)</f>
        <v/>
      </c>
    </row>
    <row r="155" spans="1:26" x14ac:dyDescent="0.15">
      <c r="A155" s="19" t="str">
        <f>IF([4]道具信息!A155="","",[4]道具信息!A155)</f>
        <v/>
      </c>
      <c r="B155" s="19" t="str">
        <f>IF([4]道具信息!B155="","",[4]道具信息!B155)</f>
        <v/>
      </c>
      <c r="C155" s="19" t="str">
        <f>IF([4]道具信息!C155="","",[4]道具信息!C155)</f>
        <v/>
      </c>
      <c r="D155" s="19" t="str">
        <f>IF([4]道具信息!D155="","",[4]道具信息!D155)</f>
        <v>优质兵装自选碎片</v>
      </c>
      <c r="E155" s="19">
        <f>IF([4]道具信息!E155="","",[4]道具信息!E155)</f>
        <v>66.666666666666671</v>
      </c>
      <c r="F155" s="19">
        <f>IF([4]道具信息!F155="","",[4]道具信息!F155)</f>
        <v>1</v>
      </c>
      <c r="G155" s="19">
        <f>IF([4]道具信息!G155="","",[4]道具信息!G155)</f>
        <v>1</v>
      </c>
      <c r="H155" s="19">
        <f>IF([4]道具信息!H155="","",[4]道具信息!H155)</f>
        <v>0.2</v>
      </c>
      <c r="I155" s="19">
        <f>IF([4]道具信息!I155="","",[4]道具信息!I155)</f>
        <v>66.666666666666671</v>
      </c>
      <c r="J155" s="19">
        <f>IF([4]道具信息!J155="","",[4]道具信息!J155)</f>
        <v>66.666666666666671</v>
      </c>
      <c r="K155" s="19">
        <f>IF([4]道具信息!K155="","",[4]道具信息!K155)</f>
        <v>13.333333333333336</v>
      </c>
      <c r="L155" s="19" t="str">
        <f>IF([4]道具信息!L155="","",[4]道具信息!L155)</f>
        <v/>
      </c>
      <c r="M155" s="19" t="str">
        <f>IF([4]道具信息!M155="","",[4]道具信息!M155)</f>
        <v/>
      </c>
      <c r="N155" s="19" t="str">
        <f>IF([4]道具信息!N155="","",[4]道具信息!N155)</f>
        <v/>
      </c>
      <c r="O155" s="19" t="str">
        <f>IF([4]道具信息!O155="","",[4]道具信息!O155)</f>
        <v/>
      </c>
      <c r="P155" s="19" t="str">
        <f>IF([4]道具信息!P155="","",[4]道具信息!P155)</f>
        <v/>
      </c>
      <c r="Q155" s="19" t="str">
        <f>IF([4]道具信息!Q155="","",[4]道具信息!Q155)</f>
        <v/>
      </c>
      <c r="R155" s="19" t="str">
        <f>IF([4]道具信息!R155="","",[4]道具信息!R155)</f>
        <v/>
      </c>
      <c r="S155" s="19" t="str">
        <f>IF([4]道具信息!S155="","",[4]道具信息!S155)</f>
        <v/>
      </c>
      <c r="T155" s="19" t="str">
        <f>IF([4]道具信息!T155="","",[4]道具信息!T155)</f>
        <v/>
      </c>
      <c r="U155" s="19" t="str">
        <f>IF([4]道具信息!U155="","",[4]道具信息!U155)</f>
        <v/>
      </c>
      <c r="V155" s="19" t="str">
        <f>IF([4]道具信息!V155="","",[4]道具信息!V155)</f>
        <v/>
      </c>
      <c r="W155" s="19" t="str">
        <f>IF([4]道具信息!W155="","",[4]道具信息!W155)</f>
        <v/>
      </c>
      <c r="X155" s="19" t="str">
        <f>IF([4]道具信息!X155="","",[4]道具信息!X155)</f>
        <v/>
      </c>
      <c r="Y155" s="19" t="str">
        <f>IF([4]道具信息!Y155="","",[4]道具信息!Y155)</f>
        <v/>
      </c>
      <c r="Z155" s="19" t="str">
        <f>IF([4]道具信息!Z155="","",[4]道具信息!Z155)</f>
        <v/>
      </c>
    </row>
    <row r="156" spans="1:26" x14ac:dyDescent="0.15">
      <c r="A156" s="19" t="str">
        <f>IF([4]道具信息!A156="","",[4]道具信息!A156)</f>
        <v/>
      </c>
      <c r="B156" s="19" t="str">
        <f>IF([4]道具信息!B156="","",[4]道具信息!B156)</f>
        <v/>
      </c>
      <c r="C156" s="19" t="str">
        <f>IF([4]道具信息!C156="","",[4]道具信息!C156)</f>
        <v/>
      </c>
      <c r="D156" s="19" t="str">
        <f>IF([4]道具信息!D156="","",[4]道具信息!D156)</f>
        <v>珍稀兵装自选碎片</v>
      </c>
      <c r="E156" s="19">
        <f>IF([4]道具信息!E156="","",[4]道具信息!E156)</f>
        <v>133.33333333333334</v>
      </c>
      <c r="F156" s="19">
        <f>IF([4]道具信息!F156="","",[4]道具信息!F156)</f>
        <v>1</v>
      </c>
      <c r="G156" s="19">
        <f>IF([4]道具信息!G156="","",[4]道具信息!G156)</f>
        <v>1</v>
      </c>
      <c r="H156" s="19">
        <f>IF([4]道具信息!H156="","",[4]道具信息!H156)</f>
        <v>1</v>
      </c>
      <c r="I156" s="19">
        <f>IF([4]道具信息!I156="","",[4]道具信息!I156)</f>
        <v>133.33333333333334</v>
      </c>
      <c r="J156" s="19">
        <f>IF([4]道具信息!J156="","",[4]道具信息!J156)</f>
        <v>133.33333333333334</v>
      </c>
      <c r="K156" s="19">
        <f>IF([4]道具信息!K156="","",[4]道具信息!K156)</f>
        <v>133.33333333333334</v>
      </c>
      <c r="L156" s="19" t="str">
        <f>IF([4]道具信息!L156="","",[4]道具信息!L156)</f>
        <v/>
      </c>
      <c r="M156" s="19" t="str">
        <f>IF([4]道具信息!M156="","",[4]道具信息!M156)</f>
        <v/>
      </c>
      <c r="N156" s="19" t="str">
        <f>IF([4]道具信息!N156="","",[4]道具信息!N156)</f>
        <v/>
      </c>
      <c r="O156" s="19" t="str">
        <f>IF([4]道具信息!O156="","",[4]道具信息!O156)</f>
        <v/>
      </c>
      <c r="P156" s="19" t="str">
        <f>IF([4]道具信息!P156="","",[4]道具信息!P156)</f>
        <v/>
      </c>
      <c r="Q156" s="19" t="str">
        <f>IF([4]道具信息!Q156="","",[4]道具信息!Q156)</f>
        <v/>
      </c>
      <c r="R156" s="19" t="str">
        <f>IF([4]道具信息!R156="","",[4]道具信息!R156)</f>
        <v/>
      </c>
      <c r="S156" s="19" t="str">
        <f>IF([4]道具信息!S156="","",[4]道具信息!S156)</f>
        <v/>
      </c>
      <c r="T156" s="19" t="str">
        <f>IF([4]道具信息!T156="","",[4]道具信息!T156)</f>
        <v/>
      </c>
      <c r="U156" s="19" t="str">
        <f>IF([4]道具信息!U156="","",[4]道具信息!U156)</f>
        <v/>
      </c>
      <c r="V156" s="19" t="str">
        <f>IF([4]道具信息!V156="","",[4]道具信息!V156)</f>
        <v/>
      </c>
      <c r="W156" s="19" t="str">
        <f>IF([4]道具信息!W156="","",[4]道具信息!W156)</f>
        <v/>
      </c>
      <c r="X156" s="19" t="str">
        <f>IF([4]道具信息!X156="","",[4]道具信息!X156)</f>
        <v/>
      </c>
      <c r="Y156" s="19" t="str">
        <f>IF([4]道具信息!Y156="","",[4]道具信息!Y156)</f>
        <v/>
      </c>
      <c r="Z156" s="19" t="str">
        <f>IF([4]道具信息!Z156="","",[4]道具信息!Z156)</f>
        <v/>
      </c>
    </row>
    <row r="157" spans="1:26" x14ac:dyDescent="0.15">
      <c r="A157" s="19" t="str">
        <f>IF([4]道具信息!A157="","",[4]道具信息!A157)</f>
        <v/>
      </c>
      <c r="B157" s="19" t="str">
        <f>IF([4]道具信息!B157="","",[4]道具信息!B157)</f>
        <v/>
      </c>
      <c r="C157" s="19" t="str">
        <f>IF([4]道具信息!C157="","",[4]道具信息!C157)</f>
        <v/>
      </c>
      <c r="D157" s="19" t="str">
        <f>IF([4]道具信息!D157="","",[4]道具信息!D157)</f>
        <v>传世兵装自选碎片</v>
      </c>
      <c r="E157" s="19">
        <f>IF([4]道具信息!E157="","",[4]道具信息!E157)</f>
        <v>120</v>
      </c>
      <c r="F157" s="19">
        <f>IF([4]道具信息!F157="","",[4]道具信息!F157)</f>
        <v>1</v>
      </c>
      <c r="G157" s="19">
        <f>IF([4]道具信息!G157="","",[4]道具信息!G157)</f>
        <v>1</v>
      </c>
      <c r="H157" s="19">
        <f>IF([4]道具信息!H157="","",[4]道具信息!H157)</f>
        <v>1</v>
      </c>
      <c r="I157" s="19">
        <f>IF([4]道具信息!I157="","",[4]道具信息!I157)</f>
        <v>120</v>
      </c>
      <c r="J157" s="19">
        <f>IF([4]道具信息!J157="","",[4]道具信息!J157)</f>
        <v>120</v>
      </c>
      <c r="K157" s="19">
        <f>IF([4]道具信息!K157="","",[4]道具信息!K157)</f>
        <v>120</v>
      </c>
      <c r="L157" s="19" t="str">
        <f>IF([4]道具信息!L157="","",[4]道具信息!L157)</f>
        <v/>
      </c>
      <c r="M157" s="19" t="str">
        <f>IF([4]道具信息!M157="","",[4]道具信息!M157)</f>
        <v/>
      </c>
      <c r="N157" s="19" t="str">
        <f>IF([4]道具信息!N157="","",[4]道具信息!N157)</f>
        <v/>
      </c>
      <c r="O157" s="19" t="str">
        <f>IF([4]道具信息!O157="","",[4]道具信息!O157)</f>
        <v/>
      </c>
      <c r="P157" s="19" t="str">
        <f>IF([4]道具信息!P157="","",[4]道具信息!P157)</f>
        <v/>
      </c>
      <c r="Q157" s="19" t="str">
        <f>IF([4]道具信息!Q157="","",[4]道具信息!Q157)</f>
        <v/>
      </c>
      <c r="R157" s="19" t="str">
        <f>IF([4]道具信息!R157="","",[4]道具信息!R157)</f>
        <v/>
      </c>
      <c r="S157" s="19" t="str">
        <f>IF([4]道具信息!S157="","",[4]道具信息!S157)</f>
        <v/>
      </c>
      <c r="T157" s="19" t="str">
        <f>IF([4]道具信息!T157="","",[4]道具信息!T157)</f>
        <v/>
      </c>
      <c r="U157" s="19" t="str">
        <f>IF([4]道具信息!U157="","",[4]道具信息!U157)</f>
        <v/>
      </c>
      <c r="V157" s="19" t="str">
        <f>IF([4]道具信息!V157="","",[4]道具信息!V157)</f>
        <v/>
      </c>
      <c r="W157" s="19" t="str">
        <f>IF([4]道具信息!W157="","",[4]道具信息!W157)</f>
        <v/>
      </c>
      <c r="X157" s="19" t="str">
        <f>IF([4]道具信息!X157="","",[4]道具信息!X157)</f>
        <v/>
      </c>
      <c r="Y157" s="19" t="str">
        <f>IF([4]道具信息!Y157="","",[4]道具信息!Y157)</f>
        <v/>
      </c>
      <c r="Z157" s="19" t="str">
        <f>IF([4]道具信息!Z157="","",[4]道具信息!Z157)</f>
        <v/>
      </c>
    </row>
    <row r="158" spans="1:26" x14ac:dyDescent="0.15">
      <c r="A158" s="19" t="str">
        <f>IF([4]道具信息!A158="","",[4]道具信息!A158)</f>
        <v/>
      </c>
      <c r="B158" s="19" t="str">
        <f>IF([4]道具信息!B158="","",[4]道具信息!B158)</f>
        <v/>
      </c>
      <c r="C158" s="19" t="str">
        <f>IF([4]道具信息!C158="","",[4]道具信息!C158)</f>
        <v/>
      </c>
      <c r="D158" s="19" t="str">
        <f>IF([4]道具信息!D158="","",[4]道具信息!D158)</f>
        <v>传奇兵装自选碎片</v>
      </c>
      <c r="E158" s="19">
        <f>IF([4]道具信息!E158="","",[4]道具信息!E158)</f>
        <v>600</v>
      </c>
      <c r="F158" s="19">
        <f>IF([4]道具信息!F158="","",[4]道具信息!F158)</f>
        <v>1</v>
      </c>
      <c r="G158" s="19">
        <f>IF([4]道具信息!G158="","",[4]道具信息!G158)</f>
        <v>1</v>
      </c>
      <c r="H158" s="19">
        <f>IF([4]道具信息!H158="","",[4]道具信息!H158)</f>
        <v>1</v>
      </c>
      <c r="I158" s="19">
        <f>IF([4]道具信息!I158="","",[4]道具信息!I158)</f>
        <v>600</v>
      </c>
      <c r="J158" s="19">
        <f>IF([4]道具信息!J158="","",[4]道具信息!J158)</f>
        <v>600</v>
      </c>
      <c r="K158" s="19">
        <f>IF([4]道具信息!K158="","",[4]道具信息!K158)</f>
        <v>600</v>
      </c>
      <c r="L158" s="19" t="str">
        <f>IF([4]道具信息!L158="","",[4]道具信息!L158)</f>
        <v/>
      </c>
      <c r="M158" s="19" t="str">
        <f>IF([4]道具信息!M158="","",[4]道具信息!M158)</f>
        <v/>
      </c>
      <c r="N158" s="19" t="str">
        <f>IF([4]道具信息!N158="","",[4]道具信息!N158)</f>
        <v/>
      </c>
      <c r="O158" s="19" t="str">
        <f>IF([4]道具信息!O158="","",[4]道具信息!O158)</f>
        <v/>
      </c>
      <c r="P158" s="19" t="str">
        <f>IF([4]道具信息!P158="","",[4]道具信息!P158)</f>
        <v/>
      </c>
      <c r="Q158" s="19" t="str">
        <f>IF([4]道具信息!Q158="","",[4]道具信息!Q158)</f>
        <v/>
      </c>
      <c r="R158" s="19" t="str">
        <f>IF([4]道具信息!R158="","",[4]道具信息!R158)</f>
        <v/>
      </c>
      <c r="S158" s="19" t="str">
        <f>IF([4]道具信息!S158="","",[4]道具信息!S158)</f>
        <v/>
      </c>
      <c r="T158" s="19" t="str">
        <f>IF([4]道具信息!T158="","",[4]道具信息!T158)</f>
        <v/>
      </c>
      <c r="U158" s="19" t="str">
        <f>IF([4]道具信息!U158="","",[4]道具信息!U158)</f>
        <v/>
      </c>
      <c r="V158" s="19" t="str">
        <f>IF([4]道具信息!V158="","",[4]道具信息!V158)</f>
        <v/>
      </c>
      <c r="W158" s="19" t="str">
        <f>IF([4]道具信息!W158="","",[4]道具信息!W158)</f>
        <v/>
      </c>
      <c r="X158" s="19" t="str">
        <f>IF([4]道具信息!X158="","",[4]道具信息!X158)</f>
        <v/>
      </c>
      <c r="Y158" s="19" t="str">
        <f>IF([4]道具信息!Y158="","",[4]道具信息!Y158)</f>
        <v/>
      </c>
      <c r="Z158" s="19" t="str">
        <f>IF([4]道具信息!Z158="","",[4]道具信息!Z158)</f>
        <v/>
      </c>
    </row>
    <row r="159" spans="1:26" x14ac:dyDescent="0.15">
      <c r="A159" s="19" t="str">
        <f>IF([4]道具信息!A159="","",[4]道具信息!A159)</f>
        <v/>
      </c>
      <c r="B159" s="19" t="str">
        <f>IF([4]道具信息!B159="","",[4]道具信息!B159)</f>
        <v/>
      </c>
      <c r="C159" s="19" t="str">
        <f>IF([4]道具信息!C159="","",[4]道具信息!C159)</f>
        <v/>
      </c>
      <c r="D159" s="19" t="str">
        <f>IF([4]道具信息!D159="","",[4]道具信息!D159)</f>
        <v/>
      </c>
      <c r="E159" s="19" t="str">
        <f>IF([4]道具信息!E159="","",[4]道具信息!E159)</f>
        <v/>
      </c>
      <c r="F159" s="19" t="str">
        <f>IF([4]道具信息!F159="","",[4]道具信息!F159)</f>
        <v/>
      </c>
      <c r="G159" s="19" t="str">
        <f>IF([4]道具信息!G159="","",[4]道具信息!G159)</f>
        <v/>
      </c>
      <c r="H159" s="19" t="str">
        <f>IF([4]道具信息!H159="","",[4]道具信息!H159)</f>
        <v/>
      </c>
      <c r="I159" s="19" t="str">
        <f>IF([4]道具信息!I159="","",[4]道具信息!I159)</f>
        <v/>
      </c>
      <c r="J159" s="19" t="str">
        <f>IF([4]道具信息!J159="","",[4]道具信息!J159)</f>
        <v/>
      </c>
      <c r="K159" s="19" t="str">
        <f>IF([4]道具信息!K159="","",[4]道具信息!K159)</f>
        <v/>
      </c>
      <c r="L159" s="19" t="str">
        <f>IF([4]道具信息!L159="","",[4]道具信息!L159)</f>
        <v/>
      </c>
      <c r="M159" s="19" t="str">
        <f>IF([4]道具信息!M159="","",[4]道具信息!M159)</f>
        <v/>
      </c>
      <c r="N159" s="19" t="str">
        <f>IF([4]道具信息!N159="","",[4]道具信息!N159)</f>
        <v/>
      </c>
      <c r="O159" s="19" t="str">
        <f>IF([4]道具信息!O159="","",[4]道具信息!O159)</f>
        <v/>
      </c>
      <c r="P159" s="19" t="str">
        <f>IF([4]道具信息!P159="","",[4]道具信息!P159)</f>
        <v/>
      </c>
      <c r="Q159" s="19" t="str">
        <f>IF([4]道具信息!Q159="","",[4]道具信息!Q159)</f>
        <v/>
      </c>
      <c r="R159" s="19" t="str">
        <f>IF([4]道具信息!R159="","",[4]道具信息!R159)</f>
        <v/>
      </c>
      <c r="S159" s="19" t="str">
        <f>IF([4]道具信息!S159="","",[4]道具信息!S159)</f>
        <v/>
      </c>
      <c r="T159" s="19" t="str">
        <f>IF([4]道具信息!T159="","",[4]道具信息!T159)</f>
        <v/>
      </c>
      <c r="U159" s="19" t="str">
        <f>IF([4]道具信息!U159="","",[4]道具信息!U159)</f>
        <v/>
      </c>
      <c r="V159" s="19" t="str">
        <f>IF([4]道具信息!V159="","",[4]道具信息!V159)</f>
        <v/>
      </c>
      <c r="W159" s="19" t="str">
        <f>IF([4]道具信息!W159="","",[4]道具信息!W159)</f>
        <v/>
      </c>
      <c r="X159" s="19" t="str">
        <f>IF([4]道具信息!X159="","",[4]道具信息!X159)</f>
        <v/>
      </c>
      <c r="Y159" s="19" t="str">
        <f>IF([4]道具信息!Y159="","",[4]道具信息!Y159)</f>
        <v/>
      </c>
      <c r="Z159" s="19" t="str">
        <f>IF([4]道具信息!Z159="","",[4]道具信息!Z159)</f>
        <v/>
      </c>
    </row>
    <row r="160" spans="1:26" x14ac:dyDescent="0.15">
      <c r="A160" s="19" t="str">
        <f>IF([4]道具信息!A160="","",[4]道具信息!A160)</f>
        <v/>
      </c>
      <c r="B160" s="19" t="str">
        <f>IF([4]道具信息!B160="","",[4]道具信息!B160)</f>
        <v/>
      </c>
      <c r="C160" s="19" t="str">
        <f>IF([4]道具信息!C160="","",[4]道具信息!C160)</f>
        <v/>
      </c>
      <c r="D160" s="19" t="str">
        <f>IF([4]道具信息!D160="","",[4]道具信息!D160)</f>
        <v>随机紫色藏品</v>
      </c>
      <c r="E160" s="19">
        <f>IF([4]道具信息!E160="","",[4]道具信息!E160)</f>
        <v>300</v>
      </c>
      <c r="F160" s="19">
        <f>IF([4]道具信息!F160="","",[4]道具信息!F160)</f>
        <v>1</v>
      </c>
      <c r="G160" s="19">
        <f>IF([4]道具信息!G160="","",[4]道具信息!G160)</f>
        <v>1</v>
      </c>
      <c r="H160" s="19">
        <f>IF([4]道具信息!H160="","",[4]道具信息!H160)</f>
        <v>1</v>
      </c>
      <c r="I160" s="19">
        <f>IF([4]道具信息!I160="","",[4]道具信息!I160)</f>
        <v>300</v>
      </c>
      <c r="J160" s="19">
        <f>IF([4]道具信息!J160="","",[4]道具信息!J160)</f>
        <v>300</v>
      </c>
      <c r="K160" s="19">
        <f>IF([4]道具信息!K160="","",[4]道具信息!K160)</f>
        <v>300</v>
      </c>
      <c r="L160" s="19" t="str">
        <f>IF([4]道具信息!L160="","",[4]道具信息!L160)</f>
        <v/>
      </c>
      <c r="M160" s="19" t="str">
        <f>IF([4]道具信息!M160="","",[4]道具信息!M160)</f>
        <v/>
      </c>
      <c r="N160" s="19" t="str">
        <f>IF([4]道具信息!N160="","",[4]道具信息!N160)</f>
        <v/>
      </c>
      <c r="O160" s="19" t="str">
        <f>IF([4]道具信息!O160="","",[4]道具信息!O160)</f>
        <v/>
      </c>
      <c r="P160" s="19" t="str">
        <f>IF([4]道具信息!P160="","",[4]道具信息!P160)</f>
        <v/>
      </c>
      <c r="Q160" s="19" t="str">
        <f>IF([4]道具信息!Q160="","",[4]道具信息!Q160)</f>
        <v/>
      </c>
      <c r="R160" s="19" t="str">
        <f>IF([4]道具信息!R160="","",[4]道具信息!R160)</f>
        <v/>
      </c>
      <c r="S160" s="19" t="str">
        <f>IF([4]道具信息!S160="","",[4]道具信息!S160)</f>
        <v/>
      </c>
      <c r="T160" s="19" t="str">
        <f>IF([4]道具信息!T160="","",[4]道具信息!T160)</f>
        <v/>
      </c>
      <c r="U160" s="19" t="str">
        <f>IF([4]道具信息!U160="","",[4]道具信息!U160)</f>
        <v/>
      </c>
      <c r="V160" s="19" t="str">
        <f>IF([4]道具信息!V160="","",[4]道具信息!V160)</f>
        <v/>
      </c>
      <c r="W160" s="19" t="str">
        <f>IF([4]道具信息!W160="","",[4]道具信息!W160)</f>
        <v/>
      </c>
      <c r="X160" s="19" t="str">
        <f>IF([4]道具信息!X160="","",[4]道具信息!X160)</f>
        <v/>
      </c>
      <c r="Y160" s="19" t="str">
        <f>IF([4]道具信息!Y160="","",[4]道具信息!Y160)</f>
        <v/>
      </c>
      <c r="Z160" s="19" t="str">
        <f>IF([4]道具信息!Z160="","",[4]道具信息!Z160)</f>
        <v/>
      </c>
    </row>
    <row r="161" spans="1:26" x14ac:dyDescent="0.15">
      <c r="A161" s="19" t="str">
        <f>IF([4]道具信息!A161="","",[4]道具信息!A161)</f>
        <v/>
      </c>
      <c r="B161" s="19" t="str">
        <f>IF([4]道具信息!B161="","",[4]道具信息!B161)</f>
        <v/>
      </c>
      <c r="C161" s="19" t="str">
        <f>IF([4]道具信息!C161="","",[4]道具信息!C161)</f>
        <v/>
      </c>
      <c r="D161" s="19" t="str">
        <f>IF([4]道具信息!D161="","",[4]道具信息!D161)</f>
        <v>随机橙色藏品</v>
      </c>
      <c r="E161" s="19">
        <f>IF([4]道具信息!E161="","",[4]道具信息!E161)</f>
        <v>1000</v>
      </c>
      <c r="F161" s="19">
        <f>IF([4]道具信息!F161="","",[4]道具信息!F161)</f>
        <v>1</v>
      </c>
      <c r="G161" s="19">
        <f>IF([4]道具信息!G161="","",[4]道具信息!G161)</f>
        <v>1</v>
      </c>
      <c r="H161" s="19">
        <f>IF([4]道具信息!H161="","",[4]道具信息!H161)</f>
        <v>1</v>
      </c>
      <c r="I161" s="19">
        <f>IF([4]道具信息!I161="","",[4]道具信息!I161)</f>
        <v>1000</v>
      </c>
      <c r="J161" s="19">
        <f>IF([4]道具信息!J161="","",[4]道具信息!J161)</f>
        <v>1000</v>
      </c>
      <c r="K161" s="19">
        <f>IF([4]道具信息!K161="","",[4]道具信息!K161)</f>
        <v>1000</v>
      </c>
      <c r="L161" s="19" t="str">
        <f>IF([4]道具信息!L161="","",[4]道具信息!L161)</f>
        <v/>
      </c>
      <c r="M161" s="19" t="str">
        <f>IF([4]道具信息!M161="","",[4]道具信息!M161)</f>
        <v/>
      </c>
      <c r="N161" s="19" t="str">
        <f>IF([4]道具信息!N161="","",[4]道具信息!N161)</f>
        <v/>
      </c>
      <c r="O161" s="19" t="str">
        <f>IF([4]道具信息!O161="","",[4]道具信息!O161)</f>
        <v/>
      </c>
      <c r="P161" s="19" t="str">
        <f>IF([4]道具信息!P161="","",[4]道具信息!P161)</f>
        <v/>
      </c>
      <c r="Q161" s="19" t="str">
        <f>IF([4]道具信息!Q161="","",[4]道具信息!Q161)</f>
        <v/>
      </c>
      <c r="R161" s="19" t="str">
        <f>IF([4]道具信息!R161="","",[4]道具信息!R161)</f>
        <v/>
      </c>
      <c r="S161" s="19" t="str">
        <f>IF([4]道具信息!S161="","",[4]道具信息!S161)</f>
        <v/>
      </c>
      <c r="T161" s="19" t="str">
        <f>IF([4]道具信息!T161="","",[4]道具信息!T161)</f>
        <v/>
      </c>
      <c r="U161" s="19" t="str">
        <f>IF([4]道具信息!U161="","",[4]道具信息!U161)</f>
        <v/>
      </c>
      <c r="V161" s="19" t="str">
        <f>IF([4]道具信息!V161="","",[4]道具信息!V161)</f>
        <v/>
      </c>
      <c r="W161" s="19" t="str">
        <f>IF([4]道具信息!W161="","",[4]道具信息!W161)</f>
        <v/>
      </c>
      <c r="X161" s="19" t="str">
        <f>IF([4]道具信息!X161="","",[4]道具信息!X161)</f>
        <v/>
      </c>
      <c r="Y161" s="19" t="str">
        <f>IF([4]道具信息!Y161="","",[4]道具信息!Y161)</f>
        <v/>
      </c>
      <c r="Z161" s="19" t="str">
        <f>IF([4]道具信息!Z161="","",[4]道具信息!Z161)</f>
        <v/>
      </c>
    </row>
    <row r="162" spans="1:26" x14ac:dyDescent="0.15">
      <c r="A162" s="19" t="str">
        <f>IF([4]道具信息!A162="","",[4]道具信息!A162)</f>
        <v/>
      </c>
      <c r="B162" s="19" t="str">
        <f>IF([4]道具信息!B162="","",[4]道具信息!B162)</f>
        <v/>
      </c>
      <c r="C162" s="19" t="str">
        <f>IF([4]道具信息!C162="","",[4]道具信息!C162)</f>
        <v/>
      </c>
      <c r="D162" s="19" t="str">
        <f>IF([4]道具信息!D162="","",[4]道具信息!D162)</f>
        <v>随机红色藏品</v>
      </c>
      <c r="E162" s="19">
        <f>IF([4]道具信息!E162="","",[4]道具信息!E162)</f>
        <v>5000</v>
      </c>
      <c r="F162" s="19">
        <f>IF([4]道具信息!F162="","",[4]道具信息!F162)</f>
        <v>1</v>
      </c>
      <c r="G162" s="19">
        <f>IF([4]道具信息!G162="","",[4]道具信息!G162)</f>
        <v>1</v>
      </c>
      <c r="H162" s="19">
        <f>IF([4]道具信息!H162="","",[4]道具信息!H162)</f>
        <v>1</v>
      </c>
      <c r="I162" s="19">
        <f>IF([4]道具信息!I162="","",[4]道具信息!I162)</f>
        <v>5000</v>
      </c>
      <c r="J162" s="19">
        <f>IF([4]道具信息!J162="","",[4]道具信息!J162)</f>
        <v>5000</v>
      </c>
      <c r="K162" s="19">
        <f>IF([4]道具信息!K162="","",[4]道具信息!K162)</f>
        <v>5000</v>
      </c>
      <c r="L162" s="19" t="str">
        <f>IF([4]道具信息!L162="","",[4]道具信息!L162)</f>
        <v/>
      </c>
      <c r="M162" s="19" t="str">
        <f>IF([4]道具信息!M162="","",[4]道具信息!M162)</f>
        <v/>
      </c>
      <c r="N162" s="19" t="str">
        <f>IF([4]道具信息!N162="","",[4]道具信息!N162)</f>
        <v/>
      </c>
      <c r="O162" s="19" t="str">
        <f>IF([4]道具信息!O162="","",[4]道具信息!O162)</f>
        <v/>
      </c>
      <c r="P162" s="19" t="str">
        <f>IF([4]道具信息!P162="","",[4]道具信息!P162)</f>
        <v/>
      </c>
      <c r="Q162" s="19" t="str">
        <f>IF([4]道具信息!Q162="","",[4]道具信息!Q162)</f>
        <v/>
      </c>
      <c r="R162" s="19" t="str">
        <f>IF([4]道具信息!R162="","",[4]道具信息!R162)</f>
        <v/>
      </c>
      <c r="S162" s="19" t="str">
        <f>IF([4]道具信息!S162="","",[4]道具信息!S162)</f>
        <v/>
      </c>
      <c r="T162" s="19" t="str">
        <f>IF([4]道具信息!T162="","",[4]道具信息!T162)</f>
        <v/>
      </c>
      <c r="U162" s="19" t="str">
        <f>IF([4]道具信息!U162="","",[4]道具信息!U162)</f>
        <v/>
      </c>
      <c r="V162" s="19" t="str">
        <f>IF([4]道具信息!V162="","",[4]道具信息!V162)</f>
        <v/>
      </c>
      <c r="W162" s="19" t="str">
        <f>IF([4]道具信息!W162="","",[4]道具信息!W162)</f>
        <v/>
      </c>
      <c r="X162" s="19" t="str">
        <f>IF([4]道具信息!X162="","",[4]道具信息!X162)</f>
        <v/>
      </c>
      <c r="Y162" s="19" t="str">
        <f>IF([4]道具信息!Y162="","",[4]道具信息!Y162)</f>
        <v/>
      </c>
      <c r="Z162" s="19" t="str">
        <f>IF([4]道具信息!Z162="","",[4]道具信息!Z162)</f>
        <v/>
      </c>
    </row>
    <row r="163" spans="1:26" x14ac:dyDescent="0.15">
      <c r="A163" s="19" t="str">
        <f>IF([4]道具信息!A163="","",[4]道具信息!A163)</f>
        <v/>
      </c>
      <c r="B163" s="19" t="str">
        <f>IF([4]道具信息!B163="","",[4]道具信息!B163)</f>
        <v/>
      </c>
      <c r="C163" s="19" t="str">
        <f>IF([4]道具信息!C163="","",[4]道具信息!C163)</f>
        <v/>
      </c>
      <c r="D163" s="19" t="str">
        <f>IF([4]道具信息!D163="","",[4]道具信息!D163)</f>
        <v>指定紫色藏品</v>
      </c>
      <c r="E163" s="19">
        <f>IF([4]道具信息!E163="","",[4]道具信息!E163)</f>
        <v>1331</v>
      </c>
      <c r="F163" s="19">
        <f>IF([4]道具信息!F163="","",[4]道具信息!F163)</f>
        <v>1</v>
      </c>
      <c r="G163" s="19">
        <f>IF([4]道具信息!G163="","",[4]道具信息!G163)</f>
        <v>1</v>
      </c>
      <c r="H163" s="19">
        <f>IF([4]道具信息!H163="","",[4]道具信息!H163)</f>
        <v>1</v>
      </c>
      <c r="I163" s="19">
        <f>IF([4]道具信息!I163="","",[4]道具信息!I163)</f>
        <v>1331</v>
      </c>
      <c r="J163" s="19">
        <f>IF([4]道具信息!J163="","",[4]道具信息!J163)</f>
        <v>1331</v>
      </c>
      <c r="K163" s="19">
        <f>IF([4]道具信息!K163="","",[4]道具信息!K163)</f>
        <v>1331</v>
      </c>
      <c r="L163" s="19" t="str">
        <f>IF([4]道具信息!L163="","",[4]道具信息!L163)</f>
        <v/>
      </c>
      <c r="M163" s="19" t="str">
        <f>IF([4]道具信息!M163="","",[4]道具信息!M163)</f>
        <v/>
      </c>
      <c r="N163" s="19" t="str">
        <f>IF([4]道具信息!N163="","",[4]道具信息!N163)</f>
        <v/>
      </c>
      <c r="O163" s="19" t="str">
        <f>IF([4]道具信息!O163="","",[4]道具信息!O163)</f>
        <v/>
      </c>
      <c r="P163" s="19" t="str">
        <f>IF([4]道具信息!P163="","",[4]道具信息!P163)</f>
        <v/>
      </c>
      <c r="Q163" s="19" t="str">
        <f>IF([4]道具信息!Q163="","",[4]道具信息!Q163)</f>
        <v/>
      </c>
      <c r="R163" s="19" t="str">
        <f>IF([4]道具信息!R163="","",[4]道具信息!R163)</f>
        <v/>
      </c>
      <c r="S163" s="19" t="str">
        <f>IF([4]道具信息!S163="","",[4]道具信息!S163)</f>
        <v/>
      </c>
      <c r="T163" s="19" t="str">
        <f>IF([4]道具信息!T163="","",[4]道具信息!T163)</f>
        <v/>
      </c>
      <c r="U163" s="19" t="str">
        <f>IF([4]道具信息!U163="","",[4]道具信息!U163)</f>
        <v/>
      </c>
      <c r="V163" s="19" t="str">
        <f>IF([4]道具信息!V163="","",[4]道具信息!V163)</f>
        <v/>
      </c>
      <c r="W163" s="19" t="str">
        <f>IF([4]道具信息!W163="","",[4]道具信息!W163)</f>
        <v/>
      </c>
      <c r="X163" s="19" t="str">
        <f>IF([4]道具信息!X163="","",[4]道具信息!X163)</f>
        <v/>
      </c>
      <c r="Y163" s="19" t="str">
        <f>IF([4]道具信息!Y163="","",[4]道具信息!Y163)</f>
        <v/>
      </c>
      <c r="Z163" s="19" t="str">
        <f>IF([4]道具信息!Z163="","",[4]道具信息!Z163)</f>
        <v/>
      </c>
    </row>
    <row r="164" spans="1:26" x14ac:dyDescent="0.15">
      <c r="A164" s="19" t="str">
        <f>IF([4]道具信息!A164="","",[4]道具信息!A164)</f>
        <v/>
      </c>
      <c r="B164" s="19" t="str">
        <f>IF([4]道具信息!B164="","",[4]道具信息!B164)</f>
        <v/>
      </c>
      <c r="C164" s="19" t="str">
        <f>IF([4]道具信息!C164="","",[4]道具信息!C164)</f>
        <v/>
      </c>
      <c r="D164" s="19" t="str">
        <f>IF([4]道具信息!D164="","",[4]道具信息!D164)</f>
        <v>指定橙色藏品</v>
      </c>
      <c r="E164" s="19">
        <f>IF([4]道具信息!E164="","",[4]道具信息!E164)</f>
        <v>13971</v>
      </c>
      <c r="F164" s="19">
        <f>IF([4]道具信息!F164="","",[4]道具信息!F164)</f>
        <v>1</v>
      </c>
      <c r="G164" s="19">
        <f>IF([4]道具信息!G164="","",[4]道具信息!G164)</f>
        <v>1</v>
      </c>
      <c r="H164" s="19">
        <f>IF([4]道具信息!H164="","",[4]道具信息!H164)</f>
        <v>1</v>
      </c>
      <c r="I164" s="19">
        <f>IF([4]道具信息!I164="","",[4]道具信息!I164)</f>
        <v>13971</v>
      </c>
      <c r="J164" s="19">
        <f>IF([4]道具信息!J164="","",[4]道具信息!J164)</f>
        <v>13971</v>
      </c>
      <c r="K164" s="19">
        <f>IF([4]道具信息!K164="","",[4]道具信息!K164)</f>
        <v>13971</v>
      </c>
      <c r="L164" s="19" t="str">
        <f>IF([4]道具信息!L164="","",[4]道具信息!L164)</f>
        <v/>
      </c>
      <c r="M164" s="19" t="str">
        <f>IF([4]道具信息!M164="","",[4]道具信息!M164)</f>
        <v/>
      </c>
      <c r="N164" s="19" t="str">
        <f>IF([4]道具信息!N164="","",[4]道具信息!N164)</f>
        <v/>
      </c>
      <c r="O164" s="19" t="str">
        <f>IF([4]道具信息!O164="","",[4]道具信息!O164)</f>
        <v/>
      </c>
      <c r="P164" s="19" t="str">
        <f>IF([4]道具信息!P164="","",[4]道具信息!P164)</f>
        <v/>
      </c>
      <c r="Q164" s="19" t="str">
        <f>IF([4]道具信息!Q164="","",[4]道具信息!Q164)</f>
        <v/>
      </c>
      <c r="R164" s="19" t="str">
        <f>IF([4]道具信息!R164="","",[4]道具信息!R164)</f>
        <v/>
      </c>
      <c r="S164" s="19" t="str">
        <f>IF([4]道具信息!S164="","",[4]道具信息!S164)</f>
        <v/>
      </c>
      <c r="T164" s="19" t="str">
        <f>IF([4]道具信息!T164="","",[4]道具信息!T164)</f>
        <v/>
      </c>
      <c r="U164" s="19" t="str">
        <f>IF([4]道具信息!U164="","",[4]道具信息!U164)</f>
        <v/>
      </c>
      <c r="V164" s="19" t="str">
        <f>IF([4]道具信息!V164="","",[4]道具信息!V164)</f>
        <v/>
      </c>
      <c r="W164" s="19" t="str">
        <f>IF([4]道具信息!W164="","",[4]道具信息!W164)</f>
        <v/>
      </c>
      <c r="X164" s="19" t="str">
        <f>IF([4]道具信息!X164="","",[4]道具信息!X164)</f>
        <v/>
      </c>
      <c r="Y164" s="19" t="str">
        <f>IF([4]道具信息!Y164="","",[4]道具信息!Y164)</f>
        <v/>
      </c>
      <c r="Z164" s="19" t="str">
        <f>IF([4]道具信息!Z164="","",[4]道具信息!Z164)</f>
        <v/>
      </c>
    </row>
    <row r="165" spans="1:26" x14ac:dyDescent="0.15">
      <c r="A165" s="19" t="str">
        <f>IF([4]道具信息!A165="","",[4]道具信息!A165)</f>
        <v/>
      </c>
      <c r="B165" s="19" t="str">
        <f>IF([4]道具信息!B165="","",[4]道具信息!B165)</f>
        <v/>
      </c>
      <c r="C165" s="19" t="str">
        <f>IF([4]道具信息!C165="","",[4]道具信息!C165)</f>
        <v/>
      </c>
      <c r="D165" s="19" t="str">
        <f>IF([4]道具信息!D165="","",[4]道具信息!D165)</f>
        <v>指定红色藏品</v>
      </c>
      <c r="E165" s="19">
        <f>IF([4]道具信息!E165="","",[4]道具信息!E165)</f>
        <v>238993</v>
      </c>
      <c r="F165" s="19">
        <f>IF([4]道具信息!F165="","",[4]道具信息!F165)</f>
        <v>1</v>
      </c>
      <c r="G165" s="19">
        <f>IF([4]道具信息!G165="","",[4]道具信息!G165)</f>
        <v>1</v>
      </c>
      <c r="H165" s="19">
        <f>IF([4]道具信息!H165="","",[4]道具信息!H165)</f>
        <v>1</v>
      </c>
      <c r="I165" s="19">
        <f>IF([4]道具信息!I165="","",[4]道具信息!I165)</f>
        <v>238993</v>
      </c>
      <c r="J165" s="19">
        <f>IF([4]道具信息!J165="","",[4]道具信息!J165)</f>
        <v>238993</v>
      </c>
      <c r="K165" s="19">
        <f>IF([4]道具信息!K165="","",[4]道具信息!K165)</f>
        <v>238993</v>
      </c>
      <c r="L165" s="19" t="str">
        <f>IF([4]道具信息!L165="","",[4]道具信息!L165)</f>
        <v/>
      </c>
      <c r="M165" s="19" t="str">
        <f>IF([4]道具信息!M165="","",[4]道具信息!M165)</f>
        <v/>
      </c>
      <c r="N165" s="19" t="str">
        <f>IF([4]道具信息!N165="","",[4]道具信息!N165)</f>
        <v/>
      </c>
      <c r="O165" s="19" t="str">
        <f>IF([4]道具信息!O165="","",[4]道具信息!O165)</f>
        <v/>
      </c>
      <c r="P165" s="19" t="str">
        <f>IF([4]道具信息!P165="","",[4]道具信息!P165)</f>
        <v/>
      </c>
      <c r="Q165" s="19" t="str">
        <f>IF([4]道具信息!Q165="","",[4]道具信息!Q165)</f>
        <v/>
      </c>
      <c r="R165" s="19" t="str">
        <f>IF([4]道具信息!R165="","",[4]道具信息!R165)</f>
        <v/>
      </c>
      <c r="S165" s="19" t="str">
        <f>IF([4]道具信息!S165="","",[4]道具信息!S165)</f>
        <v/>
      </c>
      <c r="T165" s="19" t="str">
        <f>IF([4]道具信息!T165="","",[4]道具信息!T165)</f>
        <v/>
      </c>
      <c r="U165" s="19" t="str">
        <f>IF([4]道具信息!U165="","",[4]道具信息!U165)</f>
        <v/>
      </c>
      <c r="V165" s="19" t="str">
        <f>IF([4]道具信息!V165="","",[4]道具信息!V165)</f>
        <v/>
      </c>
      <c r="W165" s="19" t="str">
        <f>IF([4]道具信息!W165="","",[4]道具信息!W165)</f>
        <v/>
      </c>
      <c r="X165" s="19" t="str">
        <f>IF([4]道具信息!X165="","",[4]道具信息!X165)</f>
        <v/>
      </c>
      <c r="Y165" s="19" t="str">
        <f>IF([4]道具信息!Y165="","",[4]道具信息!Y165)</f>
        <v/>
      </c>
      <c r="Z165" s="19" t="str">
        <f>IF([4]道具信息!Z165="","",[4]道具信息!Z165)</f>
        <v/>
      </c>
    </row>
    <row r="166" spans="1:26" x14ac:dyDescent="0.15">
      <c r="A166" s="19" t="str">
        <f>IF([4]道具信息!A166="","",[4]道具信息!A166)</f>
        <v/>
      </c>
      <c r="B166" s="19" t="str">
        <f>IF([4]道具信息!B166="","",[4]道具信息!B166)</f>
        <v/>
      </c>
      <c r="C166" s="19" t="str">
        <f>IF([4]道具信息!C166="","",[4]道具信息!C166)</f>
        <v/>
      </c>
      <c r="D166" s="19" t="str">
        <f>IF([4]道具信息!D166="","",[4]道具信息!D166)</f>
        <v>藏品币</v>
      </c>
      <c r="E166" s="19">
        <f>IF([4]道具信息!E166="","",[4]道具信息!E166)</f>
        <v>1</v>
      </c>
      <c r="F166" s="19">
        <f>IF([4]道具信息!F166="","",[4]道具信息!F166)</f>
        <v>1</v>
      </c>
      <c r="G166" s="19">
        <f>IF([4]道具信息!G166="","",[4]道具信息!G166)</f>
        <v>1</v>
      </c>
      <c r="H166" s="19">
        <f>IF([4]道具信息!H166="","",[4]道具信息!H166)</f>
        <v>1</v>
      </c>
      <c r="I166" s="19">
        <f>IF([4]道具信息!I166="","",[4]道具信息!I166)</f>
        <v>1</v>
      </c>
      <c r="J166" s="19">
        <f>IF([4]道具信息!J166="","",[4]道具信息!J166)</f>
        <v>1</v>
      </c>
      <c r="K166" s="19">
        <f>IF([4]道具信息!K166="","",[4]道具信息!K166)</f>
        <v>1</v>
      </c>
      <c r="L166" s="19" t="str">
        <f>IF([4]道具信息!L166="","",[4]道具信息!L166)</f>
        <v/>
      </c>
      <c r="M166" s="19" t="str">
        <f>IF([4]道具信息!M166="","",[4]道具信息!M166)</f>
        <v/>
      </c>
      <c r="N166" s="19" t="str">
        <f>IF([4]道具信息!N166="","",[4]道具信息!N166)</f>
        <v/>
      </c>
      <c r="O166" s="19" t="str">
        <f>IF([4]道具信息!O166="","",[4]道具信息!O166)</f>
        <v/>
      </c>
      <c r="P166" s="19" t="str">
        <f>IF([4]道具信息!P166="","",[4]道具信息!P166)</f>
        <v/>
      </c>
      <c r="Q166" s="19" t="str">
        <f>IF([4]道具信息!Q166="","",[4]道具信息!Q166)</f>
        <v/>
      </c>
      <c r="R166" s="19" t="str">
        <f>IF([4]道具信息!R166="","",[4]道具信息!R166)</f>
        <v/>
      </c>
      <c r="S166" s="19" t="str">
        <f>IF([4]道具信息!S166="","",[4]道具信息!S166)</f>
        <v/>
      </c>
      <c r="T166" s="19" t="str">
        <f>IF([4]道具信息!T166="","",[4]道具信息!T166)</f>
        <v/>
      </c>
      <c r="U166" s="19" t="str">
        <f>IF([4]道具信息!U166="","",[4]道具信息!U166)</f>
        <v/>
      </c>
      <c r="V166" s="19" t="str">
        <f>IF([4]道具信息!V166="","",[4]道具信息!V166)</f>
        <v/>
      </c>
      <c r="W166" s="19" t="str">
        <f>IF([4]道具信息!W166="","",[4]道具信息!W166)</f>
        <v/>
      </c>
      <c r="X166" s="19" t="str">
        <f>IF([4]道具信息!X166="","",[4]道具信息!X166)</f>
        <v/>
      </c>
      <c r="Y166" s="19" t="str">
        <f>IF([4]道具信息!Y166="","",[4]道具信息!Y166)</f>
        <v/>
      </c>
      <c r="Z166" s="19" t="str">
        <f>IF([4]道具信息!Z166="","",[4]道具信息!Z166)</f>
        <v/>
      </c>
    </row>
    <row r="167" spans="1:26" x14ac:dyDescent="0.15">
      <c r="A167" s="19" t="str">
        <f>IF([4]道具信息!A167="","",[4]道具信息!A167)</f>
        <v/>
      </c>
      <c r="B167" s="19" t="str">
        <f>IF([4]道具信息!B167="","",[4]道具信息!B167)</f>
        <v/>
      </c>
      <c r="C167" s="19" t="str">
        <f>IF([4]道具信息!C167="","",[4]道具信息!C167)</f>
        <v/>
      </c>
      <c r="D167" s="19" t="str">
        <f>IF([4]道具信息!D167="","",[4]道具信息!D167)</f>
        <v/>
      </c>
      <c r="E167" s="19" t="str">
        <f>IF([4]道具信息!E167="","",[4]道具信息!E167)</f>
        <v/>
      </c>
      <c r="F167" s="19" t="str">
        <f>IF([4]道具信息!F167="","",[4]道具信息!F167)</f>
        <v/>
      </c>
      <c r="G167" s="19" t="str">
        <f>IF([4]道具信息!G167="","",[4]道具信息!G167)</f>
        <v/>
      </c>
      <c r="H167" s="19" t="str">
        <f>IF([4]道具信息!H167="","",[4]道具信息!H167)</f>
        <v/>
      </c>
      <c r="I167" s="19" t="str">
        <f>IF([4]道具信息!I167="","",[4]道具信息!I167)</f>
        <v/>
      </c>
      <c r="J167" s="19" t="str">
        <f>IF([4]道具信息!J167="","",[4]道具信息!J167)</f>
        <v/>
      </c>
      <c r="K167" s="19" t="str">
        <f>IF([4]道具信息!K167="","",[4]道具信息!K167)</f>
        <v/>
      </c>
      <c r="L167" s="19" t="str">
        <f>IF([4]道具信息!L167="","",[4]道具信息!L167)</f>
        <v/>
      </c>
      <c r="M167" s="19" t="str">
        <f>IF([4]道具信息!M167="","",[4]道具信息!M167)</f>
        <v/>
      </c>
      <c r="N167" s="19" t="str">
        <f>IF([4]道具信息!N167="","",[4]道具信息!N167)</f>
        <v/>
      </c>
      <c r="O167" s="19" t="str">
        <f>IF([4]道具信息!O167="","",[4]道具信息!O167)</f>
        <v/>
      </c>
      <c r="P167" s="19" t="str">
        <f>IF([4]道具信息!P167="","",[4]道具信息!P167)</f>
        <v/>
      </c>
      <c r="Q167" s="19" t="str">
        <f>IF([4]道具信息!Q167="","",[4]道具信息!Q167)</f>
        <v/>
      </c>
      <c r="R167" s="19" t="str">
        <f>IF([4]道具信息!R167="","",[4]道具信息!R167)</f>
        <v/>
      </c>
      <c r="S167" s="19" t="str">
        <f>IF([4]道具信息!S167="","",[4]道具信息!S167)</f>
        <v/>
      </c>
      <c r="T167" s="19" t="str">
        <f>IF([4]道具信息!T167="","",[4]道具信息!T167)</f>
        <v/>
      </c>
      <c r="U167" s="19" t="str">
        <f>IF([4]道具信息!U167="","",[4]道具信息!U167)</f>
        <v/>
      </c>
      <c r="V167" s="19" t="str">
        <f>IF([4]道具信息!V167="","",[4]道具信息!V167)</f>
        <v/>
      </c>
      <c r="W167" s="19" t="str">
        <f>IF([4]道具信息!W167="","",[4]道具信息!W167)</f>
        <v/>
      </c>
      <c r="X167" s="19" t="str">
        <f>IF([4]道具信息!X167="","",[4]道具信息!X167)</f>
        <v/>
      </c>
      <c r="Y167" s="19" t="str">
        <f>IF([4]道具信息!Y167="","",[4]道具信息!Y167)</f>
        <v/>
      </c>
      <c r="Z167" s="19" t="str">
        <f>IF([4]道具信息!Z167="","",[4]道具信息!Z167)</f>
        <v/>
      </c>
    </row>
    <row r="168" spans="1:26" x14ac:dyDescent="0.15">
      <c r="A168" s="19" t="str">
        <f>IF([4]道具信息!A168="","",[4]道具信息!A168)</f>
        <v/>
      </c>
      <c r="B168" s="19" t="str">
        <f>IF([4]道具信息!B168="","",[4]道具信息!B168)</f>
        <v/>
      </c>
      <c r="C168" s="19" t="str">
        <f>IF([4]道具信息!C168="","",[4]道具信息!C168)</f>
        <v/>
      </c>
      <c r="D168" s="19" t="str">
        <f>IF([4]道具信息!D168="","",[4]道具信息!D168)</f>
        <v>门客经验</v>
      </c>
      <c r="E168" s="19">
        <f>IF([4]道具信息!E168="","",[4]道具信息!E168)</f>
        <v>3</v>
      </c>
      <c r="F168" s="19">
        <f>IF([4]道具信息!F168="","",[4]道具信息!F168)</f>
        <v>1</v>
      </c>
      <c r="G168" s="19">
        <f>IF([4]道具信息!G168="","",[4]道具信息!G168)</f>
        <v>1</v>
      </c>
      <c r="H168" s="19">
        <f>IF([4]道具信息!H168="","",[4]道具信息!H168)</f>
        <v>1</v>
      </c>
      <c r="I168" s="19">
        <f>IF([4]道具信息!I168="","",[4]道具信息!I168)</f>
        <v>3</v>
      </c>
      <c r="J168" s="19">
        <f>IF([4]道具信息!J168="","",[4]道具信息!J168)</f>
        <v>3</v>
      </c>
      <c r="K168" s="19">
        <f>IF([4]道具信息!K168="","",[4]道具信息!K168)</f>
        <v>3</v>
      </c>
      <c r="L168" s="19" t="str">
        <f>IF([4]道具信息!L168="","",[4]道具信息!L168)</f>
        <v/>
      </c>
      <c r="M168" s="19" t="str">
        <f>IF([4]道具信息!M168="","",[4]道具信息!M168)</f>
        <v/>
      </c>
      <c r="N168" s="19" t="str">
        <f>IF([4]道具信息!N168="","",[4]道具信息!N168)</f>
        <v/>
      </c>
      <c r="O168" s="19" t="str">
        <f>IF([4]道具信息!O168="","",[4]道具信息!O168)</f>
        <v/>
      </c>
      <c r="P168" s="19" t="str">
        <f>IF([4]道具信息!P168="","",[4]道具信息!P168)</f>
        <v/>
      </c>
      <c r="Q168" s="19" t="str">
        <f>IF([4]道具信息!Q168="","",[4]道具信息!Q168)</f>
        <v/>
      </c>
      <c r="R168" s="19" t="str">
        <f>IF([4]道具信息!R168="","",[4]道具信息!R168)</f>
        <v/>
      </c>
      <c r="S168" s="19" t="str">
        <f>IF([4]道具信息!S168="","",[4]道具信息!S168)</f>
        <v/>
      </c>
      <c r="T168" s="19" t="str">
        <f>IF([4]道具信息!T168="","",[4]道具信息!T168)</f>
        <v/>
      </c>
      <c r="U168" s="19" t="str">
        <f>IF([4]道具信息!U168="","",[4]道具信息!U168)</f>
        <v/>
      </c>
      <c r="V168" s="19" t="str">
        <f>IF([4]道具信息!V168="","",[4]道具信息!V168)</f>
        <v/>
      </c>
      <c r="W168" s="19" t="str">
        <f>IF([4]道具信息!W168="","",[4]道具信息!W168)</f>
        <v/>
      </c>
      <c r="X168" s="19" t="str">
        <f>IF([4]道具信息!X168="","",[4]道具信息!X168)</f>
        <v/>
      </c>
      <c r="Y168" s="19" t="str">
        <f>IF([4]道具信息!Y168="","",[4]道具信息!Y168)</f>
        <v/>
      </c>
      <c r="Z168" s="19" t="str">
        <f>IF([4]道具信息!Z168="","",[4]道具信息!Z168)</f>
        <v/>
      </c>
    </row>
    <row r="169" spans="1:26" x14ac:dyDescent="0.15">
      <c r="A169" s="19" t="str">
        <f>IF([4]道具信息!A169="","",[4]道具信息!A169)</f>
        <v/>
      </c>
      <c r="B169" s="19" t="str">
        <f>IF([4]道具信息!B169="","",[4]道具信息!B169)</f>
        <v/>
      </c>
      <c r="C169" s="19" t="str">
        <f>IF([4]道具信息!C169="","",[4]道具信息!C169)</f>
        <v/>
      </c>
      <c r="D169" s="19" t="str">
        <f>IF([4]道具信息!D169="","",[4]道具信息!D169)</f>
        <v>阅历-懵懂</v>
      </c>
      <c r="E169" s="19">
        <f>IF([4]道具信息!E169="","",[4]道具信息!E169)</f>
        <v>3</v>
      </c>
      <c r="F169" s="19">
        <f>IF([4]道具信息!F169="","",[4]道具信息!F169)</f>
        <v>1</v>
      </c>
      <c r="G169" s="19">
        <f>IF([4]道具信息!G169="","",[4]道具信息!G169)</f>
        <v>1</v>
      </c>
      <c r="H169" s="19">
        <f>IF([4]道具信息!H169="","",[4]道具信息!H169)</f>
        <v>1</v>
      </c>
      <c r="I169" s="19">
        <f>IF([4]道具信息!I169="","",[4]道具信息!I169)</f>
        <v>3</v>
      </c>
      <c r="J169" s="19">
        <f>IF([4]道具信息!J169="","",[4]道具信息!J169)</f>
        <v>3</v>
      </c>
      <c r="K169" s="19">
        <f>IF([4]道具信息!K169="","",[4]道具信息!K169)</f>
        <v>3</v>
      </c>
      <c r="L169" s="19" t="str">
        <f>IF([4]道具信息!L169="","",[4]道具信息!L169)</f>
        <v/>
      </c>
      <c r="M169" s="19" t="str">
        <f>IF([4]道具信息!M169="","",[4]道具信息!M169)</f>
        <v/>
      </c>
      <c r="N169" s="19" t="str">
        <f>IF([4]道具信息!N169="","",[4]道具信息!N169)</f>
        <v/>
      </c>
      <c r="O169" s="19" t="str">
        <f>IF([4]道具信息!O169="","",[4]道具信息!O169)</f>
        <v/>
      </c>
      <c r="P169" s="19" t="str">
        <f>IF([4]道具信息!P169="","",[4]道具信息!P169)</f>
        <v/>
      </c>
      <c r="Q169" s="19" t="str">
        <f>IF([4]道具信息!Q169="","",[4]道具信息!Q169)</f>
        <v/>
      </c>
      <c r="R169" s="19" t="str">
        <f>IF([4]道具信息!R169="","",[4]道具信息!R169)</f>
        <v/>
      </c>
      <c r="S169" s="19" t="str">
        <f>IF([4]道具信息!S169="","",[4]道具信息!S169)</f>
        <v/>
      </c>
      <c r="T169" s="19" t="str">
        <f>IF([4]道具信息!T169="","",[4]道具信息!T169)</f>
        <v/>
      </c>
      <c r="U169" s="19" t="str">
        <f>IF([4]道具信息!U169="","",[4]道具信息!U169)</f>
        <v/>
      </c>
      <c r="V169" s="19" t="str">
        <f>IF([4]道具信息!V169="","",[4]道具信息!V169)</f>
        <v/>
      </c>
      <c r="W169" s="19" t="str">
        <f>IF([4]道具信息!W169="","",[4]道具信息!W169)</f>
        <v/>
      </c>
      <c r="X169" s="19" t="str">
        <f>IF([4]道具信息!X169="","",[4]道具信息!X169)</f>
        <v/>
      </c>
      <c r="Y169" s="19" t="str">
        <f>IF([4]道具信息!Y169="","",[4]道具信息!Y169)</f>
        <v/>
      </c>
      <c r="Z169" s="19" t="str">
        <f>IF([4]道具信息!Z169="","",[4]道具信息!Z169)</f>
        <v/>
      </c>
    </row>
    <row r="170" spans="1:26" x14ac:dyDescent="0.15">
      <c r="A170" s="19" t="str">
        <f>IF([4]道具信息!A170="","",[4]道具信息!A170)</f>
        <v/>
      </c>
      <c r="B170" s="19" t="str">
        <f>IF([4]道具信息!B170="","",[4]道具信息!B170)</f>
        <v/>
      </c>
      <c r="C170" s="19" t="str">
        <f>IF([4]道具信息!C170="","",[4]道具信息!C170)</f>
        <v/>
      </c>
      <c r="D170" s="19" t="str">
        <f>IF([4]道具信息!D170="","",[4]道具信息!D170)</f>
        <v>阅历-机敏</v>
      </c>
      <c r="E170" s="19">
        <f>IF([4]道具信息!E170="","",[4]道具信息!E170)</f>
        <v>30</v>
      </c>
      <c r="F170" s="19">
        <f>IF([4]道具信息!F170="","",[4]道具信息!F170)</f>
        <v>1</v>
      </c>
      <c r="G170" s="19">
        <f>IF([4]道具信息!G170="","",[4]道具信息!G170)</f>
        <v>1</v>
      </c>
      <c r="H170" s="19">
        <f>IF([4]道具信息!H170="","",[4]道具信息!H170)</f>
        <v>1</v>
      </c>
      <c r="I170" s="19">
        <f>IF([4]道具信息!I170="","",[4]道具信息!I170)</f>
        <v>30</v>
      </c>
      <c r="J170" s="19">
        <f>IF([4]道具信息!J170="","",[4]道具信息!J170)</f>
        <v>30</v>
      </c>
      <c r="K170" s="19">
        <f>IF([4]道具信息!K170="","",[4]道具信息!K170)</f>
        <v>30</v>
      </c>
      <c r="L170" s="19" t="str">
        <f>IF([4]道具信息!L170="","",[4]道具信息!L170)</f>
        <v/>
      </c>
      <c r="M170" s="19" t="str">
        <f>IF([4]道具信息!M170="","",[4]道具信息!M170)</f>
        <v/>
      </c>
      <c r="N170" s="19" t="str">
        <f>IF([4]道具信息!N170="","",[4]道具信息!N170)</f>
        <v/>
      </c>
      <c r="O170" s="19" t="str">
        <f>IF([4]道具信息!O170="","",[4]道具信息!O170)</f>
        <v/>
      </c>
      <c r="P170" s="19" t="str">
        <f>IF([4]道具信息!P170="","",[4]道具信息!P170)</f>
        <v/>
      </c>
      <c r="Q170" s="19" t="str">
        <f>IF([4]道具信息!Q170="","",[4]道具信息!Q170)</f>
        <v/>
      </c>
      <c r="R170" s="19" t="str">
        <f>IF([4]道具信息!R170="","",[4]道具信息!R170)</f>
        <v/>
      </c>
      <c r="S170" s="19" t="str">
        <f>IF([4]道具信息!S170="","",[4]道具信息!S170)</f>
        <v/>
      </c>
      <c r="T170" s="19" t="str">
        <f>IF([4]道具信息!T170="","",[4]道具信息!T170)</f>
        <v/>
      </c>
      <c r="U170" s="19" t="str">
        <f>IF([4]道具信息!U170="","",[4]道具信息!U170)</f>
        <v/>
      </c>
      <c r="V170" s="19" t="str">
        <f>IF([4]道具信息!V170="","",[4]道具信息!V170)</f>
        <v/>
      </c>
      <c r="W170" s="19" t="str">
        <f>IF([4]道具信息!W170="","",[4]道具信息!W170)</f>
        <v/>
      </c>
      <c r="X170" s="19" t="str">
        <f>IF([4]道具信息!X170="","",[4]道具信息!X170)</f>
        <v/>
      </c>
      <c r="Y170" s="19" t="str">
        <f>IF([4]道具信息!Y170="","",[4]道具信息!Y170)</f>
        <v/>
      </c>
      <c r="Z170" s="19" t="str">
        <f>IF([4]道具信息!Z170="","",[4]道具信息!Z170)</f>
        <v/>
      </c>
    </row>
    <row r="171" spans="1:26" x14ac:dyDescent="0.15">
      <c r="A171" s="19" t="str">
        <f>IF([4]道具信息!A171="","",[4]道具信息!A171)</f>
        <v/>
      </c>
      <c r="B171" s="19" t="str">
        <f>IF([4]道具信息!B171="","",[4]道具信息!B171)</f>
        <v/>
      </c>
      <c r="C171" s="19" t="str">
        <f>IF([4]道具信息!C171="","",[4]道具信息!C171)</f>
        <v/>
      </c>
      <c r="D171" s="19" t="str">
        <f>IF([4]道具信息!D171="","",[4]道具信息!D171)</f>
        <v>阅历-入世</v>
      </c>
      <c r="E171" s="19">
        <f>IF([4]道具信息!E171="","",[4]道具信息!E171)</f>
        <v>150</v>
      </c>
      <c r="F171" s="19">
        <f>IF([4]道具信息!F171="","",[4]道具信息!F171)</f>
        <v>1</v>
      </c>
      <c r="G171" s="19">
        <f>IF([4]道具信息!G171="","",[4]道具信息!G171)</f>
        <v>1</v>
      </c>
      <c r="H171" s="19">
        <f>IF([4]道具信息!H171="","",[4]道具信息!H171)</f>
        <v>1</v>
      </c>
      <c r="I171" s="19">
        <f>IF([4]道具信息!I171="","",[4]道具信息!I171)</f>
        <v>150</v>
      </c>
      <c r="J171" s="19">
        <f>IF([4]道具信息!J171="","",[4]道具信息!J171)</f>
        <v>150</v>
      </c>
      <c r="K171" s="19">
        <f>IF([4]道具信息!K171="","",[4]道具信息!K171)</f>
        <v>150</v>
      </c>
      <c r="L171" s="19" t="str">
        <f>IF([4]道具信息!L171="","",[4]道具信息!L171)</f>
        <v/>
      </c>
      <c r="M171" s="19" t="str">
        <f>IF([4]道具信息!M171="","",[4]道具信息!M171)</f>
        <v/>
      </c>
      <c r="N171" s="19" t="str">
        <f>IF([4]道具信息!N171="","",[4]道具信息!N171)</f>
        <v/>
      </c>
      <c r="O171" s="19" t="str">
        <f>IF([4]道具信息!O171="","",[4]道具信息!O171)</f>
        <v/>
      </c>
      <c r="P171" s="19" t="str">
        <f>IF([4]道具信息!P171="","",[4]道具信息!P171)</f>
        <v/>
      </c>
      <c r="Q171" s="19" t="str">
        <f>IF([4]道具信息!Q171="","",[4]道具信息!Q171)</f>
        <v/>
      </c>
      <c r="R171" s="19" t="str">
        <f>IF([4]道具信息!R171="","",[4]道具信息!R171)</f>
        <v/>
      </c>
      <c r="S171" s="19" t="str">
        <f>IF([4]道具信息!S171="","",[4]道具信息!S171)</f>
        <v/>
      </c>
      <c r="T171" s="19" t="str">
        <f>IF([4]道具信息!T171="","",[4]道具信息!T171)</f>
        <v/>
      </c>
      <c r="U171" s="19" t="str">
        <f>IF([4]道具信息!U171="","",[4]道具信息!U171)</f>
        <v/>
      </c>
      <c r="V171" s="19" t="str">
        <f>IF([4]道具信息!V171="","",[4]道具信息!V171)</f>
        <v/>
      </c>
      <c r="W171" s="19" t="str">
        <f>IF([4]道具信息!W171="","",[4]道具信息!W171)</f>
        <v/>
      </c>
      <c r="X171" s="19" t="str">
        <f>IF([4]道具信息!X171="","",[4]道具信息!X171)</f>
        <v/>
      </c>
      <c r="Y171" s="19" t="str">
        <f>IF([4]道具信息!Y171="","",[4]道具信息!Y171)</f>
        <v/>
      </c>
      <c r="Z171" s="19" t="str">
        <f>IF([4]道具信息!Z171="","",[4]道具信息!Z171)</f>
        <v/>
      </c>
    </row>
    <row r="172" spans="1:26" x14ac:dyDescent="0.15">
      <c r="A172" s="19" t="str">
        <f>IF([4]道具信息!A172="","",[4]道具信息!A172)</f>
        <v/>
      </c>
      <c r="B172" s="19" t="str">
        <f>IF([4]道具信息!B172="","",[4]道具信息!B172)</f>
        <v/>
      </c>
      <c r="C172" s="19" t="str">
        <f>IF([4]道具信息!C172="","",[4]道具信息!C172)</f>
        <v/>
      </c>
      <c r="D172" s="19" t="str">
        <f>IF([4]道具信息!D172="","",[4]道具信息!D172)</f>
        <v>阅历-闻达</v>
      </c>
      <c r="E172" s="19">
        <f>IF([4]道具信息!E172="","",[4]道具信息!E172)</f>
        <v>300</v>
      </c>
      <c r="F172" s="19">
        <f>IF([4]道具信息!F172="","",[4]道具信息!F172)</f>
        <v>1</v>
      </c>
      <c r="G172" s="19">
        <f>IF([4]道具信息!G172="","",[4]道具信息!G172)</f>
        <v>1</v>
      </c>
      <c r="H172" s="19">
        <f>IF([4]道具信息!H172="","",[4]道具信息!H172)</f>
        <v>1</v>
      </c>
      <c r="I172" s="19">
        <f>IF([4]道具信息!I172="","",[4]道具信息!I172)</f>
        <v>300</v>
      </c>
      <c r="J172" s="19">
        <f>IF([4]道具信息!J172="","",[4]道具信息!J172)</f>
        <v>300</v>
      </c>
      <c r="K172" s="19">
        <f>IF([4]道具信息!K172="","",[4]道具信息!K172)</f>
        <v>300</v>
      </c>
      <c r="L172" s="19" t="str">
        <f>IF([4]道具信息!L172="","",[4]道具信息!L172)</f>
        <v/>
      </c>
      <c r="M172" s="19" t="str">
        <f>IF([4]道具信息!M172="","",[4]道具信息!M172)</f>
        <v/>
      </c>
      <c r="N172" s="19" t="str">
        <f>IF([4]道具信息!N172="","",[4]道具信息!N172)</f>
        <v/>
      </c>
      <c r="O172" s="19" t="str">
        <f>IF([4]道具信息!O172="","",[4]道具信息!O172)</f>
        <v/>
      </c>
      <c r="P172" s="19" t="str">
        <f>IF([4]道具信息!P172="","",[4]道具信息!P172)</f>
        <v/>
      </c>
      <c r="Q172" s="19" t="str">
        <f>IF([4]道具信息!Q172="","",[4]道具信息!Q172)</f>
        <v/>
      </c>
      <c r="R172" s="19" t="str">
        <f>IF([4]道具信息!R172="","",[4]道具信息!R172)</f>
        <v/>
      </c>
      <c r="S172" s="19" t="str">
        <f>IF([4]道具信息!S172="","",[4]道具信息!S172)</f>
        <v/>
      </c>
      <c r="T172" s="19" t="str">
        <f>IF([4]道具信息!T172="","",[4]道具信息!T172)</f>
        <v/>
      </c>
      <c r="U172" s="19" t="str">
        <f>IF([4]道具信息!U172="","",[4]道具信息!U172)</f>
        <v/>
      </c>
      <c r="V172" s="19" t="str">
        <f>IF([4]道具信息!V172="","",[4]道具信息!V172)</f>
        <v/>
      </c>
      <c r="W172" s="19" t="str">
        <f>IF([4]道具信息!W172="","",[4]道具信息!W172)</f>
        <v/>
      </c>
      <c r="X172" s="19" t="str">
        <f>IF([4]道具信息!X172="","",[4]道具信息!X172)</f>
        <v/>
      </c>
      <c r="Y172" s="19" t="str">
        <f>IF([4]道具信息!Y172="","",[4]道具信息!Y172)</f>
        <v/>
      </c>
      <c r="Z172" s="19" t="str">
        <f>IF([4]道具信息!Z172="","",[4]道具信息!Z172)</f>
        <v/>
      </c>
    </row>
    <row r="173" spans="1:26" x14ac:dyDescent="0.15">
      <c r="A173" s="19" t="str">
        <f>IF([4]道具信息!A173="","",[4]道具信息!A173)</f>
        <v/>
      </c>
      <c r="B173" s="19" t="str">
        <f>IF([4]道具信息!B173="","",[4]道具信息!B173)</f>
        <v/>
      </c>
      <c r="C173" s="19" t="str">
        <f>IF([4]道具信息!C173="","",[4]道具信息!C173)</f>
        <v/>
      </c>
      <c r="D173" s="19" t="str">
        <f>IF([4]道具信息!D173="","",[4]道具信息!D173)</f>
        <v>阅历-出世</v>
      </c>
      <c r="E173" s="19">
        <f>IF([4]道具信息!E173="","",[4]道具信息!E173)</f>
        <v>3000</v>
      </c>
      <c r="F173" s="19">
        <f>IF([4]道具信息!F173="","",[4]道具信息!F173)</f>
        <v>1</v>
      </c>
      <c r="G173" s="19">
        <f>IF([4]道具信息!G173="","",[4]道具信息!G173)</f>
        <v>1</v>
      </c>
      <c r="H173" s="19">
        <f>IF([4]道具信息!H173="","",[4]道具信息!H173)</f>
        <v>1</v>
      </c>
      <c r="I173" s="19">
        <f>IF([4]道具信息!I173="","",[4]道具信息!I173)</f>
        <v>3000</v>
      </c>
      <c r="J173" s="19">
        <f>IF([4]道具信息!J173="","",[4]道具信息!J173)</f>
        <v>3000</v>
      </c>
      <c r="K173" s="19">
        <f>IF([4]道具信息!K173="","",[4]道具信息!K173)</f>
        <v>3000</v>
      </c>
      <c r="L173" s="19" t="str">
        <f>IF([4]道具信息!L173="","",[4]道具信息!L173)</f>
        <v/>
      </c>
      <c r="M173" s="19" t="str">
        <f>IF([4]道具信息!M173="","",[4]道具信息!M173)</f>
        <v/>
      </c>
      <c r="N173" s="19" t="str">
        <f>IF([4]道具信息!N173="","",[4]道具信息!N173)</f>
        <v/>
      </c>
      <c r="O173" s="19" t="str">
        <f>IF([4]道具信息!O173="","",[4]道具信息!O173)</f>
        <v/>
      </c>
      <c r="P173" s="19" t="str">
        <f>IF([4]道具信息!P173="","",[4]道具信息!P173)</f>
        <v/>
      </c>
      <c r="Q173" s="19" t="str">
        <f>IF([4]道具信息!Q173="","",[4]道具信息!Q173)</f>
        <v/>
      </c>
      <c r="R173" s="19" t="str">
        <f>IF([4]道具信息!R173="","",[4]道具信息!R173)</f>
        <v/>
      </c>
      <c r="S173" s="19" t="str">
        <f>IF([4]道具信息!S173="","",[4]道具信息!S173)</f>
        <v/>
      </c>
      <c r="T173" s="19" t="str">
        <f>IF([4]道具信息!T173="","",[4]道具信息!T173)</f>
        <v/>
      </c>
      <c r="U173" s="19" t="str">
        <f>IF([4]道具信息!U173="","",[4]道具信息!U173)</f>
        <v/>
      </c>
      <c r="V173" s="19" t="str">
        <f>IF([4]道具信息!V173="","",[4]道具信息!V173)</f>
        <v/>
      </c>
      <c r="W173" s="19" t="str">
        <f>IF([4]道具信息!W173="","",[4]道具信息!W173)</f>
        <v/>
      </c>
      <c r="X173" s="19" t="str">
        <f>IF([4]道具信息!X173="","",[4]道具信息!X173)</f>
        <v/>
      </c>
      <c r="Y173" s="19" t="str">
        <f>IF([4]道具信息!Y173="","",[4]道具信息!Y173)</f>
        <v/>
      </c>
      <c r="Z173" s="19" t="str">
        <f>IF([4]道具信息!Z173="","",[4]道具信息!Z173)</f>
        <v/>
      </c>
    </row>
    <row r="174" spans="1:26" x14ac:dyDescent="0.15">
      <c r="A174" s="19" t="str">
        <f>IF([4]道具信息!A174="","",[4]道具信息!A174)</f>
        <v/>
      </c>
      <c r="B174" s="19" t="str">
        <f>IF([4]道具信息!B174="","",[4]道具信息!B174)</f>
        <v/>
      </c>
      <c r="C174" s="19" t="str">
        <f>IF([4]道具信息!C174="","",[4]道具信息!C174)</f>
        <v/>
      </c>
      <c r="D174" s="19" t="str">
        <f>IF([4]道具信息!D174="","",[4]道具信息!D174)</f>
        <v/>
      </c>
      <c r="E174" s="19" t="str">
        <f>IF([4]道具信息!E174="","",[4]道具信息!E174)</f>
        <v/>
      </c>
      <c r="F174" s="19" t="str">
        <f>IF([4]道具信息!F174="","",[4]道具信息!F174)</f>
        <v/>
      </c>
      <c r="G174" s="19" t="str">
        <f>IF([4]道具信息!G174="","",[4]道具信息!G174)</f>
        <v/>
      </c>
      <c r="H174" s="19" t="str">
        <f>IF([4]道具信息!H174="","",[4]道具信息!H174)</f>
        <v/>
      </c>
      <c r="I174" s="19" t="str">
        <f>IF([4]道具信息!I174="","",[4]道具信息!I174)</f>
        <v/>
      </c>
      <c r="J174" s="19" t="str">
        <f>IF([4]道具信息!J174="","",[4]道具信息!J174)</f>
        <v/>
      </c>
      <c r="K174" s="19" t="str">
        <f>IF([4]道具信息!K174="","",[4]道具信息!K174)</f>
        <v/>
      </c>
      <c r="L174" s="19" t="str">
        <f>IF([4]道具信息!L174="","",[4]道具信息!L174)</f>
        <v/>
      </c>
      <c r="M174" s="19" t="str">
        <f>IF([4]道具信息!M174="","",[4]道具信息!M174)</f>
        <v/>
      </c>
      <c r="N174" s="19" t="str">
        <f>IF([4]道具信息!N174="","",[4]道具信息!N174)</f>
        <v/>
      </c>
      <c r="O174" s="19" t="str">
        <f>IF([4]道具信息!O174="","",[4]道具信息!O174)</f>
        <v/>
      </c>
      <c r="P174" s="19" t="str">
        <f>IF([4]道具信息!P174="","",[4]道具信息!P174)</f>
        <v/>
      </c>
      <c r="Q174" s="19" t="str">
        <f>IF([4]道具信息!Q174="","",[4]道具信息!Q174)</f>
        <v/>
      </c>
      <c r="R174" s="19" t="str">
        <f>IF([4]道具信息!R174="","",[4]道具信息!R174)</f>
        <v/>
      </c>
      <c r="S174" s="19" t="str">
        <f>IF([4]道具信息!S174="","",[4]道具信息!S174)</f>
        <v/>
      </c>
      <c r="T174" s="19" t="str">
        <f>IF([4]道具信息!T174="","",[4]道具信息!T174)</f>
        <v/>
      </c>
      <c r="U174" s="19" t="str">
        <f>IF([4]道具信息!U174="","",[4]道具信息!U174)</f>
        <v/>
      </c>
      <c r="V174" s="19" t="str">
        <f>IF([4]道具信息!V174="","",[4]道具信息!V174)</f>
        <v/>
      </c>
      <c r="W174" s="19" t="str">
        <f>IF([4]道具信息!W174="","",[4]道具信息!W174)</f>
        <v/>
      </c>
      <c r="X174" s="19" t="str">
        <f>IF([4]道具信息!X174="","",[4]道具信息!X174)</f>
        <v/>
      </c>
      <c r="Y174" s="19" t="str">
        <f>IF([4]道具信息!Y174="","",[4]道具信息!Y174)</f>
        <v/>
      </c>
      <c r="Z174" s="19" t="str">
        <f>IF([4]道具信息!Z174="","",[4]道具信息!Z174)</f>
        <v/>
      </c>
    </row>
    <row r="175" spans="1:26" x14ac:dyDescent="0.15">
      <c r="A175" s="19" t="str">
        <f>IF([4]道具信息!A175="","",[4]道具信息!A175)</f>
        <v/>
      </c>
      <c r="B175" s="19" t="str">
        <f>IF([4]道具信息!B175="","",[4]道具信息!B175)</f>
        <v/>
      </c>
      <c r="C175" s="19" t="str">
        <f>IF([4]道具信息!C175="","",[4]道具信息!C175)</f>
        <v/>
      </c>
      <c r="D175" s="19" t="str">
        <f>IF([4]道具信息!D175="","",[4]道具信息!D175)</f>
        <v>随机橙色门客碎片</v>
      </c>
      <c r="E175" s="19">
        <f>IF([4]道具信息!E175="","",[4]道具信息!E175)</f>
        <v>266.66666666666669</v>
      </c>
      <c r="F175" s="19">
        <f>IF([4]道具信息!F175="","",[4]道具信息!F175)</f>
        <v>1</v>
      </c>
      <c r="G175" s="19">
        <f>IF([4]道具信息!G175="","",[4]道具信息!G175)</f>
        <v>1</v>
      </c>
      <c r="H175" s="19">
        <f>IF([4]道具信息!H175="","",[4]道具信息!H175)</f>
        <v>1</v>
      </c>
      <c r="I175" s="19">
        <f>IF([4]道具信息!I175="","",[4]道具信息!I175)</f>
        <v>266.66666666666669</v>
      </c>
      <c r="J175" s="19">
        <f>IF([4]道具信息!J175="","",[4]道具信息!J175)</f>
        <v>266.66666666666669</v>
      </c>
      <c r="K175" s="19">
        <f>IF([4]道具信息!K175="","",[4]道具信息!K175)</f>
        <v>266.66666666666669</v>
      </c>
      <c r="L175" s="19" t="str">
        <f>IF([4]道具信息!L175="","",[4]道具信息!L175)</f>
        <v/>
      </c>
      <c r="M175" s="19" t="str">
        <f>IF([4]道具信息!M175="","",[4]道具信息!M175)</f>
        <v/>
      </c>
      <c r="N175" s="19" t="str">
        <f>IF([4]道具信息!N175="","",[4]道具信息!N175)</f>
        <v/>
      </c>
      <c r="O175" s="19" t="str">
        <f>IF([4]道具信息!O175="","",[4]道具信息!O175)</f>
        <v/>
      </c>
      <c r="P175" s="19" t="str">
        <f>IF([4]道具信息!P175="","",[4]道具信息!P175)</f>
        <v/>
      </c>
      <c r="Q175" s="19" t="str">
        <f>IF([4]道具信息!Q175="","",[4]道具信息!Q175)</f>
        <v/>
      </c>
      <c r="R175" s="19" t="str">
        <f>IF([4]道具信息!R175="","",[4]道具信息!R175)</f>
        <v/>
      </c>
      <c r="S175" s="19" t="str">
        <f>IF([4]道具信息!S175="","",[4]道具信息!S175)</f>
        <v/>
      </c>
      <c r="T175" s="19" t="str">
        <f>IF([4]道具信息!T175="","",[4]道具信息!T175)</f>
        <v/>
      </c>
      <c r="U175" s="19" t="str">
        <f>IF([4]道具信息!U175="","",[4]道具信息!U175)</f>
        <v/>
      </c>
      <c r="V175" s="19" t="str">
        <f>IF([4]道具信息!V175="","",[4]道具信息!V175)</f>
        <v/>
      </c>
      <c r="W175" s="19" t="str">
        <f>IF([4]道具信息!W175="","",[4]道具信息!W175)</f>
        <v/>
      </c>
      <c r="X175" s="19" t="str">
        <f>IF([4]道具信息!X175="","",[4]道具信息!X175)</f>
        <v/>
      </c>
      <c r="Y175" s="19" t="str">
        <f>IF([4]道具信息!Y175="","",[4]道具信息!Y175)</f>
        <v/>
      </c>
      <c r="Z175" s="19" t="str">
        <f>IF([4]道具信息!Z175="","",[4]道具信息!Z175)</f>
        <v/>
      </c>
    </row>
    <row r="176" spans="1:26" x14ac:dyDescent="0.15">
      <c r="A176" s="19" t="str">
        <f>IF([4]道具信息!A176="","",[4]道具信息!A176)</f>
        <v/>
      </c>
      <c r="B176" s="19" t="str">
        <f>IF([4]道具信息!B176="","",[4]道具信息!B176)</f>
        <v/>
      </c>
      <c r="C176" s="19" t="str">
        <f>IF([4]道具信息!C176="","",[4]道具信息!C176)</f>
        <v/>
      </c>
      <c r="D176" s="19" t="str">
        <f>IF([4]道具信息!D176="","",[4]道具信息!D176)</f>
        <v>随机红色门客碎片</v>
      </c>
      <c r="E176" s="19">
        <f>IF([4]道具信息!E176="","",[4]道具信息!E176)</f>
        <v>400</v>
      </c>
      <c r="F176" s="19">
        <f>IF([4]道具信息!F176="","",[4]道具信息!F176)</f>
        <v>1</v>
      </c>
      <c r="G176" s="19">
        <f>IF([4]道具信息!G176="","",[4]道具信息!G176)</f>
        <v>1</v>
      </c>
      <c r="H176" s="19">
        <f>IF([4]道具信息!H176="","",[4]道具信息!H176)</f>
        <v>1</v>
      </c>
      <c r="I176" s="19">
        <f>IF([4]道具信息!I176="","",[4]道具信息!I176)</f>
        <v>400</v>
      </c>
      <c r="J176" s="19">
        <f>IF([4]道具信息!J176="","",[4]道具信息!J176)</f>
        <v>400</v>
      </c>
      <c r="K176" s="19">
        <f>IF([4]道具信息!K176="","",[4]道具信息!K176)</f>
        <v>400</v>
      </c>
      <c r="L176" s="19" t="str">
        <f>IF([4]道具信息!L176="","",[4]道具信息!L176)</f>
        <v/>
      </c>
      <c r="M176" s="19" t="str">
        <f>IF([4]道具信息!M176="","",[4]道具信息!M176)</f>
        <v/>
      </c>
      <c r="N176" s="19" t="str">
        <f>IF([4]道具信息!N176="","",[4]道具信息!N176)</f>
        <v/>
      </c>
      <c r="O176" s="19" t="str">
        <f>IF([4]道具信息!O176="","",[4]道具信息!O176)</f>
        <v/>
      </c>
      <c r="P176" s="19" t="str">
        <f>IF([4]道具信息!P176="","",[4]道具信息!P176)</f>
        <v/>
      </c>
      <c r="Q176" s="19" t="str">
        <f>IF([4]道具信息!Q176="","",[4]道具信息!Q176)</f>
        <v/>
      </c>
      <c r="R176" s="19" t="str">
        <f>IF([4]道具信息!R176="","",[4]道具信息!R176)</f>
        <v/>
      </c>
      <c r="S176" s="19" t="str">
        <f>IF([4]道具信息!S176="","",[4]道具信息!S176)</f>
        <v/>
      </c>
      <c r="T176" s="19" t="str">
        <f>IF([4]道具信息!T176="","",[4]道具信息!T176)</f>
        <v/>
      </c>
      <c r="U176" s="19" t="str">
        <f>IF([4]道具信息!U176="","",[4]道具信息!U176)</f>
        <v/>
      </c>
      <c r="V176" s="19" t="str">
        <f>IF([4]道具信息!V176="","",[4]道具信息!V176)</f>
        <v/>
      </c>
      <c r="W176" s="19" t="str">
        <f>IF([4]道具信息!W176="","",[4]道具信息!W176)</f>
        <v/>
      </c>
      <c r="X176" s="19" t="str">
        <f>IF([4]道具信息!X176="","",[4]道具信息!X176)</f>
        <v/>
      </c>
      <c r="Y176" s="19" t="str">
        <f>IF([4]道具信息!Y176="","",[4]道具信息!Y176)</f>
        <v/>
      </c>
      <c r="Z176" s="19" t="str">
        <f>IF([4]道具信息!Z176="","",[4]道具信息!Z176)</f>
        <v/>
      </c>
    </row>
    <row r="177" spans="1:26" x14ac:dyDescent="0.15">
      <c r="A177" s="19" t="str">
        <f>IF([4]道具信息!A177="","",[4]道具信息!A177)</f>
        <v/>
      </c>
      <c r="B177" s="19" t="str">
        <f>IF([4]道具信息!B177="","",[4]道具信息!B177)</f>
        <v/>
      </c>
      <c r="C177" s="19" t="str">
        <f>IF([4]道具信息!C177="","",[4]道具信息!C177)</f>
        <v/>
      </c>
      <c r="D177" s="19" t="str">
        <f>IF([4]道具信息!D177="","",[4]道具信息!D177)</f>
        <v/>
      </c>
      <c r="E177" s="19" t="str">
        <f>IF([4]道具信息!E177="","",[4]道具信息!E177)</f>
        <v/>
      </c>
      <c r="F177" s="19" t="str">
        <f>IF([4]道具信息!F177="","",[4]道具信息!F177)</f>
        <v/>
      </c>
      <c r="G177" s="19" t="str">
        <f>IF([4]道具信息!G177="","",[4]道具信息!G177)</f>
        <v/>
      </c>
      <c r="H177" s="19" t="str">
        <f>IF([4]道具信息!H177="","",[4]道具信息!H177)</f>
        <v/>
      </c>
      <c r="I177" s="19" t="str">
        <f>IF([4]道具信息!I177="","",[4]道具信息!I177)</f>
        <v/>
      </c>
      <c r="J177" s="19" t="str">
        <f>IF([4]道具信息!J177="","",[4]道具信息!J177)</f>
        <v/>
      </c>
      <c r="K177" s="19" t="str">
        <f>IF([4]道具信息!K177="","",[4]道具信息!K177)</f>
        <v/>
      </c>
      <c r="L177" s="19" t="str">
        <f>IF([4]道具信息!L177="","",[4]道具信息!L177)</f>
        <v/>
      </c>
      <c r="M177" s="19" t="str">
        <f>IF([4]道具信息!M177="","",[4]道具信息!M177)</f>
        <v/>
      </c>
      <c r="N177" s="19" t="str">
        <f>IF([4]道具信息!N177="","",[4]道具信息!N177)</f>
        <v/>
      </c>
      <c r="O177" s="19" t="str">
        <f>IF([4]道具信息!O177="","",[4]道具信息!O177)</f>
        <v/>
      </c>
      <c r="P177" s="19" t="str">
        <f>IF([4]道具信息!P177="","",[4]道具信息!P177)</f>
        <v/>
      </c>
      <c r="Q177" s="19" t="str">
        <f>IF([4]道具信息!Q177="","",[4]道具信息!Q177)</f>
        <v/>
      </c>
      <c r="R177" s="19" t="str">
        <f>IF([4]道具信息!R177="","",[4]道具信息!R177)</f>
        <v/>
      </c>
      <c r="S177" s="19" t="str">
        <f>IF([4]道具信息!S177="","",[4]道具信息!S177)</f>
        <v/>
      </c>
      <c r="T177" s="19" t="str">
        <f>IF([4]道具信息!T177="","",[4]道具信息!T177)</f>
        <v/>
      </c>
      <c r="U177" s="19" t="str">
        <f>IF([4]道具信息!U177="","",[4]道具信息!U177)</f>
        <v/>
      </c>
      <c r="V177" s="19" t="str">
        <f>IF([4]道具信息!V177="","",[4]道具信息!V177)</f>
        <v/>
      </c>
      <c r="W177" s="19" t="str">
        <f>IF([4]道具信息!W177="","",[4]道具信息!W177)</f>
        <v/>
      </c>
      <c r="X177" s="19" t="str">
        <f>IF([4]道具信息!X177="","",[4]道具信息!X177)</f>
        <v/>
      </c>
      <c r="Y177" s="19" t="str">
        <f>IF([4]道具信息!Y177="","",[4]道具信息!Y177)</f>
        <v/>
      </c>
      <c r="Z177" s="19" t="str">
        <f>IF([4]道具信息!Z177="","",[4]道具信息!Z177)</f>
        <v/>
      </c>
    </row>
    <row r="178" spans="1:26" x14ac:dyDescent="0.15">
      <c r="A178" s="19" t="str">
        <f>IF([4]道具信息!A178="","",[4]道具信息!A178)</f>
        <v/>
      </c>
      <c r="B178" s="19" t="str">
        <f>IF([4]道具信息!B178="","",[4]道具信息!B178)</f>
        <v/>
      </c>
      <c r="C178" s="19" t="str">
        <f>IF([4]道具信息!C178="","",[4]道具信息!C178)</f>
        <v/>
      </c>
      <c r="D178" s="19" t="str">
        <f>IF([4]道具信息!D178="","",[4]道具信息!D178)</f>
        <v>育马券</v>
      </c>
      <c r="E178" s="19">
        <f>IF([4]道具信息!E178="","",[4]道具信息!E178)</f>
        <v>1</v>
      </c>
      <c r="F178" s="19">
        <f>IF([4]道具信息!F178="","",[4]道具信息!F178)</f>
        <v>1</v>
      </c>
      <c r="G178" s="19">
        <f>IF([4]道具信息!G178="","",[4]道具信息!G178)</f>
        <v>1</v>
      </c>
      <c r="H178" s="19">
        <f>IF([4]道具信息!H178="","",[4]道具信息!H178)</f>
        <v>1</v>
      </c>
      <c r="I178" s="19">
        <f>IF([4]道具信息!I178="","",[4]道具信息!I178)</f>
        <v>1</v>
      </c>
      <c r="J178" s="19">
        <f>IF([4]道具信息!J178="","",[4]道具信息!J178)</f>
        <v>1</v>
      </c>
      <c r="K178" s="19">
        <f>IF([4]道具信息!K178="","",[4]道具信息!K178)</f>
        <v>1</v>
      </c>
      <c r="L178" s="19" t="str">
        <f>IF([4]道具信息!L178="","",[4]道具信息!L178)</f>
        <v/>
      </c>
      <c r="M178" s="19" t="str">
        <f>IF([4]道具信息!M178="","",[4]道具信息!M178)</f>
        <v/>
      </c>
      <c r="N178" s="19" t="str">
        <f>IF([4]道具信息!N178="","",[4]道具信息!N178)</f>
        <v/>
      </c>
      <c r="O178" s="19" t="str">
        <f>IF([4]道具信息!O178="","",[4]道具信息!O178)</f>
        <v/>
      </c>
      <c r="P178" s="19" t="str">
        <f>IF([4]道具信息!P178="","",[4]道具信息!P178)</f>
        <v/>
      </c>
      <c r="Q178" s="19" t="str">
        <f>IF([4]道具信息!Q178="","",[4]道具信息!Q178)</f>
        <v/>
      </c>
      <c r="R178" s="19" t="str">
        <f>IF([4]道具信息!R178="","",[4]道具信息!R178)</f>
        <v/>
      </c>
      <c r="S178" s="19" t="str">
        <f>IF([4]道具信息!S178="","",[4]道具信息!S178)</f>
        <v/>
      </c>
      <c r="T178" s="19" t="str">
        <f>IF([4]道具信息!T178="","",[4]道具信息!T178)</f>
        <v/>
      </c>
      <c r="U178" s="19" t="str">
        <f>IF([4]道具信息!U178="","",[4]道具信息!U178)</f>
        <v/>
      </c>
      <c r="V178" s="19" t="str">
        <f>IF([4]道具信息!V178="","",[4]道具信息!V178)</f>
        <v/>
      </c>
      <c r="W178" s="19" t="str">
        <f>IF([4]道具信息!W178="","",[4]道具信息!W178)</f>
        <v/>
      </c>
      <c r="X178" s="19" t="str">
        <f>IF([4]道具信息!X178="","",[4]道具信息!X178)</f>
        <v/>
      </c>
      <c r="Y178" s="19" t="str">
        <f>IF([4]道具信息!Y178="","",[4]道具信息!Y178)</f>
        <v/>
      </c>
      <c r="Z178" s="19" t="str">
        <f>IF([4]道具信息!Z178="","",[4]道具信息!Z178)</f>
        <v/>
      </c>
    </row>
    <row r="179" spans="1:26" x14ac:dyDescent="0.15">
      <c r="A179" s="19" t="str">
        <f>IF([4]道具信息!A179="","",[4]道具信息!A179)</f>
        <v/>
      </c>
      <c r="B179" s="19" t="str">
        <f>IF([4]道具信息!B179="","",[4]道具信息!B179)</f>
        <v/>
      </c>
      <c r="C179" s="19" t="str">
        <f>IF([4]道具信息!C179="","",[4]道具信息!C179)</f>
        <v/>
      </c>
      <c r="D179" s="19" t="str">
        <f>IF([4]道具信息!D179="","",[4]道具信息!D179)</f>
        <v>荣誉马徽</v>
      </c>
      <c r="E179" s="19">
        <f>IF([4]道具信息!E179="","",[4]道具信息!E179)</f>
        <v>10</v>
      </c>
      <c r="F179" s="19">
        <f>IF([4]道具信息!F179="","",[4]道具信息!F179)</f>
        <v>1</v>
      </c>
      <c r="G179" s="19">
        <f>IF([4]道具信息!G179="","",[4]道具信息!G179)</f>
        <v>1</v>
      </c>
      <c r="H179" s="19">
        <f>IF([4]道具信息!H179="","",[4]道具信息!H179)</f>
        <v>1</v>
      </c>
      <c r="I179" s="19">
        <f>IF([4]道具信息!I179="","",[4]道具信息!I179)</f>
        <v>10</v>
      </c>
      <c r="J179" s="19">
        <f>IF([4]道具信息!J179="","",[4]道具信息!J179)</f>
        <v>10</v>
      </c>
      <c r="K179" s="19">
        <f>IF([4]道具信息!K179="","",[4]道具信息!K179)</f>
        <v>10</v>
      </c>
      <c r="L179" s="19" t="str">
        <f>IF([4]道具信息!L179="","",[4]道具信息!L179)</f>
        <v/>
      </c>
      <c r="M179" s="19" t="str">
        <f>IF([4]道具信息!M179="","",[4]道具信息!M179)</f>
        <v/>
      </c>
      <c r="N179" s="19" t="str">
        <f>IF([4]道具信息!N179="","",[4]道具信息!N179)</f>
        <v/>
      </c>
      <c r="O179" s="19" t="str">
        <f>IF([4]道具信息!O179="","",[4]道具信息!O179)</f>
        <v/>
      </c>
      <c r="P179" s="19" t="str">
        <f>IF([4]道具信息!P179="","",[4]道具信息!P179)</f>
        <v/>
      </c>
      <c r="Q179" s="19" t="str">
        <f>IF([4]道具信息!Q179="","",[4]道具信息!Q179)</f>
        <v/>
      </c>
      <c r="R179" s="19" t="str">
        <f>IF([4]道具信息!R179="","",[4]道具信息!R179)</f>
        <v/>
      </c>
      <c r="S179" s="19" t="str">
        <f>IF([4]道具信息!S179="","",[4]道具信息!S179)</f>
        <v/>
      </c>
      <c r="T179" s="19" t="str">
        <f>IF([4]道具信息!T179="","",[4]道具信息!T179)</f>
        <v/>
      </c>
      <c r="U179" s="19" t="str">
        <f>IF([4]道具信息!U179="","",[4]道具信息!U179)</f>
        <v/>
      </c>
      <c r="V179" s="19" t="str">
        <f>IF([4]道具信息!V179="","",[4]道具信息!V179)</f>
        <v/>
      </c>
      <c r="W179" s="19" t="str">
        <f>IF([4]道具信息!W179="","",[4]道具信息!W179)</f>
        <v/>
      </c>
      <c r="X179" s="19" t="str">
        <f>IF([4]道具信息!X179="","",[4]道具信息!X179)</f>
        <v/>
      </c>
      <c r="Y179" s="19" t="str">
        <f>IF([4]道具信息!Y179="","",[4]道具信息!Y179)</f>
        <v/>
      </c>
      <c r="Z179" s="19" t="str">
        <f>IF([4]道具信息!Z179="","",[4]道具信息!Z179)</f>
        <v/>
      </c>
    </row>
    <row r="180" spans="1:26" x14ac:dyDescent="0.15">
      <c r="A180" s="19" t="str">
        <f>IF([4]道具信息!A180="","",[4]道具信息!A180)</f>
        <v/>
      </c>
      <c r="B180" s="19" t="str">
        <f>IF([4]道具信息!B180="","",[4]道具信息!B180)</f>
        <v/>
      </c>
      <c r="C180" s="19" t="str">
        <f>IF([4]道具信息!C180="","",[4]道具信息!C180)</f>
        <v/>
      </c>
      <c r="D180" s="19" t="str">
        <f>IF([4]道具信息!D180="","",[4]道具信息!D180)</f>
        <v>绿色马匹</v>
      </c>
      <c r="E180" s="19">
        <f>IF([4]道具信息!E180="","",[4]道具信息!E180)</f>
        <v>50</v>
      </c>
      <c r="F180" s="19">
        <f>IF([4]道具信息!F180="","",[4]道具信息!F180)</f>
        <v>1</v>
      </c>
      <c r="G180" s="19">
        <f>IF([4]道具信息!G180="","",[4]道具信息!G180)</f>
        <v>1</v>
      </c>
      <c r="H180" s="19">
        <f>IF([4]道具信息!H180="","",[4]道具信息!H180)</f>
        <v>1</v>
      </c>
      <c r="I180" s="19">
        <f>IF([4]道具信息!I180="","",[4]道具信息!I180)</f>
        <v>50</v>
      </c>
      <c r="J180" s="19">
        <f>IF([4]道具信息!J180="","",[4]道具信息!J180)</f>
        <v>50</v>
      </c>
      <c r="K180" s="19">
        <f>IF([4]道具信息!K180="","",[4]道具信息!K180)</f>
        <v>50</v>
      </c>
      <c r="L180" s="19" t="str">
        <f>IF([4]道具信息!L180="","",[4]道具信息!L180)</f>
        <v/>
      </c>
      <c r="M180" s="19" t="str">
        <f>IF([4]道具信息!M180="","",[4]道具信息!M180)</f>
        <v/>
      </c>
      <c r="N180" s="19" t="str">
        <f>IF([4]道具信息!N180="","",[4]道具信息!N180)</f>
        <v/>
      </c>
      <c r="O180" s="19" t="str">
        <f>IF([4]道具信息!O180="","",[4]道具信息!O180)</f>
        <v/>
      </c>
      <c r="P180" s="19" t="str">
        <f>IF([4]道具信息!P180="","",[4]道具信息!P180)</f>
        <v/>
      </c>
      <c r="Q180" s="19" t="str">
        <f>IF([4]道具信息!Q180="","",[4]道具信息!Q180)</f>
        <v/>
      </c>
      <c r="R180" s="19" t="str">
        <f>IF([4]道具信息!R180="","",[4]道具信息!R180)</f>
        <v/>
      </c>
      <c r="S180" s="19" t="str">
        <f>IF([4]道具信息!S180="","",[4]道具信息!S180)</f>
        <v/>
      </c>
      <c r="T180" s="19" t="str">
        <f>IF([4]道具信息!T180="","",[4]道具信息!T180)</f>
        <v/>
      </c>
      <c r="U180" s="19" t="str">
        <f>IF([4]道具信息!U180="","",[4]道具信息!U180)</f>
        <v/>
      </c>
      <c r="V180" s="19" t="str">
        <f>IF([4]道具信息!V180="","",[4]道具信息!V180)</f>
        <v/>
      </c>
      <c r="W180" s="19" t="str">
        <f>IF([4]道具信息!W180="","",[4]道具信息!W180)</f>
        <v/>
      </c>
      <c r="X180" s="19" t="str">
        <f>IF([4]道具信息!X180="","",[4]道具信息!X180)</f>
        <v/>
      </c>
      <c r="Y180" s="19" t="str">
        <f>IF([4]道具信息!Y180="","",[4]道具信息!Y180)</f>
        <v/>
      </c>
      <c r="Z180" s="19" t="str">
        <f>IF([4]道具信息!Z180="","",[4]道具信息!Z180)</f>
        <v/>
      </c>
    </row>
    <row r="181" spans="1:26" x14ac:dyDescent="0.15">
      <c r="A181" s="19" t="str">
        <f>IF([4]道具信息!A181="","",[4]道具信息!A181)</f>
        <v/>
      </c>
      <c r="B181" s="19" t="str">
        <f>IF([4]道具信息!B181="","",[4]道具信息!B181)</f>
        <v/>
      </c>
      <c r="C181" s="19" t="str">
        <f>IF([4]道具信息!C181="","",[4]道具信息!C181)</f>
        <v/>
      </c>
      <c r="D181" s="19" t="str">
        <f>IF([4]道具信息!D181="","",[4]道具信息!D181)</f>
        <v>蓝色马匹</v>
      </c>
      <c r="E181" s="19">
        <f>IF([4]道具信息!E181="","",[4]道具信息!E181)</f>
        <v>150</v>
      </c>
      <c r="F181" s="19">
        <f>IF([4]道具信息!F181="","",[4]道具信息!F181)</f>
        <v>1</v>
      </c>
      <c r="G181" s="19">
        <f>IF([4]道具信息!G181="","",[4]道具信息!G181)</f>
        <v>1</v>
      </c>
      <c r="H181" s="19">
        <f>IF([4]道具信息!H181="","",[4]道具信息!H181)</f>
        <v>1</v>
      </c>
      <c r="I181" s="19">
        <f>IF([4]道具信息!I181="","",[4]道具信息!I181)</f>
        <v>150</v>
      </c>
      <c r="J181" s="19">
        <f>IF([4]道具信息!J181="","",[4]道具信息!J181)</f>
        <v>150</v>
      </c>
      <c r="K181" s="19">
        <f>IF([4]道具信息!K181="","",[4]道具信息!K181)</f>
        <v>150</v>
      </c>
      <c r="L181" s="19" t="str">
        <f>IF([4]道具信息!L181="","",[4]道具信息!L181)</f>
        <v/>
      </c>
      <c r="M181" s="19" t="str">
        <f>IF([4]道具信息!M181="","",[4]道具信息!M181)</f>
        <v/>
      </c>
      <c r="N181" s="19" t="str">
        <f>IF([4]道具信息!N181="","",[4]道具信息!N181)</f>
        <v/>
      </c>
      <c r="O181" s="19" t="str">
        <f>IF([4]道具信息!O181="","",[4]道具信息!O181)</f>
        <v/>
      </c>
      <c r="P181" s="19" t="str">
        <f>IF([4]道具信息!P181="","",[4]道具信息!P181)</f>
        <v/>
      </c>
      <c r="Q181" s="19" t="str">
        <f>IF([4]道具信息!Q181="","",[4]道具信息!Q181)</f>
        <v/>
      </c>
      <c r="R181" s="19" t="str">
        <f>IF([4]道具信息!R181="","",[4]道具信息!R181)</f>
        <v/>
      </c>
      <c r="S181" s="19" t="str">
        <f>IF([4]道具信息!S181="","",[4]道具信息!S181)</f>
        <v/>
      </c>
      <c r="T181" s="19" t="str">
        <f>IF([4]道具信息!T181="","",[4]道具信息!T181)</f>
        <v/>
      </c>
      <c r="U181" s="19" t="str">
        <f>IF([4]道具信息!U181="","",[4]道具信息!U181)</f>
        <v/>
      </c>
      <c r="V181" s="19" t="str">
        <f>IF([4]道具信息!V181="","",[4]道具信息!V181)</f>
        <v/>
      </c>
      <c r="W181" s="19" t="str">
        <f>IF([4]道具信息!W181="","",[4]道具信息!W181)</f>
        <v/>
      </c>
      <c r="X181" s="19" t="str">
        <f>IF([4]道具信息!X181="","",[4]道具信息!X181)</f>
        <v/>
      </c>
      <c r="Y181" s="19" t="str">
        <f>IF([4]道具信息!Y181="","",[4]道具信息!Y181)</f>
        <v/>
      </c>
      <c r="Z181" s="19" t="str">
        <f>IF([4]道具信息!Z181="","",[4]道具信息!Z181)</f>
        <v/>
      </c>
    </row>
    <row r="182" spans="1:26" x14ac:dyDescent="0.15">
      <c r="A182" s="19" t="str">
        <f>IF([4]道具信息!A182="","",[4]道具信息!A182)</f>
        <v/>
      </c>
      <c r="B182" s="19" t="str">
        <f>IF([4]道具信息!B182="","",[4]道具信息!B182)</f>
        <v/>
      </c>
      <c r="C182" s="19" t="str">
        <f>IF([4]道具信息!C182="","",[4]道具信息!C182)</f>
        <v/>
      </c>
      <c r="D182" s="19" t="str">
        <f>IF([4]道具信息!D182="","",[4]道具信息!D182)</f>
        <v>紫色马匹</v>
      </c>
      <c r="E182" s="19">
        <f>IF([4]道具信息!E182="","",[4]道具信息!E182)</f>
        <v>500</v>
      </c>
      <c r="F182" s="19">
        <f>IF([4]道具信息!F182="","",[4]道具信息!F182)</f>
        <v>1</v>
      </c>
      <c r="G182" s="19">
        <f>IF([4]道具信息!G182="","",[4]道具信息!G182)</f>
        <v>1</v>
      </c>
      <c r="H182" s="19">
        <f>IF([4]道具信息!H182="","",[4]道具信息!H182)</f>
        <v>1</v>
      </c>
      <c r="I182" s="19">
        <f>IF([4]道具信息!I182="","",[4]道具信息!I182)</f>
        <v>500</v>
      </c>
      <c r="J182" s="19">
        <f>IF([4]道具信息!J182="","",[4]道具信息!J182)</f>
        <v>500</v>
      </c>
      <c r="K182" s="19">
        <f>IF([4]道具信息!K182="","",[4]道具信息!K182)</f>
        <v>500</v>
      </c>
      <c r="L182" s="19" t="str">
        <f>IF([4]道具信息!L182="","",[4]道具信息!L182)</f>
        <v/>
      </c>
      <c r="M182" s="19" t="str">
        <f>IF([4]道具信息!M182="","",[4]道具信息!M182)</f>
        <v/>
      </c>
      <c r="N182" s="19" t="str">
        <f>IF([4]道具信息!N182="","",[4]道具信息!N182)</f>
        <v/>
      </c>
      <c r="O182" s="19" t="str">
        <f>IF([4]道具信息!O182="","",[4]道具信息!O182)</f>
        <v/>
      </c>
      <c r="P182" s="19" t="str">
        <f>IF([4]道具信息!P182="","",[4]道具信息!P182)</f>
        <v/>
      </c>
      <c r="Q182" s="19" t="str">
        <f>IF([4]道具信息!Q182="","",[4]道具信息!Q182)</f>
        <v/>
      </c>
      <c r="R182" s="19" t="str">
        <f>IF([4]道具信息!R182="","",[4]道具信息!R182)</f>
        <v/>
      </c>
      <c r="S182" s="19" t="str">
        <f>IF([4]道具信息!S182="","",[4]道具信息!S182)</f>
        <v/>
      </c>
      <c r="T182" s="19" t="str">
        <f>IF([4]道具信息!T182="","",[4]道具信息!T182)</f>
        <v/>
      </c>
      <c r="U182" s="19" t="str">
        <f>IF([4]道具信息!U182="","",[4]道具信息!U182)</f>
        <v/>
      </c>
      <c r="V182" s="19" t="str">
        <f>IF([4]道具信息!V182="","",[4]道具信息!V182)</f>
        <v/>
      </c>
      <c r="W182" s="19" t="str">
        <f>IF([4]道具信息!W182="","",[4]道具信息!W182)</f>
        <v/>
      </c>
      <c r="X182" s="19" t="str">
        <f>IF([4]道具信息!X182="","",[4]道具信息!X182)</f>
        <v/>
      </c>
      <c r="Y182" s="19" t="str">
        <f>IF([4]道具信息!Y182="","",[4]道具信息!Y182)</f>
        <v/>
      </c>
      <c r="Z182" s="19" t="str">
        <f>IF([4]道具信息!Z182="","",[4]道具信息!Z182)</f>
        <v/>
      </c>
    </row>
    <row r="183" spans="1:26" x14ac:dyDescent="0.15">
      <c r="A183" s="19" t="str">
        <f>IF([4]道具信息!A183="","",[4]道具信息!A183)</f>
        <v/>
      </c>
      <c r="B183" s="19" t="str">
        <f>IF([4]道具信息!B183="","",[4]道具信息!B183)</f>
        <v/>
      </c>
      <c r="C183" s="19" t="str">
        <f>IF([4]道具信息!C183="","",[4]道具信息!C183)</f>
        <v/>
      </c>
      <c r="D183" s="19" t="str">
        <f>IF([4]道具信息!D183="","",[4]道具信息!D183)</f>
        <v>橙色马匹</v>
      </c>
      <c r="E183" s="19">
        <f>IF([4]道具信息!E183="","",[4]道具信息!E183)</f>
        <v>2000</v>
      </c>
      <c r="F183" s="19">
        <f>IF([4]道具信息!F183="","",[4]道具信息!F183)</f>
        <v>1</v>
      </c>
      <c r="G183" s="19">
        <f>IF([4]道具信息!G183="","",[4]道具信息!G183)</f>
        <v>1</v>
      </c>
      <c r="H183" s="19">
        <f>IF([4]道具信息!H183="","",[4]道具信息!H183)</f>
        <v>1</v>
      </c>
      <c r="I183" s="19">
        <f>IF([4]道具信息!I183="","",[4]道具信息!I183)</f>
        <v>2000</v>
      </c>
      <c r="J183" s="19">
        <f>IF([4]道具信息!J183="","",[4]道具信息!J183)</f>
        <v>2000</v>
      </c>
      <c r="K183" s="19">
        <f>IF([4]道具信息!K183="","",[4]道具信息!K183)</f>
        <v>2000</v>
      </c>
      <c r="L183" s="19" t="str">
        <f>IF([4]道具信息!L183="","",[4]道具信息!L183)</f>
        <v/>
      </c>
      <c r="M183" s="19" t="str">
        <f>IF([4]道具信息!M183="","",[4]道具信息!M183)</f>
        <v/>
      </c>
      <c r="N183" s="19" t="str">
        <f>IF([4]道具信息!N183="","",[4]道具信息!N183)</f>
        <v/>
      </c>
      <c r="O183" s="19" t="str">
        <f>IF([4]道具信息!O183="","",[4]道具信息!O183)</f>
        <v/>
      </c>
      <c r="P183" s="19" t="str">
        <f>IF([4]道具信息!P183="","",[4]道具信息!P183)</f>
        <v/>
      </c>
      <c r="Q183" s="19" t="str">
        <f>IF([4]道具信息!Q183="","",[4]道具信息!Q183)</f>
        <v/>
      </c>
      <c r="R183" s="19" t="str">
        <f>IF([4]道具信息!R183="","",[4]道具信息!R183)</f>
        <v/>
      </c>
      <c r="S183" s="19" t="str">
        <f>IF([4]道具信息!S183="","",[4]道具信息!S183)</f>
        <v/>
      </c>
      <c r="T183" s="19" t="str">
        <f>IF([4]道具信息!T183="","",[4]道具信息!T183)</f>
        <v/>
      </c>
      <c r="U183" s="19" t="str">
        <f>IF([4]道具信息!U183="","",[4]道具信息!U183)</f>
        <v/>
      </c>
      <c r="V183" s="19" t="str">
        <f>IF([4]道具信息!V183="","",[4]道具信息!V183)</f>
        <v/>
      </c>
      <c r="W183" s="19" t="str">
        <f>IF([4]道具信息!W183="","",[4]道具信息!W183)</f>
        <v/>
      </c>
      <c r="X183" s="19" t="str">
        <f>IF([4]道具信息!X183="","",[4]道具信息!X183)</f>
        <v/>
      </c>
      <c r="Y183" s="19" t="str">
        <f>IF([4]道具信息!Y183="","",[4]道具信息!Y183)</f>
        <v/>
      </c>
      <c r="Z183" s="19" t="str">
        <f>IF([4]道具信息!Z183="","",[4]道具信息!Z183)</f>
        <v/>
      </c>
    </row>
    <row r="184" spans="1:26" x14ac:dyDescent="0.15">
      <c r="A184" s="19" t="str">
        <f>IF([4]道具信息!A184="","",[4]道具信息!A184)</f>
        <v/>
      </c>
      <c r="B184" s="19" t="str">
        <f>IF([4]道具信息!B184="","",[4]道具信息!B184)</f>
        <v/>
      </c>
      <c r="C184" s="19" t="str">
        <f>IF([4]道具信息!C184="","",[4]道具信息!C184)</f>
        <v/>
      </c>
      <c r="D184" s="19" t="str">
        <f>IF([4]道具信息!D184="","",[4]道具信息!D184)</f>
        <v>红色马匹</v>
      </c>
      <c r="E184" s="19">
        <f>IF([4]道具信息!E184="","",[4]道具信息!E184)</f>
        <v>8000</v>
      </c>
      <c r="F184" s="19">
        <f>IF([4]道具信息!F184="","",[4]道具信息!F184)</f>
        <v>1</v>
      </c>
      <c r="G184" s="19">
        <f>IF([4]道具信息!G184="","",[4]道具信息!G184)</f>
        <v>1</v>
      </c>
      <c r="H184" s="19">
        <f>IF([4]道具信息!H184="","",[4]道具信息!H184)</f>
        <v>1</v>
      </c>
      <c r="I184" s="19">
        <f>IF([4]道具信息!I184="","",[4]道具信息!I184)</f>
        <v>8000</v>
      </c>
      <c r="J184" s="19">
        <f>IF([4]道具信息!J184="","",[4]道具信息!J184)</f>
        <v>8000</v>
      </c>
      <c r="K184" s="19">
        <f>IF([4]道具信息!K184="","",[4]道具信息!K184)</f>
        <v>8000</v>
      </c>
      <c r="L184" s="19" t="str">
        <f>IF([4]道具信息!L184="","",[4]道具信息!L184)</f>
        <v/>
      </c>
      <c r="M184" s="19" t="str">
        <f>IF([4]道具信息!M184="","",[4]道具信息!M184)</f>
        <v/>
      </c>
      <c r="N184" s="19" t="str">
        <f>IF([4]道具信息!N184="","",[4]道具信息!N184)</f>
        <v/>
      </c>
      <c r="O184" s="19" t="str">
        <f>IF([4]道具信息!O184="","",[4]道具信息!O184)</f>
        <v/>
      </c>
      <c r="P184" s="19" t="str">
        <f>IF([4]道具信息!P184="","",[4]道具信息!P184)</f>
        <v/>
      </c>
      <c r="Q184" s="19" t="str">
        <f>IF([4]道具信息!Q184="","",[4]道具信息!Q184)</f>
        <v/>
      </c>
      <c r="R184" s="19" t="str">
        <f>IF([4]道具信息!R184="","",[4]道具信息!R184)</f>
        <v/>
      </c>
      <c r="S184" s="19" t="str">
        <f>IF([4]道具信息!S184="","",[4]道具信息!S184)</f>
        <v/>
      </c>
      <c r="T184" s="19" t="str">
        <f>IF([4]道具信息!T184="","",[4]道具信息!T184)</f>
        <v/>
      </c>
      <c r="U184" s="19" t="str">
        <f>IF([4]道具信息!U184="","",[4]道具信息!U184)</f>
        <v/>
      </c>
      <c r="V184" s="19" t="str">
        <f>IF([4]道具信息!V184="","",[4]道具信息!V184)</f>
        <v/>
      </c>
      <c r="W184" s="19" t="str">
        <f>IF([4]道具信息!W184="","",[4]道具信息!W184)</f>
        <v/>
      </c>
      <c r="X184" s="19" t="str">
        <f>IF([4]道具信息!X184="","",[4]道具信息!X184)</f>
        <v/>
      </c>
      <c r="Y184" s="19" t="str">
        <f>IF([4]道具信息!Y184="","",[4]道具信息!Y184)</f>
        <v/>
      </c>
      <c r="Z184" s="19" t="str">
        <f>IF([4]道具信息!Z184="","",[4]道具信息!Z184)</f>
        <v/>
      </c>
    </row>
    <row r="185" spans="1:26" x14ac:dyDescent="0.15">
      <c r="A185" s="19" t="str">
        <f>IF([4]道具信息!A185="","",[4]道具信息!A185)</f>
        <v/>
      </c>
      <c r="B185" s="19" t="str">
        <f>IF([4]道具信息!B185="","",[4]道具信息!B185)</f>
        <v/>
      </c>
      <c r="C185" s="19" t="str">
        <f>IF([4]道具信息!C185="","",[4]道具信息!C185)</f>
        <v/>
      </c>
      <c r="D185" s="19" t="str">
        <f>IF([4]道具信息!D185="","",[4]道具信息!D185)</f>
        <v>紫色马匹碎片</v>
      </c>
      <c r="E185" s="19">
        <f>IF([4]道具信息!E185="","",[4]道具信息!E185)</f>
        <v>50</v>
      </c>
      <c r="F185" s="19">
        <f>IF([4]道具信息!F185="","",[4]道具信息!F185)</f>
        <v>1</v>
      </c>
      <c r="G185" s="19">
        <f>IF([4]道具信息!G185="","",[4]道具信息!G185)</f>
        <v>1</v>
      </c>
      <c r="H185" s="19">
        <f>IF([4]道具信息!H185="","",[4]道具信息!H185)</f>
        <v>1</v>
      </c>
      <c r="I185" s="19">
        <f>IF([4]道具信息!I185="","",[4]道具信息!I185)</f>
        <v>50</v>
      </c>
      <c r="J185" s="19">
        <f>IF([4]道具信息!J185="","",[4]道具信息!J185)</f>
        <v>50</v>
      </c>
      <c r="K185" s="19">
        <f>IF([4]道具信息!K185="","",[4]道具信息!K185)</f>
        <v>50</v>
      </c>
      <c r="L185" s="19" t="str">
        <f>IF([4]道具信息!L185="","",[4]道具信息!L185)</f>
        <v/>
      </c>
      <c r="M185" s="19" t="str">
        <f>IF([4]道具信息!M185="","",[4]道具信息!M185)</f>
        <v/>
      </c>
      <c r="N185" s="19" t="str">
        <f>IF([4]道具信息!N185="","",[4]道具信息!N185)</f>
        <v/>
      </c>
      <c r="O185" s="19" t="str">
        <f>IF([4]道具信息!O185="","",[4]道具信息!O185)</f>
        <v/>
      </c>
      <c r="P185" s="19" t="str">
        <f>IF([4]道具信息!P185="","",[4]道具信息!P185)</f>
        <v/>
      </c>
      <c r="Q185" s="19" t="str">
        <f>IF([4]道具信息!Q185="","",[4]道具信息!Q185)</f>
        <v/>
      </c>
      <c r="R185" s="19" t="str">
        <f>IF([4]道具信息!R185="","",[4]道具信息!R185)</f>
        <v/>
      </c>
      <c r="S185" s="19" t="str">
        <f>IF([4]道具信息!S185="","",[4]道具信息!S185)</f>
        <v/>
      </c>
      <c r="T185" s="19" t="str">
        <f>IF([4]道具信息!T185="","",[4]道具信息!T185)</f>
        <v/>
      </c>
      <c r="U185" s="19" t="str">
        <f>IF([4]道具信息!U185="","",[4]道具信息!U185)</f>
        <v/>
      </c>
      <c r="V185" s="19" t="str">
        <f>IF([4]道具信息!V185="","",[4]道具信息!V185)</f>
        <v/>
      </c>
      <c r="W185" s="19" t="str">
        <f>IF([4]道具信息!W185="","",[4]道具信息!W185)</f>
        <v/>
      </c>
      <c r="X185" s="19" t="str">
        <f>IF([4]道具信息!X185="","",[4]道具信息!X185)</f>
        <v/>
      </c>
      <c r="Y185" s="19" t="str">
        <f>IF([4]道具信息!Y185="","",[4]道具信息!Y185)</f>
        <v/>
      </c>
      <c r="Z185" s="19" t="str">
        <f>IF([4]道具信息!Z185="","",[4]道具信息!Z185)</f>
        <v/>
      </c>
    </row>
    <row r="186" spans="1:26" x14ac:dyDescent="0.15">
      <c r="A186" s="19" t="str">
        <f>IF([4]道具信息!A186="","",[4]道具信息!A186)</f>
        <v/>
      </c>
      <c r="B186" s="19" t="str">
        <f>IF([4]道具信息!B186="","",[4]道具信息!B186)</f>
        <v/>
      </c>
      <c r="C186" s="19" t="str">
        <f>IF([4]道具信息!C186="","",[4]道具信息!C186)</f>
        <v/>
      </c>
      <c r="D186" s="19" t="str">
        <f>IF([4]道具信息!D186="","",[4]道具信息!D186)</f>
        <v>橙色马匹碎片</v>
      </c>
      <c r="E186" s="19">
        <f>IF([4]道具信息!E186="","",[4]道具信息!E186)</f>
        <v>66.666666666666671</v>
      </c>
      <c r="F186" s="19">
        <f>IF([4]道具信息!F186="","",[4]道具信息!F186)</f>
        <v>1</v>
      </c>
      <c r="G186" s="19">
        <f>IF([4]道具信息!G186="","",[4]道具信息!G186)</f>
        <v>1</v>
      </c>
      <c r="H186" s="19">
        <f>IF([4]道具信息!H186="","",[4]道具信息!H186)</f>
        <v>1</v>
      </c>
      <c r="I186" s="19">
        <f>IF([4]道具信息!I186="","",[4]道具信息!I186)</f>
        <v>66.666666666666671</v>
      </c>
      <c r="J186" s="19">
        <f>IF([4]道具信息!J186="","",[4]道具信息!J186)</f>
        <v>66.666666666666671</v>
      </c>
      <c r="K186" s="19">
        <f>IF([4]道具信息!K186="","",[4]道具信息!K186)</f>
        <v>66.666666666666671</v>
      </c>
      <c r="L186" s="19" t="str">
        <f>IF([4]道具信息!L186="","",[4]道具信息!L186)</f>
        <v/>
      </c>
      <c r="M186" s="19" t="str">
        <f>IF([4]道具信息!M186="","",[4]道具信息!M186)</f>
        <v/>
      </c>
      <c r="N186" s="19" t="str">
        <f>IF([4]道具信息!N186="","",[4]道具信息!N186)</f>
        <v/>
      </c>
      <c r="O186" s="19" t="str">
        <f>IF([4]道具信息!O186="","",[4]道具信息!O186)</f>
        <v/>
      </c>
      <c r="P186" s="19" t="str">
        <f>IF([4]道具信息!P186="","",[4]道具信息!P186)</f>
        <v/>
      </c>
      <c r="Q186" s="19" t="str">
        <f>IF([4]道具信息!Q186="","",[4]道具信息!Q186)</f>
        <v/>
      </c>
      <c r="R186" s="19" t="str">
        <f>IF([4]道具信息!R186="","",[4]道具信息!R186)</f>
        <v/>
      </c>
      <c r="S186" s="19" t="str">
        <f>IF([4]道具信息!S186="","",[4]道具信息!S186)</f>
        <v/>
      </c>
      <c r="T186" s="19" t="str">
        <f>IF([4]道具信息!T186="","",[4]道具信息!T186)</f>
        <v/>
      </c>
      <c r="U186" s="19" t="str">
        <f>IF([4]道具信息!U186="","",[4]道具信息!U186)</f>
        <v/>
      </c>
      <c r="V186" s="19" t="str">
        <f>IF([4]道具信息!V186="","",[4]道具信息!V186)</f>
        <v/>
      </c>
      <c r="W186" s="19" t="str">
        <f>IF([4]道具信息!W186="","",[4]道具信息!W186)</f>
        <v/>
      </c>
      <c r="X186" s="19" t="str">
        <f>IF([4]道具信息!X186="","",[4]道具信息!X186)</f>
        <v/>
      </c>
      <c r="Y186" s="19" t="str">
        <f>IF([4]道具信息!Y186="","",[4]道具信息!Y186)</f>
        <v/>
      </c>
      <c r="Z186" s="19" t="str">
        <f>IF([4]道具信息!Z186="","",[4]道具信息!Z186)</f>
        <v/>
      </c>
    </row>
    <row r="187" spans="1:26" x14ac:dyDescent="0.15">
      <c r="A187" s="19" t="str">
        <f>IF([4]道具信息!A187="","",[4]道具信息!A187)</f>
        <v/>
      </c>
      <c r="B187" s="19" t="str">
        <f>IF([4]道具信息!B187="","",[4]道具信息!B187)</f>
        <v/>
      </c>
      <c r="C187" s="19" t="str">
        <f>IF([4]道具信息!C187="","",[4]道具信息!C187)</f>
        <v/>
      </c>
      <c r="D187" s="19" t="str">
        <f>IF([4]道具信息!D187="","",[4]道具信息!D187)</f>
        <v>红色马匹碎片</v>
      </c>
      <c r="E187" s="19">
        <f>IF([4]道具信息!E187="","",[4]道具信息!E187)</f>
        <v>160</v>
      </c>
      <c r="F187" s="19">
        <f>IF([4]道具信息!F187="","",[4]道具信息!F187)</f>
        <v>1</v>
      </c>
      <c r="G187" s="19">
        <f>IF([4]道具信息!G187="","",[4]道具信息!G187)</f>
        <v>1</v>
      </c>
      <c r="H187" s="19">
        <f>IF([4]道具信息!H187="","",[4]道具信息!H187)</f>
        <v>1</v>
      </c>
      <c r="I187" s="19">
        <f>IF([4]道具信息!I187="","",[4]道具信息!I187)</f>
        <v>160</v>
      </c>
      <c r="J187" s="19">
        <f>IF([4]道具信息!J187="","",[4]道具信息!J187)</f>
        <v>160</v>
      </c>
      <c r="K187" s="19">
        <f>IF([4]道具信息!K187="","",[4]道具信息!K187)</f>
        <v>160</v>
      </c>
      <c r="L187" s="19" t="str">
        <f>IF([4]道具信息!L187="","",[4]道具信息!L187)</f>
        <v/>
      </c>
      <c r="M187" s="19" t="str">
        <f>IF([4]道具信息!M187="","",[4]道具信息!M187)</f>
        <v/>
      </c>
      <c r="N187" s="19" t="str">
        <f>IF([4]道具信息!N187="","",[4]道具信息!N187)</f>
        <v/>
      </c>
      <c r="O187" s="19" t="str">
        <f>IF([4]道具信息!O187="","",[4]道具信息!O187)</f>
        <v/>
      </c>
      <c r="P187" s="19" t="str">
        <f>IF([4]道具信息!P187="","",[4]道具信息!P187)</f>
        <v/>
      </c>
      <c r="Q187" s="19" t="str">
        <f>IF([4]道具信息!Q187="","",[4]道具信息!Q187)</f>
        <v/>
      </c>
      <c r="R187" s="19" t="str">
        <f>IF([4]道具信息!R187="","",[4]道具信息!R187)</f>
        <v/>
      </c>
      <c r="S187" s="19" t="str">
        <f>IF([4]道具信息!S187="","",[4]道具信息!S187)</f>
        <v/>
      </c>
      <c r="T187" s="19" t="str">
        <f>IF([4]道具信息!T187="","",[4]道具信息!T187)</f>
        <v/>
      </c>
      <c r="U187" s="19" t="str">
        <f>IF([4]道具信息!U187="","",[4]道具信息!U187)</f>
        <v/>
      </c>
      <c r="V187" s="19" t="str">
        <f>IF([4]道具信息!V187="","",[4]道具信息!V187)</f>
        <v/>
      </c>
      <c r="W187" s="19" t="str">
        <f>IF([4]道具信息!W187="","",[4]道具信息!W187)</f>
        <v/>
      </c>
      <c r="X187" s="19" t="str">
        <f>IF([4]道具信息!X187="","",[4]道具信息!X187)</f>
        <v/>
      </c>
      <c r="Y187" s="19" t="str">
        <f>IF([4]道具信息!Y187="","",[4]道具信息!Y187)</f>
        <v/>
      </c>
      <c r="Z187" s="19" t="str">
        <f>IF([4]道具信息!Z187="","",[4]道具信息!Z187)</f>
        <v/>
      </c>
    </row>
    <row r="188" spans="1:26" x14ac:dyDescent="0.15">
      <c r="A188" s="19" t="str">
        <f>IF([4]道具信息!A188="","",[4]道具信息!A188)</f>
        <v/>
      </c>
      <c r="B188" s="19" t="str">
        <f>IF([4]道具信息!B188="","",[4]道具信息!B188)</f>
        <v/>
      </c>
      <c r="C188" s="19" t="str">
        <f>IF([4]道具信息!C188="","",[4]道具信息!C188)</f>
        <v/>
      </c>
      <c r="D188" s="19" t="str">
        <f>IF([4]道具信息!D188="","",[4]道具信息!D188)</f>
        <v/>
      </c>
      <c r="E188" s="19" t="str">
        <f>IF([4]道具信息!E188="","",[4]道具信息!E188)</f>
        <v/>
      </c>
      <c r="F188" s="19" t="str">
        <f>IF([4]道具信息!F188="","",[4]道具信息!F188)</f>
        <v/>
      </c>
      <c r="G188" s="19" t="str">
        <f>IF([4]道具信息!G188="","",[4]道具信息!G188)</f>
        <v/>
      </c>
      <c r="H188" s="19" t="str">
        <f>IF([4]道具信息!H188="","",[4]道具信息!H188)</f>
        <v/>
      </c>
      <c r="I188" s="19" t="str">
        <f>IF([4]道具信息!I188="","",[4]道具信息!I188)</f>
        <v/>
      </c>
      <c r="J188" s="19" t="str">
        <f>IF([4]道具信息!J188="","",[4]道具信息!J188)</f>
        <v/>
      </c>
      <c r="K188" s="19" t="str">
        <f>IF([4]道具信息!K188="","",[4]道具信息!K188)</f>
        <v/>
      </c>
      <c r="L188" s="19" t="str">
        <f>IF([4]道具信息!L188="","",[4]道具信息!L188)</f>
        <v/>
      </c>
      <c r="M188" s="19" t="str">
        <f>IF([4]道具信息!M188="","",[4]道具信息!M188)</f>
        <v/>
      </c>
      <c r="N188" s="19" t="str">
        <f>IF([4]道具信息!N188="","",[4]道具信息!N188)</f>
        <v/>
      </c>
      <c r="O188" s="19" t="str">
        <f>IF([4]道具信息!O188="","",[4]道具信息!O188)</f>
        <v/>
      </c>
      <c r="P188" s="19" t="str">
        <f>IF([4]道具信息!P188="","",[4]道具信息!P188)</f>
        <v/>
      </c>
      <c r="Q188" s="19" t="str">
        <f>IF([4]道具信息!Q188="","",[4]道具信息!Q188)</f>
        <v/>
      </c>
      <c r="R188" s="19" t="str">
        <f>IF([4]道具信息!R188="","",[4]道具信息!R188)</f>
        <v/>
      </c>
      <c r="S188" s="19" t="str">
        <f>IF([4]道具信息!S188="","",[4]道具信息!S188)</f>
        <v/>
      </c>
      <c r="T188" s="19" t="str">
        <f>IF([4]道具信息!T188="","",[4]道具信息!T188)</f>
        <v/>
      </c>
      <c r="U188" s="19" t="str">
        <f>IF([4]道具信息!U188="","",[4]道具信息!U188)</f>
        <v/>
      </c>
      <c r="V188" s="19" t="str">
        <f>IF([4]道具信息!V188="","",[4]道具信息!V188)</f>
        <v/>
      </c>
      <c r="W188" s="19" t="str">
        <f>IF([4]道具信息!W188="","",[4]道具信息!W188)</f>
        <v/>
      </c>
      <c r="X188" s="19" t="str">
        <f>IF([4]道具信息!X188="","",[4]道具信息!X188)</f>
        <v/>
      </c>
      <c r="Y188" s="19" t="str">
        <f>IF([4]道具信息!Y188="","",[4]道具信息!Y188)</f>
        <v/>
      </c>
      <c r="Z188" s="19" t="str">
        <f>IF([4]道具信息!Z188="","",[4]道具信息!Z188)</f>
        <v/>
      </c>
    </row>
    <row r="189" spans="1:26" x14ac:dyDescent="0.15">
      <c r="A189" s="19" t="str">
        <f>IF([4]道具信息!A189="","",[4]道具信息!A189)</f>
        <v/>
      </c>
      <c r="B189" s="19" t="str">
        <f>IF([4]道具信息!B189="","",[4]道具信息!B189)</f>
        <v/>
      </c>
      <c r="C189" s="19" t="str">
        <f>IF([4]道具信息!C189="","",[4]道具信息!C189)</f>
        <v/>
      </c>
      <c r="D189" s="19" t="str">
        <f>IF([4]道具信息!D189="","",[4]道具信息!D189)</f>
        <v>140指定天赋点</v>
      </c>
      <c r="E189" s="19">
        <f>IF([4]道具信息!E189="","",[4]道具信息!E189)</f>
        <v>4320</v>
      </c>
      <c r="F189" s="19">
        <f>IF([4]道具信息!F189="","",[4]道具信息!F189)</f>
        <v>1</v>
      </c>
      <c r="G189" s="19">
        <f>IF([4]道具信息!G189="","",[4]道具信息!G189)</f>
        <v>1</v>
      </c>
      <c r="H189" s="19">
        <f>IF([4]道具信息!H189="","",[4]道具信息!H189)</f>
        <v>1</v>
      </c>
      <c r="I189" s="19">
        <f>IF([4]道具信息!I189="","",[4]道具信息!I189)</f>
        <v>4320</v>
      </c>
      <c r="J189" s="19">
        <f>IF([4]道具信息!J189="","",[4]道具信息!J189)</f>
        <v>4320</v>
      </c>
      <c r="K189" s="19">
        <f>IF([4]道具信息!K189="","",[4]道具信息!K189)</f>
        <v>4320</v>
      </c>
      <c r="L189" s="19" t="str">
        <f>IF([4]道具信息!L189="","",[4]道具信息!L189)</f>
        <v/>
      </c>
      <c r="M189" s="19" t="str">
        <f>IF([4]道具信息!M189="","",[4]道具信息!M189)</f>
        <v/>
      </c>
      <c r="N189" s="19" t="str">
        <f>IF([4]道具信息!N189="","",[4]道具信息!N189)</f>
        <v/>
      </c>
      <c r="O189" s="19" t="str">
        <f>IF([4]道具信息!O189="","",[4]道具信息!O189)</f>
        <v/>
      </c>
      <c r="P189" s="19" t="str">
        <f>IF([4]道具信息!P189="","",[4]道具信息!P189)</f>
        <v/>
      </c>
      <c r="Q189" s="19" t="str">
        <f>IF([4]道具信息!Q189="","",[4]道具信息!Q189)</f>
        <v/>
      </c>
      <c r="R189" s="19" t="str">
        <f>IF([4]道具信息!R189="","",[4]道具信息!R189)</f>
        <v/>
      </c>
      <c r="S189" s="19" t="str">
        <f>IF([4]道具信息!S189="","",[4]道具信息!S189)</f>
        <v/>
      </c>
      <c r="T189" s="19" t="str">
        <f>IF([4]道具信息!T189="","",[4]道具信息!T189)</f>
        <v/>
      </c>
      <c r="U189" s="19" t="str">
        <f>IF([4]道具信息!U189="","",[4]道具信息!U189)</f>
        <v/>
      </c>
      <c r="V189" s="19" t="str">
        <f>IF([4]道具信息!V189="","",[4]道具信息!V189)</f>
        <v/>
      </c>
      <c r="W189" s="19" t="str">
        <f>IF([4]道具信息!W189="","",[4]道具信息!W189)</f>
        <v/>
      </c>
      <c r="X189" s="19" t="str">
        <f>IF([4]道具信息!X189="","",[4]道具信息!X189)</f>
        <v/>
      </c>
      <c r="Y189" s="19" t="str">
        <f>IF([4]道具信息!Y189="","",[4]道具信息!Y189)</f>
        <v/>
      </c>
      <c r="Z189" s="19" t="str">
        <f>IF([4]道具信息!Z189="","",[4]道具信息!Z189)</f>
        <v/>
      </c>
    </row>
    <row r="190" spans="1:26" x14ac:dyDescent="0.15">
      <c r="A190" s="19" t="str">
        <f>IF([4]道具信息!A190="","",[4]道具信息!A190)</f>
        <v/>
      </c>
      <c r="B190" s="19" t="str">
        <f>IF([4]道具信息!B190="","",[4]道具信息!B190)</f>
        <v/>
      </c>
      <c r="C190" s="19" t="str">
        <f>IF([4]道具信息!C190="","",[4]道具信息!C190)</f>
        <v/>
      </c>
      <c r="D190" s="19" t="str">
        <f>IF([4]道具信息!D190="","",[4]道具信息!D190)</f>
        <v/>
      </c>
      <c r="E190" s="19" t="str">
        <f>IF([4]道具信息!E190="","",[4]道具信息!E190)</f>
        <v/>
      </c>
      <c r="F190" s="19" t="str">
        <f>IF([4]道具信息!F190="","",[4]道具信息!F190)</f>
        <v/>
      </c>
      <c r="G190" s="19" t="str">
        <f>IF([4]道具信息!G190="","",[4]道具信息!G190)</f>
        <v/>
      </c>
      <c r="H190" s="19" t="str">
        <f>IF([4]道具信息!H190="","",[4]道具信息!H190)</f>
        <v/>
      </c>
      <c r="I190" s="19" t="str">
        <f>IF([4]道具信息!I190="","",[4]道具信息!I190)</f>
        <v/>
      </c>
      <c r="J190" s="19" t="str">
        <f>IF([4]道具信息!J190="","",[4]道具信息!J190)</f>
        <v/>
      </c>
      <c r="K190" s="19" t="str">
        <f>IF([4]道具信息!K190="","",[4]道具信息!K190)</f>
        <v/>
      </c>
      <c r="L190" s="19" t="str">
        <f>IF([4]道具信息!L190="","",[4]道具信息!L190)</f>
        <v/>
      </c>
      <c r="M190" s="19" t="str">
        <f>IF([4]道具信息!M190="","",[4]道具信息!M190)</f>
        <v/>
      </c>
      <c r="N190" s="19" t="str">
        <f>IF([4]道具信息!N190="","",[4]道具信息!N190)</f>
        <v/>
      </c>
      <c r="O190" s="19" t="str">
        <f>IF([4]道具信息!O190="","",[4]道具信息!O190)</f>
        <v/>
      </c>
      <c r="P190" s="19" t="str">
        <f>IF([4]道具信息!P190="","",[4]道具信息!P190)</f>
        <v/>
      </c>
      <c r="Q190" s="19" t="str">
        <f>IF([4]道具信息!Q190="","",[4]道具信息!Q190)</f>
        <v/>
      </c>
      <c r="R190" s="19" t="str">
        <f>IF([4]道具信息!R190="","",[4]道具信息!R190)</f>
        <v/>
      </c>
      <c r="S190" s="19" t="str">
        <f>IF([4]道具信息!S190="","",[4]道具信息!S190)</f>
        <v/>
      </c>
      <c r="T190" s="19" t="str">
        <f>IF([4]道具信息!T190="","",[4]道具信息!T190)</f>
        <v/>
      </c>
      <c r="U190" s="19" t="str">
        <f>IF([4]道具信息!U190="","",[4]道具信息!U190)</f>
        <v/>
      </c>
      <c r="V190" s="19" t="str">
        <f>IF([4]道具信息!V190="","",[4]道具信息!V190)</f>
        <v/>
      </c>
      <c r="W190" s="19" t="str">
        <f>IF([4]道具信息!W190="","",[4]道具信息!W190)</f>
        <v/>
      </c>
      <c r="X190" s="19" t="str">
        <f>IF([4]道具信息!X190="","",[4]道具信息!X190)</f>
        <v/>
      </c>
      <c r="Y190" s="19" t="str">
        <f>IF([4]道具信息!Y190="","",[4]道具信息!Y190)</f>
        <v/>
      </c>
      <c r="Z190" s="19" t="str">
        <f>IF([4]道具信息!Z190="","",[4]道具信息!Z190)</f>
        <v/>
      </c>
    </row>
    <row r="191" spans="1:26" x14ac:dyDescent="0.15">
      <c r="A191" s="19" t="str">
        <f>IF([4]道具信息!A191="","",[4]道具信息!A191)</f>
        <v/>
      </c>
      <c r="B191" s="19" t="str">
        <f>IF([4]道具信息!B191="","",[4]道具信息!B191)</f>
        <v/>
      </c>
      <c r="C191" s="19" t="str">
        <f>IF([4]道具信息!C191="","",[4]道具信息!C191)</f>
        <v/>
      </c>
      <c r="D191" s="19" t="str">
        <f>IF([4]道具信息!D191="","",[4]道具信息!D191)</f>
        <v>1级随机宝石</v>
      </c>
      <c r="E191" s="19">
        <f>IF([4]道具信息!E191="","",[4]道具信息!E191)</f>
        <v>1</v>
      </c>
      <c r="F191" s="19">
        <f>IF([4]道具信息!F191="","",[4]道具信息!F191)</f>
        <v>1</v>
      </c>
      <c r="G191" s="19">
        <f>IF([4]道具信息!G191="","",[4]道具信息!G191)</f>
        <v>1</v>
      </c>
      <c r="H191" s="19">
        <f>IF([4]道具信息!H191="","",[4]道具信息!H191)</f>
        <v>1</v>
      </c>
      <c r="I191" s="19">
        <f>IF([4]道具信息!I191="","",[4]道具信息!I191)</f>
        <v>1</v>
      </c>
      <c r="J191" s="19">
        <f>IF([4]道具信息!J191="","",[4]道具信息!J191)</f>
        <v>1</v>
      </c>
      <c r="K191" s="19">
        <f>IF([4]道具信息!K191="","",[4]道具信息!K191)</f>
        <v>1</v>
      </c>
      <c r="L191" s="19" t="str">
        <f>IF([4]道具信息!L191="","",[4]道具信息!L191)</f>
        <v/>
      </c>
      <c r="M191" s="19" t="str">
        <f>IF([4]道具信息!M191="","",[4]道具信息!M191)</f>
        <v/>
      </c>
      <c r="N191" s="19" t="str">
        <f>IF([4]道具信息!N191="","",[4]道具信息!N191)</f>
        <v/>
      </c>
      <c r="O191" s="19" t="str">
        <f>IF([4]道具信息!O191="","",[4]道具信息!O191)</f>
        <v/>
      </c>
      <c r="P191" s="19" t="str">
        <f>IF([4]道具信息!P191="","",[4]道具信息!P191)</f>
        <v/>
      </c>
      <c r="Q191" s="19" t="str">
        <f>IF([4]道具信息!Q191="","",[4]道具信息!Q191)</f>
        <v/>
      </c>
      <c r="R191" s="19" t="str">
        <f>IF([4]道具信息!R191="","",[4]道具信息!R191)</f>
        <v/>
      </c>
      <c r="S191" s="19" t="str">
        <f>IF([4]道具信息!S191="","",[4]道具信息!S191)</f>
        <v/>
      </c>
      <c r="T191" s="19" t="str">
        <f>IF([4]道具信息!T191="","",[4]道具信息!T191)</f>
        <v/>
      </c>
      <c r="U191" s="19" t="str">
        <f>IF([4]道具信息!U191="","",[4]道具信息!U191)</f>
        <v/>
      </c>
      <c r="V191" s="19" t="str">
        <f>IF([4]道具信息!V191="","",[4]道具信息!V191)</f>
        <v/>
      </c>
      <c r="W191" s="19" t="str">
        <f>IF([4]道具信息!W191="","",[4]道具信息!W191)</f>
        <v/>
      </c>
      <c r="X191" s="19" t="str">
        <f>IF([4]道具信息!X191="","",[4]道具信息!X191)</f>
        <v/>
      </c>
      <c r="Y191" s="19" t="str">
        <f>IF([4]道具信息!Y191="","",[4]道具信息!Y191)</f>
        <v/>
      </c>
      <c r="Z191" s="19" t="str">
        <f>IF([4]道具信息!Z191="","",[4]道具信息!Z191)</f>
        <v/>
      </c>
    </row>
    <row r="192" spans="1:26" x14ac:dyDescent="0.15">
      <c r="A192" s="19" t="str">
        <f>IF([4]道具信息!A192="","",[4]道具信息!A192)</f>
        <v/>
      </c>
      <c r="B192" s="19" t="str">
        <f>IF([4]道具信息!B192="","",[4]道具信息!B192)</f>
        <v/>
      </c>
      <c r="C192" s="19" t="str">
        <f>IF([4]道具信息!C192="","",[4]道具信息!C192)</f>
        <v/>
      </c>
      <c r="D192" s="19" t="str">
        <f>IF([4]道具信息!D192="","",[4]道具信息!D192)</f>
        <v>2级随机宝石</v>
      </c>
      <c r="E192" s="19">
        <f>IF([4]道具信息!E192="","",[4]道具信息!E192)</f>
        <v>6</v>
      </c>
      <c r="F192" s="19">
        <f>IF([4]道具信息!F192="","",[4]道具信息!F192)</f>
        <v>1</v>
      </c>
      <c r="G192" s="19">
        <f>IF([4]道具信息!G192="","",[4]道具信息!G192)</f>
        <v>1</v>
      </c>
      <c r="H192" s="19">
        <f>IF([4]道具信息!H192="","",[4]道具信息!H192)</f>
        <v>1</v>
      </c>
      <c r="I192" s="19">
        <f>IF([4]道具信息!I192="","",[4]道具信息!I192)</f>
        <v>6</v>
      </c>
      <c r="J192" s="19">
        <f>IF([4]道具信息!J192="","",[4]道具信息!J192)</f>
        <v>6</v>
      </c>
      <c r="K192" s="19">
        <f>IF([4]道具信息!K192="","",[4]道具信息!K192)</f>
        <v>6</v>
      </c>
      <c r="L192" s="19" t="str">
        <f>IF([4]道具信息!L192="","",[4]道具信息!L192)</f>
        <v/>
      </c>
      <c r="M192" s="19" t="str">
        <f>IF([4]道具信息!M192="","",[4]道具信息!M192)</f>
        <v/>
      </c>
      <c r="N192" s="19" t="str">
        <f>IF([4]道具信息!N192="","",[4]道具信息!N192)</f>
        <v/>
      </c>
      <c r="O192" s="19" t="str">
        <f>IF([4]道具信息!O192="","",[4]道具信息!O192)</f>
        <v/>
      </c>
      <c r="P192" s="19" t="str">
        <f>IF([4]道具信息!P192="","",[4]道具信息!P192)</f>
        <v/>
      </c>
      <c r="Q192" s="19" t="str">
        <f>IF([4]道具信息!Q192="","",[4]道具信息!Q192)</f>
        <v/>
      </c>
      <c r="R192" s="19" t="str">
        <f>IF([4]道具信息!R192="","",[4]道具信息!R192)</f>
        <v/>
      </c>
      <c r="S192" s="19" t="str">
        <f>IF([4]道具信息!S192="","",[4]道具信息!S192)</f>
        <v/>
      </c>
      <c r="T192" s="19" t="str">
        <f>IF([4]道具信息!T192="","",[4]道具信息!T192)</f>
        <v/>
      </c>
      <c r="U192" s="19" t="str">
        <f>IF([4]道具信息!U192="","",[4]道具信息!U192)</f>
        <v/>
      </c>
      <c r="V192" s="19" t="str">
        <f>IF([4]道具信息!V192="","",[4]道具信息!V192)</f>
        <v/>
      </c>
      <c r="W192" s="19" t="str">
        <f>IF([4]道具信息!W192="","",[4]道具信息!W192)</f>
        <v/>
      </c>
      <c r="X192" s="19" t="str">
        <f>IF([4]道具信息!X192="","",[4]道具信息!X192)</f>
        <v/>
      </c>
      <c r="Y192" s="19" t="str">
        <f>IF([4]道具信息!Y192="","",[4]道具信息!Y192)</f>
        <v/>
      </c>
      <c r="Z192" s="19" t="str">
        <f>IF([4]道具信息!Z192="","",[4]道具信息!Z192)</f>
        <v/>
      </c>
    </row>
    <row r="193" spans="1:26" x14ac:dyDescent="0.15">
      <c r="A193" s="19" t="str">
        <f>IF([4]道具信息!A193="","",[4]道具信息!A193)</f>
        <v/>
      </c>
      <c r="B193" s="19" t="str">
        <f>IF([4]道具信息!B193="","",[4]道具信息!B193)</f>
        <v/>
      </c>
      <c r="C193" s="19" t="str">
        <f>IF([4]道具信息!C193="","",[4]道具信息!C193)</f>
        <v/>
      </c>
      <c r="D193" s="19" t="str">
        <f>IF([4]道具信息!D193="","",[4]道具信息!D193)</f>
        <v>3级随机宝石</v>
      </c>
      <c r="E193" s="19">
        <f>IF([4]道具信息!E193="","",[4]道具信息!E193)</f>
        <v>27</v>
      </c>
      <c r="F193" s="19">
        <f>IF([4]道具信息!F193="","",[4]道具信息!F193)</f>
        <v>1</v>
      </c>
      <c r="G193" s="19">
        <f>IF([4]道具信息!G193="","",[4]道具信息!G193)</f>
        <v>1</v>
      </c>
      <c r="H193" s="19">
        <f>IF([4]道具信息!H193="","",[4]道具信息!H193)</f>
        <v>1</v>
      </c>
      <c r="I193" s="19">
        <f>IF([4]道具信息!I193="","",[4]道具信息!I193)</f>
        <v>27</v>
      </c>
      <c r="J193" s="19">
        <f>IF([4]道具信息!J193="","",[4]道具信息!J193)</f>
        <v>27</v>
      </c>
      <c r="K193" s="19">
        <f>IF([4]道具信息!K193="","",[4]道具信息!K193)</f>
        <v>27</v>
      </c>
      <c r="L193" s="19" t="str">
        <f>IF([4]道具信息!L193="","",[4]道具信息!L193)</f>
        <v/>
      </c>
      <c r="M193" s="19" t="str">
        <f>IF([4]道具信息!M193="","",[4]道具信息!M193)</f>
        <v/>
      </c>
      <c r="N193" s="19" t="str">
        <f>IF([4]道具信息!N193="","",[4]道具信息!N193)</f>
        <v/>
      </c>
      <c r="O193" s="19" t="str">
        <f>IF([4]道具信息!O193="","",[4]道具信息!O193)</f>
        <v/>
      </c>
      <c r="P193" s="19" t="str">
        <f>IF([4]道具信息!P193="","",[4]道具信息!P193)</f>
        <v/>
      </c>
      <c r="Q193" s="19" t="str">
        <f>IF([4]道具信息!Q193="","",[4]道具信息!Q193)</f>
        <v/>
      </c>
      <c r="R193" s="19" t="str">
        <f>IF([4]道具信息!R193="","",[4]道具信息!R193)</f>
        <v/>
      </c>
      <c r="S193" s="19" t="str">
        <f>IF([4]道具信息!S193="","",[4]道具信息!S193)</f>
        <v/>
      </c>
      <c r="T193" s="19" t="str">
        <f>IF([4]道具信息!T193="","",[4]道具信息!T193)</f>
        <v/>
      </c>
      <c r="U193" s="19" t="str">
        <f>IF([4]道具信息!U193="","",[4]道具信息!U193)</f>
        <v/>
      </c>
      <c r="V193" s="19" t="str">
        <f>IF([4]道具信息!V193="","",[4]道具信息!V193)</f>
        <v/>
      </c>
      <c r="W193" s="19" t="str">
        <f>IF([4]道具信息!W193="","",[4]道具信息!W193)</f>
        <v/>
      </c>
      <c r="X193" s="19" t="str">
        <f>IF([4]道具信息!X193="","",[4]道具信息!X193)</f>
        <v/>
      </c>
      <c r="Y193" s="19" t="str">
        <f>IF([4]道具信息!Y193="","",[4]道具信息!Y193)</f>
        <v/>
      </c>
      <c r="Z193" s="19" t="str">
        <f>IF([4]道具信息!Z193="","",[4]道具信息!Z193)</f>
        <v/>
      </c>
    </row>
    <row r="194" spans="1:26" x14ac:dyDescent="0.15">
      <c r="A194" s="19" t="str">
        <f>IF([4]道具信息!A194="","",[4]道具信息!A194)</f>
        <v/>
      </c>
      <c r="B194" s="19" t="str">
        <f>IF([4]道具信息!B194="","",[4]道具信息!B194)</f>
        <v/>
      </c>
      <c r="C194" s="19" t="str">
        <f>IF([4]道具信息!C194="","",[4]道具信息!C194)</f>
        <v/>
      </c>
      <c r="D194" s="19" t="str">
        <f>IF([4]道具信息!D194="","",[4]道具信息!D194)</f>
        <v>4级随机宝石</v>
      </c>
      <c r="E194" s="19">
        <f>IF([4]道具信息!E194="","",[4]道具信息!E194)</f>
        <v>100</v>
      </c>
      <c r="F194" s="19">
        <f>IF([4]道具信息!F194="","",[4]道具信息!F194)</f>
        <v>1</v>
      </c>
      <c r="G194" s="19">
        <f>IF([4]道具信息!G194="","",[4]道具信息!G194)</f>
        <v>1</v>
      </c>
      <c r="H194" s="19">
        <f>IF([4]道具信息!H194="","",[4]道具信息!H194)</f>
        <v>1</v>
      </c>
      <c r="I194" s="19">
        <f>IF([4]道具信息!I194="","",[4]道具信息!I194)</f>
        <v>100</v>
      </c>
      <c r="J194" s="19">
        <f>IF([4]道具信息!J194="","",[4]道具信息!J194)</f>
        <v>100</v>
      </c>
      <c r="K194" s="19">
        <f>IF([4]道具信息!K194="","",[4]道具信息!K194)</f>
        <v>100</v>
      </c>
      <c r="L194" s="19" t="str">
        <f>IF([4]道具信息!L194="","",[4]道具信息!L194)</f>
        <v/>
      </c>
      <c r="M194" s="19" t="str">
        <f>IF([4]道具信息!M194="","",[4]道具信息!M194)</f>
        <v/>
      </c>
      <c r="N194" s="19" t="str">
        <f>IF([4]道具信息!N194="","",[4]道具信息!N194)</f>
        <v/>
      </c>
      <c r="O194" s="19" t="str">
        <f>IF([4]道具信息!O194="","",[4]道具信息!O194)</f>
        <v/>
      </c>
      <c r="P194" s="19" t="str">
        <f>IF([4]道具信息!P194="","",[4]道具信息!P194)</f>
        <v/>
      </c>
      <c r="Q194" s="19" t="str">
        <f>IF([4]道具信息!Q194="","",[4]道具信息!Q194)</f>
        <v/>
      </c>
      <c r="R194" s="19" t="str">
        <f>IF([4]道具信息!R194="","",[4]道具信息!R194)</f>
        <v/>
      </c>
      <c r="S194" s="19" t="str">
        <f>IF([4]道具信息!S194="","",[4]道具信息!S194)</f>
        <v/>
      </c>
      <c r="T194" s="19" t="str">
        <f>IF([4]道具信息!T194="","",[4]道具信息!T194)</f>
        <v/>
      </c>
      <c r="U194" s="19" t="str">
        <f>IF([4]道具信息!U194="","",[4]道具信息!U194)</f>
        <v/>
      </c>
      <c r="V194" s="19" t="str">
        <f>IF([4]道具信息!V194="","",[4]道具信息!V194)</f>
        <v/>
      </c>
      <c r="W194" s="19" t="str">
        <f>IF([4]道具信息!W194="","",[4]道具信息!W194)</f>
        <v/>
      </c>
      <c r="X194" s="19" t="str">
        <f>IF([4]道具信息!X194="","",[4]道具信息!X194)</f>
        <v/>
      </c>
      <c r="Y194" s="19" t="str">
        <f>IF([4]道具信息!Y194="","",[4]道具信息!Y194)</f>
        <v/>
      </c>
      <c r="Z194" s="19" t="str">
        <f>IF([4]道具信息!Z194="","",[4]道具信息!Z194)</f>
        <v/>
      </c>
    </row>
    <row r="195" spans="1:26" x14ac:dyDescent="0.15">
      <c r="A195" s="19" t="str">
        <f>IF([4]道具信息!A195="","",[4]道具信息!A195)</f>
        <v/>
      </c>
      <c r="B195" s="19" t="str">
        <f>IF([4]道具信息!B195="","",[4]道具信息!B195)</f>
        <v/>
      </c>
      <c r="C195" s="19" t="str">
        <f>IF([4]道具信息!C195="","",[4]道具信息!C195)</f>
        <v/>
      </c>
      <c r="D195" s="19" t="str">
        <f>IF([4]道具信息!D195="","",[4]道具信息!D195)</f>
        <v>5级随机宝石</v>
      </c>
      <c r="E195" s="19">
        <f>IF([4]道具信息!E195="","",[4]道具信息!E195)</f>
        <v>400</v>
      </c>
      <c r="F195" s="19">
        <f>IF([4]道具信息!F195="","",[4]道具信息!F195)</f>
        <v>1</v>
      </c>
      <c r="G195" s="19">
        <f>IF([4]道具信息!G195="","",[4]道具信息!G195)</f>
        <v>1</v>
      </c>
      <c r="H195" s="19">
        <f>IF([4]道具信息!H195="","",[4]道具信息!H195)</f>
        <v>1</v>
      </c>
      <c r="I195" s="19">
        <f>IF([4]道具信息!I195="","",[4]道具信息!I195)</f>
        <v>400</v>
      </c>
      <c r="J195" s="19">
        <f>IF([4]道具信息!J195="","",[4]道具信息!J195)</f>
        <v>400</v>
      </c>
      <c r="K195" s="19">
        <f>IF([4]道具信息!K195="","",[4]道具信息!K195)</f>
        <v>400</v>
      </c>
      <c r="L195" s="19" t="str">
        <f>IF([4]道具信息!L195="","",[4]道具信息!L195)</f>
        <v/>
      </c>
      <c r="M195" s="19" t="str">
        <f>IF([4]道具信息!M195="","",[4]道具信息!M195)</f>
        <v/>
      </c>
      <c r="N195" s="19" t="str">
        <f>IF([4]道具信息!N195="","",[4]道具信息!N195)</f>
        <v/>
      </c>
      <c r="O195" s="19" t="str">
        <f>IF([4]道具信息!O195="","",[4]道具信息!O195)</f>
        <v/>
      </c>
      <c r="P195" s="19" t="str">
        <f>IF([4]道具信息!P195="","",[4]道具信息!P195)</f>
        <v/>
      </c>
      <c r="Q195" s="19" t="str">
        <f>IF([4]道具信息!Q195="","",[4]道具信息!Q195)</f>
        <v/>
      </c>
      <c r="R195" s="19" t="str">
        <f>IF([4]道具信息!R195="","",[4]道具信息!R195)</f>
        <v/>
      </c>
      <c r="S195" s="19" t="str">
        <f>IF([4]道具信息!S195="","",[4]道具信息!S195)</f>
        <v/>
      </c>
      <c r="T195" s="19" t="str">
        <f>IF([4]道具信息!T195="","",[4]道具信息!T195)</f>
        <v/>
      </c>
      <c r="U195" s="19" t="str">
        <f>IF([4]道具信息!U195="","",[4]道具信息!U195)</f>
        <v/>
      </c>
      <c r="V195" s="19" t="str">
        <f>IF([4]道具信息!V195="","",[4]道具信息!V195)</f>
        <v/>
      </c>
      <c r="W195" s="19" t="str">
        <f>IF([4]道具信息!W195="","",[4]道具信息!W195)</f>
        <v/>
      </c>
      <c r="X195" s="19" t="str">
        <f>IF([4]道具信息!X195="","",[4]道具信息!X195)</f>
        <v/>
      </c>
      <c r="Y195" s="19" t="str">
        <f>IF([4]道具信息!Y195="","",[4]道具信息!Y195)</f>
        <v/>
      </c>
      <c r="Z195" s="19" t="str">
        <f>IF([4]道具信息!Z195="","",[4]道具信息!Z195)</f>
        <v/>
      </c>
    </row>
    <row r="196" spans="1:26" x14ac:dyDescent="0.15">
      <c r="A196" s="19" t="str">
        <f>IF([4]道具信息!A196="","",[4]道具信息!A196)</f>
        <v/>
      </c>
      <c r="B196" s="19" t="str">
        <f>IF([4]道具信息!B196="","",[4]道具信息!B196)</f>
        <v/>
      </c>
      <c r="C196" s="19" t="str">
        <f>IF([4]道具信息!C196="","",[4]道具信息!C196)</f>
        <v/>
      </c>
      <c r="D196" s="19" t="str">
        <f>IF([4]道具信息!D196="","",[4]道具信息!D196)</f>
        <v>6级随机宝石</v>
      </c>
      <c r="E196" s="19">
        <f>IF([4]道具信息!E196="","",[4]道具信息!E196)</f>
        <v>1500</v>
      </c>
      <c r="F196" s="19">
        <f>IF([4]道具信息!F196="","",[4]道具信息!F196)</f>
        <v>1</v>
      </c>
      <c r="G196" s="19">
        <f>IF([4]道具信息!G196="","",[4]道具信息!G196)</f>
        <v>1</v>
      </c>
      <c r="H196" s="19">
        <f>IF([4]道具信息!H196="","",[4]道具信息!H196)</f>
        <v>1</v>
      </c>
      <c r="I196" s="19">
        <f>IF([4]道具信息!I196="","",[4]道具信息!I196)</f>
        <v>1500</v>
      </c>
      <c r="J196" s="19">
        <f>IF([4]道具信息!J196="","",[4]道具信息!J196)</f>
        <v>1500</v>
      </c>
      <c r="K196" s="19">
        <f>IF([4]道具信息!K196="","",[4]道具信息!K196)</f>
        <v>1500</v>
      </c>
      <c r="L196" s="19" t="str">
        <f>IF([4]道具信息!L196="","",[4]道具信息!L196)</f>
        <v/>
      </c>
      <c r="M196" s="19" t="str">
        <f>IF([4]道具信息!M196="","",[4]道具信息!M196)</f>
        <v/>
      </c>
      <c r="N196" s="19" t="str">
        <f>IF([4]道具信息!N196="","",[4]道具信息!N196)</f>
        <v/>
      </c>
      <c r="O196" s="19" t="str">
        <f>IF([4]道具信息!O196="","",[4]道具信息!O196)</f>
        <v/>
      </c>
      <c r="P196" s="19" t="str">
        <f>IF([4]道具信息!P196="","",[4]道具信息!P196)</f>
        <v/>
      </c>
      <c r="Q196" s="19" t="str">
        <f>IF([4]道具信息!Q196="","",[4]道具信息!Q196)</f>
        <v/>
      </c>
      <c r="R196" s="19" t="str">
        <f>IF([4]道具信息!R196="","",[4]道具信息!R196)</f>
        <v/>
      </c>
      <c r="S196" s="19" t="str">
        <f>IF([4]道具信息!S196="","",[4]道具信息!S196)</f>
        <v/>
      </c>
      <c r="T196" s="19" t="str">
        <f>IF([4]道具信息!T196="","",[4]道具信息!T196)</f>
        <v/>
      </c>
      <c r="U196" s="19" t="str">
        <f>IF([4]道具信息!U196="","",[4]道具信息!U196)</f>
        <v/>
      </c>
      <c r="V196" s="19" t="str">
        <f>IF([4]道具信息!V196="","",[4]道具信息!V196)</f>
        <v/>
      </c>
      <c r="W196" s="19" t="str">
        <f>IF([4]道具信息!W196="","",[4]道具信息!W196)</f>
        <v/>
      </c>
      <c r="X196" s="19" t="str">
        <f>IF([4]道具信息!X196="","",[4]道具信息!X196)</f>
        <v/>
      </c>
      <c r="Y196" s="19" t="str">
        <f>IF([4]道具信息!Y196="","",[4]道具信息!Y196)</f>
        <v/>
      </c>
      <c r="Z196" s="19" t="str">
        <f>IF([4]道具信息!Z196="","",[4]道具信息!Z196)</f>
        <v/>
      </c>
    </row>
    <row r="197" spans="1:26" x14ac:dyDescent="0.15">
      <c r="A197" s="19" t="str">
        <f>IF([4]道具信息!A197="","",[4]道具信息!A197)</f>
        <v/>
      </c>
      <c r="B197" s="19" t="str">
        <f>IF([4]道具信息!B197="","",[4]道具信息!B197)</f>
        <v/>
      </c>
      <c r="C197" s="19" t="str">
        <f>IF([4]道具信息!C197="","",[4]道具信息!C197)</f>
        <v/>
      </c>
      <c r="D197" s="19" t="str">
        <f>IF([4]道具信息!D197="","",[4]道具信息!D197)</f>
        <v>7级随机宝石</v>
      </c>
      <c r="E197" s="19">
        <f>IF([4]道具信息!E197="","",[4]道具信息!E197)</f>
        <v>5000</v>
      </c>
      <c r="F197" s="19">
        <f>IF([4]道具信息!F197="","",[4]道具信息!F197)</f>
        <v>1</v>
      </c>
      <c r="G197" s="19">
        <f>IF([4]道具信息!G197="","",[4]道具信息!G197)</f>
        <v>1</v>
      </c>
      <c r="H197" s="19">
        <f>IF([4]道具信息!H197="","",[4]道具信息!H197)</f>
        <v>1</v>
      </c>
      <c r="I197" s="19">
        <f>IF([4]道具信息!I197="","",[4]道具信息!I197)</f>
        <v>5000</v>
      </c>
      <c r="J197" s="19">
        <f>IF([4]道具信息!J197="","",[4]道具信息!J197)</f>
        <v>5000</v>
      </c>
      <c r="K197" s="19">
        <f>IF([4]道具信息!K197="","",[4]道具信息!K197)</f>
        <v>5000</v>
      </c>
      <c r="L197" s="19" t="str">
        <f>IF([4]道具信息!L197="","",[4]道具信息!L197)</f>
        <v/>
      </c>
      <c r="M197" s="19" t="str">
        <f>IF([4]道具信息!M197="","",[4]道具信息!M197)</f>
        <v/>
      </c>
      <c r="N197" s="19" t="str">
        <f>IF([4]道具信息!N197="","",[4]道具信息!N197)</f>
        <v/>
      </c>
      <c r="O197" s="19" t="str">
        <f>IF([4]道具信息!O197="","",[4]道具信息!O197)</f>
        <v/>
      </c>
      <c r="P197" s="19" t="str">
        <f>IF([4]道具信息!P197="","",[4]道具信息!P197)</f>
        <v/>
      </c>
      <c r="Q197" s="19" t="str">
        <f>IF([4]道具信息!Q197="","",[4]道具信息!Q197)</f>
        <v/>
      </c>
      <c r="R197" s="19" t="str">
        <f>IF([4]道具信息!R197="","",[4]道具信息!R197)</f>
        <v/>
      </c>
      <c r="S197" s="19" t="str">
        <f>IF([4]道具信息!S197="","",[4]道具信息!S197)</f>
        <v/>
      </c>
      <c r="T197" s="19" t="str">
        <f>IF([4]道具信息!T197="","",[4]道具信息!T197)</f>
        <v/>
      </c>
      <c r="U197" s="19" t="str">
        <f>IF([4]道具信息!U197="","",[4]道具信息!U197)</f>
        <v/>
      </c>
      <c r="V197" s="19" t="str">
        <f>IF([4]道具信息!V197="","",[4]道具信息!V197)</f>
        <v/>
      </c>
      <c r="W197" s="19" t="str">
        <f>IF([4]道具信息!W197="","",[4]道具信息!W197)</f>
        <v/>
      </c>
      <c r="X197" s="19" t="str">
        <f>IF([4]道具信息!X197="","",[4]道具信息!X197)</f>
        <v/>
      </c>
      <c r="Y197" s="19" t="str">
        <f>IF([4]道具信息!Y197="","",[4]道具信息!Y197)</f>
        <v/>
      </c>
      <c r="Z197" s="19" t="str">
        <f>IF([4]道具信息!Z197="","",[4]道具信息!Z197)</f>
        <v/>
      </c>
    </row>
    <row r="198" spans="1:26" x14ac:dyDescent="0.15">
      <c r="A198" s="19" t="str">
        <f>IF([4]道具信息!A198="","",[4]道具信息!A198)</f>
        <v/>
      </c>
      <c r="B198" s="19" t="str">
        <f>IF([4]道具信息!B198="","",[4]道具信息!B198)</f>
        <v/>
      </c>
      <c r="C198" s="19" t="str">
        <f>IF([4]道具信息!C198="","",[4]道具信息!C198)</f>
        <v/>
      </c>
      <c r="D198" s="19" t="str">
        <f>IF([4]道具信息!D198="","",[4]道具信息!D198)</f>
        <v>8级随机宝石</v>
      </c>
      <c r="E198" s="19">
        <f>IF([4]道具信息!E198="","",[4]道具信息!E198)</f>
        <v>18000</v>
      </c>
      <c r="F198" s="19">
        <f>IF([4]道具信息!F198="","",[4]道具信息!F198)</f>
        <v>1</v>
      </c>
      <c r="G198" s="19">
        <f>IF([4]道具信息!G198="","",[4]道具信息!G198)</f>
        <v>1</v>
      </c>
      <c r="H198" s="19">
        <f>IF([4]道具信息!H198="","",[4]道具信息!H198)</f>
        <v>1</v>
      </c>
      <c r="I198" s="19">
        <f>IF([4]道具信息!I198="","",[4]道具信息!I198)</f>
        <v>18000</v>
      </c>
      <c r="J198" s="19">
        <f>IF([4]道具信息!J198="","",[4]道具信息!J198)</f>
        <v>18000</v>
      </c>
      <c r="K198" s="19">
        <f>IF([4]道具信息!K198="","",[4]道具信息!K198)</f>
        <v>18000</v>
      </c>
      <c r="L198" s="19" t="str">
        <f>IF([4]道具信息!L198="","",[4]道具信息!L198)</f>
        <v/>
      </c>
      <c r="M198" s="19" t="str">
        <f>IF([4]道具信息!M198="","",[4]道具信息!M198)</f>
        <v/>
      </c>
      <c r="N198" s="19" t="str">
        <f>IF([4]道具信息!N198="","",[4]道具信息!N198)</f>
        <v/>
      </c>
      <c r="O198" s="19" t="str">
        <f>IF([4]道具信息!O198="","",[4]道具信息!O198)</f>
        <v/>
      </c>
      <c r="P198" s="19" t="str">
        <f>IF([4]道具信息!P198="","",[4]道具信息!P198)</f>
        <v/>
      </c>
      <c r="Q198" s="19" t="str">
        <f>IF([4]道具信息!Q198="","",[4]道具信息!Q198)</f>
        <v/>
      </c>
      <c r="R198" s="19" t="str">
        <f>IF([4]道具信息!R198="","",[4]道具信息!R198)</f>
        <v/>
      </c>
      <c r="S198" s="19" t="str">
        <f>IF([4]道具信息!S198="","",[4]道具信息!S198)</f>
        <v/>
      </c>
      <c r="T198" s="19" t="str">
        <f>IF([4]道具信息!T198="","",[4]道具信息!T198)</f>
        <v/>
      </c>
      <c r="U198" s="19" t="str">
        <f>IF([4]道具信息!U198="","",[4]道具信息!U198)</f>
        <v/>
      </c>
      <c r="V198" s="19" t="str">
        <f>IF([4]道具信息!V198="","",[4]道具信息!V198)</f>
        <v/>
      </c>
      <c r="W198" s="19" t="str">
        <f>IF([4]道具信息!W198="","",[4]道具信息!W198)</f>
        <v/>
      </c>
      <c r="X198" s="19" t="str">
        <f>IF([4]道具信息!X198="","",[4]道具信息!X198)</f>
        <v/>
      </c>
      <c r="Y198" s="19" t="str">
        <f>IF([4]道具信息!Y198="","",[4]道具信息!Y198)</f>
        <v/>
      </c>
      <c r="Z198" s="19" t="str">
        <f>IF([4]道具信息!Z198="","",[4]道具信息!Z198)</f>
        <v/>
      </c>
    </row>
    <row r="199" spans="1:26" x14ac:dyDescent="0.15">
      <c r="A199" s="19" t="str">
        <f>IF([4]道具信息!A199="","",[4]道具信息!A199)</f>
        <v/>
      </c>
      <c r="B199" s="19" t="str">
        <f>IF([4]道具信息!B199="","",[4]道具信息!B199)</f>
        <v/>
      </c>
      <c r="C199" s="19" t="str">
        <f>IF([4]道具信息!C199="","",[4]道具信息!C199)</f>
        <v/>
      </c>
      <c r="D199" s="19" t="str">
        <f>IF([4]道具信息!D199="","",[4]道具信息!D199)</f>
        <v>9级随机宝石</v>
      </c>
      <c r="E199" s="19">
        <f>IF([4]道具信息!E199="","",[4]道具信息!E199)</f>
        <v>60000</v>
      </c>
      <c r="F199" s="19">
        <f>IF([4]道具信息!F199="","",[4]道具信息!F199)</f>
        <v>1</v>
      </c>
      <c r="G199" s="19">
        <f>IF([4]道具信息!G199="","",[4]道具信息!G199)</f>
        <v>1</v>
      </c>
      <c r="H199" s="19">
        <f>IF([4]道具信息!H199="","",[4]道具信息!H199)</f>
        <v>1</v>
      </c>
      <c r="I199" s="19">
        <f>IF([4]道具信息!I199="","",[4]道具信息!I199)</f>
        <v>60000</v>
      </c>
      <c r="J199" s="19">
        <f>IF([4]道具信息!J199="","",[4]道具信息!J199)</f>
        <v>60000</v>
      </c>
      <c r="K199" s="19">
        <f>IF([4]道具信息!K199="","",[4]道具信息!K199)</f>
        <v>60000</v>
      </c>
      <c r="L199" s="19" t="str">
        <f>IF([4]道具信息!L199="","",[4]道具信息!L199)</f>
        <v/>
      </c>
      <c r="M199" s="19" t="str">
        <f>IF([4]道具信息!M199="","",[4]道具信息!M199)</f>
        <v/>
      </c>
      <c r="N199" s="19" t="str">
        <f>IF([4]道具信息!N199="","",[4]道具信息!N199)</f>
        <v/>
      </c>
      <c r="O199" s="19" t="str">
        <f>IF([4]道具信息!O199="","",[4]道具信息!O199)</f>
        <v/>
      </c>
      <c r="P199" s="19" t="str">
        <f>IF([4]道具信息!P199="","",[4]道具信息!P199)</f>
        <v/>
      </c>
      <c r="Q199" s="19" t="str">
        <f>IF([4]道具信息!Q199="","",[4]道具信息!Q199)</f>
        <v/>
      </c>
      <c r="R199" s="19" t="str">
        <f>IF([4]道具信息!R199="","",[4]道具信息!R199)</f>
        <v/>
      </c>
      <c r="S199" s="19" t="str">
        <f>IF([4]道具信息!S199="","",[4]道具信息!S199)</f>
        <v/>
      </c>
      <c r="T199" s="19" t="str">
        <f>IF([4]道具信息!T199="","",[4]道具信息!T199)</f>
        <v/>
      </c>
      <c r="U199" s="19" t="str">
        <f>IF([4]道具信息!U199="","",[4]道具信息!U199)</f>
        <v/>
      </c>
      <c r="V199" s="19" t="str">
        <f>IF([4]道具信息!V199="","",[4]道具信息!V199)</f>
        <v/>
      </c>
      <c r="W199" s="19" t="str">
        <f>IF([4]道具信息!W199="","",[4]道具信息!W199)</f>
        <v/>
      </c>
      <c r="X199" s="19" t="str">
        <f>IF([4]道具信息!X199="","",[4]道具信息!X199)</f>
        <v/>
      </c>
      <c r="Y199" s="19" t="str">
        <f>IF([4]道具信息!Y199="","",[4]道具信息!Y199)</f>
        <v/>
      </c>
      <c r="Z199" s="19" t="str">
        <f>IF([4]道具信息!Z199="","",[4]道具信息!Z199)</f>
        <v/>
      </c>
    </row>
    <row r="200" spans="1:26" x14ac:dyDescent="0.15">
      <c r="A200" s="19" t="str">
        <f>IF([4]道具信息!A200="","",[4]道具信息!A200)</f>
        <v/>
      </c>
      <c r="B200" s="19" t="str">
        <f>IF([4]道具信息!B200="","",[4]道具信息!B200)</f>
        <v/>
      </c>
      <c r="C200" s="19" t="str">
        <f>IF([4]道具信息!C200="","",[4]道具信息!C200)</f>
        <v/>
      </c>
      <c r="D200" s="19" t="str">
        <f>IF([4]道具信息!D200="","",[4]道具信息!D200)</f>
        <v>10级随机宝石</v>
      </c>
      <c r="E200" s="19">
        <f>IF([4]道具信息!E200="","",[4]道具信息!E200)</f>
        <v>180000</v>
      </c>
      <c r="F200" s="19">
        <f>IF([4]道具信息!F200="","",[4]道具信息!F200)</f>
        <v>1</v>
      </c>
      <c r="G200" s="19">
        <f>IF([4]道具信息!G200="","",[4]道具信息!G200)</f>
        <v>1</v>
      </c>
      <c r="H200" s="19">
        <f>IF([4]道具信息!H200="","",[4]道具信息!H200)</f>
        <v>1</v>
      </c>
      <c r="I200" s="19">
        <f>IF([4]道具信息!I200="","",[4]道具信息!I200)</f>
        <v>180000</v>
      </c>
      <c r="J200" s="19">
        <f>IF([4]道具信息!J200="","",[4]道具信息!J200)</f>
        <v>180000</v>
      </c>
      <c r="K200" s="19">
        <f>IF([4]道具信息!K200="","",[4]道具信息!K200)</f>
        <v>180000</v>
      </c>
      <c r="L200" s="19" t="str">
        <f>IF([4]道具信息!L200="","",[4]道具信息!L200)</f>
        <v/>
      </c>
      <c r="M200" s="19" t="str">
        <f>IF([4]道具信息!M200="","",[4]道具信息!M200)</f>
        <v/>
      </c>
      <c r="N200" s="19" t="str">
        <f>IF([4]道具信息!N200="","",[4]道具信息!N200)</f>
        <v/>
      </c>
      <c r="O200" s="19" t="str">
        <f>IF([4]道具信息!O200="","",[4]道具信息!O200)</f>
        <v/>
      </c>
      <c r="P200" s="19" t="str">
        <f>IF([4]道具信息!P200="","",[4]道具信息!P200)</f>
        <v/>
      </c>
      <c r="Q200" s="19" t="str">
        <f>IF([4]道具信息!Q200="","",[4]道具信息!Q200)</f>
        <v/>
      </c>
      <c r="R200" s="19" t="str">
        <f>IF([4]道具信息!R200="","",[4]道具信息!R200)</f>
        <v/>
      </c>
      <c r="S200" s="19" t="str">
        <f>IF([4]道具信息!S200="","",[4]道具信息!S200)</f>
        <v/>
      </c>
      <c r="T200" s="19" t="str">
        <f>IF([4]道具信息!T200="","",[4]道具信息!T200)</f>
        <v/>
      </c>
      <c r="U200" s="19" t="str">
        <f>IF([4]道具信息!U200="","",[4]道具信息!U200)</f>
        <v/>
      </c>
      <c r="V200" s="19" t="str">
        <f>IF([4]道具信息!V200="","",[4]道具信息!V200)</f>
        <v/>
      </c>
      <c r="W200" s="19" t="str">
        <f>IF([4]道具信息!W200="","",[4]道具信息!W200)</f>
        <v/>
      </c>
      <c r="X200" s="19" t="str">
        <f>IF([4]道具信息!X200="","",[4]道具信息!X200)</f>
        <v/>
      </c>
      <c r="Y200" s="19" t="str">
        <f>IF([4]道具信息!Y200="","",[4]道具信息!Y200)</f>
        <v/>
      </c>
      <c r="Z200" s="19" t="str">
        <f>IF([4]道具信息!Z200="","",[4]道具信息!Z200)</f>
        <v/>
      </c>
    </row>
    <row r="201" spans="1:26" x14ac:dyDescent="0.15">
      <c r="A201" s="19" t="str">
        <f>IF([4]道具信息!A201="","",[4]道具信息!A201)</f>
        <v/>
      </c>
      <c r="B201" s="19" t="str">
        <f>IF([4]道具信息!B201="","",[4]道具信息!B201)</f>
        <v/>
      </c>
      <c r="C201" s="19" t="str">
        <f>IF([4]道具信息!C201="","",[4]道具信息!C201)</f>
        <v/>
      </c>
      <c r="D201" s="19" t="str">
        <f>IF([4]道具信息!D201="","",[4]道具信息!D201)</f>
        <v>11级随机宝石</v>
      </c>
      <c r="E201" s="19">
        <f>IF([4]道具信息!E201="","",[4]道具信息!E201)</f>
        <v>540000</v>
      </c>
      <c r="F201" s="19">
        <f>IF([4]道具信息!F201="","",[4]道具信息!F201)</f>
        <v>1</v>
      </c>
      <c r="G201" s="19">
        <f>IF([4]道具信息!G201="","",[4]道具信息!G201)</f>
        <v>1</v>
      </c>
      <c r="H201" s="19">
        <f>IF([4]道具信息!H201="","",[4]道具信息!H201)</f>
        <v>1</v>
      </c>
      <c r="I201" s="19">
        <f>IF([4]道具信息!I201="","",[4]道具信息!I201)</f>
        <v>540000</v>
      </c>
      <c r="J201" s="19">
        <f>IF([4]道具信息!J201="","",[4]道具信息!J201)</f>
        <v>540000</v>
      </c>
      <c r="K201" s="19">
        <f>IF([4]道具信息!K201="","",[4]道具信息!K201)</f>
        <v>540000</v>
      </c>
      <c r="L201" s="19" t="str">
        <f>IF([4]道具信息!L201="","",[4]道具信息!L201)</f>
        <v/>
      </c>
      <c r="M201" s="19" t="str">
        <f>IF([4]道具信息!M201="","",[4]道具信息!M201)</f>
        <v/>
      </c>
      <c r="N201" s="19" t="str">
        <f>IF([4]道具信息!N201="","",[4]道具信息!N201)</f>
        <v/>
      </c>
      <c r="O201" s="19" t="str">
        <f>IF([4]道具信息!O201="","",[4]道具信息!O201)</f>
        <v/>
      </c>
      <c r="P201" s="19" t="str">
        <f>IF([4]道具信息!P201="","",[4]道具信息!P201)</f>
        <v/>
      </c>
      <c r="Q201" s="19" t="str">
        <f>IF([4]道具信息!Q201="","",[4]道具信息!Q201)</f>
        <v/>
      </c>
      <c r="R201" s="19" t="str">
        <f>IF([4]道具信息!R201="","",[4]道具信息!R201)</f>
        <v/>
      </c>
      <c r="S201" s="19" t="str">
        <f>IF([4]道具信息!S201="","",[4]道具信息!S201)</f>
        <v/>
      </c>
      <c r="T201" s="19" t="str">
        <f>IF([4]道具信息!T201="","",[4]道具信息!T201)</f>
        <v/>
      </c>
      <c r="U201" s="19" t="str">
        <f>IF([4]道具信息!U201="","",[4]道具信息!U201)</f>
        <v/>
      </c>
      <c r="V201" s="19" t="str">
        <f>IF([4]道具信息!V201="","",[4]道具信息!V201)</f>
        <v/>
      </c>
      <c r="W201" s="19" t="str">
        <f>IF([4]道具信息!W201="","",[4]道具信息!W201)</f>
        <v/>
      </c>
      <c r="X201" s="19" t="str">
        <f>IF([4]道具信息!X201="","",[4]道具信息!X201)</f>
        <v/>
      </c>
      <c r="Y201" s="19" t="str">
        <f>IF([4]道具信息!Y201="","",[4]道具信息!Y201)</f>
        <v/>
      </c>
      <c r="Z201" s="19" t="str">
        <f>IF([4]道具信息!Z201="","",[4]道具信息!Z201)</f>
        <v/>
      </c>
    </row>
    <row r="202" spans="1:26" x14ac:dyDescent="0.15">
      <c r="A202" s="19" t="str">
        <f>IF([4]道具信息!A202="","",[4]道具信息!A202)</f>
        <v/>
      </c>
      <c r="B202" s="19" t="str">
        <f>IF([4]道具信息!B202="","",[4]道具信息!B202)</f>
        <v/>
      </c>
      <c r="C202" s="19" t="str">
        <f>IF([4]道具信息!C202="","",[4]道具信息!C202)</f>
        <v/>
      </c>
      <c r="D202" s="19" t="str">
        <f>IF([4]道具信息!D202="","",[4]道具信息!D202)</f>
        <v>12级随机宝石</v>
      </c>
      <c r="E202" s="19">
        <f>IF([4]道具信息!E202="","",[4]道具信息!E202)</f>
        <v>1620000</v>
      </c>
      <c r="F202" s="19">
        <f>IF([4]道具信息!F202="","",[4]道具信息!F202)</f>
        <v>1</v>
      </c>
      <c r="G202" s="19">
        <f>IF([4]道具信息!G202="","",[4]道具信息!G202)</f>
        <v>1</v>
      </c>
      <c r="H202" s="19">
        <f>IF([4]道具信息!H202="","",[4]道具信息!H202)</f>
        <v>1</v>
      </c>
      <c r="I202" s="19">
        <f>IF([4]道具信息!I202="","",[4]道具信息!I202)</f>
        <v>1620000</v>
      </c>
      <c r="J202" s="19">
        <f>IF([4]道具信息!J202="","",[4]道具信息!J202)</f>
        <v>1620000</v>
      </c>
      <c r="K202" s="19">
        <f>IF([4]道具信息!K202="","",[4]道具信息!K202)</f>
        <v>1620000</v>
      </c>
      <c r="L202" s="19" t="str">
        <f>IF([4]道具信息!L202="","",[4]道具信息!L202)</f>
        <v/>
      </c>
      <c r="M202" s="19" t="str">
        <f>IF([4]道具信息!M202="","",[4]道具信息!M202)</f>
        <v/>
      </c>
      <c r="N202" s="19" t="str">
        <f>IF([4]道具信息!N202="","",[4]道具信息!N202)</f>
        <v/>
      </c>
      <c r="O202" s="19" t="str">
        <f>IF([4]道具信息!O202="","",[4]道具信息!O202)</f>
        <v/>
      </c>
      <c r="P202" s="19" t="str">
        <f>IF([4]道具信息!P202="","",[4]道具信息!P202)</f>
        <v/>
      </c>
      <c r="Q202" s="19" t="str">
        <f>IF([4]道具信息!Q202="","",[4]道具信息!Q202)</f>
        <v/>
      </c>
      <c r="R202" s="19" t="str">
        <f>IF([4]道具信息!R202="","",[4]道具信息!R202)</f>
        <v/>
      </c>
      <c r="S202" s="19" t="str">
        <f>IF([4]道具信息!S202="","",[4]道具信息!S202)</f>
        <v/>
      </c>
      <c r="T202" s="19" t="str">
        <f>IF([4]道具信息!T202="","",[4]道具信息!T202)</f>
        <v/>
      </c>
      <c r="U202" s="19" t="str">
        <f>IF([4]道具信息!U202="","",[4]道具信息!U202)</f>
        <v/>
      </c>
      <c r="V202" s="19" t="str">
        <f>IF([4]道具信息!V202="","",[4]道具信息!V202)</f>
        <v/>
      </c>
      <c r="W202" s="19" t="str">
        <f>IF([4]道具信息!W202="","",[4]道具信息!W202)</f>
        <v/>
      </c>
      <c r="X202" s="19" t="str">
        <f>IF([4]道具信息!X202="","",[4]道具信息!X202)</f>
        <v/>
      </c>
      <c r="Y202" s="19" t="str">
        <f>IF([4]道具信息!Y202="","",[4]道具信息!Y202)</f>
        <v/>
      </c>
      <c r="Z202" s="19" t="str">
        <f>IF([4]道具信息!Z202="","",[4]道具信息!Z202)</f>
        <v/>
      </c>
    </row>
    <row r="203" spans="1:26" x14ac:dyDescent="0.15">
      <c r="A203" s="19" t="str">
        <f>IF([4]道具信息!A203="","",[4]道具信息!A203)</f>
        <v/>
      </c>
      <c r="B203" s="19" t="str">
        <f>IF([4]道具信息!B203="","",[4]道具信息!B203)</f>
        <v/>
      </c>
      <c r="C203" s="19" t="str">
        <f>IF([4]道具信息!C203="","",[4]道具信息!C203)</f>
        <v/>
      </c>
      <c r="D203" s="19" t="str">
        <f>IF([4]道具信息!D203="","",[4]道具信息!D203)</f>
        <v>13级随机宝石</v>
      </c>
      <c r="E203" s="19">
        <f>IF([4]道具信息!E203="","",[4]道具信息!E203)</f>
        <v>4860000</v>
      </c>
      <c r="F203" s="19">
        <f>IF([4]道具信息!F203="","",[4]道具信息!F203)</f>
        <v>1</v>
      </c>
      <c r="G203" s="19">
        <f>IF([4]道具信息!G203="","",[4]道具信息!G203)</f>
        <v>1</v>
      </c>
      <c r="H203" s="19">
        <f>IF([4]道具信息!H203="","",[4]道具信息!H203)</f>
        <v>1</v>
      </c>
      <c r="I203" s="19">
        <f>IF([4]道具信息!I203="","",[4]道具信息!I203)</f>
        <v>4860000</v>
      </c>
      <c r="J203" s="19">
        <f>IF([4]道具信息!J203="","",[4]道具信息!J203)</f>
        <v>4860000</v>
      </c>
      <c r="K203" s="19">
        <f>IF([4]道具信息!K203="","",[4]道具信息!K203)</f>
        <v>4860000</v>
      </c>
      <c r="L203" s="19" t="str">
        <f>IF([4]道具信息!L203="","",[4]道具信息!L203)</f>
        <v/>
      </c>
      <c r="M203" s="19" t="str">
        <f>IF([4]道具信息!M203="","",[4]道具信息!M203)</f>
        <v/>
      </c>
      <c r="N203" s="19" t="str">
        <f>IF([4]道具信息!N203="","",[4]道具信息!N203)</f>
        <v/>
      </c>
      <c r="O203" s="19" t="str">
        <f>IF([4]道具信息!O203="","",[4]道具信息!O203)</f>
        <v/>
      </c>
      <c r="P203" s="19" t="str">
        <f>IF([4]道具信息!P203="","",[4]道具信息!P203)</f>
        <v/>
      </c>
      <c r="Q203" s="19" t="str">
        <f>IF([4]道具信息!Q203="","",[4]道具信息!Q203)</f>
        <v/>
      </c>
      <c r="R203" s="19" t="str">
        <f>IF([4]道具信息!R203="","",[4]道具信息!R203)</f>
        <v/>
      </c>
      <c r="S203" s="19" t="str">
        <f>IF([4]道具信息!S203="","",[4]道具信息!S203)</f>
        <v/>
      </c>
      <c r="T203" s="19" t="str">
        <f>IF([4]道具信息!T203="","",[4]道具信息!T203)</f>
        <v/>
      </c>
      <c r="U203" s="19" t="str">
        <f>IF([4]道具信息!U203="","",[4]道具信息!U203)</f>
        <v/>
      </c>
      <c r="V203" s="19" t="str">
        <f>IF([4]道具信息!V203="","",[4]道具信息!V203)</f>
        <v/>
      </c>
      <c r="W203" s="19" t="str">
        <f>IF([4]道具信息!W203="","",[4]道具信息!W203)</f>
        <v/>
      </c>
      <c r="X203" s="19" t="str">
        <f>IF([4]道具信息!X203="","",[4]道具信息!X203)</f>
        <v/>
      </c>
      <c r="Y203" s="19" t="str">
        <f>IF([4]道具信息!Y203="","",[4]道具信息!Y203)</f>
        <v/>
      </c>
      <c r="Z203" s="19" t="str">
        <f>IF([4]道具信息!Z203="","",[4]道具信息!Z203)</f>
        <v/>
      </c>
    </row>
    <row r="204" spans="1:26" x14ac:dyDescent="0.15">
      <c r="A204" s="19" t="str">
        <f>IF([4]道具信息!A204="","",[4]道具信息!A204)</f>
        <v/>
      </c>
      <c r="B204" s="19" t="str">
        <f>IF([4]道具信息!B204="","",[4]道具信息!B204)</f>
        <v/>
      </c>
      <c r="C204" s="19" t="str">
        <f>IF([4]道具信息!C204="","",[4]道具信息!C204)</f>
        <v/>
      </c>
      <c r="D204" s="19" t="str">
        <f>IF([4]道具信息!D204="","",[4]道具信息!D204)</f>
        <v>14级随机宝石</v>
      </c>
      <c r="E204" s="19">
        <f>IF([4]道具信息!E204="","",[4]道具信息!E204)</f>
        <v>14580000</v>
      </c>
      <c r="F204" s="19">
        <f>IF([4]道具信息!F204="","",[4]道具信息!F204)</f>
        <v>1</v>
      </c>
      <c r="G204" s="19">
        <f>IF([4]道具信息!G204="","",[4]道具信息!G204)</f>
        <v>1</v>
      </c>
      <c r="H204" s="19">
        <f>IF([4]道具信息!H204="","",[4]道具信息!H204)</f>
        <v>1</v>
      </c>
      <c r="I204" s="19">
        <f>IF([4]道具信息!I204="","",[4]道具信息!I204)</f>
        <v>14580000</v>
      </c>
      <c r="J204" s="19">
        <f>IF([4]道具信息!J204="","",[4]道具信息!J204)</f>
        <v>14580000</v>
      </c>
      <c r="K204" s="19">
        <f>IF([4]道具信息!K204="","",[4]道具信息!K204)</f>
        <v>14580000</v>
      </c>
      <c r="L204" s="19" t="str">
        <f>IF([4]道具信息!L204="","",[4]道具信息!L204)</f>
        <v/>
      </c>
      <c r="M204" s="19" t="str">
        <f>IF([4]道具信息!M204="","",[4]道具信息!M204)</f>
        <v/>
      </c>
      <c r="N204" s="19" t="str">
        <f>IF([4]道具信息!N204="","",[4]道具信息!N204)</f>
        <v/>
      </c>
      <c r="O204" s="19" t="str">
        <f>IF([4]道具信息!O204="","",[4]道具信息!O204)</f>
        <v/>
      </c>
      <c r="P204" s="19" t="str">
        <f>IF([4]道具信息!P204="","",[4]道具信息!P204)</f>
        <v/>
      </c>
      <c r="Q204" s="19" t="str">
        <f>IF([4]道具信息!Q204="","",[4]道具信息!Q204)</f>
        <v/>
      </c>
      <c r="R204" s="19" t="str">
        <f>IF([4]道具信息!R204="","",[4]道具信息!R204)</f>
        <v/>
      </c>
      <c r="S204" s="19" t="str">
        <f>IF([4]道具信息!S204="","",[4]道具信息!S204)</f>
        <v/>
      </c>
      <c r="T204" s="19" t="str">
        <f>IF([4]道具信息!T204="","",[4]道具信息!T204)</f>
        <v/>
      </c>
      <c r="U204" s="19" t="str">
        <f>IF([4]道具信息!U204="","",[4]道具信息!U204)</f>
        <v/>
      </c>
      <c r="V204" s="19" t="str">
        <f>IF([4]道具信息!V204="","",[4]道具信息!V204)</f>
        <v/>
      </c>
      <c r="W204" s="19" t="str">
        <f>IF([4]道具信息!W204="","",[4]道具信息!W204)</f>
        <v/>
      </c>
      <c r="X204" s="19" t="str">
        <f>IF([4]道具信息!X204="","",[4]道具信息!X204)</f>
        <v/>
      </c>
      <c r="Y204" s="19" t="str">
        <f>IF([4]道具信息!Y204="","",[4]道具信息!Y204)</f>
        <v/>
      </c>
      <c r="Z204" s="19" t="str">
        <f>IF([4]道具信息!Z204="","",[4]道具信息!Z204)</f>
        <v/>
      </c>
    </row>
    <row r="205" spans="1:26" x14ac:dyDescent="0.15">
      <c r="A205" s="19" t="str">
        <f>IF([4]道具信息!A205="","",[4]道具信息!A205)</f>
        <v/>
      </c>
      <c r="B205" s="19" t="str">
        <f>IF([4]道具信息!B205="","",[4]道具信息!B205)</f>
        <v/>
      </c>
      <c r="C205" s="19" t="str">
        <f>IF([4]道具信息!C205="","",[4]道具信息!C205)</f>
        <v/>
      </c>
      <c r="D205" s="19" t="str">
        <f>IF([4]道具信息!D205="","",[4]道具信息!D205)</f>
        <v>15级随机宝石</v>
      </c>
      <c r="E205" s="19">
        <f>IF([4]道具信息!E205="","",[4]道具信息!E205)</f>
        <v>43740000</v>
      </c>
      <c r="F205" s="19">
        <f>IF([4]道具信息!F205="","",[4]道具信息!F205)</f>
        <v>1</v>
      </c>
      <c r="G205" s="19">
        <f>IF([4]道具信息!G205="","",[4]道具信息!G205)</f>
        <v>1</v>
      </c>
      <c r="H205" s="19">
        <f>IF([4]道具信息!H205="","",[4]道具信息!H205)</f>
        <v>1</v>
      </c>
      <c r="I205" s="19">
        <f>IF([4]道具信息!I205="","",[4]道具信息!I205)</f>
        <v>43740000</v>
      </c>
      <c r="J205" s="19">
        <f>IF([4]道具信息!J205="","",[4]道具信息!J205)</f>
        <v>43740000</v>
      </c>
      <c r="K205" s="19">
        <f>IF([4]道具信息!K205="","",[4]道具信息!K205)</f>
        <v>43740000</v>
      </c>
      <c r="L205" s="19" t="str">
        <f>IF([4]道具信息!L205="","",[4]道具信息!L205)</f>
        <v/>
      </c>
      <c r="M205" s="19" t="str">
        <f>IF([4]道具信息!M205="","",[4]道具信息!M205)</f>
        <v/>
      </c>
      <c r="N205" s="19" t="str">
        <f>IF([4]道具信息!N205="","",[4]道具信息!N205)</f>
        <v/>
      </c>
      <c r="O205" s="19" t="str">
        <f>IF([4]道具信息!O205="","",[4]道具信息!O205)</f>
        <v/>
      </c>
      <c r="P205" s="19" t="str">
        <f>IF([4]道具信息!P205="","",[4]道具信息!P205)</f>
        <v/>
      </c>
      <c r="Q205" s="19" t="str">
        <f>IF([4]道具信息!Q205="","",[4]道具信息!Q205)</f>
        <v/>
      </c>
      <c r="R205" s="19" t="str">
        <f>IF([4]道具信息!R205="","",[4]道具信息!R205)</f>
        <v/>
      </c>
      <c r="S205" s="19" t="str">
        <f>IF([4]道具信息!S205="","",[4]道具信息!S205)</f>
        <v/>
      </c>
      <c r="T205" s="19" t="str">
        <f>IF([4]道具信息!T205="","",[4]道具信息!T205)</f>
        <v/>
      </c>
      <c r="U205" s="19" t="str">
        <f>IF([4]道具信息!U205="","",[4]道具信息!U205)</f>
        <v/>
      </c>
      <c r="V205" s="19" t="str">
        <f>IF([4]道具信息!V205="","",[4]道具信息!V205)</f>
        <v/>
      </c>
      <c r="W205" s="19" t="str">
        <f>IF([4]道具信息!W205="","",[4]道具信息!W205)</f>
        <v/>
      </c>
      <c r="X205" s="19" t="str">
        <f>IF([4]道具信息!X205="","",[4]道具信息!X205)</f>
        <v/>
      </c>
      <c r="Y205" s="19" t="str">
        <f>IF([4]道具信息!Y205="","",[4]道具信息!Y205)</f>
        <v/>
      </c>
      <c r="Z205" s="19" t="str">
        <f>IF([4]道具信息!Z205="","",[4]道具信息!Z205)</f>
        <v/>
      </c>
    </row>
    <row r="206" spans="1:26" x14ac:dyDescent="0.15">
      <c r="A206" s="19" t="str">
        <f>IF([4]道具信息!A206="","",[4]道具信息!A206)</f>
        <v/>
      </c>
      <c r="B206" s="19" t="str">
        <f>IF([4]道具信息!B206="","",[4]道具信息!B206)</f>
        <v/>
      </c>
      <c r="C206" s="19" t="str">
        <f>IF([4]道具信息!C206="","",[4]道具信息!C206)</f>
        <v/>
      </c>
      <c r="D206" s="19" t="str">
        <f>IF([4]道具信息!D206="","",[4]道具信息!D206)</f>
        <v/>
      </c>
      <c r="E206" s="19" t="str">
        <f>IF([4]道具信息!E206="","",[4]道具信息!E206)</f>
        <v/>
      </c>
      <c r="F206" s="19" t="str">
        <f>IF([4]道具信息!F206="","",[4]道具信息!F206)</f>
        <v/>
      </c>
      <c r="G206" s="19" t="str">
        <f>IF([4]道具信息!G206="","",[4]道具信息!G206)</f>
        <v/>
      </c>
      <c r="H206" s="19" t="str">
        <f>IF([4]道具信息!H206="","",[4]道具信息!H206)</f>
        <v/>
      </c>
      <c r="I206" s="19" t="str">
        <f>IF([4]道具信息!I206="","",[4]道具信息!I206)</f>
        <v/>
      </c>
      <c r="J206" s="19" t="str">
        <f>IF([4]道具信息!J206="","",[4]道具信息!J206)</f>
        <v/>
      </c>
      <c r="K206" s="19" t="str">
        <f>IF([4]道具信息!K206="","",[4]道具信息!K206)</f>
        <v/>
      </c>
      <c r="L206" s="19" t="str">
        <f>IF([4]道具信息!L206="","",[4]道具信息!L206)</f>
        <v/>
      </c>
      <c r="M206" s="19" t="str">
        <f>IF([4]道具信息!M206="","",[4]道具信息!M206)</f>
        <v/>
      </c>
      <c r="N206" s="19" t="str">
        <f>IF([4]道具信息!N206="","",[4]道具信息!N206)</f>
        <v/>
      </c>
      <c r="O206" s="19" t="str">
        <f>IF([4]道具信息!O206="","",[4]道具信息!O206)</f>
        <v/>
      </c>
      <c r="P206" s="19" t="str">
        <f>IF([4]道具信息!P206="","",[4]道具信息!P206)</f>
        <v/>
      </c>
      <c r="Q206" s="19" t="str">
        <f>IF([4]道具信息!Q206="","",[4]道具信息!Q206)</f>
        <v/>
      </c>
      <c r="R206" s="19" t="str">
        <f>IF([4]道具信息!R206="","",[4]道具信息!R206)</f>
        <v/>
      </c>
      <c r="S206" s="19" t="str">
        <f>IF([4]道具信息!S206="","",[4]道具信息!S206)</f>
        <v/>
      </c>
      <c r="T206" s="19" t="str">
        <f>IF([4]道具信息!T206="","",[4]道具信息!T206)</f>
        <v/>
      </c>
      <c r="U206" s="19" t="str">
        <f>IF([4]道具信息!U206="","",[4]道具信息!U206)</f>
        <v/>
      </c>
      <c r="V206" s="19" t="str">
        <f>IF([4]道具信息!V206="","",[4]道具信息!V206)</f>
        <v/>
      </c>
      <c r="W206" s="19" t="str">
        <f>IF([4]道具信息!W206="","",[4]道具信息!W206)</f>
        <v/>
      </c>
      <c r="X206" s="19" t="str">
        <f>IF([4]道具信息!X206="","",[4]道具信息!X206)</f>
        <v/>
      </c>
      <c r="Y206" s="19" t="str">
        <f>IF([4]道具信息!Y206="","",[4]道具信息!Y206)</f>
        <v/>
      </c>
      <c r="Z206" s="19" t="str">
        <f>IF([4]道具信息!Z206="","",[4]道具信息!Z206)</f>
        <v/>
      </c>
    </row>
    <row r="207" spans="1:26" x14ac:dyDescent="0.15">
      <c r="A207" s="19" t="str">
        <f>IF([4]道具信息!A207="","",[4]道具信息!A207)</f>
        <v/>
      </c>
      <c r="B207" s="19" t="str">
        <f>IF([4]道具信息!B207="","",[4]道具信息!B207)</f>
        <v/>
      </c>
      <c r="C207" s="19" t="str">
        <f>IF([4]道具信息!C207="","",[4]道具信息!C207)</f>
        <v/>
      </c>
      <c r="D207" s="19" t="str">
        <f>IF([4]道具信息!D207="","",[4]道具信息!D207)</f>
        <v>血石</v>
      </c>
      <c r="E207" s="19">
        <f>IF([4]道具信息!E207="","",[4]道具信息!E207)</f>
        <v>0.5</v>
      </c>
      <c r="F207" s="19">
        <f>IF([4]道具信息!F207="","",[4]道具信息!F207)</f>
        <v>1</v>
      </c>
      <c r="G207" s="19">
        <f>IF([4]道具信息!G207="","",[4]道具信息!G207)</f>
        <v>1</v>
      </c>
      <c r="H207" s="19">
        <f>IF([4]道具信息!H207="","",[4]道具信息!H207)</f>
        <v>1</v>
      </c>
      <c r="I207" s="19">
        <f>IF([4]道具信息!I207="","",[4]道具信息!I207)</f>
        <v>0.5</v>
      </c>
      <c r="J207" s="19">
        <f>IF([4]道具信息!J207="","",[4]道具信息!J207)</f>
        <v>0.5</v>
      </c>
      <c r="K207" s="19">
        <f>IF([4]道具信息!K207="","",[4]道具信息!K207)</f>
        <v>0.5</v>
      </c>
      <c r="L207" s="19" t="str">
        <f>IF([4]道具信息!L207="","",[4]道具信息!L207)</f>
        <v/>
      </c>
      <c r="M207" s="19" t="str">
        <f>IF([4]道具信息!M207="","",[4]道具信息!M207)</f>
        <v/>
      </c>
      <c r="N207" s="19" t="str">
        <f>IF([4]道具信息!N207="","",[4]道具信息!N207)</f>
        <v/>
      </c>
      <c r="O207" s="19" t="str">
        <f>IF([4]道具信息!O207="","",[4]道具信息!O207)</f>
        <v/>
      </c>
      <c r="P207" s="19" t="str">
        <f>IF([4]道具信息!P207="","",[4]道具信息!P207)</f>
        <v/>
      </c>
      <c r="Q207" s="19" t="str">
        <f>IF([4]道具信息!Q207="","",[4]道具信息!Q207)</f>
        <v/>
      </c>
      <c r="R207" s="19" t="str">
        <f>IF([4]道具信息!R207="","",[4]道具信息!R207)</f>
        <v/>
      </c>
      <c r="S207" s="19" t="str">
        <f>IF([4]道具信息!S207="","",[4]道具信息!S207)</f>
        <v/>
      </c>
      <c r="T207" s="19" t="str">
        <f>IF([4]道具信息!T207="","",[4]道具信息!T207)</f>
        <v/>
      </c>
      <c r="U207" s="19" t="str">
        <f>IF([4]道具信息!U207="","",[4]道具信息!U207)</f>
        <v/>
      </c>
      <c r="V207" s="19" t="str">
        <f>IF([4]道具信息!V207="","",[4]道具信息!V207)</f>
        <v/>
      </c>
      <c r="W207" s="19" t="str">
        <f>IF([4]道具信息!W207="","",[4]道具信息!W207)</f>
        <v/>
      </c>
      <c r="X207" s="19" t="str">
        <f>IF([4]道具信息!X207="","",[4]道具信息!X207)</f>
        <v/>
      </c>
      <c r="Y207" s="19" t="str">
        <f>IF([4]道具信息!Y207="","",[4]道具信息!Y207)</f>
        <v/>
      </c>
      <c r="Z207" s="19" t="str">
        <f>IF([4]道具信息!Z207="","",[4]道具信息!Z207)</f>
        <v/>
      </c>
    </row>
    <row r="208" spans="1:26" x14ac:dyDescent="0.15">
      <c r="A208" s="19" t="str">
        <f>IF([4]道具信息!A208="","",[4]道具信息!A208)</f>
        <v/>
      </c>
      <c r="B208" s="19" t="str">
        <f>IF([4]道具信息!B208="","",[4]道具信息!B208)</f>
        <v/>
      </c>
      <c r="C208" s="19" t="str">
        <f>IF([4]道具信息!C208="","",[4]道具信息!C208)</f>
        <v/>
      </c>
      <c r="D208" s="19" t="str">
        <f>IF([4]道具信息!D208="","",[4]道具信息!D208)</f>
        <v>血晶</v>
      </c>
      <c r="E208" s="19">
        <f>IF([4]道具信息!E208="","",[4]道具信息!E208)</f>
        <v>10</v>
      </c>
      <c r="F208" s="19">
        <f>IF([4]道具信息!F208="","",[4]道具信息!F208)</f>
        <v>1</v>
      </c>
      <c r="G208" s="19">
        <f>IF([4]道具信息!G208="","",[4]道具信息!G208)</f>
        <v>1</v>
      </c>
      <c r="H208" s="19">
        <f>IF([4]道具信息!H208="","",[4]道具信息!H208)</f>
        <v>1</v>
      </c>
      <c r="I208" s="19">
        <f>IF([4]道具信息!I208="","",[4]道具信息!I208)</f>
        <v>10</v>
      </c>
      <c r="J208" s="19">
        <f>IF([4]道具信息!J208="","",[4]道具信息!J208)</f>
        <v>10</v>
      </c>
      <c r="K208" s="19">
        <f>IF([4]道具信息!K208="","",[4]道具信息!K208)</f>
        <v>10</v>
      </c>
      <c r="L208" s="19" t="str">
        <f>IF([4]道具信息!L208="","",[4]道具信息!L208)</f>
        <v/>
      </c>
      <c r="M208" s="19" t="str">
        <f>IF([4]道具信息!M208="","",[4]道具信息!M208)</f>
        <v/>
      </c>
      <c r="N208" s="19" t="str">
        <f>IF([4]道具信息!N208="","",[4]道具信息!N208)</f>
        <v/>
      </c>
      <c r="O208" s="19" t="str">
        <f>IF([4]道具信息!O208="","",[4]道具信息!O208)</f>
        <v/>
      </c>
      <c r="P208" s="19" t="str">
        <f>IF([4]道具信息!P208="","",[4]道具信息!P208)</f>
        <v/>
      </c>
      <c r="Q208" s="19" t="str">
        <f>IF([4]道具信息!Q208="","",[4]道具信息!Q208)</f>
        <v/>
      </c>
      <c r="R208" s="19" t="str">
        <f>IF([4]道具信息!R208="","",[4]道具信息!R208)</f>
        <v/>
      </c>
      <c r="S208" s="19" t="str">
        <f>IF([4]道具信息!S208="","",[4]道具信息!S208)</f>
        <v/>
      </c>
      <c r="T208" s="19" t="str">
        <f>IF([4]道具信息!T208="","",[4]道具信息!T208)</f>
        <v/>
      </c>
      <c r="U208" s="19" t="str">
        <f>IF([4]道具信息!U208="","",[4]道具信息!U208)</f>
        <v/>
      </c>
      <c r="V208" s="19" t="str">
        <f>IF([4]道具信息!V208="","",[4]道具信息!V208)</f>
        <v/>
      </c>
      <c r="W208" s="19" t="str">
        <f>IF([4]道具信息!W208="","",[4]道具信息!W208)</f>
        <v/>
      </c>
      <c r="X208" s="19" t="str">
        <f>IF([4]道具信息!X208="","",[4]道具信息!X208)</f>
        <v/>
      </c>
      <c r="Y208" s="19" t="str">
        <f>IF([4]道具信息!Y208="","",[4]道具信息!Y208)</f>
        <v/>
      </c>
      <c r="Z208" s="19" t="str">
        <f>IF([4]道具信息!Z208="","",[4]道具信息!Z208)</f>
        <v/>
      </c>
    </row>
    <row r="209" spans="1:26" x14ac:dyDescent="0.15">
      <c r="A209" s="19" t="str">
        <f>IF([4]道具信息!A209="","",[4]道具信息!A209)</f>
        <v/>
      </c>
      <c r="B209" s="19" t="str">
        <f>IF([4]道具信息!B209="","",[4]道具信息!B209)</f>
        <v/>
      </c>
      <c r="C209" s="19" t="str">
        <f>IF([4]道具信息!C209="","",[4]道具信息!C209)</f>
        <v/>
      </c>
      <c r="D209" s="19" t="str">
        <f>IF([4]道具信息!D209="","",[4]道具信息!D209)</f>
        <v/>
      </c>
      <c r="E209" s="19" t="str">
        <f>IF([4]道具信息!E209="","",[4]道具信息!E209)</f>
        <v/>
      </c>
      <c r="F209" s="19" t="str">
        <f>IF([4]道具信息!F209="","",[4]道具信息!F209)</f>
        <v/>
      </c>
      <c r="G209" s="19" t="str">
        <f>IF([4]道具信息!G209="","",[4]道具信息!G209)</f>
        <v/>
      </c>
      <c r="H209" s="19" t="str">
        <f>IF([4]道具信息!H209="","",[4]道具信息!H209)</f>
        <v/>
      </c>
      <c r="I209" s="19" t="str">
        <f>IF([4]道具信息!I209="","",[4]道具信息!I209)</f>
        <v/>
      </c>
      <c r="J209" s="19" t="str">
        <f>IF([4]道具信息!J209="","",[4]道具信息!J209)</f>
        <v/>
      </c>
      <c r="K209" s="19" t="str">
        <f>IF([4]道具信息!K209="","",[4]道具信息!K209)</f>
        <v/>
      </c>
      <c r="L209" s="19" t="str">
        <f>IF([4]道具信息!L209="","",[4]道具信息!L209)</f>
        <v/>
      </c>
      <c r="M209" s="19" t="str">
        <f>IF([4]道具信息!M209="","",[4]道具信息!M209)</f>
        <v/>
      </c>
      <c r="N209" s="19" t="str">
        <f>IF([4]道具信息!N209="","",[4]道具信息!N209)</f>
        <v/>
      </c>
      <c r="O209" s="19" t="str">
        <f>IF([4]道具信息!O209="","",[4]道具信息!O209)</f>
        <v/>
      </c>
      <c r="P209" s="19" t="str">
        <f>IF([4]道具信息!P209="","",[4]道具信息!P209)</f>
        <v/>
      </c>
      <c r="Q209" s="19" t="str">
        <f>IF([4]道具信息!Q209="","",[4]道具信息!Q209)</f>
        <v/>
      </c>
      <c r="R209" s="19" t="str">
        <f>IF([4]道具信息!R209="","",[4]道具信息!R209)</f>
        <v/>
      </c>
      <c r="S209" s="19" t="str">
        <f>IF([4]道具信息!S209="","",[4]道具信息!S209)</f>
        <v/>
      </c>
      <c r="T209" s="19" t="str">
        <f>IF([4]道具信息!T209="","",[4]道具信息!T209)</f>
        <v/>
      </c>
      <c r="U209" s="19" t="str">
        <f>IF([4]道具信息!U209="","",[4]道具信息!U209)</f>
        <v/>
      </c>
      <c r="V209" s="19" t="str">
        <f>IF([4]道具信息!V209="","",[4]道具信息!V209)</f>
        <v/>
      </c>
      <c r="W209" s="19" t="str">
        <f>IF([4]道具信息!W209="","",[4]道具信息!W209)</f>
        <v/>
      </c>
      <c r="X209" s="19" t="str">
        <f>IF([4]道具信息!X209="","",[4]道具信息!X209)</f>
        <v/>
      </c>
      <c r="Y209" s="19" t="str">
        <f>IF([4]道具信息!Y209="","",[4]道具信息!Y209)</f>
        <v/>
      </c>
      <c r="Z209" s="19" t="str">
        <f>IF([4]道具信息!Z209="","",[4]道具信息!Z209)</f>
        <v/>
      </c>
    </row>
    <row r="210" spans="1:26" x14ac:dyDescent="0.15">
      <c r="A210" s="19" t="str">
        <f>IF([4]道具信息!A210="","",[4]道具信息!A210)</f>
        <v/>
      </c>
      <c r="B210" s="19" t="str">
        <f>IF([4]道具信息!B210="","",[4]道具信息!B210)</f>
        <v/>
      </c>
      <c r="C210" s="19" t="str">
        <f>IF([4]道具信息!C210="","",[4]道具信息!C210)</f>
        <v/>
      </c>
      <c r="D210" s="19" t="str">
        <f>IF([4]道具信息!D210="","",[4]道具信息!D210)</f>
        <v>蓝色提纯券</v>
      </c>
      <c r="E210" s="19">
        <f>IF([4]道具信息!E210="","",[4]道具信息!E210)</f>
        <v>100</v>
      </c>
      <c r="F210" s="19">
        <f>IF([4]道具信息!F210="","",[4]道具信息!F210)</f>
        <v>1</v>
      </c>
      <c r="G210" s="19">
        <f>IF([4]道具信息!G210="","",[4]道具信息!G210)</f>
        <v>1</v>
      </c>
      <c r="H210" s="19">
        <f>IF([4]道具信息!H210="","",[4]道具信息!H210)</f>
        <v>1</v>
      </c>
      <c r="I210" s="19">
        <f>IF([4]道具信息!I210="","",[4]道具信息!I210)</f>
        <v>100</v>
      </c>
      <c r="J210" s="19">
        <f>IF([4]道具信息!J210="","",[4]道具信息!J210)</f>
        <v>100</v>
      </c>
      <c r="K210" s="19">
        <f>IF([4]道具信息!K210="","",[4]道具信息!K210)</f>
        <v>100</v>
      </c>
      <c r="L210" s="19" t="str">
        <f>IF([4]道具信息!L210="","",[4]道具信息!L210)</f>
        <v/>
      </c>
      <c r="M210" s="19" t="str">
        <f>IF([4]道具信息!M210="","",[4]道具信息!M210)</f>
        <v/>
      </c>
      <c r="N210" s="19" t="str">
        <f>IF([4]道具信息!N210="","",[4]道具信息!N210)</f>
        <v/>
      </c>
      <c r="O210" s="19" t="str">
        <f>IF([4]道具信息!O210="","",[4]道具信息!O210)</f>
        <v/>
      </c>
      <c r="P210" s="19" t="str">
        <f>IF([4]道具信息!P210="","",[4]道具信息!P210)</f>
        <v/>
      </c>
      <c r="Q210" s="19" t="str">
        <f>IF([4]道具信息!Q210="","",[4]道具信息!Q210)</f>
        <v/>
      </c>
      <c r="R210" s="19" t="str">
        <f>IF([4]道具信息!R210="","",[4]道具信息!R210)</f>
        <v/>
      </c>
      <c r="S210" s="19" t="str">
        <f>IF([4]道具信息!S210="","",[4]道具信息!S210)</f>
        <v/>
      </c>
      <c r="T210" s="19" t="str">
        <f>IF([4]道具信息!T210="","",[4]道具信息!T210)</f>
        <v/>
      </c>
      <c r="U210" s="19" t="str">
        <f>IF([4]道具信息!U210="","",[4]道具信息!U210)</f>
        <v/>
      </c>
      <c r="V210" s="19" t="str">
        <f>IF([4]道具信息!V210="","",[4]道具信息!V210)</f>
        <v/>
      </c>
      <c r="W210" s="19" t="str">
        <f>IF([4]道具信息!W210="","",[4]道具信息!W210)</f>
        <v/>
      </c>
      <c r="X210" s="19" t="str">
        <f>IF([4]道具信息!X210="","",[4]道具信息!X210)</f>
        <v/>
      </c>
      <c r="Y210" s="19" t="str">
        <f>IF([4]道具信息!Y210="","",[4]道具信息!Y210)</f>
        <v/>
      </c>
      <c r="Z210" s="19" t="str">
        <f>IF([4]道具信息!Z210="","",[4]道具信息!Z210)</f>
        <v/>
      </c>
    </row>
    <row r="211" spans="1:26" x14ac:dyDescent="0.15">
      <c r="A211" s="19" t="str">
        <f>IF([4]道具信息!A211="","",[4]道具信息!A211)</f>
        <v/>
      </c>
      <c r="B211" s="19" t="str">
        <f>IF([4]道具信息!B211="","",[4]道具信息!B211)</f>
        <v/>
      </c>
      <c r="C211" s="19" t="str">
        <f>IF([4]道具信息!C211="","",[4]道具信息!C211)</f>
        <v/>
      </c>
      <c r="D211" s="19" t="str">
        <f>IF([4]道具信息!D211="","",[4]道具信息!D211)</f>
        <v>紫色提纯券</v>
      </c>
      <c r="E211" s="19">
        <f>IF([4]道具信息!E211="","",[4]道具信息!E211)</f>
        <v>600</v>
      </c>
      <c r="F211" s="19">
        <f>IF([4]道具信息!F211="","",[4]道具信息!F211)</f>
        <v>1</v>
      </c>
      <c r="G211" s="19">
        <f>IF([4]道具信息!G211="","",[4]道具信息!G211)</f>
        <v>1</v>
      </c>
      <c r="H211" s="19">
        <f>IF([4]道具信息!H211="","",[4]道具信息!H211)</f>
        <v>1</v>
      </c>
      <c r="I211" s="19">
        <f>IF([4]道具信息!I211="","",[4]道具信息!I211)</f>
        <v>600</v>
      </c>
      <c r="J211" s="19">
        <f>IF([4]道具信息!J211="","",[4]道具信息!J211)</f>
        <v>600</v>
      </c>
      <c r="K211" s="19">
        <f>IF([4]道具信息!K211="","",[4]道具信息!K211)</f>
        <v>600</v>
      </c>
      <c r="L211" s="19" t="str">
        <f>IF([4]道具信息!L211="","",[4]道具信息!L211)</f>
        <v/>
      </c>
      <c r="M211" s="19" t="str">
        <f>IF([4]道具信息!M211="","",[4]道具信息!M211)</f>
        <v/>
      </c>
      <c r="N211" s="19" t="str">
        <f>IF([4]道具信息!N211="","",[4]道具信息!N211)</f>
        <v/>
      </c>
      <c r="O211" s="19" t="str">
        <f>IF([4]道具信息!O211="","",[4]道具信息!O211)</f>
        <v/>
      </c>
      <c r="P211" s="19" t="str">
        <f>IF([4]道具信息!P211="","",[4]道具信息!P211)</f>
        <v/>
      </c>
      <c r="Q211" s="19" t="str">
        <f>IF([4]道具信息!Q211="","",[4]道具信息!Q211)</f>
        <v/>
      </c>
      <c r="R211" s="19" t="str">
        <f>IF([4]道具信息!R211="","",[4]道具信息!R211)</f>
        <v/>
      </c>
      <c r="S211" s="19" t="str">
        <f>IF([4]道具信息!S211="","",[4]道具信息!S211)</f>
        <v/>
      </c>
      <c r="T211" s="19" t="str">
        <f>IF([4]道具信息!T211="","",[4]道具信息!T211)</f>
        <v/>
      </c>
      <c r="U211" s="19" t="str">
        <f>IF([4]道具信息!U211="","",[4]道具信息!U211)</f>
        <v/>
      </c>
      <c r="V211" s="19" t="str">
        <f>IF([4]道具信息!V211="","",[4]道具信息!V211)</f>
        <v/>
      </c>
      <c r="W211" s="19" t="str">
        <f>IF([4]道具信息!W211="","",[4]道具信息!W211)</f>
        <v/>
      </c>
      <c r="X211" s="19" t="str">
        <f>IF([4]道具信息!X211="","",[4]道具信息!X211)</f>
        <v/>
      </c>
      <c r="Y211" s="19" t="str">
        <f>IF([4]道具信息!Y211="","",[4]道具信息!Y211)</f>
        <v/>
      </c>
      <c r="Z211" s="19" t="str">
        <f>IF([4]道具信息!Z211="","",[4]道具信息!Z211)</f>
        <v/>
      </c>
    </row>
    <row r="212" spans="1:26" x14ac:dyDescent="0.15">
      <c r="A212" s="19" t="str">
        <f>IF([4]道具信息!A212="","",[4]道具信息!A212)</f>
        <v/>
      </c>
      <c r="B212" s="19" t="str">
        <f>IF([4]道具信息!B212="","",[4]道具信息!B212)</f>
        <v/>
      </c>
      <c r="C212" s="19" t="str">
        <f>IF([4]道具信息!C212="","",[4]道具信息!C212)</f>
        <v/>
      </c>
      <c r="D212" s="19" t="str">
        <f>IF([4]道具信息!D212="","",[4]道具信息!D212)</f>
        <v>橙色提纯券</v>
      </c>
      <c r="E212" s="19">
        <f>IF([4]道具信息!E212="","",[4]道具信息!E212)</f>
        <v>4000</v>
      </c>
      <c r="F212" s="19">
        <f>IF([4]道具信息!F212="","",[4]道具信息!F212)</f>
        <v>1</v>
      </c>
      <c r="G212" s="19">
        <f>IF([4]道具信息!G212="","",[4]道具信息!G212)</f>
        <v>1</v>
      </c>
      <c r="H212" s="19">
        <f>IF([4]道具信息!H212="","",[4]道具信息!H212)</f>
        <v>1</v>
      </c>
      <c r="I212" s="19">
        <f>IF([4]道具信息!I212="","",[4]道具信息!I212)</f>
        <v>4000</v>
      </c>
      <c r="J212" s="19">
        <f>IF([4]道具信息!J212="","",[4]道具信息!J212)</f>
        <v>4000</v>
      </c>
      <c r="K212" s="19">
        <f>IF([4]道具信息!K212="","",[4]道具信息!K212)</f>
        <v>4000</v>
      </c>
      <c r="L212" s="19" t="str">
        <f>IF([4]道具信息!L212="","",[4]道具信息!L212)</f>
        <v/>
      </c>
      <c r="M212" s="19" t="str">
        <f>IF([4]道具信息!M212="","",[4]道具信息!M212)</f>
        <v/>
      </c>
      <c r="N212" s="19" t="str">
        <f>IF([4]道具信息!N212="","",[4]道具信息!N212)</f>
        <v/>
      </c>
      <c r="O212" s="19" t="str">
        <f>IF([4]道具信息!O212="","",[4]道具信息!O212)</f>
        <v/>
      </c>
      <c r="P212" s="19" t="str">
        <f>IF([4]道具信息!P212="","",[4]道具信息!P212)</f>
        <v/>
      </c>
      <c r="Q212" s="19" t="str">
        <f>IF([4]道具信息!Q212="","",[4]道具信息!Q212)</f>
        <v/>
      </c>
      <c r="R212" s="19" t="str">
        <f>IF([4]道具信息!R212="","",[4]道具信息!R212)</f>
        <v/>
      </c>
      <c r="S212" s="19" t="str">
        <f>IF([4]道具信息!S212="","",[4]道具信息!S212)</f>
        <v/>
      </c>
      <c r="T212" s="19" t="str">
        <f>IF([4]道具信息!T212="","",[4]道具信息!T212)</f>
        <v/>
      </c>
      <c r="U212" s="19" t="str">
        <f>IF([4]道具信息!U212="","",[4]道具信息!U212)</f>
        <v/>
      </c>
      <c r="V212" s="19" t="str">
        <f>IF([4]道具信息!V212="","",[4]道具信息!V212)</f>
        <v/>
      </c>
      <c r="W212" s="19" t="str">
        <f>IF([4]道具信息!W212="","",[4]道具信息!W212)</f>
        <v/>
      </c>
      <c r="X212" s="19" t="str">
        <f>IF([4]道具信息!X212="","",[4]道具信息!X212)</f>
        <v/>
      </c>
      <c r="Y212" s="19" t="str">
        <f>IF([4]道具信息!Y212="","",[4]道具信息!Y212)</f>
        <v/>
      </c>
      <c r="Z212" s="19" t="str">
        <f>IF([4]道具信息!Z212="","",[4]道具信息!Z212)</f>
        <v/>
      </c>
    </row>
    <row r="213" spans="1:26" x14ac:dyDescent="0.15">
      <c r="A213" s="19" t="str">
        <f>IF([4]道具信息!A213="","",[4]道具信息!A213)</f>
        <v/>
      </c>
      <c r="B213" s="19" t="str">
        <f>IF([4]道具信息!B213="","",[4]道具信息!B213)</f>
        <v/>
      </c>
      <c r="C213" s="19" t="str">
        <f>IF([4]道具信息!C213="","",[4]道具信息!C213)</f>
        <v/>
      </c>
      <c r="D213" s="19" t="str">
        <f>IF([4]道具信息!D213="","",[4]道具信息!D213)</f>
        <v/>
      </c>
      <c r="E213" s="19" t="str">
        <f>IF([4]道具信息!E213="","",[4]道具信息!E213)</f>
        <v/>
      </c>
      <c r="F213" s="19" t="str">
        <f>IF([4]道具信息!F213="","",[4]道具信息!F213)</f>
        <v/>
      </c>
      <c r="G213" s="19" t="str">
        <f>IF([4]道具信息!G213="","",[4]道具信息!G213)</f>
        <v/>
      </c>
      <c r="H213" s="19" t="str">
        <f>IF([4]道具信息!H213="","",[4]道具信息!H213)</f>
        <v/>
      </c>
      <c r="I213" s="19" t="str">
        <f>IF([4]道具信息!I213="","",[4]道具信息!I213)</f>
        <v/>
      </c>
      <c r="J213" s="19" t="str">
        <f>IF([4]道具信息!J213="","",[4]道具信息!J213)</f>
        <v/>
      </c>
      <c r="K213" s="19" t="str">
        <f>IF([4]道具信息!K213="","",[4]道具信息!K213)</f>
        <v/>
      </c>
      <c r="L213" s="19" t="str">
        <f>IF([4]道具信息!L213="","",[4]道具信息!L213)</f>
        <v/>
      </c>
      <c r="M213" s="19" t="str">
        <f>IF([4]道具信息!M213="","",[4]道具信息!M213)</f>
        <v/>
      </c>
      <c r="N213" s="19" t="str">
        <f>IF([4]道具信息!N213="","",[4]道具信息!N213)</f>
        <v/>
      </c>
      <c r="O213" s="19" t="str">
        <f>IF([4]道具信息!O213="","",[4]道具信息!O213)</f>
        <v/>
      </c>
      <c r="P213" s="19" t="str">
        <f>IF([4]道具信息!P213="","",[4]道具信息!P213)</f>
        <v/>
      </c>
      <c r="Q213" s="19" t="str">
        <f>IF([4]道具信息!Q213="","",[4]道具信息!Q213)</f>
        <v/>
      </c>
      <c r="R213" s="19" t="str">
        <f>IF([4]道具信息!R213="","",[4]道具信息!R213)</f>
        <v/>
      </c>
      <c r="S213" s="19" t="str">
        <f>IF([4]道具信息!S213="","",[4]道具信息!S213)</f>
        <v/>
      </c>
      <c r="T213" s="19" t="str">
        <f>IF([4]道具信息!T213="","",[4]道具信息!T213)</f>
        <v/>
      </c>
      <c r="U213" s="19" t="str">
        <f>IF([4]道具信息!U213="","",[4]道具信息!U213)</f>
        <v/>
      </c>
      <c r="V213" s="19" t="str">
        <f>IF([4]道具信息!V213="","",[4]道具信息!V213)</f>
        <v/>
      </c>
      <c r="W213" s="19" t="str">
        <f>IF([4]道具信息!W213="","",[4]道具信息!W213)</f>
        <v/>
      </c>
      <c r="X213" s="19" t="str">
        <f>IF([4]道具信息!X213="","",[4]道具信息!X213)</f>
        <v/>
      </c>
      <c r="Y213" s="19" t="str">
        <f>IF([4]道具信息!Y213="","",[4]道具信息!Y213)</f>
        <v/>
      </c>
      <c r="Z213" s="19" t="str">
        <f>IF([4]道具信息!Z213="","",[4]道具信息!Z213)</f>
        <v/>
      </c>
    </row>
    <row r="214" spans="1:26" x14ac:dyDescent="0.15">
      <c r="A214" s="19" t="str">
        <f>IF([4]道具信息!A214="","",[4]道具信息!A214)</f>
        <v/>
      </c>
      <c r="B214" s="19" t="str">
        <f>IF([4]道具信息!B214="","",[4]道具信息!B214)</f>
        <v/>
      </c>
      <c r="C214" s="19" t="str">
        <f>IF([4]道具信息!C214="","",[4]道具信息!C214)</f>
        <v/>
      </c>
      <c r="D214" s="19" t="str">
        <f>IF([4]道具信息!D214="","",[4]道具信息!D214)</f>
        <v/>
      </c>
      <c r="E214" s="19" t="str">
        <f>IF([4]道具信息!E214="","",[4]道具信息!E214)</f>
        <v/>
      </c>
      <c r="F214" s="19" t="str">
        <f>IF([4]道具信息!F214="","",[4]道具信息!F214)</f>
        <v/>
      </c>
      <c r="G214" s="19" t="str">
        <f>IF([4]道具信息!G214="","",[4]道具信息!G214)</f>
        <v/>
      </c>
      <c r="H214" s="19" t="str">
        <f>IF([4]道具信息!H214="","",[4]道具信息!H214)</f>
        <v/>
      </c>
      <c r="I214" s="19" t="str">
        <f>IF([4]道具信息!I214="","",[4]道具信息!I214)</f>
        <v/>
      </c>
      <c r="J214" s="19" t="str">
        <f>IF([4]道具信息!J214="","",[4]道具信息!J214)</f>
        <v/>
      </c>
      <c r="K214" s="19" t="str">
        <f>IF([4]道具信息!K214="","",[4]道具信息!K214)</f>
        <v/>
      </c>
      <c r="L214" s="19" t="str">
        <f>IF([4]道具信息!L214="","",[4]道具信息!L214)</f>
        <v/>
      </c>
      <c r="M214" s="19" t="str">
        <f>IF([4]道具信息!M214="","",[4]道具信息!M214)</f>
        <v/>
      </c>
      <c r="N214" s="19" t="str">
        <f>IF([4]道具信息!N214="","",[4]道具信息!N214)</f>
        <v/>
      </c>
      <c r="O214" s="19" t="str">
        <f>IF([4]道具信息!O214="","",[4]道具信息!O214)</f>
        <v/>
      </c>
      <c r="P214" s="19" t="str">
        <f>IF([4]道具信息!P214="","",[4]道具信息!P214)</f>
        <v/>
      </c>
      <c r="Q214" s="19" t="str">
        <f>IF([4]道具信息!Q214="","",[4]道具信息!Q214)</f>
        <v/>
      </c>
      <c r="R214" s="19" t="str">
        <f>IF([4]道具信息!R214="","",[4]道具信息!R214)</f>
        <v/>
      </c>
      <c r="S214" s="19" t="str">
        <f>IF([4]道具信息!S214="","",[4]道具信息!S214)</f>
        <v/>
      </c>
      <c r="T214" s="19" t="str">
        <f>IF([4]道具信息!T214="","",[4]道具信息!T214)</f>
        <v/>
      </c>
      <c r="U214" s="19" t="str">
        <f>IF([4]道具信息!U214="","",[4]道具信息!U214)</f>
        <v/>
      </c>
      <c r="V214" s="19" t="str">
        <f>IF([4]道具信息!V214="","",[4]道具信息!V214)</f>
        <v/>
      </c>
      <c r="W214" s="19" t="str">
        <f>IF([4]道具信息!W214="","",[4]道具信息!W214)</f>
        <v/>
      </c>
      <c r="X214" s="19" t="str">
        <f>IF([4]道具信息!X214="","",[4]道具信息!X214)</f>
        <v/>
      </c>
      <c r="Y214" s="19" t="str">
        <f>IF([4]道具信息!Y214="","",[4]道具信息!Y214)</f>
        <v/>
      </c>
      <c r="Z214" s="19" t="str">
        <f>IF([4]道具信息!Z214="","",[4]道具信息!Z214)</f>
        <v/>
      </c>
    </row>
    <row r="215" spans="1:26" x14ac:dyDescent="0.15">
      <c r="A215" s="19" t="str">
        <f>IF([4]道具信息!A215="","",[4]道具信息!A215)</f>
        <v/>
      </c>
      <c r="B215" s="19" t="str">
        <f>IF([4]道具信息!B215="","",[4]道具信息!B215)</f>
        <v/>
      </c>
      <c r="C215" s="19" t="str">
        <f>IF([4]道具信息!C215="","",[4]道具信息!C215)</f>
        <v/>
      </c>
      <c r="D215" s="19" t="str">
        <f>IF([4]道具信息!D215="","",[4]道具信息!D215)</f>
        <v/>
      </c>
      <c r="E215" s="19" t="str">
        <f>IF([4]道具信息!E215="","",[4]道具信息!E215)</f>
        <v/>
      </c>
      <c r="F215" s="19" t="str">
        <f>IF([4]道具信息!F215="","",[4]道具信息!F215)</f>
        <v/>
      </c>
      <c r="G215" s="19" t="str">
        <f>IF([4]道具信息!G215="","",[4]道具信息!G215)</f>
        <v/>
      </c>
      <c r="H215" s="19" t="str">
        <f>IF([4]道具信息!H215="","",[4]道具信息!H215)</f>
        <v/>
      </c>
      <c r="I215" s="19" t="str">
        <f>IF([4]道具信息!I215="","",[4]道具信息!I215)</f>
        <v/>
      </c>
      <c r="J215" s="19" t="str">
        <f>IF([4]道具信息!J215="","",[4]道具信息!J215)</f>
        <v/>
      </c>
      <c r="K215" s="19" t="str">
        <f>IF([4]道具信息!K215="","",[4]道具信息!K215)</f>
        <v/>
      </c>
      <c r="L215" s="19" t="str">
        <f>IF([4]道具信息!L215="","",[4]道具信息!L215)</f>
        <v/>
      </c>
      <c r="M215" s="19" t="str">
        <f>IF([4]道具信息!M215="","",[4]道具信息!M215)</f>
        <v/>
      </c>
      <c r="N215" s="19" t="str">
        <f>IF([4]道具信息!N215="","",[4]道具信息!N215)</f>
        <v/>
      </c>
      <c r="O215" s="19" t="str">
        <f>IF([4]道具信息!O215="","",[4]道具信息!O215)</f>
        <v/>
      </c>
      <c r="P215" s="19" t="str">
        <f>IF([4]道具信息!P215="","",[4]道具信息!P215)</f>
        <v/>
      </c>
      <c r="Q215" s="19" t="str">
        <f>IF([4]道具信息!Q215="","",[4]道具信息!Q215)</f>
        <v/>
      </c>
      <c r="R215" s="19" t="str">
        <f>IF([4]道具信息!R215="","",[4]道具信息!R215)</f>
        <v/>
      </c>
      <c r="S215" s="19" t="str">
        <f>IF([4]道具信息!S215="","",[4]道具信息!S215)</f>
        <v/>
      </c>
      <c r="T215" s="19" t="str">
        <f>IF([4]道具信息!T215="","",[4]道具信息!T215)</f>
        <v/>
      </c>
      <c r="U215" s="19" t="str">
        <f>IF([4]道具信息!U215="","",[4]道具信息!U215)</f>
        <v/>
      </c>
      <c r="V215" s="19" t="str">
        <f>IF([4]道具信息!V215="","",[4]道具信息!V215)</f>
        <v/>
      </c>
      <c r="W215" s="19" t="str">
        <f>IF([4]道具信息!W215="","",[4]道具信息!W215)</f>
        <v/>
      </c>
      <c r="X215" s="19" t="str">
        <f>IF([4]道具信息!X215="","",[4]道具信息!X215)</f>
        <v/>
      </c>
      <c r="Y215" s="19" t="str">
        <f>IF([4]道具信息!Y215="","",[4]道具信息!Y215)</f>
        <v/>
      </c>
      <c r="Z215" s="19" t="str">
        <f>IF([4]道具信息!Z215="","",[4]道具信息!Z215)</f>
        <v/>
      </c>
    </row>
    <row r="216" spans="1:26" x14ac:dyDescent="0.15">
      <c r="A216" s="19" t="str">
        <f>IF([4]道具信息!A216="","",[4]道具信息!A216)</f>
        <v/>
      </c>
      <c r="B216" s="19" t="str">
        <f>IF([4]道具信息!B216="","",[4]道具信息!B216)</f>
        <v/>
      </c>
      <c r="C216" s="19" t="str">
        <f>IF([4]道具信息!C216="","",[4]道具信息!C216)</f>
        <v/>
      </c>
      <c r="D216" s="19" t="str">
        <f>IF([4]道具信息!D216="","",[4]道具信息!D216)</f>
        <v/>
      </c>
      <c r="E216" s="19" t="str">
        <f>IF([4]道具信息!E216="","",[4]道具信息!E216)</f>
        <v/>
      </c>
      <c r="F216" s="19" t="str">
        <f>IF([4]道具信息!F216="","",[4]道具信息!F216)</f>
        <v/>
      </c>
      <c r="G216" s="19" t="str">
        <f>IF([4]道具信息!G216="","",[4]道具信息!G216)</f>
        <v/>
      </c>
      <c r="H216" s="19" t="str">
        <f>IF([4]道具信息!H216="","",[4]道具信息!H216)</f>
        <v/>
      </c>
      <c r="I216" s="19" t="str">
        <f>IF([4]道具信息!I216="","",[4]道具信息!I216)</f>
        <v/>
      </c>
      <c r="J216" s="19" t="str">
        <f>IF([4]道具信息!J216="","",[4]道具信息!J216)</f>
        <v/>
      </c>
      <c r="K216" s="19" t="str">
        <f>IF([4]道具信息!K216="","",[4]道具信息!K216)</f>
        <v/>
      </c>
      <c r="L216" s="19" t="str">
        <f>IF([4]道具信息!L216="","",[4]道具信息!L216)</f>
        <v/>
      </c>
      <c r="M216" s="19" t="str">
        <f>IF([4]道具信息!M216="","",[4]道具信息!M216)</f>
        <v/>
      </c>
      <c r="N216" s="19" t="str">
        <f>IF([4]道具信息!N216="","",[4]道具信息!N216)</f>
        <v/>
      </c>
      <c r="O216" s="19" t="str">
        <f>IF([4]道具信息!O216="","",[4]道具信息!O216)</f>
        <v/>
      </c>
      <c r="P216" s="19" t="str">
        <f>IF([4]道具信息!P216="","",[4]道具信息!P216)</f>
        <v/>
      </c>
      <c r="Q216" s="19" t="str">
        <f>IF([4]道具信息!Q216="","",[4]道具信息!Q216)</f>
        <v/>
      </c>
      <c r="R216" s="19" t="str">
        <f>IF([4]道具信息!R216="","",[4]道具信息!R216)</f>
        <v/>
      </c>
      <c r="S216" s="19" t="str">
        <f>IF([4]道具信息!S216="","",[4]道具信息!S216)</f>
        <v/>
      </c>
      <c r="T216" s="19" t="str">
        <f>IF([4]道具信息!T216="","",[4]道具信息!T216)</f>
        <v/>
      </c>
      <c r="U216" s="19" t="str">
        <f>IF([4]道具信息!U216="","",[4]道具信息!U216)</f>
        <v/>
      </c>
      <c r="V216" s="19" t="str">
        <f>IF([4]道具信息!V216="","",[4]道具信息!V216)</f>
        <v/>
      </c>
      <c r="W216" s="19" t="str">
        <f>IF([4]道具信息!W216="","",[4]道具信息!W216)</f>
        <v/>
      </c>
      <c r="X216" s="19" t="str">
        <f>IF([4]道具信息!X216="","",[4]道具信息!X216)</f>
        <v/>
      </c>
      <c r="Y216" s="19" t="str">
        <f>IF([4]道具信息!Y216="","",[4]道具信息!Y216)</f>
        <v/>
      </c>
      <c r="Z216" s="19" t="str">
        <f>IF([4]道具信息!Z216="","",[4]道具信息!Z216)</f>
        <v/>
      </c>
    </row>
    <row r="217" spans="1:26" x14ac:dyDescent="0.15">
      <c r="A217" s="19" t="str">
        <f>IF([4]道具信息!A217="","",[4]道具信息!A217)</f>
        <v/>
      </c>
      <c r="B217" s="19" t="str">
        <f>IF([4]道具信息!B217="","",[4]道具信息!B217)</f>
        <v/>
      </c>
      <c r="C217" s="19" t="str">
        <f>IF([4]道具信息!C217="","",[4]道具信息!C217)</f>
        <v/>
      </c>
      <c r="D217" s="19" t="str">
        <f>IF([4]道具信息!D217="","",[4]道具信息!D217)</f>
        <v/>
      </c>
      <c r="E217" s="19" t="str">
        <f>IF([4]道具信息!E217="","",[4]道具信息!E217)</f>
        <v/>
      </c>
      <c r="F217" s="19" t="str">
        <f>IF([4]道具信息!F217="","",[4]道具信息!F217)</f>
        <v/>
      </c>
      <c r="G217" s="19" t="str">
        <f>IF([4]道具信息!G217="","",[4]道具信息!G217)</f>
        <v/>
      </c>
      <c r="H217" s="19" t="str">
        <f>IF([4]道具信息!H217="","",[4]道具信息!H217)</f>
        <v/>
      </c>
      <c r="I217" s="19" t="str">
        <f>IF([4]道具信息!I217="","",[4]道具信息!I217)</f>
        <v/>
      </c>
      <c r="J217" s="19" t="str">
        <f>IF([4]道具信息!J217="","",[4]道具信息!J217)</f>
        <v/>
      </c>
      <c r="K217" s="19" t="str">
        <f>IF([4]道具信息!K217="","",[4]道具信息!K217)</f>
        <v/>
      </c>
      <c r="L217" s="19" t="str">
        <f>IF([4]道具信息!L217="","",[4]道具信息!L217)</f>
        <v/>
      </c>
      <c r="M217" s="19" t="str">
        <f>IF([4]道具信息!M217="","",[4]道具信息!M217)</f>
        <v/>
      </c>
      <c r="N217" s="19" t="str">
        <f>IF([4]道具信息!N217="","",[4]道具信息!N217)</f>
        <v/>
      </c>
      <c r="O217" s="19" t="str">
        <f>IF([4]道具信息!O217="","",[4]道具信息!O217)</f>
        <v/>
      </c>
      <c r="P217" s="19" t="str">
        <f>IF([4]道具信息!P217="","",[4]道具信息!P217)</f>
        <v/>
      </c>
      <c r="Q217" s="19" t="str">
        <f>IF([4]道具信息!Q217="","",[4]道具信息!Q217)</f>
        <v/>
      </c>
      <c r="R217" s="19" t="str">
        <f>IF([4]道具信息!R217="","",[4]道具信息!R217)</f>
        <v/>
      </c>
      <c r="S217" s="19" t="str">
        <f>IF([4]道具信息!S217="","",[4]道具信息!S217)</f>
        <v/>
      </c>
      <c r="T217" s="19" t="str">
        <f>IF([4]道具信息!T217="","",[4]道具信息!T217)</f>
        <v/>
      </c>
      <c r="U217" s="19" t="str">
        <f>IF([4]道具信息!U217="","",[4]道具信息!U217)</f>
        <v/>
      </c>
      <c r="V217" s="19" t="str">
        <f>IF([4]道具信息!V217="","",[4]道具信息!V217)</f>
        <v/>
      </c>
      <c r="W217" s="19" t="str">
        <f>IF([4]道具信息!W217="","",[4]道具信息!W217)</f>
        <v/>
      </c>
      <c r="X217" s="19" t="str">
        <f>IF([4]道具信息!X217="","",[4]道具信息!X217)</f>
        <v/>
      </c>
      <c r="Y217" s="19" t="str">
        <f>IF([4]道具信息!Y217="","",[4]道具信息!Y217)</f>
        <v/>
      </c>
      <c r="Z217" s="19" t="str">
        <f>IF([4]道具信息!Z217="","",[4]道具信息!Z217)</f>
        <v/>
      </c>
    </row>
    <row r="218" spans="1:26" x14ac:dyDescent="0.15">
      <c r="A218" s="19" t="str">
        <f>IF([4]道具信息!A218="","",[4]道具信息!A218)</f>
        <v/>
      </c>
      <c r="B218" s="19" t="str">
        <f>IF([4]道具信息!B218="","",[4]道具信息!B218)</f>
        <v/>
      </c>
      <c r="C218" s="19" t="str">
        <f>IF([4]道具信息!C218="","",[4]道具信息!C218)</f>
        <v/>
      </c>
      <c r="D218" s="19" t="str">
        <f>IF([4]道具信息!D218="","",[4]道具信息!D218)</f>
        <v/>
      </c>
      <c r="E218" s="19" t="str">
        <f>IF([4]道具信息!E218="","",[4]道具信息!E218)</f>
        <v/>
      </c>
      <c r="F218" s="19" t="str">
        <f>IF([4]道具信息!F218="","",[4]道具信息!F218)</f>
        <v/>
      </c>
      <c r="G218" s="19" t="str">
        <f>IF([4]道具信息!G218="","",[4]道具信息!G218)</f>
        <v/>
      </c>
      <c r="H218" s="19" t="str">
        <f>IF([4]道具信息!H218="","",[4]道具信息!H218)</f>
        <v/>
      </c>
      <c r="I218" s="19" t="str">
        <f>IF([4]道具信息!I218="","",[4]道具信息!I218)</f>
        <v/>
      </c>
      <c r="J218" s="19" t="str">
        <f>IF([4]道具信息!J218="","",[4]道具信息!J218)</f>
        <v/>
      </c>
      <c r="K218" s="19" t="str">
        <f>IF([4]道具信息!K218="","",[4]道具信息!K218)</f>
        <v/>
      </c>
      <c r="L218" s="19" t="str">
        <f>IF([4]道具信息!L218="","",[4]道具信息!L218)</f>
        <v/>
      </c>
      <c r="M218" s="19" t="str">
        <f>IF([4]道具信息!M218="","",[4]道具信息!M218)</f>
        <v/>
      </c>
      <c r="N218" s="19" t="str">
        <f>IF([4]道具信息!N218="","",[4]道具信息!N218)</f>
        <v/>
      </c>
      <c r="O218" s="19" t="str">
        <f>IF([4]道具信息!O218="","",[4]道具信息!O218)</f>
        <v/>
      </c>
      <c r="P218" s="19" t="str">
        <f>IF([4]道具信息!P218="","",[4]道具信息!P218)</f>
        <v/>
      </c>
      <c r="Q218" s="19" t="str">
        <f>IF([4]道具信息!Q218="","",[4]道具信息!Q218)</f>
        <v/>
      </c>
      <c r="R218" s="19" t="str">
        <f>IF([4]道具信息!R218="","",[4]道具信息!R218)</f>
        <v/>
      </c>
      <c r="S218" s="19" t="str">
        <f>IF([4]道具信息!S218="","",[4]道具信息!S218)</f>
        <v/>
      </c>
      <c r="T218" s="19" t="str">
        <f>IF([4]道具信息!T218="","",[4]道具信息!T218)</f>
        <v/>
      </c>
      <c r="U218" s="19" t="str">
        <f>IF([4]道具信息!U218="","",[4]道具信息!U218)</f>
        <v/>
      </c>
      <c r="V218" s="19" t="str">
        <f>IF([4]道具信息!V218="","",[4]道具信息!V218)</f>
        <v/>
      </c>
      <c r="W218" s="19" t="str">
        <f>IF([4]道具信息!W218="","",[4]道具信息!W218)</f>
        <v/>
      </c>
      <c r="X218" s="19" t="str">
        <f>IF([4]道具信息!X218="","",[4]道具信息!X218)</f>
        <v/>
      </c>
      <c r="Y218" s="19" t="str">
        <f>IF([4]道具信息!Y218="","",[4]道具信息!Y218)</f>
        <v/>
      </c>
      <c r="Z218" s="19" t="str">
        <f>IF([4]道具信息!Z218="","",[4]道具信息!Z218)</f>
        <v/>
      </c>
    </row>
    <row r="219" spans="1:26" x14ac:dyDescent="0.15">
      <c r="A219" s="19" t="str">
        <f>IF([4]道具信息!A219="","",[4]道具信息!A219)</f>
        <v/>
      </c>
      <c r="B219" s="19" t="str">
        <f>IF([4]道具信息!B219="","",[4]道具信息!B219)</f>
        <v/>
      </c>
      <c r="C219" s="19" t="str">
        <f>IF([4]道具信息!C219="","",[4]道具信息!C219)</f>
        <v/>
      </c>
      <c r="D219" s="19" t="str">
        <f>IF([4]道具信息!D219="","",[4]道具信息!D219)</f>
        <v/>
      </c>
      <c r="E219" s="19" t="str">
        <f>IF([4]道具信息!E219="","",[4]道具信息!E219)</f>
        <v/>
      </c>
      <c r="F219" s="19" t="str">
        <f>IF([4]道具信息!F219="","",[4]道具信息!F219)</f>
        <v/>
      </c>
      <c r="G219" s="19" t="str">
        <f>IF([4]道具信息!G219="","",[4]道具信息!G219)</f>
        <v/>
      </c>
      <c r="H219" s="19" t="str">
        <f>IF([4]道具信息!H219="","",[4]道具信息!H219)</f>
        <v/>
      </c>
      <c r="I219" s="19" t="str">
        <f>IF([4]道具信息!I219="","",[4]道具信息!I219)</f>
        <v/>
      </c>
      <c r="J219" s="19" t="str">
        <f>IF([4]道具信息!J219="","",[4]道具信息!J219)</f>
        <v/>
      </c>
      <c r="K219" s="19" t="str">
        <f>IF([4]道具信息!K219="","",[4]道具信息!K219)</f>
        <v/>
      </c>
      <c r="L219" s="19" t="str">
        <f>IF([4]道具信息!L219="","",[4]道具信息!L219)</f>
        <v/>
      </c>
      <c r="M219" s="19" t="str">
        <f>IF([4]道具信息!M219="","",[4]道具信息!M219)</f>
        <v/>
      </c>
      <c r="N219" s="19" t="str">
        <f>IF([4]道具信息!N219="","",[4]道具信息!N219)</f>
        <v/>
      </c>
      <c r="O219" s="19" t="str">
        <f>IF([4]道具信息!O219="","",[4]道具信息!O219)</f>
        <v/>
      </c>
      <c r="P219" s="19" t="str">
        <f>IF([4]道具信息!P219="","",[4]道具信息!P219)</f>
        <v/>
      </c>
      <c r="Q219" s="19" t="str">
        <f>IF([4]道具信息!Q219="","",[4]道具信息!Q219)</f>
        <v/>
      </c>
      <c r="R219" s="19" t="str">
        <f>IF([4]道具信息!R219="","",[4]道具信息!R219)</f>
        <v/>
      </c>
      <c r="S219" s="19" t="str">
        <f>IF([4]道具信息!S219="","",[4]道具信息!S219)</f>
        <v/>
      </c>
      <c r="T219" s="19" t="str">
        <f>IF([4]道具信息!T219="","",[4]道具信息!T219)</f>
        <v/>
      </c>
      <c r="U219" s="19" t="str">
        <f>IF([4]道具信息!U219="","",[4]道具信息!U219)</f>
        <v/>
      </c>
      <c r="V219" s="19" t="str">
        <f>IF([4]道具信息!V219="","",[4]道具信息!V219)</f>
        <v/>
      </c>
      <c r="W219" s="19" t="str">
        <f>IF([4]道具信息!W219="","",[4]道具信息!W219)</f>
        <v/>
      </c>
      <c r="X219" s="19" t="str">
        <f>IF([4]道具信息!X219="","",[4]道具信息!X219)</f>
        <v/>
      </c>
      <c r="Y219" s="19" t="str">
        <f>IF([4]道具信息!Y219="","",[4]道具信息!Y219)</f>
        <v/>
      </c>
      <c r="Z219" s="19" t="str">
        <f>IF([4]道具信息!Z219="","",[4]道具信息!Z219)</f>
        <v/>
      </c>
    </row>
    <row r="220" spans="1:26" x14ac:dyDescent="0.15">
      <c r="A220" s="19" t="str">
        <f>IF([4]道具信息!A220="","",[4]道具信息!A220)</f>
        <v/>
      </c>
      <c r="B220" s="19" t="str">
        <f>IF([4]道具信息!B220="","",[4]道具信息!B220)</f>
        <v/>
      </c>
      <c r="C220" s="19" t="str">
        <f>IF([4]道具信息!C220="","",[4]道具信息!C220)</f>
        <v/>
      </c>
      <c r="D220" s="19" t="str">
        <f>IF([4]道具信息!D220="","",[4]道具信息!D220)</f>
        <v/>
      </c>
      <c r="E220" s="19" t="str">
        <f>IF([4]道具信息!E220="","",[4]道具信息!E220)</f>
        <v/>
      </c>
      <c r="F220" s="19" t="str">
        <f>IF([4]道具信息!F220="","",[4]道具信息!F220)</f>
        <v/>
      </c>
      <c r="G220" s="19" t="str">
        <f>IF([4]道具信息!G220="","",[4]道具信息!G220)</f>
        <v/>
      </c>
      <c r="H220" s="19" t="str">
        <f>IF([4]道具信息!H220="","",[4]道具信息!H220)</f>
        <v/>
      </c>
      <c r="I220" s="19" t="str">
        <f>IF([4]道具信息!I220="","",[4]道具信息!I220)</f>
        <v/>
      </c>
      <c r="J220" s="19" t="str">
        <f>IF([4]道具信息!J220="","",[4]道具信息!J220)</f>
        <v/>
      </c>
      <c r="K220" s="19" t="str">
        <f>IF([4]道具信息!K220="","",[4]道具信息!K220)</f>
        <v/>
      </c>
      <c r="L220" s="19" t="str">
        <f>IF([4]道具信息!L220="","",[4]道具信息!L220)</f>
        <v/>
      </c>
      <c r="M220" s="19" t="str">
        <f>IF([4]道具信息!M220="","",[4]道具信息!M220)</f>
        <v/>
      </c>
      <c r="N220" s="19" t="str">
        <f>IF([4]道具信息!N220="","",[4]道具信息!N220)</f>
        <v/>
      </c>
      <c r="O220" s="19" t="str">
        <f>IF([4]道具信息!O220="","",[4]道具信息!O220)</f>
        <v/>
      </c>
      <c r="P220" s="19" t="str">
        <f>IF([4]道具信息!P220="","",[4]道具信息!P220)</f>
        <v/>
      </c>
      <c r="Q220" s="19" t="str">
        <f>IF([4]道具信息!Q220="","",[4]道具信息!Q220)</f>
        <v/>
      </c>
      <c r="R220" s="19" t="str">
        <f>IF([4]道具信息!R220="","",[4]道具信息!R220)</f>
        <v/>
      </c>
      <c r="S220" s="19" t="str">
        <f>IF([4]道具信息!S220="","",[4]道具信息!S220)</f>
        <v/>
      </c>
      <c r="T220" s="19" t="str">
        <f>IF([4]道具信息!T220="","",[4]道具信息!T220)</f>
        <v/>
      </c>
      <c r="U220" s="19" t="str">
        <f>IF([4]道具信息!U220="","",[4]道具信息!U220)</f>
        <v/>
      </c>
      <c r="V220" s="19" t="str">
        <f>IF([4]道具信息!V220="","",[4]道具信息!V220)</f>
        <v/>
      </c>
      <c r="W220" s="19" t="str">
        <f>IF([4]道具信息!W220="","",[4]道具信息!W220)</f>
        <v/>
      </c>
      <c r="X220" s="19" t="str">
        <f>IF([4]道具信息!X220="","",[4]道具信息!X220)</f>
        <v/>
      </c>
      <c r="Y220" s="19" t="str">
        <f>IF([4]道具信息!Y220="","",[4]道具信息!Y220)</f>
        <v/>
      </c>
      <c r="Z220" s="19" t="str">
        <f>IF([4]道具信息!Z220="","",[4]道具信息!Z220)</f>
        <v/>
      </c>
    </row>
    <row r="221" spans="1:26" x14ac:dyDescent="0.15">
      <c r="A221" s="19" t="str">
        <f>IF([4]道具信息!A221="","",[4]道具信息!A221)</f>
        <v/>
      </c>
      <c r="B221" s="19" t="str">
        <f>IF([4]道具信息!B221="","",[4]道具信息!B221)</f>
        <v/>
      </c>
      <c r="C221" s="19">
        <f>IF([4]道具信息!C221="","",[4]道具信息!C221)</f>
        <v>21001</v>
      </c>
      <c r="D221" s="19" t="str">
        <f>IF([4]道具信息!D221="","",[4]道具信息!D221)</f>
        <v>一担粮食</v>
      </c>
      <c r="E221" s="19">
        <f>IF([4]道具信息!E221="","",[4]道具信息!E221)</f>
        <v>6</v>
      </c>
      <c r="F221" s="19">
        <f>IF([4]道具信息!F221="","",[4]道具信息!F221)</f>
        <v>1</v>
      </c>
      <c r="G221" s="19">
        <f>IF([4]道具信息!G221="","",[4]道具信息!G221)</f>
        <v>1</v>
      </c>
      <c r="H221" s="19">
        <f>IF([4]道具信息!H221="","",[4]道具信息!H221)</f>
        <v>0.3</v>
      </c>
      <c r="I221" s="19">
        <f>IF([4]道具信息!I221="","",[4]道具信息!I221)</f>
        <v>6</v>
      </c>
      <c r="J221" s="19">
        <f>IF([4]道具信息!J221="","",[4]道具信息!J221)</f>
        <v>6</v>
      </c>
      <c r="K221" s="19">
        <f>IF([4]道具信息!K221="","",[4]道具信息!K221)</f>
        <v>1.7999999999999998</v>
      </c>
      <c r="L221" s="19" t="str">
        <f>IF([4]道具信息!L221="","",[4]道具信息!L221)</f>
        <v>使用后获得10000安全粮食</v>
      </c>
      <c r="M221" s="19" t="str">
        <f>IF([4]道具信息!M221="","",[4]道具信息!M221)</f>
        <v/>
      </c>
      <c r="N221" s="19" t="str">
        <f>IF([4]道具信息!N221="","",[4]道具信息!N221)</f>
        <v/>
      </c>
      <c r="O221" s="19" t="str">
        <f>IF([4]道具信息!O221="","",[4]道具信息!O221)</f>
        <v/>
      </c>
      <c r="P221" s="19" t="str">
        <f>IF([4]道具信息!P221="","",[4]道具信息!P221)</f>
        <v/>
      </c>
      <c r="Q221" s="19" t="str">
        <f>IF([4]道具信息!Q221="","",[4]道具信息!Q221)</f>
        <v/>
      </c>
      <c r="R221" s="19" t="str">
        <f>IF([4]道具信息!R221="","",[4]道具信息!R221)</f>
        <v/>
      </c>
      <c r="S221" s="19" t="str">
        <f>IF([4]道具信息!S221="","",[4]道具信息!S221)</f>
        <v/>
      </c>
      <c r="T221" s="19" t="str">
        <f>IF([4]道具信息!T221="","",[4]道具信息!T221)</f>
        <v/>
      </c>
      <c r="U221" s="19" t="str">
        <f>IF([4]道具信息!U221="","",[4]道具信息!U221)</f>
        <v/>
      </c>
      <c r="V221" s="19" t="str">
        <f>IF([4]道具信息!V221="","",[4]道具信息!V221)</f>
        <v/>
      </c>
      <c r="W221" s="19" t="str">
        <f>IF([4]道具信息!W221="","",[4]道具信息!W221)</f>
        <v/>
      </c>
      <c r="X221" s="19" t="str">
        <f>IF([4]道具信息!X221="","",[4]道具信息!X221)</f>
        <v/>
      </c>
      <c r="Y221" s="19" t="str">
        <f>IF([4]道具信息!Y221="","",[4]道具信息!Y221)</f>
        <v/>
      </c>
      <c r="Z221" s="19" t="str">
        <f>IF([4]道具信息!Z221="","",[4]道具信息!Z221)</f>
        <v/>
      </c>
    </row>
    <row r="222" spans="1:26" x14ac:dyDescent="0.15">
      <c r="A222" s="19" t="str">
        <f>IF([4]道具信息!A222="","",[4]道具信息!A222)</f>
        <v/>
      </c>
      <c r="B222" s="19" t="str">
        <f>IF([4]道具信息!B222="","",[4]道具信息!B222)</f>
        <v/>
      </c>
      <c r="C222" s="19">
        <f>IF([4]道具信息!C222="","",[4]道具信息!C222)</f>
        <v>21002</v>
      </c>
      <c r="D222" s="19" t="str">
        <f>IF([4]道具信息!D222="","",[4]道具信息!D222)</f>
        <v>一堆粮食</v>
      </c>
      <c r="E222" s="19">
        <f>IF([4]道具信息!E222="","",[4]道具信息!E222)</f>
        <v>20</v>
      </c>
      <c r="F222" s="19">
        <f>IF([4]道具信息!F222="","",[4]道具信息!F222)</f>
        <v>1</v>
      </c>
      <c r="G222" s="19">
        <f>IF([4]道具信息!G222="","",[4]道具信息!G222)</f>
        <v>1</v>
      </c>
      <c r="H222" s="19">
        <f>IF([4]道具信息!H222="","",[4]道具信息!H222)</f>
        <v>0.3</v>
      </c>
      <c r="I222" s="19">
        <f>IF([4]道具信息!I222="","",[4]道具信息!I222)</f>
        <v>20</v>
      </c>
      <c r="J222" s="19">
        <f>IF([4]道具信息!J222="","",[4]道具信息!J222)</f>
        <v>20</v>
      </c>
      <c r="K222" s="19">
        <f>IF([4]道具信息!K222="","",[4]道具信息!K222)</f>
        <v>6</v>
      </c>
      <c r="L222" s="19" t="str">
        <f>IF([4]道具信息!L222="","",[4]道具信息!L222)</f>
        <v>使用后获得50000安全粮食</v>
      </c>
      <c r="M222" s="19" t="str">
        <f>IF([4]道具信息!M222="","",[4]道具信息!M222)</f>
        <v/>
      </c>
      <c r="N222" s="19" t="str">
        <f>IF([4]道具信息!N222="","",[4]道具信息!N222)</f>
        <v/>
      </c>
      <c r="O222" s="19" t="str">
        <f>IF([4]道具信息!O222="","",[4]道具信息!O222)</f>
        <v/>
      </c>
      <c r="P222" s="19" t="str">
        <f>IF([4]道具信息!P222="","",[4]道具信息!P222)</f>
        <v/>
      </c>
      <c r="Q222" s="19" t="str">
        <f>IF([4]道具信息!Q222="","",[4]道具信息!Q222)</f>
        <v/>
      </c>
      <c r="R222" s="19" t="str">
        <f>IF([4]道具信息!R222="","",[4]道具信息!R222)</f>
        <v/>
      </c>
      <c r="S222" s="19" t="str">
        <f>IF([4]道具信息!S222="","",[4]道具信息!S222)</f>
        <v/>
      </c>
      <c r="T222" s="19" t="str">
        <f>IF([4]道具信息!T222="","",[4]道具信息!T222)</f>
        <v/>
      </c>
      <c r="U222" s="19" t="str">
        <f>IF([4]道具信息!U222="","",[4]道具信息!U222)</f>
        <v/>
      </c>
      <c r="V222" s="19" t="str">
        <f>IF([4]道具信息!V222="","",[4]道具信息!V222)</f>
        <v/>
      </c>
      <c r="W222" s="19" t="str">
        <f>IF([4]道具信息!W222="","",[4]道具信息!W222)</f>
        <v/>
      </c>
      <c r="X222" s="19" t="str">
        <f>IF([4]道具信息!X222="","",[4]道具信息!X222)</f>
        <v/>
      </c>
      <c r="Y222" s="19" t="str">
        <f>IF([4]道具信息!Y222="","",[4]道具信息!Y222)</f>
        <v/>
      </c>
      <c r="Z222" s="19" t="str">
        <f>IF([4]道具信息!Z222="","",[4]道具信息!Z222)</f>
        <v/>
      </c>
    </row>
    <row r="223" spans="1:26" x14ac:dyDescent="0.15">
      <c r="A223" s="19" t="str">
        <f>IF([4]道具信息!A223="","",[4]道具信息!A223)</f>
        <v/>
      </c>
      <c r="B223" s="19" t="str">
        <f>IF([4]道具信息!B223="","",[4]道具信息!B223)</f>
        <v/>
      </c>
      <c r="C223" s="19">
        <f>IF([4]道具信息!C223="","",[4]道具信息!C223)</f>
        <v>21003</v>
      </c>
      <c r="D223" s="19" t="str">
        <f>IF([4]道具信息!D223="","",[4]道具信息!D223)</f>
        <v>一箱粮食</v>
      </c>
      <c r="E223" s="19">
        <f>IF([4]道具信息!E223="","",[4]道具信息!E223)</f>
        <v>45</v>
      </c>
      <c r="F223" s="19">
        <f>IF([4]道具信息!F223="","",[4]道具信息!F223)</f>
        <v>1.333</v>
      </c>
      <c r="G223" s="19">
        <f>IF([4]道具信息!G223="","",[4]道具信息!G223)</f>
        <v>1</v>
      </c>
      <c r="H223" s="19">
        <f>IF([4]道具信息!H223="","",[4]道具信息!H223)</f>
        <v>0.3</v>
      </c>
      <c r="I223" s="19">
        <f>IF([4]道具信息!I223="","",[4]道具信息!I223)</f>
        <v>59.984999999999999</v>
      </c>
      <c r="J223" s="19">
        <f>IF([4]道具信息!J223="","",[4]道具信息!J223)</f>
        <v>45</v>
      </c>
      <c r="K223" s="19">
        <f>IF([4]道具信息!K223="","",[4]道具信息!K223)</f>
        <v>13.5</v>
      </c>
      <c r="L223" s="19" t="str">
        <f>IF([4]道具信息!L223="","",[4]道具信息!L223)</f>
        <v>使用后获得150000安全粮食</v>
      </c>
      <c r="M223" s="19" t="str">
        <f>IF([4]道具信息!M223="","",[4]道具信息!M223)</f>
        <v/>
      </c>
      <c r="N223" s="19" t="str">
        <f>IF([4]道具信息!N223="","",[4]道具信息!N223)</f>
        <v/>
      </c>
      <c r="O223" s="19" t="str">
        <f>IF([4]道具信息!O223="","",[4]道具信息!O223)</f>
        <v/>
      </c>
      <c r="P223" s="19" t="str">
        <f>IF([4]道具信息!P223="","",[4]道具信息!P223)</f>
        <v/>
      </c>
      <c r="Q223" s="19" t="str">
        <f>IF([4]道具信息!Q223="","",[4]道具信息!Q223)</f>
        <v/>
      </c>
      <c r="R223" s="19" t="str">
        <f>IF([4]道具信息!R223="","",[4]道具信息!R223)</f>
        <v/>
      </c>
      <c r="S223" s="19" t="str">
        <f>IF([4]道具信息!S223="","",[4]道具信息!S223)</f>
        <v/>
      </c>
      <c r="T223" s="19" t="str">
        <f>IF([4]道具信息!T223="","",[4]道具信息!T223)</f>
        <v/>
      </c>
      <c r="U223" s="19" t="str">
        <f>IF([4]道具信息!U223="","",[4]道具信息!U223)</f>
        <v/>
      </c>
      <c r="V223" s="19" t="str">
        <f>IF([4]道具信息!V223="","",[4]道具信息!V223)</f>
        <v/>
      </c>
      <c r="W223" s="19" t="str">
        <f>IF([4]道具信息!W223="","",[4]道具信息!W223)</f>
        <v/>
      </c>
      <c r="X223" s="19" t="str">
        <f>IF([4]道具信息!X223="","",[4]道具信息!X223)</f>
        <v/>
      </c>
      <c r="Y223" s="19" t="str">
        <f>IF([4]道具信息!Y223="","",[4]道具信息!Y223)</f>
        <v/>
      </c>
      <c r="Z223" s="19" t="str">
        <f>IF([4]道具信息!Z223="","",[4]道具信息!Z223)</f>
        <v/>
      </c>
    </row>
    <row r="224" spans="1:26" x14ac:dyDescent="0.15">
      <c r="A224" s="19" t="str">
        <f>IF([4]道具信息!A224="","",[4]道具信息!A224)</f>
        <v/>
      </c>
      <c r="B224" s="19" t="str">
        <f>IF([4]道具信息!B224="","",[4]道具信息!B224)</f>
        <v/>
      </c>
      <c r="C224" s="19">
        <f>IF([4]道具信息!C224="","",[4]道具信息!C224)</f>
        <v>21004</v>
      </c>
      <c r="D224" s="19" t="str">
        <f>IF([4]道具信息!D224="","",[4]道具信息!D224)</f>
        <v>一车粮食</v>
      </c>
      <c r="E224" s="19">
        <f>IF([4]道具信息!E224="","",[4]道具信息!E224)</f>
        <v>100</v>
      </c>
      <c r="F224" s="19">
        <f>IF([4]道具信息!F224="","",[4]道具信息!F224)</f>
        <v>2</v>
      </c>
      <c r="G224" s="19">
        <f>IF([4]道具信息!G224="","",[4]道具信息!G224)</f>
        <v>1</v>
      </c>
      <c r="H224" s="19">
        <f>IF([4]道具信息!H224="","",[4]道具信息!H224)</f>
        <v>0.3</v>
      </c>
      <c r="I224" s="19">
        <f>IF([4]道具信息!I224="","",[4]道具信息!I224)</f>
        <v>200</v>
      </c>
      <c r="J224" s="19">
        <f>IF([4]道具信息!J224="","",[4]道具信息!J224)</f>
        <v>100</v>
      </c>
      <c r="K224" s="19">
        <f>IF([4]道具信息!K224="","",[4]道具信息!K224)</f>
        <v>30</v>
      </c>
      <c r="L224" s="19" t="str">
        <f>IF([4]道具信息!L224="","",[4]道具信息!L224)</f>
        <v>使用后获得500000安全粮食</v>
      </c>
      <c r="M224" s="19" t="str">
        <f>IF([4]道具信息!M224="","",[4]道具信息!M224)</f>
        <v/>
      </c>
      <c r="N224" s="19" t="str">
        <f>IF([4]道具信息!N224="","",[4]道具信息!N224)</f>
        <v/>
      </c>
      <c r="O224" s="19" t="str">
        <f>IF([4]道具信息!O224="","",[4]道具信息!O224)</f>
        <v/>
      </c>
      <c r="P224" s="19" t="str">
        <f>IF([4]道具信息!P224="","",[4]道具信息!P224)</f>
        <v/>
      </c>
      <c r="Q224" s="19" t="str">
        <f>IF([4]道具信息!Q224="","",[4]道具信息!Q224)</f>
        <v/>
      </c>
      <c r="R224" s="19" t="str">
        <f>IF([4]道具信息!R224="","",[4]道具信息!R224)</f>
        <v/>
      </c>
      <c r="S224" s="19" t="str">
        <f>IF([4]道具信息!S224="","",[4]道具信息!S224)</f>
        <v/>
      </c>
      <c r="T224" s="19" t="str">
        <f>IF([4]道具信息!T224="","",[4]道具信息!T224)</f>
        <v/>
      </c>
      <c r="U224" s="19" t="str">
        <f>IF([4]道具信息!U224="","",[4]道具信息!U224)</f>
        <v/>
      </c>
      <c r="V224" s="19" t="str">
        <f>IF([4]道具信息!V224="","",[4]道具信息!V224)</f>
        <v/>
      </c>
      <c r="W224" s="19" t="str">
        <f>IF([4]道具信息!W224="","",[4]道具信息!W224)</f>
        <v/>
      </c>
      <c r="X224" s="19" t="str">
        <f>IF([4]道具信息!X224="","",[4]道具信息!X224)</f>
        <v/>
      </c>
      <c r="Y224" s="19" t="str">
        <f>IF([4]道具信息!Y224="","",[4]道具信息!Y224)</f>
        <v/>
      </c>
      <c r="Z224" s="19" t="str">
        <f>IF([4]道具信息!Z224="","",[4]道具信息!Z224)</f>
        <v/>
      </c>
    </row>
    <row r="225" spans="1:26" x14ac:dyDescent="0.15">
      <c r="A225" s="19" t="str">
        <f>IF([4]道具信息!A225="","",[4]道具信息!A225)</f>
        <v/>
      </c>
      <c r="B225" s="19" t="str">
        <f>IF([4]道具信息!B225="","",[4]道具信息!B225)</f>
        <v/>
      </c>
      <c r="C225" s="19">
        <f>IF([4]道具信息!C225="","",[4]道具信息!C225)</f>
        <v>21005</v>
      </c>
      <c r="D225" s="19" t="str">
        <f>IF([4]道具信息!D225="","",[4]道具信息!D225)</f>
        <v>一担木材</v>
      </c>
      <c r="E225" s="19">
        <f>IF([4]道具信息!E225="","",[4]道具信息!E225)</f>
        <v>6</v>
      </c>
      <c r="F225" s="19">
        <f>IF([4]道具信息!F225="","",[4]道具信息!F225)</f>
        <v>1</v>
      </c>
      <c r="G225" s="19">
        <f>IF([4]道具信息!G225="","",[4]道具信息!G225)</f>
        <v>1</v>
      </c>
      <c r="H225" s="19">
        <f>IF([4]道具信息!H225="","",[4]道具信息!H225)</f>
        <v>0.3</v>
      </c>
      <c r="I225" s="19">
        <f>IF([4]道具信息!I225="","",[4]道具信息!I225)</f>
        <v>6</v>
      </c>
      <c r="J225" s="19">
        <f>IF([4]道具信息!J225="","",[4]道具信息!J225)</f>
        <v>6</v>
      </c>
      <c r="K225" s="19">
        <f>IF([4]道具信息!K225="","",[4]道具信息!K225)</f>
        <v>1.7999999999999998</v>
      </c>
      <c r="L225" s="19" t="str">
        <f>IF([4]道具信息!L225="","",[4]道具信息!L225)</f>
        <v>使用后获得10000安全木材</v>
      </c>
      <c r="M225" s="19" t="str">
        <f>IF([4]道具信息!M225="","",[4]道具信息!M225)</f>
        <v/>
      </c>
      <c r="N225" s="19" t="str">
        <f>IF([4]道具信息!N225="","",[4]道具信息!N225)</f>
        <v/>
      </c>
      <c r="O225" s="19" t="str">
        <f>IF([4]道具信息!O225="","",[4]道具信息!O225)</f>
        <v/>
      </c>
      <c r="P225" s="19" t="str">
        <f>IF([4]道具信息!P225="","",[4]道具信息!P225)</f>
        <v/>
      </c>
      <c r="Q225" s="19" t="str">
        <f>IF([4]道具信息!Q225="","",[4]道具信息!Q225)</f>
        <v/>
      </c>
      <c r="R225" s="19" t="str">
        <f>IF([4]道具信息!R225="","",[4]道具信息!R225)</f>
        <v/>
      </c>
      <c r="S225" s="19" t="str">
        <f>IF([4]道具信息!S225="","",[4]道具信息!S225)</f>
        <v/>
      </c>
      <c r="T225" s="19" t="str">
        <f>IF([4]道具信息!T225="","",[4]道具信息!T225)</f>
        <v/>
      </c>
      <c r="U225" s="19" t="str">
        <f>IF([4]道具信息!U225="","",[4]道具信息!U225)</f>
        <v/>
      </c>
      <c r="V225" s="19" t="str">
        <f>IF([4]道具信息!V225="","",[4]道具信息!V225)</f>
        <v/>
      </c>
      <c r="W225" s="19" t="str">
        <f>IF([4]道具信息!W225="","",[4]道具信息!W225)</f>
        <v/>
      </c>
      <c r="X225" s="19" t="str">
        <f>IF([4]道具信息!X225="","",[4]道具信息!X225)</f>
        <v/>
      </c>
      <c r="Y225" s="19" t="str">
        <f>IF([4]道具信息!Y225="","",[4]道具信息!Y225)</f>
        <v/>
      </c>
      <c r="Z225" s="19" t="str">
        <f>IF([4]道具信息!Z225="","",[4]道具信息!Z225)</f>
        <v/>
      </c>
    </row>
    <row r="226" spans="1:26" x14ac:dyDescent="0.15">
      <c r="A226" s="19" t="str">
        <f>IF([4]道具信息!A226="","",[4]道具信息!A226)</f>
        <v/>
      </c>
      <c r="B226" s="19" t="str">
        <f>IF([4]道具信息!B226="","",[4]道具信息!B226)</f>
        <v/>
      </c>
      <c r="C226" s="19">
        <f>IF([4]道具信息!C226="","",[4]道具信息!C226)</f>
        <v>21006</v>
      </c>
      <c r="D226" s="19" t="str">
        <f>IF([4]道具信息!D226="","",[4]道具信息!D226)</f>
        <v>一堆木材</v>
      </c>
      <c r="E226" s="19">
        <f>IF([4]道具信息!E226="","",[4]道具信息!E226)</f>
        <v>20</v>
      </c>
      <c r="F226" s="19">
        <f>IF([4]道具信息!F226="","",[4]道具信息!F226)</f>
        <v>1</v>
      </c>
      <c r="G226" s="19">
        <f>IF([4]道具信息!G226="","",[4]道具信息!G226)</f>
        <v>1</v>
      </c>
      <c r="H226" s="19">
        <f>IF([4]道具信息!H226="","",[4]道具信息!H226)</f>
        <v>0.3</v>
      </c>
      <c r="I226" s="19">
        <f>IF([4]道具信息!I226="","",[4]道具信息!I226)</f>
        <v>20</v>
      </c>
      <c r="J226" s="19">
        <f>IF([4]道具信息!J226="","",[4]道具信息!J226)</f>
        <v>20</v>
      </c>
      <c r="K226" s="19">
        <f>IF([4]道具信息!K226="","",[4]道具信息!K226)</f>
        <v>6</v>
      </c>
      <c r="L226" s="19" t="str">
        <f>IF([4]道具信息!L226="","",[4]道具信息!L226)</f>
        <v>使用后获得50000安全木材</v>
      </c>
      <c r="M226" s="19" t="str">
        <f>IF([4]道具信息!M226="","",[4]道具信息!M226)</f>
        <v/>
      </c>
      <c r="N226" s="19" t="str">
        <f>IF([4]道具信息!N226="","",[4]道具信息!N226)</f>
        <v/>
      </c>
      <c r="O226" s="19" t="str">
        <f>IF([4]道具信息!O226="","",[4]道具信息!O226)</f>
        <v/>
      </c>
      <c r="P226" s="19" t="str">
        <f>IF([4]道具信息!P226="","",[4]道具信息!P226)</f>
        <v/>
      </c>
      <c r="Q226" s="19" t="str">
        <f>IF([4]道具信息!Q226="","",[4]道具信息!Q226)</f>
        <v/>
      </c>
      <c r="R226" s="19" t="str">
        <f>IF([4]道具信息!R226="","",[4]道具信息!R226)</f>
        <v/>
      </c>
      <c r="S226" s="19" t="str">
        <f>IF([4]道具信息!S226="","",[4]道具信息!S226)</f>
        <v/>
      </c>
      <c r="T226" s="19" t="str">
        <f>IF([4]道具信息!T226="","",[4]道具信息!T226)</f>
        <v/>
      </c>
      <c r="U226" s="19" t="str">
        <f>IF([4]道具信息!U226="","",[4]道具信息!U226)</f>
        <v/>
      </c>
      <c r="V226" s="19" t="str">
        <f>IF([4]道具信息!V226="","",[4]道具信息!V226)</f>
        <v/>
      </c>
      <c r="W226" s="19" t="str">
        <f>IF([4]道具信息!W226="","",[4]道具信息!W226)</f>
        <v/>
      </c>
      <c r="X226" s="19" t="str">
        <f>IF([4]道具信息!X226="","",[4]道具信息!X226)</f>
        <v/>
      </c>
      <c r="Y226" s="19" t="str">
        <f>IF([4]道具信息!Y226="","",[4]道具信息!Y226)</f>
        <v/>
      </c>
      <c r="Z226" s="19" t="str">
        <f>IF([4]道具信息!Z226="","",[4]道具信息!Z226)</f>
        <v/>
      </c>
    </row>
    <row r="227" spans="1:26" x14ac:dyDescent="0.15">
      <c r="A227" s="19" t="str">
        <f>IF([4]道具信息!A227="","",[4]道具信息!A227)</f>
        <v/>
      </c>
      <c r="B227" s="19" t="str">
        <f>IF([4]道具信息!B227="","",[4]道具信息!B227)</f>
        <v/>
      </c>
      <c r="C227" s="19">
        <f>IF([4]道具信息!C227="","",[4]道具信息!C227)</f>
        <v>21007</v>
      </c>
      <c r="D227" s="19" t="str">
        <f>IF([4]道具信息!D227="","",[4]道具信息!D227)</f>
        <v>一箱木材</v>
      </c>
      <c r="E227" s="19">
        <f>IF([4]道具信息!E227="","",[4]道具信息!E227)</f>
        <v>45</v>
      </c>
      <c r="F227" s="19">
        <f>IF([4]道具信息!F227="","",[4]道具信息!F227)</f>
        <v>1.333</v>
      </c>
      <c r="G227" s="19">
        <f>IF([4]道具信息!G227="","",[4]道具信息!G227)</f>
        <v>1</v>
      </c>
      <c r="H227" s="19">
        <f>IF([4]道具信息!H227="","",[4]道具信息!H227)</f>
        <v>0.3</v>
      </c>
      <c r="I227" s="19">
        <f>IF([4]道具信息!I227="","",[4]道具信息!I227)</f>
        <v>59.984999999999999</v>
      </c>
      <c r="J227" s="19">
        <f>IF([4]道具信息!J227="","",[4]道具信息!J227)</f>
        <v>45</v>
      </c>
      <c r="K227" s="19">
        <f>IF([4]道具信息!K227="","",[4]道具信息!K227)</f>
        <v>13.5</v>
      </c>
      <c r="L227" s="19" t="str">
        <f>IF([4]道具信息!L227="","",[4]道具信息!L227)</f>
        <v>使用后获得150000安全木材</v>
      </c>
      <c r="M227" s="19" t="str">
        <f>IF([4]道具信息!M227="","",[4]道具信息!M227)</f>
        <v/>
      </c>
      <c r="N227" s="19" t="str">
        <f>IF([4]道具信息!N227="","",[4]道具信息!N227)</f>
        <v/>
      </c>
      <c r="O227" s="19" t="str">
        <f>IF([4]道具信息!O227="","",[4]道具信息!O227)</f>
        <v/>
      </c>
      <c r="P227" s="19" t="str">
        <f>IF([4]道具信息!P227="","",[4]道具信息!P227)</f>
        <v/>
      </c>
      <c r="Q227" s="19" t="str">
        <f>IF([4]道具信息!Q227="","",[4]道具信息!Q227)</f>
        <v/>
      </c>
      <c r="R227" s="19" t="str">
        <f>IF([4]道具信息!R227="","",[4]道具信息!R227)</f>
        <v/>
      </c>
      <c r="S227" s="19" t="str">
        <f>IF([4]道具信息!S227="","",[4]道具信息!S227)</f>
        <v/>
      </c>
      <c r="T227" s="19" t="str">
        <f>IF([4]道具信息!T227="","",[4]道具信息!T227)</f>
        <v/>
      </c>
      <c r="U227" s="19" t="str">
        <f>IF([4]道具信息!U227="","",[4]道具信息!U227)</f>
        <v/>
      </c>
      <c r="V227" s="19" t="str">
        <f>IF([4]道具信息!V227="","",[4]道具信息!V227)</f>
        <v/>
      </c>
      <c r="W227" s="19" t="str">
        <f>IF([4]道具信息!W227="","",[4]道具信息!W227)</f>
        <v/>
      </c>
      <c r="X227" s="19" t="str">
        <f>IF([4]道具信息!X227="","",[4]道具信息!X227)</f>
        <v/>
      </c>
      <c r="Y227" s="19" t="str">
        <f>IF([4]道具信息!Y227="","",[4]道具信息!Y227)</f>
        <v/>
      </c>
      <c r="Z227" s="19" t="str">
        <f>IF([4]道具信息!Z227="","",[4]道具信息!Z227)</f>
        <v/>
      </c>
    </row>
    <row r="228" spans="1:26" x14ac:dyDescent="0.15">
      <c r="A228" s="19" t="str">
        <f>IF([4]道具信息!A228="","",[4]道具信息!A228)</f>
        <v/>
      </c>
      <c r="B228" s="19" t="str">
        <f>IF([4]道具信息!B228="","",[4]道具信息!B228)</f>
        <v/>
      </c>
      <c r="C228" s="19">
        <f>IF([4]道具信息!C228="","",[4]道具信息!C228)</f>
        <v>21008</v>
      </c>
      <c r="D228" s="19" t="str">
        <f>IF([4]道具信息!D228="","",[4]道具信息!D228)</f>
        <v>一车木材</v>
      </c>
      <c r="E228" s="19">
        <f>IF([4]道具信息!E228="","",[4]道具信息!E228)</f>
        <v>100</v>
      </c>
      <c r="F228" s="19">
        <f>IF([4]道具信息!F228="","",[4]道具信息!F228)</f>
        <v>2</v>
      </c>
      <c r="G228" s="19">
        <f>IF([4]道具信息!G228="","",[4]道具信息!G228)</f>
        <v>1</v>
      </c>
      <c r="H228" s="19">
        <f>IF([4]道具信息!H228="","",[4]道具信息!H228)</f>
        <v>0.3</v>
      </c>
      <c r="I228" s="19">
        <f>IF([4]道具信息!I228="","",[4]道具信息!I228)</f>
        <v>200</v>
      </c>
      <c r="J228" s="19">
        <f>IF([4]道具信息!J228="","",[4]道具信息!J228)</f>
        <v>100</v>
      </c>
      <c r="K228" s="19">
        <f>IF([4]道具信息!K228="","",[4]道具信息!K228)</f>
        <v>30</v>
      </c>
      <c r="L228" s="19" t="str">
        <f>IF([4]道具信息!L228="","",[4]道具信息!L228)</f>
        <v>使用后获得500000安全木材</v>
      </c>
      <c r="M228" s="19" t="str">
        <f>IF([4]道具信息!M228="","",[4]道具信息!M228)</f>
        <v/>
      </c>
      <c r="N228" s="19" t="str">
        <f>IF([4]道具信息!N228="","",[4]道具信息!N228)</f>
        <v/>
      </c>
      <c r="O228" s="19" t="str">
        <f>IF([4]道具信息!O228="","",[4]道具信息!O228)</f>
        <v/>
      </c>
      <c r="P228" s="19" t="str">
        <f>IF([4]道具信息!P228="","",[4]道具信息!P228)</f>
        <v/>
      </c>
      <c r="Q228" s="19" t="str">
        <f>IF([4]道具信息!Q228="","",[4]道具信息!Q228)</f>
        <v/>
      </c>
      <c r="R228" s="19" t="str">
        <f>IF([4]道具信息!R228="","",[4]道具信息!R228)</f>
        <v/>
      </c>
      <c r="S228" s="19" t="str">
        <f>IF([4]道具信息!S228="","",[4]道具信息!S228)</f>
        <v/>
      </c>
      <c r="T228" s="19" t="str">
        <f>IF([4]道具信息!T228="","",[4]道具信息!T228)</f>
        <v/>
      </c>
      <c r="U228" s="19" t="str">
        <f>IF([4]道具信息!U228="","",[4]道具信息!U228)</f>
        <v/>
      </c>
      <c r="V228" s="19" t="str">
        <f>IF([4]道具信息!V228="","",[4]道具信息!V228)</f>
        <v/>
      </c>
      <c r="W228" s="19" t="str">
        <f>IF([4]道具信息!W228="","",[4]道具信息!W228)</f>
        <v/>
      </c>
      <c r="X228" s="19" t="str">
        <f>IF([4]道具信息!X228="","",[4]道具信息!X228)</f>
        <v/>
      </c>
      <c r="Y228" s="19" t="str">
        <f>IF([4]道具信息!Y228="","",[4]道具信息!Y228)</f>
        <v/>
      </c>
      <c r="Z228" s="19" t="str">
        <f>IF([4]道具信息!Z228="","",[4]道具信息!Z228)</f>
        <v/>
      </c>
    </row>
    <row r="229" spans="1:26" x14ac:dyDescent="0.15">
      <c r="A229" s="19" t="str">
        <f>IF([4]道具信息!A229="","",[4]道具信息!A229)</f>
        <v/>
      </c>
      <c r="B229" s="19" t="str">
        <f>IF([4]道具信息!B229="","",[4]道具信息!B229)</f>
        <v/>
      </c>
      <c r="C229" s="19">
        <f>IF([4]道具信息!C229="","",[4]道具信息!C229)</f>
        <v>21009</v>
      </c>
      <c r="D229" s="19" t="str">
        <f>IF([4]道具信息!D229="","",[4]道具信息!D229)</f>
        <v>一担石料</v>
      </c>
      <c r="E229" s="19">
        <f>IF([4]道具信息!E229="","",[4]道具信息!E229)</f>
        <v>6</v>
      </c>
      <c r="F229" s="19">
        <f>IF([4]道具信息!F229="","",[4]道具信息!F229)</f>
        <v>1</v>
      </c>
      <c r="G229" s="19">
        <f>IF([4]道具信息!G229="","",[4]道具信息!G229)</f>
        <v>1</v>
      </c>
      <c r="H229" s="19">
        <f>IF([4]道具信息!H229="","",[4]道具信息!H229)</f>
        <v>0.3</v>
      </c>
      <c r="I229" s="19">
        <f>IF([4]道具信息!I229="","",[4]道具信息!I229)</f>
        <v>6</v>
      </c>
      <c r="J229" s="19">
        <f>IF([4]道具信息!J229="","",[4]道具信息!J229)</f>
        <v>6</v>
      </c>
      <c r="K229" s="19">
        <f>IF([4]道具信息!K229="","",[4]道具信息!K229)</f>
        <v>1.7999999999999998</v>
      </c>
      <c r="L229" s="19" t="str">
        <f>IF([4]道具信息!L229="","",[4]道具信息!L229)</f>
        <v>使用后获得10000安全石料</v>
      </c>
      <c r="M229" s="19" t="str">
        <f>IF([4]道具信息!M229="","",[4]道具信息!M229)</f>
        <v/>
      </c>
      <c r="N229" s="19" t="str">
        <f>IF([4]道具信息!N229="","",[4]道具信息!N229)</f>
        <v/>
      </c>
      <c r="O229" s="19" t="str">
        <f>IF([4]道具信息!O229="","",[4]道具信息!O229)</f>
        <v/>
      </c>
      <c r="P229" s="19" t="str">
        <f>IF([4]道具信息!P229="","",[4]道具信息!P229)</f>
        <v/>
      </c>
      <c r="Q229" s="19" t="str">
        <f>IF([4]道具信息!Q229="","",[4]道具信息!Q229)</f>
        <v/>
      </c>
      <c r="R229" s="19" t="str">
        <f>IF([4]道具信息!R229="","",[4]道具信息!R229)</f>
        <v/>
      </c>
      <c r="S229" s="19" t="str">
        <f>IF([4]道具信息!S229="","",[4]道具信息!S229)</f>
        <v/>
      </c>
      <c r="T229" s="19" t="str">
        <f>IF([4]道具信息!T229="","",[4]道具信息!T229)</f>
        <v/>
      </c>
      <c r="U229" s="19" t="str">
        <f>IF([4]道具信息!U229="","",[4]道具信息!U229)</f>
        <v/>
      </c>
      <c r="V229" s="19" t="str">
        <f>IF([4]道具信息!V229="","",[4]道具信息!V229)</f>
        <v/>
      </c>
      <c r="W229" s="19" t="str">
        <f>IF([4]道具信息!W229="","",[4]道具信息!W229)</f>
        <v/>
      </c>
      <c r="X229" s="19" t="str">
        <f>IF([4]道具信息!X229="","",[4]道具信息!X229)</f>
        <v/>
      </c>
      <c r="Y229" s="19" t="str">
        <f>IF([4]道具信息!Y229="","",[4]道具信息!Y229)</f>
        <v/>
      </c>
      <c r="Z229" s="19" t="str">
        <f>IF([4]道具信息!Z229="","",[4]道具信息!Z229)</f>
        <v/>
      </c>
    </row>
    <row r="230" spans="1:26" x14ac:dyDescent="0.15">
      <c r="A230" s="19" t="str">
        <f>IF([4]道具信息!A230="","",[4]道具信息!A230)</f>
        <v/>
      </c>
      <c r="B230" s="19" t="str">
        <f>IF([4]道具信息!B230="","",[4]道具信息!B230)</f>
        <v/>
      </c>
      <c r="C230" s="19">
        <f>IF([4]道具信息!C230="","",[4]道具信息!C230)</f>
        <v>21010</v>
      </c>
      <c r="D230" s="19" t="str">
        <f>IF([4]道具信息!D230="","",[4]道具信息!D230)</f>
        <v>一堆石料</v>
      </c>
      <c r="E230" s="19">
        <f>IF([4]道具信息!E230="","",[4]道具信息!E230)</f>
        <v>20</v>
      </c>
      <c r="F230" s="19">
        <f>IF([4]道具信息!F230="","",[4]道具信息!F230)</f>
        <v>1</v>
      </c>
      <c r="G230" s="19">
        <f>IF([4]道具信息!G230="","",[4]道具信息!G230)</f>
        <v>1</v>
      </c>
      <c r="H230" s="19">
        <f>IF([4]道具信息!H230="","",[4]道具信息!H230)</f>
        <v>0.3</v>
      </c>
      <c r="I230" s="19">
        <f>IF([4]道具信息!I230="","",[4]道具信息!I230)</f>
        <v>20</v>
      </c>
      <c r="J230" s="19">
        <f>IF([4]道具信息!J230="","",[4]道具信息!J230)</f>
        <v>20</v>
      </c>
      <c r="K230" s="19">
        <f>IF([4]道具信息!K230="","",[4]道具信息!K230)</f>
        <v>6</v>
      </c>
      <c r="L230" s="19" t="str">
        <f>IF([4]道具信息!L230="","",[4]道具信息!L230)</f>
        <v>使用后获得50000安全石料</v>
      </c>
      <c r="M230" s="19" t="str">
        <f>IF([4]道具信息!M230="","",[4]道具信息!M230)</f>
        <v/>
      </c>
      <c r="N230" s="19" t="str">
        <f>IF([4]道具信息!N230="","",[4]道具信息!N230)</f>
        <v/>
      </c>
      <c r="O230" s="19" t="str">
        <f>IF([4]道具信息!O230="","",[4]道具信息!O230)</f>
        <v/>
      </c>
      <c r="P230" s="19" t="str">
        <f>IF([4]道具信息!P230="","",[4]道具信息!P230)</f>
        <v/>
      </c>
      <c r="Q230" s="19" t="str">
        <f>IF([4]道具信息!Q230="","",[4]道具信息!Q230)</f>
        <v/>
      </c>
      <c r="R230" s="19" t="str">
        <f>IF([4]道具信息!R230="","",[4]道具信息!R230)</f>
        <v/>
      </c>
      <c r="S230" s="19" t="str">
        <f>IF([4]道具信息!S230="","",[4]道具信息!S230)</f>
        <v/>
      </c>
      <c r="T230" s="19" t="str">
        <f>IF([4]道具信息!T230="","",[4]道具信息!T230)</f>
        <v/>
      </c>
      <c r="U230" s="19" t="str">
        <f>IF([4]道具信息!U230="","",[4]道具信息!U230)</f>
        <v/>
      </c>
      <c r="V230" s="19" t="str">
        <f>IF([4]道具信息!V230="","",[4]道具信息!V230)</f>
        <v/>
      </c>
      <c r="W230" s="19" t="str">
        <f>IF([4]道具信息!W230="","",[4]道具信息!W230)</f>
        <v/>
      </c>
      <c r="X230" s="19" t="str">
        <f>IF([4]道具信息!X230="","",[4]道具信息!X230)</f>
        <v/>
      </c>
      <c r="Y230" s="19" t="str">
        <f>IF([4]道具信息!Y230="","",[4]道具信息!Y230)</f>
        <v/>
      </c>
      <c r="Z230" s="19" t="str">
        <f>IF([4]道具信息!Z230="","",[4]道具信息!Z230)</f>
        <v/>
      </c>
    </row>
    <row r="231" spans="1:26" x14ac:dyDescent="0.15">
      <c r="A231" s="19" t="str">
        <f>IF([4]道具信息!A231="","",[4]道具信息!A231)</f>
        <v/>
      </c>
      <c r="B231" s="19" t="str">
        <f>IF([4]道具信息!B231="","",[4]道具信息!B231)</f>
        <v/>
      </c>
      <c r="C231" s="19">
        <f>IF([4]道具信息!C231="","",[4]道具信息!C231)</f>
        <v>21011</v>
      </c>
      <c r="D231" s="19" t="str">
        <f>IF([4]道具信息!D231="","",[4]道具信息!D231)</f>
        <v>一箱石料</v>
      </c>
      <c r="E231" s="19">
        <f>IF([4]道具信息!E231="","",[4]道具信息!E231)</f>
        <v>45</v>
      </c>
      <c r="F231" s="19">
        <f>IF([4]道具信息!F231="","",[4]道具信息!F231)</f>
        <v>1.333</v>
      </c>
      <c r="G231" s="19">
        <f>IF([4]道具信息!G231="","",[4]道具信息!G231)</f>
        <v>1</v>
      </c>
      <c r="H231" s="19">
        <f>IF([4]道具信息!H231="","",[4]道具信息!H231)</f>
        <v>0.3</v>
      </c>
      <c r="I231" s="19">
        <f>IF([4]道具信息!I231="","",[4]道具信息!I231)</f>
        <v>59.984999999999999</v>
      </c>
      <c r="J231" s="19">
        <f>IF([4]道具信息!J231="","",[4]道具信息!J231)</f>
        <v>45</v>
      </c>
      <c r="K231" s="19">
        <f>IF([4]道具信息!K231="","",[4]道具信息!K231)</f>
        <v>13.5</v>
      </c>
      <c r="L231" s="19" t="str">
        <f>IF([4]道具信息!L231="","",[4]道具信息!L231)</f>
        <v>使用后获得150000安全石料</v>
      </c>
      <c r="M231" s="19" t="str">
        <f>IF([4]道具信息!M231="","",[4]道具信息!M231)</f>
        <v/>
      </c>
      <c r="N231" s="19" t="str">
        <f>IF([4]道具信息!N231="","",[4]道具信息!N231)</f>
        <v/>
      </c>
      <c r="O231" s="19" t="str">
        <f>IF([4]道具信息!O231="","",[4]道具信息!O231)</f>
        <v/>
      </c>
      <c r="P231" s="19" t="str">
        <f>IF([4]道具信息!P231="","",[4]道具信息!P231)</f>
        <v/>
      </c>
      <c r="Q231" s="19" t="str">
        <f>IF([4]道具信息!Q231="","",[4]道具信息!Q231)</f>
        <v/>
      </c>
      <c r="R231" s="19" t="str">
        <f>IF([4]道具信息!R231="","",[4]道具信息!R231)</f>
        <v/>
      </c>
      <c r="S231" s="19" t="str">
        <f>IF([4]道具信息!S231="","",[4]道具信息!S231)</f>
        <v/>
      </c>
      <c r="T231" s="19" t="str">
        <f>IF([4]道具信息!T231="","",[4]道具信息!T231)</f>
        <v/>
      </c>
      <c r="U231" s="19" t="str">
        <f>IF([4]道具信息!U231="","",[4]道具信息!U231)</f>
        <v/>
      </c>
      <c r="V231" s="19" t="str">
        <f>IF([4]道具信息!V231="","",[4]道具信息!V231)</f>
        <v/>
      </c>
      <c r="W231" s="19" t="str">
        <f>IF([4]道具信息!W231="","",[4]道具信息!W231)</f>
        <v/>
      </c>
      <c r="X231" s="19" t="str">
        <f>IF([4]道具信息!X231="","",[4]道具信息!X231)</f>
        <v/>
      </c>
      <c r="Y231" s="19" t="str">
        <f>IF([4]道具信息!Y231="","",[4]道具信息!Y231)</f>
        <v/>
      </c>
      <c r="Z231" s="19" t="str">
        <f>IF([4]道具信息!Z231="","",[4]道具信息!Z231)</f>
        <v/>
      </c>
    </row>
    <row r="232" spans="1:26" x14ac:dyDescent="0.15">
      <c r="A232" s="19" t="str">
        <f>IF([4]道具信息!A232="","",[4]道具信息!A232)</f>
        <v/>
      </c>
      <c r="B232" s="19" t="str">
        <f>IF([4]道具信息!B232="","",[4]道具信息!B232)</f>
        <v/>
      </c>
      <c r="C232" s="19">
        <f>IF([4]道具信息!C232="","",[4]道具信息!C232)</f>
        <v>21012</v>
      </c>
      <c r="D232" s="19" t="str">
        <f>IF([4]道具信息!D232="","",[4]道具信息!D232)</f>
        <v>一车石料</v>
      </c>
      <c r="E232" s="19">
        <f>IF([4]道具信息!E232="","",[4]道具信息!E232)</f>
        <v>100</v>
      </c>
      <c r="F232" s="19">
        <f>IF([4]道具信息!F232="","",[4]道具信息!F232)</f>
        <v>2</v>
      </c>
      <c r="G232" s="19">
        <f>IF([4]道具信息!G232="","",[4]道具信息!G232)</f>
        <v>1</v>
      </c>
      <c r="H232" s="19">
        <f>IF([4]道具信息!H232="","",[4]道具信息!H232)</f>
        <v>0.3</v>
      </c>
      <c r="I232" s="19">
        <f>IF([4]道具信息!I232="","",[4]道具信息!I232)</f>
        <v>200</v>
      </c>
      <c r="J232" s="19">
        <f>IF([4]道具信息!J232="","",[4]道具信息!J232)</f>
        <v>100</v>
      </c>
      <c r="K232" s="19">
        <f>IF([4]道具信息!K232="","",[4]道具信息!K232)</f>
        <v>30</v>
      </c>
      <c r="L232" s="19" t="str">
        <f>IF([4]道具信息!L232="","",[4]道具信息!L232)</f>
        <v>使用后获得500000安全石料</v>
      </c>
      <c r="M232" s="19" t="str">
        <f>IF([4]道具信息!M232="","",[4]道具信息!M232)</f>
        <v/>
      </c>
      <c r="N232" s="19" t="str">
        <f>IF([4]道具信息!N232="","",[4]道具信息!N232)</f>
        <v/>
      </c>
      <c r="O232" s="19" t="str">
        <f>IF([4]道具信息!O232="","",[4]道具信息!O232)</f>
        <v/>
      </c>
      <c r="P232" s="19" t="str">
        <f>IF([4]道具信息!P232="","",[4]道具信息!P232)</f>
        <v/>
      </c>
      <c r="Q232" s="19" t="str">
        <f>IF([4]道具信息!Q232="","",[4]道具信息!Q232)</f>
        <v/>
      </c>
      <c r="R232" s="19" t="str">
        <f>IF([4]道具信息!R232="","",[4]道具信息!R232)</f>
        <v/>
      </c>
      <c r="S232" s="19" t="str">
        <f>IF([4]道具信息!S232="","",[4]道具信息!S232)</f>
        <v/>
      </c>
      <c r="T232" s="19" t="str">
        <f>IF([4]道具信息!T232="","",[4]道具信息!T232)</f>
        <v/>
      </c>
      <c r="U232" s="19" t="str">
        <f>IF([4]道具信息!U232="","",[4]道具信息!U232)</f>
        <v/>
      </c>
      <c r="V232" s="19" t="str">
        <f>IF([4]道具信息!V232="","",[4]道具信息!V232)</f>
        <v/>
      </c>
      <c r="W232" s="19" t="str">
        <f>IF([4]道具信息!W232="","",[4]道具信息!W232)</f>
        <v/>
      </c>
      <c r="X232" s="19" t="str">
        <f>IF([4]道具信息!X232="","",[4]道具信息!X232)</f>
        <v/>
      </c>
      <c r="Y232" s="19" t="str">
        <f>IF([4]道具信息!Y232="","",[4]道具信息!Y232)</f>
        <v/>
      </c>
      <c r="Z232" s="19" t="str">
        <f>IF([4]道具信息!Z232="","",[4]道具信息!Z232)</f>
        <v/>
      </c>
    </row>
    <row r="233" spans="1:26" x14ac:dyDescent="0.15">
      <c r="A233" s="19" t="str">
        <f>IF([4]道具信息!A233="","",[4]道具信息!A233)</f>
        <v/>
      </c>
      <c r="B233" s="19" t="str">
        <f>IF([4]道具信息!B233="","",[4]道具信息!B233)</f>
        <v/>
      </c>
      <c r="C233" s="19">
        <f>IF([4]道具信息!C233="","",[4]道具信息!C233)</f>
        <v>21013</v>
      </c>
      <c r="D233" s="19" t="str">
        <f>IF([4]道具信息!D233="","",[4]道具信息!D233)</f>
        <v>一担铁矿</v>
      </c>
      <c r="E233" s="19">
        <f>IF([4]道具信息!E233="","",[4]道具信息!E233)</f>
        <v>12</v>
      </c>
      <c r="F233" s="19">
        <f>IF([4]道具信息!F233="","",[4]道具信息!F233)</f>
        <v>1</v>
      </c>
      <c r="G233" s="19">
        <f>IF([4]道具信息!G233="","",[4]道具信息!G233)</f>
        <v>1</v>
      </c>
      <c r="H233" s="19">
        <f>IF([4]道具信息!H233="","",[4]道具信息!H233)</f>
        <v>0.3</v>
      </c>
      <c r="I233" s="19">
        <f>IF([4]道具信息!I233="","",[4]道具信息!I233)</f>
        <v>12</v>
      </c>
      <c r="J233" s="19">
        <f>IF([4]道具信息!J233="","",[4]道具信息!J233)</f>
        <v>12</v>
      </c>
      <c r="K233" s="19">
        <f>IF([4]道具信息!K233="","",[4]道具信息!K233)</f>
        <v>3.5999999999999996</v>
      </c>
      <c r="L233" s="19" t="str">
        <f>IF([4]道具信息!L233="","",[4]道具信息!L233)</f>
        <v>使用后获得10000安全铁矿</v>
      </c>
      <c r="M233" s="19" t="str">
        <f>IF([4]道具信息!M233="","",[4]道具信息!M233)</f>
        <v/>
      </c>
      <c r="N233" s="19" t="str">
        <f>IF([4]道具信息!N233="","",[4]道具信息!N233)</f>
        <v/>
      </c>
      <c r="O233" s="19" t="str">
        <f>IF([4]道具信息!O233="","",[4]道具信息!O233)</f>
        <v/>
      </c>
      <c r="P233" s="19" t="str">
        <f>IF([4]道具信息!P233="","",[4]道具信息!P233)</f>
        <v/>
      </c>
      <c r="Q233" s="19" t="str">
        <f>IF([4]道具信息!Q233="","",[4]道具信息!Q233)</f>
        <v/>
      </c>
      <c r="R233" s="19" t="str">
        <f>IF([4]道具信息!R233="","",[4]道具信息!R233)</f>
        <v/>
      </c>
      <c r="S233" s="19" t="str">
        <f>IF([4]道具信息!S233="","",[4]道具信息!S233)</f>
        <v/>
      </c>
      <c r="T233" s="19" t="str">
        <f>IF([4]道具信息!T233="","",[4]道具信息!T233)</f>
        <v/>
      </c>
      <c r="U233" s="19" t="str">
        <f>IF([4]道具信息!U233="","",[4]道具信息!U233)</f>
        <v/>
      </c>
      <c r="V233" s="19" t="str">
        <f>IF([4]道具信息!V233="","",[4]道具信息!V233)</f>
        <v/>
      </c>
      <c r="W233" s="19" t="str">
        <f>IF([4]道具信息!W233="","",[4]道具信息!W233)</f>
        <v/>
      </c>
      <c r="X233" s="19" t="str">
        <f>IF([4]道具信息!X233="","",[4]道具信息!X233)</f>
        <v/>
      </c>
      <c r="Y233" s="19" t="str">
        <f>IF([4]道具信息!Y233="","",[4]道具信息!Y233)</f>
        <v/>
      </c>
      <c r="Z233" s="19" t="str">
        <f>IF([4]道具信息!Z233="","",[4]道具信息!Z233)</f>
        <v/>
      </c>
    </row>
    <row r="234" spans="1:26" x14ac:dyDescent="0.15">
      <c r="A234" s="19" t="str">
        <f>IF([4]道具信息!A234="","",[4]道具信息!A234)</f>
        <v/>
      </c>
      <c r="B234" s="19" t="str">
        <f>IF([4]道具信息!B234="","",[4]道具信息!B234)</f>
        <v/>
      </c>
      <c r="C234" s="19">
        <f>IF([4]道具信息!C234="","",[4]道具信息!C234)</f>
        <v>21014</v>
      </c>
      <c r="D234" s="19" t="str">
        <f>IF([4]道具信息!D234="","",[4]道具信息!D234)</f>
        <v>一堆铁矿</v>
      </c>
      <c r="E234" s="19">
        <f>IF([4]道具信息!E234="","",[4]道具信息!E234)</f>
        <v>40</v>
      </c>
      <c r="F234" s="19">
        <f>IF([4]道具信息!F234="","",[4]道具信息!F234)</f>
        <v>1</v>
      </c>
      <c r="G234" s="19">
        <f>IF([4]道具信息!G234="","",[4]道具信息!G234)</f>
        <v>1</v>
      </c>
      <c r="H234" s="19">
        <f>IF([4]道具信息!H234="","",[4]道具信息!H234)</f>
        <v>0.3</v>
      </c>
      <c r="I234" s="19">
        <f>IF([4]道具信息!I234="","",[4]道具信息!I234)</f>
        <v>40</v>
      </c>
      <c r="J234" s="19">
        <f>IF([4]道具信息!J234="","",[4]道具信息!J234)</f>
        <v>40</v>
      </c>
      <c r="K234" s="19">
        <f>IF([4]道具信息!K234="","",[4]道具信息!K234)</f>
        <v>12</v>
      </c>
      <c r="L234" s="19" t="str">
        <f>IF([4]道具信息!L234="","",[4]道具信息!L234)</f>
        <v>使用后获得50000安全铁矿</v>
      </c>
      <c r="M234" s="19" t="str">
        <f>IF([4]道具信息!M234="","",[4]道具信息!M234)</f>
        <v/>
      </c>
      <c r="N234" s="19" t="str">
        <f>IF([4]道具信息!N234="","",[4]道具信息!N234)</f>
        <v/>
      </c>
      <c r="O234" s="19" t="str">
        <f>IF([4]道具信息!O234="","",[4]道具信息!O234)</f>
        <v/>
      </c>
      <c r="P234" s="19" t="str">
        <f>IF([4]道具信息!P234="","",[4]道具信息!P234)</f>
        <v/>
      </c>
      <c r="Q234" s="19" t="str">
        <f>IF([4]道具信息!Q234="","",[4]道具信息!Q234)</f>
        <v/>
      </c>
      <c r="R234" s="19" t="str">
        <f>IF([4]道具信息!R234="","",[4]道具信息!R234)</f>
        <v/>
      </c>
      <c r="S234" s="19" t="str">
        <f>IF([4]道具信息!S234="","",[4]道具信息!S234)</f>
        <v/>
      </c>
      <c r="T234" s="19" t="str">
        <f>IF([4]道具信息!T234="","",[4]道具信息!T234)</f>
        <v/>
      </c>
      <c r="U234" s="19" t="str">
        <f>IF([4]道具信息!U234="","",[4]道具信息!U234)</f>
        <v/>
      </c>
      <c r="V234" s="19" t="str">
        <f>IF([4]道具信息!V234="","",[4]道具信息!V234)</f>
        <v/>
      </c>
      <c r="W234" s="19" t="str">
        <f>IF([4]道具信息!W234="","",[4]道具信息!W234)</f>
        <v/>
      </c>
      <c r="X234" s="19" t="str">
        <f>IF([4]道具信息!X234="","",[4]道具信息!X234)</f>
        <v/>
      </c>
      <c r="Y234" s="19" t="str">
        <f>IF([4]道具信息!Y234="","",[4]道具信息!Y234)</f>
        <v/>
      </c>
      <c r="Z234" s="19" t="str">
        <f>IF([4]道具信息!Z234="","",[4]道具信息!Z234)</f>
        <v/>
      </c>
    </row>
    <row r="235" spans="1:26" x14ac:dyDescent="0.15">
      <c r="A235" s="19" t="str">
        <f>IF([4]道具信息!A235="","",[4]道具信息!A235)</f>
        <v/>
      </c>
      <c r="B235" s="19" t="str">
        <f>IF([4]道具信息!B235="","",[4]道具信息!B235)</f>
        <v/>
      </c>
      <c r="C235" s="19">
        <f>IF([4]道具信息!C235="","",[4]道具信息!C235)</f>
        <v>21015</v>
      </c>
      <c r="D235" s="19" t="str">
        <f>IF([4]道具信息!D235="","",[4]道具信息!D235)</f>
        <v>一箱铁矿</v>
      </c>
      <c r="E235" s="19">
        <f>IF([4]道具信息!E235="","",[4]道具信息!E235)</f>
        <v>90</v>
      </c>
      <c r="F235" s="19">
        <f>IF([4]道具信息!F235="","",[4]道具信息!F235)</f>
        <v>1.333</v>
      </c>
      <c r="G235" s="19">
        <f>IF([4]道具信息!G235="","",[4]道具信息!G235)</f>
        <v>1</v>
      </c>
      <c r="H235" s="19">
        <f>IF([4]道具信息!H235="","",[4]道具信息!H235)</f>
        <v>0.3</v>
      </c>
      <c r="I235" s="19">
        <f>IF([4]道具信息!I235="","",[4]道具信息!I235)</f>
        <v>119.97</v>
      </c>
      <c r="J235" s="19">
        <f>IF([4]道具信息!J235="","",[4]道具信息!J235)</f>
        <v>90</v>
      </c>
      <c r="K235" s="19">
        <f>IF([4]道具信息!K235="","",[4]道具信息!K235)</f>
        <v>27</v>
      </c>
      <c r="L235" s="19" t="str">
        <f>IF([4]道具信息!L235="","",[4]道具信息!L235)</f>
        <v>使用后获得150000安全铁矿</v>
      </c>
      <c r="M235" s="19" t="str">
        <f>IF([4]道具信息!M235="","",[4]道具信息!M235)</f>
        <v/>
      </c>
      <c r="N235" s="19" t="str">
        <f>IF([4]道具信息!N235="","",[4]道具信息!N235)</f>
        <v/>
      </c>
      <c r="O235" s="19" t="str">
        <f>IF([4]道具信息!O235="","",[4]道具信息!O235)</f>
        <v/>
      </c>
      <c r="P235" s="19" t="str">
        <f>IF([4]道具信息!P235="","",[4]道具信息!P235)</f>
        <v/>
      </c>
      <c r="Q235" s="19" t="str">
        <f>IF([4]道具信息!Q235="","",[4]道具信息!Q235)</f>
        <v/>
      </c>
      <c r="R235" s="19" t="str">
        <f>IF([4]道具信息!R235="","",[4]道具信息!R235)</f>
        <v/>
      </c>
      <c r="S235" s="19" t="str">
        <f>IF([4]道具信息!S235="","",[4]道具信息!S235)</f>
        <v/>
      </c>
      <c r="T235" s="19" t="str">
        <f>IF([4]道具信息!T235="","",[4]道具信息!T235)</f>
        <v/>
      </c>
      <c r="U235" s="19" t="str">
        <f>IF([4]道具信息!U235="","",[4]道具信息!U235)</f>
        <v/>
      </c>
      <c r="V235" s="19" t="str">
        <f>IF([4]道具信息!V235="","",[4]道具信息!V235)</f>
        <v/>
      </c>
      <c r="W235" s="19" t="str">
        <f>IF([4]道具信息!W235="","",[4]道具信息!W235)</f>
        <v/>
      </c>
      <c r="X235" s="19" t="str">
        <f>IF([4]道具信息!X235="","",[4]道具信息!X235)</f>
        <v/>
      </c>
      <c r="Y235" s="19" t="str">
        <f>IF([4]道具信息!Y235="","",[4]道具信息!Y235)</f>
        <v/>
      </c>
      <c r="Z235" s="19" t="str">
        <f>IF([4]道具信息!Z235="","",[4]道具信息!Z235)</f>
        <v/>
      </c>
    </row>
    <row r="236" spans="1:26" x14ac:dyDescent="0.15">
      <c r="A236" s="19" t="str">
        <f>IF([4]道具信息!A236="","",[4]道具信息!A236)</f>
        <v/>
      </c>
      <c r="B236" s="19" t="str">
        <f>IF([4]道具信息!B236="","",[4]道具信息!B236)</f>
        <v/>
      </c>
      <c r="C236" s="19">
        <f>IF([4]道具信息!C236="","",[4]道具信息!C236)</f>
        <v>21016</v>
      </c>
      <c r="D236" s="19" t="str">
        <f>IF([4]道具信息!D236="","",[4]道具信息!D236)</f>
        <v>一车铁矿</v>
      </c>
      <c r="E236" s="19">
        <f>IF([4]道具信息!E236="","",[4]道具信息!E236)</f>
        <v>200</v>
      </c>
      <c r="F236" s="19">
        <f>IF([4]道具信息!F236="","",[4]道具信息!F236)</f>
        <v>2</v>
      </c>
      <c r="G236" s="19">
        <f>IF([4]道具信息!G236="","",[4]道具信息!G236)</f>
        <v>1</v>
      </c>
      <c r="H236" s="19">
        <f>IF([4]道具信息!H236="","",[4]道具信息!H236)</f>
        <v>0.3</v>
      </c>
      <c r="I236" s="19">
        <f>IF([4]道具信息!I236="","",[4]道具信息!I236)</f>
        <v>400</v>
      </c>
      <c r="J236" s="19">
        <f>IF([4]道具信息!J236="","",[4]道具信息!J236)</f>
        <v>200</v>
      </c>
      <c r="K236" s="19">
        <f>IF([4]道具信息!K236="","",[4]道具信息!K236)</f>
        <v>60</v>
      </c>
      <c r="L236" s="19" t="str">
        <f>IF([4]道具信息!L236="","",[4]道具信息!L236)</f>
        <v>使用后获得500000安全铁矿</v>
      </c>
      <c r="M236" s="19" t="str">
        <f>IF([4]道具信息!M236="","",[4]道具信息!M236)</f>
        <v/>
      </c>
      <c r="N236" s="19" t="str">
        <f>IF([4]道具信息!N236="","",[4]道具信息!N236)</f>
        <v/>
      </c>
      <c r="O236" s="19" t="str">
        <f>IF([4]道具信息!O236="","",[4]道具信息!O236)</f>
        <v/>
      </c>
      <c r="P236" s="19" t="str">
        <f>IF([4]道具信息!P236="","",[4]道具信息!P236)</f>
        <v/>
      </c>
      <c r="Q236" s="19" t="str">
        <f>IF([4]道具信息!Q236="","",[4]道具信息!Q236)</f>
        <v/>
      </c>
      <c r="R236" s="19" t="str">
        <f>IF([4]道具信息!R236="","",[4]道具信息!R236)</f>
        <v/>
      </c>
      <c r="S236" s="19" t="str">
        <f>IF([4]道具信息!S236="","",[4]道具信息!S236)</f>
        <v/>
      </c>
      <c r="T236" s="19" t="str">
        <f>IF([4]道具信息!T236="","",[4]道具信息!T236)</f>
        <v/>
      </c>
      <c r="U236" s="19" t="str">
        <f>IF([4]道具信息!U236="","",[4]道具信息!U236)</f>
        <v/>
      </c>
      <c r="V236" s="19" t="str">
        <f>IF([4]道具信息!V236="","",[4]道具信息!V236)</f>
        <v/>
      </c>
      <c r="W236" s="19" t="str">
        <f>IF([4]道具信息!W236="","",[4]道具信息!W236)</f>
        <v/>
      </c>
      <c r="X236" s="19" t="str">
        <f>IF([4]道具信息!X236="","",[4]道具信息!X236)</f>
        <v/>
      </c>
      <c r="Y236" s="19" t="str">
        <f>IF([4]道具信息!Y236="","",[4]道具信息!Y236)</f>
        <v/>
      </c>
      <c r="Z236" s="19" t="str">
        <f>IF([4]道具信息!Z236="","",[4]道具信息!Z236)</f>
        <v/>
      </c>
    </row>
    <row r="237" spans="1:26" x14ac:dyDescent="0.15">
      <c r="A237" s="19" t="str">
        <f>IF([4]道具信息!A237="","",[4]道具信息!A237)</f>
        <v/>
      </c>
      <c r="B237" s="19" t="str">
        <f>IF([4]道具信息!B237="","",[4]道具信息!B237)</f>
        <v/>
      </c>
      <c r="C237" s="19">
        <f>IF([4]道具信息!C237="","",[4]道具信息!C237)</f>
        <v>21017</v>
      </c>
      <c r="D237" s="19" t="str">
        <f>IF([4]道具信息!D237="","",[4]道具信息!D237)</f>
        <v>一担铜矿</v>
      </c>
      <c r="E237" s="19">
        <f>IF([4]道具信息!E237="","",[4]道具信息!E237)</f>
        <v>6</v>
      </c>
      <c r="F237" s="19">
        <f>IF([4]道具信息!F237="","",[4]道具信息!F237)</f>
        <v>1</v>
      </c>
      <c r="G237" s="19">
        <f>IF([4]道具信息!G237="","",[4]道具信息!G237)</f>
        <v>1</v>
      </c>
      <c r="H237" s="19">
        <f>IF([4]道具信息!H237="","",[4]道具信息!H237)</f>
        <v>0.3</v>
      </c>
      <c r="I237" s="19">
        <f>IF([4]道具信息!I237="","",[4]道具信息!I237)</f>
        <v>6</v>
      </c>
      <c r="J237" s="19">
        <f>IF([4]道具信息!J237="","",[4]道具信息!J237)</f>
        <v>6</v>
      </c>
      <c r="K237" s="19">
        <f>IF([4]道具信息!K237="","",[4]道具信息!K237)</f>
        <v>1.7999999999999998</v>
      </c>
      <c r="L237" s="19" t="str">
        <f>IF([4]道具信息!L237="","",[4]道具信息!L237)</f>
        <v>使用后获得10000安全铜矿</v>
      </c>
      <c r="M237" s="19" t="str">
        <f>IF([4]道具信息!M237="","",[4]道具信息!M237)</f>
        <v/>
      </c>
      <c r="N237" s="19" t="str">
        <f>IF([4]道具信息!N237="","",[4]道具信息!N237)</f>
        <v/>
      </c>
      <c r="O237" s="19" t="str">
        <f>IF([4]道具信息!O237="","",[4]道具信息!O237)</f>
        <v/>
      </c>
      <c r="P237" s="19" t="str">
        <f>IF([4]道具信息!P237="","",[4]道具信息!P237)</f>
        <v/>
      </c>
      <c r="Q237" s="19" t="str">
        <f>IF([4]道具信息!Q237="","",[4]道具信息!Q237)</f>
        <v/>
      </c>
      <c r="R237" s="19" t="str">
        <f>IF([4]道具信息!R237="","",[4]道具信息!R237)</f>
        <v/>
      </c>
      <c r="S237" s="19" t="str">
        <f>IF([4]道具信息!S237="","",[4]道具信息!S237)</f>
        <v/>
      </c>
      <c r="T237" s="19" t="str">
        <f>IF([4]道具信息!T237="","",[4]道具信息!T237)</f>
        <v/>
      </c>
      <c r="U237" s="19" t="str">
        <f>IF([4]道具信息!U237="","",[4]道具信息!U237)</f>
        <v/>
      </c>
      <c r="V237" s="19" t="str">
        <f>IF([4]道具信息!V237="","",[4]道具信息!V237)</f>
        <v/>
      </c>
      <c r="W237" s="19" t="str">
        <f>IF([4]道具信息!W237="","",[4]道具信息!W237)</f>
        <v/>
      </c>
      <c r="X237" s="19" t="str">
        <f>IF([4]道具信息!X237="","",[4]道具信息!X237)</f>
        <v/>
      </c>
      <c r="Y237" s="19" t="str">
        <f>IF([4]道具信息!Y237="","",[4]道具信息!Y237)</f>
        <v/>
      </c>
      <c r="Z237" s="19" t="str">
        <f>IF([4]道具信息!Z237="","",[4]道具信息!Z237)</f>
        <v/>
      </c>
    </row>
    <row r="238" spans="1:26" x14ac:dyDescent="0.15">
      <c r="A238" s="19" t="str">
        <f>IF([4]道具信息!A238="","",[4]道具信息!A238)</f>
        <v/>
      </c>
      <c r="B238" s="19" t="str">
        <f>IF([4]道具信息!B238="","",[4]道具信息!B238)</f>
        <v/>
      </c>
      <c r="C238" s="19">
        <f>IF([4]道具信息!C238="","",[4]道具信息!C238)</f>
        <v>21018</v>
      </c>
      <c r="D238" s="19" t="str">
        <f>IF([4]道具信息!D238="","",[4]道具信息!D238)</f>
        <v>一堆铜矿</v>
      </c>
      <c r="E238" s="19">
        <f>IF([4]道具信息!E238="","",[4]道具信息!E238)</f>
        <v>20</v>
      </c>
      <c r="F238" s="19">
        <f>IF([4]道具信息!F238="","",[4]道具信息!F238)</f>
        <v>1</v>
      </c>
      <c r="G238" s="19">
        <f>IF([4]道具信息!G238="","",[4]道具信息!G238)</f>
        <v>1</v>
      </c>
      <c r="H238" s="19">
        <f>IF([4]道具信息!H238="","",[4]道具信息!H238)</f>
        <v>0.3</v>
      </c>
      <c r="I238" s="19">
        <f>IF([4]道具信息!I238="","",[4]道具信息!I238)</f>
        <v>20</v>
      </c>
      <c r="J238" s="19">
        <f>IF([4]道具信息!J238="","",[4]道具信息!J238)</f>
        <v>20</v>
      </c>
      <c r="K238" s="19">
        <f>IF([4]道具信息!K238="","",[4]道具信息!K238)</f>
        <v>6</v>
      </c>
      <c r="L238" s="19" t="str">
        <f>IF([4]道具信息!L238="","",[4]道具信息!L238)</f>
        <v>使用后获得50000安全铜矿</v>
      </c>
      <c r="M238" s="19" t="str">
        <f>IF([4]道具信息!M238="","",[4]道具信息!M238)</f>
        <v/>
      </c>
      <c r="N238" s="19" t="str">
        <f>IF([4]道具信息!N238="","",[4]道具信息!N238)</f>
        <v/>
      </c>
      <c r="O238" s="19" t="str">
        <f>IF([4]道具信息!O238="","",[4]道具信息!O238)</f>
        <v/>
      </c>
      <c r="P238" s="19" t="str">
        <f>IF([4]道具信息!P238="","",[4]道具信息!P238)</f>
        <v/>
      </c>
      <c r="Q238" s="19" t="str">
        <f>IF([4]道具信息!Q238="","",[4]道具信息!Q238)</f>
        <v/>
      </c>
      <c r="R238" s="19" t="str">
        <f>IF([4]道具信息!R238="","",[4]道具信息!R238)</f>
        <v/>
      </c>
      <c r="S238" s="19" t="str">
        <f>IF([4]道具信息!S238="","",[4]道具信息!S238)</f>
        <v/>
      </c>
      <c r="T238" s="19" t="str">
        <f>IF([4]道具信息!T238="","",[4]道具信息!T238)</f>
        <v/>
      </c>
      <c r="U238" s="19" t="str">
        <f>IF([4]道具信息!U238="","",[4]道具信息!U238)</f>
        <v/>
      </c>
      <c r="V238" s="19" t="str">
        <f>IF([4]道具信息!V238="","",[4]道具信息!V238)</f>
        <v/>
      </c>
      <c r="W238" s="19" t="str">
        <f>IF([4]道具信息!W238="","",[4]道具信息!W238)</f>
        <v/>
      </c>
      <c r="X238" s="19" t="str">
        <f>IF([4]道具信息!X238="","",[4]道具信息!X238)</f>
        <v/>
      </c>
      <c r="Y238" s="19" t="str">
        <f>IF([4]道具信息!Y238="","",[4]道具信息!Y238)</f>
        <v/>
      </c>
      <c r="Z238" s="19" t="str">
        <f>IF([4]道具信息!Z238="","",[4]道具信息!Z238)</f>
        <v/>
      </c>
    </row>
    <row r="239" spans="1:26" x14ac:dyDescent="0.15">
      <c r="A239" s="19" t="str">
        <f>IF([4]道具信息!A239="","",[4]道具信息!A239)</f>
        <v/>
      </c>
      <c r="B239" s="19" t="str">
        <f>IF([4]道具信息!B239="","",[4]道具信息!B239)</f>
        <v/>
      </c>
      <c r="C239" s="19">
        <f>IF([4]道具信息!C239="","",[4]道具信息!C239)</f>
        <v>21019</v>
      </c>
      <c r="D239" s="19" t="str">
        <f>IF([4]道具信息!D239="","",[4]道具信息!D239)</f>
        <v>一箱铜矿</v>
      </c>
      <c r="E239" s="19">
        <f>IF([4]道具信息!E239="","",[4]道具信息!E239)</f>
        <v>45</v>
      </c>
      <c r="F239" s="19">
        <f>IF([4]道具信息!F239="","",[4]道具信息!F239)</f>
        <v>1.333</v>
      </c>
      <c r="G239" s="19">
        <f>IF([4]道具信息!G239="","",[4]道具信息!G239)</f>
        <v>1</v>
      </c>
      <c r="H239" s="19">
        <f>IF([4]道具信息!H239="","",[4]道具信息!H239)</f>
        <v>0.3</v>
      </c>
      <c r="I239" s="19">
        <f>IF([4]道具信息!I239="","",[4]道具信息!I239)</f>
        <v>59.984999999999999</v>
      </c>
      <c r="J239" s="19">
        <f>IF([4]道具信息!J239="","",[4]道具信息!J239)</f>
        <v>45</v>
      </c>
      <c r="K239" s="19">
        <f>IF([4]道具信息!K239="","",[4]道具信息!K239)</f>
        <v>13.5</v>
      </c>
      <c r="L239" s="19" t="str">
        <f>IF([4]道具信息!L239="","",[4]道具信息!L239)</f>
        <v>使用后获得150000安全铜矿</v>
      </c>
      <c r="M239" s="19" t="str">
        <f>IF([4]道具信息!M239="","",[4]道具信息!M239)</f>
        <v/>
      </c>
      <c r="N239" s="19" t="str">
        <f>IF([4]道具信息!N239="","",[4]道具信息!N239)</f>
        <v/>
      </c>
      <c r="O239" s="19" t="str">
        <f>IF([4]道具信息!O239="","",[4]道具信息!O239)</f>
        <v/>
      </c>
      <c r="P239" s="19" t="str">
        <f>IF([4]道具信息!P239="","",[4]道具信息!P239)</f>
        <v/>
      </c>
      <c r="Q239" s="19" t="str">
        <f>IF([4]道具信息!Q239="","",[4]道具信息!Q239)</f>
        <v/>
      </c>
      <c r="R239" s="19" t="str">
        <f>IF([4]道具信息!R239="","",[4]道具信息!R239)</f>
        <v/>
      </c>
      <c r="S239" s="19" t="str">
        <f>IF([4]道具信息!S239="","",[4]道具信息!S239)</f>
        <v/>
      </c>
      <c r="T239" s="19" t="str">
        <f>IF([4]道具信息!T239="","",[4]道具信息!T239)</f>
        <v/>
      </c>
      <c r="U239" s="19" t="str">
        <f>IF([4]道具信息!U239="","",[4]道具信息!U239)</f>
        <v/>
      </c>
      <c r="V239" s="19" t="str">
        <f>IF([4]道具信息!V239="","",[4]道具信息!V239)</f>
        <v/>
      </c>
      <c r="W239" s="19" t="str">
        <f>IF([4]道具信息!W239="","",[4]道具信息!W239)</f>
        <v/>
      </c>
      <c r="X239" s="19" t="str">
        <f>IF([4]道具信息!X239="","",[4]道具信息!X239)</f>
        <v/>
      </c>
      <c r="Y239" s="19" t="str">
        <f>IF([4]道具信息!Y239="","",[4]道具信息!Y239)</f>
        <v/>
      </c>
      <c r="Z239" s="19" t="str">
        <f>IF([4]道具信息!Z239="","",[4]道具信息!Z239)</f>
        <v/>
      </c>
    </row>
    <row r="240" spans="1:26" x14ac:dyDescent="0.15">
      <c r="A240" s="19" t="str">
        <f>IF([4]道具信息!A240="","",[4]道具信息!A240)</f>
        <v/>
      </c>
      <c r="B240" s="19" t="str">
        <f>IF([4]道具信息!B240="","",[4]道具信息!B240)</f>
        <v/>
      </c>
      <c r="C240" s="19">
        <f>IF([4]道具信息!C240="","",[4]道具信息!C240)</f>
        <v>21020</v>
      </c>
      <c r="D240" s="19" t="str">
        <f>IF([4]道具信息!D240="","",[4]道具信息!D240)</f>
        <v>一车铜矿</v>
      </c>
      <c r="E240" s="19">
        <f>IF([4]道具信息!E240="","",[4]道具信息!E240)</f>
        <v>100</v>
      </c>
      <c r="F240" s="19">
        <f>IF([4]道具信息!F240="","",[4]道具信息!F240)</f>
        <v>2</v>
      </c>
      <c r="G240" s="19">
        <f>IF([4]道具信息!G240="","",[4]道具信息!G240)</f>
        <v>1</v>
      </c>
      <c r="H240" s="19">
        <f>IF([4]道具信息!H240="","",[4]道具信息!H240)</f>
        <v>0.3</v>
      </c>
      <c r="I240" s="19">
        <f>IF([4]道具信息!I240="","",[4]道具信息!I240)</f>
        <v>200</v>
      </c>
      <c r="J240" s="19">
        <f>IF([4]道具信息!J240="","",[4]道具信息!J240)</f>
        <v>100</v>
      </c>
      <c r="K240" s="19">
        <f>IF([4]道具信息!K240="","",[4]道具信息!K240)</f>
        <v>30</v>
      </c>
      <c r="L240" s="19" t="str">
        <f>IF([4]道具信息!L240="","",[4]道具信息!L240)</f>
        <v>使用后获得500000安全铜矿</v>
      </c>
      <c r="M240" s="19" t="str">
        <f>IF([4]道具信息!M240="","",[4]道具信息!M240)</f>
        <v/>
      </c>
      <c r="N240" s="19" t="str">
        <f>IF([4]道具信息!N240="","",[4]道具信息!N240)</f>
        <v/>
      </c>
      <c r="O240" s="19" t="str">
        <f>IF([4]道具信息!O240="","",[4]道具信息!O240)</f>
        <v/>
      </c>
      <c r="P240" s="19" t="str">
        <f>IF([4]道具信息!P240="","",[4]道具信息!P240)</f>
        <v/>
      </c>
      <c r="Q240" s="19" t="str">
        <f>IF([4]道具信息!Q240="","",[4]道具信息!Q240)</f>
        <v/>
      </c>
      <c r="R240" s="19" t="str">
        <f>IF([4]道具信息!R240="","",[4]道具信息!R240)</f>
        <v/>
      </c>
      <c r="S240" s="19" t="str">
        <f>IF([4]道具信息!S240="","",[4]道具信息!S240)</f>
        <v/>
      </c>
      <c r="T240" s="19" t="str">
        <f>IF([4]道具信息!T240="","",[4]道具信息!T240)</f>
        <v/>
      </c>
      <c r="U240" s="19" t="str">
        <f>IF([4]道具信息!U240="","",[4]道具信息!U240)</f>
        <v/>
      </c>
      <c r="V240" s="19" t="str">
        <f>IF([4]道具信息!V240="","",[4]道具信息!V240)</f>
        <v/>
      </c>
      <c r="W240" s="19" t="str">
        <f>IF([4]道具信息!W240="","",[4]道具信息!W240)</f>
        <v/>
      </c>
      <c r="X240" s="19" t="str">
        <f>IF([4]道具信息!X240="","",[4]道具信息!X240)</f>
        <v/>
      </c>
      <c r="Y240" s="19" t="str">
        <f>IF([4]道具信息!Y240="","",[4]道具信息!Y240)</f>
        <v/>
      </c>
      <c r="Z240" s="19" t="str">
        <f>IF([4]道具信息!Z240="","",[4]道具信息!Z240)</f>
        <v/>
      </c>
    </row>
    <row r="241" spans="1:26" x14ac:dyDescent="0.15">
      <c r="A241" s="19" t="str">
        <f>IF([4]道具信息!A241="","",[4]道具信息!A241)</f>
        <v/>
      </c>
      <c r="B241" s="19" t="str">
        <f>IF([4]道具信息!B241="","",[4]道具信息!B241)</f>
        <v/>
      </c>
      <c r="C241" s="19">
        <f>IF([4]道具信息!C241="","",[4]道具信息!C241)</f>
        <v>21021</v>
      </c>
      <c r="D241" s="19" t="str">
        <f>IF([4]道具信息!D241="","",[4]道具信息!D241)</f>
        <v>一吊刀币</v>
      </c>
      <c r="E241" s="19">
        <f>IF([4]道具信息!E241="","",[4]道具信息!E241)</f>
        <v>50</v>
      </c>
      <c r="F241" s="19">
        <f>IF([4]道具信息!F241="","",[4]道具信息!F241)</f>
        <v>1</v>
      </c>
      <c r="G241" s="19">
        <f>IF([4]道具信息!G241="","",[4]道具信息!G241)</f>
        <v>1</v>
      </c>
      <c r="H241" s="19">
        <f>IF([4]道具信息!H241="","",[4]道具信息!H241)</f>
        <v>0.5</v>
      </c>
      <c r="I241" s="19">
        <f>IF([4]道具信息!I241="","",[4]道具信息!I241)</f>
        <v>50</v>
      </c>
      <c r="J241" s="19">
        <f>IF([4]道具信息!J241="","",[4]道具信息!J241)</f>
        <v>50</v>
      </c>
      <c r="K241" s="19">
        <f>IF([4]道具信息!K241="","",[4]道具信息!K241)</f>
        <v>25</v>
      </c>
      <c r="L241" s="19" t="str">
        <f>IF([4]道具信息!L241="","",[4]道具信息!L241)</f>
        <v>使用后获得10000刀币</v>
      </c>
      <c r="M241" s="19" t="str">
        <f>IF([4]道具信息!M241="","",[4]道具信息!M241)</f>
        <v/>
      </c>
      <c r="N241" s="19" t="str">
        <f>IF([4]道具信息!N241="","",[4]道具信息!N241)</f>
        <v/>
      </c>
      <c r="O241" s="19" t="str">
        <f>IF([4]道具信息!O241="","",[4]道具信息!O241)</f>
        <v/>
      </c>
      <c r="P241" s="19" t="str">
        <f>IF([4]道具信息!P241="","",[4]道具信息!P241)</f>
        <v/>
      </c>
      <c r="Q241" s="19" t="str">
        <f>IF([4]道具信息!Q241="","",[4]道具信息!Q241)</f>
        <v/>
      </c>
      <c r="R241" s="19" t="str">
        <f>IF([4]道具信息!R241="","",[4]道具信息!R241)</f>
        <v/>
      </c>
      <c r="S241" s="19" t="str">
        <f>IF([4]道具信息!S241="","",[4]道具信息!S241)</f>
        <v/>
      </c>
      <c r="T241" s="19" t="str">
        <f>IF([4]道具信息!T241="","",[4]道具信息!T241)</f>
        <v/>
      </c>
      <c r="U241" s="19" t="str">
        <f>IF([4]道具信息!U241="","",[4]道具信息!U241)</f>
        <v/>
      </c>
      <c r="V241" s="19" t="str">
        <f>IF([4]道具信息!V241="","",[4]道具信息!V241)</f>
        <v/>
      </c>
      <c r="W241" s="19" t="str">
        <f>IF([4]道具信息!W241="","",[4]道具信息!W241)</f>
        <v/>
      </c>
      <c r="X241" s="19" t="str">
        <f>IF([4]道具信息!X241="","",[4]道具信息!X241)</f>
        <v/>
      </c>
      <c r="Y241" s="19" t="str">
        <f>IF([4]道具信息!Y241="","",[4]道具信息!Y241)</f>
        <v/>
      </c>
      <c r="Z241" s="19" t="str">
        <f>IF([4]道具信息!Z241="","",[4]道具信息!Z241)</f>
        <v/>
      </c>
    </row>
    <row r="242" spans="1:26" x14ac:dyDescent="0.15">
      <c r="A242" s="19" t="str">
        <f>IF([4]道具信息!A242="","",[4]道具信息!A242)</f>
        <v/>
      </c>
      <c r="B242" s="19" t="str">
        <f>IF([4]道具信息!B242="","",[4]道具信息!B242)</f>
        <v/>
      </c>
      <c r="C242" s="19">
        <f>IF([4]道具信息!C242="","",[4]道具信息!C242)</f>
        <v>21022</v>
      </c>
      <c r="D242" s="19" t="str">
        <f>IF([4]道具信息!D242="","",[4]道具信息!D242)</f>
        <v>一贯刀币</v>
      </c>
      <c r="E242" s="19">
        <f>IF([4]道具信息!E242="","",[4]道具信息!E242)</f>
        <v>150</v>
      </c>
      <c r="F242" s="19">
        <f>IF([4]道具信息!F242="","",[4]道具信息!F242)</f>
        <v>1</v>
      </c>
      <c r="G242" s="19">
        <f>IF([4]道具信息!G242="","",[4]道具信息!G242)</f>
        <v>1</v>
      </c>
      <c r="H242" s="19">
        <f>IF([4]道具信息!H242="","",[4]道具信息!H242)</f>
        <v>0.5</v>
      </c>
      <c r="I242" s="19">
        <f>IF([4]道具信息!I242="","",[4]道具信息!I242)</f>
        <v>150</v>
      </c>
      <c r="J242" s="19">
        <f>IF([4]道具信息!J242="","",[4]道具信息!J242)</f>
        <v>150</v>
      </c>
      <c r="K242" s="19">
        <f>IF([4]道具信息!K242="","",[4]道具信息!K242)</f>
        <v>75</v>
      </c>
      <c r="L242" s="19" t="str">
        <f>IF([4]道具信息!L242="","",[4]道具信息!L242)</f>
        <v>使用后获得50000刀币</v>
      </c>
      <c r="M242" s="19" t="str">
        <f>IF([4]道具信息!M242="","",[4]道具信息!M242)</f>
        <v/>
      </c>
      <c r="N242" s="19" t="str">
        <f>IF([4]道具信息!N242="","",[4]道具信息!N242)</f>
        <v/>
      </c>
      <c r="O242" s="19" t="str">
        <f>IF([4]道具信息!O242="","",[4]道具信息!O242)</f>
        <v/>
      </c>
      <c r="P242" s="19" t="str">
        <f>IF([4]道具信息!P242="","",[4]道具信息!P242)</f>
        <v/>
      </c>
      <c r="Q242" s="19" t="str">
        <f>IF([4]道具信息!Q242="","",[4]道具信息!Q242)</f>
        <v/>
      </c>
      <c r="R242" s="19" t="str">
        <f>IF([4]道具信息!R242="","",[4]道具信息!R242)</f>
        <v/>
      </c>
      <c r="S242" s="19" t="str">
        <f>IF([4]道具信息!S242="","",[4]道具信息!S242)</f>
        <v/>
      </c>
      <c r="T242" s="19" t="str">
        <f>IF([4]道具信息!T242="","",[4]道具信息!T242)</f>
        <v/>
      </c>
      <c r="U242" s="19" t="str">
        <f>IF([4]道具信息!U242="","",[4]道具信息!U242)</f>
        <v/>
      </c>
      <c r="V242" s="19" t="str">
        <f>IF([4]道具信息!V242="","",[4]道具信息!V242)</f>
        <v/>
      </c>
      <c r="W242" s="19" t="str">
        <f>IF([4]道具信息!W242="","",[4]道具信息!W242)</f>
        <v/>
      </c>
      <c r="X242" s="19" t="str">
        <f>IF([4]道具信息!X242="","",[4]道具信息!X242)</f>
        <v/>
      </c>
      <c r="Y242" s="19" t="str">
        <f>IF([4]道具信息!Y242="","",[4]道具信息!Y242)</f>
        <v/>
      </c>
      <c r="Z242" s="19" t="str">
        <f>IF([4]道具信息!Z242="","",[4]道具信息!Z242)</f>
        <v/>
      </c>
    </row>
    <row r="243" spans="1:26" x14ac:dyDescent="0.15">
      <c r="A243" s="19" t="str">
        <f>IF([4]道具信息!A243="","",[4]道具信息!A243)</f>
        <v/>
      </c>
      <c r="B243" s="19" t="str">
        <f>IF([4]道具信息!B243="","",[4]道具信息!B243)</f>
        <v/>
      </c>
      <c r="C243" s="19">
        <f>IF([4]道具信息!C243="","",[4]道具信息!C243)</f>
        <v>21023</v>
      </c>
      <c r="D243" s="19" t="str">
        <f>IF([4]道具信息!D243="","",[4]道具信息!D243)</f>
        <v>一袋刀币</v>
      </c>
      <c r="E243" s="19">
        <f>IF([4]道具信息!E243="","",[4]道具信息!E243)</f>
        <v>300</v>
      </c>
      <c r="F243" s="19">
        <f>IF([4]道具信息!F243="","",[4]道具信息!F243)</f>
        <v>1.5</v>
      </c>
      <c r="G243" s="19">
        <f>IF([4]道具信息!G243="","",[4]道具信息!G243)</f>
        <v>1</v>
      </c>
      <c r="H243" s="19">
        <f>IF([4]道具信息!H243="","",[4]道具信息!H243)</f>
        <v>0.5</v>
      </c>
      <c r="I243" s="19">
        <f>IF([4]道具信息!I243="","",[4]道具信息!I243)</f>
        <v>450</v>
      </c>
      <c r="J243" s="19">
        <f>IF([4]道具信息!J243="","",[4]道具信息!J243)</f>
        <v>300</v>
      </c>
      <c r="K243" s="19">
        <f>IF([4]道具信息!K243="","",[4]道具信息!K243)</f>
        <v>150</v>
      </c>
      <c r="L243" s="19" t="str">
        <f>IF([4]道具信息!L243="","",[4]道具信息!L243)</f>
        <v>使用后获得150000刀币</v>
      </c>
      <c r="M243" s="19" t="str">
        <f>IF([4]道具信息!M243="","",[4]道具信息!M243)</f>
        <v/>
      </c>
      <c r="N243" s="19" t="str">
        <f>IF([4]道具信息!N243="","",[4]道具信息!N243)</f>
        <v/>
      </c>
      <c r="O243" s="19" t="str">
        <f>IF([4]道具信息!O243="","",[4]道具信息!O243)</f>
        <v/>
      </c>
      <c r="P243" s="19" t="str">
        <f>IF([4]道具信息!P243="","",[4]道具信息!P243)</f>
        <v/>
      </c>
      <c r="Q243" s="19" t="str">
        <f>IF([4]道具信息!Q243="","",[4]道具信息!Q243)</f>
        <v/>
      </c>
      <c r="R243" s="19" t="str">
        <f>IF([4]道具信息!R243="","",[4]道具信息!R243)</f>
        <v/>
      </c>
      <c r="S243" s="19" t="str">
        <f>IF([4]道具信息!S243="","",[4]道具信息!S243)</f>
        <v/>
      </c>
      <c r="T243" s="19" t="str">
        <f>IF([4]道具信息!T243="","",[4]道具信息!T243)</f>
        <v/>
      </c>
      <c r="U243" s="19" t="str">
        <f>IF([4]道具信息!U243="","",[4]道具信息!U243)</f>
        <v/>
      </c>
      <c r="V243" s="19" t="str">
        <f>IF([4]道具信息!V243="","",[4]道具信息!V243)</f>
        <v/>
      </c>
      <c r="W243" s="19" t="str">
        <f>IF([4]道具信息!W243="","",[4]道具信息!W243)</f>
        <v/>
      </c>
      <c r="X243" s="19" t="str">
        <f>IF([4]道具信息!X243="","",[4]道具信息!X243)</f>
        <v/>
      </c>
      <c r="Y243" s="19" t="str">
        <f>IF([4]道具信息!Y243="","",[4]道具信息!Y243)</f>
        <v/>
      </c>
      <c r="Z243" s="19" t="str">
        <f>IF([4]道具信息!Z243="","",[4]道具信息!Z243)</f>
        <v/>
      </c>
    </row>
    <row r="244" spans="1:26" x14ac:dyDescent="0.15">
      <c r="A244" s="19" t="str">
        <f>IF([4]道具信息!A244="","",[4]道具信息!A244)</f>
        <v/>
      </c>
      <c r="B244" s="19" t="str">
        <f>IF([4]道具信息!B244="","",[4]道具信息!B244)</f>
        <v/>
      </c>
      <c r="C244" s="19" t="str">
        <f>IF([4]道具信息!C244="","",[4]道具信息!C244)</f>
        <v/>
      </c>
      <c r="D244" s="19" t="str">
        <f>IF([4]道具信息!D244="","",[4]道具信息!D244)</f>
        <v>一箱刀币</v>
      </c>
      <c r="E244" s="19">
        <f>IF([4]道具信息!E244="","",[4]道具信息!E244)</f>
        <v>800</v>
      </c>
      <c r="F244" s="19">
        <f>IF([4]道具信息!F244="","",[4]道具信息!F244)</f>
        <v>1.875</v>
      </c>
      <c r="G244" s="19">
        <f>IF([4]道具信息!G244="","",[4]道具信息!G244)</f>
        <v>1</v>
      </c>
      <c r="H244" s="19">
        <f>IF([4]道具信息!H244="","",[4]道具信息!H244)</f>
        <v>0.5</v>
      </c>
      <c r="I244" s="19">
        <f>IF([4]道具信息!I244="","",[4]道具信息!I244)</f>
        <v>1500</v>
      </c>
      <c r="J244" s="19">
        <f>IF([4]道具信息!J244="","",[4]道具信息!J244)</f>
        <v>800</v>
      </c>
      <c r="K244" s="19">
        <f>IF([4]道具信息!K244="","",[4]道具信息!K244)</f>
        <v>400</v>
      </c>
      <c r="L244" s="19" t="str">
        <f>IF([4]道具信息!L244="","",[4]道具信息!L244)</f>
        <v>使用后获得500000刀币</v>
      </c>
      <c r="M244" s="19" t="str">
        <f>IF([4]道具信息!M244="","",[4]道具信息!M244)</f>
        <v/>
      </c>
      <c r="N244" s="19" t="str">
        <f>IF([4]道具信息!N244="","",[4]道具信息!N244)</f>
        <v/>
      </c>
      <c r="O244" s="19" t="str">
        <f>IF([4]道具信息!O244="","",[4]道具信息!O244)</f>
        <v/>
      </c>
      <c r="P244" s="19" t="str">
        <f>IF([4]道具信息!P244="","",[4]道具信息!P244)</f>
        <v/>
      </c>
      <c r="Q244" s="19" t="str">
        <f>IF([4]道具信息!Q244="","",[4]道具信息!Q244)</f>
        <v/>
      </c>
      <c r="R244" s="19" t="str">
        <f>IF([4]道具信息!R244="","",[4]道具信息!R244)</f>
        <v/>
      </c>
      <c r="S244" s="19" t="str">
        <f>IF([4]道具信息!S244="","",[4]道具信息!S244)</f>
        <v/>
      </c>
      <c r="T244" s="19" t="str">
        <f>IF([4]道具信息!T244="","",[4]道具信息!T244)</f>
        <v/>
      </c>
      <c r="U244" s="19" t="str">
        <f>IF([4]道具信息!U244="","",[4]道具信息!U244)</f>
        <v/>
      </c>
      <c r="V244" s="19" t="str">
        <f>IF([4]道具信息!V244="","",[4]道具信息!V244)</f>
        <v/>
      </c>
      <c r="W244" s="19" t="str">
        <f>IF([4]道具信息!W244="","",[4]道具信息!W244)</f>
        <v/>
      </c>
      <c r="X244" s="19" t="str">
        <f>IF([4]道具信息!X244="","",[4]道具信息!X244)</f>
        <v/>
      </c>
      <c r="Y244" s="19" t="str">
        <f>IF([4]道具信息!Y244="","",[4]道具信息!Y244)</f>
        <v/>
      </c>
      <c r="Z244" s="19" t="str">
        <f>IF([4]道具信息!Z244="","",[4]道具信息!Z244)</f>
        <v/>
      </c>
    </row>
    <row r="245" spans="1:26" x14ac:dyDescent="0.15">
      <c r="A245" s="19" t="str">
        <f>IF([4]道具信息!A245="","",[4]道具信息!A245)</f>
        <v/>
      </c>
      <c r="B245" s="19" t="str">
        <f>IF([4]道具信息!B245="","",[4]道具信息!B245)</f>
        <v/>
      </c>
      <c r="C245" s="19">
        <f>IF([4]道具信息!C245="","",[4]道具信息!C245)</f>
        <v>21024</v>
      </c>
      <c r="D245" s="19" t="str">
        <f>IF([4]道具信息!D245="","",[4]道具信息!D245)</f>
        <v>普通资源自选宝箱</v>
      </c>
      <c r="E245" s="19">
        <f>IF([4]道具信息!E245="","",[4]道具信息!E245)</f>
        <v>6</v>
      </c>
      <c r="F245" s="19">
        <f>IF([4]道具信息!F245="","",[4]道具信息!F245)</f>
        <v>1</v>
      </c>
      <c r="G245" s="19">
        <f>IF([4]道具信息!G245="","",[4]道具信息!G245)</f>
        <v>1</v>
      </c>
      <c r="H245" s="19">
        <f>IF([4]道具信息!H245="","",[4]道具信息!H245)</f>
        <v>0.3</v>
      </c>
      <c r="I245" s="19">
        <f>IF([4]道具信息!I245="","",[4]道具信息!I245)</f>
        <v>6</v>
      </c>
      <c r="J245" s="19">
        <f>IF([4]道具信息!J245="","",[4]道具信息!J245)</f>
        <v>6</v>
      </c>
      <c r="K245" s="19">
        <f>IF([4]道具信息!K245="","",[4]道具信息!K245)</f>
        <v>1.7999999999999998</v>
      </c>
      <c r="L245" s="19" t="str">
        <f>IF([4]道具信息!L245="","",[4]道具信息!L245)</f>
        <v>使用后可选择获得10000资源(可选择资源类型：粮食、木材、石料和铜矿)</v>
      </c>
      <c r="M245" s="19" t="str">
        <f>IF([4]道具信息!M245="","",[4]道具信息!M245)</f>
        <v/>
      </c>
      <c r="N245" s="19" t="str">
        <f>IF([4]道具信息!N245="","",[4]道具信息!N245)</f>
        <v/>
      </c>
      <c r="O245" s="19" t="str">
        <f>IF([4]道具信息!O245="","",[4]道具信息!O245)</f>
        <v/>
      </c>
      <c r="P245" s="19" t="str">
        <f>IF([4]道具信息!P245="","",[4]道具信息!P245)</f>
        <v/>
      </c>
      <c r="Q245" s="19" t="str">
        <f>IF([4]道具信息!Q245="","",[4]道具信息!Q245)</f>
        <v/>
      </c>
      <c r="R245" s="19" t="str">
        <f>IF([4]道具信息!R245="","",[4]道具信息!R245)</f>
        <v/>
      </c>
      <c r="S245" s="19" t="str">
        <f>IF([4]道具信息!S245="","",[4]道具信息!S245)</f>
        <v/>
      </c>
      <c r="T245" s="19" t="str">
        <f>IF([4]道具信息!T245="","",[4]道具信息!T245)</f>
        <v/>
      </c>
      <c r="U245" s="19" t="str">
        <f>IF([4]道具信息!U245="","",[4]道具信息!U245)</f>
        <v/>
      </c>
      <c r="V245" s="19" t="str">
        <f>IF([4]道具信息!V245="","",[4]道具信息!V245)</f>
        <v/>
      </c>
      <c r="W245" s="19" t="str">
        <f>IF([4]道具信息!W245="","",[4]道具信息!W245)</f>
        <v/>
      </c>
      <c r="X245" s="19" t="str">
        <f>IF([4]道具信息!X245="","",[4]道具信息!X245)</f>
        <v/>
      </c>
      <c r="Y245" s="19" t="str">
        <f>IF([4]道具信息!Y245="","",[4]道具信息!Y245)</f>
        <v/>
      </c>
      <c r="Z245" s="19" t="str">
        <f>IF([4]道具信息!Z245="","",[4]道具信息!Z245)</f>
        <v/>
      </c>
    </row>
    <row r="246" spans="1:26" x14ac:dyDescent="0.15">
      <c r="A246" s="19" t="str">
        <f>IF([4]道具信息!A246="","",[4]道具信息!A246)</f>
        <v/>
      </c>
      <c r="B246" s="19" t="str">
        <f>IF([4]道具信息!B246="","",[4]道具信息!B246)</f>
        <v/>
      </c>
      <c r="C246" s="19">
        <f>IF([4]道具信息!C246="","",[4]道具信息!C246)</f>
        <v>21025</v>
      </c>
      <c r="D246" s="19" t="str">
        <f>IF([4]道具信息!D246="","",[4]道具信息!D246)</f>
        <v>初级资源自选宝箱</v>
      </c>
      <c r="E246" s="19">
        <f>IF([4]道具信息!E246="","",[4]道具信息!E246)</f>
        <v>20</v>
      </c>
      <c r="F246" s="19">
        <f>IF([4]道具信息!F246="","",[4]道具信息!F246)</f>
        <v>1</v>
      </c>
      <c r="G246" s="19">
        <f>IF([4]道具信息!G246="","",[4]道具信息!G246)</f>
        <v>1</v>
      </c>
      <c r="H246" s="19">
        <f>IF([4]道具信息!H246="","",[4]道具信息!H246)</f>
        <v>0.3</v>
      </c>
      <c r="I246" s="19">
        <f>IF([4]道具信息!I246="","",[4]道具信息!I246)</f>
        <v>20</v>
      </c>
      <c r="J246" s="19">
        <f>IF([4]道具信息!J246="","",[4]道具信息!J246)</f>
        <v>20</v>
      </c>
      <c r="K246" s="19">
        <f>IF([4]道具信息!K246="","",[4]道具信息!K246)</f>
        <v>6</v>
      </c>
      <c r="L246" s="19" t="str">
        <f>IF([4]道具信息!L246="","",[4]道具信息!L246)</f>
        <v>使用后可选择获得50000资源(可选择资源类型：粮食、木材、石料和铜矿)</v>
      </c>
      <c r="M246" s="19" t="str">
        <f>IF([4]道具信息!M246="","",[4]道具信息!M246)</f>
        <v/>
      </c>
      <c r="N246" s="19" t="str">
        <f>IF([4]道具信息!N246="","",[4]道具信息!N246)</f>
        <v/>
      </c>
      <c r="O246" s="19" t="str">
        <f>IF([4]道具信息!O246="","",[4]道具信息!O246)</f>
        <v/>
      </c>
      <c r="P246" s="19" t="str">
        <f>IF([4]道具信息!P246="","",[4]道具信息!P246)</f>
        <v/>
      </c>
      <c r="Q246" s="19" t="str">
        <f>IF([4]道具信息!Q246="","",[4]道具信息!Q246)</f>
        <v/>
      </c>
      <c r="R246" s="19" t="str">
        <f>IF([4]道具信息!R246="","",[4]道具信息!R246)</f>
        <v/>
      </c>
      <c r="S246" s="19" t="str">
        <f>IF([4]道具信息!S246="","",[4]道具信息!S246)</f>
        <v/>
      </c>
      <c r="T246" s="19" t="str">
        <f>IF([4]道具信息!T246="","",[4]道具信息!T246)</f>
        <v/>
      </c>
      <c r="U246" s="19" t="str">
        <f>IF([4]道具信息!U246="","",[4]道具信息!U246)</f>
        <v/>
      </c>
      <c r="V246" s="19" t="str">
        <f>IF([4]道具信息!V246="","",[4]道具信息!V246)</f>
        <v/>
      </c>
      <c r="W246" s="19" t="str">
        <f>IF([4]道具信息!W246="","",[4]道具信息!W246)</f>
        <v/>
      </c>
      <c r="X246" s="19" t="str">
        <f>IF([4]道具信息!X246="","",[4]道具信息!X246)</f>
        <v/>
      </c>
      <c r="Y246" s="19" t="str">
        <f>IF([4]道具信息!Y246="","",[4]道具信息!Y246)</f>
        <v/>
      </c>
      <c r="Z246" s="19" t="str">
        <f>IF([4]道具信息!Z246="","",[4]道具信息!Z246)</f>
        <v/>
      </c>
    </row>
    <row r="247" spans="1:26" x14ac:dyDescent="0.15">
      <c r="A247" s="19" t="str">
        <f>IF([4]道具信息!A247="","",[4]道具信息!A247)</f>
        <v/>
      </c>
      <c r="B247" s="19" t="str">
        <f>IF([4]道具信息!B247="","",[4]道具信息!B247)</f>
        <v/>
      </c>
      <c r="C247" s="19">
        <f>IF([4]道具信息!C247="","",[4]道具信息!C247)</f>
        <v>21026</v>
      </c>
      <c r="D247" s="19" t="str">
        <f>IF([4]道具信息!D247="","",[4]道具信息!D247)</f>
        <v>中级资源自选宝箱</v>
      </c>
      <c r="E247" s="19">
        <f>IF([4]道具信息!E247="","",[4]道具信息!E247)</f>
        <v>45</v>
      </c>
      <c r="F247" s="19">
        <f>IF([4]道具信息!F247="","",[4]道具信息!F247)</f>
        <v>1.333</v>
      </c>
      <c r="G247" s="19">
        <f>IF([4]道具信息!G247="","",[4]道具信息!G247)</f>
        <v>1</v>
      </c>
      <c r="H247" s="19">
        <f>IF([4]道具信息!H247="","",[4]道具信息!H247)</f>
        <v>0.3</v>
      </c>
      <c r="I247" s="19">
        <f>IF([4]道具信息!I247="","",[4]道具信息!I247)</f>
        <v>59.984999999999999</v>
      </c>
      <c r="J247" s="19">
        <f>IF([4]道具信息!J247="","",[4]道具信息!J247)</f>
        <v>45</v>
      </c>
      <c r="K247" s="19">
        <f>IF([4]道具信息!K247="","",[4]道具信息!K247)</f>
        <v>13.5</v>
      </c>
      <c r="L247" s="19" t="str">
        <f>IF([4]道具信息!L247="","",[4]道具信息!L247)</f>
        <v>使用后可选择获得150000资源(可选择资源类型：粮食、木材、石料和铜矿)</v>
      </c>
      <c r="M247" s="19" t="str">
        <f>IF([4]道具信息!M247="","",[4]道具信息!M247)</f>
        <v/>
      </c>
      <c r="N247" s="19" t="str">
        <f>IF([4]道具信息!N247="","",[4]道具信息!N247)</f>
        <v/>
      </c>
      <c r="O247" s="19" t="str">
        <f>IF([4]道具信息!O247="","",[4]道具信息!O247)</f>
        <v/>
      </c>
      <c r="P247" s="19" t="str">
        <f>IF([4]道具信息!P247="","",[4]道具信息!P247)</f>
        <v/>
      </c>
      <c r="Q247" s="19" t="str">
        <f>IF([4]道具信息!Q247="","",[4]道具信息!Q247)</f>
        <v/>
      </c>
      <c r="R247" s="19" t="str">
        <f>IF([4]道具信息!R247="","",[4]道具信息!R247)</f>
        <v/>
      </c>
      <c r="S247" s="19" t="str">
        <f>IF([4]道具信息!S247="","",[4]道具信息!S247)</f>
        <v/>
      </c>
      <c r="T247" s="19" t="str">
        <f>IF([4]道具信息!T247="","",[4]道具信息!T247)</f>
        <v/>
      </c>
      <c r="U247" s="19" t="str">
        <f>IF([4]道具信息!U247="","",[4]道具信息!U247)</f>
        <v/>
      </c>
      <c r="V247" s="19" t="str">
        <f>IF([4]道具信息!V247="","",[4]道具信息!V247)</f>
        <v/>
      </c>
      <c r="W247" s="19" t="str">
        <f>IF([4]道具信息!W247="","",[4]道具信息!W247)</f>
        <v/>
      </c>
      <c r="X247" s="19" t="str">
        <f>IF([4]道具信息!X247="","",[4]道具信息!X247)</f>
        <v/>
      </c>
      <c r="Y247" s="19" t="str">
        <f>IF([4]道具信息!Y247="","",[4]道具信息!Y247)</f>
        <v/>
      </c>
      <c r="Z247" s="19" t="str">
        <f>IF([4]道具信息!Z247="","",[4]道具信息!Z247)</f>
        <v/>
      </c>
    </row>
    <row r="248" spans="1:26" x14ac:dyDescent="0.15">
      <c r="A248" s="19" t="str">
        <f>IF([4]道具信息!A248="","",[4]道具信息!A248)</f>
        <v/>
      </c>
      <c r="B248" s="19" t="str">
        <f>IF([4]道具信息!B248="","",[4]道具信息!B248)</f>
        <v/>
      </c>
      <c r="C248" s="19">
        <f>IF([4]道具信息!C248="","",[4]道具信息!C248)</f>
        <v>21027</v>
      </c>
      <c r="D248" s="19" t="str">
        <f>IF([4]道具信息!D248="","",[4]道具信息!D248)</f>
        <v>高级资源自选宝箱</v>
      </c>
      <c r="E248" s="19">
        <f>IF([4]道具信息!E248="","",[4]道具信息!E248)</f>
        <v>100</v>
      </c>
      <c r="F248" s="19">
        <f>IF([4]道具信息!F248="","",[4]道具信息!F248)</f>
        <v>2</v>
      </c>
      <c r="G248" s="19">
        <f>IF([4]道具信息!G248="","",[4]道具信息!G248)</f>
        <v>1</v>
      </c>
      <c r="H248" s="19">
        <f>IF([4]道具信息!H248="","",[4]道具信息!H248)</f>
        <v>0.3</v>
      </c>
      <c r="I248" s="19">
        <f>IF([4]道具信息!I248="","",[4]道具信息!I248)</f>
        <v>200</v>
      </c>
      <c r="J248" s="19">
        <f>IF([4]道具信息!J248="","",[4]道具信息!J248)</f>
        <v>100</v>
      </c>
      <c r="K248" s="19">
        <f>IF([4]道具信息!K248="","",[4]道具信息!K248)</f>
        <v>30</v>
      </c>
      <c r="L248" s="19" t="str">
        <f>IF([4]道具信息!L248="","",[4]道具信息!L248)</f>
        <v>使用后可选择获得500000资源(可选择资源类型：粮食、木材、石料和铜矿)</v>
      </c>
      <c r="M248" s="19" t="str">
        <f>IF([4]道具信息!M248="","",[4]道具信息!M248)</f>
        <v/>
      </c>
      <c r="N248" s="19" t="str">
        <f>IF([4]道具信息!N248="","",[4]道具信息!N248)</f>
        <v/>
      </c>
      <c r="O248" s="19" t="str">
        <f>IF([4]道具信息!O248="","",[4]道具信息!O248)</f>
        <v/>
      </c>
      <c r="P248" s="19" t="str">
        <f>IF([4]道具信息!P248="","",[4]道具信息!P248)</f>
        <v/>
      </c>
      <c r="Q248" s="19" t="str">
        <f>IF([4]道具信息!Q248="","",[4]道具信息!Q248)</f>
        <v/>
      </c>
      <c r="R248" s="19" t="str">
        <f>IF([4]道具信息!R248="","",[4]道具信息!R248)</f>
        <v/>
      </c>
      <c r="S248" s="19" t="str">
        <f>IF([4]道具信息!S248="","",[4]道具信息!S248)</f>
        <v/>
      </c>
      <c r="T248" s="19" t="str">
        <f>IF([4]道具信息!T248="","",[4]道具信息!T248)</f>
        <v/>
      </c>
      <c r="U248" s="19" t="str">
        <f>IF([4]道具信息!U248="","",[4]道具信息!U248)</f>
        <v/>
      </c>
      <c r="V248" s="19" t="str">
        <f>IF([4]道具信息!V248="","",[4]道具信息!V248)</f>
        <v/>
      </c>
      <c r="W248" s="19" t="str">
        <f>IF([4]道具信息!W248="","",[4]道具信息!W248)</f>
        <v/>
      </c>
      <c r="X248" s="19" t="str">
        <f>IF([4]道具信息!X248="","",[4]道具信息!X248)</f>
        <v/>
      </c>
      <c r="Y248" s="19" t="str">
        <f>IF([4]道具信息!Y248="","",[4]道具信息!Y248)</f>
        <v/>
      </c>
      <c r="Z248" s="19" t="str">
        <f>IF([4]道具信息!Z248="","",[4]道具信息!Z248)</f>
        <v/>
      </c>
    </row>
    <row r="249" spans="1:26" x14ac:dyDescent="0.15">
      <c r="A249" s="19" t="str">
        <f>IF([4]道具信息!A249="","",[4]道具信息!A249)</f>
        <v/>
      </c>
      <c r="B249" s="19" t="str">
        <f>IF([4]道具信息!B249="","",[4]道具信息!B249)</f>
        <v/>
      </c>
      <c r="C249" s="19">
        <f>IF([4]道具信息!C249="","",[4]道具信息!C249)</f>
        <v>21031</v>
      </c>
      <c r="D249" s="19" t="str">
        <f>IF([4]道具信息!D249="","",[4]道具信息!D249)</f>
        <v>普通资源宝箱</v>
      </c>
      <c r="E249" s="19">
        <f>IF([4]道具信息!E249="","",[4]道具信息!E249)</f>
        <v>30</v>
      </c>
      <c r="F249" s="19">
        <f>IF([4]道具信息!F249="","",[4]道具信息!F249)</f>
        <v>1</v>
      </c>
      <c r="G249" s="19">
        <f>IF([4]道具信息!G249="","",[4]道具信息!G249)</f>
        <v>1</v>
      </c>
      <c r="H249" s="19">
        <f>IF([4]道具信息!H249="","",[4]道具信息!H249)</f>
        <v>0.3</v>
      </c>
      <c r="I249" s="19">
        <f>IF([4]道具信息!I249="","",[4]道具信息!I249)</f>
        <v>30</v>
      </c>
      <c r="J249" s="19">
        <f>IF([4]道具信息!J249="","",[4]道具信息!J249)</f>
        <v>30</v>
      </c>
      <c r="K249" s="19">
        <f>IF([4]道具信息!K249="","",[4]道具信息!K249)</f>
        <v>9</v>
      </c>
      <c r="L249" s="19" t="str">
        <f>IF([4]道具信息!L249="","",[4]道具信息!L249)</f>
        <v>使用后直接获得10000粮食、木材、石料和铜矿</v>
      </c>
      <c r="M249" s="19" t="str">
        <f>IF([4]道具信息!M249="","",[4]道具信息!M249)</f>
        <v/>
      </c>
      <c r="N249" s="19" t="str">
        <f>IF([4]道具信息!N249="","",[4]道具信息!N249)</f>
        <v/>
      </c>
      <c r="O249" s="19" t="str">
        <f>IF([4]道具信息!O249="","",[4]道具信息!O249)</f>
        <v/>
      </c>
      <c r="P249" s="19" t="str">
        <f>IF([4]道具信息!P249="","",[4]道具信息!P249)</f>
        <v/>
      </c>
      <c r="Q249" s="19" t="str">
        <f>IF([4]道具信息!Q249="","",[4]道具信息!Q249)</f>
        <v/>
      </c>
      <c r="R249" s="19" t="str">
        <f>IF([4]道具信息!R249="","",[4]道具信息!R249)</f>
        <v/>
      </c>
      <c r="S249" s="19" t="str">
        <f>IF([4]道具信息!S249="","",[4]道具信息!S249)</f>
        <v/>
      </c>
      <c r="T249" s="19" t="str">
        <f>IF([4]道具信息!T249="","",[4]道具信息!T249)</f>
        <v/>
      </c>
      <c r="U249" s="19" t="str">
        <f>IF([4]道具信息!U249="","",[4]道具信息!U249)</f>
        <v/>
      </c>
      <c r="V249" s="19" t="str">
        <f>IF([4]道具信息!V249="","",[4]道具信息!V249)</f>
        <v/>
      </c>
      <c r="W249" s="19" t="str">
        <f>IF([4]道具信息!W249="","",[4]道具信息!W249)</f>
        <v/>
      </c>
      <c r="X249" s="19" t="str">
        <f>IF([4]道具信息!X249="","",[4]道具信息!X249)</f>
        <v/>
      </c>
      <c r="Y249" s="19" t="str">
        <f>IF([4]道具信息!Y249="","",[4]道具信息!Y249)</f>
        <v/>
      </c>
      <c r="Z249" s="19" t="str">
        <f>IF([4]道具信息!Z249="","",[4]道具信息!Z249)</f>
        <v/>
      </c>
    </row>
    <row r="250" spans="1:26" x14ac:dyDescent="0.15">
      <c r="A250" s="19" t="str">
        <f>IF([4]道具信息!A250="","",[4]道具信息!A250)</f>
        <v/>
      </c>
      <c r="B250" s="19" t="str">
        <f>IF([4]道具信息!B250="","",[4]道具信息!B250)</f>
        <v/>
      </c>
      <c r="C250" s="19">
        <f>IF([4]道具信息!C250="","",[4]道具信息!C250)</f>
        <v>21032</v>
      </c>
      <c r="D250" s="19" t="str">
        <f>IF([4]道具信息!D250="","",[4]道具信息!D250)</f>
        <v>初级资源宝箱</v>
      </c>
      <c r="E250" s="19">
        <f>IF([4]道具信息!E250="","",[4]道具信息!E250)</f>
        <v>80</v>
      </c>
      <c r="F250" s="19">
        <f>IF([4]道具信息!F250="","",[4]道具信息!F250)</f>
        <v>1</v>
      </c>
      <c r="G250" s="19">
        <f>IF([4]道具信息!G250="","",[4]道具信息!G250)</f>
        <v>1</v>
      </c>
      <c r="H250" s="19">
        <f>IF([4]道具信息!H250="","",[4]道具信息!H250)</f>
        <v>0.3</v>
      </c>
      <c r="I250" s="19">
        <f>IF([4]道具信息!I250="","",[4]道具信息!I250)</f>
        <v>80</v>
      </c>
      <c r="J250" s="19">
        <f>IF([4]道具信息!J250="","",[4]道具信息!J250)</f>
        <v>80</v>
      </c>
      <c r="K250" s="19">
        <f>IF([4]道具信息!K250="","",[4]道具信息!K250)</f>
        <v>24</v>
      </c>
      <c r="L250" s="19" t="str">
        <f>IF([4]道具信息!L250="","",[4]道具信息!L250)</f>
        <v>使用后直接获得50000粮食、木材、石料和铜矿</v>
      </c>
      <c r="M250" s="19" t="str">
        <f>IF([4]道具信息!M250="","",[4]道具信息!M250)</f>
        <v/>
      </c>
      <c r="N250" s="19" t="str">
        <f>IF([4]道具信息!N250="","",[4]道具信息!N250)</f>
        <v/>
      </c>
      <c r="O250" s="19" t="str">
        <f>IF([4]道具信息!O250="","",[4]道具信息!O250)</f>
        <v/>
      </c>
      <c r="P250" s="19" t="str">
        <f>IF([4]道具信息!P250="","",[4]道具信息!P250)</f>
        <v/>
      </c>
      <c r="Q250" s="19" t="str">
        <f>IF([4]道具信息!Q250="","",[4]道具信息!Q250)</f>
        <v/>
      </c>
      <c r="R250" s="19" t="str">
        <f>IF([4]道具信息!R250="","",[4]道具信息!R250)</f>
        <v/>
      </c>
      <c r="S250" s="19" t="str">
        <f>IF([4]道具信息!S250="","",[4]道具信息!S250)</f>
        <v/>
      </c>
      <c r="T250" s="19" t="str">
        <f>IF([4]道具信息!T250="","",[4]道具信息!T250)</f>
        <v/>
      </c>
      <c r="U250" s="19" t="str">
        <f>IF([4]道具信息!U250="","",[4]道具信息!U250)</f>
        <v/>
      </c>
      <c r="V250" s="19" t="str">
        <f>IF([4]道具信息!V250="","",[4]道具信息!V250)</f>
        <v/>
      </c>
      <c r="W250" s="19" t="str">
        <f>IF([4]道具信息!W250="","",[4]道具信息!W250)</f>
        <v/>
      </c>
      <c r="X250" s="19" t="str">
        <f>IF([4]道具信息!X250="","",[4]道具信息!X250)</f>
        <v/>
      </c>
      <c r="Y250" s="19" t="str">
        <f>IF([4]道具信息!Y250="","",[4]道具信息!Y250)</f>
        <v/>
      </c>
      <c r="Z250" s="19" t="str">
        <f>IF([4]道具信息!Z250="","",[4]道具信息!Z250)</f>
        <v/>
      </c>
    </row>
    <row r="251" spans="1:26" x14ac:dyDescent="0.15">
      <c r="A251" s="19" t="str">
        <f>IF([4]道具信息!A251="","",[4]道具信息!A251)</f>
        <v/>
      </c>
      <c r="B251" s="19" t="str">
        <f>IF([4]道具信息!B251="","",[4]道具信息!B251)</f>
        <v/>
      </c>
      <c r="C251" s="19">
        <f>IF([4]道具信息!C251="","",[4]道具信息!C251)</f>
        <v>21033</v>
      </c>
      <c r="D251" s="19" t="str">
        <f>IF([4]道具信息!D251="","",[4]道具信息!D251)</f>
        <v>中级资源宝箱</v>
      </c>
      <c r="E251" s="19">
        <f>IF([4]道具信息!E251="","",[4]道具信息!E251)</f>
        <v>180</v>
      </c>
      <c r="F251" s="19">
        <f>IF([4]道具信息!F251="","",[4]道具信息!F251)</f>
        <v>1.333</v>
      </c>
      <c r="G251" s="19">
        <f>IF([4]道具信息!G251="","",[4]道具信息!G251)</f>
        <v>1</v>
      </c>
      <c r="H251" s="19">
        <f>IF([4]道具信息!H251="","",[4]道具信息!H251)</f>
        <v>0.3</v>
      </c>
      <c r="I251" s="19">
        <f>IF([4]道具信息!I251="","",[4]道具信息!I251)</f>
        <v>239.94</v>
      </c>
      <c r="J251" s="19">
        <f>IF([4]道具信息!J251="","",[4]道具信息!J251)</f>
        <v>180</v>
      </c>
      <c r="K251" s="19">
        <f>IF([4]道具信息!K251="","",[4]道具信息!K251)</f>
        <v>54</v>
      </c>
      <c r="L251" s="19" t="str">
        <f>IF([4]道具信息!L251="","",[4]道具信息!L251)</f>
        <v>使用后直接获得150000粮食、木材、石料和铜矿</v>
      </c>
      <c r="M251" s="19" t="str">
        <f>IF([4]道具信息!M251="","",[4]道具信息!M251)</f>
        <v/>
      </c>
      <c r="N251" s="19" t="str">
        <f>IF([4]道具信息!N251="","",[4]道具信息!N251)</f>
        <v/>
      </c>
      <c r="O251" s="19" t="str">
        <f>IF([4]道具信息!O251="","",[4]道具信息!O251)</f>
        <v/>
      </c>
      <c r="P251" s="19" t="str">
        <f>IF([4]道具信息!P251="","",[4]道具信息!P251)</f>
        <v/>
      </c>
      <c r="Q251" s="19" t="str">
        <f>IF([4]道具信息!Q251="","",[4]道具信息!Q251)</f>
        <v/>
      </c>
      <c r="R251" s="19" t="str">
        <f>IF([4]道具信息!R251="","",[4]道具信息!R251)</f>
        <v/>
      </c>
      <c r="S251" s="19" t="str">
        <f>IF([4]道具信息!S251="","",[4]道具信息!S251)</f>
        <v/>
      </c>
      <c r="T251" s="19" t="str">
        <f>IF([4]道具信息!T251="","",[4]道具信息!T251)</f>
        <v/>
      </c>
      <c r="U251" s="19" t="str">
        <f>IF([4]道具信息!U251="","",[4]道具信息!U251)</f>
        <v/>
      </c>
      <c r="V251" s="19" t="str">
        <f>IF([4]道具信息!V251="","",[4]道具信息!V251)</f>
        <v/>
      </c>
      <c r="W251" s="19" t="str">
        <f>IF([4]道具信息!W251="","",[4]道具信息!W251)</f>
        <v/>
      </c>
      <c r="X251" s="19" t="str">
        <f>IF([4]道具信息!X251="","",[4]道具信息!X251)</f>
        <v/>
      </c>
      <c r="Y251" s="19" t="str">
        <f>IF([4]道具信息!Y251="","",[4]道具信息!Y251)</f>
        <v/>
      </c>
      <c r="Z251" s="19" t="str">
        <f>IF([4]道具信息!Z251="","",[4]道具信息!Z251)</f>
        <v/>
      </c>
    </row>
    <row r="252" spans="1:26" x14ac:dyDescent="0.15">
      <c r="A252" s="19" t="str">
        <f>IF([4]道具信息!A252="","",[4]道具信息!A252)</f>
        <v/>
      </c>
      <c r="B252" s="19" t="str">
        <f>IF([4]道具信息!B252="","",[4]道具信息!B252)</f>
        <v/>
      </c>
      <c r="C252" s="19">
        <f>IF([4]道具信息!C252="","",[4]道具信息!C252)</f>
        <v>21034</v>
      </c>
      <c r="D252" s="19" t="str">
        <f>IF([4]道具信息!D252="","",[4]道具信息!D252)</f>
        <v>高级资源宝箱</v>
      </c>
      <c r="E252" s="19">
        <f>IF([4]道具信息!E252="","",[4]道具信息!E252)</f>
        <v>400</v>
      </c>
      <c r="F252" s="19">
        <f>IF([4]道具信息!F252="","",[4]道具信息!F252)</f>
        <v>2</v>
      </c>
      <c r="G252" s="19">
        <f>IF([4]道具信息!G252="","",[4]道具信息!G252)</f>
        <v>1</v>
      </c>
      <c r="H252" s="19">
        <f>IF([4]道具信息!H252="","",[4]道具信息!H252)</f>
        <v>0.3</v>
      </c>
      <c r="I252" s="19">
        <f>IF([4]道具信息!I252="","",[4]道具信息!I252)</f>
        <v>800</v>
      </c>
      <c r="J252" s="19">
        <f>IF([4]道具信息!J252="","",[4]道具信息!J252)</f>
        <v>400</v>
      </c>
      <c r="K252" s="19">
        <f>IF([4]道具信息!K252="","",[4]道具信息!K252)</f>
        <v>120</v>
      </c>
      <c r="L252" s="19" t="str">
        <f>IF([4]道具信息!L252="","",[4]道具信息!L252)</f>
        <v>使用后直接获得500000粮食、木材、石料和铜矿</v>
      </c>
      <c r="M252" s="19" t="str">
        <f>IF([4]道具信息!M252="","",[4]道具信息!M252)</f>
        <v/>
      </c>
      <c r="N252" s="19" t="str">
        <f>IF([4]道具信息!N252="","",[4]道具信息!N252)</f>
        <v/>
      </c>
      <c r="O252" s="19" t="str">
        <f>IF([4]道具信息!O252="","",[4]道具信息!O252)</f>
        <v/>
      </c>
      <c r="P252" s="19" t="str">
        <f>IF([4]道具信息!P252="","",[4]道具信息!P252)</f>
        <v/>
      </c>
      <c r="Q252" s="19" t="str">
        <f>IF([4]道具信息!Q252="","",[4]道具信息!Q252)</f>
        <v/>
      </c>
      <c r="R252" s="19" t="str">
        <f>IF([4]道具信息!R252="","",[4]道具信息!R252)</f>
        <v/>
      </c>
      <c r="S252" s="19" t="str">
        <f>IF([4]道具信息!S252="","",[4]道具信息!S252)</f>
        <v/>
      </c>
      <c r="T252" s="19" t="str">
        <f>IF([4]道具信息!T252="","",[4]道具信息!T252)</f>
        <v/>
      </c>
      <c r="U252" s="19" t="str">
        <f>IF([4]道具信息!U252="","",[4]道具信息!U252)</f>
        <v/>
      </c>
      <c r="V252" s="19" t="str">
        <f>IF([4]道具信息!V252="","",[4]道具信息!V252)</f>
        <v/>
      </c>
      <c r="W252" s="19" t="str">
        <f>IF([4]道具信息!W252="","",[4]道具信息!W252)</f>
        <v/>
      </c>
      <c r="X252" s="19" t="str">
        <f>IF([4]道具信息!X252="","",[4]道具信息!X252)</f>
        <v/>
      </c>
      <c r="Y252" s="19" t="str">
        <f>IF([4]道具信息!Y252="","",[4]道具信息!Y252)</f>
        <v/>
      </c>
      <c r="Z252" s="19" t="str">
        <f>IF([4]道具信息!Z252="","",[4]道具信息!Z252)</f>
        <v/>
      </c>
    </row>
    <row r="253" spans="1:26" x14ac:dyDescent="0.15">
      <c r="A253" s="19" t="str">
        <f>IF([4]道具信息!A253="","",[4]道具信息!A253)</f>
        <v/>
      </c>
      <c r="B253" s="19" t="str">
        <f>IF([4]道具信息!B253="","",[4]道具信息!B253)</f>
        <v/>
      </c>
      <c r="C253" s="19" t="str">
        <f>IF([4]道具信息!C253="","",[4]道具信息!C253)</f>
        <v/>
      </c>
      <c r="D253" s="19" t="str">
        <f>IF([4]道具信息!D253="","",[4]道具信息!D253)</f>
        <v/>
      </c>
      <c r="E253" s="19" t="str">
        <f>IF([4]道具信息!E253="","",[4]道具信息!E253)</f>
        <v/>
      </c>
      <c r="F253" s="19" t="str">
        <f>IF([4]道具信息!F253="","",[4]道具信息!F253)</f>
        <v/>
      </c>
      <c r="G253" s="19" t="str">
        <f>IF([4]道具信息!G253="","",[4]道具信息!G253)</f>
        <v/>
      </c>
      <c r="H253" s="19" t="str">
        <f>IF([4]道具信息!H253="","",[4]道具信息!H253)</f>
        <v/>
      </c>
      <c r="I253" s="19" t="str">
        <f>IF([4]道具信息!I253="","",[4]道具信息!I253)</f>
        <v/>
      </c>
      <c r="J253" s="19" t="str">
        <f>IF([4]道具信息!J253="","",[4]道具信息!J253)</f>
        <v/>
      </c>
      <c r="K253" s="19" t="str">
        <f>IF([4]道具信息!K253="","",[4]道具信息!K253)</f>
        <v/>
      </c>
      <c r="L253" s="19" t="str">
        <f>IF([4]道具信息!L253="","",[4]道具信息!L253)</f>
        <v/>
      </c>
      <c r="M253" s="19" t="str">
        <f>IF([4]道具信息!M253="","",[4]道具信息!M253)</f>
        <v/>
      </c>
      <c r="N253" s="19" t="str">
        <f>IF([4]道具信息!N253="","",[4]道具信息!N253)</f>
        <v/>
      </c>
      <c r="O253" s="19" t="str">
        <f>IF([4]道具信息!O253="","",[4]道具信息!O253)</f>
        <v/>
      </c>
      <c r="P253" s="19" t="str">
        <f>IF([4]道具信息!P253="","",[4]道具信息!P253)</f>
        <v/>
      </c>
      <c r="Q253" s="19" t="str">
        <f>IF([4]道具信息!Q253="","",[4]道具信息!Q253)</f>
        <v/>
      </c>
      <c r="R253" s="19" t="str">
        <f>IF([4]道具信息!R253="","",[4]道具信息!R253)</f>
        <v/>
      </c>
      <c r="S253" s="19" t="str">
        <f>IF([4]道具信息!S253="","",[4]道具信息!S253)</f>
        <v/>
      </c>
      <c r="T253" s="19" t="str">
        <f>IF([4]道具信息!T253="","",[4]道具信息!T253)</f>
        <v/>
      </c>
      <c r="U253" s="19" t="str">
        <f>IF([4]道具信息!U253="","",[4]道具信息!U253)</f>
        <v/>
      </c>
      <c r="V253" s="19" t="str">
        <f>IF([4]道具信息!V253="","",[4]道具信息!V253)</f>
        <v/>
      </c>
      <c r="W253" s="19" t="str">
        <f>IF([4]道具信息!W253="","",[4]道具信息!W253)</f>
        <v/>
      </c>
      <c r="X253" s="19" t="str">
        <f>IF([4]道具信息!X253="","",[4]道具信息!X253)</f>
        <v/>
      </c>
      <c r="Y253" s="19" t="str">
        <f>IF([4]道具信息!Y253="","",[4]道具信息!Y253)</f>
        <v/>
      </c>
      <c r="Z253" s="19" t="str">
        <f>IF([4]道具信息!Z253="","",[4]道具信息!Z253)</f>
        <v/>
      </c>
    </row>
    <row r="254" spans="1:26" x14ac:dyDescent="0.15">
      <c r="A254" s="19" t="str">
        <f>IF([4]道具信息!A254="","",[4]道具信息!A254)</f>
        <v/>
      </c>
      <c r="B254" s="19" t="str">
        <f>IF([4]道具信息!B254="","",[4]道具信息!B254)</f>
        <v/>
      </c>
      <c r="C254" s="19">
        <f>IF([4]道具信息!C254="","",[4]道具信息!C254)</f>
        <v>21061</v>
      </c>
      <c r="D254" s="19" t="str">
        <f>IF([4]道具信息!D254="","",[4]道具信息!D254)</f>
        <v>初级经验书</v>
      </c>
      <c r="E254" s="19">
        <f>IF([4]道具信息!E254="","",[4]道具信息!E254)</f>
        <v>2</v>
      </c>
      <c r="F254" s="19">
        <f>IF([4]道具信息!F254="","",[4]道具信息!F254)</f>
        <v>1</v>
      </c>
      <c r="G254" s="19">
        <f>IF([4]道具信息!G254="","",[4]道具信息!G254)</f>
        <v>1</v>
      </c>
      <c r="H254" s="19">
        <f>IF([4]道具信息!H254="","",[4]道具信息!H254)</f>
        <v>1</v>
      </c>
      <c r="I254" s="19">
        <f>IF([4]道具信息!I254="","",[4]道具信息!I254)</f>
        <v>2</v>
      </c>
      <c r="J254" s="19">
        <f>IF([4]道具信息!J254="","",[4]道具信息!J254)</f>
        <v>2</v>
      </c>
      <c r="K254" s="19">
        <f>IF([4]道具信息!K254="","",[4]道具信息!K254)</f>
        <v>2</v>
      </c>
      <c r="L254" s="19" t="str">
        <f>IF([4]道具信息!L254="","",[4]道具信息!L254)</f>
        <v>武将使用后获得200经验</v>
      </c>
      <c r="M254" s="19" t="str">
        <f>IF([4]道具信息!M254="","",[4]道具信息!M254)</f>
        <v/>
      </c>
      <c r="N254" s="19" t="str">
        <f>IF([4]道具信息!N254="","",[4]道具信息!N254)</f>
        <v/>
      </c>
      <c r="O254" s="19" t="str">
        <f>IF([4]道具信息!O254="","",[4]道具信息!O254)</f>
        <v/>
      </c>
      <c r="P254" s="19" t="str">
        <f>IF([4]道具信息!P254="","",[4]道具信息!P254)</f>
        <v/>
      </c>
      <c r="Q254" s="19" t="str">
        <f>IF([4]道具信息!Q254="","",[4]道具信息!Q254)</f>
        <v/>
      </c>
      <c r="R254" s="19" t="str">
        <f>IF([4]道具信息!R254="","",[4]道具信息!R254)</f>
        <v/>
      </c>
      <c r="S254" s="19" t="str">
        <f>IF([4]道具信息!S254="","",[4]道具信息!S254)</f>
        <v/>
      </c>
      <c r="T254" s="19" t="str">
        <f>IF([4]道具信息!T254="","",[4]道具信息!T254)</f>
        <v/>
      </c>
      <c r="U254" s="19" t="str">
        <f>IF([4]道具信息!U254="","",[4]道具信息!U254)</f>
        <v/>
      </c>
      <c r="V254" s="19" t="str">
        <f>IF([4]道具信息!V254="","",[4]道具信息!V254)</f>
        <v/>
      </c>
      <c r="W254" s="19" t="str">
        <f>IF([4]道具信息!W254="","",[4]道具信息!W254)</f>
        <v/>
      </c>
      <c r="X254" s="19" t="str">
        <f>IF([4]道具信息!X254="","",[4]道具信息!X254)</f>
        <v/>
      </c>
      <c r="Y254" s="19" t="str">
        <f>IF([4]道具信息!Y254="","",[4]道具信息!Y254)</f>
        <v/>
      </c>
      <c r="Z254" s="19" t="str">
        <f>IF([4]道具信息!Z254="","",[4]道具信息!Z254)</f>
        <v/>
      </c>
    </row>
    <row r="255" spans="1:26" x14ac:dyDescent="0.15">
      <c r="A255" s="19" t="str">
        <f>IF([4]道具信息!A255="","",[4]道具信息!A255)</f>
        <v/>
      </c>
      <c r="B255" s="19" t="str">
        <f>IF([4]道具信息!B255="","",[4]道具信息!B255)</f>
        <v/>
      </c>
      <c r="C255" s="19">
        <f>IF([4]道具信息!C255="","",[4]道具信息!C255)</f>
        <v>21062</v>
      </c>
      <c r="D255" s="19" t="str">
        <f>IF([4]道具信息!D255="","",[4]道具信息!D255)</f>
        <v>中级经验书</v>
      </c>
      <c r="E255" s="19">
        <f>IF([4]道具信息!E255="","",[4]道具信息!E255)</f>
        <v>5</v>
      </c>
      <c r="F255" s="19">
        <f>IF([4]道具信息!F255="","",[4]道具信息!F255)</f>
        <v>1</v>
      </c>
      <c r="G255" s="19">
        <f>IF([4]道具信息!G255="","",[4]道具信息!G255)</f>
        <v>1</v>
      </c>
      <c r="H255" s="19">
        <f>IF([4]道具信息!H255="","",[4]道具信息!H255)</f>
        <v>1</v>
      </c>
      <c r="I255" s="19">
        <f>IF([4]道具信息!I255="","",[4]道具信息!I255)</f>
        <v>5</v>
      </c>
      <c r="J255" s="19">
        <f>IF([4]道具信息!J255="","",[4]道具信息!J255)</f>
        <v>5</v>
      </c>
      <c r="K255" s="19">
        <f>IF([4]道具信息!K255="","",[4]道具信息!K255)</f>
        <v>5</v>
      </c>
      <c r="L255" s="19" t="str">
        <f>IF([4]道具信息!L255="","",[4]道具信息!L255)</f>
        <v>武将使用后获得1000经验</v>
      </c>
      <c r="M255" s="19" t="str">
        <f>IF([4]道具信息!M255="","",[4]道具信息!M255)</f>
        <v/>
      </c>
      <c r="N255" s="19" t="str">
        <f>IF([4]道具信息!N255="","",[4]道具信息!N255)</f>
        <v/>
      </c>
      <c r="O255" s="19" t="str">
        <f>IF([4]道具信息!O255="","",[4]道具信息!O255)</f>
        <v/>
      </c>
      <c r="P255" s="19" t="str">
        <f>IF([4]道具信息!P255="","",[4]道具信息!P255)</f>
        <v/>
      </c>
      <c r="Q255" s="19" t="str">
        <f>IF([4]道具信息!Q255="","",[4]道具信息!Q255)</f>
        <v/>
      </c>
      <c r="R255" s="19" t="str">
        <f>IF([4]道具信息!R255="","",[4]道具信息!R255)</f>
        <v/>
      </c>
      <c r="S255" s="19" t="str">
        <f>IF([4]道具信息!S255="","",[4]道具信息!S255)</f>
        <v/>
      </c>
      <c r="T255" s="19" t="str">
        <f>IF([4]道具信息!T255="","",[4]道具信息!T255)</f>
        <v/>
      </c>
      <c r="U255" s="19" t="str">
        <f>IF([4]道具信息!U255="","",[4]道具信息!U255)</f>
        <v/>
      </c>
      <c r="V255" s="19" t="str">
        <f>IF([4]道具信息!V255="","",[4]道具信息!V255)</f>
        <v/>
      </c>
      <c r="W255" s="19" t="str">
        <f>IF([4]道具信息!W255="","",[4]道具信息!W255)</f>
        <v/>
      </c>
      <c r="X255" s="19" t="str">
        <f>IF([4]道具信息!X255="","",[4]道具信息!X255)</f>
        <v/>
      </c>
      <c r="Y255" s="19" t="str">
        <f>IF([4]道具信息!Y255="","",[4]道具信息!Y255)</f>
        <v/>
      </c>
      <c r="Z255" s="19" t="str">
        <f>IF([4]道具信息!Z255="","",[4]道具信息!Z255)</f>
        <v/>
      </c>
    </row>
    <row r="256" spans="1:26" x14ac:dyDescent="0.15">
      <c r="A256" s="19" t="str">
        <f>IF([4]道具信息!A256="","",[4]道具信息!A256)</f>
        <v/>
      </c>
      <c r="B256" s="19" t="str">
        <f>IF([4]道具信息!B256="","",[4]道具信息!B256)</f>
        <v/>
      </c>
      <c r="C256" s="19">
        <f>IF([4]道具信息!C256="","",[4]道具信息!C256)</f>
        <v>21063</v>
      </c>
      <c r="D256" s="19" t="str">
        <f>IF([4]道具信息!D256="","",[4]道具信息!D256)</f>
        <v>高级经验书</v>
      </c>
      <c r="E256" s="19">
        <f>IF([4]道具信息!E256="","",[4]道具信息!E256)</f>
        <v>10</v>
      </c>
      <c r="F256" s="19">
        <f>IF([4]道具信息!F256="","",[4]道具信息!F256)</f>
        <v>1</v>
      </c>
      <c r="G256" s="19">
        <f>IF([4]道具信息!G256="","",[4]道具信息!G256)</f>
        <v>1</v>
      </c>
      <c r="H256" s="19">
        <f>IF([4]道具信息!H256="","",[4]道具信息!H256)</f>
        <v>1</v>
      </c>
      <c r="I256" s="19">
        <f>IF([4]道具信息!I256="","",[4]道具信息!I256)</f>
        <v>10</v>
      </c>
      <c r="J256" s="19">
        <f>IF([4]道具信息!J256="","",[4]道具信息!J256)</f>
        <v>10</v>
      </c>
      <c r="K256" s="19">
        <f>IF([4]道具信息!K256="","",[4]道具信息!K256)</f>
        <v>10</v>
      </c>
      <c r="L256" s="19" t="str">
        <f>IF([4]道具信息!L256="","",[4]道具信息!L256)</f>
        <v>武将使用后获得5000经验</v>
      </c>
      <c r="M256" s="19" t="str">
        <f>IF([4]道具信息!M256="","",[4]道具信息!M256)</f>
        <v/>
      </c>
      <c r="N256" s="19" t="str">
        <f>IF([4]道具信息!N256="","",[4]道具信息!N256)</f>
        <v/>
      </c>
      <c r="O256" s="19" t="str">
        <f>IF([4]道具信息!O256="","",[4]道具信息!O256)</f>
        <v/>
      </c>
      <c r="P256" s="19" t="str">
        <f>IF([4]道具信息!P256="","",[4]道具信息!P256)</f>
        <v/>
      </c>
      <c r="Q256" s="19" t="str">
        <f>IF([4]道具信息!Q256="","",[4]道具信息!Q256)</f>
        <v/>
      </c>
      <c r="R256" s="19" t="str">
        <f>IF([4]道具信息!R256="","",[4]道具信息!R256)</f>
        <v/>
      </c>
      <c r="S256" s="19" t="str">
        <f>IF([4]道具信息!S256="","",[4]道具信息!S256)</f>
        <v/>
      </c>
      <c r="T256" s="19" t="str">
        <f>IF([4]道具信息!T256="","",[4]道具信息!T256)</f>
        <v/>
      </c>
      <c r="U256" s="19" t="str">
        <f>IF([4]道具信息!U256="","",[4]道具信息!U256)</f>
        <v/>
      </c>
      <c r="V256" s="19" t="str">
        <f>IF([4]道具信息!V256="","",[4]道具信息!V256)</f>
        <v/>
      </c>
      <c r="W256" s="19" t="str">
        <f>IF([4]道具信息!W256="","",[4]道具信息!W256)</f>
        <v/>
      </c>
      <c r="X256" s="19" t="str">
        <f>IF([4]道具信息!X256="","",[4]道具信息!X256)</f>
        <v/>
      </c>
      <c r="Y256" s="19" t="str">
        <f>IF([4]道具信息!Y256="","",[4]道具信息!Y256)</f>
        <v/>
      </c>
      <c r="Z256" s="19" t="str">
        <f>IF([4]道具信息!Z256="","",[4]道具信息!Z256)</f>
        <v/>
      </c>
    </row>
    <row r="257" spans="1:26" x14ac:dyDescent="0.15">
      <c r="A257" s="19" t="str">
        <f>IF([4]道具信息!A257="","",[4]道具信息!A257)</f>
        <v/>
      </c>
      <c r="B257" s="19" t="str">
        <f>IF([4]道具信息!B257="","",[4]道具信息!B257)</f>
        <v/>
      </c>
      <c r="C257" s="19">
        <f>IF([4]道具信息!C257="","",[4]道具信息!C257)</f>
        <v>21064</v>
      </c>
      <c r="D257" s="19" t="str">
        <f>IF([4]道具信息!D257="","",[4]道具信息!D257)</f>
        <v>特级经验书</v>
      </c>
      <c r="E257" s="19">
        <f>IF([4]道具信息!E257="","",[4]道具信息!E257)</f>
        <v>20</v>
      </c>
      <c r="F257" s="19">
        <f>IF([4]道具信息!F257="","",[4]道具信息!F257)</f>
        <v>2</v>
      </c>
      <c r="G257" s="19">
        <f>IF([4]道具信息!G257="","",[4]道具信息!G257)</f>
        <v>1</v>
      </c>
      <c r="H257" s="19">
        <f>IF([4]道具信息!H257="","",[4]道具信息!H257)</f>
        <v>1</v>
      </c>
      <c r="I257" s="19">
        <f>IF([4]道具信息!I257="","",[4]道具信息!I257)</f>
        <v>40</v>
      </c>
      <c r="J257" s="19">
        <f>IF([4]道具信息!J257="","",[4]道具信息!J257)</f>
        <v>20</v>
      </c>
      <c r="K257" s="19">
        <f>IF([4]道具信息!K257="","",[4]道具信息!K257)</f>
        <v>20</v>
      </c>
      <c r="L257" s="19" t="str">
        <f>IF([4]道具信息!L257="","",[4]道具信息!L257)</f>
        <v>武将使用后获得20000经验</v>
      </c>
      <c r="M257" s="19" t="str">
        <f>IF([4]道具信息!M257="","",[4]道具信息!M257)</f>
        <v/>
      </c>
      <c r="N257" s="19" t="str">
        <f>IF([4]道具信息!N257="","",[4]道具信息!N257)</f>
        <v/>
      </c>
      <c r="O257" s="19" t="str">
        <f>IF([4]道具信息!O257="","",[4]道具信息!O257)</f>
        <v/>
      </c>
      <c r="P257" s="19" t="str">
        <f>IF([4]道具信息!P257="","",[4]道具信息!P257)</f>
        <v/>
      </c>
      <c r="Q257" s="19" t="str">
        <f>IF([4]道具信息!Q257="","",[4]道具信息!Q257)</f>
        <v/>
      </c>
      <c r="R257" s="19" t="str">
        <f>IF([4]道具信息!R257="","",[4]道具信息!R257)</f>
        <v/>
      </c>
      <c r="S257" s="19" t="str">
        <f>IF([4]道具信息!S257="","",[4]道具信息!S257)</f>
        <v/>
      </c>
      <c r="T257" s="19" t="str">
        <f>IF([4]道具信息!T257="","",[4]道具信息!T257)</f>
        <v/>
      </c>
      <c r="U257" s="19" t="str">
        <f>IF([4]道具信息!U257="","",[4]道具信息!U257)</f>
        <v/>
      </c>
      <c r="V257" s="19" t="str">
        <f>IF([4]道具信息!V257="","",[4]道具信息!V257)</f>
        <v/>
      </c>
      <c r="W257" s="19" t="str">
        <f>IF([4]道具信息!W257="","",[4]道具信息!W257)</f>
        <v/>
      </c>
      <c r="X257" s="19" t="str">
        <f>IF([4]道具信息!X257="","",[4]道具信息!X257)</f>
        <v/>
      </c>
      <c r="Y257" s="19" t="str">
        <f>IF([4]道具信息!Y257="","",[4]道具信息!Y257)</f>
        <v/>
      </c>
      <c r="Z257" s="19" t="str">
        <f>IF([4]道具信息!Z257="","",[4]道具信息!Z257)</f>
        <v/>
      </c>
    </row>
    <row r="258" spans="1:26" x14ac:dyDescent="0.15">
      <c r="A258" s="19" t="str">
        <f>IF([4]道具信息!A258="","",[4]道具信息!A258)</f>
        <v/>
      </c>
      <c r="B258" s="19" t="str">
        <f>IF([4]道具信息!B258="","",[4]道具信息!B258)</f>
        <v/>
      </c>
      <c r="C258" s="19">
        <f>IF([4]道具信息!C258="","",[4]道具信息!C258)</f>
        <v>21065</v>
      </c>
      <c r="D258" s="19" t="str">
        <f>IF([4]道具信息!D258="","",[4]道具信息!D258)</f>
        <v>超级经验书</v>
      </c>
      <c r="E258" s="19">
        <f>IF([4]道具信息!E258="","",[4]道具信息!E258)</f>
        <v>40</v>
      </c>
      <c r="F258" s="19">
        <f>IF([4]道具信息!F258="","",[4]道具信息!F258)</f>
        <v>5</v>
      </c>
      <c r="G258" s="19">
        <f>IF([4]道具信息!G258="","",[4]道具信息!G258)</f>
        <v>1</v>
      </c>
      <c r="H258" s="19">
        <f>IF([4]道具信息!H258="","",[4]道具信息!H258)</f>
        <v>1</v>
      </c>
      <c r="I258" s="19">
        <f>IF([4]道具信息!I258="","",[4]道具信息!I258)</f>
        <v>200</v>
      </c>
      <c r="J258" s="19">
        <f>IF([4]道具信息!J258="","",[4]道具信息!J258)</f>
        <v>40</v>
      </c>
      <c r="K258" s="19">
        <f>IF([4]道具信息!K258="","",[4]道具信息!K258)</f>
        <v>40</v>
      </c>
      <c r="L258" s="19" t="str">
        <f>IF([4]道具信息!L258="","",[4]道具信息!L258)</f>
        <v>武将使用后获得100000经验</v>
      </c>
      <c r="M258" s="19" t="str">
        <f>IF([4]道具信息!M258="","",[4]道具信息!M258)</f>
        <v/>
      </c>
      <c r="N258" s="19" t="str">
        <f>IF([4]道具信息!N258="","",[4]道具信息!N258)</f>
        <v/>
      </c>
      <c r="O258" s="19" t="str">
        <f>IF([4]道具信息!O258="","",[4]道具信息!O258)</f>
        <v/>
      </c>
      <c r="P258" s="19" t="str">
        <f>IF([4]道具信息!P258="","",[4]道具信息!P258)</f>
        <v/>
      </c>
      <c r="Q258" s="19" t="str">
        <f>IF([4]道具信息!Q258="","",[4]道具信息!Q258)</f>
        <v/>
      </c>
      <c r="R258" s="19" t="str">
        <f>IF([4]道具信息!R258="","",[4]道具信息!R258)</f>
        <v/>
      </c>
      <c r="S258" s="19" t="str">
        <f>IF([4]道具信息!S258="","",[4]道具信息!S258)</f>
        <v/>
      </c>
      <c r="T258" s="19" t="str">
        <f>IF([4]道具信息!T258="","",[4]道具信息!T258)</f>
        <v/>
      </c>
      <c r="U258" s="19" t="str">
        <f>IF([4]道具信息!U258="","",[4]道具信息!U258)</f>
        <v/>
      </c>
      <c r="V258" s="19" t="str">
        <f>IF([4]道具信息!V258="","",[4]道具信息!V258)</f>
        <v/>
      </c>
      <c r="W258" s="19" t="str">
        <f>IF([4]道具信息!W258="","",[4]道具信息!W258)</f>
        <v/>
      </c>
      <c r="X258" s="19" t="str">
        <f>IF([4]道具信息!X258="","",[4]道具信息!X258)</f>
        <v/>
      </c>
      <c r="Y258" s="19" t="str">
        <f>IF([4]道具信息!Y258="","",[4]道具信息!Y258)</f>
        <v/>
      </c>
      <c r="Z258" s="19" t="str">
        <f>IF([4]道具信息!Z258="","",[4]道具信息!Z258)</f>
        <v/>
      </c>
    </row>
    <row r="259" spans="1:26" x14ac:dyDescent="0.15">
      <c r="A259" s="19" t="str">
        <f>IF([4]道具信息!A259="","",[4]道具信息!A259)</f>
        <v/>
      </c>
      <c r="B259" s="19" t="str">
        <f>IF([4]道具信息!B259="","",[4]道具信息!B259)</f>
        <v/>
      </c>
      <c r="C259" s="19" t="str">
        <f>IF([4]道具信息!C259="","",[4]道具信息!C259)</f>
        <v/>
      </c>
      <c r="D259" s="19" t="str">
        <f>IF([4]道具信息!D259="","",[4]道具信息!D259)</f>
        <v/>
      </c>
      <c r="E259" s="19" t="str">
        <f>IF([4]道具信息!E259="","",[4]道具信息!E259)</f>
        <v/>
      </c>
      <c r="F259" s="19" t="str">
        <f>IF([4]道具信息!F259="","",[4]道具信息!F259)</f>
        <v/>
      </c>
      <c r="G259" s="19" t="str">
        <f>IF([4]道具信息!G259="","",[4]道具信息!G259)</f>
        <v/>
      </c>
      <c r="H259" s="19" t="str">
        <f>IF([4]道具信息!H259="","",[4]道具信息!H259)</f>
        <v/>
      </c>
      <c r="I259" s="19" t="str">
        <f>IF([4]道具信息!I259="","",[4]道具信息!I259)</f>
        <v/>
      </c>
      <c r="J259" s="19" t="str">
        <f>IF([4]道具信息!J259="","",[4]道具信息!J259)</f>
        <v/>
      </c>
      <c r="K259" s="19" t="str">
        <f>IF([4]道具信息!K259="","",[4]道具信息!K259)</f>
        <v/>
      </c>
      <c r="L259" s="19" t="str">
        <f>IF([4]道具信息!L259="","",[4]道具信息!L259)</f>
        <v/>
      </c>
      <c r="M259" s="19" t="str">
        <f>IF([4]道具信息!M259="","",[4]道具信息!M259)</f>
        <v/>
      </c>
      <c r="N259" s="19" t="str">
        <f>IF([4]道具信息!N259="","",[4]道具信息!N259)</f>
        <v/>
      </c>
      <c r="O259" s="19" t="str">
        <f>IF([4]道具信息!O259="","",[4]道具信息!O259)</f>
        <v/>
      </c>
      <c r="P259" s="19" t="str">
        <f>IF([4]道具信息!P259="","",[4]道具信息!P259)</f>
        <v/>
      </c>
      <c r="Q259" s="19" t="str">
        <f>IF([4]道具信息!Q259="","",[4]道具信息!Q259)</f>
        <v/>
      </c>
      <c r="R259" s="19" t="str">
        <f>IF([4]道具信息!R259="","",[4]道具信息!R259)</f>
        <v/>
      </c>
      <c r="S259" s="19" t="str">
        <f>IF([4]道具信息!S259="","",[4]道具信息!S259)</f>
        <v/>
      </c>
      <c r="T259" s="19" t="str">
        <f>IF([4]道具信息!T259="","",[4]道具信息!T259)</f>
        <v/>
      </c>
      <c r="U259" s="19" t="str">
        <f>IF([4]道具信息!U259="","",[4]道具信息!U259)</f>
        <v/>
      </c>
      <c r="V259" s="19" t="str">
        <f>IF([4]道具信息!V259="","",[4]道具信息!V259)</f>
        <v/>
      </c>
      <c r="W259" s="19" t="str">
        <f>IF([4]道具信息!W259="","",[4]道具信息!W259)</f>
        <v/>
      </c>
      <c r="X259" s="19" t="str">
        <f>IF([4]道具信息!X259="","",[4]道具信息!X259)</f>
        <v/>
      </c>
      <c r="Y259" s="19" t="str">
        <f>IF([4]道具信息!Y259="","",[4]道具信息!Y259)</f>
        <v/>
      </c>
      <c r="Z259" s="19" t="str">
        <f>IF([4]道具信息!Z259="","",[4]道具信息!Z259)</f>
        <v/>
      </c>
    </row>
    <row r="260" spans="1:26" x14ac:dyDescent="0.15">
      <c r="A260" s="19" t="str">
        <f>IF([4]道具信息!A260="","",[4]道具信息!A260)</f>
        <v/>
      </c>
      <c r="B260" s="19" t="str">
        <f>IF([4]道具信息!B260="","",[4]道具信息!B260)</f>
        <v/>
      </c>
      <c r="C260" s="19">
        <f>IF([4]道具信息!C260="","",[4]道具信息!C260)</f>
        <v>21073</v>
      </c>
      <c r="D260" s="19" t="str">
        <f>IF([4]道具信息!D260="","",[4]道具信息!D260)</f>
        <v>1个行军令</v>
      </c>
      <c r="E260" s="19">
        <f>IF([4]道具信息!E260="","",[4]道具信息!E260)</f>
        <v>75</v>
      </c>
      <c r="F260" s="19">
        <f>IF([4]道具信息!F260="","",[4]道具信息!F260)</f>
        <v>1</v>
      </c>
      <c r="G260" s="19">
        <f>IF([4]道具信息!G260="","",[4]道具信息!G260)</f>
        <v>1</v>
      </c>
      <c r="H260" s="19">
        <f>IF([4]道具信息!H260="","",[4]道具信息!H260)</f>
        <v>1</v>
      </c>
      <c r="I260" s="19">
        <f>IF([4]道具信息!I260="","",[4]道具信息!I260)</f>
        <v>75</v>
      </c>
      <c r="J260" s="19">
        <f>IF([4]道具信息!J260="","",[4]道具信息!J260)</f>
        <v>75</v>
      </c>
      <c r="K260" s="19">
        <f>IF([4]道具信息!K260="","",[4]道具信息!K260)</f>
        <v>75</v>
      </c>
      <c r="L260" s="19" t="str">
        <f>IF([4]道具信息!L260="","",[4]道具信息!L260)</f>
        <v>使用后获得1个行军令</v>
      </c>
      <c r="M260" s="19" t="str">
        <f>IF([4]道具信息!M260="","",[4]道具信息!M260)</f>
        <v/>
      </c>
      <c r="N260" s="19" t="str">
        <f>IF([4]道具信息!N260="","",[4]道具信息!N260)</f>
        <v/>
      </c>
      <c r="O260" s="19" t="str">
        <f>IF([4]道具信息!O260="","",[4]道具信息!O260)</f>
        <v/>
      </c>
      <c r="P260" s="19" t="str">
        <f>IF([4]道具信息!P260="","",[4]道具信息!P260)</f>
        <v/>
      </c>
      <c r="Q260" s="19" t="str">
        <f>IF([4]道具信息!Q260="","",[4]道具信息!Q260)</f>
        <v/>
      </c>
      <c r="R260" s="19" t="str">
        <f>IF([4]道具信息!R260="","",[4]道具信息!R260)</f>
        <v/>
      </c>
      <c r="S260" s="19" t="str">
        <f>IF([4]道具信息!S260="","",[4]道具信息!S260)</f>
        <v/>
      </c>
      <c r="T260" s="19" t="str">
        <f>IF([4]道具信息!T260="","",[4]道具信息!T260)</f>
        <v/>
      </c>
      <c r="U260" s="19" t="str">
        <f>IF([4]道具信息!U260="","",[4]道具信息!U260)</f>
        <v/>
      </c>
      <c r="V260" s="19" t="str">
        <f>IF([4]道具信息!V260="","",[4]道具信息!V260)</f>
        <v/>
      </c>
      <c r="W260" s="19" t="str">
        <f>IF([4]道具信息!W260="","",[4]道具信息!W260)</f>
        <v/>
      </c>
      <c r="X260" s="19" t="str">
        <f>IF([4]道具信息!X260="","",[4]道具信息!X260)</f>
        <v/>
      </c>
      <c r="Y260" s="19" t="str">
        <f>IF([4]道具信息!Y260="","",[4]道具信息!Y260)</f>
        <v/>
      </c>
      <c r="Z260" s="19" t="str">
        <f>IF([4]道具信息!Z260="","",[4]道具信息!Z260)</f>
        <v/>
      </c>
    </row>
    <row r="261" spans="1:26" x14ac:dyDescent="0.15">
      <c r="A261" s="19" t="str">
        <f>IF([4]道具信息!A261="","",[4]道具信息!A261)</f>
        <v/>
      </c>
      <c r="B261" s="19" t="str">
        <f>IF([4]道具信息!B261="","",[4]道具信息!B261)</f>
        <v/>
      </c>
      <c r="C261" s="19">
        <f>IF([4]道具信息!C261="","",[4]道具信息!C261)</f>
        <v>21074</v>
      </c>
      <c r="D261" s="19" t="str">
        <f>IF([4]道具信息!D261="","",[4]道具信息!D261)</f>
        <v>大捆行军令</v>
      </c>
      <c r="E261" s="19">
        <f>IF([4]道具信息!E261="","",[4]道具信息!E261)</f>
        <v>225</v>
      </c>
      <c r="F261" s="19">
        <f>IF([4]道具信息!F261="","",[4]道具信息!F261)</f>
        <v>1</v>
      </c>
      <c r="G261" s="19">
        <f>IF([4]道具信息!G261="","",[4]道具信息!G261)</f>
        <v>1</v>
      </c>
      <c r="H261" s="19">
        <f>IF([4]道具信息!H261="","",[4]道具信息!H261)</f>
        <v>1</v>
      </c>
      <c r="I261" s="19">
        <f>IF([4]道具信息!I261="","",[4]道具信息!I261)</f>
        <v>225</v>
      </c>
      <c r="J261" s="19">
        <f>IF([4]道具信息!J261="","",[4]道具信息!J261)</f>
        <v>225</v>
      </c>
      <c r="K261" s="19">
        <f>IF([4]道具信息!K261="","",[4]道具信息!K261)</f>
        <v>225</v>
      </c>
      <c r="L261" s="19" t="str">
        <f>IF([4]道具信息!L261="","",[4]道具信息!L261)</f>
        <v>使用后获得3个行军令</v>
      </c>
      <c r="M261" s="19" t="str">
        <f>IF([4]道具信息!M261="","",[4]道具信息!M261)</f>
        <v/>
      </c>
      <c r="N261" s="19" t="str">
        <f>IF([4]道具信息!N261="","",[4]道具信息!N261)</f>
        <v/>
      </c>
      <c r="O261" s="19" t="str">
        <f>IF([4]道具信息!O261="","",[4]道具信息!O261)</f>
        <v/>
      </c>
      <c r="P261" s="19" t="str">
        <f>IF([4]道具信息!P261="","",[4]道具信息!P261)</f>
        <v/>
      </c>
      <c r="Q261" s="19" t="str">
        <f>IF([4]道具信息!Q261="","",[4]道具信息!Q261)</f>
        <v/>
      </c>
      <c r="R261" s="19" t="str">
        <f>IF([4]道具信息!R261="","",[4]道具信息!R261)</f>
        <v/>
      </c>
      <c r="S261" s="19" t="str">
        <f>IF([4]道具信息!S261="","",[4]道具信息!S261)</f>
        <v/>
      </c>
      <c r="T261" s="19" t="str">
        <f>IF([4]道具信息!T261="","",[4]道具信息!T261)</f>
        <v/>
      </c>
      <c r="U261" s="19" t="str">
        <f>IF([4]道具信息!U261="","",[4]道具信息!U261)</f>
        <v/>
      </c>
      <c r="V261" s="19" t="str">
        <f>IF([4]道具信息!V261="","",[4]道具信息!V261)</f>
        <v/>
      </c>
      <c r="W261" s="19" t="str">
        <f>IF([4]道具信息!W261="","",[4]道具信息!W261)</f>
        <v/>
      </c>
      <c r="X261" s="19" t="str">
        <f>IF([4]道具信息!X261="","",[4]道具信息!X261)</f>
        <v/>
      </c>
      <c r="Y261" s="19" t="str">
        <f>IF([4]道具信息!Y261="","",[4]道具信息!Y261)</f>
        <v/>
      </c>
      <c r="Z261" s="19" t="str">
        <f>IF([4]道具信息!Z261="","",[4]道具信息!Z261)</f>
        <v/>
      </c>
    </row>
    <row r="262" spans="1:26" x14ac:dyDescent="0.15">
      <c r="A262" s="19" t="str">
        <f>IF([4]道具信息!A262="","",[4]道具信息!A262)</f>
        <v/>
      </c>
      <c r="B262" s="19" t="str">
        <f>IF([4]道具信息!B262="","",[4]道具信息!B262)</f>
        <v/>
      </c>
      <c r="C262" s="19" t="str">
        <f>IF([4]道具信息!C262="","",[4]道具信息!C262)</f>
        <v/>
      </c>
      <c r="D262" s="19" t="str">
        <f>IF([4]道具信息!D262="","",[4]道具信息!D262)</f>
        <v/>
      </c>
      <c r="E262" s="19" t="str">
        <f>IF([4]道具信息!E262="","",[4]道具信息!E262)</f>
        <v/>
      </c>
      <c r="F262" s="19" t="str">
        <f>IF([4]道具信息!F262="","",[4]道具信息!F262)</f>
        <v/>
      </c>
      <c r="G262" s="19" t="str">
        <f>IF([4]道具信息!G262="","",[4]道具信息!G262)</f>
        <v/>
      </c>
      <c r="H262" s="19" t="str">
        <f>IF([4]道具信息!H262="","",[4]道具信息!H262)</f>
        <v/>
      </c>
      <c r="I262" s="19" t="str">
        <f>IF([4]道具信息!I262="","",[4]道具信息!I262)</f>
        <v/>
      </c>
      <c r="J262" s="19" t="str">
        <f>IF([4]道具信息!J262="","",[4]道具信息!J262)</f>
        <v/>
      </c>
      <c r="K262" s="19" t="str">
        <f>IF([4]道具信息!K262="","",[4]道具信息!K262)</f>
        <v/>
      </c>
      <c r="L262" s="19" t="str">
        <f>IF([4]道具信息!L262="","",[4]道具信息!L262)</f>
        <v/>
      </c>
      <c r="M262" s="19" t="str">
        <f>IF([4]道具信息!M262="","",[4]道具信息!M262)</f>
        <v/>
      </c>
      <c r="N262" s="19" t="str">
        <f>IF([4]道具信息!N262="","",[4]道具信息!N262)</f>
        <v/>
      </c>
      <c r="O262" s="19" t="str">
        <f>IF([4]道具信息!O262="","",[4]道具信息!O262)</f>
        <v/>
      </c>
      <c r="P262" s="19" t="str">
        <f>IF([4]道具信息!P262="","",[4]道具信息!P262)</f>
        <v/>
      </c>
      <c r="Q262" s="19" t="str">
        <f>IF([4]道具信息!Q262="","",[4]道具信息!Q262)</f>
        <v/>
      </c>
      <c r="R262" s="19" t="str">
        <f>IF([4]道具信息!R262="","",[4]道具信息!R262)</f>
        <v/>
      </c>
      <c r="S262" s="19" t="str">
        <f>IF([4]道具信息!S262="","",[4]道具信息!S262)</f>
        <v/>
      </c>
      <c r="T262" s="19" t="str">
        <f>IF([4]道具信息!T262="","",[4]道具信息!T262)</f>
        <v/>
      </c>
      <c r="U262" s="19" t="str">
        <f>IF([4]道具信息!U262="","",[4]道具信息!U262)</f>
        <v/>
      </c>
      <c r="V262" s="19" t="str">
        <f>IF([4]道具信息!V262="","",[4]道具信息!V262)</f>
        <v/>
      </c>
      <c r="W262" s="19" t="str">
        <f>IF([4]道具信息!W262="","",[4]道具信息!W262)</f>
        <v/>
      </c>
      <c r="X262" s="19" t="str">
        <f>IF([4]道具信息!X262="","",[4]道具信息!X262)</f>
        <v/>
      </c>
      <c r="Y262" s="19" t="str">
        <f>IF([4]道具信息!Y262="","",[4]道具信息!Y262)</f>
        <v/>
      </c>
      <c r="Z262" s="19" t="str">
        <f>IF([4]道具信息!Z262="","",[4]道具信息!Z262)</f>
        <v/>
      </c>
    </row>
    <row r="263" spans="1:26" x14ac:dyDescent="0.15">
      <c r="A263" s="19" t="str">
        <f>IF([4]道具信息!A263="","",[4]道具信息!A263)</f>
        <v/>
      </c>
      <c r="B263" s="19" t="str">
        <f>IF([4]道具信息!B263="","",[4]道具信息!B263)</f>
        <v/>
      </c>
      <c r="C263" s="19">
        <f>IF([4]道具信息!C263="","",[4]道具信息!C263)</f>
        <v>21081</v>
      </c>
      <c r="D263" s="19" t="str">
        <f>IF([4]道具信息!D263="","",[4]道具信息!D263)</f>
        <v>木材增产令</v>
      </c>
      <c r="E263" s="19">
        <f>IF([4]道具信息!E263="","",[4]道具信息!E263)</f>
        <v>35</v>
      </c>
      <c r="F263" s="19">
        <f>IF([4]道具信息!F263="","",[4]道具信息!F263)</f>
        <v>1</v>
      </c>
      <c r="G263" s="19">
        <f>IF([4]道具信息!G263="","",[4]道具信息!G263)</f>
        <v>1</v>
      </c>
      <c r="H263" s="19">
        <f>IF([4]道具信息!H263="","",[4]道具信息!H263)</f>
        <v>1</v>
      </c>
      <c r="I263" s="19">
        <f>IF([4]道具信息!I263="","",[4]道具信息!I263)</f>
        <v>35</v>
      </c>
      <c r="J263" s="19">
        <f>IF([4]道具信息!J263="","",[4]道具信息!J263)</f>
        <v>35</v>
      </c>
      <c r="K263" s="19">
        <f>IF([4]道具信息!K263="","",[4]道具信息!K263)</f>
        <v>35</v>
      </c>
      <c r="L263" s="19" t="str">
        <f>IF([4]道具信息!L263="","",[4]道具信息!L263)</f>
        <v>使用后伐木场产量提高50%，持续12小时</v>
      </c>
      <c r="M263" s="19" t="str">
        <f>IF([4]道具信息!M263="","",[4]道具信息!M263)</f>
        <v/>
      </c>
      <c r="N263" s="19" t="str">
        <f>IF([4]道具信息!N263="","",[4]道具信息!N263)</f>
        <v/>
      </c>
      <c r="O263" s="19" t="str">
        <f>IF([4]道具信息!O263="","",[4]道具信息!O263)</f>
        <v/>
      </c>
      <c r="P263" s="19" t="str">
        <f>IF([4]道具信息!P263="","",[4]道具信息!P263)</f>
        <v/>
      </c>
      <c r="Q263" s="19" t="str">
        <f>IF([4]道具信息!Q263="","",[4]道具信息!Q263)</f>
        <v/>
      </c>
      <c r="R263" s="19" t="str">
        <f>IF([4]道具信息!R263="","",[4]道具信息!R263)</f>
        <v/>
      </c>
      <c r="S263" s="19" t="str">
        <f>IF([4]道具信息!S263="","",[4]道具信息!S263)</f>
        <v/>
      </c>
      <c r="T263" s="19" t="str">
        <f>IF([4]道具信息!T263="","",[4]道具信息!T263)</f>
        <v/>
      </c>
      <c r="U263" s="19" t="str">
        <f>IF([4]道具信息!U263="","",[4]道具信息!U263)</f>
        <v/>
      </c>
      <c r="V263" s="19" t="str">
        <f>IF([4]道具信息!V263="","",[4]道具信息!V263)</f>
        <v/>
      </c>
      <c r="W263" s="19" t="str">
        <f>IF([4]道具信息!W263="","",[4]道具信息!W263)</f>
        <v/>
      </c>
      <c r="X263" s="19" t="str">
        <f>IF([4]道具信息!X263="","",[4]道具信息!X263)</f>
        <v/>
      </c>
      <c r="Y263" s="19" t="str">
        <f>IF([4]道具信息!Y263="","",[4]道具信息!Y263)</f>
        <v/>
      </c>
      <c r="Z263" s="19" t="str">
        <f>IF([4]道具信息!Z263="","",[4]道具信息!Z263)</f>
        <v/>
      </c>
    </row>
    <row r="264" spans="1:26" x14ac:dyDescent="0.15">
      <c r="A264" s="19" t="str">
        <f>IF([4]道具信息!A264="","",[4]道具信息!A264)</f>
        <v/>
      </c>
      <c r="B264" s="19" t="str">
        <f>IF([4]道具信息!B264="","",[4]道具信息!B264)</f>
        <v/>
      </c>
      <c r="C264" s="19">
        <f>IF([4]道具信息!C264="","",[4]道具信息!C264)</f>
        <v>21082</v>
      </c>
      <c r="D264" s="19" t="str">
        <f>IF([4]道具信息!D264="","",[4]道具信息!D264)</f>
        <v>铁矿增产令</v>
      </c>
      <c r="E264" s="19">
        <f>IF([4]道具信息!E264="","",[4]道具信息!E264)</f>
        <v>50</v>
      </c>
      <c r="F264" s="19">
        <f>IF([4]道具信息!F264="","",[4]道具信息!F264)</f>
        <v>1</v>
      </c>
      <c r="G264" s="19">
        <f>IF([4]道具信息!G264="","",[4]道具信息!G264)</f>
        <v>1</v>
      </c>
      <c r="H264" s="19">
        <f>IF([4]道具信息!H264="","",[4]道具信息!H264)</f>
        <v>1</v>
      </c>
      <c r="I264" s="19">
        <f>IF([4]道具信息!I264="","",[4]道具信息!I264)</f>
        <v>50</v>
      </c>
      <c r="J264" s="19">
        <f>IF([4]道具信息!J264="","",[4]道具信息!J264)</f>
        <v>50</v>
      </c>
      <c r="K264" s="19">
        <f>IF([4]道具信息!K264="","",[4]道具信息!K264)</f>
        <v>50</v>
      </c>
      <c r="L264" s="19" t="str">
        <f>IF([4]道具信息!L264="","",[4]道具信息!L264)</f>
        <v>使用后冶炼厂产量提高50%，持续12小时</v>
      </c>
      <c r="M264" s="19" t="str">
        <f>IF([4]道具信息!M264="","",[4]道具信息!M264)</f>
        <v/>
      </c>
      <c r="N264" s="19" t="str">
        <f>IF([4]道具信息!N264="","",[4]道具信息!N264)</f>
        <v/>
      </c>
      <c r="O264" s="19" t="str">
        <f>IF([4]道具信息!O264="","",[4]道具信息!O264)</f>
        <v/>
      </c>
      <c r="P264" s="19" t="str">
        <f>IF([4]道具信息!P264="","",[4]道具信息!P264)</f>
        <v/>
      </c>
      <c r="Q264" s="19" t="str">
        <f>IF([4]道具信息!Q264="","",[4]道具信息!Q264)</f>
        <v/>
      </c>
      <c r="R264" s="19" t="str">
        <f>IF([4]道具信息!R264="","",[4]道具信息!R264)</f>
        <v/>
      </c>
      <c r="S264" s="19" t="str">
        <f>IF([4]道具信息!S264="","",[4]道具信息!S264)</f>
        <v/>
      </c>
      <c r="T264" s="19" t="str">
        <f>IF([4]道具信息!T264="","",[4]道具信息!T264)</f>
        <v/>
      </c>
      <c r="U264" s="19" t="str">
        <f>IF([4]道具信息!U264="","",[4]道具信息!U264)</f>
        <v/>
      </c>
      <c r="V264" s="19" t="str">
        <f>IF([4]道具信息!V264="","",[4]道具信息!V264)</f>
        <v/>
      </c>
      <c r="W264" s="19" t="str">
        <f>IF([4]道具信息!W264="","",[4]道具信息!W264)</f>
        <v/>
      </c>
      <c r="X264" s="19" t="str">
        <f>IF([4]道具信息!X264="","",[4]道具信息!X264)</f>
        <v/>
      </c>
      <c r="Y264" s="19" t="str">
        <f>IF([4]道具信息!Y264="","",[4]道具信息!Y264)</f>
        <v/>
      </c>
      <c r="Z264" s="19" t="str">
        <f>IF([4]道具信息!Z264="","",[4]道具信息!Z264)</f>
        <v/>
      </c>
    </row>
    <row r="265" spans="1:26" x14ac:dyDescent="0.15">
      <c r="A265" s="19" t="str">
        <f>IF([4]道具信息!A265="","",[4]道具信息!A265)</f>
        <v/>
      </c>
      <c r="B265" s="19" t="str">
        <f>IF([4]道具信息!B265="","",[4]道具信息!B265)</f>
        <v/>
      </c>
      <c r="C265" s="19">
        <f>IF([4]道具信息!C265="","",[4]道具信息!C265)</f>
        <v>21083</v>
      </c>
      <c r="D265" s="19" t="str">
        <f>IF([4]道具信息!D265="","",[4]道具信息!D265)</f>
        <v>石料增产令</v>
      </c>
      <c r="E265" s="19">
        <f>IF([4]道具信息!E265="","",[4]道具信息!E265)</f>
        <v>35</v>
      </c>
      <c r="F265" s="19">
        <f>IF([4]道具信息!F265="","",[4]道具信息!F265)</f>
        <v>1</v>
      </c>
      <c r="G265" s="19">
        <f>IF([4]道具信息!G265="","",[4]道具信息!G265)</f>
        <v>1</v>
      </c>
      <c r="H265" s="19">
        <f>IF([4]道具信息!H265="","",[4]道具信息!H265)</f>
        <v>1</v>
      </c>
      <c r="I265" s="19">
        <f>IF([4]道具信息!I265="","",[4]道具信息!I265)</f>
        <v>35</v>
      </c>
      <c r="J265" s="19">
        <f>IF([4]道具信息!J265="","",[4]道具信息!J265)</f>
        <v>35</v>
      </c>
      <c r="K265" s="19">
        <f>IF([4]道具信息!K265="","",[4]道具信息!K265)</f>
        <v>35</v>
      </c>
      <c r="L265" s="19" t="str">
        <f>IF([4]道具信息!L265="","",[4]道具信息!L265)</f>
        <v>使用后采石场产量提高50%，持续12小时</v>
      </c>
      <c r="M265" s="19" t="str">
        <f>IF([4]道具信息!M265="","",[4]道具信息!M265)</f>
        <v/>
      </c>
      <c r="N265" s="19" t="str">
        <f>IF([4]道具信息!N265="","",[4]道具信息!N265)</f>
        <v/>
      </c>
      <c r="O265" s="19" t="str">
        <f>IF([4]道具信息!O265="","",[4]道具信息!O265)</f>
        <v/>
      </c>
      <c r="P265" s="19" t="str">
        <f>IF([4]道具信息!P265="","",[4]道具信息!P265)</f>
        <v/>
      </c>
      <c r="Q265" s="19" t="str">
        <f>IF([4]道具信息!Q265="","",[4]道具信息!Q265)</f>
        <v/>
      </c>
      <c r="R265" s="19" t="str">
        <f>IF([4]道具信息!R265="","",[4]道具信息!R265)</f>
        <v/>
      </c>
      <c r="S265" s="19" t="str">
        <f>IF([4]道具信息!S265="","",[4]道具信息!S265)</f>
        <v/>
      </c>
      <c r="T265" s="19" t="str">
        <f>IF([4]道具信息!T265="","",[4]道具信息!T265)</f>
        <v/>
      </c>
      <c r="U265" s="19" t="str">
        <f>IF([4]道具信息!U265="","",[4]道具信息!U265)</f>
        <v/>
      </c>
      <c r="V265" s="19" t="str">
        <f>IF([4]道具信息!V265="","",[4]道具信息!V265)</f>
        <v/>
      </c>
      <c r="W265" s="19" t="str">
        <f>IF([4]道具信息!W265="","",[4]道具信息!W265)</f>
        <v/>
      </c>
      <c r="X265" s="19" t="str">
        <f>IF([4]道具信息!X265="","",[4]道具信息!X265)</f>
        <v/>
      </c>
      <c r="Y265" s="19" t="str">
        <f>IF([4]道具信息!Y265="","",[4]道具信息!Y265)</f>
        <v/>
      </c>
      <c r="Z265" s="19" t="str">
        <f>IF([4]道具信息!Z265="","",[4]道具信息!Z265)</f>
        <v/>
      </c>
    </row>
    <row r="266" spans="1:26" x14ac:dyDescent="0.15">
      <c r="A266" s="19" t="str">
        <f>IF([4]道具信息!A266="","",[4]道具信息!A266)</f>
        <v/>
      </c>
      <c r="B266" s="19" t="str">
        <f>IF([4]道具信息!B266="","",[4]道具信息!B266)</f>
        <v/>
      </c>
      <c r="C266" s="19">
        <f>IF([4]道具信息!C266="","",[4]道具信息!C266)</f>
        <v>21084</v>
      </c>
      <c r="D266" s="19" t="str">
        <f>IF([4]道具信息!D266="","",[4]道具信息!D266)</f>
        <v>粮食增产令</v>
      </c>
      <c r="E266" s="19">
        <f>IF([4]道具信息!E266="","",[4]道具信息!E266)</f>
        <v>35</v>
      </c>
      <c r="F266" s="19">
        <f>IF([4]道具信息!F266="","",[4]道具信息!F266)</f>
        <v>1</v>
      </c>
      <c r="G266" s="19">
        <f>IF([4]道具信息!G266="","",[4]道具信息!G266)</f>
        <v>1</v>
      </c>
      <c r="H266" s="19">
        <f>IF([4]道具信息!H266="","",[4]道具信息!H266)</f>
        <v>1</v>
      </c>
      <c r="I266" s="19">
        <f>IF([4]道具信息!I266="","",[4]道具信息!I266)</f>
        <v>35</v>
      </c>
      <c r="J266" s="19">
        <f>IF([4]道具信息!J266="","",[4]道具信息!J266)</f>
        <v>35</v>
      </c>
      <c r="K266" s="19">
        <f>IF([4]道具信息!K266="","",[4]道具信息!K266)</f>
        <v>35</v>
      </c>
      <c r="L266" s="19" t="str">
        <f>IF([4]道具信息!L266="","",[4]道具信息!L266)</f>
        <v>使用后农田产量提高50%，持续12小时</v>
      </c>
      <c r="M266" s="19" t="str">
        <f>IF([4]道具信息!M266="","",[4]道具信息!M266)</f>
        <v/>
      </c>
      <c r="N266" s="19" t="str">
        <f>IF([4]道具信息!N266="","",[4]道具信息!N266)</f>
        <v/>
      </c>
      <c r="O266" s="19" t="str">
        <f>IF([4]道具信息!O266="","",[4]道具信息!O266)</f>
        <v/>
      </c>
      <c r="P266" s="19" t="str">
        <f>IF([4]道具信息!P266="","",[4]道具信息!P266)</f>
        <v/>
      </c>
      <c r="Q266" s="19" t="str">
        <f>IF([4]道具信息!Q266="","",[4]道具信息!Q266)</f>
        <v/>
      </c>
      <c r="R266" s="19" t="str">
        <f>IF([4]道具信息!R266="","",[4]道具信息!R266)</f>
        <v/>
      </c>
      <c r="S266" s="19" t="str">
        <f>IF([4]道具信息!S266="","",[4]道具信息!S266)</f>
        <v/>
      </c>
      <c r="T266" s="19" t="str">
        <f>IF([4]道具信息!T266="","",[4]道具信息!T266)</f>
        <v/>
      </c>
      <c r="U266" s="19" t="str">
        <f>IF([4]道具信息!U266="","",[4]道具信息!U266)</f>
        <v/>
      </c>
      <c r="V266" s="19" t="str">
        <f>IF([4]道具信息!V266="","",[4]道具信息!V266)</f>
        <v/>
      </c>
      <c r="W266" s="19" t="str">
        <f>IF([4]道具信息!W266="","",[4]道具信息!W266)</f>
        <v/>
      </c>
      <c r="X266" s="19" t="str">
        <f>IF([4]道具信息!X266="","",[4]道具信息!X266)</f>
        <v/>
      </c>
      <c r="Y266" s="19" t="str">
        <f>IF([4]道具信息!Y266="","",[4]道具信息!Y266)</f>
        <v/>
      </c>
      <c r="Z266" s="19" t="str">
        <f>IF([4]道具信息!Z266="","",[4]道具信息!Z266)</f>
        <v/>
      </c>
    </row>
    <row r="267" spans="1:26" x14ac:dyDescent="0.15">
      <c r="A267" s="19" t="str">
        <f>IF([4]道具信息!A267="","",[4]道具信息!A267)</f>
        <v/>
      </c>
      <c r="B267" s="19" t="str">
        <f>IF([4]道具信息!B267="","",[4]道具信息!B267)</f>
        <v/>
      </c>
      <c r="C267" s="19">
        <f>IF([4]道具信息!C267="","",[4]道具信息!C267)</f>
        <v>21085</v>
      </c>
      <c r="D267" s="19" t="str">
        <f>IF([4]道具信息!D267="","",[4]道具信息!D267)</f>
        <v>赋税增收令</v>
      </c>
      <c r="E267" s="19">
        <f>IF([4]道具信息!E267="","",[4]道具信息!E267)</f>
        <v>85</v>
      </c>
      <c r="F267" s="19">
        <f>IF([4]道具信息!F267="","",[4]道具信息!F267)</f>
        <v>1</v>
      </c>
      <c r="G267" s="19">
        <f>IF([4]道具信息!G267="","",[4]道具信息!G267)</f>
        <v>1</v>
      </c>
      <c r="H267" s="19">
        <f>IF([4]道具信息!H267="","",[4]道具信息!H267)</f>
        <v>1</v>
      </c>
      <c r="I267" s="19">
        <f>IF([4]道具信息!I267="","",[4]道具信息!I267)</f>
        <v>85</v>
      </c>
      <c r="J267" s="19">
        <f>IF([4]道具信息!J267="","",[4]道具信息!J267)</f>
        <v>85</v>
      </c>
      <c r="K267" s="19">
        <f>IF([4]道具信息!K267="","",[4]道具信息!K267)</f>
        <v>85</v>
      </c>
      <c r="L267" s="19" t="str">
        <f>IF([4]道具信息!L267="","",[4]道具信息!L267)</f>
        <v>使用后民居税收提高25%，持续12小时</v>
      </c>
      <c r="M267" s="19" t="str">
        <f>IF([4]道具信息!M267="","",[4]道具信息!M267)</f>
        <v/>
      </c>
      <c r="N267" s="19" t="str">
        <f>IF([4]道具信息!N267="","",[4]道具信息!N267)</f>
        <v/>
      </c>
      <c r="O267" s="19" t="str">
        <f>IF([4]道具信息!O267="","",[4]道具信息!O267)</f>
        <v/>
      </c>
      <c r="P267" s="19" t="str">
        <f>IF([4]道具信息!P267="","",[4]道具信息!P267)</f>
        <v/>
      </c>
      <c r="Q267" s="19" t="str">
        <f>IF([4]道具信息!Q267="","",[4]道具信息!Q267)</f>
        <v/>
      </c>
      <c r="R267" s="19" t="str">
        <f>IF([4]道具信息!R267="","",[4]道具信息!R267)</f>
        <v/>
      </c>
      <c r="S267" s="19" t="str">
        <f>IF([4]道具信息!S267="","",[4]道具信息!S267)</f>
        <v/>
      </c>
      <c r="T267" s="19" t="str">
        <f>IF([4]道具信息!T267="","",[4]道具信息!T267)</f>
        <v/>
      </c>
      <c r="U267" s="19" t="str">
        <f>IF([4]道具信息!U267="","",[4]道具信息!U267)</f>
        <v/>
      </c>
      <c r="V267" s="19" t="str">
        <f>IF([4]道具信息!V267="","",[4]道具信息!V267)</f>
        <v/>
      </c>
      <c r="W267" s="19" t="str">
        <f>IF([4]道具信息!W267="","",[4]道具信息!W267)</f>
        <v/>
      </c>
      <c r="X267" s="19" t="str">
        <f>IF([4]道具信息!X267="","",[4]道具信息!X267)</f>
        <v/>
      </c>
      <c r="Y267" s="19" t="str">
        <f>IF([4]道具信息!Y267="","",[4]道具信息!Y267)</f>
        <v/>
      </c>
      <c r="Z267" s="19" t="str">
        <f>IF([4]道具信息!Z267="","",[4]道具信息!Z267)</f>
        <v/>
      </c>
    </row>
    <row r="268" spans="1:26" x14ac:dyDescent="0.15">
      <c r="A268" s="19" t="str">
        <f>IF([4]道具信息!A268="","",[4]道具信息!A268)</f>
        <v/>
      </c>
      <c r="B268" s="19" t="str">
        <f>IF([4]道具信息!B268="","",[4]道具信息!B268)</f>
        <v/>
      </c>
      <c r="C268" s="19">
        <f>IF([4]道具信息!C268="","",[4]道具信息!C268)</f>
        <v>21086</v>
      </c>
      <c r="D268" s="19" t="str">
        <f>IF([4]道具信息!D268="","",[4]道具信息!D268)</f>
        <v>铜矿增产令</v>
      </c>
      <c r="E268" s="19">
        <f>IF([4]道具信息!E268="","",[4]道具信息!E268)</f>
        <v>35</v>
      </c>
      <c r="F268" s="19">
        <f>IF([4]道具信息!F268="","",[4]道具信息!F268)</f>
        <v>1</v>
      </c>
      <c r="G268" s="19">
        <f>IF([4]道具信息!G268="","",[4]道具信息!G268)</f>
        <v>1</v>
      </c>
      <c r="H268" s="19">
        <f>IF([4]道具信息!H268="","",[4]道具信息!H268)</f>
        <v>1</v>
      </c>
      <c r="I268" s="19">
        <f>IF([4]道具信息!I268="","",[4]道具信息!I268)</f>
        <v>35</v>
      </c>
      <c r="J268" s="19">
        <f>IF([4]道具信息!J268="","",[4]道具信息!J268)</f>
        <v>35</v>
      </c>
      <c r="K268" s="19">
        <f>IF([4]道具信息!K268="","",[4]道具信息!K268)</f>
        <v>35</v>
      </c>
      <c r="L268" s="19" t="str">
        <f>IF([4]道具信息!L268="","",[4]道具信息!L268)</f>
        <v>使用后铜矿产量提高50%，持续12小时</v>
      </c>
      <c r="M268" s="19" t="str">
        <f>IF([4]道具信息!M268="","",[4]道具信息!M268)</f>
        <v/>
      </c>
      <c r="N268" s="19" t="str">
        <f>IF([4]道具信息!N268="","",[4]道具信息!N268)</f>
        <v/>
      </c>
      <c r="O268" s="19" t="str">
        <f>IF([4]道具信息!O268="","",[4]道具信息!O268)</f>
        <v/>
      </c>
      <c r="P268" s="19" t="str">
        <f>IF([4]道具信息!P268="","",[4]道具信息!P268)</f>
        <v/>
      </c>
      <c r="Q268" s="19" t="str">
        <f>IF([4]道具信息!Q268="","",[4]道具信息!Q268)</f>
        <v/>
      </c>
      <c r="R268" s="19" t="str">
        <f>IF([4]道具信息!R268="","",[4]道具信息!R268)</f>
        <v/>
      </c>
      <c r="S268" s="19" t="str">
        <f>IF([4]道具信息!S268="","",[4]道具信息!S268)</f>
        <v/>
      </c>
      <c r="T268" s="19" t="str">
        <f>IF([4]道具信息!T268="","",[4]道具信息!T268)</f>
        <v/>
      </c>
      <c r="U268" s="19" t="str">
        <f>IF([4]道具信息!U268="","",[4]道具信息!U268)</f>
        <v/>
      </c>
      <c r="V268" s="19" t="str">
        <f>IF([4]道具信息!V268="","",[4]道具信息!V268)</f>
        <v/>
      </c>
      <c r="W268" s="19" t="str">
        <f>IF([4]道具信息!W268="","",[4]道具信息!W268)</f>
        <v/>
      </c>
      <c r="X268" s="19" t="str">
        <f>IF([4]道具信息!X268="","",[4]道具信息!X268)</f>
        <v/>
      </c>
      <c r="Y268" s="19" t="str">
        <f>IF([4]道具信息!Y268="","",[4]道具信息!Y268)</f>
        <v/>
      </c>
      <c r="Z268" s="19" t="str">
        <f>IF([4]道具信息!Z268="","",[4]道具信息!Z268)</f>
        <v/>
      </c>
    </row>
    <row r="269" spans="1:26" x14ac:dyDescent="0.15">
      <c r="A269" s="19" t="str">
        <f>IF([4]道具信息!A269="","",[4]道具信息!A269)</f>
        <v/>
      </c>
      <c r="B269" s="19" t="str">
        <f>IF([4]道具信息!B269="","",[4]道具信息!B269)</f>
        <v/>
      </c>
      <c r="C269" s="19" t="str">
        <f>IF([4]道具信息!C269="","",[4]道具信息!C269)</f>
        <v/>
      </c>
      <c r="D269" s="19" t="str">
        <f>IF([4]道具信息!D269="","",[4]道具信息!D269)</f>
        <v/>
      </c>
      <c r="E269" s="19" t="str">
        <f>IF([4]道具信息!E269="","",[4]道具信息!E269)</f>
        <v/>
      </c>
      <c r="F269" s="19" t="str">
        <f>IF([4]道具信息!F269="","",[4]道具信息!F269)</f>
        <v/>
      </c>
      <c r="G269" s="19" t="str">
        <f>IF([4]道具信息!G269="","",[4]道具信息!G269)</f>
        <v/>
      </c>
      <c r="H269" s="19" t="str">
        <f>IF([4]道具信息!H269="","",[4]道具信息!H269)</f>
        <v/>
      </c>
      <c r="I269" s="19" t="str">
        <f>IF([4]道具信息!I269="","",[4]道具信息!I269)</f>
        <v/>
      </c>
      <c r="J269" s="19" t="str">
        <f>IF([4]道具信息!J269="","",[4]道具信息!J269)</f>
        <v/>
      </c>
      <c r="K269" s="19" t="str">
        <f>IF([4]道具信息!K269="","",[4]道具信息!K269)</f>
        <v/>
      </c>
      <c r="L269" s="19" t="str">
        <f>IF([4]道具信息!L269="","",[4]道具信息!L269)</f>
        <v/>
      </c>
      <c r="M269" s="19" t="str">
        <f>IF([4]道具信息!M269="","",[4]道具信息!M269)</f>
        <v/>
      </c>
      <c r="N269" s="19" t="str">
        <f>IF([4]道具信息!N269="","",[4]道具信息!N269)</f>
        <v/>
      </c>
      <c r="O269" s="19" t="str">
        <f>IF([4]道具信息!O269="","",[4]道具信息!O269)</f>
        <v/>
      </c>
      <c r="P269" s="19" t="str">
        <f>IF([4]道具信息!P269="","",[4]道具信息!P269)</f>
        <v/>
      </c>
      <c r="Q269" s="19" t="str">
        <f>IF([4]道具信息!Q269="","",[4]道具信息!Q269)</f>
        <v/>
      </c>
      <c r="R269" s="19" t="str">
        <f>IF([4]道具信息!R269="","",[4]道具信息!R269)</f>
        <v/>
      </c>
      <c r="S269" s="19" t="str">
        <f>IF([4]道具信息!S269="","",[4]道具信息!S269)</f>
        <v/>
      </c>
      <c r="T269" s="19" t="str">
        <f>IF([4]道具信息!T269="","",[4]道具信息!T269)</f>
        <v/>
      </c>
      <c r="U269" s="19" t="str">
        <f>IF([4]道具信息!U269="","",[4]道具信息!U269)</f>
        <v/>
      </c>
      <c r="V269" s="19" t="str">
        <f>IF([4]道具信息!V269="","",[4]道具信息!V269)</f>
        <v/>
      </c>
      <c r="W269" s="19" t="str">
        <f>IF([4]道具信息!W269="","",[4]道具信息!W269)</f>
        <v/>
      </c>
      <c r="X269" s="19" t="str">
        <f>IF([4]道具信息!X269="","",[4]道具信息!X269)</f>
        <v/>
      </c>
      <c r="Y269" s="19" t="str">
        <f>IF([4]道具信息!Y269="","",[4]道具信息!Y269)</f>
        <v/>
      </c>
      <c r="Z269" s="19" t="str">
        <f>IF([4]道具信息!Z269="","",[4]道具信息!Z269)</f>
        <v/>
      </c>
    </row>
    <row r="270" spans="1:26" x14ac:dyDescent="0.15">
      <c r="A270" s="19" t="str">
        <f>IF([4]道具信息!A270="","",[4]道具信息!A270)</f>
        <v/>
      </c>
      <c r="B270" s="19" t="str">
        <f>IF([4]道具信息!B270="","",[4]道具信息!B270)</f>
        <v/>
      </c>
      <c r="C270" s="19">
        <f>IF([4]道具信息!C270="","",[4]道具信息!C270)</f>
        <v>21100</v>
      </c>
      <c r="D270" s="19" t="str">
        <f>IF([4]道具信息!D270="","",[4]道具信息!D270)</f>
        <v>免战牌</v>
      </c>
      <c r="E270" s="19">
        <f>IF([4]道具信息!E270="","",[4]道具信息!E270)</f>
        <v>100</v>
      </c>
      <c r="F270" s="19">
        <f>IF([4]道具信息!F270="","",[4]道具信息!F270)</f>
        <v>1</v>
      </c>
      <c r="G270" s="19">
        <f>IF([4]道具信息!G270="","",[4]道具信息!G270)</f>
        <v>1</v>
      </c>
      <c r="H270" s="19">
        <f>IF([4]道具信息!H270="","",[4]道具信息!H270)</f>
        <v>1</v>
      </c>
      <c r="I270" s="19">
        <f>IF([4]道具信息!I270="","",[4]道具信息!I270)</f>
        <v>100</v>
      </c>
      <c r="J270" s="19">
        <f>IF([4]道具信息!J270="","",[4]道具信息!J270)</f>
        <v>100</v>
      </c>
      <c r="K270" s="19">
        <f>IF([4]道具信息!K270="","",[4]道具信息!K270)</f>
        <v>100</v>
      </c>
      <c r="L270" s="19" t="str">
        <f>IF([4]道具信息!L270="","",[4]道具信息!L270)</f>
        <v>使用后城池不会遭受来自玩家的攻击，主动进攻玩家后失效，持续8小时</v>
      </c>
      <c r="M270" s="19" t="str">
        <f>IF([4]道具信息!M270="","",[4]道具信息!M270)</f>
        <v/>
      </c>
      <c r="N270" s="19" t="str">
        <f>IF([4]道具信息!N270="","",[4]道具信息!N270)</f>
        <v/>
      </c>
      <c r="O270" s="19" t="str">
        <f>IF([4]道具信息!O270="","",[4]道具信息!O270)</f>
        <v/>
      </c>
      <c r="P270" s="19" t="str">
        <f>IF([4]道具信息!P270="","",[4]道具信息!P270)</f>
        <v/>
      </c>
      <c r="Q270" s="19" t="str">
        <f>IF([4]道具信息!Q270="","",[4]道具信息!Q270)</f>
        <v/>
      </c>
      <c r="R270" s="19" t="str">
        <f>IF([4]道具信息!R270="","",[4]道具信息!R270)</f>
        <v/>
      </c>
      <c r="S270" s="19" t="str">
        <f>IF([4]道具信息!S270="","",[4]道具信息!S270)</f>
        <v/>
      </c>
      <c r="T270" s="19" t="str">
        <f>IF([4]道具信息!T270="","",[4]道具信息!T270)</f>
        <v/>
      </c>
      <c r="U270" s="19" t="str">
        <f>IF([4]道具信息!U270="","",[4]道具信息!U270)</f>
        <v/>
      </c>
      <c r="V270" s="19" t="str">
        <f>IF([4]道具信息!V270="","",[4]道具信息!V270)</f>
        <v/>
      </c>
      <c r="W270" s="19" t="str">
        <f>IF([4]道具信息!W270="","",[4]道具信息!W270)</f>
        <v/>
      </c>
      <c r="X270" s="19" t="str">
        <f>IF([4]道具信息!X270="","",[4]道具信息!X270)</f>
        <v/>
      </c>
      <c r="Y270" s="19" t="str">
        <f>IF([4]道具信息!Y270="","",[4]道具信息!Y270)</f>
        <v/>
      </c>
      <c r="Z270" s="19" t="str">
        <f>IF([4]道具信息!Z270="","",[4]道具信息!Z270)</f>
        <v/>
      </c>
    </row>
    <row r="271" spans="1:26" x14ac:dyDescent="0.15">
      <c r="A271" s="19" t="str">
        <f>IF([4]道具信息!A271="","",[4]道具信息!A271)</f>
        <v/>
      </c>
      <c r="B271" s="19" t="str">
        <f>IF([4]道具信息!B271="","",[4]道具信息!B271)</f>
        <v/>
      </c>
      <c r="C271" s="19">
        <f>IF([4]道具信息!C271="","",[4]道具信息!C271)</f>
        <v>21101</v>
      </c>
      <c r="D271" s="19" t="str">
        <f>IF([4]道具信息!D271="","",[4]道具信息!D271)</f>
        <v>普通点将牌</v>
      </c>
      <c r="E271" s="19">
        <f>IF([4]道具信息!E271="","",[4]道具信息!E271)</f>
        <v>65</v>
      </c>
      <c r="F271" s="19">
        <f>IF([4]道具信息!F271="","",[4]道具信息!F271)</f>
        <v>1</v>
      </c>
      <c r="G271" s="19">
        <f>IF([4]道具信息!G271="","",[4]道具信息!G271)</f>
        <v>1</v>
      </c>
      <c r="H271" s="19">
        <f>IF([4]道具信息!H271="","",[4]道具信息!H271)</f>
        <v>1</v>
      </c>
      <c r="I271" s="19">
        <f>IF([4]道具信息!I271="","",[4]道具信息!I271)</f>
        <v>65</v>
      </c>
      <c r="J271" s="19">
        <f>IF([4]道具信息!J271="","",[4]道具信息!J271)</f>
        <v>65</v>
      </c>
      <c r="K271" s="19">
        <f>IF([4]道具信息!K271="","",[4]道具信息!K271)</f>
        <v>65</v>
      </c>
      <c r="L271" s="19" t="str">
        <f>IF([4]道具信息!L271="","",[4]道具信息!L271)</f>
        <v>点将台普通招募时消耗的令牌</v>
      </c>
      <c r="M271" s="19" t="str">
        <f>IF([4]道具信息!M271="","",[4]道具信息!M271)</f>
        <v/>
      </c>
      <c r="N271" s="19" t="str">
        <f>IF([4]道具信息!N271="","",[4]道具信息!N271)</f>
        <v/>
      </c>
      <c r="O271" s="19" t="str">
        <f>IF([4]道具信息!O271="","",[4]道具信息!O271)</f>
        <v/>
      </c>
      <c r="P271" s="19" t="str">
        <f>IF([4]道具信息!P271="","",[4]道具信息!P271)</f>
        <v/>
      </c>
      <c r="Q271" s="19" t="str">
        <f>IF([4]道具信息!Q271="","",[4]道具信息!Q271)</f>
        <v/>
      </c>
      <c r="R271" s="19" t="str">
        <f>IF([4]道具信息!R271="","",[4]道具信息!R271)</f>
        <v/>
      </c>
      <c r="S271" s="19" t="str">
        <f>IF([4]道具信息!S271="","",[4]道具信息!S271)</f>
        <v/>
      </c>
      <c r="T271" s="19" t="str">
        <f>IF([4]道具信息!T271="","",[4]道具信息!T271)</f>
        <v/>
      </c>
      <c r="U271" s="19" t="str">
        <f>IF([4]道具信息!U271="","",[4]道具信息!U271)</f>
        <v/>
      </c>
      <c r="V271" s="19" t="str">
        <f>IF([4]道具信息!V271="","",[4]道具信息!V271)</f>
        <v/>
      </c>
      <c r="W271" s="19" t="str">
        <f>IF([4]道具信息!W271="","",[4]道具信息!W271)</f>
        <v/>
      </c>
      <c r="X271" s="19" t="str">
        <f>IF([4]道具信息!X271="","",[4]道具信息!X271)</f>
        <v/>
      </c>
      <c r="Y271" s="19" t="str">
        <f>IF([4]道具信息!Y271="","",[4]道具信息!Y271)</f>
        <v/>
      </c>
      <c r="Z271" s="19" t="str">
        <f>IF([4]道具信息!Z271="","",[4]道具信息!Z271)</f>
        <v/>
      </c>
    </row>
    <row r="272" spans="1:26" x14ac:dyDescent="0.15">
      <c r="A272" s="19" t="str">
        <f>IF([4]道具信息!A272="","",[4]道具信息!A272)</f>
        <v/>
      </c>
      <c r="B272" s="19" t="str">
        <f>IF([4]道具信息!B272="","",[4]道具信息!B272)</f>
        <v/>
      </c>
      <c r="C272" s="19">
        <f>IF([4]道具信息!C272="","",[4]道具信息!C272)</f>
        <v>21102</v>
      </c>
      <c r="D272" s="19" t="str">
        <f>IF([4]道具信息!D272="","",[4]道具信息!D272)</f>
        <v>高级点将牌</v>
      </c>
      <c r="E272" s="19">
        <f>IF([4]道具信息!E272="","",[4]道具信息!E272)</f>
        <v>240</v>
      </c>
      <c r="F272" s="19">
        <f>IF([4]道具信息!F272="","",[4]道具信息!F272)</f>
        <v>1</v>
      </c>
      <c r="G272" s="19">
        <f>IF([4]道具信息!G272="","",[4]道具信息!G272)</f>
        <v>1</v>
      </c>
      <c r="H272" s="19">
        <f>IF([4]道具信息!H272="","",[4]道具信息!H272)</f>
        <v>1</v>
      </c>
      <c r="I272" s="19">
        <f>IF([4]道具信息!I272="","",[4]道具信息!I272)</f>
        <v>240</v>
      </c>
      <c r="J272" s="19">
        <f>IF([4]道具信息!J272="","",[4]道具信息!J272)</f>
        <v>240</v>
      </c>
      <c r="K272" s="19">
        <f>IF([4]道具信息!K272="","",[4]道具信息!K272)</f>
        <v>240</v>
      </c>
      <c r="L272" s="19" t="str">
        <f>IF([4]道具信息!L272="","",[4]道具信息!L272)</f>
        <v>点将台高级招募时消耗的令牌</v>
      </c>
      <c r="M272" s="19" t="str">
        <f>IF([4]道具信息!M272="","",[4]道具信息!M272)</f>
        <v/>
      </c>
      <c r="N272" s="19" t="str">
        <f>IF([4]道具信息!N272="","",[4]道具信息!N272)</f>
        <v/>
      </c>
      <c r="O272" s="19" t="str">
        <f>IF([4]道具信息!O272="","",[4]道具信息!O272)</f>
        <v/>
      </c>
      <c r="P272" s="19" t="str">
        <f>IF([4]道具信息!P272="","",[4]道具信息!P272)</f>
        <v/>
      </c>
      <c r="Q272" s="19" t="str">
        <f>IF([4]道具信息!Q272="","",[4]道具信息!Q272)</f>
        <v/>
      </c>
      <c r="R272" s="19" t="str">
        <f>IF([4]道具信息!R272="","",[4]道具信息!R272)</f>
        <v/>
      </c>
      <c r="S272" s="19" t="str">
        <f>IF([4]道具信息!S272="","",[4]道具信息!S272)</f>
        <v/>
      </c>
      <c r="T272" s="19" t="str">
        <f>IF([4]道具信息!T272="","",[4]道具信息!T272)</f>
        <v/>
      </c>
      <c r="U272" s="19" t="str">
        <f>IF([4]道具信息!U272="","",[4]道具信息!U272)</f>
        <v/>
      </c>
      <c r="V272" s="19" t="str">
        <f>IF([4]道具信息!V272="","",[4]道具信息!V272)</f>
        <v/>
      </c>
      <c r="W272" s="19" t="str">
        <f>IF([4]道具信息!W272="","",[4]道具信息!W272)</f>
        <v/>
      </c>
      <c r="X272" s="19" t="str">
        <f>IF([4]道具信息!X272="","",[4]道具信息!X272)</f>
        <v/>
      </c>
      <c r="Y272" s="19" t="str">
        <f>IF([4]道具信息!Y272="","",[4]道具信息!Y272)</f>
        <v/>
      </c>
      <c r="Z272" s="19" t="str">
        <f>IF([4]道具信息!Z272="","",[4]道具信息!Z272)</f>
        <v/>
      </c>
    </row>
    <row r="273" spans="1:26" x14ac:dyDescent="0.15">
      <c r="A273" s="19" t="str">
        <f>IF([4]道具信息!A273="","",[4]道具信息!A273)</f>
        <v/>
      </c>
      <c r="B273" s="19" t="str">
        <f>IF([4]道具信息!B273="","",[4]道具信息!B273)</f>
        <v/>
      </c>
      <c r="C273" s="19" t="str">
        <f>IF([4]道具信息!C273="","",[4]道具信息!C273)</f>
        <v/>
      </c>
      <c r="D273" s="19" t="str">
        <f>IF([4]道具信息!D273="","",[4]道具信息!D273)</f>
        <v>行军丸（旧版)</v>
      </c>
      <c r="E273" s="19" t="str">
        <f>IF([4]道具信息!E273="","",[4]道具信息!E273)</f>
        <v/>
      </c>
      <c r="F273" s="19" t="str">
        <f>IF([4]道具信息!F273="","",[4]道具信息!F273)</f>
        <v/>
      </c>
      <c r="G273" s="19" t="str">
        <f>IF([4]道具信息!G273="","",[4]道具信息!G273)</f>
        <v/>
      </c>
      <c r="H273" s="19" t="str">
        <f>IF([4]道具信息!H273="","",[4]道具信息!H273)</f>
        <v/>
      </c>
      <c r="I273" s="19" t="str">
        <f>IF([4]道具信息!I273="","",[4]道具信息!I273)</f>
        <v/>
      </c>
      <c r="J273" s="19" t="str">
        <f>IF([4]道具信息!J273="","",[4]道具信息!J273)</f>
        <v/>
      </c>
      <c r="K273" s="19" t="str">
        <f>IF([4]道具信息!K273="","",[4]道具信息!K273)</f>
        <v/>
      </c>
      <c r="L273" s="19" t="str">
        <f>IF([4]道具信息!L273="","",[4]道具信息!L273)</f>
        <v>使用后每次可增加部队100%的行军速度</v>
      </c>
      <c r="M273" s="19" t="str">
        <f>IF([4]道具信息!M273="","",[4]道具信息!M273)</f>
        <v/>
      </c>
      <c r="N273" s="19" t="str">
        <f>IF([4]道具信息!N273="","",[4]道具信息!N273)</f>
        <v/>
      </c>
      <c r="O273" s="19" t="str">
        <f>IF([4]道具信息!O273="","",[4]道具信息!O273)</f>
        <v/>
      </c>
      <c r="P273" s="19" t="str">
        <f>IF([4]道具信息!P273="","",[4]道具信息!P273)</f>
        <v/>
      </c>
      <c r="Q273" s="19" t="str">
        <f>IF([4]道具信息!Q273="","",[4]道具信息!Q273)</f>
        <v/>
      </c>
      <c r="R273" s="19" t="str">
        <f>IF([4]道具信息!R273="","",[4]道具信息!R273)</f>
        <v/>
      </c>
      <c r="S273" s="19" t="str">
        <f>IF([4]道具信息!S273="","",[4]道具信息!S273)</f>
        <v/>
      </c>
      <c r="T273" s="19" t="str">
        <f>IF([4]道具信息!T273="","",[4]道具信息!T273)</f>
        <v/>
      </c>
      <c r="U273" s="19" t="str">
        <f>IF([4]道具信息!U273="","",[4]道具信息!U273)</f>
        <v/>
      </c>
      <c r="V273" s="19" t="str">
        <f>IF([4]道具信息!V273="","",[4]道具信息!V273)</f>
        <v/>
      </c>
      <c r="W273" s="19" t="str">
        <f>IF([4]道具信息!W273="","",[4]道具信息!W273)</f>
        <v/>
      </c>
      <c r="X273" s="19" t="str">
        <f>IF([4]道具信息!X273="","",[4]道具信息!X273)</f>
        <v/>
      </c>
      <c r="Y273" s="19" t="str">
        <f>IF([4]道具信息!Y273="","",[4]道具信息!Y273)</f>
        <v/>
      </c>
      <c r="Z273" s="19" t="str">
        <f>IF([4]道具信息!Z273="","",[4]道具信息!Z273)</f>
        <v/>
      </c>
    </row>
    <row r="274" spans="1:26" x14ac:dyDescent="0.15">
      <c r="A274" s="19" t="str">
        <f>IF([4]道具信息!A274="","",[4]道具信息!A274)</f>
        <v/>
      </c>
      <c r="B274" s="19" t="str">
        <f>IF([4]道具信息!B274="","",[4]道具信息!B274)</f>
        <v/>
      </c>
      <c r="C274" s="19">
        <f>IF([4]道具信息!C274="","",[4]道具信息!C274)</f>
        <v>21104</v>
      </c>
      <c r="D274" s="19" t="str">
        <f>IF([4]道具信息!D274="","",[4]道具信息!D274)</f>
        <v>撤军令</v>
      </c>
      <c r="E274" s="19">
        <f>IF([4]道具信息!E274="","",[4]道具信息!E274)</f>
        <v>60</v>
      </c>
      <c r="F274" s="19">
        <f>IF([4]道具信息!F274="","",[4]道具信息!F274)</f>
        <v>1</v>
      </c>
      <c r="G274" s="19">
        <f>IF([4]道具信息!G274="","",[4]道具信息!G274)</f>
        <v>1</v>
      </c>
      <c r="H274" s="19">
        <f>IF([4]道具信息!H274="","",[4]道具信息!H274)</f>
        <v>1</v>
      </c>
      <c r="I274" s="19">
        <f>IF([4]道具信息!I274="","",[4]道具信息!I274)</f>
        <v>60</v>
      </c>
      <c r="J274" s="19">
        <f>IF([4]道具信息!J274="","",[4]道具信息!J274)</f>
        <v>60</v>
      </c>
      <c r="K274" s="19">
        <f>IF([4]道具信息!K274="","",[4]道具信息!K274)</f>
        <v>60</v>
      </c>
      <c r="L274" s="19" t="str">
        <f>IF([4]道具信息!L274="","",[4]道具信息!L274)</f>
        <v>使用后使一支出征队伍立即撤军回城</v>
      </c>
      <c r="M274" s="19" t="str">
        <f>IF([4]道具信息!M274="","",[4]道具信息!M274)</f>
        <v/>
      </c>
      <c r="N274" s="19" t="str">
        <f>IF([4]道具信息!N274="","",[4]道具信息!N274)</f>
        <v/>
      </c>
      <c r="O274" s="19" t="str">
        <f>IF([4]道具信息!O274="","",[4]道具信息!O274)</f>
        <v/>
      </c>
      <c r="P274" s="19" t="str">
        <f>IF([4]道具信息!P274="","",[4]道具信息!P274)</f>
        <v/>
      </c>
      <c r="Q274" s="19" t="str">
        <f>IF([4]道具信息!Q274="","",[4]道具信息!Q274)</f>
        <v/>
      </c>
      <c r="R274" s="19" t="str">
        <f>IF([4]道具信息!R274="","",[4]道具信息!R274)</f>
        <v/>
      </c>
      <c r="S274" s="19" t="str">
        <f>IF([4]道具信息!S274="","",[4]道具信息!S274)</f>
        <v/>
      </c>
      <c r="T274" s="19" t="str">
        <f>IF([4]道具信息!T274="","",[4]道具信息!T274)</f>
        <v/>
      </c>
      <c r="U274" s="19" t="str">
        <f>IF([4]道具信息!U274="","",[4]道具信息!U274)</f>
        <v/>
      </c>
      <c r="V274" s="19" t="str">
        <f>IF([4]道具信息!V274="","",[4]道具信息!V274)</f>
        <v/>
      </c>
      <c r="W274" s="19" t="str">
        <f>IF([4]道具信息!W274="","",[4]道具信息!W274)</f>
        <v/>
      </c>
      <c r="X274" s="19" t="str">
        <f>IF([4]道具信息!X274="","",[4]道具信息!X274)</f>
        <v/>
      </c>
      <c r="Y274" s="19" t="str">
        <f>IF([4]道具信息!Y274="","",[4]道具信息!Y274)</f>
        <v/>
      </c>
      <c r="Z274" s="19" t="str">
        <f>IF([4]道具信息!Z274="","",[4]道具信息!Z274)</f>
        <v/>
      </c>
    </row>
    <row r="275" spans="1:26" x14ac:dyDescent="0.15">
      <c r="A275" s="19" t="str">
        <f>IF([4]道具信息!A275="","",[4]道具信息!A275)</f>
        <v/>
      </c>
      <c r="B275" s="19" t="str">
        <f>IF([4]道具信息!B275="","",[4]道具信息!B275)</f>
        <v/>
      </c>
      <c r="C275" s="19" t="str">
        <f>IF([4]道具信息!C275="","",[4]道具信息!C275)</f>
        <v/>
      </c>
      <c r="D275" s="19" t="str">
        <f>IF([4]道具信息!D275="","",[4]道具信息!D275)</f>
        <v/>
      </c>
      <c r="E275" s="19" t="str">
        <f>IF([4]道具信息!E275="","",[4]道具信息!E275)</f>
        <v/>
      </c>
      <c r="F275" s="19" t="str">
        <f>IF([4]道具信息!F275="","",[4]道具信息!F275)</f>
        <v/>
      </c>
      <c r="G275" s="19" t="str">
        <f>IF([4]道具信息!G275="","",[4]道具信息!G275)</f>
        <v/>
      </c>
      <c r="H275" s="19" t="str">
        <f>IF([4]道具信息!H275="","",[4]道具信息!H275)</f>
        <v/>
      </c>
      <c r="I275" s="19" t="str">
        <f>IF([4]道具信息!I275="","",[4]道具信息!I275)</f>
        <v/>
      </c>
      <c r="J275" s="19" t="str">
        <f>IF([4]道具信息!J275="","",[4]道具信息!J275)</f>
        <v/>
      </c>
      <c r="K275" s="19" t="str">
        <f>IF([4]道具信息!K275="","",[4]道具信息!K275)</f>
        <v/>
      </c>
      <c r="L275" s="19" t="str">
        <f>IF([4]道具信息!L275="","",[4]道具信息!L275)</f>
        <v/>
      </c>
      <c r="M275" s="19" t="str">
        <f>IF([4]道具信息!M275="","",[4]道具信息!M275)</f>
        <v/>
      </c>
      <c r="N275" s="19" t="str">
        <f>IF([4]道具信息!N275="","",[4]道具信息!N275)</f>
        <v/>
      </c>
      <c r="O275" s="19" t="str">
        <f>IF([4]道具信息!O275="","",[4]道具信息!O275)</f>
        <v/>
      </c>
      <c r="P275" s="19" t="str">
        <f>IF([4]道具信息!P275="","",[4]道具信息!P275)</f>
        <v/>
      </c>
      <c r="Q275" s="19" t="str">
        <f>IF([4]道具信息!Q275="","",[4]道具信息!Q275)</f>
        <v/>
      </c>
      <c r="R275" s="19" t="str">
        <f>IF([4]道具信息!R275="","",[4]道具信息!R275)</f>
        <v/>
      </c>
      <c r="S275" s="19" t="str">
        <f>IF([4]道具信息!S275="","",[4]道具信息!S275)</f>
        <v/>
      </c>
      <c r="T275" s="19" t="str">
        <f>IF([4]道具信息!T275="","",[4]道具信息!T275)</f>
        <v/>
      </c>
      <c r="U275" s="19" t="str">
        <f>IF([4]道具信息!U275="","",[4]道具信息!U275)</f>
        <v/>
      </c>
      <c r="V275" s="19" t="str">
        <f>IF([4]道具信息!V275="","",[4]道具信息!V275)</f>
        <v/>
      </c>
      <c r="W275" s="19" t="str">
        <f>IF([4]道具信息!W275="","",[4]道具信息!W275)</f>
        <v/>
      </c>
      <c r="X275" s="19" t="str">
        <f>IF([4]道具信息!X275="","",[4]道具信息!X275)</f>
        <v/>
      </c>
      <c r="Y275" s="19" t="str">
        <f>IF([4]道具信息!Y275="","",[4]道具信息!Y275)</f>
        <v/>
      </c>
      <c r="Z275" s="19" t="str">
        <f>IF([4]道具信息!Z275="","",[4]道具信息!Z275)</f>
        <v/>
      </c>
    </row>
    <row r="276" spans="1:26" x14ac:dyDescent="0.15">
      <c r="A276" s="19" t="str">
        <f>IF([4]道具信息!A276="","",[4]道具信息!A276)</f>
        <v/>
      </c>
      <c r="B276" s="19" t="str">
        <f>IF([4]道具信息!B276="","",[4]道具信息!B276)</f>
        <v/>
      </c>
      <c r="C276" s="19">
        <f>IF([4]道具信息!C276="","",[4]道具信息!C276)</f>
        <v>21110</v>
      </c>
      <c r="D276" s="19" t="str">
        <f>IF([4]道具信息!D276="","",[4]道具信息!D276)</f>
        <v>城建1分钟加速令</v>
      </c>
      <c r="E276" s="19">
        <f>IF([4]道具信息!E276="","",[4]道具信息!E276)</f>
        <v>2</v>
      </c>
      <c r="F276" s="19">
        <f>IF([4]道具信息!F276="","",[4]道具信息!F276)</f>
        <v>1</v>
      </c>
      <c r="G276" s="19">
        <f>IF([4]道具信息!G276="","",[4]道具信息!G276)</f>
        <v>1</v>
      </c>
      <c r="H276" s="19">
        <f>IF([4]道具信息!H276="","",[4]道具信息!H276)</f>
        <v>0.3</v>
      </c>
      <c r="I276" s="19">
        <f>IF([4]道具信息!I276="","",[4]道具信息!I276)</f>
        <v>2</v>
      </c>
      <c r="J276" s="19">
        <f>IF([4]道具信息!J276="","",[4]道具信息!J276)</f>
        <v>2</v>
      </c>
      <c r="K276" s="19">
        <f>IF([4]道具信息!K276="","",[4]道具信息!K276)</f>
        <v>0.6</v>
      </c>
      <c r="L276" s="19" t="str">
        <f>IF([4]道具信息!L276="","",[4]道具信息!L276)</f>
        <v>使用后城池建设加速1分钟</v>
      </c>
      <c r="M276" s="19" t="str">
        <f>IF([4]道具信息!M276="","",[4]道具信息!M276)</f>
        <v/>
      </c>
      <c r="N276" s="19" t="str">
        <f>IF([4]道具信息!N276="","",[4]道具信息!N276)</f>
        <v/>
      </c>
      <c r="O276" s="19" t="str">
        <f>IF([4]道具信息!O276="","",[4]道具信息!O276)</f>
        <v/>
      </c>
      <c r="P276" s="19" t="str">
        <f>IF([4]道具信息!P276="","",[4]道具信息!P276)</f>
        <v/>
      </c>
      <c r="Q276" s="19" t="str">
        <f>IF([4]道具信息!Q276="","",[4]道具信息!Q276)</f>
        <v/>
      </c>
      <c r="R276" s="19" t="str">
        <f>IF([4]道具信息!R276="","",[4]道具信息!R276)</f>
        <v/>
      </c>
      <c r="S276" s="19" t="str">
        <f>IF([4]道具信息!S276="","",[4]道具信息!S276)</f>
        <v/>
      </c>
      <c r="T276" s="19" t="str">
        <f>IF([4]道具信息!T276="","",[4]道具信息!T276)</f>
        <v/>
      </c>
      <c r="U276" s="19" t="str">
        <f>IF([4]道具信息!U276="","",[4]道具信息!U276)</f>
        <v/>
      </c>
      <c r="V276" s="19" t="str">
        <f>IF([4]道具信息!V276="","",[4]道具信息!V276)</f>
        <v/>
      </c>
      <c r="W276" s="19" t="str">
        <f>IF([4]道具信息!W276="","",[4]道具信息!W276)</f>
        <v/>
      </c>
      <c r="X276" s="19" t="str">
        <f>IF([4]道具信息!X276="","",[4]道具信息!X276)</f>
        <v/>
      </c>
      <c r="Y276" s="19" t="str">
        <f>IF([4]道具信息!Y276="","",[4]道具信息!Y276)</f>
        <v/>
      </c>
      <c r="Z276" s="19" t="str">
        <f>IF([4]道具信息!Z276="","",[4]道具信息!Z276)</f>
        <v/>
      </c>
    </row>
    <row r="277" spans="1:26" x14ac:dyDescent="0.15">
      <c r="A277" s="19" t="str">
        <f>IF([4]道具信息!A277="","",[4]道具信息!A277)</f>
        <v/>
      </c>
      <c r="B277" s="19" t="str">
        <f>IF([4]道具信息!B277="","",[4]道具信息!B277)</f>
        <v/>
      </c>
      <c r="C277" s="19">
        <f>IF([4]道具信息!C277="","",[4]道具信息!C277)</f>
        <v>21111</v>
      </c>
      <c r="D277" s="19" t="str">
        <f>IF([4]道具信息!D277="","",[4]道具信息!D277)</f>
        <v>城建5分钟加速令</v>
      </c>
      <c r="E277" s="19">
        <f>IF([4]道具信息!E277="","",[4]道具信息!E277)</f>
        <v>8</v>
      </c>
      <c r="F277" s="19">
        <f>IF([4]道具信息!F277="","",[4]道具信息!F277)</f>
        <v>1</v>
      </c>
      <c r="G277" s="19">
        <f>IF([4]道具信息!G277="","",[4]道具信息!G277)</f>
        <v>1</v>
      </c>
      <c r="H277" s="19">
        <f>IF([4]道具信息!H277="","",[4]道具信息!H277)</f>
        <v>0.4</v>
      </c>
      <c r="I277" s="19">
        <f>IF([4]道具信息!I277="","",[4]道具信息!I277)</f>
        <v>8</v>
      </c>
      <c r="J277" s="19">
        <f>IF([4]道具信息!J277="","",[4]道具信息!J277)</f>
        <v>8</v>
      </c>
      <c r="K277" s="19">
        <f>IF([4]道具信息!K277="","",[4]道具信息!K277)</f>
        <v>3.2</v>
      </c>
      <c r="L277" s="19" t="str">
        <f>IF([4]道具信息!L277="","",[4]道具信息!L277)</f>
        <v>使用后城池建设加速5分钟</v>
      </c>
      <c r="M277" s="19" t="str">
        <f>IF([4]道具信息!M277="","",[4]道具信息!M277)</f>
        <v/>
      </c>
      <c r="N277" s="19" t="str">
        <f>IF([4]道具信息!N277="","",[4]道具信息!N277)</f>
        <v/>
      </c>
      <c r="O277" s="19" t="str">
        <f>IF([4]道具信息!O277="","",[4]道具信息!O277)</f>
        <v/>
      </c>
      <c r="P277" s="19" t="str">
        <f>IF([4]道具信息!P277="","",[4]道具信息!P277)</f>
        <v/>
      </c>
      <c r="Q277" s="19" t="str">
        <f>IF([4]道具信息!Q277="","",[4]道具信息!Q277)</f>
        <v/>
      </c>
      <c r="R277" s="19" t="str">
        <f>IF([4]道具信息!R277="","",[4]道具信息!R277)</f>
        <v/>
      </c>
      <c r="S277" s="19" t="str">
        <f>IF([4]道具信息!S277="","",[4]道具信息!S277)</f>
        <v/>
      </c>
      <c r="T277" s="19" t="str">
        <f>IF([4]道具信息!T277="","",[4]道具信息!T277)</f>
        <v/>
      </c>
      <c r="U277" s="19" t="str">
        <f>IF([4]道具信息!U277="","",[4]道具信息!U277)</f>
        <v/>
      </c>
      <c r="V277" s="19" t="str">
        <f>IF([4]道具信息!V277="","",[4]道具信息!V277)</f>
        <v/>
      </c>
      <c r="W277" s="19" t="str">
        <f>IF([4]道具信息!W277="","",[4]道具信息!W277)</f>
        <v/>
      </c>
      <c r="X277" s="19" t="str">
        <f>IF([4]道具信息!X277="","",[4]道具信息!X277)</f>
        <v/>
      </c>
      <c r="Y277" s="19" t="str">
        <f>IF([4]道具信息!Y277="","",[4]道具信息!Y277)</f>
        <v/>
      </c>
      <c r="Z277" s="19" t="str">
        <f>IF([4]道具信息!Z277="","",[4]道具信息!Z277)</f>
        <v/>
      </c>
    </row>
    <row r="278" spans="1:26" x14ac:dyDescent="0.15">
      <c r="A278" s="19" t="str">
        <f>IF([4]道具信息!A278="","",[4]道具信息!A278)</f>
        <v/>
      </c>
      <c r="B278" s="19" t="str">
        <f>IF([4]道具信息!B278="","",[4]道具信息!B278)</f>
        <v/>
      </c>
      <c r="C278" s="19">
        <f>IF([4]道具信息!C278="","",[4]道具信息!C278)</f>
        <v>21112</v>
      </c>
      <c r="D278" s="19" t="str">
        <f>IF([4]道具信息!D278="","",[4]道具信息!D278)</f>
        <v>城建20分钟加速令</v>
      </c>
      <c r="E278" s="19">
        <f>IF([4]道具信息!E278="","",[4]道具信息!E278)</f>
        <v>20</v>
      </c>
      <c r="F278" s="19">
        <f>IF([4]道具信息!F278="","",[4]道具信息!F278)</f>
        <v>1</v>
      </c>
      <c r="G278" s="19">
        <f>IF([4]道具信息!G278="","",[4]道具信息!G278)</f>
        <v>1</v>
      </c>
      <c r="H278" s="19">
        <f>IF([4]道具信息!H278="","",[4]道具信息!H278)</f>
        <v>0.5</v>
      </c>
      <c r="I278" s="19">
        <f>IF([4]道具信息!I278="","",[4]道具信息!I278)</f>
        <v>20</v>
      </c>
      <c r="J278" s="19">
        <f>IF([4]道具信息!J278="","",[4]道具信息!J278)</f>
        <v>20</v>
      </c>
      <c r="K278" s="19">
        <f>IF([4]道具信息!K278="","",[4]道具信息!K278)</f>
        <v>10</v>
      </c>
      <c r="L278" s="19" t="str">
        <f>IF([4]道具信息!L278="","",[4]道具信息!L278)</f>
        <v>使用后城池建设加速20分钟</v>
      </c>
      <c r="M278" s="19" t="str">
        <f>IF([4]道具信息!M278="","",[4]道具信息!M278)</f>
        <v/>
      </c>
      <c r="N278" s="19" t="str">
        <f>IF([4]道具信息!N278="","",[4]道具信息!N278)</f>
        <v/>
      </c>
      <c r="O278" s="19" t="str">
        <f>IF([4]道具信息!O278="","",[4]道具信息!O278)</f>
        <v/>
      </c>
      <c r="P278" s="19" t="str">
        <f>IF([4]道具信息!P278="","",[4]道具信息!P278)</f>
        <v/>
      </c>
      <c r="Q278" s="19" t="str">
        <f>IF([4]道具信息!Q278="","",[4]道具信息!Q278)</f>
        <v/>
      </c>
      <c r="R278" s="19" t="str">
        <f>IF([4]道具信息!R278="","",[4]道具信息!R278)</f>
        <v/>
      </c>
      <c r="S278" s="19" t="str">
        <f>IF([4]道具信息!S278="","",[4]道具信息!S278)</f>
        <v/>
      </c>
      <c r="T278" s="19" t="str">
        <f>IF([4]道具信息!T278="","",[4]道具信息!T278)</f>
        <v/>
      </c>
      <c r="U278" s="19" t="str">
        <f>IF([4]道具信息!U278="","",[4]道具信息!U278)</f>
        <v/>
      </c>
      <c r="V278" s="19" t="str">
        <f>IF([4]道具信息!V278="","",[4]道具信息!V278)</f>
        <v/>
      </c>
      <c r="W278" s="19" t="str">
        <f>IF([4]道具信息!W278="","",[4]道具信息!W278)</f>
        <v/>
      </c>
      <c r="X278" s="19" t="str">
        <f>IF([4]道具信息!X278="","",[4]道具信息!X278)</f>
        <v/>
      </c>
      <c r="Y278" s="19" t="str">
        <f>IF([4]道具信息!Y278="","",[4]道具信息!Y278)</f>
        <v/>
      </c>
      <c r="Z278" s="19" t="str">
        <f>IF([4]道具信息!Z278="","",[4]道具信息!Z278)</f>
        <v/>
      </c>
    </row>
    <row r="279" spans="1:26" x14ac:dyDescent="0.15">
      <c r="A279" s="19" t="str">
        <f>IF([4]道具信息!A279="","",[4]道具信息!A279)</f>
        <v/>
      </c>
      <c r="B279" s="19" t="str">
        <f>IF([4]道具信息!B279="","",[4]道具信息!B279)</f>
        <v/>
      </c>
      <c r="C279" s="19">
        <f>IF([4]道具信息!C279="","",[4]道具信息!C279)</f>
        <v>21113</v>
      </c>
      <c r="D279" s="19" t="str">
        <f>IF([4]道具信息!D279="","",[4]道具信息!D279)</f>
        <v>城建1小时加速令</v>
      </c>
      <c r="E279" s="19">
        <f>IF([4]道具信息!E279="","",[4]道具信息!E279)</f>
        <v>50</v>
      </c>
      <c r="F279" s="19">
        <f>IF([4]道具信息!F279="","",[4]道具信息!F279)</f>
        <v>1.2</v>
      </c>
      <c r="G279" s="19">
        <f>IF([4]道具信息!G279="","",[4]道具信息!G279)</f>
        <v>1</v>
      </c>
      <c r="H279" s="19">
        <f>IF([4]道具信息!H279="","",[4]道具信息!H279)</f>
        <v>0.6</v>
      </c>
      <c r="I279" s="19">
        <f>IF([4]道具信息!I279="","",[4]道具信息!I279)</f>
        <v>60</v>
      </c>
      <c r="J279" s="19">
        <f>IF([4]道具信息!J279="","",[4]道具信息!J279)</f>
        <v>50</v>
      </c>
      <c r="K279" s="19">
        <f>IF([4]道具信息!K279="","",[4]道具信息!K279)</f>
        <v>30</v>
      </c>
      <c r="L279" s="19" t="str">
        <f>IF([4]道具信息!L279="","",[4]道具信息!L279)</f>
        <v>使用后城池建设加速1小时</v>
      </c>
      <c r="M279" s="19" t="str">
        <f>IF([4]道具信息!M279="","",[4]道具信息!M279)</f>
        <v/>
      </c>
      <c r="N279" s="19" t="str">
        <f>IF([4]道具信息!N279="","",[4]道具信息!N279)</f>
        <v/>
      </c>
      <c r="O279" s="19" t="str">
        <f>IF([4]道具信息!O279="","",[4]道具信息!O279)</f>
        <v/>
      </c>
      <c r="P279" s="19" t="str">
        <f>IF([4]道具信息!P279="","",[4]道具信息!P279)</f>
        <v/>
      </c>
      <c r="Q279" s="19" t="str">
        <f>IF([4]道具信息!Q279="","",[4]道具信息!Q279)</f>
        <v/>
      </c>
      <c r="R279" s="19" t="str">
        <f>IF([4]道具信息!R279="","",[4]道具信息!R279)</f>
        <v/>
      </c>
      <c r="S279" s="19" t="str">
        <f>IF([4]道具信息!S279="","",[4]道具信息!S279)</f>
        <v/>
      </c>
      <c r="T279" s="19" t="str">
        <f>IF([4]道具信息!T279="","",[4]道具信息!T279)</f>
        <v/>
      </c>
      <c r="U279" s="19" t="str">
        <f>IF([4]道具信息!U279="","",[4]道具信息!U279)</f>
        <v/>
      </c>
      <c r="V279" s="19" t="str">
        <f>IF([4]道具信息!V279="","",[4]道具信息!V279)</f>
        <v/>
      </c>
      <c r="W279" s="19" t="str">
        <f>IF([4]道具信息!W279="","",[4]道具信息!W279)</f>
        <v/>
      </c>
      <c r="X279" s="19" t="str">
        <f>IF([4]道具信息!X279="","",[4]道具信息!X279)</f>
        <v/>
      </c>
      <c r="Y279" s="19" t="str">
        <f>IF([4]道具信息!Y279="","",[4]道具信息!Y279)</f>
        <v/>
      </c>
      <c r="Z279" s="19" t="str">
        <f>IF([4]道具信息!Z279="","",[4]道具信息!Z279)</f>
        <v/>
      </c>
    </row>
    <row r="280" spans="1:26" x14ac:dyDescent="0.15">
      <c r="A280" s="19" t="str">
        <f>IF([4]道具信息!A280="","",[4]道具信息!A280)</f>
        <v/>
      </c>
      <c r="B280" s="19" t="str">
        <f>IF([4]道具信息!B280="","",[4]道具信息!B280)</f>
        <v/>
      </c>
      <c r="C280" s="19">
        <f>IF([4]道具信息!C280="","",[4]道具信息!C280)</f>
        <v>21114</v>
      </c>
      <c r="D280" s="19" t="str">
        <f>IF([4]道具信息!D280="","",[4]道具信息!D280)</f>
        <v>城建3小时加速令</v>
      </c>
      <c r="E280" s="19">
        <f>IF([4]道具信息!E280="","",[4]道具信息!E280)</f>
        <v>100</v>
      </c>
      <c r="F280" s="19">
        <f>IF([4]道具信息!F280="","",[4]道具信息!F280)</f>
        <v>1.8</v>
      </c>
      <c r="G280" s="19">
        <f>IF([4]道具信息!G280="","",[4]道具信息!G280)</f>
        <v>1</v>
      </c>
      <c r="H280" s="19">
        <f>IF([4]道具信息!H280="","",[4]道具信息!H280)</f>
        <v>0.8</v>
      </c>
      <c r="I280" s="19">
        <f>IF([4]道具信息!I280="","",[4]道具信息!I280)</f>
        <v>180</v>
      </c>
      <c r="J280" s="19">
        <f>IF([4]道具信息!J280="","",[4]道具信息!J280)</f>
        <v>100</v>
      </c>
      <c r="K280" s="19">
        <f>IF([4]道具信息!K280="","",[4]道具信息!K280)</f>
        <v>80</v>
      </c>
      <c r="L280" s="19" t="str">
        <f>IF([4]道具信息!L280="","",[4]道具信息!L280)</f>
        <v>使用后城池建设加速3小时</v>
      </c>
      <c r="M280" s="19" t="str">
        <f>IF([4]道具信息!M280="","",[4]道具信息!M280)</f>
        <v/>
      </c>
      <c r="N280" s="19" t="str">
        <f>IF([4]道具信息!N280="","",[4]道具信息!N280)</f>
        <v/>
      </c>
      <c r="O280" s="19" t="str">
        <f>IF([4]道具信息!O280="","",[4]道具信息!O280)</f>
        <v/>
      </c>
      <c r="P280" s="19" t="str">
        <f>IF([4]道具信息!P280="","",[4]道具信息!P280)</f>
        <v/>
      </c>
      <c r="Q280" s="19" t="str">
        <f>IF([4]道具信息!Q280="","",[4]道具信息!Q280)</f>
        <v/>
      </c>
      <c r="R280" s="19" t="str">
        <f>IF([4]道具信息!R280="","",[4]道具信息!R280)</f>
        <v/>
      </c>
      <c r="S280" s="19" t="str">
        <f>IF([4]道具信息!S280="","",[4]道具信息!S280)</f>
        <v/>
      </c>
      <c r="T280" s="19" t="str">
        <f>IF([4]道具信息!T280="","",[4]道具信息!T280)</f>
        <v/>
      </c>
      <c r="U280" s="19" t="str">
        <f>IF([4]道具信息!U280="","",[4]道具信息!U280)</f>
        <v/>
      </c>
      <c r="V280" s="19" t="str">
        <f>IF([4]道具信息!V280="","",[4]道具信息!V280)</f>
        <v/>
      </c>
      <c r="W280" s="19" t="str">
        <f>IF([4]道具信息!W280="","",[4]道具信息!W280)</f>
        <v/>
      </c>
      <c r="X280" s="19" t="str">
        <f>IF([4]道具信息!X280="","",[4]道具信息!X280)</f>
        <v/>
      </c>
      <c r="Y280" s="19" t="str">
        <f>IF([4]道具信息!Y280="","",[4]道具信息!Y280)</f>
        <v/>
      </c>
      <c r="Z280" s="19" t="str">
        <f>IF([4]道具信息!Z280="","",[4]道具信息!Z280)</f>
        <v/>
      </c>
    </row>
    <row r="281" spans="1:26" x14ac:dyDescent="0.15">
      <c r="A281" s="19" t="str">
        <f>IF([4]道具信息!A281="","",[4]道具信息!A281)</f>
        <v/>
      </c>
      <c r="B281" s="19" t="str">
        <f>IF([4]道具信息!B281="","",[4]道具信息!B281)</f>
        <v/>
      </c>
      <c r="C281" s="19">
        <f>IF([4]道具信息!C281="","",[4]道具信息!C281)</f>
        <v>21135</v>
      </c>
      <c r="D281" s="19" t="str">
        <f>IF([4]道具信息!D281="","",[4]道具信息!D281)</f>
        <v>城建8小时加速令</v>
      </c>
      <c r="E281" s="19">
        <f>IF([4]道具信息!E281="","",[4]道具信息!E281)</f>
        <v>160</v>
      </c>
      <c r="F281" s="19">
        <f>IF([4]道具信息!F281="","",[4]道具信息!F281)</f>
        <v>3</v>
      </c>
      <c r="G281" s="19">
        <f>IF([4]道具信息!G281="","",[4]道具信息!G281)</f>
        <v>1</v>
      </c>
      <c r="H281" s="19">
        <f>IF([4]道具信息!H281="","",[4]道具信息!H281)</f>
        <v>1</v>
      </c>
      <c r="I281" s="19">
        <f>IF([4]道具信息!I281="","",[4]道具信息!I281)</f>
        <v>480</v>
      </c>
      <c r="J281" s="19">
        <f>IF([4]道具信息!J281="","",[4]道具信息!J281)</f>
        <v>160</v>
      </c>
      <c r="K281" s="19">
        <f>IF([4]道具信息!K281="","",[4]道具信息!K281)</f>
        <v>160</v>
      </c>
      <c r="L281" s="19" t="str">
        <f>IF([4]道具信息!L281="","",[4]道具信息!L281)</f>
        <v>使用后城池建设加速8小时</v>
      </c>
      <c r="M281" s="19" t="str">
        <f>IF([4]道具信息!M281="","",[4]道具信息!M281)</f>
        <v/>
      </c>
      <c r="N281" s="19" t="str">
        <f>IF([4]道具信息!N281="","",[4]道具信息!N281)</f>
        <v/>
      </c>
      <c r="O281" s="19" t="str">
        <f>IF([4]道具信息!O281="","",[4]道具信息!O281)</f>
        <v/>
      </c>
      <c r="P281" s="19" t="str">
        <f>IF([4]道具信息!P281="","",[4]道具信息!P281)</f>
        <v/>
      </c>
      <c r="Q281" s="19" t="str">
        <f>IF([4]道具信息!Q281="","",[4]道具信息!Q281)</f>
        <v/>
      </c>
      <c r="R281" s="19" t="str">
        <f>IF([4]道具信息!R281="","",[4]道具信息!R281)</f>
        <v/>
      </c>
      <c r="S281" s="19" t="str">
        <f>IF([4]道具信息!S281="","",[4]道具信息!S281)</f>
        <v/>
      </c>
      <c r="T281" s="19" t="str">
        <f>IF([4]道具信息!T281="","",[4]道具信息!T281)</f>
        <v/>
      </c>
      <c r="U281" s="19" t="str">
        <f>IF([4]道具信息!U281="","",[4]道具信息!U281)</f>
        <v/>
      </c>
      <c r="V281" s="19" t="str">
        <f>IF([4]道具信息!V281="","",[4]道具信息!V281)</f>
        <v/>
      </c>
      <c r="W281" s="19" t="str">
        <f>IF([4]道具信息!W281="","",[4]道具信息!W281)</f>
        <v/>
      </c>
      <c r="X281" s="19" t="str">
        <f>IF([4]道具信息!X281="","",[4]道具信息!X281)</f>
        <v/>
      </c>
      <c r="Y281" s="19" t="str">
        <f>IF([4]道具信息!Y281="","",[4]道具信息!Y281)</f>
        <v/>
      </c>
      <c r="Z281" s="19" t="str">
        <f>IF([4]道具信息!Z281="","",[4]道具信息!Z281)</f>
        <v/>
      </c>
    </row>
    <row r="282" spans="1:26" x14ac:dyDescent="0.15">
      <c r="A282" s="19" t="str">
        <f>IF([4]道具信息!A282="","",[4]道具信息!A282)</f>
        <v/>
      </c>
      <c r="B282" s="19" t="str">
        <f>IF([4]道具信息!B282="","",[4]道具信息!B282)</f>
        <v/>
      </c>
      <c r="C282" s="19" t="str">
        <f>IF([4]道具信息!C282="","",[4]道具信息!C282)</f>
        <v/>
      </c>
      <c r="D282" s="19" t="str">
        <f>IF([4]道具信息!D282="","",[4]道具信息!D282)</f>
        <v/>
      </c>
      <c r="E282" s="19" t="str">
        <f>IF([4]道具信息!E282="","",[4]道具信息!E282)</f>
        <v/>
      </c>
      <c r="F282" s="19" t="str">
        <f>IF([4]道具信息!F282="","",[4]道具信息!F282)</f>
        <v/>
      </c>
      <c r="G282" s="19" t="str">
        <f>IF([4]道具信息!G282="","",[4]道具信息!G282)</f>
        <v/>
      </c>
      <c r="H282" s="19" t="str">
        <f>IF([4]道具信息!H282="","",[4]道具信息!H282)</f>
        <v/>
      </c>
      <c r="I282" s="19" t="str">
        <f>IF([4]道具信息!I282="","",[4]道具信息!I282)</f>
        <v/>
      </c>
      <c r="J282" s="19" t="str">
        <f>IF([4]道具信息!J282="","",[4]道具信息!J282)</f>
        <v/>
      </c>
      <c r="K282" s="19" t="str">
        <f>IF([4]道具信息!K282="","",[4]道具信息!K282)</f>
        <v/>
      </c>
      <c r="L282" s="19" t="str">
        <f>IF([4]道具信息!L282="","",[4]道具信息!L282)</f>
        <v/>
      </c>
      <c r="M282" s="19" t="str">
        <f>IF([4]道具信息!M282="","",[4]道具信息!M282)</f>
        <v/>
      </c>
      <c r="N282" s="19" t="str">
        <f>IF([4]道具信息!N282="","",[4]道具信息!N282)</f>
        <v/>
      </c>
      <c r="O282" s="19" t="str">
        <f>IF([4]道具信息!O282="","",[4]道具信息!O282)</f>
        <v/>
      </c>
      <c r="P282" s="19" t="str">
        <f>IF([4]道具信息!P282="","",[4]道具信息!P282)</f>
        <v/>
      </c>
      <c r="Q282" s="19" t="str">
        <f>IF([4]道具信息!Q282="","",[4]道具信息!Q282)</f>
        <v/>
      </c>
      <c r="R282" s="19" t="str">
        <f>IF([4]道具信息!R282="","",[4]道具信息!R282)</f>
        <v/>
      </c>
      <c r="S282" s="19" t="str">
        <f>IF([4]道具信息!S282="","",[4]道具信息!S282)</f>
        <v/>
      </c>
      <c r="T282" s="19" t="str">
        <f>IF([4]道具信息!T282="","",[4]道具信息!T282)</f>
        <v/>
      </c>
      <c r="U282" s="19" t="str">
        <f>IF([4]道具信息!U282="","",[4]道具信息!U282)</f>
        <v/>
      </c>
      <c r="V282" s="19" t="str">
        <f>IF([4]道具信息!V282="","",[4]道具信息!V282)</f>
        <v/>
      </c>
      <c r="W282" s="19" t="str">
        <f>IF([4]道具信息!W282="","",[4]道具信息!W282)</f>
        <v/>
      </c>
      <c r="X282" s="19" t="str">
        <f>IF([4]道具信息!X282="","",[4]道具信息!X282)</f>
        <v/>
      </c>
      <c r="Y282" s="19" t="str">
        <f>IF([4]道具信息!Y282="","",[4]道具信息!Y282)</f>
        <v/>
      </c>
      <c r="Z282" s="19" t="str">
        <f>IF([4]道具信息!Z282="","",[4]道具信息!Z282)</f>
        <v/>
      </c>
    </row>
    <row r="283" spans="1:26" x14ac:dyDescent="0.15">
      <c r="A283" s="19" t="str">
        <f>IF([4]道具信息!A283="","",[4]道具信息!A283)</f>
        <v/>
      </c>
      <c r="B283" s="19" t="str">
        <f>IF([4]道具信息!B283="","",[4]道具信息!B283)</f>
        <v/>
      </c>
      <c r="C283" s="19">
        <f>IF([4]道具信息!C283="","",[4]道具信息!C283)</f>
        <v>21115</v>
      </c>
      <c r="D283" s="19" t="str">
        <f>IF([4]道具信息!D283="","",[4]道具信息!D283)</f>
        <v>招募1分钟加速令</v>
      </c>
      <c r="E283" s="19">
        <f>IF([4]道具信息!E283="","",[4]道具信息!E283)</f>
        <v>2</v>
      </c>
      <c r="F283" s="19">
        <f>IF([4]道具信息!F283="","",[4]道具信息!F283)</f>
        <v>1</v>
      </c>
      <c r="G283" s="19">
        <f>IF([4]道具信息!G283="","",[4]道具信息!G283)</f>
        <v>1</v>
      </c>
      <c r="H283" s="19">
        <f>IF([4]道具信息!H283="","",[4]道具信息!H283)</f>
        <v>0.3</v>
      </c>
      <c r="I283" s="19">
        <f>IF([4]道具信息!I283="","",[4]道具信息!I283)</f>
        <v>2</v>
      </c>
      <c r="J283" s="19">
        <f>IF([4]道具信息!J283="","",[4]道具信息!J283)</f>
        <v>2</v>
      </c>
      <c r="K283" s="19">
        <f>IF([4]道具信息!K283="","",[4]道具信息!K283)</f>
        <v>0.6</v>
      </c>
      <c r="L283" s="19" t="str">
        <f>IF([4]道具信息!L283="","",[4]道具信息!L283)</f>
        <v>使用后士兵招募加速1分钟</v>
      </c>
      <c r="M283" s="19" t="str">
        <f>IF([4]道具信息!M283="","",[4]道具信息!M283)</f>
        <v/>
      </c>
      <c r="N283" s="19" t="str">
        <f>IF([4]道具信息!N283="","",[4]道具信息!N283)</f>
        <v/>
      </c>
      <c r="O283" s="19" t="str">
        <f>IF([4]道具信息!O283="","",[4]道具信息!O283)</f>
        <v/>
      </c>
      <c r="P283" s="19" t="str">
        <f>IF([4]道具信息!P283="","",[4]道具信息!P283)</f>
        <v/>
      </c>
      <c r="Q283" s="19" t="str">
        <f>IF([4]道具信息!Q283="","",[4]道具信息!Q283)</f>
        <v/>
      </c>
      <c r="R283" s="19" t="str">
        <f>IF([4]道具信息!R283="","",[4]道具信息!R283)</f>
        <v/>
      </c>
      <c r="S283" s="19" t="str">
        <f>IF([4]道具信息!S283="","",[4]道具信息!S283)</f>
        <v/>
      </c>
      <c r="T283" s="19" t="str">
        <f>IF([4]道具信息!T283="","",[4]道具信息!T283)</f>
        <v/>
      </c>
      <c r="U283" s="19" t="str">
        <f>IF([4]道具信息!U283="","",[4]道具信息!U283)</f>
        <v/>
      </c>
      <c r="V283" s="19" t="str">
        <f>IF([4]道具信息!V283="","",[4]道具信息!V283)</f>
        <v/>
      </c>
      <c r="W283" s="19" t="str">
        <f>IF([4]道具信息!W283="","",[4]道具信息!W283)</f>
        <v/>
      </c>
      <c r="X283" s="19" t="str">
        <f>IF([4]道具信息!X283="","",[4]道具信息!X283)</f>
        <v/>
      </c>
      <c r="Y283" s="19" t="str">
        <f>IF([4]道具信息!Y283="","",[4]道具信息!Y283)</f>
        <v/>
      </c>
      <c r="Z283" s="19" t="str">
        <f>IF([4]道具信息!Z283="","",[4]道具信息!Z283)</f>
        <v/>
      </c>
    </row>
    <row r="284" spans="1:26" x14ac:dyDescent="0.15">
      <c r="A284" s="19" t="str">
        <f>IF([4]道具信息!A284="","",[4]道具信息!A284)</f>
        <v/>
      </c>
      <c r="B284" s="19" t="str">
        <f>IF([4]道具信息!B284="","",[4]道具信息!B284)</f>
        <v/>
      </c>
      <c r="C284" s="19">
        <f>IF([4]道具信息!C284="","",[4]道具信息!C284)</f>
        <v>21116</v>
      </c>
      <c r="D284" s="19" t="str">
        <f>IF([4]道具信息!D284="","",[4]道具信息!D284)</f>
        <v>招募5分钟加速令</v>
      </c>
      <c r="E284" s="19">
        <f>IF([4]道具信息!E284="","",[4]道具信息!E284)</f>
        <v>8</v>
      </c>
      <c r="F284" s="19">
        <f>IF([4]道具信息!F284="","",[4]道具信息!F284)</f>
        <v>1</v>
      </c>
      <c r="G284" s="19">
        <f>IF([4]道具信息!G284="","",[4]道具信息!G284)</f>
        <v>1</v>
      </c>
      <c r="H284" s="19">
        <f>IF([4]道具信息!H284="","",[4]道具信息!H284)</f>
        <v>0.4</v>
      </c>
      <c r="I284" s="19">
        <f>IF([4]道具信息!I284="","",[4]道具信息!I284)</f>
        <v>8</v>
      </c>
      <c r="J284" s="19">
        <f>IF([4]道具信息!J284="","",[4]道具信息!J284)</f>
        <v>8</v>
      </c>
      <c r="K284" s="19">
        <f>IF([4]道具信息!K284="","",[4]道具信息!K284)</f>
        <v>3.2</v>
      </c>
      <c r="L284" s="19" t="str">
        <f>IF([4]道具信息!L284="","",[4]道具信息!L284)</f>
        <v>使用后士兵招募加速5分钟</v>
      </c>
      <c r="M284" s="19" t="str">
        <f>IF([4]道具信息!M284="","",[4]道具信息!M284)</f>
        <v/>
      </c>
      <c r="N284" s="19" t="str">
        <f>IF([4]道具信息!N284="","",[4]道具信息!N284)</f>
        <v/>
      </c>
      <c r="O284" s="19" t="str">
        <f>IF([4]道具信息!O284="","",[4]道具信息!O284)</f>
        <v/>
      </c>
      <c r="P284" s="19" t="str">
        <f>IF([4]道具信息!P284="","",[4]道具信息!P284)</f>
        <v/>
      </c>
      <c r="Q284" s="19" t="str">
        <f>IF([4]道具信息!Q284="","",[4]道具信息!Q284)</f>
        <v/>
      </c>
      <c r="R284" s="19" t="str">
        <f>IF([4]道具信息!R284="","",[4]道具信息!R284)</f>
        <v/>
      </c>
      <c r="S284" s="19" t="str">
        <f>IF([4]道具信息!S284="","",[4]道具信息!S284)</f>
        <v/>
      </c>
      <c r="T284" s="19" t="str">
        <f>IF([4]道具信息!T284="","",[4]道具信息!T284)</f>
        <v/>
      </c>
      <c r="U284" s="19" t="str">
        <f>IF([4]道具信息!U284="","",[4]道具信息!U284)</f>
        <v/>
      </c>
      <c r="V284" s="19" t="str">
        <f>IF([4]道具信息!V284="","",[4]道具信息!V284)</f>
        <v/>
      </c>
      <c r="W284" s="19" t="str">
        <f>IF([4]道具信息!W284="","",[4]道具信息!W284)</f>
        <v/>
      </c>
      <c r="X284" s="19" t="str">
        <f>IF([4]道具信息!X284="","",[4]道具信息!X284)</f>
        <v/>
      </c>
      <c r="Y284" s="19" t="str">
        <f>IF([4]道具信息!Y284="","",[4]道具信息!Y284)</f>
        <v/>
      </c>
      <c r="Z284" s="19" t="str">
        <f>IF([4]道具信息!Z284="","",[4]道具信息!Z284)</f>
        <v/>
      </c>
    </row>
    <row r="285" spans="1:26" x14ac:dyDescent="0.15">
      <c r="A285" s="19" t="str">
        <f>IF([4]道具信息!A285="","",[4]道具信息!A285)</f>
        <v/>
      </c>
      <c r="B285" s="19" t="str">
        <f>IF([4]道具信息!B285="","",[4]道具信息!B285)</f>
        <v/>
      </c>
      <c r="C285" s="19">
        <f>IF([4]道具信息!C285="","",[4]道具信息!C285)</f>
        <v>21117</v>
      </c>
      <c r="D285" s="19" t="str">
        <f>IF([4]道具信息!D285="","",[4]道具信息!D285)</f>
        <v>招募20分钟加速令</v>
      </c>
      <c r="E285" s="19">
        <f>IF([4]道具信息!E285="","",[4]道具信息!E285)</f>
        <v>20</v>
      </c>
      <c r="F285" s="19">
        <f>IF([4]道具信息!F285="","",[4]道具信息!F285)</f>
        <v>1</v>
      </c>
      <c r="G285" s="19">
        <f>IF([4]道具信息!G285="","",[4]道具信息!G285)</f>
        <v>1</v>
      </c>
      <c r="H285" s="19">
        <f>IF([4]道具信息!H285="","",[4]道具信息!H285)</f>
        <v>0.5</v>
      </c>
      <c r="I285" s="19">
        <f>IF([4]道具信息!I285="","",[4]道具信息!I285)</f>
        <v>20</v>
      </c>
      <c r="J285" s="19">
        <f>IF([4]道具信息!J285="","",[4]道具信息!J285)</f>
        <v>20</v>
      </c>
      <c r="K285" s="19">
        <f>IF([4]道具信息!K285="","",[4]道具信息!K285)</f>
        <v>10</v>
      </c>
      <c r="L285" s="19" t="str">
        <f>IF([4]道具信息!L285="","",[4]道具信息!L285)</f>
        <v>使用后士兵招募加速20分钟</v>
      </c>
      <c r="M285" s="19" t="str">
        <f>IF([4]道具信息!M285="","",[4]道具信息!M285)</f>
        <v/>
      </c>
      <c r="N285" s="19" t="str">
        <f>IF([4]道具信息!N285="","",[4]道具信息!N285)</f>
        <v/>
      </c>
      <c r="O285" s="19" t="str">
        <f>IF([4]道具信息!O285="","",[4]道具信息!O285)</f>
        <v/>
      </c>
      <c r="P285" s="19" t="str">
        <f>IF([4]道具信息!P285="","",[4]道具信息!P285)</f>
        <v/>
      </c>
      <c r="Q285" s="19" t="str">
        <f>IF([4]道具信息!Q285="","",[4]道具信息!Q285)</f>
        <v/>
      </c>
      <c r="R285" s="19" t="str">
        <f>IF([4]道具信息!R285="","",[4]道具信息!R285)</f>
        <v/>
      </c>
      <c r="S285" s="19" t="str">
        <f>IF([4]道具信息!S285="","",[4]道具信息!S285)</f>
        <v/>
      </c>
      <c r="T285" s="19" t="str">
        <f>IF([4]道具信息!T285="","",[4]道具信息!T285)</f>
        <v/>
      </c>
      <c r="U285" s="19" t="str">
        <f>IF([4]道具信息!U285="","",[4]道具信息!U285)</f>
        <v/>
      </c>
      <c r="V285" s="19" t="str">
        <f>IF([4]道具信息!V285="","",[4]道具信息!V285)</f>
        <v/>
      </c>
      <c r="W285" s="19" t="str">
        <f>IF([4]道具信息!W285="","",[4]道具信息!W285)</f>
        <v/>
      </c>
      <c r="X285" s="19" t="str">
        <f>IF([4]道具信息!X285="","",[4]道具信息!X285)</f>
        <v/>
      </c>
      <c r="Y285" s="19" t="str">
        <f>IF([4]道具信息!Y285="","",[4]道具信息!Y285)</f>
        <v/>
      </c>
      <c r="Z285" s="19" t="str">
        <f>IF([4]道具信息!Z285="","",[4]道具信息!Z285)</f>
        <v/>
      </c>
    </row>
    <row r="286" spans="1:26" x14ac:dyDescent="0.15">
      <c r="A286" s="19" t="str">
        <f>IF([4]道具信息!A286="","",[4]道具信息!A286)</f>
        <v/>
      </c>
      <c r="B286" s="19" t="str">
        <f>IF([4]道具信息!B286="","",[4]道具信息!B286)</f>
        <v/>
      </c>
      <c r="C286" s="19">
        <f>IF([4]道具信息!C286="","",[4]道具信息!C286)</f>
        <v>21118</v>
      </c>
      <c r="D286" s="19" t="str">
        <f>IF([4]道具信息!D286="","",[4]道具信息!D286)</f>
        <v>招募1小时加速令</v>
      </c>
      <c r="E286" s="19">
        <f>IF([4]道具信息!E286="","",[4]道具信息!E286)</f>
        <v>50</v>
      </c>
      <c r="F286" s="19">
        <f>IF([4]道具信息!F286="","",[4]道具信息!F286)</f>
        <v>1.2</v>
      </c>
      <c r="G286" s="19">
        <f>IF([4]道具信息!G286="","",[4]道具信息!G286)</f>
        <v>1</v>
      </c>
      <c r="H286" s="19">
        <f>IF([4]道具信息!H286="","",[4]道具信息!H286)</f>
        <v>0.6</v>
      </c>
      <c r="I286" s="19">
        <f>IF([4]道具信息!I286="","",[4]道具信息!I286)</f>
        <v>60</v>
      </c>
      <c r="J286" s="19">
        <f>IF([4]道具信息!J286="","",[4]道具信息!J286)</f>
        <v>50</v>
      </c>
      <c r="K286" s="19">
        <f>IF([4]道具信息!K286="","",[4]道具信息!K286)</f>
        <v>30</v>
      </c>
      <c r="L286" s="19" t="str">
        <f>IF([4]道具信息!L286="","",[4]道具信息!L286)</f>
        <v>使用后士兵招募加速1小时</v>
      </c>
      <c r="M286" s="19" t="str">
        <f>IF([4]道具信息!M286="","",[4]道具信息!M286)</f>
        <v/>
      </c>
      <c r="N286" s="19" t="str">
        <f>IF([4]道具信息!N286="","",[4]道具信息!N286)</f>
        <v/>
      </c>
      <c r="O286" s="19" t="str">
        <f>IF([4]道具信息!O286="","",[4]道具信息!O286)</f>
        <v/>
      </c>
      <c r="P286" s="19" t="str">
        <f>IF([4]道具信息!P286="","",[4]道具信息!P286)</f>
        <v/>
      </c>
      <c r="Q286" s="19" t="str">
        <f>IF([4]道具信息!Q286="","",[4]道具信息!Q286)</f>
        <v/>
      </c>
      <c r="R286" s="19" t="str">
        <f>IF([4]道具信息!R286="","",[4]道具信息!R286)</f>
        <v/>
      </c>
      <c r="S286" s="19" t="str">
        <f>IF([4]道具信息!S286="","",[4]道具信息!S286)</f>
        <v/>
      </c>
      <c r="T286" s="19" t="str">
        <f>IF([4]道具信息!T286="","",[4]道具信息!T286)</f>
        <v/>
      </c>
      <c r="U286" s="19" t="str">
        <f>IF([4]道具信息!U286="","",[4]道具信息!U286)</f>
        <v/>
      </c>
      <c r="V286" s="19" t="str">
        <f>IF([4]道具信息!V286="","",[4]道具信息!V286)</f>
        <v/>
      </c>
      <c r="W286" s="19" t="str">
        <f>IF([4]道具信息!W286="","",[4]道具信息!W286)</f>
        <v/>
      </c>
      <c r="X286" s="19" t="str">
        <f>IF([4]道具信息!X286="","",[4]道具信息!X286)</f>
        <v/>
      </c>
      <c r="Y286" s="19" t="str">
        <f>IF([4]道具信息!Y286="","",[4]道具信息!Y286)</f>
        <v/>
      </c>
      <c r="Z286" s="19" t="str">
        <f>IF([4]道具信息!Z286="","",[4]道具信息!Z286)</f>
        <v/>
      </c>
    </row>
    <row r="287" spans="1:26" x14ac:dyDescent="0.15">
      <c r="A287" s="19" t="str">
        <f>IF([4]道具信息!A287="","",[4]道具信息!A287)</f>
        <v/>
      </c>
      <c r="B287" s="19" t="str">
        <f>IF([4]道具信息!B287="","",[4]道具信息!B287)</f>
        <v/>
      </c>
      <c r="C287" s="19">
        <f>IF([4]道具信息!C287="","",[4]道具信息!C287)</f>
        <v>21119</v>
      </c>
      <c r="D287" s="19" t="str">
        <f>IF([4]道具信息!D287="","",[4]道具信息!D287)</f>
        <v>招募3小时加速令</v>
      </c>
      <c r="E287" s="19">
        <f>IF([4]道具信息!E287="","",[4]道具信息!E287)</f>
        <v>100</v>
      </c>
      <c r="F287" s="19">
        <f>IF([4]道具信息!F287="","",[4]道具信息!F287)</f>
        <v>1.8</v>
      </c>
      <c r="G287" s="19">
        <f>IF([4]道具信息!G287="","",[4]道具信息!G287)</f>
        <v>1</v>
      </c>
      <c r="H287" s="19">
        <f>IF([4]道具信息!H287="","",[4]道具信息!H287)</f>
        <v>0.8</v>
      </c>
      <c r="I287" s="19">
        <f>IF([4]道具信息!I287="","",[4]道具信息!I287)</f>
        <v>180</v>
      </c>
      <c r="J287" s="19">
        <f>IF([4]道具信息!J287="","",[4]道具信息!J287)</f>
        <v>100</v>
      </c>
      <c r="K287" s="19">
        <f>IF([4]道具信息!K287="","",[4]道具信息!K287)</f>
        <v>80</v>
      </c>
      <c r="L287" s="19" t="str">
        <f>IF([4]道具信息!L287="","",[4]道具信息!L287)</f>
        <v>使用后士兵招募加速3小时</v>
      </c>
      <c r="M287" s="19" t="str">
        <f>IF([4]道具信息!M287="","",[4]道具信息!M287)</f>
        <v/>
      </c>
      <c r="N287" s="19" t="str">
        <f>IF([4]道具信息!N287="","",[4]道具信息!N287)</f>
        <v/>
      </c>
      <c r="O287" s="19" t="str">
        <f>IF([4]道具信息!O287="","",[4]道具信息!O287)</f>
        <v/>
      </c>
      <c r="P287" s="19" t="str">
        <f>IF([4]道具信息!P287="","",[4]道具信息!P287)</f>
        <v/>
      </c>
      <c r="Q287" s="19" t="str">
        <f>IF([4]道具信息!Q287="","",[4]道具信息!Q287)</f>
        <v/>
      </c>
      <c r="R287" s="19" t="str">
        <f>IF([4]道具信息!R287="","",[4]道具信息!R287)</f>
        <v/>
      </c>
      <c r="S287" s="19" t="str">
        <f>IF([4]道具信息!S287="","",[4]道具信息!S287)</f>
        <v/>
      </c>
      <c r="T287" s="19" t="str">
        <f>IF([4]道具信息!T287="","",[4]道具信息!T287)</f>
        <v/>
      </c>
      <c r="U287" s="19" t="str">
        <f>IF([4]道具信息!U287="","",[4]道具信息!U287)</f>
        <v/>
      </c>
      <c r="V287" s="19" t="str">
        <f>IF([4]道具信息!V287="","",[4]道具信息!V287)</f>
        <v/>
      </c>
      <c r="W287" s="19" t="str">
        <f>IF([4]道具信息!W287="","",[4]道具信息!W287)</f>
        <v/>
      </c>
      <c r="X287" s="19" t="str">
        <f>IF([4]道具信息!X287="","",[4]道具信息!X287)</f>
        <v/>
      </c>
      <c r="Y287" s="19" t="str">
        <f>IF([4]道具信息!Y287="","",[4]道具信息!Y287)</f>
        <v/>
      </c>
      <c r="Z287" s="19" t="str">
        <f>IF([4]道具信息!Z287="","",[4]道具信息!Z287)</f>
        <v/>
      </c>
    </row>
    <row r="288" spans="1:26" x14ac:dyDescent="0.15">
      <c r="A288" s="19" t="str">
        <f>IF([4]道具信息!A288="","",[4]道具信息!A288)</f>
        <v/>
      </c>
      <c r="B288" s="19" t="str">
        <f>IF([4]道具信息!B288="","",[4]道具信息!B288)</f>
        <v/>
      </c>
      <c r="C288" s="19">
        <f>IF([4]道具信息!C288="","",[4]道具信息!C288)</f>
        <v>21136</v>
      </c>
      <c r="D288" s="19" t="str">
        <f>IF([4]道具信息!D288="","",[4]道具信息!D288)</f>
        <v>招募8小时加速令</v>
      </c>
      <c r="E288" s="19">
        <f>IF([4]道具信息!E288="","",[4]道具信息!E288)</f>
        <v>160</v>
      </c>
      <c r="F288" s="19">
        <f>IF([4]道具信息!F288="","",[4]道具信息!F288)</f>
        <v>3</v>
      </c>
      <c r="G288" s="19">
        <f>IF([4]道具信息!G288="","",[4]道具信息!G288)</f>
        <v>1</v>
      </c>
      <c r="H288" s="19">
        <f>IF([4]道具信息!H288="","",[4]道具信息!H288)</f>
        <v>1</v>
      </c>
      <c r="I288" s="19">
        <f>IF([4]道具信息!I288="","",[4]道具信息!I288)</f>
        <v>480</v>
      </c>
      <c r="J288" s="19">
        <f>IF([4]道具信息!J288="","",[4]道具信息!J288)</f>
        <v>160</v>
      </c>
      <c r="K288" s="19">
        <f>IF([4]道具信息!K288="","",[4]道具信息!K288)</f>
        <v>160</v>
      </c>
      <c r="L288" s="19" t="str">
        <f>IF([4]道具信息!L288="","",[4]道具信息!L288)</f>
        <v>使用后士兵招募加速8小时</v>
      </c>
      <c r="M288" s="19" t="str">
        <f>IF([4]道具信息!M288="","",[4]道具信息!M288)</f>
        <v/>
      </c>
      <c r="N288" s="19" t="str">
        <f>IF([4]道具信息!N288="","",[4]道具信息!N288)</f>
        <v/>
      </c>
      <c r="O288" s="19" t="str">
        <f>IF([4]道具信息!O288="","",[4]道具信息!O288)</f>
        <v/>
      </c>
      <c r="P288" s="19" t="str">
        <f>IF([4]道具信息!P288="","",[4]道具信息!P288)</f>
        <v/>
      </c>
      <c r="Q288" s="19" t="str">
        <f>IF([4]道具信息!Q288="","",[4]道具信息!Q288)</f>
        <v/>
      </c>
      <c r="R288" s="19" t="str">
        <f>IF([4]道具信息!R288="","",[4]道具信息!R288)</f>
        <v/>
      </c>
      <c r="S288" s="19" t="str">
        <f>IF([4]道具信息!S288="","",[4]道具信息!S288)</f>
        <v/>
      </c>
      <c r="T288" s="19" t="str">
        <f>IF([4]道具信息!T288="","",[4]道具信息!T288)</f>
        <v/>
      </c>
      <c r="U288" s="19" t="str">
        <f>IF([4]道具信息!U288="","",[4]道具信息!U288)</f>
        <v/>
      </c>
      <c r="V288" s="19" t="str">
        <f>IF([4]道具信息!V288="","",[4]道具信息!V288)</f>
        <v/>
      </c>
      <c r="W288" s="19" t="str">
        <f>IF([4]道具信息!W288="","",[4]道具信息!W288)</f>
        <v/>
      </c>
      <c r="X288" s="19" t="str">
        <f>IF([4]道具信息!X288="","",[4]道具信息!X288)</f>
        <v/>
      </c>
      <c r="Y288" s="19" t="str">
        <f>IF([4]道具信息!Y288="","",[4]道具信息!Y288)</f>
        <v/>
      </c>
      <c r="Z288" s="19" t="str">
        <f>IF([4]道具信息!Z288="","",[4]道具信息!Z288)</f>
        <v/>
      </c>
    </row>
    <row r="289" spans="1:26" x14ac:dyDescent="0.15">
      <c r="A289" s="19" t="str">
        <f>IF([4]道具信息!A289="","",[4]道具信息!A289)</f>
        <v/>
      </c>
      <c r="B289" s="19" t="str">
        <f>IF([4]道具信息!B289="","",[4]道具信息!B289)</f>
        <v/>
      </c>
      <c r="C289" s="19" t="str">
        <f>IF([4]道具信息!C289="","",[4]道具信息!C289)</f>
        <v/>
      </c>
      <c r="D289" s="19" t="str">
        <f>IF([4]道具信息!D289="","",[4]道具信息!D289)</f>
        <v/>
      </c>
      <c r="E289" s="19" t="str">
        <f>IF([4]道具信息!E289="","",[4]道具信息!E289)</f>
        <v/>
      </c>
      <c r="F289" s="19" t="str">
        <f>IF([4]道具信息!F289="","",[4]道具信息!F289)</f>
        <v/>
      </c>
      <c r="G289" s="19" t="str">
        <f>IF([4]道具信息!G289="","",[4]道具信息!G289)</f>
        <v/>
      </c>
      <c r="H289" s="19" t="str">
        <f>IF([4]道具信息!H289="","",[4]道具信息!H289)</f>
        <v/>
      </c>
      <c r="I289" s="19" t="str">
        <f>IF([4]道具信息!I289="","",[4]道具信息!I289)</f>
        <v/>
      </c>
      <c r="J289" s="19" t="str">
        <f>IF([4]道具信息!J289="","",[4]道具信息!J289)</f>
        <v/>
      </c>
      <c r="K289" s="19" t="str">
        <f>IF([4]道具信息!K289="","",[4]道具信息!K289)</f>
        <v/>
      </c>
      <c r="L289" s="19" t="str">
        <f>IF([4]道具信息!L289="","",[4]道具信息!L289)</f>
        <v/>
      </c>
      <c r="M289" s="19" t="str">
        <f>IF([4]道具信息!M289="","",[4]道具信息!M289)</f>
        <v/>
      </c>
      <c r="N289" s="19" t="str">
        <f>IF([4]道具信息!N289="","",[4]道具信息!N289)</f>
        <v/>
      </c>
      <c r="O289" s="19" t="str">
        <f>IF([4]道具信息!O289="","",[4]道具信息!O289)</f>
        <v/>
      </c>
      <c r="P289" s="19" t="str">
        <f>IF([4]道具信息!P289="","",[4]道具信息!P289)</f>
        <v/>
      </c>
      <c r="Q289" s="19" t="str">
        <f>IF([4]道具信息!Q289="","",[4]道具信息!Q289)</f>
        <v/>
      </c>
      <c r="R289" s="19" t="str">
        <f>IF([4]道具信息!R289="","",[4]道具信息!R289)</f>
        <v/>
      </c>
      <c r="S289" s="19" t="str">
        <f>IF([4]道具信息!S289="","",[4]道具信息!S289)</f>
        <v/>
      </c>
      <c r="T289" s="19" t="str">
        <f>IF([4]道具信息!T289="","",[4]道具信息!T289)</f>
        <v/>
      </c>
      <c r="U289" s="19" t="str">
        <f>IF([4]道具信息!U289="","",[4]道具信息!U289)</f>
        <v/>
      </c>
      <c r="V289" s="19" t="str">
        <f>IF([4]道具信息!V289="","",[4]道具信息!V289)</f>
        <v/>
      </c>
      <c r="W289" s="19" t="str">
        <f>IF([4]道具信息!W289="","",[4]道具信息!W289)</f>
        <v/>
      </c>
      <c r="X289" s="19" t="str">
        <f>IF([4]道具信息!X289="","",[4]道具信息!X289)</f>
        <v/>
      </c>
      <c r="Y289" s="19" t="str">
        <f>IF([4]道具信息!Y289="","",[4]道具信息!Y289)</f>
        <v/>
      </c>
      <c r="Z289" s="19" t="str">
        <f>IF([4]道具信息!Z289="","",[4]道具信息!Z289)</f>
        <v/>
      </c>
    </row>
    <row r="290" spans="1:26" x14ac:dyDescent="0.15">
      <c r="A290" s="19" t="str">
        <f>IF([4]道具信息!A290="","",[4]道具信息!A290)</f>
        <v/>
      </c>
      <c r="B290" s="19" t="str">
        <f>IF([4]道具信息!B290="","",[4]道具信息!B290)</f>
        <v/>
      </c>
      <c r="C290" s="19">
        <f>IF([4]道具信息!C290="","",[4]道具信息!C290)</f>
        <v>21120</v>
      </c>
      <c r="D290" s="19" t="str">
        <f>IF([4]道具信息!D290="","",[4]道具信息!D290)</f>
        <v>治疗1分钟加速令</v>
      </c>
      <c r="E290" s="19">
        <f>IF([4]道具信息!E290="","",[4]道具信息!E290)</f>
        <v>2</v>
      </c>
      <c r="F290" s="19">
        <f>IF([4]道具信息!F290="","",[4]道具信息!F290)</f>
        <v>1</v>
      </c>
      <c r="G290" s="19">
        <f>IF([4]道具信息!G290="","",[4]道具信息!G290)</f>
        <v>1</v>
      </c>
      <c r="H290" s="19">
        <f>IF([4]道具信息!H290="","",[4]道具信息!H290)</f>
        <v>0.3</v>
      </c>
      <c r="I290" s="19">
        <f>IF([4]道具信息!I290="","",[4]道具信息!I290)</f>
        <v>2</v>
      </c>
      <c r="J290" s="19">
        <f>IF([4]道具信息!J290="","",[4]道具信息!J290)</f>
        <v>2</v>
      </c>
      <c r="K290" s="19">
        <f>IF([4]道具信息!K290="","",[4]道具信息!K290)</f>
        <v>0.6</v>
      </c>
      <c r="L290" s="19" t="str">
        <f>IF([4]道具信息!L290="","",[4]道具信息!L290)</f>
        <v>使用后士兵治疗加速1分钟</v>
      </c>
      <c r="M290" s="19" t="str">
        <f>IF([4]道具信息!M290="","",[4]道具信息!M290)</f>
        <v/>
      </c>
      <c r="N290" s="19" t="str">
        <f>IF([4]道具信息!N290="","",[4]道具信息!N290)</f>
        <v/>
      </c>
      <c r="O290" s="19" t="str">
        <f>IF([4]道具信息!O290="","",[4]道具信息!O290)</f>
        <v/>
      </c>
      <c r="P290" s="19" t="str">
        <f>IF([4]道具信息!P290="","",[4]道具信息!P290)</f>
        <v/>
      </c>
      <c r="Q290" s="19" t="str">
        <f>IF([4]道具信息!Q290="","",[4]道具信息!Q290)</f>
        <v/>
      </c>
      <c r="R290" s="19" t="str">
        <f>IF([4]道具信息!R290="","",[4]道具信息!R290)</f>
        <v/>
      </c>
      <c r="S290" s="19" t="str">
        <f>IF([4]道具信息!S290="","",[4]道具信息!S290)</f>
        <v/>
      </c>
      <c r="T290" s="19" t="str">
        <f>IF([4]道具信息!T290="","",[4]道具信息!T290)</f>
        <v/>
      </c>
      <c r="U290" s="19" t="str">
        <f>IF([4]道具信息!U290="","",[4]道具信息!U290)</f>
        <v/>
      </c>
      <c r="V290" s="19" t="str">
        <f>IF([4]道具信息!V290="","",[4]道具信息!V290)</f>
        <v/>
      </c>
      <c r="W290" s="19" t="str">
        <f>IF([4]道具信息!W290="","",[4]道具信息!W290)</f>
        <v/>
      </c>
      <c r="X290" s="19" t="str">
        <f>IF([4]道具信息!X290="","",[4]道具信息!X290)</f>
        <v/>
      </c>
      <c r="Y290" s="19" t="str">
        <f>IF([4]道具信息!Y290="","",[4]道具信息!Y290)</f>
        <v/>
      </c>
      <c r="Z290" s="19" t="str">
        <f>IF([4]道具信息!Z290="","",[4]道具信息!Z290)</f>
        <v/>
      </c>
    </row>
    <row r="291" spans="1:26" x14ac:dyDescent="0.15">
      <c r="A291" s="19" t="str">
        <f>IF([4]道具信息!A291="","",[4]道具信息!A291)</f>
        <v/>
      </c>
      <c r="B291" s="19" t="str">
        <f>IF([4]道具信息!B291="","",[4]道具信息!B291)</f>
        <v/>
      </c>
      <c r="C291" s="19">
        <f>IF([4]道具信息!C291="","",[4]道具信息!C291)</f>
        <v>21121</v>
      </c>
      <c r="D291" s="19" t="str">
        <f>IF([4]道具信息!D291="","",[4]道具信息!D291)</f>
        <v>治疗5分钟加速令</v>
      </c>
      <c r="E291" s="19">
        <f>IF([4]道具信息!E291="","",[4]道具信息!E291)</f>
        <v>8</v>
      </c>
      <c r="F291" s="19">
        <f>IF([4]道具信息!F291="","",[4]道具信息!F291)</f>
        <v>1</v>
      </c>
      <c r="G291" s="19">
        <f>IF([4]道具信息!G291="","",[4]道具信息!G291)</f>
        <v>1</v>
      </c>
      <c r="H291" s="19">
        <f>IF([4]道具信息!H291="","",[4]道具信息!H291)</f>
        <v>0.4</v>
      </c>
      <c r="I291" s="19">
        <f>IF([4]道具信息!I291="","",[4]道具信息!I291)</f>
        <v>8</v>
      </c>
      <c r="J291" s="19">
        <f>IF([4]道具信息!J291="","",[4]道具信息!J291)</f>
        <v>8</v>
      </c>
      <c r="K291" s="19">
        <f>IF([4]道具信息!K291="","",[4]道具信息!K291)</f>
        <v>3.2</v>
      </c>
      <c r="L291" s="19" t="str">
        <f>IF([4]道具信息!L291="","",[4]道具信息!L291)</f>
        <v>使用后士兵治疗加速5分钟</v>
      </c>
      <c r="M291" s="19" t="str">
        <f>IF([4]道具信息!M291="","",[4]道具信息!M291)</f>
        <v/>
      </c>
      <c r="N291" s="19" t="str">
        <f>IF([4]道具信息!N291="","",[4]道具信息!N291)</f>
        <v/>
      </c>
      <c r="O291" s="19" t="str">
        <f>IF([4]道具信息!O291="","",[4]道具信息!O291)</f>
        <v/>
      </c>
      <c r="P291" s="19" t="str">
        <f>IF([4]道具信息!P291="","",[4]道具信息!P291)</f>
        <v/>
      </c>
      <c r="Q291" s="19" t="str">
        <f>IF([4]道具信息!Q291="","",[4]道具信息!Q291)</f>
        <v/>
      </c>
      <c r="R291" s="19" t="str">
        <f>IF([4]道具信息!R291="","",[4]道具信息!R291)</f>
        <v/>
      </c>
      <c r="S291" s="19" t="str">
        <f>IF([4]道具信息!S291="","",[4]道具信息!S291)</f>
        <v/>
      </c>
      <c r="T291" s="19" t="str">
        <f>IF([4]道具信息!T291="","",[4]道具信息!T291)</f>
        <v/>
      </c>
      <c r="U291" s="19" t="str">
        <f>IF([4]道具信息!U291="","",[4]道具信息!U291)</f>
        <v/>
      </c>
      <c r="V291" s="19" t="str">
        <f>IF([4]道具信息!V291="","",[4]道具信息!V291)</f>
        <v/>
      </c>
      <c r="W291" s="19" t="str">
        <f>IF([4]道具信息!W291="","",[4]道具信息!W291)</f>
        <v/>
      </c>
      <c r="X291" s="19" t="str">
        <f>IF([4]道具信息!X291="","",[4]道具信息!X291)</f>
        <v/>
      </c>
      <c r="Y291" s="19" t="str">
        <f>IF([4]道具信息!Y291="","",[4]道具信息!Y291)</f>
        <v/>
      </c>
      <c r="Z291" s="19" t="str">
        <f>IF([4]道具信息!Z291="","",[4]道具信息!Z291)</f>
        <v/>
      </c>
    </row>
    <row r="292" spans="1:26" x14ac:dyDescent="0.15">
      <c r="A292" s="19" t="str">
        <f>IF([4]道具信息!A292="","",[4]道具信息!A292)</f>
        <v/>
      </c>
      <c r="B292" s="19" t="str">
        <f>IF([4]道具信息!B292="","",[4]道具信息!B292)</f>
        <v/>
      </c>
      <c r="C292" s="19">
        <f>IF([4]道具信息!C292="","",[4]道具信息!C292)</f>
        <v>21122</v>
      </c>
      <c r="D292" s="19" t="str">
        <f>IF([4]道具信息!D292="","",[4]道具信息!D292)</f>
        <v>治疗20分钟加速令</v>
      </c>
      <c r="E292" s="19">
        <f>IF([4]道具信息!E292="","",[4]道具信息!E292)</f>
        <v>20</v>
      </c>
      <c r="F292" s="19">
        <f>IF([4]道具信息!F292="","",[4]道具信息!F292)</f>
        <v>1</v>
      </c>
      <c r="G292" s="19">
        <f>IF([4]道具信息!G292="","",[4]道具信息!G292)</f>
        <v>1</v>
      </c>
      <c r="H292" s="19">
        <f>IF([4]道具信息!H292="","",[4]道具信息!H292)</f>
        <v>0.5</v>
      </c>
      <c r="I292" s="19">
        <f>IF([4]道具信息!I292="","",[4]道具信息!I292)</f>
        <v>20</v>
      </c>
      <c r="J292" s="19">
        <f>IF([4]道具信息!J292="","",[4]道具信息!J292)</f>
        <v>20</v>
      </c>
      <c r="K292" s="19">
        <f>IF([4]道具信息!K292="","",[4]道具信息!K292)</f>
        <v>10</v>
      </c>
      <c r="L292" s="19" t="str">
        <f>IF([4]道具信息!L292="","",[4]道具信息!L292)</f>
        <v>使用后士兵治疗加速20分钟</v>
      </c>
      <c r="M292" s="19" t="str">
        <f>IF([4]道具信息!M292="","",[4]道具信息!M292)</f>
        <v/>
      </c>
      <c r="N292" s="19" t="str">
        <f>IF([4]道具信息!N292="","",[4]道具信息!N292)</f>
        <v/>
      </c>
      <c r="O292" s="19" t="str">
        <f>IF([4]道具信息!O292="","",[4]道具信息!O292)</f>
        <v/>
      </c>
      <c r="P292" s="19" t="str">
        <f>IF([4]道具信息!P292="","",[4]道具信息!P292)</f>
        <v/>
      </c>
      <c r="Q292" s="19" t="str">
        <f>IF([4]道具信息!Q292="","",[4]道具信息!Q292)</f>
        <v/>
      </c>
      <c r="R292" s="19" t="str">
        <f>IF([4]道具信息!R292="","",[4]道具信息!R292)</f>
        <v/>
      </c>
      <c r="S292" s="19" t="str">
        <f>IF([4]道具信息!S292="","",[4]道具信息!S292)</f>
        <v/>
      </c>
      <c r="T292" s="19" t="str">
        <f>IF([4]道具信息!T292="","",[4]道具信息!T292)</f>
        <v/>
      </c>
      <c r="U292" s="19" t="str">
        <f>IF([4]道具信息!U292="","",[4]道具信息!U292)</f>
        <v/>
      </c>
      <c r="V292" s="19" t="str">
        <f>IF([4]道具信息!V292="","",[4]道具信息!V292)</f>
        <v/>
      </c>
      <c r="W292" s="19" t="str">
        <f>IF([4]道具信息!W292="","",[4]道具信息!W292)</f>
        <v/>
      </c>
      <c r="X292" s="19" t="str">
        <f>IF([4]道具信息!X292="","",[4]道具信息!X292)</f>
        <v/>
      </c>
      <c r="Y292" s="19" t="str">
        <f>IF([4]道具信息!Y292="","",[4]道具信息!Y292)</f>
        <v/>
      </c>
      <c r="Z292" s="19" t="str">
        <f>IF([4]道具信息!Z292="","",[4]道具信息!Z292)</f>
        <v/>
      </c>
    </row>
    <row r="293" spans="1:26" x14ac:dyDescent="0.15">
      <c r="A293" s="19" t="str">
        <f>IF([4]道具信息!A293="","",[4]道具信息!A293)</f>
        <v/>
      </c>
      <c r="B293" s="19" t="str">
        <f>IF([4]道具信息!B293="","",[4]道具信息!B293)</f>
        <v/>
      </c>
      <c r="C293" s="19">
        <f>IF([4]道具信息!C293="","",[4]道具信息!C293)</f>
        <v>21123</v>
      </c>
      <c r="D293" s="19" t="str">
        <f>IF([4]道具信息!D293="","",[4]道具信息!D293)</f>
        <v>治疗1小时加速令</v>
      </c>
      <c r="E293" s="19">
        <f>IF([4]道具信息!E293="","",[4]道具信息!E293)</f>
        <v>50</v>
      </c>
      <c r="F293" s="19">
        <f>IF([4]道具信息!F293="","",[4]道具信息!F293)</f>
        <v>1.2</v>
      </c>
      <c r="G293" s="19">
        <f>IF([4]道具信息!G293="","",[4]道具信息!G293)</f>
        <v>1</v>
      </c>
      <c r="H293" s="19">
        <f>IF([4]道具信息!H293="","",[4]道具信息!H293)</f>
        <v>0.6</v>
      </c>
      <c r="I293" s="19">
        <f>IF([4]道具信息!I293="","",[4]道具信息!I293)</f>
        <v>60</v>
      </c>
      <c r="J293" s="19">
        <f>IF([4]道具信息!J293="","",[4]道具信息!J293)</f>
        <v>50</v>
      </c>
      <c r="K293" s="19">
        <f>IF([4]道具信息!K293="","",[4]道具信息!K293)</f>
        <v>30</v>
      </c>
      <c r="L293" s="19" t="str">
        <f>IF([4]道具信息!L293="","",[4]道具信息!L293)</f>
        <v>使用后士兵治疗加速1小时</v>
      </c>
      <c r="M293" s="19" t="str">
        <f>IF([4]道具信息!M293="","",[4]道具信息!M293)</f>
        <v/>
      </c>
      <c r="N293" s="19" t="str">
        <f>IF([4]道具信息!N293="","",[4]道具信息!N293)</f>
        <v/>
      </c>
      <c r="O293" s="19" t="str">
        <f>IF([4]道具信息!O293="","",[4]道具信息!O293)</f>
        <v/>
      </c>
      <c r="P293" s="19" t="str">
        <f>IF([4]道具信息!P293="","",[4]道具信息!P293)</f>
        <v/>
      </c>
      <c r="Q293" s="19" t="str">
        <f>IF([4]道具信息!Q293="","",[4]道具信息!Q293)</f>
        <v/>
      </c>
      <c r="R293" s="19" t="str">
        <f>IF([4]道具信息!R293="","",[4]道具信息!R293)</f>
        <v/>
      </c>
      <c r="S293" s="19" t="str">
        <f>IF([4]道具信息!S293="","",[4]道具信息!S293)</f>
        <v/>
      </c>
      <c r="T293" s="19" t="str">
        <f>IF([4]道具信息!T293="","",[4]道具信息!T293)</f>
        <v/>
      </c>
      <c r="U293" s="19" t="str">
        <f>IF([4]道具信息!U293="","",[4]道具信息!U293)</f>
        <v/>
      </c>
      <c r="V293" s="19" t="str">
        <f>IF([4]道具信息!V293="","",[4]道具信息!V293)</f>
        <v/>
      </c>
      <c r="W293" s="19" t="str">
        <f>IF([4]道具信息!W293="","",[4]道具信息!W293)</f>
        <v/>
      </c>
      <c r="X293" s="19" t="str">
        <f>IF([4]道具信息!X293="","",[4]道具信息!X293)</f>
        <v/>
      </c>
      <c r="Y293" s="19" t="str">
        <f>IF([4]道具信息!Y293="","",[4]道具信息!Y293)</f>
        <v/>
      </c>
      <c r="Z293" s="19" t="str">
        <f>IF([4]道具信息!Z293="","",[4]道具信息!Z293)</f>
        <v/>
      </c>
    </row>
    <row r="294" spans="1:26" x14ac:dyDescent="0.15">
      <c r="A294" s="19" t="str">
        <f>IF([4]道具信息!A294="","",[4]道具信息!A294)</f>
        <v/>
      </c>
      <c r="B294" s="19" t="str">
        <f>IF([4]道具信息!B294="","",[4]道具信息!B294)</f>
        <v/>
      </c>
      <c r="C294" s="19">
        <f>IF([4]道具信息!C294="","",[4]道具信息!C294)</f>
        <v>21124</v>
      </c>
      <c r="D294" s="19" t="str">
        <f>IF([4]道具信息!D294="","",[4]道具信息!D294)</f>
        <v>治疗3小时加速令</v>
      </c>
      <c r="E294" s="19">
        <f>IF([4]道具信息!E294="","",[4]道具信息!E294)</f>
        <v>100</v>
      </c>
      <c r="F294" s="19">
        <f>IF([4]道具信息!F294="","",[4]道具信息!F294)</f>
        <v>1.8</v>
      </c>
      <c r="G294" s="19">
        <f>IF([4]道具信息!G294="","",[4]道具信息!G294)</f>
        <v>1</v>
      </c>
      <c r="H294" s="19">
        <f>IF([4]道具信息!H294="","",[4]道具信息!H294)</f>
        <v>0.8</v>
      </c>
      <c r="I294" s="19">
        <f>IF([4]道具信息!I294="","",[4]道具信息!I294)</f>
        <v>180</v>
      </c>
      <c r="J294" s="19">
        <f>IF([4]道具信息!J294="","",[4]道具信息!J294)</f>
        <v>100</v>
      </c>
      <c r="K294" s="19">
        <f>IF([4]道具信息!K294="","",[4]道具信息!K294)</f>
        <v>80</v>
      </c>
      <c r="L294" s="19" t="str">
        <f>IF([4]道具信息!L294="","",[4]道具信息!L294)</f>
        <v>使用后士兵治疗加速3小时</v>
      </c>
      <c r="M294" s="19" t="str">
        <f>IF([4]道具信息!M294="","",[4]道具信息!M294)</f>
        <v/>
      </c>
      <c r="N294" s="19" t="str">
        <f>IF([4]道具信息!N294="","",[4]道具信息!N294)</f>
        <v/>
      </c>
      <c r="O294" s="19" t="str">
        <f>IF([4]道具信息!O294="","",[4]道具信息!O294)</f>
        <v/>
      </c>
      <c r="P294" s="19" t="str">
        <f>IF([4]道具信息!P294="","",[4]道具信息!P294)</f>
        <v/>
      </c>
      <c r="Q294" s="19" t="str">
        <f>IF([4]道具信息!Q294="","",[4]道具信息!Q294)</f>
        <v/>
      </c>
      <c r="R294" s="19" t="str">
        <f>IF([4]道具信息!R294="","",[4]道具信息!R294)</f>
        <v/>
      </c>
      <c r="S294" s="19" t="str">
        <f>IF([4]道具信息!S294="","",[4]道具信息!S294)</f>
        <v/>
      </c>
      <c r="T294" s="19" t="str">
        <f>IF([4]道具信息!T294="","",[4]道具信息!T294)</f>
        <v/>
      </c>
      <c r="U294" s="19" t="str">
        <f>IF([4]道具信息!U294="","",[4]道具信息!U294)</f>
        <v/>
      </c>
      <c r="V294" s="19" t="str">
        <f>IF([4]道具信息!V294="","",[4]道具信息!V294)</f>
        <v/>
      </c>
      <c r="W294" s="19" t="str">
        <f>IF([4]道具信息!W294="","",[4]道具信息!W294)</f>
        <v/>
      </c>
      <c r="X294" s="19" t="str">
        <f>IF([4]道具信息!X294="","",[4]道具信息!X294)</f>
        <v/>
      </c>
      <c r="Y294" s="19" t="str">
        <f>IF([4]道具信息!Y294="","",[4]道具信息!Y294)</f>
        <v/>
      </c>
      <c r="Z294" s="19" t="str">
        <f>IF([4]道具信息!Z294="","",[4]道具信息!Z294)</f>
        <v/>
      </c>
    </row>
    <row r="295" spans="1:26" x14ac:dyDescent="0.15">
      <c r="A295" s="19" t="str">
        <f>IF([4]道具信息!A295="","",[4]道具信息!A295)</f>
        <v/>
      </c>
      <c r="B295" s="19" t="str">
        <f>IF([4]道具信息!B295="","",[4]道具信息!B295)</f>
        <v/>
      </c>
      <c r="C295" s="19">
        <f>IF([4]道具信息!C295="","",[4]道具信息!C295)</f>
        <v>21137</v>
      </c>
      <c r="D295" s="19" t="str">
        <f>IF([4]道具信息!D295="","",[4]道具信息!D295)</f>
        <v>治疗8小时加速令</v>
      </c>
      <c r="E295" s="19">
        <f>IF([4]道具信息!E295="","",[4]道具信息!E295)</f>
        <v>160</v>
      </c>
      <c r="F295" s="19">
        <f>IF([4]道具信息!F295="","",[4]道具信息!F295)</f>
        <v>3</v>
      </c>
      <c r="G295" s="19">
        <f>IF([4]道具信息!G295="","",[4]道具信息!G295)</f>
        <v>1</v>
      </c>
      <c r="H295" s="19">
        <f>IF([4]道具信息!H295="","",[4]道具信息!H295)</f>
        <v>1</v>
      </c>
      <c r="I295" s="19">
        <f>IF([4]道具信息!I295="","",[4]道具信息!I295)</f>
        <v>480</v>
      </c>
      <c r="J295" s="19">
        <f>IF([4]道具信息!J295="","",[4]道具信息!J295)</f>
        <v>160</v>
      </c>
      <c r="K295" s="19">
        <f>IF([4]道具信息!K295="","",[4]道具信息!K295)</f>
        <v>160</v>
      </c>
      <c r="L295" s="19" t="str">
        <f>IF([4]道具信息!L295="","",[4]道具信息!L295)</f>
        <v>使用后士兵治疗加速8小时</v>
      </c>
      <c r="M295" s="19" t="str">
        <f>IF([4]道具信息!M295="","",[4]道具信息!M295)</f>
        <v/>
      </c>
      <c r="N295" s="19" t="str">
        <f>IF([4]道具信息!N295="","",[4]道具信息!N295)</f>
        <v/>
      </c>
      <c r="O295" s="19" t="str">
        <f>IF([4]道具信息!O295="","",[4]道具信息!O295)</f>
        <v/>
      </c>
      <c r="P295" s="19" t="str">
        <f>IF([4]道具信息!P295="","",[4]道具信息!P295)</f>
        <v/>
      </c>
      <c r="Q295" s="19" t="str">
        <f>IF([4]道具信息!Q295="","",[4]道具信息!Q295)</f>
        <v/>
      </c>
      <c r="R295" s="19" t="str">
        <f>IF([4]道具信息!R295="","",[4]道具信息!R295)</f>
        <v/>
      </c>
      <c r="S295" s="19" t="str">
        <f>IF([4]道具信息!S295="","",[4]道具信息!S295)</f>
        <v/>
      </c>
      <c r="T295" s="19" t="str">
        <f>IF([4]道具信息!T295="","",[4]道具信息!T295)</f>
        <v/>
      </c>
      <c r="U295" s="19" t="str">
        <f>IF([4]道具信息!U295="","",[4]道具信息!U295)</f>
        <v/>
      </c>
      <c r="V295" s="19" t="str">
        <f>IF([4]道具信息!V295="","",[4]道具信息!V295)</f>
        <v/>
      </c>
      <c r="W295" s="19" t="str">
        <f>IF([4]道具信息!W295="","",[4]道具信息!W295)</f>
        <v/>
      </c>
      <c r="X295" s="19" t="str">
        <f>IF([4]道具信息!X295="","",[4]道具信息!X295)</f>
        <v/>
      </c>
      <c r="Y295" s="19" t="str">
        <f>IF([4]道具信息!Y295="","",[4]道具信息!Y295)</f>
        <v/>
      </c>
      <c r="Z295" s="19" t="str">
        <f>IF([4]道具信息!Z295="","",[4]道具信息!Z295)</f>
        <v/>
      </c>
    </row>
    <row r="296" spans="1:26" x14ac:dyDescent="0.15">
      <c r="A296" s="19" t="str">
        <f>IF([4]道具信息!A296="","",[4]道具信息!A296)</f>
        <v/>
      </c>
      <c r="B296" s="19" t="str">
        <f>IF([4]道具信息!B296="","",[4]道具信息!B296)</f>
        <v/>
      </c>
      <c r="C296" s="19" t="str">
        <f>IF([4]道具信息!C296="","",[4]道具信息!C296)</f>
        <v/>
      </c>
      <c r="D296" s="19" t="str">
        <f>IF([4]道具信息!D296="","",[4]道具信息!D296)</f>
        <v/>
      </c>
      <c r="E296" s="19" t="str">
        <f>IF([4]道具信息!E296="","",[4]道具信息!E296)</f>
        <v/>
      </c>
      <c r="F296" s="19" t="str">
        <f>IF([4]道具信息!F296="","",[4]道具信息!F296)</f>
        <v/>
      </c>
      <c r="G296" s="19" t="str">
        <f>IF([4]道具信息!G296="","",[4]道具信息!G296)</f>
        <v/>
      </c>
      <c r="H296" s="19" t="str">
        <f>IF([4]道具信息!H296="","",[4]道具信息!H296)</f>
        <v/>
      </c>
      <c r="I296" s="19" t="str">
        <f>IF([4]道具信息!I296="","",[4]道具信息!I296)</f>
        <v/>
      </c>
      <c r="J296" s="19" t="str">
        <f>IF([4]道具信息!J296="","",[4]道具信息!J296)</f>
        <v/>
      </c>
      <c r="K296" s="19" t="str">
        <f>IF([4]道具信息!K296="","",[4]道具信息!K296)</f>
        <v/>
      </c>
      <c r="L296" s="19" t="str">
        <f>IF([4]道具信息!L296="","",[4]道具信息!L296)</f>
        <v/>
      </c>
      <c r="M296" s="19" t="str">
        <f>IF([4]道具信息!M296="","",[4]道具信息!M296)</f>
        <v/>
      </c>
      <c r="N296" s="19" t="str">
        <f>IF([4]道具信息!N296="","",[4]道具信息!N296)</f>
        <v/>
      </c>
      <c r="O296" s="19" t="str">
        <f>IF([4]道具信息!O296="","",[4]道具信息!O296)</f>
        <v/>
      </c>
      <c r="P296" s="19" t="str">
        <f>IF([4]道具信息!P296="","",[4]道具信息!P296)</f>
        <v/>
      </c>
      <c r="Q296" s="19" t="str">
        <f>IF([4]道具信息!Q296="","",[4]道具信息!Q296)</f>
        <v/>
      </c>
      <c r="R296" s="19" t="str">
        <f>IF([4]道具信息!R296="","",[4]道具信息!R296)</f>
        <v/>
      </c>
      <c r="S296" s="19" t="str">
        <f>IF([4]道具信息!S296="","",[4]道具信息!S296)</f>
        <v/>
      </c>
      <c r="T296" s="19" t="str">
        <f>IF([4]道具信息!T296="","",[4]道具信息!T296)</f>
        <v/>
      </c>
      <c r="U296" s="19" t="str">
        <f>IF([4]道具信息!U296="","",[4]道具信息!U296)</f>
        <v/>
      </c>
      <c r="V296" s="19" t="str">
        <f>IF([4]道具信息!V296="","",[4]道具信息!V296)</f>
        <v/>
      </c>
      <c r="W296" s="19" t="str">
        <f>IF([4]道具信息!W296="","",[4]道具信息!W296)</f>
        <v/>
      </c>
      <c r="X296" s="19" t="str">
        <f>IF([4]道具信息!X296="","",[4]道具信息!X296)</f>
        <v/>
      </c>
      <c r="Y296" s="19" t="str">
        <f>IF([4]道具信息!Y296="","",[4]道具信息!Y296)</f>
        <v/>
      </c>
      <c r="Z296" s="19" t="str">
        <f>IF([4]道具信息!Z296="","",[4]道具信息!Z296)</f>
        <v/>
      </c>
    </row>
    <row r="297" spans="1:26" x14ac:dyDescent="0.15">
      <c r="A297" s="19" t="str">
        <f>IF([4]道具信息!A297="","",[4]道具信息!A297)</f>
        <v/>
      </c>
      <c r="B297" s="19" t="str">
        <f>IF([4]道具信息!B297="","",[4]道具信息!B297)</f>
        <v/>
      </c>
      <c r="C297" s="19">
        <f>IF([4]道具信息!C297="","",[4]道具信息!C297)</f>
        <v>21130</v>
      </c>
      <c r="D297" s="19" t="str">
        <f>IF([4]道具信息!D297="","",[4]道具信息!D297)</f>
        <v>训练1分钟加速令</v>
      </c>
      <c r="E297" s="19">
        <f>IF([4]道具信息!E297="","",[4]道具信息!E297)</f>
        <v>2</v>
      </c>
      <c r="F297" s="19">
        <f>IF([4]道具信息!F297="","",[4]道具信息!F297)</f>
        <v>1</v>
      </c>
      <c r="G297" s="19">
        <f>IF([4]道具信息!G297="","",[4]道具信息!G297)</f>
        <v>1</v>
      </c>
      <c r="H297" s="19">
        <f>IF([4]道具信息!H297="","",[4]道具信息!H297)</f>
        <v>0.3</v>
      </c>
      <c r="I297" s="19">
        <f>IF([4]道具信息!I297="","",[4]道具信息!I297)</f>
        <v>2</v>
      </c>
      <c r="J297" s="19">
        <f>IF([4]道具信息!J297="","",[4]道具信息!J297)</f>
        <v>2</v>
      </c>
      <c r="K297" s="19">
        <f>IF([4]道具信息!K297="","",[4]道具信息!K297)</f>
        <v>0.6</v>
      </c>
      <c r="L297" s="19" t="str">
        <f>IF([4]道具信息!L297="","",[4]道具信息!L297)</f>
        <v>使用后士兵训练加速1分钟</v>
      </c>
      <c r="M297" s="19" t="str">
        <f>IF([4]道具信息!M297="","",[4]道具信息!M297)</f>
        <v/>
      </c>
      <c r="N297" s="19" t="str">
        <f>IF([4]道具信息!N297="","",[4]道具信息!N297)</f>
        <v/>
      </c>
      <c r="O297" s="19" t="str">
        <f>IF([4]道具信息!O297="","",[4]道具信息!O297)</f>
        <v/>
      </c>
      <c r="P297" s="19" t="str">
        <f>IF([4]道具信息!P297="","",[4]道具信息!P297)</f>
        <v/>
      </c>
      <c r="Q297" s="19" t="str">
        <f>IF([4]道具信息!Q297="","",[4]道具信息!Q297)</f>
        <v/>
      </c>
      <c r="R297" s="19" t="str">
        <f>IF([4]道具信息!R297="","",[4]道具信息!R297)</f>
        <v/>
      </c>
      <c r="S297" s="19" t="str">
        <f>IF([4]道具信息!S297="","",[4]道具信息!S297)</f>
        <v/>
      </c>
      <c r="T297" s="19" t="str">
        <f>IF([4]道具信息!T297="","",[4]道具信息!T297)</f>
        <v/>
      </c>
      <c r="U297" s="19" t="str">
        <f>IF([4]道具信息!U297="","",[4]道具信息!U297)</f>
        <v/>
      </c>
      <c r="V297" s="19" t="str">
        <f>IF([4]道具信息!V297="","",[4]道具信息!V297)</f>
        <v/>
      </c>
      <c r="W297" s="19" t="str">
        <f>IF([4]道具信息!W297="","",[4]道具信息!W297)</f>
        <v/>
      </c>
      <c r="X297" s="19" t="str">
        <f>IF([4]道具信息!X297="","",[4]道具信息!X297)</f>
        <v/>
      </c>
      <c r="Y297" s="19" t="str">
        <f>IF([4]道具信息!Y297="","",[4]道具信息!Y297)</f>
        <v/>
      </c>
      <c r="Z297" s="19" t="str">
        <f>IF([4]道具信息!Z297="","",[4]道具信息!Z297)</f>
        <v/>
      </c>
    </row>
    <row r="298" spans="1:26" x14ac:dyDescent="0.15">
      <c r="A298" s="19" t="str">
        <f>IF([4]道具信息!A298="","",[4]道具信息!A298)</f>
        <v/>
      </c>
      <c r="B298" s="19" t="str">
        <f>IF([4]道具信息!B298="","",[4]道具信息!B298)</f>
        <v/>
      </c>
      <c r="C298" s="19">
        <f>IF([4]道具信息!C298="","",[4]道具信息!C298)</f>
        <v>21131</v>
      </c>
      <c r="D298" s="19" t="str">
        <f>IF([4]道具信息!D298="","",[4]道具信息!D298)</f>
        <v>训练5分钟加速令</v>
      </c>
      <c r="E298" s="19">
        <f>IF([4]道具信息!E298="","",[4]道具信息!E298)</f>
        <v>8</v>
      </c>
      <c r="F298" s="19">
        <f>IF([4]道具信息!F298="","",[4]道具信息!F298)</f>
        <v>1</v>
      </c>
      <c r="G298" s="19">
        <f>IF([4]道具信息!G298="","",[4]道具信息!G298)</f>
        <v>1</v>
      </c>
      <c r="H298" s="19">
        <f>IF([4]道具信息!H298="","",[4]道具信息!H298)</f>
        <v>0.4</v>
      </c>
      <c r="I298" s="19">
        <f>IF([4]道具信息!I298="","",[4]道具信息!I298)</f>
        <v>8</v>
      </c>
      <c r="J298" s="19">
        <f>IF([4]道具信息!J298="","",[4]道具信息!J298)</f>
        <v>8</v>
      </c>
      <c r="K298" s="19">
        <f>IF([4]道具信息!K298="","",[4]道具信息!K298)</f>
        <v>3.2</v>
      </c>
      <c r="L298" s="19" t="str">
        <f>IF([4]道具信息!L298="","",[4]道具信息!L298)</f>
        <v>使用后士兵训练加速5分钟</v>
      </c>
      <c r="M298" s="19" t="str">
        <f>IF([4]道具信息!M298="","",[4]道具信息!M298)</f>
        <v/>
      </c>
      <c r="N298" s="19" t="str">
        <f>IF([4]道具信息!N298="","",[4]道具信息!N298)</f>
        <v/>
      </c>
      <c r="O298" s="19" t="str">
        <f>IF([4]道具信息!O298="","",[4]道具信息!O298)</f>
        <v/>
      </c>
      <c r="P298" s="19" t="str">
        <f>IF([4]道具信息!P298="","",[4]道具信息!P298)</f>
        <v/>
      </c>
      <c r="Q298" s="19" t="str">
        <f>IF([4]道具信息!Q298="","",[4]道具信息!Q298)</f>
        <v/>
      </c>
      <c r="R298" s="19" t="str">
        <f>IF([4]道具信息!R298="","",[4]道具信息!R298)</f>
        <v/>
      </c>
      <c r="S298" s="19" t="str">
        <f>IF([4]道具信息!S298="","",[4]道具信息!S298)</f>
        <v/>
      </c>
      <c r="T298" s="19" t="str">
        <f>IF([4]道具信息!T298="","",[4]道具信息!T298)</f>
        <v/>
      </c>
      <c r="U298" s="19" t="str">
        <f>IF([4]道具信息!U298="","",[4]道具信息!U298)</f>
        <v/>
      </c>
      <c r="V298" s="19" t="str">
        <f>IF([4]道具信息!V298="","",[4]道具信息!V298)</f>
        <v/>
      </c>
      <c r="W298" s="19" t="str">
        <f>IF([4]道具信息!W298="","",[4]道具信息!W298)</f>
        <v/>
      </c>
      <c r="X298" s="19" t="str">
        <f>IF([4]道具信息!X298="","",[4]道具信息!X298)</f>
        <v/>
      </c>
      <c r="Y298" s="19" t="str">
        <f>IF([4]道具信息!Y298="","",[4]道具信息!Y298)</f>
        <v/>
      </c>
      <c r="Z298" s="19" t="str">
        <f>IF([4]道具信息!Z298="","",[4]道具信息!Z298)</f>
        <v/>
      </c>
    </row>
    <row r="299" spans="1:26" x14ac:dyDescent="0.15">
      <c r="A299" s="19" t="str">
        <f>IF([4]道具信息!A299="","",[4]道具信息!A299)</f>
        <v/>
      </c>
      <c r="B299" s="19" t="str">
        <f>IF([4]道具信息!B299="","",[4]道具信息!B299)</f>
        <v/>
      </c>
      <c r="C299" s="19">
        <f>IF([4]道具信息!C299="","",[4]道具信息!C299)</f>
        <v>21132</v>
      </c>
      <c r="D299" s="19" t="str">
        <f>IF([4]道具信息!D299="","",[4]道具信息!D299)</f>
        <v>训练20分钟加速令</v>
      </c>
      <c r="E299" s="19">
        <f>IF([4]道具信息!E299="","",[4]道具信息!E299)</f>
        <v>20</v>
      </c>
      <c r="F299" s="19">
        <f>IF([4]道具信息!F299="","",[4]道具信息!F299)</f>
        <v>1</v>
      </c>
      <c r="G299" s="19">
        <f>IF([4]道具信息!G299="","",[4]道具信息!G299)</f>
        <v>1</v>
      </c>
      <c r="H299" s="19">
        <f>IF([4]道具信息!H299="","",[4]道具信息!H299)</f>
        <v>0.5</v>
      </c>
      <c r="I299" s="19">
        <f>IF([4]道具信息!I299="","",[4]道具信息!I299)</f>
        <v>20</v>
      </c>
      <c r="J299" s="19">
        <f>IF([4]道具信息!J299="","",[4]道具信息!J299)</f>
        <v>20</v>
      </c>
      <c r="K299" s="19">
        <f>IF([4]道具信息!K299="","",[4]道具信息!K299)</f>
        <v>10</v>
      </c>
      <c r="L299" s="19" t="str">
        <f>IF([4]道具信息!L299="","",[4]道具信息!L299)</f>
        <v>使用后士兵训练加速20分钟</v>
      </c>
      <c r="M299" s="19" t="str">
        <f>IF([4]道具信息!M299="","",[4]道具信息!M299)</f>
        <v/>
      </c>
      <c r="N299" s="19" t="str">
        <f>IF([4]道具信息!N299="","",[4]道具信息!N299)</f>
        <v/>
      </c>
      <c r="O299" s="19" t="str">
        <f>IF([4]道具信息!O299="","",[4]道具信息!O299)</f>
        <v/>
      </c>
      <c r="P299" s="19" t="str">
        <f>IF([4]道具信息!P299="","",[4]道具信息!P299)</f>
        <v/>
      </c>
      <c r="Q299" s="19" t="str">
        <f>IF([4]道具信息!Q299="","",[4]道具信息!Q299)</f>
        <v/>
      </c>
      <c r="R299" s="19" t="str">
        <f>IF([4]道具信息!R299="","",[4]道具信息!R299)</f>
        <v/>
      </c>
      <c r="S299" s="19" t="str">
        <f>IF([4]道具信息!S299="","",[4]道具信息!S299)</f>
        <v/>
      </c>
      <c r="T299" s="19" t="str">
        <f>IF([4]道具信息!T299="","",[4]道具信息!T299)</f>
        <v/>
      </c>
      <c r="U299" s="19" t="str">
        <f>IF([4]道具信息!U299="","",[4]道具信息!U299)</f>
        <v/>
      </c>
      <c r="V299" s="19" t="str">
        <f>IF([4]道具信息!V299="","",[4]道具信息!V299)</f>
        <v/>
      </c>
      <c r="W299" s="19" t="str">
        <f>IF([4]道具信息!W299="","",[4]道具信息!W299)</f>
        <v/>
      </c>
      <c r="X299" s="19" t="str">
        <f>IF([4]道具信息!X299="","",[4]道具信息!X299)</f>
        <v/>
      </c>
      <c r="Y299" s="19" t="str">
        <f>IF([4]道具信息!Y299="","",[4]道具信息!Y299)</f>
        <v/>
      </c>
      <c r="Z299" s="19" t="str">
        <f>IF([4]道具信息!Z299="","",[4]道具信息!Z299)</f>
        <v/>
      </c>
    </row>
    <row r="300" spans="1:26" x14ac:dyDescent="0.15">
      <c r="A300" s="19" t="str">
        <f>IF([4]道具信息!A300="","",[4]道具信息!A300)</f>
        <v/>
      </c>
      <c r="B300" s="19" t="str">
        <f>IF([4]道具信息!B300="","",[4]道具信息!B300)</f>
        <v/>
      </c>
      <c r="C300" s="19">
        <f>IF([4]道具信息!C300="","",[4]道具信息!C300)</f>
        <v>21133</v>
      </c>
      <c r="D300" s="19" t="str">
        <f>IF([4]道具信息!D300="","",[4]道具信息!D300)</f>
        <v>训练1小时加速令</v>
      </c>
      <c r="E300" s="19">
        <f>IF([4]道具信息!E300="","",[4]道具信息!E300)</f>
        <v>50</v>
      </c>
      <c r="F300" s="19">
        <f>IF([4]道具信息!F300="","",[4]道具信息!F300)</f>
        <v>1.2</v>
      </c>
      <c r="G300" s="19">
        <f>IF([4]道具信息!G300="","",[4]道具信息!G300)</f>
        <v>1</v>
      </c>
      <c r="H300" s="19">
        <f>IF([4]道具信息!H300="","",[4]道具信息!H300)</f>
        <v>0.6</v>
      </c>
      <c r="I300" s="19">
        <f>IF([4]道具信息!I300="","",[4]道具信息!I300)</f>
        <v>60</v>
      </c>
      <c r="J300" s="19">
        <f>IF([4]道具信息!J300="","",[4]道具信息!J300)</f>
        <v>50</v>
      </c>
      <c r="K300" s="19">
        <f>IF([4]道具信息!K300="","",[4]道具信息!K300)</f>
        <v>30</v>
      </c>
      <c r="L300" s="19" t="str">
        <f>IF([4]道具信息!L300="","",[4]道具信息!L300)</f>
        <v>使用后士兵训练加速1小时</v>
      </c>
      <c r="M300" s="19" t="str">
        <f>IF([4]道具信息!M300="","",[4]道具信息!M300)</f>
        <v/>
      </c>
      <c r="N300" s="19" t="str">
        <f>IF([4]道具信息!N300="","",[4]道具信息!N300)</f>
        <v/>
      </c>
      <c r="O300" s="19" t="str">
        <f>IF([4]道具信息!O300="","",[4]道具信息!O300)</f>
        <v/>
      </c>
      <c r="P300" s="19" t="str">
        <f>IF([4]道具信息!P300="","",[4]道具信息!P300)</f>
        <v/>
      </c>
      <c r="Q300" s="19" t="str">
        <f>IF([4]道具信息!Q300="","",[4]道具信息!Q300)</f>
        <v/>
      </c>
      <c r="R300" s="19" t="str">
        <f>IF([4]道具信息!R300="","",[4]道具信息!R300)</f>
        <v/>
      </c>
      <c r="S300" s="19" t="str">
        <f>IF([4]道具信息!S300="","",[4]道具信息!S300)</f>
        <v/>
      </c>
      <c r="T300" s="19" t="str">
        <f>IF([4]道具信息!T300="","",[4]道具信息!T300)</f>
        <v/>
      </c>
      <c r="U300" s="19" t="str">
        <f>IF([4]道具信息!U300="","",[4]道具信息!U300)</f>
        <v/>
      </c>
      <c r="V300" s="19" t="str">
        <f>IF([4]道具信息!V300="","",[4]道具信息!V300)</f>
        <v/>
      </c>
      <c r="W300" s="19" t="str">
        <f>IF([4]道具信息!W300="","",[4]道具信息!W300)</f>
        <v/>
      </c>
      <c r="X300" s="19" t="str">
        <f>IF([4]道具信息!X300="","",[4]道具信息!X300)</f>
        <v/>
      </c>
      <c r="Y300" s="19" t="str">
        <f>IF([4]道具信息!Y300="","",[4]道具信息!Y300)</f>
        <v/>
      </c>
      <c r="Z300" s="19" t="str">
        <f>IF([4]道具信息!Z300="","",[4]道具信息!Z300)</f>
        <v/>
      </c>
    </row>
    <row r="301" spans="1:26" x14ac:dyDescent="0.15">
      <c r="A301" s="19" t="str">
        <f>IF([4]道具信息!A301="","",[4]道具信息!A301)</f>
        <v/>
      </c>
      <c r="B301" s="19" t="str">
        <f>IF([4]道具信息!B301="","",[4]道具信息!B301)</f>
        <v/>
      </c>
      <c r="C301" s="19">
        <f>IF([4]道具信息!C301="","",[4]道具信息!C301)</f>
        <v>21134</v>
      </c>
      <c r="D301" s="19" t="str">
        <f>IF([4]道具信息!D301="","",[4]道具信息!D301)</f>
        <v>训练3小时加速令</v>
      </c>
      <c r="E301" s="19">
        <f>IF([4]道具信息!E301="","",[4]道具信息!E301)</f>
        <v>100</v>
      </c>
      <c r="F301" s="19">
        <f>IF([4]道具信息!F301="","",[4]道具信息!F301)</f>
        <v>1.8</v>
      </c>
      <c r="G301" s="19">
        <f>IF([4]道具信息!G301="","",[4]道具信息!G301)</f>
        <v>1</v>
      </c>
      <c r="H301" s="19">
        <f>IF([4]道具信息!H301="","",[4]道具信息!H301)</f>
        <v>0.8</v>
      </c>
      <c r="I301" s="19">
        <f>IF([4]道具信息!I301="","",[4]道具信息!I301)</f>
        <v>180</v>
      </c>
      <c r="J301" s="19">
        <f>IF([4]道具信息!J301="","",[4]道具信息!J301)</f>
        <v>100</v>
      </c>
      <c r="K301" s="19">
        <f>IF([4]道具信息!K301="","",[4]道具信息!K301)</f>
        <v>80</v>
      </c>
      <c r="L301" s="19" t="str">
        <f>IF([4]道具信息!L301="","",[4]道具信息!L301)</f>
        <v>使用后士兵训练加速3小时</v>
      </c>
      <c r="M301" s="19" t="str">
        <f>IF([4]道具信息!M301="","",[4]道具信息!M301)</f>
        <v/>
      </c>
      <c r="N301" s="19" t="str">
        <f>IF([4]道具信息!N301="","",[4]道具信息!N301)</f>
        <v/>
      </c>
      <c r="O301" s="19" t="str">
        <f>IF([4]道具信息!O301="","",[4]道具信息!O301)</f>
        <v/>
      </c>
      <c r="P301" s="19" t="str">
        <f>IF([4]道具信息!P301="","",[4]道具信息!P301)</f>
        <v/>
      </c>
      <c r="Q301" s="19" t="str">
        <f>IF([4]道具信息!Q301="","",[4]道具信息!Q301)</f>
        <v/>
      </c>
      <c r="R301" s="19" t="str">
        <f>IF([4]道具信息!R301="","",[4]道具信息!R301)</f>
        <v/>
      </c>
      <c r="S301" s="19" t="str">
        <f>IF([4]道具信息!S301="","",[4]道具信息!S301)</f>
        <v/>
      </c>
      <c r="T301" s="19" t="str">
        <f>IF([4]道具信息!T301="","",[4]道具信息!T301)</f>
        <v/>
      </c>
      <c r="U301" s="19" t="str">
        <f>IF([4]道具信息!U301="","",[4]道具信息!U301)</f>
        <v/>
      </c>
      <c r="V301" s="19" t="str">
        <f>IF([4]道具信息!V301="","",[4]道具信息!V301)</f>
        <v/>
      </c>
      <c r="W301" s="19" t="str">
        <f>IF([4]道具信息!W301="","",[4]道具信息!W301)</f>
        <v/>
      </c>
      <c r="X301" s="19" t="str">
        <f>IF([4]道具信息!X301="","",[4]道具信息!X301)</f>
        <v/>
      </c>
      <c r="Y301" s="19" t="str">
        <f>IF([4]道具信息!Y301="","",[4]道具信息!Y301)</f>
        <v/>
      </c>
      <c r="Z301" s="19" t="str">
        <f>IF([4]道具信息!Z301="","",[4]道具信息!Z301)</f>
        <v/>
      </c>
    </row>
    <row r="302" spans="1:26" x14ac:dyDescent="0.15">
      <c r="A302" s="19" t="str">
        <f>IF([4]道具信息!A302="","",[4]道具信息!A302)</f>
        <v/>
      </c>
      <c r="B302" s="19" t="str">
        <f>IF([4]道具信息!B302="","",[4]道具信息!B302)</f>
        <v/>
      </c>
      <c r="C302" s="19">
        <f>IF([4]道具信息!C302="","",[4]道具信息!C302)</f>
        <v>21139</v>
      </c>
      <c r="D302" s="19" t="str">
        <f>IF([4]道具信息!D302="","",[4]道具信息!D302)</f>
        <v>训练8小时加速令</v>
      </c>
      <c r="E302" s="19">
        <f>IF([4]道具信息!E302="","",[4]道具信息!E302)</f>
        <v>160</v>
      </c>
      <c r="F302" s="19">
        <f>IF([4]道具信息!F302="","",[4]道具信息!F302)</f>
        <v>3</v>
      </c>
      <c r="G302" s="19">
        <f>IF([4]道具信息!G302="","",[4]道具信息!G302)</f>
        <v>1</v>
      </c>
      <c r="H302" s="19">
        <f>IF([4]道具信息!H302="","",[4]道具信息!H302)</f>
        <v>1</v>
      </c>
      <c r="I302" s="19">
        <f>IF([4]道具信息!I302="","",[4]道具信息!I302)</f>
        <v>480</v>
      </c>
      <c r="J302" s="19">
        <f>IF([4]道具信息!J302="","",[4]道具信息!J302)</f>
        <v>160</v>
      </c>
      <c r="K302" s="19">
        <f>IF([4]道具信息!K302="","",[4]道具信息!K302)</f>
        <v>160</v>
      </c>
      <c r="L302" s="19" t="str">
        <f>IF([4]道具信息!L302="","",[4]道具信息!L302)</f>
        <v>使用后士兵训练加速8小时</v>
      </c>
      <c r="M302" s="19" t="str">
        <f>IF([4]道具信息!M302="","",[4]道具信息!M302)</f>
        <v/>
      </c>
      <c r="N302" s="19" t="str">
        <f>IF([4]道具信息!N302="","",[4]道具信息!N302)</f>
        <v/>
      </c>
      <c r="O302" s="19" t="str">
        <f>IF([4]道具信息!O302="","",[4]道具信息!O302)</f>
        <v/>
      </c>
      <c r="P302" s="19" t="str">
        <f>IF([4]道具信息!P302="","",[4]道具信息!P302)</f>
        <v/>
      </c>
      <c r="Q302" s="19" t="str">
        <f>IF([4]道具信息!Q302="","",[4]道具信息!Q302)</f>
        <v/>
      </c>
      <c r="R302" s="19" t="str">
        <f>IF([4]道具信息!R302="","",[4]道具信息!R302)</f>
        <v/>
      </c>
      <c r="S302" s="19" t="str">
        <f>IF([4]道具信息!S302="","",[4]道具信息!S302)</f>
        <v/>
      </c>
      <c r="T302" s="19" t="str">
        <f>IF([4]道具信息!T302="","",[4]道具信息!T302)</f>
        <v/>
      </c>
      <c r="U302" s="19" t="str">
        <f>IF([4]道具信息!U302="","",[4]道具信息!U302)</f>
        <v/>
      </c>
      <c r="V302" s="19" t="str">
        <f>IF([4]道具信息!V302="","",[4]道具信息!V302)</f>
        <v/>
      </c>
      <c r="W302" s="19" t="str">
        <f>IF([4]道具信息!W302="","",[4]道具信息!W302)</f>
        <v/>
      </c>
      <c r="X302" s="19" t="str">
        <f>IF([4]道具信息!X302="","",[4]道具信息!X302)</f>
        <v/>
      </c>
      <c r="Y302" s="19" t="str">
        <f>IF([4]道具信息!Y302="","",[4]道具信息!Y302)</f>
        <v/>
      </c>
      <c r="Z302" s="19" t="str">
        <f>IF([4]道具信息!Z302="","",[4]道具信息!Z302)</f>
        <v/>
      </c>
    </row>
    <row r="303" spans="1:26" x14ac:dyDescent="0.15">
      <c r="A303" s="19" t="str">
        <f>IF([4]道具信息!A303="","",[4]道具信息!A303)</f>
        <v/>
      </c>
      <c r="B303" s="19" t="str">
        <f>IF([4]道具信息!B303="","",[4]道具信息!B303)</f>
        <v/>
      </c>
      <c r="C303" s="19" t="str">
        <f>IF([4]道具信息!C303="","",[4]道具信息!C303)</f>
        <v/>
      </c>
      <c r="D303" s="19" t="str">
        <f>IF([4]道具信息!D303="","",[4]道具信息!D303)</f>
        <v/>
      </c>
      <c r="E303" s="19" t="str">
        <f>IF([4]道具信息!E303="","",[4]道具信息!E303)</f>
        <v/>
      </c>
      <c r="F303" s="19" t="str">
        <f>IF([4]道具信息!F303="","",[4]道具信息!F303)</f>
        <v/>
      </c>
      <c r="G303" s="19" t="str">
        <f>IF([4]道具信息!G303="","",[4]道具信息!G303)</f>
        <v/>
      </c>
      <c r="H303" s="19" t="str">
        <f>IF([4]道具信息!H303="","",[4]道具信息!H303)</f>
        <v/>
      </c>
      <c r="I303" s="19" t="str">
        <f>IF([4]道具信息!I303="","",[4]道具信息!I303)</f>
        <v/>
      </c>
      <c r="J303" s="19" t="str">
        <f>IF([4]道具信息!J303="","",[4]道具信息!J303)</f>
        <v/>
      </c>
      <c r="K303" s="19" t="str">
        <f>IF([4]道具信息!K303="","",[4]道具信息!K303)</f>
        <v/>
      </c>
      <c r="L303" s="19" t="str">
        <f>IF([4]道具信息!L303="","",[4]道具信息!L303)</f>
        <v/>
      </c>
      <c r="M303" s="19" t="str">
        <f>IF([4]道具信息!M303="","",[4]道具信息!M303)</f>
        <v/>
      </c>
      <c r="N303" s="19" t="str">
        <f>IF([4]道具信息!N303="","",[4]道具信息!N303)</f>
        <v/>
      </c>
      <c r="O303" s="19" t="str">
        <f>IF([4]道具信息!O303="","",[4]道具信息!O303)</f>
        <v/>
      </c>
      <c r="P303" s="19" t="str">
        <f>IF([4]道具信息!P303="","",[4]道具信息!P303)</f>
        <v/>
      </c>
      <c r="Q303" s="19" t="str">
        <f>IF([4]道具信息!Q303="","",[4]道具信息!Q303)</f>
        <v/>
      </c>
      <c r="R303" s="19" t="str">
        <f>IF([4]道具信息!R303="","",[4]道具信息!R303)</f>
        <v/>
      </c>
      <c r="S303" s="19" t="str">
        <f>IF([4]道具信息!S303="","",[4]道具信息!S303)</f>
        <v/>
      </c>
      <c r="T303" s="19" t="str">
        <f>IF([4]道具信息!T303="","",[4]道具信息!T303)</f>
        <v/>
      </c>
      <c r="U303" s="19" t="str">
        <f>IF([4]道具信息!U303="","",[4]道具信息!U303)</f>
        <v/>
      </c>
      <c r="V303" s="19" t="str">
        <f>IF([4]道具信息!V303="","",[4]道具信息!V303)</f>
        <v/>
      </c>
      <c r="W303" s="19" t="str">
        <f>IF([4]道具信息!W303="","",[4]道具信息!W303)</f>
        <v/>
      </c>
      <c r="X303" s="19" t="str">
        <f>IF([4]道具信息!X303="","",[4]道具信息!X303)</f>
        <v/>
      </c>
      <c r="Y303" s="19" t="str">
        <f>IF([4]道具信息!Y303="","",[4]道具信息!Y303)</f>
        <v/>
      </c>
      <c r="Z303" s="19" t="str">
        <f>IF([4]道具信息!Z303="","",[4]道具信息!Z303)</f>
        <v/>
      </c>
    </row>
    <row r="304" spans="1:26" x14ac:dyDescent="0.15">
      <c r="A304" s="19" t="str">
        <f>IF([4]道具信息!A304="","",[4]道具信息!A304)</f>
        <v/>
      </c>
      <c r="B304" s="19" t="str">
        <f>IF([4]道具信息!B304="","",[4]道具信息!B304)</f>
        <v/>
      </c>
      <c r="C304" s="19">
        <f>IF([4]道具信息!C304="","",[4]道具信息!C304)</f>
        <v>21140</v>
      </c>
      <c r="D304" s="19" t="str">
        <f>IF([4]道具信息!D304="","",[4]道具信息!D304)</f>
        <v>圣人1分钟加速令</v>
      </c>
      <c r="E304" s="19">
        <f>IF([4]道具信息!E304="","",[4]道具信息!E304)</f>
        <v>2</v>
      </c>
      <c r="F304" s="19">
        <f>IF([4]道具信息!F304="","",[4]道具信息!F304)</f>
        <v>1</v>
      </c>
      <c r="G304" s="19">
        <f>IF([4]道具信息!G304="","",[4]道具信息!G304)</f>
        <v>1</v>
      </c>
      <c r="H304" s="19">
        <f>IF([4]道具信息!H304="","",[4]道具信息!H304)</f>
        <v>0.3</v>
      </c>
      <c r="I304" s="19">
        <f>IF([4]道具信息!I304="","",[4]道具信息!I304)</f>
        <v>2</v>
      </c>
      <c r="J304" s="19">
        <f>IF([4]道具信息!J304="","",[4]道具信息!J304)</f>
        <v>2</v>
      </c>
      <c r="K304" s="19">
        <f>IF([4]道具信息!K304="","",[4]道具信息!K304)</f>
        <v>0.6</v>
      </c>
      <c r="L304" s="19" t="str">
        <f>IF([4]道具信息!L304="","",[4]道具信息!L304)</f>
        <v>使用后士兵训练加速1分钟</v>
      </c>
      <c r="M304" s="19" t="str">
        <f>IF([4]道具信息!M304="","",[4]道具信息!M304)</f>
        <v/>
      </c>
      <c r="N304" s="19" t="str">
        <f>IF([4]道具信息!N304="","",[4]道具信息!N304)</f>
        <v/>
      </c>
      <c r="O304" s="19" t="str">
        <f>IF([4]道具信息!O304="","",[4]道具信息!O304)</f>
        <v/>
      </c>
      <c r="P304" s="19" t="str">
        <f>IF([4]道具信息!P304="","",[4]道具信息!P304)</f>
        <v/>
      </c>
      <c r="Q304" s="19" t="str">
        <f>IF([4]道具信息!Q304="","",[4]道具信息!Q304)</f>
        <v/>
      </c>
      <c r="R304" s="19" t="str">
        <f>IF([4]道具信息!R304="","",[4]道具信息!R304)</f>
        <v/>
      </c>
      <c r="S304" s="19" t="str">
        <f>IF([4]道具信息!S304="","",[4]道具信息!S304)</f>
        <v/>
      </c>
      <c r="T304" s="19" t="str">
        <f>IF([4]道具信息!T304="","",[4]道具信息!T304)</f>
        <v/>
      </c>
      <c r="U304" s="19" t="str">
        <f>IF([4]道具信息!U304="","",[4]道具信息!U304)</f>
        <v/>
      </c>
      <c r="V304" s="19" t="str">
        <f>IF([4]道具信息!V304="","",[4]道具信息!V304)</f>
        <v/>
      </c>
      <c r="W304" s="19" t="str">
        <f>IF([4]道具信息!W304="","",[4]道具信息!W304)</f>
        <v/>
      </c>
      <c r="X304" s="19" t="str">
        <f>IF([4]道具信息!X304="","",[4]道具信息!X304)</f>
        <v/>
      </c>
      <c r="Y304" s="19" t="str">
        <f>IF([4]道具信息!Y304="","",[4]道具信息!Y304)</f>
        <v/>
      </c>
      <c r="Z304" s="19" t="str">
        <f>IF([4]道具信息!Z304="","",[4]道具信息!Z304)</f>
        <v/>
      </c>
    </row>
    <row r="305" spans="1:26" x14ac:dyDescent="0.15">
      <c r="A305" s="19" t="str">
        <f>IF([4]道具信息!A305="","",[4]道具信息!A305)</f>
        <v/>
      </c>
      <c r="B305" s="19" t="str">
        <f>IF([4]道具信息!B305="","",[4]道具信息!B305)</f>
        <v/>
      </c>
      <c r="C305" s="19">
        <f>IF([4]道具信息!C305="","",[4]道具信息!C305)</f>
        <v>21141</v>
      </c>
      <c r="D305" s="19" t="str">
        <f>IF([4]道具信息!D305="","",[4]道具信息!D305)</f>
        <v>圣人5分钟加速令</v>
      </c>
      <c r="E305" s="19">
        <f>IF([4]道具信息!E305="","",[4]道具信息!E305)</f>
        <v>8</v>
      </c>
      <c r="F305" s="19">
        <f>IF([4]道具信息!F305="","",[4]道具信息!F305)</f>
        <v>1</v>
      </c>
      <c r="G305" s="19">
        <f>IF([4]道具信息!G305="","",[4]道具信息!G305)</f>
        <v>1</v>
      </c>
      <c r="H305" s="19">
        <f>IF([4]道具信息!H305="","",[4]道具信息!H305)</f>
        <v>0.4</v>
      </c>
      <c r="I305" s="19">
        <f>IF([4]道具信息!I305="","",[4]道具信息!I305)</f>
        <v>8</v>
      </c>
      <c r="J305" s="19">
        <f>IF([4]道具信息!J305="","",[4]道具信息!J305)</f>
        <v>8</v>
      </c>
      <c r="K305" s="19">
        <f>IF([4]道具信息!K305="","",[4]道具信息!K305)</f>
        <v>3.2</v>
      </c>
      <c r="L305" s="19" t="str">
        <f>IF([4]道具信息!L305="","",[4]道具信息!L305)</f>
        <v>使用后士兵训练加速5分钟</v>
      </c>
      <c r="M305" s="19" t="str">
        <f>IF([4]道具信息!M305="","",[4]道具信息!M305)</f>
        <v/>
      </c>
      <c r="N305" s="19" t="str">
        <f>IF([4]道具信息!N305="","",[4]道具信息!N305)</f>
        <v/>
      </c>
      <c r="O305" s="19" t="str">
        <f>IF([4]道具信息!O305="","",[4]道具信息!O305)</f>
        <v/>
      </c>
      <c r="P305" s="19" t="str">
        <f>IF([4]道具信息!P305="","",[4]道具信息!P305)</f>
        <v/>
      </c>
      <c r="Q305" s="19" t="str">
        <f>IF([4]道具信息!Q305="","",[4]道具信息!Q305)</f>
        <v/>
      </c>
      <c r="R305" s="19" t="str">
        <f>IF([4]道具信息!R305="","",[4]道具信息!R305)</f>
        <v/>
      </c>
      <c r="S305" s="19" t="str">
        <f>IF([4]道具信息!S305="","",[4]道具信息!S305)</f>
        <v/>
      </c>
      <c r="T305" s="19" t="str">
        <f>IF([4]道具信息!T305="","",[4]道具信息!T305)</f>
        <v/>
      </c>
      <c r="U305" s="19" t="str">
        <f>IF([4]道具信息!U305="","",[4]道具信息!U305)</f>
        <v/>
      </c>
      <c r="V305" s="19" t="str">
        <f>IF([4]道具信息!V305="","",[4]道具信息!V305)</f>
        <v/>
      </c>
      <c r="W305" s="19" t="str">
        <f>IF([4]道具信息!W305="","",[4]道具信息!W305)</f>
        <v/>
      </c>
      <c r="X305" s="19" t="str">
        <f>IF([4]道具信息!X305="","",[4]道具信息!X305)</f>
        <v/>
      </c>
      <c r="Y305" s="19" t="str">
        <f>IF([4]道具信息!Y305="","",[4]道具信息!Y305)</f>
        <v/>
      </c>
      <c r="Z305" s="19" t="str">
        <f>IF([4]道具信息!Z305="","",[4]道具信息!Z305)</f>
        <v/>
      </c>
    </row>
    <row r="306" spans="1:26" x14ac:dyDescent="0.15">
      <c r="A306" s="19" t="str">
        <f>IF([4]道具信息!A306="","",[4]道具信息!A306)</f>
        <v/>
      </c>
      <c r="B306" s="19" t="str">
        <f>IF([4]道具信息!B306="","",[4]道具信息!B306)</f>
        <v/>
      </c>
      <c r="C306" s="19">
        <f>IF([4]道具信息!C306="","",[4]道具信息!C306)</f>
        <v>21142</v>
      </c>
      <c r="D306" s="19" t="str">
        <f>IF([4]道具信息!D306="","",[4]道具信息!D306)</f>
        <v>圣人20分钟加速令</v>
      </c>
      <c r="E306" s="19">
        <f>IF([4]道具信息!E306="","",[4]道具信息!E306)</f>
        <v>20</v>
      </c>
      <c r="F306" s="19">
        <f>IF([4]道具信息!F306="","",[4]道具信息!F306)</f>
        <v>1</v>
      </c>
      <c r="G306" s="19">
        <f>IF([4]道具信息!G306="","",[4]道具信息!G306)</f>
        <v>1</v>
      </c>
      <c r="H306" s="19">
        <f>IF([4]道具信息!H306="","",[4]道具信息!H306)</f>
        <v>0.5</v>
      </c>
      <c r="I306" s="19">
        <f>IF([4]道具信息!I306="","",[4]道具信息!I306)</f>
        <v>20</v>
      </c>
      <c r="J306" s="19">
        <f>IF([4]道具信息!J306="","",[4]道具信息!J306)</f>
        <v>20</v>
      </c>
      <c r="K306" s="19">
        <f>IF([4]道具信息!K306="","",[4]道具信息!K306)</f>
        <v>10</v>
      </c>
      <c r="L306" s="19" t="str">
        <f>IF([4]道具信息!L306="","",[4]道具信息!L306)</f>
        <v>使用后士兵训练加速20分钟</v>
      </c>
      <c r="M306" s="19" t="str">
        <f>IF([4]道具信息!M306="","",[4]道具信息!M306)</f>
        <v/>
      </c>
      <c r="N306" s="19" t="str">
        <f>IF([4]道具信息!N306="","",[4]道具信息!N306)</f>
        <v/>
      </c>
      <c r="O306" s="19" t="str">
        <f>IF([4]道具信息!O306="","",[4]道具信息!O306)</f>
        <v/>
      </c>
      <c r="P306" s="19" t="str">
        <f>IF([4]道具信息!P306="","",[4]道具信息!P306)</f>
        <v/>
      </c>
      <c r="Q306" s="19" t="str">
        <f>IF([4]道具信息!Q306="","",[4]道具信息!Q306)</f>
        <v/>
      </c>
      <c r="R306" s="19" t="str">
        <f>IF([4]道具信息!R306="","",[4]道具信息!R306)</f>
        <v/>
      </c>
      <c r="S306" s="19" t="str">
        <f>IF([4]道具信息!S306="","",[4]道具信息!S306)</f>
        <v/>
      </c>
      <c r="T306" s="19" t="str">
        <f>IF([4]道具信息!T306="","",[4]道具信息!T306)</f>
        <v/>
      </c>
      <c r="U306" s="19" t="str">
        <f>IF([4]道具信息!U306="","",[4]道具信息!U306)</f>
        <v/>
      </c>
      <c r="V306" s="19" t="str">
        <f>IF([4]道具信息!V306="","",[4]道具信息!V306)</f>
        <v/>
      </c>
      <c r="W306" s="19" t="str">
        <f>IF([4]道具信息!W306="","",[4]道具信息!W306)</f>
        <v/>
      </c>
      <c r="X306" s="19" t="str">
        <f>IF([4]道具信息!X306="","",[4]道具信息!X306)</f>
        <v/>
      </c>
      <c r="Y306" s="19" t="str">
        <f>IF([4]道具信息!Y306="","",[4]道具信息!Y306)</f>
        <v/>
      </c>
      <c r="Z306" s="19" t="str">
        <f>IF([4]道具信息!Z306="","",[4]道具信息!Z306)</f>
        <v/>
      </c>
    </row>
    <row r="307" spans="1:26" x14ac:dyDescent="0.15">
      <c r="A307" s="19" t="str">
        <f>IF([4]道具信息!A307="","",[4]道具信息!A307)</f>
        <v/>
      </c>
      <c r="B307" s="19" t="str">
        <f>IF([4]道具信息!B307="","",[4]道具信息!B307)</f>
        <v/>
      </c>
      <c r="C307" s="19">
        <f>IF([4]道具信息!C307="","",[4]道具信息!C307)</f>
        <v>21143</v>
      </c>
      <c r="D307" s="19" t="str">
        <f>IF([4]道具信息!D307="","",[4]道具信息!D307)</f>
        <v>圣人1小时加速令</v>
      </c>
      <c r="E307" s="19">
        <f>IF([4]道具信息!E307="","",[4]道具信息!E307)</f>
        <v>50</v>
      </c>
      <c r="F307" s="19">
        <f>IF([4]道具信息!F307="","",[4]道具信息!F307)</f>
        <v>1.2</v>
      </c>
      <c r="G307" s="19">
        <f>IF([4]道具信息!G307="","",[4]道具信息!G307)</f>
        <v>1</v>
      </c>
      <c r="H307" s="19">
        <f>IF([4]道具信息!H307="","",[4]道具信息!H307)</f>
        <v>0.6</v>
      </c>
      <c r="I307" s="19">
        <f>IF([4]道具信息!I307="","",[4]道具信息!I307)</f>
        <v>60</v>
      </c>
      <c r="J307" s="19">
        <f>IF([4]道具信息!J307="","",[4]道具信息!J307)</f>
        <v>50</v>
      </c>
      <c r="K307" s="19">
        <f>IF([4]道具信息!K307="","",[4]道具信息!K307)</f>
        <v>30</v>
      </c>
      <c r="L307" s="19" t="str">
        <f>IF([4]道具信息!L307="","",[4]道具信息!L307)</f>
        <v>使用后士兵训练加速1小时</v>
      </c>
      <c r="M307" s="19" t="str">
        <f>IF([4]道具信息!M307="","",[4]道具信息!M307)</f>
        <v/>
      </c>
      <c r="N307" s="19" t="str">
        <f>IF([4]道具信息!N307="","",[4]道具信息!N307)</f>
        <v/>
      </c>
      <c r="O307" s="19" t="str">
        <f>IF([4]道具信息!O307="","",[4]道具信息!O307)</f>
        <v/>
      </c>
      <c r="P307" s="19" t="str">
        <f>IF([4]道具信息!P307="","",[4]道具信息!P307)</f>
        <v/>
      </c>
      <c r="Q307" s="19" t="str">
        <f>IF([4]道具信息!Q307="","",[4]道具信息!Q307)</f>
        <v/>
      </c>
      <c r="R307" s="19" t="str">
        <f>IF([4]道具信息!R307="","",[4]道具信息!R307)</f>
        <v/>
      </c>
      <c r="S307" s="19" t="str">
        <f>IF([4]道具信息!S307="","",[4]道具信息!S307)</f>
        <v/>
      </c>
      <c r="T307" s="19" t="str">
        <f>IF([4]道具信息!T307="","",[4]道具信息!T307)</f>
        <v/>
      </c>
      <c r="U307" s="19" t="str">
        <f>IF([4]道具信息!U307="","",[4]道具信息!U307)</f>
        <v/>
      </c>
      <c r="V307" s="19" t="str">
        <f>IF([4]道具信息!V307="","",[4]道具信息!V307)</f>
        <v/>
      </c>
      <c r="W307" s="19" t="str">
        <f>IF([4]道具信息!W307="","",[4]道具信息!W307)</f>
        <v/>
      </c>
      <c r="X307" s="19" t="str">
        <f>IF([4]道具信息!X307="","",[4]道具信息!X307)</f>
        <v/>
      </c>
      <c r="Y307" s="19" t="str">
        <f>IF([4]道具信息!Y307="","",[4]道具信息!Y307)</f>
        <v/>
      </c>
      <c r="Z307" s="19" t="str">
        <f>IF([4]道具信息!Z307="","",[4]道具信息!Z307)</f>
        <v/>
      </c>
    </row>
    <row r="308" spans="1:26" x14ac:dyDescent="0.15">
      <c r="A308" s="19" t="str">
        <f>IF([4]道具信息!A308="","",[4]道具信息!A308)</f>
        <v/>
      </c>
      <c r="B308" s="19" t="str">
        <f>IF([4]道具信息!B308="","",[4]道具信息!B308)</f>
        <v/>
      </c>
      <c r="C308" s="19">
        <f>IF([4]道具信息!C308="","",[4]道具信息!C308)</f>
        <v>21144</v>
      </c>
      <c r="D308" s="19" t="str">
        <f>IF([4]道具信息!D308="","",[4]道具信息!D308)</f>
        <v>圣人3小时加速令</v>
      </c>
      <c r="E308" s="19">
        <f>IF([4]道具信息!E308="","",[4]道具信息!E308)</f>
        <v>100</v>
      </c>
      <c r="F308" s="19">
        <f>IF([4]道具信息!F308="","",[4]道具信息!F308)</f>
        <v>1.8</v>
      </c>
      <c r="G308" s="19">
        <f>IF([4]道具信息!G308="","",[4]道具信息!G308)</f>
        <v>1</v>
      </c>
      <c r="H308" s="19">
        <f>IF([4]道具信息!H308="","",[4]道具信息!H308)</f>
        <v>0.8</v>
      </c>
      <c r="I308" s="19">
        <f>IF([4]道具信息!I308="","",[4]道具信息!I308)</f>
        <v>180</v>
      </c>
      <c r="J308" s="19">
        <f>IF([4]道具信息!J308="","",[4]道具信息!J308)</f>
        <v>100</v>
      </c>
      <c r="K308" s="19">
        <f>IF([4]道具信息!K308="","",[4]道具信息!K308)</f>
        <v>80</v>
      </c>
      <c r="L308" s="19" t="str">
        <f>IF([4]道具信息!L308="","",[4]道具信息!L308)</f>
        <v>使用后士兵训练加速3小时</v>
      </c>
      <c r="M308" s="19" t="str">
        <f>IF([4]道具信息!M308="","",[4]道具信息!M308)</f>
        <v/>
      </c>
      <c r="N308" s="19" t="str">
        <f>IF([4]道具信息!N308="","",[4]道具信息!N308)</f>
        <v/>
      </c>
      <c r="O308" s="19" t="str">
        <f>IF([4]道具信息!O308="","",[4]道具信息!O308)</f>
        <v/>
      </c>
      <c r="P308" s="19" t="str">
        <f>IF([4]道具信息!P308="","",[4]道具信息!P308)</f>
        <v/>
      </c>
      <c r="Q308" s="19" t="str">
        <f>IF([4]道具信息!Q308="","",[4]道具信息!Q308)</f>
        <v/>
      </c>
      <c r="R308" s="19" t="str">
        <f>IF([4]道具信息!R308="","",[4]道具信息!R308)</f>
        <v/>
      </c>
      <c r="S308" s="19" t="str">
        <f>IF([4]道具信息!S308="","",[4]道具信息!S308)</f>
        <v/>
      </c>
      <c r="T308" s="19" t="str">
        <f>IF([4]道具信息!T308="","",[4]道具信息!T308)</f>
        <v/>
      </c>
      <c r="U308" s="19" t="str">
        <f>IF([4]道具信息!U308="","",[4]道具信息!U308)</f>
        <v/>
      </c>
      <c r="V308" s="19" t="str">
        <f>IF([4]道具信息!V308="","",[4]道具信息!V308)</f>
        <v/>
      </c>
      <c r="W308" s="19" t="str">
        <f>IF([4]道具信息!W308="","",[4]道具信息!W308)</f>
        <v/>
      </c>
      <c r="X308" s="19" t="str">
        <f>IF([4]道具信息!X308="","",[4]道具信息!X308)</f>
        <v/>
      </c>
      <c r="Y308" s="19" t="str">
        <f>IF([4]道具信息!Y308="","",[4]道具信息!Y308)</f>
        <v/>
      </c>
      <c r="Z308" s="19" t="str">
        <f>IF([4]道具信息!Z308="","",[4]道具信息!Z308)</f>
        <v/>
      </c>
    </row>
    <row r="309" spans="1:26" x14ac:dyDescent="0.15">
      <c r="A309" s="19" t="str">
        <f>IF([4]道具信息!A309="","",[4]道具信息!A309)</f>
        <v/>
      </c>
      <c r="B309" s="19" t="str">
        <f>IF([4]道具信息!B309="","",[4]道具信息!B309)</f>
        <v/>
      </c>
      <c r="C309" s="19">
        <f>IF([4]道具信息!C309="","",[4]道具信息!C309)</f>
        <v>21145</v>
      </c>
      <c r="D309" s="19" t="str">
        <f>IF([4]道具信息!D309="","",[4]道具信息!D309)</f>
        <v>圣人8小时加速令</v>
      </c>
      <c r="E309" s="19">
        <f>IF([4]道具信息!E309="","",[4]道具信息!E309)</f>
        <v>160</v>
      </c>
      <c r="F309" s="19">
        <f>IF([4]道具信息!F309="","",[4]道具信息!F309)</f>
        <v>3</v>
      </c>
      <c r="G309" s="19">
        <f>IF([4]道具信息!G309="","",[4]道具信息!G309)</f>
        <v>1</v>
      </c>
      <c r="H309" s="19">
        <f>IF([4]道具信息!H309="","",[4]道具信息!H309)</f>
        <v>1</v>
      </c>
      <c r="I309" s="19">
        <f>IF([4]道具信息!I309="","",[4]道具信息!I309)</f>
        <v>480</v>
      </c>
      <c r="J309" s="19">
        <f>IF([4]道具信息!J309="","",[4]道具信息!J309)</f>
        <v>160</v>
      </c>
      <c r="K309" s="19">
        <f>IF([4]道具信息!K309="","",[4]道具信息!K309)</f>
        <v>160</v>
      </c>
      <c r="L309" s="19" t="str">
        <f>IF([4]道具信息!L309="","",[4]道具信息!L309)</f>
        <v>使用后士兵训练加速8小时</v>
      </c>
      <c r="M309" s="19" t="str">
        <f>IF([4]道具信息!M309="","",[4]道具信息!M309)</f>
        <v/>
      </c>
      <c r="N309" s="19" t="str">
        <f>IF([4]道具信息!N309="","",[4]道具信息!N309)</f>
        <v/>
      </c>
      <c r="O309" s="19" t="str">
        <f>IF([4]道具信息!O309="","",[4]道具信息!O309)</f>
        <v/>
      </c>
      <c r="P309" s="19" t="str">
        <f>IF([4]道具信息!P309="","",[4]道具信息!P309)</f>
        <v/>
      </c>
      <c r="Q309" s="19" t="str">
        <f>IF([4]道具信息!Q309="","",[4]道具信息!Q309)</f>
        <v/>
      </c>
      <c r="R309" s="19" t="str">
        <f>IF([4]道具信息!R309="","",[4]道具信息!R309)</f>
        <v/>
      </c>
      <c r="S309" s="19" t="str">
        <f>IF([4]道具信息!S309="","",[4]道具信息!S309)</f>
        <v/>
      </c>
      <c r="T309" s="19" t="str">
        <f>IF([4]道具信息!T309="","",[4]道具信息!T309)</f>
        <v/>
      </c>
      <c r="U309" s="19" t="str">
        <f>IF([4]道具信息!U309="","",[4]道具信息!U309)</f>
        <v/>
      </c>
      <c r="V309" s="19" t="str">
        <f>IF([4]道具信息!V309="","",[4]道具信息!V309)</f>
        <v/>
      </c>
      <c r="W309" s="19" t="str">
        <f>IF([4]道具信息!W309="","",[4]道具信息!W309)</f>
        <v/>
      </c>
      <c r="X309" s="19" t="str">
        <f>IF([4]道具信息!X309="","",[4]道具信息!X309)</f>
        <v/>
      </c>
      <c r="Y309" s="19" t="str">
        <f>IF([4]道具信息!Y309="","",[4]道具信息!Y309)</f>
        <v/>
      </c>
      <c r="Z309" s="19" t="str">
        <f>IF([4]道具信息!Z309="","",[4]道具信息!Z309)</f>
        <v/>
      </c>
    </row>
    <row r="310" spans="1:26" x14ac:dyDescent="0.15">
      <c r="A310" s="19" t="str">
        <f>IF([4]道具信息!A310="","",[4]道具信息!A310)</f>
        <v/>
      </c>
      <c r="B310" s="19" t="str">
        <f>IF([4]道具信息!B310="","",[4]道具信息!B310)</f>
        <v/>
      </c>
      <c r="C310" s="19" t="str">
        <f>IF([4]道具信息!C310="","",[4]道具信息!C310)</f>
        <v/>
      </c>
      <c r="D310" s="19" t="str">
        <f>IF([4]道具信息!D310="","",[4]道具信息!D310)</f>
        <v/>
      </c>
      <c r="E310" s="19" t="str">
        <f>IF([4]道具信息!E310="","",[4]道具信息!E310)</f>
        <v/>
      </c>
      <c r="F310" s="19" t="str">
        <f>IF([4]道具信息!F310="","",[4]道具信息!F310)</f>
        <v/>
      </c>
      <c r="G310" s="19" t="str">
        <f>IF([4]道具信息!G310="","",[4]道具信息!G310)</f>
        <v/>
      </c>
      <c r="H310" s="19" t="str">
        <f>IF([4]道具信息!H310="","",[4]道具信息!H310)</f>
        <v/>
      </c>
      <c r="I310" s="19" t="str">
        <f>IF([4]道具信息!I310="","",[4]道具信息!I310)</f>
        <v/>
      </c>
      <c r="J310" s="19" t="str">
        <f>IF([4]道具信息!J310="","",[4]道具信息!J310)</f>
        <v/>
      </c>
      <c r="K310" s="19" t="str">
        <f>IF([4]道具信息!K310="","",[4]道具信息!K310)</f>
        <v/>
      </c>
      <c r="L310" s="19" t="str">
        <f>IF([4]道具信息!L310="","",[4]道具信息!L310)</f>
        <v/>
      </c>
      <c r="M310" s="19" t="str">
        <f>IF([4]道具信息!M310="","",[4]道具信息!M310)</f>
        <v/>
      </c>
      <c r="N310" s="19" t="str">
        <f>IF([4]道具信息!N310="","",[4]道具信息!N310)</f>
        <v/>
      </c>
      <c r="O310" s="19" t="str">
        <f>IF([4]道具信息!O310="","",[4]道具信息!O310)</f>
        <v/>
      </c>
      <c r="P310" s="19" t="str">
        <f>IF([4]道具信息!P310="","",[4]道具信息!P310)</f>
        <v/>
      </c>
      <c r="Q310" s="19" t="str">
        <f>IF([4]道具信息!Q310="","",[4]道具信息!Q310)</f>
        <v/>
      </c>
      <c r="R310" s="19" t="str">
        <f>IF([4]道具信息!R310="","",[4]道具信息!R310)</f>
        <v/>
      </c>
      <c r="S310" s="19" t="str">
        <f>IF([4]道具信息!S310="","",[4]道具信息!S310)</f>
        <v/>
      </c>
      <c r="T310" s="19" t="str">
        <f>IF([4]道具信息!T310="","",[4]道具信息!T310)</f>
        <v/>
      </c>
      <c r="U310" s="19" t="str">
        <f>IF([4]道具信息!U310="","",[4]道具信息!U310)</f>
        <v/>
      </c>
      <c r="V310" s="19" t="str">
        <f>IF([4]道具信息!V310="","",[4]道具信息!V310)</f>
        <v/>
      </c>
      <c r="W310" s="19" t="str">
        <f>IF([4]道具信息!W310="","",[4]道具信息!W310)</f>
        <v/>
      </c>
      <c r="X310" s="19" t="str">
        <f>IF([4]道具信息!X310="","",[4]道具信息!X310)</f>
        <v/>
      </c>
      <c r="Y310" s="19" t="str">
        <f>IF([4]道具信息!Y310="","",[4]道具信息!Y310)</f>
        <v/>
      </c>
      <c r="Z310" s="19" t="str">
        <f>IF([4]道具信息!Z310="","",[4]道具信息!Z310)</f>
        <v/>
      </c>
    </row>
    <row r="311" spans="1:26" x14ac:dyDescent="0.15">
      <c r="A311" s="19" t="str">
        <f>IF([4]道具信息!A311="","",[4]道具信息!A311)</f>
        <v/>
      </c>
      <c r="B311" s="19" t="str">
        <f>IF([4]道具信息!B311="","",[4]道具信息!B311)</f>
        <v/>
      </c>
      <c r="C311" s="19">
        <f>IF([4]道具信息!C311="","",[4]道具信息!C311)</f>
        <v>21125</v>
      </c>
      <c r="D311" s="19" t="str">
        <f>IF([4]道具信息!D311="","",[4]道具信息!D311)</f>
        <v>通用1分钟加速令</v>
      </c>
      <c r="E311" s="19">
        <f>IF([4]道具信息!E311="","",[4]道具信息!E311)</f>
        <v>2</v>
      </c>
      <c r="F311" s="19">
        <f>IF([4]道具信息!F311="","",[4]道具信息!F311)</f>
        <v>1</v>
      </c>
      <c r="G311" s="19">
        <f>IF([4]道具信息!G311="","",[4]道具信息!G311)</f>
        <v>1</v>
      </c>
      <c r="H311" s="19">
        <f>IF([4]道具信息!H311="","",[4]道具信息!H311)</f>
        <v>0.3</v>
      </c>
      <c r="I311" s="19">
        <f>IF([4]道具信息!I311="","",[4]道具信息!I311)</f>
        <v>2</v>
      </c>
      <c r="J311" s="19">
        <f>IF([4]道具信息!J311="","",[4]道具信息!J311)</f>
        <v>2</v>
      </c>
      <c r="K311" s="19">
        <f>IF([4]道具信息!K311="","",[4]道具信息!K311)</f>
        <v>0.6</v>
      </c>
      <c r="L311" s="19" t="str">
        <f>IF([4]道具信息!L311="","",[4]道具信息!L311)</f>
        <v>使用后任意队列加速1分钟</v>
      </c>
      <c r="M311" s="19" t="str">
        <f>IF([4]道具信息!M311="","",[4]道具信息!M311)</f>
        <v/>
      </c>
      <c r="N311" s="19" t="str">
        <f>IF([4]道具信息!N311="","",[4]道具信息!N311)</f>
        <v/>
      </c>
      <c r="O311" s="19" t="str">
        <f>IF([4]道具信息!O311="","",[4]道具信息!O311)</f>
        <v/>
      </c>
      <c r="P311" s="19" t="str">
        <f>IF([4]道具信息!P311="","",[4]道具信息!P311)</f>
        <v/>
      </c>
      <c r="Q311" s="19" t="str">
        <f>IF([4]道具信息!Q311="","",[4]道具信息!Q311)</f>
        <v/>
      </c>
      <c r="R311" s="19" t="str">
        <f>IF([4]道具信息!R311="","",[4]道具信息!R311)</f>
        <v/>
      </c>
      <c r="S311" s="19" t="str">
        <f>IF([4]道具信息!S311="","",[4]道具信息!S311)</f>
        <v/>
      </c>
      <c r="T311" s="19" t="str">
        <f>IF([4]道具信息!T311="","",[4]道具信息!T311)</f>
        <v/>
      </c>
      <c r="U311" s="19" t="str">
        <f>IF([4]道具信息!U311="","",[4]道具信息!U311)</f>
        <v/>
      </c>
      <c r="V311" s="19" t="str">
        <f>IF([4]道具信息!V311="","",[4]道具信息!V311)</f>
        <v/>
      </c>
      <c r="W311" s="19" t="str">
        <f>IF([4]道具信息!W311="","",[4]道具信息!W311)</f>
        <v/>
      </c>
      <c r="X311" s="19" t="str">
        <f>IF([4]道具信息!X311="","",[4]道具信息!X311)</f>
        <v/>
      </c>
      <c r="Y311" s="19" t="str">
        <f>IF([4]道具信息!Y311="","",[4]道具信息!Y311)</f>
        <v/>
      </c>
      <c r="Z311" s="19" t="str">
        <f>IF([4]道具信息!Z311="","",[4]道具信息!Z311)</f>
        <v/>
      </c>
    </row>
    <row r="312" spans="1:26" x14ac:dyDescent="0.15">
      <c r="A312" s="19" t="str">
        <f>IF([4]道具信息!A312="","",[4]道具信息!A312)</f>
        <v/>
      </c>
      <c r="B312" s="19" t="str">
        <f>IF([4]道具信息!B312="","",[4]道具信息!B312)</f>
        <v/>
      </c>
      <c r="C312" s="19">
        <f>IF([4]道具信息!C312="","",[4]道具信息!C312)</f>
        <v>21126</v>
      </c>
      <c r="D312" s="19" t="str">
        <f>IF([4]道具信息!D312="","",[4]道具信息!D312)</f>
        <v>通用5分钟加速令</v>
      </c>
      <c r="E312" s="19">
        <f>IF([4]道具信息!E312="","",[4]道具信息!E312)</f>
        <v>8</v>
      </c>
      <c r="F312" s="19">
        <f>IF([4]道具信息!F312="","",[4]道具信息!F312)</f>
        <v>1</v>
      </c>
      <c r="G312" s="19">
        <f>IF([4]道具信息!G312="","",[4]道具信息!G312)</f>
        <v>1</v>
      </c>
      <c r="H312" s="19">
        <f>IF([4]道具信息!H312="","",[4]道具信息!H312)</f>
        <v>0.4</v>
      </c>
      <c r="I312" s="19">
        <f>IF([4]道具信息!I312="","",[4]道具信息!I312)</f>
        <v>8</v>
      </c>
      <c r="J312" s="19">
        <f>IF([4]道具信息!J312="","",[4]道具信息!J312)</f>
        <v>8</v>
      </c>
      <c r="K312" s="19">
        <f>IF([4]道具信息!K312="","",[4]道具信息!K312)</f>
        <v>3.2</v>
      </c>
      <c r="L312" s="19" t="str">
        <f>IF([4]道具信息!L312="","",[4]道具信息!L312)</f>
        <v>使用后任意队列加速5分钟</v>
      </c>
      <c r="M312" s="19" t="str">
        <f>IF([4]道具信息!M312="","",[4]道具信息!M312)</f>
        <v/>
      </c>
      <c r="N312" s="19" t="str">
        <f>IF([4]道具信息!N312="","",[4]道具信息!N312)</f>
        <v/>
      </c>
      <c r="O312" s="19" t="str">
        <f>IF([4]道具信息!O312="","",[4]道具信息!O312)</f>
        <v/>
      </c>
      <c r="P312" s="19" t="str">
        <f>IF([4]道具信息!P312="","",[4]道具信息!P312)</f>
        <v/>
      </c>
      <c r="Q312" s="19" t="str">
        <f>IF([4]道具信息!Q312="","",[4]道具信息!Q312)</f>
        <v/>
      </c>
      <c r="R312" s="19" t="str">
        <f>IF([4]道具信息!R312="","",[4]道具信息!R312)</f>
        <v/>
      </c>
      <c r="S312" s="19" t="str">
        <f>IF([4]道具信息!S312="","",[4]道具信息!S312)</f>
        <v/>
      </c>
      <c r="T312" s="19" t="str">
        <f>IF([4]道具信息!T312="","",[4]道具信息!T312)</f>
        <v/>
      </c>
      <c r="U312" s="19" t="str">
        <f>IF([4]道具信息!U312="","",[4]道具信息!U312)</f>
        <v/>
      </c>
      <c r="V312" s="19" t="str">
        <f>IF([4]道具信息!V312="","",[4]道具信息!V312)</f>
        <v/>
      </c>
      <c r="W312" s="19" t="str">
        <f>IF([4]道具信息!W312="","",[4]道具信息!W312)</f>
        <v/>
      </c>
      <c r="X312" s="19" t="str">
        <f>IF([4]道具信息!X312="","",[4]道具信息!X312)</f>
        <v/>
      </c>
      <c r="Y312" s="19" t="str">
        <f>IF([4]道具信息!Y312="","",[4]道具信息!Y312)</f>
        <v/>
      </c>
      <c r="Z312" s="19" t="str">
        <f>IF([4]道具信息!Z312="","",[4]道具信息!Z312)</f>
        <v/>
      </c>
    </row>
    <row r="313" spans="1:26" x14ac:dyDescent="0.15">
      <c r="A313" s="19" t="str">
        <f>IF([4]道具信息!A313="","",[4]道具信息!A313)</f>
        <v/>
      </c>
      <c r="B313" s="19" t="str">
        <f>IF([4]道具信息!B313="","",[4]道具信息!B313)</f>
        <v/>
      </c>
      <c r="C313" s="19">
        <f>IF([4]道具信息!C313="","",[4]道具信息!C313)</f>
        <v>21127</v>
      </c>
      <c r="D313" s="19" t="str">
        <f>IF([4]道具信息!D313="","",[4]道具信息!D313)</f>
        <v>通用20分钟加速令</v>
      </c>
      <c r="E313" s="19">
        <f>IF([4]道具信息!E313="","",[4]道具信息!E313)</f>
        <v>20</v>
      </c>
      <c r="F313" s="19">
        <f>IF([4]道具信息!F313="","",[4]道具信息!F313)</f>
        <v>1</v>
      </c>
      <c r="G313" s="19">
        <f>IF([4]道具信息!G313="","",[4]道具信息!G313)</f>
        <v>1</v>
      </c>
      <c r="H313" s="19">
        <f>IF([4]道具信息!H313="","",[4]道具信息!H313)</f>
        <v>0.5</v>
      </c>
      <c r="I313" s="19">
        <f>IF([4]道具信息!I313="","",[4]道具信息!I313)</f>
        <v>20</v>
      </c>
      <c r="J313" s="19">
        <f>IF([4]道具信息!J313="","",[4]道具信息!J313)</f>
        <v>20</v>
      </c>
      <c r="K313" s="19">
        <f>IF([4]道具信息!K313="","",[4]道具信息!K313)</f>
        <v>10</v>
      </c>
      <c r="L313" s="19" t="str">
        <f>IF([4]道具信息!L313="","",[4]道具信息!L313)</f>
        <v>使用后任意队列加速20分钟</v>
      </c>
      <c r="M313" s="19" t="str">
        <f>IF([4]道具信息!M313="","",[4]道具信息!M313)</f>
        <v/>
      </c>
      <c r="N313" s="19" t="str">
        <f>IF([4]道具信息!N313="","",[4]道具信息!N313)</f>
        <v/>
      </c>
      <c r="O313" s="19" t="str">
        <f>IF([4]道具信息!O313="","",[4]道具信息!O313)</f>
        <v/>
      </c>
      <c r="P313" s="19" t="str">
        <f>IF([4]道具信息!P313="","",[4]道具信息!P313)</f>
        <v/>
      </c>
      <c r="Q313" s="19" t="str">
        <f>IF([4]道具信息!Q313="","",[4]道具信息!Q313)</f>
        <v/>
      </c>
      <c r="R313" s="19" t="str">
        <f>IF([4]道具信息!R313="","",[4]道具信息!R313)</f>
        <v/>
      </c>
      <c r="S313" s="19" t="str">
        <f>IF([4]道具信息!S313="","",[4]道具信息!S313)</f>
        <v/>
      </c>
      <c r="T313" s="19" t="str">
        <f>IF([4]道具信息!T313="","",[4]道具信息!T313)</f>
        <v/>
      </c>
      <c r="U313" s="19" t="str">
        <f>IF([4]道具信息!U313="","",[4]道具信息!U313)</f>
        <v/>
      </c>
      <c r="V313" s="19" t="str">
        <f>IF([4]道具信息!V313="","",[4]道具信息!V313)</f>
        <v/>
      </c>
      <c r="W313" s="19" t="str">
        <f>IF([4]道具信息!W313="","",[4]道具信息!W313)</f>
        <v/>
      </c>
      <c r="X313" s="19" t="str">
        <f>IF([4]道具信息!X313="","",[4]道具信息!X313)</f>
        <v/>
      </c>
      <c r="Y313" s="19" t="str">
        <f>IF([4]道具信息!Y313="","",[4]道具信息!Y313)</f>
        <v/>
      </c>
      <c r="Z313" s="19" t="str">
        <f>IF([4]道具信息!Z313="","",[4]道具信息!Z313)</f>
        <v/>
      </c>
    </row>
    <row r="314" spans="1:26" x14ac:dyDescent="0.15">
      <c r="A314" s="19" t="str">
        <f>IF([4]道具信息!A314="","",[4]道具信息!A314)</f>
        <v/>
      </c>
      <c r="B314" s="19" t="str">
        <f>IF([4]道具信息!B314="","",[4]道具信息!B314)</f>
        <v/>
      </c>
      <c r="C314" s="19">
        <f>IF([4]道具信息!C314="","",[4]道具信息!C314)</f>
        <v>21128</v>
      </c>
      <c r="D314" s="19" t="str">
        <f>IF([4]道具信息!D314="","",[4]道具信息!D314)</f>
        <v>通用1小时加速令</v>
      </c>
      <c r="E314" s="19">
        <f>IF([4]道具信息!E314="","",[4]道具信息!E314)</f>
        <v>50</v>
      </c>
      <c r="F314" s="19">
        <f>IF([4]道具信息!F314="","",[4]道具信息!F314)</f>
        <v>1.2</v>
      </c>
      <c r="G314" s="19">
        <f>IF([4]道具信息!G314="","",[4]道具信息!G314)</f>
        <v>1</v>
      </c>
      <c r="H314" s="19">
        <f>IF([4]道具信息!H314="","",[4]道具信息!H314)</f>
        <v>0.6</v>
      </c>
      <c r="I314" s="19">
        <f>IF([4]道具信息!I314="","",[4]道具信息!I314)</f>
        <v>60</v>
      </c>
      <c r="J314" s="19">
        <f>IF([4]道具信息!J314="","",[4]道具信息!J314)</f>
        <v>50</v>
      </c>
      <c r="K314" s="19">
        <f>IF([4]道具信息!K314="","",[4]道具信息!K314)</f>
        <v>30</v>
      </c>
      <c r="L314" s="19" t="str">
        <f>IF([4]道具信息!L314="","",[4]道具信息!L314)</f>
        <v>使用后任意队列加速1小时</v>
      </c>
      <c r="M314" s="19" t="str">
        <f>IF([4]道具信息!M314="","",[4]道具信息!M314)</f>
        <v/>
      </c>
      <c r="N314" s="19" t="str">
        <f>IF([4]道具信息!N314="","",[4]道具信息!N314)</f>
        <v/>
      </c>
      <c r="O314" s="19" t="str">
        <f>IF([4]道具信息!O314="","",[4]道具信息!O314)</f>
        <v/>
      </c>
      <c r="P314" s="19" t="str">
        <f>IF([4]道具信息!P314="","",[4]道具信息!P314)</f>
        <v/>
      </c>
      <c r="Q314" s="19" t="str">
        <f>IF([4]道具信息!Q314="","",[4]道具信息!Q314)</f>
        <v/>
      </c>
      <c r="R314" s="19" t="str">
        <f>IF([4]道具信息!R314="","",[4]道具信息!R314)</f>
        <v/>
      </c>
      <c r="S314" s="19" t="str">
        <f>IF([4]道具信息!S314="","",[4]道具信息!S314)</f>
        <v/>
      </c>
      <c r="T314" s="19" t="str">
        <f>IF([4]道具信息!T314="","",[4]道具信息!T314)</f>
        <v/>
      </c>
      <c r="U314" s="19" t="str">
        <f>IF([4]道具信息!U314="","",[4]道具信息!U314)</f>
        <v/>
      </c>
      <c r="V314" s="19" t="str">
        <f>IF([4]道具信息!V314="","",[4]道具信息!V314)</f>
        <v/>
      </c>
      <c r="W314" s="19" t="str">
        <f>IF([4]道具信息!W314="","",[4]道具信息!W314)</f>
        <v/>
      </c>
      <c r="X314" s="19" t="str">
        <f>IF([4]道具信息!X314="","",[4]道具信息!X314)</f>
        <v/>
      </c>
      <c r="Y314" s="19" t="str">
        <f>IF([4]道具信息!Y314="","",[4]道具信息!Y314)</f>
        <v/>
      </c>
      <c r="Z314" s="19" t="str">
        <f>IF([4]道具信息!Z314="","",[4]道具信息!Z314)</f>
        <v/>
      </c>
    </row>
    <row r="315" spans="1:26" x14ac:dyDescent="0.15">
      <c r="A315" s="19" t="str">
        <f>IF([4]道具信息!A315="","",[4]道具信息!A315)</f>
        <v/>
      </c>
      <c r="B315" s="19" t="str">
        <f>IF([4]道具信息!B315="","",[4]道具信息!B315)</f>
        <v/>
      </c>
      <c r="C315" s="19">
        <f>IF([4]道具信息!C315="","",[4]道具信息!C315)</f>
        <v>21129</v>
      </c>
      <c r="D315" s="19" t="str">
        <f>IF([4]道具信息!D315="","",[4]道具信息!D315)</f>
        <v>通用3小时加速令</v>
      </c>
      <c r="E315" s="19">
        <f>IF([4]道具信息!E315="","",[4]道具信息!E315)</f>
        <v>100</v>
      </c>
      <c r="F315" s="19">
        <f>IF([4]道具信息!F315="","",[4]道具信息!F315)</f>
        <v>1.8</v>
      </c>
      <c r="G315" s="19">
        <f>IF([4]道具信息!G315="","",[4]道具信息!G315)</f>
        <v>1</v>
      </c>
      <c r="H315" s="19">
        <f>IF([4]道具信息!H315="","",[4]道具信息!H315)</f>
        <v>0.8</v>
      </c>
      <c r="I315" s="19">
        <f>IF([4]道具信息!I315="","",[4]道具信息!I315)</f>
        <v>180</v>
      </c>
      <c r="J315" s="19">
        <f>IF([4]道具信息!J315="","",[4]道具信息!J315)</f>
        <v>100</v>
      </c>
      <c r="K315" s="19">
        <f>IF([4]道具信息!K315="","",[4]道具信息!K315)</f>
        <v>80</v>
      </c>
      <c r="L315" s="19" t="str">
        <f>IF([4]道具信息!L315="","",[4]道具信息!L315)</f>
        <v>使用后任意队列加速3小时</v>
      </c>
      <c r="M315" s="19" t="str">
        <f>IF([4]道具信息!M315="","",[4]道具信息!M315)</f>
        <v/>
      </c>
      <c r="N315" s="19" t="str">
        <f>IF([4]道具信息!N315="","",[4]道具信息!N315)</f>
        <v/>
      </c>
      <c r="O315" s="19" t="str">
        <f>IF([4]道具信息!O315="","",[4]道具信息!O315)</f>
        <v/>
      </c>
      <c r="P315" s="19" t="str">
        <f>IF([4]道具信息!P315="","",[4]道具信息!P315)</f>
        <v/>
      </c>
      <c r="Q315" s="19" t="str">
        <f>IF([4]道具信息!Q315="","",[4]道具信息!Q315)</f>
        <v/>
      </c>
      <c r="R315" s="19" t="str">
        <f>IF([4]道具信息!R315="","",[4]道具信息!R315)</f>
        <v/>
      </c>
      <c r="S315" s="19" t="str">
        <f>IF([4]道具信息!S315="","",[4]道具信息!S315)</f>
        <v/>
      </c>
      <c r="T315" s="19" t="str">
        <f>IF([4]道具信息!T315="","",[4]道具信息!T315)</f>
        <v/>
      </c>
      <c r="U315" s="19" t="str">
        <f>IF([4]道具信息!U315="","",[4]道具信息!U315)</f>
        <v/>
      </c>
      <c r="V315" s="19" t="str">
        <f>IF([4]道具信息!V315="","",[4]道具信息!V315)</f>
        <v/>
      </c>
      <c r="W315" s="19" t="str">
        <f>IF([4]道具信息!W315="","",[4]道具信息!W315)</f>
        <v/>
      </c>
      <c r="X315" s="19" t="str">
        <f>IF([4]道具信息!X315="","",[4]道具信息!X315)</f>
        <v/>
      </c>
      <c r="Y315" s="19" t="str">
        <f>IF([4]道具信息!Y315="","",[4]道具信息!Y315)</f>
        <v/>
      </c>
      <c r="Z315" s="19" t="str">
        <f>IF([4]道具信息!Z315="","",[4]道具信息!Z315)</f>
        <v/>
      </c>
    </row>
    <row r="316" spans="1:26" x14ac:dyDescent="0.15">
      <c r="A316" s="19" t="str">
        <f>IF([4]道具信息!A316="","",[4]道具信息!A316)</f>
        <v/>
      </c>
      <c r="B316" s="19" t="str">
        <f>IF([4]道具信息!B316="","",[4]道具信息!B316)</f>
        <v/>
      </c>
      <c r="C316" s="19">
        <f>IF([4]道具信息!C316="","",[4]道具信息!C316)</f>
        <v>21138</v>
      </c>
      <c r="D316" s="19" t="str">
        <f>IF([4]道具信息!D316="","",[4]道具信息!D316)</f>
        <v>通用8小时加速令</v>
      </c>
      <c r="E316" s="19">
        <f>IF([4]道具信息!E316="","",[4]道具信息!E316)</f>
        <v>160</v>
      </c>
      <c r="F316" s="19">
        <f>IF([4]道具信息!F316="","",[4]道具信息!F316)</f>
        <v>3</v>
      </c>
      <c r="G316" s="19">
        <f>IF([4]道具信息!G316="","",[4]道具信息!G316)</f>
        <v>1</v>
      </c>
      <c r="H316" s="19">
        <f>IF([4]道具信息!H316="","",[4]道具信息!H316)</f>
        <v>1</v>
      </c>
      <c r="I316" s="19">
        <f>IF([4]道具信息!I316="","",[4]道具信息!I316)</f>
        <v>480</v>
      </c>
      <c r="J316" s="19">
        <f>IF([4]道具信息!J316="","",[4]道具信息!J316)</f>
        <v>160</v>
      </c>
      <c r="K316" s="19">
        <f>IF([4]道具信息!K316="","",[4]道具信息!K316)</f>
        <v>160</v>
      </c>
      <c r="L316" s="19" t="str">
        <f>IF([4]道具信息!L316="","",[4]道具信息!L316)</f>
        <v>使用后任意队列加速8小时</v>
      </c>
      <c r="M316" s="19" t="str">
        <f>IF([4]道具信息!M316="","",[4]道具信息!M316)</f>
        <v/>
      </c>
      <c r="N316" s="19" t="str">
        <f>IF([4]道具信息!N316="","",[4]道具信息!N316)</f>
        <v/>
      </c>
      <c r="O316" s="19" t="str">
        <f>IF([4]道具信息!O316="","",[4]道具信息!O316)</f>
        <v/>
      </c>
      <c r="P316" s="19" t="str">
        <f>IF([4]道具信息!P316="","",[4]道具信息!P316)</f>
        <v/>
      </c>
      <c r="Q316" s="19" t="str">
        <f>IF([4]道具信息!Q316="","",[4]道具信息!Q316)</f>
        <v/>
      </c>
      <c r="R316" s="19" t="str">
        <f>IF([4]道具信息!R316="","",[4]道具信息!R316)</f>
        <v/>
      </c>
      <c r="S316" s="19" t="str">
        <f>IF([4]道具信息!S316="","",[4]道具信息!S316)</f>
        <v/>
      </c>
      <c r="T316" s="19" t="str">
        <f>IF([4]道具信息!T316="","",[4]道具信息!T316)</f>
        <v/>
      </c>
      <c r="U316" s="19" t="str">
        <f>IF([4]道具信息!U316="","",[4]道具信息!U316)</f>
        <v/>
      </c>
      <c r="V316" s="19" t="str">
        <f>IF([4]道具信息!V316="","",[4]道具信息!V316)</f>
        <v/>
      </c>
      <c r="W316" s="19" t="str">
        <f>IF([4]道具信息!W316="","",[4]道具信息!W316)</f>
        <v/>
      </c>
      <c r="X316" s="19" t="str">
        <f>IF([4]道具信息!X316="","",[4]道具信息!X316)</f>
        <v/>
      </c>
      <c r="Y316" s="19" t="str">
        <f>IF([4]道具信息!Y316="","",[4]道具信息!Y316)</f>
        <v/>
      </c>
      <c r="Z316" s="19" t="str">
        <f>IF([4]道具信息!Z316="","",[4]道具信息!Z316)</f>
        <v/>
      </c>
    </row>
    <row r="317" spans="1:26" x14ac:dyDescent="0.15">
      <c r="A317" s="19" t="str">
        <f>IF([4]道具信息!A317="","",[4]道具信息!A317)</f>
        <v/>
      </c>
      <c r="B317" s="19" t="str">
        <f>IF([4]道具信息!B317="","",[4]道具信息!B317)</f>
        <v/>
      </c>
      <c r="C317" s="19" t="str">
        <f>IF([4]道具信息!C317="","",[4]道具信息!C317)</f>
        <v/>
      </c>
      <c r="D317" s="19" t="str">
        <f>IF([4]道具信息!D317="","",[4]道具信息!D317)</f>
        <v/>
      </c>
      <c r="E317" s="19" t="str">
        <f>IF([4]道具信息!E317="","",[4]道具信息!E317)</f>
        <v/>
      </c>
      <c r="F317" s="19" t="str">
        <f>IF([4]道具信息!F317="","",[4]道具信息!F317)</f>
        <v/>
      </c>
      <c r="G317" s="19" t="str">
        <f>IF([4]道具信息!G317="","",[4]道具信息!G317)</f>
        <v/>
      </c>
      <c r="H317" s="19" t="str">
        <f>IF([4]道具信息!H317="","",[4]道具信息!H317)</f>
        <v/>
      </c>
      <c r="I317" s="19" t="str">
        <f>IF([4]道具信息!I317="","",[4]道具信息!I317)</f>
        <v/>
      </c>
      <c r="J317" s="19" t="str">
        <f>IF([4]道具信息!J317="","",[4]道具信息!J317)</f>
        <v/>
      </c>
      <c r="K317" s="19" t="str">
        <f>IF([4]道具信息!K317="","",[4]道具信息!K317)</f>
        <v/>
      </c>
      <c r="L317" s="19" t="str">
        <f>IF([4]道具信息!L317="","",[4]道具信息!L317)</f>
        <v/>
      </c>
      <c r="M317" s="19" t="str">
        <f>IF([4]道具信息!M317="","",[4]道具信息!M317)</f>
        <v/>
      </c>
      <c r="N317" s="19" t="str">
        <f>IF([4]道具信息!N317="","",[4]道具信息!N317)</f>
        <v/>
      </c>
      <c r="O317" s="19" t="str">
        <f>IF([4]道具信息!O317="","",[4]道具信息!O317)</f>
        <v/>
      </c>
      <c r="P317" s="19" t="str">
        <f>IF([4]道具信息!P317="","",[4]道具信息!P317)</f>
        <v/>
      </c>
      <c r="Q317" s="19" t="str">
        <f>IF([4]道具信息!Q317="","",[4]道具信息!Q317)</f>
        <v/>
      </c>
      <c r="R317" s="19" t="str">
        <f>IF([4]道具信息!R317="","",[4]道具信息!R317)</f>
        <v/>
      </c>
      <c r="S317" s="19" t="str">
        <f>IF([4]道具信息!S317="","",[4]道具信息!S317)</f>
        <v/>
      </c>
      <c r="T317" s="19" t="str">
        <f>IF([4]道具信息!T317="","",[4]道具信息!T317)</f>
        <v/>
      </c>
      <c r="U317" s="19" t="str">
        <f>IF([4]道具信息!U317="","",[4]道具信息!U317)</f>
        <v/>
      </c>
      <c r="V317" s="19" t="str">
        <f>IF([4]道具信息!V317="","",[4]道具信息!V317)</f>
        <v/>
      </c>
      <c r="W317" s="19" t="str">
        <f>IF([4]道具信息!W317="","",[4]道具信息!W317)</f>
        <v/>
      </c>
      <c r="X317" s="19" t="str">
        <f>IF([4]道具信息!X317="","",[4]道具信息!X317)</f>
        <v/>
      </c>
      <c r="Y317" s="19" t="str">
        <f>IF([4]道具信息!Y317="","",[4]道具信息!Y317)</f>
        <v/>
      </c>
      <c r="Z317" s="19" t="str">
        <f>IF([4]道具信息!Z317="","",[4]道具信息!Z317)</f>
        <v/>
      </c>
    </row>
    <row r="318" spans="1:26" x14ac:dyDescent="0.15">
      <c r="A318" s="19" t="str">
        <f>IF([4]道具信息!A318="","",[4]道具信息!A318)</f>
        <v/>
      </c>
      <c r="B318" s="19" t="str">
        <f>IF([4]道具信息!B318="","",[4]道具信息!B318)</f>
        <v/>
      </c>
      <c r="C318" s="19" t="str">
        <f>IF([4]道具信息!C318="","",[4]道具信息!C318)</f>
        <v/>
      </c>
      <c r="D318" s="19" t="str">
        <f>IF([4]道具信息!D318="","",[4]道具信息!D318)</f>
        <v/>
      </c>
      <c r="E318" s="19" t="str">
        <f>IF([4]道具信息!E318="","",[4]道具信息!E318)</f>
        <v/>
      </c>
      <c r="F318" s="19" t="str">
        <f>IF([4]道具信息!F318="","",[4]道具信息!F318)</f>
        <v/>
      </c>
      <c r="G318" s="19" t="str">
        <f>IF([4]道具信息!G318="","",[4]道具信息!G318)</f>
        <v/>
      </c>
      <c r="H318" s="19" t="str">
        <f>IF([4]道具信息!H318="","",[4]道具信息!H318)</f>
        <v/>
      </c>
      <c r="I318" s="19" t="str">
        <f>IF([4]道具信息!I318="","",[4]道具信息!I318)</f>
        <v/>
      </c>
      <c r="J318" s="19" t="str">
        <f>IF([4]道具信息!J318="","",[4]道具信息!J318)</f>
        <v/>
      </c>
      <c r="K318" s="19" t="str">
        <f>IF([4]道具信息!K318="","",[4]道具信息!K318)</f>
        <v/>
      </c>
      <c r="L318" s="19" t="str">
        <f>IF([4]道具信息!L318="","",[4]道具信息!L318)</f>
        <v/>
      </c>
      <c r="M318" s="19" t="str">
        <f>IF([4]道具信息!M318="","",[4]道具信息!M318)</f>
        <v/>
      </c>
      <c r="N318" s="19" t="str">
        <f>IF([4]道具信息!N318="","",[4]道具信息!N318)</f>
        <v/>
      </c>
      <c r="O318" s="19" t="str">
        <f>IF([4]道具信息!O318="","",[4]道具信息!O318)</f>
        <v/>
      </c>
      <c r="P318" s="19" t="str">
        <f>IF([4]道具信息!P318="","",[4]道具信息!P318)</f>
        <v/>
      </c>
      <c r="Q318" s="19" t="str">
        <f>IF([4]道具信息!Q318="","",[4]道具信息!Q318)</f>
        <v/>
      </c>
      <c r="R318" s="19" t="str">
        <f>IF([4]道具信息!R318="","",[4]道具信息!R318)</f>
        <v/>
      </c>
      <c r="S318" s="19" t="str">
        <f>IF([4]道具信息!S318="","",[4]道具信息!S318)</f>
        <v/>
      </c>
      <c r="T318" s="19" t="str">
        <f>IF([4]道具信息!T318="","",[4]道具信息!T318)</f>
        <v/>
      </c>
      <c r="U318" s="19" t="str">
        <f>IF([4]道具信息!U318="","",[4]道具信息!U318)</f>
        <v/>
      </c>
      <c r="V318" s="19" t="str">
        <f>IF([4]道具信息!V318="","",[4]道具信息!V318)</f>
        <v/>
      </c>
      <c r="W318" s="19" t="str">
        <f>IF([4]道具信息!W318="","",[4]道具信息!W318)</f>
        <v/>
      </c>
      <c r="X318" s="19" t="str">
        <f>IF([4]道具信息!X318="","",[4]道具信息!X318)</f>
        <v/>
      </c>
      <c r="Y318" s="19" t="str">
        <f>IF([4]道具信息!Y318="","",[4]道具信息!Y318)</f>
        <v/>
      </c>
      <c r="Z318" s="19" t="str">
        <f>IF([4]道具信息!Z318="","",[4]道具信息!Z318)</f>
        <v/>
      </c>
    </row>
    <row r="319" spans="1:26" x14ac:dyDescent="0.15">
      <c r="A319" s="19" t="str">
        <f>IF([4]道具信息!A319="","",[4]道具信息!A319)</f>
        <v/>
      </c>
      <c r="B319" s="19" t="str">
        <f>IF([4]道具信息!B319="","",[4]道具信息!B319)</f>
        <v/>
      </c>
      <c r="C319" s="19">
        <f>IF([4]道具信息!C319="","",[4]道具信息!C319)</f>
        <v>21150</v>
      </c>
      <c r="D319" s="19" t="str">
        <f>IF([4]道具信息!D319="","",[4]道具信息!D319)</f>
        <v>初级装备淬炼</v>
      </c>
      <c r="E319" s="19">
        <f>IF([4]道具信息!E319="","",[4]道具信息!E319)</f>
        <v>10</v>
      </c>
      <c r="F319" s="19">
        <f>IF([4]道具信息!F319="","",[4]道具信息!F319)</f>
        <v>1</v>
      </c>
      <c r="G319" s="19">
        <f>IF([4]道具信息!G319="","",[4]道具信息!G319)</f>
        <v>1</v>
      </c>
      <c r="H319" s="19">
        <f>IF([4]道具信息!H319="","",[4]道具信息!H319)</f>
        <v>0.3</v>
      </c>
      <c r="I319" s="19">
        <f>IF([4]道具信息!I319="","",[4]道具信息!I319)</f>
        <v>10</v>
      </c>
      <c r="J319" s="19">
        <f>IF([4]道具信息!J319="","",[4]道具信息!J319)</f>
        <v>10</v>
      </c>
      <c r="K319" s="19">
        <f>IF([4]道具信息!K319="","",[4]道具信息!K319)</f>
        <v>3</v>
      </c>
      <c r="L319" s="19" t="str">
        <f>IF([4]道具信息!L319="","",[4]道具信息!L319)</f>
        <v>装备使用后获得10经验</v>
      </c>
      <c r="M319" s="19" t="str">
        <f>IF([4]道具信息!M319="","",[4]道具信息!M319)</f>
        <v/>
      </c>
      <c r="N319" s="19" t="str">
        <f>IF([4]道具信息!N319="","",[4]道具信息!N319)</f>
        <v/>
      </c>
      <c r="O319" s="19" t="str">
        <f>IF([4]道具信息!O319="","",[4]道具信息!O319)</f>
        <v/>
      </c>
      <c r="P319" s="19" t="str">
        <f>IF([4]道具信息!P319="","",[4]道具信息!P319)</f>
        <v/>
      </c>
      <c r="Q319" s="19" t="str">
        <f>IF([4]道具信息!Q319="","",[4]道具信息!Q319)</f>
        <v/>
      </c>
      <c r="R319" s="19" t="str">
        <f>IF([4]道具信息!R319="","",[4]道具信息!R319)</f>
        <v/>
      </c>
      <c r="S319" s="19" t="str">
        <f>IF([4]道具信息!S319="","",[4]道具信息!S319)</f>
        <v/>
      </c>
      <c r="T319" s="19" t="str">
        <f>IF([4]道具信息!T319="","",[4]道具信息!T319)</f>
        <v/>
      </c>
      <c r="U319" s="19" t="str">
        <f>IF([4]道具信息!U319="","",[4]道具信息!U319)</f>
        <v/>
      </c>
      <c r="V319" s="19" t="str">
        <f>IF([4]道具信息!V319="","",[4]道具信息!V319)</f>
        <v/>
      </c>
      <c r="W319" s="19" t="str">
        <f>IF([4]道具信息!W319="","",[4]道具信息!W319)</f>
        <v/>
      </c>
      <c r="X319" s="19" t="str">
        <f>IF([4]道具信息!X319="","",[4]道具信息!X319)</f>
        <v/>
      </c>
      <c r="Y319" s="19" t="str">
        <f>IF([4]道具信息!Y319="","",[4]道具信息!Y319)</f>
        <v/>
      </c>
      <c r="Z319" s="19" t="str">
        <f>IF([4]道具信息!Z319="","",[4]道具信息!Z319)</f>
        <v/>
      </c>
    </row>
    <row r="320" spans="1:26" x14ac:dyDescent="0.15">
      <c r="A320" s="19" t="str">
        <f>IF([4]道具信息!A320="","",[4]道具信息!A320)</f>
        <v/>
      </c>
      <c r="B320" s="19" t="str">
        <f>IF([4]道具信息!B320="","",[4]道具信息!B320)</f>
        <v/>
      </c>
      <c r="C320" s="19">
        <f>IF([4]道具信息!C320="","",[4]道具信息!C320)</f>
        <v>21151</v>
      </c>
      <c r="D320" s="19" t="str">
        <f>IF([4]道具信息!D320="","",[4]道具信息!D320)</f>
        <v>中级装备淬炼</v>
      </c>
      <c r="E320" s="19">
        <f>IF([4]道具信息!E320="","",[4]道具信息!E320)</f>
        <v>20</v>
      </c>
      <c r="F320" s="19">
        <f>IF([4]道具信息!F320="","",[4]道具信息!F320)</f>
        <v>1</v>
      </c>
      <c r="G320" s="19">
        <f>IF([4]道具信息!G320="","",[4]道具信息!G320)</f>
        <v>1</v>
      </c>
      <c r="H320" s="19">
        <f>IF([4]道具信息!H320="","",[4]道具信息!H320)</f>
        <v>0.3</v>
      </c>
      <c r="I320" s="19">
        <f>IF([4]道具信息!I320="","",[4]道具信息!I320)</f>
        <v>20</v>
      </c>
      <c r="J320" s="19">
        <f>IF([4]道具信息!J320="","",[4]道具信息!J320)</f>
        <v>20</v>
      </c>
      <c r="K320" s="19">
        <f>IF([4]道具信息!K320="","",[4]道具信息!K320)</f>
        <v>6</v>
      </c>
      <c r="L320" s="19" t="str">
        <f>IF([4]道具信息!L320="","",[4]道具信息!L320)</f>
        <v>装备使用后获得20经验</v>
      </c>
      <c r="M320" s="19" t="str">
        <f>IF([4]道具信息!M320="","",[4]道具信息!M320)</f>
        <v/>
      </c>
      <c r="N320" s="19" t="str">
        <f>IF([4]道具信息!N320="","",[4]道具信息!N320)</f>
        <v/>
      </c>
      <c r="O320" s="19" t="str">
        <f>IF([4]道具信息!O320="","",[4]道具信息!O320)</f>
        <v/>
      </c>
      <c r="P320" s="19" t="str">
        <f>IF([4]道具信息!P320="","",[4]道具信息!P320)</f>
        <v/>
      </c>
      <c r="Q320" s="19" t="str">
        <f>IF([4]道具信息!Q320="","",[4]道具信息!Q320)</f>
        <v/>
      </c>
      <c r="R320" s="19" t="str">
        <f>IF([4]道具信息!R320="","",[4]道具信息!R320)</f>
        <v/>
      </c>
      <c r="S320" s="19" t="str">
        <f>IF([4]道具信息!S320="","",[4]道具信息!S320)</f>
        <v/>
      </c>
      <c r="T320" s="19" t="str">
        <f>IF([4]道具信息!T320="","",[4]道具信息!T320)</f>
        <v/>
      </c>
      <c r="U320" s="19" t="str">
        <f>IF([4]道具信息!U320="","",[4]道具信息!U320)</f>
        <v/>
      </c>
      <c r="V320" s="19" t="str">
        <f>IF([4]道具信息!V320="","",[4]道具信息!V320)</f>
        <v/>
      </c>
      <c r="W320" s="19" t="str">
        <f>IF([4]道具信息!W320="","",[4]道具信息!W320)</f>
        <v/>
      </c>
      <c r="X320" s="19" t="str">
        <f>IF([4]道具信息!X320="","",[4]道具信息!X320)</f>
        <v/>
      </c>
      <c r="Y320" s="19" t="str">
        <f>IF([4]道具信息!Y320="","",[4]道具信息!Y320)</f>
        <v/>
      </c>
      <c r="Z320" s="19" t="str">
        <f>IF([4]道具信息!Z320="","",[4]道具信息!Z320)</f>
        <v/>
      </c>
    </row>
    <row r="321" spans="1:26" x14ac:dyDescent="0.15">
      <c r="A321" s="19" t="str">
        <f>IF([4]道具信息!A321="","",[4]道具信息!A321)</f>
        <v/>
      </c>
      <c r="B321" s="19" t="str">
        <f>IF([4]道具信息!B321="","",[4]道具信息!B321)</f>
        <v/>
      </c>
      <c r="C321" s="19">
        <f>IF([4]道具信息!C321="","",[4]道具信息!C321)</f>
        <v>21152</v>
      </c>
      <c r="D321" s="19" t="str">
        <f>IF([4]道具信息!D321="","",[4]道具信息!D321)</f>
        <v>高级装备淬炼</v>
      </c>
      <c r="E321" s="19">
        <f>IF([4]道具信息!E321="","",[4]道具信息!E321)</f>
        <v>40</v>
      </c>
      <c r="F321" s="19">
        <f>IF([4]道具信息!F321="","",[4]道具信息!F321)</f>
        <v>1</v>
      </c>
      <c r="G321" s="19">
        <f>IF([4]道具信息!G321="","",[4]道具信息!G321)</f>
        <v>1</v>
      </c>
      <c r="H321" s="19">
        <f>IF([4]道具信息!H321="","",[4]道具信息!H321)</f>
        <v>0.3</v>
      </c>
      <c r="I321" s="19">
        <f>IF([4]道具信息!I321="","",[4]道具信息!I321)</f>
        <v>40</v>
      </c>
      <c r="J321" s="19">
        <f>IF([4]道具信息!J321="","",[4]道具信息!J321)</f>
        <v>40</v>
      </c>
      <c r="K321" s="19">
        <f>IF([4]道具信息!K321="","",[4]道具信息!K321)</f>
        <v>12</v>
      </c>
      <c r="L321" s="19" t="str">
        <f>IF([4]道具信息!L321="","",[4]道具信息!L321)</f>
        <v>装备使用后获得40经验</v>
      </c>
      <c r="M321" s="19" t="str">
        <f>IF([4]道具信息!M321="","",[4]道具信息!M321)</f>
        <v/>
      </c>
      <c r="N321" s="19" t="str">
        <f>IF([4]道具信息!N321="","",[4]道具信息!N321)</f>
        <v/>
      </c>
      <c r="O321" s="19" t="str">
        <f>IF([4]道具信息!O321="","",[4]道具信息!O321)</f>
        <v/>
      </c>
      <c r="P321" s="19" t="str">
        <f>IF([4]道具信息!P321="","",[4]道具信息!P321)</f>
        <v/>
      </c>
      <c r="Q321" s="19" t="str">
        <f>IF([4]道具信息!Q321="","",[4]道具信息!Q321)</f>
        <v/>
      </c>
      <c r="R321" s="19" t="str">
        <f>IF([4]道具信息!R321="","",[4]道具信息!R321)</f>
        <v/>
      </c>
      <c r="S321" s="19" t="str">
        <f>IF([4]道具信息!S321="","",[4]道具信息!S321)</f>
        <v/>
      </c>
      <c r="T321" s="19" t="str">
        <f>IF([4]道具信息!T321="","",[4]道具信息!T321)</f>
        <v/>
      </c>
      <c r="U321" s="19" t="str">
        <f>IF([4]道具信息!U321="","",[4]道具信息!U321)</f>
        <v/>
      </c>
      <c r="V321" s="19" t="str">
        <f>IF([4]道具信息!V321="","",[4]道具信息!V321)</f>
        <v/>
      </c>
      <c r="W321" s="19" t="str">
        <f>IF([4]道具信息!W321="","",[4]道具信息!W321)</f>
        <v/>
      </c>
      <c r="X321" s="19" t="str">
        <f>IF([4]道具信息!X321="","",[4]道具信息!X321)</f>
        <v/>
      </c>
      <c r="Y321" s="19" t="str">
        <f>IF([4]道具信息!Y321="","",[4]道具信息!Y321)</f>
        <v/>
      </c>
      <c r="Z321" s="19" t="str">
        <f>IF([4]道具信息!Z321="","",[4]道具信息!Z321)</f>
        <v/>
      </c>
    </row>
    <row r="322" spans="1:26" x14ac:dyDescent="0.15">
      <c r="A322" s="19" t="str">
        <f>IF([4]道具信息!A322="","",[4]道具信息!A322)</f>
        <v/>
      </c>
      <c r="B322" s="19" t="str">
        <f>IF([4]道具信息!B322="","",[4]道具信息!B322)</f>
        <v/>
      </c>
      <c r="C322" s="19">
        <f>IF([4]道具信息!C322="","",[4]道具信息!C322)</f>
        <v>21153</v>
      </c>
      <c r="D322" s="19" t="str">
        <f>IF([4]道具信息!D322="","",[4]道具信息!D322)</f>
        <v>特级装备淬炼</v>
      </c>
      <c r="E322" s="19">
        <f>IF([4]道具信息!E322="","",[4]道具信息!E322)</f>
        <v>75</v>
      </c>
      <c r="F322" s="19">
        <f>IF([4]道具信息!F322="","",[4]道具信息!F322)</f>
        <v>1.25</v>
      </c>
      <c r="G322" s="19">
        <f>IF([4]道具信息!G322="","",[4]道具信息!G322)</f>
        <v>1</v>
      </c>
      <c r="H322" s="19">
        <f>IF([4]道具信息!H322="","",[4]道具信息!H322)</f>
        <v>0.3</v>
      </c>
      <c r="I322" s="19">
        <f>IF([4]道具信息!I322="","",[4]道具信息!I322)</f>
        <v>93.75</v>
      </c>
      <c r="J322" s="19">
        <f>IF([4]道具信息!J322="","",[4]道具信息!J322)</f>
        <v>75</v>
      </c>
      <c r="K322" s="19">
        <f>IF([4]道具信息!K322="","",[4]道具信息!K322)</f>
        <v>22.5</v>
      </c>
      <c r="L322" s="19" t="str">
        <f>IF([4]道具信息!L322="","",[4]道具信息!L322)</f>
        <v>装备使用后获得75经验</v>
      </c>
      <c r="M322" s="19" t="str">
        <f>IF([4]道具信息!M322="","",[4]道具信息!M322)</f>
        <v/>
      </c>
      <c r="N322" s="19" t="str">
        <f>IF([4]道具信息!N322="","",[4]道具信息!N322)</f>
        <v/>
      </c>
      <c r="O322" s="19" t="str">
        <f>IF([4]道具信息!O322="","",[4]道具信息!O322)</f>
        <v/>
      </c>
      <c r="P322" s="19" t="str">
        <f>IF([4]道具信息!P322="","",[4]道具信息!P322)</f>
        <v/>
      </c>
      <c r="Q322" s="19" t="str">
        <f>IF([4]道具信息!Q322="","",[4]道具信息!Q322)</f>
        <v/>
      </c>
      <c r="R322" s="19" t="str">
        <f>IF([4]道具信息!R322="","",[4]道具信息!R322)</f>
        <v/>
      </c>
      <c r="S322" s="19" t="str">
        <f>IF([4]道具信息!S322="","",[4]道具信息!S322)</f>
        <v/>
      </c>
      <c r="T322" s="19" t="str">
        <f>IF([4]道具信息!T322="","",[4]道具信息!T322)</f>
        <v/>
      </c>
      <c r="U322" s="19" t="str">
        <f>IF([4]道具信息!U322="","",[4]道具信息!U322)</f>
        <v/>
      </c>
      <c r="V322" s="19" t="str">
        <f>IF([4]道具信息!V322="","",[4]道具信息!V322)</f>
        <v/>
      </c>
      <c r="W322" s="19" t="str">
        <f>IF([4]道具信息!W322="","",[4]道具信息!W322)</f>
        <v/>
      </c>
      <c r="X322" s="19" t="str">
        <f>IF([4]道具信息!X322="","",[4]道具信息!X322)</f>
        <v/>
      </c>
      <c r="Y322" s="19" t="str">
        <f>IF([4]道具信息!Y322="","",[4]道具信息!Y322)</f>
        <v/>
      </c>
      <c r="Z322" s="19" t="str">
        <f>IF([4]道具信息!Z322="","",[4]道具信息!Z322)</f>
        <v/>
      </c>
    </row>
    <row r="323" spans="1:26" x14ac:dyDescent="0.15">
      <c r="A323" s="19" t="str">
        <f>IF([4]道具信息!A323="","",[4]道具信息!A323)</f>
        <v/>
      </c>
      <c r="B323" s="19" t="str">
        <f>IF([4]道具信息!B323="","",[4]道具信息!B323)</f>
        <v/>
      </c>
      <c r="C323" s="19">
        <f>IF([4]道具信息!C323="","",[4]道具信息!C323)</f>
        <v>21154</v>
      </c>
      <c r="D323" s="19" t="str">
        <f>IF([4]道具信息!D323="","",[4]道具信息!D323)</f>
        <v>超级装备淬炼</v>
      </c>
      <c r="E323" s="19">
        <f>IF([4]道具信息!E323="","",[4]道具信息!E323)</f>
        <v>150</v>
      </c>
      <c r="F323" s="19">
        <f>IF([4]道具信息!F323="","",[4]道具信息!F323)</f>
        <v>1.5</v>
      </c>
      <c r="G323" s="19">
        <f>IF([4]道具信息!G323="","",[4]道具信息!G323)</f>
        <v>1</v>
      </c>
      <c r="H323" s="19">
        <f>IF([4]道具信息!H323="","",[4]道具信息!H323)</f>
        <v>0.3</v>
      </c>
      <c r="I323" s="19">
        <f>IF([4]道具信息!I323="","",[4]道具信息!I323)</f>
        <v>225</v>
      </c>
      <c r="J323" s="19">
        <f>IF([4]道具信息!J323="","",[4]道具信息!J323)</f>
        <v>150</v>
      </c>
      <c r="K323" s="19">
        <f>IF([4]道具信息!K323="","",[4]道具信息!K323)</f>
        <v>45</v>
      </c>
      <c r="L323" s="19" t="str">
        <f>IF([4]道具信息!L323="","",[4]道具信息!L323)</f>
        <v>装备使用后获得150经验</v>
      </c>
      <c r="M323" s="19" t="str">
        <f>IF([4]道具信息!M323="","",[4]道具信息!M323)</f>
        <v/>
      </c>
      <c r="N323" s="19" t="str">
        <f>IF([4]道具信息!N323="","",[4]道具信息!N323)</f>
        <v/>
      </c>
      <c r="O323" s="19" t="str">
        <f>IF([4]道具信息!O323="","",[4]道具信息!O323)</f>
        <v/>
      </c>
      <c r="P323" s="19" t="str">
        <f>IF([4]道具信息!P323="","",[4]道具信息!P323)</f>
        <v/>
      </c>
      <c r="Q323" s="19" t="str">
        <f>IF([4]道具信息!Q323="","",[4]道具信息!Q323)</f>
        <v/>
      </c>
      <c r="R323" s="19" t="str">
        <f>IF([4]道具信息!R323="","",[4]道具信息!R323)</f>
        <v/>
      </c>
      <c r="S323" s="19" t="str">
        <f>IF([4]道具信息!S323="","",[4]道具信息!S323)</f>
        <v/>
      </c>
      <c r="T323" s="19" t="str">
        <f>IF([4]道具信息!T323="","",[4]道具信息!T323)</f>
        <v/>
      </c>
      <c r="U323" s="19" t="str">
        <f>IF([4]道具信息!U323="","",[4]道具信息!U323)</f>
        <v/>
      </c>
      <c r="V323" s="19" t="str">
        <f>IF([4]道具信息!V323="","",[4]道具信息!V323)</f>
        <v/>
      </c>
      <c r="W323" s="19" t="str">
        <f>IF([4]道具信息!W323="","",[4]道具信息!W323)</f>
        <v/>
      </c>
      <c r="X323" s="19" t="str">
        <f>IF([4]道具信息!X323="","",[4]道具信息!X323)</f>
        <v/>
      </c>
      <c r="Y323" s="19" t="str">
        <f>IF([4]道具信息!Y323="","",[4]道具信息!Y323)</f>
        <v/>
      </c>
      <c r="Z323" s="19" t="str">
        <f>IF([4]道具信息!Z323="","",[4]道具信息!Z323)</f>
        <v/>
      </c>
    </row>
    <row r="324" spans="1:26" x14ac:dyDescent="0.15">
      <c r="A324" s="19" t="str">
        <f>IF([4]道具信息!A324="","",[4]道具信息!A324)</f>
        <v/>
      </c>
      <c r="B324" s="19" t="str">
        <f>IF([4]道具信息!B324="","",[4]道具信息!B324)</f>
        <v/>
      </c>
      <c r="C324" s="19" t="str">
        <f>IF([4]道具信息!C324="","",[4]道具信息!C324)</f>
        <v/>
      </c>
      <c r="D324" s="19" t="str">
        <f>IF([4]道具信息!D324="","",[4]道具信息!D324)</f>
        <v/>
      </c>
      <c r="E324" s="19" t="str">
        <f>IF([4]道具信息!E324="","",[4]道具信息!E324)</f>
        <v/>
      </c>
      <c r="F324" s="19" t="str">
        <f>IF([4]道具信息!F324="","",[4]道具信息!F324)</f>
        <v/>
      </c>
      <c r="G324" s="19" t="str">
        <f>IF([4]道具信息!G324="","",[4]道具信息!G324)</f>
        <v/>
      </c>
      <c r="H324" s="19" t="str">
        <f>IF([4]道具信息!H324="","",[4]道具信息!H324)</f>
        <v/>
      </c>
      <c r="I324" s="19" t="str">
        <f>IF([4]道具信息!I324="","",[4]道具信息!I324)</f>
        <v/>
      </c>
      <c r="J324" s="19" t="str">
        <f>IF([4]道具信息!J324="","",[4]道具信息!J324)</f>
        <v/>
      </c>
      <c r="K324" s="19" t="str">
        <f>IF([4]道具信息!K324="","",[4]道具信息!K324)</f>
        <v/>
      </c>
      <c r="L324" s="19" t="str">
        <f>IF([4]道具信息!L324="","",[4]道具信息!L324)</f>
        <v/>
      </c>
      <c r="M324" s="19" t="str">
        <f>IF([4]道具信息!M324="","",[4]道具信息!M324)</f>
        <v/>
      </c>
      <c r="N324" s="19" t="str">
        <f>IF([4]道具信息!N324="","",[4]道具信息!N324)</f>
        <v/>
      </c>
      <c r="O324" s="19" t="str">
        <f>IF([4]道具信息!O324="","",[4]道具信息!O324)</f>
        <v/>
      </c>
      <c r="P324" s="19" t="str">
        <f>IF([4]道具信息!P324="","",[4]道具信息!P324)</f>
        <v/>
      </c>
      <c r="Q324" s="19" t="str">
        <f>IF([4]道具信息!Q324="","",[4]道具信息!Q324)</f>
        <v/>
      </c>
      <c r="R324" s="19" t="str">
        <f>IF([4]道具信息!R324="","",[4]道具信息!R324)</f>
        <v/>
      </c>
      <c r="S324" s="19" t="str">
        <f>IF([4]道具信息!S324="","",[4]道具信息!S324)</f>
        <v/>
      </c>
      <c r="T324" s="19" t="str">
        <f>IF([4]道具信息!T324="","",[4]道具信息!T324)</f>
        <v/>
      </c>
      <c r="U324" s="19" t="str">
        <f>IF([4]道具信息!U324="","",[4]道具信息!U324)</f>
        <v/>
      </c>
      <c r="V324" s="19" t="str">
        <f>IF([4]道具信息!V324="","",[4]道具信息!V324)</f>
        <v/>
      </c>
      <c r="W324" s="19" t="str">
        <f>IF([4]道具信息!W324="","",[4]道具信息!W324)</f>
        <v/>
      </c>
      <c r="X324" s="19" t="str">
        <f>IF([4]道具信息!X324="","",[4]道具信息!X324)</f>
        <v/>
      </c>
      <c r="Y324" s="19" t="str">
        <f>IF([4]道具信息!Y324="","",[4]道具信息!Y324)</f>
        <v/>
      </c>
      <c r="Z324" s="19" t="str">
        <f>IF([4]道具信息!Z324="","",[4]道具信息!Z324)</f>
        <v/>
      </c>
    </row>
    <row r="325" spans="1:26" x14ac:dyDescent="0.15">
      <c r="A325" s="19" t="str">
        <f>IF([4]道具信息!A325="","",[4]道具信息!A325)</f>
        <v/>
      </c>
      <c r="B325" s="19" t="str">
        <f>IF([4]道具信息!B325="","",[4]道具信息!B325)</f>
        <v/>
      </c>
      <c r="C325" s="19">
        <f>IF([4]道具信息!C325="","",[4]道具信息!C325)</f>
        <v>21500</v>
      </c>
      <c r="D325" s="19" t="str">
        <f>IF([4]道具信息!D325="","",[4]道具信息!D325)</f>
        <v>随机迁城令</v>
      </c>
      <c r="E325" s="19">
        <f>IF([4]道具信息!E325="","",[4]道具信息!E325)</f>
        <v>100</v>
      </c>
      <c r="F325" s="19">
        <f>IF([4]道具信息!F325="","",[4]道具信息!F325)</f>
        <v>1</v>
      </c>
      <c r="G325" s="19">
        <f>IF([4]道具信息!G325="","",[4]道具信息!G325)</f>
        <v>1</v>
      </c>
      <c r="H325" s="19">
        <f>IF([4]道具信息!H325="","",[4]道具信息!H325)</f>
        <v>1</v>
      </c>
      <c r="I325" s="19">
        <f>IF([4]道具信息!I325="","",[4]道具信息!I325)</f>
        <v>100</v>
      </c>
      <c r="J325" s="19">
        <f>IF([4]道具信息!J325="","",[4]道具信息!J325)</f>
        <v>100</v>
      </c>
      <c r="K325" s="19">
        <f>IF([4]道具信息!K325="","",[4]道具信息!K325)</f>
        <v>100</v>
      </c>
      <c r="L325" s="19" t="str">
        <f>IF([4]道具信息!L325="","",[4]道具信息!L325)</f>
        <v>使用后城池迁移到随机位置</v>
      </c>
      <c r="M325" s="19" t="str">
        <f>IF([4]道具信息!M325="","",[4]道具信息!M325)</f>
        <v/>
      </c>
      <c r="N325" s="19" t="str">
        <f>IF([4]道具信息!N325="","",[4]道具信息!N325)</f>
        <v/>
      </c>
      <c r="O325" s="19" t="str">
        <f>IF([4]道具信息!O325="","",[4]道具信息!O325)</f>
        <v/>
      </c>
      <c r="P325" s="19" t="str">
        <f>IF([4]道具信息!P325="","",[4]道具信息!P325)</f>
        <v/>
      </c>
      <c r="Q325" s="19" t="str">
        <f>IF([4]道具信息!Q325="","",[4]道具信息!Q325)</f>
        <v/>
      </c>
      <c r="R325" s="19" t="str">
        <f>IF([4]道具信息!R325="","",[4]道具信息!R325)</f>
        <v/>
      </c>
      <c r="S325" s="19" t="str">
        <f>IF([4]道具信息!S325="","",[4]道具信息!S325)</f>
        <v/>
      </c>
      <c r="T325" s="19" t="str">
        <f>IF([4]道具信息!T325="","",[4]道具信息!T325)</f>
        <v/>
      </c>
      <c r="U325" s="19" t="str">
        <f>IF([4]道具信息!U325="","",[4]道具信息!U325)</f>
        <v/>
      </c>
      <c r="V325" s="19" t="str">
        <f>IF([4]道具信息!V325="","",[4]道具信息!V325)</f>
        <v/>
      </c>
      <c r="W325" s="19" t="str">
        <f>IF([4]道具信息!W325="","",[4]道具信息!W325)</f>
        <v/>
      </c>
      <c r="X325" s="19" t="str">
        <f>IF([4]道具信息!X325="","",[4]道具信息!X325)</f>
        <v/>
      </c>
      <c r="Y325" s="19" t="str">
        <f>IF([4]道具信息!Y325="","",[4]道具信息!Y325)</f>
        <v/>
      </c>
      <c r="Z325" s="19" t="str">
        <f>IF([4]道具信息!Z325="","",[4]道具信息!Z325)</f>
        <v/>
      </c>
    </row>
    <row r="326" spans="1:26" x14ac:dyDescent="0.15">
      <c r="A326" s="19" t="str">
        <f>IF([4]道具信息!A326="","",[4]道具信息!A326)</f>
        <v/>
      </c>
      <c r="B326" s="19" t="str">
        <f>IF([4]道具信息!B326="","",[4]道具信息!B326)</f>
        <v/>
      </c>
      <c r="C326" s="19">
        <f>IF([4]道具信息!C326="","",[4]道具信息!C326)</f>
        <v>21501</v>
      </c>
      <c r="D326" s="19" t="str">
        <f>IF([4]道具信息!D326="","",[4]道具信息!D326)</f>
        <v>九州迁城令</v>
      </c>
      <c r="E326" s="19">
        <f>IF([4]道具信息!E326="","",[4]道具信息!E326)</f>
        <v>300</v>
      </c>
      <c r="F326" s="19">
        <f>IF([4]道具信息!F326="","",[4]道具信息!F326)</f>
        <v>1</v>
      </c>
      <c r="G326" s="19">
        <f>IF([4]道具信息!G326="","",[4]道具信息!G326)</f>
        <v>1</v>
      </c>
      <c r="H326" s="19">
        <f>IF([4]道具信息!H326="","",[4]道具信息!H326)</f>
        <v>1</v>
      </c>
      <c r="I326" s="19">
        <f>IF([4]道具信息!I326="","",[4]道具信息!I326)</f>
        <v>300</v>
      </c>
      <c r="J326" s="19">
        <f>IF([4]道具信息!J326="","",[4]道具信息!J326)</f>
        <v>300</v>
      </c>
      <c r="K326" s="19">
        <f>IF([4]道具信息!K326="","",[4]道具信息!K326)</f>
        <v>300</v>
      </c>
      <c r="L326" s="19" t="str">
        <f>IF([4]道具信息!L326="","",[4]道具信息!L326)</f>
        <v>使用后城池迁移到指定位置</v>
      </c>
      <c r="M326" s="19" t="str">
        <f>IF([4]道具信息!M326="","",[4]道具信息!M326)</f>
        <v/>
      </c>
      <c r="N326" s="19" t="str">
        <f>IF([4]道具信息!N326="","",[4]道具信息!N326)</f>
        <v/>
      </c>
      <c r="O326" s="19" t="str">
        <f>IF([4]道具信息!O326="","",[4]道具信息!O326)</f>
        <v/>
      </c>
      <c r="P326" s="19" t="str">
        <f>IF([4]道具信息!P326="","",[4]道具信息!P326)</f>
        <v/>
      </c>
      <c r="Q326" s="19" t="str">
        <f>IF([4]道具信息!Q326="","",[4]道具信息!Q326)</f>
        <v/>
      </c>
      <c r="R326" s="19" t="str">
        <f>IF([4]道具信息!R326="","",[4]道具信息!R326)</f>
        <v/>
      </c>
      <c r="S326" s="19" t="str">
        <f>IF([4]道具信息!S326="","",[4]道具信息!S326)</f>
        <v/>
      </c>
      <c r="T326" s="19" t="str">
        <f>IF([4]道具信息!T326="","",[4]道具信息!T326)</f>
        <v/>
      </c>
      <c r="U326" s="19" t="str">
        <f>IF([4]道具信息!U326="","",[4]道具信息!U326)</f>
        <v/>
      </c>
      <c r="V326" s="19" t="str">
        <f>IF([4]道具信息!V326="","",[4]道具信息!V326)</f>
        <v/>
      </c>
      <c r="W326" s="19" t="str">
        <f>IF([4]道具信息!W326="","",[4]道具信息!W326)</f>
        <v/>
      </c>
      <c r="X326" s="19" t="str">
        <f>IF([4]道具信息!X326="","",[4]道具信息!X326)</f>
        <v/>
      </c>
      <c r="Y326" s="19" t="str">
        <f>IF([4]道具信息!Y326="","",[4]道具信息!Y326)</f>
        <v/>
      </c>
      <c r="Z326" s="19" t="str">
        <f>IF([4]道具信息!Z326="","",[4]道具信息!Z326)</f>
        <v/>
      </c>
    </row>
    <row r="327" spans="1:26" x14ac:dyDescent="0.15">
      <c r="A327" s="19" t="str">
        <f>IF([4]道具信息!A327="","",[4]道具信息!A327)</f>
        <v/>
      </c>
      <c r="B327" s="19" t="str">
        <f>IF([4]道具信息!B327="","",[4]道具信息!B327)</f>
        <v/>
      </c>
      <c r="C327" s="19">
        <f>IF([4]道具信息!C327="","",[4]道具信息!C327)</f>
        <v>21504</v>
      </c>
      <c r="D327" s="19" t="str">
        <f>IF([4]道具信息!D327="","",[4]道具信息!D327)</f>
        <v>国内迁城令</v>
      </c>
      <c r="E327" s="19">
        <f>IF([4]道具信息!E327="","",[4]道具信息!E327)</f>
        <v>100</v>
      </c>
      <c r="F327" s="19">
        <f>IF([4]道具信息!F327="","",[4]道具信息!F327)</f>
        <v>1</v>
      </c>
      <c r="G327" s="19">
        <f>IF([4]道具信息!G327="","",[4]道具信息!G327)</f>
        <v>1</v>
      </c>
      <c r="H327" s="19">
        <f>IF([4]道具信息!H327="","",[4]道具信息!H327)</f>
        <v>1</v>
      </c>
      <c r="I327" s="19">
        <f>IF([4]道具信息!I327="","",[4]道具信息!I327)</f>
        <v>100</v>
      </c>
      <c r="J327" s="19">
        <f>IF([4]道具信息!J327="","",[4]道具信息!J327)</f>
        <v>100</v>
      </c>
      <c r="K327" s="19">
        <f>IF([4]道具信息!K327="","",[4]道具信息!K327)</f>
        <v>100</v>
      </c>
      <c r="L327" s="19" t="str">
        <f>IF([4]道具信息!L327="","",[4]道具信息!L327)</f>
        <v>使用后城池迁移到国内指定位置</v>
      </c>
      <c r="M327" s="19" t="str">
        <f>IF([4]道具信息!M327="","",[4]道具信息!M327)</f>
        <v/>
      </c>
      <c r="N327" s="19" t="str">
        <f>IF([4]道具信息!N327="","",[4]道具信息!N327)</f>
        <v/>
      </c>
      <c r="O327" s="19" t="str">
        <f>IF([4]道具信息!O327="","",[4]道具信息!O327)</f>
        <v/>
      </c>
      <c r="P327" s="19" t="str">
        <f>IF([4]道具信息!P327="","",[4]道具信息!P327)</f>
        <v/>
      </c>
      <c r="Q327" s="19" t="str">
        <f>IF([4]道具信息!Q327="","",[4]道具信息!Q327)</f>
        <v/>
      </c>
      <c r="R327" s="19" t="str">
        <f>IF([4]道具信息!R327="","",[4]道具信息!R327)</f>
        <v/>
      </c>
      <c r="S327" s="19" t="str">
        <f>IF([4]道具信息!S327="","",[4]道具信息!S327)</f>
        <v/>
      </c>
      <c r="T327" s="19" t="str">
        <f>IF([4]道具信息!T327="","",[4]道具信息!T327)</f>
        <v/>
      </c>
      <c r="U327" s="19" t="str">
        <f>IF([4]道具信息!U327="","",[4]道具信息!U327)</f>
        <v/>
      </c>
      <c r="V327" s="19" t="str">
        <f>IF([4]道具信息!V327="","",[4]道具信息!V327)</f>
        <v/>
      </c>
      <c r="W327" s="19" t="str">
        <f>IF([4]道具信息!W327="","",[4]道具信息!W327)</f>
        <v/>
      </c>
      <c r="X327" s="19" t="str">
        <f>IF([4]道具信息!X327="","",[4]道具信息!X327)</f>
        <v/>
      </c>
      <c r="Y327" s="19" t="str">
        <f>IF([4]道具信息!Y327="","",[4]道具信息!Y327)</f>
        <v/>
      </c>
      <c r="Z327" s="19" t="str">
        <f>IF([4]道具信息!Z327="","",[4]道具信息!Z327)</f>
        <v/>
      </c>
    </row>
    <row r="328" spans="1:26" x14ac:dyDescent="0.15">
      <c r="A328" s="19" t="str">
        <f>IF([4]道具信息!A328="","",[4]道具信息!A328)</f>
        <v/>
      </c>
      <c r="B328" s="19" t="str">
        <f>IF([4]道具信息!B328="","",[4]道具信息!B328)</f>
        <v/>
      </c>
      <c r="C328" s="19">
        <f>IF([4]道具信息!C328="","",[4]道具信息!C328)</f>
        <v>21502</v>
      </c>
      <c r="D328" s="19" t="str">
        <f>IF([4]道具信息!D328="","",[4]道具信息!D328)</f>
        <v>校武牌</v>
      </c>
      <c r="E328" s="19">
        <f>IF([4]道具信息!E328="","",[4]道具信息!E328)</f>
        <v>20</v>
      </c>
      <c r="F328" s="19">
        <f>IF([4]道具信息!F328="","",[4]道具信息!F328)</f>
        <v>1</v>
      </c>
      <c r="G328" s="19">
        <f>IF([4]道具信息!G328="","",[4]道具信息!G328)</f>
        <v>1</v>
      </c>
      <c r="H328" s="19">
        <f>IF([4]道具信息!H328="","",[4]道具信息!H328)</f>
        <v>1</v>
      </c>
      <c r="I328" s="19">
        <f>IF([4]道具信息!I328="","",[4]道具信息!I328)</f>
        <v>20</v>
      </c>
      <c r="J328" s="19">
        <f>IF([4]道具信息!J328="","",[4]道具信息!J328)</f>
        <v>20</v>
      </c>
      <c r="K328" s="19">
        <f>IF([4]道具信息!K328="","",[4]道具信息!K328)</f>
        <v>20</v>
      </c>
      <c r="L328" s="19" t="str">
        <f>IF([4]道具信息!L328="","",[4]道具信息!L328)</f>
        <v>使用后增加1次校场挑战机会</v>
      </c>
      <c r="M328" s="19" t="str">
        <f>IF([4]道具信息!M328="","",[4]道具信息!M328)</f>
        <v/>
      </c>
      <c r="N328" s="19" t="str">
        <f>IF([4]道具信息!N328="","",[4]道具信息!N328)</f>
        <v/>
      </c>
      <c r="O328" s="19" t="str">
        <f>IF([4]道具信息!O328="","",[4]道具信息!O328)</f>
        <v/>
      </c>
      <c r="P328" s="19" t="str">
        <f>IF([4]道具信息!P328="","",[4]道具信息!P328)</f>
        <v/>
      </c>
      <c r="Q328" s="19" t="str">
        <f>IF([4]道具信息!Q328="","",[4]道具信息!Q328)</f>
        <v/>
      </c>
      <c r="R328" s="19" t="str">
        <f>IF([4]道具信息!R328="","",[4]道具信息!R328)</f>
        <v/>
      </c>
      <c r="S328" s="19" t="str">
        <f>IF([4]道具信息!S328="","",[4]道具信息!S328)</f>
        <v/>
      </c>
      <c r="T328" s="19" t="str">
        <f>IF([4]道具信息!T328="","",[4]道具信息!T328)</f>
        <v/>
      </c>
      <c r="U328" s="19" t="str">
        <f>IF([4]道具信息!U328="","",[4]道具信息!U328)</f>
        <v/>
      </c>
      <c r="V328" s="19" t="str">
        <f>IF([4]道具信息!V328="","",[4]道具信息!V328)</f>
        <v/>
      </c>
      <c r="W328" s="19" t="str">
        <f>IF([4]道具信息!W328="","",[4]道具信息!W328)</f>
        <v/>
      </c>
      <c r="X328" s="19" t="str">
        <f>IF([4]道具信息!X328="","",[4]道具信息!X328)</f>
        <v/>
      </c>
      <c r="Y328" s="19" t="str">
        <f>IF([4]道具信息!Y328="","",[4]道具信息!Y328)</f>
        <v/>
      </c>
      <c r="Z328" s="19" t="str">
        <f>IF([4]道具信息!Z328="","",[4]道具信息!Z328)</f>
        <v/>
      </c>
    </row>
    <row r="329" spans="1:26" x14ac:dyDescent="0.15">
      <c r="A329" s="19" t="str">
        <f>IF([4]道具信息!A329="","",[4]道具信息!A329)</f>
        <v/>
      </c>
      <c r="B329" s="19" t="str">
        <f>IF([4]道具信息!B329="","",[4]道具信息!B329)</f>
        <v/>
      </c>
      <c r="C329" s="19">
        <f>IF([4]道具信息!C329="","",[4]道具信息!C329)</f>
        <v>21503</v>
      </c>
      <c r="D329" s="19" t="str">
        <f>IF([4]道具信息!D329="","",[4]道具信息!D329)</f>
        <v>复仇令</v>
      </c>
      <c r="E329" s="19">
        <f>IF([4]道具信息!E329="","",[4]道具信息!E329)</f>
        <v>50</v>
      </c>
      <c r="F329" s="19">
        <f>IF([4]道具信息!F329="","",[4]道具信息!F329)</f>
        <v>1</v>
      </c>
      <c r="G329" s="19">
        <f>IF([4]道具信息!G329="","",[4]道具信息!G329)</f>
        <v>1</v>
      </c>
      <c r="H329" s="19">
        <f>IF([4]道具信息!H329="","",[4]道具信息!H329)</f>
        <v>1</v>
      </c>
      <c r="I329" s="19">
        <f>IF([4]道具信息!I329="","",[4]道具信息!I329)</f>
        <v>50</v>
      </c>
      <c r="J329" s="19">
        <f>IF([4]道具信息!J329="","",[4]道具信息!J329)</f>
        <v>50</v>
      </c>
      <c r="K329" s="19">
        <f>IF([4]道具信息!K329="","",[4]道具信息!K329)</f>
        <v>50</v>
      </c>
      <c r="L329" s="19" t="str">
        <f>IF([4]道具信息!L329="","",[4]道具信息!L329)</f>
        <v>被其他玩家攻击后，可以通过复仇令追查到该玩家城池所在坐标</v>
      </c>
      <c r="M329" s="19" t="str">
        <f>IF([4]道具信息!M329="","",[4]道具信息!M329)</f>
        <v/>
      </c>
      <c r="N329" s="19" t="str">
        <f>IF([4]道具信息!N329="","",[4]道具信息!N329)</f>
        <v/>
      </c>
      <c r="O329" s="19" t="str">
        <f>IF([4]道具信息!O329="","",[4]道具信息!O329)</f>
        <v/>
      </c>
      <c r="P329" s="19" t="str">
        <f>IF([4]道具信息!P329="","",[4]道具信息!P329)</f>
        <v/>
      </c>
      <c r="Q329" s="19" t="str">
        <f>IF([4]道具信息!Q329="","",[4]道具信息!Q329)</f>
        <v/>
      </c>
      <c r="R329" s="19" t="str">
        <f>IF([4]道具信息!R329="","",[4]道具信息!R329)</f>
        <v/>
      </c>
      <c r="S329" s="19" t="str">
        <f>IF([4]道具信息!S329="","",[4]道具信息!S329)</f>
        <v/>
      </c>
      <c r="T329" s="19" t="str">
        <f>IF([4]道具信息!T329="","",[4]道具信息!T329)</f>
        <v/>
      </c>
      <c r="U329" s="19" t="str">
        <f>IF([4]道具信息!U329="","",[4]道具信息!U329)</f>
        <v/>
      </c>
      <c r="V329" s="19" t="str">
        <f>IF([4]道具信息!V329="","",[4]道具信息!V329)</f>
        <v/>
      </c>
      <c r="W329" s="19" t="str">
        <f>IF([4]道具信息!W329="","",[4]道具信息!W329)</f>
        <v/>
      </c>
      <c r="X329" s="19" t="str">
        <f>IF([4]道具信息!X329="","",[4]道具信息!X329)</f>
        <v/>
      </c>
      <c r="Y329" s="19" t="str">
        <f>IF([4]道具信息!Y329="","",[4]道具信息!Y329)</f>
        <v/>
      </c>
      <c r="Z329" s="19" t="str">
        <f>IF([4]道具信息!Z329="","",[4]道具信息!Z329)</f>
        <v/>
      </c>
    </row>
    <row r="330" spans="1:26" x14ac:dyDescent="0.15">
      <c r="A330" s="19" t="str">
        <f>IF([4]道具信息!A330="","",[4]道具信息!A330)</f>
        <v/>
      </c>
      <c r="B330" s="19" t="str">
        <f>IF([4]道具信息!B330="","",[4]道具信息!B330)</f>
        <v/>
      </c>
      <c r="C330" s="19" t="str">
        <f>IF([4]道具信息!C330="","",[4]道具信息!C330)</f>
        <v/>
      </c>
      <c r="D330" s="19" t="str">
        <f>IF([4]道具信息!D330="","",[4]道具信息!D330)</f>
        <v/>
      </c>
      <c r="E330" s="19" t="str">
        <f>IF([4]道具信息!E330="","",[4]道具信息!E330)</f>
        <v/>
      </c>
      <c r="F330" s="19" t="str">
        <f>IF([4]道具信息!F330="","",[4]道具信息!F330)</f>
        <v/>
      </c>
      <c r="G330" s="19" t="str">
        <f>IF([4]道具信息!G330="","",[4]道具信息!G330)</f>
        <v/>
      </c>
      <c r="H330" s="19" t="str">
        <f>IF([4]道具信息!H330="","",[4]道具信息!H330)</f>
        <v/>
      </c>
      <c r="I330" s="19" t="str">
        <f>IF([4]道具信息!I330="","",[4]道具信息!I330)</f>
        <v/>
      </c>
      <c r="J330" s="19" t="str">
        <f>IF([4]道具信息!J330="","",[4]道具信息!J330)</f>
        <v/>
      </c>
      <c r="K330" s="19" t="str">
        <f>IF([4]道具信息!K330="","",[4]道具信息!K330)</f>
        <v/>
      </c>
      <c r="L330" s="19" t="str">
        <f>IF([4]道具信息!L330="","",[4]道具信息!L330)</f>
        <v/>
      </c>
      <c r="M330" s="19" t="str">
        <f>IF([4]道具信息!M330="","",[4]道具信息!M330)</f>
        <v/>
      </c>
      <c r="N330" s="19" t="str">
        <f>IF([4]道具信息!N330="","",[4]道具信息!N330)</f>
        <v/>
      </c>
      <c r="O330" s="19" t="str">
        <f>IF([4]道具信息!O330="","",[4]道具信息!O330)</f>
        <v/>
      </c>
      <c r="P330" s="19" t="str">
        <f>IF([4]道具信息!P330="","",[4]道具信息!P330)</f>
        <v/>
      </c>
      <c r="Q330" s="19" t="str">
        <f>IF([4]道具信息!Q330="","",[4]道具信息!Q330)</f>
        <v/>
      </c>
      <c r="R330" s="19" t="str">
        <f>IF([4]道具信息!R330="","",[4]道具信息!R330)</f>
        <v/>
      </c>
      <c r="S330" s="19" t="str">
        <f>IF([4]道具信息!S330="","",[4]道具信息!S330)</f>
        <v/>
      </c>
      <c r="T330" s="19" t="str">
        <f>IF([4]道具信息!T330="","",[4]道具信息!T330)</f>
        <v/>
      </c>
      <c r="U330" s="19" t="str">
        <f>IF([4]道具信息!U330="","",[4]道具信息!U330)</f>
        <v/>
      </c>
      <c r="V330" s="19" t="str">
        <f>IF([4]道具信息!V330="","",[4]道具信息!V330)</f>
        <v/>
      </c>
      <c r="W330" s="19" t="str">
        <f>IF([4]道具信息!W330="","",[4]道具信息!W330)</f>
        <v/>
      </c>
      <c r="X330" s="19" t="str">
        <f>IF([4]道具信息!X330="","",[4]道具信息!X330)</f>
        <v/>
      </c>
      <c r="Y330" s="19" t="str">
        <f>IF([4]道具信息!Y330="","",[4]道具信息!Y330)</f>
        <v/>
      </c>
      <c r="Z330" s="19" t="str">
        <f>IF([4]道具信息!Z330="","",[4]道具信息!Z330)</f>
        <v/>
      </c>
    </row>
    <row r="331" spans="1:26" x14ac:dyDescent="0.15">
      <c r="A331" s="19" t="str">
        <f>IF([4]道具信息!A331="","",[4]道具信息!A331)</f>
        <v/>
      </c>
      <c r="B331" s="19" t="str">
        <f>IF([4]道具信息!B331="","",[4]道具信息!B331)</f>
        <v/>
      </c>
      <c r="C331" s="19">
        <f>IF([4]道具信息!C331="","",[4]道具信息!C331)</f>
        <v>26400</v>
      </c>
      <c r="D331" s="19" t="str">
        <f>IF([4]道具信息!D331="","",[4]道具信息!D331)</f>
        <v>步兵虎符</v>
      </c>
      <c r="E331" s="19">
        <f>IF([4]道具信息!E331="","",[4]道具信息!E331)</f>
        <v>200</v>
      </c>
      <c r="F331" s="19">
        <f>IF([4]道具信息!F331="","",[4]道具信息!F331)</f>
        <v>1</v>
      </c>
      <c r="G331" s="19">
        <f>IF([4]道具信息!G331="","",[4]道具信息!G331)</f>
        <v>1</v>
      </c>
      <c r="H331" s="19">
        <f>IF([4]道具信息!H331="","",[4]道具信息!H331)</f>
        <v>1</v>
      </c>
      <c r="I331" s="19">
        <f>IF([4]道具信息!I331="","",[4]道具信息!I331)</f>
        <v>200</v>
      </c>
      <c r="J331" s="19">
        <f>IF([4]道具信息!J331="","",[4]道具信息!J331)</f>
        <v>200</v>
      </c>
      <c r="K331" s="19">
        <f>IF([4]道具信息!K331="","",[4]道具信息!K331)</f>
        <v>200</v>
      </c>
      <c r="L331" s="19" t="str">
        <f>IF([4]道具信息!L331="","",[4]道具信息!L331)</f>
        <v>使用后立即获得10000步兵新兵</v>
      </c>
      <c r="M331" s="19" t="str">
        <f>IF([4]道具信息!M331="","",[4]道具信息!M331)</f>
        <v/>
      </c>
      <c r="N331" s="19" t="str">
        <f>IF([4]道具信息!N331="","",[4]道具信息!N331)</f>
        <v/>
      </c>
      <c r="O331" s="19" t="str">
        <f>IF([4]道具信息!O331="","",[4]道具信息!O331)</f>
        <v/>
      </c>
      <c r="P331" s="19" t="str">
        <f>IF([4]道具信息!P331="","",[4]道具信息!P331)</f>
        <v/>
      </c>
      <c r="Q331" s="19" t="str">
        <f>IF([4]道具信息!Q331="","",[4]道具信息!Q331)</f>
        <v/>
      </c>
      <c r="R331" s="19" t="str">
        <f>IF([4]道具信息!R331="","",[4]道具信息!R331)</f>
        <v/>
      </c>
      <c r="S331" s="19" t="str">
        <f>IF([4]道具信息!S331="","",[4]道具信息!S331)</f>
        <v/>
      </c>
      <c r="T331" s="19" t="str">
        <f>IF([4]道具信息!T331="","",[4]道具信息!T331)</f>
        <v/>
      </c>
      <c r="U331" s="19" t="str">
        <f>IF([4]道具信息!U331="","",[4]道具信息!U331)</f>
        <v/>
      </c>
      <c r="V331" s="19" t="str">
        <f>IF([4]道具信息!V331="","",[4]道具信息!V331)</f>
        <v/>
      </c>
      <c r="W331" s="19" t="str">
        <f>IF([4]道具信息!W331="","",[4]道具信息!W331)</f>
        <v/>
      </c>
      <c r="X331" s="19" t="str">
        <f>IF([4]道具信息!X331="","",[4]道具信息!X331)</f>
        <v/>
      </c>
      <c r="Y331" s="19" t="str">
        <f>IF([4]道具信息!Y331="","",[4]道具信息!Y331)</f>
        <v/>
      </c>
      <c r="Z331" s="19" t="str">
        <f>IF([4]道具信息!Z331="","",[4]道具信息!Z331)</f>
        <v/>
      </c>
    </row>
    <row r="332" spans="1:26" x14ac:dyDescent="0.15">
      <c r="A332" s="19" t="str">
        <f>IF([4]道具信息!A332="","",[4]道具信息!A332)</f>
        <v/>
      </c>
      <c r="B332" s="19" t="str">
        <f>IF([4]道具信息!B332="","",[4]道具信息!B332)</f>
        <v/>
      </c>
      <c r="C332" s="19">
        <f>IF([4]道具信息!C332="","",[4]道具信息!C332)</f>
        <v>26401</v>
      </c>
      <c r="D332" s="19" t="str">
        <f>IF([4]道具信息!D332="","",[4]道具信息!D332)</f>
        <v>骑兵虎符</v>
      </c>
      <c r="E332" s="19">
        <f>IF([4]道具信息!E332="","",[4]道具信息!E332)</f>
        <v>200</v>
      </c>
      <c r="F332" s="19">
        <f>IF([4]道具信息!F332="","",[4]道具信息!F332)</f>
        <v>1</v>
      </c>
      <c r="G332" s="19">
        <f>IF([4]道具信息!G332="","",[4]道具信息!G332)</f>
        <v>1</v>
      </c>
      <c r="H332" s="19">
        <f>IF([4]道具信息!H332="","",[4]道具信息!H332)</f>
        <v>1</v>
      </c>
      <c r="I332" s="19">
        <f>IF([4]道具信息!I332="","",[4]道具信息!I332)</f>
        <v>200</v>
      </c>
      <c r="J332" s="19">
        <f>IF([4]道具信息!J332="","",[4]道具信息!J332)</f>
        <v>200</v>
      </c>
      <c r="K332" s="19">
        <f>IF([4]道具信息!K332="","",[4]道具信息!K332)</f>
        <v>200</v>
      </c>
      <c r="L332" s="19" t="str">
        <f>IF([4]道具信息!L332="","",[4]道具信息!L332)</f>
        <v>使用后立即获得10000骑兵新兵</v>
      </c>
      <c r="M332" s="19" t="str">
        <f>IF([4]道具信息!M332="","",[4]道具信息!M332)</f>
        <v/>
      </c>
      <c r="N332" s="19" t="str">
        <f>IF([4]道具信息!N332="","",[4]道具信息!N332)</f>
        <v/>
      </c>
      <c r="O332" s="19" t="str">
        <f>IF([4]道具信息!O332="","",[4]道具信息!O332)</f>
        <v/>
      </c>
      <c r="P332" s="19" t="str">
        <f>IF([4]道具信息!P332="","",[4]道具信息!P332)</f>
        <v/>
      </c>
      <c r="Q332" s="19" t="str">
        <f>IF([4]道具信息!Q332="","",[4]道具信息!Q332)</f>
        <v/>
      </c>
      <c r="R332" s="19" t="str">
        <f>IF([4]道具信息!R332="","",[4]道具信息!R332)</f>
        <v/>
      </c>
      <c r="S332" s="19" t="str">
        <f>IF([4]道具信息!S332="","",[4]道具信息!S332)</f>
        <v/>
      </c>
      <c r="T332" s="19" t="str">
        <f>IF([4]道具信息!T332="","",[4]道具信息!T332)</f>
        <v/>
      </c>
      <c r="U332" s="19" t="str">
        <f>IF([4]道具信息!U332="","",[4]道具信息!U332)</f>
        <v/>
      </c>
      <c r="V332" s="19" t="str">
        <f>IF([4]道具信息!V332="","",[4]道具信息!V332)</f>
        <v/>
      </c>
      <c r="W332" s="19" t="str">
        <f>IF([4]道具信息!W332="","",[4]道具信息!W332)</f>
        <v/>
      </c>
      <c r="X332" s="19" t="str">
        <f>IF([4]道具信息!X332="","",[4]道具信息!X332)</f>
        <v/>
      </c>
      <c r="Y332" s="19" t="str">
        <f>IF([4]道具信息!Y332="","",[4]道具信息!Y332)</f>
        <v/>
      </c>
      <c r="Z332" s="19" t="str">
        <f>IF([4]道具信息!Z332="","",[4]道具信息!Z332)</f>
        <v/>
      </c>
    </row>
    <row r="333" spans="1:26" x14ac:dyDescent="0.15">
      <c r="A333" s="19" t="str">
        <f>IF([4]道具信息!A333="","",[4]道具信息!A333)</f>
        <v/>
      </c>
      <c r="B333" s="19" t="str">
        <f>IF([4]道具信息!B333="","",[4]道具信息!B333)</f>
        <v/>
      </c>
      <c r="C333" s="19">
        <f>IF([4]道具信息!C333="","",[4]道具信息!C333)</f>
        <v>26402</v>
      </c>
      <c r="D333" s="19" t="str">
        <f>IF([4]道具信息!D333="","",[4]道具信息!D333)</f>
        <v>弓箭虎符</v>
      </c>
      <c r="E333" s="19">
        <f>IF([4]道具信息!E333="","",[4]道具信息!E333)</f>
        <v>200</v>
      </c>
      <c r="F333" s="19">
        <f>IF([4]道具信息!F333="","",[4]道具信息!F333)</f>
        <v>1</v>
      </c>
      <c r="G333" s="19">
        <f>IF([4]道具信息!G333="","",[4]道具信息!G333)</f>
        <v>1</v>
      </c>
      <c r="H333" s="19">
        <f>IF([4]道具信息!H333="","",[4]道具信息!H333)</f>
        <v>1</v>
      </c>
      <c r="I333" s="19">
        <f>IF([4]道具信息!I333="","",[4]道具信息!I333)</f>
        <v>200</v>
      </c>
      <c r="J333" s="19">
        <f>IF([4]道具信息!J333="","",[4]道具信息!J333)</f>
        <v>200</v>
      </c>
      <c r="K333" s="19">
        <f>IF([4]道具信息!K333="","",[4]道具信息!K333)</f>
        <v>200</v>
      </c>
      <c r="L333" s="19" t="str">
        <f>IF([4]道具信息!L333="","",[4]道具信息!L333)</f>
        <v>使用后立即获得10000弓箭新兵</v>
      </c>
      <c r="M333" s="19" t="str">
        <f>IF([4]道具信息!M333="","",[4]道具信息!M333)</f>
        <v/>
      </c>
      <c r="N333" s="19" t="str">
        <f>IF([4]道具信息!N333="","",[4]道具信息!N333)</f>
        <v/>
      </c>
      <c r="O333" s="19" t="str">
        <f>IF([4]道具信息!O333="","",[4]道具信息!O333)</f>
        <v/>
      </c>
      <c r="P333" s="19" t="str">
        <f>IF([4]道具信息!P333="","",[4]道具信息!P333)</f>
        <v/>
      </c>
      <c r="Q333" s="19" t="str">
        <f>IF([4]道具信息!Q333="","",[4]道具信息!Q333)</f>
        <v/>
      </c>
      <c r="R333" s="19" t="str">
        <f>IF([4]道具信息!R333="","",[4]道具信息!R333)</f>
        <v/>
      </c>
      <c r="S333" s="19" t="str">
        <f>IF([4]道具信息!S333="","",[4]道具信息!S333)</f>
        <v/>
      </c>
      <c r="T333" s="19" t="str">
        <f>IF([4]道具信息!T333="","",[4]道具信息!T333)</f>
        <v/>
      </c>
      <c r="U333" s="19" t="str">
        <f>IF([4]道具信息!U333="","",[4]道具信息!U333)</f>
        <v/>
      </c>
      <c r="V333" s="19" t="str">
        <f>IF([4]道具信息!V333="","",[4]道具信息!V333)</f>
        <v/>
      </c>
      <c r="W333" s="19" t="str">
        <f>IF([4]道具信息!W333="","",[4]道具信息!W333)</f>
        <v/>
      </c>
      <c r="X333" s="19" t="str">
        <f>IF([4]道具信息!X333="","",[4]道具信息!X333)</f>
        <v/>
      </c>
      <c r="Y333" s="19" t="str">
        <f>IF([4]道具信息!Y333="","",[4]道具信息!Y333)</f>
        <v/>
      </c>
      <c r="Z333" s="19" t="str">
        <f>IF([4]道具信息!Z333="","",[4]道具信息!Z333)</f>
        <v/>
      </c>
    </row>
    <row r="334" spans="1:26" x14ac:dyDescent="0.15">
      <c r="A334" s="19" t="str">
        <f>IF([4]道具信息!A334="","",[4]道具信息!A334)</f>
        <v/>
      </c>
      <c r="B334" s="19" t="str">
        <f>IF([4]道具信息!B334="","",[4]道具信息!B334)</f>
        <v/>
      </c>
      <c r="C334" s="19">
        <f>IF([4]道具信息!C334="","",[4]道具信息!C334)</f>
        <v>26403</v>
      </c>
      <c r="D334" s="19" t="str">
        <f>IF([4]道具信息!D334="","",[4]道具信息!D334)</f>
        <v>器械虎符</v>
      </c>
      <c r="E334" s="19">
        <f>IF([4]道具信息!E334="","",[4]道具信息!E334)</f>
        <v>200</v>
      </c>
      <c r="F334" s="19">
        <f>IF([4]道具信息!F334="","",[4]道具信息!F334)</f>
        <v>1</v>
      </c>
      <c r="G334" s="19">
        <f>IF([4]道具信息!G334="","",[4]道具信息!G334)</f>
        <v>1</v>
      </c>
      <c r="H334" s="19">
        <f>IF([4]道具信息!H334="","",[4]道具信息!H334)</f>
        <v>1</v>
      </c>
      <c r="I334" s="19">
        <f>IF([4]道具信息!I334="","",[4]道具信息!I334)</f>
        <v>200</v>
      </c>
      <c r="J334" s="19">
        <f>IF([4]道具信息!J334="","",[4]道具信息!J334)</f>
        <v>200</v>
      </c>
      <c r="K334" s="19">
        <f>IF([4]道具信息!K334="","",[4]道具信息!K334)</f>
        <v>200</v>
      </c>
      <c r="L334" s="19" t="str">
        <f>IF([4]道具信息!L334="","",[4]道具信息!L334)</f>
        <v>使用后立即获得10000器械兵新兵</v>
      </c>
      <c r="M334" s="19" t="str">
        <f>IF([4]道具信息!M334="","",[4]道具信息!M334)</f>
        <v/>
      </c>
      <c r="N334" s="19" t="str">
        <f>IF([4]道具信息!N334="","",[4]道具信息!N334)</f>
        <v/>
      </c>
      <c r="O334" s="19" t="str">
        <f>IF([4]道具信息!O334="","",[4]道具信息!O334)</f>
        <v/>
      </c>
      <c r="P334" s="19" t="str">
        <f>IF([4]道具信息!P334="","",[4]道具信息!P334)</f>
        <v/>
      </c>
      <c r="Q334" s="19" t="str">
        <f>IF([4]道具信息!Q334="","",[4]道具信息!Q334)</f>
        <v/>
      </c>
      <c r="R334" s="19" t="str">
        <f>IF([4]道具信息!R334="","",[4]道具信息!R334)</f>
        <v/>
      </c>
      <c r="S334" s="19" t="str">
        <f>IF([4]道具信息!S334="","",[4]道具信息!S334)</f>
        <v/>
      </c>
      <c r="T334" s="19" t="str">
        <f>IF([4]道具信息!T334="","",[4]道具信息!T334)</f>
        <v/>
      </c>
      <c r="U334" s="19" t="str">
        <f>IF([4]道具信息!U334="","",[4]道具信息!U334)</f>
        <v/>
      </c>
      <c r="V334" s="19" t="str">
        <f>IF([4]道具信息!V334="","",[4]道具信息!V334)</f>
        <v/>
      </c>
      <c r="W334" s="19" t="str">
        <f>IF([4]道具信息!W334="","",[4]道具信息!W334)</f>
        <v/>
      </c>
      <c r="X334" s="19" t="str">
        <f>IF([4]道具信息!X334="","",[4]道具信息!X334)</f>
        <v/>
      </c>
      <c r="Y334" s="19" t="str">
        <f>IF([4]道具信息!Y334="","",[4]道具信息!Y334)</f>
        <v/>
      </c>
      <c r="Z334" s="19" t="str">
        <f>IF([4]道具信息!Z334="","",[4]道具信息!Z334)</f>
        <v/>
      </c>
    </row>
    <row r="335" spans="1:26" x14ac:dyDescent="0.15">
      <c r="A335" s="19" t="str">
        <f>IF([4]道具信息!A335="","",[4]道具信息!A335)</f>
        <v/>
      </c>
      <c r="B335" s="19" t="str">
        <f>IF([4]道具信息!B335="","",[4]道具信息!B335)</f>
        <v/>
      </c>
      <c r="C335" s="19" t="str">
        <f>IF([4]道具信息!C335="","",[4]道具信息!C335)</f>
        <v/>
      </c>
      <c r="D335" s="19" t="str">
        <f>IF([4]道具信息!D335="","",[4]道具信息!D335)</f>
        <v/>
      </c>
      <c r="E335" s="19" t="str">
        <f>IF([4]道具信息!E335="","",[4]道具信息!E335)</f>
        <v/>
      </c>
      <c r="F335" s="19" t="str">
        <f>IF([4]道具信息!F335="","",[4]道具信息!F335)</f>
        <v/>
      </c>
      <c r="G335" s="19" t="str">
        <f>IF([4]道具信息!G335="","",[4]道具信息!G335)</f>
        <v/>
      </c>
      <c r="H335" s="19" t="str">
        <f>IF([4]道具信息!H335="","",[4]道具信息!H335)</f>
        <v/>
      </c>
      <c r="I335" s="19" t="str">
        <f>IF([4]道具信息!I335="","",[4]道具信息!I335)</f>
        <v/>
      </c>
      <c r="J335" s="19" t="str">
        <f>IF([4]道具信息!J335="","",[4]道具信息!J335)</f>
        <v/>
      </c>
      <c r="K335" s="19" t="str">
        <f>IF([4]道具信息!K335="","",[4]道具信息!K335)</f>
        <v/>
      </c>
      <c r="L335" s="19" t="str">
        <f>IF([4]道具信息!L335="","",[4]道具信息!L335)</f>
        <v/>
      </c>
      <c r="M335" s="19" t="str">
        <f>IF([4]道具信息!M335="","",[4]道具信息!M335)</f>
        <v/>
      </c>
      <c r="N335" s="19" t="str">
        <f>IF([4]道具信息!N335="","",[4]道具信息!N335)</f>
        <v/>
      </c>
      <c r="O335" s="19" t="str">
        <f>IF([4]道具信息!O335="","",[4]道具信息!O335)</f>
        <v/>
      </c>
      <c r="P335" s="19" t="str">
        <f>IF([4]道具信息!P335="","",[4]道具信息!P335)</f>
        <v/>
      </c>
      <c r="Q335" s="19" t="str">
        <f>IF([4]道具信息!Q335="","",[4]道具信息!Q335)</f>
        <v/>
      </c>
      <c r="R335" s="19" t="str">
        <f>IF([4]道具信息!R335="","",[4]道具信息!R335)</f>
        <v/>
      </c>
      <c r="S335" s="19" t="str">
        <f>IF([4]道具信息!S335="","",[4]道具信息!S335)</f>
        <v/>
      </c>
      <c r="T335" s="19" t="str">
        <f>IF([4]道具信息!T335="","",[4]道具信息!T335)</f>
        <v/>
      </c>
      <c r="U335" s="19" t="str">
        <f>IF([4]道具信息!U335="","",[4]道具信息!U335)</f>
        <v/>
      </c>
      <c r="V335" s="19" t="str">
        <f>IF([4]道具信息!V335="","",[4]道具信息!V335)</f>
        <v/>
      </c>
      <c r="W335" s="19" t="str">
        <f>IF([4]道具信息!W335="","",[4]道具信息!W335)</f>
        <v/>
      </c>
      <c r="X335" s="19" t="str">
        <f>IF([4]道具信息!X335="","",[4]道具信息!X335)</f>
        <v/>
      </c>
      <c r="Y335" s="19" t="str">
        <f>IF([4]道具信息!Y335="","",[4]道具信息!Y335)</f>
        <v/>
      </c>
      <c r="Z335" s="19" t="str">
        <f>IF([4]道具信息!Z335="","",[4]道具信息!Z335)</f>
        <v/>
      </c>
    </row>
    <row r="336" spans="1:26" x14ac:dyDescent="0.15">
      <c r="A336" s="19" t="str">
        <f>IF([4]道具信息!A336="","",[4]道具信息!A336)</f>
        <v/>
      </c>
      <c r="B336" s="19" t="str">
        <f>IF([4]道具信息!B336="","",[4]道具信息!B336)</f>
        <v/>
      </c>
      <c r="C336" s="19">
        <f>IF([4]道具信息!C336="","",[4]道具信息!C336)</f>
        <v>26500</v>
      </c>
      <c r="D336" s="19" t="str">
        <f>IF([4]道具信息!D336="","",[4]道具信息!D336)</f>
        <v>兵法宝箱</v>
      </c>
      <c r="E336" s="19">
        <f>IF([4]道具信息!E336="","",[4]道具信息!E336)</f>
        <v>250</v>
      </c>
      <c r="F336" s="19">
        <f>IF([4]道具信息!F336="","",[4]道具信息!F336)</f>
        <v>1</v>
      </c>
      <c r="G336" s="19">
        <f>IF([4]道具信息!G336="","",[4]道具信息!G336)</f>
        <v>1</v>
      </c>
      <c r="H336" s="19">
        <f>IF([4]道具信息!H336="","",[4]道具信息!H336)</f>
        <v>1</v>
      </c>
      <c r="I336" s="19">
        <f>IF([4]道具信息!I336="","",[4]道具信息!I336)</f>
        <v>250</v>
      </c>
      <c r="J336" s="19">
        <f>IF([4]道具信息!J336="","",[4]道具信息!J336)</f>
        <v>250</v>
      </c>
      <c r="K336" s="19">
        <f>IF([4]道具信息!K336="","",[4]道具信息!K336)</f>
        <v>250</v>
      </c>
      <c r="L336" s="19" t="str">
        <f>IF([4]道具信息!L336="","",[4]道具信息!L336)</f>
        <v>使用后随机获得1个兵法</v>
      </c>
      <c r="M336" s="19" t="str">
        <f>IF([4]道具信息!M336="","",[4]道具信息!M336)</f>
        <v/>
      </c>
      <c r="N336" s="19" t="str">
        <f>IF([4]道具信息!N336="","",[4]道具信息!N336)</f>
        <v/>
      </c>
      <c r="O336" s="19" t="str">
        <f>IF([4]道具信息!O336="","",[4]道具信息!O336)</f>
        <v/>
      </c>
      <c r="P336" s="19" t="str">
        <f>IF([4]道具信息!P336="","",[4]道具信息!P336)</f>
        <v/>
      </c>
      <c r="Q336" s="19" t="str">
        <f>IF([4]道具信息!Q336="","",[4]道具信息!Q336)</f>
        <v/>
      </c>
      <c r="R336" s="19" t="str">
        <f>IF([4]道具信息!R336="","",[4]道具信息!R336)</f>
        <v/>
      </c>
      <c r="S336" s="19" t="str">
        <f>IF([4]道具信息!S336="","",[4]道具信息!S336)</f>
        <v/>
      </c>
      <c r="T336" s="19" t="str">
        <f>IF([4]道具信息!T336="","",[4]道具信息!T336)</f>
        <v/>
      </c>
      <c r="U336" s="19" t="str">
        <f>IF([4]道具信息!U336="","",[4]道具信息!U336)</f>
        <v/>
      </c>
      <c r="V336" s="19" t="str">
        <f>IF([4]道具信息!V336="","",[4]道具信息!V336)</f>
        <v/>
      </c>
      <c r="W336" s="19" t="str">
        <f>IF([4]道具信息!W336="","",[4]道具信息!W336)</f>
        <v/>
      </c>
      <c r="X336" s="19" t="str">
        <f>IF([4]道具信息!X336="","",[4]道具信息!X336)</f>
        <v/>
      </c>
      <c r="Y336" s="19" t="str">
        <f>IF([4]道具信息!Y336="","",[4]道具信息!Y336)</f>
        <v/>
      </c>
      <c r="Z336" s="19" t="str">
        <f>IF([4]道具信息!Z336="","",[4]道具信息!Z336)</f>
        <v/>
      </c>
    </row>
    <row r="337" spans="1:26" x14ac:dyDescent="0.15">
      <c r="A337" s="19" t="str">
        <f>IF([4]道具信息!A337="","",[4]道具信息!A337)</f>
        <v/>
      </c>
      <c r="B337" s="19" t="str">
        <f>IF([4]道具信息!B337="","",[4]道具信息!B337)</f>
        <v/>
      </c>
      <c r="C337" s="19">
        <f>IF([4]道具信息!C337="","",[4]道具信息!C337)</f>
        <v>26501</v>
      </c>
      <c r="D337" s="19" t="str">
        <f>IF([4]道具信息!D337="","",[4]道具信息!D337)</f>
        <v>蓝色兵法宝箱</v>
      </c>
      <c r="E337" s="19">
        <f>IF([4]道具信息!E337="","",[4]道具信息!E337)</f>
        <v>50</v>
      </c>
      <c r="F337" s="19">
        <f>IF([4]道具信息!F337="","",[4]道具信息!F337)</f>
        <v>1</v>
      </c>
      <c r="G337" s="19">
        <f>IF([4]道具信息!G337="","",[4]道具信息!G337)</f>
        <v>1</v>
      </c>
      <c r="H337" s="19">
        <f>IF([4]道具信息!H337="","",[4]道具信息!H337)</f>
        <v>1</v>
      </c>
      <c r="I337" s="19">
        <f>IF([4]道具信息!I337="","",[4]道具信息!I337)</f>
        <v>50</v>
      </c>
      <c r="J337" s="19">
        <f>IF([4]道具信息!J337="","",[4]道具信息!J337)</f>
        <v>50</v>
      </c>
      <c r="K337" s="19">
        <f>IF([4]道具信息!K337="","",[4]道具信息!K337)</f>
        <v>50</v>
      </c>
      <c r="L337" s="19" t="str">
        <f>IF([4]道具信息!L337="","",[4]道具信息!L337)</f>
        <v>使用后随机获得1个蓝色品质兵法</v>
      </c>
      <c r="M337" s="19" t="str">
        <f>IF([4]道具信息!M337="","",[4]道具信息!M337)</f>
        <v/>
      </c>
      <c r="N337" s="19" t="str">
        <f>IF([4]道具信息!N337="","",[4]道具信息!N337)</f>
        <v/>
      </c>
      <c r="O337" s="19" t="str">
        <f>IF([4]道具信息!O337="","",[4]道具信息!O337)</f>
        <v/>
      </c>
      <c r="P337" s="19" t="str">
        <f>IF([4]道具信息!P337="","",[4]道具信息!P337)</f>
        <v/>
      </c>
      <c r="Q337" s="19" t="str">
        <f>IF([4]道具信息!Q337="","",[4]道具信息!Q337)</f>
        <v/>
      </c>
      <c r="R337" s="19" t="str">
        <f>IF([4]道具信息!R337="","",[4]道具信息!R337)</f>
        <v/>
      </c>
      <c r="S337" s="19" t="str">
        <f>IF([4]道具信息!S337="","",[4]道具信息!S337)</f>
        <v/>
      </c>
      <c r="T337" s="19" t="str">
        <f>IF([4]道具信息!T337="","",[4]道具信息!T337)</f>
        <v/>
      </c>
      <c r="U337" s="19" t="str">
        <f>IF([4]道具信息!U337="","",[4]道具信息!U337)</f>
        <v/>
      </c>
      <c r="V337" s="19" t="str">
        <f>IF([4]道具信息!V337="","",[4]道具信息!V337)</f>
        <v/>
      </c>
      <c r="W337" s="19" t="str">
        <f>IF([4]道具信息!W337="","",[4]道具信息!W337)</f>
        <v/>
      </c>
      <c r="X337" s="19" t="str">
        <f>IF([4]道具信息!X337="","",[4]道具信息!X337)</f>
        <v/>
      </c>
      <c r="Y337" s="19" t="str">
        <f>IF([4]道具信息!Y337="","",[4]道具信息!Y337)</f>
        <v/>
      </c>
      <c r="Z337" s="19" t="str">
        <f>IF([4]道具信息!Z337="","",[4]道具信息!Z337)</f>
        <v/>
      </c>
    </row>
    <row r="338" spans="1:26" x14ac:dyDescent="0.15">
      <c r="A338" s="19" t="str">
        <f>IF([4]道具信息!A338="","",[4]道具信息!A338)</f>
        <v/>
      </c>
      <c r="B338" s="19" t="str">
        <f>IF([4]道具信息!B338="","",[4]道具信息!B338)</f>
        <v/>
      </c>
      <c r="C338" s="19">
        <f>IF([4]道具信息!C338="","",[4]道具信息!C338)</f>
        <v>26502</v>
      </c>
      <c r="D338" s="19" t="str">
        <f>IF([4]道具信息!D338="","",[4]道具信息!D338)</f>
        <v>紫色兵法宝箱</v>
      </c>
      <c r="E338" s="19">
        <f>IF([4]道具信息!E338="","",[4]道具信息!E338)</f>
        <v>500</v>
      </c>
      <c r="F338" s="19">
        <f>IF([4]道具信息!F338="","",[4]道具信息!F338)</f>
        <v>1</v>
      </c>
      <c r="G338" s="19">
        <f>IF([4]道具信息!G338="","",[4]道具信息!G338)</f>
        <v>1</v>
      </c>
      <c r="H338" s="19">
        <f>IF([4]道具信息!H338="","",[4]道具信息!H338)</f>
        <v>1</v>
      </c>
      <c r="I338" s="19">
        <f>IF([4]道具信息!I338="","",[4]道具信息!I338)</f>
        <v>500</v>
      </c>
      <c r="J338" s="19">
        <f>IF([4]道具信息!J338="","",[4]道具信息!J338)</f>
        <v>500</v>
      </c>
      <c r="K338" s="19">
        <f>IF([4]道具信息!K338="","",[4]道具信息!K338)</f>
        <v>500</v>
      </c>
      <c r="L338" s="19" t="str">
        <f>IF([4]道具信息!L338="","",[4]道具信息!L338)</f>
        <v>使用后随机获得1个紫色品质兵法</v>
      </c>
      <c r="M338" s="19" t="str">
        <f>IF([4]道具信息!M338="","",[4]道具信息!M338)</f>
        <v/>
      </c>
      <c r="N338" s="19" t="str">
        <f>IF([4]道具信息!N338="","",[4]道具信息!N338)</f>
        <v/>
      </c>
      <c r="O338" s="19" t="str">
        <f>IF([4]道具信息!O338="","",[4]道具信息!O338)</f>
        <v/>
      </c>
      <c r="P338" s="19" t="str">
        <f>IF([4]道具信息!P338="","",[4]道具信息!P338)</f>
        <v/>
      </c>
      <c r="Q338" s="19" t="str">
        <f>IF([4]道具信息!Q338="","",[4]道具信息!Q338)</f>
        <v/>
      </c>
      <c r="R338" s="19" t="str">
        <f>IF([4]道具信息!R338="","",[4]道具信息!R338)</f>
        <v/>
      </c>
      <c r="S338" s="19" t="str">
        <f>IF([4]道具信息!S338="","",[4]道具信息!S338)</f>
        <v/>
      </c>
      <c r="T338" s="19" t="str">
        <f>IF([4]道具信息!T338="","",[4]道具信息!T338)</f>
        <v/>
      </c>
      <c r="U338" s="19" t="str">
        <f>IF([4]道具信息!U338="","",[4]道具信息!U338)</f>
        <v/>
      </c>
      <c r="V338" s="19" t="str">
        <f>IF([4]道具信息!V338="","",[4]道具信息!V338)</f>
        <v/>
      </c>
      <c r="W338" s="19" t="str">
        <f>IF([4]道具信息!W338="","",[4]道具信息!W338)</f>
        <v/>
      </c>
      <c r="X338" s="19" t="str">
        <f>IF([4]道具信息!X338="","",[4]道具信息!X338)</f>
        <v/>
      </c>
      <c r="Y338" s="19" t="str">
        <f>IF([4]道具信息!Y338="","",[4]道具信息!Y338)</f>
        <v/>
      </c>
      <c r="Z338" s="19" t="str">
        <f>IF([4]道具信息!Z338="","",[4]道具信息!Z338)</f>
        <v/>
      </c>
    </row>
    <row r="339" spans="1:26" x14ac:dyDescent="0.15">
      <c r="A339" s="19" t="str">
        <f>IF([4]道具信息!A339="","",[4]道具信息!A339)</f>
        <v/>
      </c>
      <c r="B339" s="19" t="str">
        <f>IF([4]道具信息!B339="","",[4]道具信息!B339)</f>
        <v/>
      </c>
      <c r="C339" s="19">
        <f>IF([4]道具信息!C339="","",[4]道具信息!C339)</f>
        <v>26503</v>
      </c>
      <c r="D339" s="19" t="str">
        <f>IF([4]道具信息!D339="","",[4]道具信息!D339)</f>
        <v>橙色兵法宝箱</v>
      </c>
      <c r="E339" s="19">
        <f>IF([4]道具信息!E339="","",[4]道具信息!E339)</f>
        <v>1680</v>
      </c>
      <c r="F339" s="19">
        <f>IF([4]道具信息!F339="","",[4]道具信息!F339)</f>
        <v>1</v>
      </c>
      <c r="G339" s="19">
        <f>IF([4]道具信息!G339="","",[4]道具信息!G339)</f>
        <v>1</v>
      </c>
      <c r="H339" s="19">
        <f>IF([4]道具信息!H339="","",[4]道具信息!H339)</f>
        <v>1</v>
      </c>
      <c r="I339" s="19">
        <f>IF([4]道具信息!I339="","",[4]道具信息!I339)</f>
        <v>1680</v>
      </c>
      <c r="J339" s="19">
        <f>IF([4]道具信息!J339="","",[4]道具信息!J339)</f>
        <v>1680</v>
      </c>
      <c r="K339" s="19">
        <f>IF([4]道具信息!K339="","",[4]道具信息!K339)</f>
        <v>1680</v>
      </c>
      <c r="L339" s="19" t="str">
        <f>IF([4]道具信息!L339="","",[4]道具信息!L339)</f>
        <v>使用后随机获得1个橙色品质兵法</v>
      </c>
      <c r="M339" s="19" t="str">
        <f>IF([4]道具信息!M339="","",[4]道具信息!M339)</f>
        <v/>
      </c>
      <c r="N339" s="19" t="str">
        <f>IF([4]道具信息!N339="","",[4]道具信息!N339)</f>
        <v/>
      </c>
      <c r="O339" s="19" t="str">
        <f>IF([4]道具信息!O339="","",[4]道具信息!O339)</f>
        <v/>
      </c>
      <c r="P339" s="19" t="str">
        <f>IF([4]道具信息!P339="","",[4]道具信息!P339)</f>
        <v/>
      </c>
      <c r="Q339" s="19" t="str">
        <f>IF([4]道具信息!Q339="","",[4]道具信息!Q339)</f>
        <v/>
      </c>
      <c r="R339" s="19" t="str">
        <f>IF([4]道具信息!R339="","",[4]道具信息!R339)</f>
        <v/>
      </c>
      <c r="S339" s="19" t="str">
        <f>IF([4]道具信息!S339="","",[4]道具信息!S339)</f>
        <v/>
      </c>
      <c r="T339" s="19" t="str">
        <f>IF([4]道具信息!T339="","",[4]道具信息!T339)</f>
        <v/>
      </c>
      <c r="U339" s="19" t="str">
        <f>IF([4]道具信息!U339="","",[4]道具信息!U339)</f>
        <v/>
      </c>
      <c r="V339" s="19" t="str">
        <f>IF([4]道具信息!V339="","",[4]道具信息!V339)</f>
        <v/>
      </c>
      <c r="W339" s="19" t="str">
        <f>IF([4]道具信息!W339="","",[4]道具信息!W339)</f>
        <v/>
      </c>
      <c r="X339" s="19" t="str">
        <f>IF([4]道具信息!X339="","",[4]道具信息!X339)</f>
        <v/>
      </c>
      <c r="Y339" s="19" t="str">
        <f>IF([4]道具信息!Y339="","",[4]道具信息!Y339)</f>
        <v/>
      </c>
      <c r="Z339" s="19" t="str">
        <f>IF([4]道具信息!Z339="","",[4]道具信息!Z339)</f>
        <v/>
      </c>
    </row>
    <row r="340" spans="1:26" x14ac:dyDescent="0.15">
      <c r="A340" s="19" t="str">
        <f>IF([4]道具信息!A340="","",[4]道具信息!A340)</f>
        <v/>
      </c>
      <c r="B340" s="19" t="str">
        <f>IF([4]道具信息!B340="","",[4]道具信息!B340)</f>
        <v/>
      </c>
      <c r="C340" s="19">
        <f>IF([4]道具信息!C340="","",[4]道具信息!C340)</f>
        <v>26504</v>
      </c>
      <c r="D340" s="19" t="str">
        <f>IF([4]道具信息!D340="","",[4]道具信息!D340)</f>
        <v>红色兵法宝箱</v>
      </c>
      <c r="E340" s="19">
        <f>IF([4]道具信息!E340="","",[4]道具信息!E340)</f>
        <v>14100</v>
      </c>
      <c r="F340" s="19">
        <f>IF([4]道具信息!F340="","",[4]道具信息!F340)</f>
        <v>1</v>
      </c>
      <c r="G340" s="19">
        <f>IF([4]道具信息!G340="","",[4]道具信息!G340)</f>
        <v>1</v>
      </c>
      <c r="H340" s="19">
        <f>IF([4]道具信息!H340="","",[4]道具信息!H340)</f>
        <v>1</v>
      </c>
      <c r="I340" s="19">
        <f>IF([4]道具信息!I340="","",[4]道具信息!I340)</f>
        <v>14100</v>
      </c>
      <c r="J340" s="19">
        <f>IF([4]道具信息!J340="","",[4]道具信息!J340)</f>
        <v>14100</v>
      </c>
      <c r="K340" s="19">
        <f>IF([4]道具信息!K340="","",[4]道具信息!K340)</f>
        <v>14100</v>
      </c>
      <c r="L340" s="19" t="str">
        <f>IF([4]道具信息!L340="","",[4]道具信息!L340)</f>
        <v>使用后随机获得1个红色品质兵法</v>
      </c>
      <c r="M340" s="19" t="str">
        <f>IF([4]道具信息!M340="","",[4]道具信息!M340)</f>
        <v/>
      </c>
      <c r="N340" s="19" t="str">
        <f>IF([4]道具信息!N340="","",[4]道具信息!N340)</f>
        <v/>
      </c>
      <c r="O340" s="19" t="str">
        <f>IF([4]道具信息!O340="","",[4]道具信息!O340)</f>
        <v/>
      </c>
      <c r="P340" s="19" t="str">
        <f>IF([4]道具信息!P340="","",[4]道具信息!P340)</f>
        <v/>
      </c>
      <c r="Q340" s="19" t="str">
        <f>IF([4]道具信息!Q340="","",[4]道具信息!Q340)</f>
        <v/>
      </c>
      <c r="R340" s="19" t="str">
        <f>IF([4]道具信息!R340="","",[4]道具信息!R340)</f>
        <v/>
      </c>
      <c r="S340" s="19" t="str">
        <f>IF([4]道具信息!S340="","",[4]道具信息!S340)</f>
        <v/>
      </c>
      <c r="T340" s="19" t="str">
        <f>IF([4]道具信息!T340="","",[4]道具信息!T340)</f>
        <v/>
      </c>
      <c r="U340" s="19" t="str">
        <f>IF([4]道具信息!U340="","",[4]道具信息!U340)</f>
        <v/>
      </c>
      <c r="V340" s="19" t="str">
        <f>IF([4]道具信息!V340="","",[4]道具信息!V340)</f>
        <v/>
      </c>
      <c r="W340" s="19" t="str">
        <f>IF([4]道具信息!W340="","",[4]道具信息!W340)</f>
        <v/>
      </c>
      <c r="X340" s="19" t="str">
        <f>IF([4]道具信息!X340="","",[4]道具信息!X340)</f>
        <v/>
      </c>
      <c r="Y340" s="19" t="str">
        <f>IF([4]道具信息!Y340="","",[4]道具信息!Y340)</f>
        <v/>
      </c>
      <c r="Z340" s="19" t="str">
        <f>IF([4]道具信息!Z340="","",[4]道具信息!Z340)</f>
        <v/>
      </c>
    </row>
    <row r="341" spans="1:26" x14ac:dyDescent="0.15">
      <c r="A341" s="19" t="str">
        <f>IF([4]道具信息!A341="","",[4]道具信息!A341)</f>
        <v/>
      </c>
      <c r="B341" s="19" t="str">
        <f>IF([4]道具信息!B341="","",[4]道具信息!B341)</f>
        <v/>
      </c>
      <c r="C341" s="19" t="str">
        <f>IF([4]道具信息!C341="","",[4]道具信息!C341)</f>
        <v/>
      </c>
      <c r="D341" s="19" t="str">
        <f>IF([4]道具信息!D341="","",[4]道具信息!D341)</f>
        <v>指定or任选蓝色兵法</v>
      </c>
      <c r="E341" s="19">
        <f>IF([4]道具信息!E341="","",[4]道具信息!E341)</f>
        <v>35</v>
      </c>
      <c r="F341" s="19">
        <f>IF([4]道具信息!F341="","",[4]道具信息!F341)</f>
        <v>1</v>
      </c>
      <c r="G341" s="19">
        <f>IF([4]道具信息!G341="","",[4]道具信息!G341)</f>
        <v>1</v>
      </c>
      <c r="H341" s="19">
        <f>IF([4]道具信息!H341="","",[4]道具信息!H341)</f>
        <v>1</v>
      </c>
      <c r="I341" s="19">
        <f>IF([4]道具信息!I341="","",[4]道具信息!I341)</f>
        <v>35</v>
      </c>
      <c r="J341" s="19">
        <f>IF([4]道具信息!J341="","",[4]道具信息!J341)</f>
        <v>35</v>
      </c>
      <c r="K341" s="19">
        <f>IF([4]道具信息!K341="","",[4]道具信息!K341)</f>
        <v>35</v>
      </c>
      <c r="L341" s="19" t="str">
        <f>IF([4]道具信息!L341="","",[4]道具信息!L341)</f>
        <v/>
      </c>
      <c r="M341" s="19" t="str">
        <f>IF([4]道具信息!M341="","",[4]道具信息!M341)</f>
        <v/>
      </c>
      <c r="N341" s="19" t="str">
        <f>IF([4]道具信息!N341="","",[4]道具信息!N341)</f>
        <v/>
      </c>
      <c r="O341" s="19" t="str">
        <f>IF([4]道具信息!O341="","",[4]道具信息!O341)</f>
        <v/>
      </c>
      <c r="P341" s="19" t="str">
        <f>IF([4]道具信息!P341="","",[4]道具信息!P341)</f>
        <v/>
      </c>
      <c r="Q341" s="19" t="str">
        <f>IF([4]道具信息!Q341="","",[4]道具信息!Q341)</f>
        <v/>
      </c>
      <c r="R341" s="19" t="str">
        <f>IF([4]道具信息!R341="","",[4]道具信息!R341)</f>
        <v/>
      </c>
      <c r="S341" s="19" t="str">
        <f>IF([4]道具信息!S341="","",[4]道具信息!S341)</f>
        <v/>
      </c>
      <c r="T341" s="19" t="str">
        <f>IF([4]道具信息!T341="","",[4]道具信息!T341)</f>
        <v/>
      </c>
      <c r="U341" s="19" t="str">
        <f>IF([4]道具信息!U341="","",[4]道具信息!U341)</f>
        <v/>
      </c>
      <c r="V341" s="19" t="str">
        <f>IF([4]道具信息!V341="","",[4]道具信息!V341)</f>
        <v/>
      </c>
      <c r="W341" s="19" t="str">
        <f>IF([4]道具信息!W341="","",[4]道具信息!W341)</f>
        <v/>
      </c>
      <c r="X341" s="19" t="str">
        <f>IF([4]道具信息!X341="","",[4]道具信息!X341)</f>
        <v/>
      </c>
      <c r="Y341" s="19" t="str">
        <f>IF([4]道具信息!Y341="","",[4]道具信息!Y341)</f>
        <v/>
      </c>
      <c r="Z341" s="19" t="str">
        <f>IF([4]道具信息!Z341="","",[4]道具信息!Z341)</f>
        <v/>
      </c>
    </row>
    <row r="342" spans="1:26" x14ac:dyDescent="0.15">
      <c r="A342" s="19" t="str">
        <f>IF([4]道具信息!A342="","",[4]道具信息!A342)</f>
        <v/>
      </c>
      <c r="B342" s="19" t="str">
        <f>IF([4]道具信息!B342="","",[4]道具信息!B342)</f>
        <v/>
      </c>
      <c r="C342" s="19" t="str">
        <f>IF([4]道具信息!C342="","",[4]道具信息!C342)</f>
        <v/>
      </c>
      <c r="D342" s="19" t="str">
        <f>IF([4]道具信息!D342="","",[4]道具信息!D342)</f>
        <v>指定or任选紫色兵法</v>
      </c>
      <c r="E342" s="19">
        <f>IF([4]道具信息!E342="","",[4]道具信息!E342)</f>
        <v>750</v>
      </c>
      <c r="F342" s="19">
        <f>IF([4]道具信息!F342="","",[4]道具信息!F342)</f>
        <v>1</v>
      </c>
      <c r="G342" s="19">
        <f>IF([4]道具信息!G342="","",[4]道具信息!G342)</f>
        <v>1</v>
      </c>
      <c r="H342" s="19">
        <f>IF([4]道具信息!H342="","",[4]道具信息!H342)</f>
        <v>1</v>
      </c>
      <c r="I342" s="19">
        <f>IF([4]道具信息!I342="","",[4]道具信息!I342)</f>
        <v>750</v>
      </c>
      <c r="J342" s="19">
        <f>IF([4]道具信息!J342="","",[4]道具信息!J342)</f>
        <v>750</v>
      </c>
      <c r="K342" s="19">
        <f>IF([4]道具信息!K342="","",[4]道具信息!K342)</f>
        <v>750</v>
      </c>
      <c r="L342" s="19" t="str">
        <f>IF([4]道具信息!L342="","",[4]道具信息!L342)</f>
        <v/>
      </c>
      <c r="M342" s="19" t="str">
        <f>IF([4]道具信息!M342="","",[4]道具信息!M342)</f>
        <v/>
      </c>
      <c r="N342" s="19" t="str">
        <f>IF([4]道具信息!N342="","",[4]道具信息!N342)</f>
        <v/>
      </c>
      <c r="O342" s="19" t="str">
        <f>IF([4]道具信息!O342="","",[4]道具信息!O342)</f>
        <v/>
      </c>
      <c r="P342" s="19" t="str">
        <f>IF([4]道具信息!P342="","",[4]道具信息!P342)</f>
        <v/>
      </c>
      <c r="Q342" s="19" t="str">
        <f>IF([4]道具信息!Q342="","",[4]道具信息!Q342)</f>
        <v/>
      </c>
      <c r="R342" s="19" t="str">
        <f>IF([4]道具信息!R342="","",[4]道具信息!R342)</f>
        <v/>
      </c>
      <c r="S342" s="19" t="str">
        <f>IF([4]道具信息!S342="","",[4]道具信息!S342)</f>
        <v/>
      </c>
      <c r="T342" s="19" t="str">
        <f>IF([4]道具信息!T342="","",[4]道具信息!T342)</f>
        <v/>
      </c>
      <c r="U342" s="19" t="str">
        <f>IF([4]道具信息!U342="","",[4]道具信息!U342)</f>
        <v/>
      </c>
      <c r="V342" s="19" t="str">
        <f>IF([4]道具信息!V342="","",[4]道具信息!V342)</f>
        <v/>
      </c>
      <c r="W342" s="19" t="str">
        <f>IF([4]道具信息!W342="","",[4]道具信息!W342)</f>
        <v/>
      </c>
      <c r="X342" s="19" t="str">
        <f>IF([4]道具信息!X342="","",[4]道具信息!X342)</f>
        <v/>
      </c>
      <c r="Y342" s="19" t="str">
        <f>IF([4]道具信息!Y342="","",[4]道具信息!Y342)</f>
        <v/>
      </c>
      <c r="Z342" s="19" t="str">
        <f>IF([4]道具信息!Z342="","",[4]道具信息!Z342)</f>
        <v/>
      </c>
    </row>
    <row r="343" spans="1:26" x14ac:dyDescent="0.15">
      <c r="A343" s="19" t="str">
        <f>IF([4]道具信息!A343="","",[4]道具信息!A343)</f>
        <v/>
      </c>
      <c r="B343" s="19" t="str">
        <f>IF([4]道具信息!B343="","",[4]道具信息!B343)</f>
        <v/>
      </c>
      <c r="C343" s="19" t="str">
        <f>IF([4]道具信息!C343="","",[4]道具信息!C343)</f>
        <v/>
      </c>
      <c r="D343" s="19" t="str">
        <f>IF([4]道具信息!D343="","",[4]道具信息!D343)</f>
        <v>指定or任选橙色兵法</v>
      </c>
      <c r="E343" s="19">
        <f>IF([4]道具信息!E343="","",[4]道具信息!E343)</f>
        <v>3350</v>
      </c>
      <c r="F343" s="19">
        <f>IF([4]道具信息!F343="","",[4]道具信息!F343)</f>
        <v>1</v>
      </c>
      <c r="G343" s="19">
        <f>IF([4]道具信息!G343="","",[4]道具信息!G343)</f>
        <v>1</v>
      </c>
      <c r="H343" s="19">
        <f>IF([4]道具信息!H343="","",[4]道具信息!H343)</f>
        <v>1</v>
      </c>
      <c r="I343" s="19">
        <f>IF([4]道具信息!I343="","",[4]道具信息!I343)</f>
        <v>3350</v>
      </c>
      <c r="J343" s="19">
        <f>IF([4]道具信息!J343="","",[4]道具信息!J343)</f>
        <v>3350</v>
      </c>
      <c r="K343" s="19">
        <f>IF([4]道具信息!K343="","",[4]道具信息!K343)</f>
        <v>3350</v>
      </c>
      <c r="L343" s="19" t="str">
        <f>IF([4]道具信息!L343="","",[4]道具信息!L343)</f>
        <v/>
      </c>
      <c r="M343" s="19" t="str">
        <f>IF([4]道具信息!M343="","",[4]道具信息!M343)</f>
        <v/>
      </c>
      <c r="N343" s="19" t="str">
        <f>IF([4]道具信息!N343="","",[4]道具信息!N343)</f>
        <v/>
      </c>
      <c r="O343" s="19" t="str">
        <f>IF([4]道具信息!O343="","",[4]道具信息!O343)</f>
        <v/>
      </c>
      <c r="P343" s="19" t="str">
        <f>IF([4]道具信息!P343="","",[4]道具信息!P343)</f>
        <v/>
      </c>
      <c r="Q343" s="19" t="str">
        <f>IF([4]道具信息!Q343="","",[4]道具信息!Q343)</f>
        <v/>
      </c>
      <c r="R343" s="19" t="str">
        <f>IF([4]道具信息!R343="","",[4]道具信息!R343)</f>
        <v/>
      </c>
      <c r="S343" s="19" t="str">
        <f>IF([4]道具信息!S343="","",[4]道具信息!S343)</f>
        <v/>
      </c>
      <c r="T343" s="19" t="str">
        <f>IF([4]道具信息!T343="","",[4]道具信息!T343)</f>
        <v/>
      </c>
      <c r="U343" s="19" t="str">
        <f>IF([4]道具信息!U343="","",[4]道具信息!U343)</f>
        <v/>
      </c>
      <c r="V343" s="19" t="str">
        <f>IF([4]道具信息!V343="","",[4]道具信息!V343)</f>
        <v/>
      </c>
      <c r="W343" s="19" t="str">
        <f>IF([4]道具信息!W343="","",[4]道具信息!W343)</f>
        <v/>
      </c>
      <c r="X343" s="19" t="str">
        <f>IF([4]道具信息!X343="","",[4]道具信息!X343)</f>
        <v/>
      </c>
      <c r="Y343" s="19" t="str">
        <f>IF([4]道具信息!Y343="","",[4]道具信息!Y343)</f>
        <v/>
      </c>
      <c r="Z343" s="19" t="str">
        <f>IF([4]道具信息!Z343="","",[4]道具信息!Z343)</f>
        <v/>
      </c>
    </row>
    <row r="344" spans="1:26" x14ac:dyDescent="0.15">
      <c r="A344" s="19" t="str">
        <f>IF([4]道具信息!A344="","",[4]道具信息!A344)</f>
        <v/>
      </c>
      <c r="B344" s="19" t="str">
        <f>IF([4]道具信息!B344="","",[4]道具信息!B344)</f>
        <v/>
      </c>
      <c r="C344" s="19" t="str">
        <f>IF([4]道具信息!C344="","",[4]道具信息!C344)</f>
        <v/>
      </c>
      <c r="D344" s="19" t="str">
        <f>IF([4]道具信息!D344="","",[4]道具信息!D344)</f>
        <v>指定or任选红色兵法</v>
      </c>
      <c r="E344" s="19">
        <f>IF([4]道具信息!E344="","",[4]道具信息!E344)</f>
        <v>9165</v>
      </c>
      <c r="F344" s="19">
        <f>IF([4]道具信息!F344="","",[4]道具信息!F344)</f>
        <v>1</v>
      </c>
      <c r="G344" s="19">
        <f>IF([4]道具信息!G344="","",[4]道具信息!G344)</f>
        <v>1</v>
      </c>
      <c r="H344" s="19">
        <f>IF([4]道具信息!H344="","",[4]道具信息!H344)</f>
        <v>1</v>
      </c>
      <c r="I344" s="19">
        <f>IF([4]道具信息!I344="","",[4]道具信息!I344)</f>
        <v>9165</v>
      </c>
      <c r="J344" s="19">
        <f>IF([4]道具信息!J344="","",[4]道具信息!J344)</f>
        <v>9165</v>
      </c>
      <c r="K344" s="19">
        <f>IF([4]道具信息!K344="","",[4]道具信息!K344)</f>
        <v>9165</v>
      </c>
      <c r="L344" s="19" t="str">
        <f>IF([4]道具信息!L344="","",[4]道具信息!L344)</f>
        <v/>
      </c>
      <c r="M344" s="19" t="str">
        <f>IF([4]道具信息!M344="","",[4]道具信息!M344)</f>
        <v/>
      </c>
      <c r="N344" s="19" t="str">
        <f>IF([4]道具信息!N344="","",[4]道具信息!N344)</f>
        <v/>
      </c>
      <c r="O344" s="19" t="str">
        <f>IF([4]道具信息!O344="","",[4]道具信息!O344)</f>
        <v/>
      </c>
      <c r="P344" s="19" t="str">
        <f>IF([4]道具信息!P344="","",[4]道具信息!P344)</f>
        <v/>
      </c>
      <c r="Q344" s="19" t="str">
        <f>IF([4]道具信息!Q344="","",[4]道具信息!Q344)</f>
        <v/>
      </c>
      <c r="R344" s="19" t="str">
        <f>IF([4]道具信息!R344="","",[4]道具信息!R344)</f>
        <v/>
      </c>
      <c r="S344" s="19" t="str">
        <f>IF([4]道具信息!S344="","",[4]道具信息!S344)</f>
        <v/>
      </c>
      <c r="T344" s="19" t="str">
        <f>IF([4]道具信息!T344="","",[4]道具信息!T344)</f>
        <v/>
      </c>
      <c r="U344" s="19" t="str">
        <f>IF([4]道具信息!U344="","",[4]道具信息!U344)</f>
        <v/>
      </c>
      <c r="V344" s="19" t="str">
        <f>IF([4]道具信息!V344="","",[4]道具信息!V344)</f>
        <v/>
      </c>
      <c r="W344" s="19" t="str">
        <f>IF([4]道具信息!W344="","",[4]道具信息!W344)</f>
        <v/>
      </c>
      <c r="X344" s="19" t="str">
        <f>IF([4]道具信息!X344="","",[4]道具信息!X344)</f>
        <v/>
      </c>
      <c r="Y344" s="19" t="str">
        <f>IF([4]道具信息!Y344="","",[4]道具信息!Y344)</f>
        <v/>
      </c>
      <c r="Z344" s="19" t="str">
        <f>IF([4]道具信息!Z344="","",[4]道具信息!Z344)</f>
        <v/>
      </c>
    </row>
    <row r="345" spans="1:26" x14ac:dyDescent="0.15">
      <c r="A345" s="19" t="str">
        <f>IF([4]道具信息!A345="","",[4]道具信息!A345)</f>
        <v/>
      </c>
      <c r="B345" s="19" t="str">
        <f>IF([4]道具信息!B345="","",[4]道具信息!B345)</f>
        <v/>
      </c>
      <c r="C345" s="19">
        <f>IF([4]道具信息!C345="","",[4]道具信息!C345)</f>
        <v>26505</v>
      </c>
      <c r="D345" s="19" t="str">
        <f>IF([4]道具信息!D345="","",[4]道具信息!D345)</f>
        <v>兵家信物</v>
      </c>
      <c r="E345" s="19">
        <f>IF([4]道具信息!E345="","",[4]道具信息!E345)</f>
        <v>300</v>
      </c>
      <c r="F345" s="19">
        <f>IF([4]道具信息!F345="","",[4]道具信息!F345)</f>
        <v>1</v>
      </c>
      <c r="G345" s="19">
        <f>IF([4]道具信息!G345="","",[4]道具信息!G345)</f>
        <v>1</v>
      </c>
      <c r="H345" s="19">
        <f>IF([4]道具信息!H345="","",[4]道具信息!H345)</f>
        <v>1</v>
      </c>
      <c r="I345" s="19">
        <f>IF([4]道具信息!I345="","",[4]道具信息!I345)</f>
        <v>300</v>
      </c>
      <c r="J345" s="19">
        <f>IF([4]道具信息!J345="","",[4]道具信息!J345)</f>
        <v>300</v>
      </c>
      <c r="K345" s="19">
        <f>IF([4]道具信息!K345="","",[4]道具信息!K345)</f>
        <v>300</v>
      </c>
      <c r="L345" s="19" t="str">
        <f>IF([4]道具信息!L345="","",[4]道具信息!L345)</f>
        <v>抽取兵法时消耗的道具（赠送10个5分钟通用加速）</v>
      </c>
      <c r="M345" s="19" t="str">
        <f>IF([4]道具信息!M345="","",[4]道具信息!M345)</f>
        <v/>
      </c>
      <c r="N345" s="19" t="str">
        <f>IF([4]道具信息!N345="","",[4]道具信息!N345)</f>
        <v/>
      </c>
      <c r="O345" s="19" t="str">
        <f>IF([4]道具信息!O345="","",[4]道具信息!O345)</f>
        <v/>
      </c>
      <c r="P345" s="19" t="str">
        <f>IF([4]道具信息!P345="","",[4]道具信息!P345)</f>
        <v/>
      </c>
      <c r="Q345" s="19" t="str">
        <f>IF([4]道具信息!Q345="","",[4]道具信息!Q345)</f>
        <v/>
      </c>
      <c r="R345" s="19" t="str">
        <f>IF([4]道具信息!R345="","",[4]道具信息!R345)</f>
        <v/>
      </c>
      <c r="S345" s="19" t="str">
        <f>IF([4]道具信息!S345="","",[4]道具信息!S345)</f>
        <v/>
      </c>
      <c r="T345" s="19" t="str">
        <f>IF([4]道具信息!T345="","",[4]道具信息!T345)</f>
        <v/>
      </c>
      <c r="U345" s="19" t="str">
        <f>IF([4]道具信息!U345="","",[4]道具信息!U345)</f>
        <v/>
      </c>
      <c r="V345" s="19" t="str">
        <f>IF([4]道具信息!V345="","",[4]道具信息!V345)</f>
        <v/>
      </c>
      <c r="W345" s="19" t="str">
        <f>IF([4]道具信息!W345="","",[4]道具信息!W345)</f>
        <v/>
      </c>
      <c r="X345" s="19" t="str">
        <f>IF([4]道具信息!X345="","",[4]道具信息!X345)</f>
        <v/>
      </c>
      <c r="Y345" s="19" t="str">
        <f>IF([4]道具信息!Y345="","",[4]道具信息!Y345)</f>
        <v/>
      </c>
      <c r="Z345" s="19" t="str">
        <f>IF([4]道具信息!Z345="","",[4]道具信息!Z345)</f>
        <v/>
      </c>
    </row>
    <row r="346" spans="1:26" x14ac:dyDescent="0.15">
      <c r="A346" s="19" t="str">
        <f>IF([4]道具信息!A346="","",[4]道具信息!A346)</f>
        <v/>
      </c>
      <c r="B346" s="19" t="str">
        <f>IF([4]道具信息!B346="","",[4]道具信息!B346)</f>
        <v/>
      </c>
      <c r="C346" s="19" t="str">
        <f>IF([4]道具信息!C346="","",[4]道具信息!C346)</f>
        <v/>
      </c>
      <c r="D346" s="19" t="str">
        <f>IF([4]道具信息!D346="","",[4]道具信息!D346)</f>
        <v/>
      </c>
      <c r="E346" s="19" t="str">
        <f>IF([4]道具信息!E346="","",[4]道具信息!E346)</f>
        <v/>
      </c>
      <c r="F346" s="19" t="str">
        <f>IF([4]道具信息!F346="","",[4]道具信息!F346)</f>
        <v/>
      </c>
      <c r="G346" s="19" t="str">
        <f>IF([4]道具信息!G346="","",[4]道具信息!G346)</f>
        <v/>
      </c>
      <c r="H346" s="19" t="str">
        <f>IF([4]道具信息!H346="","",[4]道具信息!H346)</f>
        <v/>
      </c>
      <c r="I346" s="19" t="str">
        <f>IF([4]道具信息!I346="","",[4]道具信息!I346)</f>
        <v/>
      </c>
      <c r="J346" s="19" t="str">
        <f>IF([4]道具信息!J346="","",[4]道具信息!J346)</f>
        <v/>
      </c>
      <c r="K346" s="19" t="str">
        <f>IF([4]道具信息!K346="","",[4]道具信息!K346)</f>
        <v/>
      </c>
      <c r="L346" s="19" t="str">
        <f>IF([4]道具信息!L346="","",[4]道具信息!L346)</f>
        <v/>
      </c>
      <c r="M346" s="19" t="str">
        <f>IF([4]道具信息!M346="","",[4]道具信息!M346)</f>
        <v/>
      </c>
      <c r="N346" s="19" t="str">
        <f>IF([4]道具信息!N346="","",[4]道具信息!N346)</f>
        <v/>
      </c>
      <c r="O346" s="19" t="str">
        <f>IF([4]道具信息!O346="","",[4]道具信息!O346)</f>
        <v/>
      </c>
      <c r="P346" s="19" t="str">
        <f>IF([4]道具信息!P346="","",[4]道具信息!P346)</f>
        <v/>
      </c>
      <c r="Q346" s="19" t="str">
        <f>IF([4]道具信息!Q346="","",[4]道具信息!Q346)</f>
        <v/>
      </c>
      <c r="R346" s="19" t="str">
        <f>IF([4]道具信息!R346="","",[4]道具信息!R346)</f>
        <v/>
      </c>
      <c r="S346" s="19" t="str">
        <f>IF([4]道具信息!S346="","",[4]道具信息!S346)</f>
        <v/>
      </c>
      <c r="T346" s="19" t="str">
        <f>IF([4]道具信息!T346="","",[4]道具信息!T346)</f>
        <v/>
      </c>
      <c r="U346" s="19" t="str">
        <f>IF([4]道具信息!U346="","",[4]道具信息!U346)</f>
        <v/>
      </c>
      <c r="V346" s="19" t="str">
        <f>IF([4]道具信息!V346="","",[4]道具信息!V346)</f>
        <v/>
      </c>
      <c r="W346" s="19" t="str">
        <f>IF([4]道具信息!W346="","",[4]道具信息!W346)</f>
        <v/>
      </c>
      <c r="X346" s="19" t="str">
        <f>IF([4]道具信息!X346="","",[4]道具信息!X346)</f>
        <v/>
      </c>
      <c r="Y346" s="19" t="str">
        <f>IF([4]道具信息!Y346="","",[4]道具信息!Y346)</f>
        <v/>
      </c>
      <c r="Z346" s="19" t="str">
        <f>IF([4]道具信息!Z346="","",[4]道具信息!Z346)</f>
        <v/>
      </c>
    </row>
    <row r="347" spans="1:26" x14ac:dyDescent="0.15">
      <c r="A347" s="19" t="str">
        <f>IF([4]道具信息!A347="","",[4]道具信息!A347)</f>
        <v/>
      </c>
      <c r="B347" s="19" t="str">
        <f>IF([4]道具信息!B347="","",[4]道具信息!B347)</f>
        <v/>
      </c>
      <c r="C347" s="19" t="str">
        <f>IF([4]道具信息!C347="","",[4]道具信息!C347)</f>
        <v/>
      </c>
      <c r="D347" s="19" t="str">
        <f>IF([4]道具信息!D347="","",[4]道具信息!D347)</f>
        <v/>
      </c>
      <c r="E347" s="19" t="str">
        <f>IF([4]道具信息!E347="","",[4]道具信息!E347)</f>
        <v/>
      </c>
      <c r="F347" s="19" t="str">
        <f>IF([4]道具信息!F347="","",[4]道具信息!F347)</f>
        <v/>
      </c>
      <c r="G347" s="19" t="str">
        <f>IF([4]道具信息!G347="","",[4]道具信息!G347)</f>
        <v/>
      </c>
      <c r="H347" s="19" t="str">
        <f>IF([4]道具信息!H347="","",[4]道具信息!H347)</f>
        <v/>
      </c>
      <c r="I347" s="19" t="str">
        <f>IF([4]道具信息!I347="","",[4]道具信息!I347)</f>
        <v/>
      </c>
      <c r="J347" s="19" t="str">
        <f>IF([4]道具信息!J347="","",[4]道具信息!J347)</f>
        <v/>
      </c>
      <c r="K347" s="19" t="str">
        <f>IF([4]道具信息!K347="","",[4]道具信息!K347)</f>
        <v/>
      </c>
      <c r="L347" s="19" t="str">
        <f>IF([4]道具信息!L347="","",[4]道具信息!L347)</f>
        <v/>
      </c>
      <c r="M347" s="19" t="str">
        <f>IF([4]道具信息!M347="","",[4]道具信息!M347)</f>
        <v/>
      </c>
      <c r="N347" s="19" t="str">
        <f>IF([4]道具信息!N347="","",[4]道具信息!N347)</f>
        <v/>
      </c>
      <c r="O347" s="19" t="str">
        <f>IF([4]道具信息!O347="","",[4]道具信息!O347)</f>
        <v/>
      </c>
      <c r="P347" s="19" t="str">
        <f>IF([4]道具信息!P347="","",[4]道具信息!P347)</f>
        <v/>
      </c>
      <c r="Q347" s="19" t="str">
        <f>IF([4]道具信息!Q347="","",[4]道具信息!Q347)</f>
        <v/>
      </c>
      <c r="R347" s="19" t="str">
        <f>IF([4]道具信息!R347="","",[4]道具信息!R347)</f>
        <v/>
      </c>
      <c r="S347" s="19" t="str">
        <f>IF([4]道具信息!S347="","",[4]道具信息!S347)</f>
        <v/>
      </c>
      <c r="T347" s="19" t="str">
        <f>IF([4]道具信息!T347="","",[4]道具信息!T347)</f>
        <v/>
      </c>
      <c r="U347" s="19" t="str">
        <f>IF([4]道具信息!U347="","",[4]道具信息!U347)</f>
        <v/>
      </c>
      <c r="V347" s="19" t="str">
        <f>IF([4]道具信息!V347="","",[4]道具信息!V347)</f>
        <v/>
      </c>
      <c r="W347" s="19" t="str">
        <f>IF([4]道具信息!W347="","",[4]道具信息!W347)</f>
        <v/>
      </c>
      <c r="X347" s="19" t="str">
        <f>IF([4]道具信息!X347="","",[4]道具信息!X347)</f>
        <v/>
      </c>
      <c r="Y347" s="19" t="str">
        <f>IF([4]道具信息!Y347="","",[4]道具信息!Y347)</f>
        <v/>
      </c>
      <c r="Z347" s="19" t="str">
        <f>IF([4]道具信息!Z347="","",[4]道具信息!Z347)</f>
        <v/>
      </c>
    </row>
    <row r="348" spans="1:26" x14ac:dyDescent="0.15">
      <c r="A348" s="19" t="str">
        <f>IF([4]道具信息!A348="","",[4]道具信息!A348)</f>
        <v/>
      </c>
      <c r="B348" s="19" t="str">
        <f>IF([4]道具信息!B348="","",[4]道具信息!B348)</f>
        <v/>
      </c>
      <c r="C348" s="19">
        <f>IF([4]道具信息!C348="","",[4]道具信息!C348)</f>
        <v>26520</v>
      </c>
      <c r="D348" s="19" t="str">
        <f>IF([4]道具信息!D348="","",[4]道具信息!D348)</f>
        <v>紫色兵法自选宝箱</v>
      </c>
      <c r="E348" s="19">
        <f>IF([4]道具信息!E348="","",[4]道具信息!E348)</f>
        <v>750</v>
      </c>
      <c r="F348" s="19">
        <f>IF([4]道具信息!F348="","",[4]道具信息!F348)</f>
        <v>1</v>
      </c>
      <c r="G348" s="19">
        <f>IF([4]道具信息!G348="","",[4]道具信息!G348)</f>
        <v>1</v>
      </c>
      <c r="H348" s="19">
        <f>IF([4]道具信息!H348="","",[4]道具信息!H348)</f>
        <v>1</v>
      </c>
      <c r="I348" s="19">
        <f>IF([4]道具信息!I348="","",[4]道具信息!I348)</f>
        <v>750</v>
      </c>
      <c r="J348" s="19">
        <f>IF([4]道具信息!J348="","",[4]道具信息!J348)</f>
        <v>750</v>
      </c>
      <c r="K348" s="19">
        <f>IF([4]道具信息!K348="","",[4]道具信息!K348)</f>
        <v>750</v>
      </c>
      <c r="L348" s="19" t="str">
        <f>IF([4]道具信息!L348="","",[4]道具信息!L348)</f>
        <v>使用后可选择一个紫色兵法。紫色兵法：攻其不备、出奇制胜、破军夺志</v>
      </c>
      <c r="M348" s="19" t="str">
        <f>IF([4]道具信息!M348="","",[4]道具信息!M348)</f>
        <v/>
      </c>
      <c r="N348" s="19" t="str">
        <f>IF([4]道具信息!N348="","",[4]道具信息!N348)</f>
        <v/>
      </c>
      <c r="O348" s="19" t="str">
        <f>IF([4]道具信息!O348="","",[4]道具信息!O348)</f>
        <v/>
      </c>
      <c r="P348" s="19" t="str">
        <f>IF([4]道具信息!P348="","",[4]道具信息!P348)</f>
        <v/>
      </c>
      <c r="Q348" s="19" t="str">
        <f>IF([4]道具信息!Q348="","",[4]道具信息!Q348)</f>
        <v/>
      </c>
      <c r="R348" s="19" t="str">
        <f>IF([4]道具信息!R348="","",[4]道具信息!R348)</f>
        <v/>
      </c>
      <c r="S348" s="19" t="str">
        <f>IF([4]道具信息!S348="","",[4]道具信息!S348)</f>
        <v/>
      </c>
      <c r="T348" s="19" t="str">
        <f>IF([4]道具信息!T348="","",[4]道具信息!T348)</f>
        <v/>
      </c>
      <c r="U348" s="19" t="str">
        <f>IF([4]道具信息!U348="","",[4]道具信息!U348)</f>
        <v/>
      </c>
      <c r="V348" s="19" t="str">
        <f>IF([4]道具信息!V348="","",[4]道具信息!V348)</f>
        <v/>
      </c>
      <c r="W348" s="19" t="str">
        <f>IF([4]道具信息!W348="","",[4]道具信息!W348)</f>
        <v/>
      </c>
      <c r="X348" s="19" t="str">
        <f>IF([4]道具信息!X348="","",[4]道具信息!X348)</f>
        <v/>
      </c>
      <c r="Y348" s="19" t="str">
        <f>IF([4]道具信息!Y348="","",[4]道具信息!Y348)</f>
        <v/>
      </c>
      <c r="Z348" s="19" t="str">
        <f>IF([4]道具信息!Z348="","",[4]道具信息!Z348)</f>
        <v/>
      </c>
    </row>
    <row r="349" spans="1:26" x14ac:dyDescent="0.15">
      <c r="A349" s="19" t="str">
        <f>IF([4]道具信息!A349="","",[4]道具信息!A349)</f>
        <v/>
      </c>
      <c r="B349" s="19" t="str">
        <f>IF([4]道具信息!B349="","",[4]道具信息!B349)</f>
        <v/>
      </c>
      <c r="C349" s="19">
        <f>IF([4]道具信息!C349="","",[4]道具信息!C349)</f>
        <v>26521</v>
      </c>
      <c r="D349" s="19" t="str">
        <f>IF([4]道具信息!D349="","",[4]道具信息!D349)</f>
        <v>橙色兵法自选宝箱</v>
      </c>
      <c r="E349" s="19">
        <f>IF([4]道具信息!E349="","",[4]道具信息!E349)</f>
        <v>3350</v>
      </c>
      <c r="F349" s="19">
        <f>IF([4]道具信息!F349="","",[4]道具信息!F349)</f>
        <v>1</v>
      </c>
      <c r="G349" s="19">
        <f>IF([4]道具信息!G349="","",[4]道具信息!G349)</f>
        <v>1</v>
      </c>
      <c r="H349" s="19">
        <f>IF([4]道具信息!H349="","",[4]道具信息!H349)</f>
        <v>1</v>
      </c>
      <c r="I349" s="19">
        <f>IF([4]道具信息!I349="","",[4]道具信息!I349)</f>
        <v>3350</v>
      </c>
      <c r="J349" s="19">
        <f>IF([4]道具信息!J349="","",[4]道具信息!J349)</f>
        <v>3350</v>
      </c>
      <c r="K349" s="19">
        <f>IF([4]道具信息!K349="","",[4]道具信息!K349)</f>
        <v>3350</v>
      </c>
      <c r="L349" s="19" t="str">
        <f>IF([4]道具信息!L349="","",[4]道具信息!L349)</f>
        <v>使用后可选择一个橙色兵法。橙色兵法：援军秘策、养精蓄锐、退敌千里、奇佐鬼谋</v>
      </c>
      <c r="M349" s="19" t="str">
        <f>IF([4]道具信息!M349="","",[4]道具信息!M349)</f>
        <v/>
      </c>
      <c r="N349" s="19" t="str">
        <f>IF([4]道具信息!N349="","",[4]道具信息!N349)</f>
        <v/>
      </c>
      <c r="O349" s="19" t="str">
        <f>IF([4]道具信息!O349="","",[4]道具信息!O349)</f>
        <v/>
      </c>
      <c r="P349" s="19" t="str">
        <f>IF([4]道具信息!P349="","",[4]道具信息!P349)</f>
        <v/>
      </c>
      <c r="Q349" s="19" t="str">
        <f>IF([4]道具信息!Q349="","",[4]道具信息!Q349)</f>
        <v/>
      </c>
      <c r="R349" s="19" t="str">
        <f>IF([4]道具信息!R349="","",[4]道具信息!R349)</f>
        <v/>
      </c>
      <c r="S349" s="19" t="str">
        <f>IF([4]道具信息!S349="","",[4]道具信息!S349)</f>
        <v/>
      </c>
      <c r="T349" s="19" t="str">
        <f>IF([4]道具信息!T349="","",[4]道具信息!T349)</f>
        <v/>
      </c>
      <c r="U349" s="19" t="str">
        <f>IF([4]道具信息!U349="","",[4]道具信息!U349)</f>
        <v/>
      </c>
      <c r="V349" s="19" t="str">
        <f>IF([4]道具信息!V349="","",[4]道具信息!V349)</f>
        <v/>
      </c>
      <c r="W349" s="19" t="str">
        <f>IF([4]道具信息!W349="","",[4]道具信息!W349)</f>
        <v/>
      </c>
      <c r="X349" s="19" t="str">
        <f>IF([4]道具信息!X349="","",[4]道具信息!X349)</f>
        <v/>
      </c>
      <c r="Y349" s="19" t="str">
        <f>IF([4]道具信息!Y349="","",[4]道具信息!Y349)</f>
        <v/>
      </c>
      <c r="Z349" s="19" t="str">
        <f>IF([4]道具信息!Z349="","",[4]道具信息!Z349)</f>
        <v/>
      </c>
    </row>
    <row r="350" spans="1:26" x14ac:dyDescent="0.15">
      <c r="A350" s="19" t="str">
        <f>IF([4]道具信息!A350="","",[4]道具信息!A350)</f>
        <v/>
      </c>
      <c r="B350" s="19" t="str">
        <f>IF([4]道具信息!B350="","",[4]道具信息!B350)</f>
        <v/>
      </c>
      <c r="C350" s="19" t="str">
        <f>IF([4]道具信息!C350="","",[4]道具信息!C350)</f>
        <v/>
      </c>
      <c r="D350" s="19" t="str">
        <f>IF([4]道具信息!D350="","",[4]道具信息!D350)</f>
        <v/>
      </c>
      <c r="E350" s="19" t="str">
        <f>IF([4]道具信息!E350="","",[4]道具信息!E350)</f>
        <v/>
      </c>
      <c r="F350" s="19" t="str">
        <f>IF([4]道具信息!F350="","",[4]道具信息!F350)</f>
        <v/>
      </c>
      <c r="G350" s="19" t="str">
        <f>IF([4]道具信息!G350="","",[4]道具信息!G350)</f>
        <v/>
      </c>
      <c r="H350" s="19" t="str">
        <f>IF([4]道具信息!H350="","",[4]道具信息!H350)</f>
        <v/>
      </c>
      <c r="I350" s="19" t="str">
        <f>IF([4]道具信息!I350="","",[4]道具信息!I350)</f>
        <v/>
      </c>
      <c r="J350" s="19" t="str">
        <f>IF([4]道具信息!J350="","",[4]道具信息!J350)</f>
        <v/>
      </c>
      <c r="K350" s="19" t="str">
        <f>IF([4]道具信息!K350="","",[4]道具信息!K350)</f>
        <v/>
      </c>
      <c r="L350" s="19" t="str">
        <f>IF([4]道具信息!L350="","",[4]道具信息!L350)</f>
        <v/>
      </c>
      <c r="M350" s="19" t="str">
        <f>IF([4]道具信息!M350="","",[4]道具信息!M350)</f>
        <v/>
      </c>
      <c r="N350" s="19" t="str">
        <f>IF([4]道具信息!N350="","",[4]道具信息!N350)</f>
        <v/>
      </c>
      <c r="O350" s="19" t="str">
        <f>IF([4]道具信息!O350="","",[4]道具信息!O350)</f>
        <v/>
      </c>
      <c r="P350" s="19" t="str">
        <f>IF([4]道具信息!P350="","",[4]道具信息!P350)</f>
        <v/>
      </c>
      <c r="Q350" s="19" t="str">
        <f>IF([4]道具信息!Q350="","",[4]道具信息!Q350)</f>
        <v/>
      </c>
      <c r="R350" s="19" t="str">
        <f>IF([4]道具信息!R350="","",[4]道具信息!R350)</f>
        <v/>
      </c>
      <c r="S350" s="19" t="str">
        <f>IF([4]道具信息!S350="","",[4]道具信息!S350)</f>
        <v/>
      </c>
      <c r="T350" s="19" t="str">
        <f>IF([4]道具信息!T350="","",[4]道具信息!T350)</f>
        <v/>
      </c>
      <c r="U350" s="19" t="str">
        <f>IF([4]道具信息!U350="","",[4]道具信息!U350)</f>
        <v/>
      </c>
      <c r="V350" s="19" t="str">
        <f>IF([4]道具信息!V350="","",[4]道具信息!V350)</f>
        <v/>
      </c>
      <c r="W350" s="19" t="str">
        <f>IF([4]道具信息!W350="","",[4]道具信息!W350)</f>
        <v/>
      </c>
      <c r="X350" s="19" t="str">
        <f>IF([4]道具信息!X350="","",[4]道具信息!X350)</f>
        <v/>
      </c>
      <c r="Y350" s="19" t="str">
        <f>IF([4]道具信息!Y350="","",[4]道具信息!Y350)</f>
        <v/>
      </c>
      <c r="Z350" s="19" t="str">
        <f>IF([4]道具信息!Z350="","",[4]道具信息!Z350)</f>
        <v/>
      </c>
    </row>
    <row r="351" spans="1:26" x14ac:dyDescent="0.15">
      <c r="A351" s="19" t="str">
        <f>IF([4]道具信息!A351="","",[4]道具信息!A351)</f>
        <v/>
      </c>
      <c r="B351" s="19" t="str">
        <f>IF([4]道具信息!B351="","",[4]道具信息!B351)</f>
        <v/>
      </c>
      <c r="C351" s="19">
        <f>IF([4]道具信息!C351="","",[4]道具信息!C351)</f>
        <v>26551</v>
      </c>
      <c r="D351" s="19" t="str">
        <f>IF([4]道具信息!D351="","",[4]道具信息!D351)</f>
        <v>虎符宝箱</v>
      </c>
      <c r="E351" s="19">
        <f>IF([4]道具信息!E351="","",[4]道具信息!E351)</f>
        <v>160</v>
      </c>
      <c r="F351" s="19">
        <f>IF([4]道具信息!F351="","",[4]道具信息!F351)</f>
        <v>1</v>
      </c>
      <c r="G351" s="19">
        <f>IF([4]道具信息!G351="","",[4]道具信息!G351)</f>
        <v>1</v>
      </c>
      <c r="H351" s="19">
        <f>IF([4]道具信息!H351="","",[4]道具信息!H351)</f>
        <v>1</v>
      </c>
      <c r="I351" s="19">
        <f>IF([4]道具信息!I351="","",[4]道具信息!I351)</f>
        <v>160</v>
      </c>
      <c r="J351" s="19">
        <f>IF([4]道具信息!J351="","",[4]道具信息!J351)</f>
        <v>160</v>
      </c>
      <c r="K351" s="19">
        <f>IF([4]道具信息!K351="","",[4]道具信息!K351)</f>
        <v>160</v>
      </c>
      <c r="L351" s="19" t="str">
        <f>IF([4]道具信息!L351="","",[4]道具信息!L351)</f>
        <v>使用后随机获得1个虎符</v>
      </c>
      <c r="M351" s="19" t="str">
        <f>IF([4]道具信息!M351="","",[4]道具信息!M351)</f>
        <v/>
      </c>
      <c r="N351" s="19" t="str">
        <f>IF([4]道具信息!N351="","",[4]道具信息!N351)</f>
        <v/>
      </c>
      <c r="O351" s="19" t="str">
        <f>IF([4]道具信息!O351="","",[4]道具信息!O351)</f>
        <v/>
      </c>
      <c r="P351" s="19" t="str">
        <f>IF([4]道具信息!P351="","",[4]道具信息!P351)</f>
        <v/>
      </c>
      <c r="Q351" s="19" t="str">
        <f>IF([4]道具信息!Q351="","",[4]道具信息!Q351)</f>
        <v/>
      </c>
      <c r="R351" s="19" t="str">
        <f>IF([4]道具信息!R351="","",[4]道具信息!R351)</f>
        <v/>
      </c>
      <c r="S351" s="19" t="str">
        <f>IF([4]道具信息!S351="","",[4]道具信息!S351)</f>
        <v/>
      </c>
      <c r="T351" s="19" t="str">
        <f>IF([4]道具信息!T351="","",[4]道具信息!T351)</f>
        <v/>
      </c>
      <c r="U351" s="19" t="str">
        <f>IF([4]道具信息!U351="","",[4]道具信息!U351)</f>
        <v/>
      </c>
      <c r="V351" s="19" t="str">
        <f>IF([4]道具信息!V351="","",[4]道具信息!V351)</f>
        <v/>
      </c>
      <c r="W351" s="19" t="str">
        <f>IF([4]道具信息!W351="","",[4]道具信息!W351)</f>
        <v/>
      </c>
      <c r="X351" s="19" t="str">
        <f>IF([4]道具信息!X351="","",[4]道具信息!X351)</f>
        <v/>
      </c>
      <c r="Y351" s="19" t="str">
        <f>IF([4]道具信息!Y351="","",[4]道具信息!Y351)</f>
        <v/>
      </c>
      <c r="Z351" s="19" t="str">
        <f>IF([4]道具信息!Z351="","",[4]道具信息!Z351)</f>
        <v/>
      </c>
    </row>
    <row r="352" spans="1:26" x14ac:dyDescent="0.15">
      <c r="A352" s="19" t="str">
        <f>IF([4]道具信息!A352="","",[4]道具信息!A352)</f>
        <v/>
      </c>
      <c r="B352" s="19" t="str">
        <f>IF([4]道具信息!B352="","",[4]道具信息!B352)</f>
        <v/>
      </c>
      <c r="C352" s="19">
        <f>IF([4]道具信息!C352="","",[4]道具信息!C352)</f>
        <v>26552</v>
      </c>
      <c r="D352" s="19" t="str">
        <f>IF([4]道具信息!D352="","",[4]道具信息!D352)</f>
        <v>1级贡品宝箱</v>
      </c>
      <c r="E352" s="19">
        <f>IF([4]道具信息!E352="","",[4]道具信息!E352)</f>
        <v>40</v>
      </c>
      <c r="F352" s="19">
        <f>IF([4]道具信息!F352="","",[4]道具信息!F352)</f>
        <v>1</v>
      </c>
      <c r="G352" s="19">
        <f>IF([4]道具信息!G352="","",[4]道具信息!G352)</f>
        <v>1</v>
      </c>
      <c r="H352" s="19">
        <f>IF([4]道具信息!H352="","",[4]道具信息!H352)</f>
        <v>1</v>
      </c>
      <c r="I352" s="19">
        <f>IF([4]道具信息!I352="","",[4]道具信息!I352)</f>
        <v>40</v>
      </c>
      <c r="J352" s="19">
        <f>IF([4]道具信息!J352="","",[4]道具信息!J352)</f>
        <v>40</v>
      </c>
      <c r="K352" s="19">
        <f>IF([4]道具信息!K352="","",[4]道具信息!K352)</f>
        <v>40</v>
      </c>
      <c r="L352" s="19" t="str">
        <f>IF([4]道具信息!L352="","",[4]道具信息!L352)</f>
        <v>使用后随机获得铜镜、陶罐中的1个贡品</v>
      </c>
      <c r="M352" s="19" t="str">
        <f>IF([4]道具信息!M352="","",[4]道具信息!M352)</f>
        <v/>
      </c>
      <c r="N352" s="19" t="str">
        <f>IF([4]道具信息!N352="","",[4]道具信息!N352)</f>
        <v/>
      </c>
      <c r="O352" s="19" t="str">
        <f>IF([4]道具信息!O352="","",[4]道具信息!O352)</f>
        <v/>
      </c>
      <c r="P352" s="19" t="str">
        <f>IF([4]道具信息!P352="","",[4]道具信息!P352)</f>
        <v/>
      </c>
      <c r="Q352" s="19" t="str">
        <f>IF([4]道具信息!Q352="","",[4]道具信息!Q352)</f>
        <v/>
      </c>
      <c r="R352" s="19" t="str">
        <f>IF([4]道具信息!R352="","",[4]道具信息!R352)</f>
        <v/>
      </c>
      <c r="S352" s="19" t="str">
        <f>IF([4]道具信息!S352="","",[4]道具信息!S352)</f>
        <v/>
      </c>
      <c r="T352" s="19" t="str">
        <f>IF([4]道具信息!T352="","",[4]道具信息!T352)</f>
        <v/>
      </c>
      <c r="U352" s="19" t="str">
        <f>IF([4]道具信息!U352="","",[4]道具信息!U352)</f>
        <v/>
      </c>
      <c r="V352" s="19" t="str">
        <f>IF([4]道具信息!V352="","",[4]道具信息!V352)</f>
        <v/>
      </c>
      <c r="W352" s="19" t="str">
        <f>IF([4]道具信息!W352="","",[4]道具信息!W352)</f>
        <v/>
      </c>
      <c r="X352" s="19" t="str">
        <f>IF([4]道具信息!X352="","",[4]道具信息!X352)</f>
        <v/>
      </c>
      <c r="Y352" s="19" t="str">
        <f>IF([4]道具信息!Y352="","",[4]道具信息!Y352)</f>
        <v/>
      </c>
      <c r="Z352" s="19" t="str">
        <f>IF([4]道具信息!Z352="","",[4]道具信息!Z352)</f>
        <v/>
      </c>
    </row>
    <row r="353" spans="1:26" x14ac:dyDescent="0.15">
      <c r="A353" s="19" t="str">
        <f>IF([4]道具信息!A353="","",[4]道具信息!A353)</f>
        <v/>
      </c>
      <c r="B353" s="19" t="str">
        <f>IF([4]道具信息!B353="","",[4]道具信息!B353)</f>
        <v/>
      </c>
      <c r="C353" s="19">
        <f>IF([4]道具信息!C353="","",[4]道具信息!C353)</f>
        <v>26553</v>
      </c>
      <c r="D353" s="19" t="str">
        <f>IF([4]道具信息!D353="","",[4]道具信息!D353)</f>
        <v>2级贡品宝箱</v>
      </c>
      <c r="E353" s="19">
        <f>IF([4]道具信息!E353="","",[4]道具信息!E353)</f>
        <v>60</v>
      </c>
      <c r="F353" s="19">
        <f>IF([4]道具信息!F353="","",[4]道具信息!F353)</f>
        <v>1</v>
      </c>
      <c r="G353" s="19">
        <f>IF([4]道具信息!G353="","",[4]道具信息!G353)</f>
        <v>1</v>
      </c>
      <c r="H353" s="19">
        <f>IF([4]道具信息!H353="","",[4]道具信息!H353)</f>
        <v>1</v>
      </c>
      <c r="I353" s="19">
        <f>IF([4]道具信息!I353="","",[4]道具信息!I353)</f>
        <v>60</v>
      </c>
      <c r="J353" s="19">
        <f>IF([4]道具信息!J353="","",[4]道具信息!J353)</f>
        <v>60</v>
      </c>
      <c r="K353" s="19">
        <f>IF([4]道具信息!K353="","",[4]道具信息!K353)</f>
        <v>60</v>
      </c>
      <c r="L353" s="19" t="str">
        <f>IF([4]道具信息!L353="","",[4]道具信息!L353)</f>
        <v>使用后随机获得水晶杯、香鼎、铜壶中的1个贡品</v>
      </c>
      <c r="M353" s="19" t="str">
        <f>IF([4]道具信息!M353="","",[4]道具信息!M353)</f>
        <v/>
      </c>
      <c r="N353" s="19" t="str">
        <f>IF([4]道具信息!N353="","",[4]道具信息!N353)</f>
        <v/>
      </c>
      <c r="O353" s="19" t="str">
        <f>IF([4]道具信息!O353="","",[4]道具信息!O353)</f>
        <v/>
      </c>
      <c r="P353" s="19" t="str">
        <f>IF([4]道具信息!P353="","",[4]道具信息!P353)</f>
        <v/>
      </c>
      <c r="Q353" s="19" t="str">
        <f>IF([4]道具信息!Q353="","",[4]道具信息!Q353)</f>
        <v/>
      </c>
      <c r="R353" s="19" t="str">
        <f>IF([4]道具信息!R353="","",[4]道具信息!R353)</f>
        <v/>
      </c>
      <c r="S353" s="19" t="str">
        <f>IF([4]道具信息!S353="","",[4]道具信息!S353)</f>
        <v/>
      </c>
      <c r="T353" s="19" t="str">
        <f>IF([4]道具信息!T353="","",[4]道具信息!T353)</f>
        <v/>
      </c>
      <c r="U353" s="19" t="str">
        <f>IF([4]道具信息!U353="","",[4]道具信息!U353)</f>
        <v/>
      </c>
      <c r="V353" s="19" t="str">
        <f>IF([4]道具信息!V353="","",[4]道具信息!V353)</f>
        <v/>
      </c>
      <c r="W353" s="19" t="str">
        <f>IF([4]道具信息!W353="","",[4]道具信息!W353)</f>
        <v/>
      </c>
      <c r="X353" s="19" t="str">
        <f>IF([4]道具信息!X353="","",[4]道具信息!X353)</f>
        <v/>
      </c>
      <c r="Y353" s="19" t="str">
        <f>IF([4]道具信息!Y353="","",[4]道具信息!Y353)</f>
        <v/>
      </c>
      <c r="Z353" s="19" t="str">
        <f>IF([4]道具信息!Z353="","",[4]道具信息!Z353)</f>
        <v/>
      </c>
    </row>
    <row r="354" spans="1:26" x14ac:dyDescent="0.15">
      <c r="A354" s="19" t="str">
        <f>IF([4]道具信息!A354="","",[4]道具信息!A354)</f>
        <v/>
      </c>
      <c r="B354" s="19" t="str">
        <f>IF([4]道具信息!B354="","",[4]道具信息!B354)</f>
        <v/>
      </c>
      <c r="C354" s="19">
        <f>IF([4]道具信息!C354="","",[4]道具信息!C354)</f>
        <v>26554</v>
      </c>
      <c r="D354" s="19" t="str">
        <f>IF([4]道具信息!D354="","",[4]道具信息!D354)</f>
        <v>3级贡品宝箱</v>
      </c>
      <c r="E354" s="19">
        <f>IF([4]道具信息!E354="","",[4]道具信息!E354)</f>
        <v>80</v>
      </c>
      <c r="F354" s="19">
        <f>IF([4]道具信息!F354="","",[4]道具信息!F354)</f>
        <v>1</v>
      </c>
      <c r="G354" s="19">
        <f>IF([4]道具信息!G354="","",[4]道具信息!G354)</f>
        <v>1</v>
      </c>
      <c r="H354" s="19">
        <f>IF([4]道具信息!H354="","",[4]道具信息!H354)</f>
        <v>1</v>
      </c>
      <c r="I354" s="19">
        <f>IF([4]道具信息!I354="","",[4]道具信息!I354)</f>
        <v>80</v>
      </c>
      <c r="J354" s="19">
        <f>IF([4]道具信息!J354="","",[4]道具信息!J354)</f>
        <v>80</v>
      </c>
      <c r="K354" s="19">
        <f>IF([4]道具信息!K354="","",[4]道具信息!K354)</f>
        <v>80</v>
      </c>
      <c r="L354" s="19" t="str">
        <f>IF([4]道具信息!L354="","",[4]道具信息!L354)</f>
        <v>使用后随机获得长颈壶、方陶皿、兽头觥、象形尊中的1个贡品</v>
      </c>
      <c r="M354" s="19" t="str">
        <f>IF([4]道具信息!M354="","",[4]道具信息!M354)</f>
        <v/>
      </c>
      <c r="N354" s="19" t="str">
        <f>IF([4]道具信息!N354="","",[4]道具信息!N354)</f>
        <v/>
      </c>
      <c r="O354" s="19" t="str">
        <f>IF([4]道具信息!O354="","",[4]道具信息!O354)</f>
        <v/>
      </c>
      <c r="P354" s="19" t="str">
        <f>IF([4]道具信息!P354="","",[4]道具信息!P354)</f>
        <v/>
      </c>
      <c r="Q354" s="19" t="str">
        <f>IF([4]道具信息!Q354="","",[4]道具信息!Q354)</f>
        <v/>
      </c>
      <c r="R354" s="19" t="str">
        <f>IF([4]道具信息!R354="","",[4]道具信息!R354)</f>
        <v/>
      </c>
      <c r="S354" s="19" t="str">
        <f>IF([4]道具信息!S354="","",[4]道具信息!S354)</f>
        <v/>
      </c>
      <c r="T354" s="19" t="str">
        <f>IF([4]道具信息!T354="","",[4]道具信息!T354)</f>
        <v/>
      </c>
      <c r="U354" s="19" t="str">
        <f>IF([4]道具信息!U354="","",[4]道具信息!U354)</f>
        <v/>
      </c>
      <c r="V354" s="19" t="str">
        <f>IF([4]道具信息!V354="","",[4]道具信息!V354)</f>
        <v/>
      </c>
      <c r="W354" s="19" t="str">
        <f>IF([4]道具信息!W354="","",[4]道具信息!W354)</f>
        <v/>
      </c>
      <c r="X354" s="19" t="str">
        <f>IF([4]道具信息!X354="","",[4]道具信息!X354)</f>
        <v/>
      </c>
      <c r="Y354" s="19" t="str">
        <f>IF([4]道具信息!Y354="","",[4]道具信息!Y354)</f>
        <v/>
      </c>
      <c r="Z354" s="19" t="str">
        <f>IF([4]道具信息!Z354="","",[4]道具信息!Z354)</f>
        <v/>
      </c>
    </row>
    <row r="355" spans="1:26" x14ac:dyDescent="0.15">
      <c r="A355" s="19" t="str">
        <f>IF([4]道具信息!A355="","",[4]道具信息!A355)</f>
        <v/>
      </c>
      <c r="B355" s="19" t="str">
        <f>IF([4]道具信息!B355="","",[4]道具信息!B355)</f>
        <v/>
      </c>
      <c r="C355" s="19">
        <f>IF([4]道具信息!C355="","",[4]道具信息!C355)</f>
        <v>26555</v>
      </c>
      <c r="D355" s="19" t="str">
        <f>IF([4]道具信息!D355="","",[4]道具信息!D355)</f>
        <v>4级贡品宝箱</v>
      </c>
      <c r="E355" s="19">
        <f>IF([4]道具信息!E355="","",[4]道具信息!E355)</f>
        <v>100</v>
      </c>
      <c r="F355" s="19">
        <f>IF([4]道具信息!F355="","",[4]道具信息!F355)</f>
        <v>1</v>
      </c>
      <c r="G355" s="19">
        <f>IF([4]道具信息!G355="","",[4]道具信息!G355)</f>
        <v>1</v>
      </c>
      <c r="H355" s="19">
        <f>IF([4]道具信息!H355="","",[4]道具信息!H355)</f>
        <v>1</v>
      </c>
      <c r="I355" s="19">
        <f>IF([4]道具信息!I355="","",[4]道具信息!I355)</f>
        <v>100</v>
      </c>
      <c r="J355" s="19">
        <f>IF([4]道具信息!J355="","",[4]道具信息!J355)</f>
        <v>100</v>
      </c>
      <c r="K355" s="19">
        <f>IF([4]道具信息!K355="","",[4]道具信息!K355)</f>
        <v>100</v>
      </c>
      <c r="L355" s="19" t="str">
        <f>IF([4]道具信息!L355="","",[4]道具信息!L355)</f>
        <v>使用后随机获得冰鉴、螭首盉、三足爵、鎏金缶中的1个贡品</v>
      </c>
      <c r="M355" s="19" t="str">
        <f>IF([4]道具信息!M355="","",[4]道具信息!M355)</f>
        <v/>
      </c>
      <c r="N355" s="19" t="str">
        <f>IF([4]道具信息!N355="","",[4]道具信息!N355)</f>
        <v/>
      </c>
      <c r="O355" s="19" t="str">
        <f>IF([4]道具信息!O355="","",[4]道具信息!O355)</f>
        <v/>
      </c>
      <c r="P355" s="19" t="str">
        <f>IF([4]道具信息!P355="","",[4]道具信息!P355)</f>
        <v/>
      </c>
      <c r="Q355" s="19" t="str">
        <f>IF([4]道具信息!Q355="","",[4]道具信息!Q355)</f>
        <v/>
      </c>
      <c r="R355" s="19" t="str">
        <f>IF([4]道具信息!R355="","",[4]道具信息!R355)</f>
        <v/>
      </c>
      <c r="S355" s="19" t="str">
        <f>IF([4]道具信息!S355="","",[4]道具信息!S355)</f>
        <v/>
      </c>
      <c r="T355" s="19" t="str">
        <f>IF([4]道具信息!T355="","",[4]道具信息!T355)</f>
        <v/>
      </c>
      <c r="U355" s="19" t="str">
        <f>IF([4]道具信息!U355="","",[4]道具信息!U355)</f>
        <v/>
      </c>
      <c r="V355" s="19" t="str">
        <f>IF([4]道具信息!V355="","",[4]道具信息!V355)</f>
        <v/>
      </c>
      <c r="W355" s="19" t="str">
        <f>IF([4]道具信息!W355="","",[4]道具信息!W355)</f>
        <v/>
      </c>
      <c r="X355" s="19" t="str">
        <f>IF([4]道具信息!X355="","",[4]道具信息!X355)</f>
        <v/>
      </c>
      <c r="Y355" s="19" t="str">
        <f>IF([4]道具信息!Y355="","",[4]道具信息!Y355)</f>
        <v/>
      </c>
      <c r="Z355" s="19" t="str">
        <f>IF([4]道具信息!Z355="","",[4]道具信息!Z355)</f>
        <v/>
      </c>
    </row>
    <row r="356" spans="1:26" x14ac:dyDescent="0.15">
      <c r="A356" s="19" t="str">
        <f>IF([4]道具信息!A356="","",[4]道具信息!A356)</f>
        <v/>
      </c>
      <c r="B356" s="19" t="str">
        <f>IF([4]道具信息!B356="","",[4]道具信息!B356)</f>
        <v/>
      </c>
      <c r="C356" s="19">
        <f>IF([4]道具信息!C356="","",[4]道具信息!C356)</f>
        <v>26556</v>
      </c>
      <c r="D356" s="19" t="str">
        <f>IF([4]道具信息!D356="","",[4]道具信息!D356)</f>
        <v>5级贡品宝箱</v>
      </c>
      <c r="E356" s="19">
        <f>IF([4]道具信息!E356="","",[4]道具信息!E356)</f>
        <v>120</v>
      </c>
      <c r="F356" s="19">
        <f>IF([4]道具信息!F356="","",[4]道具信息!F356)</f>
        <v>1</v>
      </c>
      <c r="G356" s="19">
        <f>IF([4]道具信息!G356="","",[4]道具信息!G356)</f>
        <v>1</v>
      </c>
      <c r="H356" s="19">
        <f>IF([4]道具信息!H356="","",[4]道具信息!H356)</f>
        <v>1</v>
      </c>
      <c r="I356" s="19">
        <f>IF([4]道具信息!I356="","",[4]道具信息!I356)</f>
        <v>120</v>
      </c>
      <c r="J356" s="19">
        <f>IF([4]道具信息!J356="","",[4]道具信息!J356)</f>
        <v>120</v>
      </c>
      <c r="K356" s="19">
        <f>IF([4]道具信息!K356="","",[4]道具信息!K356)</f>
        <v>120</v>
      </c>
      <c r="L356" s="19" t="str">
        <f>IF([4]道具信息!L356="","",[4]道具信息!L356)</f>
        <v>使用后随机获得锦瑟、编钟、石磬、瑶琴中的1个贡品</v>
      </c>
      <c r="M356" s="19" t="str">
        <f>IF([4]道具信息!M356="","",[4]道具信息!M356)</f>
        <v/>
      </c>
      <c r="N356" s="19" t="str">
        <f>IF([4]道具信息!N356="","",[4]道具信息!N356)</f>
        <v/>
      </c>
      <c r="O356" s="19" t="str">
        <f>IF([4]道具信息!O356="","",[4]道具信息!O356)</f>
        <v/>
      </c>
      <c r="P356" s="19" t="str">
        <f>IF([4]道具信息!P356="","",[4]道具信息!P356)</f>
        <v/>
      </c>
      <c r="Q356" s="19" t="str">
        <f>IF([4]道具信息!Q356="","",[4]道具信息!Q356)</f>
        <v/>
      </c>
      <c r="R356" s="19" t="str">
        <f>IF([4]道具信息!R356="","",[4]道具信息!R356)</f>
        <v/>
      </c>
      <c r="S356" s="19" t="str">
        <f>IF([4]道具信息!S356="","",[4]道具信息!S356)</f>
        <v/>
      </c>
      <c r="T356" s="19" t="str">
        <f>IF([4]道具信息!T356="","",[4]道具信息!T356)</f>
        <v/>
      </c>
      <c r="U356" s="19" t="str">
        <f>IF([4]道具信息!U356="","",[4]道具信息!U356)</f>
        <v/>
      </c>
      <c r="V356" s="19" t="str">
        <f>IF([4]道具信息!V356="","",[4]道具信息!V356)</f>
        <v/>
      </c>
      <c r="W356" s="19" t="str">
        <f>IF([4]道具信息!W356="","",[4]道具信息!W356)</f>
        <v/>
      </c>
      <c r="X356" s="19" t="str">
        <f>IF([4]道具信息!X356="","",[4]道具信息!X356)</f>
        <v/>
      </c>
      <c r="Y356" s="19" t="str">
        <f>IF([4]道具信息!Y356="","",[4]道具信息!Y356)</f>
        <v/>
      </c>
      <c r="Z356" s="19" t="str">
        <f>IF([4]道具信息!Z356="","",[4]道具信息!Z356)</f>
        <v/>
      </c>
    </row>
    <row r="357" spans="1:26" x14ac:dyDescent="0.15">
      <c r="A357" s="19" t="str">
        <f>IF([4]道具信息!A357="","",[4]道具信息!A357)</f>
        <v/>
      </c>
      <c r="B357" s="19" t="str">
        <f>IF([4]道具信息!B357="","",[4]道具信息!B357)</f>
        <v/>
      </c>
      <c r="C357" s="19">
        <f>IF([4]道具信息!C357="","",[4]道具信息!C357)</f>
        <v>26557</v>
      </c>
      <c r="D357" s="19" t="str">
        <f>IF([4]道具信息!D357="","",[4]道具信息!D357)</f>
        <v>6级贡品宝箱</v>
      </c>
      <c r="E357" s="19">
        <f>IF([4]道具信息!E357="","",[4]道具信息!E357)</f>
        <v>140</v>
      </c>
      <c r="F357" s="19">
        <f>IF([4]道具信息!F357="","",[4]道具信息!F357)</f>
        <v>1</v>
      </c>
      <c r="G357" s="19">
        <f>IF([4]道具信息!G357="","",[4]道具信息!G357)</f>
        <v>1</v>
      </c>
      <c r="H357" s="19">
        <f>IF([4]道具信息!H357="","",[4]道具信息!H357)</f>
        <v>1</v>
      </c>
      <c r="I357" s="19">
        <f>IF([4]道具信息!I357="","",[4]道具信息!I357)</f>
        <v>140</v>
      </c>
      <c r="J357" s="19">
        <f>IF([4]道具信息!J357="","",[4]道具信息!J357)</f>
        <v>140</v>
      </c>
      <c r="K357" s="19">
        <f>IF([4]道具信息!K357="","",[4]道具信息!K357)</f>
        <v>140</v>
      </c>
      <c r="L357" s="19" t="str">
        <f>IF([4]道具信息!L357="","",[4]道具信息!L357)</f>
        <v>使用后随机获得青圭、赤璋、白琥、玄璜中的1个贡品</v>
      </c>
      <c r="M357" s="19" t="str">
        <f>IF([4]道具信息!M357="","",[4]道具信息!M357)</f>
        <v/>
      </c>
      <c r="N357" s="19" t="str">
        <f>IF([4]道具信息!N357="","",[4]道具信息!N357)</f>
        <v/>
      </c>
      <c r="O357" s="19" t="str">
        <f>IF([4]道具信息!O357="","",[4]道具信息!O357)</f>
        <v/>
      </c>
      <c r="P357" s="19" t="str">
        <f>IF([4]道具信息!P357="","",[4]道具信息!P357)</f>
        <v/>
      </c>
      <c r="Q357" s="19" t="str">
        <f>IF([4]道具信息!Q357="","",[4]道具信息!Q357)</f>
        <v/>
      </c>
      <c r="R357" s="19" t="str">
        <f>IF([4]道具信息!R357="","",[4]道具信息!R357)</f>
        <v/>
      </c>
      <c r="S357" s="19" t="str">
        <f>IF([4]道具信息!S357="","",[4]道具信息!S357)</f>
        <v/>
      </c>
      <c r="T357" s="19" t="str">
        <f>IF([4]道具信息!T357="","",[4]道具信息!T357)</f>
        <v/>
      </c>
      <c r="U357" s="19" t="str">
        <f>IF([4]道具信息!U357="","",[4]道具信息!U357)</f>
        <v/>
      </c>
      <c r="V357" s="19" t="str">
        <f>IF([4]道具信息!V357="","",[4]道具信息!V357)</f>
        <v/>
      </c>
      <c r="W357" s="19" t="str">
        <f>IF([4]道具信息!W357="","",[4]道具信息!W357)</f>
        <v/>
      </c>
      <c r="X357" s="19" t="str">
        <f>IF([4]道具信息!X357="","",[4]道具信息!X357)</f>
        <v/>
      </c>
      <c r="Y357" s="19" t="str">
        <f>IF([4]道具信息!Y357="","",[4]道具信息!Y357)</f>
        <v/>
      </c>
      <c r="Z357" s="19" t="str">
        <f>IF([4]道具信息!Z357="","",[4]道具信息!Z357)</f>
        <v/>
      </c>
    </row>
    <row r="358" spans="1:26" x14ac:dyDescent="0.15">
      <c r="A358" s="19" t="str">
        <f>IF([4]道具信息!A358="","",[4]道具信息!A358)</f>
        <v/>
      </c>
      <c r="B358" s="19" t="str">
        <f>IF([4]道具信息!B358="","",[4]道具信息!B358)</f>
        <v/>
      </c>
      <c r="C358" s="19" t="str">
        <f>IF([4]道具信息!C358="","",[4]道具信息!C358)</f>
        <v/>
      </c>
      <c r="D358" s="19" t="str">
        <f>IF([4]道具信息!D358="","",[4]道具信息!D358)</f>
        <v/>
      </c>
      <c r="E358" s="19" t="str">
        <f>IF([4]道具信息!E358="","",[4]道具信息!E358)</f>
        <v/>
      </c>
      <c r="F358" s="19" t="str">
        <f>IF([4]道具信息!F358="","",[4]道具信息!F358)</f>
        <v/>
      </c>
      <c r="G358" s="19" t="str">
        <f>IF([4]道具信息!G358="","",[4]道具信息!G358)</f>
        <v/>
      </c>
      <c r="H358" s="19" t="str">
        <f>IF([4]道具信息!H358="","",[4]道具信息!H358)</f>
        <v/>
      </c>
      <c r="I358" s="19" t="str">
        <f>IF([4]道具信息!I358="","",[4]道具信息!I358)</f>
        <v/>
      </c>
      <c r="J358" s="19" t="str">
        <f>IF([4]道具信息!J358="","",[4]道具信息!J358)</f>
        <v/>
      </c>
      <c r="K358" s="19" t="str">
        <f>IF([4]道具信息!K358="","",[4]道具信息!K358)</f>
        <v/>
      </c>
      <c r="L358" s="19" t="str">
        <f>IF([4]道具信息!L358="","",[4]道具信息!L358)</f>
        <v/>
      </c>
      <c r="M358" s="19" t="str">
        <f>IF([4]道具信息!M358="","",[4]道具信息!M358)</f>
        <v/>
      </c>
      <c r="N358" s="19" t="str">
        <f>IF([4]道具信息!N358="","",[4]道具信息!N358)</f>
        <v/>
      </c>
      <c r="O358" s="19" t="str">
        <f>IF([4]道具信息!O358="","",[4]道具信息!O358)</f>
        <v/>
      </c>
      <c r="P358" s="19" t="str">
        <f>IF([4]道具信息!P358="","",[4]道具信息!P358)</f>
        <v/>
      </c>
      <c r="Q358" s="19" t="str">
        <f>IF([4]道具信息!Q358="","",[4]道具信息!Q358)</f>
        <v/>
      </c>
      <c r="R358" s="19" t="str">
        <f>IF([4]道具信息!R358="","",[4]道具信息!R358)</f>
        <v/>
      </c>
      <c r="S358" s="19" t="str">
        <f>IF([4]道具信息!S358="","",[4]道具信息!S358)</f>
        <v/>
      </c>
      <c r="T358" s="19" t="str">
        <f>IF([4]道具信息!T358="","",[4]道具信息!T358)</f>
        <v/>
      </c>
      <c r="U358" s="19" t="str">
        <f>IF([4]道具信息!U358="","",[4]道具信息!U358)</f>
        <v/>
      </c>
      <c r="V358" s="19" t="str">
        <f>IF([4]道具信息!V358="","",[4]道具信息!V358)</f>
        <v/>
      </c>
      <c r="W358" s="19" t="str">
        <f>IF([4]道具信息!W358="","",[4]道具信息!W358)</f>
        <v/>
      </c>
      <c r="X358" s="19" t="str">
        <f>IF([4]道具信息!X358="","",[4]道具信息!X358)</f>
        <v/>
      </c>
      <c r="Y358" s="19" t="str">
        <f>IF([4]道具信息!Y358="","",[4]道具信息!Y358)</f>
        <v/>
      </c>
      <c r="Z358" s="19" t="str">
        <f>IF([4]道具信息!Z358="","",[4]道具信息!Z358)</f>
        <v/>
      </c>
    </row>
    <row r="359" spans="1:26" x14ac:dyDescent="0.15">
      <c r="A359" s="19" t="str">
        <f>IF([4]道具信息!A359="","",[4]道具信息!A359)</f>
        <v/>
      </c>
      <c r="B359" s="19" t="str">
        <f>IF([4]道具信息!B359="","",[4]道具信息!B359)</f>
        <v/>
      </c>
      <c r="C359" s="19">
        <f>IF([4]道具信息!C359="","",[4]道具信息!C359)</f>
        <v>21251</v>
      </c>
      <c r="D359" s="19" t="str">
        <f>IF([4]道具信息!D359="","",[4]道具信息!D359)</f>
        <v>绿色装备宝箱</v>
      </c>
      <c r="E359" s="19">
        <f>IF([4]道具信息!E359="","",[4]道具信息!E359)</f>
        <v>35</v>
      </c>
      <c r="F359" s="19">
        <f>IF([4]道具信息!F359="","",[4]道具信息!F359)</f>
        <v>1</v>
      </c>
      <c r="G359" s="19">
        <f>IF([4]道具信息!G359="","",[4]道具信息!G359)</f>
        <v>1</v>
      </c>
      <c r="H359" s="19">
        <f>IF([4]道具信息!H359="","",[4]道具信息!H359)</f>
        <v>1</v>
      </c>
      <c r="I359" s="19">
        <f>IF([4]道具信息!I359="","",[4]道具信息!I359)</f>
        <v>35</v>
      </c>
      <c r="J359" s="19">
        <f>IF([4]道具信息!J359="","",[4]道具信息!J359)</f>
        <v>35</v>
      </c>
      <c r="K359" s="19">
        <f>IF([4]道具信息!K359="","",[4]道具信息!K359)</f>
        <v>35</v>
      </c>
      <c r="L359" s="19" t="str">
        <f>IF([4]道具信息!L359="","",[4]道具信息!L359)</f>
        <v>使用后随机获得1件品质为绿色的装备</v>
      </c>
      <c r="M359" s="19" t="str">
        <f>IF([4]道具信息!M359="","",[4]道具信息!M359)</f>
        <v/>
      </c>
      <c r="N359" s="19" t="str">
        <f>IF([4]道具信息!N359="","",[4]道具信息!N359)</f>
        <v/>
      </c>
      <c r="O359" s="19" t="str">
        <f>IF([4]道具信息!O359="","",[4]道具信息!O359)</f>
        <v/>
      </c>
      <c r="P359" s="19" t="str">
        <f>IF([4]道具信息!P359="","",[4]道具信息!P359)</f>
        <v/>
      </c>
      <c r="Q359" s="19" t="str">
        <f>IF([4]道具信息!Q359="","",[4]道具信息!Q359)</f>
        <v/>
      </c>
      <c r="R359" s="19" t="str">
        <f>IF([4]道具信息!R359="","",[4]道具信息!R359)</f>
        <v/>
      </c>
      <c r="S359" s="19" t="str">
        <f>IF([4]道具信息!S359="","",[4]道具信息!S359)</f>
        <v/>
      </c>
      <c r="T359" s="19" t="str">
        <f>IF([4]道具信息!T359="","",[4]道具信息!T359)</f>
        <v/>
      </c>
      <c r="U359" s="19" t="str">
        <f>IF([4]道具信息!U359="","",[4]道具信息!U359)</f>
        <v/>
      </c>
      <c r="V359" s="19" t="str">
        <f>IF([4]道具信息!V359="","",[4]道具信息!V359)</f>
        <v/>
      </c>
      <c r="W359" s="19" t="str">
        <f>IF([4]道具信息!W359="","",[4]道具信息!W359)</f>
        <v/>
      </c>
      <c r="X359" s="19" t="str">
        <f>IF([4]道具信息!X359="","",[4]道具信息!X359)</f>
        <v/>
      </c>
      <c r="Y359" s="19" t="str">
        <f>IF([4]道具信息!Y359="","",[4]道具信息!Y359)</f>
        <v/>
      </c>
      <c r="Z359" s="19" t="str">
        <f>IF([4]道具信息!Z359="","",[4]道具信息!Z359)</f>
        <v/>
      </c>
    </row>
    <row r="360" spans="1:26" x14ac:dyDescent="0.15">
      <c r="A360" s="19" t="str">
        <f>IF([4]道具信息!A360="","",[4]道具信息!A360)</f>
        <v/>
      </c>
      <c r="B360" s="19" t="str">
        <f>IF([4]道具信息!B360="","",[4]道具信息!B360)</f>
        <v/>
      </c>
      <c r="C360" s="19">
        <f>IF([4]道具信息!C360="","",[4]道具信息!C360)</f>
        <v>21252</v>
      </c>
      <c r="D360" s="19" t="str">
        <f>IF([4]道具信息!D360="","",[4]道具信息!D360)</f>
        <v>蓝色装备宝箱</v>
      </c>
      <c r="E360" s="19">
        <f>IF([4]道具信息!E360="","",[4]道具信息!E360)</f>
        <v>75</v>
      </c>
      <c r="F360" s="19">
        <f>IF([4]道具信息!F360="","",[4]道具信息!F360)</f>
        <v>1</v>
      </c>
      <c r="G360" s="19">
        <f>IF([4]道具信息!G360="","",[4]道具信息!G360)</f>
        <v>1</v>
      </c>
      <c r="H360" s="19">
        <f>IF([4]道具信息!H360="","",[4]道具信息!H360)</f>
        <v>1</v>
      </c>
      <c r="I360" s="19">
        <f>IF([4]道具信息!I360="","",[4]道具信息!I360)</f>
        <v>75</v>
      </c>
      <c r="J360" s="19">
        <f>IF([4]道具信息!J360="","",[4]道具信息!J360)</f>
        <v>75</v>
      </c>
      <c r="K360" s="19">
        <f>IF([4]道具信息!K360="","",[4]道具信息!K360)</f>
        <v>75</v>
      </c>
      <c r="L360" s="19" t="str">
        <f>IF([4]道具信息!L360="","",[4]道具信息!L360)</f>
        <v>使用后随机获得1件品质为蓝色的装备</v>
      </c>
      <c r="M360" s="19" t="str">
        <f>IF([4]道具信息!M360="","",[4]道具信息!M360)</f>
        <v/>
      </c>
      <c r="N360" s="19" t="str">
        <f>IF([4]道具信息!N360="","",[4]道具信息!N360)</f>
        <v/>
      </c>
      <c r="O360" s="19" t="str">
        <f>IF([4]道具信息!O360="","",[4]道具信息!O360)</f>
        <v/>
      </c>
      <c r="P360" s="19" t="str">
        <f>IF([4]道具信息!P360="","",[4]道具信息!P360)</f>
        <v/>
      </c>
      <c r="Q360" s="19" t="str">
        <f>IF([4]道具信息!Q360="","",[4]道具信息!Q360)</f>
        <v/>
      </c>
      <c r="R360" s="19" t="str">
        <f>IF([4]道具信息!R360="","",[4]道具信息!R360)</f>
        <v/>
      </c>
      <c r="S360" s="19" t="str">
        <f>IF([4]道具信息!S360="","",[4]道具信息!S360)</f>
        <v/>
      </c>
      <c r="T360" s="19" t="str">
        <f>IF([4]道具信息!T360="","",[4]道具信息!T360)</f>
        <v/>
      </c>
      <c r="U360" s="19" t="str">
        <f>IF([4]道具信息!U360="","",[4]道具信息!U360)</f>
        <v/>
      </c>
      <c r="V360" s="19" t="str">
        <f>IF([4]道具信息!V360="","",[4]道具信息!V360)</f>
        <v/>
      </c>
      <c r="W360" s="19" t="str">
        <f>IF([4]道具信息!W360="","",[4]道具信息!W360)</f>
        <v/>
      </c>
      <c r="X360" s="19" t="str">
        <f>IF([4]道具信息!X360="","",[4]道具信息!X360)</f>
        <v/>
      </c>
      <c r="Y360" s="19" t="str">
        <f>IF([4]道具信息!Y360="","",[4]道具信息!Y360)</f>
        <v/>
      </c>
      <c r="Z360" s="19" t="str">
        <f>IF([4]道具信息!Z360="","",[4]道具信息!Z360)</f>
        <v/>
      </c>
    </row>
    <row r="361" spans="1:26" x14ac:dyDescent="0.15">
      <c r="A361" s="19" t="str">
        <f>IF([4]道具信息!A361="","",[4]道具信息!A361)</f>
        <v/>
      </c>
      <c r="B361" s="19" t="str">
        <f>IF([4]道具信息!B361="","",[4]道具信息!B361)</f>
        <v/>
      </c>
      <c r="C361" s="19">
        <f>IF([4]道具信息!C361="","",[4]道具信息!C361)</f>
        <v>21253</v>
      </c>
      <c r="D361" s="19" t="str">
        <f>IF([4]道具信息!D361="","",[4]道具信息!D361)</f>
        <v>紫色装备宝箱</v>
      </c>
      <c r="E361" s="19">
        <f>IF([4]道具信息!E361="","",[4]道具信息!E361)</f>
        <v>150</v>
      </c>
      <c r="F361" s="19">
        <f>IF([4]道具信息!F361="","",[4]道具信息!F361)</f>
        <v>1</v>
      </c>
      <c r="G361" s="19">
        <f>IF([4]道具信息!G361="","",[4]道具信息!G361)</f>
        <v>1</v>
      </c>
      <c r="H361" s="19">
        <f>IF([4]道具信息!H361="","",[4]道具信息!H361)</f>
        <v>1</v>
      </c>
      <c r="I361" s="19">
        <f>IF([4]道具信息!I361="","",[4]道具信息!I361)</f>
        <v>150</v>
      </c>
      <c r="J361" s="19">
        <f>IF([4]道具信息!J361="","",[4]道具信息!J361)</f>
        <v>150</v>
      </c>
      <c r="K361" s="19">
        <f>IF([4]道具信息!K361="","",[4]道具信息!K361)</f>
        <v>150</v>
      </c>
      <c r="L361" s="19" t="str">
        <f>IF([4]道具信息!L361="","",[4]道具信息!L361)</f>
        <v>使用后随机获得1件品质为紫色的装备</v>
      </c>
      <c r="M361" s="19" t="str">
        <f>IF([4]道具信息!M361="","",[4]道具信息!M361)</f>
        <v/>
      </c>
      <c r="N361" s="19" t="str">
        <f>IF([4]道具信息!N361="","",[4]道具信息!N361)</f>
        <v/>
      </c>
      <c r="O361" s="19" t="str">
        <f>IF([4]道具信息!O361="","",[4]道具信息!O361)</f>
        <v/>
      </c>
      <c r="P361" s="19" t="str">
        <f>IF([4]道具信息!P361="","",[4]道具信息!P361)</f>
        <v/>
      </c>
      <c r="Q361" s="19" t="str">
        <f>IF([4]道具信息!Q361="","",[4]道具信息!Q361)</f>
        <v/>
      </c>
      <c r="R361" s="19" t="str">
        <f>IF([4]道具信息!R361="","",[4]道具信息!R361)</f>
        <v/>
      </c>
      <c r="S361" s="19" t="str">
        <f>IF([4]道具信息!S361="","",[4]道具信息!S361)</f>
        <v/>
      </c>
      <c r="T361" s="19" t="str">
        <f>IF([4]道具信息!T361="","",[4]道具信息!T361)</f>
        <v/>
      </c>
      <c r="U361" s="19" t="str">
        <f>IF([4]道具信息!U361="","",[4]道具信息!U361)</f>
        <v/>
      </c>
      <c r="V361" s="19" t="str">
        <f>IF([4]道具信息!V361="","",[4]道具信息!V361)</f>
        <v/>
      </c>
      <c r="W361" s="19" t="str">
        <f>IF([4]道具信息!W361="","",[4]道具信息!W361)</f>
        <v/>
      </c>
      <c r="X361" s="19" t="str">
        <f>IF([4]道具信息!X361="","",[4]道具信息!X361)</f>
        <v/>
      </c>
      <c r="Y361" s="19" t="str">
        <f>IF([4]道具信息!Y361="","",[4]道具信息!Y361)</f>
        <v/>
      </c>
      <c r="Z361" s="19" t="str">
        <f>IF([4]道具信息!Z361="","",[4]道具信息!Z361)</f>
        <v/>
      </c>
    </row>
    <row r="362" spans="1:26" x14ac:dyDescent="0.15">
      <c r="A362" s="19" t="str">
        <f>IF([4]道具信息!A362="","",[4]道具信息!A362)</f>
        <v/>
      </c>
      <c r="B362" s="19" t="str">
        <f>IF([4]道具信息!B362="","",[4]道具信息!B362)</f>
        <v/>
      </c>
      <c r="C362" s="19">
        <f>IF([4]道具信息!C362="","",[4]道具信息!C362)</f>
        <v>21254</v>
      </c>
      <c r="D362" s="19" t="str">
        <f>IF([4]道具信息!D362="","",[4]道具信息!D362)</f>
        <v>橙色装备宝箱</v>
      </c>
      <c r="E362" s="19">
        <f>IF([4]道具信息!E362="","",[4]道具信息!E362)</f>
        <v>320</v>
      </c>
      <c r="F362" s="19">
        <f>IF([4]道具信息!F362="","",[4]道具信息!F362)</f>
        <v>1</v>
      </c>
      <c r="G362" s="19">
        <f>IF([4]道具信息!G362="","",[4]道具信息!G362)</f>
        <v>1</v>
      </c>
      <c r="H362" s="19">
        <f>IF([4]道具信息!H362="","",[4]道具信息!H362)</f>
        <v>1</v>
      </c>
      <c r="I362" s="19">
        <f>IF([4]道具信息!I362="","",[4]道具信息!I362)</f>
        <v>320</v>
      </c>
      <c r="J362" s="19">
        <f>IF([4]道具信息!J362="","",[4]道具信息!J362)</f>
        <v>320</v>
      </c>
      <c r="K362" s="19">
        <f>IF([4]道具信息!K362="","",[4]道具信息!K362)</f>
        <v>320</v>
      </c>
      <c r="L362" s="19" t="str">
        <f>IF([4]道具信息!L362="","",[4]道具信息!L362)</f>
        <v>使用后随机获得1件品质为橙色的装备</v>
      </c>
      <c r="M362" s="19" t="str">
        <f>IF([4]道具信息!M362="","",[4]道具信息!M362)</f>
        <v/>
      </c>
      <c r="N362" s="19" t="str">
        <f>IF([4]道具信息!N362="","",[4]道具信息!N362)</f>
        <v/>
      </c>
      <c r="O362" s="19" t="str">
        <f>IF([4]道具信息!O362="","",[4]道具信息!O362)</f>
        <v/>
      </c>
      <c r="P362" s="19" t="str">
        <f>IF([4]道具信息!P362="","",[4]道具信息!P362)</f>
        <v/>
      </c>
      <c r="Q362" s="19" t="str">
        <f>IF([4]道具信息!Q362="","",[4]道具信息!Q362)</f>
        <v/>
      </c>
      <c r="R362" s="19" t="str">
        <f>IF([4]道具信息!R362="","",[4]道具信息!R362)</f>
        <v/>
      </c>
      <c r="S362" s="19" t="str">
        <f>IF([4]道具信息!S362="","",[4]道具信息!S362)</f>
        <v/>
      </c>
      <c r="T362" s="19" t="str">
        <f>IF([4]道具信息!T362="","",[4]道具信息!T362)</f>
        <v/>
      </c>
      <c r="U362" s="19" t="str">
        <f>IF([4]道具信息!U362="","",[4]道具信息!U362)</f>
        <v/>
      </c>
      <c r="V362" s="19" t="str">
        <f>IF([4]道具信息!V362="","",[4]道具信息!V362)</f>
        <v/>
      </c>
      <c r="W362" s="19" t="str">
        <f>IF([4]道具信息!W362="","",[4]道具信息!W362)</f>
        <v/>
      </c>
      <c r="X362" s="19" t="str">
        <f>IF([4]道具信息!X362="","",[4]道具信息!X362)</f>
        <v/>
      </c>
      <c r="Y362" s="19" t="str">
        <f>IF([4]道具信息!Y362="","",[4]道具信息!Y362)</f>
        <v/>
      </c>
      <c r="Z362" s="19" t="str">
        <f>IF([4]道具信息!Z362="","",[4]道具信息!Z362)</f>
        <v/>
      </c>
    </row>
    <row r="363" spans="1:26" x14ac:dyDescent="0.15">
      <c r="A363" s="19" t="str">
        <f>IF([4]道具信息!A363="","",[4]道具信息!A363)</f>
        <v/>
      </c>
      <c r="B363" s="19" t="str">
        <f>IF([4]道具信息!B363="","",[4]道具信息!B363)</f>
        <v/>
      </c>
      <c r="C363" s="19">
        <f>IF([4]道具信息!C363="","",[4]道具信息!C363)</f>
        <v>21255</v>
      </c>
      <c r="D363" s="19" t="str">
        <f>IF([4]道具信息!D363="","",[4]道具信息!D363)</f>
        <v>红色装备宝箱</v>
      </c>
      <c r="E363" s="19">
        <f>IF([4]道具信息!E363="","",[4]道具信息!E363)</f>
        <v>2400</v>
      </c>
      <c r="F363" s="19">
        <f>IF([4]道具信息!F363="","",[4]道具信息!F363)</f>
        <v>1</v>
      </c>
      <c r="G363" s="19">
        <f>IF([4]道具信息!G363="","",[4]道具信息!G363)</f>
        <v>1</v>
      </c>
      <c r="H363" s="19">
        <f>IF([4]道具信息!H363="","",[4]道具信息!H363)</f>
        <v>1</v>
      </c>
      <c r="I363" s="19">
        <f>IF([4]道具信息!I363="","",[4]道具信息!I363)</f>
        <v>2400</v>
      </c>
      <c r="J363" s="19">
        <f>IF([4]道具信息!J363="","",[4]道具信息!J363)</f>
        <v>2400</v>
      </c>
      <c r="K363" s="19">
        <f>IF([4]道具信息!K363="","",[4]道具信息!K363)</f>
        <v>2400</v>
      </c>
      <c r="L363" s="19" t="str">
        <f>IF([4]道具信息!L363="","",[4]道具信息!L363)</f>
        <v>使用后随机获得1件品质为红色的装备</v>
      </c>
      <c r="M363" s="19" t="str">
        <f>IF([4]道具信息!M363="","",[4]道具信息!M363)</f>
        <v/>
      </c>
      <c r="N363" s="19" t="str">
        <f>IF([4]道具信息!N363="","",[4]道具信息!N363)</f>
        <v/>
      </c>
      <c r="O363" s="19" t="str">
        <f>IF([4]道具信息!O363="","",[4]道具信息!O363)</f>
        <v/>
      </c>
      <c r="P363" s="19" t="str">
        <f>IF([4]道具信息!P363="","",[4]道具信息!P363)</f>
        <v/>
      </c>
      <c r="Q363" s="19" t="str">
        <f>IF([4]道具信息!Q363="","",[4]道具信息!Q363)</f>
        <v/>
      </c>
      <c r="R363" s="19" t="str">
        <f>IF([4]道具信息!R363="","",[4]道具信息!R363)</f>
        <v/>
      </c>
      <c r="S363" s="19" t="str">
        <f>IF([4]道具信息!S363="","",[4]道具信息!S363)</f>
        <v/>
      </c>
      <c r="T363" s="19" t="str">
        <f>IF([4]道具信息!T363="","",[4]道具信息!T363)</f>
        <v/>
      </c>
      <c r="U363" s="19" t="str">
        <f>IF([4]道具信息!U363="","",[4]道具信息!U363)</f>
        <v/>
      </c>
      <c r="V363" s="19" t="str">
        <f>IF([4]道具信息!V363="","",[4]道具信息!V363)</f>
        <v/>
      </c>
      <c r="W363" s="19" t="str">
        <f>IF([4]道具信息!W363="","",[4]道具信息!W363)</f>
        <v/>
      </c>
      <c r="X363" s="19" t="str">
        <f>IF([4]道具信息!X363="","",[4]道具信息!X363)</f>
        <v/>
      </c>
      <c r="Y363" s="19" t="str">
        <f>IF([4]道具信息!Y363="","",[4]道具信息!Y363)</f>
        <v/>
      </c>
      <c r="Z363" s="19" t="str">
        <f>IF([4]道具信息!Z363="","",[4]道具信息!Z363)</f>
        <v/>
      </c>
    </row>
    <row r="364" spans="1:26" x14ac:dyDescent="0.15">
      <c r="A364" s="19" t="str">
        <f>IF([4]道具信息!A364="","",[4]道具信息!A364)</f>
        <v/>
      </c>
      <c r="B364" s="19" t="str">
        <f>IF([4]道具信息!B364="","",[4]道具信息!B364)</f>
        <v/>
      </c>
      <c r="C364" s="19" t="str">
        <f>IF([4]道具信息!C364="","",[4]道具信息!C364)</f>
        <v/>
      </c>
      <c r="D364" s="19" t="str">
        <f>IF([4]道具信息!D364="","",[4]道具信息!D364)</f>
        <v/>
      </c>
      <c r="E364" s="19" t="str">
        <f>IF([4]道具信息!E364="","",[4]道具信息!E364)</f>
        <v/>
      </c>
      <c r="F364" s="19" t="str">
        <f>IF([4]道具信息!F364="","",[4]道具信息!F364)</f>
        <v/>
      </c>
      <c r="G364" s="19" t="str">
        <f>IF([4]道具信息!G364="","",[4]道具信息!G364)</f>
        <v/>
      </c>
      <c r="H364" s="19" t="str">
        <f>IF([4]道具信息!H364="","",[4]道具信息!H364)</f>
        <v/>
      </c>
      <c r="I364" s="19" t="str">
        <f>IF([4]道具信息!I364="","",[4]道具信息!I364)</f>
        <v/>
      </c>
      <c r="J364" s="19" t="str">
        <f>IF([4]道具信息!J364="","",[4]道具信息!J364)</f>
        <v/>
      </c>
      <c r="K364" s="19" t="str">
        <f>IF([4]道具信息!K364="","",[4]道具信息!K364)</f>
        <v/>
      </c>
      <c r="L364" s="19" t="str">
        <f>IF([4]道具信息!L364="","",[4]道具信息!L364)</f>
        <v/>
      </c>
      <c r="M364" s="19" t="str">
        <f>IF([4]道具信息!M364="","",[4]道具信息!M364)</f>
        <v/>
      </c>
      <c r="N364" s="19" t="str">
        <f>IF([4]道具信息!N364="","",[4]道具信息!N364)</f>
        <v/>
      </c>
      <c r="O364" s="19" t="str">
        <f>IF([4]道具信息!O364="","",[4]道具信息!O364)</f>
        <v/>
      </c>
      <c r="P364" s="19" t="str">
        <f>IF([4]道具信息!P364="","",[4]道具信息!P364)</f>
        <v/>
      </c>
      <c r="Q364" s="19" t="str">
        <f>IF([4]道具信息!Q364="","",[4]道具信息!Q364)</f>
        <v/>
      </c>
      <c r="R364" s="19" t="str">
        <f>IF([4]道具信息!R364="","",[4]道具信息!R364)</f>
        <v/>
      </c>
      <c r="S364" s="19" t="str">
        <f>IF([4]道具信息!S364="","",[4]道具信息!S364)</f>
        <v/>
      </c>
      <c r="T364" s="19" t="str">
        <f>IF([4]道具信息!T364="","",[4]道具信息!T364)</f>
        <v/>
      </c>
      <c r="U364" s="19" t="str">
        <f>IF([4]道具信息!U364="","",[4]道具信息!U364)</f>
        <v/>
      </c>
      <c r="V364" s="19" t="str">
        <f>IF([4]道具信息!V364="","",[4]道具信息!V364)</f>
        <v/>
      </c>
      <c r="W364" s="19" t="str">
        <f>IF([4]道具信息!W364="","",[4]道具信息!W364)</f>
        <v/>
      </c>
      <c r="X364" s="19" t="str">
        <f>IF([4]道具信息!X364="","",[4]道具信息!X364)</f>
        <v/>
      </c>
      <c r="Y364" s="19" t="str">
        <f>IF([4]道具信息!Y364="","",[4]道具信息!Y364)</f>
        <v/>
      </c>
      <c r="Z364" s="19" t="str">
        <f>IF([4]道具信息!Z364="","",[4]道具信息!Z364)</f>
        <v/>
      </c>
    </row>
    <row r="365" spans="1:26" x14ac:dyDescent="0.15">
      <c r="A365" s="19" t="str">
        <f>IF([4]道具信息!A365="","",[4]道具信息!A365)</f>
        <v/>
      </c>
      <c r="B365" s="19" t="str">
        <f>IF([4]道具信息!B365="","",[4]道具信息!B365)</f>
        <v/>
      </c>
      <c r="C365" s="19">
        <f>IF([4]道具信息!C365="","",[4]道具信息!C365)</f>
        <v>20052</v>
      </c>
      <c r="D365" s="19" t="str">
        <f>IF([4]道具信息!D365="","",[4]道具信息!D365)</f>
        <v>练军心得·觉</v>
      </c>
      <c r="E365" s="19">
        <f>IF([4]道具信息!E365="","",[4]道具信息!E365)</f>
        <v>40</v>
      </c>
      <c r="F365" s="19">
        <f>IF([4]道具信息!F365="","",[4]道具信息!F365)</f>
        <v>1</v>
      </c>
      <c r="G365" s="19">
        <f>IF([4]道具信息!G365="","",[4]道具信息!G365)</f>
        <v>1</v>
      </c>
      <c r="H365" s="19">
        <f>IF([4]道具信息!H365="","",[4]道具信息!H365)</f>
        <v>1</v>
      </c>
      <c r="I365" s="19">
        <f>IF([4]道具信息!I365="","",[4]道具信息!I365)</f>
        <v>40</v>
      </c>
      <c r="J365" s="19">
        <f>IF([4]道具信息!J365="","",[4]道具信息!J365)</f>
        <v>40</v>
      </c>
      <c r="K365" s="19">
        <f>IF([4]道具信息!K365="","",[4]道具信息!K365)</f>
        <v>40</v>
      </c>
      <c r="L365" s="19" t="str">
        <f>IF([4]道具信息!L365="","",[4]道具信息!L365)</f>
        <v>掌军之策，厉兵秣马，可用于武将觉醒</v>
      </c>
      <c r="M365" s="19" t="str">
        <f>IF([4]道具信息!M365="","",[4]道具信息!M365)</f>
        <v/>
      </c>
      <c r="N365" s="19" t="str">
        <f>IF([4]道具信息!N365="","",[4]道具信息!N365)</f>
        <v/>
      </c>
      <c r="O365" s="19" t="str">
        <f>IF([4]道具信息!O365="","",[4]道具信息!O365)</f>
        <v/>
      </c>
      <c r="P365" s="19" t="str">
        <f>IF([4]道具信息!P365="","",[4]道具信息!P365)</f>
        <v/>
      </c>
      <c r="Q365" s="19" t="str">
        <f>IF([4]道具信息!Q365="","",[4]道具信息!Q365)</f>
        <v/>
      </c>
      <c r="R365" s="19" t="str">
        <f>IF([4]道具信息!R365="","",[4]道具信息!R365)</f>
        <v/>
      </c>
      <c r="S365" s="19" t="str">
        <f>IF([4]道具信息!S365="","",[4]道具信息!S365)</f>
        <v/>
      </c>
      <c r="T365" s="19" t="str">
        <f>IF([4]道具信息!T365="","",[4]道具信息!T365)</f>
        <v/>
      </c>
      <c r="U365" s="19" t="str">
        <f>IF([4]道具信息!U365="","",[4]道具信息!U365)</f>
        <v/>
      </c>
      <c r="V365" s="19" t="str">
        <f>IF([4]道具信息!V365="","",[4]道具信息!V365)</f>
        <v/>
      </c>
      <c r="W365" s="19" t="str">
        <f>IF([4]道具信息!W365="","",[4]道具信息!W365)</f>
        <v/>
      </c>
      <c r="X365" s="19" t="str">
        <f>IF([4]道具信息!X365="","",[4]道具信息!X365)</f>
        <v/>
      </c>
      <c r="Y365" s="19" t="str">
        <f>IF([4]道具信息!Y365="","",[4]道具信息!Y365)</f>
        <v/>
      </c>
      <c r="Z365" s="19" t="str">
        <f>IF([4]道具信息!Z365="","",[4]道具信息!Z365)</f>
        <v/>
      </c>
    </row>
    <row r="366" spans="1:26" x14ac:dyDescent="0.15">
      <c r="A366" s="19" t="str">
        <f>IF([4]道具信息!A366="","",[4]道具信息!A366)</f>
        <v/>
      </c>
      <c r="B366" s="19" t="str">
        <f>IF([4]道具信息!B366="","",[4]道具信息!B366)</f>
        <v/>
      </c>
      <c r="C366" s="19">
        <f>IF([4]道具信息!C366="","",[4]道具信息!C366)</f>
        <v>20053</v>
      </c>
      <c r="D366" s="19" t="str">
        <f>IF([4]道具信息!D366="","",[4]道具信息!D366)</f>
        <v>策论心得·觉</v>
      </c>
      <c r="E366" s="19">
        <f>IF([4]道具信息!E366="","",[4]道具信息!E366)</f>
        <v>40</v>
      </c>
      <c r="F366" s="19">
        <f>IF([4]道具信息!F366="","",[4]道具信息!F366)</f>
        <v>1</v>
      </c>
      <c r="G366" s="19">
        <f>IF([4]道具信息!G366="","",[4]道具信息!G366)</f>
        <v>1</v>
      </c>
      <c r="H366" s="19">
        <f>IF([4]道具信息!H366="","",[4]道具信息!H366)</f>
        <v>1</v>
      </c>
      <c r="I366" s="19">
        <f>IF([4]道具信息!I366="","",[4]道具信息!I366)</f>
        <v>40</v>
      </c>
      <c r="J366" s="19">
        <f>IF([4]道具信息!J366="","",[4]道具信息!J366)</f>
        <v>40</v>
      </c>
      <c r="K366" s="19">
        <f>IF([4]道具信息!K366="","",[4]道具信息!K366)</f>
        <v>40</v>
      </c>
      <c r="L366" s="19" t="str">
        <f>IF([4]道具信息!L366="","",[4]道具信息!L366)</f>
        <v>书山万卷，算无遗策，可用于武将觉醒</v>
      </c>
      <c r="M366" s="19" t="str">
        <f>IF([4]道具信息!M366="","",[4]道具信息!M366)</f>
        <v/>
      </c>
      <c r="N366" s="19" t="str">
        <f>IF([4]道具信息!N366="","",[4]道具信息!N366)</f>
        <v/>
      </c>
      <c r="O366" s="19" t="str">
        <f>IF([4]道具信息!O366="","",[4]道具信息!O366)</f>
        <v/>
      </c>
      <c r="P366" s="19" t="str">
        <f>IF([4]道具信息!P366="","",[4]道具信息!P366)</f>
        <v/>
      </c>
      <c r="Q366" s="19" t="str">
        <f>IF([4]道具信息!Q366="","",[4]道具信息!Q366)</f>
        <v/>
      </c>
      <c r="R366" s="19" t="str">
        <f>IF([4]道具信息!R366="","",[4]道具信息!R366)</f>
        <v/>
      </c>
      <c r="S366" s="19" t="str">
        <f>IF([4]道具信息!S366="","",[4]道具信息!S366)</f>
        <v/>
      </c>
      <c r="T366" s="19" t="str">
        <f>IF([4]道具信息!T366="","",[4]道具信息!T366)</f>
        <v/>
      </c>
      <c r="U366" s="19" t="str">
        <f>IF([4]道具信息!U366="","",[4]道具信息!U366)</f>
        <v/>
      </c>
      <c r="V366" s="19" t="str">
        <f>IF([4]道具信息!V366="","",[4]道具信息!V366)</f>
        <v/>
      </c>
      <c r="W366" s="19" t="str">
        <f>IF([4]道具信息!W366="","",[4]道具信息!W366)</f>
        <v/>
      </c>
      <c r="X366" s="19" t="str">
        <f>IF([4]道具信息!X366="","",[4]道具信息!X366)</f>
        <v/>
      </c>
      <c r="Y366" s="19" t="str">
        <f>IF([4]道具信息!Y366="","",[4]道具信息!Y366)</f>
        <v/>
      </c>
      <c r="Z366" s="19" t="str">
        <f>IF([4]道具信息!Z366="","",[4]道具信息!Z366)</f>
        <v/>
      </c>
    </row>
    <row r="367" spans="1:26" x14ac:dyDescent="0.15">
      <c r="A367" s="19" t="str">
        <f>IF([4]道具信息!A367="","",[4]道具信息!A367)</f>
        <v/>
      </c>
      <c r="B367" s="19" t="str">
        <f>IF([4]道具信息!B367="","",[4]道具信息!B367)</f>
        <v/>
      </c>
      <c r="C367" s="19">
        <f>IF([4]道具信息!C367="","",[4]道具信息!C367)</f>
        <v>20054</v>
      </c>
      <c r="D367" s="19" t="str">
        <f>IF([4]道具信息!D367="","",[4]道具信息!D367)</f>
        <v>兵书心得·觉</v>
      </c>
      <c r="E367" s="19">
        <f>IF([4]道具信息!E367="","",[4]道具信息!E367)</f>
        <v>40</v>
      </c>
      <c r="F367" s="19">
        <f>IF([4]道具信息!F367="","",[4]道具信息!F367)</f>
        <v>1</v>
      </c>
      <c r="G367" s="19">
        <f>IF([4]道具信息!G367="","",[4]道具信息!G367)</f>
        <v>1</v>
      </c>
      <c r="H367" s="19">
        <f>IF([4]道具信息!H367="","",[4]道具信息!H367)</f>
        <v>1</v>
      </c>
      <c r="I367" s="19">
        <f>IF([4]道具信息!I367="","",[4]道具信息!I367)</f>
        <v>40</v>
      </c>
      <c r="J367" s="19">
        <f>IF([4]道具信息!J367="","",[4]道具信息!J367)</f>
        <v>40</v>
      </c>
      <c r="K367" s="19">
        <f>IF([4]道具信息!K367="","",[4]道具信息!K367)</f>
        <v>40</v>
      </c>
      <c r="L367" s="19" t="str">
        <f>IF([4]道具信息!L367="","",[4]道具信息!L367)</f>
        <v>千军万马，文韬武略，可用于武将觉醒</v>
      </c>
      <c r="M367" s="19" t="str">
        <f>IF([4]道具信息!M367="","",[4]道具信息!M367)</f>
        <v/>
      </c>
      <c r="N367" s="19" t="str">
        <f>IF([4]道具信息!N367="","",[4]道具信息!N367)</f>
        <v/>
      </c>
      <c r="O367" s="19" t="str">
        <f>IF([4]道具信息!O367="","",[4]道具信息!O367)</f>
        <v/>
      </c>
      <c r="P367" s="19" t="str">
        <f>IF([4]道具信息!P367="","",[4]道具信息!P367)</f>
        <v/>
      </c>
      <c r="Q367" s="19" t="str">
        <f>IF([4]道具信息!Q367="","",[4]道具信息!Q367)</f>
        <v/>
      </c>
      <c r="R367" s="19" t="str">
        <f>IF([4]道具信息!R367="","",[4]道具信息!R367)</f>
        <v/>
      </c>
      <c r="S367" s="19" t="str">
        <f>IF([4]道具信息!S367="","",[4]道具信息!S367)</f>
        <v/>
      </c>
      <c r="T367" s="19" t="str">
        <f>IF([4]道具信息!T367="","",[4]道具信息!T367)</f>
        <v/>
      </c>
      <c r="U367" s="19" t="str">
        <f>IF([4]道具信息!U367="","",[4]道具信息!U367)</f>
        <v/>
      </c>
      <c r="V367" s="19" t="str">
        <f>IF([4]道具信息!V367="","",[4]道具信息!V367)</f>
        <v/>
      </c>
      <c r="W367" s="19" t="str">
        <f>IF([4]道具信息!W367="","",[4]道具信息!W367)</f>
        <v/>
      </c>
      <c r="X367" s="19" t="str">
        <f>IF([4]道具信息!X367="","",[4]道具信息!X367)</f>
        <v/>
      </c>
      <c r="Y367" s="19" t="str">
        <f>IF([4]道具信息!Y367="","",[4]道具信息!Y367)</f>
        <v/>
      </c>
      <c r="Z367" s="19" t="str">
        <f>IF([4]道具信息!Z367="","",[4]道具信息!Z367)</f>
        <v/>
      </c>
    </row>
    <row r="368" spans="1:26" x14ac:dyDescent="0.15">
      <c r="A368" s="19" t="str">
        <f>IF([4]道具信息!A368="","",[4]道具信息!A368)</f>
        <v/>
      </c>
      <c r="B368" s="19" t="str">
        <f>IF([4]道具信息!B368="","",[4]道具信息!B368)</f>
        <v/>
      </c>
      <c r="C368" s="19" t="str">
        <f>IF([4]道具信息!C368="","",[4]道具信息!C368)</f>
        <v/>
      </c>
      <c r="D368" s="19" t="str">
        <f>IF([4]道具信息!D368="","",[4]道具信息!D368)</f>
        <v/>
      </c>
      <c r="E368" s="19" t="str">
        <f>IF([4]道具信息!E368="","",[4]道具信息!E368)</f>
        <v/>
      </c>
      <c r="F368" s="19" t="str">
        <f>IF([4]道具信息!F368="","",[4]道具信息!F368)</f>
        <v/>
      </c>
      <c r="G368" s="19" t="str">
        <f>IF([4]道具信息!G368="","",[4]道具信息!G368)</f>
        <v/>
      </c>
      <c r="H368" s="19" t="str">
        <f>IF([4]道具信息!H368="","",[4]道具信息!H368)</f>
        <v/>
      </c>
      <c r="I368" s="19" t="str">
        <f>IF([4]道具信息!I368="","",[4]道具信息!I368)</f>
        <v/>
      </c>
      <c r="J368" s="19" t="str">
        <f>IF([4]道具信息!J368="","",[4]道具信息!J368)</f>
        <v/>
      </c>
      <c r="K368" s="19" t="str">
        <f>IF([4]道具信息!K368="","",[4]道具信息!K368)</f>
        <v/>
      </c>
      <c r="L368" s="19" t="str">
        <f>IF([4]道具信息!L368="","",[4]道具信息!L368)</f>
        <v/>
      </c>
      <c r="M368" s="19" t="str">
        <f>IF([4]道具信息!M368="","",[4]道具信息!M368)</f>
        <v/>
      </c>
      <c r="N368" s="19" t="str">
        <f>IF([4]道具信息!N368="","",[4]道具信息!N368)</f>
        <v/>
      </c>
      <c r="O368" s="19" t="str">
        <f>IF([4]道具信息!O368="","",[4]道具信息!O368)</f>
        <v/>
      </c>
      <c r="P368" s="19" t="str">
        <f>IF([4]道具信息!P368="","",[4]道具信息!P368)</f>
        <v/>
      </c>
      <c r="Q368" s="19" t="str">
        <f>IF([4]道具信息!Q368="","",[4]道具信息!Q368)</f>
        <v/>
      </c>
      <c r="R368" s="19" t="str">
        <f>IF([4]道具信息!R368="","",[4]道具信息!R368)</f>
        <v/>
      </c>
      <c r="S368" s="19" t="str">
        <f>IF([4]道具信息!S368="","",[4]道具信息!S368)</f>
        <v/>
      </c>
      <c r="T368" s="19" t="str">
        <f>IF([4]道具信息!T368="","",[4]道具信息!T368)</f>
        <v/>
      </c>
      <c r="U368" s="19" t="str">
        <f>IF([4]道具信息!U368="","",[4]道具信息!U368)</f>
        <v/>
      </c>
      <c r="V368" s="19" t="str">
        <f>IF([4]道具信息!V368="","",[4]道具信息!V368)</f>
        <v/>
      </c>
      <c r="W368" s="19" t="str">
        <f>IF([4]道具信息!W368="","",[4]道具信息!W368)</f>
        <v/>
      </c>
      <c r="X368" s="19" t="str">
        <f>IF([4]道具信息!X368="","",[4]道具信息!X368)</f>
        <v/>
      </c>
      <c r="Y368" s="19" t="str">
        <f>IF([4]道具信息!Y368="","",[4]道具信息!Y368)</f>
        <v/>
      </c>
      <c r="Z368" s="19" t="str">
        <f>IF([4]道具信息!Z368="","",[4]道具信息!Z368)</f>
        <v/>
      </c>
    </row>
    <row r="369" spans="1:26" x14ac:dyDescent="0.15">
      <c r="A369" s="19" t="str">
        <f>IF([4]道具信息!A369="","",[4]道具信息!A369)</f>
        <v/>
      </c>
      <c r="B369" s="19" t="str">
        <f>IF([4]道具信息!B369="","",[4]道具信息!B369)</f>
        <v/>
      </c>
      <c r="C369" s="19">
        <f>IF([4]道具信息!C369="","",[4]道具信息!C369)</f>
        <v>20055</v>
      </c>
      <c r="D369" s="19" t="str">
        <f>IF([4]道具信息!D369="","",[4]道具信息!D369)</f>
        <v>虎咬佩剑·觉</v>
      </c>
      <c r="E369" s="19">
        <f>IF([4]道具信息!E369="","",[4]道具信息!E369)</f>
        <v>60</v>
      </c>
      <c r="F369" s="19">
        <f>IF([4]道具信息!F369="","",[4]道具信息!F369)</f>
        <v>1</v>
      </c>
      <c r="G369" s="19">
        <f>IF([4]道具信息!G369="","",[4]道具信息!G369)</f>
        <v>1</v>
      </c>
      <c r="H369" s="19">
        <f>IF([4]道具信息!H369="","",[4]道具信息!H369)</f>
        <v>1</v>
      </c>
      <c r="I369" s="19">
        <f>IF([4]道具信息!I369="","",[4]道具信息!I369)</f>
        <v>60</v>
      </c>
      <c r="J369" s="19">
        <f>IF([4]道具信息!J369="","",[4]道具信息!J369)</f>
        <v>60</v>
      </c>
      <c r="K369" s="19">
        <f>IF([4]道具信息!K369="","",[4]道具信息!K369)</f>
        <v>60</v>
      </c>
      <c r="L369" s="19" t="str">
        <f>IF([4]道具信息!L369="","",[4]道具信息!L369)</f>
        <v>卧虎藏龙，剑及履及，可用于武将觉醒</v>
      </c>
      <c r="M369" s="19" t="str">
        <f>IF([4]道具信息!M369="","",[4]道具信息!M369)</f>
        <v/>
      </c>
      <c r="N369" s="19" t="str">
        <f>IF([4]道具信息!N369="","",[4]道具信息!N369)</f>
        <v/>
      </c>
      <c r="O369" s="19" t="str">
        <f>IF([4]道具信息!O369="","",[4]道具信息!O369)</f>
        <v/>
      </c>
      <c r="P369" s="19" t="str">
        <f>IF([4]道具信息!P369="","",[4]道具信息!P369)</f>
        <v/>
      </c>
      <c r="Q369" s="19" t="str">
        <f>IF([4]道具信息!Q369="","",[4]道具信息!Q369)</f>
        <v/>
      </c>
      <c r="R369" s="19" t="str">
        <f>IF([4]道具信息!R369="","",[4]道具信息!R369)</f>
        <v/>
      </c>
      <c r="S369" s="19" t="str">
        <f>IF([4]道具信息!S369="","",[4]道具信息!S369)</f>
        <v/>
      </c>
      <c r="T369" s="19" t="str">
        <f>IF([4]道具信息!T369="","",[4]道具信息!T369)</f>
        <v/>
      </c>
      <c r="U369" s="19" t="str">
        <f>IF([4]道具信息!U369="","",[4]道具信息!U369)</f>
        <v/>
      </c>
      <c r="V369" s="19" t="str">
        <f>IF([4]道具信息!V369="","",[4]道具信息!V369)</f>
        <v/>
      </c>
      <c r="W369" s="19" t="str">
        <f>IF([4]道具信息!W369="","",[4]道具信息!W369)</f>
        <v/>
      </c>
      <c r="X369" s="19" t="str">
        <f>IF([4]道具信息!X369="","",[4]道具信息!X369)</f>
        <v/>
      </c>
      <c r="Y369" s="19" t="str">
        <f>IF([4]道具信息!Y369="","",[4]道具信息!Y369)</f>
        <v/>
      </c>
      <c r="Z369" s="19" t="str">
        <f>IF([4]道具信息!Z369="","",[4]道具信息!Z369)</f>
        <v/>
      </c>
    </row>
    <row r="370" spans="1:26" x14ac:dyDescent="0.15">
      <c r="A370" s="19" t="str">
        <f>IF([4]道具信息!A370="","",[4]道具信息!A370)</f>
        <v/>
      </c>
      <c r="B370" s="19" t="str">
        <f>IF([4]道具信息!B370="","",[4]道具信息!B370)</f>
        <v/>
      </c>
      <c r="C370" s="19">
        <f>IF([4]道具信息!C370="","",[4]道具信息!C370)</f>
        <v>20056</v>
      </c>
      <c r="D370" s="19" t="str">
        <f>IF([4]道具信息!D370="","",[4]道具信息!D370)</f>
        <v>灵蛇佩剑·觉</v>
      </c>
      <c r="E370" s="19">
        <f>IF([4]道具信息!E370="","",[4]道具信息!E370)</f>
        <v>60</v>
      </c>
      <c r="F370" s="19">
        <f>IF([4]道具信息!F370="","",[4]道具信息!F370)</f>
        <v>1</v>
      </c>
      <c r="G370" s="19">
        <f>IF([4]道具信息!G370="","",[4]道具信息!G370)</f>
        <v>1</v>
      </c>
      <c r="H370" s="19">
        <f>IF([4]道具信息!H370="","",[4]道具信息!H370)</f>
        <v>1</v>
      </c>
      <c r="I370" s="19">
        <f>IF([4]道具信息!I370="","",[4]道具信息!I370)</f>
        <v>60</v>
      </c>
      <c r="J370" s="19">
        <f>IF([4]道具信息!J370="","",[4]道具信息!J370)</f>
        <v>60</v>
      </c>
      <c r="K370" s="19">
        <f>IF([4]道具信息!K370="","",[4]道具信息!K370)</f>
        <v>60</v>
      </c>
      <c r="L370" s="19" t="str">
        <f>IF([4]道具信息!L370="","",[4]道具信息!L370)</f>
        <v>灵蛇之珠，剑态箫心，可用于武将觉醒</v>
      </c>
      <c r="M370" s="19" t="str">
        <f>IF([4]道具信息!M370="","",[4]道具信息!M370)</f>
        <v/>
      </c>
      <c r="N370" s="19" t="str">
        <f>IF([4]道具信息!N370="","",[4]道具信息!N370)</f>
        <v/>
      </c>
      <c r="O370" s="19" t="str">
        <f>IF([4]道具信息!O370="","",[4]道具信息!O370)</f>
        <v/>
      </c>
      <c r="P370" s="19" t="str">
        <f>IF([4]道具信息!P370="","",[4]道具信息!P370)</f>
        <v/>
      </c>
      <c r="Q370" s="19" t="str">
        <f>IF([4]道具信息!Q370="","",[4]道具信息!Q370)</f>
        <v/>
      </c>
      <c r="R370" s="19" t="str">
        <f>IF([4]道具信息!R370="","",[4]道具信息!R370)</f>
        <v/>
      </c>
      <c r="S370" s="19" t="str">
        <f>IF([4]道具信息!S370="","",[4]道具信息!S370)</f>
        <v/>
      </c>
      <c r="T370" s="19" t="str">
        <f>IF([4]道具信息!T370="","",[4]道具信息!T370)</f>
        <v/>
      </c>
      <c r="U370" s="19" t="str">
        <f>IF([4]道具信息!U370="","",[4]道具信息!U370)</f>
        <v/>
      </c>
      <c r="V370" s="19" t="str">
        <f>IF([4]道具信息!V370="","",[4]道具信息!V370)</f>
        <v/>
      </c>
      <c r="W370" s="19" t="str">
        <f>IF([4]道具信息!W370="","",[4]道具信息!W370)</f>
        <v/>
      </c>
      <c r="X370" s="19" t="str">
        <f>IF([4]道具信息!X370="","",[4]道具信息!X370)</f>
        <v/>
      </c>
      <c r="Y370" s="19" t="str">
        <f>IF([4]道具信息!Y370="","",[4]道具信息!Y370)</f>
        <v/>
      </c>
      <c r="Z370" s="19" t="str">
        <f>IF([4]道具信息!Z370="","",[4]道具信息!Z370)</f>
        <v/>
      </c>
    </row>
    <row r="371" spans="1:26" x14ac:dyDescent="0.15">
      <c r="A371" s="19" t="str">
        <f>IF([4]道具信息!A371="","",[4]道具信息!A371)</f>
        <v/>
      </c>
      <c r="B371" s="19" t="str">
        <f>IF([4]道具信息!B371="","",[4]道具信息!B371)</f>
        <v/>
      </c>
      <c r="C371" s="19">
        <f>IF([4]道具信息!C371="","",[4]道具信息!C371)</f>
        <v>20057</v>
      </c>
      <c r="D371" s="19" t="str">
        <f>IF([4]道具信息!D371="","",[4]道具信息!D371)</f>
        <v>狼头佩剑·觉</v>
      </c>
      <c r="E371" s="19">
        <f>IF([4]道具信息!E371="","",[4]道具信息!E371)</f>
        <v>60</v>
      </c>
      <c r="F371" s="19">
        <f>IF([4]道具信息!F371="","",[4]道具信息!F371)</f>
        <v>1</v>
      </c>
      <c r="G371" s="19">
        <f>IF([4]道具信息!G371="","",[4]道具信息!G371)</f>
        <v>1</v>
      </c>
      <c r="H371" s="19">
        <f>IF([4]道具信息!H371="","",[4]道具信息!H371)</f>
        <v>1</v>
      </c>
      <c r="I371" s="19">
        <f>IF([4]道具信息!I371="","",[4]道具信息!I371)</f>
        <v>60</v>
      </c>
      <c r="J371" s="19">
        <f>IF([4]道具信息!J371="","",[4]道具信息!J371)</f>
        <v>60</v>
      </c>
      <c r="K371" s="19">
        <f>IF([4]道具信息!K371="","",[4]道具信息!K371)</f>
        <v>60</v>
      </c>
      <c r="L371" s="19" t="str">
        <f>IF([4]道具信息!L371="","",[4]道具信息!L371)</f>
        <v>封狼居胥，剑气纵横，可用于武将觉醒</v>
      </c>
      <c r="M371" s="19" t="str">
        <f>IF([4]道具信息!M371="","",[4]道具信息!M371)</f>
        <v/>
      </c>
      <c r="N371" s="19" t="str">
        <f>IF([4]道具信息!N371="","",[4]道具信息!N371)</f>
        <v/>
      </c>
      <c r="O371" s="19" t="str">
        <f>IF([4]道具信息!O371="","",[4]道具信息!O371)</f>
        <v/>
      </c>
      <c r="P371" s="19" t="str">
        <f>IF([4]道具信息!P371="","",[4]道具信息!P371)</f>
        <v/>
      </c>
      <c r="Q371" s="19" t="str">
        <f>IF([4]道具信息!Q371="","",[4]道具信息!Q371)</f>
        <v/>
      </c>
      <c r="R371" s="19" t="str">
        <f>IF([4]道具信息!R371="","",[4]道具信息!R371)</f>
        <v/>
      </c>
      <c r="S371" s="19" t="str">
        <f>IF([4]道具信息!S371="","",[4]道具信息!S371)</f>
        <v/>
      </c>
      <c r="T371" s="19" t="str">
        <f>IF([4]道具信息!T371="","",[4]道具信息!T371)</f>
        <v/>
      </c>
      <c r="U371" s="19" t="str">
        <f>IF([4]道具信息!U371="","",[4]道具信息!U371)</f>
        <v/>
      </c>
      <c r="V371" s="19" t="str">
        <f>IF([4]道具信息!V371="","",[4]道具信息!V371)</f>
        <v/>
      </c>
      <c r="W371" s="19" t="str">
        <f>IF([4]道具信息!W371="","",[4]道具信息!W371)</f>
        <v/>
      </c>
      <c r="X371" s="19" t="str">
        <f>IF([4]道具信息!X371="","",[4]道具信息!X371)</f>
        <v/>
      </c>
      <c r="Y371" s="19" t="str">
        <f>IF([4]道具信息!Y371="","",[4]道具信息!Y371)</f>
        <v/>
      </c>
      <c r="Z371" s="19" t="str">
        <f>IF([4]道具信息!Z371="","",[4]道具信息!Z371)</f>
        <v/>
      </c>
    </row>
    <row r="372" spans="1:26" x14ac:dyDescent="0.15">
      <c r="A372" s="19" t="str">
        <f>IF([4]道具信息!A372="","",[4]道具信息!A372)</f>
        <v/>
      </c>
      <c r="B372" s="19" t="str">
        <f>IF([4]道具信息!B372="","",[4]道具信息!B372)</f>
        <v/>
      </c>
      <c r="C372" s="19" t="str">
        <f>IF([4]道具信息!C372="","",[4]道具信息!C372)</f>
        <v/>
      </c>
      <c r="D372" s="19" t="str">
        <f>IF([4]道具信息!D372="","",[4]道具信息!D372)</f>
        <v/>
      </c>
      <c r="E372" s="19" t="str">
        <f>IF([4]道具信息!E372="","",[4]道具信息!E372)</f>
        <v/>
      </c>
      <c r="F372" s="19" t="str">
        <f>IF([4]道具信息!F372="","",[4]道具信息!F372)</f>
        <v/>
      </c>
      <c r="G372" s="19" t="str">
        <f>IF([4]道具信息!G372="","",[4]道具信息!G372)</f>
        <v/>
      </c>
      <c r="H372" s="19" t="str">
        <f>IF([4]道具信息!H372="","",[4]道具信息!H372)</f>
        <v/>
      </c>
      <c r="I372" s="19" t="str">
        <f>IF([4]道具信息!I372="","",[4]道具信息!I372)</f>
        <v/>
      </c>
      <c r="J372" s="19" t="str">
        <f>IF([4]道具信息!J372="","",[4]道具信息!J372)</f>
        <v/>
      </c>
      <c r="K372" s="19" t="str">
        <f>IF([4]道具信息!K372="","",[4]道具信息!K372)</f>
        <v/>
      </c>
      <c r="L372" s="19" t="str">
        <f>IF([4]道具信息!L372="","",[4]道具信息!L372)</f>
        <v/>
      </c>
      <c r="M372" s="19" t="str">
        <f>IF([4]道具信息!M372="","",[4]道具信息!M372)</f>
        <v/>
      </c>
      <c r="N372" s="19" t="str">
        <f>IF([4]道具信息!N372="","",[4]道具信息!N372)</f>
        <v/>
      </c>
      <c r="O372" s="19" t="str">
        <f>IF([4]道具信息!O372="","",[4]道具信息!O372)</f>
        <v/>
      </c>
      <c r="P372" s="19" t="str">
        <f>IF([4]道具信息!P372="","",[4]道具信息!P372)</f>
        <v/>
      </c>
      <c r="Q372" s="19" t="str">
        <f>IF([4]道具信息!Q372="","",[4]道具信息!Q372)</f>
        <v/>
      </c>
      <c r="R372" s="19" t="str">
        <f>IF([4]道具信息!R372="","",[4]道具信息!R372)</f>
        <v/>
      </c>
      <c r="S372" s="19" t="str">
        <f>IF([4]道具信息!S372="","",[4]道具信息!S372)</f>
        <v/>
      </c>
      <c r="T372" s="19" t="str">
        <f>IF([4]道具信息!T372="","",[4]道具信息!T372)</f>
        <v/>
      </c>
      <c r="U372" s="19" t="str">
        <f>IF([4]道具信息!U372="","",[4]道具信息!U372)</f>
        <v/>
      </c>
      <c r="V372" s="19" t="str">
        <f>IF([4]道具信息!V372="","",[4]道具信息!V372)</f>
        <v/>
      </c>
      <c r="W372" s="19" t="str">
        <f>IF([4]道具信息!W372="","",[4]道具信息!W372)</f>
        <v/>
      </c>
      <c r="X372" s="19" t="str">
        <f>IF([4]道具信息!X372="","",[4]道具信息!X372)</f>
        <v/>
      </c>
      <c r="Y372" s="19" t="str">
        <f>IF([4]道具信息!Y372="","",[4]道具信息!Y372)</f>
        <v/>
      </c>
      <c r="Z372" s="19" t="str">
        <f>IF([4]道具信息!Z372="","",[4]道具信息!Z372)</f>
        <v/>
      </c>
    </row>
    <row r="373" spans="1:26" x14ac:dyDescent="0.15">
      <c r="A373" s="19" t="str">
        <f>IF([4]道具信息!A373="","",[4]道具信息!A373)</f>
        <v/>
      </c>
      <c r="B373" s="19" t="str">
        <f>IF([4]道具信息!B373="","",[4]道具信息!B373)</f>
        <v/>
      </c>
      <c r="C373" s="19">
        <f>IF([4]道具信息!C373="","",[4]道具信息!C373)</f>
        <v>20059</v>
      </c>
      <c r="D373" s="19" t="str">
        <f>IF([4]道具信息!D373="","",[4]道具信息!D373)</f>
        <v>勇之授印·觉</v>
      </c>
      <c r="E373" s="19">
        <f>IF([4]道具信息!E373="","",[4]道具信息!E373)</f>
        <v>80</v>
      </c>
      <c r="F373" s="19">
        <f>IF([4]道具信息!F373="","",[4]道具信息!F373)</f>
        <v>1</v>
      </c>
      <c r="G373" s="19">
        <f>IF([4]道具信息!G373="","",[4]道具信息!G373)</f>
        <v>1</v>
      </c>
      <c r="H373" s="19">
        <f>IF([4]道具信息!H373="","",[4]道具信息!H373)</f>
        <v>1</v>
      </c>
      <c r="I373" s="19">
        <f>IF([4]道具信息!I373="","",[4]道具信息!I373)</f>
        <v>80</v>
      </c>
      <c r="J373" s="19">
        <f>IF([4]道具信息!J373="","",[4]道具信息!J373)</f>
        <v>80</v>
      </c>
      <c r="K373" s="19">
        <f>IF([4]道具信息!K373="","",[4]道具信息!K373)</f>
        <v>80</v>
      </c>
      <c r="L373" s="19" t="str">
        <f>IF([4]道具信息!L373="","",[4]道具信息!L373)</f>
        <v>拔山盖世，气吞山河，可用于武将觉醒</v>
      </c>
      <c r="M373" s="19" t="str">
        <f>IF([4]道具信息!M373="","",[4]道具信息!M373)</f>
        <v/>
      </c>
      <c r="N373" s="19" t="str">
        <f>IF([4]道具信息!N373="","",[4]道具信息!N373)</f>
        <v/>
      </c>
      <c r="O373" s="19" t="str">
        <f>IF([4]道具信息!O373="","",[4]道具信息!O373)</f>
        <v/>
      </c>
      <c r="P373" s="19" t="str">
        <f>IF([4]道具信息!P373="","",[4]道具信息!P373)</f>
        <v/>
      </c>
      <c r="Q373" s="19" t="str">
        <f>IF([4]道具信息!Q373="","",[4]道具信息!Q373)</f>
        <v/>
      </c>
      <c r="R373" s="19" t="str">
        <f>IF([4]道具信息!R373="","",[4]道具信息!R373)</f>
        <v/>
      </c>
      <c r="S373" s="19" t="str">
        <f>IF([4]道具信息!S373="","",[4]道具信息!S373)</f>
        <v/>
      </c>
      <c r="T373" s="19" t="str">
        <f>IF([4]道具信息!T373="","",[4]道具信息!T373)</f>
        <v/>
      </c>
      <c r="U373" s="19" t="str">
        <f>IF([4]道具信息!U373="","",[4]道具信息!U373)</f>
        <v/>
      </c>
      <c r="V373" s="19" t="str">
        <f>IF([4]道具信息!V373="","",[4]道具信息!V373)</f>
        <v/>
      </c>
      <c r="W373" s="19" t="str">
        <f>IF([4]道具信息!W373="","",[4]道具信息!W373)</f>
        <v/>
      </c>
      <c r="X373" s="19" t="str">
        <f>IF([4]道具信息!X373="","",[4]道具信息!X373)</f>
        <v/>
      </c>
      <c r="Y373" s="19" t="str">
        <f>IF([4]道具信息!Y373="","",[4]道具信息!Y373)</f>
        <v/>
      </c>
      <c r="Z373" s="19" t="str">
        <f>IF([4]道具信息!Z373="","",[4]道具信息!Z373)</f>
        <v/>
      </c>
    </row>
    <row r="374" spans="1:26" x14ac:dyDescent="0.15">
      <c r="A374" s="19" t="str">
        <f>IF([4]道具信息!A374="","",[4]道具信息!A374)</f>
        <v/>
      </c>
      <c r="B374" s="19" t="str">
        <f>IF([4]道具信息!B374="","",[4]道具信息!B374)</f>
        <v/>
      </c>
      <c r="C374" s="19">
        <f>IF([4]道具信息!C374="","",[4]道具信息!C374)</f>
        <v>20060</v>
      </c>
      <c r="D374" s="19" t="str">
        <f>IF([4]道具信息!D374="","",[4]道具信息!D374)</f>
        <v>谋之授印·觉</v>
      </c>
      <c r="E374" s="19">
        <f>IF([4]道具信息!E374="","",[4]道具信息!E374)</f>
        <v>80</v>
      </c>
      <c r="F374" s="19">
        <f>IF([4]道具信息!F374="","",[4]道具信息!F374)</f>
        <v>1</v>
      </c>
      <c r="G374" s="19">
        <f>IF([4]道具信息!G374="","",[4]道具信息!G374)</f>
        <v>1</v>
      </c>
      <c r="H374" s="19">
        <f>IF([4]道具信息!H374="","",[4]道具信息!H374)</f>
        <v>1</v>
      </c>
      <c r="I374" s="19">
        <f>IF([4]道具信息!I374="","",[4]道具信息!I374)</f>
        <v>80</v>
      </c>
      <c r="J374" s="19">
        <f>IF([4]道具信息!J374="","",[4]道具信息!J374)</f>
        <v>80</v>
      </c>
      <c r="K374" s="19">
        <f>IF([4]道具信息!K374="","",[4]道具信息!K374)</f>
        <v>80</v>
      </c>
      <c r="L374" s="19" t="str">
        <f>IF([4]道具信息!L374="","",[4]道具信息!L374)</f>
        <v>渊谋远略，运筹帷幄，可用于武将觉醒</v>
      </c>
      <c r="M374" s="19" t="str">
        <f>IF([4]道具信息!M374="","",[4]道具信息!M374)</f>
        <v/>
      </c>
      <c r="N374" s="19" t="str">
        <f>IF([4]道具信息!N374="","",[4]道具信息!N374)</f>
        <v/>
      </c>
      <c r="O374" s="19" t="str">
        <f>IF([4]道具信息!O374="","",[4]道具信息!O374)</f>
        <v/>
      </c>
      <c r="P374" s="19" t="str">
        <f>IF([4]道具信息!P374="","",[4]道具信息!P374)</f>
        <v/>
      </c>
      <c r="Q374" s="19" t="str">
        <f>IF([4]道具信息!Q374="","",[4]道具信息!Q374)</f>
        <v/>
      </c>
      <c r="R374" s="19" t="str">
        <f>IF([4]道具信息!R374="","",[4]道具信息!R374)</f>
        <v/>
      </c>
      <c r="S374" s="19" t="str">
        <f>IF([4]道具信息!S374="","",[4]道具信息!S374)</f>
        <v/>
      </c>
      <c r="T374" s="19" t="str">
        <f>IF([4]道具信息!T374="","",[4]道具信息!T374)</f>
        <v/>
      </c>
      <c r="U374" s="19" t="str">
        <f>IF([4]道具信息!U374="","",[4]道具信息!U374)</f>
        <v/>
      </c>
      <c r="V374" s="19" t="str">
        <f>IF([4]道具信息!V374="","",[4]道具信息!V374)</f>
        <v/>
      </c>
      <c r="W374" s="19" t="str">
        <f>IF([4]道具信息!W374="","",[4]道具信息!W374)</f>
        <v/>
      </c>
      <c r="X374" s="19" t="str">
        <f>IF([4]道具信息!X374="","",[4]道具信息!X374)</f>
        <v/>
      </c>
      <c r="Y374" s="19" t="str">
        <f>IF([4]道具信息!Y374="","",[4]道具信息!Y374)</f>
        <v/>
      </c>
      <c r="Z374" s="19" t="str">
        <f>IF([4]道具信息!Z374="","",[4]道具信息!Z374)</f>
        <v/>
      </c>
    </row>
    <row r="375" spans="1:26" x14ac:dyDescent="0.15">
      <c r="A375" s="19" t="str">
        <f>IF([4]道具信息!A375="","",[4]道具信息!A375)</f>
        <v/>
      </c>
      <c r="B375" s="19" t="str">
        <f>IF([4]道具信息!B375="","",[4]道具信息!B375)</f>
        <v/>
      </c>
      <c r="C375" s="19">
        <f>IF([4]道具信息!C375="","",[4]道具信息!C375)</f>
        <v>20061</v>
      </c>
      <c r="D375" s="19" t="str">
        <f>IF([4]道具信息!D375="","",[4]道具信息!D375)</f>
        <v>御之授印·觉</v>
      </c>
      <c r="E375" s="19">
        <f>IF([4]道具信息!E375="","",[4]道具信息!E375)</f>
        <v>80</v>
      </c>
      <c r="F375" s="19">
        <f>IF([4]道具信息!F375="","",[4]道具信息!F375)</f>
        <v>1</v>
      </c>
      <c r="G375" s="19">
        <f>IF([4]道具信息!G375="","",[4]道具信息!G375)</f>
        <v>1</v>
      </c>
      <c r="H375" s="19">
        <f>IF([4]道具信息!H375="","",[4]道具信息!H375)</f>
        <v>1</v>
      </c>
      <c r="I375" s="19">
        <f>IF([4]道具信息!I375="","",[4]道具信息!I375)</f>
        <v>80</v>
      </c>
      <c r="J375" s="19">
        <f>IF([4]道具信息!J375="","",[4]道具信息!J375)</f>
        <v>80</v>
      </c>
      <c r="K375" s="19">
        <f>IF([4]道具信息!K375="","",[4]道具信息!K375)</f>
        <v>80</v>
      </c>
      <c r="L375" s="19" t="str">
        <f>IF([4]道具信息!L375="","",[4]道具信息!L375)</f>
        <v>御下有方，论功行赏，可用于武将觉醒</v>
      </c>
      <c r="M375" s="19" t="str">
        <f>IF([4]道具信息!M375="","",[4]道具信息!M375)</f>
        <v/>
      </c>
      <c r="N375" s="19" t="str">
        <f>IF([4]道具信息!N375="","",[4]道具信息!N375)</f>
        <v/>
      </c>
      <c r="O375" s="19" t="str">
        <f>IF([4]道具信息!O375="","",[4]道具信息!O375)</f>
        <v/>
      </c>
      <c r="P375" s="19" t="str">
        <f>IF([4]道具信息!P375="","",[4]道具信息!P375)</f>
        <v/>
      </c>
      <c r="Q375" s="19" t="str">
        <f>IF([4]道具信息!Q375="","",[4]道具信息!Q375)</f>
        <v/>
      </c>
      <c r="R375" s="19" t="str">
        <f>IF([4]道具信息!R375="","",[4]道具信息!R375)</f>
        <v/>
      </c>
      <c r="S375" s="19" t="str">
        <f>IF([4]道具信息!S375="","",[4]道具信息!S375)</f>
        <v/>
      </c>
      <c r="T375" s="19" t="str">
        <f>IF([4]道具信息!T375="","",[4]道具信息!T375)</f>
        <v/>
      </c>
      <c r="U375" s="19" t="str">
        <f>IF([4]道具信息!U375="","",[4]道具信息!U375)</f>
        <v/>
      </c>
      <c r="V375" s="19" t="str">
        <f>IF([4]道具信息!V375="","",[4]道具信息!V375)</f>
        <v/>
      </c>
      <c r="W375" s="19" t="str">
        <f>IF([4]道具信息!W375="","",[4]道具信息!W375)</f>
        <v/>
      </c>
      <c r="X375" s="19" t="str">
        <f>IF([4]道具信息!X375="","",[4]道具信息!X375)</f>
        <v/>
      </c>
      <c r="Y375" s="19" t="str">
        <f>IF([4]道具信息!Y375="","",[4]道具信息!Y375)</f>
        <v/>
      </c>
      <c r="Z375" s="19" t="str">
        <f>IF([4]道具信息!Z375="","",[4]道具信息!Z375)</f>
        <v/>
      </c>
    </row>
    <row r="376" spans="1:26" x14ac:dyDescent="0.15">
      <c r="A376" s="19" t="str">
        <f>IF([4]道具信息!A376="","",[4]道具信息!A376)</f>
        <v/>
      </c>
      <c r="B376" s="19" t="str">
        <f>IF([4]道具信息!B376="","",[4]道具信息!B376)</f>
        <v/>
      </c>
      <c r="C376" s="19" t="str">
        <f>IF([4]道具信息!C376="","",[4]道具信息!C376)</f>
        <v/>
      </c>
      <c r="D376" s="19" t="str">
        <f>IF([4]道具信息!D376="","",[4]道具信息!D376)</f>
        <v/>
      </c>
      <c r="E376" s="19" t="str">
        <f>IF([4]道具信息!E376="","",[4]道具信息!E376)</f>
        <v/>
      </c>
      <c r="F376" s="19" t="str">
        <f>IF([4]道具信息!F376="","",[4]道具信息!F376)</f>
        <v/>
      </c>
      <c r="G376" s="19" t="str">
        <f>IF([4]道具信息!G376="","",[4]道具信息!G376)</f>
        <v/>
      </c>
      <c r="H376" s="19" t="str">
        <f>IF([4]道具信息!H376="","",[4]道具信息!H376)</f>
        <v/>
      </c>
      <c r="I376" s="19" t="str">
        <f>IF([4]道具信息!I376="","",[4]道具信息!I376)</f>
        <v/>
      </c>
      <c r="J376" s="19" t="str">
        <f>IF([4]道具信息!J376="","",[4]道具信息!J376)</f>
        <v/>
      </c>
      <c r="K376" s="19" t="str">
        <f>IF([4]道具信息!K376="","",[4]道具信息!K376)</f>
        <v/>
      </c>
      <c r="L376" s="19" t="str">
        <f>IF([4]道具信息!L376="","",[4]道具信息!L376)</f>
        <v/>
      </c>
      <c r="M376" s="19" t="str">
        <f>IF([4]道具信息!M376="","",[4]道具信息!M376)</f>
        <v/>
      </c>
      <c r="N376" s="19" t="str">
        <f>IF([4]道具信息!N376="","",[4]道具信息!N376)</f>
        <v/>
      </c>
      <c r="O376" s="19" t="str">
        <f>IF([4]道具信息!O376="","",[4]道具信息!O376)</f>
        <v/>
      </c>
      <c r="P376" s="19" t="str">
        <f>IF([4]道具信息!P376="","",[4]道具信息!P376)</f>
        <v/>
      </c>
      <c r="Q376" s="19" t="str">
        <f>IF([4]道具信息!Q376="","",[4]道具信息!Q376)</f>
        <v/>
      </c>
      <c r="R376" s="19" t="str">
        <f>IF([4]道具信息!R376="","",[4]道具信息!R376)</f>
        <v/>
      </c>
      <c r="S376" s="19" t="str">
        <f>IF([4]道具信息!S376="","",[4]道具信息!S376)</f>
        <v/>
      </c>
      <c r="T376" s="19" t="str">
        <f>IF([4]道具信息!T376="","",[4]道具信息!T376)</f>
        <v/>
      </c>
      <c r="U376" s="19" t="str">
        <f>IF([4]道具信息!U376="","",[4]道具信息!U376)</f>
        <v/>
      </c>
      <c r="V376" s="19" t="str">
        <f>IF([4]道具信息!V376="","",[4]道具信息!V376)</f>
        <v/>
      </c>
      <c r="W376" s="19" t="str">
        <f>IF([4]道具信息!W376="","",[4]道具信息!W376)</f>
        <v/>
      </c>
      <c r="X376" s="19" t="str">
        <f>IF([4]道具信息!X376="","",[4]道具信息!X376)</f>
        <v/>
      </c>
      <c r="Y376" s="19" t="str">
        <f>IF([4]道具信息!Y376="","",[4]道具信息!Y376)</f>
        <v/>
      </c>
      <c r="Z376" s="19" t="str">
        <f>IF([4]道具信息!Z376="","",[4]道具信息!Z376)</f>
        <v/>
      </c>
    </row>
    <row r="377" spans="1:26" x14ac:dyDescent="0.15">
      <c r="A377" s="19" t="str">
        <f>IF([4]道具信息!A377="","",[4]道具信息!A377)</f>
        <v/>
      </c>
      <c r="B377" s="19" t="str">
        <f>IF([4]道具信息!B377="","",[4]道具信息!B377)</f>
        <v/>
      </c>
      <c r="C377" s="19">
        <f>IF([4]道具信息!C377="","",[4]道具信息!C377)</f>
        <v>20064</v>
      </c>
      <c r="D377" s="19" t="str">
        <f>IF([4]道具信息!D377="","",[4]道具信息!D377)</f>
        <v>战阵精研·极</v>
      </c>
      <c r="E377" s="19">
        <f>IF([4]道具信息!E377="","",[4]道具信息!E377)</f>
        <v>100</v>
      </c>
      <c r="F377" s="19">
        <f>IF([4]道具信息!F377="","",[4]道具信息!F377)</f>
        <v>1</v>
      </c>
      <c r="G377" s="19">
        <f>IF([4]道具信息!G377="","",[4]道具信息!G377)</f>
        <v>1</v>
      </c>
      <c r="H377" s="19">
        <f>IF([4]道具信息!H377="","",[4]道具信息!H377)</f>
        <v>1</v>
      </c>
      <c r="I377" s="19">
        <f>IF([4]道具信息!I377="","",[4]道具信息!I377)</f>
        <v>100</v>
      </c>
      <c r="J377" s="19">
        <f>IF([4]道具信息!J377="","",[4]道具信息!J377)</f>
        <v>100</v>
      </c>
      <c r="K377" s="19">
        <f>IF([4]道具信息!K377="","",[4]道具信息!K377)</f>
        <v>100</v>
      </c>
      <c r="L377" s="19" t="str">
        <f>IF([4]道具信息!L377="","",[4]道具信息!L377)</f>
        <v>行兵布阵，勇往直前，可用于武将觉醒</v>
      </c>
      <c r="M377" s="19" t="str">
        <f>IF([4]道具信息!M377="","",[4]道具信息!M377)</f>
        <v/>
      </c>
      <c r="N377" s="19" t="str">
        <f>IF([4]道具信息!N377="","",[4]道具信息!N377)</f>
        <v/>
      </c>
      <c r="O377" s="19" t="str">
        <f>IF([4]道具信息!O377="","",[4]道具信息!O377)</f>
        <v/>
      </c>
      <c r="P377" s="19" t="str">
        <f>IF([4]道具信息!P377="","",[4]道具信息!P377)</f>
        <v/>
      </c>
      <c r="Q377" s="19" t="str">
        <f>IF([4]道具信息!Q377="","",[4]道具信息!Q377)</f>
        <v/>
      </c>
      <c r="R377" s="19" t="str">
        <f>IF([4]道具信息!R377="","",[4]道具信息!R377)</f>
        <v/>
      </c>
      <c r="S377" s="19" t="str">
        <f>IF([4]道具信息!S377="","",[4]道具信息!S377)</f>
        <v/>
      </c>
      <c r="T377" s="19" t="str">
        <f>IF([4]道具信息!T377="","",[4]道具信息!T377)</f>
        <v/>
      </c>
      <c r="U377" s="19" t="str">
        <f>IF([4]道具信息!U377="","",[4]道具信息!U377)</f>
        <v/>
      </c>
      <c r="V377" s="19" t="str">
        <f>IF([4]道具信息!V377="","",[4]道具信息!V377)</f>
        <v/>
      </c>
      <c r="W377" s="19" t="str">
        <f>IF([4]道具信息!W377="","",[4]道具信息!W377)</f>
        <v/>
      </c>
      <c r="X377" s="19" t="str">
        <f>IF([4]道具信息!X377="","",[4]道具信息!X377)</f>
        <v/>
      </c>
      <c r="Y377" s="19" t="str">
        <f>IF([4]道具信息!Y377="","",[4]道具信息!Y377)</f>
        <v/>
      </c>
      <c r="Z377" s="19" t="str">
        <f>IF([4]道具信息!Z377="","",[4]道具信息!Z377)</f>
        <v/>
      </c>
    </row>
    <row r="378" spans="1:26" x14ac:dyDescent="0.15">
      <c r="A378" s="19" t="str">
        <f>IF([4]道具信息!A378="","",[4]道具信息!A378)</f>
        <v/>
      </c>
      <c r="B378" s="19" t="str">
        <f>IF([4]道具信息!B378="","",[4]道具信息!B378)</f>
        <v/>
      </c>
      <c r="C378" s="19">
        <f>IF([4]道具信息!C378="","",[4]道具信息!C378)</f>
        <v>20065</v>
      </c>
      <c r="D378" s="19" t="str">
        <f>IF([4]道具信息!D378="","",[4]道具信息!D378)</f>
        <v>谋略精研·极</v>
      </c>
      <c r="E378" s="19">
        <f>IF([4]道具信息!E378="","",[4]道具信息!E378)</f>
        <v>100</v>
      </c>
      <c r="F378" s="19">
        <f>IF([4]道具信息!F378="","",[4]道具信息!F378)</f>
        <v>1</v>
      </c>
      <c r="G378" s="19">
        <f>IF([4]道具信息!G378="","",[4]道具信息!G378)</f>
        <v>1</v>
      </c>
      <c r="H378" s="19">
        <f>IF([4]道具信息!H378="","",[4]道具信息!H378)</f>
        <v>1</v>
      </c>
      <c r="I378" s="19">
        <f>IF([4]道具信息!I378="","",[4]道具信息!I378)</f>
        <v>100</v>
      </c>
      <c r="J378" s="19">
        <f>IF([4]道具信息!J378="","",[4]道具信息!J378)</f>
        <v>100</v>
      </c>
      <c r="K378" s="19">
        <f>IF([4]道具信息!K378="","",[4]道具信息!K378)</f>
        <v>100</v>
      </c>
      <c r="L378" s="19" t="str">
        <f>IF([4]道具信息!L378="","",[4]道具信息!L378)</f>
        <v>目达耳通，上兵伐谋，可用于武将觉醒</v>
      </c>
      <c r="M378" s="19" t="str">
        <f>IF([4]道具信息!M378="","",[4]道具信息!M378)</f>
        <v/>
      </c>
      <c r="N378" s="19" t="str">
        <f>IF([4]道具信息!N378="","",[4]道具信息!N378)</f>
        <v/>
      </c>
      <c r="O378" s="19" t="str">
        <f>IF([4]道具信息!O378="","",[4]道具信息!O378)</f>
        <v/>
      </c>
      <c r="P378" s="19" t="str">
        <f>IF([4]道具信息!P378="","",[4]道具信息!P378)</f>
        <v/>
      </c>
      <c r="Q378" s="19" t="str">
        <f>IF([4]道具信息!Q378="","",[4]道具信息!Q378)</f>
        <v/>
      </c>
      <c r="R378" s="19" t="str">
        <f>IF([4]道具信息!R378="","",[4]道具信息!R378)</f>
        <v/>
      </c>
      <c r="S378" s="19" t="str">
        <f>IF([4]道具信息!S378="","",[4]道具信息!S378)</f>
        <v/>
      </c>
      <c r="T378" s="19" t="str">
        <f>IF([4]道具信息!T378="","",[4]道具信息!T378)</f>
        <v/>
      </c>
      <c r="U378" s="19" t="str">
        <f>IF([4]道具信息!U378="","",[4]道具信息!U378)</f>
        <v/>
      </c>
      <c r="V378" s="19" t="str">
        <f>IF([4]道具信息!V378="","",[4]道具信息!V378)</f>
        <v/>
      </c>
      <c r="W378" s="19" t="str">
        <f>IF([4]道具信息!W378="","",[4]道具信息!W378)</f>
        <v/>
      </c>
      <c r="X378" s="19" t="str">
        <f>IF([4]道具信息!X378="","",[4]道具信息!X378)</f>
        <v/>
      </c>
      <c r="Y378" s="19" t="str">
        <f>IF([4]道具信息!Y378="","",[4]道具信息!Y378)</f>
        <v/>
      </c>
      <c r="Z378" s="19" t="str">
        <f>IF([4]道具信息!Z378="","",[4]道具信息!Z378)</f>
        <v/>
      </c>
    </row>
    <row r="379" spans="1:26" x14ac:dyDescent="0.15">
      <c r="A379" s="19" t="str">
        <f>IF([4]道具信息!A379="","",[4]道具信息!A379)</f>
        <v/>
      </c>
      <c r="B379" s="19" t="str">
        <f>IF([4]道具信息!B379="","",[4]道具信息!B379)</f>
        <v/>
      </c>
      <c r="C379" s="19">
        <f>IF([4]道具信息!C379="","",[4]道具信息!C379)</f>
        <v>20066</v>
      </c>
      <c r="D379" s="19" t="str">
        <f>IF([4]道具信息!D379="","",[4]道具信息!D379)</f>
        <v>御军精研·极</v>
      </c>
      <c r="E379" s="19">
        <f>IF([4]道具信息!E379="","",[4]道具信息!E379)</f>
        <v>100</v>
      </c>
      <c r="F379" s="19">
        <f>IF([4]道具信息!F379="","",[4]道具信息!F379)</f>
        <v>1</v>
      </c>
      <c r="G379" s="19">
        <f>IF([4]道具信息!G379="","",[4]道具信息!G379)</f>
        <v>1</v>
      </c>
      <c r="H379" s="19">
        <f>IF([4]道具信息!H379="","",[4]道具信息!H379)</f>
        <v>1</v>
      </c>
      <c r="I379" s="19">
        <f>IF([4]道具信息!I379="","",[4]道具信息!I379)</f>
        <v>100</v>
      </c>
      <c r="J379" s="19">
        <f>IF([4]道具信息!J379="","",[4]道具信息!J379)</f>
        <v>100</v>
      </c>
      <c r="K379" s="19">
        <f>IF([4]道具信息!K379="","",[4]道具信息!K379)</f>
        <v>100</v>
      </c>
      <c r="L379" s="19" t="str">
        <f>IF([4]道具信息!L379="","",[4]道具信息!L379)</f>
        <v>持筹握算，精兵简政，可用于武将觉醒</v>
      </c>
      <c r="M379" s="19" t="str">
        <f>IF([4]道具信息!M379="","",[4]道具信息!M379)</f>
        <v/>
      </c>
      <c r="N379" s="19" t="str">
        <f>IF([4]道具信息!N379="","",[4]道具信息!N379)</f>
        <v/>
      </c>
      <c r="O379" s="19" t="str">
        <f>IF([4]道具信息!O379="","",[4]道具信息!O379)</f>
        <v/>
      </c>
      <c r="P379" s="19" t="str">
        <f>IF([4]道具信息!P379="","",[4]道具信息!P379)</f>
        <v/>
      </c>
      <c r="Q379" s="19" t="str">
        <f>IF([4]道具信息!Q379="","",[4]道具信息!Q379)</f>
        <v/>
      </c>
      <c r="R379" s="19" t="str">
        <f>IF([4]道具信息!R379="","",[4]道具信息!R379)</f>
        <v/>
      </c>
      <c r="S379" s="19" t="str">
        <f>IF([4]道具信息!S379="","",[4]道具信息!S379)</f>
        <v/>
      </c>
      <c r="T379" s="19" t="str">
        <f>IF([4]道具信息!T379="","",[4]道具信息!T379)</f>
        <v/>
      </c>
      <c r="U379" s="19" t="str">
        <f>IF([4]道具信息!U379="","",[4]道具信息!U379)</f>
        <v/>
      </c>
      <c r="V379" s="19" t="str">
        <f>IF([4]道具信息!V379="","",[4]道具信息!V379)</f>
        <v/>
      </c>
      <c r="W379" s="19" t="str">
        <f>IF([4]道具信息!W379="","",[4]道具信息!W379)</f>
        <v/>
      </c>
      <c r="X379" s="19" t="str">
        <f>IF([4]道具信息!X379="","",[4]道具信息!X379)</f>
        <v/>
      </c>
      <c r="Y379" s="19" t="str">
        <f>IF([4]道具信息!Y379="","",[4]道具信息!Y379)</f>
        <v/>
      </c>
      <c r="Z379" s="19" t="str">
        <f>IF([4]道具信息!Z379="","",[4]道具信息!Z379)</f>
        <v/>
      </c>
    </row>
    <row r="380" spans="1:26" x14ac:dyDescent="0.15">
      <c r="A380" s="19" t="str">
        <f>IF([4]道具信息!A380="","",[4]道具信息!A380)</f>
        <v/>
      </c>
      <c r="B380" s="19" t="str">
        <f>IF([4]道具信息!B380="","",[4]道具信息!B380)</f>
        <v/>
      </c>
      <c r="C380" s="19" t="str">
        <f>IF([4]道具信息!C380="","",[4]道具信息!C380)</f>
        <v/>
      </c>
      <c r="D380" s="19" t="str">
        <f>IF([4]道具信息!D380="","",[4]道具信息!D380)</f>
        <v/>
      </c>
      <c r="E380" s="19" t="str">
        <f>IF([4]道具信息!E380="","",[4]道具信息!E380)</f>
        <v/>
      </c>
      <c r="F380" s="19" t="str">
        <f>IF([4]道具信息!F380="","",[4]道具信息!F380)</f>
        <v/>
      </c>
      <c r="G380" s="19" t="str">
        <f>IF([4]道具信息!G380="","",[4]道具信息!G380)</f>
        <v/>
      </c>
      <c r="H380" s="19" t="str">
        <f>IF([4]道具信息!H380="","",[4]道具信息!H380)</f>
        <v/>
      </c>
      <c r="I380" s="19" t="str">
        <f>IF([4]道具信息!I380="","",[4]道具信息!I380)</f>
        <v/>
      </c>
      <c r="J380" s="19" t="str">
        <f>IF([4]道具信息!J380="","",[4]道具信息!J380)</f>
        <v/>
      </c>
      <c r="K380" s="19" t="str">
        <f>IF([4]道具信息!K380="","",[4]道具信息!K380)</f>
        <v/>
      </c>
      <c r="L380" s="19" t="str">
        <f>IF([4]道具信息!L380="","",[4]道具信息!L380)</f>
        <v/>
      </c>
      <c r="M380" s="19" t="str">
        <f>IF([4]道具信息!M380="","",[4]道具信息!M380)</f>
        <v/>
      </c>
      <c r="N380" s="19" t="str">
        <f>IF([4]道具信息!N380="","",[4]道具信息!N380)</f>
        <v/>
      </c>
      <c r="O380" s="19" t="str">
        <f>IF([4]道具信息!O380="","",[4]道具信息!O380)</f>
        <v/>
      </c>
      <c r="P380" s="19" t="str">
        <f>IF([4]道具信息!P380="","",[4]道具信息!P380)</f>
        <v/>
      </c>
      <c r="Q380" s="19" t="str">
        <f>IF([4]道具信息!Q380="","",[4]道具信息!Q380)</f>
        <v/>
      </c>
      <c r="R380" s="19" t="str">
        <f>IF([4]道具信息!R380="","",[4]道具信息!R380)</f>
        <v/>
      </c>
      <c r="S380" s="19" t="str">
        <f>IF([4]道具信息!S380="","",[4]道具信息!S380)</f>
        <v/>
      </c>
      <c r="T380" s="19" t="str">
        <f>IF([4]道具信息!T380="","",[4]道具信息!T380)</f>
        <v/>
      </c>
      <c r="U380" s="19" t="str">
        <f>IF([4]道具信息!U380="","",[4]道具信息!U380)</f>
        <v/>
      </c>
      <c r="V380" s="19" t="str">
        <f>IF([4]道具信息!V380="","",[4]道具信息!V380)</f>
        <v/>
      </c>
      <c r="W380" s="19" t="str">
        <f>IF([4]道具信息!W380="","",[4]道具信息!W380)</f>
        <v/>
      </c>
      <c r="X380" s="19" t="str">
        <f>IF([4]道具信息!X380="","",[4]道具信息!X380)</f>
        <v/>
      </c>
      <c r="Y380" s="19" t="str">
        <f>IF([4]道具信息!Y380="","",[4]道具信息!Y380)</f>
        <v/>
      </c>
      <c r="Z380" s="19" t="str">
        <f>IF([4]道具信息!Z380="","",[4]道具信息!Z380)</f>
        <v/>
      </c>
    </row>
    <row r="381" spans="1:26" x14ac:dyDescent="0.15">
      <c r="A381" s="19" t="str">
        <f>IF([4]道具信息!A381="","",[4]道具信息!A381)</f>
        <v/>
      </c>
      <c r="B381" s="19" t="str">
        <f>IF([4]道具信息!B381="","",[4]道具信息!B381)</f>
        <v/>
      </c>
      <c r="C381" s="19">
        <f>IF([4]道具信息!C381="","",[4]道具信息!C381)</f>
        <v>20070</v>
      </c>
      <c r="D381" s="19" t="str">
        <f>IF([4]道具信息!D381="","",[4]道具信息!D381)</f>
        <v>白虎白琥·极</v>
      </c>
      <c r="E381" s="19">
        <f>IF([4]道具信息!E381="","",[4]道具信息!E381)</f>
        <v>120</v>
      </c>
      <c r="F381" s="19">
        <f>IF([4]道具信息!F381="","",[4]道具信息!F381)</f>
        <v>1</v>
      </c>
      <c r="G381" s="19">
        <f>IF([4]道具信息!G381="","",[4]道具信息!G381)</f>
        <v>1</v>
      </c>
      <c r="H381" s="19">
        <f>IF([4]道具信息!H381="","",[4]道具信息!H381)</f>
        <v>1</v>
      </c>
      <c r="I381" s="19">
        <f>IF([4]道具信息!I381="","",[4]道具信息!I381)</f>
        <v>120</v>
      </c>
      <c r="J381" s="19">
        <f>IF([4]道具信息!J381="","",[4]道具信息!J381)</f>
        <v>120</v>
      </c>
      <c r="K381" s="19">
        <f>IF([4]道具信息!K381="","",[4]道具信息!K381)</f>
        <v>120</v>
      </c>
      <c r="L381" s="19" t="str">
        <f>IF([4]道具信息!L381="","",[4]道具信息!L381)</f>
        <v>形神兼备，虎啸龙吟，可用于武将觉醒</v>
      </c>
      <c r="M381" s="19" t="str">
        <f>IF([4]道具信息!M381="","",[4]道具信息!M381)</f>
        <v/>
      </c>
      <c r="N381" s="19" t="str">
        <f>IF([4]道具信息!N381="","",[4]道具信息!N381)</f>
        <v/>
      </c>
      <c r="O381" s="19" t="str">
        <f>IF([4]道具信息!O381="","",[4]道具信息!O381)</f>
        <v/>
      </c>
      <c r="P381" s="19" t="str">
        <f>IF([4]道具信息!P381="","",[4]道具信息!P381)</f>
        <v/>
      </c>
      <c r="Q381" s="19" t="str">
        <f>IF([4]道具信息!Q381="","",[4]道具信息!Q381)</f>
        <v/>
      </c>
      <c r="R381" s="19" t="str">
        <f>IF([4]道具信息!R381="","",[4]道具信息!R381)</f>
        <v/>
      </c>
      <c r="S381" s="19" t="str">
        <f>IF([4]道具信息!S381="","",[4]道具信息!S381)</f>
        <v/>
      </c>
      <c r="T381" s="19" t="str">
        <f>IF([4]道具信息!T381="","",[4]道具信息!T381)</f>
        <v/>
      </c>
      <c r="U381" s="19" t="str">
        <f>IF([4]道具信息!U381="","",[4]道具信息!U381)</f>
        <v/>
      </c>
      <c r="V381" s="19" t="str">
        <f>IF([4]道具信息!V381="","",[4]道具信息!V381)</f>
        <v/>
      </c>
      <c r="W381" s="19" t="str">
        <f>IF([4]道具信息!W381="","",[4]道具信息!W381)</f>
        <v/>
      </c>
      <c r="X381" s="19" t="str">
        <f>IF([4]道具信息!X381="","",[4]道具信息!X381)</f>
        <v/>
      </c>
      <c r="Y381" s="19" t="str">
        <f>IF([4]道具信息!Y381="","",[4]道具信息!Y381)</f>
        <v/>
      </c>
      <c r="Z381" s="19" t="str">
        <f>IF([4]道具信息!Z381="","",[4]道具信息!Z381)</f>
        <v/>
      </c>
    </row>
    <row r="382" spans="1:26" x14ac:dyDescent="0.15">
      <c r="A382" s="19" t="str">
        <f>IF([4]道具信息!A382="","",[4]道具信息!A382)</f>
        <v/>
      </c>
      <c r="B382" s="19" t="str">
        <f>IF([4]道具信息!B382="","",[4]道具信息!B382)</f>
        <v/>
      </c>
      <c r="C382" s="19">
        <f>IF([4]道具信息!C382="","",[4]道具信息!C382)</f>
        <v>20071</v>
      </c>
      <c r="D382" s="19" t="str">
        <f>IF([4]道具信息!D382="","",[4]道具信息!D382)</f>
        <v>朱雀赤璋·极</v>
      </c>
      <c r="E382" s="19">
        <f>IF([4]道具信息!E382="","",[4]道具信息!E382)</f>
        <v>120</v>
      </c>
      <c r="F382" s="19">
        <f>IF([4]道具信息!F382="","",[4]道具信息!F382)</f>
        <v>1</v>
      </c>
      <c r="G382" s="19">
        <f>IF([4]道具信息!G382="","",[4]道具信息!G382)</f>
        <v>1</v>
      </c>
      <c r="H382" s="19">
        <f>IF([4]道具信息!H382="","",[4]道具信息!H382)</f>
        <v>1</v>
      </c>
      <c r="I382" s="19">
        <f>IF([4]道具信息!I382="","",[4]道具信息!I382)</f>
        <v>120</v>
      </c>
      <c r="J382" s="19">
        <f>IF([4]道具信息!J382="","",[4]道具信息!J382)</f>
        <v>120</v>
      </c>
      <c r="K382" s="19">
        <f>IF([4]道具信息!K382="","",[4]道具信息!K382)</f>
        <v>120</v>
      </c>
      <c r="L382" s="19" t="str">
        <f>IF([4]道具信息!L382="","",[4]道具信息!L382)</f>
        <v>烈火真金，朱雀玄武，可用于武将觉醒</v>
      </c>
      <c r="M382" s="19" t="str">
        <f>IF([4]道具信息!M382="","",[4]道具信息!M382)</f>
        <v/>
      </c>
      <c r="N382" s="19" t="str">
        <f>IF([4]道具信息!N382="","",[4]道具信息!N382)</f>
        <v/>
      </c>
      <c r="O382" s="19" t="str">
        <f>IF([4]道具信息!O382="","",[4]道具信息!O382)</f>
        <v/>
      </c>
      <c r="P382" s="19" t="str">
        <f>IF([4]道具信息!P382="","",[4]道具信息!P382)</f>
        <v/>
      </c>
      <c r="Q382" s="19" t="str">
        <f>IF([4]道具信息!Q382="","",[4]道具信息!Q382)</f>
        <v/>
      </c>
      <c r="R382" s="19" t="str">
        <f>IF([4]道具信息!R382="","",[4]道具信息!R382)</f>
        <v/>
      </c>
      <c r="S382" s="19" t="str">
        <f>IF([4]道具信息!S382="","",[4]道具信息!S382)</f>
        <v/>
      </c>
      <c r="T382" s="19" t="str">
        <f>IF([4]道具信息!T382="","",[4]道具信息!T382)</f>
        <v/>
      </c>
      <c r="U382" s="19" t="str">
        <f>IF([4]道具信息!U382="","",[4]道具信息!U382)</f>
        <v/>
      </c>
      <c r="V382" s="19" t="str">
        <f>IF([4]道具信息!V382="","",[4]道具信息!V382)</f>
        <v/>
      </c>
      <c r="W382" s="19" t="str">
        <f>IF([4]道具信息!W382="","",[4]道具信息!W382)</f>
        <v/>
      </c>
      <c r="X382" s="19" t="str">
        <f>IF([4]道具信息!X382="","",[4]道具信息!X382)</f>
        <v/>
      </c>
      <c r="Y382" s="19" t="str">
        <f>IF([4]道具信息!Y382="","",[4]道具信息!Y382)</f>
        <v/>
      </c>
      <c r="Z382" s="19" t="str">
        <f>IF([4]道具信息!Z382="","",[4]道具信息!Z382)</f>
        <v/>
      </c>
    </row>
    <row r="383" spans="1:26" x14ac:dyDescent="0.15">
      <c r="A383" s="19" t="str">
        <f>IF([4]道具信息!A383="","",[4]道具信息!A383)</f>
        <v/>
      </c>
      <c r="B383" s="19" t="str">
        <f>IF([4]道具信息!B383="","",[4]道具信息!B383)</f>
        <v/>
      </c>
      <c r="C383" s="19">
        <f>IF([4]道具信息!C383="","",[4]道具信息!C383)</f>
        <v>20072</v>
      </c>
      <c r="D383" s="19" t="str">
        <f>IF([4]道具信息!D383="","",[4]道具信息!D383)</f>
        <v>青龙青圭·极</v>
      </c>
      <c r="E383" s="19">
        <f>IF([4]道具信息!E383="","",[4]道具信息!E383)</f>
        <v>120</v>
      </c>
      <c r="F383" s="19">
        <f>IF([4]道具信息!F383="","",[4]道具信息!F383)</f>
        <v>1</v>
      </c>
      <c r="G383" s="19">
        <f>IF([4]道具信息!G383="","",[4]道具信息!G383)</f>
        <v>1</v>
      </c>
      <c r="H383" s="19">
        <f>IF([4]道具信息!H383="","",[4]道具信息!H383)</f>
        <v>1</v>
      </c>
      <c r="I383" s="19">
        <f>IF([4]道具信息!I383="","",[4]道具信息!I383)</f>
        <v>120</v>
      </c>
      <c r="J383" s="19">
        <f>IF([4]道具信息!J383="","",[4]道具信息!J383)</f>
        <v>120</v>
      </c>
      <c r="K383" s="19">
        <f>IF([4]道具信息!K383="","",[4]道具信息!K383)</f>
        <v>120</v>
      </c>
      <c r="L383" s="19" t="str">
        <f>IF([4]道具信息!L383="","",[4]道具信息!L383)</f>
        <v>青云直上，龙飞凤舞，可用于武将觉醒</v>
      </c>
      <c r="M383" s="19" t="str">
        <f>IF([4]道具信息!M383="","",[4]道具信息!M383)</f>
        <v/>
      </c>
      <c r="N383" s="19" t="str">
        <f>IF([4]道具信息!N383="","",[4]道具信息!N383)</f>
        <v/>
      </c>
      <c r="O383" s="19" t="str">
        <f>IF([4]道具信息!O383="","",[4]道具信息!O383)</f>
        <v/>
      </c>
      <c r="P383" s="19" t="str">
        <f>IF([4]道具信息!P383="","",[4]道具信息!P383)</f>
        <v/>
      </c>
      <c r="Q383" s="19" t="str">
        <f>IF([4]道具信息!Q383="","",[4]道具信息!Q383)</f>
        <v/>
      </c>
      <c r="R383" s="19" t="str">
        <f>IF([4]道具信息!R383="","",[4]道具信息!R383)</f>
        <v/>
      </c>
      <c r="S383" s="19" t="str">
        <f>IF([4]道具信息!S383="","",[4]道具信息!S383)</f>
        <v/>
      </c>
      <c r="T383" s="19" t="str">
        <f>IF([4]道具信息!T383="","",[4]道具信息!T383)</f>
        <v/>
      </c>
      <c r="U383" s="19" t="str">
        <f>IF([4]道具信息!U383="","",[4]道具信息!U383)</f>
        <v/>
      </c>
      <c r="V383" s="19" t="str">
        <f>IF([4]道具信息!V383="","",[4]道具信息!V383)</f>
        <v/>
      </c>
      <c r="W383" s="19" t="str">
        <f>IF([4]道具信息!W383="","",[4]道具信息!W383)</f>
        <v/>
      </c>
      <c r="X383" s="19" t="str">
        <f>IF([4]道具信息!X383="","",[4]道具信息!X383)</f>
        <v/>
      </c>
      <c r="Y383" s="19" t="str">
        <f>IF([4]道具信息!Y383="","",[4]道具信息!Y383)</f>
        <v/>
      </c>
      <c r="Z383" s="19" t="str">
        <f>IF([4]道具信息!Z383="","",[4]道具信息!Z383)</f>
        <v/>
      </c>
    </row>
    <row r="384" spans="1:26" x14ac:dyDescent="0.15">
      <c r="A384" s="19" t="str">
        <f>IF([4]道具信息!A384="","",[4]道具信息!A384)</f>
        <v/>
      </c>
      <c r="B384" s="19" t="str">
        <f>IF([4]道具信息!B384="","",[4]道具信息!B384)</f>
        <v/>
      </c>
      <c r="C384" s="19" t="str">
        <f>IF([4]道具信息!C384="","",[4]道具信息!C384)</f>
        <v/>
      </c>
      <c r="D384" s="19" t="str">
        <f>IF([4]道具信息!D384="","",[4]道具信息!D384)</f>
        <v/>
      </c>
      <c r="E384" s="19" t="str">
        <f>IF([4]道具信息!E384="","",[4]道具信息!E384)</f>
        <v/>
      </c>
      <c r="F384" s="19" t="str">
        <f>IF([4]道具信息!F384="","",[4]道具信息!F384)</f>
        <v/>
      </c>
      <c r="G384" s="19" t="str">
        <f>IF([4]道具信息!G384="","",[4]道具信息!G384)</f>
        <v/>
      </c>
      <c r="H384" s="19" t="str">
        <f>IF([4]道具信息!H384="","",[4]道具信息!H384)</f>
        <v/>
      </c>
      <c r="I384" s="19" t="str">
        <f>IF([4]道具信息!I384="","",[4]道具信息!I384)</f>
        <v/>
      </c>
      <c r="J384" s="19" t="str">
        <f>IF([4]道具信息!J384="","",[4]道具信息!J384)</f>
        <v/>
      </c>
      <c r="K384" s="19" t="str">
        <f>IF([4]道具信息!K384="","",[4]道具信息!K384)</f>
        <v/>
      </c>
      <c r="L384" s="19" t="str">
        <f>IF([4]道具信息!L384="","",[4]道具信息!L384)</f>
        <v/>
      </c>
      <c r="M384" s="19" t="str">
        <f>IF([4]道具信息!M384="","",[4]道具信息!M384)</f>
        <v/>
      </c>
      <c r="N384" s="19" t="str">
        <f>IF([4]道具信息!N384="","",[4]道具信息!N384)</f>
        <v/>
      </c>
      <c r="O384" s="19" t="str">
        <f>IF([4]道具信息!O384="","",[4]道具信息!O384)</f>
        <v/>
      </c>
      <c r="P384" s="19" t="str">
        <f>IF([4]道具信息!P384="","",[4]道具信息!P384)</f>
        <v/>
      </c>
      <c r="Q384" s="19" t="str">
        <f>IF([4]道具信息!Q384="","",[4]道具信息!Q384)</f>
        <v/>
      </c>
      <c r="R384" s="19" t="str">
        <f>IF([4]道具信息!R384="","",[4]道具信息!R384)</f>
        <v/>
      </c>
      <c r="S384" s="19" t="str">
        <f>IF([4]道具信息!S384="","",[4]道具信息!S384)</f>
        <v/>
      </c>
      <c r="T384" s="19" t="str">
        <f>IF([4]道具信息!T384="","",[4]道具信息!T384)</f>
        <v/>
      </c>
      <c r="U384" s="19" t="str">
        <f>IF([4]道具信息!U384="","",[4]道具信息!U384)</f>
        <v/>
      </c>
      <c r="V384" s="19" t="str">
        <f>IF([4]道具信息!V384="","",[4]道具信息!V384)</f>
        <v/>
      </c>
      <c r="W384" s="19" t="str">
        <f>IF([4]道具信息!W384="","",[4]道具信息!W384)</f>
        <v/>
      </c>
      <c r="X384" s="19" t="str">
        <f>IF([4]道具信息!X384="","",[4]道具信息!X384)</f>
        <v/>
      </c>
      <c r="Y384" s="19" t="str">
        <f>IF([4]道具信息!Y384="","",[4]道具信息!Y384)</f>
        <v/>
      </c>
      <c r="Z384" s="19" t="str">
        <f>IF([4]道具信息!Z384="","",[4]道具信息!Z384)</f>
        <v/>
      </c>
    </row>
    <row r="385" spans="1:26" x14ac:dyDescent="0.15">
      <c r="A385" s="19" t="str">
        <f>IF([4]道具信息!A385="","",[4]道具信息!A385)</f>
        <v/>
      </c>
      <c r="B385" s="19" t="str">
        <f>IF([4]道具信息!B385="","",[4]道具信息!B385)</f>
        <v/>
      </c>
      <c r="C385" s="19">
        <f>IF([4]道具信息!C385="","",[4]道具信息!C385)</f>
        <v>20077</v>
      </c>
      <c r="D385" s="19" t="str">
        <f>IF([4]道具信息!D385="","",[4]道具信息!D385)</f>
        <v>战将护符·极</v>
      </c>
      <c r="E385" s="19">
        <f>IF([4]道具信息!E385="","",[4]道具信息!E385)</f>
        <v>140</v>
      </c>
      <c r="F385" s="19">
        <f>IF([4]道具信息!F385="","",[4]道具信息!F385)</f>
        <v>1</v>
      </c>
      <c r="G385" s="19">
        <f>IF([4]道具信息!G385="","",[4]道具信息!G385)</f>
        <v>1</v>
      </c>
      <c r="H385" s="19">
        <f>IF([4]道具信息!H385="","",[4]道具信息!H385)</f>
        <v>1</v>
      </c>
      <c r="I385" s="19">
        <f>IF([4]道具信息!I385="","",[4]道具信息!I385)</f>
        <v>140</v>
      </c>
      <c r="J385" s="19">
        <f>IF([4]道具信息!J385="","",[4]道具信息!J385)</f>
        <v>140</v>
      </c>
      <c r="K385" s="19">
        <f>IF([4]道具信息!K385="","",[4]道具信息!K385)</f>
        <v>140</v>
      </c>
      <c r="L385" s="19" t="str">
        <f>IF([4]道具信息!L385="","",[4]道具信息!L385)</f>
        <v>王侯将相，功成名就，可用于武将觉醒</v>
      </c>
      <c r="M385" s="19" t="str">
        <f>IF([4]道具信息!M385="","",[4]道具信息!M385)</f>
        <v/>
      </c>
      <c r="N385" s="19" t="str">
        <f>IF([4]道具信息!N385="","",[4]道具信息!N385)</f>
        <v/>
      </c>
      <c r="O385" s="19" t="str">
        <f>IF([4]道具信息!O385="","",[4]道具信息!O385)</f>
        <v/>
      </c>
      <c r="P385" s="19" t="str">
        <f>IF([4]道具信息!P385="","",[4]道具信息!P385)</f>
        <v/>
      </c>
      <c r="Q385" s="19" t="str">
        <f>IF([4]道具信息!Q385="","",[4]道具信息!Q385)</f>
        <v/>
      </c>
      <c r="R385" s="19" t="str">
        <f>IF([4]道具信息!R385="","",[4]道具信息!R385)</f>
        <v/>
      </c>
      <c r="S385" s="19" t="str">
        <f>IF([4]道具信息!S385="","",[4]道具信息!S385)</f>
        <v/>
      </c>
      <c r="T385" s="19" t="str">
        <f>IF([4]道具信息!T385="","",[4]道具信息!T385)</f>
        <v/>
      </c>
      <c r="U385" s="19" t="str">
        <f>IF([4]道具信息!U385="","",[4]道具信息!U385)</f>
        <v/>
      </c>
      <c r="V385" s="19" t="str">
        <f>IF([4]道具信息!V385="","",[4]道具信息!V385)</f>
        <v/>
      </c>
      <c r="W385" s="19" t="str">
        <f>IF([4]道具信息!W385="","",[4]道具信息!W385)</f>
        <v/>
      </c>
      <c r="X385" s="19" t="str">
        <f>IF([4]道具信息!X385="","",[4]道具信息!X385)</f>
        <v/>
      </c>
      <c r="Y385" s="19" t="str">
        <f>IF([4]道具信息!Y385="","",[4]道具信息!Y385)</f>
        <v/>
      </c>
      <c r="Z385" s="19" t="str">
        <f>IF([4]道具信息!Z385="","",[4]道具信息!Z385)</f>
        <v/>
      </c>
    </row>
    <row r="386" spans="1:26" x14ac:dyDescent="0.15">
      <c r="A386" s="19" t="str">
        <f>IF([4]道具信息!A386="","",[4]道具信息!A386)</f>
        <v/>
      </c>
      <c r="B386" s="19" t="str">
        <f>IF([4]道具信息!B386="","",[4]道具信息!B386)</f>
        <v/>
      </c>
      <c r="C386" s="19">
        <f>IF([4]道具信息!C386="","",[4]道具信息!C386)</f>
        <v>20078</v>
      </c>
      <c r="D386" s="19" t="str">
        <f>IF([4]道具信息!D386="","",[4]道具信息!D386)</f>
        <v>军师护符·极</v>
      </c>
      <c r="E386" s="19">
        <f>IF([4]道具信息!E386="","",[4]道具信息!E386)</f>
        <v>140</v>
      </c>
      <c r="F386" s="19">
        <f>IF([4]道具信息!F386="","",[4]道具信息!F386)</f>
        <v>1</v>
      </c>
      <c r="G386" s="19">
        <f>IF([4]道具信息!G386="","",[4]道具信息!G386)</f>
        <v>1</v>
      </c>
      <c r="H386" s="19">
        <f>IF([4]道具信息!H386="","",[4]道具信息!H386)</f>
        <v>1</v>
      </c>
      <c r="I386" s="19">
        <f>IF([4]道具信息!I386="","",[4]道具信息!I386)</f>
        <v>140</v>
      </c>
      <c r="J386" s="19">
        <f>IF([4]道具信息!J386="","",[4]道具信息!J386)</f>
        <v>140</v>
      </c>
      <c r="K386" s="19">
        <f>IF([4]道具信息!K386="","",[4]道具信息!K386)</f>
        <v>140</v>
      </c>
      <c r="L386" s="19" t="str">
        <f>IF([4]道具信息!L386="","",[4]道具信息!L386)</f>
        <v>神机妙算，才华横溢，可用于武将觉醒</v>
      </c>
      <c r="M386" s="19" t="str">
        <f>IF([4]道具信息!M386="","",[4]道具信息!M386)</f>
        <v/>
      </c>
      <c r="N386" s="19" t="str">
        <f>IF([4]道具信息!N386="","",[4]道具信息!N386)</f>
        <v/>
      </c>
      <c r="O386" s="19" t="str">
        <f>IF([4]道具信息!O386="","",[4]道具信息!O386)</f>
        <v/>
      </c>
      <c r="P386" s="19" t="str">
        <f>IF([4]道具信息!P386="","",[4]道具信息!P386)</f>
        <v/>
      </c>
      <c r="Q386" s="19" t="str">
        <f>IF([4]道具信息!Q386="","",[4]道具信息!Q386)</f>
        <v/>
      </c>
      <c r="R386" s="19" t="str">
        <f>IF([4]道具信息!R386="","",[4]道具信息!R386)</f>
        <v/>
      </c>
      <c r="S386" s="19" t="str">
        <f>IF([4]道具信息!S386="","",[4]道具信息!S386)</f>
        <v/>
      </c>
      <c r="T386" s="19" t="str">
        <f>IF([4]道具信息!T386="","",[4]道具信息!T386)</f>
        <v/>
      </c>
      <c r="U386" s="19" t="str">
        <f>IF([4]道具信息!U386="","",[4]道具信息!U386)</f>
        <v/>
      </c>
      <c r="V386" s="19" t="str">
        <f>IF([4]道具信息!V386="","",[4]道具信息!V386)</f>
        <v/>
      </c>
      <c r="W386" s="19" t="str">
        <f>IF([4]道具信息!W386="","",[4]道具信息!W386)</f>
        <v/>
      </c>
      <c r="X386" s="19" t="str">
        <f>IF([4]道具信息!X386="","",[4]道具信息!X386)</f>
        <v/>
      </c>
      <c r="Y386" s="19" t="str">
        <f>IF([4]道具信息!Y386="","",[4]道具信息!Y386)</f>
        <v/>
      </c>
      <c r="Z386" s="19" t="str">
        <f>IF([4]道具信息!Z386="","",[4]道具信息!Z386)</f>
        <v/>
      </c>
    </row>
    <row r="387" spans="1:26" x14ac:dyDescent="0.15">
      <c r="A387" s="19" t="str">
        <f>IF([4]道具信息!A387="","",[4]道具信息!A387)</f>
        <v/>
      </c>
      <c r="B387" s="19" t="str">
        <f>IF([4]道具信息!B387="","",[4]道具信息!B387)</f>
        <v/>
      </c>
      <c r="C387" s="19">
        <f>IF([4]道具信息!C387="","",[4]道具信息!C387)</f>
        <v>20079</v>
      </c>
      <c r="D387" s="19" t="str">
        <f>IF([4]道具信息!D387="","",[4]道具信息!D387)</f>
        <v>统帅护符·极</v>
      </c>
      <c r="E387" s="19">
        <f>IF([4]道具信息!E387="","",[4]道具信息!E387)</f>
        <v>140</v>
      </c>
      <c r="F387" s="19">
        <f>IF([4]道具信息!F387="","",[4]道具信息!F387)</f>
        <v>1</v>
      </c>
      <c r="G387" s="19">
        <f>IF([4]道具信息!G387="","",[4]道具信息!G387)</f>
        <v>1</v>
      </c>
      <c r="H387" s="19">
        <f>IF([4]道具信息!H387="","",[4]道具信息!H387)</f>
        <v>1</v>
      </c>
      <c r="I387" s="19">
        <f>IF([4]道具信息!I387="","",[4]道具信息!I387)</f>
        <v>140</v>
      </c>
      <c r="J387" s="19">
        <f>IF([4]道具信息!J387="","",[4]道具信息!J387)</f>
        <v>140</v>
      </c>
      <c r="K387" s="19">
        <f>IF([4]道具信息!K387="","",[4]道具信息!K387)</f>
        <v>140</v>
      </c>
      <c r="L387" s="19" t="str">
        <f>IF([4]道具信息!L387="","",[4]道具信息!L387)</f>
        <v>号令如山，统帅三军，可用于武将觉醒</v>
      </c>
      <c r="M387" s="19" t="str">
        <f>IF([4]道具信息!M387="","",[4]道具信息!M387)</f>
        <v/>
      </c>
      <c r="N387" s="19" t="str">
        <f>IF([4]道具信息!N387="","",[4]道具信息!N387)</f>
        <v/>
      </c>
      <c r="O387" s="19" t="str">
        <f>IF([4]道具信息!O387="","",[4]道具信息!O387)</f>
        <v/>
      </c>
      <c r="P387" s="19" t="str">
        <f>IF([4]道具信息!P387="","",[4]道具信息!P387)</f>
        <v/>
      </c>
      <c r="Q387" s="19" t="str">
        <f>IF([4]道具信息!Q387="","",[4]道具信息!Q387)</f>
        <v/>
      </c>
      <c r="R387" s="19" t="str">
        <f>IF([4]道具信息!R387="","",[4]道具信息!R387)</f>
        <v/>
      </c>
      <c r="S387" s="19" t="str">
        <f>IF([4]道具信息!S387="","",[4]道具信息!S387)</f>
        <v/>
      </c>
      <c r="T387" s="19" t="str">
        <f>IF([4]道具信息!T387="","",[4]道具信息!T387)</f>
        <v/>
      </c>
      <c r="U387" s="19" t="str">
        <f>IF([4]道具信息!U387="","",[4]道具信息!U387)</f>
        <v/>
      </c>
      <c r="V387" s="19" t="str">
        <f>IF([4]道具信息!V387="","",[4]道具信息!V387)</f>
        <v/>
      </c>
      <c r="W387" s="19" t="str">
        <f>IF([4]道具信息!W387="","",[4]道具信息!W387)</f>
        <v/>
      </c>
      <c r="X387" s="19" t="str">
        <f>IF([4]道具信息!X387="","",[4]道具信息!X387)</f>
        <v/>
      </c>
      <c r="Y387" s="19" t="str">
        <f>IF([4]道具信息!Y387="","",[4]道具信息!Y387)</f>
        <v/>
      </c>
      <c r="Z387" s="19" t="str">
        <f>IF([4]道具信息!Z387="","",[4]道具信息!Z387)</f>
        <v/>
      </c>
    </row>
    <row r="388" spans="1:26" x14ac:dyDescent="0.15">
      <c r="A388" s="19" t="str">
        <f>IF([4]道具信息!A388="","",[4]道具信息!A388)</f>
        <v/>
      </c>
      <c r="B388" s="19" t="str">
        <f>IF([4]道具信息!B388="","",[4]道具信息!B388)</f>
        <v/>
      </c>
      <c r="C388" s="19" t="str">
        <f>IF([4]道具信息!C388="","",[4]道具信息!C388)</f>
        <v/>
      </c>
      <c r="D388" s="19" t="str">
        <f>IF([4]道具信息!D388="","",[4]道具信息!D388)</f>
        <v/>
      </c>
      <c r="E388" s="19" t="str">
        <f>IF([4]道具信息!E388="","",[4]道具信息!E388)</f>
        <v/>
      </c>
      <c r="F388" s="19" t="str">
        <f>IF([4]道具信息!F388="","",[4]道具信息!F388)</f>
        <v/>
      </c>
      <c r="G388" s="19" t="str">
        <f>IF([4]道具信息!G388="","",[4]道具信息!G388)</f>
        <v/>
      </c>
      <c r="H388" s="19" t="str">
        <f>IF([4]道具信息!H388="","",[4]道具信息!H388)</f>
        <v/>
      </c>
      <c r="I388" s="19" t="str">
        <f>IF([4]道具信息!I388="","",[4]道具信息!I388)</f>
        <v/>
      </c>
      <c r="J388" s="19" t="str">
        <f>IF([4]道具信息!J388="","",[4]道具信息!J388)</f>
        <v/>
      </c>
      <c r="K388" s="19" t="str">
        <f>IF([4]道具信息!K388="","",[4]道具信息!K388)</f>
        <v/>
      </c>
      <c r="L388" s="19" t="str">
        <f>IF([4]道具信息!L388="","",[4]道具信息!L388)</f>
        <v/>
      </c>
      <c r="M388" s="19" t="str">
        <f>IF([4]道具信息!M388="","",[4]道具信息!M388)</f>
        <v/>
      </c>
      <c r="N388" s="19" t="str">
        <f>IF([4]道具信息!N388="","",[4]道具信息!N388)</f>
        <v/>
      </c>
      <c r="O388" s="19" t="str">
        <f>IF([4]道具信息!O388="","",[4]道具信息!O388)</f>
        <v/>
      </c>
      <c r="P388" s="19" t="str">
        <f>IF([4]道具信息!P388="","",[4]道具信息!P388)</f>
        <v/>
      </c>
      <c r="Q388" s="19" t="str">
        <f>IF([4]道具信息!Q388="","",[4]道具信息!Q388)</f>
        <v/>
      </c>
      <c r="R388" s="19" t="str">
        <f>IF([4]道具信息!R388="","",[4]道具信息!R388)</f>
        <v/>
      </c>
      <c r="S388" s="19" t="str">
        <f>IF([4]道具信息!S388="","",[4]道具信息!S388)</f>
        <v/>
      </c>
      <c r="T388" s="19" t="str">
        <f>IF([4]道具信息!T388="","",[4]道具信息!T388)</f>
        <v/>
      </c>
      <c r="U388" s="19" t="str">
        <f>IF([4]道具信息!U388="","",[4]道具信息!U388)</f>
        <v/>
      </c>
      <c r="V388" s="19" t="str">
        <f>IF([4]道具信息!V388="","",[4]道具信息!V388)</f>
        <v/>
      </c>
      <c r="W388" s="19" t="str">
        <f>IF([4]道具信息!W388="","",[4]道具信息!W388)</f>
        <v/>
      </c>
      <c r="X388" s="19" t="str">
        <f>IF([4]道具信息!X388="","",[4]道具信息!X388)</f>
        <v/>
      </c>
      <c r="Y388" s="19" t="str">
        <f>IF([4]道具信息!Y388="","",[4]道具信息!Y388)</f>
        <v/>
      </c>
      <c r="Z388" s="19" t="str">
        <f>IF([4]道具信息!Z388="","",[4]道具信息!Z388)</f>
        <v/>
      </c>
    </row>
    <row r="389" spans="1:26" x14ac:dyDescent="0.15">
      <c r="A389" s="19" t="str">
        <f>IF([4]道具信息!A389="","",[4]道具信息!A389)</f>
        <v/>
      </c>
      <c r="B389" s="19" t="str">
        <f>IF([4]道具信息!B389="","",[4]道具信息!B389)</f>
        <v/>
      </c>
      <c r="C389" s="19" t="str">
        <f>IF([4]道具信息!C389="","",[4]道具信息!C389)</f>
        <v/>
      </c>
      <c r="D389" s="19" t="str">
        <f>IF([4]道具信息!D389="","",[4]道具信息!D389)</f>
        <v/>
      </c>
      <c r="E389" s="19" t="str">
        <f>IF([4]道具信息!E389="","",[4]道具信息!E389)</f>
        <v/>
      </c>
      <c r="F389" s="19" t="str">
        <f>IF([4]道具信息!F389="","",[4]道具信息!F389)</f>
        <v/>
      </c>
      <c r="G389" s="19" t="str">
        <f>IF([4]道具信息!G389="","",[4]道具信息!G389)</f>
        <v/>
      </c>
      <c r="H389" s="19" t="str">
        <f>IF([4]道具信息!H389="","",[4]道具信息!H389)</f>
        <v/>
      </c>
      <c r="I389" s="19" t="str">
        <f>IF([4]道具信息!I389="","",[4]道具信息!I389)</f>
        <v/>
      </c>
      <c r="J389" s="19" t="str">
        <f>IF([4]道具信息!J389="","",[4]道具信息!J389)</f>
        <v/>
      </c>
      <c r="K389" s="19" t="str">
        <f>IF([4]道具信息!K389="","",[4]道具信息!K389)</f>
        <v/>
      </c>
      <c r="L389" s="19" t="str">
        <f>IF([4]道具信息!L389="","",[4]道具信息!L389)</f>
        <v/>
      </c>
      <c r="M389" s="19" t="str">
        <f>IF([4]道具信息!M389="","",[4]道具信息!M389)</f>
        <v/>
      </c>
      <c r="N389" s="19" t="str">
        <f>IF([4]道具信息!N389="","",[4]道具信息!N389)</f>
        <v/>
      </c>
      <c r="O389" s="19" t="str">
        <f>IF([4]道具信息!O389="","",[4]道具信息!O389)</f>
        <v/>
      </c>
      <c r="P389" s="19" t="str">
        <f>IF([4]道具信息!P389="","",[4]道具信息!P389)</f>
        <v/>
      </c>
      <c r="Q389" s="19" t="str">
        <f>IF([4]道具信息!Q389="","",[4]道具信息!Q389)</f>
        <v/>
      </c>
      <c r="R389" s="19" t="str">
        <f>IF([4]道具信息!R389="","",[4]道具信息!R389)</f>
        <v/>
      </c>
      <c r="S389" s="19" t="str">
        <f>IF([4]道具信息!S389="","",[4]道具信息!S389)</f>
        <v/>
      </c>
      <c r="T389" s="19" t="str">
        <f>IF([4]道具信息!T389="","",[4]道具信息!T389)</f>
        <v/>
      </c>
      <c r="U389" s="19" t="str">
        <f>IF([4]道具信息!U389="","",[4]道具信息!U389)</f>
        <v/>
      </c>
      <c r="V389" s="19" t="str">
        <f>IF([4]道具信息!V389="","",[4]道具信息!V389)</f>
        <v/>
      </c>
      <c r="W389" s="19" t="str">
        <f>IF([4]道具信息!W389="","",[4]道具信息!W389)</f>
        <v/>
      </c>
      <c r="X389" s="19" t="str">
        <f>IF([4]道具信息!X389="","",[4]道具信息!X389)</f>
        <v/>
      </c>
      <c r="Y389" s="19" t="str">
        <f>IF([4]道具信息!Y389="","",[4]道具信息!Y389)</f>
        <v/>
      </c>
      <c r="Z389" s="19" t="str">
        <f>IF([4]道具信息!Z389="","",[4]道具信息!Z389)</f>
        <v/>
      </c>
    </row>
    <row r="390" spans="1:26" x14ac:dyDescent="0.15">
      <c r="A390" s="19" t="str">
        <f>IF([4]道具信息!A390="","",[4]道具信息!A390)</f>
        <v/>
      </c>
      <c r="B390" s="19" t="str">
        <f>IF([4]道具信息!B390="","",[4]道具信息!B390)</f>
        <v/>
      </c>
      <c r="C390" s="19">
        <f>IF([4]道具信息!C390="","",[4]道具信息!C390)</f>
        <v>23001</v>
      </c>
      <c r="D390" s="19" t="str">
        <f>IF([4]道具信息!D390="","",[4]道具信息!D390)</f>
        <v>紫色步将自选宝箱</v>
      </c>
      <c r="E390" s="19">
        <f>IF([4]道具信息!E390="","",[4]道具信息!E390)</f>
        <v>600</v>
      </c>
      <c r="F390" s="19">
        <f>IF([4]道具信息!F390="","",[4]道具信息!F390)</f>
        <v>1</v>
      </c>
      <c r="G390" s="19">
        <f>IF([4]道具信息!G390="","",[4]道具信息!G390)</f>
        <v>1</v>
      </c>
      <c r="H390" s="19">
        <f>IF([4]道具信息!H390="","",[4]道具信息!H390)</f>
        <v>1</v>
      </c>
      <c r="I390" s="19">
        <f>IF([4]道具信息!I390="","",[4]道具信息!I390)</f>
        <v>600</v>
      </c>
      <c r="J390" s="19">
        <f>IF([4]道具信息!J390="","",[4]道具信息!J390)</f>
        <v>600</v>
      </c>
      <c r="K390" s="19">
        <f>IF([4]道具信息!K390="","",[4]道具信息!K390)</f>
        <v>600</v>
      </c>
      <c r="L390" s="19" t="str">
        <f>IF([4]道具信息!L390="","",[4]道具信息!L390)</f>
        <v>使用后选择获得一个紫色步将</v>
      </c>
      <c r="M390" s="19" t="str">
        <f>IF([4]道具信息!M390="","",[4]道具信息!M390)</f>
        <v/>
      </c>
      <c r="N390" s="19" t="str">
        <f>IF([4]道具信息!N390="","",[4]道具信息!N390)</f>
        <v/>
      </c>
      <c r="O390" s="19" t="str">
        <f>IF([4]道具信息!O390="","",[4]道具信息!O390)</f>
        <v/>
      </c>
      <c r="P390" s="19" t="str">
        <f>IF([4]道具信息!P390="","",[4]道具信息!P390)</f>
        <v/>
      </c>
      <c r="Q390" s="19" t="str">
        <f>IF([4]道具信息!Q390="","",[4]道具信息!Q390)</f>
        <v/>
      </c>
      <c r="R390" s="19" t="str">
        <f>IF([4]道具信息!R390="","",[4]道具信息!R390)</f>
        <v/>
      </c>
      <c r="S390" s="19" t="str">
        <f>IF([4]道具信息!S390="","",[4]道具信息!S390)</f>
        <v/>
      </c>
      <c r="T390" s="19" t="str">
        <f>IF([4]道具信息!T390="","",[4]道具信息!T390)</f>
        <v/>
      </c>
      <c r="U390" s="19" t="str">
        <f>IF([4]道具信息!U390="","",[4]道具信息!U390)</f>
        <v/>
      </c>
      <c r="V390" s="19" t="str">
        <f>IF([4]道具信息!V390="","",[4]道具信息!V390)</f>
        <v/>
      </c>
      <c r="W390" s="19" t="str">
        <f>IF([4]道具信息!W390="","",[4]道具信息!W390)</f>
        <v/>
      </c>
      <c r="X390" s="19" t="str">
        <f>IF([4]道具信息!X390="","",[4]道具信息!X390)</f>
        <v/>
      </c>
      <c r="Y390" s="19" t="str">
        <f>IF([4]道具信息!Y390="","",[4]道具信息!Y390)</f>
        <v/>
      </c>
      <c r="Z390" s="19" t="str">
        <f>IF([4]道具信息!Z390="","",[4]道具信息!Z390)</f>
        <v/>
      </c>
    </row>
    <row r="391" spans="1:26" x14ac:dyDescent="0.15">
      <c r="A391" s="19" t="str">
        <f>IF([4]道具信息!A391="","",[4]道具信息!A391)</f>
        <v/>
      </c>
      <c r="B391" s="19" t="str">
        <f>IF([4]道具信息!B391="","",[4]道具信息!B391)</f>
        <v/>
      </c>
      <c r="C391" s="19">
        <f>IF([4]道具信息!C391="","",[4]道具信息!C391)</f>
        <v>23002</v>
      </c>
      <c r="D391" s="19" t="str">
        <f>IF([4]道具信息!D391="","",[4]道具信息!D391)</f>
        <v>橙色步将自选宝箱</v>
      </c>
      <c r="E391" s="19">
        <f>IF([4]道具信息!E391="","",[4]道具信息!E391)</f>
        <v>4800</v>
      </c>
      <c r="F391" s="19">
        <f>IF([4]道具信息!F391="","",[4]道具信息!F391)</f>
        <v>1</v>
      </c>
      <c r="G391" s="19">
        <f>IF([4]道具信息!G391="","",[4]道具信息!G391)</f>
        <v>1</v>
      </c>
      <c r="H391" s="19">
        <f>IF([4]道具信息!H391="","",[4]道具信息!H391)</f>
        <v>1</v>
      </c>
      <c r="I391" s="19">
        <f>IF([4]道具信息!I391="","",[4]道具信息!I391)</f>
        <v>4800</v>
      </c>
      <c r="J391" s="19">
        <f>IF([4]道具信息!J391="","",[4]道具信息!J391)</f>
        <v>4800</v>
      </c>
      <c r="K391" s="19">
        <f>IF([4]道具信息!K391="","",[4]道具信息!K391)</f>
        <v>4800</v>
      </c>
      <c r="L391" s="19" t="str">
        <f>IF([4]道具信息!L391="","",[4]道具信息!L391)</f>
        <v>使用后选择获得一个橙色武将</v>
      </c>
      <c r="M391" s="19" t="str">
        <f>IF([4]道具信息!M391="","",[4]道具信息!M391)</f>
        <v/>
      </c>
      <c r="N391" s="19" t="str">
        <f>IF([4]道具信息!N391="","",[4]道具信息!N391)</f>
        <v/>
      </c>
      <c r="O391" s="19" t="str">
        <f>IF([4]道具信息!O391="","",[4]道具信息!O391)</f>
        <v/>
      </c>
      <c r="P391" s="19" t="str">
        <f>IF([4]道具信息!P391="","",[4]道具信息!P391)</f>
        <v/>
      </c>
      <c r="Q391" s="19" t="str">
        <f>IF([4]道具信息!Q391="","",[4]道具信息!Q391)</f>
        <v/>
      </c>
      <c r="R391" s="19" t="str">
        <f>IF([4]道具信息!R391="","",[4]道具信息!R391)</f>
        <v/>
      </c>
      <c r="S391" s="19" t="str">
        <f>IF([4]道具信息!S391="","",[4]道具信息!S391)</f>
        <v/>
      </c>
      <c r="T391" s="19" t="str">
        <f>IF([4]道具信息!T391="","",[4]道具信息!T391)</f>
        <v/>
      </c>
      <c r="U391" s="19" t="str">
        <f>IF([4]道具信息!U391="","",[4]道具信息!U391)</f>
        <v/>
      </c>
      <c r="V391" s="19" t="str">
        <f>IF([4]道具信息!V391="","",[4]道具信息!V391)</f>
        <v/>
      </c>
      <c r="W391" s="19" t="str">
        <f>IF([4]道具信息!W391="","",[4]道具信息!W391)</f>
        <v/>
      </c>
      <c r="X391" s="19" t="str">
        <f>IF([4]道具信息!X391="","",[4]道具信息!X391)</f>
        <v/>
      </c>
      <c r="Y391" s="19" t="str">
        <f>IF([4]道具信息!Y391="","",[4]道具信息!Y391)</f>
        <v/>
      </c>
      <c r="Z391" s="19" t="str">
        <f>IF([4]道具信息!Z391="","",[4]道具信息!Z391)</f>
        <v/>
      </c>
    </row>
    <row r="392" spans="1:26" x14ac:dyDescent="0.15">
      <c r="A392" s="19" t="str">
        <f>IF([4]道具信息!A392="","",[4]道具信息!A392)</f>
        <v/>
      </c>
      <c r="B392" s="19" t="str">
        <f>IF([4]道具信息!B392="","",[4]道具信息!B392)</f>
        <v/>
      </c>
      <c r="C392" s="19">
        <f>IF([4]道具信息!C392="","",[4]道具信息!C392)</f>
        <v>23003</v>
      </c>
      <c r="D392" s="19" t="str">
        <f>IF([4]道具信息!D392="","",[4]道具信息!D392)</f>
        <v>红色步将自选宝箱</v>
      </c>
      <c r="E392" s="19">
        <f>IF([4]道具信息!E392="","",[4]道具信息!E392)</f>
        <v>14400</v>
      </c>
      <c r="F392" s="19">
        <f>IF([4]道具信息!F392="","",[4]道具信息!F392)</f>
        <v>1</v>
      </c>
      <c r="G392" s="19">
        <f>IF([4]道具信息!G392="","",[4]道具信息!G392)</f>
        <v>1</v>
      </c>
      <c r="H392" s="19">
        <f>IF([4]道具信息!H392="","",[4]道具信息!H392)</f>
        <v>1</v>
      </c>
      <c r="I392" s="19">
        <f>IF([4]道具信息!I392="","",[4]道具信息!I392)</f>
        <v>14400</v>
      </c>
      <c r="J392" s="19">
        <f>IF([4]道具信息!J392="","",[4]道具信息!J392)</f>
        <v>14400</v>
      </c>
      <c r="K392" s="19">
        <f>IF([4]道具信息!K392="","",[4]道具信息!K392)</f>
        <v>14400</v>
      </c>
      <c r="L392" s="19" t="str">
        <f>IF([4]道具信息!L392="","",[4]道具信息!L392)</f>
        <v>使用后选择获得一个红色步将</v>
      </c>
      <c r="M392" s="19" t="str">
        <f>IF([4]道具信息!M392="","",[4]道具信息!M392)</f>
        <v/>
      </c>
      <c r="N392" s="19" t="str">
        <f>IF([4]道具信息!N392="","",[4]道具信息!N392)</f>
        <v/>
      </c>
      <c r="O392" s="19" t="str">
        <f>IF([4]道具信息!O392="","",[4]道具信息!O392)</f>
        <v/>
      </c>
      <c r="P392" s="19" t="str">
        <f>IF([4]道具信息!P392="","",[4]道具信息!P392)</f>
        <v/>
      </c>
      <c r="Q392" s="19" t="str">
        <f>IF([4]道具信息!Q392="","",[4]道具信息!Q392)</f>
        <v/>
      </c>
      <c r="R392" s="19" t="str">
        <f>IF([4]道具信息!R392="","",[4]道具信息!R392)</f>
        <v/>
      </c>
      <c r="S392" s="19" t="str">
        <f>IF([4]道具信息!S392="","",[4]道具信息!S392)</f>
        <v/>
      </c>
      <c r="T392" s="19" t="str">
        <f>IF([4]道具信息!T392="","",[4]道具信息!T392)</f>
        <v/>
      </c>
      <c r="U392" s="19" t="str">
        <f>IF([4]道具信息!U392="","",[4]道具信息!U392)</f>
        <v/>
      </c>
      <c r="V392" s="19" t="str">
        <f>IF([4]道具信息!V392="","",[4]道具信息!V392)</f>
        <v/>
      </c>
      <c r="W392" s="19" t="str">
        <f>IF([4]道具信息!W392="","",[4]道具信息!W392)</f>
        <v/>
      </c>
      <c r="X392" s="19" t="str">
        <f>IF([4]道具信息!X392="","",[4]道具信息!X392)</f>
        <v/>
      </c>
      <c r="Y392" s="19" t="str">
        <f>IF([4]道具信息!Y392="","",[4]道具信息!Y392)</f>
        <v/>
      </c>
      <c r="Z392" s="19" t="str">
        <f>IF([4]道具信息!Z392="","",[4]道具信息!Z392)</f>
        <v/>
      </c>
    </row>
    <row r="393" spans="1:26" x14ac:dyDescent="0.15">
      <c r="A393" s="19" t="str">
        <f>IF([4]道具信息!A393="","",[4]道具信息!A393)</f>
        <v/>
      </c>
      <c r="B393" s="19" t="str">
        <f>IF([4]道具信息!B393="","",[4]道具信息!B393)</f>
        <v/>
      </c>
      <c r="C393" s="19">
        <f>IF([4]道具信息!C393="","",[4]道具信息!C393)</f>
        <v>23004</v>
      </c>
      <c r="D393" s="19" t="str">
        <f>IF([4]道具信息!D393="","",[4]道具信息!D393)</f>
        <v>紫色骑将自选宝箱</v>
      </c>
      <c r="E393" s="19">
        <f>IF([4]道具信息!E393="","",[4]道具信息!E393)</f>
        <v>600</v>
      </c>
      <c r="F393" s="19">
        <f>IF([4]道具信息!F393="","",[4]道具信息!F393)</f>
        <v>1</v>
      </c>
      <c r="G393" s="19">
        <f>IF([4]道具信息!G393="","",[4]道具信息!G393)</f>
        <v>1</v>
      </c>
      <c r="H393" s="19">
        <f>IF([4]道具信息!H393="","",[4]道具信息!H393)</f>
        <v>1</v>
      </c>
      <c r="I393" s="19">
        <f>IF([4]道具信息!I393="","",[4]道具信息!I393)</f>
        <v>600</v>
      </c>
      <c r="J393" s="19">
        <f>IF([4]道具信息!J393="","",[4]道具信息!J393)</f>
        <v>600</v>
      </c>
      <c r="K393" s="19">
        <f>IF([4]道具信息!K393="","",[4]道具信息!K393)</f>
        <v>600</v>
      </c>
      <c r="L393" s="19" t="str">
        <f>IF([4]道具信息!L393="","",[4]道具信息!L393)</f>
        <v>使用后选择获得一个紫色骑将</v>
      </c>
      <c r="M393" s="19" t="str">
        <f>IF([4]道具信息!M393="","",[4]道具信息!M393)</f>
        <v/>
      </c>
      <c r="N393" s="19" t="str">
        <f>IF([4]道具信息!N393="","",[4]道具信息!N393)</f>
        <v/>
      </c>
      <c r="O393" s="19" t="str">
        <f>IF([4]道具信息!O393="","",[4]道具信息!O393)</f>
        <v/>
      </c>
      <c r="P393" s="19" t="str">
        <f>IF([4]道具信息!P393="","",[4]道具信息!P393)</f>
        <v/>
      </c>
      <c r="Q393" s="19" t="str">
        <f>IF([4]道具信息!Q393="","",[4]道具信息!Q393)</f>
        <v/>
      </c>
      <c r="R393" s="19" t="str">
        <f>IF([4]道具信息!R393="","",[4]道具信息!R393)</f>
        <v/>
      </c>
      <c r="S393" s="19" t="str">
        <f>IF([4]道具信息!S393="","",[4]道具信息!S393)</f>
        <v/>
      </c>
      <c r="T393" s="19" t="str">
        <f>IF([4]道具信息!T393="","",[4]道具信息!T393)</f>
        <v/>
      </c>
      <c r="U393" s="19" t="str">
        <f>IF([4]道具信息!U393="","",[4]道具信息!U393)</f>
        <v/>
      </c>
      <c r="V393" s="19" t="str">
        <f>IF([4]道具信息!V393="","",[4]道具信息!V393)</f>
        <v/>
      </c>
      <c r="W393" s="19" t="str">
        <f>IF([4]道具信息!W393="","",[4]道具信息!W393)</f>
        <v/>
      </c>
      <c r="X393" s="19" t="str">
        <f>IF([4]道具信息!X393="","",[4]道具信息!X393)</f>
        <v/>
      </c>
      <c r="Y393" s="19" t="str">
        <f>IF([4]道具信息!Y393="","",[4]道具信息!Y393)</f>
        <v/>
      </c>
      <c r="Z393" s="19" t="str">
        <f>IF([4]道具信息!Z393="","",[4]道具信息!Z393)</f>
        <v/>
      </c>
    </row>
    <row r="394" spans="1:26" x14ac:dyDescent="0.15">
      <c r="A394" s="19" t="str">
        <f>IF([4]道具信息!A394="","",[4]道具信息!A394)</f>
        <v/>
      </c>
      <c r="B394" s="19" t="str">
        <f>IF([4]道具信息!B394="","",[4]道具信息!B394)</f>
        <v/>
      </c>
      <c r="C394" s="19">
        <f>IF([4]道具信息!C394="","",[4]道具信息!C394)</f>
        <v>23005</v>
      </c>
      <c r="D394" s="19" t="str">
        <f>IF([4]道具信息!D394="","",[4]道具信息!D394)</f>
        <v>橙色骑将自选宝箱</v>
      </c>
      <c r="E394" s="19">
        <f>IF([4]道具信息!E394="","",[4]道具信息!E394)</f>
        <v>4800</v>
      </c>
      <c r="F394" s="19">
        <f>IF([4]道具信息!F394="","",[4]道具信息!F394)</f>
        <v>1</v>
      </c>
      <c r="G394" s="19">
        <f>IF([4]道具信息!G394="","",[4]道具信息!G394)</f>
        <v>1</v>
      </c>
      <c r="H394" s="19">
        <f>IF([4]道具信息!H394="","",[4]道具信息!H394)</f>
        <v>1</v>
      </c>
      <c r="I394" s="19">
        <f>IF([4]道具信息!I394="","",[4]道具信息!I394)</f>
        <v>4800</v>
      </c>
      <c r="J394" s="19">
        <f>IF([4]道具信息!J394="","",[4]道具信息!J394)</f>
        <v>4800</v>
      </c>
      <c r="K394" s="19">
        <f>IF([4]道具信息!K394="","",[4]道具信息!K394)</f>
        <v>4800</v>
      </c>
      <c r="L394" s="19" t="str">
        <f>IF([4]道具信息!L394="","",[4]道具信息!L394)</f>
        <v>使用后选择获得一个橙色骑将</v>
      </c>
      <c r="M394" s="19" t="str">
        <f>IF([4]道具信息!M394="","",[4]道具信息!M394)</f>
        <v/>
      </c>
      <c r="N394" s="19" t="str">
        <f>IF([4]道具信息!N394="","",[4]道具信息!N394)</f>
        <v/>
      </c>
      <c r="O394" s="19" t="str">
        <f>IF([4]道具信息!O394="","",[4]道具信息!O394)</f>
        <v/>
      </c>
      <c r="P394" s="19" t="str">
        <f>IF([4]道具信息!P394="","",[4]道具信息!P394)</f>
        <v/>
      </c>
      <c r="Q394" s="19" t="str">
        <f>IF([4]道具信息!Q394="","",[4]道具信息!Q394)</f>
        <v/>
      </c>
      <c r="R394" s="19" t="str">
        <f>IF([4]道具信息!R394="","",[4]道具信息!R394)</f>
        <v/>
      </c>
      <c r="S394" s="19" t="str">
        <f>IF([4]道具信息!S394="","",[4]道具信息!S394)</f>
        <v/>
      </c>
      <c r="T394" s="19" t="str">
        <f>IF([4]道具信息!T394="","",[4]道具信息!T394)</f>
        <v/>
      </c>
      <c r="U394" s="19" t="str">
        <f>IF([4]道具信息!U394="","",[4]道具信息!U394)</f>
        <v/>
      </c>
      <c r="V394" s="19" t="str">
        <f>IF([4]道具信息!V394="","",[4]道具信息!V394)</f>
        <v/>
      </c>
      <c r="W394" s="19" t="str">
        <f>IF([4]道具信息!W394="","",[4]道具信息!W394)</f>
        <v/>
      </c>
      <c r="X394" s="19" t="str">
        <f>IF([4]道具信息!X394="","",[4]道具信息!X394)</f>
        <v/>
      </c>
      <c r="Y394" s="19" t="str">
        <f>IF([4]道具信息!Y394="","",[4]道具信息!Y394)</f>
        <v/>
      </c>
      <c r="Z394" s="19" t="str">
        <f>IF([4]道具信息!Z394="","",[4]道具信息!Z394)</f>
        <v/>
      </c>
    </row>
    <row r="395" spans="1:26" x14ac:dyDescent="0.15">
      <c r="A395" s="19" t="str">
        <f>IF([4]道具信息!A395="","",[4]道具信息!A395)</f>
        <v/>
      </c>
      <c r="B395" s="19" t="str">
        <f>IF([4]道具信息!B395="","",[4]道具信息!B395)</f>
        <v/>
      </c>
      <c r="C395" s="19">
        <f>IF([4]道具信息!C395="","",[4]道具信息!C395)</f>
        <v>23006</v>
      </c>
      <c r="D395" s="19" t="str">
        <f>IF([4]道具信息!D395="","",[4]道具信息!D395)</f>
        <v>红色骑将自选宝箱</v>
      </c>
      <c r="E395" s="19">
        <f>IF([4]道具信息!E395="","",[4]道具信息!E395)</f>
        <v>14400</v>
      </c>
      <c r="F395" s="19">
        <f>IF([4]道具信息!F395="","",[4]道具信息!F395)</f>
        <v>1</v>
      </c>
      <c r="G395" s="19">
        <f>IF([4]道具信息!G395="","",[4]道具信息!G395)</f>
        <v>1</v>
      </c>
      <c r="H395" s="19">
        <f>IF([4]道具信息!H395="","",[4]道具信息!H395)</f>
        <v>1</v>
      </c>
      <c r="I395" s="19">
        <f>IF([4]道具信息!I395="","",[4]道具信息!I395)</f>
        <v>14400</v>
      </c>
      <c r="J395" s="19">
        <f>IF([4]道具信息!J395="","",[4]道具信息!J395)</f>
        <v>14400</v>
      </c>
      <c r="K395" s="19">
        <f>IF([4]道具信息!K395="","",[4]道具信息!K395)</f>
        <v>14400</v>
      </c>
      <c r="L395" s="19" t="str">
        <f>IF([4]道具信息!L395="","",[4]道具信息!L395)</f>
        <v>使用后选择获得一个红色骑将</v>
      </c>
      <c r="M395" s="19" t="str">
        <f>IF([4]道具信息!M395="","",[4]道具信息!M395)</f>
        <v/>
      </c>
      <c r="N395" s="19" t="str">
        <f>IF([4]道具信息!N395="","",[4]道具信息!N395)</f>
        <v/>
      </c>
      <c r="O395" s="19" t="str">
        <f>IF([4]道具信息!O395="","",[4]道具信息!O395)</f>
        <v/>
      </c>
      <c r="P395" s="19" t="str">
        <f>IF([4]道具信息!P395="","",[4]道具信息!P395)</f>
        <v/>
      </c>
      <c r="Q395" s="19" t="str">
        <f>IF([4]道具信息!Q395="","",[4]道具信息!Q395)</f>
        <v/>
      </c>
      <c r="R395" s="19" t="str">
        <f>IF([4]道具信息!R395="","",[4]道具信息!R395)</f>
        <v/>
      </c>
      <c r="S395" s="19" t="str">
        <f>IF([4]道具信息!S395="","",[4]道具信息!S395)</f>
        <v/>
      </c>
      <c r="T395" s="19" t="str">
        <f>IF([4]道具信息!T395="","",[4]道具信息!T395)</f>
        <v/>
      </c>
      <c r="U395" s="19" t="str">
        <f>IF([4]道具信息!U395="","",[4]道具信息!U395)</f>
        <v/>
      </c>
      <c r="V395" s="19" t="str">
        <f>IF([4]道具信息!V395="","",[4]道具信息!V395)</f>
        <v/>
      </c>
      <c r="W395" s="19" t="str">
        <f>IF([4]道具信息!W395="","",[4]道具信息!W395)</f>
        <v/>
      </c>
      <c r="X395" s="19" t="str">
        <f>IF([4]道具信息!X395="","",[4]道具信息!X395)</f>
        <v/>
      </c>
      <c r="Y395" s="19" t="str">
        <f>IF([4]道具信息!Y395="","",[4]道具信息!Y395)</f>
        <v/>
      </c>
      <c r="Z395" s="19" t="str">
        <f>IF([4]道具信息!Z395="","",[4]道具信息!Z395)</f>
        <v/>
      </c>
    </row>
    <row r="396" spans="1:26" x14ac:dyDescent="0.15">
      <c r="A396" s="19" t="str">
        <f>IF([4]道具信息!A396="","",[4]道具信息!A396)</f>
        <v/>
      </c>
      <c r="B396" s="19" t="str">
        <f>IF([4]道具信息!B396="","",[4]道具信息!B396)</f>
        <v/>
      </c>
      <c r="C396" s="19">
        <f>IF([4]道具信息!C396="","",[4]道具信息!C396)</f>
        <v>23007</v>
      </c>
      <c r="D396" s="19" t="str">
        <f>IF([4]道具信息!D396="","",[4]道具信息!D396)</f>
        <v>紫色弓将自选宝箱</v>
      </c>
      <c r="E396" s="19">
        <f>IF([4]道具信息!E396="","",[4]道具信息!E396)</f>
        <v>600</v>
      </c>
      <c r="F396" s="19">
        <f>IF([4]道具信息!F396="","",[4]道具信息!F396)</f>
        <v>1</v>
      </c>
      <c r="G396" s="19">
        <f>IF([4]道具信息!G396="","",[4]道具信息!G396)</f>
        <v>1</v>
      </c>
      <c r="H396" s="19">
        <f>IF([4]道具信息!H396="","",[4]道具信息!H396)</f>
        <v>1</v>
      </c>
      <c r="I396" s="19">
        <f>IF([4]道具信息!I396="","",[4]道具信息!I396)</f>
        <v>600</v>
      </c>
      <c r="J396" s="19">
        <f>IF([4]道具信息!J396="","",[4]道具信息!J396)</f>
        <v>600</v>
      </c>
      <c r="K396" s="19">
        <f>IF([4]道具信息!K396="","",[4]道具信息!K396)</f>
        <v>600</v>
      </c>
      <c r="L396" s="19" t="str">
        <f>IF([4]道具信息!L396="","",[4]道具信息!L396)</f>
        <v>使用后选择获得一个紫色弓将</v>
      </c>
      <c r="M396" s="19" t="str">
        <f>IF([4]道具信息!M396="","",[4]道具信息!M396)</f>
        <v/>
      </c>
      <c r="N396" s="19" t="str">
        <f>IF([4]道具信息!N396="","",[4]道具信息!N396)</f>
        <v/>
      </c>
      <c r="O396" s="19" t="str">
        <f>IF([4]道具信息!O396="","",[4]道具信息!O396)</f>
        <v/>
      </c>
      <c r="P396" s="19" t="str">
        <f>IF([4]道具信息!P396="","",[4]道具信息!P396)</f>
        <v/>
      </c>
      <c r="Q396" s="19" t="str">
        <f>IF([4]道具信息!Q396="","",[4]道具信息!Q396)</f>
        <v/>
      </c>
      <c r="R396" s="19" t="str">
        <f>IF([4]道具信息!R396="","",[4]道具信息!R396)</f>
        <v/>
      </c>
      <c r="S396" s="19" t="str">
        <f>IF([4]道具信息!S396="","",[4]道具信息!S396)</f>
        <v/>
      </c>
      <c r="T396" s="19" t="str">
        <f>IF([4]道具信息!T396="","",[4]道具信息!T396)</f>
        <v/>
      </c>
      <c r="U396" s="19" t="str">
        <f>IF([4]道具信息!U396="","",[4]道具信息!U396)</f>
        <v/>
      </c>
      <c r="V396" s="19" t="str">
        <f>IF([4]道具信息!V396="","",[4]道具信息!V396)</f>
        <v/>
      </c>
      <c r="W396" s="19" t="str">
        <f>IF([4]道具信息!W396="","",[4]道具信息!W396)</f>
        <v/>
      </c>
      <c r="X396" s="19" t="str">
        <f>IF([4]道具信息!X396="","",[4]道具信息!X396)</f>
        <v/>
      </c>
      <c r="Y396" s="19" t="str">
        <f>IF([4]道具信息!Y396="","",[4]道具信息!Y396)</f>
        <v/>
      </c>
      <c r="Z396" s="19" t="str">
        <f>IF([4]道具信息!Z396="","",[4]道具信息!Z396)</f>
        <v/>
      </c>
    </row>
    <row r="397" spans="1:26" x14ac:dyDescent="0.15">
      <c r="A397" s="19" t="str">
        <f>IF([4]道具信息!A397="","",[4]道具信息!A397)</f>
        <v/>
      </c>
      <c r="B397" s="19" t="str">
        <f>IF([4]道具信息!B397="","",[4]道具信息!B397)</f>
        <v/>
      </c>
      <c r="C397" s="19">
        <f>IF([4]道具信息!C397="","",[4]道具信息!C397)</f>
        <v>23008</v>
      </c>
      <c r="D397" s="19" t="str">
        <f>IF([4]道具信息!D397="","",[4]道具信息!D397)</f>
        <v>橙色弓将自选宝箱</v>
      </c>
      <c r="E397" s="19">
        <f>IF([4]道具信息!E397="","",[4]道具信息!E397)</f>
        <v>4800</v>
      </c>
      <c r="F397" s="19">
        <f>IF([4]道具信息!F397="","",[4]道具信息!F397)</f>
        <v>1</v>
      </c>
      <c r="G397" s="19">
        <f>IF([4]道具信息!G397="","",[4]道具信息!G397)</f>
        <v>1</v>
      </c>
      <c r="H397" s="19">
        <f>IF([4]道具信息!H397="","",[4]道具信息!H397)</f>
        <v>1</v>
      </c>
      <c r="I397" s="19">
        <f>IF([4]道具信息!I397="","",[4]道具信息!I397)</f>
        <v>4800</v>
      </c>
      <c r="J397" s="19">
        <f>IF([4]道具信息!J397="","",[4]道具信息!J397)</f>
        <v>4800</v>
      </c>
      <c r="K397" s="19">
        <f>IF([4]道具信息!K397="","",[4]道具信息!K397)</f>
        <v>4800</v>
      </c>
      <c r="L397" s="19" t="str">
        <f>IF([4]道具信息!L397="","",[4]道具信息!L397)</f>
        <v>使用后选择获得一个橙色弓将</v>
      </c>
      <c r="M397" s="19" t="str">
        <f>IF([4]道具信息!M397="","",[4]道具信息!M397)</f>
        <v/>
      </c>
      <c r="N397" s="19" t="str">
        <f>IF([4]道具信息!N397="","",[4]道具信息!N397)</f>
        <v/>
      </c>
      <c r="O397" s="19" t="str">
        <f>IF([4]道具信息!O397="","",[4]道具信息!O397)</f>
        <v/>
      </c>
      <c r="P397" s="19" t="str">
        <f>IF([4]道具信息!P397="","",[4]道具信息!P397)</f>
        <v/>
      </c>
      <c r="Q397" s="19" t="str">
        <f>IF([4]道具信息!Q397="","",[4]道具信息!Q397)</f>
        <v/>
      </c>
      <c r="R397" s="19" t="str">
        <f>IF([4]道具信息!R397="","",[4]道具信息!R397)</f>
        <v/>
      </c>
      <c r="S397" s="19" t="str">
        <f>IF([4]道具信息!S397="","",[4]道具信息!S397)</f>
        <v/>
      </c>
      <c r="T397" s="19" t="str">
        <f>IF([4]道具信息!T397="","",[4]道具信息!T397)</f>
        <v/>
      </c>
      <c r="U397" s="19" t="str">
        <f>IF([4]道具信息!U397="","",[4]道具信息!U397)</f>
        <v/>
      </c>
      <c r="V397" s="19" t="str">
        <f>IF([4]道具信息!V397="","",[4]道具信息!V397)</f>
        <v/>
      </c>
      <c r="W397" s="19" t="str">
        <f>IF([4]道具信息!W397="","",[4]道具信息!W397)</f>
        <v/>
      </c>
      <c r="X397" s="19" t="str">
        <f>IF([4]道具信息!X397="","",[4]道具信息!X397)</f>
        <v/>
      </c>
      <c r="Y397" s="19" t="str">
        <f>IF([4]道具信息!Y397="","",[4]道具信息!Y397)</f>
        <v/>
      </c>
      <c r="Z397" s="19" t="str">
        <f>IF([4]道具信息!Z397="","",[4]道具信息!Z397)</f>
        <v/>
      </c>
    </row>
    <row r="398" spans="1:26" x14ac:dyDescent="0.15">
      <c r="A398" s="19" t="str">
        <f>IF([4]道具信息!A398="","",[4]道具信息!A398)</f>
        <v/>
      </c>
      <c r="B398" s="19" t="str">
        <f>IF([4]道具信息!B398="","",[4]道具信息!B398)</f>
        <v/>
      </c>
      <c r="C398" s="19">
        <f>IF([4]道具信息!C398="","",[4]道具信息!C398)</f>
        <v>23009</v>
      </c>
      <c r="D398" s="19" t="str">
        <f>IF([4]道具信息!D398="","",[4]道具信息!D398)</f>
        <v>红色弓将自选宝箱</v>
      </c>
      <c r="E398" s="19">
        <f>IF([4]道具信息!E398="","",[4]道具信息!E398)</f>
        <v>14400</v>
      </c>
      <c r="F398" s="19">
        <f>IF([4]道具信息!F398="","",[4]道具信息!F398)</f>
        <v>1</v>
      </c>
      <c r="G398" s="19">
        <f>IF([4]道具信息!G398="","",[4]道具信息!G398)</f>
        <v>1</v>
      </c>
      <c r="H398" s="19">
        <f>IF([4]道具信息!H398="","",[4]道具信息!H398)</f>
        <v>1</v>
      </c>
      <c r="I398" s="19">
        <f>IF([4]道具信息!I398="","",[4]道具信息!I398)</f>
        <v>14400</v>
      </c>
      <c r="J398" s="19">
        <f>IF([4]道具信息!J398="","",[4]道具信息!J398)</f>
        <v>14400</v>
      </c>
      <c r="K398" s="19">
        <f>IF([4]道具信息!K398="","",[4]道具信息!K398)</f>
        <v>14400</v>
      </c>
      <c r="L398" s="19" t="str">
        <f>IF([4]道具信息!L398="","",[4]道具信息!L398)</f>
        <v>使用后选择获得一个红色弓将</v>
      </c>
      <c r="M398" s="19" t="str">
        <f>IF([4]道具信息!M398="","",[4]道具信息!M398)</f>
        <v/>
      </c>
      <c r="N398" s="19" t="str">
        <f>IF([4]道具信息!N398="","",[4]道具信息!N398)</f>
        <v/>
      </c>
      <c r="O398" s="19" t="str">
        <f>IF([4]道具信息!O398="","",[4]道具信息!O398)</f>
        <v/>
      </c>
      <c r="P398" s="19" t="str">
        <f>IF([4]道具信息!P398="","",[4]道具信息!P398)</f>
        <v/>
      </c>
      <c r="Q398" s="19" t="str">
        <f>IF([4]道具信息!Q398="","",[4]道具信息!Q398)</f>
        <v/>
      </c>
      <c r="R398" s="19" t="str">
        <f>IF([4]道具信息!R398="","",[4]道具信息!R398)</f>
        <v/>
      </c>
      <c r="S398" s="19" t="str">
        <f>IF([4]道具信息!S398="","",[4]道具信息!S398)</f>
        <v/>
      </c>
      <c r="T398" s="19" t="str">
        <f>IF([4]道具信息!T398="","",[4]道具信息!T398)</f>
        <v/>
      </c>
      <c r="U398" s="19" t="str">
        <f>IF([4]道具信息!U398="","",[4]道具信息!U398)</f>
        <v/>
      </c>
      <c r="V398" s="19" t="str">
        <f>IF([4]道具信息!V398="","",[4]道具信息!V398)</f>
        <v/>
      </c>
      <c r="W398" s="19" t="str">
        <f>IF([4]道具信息!W398="","",[4]道具信息!W398)</f>
        <v/>
      </c>
      <c r="X398" s="19" t="str">
        <f>IF([4]道具信息!X398="","",[4]道具信息!X398)</f>
        <v/>
      </c>
      <c r="Y398" s="19" t="str">
        <f>IF([4]道具信息!Y398="","",[4]道具信息!Y398)</f>
        <v/>
      </c>
      <c r="Z398" s="19" t="str">
        <f>IF([4]道具信息!Z398="","",[4]道具信息!Z398)</f>
        <v/>
      </c>
    </row>
    <row r="399" spans="1:26" x14ac:dyDescent="0.15">
      <c r="A399" s="19" t="str">
        <f>IF([4]道具信息!A399="","",[4]道具信息!A399)</f>
        <v/>
      </c>
      <c r="B399" s="19" t="str">
        <f>IF([4]道具信息!B399="","",[4]道具信息!B399)</f>
        <v/>
      </c>
      <c r="C399" s="19">
        <f>IF([4]道具信息!C399="","",[4]道具信息!C399)</f>
        <v>23010</v>
      </c>
      <c r="D399" s="19" t="str">
        <f>IF([4]道具信息!D399="","",[4]道具信息!D399)</f>
        <v>君主自选宝箱</v>
      </c>
      <c r="E399" s="19">
        <f>IF([4]道具信息!E399="","",[4]道具信息!E399)</f>
        <v>4800</v>
      </c>
      <c r="F399" s="19">
        <f>IF([4]道具信息!F399="","",[4]道具信息!F399)</f>
        <v>1</v>
      </c>
      <c r="G399" s="19">
        <f>IF([4]道具信息!G399="","",[4]道具信息!G399)</f>
        <v>1</v>
      </c>
      <c r="H399" s="19">
        <f>IF([4]道具信息!H399="","",[4]道具信息!H399)</f>
        <v>1</v>
      </c>
      <c r="I399" s="19">
        <f>IF([4]道具信息!I399="","",[4]道具信息!I399)</f>
        <v>4800</v>
      </c>
      <c r="J399" s="19">
        <f>IF([4]道具信息!J399="","",[4]道具信息!J399)</f>
        <v>4800</v>
      </c>
      <c r="K399" s="19">
        <f>IF([4]道具信息!K399="","",[4]道具信息!K399)</f>
        <v>4800</v>
      </c>
      <c r="L399" s="19" t="str">
        <f>IF([4]道具信息!L399="","",[4]道具信息!L399)</f>
        <v>使用后选择获得一个君主武将</v>
      </c>
      <c r="M399" s="19" t="str">
        <f>IF([4]道具信息!M399="","",[4]道具信息!M399)</f>
        <v/>
      </c>
      <c r="N399" s="19" t="str">
        <f>IF([4]道具信息!N399="","",[4]道具信息!N399)</f>
        <v/>
      </c>
      <c r="O399" s="19" t="str">
        <f>IF([4]道具信息!O399="","",[4]道具信息!O399)</f>
        <v/>
      </c>
      <c r="P399" s="19" t="str">
        <f>IF([4]道具信息!P399="","",[4]道具信息!P399)</f>
        <v/>
      </c>
      <c r="Q399" s="19" t="str">
        <f>IF([4]道具信息!Q399="","",[4]道具信息!Q399)</f>
        <v/>
      </c>
      <c r="R399" s="19" t="str">
        <f>IF([4]道具信息!R399="","",[4]道具信息!R399)</f>
        <v/>
      </c>
      <c r="S399" s="19" t="str">
        <f>IF([4]道具信息!S399="","",[4]道具信息!S399)</f>
        <v/>
      </c>
      <c r="T399" s="19" t="str">
        <f>IF([4]道具信息!T399="","",[4]道具信息!T399)</f>
        <v/>
      </c>
      <c r="U399" s="19" t="str">
        <f>IF([4]道具信息!U399="","",[4]道具信息!U399)</f>
        <v/>
      </c>
      <c r="V399" s="19" t="str">
        <f>IF([4]道具信息!V399="","",[4]道具信息!V399)</f>
        <v/>
      </c>
      <c r="W399" s="19" t="str">
        <f>IF([4]道具信息!W399="","",[4]道具信息!W399)</f>
        <v/>
      </c>
      <c r="X399" s="19" t="str">
        <f>IF([4]道具信息!X399="","",[4]道具信息!X399)</f>
        <v/>
      </c>
      <c r="Y399" s="19" t="str">
        <f>IF([4]道具信息!Y399="","",[4]道具信息!Y399)</f>
        <v/>
      </c>
      <c r="Z399" s="19" t="str">
        <f>IF([4]道具信息!Z399="","",[4]道具信息!Z399)</f>
        <v/>
      </c>
    </row>
    <row r="400" spans="1:26" x14ac:dyDescent="0.15">
      <c r="A400" s="19" t="str">
        <f>IF([4]道具信息!A400="","",[4]道具信息!A400)</f>
        <v/>
      </c>
      <c r="B400" s="19" t="str">
        <f>IF([4]道具信息!B400="","",[4]道具信息!B400)</f>
        <v/>
      </c>
      <c r="C400" s="19">
        <f>IF([4]道具信息!C400="","",[4]道具信息!C400)</f>
        <v>23011</v>
      </c>
      <c r="D400" s="19" t="str">
        <f>IF([4]道具信息!D400="","",[4]道具信息!D400)</f>
        <v>紫色武将随机宝箱</v>
      </c>
      <c r="E400" s="19">
        <f>IF([4]道具信息!E400="","",[4]道具信息!E400)</f>
        <v>400</v>
      </c>
      <c r="F400" s="19">
        <f>IF([4]道具信息!F400="","",[4]道具信息!F400)</f>
        <v>1</v>
      </c>
      <c r="G400" s="19">
        <f>IF([4]道具信息!G400="","",[4]道具信息!G400)</f>
        <v>1</v>
      </c>
      <c r="H400" s="19">
        <f>IF([4]道具信息!H400="","",[4]道具信息!H400)</f>
        <v>1</v>
      </c>
      <c r="I400" s="19">
        <f>IF([4]道具信息!I400="","",[4]道具信息!I400)</f>
        <v>400</v>
      </c>
      <c r="J400" s="19">
        <f>IF([4]道具信息!J400="","",[4]道具信息!J400)</f>
        <v>400</v>
      </c>
      <c r="K400" s="19">
        <f>IF([4]道具信息!K400="","",[4]道具信息!K400)</f>
        <v>400</v>
      </c>
      <c r="L400" s="19" t="str">
        <f>IF([4]道具信息!L400="","",[4]道具信息!L400)</f>
        <v>使用后随机获得一个紫色武将</v>
      </c>
      <c r="M400" s="19" t="str">
        <f>IF([4]道具信息!M400="","",[4]道具信息!M400)</f>
        <v/>
      </c>
      <c r="N400" s="19" t="str">
        <f>IF([4]道具信息!N400="","",[4]道具信息!N400)</f>
        <v/>
      </c>
      <c r="O400" s="19" t="str">
        <f>IF([4]道具信息!O400="","",[4]道具信息!O400)</f>
        <v/>
      </c>
      <c r="P400" s="19" t="str">
        <f>IF([4]道具信息!P400="","",[4]道具信息!P400)</f>
        <v/>
      </c>
      <c r="Q400" s="19" t="str">
        <f>IF([4]道具信息!Q400="","",[4]道具信息!Q400)</f>
        <v/>
      </c>
      <c r="R400" s="19" t="str">
        <f>IF([4]道具信息!R400="","",[4]道具信息!R400)</f>
        <v/>
      </c>
      <c r="S400" s="19" t="str">
        <f>IF([4]道具信息!S400="","",[4]道具信息!S400)</f>
        <v/>
      </c>
      <c r="T400" s="19" t="str">
        <f>IF([4]道具信息!T400="","",[4]道具信息!T400)</f>
        <v/>
      </c>
      <c r="U400" s="19" t="str">
        <f>IF([4]道具信息!U400="","",[4]道具信息!U400)</f>
        <v/>
      </c>
      <c r="V400" s="19" t="str">
        <f>IF([4]道具信息!V400="","",[4]道具信息!V400)</f>
        <v/>
      </c>
      <c r="W400" s="19" t="str">
        <f>IF([4]道具信息!W400="","",[4]道具信息!W400)</f>
        <v/>
      </c>
      <c r="X400" s="19" t="str">
        <f>IF([4]道具信息!X400="","",[4]道具信息!X400)</f>
        <v/>
      </c>
      <c r="Y400" s="19" t="str">
        <f>IF([4]道具信息!Y400="","",[4]道具信息!Y400)</f>
        <v/>
      </c>
      <c r="Z400" s="19" t="str">
        <f>IF([4]道具信息!Z400="","",[4]道具信息!Z400)</f>
        <v/>
      </c>
    </row>
    <row r="401" spans="1:26" x14ac:dyDescent="0.15">
      <c r="A401" s="19" t="str">
        <f>IF([4]道具信息!A401="","",[4]道具信息!A401)</f>
        <v/>
      </c>
      <c r="B401" s="19" t="str">
        <f>IF([4]道具信息!B401="","",[4]道具信息!B401)</f>
        <v/>
      </c>
      <c r="C401" s="19">
        <f>IF([4]道具信息!C401="","",[4]道具信息!C401)</f>
        <v>23012</v>
      </c>
      <c r="D401" s="19" t="str">
        <f>IF([4]道具信息!D401="","",[4]道具信息!D401)</f>
        <v>橙色武将随机宝箱</v>
      </c>
      <c r="E401" s="19">
        <f>IF([4]道具信息!E401="","",[4]道具信息!E401)</f>
        <v>1800</v>
      </c>
      <c r="F401" s="19">
        <f>IF([4]道具信息!F401="","",[4]道具信息!F401)</f>
        <v>1</v>
      </c>
      <c r="G401" s="19">
        <f>IF([4]道具信息!G401="","",[4]道具信息!G401)</f>
        <v>1</v>
      </c>
      <c r="H401" s="19">
        <f>IF([4]道具信息!H401="","",[4]道具信息!H401)</f>
        <v>1</v>
      </c>
      <c r="I401" s="19">
        <f>IF([4]道具信息!I401="","",[4]道具信息!I401)</f>
        <v>1800</v>
      </c>
      <c r="J401" s="19">
        <f>IF([4]道具信息!J401="","",[4]道具信息!J401)</f>
        <v>1800</v>
      </c>
      <c r="K401" s="19">
        <f>IF([4]道具信息!K401="","",[4]道具信息!K401)</f>
        <v>1800</v>
      </c>
      <c r="L401" s="19" t="str">
        <f>IF([4]道具信息!L401="","",[4]道具信息!L401)</f>
        <v>使用后随机获得一个橙色武将</v>
      </c>
      <c r="M401" s="19" t="str">
        <f>IF([4]道具信息!M401="","",[4]道具信息!M401)</f>
        <v/>
      </c>
      <c r="N401" s="19" t="str">
        <f>IF([4]道具信息!N401="","",[4]道具信息!N401)</f>
        <v/>
      </c>
      <c r="O401" s="19" t="str">
        <f>IF([4]道具信息!O401="","",[4]道具信息!O401)</f>
        <v/>
      </c>
      <c r="P401" s="19" t="str">
        <f>IF([4]道具信息!P401="","",[4]道具信息!P401)</f>
        <v/>
      </c>
      <c r="Q401" s="19" t="str">
        <f>IF([4]道具信息!Q401="","",[4]道具信息!Q401)</f>
        <v/>
      </c>
      <c r="R401" s="19" t="str">
        <f>IF([4]道具信息!R401="","",[4]道具信息!R401)</f>
        <v/>
      </c>
      <c r="S401" s="19" t="str">
        <f>IF([4]道具信息!S401="","",[4]道具信息!S401)</f>
        <v/>
      </c>
      <c r="T401" s="19" t="str">
        <f>IF([4]道具信息!T401="","",[4]道具信息!T401)</f>
        <v/>
      </c>
      <c r="U401" s="19" t="str">
        <f>IF([4]道具信息!U401="","",[4]道具信息!U401)</f>
        <v/>
      </c>
      <c r="V401" s="19" t="str">
        <f>IF([4]道具信息!V401="","",[4]道具信息!V401)</f>
        <v/>
      </c>
      <c r="W401" s="19" t="str">
        <f>IF([4]道具信息!W401="","",[4]道具信息!W401)</f>
        <v/>
      </c>
      <c r="X401" s="19" t="str">
        <f>IF([4]道具信息!X401="","",[4]道具信息!X401)</f>
        <v/>
      </c>
      <c r="Y401" s="19" t="str">
        <f>IF([4]道具信息!Y401="","",[4]道具信息!Y401)</f>
        <v/>
      </c>
      <c r="Z401" s="19" t="str">
        <f>IF([4]道具信息!Z401="","",[4]道具信息!Z401)</f>
        <v/>
      </c>
    </row>
    <row r="402" spans="1:26" x14ac:dyDescent="0.15">
      <c r="A402" s="19" t="str">
        <f>IF([4]道具信息!A402="","",[4]道具信息!A402)</f>
        <v/>
      </c>
      <c r="B402" s="19" t="str">
        <f>IF([4]道具信息!B402="","",[4]道具信息!B402)</f>
        <v/>
      </c>
      <c r="C402" s="19">
        <f>IF([4]道具信息!C402="","",[4]道具信息!C402)</f>
        <v>23013</v>
      </c>
      <c r="D402" s="19" t="str">
        <f>IF([4]道具信息!D402="","",[4]道具信息!D402)</f>
        <v>红色武将随机宝箱</v>
      </c>
      <c r="E402" s="19">
        <f>IF([4]道具信息!E402="","",[4]道具信息!E402)</f>
        <v>14400</v>
      </c>
      <c r="F402" s="19">
        <f>IF([4]道具信息!F402="","",[4]道具信息!F402)</f>
        <v>1</v>
      </c>
      <c r="G402" s="19">
        <f>IF([4]道具信息!G402="","",[4]道具信息!G402)</f>
        <v>1</v>
      </c>
      <c r="H402" s="19">
        <f>IF([4]道具信息!H402="","",[4]道具信息!H402)</f>
        <v>1</v>
      </c>
      <c r="I402" s="19">
        <f>IF([4]道具信息!I402="","",[4]道具信息!I402)</f>
        <v>14400</v>
      </c>
      <c r="J402" s="19">
        <f>IF([4]道具信息!J402="","",[4]道具信息!J402)</f>
        <v>14400</v>
      </c>
      <c r="K402" s="19">
        <f>IF([4]道具信息!K402="","",[4]道具信息!K402)</f>
        <v>14400</v>
      </c>
      <c r="L402" s="19" t="str">
        <f>IF([4]道具信息!L402="","",[4]道具信息!L402)</f>
        <v>使用后随机获得一个红色武将</v>
      </c>
      <c r="M402" s="19" t="str">
        <f>IF([4]道具信息!M402="","",[4]道具信息!M402)</f>
        <v/>
      </c>
      <c r="N402" s="19" t="str">
        <f>IF([4]道具信息!N402="","",[4]道具信息!N402)</f>
        <v/>
      </c>
      <c r="O402" s="19" t="str">
        <f>IF([4]道具信息!O402="","",[4]道具信息!O402)</f>
        <v/>
      </c>
      <c r="P402" s="19" t="str">
        <f>IF([4]道具信息!P402="","",[4]道具信息!P402)</f>
        <v/>
      </c>
      <c r="Q402" s="19" t="str">
        <f>IF([4]道具信息!Q402="","",[4]道具信息!Q402)</f>
        <v/>
      </c>
      <c r="R402" s="19" t="str">
        <f>IF([4]道具信息!R402="","",[4]道具信息!R402)</f>
        <v/>
      </c>
      <c r="S402" s="19" t="str">
        <f>IF([4]道具信息!S402="","",[4]道具信息!S402)</f>
        <v/>
      </c>
      <c r="T402" s="19" t="str">
        <f>IF([4]道具信息!T402="","",[4]道具信息!T402)</f>
        <v/>
      </c>
      <c r="U402" s="19" t="str">
        <f>IF([4]道具信息!U402="","",[4]道具信息!U402)</f>
        <v/>
      </c>
      <c r="V402" s="19" t="str">
        <f>IF([4]道具信息!V402="","",[4]道具信息!V402)</f>
        <v/>
      </c>
      <c r="W402" s="19" t="str">
        <f>IF([4]道具信息!W402="","",[4]道具信息!W402)</f>
        <v/>
      </c>
      <c r="X402" s="19" t="str">
        <f>IF([4]道具信息!X402="","",[4]道具信息!X402)</f>
        <v/>
      </c>
      <c r="Y402" s="19" t="str">
        <f>IF([4]道具信息!Y402="","",[4]道具信息!Y402)</f>
        <v/>
      </c>
      <c r="Z402" s="19" t="str">
        <f>IF([4]道具信息!Z402="","",[4]道具信息!Z402)</f>
        <v/>
      </c>
    </row>
    <row r="403" spans="1:26" x14ac:dyDescent="0.15">
      <c r="A403" s="19" t="str">
        <f>IF([4]道具信息!A403="","",[4]道具信息!A403)</f>
        <v/>
      </c>
      <c r="B403" s="19" t="str">
        <f>IF([4]道具信息!B403="","",[4]道具信息!B403)</f>
        <v/>
      </c>
      <c r="C403" s="19" t="str">
        <f>IF([4]道具信息!C403="","",[4]道具信息!C403)</f>
        <v/>
      </c>
      <c r="D403" s="19" t="str">
        <f>IF([4]道具信息!D403="","",[4]道具信息!D403)</f>
        <v/>
      </c>
      <c r="E403" s="19" t="str">
        <f>IF([4]道具信息!E403="","",[4]道具信息!E403)</f>
        <v/>
      </c>
      <c r="F403" s="19" t="str">
        <f>IF([4]道具信息!F403="","",[4]道具信息!F403)</f>
        <v/>
      </c>
      <c r="G403" s="19" t="str">
        <f>IF([4]道具信息!G403="","",[4]道具信息!G403)</f>
        <v/>
      </c>
      <c r="H403" s="19" t="str">
        <f>IF([4]道具信息!H403="","",[4]道具信息!H403)</f>
        <v/>
      </c>
      <c r="I403" s="19" t="str">
        <f>IF([4]道具信息!I403="","",[4]道具信息!I403)</f>
        <v/>
      </c>
      <c r="J403" s="19" t="str">
        <f>IF([4]道具信息!J403="","",[4]道具信息!J403)</f>
        <v/>
      </c>
      <c r="K403" s="19" t="str">
        <f>IF([4]道具信息!K403="","",[4]道具信息!K403)</f>
        <v/>
      </c>
      <c r="L403" s="19" t="str">
        <f>IF([4]道具信息!L403="","",[4]道具信息!L403)</f>
        <v/>
      </c>
      <c r="M403" s="19" t="str">
        <f>IF([4]道具信息!M403="","",[4]道具信息!M403)</f>
        <v/>
      </c>
      <c r="N403" s="19" t="str">
        <f>IF([4]道具信息!N403="","",[4]道具信息!N403)</f>
        <v/>
      </c>
      <c r="O403" s="19" t="str">
        <f>IF([4]道具信息!O403="","",[4]道具信息!O403)</f>
        <v/>
      </c>
      <c r="P403" s="19" t="str">
        <f>IF([4]道具信息!P403="","",[4]道具信息!P403)</f>
        <v/>
      </c>
      <c r="Q403" s="19" t="str">
        <f>IF([4]道具信息!Q403="","",[4]道具信息!Q403)</f>
        <v/>
      </c>
      <c r="R403" s="19" t="str">
        <f>IF([4]道具信息!R403="","",[4]道具信息!R403)</f>
        <v/>
      </c>
      <c r="S403" s="19" t="str">
        <f>IF([4]道具信息!S403="","",[4]道具信息!S403)</f>
        <v/>
      </c>
      <c r="T403" s="19" t="str">
        <f>IF([4]道具信息!T403="","",[4]道具信息!T403)</f>
        <v/>
      </c>
      <c r="U403" s="19" t="str">
        <f>IF([4]道具信息!U403="","",[4]道具信息!U403)</f>
        <v/>
      </c>
      <c r="V403" s="19" t="str">
        <f>IF([4]道具信息!V403="","",[4]道具信息!V403)</f>
        <v/>
      </c>
      <c r="W403" s="19" t="str">
        <f>IF([4]道具信息!W403="","",[4]道具信息!W403)</f>
        <v/>
      </c>
      <c r="X403" s="19" t="str">
        <f>IF([4]道具信息!X403="","",[4]道具信息!X403)</f>
        <v/>
      </c>
      <c r="Y403" s="19" t="str">
        <f>IF([4]道具信息!Y403="","",[4]道具信息!Y403)</f>
        <v/>
      </c>
      <c r="Z403" s="19" t="str">
        <f>IF([4]道具信息!Z403="","",[4]道具信息!Z403)</f>
        <v/>
      </c>
    </row>
    <row r="404" spans="1:26" x14ac:dyDescent="0.15">
      <c r="A404" s="19" t="str">
        <f>IF([4]道具信息!A404="","",[4]道具信息!A404)</f>
        <v/>
      </c>
      <c r="B404" s="19" t="str">
        <f>IF([4]道具信息!B404="","",[4]道具信息!B404)</f>
        <v/>
      </c>
      <c r="C404" s="19">
        <f>IF([4]道具信息!C404="","",[4]道具信息!C404)</f>
        <v>23014</v>
      </c>
      <c r="D404" s="19" t="str">
        <f>IF([4]道具信息!D404="","",[4]道具信息!D404)</f>
        <v>橙色武将自选宝箱碎片</v>
      </c>
      <c r="E404" s="19">
        <f>IF([4]道具信息!E404="","",[4]道具信息!E404)</f>
        <v>160</v>
      </c>
      <c r="F404" s="19">
        <f>IF([4]道具信息!F404="","",[4]道具信息!F404)</f>
        <v>1</v>
      </c>
      <c r="G404" s="19">
        <f>IF([4]道具信息!G404="","",[4]道具信息!G404)</f>
        <v>1</v>
      </c>
      <c r="H404" s="19">
        <f>IF([4]道具信息!H404="","",[4]道具信息!H404)</f>
        <v>1</v>
      </c>
      <c r="I404" s="19">
        <f>IF([4]道具信息!I404="","",[4]道具信息!I404)</f>
        <v>160</v>
      </c>
      <c r="J404" s="19">
        <f>IF([4]道具信息!J404="","",[4]道具信息!J404)</f>
        <v>160</v>
      </c>
      <c r="K404" s="19">
        <f>IF([4]道具信息!K404="","",[4]道具信息!K404)</f>
        <v>160</v>
      </c>
      <c r="L404" s="19" t="str">
        <f>IF([4]道具信息!L404="","",[4]道具信息!L404)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4" s="19" t="str">
        <f>IF([4]道具信息!M404="","",[4]道具信息!M404)</f>
        <v/>
      </c>
      <c r="N404" s="19" t="str">
        <f>IF([4]道具信息!N404="","",[4]道具信息!N404)</f>
        <v/>
      </c>
      <c r="O404" s="19" t="str">
        <f>IF([4]道具信息!O404="","",[4]道具信息!O404)</f>
        <v/>
      </c>
      <c r="P404" s="19" t="str">
        <f>IF([4]道具信息!P404="","",[4]道具信息!P404)</f>
        <v/>
      </c>
      <c r="Q404" s="19" t="str">
        <f>IF([4]道具信息!Q404="","",[4]道具信息!Q404)</f>
        <v/>
      </c>
      <c r="R404" s="19" t="str">
        <f>IF([4]道具信息!R404="","",[4]道具信息!R404)</f>
        <v/>
      </c>
      <c r="S404" s="19" t="str">
        <f>IF([4]道具信息!S404="","",[4]道具信息!S404)</f>
        <v/>
      </c>
      <c r="T404" s="19" t="str">
        <f>IF([4]道具信息!T404="","",[4]道具信息!T404)</f>
        <v/>
      </c>
      <c r="U404" s="19" t="str">
        <f>IF([4]道具信息!U404="","",[4]道具信息!U404)</f>
        <v/>
      </c>
      <c r="V404" s="19" t="str">
        <f>IF([4]道具信息!V404="","",[4]道具信息!V404)</f>
        <v/>
      </c>
      <c r="W404" s="19" t="str">
        <f>IF([4]道具信息!W404="","",[4]道具信息!W404)</f>
        <v/>
      </c>
      <c r="X404" s="19" t="str">
        <f>IF([4]道具信息!X404="","",[4]道具信息!X404)</f>
        <v/>
      </c>
      <c r="Y404" s="19" t="str">
        <f>IF([4]道具信息!Y404="","",[4]道具信息!Y404)</f>
        <v/>
      </c>
      <c r="Z404" s="19" t="str">
        <f>IF([4]道具信息!Z404="","",[4]道具信息!Z404)</f>
        <v/>
      </c>
    </row>
    <row r="405" spans="1:26" x14ac:dyDescent="0.15">
      <c r="A405" s="19" t="str">
        <f>IF([4]道具信息!A405="","",[4]道具信息!A405)</f>
        <v/>
      </c>
      <c r="B405" s="19" t="str">
        <f>IF([4]道具信息!B405="","",[4]道具信息!B405)</f>
        <v/>
      </c>
      <c r="C405" s="19">
        <f>IF([4]道具信息!C405="","",[4]道具信息!C405)</f>
        <v>23015</v>
      </c>
      <c r="D405" s="19" t="str">
        <f>IF([4]道具信息!D405="","",[4]道具信息!D405)</f>
        <v>橙色武将随机宝箱碎片</v>
      </c>
      <c r="E405" s="19">
        <f>IF([4]道具信息!E405="","",[4]道具信息!E405)</f>
        <v>60</v>
      </c>
      <c r="F405" s="19">
        <f>IF([4]道具信息!F405="","",[4]道具信息!F405)</f>
        <v>1</v>
      </c>
      <c r="G405" s="19">
        <f>IF([4]道具信息!G405="","",[4]道具信息!G405)</f>
        <v>1</v>
      </c>
      <c r="H405" s="19">
        <f>IF([4]道具信息!H405="","",[4]道具信息!H405)</f>
        <v>1</v>
      </c>
      <c r="I405" s="19">
        <f>IF([4]道具信息!I405="","",[4]道具信息!I405)</f>
        <v>60</v>
      </c>
      <c r="J405" s="19">
        <f>IF([4]道具信息!J405="","",[4]道具信息!J405)</f>
        <v>60</v>
      </c>
      <c r="K405" s="19">
        <f>IF([4]道具信息!K405="","",[4]道具信息!K405)</f>
        <v>60</v>
      </c>
      <c r="L405" s="19" t="str">
        <f>IF([4]道具信息!L405="","",[4]道具信息!L405)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5" s="19" t="str">
        <f>IF([4]道具信息!M405="","",[4]道具信息!M405)</f>
        <v/>
      </c>
      <c r="N405" s="19" t="str">
        <f>IF([4]道具信息!N405="","",[4]道具信息!N405)</f>
        <v/>
      </c>
      <c r="O405" s="19" t="str">
        <f>IF([4]道具信息!O405="","",[4]道具信息!O405)</f>
        <v/>
      </c>
      <c r="P405" s="19" t="str">
        <f>IF([4]道具信息!P405="","",[4]道具信息!P405)</f>
        <v/>
      </c>
      <c r="Q405" s="19" t="str">
        <f>IF([4]道具信息!Q405="","",[4]道具信息!Q405)</f>
        <v/>
      </c>
      <c r="R405" s="19" t="str">
        <f>IF([4]道具信息!R405="","",[4]道具信息!R405)</f>
        <v/>
      </c>
      <c r="S405" s="19" t="str">
        <f>IF([4]道具信息!S405="","",[4]道具信息!S405)</f>
        <v/>
      </c>
      <c r="T405" s="19" t="str">
        <f>IF([4]道具信息!T405="","",[4]道具信息!T405)</f>
        <v/>
      </c>
      <c r="U405" s="19" t="str">
        <f>IF([4]道具信息!U405="","",[4]道具信息!U405)</f>
        <v/>
      </c>
      <c r="V405" s="19" t="str">
        <f>IF([4]道具信息!V405="","",[4]道具信息!V405)</f>
        <v/>
      </c>
      <c r="W405" s="19" t="str">
        <f>IF([4]道具信息!W405="","",[4]道具信息!W405)</f>
        <v/>
      </c>
      <c r="X405" s="19" t="str">
        <f>IF([4]道具信息!X405="","",[4]道具信息!X405)</f>
        <v/>
      </c>
      <c r="Y405" s="19" t="str">
        <f>IF([4]道具信息!Y405="","",[4]道具信息!Y405)</f>
        <v/>
      </c>
      <c r="Z405" s="19" t="str">
        <f>IF([4]道具信息!Z405="","",[4]道具信息!Z405)</f>
        <v/>
      </c>
    </row>
    <row r="406" spans="1:26" x14ac:dyDescent="0.15">
      <c r="A406" s="19" t="str">
        <f>IF([4]道具信息!A406="","",[4]道具信息!A406)</f>
        <v/>
      </c>
      <c r="B406" s="19" t="str">
        <f>IF([4]道具信息!B406="","",[4]道具信息!B406)</f>
        <v/>
      </c>
      <c r="C406" s="19">
        <f>IF([4]道具信息!C406="","",[4]道具信息!C406)</f>
        <v>23016</v>
      </c>
      <c r="D406" s="19" t="str">
        <f>IF([4]道具信息!D406="","",[4]道具信息!D406)</f>
        <v>紫色武将随机宝箱碎片</v>
      </c>
      <c r="E406" s="19">
        <f>IF([4]道具信息!E406="","",[4]道具信息!E406)</f>
        <v>36</v>
      </c>
      <c r="F406" s="19">
        <f>IF([4]道具信息!F406="","",[4]道具信息!F406)</f>
        <v>1</v>
      </c>
      <c r="G406" s="19">
        <f>IF([4]道具信息!G406="","",[4]道具信息!G406)</f>
        <v>1</v>
      </c>
      <c r="H406" s="19">
        <f>IF([4]道具信息!H406="","",[4]道具信息!H406)</f>
        <v>1</v>
      </c>
      <c r="I406" s="19">
        <f>IF([4]道具信息!I406="","",[4]道具信息!I406)</f>
        <v>36</v>
      </c>
      <c r="J406" s="19">
        <f>IF([4]道具信息!J406="","",[4]道具信息!J406)</f>
        <v>36</v>
      </c>
      <c r="K406" s="19">
        <f>IF([4]道具信息!K406="","",[4]道具信息!K406)</f>
        <v>36</v>
      </c>
      <c r="L406" s="19" t="str">
        <f>IF([4]道具信息!L406="","",[4]道具信息!L406)</f>
        <v>集齐10个碎片可以合成，随机获得下列武将中的一个：\n聂荌、专诸、钟无艳、田忌、春申君、莫邪、孙叔敖、西门豹、暴鸢、秦开</v>
      </c>
      <c r="M406" s="19" t="str">
        <f>IF([4]道具信息!M406="","",[4]道具信息!M406)</f>
        <v/>
      </c>
      <c r="N406" s="19" t="str">
        <f>IF([4]道具信息!N406="","",[4]道具信息!N406)</f>
        <v/>
      </c>
      <c r="O406" s="19" t="str">
        <f>IF([4]道具信息!O406="","",[4]道具信息!O406)</f>
        <v/>
      </c>
      <c r="P406" s="19" t="str">
        <f>IF([4]道具信息!P406="","",[4]道具信息!P406)</f>
        <v/>
      </c>
      <c r="Q406" s="19" t="str">
        <f>IF([4]道具信息!Q406="","",[4]道具信息!Q406)</f>
        <v/>
      </c>
      <c r="R406" s="19" t="str">
        <f>IF([4]道具信息!R406="","",[4]道具信息!R406)</f>
        <v/>
      </c>
      <c r="S406" s="19" t="str">
        <f>IF([4]道具信息!S406="","",[4]道具信息!S406)</f>
        <v/>
      </c>
      <c r="T406" s="19" t="str">
        <f>IF([4]道具信息!T406="","",[4]道具信息!T406)</f>
        <v/>
      </c>
      <c r="U406" s="19" t="str">
        <f>IF([4]道具信息!U406="","",[4]道具信息!U406)</f>
        <v/>
      </c>
      <c r="V406" s="19" t="str">
        <f>IF([4]道具信息!V406="","",[4]道具信息!V406)</f>
        <v/>
      </c>
      <c r="W406" s="19" t="str">
        <f>IF([4]道具信息!W406="","",[4]道具信息!W406)</f>
        <v/>
      </c>
      <c r="X406" s="19" t="str">
        <f>IF([4]道具信息!X406="","",[4]道具信息!X406)</f>
        <v/>
      </c>
      <c r="Y406" s="19" t="str">
        <f>IF([4]道具信息!Y406="","",[4]道具信息!Y406)</f>
        <v/>
      </c>
      <c r="Z406" s="19" t="str">
        <f>IF([4]道具信息!Z406="","",[4]道具信息!Z406)</f>
        <v/>
      </c>
    </row>
    <row r="407" spans="1:26" x14ac:dyDescent="0.15">
      <c r="A407" s="19" t="str">
        <f>IF([4]道具信息!A407="","",[4]道具信息!A407)</f>
        <v/>
      </c>
      <c r="B407" s="19" t="str">
        <f>IF([4]道具信息!B407="","",[4]道具信息!B407)</f>
        <v/>
      </c>
      <c r="C407" s="19" t="str">
        <f>IF([4]道具信息!C407="","",[4]道具信息!C407)</f>
        <v/>
      </c>
      <c r="D407" s="19" t="str">
        <f>IF([4]道具信息!D407="","",[4]道具信息!D407)</f>
        <v/>
      </c>
      <c r="E407" s="19" t="str">
        <f>IF([4]道具信息!E407="","",[4]道具信息!E407)</f>
        <v/>
      </c>
      <c r="F407" s="19" t="str">
        <f>IF([4]道具信息!F407="","",[4]道具信息!F407)</f>
        <v/>
      </c>
      <c r="G407" s="19" t="str">
        <f>IF([4]道具信息!G407="","",[4]道具信息!G407)</f>
        <v/>
      </c>
      <c r="H407" s="19" t="str">
        <f>IF([4]道具信息!H407="","",[4]道具信息!H407)</f>
        <v/>
      </c>
      <c r="I407" s="19" t="str">
        <f>IF([4]道具信息!I407="","",[4]道具信息!I407)</f>
        <v/>
      </c>
      <c r="J407" s="19" t="str">
        <f>IF([4]道具信息!J407="","",[4]道具信息!J407)</f>
        <v/>
      </c>
      <c r="K407" s="19" t="str">
        <f>IF([4]道具信息!K407="","",[4]道具信息!K407)</f>
        <v/>
      </c>
      <c r="L407" s="19" t="str">
        <f>IF([4]道具信息!L407="","",[4]道具信息!L407)</f>
        <v/>
      </c>
      <c r="M407" s="19" t="str">
        <f>IF([4]道具信息!M407="","",[4]道具信息!M407)</f>
        <v/>
      </c>
      <c r="N407" s="19" t="str">
        <f>IF([4]道具信息!N407="","",[4]道具信息!N407)</f>
        <v/>
      </c>
      <c r="O407" s="19" t="str">
        <f>IF([4]道具信息!O407="","",[4]道具信息!O407)</f>
        <v/>
      </c>
      <c r="P407" s="19" t="str">
        <f>IF([4]道具信息!P407="","",[4]道具信息!P407)</f>
        <v/>
      </c>
      <c r="Q407" s="19" t="str">
        <f>IF([4]道具信息!Q407="","",[4]道具信息!Q407)</f>
        <v/>
      </c>
      <c r="R407" s="19" t="str">
        <f>IF([4]道具信息!R407="","",[4]道具信息!R407)</f>
        <v/>
      </c>
      <c r="S407" s="19" t="str">
        <f>IF([4]道具信息!S407="","",[4]道具信息!S407)</f>
        <v/>
      </c>
      <c r="T407" s="19" t="str">
        <f>IF([4]道具信息!T407="","",[4]道具信息!T407)</f>
        <v/>
      </c>
      <c r="U407" s="19" t="str">
        <f>IF([4]道具信息!U407="","",[4]道具信息!U407)</f>
        <v/>
      </c>
      <c r="V407" s="19" t="str">
        <f>IF([4]道具信息!V407="","",[4]道具信息!V407)</f>
        <v/>
      </c>
      <c r="W407" s="19" t="str">
        <f>IF([4]道具信息!W407="","",[4]道具信息!W407)</f>
        <v/>
      </c>
      <c r="X407" s="19" t="str">
        <f>IF([4]道具信息!X407="","",[4]道具信息!X407)</f>
        <v/>
      </c>
      <c r="Y407" s="19" t="str">
        <f>IF([4]道具信息!Y407="","",[4]道具信息!Y407)</f>
        <v/>
      </c>
      <c r="Z407" s="19" t="str">
        <f>IF([4]道具信息!Z407="","",[4]道具信息!Z407)</f>
        <v/>
      </c>
    </row>
    <row r="408" spans="1:26" x14ac:dyDescent="0.15">
      <c r="A408" s="19" t="str">
        <f>IF([4]道具信息!A408="","",[4]道具信息!A408)</f>
        <v/>
      </c>
      <c r="B408" s="19" t="str">
        <f>IF([4]道具信息!B408="","",[4]道具信息!B408)</f>
        <v/>
      </c>
      <c r="C408" s="19" t="str">
        <f>IF([4]道具信息!C408="","",[4]道具信息!C408)</f>
        <v/>
      </c>
      <c r="D408" s="19" t="str">
        <f>IF([4]道具信息!D408="","",[4]道具信息!D408)</f>
        <v>指定绿色装备</v>
      </c>
      <c r="E408" s="19">
        <f>IF([4]道具信息!E408="","",[4]道具信息!E408)</f>
        <v>35</v>
      </c>
      <c r="F408" s="19">
        <f>IF([4]道具信息!F408="","",[4]道具信息!F408)</f>
        <v>1</v>
      </c>
      <c r="G408" s="19">
        <f>IF([4]道具信息!G408="","",[4]道具信息!G408)</f>
        <v>1</v>
      </c>
      <c r="H408" s="19">
        <f>IF([4]道具信息!H408="","",[4]道具信息!H408)</f>
        <v>1</v>
      </c>
      <c r="I408" s="19">
        <f>IF([4]道具信息!I408="","",[4]道具信息!I408)</f>
        <v>35</v>
      </c>
      <c r="J408" s="19">
        <f>IF([4]道具信息!J408="","",[4]道具信息!J408)</f>
        <v>35</v>
      </c>
      <c r="K408" s="19">
        <f>IF([4]道具信息!K408="","",[4]道具信息!K408)</f>
        <v>35</v>
      </c>
      <c r="L408" s="19">
        <f>IF([4]道具信息!L408="","",[4]道具信息!L408)</f>
        <v>1</v>
      </c>
      <c r="M408" s="19" t="str">
        <f>IF([4]道具信息!M408="","",[4]道具信息!M408)</f>
        <v/>
      </c>
      <c r="N408" s="19" t="str">
        <f>IF([4]道具信息!N408="","",[4]道具信息!N408)</f>
        <v/>
      </c>
      <c r="O408" s="19" t="str">
        <f>IF([4]道具信息!O408="","",[4]道具信息!O408)</f>
        <v/>
      </c>
      <c r="P408" s="19" t="str">
        <f>IF([4]道具信息!P408="","",[4]道具信息!P408)</f>
        <v/>
      </c>
      <c r="Q408" s="19" t="str">
        <f>IF([4]道具信息!Q408="","",[4]道具信息!Q408)</f>
        <v/>
      </c>
      <c r="R408" s="19" t="str">
        <f>IF([4]道具信息!R408="","",[4]道具信息!R408)</f>
        <v/>
      </c>
      <c r="S408" s="19" t="str">
        <f>IF([4]道具信息!S408="","",[4]道具信息!S408)</f>
        <v/>
      </c>
      <c r="T408" s="19" t="str">
        <f>IF([4]道具信息!T408="","",[4]道具信息!T408)</f>
        <v/>
      </c>
      <c r="U408" s="19" t="str">
        <f>IF([4]道具信息!U408="","",[4]道具信息!U408)</f>
        <v/>
      </c>
      <c r="V408" s="19" t="str">
        <f>IF([4]道具信息!V408="","",[4]道具信息!V408)</f>
        <v/>
      </c>
      <c r="W408" s="19" t="str">
        <f>IF([4]道具信息!W408="","",[4]道具信息!W408)</f>
        <v/>
      </c>
      <c r="X408" s="19" t="str">
        <f>IF([4]道具信息!X408="","",[4]道具信息!X408)</f>
        <v/>
      </c>
      <c r="Y408" s="19" t="str">
        <f>IF([4]道具信息!Y408="","",[4]道具信息!Y408)</f>
        <v/>
      </c>
      <c r="Z408" s="19" t="str">
        <f>IF([4]道具信息!Z408="","",[4]道具信息!Z408)</f>
        <v/>
      </c>
    </row>
    <row r="409" spans="1:26" x14ac:dyDescent="0.15">
      <c r="A409" s="19" t="str">
        <f>IF([4]道具信息!A409="","",[4]道具信息!A409)</f>
        <v/>
      </c>
      <c r="B409" s="19" t="str">
        <f>IF([4]道具信息!B409="","",[4]道具信息!B409)</f>
        <v/>
      </c>
      <c r="C409" s="19" t="str">
        <f>IF([4]道具信息!C409="","",[4]道具信息!C409)</f>
        <v/>
      </c>
      <c r="D409" s="19" t="str">
        <f>IF([4]道具信息!D409="","",[4]道具信息!D409)</f>
        <v>指定蓝色装备</v>
      </c>
      <c r="E409" s="19">
        <f>IF([4]道具信息!E409="","",[4]道具信息!E409)</f>
        <v>120</v>
      </c>
      <c r="F409" s="19">
        <f>IF([4]道具信息!F409="","",[4]道具信息!F409)</f>
        <v>1</v>
      </c>
      <c r="G409" s="19">
        <f>IF([4]道具信息!G409="","",[4]道具信息!G409)</f>
        <v>1</v>
      </c>
      <c r="H409" s="19">
        <f>IF([4]道具信息!H409="","",[4]道具信息!H409)</f>
        <v>1</v>
      </c>
      <c r="I409" s="19">
        <f>IF([4]道具信息!I409="","",[4]道具信息!I409)</f>
        <v>120</v>
      </c>
      <c r="J409" s="19">
        <f>IF([4]道具信息!J409="","",[4]道具信息!J409)</f>
        <v>120</v>
      </c>
      <c r="K409" s="19">
        <f>IF([4]道具信息!K409="","",[4]道具信息!K409)</f>
        <v>120</v>
      </c>
      <c r="L409" s="19">
        <f>IF([4]道具信息!L409="","",[4]道具信息!L409)</f>
        <v>1.5</v>
      </c>
      <c r="M409" s="19" t="str">
        <f>IF([4]道具信息!M409="","",[4]道具信息!M409)</f>
        <v/>
      </c>
      <c r="N409" s="19" t="str">
        <f>IF([4]道具信息!N409="","",[4]道具信息!N409)</f>
        <v/>
      </c>
      <c r="O409" s="19" t="str">
        <f>IF([4]道具信息!O409="","",[4]道具信息!O409)</f>
        <v/>
      </c>
      <c r="P409" s="19" t="str">
        <f>IF([4]道具信息!P409="","",[4]道具信息!P409)</f>
        <v/>
      </c>
      <c r="Q409" s="19" t="str">
        <f>IF([4]道具信息!Q409="","",[4]道具信息!Q409)</f>
        <v/>
      </c>
      <c r="R409" s="19" t="str">
        <f>IF([4]道具信息!R409="","",[4]道具信息!R409)</f>
        <v/>
      </c>
      <c r="S409" s="19" t="str">
        <f>IF([4]道具信息!S409="","",[4]道具信息!S409)</f>
        <v/>
      </c>
      <c r="T409" s="19" t="str">
        <f>IF([4]道具信息!T409="","",[4]道具信息!T409)</f>
        <v/>
      </c>
      <c r="U409" s="19" t="str">
        <f>IF([4]道具信息!U409="","",[4]道具信息!U409)</f>
        <v/>
      </c>
      <c r="V409" s="19" t="str">
        <f>IF([4]道具信息!V409="","",[4]道具信息!V409)</f>
        <v/>
      </c>
      <c r="W409" s="19" t="str">
        <f>IF([4]道具信息!W409="","",[4]道具信息!W409)</f>
        <v/>
      </c>
      <c r="X409" s="19" t="str">
        <f>IF([4]道具信息!X409="","",[4]道具信息!X409)</f>
        <v/>
      </c>
      <c r="Y409" s="19" t="str">
        <f>IF([4]道具信息!Y409="","",[4]道具信息!Y409)</f>
        <v/>
      </c>
      <c r="Z409" s="19" t="str">
        <f>IF([4]道具信息!Z409="","",[4]道具信息!Z409)</f>
        <v/>
      </c>
    </row>
    <row r="410" spans="1:26" x14ac:dyDescent="0.15">
      <c r="A410" s="19" t="str">
        <f>IF([4]道具信息!A410="","",[4]道具信息!A410)</f>
        <v/>
      </c>
      <c r="B410" s="19" t="str">
        <f>IF([4]道具信息!B410="","",[4]道具信息!B410)</f>
        <v/>
      </c>
      <c r="C410" s="19" t="str">
        <f>IF([4]道具信息!C410="","",[4]道具信息!C410)</f>
        <v/>
      </c>
      <c r="D410" s="19" t="str">
        <f>IF([4]道具信息!D410="","",[4]道具信息!D410)</f>
        <v>指定紫色装备</v>
      </c>
      <c r="E410" s="19">
        <f>IF([4]道具信息!E410="","",[4]道具信息!E410)</f>
        <v>300</v>
      </c>
      <c r="F410" s="19">
        <f>IF([4]道具信息!F410="","",[4]道具信息!F410)</f>
        <v>1</v>
      </c>
      <c r="G410" s="19">
        <f>IF([4]道具信息!G410="","",[4]道具信息!G410)</f>
        <v>1</v>
      </c>
      <c r="H410" s="19">
        <f>IF([4]道具信息!H410="","",[4]道具信息!H410)</f>
        <v>1</v>
      </c>
      <c r="I410" s="19">
        <f>IF([4]道具信息!I410="","",[4]道具信息!I410)</f>
        <v>300</v>
      </c>
      <c r="J410" s="19">
        <f>IF([4]道具信息!J410="","",[4]道具信息!J410)</f>
        <v>300</v>
      </c>
      <c r="K410" s="19">
        <f>IF([4]道具信息!K410="","",[4]道具信息!K410)</f>
        <v>300</v>
      </c>
      <c r="L410" s="19">
        <f>IF([4]道具信息!L410="","",[4]道具信息!L410)</f>
        <v>2</v>
      </c>
      <c r="M410" s="19" t="str">
        <f>IF([4]道具信息!M410="","",[4]道具信息!M410)</f>
        <v/>
      </c>
      <c r="N410" s="19" t="str">
        <f>IF([4]道具信息!N410="","",[4]道具信息!N410)</f>
        <v/>
      </c>
      <c r="O410" s="19" t="str">
        <f>IF([4]道具信息!O410="","",[4]道具信息!O410)</f>
        <v/>
      </c>
      <c r="P410" s="19" t="str">
        <f>IF([4]道具信息!P410="","",[4]道具信息!P410)</f>
        <v/>
      </c>
      <c r="Q410" s="19" t="str">
        <f>IF([4]道具信息!Q410="","",[4]道具信息!Q410)</f>
        <v/>
      </c>
      <c r="R410" s="19" t="str">
        <f>IF([4]道具信息!R410="","",[4]道具信息!R410)</f>
        <v/>
      </c>
      <c r="S410" s="19" t="str">
        <f>IF([4]道具信息!S410="","",[4]道具信息!S410)</f>
        <v/>
      </c>
      <c r="T410" s="19" t="str">
        <f>IF([4]道具信息!T410="","",[4]道具信息!T410)</f>
        <v/>
      </c>
      <c r="U410" s="19" t="str">
        <f>IF([4]道具信息!U410="","",[4]道具信息!U410)</f>
        <v/>
      </c>
      <c r="V410" s="19" t="str">
        <f>IF([4]道具信息!V410="","",[4]道具信息!V410)</f>
        <v/>
      </c>
      <c r="W410" s="19" t="str">
        <f>IF([4]道具信息!W410="","",[4]道具信息!W410)</f>
        <v/>
      </c>
      <c r="X410" s="19" t="str">
        <f>IF([4]道具信息!X410="","",[4]道具信息!X410)</f>
        <v/>
      </c>
      <c r="Y410" s="19" t="str">
        <f>IF([4]道具信息!Y410="","",[4]道具信息!Y410)</f>
        <v/>
      </c>
      <c r="Z410" s="19" t="str">
        <f>IF([4]道具信息!Z410="","",[4]道具信息!Z410)</f>
        <v/>
      </c>
    </row>
    <row r="411" spans="1:26" x14ac:dyDescent="0.15">
      <c r="A411" s="19" t="str">
        <f>IF([4]道具信息!A411="","",[4]道具信息!A411)</f>
        <v/>
      </c>
      <c r="B411" s="19" t="str">
        <f>IF([4]道具信息!B411="","",[4]道具信息!B411)</f>
        <v/>
      </c>
      <c r="C411" s="19" t="str">
        <f>IF([4]道具信息!C411="","",[4]道具信息!C411)</f>
        <v/>
      </c>
      <c r="D411" s="19" t="str">
        <f>IF([4]道具信息!D411="","",[4]道具信息!D411)</f>
        <v>指定橙色装备</v>
      </c>
      <c r="E411" s="19">
        <f>IF([4]道具信息!E411="","",[4]道具信息!E411)</f>
        <v>800</v>
      </c>
      <c r="F411" s="19">
        <f>IF([4]道具信息!F411="","",[4]道具信息!F411)</f>
        <v>1</v>
      </c>
      <c r="G411" s="19">
        <f>IF([4]道具信息!G411="","",[4]道具信息!G411)</f>
        <v>1</v>
      </c>
      <c r="H411" s="19">
        <f>IF([4]道具信息!H411="","",[4]道具信息!H411)</f>
        <v>1</v>
      </c>
      <c r="I411" s="19">
        <f>IF([4]道具信息!I411="","",[4]道具信息!I411)</f>
        <v>800</v>
      </c>
      <c r="J411" s="19">
        <f>IF([4]道具信息!J411="","",[4]道具信息!J411)</f>
        <v>800</v>
      </c>
      <c r="K411" s="19">
        <f>IF([4]道具信息!K411="","",[4]道具信息!K411)</f>
        <v>800</v>
      </c>
      <c r="L411" s="19">
        <f>IF([4]道具信息!L411="","",[4]道具信息!L411)</f>
        <v>2.5</v>
      </c>
      <c r="M411" s="19" t="str">
        <f>IF([4]道具信息!M411="","",[4]道具信息!M411)</f>
        <v/>
      </c>
      <c r="N411" s="19" t="str">
        <f>IF([4]道具信息!N411="","",[4]道具信息!N411)</f>
        <v/>
      </c>
      <c r="O411" s="19" t="str">
        <f>IF([4]道具信息!O411="","",[4]道具信息!O411)</f>
        <v/>
      </c>
      <c r="P411" s="19" t="str">
        <f>IF([4]道具信息!P411="","",[4]道具信息!P411)</f>
        <v/>
      </c>
      <c r="Q411" s="19" t="str">
        <f>IF([4]道具信息!Q411="","",[4]道具信息!Q411)</f>
        <v/>
      </c>
      <c r="R411" s="19" t="str">
        <f>IF([4]道具信息!R411="","",[4]道具信息!R411)</f>
        <v/>
      </c>
      <c r="S411" s="19" t="str">
        <f>IF([4]道具信息!S411="","",[4]道具信息!S411)</f>
        <v/>
      </c>
      <c r="T411" s="19" t="str">
        <f>IF([4]道具信息!T411="","",[4]道具信息!T411)</f>
        <v/>
      </c>
      <c r="U411" s="19" t="str">
        <f>IF([4]道具信息!U411="","",[4]道具信息!U411)</f>
        <v/>
      </c>
      <c r="V411" s="19" t="str">
        <f>IF([4]道具信息!V411="","",[4]道具信息!V411)</f>
        <v/>
      </c>
      <c r="W411" s="19" t="str">
        <f>IF([4]道具信息!W411="","",[4]道具信息!W411)</f>
        <v/>
      </c>
      <c r="X411" s="19" t="str">
        <f>IF([4]道具信息!X411="","",[4]道具信息!X411)</f>
        <v/>
      </c>
      <c r="Y411" s="19" t="str">
        <f>IF([4]道具信息!Y411="","",[4]道具信息!Y411)</f>
        <v/>
      </c>
      <c r="Z411" s="19" t="str">
        <f>IF([4]道具信息!Z411="","",[4]道具信息!Z411)</f>
        <v/>
      </c>
    </row>
    <row r="412" spans="1:26" x14ac:dyDescent="0.15">
      <c r="A412" s="19" t="str">
        <f>IF([4]道具信息!A412="","",[4]道具信息!A412)</f>
        <v/>
      </c>
      <c r="B412" s="19" t="str">
        <f>IF([4]道具信息!B412="","",[4]道具信息!B412)</f>
        <v/>
      </c>
      <c r="C412" s="19" t="str">
        <f>IF([4]道具信息!C412="","",[4]道具信息!C412)</f>
        <v/>
      </c>
      <c r="D412" s="19" t="str">
        <f>IF([4]道具信息!D412="","",[4]道具信息!D412)</f>
        <v>指定红色装备</v>
      </c>
      <c r="E412" s="19">
        <f>IF([4]道具信息!E412="","",[4]道具信息!E412)</f>
        <v>7200</v>
      </c>
      <c r="F412" s="19">
        <f>IF([4]道具信息!F412="","",[4]道具信息!F412)</f>
        <v>1</v>
      </c>
      <c r="G412" s="19">
        <f>IF([4]道具信息!G412="","",[4]道具信息!G412)</f>
        <v>1</v>
      </c>
      <c r="H412" s="19">
        <f>IF([4]道具信息!H412="","",[4]道具信息!H412)</f>
        <v>1</v>
      </c>
      <c r="I412" s="19">
        <f>IF([4]道具信息!I412="","",[4]道具信息!I412)</f>
        <v>7200</v>
      </c>
      <c r="J412" s="19">
        <f>IF([4]道具信息!J412="","",[4]道具信息!J412)</f>
        <v>7200</v>
      </c>
      <c r="K412" s="19">
        <f>IF([4]道具信息!K412="","",[4]道具信息!K412)</f>
        <v>7200</v>
      </c>
      <c r="L412" s="19">
        <f>IF([4]道具信息!L412="","",[4]道具信息!L412)</f>
        <v>3</v>
      </c>
      <c r="M412" s="19" t="str">
        <f>IF([4]道具信息!M412="","",[4]道具信息!M412)</f>
        <v/>
      </c>
      <c r="N412" s="19" t="str">
        <f>IF([4]道具信息!N412="","",[4]道具信息!N412)</f>
        <v/>
      </c>
      <c r="O412" s="19" t="str">
        <f>IF([4]道具信息!O412="","",[4]道具信息!O412)</f>
        <v/>
      </c>
      <c r="P412" s="19" t="str">
        <f>IF([4]道具信息!P412="","",[4]道具信息!P412)</f>
        <v/>
      </c>
      <c r="Q412" s="19" t="str">
        <f>IF([4]道具信息!Q412="","",[4]道具信息!Q412)</f>
        <v/>
      </c>
      <c r="R412" s="19" t="str">
        <f>IF([4]道具信息!R412="","",[4]道具信息!R412)</f>
        <v/>
      </c>
      <c r="S412" s="19" t="str">
        <f>IF([4]道具信息!S412="","",[4]道具信息!S412)</f>
        <v/>
      </c>
      <c r="T412" s="19" t="str">
        <f>IF([4]道具信息!T412="","",[4]道具信息!T412)</f>
        <v/>
      </c>
      <c r="U412" s="19" t="str">
        <f>IF([4]道具信息!U412="","",[4]道具信息!U412)</f>
        <v/>
      </c>
      <c r="V412" s="19" t="str">
        <f>IF([4]道具信息!V412="","",[4]道具信息!V412)</f>
        <v/>
      </c>
      <c r="W412" s="19" t="str">
        <f>IF([4]道具信息!W412="","",[4]道具信息!W412)</f>
        <v/>
      </c>
      <c r="X412" s="19" t="str">
        <f>IF([4]道具信息!X412="","",[4]道具信息!X412)</f>
        <v/>
      </c>
      <c r="Y412" s="19" t="str">
        <f>IF([4]道具信息!Y412="","",[4]道具信息!Y412)</f>
        <v/>
      </c>
      <c r="Z412" s="19" t="str">
        <f>IF([4]道具信息!Z412="","",[4]道具信息!Z412)</f>
        <v/>
      </c>
    </row>
    <row r="413" spans="1:26" x14ac:dyDescent="0.15">
      <c r="A413" s="19" t="str">
        <f>IF([4]道具信息!A413="","",[4]道具信息!A413)</f>
        <v/>
      </c>
      <c r="B413" s="19" t="str">
        <f>IF([4]道具信息!B413="","",[4]道具信息!B413)</f>
        <v/>
      </c>
      <c r="C413" s="19" t="str">
        <f>IF([4]道具信息!C413="","",[4]道具信息!C413)</f>
        <v/>
      </c>
      <c r="D413" s="19" t="str">
        <f>IF([4]道具信息!D413="","",[4]道具信息!D413)</f>
        <v>指定红+装备</v>
      </c>
      <c r="E413" s="19">
        <f>IF([4]道具信息!E413="","",[4]道具信息!E413)</f>
        <v>14400</v>
      </c>
      <c r="F413" s="19">
        <f>IF([4]道具信息!F413="","",[4]道具信息!F413)</f>
        <v>1.56</v>
      </c>
      <c r="G413" s="19">
        <f>IF([4]道具信息!G413="","",[4]道具信息!G413)</f>
        <v>1.56</v>
      </c>
      <c r="H413" s="19">
        <f>IF([4]道具信息!H413="","",[4]道具信息!H413)</f>
        <v>1.56</v>
      </c>
      <c r="I413" s="19">
        <f>IF([4]道具信息!I413="","",[4]道具信息!I413)</f>
        <v>22464</v>
      </c>
      <c r="J413" s="19">
        <f>IF([4]道具信息!J413="","",[4]道具信息!J413)</f>
        <v>22464</v>
      </c>
      <c r="K413" s="19">
        <f>IF([4]道具信息!K413="","",[4]道具信息!K413)</f>
        <v>22464</v>
      </c>
      <c r="L413" s="19" t="str">
        <f>IF([4]道具信息!L413="","",[4]道具信息!L413)</f>
        <v/>
      </c>
      <c r="M413" s="19" t="str">
        <f>IF([4]道具信息!M413="","",[4]道具信息!M413)</f>
        <v/>
      </c>
      <c r="N413" s="19" t="str">
        <f>IF([4]道具信息!N413="","",[4]道具信息!N413)</f>
        <v/>
      </c>
      <c r="O413" s="19" t="str">
        <f>IF([4]道具信息!O413="","",[4]道具信息!O413)</f>
        <v/>
      </c>
      <c r="P413" s="19" t="str">
        <f>IF([4]道具信息!P413="","",[4]道具信息!P413)</f>
        <v/>
      </c>
      <c r="Q413" s="19" t="str">
        <f>IF([4]道具信息!Q413="","",[4]道具信息!Q413)</f>
        <v/>
      </c>
      <c r="R413" s="19" t="str">
        <f>IF([4]道具信息!R413="","",[4]道具信息!R413)</f>
        <v/>
      </c>
      <c r="S413" s="19" t="str">
        <f>IF([4]道具信息!S413="","",[4]道具信息!S413)</f>
        <v/>
      </c>
      <c r="T413" s="19" t="str">
        <f>IF([4]道具信息!T413="","",[4]道具信息!T413)</f>
        <v/>
      </c>
      <c r="U413" s="19" t="str">
        <f>IF([4]道具信息!U413="","",[4]道具信息!U413)</f>
        <v/>
      </c>
      <c r="V413" s="19" t="str">
        <f>IF([4]道具信息!V413="","",[4]道具信息!V413)</f>
        <v/>
      </c>
      <c r="W413" s="19" t="str">
        <f>IF([4]道具信息!W413="","",[4]道具信息!W413)</f>
        <v/>
      </c>
      <c r="X413" s="19" t="str">
        <f>IF([4]道具信息!X413="","",[4]道具信息!X413)</f>
        <v/>
      </c>
      <c r="Y413" s="19" t="str">
        <f>IF([4]道具信息!Y413="","",[4]道具信息!Y413)</f>
        <v/>
      </c>
      <c r="Z413" s="19" t="str">
        <f>IF([4]道具信息!Z413="","",[4]道具信息!Z413)</f>
        <v/>
      </c>
    </row>
    <row r="414" spans="1:26" x14ac:dyDescent="0.15">
      <c r="A414" s="19" t="str">
        <f>IF([4]道具信息!A414="","",[4]道具信息!A414)</f>
        <v/>
      </c>
      <c r="B414" s="19" t="str">
        <f>IF([4]道具信息!B414="","",[4]道具信息!B414)</f>
        <v/>
      </c>
      <c r="C414" s="19">
        <f>IF([4]道具信息!C414="","",[4]道具信息!C414)</f>
        <v>23215</v>
      </c>
      <c r="D414" s="19" t="str">
        <f>IF([4]道具信息!D414="","",[4]道具信息!D414)</f>
        <v>紫色武力装备礼包</v>
      </c>
      <c r="E414" s="19" t="str">
        <f>IF([4]道具信息!E414="","",[4]道具信息!E414)</f>
        <v/>
      </c>
      <c r="F414" s="19">
        <f>IF([4]道具信息!F414="","",[4]道具信息!F414)</f>
        <v>1</v>
      </c>
      <c r="G414" s="19">
        <f>IF([4]道具信息!G414="","",[4]道具信息!G414)</f>
        <v>1</v>
      </c>
      <c r="H414" s="19">
        <f>IF([4]道具信息!H414="","",[4]道具信息!H414)</f>
        <v>1</v>
      </c>
      <c r="I414" s="19" t="str">
        <f>IF([4]道具信息!I414="","",[4]道具信息!I414)</f>
        <v/>
      </c>
      <c r="J414" s="19" t="str">
        <f>IF([4]道具信息!J414="","",[4]道具信息!J414)</f>
        <v/>
      </c>
      <c r="K414" s="19" t="str">
        <f>IF([4]道具信息!K414="","",[4]道具信息!K414)</f>
        <v/>
      </c>
      <c r="L414" s="19" t="str">
        <f>IF([4]道具信息!L414="","",[4]道具信息!L414)</f>
        <v/>
      </c>
      <c r="M414" s="19" t="str">
        <f>IF([4]道具信息!M414="","",[4]道具信息!M414)</f>
        <v/>
      </c>
      <c r="N414" s="19" t="str">
        <f>IF([4]道具信息!N414="","",[4]道具信息!N414)</f>
        <v/>
      </c>
      <c r="O414" s="19" t="str">
        <f>IF([4]道具信息!O414="","",[4]道具信息!O414)</f>
        <v/>
      </c>
      <c r="P414" s="19" t="str">
        <f>IF([4]道具信息!P414="","",[4]道具信息!P414)</f>
        <v/>
      </c>
      <c r="Q414" s="19" t="str">
        <f>IF([4]道具信息!Q414="","",[4]道具信息!Q414)</f>
        <v/>
      </c>
      <c r="R414" s="19" t="str">
        <f>IF([4]道具信息!R414="","",[4]道具信息!R414)</f>
        <v/>
      </c>
      <c r="S414" s="19" t="str">
        <f>IF([4]道具信息!S414="","",[4]道具信息!S414)</f>
        <v/>
      </c>
      <c r="T414" s="19" t="str">
        <f>IF([4]道具信息!T414="","",[4]道具信息!T414)</f>
        <v/>
      </c>
      <c r="U414" s="19" t="str">
        <f>IF([4]道具信息!U414="","",[4]道具信息!U414)</f>
        <v/>
      </c>
      <c r="V414" s="19" t="str">
        <f>IF([4]道具信息!V414="","",[4]道具信息!V414)</f>
        <v/>
      </c>
      <c r="W414" s="19" t="str">
        <f>IF([4]道具信息!W414="","",[4]道具信息!W414)</f>
        <v/>
      </c>
      <c r="X414" s="19" t="str">
        <f>IF([4]道具信息!X414="","",[4]道具信息!X414)</f>
        <v/>
      </c>
      <c r="Y414" s="19" t="str">
        <f>IF([4]道具信息!Y414="","",[4]道具信息!Y414)</f>
        <v/>
      </c>
      <c r="Z414" s="19" t="str">
        <f>IF([4]道具信息!Z414="","",[4]道具信息!Z414)</f>
        <v/>
      </c>
    </row>
    <row r="415" spans="1:26" x14ac:dyDescent="0.15">
      <c r="A415" s="19" t="str">
        <f>IF([4]道具信息!A415="","",[4]道具信息!A415)</f>
        <v/>
      </c>
      <c r="B415" s="19" t="str">
        <f>IF([4]道具信息!B415="","",[4]道具信息!B415)</f>
        <v/>
      </c>
      <c r="C415" s="19">
        <f>IF([4]道具信息!C415="","",[4]道具信息!C415)</f>
        <v>23216</v>
      </c>
      <c r="D415" s="19" t="str">
        <f>IF([4]道具信息!D415="","",[4]道具信息!D415)</f>
        <v>紫色智力装备礼包</v>
      </c>
      <c r="E415" s="19" t="str">
        <f>IF([4]道具信息!E415="","",[4]道具信息!E415)</f>
        <v/>
      </c>
      <c r="F415" s="19">
        <f>IF([4]道具信息!F415="","",[4]道具信息!F415)</f>
        <v>1</v>
      </c>
      <c r="G415" s="19">
        <f>IF([4]道具信息!G415="","",[4]道具信息!G415)</f>
        <v>1</v>
      </c>
      <c r="H415" s="19">
        <f>IF([4]道具信息!H415="","",[4]道具信息!H415)</f>
        <v>1</v>
      </c>
      <c r="I415" s="19" t="str">
        <f>IF([4]道具信息!I415="","",[4]道具信息!I415)</f>
        <v/>
      </c>
      <c r="J415" s="19" t="str">
        <f>IF([4]道具信息!J415="","",[4]道具信息!J415)</f>
        <v/>
      </c>
      <c r="K415" s="19" t="str">
        <f>IF([4]道具信息!K415="","",[4]道具信息!K415)</f>
        <v/>
      </c>
      <c r="L415" s="19" t="str">
        <f>IF([4]道具信息!L415="","",[4]道具信息!L415)</f>
        <v/>
      </c>
      <c r="M415" s="19" t="str">
        <f>IF([4]道具信息!M415="","",[4]道具信息!M415)</f>
        <v/>
      </c>
      <c r="N415" s="19" t="str">
        <f>IF([4]道具信息!N415="","",[4]道具信息!N415)</f>
        <v/>
      </c>
      <c r="O415" s="19" t="str">
        <f>IF([4]道具信息!O415="","",[4]道具信息!O415)</f>
        <v/>
      </c>
      <c r="P415" s="19" t="str">
        <f>IF([4]道具信息!P415="","",[4]道具信息!P415)</f>
        <v/>
      </c>
      <c r="Q415" s="19" t="str">
        <f>IF([4]道具信息!Q415="","",[4]道具信息!Q415)</f>
        <v/>
      </c>
      <c r="R415" s="19" t="str">
        <f>IF([4]道具信息!R415="","",[4]道具信息!R415)</f>
        <v/>
      </c>
      <c r="S415" s="19" t="str">
        <f>IF([4]道具信息!S415="","",[4]道具信息!S415)</f>
        <v/>
      </c>
      <c r="T415" s="19" t="str">
        <f>IF([4]道具信息!T415="","",[4]道具信息!T415)</f>
        <v/>
      </c>
      <c r="U415" s="19" t="str">
        <f>IF([4]道具信息!U415="","",[4]道具信息!U415)</f>
        <v/>
      </c>
      <c r="V415" s="19" t="str">
        <f>IF([4]道具信息!V415="","",[4]道具信息!V415)</f>
        <v/>
      </c>
      <c r="W415" s="19" t="str">
        <f>IF([4]道具信息!W415="","",[4]道具信息!W415)</f>
        <v/>
      </c>
      <c r="X415" s="19" t="str">
        <f>IF([4]道具信息!X415="","",[4]道具信息!X415)</f>
        <v/>
      </c>
      <c r="Y415" s="19" t="str">
        <f>IF([4]道具信息!Y415="","",[4]道具信息!Y415)</f>
        <v/>
      </c>
      <c r="Z415" s="19" t="str">
        <f>IF([4]道具信息!Z415="","",[4]道具信息!Z415)</f>
        <v/>
      </c>
    </row>
    <row r="416" spans="1:26" x14ac:dyDescent="0.15">
      <c r="A416" s="19" t="str">
        <f>IF([4]道具信息!A416="","",[4]道具信息!A416)</f>
        <v/>
      </c>
      <c r="B416" s="19" t="str">
        <f>IF([4]道具信息!B416="","",[4]道具信息!B416)</f>
        <v/>
      </c>
      <c r="C416" s="19">
        <f>IF([4]道具信息!C416="","",[4]道具信息!C416)</f>
        <v>23217</v>
      </c>
      <c r="D416" s="19" t="str">
        <f>IF([4]道具信息!D416="","",[4]道具信息!D416)</f>
        <v>橙色统率装备礼包</v>
      </c>
      <c r="E416" s="19" t="str">
        <f>IF([4]道具信息!E416="","",[4]道具信息!E416)</f>
        <v/>
      </c>
      <c r="F416" s="19">
        <f>IF([4]道具信息!F416="","",[4]道具信息!F416)</f>
        <v>1</v>
      </c>
      <c r="G416" s="19">
        <f>IF([4]道具信息!G416="","",[4]道具信息!G416)</f>
        <v>1</v>
      </c>
      <c r="H416" s="19">
        <f>IF([4]道具信息!H416="","",[4]道具信息!H416)</f>
        <v>1</v>
      </c>
      <c r="I416" s="19" t="str">
        <f>IF([4]道具信息!I416="","",[4]道具信息!I416)</f>
        <v/>
      </c>
      <c r="J416" s="19" t="str">
        <f>IF([4]道具信息!J416="","",[4]道具信息!J416)</f>
        <v/>
      </c>
      <c r="K416" s="19" t="str">
        <f>IF([4]道具信息!K416="","",[4]道具信息!K416)</f>
        <v/>
      </c>
      <c r="L416" s="19" t="str">
        <f>IF([4]道具信息!L416="","",[4]道具信息!L416)</f>
        <v/>
      </c>
      <c r="M416" s="19" t="str">
        <f>IF([4]道具信息!M416="","",[4]道具信息!M416)</f>
        <v/>
      </c>
      <c r="N416" s="19" t="str">
        <f>IF([4]道具信息!N416="","",[4]道具信息!N416)</f>
        <v/>
      </c>
      <c r="O416" s="19" t="str">
        <f>IF([4]道具信息!O416="","",[4]道具信息!O416)</f>
        <v/>
      </c>
      <c r="P416" s="19" t="str">
        <f>IF([4]道具信息!P416="","",[4]道具信息!P416)</f>
        <v/>
      </c>
      <c r="Q416" s="19" t="str">
        <f>IF([4]道具信息!Q416="","",[4]道具信息!Q416)</f>
        <v/>
      </c>
      <c r="R416" s="19" t="str">
        <f>IF([4]道具信息!R416="","",[4]道具信息!R416)</f>
        <v/>
      </c>
      <c r="S416" s="19" t="str">
        <f>IF([4]道具信息!S416="","",[4]道具信息!S416)</f>
        <v/>
      </c>
      <c r="T416" s="19" t="str">
        <f>IF([4]道具信息!T416="","",[4]道具信息!T416)</f>
        <v/>
      </c>
      <c r="U416" s="19" t="str">
        <f>IF([4]道具信息!U416="","",[4]道具信息!U416)</f>
        <v/>
      </c>
      <c r="V416" s="19" t="str">
        <f>IF([4]道具信息!V416="","",[4]道具信息!V416)</f>
        <v/>
      </c>
      <c r="W416" s="19" t="str">
        <f>IF([4]道具信息!W416="","",[4]道具信息!W416)</f>
        <v/>
      </c>
      <c r="X416" s="19" t="str">
        <f>IF([4]道具信息!X416="","",[4]道具信息!X416)</f>
        <v/>
      </c>
      <c r="Y416" s="19" t="str">
        <f>IF([4]道具信息!Y416="","",[4]道具信息!Y416)</f>
        <v/>
      </c>
      <c r="Z416" s="19" t="str">
        <f>IF([4]道具信息!Z416="","",[4]道具信息!Z416)</f>
        <v/>
      </c>
    </row>
    <row r="417" spans="1:26" x14ac:dyDescent="0.15">
      <c r="A417" s="19" t="str">
        <f>IF([4]道具信息!A417="","",[4]道具信息!A417)</f>
        <v/>
      </c>
      <c r="B417" s="19" t="str">
        <f>IF([4]道具信息!B417="","",[4]道具信息!B417)</f>
        <v/>
      </c>
      <c r="C417" s="19">
        <f>IF([4]道具信息!C417="","",[4]道具信息!C417)</f>
        <v>23218</v>
      </c>
      <c r="D417" s="19" t="str">
        <f>IF([4]道具信息!D417="","",[4]道具信息!D417)</f>
        <v>橙色智力装备礼包</v>
      </c>
      <c r="E417" s="19" t="str">
        <f>IF([4]道具信息!E417="","",[4]道具信息!E417)</f>
        <v/>
      </c>
      <c r="F417" s="19">
        <f>IF([4]道具信息!F417="","",[4]道具信息!F417)</f>
        <v>1</v>
      </c>
      <c r="G417" s="19">
        <f>IF([4]道具信息!G417="","",[4]道具信息!G417)</f>
        <v>1</v>
      </c>
      <c r="H417" s="19">
        <f>IF([4]道具信息!H417="","",[4]道具信息!H417)</f>
        <v>1</v>
      </c>
      <c r="I417" s="19" t="str">
        <f>IF([4]道具信息!I417="","",[4]道具信息!I417)</f>
        <v/>
      </c>
      <c r="J417" s="19" t="str">
        <f>IF([4]道具信息!J417="","",[4]道具信息!J417)</f>
        <v/>
      </c>
      <c r="K417" s="19" t="str">
        <f>IF([4]道具信息!K417="","",[4]道具信息!K417)</f>
        <v/>
      </c>
      <c r="L417" s="19" t="str">
        <f>IF([4]道具信息!L417="","",[4]道具信息!L417)</f>
        <v/>
      </c>
      <c r="M417" s="19" t="str">
        <f>IF([4]道具信息!M417="","",[4]道具信息!M417)</f>
        <v/>
      </c>
      <c r="N417" s="19" t="str">
        <f>IF([4]道具信息!N417="","",[4]道具信息!N417)</f>
        <v/>
      </c>
      <c r="O417" s="19" t="str">
        <f>IF([4]道具信息!O417="","",[4]道具信息!O417)</f>
        <v/>
      </c>
      <c r="P417" s="19" t="str">
        <f>IF([4]道具信息!P417="","",[4]道具信息!P417)</f>
        <v/>
      </c>
      <c r="Q417" s="19" t="str">
        <f>IF([4]道具信息!Q417="","",[4]道具信息!Q417)</f>
        <v/>
      </c>
      <c r="R417" s="19" t="str">
        <f>IF([4]道具信息!R417="","",[4]道具信息!R417)</f>
        <v/>
      </c>
      <c r="S417" s="19" t="str">
        <f>IF([4]道具信息!S417="","",[4]道具信息!S417)</f>
        <v/>
      </c>
      <c r="T417" s="19" t="str">
        <f>IF([4]道具信息!T417="","",[4]道具信息!T417)</f>
        <v/>
      </c>
      <c r="U417" s="19" t="str">
        <f>IF([4]道具信息!U417="","",[4]道具信息!U417)</f>
        <v/>
      </c>
      <c r="V417" s="19" t="str">
        <f>IF([4]道具信息!V417="","",[4]道具信息!V417)</f>
        <v/>
      </c>
      <c r="W417" s="19" t="str">
        <f>IF([4]道具信息!W417="","",[4]道具信息!W417)</f>
        <v/>
      </c>
      <c r="X417" s="19" t="str">
        <f>IF([4]道具信息!X417="","",[4]道具信息!X417)</f>
        <v/>
      </c>
      <c r="Y417" s="19" t="str">
        <f>IF([4]道具信息!Y417="","",[4]道具信息!Y417)</f>
        <v/>
      </c>
      <c r="Z417" s="19" t="str">
        <f>IF([4]道具信息!Z417="","",[4]道具信息!Z417)</f>
        <v/>
      </c>
    </row>
    <row r="418" spans="1:26" x14ac:dyDescent="0.15">
      <c r="A418" s="19" t="str">
        <f>IF([4]道具信息!A418="","",[4]道具信息!A418)</f>
        <v/>
      </c>
      <c r="B418" s="19" t="str">
        <f>IF([4]道具信息!B418="","",[4]道具信息!B418)</f>
        <v/>
      </c>
      <c r="C418" s="19">
        <f>IF([4]道具信息!C418="","",[4]道具信息!C418)</f>
        <v>23219</v>
      </c>
      <c r="D418" s="19" t="str">
        <f>IF([4]道具信息!D418="","",[4]道具信息!D418)</f>
        <v>橙色武力装备礼包</v>
      </c>
      <c r="E418" s="19" t="str">
        <f>IF([4]道具信息!E418="","",[4]道具信息!E418)</f>
        <v/>
      </c>
      <c r="F418" s="19">
        <f>IF([4]道具信息!F418="","",[4]道具信息!F418)</f>
        <v>1</v>
      </c>
      <c r="G418" s="19">
        <f>IF([4]道具信息!G418="","",[4]道具信息!G418)</f>
        <v>1</v>
      </c>
      <c r="H418" s="19">
        <f>IF([4]道具信息!H418="","",[4]道具信息!H418)</f>
        <v>1</v>
      </c>
      <c r="I418" s="19" t="str">
        <f>IF([4]道具信息!I418="","",[4]道具信息!I418)</f>
        <v/>
      </c>
      <c r="J418" s="19" t="str">
        <f>IF([4]道具信息!J418="","",[4]道具信息!J418)</f>
        <v/>
      </c>
      <c r="K418" s="19" t="str">
        <f>IF([4]道具信息!K418="","",[4]道具信息!K418)</f>
        <v/>
      </c>
      <c r="L418" s="19" t="str">
        <f>IF([4]道具信息!L418="","",[4]道具信息!L418)</f>
        <v/>
      </c>
      <c r="M418" s="19" t="str">
        <f>IF([4]道具信息!M418="","",[4]道具信息!M418)</f>
        <v/>
      </c>
      <c r="N418" s="19" t="str">
        <f>IF([4]道具信息!N418="","",[4]道具信息!N418)</f>
        <v/>
      </c>
      <c r="O418" s="19" t="str">
        <f>IF([4]道具信息!O418="","",[4]道具信息!O418)</f>
        <v/>
      </c>
      <c r="P418" s="19" t="str">
        <f>IF([4]道具信息!P418="","",[4]道具信息!P418)</f>
        <v/>
      </c>
      <c r="Q418" s="19" t="str">
        <f>IF([4]道具信息!Q418="","",[4]道具信息!Q418)</f>
        <v/>
      </c>
      <c r="R418" s="19" t="str">
        <f>IF([4]道具信息!R418="","",[4]道具信息!R418)</f>
        <v/>
      </c>
      <c r="S418" s="19" t="str">
        <f>IF([4]道具信息!S418="","",[4]道具信息!S418)</f>
        <v/>
      </c>
      <c r="T418" s="19" t="str">
        <f>IF([4]道具信息!T418="","",[4]道具信息!T418)</f>
        <v/>
      </c>
      <c r="U418" s="19" t="str">
        <f>IF([4]道具信息!U418="","",[4]道具信息!U418)</f>
        <v/>
      </c>
      <c r="V418" s="19" t="str">
        <f>IF([4]道具信息!V418="","",[4]道具信息!V418)</f>
        <v/>
      </c>
      <c r="W418" s="19" t="str">
        <f>IF([4]道具信息!W418="","",[4]道具信息!W418)</f>
        <v/>
      </c>
      <c r="X418" s="19" t="str">
        <f>IF([4]道具信息!X418="","",[4]道具信息!X418)</f>
        <v/>
      </c>
      <c r="Y418" s="19" t="str">
        <f>IF([4]道具信息!Y418="","",[4]道具信息!Y418)</f>
        <v/>
      </c>
      <c r="Z418" s="19" t="str">
        <f>IF([4]道具信息!Z418="","",[4]道具信息!Z418)</f>
        <v/>
      </c>
    </row>
    <row r="419" spans="1:26" x14ac:dyDescent="0.15">
      <c r="A419" s="19" t="str">
        <f>IF([4]道具信息!A419="","",[4]道具信息!A419)</f>
        <v/>
      </c>
      <c r="B419" s="19" t="str">
        <f>IF([4]道具信息!B419="","",[4]道具信息!B419)</f>
        <v/>
      </c>
      <c r="C419" s="19">
        <f>IF([4]道具信息!C419="","",[4]道具信息!C419)</f>
        <v>22118</v>
      </c>
      <c r="D419" s="19" t="str">
        <f>IF([4]道具信息!D419="","",[4]道具信息!D419)</f>
        <v>负荆请罪武魂</v>
      </c>
      <c r="E419" s="19" t="str">
        <f>IF([4]道具信息!E419="","",[4]道具信息!E419)</f>
        <v/>
      </c>
      <c r="F419" s="19">
        <f>IF([4]道具信息!F419="","",[4]道具信息!F419)</f>
        <v>1</v>
      </c>
      <c r="G419" s="19">
        <f>IF([4]道具信息!G419="","",[4]道具信息!G419)</f>
        <v>1</v>
      </c>
      <c r="H419" s="19">
        <f>IF([4]道具信息!H419="","",[4]道具信息!H419)</f>
        <v>1</v>
      </c>
      <c r="I419" s="19" t="str">
        <f>IF([4]道具信息!I419="","",[4]道具信息!I419)</f>
        <v/>
      </c>
      <c r="J419" s="19" t="str">
        <f>IF([4]道具信息!J419="","",[4]道具信息!J419)</f>
        <v/>
      </c>
      <c r="K419" s="19" t="str">
        <f>IF([4]道具信息!K419="","",[4]道具信息!K419)</f>
        <v/>
      </c>
      <c r="L419" s="19" t="str">
        <f>IF([4]道具信息!L419="","",[4]道具信息!L419)</f>
        <v/>
      </c>
      <c r="M419" s="19" t="str">
        <f>IF([4]道具信息!M419="","",[4]道具信息!M419)</f>
        <v/>
      </c>
      <c r="N419" s="19" t="str">
        <f>IF([4]道具信息!N419="","",[4]道具信息!N419)</f>
        <v/>
      </c>
      <c r="O419" s="19" t="str">
        <f>IF([4]道具信息!O419="","",[4]道具信息!O419)</f>
        <v/>
      </c>
      <c r="P419" s="19" t="str">
        <f>IF([4]道具信息!P419="","",[4]道具信息!P419)</f>
        <v/>
      </c>
      <c r="Q419" s="19" t="str">
        <f>IF([4]道具信息!Q419="","",[4]道具信息!Q419)</f>
        <v/>
      </c>
      <c r="R419" s="19" t="str">
        <f>IF([4]道具信息!R419="","",[4]道具信息!R419)</f>
        <v/>
      </c>
      <c r="S419" s="19" t="str">
        <f>IF([4]道具信息!S419="","",[4]道具信息!S419)</f>
        <v/>
      </c>
      <c r="T419" s="19" t="str">
        <f>IF([4]道具信息!T419="","",[4]道具信息!T419)</f>
        <v/>
      </c>
      <c r="U419" s="19" t="str">
        <f>IF([4]道具信息!U419="","",[4]道具信息!U419)</f>
        <v/>
      </c>
      <c r="V419" s="19" t="str">
        <f>IF([4]道具信息!V419="","",[4]道具信息!V419)</f>
        <v/>
      </c>
      <c r="W419" s="19" t="str">
        <f>IF([4]道具信息!W419="","",[4]道具信息!W419)</f>
        <v/>
      </c>
      <c r="X419" s="19" t="str">
        <f>IF([4]道具信息!X419="","",[4]道具信息!X419)</f>
        <v/>
      </c>
      <c r="Y419" s="19" t="str">
        <f>IF([4]道具信息!Y419="","",[4]道具信息!Y419)</f>
        <v/>
      </c>
      <c r="Z419" s="19" t="str">
        <f>IF([4]道具信息!Z419="","",[4]道具信息!Z419)</f>
        <v/>
      </c>
    </row>
    <row r="420" spans="1:26" x14ac:dyDescent="0.15">
      <c r="A420" s="19" t="str">
        <f>IF([4]道具信息!A420="","",[4]道具信息!A420)</f>
        <v/>
      </c>
      <c r="B420" s="19" t="str">
        <f>IF([4]道具信息!B420="","",[4]道具信息!B420)</f>
        <v/>
      </c>
      <c r="C420" s="19" t="str">
        <f>IF([4]道具信息!C420="","",[4]道具信息!C420)</f>
        <v/>
      </c>
      <c r="D420" s="19" t="str">
        <f>IF([4]道具信息!D420="","",[4]道具信息!D420)</f>
        <v/>
      </c>
      <c r="E420" s="19" t="str">
        <f>IF([4]道具信息!E420="","",[4]道具信息!E420)</f>
        <v/>
      </c>
      <c r="F420" s="19">
        <f>IF([4]道具信息!F420="","",[4]道具信息!F420)</f>
        <v>1</v>
      </c>
      <c r="G420" s="19">
        <f>IF([4]道具信息!G420="","",[4]道具信息!G420)</f>
        <v>1</v>
      </c>
      <c r="H420" s="19">
        <f>IF([4]道具信息!H420="","",[4]道具信息!H420)</f>
        <v>1</v>
      </c>
      <c r="I420" s="19" t="str">
        <f>IF([4]道具信息!I420="","",[4]道具信息!I420)</f>
        <v/>
      </c>
      <c r="J420" s="19" t="str">
        <f>IF([4]道具信息!J420="","",[4]道具信息!J420)</f>
        <v/>
      </c>
      <c r="K420" s="19" t="str">
        <f>IF([4]道具信息!K420="","",[4]道具信息!K420)</f>
        <v/>
      </c>
      <c r="L420" s="19" t="str">
        <f>IF([4]道具信息!L420="","",[4]道具信息!L420)</f>
        <v/>
      </c>
      <c r="M420" s="19" t="str">
        <f>IF([4]道具信息!M420="","",[4]道具信息!M420)</f>
        <v/>
      </c>
      <c r="N420" s="19" t="str">
        <f>IF([4]道具信息!N420="","",[4]道具信息!N420)</f>
        <v/>
      </c>
      <c r="O420" s="19" t="str">
        <f>IF([4]道具信息!O420="","",[4]道具信息!O420)</f>
        <v/>
      </c>
      <c r="P420" s="19" t="str">
        <f>IF([4]道具信息!P420="","",[4]道具信息!P420)</f>
        <v/>
      </c>
      <c r="Q420" s="19" t="str">
        <f>IF([4]道具信息!Q420="","",[4]道具信息!Q420)</f>
        <v/>
      </c>
      <c r="R420" s="19" t="str">
        <f>IF([4]道具信息!R420="","",[4]道具信息!R420)</f>
        <v/>
      </c>
      <c r="S420" s="19" t="str">
        <f>IF([4]道具信息!S420="","",[4]道具信息!S420)</f>
        <v/>
      </c>
      <c r="T420" s="19" t="str">
        <f>IF([4]道具信息!T420="","",[4]道具信息!T420)</f>
        <v/>
      </c>
      <c r="U420" s="19" t="str">
        <f>IF([4]道具信息!U420="","",[4]道具信息!U420)</f>
        <v/>
      </c>
      <c r="V420" s="19" t="str">
        <f>IF([4]道具信息!V420="","",[4]道具信息!V420)</f>
        <v/>
      </c>
      <c r="W420" s="19" t="str">
        <f>IF([4]道具信息!W420="","",[4]道具信息!W420)</f>
        <v/>
      </c>
      <c r="X420" s="19" t="str">
        <f>IF([4]道具信息!X420="","",[4]道具信息!X420)</f>
        <v/>
      </c>
      <c r="Y420" s="19" t="str">
        <f>IF([4]道具信息!Y420="","",[4]道具信息!Y420)</f>
        <v/>
      </c>
      <c r="Z420" s="19" t="str">
        <f>IF([4]道具信息!Z420="","",[4]道具信息!Z420)</f>
        <v/>
      </c>
    </row>
    <row r="421" spans="1:26" x14ac:dyDescent="0.15">
      <c r="A421" s="19" t="str">
        <f>IF([4]道具信息!A421="","",[4]道具信息!A421)</f>
        <v/>
      </c>
      <c r="B421" s="19" t="str">
        <f>IF([4]道具信息!B421="","",[4]道具信息!B421)</f>
        <v/>
      </c>
      <c r="C421" s="19">
        <f>IF([4]道具信息!C421="","",[4]道具信息!C421)</f>
        <v>23348</v>
      </c>
      <c r="D421" s="19" t="str">
        <f>IF([4]道具信息!D421="","",[4]道具信息!D421)</f>
        <v>清剿令</v>
      </c>
      <c r="E421" s="19" t="str">
        <f>IF([4]道具信息!E421="","",[4]道具信息!E421)</f>
        <v/>
      </c>
      <c r="F421" s="19">
        <f>IF([4]道具信息!F421="","",[4]道具信息!F421)</f>
        <v>1</v>
      </c>
      <c r="G421" s="19">
        <f>IF([4]道具信息!G421="","",[4]道具信息!G421)</f>
        <v>1</v>
      </c>
      <c r="H421" s="19">
        <f>IF([4]道具信息!H421="","",[4]道具信息!H421)</f>
        <v>1</v>
      </c>
      <c r="I421" s="19" t="str">
        <f>IF([4]道具信息!I421="","",[4]道具信息!I421)</f>
        <v/>
      </c>
      <c r="J421" s="19" t="str">
        <f>IF([4]道具信息!J421="","",[4]道具信息!J421)</f>
        <v/>
      </c>
      <c r="K421" s="19" t="str">
        <f>IF([4]道具信息!K421="","",[4]道具信息!K421)</f>
        <v/>
      </c>
      <c r="L421" s="19" t="str">
        <f>IF([4]道具信息!L421="","",[4]道具信息!L421)</f>
        <v/>
      </c>
      <c r="M421" s="19" t="str">
        <f>IF([4]道具信息!M421="","",[4]道具信息!M421)</f>
        <v/>
      </c>
      <c r="N421" s="19" t="str">
        <f>IF([4]道具信息!N421="","",[4]道具信息!N421)</f>
        <v/>
      </c>
      <c r="O421" s="19" t="str">
        <f>IF([4]道具信息!O421="","",[4]道具信息!O421)</f>
        <v/>
      </c>
      <c r="P421" s="19" t="str">
        <f>IF([4]道具信息!P421="","",[4]道具信息!P421)</f>
        <v/>
      </c>
      <c r="Q421" s="19" t="str">
        <f>IF([4]道具信息!Q421="","",[4]道具信息!Q421)</f>
        <v/>
      </c>
      <c r="R421" s="19" t="str">
        <f>IF([4]道具信息!R421="","",[4]道具信息!R421)</f>
        <v/>
      </c>
      <c r="S421" s="19" t="str">
        <f>IF([4]道具信息!S421="","",[4]道具信息!S421)</f>
        <v/>
      </c>
      <c r="T421" s="19" t="str">
        <f>IF([4]道具信息!T421="","",[4]道具信息!T421)</f>
        <v/>
      </c>
      <c r="U421" s="19" t="str">
        <f>IF([4]道具信息!U421="","",[4]道具信息!U421)</f>
        <v/>
      </c>
      <c r="V421" s="19" t="str">
        <f>IF([4]道具信息!V421="","",[4]道具信息!V421)</f>
        <v/>
      </c>
      <c r="W421" s="19" t="str">
        <f>IF([4]道具信息!W421="","",[4]道具信息!W421)</f>
        <v/>
      </c>
      <c r="X421" s="19" t="str">
        <f>IF([4]道具信息!X421="","",[4]道具信息!X421)</f>
        <v/>
      </c>
      <c r="Y421" s="19" t="str">
        <f>IF([4]道具信息!Y421="","",[4]道具信息!Y421)</f>
        <v/>
      </c>
      <c r="Z421" s="19" t="str">
        <f>IF([4]道具信息!Z421="","",[4]道具信息!Z421)</f>
        <v/>
      </c>
    </row>
    <row r="422" spans="1:26" x14ac:dyDescent="0.15">
      <c r="A422" s="19" t="str">
        <f>IF([4]道具信息!A422="","",[4]道具信息!A422)</f>
        <v/>
      </c>
      <c r="B422" s="19" t="str">
        <f>IF([4]道具信息!B422="","",[4]道具信息!B422)</f>
        <v/>
      </c>
      <c r="C422" s="19" t="str">
        <f>IF([4]道具信息!C422="","",[4]道具信息!C422)</f>
        <v/>
      </c>
      <c r="D422" s="19" t="str">
        <f>IF([4]道具信息!D422="","",[4]道具信息!D422)</f>
        <v/>
      </c>
      <c r="E422" s="19" t="str">
        <f>IF([4]道具信息!E422="","",[4]道具信息!E422)</f>
        <v/>
      </c>
      <c r="F422" s="19">
        <f>IF([4]道具信息!F422="","",[4]道具信息!F422)</f>
        <v>1</v>
      </c>
      <c r="G422" s="19">
        <f>IF([4]道具信息!G422="","",[4]道具信息!G422)</f>
        <v>1</v>
      </c>
      <c r="H422" s="19">
        <f>IF([4]道具信息!H422="","",[4]道具信息!H422)</f>
        <v>1</v>
      </c>
      <c r="I422" s="19" t="str">
        <f>IF([4]道具信息!I422="","",[4]道具信息!I422)</f>
        <v/>
      </c>
      <c r="J422" s="19" t="str">
        <f>IF([4]道具信息!J422="","",[4]道具信息!J422)</f>
        <v/>
      </c>
      <c r="K422" s="19" t="str">
        <f>IF([4]道具信息!K422="","",[4]道具信息!K422)</f>
        <v/>
      </c>
      <c r="L422" s="19" t="str">
        <f>IF([4]道具信息!L422="","",[4]道具信息!L422)</f>
        <v/>
      </c>
      <c r="M422" s="19" t="str">
        <f>IF([4]道具信息!M422="","",[4]道具信息!M422)</f>
        <v/>
      </c>
      <c r="N422" s="19" t="str">
        <f>IF([4]道具信息!N422="","",[4]道具信息!N422)</f>
        <v/>
      </c>
      <c r="O422" s="19" t="str">
        <f>IF([4]道具信息!O422="","",[4]道具信息!O422)</f>
        <v/>
      </c>
      <c r="P422" s="19" t="str">
        <f>IF([4]道具信息!P422="","",[4]道具信息!P422)</f>
        <v/>
      </c>
      <c r="Q422" s="19" t="str">
        <f>IF([4]道具信息!Q422="","",[4]道具信息!Q422)</f>
        <v/>
      </c>
      <c r="R422" s="19" t="str">
        <f>IF([4]道具信息!R422="","",[4]道具信息!R422)</f>
        <v/>
      </c>
      <c r="S422" s="19" t="str">
        <f>IF([4]道具信息!S422="","",[4]道具信息!S422)</f>
        <v/>
      </c>
      <c r="T422" s="19" t="str">
        <f>IF([4]道具信息!T422="","",[4]道具信息!T422)</f>
        <v/>
      </c>
      <c r="U422" s="19" t="str">
        <f>IF([4]道具信息!U422="","",[4]道具信息!U422)</f>
        <v/>
      </c>
      <c r="V422" s="19" t="str">
        <f>IF([4]道具信息!V422="","",[4]道具信息!V422)</f>
        <v/>
      </c>
      <c r="W422" s="19" t="str">
        <f>IF([4]道具信息!W422="","",[4]道具信息!W422)</f>
        <v/>
      </c>
      <c r="X422" s="19" t="str">
        <f>IF([4]道具信息!X422="","",[4]道具信息!X422)</f>
        <v/>
      </c>
      <c r="Y422" s="19" t="str">
        <f>IF([4]道具信息!Y422="","",[4]道具信息!Y422)</f>
        <v/>
      </c>
      <c r="Z422" s="19" t="str">
        <f>IF([4]道具信息!Z422="","",[4]道具信息!Z422)</f>
        <v/>
      </c>
    </row>
    <row r="423" spans="1:26" x14ac:dyDescent="0.15">
      <c r="A423" s="19" t="str">
        <f>IF([4]道具信息!A423="","",[4]道具信息!A423)</f>
        <v/>
      </c>
      <c r="B423" s="19" t="str">
        <f>IF([4]道具信息!B423="","",[4]道具信息!B423)</f>
        <v/>
      </c>
      <c r="C423" s="19" t="str">
        <f>IF([4]道具信息!C423="","",[4]道具信息!C423)</f>
        <v/>
      </c>
      <c r="D423" s="19" t="str">
        <f>IF([4]道具信息!D423="","",[4]道具信息!D423)</f>
        <v/>
      </c>
      <c r="E423" s="19" t="str">
        <f>IF([4]道具信息!E423="","",[4]道具信息!E423)</f>
        <v/>
      </c>
      <c r="F423" s="19">
        <f>IF([4]道具信息!F423="","",[4]道具信息!F423)</f>
        <v>1</v>
      </c>
      <c r="G423" s="19">
        <f>IF([4]道具信息!G423="","",[4]道具信息!G423)</f>
        <v>1</v>
      </c>
      <c r="H423" s="19">
        <f>IF([4]道具信息!H423="","",[4]道具信息!H423)</f>
        <v>1</v>
      </c>
      <c r="I423" s="19" t="str">
        <f>IF([4]道具信息!I423="","",[4]道具信息!I423)</f>
        <v/>
      </c>
      <c r="J423" s="19" t="str">
        <f>IF([4]道具信息!J423="","",[4]道具信息!J423)</f>
        <v/>
      </c>
      <c r="K423" s="19" t="str">
        <f>IF([4]道具信息!K423="","",[4]道具信息!K423)</f>
        <v/>
      </c>
      <c r="L423" s="19" t="str">
        <f>IF([4]道具信息!L423="","",[4]道具信息!L423)</f>
        <v/>
      </c>
      <c r="M423" s="19" t="str">
        <f>IF([4]道具信息!M423="","",[4]道具信息!M423)</f>
        <v/>
      </c>
      <c r="N423" s="19" t="str">
        <f>IF([4]道具信息!N423="","",[4]道具信息!N423)</f>
        <v/>
      </c>
      <c r="O423" s="19" t="str">
        <f>IF([4]道具信息!O423="","",[4]道具信息!O423)</f>
        <v/>
      </c>
      <c r="P423" s="19" t="str">
        <f>IF([4]道具信息!P423="","",[4]道具信息!P423)</f>
        <v/>
      </c>
      <c r="Q423" s="19" t="str">
        <f>IF([4]道具信息!Q423="","",[4]道具信息!Q423)</f>
        <v/>
      </c>
      <c r="R423" s="19" t="str">
        <f>IF([4]道具信息!R423="","",[4]道具信息!R423)</f>
        <v/>
      </c>
      <c r="S423" s="19" t="str">
        <f>IF([4]道具信息!S423="","",[4]道具信息!S423)</f>
        <v/>
      </c>
      <c r="T423" s="19" t="str">
        <f>IF([4]道具信息!T423="","",[4]道具信息!T423)</f>
        <v/>
      </c>
      <c r="U423" s="19" t="str">
        <f>IF([4]道具信息!U423="","",[4]道具信息!U423)</f>
        <v/>
      </c>
      <c r="V423" s="19" t="str">
        <f>IF([4]道具信息!V423="","",[4]道具信息!V423)</f>
        <v/>
      </c>
      <c r="W423" s="19" t="str">
        <f>IF([4]道具信息!W423="","",[4]道具信息!W423)</f>
        <v/>
      </c>
      <c r="X423" s="19" t="str">
        <f>IF([4]道具信息!X423="","",[4]道具信息!X423)</f>
        <v/>
      </c>
      <c r="Y423" s="19" t="str">
        <f>IF([4]道具信息!Y423="","",[4]道具信息!Y423)</f>
        <v/>
      </c>
      <c r="Z423" s="19" t="str">
        <f>IF([4]道具信息!Z423="","",[4]道具信息!Z423)</f>
        <v/>
      </c>
    </row>
    <row r="424" spans="1:26" x14ac:dyDescent="0.15">
      <c r="A424" s="19" t="str">
        <f>IF([4]道具信息!A424="","",[4]道具信息!A424)</f>
        <v/>
      </c>
      <c r="B424" s="19" t="str">
        <f>IF([4]道具信息!B424="","",[4]道具信息!B424)</f>
        <v/>
      </c>
      <c r="C424" s="19" t="str">
        <f>IF([4]道具信息!C424="","",[4]道具信息!C424)</f>
        <v/>
      </c>
      <c r="D424" s="19" t="str">
        <f>IF([4]道具信息!D424="","",[4]道具信息!D424)</f>
        <v/>
      </c>
      <c r="E424" s="19" t="str">
        <f>IF([4]道具信息!E424="","",[4]道具信息!E424)</f>
        <v/>
      </c>
      <c r="F424" s="19">
        <f>IF([4]道具信息!F424="","",[4]道具信息!F424)</f>
        <v>1</v>
      </c>
      <c r="G424" s="19">
        <f>IF([4]道具信息!G424="","",[4]道具信息!G424)</f>
        <v>1</v>
      </c>
      <c r="H424" s="19">
        <f>IF([4]道具信息!H424="","",[4]道具信息!H424)</f>
        <v>1</v>
      </c>
      <c r="I424" s="19" t="str">
        <f>IF([4]道具信息!I424="","",[4]道具信息!I424)</f>
        <v/>
      </c>
      <c r="J424" s="19" t="str">
        <f>IF([4]道具信息!J424="","",[4]道具信息!J424)</f>
        <v/>
      </c>
      <c r="K424" s="19" t="str">
        <f>IF([4]道具信息!K424="","",[4]道具信息!K424)</f>
        <v/>
      </c>
      <c r="L424" s="19" t="str">
        <f>IF([4]道具信息!L424="","",[4]道具信息!L424)</f>
        <v/>
      </c>
      <c r="M424" s="19" t="str">
        <f>IF([4]道具信息!M424="","",[4]道具信息!M424)</f>
        <v/>
      </c>
      <c r="N424" s="19" t="str">
        <f>IF([4]道具信息!N424="","",[4]道具信息!N424)</f>
        <v/>
      </c>
      <c r="O424" s="19" t="str">
        <f>IF([4]道具信息!O424="","",[4]道具信息!O424)</f>
        <v/>
      </c>
      <c r="P424" s="19" t="str">
        <f>IF([4]道具信息!P424="","",[4]道具信息!P424)</f>
        <v/>
      </c>
      <c r="Q424" s="19" t="str">
        <f>IF([4]道具信息!Q424="","",[4]道具信息!Q424)</f>
        <v/>
      </c>
      <c r="R424" s="19" t="str">
        <f>IF([4]道具信息!R424="","",[4]道具信息!R424)</f>
        <v/>
      </c>
      <c r="S424" s="19" t="str">
        <f>IF([4]道具信息!S424="","",[4]道具信息!S424)</f>
        <v/>
      </c>
      <c r="T424" s="19" t="str">
        <f>IF([4]道具信息!T424="","",[4]道具信息!T424)</f>
        <v/>
      </c>
      <c r="U424" s="19" t="str">
        <f>IF([4]道具信息!U424="","",[4]道具信息!U424)</f>
        <v/>
      </c>
      <c r="V424" s="19" t="str">
        <f>IF([4]道具信息!V424="","",[4]道具信息!V424)</f>
        <v/>
      </c>
      <c r="W424" s="19" t="str">
        <f>IF([4]道具信息!W424="","",[4]道具信息!W424)</f>
        <v/>
      </c>
      <c r="X424" s="19" t="str">
        <f>IF([4]道具信息!X424="","",[4]道具信息!X424)</f>
        <v/>
      </c>
      <c r="Y424" s="19" t="str">
        <f>IF([4]道具信息!Y424="","",[4]道具信息!Y424)</f>
        <v/>
      </c>
      <c r="Z424" s="19" t="str">
        <f>IF([4]道具信息!Z424="","",[4]道具信息!Z424)</f>
        <v/>
      </c>
    </row>
    <row r="425" spans="1:26" x14ac:dyDescent="0.15">
      <c r="A425" s="19" t="str">
        <f>IF([4]道具信息!A425="","",[4]道具信息!A425)</f>
        <v/>
      </c>
      <c r="B425" s="19" t="str">
        <f>IF([4]道具信息!B425="","",[4]道具信息!B425)</f>
        <v/>
      </c>
      <c r="C425" s="19">
        <f>IF([4]道具信息!C425="","",[4]道具信息!C425)</f>
        <v>22116</v>
      </c>
      <c r="D425" s="19" t="str">
        <f>IF([4]道具信息!D425="","",[4]道具信息!D425)</f>
        <v>倾国倾城武魂</v>
      </c>
      <c r="E425" s="19" t="str">
        <f>IF([4]道具信息!E425="","",[4]道具信息!E425)</f>
        <v/>
      </c>
      <c r="F425" s="19">
        <f>IF([4]道具信息!F425="","",[4]道具信息!F425)</f>
        <v>1</v>
      </c>
      <c r="G425" s="19">
        <f>IF([4]道具信息!G425="","",[4]道具信息!G425)</f>
        <v>1</v>
      </c>
      <c r="H425" s="19">
        <f>IF([4]道具信息!H425="","",[4]道具信息!H425)</f>
        <v>1</v>
      </c>
      <c r="I425" s="19" t="str">
        <f>IF([4]道具信息!I425="","",[4]道具信息!I425)</f>
        <v/>
      </c>
      <c r="J425" s="19" t="str">
        <f>IF([4]道具信息!J425="","",[4]道具信息!J425)</f>
        <v/>
      </c>
      <c r="K425" s="19" t="str">
        <f>IF([4]道具信息!K425="","",[4]道具信息!K425)</f>
        <v/>
      </c>
      <c r="L425" s="19" t="str">
        <f>IF([4]道具信息!L425="","",[4]道具信息!L425)</f>
        <v/>
      </c>
      <c r="M425" s="19" t="str">
        <f>IF([4]道具信息!M425="","",[4]道具信息!M425)</f>
        <v/>
      </c>
      <c r="N425" s="19" t="str">
        <f>IF([4]道具信息!N425="","",[4]道具信息!N425)</f>
        <v/>
      </c>
      <c r="O425" s="19" t="str">
        <f>IF([4]道具信息!O425="","",[4]道具信息!O425)</f>
        <v/>
      </c>
      <c r="P425" s="19" t="str">
        <f>IF([4]道具信息!P425="","",[4]道具信息!P425)</f>
        <v/>
      </c>
      <c r="Q425" s="19" t="str">
        <f>IF([4]道具信息!Q425="","",[4]道具信息!Q425)</f>
        <v/>
      </c>
      <c r="R425" s="19" t="str">
        <f>IF([4]道具信息!R425="","",[4]道具信息!R425)</f>
        <v/>
      </c>
      <c r="S425" s="19" t="str">
        <f>IF([4]道具信息!S425="","",[4]道具信息!S425)</f>
        <v/>
      </c>
      <c r="T425" s="19" t="str">
        <f>IF([4]道具信息!T425="","",[4]道具信息!T425)</f>
        <v/>
      </c>
      <c r="U425" s="19" t="str">
        <f>IF([4]道具信息!U425="","",[4]道具信息!U425)</f>
        <v/>
      </c>
      <c r="V425" s="19" t="str">
        <f>IF([4]道具信息!V425="","",[4]道具信息!V425)</f>
        <v/>
      </c>
      <c r="W425" s="19" t="str">
        <f>IF([4]道具信息!W425="","",[4]道具信息!W425)</f>
        <v/>
      </c>
      <c r="X425" s="19" t="str">
        <f>IF([4]道具信息!X425="","",[4]道具信息!X425)</f>
        <v/>
      </c>
      <c r="Y425" s="19" t="str">
        <f>IF([4]道具信息!Y425="","",[4]道具信息!Y425)</f>
        <v/>
      </c>
      <c r="Z425" s="19" t="str">
        <f>IF([4]道具信息!Z425="","",[4]道具信息!Z425)</f>
        <v/>
      </c>
    </row>
    <row r="426" spans="1:26" x14ac:dyDescent="0.15">
      <c r="A426" s="19" t="str">
        <f>IF([4]道具信息!A426="","",[4]道具信息!A426)</f>
        <v/>
      </c>
      <c r="B426" s="19" t="str">
        <f>IF([4]道具信息!B426="","",[4]道具信息!B426)</f>
        <v/>
      </c>
      <c r="C426" s="19">
        <f>IF([4]道具信息!C426="","",[4]道具信息!C426)</f>
        <v>22117</v>
      </c>
      <c r="D426" s="19" t="str">
        <f>IF([4]道具信息!D426="","",[4]道具信息!D426)</f>
        <v>墨行天下武魂</v>
      </c>
      <c r="E426" s="19" t="str">
        <f>IF([4]道具信息!E426="","",[4]道具信息!E426)</f>
        <v/>
      </c>
      <c r="F426" s="19">
        <f>IF([4]道具信息!F426="","",[4]道具信息!F426)</f>
        <v>1</v>
      </c>
      <c r="G426" s="19">
        <f>IF([4]道具信息!G426="","",[4]道具信息!G426)</f>
        <v>1</v>
      </c>
      <c r="H426" s="19">
        <f>IF([4]道具信息!H426="","",[4]道具信息!H426)</f>
        <v>1</v>
      </c>
      <c r="I426" s="19" t="str">
        <f>IF([4]道具信息!I426="","",[4]道具信息!I426)</f>
        <v/>
      </c>
      <c r="J426" s="19" t="str">
        <f>IF([4]道具信息!J426="","",[4]道具信息!J426)</f>
        <v/>
      </c>
      <c r="K426" s="19" t="str">
        <f>IF([4]道具信息!K426="","",[4]道具信息!K426)</f>
        <v/>
      </c>
      <c r="L426" s="19" t="str">
        <f>IF([4]道具信息!L426="","",[4]道具信息!L426)</f>
        <v/>
      </c>
      <c r="M426" s="19" t="str">
        <f>IF([4]道具信息!M426="","",[4]道具信息!M426)</f>
        <v/>
      </c>
      <c r="N426" s="19" t="str">
        <f>IF([4]道具信息!N426="","",[4]道具信息!N426)</f>
        <v/>
      </c>
      <c r="O426" s="19" t="str">
        <f>IF([4]道具信息!O426="","",[4]道具信息!O426)</f>
        <v/>
      </c>
      <c r="P426" s="19" t="str">
        <f>IF([4]道具信息!P426="","",[4]道具信息!P426)</f>
        <v/>
      </c>
      <c r="Q426" s="19" t="str">
        <f>IF([4]道具信息!Q426="","",[4]道具信息!Q426)</f>
        <v/>
      </c>
      <c r="R426" s="19" t="str">
        <f>IF([4]道具信息!R426="","",[4]道具信息!R426)</f>
        <v/>
      </c>
      <c r="S426" s="19" t="str">
        <f>IF([4]道具信息!S426="","",[4]道具信息!S426)</f>
        <v/>
      </c>
      <c r="T426" s="19" t="str">
        <f>IF([4]道具信息!T426="","",[4]道具信息!T426)</f>
        <v/>
      </c>
      <c r="U426" s="19" t="str">
        <f>IF([4]道具信息!U426="","",[4]道具信息!U426)</f>
        <v/>
      </c>
      <c r="V426" s="19" t="str">
        <f>IF([4]道具信息!V426="","",[4]道具信息!V426)</f>
        <v/>
      </c>
      <c r="W426" s="19" t="str">
        <f>IF([4]道具信息!W426="","",[4]道具信息!W426)</f>
        <v/>
      </c>
      <c r="X426" s="19" t="str">
        <f>IF([4]道具信息!X426="","",[4]道具信息!X426)</f>
        <v/>
      </c>
      <c r="Y426" s="19" t="str">
        <f>IF([4]道具信息!Y426="","",[4]道具信息!Y426)</f>
        <v/>
      </c>
      <c r="Z426" s="19" t="str">
        <f>IF([4]道具信息!Z426="","",[4]道具信息!Z426)</f>
        <v/>
      </c>
    </row>
    <row r="427" spans="1:26" x14ac:dyDescent="0.15">
      <c r="A427" s="19" t="str">
        <f>IF([4]道具信息!A427="","",[4]道具信息!A427)</f>
        <v/>
      </c>
      <c r="B427" s="19" t="str">
        <f>IF([4]道具信息!B427="","",[4]道具信息!B427)</f>
        <v/>
      </c>
      <c r="C427" s="19">
        <f>IF([4]道具信息!C427="","",[4]道具信息!C427)</f>
        <v>23220</v>
      </c>
      <c r="D427" s="19" t="str">
        <f>IF([4]道具信息!D427="","",[4]道具信息!D427)</f>
        <v>红色统智装备礼包</v>
      </c>
      <c r="E427" s="19" t="str">
        <f>IF([4]道具信息!E427="","",[4]道具信息!E427)</f>
        <v/>
      </c>
      <c r="F427" s="19">
        <f>IF([4]道具信息!F427="","",[4]道具信息!F427)</f>
        <v>1</v>
      </c>
      <c r="G427" s="19">
        <f>IF([4]道具信息!G427="","",[4]道具信息!G427)</f>
        <v>1</v>
      </c>
      <c r="H427" s="19">
        <f>IF([4]道具信息!H427="","",[4]道具信息!H427)</f>
        <v>1</v>
      </c>
      <c r="I427" s="19" t="str">
        <f>IF([4]道具信息!I427="","",[4]道具信息!I427)</f>
        <v/>
      </c>
      <c r="J427" s="19" t="str">
        <f>IF([4]道具信息!J427="","",[4]道具信息!J427)</f>
        <v/>
      </c>
      <c r="K427" s="19" t="str">
        <f>IF([4]道具信息!K427="","",[4]道具信息!K427)</f>
        <v/>
      </c>
      <c r="L427" s="19" t="str">
        <f>IF([4]道具信息!L427="","",[4]道具信息!L427)</f>
        <v/>
      </c>
      <c r="M427" s="19" t="str">
        <f>IF([4]道具信息!M427="","",[4]道具信息!M427)</f>
        <v/>
      </c>
      <c r="N427" s="19" t="str">
        <f>IF([4]道具信息!N427="","",[4]道具信息!N427)</f>
        <v/>
      </c>
      <c r="O427" s="19" t="str">
        <f>IF([4]道具信息!O427="","",[4]道具信息!O427)</f>
        <v/>
      </c>
      <c r="P427" s="19" t="str">
        <f>IF([4]道具信息!P427="","",[4]道具信息!P427)</f>
        <v/>
      </c>
      <c r="Q427" s="19" t="str">
        <f>IF([4]道具信息!Q427="","",[4]道具信息!Q427)</f>
        <v/>
      </c>
      <c r="R427" s="19" t="str">
        <f>IF([4]道具信息!R427="","",[4]道具信息!R427)</f>
        <v/>
      </c>
      <c r="S427" s="19" t="str">
        <f>IF([4]道具信息!S427="","",[4]道具信息!S427)</f>
        <v/>
      </c>
      <c r="T427" s="19" t="str">
        <f>IF([4]道具信息!T427="","",[4]道具信息!T427)</f>
        <v/>
      </c>
      <c r="U427" s="19" t="str">
        <f>IF([4]道具信息!U427="","",[4]道具信息!U427)</f>
        <v/>
      </c>
      <c r="V427" s="19" t="str">
        <f>IF([4]道具信息!V427="","",[4]道具信息!V427)</f>
        <v/>
      </c>
      <c r="W427" s="19" t="str">
        <f>IF([4]道具信息!W427="","",[4]道具信息!W427)</f>
        <v/>
      </c>
      <c r="X427" s="19" t="str">
        <f>IF([4]道具信息!X427="","",[4]道具信息!X427)</f>
        <v/>
      </c>
      <c r="Y427" s="19" t="str">
        <f>IF([4]道具信息!Y427="","",[4]道具信息!Y427)</f>
        <v/>
      </c>
      <c r="Z427" s="19" t="str">
        <f>IF([4]道具信息!Z427="","",[4]道具信息!Z427)</f>
        <v/>
      </c>
    </row>
    <row r="428" spans="1:26" x14ac:dyDescent="0.15">
      <c r="A428" s="19" t="str">
        <f>IF([4]道具信息!A428="","",[4]道具信息!A428)</f>
        <v/>
      </c>
      <c r="B428" s="19" t="str">
        <f>IF([4]道具信息!B428="","",[4]道具信息!B428)</f>
        <v/>
      </c>
      <c r="C428" s="19">
        <f>IF([4]道具信息!C428="","",[4]道具信息!C428)</f>
        <v>23221</v>
      </c>
      <c r="D428" s="19" t="str">
        <f>IF([4]道具信息!D428="","",[4]道具信息!D428)</f>
        <v>紫色兵法自选宝箱</v>
      </c>
      <c r="E428" s="19" t="str">
        <f>IF([4]道具信息!E428="","",[4]道具信息!E428)</f>
        <v/>
      </c>
      <c r="F428" s="19">
        <f>IF([4]道具信息!F428="","",[4]道具信息!F428)</f>
        <v>1</v>
      </c>
      <c r="G428" s="19">
        <f>IF([4]道具信息!G428="","",[4]道具信息!G428)</f>
        <v>1</v>
      </c>
      <c r="H428" s="19">
        <f>IF([4]道具信息!H428="","",[4]道具信息!H428)</f>
        <v>1</v>
      </c>
      <c r="I428" s="19" t="str">
        <f>IF([4]道具信息!I428="","",[4]道具信息!I428)</f>
        <v/>
      </c>
      <c r="J428" s="19" t="str">
        <f>IF([4]道具信息!J428="","",[4]道具信息!J428)</f>
        <v/>
      </c>
      <c r="K428" s="19" t="str">
        <f>IF([4]道具信息!K428="","",[4]道具信息!K428)</f>
        <v/>
      </c>
      <c r="L428" s="19" t="str">
        <f>IF([4]道具信息!L428="","",[4]道具信息!L428)</f>
        <v/>
      </c>
      <c r="M428" s="19" t="str">
        <f>IF([4]道具信息!M428="","",[4]道具信息!M428)</f>
        <v/>
      </c>
      <c r="N428" s="19" t="str">
        <f>IF([4]道具信息!N428="","",[4]道具信息!N428)</f>
        <v/>
      </c>
      <c r="O428" s="19" t="str">
        <f>IF([4]道具信息!O428="","",[4]道具信息!O428)</f>
        <v/>
      </c>
      <c r="P428" s="19" t="str">
        <f>IF([4]道具信息!P428="","",[4]道具信息!P428)</f>
        <v/>
      </c>
      <c r="Q428" s="19" t="str">
        <f>IF([4]道具信息!Q428="","",[4]道具信息!Q428)</f>
        <v/>
      </c>
      <c r="R428" s="19" t="str">
        <f>IF([4]道具信息!R428="","",[4]道具信息!R428)</f>
        <v/>
      </c>
      <c r="S428" s="19" t="str">
        <f>IF([4]道具信息!S428="","",[4]道具信息!S428)</f>
        <v/>
      </c>
      <c r="T428" s="19" t="str">
        <f>IF([4]道具信息!T428="","",[4]道具信息!T428)</f>
        <v/>
      </c>
      <c r="U428" s="19" t="str">
        <f>IF([4]道具信息!U428="","",[4]道具信息!U428)</f>
        <v/>
      </c>
      <c r="V428" s="19" t="str">
        <f>IF([4]道具信息!V428="","",[4]道具信息!V428)</f>
        <v/>
      </c>
      <c r="W428" s="19" t="str">
        <f>IF([4]道具信息!W428="","",[4]道具信息!W428)</f>
        <v/>
      </c>
      <c r="X428" s="19" t="str">
        <f>IF([4]道具信息!X428="","",[4]道具信息!X428)</f>
        <v/>
      </c>
      <c r="Y428" s="19" t="str">
        <f>IF([4]道具信息!Y428="","",[4]道具信息!Y428)</f>
        <v/>
      </c>
      <c r="Z428" s="19" t="str">
        <f>IF([4]道具信息!Z428="","",[4]道具信息!Z428)</f>
        <v/>
      </c>
    </row>
    <row r="429" spans="1:26" x14ac:dyDescent="0.15">
      <c r="A429" s="19" t="str">
        <f>IF([4]道具信息!A429="","",[4]道具信息!A429)</f>
        <v/>
      </c>
      <c r="B429" s="19" t="str">
        <f>IF([4]道具信息!B429="","",[4]道具信息!B429)</f>
        <v/>
      </c>
      <c r="C429" s="19">
        <f>IF([4]道具信息!C429="","",[4]道具信息!C429)</f>
        <v>23222</v>
      </c>
      <c r="D429" s="19" t="str">
        <f>IF([4]道具信息!D429="","",[4]道具信息!D429)</f>
        <v>橙色兵法自选宝箱</v>
      </c>
      <c r="E429" s="19" t="str">
        <f>IF([4]道具信息!E429="","",[4]道具信息!E429)</f>
        <v/>
      </c>
      <c r="F429" s="19">
        <f>IF([4]道具信息!F429="","",[4]道具信息!F429)</f>
        <v>1</v>
      </c>
      <c r="G429" s="19">
        <f>IF([4]道具信息!G429="","",[4]道具信息!G429)</f>
        <v>1</v>
      </c>
      <c r="H429" s="19">
        <f>IF([4]道具信息!H429="","",[4]道具信息!H429)</f>
        <v>1</v>
      </c>
      <c r="I429" s="19" t="str">
        <f>IF([4]道具信息!I429="","",[4]道具信息!I429)</f>
        <v/>
      </c>
      <c r="J429" s="19" t="str">
        <f>IF([4]道具信息!J429="","",[4]道具信息!J429)</f>
        <v/>
      </c>
      <c r="K429" s="19" t="str">
        <f>IF([4]道具信息!K429="","",[4]道具信息!K429)</f>
        <v/>
      </c>
      <c r="L429" s="19" t="str">
        <f>IF([4]道具信息!L429="","",[4]道具信息!L429)</f>
        <v/>
      </c>
      <c r="M429" s="19" t="str">
        <f>IF([4]道具信息!M429="","",[4]道具信息!M429)</f>
        <v/>
      </c>
      <c r="N429" s="19" t="str">
        <f>IF([4]道具信息!N429="","",[4]道具信息!N429)</f>
        <v/>
      </c>
      <c r="O429" s="19" t="str">
        <f>IF([4]道具信息!O429="","",[4]道具信息!O429)</f>
        <v/>
      </c>
      <c r="P429" s="19" t="str">
        <f>IF([4]道具信息!P429="","",[4]道具信息!P429)</f>
        <v/>
      </c>
      <c r="Q429" s="19" t="str">
        <f>IF([4]道具信息!Q429="","",[4]道具信息!Q429)</f>
        <v/>
      </c>
      <c r="R429" s="19" t="str">
        <f>IF([4]道具信息!R429="","",[4]道具信息!R429)</f>
        <v/>
      </c>
      <c r="S429" s="19" t="str">
        <f>IF([4]道具信息!S429="","",[4]道具信息!S429)</f>
        <v/>
      </c>
      <c r="T429" s="19" t="str">
        <f>IF([4]道具信息!T429="","",[4]道具信息!T429)</f>
        <v/>
      </c>
      <c r="U429" s="19" t="str">
        <f>IF([4]道具信息!U429="","",[4]道具信息!U429)</f>
        <v/>
      </c>
      <c r="V429" s="19" t="str">
        <f>IF([4]道具信息!V429="","",[4]道具信息!V429)</f>
        <v/>
      </c>
      <c r="W429" s="19" t="str">
        <f>IF([4]道具信息!W429="","",[4]道具信息!W429)</f>
        <v/>
      </c>
      <c r="X429" s="19" t="str">
        <f>IF([4]道具信息!X429="","",[4]道具信息!X429)</f>
        <v/>
      </c>
      <c r="Y429" s="19" t="str">
        <f>IF([4]道具信息!Y429="","",[4]道具信息!Y429)</f>
        <v/>
      </c>
      <c r="Z429" s="19" t="str">
        <f>IF([4]道具信息!Z429="","",[4]道具信息!Z429)</f>
        <v/>
      </c>
    </row>
    <row r="430" spans="1:26" x14ac:dyDescent="0.15">
      <c r="A430" s="19" t="str">
        <f>IF([4]道具信息!A430="","",[4]道具信息!A430)</f>
        <v/>
      </c>
      <c r="B430" s="19" t="str">
        <f>IF([4]道具信息!B430="","",[4]道具信息!B430)</f>
        <v/>
      </c>
      <c r="C430" s="19">
        <f>IF([4]道具信息!C430="","",[4]道具信息!C430)</f>
        <v>23364</v>
      </c>
      <c r="D430" s="19" t="str">
        <f>IF([4]道具信息!D430="","",[4]道具信息!D430)</f>
        <v>自选橙色兵法碎片</v>
      </c>
      <c r="E430" s="19" t="str">
        <f>IF([4]道具信息!E430="","",[4]道具信息!E430)</f>
        <v/>
      </c>
      <c r="F430" s="19">
        <f>IF([4]道具信息!F430="","",[4]道具信息!F430)</f>
        <v>1</v>
      </c>
      <c r="G430" s="19">
        <f>IF([4]道具信息!G430="","",[4]道具信息!G430)</f>
        <v>1</v>
      </c>
      <c r="H430" s="19">
        <f>IF([4]道具信息!H430="","",[4]道具信息!H430)</f>
        <v>1</v>
      </c>
      <c r="I430" s="19" t="str">
        <f>IF([4]道具信息!I430="","",[4]道具信息!I430)</f>
        <v/>
      </c>
      <c r="J430" s="19" t="str">
        <f>IF([4]道具信息!J430="","",[4]道具信息!J430)</f>
        <v/>
      </c>
      <c r="K430" s="19" t="str">
        <f>IF([4]道具信息!K430="","",[4]道具信息!K430)</f>
        <v/>
      </c>
      <c r="L430" s="19" t="str">
        <f>IF([4]道具信息!L430="","",[4]道具信息!L430)</f>
        <v/>
      </c>
      <c r="M430" s="19" t="str">
        <f>IF([4]道具信息!M430="","",[4]道具信息!M430)</f>
        <v/>
      </c>
      <c r="N430" s="19" t="str">
        <f>IF([4]道具信息!N430="","",[4]道具信息!N430)</f>
        <v/>
      </c>
      <c r="O430" s="19" t="str">
        <f>IF([4]道具信息!O430="","",[4]道具信息!O430)</f>
        <v/>
      </c>
      <c r="P430" s="19" t="str">
        <f>IF([4]道具信息!P430="","",[4]道具信息!P430)</f>
        <v/>
      </c>
      <c r="Q430" s="19" t="str">
        <f>IF([4]道具信息!Q430="","",[4]道具信息!Q430)</f>
        <v/>
      </c>
      <c r="R430" s="19" t="str">
        <f>IF([4]道具信息!R430="","",[4]道具信息!R430)</f>
        <v/>
      </c>
      <c r="S430" s="19" t="str">
        <f>IF([4]道具信息!S430="","",[4]道具信息!S430)</f>
        <v/>
      </c>
      <c r="T430" s="19" t="str">
        <f>IF([4]道具信息!T430="","",[4]道具信息!T430)</f>
        <v/>
      </c>
      <c r="U430" s="19" t="str">
        <f>IF([4]道具信息!U430="","",[4]道具信息!U430)</f>
        <v/>
      </c>
      <c r="V430" s="19" t="str">
        <f>IF([4]道具信息!V430="","",[4]道具信息!V430)</f>
        <v/>
      </c>
      <c r="W430" s="19" t="str">
        <f>IF([4]道具信息!W430="","",[4]道具信息!W430)</f>
        <v/>
      </c>
      <c r="X430" s="19" t="str">
        <f>IF([4]道具信息!X430="","",[4]道具信息!X430)</f>
        <v/>
      </c>
      <c r="Y430" s="19" t="str">
        <f>IF([4]道具信息!Y430="","",[4]道具信息!Y430)</f>
        <v/>
      </c>
      <c r="Z430" s="19" t="str">
        <f>IF([4]道具信息!Z430="","",[4]道具信息!Z430)</f>
        <v/>
      </c>
    </row>
    <row r="431" spans="1:26" x14ac:dyDescent="0.15">
      <c r="A431" s="19" t="str">
        <f>IF([4]道具信息!A431="","",[4]道具信息!A431)</f>
        <v/>
      </c>
      <c r="B431" s="19" t="str">
        <f>IF([4]道具信息!B431="","",[4]道具信息!B431)</f>
        <v/>
      </c>
      <c r="C431" s="19">
        <f>IF([4]道具信息!C431="","",[4]道具信息!C431)</f>
        <v>23365</v>
      </c>
      <c r="D431" s="19" t="str">
        <f>IF([4]道具信息!D431="","",[4]道具信息!D431)</f>
        <v>自选紫色兵法碎片</v>
      </c>
      <c r="E431" s="19" t="str">
        <f>IF([4]道具信息!E431="","",[4]道具信息!E431)</f>
        <v/>
      </c>
      <c r="F431" s="19">
        <f>IF([4]道具信息!F431="","",[4]道具信息!F431)</f>
        <v>1</v>
      </c>
      <c r="G431" s="19">
        <f>IF([4]道具信息!G431="","",[4]道具信息!G431)</f>
        <v>1</v>
      </c>
      <c r="H431" s="19">
        <f>IF([4]道具信息!H431="","",[4]道具信息!H431)</f>
        <v>1</v>
      </c>
      <c r="I431" s="19" t="str">
        <f>IF([4]道具信息!I431="","",[4]道具信息!I431)</f>
        <v/>
      </c>
      <c r="J431" s="19" t="str">
        <f>IF([4]道具信息!J431="","",[4]道具信息!J431)</f>
        <v/>
      </c>
      <c r="K431" s="19" t="str">
        <f>IF([4]道具信息!K431="","",[4]道具信息!K431)</f>
        <v/>
      </c>
      <c r="L431" s="19" t="str">
        <f>IF([4]道具信息!L431="","",[4]道具信息!L431)</f>
        <v/>
      </c>
      <c r="M431" s="19" t="str">
        <f>IF([4]道具信息!M431="","",[4]道具信息!M431)</f>
        <v/>
      </c>
      <c r="N431" s="19" t="str">
        <f>IF([4]道具信息!N431="","",[4]道具信息!N431)</f>
        <v/>
      </c>
      <c r="O431" s="19" t="str">
        <f>IF([4]道具信息!O431="","",[4]道具信息!O431)</f>
        <v/>
      </c>
      <c r="P431" s="19" t="str">
        <f>IF([4]道具信息!P431="","",[4]道具信息!P431)</f>
        <v/>
      </c>
      <c r="Q431" s="19" t="str">
        <f>IF([4]道具信息!Q431="","",[4]道具信息!Q431)</f>
        <v/>
      </c>
      <c r="R431" s="19" t="str">
        <f>IF([4]道具信息!R431="","",[4]道具信息!R431)</f>
        <v/>
      </c>
      <c r="S431" s="19" t="str">
        <f>IF([4]道具信息!S431="","",[4]道具信息!S431)</f>
        <v/>
      </c>
      <c r="T431" s="19" t="str">
        <f>IF([4]道具信息!T431="","",[4]道具信息!T431)</f>
        <v/>
      </c>
      <c r="U431" s="19" t="str">
        <f>IF([4]道具信息!U431="","",[4]道具信息!U431)</f>
        <v/>
      </c>
      <c r="V431" s="19" t="str">
        <f>IF([4]道具信息!V431="","",[4]道具信息!V431)</f>
        <v/>
      </c>
      <c r="W431" s="19" t="str">
        <f>IF([4]道具信息!W431="","",[4]道具信息!W431)</f>
        <v/>
      </c>
      <c r="X431" s="19" t="str">
        <f>IF([4]道具信息!X431="","",[4]道具信息!X431)</f>
        <v/>
      </c>
      <c r="Y431" s="19" t="str">
        <f>IF([4]道具信息!Y431="","",[4]道具信息!Y431)</f>
        <v/>
      </c>
      <c r="Z431" s="19" t="str">
        <f>IF([4]道具信息!Z431="","",[4]道具信息!Z431)</f>
        <v/>
      </c>
    </row>
    <row r="432" spans="1:26" x14ac:dyDescent="0.15">
      <c r="A432" s="19" t="str">
        <f>IF([4]道具信息!A432="","",[4]道具信息!A432)</f>
        <v/>
      </c>
      <c r="B432" s="19" t="str">
        <f>IF([4]道具信息!B432="","",[4]道具信息!B432)</f>
        <v/>
      </c>
      <c r="C432" s="19" t="str">
        <f>IF([4]道具信息!C432="","",[4]道具信息!C432)</f>
        <v/>
      </c>
      <c r="D432" s="19" t="str">
        <f>IF([4]道具信息!D432="","",[4]道具信息!D432)</f>
        <v/>
      </c>
      <c r="E432" s="19" t="str">
        <f>IF([4]道具信息!E432="","",[4]道具信息!E432)</f>
        <v/>
      </c>
      <c r="F432" s="19">
        <f>IF([4]道具信息!F432="","",[4]道具信息!F432)</f>
        <v>1</v>
      </c>
      <c r="G432" s="19">
        <f>IF([4]道具信息!G432="","",[4]道具信息!G432)</f>
        <v>1</v>
      </c>
      <c r="H432" s="19">
        <f>IF([4]道具信息!H432="","",[4]道具信息!H432)</f>
        <v>1</v>
      </c>
      <c r="I432" s="19" t="str">
        <f>IF([4]道具信息!I432="","",[4]道具信息!I432)</f>
        <v/>
      </c>
      <c r="J432" s="19" t="str">
        <f>IF([4]道具信息!J432="","",[4]道具信息!J432)</f>
        <v/>
      </c>
      <c r="K432" s="19" t="str">
        <f>IF([4]道具信息!K432="","",[4]道具信息!K432)</f>
        <v/>
      </c>
      <c r="L432" s="19" t="str">
        <f>IF([4]道具信息!L432="","",[4]道具信息!L432)</f>
        <v/>
      </c>
      <c r="M432" s="19" t="str">
        <f>IF([4]道具信息!M432="","",[4]道具信息!M432)</f>
        <v/>
      </c>
      <c r="N432" s="19" t="str">
        <f>IF([4]道具信息!N432="","",[4]道具信息!N432)</f>
        <v/>
      </c>
      <c r="O432" s="19" t="str">
        <f>IF([4]道具信息!O432="","",[4]道具信息!O432)</f>
        <v/>
      </c>
      <c r="P432" s="19" t="str">
        <f>IF([4]道具信息!P432="","",[4]道具信息!P432)</f>
        <v/>
      </c>
      <c r="Q432" s="19" t="str">
        <f>IF([4]道具信息!Q432="","",[4]道具信息!Q432)</f>
        <v/>
      </c>
      <c r="R432" s="19" t="str">
        <f>IF([4]道具信息!R432="","",[4]道具信息!R432)</f>
        <v/>
      </c>
      <c r="S432" s="19" t="str">
        <f>IF([4]道具信息!S432="","",[4]道具信息!S432)</f>
        <v/>
      </c>
      <c r="T432" s="19" t="str">
        <f>IF([4]道具信息!T432="","",[4]道具信息!T432)</f>
        <v/>
      </c>
      <c r="U432" s="19" t="str">
        <f>IF([4]道具信息!U432="","",[4]道具信息!U432)</f>
        <v/>
      </c>
      <c r="V432" s="19" t="str">
        <f>IF([4]道具信息!V432="","",[4]道具信息!V432)</f>
        <v/>
      </c>
      <c r="W432" s="19" t="str">
        <f>IF([4]道具信息!W432="","",[4]道具信息!W432)</f>
        <v/>
      </c>
      <c r="X432" s="19" t="str">
        <f>IF([4]道具信息!X432="","",[4]道具信息!X432)</f>
        <v/>
      </c>
      <c r="Y432" s="19" t="str">
        <f>IF([4]道具信息!Y432="","",[4]道具信息!Y432)</f>
        <v/>
      </c>
      <c r="Z432" s="19" t="str">
        <f>IF([4]道具信息!Z432="","",[4]道具信息!Z432)</f>
        <v/>
      </c>
    </row>
    <row r="433" spans="1:26" x14ac:dyDescent="0.15">
      <c r="A433" s="19" t="str">
        <f>IF([4]道具信息!A433="","",[4]道具信息!A433)</f>
        <v/>
      </c>
      <c r="B433" s="19" t="str">
        <f>IF([4]道具信息!B433="","",[4]道具信息!B433)</f>
        <v/>
      </c>
      <c r="C433" s="19">
        <f>IF([4]道具信息!C433="","",[4]道具信息!C433)</f>
        <v>21075</v>
      </c>
      <c r="D433" s="19" t="str">
        <f>IF([4]道具信息!D433="","",[4]道具信息!D433)</f>
        <v>中级免战牌</v>
      </c>
      <c r="E433" s="19">
        <f>IF([4]道具信息!E433="","",[4]道具信息!E433)</f>
        <v>200</v>
      </c>
      <c r="F433" s="19">
        <f>IF([4]道具信息!F433="","",[4]道具信息!F433)</f>
        <v>1</v>
      </c>
      <c r="G433" s="19">
        <f>IF([4]道具信息!G433="","",[4]道具信息!G433)</f>
        <v>1</v>
      </c>
      <c r="H433" s="19">
        <f>IF([4]道具信息!H433="","",[4]道具信息!H433)</f>
        <v>1</v>
      </c>
      <c r="I433" s="19">
        <f>IF([4]道具信息!I433="","",[4]道具信息!I433)</f>
        <v>200</v>
      </c>
      <c r="J433" s="19">
        <f>IF([4]道具信息!J433="","",[4]道具信息!J433)</f>
        <v>200</v>
      </c>
      <c r="K433" s="19">
        <f>IF([4]道具信息!K433="","",[4]道具信息!K433)</f>
        <v>200</v>
      </c>
      <c r="L433" s="19" t="str">
        <f>IF([4]道具信息!L433="","",[4]道具信息!L433)</f>
        <v>使用后城池不会遭受来自其他玩家的攻击，主动进攻其他玩家后失效，持续12小时</v>
      </c>
      <c r="M433" s="19" t="str">
        <f>IF([4]道具信息!M433="","",[4]道具信息!M433)</f>
        <v/>
      </c>
      <c r="N433" s="19" t="str">
        <f>IF([4]道具信息!N433="","",[4]道具信息!N433)</f>
        <v/>
      </c>
      <c r="O433" s="19" t="str">
        <f>IF([4]道具信息!O433="","",[4]道具信息!O433)</f>
        <v/>
      </c>
      <c r="P433" s="19" t="str">
        <f>IF([4]道具信息!P433="","",[4]道具信息!P433)</f>
        <v/>
      </c>
      <c r="Q433" s="19" t="str">
        <f>IF([4]道具信息!Q433="","",[4]道具信息!Q433)</f>
        <v/>
      </c>
      <c r="R433" s="19" t="str">
        <f>IF([4]道具信息!R433="","",[4]道具信息!R433)</f>
        <v/>
      </c>
      <c r="S433" s="19" t="str">
        <f>IF([4]道具信息!S433="","",[4]道具信息!S433)</f>
        <v/>
      </c>
      <c r="T433" s="19" t="str">
        <f>IF([4]道具信息!T433="","",[4]道具信息!T433)</f>
        <v/>
      </c>
      <c r="U433" s="19" t="str">
        <f>IF([4]道具信息!U433="","",[4]道具信息!U433)</f>
        <v/>
      </c>
      <c r="V433" s="19" t="str">
        <f>IF([4]道具信息!V433="","",[4]道具信息!V433)</f>
        <v/>
      </c>
      <c r="W433" s="19" t="str">
        <f>IF([4]道具信息!W433="","",[4]道具信息!W433)</f>
        <v/>
      </c>
      <c r="X433" s="19" t="str">
        <f>IF([4]道具信息!X433="","",[4]道具信息!X433)</f>
        <v/>
      </c>
      <c r="Y433" s="19" t="str">
        <f>IF([4]道具信息!Y433="","",[4]道具信息!Y433)</f>
        <v/>
      </c>
      <c r="Z433" s="19" t="str">
        <f>IF([4]道具信息!Z433="","",[4]道具信息!Z433)</f>
        <v/>
      </c>
    </row>
    <row r="434" spans="1:26" x14ac:dyDescent="0.15">
      <c r="A434" s="19" t="str">
        <f>IF([4]道具信息!A434="","",[4]道具信息!A434)</f>
        <v/>
      </c>
      <c r="B434" s="19" t="str">
        <f>IF([4]道具信息!B434="","",[4]道具信息!B434)</f>
        <v/>
      </c>
      <c r="C434" s="19">
        <f>IF([4]道具信息!C434="","",[4]道具信息!C434)</f>
        <v>21071</v>
      </c>
      <c r="D434" s="19" t="str">
        <f>IF([4]道具信息!D434="","",[4]道具信息!D434)</f>
        <v>高级免战牌</v>
      </c>
      <c r="E434" s="19">
        <f>IF([4]道具信息!E434="","",[4]道具信息!E434)</f>
        <v>500</v>
      </c>
      <c r="F434" s="19">
        <f>IF([4]道具信息!F434="","",[4]道具信息!F434)</f>
        <v>1</v>
      </c>
      <c r="G434" s="19">
        <f>IF([4]道具信息!G434="","",[4]道具信息!G434)</f>
        <v>1</v>
      </c>
      <c r="H434" s="19">
        <f>IF([4]道具信息!H434="","",[4]道具信息!H434)</f>
        <v>1</v>
      </c>
      <c r="I434" s="19">
        <f>IF([4]道具信息!I434="","",[4]道具信息!I434)</f>
        <v>500</v>
      </c>
      <c r="J434" s="19">
        <f>IF([4]道具信息!J434="","",[4]道具信息!J434)</f>
        <v>500</v>
      </c>
      <c r="K434" s="19">
        <f>IF([4]道具信息!K434="","",[4]道具信息!K434)</f>
        <v>500</v>
      </c>
      <c r="L434" s="19" t="str">
        <f>IF([4]道具信息!L434="","",[4]道具信息!L434)</f>
        <v>使用后城池不会遭受来自其他玩家的攻击，主动进攻其他玩家后失效，持续24小时</v>
      </c>
      <c r="M434" s="19" t="str">
        <f>IF([4]道具信息!M434="","",[4]道具信息!M434)</f>
        <v/>
      </c>
      <c r="N434" s="19" t="str">
        <f>IF([4]道具信息!N434="","",[4]道具信息!N434)</f>
        <v/>
      </c>
      <c r="O434" s="19" t="str">
        <f>IF([4]道具信息!O434="","",[4]道具信息!O434)</f>
        <v/>
      </c>
      <c r="P434" s="19" t="str">
        <f>IF([4]道具信息!P434="","",[4]道具信息!P434)</f>
        <v/>
      </c>
      <c r="Q434" s="19" t="str">
        <f>IF([4]道具信息!Q434="","",[4]道具信息!Q434)</f>
        <v/>
      </c>
      <c r="R434" s="19" t="str">
        <f>IF([4]道具信息!R434="","",[4]道具信息!R434)</f>
        <v/>
      </c>
      <c r="S434" s="19" t="str">
        <f>IF([4]道具信息!S434="","",[4]道具信息!S434)</f>
        <v/>
      </c>
      <c r="T434" s="19" t="str">
        <f>IF([4]道具信息!T434="","",[4]道具信息!T434)</f>
        <v/>
      </c>
      <c r="U434" s="19" t="str">
        <f>IF([4]道具信息!U434="","",[4]道具信息!U434)</f>
        <v/>
      </c>
      <c r="V434" s="19" t="str">
        <f>IF([4]道具信息!V434="","",[4]道具信息!V434)</f>
        <v/>
      </c>
      <c r="W434" s="19" t="str">
        <f>IF([4]道具信息!W434="","",[4]道具信息!W434)</f>
        <v/>
      </c>
      <c r="X434" s="19" t="str">
        <f>IF([4]道具信息!X434="","",[4]道具信息!X434)</f>
        <v/>
      </c>
      <c r="Y434" s="19" t="str">
        <f>IF([4]道具信息!Y434="","",[4]道具信息!Y434)</f>
        <v/>
      </c>
      <c r="Z434" s="19" t="str">
        <f>IF([4]道具信息!Z434="","",[4]道具信息!Z434)</f>
        <v/>
      </c>
    </row>
    <row r="435" spans="1:26" x14ac:dyDescent="0.15">
      <c r="A435" s="19" t="str">
        <f>IF([4]道具信息!A435="","",[4]道具信息!A435)</f>
        <v/>
      </c>
      <c r="B435" s="19" t="str">
        <f>IF([4]道具信息!B435="","",[4]道具信息!B435)</f>
        <v/>
      </c>
      <c r="C435" s="19">
        <f>IF([4]道具信息!C435="","",[4]道具信息!C435)</f>
        <v>21072</v>
      </c>
      <c r="D435" s="19" t="str">
        <f>IF([4]道具信息!D435="","",[4]道具信息!D435)</f>
        <v>特级免战牌</v>
      </c>
      <c r="E435" s="19">
        <f>IF([4]道具信息!E435="","",[4]道具信息!E435)</f>
        <v>1800</v>
      </c>
      <c r="F435" s="19">
        <f>IF([4]道具信息!F435="","",[4]道具信息!F435)</f>
        <v>1</v>
      </c>
      <c r="G435" s="19">
        <f>IF([4]道具信息!G435="","",[4]道具信息!G435)</f>
        <v>1</v>
      </c>
      <c r="H435" s="19">
        <f>IF([4]道具信息!H435="","",[4]道具信息!H435)</f>
        <v>1</v>
      </c>
      <c r="I435" s="19">
        <f>IF([4]道具信息!I435="","",[4]道具信息!I435)</f>
        <v>1800</v>
      </c>
      <c r="J435" s="19">
        <f>IF([4]道具信息!J435="","",[4]道具信息!J435)</f>
        <v>1800</v>
      </c>
      <c r="K435" s="19">
        <f>IF([4]道具信息!K435="","",[4]道具信息!K435)</f>
        <v>1800</v>
      </c>
      <c r="L435" s="19" t="str">
        <f>IF([4]道具信息!L435="","",[4]道具信息!L435)</f>
        <v>使用后城池不会遭受来自其他玩家的攻击，主动进攻其他玩家后失效，持续72小时</v>
      </c>
      <c r="M435" s="19" t="str">
        <f>IF([4]道具信息!M435="","",[4]道具信息!M435)</f>
        <v/>
      </c>
      <c r="N435" s="19" t="str">
        <f>IF([4]道具信息!N435="","",[4]道具信息!N435)</f>
        <v/>
      </c>
      <c r="O435" s="19" t="str">
        <f>IF([4]道具信息!O435="","",[4]道具信息!O435)</f>
        <v/>
      </c>
      <c r="P435" s="19" t="str">
        <f>IF([4]道具信息!P435="","",[4]道具信息!P435)</f>
        <v/>
      </c>
      <c r="Q435" s="19" t="str">
        <f>IF([4]道具信息!Q435="","",[4]道具信息!Q435)</f>
        <v/>
      </c>
      <c r="R435" s="19" t="str">
        <f>IF([4]道具信息!R435="","",[4]道具信息!R435)</f>
        <v/>
      </c>
      <c r="S435" s="19" t="str">
        <f>IF([4]道具信息!S435="","",[4]道具信息!S435)</f>
        <v/>
      </c>
      <c r="T435" s="19" t="str">
        <f>IF([4]道具信息!T435="","",[4]道具信息!T435)</f>
        <v/>
      </c>
      <c r="U435" s="19" t="str">
        <f>IF([4]道具信息!U435="","",[4]道具信息!U435)</f>
        <v/>
      </c>
      <c r="V435" s="19" t="str">
        <f>IF([4]道具信息!V435="","",[4]道具信息!V435)</f>
        <v/>
      </c>
      <c r="W435" s="19" t="str">
        <f>IF([4]道具信息!W435="","",[4]道具信息!W435)</f>
        <v/>
      </c>
      <c r="X435" s="19" t="str">
        <f>IF([4]道具信息!X435="","",[4]道具信息!X435)</f>
        <v/>
      </c>
      <c r="Y435" s="19" t="str">
        <f>IF([4]道具信息!Y435="","",[4]道具信息!Y435)</f>
        <v/>
      </c>
      <c r="Z435" s="19" t="str">
        <f>IF([4]道具信息!Z435="","",[4]道具信息!Z435)</f>
        <v/>
      </c>
    </row>
    <row r="436" spans="1:26" x14ac:dyDescent="0.15">
      <c r="A436" s="19" t="str">
        <f>IF([4]道具信息!A436="","",[4]道具信息!A436)</f>
        <v/>
      </c>
      <c r="B436" s="19" t="str">
        <f>IF([4]道具信息!B436="","",[4]道具信息!B436)</f>
        <v/>
      </c>
      <c r="C436" s="19" t="str">
        <f>IF([4]道具信息!C436="","",[4]道具信息!C436)</f>
        <v/>
      </c>
      <c r="D436" s="19" t="str">
        <f>IF([4]道具信息!D436="","",[4]道具信息!D436)</f>
        <v/>
      </c>
      <c r="E436" s="19" t="str">
        <f>IF([4]道具信息!E436="","",[4]道具信息!E436)</f>
        <v/>
      </c>
      <c r="F436" s="19">
        <f>IF([4]道具信息!F436="","",[4]道具信息!F436)</f>
        <v>1</v>
      </c>
      <c r="G436" s="19">
        <f>IF([4]道具信息!G436="","",[4]道具信息!G436)</f>
        <v>1</v>
      </c>
      <c r="H436" s="19">
        <f>IF([4]道具信息!H436="","",[4]道具信息!H436)</f>
        <v>1</v>
      </c>
      <c r="I436" s="19" t="str">
        <f>IF([4]道具信息!I436="","",[4]道具信息!I436)</f>
        <v/>
      </c>
      <c r="J436" s="19" t="str">
        <f>IF([4]道具信息!J436="","",[4]道具信息!J436)</f>
        <v/>
      </c>
      <c r="K436" s="19" t="str">
        <f>IF([4]道具信息!K436="","",[4]道具信息!K436)</f>
        <v/>
      </c>
      <c r="L436" s="19" t="str">
        <f>IF([4]道具信息!L436="","",[4]道具信息!L436)</f>
        <v>消灭野怪获得，用于宝物温养。</v>
      </c>
      <c r="M436" s="19" t="str">
        <f>IF([4]道具信息!M436="","",[4]道具信息!M436)</f>
        <v/>
      </c>
      <c r="N436" s="19" t="str">
        <f>IF([4]道具信息!N436="","",[4]道具信息!N436)</f>
        <v/>
      </c>
      <c r="O436" s="19" t="str">
        <f>IF([4]道具信息!O436="","",[4]道具信息!O436)</f>
        <v/>
      </c>
      <c r="P436" s="19" t="str">
        <f>IF([4]道具信息!P436="","",[4]道具信息!P436)</f>
        <v/>
      </c>
      <c r="Q436" s="19" t="str">
        <f>IF([4]道具信息!Q436="","",[4]道具信息!Q436)</f>
        <v/>
      </c>
      <c r="R436" s="19" t="str">
        <f>IF([4]道具信息!R436="","",[4]道具信息!R436)</f>
        <v/>
      </c>
      <c r="S436" s="19" t="str">
        <f>IF([4]道具信息!S436="","",[4]道具信息!S436)</f>
        <v/>
      </c>
      <c r="T436" s="19" t="str">
        <f>IF([4]道具信息!T436="","",[4]道具信息!T436)</f>
        <v/>
      </c>
      <c r="U436" s="19" t="str">
        <f>IF([4]道具信息!U436="","",[4]道具信息!U436)</f>
        <v/>
      </c>
      <c r="V436" s="19" t="str">
        <f>IF([4]道具信息!V436="","",[4]道具信息!V436)</f>
        <v/>
      </c>
      <c r="W436" s="19" t="str">
        <f>IF([4]道具信息!W436="","",[4]道具信息!W436)</f>
        <v/>
      </c>
      <c r="X436" s="19" t="str">
        <f>IF([4]道具信息!X436="","",[4]道具信息!X436)</f>
        <v/>
      </c>
      <c r="Y436" s="19" t="str">
        <f>IF([4]道具信息!Y436="","",[4]道具信息!Y436)</f>
        <v/>
      </c>
      <c r="Z436" s="19" t="str">
        <f>IF([4]道具信息!Z436="","",[4]道具信息!Z436)</f>
        <v/>
      </c>
    </row>
    <row r="437" spans="1:26" x14ac:dyDescent="0.15">
      <c r="A437" s="19" t="str">
        <f>IF([4]道具信息!A437="","",[4]道具信息!A437)</f>
        <v/>
      </c>
      <c r="B437" s="19" t="str">
        <f>IF([4]道具信息!B437="","",[4]道具信息!B437)</f>
        <v/>
      </c>
      <c r="C437" s="19">
        <f>IF([4]道具信息!C437="","",[4]道具信息!C437)</f>
        <v>23359</v>
      </c>
      <c r="D437" s="19" t="str">
        <f>IF([4]道具信息!D437="","",[4]道具信息!D437)</f>
        <v>宝鉴</v>
      </c>
      <c r="E437" s="19" t="str">
        <f>IF([4]道具信息!E437="","",[4]道具信息!E437)</f>
        <v/>
      </c>
      <c r="F437" s="19">
        <f>IF([4]道具信息!F437="","",[4]道具信息!F437)</f>
        <v>1</v>
      </c>
      <c r="G437" s="19">
        <f>IF([4]道具信息!G437="","",[4]道具信息!G437)</f>
        <v>1</v>
      </c>
      <c r="H437" s="19">
        <f>IF([4]道具信息!H437="","",[4]道具信息!H437)</f>
        <v>1</v>
      </c>
      <c r="I437" s="19" t="str">
        <f>IF([4]道具信息!I437="","",[4]道具信息!I437)</f>
        <v/>
      </c>
      <c r="J437" s="19" t="str">
        <f>IF([4]道具信息!J437="","",[4]道具信息!J437)</f>
        <v/>
      </c>
      <c r="K437" s="19" t="str">
        <f>IF([4]道具信息!K437="","",[4]道具信息!K437)</f>
        <v/>
      </c>
      <c r="L437" s="19" t="str">
        <f>IF([4]道具信息!L437="","",[4]道具信息!L437)</f>
        <v>持有宝鉴名册，可鉴天下珍宝</v>
      </c>
      <c r="M437" s="19" t="str">
        <f>IF([4]道具信息!M437="","",[4]道具信息!M437)</f>
        <v/>
      </c>
      <c r="N437" s="19" t="str">
        <f>IF([4]道具信息!N437="","",[4]道具信息!N437)</f>
        <v/>
      </c>
      <c r="O437" s="19" t="str">
        <f>IF([4]道具信息!O437="","",[4]道具信息!O437)</f>
        <v/>
      </c>
      <c r="P437" s="19" t="str">
        <f>IF([4]道具信息!P437="","",[4]道具信息!P437)</f>
        <v/>
      </c>
      <c r="Q437" s="19" t="str">
        <f>IF([4]道具信息!Q437="","",[4]道具信息!Q437)</f>
        <v/>
      </c>
      <c r="R437" s="19" t="str">
        <f>IF([4]道具信息!R437="","",[4]道具信息!R437)</f>
        <v/>
      </c>
      <c r="S437" s="19" t="str">
        <f>IF([4]道具信息!S437="","",[4]道具信息!S437)</f>
        <v/>
      </c>
      <c r="T437" s="19" t="str">
        <f>IF([4]道具信息!T437="","",[4]道具信息!T437)</f>
        <v/>
      </c>
      <c r="U437" s="19" t="str">
        <f>IF([4]道具信息!U437="","",[4]道具信息!U437)</f>
        <v/>
      </c>
      <c r="V437" s="19" t="str">
        <f>IF([4]道具信息!V437="","",[4]道具信息!V437)</f>
        <v/>
      </c>
      <c r="W437" s="19" t="str">
        <f>IF([4]道具信息!W437="","",[4]道具信息!W437)</f>
        <v/>
      </c>
      <c r="X437" s="19" t="str">
        <f>IF([4]道具信息!X437="","",[4]道具信息!X437)</f>
        <v/>
      </c>
      <c r="Y437" s="19" t="str">
        <f>IF([4]道具信息!Y437="","",[4]道具信息!Y437)</f>
        <v/>
      </c>
      <c r="Z437" s="19" t="str">
        <f>IF([4]道具信息!Z437="","",[4]道具信息!Z437)</f>
        <v/>
      </c>
    </row>
    <row r="438" spans="1:26" x14ac:dyDescent="0.15">
      <c r="A438" s="19" t="str">
        <f>IF([4]道具信息!A438="","",[4]道具信息!A438)</f>
        <v/>
      </c>
      <c r="B438" s="19" t="str">
        <f>IF([4]道具信息!B438="","",[4]道具信息!B438)</f>
        <v/>
      </c>
      <c r="C438" s="19">
        <f>IF([4]道具信息!C438="","",[4]道具信息!C438)</f>
        <v>23526</v>
      </c>
      <c r="D438" s="19" t="str">
        <f>IF([4]道具信息!D438="","",[4]道具信息!D438)</f>
        <v>极品装备宝箱碎片</v>
      </c>
      <c r="E438" s="19" t="str">
        <f>IF([4]道具信息!E438="","",[4]道具信息!E438)</f>
        <v/>
      </c>
      <c r="F438" s="19">
        <f>IF([4]道具信息!F438="","",[4]道具信息!F438)</f>
        <v>1</v>
      </c>
      <c r="G438" s="19">
        <f>IF([4]道具信息!G438="","",[4]道具信息!G438)</f>
        <v>1</v>
      </c>
      <c r="H438" s="19">
        <f>IF([4]道具信息!H438="","",[4]道具信息!H438)</f>
        <v>1</v>
      </c>
      <c r="I438" s="19" t="str">
        <f>IF([4]道具信息!I438="","",[4]道具信息!I438)</f>
        <v/>
      </c>
      <c r="J438" s="19" t="str">
        <f>IF([4]道具信息!J438="","",[4]道具信息!J438)</f>
        <v/>
      </c>
      <c r="K438" s="19" t="str">
        <f>IF([4]道具信息!K438="","",[4]道具信息!K438)</f>
        <v/>
      </c>
      <c r="L438" s="19" t="str">
        <f>IF([4]道具信息!L438="","",[4]道具信息!L438)</f>
        <v>使用后可以获得一个极品红色装备宝箱</v>
      </c>
      <c r="M438" s="19" t="str">
        <f>IF([4]道具信息!M438="","",[4]道具信息!M438)</f>
        <v/>
      </c>
      <c r="N438" s="19" t="str">
        <f>IF([4]道具信息!N438="","",[4]道具信息!N438)</f>
        <v/>
      </c>
      <c r="O438" s="19" t="str">
        <f>IF([4]道具信息!O438="","",[4]道具信息!O438)</f>
        <v/>
      </c>
      <c r="P438" s="19" t="str">
        <f>IF([4]道具信息!P438="","",[4]道具信息!P438)</f>
        <v/>
      </c>
      <c r="Q438" s="19" t="str">
        <f>IF([4]道具信息!Q438="","",[4]道具信息!Q438)</f>
        <v/>
      </c>
      <c r="R438" s="19" t="str">
        <f>IF([4]道具信息!R438="","",[4]道具信息!R438)</f>
        <v/>
      </c>
      <c r="S438" s="19" t="str">
        <f>IF([4]道具信息!S438="","",[4]道具信息!S438)</f>
        <v/>
      </c>
      <c r="T438" s="19" t="str">
        <f>IF([4]道具信息!T438="","",[4]道具信息!T438)</f>
        <v/>
      </c>
      <c r="U438" s="19" t="str">
        <f>IF([4]道具信息!U438="","",[4]道具信息!U438)</f>
        <v/>
      </c>
      <c r="V438" s="19" t="str">
        <f>IF([4]道具信息!V438="","",[4]道具信息!V438)</f>
        <v/>
      </c>
      <c r="W438" s="19" t="str">
        <f>IF([4]道具信息!W438="","",[4]道具信息!W438)</f>
        <v/>
      </c>
      <c r="X438" s="19" t="str">
        <f>IF([4]道具信息!X438="","",[4]道具信息!X438)</f>
        <v/>
      </c>
      <c r="Y438" s="19" t="str">
        <f>IF([4]道具信息!Y438="","",[4]道具信息!Y438)</f>
        <v/>
      </c>
      <c r="Z438" s="19" t="str">
        <f>IF([4]道具信息!Z438="","",[4]道具信息!Z438)</f>
        <v/>
      </c>
    </row>
    <row r="439" spans="1:26" x14ac:dyDescent="0.15">
      <c r="A439" s="19" t="str">
        <f>IF([4]道具信息!A439="","",[4]道具信息!A439)</f>
        <v/>
      </c>
      <c r="B439" s="19" t="str">
        <f>IF([4]道具信息!B439="","",[4]道具信息!B439)</f>
        <v/>
      </c>
      <c r="C439" s="19">
        <f>IF([4]道具信息!C439="","",[4]道具信息!C439)</f>
        <v>23527</v>
      </c>
      <c r="D439" s="19" t="str">
        <f>IF([4]道具信息!D439="","",[4]道具信息!D439)</f>
        <v>极品装备宝箱</v>
      </c>
      <c r="E439" s="19" t="str">
        <f>IF([4]道具信息!E439="","",[4]道具信息!E439)</f>
        <v/>
      </c>
      <c r="F439" s="19">
        <f>IF([4]道具信息!F439="","",[4]道具信息!F439)</f>
        <v>1</v>
      </c>
      <c r="G439" s="19">
        <f>IF([4]道具信息!G439="","",[4]道具信息!G439)</f>
        <v>1</v>
      </c>
      <c r="H439" s="19">
        <f>IF([4]道具信息!H439="","",[4]道具信息!H439)</f>
        <v>1</v>
      </c>
      <c r="I439" s="19" t="str">
        <f>IF([4]道具信息!I439="","",[4]道具信息!I439)</f>
        <v/>
      </c>
      <c r="J439" s="19" t="str">
        <f>IF([4]道具信息!J439="","",[4]道具信息!J439)</f>
        <v/>
      </c>
      <c r="K439" s="19" t="str">
        <f>IF([4]道具信息!K439="","",[4]道具信息!K439)</f>
        <v/>
      </c>
      <c r="L439" s="19" t="str">
        <f>IF([4]道具信息!L439="","",[4]道具信息!L439)</f>
        <v>使用后可以选择获得一件极品红色装备</v>
      </c>
      <c r="M439" s="19" t="str">
        <f>IF([4]道具信息!M439="","",[4]道具信息!M439)</f>
        <v/>
      </c>
      <c r="N439" s="19" t="str">
        <f>IF([4]道具信息!N439="","",[4]道具信息!N439)</f>
        <v/>
      </c>
      <c r="O439" s="19" t="str">
        <f>IF([4]道具信息!O439="","",[4]道具信息!O439)</f>
        <v/>
      </c>
      <c r="P439" s="19" t="str">
        <f>IF([4]道具信息!P439="","",[4]道具信息!P439)</f>
        <v/>
      </c>
      <c r="Q439" s="19" t="str">
        <f>IF([4]道具信息!Q439="","",[4]道具信息!Q439)</f>
        <v/>
      </c>
      <c r="R439" s="19" t="str">
        <f>IF([4]道具信息!R439="","",[4]道具信息!R439)</f>
        <v/>
      </c>
      <c r="S439" s="19" t="str">
        <f>IF([4]道具信息!S439="","",[4]道具信息!S439)</f>
        <v/>
      </c>
      <c r="T439" s="19" t="str">
        <f>IF([4]道具信息!T439="","",[4]道具信息!T439)</f>
        <v/>
      </c>
      <c r="U439" s="19" t="str">
        <f>IF([4]道具信息!U439="","",[4]道具信息!U439)</f>
        <v/>
      </c>
      <c r="V439" s="19" t="str">
        <f>IF([4]道具信息!V439="","",[4]道具信息!V439)</f>
        <v/>
      </c>
      <c r="W439" s="19" t="str">
        <f>IF([4]道具信息!W439="","",[4]道具信息!W439)</f>
        <v/>
      </c>
      <c r="X439" s="19" t="str">
        <f>IF([4]道具信息!X439="","",[4]道具信息!X439)</f>
        <v/>
      </c>
      <c r="Y439" s="19" t="str">
        <f>IF([4]道具信息!Y439="","",[4]道具信息!Y439)</f>
        <v/>
      </c>
      <c r="Z439" s="19" t="str">
        <f>IF([4]道具信息!Z439="","",[4]道具信息!Z439)</f>
        <v/>
      </c>
    </row>
    <row r="440" spans="1:26" x14ac:dyDescent="0.15">
      <c r="A440" s="19" t="str">
        <f>IF([4]道具信息!A440="","",[4]道具信息!A440)</f>
        <v/>
      </c>
      <c r="B440" s="19" t="str">
        <f>IF([4]道具信息!B440="","",[4]道具信息!B440)</f>
        <v/>
      </c>
      <c r="C440" s="19">
        <f>IF([4]道具信息!C440="","",[4]道具信息!C440)</f>
        <v>23528</v>
      </c>
      <c r="D440" s="19" t="str">
        <f>IF([4]道具信息!D440="","",[4]道具信息!D440)</f>
        <v>极品统武装备宝箱</v>
      </c>
      <c r="E440" s="19" t="str">
        <f>IF([4]道具信息!E440="","",[4]道具信息!E440)</f>
        <v/>
      </c>
      <c r="F440" s="19">
        <f>IF([4]道具信息!F440="","",[4]道具信息!F440)</f>
        <v>1</v>
      </c>
      <c r="G440" s="19">
        <f>IF([4]道具信息!G440="","",[4]道具信息!G440)</f>
        <v>1</v>
      </c>
      <c r="H440" s="19">
        <f>IF([4]道具信息!H440="","",[4]道具信息!H440)</f>
        <v>1</v>
      </c>
      <c r="I440" s="19" t="str">
        <f>IF([4]道具信息!I440="","",[4]道具信息!I440)</f>
        <v/>
      </c>
      <c r="J440" s="19" t="str">
        <f>IF([4]道具信息!J440="","",[4]道具信息!J440)</f>
        <v/>
      </c>
      <c r="K440" s="19" t="str">
        <f>IF([4]道具信息!K440="","",[4]道具信息!K440)</f>
        <v/>
      </c>
      <c r="L440" s="19" t="str">
        <f>IF([4]道具信息!L440="","",[4]道具信息!L440)</f>
        <v>使用后获得十方古璃套装3件套装备</v>
      </c>
      <c r="M440" s="19" t="str">
        <f>IF([4]道具信息!M440="","",[4]道具信息!M440)</f>
        <v/>
      </c>
      <c r="N440" s="19" t="str">
        <f>IF([4]道具信息!N440="","",[4]道具信息!N440)</f>
        <v/>
      </c>
      <c r="O440" s="19" t="str">
        <f>IF([4]道具信息!O440="","",[4]道具信息!O440)</f>
        <v/>
      </c>
      <c r="P440" s="19" t="str">
        <f>IF([4]道具信息!P440="","",[4]道具信息!P440)</f>
        <v/>
      </c>
      <c r="Q440" s="19" t="str">
        <f>IF([4]道具信息!Q440="","",[4]道具信息!Q440)</f>
        <v/>
      </c>
      <c r="R440" s="19" t="str">
        <f>IF([4]道具信息!R440="","",[4]道具信息!R440)</f>
        <v/>
      </c>
      <c r="S440" s="19" t="str">
        <f>IF([4]道具信息!S440="","",[4]道具信息!S440)</f>
        <v/>
      </c>
      <c r="T440" s="19" t="str">
        <f>IF([4]道具信息!T440="","",[4]道具信息!T440)</f>
        <v/>
      </c>
      <c r="U440" s="19" t="str">
        <f>IF([4]道具信息!U440="","",[4]道具信息!U440)</f>
        <v/>
      </c>
      <c r="V440" s="19" t="str">
        <f>IF([4]道具信息!V440="","",[4]道具信息!V440)</f>
        <v/>
      </c>
      <c r="W440" s="19" t="str">
        <f>IF([4]道具信息!W440="","",[4]道具信息!W440)</f>
        <v/>
      </c>
      <c r="X440" s="19" t="str">
        <f>IF([4]道具信息!X440="","",[4]道具信息!X440)</f>
        <v/>
      </c>
      <c r="Y440" s="19" t="str">
        <f>IF([4]道具信息!Y440="","",[4]道具信息!Y440)</f>
        <v/>
      </c>
      <c r="Z440" s="19" t="str">
        <f>IF([4]道具信息!Z440="","",[4]道具信息!Z440)</f>
        <v/>
      </c>
    </row>
    <row r="441" spans="1:26" x14ac:dyDescent="0.15">
      <c r="A441" s="19" t="str">
        <f>IF([4]道具信息!A441="","",[4]道具信息!A441)</f>
        <v/>
      </c>
      <c r="B441" s="19" t="str">
        <f>IF([4]道具信息!B441="","",[4]道具信息!B441)</f>
        <v/>
      </c>
      <c r="C441" s="19">
        <f>IF([4]道具信息!C441="","",[4]道具信息!C441)</f>
        <v>23529</v>
      </c>
      <c r="D441" s="19" t="str">
        <f>IF([4]道具信息!D441="","",[4]道具信息!D441)</f>
        <v>极品统智装备宝箱</v>
      </c>
      <c r="E441" s="19" t="str">
        <f>IF([4]道具信息!E441="","",[4]道具信息!E441)</f>
        <v/>
      </c>
      <c r="F441" s="19">
        <f>IF([4]道具信息!F441="","",[4]道具信息!F441)</f>
        <v>1</v>
      </c>
      <c r="G441" s="19">
        <f>IF([4]道具信息!G441="","",[4]道具信息!G441)</f>
        <v>1</v>
      </c>
      <c r="H441" s="19">
        <f>IF([4]道具信息!H441="","",[4]道具信息!H441)</f>
        <v>1</v>
      </c>
      <c r="I441" s="19" t="str">
        <f>IF([4]道具信息!I441="","",[4]道具信息!I441)</f>
        <v/>
      </c>
      <c r="J441" s="19" t="str">
        <f>IF([4]道具信息!J441="","",[4]道具信息!J441)</f>
        <v/>
      </c>
      <c r="K441" s="19" t="str">
        <f>IF([4]道具信息!K441="","",[4]道具信息!K441)</f>
        <v/>
      </c>
      <c r="L441" s="19" t="str">
        <f>IF([4]道具信息!L441="","",[4]道具信息!L441)</f>
        <v>使用后获得墨霜广焱3件套装备</v>
      </c>
      <c r="M441" s="19" t="str">
        <f>IF([4]道具信息!M441="","",[4]道具信息!M441)</f>
        <v/>
      </c>
      <c r="N441" s="19" t="str">
        <f>IF([4]道具信息!N441="","",[4]道具信息!N441)</f>
        <v/>
      </c>
      <c r="O441" s="19" t="str">
        <f>IF([4]道具信息!O441="","",[4]道具信息!O441)</f>
        <v/>
      </c>
      <c r="P441" s="19" t="str">
        <f>IF([4]道具信息!P441="","",[4]道具信息!P441)</f>
        <v/>
      </c>
      <c r="Q441" s="19" t="str">
        <f>IF([4]道具信息!Q441="","",[4]道具信息!Q441)</f>
        <v/>
      </c>
      <c r="R441" s="19" t="str">
        <f>IF([4]道具信息!R441="","",[4]道具信息!R441)</f>
        <v/>
      </c>
      <c r="S441" s="19" t="str">
        <f>IF([4]道具信息!S441="","",[4]道具信息!S441)</f>
        <v/>
      </c>
      <c r="T441" s="19" t="str">
        <f>IF([4]道具信息!T441="","",[4]道具信息!T441)</f>
        <v/>
      </c>
      <c r="U441" s="19" t="str">
        <f>IF([4]道具信息!U441="","",[4]道具信息!U441)</f>
        <v/>
      </c>
      <c r="V441" s="19" t="str">
        <f>IF([4]道具信息!V441="","",[4]道具信息!V441)</f>
        <v/>
      </c>
      <c r="W441" s="19" t="str">
        <f>IF([4]道具信息!W441="","",[4]道具信息!W441)</f>
        <v/>
      </c>
      <c r="X441" s="19" t="str">
        <f>IF([4]道具信息!X441="","",[4]道具信息!X441)</f>
        <v/>
      </c>
      <c r="Y441" s="19" t="str">
        <f>IF([4]道具信息!Y441="","",[4]道具信息!Y441)</f>
        <v/>
      </c>
      <c r="Z441" s="19" t="str">
        <f>IF([4]道具信息!Z441="","",[4]道具信息!Z441)</f>
        <v/>
      </c>
    </row>
    <row r="442" spans="1:26" x14ac:dyDescent="0.15">
      <c r="A442" s="19" t="str">
        <f>IF([4]道具信息!A442="","",[4]道具信息!A442)</f>
        <v/>
      </c>
      <c r="B442" s="19" t="str">
        <f>IF([4]道具信息!B442="","",[4]道具信息!B442)</f>
        <v/>
      </c>
      <c r="C442" s="19">
        <f>IF([4]道具信息!C442="","",[4]道具信息!C442)</f>
        <v>23530</v>
      </c>
      <c r="D442" s="19" t="str">
        <f>IF([4]道具信息!D442="","",[4]道具信息!D442)</f>
        <v>红色装备宝箱碎片</v>
      </c>
      <c r="E442" s="19" t="str">
        <f>IF([4]道具信息!E442="","",[4]道具信息!E442)</f>
        <v/>
      </c>
      <c r="F442" s="19">
        <f>IF([4]道具信息!F442="","",[4]道具信息!F442)</f>
        <v>1</v>
      </c>
      <c r="G442" s="19">
        <f>IF([4]道具信息!G442="","",[4]道具信息!G442)</f>
        <v>1</v>
      </c>
      <c r="H442" s="19">
        <f>IF([4]道具信息!H442="","",[4]道具信息!H442)</f>
        <v>1</v>
      </c>
      <c r="I442" s="19" t="str">
        <f>IF([4]道具信息!I442="","",[4]道具信息!I442)</f>
        <v/>
      </c>
      <c r="J442" s="19" t="str">
        <f>IF([4]道具信息!J442="","",[4]道具信息!J442)</f>
        <v/>
      </c>
      <c r="K442" s="19" t="str">
        <f>IF([4]道具信息!K442="","",[4]道具信息!K442)</f>
        <v/>
      </c>
      <c r="L442" s="19" t="str">
        <f>IF([4]道具信息!L442="","",[4]道具信息!L442)</f>
        <v>使用后可以获得一个红色装备宝箱</v>
      </c>
      <c r="M442" s="19" t="str">
        <f>IF([4]道具信息!M442="","",[4]道具信息!M442)</f>
        <v/>
      </c>
      <c r="N442" s="19" t="str">
        <f>IF([4]道具信息!N442="","",[4]道具信息!N442)</f>
        <v/>
      </c>
      <c r="O442" s="19" t="str">
        <f>IF([4]道具信息!O442="","",[4]道具信息!O442)</f>
        <v/>
      </c>
      <c r="P442" s="19" t="str">
        <f>IF([4]道具信息!P442="","",[4]道具信息!P442)</f>
        <v/>
      </c>
      <c r="Q442" s="19" t="str">
        <f>IF([4]道具信息!Q442="","",[4]道具信息!Q442)</f>
        <v/>
      </c>
      <c r="R442" s="19" t="str">
        <f>IF([4]道具信息!R442="","",[4]道具信息!R442)</f>
        <v/>
      </c>
      <c r="S442" s="19" t="str">
        <f>IF([4]道具信息!S442="","",[4]道具信息!S442)</f>
        <v/>
      </c>
      <c r="T442" s="19" t="str">
        <f>IF([4]道具信息!T442="","",[4]道具信息!T442)</f>
        <v/>
      </c>
      <c r="U442" s="19" t="str">
        <f>IF([4]道具信息!U442="","",[4]道具信息!U442)</f>
        <v/>
      </c>
      <c r="V442" s="19" t="str">
        <f>IF([4]道具信息!V442="","",[4]道具信息!V442)</f>
        <v/>
      </c>
      <c r="W442" s="19" t="str">
        <f>IF([4]道具信息!W442="","",[4]道具信息!W442)</f>
        <v/>
      </c>
      <c r="X442" s="19" t="str">
        <f>IF([4]道具信息!X442="","",[4]道具信息!X442)</f>
        <v/>
      </c>
      <c r="Y442" s="19" t="str">
        <f>IF([4]道具信息!Y442="","",[4]道具信息!Y442)</f>
        <v/>
      </c>
      <c r="Z442" s="19" t="str">
        <f>IF([4]道具信息!Z442="","",[4]道具信息!Z442)</f>
        <v/>
      </c>
    </row>
    <row r="443" spans="1:26" x14ac:dyDescent="0.15">
      <c r="A443" s="19" t="str">
        <f>IF([4]道具信息!A443="","",[4]道具信息!A443)</f>
        <v/>
      </c>
      <c r="B443" s="19" t="str">
        <f>IF([4]道具信息!B443="","",[4]道具信息!B443)</f>
        <v/>
      </c>
      <c r="C443" s="19">
        <f>IF([4]道具信息!C443="","",[4]道具信息!C443)</f>
        <v>23531</v>
      </c>
      <c r="D443" s="19" t="str">
        <f>IF([4]道具信息!D443="","",[4]道具信息!D443)</f>
        <v>红色装备宝箱</v>
      </c>
      <c r="E443" s="19" t="str">
        <f>IF([4]道具信息!E443="","",[4]道具信息!E443)</f>
        <v/>
      </c>
      <c r="F443" s="19">
        <f>IF([4]道具信息!F443="","",[4]道具信息!F443)</f>
        <v>1</v>
      </c>
      <c r="G443" s="19">
        <f>IF([4]道具信息!G443="","",[4]道具信息!G443)</f>
        <v>1</v>
      </c>
      <c r="H443" s="19">
        <f>IF([4]道具信息!H443="","",[4]道具信息!H443)</f>
        <v>1</v>
      </c>
      <c r="I443" s="19" t="str">
        <f>IF([4]道具信息!I443="","",[4]道具信息!I443)</f>
        <v/>
      </c>
      <c r="J443" s="19" t="str">
        <f>IF([4]道具信息!J443="","",[4]道具信息!J443)</f>
        <v/>
      </c>
      <c r="K443" s="19" t="str">
        <f>IF([4]道具信息!K443="","",[4]道具信息!K443)</f>
        <v/>
      </c>
      <c r="L443" s="19" t="str">
        <f>IF([4]道具信息!L443="","",[4]道具信息!L443)</f>
        <v>使用后可以选择获得一件红色装备</v>
      </c>
      <c r="M443" s="19" t="str">
        <f>IF([4]道具信息!M443="","",[4]道具信息!M443)</f>
        <v/>
      </c>
      <c r="N443" s="19" t="str">
        <f>IF([4]道具信息!N443="","",[4]道具信息!N443)</f>
        <v/>
      </c>
      <c r="O443" s="19" t="str">
        <f>IF([4]道具信息!O443="","",[4]道具信息!O443)</f>
        <v/>
      </c>
      <c r="P443" s="19" t="str">
        <f>IF([4]道具信息!P443="","",[4]道具信息!P443)</f>
        <v/>
      </c>
      <c r="Q443" s="19" t="str">
        <f>IF([4]道具信息!Q443="","",[4]道具信息!Q443)</f>
        <v/>
      </c>
      <c r="R443" s="19" t="str">
        <f>IF([4]道具信息!R443="","",[4]道具信息!R443)</f>
        <v/>
      </c>
      <c r="S443" s="19" t="str">
        <f>IF([4]道具信息!S443="","",[4]道具信息!S443)</f>
        <v/>
      </c>
      <c r="T443" s="19" t="str">
        <f>IF([4]道具信息!T443="","",[4]道具信息!T443)</f>
        <v/>
      </c>
      <c r="U443" s="19" t="str">
        <f>IF([4]道具信息!U443="","",[4]道具信息!U443)</f>
        <v/>
      </c>
      <c r="V443" s="19" t="str">
        <f>IF([4]道具信息!V443="","",[4]道具信息!V443)</f>
        <v/>
      </c>
      <c r="W443" s="19" t="str">
        <f>IF([4]道具信息!W443="","",[4]道具信息!W443)</f>
        <v/>
      </c>
      <c r="X443" s="19" t="str">
        <f>IF([4]道具信息!X443="","",[4]道具信息!X443)</f>
        <v/>
      </c>
      <c r="Y443" s="19" t="str">
        <f>IF([4]道具信息!Y443="","",[4]道具信息!Y443)</f>
        <v/>
      </c>
      <c r="Z443" s="19" t="str">
        <f>IF([4]道具信息!Z443="","",[4]道具信息!Z443)</f>
        <v/>
      </c>
    </row>
    <row r="444" spans="1:26" x14ac:dyDescent="0.15">
      <c r="A444" s="19" t="str">
        <f>IF([4]道具信息!A444="","",[4]道具信息!A444)</f>
        <v/>
      </c>
      <c r="B444" s="19" t="str">
        <f>IF([4]道具信息!B444="","",[4]道具信息!B444)</f>
        <v/>
      </c>
      <c r="C444" s="19">
        <f>IF([4]道具信息!C444="","",[4]道具信息!C444)</f>
        <v>23532</v>
      </c>
      <c r="D444" s="19" t="str">
        <f>IF([4]道具信息!D444="","",[4]道具信息!D444)</f>
        <v>抛砖引玉·极-残片</v>
      </c>
      <c r="E444" s="19" t="str">
        <f>IF([4]道具信息!E444="","",[4]道具信息!E444)</f>
        <v/>
      </c>
      <c r="F444" s="19">
        <f>IF([4]道具信息!F444="","",[4]道具信息!F444)</f>
        <v>1</v>
      </c>
      <c r="G444" s="19">
        <f>IF([4]道具信息!G444="","",[4]道具信息!G444)</f>
        <v>1</v>
      </c>
      <c r="H444" s="19">
        <f>IF([4]道具信息!H444="","",[4]道具信息!H444)</f>
        <v>1</v>
      </c>
      <c r="I444" s="19" t="str">
        <f>IF([4]道具信息!I444="","",[4]道具信息!I444)</f>
        <v/>
      </c>
      <c r="J444" s="19" t="str">
        <f>IF([4]道具信息!J444="","",[4]道具信息!J444)</f>
        <v/>
      </c>
      <c r="K444" s="19" t="str">
        <f>IF([4]道具信息!K444="","",[4]道具信息!K444)</f>
        <v/>
      </c>
      <c r="L444" s="19" t="str">
        <f>IF([4]道具信息!L444="","",[4]道具信息!L444)</f>
        <v/>
      </c>
      <c r="M444" s="19" t="str">
        <f>IF([4]道具信息!M444="","",[4]道具信息!M444)</f>
        <v/>
      </c>
      <c r="N444" s="19" t="str">
        <f>IF([4]道具信息!N444="","",[4]道具信息!N444)</f>
        <v/>
      </c>
      <c r="O444" s="19" t="str">
        <f>IF([4]道具信息!O444="","",[4]道具信息!O444)</f>
        <v/>
      </c>
      <c r="P444" s="19" t="str">
        <f>IF([4]道具信息!P444="","",[4]道具信息!P444)</f>
        <v/>
      </c>
      <c r="Q444" s="19" t="str">
        <f>IF([4]道具信息!Q444="","",[4]道具信息!Q444)</f>
        <v/>
      </c>
      <c r="R444" s="19" t="str">
        <f>IF([4]道具信息!R444="","",[4]道具信息!R444)</f>
        <v/>
      </c>
      <c r="S444" s="19" t="str">
        <f>IF([4]道具信息!S444="","",[4]道具信息!S444)</f>
        <v/>
      </c>
      <c r="T444" s="19" t="str">
        <f>IF([4]道具信息!T444="","",[4]道具信息!T444)</f>
        <v/>
      </c>
      <c r="U444" s="19" t="str">
        <f>IF([4]道具信息!U444="","",[4]道具信息!U444)</f>
        <v/>
      </c>
      <c r="V444" s="19" t="str">
        <f>IF([4]道具信息!V444="","",[4]道具信息!V444)</f>
        <v/>
      </c>
      <c r="W444" s="19" t="str">
        <f>IF([4]道具信息!W444="","",[4]道具信息!W444)</f>
        <v/>
      </c>
      <c r="X444" s="19" t="str">
        <f>IF([4]道具信息!X444="","",[4]道具信息!X444)</f>
        <v/>
      </c>
      <c r="Y444" s="19" t="str">
        <f>IF([4]道具信息!Y444="","",[4]道具信息!Y444)</f>
        <v/>
      </c>
      <c r="Z444" s="19" t="str">
        <f>IF([4]道具信息!Z444="","",[4]道具信息!Z444)</f>
        <v/>
      </c>
    </row>
    <row r="445" spans="1:26" x14ac:dyDescent="0.15">
      <c r="A445" s="19" t="str">
        <f>IF([4]道具信息!A445="","",[4]道具信息!A445)</f>
        <v/>
      </c>
      <c r="B445" s="19" t="str">
        <f>IF([4]道具信息!B445="","",[4]道具信息!B445)</f>
        <v/>
      </c>
      <c r="C445" s="19">
        <f>IF([4]道具信息!C445="","",[4]道具信息!C445)</f>
        <v>23389</v>
      </c>
      <c r="D445" s="19" t="str">
        <f>IF([4]道具信息!D445="","",[4]道具信息!D445)</f>
        <v>秦阳陵虎符碎片</v>
      </c>
      <c r="E445" s="19" t="str">
        <f>IF([4]道具信息!E445="","",[4]道具信息!E445)</f>
        <v/>
      </c>
      <c r="F445" s="19">
        <f>IF([4]道具信息!F445="","",[4]道具信息!F445)</f>
        <v>1</v>
      </c>
      <c r="G445" s="19">
        <f>IF([4]道具信息!G445="","",[4]道具信息!G445)</f>
        <v>1</v>
      </c>
      <c r="H445" s="19">
        <f>IF([4]道具信息!H445="","",[4]道具信息!H445)</f>
        <v>1</v>
      </c>
      <c r="I445" s="19" t="str">
        <f>IF([4]道具信息!I445="","",[4]道具信息!I445)</f>
        <v/>
      </c>
      <c r="J445" s="19" t="str">
        <f>IF([4]道具信息!J445="","",[4]道具信息!J445)</f>
        <v/>
      </c>
      <c r="K445" s="19" t="str">
        <f>IF([4]道具信息!K445="","",[4]道具信息!K445)</f>
        <v/>
      </c>
      <c r="L445" s="19" t="str">
        <f>IF([4]道具信息!L445="","",[4]道具信息!L445)</f>
        <v/>
      </c>
      <c r="M445" s="19" t="str">
        <f>IF([4]道具信息!M445="","",[4]道具信息!M445)</f>
        <v/>
      </c>
      <c r="N445" s="19" t="str">
        <f>IF([4]道具信息!N445="","",[4]道具信息!N445)</f>
        <v/>
      </c>
      <c r="O445" s="19" t="str">
        <f>IF([4]道具信息!O445="","",[4]道具信息!O445)</f>
        <v/>
      </c>
      <c r="P445" s="19" t="str">
        <f>IF([4]道具信息!P445="","",[4]道具信息!P445)</f>
        <v/>
      </c>
      <c r="Q445" s="19" t="str">
        <f>IF([4]道具信息!Q445="","",[4]道具信息!Q445)</f>
        <v/>
      </c>
      <c r="R445" s="19" t="str">
        <f>IF([4]道具信息!R445="","",[4]道具信息!R445)</f>
        <v/>
      </c>
      <c r="S445" s="19" t="str">
        <f>IF([4]道具信息!S445="","",[4]道具信息!S445)</f>
        <v/>
      </c>
      <c r="T445" s="19" t="str">
        <f>IF([4]道具信息!T445="","",[4]道具信息!T445)</f>
        <v/>
      </c>
      <c r="U445" s="19" t="str">
        <f>IF([4]道具信息!U445="","",[4]道具信息!U445)</f>
        <v/>
      </c>
      <c r="V445" s="19" t="str">
        <f>IF([4]道具信息!V445="","",[4]道具信息!V445)</f>
        <v/>
      </c>
      <c r="W445" s="19" t="str">
        <f>IF([4]道具信息!W445="","",[4]道具信息!W445)</f>
        <v/>
      </c>
      <c r="X445" s="19" t="str">
        <f>IF([4]道具信息!X445="","",[4]道具信息!X445)</f>
        <v/>
      </c>
      <c r="Y445" s="19" t="str">
        <f>IF([4]道具信息!Y445="","",[4]道具信息!Y445)</f>
        <v/>
      </c>
      <c r="Z445" s="19" t="str">
        <f>IF([4]道具信息!Z445="","",[4]道具信息!Z445)</f>
        <v/>
      </c>
    </row>
    <row r="446" spans="1:26" x14ac:dyDescent="0.15">
      <c r="A446" s="19" t="str">
        <f>IF([4]道具信息!A446="","",[4]道具信息!A446)</f>
        <v/>
      </c>
      <c r="B446" s="19" t="str">
        <f>IF([4]道具信息!B446="","",[4]道具信息!B446)</f>
        <v/>
      </c>
      <c r="C446" s="19">
        <f>IF([4]道具信息!C446="","",[4]道具信息!C446)</f>
        <v>180024</v>
      </c>
      <c r="D446" s="19" t="str">
        <f>IF([4]道具信息!D446="","",[4]道具信息!D446)</f>
        <v>高级盗贼</v>
      </c>
      <c r="E446" s="19" t="str">
        <f>IF([4]道具信息!E446="","",[4]道具信息!E446)</f>
        <v/>
      </c>
      <c r="F446" s="19">
        <f>IF([4]道具信息!F446="","",[4]道具信息!F446)</f>
        <v>1</v>
      </c>
      <c r="G446" s="19">
        <f>IF([4]道具信息!G446="","",[4]道具信息!G446)</f>
        <v>1</v>
      </c>
      <c r="H446" s="19">
        <f>IF([4]道具信息!H446="","",[4]道具信息!H446)</f>
        <v>1</v>
      </c>
      <c r="I446" s="19" t="str">
        <f>IF([4]道具信息!I446="","",[4]道具信息!I446)</f>
        <v/>
      </c>
      <c r="J446" s="19" t="str">
        <f>IF([4]道具信息!J446="","",[4]道具信息!J446)</f>
        <v/>
      </c>
      <c r="K446" s="19" t="str">
        <f>IF([4]道具信息!K446="","",[4]道具信息!K446)</f>
        <v/>
      </c>
      <c r="L446" s="19" t="str">
        <f>IF([4]道具信息!L446="","",[4]道具信息!L446)</f>
        <v/>
      </c>
      <c r="M446" s="19" t="str">
        <f>IF([4]道具信息!M446="","",[4]道具信息!M446)</f>
        <v/>
      </c>
      <c r="N446" s="19" t="str">
        <f>IF([4]道具信息!N446="","",[4]道具信息!N446)</f>
        <v/>
      </c>
      <c r="O446" s="19" t="str">
        <f>IF([4]道具信息!O446="","",[4]道具信息!O446)</f>
        <v/>
      </c>
      <c r="P446" s="19" t="str">
        <f>IF([4]道具信息!P446="","",[4]道具信息!P446)</f>
        <v/>
      </c>
      <c r="Q446" s="19" t="str">
        <f>IF([4]道具信息!Q446="","",[4]道具信息!Q446)</f>
        <v/>
      </c>
      <c r="R446" s="19" t="str">
        <f>IF([4]道具信息!R446="","",[4]道具信息!R446)</f>
        <v/>
      </c>
      <c r="S446" s="19" t="str">
        <f>IF([4]道具信息!S446="","",[4]道具信息!S446)</f>
        <v/>
      </c>
      <c r="T446" s="19" t="str">
        <f>IF([4]道具信息!T446="","",[4]道具信息!T446)</f>
        <v/>
      </c>
      <c r="U446" s="19" t="str">
        <f>IF([4]道具信息!U446="","",[4]道具信息!U446)</f>
        <v/>
      </c>
      <c r="V446" s="19" t="str">
        <f>IF([4]道具信息!V446="","",[4]道具信息!V446)</f>
        <v/>
      </c>
      <c r="W446" s="19" t="str">
        <f>IF([4]道具信息!W446="","",[4]道具信息!W446)</f>
        <v/>
      </c>
      <c r="X446" s="19" t="str">
        <f>IF([4]道具信息!X446="","",[4]道具信息!X446)</f>
        <v/>
      </c>
      <c r="Y446" s="19" t="str">
        <f>IF([4]道具信息!Y446="","",[4]道具信息!Y446)</f>
        <v/>
      </c>
      <c r="Z446" s="19" t="str">
        <f>IF([4]道具信息!Z446="","",[4]道具信息!Z446)</f>
        <v/>
      </c>
    </row>
    <row r="447" spans="1:26" x14ac:dyDescent="0.15">
      <c r="A447" s="19" t="str">
        <f>IF([4]道具信息!A447="","",[4]道具信息!A447)</f>
        <v/>
      </c>
      <c r="B447" s="19" t="str">
        <f>IF([4]道具信息!B447="","",[4]道具信息!B447)</f>
        <v/>
      </c>
      <c r="C447" s="19">
        <f>IF([4]道具信息!C447="","",[4]道具信息!C447)</f>
        <v>180023</v>
      </c>
      <c r="D447" s="19" t="str">
        <f>IF([4]道具信息!D447="","",[4]道具信息!D447)</f>
        <v>高级间谍</v>
      </c>
      <c r="E447" s="19" t="str">
        <f>IF([4]道具信息!E447="","",[4]道具信息!E447)</f>
        <v/>
      </c>
      <c r="F447" s="19">
        <f>IF([4]道具信息!F447="","",[4]道具信息!F447)</f>
        <v>1</v>
      </c>
      <c r="G447" s="19">
        <f>IF([4]道具信息!G447="","",[4]道具信息!G447)</f>
        <v>1</v>
      </c>
      <c r="H447" s="19">
        <f>IF([4]道具信息!H447="","",[4]道具信息!H447)</f>
        <v>1</v>
      </c>
      <c r="I447" s="19" t="str">
        <f>IF([4]道具信息!I447="","",[4]道具信息!I447)</f>
        <v/>
      </c>
      <c r="J447" s="19" t="str">
        <f>IF([4]道具信息!J447="","",[4]道具信息!J447)</f>
        <v/>
      </c>
      <c r="K447" s="19" t="str">
        <f>IF([4]道具信息!K447="","",[4]道具信息!K447)</f>
        <v/>
      </c>
      <c r="L447" s="19" t="str">
        <f>IF([4]道具信息!L447="","",[4]道具信息!L447)</f>
        <v/>
      </c>
      <c r="M447" s="19" t="str">
        <f>IF([4]道具信息!M447="","",[4]道具信息!M447)</f>
        <v/>
      </c>
      <c r="N447" s="19" t="str">
        <f>IF([4]道具信息!N447="","",[4]道具信息!N447)</f>
        <v/>
      </c>
      <c r="O447" s="19" t="str">
        <f>IF([4]道具信息!O447="","",[4]道具信息!O447)</f>
        <v/>
      </c>
      <c r="P447" s="19" t="str">
        <f>IF([4]道具信息!P447="","",[4]道具信息!P447)</f>
        <v/>
      </c>
      <c r="Q447" s="19" t="str">
        <f>IF([4]道具信息!Q447="","",[4]道具信息!Q447)</f>
        <v/>
      </c>
      <c r="R447" s="19" t="str">
        <f>IF([4]道具信息!R447="","",[4]道具信息!R447)</f>
        <v/>
      </c>
      <c r="S447" s="19" t="str">
        <f>IF([4]道具信息!S447="","",[4]道具信息!S447)</f>
        <v/>
      </c>
      <c r="T447" s="19" t="str">
        <f>IF([4]道具信息!T447="","",[4]道具信息!T447)</f>
        <v/>
      </c>
      <c r="U447" s="19" t="str">
        <f>IF([4]道具信息!U447="","",[4]道具信息!U447)</f>
        <v/>
      </c>
      <c r="V447" s="19" t="str">
        <f>IF([4]道具信息!V447="","",[4]道具信息!V447)</f>
        <v/>
      </c>
      <c r="W447" s="19" t="str">
        <f>IF([4]道具信息!W447="","",[4]道具信息!W447)</f>
        <v/>
      </c>
      <c r="X447" s="19" t="str">
        <f>IF([4]道具信息!X447="","",[4]道具信息!X447)</f>
        <v/>
      </c>
      <c r="Y447" s="19" t="str">
        <f>IF([4]道具信息!Y447="","",[4]道具信息!Y447)</f>
        <v/>
      </c>
      <c r="Z447" s="19" t="str">
        <f>IF([4]道具信息!Z447="","",[4]道具信息!Z447)</f>
        <v/>
      </c>
    </row>
    <row r="448" spans="1:26" x14ac:dyDescent="0.15">
      <c r="A448" s="19" t="str">
        <f>IF([4]道具信息!A448="","",[4]道具信息!A448)</f>
        <v/>
      </c>
      <c r="B448" s="19" t="str">
        <f>IF([4]道具信息!B448="","",[4]道具信息!B448)</f>
        <v/>
      </c>
      <c r="C448" s="19">
        <f>IF([4]道具信息!C448="","",[4]道具信息!C448)</f>
        <v>180022</v>
      </c>
      <c r="D448" s="19" t="str">
        <f>IF([4]道具信息!D448="","",[4]道具信息!D448)</f>
        <v>高级刺客</v>
      </c>
      <c r="E448" s="19" t="str">
        <f>IF([4]道具信息!E448="","",[4]道具信息!E448)</f>
        <v/>
      </c>
      <c r="F448" s="19">
        <f>IF([4]道具信息!F448="","",[4]道具信息!F448)</f>
        <v>1</v>
      </c>
      <c r="G448" s="19">
        <f>IF([4]道具信息!G448="","",[4]道具信息!G448)</f>
        <v>1</v>
      </c>
      <c r="H448" s="19">
        <f>IF([4]道具信息!H448="","",[4]道具信息!H448)</f>
        <v>1</v>
      </c>
      <c r="I448" s="19" t="str">
        <f>IF([4]道具信息!I448="","",[4]道具信息!I448)</f>
        <v/>
      </c>
      <c r="J448" s="19" t="str">
        <f>IF([4]道具信息!J448="","",[4]道具信息!J448)</f>
        <v/>
      </c>
      <c r="K448" s="19" t="str">
        <f>IF([4]道具信息!K448="","",[4]道具信息!K448)</f>
        <v/>
      </c>
      <c r="L448" s="19" t="str">
        <f>IF([4]道具信息!L448="","",[4]道具信息!L448)</f>
        <v/>
      </c>
      <c r="M448" s="19" t="str">
        <f>IF([4]道具信息!M448="","",[4]道具信息!M448)</f>
        <v/>
      </c>
      <c r="N448" s="19" t="str">
        <f>IF([4]道具信息!N448="","",[4]道具信息!N448)</f>
        <v/>
      </c>
      <c r="O448" s="19" t="str">
        <f>IF([4]道具信息!O448="","",[4]道具信息!O448)</f>
        <v/>
      </c>
      <c r="P448" s="19" t="str">
        <f>IF([4]道具信息!P448="","",[4]道具信息!P448)</f>
        <v/>
      </c>
      <c r="Q448" s="19" t="str">
        <f>IF([4]道具信息!Q448="","",[4]道具信息!Q448)</f>
        <v/>
      </c>
      <c r="R448" s="19" t="str">
        <f>IF([4]道具信息!R448="","",[4]道具信息!R448)</f>
        <v/>
      </c>
      <c r="S448" s="19" t="str">
        <f>IF([4]道具信息!S448="","",[4]道具信息!S448)</f>
        <v/>
      </c>
      <c r="T448" s="19" t="str">
        <f>IF([4]道具信息!T448="","",[4]道具信息!T448)</f>
        <v/>
      </c>
      <c r="U448" s="19" t="str">
        <f>IF([4]道具信息!U448="","",[4]道具信息!U448)</f>
        <v/>
      </c>
      <c r="V448" s="19" t="str">
        <f>IF([4]道具信息!V448="","",[4]道具信息!V448)</f>
        <v/>
      </c>
      <c r="W448" s="19" t="str">
        <f>IF([4]道具信息!W448="","",[4]道具信息!W448)</f>
        <v/>
      </c>
      <c r="X448" s="19" t="str">
        <f>IF([4]道具信息!X448="","",[4]道具信息!X448)</f>
        <v/>
      </c>
      <c r="Y448" s="19" t="str">
        <f>IF([4]道具信息!Y448="","",[4]道具信息!Y448)</f>
        <v/>
      </c>
      <c r="Z448" s="19" t="str">
        <f>IF([4]道具信息!Z448="","",[4]道具信息!Z448)</f>
        <v/>
      </c>
    </row>
    <row r="449" spans="1:26" x14ac:dyDescent="0.15">
      <c r="A449" s="19" t="str">
        <f>IF([4]道具信息!A449="","",[4]道具信息!A449)</f>
        <v/>
      </c>
      <c r="B449" s="19" t="str">
        <f>IF([4]道具信息!B449="","",[4]道具信息!B449)</f>
        <v/>
      </c>
      <c r="C449" s="19" t="str">
        <f>IF([4]道具信息!C449="","",[4]道具信息!C449)</f>
        <v/>
      </c>
      <c r="D449" s="19" t="str">
        <f>IF([4]道具信息!D449="","",[4]道具信息!D449)</f>
        <v/>
      </c>
      <c r="E449" s="19" t="str">
        <f>IF([4]道具信息!E449="","",[4]道具信息!E449)</f>
        <v/>
      </c>
      <c r="F449" s="19">
        <f>IF([4]道具信息!F449="","",[4]道具信息!F449)</f>
        <v>1</v>
      </c>
      <c r="G449" s="19">
        <f>IF([4]道具信息!G449="","",[4]道具信息!G449)</f>
        <v>1</v>
      </c>
      <c r="H449" s="19">
        <f>IF([4]道具信息!H449="","",[4]道具信息!H449)</f>
        <v>1</v>
      </c>
      <c r="I449" s="19" t="str">
        <f>IF([4]道具信息!I449="","",[4]道具信息!I449)</f>
        <v/>
      </c>
      <c r="J449" s="19" t="str">
        <f>IF([4]道具信息!J449="","",[4]道具信息!J449)</f>
        <v/>
      </c>
      <c r="K449" s="19" t="str">
        <f>IF([4]道具信息!K449="","",[4]道具信息!K449)</f>
        <v/>
      </c>
      <c r="L449" s="19" t="str">
        <f>IF([4]道具信息!L449="","",[4]道具信息!L449)</f>
        <v/>
      </c>
      <c r="M449" s="19" t="str">
        <f>IF([4]道具信息!M449="","",[4]道具信息!M449)</f>
        <v/>
      </c>
      <c r="N449" s="19" t="str">
        <f>IF([4]道具信息!N449="","",[4]道具信息!N449)</f>
        <v/>
      </c>
      <c r="O449" s="19" t="str">
        <f>IF([4]道具信息!O449="","",[4]道具信息!O449)</f>
        <v/>
      </c>
      <c r="P449" s="19" t="str">
        <f>IF([4]道具信息!P449="","",[4]道具信息!P449)</f>
        <v/>
      </c>
      <c r="Q449" s="19" t="str">
        <f>IF([4]道具信息!Q449="","",[4]道具信息!Q449)</f>
        <v/>
      </c>
      <c r="R449" s="19" t="str">
        <f>IF([4]道具信息!R449="","",[4]道具信息!R449)</f>
        <v/>
      </c>
      <c r="S449" s="19" t="str">
        <f>IF([4]道具信息!S449="","",[4]道具信息!S449)</f>
        <v/>
      </c>
      <c r="T449" s="19" t="str">
        <f>IF([4]道具信息!T449="","",[4]道具信息!T449)</f>
        <v/>
      </c>
      <c r="U449" s="19" t="str">
        <f>IF([4]道具信息!U449="","",[4]道具信息!U449)</f>
        <v/>
      </c>
      <c r="V449" s="19" t="str">
        <f>IF([4]道具信息!V449="","",[4]道具信息!V449)</f>
        <v/>
      </c>
      <c r="W449" s="19" t="str">
        <f>IF([4]道具信息!W449="","",[4]道具信息!W449)</f>
        <v/>
      </c>
      <c r="X449" s="19" t="str">
        <f>IF([4]道具信息!X449="","",[4]道具信息!X449)</f>
        <v/>
      </c>
      <c r="Y449" s="19" t="str">
        <f>IF([4]道具信息!Y449="","",[4]道具信息!Y449)</f>
        <v/>
      </c>
      <c r="Z449" s="19" t="str">
        <f>IF([4]道具信息!Z449="","",[4]道具信息!Z449)</f>
        <v/>
      </c>
    </row>
    <row r="450" spans="1:26" x14ac:dyDescent="0.15">
      <c r="A450" s="19" t="str">
        <f>IF([4]道具信息!A450="","",[4]道具信息!A450)</f>
        <v/>
      </c>
      <c r="B450" s="19" t="str">
        <f>IF([4]道具信息!B450="","",[4]道具信息!B450)</f>
        <v/>
      </c>
      <c r="C450" s="19">
        <f>IF([4]道具信息!C450="","",[4]道具信息!C450)</f>
        <v>23542</v>
      </c>
      <c r="D450" s="19" t="str">
        <f>IF([4]道具信息!D450="","",[4]道具信息!D450)</f>
        <v>十方装备宝箱碎片</v>
      </c>
      <c r="E450" s="19" t="str">
        <f>IF([4]道具信息!E450="","",[4]道具信息!E450)</f>
        <v/>
      </c>
      <c r="F450" s="19">
        <f>IF([4]道具信息!F450="","",[4]道具信息!F450)</f>
        <v>1</v>
      </c>
      <c r="G450" s="19">
        <f>IF([4]道具信息!G450="","",[4]道具信息!G450)</f>
        <v>1</v>
      </c>
      <c r="H450" s="19">
        <f>IF([4]道具信息!H450="","",[4]道具信息!H450)</f>
        <v>1</v>
      </c>
      <c r="I450" s="19" t="str">
        <f>IF([4]道具信息!I450="","",[4]道具信息!I450)</f>
        <v/>
      </c>
      <c r="J450" s="19" t="str">
        <f>IF([4]道具信息!J450="","",[4]道具信息!J450)</f>
        <v/>
      </c>
      <c r="K450" s="19" t="str">
        <f>IF([4]道具信息!K450="","",[4]道具信息!K450)</f>
        <v/>
      </c>
      <c r="L450" s="19" t="str">
        <f>IF([4]道具信息!L450="","",[4]道具信息!L450)</f>
        <v/>
      </c>
      <c r="M450" s="19" t="str">
        <f>IF([4]道具信息!M450="","",[4]道具信息!M450)</f>
        <v/>
      </c>
      <c r="N450" s="19" t="str">
        <f>IF([4]道具信息!N450="","",[4]道具信息!N450)</f>
        <v/>
      </c>
      <c r="O450" s="19" t="str">
        <f>IF([4]道具信息!O450="","",[4]道具信息!O450)</f>
        <v/>
      </c>
      <c r="P450" s="19" t="str">
        <f>IF([4]道具信息!P450="","",[4]道具信息!P450)</f>
        <v/>
      </c>
      <c r="Q450" s="19" t="str">
        <f>IF([4]道具信息!Q450="","",[4]道具信息!Q450)</f>
        <v/>
      </c>
      <c r="R450" s="19" t="str">
        <f>IF([4]道具信息!R450="","",[4]道具信息!R450)</f>
        <v/>
      </c>
      <c r="S450" s="19" t="str">
        <f>IF([4]道具信息!S450="","",[4]道具信息!S450)</f>
        <v/>
      </c>
      <c r="T450" s="19" t="str">
        <f>IF([4]道具信息!T450="","",[4]道具信息!T450)</f>
        <v/>
      </c>
      <c r="U450" s="19" t="str">
        <f>IF([4]道具信息!U450="","",[4]道具信息!U450)</f>
        <v/>
      </c>
      <c r="V450" s="19" t="str">
        <f>IF([4]道具信息!V450="","",[4]道具信息!V450)</f>
        <v/>
      </c>
      <c r="W450" s="19" t="str">
        <f>IF([4]道具信息!W450="","",[4]道具信息!W450)</f>
        <v/>
      </c>
      <c r="X450" s="19" t="str">
        <f>IF([4]道具信息!X450="","",[4]道具信息!X450)</f>
        <v/>
      </c>
      <c r="Y450" s="19" t="str">
        <f>IF([4]道具信息!Y450="","",[4]道具信息!Y450)</f>
        <v/>
      </c>
      <c r="Z450" s="19" t="str">
        <f>IF([4]道具信息!Z450="","",[4]道具信息!Z450)</f>
        <v/>
      </c>
    </row>
    <row r="451" spans="1:26" x14ac:dyDescent="0.15">
      <c r="A451" s="19" t="str">
        <f>IF([4]道具信息!A451="","",[4]道具信息!A451)</f>
        <v/>
      </c>
      <c r="B451" s="19" t="str">
        <f>IF([4]道具信息!B451="","",[4]道具信息!B451)</f>
        <v/>
      </c>
      <c r="C451" s="19">
        <f>IF([4]道具信息!C451="","",[4]道具信息!C451)</f>
        <v>23543</v>
      </c>
      <c r="D451" s="19" t="str">
        <f>IF([4]道具信息!D451="","",[4]道具信息!D451)</f>
        <v>墨霜装备宝箱碎片</v>
      </c>
      <c r="E451" s="19" t="str">
        <f>IF([4]道具信息!E451="","",[4]道具信息!E451)</f>
        <v/>
      </c>
      <c r="F451" s="19">
        <f>IF([4]道具信息!F451="","",[4]道具信息!F451)</f>
        <v>1</v>
      </c>
      <c r="G451" s="19">
        <f>IF([4]道具信息!G451="","",[4]道具信息!G451)</f>
        <v>1</v>
      </c>
      <c r="H451" s="19">
        <f>IF([4]道具信息!H451="","",[4]道具信息!H451)</f>
        <v>1</v>
      </c>
      <c r="I451" s="19" t="str">
        <f>IF([4]道具信息!I451="","",[4]道具信息!I451)</f>
        <v/>
      </c>
      <c r="J451" s="19" t="str">
        <f>IF([4]道具信息!J451="","",[4]道具信息!J451)</f>
        <v/>
      </c>
      <c r="K451" s="19" t="str">
        <f>IF([4]道具信息!K451="","",[4]道具信息!K451)</f>
        <v/>
      </c>
      <c r="L451" s="19" t="str">
        <f>IF([4]道具信息!L451="","",[4]道具信息!L451)</f>
        <v/>
      </c>
      <c r="M451" s="19" t="str">
        <f>IF([4]道具信息!M451="","",[4]道具信息!M451)</f>
        <v/>
      </c>
      <c r="N451" s="19" t="str">
        <f>IF([4]道具信息!N451="","",[4]道具信息!N451)</f>
        <v/>
      </c>
      <c r="O451" s="19" t="str">
        <f>IF([4]道具信息!O451="","",[4]道具信息!O451)</f>
        <v/>
      </c>
      <c r="P451" s="19" t="str">
        <f>IF([4]道具信息!P451="","",[4]道具信息!P451)</f>
        <v/>
      </c>
      <c r="Q451" s="19" t="str">
        <f>IF([4]道具信息!Q451="","",[4]道具信息!Q451)</f>
        <v/>
      </c>
      <c r="R451" s="19" t="str">
        <f>IF([4]道具信息!R451="","",[4]道具信息!R451)</f>
        <v/>
      </c>
      <c r="S451" s="19" t="str">
        <f>IF([4]道具信息!S451="","",[4]道具信息!S451)</f>
        <v/>
      </c>
      <c r="T451" s="19" t="str">
        <f>IF([4]道具信息!T451="","",[4]道具信息!T451)</f>
        <v/>
      </c>
      <c r="U451" s="19" t="str">
        <f>IF([4]道具信息!U451="","",[4]道具信息!U451)</f>
        <v/>
      </c>
      <c r="V451" s="19" t="str">
        <f>IF([4]道具信息!V451="","",[4]道具信息!V451)</f>
        <v/>
      </c>
      <c r="W451" s="19" t="str">
        <f>IF([4]道具信息!W451="","",[4]道具信息!W451)</f>
        <v/>
      </c>
      <c r="X451" s="19" t="str">
        <f>IF([4]道具信息!X451="","",[4]道具信息!X451)</f>
        <v/>
      </c>
      <c r="Y451" s="19" t="str">
        <f>IF([4]道具信息!Y451="","",[4]道具信息!Y451)</f>
        <v/>
      </c>
      <c r="Z451" s="19" t="str">
        <f>IF([4]道具信息!Z451="","",[4]道具信息!Z451)</f>
        <v/>
      </c>
    </row>
    <row r="452" spans="1:26" x14ac:dyDescent="0.15">
      <c r="A452" s="19" t="str">
        <f>IF([4]道具信息!A452="","",[4]道具信息!A452)</f>
        <v/>
      </c>
      <c r="B452" s="19" t="str">
        <f>IF([4]道具信息!B452="","",[4]道具信息!B452)</f>
        <v/>
      </c>
      <c r="C452" s="19" t="str">
        <f>IF([4]道具信息!C452="","",[4]道具信息!C452)</f>
        <v/>
      </c>
      <c r="D452" s="19" t="str">
        <f>IF([4]道具信息!D452="","",[4]道具信息!D452)</f>
        <v/>
      </c>
      <c r="E452" s="19" t="str">
        <f>IF([4]道具信息!E452="","",[4]道具信息!E452)</f>
        <v/>
      </c>
      <c r="F452" s="19">
        <f>IF([4]道具信息!F452="","",[4]道具信息!F452)</f>
        <v>1</v>
      </c>
      <c r="G452" s="19">
        <f>IF([4]道具信息!G452="","",[4]道具信息!G452)</f>
        <v>1</v>
      </c>
      <c r="H452" s="19">
        <f>IF([4]道具信息!H452="","",[4]道具信息!H452)</f>
        <v>1</v>
      </c>
      <c r="I452" s="19" t="str">
        <f>IF([4]道具信息!I452="","",[4]道具信息!I452)</f>
        <v/>
      </c>
      <c r="J452" s="19" t="str">
        <f>IF([4]道具信息!J452="","",[4]道具信息!J452)</f>
        <v/>
      </c>
      <c r="K452" s="19" t="str">
        <f>IF([4]道具信息!K452="","",[4]道具信息!K452)</f>
        <v/>
      </c>
      <c r="L452" s="19" t="str">
        <f>IF([4]道具信息!L452="","",[4]道具信息!L452)</f>
        <v/>
      </c>
      <c r="M452" s="19" t="str">
        <f>IF([4]道具信息!M452="","",[4]道具信息!M452)</f>
        <v/>
      </c>
      <c r="N452" s="19" t="str">
        <f>IF([4]道具信息!N452="","",[4]道具信息!N452)</f>
        <v/>
      </c>
      <c r="O452" s="19" t="str">
        <f>IF([4]道具信息!O452="","",[4]道具信息!O452)</f>
        <v/>
      </c>
      <c r="P452" s="19" t="str">
        <f>IF([4]道具信息!P452="","",[4]道具信息!P452)</f>
        <v/>
      </c>
      <c r="Q452" s="19" t="str">
        <f>IF([4]道具信息!Q452="","",[4]道具信息!Q452)</f>
        <v/>
      </c>
      <c r="R452" s="19" t="str">
        <f>IF([4]道具信息!R452="","",[4]道具信息!R452)</f>
        <v/>
      </c>
      <c r="S452" s="19" t="str">
        <f>IF([4]道具信息!S452="","",[4]道具信息!S452)</f>
        <v/>
      </c>
      <c r="T452" s="19" t="str">
        <f>IF([4]道具信息!T452="","",[4]道具信息!T452)</f>
        <v/>
      </c>
      <c r="U452" s="19" t="str">
        <f>IF([4]道具信息!U452="","",[4]道具信息!U452)</f>
        <v/>
      </c>
      <c r="V452" s="19" t="str">
        <f>IF([4]道具信息!V452="","",[4]道具信息!V452)</f>
        <v/>
      </c>
      <c r="W452" s="19" t="str">
        <f>IF([4]道具信息!W452="","",[4]道具信息!W452)</f>
        <v/>
      </c>
      <c r="X452" s="19" t="str">
        <f>IF([4]道具信息!X452="","",[4]道具信息!X452)</f>
        <v/>
      </c>
      <c r="Y452" s="19" t="str">
        <f>IF([4]道具信息!Y452="","",[4]道具信息!Y452)</f>
        <v/>
      </c>
      <c r="Z452" s="19" t="str">
        <f>IF([4]道具信息!Z452="","",[4]道具信息!Z452)</f>
        <v/>
      </c>
    </row>
    <row r="453" spans="1:26" x14ac:dyDescent="0.15">
      <c r="A453" s="19" t="str">
        <f>IF([4]道具信息!A453="","",[4]道具信息!A453)</f>
        <v/>
      </c>
      <c r="B453" s="19" t="str">
        <f>IF([4]道具信息!B453="","",[4]道具信息!B453)</f>
        <v/>
      </c>
      <c r="C453" s="19">
        <f>IF([4]道具信息!C453="","",[4]道具信息!C453)</f>
        <v>23356</v>
      </c>
      <c r="D453" s="19" t="str">
        <f>IF([4]道具信息!D453="","",[4]道具信息!D453)</f>
        <v>紫色藏宝图</v>
      </c>
      <c r="E453" s="19">
        <f>IF([4]道具信息!E453="","",[4]道具信息!E453)</f>
        <v>300</v>
      </c>
      <c r="F453" s="19">
        <f>IF([4]道具信息!F453="","",[4]道具信息!F453)</f>
        <v>1</v>
      </c>
      <c r="G453" s="19">
        <f>IF([4]道具信息!G453="","",[4]道具信息!G453)</f>
        <v>1</v>
      </c>
      <c r="H453" s="19">
        <f>IF([4]道具信息!H453="","",[4]道具信息!H453)</f>
        <v>1</v>
      </c>
      <c r="I453" s="19">
        <f>IF([4]道具信息!I453="","",[4]道具信息!I453)</f>
        <v>300</v>
      </c>
      <c r="J453" s="19">
        <f>IF([4]道具信息!J453="","",[4]道具信息!J453)</f>
        <v>300</v>
      </c>
      <c r="K453" s="19">
        <f>IF([4]道具信息!K453="","",[4]道具信息!K453)</f>
        <v>300</v>
      </c>
      <c r="L453" s="19" t="str">
        <f>IF([4]道具信息!L453="","",[4]道具信息!L453)</f>
        <v/>
      </c>
      <c r="M453" s="19" t="str">
        <f>IF([4]道具信息!M453="","",[4]道具信息!M453)</f>
        <v/>
      </c>
      <c r="N453" s="19" t="str">
        <f>IF([4]道具信息!N453="","",[4]道具信息!N453)</f>
        <v/>
      </c>
      <c r="O453" s="19" t="str">
        <f>IF([4]道具信息!O453="","",[4]道具信息!O453)</f>
        <v/>
      </c>
      <c r="P453" s="19" t="str">
        <f>IF([4]道具信息!P453="","",[4]道具信息!P453)</f>
        <v/>
      </c>
      <c r="Q453" s="19" t="str">
        <f>IF([4]道具信息!Q453="","",[4]道具信息!Q453)</f>
        <v/>
      </c>
      <c r="R453" s="19" t="str">
        <f>IF([4]道具信息!R453="","",[4]道具信息!R453)</f>
        <v/>
      </c>
      <c r="S453" s="19" t="str">
        <f>IF([4]道具信息!S453="","",[4]道具信息!S453)</f>
        <v/>
      </c>
      <c r="T453" s="19" t="str">
        <f>IF([4]道具信息!T453="","",[4]道具信息!T453)</f>
        <v/>
      </c>
      <c r="U453" s="19" t="str">
        <f>IF([4]道具信息!U453="","",[4]道具信息!U453)</f>
        <v/>
      </c>
      <c r="V453" s="19" t="str">
        <f>IF([4]道具信息!V453="","",[4]道具信息!V453)</f>
        <v/>
      </c>
      <c r="W453" s="19" t="str">
        <f>IF([4]道具信息!W453="","",[4]道具信息!W453)</f>
        <v/>
      </c>
      <c r="X453" s="19" t="str">
        <f>IF([4]道具信息!X453="","",[4]道具信息!X453)</f>
        <v/>
      </c>
      <c r="Y453" s="19" t="str">
        <f>IF([4]道具信息!Y453="","",[4]道具信息!Y453)</f>
        <v/>
      </c>
      <c r="Z453" s="19" t="str">
        <f>IF([4]道具信息!Z453="","",[4]道具信息!Z453)</f>
        <v/>
      </c>
    </row>
    <row r="454" spans="1:26" x14ac:dyDescent="0.15">
      <c r="A454" s="19" t="str">
        <f>IF([4]道具信息!A454="","",[4]道具信息!A454)</f>
        <v/>
      </c>
      <c r="B454" s="19" t="str">
        <f>IF([4]道具信息!B454="","",[4]道具信息!B454)</f>
        <v/>
      </c>
      <c r="C454" s="19">
        <f>IF([4]道具信息!C454="","",[4]道具信息!C454)</f>
        <v>23541</v>
      </c>
      <c r="D454" s="19" t="str">
        <f>IF([4]道具信息!D454="","",[4]道具信息!D454)</f>
        <v>宝物精华小宝箱</v>
      </c>
      <c r="E454" s="19">
        <f>IF([4]道具信息!E454="","",[4]道具信息!E454)</f>
        <v>100</v>
      </c>
      <c r="F454" s="19">
        <f>IF([4]道具信息!F454="","",[4]道具信息!F454)</f>
        <v>1</v>
      </c>
      <c r="G454" s="19">
        <f>IF([4]道具信息!G454="","",[4]道具信息!G454)</f>
        <v>1</v>
      </c>
      <c r="H454" s="19">
        <f>IF([4]道具信息!H454="","",[4]道具信息!H454)</f>
        <v>1</v>
      </c>
      <c r="I454" s="19">
        <f>IF([4]道具信息!I454="","",[4]道具信息!I454)</f>
        <v>100</v>
      </c>
      <c r="J454" s="19">
        <f>IF([4]道具信息!J454="","",[4]道具信息!J454)</f>
        <v>100</v>
      </c>
      <c r="K454" s="19">
        <f>IF([4]道具信息!K454="","",[4]道具信息!K454)</f>
        <v>100</v>
      </c>
      <c r="L454" s="19" t="str">
        <f>IF([4]道具信息!L454="","",[4]道具信息!L454)</f>
        <v/>
      </c>
      <c r="M454" s="19" t="str">
        <f>IF([4]道具信息!M454="","",[4]道具信息!M454)</f>
        <v/>
      </c>
      <c r="N454" s="19" t="str">
        <f>IF([4]道具信息!N454="","",[4]道具信息!N454)</f>
        <v/>
      </c>
      <c r="O454" s="19" t="str">
        <f>IF([4]道具信息!O454="","",[4]道具信息!O454)</f>
        <v/>
      </c>
      <c r="P454" s="19" t="str">
        <f>IF([4]道具信息!P454="","",[4]道具信息!P454)</f>
        <v/>
      </c>
      <c r="Q454" s="19" t="str">
        <f>IF([4]道具信息!Q454="","",[4]道具信息!Q454)</f>
        <v/>
      </c>
      <c r="R454" s="19" t="str">
        <f>IF([4]道具信息!R454="","",[4]道具信息!R454)</f>
        <v/>
      </c>
      <c r="S454" s="19" t="str">
        <f>IF([4]道具信息!S454="","",[4]道具信息!S454)</f>
        <v/>
      </c>
      <c r="T454" s="19" t="str">
        <f>IF([4]道具信息!T454="","",[4]道具信息!T454)</f>
        <v/>
      </c>
      <c r="U454" s="19" t="str">
        <f>IF([4]道具信息!U454="","",[4]道具信息!U454)</f>
        <v/>
      </c>
      <c r="V454" s="19" t="str">
        <f>IF([4]道具信息!V454="","",[4]道具信息!V454)</f>
        <v/>
      </c>
      <c r="W454" s="19" t="str">
        <f>IF([4]道具信息!W454="","",[4]道具信息!W454)</f>
        <v/>
      </c>
      <c r="X454" s="19" t="str">
        <f>IF([4]道具信息!X454="","",[4]道具信息!X454)</f>
        <v/>
      </c>
      <c r="Y454" s="19" t="str">
        <f>IF([4]道具信息!Y454="","",[4]道具信息!Y454)</f>
        <v/>
      </c>
      <c r="Z454" s="19" t="str">
        <f>IF([4]道具信息!Z454="","",[4]道具信息!Z454)</f>
        <v/>
      </c>
    </row>
    <row r="455" spans="1:26" x14ac:dyDescent="0.15">
      <c r="A455" s="19" t="str">
        <f>IF([4]道具信息!A455="","",[4]道具信息!A455)</f>
        <v/>
      </c>
      <c r="B455" s="19" t="str">
        <f>IF([4]道具信息!B455="","",[4]道具信息!B455)</f>
        <v/>
      </c>
      <c r="C455" s="19">
        <f>IF([4]道具信息!C455="","",[4]道具信息!C455)</f>
        <v>23537</v>
      </c>
      <c r="D455" s="19" t="str">
        <f>IF([4]道具信息!D455="","",[4]道具信息!D455)</f>
        <v>文心宝箱</v>
      </c>
      <c r="E455" s="19">
        <f>IF([4]道具信息!E455="","",[4]道具信息!E455)</f>
        <v>200</v>
      </c>
      <c r="F455" s="19">
        <f>IF([4]道具信息!F455="","",[4]道具信息!F455)</f>
        <v>1</v>
      </c>
      <c r="G455" s="19">
        <f>IF([4]道具信息!G455="","",[4]道具信息!G455)</f>
        <v>1</v>
      </c>
      <c r="H455" s="19">
        <f>IF([4]道具信息!H455="","",[4]道具信息!H455)</f>
        <v>1</v>
      </c>
      <c r="I455" s="19">
        <f>IF([4]道具信息!I455="","",[4]道具信息!I455)</f>
        <v>200</v>
      </c>
      <c r="J455" s="19">
        <f>IF([4]道具信息!J455="","",[4]道具信息!J455)</f>
        <v>200</v>
      </c>
      <c r="K455" s="19">
        <f>IF([4]道具信息!K455="","",[4]道具信息!K455)</f>
        <v>200</v>
      </c>
      <c r="L455" s="19" t="str">
        <f>IF([4]道具信息!L455="","",[4]道具信息!L455)</f>
        <v/>
      </c>
      <c r="M455" s="19" t="str">
        <f>IF([4]道具信息!M455="","",[4]道具信息!M455)</f>
        <v/>
      </c>
      <c r="N455" s="19" t="str">
        <f>IF([4]道具信息!N455="","",[4]道具信息!N455)</f>
        <v/>
      </c>
      <c r="O455" s="19" t="str">
        <f>IF([4]道具信息!O455="","",[4]道具信息!O455)</f>
        <v/>
      </c>
      <c r="P455" s="19" t="str">
        <f>IF([4]道具信息!P455="","",[4]道具信息!P455)</f>
        <v/>
      </c>
      <c r="Q455" s="19" t="str">
        <f>IF([4]道具信息!Q455="","",[4]道具信息!Q455)</f>
        <v/>
      </c>
      <c r="R455" s="19" t="str">
        <f>IF([4]道具信息!R455="","",[4]道具信息!R455)</f>
        <v/>
      </c>
      <c r="S455" s="19" t="str">
        <f>IF([4]道具信息!S455="","",[4]道具信息!S455)</f>
        <v/>
      </c>
      <c r="T455" s="19" t="str">
        <f>IF([4]道具信息!T455="","",[4]道具信息!T455)</f>
        <v/>
      </c>
      <c r="U455" s="19" t="str">
        <f>IF([4]道具信息!U455="","",[4]道具信息!U455)</f>
        <v/>
      </c>
      <c r="V455" s="19" t="str">
        <f>IF([4]道具信息!V455="","",[4]道具信息!V455)</f>
        <v/>
      </c>
      <c r="W455" s="19" t="str">
        <f>IF([4]道具信息!W455="","",[4]道具信息!W455)</f>
        <v/>
      </c>
      <c r="X455" s="19" t="str">
        <f>IF([4]道具信息!X455="","",[4]道具信息!X455)</f>
        <v/>
      </c>
      <c r="Y455" s="19" t="str">
        <f>IF([4]道具信息!Y455="","",[4]道具信息!Y455)</f>
        <v/>
      </c>
      <c r="Z455" s="19" t="str">
        <f>IF([4]道具信息!Z455="","",[4]道具信息!Z455)</f>
        <v/>
      </c>
    </row>
    <row r="456" spans="1:26" x14ac:dyDescent="0.15">
      <c r="A456" s="19" t="str">
        <f>IF([4]道具信息!A456="","",[4]道具信息!A456)</f>
        <v/>
      </c>
      <c r="B456" s="19" t="str">
        <f>IF([4]道具信息!B456="","",[4]道具信息!B456)</f>
        <v/>
      </c>
      <c r="C456" s="19">
        <f>IF([4]道具信息!C456="","",[4]道具信息!C456)</f>
        <v>23540</v>
      </c>
      <c r="D456" s="19" t="str">
        <f>IF([4]道具信息!D456="","",[4]道具信息!D456)</f>
        <v>500偕作玉宝箱</v>
      </c>
      <c r="E456" s="19">
        <f>IF([4]道具信息!E456="","",[4]道具信息!E456)</f>
        <v>500</v>
      </c>
      <c r="F456" s="19">
        <f>IF([4]道具信息!F456="","",[4]道具信息!F456)</f>
        <v>1</v>
      </c>
      <c r="G456" s="19">
        <f>IF([4]道具信息!G456="","",[4]道具信息!G456)</f>
        <v>1</v>
      </c>
      <c r="H456" s="19">
        <f>IF([4]道具信息!H456="","",[4]道具信息!H456)</f>
        <v>1</v>
      </c>
      <c r="I456" s="19">
        <f>IF([4]道具信息!I456="","",[4]道具信息!I456)</f>
        <v>500</v>
      </c>
      <c r="J456" s="19">
        <f>IF([4]道具信息!J456="","",[4]道具信息!J456)</f>
        <v>500</v>
      </c>
      <c r="K456" s="19">
        <f>IF([4]道具信息!K456="","",[4]道具信息!K456)</f>
        <v>500</v>
      </c>
      <c r="L456" s="19" t="str">
        <f>IF([4]道具信息!L456="","",[4]道具信息!L456)</f>
        <v/>
      </c>
      <c r="M456" s="19" t="str">
        <f>IF([4]道具信息!M456="","",[4]道具信息!M456)</f>
        <v/>
      </c>
      <c r="N456" s="19" t="str">
        <f>IF([4]道具信息!N456="","",[4]道具信息!N456)</f>
        <v/>
      </c>
      <c r="O456" s="19" t="str">
        <f>IF([4]道具信息!O456="","",[4]道具信息!O456)</f>
        <v/>
      </c>
      <c r="P456" s="19" t="str">
        <f>IF([4]道具信息!P456="","",[4]道具信息!P456)</f>
        <v/>
      </c>
      <c r="Q456" s="19" t="str">
        <f>IF([4]道具信息!Q456="","",[4]道具信息!Q456)</f>
        <v/>
      </c>
      <c r="R456" s="19" t="str">
        <f>IF([4]道具信息!R456="","",[4]道具信息!R456)</f>
        <v/>
      </c>
      <c r="S456" s="19" t="str">
        <f>IF([4]道具信息!S456="","",[4]道具信息!S456)</f>
        <v/>
      </c>
      <c r="T456" s="19" t="str">
        <f>IF([4]道具信息!T456="","",[4]道具信息!T456)</f>
        <v/>
      </c>
      <c r="U456" s="19" t="str">
        <f>IF([4]道具信息!U456="","",[4]道具信息!U456)</f>
        <v/>
      </c>
      <c r="V456" s="19" t="str">
        <f>IF([4]道具信息!V456="","",[4]道具信息!V456)</f>
        <v/>
      </c>
      <c r="W456" s="19" t="str">
        <f>IF([4]道具信息!W456="","",[4]道具信息!W456)</f>
        <v/>
      </c>
      <c r="X456" s="19" t="str">
        <f>IF([4]道具信息!X456="","",[4]道具信息!X456)</f>
        <v/>
      </c>
      <c r="Y456" s="19" t="str">
        <f>IF([4]道具信息!Y456="","",[4]道具信息!Y456)</f>
        <v/>
      </c>
      <c r="Z456" s="19" t="str">
        <f>IF([4]道具信息!Z456="","",[4]道具信息!Z456)</f>
        <v/>
      </c>
    </row>
    <row r="457" spans="1:26" x14ac:dyDescent="0.15">
      <c r="A457" s="19" t="str">
        <f>IF([4]道具信息!A457="","",[4]道具信息!A457)</f>
        <v/>
      </c>
      <c r="B457" s="19" t="str">
        <f>IF([4]道具信息!B457="","",[4]道具信息!B457)</f>
        <v/>
      </c>
      <c r="C457" s="19">
        <f>IF([4]道具信息!C457="","",[4]道具信息!C457)</f>
        <v>90510</v>
      </c>
      <c r="D457" s="19" t="str">
        <f>IF([4]道具信息!D457="","",[4]道具信息!D457)</f>
        <v>偕作玉</v>
      </c>
      <c r="E457" s="19">
        <f>IF([4]道具信息!E457="","",[4]道具信息!E457)</f>
        <v>1</v>
      </c>
      <c r="F457" s="19">
        <f>IF([4]道具信息!F457="","",[4]道具信息!F457)</f>
        <v>1</v>
      </c>
      <c r="G457" s="19">
        <f>IF([4]道具信息!G457="","",[4]道具信息!G457)</f>
        <v>1</v>
      </c>
      <c r="H457" s="19">
        <f>IF([4]道具信息!H457="","",[4]道具信息!H457)</f>
        <v>1</v>
      </c>
      <c r="I457" s="19">
        <f>IF([4]道具信息!I457="","",[4]道具信息!I457)</f>
        <v>1</v>
      </c>
      <c r="J457" s="19">
        <f>IF([4]道具信息!J457="","",[4]道具信息!J457)</f>
        <v>1</v>
      </c>
      <c r="K457" s="19">
        <f>IF([4]道具信息!K457="","",[4]道具信息!K457)</f>
        <v>1</v>
      </c>
      <c r="L457" s="19" t="str">
        <f>IF([4]道具信息!L457="","",[4]道具信息!L457)</f>
        <v/>
      </c>
      <c r="M457" s="19" t="str">
        <f>IF([4]道具信息!M457="","",[4]道具信息!M457)</f>
        <v/>
      </c>
      <c r="N457" s="19" t="str">
        <f>IF([4]道具信息!N457="","",[4]道具信息!N457)</f>
        <v/>
      </c>
      <c r="O457" s="19" t="str">
        <f>IF([4]道具信息!O457="","",[4]道具信息!O457)</f>
        <v/>
      </c>
      <c r="P457" s="19" t="str">
        <f>IF([4]道具信息!P457="","",[4]道具信息!P457)</f>
        <v/>
      </c>
      <c r="Q457" s="19" t="str">
        <f>IF([4]道具信息!Q457="","",[4]道具信息!Q457)</f>
        <v/>
      </c>
      <c r="R457" s="19" t="str">
        <f>IF([4]道具信息!R457="","",[4]道具信息!R457)</f>
        <v/>
      </c>
      <c r="S457" s="19" t="str">
        <f>IF([4]道具信息!S457="","",[4]道具信息!S457)</f>
        <v/>
      </c>
      <c r="T457" s="19" t="str">
        <f>IF([4]道具信息!T457="","",[4]道具信息!T457)</f>
        <v/>
      </c>
      <c r="U457" s="19" t="str">
        <f>IF([4]道具信息!U457="","",[4]道具信息!U457)</f>
        <v/>
      </c>
      <c r="V457" s="19" t="str">
        <f>IF([4]道具信息!V457="","",[4]道具信息!V457)</f>
        <v/>
      </c>
      <c r="W457" s="19" t="str">
        <f>IF([4]道具信息!W457="","",[4]道具信息!W457)</f>
        <v/>
      </c>
      <c r="X457" s="19" t="str">
        <f>IF([4]道具信息!X457="","",[4]道具信息!X457)</f>
        <v/>
      </c>
      <c r="Y457" s="19" t="str">
        <f>IF([4]道具信息!Y457="","",[4]道具信息!Y457)</f>
        <v/>
      </c>
      <c r="Z457" s="19" t="str">
        <f>IF([4]道具信息!Z457="","",[4]道具信息!Z457)</f>
        <v/>
      </c>
    </row>
    <row r="458" spans="1:26" x14ac:dyDescent="0.15">
      <c r="A458" s="19" t="str">
        <f>IF([4]道具信息!A458="","",[4]道具信息!A458)</f>
        <v/>
      </c>
      <c r="B458" s="19" t="str">
        <f>IF([4]道具信息!B458="","",[4]道具信息!B458)</f>
        <v/>
      </c>
      <c r="C458" s="19">
        <f>IF([4]道具信息!C458="","",[4]道具信息!C458)</f>
        <v>90512</v>
      </c>
      <c r="D458" s="19" t="str">
        <f>IF([4]道具信息!D458="","",[4]道具信息!D458)</f>
        <v>文心</v>
      </c>
      <c r="E458" s="19">
        <f>IF([4]道具信息!E458="","",[4]道具信息!E458)</f>
        <v>0.33333333333333331</v>
      </c>
      <c r="F458" s="19">
        <f>IF([4]道具信息!F458="","",[4]道具信息!F458)</f>
        <v>1</v>
      </c>
      <c r="G458" s="19">
        <f>IF([4]道具信息!G458="","",[4]道具信息!G458)</f>
        <v>1</v>
      </c>
      <c r="H458" s="19">
        <f>IF([4]道具信息!H458="","",[4]道具信息!H458)</f>
        <v>1</v>
      </c>
      <c r="I458" s="19">
        <f>IF([4]道具信息!I458="","",[4]道具信息!I458)</f>
        <v>0.33333333333333331</v>
      </c>
      <c r="J458" s="19">
        <f>IF([4]道具信息!J458="","",[4]道具信息!J458)</f>
        <v>0.33333333333333331</v>
      </c>
      <c r="K458" s="19">
        <f>IF([4]道具信息!K458="","",[4]道具信息!K458)</f>
        <v>0.33333333333333331</v>
      </c>
      <c r="L458" s="19" t="str">
        <f>IF([4]道具信息!L458="","",[4]道具信息!L458)</f>
        <v/>
      </c>
      <c r="M458" s="19" t="str">
        <f>IF([4]道具信息!M458="","",[4]道具信息!M458)</f>
        <v/>
      </c>
      <c r="N458" s="19" t="str">
        <f>IF([4]道具信息!N458="","",[4]道具信息!N458)</f>
        <v/>
      </c>
      <c r="O458" s="19" t="str">
        <f>IF([4]道具信息!O458="","",[4]道具信息!O458)</f>
        <v/>
      </c>
      <c r="P458" s="19" t="str">
        <f>IF([4]道具信息!P458="","",[4]道具信息!P458)</f>
        <v/>
      </c>
      <c r="Q458" s="19" t="str">
        <f>IF([4]道具信息!Q458="","",[4]道具信息!Q458)</f>
        <v/>
      </c>
      <c r="R458" s="19" t="str">
        <f>IF([4]道具信息!R458="","",[4]道具信息!R458)</f>
        <v/>
      </c>
      <c r="S458" s="19" t="str">
        <f>IF([4]道具信息!S458="","",[4]道具信息!S458)</f>
        <v/>
      </c>
      <c r="T458" s="19" t="str">
        <f>IF([4]道具信息!T458="","",[4]道具信息!T458)</f>
        <v/>
      </c>
      <c r="U458" s="19" t="str">
        <f>IF([4]道具信息!U458="","",[4]道具信息!U458)</f>
        <v/>
      </c>
      <c r="V458" s="19" t="str">
        <f>IF([4]道具信息!V458="","",[4]道具信息!V458)</f>
        <v/>
      </c>
      <c r="W458" s="19" t="str">
        <f>IF([4]道具信息!W458="","",[4]道具信息!W458)</f>
        <v/>
      </c>
      <c r="X458" s="19" t="str">
        <f>IF([4]道具信息!X458="","",[4]道具信息!X458)</f>
        <v/>
      </c>
      <c r="Y458" s="19" t="str">
        <f>IF([4]道具信息!Y458="","",[4]道具信息!Y458)</f>
        <v/>
      </c>
      <c r="Z458" s="19" t="str">
        <f>IF([4]道具信息!Z458="","",[4]道具信息!Z458)</f>
        <v/>
      </c>
    </row>
    <row r="459" spans="1:26" x14ac:dyDescent="0.15">
      <c r="A459" s="19" t="str">
        <f>IF([4]道具信息!A459="","",[4]道具信息!A459)</f>
        <v/>
      </c>
      <c r="B459" s="19" t="str">
        <f>IF([4]道具信息!B459="","",[4]道具信息!B459)</f>
        <v/>
      </c>
      <c r="C459" s="19">
        <f>IF([4]道具信息!C459="","",[4]道具信息!C459)</f>
        <v>90513</v>
      </c>
      <c r="D459" s="19" t="str">
        <f>IF([4]道具信息!D459="","",[4]道具信息!D459)</f>
        <v>宝物精华</v>
      </c>
      <c r="E459" s="19">
        <f>IF([4]道具信息!E459="","",[4]道具信息!E459)</f>
        <v>100</v>
      </c>
      <c r="F459" s="19">
        <f>IF([4]道具信息!F459="","",[4]道具信息!F459)</f>
        <v>1</v>
      </c>
      <c r="G459" s="19">
        <f>IF([4]道具信息!G459="","",[4]道具信息!G459)</f>
        <v>1</v>
      </c>
      <c r="H459" s="19">
        <f>IF([4]道具信息!H459="","",[4]道具信息!H459)</f>
        <v>1</v>
      </c>
      <c r="I459" s="19">
        <f>IF([4]道具信息!I459="","",[4]道具信息!I459)</f>
        <v>100</v>
      </c>
      <c r="J459" s="19">
        <f>IF([4]道具信息!J459="","",[4]道具信息!J459)</f>
        <v>100</v>
      </c>
      <c r="K459" s="19">
        <f>IF([4]道具信息!K459="","",[4]道具信息!K459)</f>
        <v>100</v>
      </c>
      <c r="L459" s="19" t="str">
        <f>IF([4]道具信息!L459="","",[4]道具信息!L459)</f>
        <v/>
      </c>
      <c r="M459" s="19" t="str">
        <f>IF([4]道具信息!M459="","",[4]道具信息!M459)</f>
        <v/>
      </c>
      <c r="N459" s="19" t="str">
        <f>IF([4]道具信息!N459="","",[4]道具信息!N459)</f>
        <v/>
      </c>
      <c r="O459" s="19" t="str">
        <f>IF([4]道具信息!O459="","",[4]道具信息!O459)</f>
        <v/>
      </c>
      <c r="P459" s="19" t="str">
        <f>IF([4]道具信息!P459="","",[4]道具信息!P459)</f>
        <v/>
      </c>
      <c r="Q459" s="19" t="str">
        <f>IF([4]道具信息!Q459="","",[4]道具信息!Q459)</f>
        <v/>
      </c>
      <c r="R459" s="19" t="str">
        <f>IF([4]道具信息!R459="","",[4]道具信息!R459)</f>
        <v/>
      </c>
      <c r="S459" s="19" t="str">
        <f>IF([4]道具信息!S459="","",[4]道具信息!S459)</f>
        <v/>
      </c>
      <c r="T459" s="19" t="str">
        <f>IF([4]道具信息!T459="","",[4]道具信息!T459)</f>
        <v/>
      </c>
      <c r="U459" s="19" t="str">
        <f>IF([4]道具信息!U459="","",[4]道具信息!U459)</f>
        <v/>
      </c>
      <c r="V459" s="19" t="str">
        <f>IF([4]道具信息!V459="","",[4]道具信息!V459)</f>
        <v/>
      </c>
      <c r="W459" s="19" t="str">
        <f>IF([4]道具信息!W459="","",[4]道具信息!W459)</f>
        <v/>
      </c>
      <c r="X459" s="19" t="str">
        <f>IF([4]道具信息!X459="","",[4]道具信息!X459)</f>
        <v/>
      </c>
      <c r="Y459" s="19" t="str">
        <f>IF([4]道具信息!Y459="","",[4]道具信息!Y459)</f>
        <v/>
      </c>
      <c r="Z459" s="19" t="str">
        <f>IF([4]道具信息!Z459="","",[4]道具信息!Z459)</f>
        <v/>
      </c>
    </row>
    <row r="460" spans="1:26" x14ac:dyDescent="0.15">
      <c r="A460" s="19" t="str">
        <f>IF([4]道具信息!A460="","",[4]道具信息!A460)</f>
        <v/>
      </c>
      <c r="B460" s="19" t="str">
        <f>IF([4]道具信息!B460="","",[4]道具信息!B460)</f>
        <v/>
      </c>
      <c r="C460" s="19">
        <f>IF([4]道具信息!C460="","",[4]道具信息!C460)</f>
        <v>23652</v>
      </c>
      <c r="D460" s="19" t="str">
        <f>IF([4]道具信息!D460="","",[4]道具信息!D460)</f>
        <v>流云装备宝箱碎片</v>
      </c>
      <c r="E460" s="19" t="str">
        <f>IF([4]道具信息!E460="","",[4]道具信息!E460)</f>
        <v/>
      </c>
      <c r="F460" s="19">
        <f>IF([4]道具信息!F460="","",[4]道具信息!F460)</f>
        <v>1</v>
      </c>
      <c r="G460" s="19">
        <f>IF([4]道具信息!G460="","",[4]道具信息!G460)</f>
        <v>1</v>
      </c>
      <c r="H460" s="19">
        <f>IF([4]道具信息!H460="","",[4]道具信息!H460)</f>
        <v>1</v>
      </c>
      <c r="I460" s="19" t="str">
        <f>IF([4]道具信息!I460="","",[4]道具信息!I460)</f>
        <v/>
      </c>
      <c r="J460" s="19" t="str">
        <f>IF([4]道具信息!J460="","",[4]道具信息!J460)</f>
        <v/>
      </c>
      <c r="K460" s="19" t="str">
        <f>IF([4]道具信息!K460="","",[4]道具信息!K460)</f>
        <v/>
      </c>
      <c r="L460" s="19" t="str">
        <f>IF([4]道具信息!L460="","",[4]道具信息!L460)</f>
        <v/>
      </c>
      <c r="M460" s="19" t="str">
        <f>IF([4]道具信息!M460="","",[4]道具信息!M460)</f>
        <v/>
      </c>
      <c r="N460" s="19" t="str">
        <f>IF([4]道具信息!N460="","",[4]道具信息!N460)</f>
        <v/>
      </c>
      <c r="O460" s="19" t="str">
        <f>IF([4]道具信息!O460="","",[4]道具信息!O460)</f>
        <v/>
      </c>
      <c r="P460" s="19" t="str">
        <f>IF([4]道具信息!P460="","",[4]道具信息!P460)</f>
        <v/>
      </c>
      <c r="Q460" s="19" t="str">
        <f>IF([4]道具信息!Q460="","",[4]道具信息!Q460)</f>
        <v/>
      </c>
      <c r="R460" s="19" t="str">
        <f>IF([4]道具信息!R460="","",[4]道具信息!R460)</f>
        <v/>
      </c>
      <c r="S460" s="19" t="str">
        <f>IF([4]道具信息!S460="","",[4]道具信息!S460)</f>
        <v/>
      </c>
      <c r="T460" s="19" t="str">
        <f>IF([4]道具信息!T460="","",[4]道具信息!T460)</f>
        <v/>
      </c>
      <c r="U460" s="19" t="str">
        <f>IF([4]道具信息!U460="","",[4]道具信息!U460)</f>
        <v/>
      </c>
      <c r="V460" s="19" t="str">
        <f>IF([4]道具信息!V460="","",[4]道具信息!V460)</f>
        <v/>
      </c>
      <c r="W460" s="19" t="str">
        <f>IF([4]道具信息!W460="","",[4]道具信息!W460)</f>
        <v/>
      </c>
      <c r="X460" s="19" t="str">
        <f>IF([4]道具信息!X460="","",[4]道具信息!X460)</f>
        <v/>
      </c>
      <c r="Y460" s="19" t="str">
        <f>IF([4]道具信息!Y460="","",[4]道具信息!Y460)</f>
        <v/>
      </c>
      <c r="Z460" s="19" t="str">
        <f>IF([4]道具信息!Z460="","",[4]道具信息!Z460)</f>
        <v/>
      </c>
    </row>
    <row r="461" spans="1:26" x14ac:dyDescent="0.15">
      <c r="A461" s="19" t="str">
        <f>IF([4]道具信息!A461="","",[4]道具信息!A461)</f>
        <v/>
      </c>
      <c r="B461" s="19" t="str">
        <f>IF([4]道具信息!B461="","",[4]道具信息!B461)</f>
        <v/>
      </c>
      <c r="C461" s="19">
        <f>IF([4]道具信息!C461="","",[4]道具信息!C461)</f>
        <v>23658</v>
      </c>
      <c r="D461" s="19" t="str">
        <f>IF([4]道具信息!D461="","",[4]道具信息!D461)</f>
        <v>乱世王者碎片</v>
      </c>
      <c r="E461" s="19" t="str">
        <f>IF([4]道具信息!E461="","",[4]道具信息!E461)</f>
        <v/>
      </c>
      <c r="F461" s="19">
        <f>IF([4]道具信息!F461="","",[4]道具信息!F461)</f>
        <v>1</v>
      </c>
      <c r="G461" s="19">
        <f>IF([4]道具信息!G461="","",[4]道具信息!G461)</f>
        <v>1</v>
      </c>
      <c r="H461" s="19">
        <f>IF([4]道具信息!H461="","",[4]道具信息!H461)</f>
        <v>1</v>
      </c>
      <c r="I461" s="19" t="str">
        <f>IF([4]道具信息!I461="","",[4]道具信息!I461)</f>
        <v/>
      </c>
      <c r="J461" s="19" t="str">
        <f>IF([4]道具信息!J461="","",[4]道具信息!J461)</f>
        <v/>
      </c>
      <c r="K461" s="19" t="str">
        <f>IF([4]道具信息!K461="","",[4]道具信息!K461)</f>
        <v/>
      </c>
      <c r="L461" s="19" t="str">
        <f>IF([4]道具信息!L461="","",[4]道具信息!L461)</f>
        <v/>
      </c>
      <c r="M461" s="19" t="str">
        <f>IF([4]道具信息!M461="","",[4]道具信息!M461)</f>
        <v/>
      </c>
      <c r="N461" s="19" t="str">
        <f>IF([4]道具信息!N461="","",[4]道具信息!N461)</f>
        <v/>
      </c>
      <c r="O461" s="19" t="str">
        <f>IF([4]道具信息!O461="","",[4]道具信息!O461)</f>
        <v/>
      </c>
      <c r="P461" s="19" t="str">
        <f>IF([4]道具信息!P461="","",[4]道具信息!P461)</f>
        <v/>
      </c>
      <c r="Q461" s="19" t="str">
        <f>IF([4]道具信息!Q461="","",[4]道具信息!Q461)</f>
        <v/>
      </c>
      <c r="R461" s="19" t="str">
        <f>IF([4]道具信息!R461="","",[4]道具信息!R461)</f>
        <v/>
      </c>
      <c r="S461" s="19" t="str">
        <f>IF([4]道具信息!S461="","",[4]道具信息!S461)</f>
        <v/>
      </c>
      <c r="T461" s="19" t="str">
        <f>IF([4]道具信息!T461="","",[4]道具信息!T461)</f>
        <v/>
      </c>
      <c r="U461" s="19" t="str">
        <f>IF([4]道具信息!U461="","",[4]道具信息!U461)</f>
        <v/>
      </c>
      <c r="V461" s="19" t="str">
        <f>IF([4]道具信息!V461="","",[4]道具信息!V461)</f>
        <v/>
      </c>
      <c r="W461" s="19" t="str">
        <f>IF([4]道具信息!W461="","",[4]道具信息!W461)</f>
        <v/>
      </c>
      <c r="X461" s="19" t="str">
        <f>IF([4]道具信息!X461="","",[4]道具信息!X461)</f>
        <v/>
      </c>
      <c r="Y461" s="19" t="str">
        <f>IF([4]道具信息!Y461="","",[4]道具信息!Y461)</f>
        <v/>
      </c>
      <c r="Z461" s="19" t="str">
        <f>IF([4]道具信息!Z461="","",[4]道具信息!Z461)</f>
        <v/>
      </c>
    </row>
    <row r="462" spans="1:26" x14ac:dyDescent="0.15">
      <c r="A462" s="19" t="str">
        <f>IF([4]道具信息!A462="","",[4]道具信息!A462)</f>
        <v/>
      </c>
      <c r="B462" s="19" t="str">
        <f>IF([4]道具信息!B462="","",[4]道具信息!B462)</f>
        <v/>
      </c>
      <c r="C462" s="19" t="str">
        <f>IF([4]道具信息!C462="","",[4]道具信息!C462)</f>
        <v/>
      </c>
      <c r="D462" s="19" t="str">
        <f>IF([4]道具信息!D462="","",[4]道具信息!D462)</f>
        <v/>
      </c>
      <c r="E462" s="19" t="str">
        <f>IF([4]道具信息!E462="","",[4]道具信息!E462)</f>
        <v/>
      </c>
      <c r="F462" s="19">
        <f>IF([4]道具信息!F462="","",[4]道具信息!F462)</f>
        <v>1</v>
      </c>
      <c r="G462" s="19">
        <f>IF([4]道具信息!G462="","",[4]道具信息!G462)</f>
        <v>1</v>
      </c>
      <c r="H462" s="19">
        <f>IF([4]道具信息!H462="","",[4]道具信息!H462)</f>
        <v>1</v>
      </c>
      <c r="I462" s="19" t="str">
        <f>IF([4]道具信息!I462="","",[4]道具信息!I462)</f>
        <v/>
      </c>
      <c r="J462" s="19" t="str">
        <f>IF([4]道具信息!J462="","",[4]道具信息!J462)</f>
        <v/>
      </c>
      <c r="K462" s="19" t="str">
        <f>IF([4]道具信息!K462="","",[4]道具信息!K462)</f>
        <v/>
      </c>
      <c r="L462" s="19" t="str">
        <f>IF([4]道具信息!L462="","",[4]道具信息!L462)</f>
        <v/>
      </c>
      <c r="M462" s="19" t="str">
        <f>IF([4]道具信息!M462="","",[4]道具信息!M462)</f>
        <v/>
      </c>
      <c r="N462" s="19" t="str">
        <f>IF([4]道具信息!N462="","",[4]道具信息!N462)</f>
        <v/>
      </c>
      <c r="O462" s="19" t="str">
        <f>IF([4]道具信息!O462="","",[4]道具信息!O462)</f>
        <v/>
      </c>
      <c r="P462" s="19" t="str">
        <f>IF([4]道具信息!P462="","",[4]道具信息!P462)</f>
        <v/>
      </c>
      <c r="Q462" s="19" t="str">
        <f>IF([4]道具信息!Q462="","",[4]道具信息!Q462)</f>
        <v/>
      </c>
      <c r="R462" s="19" t="str">
        <f>IF([4]道具信息!R462="","",[4]道具信息!R462)</f>
        <v/>
      </c>
      <c r="S462" s="19" t="str">
        <f>IF([4]道具信息!S462="","",[4]道具信息!S462)</f>
        <v/>
      </c>
      <c r="T462" s="19" t="str">
        <f>IF([4]道具信息!T462="","",[4]道具信息!T462)</f>
        <v/>
      </c>
      <c r="U462" s="19" t="str">
        <f>IF([4]道具信息!U462="","",[4]道具信息!U462)</f>
        <v/>
      </c>
      <c r="V462" s="19" t="str">
        <f>IF([4]道具信息!V462="","",[4]道具信息!V462)</f>
        <v/>
      </c>
      <c r="W462" s="19" t="str">
        <f>IF([4]道具信息!W462="","",[4]道具信息!W462)</f>
        <v/>
      </c>
      <c r="X462" s="19" t="str">
        <f>IF([4]道具信息!X462="","",[4]道具信息!X462)</f>
        <v/>
      </c>
      <c r="Y462" s="19" t="str">
        <f>IF([4]道具信息!Y462="","",[4]道具信息!Y462)</f>
        <v/>
      </c>
      <c r="Z462" s="19" t="str">
        <f>IF([4]道具信息!Z462="","",[4]道具信息!Z462)</f>
        <v/>
      </c>
    </row>
    <row r="463" spans="1:26" x14ac:dyDescent="0.15">
      <c r="A463" s="19" t="str">
        <f>IF([4]道具信息!A463="","",[4]道具信息!A463)</f>
        <v/>
      </c>
      <c r="B463" s="19" t="str">
        <f>IF([4]道具信息!B463="","",[4]道具信息!B463)</f>
        <v/>
      </c>
      <c r="C463" s="19" t="str">
        <f>IF([4]道具信息!C463="","",[4]道具信息!C463)</f>
        <v/>
      </c>
      <c r="D463" s="19" t="str">
        <f>IF([4]道具信息!D463="","",[4]道具信息!D463)</f>
        <v>指定橙+宝物碎片</v>
      </c>
      <c r="E463" s="19">
        <f>IF([4]道具信息!E463="","",[4]道具信息!E463)</f>
        <v>666.66666666666663</v>
      </c>
      <c r="F463" s="19">
        <f>IF([4]道具信息!F463="","",[4]道具信息!F463)</f>
        <v>1</v>
      </c>
      <c r="G463" s="19">
        <f>IF([4]道具信息!G463="","",[4]道具信息!G463)</f>
        <v>1</v>
      </c>
      <c r="H463" s="19">
        <f>IF([4]道具信息!H463="","",[4]道具信息!H463)</f>
        <v>1</v>
      </c>
      <c r="I463" s="19">
        <f>IF([4]道具信息!I463="","",[4]道具信息!I463)</f>
        <v>666.66666666666663</v>
      </c>
      <c r="J463" s="19">
        <f>IF([4]道具信息!J463="","",[4]道具信息!J463)</f>
        <v>666.66666666666663</v>
      </c>
      <c r="K463" s="19">
        <f>IF([4]道具信息!K463="","",[4]道具信息!K463)</f>
        <v>666.66666666666663</v>
      </c>
      <c r="L463" s="19" t="str">
        <f>IF([4]道具信息!L463="","",[4]道具信息!L463)</f>
        <v/>
      </c>
      <c r="M463" s="19" t="str">
        <f>IF([4]道具信息!M463="","",[4]道具信息!M463)</f>
        <v/>
      </c>
      <c r="N463" s="19" t="str">
        <f>IF([4]道具信息!N463="","",[4]道具信息!N463)</f>
        <v/>
      </c>
      <c r="O463" s="19" t="str">
        <f>IF([4]道具信息!O463="","",[4]道具信息!O463)</f>
        <v/>
      </c>
      <c r="P463" s="19" t="str">
        <f>IF([4]道具信息!P463="","",[4]道具信息!P463)</f>
        <v/>
      </c>
      <c r="Q463" s="19" t="str">
        <f>IF([4]道具信息!Q463="","",[4]道具信息!Q463)</f>
        <v/>
      </c>
      <c r="R463" s="19" t="str">
        <f>IF([4]道具信息!R463="","",[4]道具信息!R463)</f>
        <v/>
      </c>
      <c r="S463" s="19" t="str">
        <f>IF([4]道具信息!S463="","",[4]道具信息!S463)</f>
        <v/>
      </c>
      <c r="T463" s="19" t="str">
        <f>IF([4]道具信息!T463="","",[4]道具信息!T463)</f>
        <v/>
      </c>
      <c r="U463" s="19" t="str">
        <f>IF([4]道具信息!U463="","",[4]道具信息!U463)</f>
        <v/>
      </c>
      <c r="V463" s="19" t="str">
        <f>IF([4]道具信息!V463="","",[4]道具信息!V463)</f>
        <v/>
      </c>
      <c r="W463" s="19" t="str">
        <f>IF([4]道具信息!W463="","",[4]道具信息!W463)</f>
        <v/>
      </c>
      <c r="X463" s="19" t="str">
        <f>IF([4]道具信息!X463="","",[4]道具信息!X463)</f>
        <v/>
      </c>
      <c r="Y463" s="19" t="str">
        <f>IF([4]道具信息!Y463="","",[4]道具信息!Y463)</f>
        <v/>
      </c>
      <c r="Z463" s="19" t="str">
        <f>IF([4]道具信息!Z463="","",[4]道具信息!Z463)</f>
        <v/>
      </c>
    </row>
    <row r="464" spans="1:26" x14ac:dyDescent="0.15">
      <c r="A464" s="19" t="str">
        <f>IF([4]道具信息!A464="","",[4]道具信息!A464)</f>
        <v/>
      </c>
      <c r="B464" s="19" t="str">
        <f>IF([4]道具信息!B464="","",[4]道具信息!B464)</f>
        <v/>
      </c>
      <c r="C464" s="19" t="str">
        <f>IF([4]道具信息!C464="","",[4]道具信息!C464)</f>
        <v/>
      </c>
      <c r="D464" s="19" t="str">
        <f>IF([4]道具信息!D464="","",[4]道具信息!D464)</f>
        <v/>
      </c>
      <c r="E464" s="19" t="str">
        <f>IF([4]道具信息!E464="","",[4]道具信息!E464)</f>
        <v/>
      </c>
      <c r="F464" s="19">
        <f>IF([4]道具信息!F464="","",[4]道具信息!F464)</f>
        <v>1</v>
      </c>
      <c r="G464" s="19">
        <f>IF([4]道具信息!G464="","",[4]道具信息!G464)</f>
        <v>1</v>
      </c>
      <c r="H464" s="19">
        <f>IF([4]道具信息!H464="","",[4]道具信息!H464)</f>
        <v>1</v>
      </c>
      <c r="I464" s="19" t="str">
        <f>IF([4]道具信息!I464="","",[4]道具信息!I464)</f>
        <v/>
      </c>
      <c r="J464" s="19" t="str">
        <f>IF([4]道具信息!J464="","",[4]道具信息!J464)</f>
        <v/>
      </c>
      <c r="K464" s="19" t="str">
        <f>IF([4]道具信息!K464="","",[4]道具信息!K464)</f>
        <v/>
      </c>
      <c r="L464" s="19" t="str">
        <f>IF([4]道具信息!L464="","",[4]道具信息!L464)</f>
        <v/>
      </c>
      <c r="M464" s="19" t="str">
        <f>IF([4]道具信息!M464="","",[4]道具信息!M464)</f>
        <v/>
      </c>
      <c r="N464" s="19" t="str">
        <f>IF([4]道具信息!N464="","",[4]道具信息!N464)</f>
        <v/>
      </c>
      <c r="O464" s="19" t="str">
        <f>IF([4]道具信息!O464="","",[4]道具信息!O464)</f>
        <v/>
      </c>
      <c r="P464" s="19" t="str">
        <f>IF([4]道具信息!P464="","",[4]道具信息!P464)</f>
        <v/>
      </c>
      <c r="Q464" s="19" t="str">
        <f>IF([4]道具信息!Q464="","",[4]道具信息!Q464)</f>
        <v/>
      </c>
      <c r="R464" s="19" t="str">
        <f>IF([4]道具信息!R464="","",[4]道具信息!R464)</f>
        <v/>
      </c>
      <c r="S464" s="19" t="str">
        <f>IF([4]道具信息!S464="","",[4]道具信息!S464)</f>
        <v/>
      </c>
      <c r="T464" s="19" t="str">
        <f>IF([4]道具信息!T464="","",[4]道具信息!T464)</f>
        <v/>
      </c>
      <c r="U464" s="19" t="str">
        <f>IF([4]道具信息!U464="","",[4]道具信息!U464)</f>
        <v/>
      </c>
      <c r="V464" s="19" t="str">
        <f>IF([4]道具信息!V464="","",[4]道具信息!V464)</f>
        <v/>
      </c>
      <c r="W464" s="19" t="str">
        <f>IF([4]道具信息!W464="","",[4]道具信息!W464)</f>
        <v/>
      </c>
      <c r="X464" s="19" t="str">
        <f>IF([4]道具信息!X464="","",[4]道具信息!X464)</f>
        <v/>
      </c>
      <c r="Y464" s="19" t="str">
        <f>IF([4]道具信息!Y464="","",[4]道具信息!Y464)</f>
        <v/>
      </c>
      <c r="Z464" s="19" t="str">
        <f>IF([4]道具信息!Z464="","",[4]道具信息!Z464)</f>
        <v/>
      </c>
    </row>
    <row r="465" spans="1:26" x14ac:dyDescent="0.15">
      <c r="A465" s="19" t="str">
        <f>IF([4]道具信息!A465="","",[4]道具信息!A465)</f>
        <v/>
      </c>
      <c r="B465" s="19" t="str">
        <f>IF([4]道具信息!B465="","",[4]道具信息!B465)</f>
        <v/>
      </c>
      <c r="C465" s="19">
        <f>IF([4]道具信息!C465="","",[4]道具信息!C465)</f>
        <v>24057</v>
      </c>
      <c r="D465" s="19" t="str">
        <f>IF([4]道具信息!D465="","",[4]道具信息!D465)</f>
        <v>计无所出·极-残片</v>
      </c>
      <c r="E465" s="19" t="str">
        <f>IF([4]道具信息!E465="","",[4]道具信息!E465)</f>
        <v/>
      </c>
      <c r="F465" s="19">
        <f>IF([4]道具信息!F465="","",[4]道具信息!F465)</f>
        <v>1</v>
      </c>
      <c r="G465" s="19">
        <f>IF([4]道具信息!G465="","",[4]道具信息!G465)</f>
        <v>1</v>
      </c>
      <c r="H465" s="19">
        <f>IF([4]道具信息!H465="","",[4]道具信息!H465)</f>
        <v>1</v>
      </c>
      <c r="I465" s="19" t="str">
        <f>IF([4]道具信息!I465="","",[4]道具信息!I465)</f>
        <v/>
      </c>
      <c r="J465" s="19" t="str">
        <f>IF([4]道具信息!J465="","",[4]道具信息!J465)</f>
        <v/>
      </c>
      <c r="K465" s="19" t="str">
        <f>IF([4]道具信息!K465="","",[4]道具信息!K465)</f>
        <v/>
      </c>
      <c r="L465" s="19" t="str">
        <f>IF([4]道具信息!L465="","",[4]道具信息!L465)</f>
        <v/>
      </c>
      <c r="M465" s="19" t="str">
        <f>IF([4]道具信息!M465="","",[4]道具信息!M465)</f>
        <v/>
      </c>
      <c r="N465" s="19" t="str">
        <f>IF([4]道具信息!N465="","",[4]道具信息!N465)</f>
        <v/>
      </c>
      <c r="O465" s="19" t="str">
        <f>IF([4]道具信息!O465="","",[4]道具信息!O465)</f>
        <v/>
      </c>
      <c r="P465" s="19" t="str">
        <f>IF([4]道具信息!P465="","",[4]道具信息!P465)</f>
        <v/>
      </c>
      <c r="Q465" s="19" t="str">
        <f>IF([4]道具信息!Q465="","",[4]道具信息!Q465)</f>
        <v/>
      </c>
      <c r="R465" s="19" t="str">
        <f>IF([4]道具信息!R465="","",[4]道具信息!R465)</f>
        <v/>
      </c>
      <c r="S465" s="19" t="str">
        <f>IF([4]道具信息!S465="","",[4]道具信息!S465)</f>
        <v/>
      </c>
      <c r="T465" s="19" t="str">
        <f>IF([4]道具信息!T465="","",[4]道具信息!T465)</f>
        <v/>
      </c>
      <c r="U465" s="19" t="str">
        <f>IF([4]道具信息!U465="","",[4]道具信息!U465)</f>
        <v/>
      </c>
      <c r="V465" s="19" t="str">
        <f>IF([4]道具信息!V465="","",[4]道具信息!V465)</f>
        <v/>
      </c>
      <c r="W465" s="19" t="str">
        <f>IF([4]道具信息!W465="","",[4]道具信息!W465)</f>
        <v/>
      </c>
      <c r="X465" s="19" t="str">
        <f>IF([4]道具信息!X465="","",[4]道具信息!X465)</f>
        <v/>
      </c>
      <c r="Y465" s="19" t="str">
        <f>IF([4]道具信息!Y465="","",[4]道具信息!Y465)</f>
        <v/>
      </c>
      <c r="Z465" s="19" t="str">
        <f>IF([4]道具信息!Z465="","",[4]道具信息!Z465)</f>
        <v/>
      </c>
    </row>
    <row r="466" spans="1:26" x14ac:dyDescent="0.15">
      <c r="A466" s="19" t="str">
        <f>IF([4]道具信息!A466="","",[4]道具信息!A466)</f>
        <v/>
      </c>
      <c r="B466" s="19" t="str">
        <f>IF([4]道具信息!B466="","",[4]道具信息!B466)</f>
        <v/>
      </c>
      <c r="C466" s="19">
        <f>IF([4]道具信息!C466="","",[4]道具信息!C466)</f>
        <v>23410</v>
      </c>
      <c r="D466" s="19" t="str">
        <f>IF([4]道具信息!D466="","",[4]道具信息!D466)</f>
        <v>无字天书碎片</v>
      </c>
      <c r="E466" s="19" t="str">
        <f>IF([4]道具信息!E466="","",[4]道具信息!E466)</f>
        <v/>
      </c>
      <c r="F466" s="19">
        <f>IF([4]道具信息!F466="","",[4]道具信息!F466)</f>
        <v>1</v>
      </c>
      <c r="G466" s="19">
        <f>IF([4]道具信息!G466="","",[4]道具信息!G466)</f>
        <v>1</v>
      </c>
      <c r="H466" s="19">
        <f>IF([4]道具信息!H466="","",[4]道具信息!H466)</f>
        <v>1</v>
      </c>
      <c r="I466" s="19" t="str">
        <f>IF([4]道具信息!I466="","",[4]道具信息!I466)</f>
        <v/>
      </c>
      <c r="J466" s="19" t="str">
        <f>IF([4]道具信息!J466="","",[4]道具信息!J466)</f>
        <v/>
      </c>
      <c r="K466" s="19" t="str">
        <f>IF([4]道具信息!K466="","",[4]道具信息!K466)</f>
        <v/>
      </c>
      <c r="L466" s="19" t="str">
        <f>IF([4]道具信息!L466="","",[4]道具信息!L466)</f>
        <v/>
      </c>
      <c r="M466" s="19" t="str">
        <f>IF([4]道具信息!M466="","",[4]道具信息!M466)</f>
        <v/>
      </c>
      <c r="N466" s="19" t="str">
        <f>IF([4]道具信息!N466="","",[4]道具信息!N466)</f>
        <v/>
      </c>
      <c r="O466" s="19" t="str">
        <f>IF([4]道具信息!O466="","",[4]道具信息!O466)</f>
        <v/>
      </c>
      <c r="P466" s="19" t="str">
        <f>IF([4]道具信息!P466="","",[4]道具信息!P466)</f>
        <v/>
      </c>
      <c r="Q466" s="19" t="str">
        <f>IF([4]道具信息!Q466="","",[4]道具信息!Q466)</f>
        <v/>
      </c>
      <c r="R466" s="19" t="str">
        <f>IF([4]道具信息!R466="","",[4]道具信息!R466)</f>
        <v/>
      </c>
      <c r="S466" s="19" t="str">
        <f>IF([4]道具信息!S466="","",[4]道具信息!S466)</f>
        <v/>
      </c>
      <c r="T466" s="19" t="str">
        <f>IF([4]道具信息!T466="","",[4]道具信息!T466)</f>
        <v/>
      </c>
      <c r="U466" s="19" t="str">
        <f>IF([4]道具信息!U466="","",[4]道具信息!U466)</f>
        <v/>
      </c>
      <c r="V466" s="19" t="str">
        <f>IF([4]道具信息!V466="","",[4]道具信息!V466)</f>
        <v/>
      </c>
      <c r="W466" s="19" t="str">
        <f>IF([4]道具信息!W466="","",[4]道具信息!W466)</f>
        <v/>
      </c>
      <c r="X466" s="19" t="str">
        <f>IF([4]道具信息!X466="","",[4]道具信息!X466)</f>
        <v/>
      </c>
      <c r="Y466" s="19" t="str">
        <f>IF([4]道具信息!Y466="","",[4]道具信息!Y466)</f>
        <v/>
      </c>
      <c r="Z466" s="19" t="str">
        <f>IF([4]道具信息!Z466="","",[4]道具信息!Z466)</f>
        <v/>
      </c>
    </row>
    <row r="467" spans="1:26" x14ac:dyDescent="0.15">
      <c r="A467" s="19" t="str">
        <f>IF([4]道具信息!A467="","",[4]道具信息!A467)</f>
        <v/>
      </c>
      <c r="B467" s="19" t="str">
        <f>IF([4]道具信息!B467="","",[4]道具信息!B467)</f>
        <v/>
      </c>
      <c r="C467" s="19">
        <f>IF([4]道具信息!C467="","",[4]道具信息!C467)</f>
        <v>24021</v>
      </c>
      <c r="D467" s="19" t="str">
        <f>IF([4]道具信息!D467="","",[4]道具信息!D467)</f>
        <v>三级阵旗随机宝箱</v>
      </c>
      <c r="E467" s="19" t="str">
        <f>IF([4]道具信息!E467="","",[4]道具信息!E467)</f>
        <v/>
      </c>
      <c r="F467" s="19">
        <f>IF([4]道具信息!F467="","",[4]道具信息!F467)</f>
        <v>1</v>
      </c>
      <c r="G467" s="19">
        <f>IF([4]道具信息!G467="","",[4]道具信息!G467)</f>
        <v>1</v>
      </c>
      <c r="H467" s="19">
        <f>IF([4]道具信息!H467="","",[4]道具信息!H467)</f>
        <v>1</v>
      </c>
      <c r="I467" s="19" t="str">
        <f>IF([4]道具信息!I467="","",[4]道具信息!I467)</f>
        <v/>
      </c>
      <c r="J467" s="19" t="str">
        <f>IF([4]道具信息!J467="","",[4]道具信息!J467)</f>
        <v/>
      </c>
      <c r="K467" s="19" t="str">
        <f>IF([4]道具信息!K467="","",[4]道具信息!K467)</f>
        <v/>
      </c>
      <c r="L467" s="19" t="str">
        <f>IF([4]道具信息!L467="","",[4]道具信息!L467)</f>
        <v/>
      </c>
      <c r="M467" s="19" t="str">
        <f>IF([4]道具信息!M467="","",[4]道具信息!M467)</f>
        <v/>
      </c>
      <c r="N467" s="19" t="str">
        <f>IF([4]道具信息!N467="","",[4]道具信息!N467)</f>
        <v/>
      </c>
      <c r="O467" s="19" t="str">
        <f>IF([4]道具信息!O467="","",[4]道具信息!O467)</f>
        <v/>
      </c>
      <c r="P467" s="19" t="str">
        <f>IF([4]道具信息!P467="","",[4]道具信息!P467)</f>
        <v/>
      </c>
      <c r="Q467" s="19" t="str">
        <f>IF([4]道具信息!Q467="","",[4]道具信息!Q467)</f>
        <v/>
      </c>
      <c r="R467" s="19" t="str">
        <f>IF([4]道具信息!R467="","",[4]道具信息!R467)</f>
        <v/>
      </c>
      <c r="S467" s="19" t="str">
        <f>IF([4]道具信息!S467="","",[4]道具信息!S467)</f>
        <v/>
      </c>
      <c r="T467" s="19" t="str">
        <f>IF([4]道具信息!T467="","",[4]道具信息!T467)</f>
        <v/>
      </c>
      <c r="U467" s="19" t="str">
        <f>IF([4]道具信息!U467="","",[4]道具信息!U467)</f>
        <v/>
      </c>
      <c r="V467" s="19" t="str">
        <f>IF([4]道具信息!V467="","",[4]道具信息!V467)</f>
        <v/>
      </c>
      <c r="W467" s="19" t="str">
        <f>IF([4]道具信息!W467="","",[4]道具信息!W467)</f>
        <v/>
      </c>
      <c r="X467" s="19" t="str">
        <f>IF([4]道具信息!X467="","",[4]道具信息!X467)</f>
        <v/>
      </c>
      <c r="Y467" s="19" t="str">
        <f>IF([4]道具信息!Y467="","",[4]道具信息!Y467)</f>
        <v/>
      </c>
      <c r="Z467" s="19" t="str">
        <f>IF([4]道具信息!Z467="","",[4]道具信息!Z467)</f>
        <v/>
      </c>
    </row>
    <row r="468" spans="1:26" x14ac:dyDescent="0.15">
      <c r="A468" s="19" t="str">
        <f>IF([4]道具信息!A468="","",[4]道具信息!A468)</f>
        <v/>
      </c>
      <c r="B468" s="19" t="str">
        <f>IF([4]道具信息!B468="","",[4]道具信息!B468)</f>
        <v/>
      </c>
      <c r="C468" s="19">
        <f>IF([4]道具信息!C468="","",[4]道具信息!C468)</f>
        <v>24078</v>
      </c>
      <c r="D468" s="19" t="str">
        <f>IF([4]道具信息!D468="","",[4]道具信息!D468)</f>
        <v>赛季武将碎片自选</v>
      </c>
      <c r="E468" s="19" t="str">
        <f>IF([4]道具信息!E468="","",[4]道具信息!E468)</f>
        <v/>
      </c>
      <c r="F468" s="19">
        <f>IF([4]道具信息!F468="","",[4]道具信息!F468)</f>
        <v>1</v>
      </c>
      <c r="G468" s="19">
        <f>IF([4]道具信息!G468="","",[4]道具信息!G468)</f>
        <v>1</v>
      </c>
      <c r="H468" s="19">
        <f>IF([4]道具信息!H468="","",[4]道具信息!H468)</f>
        <v>1</v>
      </c>
      <c r="I468" s="19" t="str">
        <f>IF([4]道具信息!I468="","",[4]道具信息!I468)</f>
        <v/>
      </c>
      <c r="J468" s="19" t="str">
        <f>IF([4]道具信息!J468="","",[4]道具信息!J468)</f>
        <v/>
      </c>
      <c r="K468" s="19" t="str">
        <f>IF([4]道具信息!K468="","",[4]道具信息!K468)</f>
        <v/>
      </c>
      <c r="L468" s="19" t="str">
        <f>IF([4]道具信息!L468="","",[4]道具信息!L468)</f>
        <v/>
      </c>
      <c r="M468" s="19" t="str">
        <f>IF([4]道具信息!M468="","",[4]道具信息!M468)</f>
        <v/>
      </c>
      <c r="N468" s="19" t="str">
        <f>IF([4]道具信息!N468="","",[4]道具信息!N468)</f>
        <v/>
      </c>
      <c r="O468" s="19" t="str">
        <f>IF([4]道具信息!O468="","",[4]道具信息!O468)</f>
        <v/>
      </c>
      <c r="P468" s="19" t="str">
        <f>IF([4]道具信息!P468="","",[4]道具信息!P468)</f>
        <v/>
      </c>
      <c r="Q468" s="19" t="str">
        <f>IF([4]道具信息!Q468="","",[4]道具信息!Q468)</f>
        <v/>
      </c>
      <c r="R468" s="19" t="str">
        <f>IF([4]道具信息!R468="","",[4]道具信息!R468)</f>
        <v/>
      </c>
      <c r="S468" s="19" t="str">
        <f>IF([4]道具信息!S468="","",[4]道具信息!S468)</f>
        <v/>
      </c>
      <c r="T468" s="19" t="str">
        <f>IF([4]道具信息!T468="","",[4]道具信息!T468)</f>
        <v/>
      </c>
      <c r="U468" s="19" t="str">
        <f>IF([4]道具信息!U468="","",[4]道具信息!U468)</f>
        <v/>
      </c>
      <c r="V468" s="19" t="str">
        <f>IF([4]道具信息!V468="","",[4]道具信息!V468)</f>
        <v/>
      </c>
      <c r="W468" s="19" t="str">
        <f>IF([4]道具信息!W468="","",[4]道具信息!W468)</f>
        <v/>
      </c>
      <c r="X468" s="19" t="str">
        <f>IF([4]道具信息!X468="","",[4]道具信息!X468)</f>
        <v/>
      </c>
      <c r="Y468" s="19" t="str">
        <f>IF([4]道具信息!Y468="","",[4]道具信息!Y468)</f>
        <v/>
      </c>
      <c r="Z468" s="19" t="str">
        <f>IF([4]道具信息!Z468="","",[4]道具信息!Z468)</f>
        <v/>
      </c>
    </row>
    <row r="469" spans="1:26" x14ac:dyDescent="0.15">
      <c r="A469" s="19" t="str">
        <f>IF([4]道具信息!A469="","",[4]道具信息!A469)</f>
        <v/>
      </c>
      <c r="B469" s="19" t="str">
        <f>IF([4]道具信息!B469="","",[4]道具信息!B469)</f>
        <v/>
      </c>
      <c r="C469" s="19" t="str">
        <f>IF([4]道具信息!C469="","",[4]道具信息!C469)</f>
        <v/>
      </c>
      <c r="D469" s="19" t="str">
        <f>IF([4]道具信息!D469="","",[4]道具信息!D469)</f>
        <v/>
      </c>
      <c r="E469" s="19" t="str">
        <f>IF([4]道具信息!E469="","",[4]道具信息!E469)</f>
        <v/>
      </c>
      <c r="F469" s="19">
        <f>IF([4]道具信息!F469="","",[4]道具信息!F469)</f>
        <v>1</v>
      </c>
      <c r="G469" s="19">
        <f>IF([4]道具信息!G469="","",[4]道具信息!G469)</f>
        <v>1</v>
      </c>
      <c r="H469" s="19">
        <f>IF([4]道具信息!H469="","",[4]道具信息!H469)</f>
        <v>1</v>
      </c>
      <c r="I469" s="19" t="str">
        <f>IF([4]道具信息!I469="","",[4]道具信息!I469)</f>
        <v/>
      </c>
      <c r="J469" s="19" t="str">
        <f>IF([4]道具信息!J469="","",[4]道具信息!J469)</f>
        <v/>
      </c>
      <c r="K469" s="19" t="str">
        <f>IF([4]道具信息!K469="","",[4]道具信息!K469)</f>
        <v/>
      </c>
      <c r="L469" s="19" t="str">
        <f>IF([4]道具信息!L469="","",[4]道具信息!L469)</f>
        <v/>
      </c>
      <c r="M469" s="19" t="str">
        <f>IF([4]道具信息!M469="","",[4]道具信息!M469)</f>
        <v/>
      </c>
      <c r="N469" s="19" t="str">
        <f>IF([4]道具信息!N469="","",[4]道具信息!N469)</f>
        <v/>
      </c>
      <c r="O469" s="19" t="str">
        <f>IF([4]道具信息!O469="","",[4]道具信息!O469)</f>
        <v/>
      </c>
      <c r="P469" s="19" t="str">
        <f>IF([4]道具信息!P469="","",[4]道具信息!P469)</f>
        <v/>
      </c>
      <c r="Q469" s="19" t="str">
        <f>IF([4]道具信息!Q469="","",[4]道具信息!Q469)</f>
        <v/>
      </c>
      <c r="R469" s="19" t="str">
        <f>IF([4]道具信息!R469="","",[4]道具信息!R469)</f>
        <v/>
      </c>
      <c r="S469" s="19" t="str">
        <f>IF([4]道具信息!S469="","",[4]道具信息!S469)</f>
        <v/>
      </c>
      <c r="T469" s="19" t="str">
        <f>IF([4]道具信息!T469="","",[4]道具信息!T469)</f>
        <v/>
      </c>
      <c r="U469" s="19" t="str">
        <f>IF([4]道具信息!U469="","",[4]道具信息!U469)</f>
        <v/>
      </c>
      <c r="V469" s="19" t="str">
        <f>IF([4]道具信息!V469="","",[4]道具信息!V469)</f>
        <v/>
      </c>
      <c r="W469" s="19" t="str">
        <f>IF([4]道具信息!W469="","",[4]道具信息!W469)</f>
        <v/>
      </c>
      <c r="X469" s="19" t="str">
        <f>IF([4]道具信息!X469="","",[4]道具信息!X469)</f>
        <v/>
      </c>
      <c r="Y469" s="19" t="str">
        <f>IF([4]道具信息!Y469="","",[4]道具信息!Y469)</f>
        <v/>
      </c>
      <c r="Z469" s="19" t="str">
        <f>IF([4]道具信息!Z469="","",[4]道具信息!Z469)</f>
        <v/>
      </c>
    </row>
    <row r="470" spans="1:26" x14ac:dyDescent="0.15">
      <c r="A470" s="19" t="str">
        <f>IF([4]道具信息!A470="","",[4]道具信息!A470)</f>
        <v/>
      </c>
      <c r="B470" s="19" t="str">
        <f>IF([4]道具信息!B470="","",[4]道具信息!B470)</f>
        <v/>
      </c>
      <c r="C470" s="19">
        <f>IF([4]道具信息!C470="","",[4]道具信息!C470)</f>
        <v>23521</v>
      </c>
      <c r="D470" s="19" t="str">
        <f>IF([4]道具信息!D470="","",[4]道具信息!D470)</f>
        <v>将军印碎片</v>
      </c>
      <c r="E470" s="19" t="str">
        <f>IF([4]道具信息!E470="","",[4]道具信息!E470)</f>
        <v/>
      </c>
      <c r="F470" s="19">
        <f>IF([4]道具信息!F470="","",[4]道具信息!F470)</f>
        <v>1</v>
      </c>
      <c r="G470" s="19">
        <f>IF([4]道具信息!G470="","",[4]道具信息!G470)</f>
        <v>1</v>
      </c>
      <c r="H470" s="19">
        <f>IF([4]道具信息!H470="","",[4]道具信息!H470)</f>
        <v>1</v>
      </c>
      <c r="I470" s="19" t="str">
        <f>IF([4]道具信息!I470="","",[4]道具信息!I470)</f>
        <v/>
      </c>
      <c r="J470" s="19" t="str">
        <f>IF([4]道具信息!J470="","",[4]道具信息!J470)</f>
        <v/>
      </c>
      <c r="K470" s="19" t="str">
        <f>IF([4]道具信息!K470="","",[4]道具信息!K470)</f>
        <v/>
      </c>
      <c r="L470" s="19" t="str">
        <f>IF([4]道具信息!L470="","",[4]道具信息!L470)</f>
        <v/>
      </c>
      <c r="M470" s="19" t="str">
        <f>IF([4]道具信息!M470="","",[4]道具信息!M470)</f>
        <v/>
      </c>
      <c r="N470" s="19" t="str">
        <f>IF([4]道具信息!N470="","",[4]道具信息!N470)</f>
        <v/>
      </c>
      <c r="O470" s="19" t="str">
        <f>IF([4]道具信息!O470="","",[4]道具信息!O470)</f>
        <v/>
      </c>
      <c r="P470" s="19" t="str">
        <f>IF([4]道具信息!P470="","",[4]道具信息!P470)</f>
        <v/>
      </c>
      <c r="Q470" s="19" t="str">
        <f>IF([4]道具信息!Q470="","",[4]道具信息!Q470)</f>
        <v/>
      </c>
      <c r="R470" s="19" t="str">
        <f>IF([4]道具信息!R470="","",[4]道具信息!R470)</f>
        <v/>
      </c>
      <c r="S470" s="19" t="str">
        <f>IF([4]道具信息!S470="","",[4]道具信息!S470)</f>
        <v/>
      </c>
      <c r="T470" s="19" t="str">
        <f>IF([4]道具信息!T470="","",[4]道具信息!T470)</f>
        <v/>
      </c>
      <c r="U470" s="19" t="str">
        <f>IF([4]道具信息!U470="","",[4]道具信息!U470)</f>
        <v/>
      </c>
      <c r="V470" s="19" t="str">
        <f>IF([4]道具信息!V470="","",[4]道具信息!V470)</f>
        <v/>
      </c>
      <c r="W470" s="19" t="str">
        <f>IF([4]道具信息!W470="","",[4]道具信息!W470)</f>
        <v/>
      </c>
      <c r="X470" s="19" t="str">
        <f>IF([4]道具信息!X470="","",[4]道具信息!X470)</f>
        <v/>
      </c>
      <c r="Y470" s="19" t="str">
        <f>IF([4]道具信息!Y470="","",[4]道具信息!Y470)</f>
        <v/>
      </c>
      <c r="Z470" s="19" t="str">
        <f>IF([4]道具信息!Z470="","",[4]道具信息!Z470)</f>
        <v/>
      </c>
    </row>
    <row r="471" spans="1:26" x14ac:dyDescent="0.15">
      <c r="A471" s="19" t="str">
        <f>IF([4]道具信息!A471="","",[4]道具信息!A471)</f>
        <v/>
      </c>
      <c r="B471" s="19" t="str">
        <f>IF([4]道具信息!B471="","",[4]道具信息!B471)</f>
        <v/>
      </c>
      <c r="C471" s="19">
        <f>IF([4]道具信息!C471="","",[4]道具信息!C471)</f>
        <v>23522</v>
      </c>
      <c r="D471" s="19" t="str">
        <f>IF([4]道具信息!D471="","",[4]道具信息!D471)</f>
        <v>上将印碎片</v>
      </c>
      <c r="E471" s="19" t="str">
        <f>IF([4]道具信息!E471="","",[4]道具信息!E471)</f>
        <v/>
      </c>
      <c r="F471" s="19">
        <f>IF([4]道具信息!F471="","",[4]道具信息!F471)</f>
        <v>1</v>
      </c>
      <c r="G471" s="19">
        <f>IF([4]道具信息!G471="","",[4]道具信息!G471)</f>
        <v>1</v>
      </c>
      <c r="H471" s="19">
        <f>IF([4]道具信息!H471="","",[4]道具信息!H471)</f>
        <v>1</v>
      </c>
      <c r="I471" s="19" t="str">
        <f>IF([4]道具信息!I471="","",[4]道具信息!I471)</f>
        <v/>
      </c>
      <c r="J471" s="19" t="str">
        <f>IF([4]道具信息!J471="","",[4]道具信息!J471)</f>
        <v/>
      </c>
      <c r="K471" s="19" t="str">
        <f>IF([4]道具信息!K471="","",[4]道具信息!K471)</f>
        <v/>
      </c>
      <c r="L471" s="19" t="str">
        <f>IF([4]道具信息!L471="","",[4]道具信息!L471)</f>
        <v/>
      </c>
      <c r="M471" s="19" t="str">
        <f>IF([4]道具信息!M471="","",[4]道具信息!M471)</f>
        <v/>
      </c>
      <c r="N471" s="19" t="str">
        <f>IF([4]道具信息!N471="","",[4]道具信息!N471)</f>
        <v/>
      </c>
      <c r="O471" s="19" t="str">
        <f>IF([4]道具信息!O471="","",[4]道具信息!O471)</f>
        <v/>
      </c>
      <c r="P471" s="19" t="str">
        <f>IF([4]道具信息!P471="","",[4]道具信息!P471)</f>
        <v/>
      </c>
      <c r="Q471" s="19" t="str">
        <f>IF([4]道具信息!Q471="","",[4]道具信息!Q471)</f>
        <v/>
      </c>
      <c r="R471" s="19" t="str">
        <f>IF([4]道具信息!R471="","",[4]道具信息!R471)</f>
        <v/>
      </c>
      <c r="S471" s="19" t="str">
        <f>IF([4]道具信息!S471="","",[4]道具信息!S471)</f>
        <v/>
      </c>
      <c r="T471" s="19" t="str">
        <f>IF([4]道具信息!T471="","",[4]道具信息!T471)</f>
        <v/>
      </c>
      <c r="U471" s="19" t="str">
        <f>IF([4]道具信息!U471="","",[4]道具信息!U471)</f>
        <v/>
      </c>
      <c r="V471" s="19" t="str">
        <f>IF([4]道具信息!V471="","",[4]道具信息!V471)</f>
        <v/>
      </c>
      <c r="W471" s="19" t="str">
        <f>IF([4]道具信息!W471="","",[4]道具信息!W471)</f>
        <v/>
      </c>
      <c r="X471" s="19" t="str">
        <f>IF([4]道具信息!X471="","",[4]道具信息!X471)</f>
        <v/>
      </c>
      <c r="Y471" s="19" t="str">
        <f>IF([4]道具信息!Y471="","",[4]道具信息!Y471)</f>
        <v/>
      </c>
      <c r="Z471" s="19" t="str">
        <f>IF([4]道具信息!Z471="","",[4]道具信息!Z471)</f>
        <v/>
      </c>
    </row>
    <row r="472" spans="1:26" x14ac:dyDescent="0.15">
      <c r="A472" s="19" t="str">
        <f>IF([4]道具信息!A472="","",[4]道具信息!A472)</f>
        <v/>
      </c>
      <c r="B472" s="19" t="str">
        <f>IF([4]道具信息!B472="","",[4]道具信息!B472)</f>
        <v/>
      </c>
      <c r="C472" s="19">
        <f>IF([4]道具信息!C472="","",[4]道具信息!C472)</f>
        <v>23523</v>
      </c>
      <c r="D472" s="19" t="str">
        <f>IF([4]道具信息!D472="","",[4]道具信息!D472)</f>
        <v>统帅印碎片</v>
      </c>
      <c r="E472" s="19" t="str">
        <f>IF([4]道具信息!E472="","",[4]道具信息!E472)</f>
        <v/>
      </c>
      <c r="F472" s="19">
        <f>IF([4]道具信息!F472="","",[4]道具信息!F472)</f>
        <v>1</v>
      </c>
      <c r="G472" s="19">
        <f>IF([4]道具信息!G472="","",[4]道具信息!G472)</f>
        <v>1</v>
      </c>
      <c r="H472" s="19">
        <f>IF([4]道具信息!H472="","",[4]道具信息!H472)</f>
        <v>1</v>
      </c>
      <c r="I472" s="19" t="str">
        <f>IF([4]道具信息!I472="","",[4]道具信息!I472)</f>
        <v/>
      </c>
      <c r="J472" s="19" t="str">
        <f>IF([4]道具信息!J472="","",[4]道具信息!J472)</f>
        <v/>
      </c>
      <c r="K472" s="19" t="str">
        <f>IF([4]道具信息!K472="","",[4]道具信息!K472)</f>
        <v/>
      </c>
      <c r="L472" s="19" t="str">
        <f>IF([4]道具信息!L472="","",[4]道具信息!L472)</f>
        <v/>
      </c>
      <c r="M472" s="19" t="str">
        <f>IF([4]道具信息!M472="","",[4]道具信息!M472)</f>
        <v/>
      </c>
      <c r="N472" s="19" t="str">
        <f>IF([4]道具信息!N472="","",[4]道具信息!N472)</f>
        <v/>
      </c>
      <c r="O472" s="19" t="str">
        <f>IF([4]道具信息!O472="","",[4]道具信息!O472)</f>
        <v/>
      </c>
      <c r="P472" s="19" t="str">
        <f>IF([4]道具信息!P472="","",[4]道具信息!P472)</f>
        <v/>
      </c>
      <c r="Q472" s="19" t="str">
        <f>IF([4]道具信息!Q472="","",[4]道具信息!Q472)</f>
        <v/>
      </c>
      <c r="R472" s="19" t="str">
        <f>IF([4]道具信息!R472="","",[4]道具信息!R472)</f>
        <v/>
      </c>
      <c r="S472" s="19" t="str">
        <f>IF([4]道具信息!S472="","",[4]道具信息!S472)</f>
        <v/>
      </c>
      <c r="T472" s="19" t="str">
        <f>IF([4]道具信息!T472="","",[4]道具信息!T472)</f>
        <v/>
      </c>
      <c r="U472" s="19" t="str">
        <f>IF([4]道具信息!U472="","",[4]道具信息!U472)</f>
        <v/>
      </c>
      <c r="V472" s="19" t="str">
        <f>IF([4]道具信息!V472="","",[4]道具信息!V472)</f>
        <v/>
      </c>
      <c r="W472" s="19" t="str">
        <f>IF([4]道具信息!W472="","",[4]道具信息!W472)</f>
        <v/>
      </c>
      <c r="X472" s="19" t="str">
        <f>IF([4]道具信息!X472="","",[4]道具信息!X472)</f>
        <v/>
      </c>
      <c r="Y472" s="19" t="str">
        <f>IF([4]道具信息!Y472="","",[4]道具信息!Y472)</f>
        <v/>
      </c>
      <c r="Z472" s="19" t="str">
        <f>IF([4]道具信息!Z472="","",[4]道具信息!Z472)</f>
        <v/>
      </c>
    </row>
    <row r="473" spans="1:26" x14ac:dyDescent="0.15">
      <c r="A473" s="19" t="str">
        <f>IF([4]道具信息!A473="","",[4]道具信息!A473)</f>
        <v/>
      </c>
      <c r="B473" s="19" t="str">
        <f>IF([4]道具信息!B473="","",[4]道具信息!B473)</f>
        <v/>
      </c>
      <c r="C473" s="19" t="str">
        <f>IF([4]道具信息!C473="","",[4]道具信息!C473)</f>
        <v/>
      </c>
      <c r="D473" s="19" t="str">
        <f>IF([4]道具信息!D473="","",[4]道具信息!D473)</f>
        <v/>
      </c>
      <c r="E473" s="19" t="str">
        <f>IF([4]道具信息!E473="","",[4]道具信息!E473)</f>
        <v/>
      </c>
      <c r="F473" s="19">
        <f>IF([4]道具信息!F473="","",[4]道具信息!F473)</f>
        <v>1</v>
      </c>
      <c r="G473" s="19">
        <f>IF([4]道具信息!G473="","",[4]道具信息!G473)</f>
        <v>1</v>
      </c>
      <c r="H473" s="19">
        <f>IF([4]道具信息!H473="","",[4]道具信息!H473)</f>
        <v>1</v>
      </c>
      <c r="I473" s="19" t="str">
        <f>IF([4]道具信息!I473="","",[4]道具信息!I473)</f>
        <v/>
      </c>
      <c r="J473" s="19" t="str">
        <f>IF([4]道具信息!J473="","",[4]道具信息!J473)</f>
        <v/>
      </c>
      <c r="K473" s="19" t="str">
        <f>IF([4]道具信息!K473="","",[4]道具信息!K473)</f>
        <v/>
      </c>
      <c r="L473" s="19" t="str">
        <f>IF([4]道具信息!L473="","",[4]道具信息!L473)</f>
        <v/>
      </c>
      <c r="M473" s="19" t="str">
        <f>IF([4]道具信息!M473="","",[4]道具信息!M473)</f>
        <v/>
      </c>
      <c r="N473" s="19" t="str">
        <f>IF([4]道具信息!N473="","",[4]道具信息!N473)</f>
        <v/>
      </c>
      <c r="O473" s="19" t="str">
        <f>IF([4]道具信息!O473="","",[4]道具信息!O473)</f>
        <v/>
      </c>
      <c r="P473" s="19" t="str">
        <f>IF([4]道具信息!P473="","",[4]道具信息!P473)</f>
        <v/>
      </c>
      <c r="Q473" s="19" t="str">
        <f>IF([4]道具信息!Q473="","",[4]道具信息!Q473)</f>
        <v/>
      </c>
      <c r="R473" s="19" t="str">
        <f>IF([4]道具信息!R473="","",[4]道具信息!R473)</f>
        <v/>
      </c>
      <c r="S473" s="19" t="str">
        <f>IF([4]道具信息!S473="","",[4]道具信息!S473)</f>
        <v/>
      </c>
      <c r="T473" s="19" t="str">
        <f>IF([4]道具信息!T473="","",[4]道具信息!T473)</f>
        <v/>
      </c>
      <c r="U473" s="19" t="str">
        <f>IF([4]道具信息!U473="","",[4]道具信息!U473)</f>
        <v/>
      </c>
      <c r="V473" s="19" t="str">
        <f>IF([4]道具信息!V473="","",[4]道具信息!V473)</f>
        <v/>
      </c>
      <c r="W473" s="19" t="str">
        <f>IF([4]道具信息!W473="","",[4]道具信息!W473)</f>
        <v/>
      </c>
      <c r="X473" s="19" t="str">
        <f>IF([4]道具信息!X473="","",[4]道具信息!X473)</f>
        <v/>
      </c>
      <c r="Y473" s="19" t="str">
        <f>IF([4]道具信息!Y473="","",[4]道具信息!Y473)</f>
        <v/>
      </c>
      <c r="Z473" s="19" t="str">
        <f>IF([4]道具信息!Z473="","",[4]道具信息!Z473)</f>
        <v/>
      </c>
    </row>
    <row r="474" spans="1:26" x14ac:dyDescent="0.15">
      <c r="A474" s="19" t="str">
        <f>IF([4]道具信息!A474="","",[4]道具信息!A474)</f>
        <v/>
      </c>
      <c r="B474" s="19" t="str">
        <f>IF([4]道具信息!B474="","",[4]道具信息!B474)</f>
        <v/>
      </c>
      <c r="C474" s="19" t="str">
        <f>IF([4]道具信息!C474="","",[4]道具信息!C474)</f>
        <v/>
      </c>
      <c r="D474" s="19" t="str">
        <f>IF([4]道具信息!D474="","",[4]道具信息!D474)</f>
        <v/>
      </c>
      <c r="E474" s="19" t="str">
        <f>IF([4]道具信息!E474="","",[4]道具信息!E474)</f>
        <v/>
      </c>
      <c r="F474" s="19">
        <f>IF([4]道具信息!F474="","",[4]道具信息!F474)</f>
        <v>1</v>
      </c>
      <c r="G474" s="19">
        <f>IF([4]道具信息!G474="","",[4]道具信息!G474)</f>
        <v>1</v>
      </c>
      <c r="H474" s="19">
        <f>IF([4]道具信息!H474="","",[4]道具信息!H474)</f>
        <v>1</v>
      </c>
      <c r="I474" s="19" t="str">
        <f>IF([4]道具信息!I474="","",[4]道具信息!I474)</f>
        <v/>
      </c>
      <c r="J474" s="19" t="str">
        <f>IF([4]道具信息!J474="","",[4]道具信息!J474)</f>
        <v/>
      </c>
      <c r="K474" s="19" t="str">
        <f>IF([4]道具信息!K474="","",[4]道具信息!K474)</f>
        <v/>
      </c>
      <c r="L474" s="19" t="str">
        <f>IF([4]道具信息!L474="","",[4]道具信息!L474)</f>
        <v/>
      </c>
      <c r="M474" s="19" t="str">
        <f>IF([4]道具信息!M474="","",[4]道具信息!M474)</f>
        <v/>
      </c>
      <c r="N474" s="19" t="str">
        <f>IF([4]道具信息!N474="","",[4]道具信息!N474)</f>
        <v/>
      </c>
      <c r="O474" s="19" t="str">
        <f>IF([4]道具信息!O474="","",[4]道具信息!O474)</f>
        <v/>
      </c>
      <c r="P474" s="19" t="str">
        <f>IF([4]道具信息!P474="","",[4]道具信息!P474)</f>
        <v/>
      </c>
      <c r="Q474" s="19" t="str">
        <f>IF([4]道具信息!Q474="","",[4]道具信息!Q474)</f>
        <v/>
      </c>
      <c r="R474" s="19" t="str">
        <f>IF([4]道具信息!R474="","",[4]道具信息!R474)</f>
        <v/>
      </c>
      <c r="S474" s="19" t="str">
        <f>IF([4]道具信息!S474="","",[4]道具信息!S474)</f>
        <v/>
      </c>
      <c r="T474" s="19" t="str">
        <f>IF([4]道具信息!T474="","",[4]道具信息!T474)</f>
        <v/>
      </c>
      <c r="U474" s="19" t="str">
        <f>IF([4]道具信息!U474="","",[4]道具信息!U474)</f>
        <v/>
      </c>
      <c r="V474" s="19" t="str">
        <f>IF([4]道具信息!V474="","",[4]道具信息!V474)</f>
        <v/>
      </c>
      <c r="W474" s="19" t="str">
        <f>IF([4]道具信息!W474="","",[4]道具信息!W474)</f>
        <v/>
      </c>
      <c r="X474" s="19" t="str">
        <f>IF([4]道具信息!X474="","",[4]道具信息!X474)</f>
        <v/>
      </c>
      <c r="Y474" s="19" t="str">
        <f>IF([4]道具信息!Y474="","",[4]道具信息!Y474)</f>
        <v/>
      </c>
      <c r="Z474" s="19" t="str">
        <f>IF([4]道具信息!Z474="","",[4]道具信息!Z474)</f>
        <v/>
      </c>
    </row>
    <row r="475" spans="1:26" x14ac:dyDescent="0.15">
      <c r="A475" s="19" t="str">
        <f>IF([4]道具信息!A475="","",[4]道具信息!A475)</f>
        <v/>
      </c>
      <c r="B475" s="19" t="str">
        <f>IF([4]道具信息!B475="","",[4]道具信息!B475)</f>
        <v/>
      </c>
      <c r="C475" s="19" t="str">
        <f>IF([4]道具信息!C475="","",[4]道具信息!C475)</f>
        <v/>
      </c>
      <c r="D475" s="19" t="str">
        <f>IF([4]道具信息!D475="","",[4]道具信息!D475)</f>
        <v/>
      </c>
      <c r="E475" s="19" t="str">
        <f>IF([4]道具信息!E475="","",[4]道具信息!E475)</f>
        <v/>
      </c>
      <c r="F475" s="19">
        <f>IF([4]道具信息!F475="","",[4]道具信息!F475)</f>
        <v>1</v>
      </c>
      <c r="G475" s="19">
        <f>IF([4]道具信息!G475="","",[4]道具信息!G475)</f>
        <v>1</v>
      </c>
      <c r="H475" s="19">
        <f>IF([4]道具信息!H475="","",[4]道具信息!H475)</f>
        <v>1</v>
      </c>
      <c r="I475" s="19" t="str">
        <f>IF([4]道具信息!I475="","",[4]道具信息!I475)</f>
        <v/>
      </c>
      <c r="J475" s="19" t="str">
        <f>IF([4]道具信息!J475="","",[4]道具信息!J475)</f>
        <v/>
      </c>
      <c r="K475" s="19" t="str">
        <f>IF([4]道具信息!K475="","",[4]道具信息!K475)</f>
        <v/>
      </c>
      <c r="L475" s="19" t="str">
        <f>IF([4]道具信息!L475="","",[4]道具信息!L475)</f>
        <v/>
      </c>
      <c r="M475" s="19" t="str">
        <f>IF([4]道具信息!M475="","",[4]道具信息!M475)</f>
        <v/>
      </c>
      <c r="N475" s="19" t="str">
        <f>IF([4]道具信息!N475="","",[4]道具信息!N475)</f>
        <v/>
      </c>
      <c r="O475" s="19" t="str">
        <f>IF([4]道具信息!O475="","",[4]道具信息!O475)</f>
        <v/>
      </c>
      <c r="P475" s="19" t="str">
        <f>IF([4]道具信息!P475="","",[4]道具信息!P475)</f>
        <v/>
      </c>
      <c r="Q475" s="19" t="str">
        <f>IF([4]道具信息!Q475="","",[4]道具信息!Q475)</f>
        <v/>
      </c>
      <c r="R475" s="19" t="str">
        <f>IF([4]道具信息!R475="","",[4]道具信息!R475)</f>
        <v/>
      </c>
      <c r="S475" s="19" t="str">
        <f>IF([4]道具信息!S475="","",[4]道具信息!S475)</f>
        <v/>
      </c>
      <c r="T475" s="19" t="str">
        <f>IF([4]道具信息!T475="","",[4]道具信息!T475)</f>
        <v/>
      </c>
      <c r="U475" s="19" t="str">
        <f>IF([4]道具信息!U475="","",[4]道具信息!U475)</f>
        <v/>
      </c>
      <c r="V475" s="19" t="str">
        <f>IF([4]道具信息!V475="","",[4]道具信息!V475)</f>
        <v/>
      </c>
      <c r="W475" s="19" t="str">
        <f>IF([4]道具信息!W475="","",[4]道具信息!W475)</f>
        <v/>
      </c>
      <c r="X475" s="19" t="str">
        <f>IF([4]道具信息!X475="","",[4]道具信息!X475)</f>
        <v/>
      </c>
      <c r="Y475" s="19" t="str">
        <f>IF([4]道具信息!Y475="","",[4]道具信息!Y475)</f>
        <v/>
      </c>
      <c r="Z475" s="19" t="str">
        <f>IF([4]道具信息!Z475="","",[4]道具信息!Z475)</f>
        <v/>
      </c>
    </row>
    <row r="476" spans="1:26" x14ac:dyDescent="0.15">
      <c r="A476" s="19" t="str">
        <f>IF([4]道具信息!A476="","",[4]道具信息!A476)</f>
        <v/>
      </c>
      <c r="B476" s="19" t="str">
        <f>IF([4]道具信息!B476="","",[4]道具信息!B476)</f>
        <v/>
      </c>
      <c r="C476" s="19" t="str">
        <f>IF([4]道具信息!C476="","",[4]道具信息!C476)</f>
        <v/>
      </c>
      <c r="D476" s="19" t="str">
        <f>IF([4]道具信息!D476="","",[4]道具信息!D476)</f>
        <v/>
      </c>
      <c r="E476" s="19" t="str">
        <f>IF([4]道具信息!E476="","",[4]道具信息!E476)</f>
        <v/>
      </c>
      <c r="F476" s="19">
        <f>IF([4]道具信息!F476="","",[4]道具信息!F476)</f>
        <v>1</v>
      </c>
      <c r="G476" s="19">
        <f>IF([4]道具信息!G476="","",[4]道具信息!G476)</f>
        <v>1</v>
      </c>
      <c r="H476" s="19">
        <f>IF([4]道具信息!H476="","",[4]道具信息!H476)</f>
        <v>1</v>
      </c>
      <c r="I476" s="19" t="str">
        <f>IF([4]道具信息!I476="","",[4]道具信息!I476)</f>
        <v/>
      </c>
      <c r="J476" s="19" t="str">
        <f>IF([4]道具信息!J476="","",[4]道具信息!J476)</f>
        <v/>
      </c>
      <c r="K476" s="19" t="str">
        <f>IF([4]道具信息!K476="","",[4]道具信息!K476)</f>
        <v/>
      </c>
      <c r="L476" s="19" t="str">
        <f>IF([4]道具信息!L476="","",[4]道具信息!L476)</f>
        <v/>
      </c>
      <c r="M476" s="19" t="str">
        <f>IF([4]道具信息!M476="","",[4]道具信息!M476)</f>
        <v/>
      </c>
      <c r="N476" s="19" t="str">
        <f>IF([4]道具信息!N476="","",[4]道具信息!N476)</f>
        <v/>
      </c>
      <c r="O476" s="19" t="str">
        <f>IF([4]道具信息!O476="","",[4]道具信息!O476)</f>
        <v/>
      </c>
      <c r="P476" s="19" t="str">
        <f>IF([4]道具信息!P476="","",[4]道具信息!P476)</f>
        <v/>
      </c>
      <c r="Q476" s="19" t="str">
        <f>IF([4]道具信息!Q476="","",[4]道具信息!Q476)</f>
        <v/>
      </c>
      <c r="R476" s="19" t="str">
        <f>IF([4]道具信息!R476="","",[4]道具信息!R476)</f>
        <v/>
      </c>
      <c r="S476" s="19" t="str">
        <f>IF([4]道具信息!S476="","",[4]道具信息!S476)</f>
        <v/>
      </c>
      <c r="T476" s="19" t="str">
        <f>IF([4]道具信息!T476="","",[4]道具信息!T476)</f>
        <v/>
      </c>
      <c r="U476" s="19" t="str">
        <f>IF([4]道具信息!U476="","",[4]道具信息!U476)</f>
        <v/>
      </c>
      <c r="V476" s="19" t="str">
        <f>IF([4]道具信息!V476="","",[4]道具信息!V476)</f>
        <v/>
      </c>
      <c r="W476" s="19" t="str">
        <f>IF([4]道具信息!W476="","",[4]道具信息!W476)</f>
        <v/>
      </c>
      <c r="X476" s="19" t="str">
        <f>IF([4]道具信息!X476="","",[4]道具信息!X476)</f>
        <v/>
      </c>
      <c r="Y476" s="19" t="str">
        <f>IF([4]道具信息!Y476="","",[4]道具信息!Y476)</f>
        <v/>
      </c>
      <c r="Z476" s="19" t="str">
        <f>IF([4]道具信息!Z476="","",[4]道具信息!Z476)</f>
        <v/>
      </c>
    </row>
    <row r="477" spans="1:26" x14ac:dyDescent="0.15">
      <c r="A477" s="19" t="str">
        <f>IF([4]道具信息!A477="","",[4]道具信息!A477)</f>
        <v/>
      </c>
      <c r="B477" s="19" t="str">
        <f>IF([4]道具信息!B477="","",[4]道具信息!B477)</f>
        <v/>
      </c>
      <c r="C477" s="19" t="str">
        <f>IF([4]道具信息!C477="","",[4]道具信息!C477)</f>
        <v/>
      </c>
      <c r="D477" s="19" t="str">
        <f>IF([4]道具信息!D477="","",[4]道具信息!D477)</f>
        <v/>
      </c>
      <c r="E477" s="19" t="str">
        <f>IF([4]道具信息!E477="","",[4]道具信息!E477)</f>
        <v/>
      </c>
      <c r="F477" s="19">
        <f>IF([4]道具信息!F477="","",[4]道具信息!F477)</f>
        <v>1</v>
      </c>
      <c r="G477" s="19">
        <f>IF([4]道具信息!G477="","",[4]道具信息!G477)</f>
        <v>1</v>
      </c>
      <c r="H477" s="19">
        <f>IF([4]道具信息!H477="","",[4]道具信息!H477)</f>
        <v>1</v>
      </c>
      <c r="I477" s="19" t="str">
        <f>IF([4]道具信息!I477="","",[4]道具信息!I477)</f>
        <v/>
      </c>
      <c r="J477" s="19" t="str">
        <f>IF([4]道具信息!J477="","",[4]道具信息!J477)</f>
        <v/>
      </c>
      <c r="K477" s="19" t="str">
        <f>IF([4]道具信息!K477="","",[4]道具信息!K477)</f>
        <v/>
      </c>
      <c r="L477" s="19" t="str">
        <f>IF([4]道具信息!L477="","",[4]道具信息!L477)</f>
        <v/>
      </c>
      <c r="M477" s="19" t="str">
        <f>IF([4]道具信息!M477="","",[4]道具信息!M477)</f>
        <v/>
      </c>
      <c r="N477" s="19" t="str">
        <f>IF([4]道具信息!N477="","",[4]道具信息!N477)</f>
        <v/>
      </c>
      <c r="O477" s="19" t="str">
        <f>IF([4]道具信息!O477="","",[4]道具信息!O477)</f>
        <v/>
      </c>
      <c r="P477" s="19" t="str">
        <f>IF([4]道具信息!P477="","",[4]道具信息!P477)</f>
        <v/>
      </c>
      <c r="Q477" s="19" t="str">
        <f>IF([4]道具信息!Q477="","",[4]道具信息!Q477)</f>
        <v/>
      </c>
      <c r="R477" s="19" t="str">
        <f>IF([4]道具信息!R477="","",[4]道具信息!R477)</f>
        <v/>
      </c>
      <c r="S477" s="19" t="str">
        <f>IF([4]道具信息!S477="","",[4]道具信息!S477)</f>
        <v/>
      </c>
      <c r="T477" s="19" t="str">
        <f>IF([4]道具信息!T477="","",[4]道具信息!T477)</f>
        <v/>
      </c>
      <c r="U477" s="19" t="str">
        <f>IF([4]道具信息!U477="","",[4]道具信息!U477)</f>
        <v/>
      </c>
      <c r="V477" s="19" t="str">
        <f>IF([4]道具信息!V477="","",[4]道具信息!V477)</f>
        <v/>
      </c>
      <c r="W477" s="19" t="str">
        <f>IF([4]道具信息!W477="","",[4]道具信息!W477)</f>
        <v/>
      </c>
      <c r="X477" s="19" t="str">
        <f>IF([4]道具信息!X477="","",[4]道具信息!X477)</f>
        <v/>
      </c>
      <c r="Y477" s="19" t="str">
        <f>IF([4]道具信息!Y477="","",[4]道具信息!Y477)</f>
        <v/>
      </c>
      <c r="Z477" s="19" t="str">
        <f>IF([4]道具信息!Z477="","",[4]道具信息!Z477)</f>
        <v/>
      </c>
    </row>
    <row r="478" spans="1:26" x14ac:dyDescent="0.15">
      <c r="A478" s="19" t="str">
        <f>IF([4]道具信息!A478="","",[4]道具信息!A478)</f>
        <v/>
      </c>
      <c r="B478" s="19" t="str">
        <f>IF([4]道具信息!B478="","",[4]道具信息!B478)</f>
        <v/>
      </c>
      <c r="C478" s="19" t="str">
        <f>IF([4]道具信息!C478="","",[4]道具信息!C478)</f>
        <v/>
      </c>
      <c r="D478" s="19" t="str">
        <f>IF([4]道具信息!D478="","",[4]道具信息!D478)</f>
        <v/>
      </c>
      <c r="E478" s="19" t="str">
        <f>IF([4]道具信息!E478="","",[4]道具信息!E478)</f>
        <v/>
      </c>
      <c r="F478" s="19">
        <f>IF([4]道具信息!F478="","",[4]道具信息!F478)</f>
        <v>1</v>
      </c>
      <c r="G478" s="19">
        <f>IF([4]道具信息!G478="","",[4]道具信息!G478)</f>
        <v>1</v>
      </c>
      <c r="H478" s="19">
        <f>IF([4]道具信息!H478="","",[4]道具信息!H478)</f>
        <v>1</v>
      </c>
      <c r="I478" s="19" t="str">
        <f>IF([4]道具信息!I478="","",[4]道具信息!I478)</f>
        <v/>
      </c>
      <c r="J478" s="19" t="str">
        <f>IF([4]道具信息!J478="","",[4]道具信息!J478)</f>
        <v/>
      </c>
      <c r="K478" s="19" t="str">
        <f>IF([4]道具信息!K478="","",[4]道具信息!K478)</f>
        <v/>
      </c>
      <c r="L478" s="19" t="str">
        <f>IF([4]道具信息!L478="","",[4]道具信息!L478)</f>
        <v/>
      </c>
      <c r="M478" s="19" t="str">
        <f>IF([4]道具信息!M478="","",[4]道具信息!M478)</f>
        <v/>
      </c>
      <c r="N478" s="19" t="str">
        <f>IF([4]道具信息!N478="","",[4]道具信息!N478)</f>
        <v/>
      </c>
      <c r="O478" s="19" t="str">
        <f>IF([4]道具信息!O478="","",[4]道具信息!O478)</f>
        <v/>
      </c>
      <c r="P478" s="19" t="str">
        <f>IF([4]道具信息!P478="","",[4]道具信息!P478)</f>
        <v/>
      </c>
      <c r="Q478" s="19" t="str">
        <f>IF([4]道具信息!Q478="","",[4]道具信息!Q478)</f>
        <v/>
      </c>
      <c r="R478" s="19" t="str">
        <f>IF([4]道具信息!R478="","",[4]道具信息!R478)</f>
        <v/>
      </c>
      <c r="S478" s="19" t="str">
        <f>IF([4]道具信息!S478="","",[4]道具信息!S478)</f>
        <v/>
      </c>
      <c r="T478" s="19" t="str">
        <f>IF([4]道具信息!T478="","",[4]道具信息!T478)</f>
        <v/>
      </c>
      <c r="U478" s="19" t="str">
        <f>IF([4]道具信息!U478="","",[4]道具信息!U478)</f>
        <v/>
      </c>
      <c r="V478" s="19" t="str">
        <f>IF([4]道具信息!V478="","",[4]道具信息!V478)</f>
        <v/>
      </c>
      <c r="W478" s="19" t="str">
        <f>IF([4]道具信息!W478="","",[4]道具信息!W478)</f>
        <v/>
      </c>
      <c r="X478" s="19" t="str">
        <f>IF([4]道具信息!X478="","",[4]道具信息!X478)</f>
        <v/>
      </c>
      <c r="Y478" s="19" t="str">
        <f>IF([4]道具信息!Y478="","",[4]道具信息!Y478)</f>
        <v/>
      </c>
      <c r="Z478" s="19" t="str">
        <f>IF([4]道具信息!Z478="","",[4]道具信息!Z478)</f>
        <v/>
      </c>
    </row>
    <row r="479" spans="1:26" x14ac:dyDescent="0.15">
      <c r="A479" s="19" t="str">
        <f>IF([4]道具信息!A479="","",[4]道具信息!A479)</f>
        <v/>
      </c>
      <c r="B479" s="19" t="str">
        <f>IF([4]道具信息!B479="","",[4]道具信息!B479)</f>
        <v/>
      </c>
      <c r="C479" s="19" t="str">
        <f>IF([4]道具信息!C479="","",[4]道具信息!C479)</f>
        <v/>
      </c>
      <c r="D479" s="19" t="str">
        <f>IF([4]道具信息!D479="","",[4]道具信息!D479)</f>
        <v/>
      </c>
      <c r="E479" s="19" t="str">
        <f>IF([4]道具信息!E479="","",[4]道具信息!E479)</f>
        <v/>
      </c>
      <c r="F479" s="19">
        <f>IF([4]道具信息!F479="","",[4]道具信息!F479)</f>
        <v>1</v>
      </c>
      <c r="G479" s="19">
        <f>IF([4]道具信息!G479="","",[4]道具信息!G479)</f>
        <v>1</v>
      </c>
      <c r="H479" s="19">
        <f>IF([4]道具信息!H479="","",[4]道具信息!H479)</f>
        <v>1</v>
      </c>
      <c r="I479" s="19" t="str">
        <f>IF([4]道具信息!I479="","",[4]道具信息!I479)</f>
        <v/>
      </c>
      <c r="J479" s="19" t="str">
        <f>IF([4]道具信息!J479="","",[4]道具信息!J479)</f>
        <v/>
      </c>
      <c r="K479" s="19" t="str">
        <f>IF([4]道具信息!K479="","",[4]道具信息!K479)</f>
        <v/>
      </c>
      <c r="L479" s="19" t="str">
        <f>IF([4]道具信息!L479="","",[4]道具信息!L479)</f>
        <v/>
      </c>
      <c r="M479" s="19" t="str">
        <f>IF([4]道具信息!M479="","",[4]道具信息!M479)</f>
        <v/>
      </c>
      <c r="N479" s="19" t="str">
        <f>IF([4]道具信息!N479="","",[4]道具信息!N479)</f>
        <v/>
      </c>
      <c r="O479" s="19" t="str">
        <f>IF([4]道具信息!O479="","",[4]道具信息!O479)</f>
        <v/>
      </c>
      <c r="P479" s="19" t="str">
        <f>IF([4]道具信息!P479="","",[4]道具信息!P479)</f>
        <v/>
      </c>
      <c r="Q479" s="19" t="str">
        <f>IF([4]道具信息!Q479="","",[4]道具信息!Q479)</f>
        <v/>
      </c>
      <c r="R479" s="19" t="str">
        <f>IF([4]道具信息!R479="","",[4]道具信息!R479)</f>
        <v/>
      </c>
      <c r="S479" s="19" t="str">
        <f>IF([4]道具信息!S479="","",[4]道具信息!S479)</f>
        <v/>
      </c>
      <c r="T479" s="19" t="str">
        <f>IF([4]道具信息!T479="","",[4]道具信息!T479)</f>
        <v/>
      </c>
      <c r="U479" s="19" t="str">
        <f>IF([4]道具信息!U479="","",[4]道具信息!U479)</f>
        <v/>
      </c>
      <c r="V479" s="19" t="str">
        <f>IF([4]道具信息!V479="","",[4]道具信息!V479)</f>
        <v/>
      </c>
      <c r="W479" s="19" t="str">
        <f>IF([4]道具信息!W479="","",[4]道具信息!W479)</f>
        <v/>
      </c>
      <c r="X479" s="19" t="str">
        <f>IF([4]道具信息!X479="","",[4]道具信息!X479)</f>
        <v/>
      </c>
      <c r="Y479" s="19" t="str">
        <f>IF([4]道具信息!Y479="","",[4]道具信息!Y479)</f>
        <v/>
      </c>
      <c r="Z479" s="19" t="str">
        <f>IF([4]道具信息!Z479="","",[4]道具信息!Z479)</f>
        <v/>
      </c>
    </row>
    <row r="480" spans="1:26" x14ac:dyDescent="0.15">
      <c r="A480" s="19" t="str">
        <f>IF([4]道具信息!A480="","",[4]道具信息!A480)</f>
        <v/>
      </c>
      <c r="B480" s="19" t="str">
        <f>IF([4]道具信息!B480="","",[4]道具信息!B480)</f>
        <v/>
      </c>
      <c r="C480" s="19" t="str">
        <f>IF([4]道具信息!C480="","",[4]道具信息!C480)</f>
        <v/>
      </c>
      <c r="D480" s="19" t="str">
        <f>IF([4]道具信息!D480="","",[4]道具信息!D480)</f>
        <v/>
      </c>
      <c r="E480" s="19" t="str">
        <f>IF([4]道具信息!E480="","",[4]道具信息!E480)</f>
        <v/>
      </c>
      <c r="F480" s="19">
        <f>IF([4]道具信息!F480="","",[4]道具信息!F480)</f>
        <v>1</v>
      </c>
      <c r="G480" s="19">
        <f>IF([4]道具信息!G480="","",[4]道具信息!G480)</f>
        <v>1</v>
      </c>
      <c r="H480" s="19">
        <f>IF([4]道具信息!H480="","",[4]道具信息!H480)</f>
        <v>1</v>
      </c>
      <c r="I480" s="19" t="str">
        <f>IF([4]道具信息!I480="","",[4]道具信息!I480)</f>
        <v/>
      </c>
      <c r="J480" s="19" t="str">
        <f>IF([4]道具信息!J480="","",[4]道具信息!J480)</f>
        <v/>
      </c>
      <c r="K480" s="19" t="str">
        <f>IF([4]道具信息!K480="","",[4]道具信息!K480)</f>
        <v/>
      </c>
      <c r="L480" s="19" t="str">
        <f>IF([4]道具信息!L480="","",[4]道具信息!L480)</f>
        <v/>
      </c>
      <c r="M480" s="19" t="str">
        <f>IF([4]道具信息!M480="","",[4]道具信息!M480)</f>
        <v/>
      </c>
      <c r="N480" s="19" t="str">
        <f>IF([4]道具信息!N480="","",[4]道具信息!N480)</f>
        <v/>
      </c>
      <c r="O480" s="19" t="str">
        <f>IF([4]道具信息!O480="","",[4]道具信息!O480)</f>
        <v/>
      </c>
      <c r="P480" s="19" t="str">
        <f>IF([4]道具信息!P480="","",[4]道具信息!P480)</f>
        <v/>
      </c>
      <c r="Q480" s="19" t="str">
        <f>IF([4]道具信息!Q480="","",[4]道具信息!Q480)</f>
        <v/>
      </c>
      <c r="R480" s="19" t="str">
        <f>IF([4]道具信息!R480="","",[4]道具信息!R480)</f>
        <v/>
      </c>
      <c r="S480" s="19" t="str">
        <f>IF([4]道具信息!S480="","",[4]道具信息!S480)</f>
        <v/>
      </c>
      <c r="T480" s="19" t="str">
        <f>IF([4]道具信息!T480="","",[4]道具信息!T480)</f>
        <v/>
      </c>
      <c r="U480" s="19" t="str">
        <f>IF([4]道具信息!U480="","",[4]道具信息!U480)</f>
        <v/>
      </c>
      <c r="V480" s="19" t="str">
        <f>IF([4]道具信息!V480="","",[4]道具信息!V480)</f>
        <v/>
      </c>
      <c r="W480" s="19" t="str">
        <f>IF([4]道具信息!W480="","",[4]道具信息!W480)</f>
        <v/>
      </c>
      <c r="X480" s="19" t="str">
        <f>IF([4]道具信息!X480="","",[4]道具信息!X480)</f>
        <v/>
      </c>
      <c r="Y480" s="19" t="str">
        <f>IF([4]道具信息!Y480="","",[4]道具信息!Y480)</f>
        <v/>
      </c>
      <c r="Z480" s="19" t="str">
        <f>IF([4]道具信息!Z480="","",[4]道具信息!Z480)</f>
        <v/>
      </c>
    </row>
    <row r="481" spans="1:26" x14ac:dyDescent="0.15">
      <c r="A481" s="19" t="str">
        <f>IF([4]道具信息!A481="","",[4]道具信息!A481)</f>
        <v/>
      </c>
      <c r="B481" s="19" t="str">
        <f>IF([4]道具信息!B481="","",[4]道具信息!B481)</f>
        <v/>
      </c>
      <c r="C481" s="19" t="str">
        <f>IF([4]道具信息!C481="","",[4]道具信息!C481)</f>
        <v/>
      </c>
      <c r="D481" s="19" t="str">
        <f>IF([4]道具信息!D481="","",[4]道具信息!D481)</f>
        <v/>
      </c>
      <c r="E481" s="19" t="str">
        <f>IF([4]道具信息!E481="","",[4]道具信息!E481)</f>
        <v/>
      </c>
      <c r="F481" s="19">
        <f>IF([4]道具信息!F481="","",[4]道具信息!F481)</f>
        <v>1</v>
      </c>
      <c r="G481" s="19">
        <f>IF([4]道具信息!G481="","",[4]道具信息!G481)</f>
        <v>1</v>
      </c>
      <c r="H481" s="19">
        <f>IF([4]道具信息!H481="","",[4]道具信息!H481)</f>
        <v>1</v>
      </c>
      <c r="I481" s="19" t="str">
        <f>IF([4]道具信息!I481="","",[4]道具信息!I481)</f>
        <v/>
      </c>
      <c r="J481" s="19" t="str">
        <f>IF([4]道具信息!J481="","",[4]道具信息!J481)</f>
        <v/>
      </c>
      <c r="K481" s="19" t="str">
        <f>IF([4]道具信息!K481="","",[4]道具信息!K481)</f>
        <v/>
      </c>
      <c r="L481" s="19" t="str">
        <f>IF([4]道具信息!L481="","",[4]道具信息!L481)</f>
        <v/>
      </c>
      <c r="M481" s="19" t="str">
        <f>IF([4]道具信息!M481="","",[4]道具信息!M481)</f>
        <v/>
      </c>
      <c r="N481" s="19" t="str">
        <f>IF([4]道具信息!N481="","",[4]道具信息!N481)</f>
        <v/>
      </c>
      <c r="O481" s="19" t="str">
        <f>IF([4]道具信息!O481="","",[4]道具信息!O481)</f>
        <v/>
      </c>
      <c r="P481" s="19" t="str">
        <f>IF([4]道具信息!P481="","",[4]道具信息!P481)</f>
        <v/>
      </c>
      <c r="Q481" s="19" t="str">
        <f>IF([4]道具信息!Q481="","",[4]道具信息!Q481)</f>
        <v/>
      </c>
      <c r="R481" s="19" t="str">
        <f>IF([4]道具信息!R481="","",[4]道具信息!R481)</f>
        <v/>
      </c>
      <c r="S481" s="19" t="str">
        <f>IF([4]道具信息!S481="","",[4]道具信息!S481)</f>
        <v/>
      </c>
      <c r="T481" s="19" t="str">
        <f>IF([4]道具信息!T481="","",[4]道具信息!T481)</f>
        <v/>
      </c>
      <c r="U481" s="19" t="str">
        <f>IF([4]道具信息!U481="","",[4]道具信息!U481)</f>
        <v/>
      </c>
      <c r="V481" s="19" t="str">
        <f>IF([4]道具信息!V481="","",[4]道具信息!V481)</f>
        <v/>
      </c>
      <c r="W481" s="19" t="str">
        <f>IF([4]道具信息!W481="","",[4]道具信息!W481)</f>
        <v/>
      </c>
      <c r="X481" s="19" t="str">
        <f>IF([4]道具信息!X481="","",[4]道具信息!X481)</f>
        <v/>
      </c>
      <c r="Y481" s="19" t="str">
        <f>IF([4]道具信息!Y481="","",[4]道具信息!Y481)</f>
        <v/>
      </c>
      <c r="Z481" s="19" t="str">
        <f>IF([4]道具信息!Z481="","",[4]道具信息!Z481)</f>
        <v/>
      </c>
    </row>
    <row r="482" spans="1:26" x14ac:dyDescent="0.15">
      <c r="A482" s="19" t="str">
        <f>IF([4]道具信息!A482="","",[4]道具信息!A482)</f>
        <v/>
      </c>
      <c r="B482" s="19" t="str">
        <f>IF([4]道具信息!B482="","",[4]道具信息!B482)</f>
        <v/>
      </c>
      <c r="C482" s="19" t="str">
        <f>IF([4]道具信息!C482="","",[4]道具信息!C482)</f>
        <v/>
      </c>
      <c r="D482" s="19" t="str">
        <f>IF([4]道具信息!D482="","",[4]道具信息!D482)</f>
        <v/>
      </c>
      <c r="E482" s="19" t="str">
        <f>IF([4]道具信息!E482="","",[4]道具信息!E482)</f>
        <v/>
      </c>
      <c r="F482" s="19">
        <f>IF([4]道具信息!F482="","",[4]道具信息!F482)</f>
        <v>1</v>
      </c>
      <c r="G482" s="19">
        <f>IF([4]道具信息!G482="","",[4]道具信息!G482)</f>
        <v>1</v>
      </c>
      <c r="H482" s="19">
        <f>IF([4]道具信息!H482="","",[4]道具信息!H482)</f>
        <v>1</v>
      </c>
      <c r="I482" s="19" t="str">
        <f>IF([4]道具信息!I482="","",[4]道具信息!I482)</f>
        <v/>
      </c>
      <c r="J482" s="19" t="str">
        <f>IF([4]道具信息!J482="","",[4]道具信息!J482)</f>
        <v/>
      </c>
      <c r="K482" s="19" t="str">
        <f>IF([4]道具信息!K482="","",[4]道具信息!K482)</f>
        <v/>
      </c>
      <c r="L482" s="19" t="str">
        <f>IF([4]道具信息!L482="","",[4]道具信息!L482)</f>
        <v/>
      </c>
      <c r="M482" s="19" t="str">
        <f>IF([4]道具信息!M482="","",[4]道具信息!M482)</f>
        <v/>
      </c>
      <c r="N482" s="19" t="str">
        <f>IF([4]道具信息!N482="","",[4]道具信息!N482)</f>
        <v/>
      </c>
      <c r="O482" s="19" t="str">
        <f>IF([4]道具信息!O482="","",[4]道具信息!O482)</f>
        <v/>
      </c>
      <c r="P482" s="19" t="str">
        <f>IF([4]道具信息!P482="","",[4]道具信息!P482)</f>
        <v/>
      </c>
      <c r="Q482" s="19" t="str">
        <f>IF([4]道具信息!Q482="","",[4]道具信息!Q482)</f>
        <v/>
      </c>
      <c r="R482" s="19" t="str">
        <f>IF([4]道具信息!R482="","",[4]道具信息!R482)</f>
        <v/>
      </c>
      <c r="S482" s="19" t="str">
        <f>IF([4]道具信息!S482="","",[4]道具信息!S482)</f>
        <v/>
      </c>
      <c r="T482" s="19" t="str">
        <f>IF([4]道具信息!T482="","",[4]道具信息!T482)</f>
        <v/>
      </c>
      <c r="U482" s="19" t="str">
        <f>IF([4]道具信息!U482="","",[4]道具信息!U482)</f>
        <v/>
      </c>
      <c r="V482" s="19" t="str">
        <f>IF([4]道具信息!V482="","",[4]道具信息!V482)</f>
        <v/>
      </c>
      <c r="W482" s="19" t="str">
        <f>IF([4]道具信息!W482="","",[4]道具信息!W482)</f>
        <v/>
      </c>
      <c r="X482" s="19" t="str">
        <f>IF([4]道具信息!X482="","",[4]道具信息!X482)</f>
        <v/>
      </c>
      <c r="Y482" s="19" t="str">
        <f>IF([4]道具信息!Y482="","",[4]道具信息!Y482)</f>
        <v/>
      </c>
      <c r="Z482" s="19" t="str">
        <f>IF([4]道具信息!Z482="","",[4]道具信息!Z482)</f>
        <v/>
      </c>
    </row>
    <row r="483" spans="1:26" x14ac:dyDescent="0.15">
      <c r="A483" s="19" t="str">
        <f>IF([4]道具信息!A483="","",[4]道具信息!A483)</f>
        <v/>
      </c>
      <c r="B483" s="19" t="str">
        <f>IF([4]道具信息!B483="","",[4]道具信息!B483)</f>
        <v/>
      </c>
      <c r="C483" s="19" t="str">
        <f>IF([4]道具信息!C483="","",[4]道具信息!C483)</f>
        <v/>
      </c>
      <c r="D483" s="19" t="str">
        <f>IF([4]道具信息!D483="","",[4]道具信息!D483)</f>
        <v/>
      </c>
      <c r="E483" s="19" t="str">
        <f>IF([4]道具信息!E483="","",[4]道具信息!E483)</f>
        <v/>
      </c>
      <c r="F483" s="19">
        <f>IF([4]道具信息!F483="","",[4]道具信息!F483)</f>
        <v>1</v>
      </c>
      <c r="G483" s="19">
        <f>IF([4]道具信息!G483="","",[4]道具信息!G483)</f>
        <v>1</v>
      </c>
      <c r="H483" s="19">
        <f>IF([4]道具信息!H483="","",[4]道具信息!H483)</f>
        <v>1</v>
      </c>
      <c r="I483" s="19" t="str">
        <f>IF([4]道具信息!I483="","",[4]道具信息!I483)</f>
        <v/>
      </c>
      <c r="J483" s="19" t="str">
        <f>IF([4]道具信息!J483="","",[4]道具信息!J483)</f>
        <v/>
      </c>
      <c r="K483" s="19" t="str">
        <f>IF([4]道具信息!K483="","",[4]道具信息!K483)</f>
        <v/>
      </c>
      <c r="L483" s="19" t="str">
        <f>IF([4]道具信息!L483="","",[4]道具信息!L483)</f>
        <v/>
      </c>
      <c r="M483" s="19" t="str">
        <f>IF([4]道具信息!M483="","",[4]道具信息!M483)</f>
        <v/>
      </c>
      <c r="N483" s="19" t="str">
        <f>IF([4]道具信息!N483="","",[4]道具信息!N483)</f>
        <v/>
      </c>
      <c r="O483" s="19" t="str">
        <f>IF([4]道具信息!O483="","",[4]道具信息!O483)</f>
        <v/>
      </c>
      <c r="P483" s="19" t="str">
        <f>IF([4]道具信息!P483="","",[4]道具信息!P483)</f>
        <v/>
      </c>
      <c r="Q483" s="19" t="str">
        <f>IF([4]道具信息!Q483="","",[4]道具信息!Q483)</f>
        <v/>
      </c>
      <c r="R483" s="19" t="str">
        <f>IF([4]道具信息!R483="","",[4]道具信息!R483)</f>
        <v/>
      </c>
      <c r="S483" s="19" t="str">
        <f>IF([4]道具信息!S483="","",[4]道具信息!S483)</f>
        <v/>
      </c>
      <c r="T483" s="19" t="str">
        <f>IF([4]道具信息!T483="","",[4]道具信息!T483)</f>
        <v/>
      </c>
      <c r="U483" s="19" t="str">
        <f>IF([4]道具信息!U483="","",[4]道具信息!U483)</f>
        <v/>
      </c>
      <c r="V483" s="19" t="str">
        <f>IF([4]道具信息!V483="","",[4]道具信息!V483)</f>
        <v/>
      </c>
      <c r="W483" s="19" t="str">
        <f>IF([4]道具信息!W483="","",[4]道具信息!W483)</f>
        <v/>
      </c>
      <c r="X483" s="19" t="str">
        <f>IF([4]道具信息!X483="","",[4]道具信息!X483)</f>
        <v/>
      </c>
      <c r="Y483" s="19" t="str">
        <f>IF([4]道具信息!Y483="","",[4]道具信息!Y483)</f>
        <v/>
      </c>
      <c r="Z483" s="19" t="str">
        <f>IF([4]道具信息!Z483="","",[4]道具信息!Z483)</f>
        <v/>
      </c>
    </row>
    <row r="484" spans="1:26" x14ac:dyDescent="0.15">
      <c r="A484" s="19" t="str">
        <f>IF([4]道具信息!A484="","",[4]道具信息!A484)</f>
        <v/>
      </c>
      <c r="B484" s="19" t="str">
        <f>IF([4]道具信息!B484="","",[4]道具信息!B484)</f>
        <v/>
      </c>
      <c r="C484" s="19" t="str">
        <f>IF([4]道具信息!C484="","",[4]道具信息!C484)</f>
        <v/>
      </c>
      <c r="D484" s="19" t="str">
        <f>IF([4]道具信息!D484="","",[4]道具信息!D484)</f>
        <v/>
      </c>
      <c r="E484" s="19" t="str">
        <f>IF([4]道具信息!E484="","",[4]道具信息!E484)</f>
        <v/>
      </c>
      <c r="F484" s="19">
        <f>IF([4]道具信息!F484="","",[4]道具信息!F484)</f>
        <v>1</v>
      </c>
      <c r="G484" s="19">
        <f>IF([4]道具信息!G484="","",[4]道具信息!G484)</f>
        <v>1</v>
      </c>
      <c r="H484" s="19">
        <f>IF([4]道具信息!H484="","",[4]道具信息!H484)</f>
        <v>1</v>
      </c>
      <c r="I484" s="19" t="str">
        <f>IF([4]道具信息!I484="","",[4]道具信息!I484)</f>
        <v/>
      </c>
      <c r="J484" s="19" t="str">
        <f>IF([4]道具信息!J484="","",[4]道具信息!J484)</f>
        <v/>
      </c>
      <c r="K484" s="19" t="str">
        <f>IF([4]道具信息!K484="","",[4]道具信息!K484)</f>
        <v/>
      </c>
      <c r="L484" s="19" t="str">
        <f>IF([4]道具信息!L484="","",[4]道具信息!L484)</f>
        <v/>
      </c>
      <c r="M484" s="19" t="str">
        <f>IF([4]道具信息!M484="","",[4]道具信息!M484)</f>
        <v/>
      </c>
      <c r="N484" s="19" t="str">
        <f>IF([4]道具信息!N484="","",[4]道具信息!N484)</f>
        <v/>
      </c>
      <c r="O484" s="19" t="str">
        <f>IF([4]道具信息!O484="","",[4]道具信息!O484)</f>
        <v/>
      </c>
      <c r="P484" s="19" t="str">
        <f>IF([4]道具信息!P484="","",[4]道具信息!P484)</f>
        <v/>
      </c>
      <c r="Q484" s="19" t="str">
        <f>IF([4]道具信息!Q484="","",[4]道具信息!Q484)</f>
        <v/>
      </c>
      <c r="R484" s="19" t="str">
        <f>IF([4]道具信息!R484="","",[4]道具信息!R484)</f>
        <v/>
      </c>
      <c r="S484" s="19" t="str">
        <f>IF([4]道具信息!S484="","",[4]道具信息!S484)</f>
        <v/>
      </c>
      <c r="T484" s="19" t="str">
        <f>IF([4]道具信息!T484="","",[4]道具信息!T484)</f>
        <v/>
      </c>
      <c r="U484" s="19" t="str">
        <f>IF([4]道具信息!U484="","",[4]道具信息!U484)</f>
        <v/>
      </c>
      <c r="V484" s="19" t="str">
        <f>IF([4]道具信息!V484="","",[4]道具信息!V484)</f>
        <v/>
      </c>
      <c r="W484" s="19" t="str">
        <f>IF([4]道具信息!W484="","",[4]道具信息!W484)</f>
        <v/>
      </c>
      <c r="X484" s="19" t="str">
        <f>IF([4]道具信息!X484="","",[4]道具信息!X484)</f>
        <v/>
      </c>
      <c r="Y484" s="19" t="str">
        <f>IF([4]道具信息!Y484="","",[4]道具信息!Y484)</f>
        <v/>
      </c>
      <c r="Z484" s="19" t="str">
        <f>IF([4]道具信息!Z484="","",[4]道具信息!Z484)</f>
        <v/>
      </c>
    </row>
    <row r="485" spans="1:26" x14ac:dyDescent="0.15">
      <c r="A485" s="19" t="str">
        <f>IF([4]道具信息!A485="","",[4]道具信息!A485)</f>
        <v/>
      </c>
      <c r="B485" s="19" t="str">
        <f>IF([4]道具信息!B485="","",[4]道具信息!B485)</f>
        <v/>
      </c>
      <c r="C485" s="19" t="str">
        <f>IF([4]道具信息!C485="","",[4]道具信息!C485)</f>
        <v/>
      </c>
      <c r="D485" s="19" t="str">
        <f>IF([4]道具信息!D485="","",[4]道具信息!D485)</f>
        <v/>
      </c>
      <c r="E485" s="19" t="str">
        <f>IF([4]道具信息!E485="","",[4]道具信息!E485)</f>
        <v/>
      </c>
      <c r="F485" s="19">
        <f>IF([4]道具信息!F485="","",[4]道具信息!F485)</f>
        <v>1</v>
      </c>
      <c r="G485" s="19">
        <f>IF([4]道具信息!G485="","",[4]道具信息!G485)</f>
        <v>1</v>
      </c>
      <c r="H485" s="19">
        <f>IF([4]道具信息!H485="","",[4]道具信息!H485)</f>
        <v>1</v>
      </c>
      <c r="I485" s="19" t="str">
        <f>IF([4]道具信息!I485="","",[4]道具信息!I485)</f>
        <v/>
      </c>
      <c r="J485" s="19" t="str">
        <f>IF([4]道具信息!J485="","",[4]道具信息!J485)</f>
        <v/>
      </c>
      <c r="K485" s="19" t="str">
        <f>IF([4]道具信息!K485="","",[4]道具信息!K485)</f>
        <v/>
      </c>
      <c r="L485" s="19" t="str">
        <f>IF([4]道具信息!L485="","",[4]道具信息!L485)</f>
        <v/>
      </c>
      <c r="M485" s="19" t="str">
        <f>IF([4]道具信息!M485="","",[4]道具信息!M485)</f>
        <v/>
      </c>
      <c r="N485" s="19" t="str">
        <f>IF([4]道具信息!N485="","",[4]道具信息!N485)</f>
        <v/>
      </c>
      <c r="O485" s="19" t="str">
        <f>IF([4]道具信息!O485="","",[4]道具信息!O485)</f>
        <v/>
      </c>
      <c r="P485" s="19" t="str">
        <f>IF([4]道具信息!P485="","",[4]道具信息!P485)</f>
        <v/>
      </c>
      <c r="Q485" s="19" t="str">
        <f>IF([4]道具信息!Q485="","",[4]道具信息!Q485)</f>
        <v/>
      </c>
      <c r="R485" s="19" t="str">
        <f>IF([4]道具信息!R485="","",[4]道具信息!R485)</f>
        <v/>
      </c>
      <c r="S485" s="19" t="str">
        <f>IF([4]道具信息!S485="","",[4]道具信息!S485)</f>
        <v/>
      </c>
      <c r="T485" s="19" t="str">
        <f>IF([4]道具信息!T485="","",[4]道具信息!T485)</f>
        <v/>
      </c>
      <c r="U485" s="19" t="str">
        <f>IF([4]道具信息!U485="","",[4]道具信息!U485)</f>
        <v/>
      </c>
      <c r="V485" s="19" t="str">
        <f>IF([4]道具信息!V485="","",[4]道具信息!V485)</f>
        <v/>
      </c>
      <c r="W485" s="19" t="str">
        <f>IF([4]道具信息!W485="","",[4]道具信息!W485)</f>
        <v/>
      </c>
      <c r="X485" s="19" t="str">
        <f>IF([4]道具信息!X485="","",[4]道具信息!X485)</f>
        <v/>
      </c>
      <c r="Y485" s="19" t="str">
        <f>IF([4]道具信息!Y485="","",[4]道具信息!Y485)</f>
        <v/>
      </c>
      <c r="Z485" s="19" t="str">
        <f>IF([4]道具信息!Z485="","",[4]道具信息!Z485)</f>
        <v/>
      </c>
    </row>
    <row r="486" spans="1:26" x14ac:dyDescent="0.15">
      <c r="A486" s="19" t="str">
        <f>IF([4]道具信息!A486="","",[4]道具信息!A486)</f>
        <v/>
      </c>
      <c r="B486" s="19" t="str">
        <f>IF([4]道具信息!B486="","",[4]道具信息!B486)</f>
        <v/>
      </c>
      <c r="C486" s="19" t="str">
        <f>IF([4]道具信息!C486="","",[4]道具信息!C486)</f>
        <v/>
      </c>
      <c r="D486" s="19" t="str">
        <f>IF([4]道具信息!D486="","",[4]道具信息!D486)</f>
        <v/>
      </c>
      <c r="E486" s="19" t="str">
        <f>IF([4]道具信息!E486="","",[4]道具信息!E486)</f>
        <v/>
      </c>
      <c r="F486" s="19">
        <f>IF([4]道具信息!F486="","",[4]道具信息!F486)</f>
        <v>1</v>
      </c>
      <c r="G486" s="19">
        <f>IF([4]道具信息!G486="","",[4]道具信息!G486)</f>
        <v>1</v>
      </c>
      <c r="H486" s="19">
        <f>IF([4]道具信息!H486="","",[4]道具信息!H486)</f>
        <v>1</v>
      </c>
      <c r="I486" s="19" t="str">
        <f>IF([4]道具信息!I486="","",[4]道具信息!I486)</f>
        <v/>
      </c>
      <c r="J486" s="19" t="str">
        <f>IF([4]道具信息!J486="","",[4]道具信息!J486)</f>
        <v/>
      </c>
      <c r="K486" s="19" t="str">
        <f>IF([4]道具信息!K486="","",[4]道具信息!K486)</f>
        <v/>
      </c>
      <c r="L486" s="19" t="str">
        <f>IF([4]道具信息!L486="","",[4]道具信息!L486)</f>
        <v/>
      </c>
      <c r="M486" s="19" t="str">
        <f>IF([4]道具信息!M486="","",[4]道具信息!M486)</f>
        <v/>
      </c>
      <c r="N486" s="19" t="str">
        <f>IF([4]道具信息!N486="","",[4]道具信息!N486)</f>
        <v/>
      </c>
      <c r="O486" s="19" t="str">
        <f>IF([4]道具信息!O486="","",[4]道具信息!O486)</f>
        <v/>
      </c>
      <c r="P486" s="19" t="str">
        <f>IF([4]道具信息!P486="","",[4]道具信息!P486)</f>
        <v/>
      </c>
      <c r="Q486" s="19" t="str">
        <f>IF([4]道具信息!Q486="","",[4]道具信息!Q486)</f>
        <v/>
      </c>
      <c r="R486" s="19" t="str">
        <f>IF([4]道具信息!R486="","",[4]道具信息!R486)</f>
        <v/>
      </c>
      <c r="S486" s="19" t="str">
        <f>IF([4]道具信息!S486="","",[4]道具信息!S486)</f>
        <v/>
      </c>
      <c r="T486" s="19" t="str">
        <f>IF([4]道具信息!T486="","",[4]道具信息!T486)</f>
        <v/>
      </c>
      <c r="U486" s="19" t="str">
        <f>IF([4]道具信息!U486="","",[4]道具信息!U486)</f>
        <v/>
      </c>
      <c r="V486" s="19" t="str">
        <f>IF([4]道具信息!V486="","",[4]道具信息!V486)</f>
        <v/>
      </c>
      <c r="W486" s="19" t="str">
        <f>IF([4]道具信息!W486="","",[4]道具信息!W486)</f>
        <v/>
      </c>
      <c r="X486" s="19" t="str">
        <f>IF([4]道具信息!X486="","",[4]道具信息!X486)</f>
        <v/>
      </c>
      <c r="Y486" s="19" t="str">
        <f>IF([4]道具信息!Y486="","",[4]道具信息!Y486)</f>
        <v/>
      </c>
      <c r="Z486" s="19" t="str">
        <f>IF([4]道具信息!Z486="","",[4]道具信息!Z486)</f>
        <v/>
      </c>
    </row>
    <row r="487" spans="1:26" x14ac:dyDescent="0.15">
      <c r="A487" s="19" t="str">
        <f>IF([4]道具信息!A487="","",[4]道具信息!A487)</f>
        <v/>
      </c>
      <c r="B487" s="19" t="str">
        <f>IF([4]道具信息!B487="","",[4]道具信息!B487)</f>
        <v/>
      </c>
      <c r="C487" s="19" t="str">
        <f>IF([4]道具信息!C487="","",[4]道具信息!C487)</f>
        <v/>
      </c>
      <c r="D487" s="19" t="str">
        <f>IF([4]道具信息!D487="","",[4]道具信息!D487)</f>
        <v/>
      </c>
      <c r="E487" s="19" t="str">
        <f>IF([4]道具信息!E487="","",[4]道具信息!E487)</f>
        <v/>
      </c>
      <c r="F487" s="19">
        <f>IF([4]道具信息!F487="","",[4]道具信息!F487)</f>
        <v>1</v>
      </c>
      <c r="G487" s="19">
        <f>IF([4]道具信息!G487="","",[4]道具信息!G487)</f>
        <v>1</v>
      </c>
      <c r="H487" s="19">
        <f>IF([4]道具信息!H487="","",[4]道具信息!H487)</f>
        <v>1</v>
      </c>
      <c r="I487" s="19" t="str">
        <f>IF([4]道具信息!I487="","",[4]道具信息!I487)</f>
        <v/>
      </c>
      <c r="J487" s="19" t="str">
        <f>IF([4]道具信息!J487="","",[4]道具信息!J487)</f>
        <v/>
      </c>
      <c r="K487" s="19" t="str">
        <f>IF([4]道具信息!K487="","",[4]道具信息!K487)</f>
        <v/>
      </c>
      <c r="L487" s="19" t="str">
        <f>IF([4]道具信息!L487="","",[4]道具信息!L487)</f>
        <v/>
      </c>
      <c r="M487" s="19" t="str">
        <f>IF([4]道具信息!M487="","",[4]道具信息!M487)</f>
        <v/>
      </c>
      <c r="N487" s="19" t="str">
        <f>IF([4]道具信息!N487="","",[4]道具信息!N487)</f>
        <v/>
      </c>
      <c r="O487" s="19" t="str">
        <f>IF([4]道具信息!O487="","",[4]道具信息!O487)</f>
        <v/>
      </c>
      <c r="P487" s="19" t="str">
        <f>IF([4]道具信息!P487="","",[4]道具信息!P487)</f>
        <v/>
      </c>
      <c r="Q487" s="19" t="str">
        <f>IF([4]道具信息!Q487="","",[4]道具信息!Q487)</f>
        <v/>
      </c>
      <c r="R487" s="19" t="str">
        <f>IF([4]道具信息!R487="","",[4]道具信息!R487)</f>
        <v/>
      </c>
      <c r="S487" s="19" t="str">
        <f>IF([4]道具信息!S487="","",[4]道具信息!S487)</f>
        <v/>
      </c>
      <c r="T487" s="19" t="str">
        <f>IF([4]道具信息!T487="","",[4]道具信息!T487)</f>
        <v/>
      </c>
      <c r="U487" s="19" t="str">
        <f>IF([4]道具信息!U487="","",[4]道具信息!U487)</f>
        <v/>
      </c>
      <c r="V487" s="19" t="str">
        <f>IF([4]道具信息!V487="","",[4]道具信息!V487)</f>
        <v/>
      </c>
      <c r="W487" s="19" t="str">
        <f>IF([4]道具信息!W487="","",[4]道具信息!W487)</f>
        <v/>
      </c>
      <c r="X487" s="19" t="str">
        <f>IF([4]道具信息!X487="","",[4]道具信息!X487)</f>
        <v/>
      </c>
      <c r="Y487" s="19" t="str">
        <f>IF([4]道具信息!Y487="","",[4]道具信息!Y487)</f>
        <v/>
      </c>
      <c r="Z487" s="19" t="str">
        <f>IF([4]道具信息!Z487="","",[4]道具信息!Z487)</f>
        <v/>
      </c>
    </row>
    <row r="488" spans="1:26" x14ac:dyDescent="0.15">
      <c r="A488" s="19" t="str">
        <f>IF([4]道具信息!A488="","",[4]道具信息!A488)</f>
        <v/>
      </c>
      <c r="B488" s="19" t="str">
        <f>IF([4]道具信息!B488="","",[4]道具信息!B488)</f>
        <v/>
      </c>
      <c r="C488" s="19" t="str">
        <f>IF([4]道具信息!C488="","",[4]道具信息!C488)</f>
        <v/>
      </c>
      <c r="D488" s="19" t="str">
        <f>IF([4]道具信息!D488="","",[4]道具信息!D488)</f>
        <v/>
      </c>
      <c r="E488" s="19" t="str">
        <f>IF([4]道具信息!E488="","",[4]道具信息!E488)</f>
        <v/>
      </c>
      <c r="F488" s="19">
        <f>IF([4]道具信息!F488="","",[4]道具信息!F488)</f>
        <v>1</v>
      </c>
      <c r="G488" s="19">
        <f>IF([4]道具信息!G488="","",[4]道具信息!G488)</f>
        <v>1</v>
      </c>
      <c r="H488" s="19">
        <f>IF([4]道具信息!H488="","",[4]道具信息!H488)</f>
        <v>1</v>
      </c>
      <c r="I488" s="19" t="str">
        <f>IF([4]道具信息!I488="","",[4]道具信息!I488)</f>
        <v/>
      </c>
      <c r="J488" s="19" t="str">
        <f>IF([4]道具信息!J488="","",[4]道具信息!J488)</f>
        <v/>
      </c>
      <c r="K488" s="19" t="str">
        <f>IF([4]道具信息!K488="","",[4]道具信息!K488)</f>
        <v/>
      </c>
      <c r="L488" s="19" t="str">
        <f>IF([4]道具信息!L488="","",[4]道具信息!L488)</f>
        <v/>
      </c>
      <c r="M488" s="19" t="str">
        <f>IF([4]道具信息!M488="","",[4]道具信息!M488)</f>
        <v/>
      </c>
      <c r="N488" s="19" t="str">
        <f>IF([4]道具信息!N488="","",[4]道具信息!N488)</f>
        <v/>
      </c>
      <c r="O488" s="19" t="str">
        <f>IF([4]道具信息!O488="","",[4]道具信息!O488)</f>
        <v/>
      </c>
      <c r="P488" s="19" t="str">
        <f>IF([4]道具信息!P488="","",[4]道具信息!P488)</f>
        <v/>
      </c>
      <c r="Q488" s="19" t="str">
        <f>IF([4]道具信息!Q488="","",[4]道具信息!Q488)</f>
        <v/>
      </c>
      <c r="R488" s="19" t="str">
        <f>IF([4]道具信息!R488="","",[4]道具信息!R488)</f>
        <v/>
      </c>
      <c r="S488" s="19" t="str">
        <f>IF([4]道具信息!S488="","",[4]道具信息!S488)</f>
        <v/>
      </c>
      <c r="T488" s="19" t="str">
        <f>IF([4]道具信息!T488="","",[4]道具信息!T488)</f>
        <v/>
      </c>
      <c r="U488" s="19" t="str">
        <f>IF([4]道具信息!U488="","",[4]道具信息!U488)</f>
        <v/>
      </c>
      <c r="V488" s="19" t="str">
        <f>IF([4]道具信息!V488="","",[4]道具信息!V488)</f>
        <v/>
      </c>
      <c r="W488" s="19" t="str">
        <f>IF([4]道具信息!W488="","",[4]道具信息!W488)</f>
        <v/>
      </c>
      <c r="X488" s="19" t="str">
        <f>IF([4]道具信息!X488="","",[4]道具信息!X488)</f>
        <v/>
      </c>
      <c r="Y488" s="19" t="str">
        <f>IF([4]道具信息!Y488="","",[4]道具信息!Y488)</f>
        <v/>
      </c>
      <c r="Z488" s="19" t="str">
        <f>IF([4]道具信息!Z488="","",[4]道具信息!Z488)</f>
        <v/>
      </c>
    </row>
    <row r="489" spans="1:26" x14ac:dyDescent="0.15">
      <c r="A489" s="19" t="str">
        <f>IF([4]道具信息!A489="","",[4]道具信息!A489)</f>
        <v/>
      </c>
      <c r="B489" s="19" t="str">
        <f>IF([4]道具信息!B489="","",[4]道具信息!B489)</f>
        <v/>
      </c>
      <c r="C489" s="19" t="str">
        <f>IF([4]道具信息!C489="","",[4]道具信息!C489)</f>
        <v/>
      </c>
      <c r="D489" s="19" t="str">
        <f>IF([4]道具信息!D489="","",[4]道具信息!D489)</f>
        <v/>
      </c>
      <c r="E489" s="19" t="str">
        <f>IF([4]道具信息!E489="","",[4]道具信息!E489)</f>
        <v/>
      </c>
      <c r="F489" s="19">
        <f>IF([4]道具信息!F489="","",[4]道具信息!F489)</f>
        <v>1</v>
      </c>
      <c r="G489" s="19">
        <f>IF([4]道具信息!G489="","",[4]道具信息!G489)</f>
        <v>1</v>
      </c>
      <c r="H489" s="19">
        <f>IF([4]道具信息!H489="","",[4]道具信息!H489)</f>
        <v>1</v>
      </c>
      <c r="I489" s="19" t="str">
        <f>IF([4]道具信息!I489="","",[4]道具信息!I489)</f>
        <v/>
      </c>
      <c r="J489" s="19" t="str">
        <f>IF([4]道具信息!J489="","",[4]道具信息!J489)</f>
        <v/>
      </c>
      <c r="K489" s="19" t="str">
        <f>IF([4]道具信息!K489="","",[4]道具信息!K489)</f>
        <v/>
      </c>
      <c r="L489" s="19" t="str">
        <f>IF([4]道具信息!L489="","",[4]道具信息!L489)</f>
        <v/>
      </c>
      <c r="M489" s="19" t="str">
        <f>IF([4]道具信息!M489="","",[4]道具信息!M489)</f>
        <v/>
      </c>
      <c r="N489" s="19" t="str">
        <f>IF([4]道具信息!N489="","",[4]道具信息!N489)</f>
        <v/>
      </c>
      <c r="O489" s="19" t="str">
        <f>IF([4]道具信息!O489="","",[4]道具信息!O489)</f>
        <v/>
      </c>
      <c r="P489" s="19" t="str">
        <f>IF([4]道具信息!P489="","",[4]道具信息!P489)</f>
        <v/>
      </c>
      <c r="Q489" s="19" t="str">
        <f>IF([4]道具信息!Q489="","",[4]道具信息!Q489)</f>
        <v/>
      </c>
      <c r="R489" s="19" t="str">
        <f>IF([4]道具信息!R489="","",[4]道具信息!R489)</f>
        <v/>
      </c>
      <c r="S489" s="19" t="str">
        <f>IF([4]道具信息!S489="","",[4]道具信息!S489)</f>
        <v/>
      </c>
      <c r="T489" s="19" t="str">
        <f>IF([4]道具信息!T489="","",[4]道具信息!T489)</f>
        <v/>
      </c>
      <c r="U489" s="19" t="str">
        <f>IF([4]道具信息!U489="","",[4]道具信息!U489)</f>
        <v/>
      </c>
      <c r="V489" s="19" t="str">
        <f>IF([4]道具信息!V489="","",[4]道具信息!V489)</f>
        <v/>
      </c>
      <c r="W489" s="19" t="str">
        <f>IF([4]道具信息!W489="","",[4]道具信息!W489)</f>
        <v/>
      </c>
      <c r="X489" s="19" t="str">
        <f>IF([4]道具信息!X489="","",[4]道具信息!X489)</f>
        <v/>
      </c>
      <c r="Y489" s="19" t="str">
        <f>IF([4]道具信息!Y489="","",[4]道具信息!Y489)</f>
        <v/>
      </c>
      <c r="Z489" s="19" t="str">
        <f>IF([4]道具信息!Z489="","",[4]道具信息!Z489)</f>
        <v/>
      </c>
    </row>
    <row r="490" spans="1:26" x14ac:dyDescent="0.15">
      <c r="A490" s="19" t="str">
        <f>IF([4]道具信息!A490="","",[4]道具信息!A490)</f>
        <v/>
      </c>
      <c r="B490" s="19" t="str">
        <f>IF([4]道具信息!B490="","",[4]道具信息!B490)</f>
        <v/>
      </c>
      <c r="C490" s="19" t="str">
        <f>IF([4]道具信息!C490="","",[4]道具信息!C490)</f>
        <v/>
      </c>
      <c r="D490" s="19" t="str">
        <f>IF([4]道具信息!D490="","",[4]道具信息!D490)</f>
        <v/>
      </c>
      <c r="E490" s="19" t="str">
        <f>IF([4]道具信息!E490="","",[4]道具信息!E490)</f>
        <v/>
      </c>
      <c r="F490" s="19">
        <f>IF([4]道具信息!F490="","",[4]道具信息!F490)</f>
        <v>1</v>
      </c>
      <c r="G490" s="19">
        <f>IF([4]道具信息!G490="","",[4]道具信息!G490)</f>
        <v>1</v>
      </c>
      <c r="H490" s="19">
        <f>IF([4]道具信息!H490="","",[4]道具信息!H490)</f>
        <v>1</v>
      </c>
      <c r="I490" s="19" t="str">
        <f>IF([4]道具信息!I490="","",[4]道具信息!I490)</f>
        <v/>
      </c>
      <c r="J490" s="19" t="str">
        <f>IF([4]道具信息!J490="","",[4]道具信息!J490)</f>
        <v/>
      </c>
      <c r="K490" s="19" t="str">
        <f>IF([4]道具信息!K490="","",[4]道具信息!K490)</f>
        <v/>
      </c>
      <c r="L490" s="19" t="str">
        <f>IF([4]道具信息!L490="","",[4]道具信息!L490)</f>
        <v/>
      </c>
      <c r="M490" s="19" t="str">
        <f>IF([4]道具信息!M490="","",[4]道具信息!M490)</f>
        <v/>
      </c>
      <c r="N490" s="19" t="str">
        <f>IF([4]道具信息!N490="","",[4]道具信息!N490)</f>
        <v/>
      </c>
      <c r="O490" s="19" t="str">
        <f>IF([4]道具信息!O490="","",[4]道具信息!O490)</f>
        <v/>
      </c>
      <c r="P490" s="19" t="str">
        <f>IF([4]道具信息!P490="","",[4]道具信息!P490)</f>
        <v/>
      </c>
      <c r="Q490" s="19" t="str">
        <f>IF([4]道具信息!Q490="","",[4]道具信息!Q490)</f>
        <v/>
      </c>
      <c r="R490" s="19" t="str">
        <f>IF([4]道具信息!R490="","",[4]道具信息!R490)</f>
        <v/>
      </c>
      <c r="S490" s="19" t="str">
        <f>IF([4]道具信息!S490="","",[4]道具信息!S490)</f>
        <v/>
      </c>
      <c r="T490" s="19" t="str">
        <f>IF([4]道具信息!T490="","",[4]道具信息!T490)</f>
        <v/>
      </c>
      <c r="U490" s="19" t="str">
        <f>IF([4]道具信息!U490="","",[4]道具信息!U490)</f>
        <v/>
      </c>
      <c r="V490" s="19" t="str">
        <f>IF([4]道具信息!V490="","",[4]道具信息!V490)</f>
        <v/>
      </c>
      <c r="W490" s="19" t="str">
        <f>IF([4]道具信息!W490="","",[4]道具信息!W490)</f>
        <v/>
      </c>
      <c r="X490" s="19" t="str">
        <f>IF([4]道具信息!X490="","",[4]道具信息!X490)</f>
        <v/>
      </c>
      <c r="Y490" s="19" t="str">
        <f>IF([4]道具信息!Y490="","",[4]道具信息!Y490)</f>
        <v/>
      </c>
      <c r="Z490" s="19" t="str">
        <f>IF([4]道具信息!Z490="","",[4]道具信息!Z490)</f>
        <v/>
      </c>
    </row>
    <row r="491" spans="1:26" x14ac:dyDescent="0.15">
      <c r="A491" s="19" t="str">
        <f>IF([4]道具信息!A491="","",[4]道具信息!A491)</f>
        <v/>
      </c>
      <c r="B491" s="19" t="str">
        <f>IF([4]道具信息!B491="","",[4]道具信息!B491)</f>
        <v/>
      </c>
      <c r="C491" s="19" t="str">
        <f>IF([4]道具信息!C491="","",[4]道具信息!C491)</f>
        <v/>
      </c>
      <c r="D491" s="19" t="str">
        <f>IF([4]道具信息!D491="","",[4]道具信息!D491)</f>
        <v/>
      </c>
      <c r="E491" s="19" t="str">
        <f>IF([4]道具信息!E491="","",[4]道具信息!E491)</f>
        <v/>
      </c>
      <c r="F491" s="19">
        <f>IF([4]道具信息!F491="","",[4]道具信息!F491)</f>
        <v>1</v>
      </c>
      <c r="G491" s="19">
        <f>IF([4]道具信息!G491="","",[4]道具信息!G491)</f>
        <v>1</v>
      </c>
      <c r="H491" s="19">
        <f>IF([4]道具信息!H491="","",[4]道具信息!H491)</f>
        <v>1</v>
      </c>
      <c r="I491" s="19" t="str">
        <f>IF([4]道具信息!I491="","",[4]道具信息!I491)</f>
        <v/>
      </c>
      <c r="J491" s="19" t="str">
        <f>IF([4]道具信息!J491="","",[4]道具信息!J491)</f>
        <v/>
      </c>
      <c r="K491" s="19" t="str">
        <f>IF([4]道具信息!K491="","",[4]道具信息!K491)</f>
        <v/>
      </c>
      <c r="L491" s="19" t="str">
        <f>IF([4]道具信息!L491="","",[4]道具信息!L491)</f>
        <v/>
      </c>
      <c r="M491" s="19" t="str">
        <f>IF([4]道具信息!M491="","",[4]道具信息!M491)</f>
        <v/>
      </c>
      <c r="N491" s="19" t="str">
        <f>IF([4]道具信息!N491="","",[4]道具信息!N491)</f>
        <v/>
      </c>
      <c r="O491" s="19" t="str">
        <f>IF([4]道具信息!O491="","",[4]道具信息!O491)</f>
        <v/>
      </c>
      <c r="P491" s="19" t="str">
        <f>IF([4]道具信息!P491="","",[4]道具信息!P491)</f>
        <v/>
      </c>
      <c r="Q491" s="19" t="str">
        <f>IF([4]道具信息!Q491="","",[4]道具信息!Q491)</f>
        <v/>
      </c>
      <c r="R491" s="19" t="str">
        <f>IF([4]道具信息!R491="","",[4]道具信息!R491)</f>
        <v/>
      </c>
      <c r="S491" s="19" t="str">
        <f>IF([4]道具信息!S491="","",[4]道具信息!S491)</f>
        <v/>
      </c>
      <c r="T491" s="19" t="str">
        <f>IF([4]道具信息!T491="","",[4]道具信息!T491)</f>
        <v/>
      </c>
      <c r="U491" s="19" t="str">
        <f>IF([4]道具信息!U491="","",[4]道具信息!U491)</f>
        <v/>
      </c>
      <c r="V491" s="19" t="str">
        <f>IF([4]道具信息!V491="","",[4]道具信息!V491)</f>
        <v/>
      </c>
      <c r="W491" s="19" t="str">
        <f>IF([4]道具信息!W491="","",[4]道具信息!W491)</f>
        <v/>
      </c>
      <c r="X491" s="19" t="str">
        <f>IF([4]道具信息!X491="","",[4]道具信息!X491)</f>
        <v/>
      </c>
      <c r="Y491" s="19" t="str">
        <f>IF([4]道具信息!Y491="","",[4]道具信息!Y491)</f>
        <v/>
      </c>
      <c r="Z491" s="19" t="str">
        <f>IF([4]道具信息!Z491="","",[4]道具信息!Z491)</f>
        <v/>
      </c>
    </row>
    <row r="492" spans="1:26" x14ac:dyDescent="0.15">
      <c r="A492" s="19" t="str">
        <f>IF([4]道具信息!A492="","",[4]道具信息!A492)</f>
        <v/>
      </c>
      <c r="B492" s="19" t="str">
        <f>IF([4]道具信息!B492="","",[4]道具信息!B492)</f>
        <v/>
      </c>
      <c r="C492" s="19" t="str">
        <f>IF([4]道具信息!C492="","",[4]道具信息!C492)</f>
        <v/>
      </c>
      <c r="D492" s="19" t="str">
        <f>IF([4]道具信息!D492="","",[4]道具信息!D492)</f>
        <v/>
      </c>
      <c r="E492" s="19" t="str">
        <f>IF([4]道具信息!E492="","",[4]道具信息!E492)</f>
        <v/>
      </c>
      <c r="F492" s="19">
        <f>IF([4]道具信息!F492="","",[4]道具信息!F492)</f>
        <v>1</v>
      </c>
      <c r="G492" s="19">
        <f>IF([4]道具信息!G492="","",[4]道具信息!G492)</f>
        <v>1</v>
      </c>
      <c r="H492" s="19">
        <f>IF([4]道具信息!H492="","",[4]道具信息!H492)</f>
        <v>1</v>
      </c>
      <c r="I492" s="19" t="str">
        <f>IF([4]道具信息!I492="","",[4]道具信息!I492)</f>
        <v/>
      </c>
      <c r="J492" s="19" t="str">
        <f>IF([4]道具信息!J492="","",[4]道具信息!J492)</f>
        <v/>
      </c>
      <c r="K492" s="19" t="str">
        <f>IF([4]道具信息!K492="","",[4]道具信息!K492)</f>
        <v/>
      </c>
      <c r="L492" s="19" t="str">
        <f>IF([4]道具信息!L492="","",[4]道具信息!L492)</f>
        <v/>
      </c>
      <c r="M492" s="19" t="str">
        <f>IF([4]道具信息!M492="","",[4]道具信息!M492)</f>
        <v/>
      </c>
      <c r="N492" s="19" t="str">
        <f>IF([4]道具信息!N492="","",[4]道具信息!N492)</f>
        <v/>
      </c>
      <c r="O492" s="19" t="str">
        <f>IF([4]道具信息!O492="","",[4]道具信息!O492)</f>
        <v/>
      </c>
      <c r="P492" s="19" t="str">
        <f>IF([4]道具信息!P492="","",[4]道具信息!P492)</f>
        <v/>
      </c>
      <c r="Q492" s="19" t="str">
        <f>IF([4]道具信息!Q492="","",[4]道具信息!Q492)</f>
        <v/>
      </c>
      <c r="R492" s="19" t="str">
        <f>IF([4]道具信息!R492="","",[4]道具信息!R492)</f>
        <v/>
      </c>
      <c r="S492" s="19" t="str">
        <f>IF([4]道具信息!S492="","",[4]道具信息!S492)</f>
        <v/>
      </c>
      <c r="T492" s="19" t="str">
        <f>IF([4]道具信息!T492="","",[4]道具信息!T492)</f>
        <v/>
      </c>
      <c r="U492" s="19" t="str">
        <f>IF([4]道具信息!U492="","",[4]道具信息!U492)</f>
        <v/>
      </c>
      <c r="V492" s="19" t="str">
        <f>IF([4]道具信息!V492="","",[4]道具信息!V492)</f>
        <v/>
      </c>
      <c r="W492" s="19" t="str">
        <f>IF([4]道具信息!W492="","",[4]道具信息!W492)</f>
        <v/>
      </c>
      <c r="X492" s="19" t="str">
        <f>IF([4]道具信息!X492="","",[4]道具信息!X492)</f>
        <v/>
      </c>
      <c r="Y492" s="19" t="str">
        <f>IF([4]道具信息!Y492="","",[4]道具信息!Y492)</f>
        <v/>
      </c>
      <c r="Z492" s="19" t="str">
        <f>IF([4]道具信息!Z492="","",[4]道具信息!Z492)</f>
        <v/>
      </c>
    </row>
    <row r="493" spans="1:26" x14ac:dyDescent="0.15">
      <c r="A493" s="19" t="str">
        <f>IF([4]道具信息!A493="","",[4]道具信息!A493)</f>
        <v/>
      </c>
      <c r="B493" s="19" t="str">
        <f>IF([4]道具信息!B493="","",[4]道具信息!B493)</f>
        <v/>
      </c>
      <c r="C493" s="19" t="str">
        <f>IF([4]道具信息!C493="","",[4]道具信息!C493)</f>
        <v/>
      </c>
      <c r="D493" s="19" t="str">
        <f>IF([4]道具信息!D493="","",[4]道具信息!D493)</f>
        <v/>
      </c>
      <c r="E493" s="19" t="str">
        <f>IF([4]道具信息!E493="","",[4]道具信息!E493)</f>
        <v/>
      </c>
      <c r="F493" s="19">
        <f>IF([4]道具信息!F493="","",[4]道具信息!F493)</f>
        <v>1</v>
      </c>
      <c r="G493" s="19">
        <f>IF([4]道具信息!G493="","",[4]道具信息!G493)</f>
        <v>1</v>
      </c>
      <c r="H493" s="19">
        <f>IF([4]道具信息!H493="","",[4]道具信息!H493)</f>
        <v>1</v>
      </c>
      <c r="I493" s="19" t="str">
        <f>IF([4]道具信息!I493="","",[4]道具信息!I493)</f>
        <v/>
      </c>
      <c r="J493" s="19" t="str">
        <f>IF([4]道具信息!J493="","",[4]道具信息!J493)</f>
        <v/>
      </c>
      <c r="K493" s="19" t="str">
        <f>IF([4]道具信息!K493="","",[4]道具信息!K493)</f>
        <v/>
      </c>
      <c r="L493" s="19" t="str">
        <f>IF([4]道具信息!L493="","",[4]道具信息!L493)</f>
        <v/>
      </c>
      <c r="M493" s="19" t="str">
        <f>IF([4]道具信息!M493="","",[4]道具信息!M493)</f>
        <v/>
      </c>
      <c r="N493" s="19" t="str">
        <f>IF([4]道具信息!N493="","",[4]道具信息!N493)</f>
        <v/>
      </c>
      <c r="O493" s="19" t="str">
        <f>IF([4]道具信息!O493="","",[4]道具信息!O493)</f>
        <v/>
      </c>
      <c r="P493" s="19" t="str">
        <f>IF([4]道具信息!P493="","",[4]道具信息!P493)</f>
        <v/>
      </c>
      <c r="Q493" s="19" t="str">
        <f>IF([4]道具信息!Q493="","",[4]道具信息!Q493)</f>
        <v/>
      </c>
      <c r="R493" s="19" t="str">
        <f>IF([4]道具信息!R493="","",[4]道具信息!R493)</f>
        <v/>
      </c>
      <c r="S493" s="19" t="str">
        <f>IF([4]道具信息!S493="","",[4]道具信息!S493)</f>
        <v/>
      </c>
      <c r="T493" s="19" t="str">
        <f>IF([4]道具信息!T493="","",[4]道具信息!T493)</f>
        <v/>
      </c>
      <c r="U493" s="19" t="str">
        <f>IF([4]道具信息!U493="","",[4]道具信息!U493)</f>
        <v/>
      </c>
      <c r="V493" s="19" t="str">
        <f>IF([4]道具信息!V493="","",[4]道具信息!V493)</f>
        <v/>
      </c>
      <c r="W493" s="19" t="str">
        <f>IF([4]道具信息!W493="","",[4]道具信息!W493)</f>
        <v/>
      </c>
      <c r="X493" s="19" t="str">
        <f>IF([4]道具信息!X493="","",[4]道具信息!X493)</f>
        <v/>
      </c>
      <c r="Y493" s="19" t="str">
        <f>IF([4]道具信息!Y493="","",[4]道具信息!Y493)</f>
        <v/>
      </c>
      <c r="Z493" s="19" t="str">
        <f>IF([4]道具信息!Z493="","",[4]道具信息!Z493)</f>
        <v/>
      </c>
    </row>
    <row r="494" spans="1:26" x14ac:dyDescent="0.15">
      <c r="A494" s="19" t="str">
        <f>IF([4]道具信息!A494="","",[4]道具信息!A494)</f>
        <v/>
      </c>
      <c r="B494" s="19" t="str">
        <f>IF([4]道具信息!B494="","",[4]道具信息!B494)</f>
        <v/>
      </c>
      <c r="C494" s="19" t="str">
        <f>IF([4]道具信息!C494="","",[4]道具信息!C494)</f>
        <v/>
      </c>
      <c r="D494" s="19" t="str">
        <f>IF([4]道具信息!D494="","",[4]道具信息!D494)</f>
        <v/>
      </c>
      <c r="E494" s="19" t="str">
        <f>IF([4]道具信息!E494="","",[4]道具信息!E494)</f>
        <v/>
      </c>
      <c r="F494" s="19">
        <f>IF([4]道具信息!F494="","",[4]道具信息!F494)</f>
        <v>1</v>
      </c>
      <c r="G494" s="19">
        <f>IF([4]道具信息!G494="","",[4]道具信息!G494)</f>
        <v>1</v>
      </c>
      <c r="H494" s="19">
        <f>IF([4]道具信息!H494="","",[4]道具信息!H494)</f>
        <v>1</v>
      </c>
      <c r="I494" s="19" t="str">
        <f>IF([4]道具信息!I494="","",[4]道具信息!I494)</f>
        <v/>
      </c>
      <c r="J494" s="19" t="str">
        <f>IF([4]道具信息!J494="","",[4]道具信息!J494)</f>
        <v/>
      </c>
      <c r="K494" s="19" t="str">
        <f>IF([4]道具信息!K494="","",[4]道具信息!K494)</f>
        <v/>
      </c>
      <c r="L494" s="19" t="str">
        <f>IF([4]道具信息!L494="","",[4]道具信息!L494)</f>
        <v/>
      </c>
      <c r="M494" s="19" t="str">
        <f>IF([4]道具信息!M494="","",[4]道具信息!M494)</f>
        <v/>
      </c>
      <c r="N494" s="19" t="str">
        <f>IF([4]道具信息!N494="","",[4]道具信息!N494)</f>
        <v/>
      </c>
      <c r="O494" s="19" t="str">
        <f>IF([4]道具信息!O494="","",[4]道具信息!O494)</f>
        <v/>
      </c>
      <c r="P494" s="19" t="str">
        <f>IF([4]道具信息!P494="","",[4]道具信息!P494)</f>
        <v/>
      </c>
      <c r="Q494" s="19" t="str">
        <f>IF([4]道具信息!Q494="","",[4]道具信息!Q494)</f>
        <v/>
      </c>
      <c r="R494" s="19" t="str">
        <f>IF([4]道具信息!R494="","",[4]道具信息!R494)</f>
        <v/>
      </c>
      <c r="S494" s="19" t="str">
        <f>IF([4]道具信息!S494="","",[4]道具信息!S494)</f>
        <v/>
      </c>
      <c r="T494" s="19" t="str">
        <f>IF([4]道具信息!T494="","",[4]道具信息!T494)</f>
        <v/>
      </c>
      <c r="U494" s="19" t="str">
        <f>IF([4]道具信息!U494="","",[4]道具信息!U494)</f>
        <v/>
      </c>
      <c r="V494" s="19" t="str">
        <f>IF([4]道具信息!V494="","",[4]道具信息!V494)</f>
        <v/>
      </c>
      <c r="W494" s="19" t="str">
        <f>IF([4]道具信息!W494="","",[4]道具信息!W494)</f>
        <v/>
      </c>
      <c r="X494" s="19" t="str">
        <f>IF([4]道具信息!X494="","",[4]道具信息!X494)</f>
        <v/>
      </c>
      <c r="Y494" s="19" t="str">
        <f>IF([4]道具信息!Y494="","",[4]道具信息!Y494)</f>
        <v/>
      </c>
      <c r="Z494" s="19" t="str">
        <f>IF([4]道具信息!Z494="","",[4]道具信息!Z494)</f>
        <v/>
      </c>
    </row>
    <row r="495" spans="1:26" x14ac:dyDescent="0.15">
      <c r="A495" s="19" t="str">
        <f>IF([4]道具信息!A495="","",[4]道具信息!A495)</f>
        <v/>
      </c>
      <c r="B495" s="19" t="str">
        <f>IF([4]道具信息!B495="","",[4]道具信息!B495)</f>
        <v/>
      </c>
      <c r="C495" s="19" t="str">
        <f>IF([4]道具信息!C495="","",[4]道具信息!C495)</f>
        <v/>
      </c>
      <c r="D495" s="19" t="str">
        <f>IF([4]道具信息!D495="","",[4]道具信息!D495)</f>
        <v/>
      </c>
      <c r="E495" s="19" t="str">
        <f>IF([4]道具信息!E495="","",[4]道具信息!E495)</f>
        <v/>
      </c>
      <c r="F495" s="19">
        <f>IF([4]道具信息!F495="","",[4]道具信息!F495)</f>
        <v>1</v>
      </c>
      <c r="G495" s="19">
        <f>IF([4]道具信息!G495="","",[4]道具信息!G495)</f>
        <v>1</v>
      </c>
      <c r="H495" s="19">
        <f>IF([4]道具信息!H495="","",[4]道具信息!H495)</f>
        <v>1</v>
      </c>
      <c r="I495" s="19" t="str">
        <f>IF([4]道具信息!I495="","",[4]道具信息!I495)</f>
        <v/>
      </c>
      <c r="J495" s="19" t="str">
        <f>IF([4]道具信息!J495="","",[4]道具信息!J495)</f>
        <v/>
      </c>
      <c r="K495" s="19" t="str">
        <f>IF([4]道具信息!K495="","",[4]道具信息!K495)</f>
        <v/>
      </c>
      <c r="L495" s="19" t="str">
        <f>IF([4]道具信息!L495="","",[4]道具信息!L495)</f>
        <v/>
      </c>
      <c r="M495" s="19" t="str">
        <f>IF([4]道具信息!M495="","",[4]道具信息!M495)</f>
        <v/>
      </c>
      <c r="N495" s="19" t="str">
        <f>IF([4]道具信息!N495="","",[4]道具信息!N495)</f>
        <v/>
      </c>
      <c r="O495" s="19" t="str">
        <f>IF([4]道具信息!O495="","",[4]道具信息!O495)</f>
        <v/>
      </c>
      <c r="P495" s="19" t="str">
        <f>IF([4]道具信息!P495="","",[4]道具信息!P495)</f>
        <v/>
      </c>
      <c r="Q495" s="19" t="str">
        <f>IF([4]道具信息!Q495="","",[4]道具信息!Q495)</f>
        <v/>
      </c>
      <c r="R495" s="19" t="str">
        <f>IF([4]道具信息!R495="","",[4]道具信息!R495)</f>
        <v/>
      </c>
      <c r="S495" s="19" t="str">
        <f>IF([4]道具信息!S495="","",[4]道具信息!S495)</f>
        <v/>
      </c>
      <c r="T495" s="19" t="str">
        <f>IF([4]道具信息!T495="","",[4]道具信息!T495)</f>
        <v/>
      </c>
      <c r="U495" s="19" t="str">
        <f>IF([4]道具信息!U495="","",[4]道具信息!U495)</f>
        <v/>
      </c>
      <c r="V495" s="19" t="str">
        <f>IF([4]道具信息!V495="","",[4]道具信息!V495)</f>
        <v/>
      </c>
      <c r="W495" s="19" t="str">
        <f>IF([4]道具信息!W495="","",[4]道具信息!W495)</f>
        <v/>
      </c>
      <c r="X495" s="19" t="str">
        <f>IF([4]道具信息!X495="","",[4]道具信息!X495)</f>
        <v/>
      </c>
      <c r="Y495" s="19" t="str">
        <f>IF([4]道具信息!Y495="","",[4]道具信息!Y495)</f>
        <v/>
      </c>
      <c r="Z495" s="19" t="str">
        <f>IF([4]道具信息!Z495="","",[4]道具信息!Z495)</f>
        <v/>
      </c>
    </row>
    <row r="496" spans="1:26" x14ac:dyDescent="0.15">
      <c r="A496" s="19" t="str">
        <f>IF([4]道具信息!A496="","",[4]道具信息!A496)</f>
        <v/>
      </c>
      <c r="B496" s="19" t="str">
        <f>IF([4]道具信息!B496="","",[4]道具信息!B496)</f>
        <v/>
      </c>
      <c r="C496" s="19" t="str">
        <f>IF([4]道具信息!C496="","",[4]道具信息!C496)</f>
        <v/>
      </c>
      <c r="D496" s="19" t="str">
        <f>IF([4]道具信息!D496="","",[4]道具信息!D496)</f>
        <v/>
      </c>
      <c r="E496" s="19" t="str">
        <f>IF([4]道具信息!E496="","",[4]道具信息!E496)</f>
        <v/>
      </c>
      <c r="F496" s="19">
        <f>IF([4]道具信息!F496="","",[4]道具信息!F496)</f>
        <v>1</v>
      </c>
      <c r="G496" s="19">
        <f>IF([4]道具信息!G496="","",[4]道具信息!G496)</f>
        <v>1</v>
      </c>
      <c r="H496" s="19">
        <f>IF([4]道具信息!H496="","",[4]道具信息!H496)</f>
        <v>1</v>
      </c>
      <c r="I496" s="19" t="str">
        <f>IF([4]道具信息!I496="","",[4]道具信息!I496)</f>
        <v/>
      </c>
      <c r="J496" s="19" t="str">
        <f>IF([4]道具信息!J496="","",[4]道具信息!J496)</f>
        <v/>
      </c>
      <c r="K496" s="19" t="str">
        <f>IF([4]道具信息!K496="","",[4]道具信息!K496)</f>
        <v/>
      </c>
      <c r="L496" s="19" t="str">
        <f>IF([4]道具信息!L496="","",[4]道具信息!L496)</f>
        <v/>
      </c>
      <c r="M496" s="19" t="str">
        <f>IF([4]道具信息!M496="","",[4]道具信息!M496)</f>
        <v/>
      </c>
      <c r="N496" s="19" t="str">
        <f>IF([4]道具信息!N496="","",[4]道具信息!N496)</f>
        <v/>
      </c>
      <c r="O496" s="19" t="str">
        <f>IF([4]道具信息!O496="","",[4]道具信息!O496)</f>
        <v/>
      </c>
      <c r="P496" s="19" t="str">
        <f>IF([4]道具信息!P496="","",[4]道具信息!P496)</f>
        <v/>
      </c>
      <c r="Q496" s="19" t="str">
        <f>IF([4]道具信息!Q496="","",[4]道具信息!Q496)</f>
        <v/>
      </c>
      <c r="R496" s="19" t="str">
        <f>IF([4]道具信息!R496="","",[4]道具信息!R496)</f>
        <v/>
      </c>
      <c r="S496" s="19" t="str">
        <f>IF([4]道具信息!S496="","",[4]道具信息!S496)</f>
        <v/>
      </c>
      <c r="T496" s="19" t="str">
        <f>IF([4]道具信息!T496="","",[4]道具信息!T496)</f>
        <v/>
      </c>
      <c r="U496" s="19" t="str">
        <f>IF([4]道具信息!U496="","",[4]道具信息!U496)</f>
        <v/>
      </c>
      <c r="V496" s="19" t="str">
        <f>IF([4]道具信息!V496="","",[4]道具信息!V496)</f>
        <v/>
      </c>
      <c r="W496" s="19" t="str">
        <f>IF([4]道具信息!W496="","",[4]道具信息!W496)</f>
        <v/>
      </c>
      <c r="X496" s="19" t="str">
        <f>IF([4]道具信息!X496="","",[4]道具信息!X496)</f>
        <v/>
      </c>
      <c r="Y496" s="19" t="str">
        <f>IF([4]道具信息!Y496="","",[4]道具信息!Y496)</f>
        <v/>
      </c>
      <c r="Z496" s="19" t="str">
        <f>IF([4]道具信息!Z496="","",[4]道具信息!Z496)</f>
        <v/>
      </c>
    </row>
    <row r="497" spans="1:26" x14ac:dyDescent="0.15">
      <c r="A497" s="19" t="str">
        <f>IF([4]道具信息!A497="","",[4]道具信息!A497)</f>
        <v/>
      </c>
      <c r="B497" s="19" t="str">
        <f>IF([4]道具信息!B497="","",[4]道具信息!B497)</f>
        <v/>
      </c>
      <c r="C497" s="19" t="str">
        <f>IF([4]道具信息!C497="","",[4]道具信息!C497)</f>
        <v/>
      </c>
      <c r="D497" s="19" t="str">
        <f>IF([4]道具信息!D497="","",[4]道具信息!D497)</f>
        <v/>
      </c>
      <c r="E497" s="19" t="str">
        <f>IF([4]道具信息!E497="","",[4]道具信息!E497)</f>
        <v/>
      </c>
      <c r="F497" s="19">
        <f>IF([4]道具信息!F497="","",[4]道具信息!F497)</f>
        <v>1</v>
      </c>
      <c r="G497" s="19">
        <f>IF([4]道具信息!G497="","",[4]道具信息!G497)</f>
        <v>1</v>
      </c>
      <c r="H497" s="19">
        <f>IF([4]道具信息!H497="","",[4]道具信息!H497)</f>
        <v>1</v>
      </c>
      <c r="I497" s="19" t="str">
        <f>IF([4]道具信息!I497="","",[4]道具信息!I497)</f>
        <v/>
      </c>
      <c r="J497" s="19" t="str">
        <f>IF([4]道具信息!J497="","",[4]道具信息!J497)</f>
        <v/>
      </c>
      <c r="K497" s="19" t="str">
        <f>IF([4]道具信息!K497="","",[4]道具信息!K497)</f>
        <v/>
      </c>
      <c r="L497" s="19" t="str">
        <f>IF([4]道具信息!L497="","",[4]道具信息!L497)</f>
        <v/>
      </c>
      <c r="M497" s="19" t="str">
        <f>IF([4]道具信息!M497="","",[4]道具信息!M497)</f>
        <v/>
      </c>
      <c r="N497" s="19" t="str">
        <f>IF([4]道具信息!N497="","",[4]道具信息!N497)</f>
        <v/>
      </c>
      <c r="O497" s="19" t="str">
        <f>IF([4]道具信息!O497="","",[4]道具信息!O497)</f>
        <v/>
      </c>
      <c r="P497" s="19" t="str">
        <f>IF([4]道具信息!P497="","",[4]道具信息!P497)</f>
        <v/>
      </c>
      <c r="Q497" s="19" t="str">
        <f>IF([4]道具信息!Q497="","",[4]道具信息!Q497)</f>
        <v/>
      </c>
      <c r="R497" s="19" t="str">
        <f>IF([4]道具信息!R497="","",[4]道具信息!R497)</f>
        <v/>
      </c>
      <c r="S497" s="19" t="str">
        <f>IF([4]道具信息!S497="","",[4]道具信息!S497)</f>
        <v/>
      </c>
      <c r="T497" s="19" t="str">
        <f>IF([4]道具信息!T497="","",[4]道具信息!T497)</f>
        <v/>
      </c>
      <c r="U497" s="19" t="str">
        <f>IF([4]道具信息!U497="","",[4]道具信息!U497)</f>
        <v/>
      </c>
      <c r="V497" s="19" t="str">
        <f>IF([4]道具信息!V497="","",[4]道具信息!V497)</f>
        <v/>
      </c>
      <c r="W497" s="19" t="str">
        <f>IF([4]道具信息!W497="","",[4]道具信息!W497)</f>
        <v/>
      </c>
      <c r="X497" s="19" t="str">
        <f>IF([4]道具信息!X497="","",[4]道具信息!X497)</f>
        <v/>
      </c>
      <c r="Y497" s="19" t="str">
        <f>IF([4]道具信息!Y497="","",[4]道具信息!Y497)</f>
        <v/>
      </c>
      <c r="Z497" s="19" t="str">
        <f>IF([4]道具信息!Z497="","",[4]道具信息!Z497)</f>
        <v/>
      </c>
    </row>
    <row r="498" spans="1:26" x14ac:dyDescent="0.15">
      <c r="A498" s="19" t="str">
        <f>IF([4]道具信息!A498="","",[4]道具信息!A498)</f>
        <v/>
      </c>
      <c r="B498" s="19" t="str">
        <f>IF([4]道具信息!B498="","",[4]道具信息!B498)</f>
        <v/>
      </c>
      <c r="C498" s="19" t="str">
        <f>IF([4]道具信息!C498="","",[4]道具信息!C498)</f>
        <v/>
      </c>
      <c r="D498" s="19" t="str">
        <f>IF([4]道具信息!D498="","",[4]道具信息!D498)</f>
        <v/>
      </c>
      <c r="E498" s="19" t="str">
        <f>IF([4]道具信息!E498="","",[4]道具信息!E498)</f>
        <v/>
      </c>
      <c r="F498" s="19">
        <f>IF([4]道具信息!F498="","",[4]道具信息!F498)</f>
        <v>1</v>
      </c>
      <c r="G498" s="19">
        <f>IF([4]道具信息!G498="","",[4]道具信息!G498)</f>
        <v>1</v>
      </c>
      <c r="H498" s="19">
        <f>IF([4]道具信息!H498="","",[4]道具信息!H498)</f>
        <v>1</v>
      </c>
      <c r="I498" s="19" t="str">
        <f>IF([4]道具信息!I498="","",[4]道具信息!I498)</f>
        <v/>
      </c>
      <c r="J498" s="19" t="str">
        <f>IF([4]道具信息!J498="","",[4]道具信息!J498)</f>
        <v/>
      </c>
      <c r="K498" s="19" t="str">
        <f>IF([4]道具信息!K498="","",[4]道具信息!K498)</f>
        <v/>
      </c>
      <c r="L498" s="19" t="str">
        <f>IF([4]道具信息!L498="","",[4]道具信息!L498)</f>
        <v/>
      </c>
      <c r="M498" s="19" t="str">
        <f>IF([4]道具信息!M498="","",[4]道具信息!M498)</f>
        <v/>
      </c>
      <c r="N498" s="19" t="str">
        <f>IF([4]道具信息!N498="","",[4]道具信息!N498)</f>
        <v/>
      </c>
      <c r="O498" s="19" t="str">
        <f>IF([4]道具信息!O498="","",[4]道具信息!O498)</f>
        <v/>
      </c>
      <c r="P498" s="19" t="str">
        <f>IF([4]道具信息!P498="","",[4]道具信息!P498)</f>
        <v/>
      </c>
      <c r="Q498" s="19" t="str">
        <f>IF([4]道具信息!Q498="","",[4]道具信息!Q498)</f>
        <v/>
      </c>
      <c r="R498" s="19" t="str">
        <f>IF([4]道具信息!R498="","",[4]道具信息!R498)</f>
        <v/>
      </c>
      <c r="S498" s="19" t="str">
        <f>IF([4]道具信息!S498="","",[4]道具信息!S498)</f>
        <v/>
      </c>
      <c r="T498" s="19" t="str">
        <f>IF([4]道具信息!T498="","",[4]道具信息!T498)</f>
        <v/>
      </c>
      <c r="U498" s="19" t="str">
        <f>IF([4]道具信息!U498="","",[4]道具信息!U498)</f>
        <v/>
      </c>
      <c r="V498" s="19" t="str">
        <f>IF([4]道具信息!V498="","",[4]道具信息!V498)</f>
        <v/>
      </c>
      <c r="W498" s="19" t="str">
        <f>IF([4]道具信息!W498="","",[4]道具信息!W498)</f>
        <v/>
      </c>
      <c r="X498" s="19" t="str">
        <f>IF([4]道具信息!X498="","",[4]道具信息!X498)</f>
        <v/>
      </c>
      <c r="Y498" s="19" t="str">
        <f>IF([4]道具信息!Y498="","",[4]道具信息!Y498)</f>
        <v/>
      </c>
      <c r="Z498" s="19" t="str">
        <f>IF([4]道具信息!Z498="","",[4]道具信息!Z498)</f>
        <v/>
      </c>
    </row>
    <row r="499" spans="1:26" x14ac:dyDescent="0.15">
      <c r="A499" s="19" t="str">
        <f>IF([4]道具信息!A499="","",[4]道具信息!A499)</f>
        <v/>
      </c>
      <c r="B499" s="19" t="str">
        <f>IF([4]道具信息!B499="","",[4]道具信息!B499)</f>
        <v/>
      </c>
      <c r="C499" s="19" t="str">
        <f>IF([4]道具信息!C499="","",[4]道具信息!C499)</f>
        <v/>
      </c>
      <c r="D499" s="19" t="str">
        <f>IF([4]道具信息!D499="","",[4]道具信息!D499)</f>
        <v/>
      </c>
      <c r="E499" s="19" t="str">
        <f>IF([4]道具信息!E499="","",[4]道具信息!E499)</f>
        <v/>
      </c>
      <c r="F499" s="19">
        <f>IF([4]道具信息!F499="","",[4]道具信息!F499)</f>
        <v>1</v>
      </c>
      <c r="G499" s="19">
        <f>IF([4]道具信息!G499="","",[4]道具信息!G499)</f>
        <v>1</v>
      </c>
      <c r="H499" s="19">
        <f>IF([4]道具信息!H499="","",[4]道具信息!H499)</f>
        <v>1</v>
      </c>
      <c r="I499" s="19" t="str">
        <f>IF([4]道具信息!I499="","",[4]道具信息!I499)</f>
        <v/>
      </c>
      <c r="J499" s="19" t="str">
        <f>IF([4]道具信息!J499="","",[4]道具信息!J499)</f>
        <v/>
      </c>
      <c r="K499" s="19" t="str">
        <f>IF([4]道具信息!K499="","",[4]道具信息!K499)</f>
        <v/>
      </c>
      <c r="L499" s="19" t="str">
        <f>IF([4]道具信息!L499="","",[4]道具信息!L499)</f>
        <v/>
      </c>
      <c r="M499" s="19" t="str">
        <f>IF([4]道具信息!M499="","",[4]道具信息!M499)</f>
        <v/>
      </c>
      <c r="N499" s="19" t="str">
        <f>IF([4]道具信息!N499="","",[4]道具信息!N499)</f>
        <v/>
      </c>
      <c r="O499" s="19" t="str">
        <f>IF([4]道具信息!O499="","",[4]道具信息!O499)</f>
        <v/>
      </c>
      <c r="P499" s="19" t="str">
        <f>IF([4]道具信息!P499="","",[4]道具信息!P499)</f>
        <v/>
      </c>
      <c r="Q499" s="19" t="str">
        <f>IF([4]道具信息!Q499="","",[4]道具信息!Q499)</f>
        <v/>
      </c>
      <c r="R499" s="19" t="str">
        <f>IF([4]道具信息!R499="","",[4]道具信息!R499)</f>
        <v/>
      </c>
      <c r="S499" s="19" t="str">
        <f>IF([4]道具信息!S499="","",[4]道具信息!S499)</f>
        <v/>
      </c>
      <c r="T499" s="19" t="str">
        <f>IF([4]道具信息!T499="","",[4]道具信息!T499)</f>
        <v/>
      </c>
      <c r="U499" s="19" t="str">
        <f>IF([4]道具信息!U499="","",[4]道具信息!U499)</f>
        <v/>
      </c>
      <c r="V499" s="19" t="str">
        <f>IF([4]道具信息!V499="","",[4]道具信息!V499)</f>
        <v/>
      </c>
      <c r="W499" s="19" t="str">
        <f>IF([4]道具信息!W499="","",[4]道具信息!W499)</f>
        <v/>
      </c>
      <c r="X499" s="19" t="str">
        <f>IF([4]道具信息!X499="","",[4]道具信息!X499)</f>
        <v/>
      </c>
      <c r="Y499" s="19" t="str">
        <f>IF([4]道具信息!Y499="","",[4]道具信息!Y499)</f>
        <v/>
      </c>
      <c r="Z499" s="19" t="str">
        <f>IF([4]道具信息!Z499="","",[4]道具信息!Z499)</f>
        <v/>
      </c>
    </row>
    <row r="500" spans="1:26" x14ac:dyDescent="0.15">
      <c r="A500" s="19" t="str">
        <f>IF([4]道具信息!A500="","",[4]道具信息!A500)</f>
        <v/>
      </c>
      <c r="B500" s="19" t="str">
        <f>IF([4]道具信息!B500="","",[4]道具信息!B500)</f>
        <v/>
      </c>
      <c r="C500" s="19" t="str">
        <f>IF([4]道具信息!C500="","",[4]道具信息!C500)</f>
        <v/>
      </c>
      <c r="D500" s="19" t="str">
        <f>IF([4]道具信息!D500="","",[4]道具信息!D500)</f>
        <v/>
      </c>
      <c r="E500" s="19" t="str">
        <f>IF([4]道具信息!E500="","",[4]道具信息!E500)</f>
        <v/>
      </c>
      <c r="F500" s="19">
        <f>IF([4]道具信息!F500="","",[4]道具信息!F500)</f>
        <v>1</v>
      </c>
      <c r="G500" s="19">
        <f>IF([4]道具信息!G500="","",[4]道具信息!G500)</f>
        <v>1</v>
      </c>
      <c r="H500" s="19">
        <f>IF([4]道具信息!H500="","",[4]道具信息!H500)</f>
        <v>1</v>
      </c>
      <c r="I500" s="19" t="str">
        <f>IF([4]道具信息!I500="","",[4]道具信息!I500)</f>
        <v/>
      </c>
      <c r="J500" s="19" t="str">
        <f>IF([4]道具信息!J500="","",[4]道具信息!J500)</f>
        <v/>
      </c>
      <c r="K500" s="19" t="str">
        <f>IF([4]道具信息!K500="","",[4]道具信息!K500)</f>
        <v/>
      </c>
      <c r="L500" s="19" t="str">
        <f>IF([4]道具信息!L500="","",[4]道具信息!L500)</f>
        <v/>
      </c>
      <c r="M500" s="19" t="str">
        <f>IF([4]道具信息!M500="","",[4]道具信息!M500)</f>
        <v/>
      </c>
      <c r="N500" s="19" t="str">
        <f>IF([4]道具信息!N500="","",[4]道具信息!N500)</f>
        <v/>
      </c>
      <c r="O500" s="19" t="str">
        <f>IF([4]道具信息!O500="","",[4]道具信息!O500)</f>
        <v/>
      </c>
      <c r="P500" s="19" t="str">
        <f>IF([4]道具信息!P500="","",[4]道具信息!P500)</f>
        <v/>
      </c>
      <c r="Q500" s="19" t="str">
        <f>IF([4]道具信息!Q500="","",[4]道具信息!Q500)</f>
        <v/>
      </c>
      <c r="R500" s="19" t="str">
        <f>IF([4]道具信息!R500="","",[4]道具信息!R500)</f>
        <v/>
      </c>
      <c r="S500" s="19" t="str">
        <f>IF([4]道具信息!S500="","",[4]道具信息!S500)</f>
        <v/>
      </c>
      <c r="T500" s="19" t="str">
        <f>IF([4]道具信息!T500="","",[4]道具信息!T500)</f>
        <v/>
      </c>
      <c r="U500" s="19" t="str">
        <f>IF([4]道具信息!U500="","",[4]道具信息!U500)</f>
        <v/>
      </c>
      <c r="V500" s="19" t="str">
        <f>IF([4]道具信息!V500="","",[4]道具信息!V500)</f>
        <v/>
      </c>
      <c r="W500" s="19" t="str">
        <f>IF([4]道具信息!W500="","",[4]道具信息!W500)</f>
        <v/>
      </c>
      <c r="X500" s="19" t="str">
        <f>IF([4]道具信息!X500="","",[4]道具信息!X500)</f>
        <v/>
      </c>
      <c r="Y500" s="19" t="str">
        <f>IF([4]道具信息!Y500="","",[4]道具信息!Y500)</f>
        <v/>
      </c>
      <c r="Z500" s="19" t="str">
        <f>IF([4]道具信息!Z500="","",[4]道具信息!Z500)</f>
        <v/>
      </c>
    </row>
    <row r="501" spans="1:26" x14ac:dyDescent="0.15">
      <c r="A501" s="19" t="str">
        <f>IF([4]道具信息!A501="","",[4]道具信息!A501)</f>
        <v/>
      </c>
      <c r="B501" s="19" t="str">
        <f>IF([4]道具信息!B501="","",[4]道具信息!B501)</f>
        <v/>
      </c>
      <c r="C501" s="19" t="str">
        <f>IF([4]道具信息!C501="","",[4]道具信息!C501)</f>
        <v/>
      </c>
      <c r="D501" s="19" t="str">
        <f>IF([4]道具信息!D501="","",[4]道具信息!D501)</f>
        <v/>
      </c>
      <c r="E501" s="19" t="str">
        <f>IF([4]道具信息!E501="","",[4]道具信息!E501)</f>
        <v/>
      </c>
      <c r="F501" s="19">
        <f>IF([4]道具信息!F501="","",[4]道具信息!F501)</f>
        <v>1</v>
      </c>
      <c r="G501" s="19">
        <f>IF([4]道具信息!G501="","",[4]道具信息!G501)</f>
        <v>1</v>
      </c>
      <c r="H501" s="19">
        <f>IF([4]道具信息!H501="","",[4]道具信息!H501)</f>
        <v>1</v>
      </c>
      <c r="I501" s="19" t="str">
        <f>IF([4]道具信息!I501="","",[4]道具信息!I501)</f>
        <v/>
      </c>
      <c r="J501" s="19" t="str">
        <f>IF([4]道具信息!J501="","",[4]道具信息!J501)</f>
        <v/>
      </c>
      <c r="K501" s="19" t="str">
        <f>IF([4]道具信息!K501="","",[4]道具信息!K501)</f>
        <v/>
      </c>
      <c r="L501" s="19" t="str">
        <f>IF([4]道具信息!L501="","",[4]道具信息!L501)</f>
        <v/>
      </c>
      <c r="M501" s="19" t="str">
        <f>IF([4]道具信息!M501="","",[4]道具信息!M501)</f>
        <v/>
      </c>
      <c r="N501" s="19" t="str">
        <f>IF([4]道具信息!N501="","",[4]道具信息!N501)</f>
        <v/>
      </c>
      <c r="O501" s="19" t="str">
        <f>IF([4]道具信息!O501="","",[4]道具信息!O501)</f>
        <v/>
      </c>
      <c r="P501" s="19" t="str">
        <f>IF([4]道具信息!P501="","",[4]道具信息!P501)</f>
        <v/>
      </c>
      <c r="Q501" s="19" t="str">
        <f>IF([4]道具信息!Q501="","",[4]道具信息!Q501)</f>
        <v/>
      </c>
      <c r="R501" s="19" t="str">
        <f>IF([4]道具信息!R501="","",[4]道具信息!R501)</f>
        <v/>
      </c>
      <c r="S501" s="19" t="str">
        <f>IF([4]道具信息!S501="","",[4]道具信息!S501)</f>
        <v/>
      </c>
      <c r="T501" s="19" t="str">
        <f>IF([4]道具信息!T501="","",[4]道具信息!T501)</f>
        <v/>
      </c>
      <c r="U501" s="19" t="str">
        <f>IF([4]道具信息!U501="","",[4]道具信息!U501)</f>
        <v/>
      </c>
      <c r="V501" s="19" t="str">
        <f>IF([4]道具信息!V501="","",[4]道具信息!V501)</f>
        <v/>
      </c>
      <c r="W501" s="19" t="str">
        <f>IF([4]道具信息!W501="","",[4]道具信息!W501)</f>
        <v/>
      </c>
      <c r="X501" s="19" t="str">
        <f>IF([4]道具信息!X501="","",[4]道具信息!X501)</f>
        <v/>
      </c>
      <c r="Y501" s="19" t="str">
        <f>IF([4]道具信息!Y501="","",[4]道具信息!Y501)</f>
        <v/>
      </c>
      <c r="Z501" s="19" t="str">
        <f>IF([4]道具信息!Z501="","",[4]道具信息!Z501)</f>
        <v/>
      </c>
    </row>
    <row r="502" spans="1:26" x14ac:dyDescent="0.15">
      <c r="A502" s="19" t="str">
        <f>IF([4]道具信息!A502="","",[4]道具信息!A502)</f>
        <v/>
      </c>
      <c r="B502" s="19" t="str">
        <f>IF([4]道具信息!B502="","",[4]道具信息!B502)</f>
        <v/>
      </c>
      <c r="C502" s="19" t="str">
        <f>IF([4]道具信息!C502="","",[4]道具信息!C502)</f>
        <v/>
      </c>
      <c r="D502" s="19" t="str">
        <f>IF([4]道具信息!D502="","",[4]道具信息!D502)</f>
        <v/>
      </c>
      <c r="E502" s="19" t="str">
        <f>IF([4]道具信息!E502="","",[4]道具信息!E502)</f>
        <v/>
      </c>
      <c r="F502" s="19">
        <f>IF([4]道具信息!F502="","",[4]道具信息!F502)</f>
        <v>1</v>
      </c>
      <c r="G502" s="19">
        <f>IF([4]道具信息!G502="","",[4]道具信息!G502)</f>
        <v>1</v>
      </c>
      <c r="H502" s="19">
        <f>IF([4]道具信息!H502="","",[4]道具信息!H502)</f>
        <v>1</v>
      </c>
      <c r="I502" s="19" t="str">
        <f>IF([4]道具信息!I502="","",[4]道具信息!I502)</f>
        <v/>
      </c>
      <c r="J502" s="19" t="str">
        <f>IF([4]道具信息!J502="","",[4]道具信息!J502)</f>
        <v/>
      </c>
      <c r="K502" s="19" t="str">
        <f>IF([4]道具信息!K502="","",[4]道具信息!K502)</f>
        <v/>
      </c>
      <c r="L502" s="19" t="str">
        <f>IF([4]道具信息!L502="","",[4]道具信息!L502)</f>
        <v/>
      </c>
      <c r="M502" s="19" t="str">
        <f>IF([4]道具信息!M502="","",[4]道具信息!M502)</f>
        <v/>
      </c>
      <c r="N502" s="19" t="str">
        <f>IF([4]道具信息!N502="","",[4]道具信息!N502)</f>
        <v/>
      </c>
      <c r="O502" s="19" t="str">
        <f>IF([4]道具信息!O502="","",[4]道具信息!O502)</f>
        <v/>
      </c>
      <c r="P502" s="19" t="str">
        <f>IF([4]道具信息!P502="","",[4]道具信息!P502)</f>
        <v/>
      </c>
      <c r="Q502" s="19" t="str">
        <f>IF([4]道具信息!Q502="","",[4]道具信息!Q502)</f>
        <v/>
      </c>
      <c r="R502" s="19" t="str">
        <f>IF([4]道具信息!R502="","",[4]道具信息!R502)</f>
        <v/>
      </c>
      <c r="S502" s="19" t="str">
        <f>IF([4]道具信息!S502="","",[4]道具信息!S502)</f>
        <v/>
      </c>
      <c r="T502" s="19" t="str">
        <f>IF([4]道具信息!T502="","",[4]道具信息!T502)</f>
        <v/>
      </c>
      <c r="U502" s="19" t="str">
        <f>IF([4]道具信息!U502="","",[4]道具信息!U502)</f>
        <v/>
      </c>
      <c r="V502" s="19" t="str">
        <f>IF([4]道具信息!V502="","",[4]道具信息!V502)</f>
        <v/>
      </c>
      <c r="W502" s="19" t="str">
        <f>IF([4]道具信息!W502="","",[4]道具信息!W502)</f>
        <v/>
      </c>
      <c r="X502" s="19" t="str">
        <f>IF([4]道具信息!X502="","",[4]道具信息!X502)</f>
        <v/>
      </c>
      <c r="Y502" s="19" t="str">
        <f>IF([4]道具信息!Y502="","",[4]道具信息!Y502)</f>
        <v/>
      </c>
      <c r="Z502" s="19" t="str">
        <f>IF([4]道具信息!Z502="","",[4]道具信息!Z502)</f>
        <v/>
      </c>
    </row>
    <row r="503" spans="1:26" x14ac:dyDescent="0.15">
      <c r="A503" s="19" t="str">
        <f>IF([4]道具信息!A503="","",[4]道具信息!A503)</f>
        <v/>
      </c>
      <c r="B503" s="19" t="str">
        <f>IF([4]道具信息!B503="","",[4]道具信息!B503)</f>
        <v/>
      </c>
      <c r="C503" s="19" t="str">
        <f>IF([4]道具信息!C503="","",[4]道具信息!C503)</f>
        <v/>
      </c>
      <c r="D503" s="19" t="str">
        <f>IF([4]道具信息!D503="","",[4]道具信息!D503)</f>
        <v/>
      </c>
      <c r="E503" s="19" t="str">
        <f>IF([4]道具信息!E503="","",[4]道具信息!E503)</f>
        <v/>
      </c>
      <c r="F503" s="19">
        <f>IF([4]道具信息!F503="","",[4]道具信息!F503)</f>
        <v>1</v>
      </c>
      <c r="G503" s="19">
        <f>IF([4]道具信息!G503="","",[4]道具信息!G503)</f>
        <v>1</v>
      </c>
      <c r="H503" s="19">
        <f>IF([4]道具信息!H503="","",[4]道具信息!H503)</f>
        <v>1</v>
      </c>
      <c r="I503" s="19" t="str">
        <f>IF([4]道具信息!I503="","",[4]道具信息!I503)</f>
        <v/>
      </c>
      <c r="J503" s="19" t="str">
        <f>IF([4]道具信息!J503="","",[4]道具信息!J503)</f>
        <v/>
      </c>
      <c r="K503" s="19" t="str">
        <f>IF([4]道具信息!K503="","",[4]道具信息!K503)</f>
        <v/>
      </c>
      <c r="L503" s="19" t="str">
        <f>IF([4]道具信息!L503="","",[4]道具信息!L503)</f>
        <v/>
      </c>
      <c r="M503" s="19" t="str">
        <f>IF([4]道具信息!M503="","",[4]道具信息!M503)</f>
        <v/>
      </c>
      <c r="N503" s="19" t="str">
        <f>IF([4]道具信息!N503="","",[4]道具信息!N503)</f>
        <v/>
      </c>
      <c r="O503" s="19" t="str">
        <f>IF([4]道具信息!O503="","",[4]道具信息!O503)</f>
        <v/>
      </c>
      <c r="P503" s="19" t="str">
        <f>IF([4]道具信息!P503="","",[4]道具信息!P503)</f>
        <v/>
      </c>
      <c r="Q503" s="19" t="str">
        <f>IF([4]道具信息!Q503="","",[4]道具信息!Q503)</f>
        <v/>
      </c>
      <c r="R503" s="19" t="str">
        <f>IF([4]道具信息!R503="","",[4]道具信息!R503)</f>
        <v/>
      </c>
      <c r="S503" s="19" t="str">
        <f>IF([4]道具信息!S503="","",[4]道具信息!S503)</f>
        <v/>
      </c>
      <c r="T503" s="19" t="str">
        <f>IF([4]道具信息!T503="","",[4]道具信息!T503)</f>
        <v/>
      </c>
      <c r="U503" s="19" t="str">
        <f>IF([4]道具信息!U503="","",[4]道具信息!U503)</f>
        <v/>
      </c>
      <c r="V503" s="19" t="str">
        <f>IF([4]道具信息!V503="","",[4]道具信息!V503)</f>
        <v/>
      </c>
      <c r="W503" s="19" t="str">
        <f>IF([4]道具信息!W503="","",[4]道具信息!W503)</f>
        <v/>
      </c>
      <c r="X503" s="19" t="str">
        <f>IF([4]道具信息!X503="","",[4]道具信息!X503)</f>
        <v/>
      </c>
      <c r="Y503" s="19" t="str">
        <f>IF([4]道具信息!Y503="","",[4]道具信息!Y503)</f>
        <v/>
      </c>
      <c r="Z503" s="19" t="str">
        <f>IF([4]道具信息!Z503="","",[4]道具信息!Z503)</f>
        <v/>
      </c>
    </row>
    <row r="504" spans="1:26" x14ac:dyDescent="0.15">
      <c r="A504" s="19" t="str">
        <f>IF([4]道具信息!A504="","",[4]道具信息!A504)</f>
        <v/>
      </c>
      <c r="B504" s="19" t="str">
        <f>IF([4]道具信息!B504="","",[4]道具信息!B504)</f>
        <v/>
      </c>
      <c r="C504" s="19" t="str">
        <f>IF([4]道具信息!C504="","",[4]道具信息!C504)</f>
        <v/>
      </c>
      <c r="D504" s="19" t="str">
        <f>IF([4]道具信息!D504="","",[4]道具信息!D504)</f>
        <v/>
      </c>
      <c r="E504" s="19" t="str">
        <f>IF([4]道具信息!E504="","",[4]道具信息!E504)</f>
        <v/>
      </c>
      <c r="F504" s="19" t="str">
        <f>IF([4]道具信息!F504="","",[4]道具信息!F504)</f>
        <v/>
      </c>
      <c r="G504" s="19" t="str">
        <f>IF([4]道具信息!G504="","",[4]道具信息!G504)</f>
        <v/>
      </c>
      <c r="H504" s="19" t="str">
        <f>IF([4]道具信息!H504="","",[4]道具信息!H504)</f>
        <v/>
      </c>
      <c r="I504" s="19" t="str">
        <f>IF([4]道具信息!I504="","",[4]道具信息!I504)</f>
        <v/>
      </c>
      <c r="J504" s="19" t="str">
        <f>IF([4]道具信息!J504="","",[4]道具信息!J504)</f>
        <v/>
      </c>
      <c r="K504" s="19" t="str">
        <f>IF([4]道具信息!K504="","",[4]道具信息!K504)</f>
        <v/>
      </c>
      <c r="L504" s="19" t="str">
        <f>IF([4]道具信息!L504="","",[4]道具信息!L504)</f>
        <v/>
      </c>
      <c r="M504" s="19" t="str">
        <f>IF([4]道具信息!M504="","",[4]道具信息!M504)</f>
        <v/>
      </c>
      <c r="N504" s="19" t="str">
        <f>IF([4]道具信息!N504="","",[4]道具信息!N504)</f>
        <v/>
      </c>
      <c r="O504" s="19" t="str">
        <f>IF([4]道具信息!O504="","",[4]道具信息!O504)</f>
        <v/>
      </c>
      <c r="P504" s="19" t="str">
        <f>IF([4]道具信息!P504="","",[4]道具信息!P504)</f>
        <v/>
      </c>
      <c r="Q504" s="19" t="str">
        <f>IF([4]道具信息!Q504="","",[4]道具信息!Q504)</f>
        <v/>
      </c>
      <c r="R504" s="19" t="str">
        <f>IF([4]道具信息!R504="","",[4]道具信息!R504)</f>
        <v/>
      </c>
      <c r="S504" s="19" t="str">
        <f>IF([4]道具信息!S504="","",[4]道具信息!S504)</f>
        <v/>
      </c>
      <c r="T504" s="19" t="str">
        <f>IF([4]道具信息!T504="","",[4]道具信息!T504)</f>
        <v/>
      </c>
      <c r="U504" s="19" t="str">
        <f>IF([4]道具信息!U504="","",[4]道具信息!U504)</f>
        <v/>
      </c>
      <c r="V504" s="19" t="str">
        <f>IF([4]道具信息!V504="","",[4]道具信息!V504)</f>
        <v/>
      </c>
      <c r="W504" s="19" t="str">
        <f>IF([4]道具信息!W504="","",[4]道具信息!W504)</f>
        <v/>
      </c>
      <c r="X504" s="19" t="str">
        <f>IF([4]道具信息!X504="","",[4]道具信息!X504)</f>
        <v/>
      </c>
      <c r="Y504" s="19" t="str">
        <f>IF([4]道具信息!Y504="","",[4]道具信息!Y504)</f>
        <v/>
      </c>
      <c r="Z504" s="19" t="str">
        <f>IF([4]道具信息!Z504="","",[4]道具信息!Z504)</f>
        <v/>
      </c>
    </row>
    <row r="505" spans="1:26" x14ac:dyDescent="0.15">
      <c r="A505" s="19" t="str">
        <f>IF([4]道具信息!A505="","",[4]道具信息!A505)</f>
        <v/>
      </c>
      <c r="B505" s="19" t="str">
        <f>IF([4]道具信息!B505="","",[4]道具信息!B505)</f>
        <v/>
      </c>
      <c r="C505" s="19" t="str">
        <f>IF([4]道具信息!C505="","",[4]道具信息!C505)</f>
        <v/>
      </c>
      <c r="D505" s="19" t="str">
        <f>IF([4]道具信息!D505="","",[4]道具信息!D505)</f>
        <v/>
      </c>
      <c r="E505" s="19" t="str">
        <f>IF([4]道具信息!E505="","",[4]道具信息!E505)</f>
        <v/>
      </c>
      <c r="F505" s="19" t="str">
        <f>IF([4]道具信息!F505="","",[4]道具信息!F505)</f>
        <v/>
      </c>
      <c r="G505" s="19" t="str">
        <f>IF([4]道具信息!G505="","",[4]道具信息!G505)</f>
        <v/>
      </c>
      <c r="H505" s="19" t="str">
        <f>IF([4]道具信息!H505="","",[4]道具信息!H505)</f>
        <v/>
      </c>
      <c r="I505" s="19" t="str">
        <f>IF([4]道具信息!I505="","",[4]道具信息!I505)</f>
        <v/>
      </c>
      <c r="J505" s="19" t="str">
        <f>IF([4]道具信息!J505="","",[4]道具信息!J505)</f>
        <v/>
      </c>
      <c r="K505" s="19" t="str">
        <f>IF([4]道具信息!K505="","",[4]道具信息!K505)</f>
        <v/>
      </c>
      <c r="L505" s="19" t="str">
        <f>IF([4]道具信息!L505="","",[4]道具信息!L505)</f>
        <v/>
      </c>
      <c r="M505" s="19" t="str">
        <f>IF([4]道具信息!M505="","",[4]道具信息!M505)</f>
        <v/>
      </c>
      <c r="N505" s="19" t="str">
        <f>IF([4]道具信息!N505="","",[4]道具信息!N505)</f>
        <v/>
      </c>
      <c r="O505" s="19" t="str">
        <f>IF([4]道具信息!O505="","",[4]道具信息!O505)</f>
        <v/>
      </c>
      <c r="P505" s="19" t="str">
        <f>IF([4]道具信息!P505="","",[4]道具信息!P505)</f>
        <v/>
      </c>
      <c r="Q505" s="19" t="str">
        <f>IF([4]道具信息!Q505="","",[4]道具信息!Q505)</f>
        <v/>
      </c>
      <c r="R505" s="19" t="str">
        <f>IF([4]道具信息!R505="","",[4]道具信息!R505)</f>
        <v/>
      </c>
      <c r="S505" s="19" t="str">
        <f>IF([4]道具信息!S505="","",[4]道具信息!S505)</f>
        <v/>
      </c>
      <c r="T505" s="19" t="str">
        <f>IF([4]道具信息!T505="","",[4]道具信息!T505)</f>
        <v/>
      </c>
      <c r="U505" s="19" t="str">
        <f>IF([4]道具信息!U505="","",[4]道具信息!U505)</f>
        <v/>
      </c>
      <c r="V505" s="19" t="str">
        <f>IF([4]道具信息!V505="","",[4]道具信息!V505)</f>
        <v/>
      </c>
      <c r="W505" s="19" t="str">
        <f>IF([4]道具信息!W505="","",[4]道具信息!W505)</f>
        <v/>
      </c>
      <c r="X505" s="19" t="str">
        <f>IF([4]道具信息!X505="","",[4]道具信息!X505)</f>
        <v/>
      </c>
      <c r="Y505" s="19" t="str">
        <f>IF([4]道具信息!Y505="","",[4]道具信息!Y505)</f>
        <v/>
      </c>
      <c r="Z505" s="19" t="str">
        <f>IF([4]道具信息!Z505="","",[4]道具信息!Z505)</f>
        <v/>
      </c>
    </row>
    <row r="506" spans="1:26" x14ac:dyDescent="0.15">
      <c r="A506" s="19" t="str">
        <f>IF([4]道具信息!A506="","",[4]道具信息!A506)</f>
        <v/>
      </c>
      <c r="B506" s="19" t="str">
        <f>IF([4]道具信息!B506="","",[4]道具信息!B506)</f>
        <v/>
      </c>
      <c r="C506" s="19" t="str">
        <f>IF([4]道具信息!C506="","",[4]道具信息!C506)</f>
        <v/>
      </c>
      <c r="D506" s="19" t="str">
        <f>IF([4]道具信息!D506="","",[4]道具信息!D506)</f>
        <v/>
      </c>
      <c r="E506" s="19" t="str">
        <f>IF([4]道具信息!E506="","",[4]道具信息!E506)</f>
        <v/>
      </c>
      <c r="F506" s="19" t="str">
        <f>IF([4]道具信息!F506="","",[4]道具信息!F506)</f>
        <v/>
      </c>
      <c r="G506" s="19" t="str">
        <f>IF([4]道具信息!G506="","",[4]道具信息!G506)</f>
        <v/>
      </c>
      <c r="H506" s="19" t="str">
        <f>IF([4]道具信息!H506="","",[4]道具信息!H506)</f>
        <v/>
      </c>
      <c r="I506" s="19" t="str">
        <f>IF([4]道具信息!I506="","",[4]道具信息!I506)</f>
        <v/>
      </c>
      <c r="J506" s="19" t="str">
        <f>IF([4]道具信息!J506="","",[4]道具信息!J506)</f>
        <v/>
      </c>
      <c r="K506" s="19" t="str">
        <f>IF([4]道具信息!K506="","",[4]道具信息!K506)</f>
        <v/>
      </c>
      <c r="L506" s="19" t="str">
        <f>IF([4]道具信息!L506="","",[4]道具信息!L506)</f>
        <v/>
      </c>
      <c r="M506" s="19" t="str">
        <f>IF([4]道具信息!M506="","",[4]道具信息!M506)</f>
        <v/>
      </c>
      <c r="N506" s="19" t="str">
        <f>IF([4]道具信息!N506="","",[4]道具信息!N506)</f>
        <v/>
      </c>
      <c r="O506" s="19" t="str">
        <f>IF([4]道具信息!O506="","",[4]道具信息!O506)</f>
        <v/>
      </c>
      <c r="P506" s="19" t="str">
        <f>IF([4]道具信息!P506="","",[4]道具信息!P506)</f>
        <v/>
      </c>
      <c r="Q506" s="19" t="str">
        <f>IF([4]道具信息!Q506="","",[4]道具信息!Q506)</f>
        <v/>
      </c>
      <c r="R506" s="19" t="str">
        <f>IF([4]道具信息!R506="","",[4]道具信息!R506)</f>
        <v/>
      </c>
      <c r="S506" s="19" t="str">
        <f>IF([4]道具信息!S506="","",[4]道具信息!S506)</f>
        <v/>
      </c>
      <c r="T506" s="19" t="str">
        <f>IF([4]道具信息!T506="","",[4]道具信息!T506)</f>
        <v/>
      </c>
      <c r="U506" s="19" t="str">
        <f>IF([4]道具信息!U506="","",[4]道具信息!U506)</f>
        <v/>
      </c>
      <c r="V506" s="19" t="str">
        <f>IF([4]道具信息!V506="","",[4]道具信息!V506)</f>
        <v/>
      </c>
      <c r="W506" s="19" t="str">
        <f>IF([4]道具信息!W506="","",[4]道具信息!W506)</f>
        <v/>
      </c>
      <c r="X506" s="19" t="str">
        <f>IF([4]道具信息!X506="","",[4]道具信息!X506)</f>
        <v/>
      </c>
      <c r="Y506" s="19" t="str">
        <f>IF([4]道具信息!Y506="","",[4]道具信息!Y506)</f>
        <v/>
      </c>
      <c r="Z506" s="19" t="str">
        <f>IF([4]道具信息!Z506="","",[4]道具信息!Z506)</f>
        <v/>
      </c>
    </row>
    <row r="507" spans="1:26" x14ac:dyDescent="0.15">
      <c r="A507" s="19" t="str">
        <f>IF([4]道具信息!A507="","",[4]道具信息!A507)</f>
        <v/>
      </c>
      <c r="B507" s="19" t="str">
        <f>IF([4]道具信息!B507="","",[4]道具信息!B507)</f>
        <v/>
      </c>
      <c r="C507" s="19" t="str">
        <f>IF([4]道具信息!C507="","",[4]道具信息!C507)</f>
        <v/>
      </c>
      <c r="D507" s="19" t="str">
        <f>IF([4]道具信息!D507="","",[4]道具信息!D507)</f>
        <v/>
      </c>
      <c r="E507" s="19" t="str">
        <f>IF([4]道具信息!E507="","",[4]道具信息!E507)</f>
        <v/>
      </c>
      <c r="F507" s="19" t="str">
        <f>IF([4]道具信息!F507="","",[4]道具信息!F507)</f>
        <v/>
      </c>
      <c r="G507" s="19" t="str">
        <f>IF([4]道具信息!G507="","",[4]道具信息!G507)</f>
        <v/>
      </c>
      <c r="H507" s="19" t="str">
        <f>IF([4]道具信息!H507="","",[4]道具信息!H507)</f>
        <v/>
      </c>
      <c r="I507" s="19" t="str">
        <f>IF([4]道具信息!I507="","",[4]道具信息!I507)</f>
        <v/>
      </c>
      <c r="J507" s="19" t="str">
        <f>IF([4]道具信息!J507="","",[4]道具信息!J507)</f>
        <v/>
      </c>
      <c r="K507" s="19" t="str">
        <f>IF([4]道具信息!K507="","",[4]道具信息!K507)</f>
        <v/>
      </c>
      <c r="L507" s="19" t="str">
        <f>IF([4]道具信息!L507="","",[4]道具信息!L507)</f>
        <v/>
      </c>
      <c r="M507" s="19" t="str">
        <f>IF([4]道具信息!M507="","",[4]道具信息!M507)</f>
        <v/>
      </c>
      <c r="N507" s="19" t="str">
        <f>IF([4]道具信息!N507="","",[4]道具信息!N507)</f>
        <v/>
      </c>
      <c r="O507" s="19" t="str">
        <f>IF([4]道具信息!O507="","",[4]道具信息!O507)</f>
        <v/>
      </c>
      <c r="P507" s="19" t="str">
        <f>IF([4]道具信息!P507="","",[4]道具信息!P507)</f>
        <v/>
      </c>
      <c r="Q507" s="19" t="str">
        <f>IF([4]道具信息!Q507="","",[4]道具信息!Q507)</f>
        <v/>
      </c>
      <c r="R507" s="19" t="str">
        <f>IF([4]道具信息!R507="","",[4]道具信息!R507)</f>
        <v/>
      </c>
      <c r="S507" s="19" t="str">
        <f>IF([4]道具信息!S507="","",[4]道具信息!S507)</f>
        <v/>
      </c>
      <c r="T507" s="19" t="str">
        <f>IF([4]道具信息!T507="","",[4]道具信息!T507)</f>
        <v/>
      </c>
      <c r="U507" s="19" t="str">
        <f>IF([4]道具信息!U507="","",[4]道具信息!U507)</f>
        <v/>
      </c>
      <c r="V507" s="19" t="str">
        <f>IF([4]道具信息!V507="","",[4]道具信息!V507)</f>
        <v/>
      </c>
      <c r="W507" s="19" t="str">
        <f>IF([4]道具信息!W507="","",[4]道具信息!W507)</f>
        <v/>
      </c>
      <c r="X507" s="19" t="str">
        <f>IF([4]道具信息!X507="","",[4]道具信息!X507)</f>
        <v/>
      </c>
      <c r="Y507" s="19" t="str">
        <f>IF([4]道具信息!Y507="","",[4]道具信息!Y507)</f>
        <v/>
      </c>
      <c r="Z507" s="19" t="str">
        <f>IF([4]道具信息!Z507="","",[4]道具信息!Z507)</f>
        <v/>
      </c>
    </row>
    <row r="508" spans="1:26" x14ac:dyDescent="0.15">
      <c r="A508" s="19" t="str">
        <f>IF([4]道具信息!A508="","",[4]道具信息!A508)</f>
        <v/>
      </c>
      <c r="B508" s="19" t="str">
        <f>IF([4]道具信息!B508="","",[4]道具信息!B508)</f>
        <v/>
      </c>
      <c r="C508" s="19" t="str">
        <f>IF([4]道具信息!C508="","",[4]道具信息!C508)</f>
        <v/>
      </c>
      <c r="D508" s="19" t="str">
        <f>IF([4]道具信息!D508="","",[4]道具信息!D508)</f>
        <v/>
      </c>
      <c r="E508" s="19" t="str">
        <f>IF([4]道具信息!E508="","",[4]道具信息!E508)</f>
        <v/>
      </c>
      <c r="F508" s="19" t="str">
        <f>IF([4]道具信息!F508="","",[4]道具信息!F508)</f>
        <v/>
      </c>
      <c r="G508" s="19" t="str">
        <f>IF([4]道具信息!G508="","",[4]道具信息!G508)</f>
        <v/>
      </c>
      <c r="H508" s="19" t="str">
        <f>IF([4]道具信息!H508="","",[4]道具信息!H508)</f>
        <v/>
      </c>
      <c r="I508" s="19" t="str">
        <f>IF([4]道具信息!I508="","",[4]道具信息!I508)</f>
        <v/>
      </c>
      <c r="J508" s="19" t="str">
        <f>IF([4]道具信息!J508="","",[4]道具信息!J508)</f>
        <v/>
      </c>
      <c r="K508" s="19" t="str">
        <f>IF([4]道具信息!K508="","",[4]道具信息!K508)</f>
        <v/>
      </c>
      <c r="L508" s="19" t="str">
        <f>IF([4]道具信息!L508="","",[4]道具信息!L508)</f>
        <v/>
      </c>
      <c r="M508" s="19" t="str">
        <f>IF([4]道具信息!M508="","",[4]道具信息!M508)</f>
        <v/>
      </c>
      <c r="N508" s="19" t="str">
        <f>IF([4]道具信息!N508="","",[4]道具信息!N508)</f>
        <v/>
      </c>
      <c r="O508" s="19" t="str">
        <f>IF([4]道具信息!O508="","",[4]道具信息!O508)</f>
        <v/>
      </c>
      <c r="P508" s="19" t="str">
        <f>IF([4]道具信息!P508="","",[4]道具信息!P508)</f>
        <v/>
      </c>
      <c r="Q508" s="19" t="str">
        <f>IF([4]道具信息!Q508="","",[4]道具信息!Q508)</f>
        <v/>
      </c>
      <c r="R508" s="19" t="str">
        <f>IF([4]道具信息!R508="","",[4]道具信息!R508)</f>
        <v/>
      </c>
      <c r="S508" s="19" t="str">
        <f>IF([4]道具信息!S508="","",[4]道具信息!S508)</f>
        <v/>
      </c>
      <c r="T508" s="19" t="str">
        <f>IF([4]道具信息!T508="","",[4]道具信息!T508)</f>
        <v/>
      </c>
      <c r="U508" s="19" t="str">
        <f>IF([4]道具信息!U508="","",[4]道具信息!U508)</f>
        <v/>
      </c>
      <c r="V508" s="19" t="str">
        <f>IF([4]道具信息!V508="","",[4]道具信息!V508)</f>
        <v/>
      </c>
      <c r="W508" s="19" t="str">
        <f>IF([4]道具信息!W508="","",[4]道具信息!W508)</f>
        <v/>
      </c>
      <c r="X508" s="19" t="str">
        <f>IF([4]道具信息!X508="","",[4]道具信息!X508)</f>
        <v/>
      </c>
      <c r="Y508" s="19" t="str">
        <f>IF([4]道具信息!Y508="","",[4]道具信息!Y508)</f>
        <v/>
      </c>
      <c r="Z508" s="19" t="str">
        <f>IF([4]道具信息!Z508="","",[4]道具信息!Z508)</f>
        <v/>
      </c>
    </row>
    <row r="509" spans="1:26" x14ac:dyDescent="0.15">
      <c r="A509" s="19" t="str">
        <f>IF([4]道具信息!A509="","",[4]道具信息!A509)</f>
        <v/>
      </c>
      <c r="B509" s="19" t="str">
        <f>IF([4]道具信息!B509="","",[4]道具信息!B509)</f>
        <v/>
      </c>
      <c r="C509" s="19" t="str">
        <f>IF([4]道具信息!C509="","",[4]道具信息!C509)</f>
        <v/>
      </c>
      <c r="D509" s="19" t="str">
        <f>IF([4]道具信息!D509="","",[4]道具信息!D509)</f>
        <v/>
      </c>
      <c r="E509" s="19" t="str">
        <f>IF([4]道具信息!E509="","",[4]道具信息!E509)</f>
        <v/>
      </c>
      <c r="F509" s="19" t="str">
        <f>IF([4]道具信息!F509="","",[4]道具信息!F509)</f>
        <v/>
      </c>
      <c r="G509" s="19" t="str">
        <f>IF([4]道具信息!G509="","",[4]道具信息!G509)</f>
        <v/>
      </c>
      <c r="H509" s="19" t="str">
        <f>IF([4]道具信息!H509="","",[4]道具信息!H509)</f>
        <v/>
      </c>
      <c r="I509" s="19" t="str">
        <f>IF([4]道具信息!I509="","",[4]道具信息!I509)</f>
        <v/>
      </c>
      <c r="J509" s="19" t="str">
        <f>IF([4]道具信息!J509="","",[4]道具信息!J509)</f>
        <v/>
      </c>
      <c r="K509" s="19" t="str">
        <f>IF([4]道具信息!K509="","",[4]道具信息!K509)</f>
        <v/>
      </c>
      <c r="L509" s="19" t="str">
        <f>IF([4]道具信息!L509="","",[4]道具信息!L509)</f>
        <v/>
      </c>
      <c r="M509" s="19" t="str">
        <f>IF([4]道具信息!M509="","",[4]道具信息!M509)</f>
        <v/>
      </c>
      <c r="N509" s="19" t="str">
        <f>IF([4]道具信息!N509="","",[4]道具信息!N509)</f>
        <v/>
      </c>
      <c r="O509" s="19" t="str">
        <f>IF([4]道具信息!O509="","",[4]道具信息!O509)</f>
        <v/>
      </c>
      <c r="P509" s="19" t="str">
        <f>IF([4]道具信息!P509="","",[4]道具信息!P509)</f>
        <v/>
      </c>
      <c r="Q509" s="19" t="str">
        <f>IF([4]道具信息!Q509="","",[4]道具信息!Q509)</f>
        <v/>
      </c>
      <c r="R509" s="19" t="str">
        <f>IF([4]道具信息!R509="","",[4]道具信息!R509)</f>
        <v/>
      </c>
      <c r="S509" s="19" t="str">
        <f>IF([4]道具信息!S509="","",[4]道具信息!S509)</f>
        <v/>
      </c>
      <c r="T509" s="19" t="str">
        <f>IF([4]道具信息!T509="","",[4]道具信息!T509)</f>
        <v/>
      </c>
      <c r="U509" s="19" t="str">
        <f>IF([4]道具信息!U509="","",[4]道具信息!U509)</f>
        <v/>
      </c>
      <c r="V509" s="19" t="str">
        <f>IF([4]道具信息!V509="","",[4]道具信息!V509)</f>
        <v/>
      </c>
      <c r="W509" s="19" t="str">
        <f>IF([4]道具信息!W509="","",[4]道具信息!W509)</f>
        <v/>
      </c>
      <c r="X509" s="19" t="str">
        <f>IF([4]道具信息!X509="","",[4]道具信息!X509)</f>
        <v/>
      </c>
      <c r="Y509" s="19" t="str">
        <f>IF([4]道具信息!Y509="","",[4]道具信息!Y509)</f>
        <v/>
      </c>
      <c r="Z509" s="19" t="str">
        <f>IF([4]道具信息!Z509="","",[4]道具信息!Z509)</f>
        <v/>
      </c>
    </row>
    <row r="510" spans="1:26" x14ac:dyDescent="0.15">
      <c r="A510" s="19" t="str">
        <f>IF([4]道具信息!A510="","",[4]道具信息!A510)</f>
        <v/>
      </c>
      <c r="B510" s="19" t="str">
        <f>IF([4]道具信息!B510="","",[4]道具信息!B510)</f>
        <v/>
      </c>
      <c r="C510" s="19" t="str">
        <f>IF([4]道具信息!C510="","",[4]道具信息!C510)</f>
        <v/>
      </c>
      <c r="D510" s="19" t="str">
        <f>IF([4]道具信息!D510="","",[4]道具信息!D510)</f>
        <v/>
      </c>
      <c r="E510" s="19" t="str">
        <f>IF([4]道具信息!E510="","",[4]道具信息!E510)</f>
        <v/>
      </c>
      <c r="F510" s="19" t="str">
        <f>IF([4]道具信息!F510="","",[4]道具信息!F510)</f>
        <v/>
      </c>
      <c r="G510" s="19" t="str">
        <f>IF([4]道具信息!G510="","",[4]道具信息!G510)</f>
        <v/>
      </c>
      <c r="H510" s="19" t="str">
        <f>IF([4]道具信息!H510="","",[4]道具信息!H510)</f>
        <v/>
      </c>
      <c r="I510" s="19" t="str">
        <f>IF([4]道具信息!I510="","",[4]道具信息!I510)</f>
        <v/>
      </c>
      <c r="J510" s="19" t="str">
        <f>IF([4]道具信息!J510="","",[4]道具信息!J510)</f>
        <v/>
      </c>
      <c r="K510" s="19" t="str">
        <f>IF([4]道具信息!K510="","",[4]道具信息!K510)</f>
        <v/>
      </c>
      <c r="L510" s="19" t="str">
        <f>IF([4]道具信息!L510="","",[4]道具信息!L510)</f>
        <v/>
      </c>
      <c r="M510" s="19" t="str">
        <f>IF([4]道具信息!M510="","",[4]道具信息!M510)</f>
        <v/>
      </c>
      <c r="N510" s="19" t="str">
        <f>IF([4]道具信息!N510="","",[4]道具信息!N510)</f>
        <v/>
      </c>
      <c r="O510" s="19" t="str">
        <f>IF([4]道具信息!O510="","",[4]道具信息!O510)</f>
        <v/>
      </c>
      <c r="P510" s="19" t="str">
        <f>IF([4]道具信息!P510="","",[4]道具信息!P510)</f>
        <v/>
      </c>
      <c r="Q510" s="19" t="str">
        <f>IF([4]道具信息!Q510="","",[4]道具信息!Q510)</f>
        <v/>
      </c>
      <c r="R510" s="19" t="str">
        <f>IF([4]道具信息!R510="","",[4]道具信息!R510)</f>
        <v/>
      </c>
      <c r="S510" s="19" t="str">
        <f>IF([4]道具信息!S510="","",[4]道具信息!S510)</f>
        <v/>
      </c>
      <c r="T510" s="19" t="str">
        <f>IF([4]道具信息!T510="","",[4]道具信息!T510)</f>
        <v/>
      </c>
      <c r="U510" s="19" t="str">
        <f>IF([4]道具信息!U510="","",[4]道具信息!U510)</f>
        <v/>
      </c>
      <c r="V510" s="19" t="str">
        <f>IF([4]道具信息!V510="","",[4]道具信息!V510)</f>
        <v/>
      </c>
      <c r="W510" s="19" t="str">
        <f>IF([4]道具信息!W510="","",[4]道具信息!W510)</f>
        <v/>
      </c>
      <c r="X510" s="19" t="str">
        <f>IF([4]道具信息!X510="","",[4]道具信息!X510)</f>
        <v/>
      </c>
      <c r="Y510" s="19" t="str">
        <f>IF([4]道具信息!Y510="","",[4]道具信息!Y510)</f>
        <v/>
      </c>
      <c r="Z510" s="19" t="str">
        <f>IF([4]道具信息!Z510="","",[4]道具信息!Z510)</f>
        <v/>
      </c>
    </row>
    <row r="511" spans="1:26" x14ac:dyDescent="0.15">
      <c r="A511" s="19" t="str">
        <f>IF([4]道具信息!A511="","",[4]道具信息!A511)</f>
        <v/>
      </c>
      <c r="B511" s="19" t="str">
        <f>IF([4]道具信息!B511="","",[4]道具信息!B511)</f>
        <v/>
      </c>
      <c r="C511" s="19" t="str">
        <f>IF([4]道具信息!C511="","",[4]道具信息!C511)</f>
        <v/>
      </c>
      <c r="D511" s="19" t="str">
        <f>IF([4]道具信息!D511="","",[4]道具信息!D511)</f>
        <v/>
      </c>
      <c r="E511" s="19" t="str">
        <f>IF([4]道具信息!E511="","",[4]道具信息!E511)</f>
        <v/>
      </c>
      <c r="F511" s="19" t="str">
        <f>IF([4]道具信息!F511="","",[4]道具信息!F511)</f>
        <v/>
      </c>
      <c r="G511" s="19" t="str">
        <f>IF([4]道具信息!G511="","",[4]道具信息!G511)</f>
        <v/>
      </c>
      <c r="H511" s="19" t="str">
        <f>IF([4]道具信息!H511="","",[4]道具信息!H511)</f>
        <v/>
      </c>
      <c r="I511" s="19" t="str">
        <f>IF([4]道具信息!I511="","",[4]道具信息!I511)</f>
        <v/>
      </c>
      <c r="J511" s="19" t="str">
        <f>IF([4]道具信息!J511="","",[4]道具信息!J511)</f>
        <v/>
      </c>
      <c r="K511" s="19" t="str">
        <f>IF([4]道具信息!K511="","",[4]道具信息!K511)</f>
        <v/>
      </c>
      <c r="L511" s="19" t="str">
        <f>IF([4]道具信息!L511="","",[4]道具信息!L511)</f>
        <v/>
      </c>
      <c r="M511" s="19" t="str">
        <f>IF([4]道具信息!M511="","",[4]道具信息!M511)</f>
        <v/>
      </c>
      <c r="N511" s="19" t="str">
        <f>IF([4]道具信息!N511="","",[4]道具信息!N511)</f>
        <v/>
      </c>
      <c r="O511" s="19" t="str">
        <f>IF([4]道具信息!O511="","",[4]道具信息!O511)</f>
        <v/>
      </c>
      <c r="P511" s="19" t="str">
        <f>IF([4]道具信息!P511="","",[4]道具信息!P511)</f>
        <v/>
      </c>
      <c r="Q511" s="19" t="str">
        <f>IF([4]道具信息!Q511="","",[4]道具信息!Q511)</f>
        <v/>
      </c>
      <c r="R511" s="19" t="str">
        <f>IF([4]道具信息!R511="","",[4]道具信息!R511)</f>
        <v/>
      </c>
      <c r="S511" s="19" t="str">
        <f>IF([4]道具信息!S511="","",[4]道具信息!S511)</f>
        <v/>
      </c>
      <c r="T511" s="19" t="str">
        <f>IF([4]道具信息!T511="","",[4]道具信息!T511)</f>
        <v/>
      </c>
      <c r="U511" s="19" t="str">
        <f>IF([4]道具信息!U511="","",[4]道具信息!U511)</f>
        <v/>
      </c>
      <c r="V511" s="19" t="str">
        <f>IF([4]道具信息!V511="","",[4]道具信息!V511)</f>
        <v/>
      </c>
      <c r="W511" s="19" t="str">
        <f>IF([4]道具信息!W511="","",[4]道具信息!W511)</f>
        <v/>
      </c>
      <c r="X511" s="19" t="str">
        <f>IF([4]道具信息!X511="","",[4]道具信息!X511)</f>
        <v/>
      </c>
      <c r="Y511" s="19" t="str">
        <f>IF([4]道具信息!Y511="","",[4]道具信息!Y511)</f>
        <v/>
      </c>
      <c r="Z511" s="19" t="str">
        <f>IF([4]道具信息!Z511="","",[4]道具信息!Z511)</f>
        <v/>
      </c>
    </row>
    <row r="512" spans="1:26" x14ac:dyDescent="0.15">
      <c r="A512" s="19" t="str">
        <f>IF([4]道具信息!A512="","",[4]道具信息!A512)</f>
        <v/>
      </c>
      <c r="B512" s="19" t="str">
        <f>IF([4]道具信息!B512="","",[4]道具信息!B512)</f>
        <v/>
      </c>
      <c r="C512" s="19" t="str">
        <f>IF([4]道具信息!C512="","",[4]道具信息!C512)</f>
        <v/>
      </c>
      <c r="D512" s="19" t="str">
        <f>IF([4]道具信息!D512="","",[4]道具信息!D512)</f>
        <v/>
      </c>
      <c r="E512" s="19" t="str">
        <f>IF([4]道具信息!E512="","",[4]道具信息!E512)</f>
        <v/>
      </c>
      <c r="F512" s="19" t="str">
        <f>IF([4]道具信息!F512="","",[4]道具信息!F512)</f>
        <v/>
      </c>
      <c r="G512" s="19" t="str">
        <f>IF([4]道具信息!G512="","",[4]道具信息!G512)</f>
        <v/>
      </c>
      <c r="H512" s="19" t="str">
        <f>IF([4]道具信息!H512="","",[4]道具信息!H512)</f>
        <v/>
      </c>
      <c r="I512" s="19" t="str">
        <f>IF([4]道具信息!I512="","",[4]道具信息!I512)</f>
        <v/>
      </c>
      <c r="J512" s="19" t="str">
        <f>IF([4]道具信息!J512="","",[4]道具信息!J512)</f>
        <v/>
      </c>
      <c r="K512" s="19" t="str">
        <f>IF([4]道具信息!K512="","",[4]道具信息!K512)</f>
        <v/>
      </c>
      <c r="L512" s="19" t="str">
        <f>IF([4]道具信息!L512="","",[4]道具信息!L512)</f>
        <v/>
      </c>
      <c r="M512" s="19" t="str">
        <f>IF([4]道具信息!M512="","",[4]道具信息!M512)</f>
        <v/>
      </c>
      <c r="N512" s="19" t="str">
        <f>IF([4]道具信息!N512="","",[4]道具信息!N512)</f>
        <v/>
      </c>
      <c r="O512" s="19" t="str">
        <f>IF([4]道具信息!O512="","",[4]道具信息!O512)</f>
        <v/>
      </c>
      <c r="P512" s="19" t="str">
        <f>IF([4]道具信息!P512="","",[4]道具信息!P512)</f>
        <v/>
      </c>
      <c r="Q512" s="19" t="str">
        <f>IF([4]道具信息!Q512="","",[4]道具信息!Q512)</f>
        <v/>
      </c>
      <c r="R512" s="19" t="str">
        <f>IF([4]道具信息!R512="","",[4]道具信息!R512)</f>
        <v/>
      </c>
      <c r="S512" s="19" t="str">
        <f>IF([4]道具信息!S512="","",[4]道具信息!S512)</f>
        <v/>
      </c>
      <c r="T512" s="19" t="str">
        <f>IF([4]道具信息!T512="","",[4]道具信息!T512)</f>
        <v/>
      </c>
      <c r="U512" s="19" t="str">
        <f>IF([4]道具信息!U512="","",[4]道具信息!U512)</f>
        <v/>
      </c>
      <c r="V512" s="19" t="str">
        <f>IF([4]道具信息!V512="","",[4]道具信息!V512)</f>
        <v/>
      </c>
      <c r="W512" s="19" t="str">
        <f>IF([4]道具信息!W512="","",[4]道具信息!W512)</f>
        <v/>
      </c>
      <c r="X512" s="19" t="str">
        <f>IF([4]道具信息!X512="","",[4]道具信息!X512)</f>
        <v/>
      </c>
      <c r="Y512" s="19" t="str">
        <f>IF([4]道具信息!Y512="","",[4]道具信息!Y512)</f>
        <v/>
      </c>
      <c r="Z512" s="19" t="str">
        <f>IF([4]道具信息!Z512="","",[4]道具信息!Z512)</f>
        <v/>
      </c>
    </row>
    <row r="513" spans="1:26" x14ac:dyDescent="0.15">
      <c r="A513" s="19" t="str">
        <f>IF([4]道具信息!A513="","",[4]道具信息!A513)</f>
        <v/>
      </c>
      <c r="B513" s="19" t="str">
        <f>IF([4]道具信息!B513="","",[4]道具信息!B513)</f>
        <v/>
      </c>
      <c r="C513" s="19" t="str">
        <f>IF([4]道具信息!C513="","",[4]道具信息!C513)</f>
        <v/>
      </c>
      <c r="D513" s="19" t="str">
        <f>IF([4]道具信息!D513="","",[4]道具信息!D513)</f>
        <v/>
      </c>
      <c r="E513" s="19" t="str">
        <f>IF([4]道具信息!E513="","",[4]道具信息!E513)</f>
        <v/>
      </c>
      <c r="F513" s="19" t="str">
        <f>IF([4]道具信息!F513="","",[4]道具信息!F513)</f>
        <v/>
      </c>
      <c r="G513" s="19" t="str">
        <f>IF([4]道具信息!G513="","",[4]道具信息!G513)</f>
        <v/>
      </c>
      <c r="H513" s="19" t="str">
        <f>IF([4]道具信息!H513="","",[4]道具信息!H513)</f>
        <v/>
      </c>
      <c r="I513" s="19" t="str">
        <f>IF([4]道具信息!I513="","",[4]道具信息!I513)</f>
        <v/>
      </c>
      <c r="J513" s="19" t="str">
        <f>IF([4]道具信息!J513="","",[4]道具信息!J513)</f>
        <v/>
      </c>
      <c r="K513" s="19" t="str">
        <f>IF([4]道具信息!K513="","",[4]道具信息!K513)</f>
        <v/>
      </c>
      <c r="L513" s="19" t="str">
        <f>IF([4]道具信息!L513="","",[4]道具信息!L513)</f>
        <v/>
      </c>
      <c r="M513" s="19" t="str">
        <f>IF([4]道具信息!M513="","",[4]道具信息!M513)</f>
        <v/>
      </c>
      <c r="N513" s="19" t="str">
        <f>IF([4]道具信息!N513="","",[4]道具信息!N513)</f>
        <v/>
      </c>
      <c r="O513" s="19" t="str">
        <f>IF([4]道具信息!O513="","",[4]道具信息!O513)</f>
        <v/>
      </c>
      <c r="P513" s="19" t="str">
        <f>IF([4]道具信息!P513="","",[4]道具信息!P513)</f>
        <v/>
      </c>
      <c r="Q513" s="19" t="str">
        <f>IF([4]道具信息!Q513="","",[4]道具信息!Q513)</f>
        <v/>
      </c>
      <c r="R513" s="19" t="str">
        <f>IF([4]道具信息!R513="","",[4]道具信息!R513)</f>
        <v/>
      </c>
      <c r="S513" s="19" t="str">
        <f>IF([4]道具信息!S513="","",[4]道具信息!S513)</f>
        <v/>
      </c>
      <c r="T513" s="19" t="str">
        <f>IF([4]道具信息!T513="","",[4]道具信息!T513)</f>
        <v/>
      </c>
      <c r="U513" s="19" t="str">
        <f>IF([4]道具信息!U513="","",[4]道具信息!U513)</f>
        <v/>
      </c>
      <c r="V513" s="19" t="str">
        <f>IF([4]道具信息!V513="","",[4]道具信息!V513)</f>
        <v/>
      </c>
      <c r="W513" s="19" t="str">
        <f>IF([4]道具信息!W513="","",[4]道具信息!W513)</f>
        <v/>
      </c>
      <c r="X513" s="19" t="str">
        <f>IF([4]道具信息!X513="","",[4]道具信息!X513)</f>
        <v/>
      </c>
      <c r="Y513" s="19" t="str">
        <f>IF([4]道具信息!Y513="","",[4]道具信息!Y513)</f>
        <v/>
      </c>
      <c r="Z513" s="19" t="str">
        <f>IF([4]道具信息!Z513="","",[4]道具信息!Z513)</f>
        <v/>
      </c>
    </row>
    <row r="514" spans="1:26" x14ac:dyDescent="0.15">
      <c r="A514" s="19" t="str">
        <f>IF([4]道具信息!A514="","",[4]道具信息!A514)</f>
        <v/>
      </c>
      <c r="B514" s="19" t="str">
        <f>IF([4]道具信息!B514="","",[4]道具信息!B514)</f>
        <v/>
      </c>
      <c r="C514" s="19" t="str">
        <f>IF([4]道具信息!C514="","",[4]道具信息!C514)</f>
        <v/>
      </c>
      <c r="D514" s="19" t="str">
        <f>IF([4]道具信息!D514="","",[4]道具信息!D514)</f>
        <v/>
      </c>
      <c r="E514" s="19" t="str">
        <f>IF([4]道具信息!E514="","",[4]道具信息!E514)</f>
        <v/>
      </c>
      <c r="F514" s="19" t="str">
        <f>IF([4]道具信息!F514="","",[4]道具信息!F514)</f>
        <v/>
      </c>
      <c r="G514" s="19" t="str">
        <f>IF([4]道具信息!G514="","",[4]道具信息!G514)</f>
        <v/>
      </c>
      <c r="H514" s="19" t="str">
        <f>IF([4]道具信息!H514="","",[4]道具信息!H514)</f>
        <v/>
      </c>
      <c r="I514" s="19" t="str">
        <f>IF([4]道具信息!I514="","",[4]道具信息!I514)</f>
        <v/>
      </c>
      <c r="J514" s="19" t="str">
        <f>IF([4]道具信息!J514="","",[4]道具信息!J514)</f>
        <v/>
      </c>
      <c r="K514" s="19" t="str">
        <f>IF([4]道具信息!K514="","",[4]道具信息!K514)</f>
        <v/>
      </c>
      <c r="L514" s="19" t="str">
        <f>IF([4]道具信息!L514="","",[4]道具信息!L514)</f>
        <v/>
      </c>
      <c r="M514" s="19" t="str">
        <f>IF([4]道具信息!M514="","",[4]道具信息!M514)</f>
        <v/>
      </c>
      <c r="N514" s="19" t="str">
        <f>IF([4]道具信息!N514="","",[4]道具信息!N514)</f>
        <v/>
      </c>
      <c r="O514" s="19" t="str">
        <f>IF([4]道具信息!O514="","",[4]道具信息!O514)</f>
        <v/>
      </c>
      <c r="P514" s="19" t="str">
        <f>IF([4]道具信息!P514="","",[4]道具信息!P514)</f>
        <v/>
      </c>
      <c r="Q514" s="19" t="str">
        <f>IF([4]道具信息!Q514="","",[4]道具信息!Q514)</f>
        <v/>
      </c>
      <c r="R514" s="19" t="str">
        <f>IF([4]道具信息!R514="","",[4]道具信息!R514)</f>
        <v/>
      </c>
      <c r="S514" s="19" t="str">
        <f>IF([4]道具信息!S514="","",[4]道具信息!S514)</f>
        <v/>
      </c>
      <c r="T514" s="19" t="str">
        <f>IF([4]道具信息!T514="","",[4]道具信息!T514)</f>
        <v/>
      </c>
      <c r="U514" s="19" t="str">
        <f>IF([4]道具信息!U514="","",[4]道具信息!U514)</f>
        <v/>
      </c>
      <c r="V514" s="19" t="str">
        <f>IF([4]道具信息!V514="","",[4]道具信息!V514)</f>
        <v/>
      </c>
      <c r="W514" s="19" t="str">
        <f>IF([4]道具信息!W514="","",[4]道具信息!W514)</f>
        <v/>
      </c>
      <c r="X514" s="19" t="str">
        <f>IF([4]道具信息!X514="","",[4]道具信息!X514)</f>
        <v/>
      </c>
      <c r="Y514" s="19" t="str">
        <f>IF([4]道具信息!Y514="","",[4]道具信息!Y514)</f>
        <v/>
      </c>
      <c r="Z514" s="19" t="str">
        <f>IF([4]道具信息!Z514="","",[4]道具信息!Z514)</f>
        <v/>
      </c>
    </row>
    <row r="515" spans="1:26" x14ac:dyDescent="0.15">
      <c r="A515" s="19" t="str">
        <f>IF([4]道具信息!A515="","",[4]道具信息!A515)</f>
        <v/>
      </c>
      <c r="B515" s="19" t="str">
        <f>IF([4]道具信息!B515="","",[4]道具信息!B515)</f>
        <v/>
      </c>
      <c r="C515" s="19" t="str">
        <f>IF([4]道具信息!C515="","",[4]道具信息!C515)</f>
        <v/>
      </c>
      <c r="D515" s="19" t="str">
        <f>IF([4]道具信息!D515="","",[4]道具信息!D515)</f>
        <v/>
      </c>
      <c r="E515" s="19" t="str">
        <f>IF([4]道具信息!E515="","",[4]道具信息!E515)</f>
        <v/>
      </c>
      <c r="F515" s="19" t="str">
        <f>IF([4]道具信息!F515="","",[4]道具信息!F515)</f>
        <v/>
      </c>
      <c r="G515" s="19" t="str">
        <f>IF([4]道具信息!G515="","",[4]道具信息!G515)</f>
        <v/>
      </c>
      <c r="H515" s="19" t="str">
        <f>IF([4]道具信息!H515="","",[4]道具信息!H515)</f>
        <v/>
      </c>
      <c r="I515" s="19" t="str">
        <f>IF([4]道具信息!I515="","",[4]道具信息!I515)</f>
        <v/>
      </c>
      <c r="J515" s="19" t="str">
        <f>IF([4]道具信息!J515="","",[4]道具信息!J515)</f>
        <v/>
      </c>
      <c r="K515" s="19" t="str">
        <f>IF([4]道具信息!K515="","",[4]道具信息!K515)</f>
        <v/>
      </c>
      <c r="L515" s="19" t="str">
        <f>IF([4]道具信息!L515="","",[4]道具信息!L515)</f>
        <v/>
      </c>
      <c r="M515" s="19" t="str">
        <f>IF([4]道具信息!M515="","",[4]道具信息!M515)</f>
        <v/>
      </c>
      <c r="N515" s="19" t="str">
        <f>IF([4]道具信息!N515="","",[4]道具信息!N515)</f>
        <v/>
      </c>
      <c r="O515" s="19" t="str">
        <f>IF([4]道具信息!O515="","",[4]道具信息!O515)</f>
        <v/>
      </c>
      <c r="P515" s="19" t="str">
        <f>IF([4]道具信息!P515="","",[4]道具信息!P515)</f>
        <v/>
      </c>
      <c r="Q515" s="19" t="str">
        <f>IF([4]道具信息!Q515="","",[4]道具信息!Q515)</f>
        <v/>
      </c>
      <c r="R515" s="19" t="str">
        <f>IF([4]道具信息!R515="","",[4]道具信息!R515)</f>
        <v/>
      </c>
      <c r="S515" s="19" t="str">
        <f>IF([4]道具信息!S515="","",[4]道具信息!S515)</f>
        <v/>
      </c>
      <c r="T515" s="19" t="str">
        <f>IF([4]道具信息!T515="","",[4]道具信息!T515)</f>
        <v/>
      </c>
      <c r="U515" s="19" t="str">
        <f>IF([4]道具信息!U515="","",[4]道具信息!U515)</f>
        <v/>
      </c>
      <c r="V515" s="19" t="str">
        <f>IF([4]道具信息!V515="","",[4]道具信息!V515)</f>
        <v/>
      </c>
      <c r="W515" s="19" t="str">
        <f>IF([4]道具信息!W515="","",[4]道具信息!W515)</f>
        <v/>
      </c>
      <c r="X515" s="19" t="str">
        <f>IF([4]道具信息!X515="","",[4]道具信息!X515)</f>
        <v/>
      </c>
      <c r="Y515" s="19" t="str">
        <f>IF([4]道具信息!Y515="","",[4]道具信息!Y515)</f>
        <v/>
      </c>
      <c r="Z515" s="19" t="str">
        <f>IF([4]道具信息!Z515="","",[4]道具信息!Z515)</f>
        <v/>
      </c>
    </row>
    <row r="516" spans="1:26" x14ac:dyDescent="0.15">
      <c r="A516" s="19" t="str">
        <f>IF([4]道具信息!A516="","",[4]道具信息!A516)</f>
        <v/>
      </c>
      <c r="B516" s="19" t="str">
        <f>IF([4]道具信息!B516="","",[4]道具信息!B516)</f>
        <v/>
      </c>
      <c r="C516" s="19" t="str">
        <f>IF([4]道具信息!C516="","",[4]道具信息!C516)</f>
        <v/>
      </c>
      <c r="D516" s="19" t="str">
        <f>IF([4]道具信息!D516="","",[4]道具信息!D516)</f>
        <v/>
      </c>
      <c r="E516" s="19" t="str">
        <f>IF([4]道具信息!E516="","",[4]道具信息!E516)</f>
        <v/>
      </c>
      <c r="F516" s="19" t="str">
        <f>IF([4]道具信息!F516="","",[4]道具信息!F516)</f>
        <v/>
      </c>
      <c r="G516" s="19" t="str">
        <f>IF([4]道具信息!G516="","",[4]道具信息!G516)</f>
        <v/>
      </c>
      <c r="H516" s="19" t="str">
        <f>IF([4]道具信息!H516="","",[4]道具信息!H516)</f>
        <v/>
      </c>
      <c r="I516" s="19" t="str">
        <f>IF([4]道具信息!I516="","",[4]道具信息!I516)</f>
        <v/>
      </c>
      <c r="J516" s="19" t="str">
        <f>IF([4]道具信息!J516="","",[4]道具信息!J516)</f>
        <v/>
      </c>
      <c r="K516" s="19" t="str">
        <f>IF([4]道具信息!K516="","",[4]道具信息!K516)</f>
        <v/>
      </c>
      <c r="L516" s="19" t="str">
        <f>IF([4]道具信息!L516="","",[4]道具信息!L516)</f>
        <v/>
      </c>
      <c r="M516" s="19" t="str">
        <f>IF([4]道具信息!M516="","",[4]道具信息!M516)</f>
        <v/>
      </c>
      <c r="N516" s="19" t="str">
        <f>IF([4]道具信息!N516="","",[4]道具信息!N516)</f>
        <v/>
      </c>
      <c r="O516" s="19" t="str">
        <f>IF([4]道具信息!O516="","",[4]道具信息!O516)</f>
        <v/>
      </c>
      <c r="P516" s="19" t="str">
        <f>IF([4]道具信息!P516="","",[4]道具信息!P516)</f>
        <v/>
      </c>
      <c r="Q516" s="19" t="str">
        <f>IF([4]道具信息!Q516="","",[4]道具信息!Q516)</f>
        <v/>
      </c>
      <c r="R516" s="19" t="str">
        <f>IF([4]道具信息!R516="","",[4]道具信息!R516)</f>
        <v/>
      </c>
      <c r="S516" s="19" t="str">
        <f>IF([4]道具信息!S516="","",[4]道具信息!S516)</f>
        <v/>
      </c>
      <c r="T516" s="19" t="str">
        <f>IF([4]道具信息!T516="","",[4]道具信息!T516)</f>
        <v/>
      </c>
      <c r="U516" s="19" t="str">
        <f>IF([4]道具信息!U516="","",[4]道具信息!U516)</f>
        <v/>
      </c>
      <c r="V516" s="19" t="str">
        <f>IF([4]道具信息!V516="","",[4]道具信息!V516)</f>
        <v/>
      </c>
      <c r="W516" s="19" t="str">
        <f>IF([4]道具信息!W516="","",[4]道具信息!W516)</f>
        <v/>
      </c>
      <c r="X516" s="19" t="str">
        <f>IF([4]道具信息!X516="","",[4]道具信息!X516)</f>
        <v/>
      </c>
      <c r="Y516" s="19" t="str">
        <f>IF([4]道具信息!Y516="","",[4]道具信息!Y516)</f>
        <v/>
      </c>
      <c r="Z516" s="19" t="str">
        <f>IF([4]道具信息!Z516="","",[4]道具信息!Z516)</f>
        <v/>
      </c>
    </row>
    <row r="517" spans="1:26" x14ac:dyDescent="0.15">
      <c r="A517" s="19" t="str">
        <f>IF([4]道具信息!A517="","",[4]道具信息!A517)</f>
        <v/>
      </c>
      <c r="B517" s="19" t="str">
        <f>IF([4]道具信息!B517="","",[4]道具信息!B517)</f>
        <v/>
      </c>
      <c r="C517" s="19" t="str">
        <f>IF([4]道具信息!C517="","",[4]道具信息!C517)</f>
        <v/>
      </c>
      <c r="D517" s="19" t="str">
        <f>IF([4]道具信息!D517="","",[4]道具信息!D517)</f>
        <v/>
      </c>
      <c r="E517" s="19" t="str">
        <f>IF([4]道具信息!E517="","",[4]道具信息!E517)</f>
        <v/>
      </c>
      <c r="F517" s="19" t="str">
        <f>IF([4]道具信息!F517="","",[4]道具信息!F517)</f>
        <v/>
      </c>
      <c r="G517" s="19" t="str">
        <f>IF([4]道具信息!G517="","",[4]道具信息!G517)</f>
        <v/>
      </c>
      <c r="H517" s="19" t="str">
        <f>IF([4]道具信息!H517="","",[4]道具信息!H517)</f>
        <v/>
      </c>
      <c r="I517" s="19" t="str">
        <f>IF([4]道具信息!I517="","",[4]道具信息!I517)</f>
        <v/>
      </c>
      <c r="J517" s="19" t="str">
        <f>IF([4]道具信息!J517="","",[4]道具信息!J517)</f>
        <v/>
      </c>
      <c r="K517" s="19" t="str">
        <f>IF([4]道具信息!K517="","",[4]道具信息!K517)</f>
        <v/>
      </c>
      <c r="L517" s="19" t="str">
        <f>IF([4]道具信息!L517="","",[4]道具信息!L517)</f>
        <v/>
      </c>
      <c r="M517" s="19" t="str">
        <f>IF([4]道具信息!M517="","",[4]道具信息!M517)</f>
        <v/>
      </c>
      <c r="N517" s="19" t="str">
        <f>IF([4]道具信息!N517="","",[4]道具信息!N517)</f>
        <v/>
      </c>
      <c r="O517" s="19" t="str">
        <f>IF([4]道具信息!O517="","",[4]道具信息!O517)</f>
        <v/>
      </c>
      <c r="P517" s="19" t="str">
        <f>IF([4]道具信息!P517="","",[4]道具信息!P517)</f>
        <v/>
      </c>
      <c r="Q517" s="19" t="str">
        <f>IF([4]道具信息!Q517="","",[4]道具信息!Q517)</f>
        <v/>
      </c>
      <c r="R517" s="19" t="str">
        <f>IF([4]道具信息!R517="","",[4]道具信息!R517)</f>
        <v/>
      </c>
      <c r="S517" s="19" t="str">
        <f>IF([4]道具信息!S517="","",[4]道具信息!S517)</f>
        <v/>
      </c>
      <c r="T517" s="19" t="str">
        <f>IF([4]道具信息!T517="","",[4]道具信息!T517)</f>
        <v/>
      </c>
      <c r="U517" s="19" t="str">
        <f>IF([4]道具信息!U517="","",[4]道具信息!U517)</f>
        <v/>
      </c>
      <c r="V517" s="19" t="str">
        <f>IF([4]道具信息!V517="","",[4]道具信息!V517)</f>
        <v/>
      </c>
      <c r="W517" s="19" t="str">
        <f>IF([4]道具信息!W517="","",[4]道具信息!W517)</f>
        <v/>
      </c>
      <c r="X517" s="19" t="str">
        <f>IF([4]道具信息!X517="","",[4]道具信息!X517)</f>
        <v/>
      </c>
      <c r="Y517" s="19" t="str">
        <f>IF([4]道具信息!Y517="","",[4]道具信息!Y517)</f>
        <v/>
      </c>
      <c r="Z517" s="19" t="str">
        <f>IF([4]道具信息!Z517="","",[4]道具信息!Z517)</f>
        <v/>
      </c>
    </row>
    <row r="518" spans="1:26" x14ac:dyDescent="0.15">
      <c r="A518" s="19" t="str">
        <f>IF([4]道具信息!A518="","",[4]道具信息!A518)</f>
        <v/>
      </c>
      <c r="B518" s="19" t="str">
        <f>IF([4]道具信息!B518="","",[4]道具信息!B518)</f>
        <v/>
      </c>
      <c r="C518" s="19" t="str">
        <f>IF([4]道具信息!C518="","",[4]道具信息!C518)</f>
        <v/>
      </c>
      <c r="D518" s="19" t="str">
        <f>IF([4]道具信息!D518="","",[4]道具信息!D518)</f>
        <v/>
      </c>
      <c r="E518" s="19" t="str">
        <f>IF([4]道具信息!E518="","",[4]道具信息!E518)</f>
        <v/>
      </c>
      <c r="F518" s="19" t="str">
        <f>IF([4]道具信息!F518="","",[4]道具信息!F518)</f>
        <v/>
      </c>
      <c r="G518" s="19" t="str">
        <f>IF([4]道具信息!G518="","",[4]道具信息!G518)</f>
        <v/>
      </c>
      <c r="H518" s="19" t="str">
        <f>IF([4]道具信息!H518="","",[4]道具信息!H518)</f>
        <v/>
      </c>
      <c r="I518" s="19" t="str">
        <f>IF([4]道具信息!I518="","",[4]道具信息!I518)</f>
        <v/>
      </c>
      <c r="J518" s="19" t="str">
        <f>IF([4]道具信息!J518="","",[4]道具信息!J518)</f>
        <v/>
      </c>
      <c r="K518" s="19" t="str">
        <f>IF([4]道具信息!K518="","",[4]道具信息!K518)</f>
        <v/>
      </c>
      <c r="L518" s="19" t="str">
        <f>IF([4]道具信息!L518="","",[4]道具信息!L518)</f>
        <v/>
      </c>
      <c r="M518" s="19" t="str">
        <f>IF([4]道具信息!M518="","",[4]道具信息!M518)</f>
        <v/>
      </c>
      <c r="N518" s="19" t="str">
        <f>IF([4]道具信息!N518="","",[4]道具信息!N518)</f>
        <v/>
      </c>
      <c r="O518" s="19" t="str">
        <f>IF([4]道具信息!O518="","",[4]道具信息!O518)</f>
        <v/>
      </c>
      <c r="P518" s="19" t="str">
        <f>IF([4]道具信息!P518="","",[4]道具信息!P518)</f>
        <v/>
      </c>
      <c r="Q518" s="19" t="str">
        <f>IF([4]道具信息!Q518="","",[4]道具信息!Q518)</f>
        <v/>
      </c>
      <c r="R518" s="19" t="str">
        <f>IF([4]道具信息!R518="","",[4]道具信息!R518)</f>
        <v/>
      </c>
      <c r="S518" s="19" t="str">
        <f>IF([4]道具信息!S518="","",[4]道具信息!S518)</f>
        <v/>
      </c>
      <c r="T518" s="19" t="str">
        <f>IF([4]道具信息!T518="","",[4]道具信息!T518)</f>
        <v/>
      </c>
      <c r="U518" s="19" t="str">
        <f>IF([4]道具信息!U518="","",[4]道具信息!U518)</f>
        <v/>
      </c>
      <c r="V518" s="19" t="str">
        <f>IF([4]道具信息!V518="","",[4]道具信息!V518)</f>
        <v/>
      </c>
      <c r="W518" s="19" t="str">
        <f>IF([4]道具信息!W518="","",[4]道具信息!W518)</f>
        <v/>
      </c>
      <c r="X518" s="19" t="str">
        <f>IF([4]道具信息!X518="","",[4]道具信息!X518)</f>
        <v/>
      </c>
      <c r="Y518" s="19" t="str">
        <f>IF([4]道具信息!Y518="","",[4]道具信息!Y518)</f>
        <v/>
      </c>
      <c r="Z518" s="19" t="str">
        <f>IF([4]道具信息!Z518="","",[4]道具信息!Z518)</f>
        <v/>
      </c>
    </row>
    <row r="519" spans="1:26" x14ac:dyDescent="0.15">
      <c r="A519" s="19" t="str">
        <f>IF([4]道具信息!A519="","",[4]道具信息!A519)</f>
        <v/>
      </c>
      <c r="B519" s="19" t="str">
        <f>IF([4]道具信息!B519="","",[4]道具信息!B519)</f>
        <v/>
      </c>
      <c r="C519" s="19" t="str">
        <f>IF([4]道具信息!C519="","",[4]道具信息!C519)</f>
        <v/>
      </c>
      <c r="D519" s="19" t="str">
        <f>IF([4]道具信息!D519="","",[4]道具信息!D519)</f>
        <v/>
      </c>
      <c r="E519" s="19" t="str">
        <f>IF([4]道具信息!E519="","",[4]道具信息!E519)</f>
        <v/>
      </c>
      <c r="F519" s="19" t="str">
        <f>IF([4]道具信息!F519="","",[4]道具信息!F519)</f>
        <v/>
      </c>
      <c r="G519" s="19" t="str">
        <f>IF([4]道具信息!G519="","",[4]道具信息!G519)</f>
        <v/>
      </c>
      <c r="H519" s="19" t="str">
        <f>IF([4]道具信息!H519="","",[4]道具信息!H519)</f>
        <v/>
      </c>
      <c r="I519" s="19" t="str">
        <f>IF([4]道具信息!I519="","",[4]道具信息!I519)</f>
        <v/>
      </c>
      <c r="J519" s="19" t="str">
        <f>IF([4]道具信息!J519="","",[4]道具信息!J519)</f>
        <v/>
      </c>
      <c r="K519" s="19" t="str">
        <f>IF([4]道具信息!K519="","",[4]道具信息!K519)</f>
        <v/>
      </c>
      <c r="L519" s="19" t="str">
        <f>IF([4]道具信息!L519="","",[4]道具信息!L519)</f>
        <v/>
      </c>
      <c r="M519" s="19" t="str">
        <f>IF([4]道具信息!M519="","",[4]道具信息!M519)</f>
        <v/>
      </c>
      <c r="N519" s="19" t="str">
        <f>IF([4]道具信息!N519="","",[4]道具信息!N519)</f>
        <v/>
      </c>
      <c r="O519" s="19" t="str">
        <f>IF([4]道具信息!O519="","",[4]道具信息!O519)</f>
        <v/>
      </c>
      <c r="P519" s="19" t="str">
        <f>IF([4]道具信息!P519="","",[4]道具信息!P519)</f>
        <v/>
      </c>
      <c r="Q519" s="19" t="str">
        <f>IF([4]道具信息!Q519="","",[4]道具信息!Q519)</f>
        <v/>
      </c>
      <c r="R519" s="19" t="str">
        <f>IF([4]道具信息!R519="","",[4]道具信息!R519)</f>
        <v/>
      </c>
      <c r="S519" s="19" t="str">
        <f>IF([4]道具信息!S519="","",[4]道具信息!S519)</f>
        <v/>
      </c>
      <c r="T519" s="19" t="str">
        <f>IF([4]道具信息!T519="","",[4]道具信息!T519)</f>
        <v/>
      </c>
      <c r="U519" s="19" t="str">
        <f>IF([4]道具信息!U519="","",[4]道具信息!U519)</f>
        <v/>
      </c>
      <c r="V519" s="19" t="str">
        <f>IF([4]道具信息!V519="","",[4]道具信息!V519)</f>
        <v/>
      </c>
      <c r="W519" s="19" t="str">
        <f>IF([4]道具信息!W519="","",[4]道具信息!W519)</f>
        <v/>
      </c>
      <c r="X519" s="19" t="str">
        <f>IF([4]道具信息!X519="","",[4]道具信息!X519)</f>
        <v/>
      </c>
      <c r="Y519" s="19" t="str">
        <f>IF([4]道具信息!Y519="","",[4]道具信息!Y519)</f>
        <v/>
      </c>
      <c r="Z519" s="19" t="str">
        <f>IF([4]道具信息!Z519="","",[4]道具信息!Z519)</f>
        <v/>
      </c>
    </row>
    <row r="520" spans="1:26" x14ac:dyDescent="0.15">
      <c r="A520" s="19" t="str">
        <f>IF([4]道具信息!A520="","",[4]道具信息!A520)</f>
        <v/>
      </c>
      <c r="B520" s="19" t="str">
        <f>IF([4]道具信息!B520="","",[4]道具信息!B520)</f>
        <v/>
      </c>
      <c r="C520" s="19" t="str">
        <f>IF([4]道具信息!C520="","",[4]道具信息!C520)</f>
        <v/>
      </c>
      <c r="D520" s="19" t="str">
        <f>IF([4]道具信息!D520="","",[4]道具信息!D520)</f>
        <v/>
      </c>
      <c r="E520" s="19" t="str">
        <f>IF([4]道具信息!E520="","",[4]道具信息!E520)</f>
        <v/>
      </c>
      <c r="F520" s="19" t="str">
        <f>IF([4]道具信息!F520="","",[4]道具信息!F520)</f>
        <v/>
      </c>
      <c r="G520" s="19" t="str">
        <f>IF([4]道具信息!G520="","",[4]道具信息!G520)</f>
        <v/>
      </c>
      <c r="H520" s="19" t="str">
        <f>IF([4]道具信息!H520="","",[4]道具信息!H520)</f>
        <v/>
      </c>
      <c r="I520" s="19" t="str">
        <f>IF([4]道具信息!I520="","",[4]道具信息!I520)</f>
        <v/>
      </c>
      <c r="J520" s="19" t="str">
        <f>IF([4]道具信息!J520="","",[4]道具信息!J520)</f>
        <v/>
      </c>
      <c r="K520" s="19" t="str">
        <f>IF([4]道具信息!K520="","",[4]道具信息!K520)</f>
        <v/>
      </c>
      <c r="L520" s="19" t="str">
        <f>IF([4]道具信息!L520="","",[4]道具信息!L520)</f>
        <v/>
      </c>
      <c r="M520" s="19" t="str">
        <f>IF([4]道具信息!M520="","",[4]道具信息!M520)</f>
        <v/>
      </c>
      <c r="N520" s="19" t="str">
        <f>IF([4]道具信息!N520="","",[4]道具信息!N520)</f>
        <v/>
      </c>
      <c r="O520" s="19" t="str">
        <f>IF([4]道具信息!O520="","",[4]道具信息!O520)</f>
        <v/>
      </c>
      <c r="P520" s="19" t="str">
        <f>IF([4]道具信息!P520="","",[4]道具信息!P520)</f>
        <v/>
      </c>
      <c r="Q520" s="19" t="str">
        <f>IF([4]道具信息!Q520="","",[4]道具信息!Q520)</f>
        <v/>
      </c>
      <c r="R520" s="19" t="str">
        <f>IF([4]道具信息!R520="","",[4]道具信息!R520)</f>
        <v/>
      </c>
      <c r="S520" s="19" t="str">
        <f>IF([4]道具信息!S520="","",[4]道具信息!S520)</f>
        <v/>
      </c>
      <c r="T520" s="19" t="str">
        <f>IF([4]道具信息!T520="","",[4]道具信息!T520)</f>
        <v/>
      </c>
      <c r="U520" s="19" t="str">
        <f>IF([4]道具信息!U520="","",[4]道具信息!U520)</f>
        <v/>
      </c>
      <c r="V520" s="19" t="str">
        <f>IF([4]道具信息!V520="","",[4]道具信息!V520)</f>
        <v/>
      </c>
      <c r="W520" s="19" t="str">
        <f>IF([4]道具信息!W520="","",[4]道具信息!W520)</f>
        <v/>
      </c>
      <c r="X520" s="19" t="str">
        <f>IF([4]道具信息!X520="","",[4]道具信息!X520)</f>
        <v/>
      </c>
      <c r="Y520" s="19" t="str">
        <f>IF([4]道具信息!Y520="","",[4]道具信息!Y520)</f>
        <v/>
      </c>
      <c r="Z520" s="19" t="str">
        <f>IF([4]道具信息!Z520="","",[4]道具信息!Z520)</f>
        <v/>
      </c>
    </row>
    <row r="521" spans="1:26" x14ac:dyDescent="0.15">
      <c r="A521" s="19" t="str">
        <f>IF([4]道具信息!A521="","",[4]道具信息!A521)</f>
        <v/>
      </c>
      <c r="B521" s="19" t="str">
        <f>IF([4]道具信息!B521="","",[4]道具信息!B521)</f>
        <v/>
      </c>
      <c r="C521" s="19" t="str">
        <f>IF([4]道具信息!C521="","",[4]道具信息!C521)</f>
        <v/>
      </c>
      <c r="D521" s="19" t="str">
        <f>IF([4]道具信息!D521="","",[4]道具信息!D521)</f>
        <v/>
      </c>
      <c r="E521" s="19" t="str">
        <f>IF([4]道具信息!E521="","",[4]道具信息!E521)</f>
        <v/>
      </c>
      <c r="F521" s="19" t="str">
        <f>IF([4]道具信息!F521="","",[4]道具信息!F521)</f>
        <v/>
      </c>
      <c r="G521" s="19" t="str">
        <f>IF([4]道具信息!G521="","",[4]道具信息!G521)</f>
        <v/>
      </c>
      <c r="H521" s="19" t="str">
        <f>IF([4]道具信息!H521="","",[4]道具信息!H521)</f>
        <v/>
      </c>
      <c r="I521" s="19" t="str">
        <f>IF([4]道具信息!I521="","",[4]道具信息!I521)</f>
        <v/>
      </c>
      <c r="J521" s="19" t="str">
        <f>IF([4]道具信息!J521="","",[4]道具信息!J521)</f>
        <v/>
      </c>
      <c r="K521" s="19" t="str">
        <f>IF([4]道具信息!K521="","",[4]道具信息!K521)</f>
        <v/>
      </c>
      <c r="L521" s="19" t="str">
        <f>IF([4]道具信息!L521="","",[4]道具信息!L521)</f>
        <v/>
      </c>
      <c r="M521" s="19" t="str">
        <f>IF([4]道具信息!M521="","",[4]道具信息!M521)</f>
        <v/>
      </c>
      <c r="N521" s="19" t="str">
        <f>IF([4]道具信息!N521="","",[4]道具信息!N521)</f>
        <v/>
      </c>
      <c r="O521" s="19" t="str">
        <f>IF([4]道具信息!O521="","",[4]道具信息!O521)</f>
        <v/>
      </c>
      <c r="P521" s="19" t="str">
        <f>IF([4]道具信息!P521="","",[4]道具信息!P521)</f>
        <v/>
      </c>
      <c r="Q521" s="19" t="str">
        <f>IF([4]道具信息!Q521="","",[4]道具信息!Q521)</f>
        <v/>
      </c>
      <c r="R521" s="19" t="str">
        <f>IF([4]道具信息!R521="","",[4]道具信息!R521)</f>
        <v/>
      </c>
      <c r="S521" s="19" t="str">
        <f>IF([4]道具信息!S521="","",[4]道具信息!S521)</f>
        <v/>
      </c>
      <c r="T521" s="19" t="str">
        <f>IF([4]道具信息!T521="","",[4]道具信息!T521)</f>
        <v/>
      </c>
      <c r="U521" s="19" t="str">
        <f>IF([4]道具信息!U521="","",[4]道具信息!U521)</f>
        <v/>
      </c>
      <c r="V521" s="19" t="str">
        <f>IF([4]道具信息!V521="","",[4]道具信息!V521)</f>
        <v/>
      </c>
      <c r="W521" s="19" t="str">
        <f>IF([4]道具信息!W521="","",[4]道具信息!W521)</f>
        <v/>
      </c>
      <c r="X521" s="19" t="str">
        <f>IF([4]道具信息!X521="","",[4]道具信息!X521)</f>
        <v/>
      </c>
      <c r="Y521" s="19" t="str">
        <f>IF([4]道具信息!Y521="","",[4]道具信息!Y521)</f>
        <v/>
      </c>
      <c r="Z521" s="19" t="str">
        <f>IF([4]道具信息!Z521="","",[4]道具信息!Z521)</f>
        <v/>
      </c>
    </row>
    <row r="522" spans="1:26" x14ac:dyDescent="0.15">
      <c r="A522" s="19" t="str">
        <f>IF([4]道具信息!A522="","",[4]道具信息!A522)</f>
        <v/>
      </c>
      <c r="B522" s="19" t="str">
        <f>IF([4]道具信息!B522="","",[4]道具信息!B522)</f>
        <v/>
      </c>
      <c r="C522" s="19" t="str">
        <f>IF([4]道具信息!C522="","",[4]道具信息!C522)</f>
        <v/>
      </c>
      <c r="D522" s="19" t="str">
        <f>IF([4]道具信息!D522="","",[4]道具信息!D522)</f>
        <v/>
      </c>
      <c r="E522" s="19" t="str">
        <f>IF([4]道具信息!E522="","",[4]道具信息!E522)</f>
        <v/>
      </c>
      <c r="F522" s="19" t="str">
        <f>IF([4]道具信息!F522="","",[4]道具信息!F522)</f>
        <v/>
      </c>
      <c r="G522" s="19" t="str">
        <f>IF([4]道具信息!G522="","",[4]道具信息!G522)</f>
        <v/>
      </c>
      <c r="H522" s="19" t="str">
        <f>IF([4]道具信息!H522="","",[4]道具信息!H522)</f>
        <v/>
      </c>
      <c r="I522" s="19" t="str">
        <f>IF([4]道具信息!I522="","",[4]道具信息!I522)</f>
        <v/>
      </c>
      <c r="J522" s="19" t="str">
        <f>IF([4]道具信息!J522="","",[4]道具信息!J522)</f>
        <v/>
      </c>
      <c r="K522" s="19" t="str">
        <f>IF([4]道具信息!K522="","",[4]道具信息!K522)</f>
        <v/>
      </c>
      <c r="L522" s="19" t="str">
        <f>IF([4]道具信息!L522="","",[4]道具信息!L522)</f>
        <v/>
      </c>
      <c r="M522" s="19" t="str">
        <f>IF([4]道具信息!M522="","",[4]道具信息!M522)</f>
        <v/>
      </c>
      <c r="N522" s="19" t="str">
        <f>IF([4]道具信息!N522="","",[4]道具信息!N522)</f>
        <v/>
      </c>
      <c r="O522" s="19" t="str">
        <f>IF([4]道具信息!O522="","",[4]道具信息!O522)</f>
        <v/>
      </c>
      <c r="P522" s="19" t="str">
        <f>IF([4]道具信息!P522="","",[4]道具信息!P522)</f>
        <v/>
      </c>
      <c r="Q522" s="19" t="str">
        <f>IF([4]道具信息!Q522="","",[4]道具信息!Q522)</f>
        <v/>
      </c>
      <c r="R522" s="19" t="str">
        <f>IF([4]道具信息!R522="","",[4]道具信息!R522)</f>
        <v/>
      </c>
      <c r="S522" s="19" t="str">
        <f>IF([4]道具信息!S522="","",[4]道具信息!S522)</f>
        <v/>
      </c>
      <c r="T522" s="19" t="str">
        <f>IF([4]道具信息!T522="","",[4]道具信息!T522)</f>
        <v/>
      </c>
      <c r="U522" s="19" t="str">
        <f>IF([4]道具信息!U522="","",[4]道具信息!U522)</f>
        <v/>
      </c>
      <c r="V522" s="19" t="str">
        <f>IF([4]道具信息!V522="","",[4]道具信息!V522)</f>
        <v/>
      </c>
      <c r="W522" s="19" t="str">
        <f>IF([4]道具信息!W522="","",[4]道具信息!W522)</f>
        <v/>
      </c>
      <c r="X522" s="19" t="str">
        <f>IF([4]道具信息!X522="","",[4]道具信息!X522)</f>
        <v/>
      </c>
      <c r="Y522" s="19" t="str">
        <f>IF([4]道具信息!Y522="","",[4]道具信息!Y522)</f>
        <v/>
      </c>
      <c r="Z522" s="19" t="str">
        <f>IF([4]道具信息!Z522="","",[4]道具信息!Z522)</f>
        <v/>
      </c>
    </row>
    <row r="523" spans="1:26" x14ac:dyDescent="0.15">
      <c r="A523" s="19" t="str">
        <f>IF([4]道具信息!A523="","",[4]道具信息!A523)</f>
        <v/>
      </c>
      <c r="B523" s="19" t="str">
        <f>IF([4]道具信息!B523="","",[4]道具信息!B523)</f>
        <v/>
      </c>
      <c r="C523" s="19" t="str">
        <f>IF([4]道具信息!C523="","",[4]道具信息!C523)</f>
        <v/>
      </c>
      <c r="D523" s="19" t="str">
        <f>IF([4]道具信息!D523="","",[4]道具信息!D523)</f>
        <v/>
      </c>
      <c r="E523" s="19" t="str">
        <f>IF([4]道具信息!E523="","",[4]道具信息!E523)</f>
        <v/>
      </c>
      <c r="F523" s="19" t="str">
        <f>IF([4]道具信息!F523="","",[4]道具信息!F523)</f>
        <v/>
      </c>
      <c r="G523" s="19" t="str">
        <f>IF([4]道具信息!G523="","",[4]道具信息!G523)</f>
        <v/>
      </c>
      <c r="H523" s="19" t="str">
        <f>IF([4]道具信息!H523="","",[4]道具信息!H523)</f>
        <v/>
      </c>
      <c r="I523" s="19" t="str">
        <f>IF([4]道具信息!I523="","",[4]道具信息!I523)</f>
        <v/>
      </c>
      <c r="J523" s="19" t="str">
        <f>IF([4]道具信息!J523="","",[4]道具信息!J523)</f>
        <v/>
      </c>
      <c r="K523" s="19" t="str">
        <f>IF([4]道具信息!K523="","",[4]道具信息!K523)</f>
        <v/>
      </c>
      <c r="L523" s="19" t="str">
        <f>IF([4]道具信息!L523="","",[4]道具信息!L523)</f>
        <v/>
      </c>
      <c r="M523" s="19" t="str">
        <f>IF([4]道具信息!M523="","",[4]道具信息!M523)</f>
        <v/>
      </c>
      <c r="N523" s="19" t="str">
        <f>IF([4]道具信息!N523="","",[4]道具信息!N523)</f>
        <v/>
      </c>
      <c r="O523" s="19" t="str">
        <f>IF([4]道具信息!O523="","",[4]道具信息!O523)</f>
        <v/>
      </c>
      <c r="P523" s="19" t="str">
        <f>IF([4]道具信息!P523="","",[4]道具信息!P523)</f>
        <v/>
      </c>
      <c r="Q523" s="19" t="str">
        <f>IF([4]道具信息!Q523="","",[4]道具信息!Q523)</f>
        <v/>
      </c>
      <c r="R523" s="19" t="str">
        <f>IF([4]道具信息!R523="","",[4]道具信息!R523)</f>
        <v/>
      </c>
      <c r="S523" s="19" t="str">
        <f>IF([4]道具信息!S523="","",[4]道具信息!S523)</f>
        <v/>
      </c>
      <c r="T523" s="19" t="str">
        <f>IF([4]道具信息!T523="","",[4]道具信息!T523)</f>
        <v/>
      </c>
      <c r="U523" s="19" t="str">
        <f>IF([4]道具信息!U523="","",[4]道具信息!U523)</f>
        <v/>
      </c>
      <c r="V523" s="19" t="str">
        <f>IF([4]道具信息!V523="","",[4]道具信息!V523)</f>
        <v/>
      </c>
      <c r="W523" s="19" t="str">
        <f>IF([4]道具信息!W523="","",[4]道具信息!W523)</f>
        <v/>
      </c>
      <c r="X523" s="19" t="str">
        <f>IF([4]道具信息!X523="","",[4]道具信息!X523)</f>
        <v/>
      </c>
      <c r="Y523" s="19" t="str">
        <f>IF([4]道具信息!Y523="","",[4]道具信息!Y523)</f>
        <v/>
      </c>
      <c r="Z523" s="19" t="str">
        <f>IF([4]道具信息!Z523="","",[4]道具信息!Z523)</f>
        <v/>
      </c>
    </row>
    <row r="524" spans="1:26" x14ac:dyDescent="0.15">
      <c r="A524" s="19" t="str">
        <f>IF([4]道具信息!A524="","",[4]道具信息!A524)</f>
        <v/>
      </c>
      <c r="B524" s="19" t="str">
        <f>IF([4]道具信息!B524="","",[4]道具信息!B524)</f>
        <v/>
      </c>
      <c r="C524" s="19" t="str">
        <f>IF([4]道具信息!C524="","",[4]道具信息!C524)</f>
        <v/>
      </c>
      <c r="D524" s="19" t="str">
        <f>IF([4]道具信息!D524="","",[4]道具信息!D524)</f>
        <v/>
      </c>
      <c r="E524" s="19" t="str">
        <f>IF([4]道具信息!E524="","",[4]道具信息!E524)</f>
        <v/>
      </c>
      <c r="F524" s="19" t="str">
        <f>IF([4]道具信息!F524="","",[4]道具信息!F524)</f>
        <v/>
      </c>
      <c r="G524" s="19" t="str">
        <f>IF([4]道具信息!G524="","",[4]道具信息!G524)</f>
        <v/>
      </c>
      <c r="H524" s="19" t="str">
        <f>IF([4]道具信息!H524="","",[4]道具信息!H524)</f>
        <v/>
      </c>
      <c r="I524" s="19" t="str">
        <f>IF([4]道具信息!I524="","",[4]道具信息!I524)</f>
        <v/>
      </c>
      <c r="J524" s="19" t="str">
        <f>IF([4]道具信息!J524="","",[4]道具信息!J524)</f>
        <v/>
      </c>
      <c r="K524" s="19" t="str">
        <f>IF([4]道具信息!K524="","",[4]道具信息!K524)</f>
        <v/>
      </c>
      <c r="L524" s="19" t="str">
        <f>IF([4]道具信息!L524="","",[4]道具信息!L524)</f>
        <v/>
      </c>
      <c r="M524" s="19" t="str">
        <f>IF([4]道具信息!M524="","",[4]道具信息!M524)</f>
        <v/>
      </c>
      <c r="N524" s="19" t="str">
        <f>IF([4]道具信息!N524="","",[4]道具信息!N524)</f>
        <v/>
      </c>
      <c r="O524" s="19" t="str">
        <f>IF([4]道具信息!O524="","",[4]道具信息!O524)</f>
        <v/>
      </c>
      <c r="P524" s="19" t="str">
        <f>IF([4]道具信息!P524="","",[4]道具信息!P524)</f>
        <v/>
      </c>
      <c r="Q524" s="19" t="str">
        <f>IF([4]道具信息!Q524="","",[4]道具信息!Q524)</f>
        <v/>
      </c>
      <c r="R524" s="19" t="str">
        <f>IF([4]道具信息!R524="","",[4]道具信息!R524)</f>
        <v/>
      </c>
      <c r="S524" s="19" t="str">
        <f>IF([4]道具信息!S524="","",[4]道具信息!S524)</f>
        <v/>
      </c>
      <c r="T524" s="19" t="str">
        <f>IF([4]道具信息!T524="","",[4]道具信息!T524)</f>
        <v/>
      </c>
      <c r="U524" s="19" t="str">
        <f>IF([4]道具信息!U524="","",[4]道具信息!U524)</f>
        <v/>
      </c>
      <c r="V524" s="19" t="str">
        <f>IF([4]道具信息!V524="","",[4]道具信息!V524)</f>
        <v/>
      </c>
      <c r="W524" s="19" t="str">
        <f>IF([4]道具信息!W524="","",[4]道具信息!W524)</f>
        <v/>
      </c>
      <c r="X524" s="19" t="str">
        <f>IF([4]道具信息!X524="","",[4]道具信息!X524)</f>
        <v/>
      </c>
      <c r="Y524" s="19" t="str">
        <f>IF([4]道具信息!Y524="","",[4]道具信息!Y524)</f>
        <v/>
      </c>
      <c r="Z524" s="19" t="str">
        <f>IF([4]道具信息!Z524="","",[4]道具信息!Z524)</f>
        <v/>
      </c>
    </row>
    <row r="525" spans="1:26" x14ac:dyDescent="0.15">
      <c r="A525" s="19" t="str">
        <f>IF([4]道具信息!A525="","",[4]道具信息!A525)</f>
        <v/>
      </c>
      <c r="B525" s="19" t="str">
        <f>IF([4]道具信息!B525="","",[4]道具信息!B525)</f>
        <v/>
      </c>
      <c r="C525" s="19" t="str">
        <f>IF([4]道具信息!C525="","",[4]道具信息!C525)</f>
        <v/>
      </c>
      <c r="D525" s="19" t="str">
        <f>IF([4]道具信息!D525="","",[4]道具信息!D525)</f>
        <v/>
      </c>
      <c r="E525" s="19" t="str">
        <f>IF([4]道具信息!E525="","",[4]道具信息!E525)</f>
        <v/>
      </c>
      <c r="F525" s="19" t="str">
        <f>IF([4]道具信息!F525="","",[4]道具信息!F525)</f>
        <v/>
      </c>
      <c r="G525" s="19" t="str">
        <f>IF([4]道具信息!G525="","",[4]道具信息!G525)</f>
        <v/>
      </c>
      <c r="H525" s="19" t="str">
        <f>IF([4]道具信息!H525="","",[4]道具信息!H525)</f>
        <v/>
      </c>
      <c r="I525" s="19" t="str">
        <f>IF([4]道具信息!I525="","",[4]道具信息!I525)</f>
        <v/>
      </c>
      <c r="J525" s="19" t="str">
        <f>IF([4]道具信息!J525="","",[4]道具信息!J525)</f>
        <v/>
      </c>
      <c r="K525" s="19" t="str">
        <f>IF([4]道具信息!K525="","",[4]道具信息!K525)</f>
        <v/>
      </c>
      <c r="L525" s="19" t="str">
        <f>IF([4]道具信息!L525="","",[4]道具信息!L525)</f>
        <v/>
      </c>
      <c r="M525" s="19" t="str">
        <f>IF([4]道具信息!M525="","",[4]道具信息!M525)</f>
        <v/>
      </c>
      <c r="N525" s="19" t="str">
        <f>IF([4]道具信息!N525="","",[4]道具信息!N525)</f>
        <v/>
      </c>
      <c r="O525" s="19" t="str">
        <f>IF([4]道具信息!O525="","",[4]道具信息!O525)</f>
        <v/>
      </c>
      <c r="P525" s="19" t="str">
        <f>IF([4]道具信息!P525="","",[4]道具信息!P525)</f>
        <v/>
      </c>
      <c r="Q525" s="19" t="str">
        <f>IF([4]道具信息!Q525="","",[4]道具信息!Q525)</f>
        <v/>
      </c>
      <c r="R525" s="19" t="str">
        <f>IF([4]道具信息!R525="","",[4]道具信息!R525)</f>
        <v/>
      </c>
      <c r="S525" s="19" t="str">
        <f>IF([4]道具信息!S525="","",[4]道具信息!S525)</f>
        <v/>
      </c>
      <c r="T525" s="19" t="str">
        <f>IF([4]道具信息!T525="","",[4]道具信息!T525)</f>
        <v/>
      </c>
      <c r="U525" s="19" t="str">
        <f>IF([4]道具信息!U525="","",[4]道具信息!U525)</f>
        <v/>
      </c>
      <c r="V525" s="19" t="str">
        <f>IF([4]道具信息!V525="","",[4]道具信息!V525)</f>
        <v/>
      </c>
      <c r="W525" s="19" t="str">
        <f>IF([4]道具信息!W525="","",[4]道具信息!W525)</f>
        <v/>
      </c>
      <c r="X525" s="19" t="str">
        <f>IF([4]道具信息!X525="","",[4]道具信息!X525)</f>
        <v/>
      </c>
      <c r="Y525" s="19" t="str">
        <f>IF([4]道具信息!Y525="","",[4]道具信息!Y525)</f>
        <v/>
      </c>
      <c r="Z525" s="19" t="str">
        <f>IF([4]道具信息!Z525="","",[4]道具信息!Z525)</f>
        <v/>
      </c>
    </row>
    <row r="526" spans="1:26" x14ac:dyDescent="0.15">
      <c r="A526" s="19" t="str">
        <f>IF([4]道具信息!A526="","",[4]道具信息!A526)</f>
        <v/>
      </c>
      <c r="B526" s="19" t="str">
        <f>IF([4]道具信息!B526="","",[4]道具信息!B526)</f>
        <v/>
      </c>
      <c r="C526" s="19" t="str">
        <f>IF([4]道具信息!C526="","",[4]道具信息!C526)</f>
        <v/>
      </c>
      <c r="D526" s="19" t="str">
        <f>IF([4]道具信息!D526="","",[4]道具信息!D526)</f>
        <v/>
      </c>
      <c r="E526" s="19" t="str">
        <f>IF([4]道具信息!E526="","",[4]道具信息!E526)</f>
        <v/>
      </c>
      <c r="F526" s="19" t="str">
        <f>IF([4]道具信息!F526="","",[4]道具信息!F526)</f>
        <v/>
      </c>
      <c r="G526" s="19" t="str">
        <f>IF([4]道具信息!G526="","",[4]道具信息!G526)</f>
        <v/>
      </c>
      <c r="H526" s="19" t="str">
        <f>IF([4]道具信息!H526="","",[4]道具信息!H526)</f>
        <v/>
      </c>
      <c r="I526" s="19" t="str">
        <f>IF([4]道具信息!I526="","",[4]道具信息!I526)</f>
        <v/>
      </c>
      <c r="J526" s="19" t="str">
        <f>IF([4]道具信息!J526="","",[4]道具信息!J526)</f>
        <v/>
      </c>
      <c r="K526" s="19" t="str">
        <f>IF([4]道具信息!K526="","",[4]道具信息!K526)</f>
        <v/>
      </c>
      <c r="L526" s="19" t="str">
        <f>IF([4]道具信息!L526="","",[4]道具信息!L526)</f>
        <v/>
      </c>
      <c r="M526" s="19" t="str">
        <f>IF([4]道具信息!M526="","",[4]道具信息!M526)</f>
        <v/>
      </c>
      <c r="N526" s="19" t="str">
        <f>IF([4]道具信息!N526="","",[4]道具信息!N526)</f>
        <v/>
      </c>
      <c r="O526" s="19" t="str">
        <f>IF([4]道具信息!O526="","",[4]道具信息!O526)</f>
        <v/>
      </c>
      <c r="P526" s="19" t="str">
        <f>IF([4]道具信息!P526="","",[4]道具信息!P526)</f>
        <v/>
      </c>
      <c r="Q526" s="19" t="str">
        <f>IF([4]道具信息!Q526="","",[4]道具信息!Q526)</f>
        <v/>
      </c>
      <c r="R526" s="19" t="str">
        <f>IF([4]道具信息!R526="","",[4]道具信息!R526)</f>
        <v/>
      </c>
      <c r="S526" s="19" t="str">
        <f>IF([4]道具信息!S526="","",[4]道具信息!S526)</f>
        <v/>
      </c>
      <c r="T526" s="19" t="str">
        <f>IF([4]道具信息!T526="","",[4]道具信息!T526)</f>
        <v/>
      </c>
      <c r="U526" s="19" t="str">
        <f>IF([4]道具信息!U526="","",[4]道具信息!U526)</f>
        <v/>
      </c>
      <c r="V526" s="19" t="str">
        <f>IF([4]道具信息!V526="","",[4]道具信息!V526)</f>
        <v/>
      </c>
      <c r="W526" s="19" t="str">
        <f>IF([4]道具信息!W526="","",[4]道具信息!W526)</f>
        <v/>
      </c>
      <c r="X526" s="19" t="str">
        <f>IF([4]道具信息!X526="","",[4]道具信息!X526)</f>
        <v/>
      </c>
      <c r="Y526" s="19" t="str">
        <f>IF([4]道具信息!Y526="","",[4]道具信息!Y526)</f>
        <v/>
      </c>
      <c r="Z526" s="19" t="str">
        <f>IF([4]道具信息!Z526="","",[4]道具信息!Z526)</f>
        <v/>
      </c>
    </row>
    <row r="527" spans="1:26" x14ac:dyDescent="0.15">
      <c r="A527" s="19" t="str">
        <f>IF([4]道具信息!A527="","",[4]道具信息!A527)</f>
        <v/>
      </c>
      <c r="B527" s="19" t="str">
        <f>IF([4]道具信息!B527="","",[4]道具信息!B527)</f>
        <v/>
      </c>
      <c r="C527" s="19" t="str">
        <f>IF([4]道具信息!C527="","",[4]道具信息!C527)</f>
        <v/>
      </c>
      <c r="D527" s="19" t="str">
        <f>IF([4]道具信息!D527="","",[4]道具信息!D527)</f>
        <v/>
      </c>
      <c r="E527" s="19" t="str">
        <f>IF([4]道具信息!E527="","",[4]道具信息!E527)</f>
        <v/>
      </c>
      <c r="F527" s="19" t="str">
        <f>IF([4]道具信息!F527="","",[4]道具信息!F527)</f>
        <v/>
      </c>
      <c r="G527" s="19" t="str">
        <f>IF([4]道具信息!G527="","",[4]道具信息!G527)</f>
        <v/>
      </c>
      <c r="H527" s="19" t="str">
        <f>IF([4]道具信息!H527="","",[4]道具信息!H527)</f>
        <v/>
      </c>
      <c r="I527" s="19" t="str">
        <f>IF([4]道具信息!I527="","",[4]道具信息!I527)</f>
        <v/>
      </c>
      <c r="J527" s="19" t="str">
        <f>IF([4]道具信息!J527="","",[4]道具信息!J527)</f>
        <v/>
      </c>
      <c r="K527" s="19" t="str">
        <f>IF([4]道具信息!K527="","",[4]道具信息!K527)</f>
        <v/>
      </c>
      <c r="L527" s="19" t="str">
        <f>IF([4]道具信息!L527="","",[4]道具信息!L527)</f>
        <v/>
      </c>
      <c r="M527" s="19" t="str">
        <f>IF([4]道具信息!M527="","",[4]道具信息!M527)</f>
        <v/>
      </c>
      <c r="N527" s="19" t="str">
        <f>IF([4]道具信息!N527="","",[4]道具信息!N527)</f>
        <v/>
      </c>
      <c r="O527" s="19" t="str">
        <f>IF([4]道具信息!O527="","",[4]道具信息!O527)</f>
        <v/>
      </c>
      <c r="P527" s="19" t="str">
        <f>IF([4]道具信息!P527="","",[4]道具信息!P527)</f>
        <v/>
      </c>
      <c r="Q527" s="19" t="str">
        <f>IF([4]道具信息!Q527="","",[4]道具信息!Q527)</f>
        <v/>
      </c>
      <c r="R527" s="19" t="str">
        <f>IF([4]道具信息!R527="","",[4]道具信息!R527)</f>
        <v/>
      </c>
      <c r="S527" s="19" t="str">
        <f>IF([4]道具信息!S527="","",[4]道具信息!S527)</f>
        <v/>
      </c>
      <c r="T527" s="19" t="str">
        <f>IF([4]道具信息!T527="","",[4]道具信息!T527)</f>
        <v/>
      </c>
      <c r="U527" s="19" t="str">
        <f>IF([4]道具信息!U527="","",[4]道具信息!U527)</f>
        <v/>
      </c>
      <c r="V527" s="19" t="str">
        <f>IF([4]道具信息!V527="","",[4]道具信息!V527)</f>
        <v/>
      </c>
      <c r="W527" s="19" t="str">
        <f>IF([4]道具信息!W527="","",[4]道具信息!W527)</f>
        <v/>
      </c>
      <c r="X527" s="19" t="str">
        <f>IF([4]道具信息!X527="","",[4]道具信息!X527)</f>
        <v/>
      </c>
      <c r="Y527" s="19" t="str">
        <f>IF([4]道具信息!Y527="","",[4]道具信息!Y527)</f>
        <v/>
      </c>
      <c r="Z527" s="19" t="str">
        <f>IF([4]道具信息!Z527="","",[4]道具信息!Z527)</f>
        <v/>
      </c>
    </row>
    <row r="528" spans="1:26" x14ac:dyDescent="0.15">
      <c r="A528" s="19" t="str">
        <f>IF([4]道具信息!A528="","",[4]道具信息!A528)</f>
        <v/>
      </c>
      <c r="B528" s="19" t="str">
        <f>IF([4]道具信息!B528="","",[4]道具信息!B528)</f>
        <v/>
      </c>
      <c r="C528" s="19" t="str">
        <f>IF([4]道具信息!C528="","",[4]道具信息!C528)</f>
        <v/>
      </c>
      <c r="D528" s="19" t="str">
        <f>IF([4]道具信息!D528="","",[4]道具信息!D528)</f>
        <v/>
      </c>
      <c r="E528" s="19" t="str">
        <f>IF([4]道具信息!E528="","",[4]道具信息!E528)</f>
        <v/>
      </c>
      <c r="F528" s="19" t="str">
        <f>IF([4]道具信息!F528="","",[4]道具信息!F528)</f>
        <v/>
      </c>
      <c r="G528" s="19" t="str">
        <f>IF([4]道具信息!G528="","",[4]道具信息!G528)</f>
        <v/>
      </c>
      <c r="H528" s="19" t="str">
        <f>IF([4]道具信息!H528="","",[4]道具信息!H528)</f>
        <v/>
      </c>
      <c r="I528" s="19" t="str">
        <f>IF([4]道具信息!I528="","",[4]道具信息!I528)</f>
        <v/>
      </c>
      <c r="J528" s="19" t="str">
        <f>IF([4]道具信息!J528="","",[4]道具信息!J528)</f>
        <v/>
      </c>
      <c r="K528" s="19" t="str">
        <f>IF([4]道具信息!K528="","",[4]道具信息!K528)</f>
        <v/>
      </c>
      <c r="L528" s="19" t="str">
        <f>IF([4]道具信息!L528="","",[4]道具信息!L528)</f>
        <v/>
      </c>
      <c r="M528" s="19" t="str">
        <f>IF([4]道具信息!M528="","",[4]道具信息!M528)</f>
        <v/>
      </c>
      <c r="N528" s="19" t="str">
        <f>IF([4]道具信息!N528="","",[4]道具信息!N528)</f>
        <v/>
      </c>
      <c r="O528" s="19" t="str">
        <f>IF([4]道具信息!O528="","",[4]道具信息!O528)</f>
        <v/>
      </c>
      <c r="P528" s="19" t="str">
        <f>IF([4]道具信息!P528="","",[4]道具信息!P528)</f>
        <v/>
      </c>
      <c r="Q528" s="19" t="str">
        <f>IF([4]道具信息!Q528="","",[4]道具信息!Q528)</f>
        <v/>
      </c>
      <c r="R528" s="19" t="str">
        <f>IF([4]道具信息!R528="","",[4]道具信息!R528)</f>
        <v/>
      </c>
      <c r="S528" s="19" t="str">
        <f>IF([4]道具信息!S528="","",[4]道具信息!S528)</f>
        <v/>
      </c>
      <c r="T528" s="19" t="str">
        <f>IF([4]道具信息!T528="","",[4]道具信息!T528)</f>
        <v/>
      </c>
      <c r="U528" s="19" t="str">
        <f>IF([4]道具信息!U528="","",[4]道具信息!U528)</f>
        <v/>
      </c>
      <c r="V528" s="19" t="str">
        <f>IF([4]道具信息!V528="","",[4]道具信息!V528)</f>
        <v/>
      </c>
      <c r="W528" s="19" t="str">
        <f>IF([4]道具信息!W528="","",[4]道具信息!W528)</f>
        <v/>
      </c>
      <c r="X528" s="19" t="str">
        <f>IF([4]道具信息!X528="","",[4]道具信息!X528)</f>
        <v/>
      </c>
      <c r="Y528" s="19" t="str">
        <f>IF([4]道具信息!Y528="","",[4]道具信息!Y528)</f>
        <v/>
      </c>
      <c r="Z528" s="19" t="str">
        <f>IF([4]道具信息!Z528="","",[4]道具信息!Z528)</f>
        <v/>
      </c>
    </row>
    <row r="529" spans="1:26" x14ac:dyDescent="0.15">
      <c r="A529" s="19" t="str">
        <f>IF([4]道具信息!A529="","",[4]道具信息!A529)</f>
        <v/>
      </c>
      <c r="B529" s="19" t="str">
        <f>IF([4]道具信息!B529="","",[4]道具信息!B529)</f>
        <v/>
      </c>
      <c r="C529" s="19" t="str">
        <f>IF([4]道具信息!C529="","",[4]道具信息!C529)</f>
        <v/>
      </c>
      <c r="D529" s="19" t="str">
        <f>IF([4]道具信息!D529="","",[4]道具信息!D529)</f>
        <v/>
      </c>
      <c r="E529" s="19" t="str">
        <f>IF([4]道具信息!E529="","",[4]道具信息!E529)</f>
        <v/>
      </c>
      <c r="F529" s="19" t="str">
        <f>IF([4]道具信息!F529="","",[4]道具信息!F529)</f>
        <v/>
      </c>
      <c r="G529" s="19" t="str">
        <f>IF([4]道具信息!G529="","",[4]道具信息!G529)</f>
        <v/>
      </c>
      <c r="H529" s="19" t="str">
        <f>IF([4]道具信息!H529="","",[4]道具信息!H529)</f>
        <v/>
      </c>
      <c r="I529" s="19" t="str">
        <f>IF([4]道具信息!I529="","",[4]道具信息!I529)</f>
        <v/>
      </c>
      <c r="J529" s="19" t="str">
        <f>IF([4]道具信息!J529="","",[4]道具信息!J529)</f>
        <v/>
      </c>
      <c r="K529" s="19" t="str">
        <f>IF([4]道具信息!K529="","",[4]道具信息!K529)</f>
        <v/>
      </c>
      <c r="L529" s="19" t="str">
        <f>IF([4]道具信息!L529="","",[4]道具信息!L529)</f>
        <v/>
      </c>
      <c r="M529" s="19" t="str">
        <f>IF([4]道具信息!M529="","",[4]道具信息!M529)</f>
        <v/>
      </c>
      <c r="N529" s="19" t="str">
        <f>IF([4]道具信息!N529="","",[4]道具信息!N529)</f>
        <v/>
      </c>
      <c r="O529" s="19" t="str">
        <f>IF([4]道具信息!O529="","",[4]道具信息!O529)</f>
        <v/>
      </c>
      <c r="P529" s="19" t="str">
        <f>IF([4]道具信息!P529="","",[4]道具信息!P529)</f>
        <v/>
      </c>
      <c r="Q529" s="19" t="str">
        <f>IF([4]道具信息!Q529="","",[4]道具信息!Q529)</f>
        <v/>
      </c>
      <c r="R529" s="19" t="str">
        <f>IF([4]道具信息!R529="","",[4]道具信息!R529)</f>
        <v/>
      </c>
      <c r="S529" s="19" t="str">
        <f>IF([4]道具信息!S529="","",[4]道具信息!S529)</f>
        <v/>
      </c>
      <c r="T529" s="19" t="str">
        <f>IF([4]道具信息!T529="","",[4]道具信息!T529)</f>
        <v/>
      </c>
      <c r="U529" s="19" t="str">
        <f>IF([4]道具信息!U529="","",[4]道具信息!U529)</f>
        <v/>
      </c>
      <c r="V529" s="19" t="str">
        <f>IF([4]道具信息!V529="","",[4]道具信息!V529)</f>
        <v/>
      </c>
      <c r="W529" s="19" t="str">
        <f>IF([4]道具信息!W529="","",[4]道具信息!W529)</f>
        <v/>
      </c>
      <c r="X529" s="19" t="str">
        <f>IF([4]道具信息!X529="","",[4]道具信息!X529)</f>
        <v/>
      </c>
      <c r="Y529" s="19" t="str">
        <f>IF([4]道具信息!Y529="","",[4]道具信息!Y529)</f>
        <v/>
      </c>
      <c r="Z529" s="19" t="str">
        <f>IF([4]道具信息!Z529="","",[4]道具信息!Z529)</f>
        <v/>
      </c>
    </row>
    <row r="530" spans="1:26" x14ac:dyDescent="0.15">
      <c r="A530" s="19" t="str">
        <f>IF([4]道具信息!A530="","",[4]道具信息!A530)</f>
        <v/>
      </c>
      <c r="B530" s="19" t="str">
        <f>IF([4]道具信息!B530="","",[4]道具信息!B530)</f>
        <v/>
      </c>
      <c r="C530" s="19" t="str">
        <f>IF([4]道具信息!C530="","",[4]道具信息!C530)</f>
        <v/>
      </c>
      <c r="D530" s="19" t="str">
        <f>IF([4]道具信息!D530="","",[4]道具信息!D530)</f>
        <v/>
      </c>
      <c r="E530" s="19" t="str">
        <f>IF([4]道具信息!E530="","",[4]道具信息!E530)</f>
        <v/>
      </c>
      <c r="F530" s="19" t="str">
        <f>IF([4]道具信息!F530="","",[4]道具信息!F530)</f>
        <v/>
      </c>
      <c r="G530" s="19" t="str">
        <f>IF([4]道具信息!G530="","",[4]道具信息!G530)</f>
        <v/>
      </c>
      <c r="H530" s="19" t="str">
        <f>IF([4]道具信息!H530="","",[4]道具信息!H530)</f>
        <v/>
      </c>
      <c r="I530" s="19" t="str">
        <f>IF([4]道具信息!I530="","",[4]道具信息!I530)</f>
        <v/>
      </c>
      <c r="J530" s="19" t="str">
        <f>IF([4]道具信息!J530="","",[4]道具信息!J530)</f>
        <v/>
      </c>
      <c r="K530" s="19" t="str">
        <f>IF([4]道具信息!K530="","",[4]道具信息!K530)</f>
        <v/>
      </c>
      <c r="L530" s="19" t="str">
        <f>IF([4]道具信息!L530="","",[4]道具信息!L530)</f>
        <v/>
      </c>
      <c r="M530" s="19" t="str">
        <f>IF([4]道具信息!M530="","",[4]道具信息!M530)</f>
        <v/>
      </c>
      <c r="N530" s="19" t="str">
        <f>IF([4]道具信息!N530="","",[4]道具信息!N530)</f>
        <v/>
      </c>
      <c r="O530" s="19" t="str">
        <f>IF([4]道具信息!O530="","",[4]道具信息!O530)</f>
        <v/>
      </c>
      <c r="P530" s="19" t="str">
        <f>IF([4]道具信息!P530="","",[4]道具信息!P530)</f>
        <v/>
      </c>
      <c r="Q530" s="19" t="str">
        <f>IF([4]道具信息!Q530="","",[4]道具信息!Q530)</f>
        <v/>
      </c>
      <c r="R530" s="19" t="str">
        <f>IF([4]道具信息!R530="","",[4]道具信息!R530)</f>
        <v/>
      </c>
      <c r="S530" s="19" t="str">
        <f>IF([4]道具信息!S530="","",[4]道具信息!S530)</f>
        <v/>
      </c>
      <c r="T530" s="19" t="str">
        <f>IF([4]道具信息!T530="","",[4]道具信息!T530)</f>
        <v/>
      </c>
      <c r="U530" s="19" t="str">
        <f>IF([4]道具信息!U530="","",[4]道具信息!U530)</f>
        <v/>
      </c>
      <c r="V530" s="19" t="str">
        <f>IF([4]道具信息!V530="","",[4]道具信息!V530)</f>
        <v/>
      </c>
      <c r="W530" s="19" t="str">
        <f>IF([4]道具信息!W530="","",[4]道具信息!W530)</f>
        <v/>
      </c>
      <c r="X530" s="19" t="str">
        <f>IF([4]道具信息!X530="","",[4]道具信息!X530)</f>
        <v/>
      </c>
      <c r="Y530" s="19" t="str">
        <f>IF([4]道具信息!Y530="","",[4]道具信息!Y530)</f>
        <v/>
      </c>
      <c r="Z530" s="19" t="str">
        <f>IF([4]道具信息!Z530="","",[4]道具信息!Z530)</f>
        <v/>
      </c>
    </row>
    <row r="531" spans="1:26" x14ac:dyDescent="0.15">
      <c r="A531" s="19" t="str">
        <f>IF([4]道具信息!A531="","",[4]道具信息!A531)</f>
        <v/>
      </c>
      <c r="B531" s="19" t="str">
        <f>IF([4]道具信息!B531="","",[4]道具信息!B531)</f>
        <v/>
      </c>
      <c r="C531" s="19" t="str">
        <f>IF([4]道具信息!C531="","",[4]道具信息!C531)</f>
        <v/>
      </c>
      <c r="D531" s="19" t="str">
        <f>IF([4]道具信息!D531="","",[4]道具信息!D531)</f>
        <v/>
      </c>
      <c r="E531" s="19" t="str">
        <f>IF([4]道具信息!E531="","",[4]道具信息!E531)</f>
        <v/>
      </c>
      <c r="F531" s="19" t="str">
        <f>IF([4]道具信息!F531="","",[4]道具信息!F531)</f>
        <v/>
      </c>
      <c r="G531" s="19" t="str">
        <f>IF([4]道具信息!G531="","",[4]道具信息!G531)</f>
        <v/>
      </c>
      <c r="H531" s="19" t="str">
        <f>IF([4]道具信息!H531="","",[4]道具信息!H531)</f>
        <v/>
      </c>
      <c r="I531" s="19" t="str">
        <f>IF([4]道具信息!I531="","",[4]道具信息!I531)</f>
        <v/>
      </c>
      <c r="J531" s="19" t="str">
        <f>IF([4]道具信息!J531="","",[4]道具信息!J531)</f>
        <v/>
      </c>
      <c r="K531" s="19" t="str">
        <f>IF([4]道具信息!K531="","",[4]道具信息!K531)</f>
        <v/>
      </c>
      <c r="L531" s="19" t="str">
        <f>IF([4]道具信息!L531="","",[4]道具信息!L531)</f>
        <v/>
      </c>
      <c r="M531" s="19" t="str">
        <f>IF([4]道具信息!M531="","",[4]道具信息!M531)</f>
        <v/>
      </c>
      <c r="N531" s="19" t="str">
        <f>IF([4]道具信息!N531="","",[4]道具信息!N531)</f>
        <v/>
      </c>
      <c r="O531" s="19" t="str">
        <f>IF([4]道具信息!O531="","",[4]道具信息!O531)</f>
        <v/>
      </c>
      <c r="P531" s="19" t="str">
        <f>IF([4]道具信息!P531="","",[4]道具信息!P531)</f>
        <v/>
      </c>
      <c r="Q531" s="19" t="str">
        <f>IF([4]道具信息!Q531="","",[4]道具信息!Q531)</f>
        <v/>
      </c>
      <c r="R531" s="19" t="str">
        <f>IF([4]道具信息!R531="","",[4]道具信息!R531)</f>
        <v/>
      </c>
      <c r="S531" s="19" t="str">
        <f>IF([4]道具信息!S531="","",[4]道具信息!S531)</f>
        <v/>
      </c>
      <c r="T531" s="19" t="str">
        <f>IF([4]道具信息!T531="","",[4]道具信息!T531)</f>
        <v/>
      </c>
      <c r="U531" s="19" t="str">
        <f>IF([4]道具信息!U531="","",[4]道具信息!U531)</f>
        <v/>
      </c>
      <c r="V531" s="19" t="str">
        <f>IF([4]道具信息!V531="","",[4]道具信息!V531)</f>
        <v/>
      </c>
      <c r="W531" s="19" t="str">
        <f>IF([4]道具信息!W531="","",[4]道具信息!W531)</f>
        <v/>
      </c>
      <c r="X531" s="19" t="str">
        <f>IF([4]道具信息!X531="","",[4]道具信息!X531)</f>
        <v/>
      </c>
      <c r="Y531" s="19" t="str">
        <f>IF([4]道具信息!Y531="","",[4]道具信息!Y531)</f>
        <v/>
      </c>
      <c r="Z531" s="19" t="str">
        <f>IF([4]道具信息!Z531="","",[4]道具信息!Z531)</f>
        <v/>
      </c>
    </row>
    <row r="532" spans="1:26" x14ac:dyDescent="0.15">
      <c r="A532" s="19" t="str">
        <f>IF([4]道具信息!A532="","",[4]道具信息!A532)</f>
        <v/>
      </c>
      <c r="B532" s="19" t="str">
        <f>IF([4]道具信息!B532="","",[4]道具信息!B532)</f>
        <v/>
      </c>
      <c r="C532" s="19" t="str">
        <f>IF([4]道具信息!C532="","",[4]道具信息!C532)</f>
        <v/>
      </c>
      <c r="D532" s="19" t="str">
        <f>IF([4]道具信息!D532="","",[4]道具信息!D532)</f>
        <v/>
      </c>
      <c r="E532" s="19" t="str">
        <f>IF([4]道具信息!E532="","",[4]道具信息!E532)</f>
        <v/>
      </c>
      <c r="F532" s="19" t="str">
        <f>IF([4]道具信息!F532="","",[4]道具信息!F532)</f>
        <v/>
      </c>
      <c r="G532" s="19" t="str">
        <f>IF([4]道具信息!G532="","",[4]道具信息!G532)</f>
        <v/>
      </c>
      <c r="H532" s="19" t="str">
        <f>IF([4]道具信息!H532="","",[4]道具信息!H532)</f>
        <v/>
      </c>
      <c r="I532" s="19" t="str">
        <f>IF([4]道具信息!I532="","",[4]道具信息!I532)</f>
        <v/>
      </c>
      <c r="J532" s="19" t="str">
        <f>IF([4]道具信息!J532="","",[4]道具信息!J532)</f>
        <v/>
      </c>
      <c r="K532" s="19" t="str">
        <f>IF([4]道具信息!K532="","",[4]道具信息!K532)</f>
        <v/>
      </c>
      <c r="L532" s="19" t="str">
        <f>IF([4]道具信息!L532="","",[4]道具信息!L532)</f>
        <v/>
      </c>
      <c r="M532" s="19" t="str">
        <f>IF([4]道具信息!M532="","",[4]道具信息!M532)</f>
        <v/>
      </c>
      <c r="N532" s="19" t="str">
        <f>IF([4]道具信息!N532="","",[4]道具信息!N532)</f>
        <v/>
      </c>
      <c r="O532" s="19" t="str">
        <f>IF([4]道具信息!O532="","",[4]道具信息!O532)</f>
        <v/>
      </c>
      <c r="P532" s="19" t="str">
        <f>IF([4]道具信息!P532="","",[4]道具信息!P532)</f>
        <v/>
      </c>
      <c r="Q532" s="19" t="str">
        <f>IF([4]道具信息!Q532="","",[4]道具信息!Q532)</f>
        <v/>
      </c>
      <c r="R532" s="19" t="str">
        <f>IF([4]道具信息!R532="","",[4]道具信息!R532)</f>
        <v/>
      </c>
      <c r="S532" s="19" t="str">
        <f>IF([4]道具信息!S532="","",[4]道具信息!S532)</f>
        <v/>
      </c>
      <c r="T532" s="19" t="str">
        <f>IF([4]道具信息!T532="","",[4]道具信息!T532)</f>
        <v/>
      </c>
      <c r="U532" s="19" t="str">
        <f>IF([4]道具信息!U532="","",[4]道具信息!U532)</f>
        <v/>
      </c>
      <c r="V532" s="19" t="str">
        <f>IF([4]道具信息!V532="","",[4]道具信息!V532)</f>
        <v/>
      </c>
      <c r="W532" s="19" t="str">
        <f>IF([4]道具信息!W532="","",[4]道具信息!W532)</f>
        <v/>
      </c>
      <c r="X532" s="19" t="str">
        <f>IF([4]道具信息!X532="","",[4]道具信息!X532)</f>
        <v/>
      </c>
      <c r="Y532" s="19" t="str">
        <f>IF([4]道具信息!Y532="","",[4]道具信息!Y532)</f>
        <v/>
      </c>
      <c r="Z532" s="19" t="str">
        <f>IF([4]道具信息!Z532="","",[4]道具信息!Z532)</f>
        <v/>
      </c>
    </row>
    <row r="533" spans="1:26" x14ac:dyDescent="0.15">
      <c r="A533" s="19" t="str">
        <f>IF([4]道具信息!A533="","",[4]道具信息!A533)</f>
        <v/>
      </c>
      <c r="B533" s="19" t="str">
        <f>IF([4]道具信息!B533="","",[4]道具信息!B533)</f>
        <v/>
      </c>
      <c r="C533" s="19" t="str">
        <f>IF([4]道具信息!C533="","",[4]道具信息!C533)</f>
        <v/>
      </c>
      <c r="D533" s="19" t="str">
        <f>IF([4]道具信息!D533="","",[4]道具信息!D533)</f>
        <v/>
      </c>
      <c r="E533" s="19" t="str">
        <f>IF([4]道具信息!E533="","",[4]道具信息!E533)</f>
        <v/>
      </c>
      <c r="F533" s="19" t="str">
        <f>IF([4]道具信息!F533="","",[4]道具信息!F533)</f>
        <v/>
      </c>
      <c r="G533" s="19" t="str">
        <f>IF([4]道具信息!G533="","",[4]道具信息!G533)</f>
        <v/>
      </c>
      <c r="H533" s="19" t="str">
        <f>IF([4]道具信息!H533="","",[4]道具信息!H533)</f>
        <v/>
      </c>
      <c r="I533" s="19" t="str">
        <f>IF([4]道具信息!I533="","",[4]道具信息!I533)</f>
        <v/>
      </c>
      <c r="J533" s="19" t="str">
        <f>IF([4]道具信息!J533="","",[4]道具信息!J533)</f>
        <v/>
      </c>
      <c r="K533" s="19" t="str">
        <f>IF([4]道具信息!K533="","",[4]道具信息!K533)</f>
        <v/>
      </c>
      <c r="L533" s="19" t="str">
        <f>IF([4]道具信息!L533="","",[4]道具信息!L533)</f>
        <v/>
      </c>
      <c r="M533" s="19" t="str">
        <f>IF([4]道具信息!M533="","",[4]道具信息!M533)</f>
        <v/>
      </c>
      <c r="N533" s="19" t="str">
        <f>IF([4]道具信息!N533="","",[4]道具信息!N533)</f>
        <v/>
      </c>
      <c r="O533" s="19" t="str">
        <f>IF([4]道具信息!O533="","",[4]道具信息!O533)</f>
        <v/>
      </c>
      <c r="P533" s="19" t="str">
        <f>IF([4]道具信息!P533="","",[4]道具信息!P533)</f>
        <v/>
      </c>
      <c r="Q533" s="19" t="str">
        <f>IF([4]道具信息!Q533="","",[4]道具信息!Q533)</f>
        <v/>
      </c>
      <c r="R533" s="19" t="str">
        <f>IF([4]道具信息!R533="","",[4]道具信息!R533)</f>
        <v/>
      </c>
      <c r="S533" s="19" t="str">
        <f>IF([4]道具信息!S533="","",[4]道具信息!S533)</f>
        <v/>
      </c>
      <c r="T533" s="19" t="str">
        <f>IF([4]道具信息!T533="","",[4]道具信息!T533)</f>
        <v/>
      </c>
      <c r="U533" s="19" t="str">
        <f>IF([4]道具信息!U533="","",[4]道具信息!U533)</f>
        <v/>
      </c>
      <c r="V533" s="19" t="str">
        <f>IF([4]道具信息!V533="","",[4]道具信息!V533)</f>
        <v/>
      </c>
      <c r="W533" s="19" t="str">
        <f>IF([4]道具信息!W533="","",[4]道具信息!W533)</f>
        <v/>
      </c>
      <c r="X533" s="19" t="str">
        <f>IF([4]道具信息!X533="","",[4]道具信息!X533)</f>
        <v/>
      </c>
      <c r="Y533" s="19" t="str">
        <f>IF([4]道具信息!Y533="","",[4]道具信息!Y533)</f>
        <v/>
      </c>
      <c r="Z533" s="19" t="str">
        <f>IF([4]道具信息!Z533="","",[4]道具信息!Z533)</f>
        <v/>
      </c>
    </row>
    <row r="534" spans="1:26" x14ac:dyDescent="0.15">
      <c r="A534" s="19" t="str">
        <f>IF([4]道具信息!A534="","",[4]道具信息!A534)</f>
        <v/>
      </c>
      <c r="B534" s="19" t="str">
        <f>IF([4]道具信息!B534="","",[4]道具信息!B534)</f>
        <v/>
      </c>
      <c r="C534" s="19" t="str">
        <f>IF([4]道具信息!C534="","",[4]道具信息!C534)</f>
        <v/>
      </c>
      <c r="D534" s="19" t="str">
        <f>IF([4]道具信息!D534="","",[4]道具信息!D534)</f>
        <v/>
      </c>
      <c r="E534" s="19" t="str">
        <f>IF([4]道具信息!E534="","",[4]道具信息!E534)</f>
        <v/>
      </c>
      <c r="F534" s="19" t="str">
        <f>IF([4]道具信息!F534="","",[4]道具信息!F534)</f>
        <v/>
      </c>
      <c r="G534" s="19" t="str">
        <f>IF([4]道具信息!G534="","",[4]道具信息!G534)</f>
        <v/>
      </c>
      <c r="H534" s="19" t="str">
        <f>IF([4]道具信息!H534="","",[4]道具信息!H534)</f>
        <v/>
      </c>
      <c r="I534" s="19" t="str">
        <f>IF([4]道具信息!I534="","",[4]道具信息!I534)</f>
        <v/>
      </c>
      <c r="J534" s="19" t="str">
        <f>IF([4]道具信息!J534="","",[4]道具信息!J534)</f>
        <v/>
      </c>
      <c r="K534" s="19" t="str">
        <f>IF([4]道具信息!K534="","",[4]道具信息!K534)</f>
        <v/>
      </c>
      <c r="L534" s="19" t="str">
        <f>IF([4]道具信息!L534="","",[4]道具信息!L534)</f>
        <v/>
      </c>
      <c r="M534" s="19" t="str">
        <f>IF([4]道具信息!M534="","",[4]道具信息!M534)</f>
        <v/>
      </c>
      <c r="N534" s="19" t="str">
        <f>IF([4]道具信息!N534="","",[4]道具信息!N534)</f>
        <v/>
      </c>
      <c r="O534" s="19" t="str">
        <f>IF([4]道具信息!O534="","",[4]道具信息!O534)</f>
        <v/>
      </c>
      <c r="P534" s="19" t="str">
        <f>IF([4]道具信息!P534="","",[4]道具信息!P534)</f>
        <v/>
      </c>
      <c r="Q534" s="19" t="str">
        <f>IF([4]道具信息!Q534="","",[4]道具信息!Q534)</f>
        <v/>
      </c>
      <c r="R534" s="19" t="str">
        <f>IF([4]道具信息!R534="","",[4]道具信息!R534)</f>
        <v/>
      </c>
      <c r="S534" s="19" t="str">
        <f>IF([4]道具信息!S534="","",[4]道具信息!S534)</f>
        <v/>
      </c>
      <c r="T534" s="19" t="str">
        <f>IF([4]道具信息!T534="","",[4]道具信息!T534)</f>
        <v/>
      </c>
      <c r="U534" s="19" t="str">
        <f>IF([4]道具信息!U534="","",[4]道具信息!U534)</f>
        <v/>
      </c>
      <c r="V534" s="19" t="str">
        <f>IF([4]道具信息!V534="","",[4]道具信息!V534)</f>
        <v/>
      </c>
      <c r="W534" s="19" t="str">
        <f>IF([4]道具信息!W534="","",[4]道具信息!W534)</f>
        <v/>
      </c>
      <c r="X534" s="19" t="str">
        <f>IF([4]道具信息!X534="","",[4]道具信息!X534)</f>
        <v/>
      </c>
      <c r="Y534" s="19" t="str">
        <f>IF([4]道具信息!Y534="","",[4]道具信息!Y534)</f>
        <v/>
      </c>
      <c r="Z534" s="19" t="str">
        <f>IF([4]道具信息!Z534="","",[4]道具信息!Z534)</f>
        <v/>
      </c>
    </row>
    <row r="535" spans="1:26" x14ac:dyDescent="0.15">
      <c r="A535" s="19" t="str">
        <f>IF([4]道具信息!A535="","",[4]道具信息!A535)</f>
        <v/>
      </c>
      <c r="B535" s="19" t="str">
        <f>IF([4]道具信息!B535="","",[4]道具信息!B535)</f>
        <v/>
      </c>
      <c r="C535" s="19" t="str">
        <f>IF([4]道具信息!C535="","",[4]道具信息!C535)</f>
        <v/>
      </c>
      <c r="D535" s="19" t="str">
        <f>IF([4]道具信息!D535="","",[4]道具信息!D535)</f>
        <v/>
      </c>
      <c r="E535" s="19" t="str">
        <f>IF([4]道具信息!E535="","",[4]道具信息!E535)</f>
        <v/>
      </c>
      <c r="F535" s="19" t="str">
        <f>IF([4]道具信息!F535="","",[4]道具信息!F535)</f>
        <v/>
      </c>
      <c r="G535" s="19" t="str">
        <f>IF([4]道具信息!G535="","",[4]道具信息!G535)</f>
        <v/>
      </c>
      <c r="H535" s="19" t="str">
        <f>IF([4]道具信息!H535="","",[4]道具信息!H535)</f>
        <v/>
      </c>
      <c r="I535" s="19" t="str">
        <f>IF([4]道具信息!I535="","",[4]道具信息!I535)</f>
        <v/>
      </c>
      <c r="J535" s="19" t="str">
        <f>IF([4]道具信息!J535="","",[4]道具信息!J535)</f>
        <v/>
      </c>
      <c r="K535" s="19" t="str">
        <f>IF([4]道具信息!K535="","",[4]道具信息!K535)</f>
        <v/>
      </c>
      <c r="L535" s="19" t="str">
        <f>IF([4]道具信息!L535="","",[4]道具信息!L535)</f>
        <v/>
      </c>
      <c r="M535" s="19" t="str">
        <f>IF([4]道具信息!M535="","",[4]道具信息!M535)</f>
        <v/>
      </c>
      <c r="N535" s="19" t="str">
        <f>IF([4]道具信息!N535="","",[4]道具信息!N535)</f>
        <v/>
      </c>
      <c r="O535" s="19" t="str">
        <f>IF([4]道具信息!O535="","",[4]道具信息!O535)</f>
        <v/>
      </c>
      <c r="P535" s="19" t="str">
        <f>IF([4]道具信息!P535="","",[4]道具信息!P535)</f>
        <v/>
      </c>
      <c r="Q535" s="19" t="str">
        <f>IF([4]道具信息!Q535="","",[4]道具信息!Q535)</f>
        <v/>
      </c>
      <c r="R535" s="19" t="str">
        <f>IF([4]道具信息!R535="","",[4]道具信息!R535)</f>
        <v/>
      </c>
      <c r="S535" s="19" t="str">
        <f>IF([4]道具信息!S535="","",[4]道具信息!S535)</f>
        <v/>
      </c>
      <c r="T535" s="19" t="str">
        <f>IF([4]道具信息!T535="","",[4]道具信息!T535)</f>
        <v/>
      </c>
      <c r="U535" s="19" t="str">
        <f>IF([4]道具信息!U535="","",[4]道具信息!U535)</f>
        <v/>
      </c>
      <c r="V535" s="19" t="str">
        <f>IF([4]道具信息!V535="","",[4]道具信息!V535)</f>
        <v/>
      </c>
      <c r="W535" s="19" t="str">
        <f>IF([4]道具信息!W535="","",[4]道具信息!W535)</f>
        <v/>
      </c>
      <c r="X535" s="19" t="str">
        <f>IF([4]道具信息!X535="","",[4]道具信息!X535)</f>
        <v/>
      </c>
      <c r="Y535" s="19" t="str">
        <f>IF([4]道具信息!Y535="","",[4]道具信息!Y535)</f>
        <v/>
      </c>
      <c r="Z535" s="19" t="str">
        <f>IF([4]道具信息!Z535="","",[4]道具信息!Z535)</f>
        <v/>
      </c>
    </row>
    <row r="536" spans="1:26" x14ac:dyDescent="0.15">
      <c r="A536" s="19" t="str">
        <f>IF([4]道具信息!A536="","",[4]道具信息!A536)</f>
        <v/>
      </c>
      <c r="B536" s="19" t="str">
        <f>IF([4]道具信息!B536="","",[4]道具信息!B536)</f>
        <v/>
      </c>
      <c r="C536" s="19" t="str">
        <f>IF([4]道具信息!C536="","",[4]道具信息!C536)</f>
        <v/>
      </c>
      <c r="D536" s="19" t="str">
        <f>IF([4]道具信息!D536="","",[4]道具信息!D536)</f>
        <v/>
      </c>
      <c r="E536" s="19" t="str">
        <f>IF([4]道具信息!E536="","",[4]道具信息!E536)</f>
        <v/>
      </c>
      <c r="F536" s="19" t="str">
        <f>IF([4]道具信息!F536="","",[4]道具信息!F536)</f>
        <v/>
      </c>
      <c r="G536" s="19" t="str">
        <f>IF([4]道具信息!G536="","",[4]道具信息!G536)</f>
        <v/>
      </c>
      <c r="H536" s="19" t="str">
        <f>IF([4]道具信息!H536="","",[4]道具信息!H536)</f>
        <v/>
      </c>
      <c r="I536" s="19" t="str">
        <f>IF([4]道具信息!I536="","",[4]道具信息!I536)</f>
        <v/>
      </c>
      <c r="J536" s="19" t="str">
        <f>IF([4]道具信息!J536="","",[4]道具信息!J536)</f>
        <v/>
      </c>
      <c r="K536" s="19" t="str">
        <f>IF([4]道具信息!K536="","",[4]道具信息!K536)</f>
        <v/>
      </c>
      <c r="L536" s="19" t="str">
        <f>IF([4]道具信息!L536="","",[4]道具信息!L536)</f>
        <v/>
      </c>
      <c r="M536" s="19" t="str">
        <f>IF([4]道具信息!M536="","",[4]道具信息!M536)</f>
        <v/>
      </c>
      <c r="N536" s="19" t="str">
        <f>IF([4]道具信息!N536="","",[4]道具信息!N536)</f>
        <v/>
      </c>
      <c r="O536" s="19" t="str">
        <f>IF([4]道具信息!O536="","",[4]道具信息!O536)</f>
        <v/>
      </c>
      <c r="P536" s="19" t="str">
        <f>IF([4]道具信息!P536="","",[4]道具信息!P536)</f>
        <v/>
      </c>
      <c r="Q536" s="19" t="str">
        <f>IF([4]道具信息!Q536="","",[4]道具信息!Q536)</f>
        <v/>
      </c>
      <c r="R536" s="19" t="str">
        <f>IF([4]道具信息!R536="","",[4]道具信息!R536)</f>
        <v/>
      </c>
      <c r="S536" s="19" t="str">
        <f>IF([4]道具信息!S536="","",[4]道具信息!S536)</f>
        <v/>
      </c>
      <c r="T536" s="19" t="str">
        <f>IF([4]道具信息!T536="","",[4]道具信息!T536)</f>
        <v/>
      </c>
      <c r="U536" s="19" t="str">
        <f>IF([4]道具信息!U536="","",[4]道具信息!U536)</f>
        <v/>
      </c>
      <c r="V536" s="19" t="str">
        <f>IF([4]道具信息!V536="","",[4]道具信息!V536)</f>
        <v/>
      </c>
      <c r="W536" s="19" t="str">
        <f>IF([4]道具信息!W536="","",[4]道具信息!W536)</f>
        <v/>
      </c>
      <c r="X536" s="19" t="str">
        <f>IF([4]道具信息!X536="","",[4]道具信息!X536)</f>
        <v/>
      </c>
      <c r="Y536" s="19" t="str">
        <f>IF([4]道具信息!Y536="","",[4]道具信息!Y536)</f>
        <v/>
      </c>
      <c r="Z536" s="19" t="str">
        <f>IF([4]道具信息!Z536="","",[4]道具信息!Z536)</f>
        <v/>
      </c>
    </row>
    <row r="537" spans="1:26" x14ac:dyDescent="0.15">
      <c r="A537" s="19" t="str">
        <f>IF([4]道具信息!A537="","",[4]道具信息!A537)</f>
        <v/>
      </c>
      <c r="B537" s="19" t="str">
        <f>IF([4]道具信息!B537="","",[4]道具信息!B537)</f>
        <v/>
      </c>
      <c r="C537" s="19" t="str">
        <f>IF([4]道具信息!C537="","",[4]道具信息!C537)</f>
        <v/>
      </c>
      <c r="D537" s="19" t="str">
        <f>IF([4]道具信息!D537="","",[4]道具信息!D537)</f>
        <v/>
      </c>
      <c r="E537" s="19" t="str">
        <f>IF([4]道具信息!E537="","",[4]道具信息!E537)</f>
        <v/>
      </c>
      <c r="F537" s="19" t="str">
        <f>IF([4]道具信息!F537="","",[4]道具信息!F537)</f>
        <v/>
      </c>
      <c r="G537" s="19" t="str">
        <f>IF([4]道具信息!G537="","",[4]道具信息!G537)</f>
        <v/>
      </c>
      <c r="H537" s="19" t="str">
        <f>IF([4]道具信息!H537="","",[4]道具信息!H537)</f>
        <v/>
      </c>
      <c r="I537" s="19" t="str">
        <f>IF([4]道具信息!I537="","",[4]道具信息!I537)</f>
        <v/>
      </c>
      <c r="J537" s="19" t="str">
        <f>IF([4]道具信息!J537="","",[4]道具信息!J537)</f>
        <v/>
      </c>
      <c r="K537" s="19" t="str">
        <f>IF([4]道具信息!K537="","",[4]道具信息!K537)</f>
        <v/>
      </c>
      <c r="L537" s="19" t="str">
        <f>IF([4]道具信息!L537="","",[4]道具信息!L537)</f>
        <v/>
      </c>
      <c r="M537" s="19" t="str">
        <f>IF([4]道具信息!M537="","",[4]道具信息!M537)</f>
        <v/>
      </c>
      <c r="N537" s="19" t="str">
        <f>IF([4]道具信息!N537="","",[4]道具信息!N537)</f>
        <v/>
      </c>
      <c r="O537" s="19" t="str">
        <f>IF([4]道具信息!O537="","",[4]道具信息!O537)</f>
        <v/>
      </c>
      <c r="P537" s="19" t="str">
        <f>IF([4]道具信息!P537="","",[4]道具信息!P537)</f>
        <v/>
      </c>
      <c r="Q537" s="19" t="str">
        <f>IF([4]道具信息!Q537="","",[4]道具信息!Q537)</f>
        <v/>
      </c>
      <c r="R537" s="19" t="str">
        <f>IF([4]道具信息!R537="","",[4]道具信息!R537)</f>
        <v/>
      </c>
      <c r="S537" s="19" t="str">
        <f>IF([4]道具信息!S537="","",[4]道具信息!S537)</f>
        <v/>
      </c>
      <c r="T537" s="19" t="str">
        <f>IF([4]道具信息!T537="","",[4]道具信息!T537)</f>
        <v/>
      </c>
      <c r="U537" s="19" t="str">
        <f>IF([4]道具信息!U537="","",[4]道具信息!U537)</f>
        <v/>
      </c>
      <c r="V537" s="19" t="str">
        <f>IF([4]道具信息!V537="","",[4]道具信息!V537)</f>
        <v/>
      </c>
      <c r="W537" s="19" t="str">
        <f>IF([4]道具信息!W537="","",[4]道具信息!W537)</f>
        <v/>
      </c>
      <c r="X537" s="19" t="str">
        <f>IF([4]道具信息!X537="","",[4]道具信息!X537)</f>
        <v/>
      </c>
      <c r="Y537" s="19" t="str">
        <f>IF([4]道具信息!Y537="","",[4]道具信息!Y537)</f>
        <v/>
      </c>
      <c r="Z537" s="19" t="str">
        <f>IF([4]道具信息!Z537="","",[4]道具信息!Z537)</f>
        <v/>
      </c>
    </row>
    <row r="538" spans="1:26" x14ac:dyDescent="0.15">
      <c r="A538" s="19" t="str">
        <f>IF([4]道具信息!A538="","",[4]道具信息!A538)</f>
        <v/>
      </c>
      <c r="B538" s="19" t="str">
        <f>IF([4]道具信息!B538="","",[4]道具信息!B538)</f>
        <v/>
      </c>
      <c r="C538" s="19" t="str">
        <f>IF([4]道具信息!C538="","",[4]道具信息!C538)</f>
        <v/>
      </c>
      <c r="D538" s="19" t="str">
        <f>IF([4]道具信息!D538="","",[4]道具信息!D538)</f>
        <v/>
      </c>
      <c r="E538" s="19" t="str">
        <f>IF([4]道具信息!E538="","",[4]道具信息!E538)</f>
        <v/>
      </c>
      <c r="F538" s="19" t="str">
        <f>IF([4]道具信息!F538="","",[4]道具信息!F538)</f>
        <v/>
      </c>
      <c r="G538" s="19" t="str">
        <f>IF([4]道具信息!G538="","",[4]道具信息!G538)</f>
        <v/>
      </c>
      <c r="H538" s="19" t="str">
        <f>IF([4]道具信息!H538="","",[4]道具信息!H538)</f>
        <v/>
      </c>
      <c r="I538" s="19" t="str">
        <f>IF([4]道具信息!I538="","",[4]道具信息!I538)</f>
        <v/>
      </c>
      <c r="J538" s="19" t="str">
        <f>IF([4]道具信息!J538="","",[4]道具信息!J538)</f>
        <v/>
      </c>
      <c r="K538" s="19" t="str">
        <f>IF([4]道具信息!K538="","",[4]道具信息!K538)</f>
        <v/>
      </c>
      <c r="L538" s="19" t="str">
        <f>IF([4]道具信息!L538="","",[4]道具信息!L538)</f>
        <v/>
      </c>
      <c r="M538" s="19" t="str">
        <f>IF([4]道具信息!M538="","",[4]道具信息!M538)</f>
        <v/>
      </c>
      <c r="N538" s="19" t="str">
        <f>IF([4]道具信息!N538="","",[4]道具信息!N538)</f>
        <v/>
      </c>
      <c r="O538" s="19" t="str">
        <f>IF([4]道具信息!O538="","",[4]道具信息!O538)</f>
        <v/>
      </c>
      <c r="P538" s="19" t="str">
        <f>IF([4]道具信息!P538="","",[4]道具信息!P538)</f>
        <v/>
      </c>
      <c r="Q538" s="19" t="str">
        <f>IF([4]道具信息!Q538="","",[4]道具信息!Q538)</f>
        <v/>
      </c>
      <c r="R538" s="19" t="str">
        <f>IF([4]道具信息!R538="","",[4]道具信息!R538)</f>
        <v/>
      </c>
      <c r="S538" s="19" t="str">
        <f>IF([4]道具信息!S538="","",[4]道具信息!S538)</f>
        <v/>
      </c>
      <c r="T538" s="19" t="str">
        <f>IF([4]道具信息!T538="","",[4]道具信息!T538)</f>
        <v/>
      </c>
      <c r="U538" s="19" t="str">
        <f>IF([4]道具信息!U538="","",[4]道具信息!U538)</f>
        <v/>
      </c>
      <c r="V538" s="19" t="str">
        <f>IF([4]道具信息!V538="","",[4]道具信息!V538)</f>
        <v/>
      </c>
      <c r="W538" s="19" t="str">
        <f>IF([4]道具信息!W538="","",[4]道具信息!W538)</f>
        <v/>
      </c>
      <c r="X538" s="19" t="str">
        <f>IF([4]道具信息!X538="","",[4]道具信息!X538)</f>
        <v/>
      </c>
      <c r="Y538" s="19" t="str">
        <f>IF([4]道具信息!Y538="","",[4]道具信息!Y538)</f>
        <v/>
      </c>
      <c r="Z538" s="19" t="str">
        <f>IF([4]道具信息!Z538="","",[4]道具信息!Z538)</f>
        <v/>
      </c>
    </row>
    <row r="539" spans="1:26" x14ac:dyDescent="0.15">
      <c r="A539" s="19" t="str">
        <f>IF([4]道具信息!A539="","",[4]道具信息!A539)</f>
        <v/>
      </c>
      <c r="B539" s="19" t="str">
        <f>IF([4]道具信息!B539="","",[4]道具信息!B539)</f>
        <v/>
      </c>
      <c r="C539" s="19" t="str">
        <f>IF([4]道具信息!C539="","",[4]道具信息!C539)</f>
        <v/>
      </c>
      <c r="D539" s="19" t="str">
        <f>IF([4]道具信息!D539="","",[4]道具信息!D539)</f>
        <v/>
      </c>
      <c r="E539" s="19" t="str">
        <f>IF([4]道具信息!E539="","",[4]道具信息!E539)</f>
        <v/>
      </c>
      <c r="F539" s="19" t="str">
        <f>IF([4]道具信息!F539="","",[4]道具信息!F539)</f>
        <v/>
      </c>
      <c r="G539" s="19" t="str">
        <f>IF([4]道具信息!G539="","",[4]道具信息!G539)</f>
        <v/>
      </c>
      <c r="H539" s="19" t="str">
        <f>IF([4]道具信息!H539="","",[4]道具信息!H539)</f>
        <v/>
      </c>
      <c r="I539" s="19" t="str">
        <f>IF([4]道具信息!I539="","",[4]道具信息!I539)</f>
        <v/>
      </c>
      <c r="J539" s="19" t="str">
        <f>IF([4]道具信息!J539="","",[4]道具信息!J539)</f>
        <v/>
      </c>
      <c r="K539" s="19" t="str">
        <f>IF([4]道具信息!K539="","",[4]道具信息!K539)</f>
        <v/>
      </c>
      <c r="L539" s="19" t="str">
        <f>IF([4]道具信息!L539="","",[4]道具信息!L539)</f>
        <v/>
      </c>
      <c r="M539" s="19" t="str">
        <f>IF([4]道具信息!M539="","",[4]道具信息!M539)</f>
        <v/>
      </c>
      <c r="N539" s="19" t="str">
        <f>IF([4]道具信息!N539="","",[4]道具信息!N539)</f>
        <v/>
      </c>
      <c r="O539" s="19" t="str">
        <f>IF([4]道具信息!O539="","",[4]道具信息!O539)</f>
        <v/>
      </c>
      <c r="P539" s="19" t="str">
        <f>IF([4]道具信息!P539="","",[4]道具信息!P539)</f>
        <v/>
      </c>
      <c r="Q539" s="19" t="str">
        <f>IF([4]道具信息!Q539="","",[4]道具信息!Q539)</f>
        <v/>
      </c>
      <c r="R539" s="19" t="str">
        <f>IF([4]道具信息!R539="","",[4]道具信息!R539)</f>
        <v/>
      </c>
      <c r="S539" s="19" t="str">
        <f>IF([4]道具信息!S539="","",[4]道具信息!S539)</f>
        <v/>
      </c>
      <c r="T539" s="19" t="str">
        <f>IF([4]道具信息!T539="","",[4]道具信息!T539)</f>
        <v/>
      </c>
      <c r="U539" s="19" t="str">
        <f>IF([4]道具信息!U539="","",[4]道具信息!U539)</f>
        <v/>
      </c>
      <c r="V539" s="19" t="str">
        <f>IF([4]道具信息!V539="","",[4]道具信息!V539)</f>
        <v/>
      </c>
      <c r="W539" s="19" t="str">
        <f>IF([4]道具信息!W539="","",[4]道具信息!W539)</f>
        <v/>
      </c>
      <c r="X539" s="19" t="str">
        <f>IF([4]道具信息!X539="","",[4]道具信息!X539)</f>
        <v/>
      </c>
      <c r="Y539" s="19" t="str">
        <f>IF([4]道具信息!Y539="","",[4]道具信息!Y539)</f>
        <v/>
      </c>
      <c r="Z539" s="19" t="str">
        <f>IF([4]道具信息!Z539="","",[4]道具信息!Z539)</f>
        <v/>
      </c>
    </row>
    <row r="540" spans="1:26" x14ac:dyDescent="0.15">
      <c r="A540" s="19" t="str">
        <f>IF([4]道具信息!A540="","",[4]道具信息!A540)</f>
        <v/>
      </c>
      <c r="B540" s="19" t="str">
        <f>IF([4]道具信息!B540="","",[4]道具信息!B540)</f>
        <v/>
      </c>
      <c r="C540" s="19" t="str">
        <f>IF([4]道具信息!C540="","",[4]道具信息!C540)</f>
        <v/>
      </c>
      <c r="D540" s="19" t="str">
        <f>IF([4]道具信息!D540="","",[4]道具信息!D540)</f>
        <v/>
      </c>
      <c r="E540" s="19" t="str">
        <f>IF([4]道具信息!E540="","",[4]道具信息!E540)</f>
        <v/>
      </c>
      <c r="F540" s="19" t="str">
        <f>IF([4]道具信息!F540="","",[4]道具信息!F540)</f>
        <v/>
      </c>
      <c r="G540" s="19" t="str">
        <f>IF([4]道具信息!G540="","",[4]道具信息!G540)</f>
        <v/>
      </c>
      <c r="H540" s="19" t="str">
        <f>IF([4]道具信息!H540="","",[4]道具信息!H540)</f>
        <v/>
      </c>
      <c r="I540" s="19" t="str">
        <f>IF([4]道具信息!I540="","",[4]道具信息!I540)</f>
        <v/>
      </c>
      <c r="J540" s="19" t="str">
        <f>IF([4]道具信息!J540="","",[4]道具信息!J540)</f>
        <v/>
      </c>
      <c r="K540" s="19" t="str">
        <f>IF([4]道具信息!K540="","",[4]道具信息!K540)</f>
        <v/>
      </c>
      <c r="L540" s="19" t="str">
        <f>IF([4]道具信息!L540="","",[4]道具信息!L540)</f>
        <v/>
      </c>
      <c r="M540" s="19" t="str">
        <f>IF([4]道具信息!M540="","",[4]道具信息!M540)</f>
        <v/>
      </c>
      <c r="N540" s="19" t="str">
        <f>IF([4]道具信息!N540="","",[4]道具信息!N540)</f>
        <v/>
      </c>
      <c r="O540" s="19" t="str">
        <f>IF([4]道具信息!O540="","",[4]道具信息!O540)</f>
        <v/>
      </c>
      <c r="P540" s="19" t="str">
        <f>IF([4]道具信息!P540="","",[4]道具信息!P540)</f>
        <v/>
      </c>
      <c r="Q540" s="19" t="str">
        <f>IF([4]道具信息!Q540="","",[4]道具信息!Q540)</f>
        <v/>
      </c>
      <c r="R540" s="19" t="str">
        <f>IF([4]道具信息!R540="","",[4]道具信息!R540)</f>
        <v/>
      </c>
      <c r="S540" s="19" t="str">
        <f>IF([4]道具信息!S540="","",[4]道具信息!S540)</f>
        <v/>
      </c>
      <c r="T540" s="19" t="str">
        <f>IF([4]道具信息!T540="","",[4]道具信息!T540)</f>
        <v/>
      </c>
      <c r="U540" s="19" t="str">
        <f>IF([4]道具信息!U540="","",[4]道具信息!U540)</f>
        <v/>
      </c>
      <c r="V540" s="19" t="str">
        <f>IF([4]道具信息!V540="","",[4]道具信息!V540)</f>
        <v/>
      </c>
      <c r="W540" s="19" t="str">
        <f>IF([4]道具信息!W540="","",[4]道具信息!W540)</f>
        <v/>
      </c>
      <c r="X540" s="19" t="str">
        <f>IF([4]道具信息!X540="","",[4]道具信息!X540)</f>
        <v/>
      </c>
      <c r="Y540" s="19" t="str">
        <f>IF([4]道具信息!Y540="","",[4]道具信息!Y540)</f>
        <v/>
      </c>
      <c r="Z540" s="19" t="str">
        <f>IF([4]道具信息!Z540="","",[4]道具信息!Z540)</f>
        <v/>
      </c>
    </row>
    <row r="541" spans="1:26" x14ac:dyDescent="0.15">
      <c r="A541" s="19" t="str">
        <f>IF([4]道具信息!A541="","",[4]道具信息!A541)</f>
        <v/>
      </c>
      <c r="B541" s="19" t="str">
        <f>IF([4]道具信息!B541="","",[4]道具信息!B541)</f>
        <v/>
      </c>
      <c r="C541" s="19" t="str">
        <f>IF([4]道具信息!C541="","",[4]道具信息!C541)</f>
        <v/>
      </c>
      <c r="D541" s="19" t="str">
        <f>IF([4]道具信息!D541="","",[4]道具信息!D541)</f>
        <v/>
      </c>
      <c r="E541" s="19" t="str">
        <f>IF([4]道具信息!E541="","",[4]道具信息!E541)</f>
        <v/>
      </c>
      <c r="F541" s="19" t="str">
        <f>IF([4]道具信息!F541="","",[4]道具信息!F541)</f>
        <v/>
      </c>
      <c r="G541" s="19" t="str">
        <f>IF([4]道具信息!G541="","",[4]道具信息!G541)</f>
        <v/>
      </c>
      <c r="H541" s="19" t="str">
        <f>IF([4]道具信息!H541="","",[4]道具信息!H541)</f>
        <v/>
      </c>
      <c r="I541" s="19" t="str">
        <f>IF([4]道具信息!I541="","",[4]道具信息!I541)</f>
        <v/>
      </c>
      <c r="J541" s="19" t="str">
        <f>IF([4]道具信息!J541="","",[4]道具信息!J541)</f>
        <v/>
      </c>
      <c r="K541" s="19" t="str">
        <f>IF([4]道具信息!K541="","",[4]道具信息!K541)</f>
        <v/>
      </c>
      <c r="L541" s="19" t="str">
        <f>IF([4]道具信息!L541="","",[4]道具信息!L541)</f>
        <v/>
      </c>
      <c r="M541" s="19" t="str">
        <f>IF([4]道具信息!M541="","",[4]道具信息!M541)</f>
        <v/>
      </c>
      <c r="N541" s="19" t="str">
        <f>IF([4]道具信息!N541="","",[4]道具信息!N541)</f>
        <v/>
      </c>
      <c r="O541" s="19" t="str">
        <f>IF([4]道具信息!O541="","",[4]道具信息!O541)</f>
        <v/>
      </c>
      <c r="P541" s="19" t="str">
        <f>IF([4]道具信息!P541="","",[4]道具信息!P541)</f>
        <v/>
      </c>
      <c r="Q541" s="19" t="str">
        <f>IF([4]道具信息!Q541="","",[4]道具信息!Q541)</f>
        <v/>
      </c>
      <c r="R541" s="19" t="str">
        <f>IF([4]道具信息!R541="","",[4]道具信息!R541)</f>
        <v/>
      </c>
      <c r="S541" s="19" t="str">
        <f>IF([4]道具信息!S541="","",[4]道具信息!S541)</f>
        <v/>
      </c>
      <c r="T541" s="19" t="str">
        <f>IF([4]道具信息!T541="","",[4]道具信息!T541)</f>
        <v/>
      </c>
      <c r="U541" s="19" t="str">
        <f>IF([4]道具信息!U541="","",[4]道具信息!U541)</f>
        <v/>
      </c>
      <c r="V541" s="19" t="str">
        <f>IF([4]道具信息!V541="","",[4]道具信息!V541)</f>
        <v/>
      </c>
      <c r="W541" s="19" t="str">
        <f>IF([4]道具信息!W541="","",[4]道具信息!W541)</f>
        <v/>
      </c>
      <c r="X541" s="19" t="str">
        <f>IF([4]道具信息!X541="","",[4]道具信息!X541)</f>
        <v/>
      </c>
      <c r="Y541" s="19" t="str">
        <f>IF([4]道具信息!Y541="","",[4]道具信息!Y541)</f>
        <v/>
      </c>
      <c r="Z541" s="19" t="str">
        <f>IF([4]道具信息!Z541="","",[4]道具信息!Z541)</f>
        <v/>
      </c>
    </row>
    <row r="542" spans="1:26" x14ac:dyDescent="0.15">
      <c r="A542" s="19" t="str">
        <f>IF([4]道具信息!A542="","",[4]道具信息!A542)</f>
        <v/>
      </c>
      <c r="B542" s="19" t="str">
        <f>IF([4]道具信息!B542="","",[4]道具信息!B542)</f>
        <v/>
      </c>
      <c r="C542" s="19" t="str">
        <f>IF([4]道具信息!C542="","",[4]道具信息!C542)</f>
        <v/>
      </c>
      <c r="D542" s="19" t="str">
        <f>IF([4]道具信息!D542="","",[4]道具信息!D542)</f>
        <v/>
      </c>
      <c r="E542" s="19" t="str">
        <f>IF([4]道具信息!E542="","",[4]道具信息!E542)</f>
        <v/>
      </c>
      <c r="F542" s="19" t="str">
        <f>IF([4]道具信息!F542="","",[4]道具信息!F542)</f>
        <v/>
      </c>
      <c r="G542" s="19" t="str">
        <f>IF([4]道具信息!G542="","",[4]道具信息!G542)</f>
        <v/>
      </c>
      <c r="H542" s="19" t="str">
        <f>IF([4]道具信息!H542="","",[4]道具信息!H542)</f>
        <v/>
      </c>
      <c r="I542" s="19" t="str">
        <f>IF([4]道具信息!I542="","",[4]道具信息!I542)</f>
        <v/>
      </c>
      <c r="J542" s="19" t="str">
        <f>IF([4]道具信息!J542="","",[4]道具信息!J542)</f>
        <v/>
      </c>
      <c r="K542" s="19" t="str">
        <f>IF([4]道具信息!K542="","",[4]道具信息!K542)</f>
        <v/>
      </c>
      <c r="L542" s="19" t="str">
        <f>IF([4]道具信息!L542="","",[4]道具信息!L542)</f>
        <v/>
      </c>
      <c r="M542" s="19" t="str">
        <f>IF([4]道具信息!M542="","",[4]道具信息!M542)</f>
        <v/>
      </c>
      <c r="N542" s="19" t="str">
        <f>IF([4]道具信息!N542="","",[4]道具信息!N542)</f>
        <v/>
      </c>
      <c r="O542" s="19" t="str">
        <f>IF([4]道具信息!O542="","",[4]道具信息!O542)</f>
        <v/>
      </c>
      <c r="P542" s="19" t="str">
        <f>IF([4]道具信息!P542="","",[4]道具信息!P542)</f>
        <v/>
      </c>
      <c r="Q542" s="19" t="str">
        <f>IF([4]道具信息!Q542="","",[4]道具信息!Q542)</f>
        <v/>
      </c>
      <c r="R542" s="19" t="str">
        <f>IF([4]道具信息!R542="","",[4]道具信息!R542)</f>
        <v/>
      </c>
      <c r="S542" s="19" t="str">
        <f>IF([4]道具信息!S542="","",[4]道具信息!S542)</f>
        <v/>
      </c>
      <c r="T542" s="19" t="str">
        <f>IF([4]道具信息!T542="","",[4]道具信息!T542)</f>
        <v/>
      </c>
      <c r="U542" s="19" t="str">
        <f>IF([4]道具信息!U542="","",[4]道具信息!U542)</f>
        <v/>
      </c>
      <c r="V542" s="19" t="str">
        <f>IF([4]道具信息!V542="","",[4]道具信息!V542)</f>
        <v/>
      </c>
      <c r="W542" s="19" t="str">
        <f>IF([4]道具信息!W542="","",[4]道具信息!W542)</f>
        <v/>
      </c>
      <c r="X542" s="19" t="str">
        <f>IF([4]道具信息!X542="","",[4]道具信息!X542)</f>
        <v/>
      </c>
      <c r="Y542" s="19" t="str">
        <f>IF([4]道具信息!Y542="","",[4]道具信息!Y542)</f>
        <v/>
      </c>
      <c r="Z542" s="19" t="str">
        <f>IF([4]道具信息!Z542="","",[4]道具信息!Z542)</f>
        <v/>
      </c>
    </row>
    <row r="543" spans="1:26" x14ac:dyDescent="0.15">
      <c r="A543" s="19" t="str">
        <f>IF([4]道具信息!A543="","",[4]道具信息!A543)</f>
        <v/>
      </c>
      <c r="B543" s="19" t="str">
        <f>IF([4]道具信息!B543="","",[4]道具信息!B543)</f>
        <v/>
      </c>
      <c r="C543" s="19" t="str">
        <f>IF([4]道具信息!C543="","",[4]道具信息!C543)</f>
        <v/>
      </c>
      <c r="D543" s="19" t="str">
        <f>IF([4]道具信息!D543="","",[4]道具信息!D543)</f>
        <v/>
      </c>
      <c r="E543" s="19" t="str">
        <f>IF([4]道具信息!E543="","",[4]道具信息!E543)</f>
        <v/>
      </c>
      <c r="F543" s="19" t="str">
        <f>IF([4]道具信息!F543="","",[4]道具信息!F543)</f>
        <v/>
      </c>
      <c r="G543" s="19" t="str">
        <f>IF([4]道具信息!G543="","",[4]道具信息!G543)</f>
        <v/>
      </c>
      <c r="H543" s="19" t="str">
        <f>IF([4]道具信息!H543="","",[4]道具信息!H543)</f>
        <v/>
      </c>
      <c r="I543" s="19" t="str">
        <f>IF([4]道具信息!I543="","",[4]道具信息!I543)</f>
        <v/>
      </c>
      <c r="J543" s="19" t="str">
        <f>IF([4]道具信息!J543="","",[4]道具信息!J543)</f>
        <v/>
      </c>
      <c r="K543" s="19" t="str">
        <f>IF([4]道具信息!K543="","",[4]道具信息!K543)</f>
        <v/>
      </c>
      <c r="L543" s="19" t="str">
        <f>IF([4]道具信息!L543="","",[4]道具信息!L543)</f>
        <v/>
      </c>
      <c r="M543" s="19" t="str">
        <f>IF([4]道具信息!M543="","",[4]道具信息!M543)</f>
        <v/>
      </c>
      <c r="N543" s="19" t="str">
        <f>IF([4]道具信息!N543="","",[4]道具信息!N543)</f>
        <v/>
      </c>
      <c r="O543" s="19" t="str">
        <f>IF([4]道具信息!O543="","",[4]道具信息!O543)</f>
        <v/>
      </c>
      <c r="P543" s="19" t="str">
        <f>IF([4]道具信息!P543="","",[4]道具信息!P543)</f>
        <v/>
      </c>
      <c r="Q543" s="19" t="str">
        <f>IF([4]道具信息!Q543="","",[4]道具信息!Q543)</f>
        <v/>
      </c>
      <c r="R543" s="19" t="str">
        <f>IF([4]道具信息!R543="","",[4]道具信息!R543)</f>
        <v/>
      </c>
      <c r="S543" s="19" t="str">
        <f>IF([4]道具信息!S543="","",[4]道具信息!S543)</f>
        <v/>
      </c>
      <c r="T543" s="19" t="str">
        <f>IF([4]道具信息!T543="","",[4]道具信息!T543)</f>
        <v/>
      </c>
      <c r="U543" s="19" t="str">
        <f>IF([4]道具信息!U543="","",[4]道具信息!U543)</f>
        <v/>
      </c>
      <c r="V543" s="19" t="str">
        <f>IF([4]道具信息!V543="","",[4]道具信息!V543)</f>
        <v/>
      </c>
      <c r="W543" s="19" t="str">
        <f>IF([4]道具信息!W543="","",[4]道具信息!W543)</f>
        <v/>
      </c>
      <c r="X543" s="19" t="str">
        <f>IF([4]道具信息!X543="","",[4]道具信息!X543)</f>
        <v/>
      </c>
      <c r="Y543" s="19" t="str">
        <f>IF([4]道具信息!Y543="","",[4]道具信息!Y543)</f>
        <v/>
      </c>
      <c r="Z543" s="19" t="str">
        <f>IF([4]道具信息!Z543="","",[4]道具信息!Z543)</f>
        <v/>
      </c>
    </row>
    <row r="544" spans="1:26" x14ac:dyDescent="0.15">
      <c r="A544" s="19" t="str">
        <f>IF([4]道具信息!A544="","",[4]道具信息!A544)</f>
        <v/>
      </c>
      <c r="B544" s="19" t="str">
        <f>IF([4]道具信息!B544="","",[4]道具信息!B544)</f>
        <v/>
      </c>
      <c r="C544" s="19" t="str">
        <f>IF([4]道具信息!C544="","",[4]道具信息!C544)</f>
        <v/>
      </c>
      <c r="D544" s="19" t="str">
        <f>IF([4]道具信息!D544="","",[4]道具信息!D544)</f>
        <v/>
      </c>
      <c r="E544" s="19" t="str">
        <f>IF([4]道具信息!E544="","",[4]道具信息!E544)</f>
        <v/>
      </c>
      <c r="F544" s="19" t="str">
        <f>IF([4]道具信息!F544="","",[4]道具信息!F544)</f>
        <v/>
      </c>
      <c r="G544" s="19" t="str">
        <f>IF([4]道具信息!G544="","",[4]道具信息!G544)</f>
        <v/>
      </c>
      <c r="H544" s="19" t="str">
        <f>IF([4]道具信息!H544="","",[4]道具信息!H544)</f>
        <v/>
      </c>
      <c r="I544" s="19" t="str">
        <f>IF([4]道具信息!I544="","",[4]道具信息!I544)</f>
        <v/>
      </c>
      <c r="J544" s="19" t="str">
        <f>IF([4]道具信息!J544="","",[4]道具信息!J544)</f>
        <v/>
      </c>
      <c r="K544" s="19" t="str">
        <f>IF([4]道具信息!K544="","",[4]道具信息!K544)</f>
        <v/>
      </c>
      <c r="L544" s="19" t="str">
        <f>IF([4]道具信息!L544="","",[4]道具信息!L544)</f>
        <v/>
      </c>
      <c r="M544" s="19" t="str">
        <f>IF([4]道具信息!M544="","",[4]道具信息!M544)</f>
        <v/>
      </c>
      <c r="N544" s="19" t="str">
        <f>IF([4]道具信息!N544="","",[4]道具信息!N544)</f>
        <v/>
      </c>
      <c r="O544" s="19" t="str">
        <f>IF([4]道具信息!O544="","",[4]道具信息!O544)</f>
        <v/>
      </c>
      <c r="P544" s="19" t="str">
        <f>IF([4]道具信息!P544="","",[4]道具信息!P544)</f>
        <v/>
      </c>
      <c r="Q544" s="19" t="str">
        <f>IF([4]道具信息!Q544="","",[4]道具信息!Q544)</f>
        <v/>
      </c>
      <c r="R544" s="19" t="str">
        <f>IF([4]道具信息!R544="","",[4]道具信息!R544)</f>
        <v/>
      </c>
      <c r="S544" s="19" t="str">
        <f>IF([4]道具信息!S544="","",[4]道具信息!S544)</f>
        <v/>
      </c>
      <c r="T544" s="19" t="str">
        <f>IF([4]道具信息!T544="","",[4]道具信息!T544)</f>
        <v/>
      </c>
      <c r="U544" s="19" t="str">
        <f>IF([4]道具信息!U544="","",[4]道具信息!U544)</f>
        <v/>
      </c>
      <c r="V544" s="19" t="str">
        <f>IF([4]道具信息!V544="","",[4]道具信息!V544)</f>
        <v/>
      </c>
      <c r="W544" s="19" t="str">
        <f>IF([4]道具信息!W544="","",[4]道具信息!W544)</f>
        <v/>
      </c>
      <c r="X544" s="19" t="str">
        <f>IF([4]道具信息!X544="","",[4]道具信息!X544)</f>
        <v/>
      </c>
      <c r="Y544" s="19" t="str">
        <f>IF([4]道具信息!Y544="","",[4]道具信息!Y544)</f>
        <v/>
      </c>
      <c r="Z544" s="19" t="str">
        <f>IF([4]道具信息!Z544="","",[4]道具信息!Z544)</f>
        <v/>
      </c>
    </row>
    <row r="545" spans="1:26" x14ac:dyDescent="0.15">
      <c r="A545" s="19" t="str">
        <f>IF([4]道具信息!A545="","",[4]道具信息!A545)</f>
        <v/>
      </c>
      <c r="B545" s="19" t="str">
        <f>IF([4]道具信息!B545="","",[4]道具信息!B545)</f>
        <v/>
      </c>
      <c r="C545" s="19" t="str">
        <f>IF([4]道具信息!C545="","",[4]道具信息!C545)</f>
        <v/>
      </c>
      <c r="D545" s="19" t="str">
        <f>IF([4]道具信息!D545="","",[4]道具信息!D545)</f>
        <v/>
      </c>
      <c r="E545" s="19" t="str">
        <f>IF([4]道具信息!E545="","",[4]道具信息!E545)</f>
        <v/>
      </c>
      <c r="F545" s="19" t="str">
        <f>IF([4]道具信息!F545="","",[4]道具信息!F545)</f>
        <v/>
      </c>
      <c r="G545" s="19" t="str">
        <f>IF([4]道具信息!G545="","",[4]道具信息!G545)</f>
        <v/>
      </c>
      <c r="H545" s="19" t="str">
        <f>IF([4]道具信息!H545="","",[4]道具信息!H545)</f>
        <v/>
      </c>
      <c r="I545" s="19" t="str">
        <f>IF([4]道具信息!I545="","",[4]道具信息!I545)</f>
        <v/>
      </c>
      <c r="J545" s="19" t="str">
        <f>IF([4]道具信息!J545="","",[4]道具信息!J545)</f>
        <v/>
      </c>
      <c r="K545" s="19" t="str">
        <f>IF([4]道具信息!K545="","",[4]道具信息!K545)</f>
        <v/>
      </c>
      <c r="L545" s="19" t="str">
        <f>IF([4]道具信息!L545="","",[4]道具信息!L545)</f>
        <v/>
      </c>
      <c r="M545" s="19" t="str">
        <f>IF([4]道具信息!M545="","",[4]道具信息!M545)</f>
        <v/>
      </c>
      <c r="N545" s="19" t="str">
        <f>IF([4]道具信息!N545="","",[4]道具信息!N545)</f>
        <v/>
      </c>
      <c r="O545" s="19" t="str">
        <f>IF([4]道具信息!O545="","",[4]道具信息!O545)</f>
        <v/>
      </c>
      <c r="P545" s="19" t="str">
        <f>IF([4]道具信息!P545="","",[4]道具信息!P545)</f>
        <v/>
      </c>
      <c r="Q545" s="19" t="str">
        <f>IF([4]道具信息!Q545="","",[4]道具信息!Q545)</f>
        <v/>
      </c>
      <c r="R545" s="19" t="str">
        <f>IF([4]道具信息!R545="","",[4]道具信息!R545)</f>
        <v/>
      </c>
      <c r="S545" s="19" t="str">
        <f>IF([4]道具信息!S545="","",[4]道具信息!S545)</f>
        <v/>
      </c>
      <c r="T545" s="19" t="str">
        <f>IF([4]道具信息!T545="","",[4]道具信息!T545)</f>
        <v/>
      </c>
      <c r="U545" s="19" t="str">
        <f>IF([4]道具信息!U545="","",[4]道具信息!U545)</f>
        <v/>
      </c>
      <c r="V545" s="19" t="str">
        <f>IF([4]道具信息!V545="","",[4]道具信息!V545)</f>
        <v/>
      </c>
      <c r="W545" s="19" t="str">
        <f>IF([4]道具信息!W545="","",[4]道具信息!W545)</f>
        <v/>
      </c>
      <c r="X545" s="19" t="str">
        <f>IF([4]道具信息!X545="","",[4]道具信息!X545)</f>
        <v/>
      </c>
      <c r="Y545" s="19" t="str">
        <f>IF([4]道具信息!Y545="","",[4]道具信息!Y545)</f>
        <v/>
      </c>
      <c r="Z545" s="19" t="str">
        <f>IF([4]道具信息!Z545="","",[4]道具信息!Z545)</f>
        <v/>
      </c>
    </row>
    <row r="546" spans="1:26" x14ac:dyDescent="0.15">
      <c r="A546" s="19" t="str">
        <f>IF([4]道具信息!A546="","",[4]道具信息!A546)</f>
        <v/>
      </c>
      <c r="B546" s="19" t="str">
        <f>IF([4]道具信息!B546="","",[4]道具信息!B546)</f>
        <v/>
      </c>
      <c r="C546" s="19" t="str">
        <f>IF([4]道具信息!C546="","",[4]道具信息!C546)</f>
        <v/>
      </c>
      <c r="D546" s="19" t="str">
        <f>IF([4]道具信息!D546="","",[4]道具信息!D546)</f>
        <v/>
      </c>
      <c r="E546" s="19" t="str">
        <f>IF([4]道具信息!E546="","",[4]道具信息!E546)</f>
        <v/>
      </c>
      <c r="F546" s="19" t="str">
        <f>IF([4]道具信息!F546="","",[4]道具信息!F546)</f>
        <v/>
      </c>
      <c r="G546" s="19" t="str">
        <f>IF([4]道具信息!G546="","",[4]道具信息!G546)</f>
        <v/>
      </c>
      <c r="H546" s="19" t="str">
        <f>IF([4]道具信息!H546="","",[4]道具信息!H546)</f>
        <v/>
      </c>
      <c r="I546" s="19" t="str">
        <f>IF([4]道具信息!I546="","",[4]道具信息!I546)</f>
        <v/>
      </c>
      <c r="J546" s="19" t="str">
        <f>IF([4]道具信息!J546="","",[4]道具信息!J546)</f>
        <v/>
      </c>
      <c r="K546" s="19" t="str">
        <f>IF([4]道具信息!K546="","",[4]道具信息!K546)</f>
        <v/>
      </c>
      <c r="L546" s="19" t="str">
        <f>IF([4]道具信息!L546="","",[4]道具信息!L546)</f>
        <v/>
      </c>
      <c r="M546" s="19" t="str">
        <f>IF([4]道具信息!M546="","",[4]道具信息!M546)</f>
        <v/>
      </c>
      <c r="N546" s="19" t="str">
        <f>IF([4]道具信息!N546="","",[4]道具信息!N546)</f>
        <v/>
      </c>
      <c r="O546" s="19" t="str">
        <f>IF([4]道具信息!O546="","",[4]道具信息!O546)</f>
        <v/>
      </c>
      <c r="P546" s="19" t="str">
        <f>IF([4]道具信息!P546="","",[4]道具信息!P546)</f>
        <v/>
      </c>
      <c r="Q546" s="19" t="str">
        <f>IF([4]道具信息!Q546="","",[4]道具信息!Q546)</f>
        <v/>
      </c>
      <c r="R546" s="19" t="str">
        <f>IF([4]道具信息!R546="","",[4]道具信息!R546)</f>
        <v/>
      </c>
      <c r="S546" s="19" t="str">
        <f>IF([4]道具信息!S546="","",[4]道具信息!S546)</f>
        <v/>
      </c>
      <c r="T546" s="19" t="str">
        <f>IF([4]道具信息!T546="","",[4]道具信息!T546)</f>
        <v/>
      </c>
      <c r="U546" s="19" t="str">
        <f>IF([4]道具信息!U546="","",[4]道具信息!U546)</f>
        <v/>
      </c>
      <c r="V546" s="19" t="str">
        <f>IF([4]道具信息!V546="","",[4]道具信息!V546)</f>
        <v/>
      </c>
      <c r="W546" s="19" t="str">
        <f>IF([4]道具信息!W546="","",[4]道具信息!W546)</f>
        <v/>
      </c>
      <c r="X546" s="19" t="str">
        <f>IF([4]道具信息!X546="","",[4]道具信息!X546)</f>
        <v/>
      </c>
      <c r="Y546" s="19" t="str">
        <f>IF([4]道具信息!Y546="","",[4]道具信息!Y546)</f>
        <v/>
      </c>
      <c r="Z546" s="19" t="str">
        <f>IF([4]道具信息!Z546="","",[4]道具信息!Z546)</f>
        <v/>
      </c>
    </row>
    <row r="547" spans="1:26" x14ac:dyDescent="0.15">
      <c r="A547" s="19" t="str">
        <f>IF([4]道具信息!A547="","",[4]道具信息!A547)</f>
        <v/>
      </c>
      <c r="B547" s="19" t="str">
        <f>IF([4]道具信息!B547="","",[4]道具信息!B547)</f>
        <v/>
      </c>
      <c r="C547" s="19" t="str">
        <f>IF([4]道具信息!C547="","",[4]道具信息!C547)</f>
        <v/>
      </c>
      <c r="D547" s="19" t="str">
        <f>IF([4]道具信息!D547="","",[4]道具信息!D547)</f>
        <v/>
      </c>
      <c r="E547" s="19" t="str">
        <f>IF([4]道具信息!E547="","",[4]道具信息!E547)</f>
        <v/>
      </c>
      <c r="F547" s="19" t="str">
        <f>IF([4]道具信息!F547="","",[4]道具信息!F547)</f>
        <v/>
      </c>
      <c r="G547" s="19" t="str">
        <f>IF([4]道具信息!G547="","",[4]道具信息!G547)</f>
        <v/>
      </c>
      <c r="H547" s="19" t="str">
        <f>IF([4]道具信息!H547="","",[4]道具信息!H547)</f>
        <v/>
      </c>
      <c r="I547" s="19" t="str">
        <f>IF([4]道具信息!I547="","",[4]道具信息!I547)</f>
        <v/>
      </c>
      <c r="J547" s="19" t="str">
        <f>IF([4]道具信息!J547="","",[4]道具信息!J547)</f>
        <v/>
      </c>
      <c r="K547" s="19" t="str">
        <f>IF([4]道具信息!K547="","",[4]道具信息!K547)</f>
        <v/>
      </c>
      <c r="L547" s="19" t="str">
        <f>IF([4]道具信息!L547="","",[4]道具信息!L547)</f>
        <v/>
      </c>
      <c r="M547" s="19" t="str">
        <f>IF([4]道具信息!M547="","",[4]道具信息!M547)</f>
        <v/>
      </c>
      <c r="N547" s="19" t="str">
        <f>IF([4]道具信息!N547="","",[4]道具信息!N547)</f>
        <v/>
      </c>
      <c r="O547" s="19" t="str">
        <f>IF([4]道具信息!O547="","",[4]道具信息!O547)</f>
        <v/>
      </c>
      <c r="P547" s="19" t="str">
        <f>IF([4]道具信息!P547="","",[4]道具信息!P547)</f>
        <v/>
      </c>
      <c r="Q547" s="19" t="str">
        <f>IF([4]道具信息!Q547="","",[4]道具信息!Q547)</f>
        <v/>
      </c>
      <c r="R547" s="19" t="str">
        <f>IF([4]道具信息!R547="","",[4]道具信息!R547)</f>
        <v/>
      </c>
      <c r="S547" s="19" t="str">
        <f>IF([4]道具信息!S547="","",[4]道具信息!S547)</f>
        <v/>
      </c>
      <c r="T547" s="19" t="str">
        <f>IF([4]道具信息!T547="","",[4]道具信息!T547)</f>
        <v/>
      </c>
      <c r="U547" s="19" t="str">
        <f>IF([4]道具信息!U547="","",[4]道具信息!U547)</f>
        <v/>
      </c>
      <c r="V547" s="19" t="str">
        <f>IF([4]道具信息!V547="","",[4]道具信息!V547)</f>
        <v/>
      </c>
      <c r="W547" s="19" t="str">
        <f>IF([4]道具信息!W547="","",[4]道具信息!W547)</f>
        <v/>
      </c>
      <c r="X547" s="19" t="str">
        <f>IF([4]道具信息!X547="","",[4]道具信息!X547)</f>
        <v/>
      </c>
      <c r="Y547" s="19" t="str">
        <f>IF([4]道具信息!Y547="","",[4]道具信息!Y547)</f>
        <v/>
      </c>
      <c r="Z547" s="19" t="str">
        <f>IF([4]道具信息!Z547="","",[4]道具信息!Z547)</f>
        <v/>
      </c>
    </row>
    <row r="548" spans="1:26" x14ac:dyDescent="0.15">
      <c r="A548" s="19" t="str">
        <f>IF([4]道具信息!A548="","",[4]道具信息!A548)</f>
        <v/>
      </c>
      <c r="B548" s="19" t="str">
        <f>IF([4]道具信息!B548="","",[4]道具信息!B548)</f>
        <v/>
      </c>
      <c r="C548" s="19" t="str">
        <f>IF([4]道具信息!C548="","",[4]道具信息!C548)</f>
        <v/>
      </c>
      <c r="D548" s="19" t="str">
        <f>IF([4]道具信息!D548="","",[4]道具信息!D548)</f>
        <v/>
      </c>
      <c r="E548" s="19" t="str">
        <f>IF([4]道具信息!E548="","",[4]道具信息!E548)</f>
        <v/>
      </c>
      <c r="F548" s="19" t="str">
        <f>IF([4]道具信息!F548="","",[4]道具信息!F548)</f>
        <v/>
      </c>
      <c r="G548" s="19" t="str">
        <f>IF([4]道具信息!G548="","",[4]道具信息!G548)</f>
        <v/>
      </c>
      <c r="H548" s="19" t="str">
        <f>IF([4]道具信息!H548="","",[4]道具信息!H548)</f>
        <v/>
      </c>
      <c r="I548" s="19" t="str">
        <f>IF([4]道具信息!I548="","",[4]道具信息!I548)</f>
        <v/>
      </c>
      <c r="J548" s="19" t="str">
        <f>IF([4]道具信息!J548="","",[4]道具信息!J548)</f>
        <v/>
      </c>
      <c r="K548" s="19" t="str">
        <f>IF([4]道具信息!K548="","",[4]道具信息!K548)</f>
        <v/>
      </c>
      <c r="L548" s="19" t="str">
        <f>IF([4]道具信息!L548="","",[4]道具信息!L548)</f>
        <v/>
      </c>
      <c r="M548" s="19" t="str">
        <f>IF([4]道具信息!M548="","",[4]道具信息!M548)</f>
        <v/>
      </c>
      <c r="N548" s="19" t="str">
        <f>IF([4]道具信息!N548="","",[4]道具信息!N548)</f>
        <v/>
      </c>
      <c r="O548" s="19" t="str">
        <f>IF([4]道具信息!O548="","",[4]道具信息!O548)</f>
        <v/>
      </c>
      <c r="P548" s="19" t="str">
        <f>IF([4]道具信息!P548="","",[4]道具信息!P548)</f>
        <v/>
      </c>
      <c r="Q548" s="19" t="str">
        <f>IF([4]道具信息!Q548="","",[4]道具信息!Q548)</f>
        <v/>
      </c>
      <c r="R548" s="19" t="str">
        <f>IF([4]道具信息!R548="","",[4]道具信息!R548)</f>
        <v/>
      </c>
      <c r="S548" s="19" t="str">
        <f>IF([4]道具信息!S548="","",[4]道具信息!S548)</f>
        <v/>
      </c>
      <c r="T548" s="19" t="str">
        <f>IF([4]道具信息!T548="","",[4]道具信息!T548)</f>
        <v/>
      </c>
      <c r="U548" s="19" t="str">
        <f>IF([4]道具信息!U548="","",[4]道具信息!U548)</f>
        <v/>
      </c>
      <c r="V548" s="19" t="str">
        <f>IF([4]道具信息!V548="","",[4]道具信息!V548)</f>
        <v/>
      </c>
      <c r="W548" s="19" t="str">
        <f>IF([4]道具信息!W548="","",[4]道具信息!W548)</f>
        <v/>
      </c>
      <c r="X548" s="19" t="str">
        <f>IF([4]道具信息!X548="","",[4]道具信息!X548)</f>
        <v/>
      </c>
      <c r="Y548" s="19" t="str">
        <f>IF([4]道具信息!Y548="","",[4]道具信息!Y548)</f>
        <v/>
      </c>
      <c r="Z548" s="19" t="str">
        <f>IF([4]道具信息!Z548="","",[4]道具信息!Z548)</f>
        <v/>
      </c>
    </row>
    <row r="549" spans="1:26" x14ac:dyDescent="0.15">
      <c r="A549" s="19" t="str">
        <f>IF([4]道具信息!A549="","",[4]道具信息!A549)</f>
        <v/>
      </c>
      <c r="B549" s="19" t="str">
        <f>IF([4]道具信息!B549="","",[4]道具信息!B549)</f>
        <v/>
      </c>
      <c r="C549" s="19" t="str">
        <f>IF([4]道具信息!C549="","",[4]道具信息!C549)</f>
        <v/>
      </c>
      <c r="D549" s="19" t="str">
        <f>IF([4]道具信息!D549="","",[4]道具信息!D549)</f>
        <v/>
      </c>
      <c r="E549" s="19" t="str">
        <f>IF([4]道具信息!E549="","",[4]道具信息!E549)</f>
        <v/>
      </c>
      <c r="F549" s="19" t="str">
        <f>IF([4]道具信息!F549="","",[4]道具信息!F549)</f>
        <v/>
      </c>
      <c r="G549" s="19" t="str">
        <f>IF([4]道具信息!G549="","",[4]道具信息!G549)</f>
        <v/>
      </c>
      <c r="H549" s="19" t="str">
        <f>IF([4]道具信息!H549="","",[4]道具信息!H549)</f>
        <v/>
      </c>
      <c r="I549" s="19" t="str">
        <f>IF([4]道具信息!I549="","",[4]道具信息!I549)</f>
        <v/>
      </c>
      <c r="J549" s="19" t="str">
        <f>IF([4]道具信息!J549="","",[4]道具信息!J549)</f>
        <v/>
      </c>
      <c r="K549" s="19" t="str">
        <f>IF([4]道具信息!K549="","",[4]道具信息!K549)</f>
        <v/>
      </c>
      <c r="L549" s="19" t="str">
        <f>IF([4]道具信息!L549="","",[4]道具信息!L549)</f>
        <v/>
      </c>
      <c r="M549" s="19" t="str">
        <f>IF([4]道具信息!M549="","",[4]道具信息!M549)</f>
        <v/>
      </c>
      <c r="N549" s="19" t="str">
        <f>IF([4]道具信息!N549="","",[4]道具信息!N549)</f>
        <v/>
      </c>
      <c r="O549" s="19" t="str">
        <f>IF([4]道具信息!O549="","",[4]道具信息!O549)</f>
        <v/>
      </c>
      <c r="P549" s="19" t="str">
        <f>IF([4]道具信息!P549="","",[4]道具信息!P549)</f>
        <v/>
      </c>
      <c r="Q549" s="19" t="str">
        <f>IF([4]道具信息!Q549="","",[4]道具信息!Q549)</f>
        <v/>
      </c>
      <c r="R549" s="19" t="str">
        <f>IF([4]道具信息!R549="","",[4]道具信息!R549)</f>
        <v/>
      </c>
      <c r="S549" s="19" t="str">
        <f>IF([4]道具信息!S549="","",[4]道具信息!S549)</f>
        <v/>
      </c>
      <c r="T549" s="19" t="str">
        <f>IF([4]道具信息!T549="","",[4]道具信息!T549)</f>
        <v/>
      </c>
      <c r="U549" s="19" t="str">
        <f>IF([4]道具信息!U549="","",[4]道具信息!U549)</f>
        <v/>
      </c>
      <c r="V549" s="19" t="str">
        <f>IF([4]道具信息!V549="","",[4]道具信息!V549)</f>
        <v/>
      </c>
      <c r="W549" s="19" t="str">
        <f>IF([4]道具信息!W549="","",[4]道具信息!W549)</f>
        <v/>
      </c>
      <c r="X549" s="19" t="str">
        <f>IF([4]道具信息!X549="","",[4]道具信息!X549)</f>
        <v/>
      </c>
      <c r="Y549" s="19" t="str">
        <f>IF([4]道具信息!Y549="","",[4]道具信息!Y549)</f>
        <v/>
      </c>
      <c r="Z549" s="19" t="str">
        <f>IF([4]道具信息!Z549="","",[4]道具信息!Z549)</f>
        <v/>
      </c>
    </row>
    <row r="550" spans="1:26" x14ac:dyDescent="0.15">
      <c r="A550" s="19" t="str">
        <f>IF([4]道具信息!A550="","",[4]道具信息!A550)</f>
        <v/>
      </c>
      <c r="B550" s="19" t="str">
        <f>IF([4]道具信息!B550="","",[4]道具信息!B550)</f>
        <v/>
      </c>
      <c r="C550" s="19" t="str">
        <f>IF([4]道具信息!C550="","",[4]道具信息!C550)</f>
        <v/>
      </c>
      <c r="D550" s="19" t="str">
        <f>IF([4]道具信息!D550="","",[4]道具信息!D550)</f>
        <v/>
      </c>
      <c r="E550" s="19" t="str">
        <f>IF([4]道具信息!E550="","",[4]道具信息!E550)</f>
        <v/>
      </c>
      <c r="F550" s="19" t="str">
        <f>IF([4]道具信息!F550="","",[4]道具信息!F550)</f>
        <v/>
      </c>
      <c r="G550" s="19" t="str">
        <f>IF([4]道具信息!G550="","",[4]道具信息!G550)</f>
        <v/>
      </c>
      <c r="H550" s="19" t="str">
        <f>IF([4]道具信息!H550="","",[4]道具信息!H550)</f>
        <v/>
      </c>
      <c r="I550" s="19" t="str">
        <f>IF([4]道具信息!I550="","",[4]道具信息!I550)</f>
        <v/>
      </c>
      <c r="J550" s="19" t="str">
        <f>IF([4]道具信息!J550="","",[4]道具信息!J550)</f>
        <v/>
      </c>
      <c r="K550" s="19" t="str">
        <f>IF([4]道具信息!K550="","",[4]道具信息!K550)</f>
        <v/>
      </c>
      <c r="L550" s="19" t="str">
        <f>IF([4]道具信息!L550="","",[4]道具信息!L550)</f>
        <v/>
      </c>
      <c r="M550" s="19" t="str">
        <f>IF([4]道具信息!M550="","",[4]道具信息!M550)</f>
        <v/>
      </c>
      <c r="N550" s="19" t="str">
        <f>IF([4]道具信息!N550="","",[4]道具信息!N550)</f>
        <v/>
      </c>
      <c r="O550" s="19" t="str">
        <f>IF([4]道具信息!O550="","",[4]道具信息!O550)</f>
        <v/>
      </c>
      <c r="P550" s="19" t="str">
        <f>IF([4]道具信息!P550="","",[4]道具信息!P550)</f>
        <v/>
      </c>
      <c r="Q550" s="19" t="str">
        <f>IF([4]道具信息!Q550="","",[4]道具信息!Q550)</f>
        <v/>
      </c>
      <c r="R550" s="19" t="str">
        <f>IF([4]道具信息!R550="","",[4]道具信息!R550)</f>
        <v/>
      </c>
      <c r="S550" s="19" t="str">
        <f>IF([4]道具信息!S550="","",[4]道具信息!S550)</f>
        <v/>
      </c>
      <c r="T550" s="19" t="str">
        <f>IF([4]道具信息!T550="","",[4]道具信息!T550)</f>
        <v/>
      </c>
      <c r="U550" s="19" t="str">
        <f>IF([4]道具信息!U550="","",[4]道具信息!U550)</f>
        <v/>
      </c>
      <c r="V550" s="19" t="str">
        <f>IF([4]道具信息!V550="","",[4]道具信息!V550)</f>
        <v/>
      </c>
      <c r="W550" s="19" t="str">
        <f>IF([4]道具信息!W550="","",[4]道具信息!W550)</f>
        <v/>
      </c>
      <c r="X550" s="19" t="str">
        <f>IF([4]道具信息!X550="","",[4]道具信息!X550)</f>
        <v/>
      </c>
      <c r="Y550" s="19" t="str">
        <f>IF([4]道具信息!Y550="","",[4]道具信息!Y550)</f>
        <v/>
      </c>
      <c r="Z550" s="19" t="str">
        <f>IF([4]道具信息!Z550="","",[4]道具信息!Z550)</f>
        <v/>
      </c>
    </row>
    <row r="551" spans="1:26" x14ac:dyDescent="0.15">
      <c r="A551" s="19" t="str">
        <f>IF([4]道具信息!A551="","",[4]道具信息!A551)</f>
        <v/>
      </c>
      <c r="B551" s="19" t="str">
        <f>IF([4]道具信息!B551="","",[4]道具信息!B551)</f>
        <v/>
      </c>
      <c r="C551" s="19" t="str">
        <f>IF([4]道具信息!C551="","",[4]道具信息!C551)</f>
        <v/>
      </c>
      <c r="D551" s="19" t="str">
        <f>IF([4]道具信息!D551="","",[4]道具信息!D551)</f>
        <v/>
      </c>
      <c r="E551" s="19" t="str">
        <f>IF([4]道具信息!E551="","",[4]道具信息!E551)</f>
        <v/>
      </c>
      <c r="F551" s="19" t="str">
        <f>IF([4]道具信息!F551="","",[4]道具信息!F551)</f>
        <v/>
      </c>
      <c r="G551" s="19" t="str">
        <f>IF([4]道具信息!G551="","",[4]道具信息!G551)</f>
        <v/>
      </c>
      <c r="H551" s="19" t="str">
        <f>IF([4]道具信息!H551="","",[4]道具信息!H551)</f>
        <v/>
      </c>
      <c r="I551" s="19" t="str">
        <f>IF([4]道具信息!I551="","",[4]道具信息!I551)</f>
        <v/>
      </c>
      <c r="J551" s="19" t="str">
        <f>IF([4]道具信息!J551="","",[4]道具信息!J551)</f>
        <v/>
      </c>
      <c r="K551" s="19" t="str">
        <f>IF([4]道具信息!K551="","",[4]道具信息!K551)</f>
        <v/>
      </c>
      <c r="L551" s="19" t="str">
        <f>IF([4]道具信息!L551="","",[4]道具信息!L551)</f>
        <v/>
      </c>
      <c r="M551" s="19" t="str">
        <f>IF([4]道具信息!M551="","",[4]道具信息!M551)</f>
        <v/>
      </c>
      <c r="N551" s="19" t="str">
        <f>IF([4]道具信息!N551="","",[4]道具信息!N551)</f>
        <v/>
      </c>
      <c r="O551" s="19" t="str">
        <f>IF([4]道具信息!O551="","",[4]道具信息!O551)</f>
        <v/>
      </c>
      <c r="P551" s="19" t="str">
        <f>IF([4]道具信息!P551="","",[4]道具信息!P551)</f>
        <v/>
      </c>
      <c r="Q551" s="19" t="str">
        <f>IF([4]道具信息!Q551="","",[4]道具信息!Q551)</f>
        <v/>
      </c>
      <c r="R551" s="19" t="str">
        <f>IF([4]道具信息!R551="","",[4]道具信息!R551)</f>
        <v/>
      </c>
      <c r="S551" s="19" t="str">
        <f>IF([4]道具信息!S551="","",[4]道具信息!S551)</f>
        <v/>
      </c>
      <c r="T551" s="19" t="str">
        <f>IF([4]道具信息!T551="","",[4]道具信息!T551)</f>
        <v/>
      </c>
      <c r="U551" s="19" t="str">
        <f>IF([4]道具信息!U551="","",[4]道具信息!U551)</f>
        <v/>
      </c>
      <c r="V551" s="19" t="str">
        <f>IF([4]道具信息!V551="","",[4]道具信息!V551)</f>
        <v/>
      </c>
      <c r="W551" s="19" t="str">
        <f>IF([4]道具信息!W551="","",[4]道具信息!W551)</f>
        <v/>
      </c>
      <c r="X551" s="19" t="str">
        <f>IF([4]道具信息!X551="","",[4]道具信息!X551)</f>
        <v/>
      </c>
      <c r="Y551" s="19" t="str">
        <f>IF([4]道具信息!Y551="","",[4]道具信息!Y551)</f>
        <v/>
      </c>
      <c r="Z551" s="19" t="str">
        <f>IF([4]道具信息!Z551="","",[4]道具信息!Z551)</f>
        <v/>
      </c>
    </row>
    <row r="552" spans="1:26" x14ac:dyDescent="0.15">
      <c r="A552" s="19" t="str">
        <f>IF([4]道具信息!A552="","",[4]道具信息!A552)</f>
        <v/>
      </c>
      <c r="B552" s="19" t="str">
        <f>IF([4]道具信息!B552="","",[4]道具信息!B552)</f>
        <v/>
      </c>
      <c r="C552" s="19" t="str">
        <f>IF([4]道具信息!C552="","",[4]道具信息!C552)</f>
        <v/>
      </c>
      <c r="D552" s="19" t="str">
        <f>IF([4]道具信息!D552="","",[4]道具信息!D552)</f>
        <v/>
      </c>
      <c r="E552" s="19" t="str">
        <f>IF([4]道具信息!E552="","",[4]道具信息!E552)</f>
        <v/>
      </c>
      <c r="F552" s="19" t="str">
        <f>IF([4]道具信息!F552="","",[4]道具信息!F552)</f>
        <v/>
      </c>
      <c r="G552" s="19" t="str">
        <f>IF([4]道具信息!G552="","",[4]道具信息!G552)</f>
        <v/>
      </c>
      <c r="H552" s="19" t="str">
        <f>IF([4]道具信息!H552="","",[4]道具信息!H552)</f>
        <v/>
      </c>
      <c r="I552" s="19" t="str">
        <f>IF([4]道具信息!I552="","",[4]道具信息!I552)</f>
        <v/>
      </c>
      <c r="J552" s="19" t="str">
        <f>IF([4]道具信息!J552="","",[4]道具信息!J552)</f>
        <v/>
      </c>
      <c r="K552" s="19" t="str">
        <f>IF([4]道具信息!K552="","",[4]道具信息!K552)</f>
        <v/>
      </c>
      <c r="L552" s="19" t="str">
        <f>IF([4]道具信息!L552="","",[4]道具信息!L552)</f>
        <v/>
      </c>
      <c r="M552" s="19" t="str">
        <f>IF([4]道具信息!M552="","",[4]道具信息!M552)</f>
        <v/>
      </c>
      <c r="N552" s="19" t="str">
        <f>IF([4]道具信息!N552="","",[4]道具信息!N552)</f>
        <v/>
      </c>
      <c r="O552" s="19" t="str">
        <f>IF([4]道具信息!O552="","",[4]道具信息!O552)</f>
        <v/>
      </c>
      <c r="P552" s="19" t="str">
        <f>IF([4]道具信息!P552="","",[4]道具信息!P552)</f>
        <v/>
      </c>
      <c r="Q552" s="19" t="str">
        <f>IF([4]道具信息!Q552="","",[4]道具信息!Q552)</f>
        <v/>
      </c>
      <c r="R552" s="19" t="str">
        <f>IF([4]道具信息!R552="","",[4]道具信息!R552)</f>
        <v/>
      </c>
      <c r="S552" s="19" t="str">
        <f>IF([4]道具信息!S552="","",[4]道具信息!S552)</f>
        <v/>
      </c>
      <c r="T552" s="19" t="str">
        <f>IF([4]道具信息!T552="","",[4]道具信息!T552)</f>
        <v/>
      </c>
      <c r="U552" s="19" t="str">
        <f>IF([4]道具信息!U552="","",[4]道具信息!U552)</f>
        <v/>
      </c>
      <c r="V552" s="19" t="str">
        <f>IF([4]道具信息!V552="","",[4]道具信息!V552)</f>
        <v/>
      </c>
      <c r="W552" s="19" t="str">
        <f>IF([4]道具信息!W552="","",[4]道具信息!W552)</f>
        <v/>
      </c>
      <c r="X552" s="19" t="str">
        <f>IF([4]道具信息!X552="","",[4]道具信息!X552)</f>
        <v/>
      </c>
      <c r="Y552" s="19" t="str">
        <f>IF([4]道具信息!Y552="","",[4]道具信息!Y552)</f>
        <v/>
      </c>
      <c r="Z552" s="19" t="str">
        <f>IF([4]道具信息!Z552="","",[4]道具信息!Z552)</f>
        <v/>
      </c>
    </row>
    <row r="553" spans="1:26" x14ac:dyDescent="0.15">
      <c r="A553" s="19" t="str">
        <f>IF([4]道具信息!A553="","",[4]道具信息!A553)</f>
        <v/>
      </c>
      <c r="B553" s="19" t="str">
        <f>IF([4]道具信息!B553="","",[4]道具信息!B553)</f>
        <v/>
      </c>
      <c r="C553" s="19" t="str">
        <f>IF([4]道具信息!C553="","",[4]道具信息!C553)</f>
        <v/>
      </c>
      <c r="D553" s="19" t="str">
        <f>IF([4]道具信息!D553="","",[4]道具信息!D553)</f>
        <v/>
      </c>
      <c r="E553" s="19" t="str">
        <f>IF([4]道具信息!E553="","",[4]道具信息!E553)</f>
        <v/>
      </c>
      <c r="F553" s="19" t="str">
        <f>IF([4]道具信息!F553="","",[4]道具信息!F553)</f>
        <v/>
      </c>
      <c r="G553" s="19" t="str">
        <f>IF([4]道具信息!G553="","",[4]道具信息!G553)</f>
        <v/>
      </c>
      <c r="H553" s="19" t="str">
        <f>IF([4]道具信息!H553="","",[4]道具信息!H553)</f>
        <v/>
      </c>
      <c r="I553" s="19" t="str">
        <f>IF([4]道具信息!I553="","",[4]道具信息!I553)</f>
        <v/>
      </c>
      <c r="J553" s="19" t="str">
        <f>IF([4]道具信息!J553="","",[4]道具信息!J553)</f>
        <v/>
      </c>
      <c r="K553" s="19" t="str">
        <f>IF([4]道具信息!K553="","",[4]道具信息!K553)</f>
        <v/>
      </c>
      <c r="L553" s="19" t="str">
        <f>IF([4]道具信息!L553="","",[4]道具信息!L553)</f>
        <v/>
      </c>
      <c r="M553" s="19" t="str">
        <f>IF([4]道具信息!M553="","",[4]道具信息!M553)</f>
        <v/>
      </c>
      <c r="N553" s="19" t="str">
        <f>IF([4]道具信息!N553="","",[4]道具信息!N553)</f>
        <v/>
      </c>
      <c r="O553" s="19" t="str">
        <f>IF([4]道具信息!O553="","",[4]道具信息!O553)</f>
        <v/>
      </c>
      <c r="P553" s="19" t="str">
        <f>IF([4]道具信息!P553="","",[4]道具信息!P553)</f>
        <v/>
      </c>
      <c r="Q553" s="19" t="str">
        <f>IF([4]道具信息!Q553="","",[4]道具信息!Q553)</f>
        <v/>
      </c>
      <c r="R553" s="19" t="str">
        <f>IF([4]道具信息!R553="","",[4]道具信息!R553)</f>
        <v/>
      </c>
      <c r="S553" s="19" t="str">
        <f>IF([4]道具信息!S553="","",[4]道具信息!S553)</f>
        <v/>
      </c>
      <c r="T553" s="19" t="str">
        <f>IF([4]道具信息!T553="","",[4]道具信息!T553)</f>
        <v/>
      </c>
      <c r="U553" s="19" t="str">
        <f>IF([4]道具信息!U553="","",[4]道具信息!U553)</f>
        <v/>
      </c>
      <c r="V553" s="19" t="str">
        <f>IF([4]道具信息!V553="","",[4]道具信息!V553)</f>
        <v/>
      </c>
      <c r="W553" s="19" t="str">
        <f>IF([4]道具信息!W553="","",[4]道具信息!W553)</f>
        <v/>
      </c>
      <c r="X553" s="19" t="str">
        <f>IF([4]道具信息!X553="","",[4]道具信息!X553)</f>
        <v/>
      </c>
      <c r="Y553" s="19" t="str">
        <f>IF([4]道具信息!Y553="","",[4]道具信息!Y553)</f>
        <v/>
      </c>
      <c r="Z553" s="19" t="str">
        <f>IF([4]道具信息!Z553="","",[4]道具信息!Z553)</f>
        <v/>
      </c>
    </row>
    <row r="554" spans="1:26" x14ac:dyDescent="0.15">
      <c r="A554" s="19" t="str">
        <f>IF([4]道具信息!A554="","",[4]道具信息!A554)</f>
        <v/>
      </c>
      <c r="B554" s="19" t="str">
        <f>IF([4]道具信息!B554="","",[4]道具信息!B554)</f>
        <v/>
      </c>
      <c r="C554" s="19" t="str">
        <f>IF([4]道具信息!C554="","",[4]道具信息!C554)</f>
        <v/>
      </c>
      <c r="D554" s="19" t="str">
        <f>IF([4]道具信息!D554="","",[4]道具信息!D554)</f>
        <v/>
      </c>
      <c r="E554" s="19" t="str">
        <f>IF([4]道具信息!E554="","",[4]道具信息!E554)</f>
        <v/>
      </c>
      <c r="F554" s="19" t="str">
        <f>IF([4]道具信息!F554="","",[4]道具信息!F554)</f>
        <v/>
      </c>
      <c r="G554" s="19" t="str">
        <f>IF([4]道具信息!G554="","",[4]道具信息!G554)</f>
        <v/>
      </c>
      <c r="H554" s="19" t="str">
        <f>IF([4]道具信息!H554="","",[4]道具信息!H554)</f>
        <v/>
      </c>
      <c r="I554" s="19" t="str">
        <f>IF([4]道具信息!I554="","",[4]道具信息!I554)</f>
        <v/>
      </c>
      <c r="J554" s="19" t="str">
        <f>IF([4]道具信息!J554="","",[4]道具信息!J554)</f>
        <v/>
      </c>
      <c r="K554" s="19" t="str">
        <f>IF([4]道具信息!K554="","",[4]道具信息!K554)</f>
        <v/>
      </c>
      <c r="L554" s="19" t="str">
        <f>IF([4]道具信息!L554="","",[4]道具信息!L554)</f>
        <v/>
      </c>
      <c r="M554" s="19" t="str">
        <f>IF([4]道具信息!M554="","",[4]道具信息!M554)</f>
        <v/>
      </c>
      <c r="N554" s="19" t="str">
        <f>IF([4]道具信息!N554="","",[4]道具信息!N554)</f>
        <v/>
      </c>
      <c r="O554" s="19" t="str">
        <f>IF([4]道具信息!O554="","",[4]道具信息!O554)</f>
        <v/>
      </c>
      <c r="P554" s="19" t="str">
        <f>IF([4]道具信息!P554="","",[4]道具信息!P554)</f>
        <v/>
      </c>
      <c r="Q554" s="19" t="str">
        <f>IF([4]道具信息!Q554="","",[4]道具信息!Q554)</f>
        <v/>
      </c>
      <c r="R554" s="19" t="str">
        <f>IF([4]道具信息!R554="","",[4]道具信息!R554)</f>
        <v/>
      </c>
      <c r="S554" s="19" t="str">
        <f>IF([4]道具信息!S554="","",[4]道具信息!S554)</f>
        <v/>
      </c>
      <c r="T554" s="19" t="str">
        <f>IF([4]道具信息!T554="","",[4]道具信息!T554)</f>
        <v/>
      </c>
      <c r="U554" s="19" t="str">
        <f>IF([4]道具信息!U554="","",[4]道具信息!U554)</f>
        <v/>
      </c>
      <c r="V554" s="19" t="str">
        <f>IF([4]道具信息!V554="","",[4]道具信息!V554)</f>
        <v/>
      </c>
      <c r="W554" s="19" t="str">
        <f>IF([4]道具信息!W554="","",[4]道具信息!W554)</f>
        <v/>
      </c>
      <c r="X554" s="19" t="str">
        <f>IF([4]道具信息!X554="","",[4]道具信息!X554)</f>
        <v/>
      </c>
      <c r="Y554" s="19" t="str">
        <f>IF([4]道具信息!Y554="","",[4]道具信息!Y554)</f>
        <v/>
      </c>
      <c r="Z554" s="19" t="str">
        <f>IF([4]道具信息!Z554="","",[4]道具信息!Z554)</f>
        <v/>
      </c>
    </row>
    <row r="555" spans="1:26" x14ac:dyDescent="0.15">
      <c r="A555" s="19" t="str">
        <f>IF([4]道具信息!A555="","",[4]道具信息!A555)</f>
        <v/>
      </c>
      <c r="B555" s="19" t="str">
        <f>IF([4]道具信息!B555="","",[4]道具信息!B555)</f>
        <v/>
      </c>
      <c r="C555" s="19" t="str">
        <f>IF([4]道具信息!C555="","",[4]道具信息!C555)</f>
        <v/>
      </c>
      <c r="D555" s="19" t="str">
        <f>IF([4]道具信息!D555="","",[4]道具信息!D555)</f>
        <v/>
      </c>
      <c r="E555" s="19" t="str">
        <f>IF([4]道具信息!E555="","",[4]道具信息!E555)</f>
        <v/>
      </c>
      <c r="F555" s="19" t="str">
        <f>IF([4]道具信息!F555="","",[4]道具信息!F555)</f>
        <v/>
      </c>
      <c r="G555" s="19" t="str">
        <f>IF([4]道具信息!G555="","",[4]道具信息!G555)</f>
        <v/>
      </c>
      <c r="H555" s="19" t="str">
        <f>IF([4]道具信息!H555="","",[4]道具信息!H555)</f>
        <v/>
      </c>
      <c r="I555" s="19" t="str">
        <f>IF([4]道具信息!I555="","",[4]道具信息!I555)</f>
        <v/>
      </c>
      <c r="J555" s="19" t="str">
        <f>IF([4]道具信息!J555="","",[4]道具信息!J555)</f>
        <v/>
      </c>
      <c r="K555" s="19" t="str">
        <f>IF([4]道具信息!K555="","",[4]道具信息!K555)</f>
        <v/>
      </c>
      <c r="L555" s="19" t="str">
        <f>IF([4]道具信息!L555="","",[4]道具信息!L555)</f>
        <v/>
      </c>
      <c r="M555" s="19" t="str">
        <f>IF([4]道具信息!M555="","",[4]道具信息!M555)</f>
        <v/>
      </c>
      <c r="N555" s="19" t="str">
        <f>IF([4]道具信息!N555="","",[4]道具信息!N555)</f>
        <v/>
      </c>
      <c r="O555" s="19" t="str">
        <f>IF([4]道具信息!O555="","",[4]道具信息!O555)</f>
        <v/>
      </c>
      <c r="P555" s="19" t="str">
        <f>IF([4]道具信息!P555="","",[4]道具信息!P555)</f>
        <v/>
      </c>
      <c r="Q555" s="19" t="str">
        <f>IF([4]道具信息!Q555="","",[4]道具信息!Q555)</f>
        <v/>
      </c>
      <c r="R555" s="19" t="str">
        <f>IF([4]道具信息!R555="","",[4]道具信息!R555)</f>
        <v/>
      </c>
      <c r="S555" s="19" t="str">
        <f>IF([4]道具信息!S555="","",[4]道具信息!S555)</f>
        <v/>
      </c>
      <c r="T555" s="19" t="str">
        <f>IF([4]道具信息!T555="","",[4]道具信息!T555)</f>
        <v/>
      </c>
      <c r="U555" s="19" t="str">
        <f>IF([4]道具信息!U555="","",[4]道具信息!U555)</f>
        <v/>
      </c>
      <c r="V555" s="19" t="str">
        <f>IF([4]道具信息!V555="","",[4]道具信息!V555)</f>
        <v/>
      </c>
      <c r="W555" s="19" t="str">
        <f>IF([4]道具信息!W555="","",[4]道具信息!W555)</f>
        <v/>
      </c>
      <c r="X555" s="19" t="str">
        <f>IF([4]道具信息!X555="","",[4]道具信息!X555)</f>
        <v/>
      </c>
      <c r="Y555" s="19" t="str">
        <f>IF([4]道具信息!Y555="","",[4]道具信息!Y555)</f>
        <v/>
      </c>
      <c r="Z555" s="19" t="str">
        <f>IF([4]道具信息!Z555="","",[4]道具信息!Z555)</f>
        <v/>
      </c>
    </row>
    <row r="556" spans="1:26" x14ac:dyDescent="0.15">
      <c r="A556" s="19" t="str">
        <f>IF([4]道具信息!A556="","",[4]道具信息!A556)</f>
        <v/>
      </c>
      <c r="B556" s="19" t="str">
        <f>IF([4]道具信息!B556="","",[4]道具信息!B556)</f>
        <v/>
      </c>
      <c r="C556" s="19" t="str">
        <f>IF([4]道具信息!C556="","",[4]道具信息!C556)</f>
        <v/>
      </c>
      <c r="D556" s="19" t="str">
        <f>IF([4]道具信息!D556="","",[4]道具信息!D556)</f>
        <v/>
      </c>
      <c r="E556" s="19" t="str">
        <f>IF([4]道具信息!E556="","",[4]道具信息!E556)</f>
        <v/>
      </c>
      <c r="F556" s="19" t="str">
        <f>IF([4]道具信息!F556="","",[4]道具信息!F556)</f>
        <v/>
      </c>
      <c r="G556" s="19" t="str">
        <f>IF([4]道具信息!G556="","",[4]道具信息!G556)</f>
        <v/>
      </c>
      <c r="H556" s="19" t="str">
        <f>IF([4]道具信息!H556="","",[4]道具信息!H556)</f>
        <v/>
      </c>
      <c r="I556" s="19" t="str">
        <f>IF([4]道具信息!I556="","",[4]道具信息!I556)</f>
        <v/>
      </c>
      <c r="J556" s="19" t="str">
        <f>IF([4]道具信息!J556="","",[4]道具信息!J556)</f>
        <v/>
      </c>
      <c r="K556" s="19" t="str">
        <f>IF([4]道具信息!K556="","",[4]道具信息!K556)</f>
        <v/>
      </c>
      <c r="L556" s="19" t="str">
        <f>IF([4]道具信息!L556="","",[4]道具信息!L556)</f>
        <v/>
      </c>
      <c r="M556" s="19" t="str">
        <f>IF([4]道具信息!M556="","",[4]道具信息!M556)</f>
        <v/>
      </c>
      <c r="N556" s="19" t="str">
        <f>IF([4]道具信息!N556="","",[4]道具信息!N556)</f>
        <v/>
      </c>
      <c r="O556" s="19" t="str">
        <f>IF([4]道具信息!O556="","",[4]道具信息!O556)</f>
        <v/>
      </c>
      <c r="P556" s="19" t="str">
        <f>IF([4]道具信息!P556="","",[4]道具信息!P556)</f>
        <v/>
      </c>
      <c r="Q556" s="19" t="str">
        <f>IF([4]道具信息!Q556="","",[4]道具信息!Q556)</f>
        <v/>
      </c>
      <c r="R556" s="19" t="str">
        <f>IF([4]道具信息!R556="","",[4]道具信息!R556)</f>
        <v/>
      </c>
      <c r="S556" s="19" t="str">
        <f>IF([4]道具信息!S556="","",[4]道具信息!S556)</f>
        <v/>
      </c>
      <c r="T556" s="19" t="str">
        <f>IF([4]道具信息!T556="","",[4]道具信息!T556)</f>
        <v/>
      </c>
      <c r="U556" s="19" t="str">
        <f>IF([4]道具信息!U556="","",[4]道具信息!U556)</f>
        <v/>
      </c>
      <c r="V556" s="19" t="str">
        <f>IF([4]道具信息!V556="","",[4]道具信息!V556)</f>
        <v/>
      </c>
      <c r="W556" s="19" t="str">
        <f>IF([4]道具信息!W556="","",[4]道具信息!W556)</f>
        <v/>
      </c>
      <c r="X556" s="19" t="str">
        <f>IF([4]道具信息!X556="","",[4]道具信息!X556)</f>
        <v/>
      </c>
      <c r="Y556" s="19" t="str">
        <f>IF([4]道具信息!Y556="","",[4]道具信息!Y556)</f>
        <v/>
      </c>
      <c r="Z556" s="19" t="str">
        <f>IF([4]道具信息!Z556="","",[4]道具信息!Z556)</f>
        <v/>
      </c>
    </row>
    <row r="557" spans="1:26" x14ac:dyDescent="0.15">
      <c r="A557" s="19" t="str">
        <f>IF([4]道具信息!A557="","",[4]道具信息!A557)</f>
        <v/>
      </c>
      <c r="B557" s="19" t="str">
        <f>IF([4]道具信息!B557="","",[4]道具信息!B557)</f>
        <v/>
      </c>
      <c r="C557" s="19" t="str">
        <f>IF([4]道具信息!C557="","",[4]道具信息!C557)</f>
        <v/>
      </c>
      <c r="D557" s="19" t="str">
        <f>IF([4]道具信息!D557="","",[4]道具信息!D557)</f>
        <v/>
      </c>
      <c r="E557" s="19" t="str">
        <f>IF([4]道具信息!E557="","",[4]道具信息!E557)</f>
        <v/>
      </c>
      <c r="F557" s="19" t="str">
        <f>IF([4]道具信息!F557="","",[4]道具信息!F557)</f>
        <v/>
      </c>
      <c r="G557" s="19" t="str">
        <f>IF([4]道具信息!G557="","",[4]道具信息!G557)</f>
        <v/>
      </c>
      <c r="H557" s="19" t="str">
        <f>IF([4]道具信息!H557="","",[4]道具信息!H557)</f>
        <v/>
      </c>
      <c r="I557" s="19" t="str">
        <f>IF([4]道具信息!I557="","",[4]道具信息!I557)</f>
        <v/>
      </c>
      <c r="J557" s="19" t="str">
        <f>IF([4]道具信息!J557="","",[4]道具信息!J557)</f>
        <v/>
      </c>
      <c r="K557" s="19" t="str">
        <f>IF([4]道具信息!K557="","",[4]道具信息!K557)</f>
        <v/>
      </c>
      <c r="L557" s="19" t="str">
        <f>IF([4]道具信息!L557="","",[4]道具信息!L557)</f>
        <v/>
      </c>
      <c r="M557" s="19" t="str">
        <f>IF([4]道具信息!M557="","",[4]道具信息!M557)</f>
        <v/>
      </c>
      <c r="N557" s="19" t="str">
        <f>IF([4]道具信息!N557="","",[4]道具信息!N557)</f>
        <v/>
      </c>
      <c r="O557" s="19" t="str">
        <f>IF([4]道具信息!O557="","",[4]道具信息!O557)</f>
        <v/>
      </c>
      <c r="P557" s="19" t="str">
        <f>IF([4]道具信息!P557="","",[4]道具信息!P557)</f>
        <v/>
      </c>
      <c r="Q557" s="19" t="str">
        <f>IF([4]道具信息!Q557="","",[4]道具信息!Q557)</f>
        <v/>
      </c>
      <c r="R557" s="19" t="str">
        <f>IF([4]道具信息!R557="","",[4]道具信息!R557)</f>
        <v/>
      </c>
      <c r="S557" s="19" t="str">
        <f>IF([4]道具信息!S557="","",[4]道具信息!S557)</f>
        <v/>
      </c>
      <c r="T557" s="19" t="str">
        <f>IF([4]道具信息!T557="","",[4]道具信息!T557)</f>
        <v/>
      </c>
      <c r="U557" s="19" t="str">
        <f>IF([4]道具信息!U557="","",[4]道具信息!U557)</f>
        <v/>
      </c>
      <c r="V557" s="19" t="str">
        <f>IF([4]道具信息!V557="","",[4]道具信息!V557)</f>
        <v/>
      </c>
      <c r="W557" s="19" t="str">
        <f>IF([4]道具信息!W557="","",[4]道具信息!W557)</f>
        <v/>
      </c>
      <c r="X557" s="19" t="str">
        <f>IF([4]道具信息!X557="","",[4]道具信息!X557)</f>
        <v/>
      </c>
      <c r="Y557" s="19" t="str">
        <f>IF([4]道具信息!Y557="","",[4]道具信息!Y557)</f>
        <v/>
      </c>
      <c r="Z557" s="19" t="str">
        <f>IF([4]道具信息!Z557="","",[4]道具信息!Z557)</f>
        <v/>
      </c>
    </row>
    <row r="558" spans="1:26" x14ac:dyDescent="0.15">
      <c r="A558" s="19" t="str">
        <f>IF([4]道具信息!A558="","",[4]道具信息!A558)</f>
        <v/>
      </c>
      <c r="B558" s="19" t="str">
        <f>IF([4]道具信息!B558="","",[4]道具信息!B558)</f>
        <v/>
      </c>
      <c r="C558" s="19" t="str">
        <f>IF([4]道具信息!C558="","",[4]道具信息!C558)</f>
        <v/>
      </c>
      <c r="D558" s="19" t="str">
        <f>IF([4]道具信息!D558="","",[4]道具信息!D558)</f>
        <v/>
      </c>
      <c r="E558" s="19" t="str">
        <f>IF([4]道具信息!E558="","",[4]道具信息!E558)</f>
        <v/>
      </c>
      <c r="F558" s="19" t="str">
        <f>IF([4]道具信息!F558="","",[4]道具信息!F558)</f>
        <v/>
      </c>
      <c r="G558" s="19" t="str">
        <f>IF([4]道具信息!G558="","",[4]道具信息!G558)</f>
        <v/>
      </c>
      <c r="H558" s="19" t="str">
        <f>IF([4]道具信息!H558="","",[4]道具信息!H558)</f>
        <v/>
      </c>
      <c r="I558" s="19" t="str">
        <f>IF([4]道具信息!I558="","",[4]道具信息!I558)</f>
        <v/>
      </c>
      <c r="J558" s="19" t="str">
        <f>IF([4]道具信息!J558="","",[4]道具信息!J558)</f>
        <v/>
      </c>
      <c r="K558" s="19" t="str">
        <f>IF([4]道具信息!K558="","",[4]道具信息!K558)</f>
        <v/>
      </c>
      <c r="L558" s="19" t="str">
        <f>IF([4]道具信息!L558="","",[4]道具信息!L558)</f>
        <v/>
      </c>
      <c r="M558" s="19" t="str">
        <f>IF([4]道具信息!M558="","",[4]道具信息!M558)</f>
        <v/>
      </c>
      <c r="N558" s="19" t="str">
        <f>IF([4]道具信息!N558="","",[4]道具信息!N558)</f>
        <v/>
      </c>
      <c r="O558" s="19" t="str">
        <f>IF([4]道具信息!O558="","",[4]道具信息!O558)</f>
        <v/>
      </c>
      <c r="P558" s="19" t="str">
        <f>IF([4]道具信息!P558="","",[4]道具信息!P558)</f>
        <v/>
      </c>
      <c r="Q558" s="19" t="str">
        <f>IF([4]道具信息!Q558="","",[4]道具信息!Q558)</f>
        <v/>
      </c>
      <c r="R558" s="19" t="str">
        <f>IF([4]道具信息!R558="","",[4]道具信息!R558)</f>
        <v/>
      </c>
      <c r="S558" s="19" t="str">
        <f>IF([4]道具信息!S558="","",[4]道具信息!S558)</f>
        <v/>
      </c>
      <c r="T558" s="19" t="str">
        <f>IF([4]道具信息!T558="","",[4]道具信息!T558)</f>
        <v/>
      </c>
      <c r="U558" s="19" t="str">
        <f>IF([4]道具信息!U558="","",[4]道具信息!U558)</f>
        <v/>
      </c>
      <c r="V558" s="19" t="str">
        <f>IF([4]道具信息!V558="","",[4]道具信息!V558)</f>
        <v/>
      </c>
      <c r="W558" s="19" t="str">
        <f>IF([4]道具信息!W558="","",[4]道具信息!W558)</f>
        <v/>
      </c>
      <c r="X558" s="19" t="str">
        <f>IF([4]道具信息!X558="","",[4]道具信息!X558)</f>
        <v/>
      </c>
      <c r="Y558" s="19" t="str">
        <f>IF([4]道具信息!Y558="","",[4]道具信息!Y558)</f>
        <v/>
      </c>
      <c r="Z558" s="19" t="str">
        <f>IF([4]道具信息!Z558="","",[4]道具信息!Z558)</f>
        <v/>
      </c>
    </row>
    <row r="559" spans="1:26" x14ac:dyDescent="0.15">
      <c r="A559" s="19" t="str">
        <f>IF([4]道具信息!A559="","",[4]道具信息!A559)</f>
        <v/>
      </c>
      <c r="B559" s="19" t="str">
        <f>IF([4]道具信息!B559="","",[4]道具信息!B559)</f>
        <v/>
      </c>
      <c r="C559" s="19" t="str">
        <f>IF([4]道具信息!C559="","",[4]道具信息!C559)</f>
        <v/>
      </c>
      <c r="D559" s="19" t="str">
        <f>IF([4]道具信息!D559="","",[4]道具信息!D559)</f>
        <v/>
      </c>
      <c r="E559" s="19" t="str">
        <f>IF([4]道具信息!E559="","",[4]道具信息!E559)</f>
        <v/>
      </c>
      <c r="F559" s="19" t="str">
        <f>IF([4]道具信息!F559="","",[4]道具信息!F559)</f>
        <v/>
      </c>
      <c r="G559" s="19" t="str">
        <f>IF([4]道具信息!G559="","",[4]道具信息!G559)</f>
        <v/>
      </c>
      <c r="H559" s="19" t="str">
        <f>IF([4]道具信息!H559="","",[4]道具信息!H559)</f>
        <v/>
      </c>
      <c r="I559" s="19" t="str">
        <f>IF([4]道具信息!I559="","",[4]道具信息!I559)</f>
        <v/>
      </c>
      <c r="J559" s="19" t="str">
        <f>IF([4]道具信息!J559="","",[4]道具信息!J559)</f>
        <v/>
      </c>
      <c r="K559" s="19" t="str">
        <f>IF([4]道具信息!K559="","",[4]道具信息!K559)</f>
        <v/>
      </c>
      <c r="L559" s="19" t="str">
        <f>IF([4]道具信息!L559="","",[4]道具信息!L559)</f>
        <v/>
      </c>
      <c r="M559" s="19" t="str">
        <f>IF([4]道具信息!M559="","",[4]道具信息!M559)</f>
        <v/>
      </c>
      <c r="N559" s="19" t="str">
        <f>IF([4]道具信息!N559="","",[4]道具信息!N559)</f>
        <v/>
      </c>
      <c r="O559" s="19" t="str">
        <f>IF([4]道具信息!O559="","",[4]道具信息!O559)</f>
        <v/>
      </c>
      <c r="P559" s="19" t="str">
        <f>IF([4]道具信息!P559="","",[4]道具信息!P559)</f>
        <v/>
      </c>
      <c r="Q559" s="19" t="str">
        <f>IF([4]道具信息!Q559="","",[4]道具信息!Q559)</f>
        <v/>
      </c>
      <c r="R559" s="19" t="str">
        <f>IF([4]道具信息!R559="","",[4]道具信息!R559)</f>
        <v/>
      </c>
      <c r="S559" s="19" t="str">
        <f>IF([4]道具信息!S559="","",[4]道具信息!S559)</f>
        <v/>
      </c>
      <c r="T559" s="19" t="str">
        <f>IF([4]道具信息!T559="","",[4]道具信息!T559)</f>
        <v/>
      </c>
      <c r="U559" s="19" t="str">
        <f>IF([4]道具信息!U559="","",[4]道具信息!U559)</f>
        <v/>
      </c>
      <c r="V559" s="19" t="str">
        <f>IF([4]道具信息!V559="","",[4]道具信息!V559)</f>
        <v/>
      </c>
      <c r="W559" s="19" t="str">
        <f>IF([4]道具信息!W559="","",[4]道具信息!W559)</f>
        <v/>
      </c>
      <c r="X559" s="19" t="str">
        <f>IF([4]道具信息!X559="","",[4]道具信息!X559)</f>
        <v/>
      </c>
      <c r="Y559" s="19" t="str">
        <f>IF([4]道具信息!Y559="","",[4]道具信息!Y559)</f>
        <v/>
      </c>
      <c r="Z559" s="19" t="str">
        <f>IF([4]道具信息!Z559="","",[4]道具信息!Z559)</f>
        <v/>
      </c>
    </row>
    <row r="560" spans="1:26" x14ac:dyDescent="0.15">
      <c r="A560" s="19" t="str">
        <f>IF([4]道具信息!A560="","",[4]道具信息!A560)</f>
        <v/>
      </c>
      <c r="B560" s="19" t="str">
        <f>IF([4]道具信息!B560="","",[4]道具信息!B560)</f>
        <v/>
      </c>
      <c r="C560" s="19" t="str">
        <f>IF([4]道具信息!C560="","",[4]道具信息!C560)</f>
        <v/>
      </c>
      <c r="D560" s="19" t="str">
        <f>IF([4]道具信息!D560="","",[4]道具信息!D560)</f>
        <v/>
      </c>
      <c r="E560" s="19" t="str">
        <f>IF([4]道具信息!E560="","",[4]道具信息!E560)</f>
        <v/>
      </c>
      <c r="F560" s="19" t="str">
        <f>IF([4]道具信息!F560="","",[4]道具信息!F560)</f>
        <v/>
      </c>
      <c r="G560" s="19" t="str">
        <f>IF([4]道具信息!G560="","",[4]道具信息!G560)</f>
        <v/>
      </c>
      <c r="H560" s="19" t="str">
        <f>IF([4]道具信息!H560="","",[4]道具信息!H560)</f>
        <v/>
      </c>
      <c r="I560" s="19" t="str">
        <f>IF([4]道具信息!I560="","",[4]道具信息!I560)</f>
        <v/>
      </c>
      <c r="J560" s="19" t="str">
        <f>IF([4]道具信息!J560="","",[4]道具信息!J560)</f>
        <v/>
      </c>
      <c r="K560" s="19" t="str">
        <f>IF([4]道具信息!K560="","",[4]道具信息!K560)</f>
        <v/>
      </c>
      <c r="L560" s="19" t="str">
        <f>IF([4]道具信息!L560="","",[4]道具信息!L560)</f>
        <v/>
      </c>
      <c r="M560" s="19" t="str">
        <f>IF([4]道具信息!M560="","",[4]道具信息!M560)</f>
        <v/>
      </c>
      <c r="N560" s="19" t="str">
        <f>IF([4]道具信息!N560="","",[4]道具信息!N560)</f>
        <v/>
      </c>
      <c r="O560" s="19" t="str">
        <f>IF([4]道具信息!O560="","",[4]道具信息!O560)</f>
        <v/>
      </c>
      <c r="P560" s="19" t="str">
        <f>IF([4]道具信息!P560="","",[4]道具信息!P560)</f>
        <v/>
      </c>
      <c r="Q560" s="19" t="str">
        <f>IF([4]道具信息!Q560="","",[4]道具信息!Q560)</f>
        <v/>
      </c>
      <c r="R560" s="19" t="str">
        <f>IF([4]道具信息!R560="","",[4]道具信息!R560)</f>
        <v/>
      </c>
      <c r="S560" s="19" t="str">
        <f>IF([4]道具信息!S560="","",[4]道具信息!S560)</f>
        <v/>
      </c>
      <c r="T560" s="19" t="str">
        <f>IF([4]道具信息!T560="","",[4]道具信息!T560)</f>
        <v/>
      </c>
      <c r="U560" s="19" t="str">
        <f>IF([4]道具信息!U560="","",[4]道具信息!U560)</f>
        <v/>
      </c>
      <c r="V560" s="19" t="str">
        <f>IF([4]道具信息!V560="","",[4]道具信息!V560)</f>
        <v/>
      </c>
      <c r="W560" s="19" t="str">
        <f>IF([4]道具信息!W560="","",[4]道具信息!W560)</f>
        <v/>
      </c>
      <c r="X560" s="19" t="str">
        <f>IF([4]道具信息!X560="","",[4]道具信息!X560)</f>
        <v/>
      </c>
      <c r="Y560" s="19" t="str">
        <f>IF([4]道具信息!Y560="","",[4]道具信息!Y560)</f>
        <v/>
      </c>
      <c r="Z560" s="19" t="str">
        <f>IF([4]道具信息!Z560="","",[4]道具信息!Z560)</f>
        <v/>
      </c>
    </row>
    <row r="561" spans="1:26" x14ac:dyDescent="0.15">
      <c r="A561" s="19" t="str">
        <f>IF([4]道具信息!A561="","",[4]道具信息!A561)</f>
        <v/>
      </c>
      <c r="B561" s="19" t="str">
        <f>IF([4]道具信息!B561="","",[4]道具信息!B561)</f>
        <v/>
      </c>
      <c r="C561" s="19" t="str">
        <f>IF([4]道具信息!C561="","",[4]道具信息!C561)</f>
        <v/>
      </c>
      <c r="D561" s="19" t="str">
        <f>IF([4]道具信息!D561="","",[4]道具信息!D561)</f>
        <v/>
      </c>
      <c r="E561" s="19" t="str">
        <f>IF([4]道具信息!E561="","",[4]道具信息!E561)</f>
        <v/>
      </c>
      <c r="F561" s="19" t="str">
        <f>IF([4]道具信息!F561="","",[4]道具信息!F561)</f>
        <v/>
      </c>
      <c r="G561" s="19" t="str">
        <f>IF([4]道具信息!G561="","",[4]道具信息!G561)</f>
        <v/>
      </c>
      <c r="H561" s="19" t="str">
        <f>IF([4]道具信息!H561="","",[4]道具信息!H561)</f>
        <v/>
      </c>
      <c r="I561" s="19" t="str">
        <f>IF([4]道具信息!I561="","",[4]道具信息!I561)</f>
        <v/>
      </c>
      <c r="J561" s="19" t="str">
        <f>IF([4]道具信息!J561="","",[4]道具信息!J561)</f>
        <v/>
      </c>
      <c r="K561" s="19" t="str">
        <f>IF([4]道具信息!K561="","",[4]道具信息!K561)</f>
        <v/>
      </c>
      <c r="L561" s="19" t="str">
        <f>IF([4]道具信息!L561="","",[4]道具信息!L561)</f>
        <v/>
      </c>
      <c r="M561" s="19" t="str">
        <f>IF([4]道具信息!M561="","",[4]道具信息!M561)</f>
        <v/>
      </c>
      <c r="N561" s="19" t="str">
        <f>IF([4]道具信息!N561="","",[4]道具信息!N561)</f>
        <v/>
      </c>
      <c r="O561" s="19" t="str">
        <f>IF([4]道具信息!O561="","",[4]道具信息!O561)</f>
        <v/>
      </c>
      <c r="P561" s="19" t="str">
        <f>IF([4]道具信息!P561="","",[4]道具信息!P561)</f>
        <v/>
      </c>
      <c r="Q561" s="19" t="str">
        <f>IF([4]道具信息!Q561="","",[4]道具信息!Q561)</f>
        <v/>
      </c>
      <c r="R561" s="19" t="str">
        <f>IF([4]道具信息!R561="","",[4]道具信息!R561)</f>
        <v/>
      </c>
      <c r="S561" s="19" t="str">
        <f>IF([4]道具信息!S561="","",[4]道具信息!S561)</f>
        <v/>
      </c>
      <c r="T561" s="19" t="str">
        <f>IF([4]道具信息!T561="","",[4]道具信息!T561)</f>
        <v/>
      </c>
      <c r="U561" s="19" t="str">
        <f>IF([4]道具信息!U561="","",[4]道具信息!U561)</f>
        <v/>
      </c>
      <c r="V561" s="19" t="str">
        <f>IF([4]道具信息!V561="","",[4]道具信息!V561)</f>
        <v/>
      </c>
      <c r="W561" s="19" t="str">
        <f>IF([4]道具信息!W561="","",[4]道具信息!W561)</f>
        <v/>
      </c>
      <c r="X561" s="19" t="str">
        <f>IF([4]道具信息!X561="","",[4]道具信息!X561)</f>
        <v/>
      </c>
      <c r="Y561" s="19" t="str">
        <f>IF([4]道具信息!Y561="","",[4]道具信息!Y561)</f>
        <v/>
      </c>
      <c r="Z561" s="19" t="str">
        <f>IF([4]道具信息!Z561="","",[4]道具信息!Z561)</f>
        <v/>
      </c>
    </row>
    <row r="562" spans="1:26" x14ac:dyDescent="0.15">
      <c r="A562" s="19" t="str">
        <f>IF([4]道具信息!A562="","",[4]道具信息!A562)</f>
        <v/>
      </c>
      <c r="B562" s="19" t="str">
        <f>IF([4]道具信息!B562="","",[4]道具信息!B562)</f>
        <v/>
      </c>
      <c r="C562" s="19" t="str">
        <f>IF([4]道具信息!C562="","",[4]道具信息!C562)</f>
        <v/>
      </c>
      <c r="D562" s="19" t="str">
        <f>IF([4]道具信息!D562="","",[4]道具信息!D562)</f>
        <v/>
      </c>
      <c r="E562" s="19" t="str">
        <f>IF([4]道具信息!E562="","",[4]道具信息!E562)</f>
        <v/>
      </c>
      <c r="F562" s="19" t="str">
        <f>IF([4]道具信息!F562="","",[4]道具信息!F562)</f>
        <v/>
      </c>
      <c r="G562" s="19" t="str">
        <f>IF([4]道具信息!G562="","",[4]道具信息!G562)</f>
        <v/>
      </c>
      <c r="H562" s="19" t="str">
        <f>IF([4]道具信息!H562="","",[4]道具信息!H562)</f>
        <v/>
      </c>
      <c r="I562" s="19" t="str">
        <f>IF([4]道具信息!I562="","",[4]道具信息!I562)</f>
        <v/>
      </c>
      <c r="J562" s="19" t="str">
        <f>IF([4]道具信息!J562="","",[4]道具信息!J562)</f>
        <v/>
      </c>
      <c r="K562" s="19" t="str">
        <f>IF([4]道具信息!K562="","",[4]道具信息!K562)</f>
        <v/>
      </c>
      <c r="L562" s="19" t="str">
        <f>IF([4]道具信息!L562="","",[4]道具信息!L562)</f>
        <v/>
      </c>
      <c r="M562" s="19" t="str">
        <f>IF([4]道具信息!M562="","",[4]道具信息!M562)</f>
        <v/>
      </c>
      <c r="N562" s="19" t="str">
        <f>IF([4]道具信息!N562="","",[4]道具信息!N562)</f>
        <v/>
      </c>
      <c r="O562" s="19" t="str">
        <f>IF([4]道具信息!O562="","",[4]道具信息!O562)</f>
        <v/>
      </c>
      <c r="P562" s="19" t="str">
        <f>IF([4]道具信息!P562="","",[4]道具信息!P562)</f>
        <v/>
      </c>
      <c r="Q562" s="19" t="str">
        <f>IF([4]道具信息!Q562="","",[4]道具信息!Q562)</f>
        <v/>
      </c>
      <c r="R562" s="19" t="str">
        <f>IF([4]道具信息!R562="","",[4]道具信息!R562)</f>
        <v/>
      </c>
      <c r="S562" s="19" t="str">
        <f>IF([4]道具信息!S562="","",[4]道具信息!S562)</f>
        <v/>
      </c>
      <c r="T562" s="19" t="str">
        <f>IF([4]道具信息!T562="","",[4]道具信息!T562)</f>
        <v/>
      </c>
      <c r="U562" s="19" t="str">
        <f>IF([4]道具信息!U562="","",[4]道具信息!U562)</f>
        <v/>
      </c>
      <c r="V562" s="19" t="str">
        <f>IF([4]道具信息!V562="","",[4]道具信息!V562)</f>
        <v/>
      </c>
      <c r="W562" s="19" t="str">
        <f>IF([4]道具信息!W562="","",[4]道具信息!W562)</f>
        <v/>
      </c>
      <c r="X562" s="19" t="str">
        <f>IF([4]道具信息!X562="","",[4]道具信息!X562)</f>
        <v/>
      </c>
      <c r="Y562" s="19" t="str">
        <f>IF([4]道具信息!Y562="","",[4]道具信息!Y562)</f>
        <v/>
      </c>
      <c r="Z562" s="19" t="str">
        <f>IF([4]道具信息!Z562="","",[4]道具信息!Z562)</f>
        <v/>
      </c>
    </row>
    <row r="563" spans="1:26" x14ac:dyDescent="0.15">
      <c r="A563" s="19" t="str">
        <f>IF([4]道具信息!A563="","",[4]道具信息!A563)</f>
        <v/>
      </c>
      <c r="B563" s="19" t="str">
        <f>IF([4]道具信息!B563="","",[4]道具信息!B563)</f>
        <v/>
      </c>
      <c r="C563" s="19" t="str">
        <f>IF([4]道具信息!C563="","",[4]道具信息!C563)</f>
        <v/>
      </c>
      <c r="D563" s="19" t="str">
        <f>IF([4]道具信息!D563="","",[4]道具信息!D563)</f>
        <v/>
      </c>
      <c r="E563" s="19" t="str">
        <f>IF([4]道具信息!E563="","",[4]道具信息!E563)</f>
        <v/>
      </c>
      <c r="F563" s="19" t="str">
        <f>IF([4]道具信息!F563="","",[4]道具信息!F563)</f>
        <v/>
      </c>
      <c r="G563" s="19" t="str">
        <f>IF([4]道具信息!G563="","",[4]道具信息!G563)</f>
        <v/>
      </c>
      <c r="H563" s="19" t="str">
        <f>IF([4]道具信息!H563="","",[4]道具信息!H563)</f>
        <v/>
      </c>
      <c r="I563" s="19" t="str">
        <f>IF([4]道具信息!I563="","",[4]道具信息!I563)</f>
        <v/>
      </c>
      <c r="J563" s="19" t="str">
        <f>IF([4]道具信息!J563="","",[4]道具信息!J563)</f>
        <v/>
      </c>
      <c r="K563" s="19" t="str">
        <f>IF([4]道具信息!K563="","",[4]道具信息!K563)</f>
        <v/>
      </c>
      <c r="L563" s="19" t="str">
        <f>IF([4]道具信息!L563="","",[4]道具信息!L563)</f>
        <v/>
      </c>
      <c r="M563" s="19" t="str">
        <f>IF([4]道具信息!M563="","",[4]道具信息!M563)</f>
        <v/>
      </c>
      <c r="N563" s="19" t="str">
        <f>IF([4]道具信息!N563="","",[4]道具信息!N563)</f>
        <v/>
      </c>
      <c r="O563" s="19" t="str">
        <f>IF([4]道具信息!O563="","",[4]道具信息!O563)</f>
        <v/>
      </c>
      <c r="P563" s="19" t="str">
        <f>IF([4]道具信息!P563="","",[4]道具信息!P563)</f>
        <v/>
      </c>
      <c r="Q563" s="19" t="str">
        <f>IF([4]道具信息!Q563="","",[4]道具信息!Q563)</f>
        <v/>
      </c>
      <c r="R563" s="19" t="str">
        <f>IF([4]道具信息!R563="","",[4]道具信息!R563)</f>
        <v/>
      </c>
      <c r="S563" s="19" t="str">
        <f>IF([4]道具信息!S563="","",[4]道具信息!S563)</f>
        <v/>
      </c>
      <c r="T563" s="19" t="str">
        <f>IF([4]道具信息!T563="","",[4]道具信息!T563)</f>
        <v/>
      </c>
      <c r="U563" s="19" t="str">
        <f>IF([4]道具信息!U563="","",[4]道具信息!U563)</f>
        <v/>
      </c>
      <c r="V563" s="19" t="str">
        <f>IF([4]道具信息!V563="","",[4]道具信息!V563)</f>
        <v/>
      </c>
      <c r="W563" s="19" t="str">
        <f>IF([4]道具信息!W563="","",[4]道具信息!W563)</f>
        <v/>
      </c>
      <c r="X563" s="19" t="str">
        <f>IF([4]道具信息!X563="","",[4]道具信息!X563)</f>
        <v/>
      </c>
      <c r="Y563" s="19" t="str">
        <f>IF([4]道具信息!Y563="","",[4]道具信息!Y563)</f>
        <v/>
      </c>
      <c r="Z563" s="19" t="str">
        <f>IF([4]道具信息!Z563="","",[4]道具信息!Z563)</f>
        <v/>
      </c>
    </row>
    <row r="564" spans="1:26" x14ac:dyDescent="0.15">
      <c r="A564" s="19" t="str">
        <f>IF([4]道具信息!A564="","",[4]道具信息!A564)</f>
        <v/>
      </c>
      <c r="B564" s="19" t="str">
        <f>IF([4]道具信息!B564="","",[4]道具信息!B564)</f>
        <v/>
      </c>
      <c r="C564" s="19" t="str">
        <f>IF([4]道具信息!C564="","",[4]道具信息!C564)</f>
        <v/>
      </c>
      <c r="D564" s="19" t="str">
        <f>IF([4]道具信息!D564="","",[4]道具信息!D564)</f>
        <v/>
      </c>
      <c r="E564" s="19" t="str">
        <f>IF([4]道具信息!E564="","",[4]道具信息!E564)</f>
        <v/>
      </c>
      <c r="F564" s="19" t="str">
        <f>IF([4]道具信息!F564="","",[4]道具信息!F564)</f>
        <v/>
      </c>
      <c r="G564" s="19" t="str">
        <f>IF([4]道具信息!G564="","",[4]道具信息!G564)</f>
        <v/>
      </c>
      <c r="H564" s="19" t="str">
        <f>IF([4]道具信息!H564="","",[4]道具信息!H564)</f>
        <v/>
      </c>
      <c r="I564" s="19" t="str">
        <f>IF([4]道具信息!I564="","",[4]道具信息!I564)</f>
        <v/>
      </c>
      <c r="J564" s="19" t="str">
        <f>IF([4]道具信息!J564="","",[4]道具信息!J564)</f>
        <v/>
      </c>
      <c r="K564" s="19" t="str">
        <f>IF([4]道具信息!K564="","",[4]道具信息!K564)</f>
        <v/>
      </c>
      <c r="L564" s="19" t="str">
        <f>IF([4]道具信息!L564="","",[4]道具信息!L564)</f>
        <v/>
      </c>
      <c r="M564" s="19" t="str">
        <f>IF([4]道具信息!M564="","",[4]道具信息!M564)</f>
        <v/>
      </c>
      <c r="N564" s="19" t="str">
        <f>IF([4]道具信息!N564="","",[4]道具信息!N564)</f>
        <v/>
      </c>
      <c r="O564" s="19" t="str">
        <f>IF([4]道具信息!O564="","",[4]道具信息!O564)</f>
        <v/>
      </c>
      <c r="P564" s="19" t="str">
        <f>IF([4]道具信息!P564="","",[4]道具信息!P564)</f>
        <v/>
      </c>
      <c r="Q564" s="19" t="str">
        <f>IF([4]道具信息!Q564="","",[4]道具信息!Q564)</f>
        <v/>
      </c>
      <c r="R564" s="19" t="str">
        <f>IF([4]道具信息!R564="","",[4]道具信息!R564)</f>
        <v/>
      </c>
      <c r="S564" s="19" t="str">
        <f>IF([4]道具信息!S564="","",[4]道具信息!S564)</f>
        <v/>
      </c>
      <c r="T564" s="19" t="str">
        <f>IF([4]道具信息!T564="","",[4]道具信息!T564)</f>
        <v/>
      </c>
      <c r="U564" s="19" t="str">
        <f>IF([4]道具信息!U564="","",[4]道具信息!U564)</f>
        <v/>
      </c>
      <c r="V564" s="19" t="str">
        <f>IF([4]道具信息!V564="","",[4]道具信息!V564)</f>
        <v/>
      </c>
      <c r="W564" s="19" t="str">
        <f>IF([4]道具信息!W564="","",[4]道具信息!W564)</f>
        <v/>
      </c>
      <c r="X564" s="19" t="str">
        <f>IF([4]道具信息!X564="","",[4]道具信息!X564)</f>
        <v/>
      </c>
      <c r="Y564" s="19" t="str">
        <f>IF([4]道具信息!Y564="","",[4]道具信息!Y564)</f>
        <v/>
      </c>
      <c r="Z564" s="19" t="str">
        <f>IF([4]道具信息!Z564="","",[4]道具信息!Z564)</f>
        <v/>
      </c>
    </row>
    <row r="565" spans="1:26" x14ac:dyDescent="0.15">
      <c r="A565" s="19" t="str">
        <f>IF([4]道具信息!A565="","",[4]道具信息!A565)</f>
        <v/>
      </c>
      <c r="B565" s="19" t="str">
        <f>IF([4]道具信息!B565="","",[4]道具信息!B565)</f>
        <v/>
      </c>
      <c r="C565" s="19" t="str">
        <f>IF([4]道具信息!C565="","",[4]道具信息!C565)</f>
        <v/>
      </c>
      <c r="D565" s="19" t="str">
        <f>IF([4]道具信息!D565="","",[4]道具信息!D565)</f>
        <v/>
      </c>
      <c r="E565" s="19" t="str">
        <f>IF([4]道具信息!E565="","",[4]道具信息!E565)</f>
        <v/>
      </c>
      <c r="F565" s="19" t="str">
        <f>IF([4]道具信息!F565="","",[4]道具信息!F565)</f>
        <v/>
      </c>
      <c r="G565" s="19" t="str">
        <f>IF([4]道具信息!G565="","",[4]道具信息!G565)</f>
        <v/>
      </c>
      <c r="H565" s="19" t="str">
        <f>IF([4]道具信息!H565="","",[4]道具信息!H565)</f>
        <v/>
      </c>
      <c r="I565" s="19" t="str">
        <f>IF([4]道具信息!I565="","",[4]道具信息!I565)</f>
        <v/>
      </c>
      <c r="J565" s="19" t="str">
        <f>IF([4]道具信息!J565="","",[4]道具信息!J565)</f>
        <v/>
      </c>
      <c r="K565" s="19" t="str">
        <f>IF([4]道具信息!K565="","",[4]道具信息!K565)</f>
        <v/>
      </c>
      <c r="L565" s="19" t="str">
        <f>IF([4]道具信息!L565="","",[4]道具信息!L565)</f>
        <v/>
      </c>
      <c r="M565" s="19" t="str">
        <f>IF([4]道具信息!M565="","",[4]道具信息!M565)</f>
        <v/>
      </c>
      <c r="N565" s="19" t="str">
        <f>IF([4]道具信息!N565="","",[4]道具信息!N565)</f>
        <v/>
      </c>
      <c r="O565" s="19" t="str">
        <f>IF([4]道具信息!O565="","",[4]道具信息!O565)</f>
        <v/>
      </c>
      <c r="P565" s="19" t="str">
        <f>IF([4]道具信息!P565="","",[4]道具信息!P565)</f>
        <v/>
      </c>
      <c r="Q565" s="19" t="str">
        <f>IF([4]道具信息!Q565="","",[4]道具信息!Q565)</f>
        <v/>
      </c>
      <c r="R565" s="19" t="str">
        <f>IF([4]道具信息!R565="","",[4]道具信息!R565)</f>
        <v/>
      </c>
      <c r="S565" s="19" t="str">
        <f>IF([4]道具信息!S565="","",[4]道具信息!S565)</f>
        <v/>
      </c>
      <c r="T565" s="19" t="str">
        <f>IF([4]道具信息!T565="","",[4]道具信息!T565)</f>
        <v/>
      </c>
      <c r="U565" s="19" t="str">
        <f>IF([4]道具信息!U565="","",[4]道具信息!U565)</f>
        <v/>
      </c>
      <c r="V565" s="19" t="str">
        <f>IF([4]道具信息!V565="","",[4]道具信息!V565)</f>
        <v/>
      </c>
      <c r="W565" s="19" t="str">
        <f>IF([4]道具信息!W565="","",[4]道具信息!W565)</f>
        <v/>
      </c>
      <c r="X565" s="19" t="str">
        <f>IF([4]道具信息!X565="","",[4]道具信息!X565)</f>
        <v/>
      </c>
      <c r="Y565" s="19" t="str">
        <f>IF([4]道具信息!Y565="","",[4]道具信息!Y565)</f>
        <v/>
      </c>
      <c r="Z565" s="19" t="str">
        <f>IF([4]道具信息!Z565="","",[4]道具信息!Z565)</f>
        <v/>
      </c>
    </row>
    <row r="566" spans="1:26" x14ac:dyDescent="0.15">
      <c r="A566" s="19" t="str">
        <f>IF([4]道具信息!A566="","",[4]道具信息!A566)</f>
        <v/>
      </c>
      <c r="B566" s="19" t="str">
        <f>IF([4]道具信息!B566="","",[4]道具信息!B566)</f>
        <v/>
      </c>
      <c r="C566" s="19" t="str">
        <f>IF([4]道具信息!C566="","",[4]道具信息!C566)</f>
        <v/>
      </c>
      <c r="D566" s="19" t="str">
        <f>IF([4]道具信息!D566="","",[4]道具信息!D566)</f>
        <v/>
      </c>
      <c r="E566" s="19" t="str">
        <f>IF([4]道具信息!E566="","",[4]道具信息!E566)</f>
        <v/>
      </c>
      <c r="F566" s="19" t="str">
        <f>IF([4]道具信息!F566="","",[4]道具信息!F566)</f>
        <v/>
      </c>
      <c r="G566" s="19" t="str">
        <f>IF([4]道具信息!G566="","",[4]道具信息!G566)</f>
        <v/>
      </c>
      <c r="H566" s="19" t="str">
        <f>IF([4]道具信息!H566="","",[4]道具信息!H566)</f>
        <v/>
      </c>
      <c r="I566" s="19" t="str">
        <f>IF([4]道具信息!I566="","",[4]道具信息!I566)</f>
        <v/>
      </c>
      <c r="J566" s="19" t="str">
        <f>IF([4]道具信息!J566="","",[4]道具信息!J566)</f>
        <v/>
      </c>
      <c r="K566" s="19" t="str">
        <f>IF([4]道具信息!K566="","",[4]道具信息!K566)</f>
        <v/>
      </c>
      <c r="L566" s="19" t="str">
        <f>IF([4]道具信息!L566="","",[4]道具信息!L566)</f>
        <v/>
      </c>
      <c r="M566" s="19" t="str">
        <f>IF([4]道具信息!M566="","",[4]道具信息!M566)</f>
        <v/>
      </c>
      <c r="N566" s="19" t="str">
        <f>IF([4]道具信息!N566="","",[4]道具信息!N566)</f>
        <v/>
      </c>
      <c r="O566" s="19" t="str">
        <f>IF([4]道具信息!O566="","",[4]道具信息!O566)</f>
        <v/>
      </c>
      <c r="P566" s="19" t="str">
        <f>IF([4]道具信息!P566="","",[4]道具信息!P566)</f>
        <v/>
      </c>
      <c r="Q566" s="19" t="str">
        <f>IF([4]道具信息!Q566="","",[4]道具信息!Q566)</f>
        <v/>
      </c>
      <c r="R566" s="19" t="str">
        <f>IF([4]道具信息!R566="","",[4]道具信息!R566)</f>
        <v/>
      </c>
      <c r="S566" s="19" t="str">
        <f>IF([4]道具信息!S566="","",[4]道具信息!S566)</f>
        <v/>
      </c>
      <c r="T566" s="19" t="str">
        <f>IF([4]道具信息!T566="","",[4]道具信息!T566)</f>
        <v/>
      </c>
      <c r="U566" s="19" t="str">
        <f>IF([4]道具信息!U566="","",[4]道具信息!U566)</f>
        <v/>
      </c>
      <c r="V566" s="19" t="str">
        <f>IF([4]道具信息!V566="","",[4]道具信息!V566)</f>
        <v/>
      </c>
      <c r="W566" s="19" t="str">
        <f>IF([4]道具信息!W566="","",[4]道具信息!W566)</f>
        <v/>
      </c>
      <c r="X566" s="19" t="str">
        <f>IF([4]道具信息!X566="","",[4]道具信息!X566)</f>
        <v/>
      </c>
      <c r="Y566" s="19" t="str">
        <f>IF([4]道具信息!Y566="","",[4]道具信息!Y566)</f>
        <v/>
      </c>
      <c r="Z566" s="19" t="str">
        <f>IF([4]道具信息!Z566="","",[4]道具信息!Z566)</f>
        <v/>
      </c>
    </row>
    <row r="567" spans="1:26" x14ac:dyDescent="0.15">
      <c r="A567" s="19" t="str">
        <f>IF([4]道具信息!A567="","",[4]道具信息!A567)</f>
        <v/>
      </c>
      <c r="B567" s="19" t="str">
        <f>IF([4]道具信息!B567="","",[4]道具信息!B567)</f>
        <v/>
      </c>
      <c r="C567" s="19" t="str">
        <f>IF([4]道具信息!C567="","",[4]道具信息!C567)</f>
        <v/>
      </c>
      <c r="D567" s="19" t="str">
        <f>IF([4]道具信息!D567="","",[4]道具信息!D567)</f>
        <v/>
      </c>
      <c r="E567" s="19" t="str">
        <f>IF([4]道具信息!E567="","",[4]道具信息!E567)</f>
        <v/>
      </c>
      <c r="F567" s="19" t="str">
        <f>IF([4]道具信息!F567="","",[4]道具信息!F567)</f>
        <v/>
      </c>
      <c r="G567" s="19" t="str">
        <f>IF([4]道具信息!G567="","",[4]道具信息!G567)</f>
        <v/>
      </c>
      <c r="H567" s="19" t="str">
        <f>IF([4]道具信息!H567="","",[4]道具信息!H567)</f>
        <v/>
      </c>
      <c r="I567" s="19" t="str">
        <f>IF([4]道具信息!I567="","",[4]道具信息!I567)</f>
        <v/>
      </c>
      <c r="J567" s="19" t="str">
        <f>IF([4]道具信息!J567="","",[4]道具信息!J567)</f>
        <v/>
      </c>
      <c r="K567" s="19" t="str">
        <f>IF([4]道具信息!K567="","",[4]道具信息!K567)</f>
        <v/>
      </c>
      <c r="L567" s="19" t="str">
        <f>IF([4]道具信息!L567="","",[4]道具信息!L567)</f>
        <v/>
      </c>
      <c r="M567" s="19" t="str">
        <f>IF([4]道具信息!M567="","",[4]道具信息!M567)</f>
        <v/>
      </c>
      <c r="N567" s="19" t="str">
        <f>IF([4]道具信息!N567="","",[4]道具信息!N567)</f>
        <v/>
      </c>
      <c r="O567" s="19" t="str">
        <f>IF([4]道具信息!O567="","",[4]道具信息!O567)</f>
        <v/>
      </c>
      <c r="P567" s="19" t="str">
        <f>IF([4]道具信息!P567="","",[4]道具信息!P567)</f>
        <v/>
      </c>
      <c r="Q567" s="19" t="str">
        <f>IF([4]道具信息!Q567="","",[4]道具信息!Q567)</f>
        <v/>
      </c>
      <c r="R567" s="19" t="str">
        <f>IF([4]道具信息!R567="","",[4]道具信息!R567)</f>
        <v/>
      </c>
      <c r="S567" s="19" t="str">
        <f>IF([4]道具信息!S567="","",[4]道具信息!S567)</f>
        <v/>
      </c>
      <c r="T567" s="19" t="str">
        <f>IF([4]道具信息!T567="","",[4]道具信息!T567)</f>
        <v/>
      </c>
      <c r="U567" s="19" t="str">
        <f>IF([4]道具信息!U567="","",[4]道具信息!U567)</f>
        <v/>
      </c>
      <c r="V567" s="19" t="str">
        <f>IF([4]道具信息!V567="","",[4]道具信息!V567)</f>
        <v/>
      </c>
      <c r="W567" s="19" t="str">
        <f>IF([4]道具信息!W567="","",[4]道具信息!W567)</f>
        <v/>
      </c>
      <c r="X567" s="19" t="str">
        <f>IF([4]道具信息!X567="","",[4]道具信息!X567)</f>
        <v/>
      </c>
      <c r="Y567" s="19" t="str">
        <f>IF([4]道具信息!Y567="","",[4]道具信息!Y567)</f>
        <v/>
      </c>
      <c r="Z567" s="19" t="str">
        <f>IF([4]道具信息!Z567="","",[4]道具信息!Z567)</f>
        <v/>
      </c>
    </row>
    <row r="568" spans="1:26" x14ac:dyDescent="0.15">
      <c r="A568" s="19" t="str">
        <f>IF([4]道具信息!A568="","",[4]道具信息!A568)</f>
        <v/>
      </c>
      <c r="B568" s="19" t="str">
        <f>IF([4]道具信息!B568="","",[4]道具信息!B568)</f>
        <v/>
      </c>
      <c r="C568" s="19" t="str">
        <f>IF([4]道具信息!C568="","",[4]道具信息!C568)</f>
        <v/>
      </c>
      <c r="D568" s="19" t="str">
        <f>IF([4]道具信息!D568="","",[4]道具信息!D568)</f>
        <v/>
      </c>
      <c r="E568" s="19" t="str">
        <f>IF([4]道具信息!E568="","",[4]道具信息!E568)</f>
        <v/>
      </c>
      <c r="F568" s="19" t="str">
        <f>IF([4]道具信息!F568="","",[4]道具信息!F568)</f>
        <v/>
      </c>
      <c r="G568" s="19" t="str">
        <f>IF([4]道具信息!G568="","",[4]道具信息!G568)</f>
        <v/>
      </c>
      <c r="H568" s="19" t="str">
        <f>IF([4]道具信息!H568="","",[4]道具信息!H568)</f>
        <v/>
      </c>
      <c r="I568" s="19" t="str">
        <f>IF([4]道具信息!I568="","",[4]道具信息!I568)</f>
        <v/>
      </c>
      <c r="J568" s="19" t="str">
        <f>IF([4]道具信息!J568="","",[4]道具信息!J568)</f>
        <v/>
      </c>
      <c r="K568" s="19" t="str">
        <f>IF([4]道具信息!K568="","",[4]道具信息!K568)</f>
        <v/>
      </c>
      <c r="L568" s="19" t="str">
        <f>IF([4]道具信息!L568="","",[4]道具信息!L568)</f>
        <v/>
      </c>
      <c r="M568" s="19" t="str">
        <f>IF([4]道具信息!M568="","",[4]道具信息!M568)</f>
        <v/>
      </c>
      <c r="N568" s="19" t="str">
        <f>IF([4]道具信息!N568="","",[4]道具信息!N568)</f>
        <v/>
      </c>
      <c r="O568" s="19" t="str">
        <f>IF([4]道具信息!O568="","",[4]道具信息!O568)</f>
        <v/>
      </c>
      <c r="P568" s="19" t="str">
        <f>IF([4]道具信息!P568="","",[4]道具信息!P568)</f>
        <v/>
      </c>
      <c r="Q568" s="19" t="str">
        <f>IF([4]道具信息!Q568="","",[4]道具信息!Q568)</f>
        <v/>
      </c>
      <c r="R568" s="19" t="str">
        <f>IF([4]道具信息!R568="","",[4]道具信息!R568)</f>
        <v/>
      </c>
      <c r="S568" s="19" t="str">
        <f>IF([4]道具信息!S568="","",[4]道具信息!S568)</f>
        <v/>
      </c>
      <c r="T568" s="19" t="str">
        <f>IF([4]道具信息!T568="","",[4]道具信息!T568)</f>
        <v/>
      </c>
      <c r="U568" s="19" t="str">
        <f>IF([4]道具信息!U568="","",[4]道具信息!U568)</f>
        <v/>
      </c>
      <c r="V568" s="19" t="str">
        <f>IF([4]道具信息!V568="","",[4]道具信息!V568)</f>
        <v/>
      </c>
      <c r="W568" s="19" t="str">
        <f>IF([4]道具信息!W568="","",[4]道具信息!W568)</f>
        <v/>
      </c>
      <c r="X568" s="19" t="str">
        <f>IF([4]道具信息!X568="","",[4]道具信息!X568)</f>
        <v/>
      </c>
      <c r="Y568" s="19" t="str">
        <f>IF([4]道具信息!Y568="","",[4]道具信息!Y568)</f>
        <v/>
      </c>
      <c r="Z568" s="19" t="str">
        <f>IF([4]道具信息!Z568="","",[4]道具信息!Z568)</f>
        <v/>
      </c>
    </row>
    <row r="569" spans="1:26" x14ac:dyDescent="0.15">
      <c r="A569" s="19" t="str">
        <f>IF([4]道具信息!A569="","",[4]道具信息!A569)</f>
        <v/>
      </c>
      <c r="B569" s="19" t="str">
        <f>IF([4]道具信息!B569="","",[4]道具信息!B569)</f>
        <v/>
      </c>
      <c r="C569" s="19" t="str">
        <f>IF([4]道具信息!C569="","",[4]道具信息!C569)</f>
        <v/>
      </c>
      <c r="D569" s="19" t="str">
        <f>IF([4]道具信息!D569="","",[4]道具信息!D569)</f>
        <v/>
      </c>
      <c r="E569" s="19" t="str">
        <f>IF([4]道具信息!E569="","",[4]道具信息!E569)</f>
        <v/>
      </c>
      <c r="F569" s="19" t="str">
        <f>IF([4]道具信息!F569="","",[4]道具信息!F569)</f>
        <v/>
      </c>
      <c r="G569" s="19" t="str">
        <f>IF([4]道具信息!G569="","",[4]道具信息!G569)</f>
        <v/>
      </c>
      <c r="H569" s="19" t="str">
        <f>IF([4]道具信息!H569="","",[4]道具信息!H569)</f>
        <v/>
      </c>
      <c r="I569" s="19" t="str">
        <f>IF([4]道具信息!I569="","",[4]道具信息!I569)</f>
        <v/>
      </c>
      <c r="J569" s="19" t="str">
        <f>IF([4]道具信息!J569="","",[4]道具信息!J569)</f>
        <v/>
      </c>
      <c r="K569" s="19" t="str">
        <f>IF([4]道具信息!K569="","",[4]道具信息!K569)</f>
        <v/>
      </c>
      <c r="L569" s="19" t="str">
        <f>IF([4]道具信息!L569="","",[4]道具信息!L569)</f>
        <v/>
      </c>
      <c r="M569" s="19" t="str">
        <f>IF([4]道具信息!M569="","",[4]道具信息!M569)</f>
        <v/>
      </c>
      <c r="N569" s="19" t="str">
        <f>IF([4]道具信息!N569="","",[4]道具信息!N569)</f>
        <v/>
      </c>
      <c r="O569" s="19" t="str">
        <f>IF([4]道具信息!O569="","",[4]道具信息!O569)</f>
        <v/>
      </c>
      <c r="P569" s="19" t="str">
        <f>IF([4]道具信息!P569="","",[4]道具信息!P569)</f>
        <v/>
      </c>
      <c r="Q569" s="19" t="str">
        <f>IF([4]道具信息!Q569="","",[4]道具信息!Q569)</f>
        <v/>
      </c>
      <c r="R569" s="19" t="str">
        <f>IF([4]道具信息!R569="","",[4]道具信息!R569)</f>
        <v/>
      </c>
      <c r="S569" s="19" t="str">
        <f>IF([4]道具信息!S569="","",[4]道具信息!S569)</f>
        <v/>
      </c>
      <c r="T569" s="19" t="str">
        <f>IF([4]道具信息!T569="","",[4]道具信息!T569)</f>
        <v/>
      </c>
      <c r="U569" s="19" t="str">
        <f>IF([4]道具信息!U569="","",[4]道具信息!U569)</f>
        <v/>
      </c>
      <c r="V569" s="19" t="str">
        <f>IF([4]道具信息!V569="","",[4]道具信息!V569)</f>
        <v/>
      </c>
      <c r="W569" s="19" t="str">
        <f>IF([4]道具信息!W569="","",[4]道具信息!W569)</f>
        <v/>
      </c>
      <c r="X569" s="19" t="str">
        <f>IF([4]道具信息!X569="","",[4]道具信息!X569)</f>
        <v/>
      </c>
      <c r="Y569" s="19" t="str">
        <f>IF([4]道具信息!Y569="","",[4]道具信息!Y569)</f>
        <v/>
      </c>
      <c r="Z569" s="19" t="str">
        <f>IF([4]道具信息!Z569="","",[4]道具信息!Z569)</f>
        <v/>
      </c>
    </row>
    <row r="570" spans="1:26" x14ac:dyDescent="0.15">
      <c r="A570" s="19" t="str">
        <f>IF([4]道具信息!A570="","",[4]道具信息!A570)</f>
        <v/>
      </c>
      <c r="B570" s="19" t="str">
        <f>IF([4]道具信息!B570="","",[4]道具信息!B570)</f>
        <v/>
      </c>
      <c r="C570" s="19" t="str">
        <f>IF([4]道具信息!C570="","",[4]道具信息!C570)</f>
        <v/>
      </c>
      <c r="D570" s="19" t="str">
        <f>IF([4]道具信息!D570="","",[4]道具信息!D570)</f>
        <v/>
      </c>
      <c r="E570" s="19" t="str">
        <f>IF([4]道具信息!E570="","",[4]道具信息!E570)</f>
        <v/>
      </c>
      <c r="F570" s="19" t="str">
        <f>IF([4]道具信息!F570="","",[4]道具信息!F570)</f>
        <v/>
      </c>
      <c r="G570" s="19" t="str">
        <f>IF([4]道具信息!G570="","",[4]道具信息!G570)</f>
        <v/>
      </c>
      <c r="H570" s="19" t="str">
        <f>IF([4]道具信息!H570="","",[4]道具信息!H570)</f>
        <v/>
      </c>
      <c r="I570" s="19" t="str">
        <f>IF([4]道具信息!I570="","",[4]道具信息!I570)</f>
        <v/>
      </c>
      <c r="J570" s="19" t="str">
        <f>IF([4]道具信息!J570="","",[4]道具信息!J570)</f>
        <v/>
      </c>
      <c r="K570" s="19" t="str">
        <f>IF([4]道具信息!K570="","",[4]道具信息!K570)</f>
        <v/>
      </c>
      <c r="L570" s="19" t="str">
        <f>IF([4]道具信息!L570="","",[4]道具信息!L570)</f>
        <v/>
      </c>
      <c r="M570" s="19" t="str">
        <f>IF([4]道具信息!M570="","",[4]道具信息!M570)</f>
        <v/>
      </c>
      <c r="N570" s="19" t="str">
        <f>IF([4]道具信息!N570="","",[4]道具信息!N570)</f>
        <v/>
      </c>
      <c r="O570" s="19" t="str">
        <f>IF([4]道具信息!O570="","",[4]道具信息!O570)</f>
        <v/>
      </c>
      <c r="P570" s="19" t="str">
        <f>IF([4]道具信息!P570="","",[4]道具信息!P570)</f>
        <v/>
      </c>
      <c r="Q570" s="19" t="str">
        <f>IF([4]道具信息!Q570="","",[4]道具信息!Q570)</f>
        <v/>
      </c>
      <c r="R570" s="19" t="str">
        <f>IF([4]道具信息!R570="","",[4]道具信息!R570)</f>
        <v/>
      </c>
      <c r="S570" s="19" t="str">
        <f>IF([4]道具信息!S570="","",[4]道具信息!S570)</f>
        <v/>
      </c>
      <c r="T570" s="19" t="str">
        <f>IF([4]道具信息!T570="","",[4]道具信息!T570)</f>
        <v/>
      </c>
      <c r="U570" s="19" t="str">
        <f>IF([4]道具信息!U570="","",[4]道具信息!U570)</f>
        <v/>
      </c>
      <c r="V570" s="19" t="str">
        <f>IF([4]道具信息!V570="","",[4]道具信息!V570)</f>
        <v/>
      </c>
      <c r="W570" s="19" t="str">
        <f>IF([4]道具信息!W570="","",[4]道具信息!W570)</f>
        <v/>
      </c>
      <c r="X570" s="19" t="str">
        <f>IF([4]道具信息!X570="","",[4]道具信息!X570)</f>
        <v/>
      </c>
      <c r="Y570" s="19" t="str">
        <f>IF([4]道具信息!Y570="","",[4]道具信息!Y570)</f>
        <v/>
      </c>
      <c r="Z570" s="19" t="str">
        <f>IF([4]道具信息!Z570="","",[4]道具信息!Z570)</f>
        <v/>
      </c>
    </row>
    <row r="571" spans="1:26" x14ac:dyDescent="0.15">
      <c r="A571" s="19" t="str">
        <f>IF([4]道具信息!A571="","",[4]道具信息!A571)</f>
        <v/>
      </c>
      <c r="B571" s="19" t="str">
        <f>IF([4]道具信息!B571="","",[4]道具信息!B571)</f>
        <v/>
      </c>
      <c r="C571" s="19" t="str">
        <f>IF([4]道具信息!C571="","",[4]道具信息!C571)</f>
        <v/>
      </c>
      <c r="D571" s="19" t="str">
        <f>IF([4]道具信息!D571="","",[4]道具信息!D571)</f>
        <v/>
      </c>
      <c r="E571" s="19" t="str">
        <f>IF([4]道具信息!E571="","",[4]道具信息!E571)</f>
        <v/>
      </c>
      <c r="F571" s="19" t="str">
        <f>IF([4]道具信息!F571="","",[4]道具信息!F571)</f>
        <v/>
      </c>
      <c r="G571" s="19" t="str">
        <f>IF([4]道具信息!G571="","",[4]道具信息!G571)</f>
        <v/>
      </c>
      <c r="H571" s="19" t="str">
        <f>IF([4]道具信息!H571="","",[4]道具信息!H571)</f>
        <v/>
      </c>
      <c r="I571" s="19" t="str">
        <f>IF([4]道具信息!I571="","",[4]道具信息!I571)</f>
        <v/>
      </c>
      <c r="J571" s="19" t="str">
        <f>IF([4]道具信息!J571="","",[4]道具信息!J571)</f>
        <v/>
      </c>
      <c r="K571" s="19" t="str">
        <f>IF([4]道具信息!K571="","",[4]道具信息!K571)</f>
        <v/>
      </c>
      <c r="L571" s="19" t="str">
        <f>IF([4]道具信息!L571="","",[4]道具信息!L571)</f>
        <v/>
      </c>
      <c r="M571" s="19" t="str">
        <f>IF([4]道具信息!M571="","",[4]道具信息!M571)</f>
        <v/>
      </c>
      <c r="N571" s="19" t="str">
        <f>IF([4]道具信息!N571="","",[4]道具信息!N571)</f>
        <v/>
      </c>
      <c r="O571" s="19" t="str">
        <f>IF([4]道具信息!O571="","",[4]道具信息!O571)</f>
        <v/>
      </c>
      <c r="P571" s="19" t="str">
        <f>IF([4]道具信息!P571="","",[4]道具信息!P571)</f>
        <v/>
      </c>
      <c r="Q571" s="19" t="str">
        <f>IF([4]道具信息!Q571="","",[4]道具信息!Q571)</f>
        <v/>
      </c>
      <c r="R571" s="19" t="str">
        <f>IF([4]道具信息!R571="","",[4]道具信息!R571)</f>
        <v/>
      </c>
      <c r="S571" s="19" t="str">
        <f>IF([4]道具信息!S571="","",[4]道具信息!S571)</f>
        <v/>
      </c>
      <c r="T571" s="19" t="str">
        <f>IF([4]道具信息!T571="","",[4]道具信息!T571)</f>
        <v/>
      </c>
      <c r="U571" s="19" t="str">
        <f>IF([4]道具信息!U571="","",[4]道具信息!U571)</f>
        <v/>
      </c>
      <c r="V571" s="19" t="str">
        <f>IF([4]道具信息!V571="","",[4]道具信息!V571)</f>
        <v/>
      </c>
      <c r="W571" s="19" t="str">
        <f>IF([4]道具信息!W571="","",[4]道具信息!W571)</f>
        <v/>
      </c>
      <c r="X571" s="19" t="str">
        <f>IF([4]道具信息!X571="","",[4]道具信息!X571)</f>
        <v/>
      </c>
      <c r="Y571" s="19" t="str">
        <f>IF([4]道具信息!Y571="","",[4]道具信息!Y571)</f>
        <v/>
      </c>
      <c r="Z571" s="19" t="str">
        <f>IF([4]道具信息!Z571="","",[4]道具信息!Z571)</f>
        <v/>
      </c>
    </row>
    <row r="572" spans="1:26" x14ac:dyDescent="0.15">
      <c r="A572" s="19" t="str">
        <f>IF([4]道具信息!A572="","",[4]道具信息!A572)</f>
        <v/>
      </c>
      <c r="B572" s="19" t="str">
        <f>IF([4]道具信息!B572="","",[4]道具信息!B572)</f>
        <v/>
      </c>
      <c r="C572" s="19" t="str">
        <f>IF([4]道具信息!C572="","",[4]道具信息!C572)</f>
        <v/>
      </c>
      <c r="D572" s="19" t="str">
        <f>IF([4]道具信息!D572="","",[4]道具信息!D572)</f>
        <v/>
      </c>
      <c r="E572" s="19" t="str">
        <f>IF([4]道具信息!E572="","",[4]道具信息!E572)</f>
        <v/>
      </c>
      <c r="F572" s="19" t="str">
        <f>IF([4]道具信息!F572="","",[4]道具信息!F572)</f>
        <v/>
      </c>
      <c r="G572" s="19" t="str">
        <f>IF([4]道具信息!G572="","",[4]道具信息!G572)</f>
        <v/>
      </c>
      <c r="H572" s="19" t="str">
        <f>IF([4]道具信息!H572="","",[4]道具信息!H572)</f>
        <v/>
      </c>
      <c r="I572" s="19" t="str">
        <f>IF([4]道具信息!I572="","",[4]道具信息!I572)</f>
        <v/>
      </c>
      <c r="J572" s="19" t="str">
        <f>IF([4]道具信息!J572="","",[4]道具信息!J572)</f>
        <v/>
      </c>
      <c r="K572" s="19" t="str">
        <f>IF([4]道具信息!K572="","",[4]道具信息!K572)</f>
        <v/>
      </c>
      <c r="L572" s="19" t="str">
        <f>IF([4]道具信息!L572="","",[4]道具信息!L572)</f>
        <v/>
      </c>
      <c r="M572" s="19" t="str">
        <f>IF([4]道具信息!M572="","",[4]道具信息!M572)</f>
        <v/>
      </c>
      <c r="N572" s="19" t="str">
        <f>IF([4]道具信息!N572="","",[4]道具信息!N572)</f>
        <v/>
      </c>
      <c r="O572" s="19" t="str">
        <f>IF([4]道具信息!O572="","",[4]道具信息!O572)</f>
        <v/>
      </c>
      <c r="P572" s="19" t="str">
        <f>IF([4]道具信息!P572="","",[4]道具信息!P572)</f>
        <v/>
      </c>
      <c r="Q572" s="19" t="str">
        <f>IF([4]道具信息!Q572="","",[4]道具信息!Q572)</f>
        <v/>
      </c>
      <c r="R572" s="19" t="str">
        <f>IF([4]道具信息!R572="","",[4]道具信息!R572)</f>
        <v/>
      </c>
      <c r="S572" s="19" t="str">
        <f>IF([4]道具信息!S572="","",[4]道具信息!S572)</f>
        <v/>
      </c>
      <c r="T572" s="19" t="str">
        <f>IF([4]道具信息!T572="","",[4]道具信息!T572)</f>
        <v/>
      </c>
      <c r="U572" s="19" t="str">
        <f>IF([4]道具信息!U572="","",[4]道具信息!U572)</f>
        <v/>
      </c>
      <c r="V572" s="19" t="str">
        <f>IF([4]道具信息!V572="","",[4]道具信息!V572)</f>
        <v/>
      </c>
      <c r="W572" s="19" t="str">
        <f>IF([4]道具信息!W572="","",[4]道具信息!W572)</f>
        <v/>
      </c>
      <c r="X572" s="19" t="str">
        <f>IF([4]道具信息!X572="","",[4]道具信息!X572)</f>
        <v/>
      </c>
      <c r="Y572" s="19" t="str">
        <f>IF([4]道具信息!Y572="","",[4]道具信息!Y572)</f>
        <v/>
      </c>
      <c r="Z572" s="19" t="str">
        <f>IF([4]道具信息!Z572="","",[4]道具信息!Z572)</f>
        <v/>
      </c>
    </row>
    <row r="573" spans="1:26" x14ac:dyDescent="0.15">
      <c r="A573" s="19" t="str">
        <f>IF([4]道具信息!A573="","",[4]道具信息!A573)</f>
        <v/>
      </c>
      <c r="B573" s="19" t="str">
        <f>IF([4]道具信息!B573="","",[4]道具信息!B573)</f>
        <v/>
      </c>
      <c r="C573" s="19" t="str">
        <f>IF([4]道具信息!C573="","",[4]道具信息!C573)</f>
        <v/>
      </c>
      <c r="D573" s="19" t="str">
        <f>IF([4]道具信息!D573="","",[4]道具信息!D573)</f>
        <v/>
      </c>
      <c r="E573" s="19" t="str">
        <f>IF([4]道具信息!E573="","",[4]道具信息!E573)</f>
        <v/>
      </c>
      <c r="F573" s="19" t="str">
        <f>IF([4]道具信息!F573="","",[4]道具信息!F573)</f>
        <v/>
      </c>
      <c r="G573" s="19" t="str">
        <f>IF([4]道具信息!G573="","",[4]道具信息!G573)</f>
        <v/>
      </c>
      <c r="H573" s="19" t="str">
        <f>IF([4]道具信息!H573="","",[4]道具信息!H573)</f>
        <v/>
      </c>
      <c r="I573" s="19" t="str">
        <f>IF([4]道具信息!I573="","",[4]道具信息!I573)</f>
        <v/>
      </c>
      <c r="J573" s="19" t="str">
        <f>IF([4]道具信息!J573="","",[4]道具信息!J573)</f>
        <v/>
      </c>
      <c r="K573" s="19" t="str">
        <f>IF([4]道具信息!K573="","",[4]道具信息!K573)</f>
        <v/>
      </c>
      <c r="L573" s="19" t="str">
        <f>IF([4]道具信息!L573="","",[4]道具信息!L573)</f>
        <v/>
      </c>
      <c r="M573" s="19" t="str">
        <f>IF([4]道具信息!M573="","",[4]道具信息!M573)</f>
        <v/>
      </c>
      <c r="N573" s="19" t="str">
        <f>IF([4]道具信息!N573="","",[4]道具信息!N573)</f>
        <v/>
      </c>
      <c r="O573" s="19" t="str">
        <f>IF([4]道具信息!O573="","",[4]道具信息!O573)</f>
        <v/>
      </c>
      <c r="P573" s="19" t="str">
        <f>IF([4]道具信息!P573="","",[4]道具信息!P573)</f>
        <v/>
      </c>
      <c r="Q573" s="19" t="str">
        <f>IF([4]道具信息!Q573="","",[4]道具信息!Q573)</f>
        <v/>
      </c>
      <c r="R573" s="19" t="str">
        <f>IF([4]道具信息!R573="","",[4]道具信息!R573)</f>
        <v/>
      </c>
      <c r="S573" s="19" t="str">
        <f>IF([4]道具信息!S573="","",[4]道具信息!S573)</f>
        <v/>
      </c>
      <c r="T573" s="19" t="str">
        <f>IF([4]道具信息!T573="","",[4]道具信息!T573)</f>
        <v/>
      </c>
      <c r="U573" s="19" t="str">
        <f>IF([4]道具信息!U573="","",[4]道具信息!U573)</f>
        <v/>
      </c>
      <c r="V573" s="19" t="str">
        <f>IF([4]道具信息!V573="","",[4]道具信息!V573)</f>
        <v/>
      </c>
      <c r="W573" s="19" t="str">
        <f>IF([4]道具信息!W573="","",[4]道具信息!W573)</f>
        <v/>
      </c>
      <c r="X573" s="19" t="str">
        <f>IF([4]道具信息!X573="","",[4]道具信息!X573)</f>
        <v/>
      </c>
      <c r="Y573" s="19" t="str">
        <f>IF([4]道具信息!Y573="","",[4]道具信息!Y573)</f>
        <v/>
      </c>
      <c r="Z573" s="19" t="str">
        <f>IF([4]道具信息!Z573="","",[4]道具信息!Z573)</f>
        <v/>
      </c>
    </row>
    <row r="574" spans="1:26" x14ac:dyDescent="0.15">
      <c r="A574" s="19" t="str">
        <f>IF([4]道具信息!A574="","",[4]道具信息!A574)</f>
        <v/>
      </c>
      <c r="B574" s="19" t="str">
        <f>IF([4]道具信息!B574="","",[4]道具信息!B574)</f>
        <v/>
      </c>
      <c r="C574" s="19" t="str">
        <f>IF([4]道具信息!C574="","",[4]道具信息!C574)</f>
        <v/>
      </c>
      <c r="D574" s="19" t="str">
        <f>IF([4]道具信息!D574="","",[4]道具信息!D574)</f>
        <v/>
      </c>
      <c r="E574" s="19" t="str">
        <f>IF([4]道具信息!E574="","",[4]道具信息!E574)</f>
        <v/>
      </c>
      <c r="F574" s="19" t="str">
        <f>IF([4]道具信息!F574="","",[4]道具信息!F574)</f>
        <v/>
      </c>
      <c r="G574" s="19" t="str">
        <f>IF([4]道具信息!G574="","",[4]道具信息!G574)</f>
        <v/>
      </c>
      <c r="H574" s="19" t="str">
        <f>IF([4]道具信息!H574="","",[4]道具信息!H574)</f>
        <v/>
      </c>
      <c r="I574" s="19" t="str">
        <f>IF([4]道具信息!I574="","",[4]道具信息!I574)</f>
        <v/>
      </c>
      <c r="J574" s="19" t="str">
        <f>IF([4]道具信息!J574="","",[4]道具信息!J574)</f>
        <v/>
      </c>
      <c r="K574" s="19" t="str">
        <f>IF([4]道具信息!K574="","",[4]道具信息!K574)</f>
        <v/>
      </c>
      <c r="L574" s="19" t="str">
        <f>IF([4]道具信息!L574="","",[4]道具信息!L574)</f>
        <v/>
      </c>
      <c r="M574" s="19" t="str">
        <f>IF([4]道具信息!M574="","",[4]道具信息!M574)</f>
        <v/>
      </c>
      <c r="N574" s="19" t="str">
        <f>IF([4]道具信息!N574="","",[4]道具信息!N574)</f>
        <v/>
      </c>
      <c r="O574" s="19" t="str">
        <f>IF([4]道具信息!O574="","",[4]道具信息!O574)</f>
        <v/>
      </c>
      <c r="P574" s="19" t="str">
        <f>IF([4]道具信息!P574="","",[4]道具信息!P574)</f>
        <v/>
      </c>
      <c r="Q574" s="19" t="str">
        <f>IF([4]道具信息!Q574="","",[4]道具信息!Q574)</f>
        <v/>
      </c>
      <c r="R574" s="19" t="str">
        <f>IF([4]道具信息!R574="","",[4]道具信息!R574)</f>
        <v/>
      </c>
      <c r="S574" s="19" t="str">
        <f>IF([4]道具信息!S574="","",[4]道具信息!S574)</f>
        <v/>
      </c>
      <c r="T574" s="19" t="str">
        <f>IF([4]道具信息!T574="","",[4]道具信息!T574)</f>
        <v/>
      </c>
      <c r="U574" s="19" t="str">
        <f>IF([4]道具信息!U574="","",[4]道具信息!U574)</f>
        <v/>
      </c>
      <c r="V574" s="19" t="str">
        <f>IF([4]道具信息!V574="","",[4]道具信息!V574)</f>
        <v/>
      </c>
      <c r="W574" s="19" t="str">
        <f>IF([4]道具信息!W574="","",[4]道具信息!W574)</f>
        <v/>
      </c>
      <c r="X574" s="19" t="str">
        <f>IF([4]道具信息!X574="","",[4]道具信息!X574)</f>
        <v/>
      </c>
      <c r="Y574" s="19" t="str">
        <f>IF([4]道具信息!Y574="","",[4]道具信息!Y574)</f>
        <v/>
      </c>
      <c r="Z574" s="19" t="str">
        <f>IF([4]道具信息!Z574="","",[4]道具信息!Z574)</f>
        <v/>
      </c>
    </row>
    <row r="575" spans="1:26" x14ac:dyDescent="0.15">
      <c r="A575" s="19" t="str">
        <f>IF([4]道具信息!A575="","",[4]道具信息!A575)</f>
        <v/>
      </c>
      <c r="B575" s="19" t="str">
        <f>IF([4]道具信息!B575="","",[4]道具信息!B575)</f>
        <v/>
      </c>
      <c r="C575" s="19" t="str">
        <f>IF([4]道具信息!C575="","",[4]道具信息!C575)</f>
        <v/>
      </c>
      <c r="D575" s="19" t="str">
        <f>IF([4]道具信息!D575="","",[4]道具信息!D575)</f>
        <v/>
      </c>
      <c r="E575" s="19" t="str">
        <f>IF([4]道具信息!E575="","",[4]道具信息!E575)</f>
        <v/>
      </c>
      <c r="F575" s="19" t="str">
        <f>IF([4]道具信息!F575="","",[4]道具信息!F575)</f>
        <v/>
      </c>
      <c r="G575" s="19" t="str">
        <f>IF([4]道具信息!G575="","",[4]道具信息!G575)</f>
        <v/>
      </c>
      <c r="H575" s="19" t="str">
        <f>IF([4]道具信息!H575="","",[4]道具信息!H575)</f>
        <v/>
      </c>
      <c r="I575" s="19" t="str">
        <f>IF([4]道具信息!I575="","",[4]道具信息!I575)</f>
        <v/>
      </c>
      <c r="J575" s="19" t="str">
        <f>IF([4]道具信息!J575="","",[4]道具信息!J575)</f>
        <v/>
      </c>
      <c r="K575" s="19" t="str">
        <f>IF([4]道具信息!K575="","",[4]道具信息!K575)</f>
        <v/>
      </c>
      <c r="L575" s="19" t="str">
        <f>IF([4]道具信息!L575="","",[4]道具信息!L575)</f>
        <v/>
      </c>
      <c r="M575" s="19" t="str">
        <f>IF([4]道具信息!M575="","",[4]道具信息!M575)</f>
        <v/>
      </c>
      <c r="N575" s="19" t="str">
        <f>IF([4]道具信息!N575="","",[4]道具信息!N575)</f>
        <v/>
      </c>
      <c r="O575" s="19" t="str">
        <f>IF([4]道具信息!O575="","",[4]道具信息!O575)</f>
        <v/>
      </c>
      <c r="P575" s="19" t="str">
        <f>IF([4]道具信息!P575="","",[4]道具信息!P575)</f>
        <v/>
      </c>
      <c r="Q575" s="19" t="str">
        <f>IF([4]道具信息!Q575="","",[4]道具信息!Q575)</f>
        <v/>
      </c>
      <c r="R575" s="19" t="str">
        <f>IF([4]道具信息!R575="","",[4]道具信息!R575)</f>
        <v/>
      </c>
      <c r="S575" s="19" t="str">
        <f>IF([4]道具信息!S575="","",[4]道具信息!S575)</f>
        <v/>
      </c>
      <c r="T575" s="19" t="str">
        <f>IF([4]道具信息!T575="","",[4]道具信息!T575)</f>
        <v/>
      </c>
      <c r="U575" s="19" t="str">
        <f>IF([4]道具信息!U575="","",[4]道具信息!U575)</f>
        <v/>
      </c>
      <c r="V575" s="19" t="str">
        <f>IF([4]道具信息!V575="","",[4]道具信息!V575)</f>
        <v/>
      </c>
      <c r="W575" s="19" t="str">
        <f>IF([4]道具信息!W575="","",[4]道具信息!W575)</f>
        <v/>
      </c>
      <c r="X575" s="19" t="str">
        <f>IF([4]道具信息!X575="","",[4]道具信息!X575)</f>
        <v/>
      </c>
      <c r="Y575" s="19" t="str">
        <f>IF([4]道具信息!Y575="","",[4]道具信息!Y575)</f>
        <v/>
      </c>
      <c r="Z575" s="19" t="str">
        <f>IF([4]道具信息!Z575="","",[4]道具信息!Z575)</f>
        <v/>
      </c>
    </row>
    <row r="576" spans="1:26" x14ac:dyDescent="0.15">
      <c r="A576" s="19" t="str">
        <f>IF([4]道具信息!A576="","",[4]道具信息!A576)</f>
        <v/>
      </c>
      <c r="B576" s="19" t="str">
        <f>IF([4]道具信息!B576="","",[4]道具信息!B576)</f>
        <v/>
      </c>
      <c r="C576" s="19" t="str">
        <f>IF([4]道具信息!C576="","",[4]道具信息!C576)</f>
        <v/>
      </c>
      <c r="D576" s="19" t="str">
        <f>IF([4]道具信息!D576="","",[4]道具信息!D576)</f>
        <v/>
      </c>
      <c r="E576" s="19" t="str">
        <f>IF([4]道具信息!E576="","",[4]道具信息!E576)</f>
        <v/>
      </c>
      <c r="F576" s="19" t="str">
        <f>IF([4]道具信息!F576="","",[4]道具信息!F576)</f>
        <v/>
      </c>
      <c r="G576" s="19" t="str">
        <f>IF([4]道具信息!G576="","",[4]道具信息!G576)</f>
        <v/>
      </c>
      <c r="H576" s="19" t="str">
        <f>IF([4]道具信息!H576="","",[4]道具信息!H576)</f>
        <v/>
      </c>
      <c r="I576" s="19" t="str">
        <f>IF([4]道具信息!I576="","",[4]道具信息!I576)</f>
        <v/>
      </c>
      <c r="J576" s="19" t="str">
        <f>IF([4]道具信息!J576="","",[4]道具信息!J576)</f>
        <v/>
      </c>
      <c r="K576" s="19" t="str">
        <f>IF([4]道具信息!K576="","",[4]道具信息!K576)</f>
        <v/>
      </c>
      <c r="L576" s="19" t="str">
        <f>IF([4]道具信息!L576="","",[4]道具信息!L576)</f>
        <v/>
      </c>
      <c r="M576" s="19" t="str">
        <f>IF([4]道具信息!M576="","",[4]道具信息!M576)</f>
        <v/>
      </c>
      <c r="N576" s="19" t="str">
        <f>IF([4]道具信息!N576="","",[4]道具信息!N576)</f>
        <v/>
      </c>
      <c r="O576" s="19" t="str">
        <f>IF([4]道具信息!O576="","",[4]道具信息!O576)</f>
        <v/>
      </c>
      <c r="P576" s="19" t="str">
        <f>IF([4]道具信息!P576="","",[4]道具信息!P576)</f>
        <v/>
      </c>
      <c r="Q576" s="19" t="str">
        <f>IF([4]道具信息!Q576="","",[4]道具信息!Q576)</f>
        <v/>
      </c>
      <c r="R576" s="19" t="str">
        <f>IF([4]道具信息!R576="","",[4]道具信息!R576)</f>
        <v/>
      </c>
      <c r="S576" s="19" t="str">
        <f>IF([4]道具信息!S576="","",[4]道具信息!S576)</f>
        <v/>
      </c>
      <c r="T576" s="19" t="str">
        <f>IF([4]道具信息!T576="","",[4]道具信息!T576)</f>
        <v/>
      </c>
      <c r="U576" s="19" t="str">
        <f>IF([4]道具信息!U576="","",[4]道具信息!U576)</f>
        <v/>
      </c>
      <c r="V576" s="19" t="str">
        <f>IF([4]道具信息!V576="","",[4]道具信息!V576)</f>
        <v/>
      </c>
      <c r="W576" s="19" t="str">
        <f>IF([4]道具信息!W576="","",[4]道具信息!W576)</f>
        <v/>
      </c>
      <c r="X576" s="19" t="str">
        <f>IF([4]道具信息!X576="","",[4]道具信息!X576)</f>
        <v/>
      </c>
      <c r="Y576" s="19" t="str">
        <f>IF([4]道具信息!Y576="","",[4]道具信息!Y576)</f>
        <v/>
      </c>
      <c r="Z576" s="19" t="str">
        <f>IF([4]道具信息!Z576="","",[4]道具信息!Z576)</f>
        <v/>
      </c>
    </row>
    <row r="577" spans="1:26" x14ac:dyDescent="0.15">
      <c r="A577" s="19" t="str">
        <f>IF([4]道具信息!A577="","",[4]道具信息!A577)</f>
        <v/>
      </c>
      <c r="B577" s="19" t="str">
        <f>IF([4]道具信息!B577="","",[4]道具信息!B577)</f>
        <v/>
      </c>
      <c r="C577" s="19" t="str">
        <f>IF([4]道具信息!C577="","",[4]道具信息!C577)</f>
        <v/>
      </c>
      <c r="D577" s="19" t="str">
        <f>IF([4]道具信息!D577="","",[4]道具信息!D577)</f>
        <v/>
      </c>
      <c r="E577" s="19" t="str">
        <f>IF([4]道具信息!E577="","",[4]道具信息!E577)</f>
        <v/>
      </c>
      <c r="F577" s="19" t="str">
        <f>IF([4]道具信息!F577="","",[4]道具信息!F577)</f>
        <v/>
      </c>
      <c r="G577" s="19" t="str">
        <f>IF([4]道具信息!G577="","",[4]道具信息!G577)</f>
        <v/>
      </c>
      <c r="H577" s="19" t="str">
        <f>IF([4]道具信息!H577="","",[4]道具信息!H577)</f>
        <v/>
      </c>
      <c r="I577" s="19" t="str">
        <f>IF([4]道具信息!I577="","",[4]道具信息!I577)</f>
        <v/>
      </c>
      <c r="J577" s="19" t="str">
        <f>IF([4]道具信息!J577="","",[4]道具信息!J577)</f>
        <v/>
      </c>
      <c r="K577" s="19" t="str">
        <f>IF([4]道具信息!K577="","",[4]道具信息!K577)</f>
        <v/>
      </c>
      <c r="L577" s="19" t="str">
        <f>IF([4]道具信息!L577="","",[4]道具信息!L577)</f>
        <v/>
      </c>
      <c r="M577" s="19" t="str">
        <f>IF([4]道具信息!M577="","",[4]道具信息!M577)</f>
        <v/>
      </c>
      <c r="N577" s="19" t="str">
        <f>IF([4]道具信息!N577="","",[4]道具信息!N577)</f>
        <v/>
      </c>
      <c r="O577" s="19" t="str">
        <f>IF([4]道具信息!O577="","",[4]道具信息!O577)</f>
        <v/>
      </c>
      <c r="P577" s="19" t="str">
        <f>IF([4]道具信息!P577="","",[4]道具信息!P577)</f>
        <v/>
      </c>
      <c r="Q577" s="19" t="str">
        <f>IF([4]道具信息!Q577="","",[4]道具信息!Q577)</f>
        <v/>
      </c>
      <c r="R577" s="19" t="str">
        <f>IF([4]道具信息!R577="","",[4]道具信息!R577)</f>
        <v/>
      </c>
      <c r="S577" s="19" t="str">
        <f>IF([4]道具信息!S577="","",[4]道具信息!S577)</f>
        <v/>
      </c>
      <c r="T577" s="19" t="str">
        <f>IF([4]道具信息!T577="","",[4]道具信息!T577)</f>
        <v/>
      </c>
      <c r="U577" s="19" t="str">
        <f>IF([4]道具信息!U577="","",[4]道具信息!U577)</f>
        <v/>
      </c>
      <c r="V577" s="19" t="str">
        <f>IF([4]道具信息!V577="","",[4]道具信息!V577)</f>
        <v/>
      </c>
      <c r="W577" s="19" t="str">
        <f>IF([4]道具信息!W577="","",[4]道具信息!W577)</f>
        <v/>
      </c>
      <c r="X577" s="19" t="str">
        <f>IF([4]道具信息!X577="","",[4]道具信息!X577)</f>
        <v/>
      </c>
      <c r="Y577" s="19" t="str">
        <f>IF([4]道具信息!Y577="","",[4]道具信息!Y577)</f>
        <v/>
      </c>
      <c r="Z577" s="19" t="str">
        <f>IF([4]道具信息!Z577="","",[4]道具信息!Z577)</f>
        <v/>
      </c>
    </row>
    <row r="578" spans="1:26" x14ac:dyDescent="0.15">
      <c r="A578" s="19" t="str">
        <f>IF([4]道具信息!A578="","",[4]道具信息!A578)</f>
        <v/>
      </c>
      <c r="B578" s="19" t="str">
        <f>IF([4]道具信息!B578="","",[4]道具信息!B578)</f>
        <v/>
      </c>
      <c r="C578" s="19" t="str">
        <f>IF([4]道具信息!C578="","",[4]道具信息!C578)</f>
        <v/>
      </c>
      <c r="D578" s="19" t="str">
        <f>IF([4]道具信息!D578="","",[4]道具信息!D578)</f>
        <v/>
      </c>
      <c r="E578" s="19" t="str">
        <f>IF([4]道具信息!E578="","",[4]道具信息!E578)</f>
        <v/>
      </c>
      <c r="F578" s="19" t="str">
        <f>IF([4]道具信息!F578="","",[4]道具信息!F578)</f>
        <v/>
      </c>
      <c r="G578" s="19" t="str">
        <f>IF([4]道具信息!G578="","",[4]道具信息!G578)</f>
        <v/>
      </c>
      <c r="H578" s="19" t="str">
        <f>IF([4]道具信息!H578="","",[4]道具信息!H578)</f>
        <v/>
      </c>
      <c r="I578" s="19" t="str">
        <f>IF([4]道具信息!I578="","",[4]道具信息!I578)</f>
        <v/>
      </c>
      <c r="J578" s="19" t="str">
        <f>IF([4]道具信息!J578="","",[4]道具信息!J578)</f>
        <v/>
      </c>
      <c r="K578" s="19" t="str">
        <f>IF([4]道具信息!K578="","",[4]道具信息!K578)</f>
        <v/>
      </c>
      <c r="L578" s="19" t="str">
        <f>IF([4]道具信息!L578="","",[4]道具信息!L578)</f>
        <v/>
      </c>
      <c r="M578" s="19" t="str">
        <f>IF([4]道具信息!M578="","",[4]道具信息!M578)</f>
        <v/>
      </c>
      <c r="N578" s="19" t="str">
        <f>IF([4]道具信息!N578="","",[4]道具信息!N578)</f>
        <v/>
      </c>
      <c r="O578" s="19" t="str">
        <f>IF([4]道具信息!O578="","",[4]道具信息!O578)</f>
        <v/>
      </c>
      <c r="P578" s="19" t="str">
        <f>IF([4]道具信息!P578="","",[4]道具信息!P578)</f>
        <v/>
      </c>
      <c r="Q578" s="19" t="str">
        <f>IF([4]道具信息!Q578="","",[4]道具信息!Q578)</f>
        <v/>
      </c>
      <c r="R578" s="19" t="str">
        <f>IF([4]道具信息!R578="","",[4]道具信息!R578)</f>
        <v/>
      </c>
      <c r="S578" s="19" t="str">
        <f>IF([4]道具信息!S578="","",[4]道具信息!S578)</f>
        <v/>
      </c>
      <c r="T578" s="19" t="str">
        <f>IF([4]道具信息!T578="","",[4]道具信息!T578)</f>
        <v/>
      </c>
      <c r="U578" s="19" t="str">
        <f>IF([4]道具信息!U578="","",[4]道具信息!U578)</f>
        <v/>
      </c>
      <c r="V578" s="19" t="str">
        <f>IF([4]道具信息!V578="","",[4]道具信息!V578)</f>
        <v/>
      </c>
      <c r="W578" s="19" t="str">
        <f>IF([4]道具信息!W578="","",[4]道具信息!W578)</f>
        <v/>
      </c>
      <c r="X578" s="19" t="str">
        <f>IF([4]道具信息!X578="","",[4]道具信息!X578)</f>
        <v/>
      </c>
      <c r="Y578" s="19" t="str">
        <f>IF([4]道具信息!Y578="","",[4]道具信息!Y578)</f>
        <v/>
      </c>
      <c r="Z578" s="19" t="str">
        <f>IF([4]道具信息!Z578="","",[4]道具信息!Z578)</f>
        <v/>
      </c>
    </row>
    <row r="579" spans="1:26" x14ac:dyDescent="0.15">
      <c r="A579" s="19" t="str">
        <f>IF([4]道具信息!A579="","",[4]道具信息!A579)</f>
        <v/>
      </c>
      <c r="B579" s="19" t="str">
        <f>IF([4]道具信息!B579="","",[4]道具信息!B579)</f>
        <v/>
      </c>
      <c r="C579" s="19" t="str">
        <f>IF([4]道具信息!C579="","",[4]道具信息!C579)</f>
        <v/>
      </c>
      <c r="D579" s="19" t="str">
        <f>IF([4]道具信息!D579="","",[4]道具信息!D579)</f>
        <v/>
      </c>
      <c r="E579" s="19" t="str">
        <f>IF([4]道具信息!E579="","",[4]道具信息!E579)</f>
        <v/>
      </c>
      <c r="F579" s="19" t="str">
        <f>IF([4]道具信息!F579="","",[4]道具信息!F579)</f>
        <v/>
      </c>
      <c r="G579" s="19" t="str">
        <f>IF([4]道具信息!G579="","",[4]道具信息!G579)</f>
        <v/>
      </c>
      <c r="H579" s="19" t="str">
        <f>IF([4]道具信息!H579="","",[4]道具信息!H579)</f>
        <v/>
      </c>
      <c r="I579" s="19" t="str">
        <f>IF([4]道具信息!I579="","",[4]道具信息!I579)</f>
        <v/>
      </c>
      <c r="J579" s="19" t="str">
        <f>IF([4]道具信息!J579="","",[4]道具信息!J579)</f>
        <v/>
      </c>
      <c r="K579" s="19" t="str">
        <f>IF([4]道具信息!K579="","",[4]道具信息!K579)</f>
        <v/>
      </c>
      <c r="L579" s="19" t="str">
        <f>IF([4]道具信息!L579="","",[4]道具信息!L579)</f>
        <v/>
      </c>
      <c r="M579" s="19" t="str">
        <f>IF([4]道具信息!M579="","",[4]道具信息!M579)</f>
        <v/>
      </c>
      <c r="N579" s="19" t="str">
        <f>IF([4]道具信息!N579="","",[4]道具信息!N579)</f>
        <v/>
      </c>
      <c r="O579" s="19" t="str">
        <f>IF([4]道具信息!O579="","",[4]道具信息!O579)</f>
        <v/>
      </c>
      <c r="P579" s="19" t="str">
        <f>IF([4]道具信息!P579="","",[4]道具信息!P579)</f>
        <v/>
      </c>
      <c r="Q579" s="19" t="str">
        <f>IF([4]道具信息!Q579="","",[4]道具信息!Q579)</f>
        <v/>
      </c>
      <c r="R579" s="19" t="str">
        <f>IF([4]道具信息!R579="","",[4]道具信息!R579)</f>
        <v/>
      </c>
      <c r="S579" s="19" t="str">
        <f>IF([4]道具信息!S579="","",[4]道具信息!S579)</f>
        <v/>
      </c>
      <c r="T579" s="19" t="str">
        <f>IF([4]道具信息!T579="","",[4]道具信息!T579)</f>
        <v/>
      </c>
      <c r="U579" s="19" t="str">
        <f>IF([4]道具信息!U579="","",[4]道具信息!U579)</f>
        <v/>
      </c>
      <c r="V579" s="19" t="str">
        <f>IF([4]道具信息!V579="","",[4]道具信息!V579)</f>
        <v/>
      </c>
      <c r="W579" s="19" t="str">
        <f>IF([4]道具信息!W579="","",[4]道具信息!W579)</f>
        <v/>
      </c>
      <c r="X579" s="19" t="str">
        <f>IF([4]道具信息!X579="","",[4]道具信息!X579)</f>
        <v/>
      </c>
      <c r="Y579" s="19" t="str">
        <f>IF([4]道具信息!Y579="","",[4]道具信息!Y579)</f>
        <v/>
      </c>
      <c r="Z579" s="19" t="str">
        <f>IF([4]道具信息!Z579="","",[4]道具信息!Z579)</f>
        <v/>
      </c>
    </row>
    <row r="580" spans="1:26" x14ac:dyDescent="0.15">
      <c r="A580" s="19" t="str">
        <f>IF([4]道具信息!A580="","",[4]道具信息!A580)</f>
        <v/>
      </c>
      <c r="B580" s="19" t="str">
        <f>IF([4]道具信息!B580="","",[4]道具信息!B580)</f>
        <v/>
      </c>
      <c r="C580" s="19" t="str">
        <f>IF([4]道具信息!C580="","",[4]道具信息!C580)</f>
        <v/>
      </c>
      <c r="D580" s="19" t="str">
        <f>IF([4]道具信息!D580="","",[4]道具信息!D580)</f>
        <v/>
      </c>
      <c r="E580" s="19" t="str">
        <f>IF([4]道具信息!E580="","",[4]道具信息!E580)</f>
        <v/>
      </c>
      <c r="F580" s="19" t="str">
        <f>IF([4]道具信息!F580="","",[4]道具信息!F580)</f>
        <v/>
      </c>
      <c r="G580" s="19" t="str">
        <f>IF([4]道具信息!G580="","",[4]道具信息!G580)</f>
        <v/>
      </c>
      <c r="H580" s="19" t="str">
        <f>IF([4]道具信息!H580="","",[4]道具信息!H580)</f>
        <v/>
      </c>
      <c r="I580" s="19" t="str">
        <f>IF([4]道具信息!I580="","",[4]道具信息!I580)</f>
        <v/>
      </c>
      <c r="J580" s="19" t="str">
        <f>IF([4]道具信息!J580="","",[4]道具信息!J580)</f>
        <v/>
      </c>
      <c r="K580" s="19" t="str">
        <f>IF([4]道具信息!K580="","",[4]道具信息!K580)</f>
        <v/>
      </c>
      <c r="L580" s="19" t="str">
        <f>IF([4]道具信息!L580="","",[4]道具信息!L580)</f>
        <v/>
      </c>
      <c r="M580" s="19" t="str">
        <f>IF([4]道具信息!M580="","",[4]道具信息!M580)</f>
        <v/>
      </c>
      <c r="N580" s="19" t="str">
        <f>IF([4]道具信息!N580="","",[4]道具信息!N580)</f>
        <v/>
      </c>
      <c r="O580" s="19" t="str">
        <f>IF([4]道具信息!O580="","",[4]道具信息!O580)</f>
        <v/>
      </c>
      <c r="P580" s="19" t="str">
        <f>IF([4]道具信息!P580="","",[4]道具信息!P580)</f>
        <v/>
      </c>
      <c r="Q580" s="19" t="str">
        <f>IF([4]道具信息!Q580="","",[4]道具信息!Q580)</f>
        <v/>
      </c>
      <c r="R580" s="19" t="str">
        <f>IF([4]道具信息!R580="","",[4]道具信息!R580)</f>
        <v/>
      </c>
      <c r="S580" s="19" t="str">
        <f>IF([4]道具信息!S580="","",[4]道具信息!S580)</f>
        <v/>
      </c>
      <c r="T580" s="19" t="str">
        <f>IF([4]道具信息!T580="","",[4]道具信息!T580)</f>
        <v/>
      </c>
      <c r="U580" s="19" t="str">
        <f>IF([4]道具信息!U580="","",[4]道具信息!U580)</f>
        <v/>
      </c>
      <c r="V580" s="19" t="str">
        <f>IF([4]道具信息!V580="","",[4]道具信息!V580)</f>
        <v/>
      </c>
      <c r="W580" s="19" t="str">
        <f>IF([4]道具信息!W580="","",[4]道具信息!W580)</f>
        <v/>
      </c>
      <c r="X580" s="19" t="str">
        <f>IF([4]道具信息!X580="","",[4]道具信息!X580)</f>
        <v/>
      </c>
      <c r="Y580" s="19" t="str">
        <f>IF([4]道具信息!Y580="","",[4]道具信息!Y580)</f>
        <v/>
      </c>
      <c r="Z580" s="19" t="str">
        <f>IF([4]道具信息!Z580="","",[4]道具信息!Z580)</f>
        <v/>
      </c>
    </row>
    <row r="581" spans="1:26" x14ac:dyDescent="0.15">
      <c r="A581" s="19" t="str">
        <f>IF([4]道具信息!A581="","",[4]道具信息!A581)</f>
        <v/>
      </c>
      <c r="B581" s="19" t="str">
        <f>IF([4]道具信息!B581="","",[4]道具信息!B581)</f>
        <v/>
      </c>
      <c r="C581" s="19" t="str">
        <f>IF([4]道具信息!C581="","",[4]道具信息!C581)</f>
        <v/>
      </c>
      <c r="D581" s="19" t="str">
        <f>IF([4]道具信息!D581="","",[4]道具信息!D581)</f>
        <v/>
      </c>
      <c r="E581" s="19" t="str">
        <f>IF([4]道具信息!E581="","",[4]道具信息!E581)</f>
        <v/>
      </c>
      <c r="F581" s="19" t="str">
        <f>IF([4]道具信息!F581="","",[4]道具信息!F581)</f>
        <v/>
      </c>
      <c r="G581" s="19" t="str">
        <f>IF([4]道具信息!G581="","",[4]道具信息!G581)</f>
        <v/>
      </c>
      <c r="H581" s="19" t="str">
        <f>IF([4]道具信息!H581="","",[4]道具信息!H581)</f>
        <v/>
      </c>
      <c r="I581" s="19" t="str">
        <f>IF([4]道具信息!I581="","",[4]道具信息!I581)</f>
        <v/>
      </c>
      <c r="J581" s="19" t="str">
        <f>IF([4]道具信息!J581="","",[4]道具信息!J581)</f>
        <v/>
      </c>
      <c r="K581" s="19" t="str">
        <f>IF([4]道具信息!K581="","",[4]道具信息!K581)</f>
        <v/>
      </c>
      <c r="L581" s="19" t="str">
        <f>IF([4]道具信息!L581="","",[4]道具信息!L581)</f>
        <v/>
      </c>
      <c r="M581" s="19" t="str">
        <f>IF([4]道具信息!M581="","",[4]道具信息!M581)</f>
        <v/>
      </c>
      <c r="N581" s="19" t="str">
        <f>IF([4]道具信息!N581="","",[4]道具信息!N581)</f>
        <v/>
      </c>
      <c r="O581" s="19" t="str">
        <f>IF([4]道具信息!O581="","",[4]道具信息!O581)</f>
        <v/>
      </c>
      <c r="P581" s="19" t="str">
        <f>IF([4]道具信息!P581="","",[4]道具信息!P581)</f>
        <v/>
      </c>
      <c r="Q581" s="19" t="str">
        <f>IF([4]道具信息!Q581="","",[4]道具信息!Q581)</f>
        <v/>
      </c>
      <c r="R581" s="19" t="str">
        <f>IF([4]道具信息!R581="","",[4]道具信息!R581)</f>
        <v/>
      </c>
      <c r="S581" s="19" t="str">
        <f>IF([4]道具信息!S581="","",[4]道具信息!S581)</f>
        <v/>
      </c>
      <c r="T581" s="19" t="str">
        <f>IF([4]道具信息!T581="","",[4]道具信息!T581)</f>
        <v/>
      </c>
      <c r="U581" s="19" t="str">
        <f>IF([4]道具信息!U581="","",[4]道具信息!U581)</f>
        <v/>
      </c>
      <c r="V581" s="19" t="str">
        <f>IF([4]道具信息!V581="","",[4]道具信息!V581)</f>
        <v/>
      </c>
      <c r="W581" s="19" t="str">
        <f>IF([4]道具信息!W581="","",[4]道具信息!W581)</f>
        <v/>
      </c>
      <c r="X581" s="19" t="str">
        <f>IF([4]道具信息!X581="","",[4]道具信息!X581)</f>
        <v/>
      </c>
      <c r="Y581" s="19" t="str">
        <f>IF([4]道具信息!Y581="","",[4]道具信息!Y581)</f>
        <v/>
      </c>
      <c r="Z581" s="19" t="str">
        <f>IF([4]道具信息!Z581="","",[4]道具信息!Z581)</f>
        <v/>
      </c>
    </row>
    <row r="582" spans="1:26" x14ac:dyDescent="0.15">
      <c r="A582" s="19" t="str">
        <f>IF([4]道具信息!A582="","",[4]道具信息!A582)</f>
        <v/>
      </c>
      <c r="B582" s="19" t="str">
        <f>IF([4]道具信息!B582="","",[4]道具信息!B582)</f>
        <v/>
      </c>
      <c r="C582" s="19" t="str">
        <f>IF([4]道具信息!C582="","",[4]道具信息!C582)</f>
        <v/>
      </c>
      <c r="D582" s="19" t="str">
        <f>IF([4]道具信息!D582="","",[4]道具信息!D582)</f>
        <v/>
      </c>
      <c r="E582" s="19" t="str">
        <f>IF([4]道具信息!E582="","",[4]道具信息!E582)</f>
        <v/>
      </c>
      <c r="F582" s="19" t="str">
        <f>IF([4]道具信息!F582="","",[4]道具信息!F582)</f>
        <v/>
      </c>
      <c r="G582" s="19" t="str">
        <f>IF([4]道具信息!G582="","",[4]道具信息!G582)</f>
        <v/>
      </c>
      <c r="H582" s="19" t="str">
        <f>IF([4]道具信息!H582="","",[4]道具信息!H582)</f>
        <v/>
      </c>
      <c r="I582" s="19" t="str">
        <f>IF([4]道具信息!I582="","",[4]道具信息!I582)</f>
        <v/>
      </c>
      <c r="J582" s="19" t="str">
        <f>IF([4]道具信息!J582="","",[4]道具信息!J582)</f>
        <v/>
      </c>
      <c r="K582" s="19" t="str">
        <f>IF([4]道具信息!K582="","",[4]道具信息!K582)</f>
        <v/>
      </c>
      <c r="L582" s="19" t="str">
        <f>IF([4]道具信息!L582="","",[4]道具信息!L582)</f>
        <v/>
      </c>
      <c r="M582" s="19" t="str">
        <f>IF([4]道具信息!M582="","",[4]道具信息!M582)</f>
        <v/>
      </c>
      <c r="N582" s="19" t="str">
        <f>IF([4]道具信息!N582="","",[4]道具信息!N582)</f>
        <v/>
      </c>
      <c r="O582" s="19" t="str">
        <f>IF([4]道具信息!O582="","",[4]道具信息!O582)</f>
        <v/>
      </c>
      <c r="P582" s="19" t="str">
        <f>IF([4]道具信息!P582="","",[4]道具信息!P582)</f>
        <v/>
      </c>
      <c r="Q582" s="19" t="str">
        <f>IF([4]道具信息!Q582="","",[4]道具信息!Q582)</f>
        <v/>
      </c>
      <c r="R582" s="19" t="str">
        <f>IF([4]道具信息!R582="","",[4]道具信息!R582)</f>
        <v/>
      </c>
      <c r="S582" s="19" t="str">
        <f>IF([4]道具信息!S582="","",[4]道具信息!S582)</f>
        <v/>
      </c>
      <c r="T582" s="19" t="str">
        <f>IF([4]道具信息!T582="","",[4]道具信息!T582)</f>
        <v/>
      </c>
      <c r="U582" s="19" t="str">
        <f>IF([4]道具信息!U582="","",[4]道具信息!U582)</f>
        <v/>
      </c>
      <c r="V582" s="19" t="str">
        <f>IF([4]道具信息!V582="","",[4]道具信息!V582)</f>
        <v/>
      </c>
      <c r="W582" s="19" t="str">
        <f>IF([4]道具信息!W582="","",[4]道具信息!W582)</f>
        <v/>
      </c>
      <c r="X582" s="19" t="str">
        <f>IF([4]道具信息!X582="","",[4]道具信息!X582)</f>
        <v/>
      </c>
      <c r="Y582" s="19" t="str">
        <f>IF([4]道具信息!Y582="","",[4]道具信息!Y582)</f>
        <v/>
      </c>
      <c r="Z582" s="19" t="str">
        <f>IF([4]道具信息!Z582="","",[4]道具信息!Z582)</f>
        <v/>
      </c>
    </row>
    <row r="583" spans="1:26" x14ac:dyDescent="0.15">
      <c r="A583" s="19" t="str">
        <f>IF([4]道具信息!A583="","",[4]道具信息!A583)</f>
        <v/>
      </c>
      <c r="B583" s="19" t="str">
        <f>IF([4]道具信息!B583="","",[4]道具信息!B583)</f>
        <v/>
      </c>
      <c r="C583" s="19" t="str">
        <f>IF([4]道具信息!C583="","",[4]道具信息!C583)</f>
        <v/>
      </c>
      <c r="D583" s="19" t="str">
        <f>IF([4]道具信息!D583="","",[4]道具信息!D583)</f>
        <v/>
      </c>
      <c r="E583" s="19" t="str">
        <f>IF([4]道具信息!E583="","",[4]道具信息!E583)</f>
        <v/>
      </c>
      <c r="F583" s="19" t="str">
        <f>IF([4]道具信息!F583="","",[4]道具信息!F583)</f>
        <v/>
      </c>
      <c r="G583" s="19" t="str">
        <f>IF([4]道具信息!G583="","",[4]道具信息!G583)</f>
        <v/>
      </c>
      <c r="H583" s="19" t="str">
        <f>IF([4]道具信息!H583="","",[4]道具信息!H583)</f>
        <v/>
      </c>
      <c r="I583" s="19" t="str">
        <f>IF([4]道具信息!I583="","",[4]道具信息!I583)</f>
        <v/>
      </c>
      <c r="J583" s="19" t="str">
        <f>IF([4]道具信息!J583="","",[4]道具信息!J583)</f>
        <v/>
      </c>
      <c r="K583" s="19" t="str">
        <f>IF([4]道具信息!K583="","",[4]道具信息!K583)</f>
        <v/>
      </c>
      <c r="L583" s="19" t="str">
        <f>IF([4]道具信息!L583="","",[4]道具信息!L583)</f>
        <v/>
      </c>
      <c r="M583" s="19" t="str">
        <f>IF([4]道具信息!M583="","",[4]道具信息!M583)</f>
        <v/>
      </c>
      <c r="N583" s="19" t="str">
        <f>IF([4]道具信息!N583="","",[4]道具信息!N583)</f>
        <v/>
      </c>
      <c r="O583" s="19" t="str">
        <f>IF([4]道具信息!O583="","",[4]道具信息!O583)</f>
        <v/>
      </c>
      <c r="P583" s="19" t="str">
        <f>IF([4]道具信息!P583="","",[4]道具信息!P583)</f>
        <v/>
      </c>
      <c r="Q583" s="19" t="str">
        <f>IF([4]道具信息!Q583="","",[4]道具信息!Q583)</f>
        <v/>
      </c>
      <c r="R583" s="19" t="str">
        <f>IF([4]道具信息!R583="","",[4]道具信息!R583)</f>
        <v/>
      </c>
      <c r="S583" s="19" t="str">
        <f>IF([4]道具信息!S583="","",[4]道具信息!S583)</f>
        <v/>
      </c>
      <c r="T583" s="19" t="str">
        <f>IF([4]道具信息!T583="","",[4]道具信息!T583)</f>
        <v/>
      </c>
      <c r="U583" s="19" t="str">
        <f>IF([4]道具信息!U583="","",[4]道具信息!U583)</f>
        <v/>
      </c>
      <c r="V583" s="19" t="str">
        <f>IF([4]道具信息!V583="","",[4]道具信息!V583)</f>
        <v/>
      </c>
      <c r="W583" s="19" t="str">
        <f>IF([4]道具信息!W583="","",[4]道具信息!W583)</f>
        <v/>
      </c>
      <c r="X583" s="19" t="str">
        <f>IF([4]道具信息!X583="","",[4]道具信息!X583)</f>
        <v/>
      </c>
      <c r="Y583" s="19" t="str">
        <f>IF([4]道具信息!Y583="","",[4]道具信息!Y583)</f>
        <v/>
      </c>
      <c r="Z583" s="19" t="str">
        <f>IF([4]道具信息!Z583="","",[4]道具信息!Z583)</f>
        <v/>
      </c>
    </row>
    <row r="584" spans="1:26" x14ac:dyDescent="0.15">
      <c r="A584" s="19" t="str">
        <f>IF([4]道具信息!A584="","",[4]道具信息!A584)</f>
        <v/>
      </c>
      <c r="B584" s="19" t="str">
        <f>IF([4]道具信息!B584="","",[4]道具信息!B584)</f>
        <v/>
      </c>
      <c r="C584" s="19" t="str">
        <f>IF([4]道具信息!C584="","",[4]道具信息!C584)</f>
        <v/>
      </c>
      <c r="D584" s="19" t="str">
        <f>IF([4]道具信息!D584="","",[4]道具信息!D584)</f>
        <v/>
      </c>
      <c r="E584" s="19" t="str">
        <f>IF([4]道具信息!E584="","",[4]道具信息!E584)</f>
        <v/>
      </c>
      <c r="F584" s="19" t="str">
        <f>IF([4]道具信息!F584="","",[4]道具信息!F584)</f>
        <v/>
      </c>
      <c r="G584" s="19" t="str">
        <f>IF([4]道具信息!G584="","",[4]道具信息!G584)</f>
        <v/>
      </c>
      <c r="H584" s="19" t="str">
        <f>IF([4]道具信息!H584="","",[4]道具信息!H584)</f>
        <v/>
      </c>
      <c r="I584" s="19" t="str">
        <f>IF([4]道具信息!I584="","",[4]道具信息!I584)</f>
        <v/>
      </c>
      <c r="J584" s="19" t="str">
        <f>IF([4]道具信息!J584="","",[4]道具信息!J584)</f>
        <v/>
      </c>
      <c r="K584" s="19" t="str">
        <f>IF([4]道具信息!K584="","",[4]道具信息!K584)</f>
        <v/>
      </c>
      <c r="L584" s="19" t="str">
        <f>IF([4]道具信息!L584="","",[4]道具信息!L584)</f>
        <v/>
      </c>
      <c r="M584" s="19" t="str">
        <f>IF([4]道具信息!M584="","",[4]道具信息!M584)</f>
        <v/>
      </c>
      <c r="N584" s="19" t="str">
        <f>IF([4]道具信息!N584="","",[4]道具信息!N584)</f>
        <v/>
      </c>
      <c r="O584" s="19" t="str">
        <f>IF([4]道具信息!O584="","",[4]道具信息!O584)</f>
        <v/>
      </c>
      <c r="P584" s="19" t="str">
        <f>IF([4]道具信息!P584="","",[4]道具信息!P584)</f>
        <v/>
      </c>
      <c r="Q584" s="19" t="str">
        <f>IF([4]道具信息!Q584="","",[4]道具信息!Q584)</f>
        <v/>
      </c>
      <c r="R584" s="19" t="str">
        <f>IF([4]道具信息!R584="","",[4]道具信息!R584)</f>
        <v/>
      </c>
      <c r="S584" s="19" t="str">
        <f>IF([4]道具信息!S584="","",[4]道具信息!S584)</f>
        <v/>
      </c>
      <c r="T584" s="19" t="str">
        <f>IF([4]道具信息!T584="","",[4]道具信息!T584)</f>
        <v/>
      </c>
      <c r="U584" s="19" t="str">
        <f>IF([4]道具信息!U584="","",[4]道具信息!U584)</f>
        <v/>
      </c>
      <c r="V584" s="19" t="str">
        <f>IF([4]道具信息!V584="","",[4]道具信息!V584)</f>
        <v/>
      </c>
      <c r="W584" s="19" t="str">
        <f>IF([4]道具信息!W584="","",[4]道具信息!W584)</f>
        <v/>
      </c>
      <c r="X584" s="19" t="str">
        <f>IF([4]道具信息!X584="","",[4]道具信息!X584)</f>
        <v/>
      </c>
      <c r="Y584" s="19" t="str">
        <f>IF([4]道具信息!Y584="","",[4]道具信息!Y584)</f>
        <v/>
      </c>
      <c r="Z584" s="19" t="str">
        <f>IF([4]道具信息!Z584="","",[4]道具信息!Z584)</f>
        <v/>
      </c>
    </row>
    <row r="585" spans="1:26" x14ac:dyDescent="0.15">
      <c r="A585" s="19" t="str">
        <f>IF([4]道具信息!A585="","",[4]道具信息!A585)</f>
        <v/>
      </c>
      <c r="B585" s="19" t="str">
        <f>IF([4]道具信息!B585="","",[4]道具信息!B585)</f>
        <v/>
      </c>
      <c r="C585" s="19" t="str">
        <f>IF([4]道具信息!C585="","",[4]道具信息!C585)</f>
        <v/>
      </c>
      <c r="D585" s="19" t="str">
        <f>IF([4]道具信息!D585="","",[4]道具信息!D585)</f>
        <v/>
      </c>
      <c r="E585" s="19" t="str">
        <f>IF([4]道具信息!E585="","",[4]道具信息!E585)</f>
        <v/>
      </c>
      <c r="F585" s="19" t="str">
        <f>IF([4]道具信息!F585="","",[4]道具信息!F585)</f>
        <v/>
      </c>
      <c r="G585" s="19" t="str">
        <f>IF([4]道具信息!G585="","",[4]道具信息!G585)</f>
        <v/>
      </c>
      <c r="H585" s="19" t="str">
        <f>IF([4]道具信息!H585="","",[4]道具信息!H585)</f>
        <v/>
      </c>
      <c r="I585" s="19" t="str">
        <f>IF([4]道具信息!I585="","",[4]道具信息!I585)</f>
        <v/>
      </c>
      <c r="J585" s="19" t="str">
        <f>IF([4]道具信息!J585="","",[4]道具信息!J585)</f>
        <v/>
      </c>
      <c r="K585" s="19" t="str">
        <f>IF([4]道具信息!K585="","",[4]道具信息!K585)</f>
        <v/>
      </c>
      <c r="L585" s="19" t="str">
        <f>IF([4]道具信息!L585="","",[4]道具信息!L585)</f>
        <v/>
      </c>
      <c r="M585" s="19" t="str">
        <f>IF([4]道具信息!M585="","",[4]道具信息!M585)</f>
        <v/>
      </c>
      <c r="N585" s="19" t="str">
        <f>IF([4]道具信息!N585="","",[4]道具信息!N585)</f>
        <v/>
      </c>
      <c r="O585" s="19" t="str">
        <f>IF([4]道具信息!O585="","",[4]道具信息!O585)</f>
        <v/>
      </c>
      <c r="P585" s="19" t="str">
        <f>IF([4]道具信息!P585="","",[4]道具信息!P585)</f>
        <v/>
      </c>
      <c r="Q585" s="19" t="str">
        <f>IF([4]道具信息!Q585="","",[4]道具信息!Q585)</f>
        <v/>
      </c>
      <c r="R585" s="19" t="str">
        <f>IF([4]道具信息!R585="","",[4]道具信息!R585)</f>
        <v/>
      </c>
      <c r="S585" s="19" t="str">
        <f>IF([4]道具信息!S585="","",[4]道具信息!S585)</f>
        <v/>
      </c>
      <c r="T585" s="19" t="str">
        <f>IF([4]道具信息!T585="","",[4]道具信息!T585)</f>
        <v/>
      </c>
      <c r="U585" s="19" t="str">
        <f>IF([4]道具信息!U585="","",[4]道具信息!U585)</f>
        <v/>
      </c>
      <c r="V585" s="19" t="str">
        <f>IF([4]道具信息!V585="","",[4]道具信息!V585)</f>
        <v/>
      </c>
      <c r="W585" s="19" t="str">
        <f>IF([4]道具信息!W585="","",[4]道具信息!W585)</f>
        <v/>
      </c>
      <c r="X585" s="19" t="str">
        <f>IF([4]道具信息!X585="","",[4]道具信息!X585)</f>
        <v/>
      </c>
      <c r="Y585" s="19" t="str">
        <f>IF([4]道具信息!Y585="","",[4]道具信息!Y585)</f>
        <v/>
      </c>
      <c r="Z585" s="19" t="str">
        <f>IF([4]道具信息!Z585="","",[4]道具信息!Z585)</f>
        <v/>
      </c>
    </row>
    <row r="586" spans="1:26" x14ac:dyDescent="0.15">
      <c r="A586" s="19" t="str">
        <f>IF([4]道具信息!A586="","",[4]道具信息!A586)</f>
        <v/>
      </c>
      <c r="B586" s="19" t="str">
        <f>IF([4]道具信息!B586="","",[4]道具信息!B586)</f>
        <v/>
      </c>
      <c r="C586" s="19" t="str">
        <f>IF([4]道具信息!C586="","",[4]道具信息!C586)</f>
        <v/>
      </c>
      <c r="D586" s="19" t="str">
        <f>IF([4]道具信息!D586="","",[4]道具信息!D586)</f>
        <v/>
      </c>
      <c r="E586" s="19" t="str">
        <f>IF([4]道具信息!E586="","",[4]道具信息!E586)</f>
        <v/>
      </c>
      <c r="F586" s="19" t="str">
        <f>IF([4]道具信息!F586="","",[4]道具信息!F586)</f>
        <v/>
      </c>
      <c r="G586" s="19" t="str">
        <f>IF([4]道具信息!G586="","",[4]道具信息!G586)</f>
        <v/>
      </c>
      <c r="H586" s="19" t="str">
        <f>IF([4]道具信息!H586="","",[4]道具信息!H586)</f>
        <v/>
      </c>
      <c r="I586" s="19" t="str">
        <f>IF([4]道具信息!I586="","",[4]道具信息!I586)</f>
        <v/>
      </c>
      <c r="J586" s="19" t="str">
        <f>IF([4]道具信息!J586="","",[4]道具信息!J586)</f>
        <v/>
      </c>
      <c r="K586" s="19" t="str">
        <f>IF([4]道具信息!K586="","",[4]道具信息!K586)</f>
        <v/>
      </c>
      <c r="L586" s="19" t="str">
        <f>IF([4]道具信息!L586="","",[4]道具信息!L586)</f>
        <v/>
      </c>
      <c r="M586" s="19" t="str">
        <f>IF([4]道具信息!M586="","",[4]道具信息!M586)</f>
        <v/>
      </c>
      <c r="N586" s="19" t="str">
        <f>IF([4]道具信息!N586="","",[4]道具信息!N586)</f>
        <v/>
      </c>
      <c r="O586" s="19" t="str">
        <f>IF([4]道具信息!O586="","",[4]道具信息!O586)</f>
        <v/>
      </c>
      <c r="P586" s="19" t="str">
        <f>IF([4]道具信息!P586="","",[4]道具信息!P586)</f>
        <v/>
      </c>
      <c r="Q586" s="19" t="str">
        <f>IF([4]道具信息!Q586="","",[4]道具信息!Q586)</f>
        <v/>
      </c>
      <c r="R586" s="19" t="str">
        <f>IF([4]道具信息!R586="","",[4]道具信息!R586)</f>
        <v/>
      </c>
      <c r="S586" s="19" t="str">
        <f>IF([4]道具信息!S586="","",[4]道具信息!S586)</f>
        <v/>
      </c>
      <c r="T586" s="19" t="str">
        <f>IF([4]道具信息!T586="","",[4]道具信息!T586)</f>
        <v/>
      </c>
      <c r="U586" s="19" t="str">
        <f>IF([4]道具信息!U586="","",[4]道具信息!U586)</f>
        <v/>
      </c>
      <c r="V586" s="19" t="str">
        <f>IF([4]道具信息!V586="","",[4]道具信息!V586)</f>
        <v/>
      </c>
      <c r="W586" s="19" t="str">
        <f>IF([4]道具信息!W586="","",[4]道具信息!W586)</f>
        <v/>
      </c>
      <c r="X586" s="19" t="str">
        <f>IF([4]道具信息!X586="","",[4]道具信息!X586)</f>
        <v/>
      </c>
      <c r="Y586" s="19" t="str">
        <f>IF([4]道具信息!Y586="","",[4]道具信息!Y586)</f>
        <v/>
      </c>
      <c r="Z586" s="19" t="str">
        <f>IF([4]道具信息!Z586="","",[4]道具信息!Z586)</f>
        <v/>
      </c>
    </row>
    <row r="587" spans="1:26" x14ac:dyDescent="0.15">
      <c r="A587" s="19" t="str">
        <f>IF([4]道具信息!A587="","",[4]道具信息!A587)</f>
        <v/>
      </c>
      <c r="B587" s="19" t="str">
        <f>IF([4]道具信息!B587="","",[4]道具信息!B587)</f>
        <v/>
      </c>
      <c r="C587" s="19" t="str">
        <f>IF([4]道具信息!C587="","",[4]道具信息!C587)</f>
        <v/>
      </c>
      <c r="D587" s="19" t="str">
        <f>IF([4]道具信息!D587="","",[4]道具信息!D587)</f>
        <v/>
      </c>
      <c r="E587" s="19" t="str">
        <f>IF([4]道具信息!E587="","",[4]道具信息!E587)</f>
        <v/>
      </c>
      <c r="F587" s="19" t="str">
        <f>IF([4]道具信息!F587="","",[4]道具信息!F587)</f>
        <v/>
      </c>
      <c r="G587" s="19" t="str">
        <f>IF([4]道具信息!G587="","",[4]道具信息!G587)</f>
        <v/>
      </c>
      <c r="H587" s="19" t="str">
        <f>IF([4]道具信息!H587="","",[4]道具信息!H587)</f>
        <v/>
      </c>
      <c r="I587" s="19" t="str">
        <f>IF([4]道具信息!I587="","",[4]道具信息!I587)</f>
        <v/>
      </c>
      <c r="J587" s="19" t="str">
        <f>IF([4]道具信息!J587="","",[4]道具信息!J587)</f>
        <v/>
      </c>
      <c r="K587" s="19" t="str">
        <f>IF([4]道具信息!K587="","",[4]道具信息!K587)</f>
        <v/>
      </c>
      <c r="L587" s="19" t="str">
        <f>IF([4]道具信息!L587="","",[4]道具信息!L587)</f>
        <v/>
      </c>
      <c r="M587" s="19" t="str">
        <f>IF([4]道具信息!M587="","",[4]道具信息!M587)</f>
        <v/>
      </c>
      <c r="N587" s="19" t="str">
        <f>IF([4]道具信息!N587="","",[4]道具信息!N587)</f>
        <v/>
      </c>
      <c r="O587" s="19" t="str">
        <f>IF([4]道具信息!O587="","",[4]道具信息!O587)</f>
        <v/>
      </c>
      <c r="P587" s="19" t="str">
        <f>IF([4]道具信息!P587="","",[4]道具信息!P587)</f>
        <v/>
      </c>
      <c r="Q587" s="19" t="str">
        <f>IF([4]道具信息!Q587="","",[4]道具信息!Q587)</f>
        <v/>
      </c>
      <c r="R587" s="19" t="str">
        <f>IF([4]道具信息!R587="","",[4]道具信息!R587)</f>
        <v/>
      </c>
      <c r="S587" s="19" t="str">
        <f>IF([4]道具信息!S587="","",[4]道具信息!S587)</f>
        <v/>
      </c>
      <c r="T587" s="19" t="str">
        <f>IF([4]道具信息!T587="","",[4]道具信息!T587)</f>
        <v/>
      </c>
      <c r="U587" s="19" t="str">
        <f>IF([4]道具信息!U587="","",[4]道具信息!U587)</f>
        <v/>
      </c>
      <c r="V587" s="19" t="str">
        <f>IF([4]道具信息!V587="","",[4]道具信息!V587)</f>
        <v/>
      </c>
      <c r="W587" s="19" t="str">
        <f>IF([4]道具信息!W587="","",[4]道具信息!W587)</f>
        <v/>
      </c>
      <c r="X587" s="19" t="str">
        <f>IF([4]道具信息!X587="","",[4]道具信息!X587)</f>
        <v/>
      </c>
      <c r="Y587" s="19" t="str">
        <f>IF([4]道具信息!Y587="","",[4]道具信息!Y587)</f>
        <v/>
      </c>
      <c r="Z587" s="19" t="str">
        <f>IF([4]道具信息!Z587="","",[4]道具信息!Z587)</f>
        <v/>
      </c>
    </row>
    <row r="588" spans="1:26" x14ac:dyDescent="0.15">
      <c r="A588" s="19" t="str">
        <f>IF([4]道具信息!A588="","",[4]道具信息!A588)</f>
        <v/>
      </c>
      <c r="B588" s="19" t="str">
        <f>IF([4]道具信息!B588="","",[4]道具信息!B588)</f>
        <v/>
      </c>
      <c r="C588" s="19" t="str">
        <f>IF([4]道具信息!C588="","",[4]道具信息!C588)</f>
        <v/>
      </c>
      <c r="D588" s="19" t="str">
        <f>IF([4]道具信息!D588="","",[4]道具信息!D588)</f>
        <v/>
      </c>
      <c r="E588" s="19" t="str">
        <f>IF([4]道具信息!E588="","",[4]道具信息!E588)</f>
        <v/>
      </c>
      <c r="F588" s="19" t="str">
        <f>IF([4]道具信息!F588="","",[4]道具信息!F588)</f>
        <v/>
      </c>
      <c r="G588" s="19" t="str">
        <f>IF([4]道具信息!G588="","",[4]道具信息!G588)</f>
        <v/>
      </c>
      <c r="H588" s="19" t="str">
        <f>IF([4]道具信息!H588="","",[4]道具信息!H588)</f>
        <v/>
      </c>
      <c r="I588" s="19" t="str">
        <f>IF([4]道具信息!I588="","",[4]道具信息!I588)</f>
        <v/>
      </c>
      <c r="J588" s="19" t="str">
        <f>IF([4]道具信息!J588="","",[4]道具信息!J588)</f>
        <v/>
      </c>
      <c r="K588" s="19" t="str">
        <f>IF([4]道具信息!K588="","",[4]道具信息!K588)</f>
        <v/>
      </c>
      <c r="L588" s="19" t="str">
        <f>IF([4]道具信息!L588="","",[4]道具信息!L588)</f>
        <v/>
      </c>
      <c r="M588" s="19" t="str">
        <f>IF([4]道具信息!M588="","",[4]道具信息!M588)</f>
        <v/>
      </c>
      <c r="N588" s="19" t="str">
        <f>IF([4]道具信息!N588="","",[4]道具信息!N588)</f>
        <v/>
      </c>
      <c r="O588" s="19" t="str">
        <f>IF([4]道具信息!O588="","",[4]道具信息!O588)</f>
        <v/>
      </c>
      <c r="P588" s="19" t="str">
        <f>IF([4]道具信息!P588="","",[4]道具信息!P588)</f>
        <v/>
      </c>
      <c r="Q588" s="19" t="str">
        <f>IF([4]道具信息!Q588="","",[4]道具信息!Q588)</f>
        <v/>
      </c>
      <c r="R588" s="19" t="str">
        <f>IF([4]道具信息!R588="","",[4]道具信息!R588)</f>
        <v/>
      </c>
      <c r="S588" s="19" t="str">
        <f>IF([4]道具信息!S588="","",[4]道具信息!S588)</f>
        <v/>
      </c>
      <c r="T588" s="19" t="str">
        <f>IF([4]道具信息!T588="","",[4]道具信息!T588)</f>
        <v/>
      </c>
      <c r="U588" s="19" t="str">
        <f>IF([4]道具信息!U588="","",[4]道具信息!U588)</f>
        <v/>
      </c>
      <c r="V588" s="19" t="str">
        <f>IF([4]道具信息!V588="","",[4]道具信息!V588)</f>
        <v/>
      </c>
      <c r="W588" s="19" t="str">
        <f>IF([4]道具信息!W588="","",[4]道具信息!W588)</f>
        <v/>
      </c>
      <c r="X588" s="19" t="str">
        <f>IF([4]道具信息!X588="","",[4]道具信息!X588)</f>
        <v/>
      </c>
      <c r="Y588" s="19" t="str">
        <f>IF([4]道具信息!Y588="","",[4]道具信息!Y588)</f>
        <v/>
      </c>
      <c r="Z588" s="19" t="str">
        <f>IF([4]道具信息!Z588="","",[4]道具信息!Z588)</f>
        <v/>
      </c>
    </row>
    <row r="589" spans="1:26" x14ac:dyDescent="0.15">
      <c r="A589" s="19" t="str">
        <f>IF([4]道具信息!A589="","",[4]道具信息!A589)</f>
        <v/>
      </c>
      <c r="B589" s="19" t="str">
        <f>IF([4]道具信息!B589="","",[4]道具信息!B589)</f>
        <v/>
      </c>
      <c r="C589" s="19" t="str">
        <f>IF([4]道具信息!C589="","",[4]道具信息!C589)</f>
        <v/>
      </c>
      <c r="D589" s="19" t="str">
        <f>IF([4]道具信息!D589="","",[4]道具信息!D589)</f>
        <v/>
      </c>
      <c r="E589" s="19" t="str">
        <f>IF([4]道具信息!E589="","",[4]道具信息!E589)</f>
        <v/>
      </c>
      <c r="F589" s="19" t="str">
        <f>IF([4]道具信息!F589="","",[4]道具信息!F589)</f>
        <v/>
      </c>
      <c r="G589" s="19" t="str">
        <f>IF([4]道具信息!G589="","",[4]道具信息!G589)</f>
        <v/>
      </c>
      <c r="H589" s="19" t="str">
        <f>IF([4]道具信息!H589="","",[4]道具信息!H589)</f>
        <v/>
      </c>
      <c r="I589" s="19" t="str">
        <f>IF([4]道具信息!I589="","",[4]道具信息!I589)</f>
        <v/>
      </c>
      <c r="J589" s="19" t="str">
        <f>IF([4]道具信息!J589="","",[4]道具信息!J589)</f>
        <v/>
      </c>
      <c r="K589" s="19" t="str">
        <f>IF([4]道具信息!K589="","",[4]道具信息!K589)</f>
        <v/>
      </c>
      <c r="L589" s="19" t="str">
        <f>IF([4]道具信息!L589="","",[4]道具信息!L589)</f>
        <v/>
      </c>
      <c r="M589" s="19" t="str">
        <f>IF([4]道具信息!M589="","",[4]道具信息!M589)</f>
        <v/>
      </c>
      <c r="N589" s="19" t="str">
        <f>IF([4]道具信息!N589="","",[4]道具信息!N589)</f>
        <v/>
      </c>
      <c r="O589" s="19" t="str">
        <f>IF([4]道具信息!O589="","",[4]道具信息!O589)</f>
        <v/>
      </c>
      <c r="P589" s="19" t="str">
        <f>IF([4]道具信息!P589="","",[4]道具信息!P589)</f>
        <v/>
      </c>
      <c r="Q589" s="19" t="str">
        <f>IF([4]道具信息!Q589="","",[4]道具信息!Q589)</f>
        <v/>
      </c>
      <c r="R589" s="19" t="str">
        <f>IF([4]道具信息!R589="","",[4]道具信息!R589)</f>
        <v/>
      </c>
      <c r="S589" s="19" t="str">
        <f>IF([4]道具信息!S589="","",[4]道具信息!S589)</f>
        <v/>
      </c>
      <c r="T589" s="19" t="str">
        <f>IF([4]道具信息!T589="","",[4]道具信息!T589)</f>
        <v/>
      </c>
      <c r="U589" s="19" t="str">
        <f>IF([4]道具信息!U589="","",[4]道具信息!U589)</f>
        <v/>
      </c>
      <c r="V589" s="19" t="str">
        <f>IF([4]道具信息!V589="","",[4]道具信息!V589)</f>
        <v/>
      </c>
      <c r="W589" s="19" t="str">
        <f>IF([4]道具信息!W589="","",[4]道具信息!W589)</f>
        <v/>
      </c>
      <c r="X589" s="19" t="str">
        <f>IF([4]道具信息!X589="","",[4]道具信息!X589)</f>
        <v/>
      </c>
      <c r="Y589" s="19" t="str">
        <f>IF([4]道具信息!Y589="","",[4]道具信息!Y589)</f>
        <v/>
      </c>
      <c r="Z589" s="19" t="str">
        <f>IF([4]道具信息!Z589="","",[4]道具信息!Z589)</f>
        <v/>
      </c>
    </row>
    <row r="590" spans="1:26" x14ac:dyDescent="0.15">
      <c r="A590" s="19" t="str">
        <f>IF([4]道具信息!A590="","",[4]道具信息!A590)</f>
        <v/>
      </c>
      <c r="B590" s="19" t="str">
        <f>IF([4]道具信息!B590="","",[4]道具信息!B590)</f>
        <v/>
      </c>
      <c r="C590" s="19" t="str">
        <f>IF([4]道具信息!C590="","",[4]道具信息!C590)</f>
        <v/>
      </c>
      <c r="D590" s="19" t="str">
        <f>IF([4]道具信息!D590="","",[4]道具信息!D590)</f>
        <v/>
      </c>
      <c r="E590" s="19" t="str">
        <f>IF([4]道具信息!E590="","",[4]道具信息!E590)</f>
        <v/>
      </c>
      <c r="F590" s="19" t="str">
        <f>IF([4]道具信息!F590="","",[4]道具信息!F590)</f>
        <v/>
      </c>
      <c r="G590" s="19" t="str">
        <f>IF([4]道具信息!G590="","",[4]道具信息!G590)</f>
        <v/>
      </c>
      <c r="H590" s="19" t="str">
        <f>IF([4]道具信息!H590="","",[4]道具信息!H590)</f>
        <v/>
      </c>
      <c r="I590" s="19" t="str">
        <f>IF([4]道具信息!I590="","",[4]道具信息!I590)</f>
        <v/>
      </c>
      <c r="J590" s="19" t="str">
        <f>IF([4]道具信息!J590="","",[4]道具信息!J590)</f>
        <v/>
      </c>
      <c r="K590" s="19" t="str">
        <f>IF([4]道具信息!K590="","",[4]道具信息!K590)</f>
        <v/>
      </c>
      <c r="L590" s="19" t="str">
        <f>IF([4]道具信息!L590="","",[4]道具信息!L590)</f>
        <v/>
      </c>
      <c r="M590" s="19" t="str">
        <f>IF([4]道具信息!M590="","",[4]道具信息!M590)</f>
        <v/>
      </c>
      <c r="N590" s="19" t="str">
        <f>IF([4]道具信息!N590="","",[4]道具信息!N590)</f>
        <v/>
      </c>
      <c r="O590" s="19" t="str">
        <f>IF([4]道具信息!O590="","",[4]道具信息!O590)</f>
        <v/>
      </c>
      <c r="P590" s="19" t="str">
        <f>IF([4]道具信息!P590="","",[4]道具信息!P590)</f>
        <v/>
      </c>
      <c r="Q590" s="19" t="str">
        <f>IF([4]道具信息!Q590="","",[4]道具信息!Q590)</f>
        <v/>
      </c>
      <c r="R590" s="19" t="str">
        <f>IF([4]道具信息!R590="","",[4]道具信息!R590)</f>
        <v/>
      </c>
      <c r="S590" s="19" t="str">
        <f>IF([4]道具信息!S590="","",[4]道具信息!S590)</f>
        <v/>
      </c>
      <c r="T590" s="19" t="str">
        <f>IF([4]道具信息!T590="","",[4]道具信息!T590)</f>
        <v/>
      </c>
      <c r="U590" s="19" t="str">
        <f>IF([4]道具信息!U590="","",[4]道具信息!U590)</f>
        <v/>
      </c>
      <c r="V590" s="19" t="str">
        <f>IF([4]道具信息!V590="","",[4]道具信息!V590)</f>
        <v/>
      </c>
      <c r="W590" s="19" t="str">
        <f>IF([4]道具信息!W590="","",[4]道具信息!W590)</f>
        <v/>
      </c>
      <c r="X590" s="19" t="str">
        <f>IF([4]道具信息!X590="","",[4]道具信息!X590)</f>
        <v/>
      </c>
      <c r="Y590" s="19" t="str">
        <f>IF([4]道具信息!Y590="","",[4]道具信息!Y590)</f>
        <v/>
      </c>
      <c r="Z590" s="19" t="str">
        <f>IF([4]道具信息!Z590="","",[4]道具信息!Z590)</f>
        <v/>
      </c>
    </row>
    <row r="591" spans="1:26" x14ac:dyDescent="0.15">
      <c r="A591" s="19" t="str">
        <f>IF([4]道具信息!A591="","",[4]道具信息!A591)</f>
        <v/>
      </c>
      <c r="B591" s="19" t="str">
        <f>IF([4]道具信息!B591="","",[4]道具信息!B591)</f>
        <v/>
      </c>
      <c r="C591" s="19" t="str">
        <f>IF([4]道具信息!C591="","",[4]道具信息!C591)</f>
        <v/>
      </c>
      <c r="D591" s="19" t="str">
        <f>IF([4]道具信息!D591="","",[4]道具信息!D591)</f>
        <v/>
      </c>
      <c r="E591" s="19" t="str">
        <f>IF([4]道具信息!E591="","",[4]道具信息!E591)</f>
        <v/>
      </c>
      <c r="F591" s="19" t="str">
        <f>IF([4]道具信息!F591="","",[4]道具信息!F591)</f>
        <v/>
      </c>
      <c r="G591" s="19" t="str">
        <f>IF([4]道具信息!G591="","",[4]道具信息!G591)</f>
        <v/>
      </c>
      <c r="H591" s="19" t="str">
        <f>IF([4]道具信息!H591="","",[4]道具信息!H591)</f>
        <v/>
      </c>
      <c r="I591" s="19" t="str">
        <f>IF([4]道具信息!I591="","",[4]道具信息!I591)</f>
        <v/>
      </c>
      <c r="J591" s="19" t="str">
        <f>IF([4]道具信息!J591="","",[4]道具信息!J591)</f>
        <v/>
      </c>
      <c r="K591" s="19" t="str">
        <f>IF([4]道具信息!K591="","",[4]道具信息!K591)</f>
        <v/>
      </c>
      <c r="L591" s="19" t="str">
        <f>IF([4]道具信息!L591="","",[4]道具信息!L591)</f>
        <v/>
      </c>
      <c r="M591" s="19" t="str">
        <f>IF([4]道具信息!M591="","",[4]道具信息!M591)</f>
        <v/>
      </c>
      <c r="N591" s="19" t="str">
        <f>IF([4]道具信息!N591="","",[4]道具信息!N591)</f>
        <v/>
      </c>
      <c r="O591" s="19" t="str">
        <f>IF([4]道具信息!O591="","",[4]道具信息!O591)</f>
        <v/>
      </c>
      <c r="P591" s="19" t="str">
        <f>IF([4]道具信息!P591="","",[4]道具信息!P591)</f>
        <v/>
      </c>
      <c r="Q591" s="19" t="str">
        <f>IF([4]道具信息!Q591="","",[4]道具信息!Q591)</f>
        <v/>
      </c>
      <c r="R591" s="19" t="str">
        <f>IF([4]道具信息!R591="","",[4]道具信息!R591)</f>
        <v/>
      </c>
      <c r="S591" s="19" t="str">
        <f>IF([4]道具信息!S591="","",[4]道具信息!S591)</f>
        <v/>
      </c>
      <c r="T591" s="19" t="str">
        <f>IF([4]道具信息!T591="","",[4]道具信息!T591)</f>
        <v/>
      </c>
      <c r="U591" s="19" t="str">
        <f>IF([4]道具信息!U591="","",[4]道具信息!U591)</f>
        <v/>
      </c>
      <c r="V591" s="19" t="str">
        <f>IF([4]道具信息!V591="","",[4]道具信息!V591)</f>
        <v/>
      </c>
      <c r="W591" s="19" t="str">
        <f>IF([4]道具信息!W591="","",[4]道具信息!W591)</f>
        <v/>
      </c>
      <c r="X591" s="19" t="str">
        <f>IF([4]道具信息!X591="","",[4]道具信息!X591)</f>
        <v/>
      </c>
      <c r="Y591" s="19" t="str">
        <f>IF([4]道具信息!Y591="","",[4]道具信息!Y591)</f>
        <v/>
      </c>
      <c r="Z591" s="19" t="str">
        <f>IF([4]道具信息!Z591="","",[4]道具信息!Z591)</f>
        <v/>
      </c>
    </row>
    <row r="592" spans="1:26" x14ac:dyDescent="0.15">
      <c r="A592" s="19" t="str">
        <f>IF([4]道具信息!A592="","",[4]道具信息!A592)</f>
        <v/>
      </c>
      <c r="B592" s="19" t="str">
        <f>IF([4]道具信息!B592="","",[4]道具信息!B592)</f>
        <v/>
      </c>
      <c r="C592" s="19" t="str">
        <f>IF([4]道具信息!C592="","",[4]道具信息!C592)</f>
        <v/>
      </c>
      <c r="D592" s="19" t="str">
        <f>IF([4]道具信息!D592="","",[4]道具信息!D592)</f>
        <v/>
      </c>
      <c r="E592" s="19" t="str">
        <f>IF([4]道具信息!E592="","",[4]道具信息!E592)</f>
        <v/>
      </c>
      <c r="F592" s="19" t="str">
        <f>IF([4]道具信息!F592="","",[4]道具信息!F592)</f>
        <v/>
      </c>
      <c r="G592" s="19" t="str">
        <f>IF([4]道具信息!G592="","",[4]道具信息!G592)</f>
        <v/>
      </c>
      <c r="H592" s="19" t="str">
        <f>IF([4]道具信息!H592="","",[4]道具信息!H592)</f>
        <v/>
      </c>
      <c r="I592" s="19" t="str">
        <f>IF([4]道具信息!I592="","",[4]道具信息!I592)</f>
        <v/>
      </c>
      <c r="J592" s="19" t="str">
        <f>IF([4]道具信息!J592="","",[4]道具信息!J592)</f>
        <v/>
      </c>
      <c r="K592" s="19" t="str">
        <f>IF([4]道具信息!K592="","",[4]道具信息!K592)</f>
        <v/>
      </c>
      <c r="L592" s="19" t="str">
        <f>IF([4]道具信息!L592="","",[4]道具信息!L592)</f>
        <v/>
      </c>
      <c r="M592" s="19" t="str">
        <f>IF([4]道具信息!M592="","",[4]道具信息!M592)</f>
        <v/>
      </c>
      <c r="N592" s="19" t="str">
        <f>IF([4]道具信息!N592="","",[4]道具信息!N592)</f>
        <v/>
      </c>
      <c r="O592" s="19" t="str">
        <f>IF([4]道具信息!O592="","",[4]道具信息!O592)</f>
        <v/>
      </c>
      <c r="P592" s="19" t="str">
        <f>IF([4]道具信息!P592="","",[4]道具信息!P592)</f>
        <v/>
      </c>
      <c r="Q592" s="19" t="str">
        <f>IF([4]道具信息!Q592="","",[4]道具信息!Q592)</f>
        <v/>
      </c>
      <c r="R592" s="19" t="str">
        <f>IF([4]道具信息!R592="","",[4]道具信息!R592)</f>
        <v/>
      </c>
      <c r="S592" s="19" t="str">
        <f>IF([4]道具信息!S592="","",[4]道具信息!S592)</f>
        <v/>
      </c>
      <c r="T592" s="19" t="str">
        <f>IF([4]道具信息!T592="","",[4]道具信息!T592)</f>
        <v/>
      </c>
      <c r="U592" s="19" t="str">
        <f>IF([4]道具信息!U592="","",[4]道具信息!U592)</f>
        <v/>
      </c>
      <c r="V592" s="19" t="str">
        <f>IF([4]道具信息!V592="","",[4]道具信息!V592)</f>
        <v/>
      </c>
      <c r="W592" s="19" t="str">
        <f>IF([4]道具信息!W592="","",[4]道具信息!W592)</f>
        <v/>
      </c>
      <c r="X592" s="19" t="str">
        <f>IF([4]道具信息!X592="","",[4]道具信息!X592)</f>
        <v/>
      </c>
      <c r="Y592" s="19" t="str">
        <f>IF([4]道具信息!Y592="","",[4]道具信息!Y592)</f>
        <v/>
      </c>
      <c r="Z592" s="19" t="str">
        <f>IF([4]道具信息!Z592="","",[4]道具信息!Z592)</f>
        <v/>
      </c>
    </row>
    <row r="593" spans="1:26" x14ac:dyDescent="0.15">
      <c r="A593" s="19" t="str">
        <f>IF([4]道具信息!A593="","",[4]道具信息!A593)</f>
        <v/>
      </c>
      <c r="B593" s="19" t="str">
        <f>IF([4]道具信息!B593="","",[4]道具信息!B593)</f>
        <v/>
      </c>
      <c r="C593" s="19" t="str">
        <f>IF([4]道具信息!C593="","",[4]道具信息!C593)</f>
        <v/>
      </c>
      <c r="D593" s="19" t="str">
        <f>IF([4]道具信息!D593="","",[4]道具信息!D593)</f>
        <v/>
      </c>
      <c r="E593" s="19" t="str">
        <f>IF([4]道具信息!E593="","",[4]道具信息!E593)</f>
        <v/>
      </c>
      <c r="F593" s="19" t="str">
        <f>IF([4]道具信息!F593="","",[4]道具信息!F593)</f>
        <v/>
      </c>
      <c r="G593" s="19" t="str">
        <f>IF([4]道具信息!G593="","",[4]道具信息!G593)</f>
        <v/>
      </c>
      <c r="H593" s="19" t="str">
        <f>IF([4]道具信息!H593="","",[4]道具信息!H593)</f>
        <v/>
      </c>
      <c r="I593" s="19" t="str">
        <f>IF([4]道具信息!I593="","",[4]道具信息!I593)</f>
        <v/>
      </c>
      <c r="J593" s="19" t="str">
        <f>IF([4]道具信息!J593="","",[4]道具信息!J593)</f>
        <v/>
      </c>
      <c r="K593" s="19" t="str">
        <f>IF([4]道具信息!K593="","",[4]道具信息!K593)</f>
        <v/>
      </c>
      <c r="L593" s="19" t="str">
        <f>IF([4]道具信息!L593="","",[4]道具信息!L593)</f>
        <v/>
      </c>
      <c r="M593" s="19" t="str">
        <f>IF([4]道具信息!M593="","",[4]道具信息!M593)</f>
        <v/>
      </c>
      <c r="N593" s="19" t="str">
        <f>IF([4]道具信息!N593="","",[4]道具信息!N593)</f>
        <v/>
      </c>
      <c r="O593" s="19" t="str">
        <f>IF([4]道具信息!O593="","",[4]道具信息!O593)</f>
        <v/>
      </c>
      <c r="P593" s="19" t="str">
        <f>IF([4]道具信息!P593="","",[4]道具信息!P593)</f>
        <v/>
      </c>
      <c r="Q593" s="19" t="str">
        <f>IF([4]道具信息!Q593="","",[4]道具信息!Q593)</f>
        <v/>
      </c>
      <c r="R593" s="19" t="str">
        <f>IF([4]道具信息!R593="","",[4]道具信息!R593)</f>
        <v/>
      </c>
      <c r="S593" s="19" t="str">
        <f>IF([4]道具信息!S593="","",[4]道具信息!S593)</f>
        <v/>
      </c>
      <c r="T593" s="19" t="str">
        <f>IF([4]道具信息!T593="","",[4]道具信息!T593)</f>
        <v/>
      </c>
      <c r="U593" s="19" t="str">
        <f>IF([4]道具信息!U593="","",[4]道具信息!U593)</f>
        <v/>
      </c>
      <c r="V593" s="19" t="str">
        <f>IF([4]道具信息!V593="","",[4]道具信息!V593)</f>
        <v/>
      </c>
      <c r="W593" s="19" t="str">
        <f>IF([4]道具信息!W593="","",[4]道具信息!W593)</f>
        <v/>
      </c>
      <c r="X593" s="19" t="str">
        <f>IF([4]道具信息!X593="","",[4]道具信息!X593)</f>
        <v/>
      </c>
      <c r="Y593" s="19" t="str">
        <f>IF([4]道具信息!Y593="","",[4]道具信息!Y593)</f>
        <v/>
      </c>
      <c r="Z593" s="19" t="str">
        <f>IF([4]道具信息!Z593="","",[4]道具信息!Z593)</f>
        <v/>
      </c>
    </row>
    <row r="594" spans="1:26" x14ac:dyDescent="0.15">
      <c r="A594" s="19" t="str">
        <f>IF([4]道具信息!A594="","",[4]道具信息!A594)</f>
        <v/>
      </c>
      <c r="B594" s="19" t="str">
        <f>IF([4]道具信息!B594="","",[4]道具信息!B594)</f>
        <v/>
      </c>
      <c r="C594" s="19" t="str">
        <f>IF([4]道具信息!C594="","",[4]道具信息!C594)</f>
        <v/>
      </c>
      <c r="D594" s="19" t="str">
        <f>IF([4]道具信息!D594="","",[4]道具信息!D594)</f>
        <v/>
      </c>
      <c r="E594" s="19" t="str">
        <f>IF([4]道具信息!E594="","",[4]道具信息!E594)</f>
        <v/>
      </c>
      <c r="F594" s="19" t="str">
        <f>IF([4]道具信息!F594="","",[4]道具信息!F594)</f>
        <v/>
      </c>
      <c r="G594" s="19" t="str">
        <f>IF([4]道具信息!G594="","",[4]道具信息!G594)</f>
        <v/>
      </c>
      <c r="H594" s="19" t="str">
        <f>IF([4]道具信息!H594="","",[4]道具信息!H594)</f>
        <v/>
      </c>
      <c r="I594" s="19" t="str">
        <f>IF([4]道具信息!I594="","",[4]道具信息!I594)</f>
        <v/>
      </c>
      <c r="J594" s="19" t="str">
        <f>IF([4]道具信息!J594="","",[4]道具信息!J594)</f>
        <v/>
      </c>
      <c r="K594" s="19" t="str">
        <f>IF([4]道具信息!K594="","",[4]道具信息!K594)</f>
        <v/>
      </c>
      <c r="L594" s="19" t="str">
        <f>IF([4]道具信息!L594="","",[4]道具信息!L594)</f>
        <v/>
      </c>
      <c r="M594" s="19" t="str">
        <f>IF([4]道具信息!M594="","",[4]道具信息!M594)</f>
        <v/>
      </c>
      <c r="N594" s="19" t="str">
        <f>IF([4]道具信息!N594="","",[4]道具信息!N594)</f>
        <v/>
      </c>
      <c r="O594" s="19" t="str">
        <f>IF([4]道具信息!O594="","",[4]道具信息!O594)</f>
        <v/>
      </c>
      <c r="P594" s="19" t="str">
        <f>IF([4]道具信息!P594="","",[4]道具信息!P594)</f>
        <v/>
      </c>
      <c r="Q594" s="19" t="str">
        <f>IF([4]道具信息!Q594="","",[4]道具信息!Q594)</f>
        <v/>
      </c>
      <c r="R594" s="19" t="str">
        <f>IF([4]道具信息!R594="","",[4]道具信息!R594)</f>
        <v/>
      </c>
      <c r="S594" s="19" t="str">
        <f>IF([4]道具信息!S594="","",[4]道具信息!S594)</f>
        <v/>
      </c>
      <c r="T594" s="19" t="str">
        <f>IF([4]道具信息!T594="","",[4]道具信息!T594)</f>
        <v/>
      </c>
      <c r="U594" s="19" t="str">
        <f>IF([4]道具信息!U594="","",[4]道具信息!U594)</f>
        <v/>
      </c>
      <c r="V594" s="19" t="str">
        <f>IF([4]道具信息!V594="","",[4]道具信息!V594)</f>
        <v/>
      </c>
      <c r="W594" s="19" t="str">
        <f>IF([4]道具信息!W594="","",[4]道具信息!W594)</f>
        <v/>
      </c>
      <c r="X594" s="19" t="str">
        <f>IF([4]道具信息!X594="","",[4]道具信息!X594)</f>
        <v/>
      </c>
      <c r="Y594" s="19" t="str">
        <f>IF([4]道具信息!Y594="","",[4]道具信息!Y594)</f>
        <v/>
      </c>
      <c r="Z594" s="19" t="str">
        <f>IF([4]道具信息!Z594="","",[4]道具信息!Z594)</f>
        <v/>
      </c>
    </row>
    <row r="595" spans="1:26" x14ac:dyDescent="0.15">
      <c r="A595" s="19" t="str">
        <f>IF([4]道具信息!A595="","",[4]道具信息!A595)</f>
        <v/>
      </c>
      <c r="B595" s="19" t="str">
        <f>IF([4]道具信息!B595="","",[4]道具信息!B595)</f>
        <v/>
      </c>
      <c r="C595" s="19" t="str">
        <f>IF([4]道具信息!C595="","",[4]道具信息!C595)</f>
        <v/>
      </c>
      <c r="D595" s="19" t="str">
        <f>IF([4]道具信息!D595="","",[4]道具信息!D595)</f>
        <v/>
      </c>
      <c r="E595" s="19" t="str">
        <f>IF([4]道具信息!E595="","",[4]道具信息!E595)</f>
        <v/>
      </c>
      <c r="F595" s="19" t="str">
        <f>IF([4]道具信息!F595="","",[4]道具信息!F595)</f>
        <v/>
      </c>
      <c r="G595" s="19" t="str">
        <f>IF([4]道具信息!G595="","",[4]道具信息!G595)</f>
        <v/>
      </c>
      <c r="H595" s="19" t="str">
        <f>IF([4]道具信息!H595="","",[4]道具信息!H595)</f>
        <v/>
      </c>
      <c r="I595" s="19" t="str">
        <f>IF([4]道具信息!I595="","",[4]道具信息!I595)</f>
        <v/>
      </c>
      <c r="J595" s="19" t="str">
        <f>IF([4]道具信息!J595="","",[4]道具信息!J595)</f>
        <v/>
      </c>
      <c r="K595" s="19" t="str">
        <f>IF([4]道具信息!K595="","",[4]道具信息!K595)</f>
        <v/>
      </c>
      <c r="L595" s="19" t="str">
        <f>IF([4]道具信息!L595="","",[4]道具信息!L595)</f>
        <v/>
      </c>
      <c r="M595" s="19" t="str">
        <f>IF([4]道具信息!M595="","",[4]道具信息!M595)</f>
        <v/>
      </c>
      <c r="N595" s="19" t="str">
        <f>IF([4]道具信息!N595="","",[4]道具信息!N595)</f>
        <v/>
      </c>
      <c r="O595" s="19" t="str">
        <f>IF([4]道具信息!O595="","",[4]道具信息!O595)</f>
        <v/>
      </c>
      <c r="P595" s="19" t="str">
        <f>IF([4]道具信息!P595="","",[4]道具信息!P595)</f>
        <v/>
      </c>
      <c r="Q595" s="19" t="str">
        <f>IF([4]道具信息!Q595="","",[4]道具信息!Q595)</f>
        <v/>
      </c>
      <c r="R595" s="19" t="str">
        <f>IF([4]道具信息!R595="","",[4]道具信息!R595)</f>
        <v/>
      </c>
      <c r="S595" s="19" t="str">
        <f>IF([4]道具信息!S595="","",[4]道具信息!S595)</f>
        <v/>
      </c>
      <c r="T595" s="19" t="str">
        <f>IF([4]道具信息!T595="","",[4]道具信息!T595)</f>
        <v/>
      </c>
      <c r="U595" s="19" t="str">
        <f>IF([4]道具信息!U595="","",[4]道具信息!U595)</f>
        <v/>
      </c>
      <c r="V595" s="19" t="str">
        <f>IF([4]道具信息!V595="","",[4]道具信息!V595)</f>
        <v/>
      </c>
      <c r="W595" s="19" t="str">
        <f>IF([4]道具信息!W595="","",[4]道具信息!W595)</f>
        <v/>
      </c>
      <c r="X595" s="19" t="str">
        <f>IF([4]道具信息!X595="","",[4]道具信息!X595)</f>
        <v/>
      </c>
      <c r="Y595" s="19" t="str">
        <f>IF([4]道具信息!Y595="","",[4]道具信息!Y595)</f>
        <v/>
      </c>
      <c r="Z595" s="19" t="str">
        <f>IF([4]道具信息!Z595="","",[4]道具信息!Z595)</f>
        <v/>
      </c>
    </row>
    <row r="596" spans="1:26" x14ac:dyDescent="0.15">
      <c r="A596" s="19" t="str">
        <f>IF([4]道具信息!A596="","",[4]道具信息!A596)</f>
        <v/>
      </c>
      <c r="B596" s="19" t="str">
        <f>IF([4]道具信息!B596="","",[4]道具信息!B596)</f>
        <v/>
      </c>
      <c r="C596" s="19" t="str">
        <f>IF([4]道具信息!C596="","",[4]道具信息!C596)</f>
        <v/>
      </c>
      <c r="D596" s="19" t="str">
        <f>IF([4]道具信息!D596="","",[4]道具信息!D596)</f>
        <v/>
      </c>
      <c r="E596" s="19" t="str">
        <f>IF([4]道具信息!E596="","",[4]道具信息!E596)</f>
        <v/>
      </c>
      <c r="F596" s="19" t="str">
        <f>IF([4]道具信息!F596="","",[4]道具信息!F596)</f>
        <v/>
      </c>
      <c r="G596" s="19" t="str">
        <f>IF([4]道具信息!G596="","",[4]道具信息!G596)</f>
        <v/>
      </c>
      <c r="H596" s="19" t="str">
        <f>IF([4]道具信息!H596="","",[4]道具信息!H596)</f>
        <v/>
      </c>
      <c r="I596" s="19" t="str">
        <f>IF([4]道具信息!I596="","",[4]道具信息!I596)</f>
        <v/>
      </c>
      <c r="J596" s="19" t="str">
        <f>IF([4]道具信息!J596="","",[4]道具信息!J596)</f>
        <v/>
      </c>
      <c r="K596" s="19" t="str">
        <f>IF([4]道具信息!K596="","",[4]道具信息!K596)</f>
        <v/>
      </c>
      <c r="L596" s="19" t="str">
        <f>IF([4]道具信息!L596="","",[4]道具信息!L596)</f>
        <v/>
      </c>
      <c r="M596" s="19" t="str">
        <f>IF([4]道具信息!M596="","",[4]道具信息!M596)</f>
        <v/>
      </c>
      <c r="N596" s="19" t="str">
        <f>IF([4]道具信息!N596="","",[4]道具信息!N596)</f>
        <v/>
      </c>
      <c r="O596" s="19" t="str">
        <f>IF([4]道具信息!O596="","",[4]道具信息!O596)</f>
        <v/>
      </c>
      <c r="P596" s="19" t="str">
        <f>IF([4]道具信息!P596="","",[4]道具信息!P596)</f>
        <v/>
      </c>
      <c r="Q596" s="19" t="str">
        <f>IF([4]道具信息!Q596="","",[4]道具信息!Q596)</f>
        <v/>
      </c>
      <c r="R596" s="19" t="str">
        <f>IF([4]道具信息!R596="","",[4]道具信息!R596)</f>
        <v/>
      </c>
      <c r="S596" s="19" t="str">
        <f>IF([4]道具信息!S596="","",[4]道具信息!S596)</f>
        <v/>
      </c>
      <c r="T596" s="19" t="str">
        <f>IF([4]道具信息!T596="","",[4]道具信息!T596)</f>
        <v/>
      </c>
      <c r="U596" s="19" t="str">
        <f>IF([4]道具信息!U596="","",[4]道具信息!U596)</f>
        <v/>
      </c>
      <c r="V596" s="19" t="str">
        <f>IF([4]道具信息!V596="","",[4]道具信息!V596)</f>
        <v/>
      </c>
      <c r="W596" s="19" t="str">
        <f>IF([4]道具信息!W596="","",[4]道具信息!W596)</f>
        <v/>
      </c>
      <c r="X596" s="19" t="str">
        <f>IF([4]道具信息!X596="","",[4]道具信息!X596)</f>
        <v/>
      </c>
      <c r="Y596" s="19" t="str">
        <f>IF([4]道具信息!Y596="","",[4]道具信息!Y596)</f>
        <v/>
      </c>
      <c r="Z596" s="19" t="str">
        <f>IF([4]道具信息!Z596="","",[4]道具信息!Z596)</f>
        <v/>
      </c>
    </row>
    <row r="597" spans="1:26" x14ac:dyDescent="0.15">
      <c r="A597" s="19" t="str">
        <f>IF([4]道具信息!A597="","",[4]道具信息!A597)</f>
        <v/>
      </c>
      <c r="B597" s="19" t="str">
        <f>IF([4]道具信息!B597="","",[4]道具信息!B597)</f>
        <v/>
      </c>
      <c r="C597" s="19" t="str">
        <f>IF([4]道具信息!C597="","",[4]道具信息!C597)</f>
        <v/>
      </c>
      <c r="D597" s="19" t="str">
        <f>IF([4]道具信息!D597="","",[4]道具信息!D597)</f>
        <v/>
      </c>
      <c r="E597" s="19" t="str">
        <f>IF([4]道具信息!E597="","",[4]道具信息!E597)</f>
        <v/>
      </c>
      <c r="F597" s="19" t="str">
        <f>IF([4]道具信息!F597="","",[4]道具信息!F597)</f>
        <v/>
      </c>
      <c r="G597" s="19" t="str">
        <f>IF([4]道具信息!G597="","",[4]道具信息!G597)</f>
        <v/>
      </c>
      <c r="H597" s="19" t="str">
        <f>IF([4]道具信息!H597="","",[4]道具信息!H597)</f>
        <v/>
      </c>
      <c r="I597" s="19" t="str">
        <f>IF([4]道具信息!I597="","",[4]道具信息!I597)</f>
        <v/>
      </c>
      <c r="J597" s="19" t="str">
        <f>IF([4]道具信息!J597="","",[4]道具信息!J597)</f>
        <v/>
      </c>
      <c r="K597" s="19" t="str">
        <f>IF([4]道具信息!K597="","",[4]道具信息!K597)</f>
        <v/>
      </c>
      <c r="L597" s="19" t="str">
        <f>IF([4]道具信息!L597="","",[4]道具信息!L597)</f>
        <v/>
      </c>
      <c r="M597" s="19" t="str">
        <f>IF([4]道具信息!M597="","",[4]道具信息!M597)</f>
        <v/>
      </c>
      <c r="N597" s="19" t="str">
        <f>IF([4]道具信息!N597="","",[4]道具信息!N597)</f>
        <v/>
      </c>
      <c r="O597" s="19" t="str">
        <f>IF([4]道具信息!O597="","",[4]道具信息!O597)</f>
        <v/>
      </c>
      <c r="P597" s="19" t="str">
        <f>IF([4]道具信息!P597="","",[4]道具信息!P597)</f>
        <v/>
      </c>
      <c r="Q597" s="19" t="str">
        <f>IF([4]道具信息!Q597="","",[4]道具信息!Q597)</f>
        <v/>
      </c>
      <c r="R597" s="19" t="str">
        <f>IF([4]道具信息!R597="","",[4]道具信息!R597)</f>
        <v/>
      </c>
      <c r="S597" s="19" t="str">
        <f>IF([4]道具信息!S597="","",[4]道具信息!S597)</f>
        <v/>
      </c>
      <c r="T597" s="19" t="str">
        <f>IF([4]道具信息!T597="","",[4]道具信息!T597)</f>
        <v/>
      </c>
      <c r="U597" s="19" t="str">
        <f>IF([4]道具信息!U597="","",[4]道具信息!U597)</f>
        <v/>
      </c>
      <c r="V597" s="19" t="str">
        <f>IF([4]道具信息!V597="","",[4]道具信息!V597)</f>
        <v/>
      </c>
      <c r="W597" s="19" t="str">
        <f>IF([4]道具信息!W597="","",[4]道具信息!W597)</f>
        <v/>
      </c>
      <c r="X597" s="19" t="str">
        <f>IF([4]道具信息!X597="","",[4]道具信息!X597)</f>
        <v/>
      </c>
      <c r="Y597" s="19" t="str">
        <f>IF([4]道具信息!Y597="","",[4]道具信息!Y597)</f>
        <v/>
      </c>
      <c r="Z597" s="19" t="str">
        <f>IF([4]道具信息!Z597="","",[4]道具信息!Z597)</f>
        <v/>
      </c>
    </row>
    <row r="598" spans="1:26" x14ac:dyDescent="0.15">
      <c r="A598" s="19" t="str">
        <f>IF([4]道具信息!A598="","",[4]道具信息!A598)</f>
        <v/>
      </c>
      <c r="B598" s="19" t="str">
        <f>IF([4]道具信息!B598="","",[4]道具信息!B598)</f>
        <v/>
      </c>
      <c r="C598" s="19" t="str">
        <f>IF([4]道具信息!C598="","",[4]道具信息!C598)</f>
        <v/>
      </c>
      <c r="D598" s="19" t="str">
        <f>IF([4]道具信息!D598="","",[4]道具信息!D598)</f>
        <v/>
      </c>
      <c r="E598" s="19" t="str">
        <f>IF([4]道具信息!E598="","",[4]道具信息!E598)</f>
        <v/>
      </c>
      <c r="F598" s="19" t="str">
        <f>IF([4]道具信息!F598="","",[4]道具信息!F598)</f>
        <v/>
      </c>
      <c r="G598" s="19" t="str">
        <f>IF([4]道具信息!G598="","",[4]道具信息!G598)</f>
        <v/>
      </c>
      <c r="H598" s="19" t="str">
        <f>IF([4]道具信息!H598="","",[4]道具信息!H598)</f>
        <v/>
      </c>
      <c r="I598" s="19" t="str">
        <f>IF([4]道具信息!I598="","",[4]道具信息!I598)</f>
        <v/>
      </c>
      <c r="J598" s="19" t="str">
        <f>IF([4]道具信息!J598="","",[4]道具信息!J598)</f>
        <v/>
      </c>
      <c r="K598" s="19" t="str">
        <f>IF([4]道具信息!K598="","",[4]道具信息!K598)</f>
        <v/>
      </c>
      <c r="L598" s="19" t="str">
        <f>IF([4]道具信息!L598="","",[4]道具信息!L598)</f>
        <v/>
      </c>
      <c r="M598" s="19" t="str">
        <f>IF([4]道具信息!M598="","",[4]道具信息!M598)</f>
        <v/>
      </c>
      <c r="N598" s="19" t="str">
        <f>IF([4]道具信息!N598="","",[4]道具信息!N598)</f>
        <v/>
      </c>
      <c r="O598" s="19" t="str">
        <f>IF([4]道具信息!O598="","",[4]道具信息!O598)</f>
        <v/>
      </c>
      <c r="P598" s="19" t="str">
        <f>IF([4]道具信息!P598="","",[4]道具信息!P598)</f>
        <v/>
      </c>
      <c r="Q598" s="19" t="str">
        <f>IF([4]道具信息!Q598="","",[4]道具信息!Q598)</f>
        <v/>
      </c>
      <c r="R598" s="19" t="str">
        <f>IF([4]道具信息!R598="","",[4]道具信息!R598)</f>
        <v/>
      </c>
      <c r="S598" s="19" t="str">
        <f>IF([4]道具信息!S598="","",[4]道具信息!S598)</f>
        <v/>
      </c>
      <c r="T598" s="19" t="str">
        <f>IF([4]道具信息!T598="","",[4]道具信息!T598)</f>
        <v/>
      </c>
      <c r="U598" s="19" t="str">
        <f>IF([4]道具信息!U598="","",[4]道具信息!U598)</f>
        <v/>
      </c>
      <c r="V598" s="19" t="str">
        <f>IF([4]道具信息!V598="","",[4]道具信息!V598)</f>
        <v/>
      </c>
      <c r="W598" s="19" t="str">
        <f>IF([4]道具信息!W598="","",[4]道具信息!W598)</f>
        <v/>
      </c>
      <c r="X598" s="19" t="str">
        <f>IF([4]道具信息!X598="","",[4]道具信息!X598)</f>
        <v/>
      </c>
      <c r="Y598" s="19" t="str">
        <f>IF([4]道具信息!Y598="","",[4]道具信息!Y598)</f>
        <v/>
      </c>
      <c r="Z598" s="19" t="str">
        <f>IF([4]道具信息!Z598="","",[4]道具信息!Z598)</f>
        <v/>
      </c>
    </row>
    <row r="599" spans="1:26" x14ac:dyDescent="0.15">
      <c r="A599" s="19" t="str">
        <f>IF([4]道具信息!A599="","",[4]道具信息!A599)</f>
        <v/>
      </c>
      <c r="B599" s="19" t="str">
        <f>IF([4]道具信息!B599="","",[4]道具信息!B599)</f>
        <v/>
      </c>
      <c r="C599" s="19" t="str">
        <f>IF([4]道具信息!C599="","",[4]道具信息!C599)</f>
        <v/>
      </c>
      <c r="D599" s="19" t="str">
        <f>IF([4]道具信息!D599="","",[4]道具信息!D599)</f>
        <v/>
      </c>
      <c r="E599" s="19" t="str">
        <f>IF([4]道具信息!E599="","",[4]道具信息!E599)</f>
        <v/>
      </c>
      <c r="F599" s="19" t="str">
        <f>IF([4]道具信息!F599="","",[4]道具信息!F599)</f>
        <v/>
      </c>
      <c r="G599" s="19" t="str">
        <f>IF([4]道具信息!G599="","",[4]道具信息!G599)</f>
        <v/>
      </c>
      <c r="H599" s="19" t="str">
        <f>IF([4]道具信息!H599="","",[4]道具信息!H599)</f>
        <v/>
      </c>
      <c r="I599" s="19" t="str">
        <f>IF([4]道具信息!I599="","",[4]道具信息!I599)</f>
        <v/>
      </c>
      <c r="J599" s="19" t="str">
        <f>IF([4]道具信息!J599="","",[4]道具信息!J599)</f>
        <v/>
      </c>
      <c r="K599" s="19" t="str">
        <f>IF([4]道具信息!K599="","",[4]道具信息!K599)</f>
        <v/>
      </c>
      <c r="L599" s="19" t="str">
        <f>IF([4]道具信息!L599="","",[4]道具信息!L599)</f>
        <v/>
      </c>
      <c r="M599" s="19" t="str">
        <f>IF([4]道具信息!M599="","",[4]道具信息!M599)</f>
        <v/>
      </c>
      <c r="N599" s="19" t="str">
        <f>IF([4]道具信息!N599="","",[4]道具信息!N599)</f>
        <v/>
      </c>
      <c r="O599" s="19" t="str">
        <f>IF([4]道具信息!O599="","",[4]道具信息!O599)</f>
        <v/>
      </c>
      <c r="P599" s="19" t="str">
        <f>IF([4]道具信息!P599="","",[4]道具信息!P599)</f>
        <v/>
      </c>
      <c r="Q599" s="19" t="str">
        <f>IF([4]道具信息!Q599="","",[4]道具信息!Q599)</f>
        <v/>
      </c>
      <c r="R599" s="19" t="str">
        <f>IF([4]道具信息!R599="","",[4]道具信息!R599)</f>
        <v/>
      </c>
      <c r="S599" s="19" t="str">
        <f>IF([4]道具信息!S599="","",[4]道具信息!S599)</f>
        <v/>
      </c>
      <c r="T599" s="19" t="str">
        <f>IF([4]道具信息!T599="","",[4]道具信息!T599)</f>
        <v/>
      </c>
      <c r="U599" s="19" t="str">
        <f>IF([4]道具信息!U599="","",[4]道具信息!U599)</f>
        <v/>
      </c>
      <c r="V599" s="19" t="str">
        <f>IF([4]道具信息!V599="","",[4]道具信息!V599)</f>
        <v/>
      </c>
      <c r="W599" s="19" t="str">
        <f>IF([4]道具信息!W599="","",[4]道具信息!W599)</f>
        <v/>
      </c>
      <c r="X599" s="19" t="str">
        <f>IF([4]道具信息!X599="","",[4]道具信息!X599)</f>
        <v/>
      </c>
      <c r="Y599" s="19" t="str">
        <f>IF([4]道具信息!Y599="","",[4]道具信息!Y599)</f>
        <v/>
      </c>
      <c r="Z599" s="19" t="str">
        <f>IF([4]道具信息!Z599="","",[4]道具信息!Z599)</f>
        <v/>
      </c>
    </row>
    <row r="600" spans="1:26" x14ac:dyDescent="0.15">
      <c r="A600" s="19" t="str">
        <f>IF([4]道具信息!A600="","",[4]道具信息!A600)</f>
        <v/>
      </c>
      <c r="B600" s="19" t="str">
        <f>IF([4]道具信息!B600="","",[4]道具信息!B600)</f>
        <v/>
      </c>
      <c r="C600" s="19" t="str">
        <f>IF([4]道具信息!C600="","",[4]道具信息!C600)</f>
        <v/>
      </c>
      <c r="D600" s="19" t="str">
        <f>IF([4]道具信息!D600="","",[4]道具信息!D600)</f>
        <v/>
      </c>
      <c r="E600" s="19" t="str">
        <f>IF([4]道具信息!E600="","",[4]道具信息!E600)</f>
        <v/>
      </c>
      <c r="F600" s="19" t="str">
        <f>IF([4]道具信息!F600="","",[4]道具信息!F600)</f>
        <v/>
      </c>
      <c r="G600" s="19" t="str">
        <f>IF([4]道具信息!G600="","",[4]道具信息!G600)</f>
        <v/>
      </c>
      <c r="H600" s="19" t="str">
        <f>IF([4]道具信息!H600="","",[4]道具信息!H600)</f>
        <v/>
      </c>
      <c r="I600" s="19" t="str">
        <f>IF([4]道具信息!I600="","",[4]道具信息!I600)</f>
        <v/>
      </c>
      <c r="J600" s="19" t="str">
        <f>IF([4]道具信息!J600="","",[4]道具信息!J600)</f>
        <v/>
      </c>
      <c r="K600" s="19" t="str">
        <f>IF([4]道具信息!K600="","",[4]道具信息!K600)</f>
        <v/>
      </c>
      <c r="L600" s="19" t="str">
        <f>IF([4]道具信息!L600="","",[4]道具信息!L600)</f>
        <v/>
      </c>
      <c r="M600" s="19" t="str">
        <f>IF([4]道具信息!M600="","",[4]道具信息!M600)</f>
        <v/>
      </c>
      <c r="N600" s="19" t="str">
        <f>IF([4]道具信息!N600="","",[4]道具信息!N600)</f>
        <v/>
      </c>
      <c r="O600" s="19" t="str">
        <f>IF([4]道具信息!O600="","",[4]道具信息!O600)</f>
        <v/>
      </c>
      <c r="P600" s="19" t="str">
        <f>IF([4]道具信息!P600="","",[4]道具信息!P600)</f>
        <v/>
      </c>
      <c r="Q600" s="19" t="str">
        <f>IF([4]道具信息!Q600="","",[4]道具信息!Q600)</f>
        <v/>
      </c>
      <c r="R600" s="19" t="str">
        <f>IF([4]道具信息!R600="","",[4]道具信息!R600)</f>
        <v/>
      </c>
      <c r="S600" s="19" t="str">
        <f>IF([4]道具信息!S600="","",[4]道具信息!S600)</f>
        <v/>
      </c>
      <c r="T600" s="19" t="str">
        <f>IF([4]道具信息!T600="","",[4]道具信息!T600)</f>
        <v/>
      </c>
      <c r="U600" s="19" t="str">
        <f>IF([4]道具信息!U600="","",[4]道具信息!U600)</f>
        <v/>
      </c>
      <c r="V600" s="19" t="str">
        <f>IF([4]道具信息!V600="","",[4]道具信息!V600)</f>
        <v/>
      </c>
      <c r="W600" s="19" t="str">
        <f>IF([4]道具信息!W600="","",[4]道具信息!W600)</f>
        <v/>
      </c>
      <c r="X600" s="19" t="str">
        <f>IF([4]道具信息!X600="","",[4]道具信息!X600)</f>
        <v/>
      </c>
      <c r="Y600" s="19" t="str">
        <f>IF([4]道具信息!Y600="","",[4]道具信息!Y600)</f>
        <v/>
      </c>
      <c r="Z600" s="19" t="str">
        <f>IF([4]道具信息!Z600="","",[4]道具信息!Z600)</f>
        <v/>
      </c>
    </row>
    <row r="601" spans="1:26" x14ac:dyDescent="0.15">
      <c r="A601" s="19" t="str">
        <f>IF([4]道具信息!A601="","",[4]道具信息!A601)</f>
        <v/>
      </c>
      <c r="B601" s="19" t="str">
        <f>IF([4]道具信息!B601="","",[4]道具信息!B601)</f>
        <v/>
      </c>
      <c r="C601" s="19" t="str">
        <f>IF([4]道具信息!C601="","",[4]道具信息!C601)</f>
        <v/>
      </c>
      <c r="D601" s="19" t="str">
        <f>IF([4]道具信息!D601="","",[4]道具信息!D601)</f>
        <v/>
      </c>
      <c r="E601" s="19" t="str">
        <f>IF([4]道具信息!E601="","",[4]道具信息!E601)</f>
        <v/>
      </c>
      <c r="F601" s="19" t="str">
        <f>IF([4]道具信息!F601="","",[4]道具信息!F601)</f>
        <v/>
      </c>
      <c r="G601" s="19" t="str">
        <f>IF([4]道具信息!G601="","",[4]道具信息!G601)</f>
        <v/>
      </c>
      <c r="H601" s="19" t="str">
        <f>IF([4]道具信息!H601="","",[4]道具信息!H601)</f>
        <v/>
      </c>
      <c r="I601" s="19" t="str">
        <f>IF([4]道具信息!I601="","",[4]道具信息!I601)</f>
        <v/>
      </c>
      <c r="J601" s="19" t="str">
        <f>IF([4]道具信息!J601="","",[4]道具信息!J601)</f>
        <v/>
      </c>
      <c r="K601" s="19" t="str">
        <f>IF([4]道具信息!K601="","",[4]道具信息!K601)</f>
        <v/>
      </c>
      <c r="L601" s="19" t="str">
        <f>IF([4]道具信息!L601="","",[4]道具信息!L601)</f>
        <v/>
      </c>
      <c r="M601" s="19" t="str">
        <f>IF([4]道具信息!M601="","",[4]道具信息!M601)</f>
        <v/>
      </c>
      <c r="N601" s="19" t="str">
        <f>IF([4]道具信息!N601="","",[4]道具信息!N601)</f>
        <v/>
      </c>
      <c r="O601" s="19" t="str">
        <f>IF([4]道具信息!O601="","",[4]道具信息!O601)</f>
        <v/>
      </c>
      <c r="P601" s="19" t="str">
        <f>IF([4]道具信息!P601="","",[4]道具信息!P601)</f>
        <v/>
      </c>
      <c r="Q601" s="19" t="str">
        <f>IF([4]道具信息!Q601="","",[4]道具信息!Q601)</f>
        <v/>
      </c>
      <c r="R601" s="19" t="str">
        <f>IF([4]道具信息!R601="","",[4]道具信息!R601)</f>
        <v/>
      </c>
      <c r="S601" s="19" t="str">
        <f>IF([4]道具信息!S601="","",[4]道具信息!S601)</f>
        <v/>
      </c>
      <c r="T601" s="19" t="str">
        <f>IF([4]道具信息!T601="","",[4]道具信息!T601)</f>
        <v/>
      </c>
      <c r="U601" s="19" t="str">
        <f>IF([4]道具信息!U601="","",[4]道具信息!U601)</f>
        <v/>
      </c>
      <c r="V601" s="19" t="str">
        <f>IF([4]道具信息!V601="","",[4]道具信息!V601)</f>
        <v/>
      </c>
      <c r="W601" s="19" t="str">
        <f>IF([4]道具信息!W601="","",[4]道具信息!W601)</f>
        <v/>
      </c>
      <c r="X601" s="19" t="str">
        <f>IF([4]道具信息!X601="","",[4]道具信息!X601)</f>
        <v/>
      </c>
      <c r="Y601" s="19" t="str">
        <f>IF([4]道具信息!Y601="","",[4]道具信息!Y601)</f>
        <v/>
      </c>
      <c r="Z601" s="19" t="str">
        <f>IF([4]道具信息!Z601="","",[4]道具信息!Z601)</f>
        <v/>
      </c>
    </row>
    <row r="602" spans="1:26" x14ac:dyDescent="0.15">
      <c r="A602" s="19" t="str">
        <f>IF([4]道具信息!A602="","",[4]道具信息!A602)</f>
        <v/>
      </c>
      <c r="B602" s="19" t="str">
        <f>IF([4]道具信息!B602="","",[4]道具信息!B602)</f>
        <v/>
      </c>
      <c r="C602" s="19" t="str">
        <f>IF([4]道具信息!C602="","",[4]道具信息!C602)</f>
        <v/>
      </c>
      <c r="D602" s="19" t="str">
        <f>IF([4]道具信息!D602="","",[4]道具信息!D602)</f>
        <v/>
      </c>
      <c r="E602" s="19" t="str">
        <f>IF([4]道具信息!E602="","",[4]道具信息!E602)</f>
        <v/>
      </c>
      <c r="F602" s="19" t="str">
        <f>IF([4]道具信息!F602="","",[4]道具信息!F602)</f>
        <v/>
      </c>
      <c r="G602" s="19" t="str">
        <f>IF([4]道具信息!G602="","",[4]道具信息!G602)</f>
        <v/>
      </c>
      <c r="H602" s="19" t="str">
        <f>IF([4]道具信息!H602="","",[4]道具信息!H602)</f>
        <v/>
      </c>
      <c r="I602" s="19" t="str">
        <f>IF([4]道具信息!I602="","",[4]道具信息!I602)</f>
        <v/>
      </c>
      <c r="J602" s="19" t="str">
        <f>IF([4]道具信息!J602="","",[4]道具信息!J602)</f>
        <v/>
      </c>
      <c r="K602" s="19" t="str">
        <f>IF([4]道具信息!K602="","",[4]道具信息!K602)</f>
        <v/>
      </c>
      <c r="L602" s="19" t="str">
        <f>IF([4]道具信息!L602="","",[4]道具信息!L602)</f>
        <v/>
      </c>
      <c r="M602" s="19" t="str">
        <f>IF([4]道具信息!M602="","",[4]道具信息!M602)</f>
        <v/>
      </c>
      <c r="N602" s="19" t="str">
        <f>IF([4]道具信息!N602="","",[4]道具信息!N602)</f>
        <v/>
      </c>
      <c r="O602" s="19" t="str">
        <f>IF([4]道具信息!O602="","",[4]道具信息!O602)</f>
        <v/>
      </c>
      <c r="P602" s="19" t="str">
        <f>IF([4]道具信息!P602="","",[4]道具信息!P602)</f>
        <v/>
      </c>
      <c r="Q602" s="19" t="str">
        <f>IF([4]道具信息!Q602="","",[4]道具信息!Q602)</f>
        <v/>
      </c>
      <c r="R602" s="19" t="str">
        <f>IF([4]道具信息!R602="","",[4]道具信息!R602)</f>
        <v/>
      </c>
      <c r="S602" s="19" t="str">
        <f>IF([4]道具信息!S602="","",[4]道具信息!S602)</f>
        <v/>
      </c>
      <c r="T602" s="19" t="str">
        <f>IF([4]道具信息!T602="","",[4]道具信息!T602)</f>
        <v/>
      </c>
      <c r="U602" s="19" t="str">
        <f>IF([4]道具信息!U602="","",[4]道具信息!U602)</f>
        <v/>
      </c>
      <c r="V602" s="19" t="str">
        <f>IF([4]道具信息!V602="","",[4]道具信息!V602)</f>
        <v/>
      </c>
      <c r="W602" s="19" t="str">
        <f>IF([4]道具信息!W602="","",[4]道具信息!W602)</f>
        <v/>
      </c>
      <c r="X602" s="19" t="str">
        <f>IF([4]道具信息!X602="","",[4]道具信息!X602)</f>
        <v/>
      </c>
      <c r="Y602" s="19" t="str">
        <f>IF([4]道具信息!Y602="","",[4]道具信息!Y602)</f>
        <v/>
      </c>
      <c r="Z602" s="19" t="str">
        <f>IF([4]道具信息!Z602="","",[4]道具信息!Z602)</f>
        <v/>
      </c>
    </row>
    <row r="603" spans="1:26" x14ac:dyDescent="0.15">
      <c r="A603" s="19" t="str">
        <f>IF([4]道具信息!A603="","",[4]道具信息!A603)</f>
        <v/>
      </c>
      <c r="B603" s="19" t="str">
        <f>IF([4]道具信息!B603="","",[4]道具信息!B603)</f>
        <v/>
      </c>
      <c r="C603" s="19" t="str">
        <f>IF([4]道具信息!C603="","",[4]道具信息!C603)</f>
        <v/>
      </c>
      <c r="D603" s="19" t="str">
        <f>IF([4]道具信息!D603="","",[4]道具信息!D603)</f>
        <v/>
      </c>
      <c r="E603" s="19" t="str">
        <f>IF([4]道具信息!E603="","",[4]道具信息!E603)</f>
        <v/>
      </c>
      <c r="F603" s="19" t="str">
        <f>IF([4]道具信息!F603="","",[4]道具信息!F603)</f>
        <v/>
      </c>
      <c r="G603" s="19" t="str">
        <f>IF([4]道具信息!G603="","",[4]道具信息!G603)</f>
        <v/>
      </c>
      <c r="H603" s="19" t="str">
        <f>IF([4]道具信息!H603="","",[4]道具信息!H603)</f>
        <v/>
      </c>
      <c r="I603" s="19" t="str">
        <f>IF([4]道具信息!I603="","",[4]道具信息!I603)</f>
        <v/>
      </c>
      <c r="J603" s="19" t="str">
        <f>IF([4]道具信息!J603="","",[4]道具信息!J603)</f>
        <v/>
      </c>
      <c r="K603" s="19" t="str">
        <f>IF([4]道具信息!K603="","",[4]道具信息!K603)</f>
        <v/>
      </c>
      <c r="L603" s="19" t="str">
        <f>IF([4]道具信息!L603="","",[4]道具信息!L603)</f>
        <v/>
      </c>
      <c r="M603" s="19" t="str">
        <f>IF([4]道具信息!M603="","",[4]道具信息!M603)</f>
        <v/>
      </c>
      <c r="N603" s="19" t="str">
        <f>IF([4]道具信息!N603="","",[4]道具信息!N603)</f>
        <v/>
      </c>
      <c r="O603" s="19" t="str">
        <f>IF([4]道具信息!O603="","",[4]道具信息!O603)</f>
        <v/>
      </c>
      <c r="P603" s="19" t="str">
        <f>IF([4]道具信息!P603="","",[4]道具信息!P603)</f>
        <v/>
      </c>
      <c r="Q603" s="19" t="str">
        <f>IF([4]道具信息!Q603="","",[4]道具信息!Q603)</f>
        <v/>
      </c>
      <c r="R603" s="19" t="str">
        <f>IF([4]道具信息!R603="","",[4]道具信息!R603)</f>
        <v/>
      </c>
      <c r="S603" s="19" t="str">
        <f>IF([4]道具信息!S603="","",[4]道具信息!S603)</f>
        <v/>
      </c>
      <c r="T603" s="19" t="str">
        <f>IF([4]道具信息!T603="","",[4]道具信息!T603)</f>
        <v/>
      </c>
      <c r="U603" s="19" t="str">
        <f>IF([4]道具信息!U603="","",[4]道具信息!U603)</f>
        <v/>
      </c>
      <c r="V603" s="19" t="str">
        <f>IF([4]道具信息!V603="","",[4]道具信息!V603)</f>
        <v/>
      </c>
      <c r="W603" s="19" t="str">
        <f>IF([4]道具信息!W603="","",[4]道具信息!W603)</f>
        <v/>
      </c>
      <c r="X603" s="19" t="str">
        <f>IF([4]道具信息!X603="","",[4]道具信息!X603)</f>
        <v/>
      </c>
      <c r="Y603" s="19" t="str">
        <f>IF([4]道具信息!Y603="","",[4]道具信息!Y603)</f>
        <v/>
      </c>
      <c r="Z603" s="19" t="str">
        <f>IF([4]道具信息!Z603="","",[4]道具信息!Z603)</f>
        <v/>
      </c>
    </row>
    <row r="604" spans="1:26" x14ac:dyDescent="0.15">
      <c r="A604" s="19" t="str">
        <f>IF([4]道具信息!A604="","",[4]道具信息!A604)</f>
        <v/>
      </c>
      <c r="B604" s="19" t="str">
        <f>IF([4]道具信息!B604="","",[4]道具信息!B604)</f>
        <v/>
      </c>
      <c r="C604" s="19" t="str">
        <f>IF([4]道具信息!C604="","",[4]道具信息!C604)</f>
        <v/>
      </c>
      <c r="D604" s="19" t="str">
        <f>IF([4]道具信息!D604="","",[4]道具信息!D604)</f>
        <v/>
      </c>
      <c r="E604" s="19" t="str">
        <f>IF([4]道具信息!E604="","",[4]道具信息!E604)</f>
        <v/>
      </c>
      <c r="F604" s="19" t="str">
        <f>IF([4]道具信息!F604="","",[4]道具信息!F604)</f>
        <v/>
      </c>
      <c r="G604" s="19" t="str">
        <f>IF([4]道具信息!G604="","",[4]道具信息!G604)</f>
        <v/>
      </c>
      <c r="H604" s="19" t="str">
        <f>IF([4]道具信息!H604="","",[4]道具信息!H604)</f>
        <v/>
      </c>
      <c r="I604" s="19" t="str">
        <f>IF([4]道具信息!I604="","",[4]道具信息!I604)</f>
        <v/>
      </c>
      <c r="J604" s="19" t="str">
        <f>IF([4]道具信息!J604="","",[4]道具信息!J604)</f>
        <v/>
      </c>
      <c r="K604" s="19" t="str">
        <f>IF([4]道具信息!K604="","",[4]道具信息!K604)</f>
        <v/>
      </c>
      <c r="L604" s="19" t="str">
        <f>IF([4]道具信息!L604="","",[4]道具信息!L604)</f>
        <v/>
      </c>
      <c r="M604" s="19" t="str">
        <f>IF([4]道具信息!M604="","",[4]道具信息!M604)</f>
        <v/>
      </c>
      <c r="N604" s="19" t="str">
        <f>IF([4]道具信息!N604="","",[4]道具信息!N604)</f>
        <v/>
      </c>
      <c r="O604" s="19" t="str">
        <f>IF([4]道具信息!O604="","",[4]道具信息!O604)</f>
        <v/>
      </c>
      <c r="P604" s="19" t="str">
        <f>IF([4]道具信息!P604="","",[4]道具信息!P604)</f>
        <v/>
      </c>
      <c r="Q604" s="19" t="str">
        <f>IF([4]道具信息!Q604="","",[4]道具信息!Q604)</f>
        <v/>
      </c>
      <c r="R604" s="19" t="str">
        <f>IF([4]道具信息!R604="","",[4]道具信息!R604)</f>
        <v/>
      </c>
      <c r="S604" s="19" t="str">
        <f>IF([4]道具信息!S604="","",[4]道具信息!S604)</f>
        <v/>
      </c>
      <c r="T604" s="19" t="str">
        <f>IF([4]道具信息!T604="","",[4]道具信息!T604)</f>
        <v/>
      </c>
      <c r="U604" s="19" t="str">
        <f>IF([4]道具信息!U604="","",[4]道具信息!U604)</f>
        <v/>
      </c>
      <c r="V604" s="19" t="str">
        <f>IF([4]道具信息!V604="","",[4]道具信息!V604)</f>
        <v/>
      </c>
      <c r="W604" s="19" t="str">
        <f>IF([4]道具信息!W604="","",[4]道具信息!W604)</f>
        <v/>
      </c>
      <c r="X604" s="19" t="str">
        <f>IF([4]道具信息!X604="","",[4]道具信息!X604)</f>
        <v/>
      </c>
      <c r="Y604" s="19" t="str">
        <f>IF([4]道具信息!Y604="","",[4]道具信息!Y604)</f>
        <v/>
      </c>
      <c r="Z604" s="19" t="str">
        <f>IF([4]道具信息!Z604="","",[4]道具信息!Z604)</f>
        <v/>
      </c>
    </row>
    <row r="605" spans="1:26" x14ac:dyDescent="0.15">
      <c r="A605" s="19" t="str">
        <f>IF([4]道具信息!A605="","",[4]道具信息!A605)</f>
        <v/>
      </c>
      <c r="B605" s="19" t="str">
        <f>IF([4]道具信息!B605="","",[4]道具信息!B605)</f>
        <v/>
      </c>
      <c r="C605" s="19" t="str">
        <f>IF([4]道具信息!C605="","",[4]道具信息!C605)</f>
        <v/>
      </c>
      <c r="D605" s="19" t="str">
        <f>IF([4]道具信息!D605="","",[4]道具信息!D605)</f>
        <v/>
      </c>
      <c r="E605" s="19" t="str">
        <f>IF([4]道具信息!E605="","",[4]道具信息!E605)</f>
        <v/>
      </c>
      <c r="F605" s="19" t="str">
        <f>IF([4]道具信息!F605="","",[4]道具信息!F605)</f>
        <v/>
      </c>
      <c r="G605" s="19" t="str">
        <f>IF([4]道具信息!G605="","",[4]道具信息!G605)</f>
        <v/>
      </c>
      <c r="H605" s="19" t="str">
        <f>IF([4]道具信息!H605="","",[4]道具信息!H605)</f>
        <v/>
      </c>
      <c r="I605" s="19" t="str">
        <f>IF([4]道具信息!I605="","",[4]道具信息!I605)</f>
        <v/>
      </c>
      <c r="J605" s="19" t="str">
        <f>IF([4]道具信息!J605="","",[4]道具信息!J605)</f>
        <v/>
      </c>
      <c r="K605" s="19" t="str">
        <f>IF([4]道具信息!K605="","",[4]道具信息!K605)</f>
        <v/>
      </c>
      <c r="L605" s="19" t="str">
        <f>IF([4]道具信息!L605="","",[4]道具信息!L605)</f>
        <v/>
      </c>
      <c r="M605" s="19" t="str">
        <f>IF([4]道具信息!M605="","",[4]道具信息!M605)</f>
        <v/>
      </c>
      <c r="N605" s="19" t="str">
        <f>IF([4]道具信息!N605="","",[4]道具信息!N605)</f>
        <v/>
      </c>
      <c r="O605" s="19" t="str">
        <f>IF([4]道具信息!O605="","",[4]道具信息!O605)</f>
        <v/>
      </c>
      <c r="P605" s="19" t="str">
        <f>IF([4]道具信息!P605="","",[4]道具信息!P605)</f>
        <v/>
      </c>
      <c r="Q605" s="19" t="str">
        <f>IF([4]道具信息!Q605="","",[4]道具信息!Q605)</f>
        <v/>
      </c>
      <c r="R605" s="19" t="str">
        <f>IF([4]道具信息!R605="","",[4]道具信息!R605)</f>
        <v/>
      </c>
      <c r="S605" s="19" t="str">
        <f>IF([4]道具信息!S605="","",[4]道具信息!S605)</f>
        <v/>
      </c>
      <c r="T605" s="19" t="str">
        <f>IF([4]道具信息!T605="","",[4]道具信息!T605)</f>
        <v/>
      </c>
      <c r="U605" s="19" t="str">
        <f>IF([4]道具信息!U605="","",[4]道具信息!U605)</f>
        <v/>
      </c>
      <c r="V605" s="19" t="str">
        <f>IF([4]道具信息!V605="","",[4]道具信息!V605)</f>
        <v/>
      </c>
      <c r="W605" s="19" t="str">
        <f>IF([4]道具信息!W605="","",[4]道具信息!W605)</f>
        <v/>
      </c>
      <c r="X605" s="19" t="str">
        <f>IF([4]道具信息!X605="","",[4]道具信息!X605)</f>
        <v/>
      </c>
      <c r="Y605" s="19" t="str">
        <f>IF([4]道具信息!Y605="","",[4]道具信息!Y605)</f>
        <v/>
      </c>
      <c r="Z605" s="19" t="str">
        <f>IF([4]道具信息!Z605="","",[4]道具信息!Z605)</f>
        <v/>
      </c>
    </row>
    <row r="606" spans="1:26" x14ac:dyDescent="0.15">
      <c r="A606" s="19" t="str">
        <f>IF([4]道具信息!A606="","",[4]道具信息!A606)</f>
        <v/>
      </c>
      <c r="B606" s="19" t="str">
        <f>IF([4]道具信息!B606="","",[4]道具信息!B606)</f>
        <v/>
      </c>
      <c r="C606" s="19" t="str">
        <f>IF([4]道具信息!C606="","",[4]道具信息!C606)</f>
        <v/>
      </c>
      <c r="D606" s="19" t="str">
        <f>IF([4]道具信息!D606="","",[4]道具信息!D606)</f>
        <v/>
      </c>
      <c r="E606" s="19" t="str">
        <f>IF([4]道具信息!E606="","",[4]道具信息!E606)</f>
        <v/>
      </c>
      <c r="F606" s="19" t="str">
        <f>IF([4]道具信息!F606="","",[4]道具信息!F606)</f>
        <v/>
      </c>
      <c r="G606" s="19" t="str">
        <f>IF([4]道具信息!G606="","",[4]道具信息!G606)</f>
        <v/>
      </c>
      <c r="H606" s="19" t="str">
        <f>IF([4]道具信息!H606="","",[4]道具信息!H606)</f>
        <v/>
      </c>
      <c r="I606" s="19" t="str">
        <f>IF([4]道具信息!I606="","",[4]道具信息!I606)</f>
        <v/>
      </c>
      <c r="J606" s="19" t="str">
        <f>IF([4]道具信息!J606="","",[4]道具信息!J606)</f>
        <v/>
      </c>
      <c r="K606" s="19" t="str">
        <f>IF([4]道具信息!K606="","",[4]道具信息!K606)</f>
        <v/>
      </c>
      <c r="L606" s="19" t="str">
        <f>IF([4]道具信息!L606="","",[4]道具信息!L606)</f>
        <v/>
      </c>
      <c r="M606" s="19" t="str">
        <f>IF([4]道具信息!M606="","",[4]道具信息!M606)</f>
        <v/>
      </c>
      <c r="N606" s="19" t="str">
        <f>IF([4]道具信息!N606="","",[4]道具信息!N606)</f>
        <v/>
      </c>
      <c r="O606" s="19" t="str">
        <f>IF([4]道具信息!O606="","",[4]道具信息!O606)</f>
        <v/>
      </c>
      <c r="P606" s="19" t="str">
        <f>IF([4]道具信息!P606="","",[4]道具信息!P606)</f>
        <v/>
      </c>
      <c r="Q606" s="19" t="str">
        <f>IF([4]道具信息!Q606="","",[4]道具信息!Q606)</f>
        <v/>
      </c>
      <c r="R606" s="19" t="str">
        <f>IF([4]道具信息!R606="","",[4]道具信息!R606)</f>
        <v/>
      </c>
      <c r="S606" s="19" t="str">
        <f>IF([4]道具信息!S606="","",[4]道具信息!S606)</f>
        <v/>
      </c>
      <c r="T606" s="19" t="str">
        <f>IF([4]道具信息!T606="","",[4]道具信息!T606)</f>
        <v/>
      </c>
      <c r="U606" s="19" t="str">
        <f>IF([4]道具信息!U606="","",[4]道具信息!U606)</f>
        <v/>
      </c>
      <c r="V606" s="19" t="str">
        <f>IF([4]道具信息!V606="","",[4]道具信息!V606)</f>
        <v/>
      </c>
      <c r="W606" s="19" t="str">
        <f>IF([4]道具信息!W606="","",[4]道具信息!W606)</f>
        <v/>
      </c>
      <c r="X606" s="19" t="str">
        <f>IF([4]道具信息!X606="","",[4]道具信息!X606)</f>
        <v/>
      </c>
      <c r="Y606" s="19" t="str">
        <f>IF([4]道具信息!Y606="","",[4]道具信息!Y606)</f>
        <v/>
      </c>
      <c r="Z606" s="19" t="str">
        <f>IF([4]道具信息!Z606="","",[4]道具信息!Z606)</f>
        <v/>
      </c>
    </row>
    <row r="607" spans="1:26" x14ac:dyDescent="0.15">
      <c r="A607" s="19" t="str">
        <f>IF([4]道具信息!A607="","",[4]道具信息!A607)</f>
        <v/>
      </c>
      <c r="B607" s="19" t="str">
        <f>IF([4]道具信息!B607="","",[4]道具信息!B607)</f>
        <v/>
      </c>
      <c r="C607" s="19" t="str">
        <f>IF([4]道具信息!C607="","",[4]道具信息!C607)</f>
        <v/>
      </c>
      <c r="D607" s="19" t="str">
        <f>IF([4]道具信息!D607="","",[4]道具信息!D607)</f>
        <v/>
      </c>
      <c r="E607" s="19" t="str">
        <f>IF([4]道具信息!E607="","",[4]道具信息!E607)</f>
        <v/>
      </c>
      <c r="F607" s="19" t="str">
        <f>IF([4]道具信息!F607="","",[4]道具信息!F607)</f>
        <v/>
      </c>
      <c r="G607" s="19" t="str">
        <f>IF([4]道具信息!G607="","",[4]道具信息!G607)</f>
        <v/>
      </c>
      <c r="H607" s="19" t="str">
        <f>IF([4]道具信息!H607="","",[4]道具信息!H607)</f>
        <v/>
      </c>
      <c r="I607" s="19" t="str">
        <f>IF([4]道具信息!I607="","",[4]道具信息!I607)</f>
        <v/>
      </c>
      <c r="J607" s="19" t="str">
        <f>IF([4]道具信息!J607="","",[4]道具信息!J607)</f>
        <v/>
      </c>
      <c r="K607" s="19" t="str">
        <f>IF([4]道具信息!K607="","",[4]道具信息!K607)</f>
        <v/>
      </c>
      <c r="L607" s="19" t="str">
        <f>IF([4]道具信息!L607="","",[4]道具信息!L607)</f>
        <v/>
      </c>
      <c r="M607" s="19" t="str">
        <f>IF([4]道具信息!M607="","",[4]道具信息!M607)</f>
        <v/>
      </c>
      <c r="N607" s="19" t="str">
        <f>IF([4]道具信息!N607="","",[4]道具信息!N607)</f>
        <v/>
      </c>
      <c r="O607" s="19" t="str">
        <f>IF([4]道具信息!O607="","",[4]道具信息!O607)</f>
        <v/>
      </c>
      <c r="P607" s="19" t="str">
        <f>IF([4]道具信息!P607="","",[4]道具信息!P607)</f>
        <v/>
      </c>
      <c r="Q607" s="19" t="str">
        <f>IF([4]道具信息!Q607="","",[4]道具信息!Q607)</f>
        <v/>
      </c>
      <c r="R607" s="19" t="str">
        <f>IF([4]道具信息!R607="","",[4]道具信息!R607)</f>
        <v/>
      </c>
      <c r="S607" s="19" t="str">
        <f>IF([4]道具信息!S607="","",[4]道具信息!S607)</f>
        <v/>
      </c>
      <c r="T607" s="19" t="str">
        <f>IF([4]道具信息!T607="","",[4]道具信息!T607)</f>
        <v/>
      </c>
      <c r="U607" s="19" t="str">
        <f>IF([4]道具信息!U607="","",[4]道具信息!U607)</f>
        <v/>
      </c>
      <c r="V607" s="19" t="str">
        <f>IF([4]道具信息!V607="","",[4]道具信息!V607)</f>
        <v/>
      </c>
      <c r="W607" s="19" t="str">
        <f>IF([4]道具信息!W607="","",[4]道具信息!W607)</f>
        <v/>
      </c>
      <c r="X607" s="19" t="str">
        <f>IF([4]道具信息!X607="","",[4]道具信息!X607)</f>
        <v/>
      </c>
      <c r="Y607" s="19" t="str">
        <f>IF([4]道具信息!Y607="","",[4]道具信息!Y607)</f>
        <v/>
      </c>
      <c r="Z607" s="19" t="str">
        <f>IF([4]道具信息!Z607="","",[4]道具信息!Z607)</f>
        <v/>
      </c>
    </row>
    <row r="608" spans="1:26" x14ac:dyDescent="0.15">
      <c r="A608" s="19" t="str">
        <f>IF([4]道具信息!A608="","",[4]道具信息!A608)</f>
        <v/>
      </c>
      <c r="B608" s="19" t="str">
        <f>IF([4]道具信息!B608="","",[4]道具信息!B608)</f>
        <v/>
      </c>
      <c r="C608" s="19" t="str">
        <f>IF([4]道具信息!C608="","",[4]道具信息!C608)</f>
        <v/>
      </c>
      <c r="D608" s="19" t="str">
        <f>IF([4]道具信息!D608="","",[4]道具信息!D608)</f>
        <v/>
      </c>
      <c r="E608" s="19" t="str">
        <f>IF([4]道具信息!E608="","",[4]道具信息!E608)</f>
        <v/>
      </c>
      <c r="F608" s="19" t="str">
        <f>IF([4]道具信息!F608="","",[4]道具信息!F608)</f>
        <v/>
      </c>
      <c r="G608" s="19" t="str">
        <f>IF([4]道具信息!G608="","",[4]道具信息!G608)</f>
        <v/>
      </c>
      <c r="H608" s="19" t="str">
        <f>IF([4]道具信息!H608="","",[4]道具信息!H608)</f>
        <v/>
      </c>
      <c r="I608" s="19" t="str">
        <f>IF([4]道具信息!I608="","",[4]道具信息!I608)</f>
        <v/>
      </c>
      <c r="J608" s="19" t="str">
        <f>IF([4]道具信息!J608="","",[4]道具信息!J608)</f>
        <v/>
      </c>
      <c r="K608" s="19" t="str">
        <f>IF([4]道具信息!K608="","",[4]道具信息!K608)</f>
        <v/>
      </c>
      <c r="L608" s="19" t="str">
        <f>IF([4]道具信息!L608="","",[4]道具信息!L608)</f>
        <v/>
      </c>
      <c r="M608" s="19" t="str">
        <f>IF([4]道具信息!M608="","",[4]道具信息!M608)</f>
        <v/>
      </c>
      <c r="N608" s="19" t="str">
        <f>IF([4]道具信息!N608="","",[4]道具信息!N608)</f>
        <v/>
      </c>
      <c r="O608" s="19" t="str">
        <f>IF([4]道具信息!O608="","",[4]道具信息!O608)</f>
        <v/>
      </c>
      <c r="P608" s="19" t="str">
        <f>IF([4]道具信息!P608="","",[4]道具信息!P608)</f>
        <v/>
      </c>
      <c r="Q608" s="19" t="str">
        <f>IF([4]道具信息!Q608="","",[4]道具信息!Q608)</f>
        <v/>
      </c>
      <c r="R608" s="19" t="str">
        <f>IF([4]道具信息!R608="","",[4]道具信息!R608)</f>
        <v/>
      </c>
      <c r="S608" s="19" t="str">
        <f>IF([4]道具信息!S608="","",[4]道具信息!S608)</f>
        <v/>
      </c>
      <c r="T608" s="19" t="str">
        <f>IF([4]道具信息!T608="","",[4]道具信息!T608)</f>
        <v/>
      </c>
      <c r="U608" s="19" t="str">
        <f>IF([4]道具信息!U608="","",[4]道具信息!U608)</f>
        <v/>
      </c>
      <c r="V608" s="19" t="str">
        <f>IF([4]道具信息!V608="","",[4]道具信息!V608)</f>
        <v/>
      </c>
      <c r="W608" s="19" t="str">
        <f>IF([4]道具信息!W608="","",[4]道具信息!W608)</f>
        <v/>
      </c>
      <c r="X608" s="19" t="str">
        <f>IF([4]道具信息!X608="","",[4]道具信息!X608)</f>
        <v/>
      </c>
      <c r="Y608" s="19" t="str">
        <f>IF([4]道具信息!Y608="","",[4]道具信息!Y608)</f>
        <v/>
      </c>
      <c r="Z608" s="19" t="str">
        <f>IF([4]道具信息!Z608="","",[4]道具信息!Z608)</f>
        <v/>
      </c>
    </row>
    <row r="609" spans="1:26" x14ac:dyDescent="0.15">
      <c r="A609" s="19" t="str">
        <f>IF([4]道具信息!A609="","",[4]道具信息!A609)</f>
        <v/>
      </c>
      <c r="B609" s="19" t="str">
        <f>IF([4]道具信息!B609="","",[4]道具信息!B609)</f>
        <v/>
      </c>
      <c r="C609" s="19" t="str">
        <f>IF([4]道具信息!C609="","",[4]道具信息!C609)</f>
        <v/>
      </c>
      <c r="D609" s="19" t="str">
        <f>IF([4]道具信息!D609="","",[4]道具信息!D609)</f>
        <v/>
      </c>
      <c r="E609" s="19" t="str">
        <f>IF([4]道具信息!E609="","",[4]道具信息!E609)</f>
        <v/>
      </c>
      <c r="F609" s="19" t="str">
        <f>IF([4]道具信息!F609="","",[4]道具信息!F609)</f>
        <v/>
      </c>
      <c r="G609" s="19" t="str">
        <f>IF([4]道具信息!G609="","",[4]道具信息!G609)</f>
        <v/>
      </c>
      <c r="H609" s="19" t="str">
        <f>IF([4]道具信息!H609="","",[4]道具信息!H609)</f>
        <v/>
      </c>
      <c r="I609" s="19" t="str">
        <f>IF([4]道具信息!I609="","",[4]道具信息!I609)</f>
        <v/>
      </c>
      <c r="J609" s="19" t="str">
        <f>IF([4]道具信息!J609="","",[4]道具信息!J609)</f>
        <v/>
      </c>
      <c r="K609" s="19" t="str">
        <f>IF([4]道具信息!K609="","",[4]道具信息!K609)</f>
        <v/>
      </c>
      <c r="L609" s="19" t="str">
        <f>IF([4]道具信息!L609="","",[4]道具信息!L609)</f>
        <v/>
      </c>
      <c r="M609" s="19" t="str">
        <f>IF([4]道具信息!M609="","",[4]道具信息!M609)</f>
        <v/>
      </c>
      <c r="N609" s="19" t="str">
        <f>IF([4]道具信息!N609="","",[4]道具信息!N609)</f>
        <v/>
      </c>
      <c r="O609" s="19" t="str">
        <f>IF([4]道具信息!O609="","",[4]道具信息!O609)</f>
        <v/>
      </c>
      <c r="P609" s="19" t="str">
        <f>IF([4]道具信息!P609="","",[4]道具信息!P609)</f>
        <v/>
      </c>
      <c r="Q609" s="19" t="str">
        <f>IF([4]道具信息!Q609="","",[4]道具信息!Q609)</f>
        <v/>
      </c>
      <c r="R609" s="19" t="str">
        <f>IF([4]道具信息!R609="","",[4]道具信息!R609)</f>
        <v/>
      </c>
      <c r="S609" s="19" t="str">
        <f>IF([4]道具信息!S609="","",[4]道具信息!S609)</f>
        <v/>
      </c>
      <c r="T609" s="19" t="str">
        <f>IF([4]道具信息!T609="","",[4]道具信息!T609)</f>
        <v/>
      </c>
      <c r="U609" s="19" t="str">
        <f>IF([4]道具信息!U609="","",[4]道具信息!U609)</f>
        <v/>
      </c>
      <c r="V609" s="19" t="str">
        <f>IF([4]道具信息!V609="","",[4]道具信息!V609)</f>
        <v/>
      </c>
      <c r="W609" s="19" t="str">
        <f>IF([4]道具信息!W609="","",[4]道具信息!W609)</f>
        <v/>
      </c>
      <c r="X609" s="19" t="str">
        <f>IF([4]道具信息!X609="","",[4]道具信息!X609)</f>
        <v/>
      </c>
      <c r="Y609" s="19" t="str">
        <f>IF([4]道具信息!Y609="","",[4]道具信息!Y609)</f>
        <v/>
      </c>
      <c r="Z609" s="19" t="str">
        <f>IF([4]道具信息!Z609="","",[4]道具信息!Z609)</f>
        <v/>
      </c>
    </row>
    <row r="610" spans="1:26" x14ac:dyDescent="0.15">
      <c r="A610" s="19" t="str">
        <f>IF([4]道具信息!A610="","",[4]道具信息!A610)</f>
        <v/>
      </c>
      <c r="B610" s="19" t="str">
        <f>IF([4]道具信息!B610="","",[4]道具信息!B610)</f>
        <v/>
      </c>
      <c r="C610" s="19" t="str">
        <f>IF([4]道具信息!C610="","",[4]道具信息!C610)</f>
        <v/>
      </c>
      <c r="D610" s="19" t="str">
        <f>IF([4]道具信息!D610="","",[4]道具信息!D610)</f>
        <v/>
      </c>
      <c r="E610" s="19" t="str">
        <f>IF([4]道具信息!E610="","",[4]道具信息!E610)</f>
        <v/>
      </c>
      <c r="F610" s="19" t="str">
        <f>IF([4]道具信息!F610="","",[4]道具信息!F610)</f>
        <v/>
      </c>
      <c r="G610" s="19" t="str">
        <f>IF([4]道具信息!G610="","",[4]道具信息!G610)</f>
        <v/>
      </c>
      <c r="H610" s="19" t="str">
        <f>IF([4]道具信息!H610="","",[4]道具信息!H610)</f>
        <v/>
      </c>
      <c r="I610" s="19" t="str">
        <f>IF([4]道具信息!I610="","",[4]道具信息!I610)</f>
        <v/>
      </c>
      <c r="J610" s="19" t="str">
        <f>IF([4]道具信息!J610="","",[4]道具信息!J610)</f>
        <v/>
      </c>
      <c r="K610" s="19" t="str">
        <f>IF([4]道具信息!K610="","",[4]道具信息!K610)</f>
        <v/>
      </c>
      <c r="L610" s="19" t="str">
        <f>IF([4]道具信息!L610="","",[4]道具信息!L610)</f>
        <v/>
      </c>
      <c r="M610" s="19" t="str">
        <f>IF([4]道具信息!M610="","",[4]道具信息!M610)</f>
        <v/>
      </c>
      <c r="N610" s="19" t="str">
        <f>IF([4]道具信息!N610="","",[4]道具信息!N610)</f>
        <v/>
      </c>
      <c r="O610" s="19" t="str">
        <f>IF([4]道具信息!O610="","",[4]道具信息!O610)</f>
        <v/>
      </c>
      <c r="P610" s="19" t="str">
        <f>IF([4]道具信息!P610="","",[4]道具信息!P610)</f>
        <v/>
      </c>
      <c r="Q610" s="19" t="str">
        <f>IF([4]道具信息!Q610="","",[4]道具信息!Q610)</f>
        <v/>
      </c>
      <c r="R610" s="19" t="str">
        <f>IF([4]道具信息!R610="","",[4]道具信息!R610)</f>
        <v/>
      </c>
      <c r="S610" s="19" t="str">
        <f>IF([4]道具信息!S610="","",[4]道具信息!S610)</f>
        <v/>
      </c>
      <c r="T610" s="19" t="str">
        <f>IF([4]道具信息!T610="","",[4]道具信息!T610)</f>
        <v/>
      </c>
      <c r="U610" s="19" t="str">
        <f>IF([4]道具信息!U610="","",[4]道具信息!U610)</f>
        <v/>
      </c>
      <c r="V610" s="19" t="str">
        <f>IF([4]道具信息!V610="","",[4]道具信息!V610)</f>
        <v/>
      </c>
      <c r="W610" s="19" t="str">
        <f>IF([4]道具信息!W610="","",[4]道具信息!W610)</f>
        <v/>
      </c>
      <c r="X610" s="19" t="str">
        <f>IF([4]道具信息!X610="","",[4]道具信息!X610)</f>
        <v/>
      </c>
      <c r="Y610" s="19" t="str">
        <f>IF([4]道具信息!Y610="","",[4]道具信息!Y610)</f>
        <v/>
      </c>
      <c r="Z610" s="19" t="str">
        <f>IF([4]道具信息!Z610="","",[4]道具信息!Z610)</f>
        <v/>
      </c>
    </row>
    <row r="611" spans="1:26" x14ac:dyDescent="0.15">
      <c r="A611" s="19" t="str">
        <f>IF([4]道具信息!A611="","",[4]道具信息!A611)</f>
        <v/>
      </c>
      <c r="B611" s="19" t="str">
        <f>IF([4]道具信息!B611="","",[4]道具信息!B611)</f>
        <v/>
      </c>
      <c r="C611" s="19" t="str">
        <f>IF([4]道具信息!C611="","",[4]道具信息!C611)</f>
        <v/>
      </c>
      <c r="D611" s="19" t="str">
        <f>IF([4]道具信息!D611="","",[4]道具信息!D611)</f>
        <v/>
      </c>
      <c r="E611" s="19" t="str">
        <f>IF([4]道具信息!E611="","",[4]道具信息!E611)</f>
        <v/>
      </c>
      <c r="F611" s="19" t="str">
        <f>IF([4]道具信息!F611="","",[4]道具信息!F611)</f>
        <v/>
      </c>
      <c r="G611" s="19" t="str">
        <f>IF([4]道具信息!G611="","",[4]道具信息!G611)</f>
        <v/>
      </c>
      <c r="H611" s="19" t="str">
        <f>IF([4]道具信息!H611="","",[4]道具信息!H611)</f>
        <v/>
      </c>
      <c r="I611" s="19" t="str">
        <f>IF([4]道具信息!I611="","",[4]道具信息!I611)</f>
        <v/>
      </c>
      <c r="J611" s="19" t="str">
        <f>IF([4]道具信息!J611="","",[4]道具信息!J611)</f>
        <v/>
      </c>
      <c r="K611" s="19" t="str">
        <f>IF([4]道具信息!K611="","",[4]道具信息!K611)</f>
        <v/>
      </c>
      <c r="L611" s="19" t="str">
        <f>IF([4]道具信息!L611="","",[4]道具信息!L611)</f>
        <v/>
      </c>
      <c r="M611" s="19" t="str">
        <f>IF([4]道具信息!M611="","",[4]道具信息!M611)</f>
        <v/>
      </c>
      <c r="N611" s="19" t="str">
        <f>IF([4]道具信息!N611="","",[4]道具信息!N611)</f>
        <v/>
      </c>
      <c r="O611" s="19" t="str">
        <f>IF([4]道具信息!O611="","",[4]道具信息!O611)</f>
        <v/>
      </c>
      <c r="P611" s="19" t="str">
        <f>IF([4]道具信息!P611="","",[4]道具信息!P611)</f>
        <v/>
      </c>
      <c r="Q611" s="19" t="str">
        <f>IF([4]道具信息!Q611="","",[4]道具信息!Q611)</f>
        <v/>
      </c>
      <c r="R611" s="19" t="str">
        <f>IF([4]道具信息!R611="","",[4]道具信息!R611)</f>
        <v/>
      </c>
      <c r="S611" s="19" t="str">
        <f>IF([4]道具信息!S611="","",[4]道具信息!S611)</f>
        <v/>
      </c>
      <c r="T611" s="19" t="str">
        <f>IF([4]道具信息!T611="","",[4]道具信息!T611)</f>
        <v/>
      </c>
      <c r="U611" s="19" t="str">
        <f>IF([4]道具信息!U611="","",[4]道具信息!U611)</f>
        <v/>
      </c>
      <c r="V611" s="19" t="str">
        <f>IF([4]道具信息!V611="","",[4]道具信息!V611)</f>
        <v/>
      </c>
      <c r="W611" s="19" t="str">
        <f>IF([4]道具信息!W611="","",[4]道具信息!W611)</f>
        <v/>
      </c>
      <c r="X611" s="19" t="str">
        <f>IF([4]道具信息!X611="","",[4]道具信息!X611)</f>
        <v/>
      </c>
      <c r="Y611" s="19" t="str">
        <f>IF([4]道具信息!Y611="","",[4]道具信息!Y611)</f>
        <v/>
      </c>
      <c r="Z611" s="19" t="str">
        <f>IF([4]道具信息!Z611="","",[4]道具信息!Z611)</f>
        <v/>
      </c>
    </row>
    <row r="612" spans="1:26" x14ac:dyDescent="0.15">
      <c r="A612" s="19" t="str">
        <f>IF([4]道具信息!A612="","",[4]道具信息!A612)</f>
        <v/>
      </c>
      <c r="B612" s="19" t="str">
        <f>IF([4]道具信息!B612="","",[4]道具信息!B612)</f>
        <v/>
      </c>
      <c r="C612" s="19" t="str">
        <f>IF([4]道具信息!C612="","",[4]道具信息!C612)</f>
        <v/>
      </c>
      <c r="D612" s="19" t="str">
        <f>IF([4]道具信息!D612="","",[4]道具信息!D612)</f>
        <v/>
      </c>
      <c r="E612" s="19" t="str">
        <f>IF([4]道具信息!E612="","",[4]道具信息!E612)</f>
        <v/>
      </c>
      <c r="F612" s="19" t="str">
        <f>IF([4]道具信息!F612="","",[4]道具信息!F612)</f>
        <v/>
      </c>
      <c r="G612" s="19" t="str">
        <f>IF([4]道具信息!G612="","",[4]道具信息!G612)</f>
        <v/>
      </c>
      <c r="H612" s="19" t="str">
        <f>IF([4]道具信息!H612="","",[4]道具信息!H612)</f>
        <v/>
      </c>
      <c r="I612" s="19" t="str">
        <f>IF([4]道具信息!I612="","",[4]道具信息!I612)</f>
        <v/>
      </c>
      <c r="J612" s="19" t="str">
        <f>IF([4]道具信息!J612="","",[4]道具信息!J612)</f>
        <v/>
      </c>
      <c r="K612" s="19" t="str">
        <f>IF([4]道具信息!K612="","",[4]道具信息!K612)</f>
        <v/>
      </c>
      <c r="L612" s="19" t="str">
        <f>IF([4]道具信息!L612="","",[4]道具信息!L612)</f>
        <v/>
      </c>
      <c r="M612" s="19" t="str">
        <f>IF([4]道具信息!M612="","",[4]道具信息!M612)</f>
        <v/>
      </c>
      <c r="N612" s="19" t="str">
        <f>IF([4]道具信息!N612="","",[4]道具信息!N612)</f>
        <v/>
      </c>
      <c r="O612" s="19" t="str">
        <f>IF([4]道具信息!O612="","",[4]道具信息!O612)</f>
        <v/>
      </c>
      <c r="P612" s="19" t="str">
        <f>IF([4]道具信息!P612="","",[4]道具信息!P612)</f>
        <v/>
      </c>
      <c r="Q612" s="19" t="str">
        <f>IF([4]道具信息!Q612="","",[4]道具信息!Q612)</f>
        <v/>
      </c>
      <c r="R612" s="19" t="str">
        <f>IF([4]道具信息!R612="","",[4]道具信息!R612)</f>
        <v/>
      </c>
      <c r="S612" s="19" t="str">
        <f>IF([4]道具信息!S612="","",[4]道具信息!S612)</f>
        <v/>
      </c>
      <c r="T612" s="19" t="str">
        <f>IF([4]道具信息!T612="","",[4]道具信息!T612)</f>
        <v/>
      </c>
      <c r="U612" s="19" t="str">
        <f>IF([4]道具信息!U612="","",[4]道具信息!U612)</f>
        <v/>
      </c>
      <c r="V612" s="19" t="str">
        <f>IF([4]道具信息!V612="","",[4]道具信息!V612)</f>
        <v/>
      </c>
      <c r="W612" s="19" t="str">
        <f>IF([4]道具信息!W612="","",[4]道具信息!W612)</f>
        <v/>
      </c>
      <c r="X612" s="19" t="str">
        <f>IF([4]道具信息!X612="","",[4]道具信息!X612)</f>
        <v/>
      </c>
      <c r="Y612" s="19" t="str">
        <f>IF([4]道具信息!Y612="","",[4]道具信息!Y612)</f>
        <v/>
      </c>
      <c r="Z612" s="19" t="str">
        <f>IF([4]道具信息!Z612="","",[4]道具信息!Z612)</f>
        <v/>
      </c>
    </row>
    <row r="613" spans="1:26" x14ac:dyDescent="0.15">
      <c r="A613" s="19" t="str">
        <f>IF([4]道具信息!A613="","",[4]道具信息!A613)</f>
        <v/>
      </c>
      <c r="B613" s="19" t="str">
        <f>IF([4]道具信息!B613="","",[4]道具信息!B613)</f>
        <v/>
      </c>
      <c r="C613" s="19" t="str">
        <f>IF([4]道具信息!C613="","",[4]道具信息!C613)</f>
        <v/>
      </c>
      <c r="D613" s="19" t="str">
        <f>IF([4]道具信息!D613="","",[4]道具信息!D613)</f>
        <v/>
      </c>
      <c r="E613" s="19" t="str">
        <f>IF([4]道具信息!E613="","",[4]道具信息!E613)</f>
        <v/>
      </c>
      <c r="F613" s="19" t="str">
        <f>IF([4]道具信息!F613="","",[4]道具信息!F613)</f>
        <v/>
      </c>
      <c r="G613" s="19" t="str">
        <f>IF([4]道具信息!G613="","",[4]道具信息!G613)</f>
        <v/>
      </c>
      <c r="H613" s="19" t="str">
        <f>IF([4]道具信息!H613="","",[4]道具信息!H613)</f>
        <v/>
      </c>
      <c r="I613" s="19" t="str">
        <f>IF([4]道具信息!I613="","",[4]道具信息!I613)</f>
        <v/>
      </c>
      <c r="J613" s="19" t="str">
        <f>IF([4]道具信息!J613="","",[4]道具信息!J613)</f>
        <v/>
      </c>
      <c r="K613" s="19" t="str">
        <f>IF([4]道具信息!K613="","",[4]道具信息!K613)</f>
        <v/>
      </c>
      <c r="L613" s="19" t="str">
        <f>IF([4]道具信息!L613="","",[4]道具信息!L613)</f>
        <v/>
      </c>
      <c r="M613" s="19" t="str">
        <f>IF([4]道具信息!M613="","",[4]道具信息!M613)</f>
        <v/>
      </c>
      <c r="N613" s="19" t="str">
        <f>IF([4]道具信息!N613="","",[4]道具信息!N613)</f>
        <v/>
      </c>
      <c r="O613" s="19" t="str">
        <f>IF([4]道具信息!O613="","",[4]道具信息!O613)</f>
        <v/>
      </c>
      <c r="P613" s="19" t="str">
        <f>IF([4]道具信息!P613="","",[4]道具信息!P613)</f>
        <v/>
      </c>
      <c r="Q613" s="19" t="str">
        <f>IF([4]道具信息!Q613="","",[4]道具信息!Q613)</f>
        <v/>
      </c>
      <c r="R613" s="19" t="str">
        <f>IF([4]道具信息!R613="","",[4]道具信息!R613)</f>
        <v/>
      </c>
      <c r="S613" s="19" t="str">
        <f>IF([4]道具信息!S613="","",[4]道具信息!S613)</f>
        <v/>
      </c>
      <c r="T613" s="19" t="str">
        <f>IF([4]道具信息!T613="","",[4]道具信息!T613)</f>
        <v/>
      </c>
      <c r="U613" s="19" t="str">
        <f>IF([4]道具信息!U613="","",[4]道具信息!U613)</f>
        <v/>
      </c>
      <c r="V613" s="19" t="str">
        <f>IF([4]道具信息!V613="","",[4]道具信息!V613)</f>
        <v/>
      </c>
      <c r="W613" s="19" t="str">
        <f>IF([4]道具信息!W613="","",[4]道具信息!W613)</f>
        <v/>
      </c>
      <c r="X613" s="19" t="str">
        <f>IF([4]道具信息!X613="","",[4]道具信息!X613)</f>
        <v/>
      </c>
      <c r="Y613" s="19" t="str">
        <f>IF([4]道具信息!Y613="","",[4]道具信息!Y613)</f>
        <v/>
      </c>
      <c r="Z613" s="19" t="str">
        <f>IF([4]道具信息!Z613="","",[4]道具信息!Z613)</f>
        <v/>
      </c>
    </row>
    <row r="614" spans="1:26" x14ac:dyDescent="0.15">
      <c r="A614" s="19" t="str">
        <f>IF([4]道具信息!A614="","",[4]道具信息!A614)</f>
        <v/>
      </c>
      <c r="B614" s="19" t="str">
        <f>IF([4]道具信息!B614="","",[4]道具信息!B614)</f>
        <v/>
      </c>
      <c r="C614" s="19" t="str">
        <f>IF([4]道具信息!C614="","",[4]道具信息!C614)</f>
        <v/>
      </c>
      <c r="D614" s="19" t="str">
        <f>IF([4]道具信息!D614="","",[4]道具信息!D614)</f>
        <v/>
      </c>
      <c r="E614" s="19" t="str">
        <f>IF([4]道具信息!E614="","",[4]道具信息!E614)</f>
        <v/>
      </c>
      <c r="F614" s="19" t="str">
        <f>IF([4]道具信息!F614="","",[4]道具信息!F614)</f>
        <v/>
      </c>
      <c r="G614" s="19" t="str">
        <f>IF([4]道具信息!G614="","",[4]道具信息!G614)</f>
        <v/>
      </c>
      <c r="H614" s="19" t="str">
        <f>IF([4]道具信息!H614="","",[4]道具信息!H614)</f>
        <v/>
      </c>
      <c r="I614" s="19" t="str">
        <f>IF([4]道具信息!I614="","",[4]道具信息!I614)</f>
        <v/>
      </c>
      <c r="J614" s="19" t="str">
        <f>IF([4]道具信息!J614="","",[4]道具信息!J614)</f>
        <v/>
      </c>
      <c r="K614" s="19" t="str">
        <f>IF([4]道具信息!K614="","",[4]道具信息!K614)</f>
        <v/>
      </c>
      <c r="L614" s="19" t="str">
        <f>IF([4]道具信息!L614="","",[4]道具信息!L614)</f>
        <v/>
      </c>
      <c r="M614" s="19" t="str">
        <f>IF([4]道具信息!M614="","",[4]道具信息!M614)</f>
        <v/>
      </c>
      <c r="N614" s="19" t="str">
        <f>IF([4]道具信息!N614="","",[4]道具信息!N614)</f>
        <v/>
      </c>
      <c r="O614" s="19" t="str">
        <f>IF([4]道具信息!O614="","",[4]道具信息!O614)</f>
        <v/>
      </c>
      <c r="P614" s="19" t="str">
        <f>IF([4]道具信息!P614="","",[4]道具信息!P614)</f>
        <v/>
      </c>
      <c r="Q614" s="19" t="str">
        <f>IF([4]道具信息!Q614="","",[4]道具信息!Q614)</f>
        <v/>
      </c>
      <c r="R614" s="19" t="str">
        <f>IF([4]道具信息!R614="","",[4]道具信息!R614)</f>
        <v/>
      </c>
      <c r="S614" s="19" t="str">
        <f>IF([4]道具信息!S614="","",[4]道具信息!S614)</f>
        <v/>
      </c>
      <c r="T614" s="19" t="str">
        <f>IF([4]道具信息!T614="","",[4]道具信息!T614)</f>
        <v/>
      </c>
      <c r="U614" s="19" t="str">
        <f>IF([4]道具信息!U614="","",[4]道具信息!U614)</f>
        <v/>
      </c>
      <c r="V614" s="19" t="str">
        <f>IF([4]道具信息!V614="","",[4]道具信息!V614)</f>
        <v/>
      </c>
      <c r="W614" s="19" t="str">
        <f>IF([4]道具信息!W614="","",[4]道具信息!W614)</f>
        <v/>
      </c>
      <c r="X614" s="19" t="str">
        <f>IF([4]道具信息!X614="","",[4]道具信息!X614)</f>
        <v/>
      </c>
      <c r="Y614" s="19" t="str">
        <f>IF([4]道具信息!Y614="","",[4]道具信息!Y614)</f>
        <v/>
      </c>
      <c r="Z614" s="19" t="str">
        <f>IF([4]道具信息!Z614="","",[4]道具信息!Z614)</f>
        <v/>
      </c>
    </row>
    <row r="615" spans="1:26" x14ac:dyDescent="0.15">
      <c r="A615" s="19" t="str">
        <f>IF([4]道具信息!A615="","",[4]道具信息!A615)</f>
        <v/>
      </c>
      <c r="B615" s="19" t="str">
        <f>IF([4]道具信息!B615="","",[4]道具信息!B615)</f>
        <v/>
      </c>
      <c r="C615" s="19" t="str">
        <f>IF([4]道具信息!C615="","",[4]道具信息!C615)</f>
        <v/>
      </c>
      <c r="D615" s="19" t="str">
        <f>IF([4]道具信息!D615="","",[4]道具信息!D615)</f>
        <v/>
      </c>
      <c r="E615" s="19" t="str">
        <f>IF([4]道具信息!E615="","",[4]道具信息!E615)</f>
        <v/>
      </c>
      <c r="F615" s="19" t="str">
        <f>IF([4]道具信息!F615="","",[4]道具信息!F615)</f>
        <v/>
      </c>
      <c r="G615" s="19" t="str">
        <f>IF([4]道具信息!G615="","",[4]道具信息!G615)</f>
        <v/>
      </c>
      <c r="H615" s="19" t="str">
        <f>IF([4]道具信息!H615="","",[4]道具信息!H615)</f>
        <v/>
      </c>
      <c r="I615" s="19" t="str">
        <f>IF([4]道具信息!I615="","",[4]道具信息!I615)</f>
        <v/>
      </c>
      <c r="J615" s="19" t="str">
        <f>IF([4]道具信息!J615="","",[4]道具信息!J615)</f>
        <v/>
      </c>
      <c r="K615" s="19" t="str">
        <f>IF([4]道具信息!K615="","",[4]道具信息!K615)</f>
        <v/>
      </c>
      <c r="L615" s="19" t="str">
        <f>IF([4]道具信息!L615="","",[4]道具信息!L615)</f>
        <v/>
      </c>
      <c r="M615" s="19" t="str">
        <f>IF([4]道具信息!M615="","",[4]道具信息!M615)</f>
        <v/>
      </c>
      <c r="N615" s="19" t="str">
        <f>IF([4]道具信息!N615="","",[4]道具信息!N615)</f>
        <v/>
      </c>
      <c r="O615" s="19" t="str">
        <f>IF([4]道具信息!O615="","",[4]道具信息!O615)</f>
        <v/>
      </c>
      <c r="P615" s="19" t="str">
        <f>IF([4]道具信息!P615="","",[4]道具信息!P615)</f>
        <v/>
      </c>
      <c r="Q615" s="19" t="str">
        <f>IF([4]道具信息!Q615="","",[4]道具信息!Q615)</f>
        <v/>
      </c>
      <c r="R615" s="19" t="str">
        <f>IF([4]道具信息!R615="","",[4]道具信息!R615)</f>
        <v/>
      </c>
      <c r="S615" s="19" t="str">
        <f>IF([4]道具信息!S615="","",[4]道具信息!S615)</f>
        <v/>
      </c>
      <c r="T615" s="19" t="str">
        <f>IF([4]道具信息!T615="","",[4]道具信息!T615)</f>
        <v/>
      </c>
      <c r="U615" s="19" t="str">
        <f>IF([4]道具信息!U615="","",[4]道具信息!U615)</f>
        <v/>
      </c>
      <c r="V615" s="19" t="str">
        <f>IF([4]道具信息!V615="","",[4]道具信息!V615)</f>
        <v/>
      </c>
      <c r="W615" s="19" t="str">
        <f>IF([4]道具信息!W615="","",[4]道具信息!W615)</f>
        <v/>
      </c>
      <c r="X615" s="19" t="str">
        <f>IF([4]道具信息!X615="","",[4]道具信息!X615)</f>
        <v/>
      </c>
      <c r="Y615" s="19" t="str">
        <f>IF([4]道具信息!Y615="","",[4]道具信息!Y615)</f>
        <v/>
      </c>
      <c r="Z615" s="19" t="str">
        <f>IF([4]道具信息!Z615="","",[4]道具信息!Z615)</f>
        <v/>
      </c>
    </row>
    <row r="616" spans="1:26" x14ac:dyDescent="0.15">
      <c r="A616" s="19" t="str">
        <f>IF([4]道具信息!A616="","",[4]道具信息!A616)</f>
        <v/>
      </c>
      <c r="B616" s="19" t="str">
        <f>IF([4]道具信息!B616="","",[4]道具信息!B616)</f>
        <v/>
      </c>
      <c r="C616" s="19" t="str">
        <f>IF([4]道具信息!C616="","",[4]道具信息!C616)</f>
        <v/>
      </c>
      <c r="D616" s="19" t="str">
        <f>IF([4]道具信息!D616="","",[4]道具信息!D616)</f>
        <v/>
      </c>
      <c r="E616" s="19" t="str">
        <f>IF([4]道具信息!E616="","",[4]道具信息!E616)</f>
        <v/>
      </c>
      <c r="F616" s="19" t="str">
        <f>IF([4]道具信息!F616="","",[4]道具信息!F616)</f>
        <v/>
      </c>
      <c r="G616" s="19" t="str">
        <f>IF([4]道具信息!G616="","",[4]道具信息!G616)</f>
        <v/>
      </c>
      <c r="H616" s="19" t="str">
        <f>IF([4]道具信息!H616="","",[4]道具信息!H616)</f>
        <v/>
      </c>
      <c r="I616" s="19" t="str">
        <f>IF([4]道具信息!I616="","",[4]道具信息!I616)</f>
        <v/>
      </c>
      <c r="J616" s="19" t="str">
        <f>IF([4]道具信息!J616="","",[4]道具信息!J616)</f>
        <v/>
      </c>
      <c r="K616" s="19" t="str">
        <f>IF([4]道具信息!K616="","",[4]道具信息!K616)</f>
        <v/>
      </c>
      <c r="L616" s="19" t="str">
        <f>IF([4]道具信息!L616="","",[4]道具信息!L616)</f>
        <v/>
      </c>
      <c r="M616" s="19" t="str">
        <f>IF([4]道具信息!M616="","",[4]道具信息!M616)</f>
        <v/>
      </c>
      <c r="N616" s="19" t="str">
        <f>IF([4]道具信息!N616="","",[4]道具信息!N616)</f>
        <v/>
      </c>
      <c r="O616" s="19" t="str">
        <f>IF([4]道具信息!O616="","",[4]道具信息!O616)</f>
        <v/>
      </c>
      <c r="P616" s="19" t="str">
        <f>IF([4]道具信息!P616="","",[4]道具信息!P616)</f>
        <v/>
      </c>
      <c r="Q616" s="19" t="str">
        <f>IF([4]道具信息!Q616="","",[4]道具信息!Q616)</f>
        <v/>
      </c>
      <c r="R616" s="19" t="str">
        <f>IF([4]道具信息!R616="","",[4]道具信息!R616)</f>
        <v/>
      </c>
      <c r="S616" s="19" t="str">
        <f>IF([4]道具信息!S616="","",[4]道具信息!S616)</f>
        <v/>
      </c>
      <c r="T616" s="19" t="str">
        <f>IF([4]道具信息!T616="","",[4]道具信息!T616)</f>
        <v/>
      </c>
      <c r="U616" s="19" t="str">
        <f>IF([4]道具信息!U616="","",[4]道具信息!U616)</f>
        <v/>
      </c>
      <c r="V616" s="19" t="str">
        <f>IF([4]道具信息!V616="","",[4]道具信息!V616)</f>
        <v/>
      </c>
      <c r="W616" s="19" t="str">
        <f>IF([4]道具信息!W616="","",[4]道具信息!W616)</f>
        <v/>
      </c>
      <c r="X616" s="19" t="str">
        <f>IF([4]道具信息!X616="","",[4]道具信息!X616)</f>
        <v/>
      </c>
      <c r="Y616" s="19" t="str">
        <f>IF([4]道具信息!Y616="","",[4]道具信息!Y616)</f>
        <v/>
      </c>
      <c r="Z616" s="19" t="str">
        <f>IF([4]道具信息!Z616="","",[4]道具信息!Z616)</f>
        <v/>
      </c>
    </row>
    <row r="617" spans="1:26" x14ac:dyDescent="0.15">
      <c r="A617" s="19" t="str">
        <f>IF([4]道具信息!A617="","",[4]道具信息!A617)</f>
        <v/>
      </c>
      <c r="B617" s="19" t="str">
        <f>IF([4]道具信息!B617="","",[4]道具信息!B617)</f>
        <v/>
      </c>
      <c r="C617" s="19" t="str">
        <f>IF([4]道具信息!C617="","",[4]道具信息!C617)</f>
        <v/>
      </c>
      <c r="D617" s="19" t="str">
        <f>IF([4]道具信息!D617="","",[4]道具信息!D617)</f>
        <v/>
      </c>
      <c r="E617" s="19" t="str">
        <f>IF([4]道具信息!E617="","",[4]道具信息!E617)</f>
        <v/>
      </c>
      <c r="F617" s="19" t="str">
        <f>IF([4]道具信息!F617="","",[4]道具信息!F617)</f>
        <v/>
      </c>
      <c r="G617" s="19" t="str">
        <f>IF([4]道具信息!G617="","",[4]道具信息!G617)</f>
        <v/>
      </c>
      <c r="H617" s="19" t="str">
        <f>IF([4]道具信息!H617="","",[4]道具信息!H617)</f>
        <v/>
      </c>
      <c r="I617" s="19" t="str">
        <f>IF([4]道具信息!I617="","",[4]道具信息!I617)</f>
        <v/>
      </c>
      <c r="J617" s="19" t="str">
        <f>IF([4]道具信息!J617="","",[4]道具信息!J617)</f>
        <v/>
      </c>
      <c r="K617" s="19" t="str">
        <f>IF([4]道具信息!K617="","",[4]道具信息!K617)</f>
        <v/>
      </c>
      <c r="L617" s="19" t="str">
        <f>IF([4]道具信息!L617="","",[4]道具信息!L617)</f>
        <v/>
      </c>
      <c r="M617" s="19" t="str">
        <f>IF([4]道具信息!M617="","",[4]道具信息!M617)</f>
        <v/>
      </c>
      <c r="N617" s="19" t="str">
        <f>IF([4]道具信息!N617="","",[4]道具信息!N617)</f>
        <v/>
      </c>
      <c r="O617" s="19" t="str">
        <f>IF([4]道具信息!O617="","",[4]道具信息!O617)</f>
        <v/>
      </c>
      <c r="P617" s="19" t="str">
        <f>IF([4]道具信息!P617="","",[4]道具信息!P617)</f>
        <v/>
      </c>
      <c r="Q617" s="19" t="str">
        <f>IF([4]道具信息!Q617="","",[4]道具信息!Q617)</f>
        <v/>
      </c>
      <c r="R617" s="19" t="str">
        <f>IF([4]道具信息!R617="","",[4]道具信息!R617)</f>
        <v/>
      </c>
      <c r="S617" s="19" t="str">
        <f>IF([4]道具信息!S617="","",[4]道具信息!S617)</f>
        <v/>
      </c>
      <c r="T617" s="19" t="str">
        <f>IF([4]道具信息!T617="","",[4]道具信息!T617)</f>
        <v/>
      </c>
      <c r="U617" s="19" t="str">
        <f>IF([4]道具信息!U617="","",[4]道具信息!U617)</f>
        <v/>
      </c>
      <c r="V617" s="19" t="str">
        <f>IF([4]道具信息!V617="","",[4]道具信息!V617)</f>
        <v/>
      </c>
      <c r="W617" s="19" t="str">
        <f>IF([4]道具信息!W617="","",[4]道具信息!W617)</f>
        <v/>
      </c>
      <c r="X617" s="19" t="str">
        <f>IF([4]道具信息!X617="","",[4]道具信息!X617)</f>
        <v/>
      </c>
      <c r="Y617" s="19" t="str">
        <f>IF([4]道具信息!Y617="","",[4]道具信息!Y617)</f>
        <v/>
      </c>
      <c r="Z617" s="19" t="str">
        <f>IF([4]道具信息!Z617="","",[4]道具信息!Z617)</f>
        <v/>
      </c>
    </row>
    <row r="618" spans="1:26" x14ac:dyDescent="0.15">
      <c r="A618" s="19" t="str">
        <f>IF([4]道具信息!A618="","",[4]道具信息!A618)</f>
        <v/>
      </c>
      <c r="B618" s="19" t="str">
        <f>IF([4]道具信息!B618="","",[4]道具信息!B618)</f>
        <v/>
      </c>
      <c r="C618" s="19" t="str">
        <f>IF([4]道具信息!C618="","",[4]道具信息!C618)</f>
        <v/>
      </c>
      <c r="D618" s="19" t="str">
        <f>IF([4]道具信息!D618="","",[4]道具信息!D618)</f>
        <v/>
      </c>
      <c r="E618" s="19" t="str">
        <f>IF([4]道具信息!E618="","",[4]道具信息!E618)</f>
        <v/>
      </c>
      <c r="F618" s="19" t="str">
        <f>IF([4]道具信息!F618="","",[4]道具信息!F618)</f>
        <v/>
      </c>
      <c r="G618" s="19" t="str">
        <f>IF([4]道具信息!G618="","",[4]道具信息!G618)</f>
        <v/>
      </c>
      <c r="H618" s="19" t="str">
        <f>IF([4]道具信息!H618="","",[4]道具信息!H618)</f>
        <v/>
      </c>
      <c r="I618" s="19" t="str">
        <f>IF([4]道具信息!I618="","",[4]道具信息!I618)</f>
        <v/>
      </c>
      <c r="J618" s="19" t="str">
        <f>IF([4]道具信息!J618="","",[4]道具信息!J618)</f>
        <v/>
      </c>
      <c r="K618" s="19" t="str">
        <f>IF([4]道具信息!K618="","",[4]道具信息!K618)</f>
        <v/>
      </c>
      <c r="L618" s="19" t="str">
        <f>IF([4]道具信息!L618="","",[4]道具信息!L618)</f>
        <v/>
      </c>
      <c r="M618" s="19" t="str">
        <f>IF([4]道具信息!M618="","",[4]道具信息!M618)</f>
        <v/>
      </c>
      <c r="N618" s="19" t="str">
        <f>IF([4]道具信息!N618="","",[4]道具信息!N618)</f>
        <v/>
      </c>
      <c r="O618" s="19" t="str">
        <f>IF([4]道具信息!O618="","",[4]道具信息!O618)</f>
        <v/>
      </c>
      <c r="P618" s="19" t="str">
        <f>IF([4]道具信息!P618="","",[4]道具信息!P618)</f>
        <v/>
      </c>
      <c r="Q618" s="19" t="str">
        <f>IF([4]道具信息!Q618="","",[4]道具信息!Q618)</f>
        <v/>
      </c>
      <c r="R618" s="19" t="str">
        <f>IF([4]道具信息!R618="","",[4]道具信息!R618)</f>
        <v/>
      </c>
      <c r="S618" s="19" t="str">
        <f>IF([4]道具信息!S618="","",[4]道具信息!S618)</f>
        <v/>
      </c>
      <c r="T618" s="19" t="str">
        <f>IF([4]道具信息!T618="","",[4]道具信息!T618)</f>
        <v/>
      </c>
      <c r="U618" s="19" t="str">
        <f>IF([4]道具信息!U618="","",[4]道具信息!U618)</f>
        <v/>
      </c>
      <c r="V618" s="19" t="str">
        <f>IF([4]道具信息!V618="","",[4]道具信息!V618)</f>
        <v/>
      </c>
      <c r="W618" s="19" t="str">
        <f>IF([4]道具信息!W618="","",[4]道具信息!W618)</f>
        <v/>
      </c>
      <c r="X618" s="19" t="str">
        <f>IF([4]道具信息!X618="","",[4]道具信息!X618)</f>
        <v/>
      </c>
      <c r="Y618" s="19" t="str">
        <f>IF([4]道具信息!Y618="","",[4]道具信息!Y618)</f>
        <v/>
      </c>
      <c r="Z618" s="19" t="str">
        <f>IF([4]道具信息!Z618="","",[4]道具信息!Z618)</f>
        <v/>
      </c>
    </row>
    <row r="619" spans="1:26" x14ac:dyDescent="0.15">
      <c r="A619" s="19" t="str">
        <f>IF([4]道具信息!A619="","",[4]道具信息!A619)</f>
        <v/>
      </c>
      <c r="B619" s="19" t="str">
        <f>IF([4]道具信息!B619="","",[4]道具信息!B619)</f>
        <v/>
      </c>
      <c r="C619" s="19" t="str">
        <f>IF([4]道具信息!C619="","",[4]道具信息!C619)</f>
        <v/>
      </c>
      <c r="D619" s="19" t="str">
        <f>IF([4]道具信息!D619="","",[4]道具信息!D619)</f>
        <v/>
      </c>
      <c r="E619" s="19" t="str">
        <f>IF([4]道具信息!E619="","",[4]道具信息!E619)</f>
        <v/>
      </c>
      <c r="F619" s="19" t="str">
        <f>IF([4]道具信息!F619="","",[4]道具信息!F619)</f>
        <v/>
      </c>
      <c r="G619" s="19" t="str">
        <f>IF([4]道具信息!G619="","",[4]道具信息!G619)</f>
        <v/>
      </c>
      <c r="H619" s="19" t="str">
        <f>IF([4]道具信息!H619="","",[4]道具信息!H619)</f>
        <v/>
      </c>
      <c r="I619" s="19" t="str">
        <f>IF([4]道具信息!I619="","",[4]道具信息!I619)</f>
        <v/>
      </c>
      <c r="J619" s="19" t="str">
        <f>IF([4]道具信息!J619="","",[4]道具信息!J619)</f>
        <v/>
      </c>
      <c r="K619" s="19" t="str">
        <f>IF([4]道具信息!K619="","",[4]道具信息!K619)</f>
        <v/>
      </c>
      <c r="L619" s="19" t="str">
        <f>IF([4]道具信息!L619="","",[4]道具信息!L619)</f>
        <v/>
      </c>
      <c r="M619" s="19" t="str">
        <f>IF([4]道具信息!M619="","",[4]道具信息!M619)</f>
        <v/>
      </c>
      <c r="N619" s="19" t="str">
        <f>IF([4]道具信息!N619="","",[4]道具信息!N619)</f>
        <v/>
      </c>
      <c r="O619" s="19" t="str">
        <f>IF([4]道具信息!O619="","",[4]道具信息!O619)</f>
        <v/>
      </c>
      <c r="P619" s="19" t="str">
        <f>IF([4]道具信息!P619="","",[4]道具信息!P619)</f>
        <v/>
      </c>
      <c r="Q619" s="19" t="str">
        <f>IF([4]道具信息!Q619="","",[4]道具信息!Q619)</f>
        <v/>
      </c>
      <c r="R619" s="19" t="str">
        <f>IF([4]道具信息!R619="","",[4]道具信息!R619)</f>
        <v/>
      </c>
      <c r="S619" s="19" t="str">
        <f>IF([4]道具信息!S619="","",[4]道具信息!S619)</f>
        <v/>
      </c>
      <c r="T619" s="19" t="str">
        <f>IF([4]道具信息!T619="","",[4]道具信息!T619)</f>
        <v/>
      </c>
      <c r="U619" s="19" t="str">
        <f>IF([4]道具信息!U619="","",[4]道具信息!U619)</f>
        <v/>
      </c>
      <c r="V619" s="19" t="str">
        <f>IF([4]道具信息!V619="","",[4]道具信息!V619)</f>
        <v/>
      </c>
      <c r="W619" s="19" t="str">
        <f>IF([4]道具信息!W619="","",[4]道具信息!W619)</f>
        <v/>
      </c>
      <c r="X619" s="19" t="str">
        <f>IF([4]道具信息!X619="","",[4]道具信息!X619)</f>
        <v/>
      </c>
      <c r="Y619" s="19" t="str">
        <f>IF([4]道具信息!Y619="","",[4]道具信息!Y619)</f>
        <v/>
      </c>
      <c r="Z619" s="19" t="str">
        <f>IF([4]道具信息!Z619="","",[4]道具信息!Z619)</f>
        <v/>
      </c>
    </row>
    <row r="620" spans="1:26" x14ac:dyDescent="0.15">
      <c r="A620" s="19" t="str">
        <f>IF([4]道具信息!A620="","",[4]道具信息!A620)</f>
        <v/>
      </c>
      <c r="B620" s="19" t="str">
        <f>IF([4]道具信息!B620="","",[4]道具信息!B620)</f>
        <v/>
      </c>
      <c r="C620" s="19" t="str">
        <f>IF([4]道具信息!C620="","",[4]道具信息!C620)</f>
        <v/>
      </c>
      <c r="D620" s="19" t="str">
        <f>IF([4]道具信息!D620="","",[4]道具信息!D620)</f>
        <v/>
      </c>
      <c r="E620" s="19" t="str">
        <f>IF([4]道具信息!E620="","",[4]道具信息!E620)</f>
        <v/>
      </c>
      <c r="F620" s="19" t="str">
        <f>IF([4]道具信息!F620="","",[4]道具信息!F620)</f>
        <v/>
      </c>
      <c r="G620" s="19" t="str">
        <f>IF([4]道具信息!G620="","",[4]道具信息!G620)</f>
        <v/>
      </c>
      <c r="H620" s="19" t="str">
        <f>IF([4]道具信息!H620="","",[4]道具信息!H620)</f>
        <v/>
      </c>
      <c r="I620" s="19" t="str">
        <f>IF([4]道具信息!I620="","",[4]道具信息!I620)</f>
        <v/>
      </c>
      <c r="J620" s="19" t="str">
        <f>IF([4]道具信息!J620="","",[4]道具信息!J620)</f>
        <v/>
      </c>
      <c r="K620" s="19" t="str">
        <f>IF([4]道具信息!K620="","",[4]道具信息!K620)</f>
        <v/>
      </c>
      <c r="L620" s="19" t="str">
        <f>IF([4]道具信息!L620="","",[4]道具信息!L620)</f>
        <v/>
      </c>
      <c r="M620" s="19" t="str">
        <f>IF([4]道具信息!M620="","",[4]道具信息!M620)</f>
        <v/>
      </c>
      <c r="N620" s="19" t="str">
        <f>IF([4]道具信息!N620="","",[4]道具信息!N620)</f>
        <v/>
      </c>
      <c r="O620" s="19" t="str">
        <f>IF([4]道具信息!O620="","",[4]道具信息!O620)</f>
        <v/>
      </c>
      <c r="P620" s="19" t="str">
        <f>IF([4]道具信息!P620="","",[4]道具信息!P620)</f>
        <v/>
      </c>
      <c r="Q620" s="19" t="str">
        <f>IF([4]道具信息!Q620="","",[4]道具信息!Q620)</f>
        <v/>
      </c>
      <c r="R620" s="19" t="str">
        <f>IF([4]道具信息!R620="","",[4]道具信息!R620)</f>
        <v/>
      </c>
      <c r="S620" s="19" t="str">
        <f>IF([4]道具信息!S620="","",[4]道具信息!S620)</f>
        <v/>
      </c>
      <c r="T620" s="19" t="str">
        <f>IF([4]道具信息!T620="","",[4]道具信息!T620)</f>
        <v/>
      </c>
      <c r="U620" s="19" t="str">
        <f>IF([4]道具信息!U620="","",[4]道具信息!U620)</f>
        <v/>
      </c>
      <c r="V620" s="19" t="str">
        <f>IF([4]道具信息!V620="","",[4]道具信息!V620)</f>
        <v/>
      </c>
      <c r="W620" s="19" t="str">
        <f>IF([4]道具信息!W620="","",[4]道具信息!W620)</f>
        <v/>
      </c>
      <c r="X620" s="19" t="str">
        <f>IF([4]道具信息!X620="","",[4]道具信息!X620)</f>
        <v/>
      </c>
      <c r="Y620" s="19" t="str">
        <f>IF([4]道具信息!Y620="","",[4]道具信息!Y620)</f>
        <v/>
      </c>
      <c r="Z620" s="19" t="str">
        <f>IF([4]道具信息!Z620="","",[4]道具信息!Z620)</f>
        <v/>
      </c>
    </row>
    <row r="621" spans="1:26" x14ac:dyDescent="0.15">
      <c r="A621" s="19" t="str">
        <f>IF([4]道具信息!A621="","",[4]道具信息!A621)</f>
        <v/>
      </c>
      <c r="B621" s="19" t="str">
        <f>IF([4]道具信息!B621="","",[4]道具信息!B621)</f>
        <v/>
      </c>
      <c r="C621" s="19" t="str">
        <f>IF([4]道具信息!C621="","",[4]道具信息!C621)</f>
        <v/>
      </c>
      <c r="D621" s="19" t="str">
        <f>IF([4]道具信息!D621="","",[4]道具信息!D621)</f>
        <v/>
      </c>
      <c r="E621" s="19" t="str">
        <f>IF([4]道具信息!E621="","",[4]道具信息!E621)</f>
        <v/>
      </c>
      <c r="F621" s="19" t="str">
        <f>IF([4]道具信息!F621="","",[4]道具信息!F621)</f>
        <v/>
      </c>
      <c r="G621" s="19" t="str">
        <f>IF([4]道具信息!G621="","",[4]道具信息!G621)</f>
        <v/>
      </c>
      <c r="H621" s="19" t="str">
        <f>IF([4]道具信息!H621="","",[4]道具信息!H621)</f>
        <v/>
      </c>
      <c r="I621" s="19" t="str">
        <f>IF([4]道具信息!I621="","",[4]道具信息!I621)</f>
        <v/>
      </c>
      <c r="J621" s="19" t="str">
        <f>IF([4]道具信息!J621="","",[4]道具信息!J621)</f>
        <v/>
      </c>
      <c r="K621" s="19" t="str">
        <f>IF([4]道具信息!K621="","",[4]道具信息!K621)</f>
        <v/>
      </c>
      <c r="L621" s="19" t="str">
        <f>IF([4]道具信息!L621="","",[4]道具信息!L621)</f>
        <v/>
      </c>
      <c r="M621" s="19" t="str">
        <f>IF([4]道具信息!M621="","",[4]道具信息!M621)</f>
        <v/>
      </c>
      <c r="N621" s="19" t="str">
        <f>IF([4]道具信息!N621="","",[4]道具信息!N621)</f>
        <v/>
      </c>
      <c r="O621" s="19" t="str">
        <f>IF([4]道具信息!O621="","",[4]道具信息!O621)</f>
        <v/>
      </c>
      <c r="P621" s="19" t="str">
        <f>IF([4]道具信息!P621="","",[4]道具信息!P621)</f>
        <v/>
      </c>
      <c r="Q621" s="19" t="str">
        <f>IF([4]道具信息!Q621="","",[4]道具信息!Q621)</f>
        <v/>
      </c>
      <c r="R621" s="19" t="str">
        <f>IF([4]道具信息!R621="","",[4]道具信息!R621)</f>
        <v/>
      </c>
      <c r="S621" s="19" t="str">
        <f>IF([4]道具信息!S621="","",[4]道具信息!S621)</f>
        <v/>
      </c>
      <c r="T621" s="19" t="str">
        <f>IF([4]道具信息!T621="","",[4]道具信息!T621)</f>
        <v/>
      </c>
      <c r="U621" s="19" t="str">
        <f>IF([4]道具信息!U621="","",[4]道具信息!U621)</f>
        <v/>
      </c>
      <c r="V621" s="19" t="str">
        <f>IF([4]道具信息!V621="","",[4]道具信息!V621)</f>
        <v/>
      </c>
      <c r="W621" s="19" t="str">
        <f>IF([4]道具信息!W621="","",[4]道具信息!W621)</f>
        <v/>
      </c>
      <c r="X621" s="19" t="str">
        <f>IF([4]道具信息!X621="","",[4]道具信息!X621)</f>
        <v/>
      </c>
      <c r="Y621" s="19" t="str">
        <f>IF([4]道具信息!Y621="","",[4]道具信息!Y621)</f>
        <v/>
      </c>
      <c r="Z621" s="19" t="str">
        <f>IF([4]道具信息!Z621="","",[4]道具信息!Z621)</f>
        <v/>
      </c>
    </row>
    <row r="622" spans="1:26" x14ac:dyDescent="0.15">
      <c r="A622" s="19" t="str">
        <f>IF([4]道具信息!A622="","",[4]道具信息!A622)</f>
        <v/>
      </c>
      <c r="B622" s="19" t="str">
        <f>IF([4]道具信息!B622="","",[4]道具信息!B622)</f>
        <v/>
      </c>
      <c r="C622" s="19" t="str">
        <f>IF([4]道具信息!C622="","",[4]道具信息!C622)</f>
        <v/>
      </c>
      <c r="D622" s="19" t="str">
        <f>IF([4]道具信息!D622="","",[4]道具信息!D622)</f>
        <v/>
      </c>
      <c r="E622" s="19" t="str">
        <f>IF([4]道具信息!E622="","",[4]道具信息!E622)</f>
        <v/>
      </c>
      <c r="F622" s="19" t="str">
        <f>IF([4]道具信息!F622="","",[4]道具信息!F622)</f>
        <v/>
      </c>
      <c r="G622" s="19" t="str">
        <f>IF([4]道具信息!G622="","",[4]道具信息!G622)</f>
        <v/>
      </c>
      <c r="H622" s="19" t="str">
        <f>IF([4]道具信息!H622="","",[4]道具信息!H622)</f>
        <v/>
      </c>
      <c r="I622" s="19" t="str">
        <f>IF([4]道具信息!I622="","",[4]道具信息!I622)</f>
        <v/>
      </c>
      <c r="J622" s="19" t="str">
        <f>IF([4]道具信息!J622="","",[4]道具信息!J622)</f>
        <v/>
      </c>
      <c r="K622" s="19" t="str">
        <f>IF([4]道具信息!K622="","",[4]道具信息!K622)</f>
        <v/>
      </c>
      <c r="L622" s="19" t="str">
        <f>IF([4]道具信息!L622="","",[4]道具信息!L622)</f>
        <v/>
      </c>
      <c r="M622" s="19" t="str">
        <f>IF([4]道具信息!M622="","",[4]道具信息!M622)</f>
        <v/>
      </c>
      <c r="N622" s="19" t="str">
        <f>IF([4]道具信息!N622="","",[4]道具信息!N622)</f>
        <v/>
      </c>
      <c r="O622" s="19" t="str">
        <f>IF([4]道具信息!O622="","",[4]道具信息!O622)</f>
        <v/>
      </c>
      <c r="P622" s="19" t="str">
        <f>IF([4]道具信息!P622="","",[4]道具信息!P622)</f>
        <v/>
      </c>
      <c r="Q622" s="19" t="str">
        <f>IF([4]道具信息!Q622="","",[4]道具信息!Q622)</f>
        <v/>
      </c>
      <c r="R622" s="19" t="str">
        <f>IF([4]道具信息!R622="","",[4]道具信息!R622)</f>
        <v/>
      </c>
      <c r="S622" s="19" t="str">
        <f>IF([4]道具信息!S622="","",[4]道具信息!S622)</f>
        <v/>
      </c>
      <c r="T622" s="19" t="str">
        <f>IF([4]道具信息!T622="","",[4]道具信息!T622)</f>
        <v/>
      </c>
      <c r="U622" s="19" t="str">
        <f>IF([4]道具信息!U622="","",[4]道具信息!U622)</f>
        <v/>
      </c>
      <c r="V622" s="19" t="str">
        <f>IF([4]道具信息!V622="","",[4]道具信息!V622)</f>
        <v/>
      </c>
      <c r="W622" s="19" t="str">
        <f>IF([4]道具信息!W622="","",[4]道具信息!W622)</f>
        <v/>
      </c>
      <c r="X622" s="19" t="str">
        <f>IF([4]道具信息!X622="","",[4]道具信息!X622)</f>
        <v/>
      </c>
      <c r="Y622" s="19" t="str">
        <f>IF([4]道具信息!Y622="","",[4]道具信息!Y622)</f>
        <v/>
      </c>
      <c r="Z622" s="19" t="str">
        <f>IF([4]道具信息!Z622="","",[4]道具信息!Z622)</f>
        <v/>
      </c>
    </row>
    <row r="623" spans="1:26" x14ac:dyDescent="0.15">
      <c r="A623" s="19" t="str">
        <f>IF([4]道具信息!A623="","",[4]道具信息!A623)</f>
        <v/>
      </c>
      <c r="B623" s="19" t="str">
        <f>IF([4]道具信息!B623="","",[4]道具信息!B623)</f>
        <v/>
      </c>
      <c r="C623" s="19" t="str">
        <f>IF([4]道具信息!C623="","",[4]道具信息!C623)</f>
        <v/>
      </c>
      <c r="D623" s="19" t="str">
        <f>IF([4]道具信息!D623="","",[4]道具信息!D623)</f>
        <v/>
      </c>
      <c r="E623" s="19" t="str">
        <f>IF([4]道具信息!E623="","",[4]道具信息!E623)</f>
        <v/>
      </c>
      <c r="F623" s="19" t="str">
        <f>IF([4]道具信息!F623="","",[4]道具信息!F623)</f>
        <v/>
      </c>
      <c r="G623" s="19" t="str">
        <f>IF([4]道具信息!G623="","",[4]道具信息!G623)</f>
        <v/>
      </c>
      <c r="H623" s="19" t="str">
        <f>IF([4]道具信息!H623="","",[4]道具信息!H623)</f>
        <v/>
      </c>
      <c r="I623" s="19" t="str">
        <f>IF([4]道具信息!I623="","",[4]道具信息!I623)</f>
        <v/>
      </c>
      <c r="J623" s="19" t="str">
        <f>IF([4]道具信息!J623="","",[4]道具信息!J623)</f>
        <v/>
      </c>
      <c r="K623" s="19" t="str">
        <f>IF([4]道具信息!K623="","",[4]道具信息!K623)</f>
        <v/>
      </c>
      <c r="L623" s="19" t="str">
        <f>IF([4]道具信息!L623="","",[4]道具信息!L623)</f>
        <v/>
      </c>
      <c r="M623" s="19" t="str">
        <f>IF([4]道具信息!M623="","",[4]道具信息!M623)</f>
        <v/>
      </c>
      <c r="N623" s="19" t="str">
        <f>IF([4]道具信息!N623="","",[4]道具信息!N623)</f>
        <v/>
      </c>
      <c r="O623" s="19" t="str">
        <f>IF([4]道具信息!O623="","",[4]道具信息!O623)</f>
        <v/>
      </c>
      <c r="P623" s="19" t="str">
        <f>IF([4]道具信息!P623="","",[4]道具信息!P623)</f>
        <v/>
      </c>
      <c r="Q623" s="19" t="str">
        <f>IF([4]道具信息!Q623="","",[4]道具信息!Q623)</f>
        <v/>
      </c>
      <c r="R623" s="19" t="str">
        <f>IF([4]道具信息!R623="","",[4]道具信息!R623)</f>
        <v/>
      </c>
      <c r="S623" s="19" t="str">
        <f>IF([4]道具信息!S623="","",[4]道具信息!S623)</f>
        <v/>
      </c>
      <c r="T623" s="19" t="str">
        <f>IF([4]道具信息!T623="","",[4]道具信息!T623)</f>
        <v/>
      </c>
      <c r="U623" s="19" t="str">
        <f>IF([4]道具信息!U623="","",[4]道具信息!U623)</f>
        <v/>
      </c>
      <c r="V623" s="19" t="str">
        <f>IF([4]道具信息!V623="","",[4]道具信息!V623)</f>
        <v/>
      </c>
      <c r="W623" s="19" t="str">
        <f>IF([4]道具信息!W623="","",[4]道具信息!W623)</f>
        <v/>
      </c>
      <c r="X623" s="19" t="str">
        <f>IF([4]道具信息!X623="","",[4]道具信息!X623)</f>
        <v/>
      </c>
      <c r="Y623" s="19" t="str">
        <f>IF([4]道具信息!Y623="","",[4]道具信息!Y623)</f>
        <v/>
      </c>
      <c r="Z623" s="19" t="str">
        <f>IF([4]道具信息!Z623="","",[4]道具信息!Z623)</f>
        <v/>
      </c>
    </row>
    <row r="624" spans="1:26" x14ac:dyDescent="0.15">
      <c r="A624" s="19" t="str">
        <f>IF([4]道具信息!A624="","",[4]道具信息!A624)</f>
        <v/>
      </c>
      <c r="B624" s="19" t="str">
        <f>IF([4]道具信息!B624="","",[4]道具信息!B624)</f>
        <v/>
      </c>
      <c r="C624" s="19" t="str">
        <f>IF([4]道具信息!C624="","",[4]道具信息!C624)</f>
        <v/>
      </c>
      <c r="D624" s="19" t="str">
        <f>IF([4]道具信息!D624="","",[4]道具信息!D624)</f>
        <v/>
      </c>
      <c r="E624" s="19" t="str">
        <f>IF([4]道具信息!E624="","",[4]道具信息!E624)</f>
        <v/>
      </c>
      <c r="F624" s="19" t="str">
        <f>IF([4]道具信息!F624="","",[4]道具信息!F624)</f>
        <v/>
      </c>
      <c r="G624" s="19" t="str">
        <f>IF([4]道具信息!G624="","",[4]道具信息!G624)</f>
        <v/>
      </c>
      <c r="H624" s="19" t="str">
        <f>IF([4]道具信息!H624="","",[4]道具信息!H624)</f>
        <v/>
      </c>
      <c r="I624" s="19" t="str">
        <f>IF([4]道具信息!I624="","",[4]道具信息!I624)</f>
        <v/>
      </c>
      <c r="J624" s="19" t="str">
        <f>IF([4]道具信息!J624="","",[4]道具信息!J624)</f>
        <v/>
      </c>
      <c r="K624" s="19" t="str">
        <f>IF([4]道具信息!K624="","",[4]道具信息!K624)</f>
        <v/>
      </c>
      <c r="L624" s="19" t="str">
        <f>IF([4]道具信息!L624="","",[4]道具信息!L624)</f>
        <v/>
      </c>
      <c r="M624" s="19" t="str">
        <f>IF([4]道具信息!M624="","",[4]道具信息!M624)</f>
        <v/>
      </c>
      <c r="N624" s="19" t="str">
        <f>IF([4]道具信息!N624="","",[4]道具信息!N624)</f>
        <v/>
      </c>
      <c r="O624" s="19" t="str">
        <f>IF([4]道具信息!O624="","",[4]道具信息!O624)</f>
        <v/>
      </c>
      <c r="P624" s="19" t="str">
        <f>IF([4]道具信息!P624="","",[4]道具信息!P624)</f>
        <v/>
      </c>
      <c r="Q624" s="19" t="str">
        <f>IF([4]道具信息!Q624="","",[4]道具信息!Q624)</f>
        <v/>
      </c>
      <c r="R624" s="19" t="str">
        <f>IF([4]道具信息!R624="","",[4]道具信息!R624)</f>
        <v/>
      </c>
      <c r="S624" s="19" t="str">
        <f>IF([4]道具信息!S624="","",[4]道具信息!S624)</f>
        <v/>
      </c>
      <c r="T624" s="19" t="str">
        <f>IF([4]道具信息!T624="","",[4]道具信息!T624)</f>
        <v/>
      </c>
      <c r="U624" s="19" t="str">
        <f>IF([4]道具信息!U624="","",[4]道具信息!U624)</f>
        <v/>
      </c>
      <c r="V624" s="19" t="str">
        <f>IF([4]道具信息!V624="","",[4]道具信息!V624)</f>
        <v/>
      </c>
      <c r="W624" s="19" t="str">
        <f>IF([4]道具信息!W624="","",[4]道具信息!W624)</f>
        <v/>
      </c>
      <c r="X624" s="19" t="str">
        <f>IF([4]道具信息!X624="","",[4]道具信息!X624)</f>
        <v/>
      </c>
      <c r="Y624" s="19" t="str">
        <f>IF([4]道具信息!Y624="","",[4]道具信息!Y624)</f>
        <v/>
      </c>
      <c r="Z624" s="19" t="str">
        <f>IF([4]道具信息!Z624="","",[4]道具信息!Z624)</f>
        <v/>
      </c>
    </row>
    <row r="625" spans="1:26" x14ac:dyDescent="0.15">
      <c r="A625" s="19" t="str">
        <f>IF([4]道具信息!A625="","",[4]道具信息!A625)</f>
        <v/>
      </c>
      <c r="B625" s="19" t="str">
        <f>IF([4]道具信息!B625="","",[4]道具信息!B625)</f>
        <v/>
      </c>
      <c r="C625" s="19" t="str">
        <f>IF([4]道具信息!C625="","",[4]道具信息!C625)</f>
        <v/>
      </c>
      <c r="D625" s="19" t="str">
        <f>IF([4]道具信息!D625="","",[4]道具信息!D625)</f>
        <v/>
      </c>
      <c r="E625" s="19" t="str">
        <f>IF([4]道具信息!E625="","",[4]道具信息!E625)</f>
        <v/>
      </c>
      <c r="F625" s="19" t="str">
        <f>IF([4]道具信息!F625="","",[4]道具信息!F625)</f>
        <v/>
      </c>
      <c r="G625" s="19" t="str">
        <f>IF([4]道具信息!G625="","",[4]道具信息!G625)</f>
        <v/>
      </c>
      <c r="H625" s="19" t="str">
        <f>IF([4]道具信息!H625="","",[4]道具信息!H625)</f>
        <v/>
      </c>
      <c r="I625" s="19" t="str">
        <f>IF([4]道具信息!I625="","",[4]道具信息!I625)</f>
        <v/>
      </c>
      <c r="J625" s="19" t="str">
        <f>IF([4]道具信息!J625="","",[4]道具信息!J625)</f>
        <v/>
      </c>
      <c r="K625" s="19" t="str">
        <f>IF([4]道具信息!K625="","",[4]道具信息!K625)</f>
        <v/>
      </c>
      <c r="L625" s="19" t="str">
        <f>IF([4]道具信息!L625="","",[4]道具信息!L625)</f>
        <v/>
      </c>
      <c r="M625" s="19" t="str">
        <f>IF([4]道具信息!M625="","",[4]道具信息!M625)</f>
        <v/>
      </c>
      <c r="N625" s="19" t="str">
        <f>IF([4]道具信息!N625="","",[4]道具信息!N625)</f>
        <v/>
      </c>
      <c r="O625" s="19" t="str">
        <f>IF([4]道具信息!O625="","",[4]道具信息!O625)</f>
        <v/>
      </c>
      <c r="P625" s="19" t="str">
        <f>IF([4]道具信息!P625="","",[4]道具信息!P625)</f>
        <v/>
      </c>
      <c r="Q625" s="19" t="str">
        <f>IF([4]道具信息!Q625="","",[4]道具信息!Q625)</f>
        <v/>
      </c>
      <c r="R625" s="19" t="str">
        <f>IF([4]道具信息!R625="","",[4]道具信息!R625)</f>
        <v/>
      </c>
      <c r="S625" s="19" t="str">
        <f>IF([4]道具信息!S625="","",[4]道具信息!S625)</f>
        <v/>
      </c>
      <c r="T625" s="19" t="str">
        <f>IF([4]道具信息!T625="","",[4]道具信息!T625)</f>
        <v/>
      </c>
      <c r="U625" s="19" t="str">
        <f>IF([4]道具信息!U625="","",[4]道具信息!U625)</f>
        <v/>
      </c>
      <c r="V625" s="19" t="str">
        <f>IF([4]道具信息!V625="","",[4]道具信息!V625)</f>
        <v/>
      </c>
      <c r="W625" s="19" t="str">
        <f>IF([4]道具信息!W625="","",[4]道具信息!W625)</f>
        <v/>
      </c>
      <c r="X625" s="19" t="str">
        <f>IF([4]道具信息!X625="","",[4]道具信息!X625)</f>
        <v/>
      </c>
      <c r="Y625" s="19" t="str">
        <f>IF([4]道具信息!Y625="","",[4]道具信息!Y625)</f>
        <v/>
      </c>
      <c r="Z625" s="19" t="str">
        <f>IF([4]道具信息!Z625="","",[4]道具信息!Z625)</f>
        <v/>
      </c>
    </row>
    <row r="626" spans="1:26" x14ac:dyDescent="0.15">
      <c r="A626" s="19" t="str">
        <f>IF([4]道具信息!A626="","",[4]道具信息!A626)</f>
        <v/>
      </c>
      <c r="B626" s="19" t="str">
        <f>IF([4]道具信息!B626="","",[4]道具信息!B626)</f>
        <v/>
      </c>
      <c r="C626" s="19" t="str">
        <f>IF([4]道具信息!C626="","",[4]道具信息!C626)</f>
        <v/>
      </c>
      <c r="D626" s="19" t="str">
        <f>IF([4]道具信息!D626="","",[4]道具信息!D626)</f>
        <v/>
      </c>
      <c r="E626" s="19" t="str">
        <f>IF([4]道具信息!E626="","",[4]道具信息!E626)</f>
        <v/>
      </c>
      <c r="F626" s="19" t="str">
        <f>IF([4]道具信息!F626="","",[4]道具信息!F626)</f>
        <v/>
      </c>
      <c r="G626" s="19" t="str">
        <f>IF([4]道具信息!G626="","",[4]道具信息!G626)</f>
        <v/>
      </c>
      <c r="H626" s="19" t="str">
        <f>IF([4]道具信息!H626="","",[4]道具信息!H626)</f>
        <v/>
      </c>
      <c r="I626" s="19" t="str">
        <f>IF([4]道具信息!I626="","",[4]道具信息!I626)</f>
        <v/>
      </c>
      <c r="J626" s="19" t="str">
        <f>IF([4]道具信息!J626="","",[4]道具信息!J626)</f>
        <v/>
      </c>
      <c r="K626" s="19" t="str">
        <f>IF([4]道具信息!K626="","",[4]道具信息!K626)</f>
        <v/>
      </c>
      <c r="L626" s="19" t="str">
        <f>IF([4]道具信息!L626="","",[4]道具信息!L626)</f>
        <v/>
      </c>
      <c r="M626" s="19" t="str">
        <f>IF([4]道具信息!M626="","",[4]道具信息!M626)</f>
        <v/>
      </c>
      <c r="N626" s="19" t="str">
        <f>IF([4]道具信息!N626="","",[4]道具信息!N626)</f>
        <v/>
      </c>
      <c r="O626" s="19" t="str">
        <f>IF([4]道具信息!O626="","",[4]道具信息!O626)</f>
        <v/>
      </c>
      <c r="P626" s="19" t="str">
        <f>IF([4]道具信息!P626="","",[4]道具信息!P626)</f>
        <v/>
      </c>
      <c r="Q626" s="19" t="str">
        <f>IF([4]道具信息!Q626="","",[4]道具信息!Q626)</f>
        <v/>
      </c>
      <c r="R626" s="19" t="str">
        <f>IF([4]道具信息!R626="","",[4]道具信息!R626)</f>
        <v/>
      </c>
      <c r="S626" s="19" t="str">
        <f>IF([4]道具信息!S626="","",[4]道具信息!S626)</f>
        <v/>
      </c>
      <c r="T626" s="19" t="str">
        <f>IF([4]道具信息!T626="","",[4]道具信息!T626)</f>
        <v/>
      </c>
      <c r="U626" s="19" t="str">
        <f>IF([4]道具信息!U626="","",[4]道具信息!U626)</f>
        <v/>
      </c>
      <c r="V626" s="19" t="str">
        <f>IF([4]道具信息!V626="","",[4]道具信息!V626)</f>
        <v/>
      </c>
      <c r="W626" s="19" t="str">
        <f>IF([4]道具信息!W626="","",[4]道具信息!W626)</f>
        <v/>
      </c>
      <c r="X626" s="19" t="str">
        <f>IF([4]道具信息!X626="","",[4]道具信息!X626)</f>
        <v/>
      </c>
      <c r="Y626" s="19" t="str">
        <f>IF([4]道具信息!Y626="","",[4]道具信息!Y626)</f>
        <v/>
      </c>
      <c r="Z626" s="19" t="str">
        <f>IF([4]道具信息!Z626="","",[4]道具信息!Z626)</f>
        <v/>
      </c>
    </row>
    <row r="627" spans="1:26" x14ac:dyDescent="0.15">
      <c r="A627" s="19" t="str">
        <f>IF([4]道具信息!A627="","",[4]道具信息!A627)</f>
        <v/>
      </c>
      <c r="B627" s="19" t="str">
        <f>IF([4]道具信息!B627="","",[4]道具信息!B627)</f>
        <v/>
      </c>
      <c r="C627" s="19" t="str">
        <f>IF([4]道具信息!C627="","",[4]道具信息!C627)</f>
        <v/>
      </c>
      <c r="D627" s="19" t="str">
        <f>IF([4]道具信息!D627="","",[4]道具信息!D627)</f>
        <v/>
      </c>
      <c r="E627" s="19" t="str">
        <f>IF([4]道具信息!E627="","",[4]道具信息!E627)</f>
        <v/>
      </c>
      <c r="F627" s="19" t="str">
        <f>IF([4]道具信息!F627="","",[4]道具信息!F627)</f>
        <v/>
      </c>
      <c r="G627" s="19" t="str">
        <f>IF([4]道具信息!G627="","",[4]道具信息!G627)</f>
        <v/>
      </c>
      <c r="H627" s="19" t="str">
        <f>IF([4]道具信息!H627="","",[4]道具信息!H627)</f>
        <v/>
      </c>
      <c r="I627" s="19" t="str">
        <f>IF([4]道具信息!I627="","",[4]道具信息!I627)</f>
        <v/>
      </c>
      <c r="J627" s="19" t="str">
        <f>IF([4]道具信息!J627="","",[4]道具信息!J627)</f>
        <v/>
      </c>
      <c r="K627" s="19" t="str">
        <f>IF([4]道具信息!K627="","",[4]道具信息!K627)</f>
        <v/>
      </c>
      <c r="L627" s="19" t="str">
        <f>IF([4]道具信息!L627="","",[4]道具信息!L627)</f>
        <v/>
      </c>
      <c r="M627" s="19" t="str">
        <f>IF([4]道具信息!M627="","",[4]道具信息!M627)</f>
        <v/>
      </c>
      <c r="N627" s="19" t="str">
        <f>IF([4]道具信息!N627="","",[4]道具信息!N627)</f>
        <v/>
      </c>
      <c r="O627" s="19" t="str">
        <f>IF([4]道具信息!O627="","",[4]道具信息!O627)</f>
        <v/>
      </c>
      <c r="P627" s="19" t="str">
        <f>IF([4]道具信息!P627="","",[4]道具信息!P627)</f>
        <v/>
      </c>
      <c r="Q627" s="19" t="str">
        <f>IF([4]道具信息!Q627="","",[4]道具信息!Q627)</f>
        <v/>
      </c>
      <c r="R627" s="19" t="str">
        <f>IF([4]道具信息!R627="","",[4]道具信息!R627)</f>
        <v/>
      </c>
      <c r="S627" s="19" t="str">
        <f>IF([4]道具信息!S627="","",[4]道具信息!S627)</f>
        <v/>
      </c>
      <c r="T627" s="19" t="str">
        <f>IF([4]道具信息!T627="","",[4]道具信息!T627)</f>
        <v/>
      </c>
      <c r="U627" s="19" t="str">
        <f>IF([4]道具信息!U627="","",[4]道具信息!U627)</f>
        <v/>
      </c>
      <c r="V627" s="19" t="str">
        <f>IF([4]道具信息!V627="","",[4]道具信息!V627)</f>
        <v/>
      </c>
      <c r="W627" s="19" t="str">
        <f>IF([4]道具信息!W627="","",[4]道具信息!W627)</f>
        <v/>
      </c>
      <c r="X627" s="19" t="str">
        <f>IF([4]道具信息!X627="","",[4]道具信息!X627)</f>
        <v/>
      </c>
      <c r="Y627" s="19" t="str">
        <f>IF([4]道具信息!Y627="","",[4]道具信息!Y627)</f>
        <v/>
      </c>
      <c r="Z627" s="19" t="str">
        <f>IF([4]道具信息!Z627="","",[4]道具信息!Z627)</f>
        <v/>
      </c>
    </row>
    <row r="628" spans="1:26" x14ac:dyDescent="0.15">
      <c r="A628" s="19" t="str">
        <f>IF([4]道具信息!A628="","",[4]道具信息!A628)</f>
        <v/>
      </c>
      <c r="B628" s="19" t="str">
        <f>IF([4]道具信息!B628="","",[4]道具信息!B628)</f>
        <v/>
      </c>
      <c r="C628" s="19" t="str">
        <f>IF([4]道具信息!C628="","",[4]道具信息!C628)</f>
        <v/>
      </c>
      <c r="D628" s="19" t="str">
        <f>IF([4]道具信息!D628="","",[4]道具信息!D628)</f>
        <v/>
      </c>
      <c r="E628" s="19" t="str">
        <f>IF([4]道具信息!E628="","",[4]道具信息!E628)</f>
        <v/>
      </c>
      <c r="F628" s="19" t="str">
        <f>IF([4]道具信息!F628="","",[4]道具信息!F628)</f>
        <v/>
      </c>
      <c r="G628" s="19" t="str">
        <f>IF([4]道具信息!G628="","",[4]道具信息!G628)</f>
        <v/>
      </c>
      <c r="H628" s="19" t="str">
        <f>IF([4]道具信息!H628="","",[4]道具信息!H628)</f>
        <v/>
      </c>
      <c r="I628" s="19" t="str">
        <f>IF([4]道具信息!I628="","",[4]道具信息!I628)</f>
        <v/>
      </c>
      <c r="J628" s="19" t="str">
        <f>IF([4]道具信息!J628="","",[4]道具信息!J628)</f>
        <v/>
      </c>
      <c r="K628" s="19" t="str">
        <f>IF([4]道具信息!K628="","",[4]道具信息!K628)</f>
        <v/>
      </c>
      <c r="L628" s="19" t="str">
        <f>IF([4]道具信息!L628="","",[4]道具信息!L628)</f>
        <v/>
      </c>
      <c r="M628" s="19" t="str">
        <f>IF([4]道具信息!M628="","",[4]道具信息!M628)</f>
        <v/>
      </c>
      <c r="N628" s="19" t="str">
        <f>IF([4]道具信息!N628="","",[4]道具信息!N628)</f>
        <v/>
      </c>
      <c r="O628" s="19" t="str">
        <f>IF([4]道具信息!O628="","",[4]道具信息!O628)</f>
        <v/>
      </c>
      <c r="P628" s="19" t="str">
        <f>IF([4]道具信息!P628="","",[4]道具信息!P628)</f>
        <v/>
      </c>
      <c r="Q628" s="19" t="str">
        <f>IF([4]道具信息!Q628="","",[4]道具信息!Q628)</f>
        <v/>
      </c>
      <c r="R628" s="19" t="str">
        <f>IF([4]道具信息!R628="","",[4]道具信息!R628)</f>
        <v/>
      </c>
      <c r="S628" s="19" t="str">
        <f>IF([4]道具信息!S628="","",[4]道具信息!S628)</f>
        <v/>
      </c>
      <c r="T628" s="19" t="str">
        <f>IF([4]道具信息!T628="","",[4]道具信息!T628)</f>
        <v/>
      </c>
      <c r="U628" s="19" t="str">
        <f>IF([4]道具信息!U628="","",[4]道具信息!U628)</f>
        <v/>
      </c>
      <c r="V628" s="19" t="str">
        <f>IF([4]道具信息!V628="","",[4]道具信息!V628)</f>
        <v/>
      </c>
      <c r="W628" s="19" t="str">
        <f>IF([4]道具信息!W628="","",[4]道具信息!W628)</f>
        <v/>
      </c>
      <c r="X628" s="19" t="str">
        <f>IF([4]道具信息!X628="","",[4]道具信息!X628)</f>
        <v/>
      </c>
      <c r="Y628" s="19" t="str">
        <f>IF([4]道具信息!Y628="","",[4]道具信息!Y628)</f>
        <v/>
      </c>
      <c r="Z628" s="19" t="str">
        <f>IF([4]道具信息!Z628="","",[4]道具信息!Z628)</f>
        <v/>
      </c>
    </row>
    <row r="629" spans="1:26" x14ac:dyDescent="0.15">
      <c r="A629" s="19" t="str">
        <f>IF([4]道具信息!A629="","",[4]道具信息!A629)</f>
        <v/>
      </c>
      <c r="B629" s="19" t="str">
        <f>IF([4]道具信息!B629="","",[4]道具信息!B629)</f>
        <v/>
      </c>
      <c r="C629" s="19" t="str">
        <f>IF([4]道具信息!C629="","",[4]道具信息!C629)</f>
        <v/>
      </c>
      <c r="D629" s="19" t="str">
        <f>IF([4]道具信息!D629="","",[4]道具信息!D629)</f>
        <v/>
      </c>
      <c r="E629" s="19" t="str">
        <f>IF([4]道具信息!E629="","",[4]道具信息!E629)</f>
        <v/>
      </c>
      <c r="F629" s="19" t="str">
        <f>IF([4]道具信息!F629="","",[4]道具信息!F629)</f>
        <v/>
      </c>
      <c r="G629" s="19" t="str">
        <f>IF([4]道具信息!G629="","",[4]道具信息!G629)</f>
        <v/>
      </c>
      <c r="H629" s="19" t="str">
        <f>IF([4]道具信息!H629="","",[4]道具信息!H629)</f>
        <v/>
      </c>
      <c r="I629" s="19" t="str">
        <f>IF([4]道具信息!I629="","",[4]道具信息!I629)</f>
        <v/>
      </c>
      <c r="J629" s="19" t="str">
        <f>IF([4]道具信息!J629="","",[4]道具信息!J629)</f>
        <v/>
      </c>
      <c r="K629" s="19" t="str">
        <f>IF([4]道具信息!K629="","",[4]道具信息!K629)</f>
        <v/>
      </c>
      <c r="L629" s="19" t="str">
        <f>IF([4]道具信息!L629="","",[4]道具信息!L629)</f>
        <v/>
      </c>
      <c r="M629" s="19" t="str">
        <f>IF([4]道具信息!M629="","",[4]道具信息!M629)</f>
        <v/>
      </c>
      <c r="N629" s="19" t="str">
        <f>IF([4]道具信息!N629="","",[4]道具信息!N629)</f>
        <v/>
      </c>
      <c r="O629" s="19" t="str">
        <f>IF([4]道具信息!O629="","",[4]道具信息!O629)</f>
        <v/>
      </c>
      <c r="P629" s="19" t="str">
        <f>IF([4]道具信息!P629="","",[4]道具信息!P629)</f>
        <v/>
      </c>
      <c r="Q629" s="19" t="str">
        <f>IF([4]道具信息!Q629="","",[4]道具信息!Q629)</f>
        <v/>
      </c>
      <c r="R629" s="19" t="str">
        <f>IF([4]道具信息!R629="","",[4]道具信息!R629)</f>
        <v/>
      </c>
      <c r="S629" s="19" t="str">
        <f>IF([4]道具信息!S629="","",[4]道具信息!S629)</f>
        <v/>
      </c>
      <c r="T629" s="19" t="str">
        <f>IF([4]道具信息!T629="","",[4]道具信息!T629)</f>
        <v/>
      </c>
      <c r="U629" s="19" t="str">
        <f>IF([4]道具信息!U629="","",[4]道具信息!U629)</f>
        <v/>
      </c>
      <c r="V629" s="19" t="str">
        <f>IF([4]道具信息!V629="","",[4]道具信息!V629)</f>
        <v/>
      </c>
      <c r="W629" s="19" t="str">
        <f>IF([4]道具信息!W629="","",[4]道具信息!W629)</f>
        <v/>
      </c>
      <c r="X629" s="19" t="str">
        <f>IF([4]道具信息!X629="","",[4]道具信息!X629)</f>
        <v/>
      </c>
      <c r="Y629" s="19" t="str">
        <f>IF([4]道具信息!Y629="","",[4]道具信息!Y629)</f>
        <v/>
      </c>
      <c r="Z629" s="19" t="str">
        <f>IF([4]道具信息!Z629="","",[4]道具信息!Z629)</f>
        <v/>
      </c>
    </row>
    <row r="630" spans="1:26" x14ac:dyDescent="0.15">
      <c r="A630" s="19" t="str">
        <f>IF([4]道具信息!A630="","",[4]道具信息!A630)</f>
        <v/>
      </c>
      <c r="B630" s="19" t="str">
        <f>IF([4]道具信息!B630="","",[4]道具信息!B630)</f>
        <v/>
      </c>
      <c r="C630" s="19" t="str">
        <f>IF([4]道具信息!C630="","",[4]道具信息!C630)</f>
        <v/>
      </c>
      <c r="D630" s="19" t="str">
        <f>IF([4]道具信息!D630="","",[4]道具信息!D630)</f>
        <v/>
      </c>
      <c r="E630" s="19" t="str">
        <f>IF([4]道具信息!E630="","",[4]道具信息!E630)</f>
        <v/>
      </c>
      <c r="F630" s="19" t="str">
        <f>IF([4]道具信息!F630="","",[4]道具信息!F630)</f>
        <v/>
      </c>
      <c r="G630" s="19" t="str">
        <f>IF([4]道具信息!G630="","",[4]道具信息!G630)</f>
        <v/>
      </c>
      <c r="H630" s="19" t="str">
        <f>IF([4]道具信息!H630="","",[4]道具信息!H630)</f>
        <v/>
      </c>
      <c r="I630" s="19" t="str">
        <f>IF([4]道具信息!I630="","",[4]道具信息!I630)</f>
        <v/>
      </c>
      <c r="J630" s="19" t="str">
        <f>IF([4]道具信息!J630="","",[4]道具信息!J630)</f>
        <v/>
      </c>
      <c r="K630" s="19" t="str">
        <f>IF([4]道具信息!K630="","",[4]道具信息!K630)</f>
        <v/>
      </c>
      <c r="L630" s="19" t="str">
        <f>IF([4]道具信息!L630="","",[4]道具信息!L630)</f>
        <v/>
      </c>
      <c r="M630" s="19" t="str">
        <f>IF([4]道具信息!M630="","",[4]道具信息!M630)</f>
        <v/>
      </c>
      <c r="N630" s="19" t="str">
        <f>IF([4]道具信息!N630="","",[4]道具信息!N630)</f>
        <v/>
      </c>
      <c r="O630" s="19" t="str">
        <f>IF([4]道具信息!O630="","",[4]道具信息!O630)</f>
        <v/>
      </c>
      <c r="P630" s="19" t="str">
        <f>IF([4]道具信息!P630="","",[4]道具信息!P630)</f>
        <v/>
      </c>
      <c r="Q630" s="19" t="str">
        <f>IF([4]道具信息!Q630="","",[4]道具信息!Q630)</f>
        <v/>
      </c>
      <c r="R630" s="19" t="str">
        <f>IF([4]道具信息!R630="","",[4]道具信息!R630)</f>
        <v/>
      </c>
      <c r="S630" s="19" t="str">
        <f>IF([4]道具信息!S630="","",[4]道具信息!S630)</f>
        <v/>
      </c>
      <c r="T630" s="19" t="str">
        <f>IF([4]道具信息!T630="","",[4]道具信息!T630)</f>
        <v/>
      </c>
      <c r="U630" s="19" t="str">
        <f>IF([4]道具信息!U630="","",[4]道具信息!U630)</f>
        <v/>
      </c>
      <c r="V630" s="19" t="str">
        <f>IF([4]道具信息!V630="","",[4]道具信息!V630)</f>
        <v/>
      </c>
      <c r="W630" s="19" t="str">
        <f>IF([4]道具信息!W630="","",[4]道具信息!W630)</f>
        <v/>
      </c>
      <c r="X630" s="19" t="str">
        <f>IF([4]道具信息!X630="","",[4]道具信息!X630)</f>
        <v/>
      </c>
      <c r="Y630" s="19" t="str">
        <f>IF([4]道具信息!Y630="","",[4]道具信息!Y630)</f>
        <v/>
      </c>
      <c r="Z630" s="19" t="str">
        <f>IF([4]道具信息!Z630="","",[4]道具信息!Z630)</f>
        <v/>
      </c>
    </row>
    <row r="631" spans="1:26" x14ac:dyDescent="0.15">
      <c r="A631" s="19" t="str">
        <f>IF([4]道具信息!A631="","",[4]道具信息!A631)</f>
        <v/>
      </c>
      <c r="B631" s="19" t="str">
        <f>IF([4]道具信息!B631="","",[4]道具信息!B631)</f>
        <v/>
      </c>
      <c r="C631" s="19" t="str">
        <f>IF([4]道具信息!C631="","",[4]道具信息!C631)</f>
        <v/>
      </c>
      <c r="D631" s="19" t="str">
        <f>IF([4]道具信息!D631="","",[4]道具信息!D631)</f>
        <v/>
      </c>
      <c r="E631" s="19" t="str">
        <f>IF([4]道具信息!E631="","",[4]道具信息!E631)</f>
        <v/>
      </c>
      <c r="F631" s="19" t="str">
        <f>IF([4]道具信息!F631="","",[4]道具信息!F631)</f>
        <v/>
      </c>
      <c r="G631" s="19" t="str">
        <f>IF([4]道具信息!G631="","",[4]道具信息!G631)</f>
        <v/>
      </c>
      <c r="H631" s="19" t="str">
        <f>IF([4]道具信息!H631="","",[4]道具信息!H631)</f>
        <v/>
      </c>
      <c r="I631" s="19" t="str">
        <f>IF([4]道具信息!I631="","",[4]道具信息!I631)</f>
        <v/>
      </c>
      <c r="J631" s="19" t="str">
        <f>IF([4]道具信息!J631="","",[4]道具信息!J631)</f>
        <v/>
      </c>
      <c r="K631" s="19" t="str">
        <f>IF([4]道具信息!K631="","",[4]道具信息!K631)</f>
        <v/>
      </c>
      <c r="L631" s="19" t="str">
        <f>IF([4]道具信息!L631="","",[4]道具信息!L631)</f>
        <v/>
      </c>
      <c r="M631" s="19" t="str">
        <f>IF([4]道具信息!M631="","",[4]道具信息!M631)</f>
        <v/>
      </c>
      <c r="N631" s="19" t="str">
        <f>IF([4]道具信息!N631="","",[4]道具信息!N631)</f>
        <v/>
      </c>
      <c r="O631" s="19" t="str">
        <f>IF([4]道具信息!O631="","",[4]道具信息!O631)</f>
        <v/>
      </c>
      <c r="P631" s="19" t="str">
        <f>IF([4]道具信息!P631="","",[4]道具信息!P631)</f>
        <v/>
      </c>
      <c r="Q631" s="19" t="str">
        <f>IF([4]道具信息!Q631="","",[4]道具信息!Q631)</f>
        <v/>
      </c>
      <c r="R631" s="19" t="str">
        <f>IF([4]道具信息!R631="","",[4]道具信息!R631)</f>
        <v/>
      </c>
      <c r="S631" s="19" t="str">
        <f>IF([4]道具信息!S631="","",[4]道具信息!S631)</f>
        <v/>
      </c>
      <c r="T631" s="19" t="str">
        <f>IF([4]道具信息!T631="","",[4]道具信息!T631)</f>
        <v/>
      </c>
      <c r="U631" s="19" t="str">
        <f>IF([4]道具信息!U631="","",[4]道具信息!U631)</f>
        <v/>
      </c>
      <c r="V631" s="19" t="str">
        <f>IF([4]道具信息!V631="","",[4]道具信息!V631)</f>
        <v/>
      </c>
      <c r="W631" s="19" t="str">
        <f>IF([4]道具信息!W631="","",[4]道具信息!W631)</f>
        <v/>
      </c>
      <c r="X631" s="19" t="str">
        <f>IF([4]道具信息!X631="","",[4]道具信息!X631)</f>
        <v/>
      </c>
      <c r="Y631" s="19" t="str">
        <f>IF([4]道具信息!Y631="","",[4]道具信息!Y631)</f>
        <v/>
      </c>
      <c r="Z631" s="19" t="str">
        <f>IF([4]道具信息!Z631="","",[4]道具信息!Z631)</f>
        <v/>
      </c>
    </row>
    <row r="632" spans="1:26" x14ac:dyDescent="0.15">
      <c r="A632" s="19" t="str">
        <f>IF([4]道具信息!A632="","",[4]道具信息!A632)</f>
        <v/>
      </c>
      <c r="B632" s="19" t="str">
        <f>IF([4]道具信息!B632="","",[4]道具信息!B632)</f>
        <v/>
      </c>
      <c r="C632" s="19" t="str">
        <f>IF([4]道具信息!C632="","",[4]道具信息!C632)</f>
        <v/>
      </c>
      <c r="D632" s="19" t="str">
        <f>IF([4]道具信息!D632="","",[4]道具信息!D632)</f>
        <v/>
      </c>
      <c r="E632" s="19" t="str">
        <f>IF([4]道具信息!E632="","",[4]道具信息!E632)</f>
        <v/>
      </c>
      <c r="F632" s="19" t="str">
        <f>IF([4]道具信息!F632="","",[4]道具信息!F632)</f>
        <v/>
      </c>
      <c r="G632" s="19" t="str">
        <f>IF([4]道具信息!G632="","",[4]道具信息!G632)</f>
        <v/>
      </c>
      <c r="H632" s="19" t="str">
        <f>IF([4]道具信息!H632="","",[4]道具信息!H632)</f>
        <v/>
      </c>
      <c r="I632" s="19" t="str">
        <f>IF([4]道具信息!I632="","",[4]道具信息!I632)</f>
        <v/>
      </c>
      <c r="J632" s="19" t="str">
        <f>IF([4]道具信息!J632="","",[4]道具信息!J632)</f>
        <v/>
      </c>
      <c r="K632" s="19" t="str">
        <f>IF([4]道具信息!K632="","",[4]道具信息!K632)</f>
        <v/>
      </c>
      <c r="L632" s="19" t="str">
        <f>IF([4]道具信息!L632="","",[4]道具信息!L632)</f>
        <v/>
      </c>
      <c r="M632" s="19" t="str">
        <f>IF([4]道具信息!M632="","",[4]道具信息!M632)</f>
        <v/>
      </c>
      <c r="N632" s="19" t="str">
        <f>IF([4]道具信息!N632="","",[4]道具信息!N632)</f>
        <v/>
      </c>
      <c r="O632" s="19" t="str">
        <f>IF([4]道具信息!O632="","",[4]道具信息!O632)</f>
        <v/>
      </c>
      <c r="P632" s="19" t="str">
        <f>IF([4]道具信息!P632="","",[4]道具信息!P632)</f>
        <v/>
      </c>
      <c r="Q632" s="19" t="str">
        <f>IF([4]道具信息!Q632="","",[4]道具信息!Q632)</f>
        <v/>
      </c>
      <c r="R632" s="19" t="str">
        <f>IF([4]道具信息!R632="","",[4]道具信息!R632)</f>
        <v/>
      </c>
      <c r="S632" s="19" t="str">
        <f>IF([4]道具信息!S632="","",[4]道具信息!S632)</f>
        <v/>
      </c>
      <c r="T632" s="19" t="str">
        <f>IF([4]道具信息!T632="","",[4]道具信息!T632)</f>
        <v/>
      </c>
      <c r="U632" s="19" t="str">
        <f>IF([4]道具信息!U632="","",[4]道具信息!U632)</f>
        <v/>
      </c>
      <c r="V632" s="19" t="str">
        <f>IF([4]道具信息!V632="","",[4]道具信息!V632)</f>
        <v/>
      </c>
      <c r="W632" s="19" t="str">
        <f>IF([4]道具信息!W632="","",[4]道具信息!W632)</f>
        <v/>
      </c>
      <c r="X632" s="19" t="str">
        <f>IF([4]道具信息!X632="","",[4]道具信息!X632)</f>
        <v/>
      </c>
      <c r="Y632" s="19" t="str">
        <f>IF([4]道具信息!Y632="","",[4]道具信息!Y632)</f>
        <v/>
      </c>
      <c r="Z632" s="19" t="str">
        <f>IF([4]道具信息!Z632="","",[4]道具信息!Z632)</f>
        <v/>
      </c>
    </row>
    <row r="633" spans="1:26" x14ac:dyDescent="0.15">
      <c r="A633" s="19" t="str">
        <f>IF([4]道具信息!A633="","",[4]道具信息!A633)</f>
        <v/>
      </c>
      <c r="B633" s="19" t="str">
        <f>IF([4]道具信息!B633="","",[4]道具信息!B633)</f>
        <v/>
      </c>
      <c r="C633" s="19" t="str">
        <f>IF([4]道具信息!C633="","",[4]道具信息!C633)</f>
        <v/>
      </c>
      <c r="D633" s="19" t="str">
        <f>IF([4]道具信息!D633="","",[4]道具信息!D633)</f>
        <v/>
      </c>
      <c r="E633" s="19" t="str">
        <f>IF([4]道具信息!E633="","",[4]道具信息!E633)</f>
        <v/>
      </c>
      <c r="F633" s="19" t="str">
        <f>IF([4]道具信息!F633="","",[4]道具信息!F633)</f>
        <v/>
      </c>
      <c r="G633" s="19" t="str">
        <f>IF([4]道具信息!G633="","",[4]道具信息!G633)</f>
        <v/>
      </c>
      <c r="H633" s="19" t="str">
        <f>IF([4]道具信息!H633="","",[4]道具信息!H633)</f>
        <v/>
      </c>
      <c r="I633" s="19" t="str">
        <f>IF([4]道具信息!I633="","",[4]道具信息!I633)</f>
        <v/>
      </c>
      <c r="J633" s="19" t="str">
        <f>IF([4]道具信息!J633="","",[4]道具信息!J633)</f>
        <v/>
      </c>
      <c r="K633" s="19" t="str">
        <f>IF([4]道具信息!K633="","",[4]道具信息!K633)</f>
        <v/>
      </c>
      <c r="L633" s="19" t="str">
        <f>IF([4]道具信息!L633="","",[4]道具信息!L633)</f>
        <v/>
      </c>
      <c r="M633" s="19" t="str">
        <f>IF([4]道具信息!M633="","",[4]道具信息!M633)</f>
        <v/>
      </c>
      <c r="N633" s="19" t="str">
        <f>IF([4]道具信息!N633="","",[4]道具信息!N633)</f>
        <v/>
      </c>
      <c r="O633" s="19" t="str">
        <f>IF([4]道具信息!O633="","",[4]道具信息!O633)</f>
        <v/>
      </c>
      <c r="P633" s="19" t="str">
        <f>IF([4]道具信息!P633="","",[4]道具信息!P633)</f>
        <v/>
      </c>
      <c r="Q633" s="19" t="str">
        <f>IF([4]道具信息!Q633="","",[4]道具信息!Q633)</f>
        <v/>
      </c>
      <c r="R633" s="19" t="str">
        <f>IF([4]道具信息!R633="","",[4]道具信息!R633)</f>
        <v/>
      </c>
      <c r="S633" s="19" t="str">
        <f>IF([4]道具信息!S633="","",[4]道具信息!S633)</f>
        <v/>
      </c>
      <c r="T633" s="19" t="str">
        <f>IF([4]道具信息!T633="","",[4]道具信息!T633)</f>
        <v/>
      </c>
      <c r="U633" s="19" t="str">
        <f>IF([4]道具信息!U633="","",[4]道具信息!U633)</f>
        <v/>
      </c>
      <c r="V633" s="19" t="str">
        <f>IF([4]道具信息!V633="","",[4]道具信息!V633)</f>
        <v/>
      </c>
      <c r="W633" s="19" t="str">
        <f>IF([4]道具信息!W633="","",[4]道具信息!W633)</f>
        <v/>
      </c>
      <c r="X633" s="19" t="str">
        <f>IF([4]道具信息!X633="","",[4]道具信息!X633)</f>
        <v/>
      </c>
      <c r="Y633" s="19" t="str">
        <f>IF([4]道具信息!Y633="","",[4]道具信息!Y633)</f>
        <v/>
      </c>
      <c r="Z633" s="19" t="str">
        <f>IF([4]道具信息!Z633="","",[4]道具信息!Z633)</f>
        <v/>
      </c>
    </row>
    <row r="634" spans="1:26" x14ac:dyDescent="0.15">
      <c r="A634" s="19" t="str">
        <f>IF([4]道具信息!A634="","",[4]道具信息!A634)</f>
        <v/>
      </c>
      <c r="B634" s="19" t="str">
        <f>IF([4]道具信息!B634="","",[4]道具信息!B634)</f>
        <v/>
      </c>
      <c r="C634" s="19" t="str">
        <f>IF([4]道具信息!C634="","",[4]道具信息!C634)</f>
        <v/>
      </c>
      <c r="D634" s="19" t="str">
        <f>IF([4]道具信息!D634="","",[4]道具信息!D634)</f>
        <v/>
      </c>
      <c r="E634" s="19" t="str">
        <f>IF([4]道具信息!E634="","",[4]道具信息!E634)</f>
        <v/>
      </c>
      <c r="F634" s="19" t="str">
        <f>IF([4]道具信息!F634="","",[4]道具信息!F634)</f>
        <v/>
      </c>
      <c r="G634" s="19" t="str">
        <f>IF([4]道具信息!G634="","",[4]道具信息!G634)</f>
        <v/>
      </c>
      <c r="H634" s="19" t="str">
        <f>IF([4]道具信息!H634="","",[4]道具信息!H634)</f>
        <v/>
      </c>
      <c r="I634" s="19" t="str">
        <f>IF([4]道具信息!I634="","",[4]道具信息!I634)</f>
        <v/>
      </c>
      <c r="J634" s="19" t="str">
        <f>IF([4]道具信息!J634="","",[4]道具信息!J634)</f>
        <v/>
      </c>
      <c r="K634" s="19" t="str">
        <f>IF([4]道具信息!K634="","",[4]道具信息!K634)</f>
        <v/>
      </c>
      <c r="L634" s="19" t="str">
        <f>IF([4]道具信息!L634="","",[4]道具信息!L634)</f>
        <v/>
      </c>
      <c r="M634" s="19" t="str">
        <f>IF([4]道具信息!M634="","",[4]道具信息!M634)</f>
        <v/>
      </c>
      <c r="N634" s="19" t="str">
        <f>IF([4]道具信息!N634="","",[4]道具信息!N634)</f>
        <v/>
      </c>
      <c r="O634" s="19" t="str">
        <f>IF([4]道具信息!O634="","",[4]道具信息!O634)</f>
        <v/>
      </c>
      <c r="P634" s="19" t="str">
        <f>IF([4]道具信息!P634="","",[4]道具信息!P634)</f>
        <v/>
      </c>
      <c r="Q634" s="19" t="str">
        <f>IF([4]道具信息!Q634="","",[4]道具信息!Q634)</f>
        <v/>
      </c>
      <c r="R634" s="19" t="str">
        <f>IF([4]道具信息!R634="","",[4]道具信息!R634)</f>
        <v/>
      </c>
      <c r="S634" s="19" t="str">
        <f>IF([4]道具信息!S634="","",[4]道具信息!S634)</f>
        <v/>
      </c>
      <c r="T634" s="19" t="str">
        <f>IF([4]道具信息!T634="","",[4]道具信息!T634)</f>
        <v/>
      </c>
      <c r="U634" s="19" t="str">
        <f>IF([4]道具信息!U634="","",[4]道具信息!U634)</f>
        <v/>
      </c>
      <c r="V634" s="19" t="str">
        <f>IF([4]道具信息!V634="","",[4]道具信息!V634)</f>
        <v/>
      </c>
      <c r="W634" s="19" t="str">
        <f>IF([4]道具信息!W634="","",[4]道具信息!W634)</f>
        <v/>
      </c>
      <c r="X634" s="19" t="str">
        <f>IF([4]道具信息!X634="","",[4]道具信息!X634)</f>
        <v/>
      </c>
      <c r="Y634" s="19" t="str">
        <f>IF([4]道具信息!Y634="","",[4]道具信息!Y634)</f>
        <v/>
      </c>
      <c r="Z634" s="19" t="str">
        <f>IF([4]道具信息!Z634="","",[4]道具信息!Z634)</f>
        <v/>
      </c>
    </row>
    <row r="635" spans="1:26" x14ac:dyDescent="0.15">
      <c r="A635" s="19" t="str">
        <f>IF([4]道具信息!A635="","",[4]道具信息!A635)</f>
        <v/>
      </c>
      <c r="B635" s="19" t="str">
        <f>IF([4]道具信息!B635="","",[4]道具信息!B635)</f>
        <v/>
      </c>
      <c r="C635" s="19" t="str">
        <f>IF([4]道具信息!C635="","",[4]道具信息!C635)</f>
        <v/>
      </c>
      <c r="D635" s="19" t="str">
        <f>IF([4]道具信息!D635="","",[4]道具信息!D635)</f>
        <v/>
      </c>
      <c r="E635" s="19" t="str">
        <f>IF([4]道具信息!E635="","",[4]道具信息!E635)</f>
        <v/>
      </c>
      <c r="F635" s="19" t="str">
        <f>IF([4]道具信息!F635="","",[4]道具信息!F635)</f>
        <v/>
      </c>
      <c r="G635" s="19" t="str">
        <f>IF([4]道具信息!G635="","",[4]道具信息!G635)</f>
        <v/>
      </c>
      <c r="H635" s="19" t="str">
        <f>IF([4]道具信息!H635="","",[4]道具信息!H635)</f>
        <v/>
      </c>
      <c r="I635" s="19" t="str">
        <f>IF([4]道具信息!I635="","",[4]道具信息!I635)</f>
        <v/>
      </c>
      <c r="J635" s="19" t="str">
        <f>IF([4]道具信息!J635="","",[4]道具信息!J635)</f>
        <v/>
      </c>
      <c r="K635" s="19" t="str">
        <f>IF([4]道具信息!K635="","",[4]道具信息!K635)</f>
        <v/>
      </c>
      <c r="L635" s="19" t="str">
        <f>IF([4]道具信息!L635="","",[4]道具信息!L635)</f>
        <v/>
      </c>
      <c r="M635" s="19" t="str">
        <f>IF([4]道具信息!M635="","",[4]道具信息!M635)</f>
        <v/>
      </c>
      <c r="N635" s="19" t="str">
        <f>IF([4]道具信息!N635="","",[4]道具信息!N635)</f>
        <v/>
      </c>
      <c r="O635" s="19" t="str">
        <f>IF([4]道具信息!O635="","",[4]道具信息!O635)</f>
        <v/>
      </c>
      <c r="P635" s="19" t="str">
        <f>IF([4]道具信息!P635="","",[4]道具信息!P635)</f>
        <v/>
      </c>
      <c r="Q635" s="19" t="str">
        <f>IF([4]道具信息!Q635="","",[4]道具信息!Q635)</f>
        <v/>
      </c>
      <c r="R635" s="19" t="str">
        <f>IF([4]道具信息!R635="","",[4]道具信息!R635)</f>
        <v/>
      </c>
      <c r="S635" s="19" t="str">
        <f>IF([4]道具信息!S635="","",[4]道具信息!S635)</f>
        <v/>
      </c>
      <c r="T635" s="19" t="str">
        <f>IF([4]道具信息!T635="","",[4]道具信息!T635)</f>
        <v/>
      </c>
      <c r="U635" s="19" t="str">
        <f>IF([4]道具信息!U635="","",[4]道具信息!U635)</f>
        <v/>
      </c>
      <c r="V635" s="19" t="str">
        <f>IF([4]道具信息!V635="","",[4]道具信息!V635)</f>
        <v/>
      </c>
      <c r="W635" s="19" t="str">
        <f>IF([4]道具信息!W635="","",[4]道具信息!W635)</f>
        <v/>
      </c>
      <c r="X635" s="19" t="str">
        <f>IF([4]道具信息!X635="","",[4]道具信息!X635)</f>
        <v/>
      </c>
      <c r="Y635" s="19" t="str">
        <f>IF([4]道具信息!Y635="","",[4]道具信息!Y635)</f>
        <v/>
      </c>
      <c r="Z635" s="19" t="str">
        <f>IF([4]道具信息!Z635="","",[4]道具信息!Z635)</f>
        <v/>
      </c>
    </row>
    <row r="636" spans="1:26" x14ac:dyDescent="0.15">
      <c r="A636" s="19" t="str">
        <f>IF([4]道具信息!A636="","",[4]道具信息!A636)</f>
        <v/>
      </c>
      <c r="B636" s="19" t="str">
        <f>IF([4]道具信息!B636="","",[4]道具信息!B636)</f>
        <v/>
      </c>
      <c r="C636" s="19" t="str">
        <f>IF([4]道具信息!C636="","",[4]道具信息!C636)</f>
        <v/>
      </c>
      <c r="D636" s="19" t="str">
        <f>IF([4]道具信息!D636="","",[4]道具信息!D636)</f>
        <v/>
      </c>
      <c r="E636" s="19" t="str">
        <f>IF([4]道具信息!E636="","",[4]道具信息!E636)</f>
        <v/>
      </c>
      <c r="F636" s="19" t="str">
        <f>IF([4]道具信息!F636="","",[4]道具信息!F636)</f>
        <v/>
      </c>
      <c r="G636" s="19" t="str">
        <f>IF([4]道具信息!G636="","",[4]道具信息!G636)</f>
        <v/>
      </c>
      <c r="H636" s="19" t="str">
        <f>IF([4]道具信息!H636="","",[4]道具信息!H636)</f>
        <v/>
      </c>
      <c r="I636" s="19" t="str">
        <f>IF([4]道具信息!I636="","",[4]道具信息!I636)</f>
        <v/>
      </c>
      <c r="J636" s="19" t="str">
        <f>IF([4]道具信息!J636="","",[4]道具信息!J636)</f>
        <v/>
      </c>
      <c r="K636" s="19" t="str">
        <f>IF([4]道具信息!K636="","",[4]道具信息!K636)</f>
        <v/>
      </c>
      <c r="L636" s="19" t="str">
        <f>IF([4]道具信息!L636="","",[4]道具信息!L636)</f>
        <v/>
      </c>
      <c r="M636" s="19" t="str">
        <f>IF([4]道具信息!M636="","",[4]道具信息!M636)</f>
        <v/>
      </c>
      <c r="N636" s="19" t="str">
        <f>IF([4]道具信息!N636="","",[4]道具信息!N636)</f>
        <v/>
      </c>
      <c r="O636" s="19" t="str">
        <f>IF([4]道具信息!O636="","",[4]道具信息!O636)</f>
        <v/>
      </c>
      <c r="P636" s="19" t="str">
        <f>IF([4]道具信息!P636="","",[4]道具信息!P636)</f>
        <v/>
      </c>
      <c r="Q636" s="19" t="str">
        <f>IF([4]道具信息!Q636="","",[4]道具信息!Q636)</f>
        <v/>
      </c>
      <c r="R636" s="19" t="str">
        <f>IF([4]道具信息!R636="","",[4]道具信息!R636)</f>
        <v/>
      </c>
      <c r="S636" s="19" t="str">
        <f>IF([4]道具信息!S636="","",[4]道具信息!S636)</f>
        <v/>
      </c>
      <c r="T636" s="19" t="str">
        <f>IF([4]道具信息!T636="","",[4]道具信息!T636)</f>
        <v/>
      </c>
      <c r="U636" s="19" t="str">
        <f>IF([4]道具信息!U636="","",[4]道具信息!U636)</f>
        <v/>
      </c>
      <c r="V636" s="19" t="str">
        <f>IF([4]道具信息!V636="","",[4]道具信息!V636)</f>
        <v/>
      </c>
      <c r="W636" s="19" t="str">
        <f>IF([4]道具信息!W636="","",[4]道具信息!W636)</f>
        <v/>
      </c>
      <c r="X636" s="19" t="str">
        <f>IF([4]道具信息!X636="","",[4]道具信息!X636)</f>
        <v/>
      </c>
      <c r="Y636" s="19" t="str">
        <f>IF([4]道具信息!Y636="","",[4]道具信息!Y636)</f>
        <v/>
      </c>
      <c r="Z636" s="19" t="str">
        <f>IF([4]道具信息!Z636="","",[4]道具信息!Z636)</f>
        <v/>
      </c>
    </row>
    <row r="637" spans="1:26" x14ac:dyDescent="0.15">
      <c r="A637" s="19" t="str">
        <f>IF([4]道具信息!A637="","",[4]道具信息!A637)</f>
        <v/>
      </c>
      <c r="B637" s="19" t="str">
        <f>IF([4]道具信息!B637="","",[4]道具信息!B637)</f>
        <v/>
      </c>
      <c r="C637" s="19" t="str">
        <f>IF([4]道具信息!C637="","",[4]道具信息!C637)</f>
        <v/>
      </c>
      <c r="D637" s="19" t="str">
        <f>IF([4]道具信息!D637="","",[4]道具信息!D637)</f>
        <v/>
      </c>
      <c r="E637" s="19" t="str">
        <f>IF([4]道具信息!E637="","",[4]道具信息!E637)</f>
        <v/>
      </c>
      <c r="F637" s="19" t="str">
        <f>IF([4]道具信息!F637="","",[4]道具信息!F637)</f>
        <v/>
      </c>
      <c r="G637" s="19" t="str">
        <f>IF([4]道具信息!G637="","",[4]道具信息!G637)</f>
        <v/>
      </c>
      <c r="H637" s="19" t="str">
        <f>IF([4]道具信息!H637="","",[4]道具信息!H637)</f>
        <v/>
      </c>
      <c r="I637" s="19" t="str">
        <f>IF([4]道具信息!I637="","",[4]道具信息!I637)</f>
        <v/>
      </c>
      <c r="J637" s="19" t="str">
        <f>IF([4]道具信息!J637="","",[4]道具信息!J637)</f>
        <v/>
      </c>
      <c r="K637" s="19" t="str">
        <f>IF([4]道具信息!K637="","",[4]道具信息!K637)</f>
        <v/>
      </c>
      <c r="L637" s="19" t="str">
        <f>IF([4]道具信息!L637="","",[4]道具信息!L637)</f>
        <v/>
      </c>
      <c r="M637" s="19" t="str">
        <f>IF([4]道具信息!M637="","",[4]道具信息!M637)</f>
        <v/>
      </c>
      <c r="N637" s="19" t="str">
        <f>IF([4]道具信息!N637="","",[4]道具信息!N637)</f>
        <v/>
      </c>
      <c r="O637" s="19" t="str">
        <f>IF([4]道具信息!O637="","",[4]道具信息!O637)</f>
        <v/>
      </c>
      <c r="P637" s="19" t="str">
        <f>IF([4]道具信息!P637="","",[4]道具信息!P637)</f>
        <v/>
      </c>
      <c r="Q637" s="19" t="str">
        <f>IF([4]道具信息!Q637="","",[4]道具信息!Q637)</f>
        <v/>
      </c>
      <c r="R637" s="19" t="str">
        <f>IF([4]道具信息!R637="","",[4]道具信息!R637)</f>
        <v/>
      </c>
      <c r="S637" s="19" t="str">
        <f>IF([4]道具信息!S637="","",[4]道具信息!S637)</f>
        <v/>
      </c>
      <c r="T637" s="19" t="str">
        <f>IF([4]道具信息!T637="","",[4]道具信息!T637)</f>
        <v/>
      </c>
      <c r="U637" s="19" t="str">
        <f>IF([4]道具信息!U637="","",[4]道具信息!U637)</f>
        <v/>
      </c>
      <c r="V637" s="19" t="str">
        <f>IF([4]道具信息!V637="","",[4]道具信息!V637)</f>
        <v/>
      </c>
      <c r="W637" s="19" t="str">
        <f>IF([4]道具信息!W637="","",[4]道具信息!W637)</f>
        <v/>
      </c>
      <c r="X637" s="19" t="str">
        <f>IF([4]道具信息!X637="","",[4]道具信息!X637)</f>
        <v/>
      </c>
      <c r="Y637" s="19" t="str">
        <f>IF([4]道具信息!Y637="","",[4]道具信息!Y637)</f>
        <v/>
      </c>
      <c r="Z637" s="19" t="str">
        <f>IF([4]道具信息!Z637="","",[4]道具信息!Z637)</f>
        <v/>
      </c>
    </row>
    <row r="638" spans="1:26" x14ac:dyDescent="0.15">
      <c r="A638" s="19" t="str">
        <f>IF([4]道具信息!A638="","",[4]道具信息!A638)</f>
        <v/>
      </c>
      <c r="B638" s="19" t="str">
        <f>IF([4]道具信息!B638="","",[4]道具信息!B638)</f>
        <v/>
      </c>
      <c r="C638" s="19" t="str">
        <f>IF([4]道具信息!C638="","",[4]道具信息!C638)</f>
        <v/>
      </c>
      <c r="D638" s="19" t="str">
        <f>IF([4]道具信息!D638="","",[4]道具信息!D638)</f>
        <v/>
      </c>
      <c r="E638" s="19" t="str">
        <f>IF([4]道具信息!E638="","",[4]道具信息!E638)</f>
        <v/>
      </c>
      <c r="F638" s="19" t="str">
        <f>IF([4]道具信息!F638="","",[4]道具信息!F638)</f>
        <v/>
      </c>
      <c r="G638" s="19" t="str">
        <f>IF([4]道具信息!G638="","",[4]道具信息!G638)</f>
        <v/>
      </c>
      <c r="H638" s="19" t="str">
        <f>IF([4]道具信息!H638="","",[4]道具信息!H638)</f>
        <v/>
      </c>
      <c r="I638" s="19" t="str">
        <f>IF([4]道具信息!I638="","",[4]道具信息!I638)</f>
        <v/>
      </c>
      <c r="J638" s="19" t="str">
        <f>IF([4]道具信息!J638="","",[4]道具信息!J638)</f>
        <v/>
      </c>
      <c r="K638" s="19" t="str">
        <f>IF([4]道具信息!K638="","",[4]道具信息!K638)</f>
        <v/>
      </c>
      <c r="L638" s="19" t="str">
        <f>IF([4]道具信息!L638="","",[4]道具信息!L638)</f>
        <v/>
      </c>
      <c r="M638" s="19" t="str">
        <f>IF([4]道具信息!M638="","",[4]道具信息!M638)</f>
        <v/>
      </c>
      <c r="N638" s="19" t="str">
        <f>IF([4]道具信息!N638="","",[4]道具信息!N638)</f>
        <v/>
      </c>
      <c r="O638" s="19" t="str">
        <f>IF([4]道具信息!O638="","",[4]道具信息!O638)</f>
        <v/>
      </c>
      <c r="P638" s="19" t="str">
        <f>IF([4]道具信息!P638="","",[4]道具信息!P638)</f>
        <v/>
      </c>
      <c r="Q638" s="19" t="str">
        <f>IF([4]道具信息!Q638="","",[4]道具信息!Q638)</f>
        <v/>
      </c>
      <c r="R638" s="19" t="str">
        <f>IF([4]道具信息!R638="","",[4]道具信息!R638)</f>
        <v/>
      </c>
      <c r="S638" s="19" t="str">
        <f>IF([4]道具信息!S638="","",[4]道具信息!S638)</f>
        <v/>
      </c>
      <c r="T638" s="19" t="str">
        <f>IF([4]道具信息!T638="","",[4]道具信息!T638)</f>
        <v/>
      </c>
      <c r="U638" s="19" t="str">
        <f>IF([4]道具信息!U638="","",[4]道具信息!U638)</f>
        <v/>
      </c>
      <c r="V638" s="19" t="str">
        <f>IF([4]道具信息!V638="","",[4]道具信息!V638)</f>
        <v/>
      </c>
      <c r="W638" s="19" t="str">
        <f>IF([4]道具信息!W638="","",[4]道具信息!W638)</f>
        <v/>
      </c>
      <c r="X638" s="19" t="str">
        <f>IF([4]道具信息!X638="","",[4]道具信息!X638)</f>
        <v/>
      </c>
      <c r="Y638" s="19" t="str">
        <f>IF([4]道具信息!Y638="","",[4]道具信息!Y638)</f>
        <v/>
      </c>
      <c r="Z638" s="19" t="str">
        <f>IF([4]道具信息!Z638="","",[4]道具信息!Z638)</f>
        <v/>
      </c>
    </row>
    <row r="639" spans="1:26" x14ac:dyDescent="0.15">
      <c r="A639" s="19" t="str">
        <f>IF([4]道具信息!A639="","",[4]道具信息!A639)</f>
        <v/>
      </c>
      <c r="B639" s="19" t="str">
        <f>IF([4]道具信息!B639="","",[4]道具信息!B639)</f>
        <v/>
      </c>
      <c r="C639" s="19" t="str">
        <f>IF([4]道具信息!C639="","",[4]道具信息!C639)</f>
        <v/>
      </c>
      <c r="D639" s="19" t="str">
        <f>IF([4]道具信息!D639="","",[4]道具信息!D639)</f>
        <v/>
      </c>
      <c r="E639" s="19" t="str">
        <f>IF([4]道具信息!E639="","",[4]道具信息!E639)</f>
        <v/>
      </c>
      <c r="F639" s="19" t="str">
        <f>IF([4]道具信息!F639="","",[4]道具信息!F639)</f>
        <v/>
      </c>
      <c r="G639" s="19" t="str">
        <f>IF([4]道具信息!G639="","",[4]道具信息!G639)</f>
        <v/>
      </c>
      <c r="H639" s="19" t="str">
        <f>IF([4]道具信息!H639="","",[4]道具信息!H639)</f>
        <v/>
      </c>
      <c r="I639" s="19" t="str">
        <f>IF([4]道具信息!I639="","",[4]道具信息!I639)</f>
        <v/>
      </c>
      <c r="J639" s="19" t="str">
        <f>IF([4]道具信息!J639="","",[4]道具信息!J639)</f>
        <v/>
      </c>
      <c r="K639" s="19" t="str">
        <f>IF([4]道具信息!K639="","",[4]道具信息!K639)</f>
        <v/>
      </c>
      <c r="L639" s="19" t="str">
        <f>IF([4]道具信息!L639="","",[4]道具信息!L639)</f>
        <v/>
      </c>
      <c r="M639" s="19" t="str">
        <f>IF([4]道具信息!M639="","",[4]道具信息!M639)</f>
        <v/>
      </c>
      <c r="N639" s="19" t="str">
        <f>IF([4]道具信息!N639="","",[4]道具信息!N639)</f>
        <v/>
      </c>
      <c r="O639" s="19" t="str">
        <f>IF([4]道具信息!O639="","",[4]道具信息!O639)</f>
        <v/>
      </c>
      <c r="P639" s="19" t="str">
        <f>IF([4]道具信息!P639="","",[4]道具信息!P639)</f>
        <v/>
      </c>
      <c r="Q639" s="19" t="str">
        <f>IF([4]道具信息!Q639="","",[4]道具信息!Q639)</f>
        <v/>
      </c>
      <c r="R639" s="19" t="str">
        <f>IF([4]道具信息!R639="","",[4]道具信息!R639)</f>
        <v/>
      </c>
      <c r="S639" s="19" t="str">
        <f>IF([4]道具信息!S639="","",[4]道具信息!S639)</f>
        <v/>
      </c>
      <c r="T639" s="19" t="str">
        <f>IF([4]道具信息!T639="","",[4]道具信息!T639)</f>
        <v/>
      </c>
      <c r="U639" s="19" t="str">
        <f>IF([4]道具信息!U639="","",[4]道具信息!U639)</f>
        <v/>
      </c>
      <c r="V639" s="19" t="str">
        <f>IF([4]道具信息!V639="","",[4]道具信息!V639)</f>
        <v/>
      </c>
      <c r="W639" s="19" t="str">
        <f>IF([4]道具信息!W639="","",[4]道具信息!W639)</f>
        <v/>
      </c>
      <c r="X639" s="19" t="str">
        <f>IF([4]道具信息!X639="","",[4]道具信息!X639)</f>
        <v/>
      </c>
      <c r="Y639" s="19" t="str">
        <f>IF([4]道具信息!Y639="","",[4]道具信息!Y639)</f>
        <v/>
      </c>
      <c r="Z639" s="19" t="str">
        <f>IF([4]道具信息!Z639="","",[4]道具信息!Z639)</f>
        <v/>
      </c>
    </row>
    <row r="640" spans="1:26" x14ac:dyDescent="0.15">
      <c r="A640" s="19" t="str">
        <f>IF([4]道具信息!A640="","",[4]道具信息!A640)</f>
        <v/>
      </c>
      <c r="B640" s="19" t="str">
        <f>IF([4]道具信息!B640="","",[4]道具信息!B640)</f>
        <v/>
      </c>
      <c r="C640" s="19" t="str">
        <f>IF([4]道具信息!C640="","",[4]道具信息!C640)</f>
        <v/>
      </c>
      <c r="D640" s="19" t="str">
        <f>IF([4]道具信息!D640="","",[4]道具信息!D640)</f>
        <v/>
      </c>
      <c r="E640" s="19" t="str">
        <f>IF([4]道具信息!E640="","",[4]道具信息!E640)</f>
        <v/>
      </c>
      <c r="F640" s="19" t="str">
        <f>IF([4]道具信息!F640="","",[4]道具信息!F640)</f>
        <v/>
      </c>
      <c r="G640" s="19" t="str">
        <f>IF([4]道具信息!G640="","",[4]道具信息!G640)</f>
        <v/>
      </c>
      <c r="H640" s="19" t="str">
        <f>IF([4]道具信息!H640="","",[4]道具信息!H640)</f>
        <v/>
      </c>
      <c r="I640" s="19" t="str">
        <f>IF([4]道具信息!I640="","",[4]道具信息!I640)</f>
        <v/>
      </c>
      <c r="J640" s="19" t="str">
        <f>IF([4]道具信息!J640="","",[4]道具信息!J640)</f>
        <v/>
      </c>
      <c r="K640" s="19" t="str">
        <f>IF([4]道具信息!K640="","",[4]道具信息!K640)</f>
        <v/>
      </c>
      <c r="L640" s="19" t="str">
        <f>IF([4]道具信息!L640="","",[4]道具信息!L640)</f>
        <v/>
      </c>
      <c r="M640" s="19" t="str">
        <f>IF([4]道具信息!M640="","",[4]道具信息!M640)</f>
        <v/>
      </c>
      <c r="N640" s="19" t="str">
        <f>IF([4]道具信息!N640="","",[4]道具信息!N640)</f>
        <v/>
      </c>
      <c r="O640" s="19" t="str">
        <f>IF([4]道具信息!O640="","",[4]道具信息!O640)</f>
        <v/>
      </c>
      <c r="P640" s="19" t="str">
        <f>IF([4]道具信息!P640="","",[4]道具信息!P640)</f>
        <v/>
      </c>
      <c r="Q640" s="19" t="str">
        <f>IF([4]道具信息!Q640="","",[4]道具信息!Q640)</f>
        <v/>
      </c>
      <c r="R640" s="19" t="str">
        <f>IF([4]道具信息!R640="","",[4]道具信息!R640)</f>
        <v/>
      </c>
      <c r="S640" s="19" t="str">
        <f>IF([4]道具信息!S640="","",[4]道具信息!S640)</f>
        <v/>
      </c>
      <c r="T640" s="19" t="str">
        <f>IF([4]道具信息!T640="","",[4]道具信息!T640)</f>
        <v/>
      </c>
      <c r="U640" s="19" t="str">
        <f>IF([4]道具信息!U640="","",[4]道具信息!U640)</f>
        <v/>
      </c>
      <c r="V640" s="19" t="str">
        <f>IF([4]道具信息!V640="","",[4]道具信息!V640)</f>
        <v/>
      </c>
      <c r="W640" s="19" t="str">
        <f>IF([4]道具信息!W640="","",[4]道具信息!W640)</f>
        <v/>
      </c>
      <c r="X640" s="19" t="str">
        <f>IF([4]道具信息!X640="","",[4]道具信息!X640)</f>
        <v/>
      </c>
      <c r="Y640" s="19" t="str">
        <f>IF([4]道具信息!Y640="","",[4]道具信息!Y640)</f>
        <v/>
      </c>
      <c r="Z640" s="19" t="str">
        <f>IF([4]道具信息!Z640="","",[4]道具信息!Z640)</f>
        <v/>
      </c>
    </row>
    <row r="641" spans="1:26" x14ac:dyDescent="0.15">
      <c r="A641" s="19" t="str">
        <f>IF([4]道具信息!A641="","",[4]道具信息!A641)</f>
        <v/>
      </c>
      <c r="B641" s="19" t="str">
        <f>IF([4]道具信息!B641="","",[4]道具信息!B641)</f>
        <v/>
      </c>
      <c r="C641" s="19" t="str">
        <f>IF([4]道具信息!C641="","",[4]道具信息!C641)</f>
        <v/>
      </c>
      <c r="D641" s="19" t="str">
        <f>IF([4]道具信息!D641="","",[4]道具信息!D641)</f>
        <v/>
      </c>
      <c r="E641" s="19" t="str">
        <f>IF([4]道具信息!E641="","",[4]道具信息!E641)</f>
        <v/>
      </c>
      <c r="F641" s="19" t="str">
        <f>IF([4]道具信息!F641="","",[4]道具信息!F641)</f>
        <v/>
      </c>
      <c r="G641" s="19" t="str">
        <f>IF([4]道具信息!G641="","",[4]道具信息!G641)</f>
        <v/>
      </c>
      <c r="H641" s="19" t="str">
        <f>IF([4]道具信息!H641="","",[4]道具信息!H641)</f>
        <v/>
      </c>
      <c r="I641" s="19" t="str">
        <f>IF([4]道具信息!I641="","",[4]道具信息!I641)</f>
        <v/>
      </c>
      <c r="J641" s="19" t="str">
        <f>IF([4]道具信息!J641="","",[4]道具信息!J641)</f>
        <v/>
      </c>
      <c r="K641" s="19" t="str">
        <f>IF([4]道具信息!K641="","",[4]道具信息!K641)</f>
        <v/>
      </c>
      <c r="L641" s="19" t="str">
        <f>IF([4]道具信息!L641="","",[4]道具信息!L641)</f>
        <v/>
      </c>
      <c r="M641" s="19" t="str">
        <f>IF([4]道具信息!M641="","",[4]道具信息!M641)</f>
        <v/>
      </c>
      <c r="N641" s="19" t="str">
        <f>IF([4]道具信息!N641="","",[4]道具信息!N641)</f>
        <v/>
      </c>
      <c r="O641" s="19" t="str">
        <f>IF([4]道具信息!O641="","",[4]道具信息!O641)</f>
        <v/>
      </c>
      <c r="P641" s="19" t="str">
        <f>IF([4]道具信息!P641="","",[4]道具信息!P641)</f>
        <v/>
      </c>
      <c r="Q641" s="19" t="str">
        <f>IF([4]道具信息!Q641="","",[4]道具信息!Q641)</f>
        <v/>
      </c>
      <c r="R641" s="19" t="str">
        <f>IF([4]道具信息!R641="","",[4]道具信息!R641)</f>
        <v/>
      </c>
      <c r="S641" s="19" t="str">
        <f>IF([4]道具信息!S641="","",[4]道具信息!S641)</f>
        <v/>
      </c>
      <c r="T641" s="19" t="str">
        <f>IF([4]道具信息!T641="","",[4]道具信息!T641)</f>
        <v/>
      </c>
      <c r="U641" s="19" t="str">
        <f>IF([4]道具信息!U641="","",[4]道具信息!U641)</f>
        <v/>
      </c>
      <c r="V641" s="19" t="str">
        <f>IF([4]道具信息!V641="","",[4]道具信息!V641)</f>
        <v/>
      </c>
      <c r="W641" s="19" t="str">
        <f>IF([4]道具信息!W641="","",[4]道具信息!W641)</f>
        <v/>
      </c>
      <c r="X641" s="19" t="str">
        <f>IF([4]道具信息!X641="","",[4]道具信息!X641)</f>
        <v/>
      </c>
      <c r="Y641" s="19" t="str">
        <f>IF([4]道具信息!Y641="","",[4]道具信息!Y641)</f>
        <v/>
      </c>
      <c r="Z641" s="19" t="str">
        <f>IF([4]道具信息!Z641="","",[4]道具信息!Z641)</f>
        <v/>
      </c>
    </row>
    <row r="642" spans="1:26" x14ac:dyDescent="0.15">
      <c r="A642" s="19" t="str">
        <f>IF([4]道具信息!A642="","",[4]道具信息!A642)</f>
        <v/>
      </c>
      <c r="B642" s="19" t="str">
        <f>IF([4]道具信息!B642="","",[4]道具信息!B642)</f>
        <v/>
      </c>
      <c r="C642" s="19" t="str">
        <f>IF([4]道具信息!C642="","",[4]道具信息!C642)</f>
        <v/>
      </c>
      <c r="D642" s="19" t="str">
        <f>IF([4]道具信息!D642="","",[4]道具信息!D642)</f>
        <v/>
      </c>
      <c r="E642" s="19" t="str">
        <f>IF([4]道具信息!E642="","",[4]道具信息!E642)</f>
        <v/>
      </c>
      <c r="F642" s="19" t="str">
        <f>IF([4]道具信息!F642="","",[4]道具信息!F642)</f>
        <v/>
      </c>
      <c r="G642" s="19" t="str">
        <f>IF([4]道具信息!G642="","",[4]道具信息!G642)</f>
        <v/>
      </c>
      <c r="H642" s="19" t="str">
        <f>IF([4]道具信息!H642="","",[4]道具信息!H642)</f>
        <v/>
      </c>
      <c r="I642" s="19" t="str">
        <f>IF([4]道具信息!I642="","",[4]道具信息!I642)</f>
        <v/>
      </c>
      <c r="J642" s="19" t="str">
        <f>IF([4]道具信息!J642="","",[4]道具信息!J642)</f>
        <v/>
      </c>
      <c r="K642" s="19" t="str">
        <f>IF([4]道具信息!K642="","",[4]道具信息!K642)</f>
        <v/>
      </c>
      <c r="L642" s="19" t="str">
        <f>IF([4]道具信息!L642="","",[4]道具信息!L642)</f>
        <v/>
      </c>
      <c r="M642" s="19" t="str">
        <f>IF([4]道具信息!M642="","",[4]道具信息!M642)</f>
        <v/>
      </c>
      <c r="N642" s="19" t="str">
        <f>IF([4]道具信息!N642="","",[4]道具信息!N642)</f>
        <v/>
      </c>
      <c r="O642" s="19" t="str">
        <f>IF([4]道具信息!O642="","",[4]道具信息!O642)</f>
        <v/>
      </c>
      <c r="P642" s="19" t="str">
        <f>IF([4]道具信息!P642="","",[4]道具信息!P642)</f>
        <v/>
      </c>
      <c r="Q642" s="19" t="str">
        <f>IF([4]道具信息!Q642="","",[4]道具信息!Q642)</f>
        <v/>
      </c>
      <c r="R642" s="19" t="str">
        <f>IF([4]道具信息!R642="","",[4]道具信息!R642)</f>
        <v/>
      </c>
      <c r="S642" s="19" t="str">
        <f>IF([4]道具信息!S642="","",[4]道具信息!S642)</f>
        <v/>
      </c>
      <c r="T642" s="19" t="str">
        <f>IF([4]道具信息!T642="","",[4]道具信息!T642)</f>
        <v/>
      </c>
      <c r="U642" s="19" t="str">
        <f>IF([4]道具信息!U642="","",[4]道具信息!U642)</f>
        <v/>
      </c>
      <c r="V642" s="19" t="str">
        <f>IF([4]道具信息!V642="","",[4]道具信息!V642)</f>
        <v/>
      </c>
      <c r="W642" s="19" t="str">
        <f>IF([4]道具信息!W642="","",[4]道具信息!W642)</f>
        <v/>
      </c>
      <c r="X642" s="19" t="str">
        <f>IF([4]道具信息!X642="","",[4]道具信息!X642)</f>
        <v/>
      </c>
      <c r="Y642" s="19" t="str">
        <f>IF([4]道具信息!Y642="","",[4]道具信息!Y642)</f>
        <v/>
      </c>
      <c r="Z642" s="19" t="str">
        <f>IF([4]道具信息!Z642="","",[4]道具信息!Z642)</f>
        <v/>
      </c>
    </row>
    <row r="643" spans="1:26" x14ac:dyDescent="0.15">
      <c r="A643" s="19" t="str">
        <f>IF([4]道具信息!A643="","",[4]道具信息!A643)</f>
        <v/>
      </c>
      <c r="B643" s="19" t="str">
        <f>IF([4]道具信息!B643="","",[4]道具信息!B643)</f>
        <v/>
      </c>
      <c r="C643" s="19" t="str">
        <f>IF([4]道具信息!C643="","",[4]道具信息!C643)</f>
        <v/>
      </c>
      <c r="D643" s="19" t="str">
        <f>IF([4]道具信息!D643="","",[4]道具信息!D643)</f>
        <v/>
      </c>
      <c r="E643" s="19" t="str">
        <f>IF([4]道具信息!E643="","",[4]道具信息!E643)</f>
        <v/>
      </c>
      <c r="F643" s="19" t="str">
        <f>IF([4]道具信息!F643="","",[4]道具信息!F643)</f>
        <v/>
      </c>
      <c r="G643" s="19" t="str">
        <f>IF([4]道具信息!G643="","",[4]道具信息!G643)</f>
        <v/>
      </c>
      <c r="H643" s="19" t="str">
        <f>IF([4]道具信息!H643="","",[4]道具信息!H643)</f>
        <v/>
      </c>
      <c r="I643" s="19" t="str">
        <f>IF([4]道具信息!I643="","",[4]道具信息!I643)</f>
        <v/>
      </c>
      <c r="J643" s="19" t="str">
        <f>IF([4]道具信息!J643="","",[4]道具信息!J643)</f>
        <v/>
      </c>
      <c r="K643" s="19" t="str">
        <f>IF([4]道具信息!K643="","",[4]道具信息!K643)</f>
        <v/>
      </c>
      <c r="L643" s="19" t="str">
        <f>IF([4]道具信息!L643="","",[4]道具信息!L643)</f>
        <v/>
      </c>
      <c r="M643" s="19" t="str">
        <f>IF([4]道具信息!M643="","",[4]道具信息!M643)</f>
        <v/>
      </c>
      <c r="N643" s="19" t="str">
        <f>IF([4]道具信息!N643="","",[4]道具信息!N643)</f>
        <v/>
      </c>
      <c r="O643" s="19" t="str">
        <f>IF([4]道具信息!O643="","",[4]道具信息!O643)</f>
        <v/>
      </c>
      <c r="P643" s="19" t="str">
        <f>IF([4]道具信息!P643="","",[4]道具信息!P643)</f>
        <v/>
      </c>
      <c r="Q643" s="19" t="str">
        <f>IF([4]道具信息!Q643="","",[4]道具信息!Q643)</f>
        <v/>
      </c>
      <c r="R643" s="19" t="str">
        <f>IF([4]道具信息!R643="","",[4]道具信息!R643)</f>
        <v/>
      </c>
      <c r="S643" s="19" t="str">
        <f>IF([4]道具信息!S643="","",[4]道具信息!S643)</f>
        <v/>
      </c>
      <c r="T643" s="19" t="str">
        <f>IF([4]道具信息!T643="","",[4]道具信息!T643)</f>
        <v/>
      </c>
      <c r="U643" s="19" t="str">
        <f>IF([4]道具信息!U643="","",[4]道具信息!U643)</f>
        <v/>
      </c>
      <c r="V643" s="19" t="str">
        <f>IF([4]道具信息!V643="","",[4]道具信息!V643)</f>
        <v/>
      </c>
      <c r="W643" s="19" t="str">
        <f>IF([4]道具信息!W643="","",[4]道具信息!W643)</f>
        <v/>
      </c>
      <c r="X643" s="19" t="str">
        <f>IF([4]道具信息!X643="","",[4]道具信息!X643)</f>
        <v/>
      </c>
      <c r="Y643" s="19" t="str">
        <f>IF([4]道具信息!Y643="","",[4]道具信息!Y643)</f>
        <v/>
      </c>
      <c r="Z643" s="19" t="str">
        <f>IF([4]道具信息!Z643="","",[4]道具信息!Z643)</f>
        <v/>
      </c>
    </row>
    <row r="644" spans="1:26" x14ac:dyDescent="0.15">
      <c r="A644" s="19" t="str">
        <f>IF([4]道具信息!A644="","",[4]道具信息!A644)</f>
        <v/>
      </c>
      <c r="B644" s="19" t="str">
        <f>IF([4]道具信息!B644="","",[4]道具信息!B644)</f>
        <v/>
      </c>
      <c r="C644" s="19" t="str">
        <f>IF([4]道具信息!C644="","",[4]道具信息!C644)</f>
        <v/>
      </c>
      <c r="D644" s="19" t="str">
        <f>IF([4]道具信息!D644="","",[4]道具信息!D644)</f>
        <v/>
      </c>
      <c r="E644" s="19" t="str">
        <f>IF([4]道具信息!E644="","",[4]道具信息!E644)</f>
        <v/>
      </c>
      <c r="F644" s="19" t="str">
        <f>IF([4]道具信息!F644="","",[4]道具信息!F644)</f>
        <v/>
      </c>
      <c r="G644" s="19" t="str">
        <f>IF([4]道具信息!G644="","",[4]道具信息!G644)</f>
        <v/>
      </c>
      <c r="H644" s="19" t="str">
        <f>IF([4]道具信息!H644="","",[4]道具信息!H644)</f>
        <v/>
      </c>
      <c r="I644" s="19" t="str">
        <f>IF([4]道具信息!I644="","",[4]道具信息!I644)</f>
        <v/>
      </c>
      <c r="J644" s="19" t="str">
        <f>IF([4]道具信息!J644="","",[4]道具信息!J644)</f>
        <v/>
      </c>
      <c r="K644" s="19" t="str">
        <f>IF([4]道具信息!K644="","",[4]道具信息!K644)</f>
        <v/>
      </c>
      <c r="L644" s="19" t="str">
        <f>IF([4]道具信息!L644="","",[4]道具信息!L644)</f>
        <v/>
      </c>
      <c r="M644" s="19" t="str">
        <f>IF([4]道具信息!M644="","",[4]道具信息!M644)</f>
        <v/>
      </c>
      <c r="N644" s="19" t="str">
        <f>IF([4]道具信息!N644="","",[4]道具信息!N644)</f>
        <v/>
      </c>
      <c r="O644" s="19" t="str">
        <f>IF([4]道具信息!O644="","",[4]道具信息!O644)</f>
        <v/>
      </c>
      <c r="P644" s="19" t="str">
        <f>IF([4]道具信息!P644="","",[4]道具信息!P644)</f>
        <v/>
      </c>
      <c r="Q644" s="19" t="str">
        <f>IF([4]道具信息!Q644="","",[4]道具信息!Q644)</f>
        <v/>
      </c>
      <c r="R644" s="19" t="str">
        <f>IF([4]道具信息!R644="","",[4]道具信息!R644)</f>
        <v/>
      </c>
      <c r="S644" s="19" t="str">
        <f>IF([4]道具信息!S644="","",[4]道具信息!S644)</f>
        <v/>
      </c>
      <c r="T644" s="19" t="str">
        <f>IF([4]道具信息!T644="","",[4]道具信息!T644)</f>
        <v/>
      </c>
      <c r="U644" s="19" t="str">
        <f>IF([4]道具信息!U644="","",[4]道具信息!U644)</f>
        <v/>
      </c>
      <c r="V644" s="19" t="str">
        <f>IF([4]道具信息!V644="","",[4]道具信息!V644)</f>
        <v/>
      </c>
      <c r="W644" s="19" t="str">
        <f>IF([4]道具信息!W644="","",[4]道具信息!W644)</f>
        <v/>
      </c>
      <c r="X644" s="19" t="str">
        <f>IF([4]道具信息!X644="","",[4]道具信息!X644)</f>
        <v/>
      </c>
      <c r="Y644" s="19" t="str">
        <f>IF([4]道具信息!Y644="","",[4]道具信息!Y644)</f>
        <v/>
      </c>
      <c r="Z644" s="19" t="str">
        <f>IF([4]道具信息!Z644="","",[4]道具信息!Z644)</f>
        <v/>
      </c>
    </row>
    <row r="645" spans="1:26" x14ac:dyDescent="0.15">
      <c r="A645" s="19" t="str">
        <f>IF([4]道具信息!A645="","",[4]道具信息!A645)</f>
        <v/>
      </c>
      <c r="B645" s="19" t="str">
        <f>IF([4]道具信息!B645="","",[4]道具信息!B645)</f>
        <v/>
      </c>
      <c r="C645" s="19" t="str">
        <f>IF([4]道具信息!C645="","",[4]道具信息!C645)</f>
        <v/>
      </c>
      <c r="D645" s="19" t="str">
        <f>IF([4]道具信息!D645="","",[4]道具信息!D645)</f>
        <v/>
      </c>
      <c r="E645" s="19" t="str">
        <f>IF([4]道具信息!E645="","",[4]道具信息!E645)</f>
        <v/>
      </c>
      <c r="F645" s="19" t="str">
        <f>IF([4]道具信息!F645="","",[4]道具信息!F645)</f>
        <v/>
      </c>
      <c r="G645" s="19" t="str">
        <f>IF([4]道具信息!G645="","",[4]道具信息!G645)</f>
        <v/>
      </c>
      <c r="H645" s="19" t="str">
        <f>IF([4]道具信息!H645="","",[4]道具信息!H645)</f>
        <v/>
      </c>
      <c r="I645" s="19" t="str">
        <f>IF([4]道具信息!I645="","",[4]道具信息!I645)</f>
        <v/>
      </c>
      <c r="J645" s="19" t="str">
        <f>IF([4]道具信息!J645="","",[4]道具信息!J645)</f>
        <v/>
      </c>
      <c r="K645" s="19" t="str">
        <f>IF([4]道具信息!K645="","",[4]道具信息!K645)</f>
        <v/>
      </c>
      <c r="L645" s="19" t="str">
        <f>IF([4]道具信息!L645="","",[4]道具信息!L645)</f>
        <v/>
      </c>
      <c r="M645" s="19" t="str">
        <f>IF([4]道具信息!M645="","",[4]道具信息!M645)</f>
        <v/>
      </c>
      <c r="N645" s="19" t="str">
        <f>IF([4]道具信息!N645="","",[4]道具信息!N645)</f>
        <v/>
      </c>
      <c r="O645" s="19" t="str">
        <f>IF([4]道具信息!O645="","",[4]道具信息!O645)</f>
        <v/>
      </c>
      <c r="P645" s="19" t="str">
        <f>IF([4]道具信息!P645="","",[4]道具信息!P645)</f>
        <v/>
      </c>
      <c r="Q645" s="19" t="str">
        <f>IF([4]道具信息!Q645="","",[4]道具信息!Q645)</f>
        <v/>
      </c>
      <c r="R645" s="19" t="str">
        <f>IF([4]道具信息!R645="","",[4]道具信息!R645)</f>
        <v/>
      </c>
      <c r="S645" s="19" t="str">
        <f>IF([4]道具信息!S645="","",[4]道具信息!S645)</f>
        <v/>
      </c>
      <c r="T645" s="19" t="str">
        <f>IF([4]道具信息!T645="","",[4]道具信息!T645)</f>
        <v/>
      </c>
      <c r="U645" s="19" t="str">
        <f>IF([4]道具信息!U645="","",[4]道具信息!U645)</f>
        <v/>
      </c>
      <c r="V645" s="19" t="str">
        <f>IF([4]道具信息!V645="","",[4]道具信息!V645)</f>
        <v/>
      </c>
      <c r="W645" s="19" t="str">
        <f>IF([4]道具信息!W645="","",[4]道具信息!W645)</f>
        <v/>
      </c>
      <c r="X645" s="19" t="str">
        <f>IF([4]道具信息!X645="","",[4]道具信息!X645)</f>
        <v/>
      </c>
      <c r="Y645" s="19" t="str">
        <f>IF([4]道具信息!Y645="","",[4]道具信息!Y645)</f>
        <v/>
      </c>
      <c r="Z645" s="19" t="str">
        <f>IF([4]道具信息!Z645="","",[4]道具信息!Z645)</f>
        <v/>
      </c>
    </row>
    <row r="646" spans="1:26" x14ac:dyDescent="0.15">
      <c r="A646" s="19" t="str">
        <f>IF([4]道具信息!A646="","",[4]道具信息!A646)</f>
        <v/>
      </c>
      <c r="B646" s="19" t="str">
        <f>IF([4]道具信息!B646="","",[4]道具信息!B646)</f>
        <v/>
      </c>
      <c r="C646" s="19" t="str">
        <f>IF([4]道具信息!C646="","",[4]道具信息!C646)</f>
        <v/>
      </c>
      <c r="D646" s="19" t="str">
        <f>IF([4]道具信息!D646="","",[4]道具信息!D646)</f>
        <v/>
      </c>
      <c r="E646" s="19" t="str">
        <f>IF([4]道具信息!E646="","",[4]道具信息!E646)</f>
        <v/>
      </c>
      <c r="F646" s="19" t="str">
        <f>IF([4]道具信息!F646="","",[4]道具信息!F646)</f>
        <v/>
      </c>
      <c r="G646" s="19" t="str">
        <f>IF([4]道具信息!G646="","",[4]道具信息!G646)</f>
        <v/>
      </c>
      <c r="H646" s="19" t="str">
        <f>IF([4]道具信息!H646="","",[4]道具信息!H646)</f>
        <v/>
      </c>
      <c r="I646" s="19" t="str">
        <f>IF([4]道具信息!I646="","",[4]道具信息!I646)</f>
        <v/>
      </c>
      <c r="J646" s="19" t="str">
        <f>IF([4]道具信息!J646="","",[4]道具信息!J646)</f>
        <v/>
      </c>
      <c r="K646" s="19" t="str">
        <f>IF([4]道具信息!K646="","",[4]道具信息!K646)</f>
        <v/>
      </c>
      <c r="L646" s="19" t="str">
        <f>IF([4]道具信息!L646="","",[4]道具信息!L646)</f>
        <v/>
      </c>
      <c r="M646" s="19" t="str">
        <f>IF([4]道具信息!M646="","",[4]道具信息!M646)</f>
        <v/>
      </c>
      <c r="N646" s="19" t="str">
        <f>IF([4]道具信息!N646="","",[4]道具信息!N646)</f>
        <v/>
      </c>
      <c r="O646" s="19" t="str">
        <f>IF([4]道具信息!O646="","",[4]道具信息!O646)</f>
        <v/>
      </c>
      <c r="P646" s="19" t="str">
        <f>IF([4]道具信息!P646="","",[4]道具信息!P646)</f>
        <v/>
      </c>
      <c r="Q646" s="19" t="str">
        <f>IF([4]道具信息!Q646="","",[4]道具信息!Q646)</f>
        <v/>
      </c>
      <c r="R646" s="19" t="str">
        <f>IF([4]道具信息!R646="","",[4]道具信息!R646)</f>
        <v/>
      </c>
      <c r="S646" s="19" t="str">
        <f>IF([4]道具信息!S646="","",[4]道具信息!S646)</f>
        <v/>
      </c>
      <c r="T646" s="19" t="str">
        <f>IF([4]道具信息!T646="","",[4]道具信息!T646)</f>
        <v/>
      </c>
      <c r="U646" s="19" t="str">
        <f>IF([4]道具信息!U646="","",[4]道具信息!U646)</f>
        <v/>
      </c>
      <c r="V646" s="19" t="str">
        <f>IF([4]道具信息!V646="","",[4]道具信息!V646)</f>
        <v/>
      </c>
      <c r="W646" s="19" t="str">
        <f>IF([4]道具信息!W646="","",[4]道具信息!W646)</f>
        <v/>
      </c>
      <c r="X646" s="19" t="str">
        <f>IF([4]道具信息!X646="","",[4]道具信息!X646)</f>
        <v/>
      </c>
      <c r="Y646" s="19" t="str">
        <f>IF([4]道具信息!Y646="","",[4]道具信息!Y646)</f>
        <v/>
      </c>
      <c r="Z646" s="19" t="str">
        <f>IF([4]道具信息!Z646="","",[4]道具信息!Z646)</f>
        <v/>
      </c>
    </row>
    <row r="647" spans="1:26" x14ac:dyDescent="0.15">
      <c r="A647" s="19" t="str">
        <f>IF([4]道具信息!A647="","",[4]道具信息!A647)</f>
        <v/>
      </c>
      <c r="B647" s="19" t="str">
        <f>IF([4]道具信息!B647="","",[4]道具信息!B647)</f>
        <v/>
      </c>
      <c r="C647" s="19" t="str">
        <f>IF([4]道具信息!C647="","",[4]道具信息!C647)</f>
        <v/>
      </c>
      <c r="D647" s="19" t="str">
        <f>IF([4]道具信息!D647="","",[4]道具信息!D647)</f>
        <v/>
      </c>
      <c r="E647" s="19" t="str">
        <f>IF([4]道具信息!E647="","",[4]道具信息!E647)</f>
        <v/>
      </c>
      <c r="F647" s="19" t="str">
        <f>IF([4]道具信息!F647="","",[4]道具信息!F647)</f>
        <v/>
      </c>
      <c r="G647" s="19" t="str">
        <f>IF([4]道具信息!G647="","",[4]道具信息!G647)</f>
        <v/>
      </c>
      <c r="H647" s="19" t="str">
        <f>IF([4]道具信息!H647="","",[4]道具信息!H647)</f>
        <v/>
      </c>
      <c r="I647" s="19" t="str">
        <f>IF([4]道具信息!I647="","",[4]道具信息!I647)</f>
        <v/>
      </c>
      <c r="J647" s="19" t="str">
        <f>IF([4]道具信息!J647="","",[4]道具信息!J647)</f>
        <v/>
      </c>
      <c r="K647" s="19" t="str">
        <f>IF([4]道具信息!K647="","",[4]道具信息!K647)</f>
        <v/>
      </c>
      <c r="L647" s="19" t="str">
        <f>IF([4]道具信息!L647="","",[4]道具信息!L647)</f>
        <v/>
      </c>
      <c r="M647" s="19" t="str">
        <f>IF([4]道具信息!M647="","",[4]道具信息!M647)</f>
        <v/>
      </c>
      <c r="N647" s="19" t="str">
        <f>IF([4]道具信息!N647="","",[4]道具信息!N647)</f>
        <v/>
      </c>
      <c r="O647" s="19" t="str">
        <f>IF([4]道具信息!O647="","",[4]道具信息!O647)</f>
        <v/>
      </c>
      <c r="P647" s="19" t="str">
        <f>IF([4]道具信息!P647="","",[4]道具信息!P647)</f>
        <v/>
      </c>
      <c r="Q647" s="19" t="str">
        <f>IF([4]道具信息!Q647="","",[4]道具信息!Q647)</f>
        <v/>
      </c>
      <c r="R647" s="19" t="str">
        <f>IF([4]道具信息!R647="","",[4]道具信息!R647)</f>
        <v/>
      </c>
      <c r="S647" s="19" t="str">
        <f>IF([4]道具信息!S647="","",[4]道具信息!S647)</f>
        <v/>
      </c>
      <c r="T647" s="19" t="str">
        <f>IF([4]道具信息!T647="","",[4]道具信息!T647)</f>
        <v/>
      </c>
      <c r="U647" s="19" t="str">
        <f>IF([4]道具信息!U647="","",[4]道具信息!U647)</f>
        <v/>
      </c>
      <c r="V647" s="19" t="str">
        <f>IF([4]道具信息!V647="","",[4]道具信息!V647)</f>
        <v/>
      </c>
      <c r="W647" s="19" t="str">
        <f>IF([4]道具信息!W647="","",[4]道具信息!W647)</f>
        <v/>
      </c>
      <c r="X647" s="19" t="str">
        <f>IF([4]道具信息!X647="","",[4]道具信息!X647)</f>
        <v/>
      </c>
      <c r="Y647" s="19" t="str">
        <f>IF([4]道具信息!Y647="","",[4]道具信息!Y647)</f>
        <v/>
      </c>
      <c r="Z647" s="19" t="str">
        <f>IF([4]道具信息!Z647="","",[4]道具信息!Z647)</f>
        <v/>
      </c>
    </row>
    <row r="648" spans="1:26" x14ac:dyDescent="0.15">
      <c r="A648" s="19" t="str">
        <f>IF([4]道具信息!A648="","",[4]道具信息!A648)</f>
        <v/>
      </c>
      <c r="B648" s="19" t="str">
        <f>IF([4]道具信息!B648="","",[4]道具信息!B648)</f>
        <v/>
      </c>
      <c r="C648" s="19" t="str">
        <f>IF([4]道具信息!C648="","",[4]道具信息!C648)</f>
        <v/>
      </c>
      <c r="D648" s="19" t="str">
        <f>IF([4]道具信息!D648="","",[4]道具信息!D648)</f>
        <v/>
      </c>
      <c r="E648" s="19" t="str">
        <f>IF([4]道具信息!E648="","",[4]道具信息!E648)</f>
        <v/>
      </c>
      <c r="F648" s="19" t="str">
        <f>IF([4]道具信息!F648="","",[4]道具信息!F648)</f>
        <v/>
      </c>
      <c r="G648" s="19" t="str">
        <f>IF([4]道具信息!G648="","",[4]道具信息!G648)</f>
        <v/>
      </c>
      <c r="H648" s="19" t="str">
        <f>IF([4]道具信息!H648="","",[4]道具信息!H648)</f>
        <v/>
      </c>
      <c r="I648" s="19" t="str">
        <f>IF([4]道具信息!I648="","",[4]道具信息!I648)</f>
        <v/>
      </c>
      <c r="J648" s="19" t="str">
        <f>IF([4]道具信息!J648="","",[4]道具信息!J648)</f>
        <v/>
      </c>
      <c r="K648" s="19" t="str">
        <f>IF([4]道具信息!K648="","",[4]道具信息!K648)</f>
        <v/>
      </c>
      <c r="L648" s="19" t="str">
        <f>IF([4]道具信息!L648="","",[4]道具信息!L648)</f>
        <v/>
      </c>
      <c r="M648" s="19" t="str">
        <f>IF([4]道具信息!M648="","",[4]道具信息!M648)</f>
        <v/>
      </c>
      <c r="N648" s="19" t="str">
        <f>IF([4]道具信息!N648="","",[4]道具信息!N648)</f>
        <v/>
      </c>
      <c r="O648" s="19" t="str">
        <f>IF([4]道具信息!O648="","",[4]道具信息!O648)</f>
        <v/>
      </c>
      <c r="P648" s="19" t="str">
        <f>IF([4]道具信息!P648="","",[4]道具信息!P648)</f>
        <v/>
      </c>
      <c r="Q648" s="19" t="str">
        <f>IF([4]道具信息!Q648="","",[4]道具信息!Q648)</f>
        <v/>
      </c>
      <c r="R648" s="19" t="str">
        <f>IF([4]道具信息!R648="","",[4]道具信息!R648)</f>
        <v/>
      </c>
      <c r="S648" s="19" t="str">
        <f>IF([4]道具信息!S648="","",[4]道具信息!S648)</f>
        <v/>
      </c>
      <c r="T648" s="19" t="str">
        <f>IF([4]道具信息!T648="","",[4]道具信息!T648)</f>
        <v/>
      </c>
      <c r="U648" s="19" t="str">
        <f>IF([4]道具信息!U648="","",[4]道具信息!U648)</f>
        <v/>
      </c>
      <c r="V648" s="19" t="str">
        <f>IF([4]道具信息!V648="","",[4]道具信息!V648)</f>
        <v/>
      </c>
      <c r="W648" s="19" t="str">
        <f>IF([4]道具信息!W648="","",[4]道具信息!W648)</f>
        <v/>
      </c>
      <c r="X648" s="19" t="str">
        <f>IF([4]道具信息!X648="","",[4]道具信息!X648)</f>
        <v/>
      </c>
      <c r="Y648" s="19" t="str">
        <f>IF([4]道具信息!Y648="","",[4]道具信息!Y648)</f>
        <v/>
      </c>
      <c r="Z648" s="19" t="str">
        <f>IF([4]道具信息!Z648="","",[4]道具信息!Z648)</f>
        <v/>
      </c>
    </row>
    <row r="649" spans="1:26" x14ac:dyDescent="0.15">
      <c r="A649" s="19" t="str">
        <f>IF([4]道具信息!A649="","",[4]道具信息!A649)</f>
        <v/>
      </c>
      <c r="B649" s="19" t="str">
        <f>IF([4]道具信息!B649="","",[4]道具信息!B649)</f>
        <v/>
      </c>
      <c r="C649" s="19" t="str">
        <f>IF([4]道具信息!C649="","",[4]道具信息!C649)</f>
        <v/>
      </c>
      <c r="D649" s="19" t="str">
        <f>IF([4]道具信息!D649="","",[4]道具信息!D649)</f>
        <v/>
      </c>
      <c r="E649" s="19" t="str">
        <f>IF([4]道具信息!E649="","",[4]道具信息!E649)</f>
        <v/>
      </c>
      <c r="F649" s="19" t="str">
        <f>IF([4]道具信息!F649="","",[4]道具信息!F649)</f>
        <v/>
      </c>
      <c r="G649" s="19" t="str">
        <f>IF([4]道具信息!G649="","",[4]道具信息!G649)</f>
        <v/>
      </c>
      <c r="H649" s="19" t="str">
        <f>IF([4]道具信息!H649="","",[4]道具信息!H649)</f>
        <v/>
      </c>
      <c r="I649" s="19" t="str">
        <f>IF([4]道具信息!I649="","",[4]道具信息!I649)</f>
        <v/>
      </c>
      <c r="J649" s="19" t="str">
        <f>IF([4]道具信息!J649="","",[4]道具信息!J649)</f>
        <v/>
      </c>
      <c r="K649" s="19" t="str">
        <f>IF([4]道具信息!K649="","",[4]道具信息!K649)</f>
        <v/>
      </c>
      <c r="L649" s="19" t="str">
        <f>IF([4]道具信息!L649="","",[4]道具信息!L649)</f>
        <v/>
      </c>
      <c r="M649" s="19" t="str">
        <f>IF([4]道具信息!M649="","",[4]道具信息!M649)</f>
        <v/>
      </c>
      <c r="N649" s="19" t="str">
        <f>IF([4]道具信息!N649="","",[4]道具信息!N649)</f>
        <v/>
      </c>
      <c r="O649" s="19" t="str">
        <f>IF([4]道具信息!O649="","",[4]道具信息!O649)</f>
        <v/>
      </c>
      <c r="P649" s="19" t="str">
        <f>IF([4]道具信息!P649="","",[4]道具信息!P649)</f>
        <v/>
      </c>
      <c r="Q649" s="19" t="str">
        <f>IF([4]道具信息!Q649="","",[4]道具信息!Q649)</f>
        <v/>
      </c>
      <c r="R649" s="19" t="str">
        <f>IF([4]道具信息!R649="","",[4]道具信息!R649)</f>
        <v/>
      </c>
      <c r="S649" s="19" t="str">
        <f>IF([4]道具信息!S649="","",[4]道具信息!S649)</f>
        <v/>
      </c>
      <c r="T649" s="19" t="str">
        <f>IF([4]道具信息!T649="","",[4]道具信息!T649)</f>
        <v/>
      </c>
      <c r="U649" s="19" t="str">
        <f>IF([4]道具信息!U649="","",[4]道具信息!U649)</f>
        <v/>
      </c>
      <c r="V649" s="19" t="str">
        <f>IF([4]道具信息!V649="","",[4]道具信息!V649)</f>
        <v/>
      </c>
      <c r="W649" s="19" t="str">
        <f>IF([4]道具信息!W649="","",[4]道具信息!W649)</f>
        <v/>
      </c>
      <c r="X649" s="19" t="str">
        <f>IF([4]道具信息!X649="","",[4]道具信息!X649)</f>
        <v/>
      </c>
      <c r="Y649" s="19" t="str">
        <f>IF([4]道具信息!Y649="","",[4]道具信息!Y649)</f>
        <v/>
      </c>
      <c r="Z649" s="19" t="str">
        <f>IF([4]道具信息!Z649="","",[4]道具信息!Z649)</f>
        <v/>
      </c>
    </row>
    <row r="650" spans="1:26" x14ac:dyDescent="0.15">
      <c r="A650" s="19" t="str">
        <f>IF([4]道具信息!A650="","",[4]道具信息!A650)</f>
        <v/>
      </c>
      <c r="B650" s="19" t="str">
        <f>IF([4]道具信息!B650="","",[4]道具信息!B650)</f>
        <v/>
      </c>
      <c r="C650" s="19" t="str">
        <f>IF([4]道具信息!C650="","",[4]道具信息!C650)</f>
        <v/>
      </c>
      <c r="D650" s="19" t="str">
        <f>IF([4]道具信息!D650="","",[4]道具信息!D650)</f>
        <v/>
      </c>
      <c r="E650" s="19" t="str">
        <f>IF([4]道具信息!E650="","",[4]道具信息!E650)</f>
        <v/>
      </c>
      <c r="F650" s="19" t="str">
        <f>IF([4]道具信息!F650="","",[4]道具信息!F650)</f>
        <v/>
      </c>
      <c r="G650" s="19" t="str">
        <f>IF([4]道具信息!G650="","",[4]道具信息!G650)</f>
        <v/>
      </c>
      <c r="H650" s="19" t="str">
        <f>IF([4]道具信息!H650="","",[4]道具信息!H650)</f>
        <v/>
      </c>
      <c r="I650" s="19" t="str">
        <f>IF([4]道具信息!I650="","",[4]道具信息!I650)</f>
        <v/>
      </c>
      <c r="J650" s="19" t="str">
        <f>IF([4]道具信息!J650="","",[4]道具信息!J650)</f>
        <v/>
      </c>
      <c r="K650" s="19" t="str">
        <f>IF([4]道具信息!K650="","",[4]道具信息!K650)</f>
        <v/>
      </c>
      <c r="L650" s="19" t="str">
        <f>IF([4]道具信息!L650="","",[4]道具信息!L650)</f>
        <v/>
      </c>
      <c r="M650" s="19" t="str">
        <f>IF([4]道具信息!M650="","",[4]道具信息!M650)</f>
        <v/>
      </c>
      <c r="N650" s="19" t="str">
        <f>IF([4]道具信息!N650="","",[4]道具信息!N650)</f>
        <v/>
      </c>
      <c r="O650" s="19" t="str">
        <f>IF([4]道具信息!O650="","",[4]道具信息!O650)</f>
        <v/>
      </c>
      <c r="P650" s="19" t="str">
        <f>IF([4]道具信息!P650="","",[4]道具信息!P650)</f>
        <v/>
      </c>
      <c r="Q650" s="19" t="str">
        <f>IF([4]道具信息!Q650="","",[4]道具信息!Q650)</f>
        <v/>
      </c>
      <c r="R650" s="19" t="str">
        <f>IF([4]道具信息!R650="","",[4]道具信息!R650)</f>
        <v/>
      </c>
      <c r="S650" s="19" t="str">
        <f>IF([4]道具信息!S650="","",[4]道具信息!S650)</f>
        <v/>
      </c>
      <c r="T650" s="19" t="str">
        <f>IF([4]道具信息!T650="","",[4]道具信息!T650)</f>
        <v/>
      </c>
      <c r="U650" s="19" t="str">
        <f>IF([4]道具信息!U650="","",[4]道具信息!U650)</f>
        <v/>
      </c>
      <c r="V650" s="19" t="str">
        <f>IF([4]道具信息!V650="","",[4]道具信息!V650)</f>
        <v/>
      </c>
      <c r="W650" s="19" t="str">
        <f>IF([4]道具信息!W650="","",[4]道具信息!W650)</f>
        <v/>
      </c>
      <c r="X650" s="19" t="str">
        <f>IF([4]道具信息!X650="","",[4]道具信息!X650)</f>
        <v/>
      </c>
      <c r="Y650" s="19" t="str">
        <f>IF([4]道具信息!Y650="","",[4]道具信息!Y650)</f>
        <v/>
      </c>
      <c r="Z650" s="19" t="str">
        <f>IF([4]道具信息!Z650="","",[4]道具信息!Z650)</f>
        <v/>
      </c>
    </row>
    <row r="651" spans="1:26" x14ac:dyDescent="0.15">
      <c r="A651" s="19" t="str">
        <f>IF([4]道具信息!A651="","",[4]道具信息!A651)</f>
        <v/>
      </c>
      <c r="B651" s="19" t="str">
        <f>IF([4]道具信息!B651="","",[4]道具信息!B651)</f>
        <v/>
      </c>
      <c r="C651" s="19" t="str">
        <f>IF([4]道具信息!C651="","",[4]道具信息!C651)</f>
        <v/>
      </c>
      <c r="D651" s="19" t="str">
        <f>IF([4]道具信息!D651="","",[4]道具信息!D651)</f>
        <v/>
      </c>
      <c r="E651" s="19" t="str">
        <f>IF([4]道具信息!E651="","",[4]道具信息!E651)</f>
        <v/>
      </c>
      <c r="F651" s="19" t="str">
        <f>IF([4]道具信息!F651="","",[4]道具信息!F651)</f>
        <v/>
      </c>
      <c r="G651" s="19" t="str">
        <f>IF([4]道具信息!G651="","",[4]道具信息!G651)</f>
        <v/>
      </c>
      <c r="H651" s="19" t="str">
        <f>IF([4]道具信息!H651="","",[4]道具信息!H651)</f>
        <v/>
      </c>
      <c r="I651" s="19" t="str">
        <f>IF([4]道具信息!I651="","",[4]道具信息!I651)</f>
        <v/>
      </c>
      <c r="J651" s="19" t="str">
        <f>IF([4]道具信息!J651="","",[4]道具信息!J651)</f>
        <v/>
      </c>
      <c r="K651" s="19" t="str">
        <f>IF([4]道具信息!K651="","",[4]道具信息!K651)</f>
        <v/>
      </c>
      <c r="L651" s="19" t="str">
        <f>IF([4]道具信息!L651="","",[4]道具信息!L651)</f>
        <v/>
      </c>
      <c r="M651" s="19" t="str">
        <f>IF([4]道具信息!M651="","",[4]道具信息!M651)</f>
        <v/>
      </c>
      <c r="N651" s="19" t="str">
        <f>IF([4]道具信息!N651="","",[4]道具信息!N651)</f>
        <v/>
      </c>
      <c r="O651" s="19" t="str">
        <f>IF([4]道具信息!O651="","",[4]道具信息!O651)</f>
        <v/>
      </c>
      <c r="P651" s="19" t="str">
        <f>IF([4]道具信息!P651="","",[4]道具信息!P651)</f>
        <v/>
      </c>
      <c r="Q651" s="19" t="str">
        <f>IF([4]道具信息!Q651="","",[4]道具信息!Q651)</f>
        <v/>
      </c>
      <c r="R651" s="19" t="str">
        <f>IF([4]道具信息!R651="","",[4]道具信息!R651)</f>
        <v/>
      </c>
      <c r="S651" s="19" t="str">
        <f>IF([4]道具信息!S651="","",[4]道具信息!S651)</f>
        <v/>
      </c>
      <c r="T651" s="19" t="str">
        <f>IF([4]道具信息!T651="","",[4]道具信息!T651)</f>
        <v/>
      </c>
      <c r="U651" s="19" t="str">
        <f>IF([4]道具信息!U651="","",[4]道具信息!U651)</f>
        <v/>
      </c>
      <c r="V651" s="19" t="str">
        <f>IF([4]道具信息!V651="","",[4]道具信息!V651)</f>
        <v/>
      </c>
      <c r="W651" s="19" t="str">
        <f>IF([4]道具信息!W651="","",[4]道具信息!W651)</f>
        <v/>
      </c>
      <c r="X651" s="19" t="str">
        <f>IF([4]道具信息!X651="","",[4]道具信息!X651)</f>
        <v/>
      </c>
      <c r="Y651" s="19" t="str">
        <f>IF([4]道具信息!Y651="","",[4]道具信息!Y651)</f>
        <v/>
      </c>
      <c r="Z651" s="19" t="str">
        <f>IF([4]道具信息!Z651="","",[4]道具信息!Z651)</f>
        <v/>
      </c>
    </row>
    <row r="652" spans="1:26" x14ac:dyDescent="0.15">
      <c r="A652" s="19" t="str">
        <f>IF([4]道具信息!A652="","",[4]道具信息!A652)</f>
        <v/>
      </c>
      <c r="B652" s="19" t="str">
        <f>IF([4]道具信息!B652="","",[4]道具信息!B652)</f>
        <v/>
      </c>
      <c r="C652" s="19" t="str">
        <f>IF([4]道具信息!C652="","",[4]道具信息!C652)</f>
        <v/>
      </c>
      <c r="D652" s="19" t="str">
        <f>IF([4]道具信息!D652="","",[4]道具信息!D652)</f>
        <v/>
      </c>
      <c r="E652" s="19" t="str">
        <f>IF([4]道具信息!E652="","",[4]道具信息!E652)</f>
        <v/>
      </c>
      <c r="F652" s="19" t="str">
        <f>IF([4]道具信息!F652="","",[4]道具信息!F652)</f>
        <v/>
      </c>
      <c r="G652" s="19" t="str">
        <f>IF([4]道具信息!G652="","",[4]道具信息!G652)</f>
        <v/>
      </c>
      <c r="H652" s="19" t="str">
        <f>IF([4]道具信息!H652="","",[4]道具信息!H652)</f>
        <v/>
      </c>
      <c r="I652" s="19" t="str">
        <f>IF([4]道具信息!I652="","",[4]道具信息!I652)</f>
        <v/>
      </c>
      <c r="J652" s="19" t="str">
        <f>IF([4]道具信息!J652="","",[4]道具信息!J652)</f>
        <v/>
      </c>
      <c r="K652" s="19" t="str">
        <f>IF([4]道具信息!K652="","",[4]道具信息!K652)</f>
        <v/>
      </c>
      <c r="L652" s="19" t="str">
        <f>IF([4]道具信息!L652="","",[4]道具信息!L652)</f>
        <v/>
      </c>
      <c r="M652" s="19" t="str">
        <f>IF([4]道具信息!M652="","",[4]道具信息!M652)</f>
        <v/>
      </c>
      <c r="N652" s="19" t="str">
        <f>IF([4]道具信息!N652="","",[4]道具信息!N652)</f>
        <v/>
      </c>
      <c r="O652" s="19" t="str">
        <f>IF([4]道具信息!O652="","",[4]道具信息!O652)</f>
        <v/>
      </c>
      <c r="P652" s="19" t="str">
        <f>IF([4]道具信息!P652="","",[4]道具信息!P652)</f>
        <v/>
      </c>
      <c r="Q652" s="19" t="str">
        <f>IF([4]道具信息!Q652="","",[4]道具信息!Q652)</f>
        <v/>
      </c>
      <c r="R652" s="19" t="str">
        <f>IF([4]道具信息!R652="","",[4]道具信息!R652)</f>
        <v/>
      </c>
      <c r="S652" s="19" t="str">
        <f>IF([4]道具信息!S652="","",[4]道具信息!S652)</f>
        <v/>
      </c>
      <c r="T652" s="19" t="str">
        <f>IF([4]道具信息!T652="","",[4]道具信息!T652)</f>
        <v/>
      </c>
      <c r="U652" s="19" t="str">
        <f>IF([4]道具信息!U652="","",[4]道具信息!U652)</f>
        <v/>
      </c>
      <c r="V652" s="19" t="str">
        <f>IF([4]道具信息!V652="","",[4]道具信息!V652)</f>
        <v/>
      </c>
      <c r="W652" s="19" t="str">
        <f>IF([4]道具信息!W652="","",[4]道具信息!W652)</f>
        <v/>
      </c>
      <c r="X652" s="19" t="str">
        <f>IF([4]道具信息!X652="","",[4]道具信息!X652)</f>
        <v/>
      </c>
      <c r="Y652" s="19" t="str">
        <f>IF([4]道具信息!Y652="","",[4]道具信息!Y652)</f>
        <v/>
      </c>
      <c r="Z652" s="19" t="str">
        <f>IF([4]道具信息!Z652="","",[4]道具信息!Z652)</f>
        <v/>
      </c>
    </row>
    <row r="653" spans="1:26" x14ac:dyDescent="0.15">
      <c r="A653" s="19" t="str">
        <f>IF([4]道具信息!A653="","",[4]道具信息!A653)</f>
        <v/>
      </c>
      <c r="B653" s="19" t="str">
        <f>IF([4]道具信息!B653="","",[4]道具信息!B653)</f>
        <v/>
      </c>
      <c r="C653" s="19" t="str">
        <f>IF([4]道具信息!C653="","",[4]道具信息!C653)</f>
        <v/>
      </c>
      <c r="D653" s="19" t="str">
        <f>IF([4]道具信息!D653="","",[4]道具信息!D653)</f>
        <v/>
      </c>
      <c r="E653" s="19" t="str">
        <f>IF([4]道具信息!E653="","",[4]道具信息!E653)</f>
        <v/>
      </c>
      <c r="F653" s="19" t="str">
        <f>IF([4]道具信息!F653="","",[4]道具信息!F653)</f>
        <v/>
      </c>
      <c r="G653" s="19" t="str">
        <f>IF([4]道具信息!G653="","",[4]道具信息!G653)</f>
        <v/>
      </c>
      <c r="H653" s="19" t="str">
        <f>IF([4]道具信息!H653="","",[4]道具信息!H653)</f>
        <v/>
      </c>
      <c r="I653" s="19" t="str">
        <f>IF([4]道具信息!I653="","",[4]道具信息!I653)</f>
        <v/>
      </c>
      <c r="J653" s="19" t="str">
        <f>IF([4]道具信息!J653="","",[4]道具信息!J653)</f>
        <v/>
      </c>
      <c r="K653" s="19" t="str">
        <f>IF([4]道具信息!K653="","",[4]道具信息!K653)</f>
        <v/>
      </c>
      <c r="L653" s="19" t="str">
        <f>IF([4]道具信息!L653="","",[4]道具信息!L653)</f>
        <v/>
      </c>
      <c r="M653" s="19" t="str">
        <f>IF([4]道具信息!M653="","",[4]道具信息!M653)</f>
        <v/>
      </c>
      <c r="N653" s="19" t="str">
        <f>IF([4]道具信息!N653="","",[4]道具信息!N653)</f>
        <v/>
      </c>
      <c r="O653" s="19" t="str">
        <f>IF([4]道具信息!O653="","",[4]道具信息!O653)</f>
        <v/>
      </c>
      <c r="P653" s="19" t="str">
        <f>IF([4]道具信息!P653="","",[4]道具信息!P653)</f>
        <v/>
      </c>
      <c r="Q653" s="19" t="str">
        <f>IF([4]道具信息!Q653="","",[4]道具信息!Q653)</f>
        <v/>
      </c>
      <c r="R653" s="19" t="str">
        <f>IF([4]道具信息!R653="","",[4]道具信息!R653)</f>
        <v/>
      </c>
      <c r="S653" s="19" t="str">
        <f>IF([4]道具信息!S653="","",[4]道具信息!S653)</f>
        <v/>
      </c>
      <c r="T653" s="19" t="str">
        <f>IF([4]道具信息!T653="","",[4]道具信息!T653)</f>
        <v/>
      </c>
      <c r="U653" s="19" t="str">
        <f>IF([4]道具信息!U653="","",[4]道具信息!U653)</f>
        <v/>
      </c>
      <c r="V653" s="19" t="str">
        <f>IF([4]道具信息!V653="","",[4]道具信息!V653)</f>
        <v/>
      </c>
      <c r="W653" s="19" t="str">
        <f>IF([4]道具信息!W653="","",[4]道具信息!W653)</f>
        <v/>
      </c>
      <c r="X653" s="19" t="str">
        <f>IF([4]道具信息!X653="","",[4]道具信息!X653)</f>
        <v/>
      </c>
      <c r="Y653" s="19" t="str">
        <f>IF([4]道具信息!Y653="","",[4]道具信息!Y653)</f>
        <v/>
      </c>
      <c r="Z653" s="19" t="str">
        <f>IF([4]道具信息!Z653="","",[4]道具信息!Z653)</f>
        <v/>
      </c>
    </row>
    <row r="654" spans="1:26" x14ac:dyDescent="0.15">
      <c r="A654" s="19" t="str">
        <f>IF([4]道具信息!A654="","",[4]道具信息!A654)</f>
        <v/>
      </c>
      <c r="B654" s="19" t="str">
        <f>IF([4]道具信息!B654="","",[4]道具信息!B654)</f>
        <v/>
      </c>
      <c r="C654" s="19" t="str">
        <f>IF([4]道具信息!C654="","",[4]道具信息!C654)</f>
        <v/>
      </c>
      <c r="D654" s="19" t="str">
        <f>IF([4]道具信息!D654="","",[4]道具信息!D654)</f>
        <v/>
      </c>
      <c r="E654" s="19" t="str">
        <f>IF([4]道具信息!E654="","",[4]道具信息!E654)</f>
        <v/>
      </c>
      <c r="F654" s="19" t="str">
        <f>IF([4]道具信息!F654="","",[4]道具信息!F654)</f>
        <v/>
      </c>
      <c r="G654" s="19" t="str">
        <f>IF([4]道具信息!G654="","",[4]道具信息!G654)</f>
        <v/>
      </c>
      <c r="H654" s="19" t="str">
        <f>IF([4]道具信息!H654="","",[4]道具信息!H654)</f>
        <v/>
      </c>
      <c r="I654" s="19" t="str">
        <f>IF([4]道具信息!I654="","",[4]道具信息!I654)</f>
        <v/>
      </c>
      <c r="J654" s="19" t="str">
        <f>IF([4]道具信息!J654="","",[4]道具信息!J654)</f>
        <v/>
      </c>
      <c r="K654" s="19" t="str">
        <f>IF([4]道具信息!K654="","",[4]道具信息!K654)</f>
        <v/>
      </c>
      <c r="L654" s="19" t="str">
        <f>IF([4]道具信息!L654="","",[4]道具信息!L654)</f>
        <v/>
      </c>
      <c r="M654" s="19" t="str">
        <f>IF([4]道具信息!M654="","",[4]道具信息!M654)</f>
        <v/>
      </c>
      <c r="N654" s="19" t="str">
        <f>IF([4]道具信息!N654="","",[4]道具信息!N654)</f>
        <v/>
      </c>
      <c r="O654" s="19" t="str">
        <f>IF([4]道具信息!O654="","",[4]道具信息!O654)</f>
        <v/>
      </c>
      <c r="P654" s="19" t="str">
        <f>IF([4]道具信息!P654="","",[4]道具信息!P654)</f>
        <v/>
      </c>
      <c r="Q654" s="19" t="str">
        <f>IF([4]道具信息!Q654="","",[4]道具信息!Q654)</f>
        <v/>
      </c>
      <c r="R654" s="19" t="str">
        <f>IF([4]道具信息!R654="","",[4]道具信息!R654)</f>
        <v/>
      </c>
      <c r="S654" s="19" t="str">
        <f>IF([4]道具信息!S654="","",[4]道具信息!S654)</f>
        <v/>
      </c>
      <c r="T654" s="19" t="str">
        <f>IF([4]道具信息!T654="","",[4]道具信息!T654)</f>
        <v/>
      </c>
      <c r="U654" s="19" t="str">
        <f>IF([4]道具信息!U654="","",[4]道具信息!U654)</f>
        <v/>
      </c>
      <c r="V654" s="19" t="str">
        <f>IF([4]道具信息!V654="","",[4]道具信息!V654)</f>
        <v/>
      </c>
      <c r="W654" s="19" t="str">
        <f>IF([4]道具信息!W654="","",[4]道具信息!W654)</f>
        <v/>
      </c>
      <c r="X654" s="19" t="str">
        <f>IF([4]道具信息!X654="","",[4]道具信息!X654)</f>
        <v/>
      </c>
      <c r="Y654" s="19" t="str">
        <f>IF([4]道具信息!Y654="","",[4]道具信息!Y654)</f>
        <v/>
      </c>
      <c r="Z654" s="19" t="str">
        <f>IF([4]道具信息!Z654="","",[4]道具信息!Z654)</f>
        <v/>
      </c>
    </row>
    <row r="655" spans="1:26" x14ac:dyDescent="0.15">
      <c r="A655" s="19" t="str">
        <f>IF([4]道具信息!A655="","",[4]道具信息!A655)</f>
        <v/>
      </c>
      <c r="B655" s="19" t="str">
        <f>IF([4]道具信息!B655="","",[4]道具信息!B655)</f>
        <v/>
      </c>
      <c r="C655" s="19" t="str">
        <f>IF([4]道具信息!C655="","",[4]道具信息!C655)</f>
        <v/>
      </c>
      <c r="D655" s="19" t="str">
        <f>IF([4]道具信息!D655="","",[4]道具信息!D655)</f>
        <v/>
      </c>
      <c r="E655" s="19" t="str">
        <f>IF([4]道具信息!E655="","",[4]道具信息!E655)</f>
        <v/>
      </c>
      <c r="F655" s="19" t="str">
        <f>IF([4]道具信息!F655="","",[4]道具信息!F655)</f>
        <v/>
      </c>
      <c r="G655" s="19" t="str">
        <f>IF([4]道具信息!G655="","",[4]道具信息!G655)</f>
        <v/>
      </c>
      <c r="H655" s="19" t="str">
        <f>IF([4]道具信息!H655="","",[4]道具信息!H655)</f>
        <v/>
      </c>
      <c r="I655" s="19" t="str">
        <f>IF([4]道具信息!I655="","",[4]道具信息!I655)</f>
        <v/>
      </c>
      <c r="J655" s="19" t="str">
        <f>IF([4]道具信息!J655="","",[4]道具信息!J655)</f>
        <v/>
      </c>
      <c r="K655" s="19" t="str">
        <f>IF([4]道具信息!K655="","",[4]道具信息!K655)</f>
        <v/>
      </c>
      <c r="L655" s="19" t="str">
        <f>IF([4]道具信息!L655="","",[4]道具信息!L655)</f>
        <v/>
      </c>
      <c r="M655" s="19" t="str">
        <f>IF([4]道具信息!M655="","",[4]道具信息!M655)</f>
        <v/>
      </c>
      <c r="N655" s="19" t="str">
        <f>IF([4]道具信息!N655="","",[4]道具信息!N655)</f>
        <v/>
      </c>
      <c r="O655" s="19" t="str">
        <f>IF([4]道具信息!O655="","",[4]道具信息!O655)</f>
        <v/>
      </c>
      <c r="P655" s="19" t="str">
        <f>IF([4]道具信息!P655="","",[4]道具信息!P655)</f>
        <v/>
      </c>
      <c r="Q655" s="19" t="str">
        <f>IF([4]道具信息!Q655="","",[4]道具信息!Q655)</f>
        <v/>
      </c>
      <c r="R655" s="19" t="str">
        <f>IF([4]道具信息!R655="","",[4]道具信息!R655)</f>
        <v/>
      </c>
      <c r="S655" s="19" t="str">
        <f>IF([4]道具信息!S655="","",[4]道具信息!S655)</f>
        <v/>
      </c>
      <c r="T655" s="19" t="str">
        <f>IF([4]道具信息!T655="","",[4]道具信息!T655)</f>
        <v/>
      </c>
      <c r="U655" s="19" t="str">
        <f>IF([4]道具信息!U655="","",[4]道具信息!U655)</f>
        <v/>
      </c>
      <c r="V655" s="19" t="str">
        <f>IF([4]道具信息!V655="","",[4]道具信息!V655)</f>
        <v/>
      </c>
      <c r="W655" s="19" t="str">
        <f>IF([4]道具信息!W655="","",[4]道具信息!W655)</f>
        <v/>
      </c>
      <c r="X655" s="19" t="str">
        <f>IF([4]道具信息!X655="","",[4]道具信息!X655)</f>
        <v/>
      </c>
      <c r="Y655" s="19" t="str">
        <f>IF([4]道具信息!Y655="","",[4]道具信息!Y655)</f>
        <v/>
      </c>
      <c r="Z655" s="19" t="str">
        <f>IF([4]道具信息!Z655="","",[4]道具信息!Z655)</f>
        <v/>
      </c>
    </row>
    <row r="656" spans="1:26" x14ac:dyDescent="0.15">
      <c r="A656" s="19" t="str">
        <f>IF([4]道具信息!A656="","",[4]道具信息!A656)</f>
        <v/>
      </c>
      <c r="B656" s="19" t="str">
        <f>IF([4]道具信息!B656="","",[4]道具信息!B656)</f>
        <v/>
      </c>
      <c r="C656" s="19" t="str">
        <f>IF([4]道具信息!C656="","",[4]道具信息!C656)</f>
        <v/>
      </c>
      <c r="D656" s="19" t="str">
        <f>IF([4]道具信息!D656="","",[4]道具信息!D656)</f>
        <v/>
      </c>
      <c r="E656" s="19" t="str">
        <f>IF([4]道具信息!E656="","",[4]道具信息!E656)</f>
        <v/>
      </c>
      <c r="F656" s="19" t="str">
        <f>IF([4]道具信息!F656="","",[4]道具信息!F656)</f>
        <v/>
      </c>
      <c r="G656" s="19" t="str">
        <f>IF([4]道具信息!G656="","",[4]道具信息!G656)</f>
        <v/>
      </c>
      <c r="H656" s="19" t="str">
        <f>IF([4]道具信息!H656="","",[4]道具信息!H656)</f>
        <v/>
      </c>
      <c r="I656" s="19" t="str">
        <f>IF([4]道具信息!I656="","",[4]道具信息!I656)</f>
        <v/>
      </c>
      <c r="J656" s="19" t="str">
        <f>IF([4]道具信息!J656="","",[4]道具信息!J656)</f>
        <v/>
      </c>
      <c r="K656" s="19" t="str">
        <f>IF([4]道具信息!K656="","",[4]道具信息!K656)</f>
        <v/>
      </c>
      <c r="L656" s="19" t="str">
        <f>IF([4]道具信息!L656="","",[4]道具信息!L656)</f>
        <v/>
      </c>
      <c r="M656" s="19" t="str">
        <f>IF([4]道具信息!M656="","",[4]道具信息!M656)</f>
        <v/>
      </c>
      <c r="N656" s="19" t="str">
        <f>IF([4]道具信息!N656="","",[4]道具信息!N656)</f>
        <v/>
      </c>
      <c r="O656" s="19" t="str">
        <f>IF([4]道具信息!O656="","",[4]道具信息!O656)</f>
        <v/>
      </c>
      <c r="P656" s="19" t="str">
        <f>IF([4]道具信息!P656="","",[4]道具信息!P656)</f>
        <v/>
      </c>
      <c r="Q656" s="19" t="str">
        <f>IF([4]道具信息!Q656="","",[4]道具信息!Q656)</f>
        <v/>
      </c>
      <c r="R656" s="19" t="str">
        <f>IF([4]道具信息!R656="","",[4]道具信息!R656)</f>
        <v/>
      </c>
      <c r="S656" s="19" t="str">
        <f>IF([4]道具信息!S656="","",[4]道具信息!S656)</f>
        <v/>
      </c>
      <c r="T656" s="19" t="str">
        <f>IF([4]道具信息!T656="","",[4]道具信息!T656)</f>
        <v/>
      </c>
      <c r="U656" s="19" t="str">
        <f>IF([4]道具信息!U656="","",[4]道具信息!U656)</f>
        <v/>
      </c>
      <c r="V656" s="19" t="str">
        <f>IF([4]道具信息!V656="","",[4]道具信息!V656)</f>
        <v/>
      </c>
      <c r="W656" s="19" t="str">
        <f>IF([4]道具信息!W656="","",[4]道具信息!W656)</f>
        <v/>
      </c>
      <c r="X656" s="19" t="str">
        <f>IF([4]道具信息!X656="","",[4]道具信息!X656)</f>
        <v/>
      </c>
      <c r="Y656" s="19" t="str">
        <f>IF([4]道具信息!Y656="","",[4]道具信息!Y656)</f>
        <v/>
      </c>
      <c r="Z656" s="19" t="str">
        <f>IF([4]道具信息!Z656="","",[4]道具信息!Z656)</f>
        <v/>
      </c>
    </row>
    <row r="657" spans="1:26" x14ac:dyDescent="0.15">
      <c r="A657" s="19" t="str">
        <f>IF([4]道具信息!A657="","",[4]道具信息!A657)</f>
        <v/>
      </c>
      <c r="B657" s="19" t="str">
        <f>IF([4]道具信息!B657="","",[4]道具信息!B657)</f>
        <v/>
      </c>
      <c r="C657" s="19" t="str">
        <f>IF([4]道具信息!C657="","",[4]道具信息!C657)</f>
        <v/>
      </c>
      <c r="D657" s="19" t="str">
        <f>IF([4]道具信息!D657="","",[4]道具信息!D657)</f>
        <v/>
      </c>
      <c r="E657" s="19" t="str">
        <f>IF([4]道具信息!E657="","",[4]道具信息!E657)</f>
        <v/>
      </c>
      <c r="F657" s="19" t="str">
        <f>IF([4]道具信息!F657="","",[4]道具信息!F657)</f>
        <v/>
      </c>
      <c r="G657" s="19" t="str">
        <f>IF([4]道具信息!G657="","",[4]道具信息!G657)</f>
        <v/>
      </c>
      <c r="H657" s="19" t="str">
        <f>IF([4]道具信息!H657="","",[4]道具信息!H657)</f>
        <v/>
      </c>
      <c r="I657" s="19" t="str">
        <f>IF([4]道具信息!I657="","",[4]道具信息!I657)</f>
        <v/>
      </c>
      <c r="J657" s="19" t="str">
        <f>IF([4]道具信息!J657="","",[4]道具信息!J657)</f>
        <v/>
      </c>
      <c r="K657" s="19" t="str">
        <f>IF([4]道具信息!K657="","",[4]道具信息!K657)</f>
        <v/>
      </c>
      <c r="L657" s="19" t="str">
        <f>IF([4]道具信息!L657="","",[4]道具信息!L657)</f>
        <v/>
      </c>
      <c r="M657" s="19" t="str">
        <f>IF([4]道具信息!M657="","",[4]道具信息!M657)</f>
        <v/>
      </c>
      <c r="N657" s="19" t="str">
        <f>IF([4]道具信息!N657="","",[4]道具信息!N657)</f>
        <v/>
      </c>
      <c r="O657" s="19" t="str">
        <f>IF([4]道具信息!O657="","",[4]道具信息!O657)</f>
        <v/>
      </c>
      <c r="P657" s="19" t="str">
        <f>IF([4]道具信息!P657="","",[4]道具信息!P657)</f>
        <v/>
      </c>
      <c r="Q657" s="19" t="str">
        <f>IF([4]道具信息!Q657="","",[4]道具信息!Q657)</f>
        <v/>
      </c>
      <c r="R657" s="19" t="str">
        <f>IF([4]道具信息!R657="","",[4]道具信息!R657)</f>
        <v/>
      </c>
      <c r="S657" s="19" t="str">
        <f>IF([4]道具信息!S657="","",[4]道具信息!S657)</f>
        <v/>
      </c>
      <c r="T657" s="19" t="str">
        <f>IF([4]道具信息!T657="","",[4]道具信息!T657)</f>
        <v/>
      </c>
      <c r="U657" s="19" t="str">
        <f>IF([4]道具信息!U657="","",[4]道具信息!U657)</f>
        <v/>
      </c>
      <c r="V657" s="19" t="str">
        <f>IF([4]道具信息!V657="","",[4]道具信息!V657)</f>
        <v/>
      </c>
      <c r="W657" s="19" t="str">
        <f>IF([4]道具信息!W657="","",[4]道具信息!W657)</f>
        <v/>
      </c>
      <c r="X657" s="19" t="str">
        <f>IF([4]道具信息!X657="","",[4]道具信息!X657)</f>
        <v/>
      </c>
      <c r="Y657" s="19" t="str">
        <f>IF([4]道具信息!Y657="","",[4]道具信息!Y657)</f>
        <v/>
      </c>
      <c r="Z657" s="19" t="str">
        <f>IF([4]道具信息!Z657="","",[4]道具信息!Z657)</f>
        <v/>
      </c>
    </row>
    <row r="658" spans="1:26" x14ac:dyDescent="0.15">
      <c r="A658" s="19" t="str">
        <f>IF([4]道具信息!A658="","",[4]道具信息!A658)</f>
        <v/>
      </c>
      <c r="B658" s="19" t="str">
        <f>IF([4]道具信息!B658="","",[4]道具信息!B658)</f>
        <v/>
      </c>
      <c r="C658" s="19" t="str">
        <f>IF([4]道具信息!C658="","",[4]道具信息!C658)</f>
        <v/>
      </c>
      <c r="D658" s="19" t="str">
        <f>IF([4]道具信息!D658="","",[4]道具信息!D658)</f>
        <v/>
      </c>
      <c r="E658" s="19" t="str">
        <f>IF([4]道具信息!E658="","",[4]道具信息!E658)</f>
        <v/>
      </c>
      <c r="F658" s="19" t="str">
        <f>IF([4]道具信息!F658="","",[4]道具信息!F658)</f>
        <v/>
      </c>
      <c r="G658" s="19" t="str">
        <f>IF([4]道具信息!G658="","",[4]道具信息!G658)</f>
        <v/>
      </c>
      <c r="H658" s="19" t="str">
        <f>IF([4]道具信息!H658="","",[4]道具信息!H658)</f>
        <v/>
      </c>
      <c r="I658" s="19" t="str">
        <f>IF([4]道具信息!I658="","",[4]道具信息!I658)</f>
        <v/>
      </c>
      <c r="J658" s="19" t="str">
        <f>IF([4]道具信息!J658="","",[4]道具信息!J658)</f>
        <v/>
      </c>
      <c r="K658" s="19" t="str">
        <f>IF([4]道具信息!K658="","",[4]道具信息!K658)</f>
        <v/>
      </c>
      <c r="L658" s="19" t="str">
        <f>IF([4]道具信息!L658="","",[4]道具信息!L658)</f>
        <v/>
      </c>
      <c r="M658" s="19" t="str">
        <f>IF([4]道具信息!M658="","",[4]道具信息!M658)</f>
        <v/>
      </c>
      <c r="N658" s="19" t="str">
        <f>IF([4]道具信息!N658="","",[4]道具信息!N658)</f>
        <v/>
      </c>
      <c r="O658" s="19" t="str">
        <f>IF([4]道具信息!O658="","",[4]道具信息!O658)</f>
        <v/>
      </c>
      <c r="P658" s="19" t="str">
        <f>IF([4]道具信息!P658="","",[4]道具信息!P658)</f>
        <v/>
      </c>
      <c r="Q658" s="19" t="str">
        <f>IF([4]道具信息!Q658="","",[4]道具信息!Q658)</f>
        <v/>
      </c>
      <c r="R658" s="19" t="str">
        <f>IF([4]道具信息!R658="","",[4]道具信息!R658)</f>
        <v/>
      </c>
      <c r="S658" s="19" t="str">
        <f>IF([4]道具信息!S658="","",[4]道具信息!S658)</f>
        <v/>
      </c>
      <c r="T658" s="19" t="str">
        <f>IF([4]道具信息!T658="","",[4]道具信息!T658)</f>
        <v/>
      </c>
      <c r="U658" s="19" t="str">
        <f>IF([4]道具信息!U658="","",[4]道具信息!U658)</f>
        <v/>
      </c>
      <c r="V658" s="19" t="str">
        <f>IF([4]道具信息!V658="","",[4]道具信息!V658)</f>
        <v/>
      </c>
      <c r="W658" s="19" t="str">
        <f>IF([4]道具信息!W658="","",[4]道具信息!W658)</f>
        <v/>
      </c>
      <c r="X658" s="19" t="str">
        <f>IF([4]道具信息!X658="","",[4]道具信息!X658)</f>
        <v/>
      </c>
      <c r="Y658" s="19" t="str">
        <f>IF([4]道具信息!Y658="","",[4]道具信息!Y658)</f>
        <v/>
      </c>
      <c r="Z658" s="19" t="str">
        <f>IF([4]道具信息!Z658="","",[4]道具信息!Z658)</f>
        <v/>
      </c>
    </row>
    <row r="659" spans="1:26" x14ac:dyDescent="0.15">
      <c r="A659" s="19" t="str">
        <f>IF([4]道具信息!A659="","",[4]道具信息!A659)</f>
        <v/>
      </c>
      <c r="B659" s="19" t="str">
        <f>IF([4]道具信息!B659="","",[4]道具信息!B659)</f>
        <v/>
      </c>
      <c r="C659" s="19" t="str">
        <f>IF([4]道具信息!C659="","",[4]道具信息!C659)</f>
        <v/>
      </c>
      <c r="D659" s="19" t="str">
        <f>IF([4]道具信息!D659="","",[4]道具信息!D659)</f>
        <v/>
      </c>
      <c r="E659" s="19" t="str">
        <f>IF([4]道具信息!E659="","",[4]道具信息!E659)</f>
        <v/>
      </c>
      <c r="F659" s="19" t="str">
        <f>IF([4]道具信息!F659="","",[4]道具信息!F659)</f>
        <v/>
      </c>
      <c r="G659" s="19" t="str">
        <f>IF([4]道具信息!G659="","",[4]道具信息!G659)</f>
        <v/>
      </c>
      <c r="H659" s="19" t="str">
        <f>IF([4]道具信息!H659="","",[4]道具信息!H659)</f>
        <v/>
      </c>
      <c r="I659" s="19" t="str">
        <f>IF([4]道具信息!I659="","",[4]道具信息!I659)</f>
        <v/>
      </c>
      <c r="J659" s="19" t="str">
        <f>IF([4]道具信息!J659="","",[4]道具信息!J659)</f>
        <v/>
      </c>
      <c r="K659" s="19" t="str">
        <f>IF([4]道具信息!K659="","",[4]道具信息!K659)</f>
        <v/>
      </c>
      <c r="L659" s="19" t="str">
        <f>IF([4]道具信息!L659="","",[4]道具信息!L659)</f>
        <v/>
      </c>
      <c r="M659" s="19" t="str">
        <f>IF([4]道具信息!M659="","",[4]道具信息!M659)</f>
        <v/>
      </c>
      <c r="N659" s="19" t="str">
        <f>IF([4]道具信息!N659="","",[4]道具信息!N659)</f>
        <v/>
      </c>
      <c r="O659" s="19" t="str">
        <f>IF([4]道具信息!O659="","",[4]道具信息!O659)</f>
        <v/>
      </c>
      <c r="P659" s="19" t="str">
        <f>IF([4]道具信息!P659="","",[4]道具信息!P659)</f>
        <v/>
      </c>
      <c r="Q659" s="19" t="str">
        <f>IF([4]道具信息!Q659="","",[4]道具信息!Q659)</f>
        <v/>
      </c>
      <c r="R659" s="19" t="str">
        <f>IF([4]道具信息!R659="","",[4]道具信息!R659)</f>
        <v/>
      </c>
      <c r="S659" s="19" t="str">
        <f>IF([4]道具信息!S659="","",[4]道具信息!S659)</f>
        <v/>
      </c>
      <c r="T659" s="19" t="str">
        <f>IF([4]道具信息!T659="","",[4]道具信息!T659)</f>
        <v/>
      </c>
      <c r="U659" s="19" t="str">
        <f>IF([4]道具信息!U659="","",[4]道具信息!U659)</f>
        <v/>
      </c>
      <c r="V659" s="19" t="str">
        <f>IF([4]道具信息!V659="","",[4]道具信息!V659)</f>
        <v/>
      </c>
      <c r="W659" s="19" t="str">
        <f>IF([4]道具信息!W659="","",[4]道具信息!W659)</f>
        <v/>
      </c>
      <c r="X659" s="19" t="str">
        <f>IF([4]道具信息!X659="","",[4]道具信息!X659)</f>
        <v/>
      </c>
      <c r="Y659" s="19" t="str">
        <f>IF([4]道具信息!Y659="","",[4]道具信息!Y659)</f>
        <v/>
      </c>
      <c r="Z659" s="19" t="str">
        <f>IF([4]道具信息!Z659="","",[4]道具信息!Z659)</f>
        <v/>
      </c>
    </row>
    <row r="660" spans="1:26" x14ac:dyDescent="0.15">
      <c r="A660" s="19" t="str">
        <f>IF([4]道具信息!A660="","",[4]道具信息!A660)</f>
        <v/>
      </c>
      <c r="B660" s="19" t="str">
        <f>IF([4]道具信息!B660="","",[4]道具信息!B660)</f>
        <v/>
      </c>
      <c r="C660" s="19" t="str">
        <f>IF([4]道具信息!C660="","",[4]道具信息!C660)</f>
        <v/>
      </c>
      <c r="D660" s="19" t="str">
        <f>IF([4]道具信息!D660="","",[4]道具信息!D660)</f>
        <v/>
      </c>
      <c r="E660" s="19" t="str">
        <f>IF([4]道具信息!E660="","",[4]道具信息!E660)</f>
        <v/>
      </c>
      <c r="F660" s="19" t="str">
        <f>IF([4]道具信息!F660="","",[4]道具信息!F660)</f>
        <v/>
      </c>
      <c r="G660" s="19" t="str">
        <f>IF([4]道具信息!G660="","",[4]道具信息!G660)</f>
        <v/>
      </c>
      <c r="H660" s="19" t="str">
        <f>IF([4]道具信息!H660="","",[4]道具信息!H660)</f>
        <v/>
      </c>
      <c r="I660" s="19" t="str">
        <f>IF([4]道具信息!I660="","",[4]道具信息!I660)</f>
        <v/>
      </c>
      <c r="J660" s="19" t="str">
        <f>IF([4]道具信息!J660="","",[4]道具信息!J660)</f>
        <v/>
      </c>
      <c r="K660" s="19" t="str">
        <f>IF([4]道具信息!K660="","",[4]道具信息!K660)</f>
        <v/>
      </c>
      <c r="L660" s="19" t="str">
        <f>IF([4]道具信息!L660="","",[4]道具信息!L660)</f>
        <v/>
      </c>
      <c r="M660" s="19" t="str">
        <f>IF([4]道具信息!M660="","",[4]道具信息!M660)</f>
        <v/>
      </c>
      <c r="N660" s="19" t="str">
        <f>IF([4]道具信息!N660="","",[4]道具信息!N660)</f>
        <v/>
      </c>
      <c r="O660" s="19" t="str">
        <f>IF([4]道具信息!O660="","",[4]道具信息!O660)</f>
        <v/>
      </c>
      <c r="P660" s="19" t="str">
        <f>IF([4]道具信息!P660="","",[4]道具信息!P660)</f>
        <v/>
      </c>
      <c r="Q660" s="19" t="str">
        <f>IF([4]道具信息!Q660="","",[4]道具信息!Q660)</f>
        <v/>
      </c>
      <c r="R660" s="19" t="str">
        <f>IF([4]道具信息!R660="","",[4]道具信息!R660)</f>
        <v/>
      </c>
      <c r="S660" s="19" t="str">
        <f>IF([4]道具信息!S660="","",[4]道具信息!S660)</f>
        <v/>
      </c>
      <c r="T660" s="19" t="str">
        <f>IF([4]道具信息!T660="","",[4]道具信息!T660)</f>
        <v/>
      </c>
      <c r="U660" s="19" t="str">
        <f>IF([4]道具信息!U660="","",[4]道具信息!U660)</f>
        <v/>
      </c>
      <c r="V660" s="19" t="str">
        <f>IF([4]道具信息!V660="","",[4]道具信息!V660)</f>
        <v/>
      </c>
      <c r="W660" s="19" t="str">
        <f>IF([4]道具信息!W660="","",[4]道具信息!W660)</f>
        <v/>
      </c>
      <c r="X660" s="19" t="str">
        <f>IF([4]道具信息!X660="","",[4]道具信息!X660)</f>
        <v/>
      </c>
      <c r="Y660" s="19" t="str">
        <f>IF([4]道具信息!Y660="","",[4]道具信息!Y660)</f>
        <v/>
      </c>
      <c r="Z660" s="19" t="str">
        <f>IF([4]道具信息!Z660="","",[4]道具信息!Z660)</f>
        <v/>
      </c>
    </row>
    <row r="661" spans="1:26" x14ac:dyDescent="0.15">
      <c r="A661" s="19" t="str">
        <f>IF([4]道具信息!A661="","",[4]道具信息!A661)</f>
        <v/>
      </c>
      <c r="B661" s="19" t="str">
        <f>IF([4]道具信息!B661="","",[4]道具信息!B661)</f>
        <v/>
      </c>
      <c r="C661" s="19" t="str">
        <f>IF([4]道具信息!C661="","",[4]道具信息!C661)</f>
        <v/>
      </c>
      <c r="D661" s="19" t="str">
        <f>IF([4]道具信息!D661="","",[4]道具信息!D661)</f>
        <v/>
      </c>
      <c r="E661" s="19" t="str">
        <f>IF([4]道具信息!E661="","",[4]道具信息!E661)</f>
        <v/>
      </c>
      <c r="F661" s="19" t="str">
        <f>IF([4]道具信息!F661="","",[4]道具信息!F661)</f>
        <v/>
      </c>
      <c r="G661" s="19" t="str">
        <f>IF([4]道具信息!G661="","",[4]道具信息!G661)</f>
        <v/>
      </c>
      <c r="H661" s="19" t="str">
        <f>IF([4]道具信息!H661="","",[4]道具信息!H661)</f>
        <v/>
      </c>
      <c r="I661" s="19" t="str">
        <f>IF([4]道具信息!I661="","",[4]道具信息!I661)</f>
        <v/>
      </c>
      <c r="J661" s="19" t="str">
        <f>IF([4]道具信息!J661="","",[4]道具信息!J661)</f>
        <v/>
      </c>
      <c r="K661" s="19" t="str">
        <f>IF([4]道具信息!K661="","",[4]道具信息!K661)</f>
        <v/>
      </c>
      <c r="L661" s="19" t="str">
        <f>IF([4]道具信息!L661="","",[4]道具信息!L661)</f>
        <v/>
      </c>
      <c r="M661" s="19" t="str">
        <f>IF([4]道具信息!M661="","",[4]道具信息!M661)</f>
        <v/>
      </c>
      <c r="N661" s="19" t="str">
        <f>IF([4]道具信息!N661="","",[4]道具信息!N661)</f>
        <v/>
      </c>
      <c r="O661" s="19" t="str">
        <f>IF([4]道具信息!O661="","",[4]道具信息!O661)</f>
        <v/>
      </c>
      <c r="P661" s="19" t="str">
        <f>IF([4]道具信息!P661="","",[4]道具信息!P661)</f>
        <v/>
      </c>
      <c r="Q661" s="19" t="str">
        <f>IF([4]道具信息!Q661="","",[4]道具信息!Q661)</f>
        <v/>
      </c>
      <c r="R661" s="19" t="str">
        <f>IF([4]道具信息!R661="","",[4]道具信息!R661)</f>
        <v/>
      </c>
      <c r="S661" s="19" t="str">
        <f>IF([4]道具信息!S661="","",[4]道具信息!S661)</f>
        <v/>
      </c>
      <c r="T661" s="19" t="str">
        <f>IF([4]道具信息!T661="","",[4]道具信息!T661)</f>
        <v/>
      </c>
      <c r="U661" s="19" t="str">
        <f>IF([4]道具信息!U661="","",[4]道具信息!U661)</f>
        <v/>
      </c>
      <c r="V661" s="19" t="str">
        <f>IF([4]道具信息!V661="","",[4]道具信息!V661)</f>
        <v/>
      </c>
      <c r="W661" s="19" t="str">
        <f>IF([4]道具信息!W661="","",[4]道具信息!W661)</f>
        <v/>
      </c>
      <c r="X661" s="19" t="str">
        <f>IF([4]道具信息!X661="","",[4]道具信息!X661)</f>
        <v/>
      </c>
      <c r="Y661" s="19" t="str">
        <f>IF([4]道具信息!Y661="","",[4]道具信息!Y661)</f>
        <v/>
      </c>
      <c r="Z661" s="19" t="str">
        <f>IF([4]道具信息!Z661="","",[4]道具信息!Z661)</f>
        <v/>
      </c>
    </row>
    <row r="662" spans="1:26" x14ac:dyDescent="0.15">
      <c r="A662" s="19" t="str">
        <f>IF([4]道具信息!A662="","",[4]道具信息!A662)</f>
        <v/>
      </c>
      <c r="B662" s="19" t="str">
        <f>IF([4]道具信息!B662="","",[4]道具信息!B662)</f>
        <v/>
      </c>
      <c r="C662" s="19" t="str">
        <f>IF([4]道具信息!C662="","",[4]道具信息!C662)</f>
        <v/>
      </c>
      <c r="D662" s="19" t="str">
        <f>IF([4]道具信息!D662="","",[4]道具信息!D662)</f>
        <v/>
      </c>
      <c r="E662" s="19" t="str">
        <f>IF([4]道具信息!E662="","",[4]道具信息!E662)</f>
        <v/>
      </c>
      <c r="F662" s="19" t="str">
        <f>IF([4]道具信息!F662="","",[4]道具信息!F662)</f>
        <v/>
      </c>
      <c r="G662" s="19" t="str">
        <f>IF([4]道具信息!G662="","",[4]道具信息!G662)</f>
        <v/>
      </c>
      <c r="H662" s="19" t="str">
        <f>IF([4]道具信息!H662="","",[4]道具信息!H662)</f>
        <v/>
      </c>
      <c r="I662" s="19" t="str">
        <f>IF([4]道具信息!I662="","",[4]道具信息!I662)</f>
        <v/>
      </c>
      <c r="J662" s="19" t="str">
        <f>IF([4]道具信息!J662="","",[4]道具信息!J662)</f>
        <v/>
      </c>
      <c r="K662" s="19" t="str">
        <f>IF([4]道具信息!K662="","",[4]道具信息!K662)</f>
        <v/>
      </c>
      <c r="L662" s="19" t="str">
        <f>IF([4]道具信息!L662="","",[4]道具信息!L662)</f>
        <v/>
      </c>
      <c r="M662" s="19" t="str">
        <f>IF([4]道具信息!M662="","",[4]道具信息!M662)</f>
        <v/>
      </c>
      <c r="N662" s="19" t="str">
        <f>IF([4]道具信息!N662="","",[4]道具信息!N662)</f>
        <v/>
      </c>
      <c r="O662" s="19" t="str">
        <f>IF([4]道具信息!O662="","",[4]道具信息!O662)</f>
        <v/>
      </c>
      <c r="P662" s="19" t="str">
        <f>IF([4]道具信息!P662="","",[4]道具信息!P662)</f>
        <v/>
      </c>
      <c r="Q662" s="19" t="str">
        <f>IF([4]道具信息!Q662="","",[4]道具信息!Q662)</f>
        <v/>
      </c>
      <c r="R662" s="19" t="str">
        <f>IF([4]道具信息!R662="","",[4]道具信息!R662)</f>
        <v/>
      </c>
      <c r="S662" s="19" t="str">
        <f>IF([4]道具信息!S662="","",[4]道具信息!S662)</f>
        <v/>
      </c>
      <c r="T662" s="19" t="str">
        <f>IF([4]道具信息!T662="","",[4]道具信息!T662)</f>
        <v/>
      </c>
      <c r="U662" s="19" t="str">
        <f>IF([4]道具信息!U662="","",[4]道具信息!U662)</f>
        <v/>
      </c>
      <c r="V662" s="19" t="str">
        <f>IF([4]道具信息!V662="","",[4]道具信息!V662)</f>
        <v/>
      </c>
      <c r="W662" s="19" t="str">
        <f>IF([4]道具信息!W662="","",[4]道具信息!W662)</f>
        <v/>
      </c>
      <c r="X662" s="19" t="str">
        <f>IF([4]道具信息!X662="","",[4]道具信息!X662)</f>
        <v/>
      </c>
      <c r="Y662" s="19" t="str">
        <f>IF([4]道具信息!Y662="","",[4]道具信息!Y662)</f>
        <v/>
      </c>
      <c r="Z662" s="19" t="str">
        <f>IF([4]道具信息!Z662="","",[4]道具信息!Z662)</f>
        <v/>
      </c>
    </row>
    <row r="663" spans="1:26" x14ac:dyDescent="0.15">
      <c r="A663" s="19" t="str">
        <f>IF([4]道具信息!A663="","",[4]道具信息!A663)</f>
        <v/>
      </c>
      <c r="B663" s="19" t="str">
        <f>IF([4]道具信息!B663="","",[4]道具信息!B663)</f>
        <v/>
      </c>
      <c r="C663" s="19" t="str">
        <f>IF([4]道具信息!C663="","",[4]道具信息!C663)</f>
        <v/>
      </c>
      <c r="D663" s="19" t="str">
        <f>IF([4]道具信息!D663="","",[4]道具信息!D663)</f>
        <v/>
      </c>
      <c r="E663" s="19" t="str">
        <f>IF([4]道具信息!E663="","",[4]道具信息!E663)</f>
        <v/>
      </c>
      <c r="F663" s="19" t="str">
        <f>IF([4]道具信息!F663="","",[4]道具信息!F663)</f>
        <v/>
      </c>
      <c r="G663" s="19" t="str">
        <f>IF([4]道具信息!G663="","",[4]道具信息!G663)</f>
        <v/>
      </c>
      <c r="H663" s="19" t="str">
        <f>IF([4]道具信息!H663="","",[4]道具信息!H663)</f>
        <v/>
      </c>
      <c r="I663" s="19" t="str">
        <f>IF([4]道具信息!I663="","",[4]道具信息!I663)</f>
        <v/>
      </c>
      <c r="J663" s="19" t="str">
        <f>IF([4]道具信息!J663="","",[4]道具信息!J663)</f>
        <v/>
      </c>
      <c r="K663" s="19" t="str">
        <f>IF([4]道具信息!K663="","",[4]道具信息!K663)</f>
        <v/>
      </c>
      <c r="L663" s="19" t="str">
        <f>IF([4]道具信息!L663="","",[4]道具信息!L663)</f>
        <v/>
      </c>
      <c r="M663" s="19" t="str">
        <f>IF([4]道具信息!M663="","",[4]道具信息!M663)</f>
        <v/>
      </c>
      <c r="N663" s="19" t="str">
        <f>IF([4]道具信息!N663="","",[4]道具信息!N663)</f>
        <v/>
      </c>
      <c r="O663" s="19" t="str">
        <f>IF([4]道具信息!O663="","",[4]道具信息!O663)</f>
        <v/>
      </c>
      <c r="P663" s="19" t="str">
        <f>IF([4]道具信息!P663="","",[4]道具信息!P663)</f>
        <v/>
      </c>
      <c r="Q663" s="19" t="str">
        <f>IF([4]道具信息!Q663="","",[4]道具信息!Q663)</f>
        <v/>
      </c>
      <c r="R663" s="19" t="str">
        <f>IF([4]道具信息!R663="","",[4]道具信息!R663)</f>
        <v/>
      </c>
      <c r="S663" s="19" t="str">
        <f>IF([4]道具信息!S663="","",[4]道具信息!S663)</f>
        <v/>
      </c>
      <c r="T663" s="19" t="str">
        <f>IF([4]道具信息!T663="","",[4]道具信息!T663)</f>
        <v/>
      </c>
      <c r="U663" s="19" t="str">
        <f>IF([4]道具信息!U663="","",[4]道具信息!U663)</f>
        <v/>
      </c>
      <c r="V663" s="19" t="str">
        <f>IF([4]道具信息!V663="","",[4]道具信息!V663)</f>
        <v/>
      </c>
      <c r="W663" s="19" t="str">
        <f>IF([4]道具信息!W663="","",[4]道具信息!W663)</f>
        <v/>
      </c>
      <c r="X663" s="19" t="str">
        <f>IF([4]道具信息!X663="","",[4]道具信息!X663)</f>
        <v/>
      </c>
      <c r="Y663" s="19" t="str">
        <f>IF([4]道具信息!Y663="","",[4]道具信息!Y663)</f>
        <v/>
      </c>
      <c r="Z663" s="19" t="str">
        <f>IF([4]道具信息!Z663="","",[4]道具信息!Z663)</f>
        <v/>
      </c>
    </row>
    <row r="664" spans="1:26" x14ac:dyDescent="0.15">
      <c r="A664" s="19" t="str">
        <f>IF([4]道具信息!A664="","",[4]道具信息!A664)</f>
        <v/>
      </c>
      <c r="B664" s="19" t="str">
        <f>IF([4]道具信息!B664="","",[4]道具信息!B664)</f>
        <v/>
      </c>
      <c r="C664" s="19" t="str">
        <f>IF([4]道具信息!C664="","",[4]道具信息!C664)</f>
        <v/>
      </c>
      <c r="D664" s="19" t="str">
        <f>IF([4]道具信息!D664="","",[4]道具信息!D664)</f>
        <v/>
      </c>
      <c r="E664" s="19" t="str">
        <f>IF([4]道具信息!E664="","",[4]道具信息!E664)</f>
        <v/>
      </c>
      <c r="F664" s="19" t="str">
        <f>IF([4]道具信息!F664="","",[4]道具信息!F664)</f>
        <v/>
      </c>
      <c r="G664" s="19" t="str">
        <f>IF([4]道具信息!G664="","",[4]道具信息!G664)</f>
        <v/>
      </c>
      <c r="H664" s="19" t="str">
        <f>IF([4]道具信息!H664="","",[4]道具信息!H664)</f>
        <v/>
      </c>
      <c r="I664" s="19" t="str">
        <f>IF([4]道具信息!I664="","",[4]道具信息!I664)</f>
        <v/>
      </c>
      <c r="J664" s="19" t="str">
        <f>IF([4]道具信息!J664="","",[4]道具信息!J664)</f>
        <v/>
      </c>
      <c r="K664" s="19" t="str">
        <f>IF([4]道具信息!K664="","",[4]道具信息!K664)</f>
        <v/>
      </c>
      <c r="L664" s="19" t="str">
        <f>IF([4]道具信息!L664="","",[4]道具信息!L664)</f>
        <v/>
      </c>
      <c r="M664" s="19" t="str">
        <f>IF([4]道具信息!M664="","",[4]道具信息!M664)</f>
        <v/>
      </c>
      <c r="N664" s="19" t="str">
        <f>IF([4]道具信息!N664="","",[4]道具信息!N664)</f>
        <v/>
      </c>
      <c r="O664" s="19" t="str">
        <f>IF([4]道具信息!O664="","",[4]道具信息!O664)</f>
        <v/>
      </c>
      <c r="P664" s="19" t="str">
        <f>IF([4]道具信息!P664="","",[4]道具信息!P664)</f>
        <v/>
      </c>
      <c r="Q664" s="19" t="str">
        <f>IF([4]道具信息!Q664="","",[4]道具信息!Q664)</f>
        <v/>
      </c>
      <c r="R664" s="19" t="str">
        <f>IF([4]道具信息!R664="","",[4]道具信息!R664)</f>
        <v/>
      </c>
      <c r="S664" s="19" t="str">
        <f>IF([4]道具信息!S664="","",[4]道具信息!S664)</f>
        <v/>
      </c>
      <c r="T664" s="19" t="str">
        <f>IF([4]道具信息!T664="","",[4]道具信息!T664)</f>
        <v/>
      </c>
      <c r="U664" s="19" t="str">
        <f>IF([4]道具信息!U664="","",[4]道具信息!U664)</f>
        <v/>
      </c>
      <c r="V664" s="19" t="str">
        <f>IF([4]道具信息!V664="","",[4]道具信息!V664)</f>
        <v/>
      </c>
      <c r="W664" s="19" t="str">
        <f>IF([4]道具信息!W664="","",[4]道具信息!W664)</f>
        <v/>
      </c>
      <c r="X664" s="19" t="str">
        <f>IF([4]道具信息!X664="","",[4]道具信息!X664)</f>
        <v/>
      </c>
      <c r="Y664" s="19" t="str">
        <f>IF([4]道具信息!Y664="","",[4]道具信息!Y664)</f>
        <v/>
      </c>
      <c r="Z664" s="19" t="str">
        <f>IF([4]道具信息!Z664="","",[4]道具信息!Z664)</f>
        <v/>
      </c>
    </row>
    <row r="665" spans="1:26" x14ac:dyDescent="0.15">
      <c r="A665" s="19" t="str">
        <f>IF([4]道具信息!A665="","",[4]道具信息!A665)</f>
        <v/>
      </c>
      <c r="B665" s="19" t="str">
        <f>IF([4]道具信息!B665="","",[4]道具信息!B665)</f>
        <v/>
      </c>
      <c r="C665" s="19" t="str">
        <f>IF([4]道具信息!C665="","",[4]道具信息!C665)</f>
        <v/>
      </c>
      <c r="D665" s="19" t="str">
        <f>IF([4]道具信息!D665="","",[4]道具信息!D665)</f>
        <v/>
      </c>
      <c r="E665" s="19" t="str">
        <f>IF([4]道具信息!E665="","",[4]道具信息!E665)</f>
        <v/>
      </c>
      <c r="F665" s="19" t="str">
        <f>IF([4]道具信息!F665="","",[4]道具信息!F665)</f>
        <v/>
      </c>
      <c r="G665" s="19" t="str">
        <f>IF([4]道具信息!G665="","",[4]道具信息!G665)</f>
        <v/>
      </c>
      <c r="H665" s="19" t="str">
        <f>IF([4]道具信息!H665="","",[4]道具信息!H665)</f>
        <v/>
      </c>
      <c r="I665" s="19" t="str">
        <f>IF([4]道具信息!I665="","",[4]道具信息!I665)</f>
        <v/>
      </c>
      <c r="J665" s="19" t="str">
        <f>IF([4]道具信息!J665="","",[4]道具信息!J665)</f>
        <v/>
      </c>
      <c r="K665" s="19" t="str">
        <f>IF([4]道具信息!K665="","",[4]道具信息!K665)</f>
        <v/>
      </c>
      <c r="L665" s="19" t="str">
        <f>IF([4]道具信息!L665="","",[4]道具信息!L665)</f>
        <v/>
      </c>
      <c r="M665" s="19" t="str">
        <f>IF([4]道具信息!M665="","",[4]道具信息!M665)</f>
        <v/>
      </c>
      <c r="N665" s="19" t="str">
        <f>IF([4]道具信息!N665="","",[4]道具信息!N665)</f>
        <v/>
      </c>
      <c r="O665" s="19" t="str">
        <f>IF([4]道具信息!O665="","",[4]道具信息!O665)</f>
        <v/>
      </c>
      <c r="P665" s="19" t="str">
        <f>IF([4]道具信息!P665="","",[4]道具信息!P665)</f>
        <v/>
      </c>
      <c r="Q665" s="19" t="str">
        <f>IF([4]道具信息!Q665="","",[4]道具信息!Q665)</f>
        <v/>
      </c>
      <c r="R665" s="19" t="str">
        <f>IF([4]道具信息!R665="","",[4]道具信息!R665)</f>
        <v/>
      </c>
      <c r="S665" s="19" t="str">
        <f>IF([4]道具信息!S665="","",[4]道具信息!S665)</f>
        <v/>
      </c>
      <c r="T665" s="19" t="str">
        <f>IF([4]道具信息!T665="","",[4]道具信息!T665)</f>
        <v/>
      </c>
      <c r="U665" s="19" t="str">
        <f>IF([4]道具信息!U665="","",[4]道具信息!U665)</f>
        <v/>
      </c>
      <c r="V665" s="19" t="str">
        <f>IF([4]道具信息!V665="","",[4]道具信息!V665)</f>
        <v/>
      </c>
      <c r="W665" s="19" t="str">
        <f>IF([4]道具信息!W665="","",[4]道具信息!W665)</f>
        <v/>
      </c>
      <c r="X665" s="19" t="str">
        <f>IF([4]道具信息!X665="","",[4]道具信息!X665)</f>
        <v/>
      </c>
      <c r="Y665" s="19" t="str">
        <f>IF([4]道具信息!Y665="","",[4]道具信息!Y665)</f>
        <v/>
      </c>
      <c r="Z665" s="19" t="str">
        <f>IF([4]道具信息!Z665="","",[4]道具信息!Z665)</f>
        <v/>
      </c>
    </row>
    <row r="666" spans="1:26" x14ac:dyDescent="0.15">
      <c r="A666" s="19" t="str">
        <f>IF([4]道具信息!A666="","",[4]道具信息!A666)</f>
        <v/>
      </c>
      <c r="B666" s="19" t="str">
        <f>IF([4]道具信息!B666="","",[4]道具信息!B666)</f>
        <v/>
      </c>
      <c r="C666" s="19" t="str">
        <f>IF([4]道具信息!C666="","",[4]道具信息!C666)</f>
        <v/>
      </c>
      <c r="D666" s="19" t="str">
        <f>IF([4]道具信息!D666="","",[4]道具信息!D666)</f>
        <v/>
      </c>
      <c r="E666" s="19" t="str">
        <f>IF([4]道具信息!E666="","",[4]道具信息!E666)</f>
        <v/>
      </c>
      <c r="F666" s="19" t="str">
        <f>IF([4]道具信息!F666="","",[4]道具信息!F666)</f>
        <v/>
      </c>
      <c r="G666" s="19" t="str">
        <f>IF([4]道具信息!G666="","",[4]道具信息!G666)</f>
        <v/>
      </c>
      <c r="H666" s="19" t="str">
        <f>IF([4]道具信息!H666="","",[4]道具信息!H666)</f>
        <v/>
      </c>
      <c r="I666" s="19" t="str">
        <f>IF([4]道具信息!I666="","",[4]道具信息!I666)</f>
        <v/>
      </c>
      <c r="J666" s="19" t="str">
        <f>IF([4]道具信息!J666="","",[4]道具信息!J666)</f>
        <v/>
      </c>
      <c r="K666" s="19" t="str">
        <f>IF([4]道具信息!K666="","",[4]道具信息!K666)</f>
        <v/>
      </c>
      <c r="L666" s="19" t="str">
        <f>IF([4]道具信息!L666="","",[4]道具信息!L666)</f>
        <v/>
      </c>
      <c r="M666" s="19" t="str">
        <f>IF([4]道具信息!M666="","",[4]道具信息!M666)</f>
        <v/>
      </c>
      <c r="N666" s="19" t="str">
        <f>IF([4]道具信息!N666="","",[4]道具信息!N666)</f>
        <v/>
      </c>
      <c r="O666" s="19" t="str">
        <f>IF([4]道具信息!O666="","",[4]道具信息!O666)</f>
        <v/>
      </c>
      <c r="P666" s="19" t="str">
        <f>IF([4]道具信息!P666="","",[4]道具信息!P666)</f>
        <v/>
      </c>
      <c r="Q666" s="19" t="str">
        <f>IF([4]道具信息!Q666="","",[4]道具信息!Q666)</f>
        <v/>
      </c>
      <c r="R666" s="19" t="str">
        <f>IF([4]道具信息!R666="","",[4]道具信息!R666)</f>
        <v/>
      </c>
      <c r="S666" s="19" t="str">
        <f>IF([4]道具信息!S666="","",[4]道具信息!S666)</f>
        <v/>
      </c>
      <c r="T666" s="19" t="str">
        <f>IF([4]道具信息!T666="","",[4]道具信息!T666)</f>
        <v/>
      </c>
      <c r="U666" s="19" t="str">
        <f>IF([4]道具信息!U666="","",[4]道具信息!U666)</f>
        <v/>
      </c>
      <c r="V666" s="19" t="str">
        <f>IF([4]道具信息!V666="","",[4]道具信息!V666)</f>
        <v/>
      </c>
      <c r="W666" s="19" t="str">
        <f>IF([4]道具信息!W666="","",[4]道具信息!W666)</f>
        <v/>
      </c>
      <c r="X666" s="19" t="str">
        <f>IF([4]道具信息!X666="","",[4]道具信息!X666)</f>
        <v/>
      </c>
      <c r="Y666" s="19" t="str">
        <f>IF([4]道具信息!Y666="","",[4]道具信息!Y666)</f>
        <v/>
      </c>
      <c r="Z666" s="19" t="str">
        <f>IF([4]道具信息!Z666="","",[4]道具信息!Z666)</f>
        <v/>
      </c>
    </row>
    <row r="667" spans="1:26" x14ac:dyDescent="0.15">
      <c r="A667" s="19" t="str">
        <f>IF([4]道具信息!A667="","",[4]道具信息!A667)</f>
        <v/>
      </c>
      <c r="B667" s="19" t="str">
        <f>IF([4]道具信息!B667="","",[4]道具信息!B667)</f>
        <v/>
      </c>
      <c r="C667" s="19" t="str">
        <f>IF([4]道具信息!C667="","",[4]道具信息!C667)</f>
        <v/>
      </c>
      <c r="D667" s="19" t="str">
        <f>IF([4]道具信息!D667="","",[4]道具信息!D667)</f>
        <v/>
      </c>
      <c r="E667" s="19" t="str">
        <f>IF([4]道具信息!E667="","",[4]道具信息!E667)</f>
        <v/>
      </c>
      <c r="F667" s="19" t="str">
        <f>IF([4]道具信息!F667="","",[4]道具信息!F667)</f>
        <v/>
      </c>
      <c r="G667" s="19" t="str">
        <f>IF([4]道具信息!G667="","",[4]道具信息!G667)</f>
        <v/>
      </c>
      <c r="H667" s="19" t="str">
        <f>IF([4]道具信息!H667="","",[4]道具信息!H667)</f>
        <v/>
      </c>
      <c r="I667" s="19" t="str">
        <f>IF([4]道具信息!I667="","",[4]道具信息!I667)</f>
        <v/>
      </c>
      <c r="J667" s="19" t="str">
        <f>IF([4]道具信息!J667="","",[4]道具信息!J667)</f>
        <v/>
      </c>
      <c r="K667" s="19" t="str">
        <f>IF([4]道具信息!K667="","",[4]道具信息!K667)</f>
        <v/>
      </c>
      <c r="L667" s="19" t="str">
        <f>IF([4]道具信息!L667="","",[4]道具信息!L667)</f>
        <v/>
      </c>
      <c r="M667" s="19" t="str">
        <f>IF([4]道具信息!M667="","",[4]道具信息!M667)</f>
        <v/>
      </c>
      <c r="N667" s="19" t="str">
        <f>IF([4]道具信息!N667="","",[4]道具信息!N667)</f>
        <v/>
      </c>
      <c r="O667" s="19" t="str">
        <f>IF([4]道具信息!O667="","",[4]道具信息!O667)</f>
        <v/>
      </c>
      <c r="P667" s="19" t="str">
        <f>IF([4]道具信息!P667="","",[4]道具信息!P667)</f>
        <v/>
      </c>
      <c r="Q667" s="19" t="str">
        <f>IF([4]道具信息!Q667="","",[4]道具信息!Q667)</f>
        <v/>
      </c>
      <c r="R667" s="19" t="str">
        <f>IF([4]道具信息!R667="","",[4]道具信息!R667)</f>
        <v/>
      </c>
      <c r="S667" s="19" t="str">
        <f>IF([4]道具信息!S667="","",[4]道具信息!S667)</f>
        <v/>
      </c>
      <c r="T667" s="19" t="str">
        <f>IF([4]道具信息!T667="","",[4]道具信息!T667)</f>
        <v/>
      </c>
      <c r="U667" s="19" t="str">
        <f>IF([4]道具信息!U667="","",[4]道具信息!U667)</f>
        <v/>
      </c>
      <c r="V667" s="19" t="str">
        <f>IF([4]道具信息!V667="","",[4]道具信息!V667)</f>
        <v/>
      </c>
      <c r="W667" s="19" t="str">
        <f>IF([4]道具信息!W667="","",[4]道具信息!W667)</f>
        <v/>
      </c>
      <c r="X667" s="19" t="str">
        <f>IF([4]道具信息!X667="","",[4]道具信息!X667)</f>
        <v/>
      </c>
      <c r="Y667" s="19" t="str">
        <f>IF([4]道具信息!Y667="","",[4]道具信息!Y667)</f>
        <v/>
      </c>
      <c r="Z667" s="19" t="str">
        <f>IF([4]道具信息!Z667="","",[4]道具信息!Z667)</f>
        <v/>
      </c>
    </row>
    <row r="668" spans="1:26" x14ac:dyDescent="0.15">
      <c r="A668" s="19" t="str">
        <f>IF([4]道具信息!A668="","",[4]道具信息!A668)</f>
        <v/>
      </c>
      <c r="B668" s="19" t="str">
        <f>IF([4]道具信息!B668="","",[4]道具信息!B668)</f>
        <v/>
      </c>
      <c r="C668" s="19" t="str">
        <f>IF([4]道具信息!C668="","",[4]道具信息!C668)</f>
        <v/>
      </c>
      <c r="D668" s="19" t="str">
        <f>IF([4]道具信息!D668="","",[4]道具信息!D668)</f>
        <v/>
      </c>
      <c r="E668" s="19" t="str">
        <f>IF([4]道具信息!E668="","",[4]道具信息!E668)</f>
        <v/>
      </c>
      <c r="F668" s="19" t="str">
        <f>IF([4]道具信息!F668="","",[4]道具信息!F668)</f>
        <v/>
      </c>
      <c r="G668" s="19" t="str">
        <f>IF([4]道具信息!G668="","",[4]道具信息!G668)</f>
        <v/>
      </c>
      <c r="H668" s="19" t="str">
        <f>IF([4]道具信息!H668="","",[4]道具信息!H668)</f>
        <v/>
      </c>
      <c r="I668" s="19" t="str">
        <f>IF([4]道具信息!I668="","",[4]道具信息!I668)</f>
        <v/>
      </c>
      <c r="J668" s="19" t="str">
        <f>IF([4]道具信息!J668="","",[4]道具信息!J668)</f>
        <v/>
      </c>
      <c r="K668" s="19" t="str">
        <f>IF([4]道具信息!K668="","",[4]道具信息!K668)</f>
        <v/>
      </c>
      <c r="L668" s="19" t="str">
        <f>IF([4]道具信息!L668="","",[4]道具信息!L668)</f>
        <v/>
      </c>
      <c r="M668" s="19" t="str">
        <f>IF([4]道具信息!M668="","",[4]道具信息!M668)</f>
        <v/>
      </c>
      <c r="N668" s="19" t="str">
        <f>IF([4]道具信息!N668="","",[4]道具信息!N668)</f>
        <v/>
      </c>
      <c r="O668" s="19" t="str">
        <f>IF([4]道具信息!O668="","",[4]道具信息!O668)</f>
        <v/>
      </c>
      <c r="P668" s="19" t="str">
        <f>IF([4]道具信息!P668="","",[4]道具信息!P668)</f>
        <v/>
      </c>
      <c r="Q668" s="19" t="str">
        <f>IF([4]道具信息!Q668="","",[4]道具信息!Q668)</f>
        <v/>
      </c>
      <c r="R668" s="19" t="str">
        <f>IF([4]道具信息!R668="","",[4]道具信息!R668)</f>
        <v/>
      </c>
      <c r="S668" s="19" t="str">
        <f>IF([4]道具信息!S668="","",[4]道具信息!S668)</f>
        <v/>
      </c>
      <c r="T668" s="19" t="str">
        <f>IF([4]道具信息!T668="","",[4]道具信息!T668)</f>
        <v/>
      </c>
      <c r="U668" s="19" t="str">
        <f>IF([4]道具信息!U668="","",[4]道具信息!U668)</f>
        <v/>
      </c>
      <c r="V668" s="19" t="str">
        <f>IF([4]道具信息!V668="","",[4]道具信息!V668)</f>
        <v/>
      </c>
      <c r="W668" s="19" t="str">
        <f>IF([4]道具信息!W668="","",[4]道具信息!W668)</f>
        <v/>
      </c>
      <c r="X668" s="19" t="str">
        <f>IF([4]道具信息!X668="","",[4]道具信息!X668)</f>
        <v/>
      </c>
      <c r="Y668" s="19" t="str">
        <f>IF([4]道具信息!Y668="","",[4]道具信息!Y668)</f>
        <v/>
      </c>
      <c r="Z668" s="19" t="str">
        <f>IF([4]道具信息!Z668="","",[4]道具信息!Z668)</f>
        <v/>
      </c>
    </row>
    <row r="669" spans="1:26" x14ac:dyDescent="0.15">
      <c r="A669" s="19" t="str">
        <f>IF([4]道具信息!A669="","",[4]道具信息!A669)</f>
        <v/>
      </c>
      <c r="B669" s="19" t="str">
        <f>IF([4]道具信息!B669="","",[4]道具信息!B669)</f>
        <v/>
      </c>
      <c r="C669" s="19" t="str">
        <f>IF([4]道具信息!C669="","",[4]道具信息!C669)</f>
        <v/>
      </c>
      <c r="D669" s="19" t="str">
        <f>IF([4]道具信息!D669="","",[4]道具信息!D669)</f>
        <v/>
      </c>
      <c r="E669" s="19" t="str">
        <f>IF([4]道具信息!E669="","",[4]道具信息!E669)</f>
        <v/>
      </c>
      <c r="F669" s="19" t="str">
        <f>IF([4]道具信息!F669="","",[4]道具信息!F669)</f>
        <v/>
      </c>
      <c r="G669" s="19" t="str">
        <f>IF([4]道具信息!G669="","",[4]道具信息!G669)</f>
        <v/>
      </c>
      <c r="H669" s="19" t="str">
        <f>IF([4]道具信息!H669="","",[4]道具信息!H669)</f>
        <v/>
      </c>
      <c r="I669" s="19" t="str">
        <f>IF([4]道具信息!I669="","",[4]道具信息!I669)</f>
        <v/>
      </c>
      <c r="J669" s="19" t="str">
        <f>IF([4]道具信息!J669="","",[4]道具信息!J669)</f>
        <v/>
      </c>
      <c r="K669" s="19" t="str">
        <f>IF([4]道具信息!K669="","",[4]道具信息!K669)</f>
        <v/>
      </c>
      <c r="L669" s="19" t="str">
        <f>IF([4]道具信息!L669="","",[4]道具信息!L669)</f>
        <v/>
      </c>
      <c r="M669" s="19" t="str">
        <f>IF([4]道具信息!M669="","",[4]道具信息!M669)</f>
        <v/>
      </c>
      <c r="N669" s="19" t="str">
        <f>IF([4]道具信息!N669="","",[4]道具信息!N669)</f>
        <v/>
      </c>
      <c r="O669" s="19" t="str">
        <f>IF([4]道具信息!O669="","",[4]道具信息!O669)</f>
        <v/>
      </c>
      <c r="P669" s="19" t="str">
        <f>IF([4]道具信息!P669="","",[4]道具信息!P669)</f>
        <v/>
      </c>
      <c r="Q669" s="19" t="str">
        <f>IF([4]道具信息!Q669="","",[4]道具信息!Q669)</f>
        <v/>
      </c>
      <c r="R669" s="19" t="str">
        <f>IF([4]道具信息!R669="","",[4]道具信息!R669)</f>
        <v/>
      </c>
      <c r="S669" s="19" t="str">
        <f>IF([4]道具信息!S669="","",[4]道具信息!S669)</f>
        <v/>
      </c>
      <c r="T669" s="19" t="str">
        <f>IF([4]道具信息!T669="","",[4]道具信息!T669)</f>
        <v/>
      </c>
      <c r="U669" s="19" t="str">
        <f>IF([4]道具信息!U669="","",[4]道具信息!U669)</f>
        <v/>
      </c>
      <c r="V669" s="19" t="str">
        <f>IF([4]道具信息!V669="","",[4]道具信息!V669)</f>
        <v/>
      </c>
      <c r="W669" s="19" t="str">
        <f>IF([4]道具信息!W669="","",[4]道具信息!W669)</f>
        <v/>
      </c>
      <c r="X669" s="19" t="str">
        <f>IF([4]道具信息!X669="","",[4]道具信息!X669)</f>
        <v/>
      </c>
      <c r="Y669" s="19" t="str">
        <f>IF([4]道具信息!Y669="","",[4]道具信息!Y669)</f>
        <v/>
      </c>
      <c r="Z669" s="19" t="str">
        <f>IF([4]道具信息!Z669="","",[4]道具信息!Z669)</f>
        <v/>
      </c>
    </row>
    <row r="670" spans="1:26" x14ac:dyDescent="0.15">
      <c r="A670" s="19" t="str">
        <f>IF([4]道具信息!A670="","",[4]道具信息!A670)</f>
        <v/>
      </c>
      <c r="B670" s="19" t="str">
        <f>IF([4]道具信息!B670="","",[4]道具信息!B670)</f>
        <v/>
      </c>
      <c r="C670" s="19" t="str">
        <f>IF([4]道具信息!C670="","",[4]道具信息!C670)</f>
        <v/>
      </c>
      <c r="D670" s="19" t="str">
        <f>IF([4]道具信息!D670="","",[4]道具信息!D670)</f>
        <v/>
      </c>
      <c r="E670" s="19" t="str">
        <f>IF([4]道具信息!E670="","",[4]道具信息!E670)</f>
        <v/>
      </c>
      <c r="F670" s="19" t="str">
        <f>IF([4]道具信息!F670="","",[4]道具信息!F670)</f>
        <v/>
      </c>
      <c r="G670" s="19" t="str">
        <f>IF([4]道具信息!G670="","",[4]道具信息!G670)</f>
        <v/>
      </c>
      <c r="H670" s="19" t="str">
        <f>IF([4]道具信息!H670="","",[4]道具信息!H670)</f>
        <v/>
      </c>
      <c r="I670" s="19" t="str">
        <f>IF([4]道具信息!I670="","",[4]道具信息!I670)</f>
        <v/>
      </c>
      <c r="J670" s="19" t="str">
        <f>IF([4]道具信息!J670="","",[4]道具信息!J670)</f>
        <v/>
      </c>
      <c r="K670" s="19" t="str">
        <f>IF([4]道具信息!K670="","",[4]道具信息!K670)</f>
        <v/>
      </c>
      <c r="L670" s="19" t="str">
        <f>IF([4]道具信息!L670="","",[4]道具信息!L670)</f>
        <v/>
      </c>
      <c r="M670" s="19" t="str">
        <f>IF([4]道具信息!M670="","",[4]道具信息!M670)</f>
        <v/>
      </c>
      <c r="N670" s="19" t="str">
        <f>IF([4]道具信息!N670="","",[4]道具信息!N670)</f>
        <v/>
      </c>
      <c r="O670" s="19" t="str">
        <f>IF([4]道具信息!O670="","",[4]道具信息!O670)</f>
        <v/>
      </c>
      <c r="P670" s="19" t="str">
        <f>IF([4]道具信息!P670="","",[4]道具信息!P670)</f>
        <v/>
      </c>
      <c r="Q670" s="19" t="str">
        <f>IF([4]道具信息!Q670="","",[4]道具信息!Q670)</f>
        <v/>
      </c>
      <c r="R670" s="19" t="str">
        <f>IF([4]道具信息!R670="","",[4]道具信息!R670)</f>
        <v/>
      </c>
      <c r="S670" s="19" t="str">
        <f>IF([4]道具信息!S670="","",[4]道具信息!S670)</f>
        <v/>
      </c>
      <c r="T670" s="19" t="str">
        <f>IF([4]道具信息!T670="","",[4]道具信息!T670)</f>
        <v/>
      </c>
      <c r="U670" s="19" t="str">
        <f>IF([4]道具信息!U670="","",[4]道具信息!U670)</f>
        <v/>
      </c>
      <c r="V670" s="19" t="str">
        <f>IF([4]道具信息!V670="","",[4]道具信息!V670)</f>
        <v/>
      </c>
      <c r="W670" s="19" t="str">
        <f>IF([4]道具信息!W670="","",[4]道具信息!W670)</f>
        <v/>
      </c>
      <c r="X670" s="19" t="str">
        <f>IF([4]道具信息!X670="","",[4]道具信息!X670)</f>
        <v/>
      </c>
      <c r="Y670" s="19" t="str">
        <f>IF([4]道具信息!Y670="","",[4]道具信息!Y670)</f>
        <v/>
      </c>
      <c r="Z670" s="19" t="str">
        <f>IF([4]道具信息!Z670="","",[4]道具信息!Z670)</f>
        <v/>
      </c>
    </row>
    <row r="671" spans="1:26" x14ac:dyDescent="0.15">
      <c r="A671" s="19" t="str">
        <f>IF([4]道具信息!A671="","",[4]道具信息!A671)</f>
        <v/>
      </c>
      <c r="B671" s="19" t="str">
        <f>IF([4]道具信息!B671="","",[4]道具信息!B671)</f>
        <v/>
      </c>
      <c r="C671" s="19" t="str">
        <f>IF([4]道具信息!C671="","",[4]道具信息!C671)</f>
        <v/>
      </c>
      <c r="D671" s="19" t="str">
        <f>IF([4]道具信息!D671="","",[4]道具信息!D671)</f>
        <v/>
      </c>
      <c r="E671" s="19" t="str">
        <f>IF([4]道具信息!E671="","",[4]道具信息!E671)</f>
        <v/>
      </c>
      <c r="F671" s="19" t="str">
        <f>IF([4]道具信息!F671="","",[4]道具信息!F671)</f>
        <v/>
      </c>
      <c r="G671" s="19" t="str">
        <f>IF([4]道具信息!G671="","",[4]道具信息!G671)</f>
        <v/>
      </c>
      <c r="H671" s="19" t="str">
        <f>IF([4]道具信息!H671="","",[4]道具信息!H671)</f>
        <v/>
      </c>
      <c r="I671" s="19" t="str">
        <f>IF([4]道具信息!I671="","",[4]道具信息!I671)</f>
        <v/>
      </c>
      <c r="J671" s="19" t="str">
        <f>IF([4]道具信息!J671="","",[4]道具信息!J671)</f>
        <v/>
      </c>
      <c r="K671" s="19" t="str">
        <f>IF([4]道具信息!K671="","",[4]道具信息!K671)</f>
        <v/>
      </c>
      <c r="L671" s="19" t="str">
        <f>IF([4]道具信息!L671="","",[4]道具信息!L671)</f>
        <v/>
      </c>
      <c r="M671" s="19" t="str">
        <f>IF([4]道具信息!M671="","",[4]道具信息!M671)</f>
        <v/>
      </c>
      <c r="N671" s="19" t="str">
        <f>IF([4]道具信息!N671="","",[4]道具信息!N671)</f>
        <v/>
      </c>
      <c r="O671" s="19" t="str">
        <f>IF([4]道具信息!O671="","",[4]道具信息!O671)</f>
        <v/>
      </c>
      <c r="P671" s="19" t="str">
        <f>IF([4]道具信息!P671="","",[4]道具信息!P671)</f>
        <v/>
      </c>
      <c r="Q671" s="19" t="str">
        <f>IF([4]道具信息!Q671="","",[4]道具信息!Q671)</f>
        <v/>
      </c>
      <c r="R671" s="19" t="str">
        <f>IF([4]道具信息!R671="","",[4]道具信息!R671)</f>
        <v/>
      </c>
      <c r="S671" s="19" t="str">
        <f>IF([4]道具信息!S671="","",[4]道具信息!S671)</f>
        <v/>
      </c>
      <c r="T671" s="19" t="str">
        <f>IF([4]道具信息!T671="","",[4]道具信息!T671)</f>
        <v/>
      </c>
      <c r="U671" s="19" t="str">
        <f>IF([4]道具信息!U671="","",[4]道具信息!U671)</f>
        <v/>
      </c>
      <c r="V671" s="19" t="str">
        <f>IF([4]道具信息!V671="","",[4]道具信息!V671)</f>
        <v/>
      </c>
      <c r="W671" s="19" t="str">
        <f>IF([4]道具信息!W671="","",[4]道具信息!W671)</f>
        <v/>
      </c>
      <c r="X671" s="19" t="str">
        <f>IF([4]道具信息!X671="","",[4]道具信息!X671)</f>
        <v/>
      </c>
      <c r="Y671" s="19" t="str">
        <f>IF([4]道具信息!Y671="","",[4]道具信息!Y671)</f>
        <v/>
      </c>
      <c r="Z671" s="19" t="str">
        <f>IF([4]道具信息!Z671="","",[4]道具信息!Z671)</f>
        <v/>
      </c>
    </row>
    <row r="672" spans="1:26" x14ac:dyDescent="0.15">
      <c r="A672" s="19" t="str">
        <f>IF([4]道具信息!A672="","",[4]道具信息!A672)</f>
        <v/>
      </c>
      <c r="B672" s="19" t="str">
        <f>IF([4]道具信息!B672="","",[4]道具信息!B672)</f>
        <v/>
      </c>
      <c r="C672" s="19" t="str">
        <f>IF([4]道具信息!C672="","",[4]道具信息!C672)</f>
        <v/>
      </c>
      <c r="D672" s="19" t="str">
        <f>IF([4]道具信息!D672="","",[4]道具信息!D672)</f>
        <v/>
      </c>
      <c r="E672" s="19" t="str">
        <f>IF([4]道具信息!E672="","",[4]道具信息!E672)</f>
        <v/>
      </c>
      <c r="F672" s="19" t="str">
        <f>IF([4]道具信息!F672="","",[4]道具信息!F672)</f>
        <v/>
      </c>
      <c r="G672" s="19" t="str">
        <f>IF([4]道具信息!G672="","",[4]道具信息!G672)</f>
        <v/>
      </c>
      <c r="H672" s="19" t="str">
        <f>IF([4]道具信息!H672="","",[4]道具信息!H672)</f>
        <v/>
      </c>
      <c r="I672" s="19" t="str">
        <f>IF([4]道具信息!I672="","",[4]道具信息!I672)</f>
        <v/>
      </c>
      <c r="J672" s="19" t="str">
        <f>IF([4]道具信息!J672="","",[4]道具信息!J672)</f>
        <v/>
      </c>
      <c r="K672" s="19" t="str">
        <f>IF([4]道具信息!K672="","",[4]道具信息!K672)</f>
        <v/>
      </c>
      <c r="L672" s="19" t="str">
        <f>IF([4]道具信息!L672="","",[4]道具信息!L672)</f>
        <v/>
      </c>
      <c r="M672" s="19" t="str">
        <f>IF([4]道具信息!M672="","",[4]道具信息!M672)</f>
        <v/>
      </c>
      <c r="N672" s="19" t="str">
        <f>IF([4]道具信息!N672="","",[4]道具信息!N672)</f>
        <v/>
      </c>
      <c r="O672" s="19" t="str">
        <f>IF([4]道具信息!O672="","",[4]道具信息!O672)</f>
        <v/>
      </c>
      <c r="P672" s="19" t="str">
        <f>IF([4]道具信息!P672="","",[4]道具信息!P672)</f>
        <v/>
      </c>
      <c r="Q672" s="19" t="str">
        <f>IF([4]道具信息!Q672="","",[4]道具信息!Q672)</f>
        <v/>
      </c>
      <c r="R672" s="19" t="str">
        <f>IF([4]道具信息!R672="","",[4]道具信息!R672)</f>
        <v/>
      </c>
      <c r="S672" s="19" t="str">
        <f>IF([4]道具信息!S672="","",[4]道具信息!S672)</f>
        <v/>
      </c>
      <c r="T672" s="19" t="str">
        <f>IF([4]道具信息!T672="","",[4]道具信息!T672)</f>
        <v/>
      </c>
      <c r="U672" s="19" t="str">
        <f>IF([4]道具信息!U672="","",[4]道具信息!U672)</f>
        <v/>
      </c>
      <c r="V672" s="19" t="str">
        <f>IF([4]道具信息!V672="","",[4]道具信息!V672)</f>
        <v/>
      </c>
      <c r="W672" s="19" t="str">
        <f>IF([4]道具信息!W672="","",[4]道具信息!W672)</f>
        <v/>
      </c>
      <c r="X672" s="19" t="str">
        <f>IF([4]道具信息!X672="","",[4]道具信息!X672)</f>
        <v/>
      </c>
      <c r="Y672" s="19" t="str">
        <f>IF([4]道具信息!Y672="","",[4]道具信息!Y672)</f>
        <v/>
      </c>
      <c r="Z672" s="19" t="str">
        <f>IF([4]道具信息!Z672="","",[4]道具信息!Z672)</f>
        <v/>
      </c>
    </row>
    <row r="673" spans="1:26" x14ac:dyDescent="0.15">
      <c r="A673" s="19" t="str">
        <f>IF([4]道具信息!A673="","",[4]道具信息!A673)</f>
        <v/>
      </c>
      <c r="B673" s="19" t="str">
        <f>IF([4]道具信息!B673="","",[4]道具信息!B673)</f>
        <v/>
      </c>
      <c r="C673" s="19" t="str">
        <f>IF([4]道具信息!C673="","",[4]道具信息!C673)</f>
        <v/>
      </c>
      <c r="D673" s="19" t="str">
        <f>IF([4]道具信息!D673="","",[4]道具信息!D673)</f>
        <v/>
      </c>
      <c r="E673" s="19" t="str">
        <f>IF([4]道具信息!E673="","",[4]道具信息!E673)</f>
        <v/>
      </c>
      <c r="F673" s="19" t="str">
        <f>IF([4]道具信息!F673="","",[4]道具信息!F673)</f>
        <v/>
      </c>
      <c r="G673" s="19" t="str">
        <f>IF([4]道具信息!G673="","",[4]道具信息!G673)</f>
        <v/>
      </c>
      <c r="H673" s="19" t="str">
        <f>IF([4]道具信息!H673="","",[4]道具信息!H673)</f>
        <v/>
      </c>
      <c r="I673" s="19" t="str">
        <f>IF([4]道具信息!I673="","",[4]道具信息!I673)</f>
        <v/>
      </c>
      <c r="J673" s="19" t="str">
        <f>IF([4]道具信息!J673="","",[4]道具信息!J673)</f>
        <v/>
      </c>
      <c r="K673" s="19" t="str">
        <f>IF([4]道具信息!K673="","",[4]道具信息!K673)</f>
        <v/>
      </c>
      <c r="L673" s="19" t="str">
        <f>IF([4]道具信息!L673="","",[4]道具信息!L673)</f>
        <v/>
      </c>
      <c r="M673" s="19" t="str">
        <f>IF([4]道具信息!M673="","",[4]道具信息!M673)</f>
        <v/>
      </c>
      <c r="N673" s="19" t="str">
        <f>IF([4]道具信息!N673="","",[4]道具信息!N673)</f>
        <v/>
      </c>
      <c r="O673" s="19" t="str">
        <f>IF([4]道具信息!O673="","",[4]道具信息!O673)</f>
        <v/>
      </c>
      <c r="P673" s="19" t="str">
        <f>IF([4]道具信息!P673="","",[4]道具信息!P673)</f>
        <v/>
      </c>
      <c r="Q673" s="19" t="str">
        <f>IF([4]道具信息!Q673="","",[4]道具信息!Q673)</f>
        <v/>
      </c>
      <c r="R673" s="19" t="str">
        <f>IF([4]道具信息!R673="","",[4]道具信息!R673)</f>
        <v/>
      </c>
      <c r="S673" s="19" t="str">
        <f>IF([4]道具信息!S673="","",[4]道具信息!S673)</f>
        <v/>
      </c>
      <c r="T673" s="19" t="str">
        <f>IF([4]道具信息!T673="","",[4]道具信息!T673)</f>
        <v/>
      </c>
      <c r="U673" s="19" t="str">
        <f>IF([4]道具信息!U673="","",[4]道具信息!U673)</f>
        <v/>
      </c>
      <c r="V673" s="19" t="str">
        <f>IF([4]道具信息!V673="","",[4]道具信息!V673)</f>
        <v/>
      </c>
      <c r="W673" s="19" t="str">
        <f>IF([4]道具信息!W673="","",[4]道具信息!W673)</f>
        <v/>
      </c>
      <c r="X673" s="19" t="str">
        <f>IF([4]道具信息!X673="","",[4]道具信息!X673)</f>
        <v/>
      </c>
      <c r="Y673" s="19" t="str">
        <f>IF([4]道具信息!Y673="","",[4]道具信息!Y673)</f>
        <v/>
      </c>
      <c r="Z673" s="19" t="str">
        <f>IF([4]道具信息!Z673="","",[4]道具信息!Z673)</f>
        <v/>
      </c>
    </row>
    <row r="674" spans="1:26" x14ac:dyDescent="0.15">
      <c r="A674" s="19" t="str">
        <f>IF([4]道具信息!A674="","",[4]道具信息!A674)</f>
        <v/>
      </c>
      <c r="B674" s="19" t="str">
        <f>IF([4]道具信息!B674="","",[4]道具信息!B674)</f>
        <v/>
      </c>
      <c r="C674" s="19" t="str">
        <f>IF([4]道具信息!C674="","",[4]道具信息!C674)</f>
        <v/>
      </c>
      <c r="D674" s="19" t="str">
        <f>IF([4]道具信息!D674="","",[4]道具信息!D674)</f>
        <v/>
      </c>
      <c r="E674" s="19" t="str">
        <f>IF([4]道具信息!E674="","",[4]道具信息!E674)</f>
        <v/>
      </c>
      <c r="F674" s="19" t="str">
        <f>IF([4]道具信息!F674="","",[4]道具信息!F674)</f>
        <v/>
      </c>
      <c r="G674" s="19" t="str">
        <f>IF([4]道具信息!G674="","",[4]道具信息!G674)</f>
        <v/>
      </c>
      <c r="H674" s="19" t="str">
        <f>IF([4]道具信息!H674="","",[4]道具信息!H674)</f>
        <v/>
      </c>
      <c r="I674" s="19" t="str">
        <f>IF([4]道具信息!I674="","",[4]道具信息!I674)</f>
        <v/>
      </c>
      <c r="J674" s="19" t="str">
        <f>IF([4]道具信息!J674="","",[4]道具信息!J674)</f>
        <v/>
      </c>
      <c r="K674" s="19" t="str">
        <f>IF([4]道具信息!K674="","",[4]道具信息!K674)</f>
        <v/>
      </c>
      <c r="L674" s="19" t="str">
        <f>IF([4]道具信息!L674="","",[4]道具信息!L674)</f>
        <v/>
      </c>
      <c r="M674" s="19" t="str">
        <f>IF([4]道具信息!M674="","",[4]道具信息!M674)</f>
        <v/>
      </c>
      <c r="N674" s="19" t="str">
        <f>IF([4]道具信息!N674="","",[4]道具信息!N674)</f>
        <v/>
      </c>
      <c r="O674" s="19" t="str">
        <f>IF([4]道具信息!O674="","",[4]道具信息!O674)</f>
        <v/>
      </c>
      <c r="P674" s="19" t="str">
        <f>IF([4]道具信息!P674="","",[4]道具信息!P674)</f>
        <v/>
      </c>
      <c r="Q674" s="19" t="str">
        <f>IF([4]道具信息!Q674="","",[4]道具信息!Q674)</f>
        <v/>
      </c>
      <c r="R674" s="19" t="str">
        <f>IF([4]道具信息!R674="","",[4]道具信息!R674)</f>
        <v/>
      </c>
      <c r="S674" s="19" t="str">
        <f>IF([4]道具信息!S674="","",[4]道具信息!S674)</f>
        <v/>
      </c>
      <c r="T674" s="19" t="str">
        <f>IF([4]道具信息!T674="","",[4]道具信息!T674)</f>
        <v/>
      </c>
      <c r="U674" s="19" t="str">
        <f>IF([4]道具信息!U674="","",[4]道具信息!U674)</f>
        <v/>
      </c>
      <c r="V674" s="19" t="str">
        <f>IF([4]道具信息!V674="","",[4]道具信息!V674)</f>
        <v/>
      </c>
      <c r="W674" s="19" t="str">
        <f>IF([4]道具信息!W674="","",[4]道具信息!W674)</f>
        <v/>
      </c>
      <c r="X674" s="19" t="str">
        <f>IF([4]道具信息!X674="","",[4]道具信息!X674)</f>
        <v/>
      </c>
      <c r="Y674" s="19" t="str">
        <f>IF([4]道具信息!Y674="","",[4]道具信息!Y674)</f>
        <v/>
      </c>
      <c r="Z674" s="19" t="str">
        <f>IF([4]道具信息!Z674="","",[4]道具信息!Z674)</f>
        <v/>
      </c>
    </row>
    <row r="675" spans="1:26" x14ac:dyDescent="0.15">
      <c r="A675" s="19" t="str">
        <f>IF([4]道具信息!A675="","",[4]道具信息!A675)</f>
        <v/>
      </c>
      <c r="B675" s="19" t="str">
        <f>IF([4]道具信息!B675="","",[4]道具信息!B675)</f>
        <v/>
      </c>
      <c r="C675" s="19" t="str">
        <f>IF([4]道具信息!C675="","",[4]道具信息!C675)</f>
        <v/>
      </c>
      <c r="D675" s="19" t="str">
        <f>IF([4]道具信息!D675="","",[4]道具信息!D675)</f>
        <v/>
      </c>
      <c r="E675" s="19" t="str">
        <f>IF([4]道具信息!E675="","",[4]道具信息!E675)</f>
        <v/>
      </c>
      <c r="F675" s="19" t="str">
        <f>IF([4]道具信息!F675="","",[4]道具信息!F675)</f>
        <v/>
      </c>
      <c r="G675" s="19" t="str">
        <f>IF([4]道具信息!G675="","",[4]道具信息!G675)</f>
        <v/>
      </c>
      <c r="H675" s="19" t="str">
        <f>IF([4]道具信息!H675="","",[4]道具信息!H675)</f>
        <v/>
      </c>
      <c r="I675" s="19" t="str">
        <f>IF([4]道具信息!I675="","",[4]道具信息!I675)</f>
        <v/>
      </c>
      <c r="J675" s="19" t="str">
        <f>IF([4]道具信息!J675="","",[4]道具信息!J675)</f>
        <v/>
      </c>
      <c r="K675" s="19" t="str">
        <f>IF([4]道具信息!K675="","",[4]道具信息!K675)</f>
        <v/>
      </c>
      <c r="L675" s="19" t="str">
        <f>IF([4]道具信息!L675="","",[4]道具信息!L675)</f>
        <v/>
      </c>
      <c r="M675" s="19" t="str">
        <f>IF([4]道具信息!M675="","",[4]道具信息!M675)</f>
        <v/>
      </c>
      <c r="N675" s="19" t="str">
        <f>IF([4]道具信息!N675="","",[4]道具信息!N675)</f>
        <v/>
      </c>
      <c r="O675" s="19" t="str">
        <f>IF([4]道具信息!O675="","",[4]道具信息!O675)</f>
        <v/>
      </c>
      <c r="P675" s="19" t="str">
        <f>IF([4]道具信息!P675="","",[4]道具信息!P675)</f>
        <v/>
      </c>
      <c r="Q675" s="19" t="str">
        <f>IF([4]道具信息!Q675="","",[4]道具信息!Q675)</f>
        <v/>
      </c>
      <c r="R675" s="19" t="str">
        <f>IF([4]道具信息!R675="","",[4]道具信息!R675)</f>
        <v/>
      </c>
      <c r="S675" s="19" t="str">
        <f>IF([4]道具信息!S675="","",[4]道具信息!S675)</f>
        <v/>
      </c>
      <c r="T675" s="19" t="str">
        <f>IF([4]道具信息!T675="","",[4]道具信息!T675)</f>
        <v/>
      </c>
      <c r="U675" s="19" t="str">
        <f>IF([4]道具信息!U675="","",[4]道具信息!U675)</f>
        <v/>
      </c>
      <c r="V675" s="19" t="str">
        <f>IF([4]道具信息!V675="","",[4]道具信息!V675)</f>
        <v/>
      </c>
      <c r="W675" s="19" t="str">
        <f>IF([4]道具信息!W675="","",[4]道具信息!W675)</f>
        <v/>
      </c>
      <c r="X675" s="19" t="str">
        <f>IF([4]道具信息!X675="","",[4]道具信息!X675)</f>
        <v/>
      </c>
      <c r="Y675" s="19" t="str">
        <f>IF([4]道具信息!Y675="","",[4]道具信息!Y675)</f>
        <v/>
      </c>
      <c r="Z675" s="19" t="str">
        <f>IF([4]道具信息!Z675="","",[4]道具信息!Z675)</f>
        <v/>
      </c>
    </row>
    <row r="676" spans="1:26" x14ac:dyDescent="0.15">
      <c r="A676" s="19" t="str">
        <f>IF([4]道具信息!A676="","",[4]道具信息!A676)</f>
        <v/>
      </c>
      <c r="B676" s="19" t="str">
        <f>IF([4]道具信息!B676="","",[4]道具信息!B676)</f>
        <v/>
      </c>
      <c r="C676" s="19" t="str">
        <f>IF([4]道具信息!C676="","",[4]道具信息!C676)</f>
        <v/>
      </c>
      <c r="D676" s="19" t="str">
        <f>IF([4]道具信息!D676="","",[4]道具信息!D676)</f>
        <v/>
      </c>
      <c r="E676" s="19" t="str">
        <f>IF([4]道具信息!E676="","",[4]道具信息!E676)</f>
        <v/>
      </c>
      <c r="F676" s="19" t="str">
        <f>IF([4]道具信息!F676="","",[4]道具信息!F676)</f>
        <v/>
      </c>
      <c r="G676" s="19" t="str">
        <f>IF([4]道具信息!G676="","",[4]道具信息!G676)</f>
        <v/>
      </c>
      <c r="H676" s="19" t="str">
        <f>IF([4]道具信息!H676="","",[4]道具信息!H676)</f>
        <v/>
      </c>
      <c r="I676" s="19" t="str">
        <f>IF([4]道具信息!I676="","",[4]道具信息!I676)</f>
        <v/>
      </c>
      <c r="J676" s="19" t="str">
        <f>IF([4]道具信息!J676="","",[4]道具信息!J676)</f>
        <v/>
      </c>
      <c r="K676" s="19" t="str">
        <f>IF([4]道具信息!K676="","",[4]道具信息!K676)</f>
        <v/>
      </c>
      <c r="L676" s="19" t="str">
        <f>IF([4]道具信息!L676="","",[4]道具信息!L676)</f>
        <v/>
      </c>
      <c r="M676" s="19" t="str">
        <f>IF([4]道具信息!M676="","",[4]道具信息!M676)</f>
        <v/>
      </c>
      <c r="N676" s="19" t="str">
        <f>IF([4]道具信息!N676="","",[4]道具信息!N676)</f>
        <v/>
      </c>
      <c r="O676" s="19" t="str">
        <f>IF([4]道具信息!O676="","",[4]道具信息!O676)</f>
        <v/>
      </c>
      <c r="P676" s="19" t="str">
        <f>IF([4]道具信息!P676="","",[4]道具信息!P676)</f>
        <v/>
      </c>
      <c r="Q676" s="19" t="str">
        <f>IF([4]道具信息!Q676="","",[4]道具信息!Q676)</f>
        <v/>
      </c>
      <c r="R676" s="19" t="str">
        <f>IF([4]道具信息!R676="","",[4]道具信息!R676)</f>
        <v/>
      </c>
      <c r="S676" s="19" t="str">
        <f>IF([4]道具信息!S676="","",[4]道具信息!S676)</f>
        <v/>
      </c>
      <c r="T676" s="19" t="str">
        <f>IF([4]道具信息!T676="","",[4]道具信息!T676)</f>
        <v/>
      </c>
      <c r="U676" s="19" t="str">
        <f>IF([4]道具信息!U676="","",[4]道具信息!U676)</f>
        <v/>
      </c>
      <c r="V676" s="19" t="str">
        <f>IF([4]道具信息!V676="","",[4]道具信息!V676)</f>
        <v/>
      </c>
      <c r="W676" s="19" t="str">
        <f>IF([4]道具信息!W676="","",[4]道具信息!W676)</f>
        <v/>
      </c>
      <c r="X676" s="19" t="str">
        <f>IF([4]道具信息!X676="","",[4]道具信息!X676)</f>
        <v/>
      </c>
      <c r="Y676" s="19" t="str">
        <f>IF([4]道具信息!Y676="","",[4]道具信息!Y676)</f>
        <v/>
      </c>
      <c r="Z676" s="19" t="str">
        <f>IF([4]道具信息!Z676="","",[4]道具信息!Z676)</f>
        <v/>
      </c>
    </row>
    <row r="677" spans="1:26" x14ac:dyDescent="0.15">
      <c r="A677" s="19" t="str">
        <f>IF([4]道具信息!A677="","",[4]道具信息!A677)</f>
        <v/>
      </c>
      <c r="B677" s="19" t="str">
        <f>IF([4]道具信息!B677="","",[4]道具信息!B677)</f>
        <v/>
      </c>
      <c r="C677" s="19" t="str">
        <f>IF([4]道具信息!C677="","",[4]道具信息!C677)</f>
        <v/>
      </c>
      <c r="D677" s="19" t="str">
        <f>IF([4]道具信息!D677="","",[4]道具信息!D677)</f>
        <v/>
      </c>
      <c r="E677" s="19" t="str">
        <f>IF([4]道具信息!E677="","",[4]道具信息!E677)</f>
        <v/>
      </c>
      <c r="F677" s="19" t="str">
        <f>IF([4]道具信息!F677="","",[4]道具信息!F677)</f>
        <v/>
      </c>
      <c r="G677" s="19" t="str">
        <f>IF([4]道具信息!G677="","",[4]道具信息!G677)</f>
        <v/>
      </c>
      <c r="H677" s="19" t="str">
        <f>IF([4]道具信息!H677="","",[4]道具信息!H677)</f>
        <v/>
      </c>
      <c r="I677" s="19" t="str">
        <f>IF([4]道具信息!I677="","",[4]道具信息!I677)</f>
        <v/>
      </c>
      <c r="J677" s="19" t="str">
        <f>IF([4]道具信息!J677="","",[4]道具信息!J677)</f>
        <v/>
      </c>
      <c r="K677" s="19" t="str">
        <f>IF([4]道具信息!K677="","",[4]道具信息!K677)</f>
        <v/>
      </c>
      <c r="L677" s="19" t="str">
        <f>IF([4]道具信息!L677="","",[4]道具信息!L677)</f>
        <v/>
      </c>
      <c r="M677" s="19" t="str">
        <f>IF([4]道具信息!M677="","",[4]道具信息!M677)</f>
        <v/>
      </c>
      <c r="N677" s="19" t="str">
        <f>IF([4]道具信息!N677="","",[4]道具信息!N677)</f>
        <v/>
      </c>
      <c r="O677" s="19" t="str">
        <f>IF([4]道具信息!O677="","",[4]道具信息!O677)</f>
        <v/>
      </c>
      <c r="P677" s="19" t="str">
        <f>IF([4]道具信息!P677="","",[4]道具信息!P677)</f>
        <v/>
      </c>
      <c r="Q677" s="19" t="str">
        <f>IF([4]道具信息!Q677="","",[4]道具信息!Q677)</f>
        <v/>
      </c>
      <c r="R677" s="19" t="str">
        <f>IF([4]道具信息!R677="","",[4]道具信息!R677)</f>
        <v/>
      </c>
      <c r="S677" s="19" t="str">
        <f>IF([4]道具信息!S677="","",[4]道具信息!S677)</f>
        <v/>
      </c>
      <c r="T677" s="19" t="str">
        <f>IF([4]道具信息!T677="","",[4]道具信息!T677)</f>
        <v/>
      </c>
      <c r="U677" s="19" t="str">
        <f>IF([4]道具信息!U677="","",[4]道具信息!U677)</f>
        <v/>
      </c>
      <c r="V677" s="19" t="str">
        <f>IF([4]道具信息!V677="","",[4]道具信息!V677)</f>
        <v/>
      </c>
      <c r="W677" s="19" t="str">
        <f>IF([4]道具信息!W677="","",[4]道具信息!W677)</f>
        <v/>
      </c>
      <c r="X677" s="19" t="str">
        <f>IF([4]道具信息!X677="","",[4]道具信息!X677)</f>
        <v/>
      </c>
      <c r="Y677" s="19" t="str">
        <f>IF([4]道具信息!Y677="","",[4]道具信息!Y677)</f>
        <v/>
      </c>
      <c r="Z677" s="19" t="str">
        <f>IF([4]道具信息!Z677="","",[4]道具信息!Z677)</f>
        <v/>
      </c>
    </row>
    <row r="678" spans="1:26" x14ac:dyDescent="0.15">
      <c r="A678" s="19" t="str">
        <f>IF([4]道具信息!A678="","",[4]道具信息!A678)</f>
        <v/>
      </c>
      <c r="B678" s="19" t="str">
        <f>IF([4]道具信息!B678="","",[4]道具信息!B678)</f>
        <v/>
      </c>
      <c r="C678" s="19" t="str">
        <f>IF([4]道具信息!C678="","",[4]道具信息!C678)</f>
        <v/>
      </c>
      <c r="D678" s="19" t="str">
        <f>IF([4]道具信息!D678="","",[4]道具信息!D678)</f>
        <v/>
      </c>
      <c r="E678" s="19" t="str">
        <f>IF([4]道具信息!E678="","",[4]道具信息!E678)</f>
        <v/>
      </c>
      <c r="F678" s="19" t="str">
        <f>IF([4]道具信息!F678="","",[4]道具信息!F678)</f>
        <v/>
      </c>
      <c r="G678" s="19" t="str">
        <f>IF([4]道具信息!G678="","",[4]道具信息!G678)</f>
        <v/>
      </c>
      <c r="H678" s="19" t="str">
        <f>IF([4]道具信息!H678="","",[4]道具信息!H678)</f>
        <v/>
      </c>
      <c r="I678" s="19" t="str">
        <f>IF([4]道具信息!I678="","",[4]道具信息!I678)</f>
        <v/>
      </c>
      <c r="J678" s="19" t="str">
        <f>IF([4]道具信息!J678="","",[4]道具信息!J678)</f>
        <v/>
      </c>
      <c r="K678" s="19" t="str">
        <f>IF([4]道具信息!K678="","",[4]道具信息!K678)</f>
        <v/>
      </c>
      <c r="L678" s="19" t="str">
        <f>IF([4]道具信息!L678="","",[4]道具信息!L678)</f>
        <v/>
      </c>
      <c r="M678" s="19" t="str">
        <f>IF([4]道具信息!M678="","",[4]道具信息!M678)</f>
        <v/>
      </c>
      <c r="N678" s="19" t="str">
        <f>IF([4]道具信息!N678="","",[4]道具信息!N678)</f>
        <v/>
      </c>
      <c r="O678" s="19" t="str">
        <f>IF([4]道具信息!O678="","",[4]道具信息!O678)</f>
        <v/>
      </c>
      <c r="P678" s="19" t="str">
        <f>IF([4]道具信息!P678="","",[4]道具信息!P678)</f>
        <v/>
      </c>
      <c r="Q678" s="19" t="str">
        <f>IF([4]道具信息!Q678="","",[4]道具信息!Q678)</f>
        <v/>
      </c>
      <c r="R678" s="19" t="str">
        <f>IF([4]道具信息!R678="","",[4]道具信息!R678)</f>
        <v/>
      </c>
      <c r="S678" s="19" t="str">
        <f>IF([4]道具信息!S678="","",[4]道具信息!S678)</f>
        <v/>
      </c>
      <c r="T678" s="19" t="str">
        <f>IF([4]道具信息!T678="","",[4]道具信息!T678)</f>
        <v/>
      </c>
      <c r="U678" s="19" t="str">
        <f>IF([4]道具信息!U678="","",[4]道具信息!U678)</f>
        <v/>
      </c>
      <c r="V678" s="19" t="str">
        <f>IF([4]道具信息!V678="","",[4]道具信息!V678)</f>
        <v/>
      </c>
      <c r="W678" s="19" t="str">
        <f>IF([4]道具信息!W678="","",[4]道具信息!W678)</f>
        <v/>
      </c>
      <c r="X678" s="19" t="str">
        <f>IF([4]道具信息!X678="","",[4]道具信息!X678)</f>
        <v/>
      </c>
      <c r="Y678" s="19" t="str">
        <f>IF([4]道具信息!Y678="","",[4]道具信息!Y678)</f>
        <v/>
      </c>
      <c r="Z678" s="19" t="str">
        <f>IF([4]道具信息!Z678="","",[4]道具信息!Z678)</f>
        <v/>
      </c>
    </row>
    <row r="679" spans="1:26" x14ac:dyDescent="0.15">
      <c r="A679" s="19" t="str">
        <f>IF([4]道具信息!A679="","",[4]道具信息!A679)</f>
        <v/>
      </c>
      <c r="B679" s="19" t="str">
        <f>IF([4]道具信息!B679="","",[4]道具信息!B679)</f>
        <v/>
      </c>
      <c r="C679" s="19" t="str">
        <f>IF([4]道具信息!C679="","",[4]道具信息!C679)</f>
        <v/>
      </c>
      <c r="D679" s="19" t="str">
        <f>IF([4]道具信息!D679="","",[4]道具信息!D679)</f>
        <v/>
      </c>
      <c r="E679" s="19" t="str">
        <f>IF([4]道具信息!E679="","",[4]道具信息!E679)</f>
        <v/>
      </c>
      <c r="F679" s="19" t="str">
        <f>IF([4]道具信息!F679="","",[4]道具信息!F679)</f>
        <v/>
      </c>
      <c r="G679" s="19" t="str">
        <f>IF([4]道具信息!G679="","",[4]道具信息!G679)</f>
        <v/>
      </c>
      <c r="H679" s="19" t="str">
        <f>IF([4]道具信息!H679="","",[4]道具信息!H679)</f>
        <v/>
      </c>
      <c r="I679" s="19" t="str">
        <f>IF([4]道具信息!I679="","",[4]道具信息!I679)</f>
        <v/>
      </c>
      <c r="J679" s="19" t="str">
        <f>IF([4]道具信息!J679="","",[4]道具信息!J679)</f>
        <v/>
      </c>
      <c r="K679" s="19" t="str">
        <f>IF([4]道具信息!K679="","",[4]道具信息!K679)</f>
        <v/>
      </c>
      <c r="L679" s="19" t="str">
        <f>IF([4]道具信息!L679="","",[4]道具信息!L679)</f>
        <v/>
      </c>
      <c r="M679" s="19" t="str">
        <f>IF([4]道具信息!M679="","",[4]道具信息!M679)</f>
        <v/>
      </c>
      <c r="N679" s="19" t="str">
        <f>IF([4]道具信息!N679="","",[4]道具信息!N679)</f>
        <v/>
      </c>
      <c r="O679" s="19" t="str">
        <f>IF([4]道具信息!O679="","",[4]道具信息!O679)</f>
        <v/>
      </c>
      <c r="P679" s="19" t="str">
        <f>IF([4]道具信息!P679="","",[4]道具信息!P679)</f>
        <v/>
      </c>
      <c r="Q679" s="19" t="str">
        <f>IF([4]道具信息!Q679="","",[4]道具信息!Q679)</f>
        <v/>
      </c>
      <c r="R679" s="19" t="str">
        <f>IF([4]道具信息!R679="","",[4]道具信息!R679)</f>
        <v/>
      </c>
      <c r="S679" s="19" t="str">
        <f>IF([4]道具信息!S679="","",[4]道具信息!S679)</f>
        <v/>
      </c>
      <c r="T679" s="19" t="str">
        <f>IF([4]道具信息!T679="","",[4]道具信息!T679)</f>
        <v/>
      </c>
      <c r="U679" s="19" t="str">
        <f>IF([4]道具信息!U679="","",[4]道具信息!U679)</f>
        <v/>
      </c>
      <c r="V679" s="19" t="str">
        <f>IF([4]道具信息!V679="","",[4]道具信息!V679)</f>
        <v/>
      </c>
      <c r="W679" s="19" t="str">
        <f>IF([4]道具信息!W679="","",[4]道具信息!W679)</f>
        <v/>
      </c>
      <c r="X679" s="19" t="str">
        <f>IF([4]道具信息!X679="","",[4]道具信息!X679)</f>
        <v/>
      </c>
      <c r="Y679" s="19" t="str">
        <f>IF([4]道具信息!Y679="","",[4]道具信息!Y679)</f>
        <v/>
      </c>
      <c r="Z679" s="19" t="str">
        <f>IF([4]道具信息!Z679="","",[4]道具信息!Z679)</f>
        <v/>
      </c>
    </row>
    <row r="680" spans="1:26" x14ac:dyDescent="0.15">
      <c r="A680" s="19" t="str">
        <f>IF([4]道具信息!A680="","",[4]道具信息!A680)</f>
        <v/>
      </c>
      <c r="B680" s="19" t="str">
        <f>IF([4]道具信息!B680="","",[4]道具信息!B680)</f>
        <v/>
      </c>
      <c r="C680" s="19" t="str">
        <f>IF([4]道具信息!C680="","",[4]道具信息!C680)</f>
        <v/>
      </c>
      <c r="D680" s="19" t="str">
        <f>IF([4]道具信息!D680="","",[4]道具信息!D680)</f>
        <v/>
      </c>
      <c r="E680" s="19" t="str">
        <f>IF([4]道具信息!E680="","",[4]道具信息!E680)</f>
        <v/>
      </c>
      <c r="F680" s="19" t="str">
        <f>IF([4]道具信息!F680="","",[4]道具信息!F680)</f>
        <v/>
      </c>
      <c r="G680" s="19" t="str">
        <f>IF([4]道具信息!G680="","",[4]道具信息!G680)</f>
        <v/>
      </c>
      <c r="H680" s="19" t="str">
        <f>IF([4]道具信息!H680="","",[4]道具信息!H680)</f>
        <v/>
      </c>
      <c r="I680" s="19" t="str">
        <f>IF([4]道具信息!I680="","",[4]道具信息!I680)</f>
        <v/>
      </c>
      <c r="J680" s="19" t="str">
        <f>IF([4]道具信息!J680="","",[4]道具信息!J680)</f>
        <v/>
      </c>
      <c r="K680" s="19" t="str">
        <f>IF([4]道具信息!K680="","",[4]道具信息!K680)</f>
        <v/>
      </c>
      <c r="L680" s="19" t="str">
        <f>IF([4]道具信息!L680="","",[4]道具信息!L680)</f>
        <v/>
      </c>
      <c r="M680" s="19" t="str">
        <f>IF([4]道具信息!M680="","",[4]道具信息!M680)</f>
        <v/>
      </c>
      <c r="N680" s="19" t="str">
        <f>IF([4]道具信息!N680="","",[4]道具信息!N680)</f>
        <v/>
      </c>
      <c r="O680" s="19" t="str">
        <f>IF([4]道具信息!O680="","",[4]道具信息!O680)</f>
        <v/>
      </c>
      <c r="P680" s="19" t="str">
        <f>IF([4]道具信息!P680="","",[4]道具信息!P680)</f>
        <v/>
      </c>
      <c r="Q680" s="19" t="str">
        <f>IF([4]道具信息!Q680="","",[4]道具信息!Q680)</f>
        <v/>
      </c>
      <c r="R680" s="19" t="str">
        <f>IF([4]道具信息!R680="","",[4]道具信息!R680)</f>
        <v/>
      </c>
      <c r="S680" s="19" t="str">
        <f>IF([4]道具信息!S680="","",[4]道具信息!S680)</f>
        <v/>
      </c>
      <c r="T680" s="19" t="str">
        <f>IF([4]道具信息!T680="","",[4]道具信息!T680)</f>
        <v/>
      </c>
      <c r="U680" s="19" t="str">
        <f>IF([4]道具信息!U680="","",[4]道具信息!U680)</f>
        <v/>
      </c>
      <c r="V680" s="19" t="str">
        <f>IF([4]道具信息!V680="","",[4]道具信息!V680)</f>
        <v/>
      </c>
      <c r="W680" s="19" t="str">
        <f>IF([4]道具信息!W680="","",[4]道具信息!W680)</f>
        <v/>
      </c>
      <c r="X680" s="19" t="str">
        <f>IF([4]道具信息!X680="","",[4]道具信息!X680)</f>
        <v/>
      </c>
      <c r="Y680" s="19" t="str">
        <f>IF([4]道具信息!Y680="","",[4]道具信息!Y680)</f>
        <v/>
      </c>
      <c r="Z680" s="19" t="str">
        <f>IF([4]道具信息!Z680="","",[4]道具信息!Z680)</f>
        <v/>
      </c>
    </row>
    <row r="681" spans="1:26" x14ac:dyDescent="0.15">
      <c r="A681" s="19" t="str">
        <f>IF([4]道具信息!A681="","",[4]道具信息!A681)</f>
        <v/>
      </c>
      <c r="B681" s="19" t="str">
        <f>IF([4]道具信息!B681="","",[4]道具信息!B681)</f>
        <v/>
      </c>
      <c r="C681" s="19" t="str">
        <f>IF([4]道具信息!C681="","",[4]道具信息!C681)</f>
        <v/>
      </c>
      <c r="D681" s="19" t="str">
        <f>IF([4]道具信息!D681="","",[4]道具信息!D681)</f>
        <v/>
      </c>
      <c r="E681" s="19" t="str">
        <f>IF([4]道具信息!E681="","",[4]道具信息!E681)</f>
        <v/>
      </c>
      <c r="F681" s="19" t="str">
        <f>IF([4]道具信息!F681="","",[4]道具信息!F681)</f>
        <v/>
      </c>
      <c r="G681" s="19" t="str">
        <f>IF([4]道具信息!G681="","",[4]道具信息!G681)</f>
        <v/>
      </c>
      <c r="H681" s="19" t="str">
        <f>IF([4]道具信息!H681="","",[4]道具信息!H681)</f>
        <v/>
      </c>
      <c r="I681" s="19" t="str">
        <f>IF([4]道具信息!I681="","",[4]道具信息!I681)</f>
        <v/>
      </c>
      <c r="J681" s="19" t="str">
        <f>IF([4]道具信息!J681="","",[4]道具信息!J681)</f>
        <v/>
      </c>
      <c r="K681" s="19" t="str">
        <f>IF([4]道具信息!K681="","",[4]道具信息!K681)</f>
        <v/>
      </c>
      <c r="L681" s="19" t="str">
        <f>IF([4]道具信息!L681="","",[4]道具信息!L681)</f>
        <v/>
      </c>
      <c r="M681" s="19" t="str">
        <f>IF([4]道具信息!M681="","",[4]道具信息!M681)</f>
        <v/>
      </c>
      <c r="N681" s="19" t="str">
        <f>IF([4]道具信息!N681="","",[4]道具信息!N681)</f>
        <v/>
      </c>
      <c r="O681" s="19" t="str">
        <f>IF([4]道具信息!O681="","",[4]道具信息!O681)</f>
        <v/>
      </c>
      <c r="P681" s="19" t="str">
        <f>IF([4]道具信息!P681="","",[4]道具信息!P681)</f>
        <v/>
      </c>
      <c r="Q681" s="19" t="str">
        <f>IF([4]道具信息!Q681="","",[4]道具信息!Q681)</f>
        <v/>
      </c>
      <c r="R681" s="19" t="str">
        <f>IF([4]道具信息!R681="","",[4]道具信息!R681)</f>
        <v/>
      </c>
      <c r="S681" s="19" t="str">
        <f>IF([4]道具信息!S681="","",[4]道具信息!S681)</f>
        <v/>
      </c>
      <c r="T681" s="19" t="str">
        <f>IF([4]道具信息!T681="","",[4]道具信息!T681)</f>
        <v/>
      </c>
      <c r="U681" s="19" t="str">
        <f>IF([4]道具信息!U681="","",[4]道具信息!U681)</f>
        <v/>
      </c>
      <c r="V681" s="19" t="str">
        <f>IF([4]道具信息!V681="","",[4]道具信息!V681)</f>
        <v/>
      </c>
      <c r="W681" s="19" t="str">
        <f>IF([4]道具信息!W681="","",[4]道具信息!W681)</f>
        <v/>
      </c>
      <c r="X681" s="19" t="str">
        <f>IF([4]道具信息!X681="","",[4]道具信息!X681)</f>
        <v/>
      </c>
      <c r="Y681" s="19" t="str">
        <f>IF([4]道具信息!Y681="","",[4]道具信息!Y681)</f>
        <v/>
      </c>
      <c r="Z681" s="19" t="str">
        <f>IF([4]道具信息!Z681="","",[4]道具信息!Z681)</f>
        <v/>
      </c>
    </row>
    <row r="682" spans="1:26" x14ac:dyDescent="0.15">
      <c r="A682" s="19" t="str">
        <f>IF([4]道具信息!A682="","",[4]道具信息!A682)</f>
        <v/>
      </c>
      <c r="B682" s="19" t="str">
        <f>IF([4]道具信息!B682="","",[4]道具信息!B682)</f>
        <v/>
      </c>
      <c r="C682" s="19" t="str">
        <f>IF([4]道具信息!C682="","",[4]道具信息!C682)</f>
        <v/>
      </c>
      <c r="D682" s="19" t="str">
        <f>IF([4]道具信息!D682="","",[4]道具信息!D682)</f>
        <v/>
      </c>
      <c r="E682" s="19" t="str">
        <f>IF([4]道具信息!E682="","",[4]道具信息!E682)</f>
        <v/>
      </c>
      <c r="F682" s="19" t="str">
        <f>IF([4]道具信息!F682="","",[4]道具信息!F682)</f>
        <v/>
      </c>
      <c r="G682" s="19" t="str">
        <f>IF([4]道具信息!G682="","",[4]道具信息!G682)</f>
        <v/>
      </c>
      <c r="H682" s="19" t="str">
        <f>IF([4]道具信息!H682="","",[4]道具信息!H682)</f>
        <v/>
      </c>
      <c r="I682" s="19" t="str">
        <f>IF([4]道具信息!I682="","",[4]道具信息!I682)</f>
        <v/>
      </c>
      <c r="J682" s="19" t="str">
        <f>IF([4]道具信息!J682="","",[4]道具信息!J682)</f>
        <v/>
      </c>
      <c r="K682" s="19" t="str">
        <f>IF([4]道具信息!K682="","",[4]道具信息!K682)</f>
        <v/>
      </c>
      <c r="L682" s="19" t="str">
        <f>IF([4]道具信息!L682="","",[4]道具信息!L682)</f>
        <v/>
      </c>
      <c r="M682" s="19" t="str">
        <f>IF([4]道具信息!M682="","",[4]道具信息!M682)</f>
        <v/>
      </c>
      <c r="N682" s="19" t="str">
        <f>IF([4]道具信息!N682="","",[4]道具信息!N682)</f>
        <v/>
      </c>
      <c r="O682" s="19" t="str">
        <f>IF([4]道具信息!O682="","",[4]道具信息!O682)</f>
        <v/>
      </c>
      <c r="P682" s="19" t="str">
        <f>IF([4]道具信息!P682="","",[4]道具信息!P682)</f>
        <v/>
      </c>
      <c r="Q682" s="19" t="str">
        <f>IF([4]道具信息!Q682="","",[4]道具信息!Q682)</f>
        <v/>
      </c>
      <c r="R682" s="19" t="str">
        <f>IF([4]道具信息!R682="","",[4]道具信息!R682)</f>
        <v/>
      </c>
      <c r="S682" s="19" t="str">
        <f>IF([4]道具信息!S682="","",[4]道具信息!S682)</f>
        <v/>
      </c>
      <c r="T682" s="19" t="str">
        <f>IF([4]道具信息!T682="","",[4]道具信息!T682)</f>
        <v/>
      </c>
      <c r="U682" s="19" t="str">
        <f>IF([4]道具信息!U682="","",[4]道具信息!U682)</f>
        <v/>
      </c>
      <c r="V682" s="19" t="str">
        <f>IF([4]道具信息!V682="","",[4]道具信息!V682)</f>
        <v/>
      </c>
      <c r="W682" s="19" t="str">
        <f>IF([4]道具信息!W682="","",[4]道具信息!W682)</f>
        <v/>
      </c>
      <c r="X682" s="19" t="str">
        <f>IF([4]道具信息!X682="","",[4]道具信息!X682)</f>
        <v/>
      </c>
      <c r="Y682" s="19" t="str">
        <f>IF([4]道具信息!Y682="","",[4]道具信息!Y682)</f>
        <v/>
      </c>
      <c r="Z682" s="19" t="str">
        <f>IF([4]道具信息!Z682="","",[4]道具信息!Z682)</f>
        <v/>
      </c>
    </row>
    <row r="683" spans="1:26" x14ac:dyDescent="0.15">
      <c r="A683" s="19" t="str">
        <f>IF([4]道具信息!A683="","",[4]道具信息!A683)</f>
        <v/>
      </c>
      <c r="B683" s="19" t="str">
        <f>IF([4]道具信息!B683="","",[4]道具信息!B683)</f>
        <v/>
      </c>
      <c r="C683" s="19" t="str">
        <f>IF([4]道具信息!C683="","",[4]道具信息!C683)</f>
        <v/>
      </c>
      <c r="D683" s="19" t="str">
        <f>IF([4]道具信息!D683="","",[4]道具信息!D683)</f>
        <v/>
      </c>
      <c r="E683" s="19" t="str">
        <f>IF([4]道具信息!E683="","",[4]道具信息!E683)</f>
        <v/>
      </c>
      <c r="F683" s="19" t="str">
        <f>IF([4]道具信息!F683="","",[4]道具信息!F683)</f>
        <v/>
      </c>
      <c r="G683" s="19" t="str">
        <f>IF([4]道具信息!G683="","",[4]道具信息!G683)</f>
        <v/>
      </c>
      <c r="H683" s="19" t="str">
        <f>IF([4]道具信息!H683="","",[4]道具信息!H683)</f>
        <v/>
      </c>
      <c r="I683" s="19" t="str">
        <f>IF([4]道具信息!I683="","",[4]道具信息!I683)</f>
        <v/>
      </c>
      <c r="J683" s="19" t="str">
        <f>IF([4]道具信息!J683="","",[4]道具信息!J683)</f>
        <v/>
      </c>
      <c r="K683" s="19" t="str">
        <f>IF([4]道具信息!K683="","",[4]道具信息!K683)</f>
        <v/>
      </c>
      <c r="L683" s="19" t="str">
        <f>IF([4]道具信息!L683="","",[4]道具信息!L683)</f>
        <v/>
      </c>
      <c r="M683" s="19" t="str">
        <f>IF([4]道具信息!M683="","",[4]道具信息!M683)</f>
        <v/>
      </c>
      <c r="N683" s="19" t="str">
        <f>IF([4]道具信息!N683="","",[4]道具信息!N683)</f>
        <v/>
      </c>
      <c r="O683" s="19" t="str">
        <f>IF([4]道具信息!O683="","",[4]道具信息!O683)</f>
        <v/>
      </c>
      <c r="P683" s="19" t="str">
        <f>IF([4]道具信息!P683="","",[4]道具信息!P683)</f>
        <v/>
      </c>
      <c r="Q683" s="19" t="str">
        <f>IF([4]道具信息!Q683="","",[4]道具信息!Q683)</f>
        <v/>
      </c>
      <c r="R683" s="19" t="str">
        <f>IF([4]道具信息!R683="","",[4]道具信息!R683)</f>
        <v/>
      </c>
      <c r="S683" s="19" t="str">
        <f>IF([4]道具信息!S683="","",[4]道具信息!S683)</f>
        <v/>
      </c>
      <c r="T683" s="19" t="str">
        <f>IF([4]道具信息!T683="","",[4]道具信息!T683)</f>
        <v/>
      </c>
      <c r="U683" s="19" t="str">
        <f>IF([4]道具信息!U683="","",[4]道具信息!U683)</f>
        <v/>
      </c>
      <c r="V683" s="19" t="str">
        <f>IF([4]道具信息!V683="","",[4]道具信息!V683)</f>
        <v/>
      </c>
      <c r="W683" s="19" t="str">
        <f>IF([4]道具信息!W683="","",[4]道具信息!W683)</f>
        <v/>
      </c>
      <c r="X683" s="19" t="str">
        <f>IF([4]道具信息!X683="","",[4]道具信息!X683)</f>
        <v/>
      </c>
      <c r="Y683" s="19" t="str">
        <f>IF([4]道具信息!Y683="","",[4]道具信息!Y683)</f>
        <v/>
      </c>
      <c r="Z683" s="19" t="str">
        <f>IF([4]道具信息!Z683="","",[4]道具信息!Z683)</f>
        <v/>
      </c>
    </row>
    <row r="684" spans="1:26" x14ac:dyDescent="0.15">
      <c r="A684" s="19" t="str">
        <f>IF([4]道具信息!A684="","",[4]道具信息!A684)</f>
        <v/>
      </c>
      <c r="B684" s="19" t="str">
        <f>IF([4]道具信息!B684="","",[4]道具信息!B684)</f>
        <v/>
      </c>
      <c r="C684" s="19" t="str">
        <f>IF([4]道具信息!C684="","",[4]道具信息!C684)</f>
        <v/>
      </c>
      <c r="D684" s="19" t="str">
        <f>IF([4]道具信息!D684="","",[4]道具信息!D684)</f>
        <v/>
      </c>
      <c r="E684" s="19" t="str">
        <f>IF([4]道具信息!E684="","",[4]道具信息!E684)</f>
        <v/>
      </c>
      <c r="F684" s="19" t="str">
        <f>IF([4]道具信息!F684="","",[4]道具信息!F684)</f>
        <v/>
      </c>
      <c r="G684" s="19" t="str">
        <f>IF([4]道具信息!G684="","",[4]道具信息!G684)</f>
        <v/>
      </c>
      <c r="H684" s="19" t="str">
        <f>IF([4]道具信息!H684="","",[4]道具信息!H684)</f>
        <v/>
      </c>
      <c r="I684" s="19" t="str">
        <f>IF([4]道具信息!I684="","",[4]道具信息!I684)</f>
        <v/>
      </c>
      <c r="J684" s="19" t="str">
        <f>IF([4]道具信息!J684="","",[4]道具信息!J684)</f>
        <v/>
      </c>
      <c r="K684" s="19" t="str">
        <f>IF([4]道具信息!K684="","",[4]道具信息!K684)</f>
        <v/>
      </c>
      <c r="L684" s="19" t="str">
        <f>IF([4]道具信息!L684="","",[4]道具信息!L684)</f>
        <v/>
      </c>
      <c r="M684" s="19" t="str">
        <f>IF([4]道具信息!M684="","",[4]道具信息!M684)</f>
        <v/>
      </c>
      <c r="N684" s="19" t="str">
        <f>IF([4]道具信息!N684="","",[4]道具信息!N684)</f>
        <v/>
      </c>
      <c r="O684" s="19" t="str">
        <f>IF([4]道具信息!O684="","",[4]道具信息!O684)</f>
        <v/>
      </c>
      <c r="P684" s="19" t="str">
        <f>IF([4]道具信息!P684="","",[4]道具信息!P684)</f>
        <v/>
      </c>
      <c r="Q684" s="19" t="str">
        <f>IF([4]道具信息!Q684="","",[4]道具信息!Q684)</f>
        <v/>
      </c>
      <c r="R684" s="19" t="str">
        <f>IF([4]道具信息!R684="","",[4]道具信息!R684)</f>
        <v/>
      </c>
      <c r="S684" s="19" t="str">
        <f>IF([4]道具信息!S684="","",[4]道具信息!S684)</f>
        <v/>
      </c>
      <c r="T684" s="19" t="str">
        <f>IF([4]道具信息!T684="","",[4]道具信息!T684)</f>
        <v/>
      </c>
      <c r="U684" s="19" t="str">
        <f>IF([4]道具信息!U684="","",[4]道具信息!U684)</f>
        <v/>
      </c>
      <c r="V684" s="19" t="str">
        <f>IF([4]道具信息!V684="","",[4]道具信息!V684)</f>
        <v/>
      </c>
      <c r="W684" s="19" t="str">
        <f>IF([4]道具信息!W684="","",[4]道具信息!W684)</f>
        <v/>
      </c>
      <c r="X684" s="19" t="str">
        <f>IF([4]道具信息!X684="","",[4]道具信息!X684)</f>
        <v/>
      </c>
      <c r="Y684" s="19" t="str">
        <f>IF([4]道具信息!Y684="","",[4]道具信息!Y684)</f>
        <v/>
      </c>
      <c r="Z684" s="19" t="str">
        <f>IF([4]道具信息!Z684="","",[4]道具信息!Z684)</f>
        <v/>
      </c>
    </row>
    <row r="685" spans="1:26" x14ac:dyDescent="0.15">
      <c r="A685" s="19" t="str">
        <f>IF([4]道具信息!A685="","",[4]道具信息!A685)</f>
        <v/>
      </c>
      <c r="B685" s="19" t="str">
        <f>IF([4]道具信息!B685="","",[4]道具信息!B685)</f>
        <v/>
      </c>
      <c r="C685" s="19" t="str">
        <f>IF([4]道具信息!C685="","",[4]道具信息!C685)</f>
        <v/>
      </c>
      <c r="D685" s="19" t="str">
        <f>IF([4]道具信息!D685="","",[4]道具信息!D685)</f>
        <v/>
      </c>
      <c r="E685" s="19" t="str">
        <f>IF([4]道具信息!E685="","",[4]道具信息!E685)</f>
        <v/>
      </c>
      <c r="F685" s="19" t="str">
        <f>IF([4]道具信息!F685="","",[4]道具信息!F685)</f>
        <v/>
      </c>
      <c r="G685" s="19" t="str">
        <f>IF([4]道具信息!G685="","",[4]道具信息!G685)</f>
        <v/>
      </c>
      <c r="H685" s="19" t="str">
        <f>IF([4]道具信息!H685="","",[4]道具信息!H685)</f>
        <v/>
      </c>
      <c r="I685" s="19" t="str">
        <f>IF([4]道具信息!I685="","",[4]道具信息!I685)</f>
        <v/>
      </c>
      <c r="J685" s="19" t="str">
        <f>IF([4]道具信息!J685="","",[4]道具信息!J685)</f>
        <v/>
      </c>
      <c r="K685" s="19" t="str">
        <f>IF([4]道具信息!K685="","",[4]道具信息!K685)</f>
        <v/>
      </c>
      <c r="L685" s="19" t="str">
        <f>IF([4]道具信息!L685="","",[4]道具信息!L685)</f>
        <v/>
      </c>
      <c r="M685" s="19" t="str">
        <f>IF([4]道具信息!M685="","",[4]道具信息!M685)</f>
        <v/>
      </c>
      <c r="N685" s="19" t="str">
        <f>IF([4]道具信息!N685="","",[4]道具信息!N685)</f>
        <v/>
      </c>
      <c r="O685" s="19" t="str">
        <f>IF([4]道具信息!O685="","",[4]道具信息!O685)</f>
        <v/>
      </c>
      <c r="P685" s="19" t="str">
        <f>IF([4]道具信息!P685="","",[4]道具信息!P685)</f>
        <v/>
      </c>
      <c r="Q685" s="19" t="str">
        <f>IF([4]道具信息!Q685="","",[4]道具信息!Q685)</f>
        <v/>
      </c>
      <c r="R685" s="19" t="str">
        <f>IF([4]道具信息!R685="","",[4]道具信息!R685)</f>
        <v/>
      </c>
      <c r="S685" s="19" t="str">
        <f>IF([4]道具信息!S685="","",[4]道具信息!S685)</f>
        <v/>
      </c>
      <c r="T685" s="19" t="str">
        <f>IF([4]道具信息!T685="","",[4]道具信息!T685)</f>
        <v/>
      </c>
      <c r="U685" s="19" t="str">
        <f>IF([4]道具信息!U685="","",[4]道具信息!U685)</f>
        <v/>
      </c>
      <c r="V685" s="19" t="str">
        <f>IF([4]道具信息!V685="","",[4]道具信息!V685)</f>
        <v/>
      </c>
      <c r="W685" s="19" t="str">
        <f>IF([4]道具信息!W685="","",[4]道具信息!W685)</f>
        <v/>
      </c>
      <c r="X685" s="19" t="str">
        <f>IF([4]道具信息!X685="","",[4]道具信息!X685)</f>
        <v/>
      </c>
      <c r="Y685" s="19" t="str">
        <f>IF([4]道具信息!Y685="","",[4]道具信息!Y685)</f>
        <v/>
      </c>
      <c r="Z685" s="19" t="str">
        <f>IF([4]道具信息!Z685="","",[4]道具信息!Z685)</f>
        <v/>
      </c>
    </row>
    <row r="686" spans="1:26" x14ac:dyDescent="0.15">
      <c r="A686" s="19" t="str">
        <f>IF([4]道具信息!A686="","",[4]道具信息!A686)</f>
        <v/>
      </c>
      <c r="B686" s="19" t="str">
        <f>IF([4]道具信息!B686="","",[4]道具信息!B686)</f>
        <v/>
      </c>
      <c r="C686" s="19" t="str">
        <f>IF([4]道具信息!C686="","",[4]道具信息!C686)</f>
        <v/>
      </c>
      <c r="D686" s="19" t="str">
        <f>IF([4]道具信息!D686="","",[4]道具信息!D686)</f>
        <v/>
      </c>
      <c r="E686" s="19" t="str">
        <f>IF([4]道具信息!E686="","",[4]道具信息!E686)</f>
        <v/>
      </c>
      <c r="F686" s="19" t="str">
        <f>IF([4]道具信息!F686="","",[4]道具信息!F686)</f>
        <v/>
      </c>
      <c r="G686" s="19" t="str">
        <f>IF([4]道具信息!G686="","",[4]道具信息!G686)</f>
        <v/>
      </c>
      <c r="H686" s="19" t="str">
        <f>IF([4]道具信息!H686="","",[4]道具信息!H686)</f>
        <v/>
      </c>
      <c r="I686" s="19" t="str">
        <f>IF([4]道具信息!I686="","",[4]道具信息!I686)</f>
        <v/>
      </c>
      <c r="J686" s="19" t="str">
        <f>IF([4]道具信息!J686="","",[4]道具信息!J686)</f>
        <v/>
      </c>
      <c r="K686" s="19" t="str">
        <f>IF([4]道具信息!K686="","",[4]道具信息!K686)</f>
        <v/>
      </c>
      <c r="L686" s="19" t="str">
        <f>IF([4]道具信息!L686="","",[4]道具信息!L686)</f>
        <v/>
      </c>
      <c r="M686" s="19" t="str">
        <f>IF([4]道具信息!M686="","",[4]道具信息!M686)</f>
        <v/>
      </c>
      <c r="N686" s="19" t="str">
        <f>IF([4]道具信息!N686="","",[4]道具信息!N686)</f>
        <v/>
      </c>
      <c r="O686" s="19" t="str">
        <f>IF([4]道具信息!O686="","",[4]道具信息!O686)</f>
        <v/>
      </c>
      <c r="P686" s="19" t="str">
        <f>IF([4]道具信息!P686="","",[4]道具信息!P686)</f>
        <v/>
      </c>
      <c r="Q686" s="19" t="str">
        <f>IF([4]道具信息!Q686="","",[4]道具信息!Q686)</f>
        <v/>
      </c>
      <c r="R686" s="19" t="str">
        <f>IF([4]道具信息!R686="","",[4]道具信息!R686)</f>
        <v/>
      </c>
      <c r="S686" s="19" t="str">
        <f>IF([4]道具信息!S686="","",[4]道具信息!S686)</f>
        <v/>
      </c>
      <c r="T686" s="19" t="str">
        <f>IF([4]道具信息!T686="","",[4]道具信息!T686)</f>
        <v/>
      </c>
      <c r="U686" s="19" t="str">
        <f>IF([4]道具信息!U686="","",[4]道具信息!U686)</f>
        <v/>
      </c>
      <c r="V686" s="19" t="str">
        <f>IF([4]道具信息!V686="","",[4]道具信息!V686)</f>
        <v/>
      </c>
      <c r="W686" s="19" t="str">
        <f>IF([4]道具信息!W686="","",[4]道具信息!W686)</f>
        <v/>
      </c>
      <c r="X686" s="19" t="str">
        <f>IF([4]道具信息!X686="","",[4]道具信息!X686)</f>
        <v/>
      </c>
      <c r="Y686" s="19" t="str">
        <f>IF([4]道具信息!Y686="","",[4]道具信息!Y686)</f>
        <v/>
      </c>
      <c r="Z686" s="19" t="str">
        <f>IF([4]道具信息!Z686="","",[4]道具信息!Z686)</f>
        <v/>
      </c>
    </row>
    <row r="687" spans="1:26" x14ac:dyDescent="0.15">
      <c r="A687" s="19" t="str">
        <f>IF([4]道具信息!A687="","",[4]道具信息!A687)</f>
        <v/>
      </c>
      <c r="B687" s="19" t="str">
        <f>IF([4]道具信息!B687="","",[4]道具信息!B687)</f>
        <v/>
      </c>
      <c r="C687" s="19" t="str">
        <f>IF([4]道具信息!C687="","",[4]道具信息!C687)</f>
        <v/>
      </c>
      <c r="D687" s="19" t="str">
        <f>IF([4]道具信息!D687="","",[4]道具信息!D687)</f>
        <v/>
      </c>
      <c r="E687" s="19" t="str">
        <f>IF([4]道具信息!E687="","",[4]道具信息!E687)</f>
        <v/>
      </c>
      <c r="F687" s="19" t="str">
        <f>IF([4]道具信息!F687="","",[4]道具信息!F687)</f>
        <v/>
      </c>
      <c r="G687" s="19" t="str">
        <f>IF([4]道具信息!G687="","",[4]道具信息!G687)</f>
        <v/>
      </c>
      <c r="H687" s="19" t="str">
        <f>IF([4]道具信息!H687="","",[4]道具信息!H687)</f>
        <v/>
      </c>
      <c r="I687" s="19" t="str">
        <f>IF([4]道具信息!I687="","",[4]道具信息!I687)</f>
        <v/>
      </c>
      <c r="J687" s="19" t="str">
        <f>IF([4]道具信息!J687="","",[4]道具信息!J687)</f>
        <v/>
      </c>
      <c r="K687" s="19" t="str">
        <f>IF([4]道具信息!K687="","",[4]道具信息!K687)</f>
        <v/>
      </c>
      <c r="L687" s="19" t="str">
        <f>IF([4]道具信息!L687="","",[4]道具信息!L687)</f>
        <v/>
      </c>
      <c r="M687" s="19" t="str">
        <f>IF([4]道具信息!M687="","",[4]道具信息!M687)</f>
        <v/>
      </c>
      <c r="N687" s="19" t="str">
        <f>IF([4]道具信息!N687="","",[4]道具信息!N687)</f>
        <v/>
      </c>
      <c r="O687" s="19" t="str">
        <f>IF([4]道具信息!O687="","",[4]道具信息!O687)</f>
        <v/>
      </c>
      <c r="P687" s="19" t="str">
        <f>IF([4]道具信息!P687="","",[4]道具信息!P687)</f>
        <v/>
      </c>
      <c r="Q687" s="19" t="str">
        <f>IF([4]道具信息!Q687="","",[4]道具信息!Q687)</f>
        <v/>
      </c>
      <c r="R687" s="19" t="str">
        <f>IF([4]道具信息!R687="","",[4]道具信息!R687)</f>
        <v/>
      </c>
      <c r="S687" s="19" t="str">
        <f>IF([4]道具信息!S687="","",[4]道具信息!S687)</f>
        <v/>
      </c>
      <c r="T687" s="19" t="str">
        <f>IF([4]道具信息!T687="","",[4]道具信息!T687)</f>
        <v/>
      </c>
      <c r="U687" s="19" t="str">
        <f>IF([4]道具信息!U687="","",[4]道具信息!U687)</f>
        <v/>
      </c>
      <c r="V687" s="19" t="str">
        <f>IF([4]道具信息!V687="","",[4]道具信息!V687)</f>
        <v/>
      </c>
      <c r="W687" s="19" t="str">
        <f>IF([4]道具信息!W687="","",[4]道具信息!W687)</f>
        <v/>
      </c>
      <c r="X687" s="19" t="str">
        <f>IF([4]道具信息!X687="","",[4]道具信息!X687)</f>
        <v/>
      </c>
      <c r="Y687" s="19" t="str">
        <f>IF([4]道具信息!Y687="","",[4]道具信息!Y687)</f>
        <v/>
      </c>
      <c r="Z687" s="19" t="str">
        <f>IF([4]道具信息!Z687="","",[4]道具信息!Z687)</f>
        <v/>
      </c>
    </row>
    <row r="688" spans="1:26" x14ac:dyDescent="0.15">
      <c r="A688" s="19" t="str">
        <f>IF([4]道具信息!A688="","",[4]道具信息!A688)</f>
        <v/>
      </c>
      <c r="B688" s="19" t="str">
        <f>IF([4]道具信息!B688="","",[4]道具信息!B688)</f>
        <v/>
      </c>
      <c r="C688" s="19" t="str">
        <f>IF([4]道具信息!C688="","",[4]道具信息!C688)</f>
        <v/>
      </c>
      <c r="D688" s="19" t="str">
        <f>IF([4]道具信息!D688="","",[4]道具信息!D688)</f>
        <v/>
      </c>
      <c r="E688" s="19" t="str">
        <f>IF([4]道具信息!E688="","",[4]道具信息!E688)</f>
        <v/>
      </c>
      <c r="F688" s="19" t="str">
        <f>IF([4]道具信息!F688="","",[4]道具信息!F688)</f>
        <v/>
      </c>
      <c r="G688" s="19" t="str">
        <f>IF([4]道具信息!G688="","",[4]道具信息!G688)</f>
        <v/>
      </c>
      <c r="H688" s="19" t="str">
        <f>IF([4]道具信息!H688="","",[4]道具信息!H688)</f>
        <v/>
      </c>
      <c r="I688" s="19" t="str">
        <f>IF([4]道具信息!I688="","",[4]道具信息!I688)</f>
        <v/>
      </c>
      <c r="J688" s="19" t="str">
        <f>IF([4]道具信息!J688="","",[4]道具信息!J688)</f>
        <v/>
      </c>
      <c r="K688" s="19" t="str">
        <f>IF([4]道具信息!K688="","",[4]道具信息!K688)</f>
        <v/>
      </c>
      <c r="L688" s="19" t="str">
        <f>IF([4]道具信息!L688="","",[4]道具信息!L688)</f>
        <v/>
      </c>
      <c r="M688" s="19" t="str">
        <f>IF([4]道具信息!M688="","",[4]道具信息!M688)</f>
        <v/>
      </c>
      <c r="N688" s="19" t="str">
        <f>IF([4]道具信息!N688="","",[4]道具信息!N688)</f>
        <v/>
      </c>
      <c r="O688" s="19" t="str">
        <f>IF([4]道具信息!O688="","",[4]道具信息!O688)</f>
        <v/>
      </c>
      <c r="P688" s="19" t="str">
        <f>IF([4]道具信息!P688="","",[4]道具信息!P688)</f>
        <v/>
      </c>
      <c r="Q688" s="19" t="str">
        <f>IF([4]道具信息!Q688="","",[4]道具信息!Q688)</f>
        <v/>
      </c>
      <c r="R688" s="19" t="str">
        <f>IF([4]道具信息!R688="","",[4]道具信息!R688)</f>
        <v/>
      </c>
      <c r="S688" s="19" t="str">
        <f>IF([4]道具信息!S688="","",[4]道具信息!S688)</f>
        <v/>
      </c>
      <c r="T688" s="19" t="str">
        <f>IF([4]道具信息!T688="","",[4]道具信息!T688)</f>
        <v/>
      </c>
      <c r="U688" s="19" t="str">
        <f>IF([4]道具信息!U688="","",[4]道具信息!U688)</f>
        <v/>
      </c>
      <c r="V688" s="19" t="str">
        <f>IF([4]道具信息!V688="","",[4]道具信息!V688)</f>
        <v/>
      </c>
      <c r="W688" s="19" t="str">
        <f>IF([4]道具信息!W688="","",[4]道具信息!W688)</f>
        <v/>
      </c>
      <c r="X688" s="19" t="str">
        <f>IF([4]道具信息!X688="","",[4]道具信息!X688)</f>
        <v/>
      </c>
      <c r="Y688" s="19" t="str">
        <f>IF([4]道具信息!Y688="","",[4]道具信息!Y688)</f>
        <v/>
      </c>
      <c r="Z688" s="19" t="str">
        <f>IF([4]道具信息!Z688="","",[4]道具信息!Z688)</f>
        <v/>
      </c>
    </row>
    <row r="689" spans="1:26" x14ac:dyDescent="0.15">
      <c r="A689" s="19" t="str">
        <f>IF([4]道具信息!A689="","",[4]道具信息!A689)</f>
        <v/>
      </c>
      <c r="B689" s="19" t="str">
        <f>IF([4]道具信息!B689="","",[4]道具信息!B689)</f>
        <v/>
      </c>
      <c r="C689" s="19" t="str">
        <f>IF([4]道具信息!C689="","",[4]道具信息!C689)</f>
        <v/>
      </c>
      <c r="D689" s="19" t="str">
        <f>IF([4]道具信息!D689="","",[4]道具信息!D689)</f>
        <v/>
      </c>
      <c r="E689" s="19" t="str">
        <f>IF([4]道具信息!E689="","",[4]道具信息!E689)</f>
        <v/>
      </c>
      <c r="F689" s="19" t="str">
        <f>IF([4]道具信息!F689="","",[4]道具信息!F689)</f>
        <v/>
      </c>
      <c r="G689" s="19" t="str">
        <f>IF([4]道具信息!G689="","",[4]道具信息!G689)</f>
        <v/>
      </c>
      <c r="H689" s="19" t="str">
        <f>IF([4]道具信息!H689="","",[4]道具信息!H689)</f>
        <v/>
      </c>
      <c r="I689" s="19" t="str">
        <f>IF([4]道具信息!I689="","",[4]道具信息!I689)</f>
        <v/>
      </c>
      <c r="J689" s="19" t="str">
        <f>IF([4]道具信息!J689="","",[4]道具信息!J689)</f>
        <v/>
      </c>
      <c r="K689" s="19" t="str">
        <f>IF([4]道具信息!K689="","",[4]道具信息!K689)</f>
        <v/>
      </c>
      <c r="L689" s="19" t="str">
        <f>IF([4]道具信息!L689="","",[4]道具信息!L689)</f>
        <v/>
      </c>
      <c r="M689" s="19" t="str">
        <f>IF([4]道具信息!M689="","",[4]道具信息!M689)</f>
        <v/>
      </c>
      <c r="N689" s="19" t="str">
        <f>IF([4]道具信息!N689="","",[4]道具信息!N689)</f>
        <v/>
      </c>
      <c r="O689" s="19" t="str">
        <f>IF([4]道具信息!O689="","",[4]道具信息!O689)</f>
        <v/>
      </c>
      <c r="P689" s="19" t="str">
        <f>IF([4]道具信息!P689="","",[4]道具信息!P689)</f>
        <v/>
      </c>
      <c r="Q689" s="19" t="str">
        <f>IF([4]道具信息!Q689="","",[4]道具信息!Q689)</f>
        <v/>
      </c>
      <c r="R689" s="19" t="str">
        <f>IF([4]道具信息!R689="","",[4]道具信息!R689)</f>
        <v/>
      </c>
      <c r="S689" s="19" t="str">
        <f>IF([4]道具信息!S689="","",[4]道具信息!S689)</f>
        <v/>
      </c>
      <c r="T689" s="19" t="str">
        <f>IF([4]道具信息!T689="","",[4]道具信息!T689)</f>
        <v/>
      </c>
      <c r="U689" s="19" t="str">
        <f>IF([4]道具信息!U689="","",[4]道具信息!U689)</f>
        <v/>
      </c>
      <c r="V689" s="19" t="str">
        <f>IF([4]道具信息!V689="","",[4]道具信息!V689)</f>
        <v/>
      </c>
      <c r="W689" s="19" t="str">
        <f>IF([4]道具信息!W689="","",[4]道具信息!W689)</f>
        <v/>
      </c>
      <c r="X689" s="19" t="str">
        <f>IF([4]道具信息!X689="","",[4]道具信息!X689)</f>
        <v/>
      </c>
      <c r="Y689" s="19" t="str">
        <f>IF([4]道具信息!Y689="","",[4]道具信息!Y689)</f>
        <v/>
      </c>
      <c r="Z689" s="19" t="str">
        <f>IF([4]道具信息!Z689="","",[4]道具信息!Z689)</f>
        <v/>
      </c>
    </row>
    <row r="690" spans="1:26" x14ac:dyDescent="0.15">
      <c r="A690" s="19" t="str">
        <f>IF([4]道具信息!A690="","",[4]道具信息!A690)</f>
        <v/>
      </c>
      <c r="B690" s="19" t="str">
        <f>IF([4]道具信息!B690="","",[4]道具信息!B690)</f>
        <v/>
      </c>
      <c r="C690" s="19" t="str">
        <f>IF([4]道具信息!C690="","",[4]道具信息!C690)</f>
        <v/>
      </c>
      <c r="D690" s="19" t="str">
        <f>IF([4]道具信息!D690="","",[4]道具信息!D690)</f>
        <v/>
      </c>
      <c r="E690" s="19" t="str">
        <f>IF([4]道具信息!E690="","",[4]道具信息!E690)</f>
        <v/>
      </c>
      <c r="F690" s="19" t="str">
        <f>IF([4]道具信息!F690="","",[4]道具信息!F690)</f>
        <v/>
      </c>
      <c r="G690" s="19" t="str">
        <f>IF([4]道具信息!G690="","",[4]道具信息!G690)</f>
        <v/>
      </c>
      <c r="H690" s="19" t="str">
        <f>IF([4]道具信息!H690="","",[4]道具信息!H690)</f>
        <v/>
      </c>
      <c r="I690" s="19" t="str">
        <f>IF([4]道具信息!I690="","",[4]道具信息!I690)</f>
        <v/>
      </c>
      <c r="J690" s="19" t="str">
        <f>IF([4]道具信息!J690="","",[4]道具信息!J690)</f>
        <v/>
      </c>
      <c r="K690" s="19" t="str">
        <f>IF([4]道具信息!K690="","",[4]道具信息!K690)</f>
        <v/>
      </c>
      <c r="L690" s="19" t="str">
        <f>IF([4]道具信息!L690="","",[4]道具信息!L690)</f>
        <v/>
      </c>
      <c r="M690" s="19" t="str">
        <f>IF([4]道具信息!M690="","",[4]道具信息!M690)</f>
        <v/>
      </c>
      <c r="N690" s="19" t="str">
        <f>IF([4]道具信息!N690="","",[4]道具信息!N690)</f>
        <v/>
      </c>
      <c r="O690" s="19" t="str">
        <f>IF([4]道具信息!O690="","",[4]道具信息!O690)</f>
        <v/>
      </c>
      <c r="P690" s="19" t="str">
        <f>IF([4]道具信息!P690="","",[4]道具信息!P690)</f>
        <v/>
      </c>
      <c r="Q690" s="19" t="str">
        <f>IF([4]道具信息!Q690="","",[4]道具信息!Q690)</f>
        <v/>
      </c>
      <c r="R690" s="19" t="str">
        <f>IF([4]道具信息!R690="","",[4]道具信息!R690)</f>
        <v/>
      </c>
      <c r="S690" s="19" t="str">
        <f>IF([4]道具信息!S690="","",[4]道具信息!S690)</f>
        <v/>
      </c>
      <c r="T690" s="19" t="str">
        <f>IF([4]道具信息!T690="","",[4]道具信息!T690)</f>
        <v/>
      </c>
      <c r="U690" s="19" t="str">
        <f>IF([4]道具信息!U690="","",[4]道具信息!U690)</f>
        <v/>
      </c>
      <c r="V690" s="19" t="str">
        <f>IF([4]道具信息!V690="","",[4]道具信息!V690)</f>
        <v/>
      </c>
      <c r="W690" s="19" t="str">
        <f>IF([4]道具信息!W690="","",[4]道具信息!W690)</f>
        <v/>
      </c>
      <c r="X690" s="19" t="str">
        <f>IF([4]道具信息!X690="","",[4]道具信息!X690)</f>
        <v/>
      </c>
      <c r="Y690" s="19" t="str">
        <f>IF([4]道具信息!Y690="","",[4]道具信息!Y690)</f>
        <v/>
      </c>
      <c r="Z690" s="19" t="str">
        <f>IF([4]道具信息!Z690="","",[4]道具信息!Z690)</f>
        <v/>
      </c>
    </row>
    <row r="691" spans="1:26" x14ac:dyDescent="0.15">
      <c r="A691" s="19" t="str">
        <f>IF([4]道具信息!A691="","",[4]道具信息!A691)</f>
        <v/>
      </c>
      <c r="B691" s="19" t="str">
        <f>IF([4]道具信息!B691="","",[4]道具信息!B691)</f>
        <v/>
      </c>
      <c r="C691" s="19" t="str">
        <f>IF([4]道具信息!C691="","",[4]道具信息!C691)</f>
        <v/>
      </c>
      <c r="D691" s="19" t="str">
        <f>IF([4]道具信息!D691="","",[4]道具信息!D691)</f>
        <v/>
      </c>
      <c r="E691" s="19" t="str">
        <f>IF([4]道具信息!E691="","",[4]道具信息!E691)</f>
        <v/>
      </c>
      <c r="F691" s="19" t="str">
        <f>IF([4]道具信息!F691="","",[4]道具信息!F691)</f>
        <v/>
      </c>
      <c r="G691" s="19" t="str">
        <f>IF([4]道具信息!G691="","",[4]道具信息!G691)</f>
        <v/>
      </c>
      <c r="H691" s="19" t="str">
        <f>IF([4]道具信息!H691="","",[4]道具信息!H691)</f>
        <v/>
      </c>
      <c r="I691" s="19" t="str">
        <f>IF([4]道具信息!I691="","",[4]道具信息!I691)</f>
        <v/>
      </c>
      <c r="J691" s="19" t="str">
        <f>IF([4]道具信息!J691="","",[4]道具信息!J691)</f>
        <v/>
      </c>
      <c r="K691" s="19" t="str">
        <f>IF([4]道具信息!K691="","",[4]道具信息!K691)</f>
        <v/>
      </c>
      <c r="L691" s="19" t="str">
        <f>IF([4]道具信息!L691="","",[4]道具信息!L691)</f>
        <v/>
      </c>
      <c r="M691" s="19" t="str">
        <f>IF([4]道具信息!M691="","",[4]道具信息!M691)</f>
        <v/>
      </c>
      <c r="N691" s="19" t="str">
        <f>IF([4]道具信息!N691="","",[4]道具信息!N691)</f>
        <v/>
      </c>
      <c r="O691" s="19" t="str">
        <f>IF([4]道具信息!O691="","",[4]道具信息!O691)</f>
        <v/>
      </c>
      <c r="P691" s="19" t="str">
        <f>IF([4]道具信息!P691="","",[4]道具信息!P691)</f>
        <v/>
      </c>
      <c r="Q691" s="19" t="str">
        <f>IF([4]道具信息!Q691="","",[4]道具信息!Q691)</f>
        <v/>
      </c>
      <c r="R691" s="19" t="str">
        <f>IF([4]道具信息!R691="","",[4]道具信息!R691)</f>
        <v/>
      </c>
      <c r="S691" s="19" t="str">
        <f>IF([4]道具信息!S691="","",[4]道具信息!S691)</f>
        <v/>
      </c>
      <c r="T691" s="19" t="str">
        <f>IF([4]道具信息!T691="","",[4]道具信息!T691)</f>
        <v/>
      </c>
      <c r="U691" s="19" t="str">
        <f>IF([4]道具信息!U691="","",[4]道具信息!U691)</f>
        <v/>
      </c>
      <c r="V691" s="19" t="str">
        <f>IF([4]道具信息!V691="","",[4]道具信息!V691)</f>
        <v/>
      </c>
      <c r="W691" s="19" t="str">
        <f>IF([4]道具信息!W691="","",[4]道具信息!W691)</f>
        <v/>
      </c>
      <c r="X691" s="19" t="str">
        <f>IF([4]道具信息!X691="","",[4]道具信息!X691)</f>
        <v/>
      </c>
      <c r="Y691" s="19" t="str">
        <f>IF([4]道具信息!Y691="","",[4]道具信息!Y691)</f>
        <v/>
      </c>
      <c r="Z691" s="19" t="str">
        <f>IF([4]道具信息!Z691="","",[4]道具信息!Z691)</f>
        <v/>
      </c>
    </row>
    <row r="692" spans="1:26" x14ac:dyDescent="0.15">
      <c r="A692" s="19" t="str">
        <f>IF([4]道具信息!A692="","",[4]道具信息!A692)</f>
        <v/>
      </c>
      <c r="B692" s="19" t="str">
        <f>IF([4]道具信息!B692="","",[4]道具信息!B692)</f>
        <v/>
      </c>
      <c r="C692" s="19" t="str">
        <f>IF([4]道具信息!C692="","",[4]道具信息!C692)</f>
        <v/>
      </c>
      <c r="D692" s="19" t="str">
        <f>IF([4]道具信息!D692="","",[4]道具信息!D692)</f>
        <v/>
      </c>
      <c r="E692" s="19" t="str">
        <f>IF([4]道具信息!E692="","",[4]道具信息!E692)</f>
        <v/>
      </c>
      <c r="F692" s="19" t="str">
        <f>IF([4]道具信息!F692="","",[4]道具信息!F692)</f>
        <v/>
      </c>
      <c r="G692" s="19" t="str">
        <f>IF([4]道具信息!G692="","",[4]道具信息!G692)</f>
        <v/>
      </c>
      <c r="H692" s="19" t="str">
        <f>IF([4]道具信息!H692="","",[4]道具信息!H692)</f>
        <v/>
      </c>
      <c r="I692" s="19" t="str">
        <f>IF([4]道具信息!I692="","",[4]道具信息!I692)</f>
        <v/>
      </c>
      <c r="J692" s="19" t="str">
        <f>IF([4]道具信息!J692="","",[4]道具信息!J692)</f>
        <v/>
      </c>
      <c r="K692" s="19" t="str">
        <f>IF([4]道具信息!K692="","",[4]道具信息!K692)</f>
        <v/>
      </c>
      <c r="L692" s="19" t="str">
        <f>IF([4]道具信息!L692="","",[4]道具信息!L692)</f>
        <v/>
      </c>
      <c r="M692" s="19" t="str">
        <f>IF([4]道具信息!M692="","",[4]道具信息!M692)</f>
        <v/>
      </c>
      <c r="N692" s="19" t="str">
        <f>IF([4]道具信息!N692="","",[4]道具信息!N692)</f>
        <v/>
      </c>
      <c r="O692" s="19" t="str">
        <f>IF([4]道具信息!O692="","",[4]道具信息!O692)</f>
        <v/>
      </c>
      <c r="P692" s="19" t="str">
        <f>IF([4]道具信息!P692="","",[4]道具信息!P692)</f>
        <v/>
      </c>
      <c r="Q692" s="19" t="str">
        <f>IF([4]道具信息!Q692="","",[4]道具信息!Q692)</f>
        <v/>
      </c>
      <c r="R692" s="19" t="str">
        <f>IF([4]道具信息!R692="","",[4]道具信息!R692)</f>
        <v/>
      </c>
      <c r="S692" s="19" t="str">
        <f>IF([4]道具信息!S692="","",[4]道具信息!S692)</f>
        <v/>
      </c>
      <c r="T692" s="19" t="str">
        <f>IF([4]道具信息!T692="","",[4]道具信息!T692)</f>
        <v/>
      </c>
      <c r="U692" s="19" t="str">
        <f>IF([4]道具信息!U692="","",[4]道具信息!U692)</f>
        <v/>
      </c>
      <c r="V692" s="19" t="str">
        <f>IF([4]道具信息!V692="","",[4]道具信息!V692)</f>
        <v/>
      </c>
      <c r="W692" s="19" t="str">
        <f>IF([4]道具信息!W692="","",[4]道具信息!W692)</f>
        <v/>
      </c>
      <c r="X692" s="19" t="str">
        <f>IF([4]道具信息!X692="","",[4]道具信息!X692)</f>
        <v/>
      </c>
      <c r="Y692" s="19" t="str">
        <f>IF([4]道具信息!Y692="","",[4]道具信息!Y692)</f>
        <v/>
      </c>
      <c r="Z692" s="19" t="str">
        <f>IF([4]道具信息!Z692="","",[4]道具信息!Z692)</f>
        <v/>
      </c>
    </row>
    <row r="693" spans="1:26" x14ac:dyDescent="0.15">
      <c r="A693" s="19" t="str">
        <f>IF([4]道具信息!A693="","",[4]道具信息!A693)</f>
        <v/>
      </c>
      <c r="B693" s="19" t="str">
        <f>IF([4]道具信息!B693="","",[4]道具信息!B693)</f>
        <v/>
      </c>
      <c r="C693" s="19" t="str">
        <f>IF([4]道具信息!C693="","",[4]道具信息!C693)</f>
        <v/>
      </c>
      <c r="D693" s="19" t="str">
        <f>IF([4]道具信息!D693="","",[4]道具信息!D693)</f>
        <v/>
      </c>
      <c r="E693" s="19" t="str">
        <f>IF([4]道具信息!E693="","",[4]道具信息!E693)</f>
        <v/>
      </c>
      <c r="F693" s="19" t="str">
        <f>IF([4]道具信息!F693="","",[4]道具信息!F693)</f>
        <v/>
      </c>
      <c r="G693" s="19" t="str">
        <f>IF([4]道具信息!G693="","",[4]道具信息!G693)</f>
        <v/>
      </c>
      <c r="H693" s="19" t="str">
        <f>IF([4]道具信息!H693="","",[4]道具信息!H693)</f>
        <v/>
      </c>
      <c r="I693" s="19" t="str">
        <f>IF([4]道具信息!I693="","",[4]道具信息!I693)</f>
        <v/>
      </c>
      <c r="J693" s="19" t="str">
        <f>IF([4]道具信息!J693="","",[4]道具信息!J693)</f>
        <v/>
      </c>
      <c r="K693" s="19" t="str">
        <f>IF([4]道具信息!K693="","",[4]道具信息!K693)</f>
        <v/>
      </c>
      <c r="L693" s="19" t="str">
        <f>IF([4]道具信息!L693="","",[4]道具信息!L693)</f>
        <v/>
      </c>
      <c r="M693" s="19" t="str">
        <f>IF([4]道具信息!M693="","",[4]道具信息!M693)</f>
        <v/>
      </c>
      <c r="N693" s="19" t="str">
        <f>IF([4]道具信息!N693="","",[4]道具信息!N693)</f>
        <v/>
      </c>
      <c r="O693" s="19" t="str">
        <f>IF([4]道具信息!O693="","",[4]道具信息!O693)</f>
        <v/>
      </c>
      <c r="P693" s="19" t="str">
        <f>IF([4]道具信息!P693="","",[4]道具信息!P693)</f>
        <v/>
      </c>
      <c r="Q693" s="19" t="str">
        <f>IF([4]道具信息!Q693="","",[4]道具信息!Q693)</f>
        <v/>
      </c>
      <c r="R693" s="19" t="str">
        <f>IF([4]道具信息!R693="","",[4]道具信息!R693)</f>
        <v/>
      </c>
      <c r="S693" s="19" t="str">
        <f>IF([4]道具信息!S693="","",[4]道具信息!S693)</f>
        <v/>
      </c>
      <c r="T693" s="19" t="str">
        <f>IF([4]道具信息!T693="","",[4]道具信息!T693)</f>
        <v/>
      </c>
      <c r="U693" s="19" t="str">
        <f>IF([4]道具信息!U693="","",[4]道具信息!U693)</f>
        <v/>
      </c>
      <c r="V693" s="19" t="str">
        <f>IF([4]道具信息!V693="","",[4]道具信息!V693)</f>
        <v/>
      </c>
      <c r="W693" s="19" t="str">
        <f>IF([4]道具信息!W693="","",[4]道具信息!W693)</f>
        <v/>
      </c>
      <c r="X693" s="19" t="str">
        <f>IF([4]道具信息!X693="","",[4]道具信息!X693)</f>
        <v/>
      </c>
      <c r="Y693" s="19" t="str">
        <f>IF([4]道具信息!Y693="","",[4]道具信息!Y693)</f>
        <v/>
      </c>
      <c r="Z693" s="19" t="str">
        <f>IF([4]道具信息!Z693="","",[4]道具信息!Z693)</f>
        <v/>
      </c>
    </row>
    <row r="694" spans="1:26" x14ac:dyDescent="0.15">
      <c r="A694" s="19" t="str">
        <f>IF([4]道具信息!A694="","",[4]道具信息!A694)</f>
        <v/>
      </c>
      <c r="B694" s="19" t="str">
        <f>IF([4]道具信息!B694="","",[4]道具信息!B694)</f>
        <v/>
      </c>
      <c r="C694" s="19" t="str">
        <f>IF([4]道具信息!C694="","",[4]道具信息!C694)</f>
        <v/>
      </c>
      <c r="D694" s="19" t="str">
        <f>IF([4]道具信息!D694="","",[4]道具信息!D694)</f>
        <v/>
      </c>
      <c r="E694" s="19" t="str">
        <f>IF([4]道具信息!E694="","",[4]道具信息!E694)</f>
        <v/>
      </c>
      <c r="F694" s="19" t="str">
        <f>IF([4]道具信息!F694="","",[4]道具信息!F694)</f>
        <v/>
      </c>
      <c r="G694" s="19" t="str">
        <f>IF([4]道具信息!G694="","",[4]道具信息!G694)</f>
        <v/>
      </c>
      <c r="H694" s="19" t="str">
        <f>IF([4]道具信息!H694="","",[4]道具信息!H694)</f>
        <v/>
      </c>
      <c r="I694" s="19" t="str">
        <f>IF([4]道具信息!I694="","",[4]道具信息!I694)</f>
        <v/>
      </c>
      <c r="J694" s="19" t="str">
        <f>IF([4]道具信息!J694="","",[4]道具信息!J694)</f>
        <v/>
      </c>
      <c r="K694" s="19" t="str">
        <f>IF([4]道具信息!K694="","",[4]道具信息!K694)</f>
        <v/>
      </c>
      <c r="L694" s="19" t="str">
        <f>IF([4]道具信息!L694="","",[4]道具信息!L694)</f>
        <v/>
      </c>
      <c r="M694" s="19" t="str">
        <f>IF([4]道具信息!M694="","",[4]道具信息!M694)</f>
        <v/>
      </c>
      <c r="N694" s="19" t="str">
        <f>IF([4]道具信息!N694="","",[4]道具信息!N694)</f>
        <v/>
      </c>
      <c r="O694" s="19" t="str">
        <f>IF([4]道具信息!O694="","",[4]道具信息!O694)</f>
        <v/>
      </c>
      <c r="P694" s="19" t="str">
        <f>IF([4]道具信息!P694="","",[4]道具信息!P694)</f>
        <v/>
      </c>
      <c r="Q694" s="19" t="str">
        <f>IF([4]道具信息!Q694="","",[4]道具信息!Q694)</f>
        <v/>
      </c>
      <c r="R694" s="19" t="str">
        <f>IF([4]道具信息!R694="","",[4]道具信息!R694)</f>
        <v/>
      </c>
      <c r="S694" s="19" t="str">
        <f>IF([4]道具信息!S694="","",[4]道具信息!S694)</f>
        <v/>
      </c>
      <c r="T694" s="19" t="str">
        <f>IF([4]道具信息!T694="","",[4]道具信息!T694)</f>
        <v/>
      </c>
      <c r="U694" s="19" t="str">
        <f>IF([4]道具信息!U694="","",[4]道具信息!U694)</f>
        <v/>
      </c>
      <c r="V694" s="19" t="str">
        <f>IF([4]道具信息!V694="","",[4]道具信息!V694)</f>
        <v/>
      </c>
      <c r="W694" s="19" t="str">
        <f>IF([4]道具信息!W694="","",[4]道具信息!W694)</f>
        <v/>
      </c>
      <c r="X694" s="19" t="str">
        <f>IF([4]道具信息!X694="","",[4]道具信息!X694)</f>
        <v/>
      </c>
      <c r="Y694" s="19" t="str">
        <f>IF([4]道具信息!Y694="","",[4]道具信息!Y694)</f>
        <v/>
      </c>
      <c r="Z694" s="19" t="str">
        <f>IF([4]道具信息!Z694="","",[4]道具信息!Z694)</f>
        <v/>
      </c>
    </row>
    <row r="695" spans="1:26" x14ac:dyDescent="0.15">
      <c r="A695" s="19" t="str">
        <f>IF([4]道具信息!A695="","",[4]道具信息!A695)</f>
        <v/>
      </c>
      <c r="B695" s="19" t="str">
        <f>IF([4]道具信息!B695="","",[4]道具信息!B695)</f>
        <v/>
      </c>
      <c r="C695" s="19" t="str">
        <f>IF([4]道具信息!C695="","",[4]道具信息!C695)</f>
        <v/>
      </c>
      <c r="D695" s="19" t="str">
        <f>IF([4]道具信息!D695="","",[4]道具信息!D695)</f>
        <v/>
      </c>
      <c r="E695" s="19" t="str">
        <f>IF([4]道具信息!E695="","",[4]道具信息!E695)</f>
        <v/>
      </c>
      <c r="F695" s="19" t="str">
        <f>IF([4]道具信息!F695="","",[4]道具信息!F695)</f>
        <v/>
      </c>
      <c r="G695" s="19" t="str">
        <f>IF([4]道具信息!G695="","",[4]道具信息!G695)</f>
        <v/>
      </c>
      <c r="H695" s="19" t="str">
        <f>IF([4]道具信息!H695="","",[4]道具信息!H695)</f>
        <v/>
      </c>
      <c r="I695" s="19" t="str">
        <f>IF([4]道具信息!I695="","",[4]道具信息!I695)</f>
        <v/>
      </c>
      <c r="J695" s="19" t="str">
        <f>IF([4]道具信息!J695="","",[4]道具信息!J695)</f>
        <v/>
      </c>
      <c r="K695" s="19" t="str">
        <f>IF([4]道具信息!K695="","",[4]道具信息!K695)</f>
        <v/>
      </c>
      <c r="L695" s="19" t="str">
        <f>IF([4]道具信息!L695="","",[4]道具信息!L695)</f>
        <v/>
      </c>
      <c r="M695" s="19" t="str">
        <f>IF([4]道具信息!M695="","",[4]道具信息!M695)</f>
        <v/>
      </c>
      <c r="N695" s="19" t="str">
        <f>IF([4]道具信息!N695="","",[4]道具信息!N695)</f>
        <v/>
      </c>
      <c r="O695" s="19" t="str">
        <f>IF([4]道具信息!O695="","",[4]道具信息!O695)</f>
        <v/>
      </c>
      <c r="P695" s="19" t="str">
        <f>IF([4]道具信息!P695="","",[4]道具信息!P695)</f>
        <v/>
      </c>
      <c r="Q695" s="19" t="str">
        <f>IF([4]道具信息!Q695="","",[4]道具信息!Q695)</f>
        <v/>
      </c>
      <c r="R695" s="19" t="str">
        <f>IF([4]道具信息!R695="","",[4]道具信息!R695)</f>
        <v/>
      </c>
      <c r="S695" s="19" t="str">
        <f>IF([4]道具信息!S695="","",[4]道具信息!S695)</f>
        <v/>
      </c>
      <c r="T695" s="19" t="str">
        <f>IF([4]道具信息!T695="","",[4]道具信息!T695)</f>
        <v/>
      </c>
      <c r="U695" s="19" t="str">
        <f>IF([4]道具信息!U695="","",[4]道具信息!U695)</f>
        <v/>
      </c>
      <c r="V695" s="19" t="str">
        <f>IF([4]道具信息!V695="","",[4]道具信息!V695)</f>
        <v/>
      </c>
      <c r="W695" s="19" t="str">
        <f>IF([4]道具信息!W695="","",[4]道具信息!W695)</f>
        <v/>
      </c>
      <c r="X695" s="19" t="str">
        <f>IF([4]道具信息!X695="","",[4]道具信息!X695)</f>
        <v/>
      </c>
      <c r="Y695" s="19" t="str">
        <f>IF([4]道具信息!Y695="","",[4]道具信息!Y695)</f>
        <v/>
      </c>
      <c r="Z695" s="19" t="str">
        <f>IF([4]道具信息!Z695="","",[4]道具信息!Z695)</f>
        <v/>
      </c>
    </row>
    <row r="696" spans="1:26" x14ac:dyDescent="0.15">
      <c r="A696" s="19" t="str">
        <f>IF([4]道具信息!A696="","",[4]道具信息!A696)</f>
        <v/>
      </c>
      <c r="B696" s="19" t="str">
        <f>IF([4]道具信息!B696="","",[4]道具信息!B696)</f>
        <v/>
      </c>
      <c r="C696" s="19" t="str">
        <f>IF([4]道具信息!C696="","",[4]道具信息!C696)</f>
        <v/>
      </c>
      <c r="D696" s="19" t="str">
        <f>IF([4]道具信息!D696="","",[4]道具信息!D696)</f>
        <v/>
      </c>
      <c r="E696" s="19" t="str">
        <f>IF([4]道具信息!E696="","",[4]道具信息!E696)</f>
        <v/>
      </c>
      <c r="F696" s="19" t="str">
        <f>IF([4]道具信息!F696="","",[4]道具信息!F696)</f>
        <v/>
      </c>
      <c r="G696" s="19" t="str">
        <f>IF([4]道具信息!G696="","",[4]道具信息!G696)</f>
        <v/>
      </c>
      <c r="H696" s="19" t="str">
        <f>IF([4]道具信息!H696="","",[4]道具信息!H696)</f>
        <v/>
      </c>
      <c r="I696" s="19" t="str">
        <f>IF([4]道具信息!I696="","",[4]道具信息!I696)</f>
        <v/>
      </c>
      <c r="J696" s="19" t="str">
        <f>IF([4]道具信息!J696="","",[4]道具信息!J696)</f>
        <v/>
      </c>
      <c r="K696" s="19" t="str">
        <f>IF([4]道具信息!K696="","",[4]道具信息!K696)</f>
        <v/>
      </c>
      <c r="L696" s="19" t="str">
        <f>IF([4]道具信息!L696="","",[4]道具信息!L696)</f>
        <v/>
      </c>
      <c r="M696" s="19" t="str">
        <f>IF([4]道具信息!M696="","",[4]道具信息!M696)</f>
        <v/>
      </c>
      <c r="N696" s="19" t="str">
        <f>IF([4]道具信息!N696="","",[4]道具信息!N696)</f>
        <v/>
      </c>
      <c r="O696" s="19" t="str">
        <f>IF([4]道具信息!O696="","",[4]道具信息!O696)</f>
        <v/>
      </c>
      <c r="P696" s="19" t="str">
        <f>IF([4]道具信息!P696="","",[4]道具信息!P696)</f>
        <v/>
      </c>
      <c r="Q696" s="19" t="str">
        <f>IF([4]道具信息!Q696="","",[4]道具信息!Q696)</f>
        <v/>
      </c>
      <c r="R696" s="19" t="str">
        <f>IF([4]道具信息!R696="","",[4]道具信息!R696)</f>
        <v/>
      </c>
      <c r="S696" s="19" t="str">
        <f>IF([4]道具信息!S696="","",[4]道具信息!S696)</f>
        <v/>
      </c>
      <c r="T696" s="19" t="str">
        <f>IF([4]道具信息!T696="","",[4]道具信息!T696)</f>
        <v/>
      </c>
      <c r="U696" s="19" t="str">
        <f>IF([4]道具信息!U696="","",[4]道具信息!U696)</f>
        <v/>
      </c>
      <c r="V696" s="19" t="str">
        <f>IF([4]道具信息!V696="","",[4]道具信息!V696)</f>
        <v/>
      </c>
      <c r="W696" s="19" t="str">
        <f>IF([4]道具信息!W696="","",[4]道具信息!W696)</f>
        <v/>
      </c>
      <c r="X696" s="19" t="str">
        <f>IF([4]道具信息!X696="","",[4]道具信息!X696)</f>
        <v/>
      </c>
      <c r="Y696" s="19" t="str">
        <f>IF([4]道具信息!Y696="","",[4]道具信息!Y696)</f>
        <v/>
      </c>
      <c r="Z696" s="19" t="str">
        <f>IF([4]道具信息!Z696="","",[4]道具信息!Z696)</f>
        <v/>
      </c>
    </row>
    <row r="697" spans="1:26" x14ac:dyDescent="0.15">
      <c r="A697" s="19" t="str">
        <f>IF([4]道具信息!A697="","",[4]道具信息!A697)</f>
        <v/>
      </c>
      <c r="B697" s="19" t="str">
        <f>IF([4]道具信息!B697="","",[4]道具信息!B697)</f>
        <v/>
      </c>
      <c r="C697" s="19" t="str">
        <f>IF([4]道具信息!C697="","",[4]道具信息!C697)</f>
        <v/>
      </c>
      <c r="D697" s="19" t="str">
        <f>IF([4]道具信息!D697="","",[4]道具信息!D697)</f>
        <v/>
      </c>
      <c r="E697" s="19" t="str">
        <f>IF([4]道具信息!E697="","",[4]道具信息!E697)</f>
        <v/>
      </c>
      <c r="F697" s="19" t="str">
        <f>IF([4]道具信息!F697="","",[4]道具信息!F697)</f>
        <v/>
      </c>
      <c r="G697" s="19" t="str">
        <f>IF([4]道具信息!G697="","",[4]道具信息!G697)</f>
        <v/>
      </c>
      <c r="H697" s="19" t="str">
        <f>IF([4]道具信息!H697="","",[4]道具信息!H697)</f>
        <v/>
      </c>
      <c r="I697" s="19" t="str">
        <f>IF([4]道具信息!I697="","",[4]道具信息!I697)</f>
        <v/>
      </c>
      <c r="J697" s="19" t="str">
        <f>IF([4]道具信息!J697="","",[4]道具信息!J697)</f>
        <v/>
      </c>
      <c r="K697" s="19" t="str">
        <f>IF([4]道具信息!K697="","",[4]道具信息!K697)</f>
        <v/>
      </c>
      <c r="L697" s="19" t="str">
        <f>IF([4]道具信息!L697="","",[4]道具信息!L697)</f>
        <v/>
      </c>
      <c r="M697" s="19" t="str">
        <f>IF([4]道具信息!M697="","",[4]道具信息!M697)</f>
        <v/>
      </c>
      <c r="N697" s="19" t="str">
        <f>IF([4]道具信息!N697="","",[4]道具信息!N697)</f>
        <v/>
      </c>
      <c r="O697" s="19" t="str">
        <f>IF([4]道具信息!O697="","",[4]道具信息!O697)</f>
        <v/>
      </c>
      <c r="P697" s="19" t="str">
        <f>IF([4]道具信息!P697="","",[4]道具信息!P697)</f>
        <v/>
      </c>
      <c r="Q697" s="19" t="str">
        <f>IF([4]道具信息!Q697="","",[4]道具信息!Q697)</f>
        <v/>
      </c>
      <c r="R697" s="19" t="str">
        <f>IF([4]道具信息!R697="","",[4]道具信息!R697)</f>
        <v/>
      </c>
      <c r="S697" s="19" t="str">
        <f>IF([4]道具信息!S697="","",[4]道具信息!S697)</f>
        <v/>
      </c>
      <c r="T697" s="19" t="str">
        <f>IF([4]道具信息!T697="","",[4]道具信息!T697)</f>
        <v/>
      </c>
      <c r="U697" s="19" t="str">
        <f>IF([4]道具信息!U697="","",[4]道具信息!U697)</f>
        <v/>
      </c>
      <c r="V697" s="19" t="str">
        <f>IF([4]道具信息!V697="","",[4]道具信息!V697)</f>
        <v/>
      </c>
      <c r="W697" s="19" t="str">
        <f>IF([4]道具信息!W697="","",[4]道具信息!W697)</f>
        <v/>
      </c>
      <c r="X697" s="19" t="str">
        <f>IF([4]道具信息!X697="","",[4]道具信息!X697)</f>
        <v/>
      </c>
      <c r="Y697" s="19" t="str">
        <f>IF([4]道具信息!Y697="","",[4]道具信息!Y697)</f>
        <v/>
      </c>
      <c r="Z697" s="19" t="str">
        <f>IF([4]道具信息!Z697="","",[4]道具信息!Z697)</f>
        <v/>
      </c>
    </row>
    <row r="698" spans="1:26" x14ac:dyDescent="0.15">
      <c r="A698" s="19" t="str">
        <f>IF([4]道具信息!A698="","",[4]道具信息!A698)</f>
        <v/>
      </c>
      <c r="B698" s="19" t="str">
        <f>IF([4]道具信息!B698="","",[4]道具信息!B698)</f>
        <v/>
      </c>
      <c r="C698" s="19" t="str">
        <f>IF([4]道具信息!C698="","",[4]道具信息!C698)</f>
        <v/>
      </c>
      <c r="D698" s="19" t="str">
        <f>IF([4]道具信息!D698="","",[4]道具信息!D698)</f>
        <v/>
      </c>
      <c r="E698" s="19" t="str">
        <f>IF([4]道具信息!E698="","",[4]道具信息!E698)</f>
        <v/>
      </c>
      <c r="F698" s="19" t="str">
        <f>IF([4]道具信息!F698="","",[4]道具信息!F698)</f>
        <v/>
      </c>
      <c r="G698" s="19" t="str">
        <f>IF([4]道具信息!G698="","",[4]道具信息!G698)</f>
        <v/>
      </c>
      <c r="H698" s="19" t="str">
        <f>IF([4]道具信息!H698="","",[4]道具信息!H698)</f>
        <v/>
      </c>
      <c r="I698" s="19" t="str">
        <f>IF([4]道具信息!I698="","",[4]道具信息!I698)</f>
        <v/>
      </c>
      <c r="J698" s="19" t="str">
        <f>IF([4]道具信息!J698="","",[4]道具信息!J698)</f>
        <v/>
      </c>
      <c r="K698" s="19" t="str">
        <f>IF([4]道具信息!K698="","",[4]道具信息!K698)</f>
        <v/>
      </c>
      <c r="L698" s="19" t="str">
        <f>IF([4]道具信息!L698="","",[4]道具信息!L698)</f>
        <v/>
      </c>
      <c r="M698" s="19" t="str">
        <f>IF([4]道具信息!M698="","",[4]道具信息!M698)</f>
        <v/>
      </c>
      <c r="N698" s="19" t="str">
        <f>IF([4]道具信息!N698="","",[4]道具信息!N698)</f>
        <v/>
      </c>
      <c r="O698" s="19" t="str">
        <f>IF([4]道具信息!O698="","",[4]道具信息!O698)</f>
        <v/>
      </c>
      <c r="P698" s="19" t="str">
        <f>IF([4]道具信息!P698="","",[4]道具信息!P698)</f>
        <v/>
      </c>
      <c r="Q698" s="19" t="str">
        <f>IF([4]道具信息!Q698="","",[4]道具信息!Q698)</f>
        <v/>
      </c>
      <c r="R698" s="19" t="str">
        <f>IF([4]道具信息!R698="","",[4]道具信息!R698)</f>
        <v/>
      </c>
      <c r="S698" s="19" t="str">
        <f>IF([4]道具信息!S698="","",[4]道具信息!S698)</f>
        <v/>
      </c>
      <c r="T698" s="19" t="str">
        <f>IF([4]道具信息!T698="","",[4]道具信息!T698)</f>
        <v/>
      </c>
      <c r="U698" s="19" t="str">
        <f>IF([4]道具信息!U698="","",[4]道具信息!U698)</f>
        <v/>
      </c>
      <c r="V698" s="19" t="str">
        <f>IF([4]道具信息!V698="","",[4]道具信息!V698)</f>
        <v/>
      </c>
      <c r="W698" s="19" t="str">
        <f>IF([4]道具信息!W698="","",[4]道具信息!W698)</f>
        <v/>
      </c>
      <c r="X698" s="19" t="str">
        <f>IF([4]道具信息!X698="","",[4]道具信息!X698)</f>
        <v/>
      </c>
      <c r="Y698" s="19" t="str">
        <f>IF([4]道具信息!Y698="","",[4]道具信息!Y698)</f>
        <v/>
      </c>
      <c r="Z698" s="19" t="str">
        <f>IF([4]道具信息!Z698="","",[4]道具信息!Z698)</f>
        <v/>
      </c>
    </row>
    <row r="699" spans="1:26" x14ac:dyDescent="0.15">
      <c r="A699" s="19" t="str">
        <f>IF([4]道具信息!A699="","",[4]道具信息!A699)</f>
        <v/>
      </c>
      <c r="B699" s="19" t="str">
        <f>IF([4]道具信息!B699="","",[4]道具信息!B699)</f>
        <v/>
      </c>
      <c r="C699" s="19" t="str">
        <f>IF([4]道具信息!C699="","",[4]道具信息!C699)</f>
        <v/>
      </c>
      <c r="D699" s="19" t="str">
        <f>IF([4]道具信息!D699="","",[4]道具信息!D699)</f>
        <v/>
      </c>
      <c r="E699" s="19" t="str">
        <f>IF([4]道具信息!E699="","",[4]道具信息!E699)</f>
        <v/>
      </c>
      <c r="F699" s="19" t="str">
        <f>IF([4]道具信息!F699="","",[4]道具信息!F699)</f>
        <v/>
      </c>
      <c r="G699" s="19" t="str">
        <f>IF([4]道具信息!G699="","",[4]道具信息!G699)</f>
        <v/>
      </c>
      <c r="H699" s="19" t="str">
        <f>IF([4]道具信息!H699="","",[4]道具信息!H699)</f>
        <v/>
      </c>
      <c r="I699" s="19" t="str">
        <f>IF([4]道具信息!I699="","",[4]道具信息!I699)</f>
        <v/>
      </c>
      <c r="J699" s="19" t="str">
        <f>IF([4]道具信息!J699="","",[4]道具信息!J699)</f>
        <v/>
      </c>
      <c r="K699" s="19" t="str">
        <f>IF([4]道具信息!K699="","",[4]道具信息!K699)</f>
        <v/>
      </c>
      <c r="L699" s="19" t="str">
        <f>IF([4]道具信息!L699="","",[4]道具信息!L699)</f>
        <v/>
      </c>
      <c r="M699" s="19" t="str">
        <f>IF([4]道具信息!M699="","",[4]道具信息!M699)</f>
        <v/>
      </c>
      <c r="N699" s="19" t="str">
        <f>IF([4]道具信息!N699="","",[4]道具信息!N699)</f>
        <v/>
      </c>
      <c r="O699" s="19" t="str">
        <f>IF([4]道具信息!O699="","",[4]道具信息!O699)</f>
        <v/>
      </c>
      <c r="P699" s="19" t="str">
        <f>IF([4]道具信息!P699="","",[4]道具信息!P699)</f>
        <v/>
      </c>
      <c r="Q699" s="19" t="str">
        <f>IF([4]道具信息!Q699="","",[4]道具信息!Q699)</f>
        <v/>
      </c>
      <c r="R699" s="19" t="str">
        <f>IF([4]道具信息!R699="","",[4]道具信息!R699)</f>
        <v/>
      </c>
      <c r="S699" s="19" t="str">
        <f>IF([4]道具信息!S699="","",[4]道具信息!S699)</f>
        <v/>
      </c>
      <c r="T699" s="19" t="str">
        <f>IF([4]道具信息!T699="","",[4]道具信息!T699)</f>
        <v/>
      </c>
      <c r="U699" s="19" t="str">
        <f>IF([4]道具信息!U699="","",[4]道具信息!U699)</f>
        <v/>
      </c>
      <c r="V699" s="19" t="str">
        <f>IF([4]道具信息!V699="","",[4]道具信息!V699)</f>
        <v/>
      </c>
      <c r="W699" s="19" t="str">
        <f>IF([4]道具信息!W699="","",[4]道具信息!W699)</f>
        <v/>
      </c>
      <c r="X699" s="19" t="str">
        <f>IF([4]道具信息!X699="","",[4]道具信息!X699)</f>
        <v/>
      </c>
      <c r="Y699" s="19" t="str">
        <f>IF([4]道具信息!Y699="","",[4]道具信息!Y699)</f>
        <v/>
      </c>
      <c r="Z699" s="19" t="str">
        <f>IF([4]道具信息!Z699="","",[4]道具信息!Z699)</f>
        <v/>
      </c>
    </row>
    <row r="700" spans="1:26" x14ac:dyDescent="0.15">
      <c r="A700" s="19" t="str">
        <f>IF([4]道具信息!A700="","",[4]道具信息!A700)</f>
        <v/>
      </c>
      <c r="B700" s="19" t="str">
        <f>IF([4]道具信息!B700="","",[4]道具信息!B700)</f>
        <v/>
      </c>
      <c r="C700" s="19" t="str">
        <f>IF([4]道具信息!C700="","",[4]道具信息!C700)</f>
        <v/>
      </c>
      <c r="D700" s="19" t="str">
        <f>IF([4]道具信息!D700="","",[4]道具信息!D700)</f>
        <v/>
      </c>
      <c r="E700" s="19" t="str">
        <f>IF([4]道具信息!E700="","",[4]道具信息!E700)</f>
        <v/>
      </c>
      <c r="F700" s="19" t="str">
        <f>IF([4]道具信息!F700="","",[4]道具信息!F700)</f>
        <v/>
      </c>
      <c r="G700" s="19" t="str">
        <f>IF([4]道具信息!G700="","",[4]道具信息!G700)</f>
        <v/>
      </c>
      <c r="H700" s="19" t="str">
        <f>IF([4]道具信息!H700="","",[4]道具信息!H700)</f>
        <v/>
      </c>
      <c r="I700" s="19" t="str">
        <f>IF([4]道具信息!I700="","",[4]道具信息!I700)</f>
        <v/>
      </c>
      <c r="J700" s="19" t="str">
        <f>IF([4]道具信息!J700="","",[4]道具信息!J700)</f>
        <v/>
      </c>
      <c r="K700" s="19" t="str">
        <f>IF([4]道具信息!K700="","",[4]道具信息!K700)</f>
        <v/>
      </c>
      <c r="L700" s="19" t="str">
        <f>IF([4]道具信息!L700="","",[4]道具信息!L700)</f>
        <v/>
      </c>
      <c r="M700" s="19" t="str">
        <f>IF([4]道具信息!M700="","",[4]道具信息!M700)</f>
        <v/>
      </c>
      <c r="N700" s="19" t="str">
        <f>IF([4]道具信息!N700="","",[4]道具信息!N700)</f>
        <v/>
      </c>
      <c r="O700" s="19" t="str">
        <f>IF([4]道具信息!O700="","",[4]道具信息!O700)</f>
        <v/>
      </c>
      <c r="P700" s="19" t="str">
        <f>IF([4]道具信息!P700="","",[4]道具信息!P700)</f>
        <v/>
      </c>
      <c r="Q700" s="19" t="str">
        <f>IF([4]道具信息!Q700="","",[4]道具信息!Q700)</f>
        <v/>
      </c>
      <c r="R700" s="19" t="str">
        <f>IF([4]道具信息!R700="","",[4]道具信息!R700)</f>
        <v/>
      </c>
      <c r="S700" s="19" t="str">
        <f>IF([4]道具信息!S700="","",[4]道具信息!S700)</f>
        <v/>
      </c>
      <c r="T700" s="19" t="str">
        <f>IF([4]道具信息!T700="","",[4]道具信息!T700)</f>
        <v/>
      </c>
      <c r="U700" s="19" t="str">
        <f>IF([4]道具信息!U700="","",[4]道具信息!U700)</f>
        <v/>
      </c>
      <c r="V700" s="19" t="str">
        <f>IF([4]道具信息!V700="","",[4]道具信息!V700)</f>
        <v/>
      </c>
      <c r="W700" s="19" t="str">
        <f>IF([4]道具信息!W700="","",[4]道具信息!W700)</f>
        <v/>
      </c>
      <c r="X700" s="19" t="str">
        <f>IF([4]道具信息!X700="","",[4]道具信息!X700)</f>
        <v/>
      </c>
      <c r="Y700" s="19" t="str">
        <f>IF([4]道具信息!Y700="","",[4]道具信息!Y700)</f>
        <v/>
      </c>
      <c r="Z700" s="19" t="str">
        <f>IF([4]道具信息!Z700="","",[4]道具信息!Z700)</f>
        <v/>
      </c>
    </row>
    <row r="701" spans="1:26" x14ac:dyDescent="0.15">
      <c r="A701" s="19" t="str">
        <f>IF([4]道具信息!A701="","",[4]道具信息!A701)</f>
        <v/>
      </c>
      <c r="B701" s="19" t="str">
        <f>IF([4]道具信息!B701="","",[4]道具信息!B701)</f>
        <v/>
      </c>
      <c r="C701" s="19" t="str">
        <f>IF([4]道具信息!C701="","",[4]道具信息!C701)</f>
        <v/>
      </c>
      <c r="D701" s="19" t="str">
        <f>IF([4]道具信息!D701="","",[4]道具信息!D701)</f>
        <v/>
      </c>
      <c r="E701" s="19" t="str">
        <f>IF([4]道具信息!E701="","",[4]道具信息!E701)</f>
        <v/>
      </c>
      <c r="F701" s="19" t="str">
        <f>IF([4]道具信息!F701="","",[4]道具信息!F701)</f>
        <v/>
      </c>
      <c r="G701" s="19" t="str">
        <f>IF([4]道具信息!G701="","",[4]道具信息!G701)</f>
        <v/>
      </c>
      <c r="H701" s="19" t="str">
        <f>IF([4]道具信息!H701="","",[4]道具信息!H701)</f>
        <v/>
      </c>
      <c r="I701" s="19" t="str">
        <f>IF([4]道具信息!I701="","",[4]道具信息!I701)</f>
        <v/>
      </c>
      <c r="J701" s="19" t="str">
        <f>IF([4]道具信息!J701="","",[4]道具信息!J701)</f>
        <v/>
      </c>
      <c r="K701" s="19" t="str">
        <f>IF([4]道具信息!K701="","",[4]道具信息!K701)</f>
        <v/>
      </c>
      <c r="L701" s="19" t="str">
        <f>IF([4]道具信息!L701="","",[4]道具信息!L701)</f>
        <v/>
      </c>
      <c r="M701" s="19" t="str">
        <f>IF([4]道具信息!M701="","",[4]道具信息!M701)</f>
        <v/>
      </c>
      <c r="N701" s="19" t="str">
        <f>IF([4]道具信息!N701="","",[4]道具信息!N701)</f>
        <v/>
      </c>
      <c r="O701" s="19" t="str">
        <f>IF([4]道具信息!O701="","",[4]道具信息!O701)</f>
        <v/>
      </c>
      <c r="P701" s="19" t="str">
        <f>IF([4]道具信息!P701="","",[4]道具信息!P701)</f>
        <v/>
      </c>
      <c r="Q701" s="19" t="str">
        <f>IF([4]道具信息!Q701="","",[4]道具信息!Q701)</f>
        <v/>
      </c>
      <c r="R701" s="19" t="str">
        <f>IF([4]道具信息!R701="","",[4]道具信息!R701)</f>
        <v/>
      </c>
      <c r="S701" s="19" t="str">
        <f>IF([4]道具信息!S701="","",[4]道具信息!S701)</f>
        <v/>
      </c>
      <c r="T701" s="19" t="str">
        <f>IF([4]道具信息!T701="","",[4]道具信息!T701)</f>
        <v/>
      </c>
      <c r="U701" s="19" t="str">
        <f>IF([4]道具信息!U701="","",[4]道具信息!U701)</f>
        <v/>
      </c>
      <c r="V701" s="19" t="str">
        <f>IF([4]道具信息!V701="","",[4]道具信息!V701)</f>
        <v/>
      </c>
      <c r="W701" s="19" t="str">
        <f>IF([4]道具信息!W701="","",[4]道具信息!W701)</f>
        <v/>
      </c>
      <c r="X701" s="19" t="str">
        <f>IF([4]道具信息!X701="","",[4]道具信息!X701)</f>
        <v/>
      </c>
      <c r="Y701" s="19" t="str">
        <f>IF([4]道具信息!Y701="","",[4]道具信息!Y701)</f>
        <v/>
      </c>
      <c r="Z701" s="19" t="str">
        <f>IF([4]道具信息!Z701="","",[4]道具信息!Z701)</f>
        <v/>
      </c>
    </row>
    <row r="702" spans="1:26" x14ac:dyDescent="0.15">
      <c r="A702" s="19" t="str">
        <f>IF([4]道具信息!A702="","",[4]道具信息!A702)</f>
        <v/>
      </c>
      <c r="B702" s="19" t="str">
        <f>IF([4]道具信息!B702="","",[4]道具信息!B702)</f>
        <v/>
      </c>
      <c r="C702" s="19" t="str">
        <f>IF([4]道具信息!C702="","",[4]道具信息!C702)</f>
        <v/>
      </c>
      <c r="D702" s="19" t="str">
        <f>IF([4]道具信息!D702="","",[4]道具信息!D702)</f>
        <v/>
      </c>
      <c r="E702" s="19" t="str">
        <f>IF([4]道具信息!E702="","",[4]道具信息!E702)</f>
        <v/>
      </c>
      <c r="F702" s="19" t="str">
        <f>IF([4]道具信息!F702="","",[4]道具信息!F702)</f>
        <v/>
      </c>
      <c r="G702" s="19" t="str">
        <f>IF([4]道具信息!G702="","",[4]道具信息!G702)</f>
        <v/>
      </c>
      <c r="H702" s="19" t="str">
        <f>IF([4]道具信息!H702="","",[4]道具信息!H702)</f>
        <v/>
      </c>
      <c r="I702" s="19" t="str">
        <f>IF([4]道具信息!I702="","",[4]道具信息!I702)</f>
        <v/>
      </c>
      <c r="J702" s="19" t="str">
        <f>IF([4]道具信息!J702="","",[4]道具信息!J702)</f>
        <v/>
      </c>
      <c r="K702" s="19" t="str">
        <f>IF([4]道具信息!K702="","",[4]道具信息!K702)</f>
        <v/>
      </c>
      <c r="L702" s="19" t="str">
        <f>IF([4]道具信息!L702="","",[4]道具信息!L702)</f>
        <v/>
      </c>
      <c r="M702" s="19" t="str">
        <f>IF([4]道具信息!M702="","",[4]道具信息!M702)</f>
        <v/>
      </c>
      <c r="N702" s="19" t="str">
        <f>IF([4]道具信息!N702="","",[4]道具信息!N702)</f>
        <v/>
      </c>
      <c r="O702" s="19" t="str">
        <f>IF([4]道具信息!O702="","",[4]道具信息!O702)</f>
        <v/>
      </c>
      <c r="P702" s="19" t="str">
        <f>IF([4]道具信息!P702="","",[4]道具信息!P702)</f>
        <v/>
      </c>
      <c r="Q702" s="19" t="str">
        <f>IF([4]道具信息!Q702="","",[4]道具信息!Q702)</f>
        <v/>
      </c>
      <c r="R702" s="19" t="str">
        <f>IF([4]道具信息!R702="","",[4]道具信息!R702)</f>
        <v/>
      </c>
      <c r="S702" s="19" t="str">
        <f>IF([4]道具信息!S702="","",[4]道具信息!S702)</f>
        <v/>
      </c>
      <c r="T702" s="19" t="str">
        <f>IF([4]道具信息!T702="","",[4]道具信息!T702)</f>
        <v/>
      </c>
      <c r="U702" s="19" t="str">
        <f>IF([4]道具信息!U702="","",[4]道具信息!U702)</f>
        <v/>
      </c>
      <c r="V702" s="19" t="str">
        <f>IF([4]道具信息!V702="","",[4]道具信息!V702)</f>
        <v/>
      </c>
      <c r="W702" s="19" t="str">
        <f>IF([4]道具信息!W702="","",[4]道具信息!W702)</f>
        <v/>
      </c>
      <c r="X702" s="19" t="str">
        <f>IF([4]道具信息!X702="","",[4]道具信息!X702)</f>
        <v/>
      </c>
      <c r="Y702" s="19" t="str">
        <f>IF([4]道具信息!Y702="","",[4]道具信息!Y702)</f>
        <v/>
      </c>
      <c r="Z702" s="19" t="str">
        <f>IF([4]道具信息!Z702="","",[4]道具信息!Z702)</f>
        <v/>
      </c>
    </row>
    <row r="703" spans="1:26" x14ac:dyDescent="0.15">
      <c r="A703" s="19" t="str">
        <f>IF([4]道具信息!A703="","",[4]道具信息!A703)</f>
        <v/>
      </c>
      <c r="B703" s="19" t="str">
        <f>IF([4]道具信息!B703="","",[4]道具信息!B703)</f>
        <v/>
      </c>
      <c r="C703" s="19" t="str">
        <f>IF([4]道具信息!C703="","",[4]道具信息!C703)</f>
        <v/>
      </c>
      <c r="D703" s="19" t="str">
        <f>IF([4]道具信息!D703="","",[4]道具信息!D703)</f>
        <v/>
      </c>
      <c r="E703" s="19" t="str">
        <f>IF([4]道具信息!E703="","",[4]道具信息!E703)</f>
        <v/>
      </c>
      <c r="F703" s="19" t="str">
        <f>IF([4]道具信息!F703="","",[4]道具信息!F703)</f>
        <v/>
      </c>
      <c r="G703" s="19" t="str">
        <f>IF([4]道具信息!G703="","",[4]道具信息!G703)</f>
        <v/>
      </c>
      <c r="H703" s="19" t="str">
        <f>IF([4]道具信息!H703="","",[4]道具信息!H703)</f>
        <v/>
      </c>
      <c r="I703" s="19" t="str">
        <f>IF([4]道具信息!I703="","",[4]道具信息!I703)</f>
        <v/>
      </c>
      <c r="J703" s="19" t="str">
        <f>IF([4]道具信息!J703="","",[4]道具信息!J703)</f>
        <v/>
      </c>
      <c r="K703" s="19" t="str">
        <f>IF([4]道具信息!K703="","",[4]道具信息!K703)</f>
        <v/>
      </c>
      <c r="L703" s="19" t="str">
        <f>IF([4]道具信息!L703="","",[4]道具信息!L703)</f>
        <v/>
      </c>
      <c r="M703" s="19" t="str">
        <f>IF([4]道具信息!M703="","",[4]道具信息!M703)</f>
        <v/>
      </c>
      <c r="N703" s="19" t="str">
        <f>IF([4]道具信息!N703="","",[4]道具信息!N703)</f>
        <v/>
      </c>
      <c r="O703" s="19" t="str">
        <f>IF([4]道具信息!O703="","",[4]道具信息!O703)</f>
        <v/>
      </c>
      <c r="P703" s="19" t="str">
        <f>IF([4]道具信息!P703="","",[4]道具信息!P703)</f>
        <v/>
      </c>
      <c r="Q703" s="19" t="str">
        <f>IF([4]道具信息!Q703="","",[4]道具信息!Q703)</f>
        <v/>
      </c>
      <c r="R703" s="19" t="str">
        <f>IF([4]道具信息!R703="","",[4]道具信息!R703)</f>
        <v/>
      </c>
      <c r="S703" s="19" t="str">
        <f>IF([4]道具信息!S703="","",[4]道具信息!S703)</f>
        <v/>
      </c>
      <c r="T703" s="19" t="str">
        <f>IF([4]道具信息!T703="","",[4]道具信息!T703)</f>
        <v/>
      </c>
      <c r="U703" s="19" t="str">
        <f>IF([4]道具信息!U703="","",[4]道具信息!U703)</f>
        <v/>
      </c>
      <c r="V703" s="19" t="str">
        <f>IF([4]道具信息!V703="","",[4]道具信息!V703)</f>
        <v/>
      </c>
      <c r="W703" s="19" t="str">
        <f>IF([4]道具信息!W703="","",[4]道具信息!W703)</f>
        <v/>
      </c>
      <c r="X703" s="19" t="str">
        <f>IF([4]道具信息!X703="","",[4]道具信息!X703)</f>
        <v/>
      </c>
      <c r="Y703" s="19" t="str">
        <f>IF([4]道具信息!Y703="","",[4]道具信息!Y703)</f>
        <v/>
      </c>
      <c r="Z703" s="19" t="str">
        <f>IF([4]道具信息!Z703="","",[4]道具信息!Z703)</f>
        <v/>
      </c>
    </row>
    <row r="704" spans="1:26" x14ac:dyDescent="0.15">
      <c r="A704" s="19" t="str">
        <f>IF([4]道具信息!A704="","",[4]道具信息!A704)</f>
        <v/>
      </c>
      <c r="B704" s="19" t="str">
        <f>IF([4]道具信息!B704="","",[4]道具信息!B704)</f>
        <v/>
      </c>
      <c r="C704" s="19" t="str">
        <f>IF([4]道具信息!C704="","",[4]道具信息!C704)</f>
        <v/>
      </c>
      <c r="D704" s="19" t="str">
        <f>IF([4]道具信息!D704="","",[4]道具信息!D704)</f>
        <v/>
      </c>
      <c r="E704" s="19" t="str">
        <f>IF([4]道具信息!E704="","",[4]道具信息!E704)</f>
        <v/>
      </c>
      <c r="F704" s="19" t="str">
        <f>IF([4]道具信息!F704="","",[4]道具信息!F704)</f>
        <v/>
      </c>
      <c r="G704" s="19" t="str">
        <f>IF([4]道具信息!G704="","",[4]道具信息!G704)</f>
        <v/>
      </c>
      <c r="H704" s="19" t="str">
        <f>IF([4]道具信息!H704="","",[4]道具信息!H704)</f>
        <v/>
      </c>
      <c r="I704" s="19" t="str">
        <f>IF([4]道具信息!I704="","",[4]道具信息!I704)</f>
        <v/>
      </c>
      <c r="J704" s="19" t="str">
        <f>IF([4]道具信息!J704="","",[4]道具信息!J704)</f>
        <v/>
      </c>
      <c r="K704" s="19" t="str">
        <f>IF([4]道具信息!K704="","",[4]道具信息!K704)</f>
        <v/>
      </c>
      <c r="L704" s="19" t="str">
        <f>IF([4]道具信息!L704="","",[4]道具信息!L704)</f>
        <v/>
      </c>
      <c r="M704" s="19" t="str">
        <f>IF([4]道具信息!M704="","",[4]道具信息!M704)</f>
        <v/>
      </c>
      <c r="N704" s="19" t="str">
        <f>IF([4]道具信息!N704="","",[4]道具信息!N704)</f>
        <v/>
      </c>
      <c r="O704" s="19" t="str">
        <f>IF([4]道具信息!O704="","",[4]道具信息!O704)</f>
        <v/>
      </c>
      <c r="P704" s="19" t="str">
        <f>IF([4]道具信息!P704="","",[4]道具信息!P704)</f>
        <v/>
      </c>
      <c r="Q704" s="19" t="str">
        <f>IF([4]道具信息!Q704="","",[4]道具信息!Q704)</f>
        <v/>
      </c>
      <c r="R704" s="19" t="str">
        <f>IF([4]道具信息!R704="","",[4]道具信息!R704)</f>
        <v/>
      </c>
      <c r="S704" s="19" t="str">
        <f>IF([4]道具信息!S704="","",[4]道具信息!S704)</f>
        <v/>
      </c>
      <c r="T704" s="19" t="str">
        <f>IF([4]道具信息!T704="","",[4]道具信息!T704)</f>
        <v/>
      </c>
      <c r="U704" s="19" t="str">
        <f>IF([4]道具信息!U704="","",[4]道具信息!U704)</f>
        <v/>
      </c>
      <c r="V704" s="19" t="str">
        <f>IF([4]道具信息!V704="","",[4]道具信息!V704)</f>
        <v/>
      </c>
      <c r="W704" s="19" t="str">
        <f>IF([4]道具信息!W704="","",[4]道具信息!W704)</f>
        <v/>
      </c>
      <c r="X704" s="19" t="str">
        <f>IF([4]道具信息!X704="","",[4]道具信息!X704)</f>
        <v/>
      </c>
      <c r="Y704" s="19" t="str">
        <f>IF([4]道具信息!Y704="","",[4]道具信息!Y704)</f>
        <v/>
      </c>
      <c r="Z704" s="19" t="str">
        <f>IF([4]道具信息!Z704="","",[4]道具信息!Z704)</f>
        <v/>
      </c>
    </row>
    <row r="705" spans="1:26" x14ac:dyDescent="0.15">
      <c r="A705" s="19" t="str">
        <f>IF([4]道具信息!A705="","",[4]道具信息!A705)</f>
        <v/>
      </c>
      <c r="B705" s="19" t="str">
        <f>IF([4]道具信息!B705="","",[4]道具信息!B705)</f>
        <v/>
      </c>
      <c r="C705" s="19" t="str">
        <f>IF([4]道具信息!C705="","",[4]道具信息!C705)</f>
        <v/>
      </c>
      <c r="D705" s="19" t="str">
        <f>IF([4]道具信息!D705="","",[4]道具信息!D705)</f>
        <v/>
      </c>
      <c r="E705" s="19" t="str">
        <f>IF([4]道具信息!E705="","",[4]道具信息!E705)</f>
        <v/>
      </c>
      <c r="F705" s="19" t="str">
        <f>IF([4]道具信息!F705="","",[4]道具信息!F705)</f>
        <v/>
      </c>
      <c r="G705" s="19" t="str">
        <f>IF([4]道具信息!G705="","",[4]道具信息!G705)</f>
        <v/>
      </c>
      <c r="H705" s="19" t="str">
        <f>IF([4]道具信息!H705="","",[4]道具信息!H705)</f>
        <v/>
      </c>
      <c r="I705" s="19" t="str">
        <f>IF([4]道具信息!I705="","",[4]道具信息!I705)</f>
        <v/>
      </c>
      <c r="J705" s="19" t="str">
        <f>IF([4]道具信息!J705="","",[4]道具信息!J705)</f>
        <v/>
      </c>
      <c r="K705" s="19" t="str">
        <f>IF([4]道具信息!K705="","",[4]道具信息!K705)</f>
        <v/>
      </c>
      <c r="L705" s="19" t="str">
        <f>IF([4]道具信息!L705="","",[4]道具信息!L705)</f>
        <v/>
      </c>
      <c r="M705" s="19" t="str">
        <f>IF([4]道具信息!M705="","",[4]道具信息!M705)</f>
        <v/>
      </c>
      <c r="N705" s="19" t="str">
        <f>IF([4]道具信息!N705="","",[4]道具信息!N705)</f>
        <v/>
      </c>
      <c r="O705" s="19" t="str">
        <f>IF([4]道具信息!O705="","",[4]道具信息!O705)</f>
        <v/>
      </c>
      <c r="P705" s="19" t="str">
        <f>IF([4]道具信息!P705="","",[4]道具信息!P705)</f>
        <v/>
      </c>
      <c r="Q705" s="19" t="str">
        <f>IF([4]道具信息!Q705="","",[4]道具信息!Q705)</f>
        <v/>
      </c>
      <c r="R705" s="19" t="str">
        <f>IF([4]道具信息!R705="","",[4]道具信息!R705)</f>
        <v/>
      </c>
      <c r="S705" s="19" t="str">
        <f>IF([4]道具信息!S705="","",[4]道具信息!S705)</f>
        <v/>
      </c>
      <c r="T705" s="19" t="str">
        <f>IF([4]道具信息!T705="","",[4]道具信息!T705)</f>
        <v/>
      </c>
      <c r="U705" s="19" t="str">
        <f>IF([4]道具信息!U705="","",[4]道具信息!U705)</f>
        <v/>
      </c>
      <c r="V705" s="19" t="str">
        <f>IF([4]道具信息!V705="","",[4]道具信息!V705)</f>
        <v/>
      </c>
      <c r="W705" s="19" t="str">
        <f>IF([4]道具信息!W705="","",[4]道具信息!W705)</f>
        <v/>
      </c>
      <c r="X705" s="19" t="str">
        <f>IF([4]道具信息!X705="","",[4]道具信息!X705)</f>
        <v/>
      </c>
      <c r="Y705" s="19" t="str">
        <f>IF([4]道具信息!Y705="","",[4]道具信息!Y705)</f>
        <v/>
      </c>
      <c r="Z705" s="19" t="str">
        <f>IF([4]道具信息!Z705="","",[4]道具信息!Z705)</f>
        <v/>
      </c>
    </row>
    <row r="706" spans="1:26" x14ac:dyDescent="0.15">
      <c r="A706" s="19" t="str">
        <f>IF([4]道具信息!A706="","",[4]道具信息!A706)</f>
        <v/>
      </c>
      <c r="B706" s="19" t="str">
        <f>IF([4]道具信息!B706="","",[4]道具信息!B706)</f>
        <v/>
      </c>
      <c r="C706" s="19" t="str">
        <f>IF([4]道具信息!C706="","",[4]道具信息!C706)</f>
        <v/>
      </c>
      <c r="D706" s="19" t="str">
        <f>IF([4]道具信息!D706="","",[4]道具信息!D706)</f>
        <v/>
      </c>
      <c r="E706" s="19" t="str">
        <f>IF([4]道具信息!E706="","",[4]道具信息!E706)</f>
        <v/>
      </c>
      <c r="F706" s="19" t="str">
        <f>IF([4]道具信息!F706="","",[4]道具信息!F706)</f>
        <v/>
      </c>
      <c r="G706" s="19" t="str">
        <f>IF([4]道具信息!G706="","",[4]道具信息!G706)</f>
        <v/>
      </c>
      <c r="H706" s="19" t="str">
        <f>IF([4]道具信息!H706="","",[4]道具信息!H706)</f>
        <v/>
      </c>
      <c r="I706" s="19" t="str">
        <f>IF([4]道具信息!I706="","",[4]道具信息!I706)</f>
        <v/>
      </c>
      <c r="J706" s="19" t="str">
        <f>IF([4]道具信息!J706="","",[4]道具信息!J706)</f>
        <v/>
      </c>
      <c r="K706" s="19" t="str">
        <f>IF([4]道具信息!K706="","",[4]道具信息!K706)</f>
        <v/>
      </c>
      <c r="L706" s="19" t="str">
        <f>IF([4]道具信息!L706="","",[4]道具信息!L706)</f>
        <v/>
      </c>
      <c r="M706" s="19" t="str">
        <f>IF([4]道具信息!M706="","",[4]道具信息!M706)</f>
        <v/>
      </c>
      <c r="N706" s="19" t="str">
        <f>IF([4]道具信息!N706="","",[4]道具信息!N706)</f>
        <v/>
      </c>
      <c r="O706" s="19" t="str">
        <f>IF([4]道具信息!O706="","",[4]道具信息!O706)</f>
        <v/>
      </c>
      <c r="P706" s="19" t="str">
        <f>IF([4]道具信息!P706="","",[4]道具信息!P706)</f>
        <v/>
      </c>
      <c r="Q706" s="19" t="str">
        <f>IF([4]道具信息!Q706="","",[4]道具信息!Q706)</f>
        <v/>
      </c>
      <c r="R706" s="19" t="str">
        <f>IF([4]道具信息!R706="","",[4]道具信息!R706)</f>
        <v/>
      </c>
      <c r="S706" s="19" t="str">
        <f>IF([4]道具信息!S706="","",[4]道具信息!S706)</f>
        <v/>
      </c>
      <c r="T706" s="19" t="str">
        <f>IF([4]道具信息!T706="","",[4]道具信息!T706)</f>
        <v/>
      </c>
      <c r="U706" s="19" t="str">
        <f>IF([4]道具信息!U706="","",[4]道具信息!U706)</f>
        <v/>
      </c>
      <c r="V706" s="19" t="str">
        <f>IF([4]道具信息!V706="","",[4]道具信息!V706)</f>
        <v/>
      </c>
      <c r="W706" s="19" t="str">
        <f>IF([4]道具信息!W706="","",[4]道具信息!W706)</f>
        <v/>
      </c>
      <c r="X706" s="19" t="str">
        <f>IF([4]道具信息!X706="","",[4]道具信息!X706)</f>
        <v/>
      </c>
      <c r="Y706" s="19" t="str">
        <f>IF([4]道具信息!Y706="","",[4]道具信息!Y706)</f>
        <v/>
      </c>
      <c r="Z706" s="19" t="str">
        <f>IF([4]道具信息!Z706="","",[4]道具信息!Z706)</f>
        <v/>
      </c>
    </row>
    <row r="707" spans="1:26" x14ac:dyDescent="0.15">
      <c r="A707" s="19" t="str">
        <f>IF([4]道具信息!A707="","",[4]道具信息!A707)</f>
        <v/>
      </c>
      <c r="B707" s="19" t="str">
        <f>IF([4]道具信息!B707="","",[4]道具信息!B707)</f>
        <v/>
      </c>
      <c r="C707" s="19" t="str">
        <f>IF([4]道具信息!C707="","",[4]道具信息!C707)</f>
        <v/>
      </c>
      <c r="D707" s="19" t="str">
        <f>IF([4]道具信息!D707="","",[4]道具信息!D707)</f>
        <v/>
      </c>
      <c r="E707" s="19" t="str">
        <f>IF([4]道具信息!E707="","",[4]道具信息!E707)</f>
        <v/>
      </c>
      <c r="F707" s="19" t="str">
        <f>IF([4]道具信息!F707="","",[4]道具信息!F707)</f>
        <v/>
      </c>
      <c r="G707" s="19" t="str">
        <f>IF([4]道具信息!G707="","",[4]道具信息!G707)</f>
        <v/>
      </c>
      <c r="H707" s="19" t="str">
        <f>IF([4]道具信息!H707="","",[4]道具信息!H707)</f>
        <v/>
      </c>
      <c r="I707" s="19" t="str">
        <f>IF([4]道具信息!I707="","",[4]道具信息!I707)</f>
        <v/>
      </c>
      <c r="J707" s="19" t="str">
        <f>IF([4]道具信息!J707="","",[4]道具信息!J707)</f>
        <v/>
      </c>
      <c r="K707" s="19" t="str">
        <f>IF([4]道具信息!K707="","",[4]道具信息!K707)</f>
        <v/>
      </c>
      <c r="L707" s="19" t="str">
        <f>IF([4]道具信息!L707="","",[4]道具信息!L707)</f>
        <v/>
      </c>
      <c r="M707" s="19" t="str">
        <f>IF([4]道具信息!M707="","",[4]道具信息!M707)</f>
        <v/>
      </c>
      <c r="N707" s="19" t="str">
        <f>IF([4]道具信息!N707="","",[4]道具信息!N707)</f>
        <v/>
      </c>
      <c r="O707" s="19" t="str">
        <f>IF([4]道具信息!O707="","",[4]道具信息!O707)</f>
        <v/>
      </c>
      <c r="P707" s="19" t="str">
        <f>IF([4]道具信息!P707="","",[4]道具信息!P707)</f>
        <v/>
      </c>
      <c r="Q707" s="19" t="str">
        <f>IF([4]道具信息!Q707="","",[4]道具信息!Q707)</f>
        <v/>
      </c>
      <c r="R707" s="19" t="str">
        <f>IF([4]道具信息!R707="","",[4]道具信息!R707)</f>
        <v/>
      </c>
      <c r="S707" s="19" t="str">
        <f>IF([4]道具信息!S707="","",[4]道具信息!S707)</f>
        <v/>
      </c>
      <c r="T707" s="19" t="str">
        <f>IF([4]道具信息!T707="","",[4]道具信息!T707)</f>
        <v/>
      </c>
      <c r="U707" s="19" t="str">
        <f>IF([4]道具信息!U707="","",[4]道具信息!U707)</f>
        <v/>
      </c>
      <c r="V707" s="19" t="str">
        <f>IF([4]道具信息!V707="","",[4]道具信息!V707)</f>
        <v/>
      </c>
      <c r="W707" s="19" t="str">
        <f>IF([4]道具信息!W707="","",[4]道具信息!W707)</f>
        <v/>
      </c>
      <c r="X707" s="19" t="str">
        <f>IF([4]道具信息!X707="","",[4]道具信息!X707)</f>
        <v/>
      </c>
      <c r="Y707" s="19" t="str">
        <f>IF([4]道具信息!Y707="","",[4]道具信息!Y707)</f>
        <v/>
      </c>
      <c r="Z707" s="19" t="str">
        <f>IF([4]道具信息!Z707="","",[4]道具信息!Z707)</f>
        <v/>
      </c>
    </row>
    <row r="708" spans="1:26" x14ac:dyDescent="0.15">
      <c r="A708" s="19" t="str">
        <f>IF([4]道具信息!A708="","",[4]道具信息!A708)</f>
        <v/>
      </c>
      <c r="B708" s="19" t="str">
        <f>IF([4]道具信息!B708="","",[4]道具信息!B708)</f>
        <v/>
      </c>
      <c r="C708" s="19" t="str">
        <f>IF([4]道具信息!C708="","",[4]道具信息!C708)</f>
        <v/>
      </c>
      <c r="D708" s="19" t="str">
        <f>IF([4]道具信息!D708="","",[4]道具信息!D708)</f>
        <v/>
      </c>
      <c r="E708" s="19" t="str">
        <f>IF([4]道具信息!E708="","",[4]道具信息!E708)</f>
        <v/>
      </c>
      <c r="F708" s="19" t="str">
        <f>IF([4]道具信息!F708="","",[4]道具信息!F708)</f>
        <v/>
      </c>
      <c r="G708" s="19" t="str">
        <f>IF([4]道具信息!G708="","",[4]道具信息!G708)</f>
        <v/>
      </c>
      <c r="H708" s="19" t="str">
        <f>IF([4]道具信息!H708="","",[4]道具信息!H708)</f>
        <v/>
      </c>
      <c r="I708" s="19" t="str">
        <f>IF([4]道具信息!I708="","",[4]道具信息!I708)</f>
        <v/>
      </c>
      <c r="J708" s="19" t="str">
        <f>IF([4]道具信息!J708="","",[4]道具信息!J708)</f>
        <v/>
      </c>
      <c r="K708" s="19" t="str">
        <f>IF([4]道具信息!K708="","",[4]道具信息!K708)</f>
        <v/>
      </c>
      <c r="L708" s="19" t="str">
        <f>IF([4]道具信息!L708="","",[4]道具信息!L708)</f>
        <v/>
      </c>
      <c r="M708" s="19" t="str">
        <f>IF([4]道具信息!M708="","",[4]道具信息!M708)</f>
        <v/>
      </c>
      <c r="N708" s="19" t="str">
        <f>IF([4]道具信息!N708="","",[4]道具信息!N708)</f>
        <v/>
      </c>
      <c r="O708" s="19" t="str">
        <f>IF([4]道具信息!O708="","",[4]道具信息!O708)</f>
        <v/>
      </c>
      <c r="P708" s="19" t="str">
        <f>IF([4]道具信息!P708="","",[4]道具信息!P708)</f>
        <v/>
      </c>
      <c r="Q708" s="19" t="str">
        <f>IF([4]道具信息!Q708="","",[4]道具信息!Q708)</f>
        <v/>
      </c>
      <c r="R708" s="19" t="str">
        <f>IF([4]道具信息!R708="","",[4]道具信息!R708)</f>
        <v/>
      </c>
      <c r="S708" s="19" t="str">
        <f>IF([4]道具信息!S708="","",[4]道具信息!S708)</f>
        <v/>
      </c>
      <c r="T708" s="19" t="str">
        <f>IF([4]道具信息!T708="","",[4]道具信息!T708)</f>
        <v/>
      </c>
      <c r="U708" s="19" t="str">
        <f>IF([4]道具信息!U708="","",[4]道具信息!U708)</f>
        <v/>
      </c>
      <c r="V708" s="19" t="str">
        <f>IF([4]道具信息!V708="","",[4]道具信息!V708)</f>
        <v/>
      </c>
      <c r="W708" s="19" t="str">
        <f>IF([4]道具信息!W708="","",[4]道具信息!W708)</f>
        <v/>
      </c>
      <c r="X708" s="19" t="str">
        <f>IF([4]道具信息!X708="","",[4]道具信息!X708)</f>
        <v/>
      </c>
      <c r="Y708" s="19" t="str">
        <f>IF([4]道具信息!Y708="","",[4]道具信息!Y708)</f>
        <v/>
      </c>
      <c r="Z708" s="19" t="str">
        <f>IF([4]道具信息!Z708="","",[4]道具信息!Z708)</f>
        <v/>
      </c>
    </row>
    <row r="709" spans="1:26" x14ac:dyDescent="0.15">
      <c r="A709" s="19" t="str">
        <f>IF([4]道具信息!A709="","",[4]道具信息!A709)</f>
        <v/>
      </c>
      <c r="B709" s="19" t="str">
        <f>IF([4]道具信息!B709="","",[4]道具信息!B709)</f>
        <v/>
      </c>
      <c r="C709" s="19" t="str">
        <f>IF([4]道具信息!C709="","",[4]道具信息!C709)</f>
        <v/>
      </c>
      <c r="D709" s="19" t="str">
        <f>IF([4]道具信息!D709="","",[4]道具信息!D709)</f>
        <v/>
      </c>
      <c r="E709" s="19" t="str">
        <f>IF([4]道具信息!E709="","",[4]道具信息!E709)</f>
        <v/>
      </c>
      <c r="F709" s="19" t="str">
        <f>IF([4]道具信息!F709="","",[4]道具信息!F709)</f>
        <v/>
      </c>
      <c r="G709" s="19" t="str">
        <f>IF([4]道具信息!G709="","",[4]道具信息!G709)</f>
        <v/>
      </c>
      <c r="H709" s="19" t="str">
        <f>IF([4]道具信息!H709="","",[4]道具信息!H709)</f>
        <v/>
      </c>
      <c r="I709" s="19" t="str">
        <f>IF([4]道具信息!I709="","",[4]道具信息!I709)</f>
        <v/>
      </c>
      <c r="J709" s="19" t="str">
        <f>IF([4]道具信息!J709="","",[4]道具信息!J709)</f>
        <v/>
      </c>
      <c r="K709" s="19" t="str">
        <f>IF([4]道具信息!K709="","",[4]道具信息!K709)</f>
        <v/>
      </c>
      <c r="L709" s="19" t="str">
        <f>IF([4]道具信息!L709="","",[4]道具信息!L709)</f>
        <v/>
      </c>
      <c r="M709" s="19" t="str">
        <f>IF([4]道具信息!M709="","",[4]道具信息!M709)</f>
        <v/>
      </c>
      <c r="N709" s="19" t="str">
        <f>IF([4]道具信息!N709="","",[4]道具信息!N709)</f>
        <v/>
      </c>
      <c r="O709" s="19" t="str">
        <f>IF([4]道具信息!O709="","",[4]道具信息!O709)</f>
        <v/>
      </c>
      <c r="P709" s="19" t="str">
        <f>IF([4]道具信息!P709="","",[4]道具信息!P709)</f>
        <v/>
      </c>
      <c r="Q709" s="19" t="str">
        <f>IF([4]道具信息!Q709="","",[4]道具信息!Q709)</f>
        <v/>
      </c>
      <c r="R709" s="19" t="str">
        <f>IF([4]道具信息!R709="","",[4]道具信息!R709)</f>
        <v/>
      </c>
      <c r="S709" s="19" t="str">
        <f>IF([4]道具信息!S709="","",[4]道具信息!S709)</f>
        <v/>
      </c>
      <c r="T709" s="19" t="str">
        <f>IF([4]道具信息!T709="","",[4]道具信息!T709)</f>
        <v/>
      </c>
      <c r="U709" s="19" t="str">
        <f>IF([4]道具信息!U709="","",[4]道具信息!U709)</f>
        <v/>
      </c>
      <c r="V709" s="19" t="str">
        <f>IF([4]道具信息!V709="","",[4]道具信息!V709)</f>
        <v/>
      </c>
      <c r="W709" s="19" t="str">
        <f>IF([4]道具信息!W709="","",[4]道具信息!W709)</f>
        <v/>
      </c>
      <c r="X709" s="19" t="str">
        <f>IF([4]道具信息!X709="","",[4]道具信息!X709)</f>
        <v/>
      </c>
      <c r="Y709" s="19" t="str">
        <f>IF([4]道具信息!Y709="","",[4]道具信息!Y709)</f>
        <v/>
      </c>
      <c r="Z709" s="19" t="str">
        <f>IF([4]道具信息!Z709="","",[4]道具信息!Z709)</f>
        <v/>
      </c>
    </row>
    <row r="710" spans="1:26" x14ac:dyDescent="0.15">
      <c r="A710" s="19" t="str">
        <f>IF([4]道具信息!A710="","",[4]道具信息!A710)</f>
        <v/>
      </c>
      <c r="B710" s="19" t="str">
        <f>IF([4]道具信息!B710="","",[4]道具信息!B710)</f>
        <v/>
      </c>
      <c r="C710" s="19" t="str">
        <f>IF([4]道具信息!C710="","",[4]道具信息!C710)</f>
        <v/>
      </c>
      <c r="D710" s="19" t="str">
        <f>IF([4]道具信息!D710="","",[4]道具信息!D710)</f>
        <v/>
      </c>
      <c r="E710" s="19" t="str">
        <f>IF([4]道具信息!E710="","",[4]道具信息!E710)</f>
        <v/>
      </c>
      <c r="F710" s="19" t="str">
        <f>IF([4]道具信息!F710="","",[4]道具信息!F710)</f>
        <v/>
      </c>
      <c r="G710" s="19" t="str">
        <f>IF([4]道具信息!G710="","",[4]道具信息!G710)</f>
        <v/>
      </c>
      <c r="H710" s="19" t="str">
        <f>IF([4]道具信息!H710="","",[4]道具信息!H710)</f>
        <v/>
      </c>
      <c r="I710" s="19" t="str">
        <f>IF([4]道具信息!I710="","",[4]道具信息!I710)</f>
        <v/>
      </c>
      <c r="J710" s="19" t="str">
        <f>IF([4]道具信息!J710="","",[4]道具信息!J710)</f>
        <v/>
      </c>
      <c r="K710" s="19" t="str">
        <f>IF([4]道具信息!K710="","",[4]道具信息!K710)</f>
        <v/>
      </c>
      <c r="L710" s="19" t="str">
        <f>IF([4]道具信息!L710="","",[4]道具信息!L710)</f>
        <v/>
      </c>
      <c r="M710" s="19" t="str">
        <f>IF([4]道具信息!M710="","",[4]道具信息!M710)</f>
        <v/>
      </c>
      <c r="N710" s="19" t="str">
        <f>IF([4]道具信息!N710="","",[4]道具信息!N710)</f>
        <v/>
      </c>
      <c r="O710" s="19" t="str">
        <f>IF([4]道具信息!O710="","",[4]道具信息!O710)</f>
        <v/>
      </c>
      <c r="P710" s="19" t="str">
        <f>IF([4]道具信息!P710="","",[4]道具信息!P710)</f>
        <v/>
      </c>
      <c r="Q710" s="19" t="str">
        <f>IF([4]道具信息!Q710="","",[4]道具信息!Q710)</f>
        <v/>
      </c>
      <c r="R710" s="19" t="str">
        <f>IF([4]道具信息!R710="","",[4]道具信息!R710)</f>
        <v/>
      </c>
      <c r="S710" s="19" t="str">
        <f>IF([4]道具信息!S710="","",[4]道具信息!S710)</f>
        <v/>
      </c>
      <c r="T710" s="19" t="str">
        <f>IF([4]道具信息!T710="","",[4]道具信息!T710)</f>
        <v/>
      </c>
      <c r="U710" s="19" t="str">
        <f>IF([4]道具信息!U710="","",[4]道具信息!U710)</f>
        <v/>
      </c>
      <c r="V710" s="19" t="str">
        <f>IF([4]道具信息!V710="","",[4]道具信息!V710)</f>
        <v/>
      </c>
      <c r="W710" s="19" t="str">
        <f>IF([4]道具信息!W710="","",[4]道具信息!W710)</f>
        <v/>
      </c>
      <c r="X710" s="19" t="str">
        <f>IF([4]道具信息!X710="","",[4]道具信息!X710)</f>
        <v/>
      </c>
      <c r="Y710" s="19" t="str">
        <f>IF([4]道具信息!Y710="","",[4]道具信息!Y710)</f>
        <v/>
      </c>
      <c r="Z710" s="19" t="str">
        <f>IF([4]道具信息!Z710="","",[4]道具信息!Z710)</f>
        <v/>
      </c>
    </row>
    <row r="711" spans="1:26" x14ac:dyDescent="0.15">
      <c r="A711" s="19" t="str">
        <f>IF([4]道具信息!A711="","",[4]道具信息!A711)</f>
        <v/>
      </c>
      <c r="B711" s="19" t="str">
        <f>IF([4]道具信息!B711="","",[4]道具信息!B711)</f>
        <v/>
      </c>
      <c r="C711" s="19" t="str">
        <f>IF([4]道具信息!C711="","",[4]道具信息!C711)</f>
        <v/>
      </c>
      <c r="D711" s="19" t="str">
        <f>IF([4]道具信息!D711="","",[4]道具信息!D711)</f>
        <v/>
      </c>
      <c r="E711" s="19" t="str">
        <f>IF([4]道具信息!E711="","",[4]道具信息!E711)</f>
        <v/>
      </c>
      <c r="F711" s="19" t="str">
        <f>IF([4]道具信息!F711="","",[4]道具信息!F711)</f>
        <v/>
      </c>
      <c r="G711" s="19" t="str">
        <f>IF([4]道具信息!G711="","",[4]道具信息!G711)</f>
        <v/>
      </c>
      <c r="H711" s="19" t="str">
        <f>IF([4]道具信息!H711="","",[4]道具信息!H711)</f>
        <v/>
      </c>
      <c r="I711" s="19" t="str">
        <f>IF([4]道具信息!I711="","",[4]道具信息!I711)</f>
        <v/>
      </c>
      <c r="J711" s="19" t="str">
        <f>IF([4]道具信息!J711="","",[4]道具信息!J711)</f>
        <v/>
      </c>
      <c r="K711" s="19" t="str">
        <f>IF([4]道具信息!K711="","",[4]道具信息!K711)</f>
        <v/>
      </c>
      <c r="L711" s="19" t="str">
        <f>IF([4]道具信息!L711="","",[4]道具信息!L711)</f>
        <v/>
      </c>
      <c r="M711" s="19" t="str">
        <f>IF([4]道具信息!M711="","",[4]道具信息!M711)</f>
        <v/>
      </c>
      <c r="N711" s="19" t="str">
        <f>IF([4]道具信息!N711="","",[4]道具信息!N711)</f>
        <v/>
      </c>
      <c r="O711" s="19" t="str">
        <f>IF([4]道具信息!O711="","",[4]道具信息!O711)</f>
        <v/>
      </c>
      <c r="P711" s="19" t="str">
        <f>IF([4]道具信息!P711="","",[4]道具信息!P711)</f>
        <v/>
      </c>
      <c r="Q711" s="19" t="str">
        <f>IF([4]道具信息!Q711="","",[4]道具信息!Q711)</f>
        <v/>
      </c>
      <c r="R711" s="19" t="str">
        <f>IF([4]道具信息!R711="","",[4]道具信息!R711)</f>
        <v/>
      </c>
      <c r="S711" s="19" t="str">
        <f>IF([4]道具信息!S711="","",[4]道具信息!S711)</f>
        <v/>
      </c>
      <c r="T711" s="19" t="str">
        <f>IF([4]道具信息!T711="","",[4]道具信息!T711)</f>
        <v/>
      </c>
      <c r="U711" s="19" t="str">
        <f>IF([4]道具信息!U711="","",[4]道具信息!U711)</f>
        <v/>
      </c>
      <c r="V711" s="19" t="str">
        <f>IF([4]道具信息!V711="","",[4]道具信息!V711)</f>
        <v/>
      </c>
      <c r="W711" s="19" t="str">
        <f>IF([4]道具信息!W711="","",[4]道具信息!W711)</f>
        <v/>
      </c>
      <c r="X711" s="19" t="str">
        <f>IF([4]道具信息!X711="","",[4]道具信息!X711)</f>
        <v/>
      </c>
      <c r="Y711" s="19" t="str">
        <f>IF([4]道具信息!Y711="","",[4]道具信息!Y711)</f>
        <v/>
      </c>
      <c r="Z711" s="19" t="str">
        <f>IF([4]道具信息!Z711="","",[4]道具信息!Z711)</f>
        <v/>
      </c>
    </row>
    <row r="712" spans="1:26" x14ac:dyDescent="0.15">
      <c r="A712" s="19" t="str">
        <f>IF([4]道具信息!A712="","",[4]道具信息!A712)</f>
        <v/>
      </c>
      <c r="B712" s="19" t="str">
        <f>IF([4]道具信息!B712="","",[4]道具信息!B712)</f>
        <v/>
      </c>
      <c r="C712" s="19" t="str">
        <f>IF([4]道具信息!C712="","",[4]道具信息!C712)</f>
        <v/>
      </c>
      <c r="D712" s="19" t="str">
        <f>IF([4]道具信息!D712="","",[4]道具信息!D712)</f>
        <v/>
      </c>
      <c r="E712" s="19" t="str">
        <f>IF([4]道具信息!E712="","",[4]道具信息!E712)</f>
        <v/>
      </c>
      <c r="F712" s="19" t="str">
        <f>IF([4]道具信息!F712="","",[4]道具信息!F712)</f>
        <v/>
      </c>
      <c r="G712" s="19" t="str">
        <f>IF([4]道具信息!G712="","",[4]道具信息!G712)</f>
        <v/>
      </c>
      <c r="H712" s="19" t="str">
        <f>IF([4]道具信息!H712="","",[4]道具信息!H712)</f>
        <v/>
      </c>
      <c r="I712" s="19" t="str">
        <f>IF([4]道具信息!I712="","",[4]道具信息!I712)</f>
        <v/>
      </c>
      <c r="J712" s="19" t="str">
        <f>IF([4]道具信息!J712="","",[4]道具信息!J712)</f>
        <v/>
      </c>
      <c r="K712" s="19" t="str">
        <f>IF([4]道具信息!K712="","",[4]道具信息!K712)</f>
        <v/>
      </c>
      <c r="L712" s="19" t="str">
        <f>IF([4]道具信息!L712="","",[4]道具信息!L712)</f>
        <v/>
      </c>
      <c r="M712" s="19" t="str">
        <f>IF([4]道具信息!M712="","",[4]道具信息!M712)</f>
        <v/>
      </c>
      <c r="N712" s="19" t="str">
        <f>IF([4]道具信息!N712="","",[4]道具信息!N712)</f>
        <v/>
      </c>
      <c r="O712" s="19" t="str">
        <f>IF([4]道具信息!O712="","",[4]道具信息!O712)</f>
        <v/>
      </c>
      <c r="P712" s="19" t="str">
        <f>IF([4]道具信息!P712="","",[4]道具信息!P712)</f>
        <v/>
      </c>
      <c r="Q712" s="19" t="str">
        <f>IF([4]道具信息!Q712="","",[4]道具信息!Q712)</f>
        <v/>
      </c>
      <c r="R712" s="19" t="str">
        <f>IF([4]道具信息!R712="","",[4]道具信息!R712)</f>
        <v/>
      </c>
      <c r="S712" s="19" t="str">
        <f>IF([4]道具信息!S712="","",[4]道具信息!S712)</f>
        <v/>
      </c>
      <c r="T712" s="19" t="str">
        <f>IF([4]道具信息!T712="","",[4]道具信息!T712)</f>
        <v/>
      </c>
      <c r="U712" s="19" t="str">
        <f>IF([4]道具信息!U712="","",[4]道具信息!U712)</f>
        <v/>
      </c>
      <c r="V712" s="19" t="str">
        <f>IF([4]道具信息!V712="","",[4]道具信息!V712)</f>
        <v/>
      </c>
      <c r="W712" s="19" t="str">
        <f>IF([4]道具信息!W712="","",[4]道具信息!W712)</f>
        <v/>
      </c>
      <c r="X712" s="19" t="str">
        <f>IF([4]道具信息!X712="","",[4]道具信息!X712)</f>
        <v/>
      </c>
      <c r="Y712" s="19" t="str">
        <f>IF([4]道具信息!Y712="","",[4]道具信息!Y712)</f>
        <v/>
      </c>
      <c r="Z712" s="19" t="str">
        <f>IF([4]道具信息!Z712="","",[4]道具信息!Z712)</f>
        <v/>
      </c>
    </row>
    <row r="713" spans="1:26" x14ac:dyDescent="0.15">
      <c r="A713" s="19" t="str">
        <f>IF([4]道具信息!A713="","",[4]道具信息!A713)</f>
        <v/>
      </c>
      <c r="B713" s="19" t="str">
        <f>IF([4]道具信息!B713="","",[4]道具信息!B713)</f>
        <v/>
      </c>
      <c r="C713" s="19" t="str">
        <f>IF([4]道具信息!C713="","",[4]道具信息!C713)</f>
        <v/>
      </c>
      <c r="D713" s="19" t="str">
        <f>IF([4]道具信息!D713="","",[4]道具信息!D713)</f>
        <v/>
      </c>
      <c r="E713" s="19" t="str">
        <f>IF([4]道具信息!E713="","",[4]道具信息!E713)</f>
        <v/>
      </c>
      <c r="F713" s="19" t="str">
        <f>IF([4]道具信息!F713="","",[4]道具信息!F713)</f>
        <v/>
      </c>
      <c r="G713" s="19" t="str">
        <f>IF([4]道具信息!G713="","",[4]道具信息!G713)</f>
        <v/>
      </c>
      <c r="H713" s="19" t="str">
        <f>IF([4]道具信息!H713="","",[4]道具信息!H713)</f>
        <v/>
      </c>
      <c r="I713" s="19" t="str">
        <f>IF([4]道具信息!I713="","",[4]道具信息!I713)</f>
        <v/>
      </c>
      <c r="J713" s="19" t="str">
        <f>IF([4]道具信息!J713="","",[4]道具信息!J713)</f>
        <v/>
      </c>
      <c r="K713" s="19" t="str">
        <f>IF([4]道具信息!K713="","",[4]道具信息!K713)</f>
        <v/>
      </c>
      <c r="L713" s="19" t="str">
        <f>IF([4]道具信息!L713="","",[4]道具信息!L713)</f>
        <v/>
      </c>
      <c r="M713" s="19" t="str">
        <f>IF([4]道具信息!M713="","",[4]道具信息!M713)</f>
        <v/>
      </c>
      <c r="N713" s="19" t="str">
        <f>IF([4]道具信息!N713="","",[4]道具信息!N713)</f>
        <v/>
      </c>
      <c r="O713" s="19" t="str">
        <f>IF([4]道具信息!O713="","",[4]道具信息!O713)</f>
        <v/>
      </c>
      <c r="P713" s="19" t="str">
        <f>IF([4]道具信息!P713="","",[4]道具信息!P713)</f>
        <v/>
      </c>
      <c r="Q713" s="19" t="str">
        <f>IF([4]道具信息!Q713="","",[4]道具信息!Q713)</f>
        <v/>
      </c>
      <c r="R713" s="19" t="str">
        <f>IF([4]道具信息!R713="","",[4]道具信息!R713)</f>
        <v/>
      </c>
      <c r="S713" s="19" t="str">
        <f>IF([4]道具信息!S713="","",[4]道具信息!S713)</f>
        <v/>
      </c>
      <c r="T713" s="19" t="str">
        <f>IF([4]道具信息!T713="","",[4]道具信息!T713)</f>
        <v/>
      </c>
      <c r="U713" s="19" t="str">
        <f>IF([4]道具信息!U713="","",[4]道具信息!U713)</f>
        <v/>
      </c>
      <c r="V713" s="19" t="str">
        <f>IF([4]道具信息!V713="","",[4]道具信息!V713)</f>
        <v/>
      </c>
      <c r="W713" s="19" t="str">
        <f>IF([4]道具信息!W713="","",[4]道具信息!W713)</f>
        <v/>
      </c>
      <c r="X713" s="19" t="str">
        <f>IF([4]道具信息!X713="","",[4]道具信息!X713)</f>
        <v/>
      </c>
      <c r="Y713" s="19" t="str">
        <f>IF([4]道具信息!Y713="","",[4]道具信息!Y713)</f>
        <v/>
      </c>
      <c r="Z713" s="19" t="str">
        <f>IF([4]道具信息!Z713="","",[4]道具信息!Z713)</f>
        <v/>
      </c>
    </row>
    <row r="714" spans="1:26" x14ac:dyDescent="0.15">
      <c r="A714" s="19" t="str">
        <f>IF([4]道具信息!A714="","",[4]道具信息!A714)</f>
        <v/>
      </c>
      <c r="B714" s="19" t="str">
        <f>IF([4]道具信息!B714="","",[4]道具信息!B714)</f>
        <v/>
      </c>
      <c r="C714" s="19" t="str">
        <f>IF([4]道具信息!C714="","",[4]道具信息!C714)</f>
        <v/>
      </c>
      <c r="D714" s="19" t="str">
        <f>IF([4]道具信息!D714="","",[4]道具信息!D714)</f>
        <v/>
      </c>
      <c r="E714" s="19" t="str">
        <f>IF([4]道具信息!E714="","",[4]道具信息!E714)</f>
        <v/>
      </c>
      <c r="F714" s="19" t="str">
        <f>IF([4]道具信息!F714="","",[4]道具信息!F714)</f>
        <v/>
      </c>
      <c r="G714" s="19" t="str">
        <f>IF([4]道具信息!G714="","",[4]道具信息!G714)</f>
        <v/>
      </c>
      <c r="H714" s="19" t="str">
        <f>IF([4]道具信息!H714="","",[4]道具信息!H714)</f>
        <v/>
      </c>
      <c r="I714" s="19" t="str">
        <f>IF([4]道具信息!I714="","",[4]道具信息!I714)</f>
        <v/>
      </c>
      <c r="J714" s="19" t="str">
        <f>IF([4]道具信息!J714="","",[4]道具信息!J714)</f>
        <v/>
      </c>
      <c r="K714" s="19" t="str">
        <f>IF([4]道具信息!K714="","",[4]道具信息!K714)</f>
        <v/>
      </c>
      <c r="L714" s="19" t="str">
        <f>IF([4]道具信息!L714="","",[4]道具信息!L714)</f>
        <v/>
      </c>
      <c r="M714" s="19" t="str">
        <f>IF([4]道具信息!M714="","",[4]道具信息!M714)</f>
        <v/>
      </c>
      <c r="N714" s="19" t="str">
        <f>IF([4]道具信息!N714="","",[4]道具信息!N714)</f>
        <v/>
      </c>
      <c r="O714" s="19" t="str">
        <f>IF([4]道具信息!O714="","",[4]道具信息!O714)</f>
        <v/>
      </c>
      <c r="P714" s="19" t="str">
        <f>IF([4]道具信息!P714="","",[4]道具信息!P714)</f>
        <v/>
      </c>
      <c r="Q714" s="19" t="str">
        <f>IF([4]道具信息!Q714="","",[4]道具信息!Q714)</f>
        <v/>
      </c>
      <c r="R714" s="19" t="str">
        <f>IF([4]道具信息!R714="","",[4]道具信息!R714)</f>
        <v/>
      </c>
      <c r="S714" s="19" t="str">
        <f>IF([4]道具信息!S714="","",[4]道具信息!S714)</f>
        <v/>
      </c>
      <c r="T714" s="19" t="str">
        <f>IF([4]道具信息!T714="","",[4]道具信息!T714)</f>
        <v/>
      </c>
      <c r="U714" s="19" t="str">
        <f>IF([4]道具信息!U714="","",[4]道具信息!U714)</f>
        <v/>
      </c>
      <c r="V714" s="19" t="str">
        <f>IF([4]道具信息!V714="","",[4]道具信息!V714)</f>
        <v/>
      </c>
      <c r="W714" s="19" t="str">
        <f>IF([4]道具信息!W714="","",[4]道具信息!W714)</f>
        <v/>
      </c>
      <c r="X714" s="19" t="str">
        <f>IF([4]道具信息!X714="","",[4]道具信息!X714)</f>
        <v/>
      </c>
      <c r="Y714" s="19" t="str">
        <f>IF([4]道具信息!Y714="","",[4]道具信息!Y714)</f>
        <v/>
      </c>
      <c r="Z714" s="19" t="str">
        <f>IF([4]道具信息!Z714="","",[4]道具信息!Z714)</f>
        <v/>
      </c>
    </row>
    <row r="715" spans="1:26" x14ac:dyDescent="0.15">
      <c r="A715" s="19" t="str">
        <f>IF([4]道具信息!A715="","",[4]道具信息!A715)</f>
        <v/>
      </c>
      <c r="B715" s="19" t="str">
        <f>IF([4]道具信息!B715="","",[4]道具信息!B715)</f>
        <v/>
      </c>
      <c r="C715" s="19" t="str">
        <f>IF([4]道具信息!C715="","",[4]道具信息!C715)</f>
        <v/>
      </c>
      <c r="D715" s="19" t="str">
        <f>IF([4]道具信息!D715="","",[4]道具信息!D715)</f>
        <v/>
      </c>
      <c r="E715" s="19" t="str">
        <f>IF([4]道具信息!E715="","",[4]道具信息!E715)</f>
        <v/>
      </c>
      <c r="F715" s="19" t="str">
        <f>IF([4]道具信息!F715="","",[4]道具信息!F715)</f>
        <v/>
      </c>
      <c r="G715" s="19" t="str">
        <f>IF([4]道具信息!G715="","",[4]道具信息!G715)</f>
        <v/>
      </c>
      <c r="H715" s="19" t="str">
        <f>IF([4]道具信息!H715="","",[4]道具信息!H715)</f>
        <v/>
      </c>
      <c r="I715" s="19" t="str">
        <f>IF([4]道具信息!I715="","",[4]道具信息!I715)</f>
        <v/>
      </c>
      <c r="J715" s="19" t="str">
        <f>IF([4]道具信息!J715="","",[4]道具信息!J715)</f>
        <v/>
      </c>
      <c r="K715" s="19" t="str">
        <f>IF([4]道具信息!K715="","",[4]道具信息!K715)</f>
        <v/>
      </c>
      <c r="L715" s="19" t="str">
        <f>IF([4]道具信息!L715="","",[4]道具信息!L715)</f>
        <v/>
      </c>
      <c r="M715" s="19" t="str">
        <f>IF([4]道具信息!M715="","",[4]道具信息!M715)</f>
        <v/>
      </c>
      <c r="N715" s="19" t="str">
        <f>IF([4]道具信息!N715="","",[4]道具信息!N715)</f>
        <v/>
      </c>
      <c r="O715" s="19" t="str">
        <f>IF([4]道具信息!O715="","",[4]道具信息!O715)</f>
        <v/>
      </c>
      <c r="P715" s="19" t="str">
        <f>IF([4]道具信息!P715="","",[4]道具信息!P715)</f>
        <v/>
      </c>
      <c r="Q715" s="19" t="str">
        <f>IF([4]道具信息!Q715="","",[4]道具信息!Q715)</f>
        <v/>
      </c>
      <c r="R715" s="19" t="str">
        <f>IF([4]道具信息!R715="","",[4]道具信息!R715)</f>
        <v/>
      </c>
      <c r="S715" s="19" t="str">
        <f>IF([4]道具信息!S715="","",[4]道具信息!S715)</f>
        <v/>
      </c>
      <c r="T715" s="19" t="str">
        <f>IF([4]道具信息!T715="","",[4]道具信息!T715)</f>
        <v/>
      </c>
      <c r="U715" s="19" t="str">
        <f>IF([4]道具信息!U715="","",[4]道具信息!U715)</f>
        <v/>
      </c>
      <c r="V715" s="19" t="str">
        <f>IF([4]道具信息!V715="","",[4]道具信息!V715)</f>
        <v/>
      </c>
      <c r="W715" s="19" t="str">
        <f>IF([4]道具信息!W715="","",[4]道具信息!W715)</f>
        <v/>
      </c>
      <c r="X715" s="19" t="str">
        <f>IF([4]道具信息!X715="","",[4]道具信息!X715)</f>
        <v/>
      </c>
      <c r="Y715" s="19" t="str">
        <f>IF([4]道具信息!Y715="","",[4]道具信息!Y715)</f>
        <v/>
      </c>
      <c r="Z715" s="19" t="str">
        <f>IF([4]道具信息!Z715="","",[4]道具信息!Z715)</f>
        <v/>
      </c>
    </row>
    <row r="716" spans="1:26" x14ac:dyDescent="0.15">
      <c r="A716" s="19" t="str">
        <f>IF([4]道具信息!A716="","",[4]道具信息!A716)</f>
        <v/>
      </c>
      <c r="B716" s="19" t="str">
        <f>IF([4]道具信息!B716="","",[4]道具信息!B716)</f>
        <v/>
      </c>
      <c r="C716" s="19" t="str">
        <f>IF([4]道具信息!C716="","",[4]道具信息!C716)</f>
        <v/>
      </c>
      <c r="D716" s="19" t="str">
        <f>IF([4]道具信息!D716="","",[4]道具信息!D716)</f>
        <v/>
      </c>
      <c r="E716" s="19" t="str">
        <f>IF([4]道具信息!E716="","",[4]道具信息!E716)</f>
        <v/>
      </c>
      <c r="F716" s="19" t="str">
        <f>IF([4]道具信息!F716="","",[4]道具信息!F716)</f>
        <v/>
      </c>
      <c r="G716" s="19" t="str">
        <f>IF([4]道具信息!G716="","",[4]道具信息!G716)</f>
        <v/>
      </c>
      <c r="H716" s="19" t="str">
        <f>IF([4]道具信息!H716="","",[4]道具信息!H716)</f>
        <v/>
      </c>
      <c r="I716" s="19" t="str">
        <f>IF([4]道具信息!I716="","",[4]道具信息!I716)</f>
        <v/>
      </c>
      <c r="J716" s="19" t="str">
        <f>IF([4]道具信息!J716="","",[4]道具信息!J716)</f>
        <v/>
      </c>
      <c r="K716" s="19" t="str">
        <f>IF([4]道具信息!K716="","",[4]道具信息!K716)</f>
        <v/>
      </c>
      <c r="L716" s="19" t="str">
        <f>IF([4]道具信息!L716="","",[4]道具信息!L716)</f>
        <v/>
      </c>
      <c r="M716" s="19" t="str">
        <f>IF([4]道具信息!M716="","",[4]道具信息!M716)</f>
        <v/>
      </c>
      <c r="N716" s="19" t="str">
        <f>IF([4]道具信息!N716="","",[4]道具信息!N716)</f>
        <v/>
      </c>
      <c r="O716" s="19" t="str">
        <f>IF([4]道具信息!O716="","",[4]道具信息!O716)</f>
        <v/>
      </c>
      <c r="P716" s="19" t="str">
        <f>IF([4]道具信息!P716="","",[4]道具信息!P716)</f>
        <v/>
      </c>
      <c r="Q716" s="19" t="str">
        <f>IF([4]道具信息!Q716="","",[4]道具信息!Q716)</f>
        <v/>
      </c>
      <c r="R716" s="19" t="str">
        <f>IF([4]道具信息!R716="","",[4]道具信息!R716)</f>
        <v/>
      </c>
      <c r="S716" s="19" t="str">
        <f>IF([4]道具信息!S716="","",[4]道具信息!S716)</f>
        <v/>
      </c>
      <c r="T716" s="19" t="str">
        <f>IF([4]道具信息!T716="","",[4]道具信息!T716)</f>
        <v/>
      </c>
      <c r="U716" s="19" t="str">
        <f>IF([4]道具信息!U716="","",[4]道具信息!U716)</f>
        <v/>
      </c>
      <c r="V716" s="19" t="str">
        <f>IF([4]道具信息!V716="","",[4]道具信息!V716)</f>
        <v/>
      </c>
      <c r="W716" s="19" t="str">
        <f>IF([4]道具信息!W716="","",[4]道具信息!W716)</f>
        <v/>
      </c>
      <c r="X716" s="19" t="str">
        <f>IF([4]道具信息!X716="","",[4]道具信息!X716)</f>
        <v/>
      </c>
      <c r="Y716" s="19" t="str">
        <f>IF([4]道具信息!Y716="","",[4]道具信息!Y716)</f>
        <v/>
      </c>
      <c r="Z716" s="19" t="str">
        <f>IF([4]道具信息!Z716="","",[4]道具信息!Z716)</f>
        <v/>
      </c>
    </row>
    <row r="717" spans="1:26" x14ac:dyDescent="0.15">
      <c r="A717" s="19" t="str">
        <f>IF([4]道具信息!A717="","",[4]道具信息!A717)</f>
        <v/>
      </c>
      <c r="B717" s="19" t="str">
        <f>IF([4]道具信息!B717="","",[4]道具信息!B717)</f>
        <v/>
      </c>
      <c r="C717" s="19" t="str">
        <f>IF([4]道具信息!C717="","",[4]道具信息!C717)</f>
        <v/>
      </c>
      <c r="D717" s="19" t="str">
        <f>IF([4]道具信息!D717="","",[4]道具信息!D717)</f>
        <v/>
      </c>
      <c r="E717" s="19" t="str">
        <f>IF([4]道具信息!E717="","",[4]道具信息!E717)</f>
        <v/>
      </c>
      <c r="F717" s="19" t="str">
        <f>IF([4]道具信息!F717="","",[4]道具信息!F717)</f>
        <v/>
      </c>
      <c r="G717" s="19" t="str">
        <f>IF([4]道具信息!G717="","",[4]道具信息!G717)</f>
        <v/>
      </c>
      <c r="H717" s="19" t="str">
        <f>IF([4]道具信息!H717="","",[4]道具信息!H717)</f>
        <v/>
      </c>
      <c r="I717" s="19" t="str">
        <f>IF([4]道具信息!I717="","",[4]道具信息!I717)</f>
        <v/>
      </c>
      <c r="J717" s="19" t="str">
        <f>IF([4]道具信息!J717="","",[4]道具信息!J717)</f>
        <v/>
      </c>
      <c r="K717" s="19" t="str">
        <f>IF([4]道具信息!K717="","",[4]道具信息!K717)</f>
        <v/>
      </c>
      <c r="L717" s="19" t="str">
        <f>IF([4]道具信息!L717="","",[4]道具信息!L717)</f>
        <v/>
      </c>
      <c r="M717" s="19" t="str">
        <f>IF([4]道具信息!M717="","",[4]道具信息!M717)</f>
        <v/>
      </c>
      <c r="N717" s="19" t="str">
        <f>IF([4]道具信息!N717="","",[4]道具信息!N717)</f>
        <v/>
      </c>
      <c r="O717" s="19" t="str">
        <f>IF([4]道具信息!O717="","",[4]道具信息!O717)</f>
        <v/>
      </c>
      <c r="P717" s="19" t="str">
        <f>IF([4]道具信息!P717="","",[4]道具信息!P717)</f>
        <v/>
      </c>
      <c r="Q717" s="19" t="str">
        <f>IF([4]道具信息!Q717="","",[4]道具信息!Q717)</f>
        <v/>
      </c>
      <c r="R717" s="19" t="str">
        <f>IF([4]道具信息!R717="","",[4]道具信息!R717)</f>
        <v/>
      </c>
      <c r="S717" s="19" t="str">
        <f>IF([4]道具信息!S717="","",[4]道具信息!S717)</f>
        <v/>
      </c>
      <c r="T717" s="19" t="str">
        <f>IF([4]道具信息!T717="","",[4]道具信息!T717)</f>
        <v/>
      </c>
      <c r="U717" s="19" t="str">
        <f>IF([4]道具信息!U717="","",[4]道具信息!U717)</f>
        <v/>
      </c>
      <c r="V717" s="19" t="str">
        <f>IF([4]道具信息!V717="","",[4]道具信息!V717)</f>
        <v/>
      </c>
      <c r="W717" s="19" t="str">
        <f>IF([4]道具信息!W717="","",[4]道具信息!W717)</f>
        <v/>
      </c>
      <c r="X717" s="19" t="str">
        <f>IF([4]道具信息!X717="","",[4]道具信息!X717)</f>
        <v/>
      </c>
      <c r="Y717" s="19" t="str">
        <f>IF([4]道具信息!Y717="","",[4]道具信息!Y717)</f>
        <v/>
      </c>
      <c r="Z717" s="19" t="str">
        <f>IF([4]道具信息!Z717="","",[4]道具信息!Z717)</f>
        <v/>
      </c>
    </row>
    <row r="718" spans="1:26" x14ac:dyDescent="0.15">
      <c r="A718" s="19" t="str">
        <f>IF([4]道具信息!A718="","",[4]道具信息!A718)</f>
        <v/>
      </c>
      <c r="B718" s="19" t="str">
        <f>IF([4]道具信息!B718="","",[4]道具信息!B718)</f>
        <v/>
      </c>
      <c r="C718" s="19" t="str">
        <f>IF([4]道具信息!C718="","",[4]道具信息!C718)</f>
        <v/>
      </c>
      <c r="D718" s="19" t="str">
        <f>IF([4]道具信息!D718="","",[4]道具信息!D718)</f>
        <v/>
      </c>
      <c r="E718" s="19" t="str">
        <f>IF([4]道具信息!E718="","",[4]道具信息!E718)</f>
        <v/>
      </c>
      <c r="F718" s="19" t="str">
        <f>IF([4]道具信息!F718="","",[4]道具信息!F718)</f>
        <v/>
      </c>
      <c r="G718" s="19" t="str">
        <f>IF([4]道具信息!G718="","",[4]道具信息!G718)</f>
        <v/>
      </c>
      <c r="H718" s="19" t="str">
        <f>IF([4]道具信息!H718="","",[4]道具信息!H718)</f>
        <v/>
      </c>
      <c r="I718" s="19" t="str">
        <f>IF([4]道具信息!I718="","",[4]道具信息!I718)</f>
        <v/>
      </c>
      <c r="J718" s="19" t="str">
        <f>IF([4]道具信息!J718="","",[4]道具信息!J718)</f>
        <v/>
      </c>
      <c r="K718" s="19" t="str">
        <f>IF([4]道具信息!K718="","",[4]道具信息!K718)</f>
        <v/>
      </c>
      <c r="L718" s="19" t="str">
        <f>IF([4]道具信息!L718="","",[4]道具信息!L718)</f>
        <v/>
      </c>
      <c r="M718" s="19" t="str">
        <f>IF([4]道具信息!M718="","",[4]道具信息!M718)</f>
        <v/>
      </c>
      <c r="N718" s="19" t="str">
        <f>IF([4]道具信息!N718="","",[4]道具信息!N718)</f>
        <v/>
      </c>
      <c r="O718" s="19" t="str">
        <f>IF([4]道具信息!O718="","",[4]道具信息!O718)</f>
        <v/>
      </c>
      <c r="P718" s="19" t="str">
        <f>IF([4]道具信息!P718="","",[4]道具信息!P718)</f>
        <v/>
      </c>
      <c r="Q718" s="19" t="str">
        <f>IF([4]道具信息!Q718="","",[4]道具信息!Q718)</f>
        <v/>
      </c>
      <c r="R718" s="19" t="str">
        <f>IF([4]道具信息!R718="","",[4]道具信息!R718)</f>
        <v/>
      </c>
      <c r="S718" s="19" t="str">
        <f>IF([4]道具信息!S718="","",[4]道具信息!S718)</f>
        <v/>
      </c>
      <c r="T718" s="19" t="str">
        <f>IF([4]道具信息!T718="","",[4]道具信息!T718)</f>
        <v/>
      </c>
      <c r="U718" s="19" t="str">
        <f>IF([4]道具信息!U718="","",[4]道具信息!U718)</f>
        <v/>
      </c>
      <c r="V718" s="19" t="str">
        <f>IF([4]道具信息!V718="","",[4]道具信息!V718)</f>
        <v/>
      </c>
      <c r="W718" s="19" t="str">
        <f>IF([4]道具信息!W718="","",[4]道具信息!W718)</f>
        <v/>
      </c>
      <c r="X718" s="19" t="str">
        <f>IF([4]道具信息!X718="","",[4]道具信息!X718)</f>
        <v/>
      </c>
      <c r="Y718" s="19" t="str">
        <f>IF([4]道具信息!Y718="","",[4]道具信息!Y718)</f>
        <v/>
      </c>
      <c r="Z718" s="19" t="str">
        <f>IF([4]道具信息!Z718="","",[4]道具信息!Z718)</f>
        <v/>
      </c>
    </row>
    <row r="719" spans="1:26" x14ac:dyDescent="0.15">
      <c r="A719" s="19" t="str">
        <f>IF([4]道具信息!A719="","",[4]道具信息!A719)</f>
        <v/>
      </c>
      <c r="B719" s="19" t="str">
        <f>IF([4]道具信息!B719="","",[4]道具信息!B719)</f>
        <v/>
      </c>
      <c r="C719" s="19" t="str">
        <f>IF([4]道具信息!C719="","",[4]道具信息!C719)</f>
        <v/>
      </c>
      <c r="D719" s="19" t="str">
        <f>IF([4]道具信息!D719="","",[4]道具信息!D719)</f>
        <v/>
      </c>
      <c r="E719" s="19" t="str">
        <f>IF([4]道具信息!E719="","",[4]道具信息!E719)</f>
        <v/>
      </c>
      <c r="F719" s="19" t="str">
        <f>IF([4]道具信息!F719="","",[4]道具信息!F719)</f>
        <v/>
      </c>
      <c r="G719" s="19" t="str">
        <f>IF([4]道具信息!G719="","",[4]道具信息!G719)</f>
        <v/>
      </c>
      <c r="H719" s="19" t="str">
        <f>IF([4]道具信息!H719="","",[4]道具信息!H719)</f>
        <v/>
      </c>
      <c r="I719" s="19" t="str">
        <f>IF([4]道具信息!I719="","",[4]道具信息!I719)</f>
        <v/>
      </c>
      <c r="J719" s="19" t="str">
        <f>IF([4]道具信息!J719="","",[4]道具信息!J719)</f>
        <v/>
      </c>
      <c r="K719" s="19" t="str">
        <f>IF([4]道具信息!K719="","",[4]道具信息!K719)</f>
        <v/>
      </c>
      <c r="L719" s="19" t="str">
        <f>IF([4]道具信息!L719="","",[4]道具信息!L719)</f>
        <v/>
      </c>
      <c r="M719" s="19" t="str">
        <f>IF([4]道具信息!M719="","",[4]道具信息!M719)</f>
        <v/>
      </c>
      <c r="N719" s="19" t="str">
        <f>IF([4]道具信息!N719="","",[4]道具信息!N719)</f>
        <v/>
      </c>
      <c r="O719" s="19" t="str">
        <f>IF([4]道具信息!O719="","",[4]道具信息!O719)</f>
        <v/>
      </c>
      <c r="P719" s="19" t="str">
        <f>IF([4]道具信息!P719="","",[4]道具信息!P719)</f>
        <v/>
      </c>
      <c r="Q719" s="19" t="str">
        <f>IF([4]道具信息!Q719="","",[4]道具信息!Q719)</f>
        <v/>
      </c>
      <c r="R719" s="19" t="str">
        <f>IF([4]道具信息!R719="","",[4]道具信息!R719)</f>
        <v/>
      </c>
      <c r="S719" s="19" t="str">
        <f>IF([4]道具信息!S719="","",[4]道具信息!S719)</f>
        <v/>
      </c>
      <c r="T719" s="19" t="str">
        <f>IF([4]道具信息!T719="","",[4]道具信息!T719)</f>
        <v/>
      </c>
      <c r="U719" s="19" t="str">
        <f>IF([4]道具信息!U719="","",[4]道具信息!U719)</f>
        <v/>
      </c>
      <c r="V719" s="19" t="str">
        <f>IF([4]道具信息!V719="","",[4]道具信息!V719)</f>
        <v/>
      </c>
      <c r="W719" s="19" t="str">
        <f>IF([4]道具信息!W719="","",[4]道具信息!W719)</f>
        <v/>
      </c>
      <c r="X719" s="19" t="str">
        <f>IF([4]道具信息!X719="","",[4]道具信息!X719)</f>
        <v/>
      </c>
      <c r="Y719" s="19" t="str">
        <f>IF([4]道具信息!Y719="","",[4]道具信息!Y719)</f>
        <v/>
      </c>
      <c r="Z719" s="19" t="str">
        <f>IF([4]道具信息!Z719="","",[4]道具信息!Z719)</f>
        <v/>
      </c>
    </row>
    <row r="720" spans="1:26" x14ac:dyDescent="0.15">
      <c r="A720" s="19" t="str">
        <f>IF([4]道具信息!A720="","",[4]道具信息!A720)</f>
        <v/>
      </c>
      <c r="B720" s="19" t="str">
        <f>IF([4]道具信息!B720="","",[4]道具信息!B720)</f>
        <v/>
      </c>
      <c r="C720" s="19" t="str">
        <f>IF([4]道具信息!C720="","",[4]道具信息!C720)</f>
        <v/>
      </c>
      <c r="D720" s="19" t="str">
        <f>IF([4]道具信息!D720="","",[4]道具信息!D720)</f>
        <v/>
      </c>
      <c r="E720" s="19" t="str">
        <f>IF([4]道具信息!E720="","",[4]道具信息!E720)</f>
        <v/>
      </c>
      <c r="F720" s="19" t="str">
        <f>IF([4]道具信息!F720="","",[4]道具信息!F720)</f>
        <v/>
      </c>
      <c r="G720" s="19" t="str">
        <f>IF([4]道具信息!G720="","",[4]道具信息!G720)</f>
        <v/>
      </c>
      <c r="H720" s="19" t="str">
        <f>IF([4]道具信息!H720="","",[4]道具信息!H720)</f>
        <v/>
      </c>
      <c r="I720" s="19" t="str">
        <f>IF([4]道具信息!I720="","",[4]道具信息!I720)</f>
        <v/>
      </c>
      <c r="J720" s="19" t="str">
        <f>IF([4]道具信息!J720="","",[4]道具信息!J720)</f>
        <v/>
      </c>
      <c r="K720" s="19" t="str">
        <f>IF([4]道具信息!K720="","",[4]道具信息!K720)</f>
        <v/>
      </c>
      <c r="L720" s="19" t="str">
        <f>IF([4]道具信息!L720="","",[4]道具信息!L720)</f>
        <v/>
      </c>
      <c r="M720" s="19" t="str">
        <f>IF([4]道具信息!M720="","",[4]道具信息!M720)</f>
        <v/>
      </c>
      <c r="N720" s="19" t="str">
        <f>IF([4]道具信息!N720="","",[4]道具信息!N720)</f>
        <v/>
      </c>
      <c r="O720" s="19" t="str">
        <f>IF([4]道具信息!O720="","",[4]道具信息!O720)</f>
        <v/>
      </c>
      <c r="P720" s="19" t="str">
        <f>IF([4]道具信息!P720="","",[4]道具信息!P720)</f>
        <v/>
      </c>
      <c r="Q720" s="19" t="str">
        <f>IF([4]道具信息!Q720="","",[4]道具信息!Q720)</f>
        <v/>
      </c>
      <c r="R720" s="19" t="str">
        <f>IF([4]道具信息!R720="","",[4]道具信息!R720)</f>
        <v/>
      </c>
      <c r="S720" s="19" t="str">
        <f>IF([4]道具信息!S720="","",[4]道具信息!S720)</f>
        <v/>
      </c>
      <c r="T720" s="19" t="str">
        <f>IF([4]道具信息!T720="","",[4]道具信息!T720)</f>
        <v/>
      </c>
      <c r="U720" s="19" t="str">
        <f>IF([4]道具信息!U720="","",[4]道具信息!U720)</f>
        <v/>
      </c>
      <c r="V720" s="19" t="str">
        <f>IF([4]道具信息!V720="","",[4]道具信息!V720)</f>
        <v/>
      </c>
      <c r="W720" s="19" t="str">
        <f>IF([4]道具信息!W720="","",[4]道具信息!W720)</f>
        <v/>
      </c>
      <c r="X720" s="19" t="str">
        <f>IF([4]道具信息!X720="","",[4]道具信息!X720)</f>
        <v/>
      </c>
      <c r="Y720" s="19" t="str">
        <f>IF([4]道具信息!Y720="","",[4]道具信息!Y720)</f>
        <v/>
      </c>
      <c r="Z720" s="19" t="str">
        <f>IF([4]道具信息!Z720="","",[4]道具信息!Z720)</f>
        <v/>
      </c>
    </row>
    <row r="721" spans="1:26" x14ac:dyDescent="0.15">
      <c r="A721" s="19" t="str">
        <f>IF([4]道具信息!A721="","",[4]道具信息!A721)</f>
        <v/>
      </c>
      <c r="B721" s="19" t="str">
        <f>IF([4]道具信息!B721="","",[4]道具信息!B721)</f>
        <v/>
      </c>
      <c r="C721" s="19" t="str">
        <f>IF([4]道具信息!C721="","",[4]道具信息!C721)</f>
        <v/>
      </c>
      <c r="D721" s="19" t="str">
        <f>IF([4]道具信息!D721="","",[4]道具信息!D721)</f>
        <v/>
      </c>
      <c r="E721" s="19" t="str">
        <f>IF([4]道具信息!E721="","",[4]道具信息!E721)</f>
        <v/>
      </c>
      <c r="F721" s="19" t="str">
        <f>IF([4]道具信息!F721="","",[4]道具信息!F721)</f>
        <v/>
      </c>
      <c r="G721" s="19" t="str">
        <f>IF([4]道具信息!G721="","",[4]道具信息!G721)</f>
        <v/>
      </c>
      <c r="H721" s="19" t="str">
        <f>IF([4]道具信息!H721="","",[4]道具信息!H721)</f>
        <v/>
      </c>
      <c r="I721" s="19" t="str">
        <f>IF([4]道具信息!I721="","",[4]道具信息!I721)</f>
        <v/>
      </c>
      <c r="J721" s="19" t="str">
        <f>IF([4]道具信息!J721="","",[4]道具信息!J721)</f>
        <v/>
      </c>
      <c r="K721" s="19" t="str">
        <f>IF([4]道具信息!K721="","",[4]道具信息!K721)</f>
        <v/>
      </c>
      <c r="L721" s="19" t="str">
        <f>IF([4]道具信息!L721="","",[4]道具信息!L721)</f>
        <v/>
      </c>
      <c r="M721" s="19" t="str">
        <f>IF([4]道具信息!M721="","",[4]道具信息!M721)</f>
        <v/>
      </c>
      <c r="N721" s="19" t="str">
        <f>IF([4]道具信息!N721="","",[4]道具信息!N721)</f>
        <v/>
      </c>
      <c r="O721" s="19" t="str">
        <f>IF([4]道具信息!O721="","",[4]道具信息!O721)</f>
        <v/>
      </c>
      <c r="P721" s="19" t="str">
        <f>IF([4]道具信息!P721="","",[4]道具信息!P721)</f>
        <v/>
      </c>
      <c r="Q721" s="19" t="str">
        <f>IF([4]道具信息!Q721="","",[4]道具信息!Q721)</f>
        <v/>
      </c>
      <c r="R721" s="19" t="str">
        <f>IF([4]道具信息!R721="","",[4]道具信息!R721)</f>
        <v/>
      </c>
      <c r="S721" s="19" t="str">
        <f>IF([4]道具信息!S721="","",[4]道具信息!S721)</f>
        <v/>
      </c>
      <c r="T721" s="19" t="str">
        <f>IF([4]道具信息!T721="","",[4]道具信息!T721)</f>
        <v/>
      </c>
      <c r="U721" s="19" t="str">
        <f>IF([4]道具信息!U721="","",[4]道具信息!U721)</f>
        <v/>
      </c>
      <c r="V721" s="19" t="str">
        <f>IF([4]道具信息!V721="","",[4]道具信息!V721)</f>
        <v/>
      </c>
      <c r="W721" s="19" t="str">
        <f>IF([4]道具信息!W721="","",[4]道具信息!W721)</f>
        <v/>
      </c>
      <c r="X721" s="19" t="str">
        <f>IF([4]道具信息!X721="","",[4]道具信息!X721)</f>
        <v/>
      </c>
      <c r="Y721" s="19" t="str">
        <f>IF([4]道具信息!Y721="","",[4]道具信息!Y721)</f>
        <v/>
      </c>
      <c r="Z721" s="19" t="str">
        <f>IF([4]道具信息!Z721="","",[4]道具信息!Z721)</f>
        <v/>
      </c>
    </row>
    <row r="722" spans="1:26" x14ac:dyDescent="0.15">
      <c r="A722" s="19" t="str">
        <f>IF([4]道具信息!A722="","",[4]道具信息!A722)</f>
        <v/>
      </c>
      <c r="B722" s="19" t="str">
        <f>IF([4]道具信息!B722="","",[4]道具信息!B722)</f>
        <v/>
      </c>
      <c r="C722" s="19" t="str">
        <f>IF([4]道具信息!C722="","",[4]道具信息!C722)</f>
        <v/>
      </c>
      <c r="D722" s="19" t="str">
        <f>IF([4]道具信息!D722="","",[4]道具信息!D722)</f>
        <v/>
      </c>
      <c r="E722" s="19" t="str">
        <f>IF([4]道具信息!E722="","",[4]道具信息!E722)</f>
        <v/>
      </c>
      <c r="F722" s="19" t="str">
        <f>IF([4]道具信息!F722="","",[4]道具信息!F722)</f>
        <v/>
      </c>
      <c r="G722" s="19" t="str">
        <f>IF([4]道具信息!G722="","",[4]道具信息!G722)</f>
        <v/>
      </c>
      <c r="H722" s="19" t="str">
        <f>IF([4]道具信息!H722="","",[4]道具信息!H722)</f>
        <v/>
      </c>
      <c r="I722" s="19" t="str">
        <f>IF([4]道具信息!I722="","",[4]道具信息!I722)</f>
        <v/>
      </c>
      <c r="J722" s="19" t="str">
        <f>IF([4]道具信息!J722="","",[4]道具信息!J722)</f>
        <v/>
      </c>
      <c r="K722" s="19" t="str">
        <f>IF([4]道具信息!K722="","",[4]道具信息!K722)</f>
        <v/>
      </c>
      <c r="L722" s="19" t="str">
        <f>IF([4]道具信息!L722="","",[4]道具信息!L722)</f>
        <v/>
      </c>
      <c r="M722" s="19" t="str">
        <f>IF([4]道具信息!M722="","",[4]道具信息!M722)</f>
        <v/>
      </c>
      <c r="N722" s="19" t="str">
        <f>IF([4]道具信息!N722="","",[4]道具信息!N722)</f>
        <v/>
      </c>
      <c r="O722" s="19" t="str">
        <f>IF([4]道具信息!O722="","",[4]道具信息!O722)</f>
        <v/>
      </c>
      <c r="P722" s="19" t="str">
        <f>IF([4]道具信息!P722="","",[4]道具信息!P722)</f>
        <v/>
      </c>
      <c r="Q722" s="19" t="str">
        <f>IF([4]道具信息!Q722="","",[4]道具信息!Q722)</f>
        <v/>
      </c>
      <c r="R722" s="19" t="str">
        <f>IF([4]道具信息!R722="","",[4]道具信息!R722)</f>
        <v/>
      </c>
      <c r="S722" s="19" t="str">
        <f>IF([4]道具信息!S722="","",[4]道具信息!S722)</f>
        <v/>
      </c>
      <c r="T722" s="19" t="str">
        <f>IF([4]道具信息!T722="","",[4]道具信息!T722)</f>
        <v/>
      </c>
      <c r="U722" s="19" t="str">
        <f>IF([4]道具信息!U722="","",[4]道具信息!U722)</f>
        <v/>
      </c>
      <c r="V722" s="19" t="str">
        <f>IF([4]道具信息!V722="","",[4]道具信息!V722)</f>
        <v/>
      </c>
      <c r="W722" s="19" t="str">
        <f>IF([4]道具信息!W722="","",[4]道具信息!W722)</f>
        <v/>
      </c>
      <c r="X722" s="19" t="str">
        <f>IF([4]道具信息!X722="","",[4]道具信息!X722)</f>
        <v/>
      </c>
      <c r="Y722" s="19" t="str">
        <f>IF([4]道具信息!Y722="","",[4]道具信息!Y722)</f>
        <v/>
      </c>
      <c r="Z722" s="19" t="str">
        <f>IF([4]道具信息!Z722="","",[4]道具信息!Z722)</f>
        <v/>
      </c>
    </row>
    <row r="723" spans="1:26" x14ac:dyDescent="0.15">
      <c r="A723" s="19" t="str">
        <f>IF([4]道具信息!A723="","",[4]道具信息!A723)</f>
        <v/>
      </c>
      <c r="B723" s="19" t="str">
        <f>IF([4]道具信息!B723="","",[4]道具信息!B723)</f>
        <v/>
      </c>
      <c r="C723" s="19" t="str">
        <f>IF([4]道具信息!C723="","",[4]道具信息!C723)</f>
        <v/>
      </c>
      <c r="D723" s="19" t="str">
        <f>IF([4]道具信息!D723="","",[4]道具信息!D723)</f>
        <v/>
      </c>
      <c r="E723" s="19" t="str">
        <f>IF([4]道具信息!E723="","",[4]道具信息!E723)</f>
        <v/>
      </c>
      <c r="F723" s="19" t="str">
        <f>IF([4]道具信息!F723="","",[4]道具信息!F723)</f>
        <v/>
      </c>
      <c r="G723" s="19" t="str">
        <f>IF([4]道具信息!G723="","",[4]道具信息!G723)</f>
        <v/>
      </c>
      <c r="H723" s="19" t="str">
        <f>IF([4]道具信息!H723="","",[4]道具信息!H723)</f>
        <v/>
      </c>
      <c r="I723" s="19" t="str">
        <f>IF([4]道具信息!I723="","",[4]道具信息!I723)</f>
        <v/>
      </c>
      <c r="J723" s="19" t="str">
        <f>IF([4]道具信息!J723="","",[4]道具信息!J723)</f>
        <v/>
      </c>
      <c r="K723" s="19" t="str">
        <f>IF([4]道具信息!K723="","",[4]道具信息!K723)</f>
        <v/>
      </c>
      <c r="L723" s="19" t="str">
        <f>IF([4]道具信息!L723="","",[4]道具信息!L723)</f>
        <v/>
      </c>
      <c r="M723" s="19" t="str">
        <f>IF([4]道具信息!M723="","",[4]道具信息!M723)</f>
        <v/>
      </c>
      <c r="N723" s="19" t="str">
        <f>IF([4]道具信息!N723="","",[4]道具信息!N723)</f>
        <v/>
      </c>
      <c r="O723" s="19" t="str">
        <f>IF([4]道具信息!O723="","",[4]道具信息!O723)</f>
        <v/>
      </c>
      <c r="P723" s="19" t="str">
        <f>IF([4]道具信息!P723="","",[4]道具信息!P723)</f>
        <v/>
      </c>
      <c r="Q723" s="19" t="str">
        <f>IF([4]道具信息!Q723="","",[4]道具信息!Q723)</f>
        <v/>
      </c>
      <c r="R723" s="19" t="str">
        <f>IF([4]道具信息!R723="","",[4]道具信息!R723)</f>
        <v/>
      </c>
      <c r="S723" s="19" t="str">
        <f>IF([4]道具信息!S723="","",[4]道具信息!S723)</f>
        <v/>
      </c>
      <c r="T723" s="19" t="str">
        <f>IF([4]道具信息!T723="","",[4]道具信息!T723)</f>
        <v/>
      </c>
      <c r="U723" s="19" t="str">
        <f>IF([4]道具信息!U723="","",[4]道具信息!U723)</f>
        <v/>
      </c>
      <c r="V723" s="19" t="str">
        <f>IF([4]道具信息!V723="","",[4]道具信息!V723)</f>
        <v/>
      </c>
      <c r="W723" s="19" t="str">
        <f>IF([4]道具信息!W723="","",[4]道具信息!W723)</f>
        <v/>
      </c>
      <c r="X723" s="19" t="str">
        <f>IF([4]道具信息!X723="","",[4]道具信息!X723)</f>
        <v/>
      </c>
      <c r="Y723" s="19" t="str">
        <f>IF([4]道具信息!Y723="","",[4]道具信息!Y723)</f>
        <v/>
      </c>
      <c r="Z723" s="19" t="str">
        <f>IF([4]道具信息!Z723="","",[4]道具信息!Z723)</f>
        <v/>
      </c>
    </row>
    <row r="724" spans="1:26" x14ac:dyDescent="0.15">
      <c r="A724" s="19" t="str">
        <f>IF([4]道具信息!A724="","",[4]道具信息!A724)</f>
        <v/>
      </c>
      <c r="B724" s="19" t="str">
        <f>IF([4]道具信息!B724="","",[4]道具信息!B724)</f>
        <v/>
      </c>
      <c r="C724" s="19" t="str">
        <f>IF([4]道具信息!C724="","",[4]道具信息!C724)</f>
        <v/>
      </c>
      <c r="D724" s="19" t="str">
        <f>IF([4]道具信息!D724="","",[4]道具信息!D724)</f>
        <v/>
      </c>
      <c r="E724" s="19" t="str">
        <f>IF([4]道具信息!E724="","",[4]道具信息!E724)</f>
        <v/>
      </c>
      <c r="F724" s="19" t="str">
        <f>IF([4]道具信息!F724="","",[4]道具信息!F724)</f>
        <v/>
      </c>
      <c r="G724" s="19" t="str">
        <f>IF([4]道具信息!G724="","",[4]道具信息!G724)</f>
        <v/>
      </c>
      <c r="H724" s="19" t="str">
        <f>IF([4]道具信息!H724="","",[4]道具信息!H724)</f>
        <v/>
      </c>
      <c r="I724" s="19" t="str">
        <f>IF([4]道具信息!I724="","",[4]道具信息!I724)</f>
        <v/>
      </c>
      <c r="J724" s="19" t="str">
        <f>IF([4]道具信息!J724="","",[4]道具信息!J724)</f>
        <v/>
      </c>
      <c r="K724" s="19" t="str">
        <f>IF([4]道具信息!K724="","",[4]道具信息!K724)</f>
        <v/>
      </c>
      <c r="L724" s="19" t="str">
        <f>IF([4]道具信息!L724="","",[4]道具信息!L724)</f>
        <v/>
      </c>
      <c r="M724" s="19" t="str">
        <f>IF([4]道具信息!M724="","",[4]道具信息!M724)</f>
        <v/>
      </c>
      <c r="N724" s="19" t="str">
        <f>IF([4]道具信息!N724="","",[4]道具信息!N724)</f>
        <v/>
      </c>
      <c r="O724" s="19" t="str">
        <f>IF([4]道具信息!O724="","",[4]道具信息!O724)</f>
        <v/>
      </c>
      <c r="P724" s="19" t="str">
        <f>IF([4]道具信息!P724="","",[4]道具信息!P724)</f>
        <v/>
      </c>
      <c r="Q724" s="19" t="str">
        <f>IF([4]道具信息!Q724="","",[4]道具信息!Q724)</f>
        <v/>
      </c>
      <c r="R724" s="19" t="str">
        <f>IF([4]道具信息!R724="","",[4]道具信息!R724)</f>
        <v/>
      </c>
      <c r="S724" s="19" t="str">
        <f>IF([4]道具信息!S724="","",[4]道具信息!S724)</f>
        <v/>
      </c>
      <c r="T724" s="19" t="str">
        <f>IF([4]道具信息!T724="","",[4]道具信息!T724)</f>
        <v/>
      </c>
      <c r="U724" s="19" t="str">
        <f>IF([4]道具信息!U724="","",[4]道具信息!U724)</f>
        <v/>
      </c>
      <c r="V724" s="19" t="str">
        <f>IF([4]道具信息!V724="","",[4]道具信息!V724)</f>
        <v/>
      </c>
      <c r="W724" s="19" t="str">
        <f>IF([4]道具信息!W724="","",[4]道具信息!W724)</f>
        <v/>
      </c>
      <c r="X724" s="19" t="str">
        <f>IF([4]道具信息!X724="","",[4]道具信息!X724)</f>
        <v/>
      </c>
      <c r="Y724" s="19" t="str">
        <f>IF([4]道具信息!Y724="","",[4]道具信息!Y724)</f>
        <v/>
      </c>
      <c r="Z724" s="19" t="str">
        <f>IF([4]道具信息!Z724="","",[4]道具信息!Z724)</f>
        <v/>
      </c>
    </row>
    <row r="725" spans="1:26" x14ac:dyDescent="0.15">
      <c r="A725" s="19" t="str">
        <f>IF([4]道具信息!A725="","",[4]道具信息!A725)</f>
        <v/>
      </c>
      <c r="B725" s="19" t="str">
        <f>IF([4]道具信息!B725="","",[4]道具信息!B725)</f>
        <v/>
      </c>
      <c r="C725" s="19" t="str">
        <f>IF([4]道具信息!C725="","",[4]道具信息!C725)</f>
        <v/>
      </c>
      <c r="D725" s="19" t="str">
        <f>IF([4]道具信息!D725="","",[4]道具信息!D725)</f>
        <v/>
      </c>
      <c r="E725" s="19" t="str">
        <f>IF([4]道具信息!E725="","",[4]道具信息!E725)</f>
        <v/>
      </c>
      <c r="F725" s="19" t="str">
        <f>IF([4]道具信息!F725="","",[4]道具信息!F725)</f>
        <v/>
      </c>
      <c r="G725" s="19" t="str">
        <f>IF([4]道具信息!G725="","",[4]道具信息!G725)</f>
        <v/>
      </c>
      <c r="H725" s="19" t="str">
        <f>IF([4]道具信息!H725="","",[4]道具信息!H725)</f>
        <v/>
      </c>
      <c r="I725" s="19" t="str">
        <f>IF([4]道具信息!I725="","",[4]道具信息!I725)</f>
        <v/>
      </c>
      <c r="J725" s="19" t="str">
        <f>IF([4]道具信息!J725="","",[4]道具信息!J725)</f>
        <v/>
      </c>
      <c r="K725" s="19" t="str">
        <f>IF([4]道具信息!K725="","",[4]道具信息!K725)</f>
        <v/>
      </c>
      <c r="L725" s="19" t="str">
        <f>IF([4]道具信息!L725="","",[4]道具信息!L725)</f>
        <v/>
      </c>
      <c r="M725" s="19" t="str">
        <f>IF([4]道具信息!M725="","",[4]道具信息!M725)</f>
        <v/>
      </c>
      <c r="N725" s="19" t="str">
        <f>IF([4]道具信息!N725="","",[4]道具信息!N725)</f>
        <v/>
      </c>
      <c r="O725" s="19" t="str">
        <f>IF([4]道具信息!O725="","",[4]道具信息!O725)</f>
        <v/>
      </c>
      <c r="P725" s="19" t="str">
        <f>IF([4]道具信息!P725="","",[4]道具信息!P725)</f>
        <v/>
      </c>
      <c r="Q725" s="19" t="str">
        <f>IF([4]道具信息!Q725="","",[4]道具信息!Q725)</f>
        <v/>
      </c>
      <c r="R725" s="19" t="str">
        <f>IF([4]道具信息!R725="","",[4]道具信息!R725)</f>
        <v/>
      </c>
      <c r="S725" s="19" t="str">
        <f>IF([4]道具信息!S725="","",[4]道具信息!S725)</f>
        <v/>
      </c>
      <c r="T725" s="19" t="str">
        <f>IF([4]道具信息!T725="","",[4]道具信息!T725)</f>
        <v/>
      </c>
      <c r="U725" s="19" t="str">
        <f>IF([4]道具信息!U725="","",[4]道具信息!U725)</f>
        <v/>
      </c>
      <c r="V725" s="19" t="str">
        <f>IF([4]道具信息!V725="","",[4]道具信息!V725)</f>
        <v/>
      </c>
      <c r="W725" s="19" t="str">
        <f>IF([4]道具信息!W725="","",[4]道具信息!W725)</f>
        <v/>
      </c>
      <c r="X725" s="19" t="str">
        <f>IF([4]道具信息!X725="","",[4]道具信息!X725)</f>
        <v/>
      </c>
      <c r="Y725" s="19" t="str">
        <f>IF([4]道具信息!Y725="","",[4]道具信息!Y725)</f>
        <v/>
      </c>
      <c r="Z725" s="19" t="str">
        <f>IF([4]道具信息!Z725="","",[4]道具信息!Z725)</f>
        <v/>
      </c>
    </row>
    <row r="726" spans="1:26" x14ac:dyDescent="0.15">
      <c r="A726" s="19" t="str">
        <f>IF([4]道具信息!A726="","",[4]道具信息!A726)</f>
        <v/>
      </c>
      <c r="B726" s="19" t="str">
        <f>IF([4]道具信息!B726="","",[4]道具信息!B726)</f>
        <v/>
      </c>
      <c r="C726" s="19" t="str">
        <f>IF([4]道具信息!C726="","",[4]道具信息!C726)</f>
        <v/>
      </c>
      <c r="D726" s="19" t="str">
        <f>IF([4]道具信息!D726="","",[4]道具信息!D726)</f>
        <v/>
      </c>
      <c r="E726" s="19" t="str">
        <f>IF([4]道具信息!E726="","",[4]道具信息!E726)</f>
        <v/>
      </c>
      <c r="F726" s="19" t="str">
        <f>IF([4]道具信息!F726="","",[4]道具信息!F726)</f>
        <v/>
      </c>
      <c r="G726" s="19" t="str">
        <f>IF([4]道具信息!G726="","",[4]道具信息!G726)</f>
        <v/>
      </c>
      <c r="H726" s="19" t="str">
        <f>IF([4]道具信息!H726="","",[4]道具信息!H726)</f>
        <v/>
      </c>
      <c r="I726" s="19" t="str">
        <f>IF([4]道具信息!I726="","",[4]道具信息!I726)</f>
        <v/>
      </c>
      <c r="J726" s="19" t="str">
        <f>IF([4]道具信息!J726="","",[4]道具信息!J726)</f>
        <v/>
      </c>
      <c r="K726" s="19" t="str">
        <f>IF([4]道具信息!K726="","",[4]道具信息!K726)</f>
        <v/>
      </c>
      <c r="L726" s="19" t="str">
        <f>IF([4]道具信息!L726="","",[4]道具信息!L726)</f>
        <v/>
      </c>
      <c r="M726" s="19" t="str">
        <f>IF([4]道具信息!M726="","",[4]道具信息!M726)</f>
        <v/>
      </c>
      <c r="N726" s="19" t="str">
        <f>IF([4]道具信息!N726="","",[4]道具信息!N726)</f>
        <v/>
      </c>
      <c r="O726" s="19" t="str">
        <f>IF([4]道具信息!O726="","",[4]道具信息!O726)</f>
        <v/>
      </c>
      <c r="P726" s="19" t="str">
        <f>IF([4]道具信息!P726="","",[4]道具信息!P726)</f>
        <v/>
      </c>
      <c r="Q726" s="19" t="str">
        <f>IF([4]道具信息!Q726="","",[4]道具信息!Q726)</f>
        <v/>
      </c>
      <c r="R726" s="19" t="str">
        <f>IF([4]道具信息!R726="","",[4]道具信息!R726)</f>
        <v/>
      </c>
      <c r="S726" s="19" t="str">
        <f>IF([4]道具信息!S726="","",[4]道具信息!S726)</f>
        <v/>
      </c>
      <c r="T726" s="19" t="str">
        <f>IF([4]道具信息!T726="","",[4]道具信息!T726)</f>
        <v/>
      </c>
      <c r="U726" s="19" t="str">
        <f>IF([4]道具信息!U726="","",[4]道具信息!U726)</f>
        <v/>
      </c>
      <c r="V726" s="19" t="str">
        <f>IF([4]道具信息!V726="","",[4]道具信息!V726)</f>
        <v/>
      </c>
      <c r="W726" s="19" t="str">
        <f>IF([4]道具信息!W726="","",[4]道具信息!W726)</f>
        <v/>
      </c>
      <c r="X726" s="19" t="str">
        <f>IF([4]道具信息!X726="","",[4]道具信息!X726)</f>
        <v/>
      </c>
      <c r="Y726" s="19" t="str">
        <f>IF([4]道具信息!Y726="","",[4]道具信息!Y726)</f>
        <v/>
      </c>
      <c r="Z726" s="19" t="str">
        <f>IF([4]道具信息!Z726="","",[4]道具信息!Z726)</f>
        <v/>
      </c>
    </row>
    <row r="727" spans="1:26" x14ac:dyDescent="0.15">
      <c r="A727" s="19" t="str">
        <f>IF([4]道具信息!A727="","",[4]道具信息!A727)</f>
        <v/>
      </c>
      <c r="B727" s="19" t="str">
        <f>IF([4]道具信息!B727="","",[4]道具信息!B727)</f>
        <v/>
      </c>
      <c r="C727" s="19" t="str">
        <f>IF([4]道具信息!C727="","",[4]道具信息!C727)</f>
        <v/>
      </c>
      <c r="D727" s="19" t="str">
        <f>IF([4]道具信息!D727="","",[4]道具信息!D727)</f>
        <v/>
      </c>
      <c r="E727" s="19" t="str">
        <f>IF([4]道具信息!E727="","",[4]道具信息!E727)</f>
        <v/>
      </c>
      <c r="F727" s="19" t="str">
        <f>IF([4]道具信息!F727="","",[4]道具信息!F727)</f>
        <v/>
      </c>
      <c r="G727" s="19" t="str">
        <f>IF([4]道具信息!G727="","",[4]道具信息!G727)</f>
        <v/>
      </c>
      <c r="H727" s="19" t="str">
        <f>IF([4]道具信息!H727="","",[4]道具信息!H727)</f>
        <v/>
      </c>
      <c r="I727" s="19" t="str">
        <f>IF([4]道具信息!I727="","",[4]道具信息!I727)</f>
        <v/>
      </c>
      <c r="J727" s="19" t="str">
        <f>IF([4]道具信息!J727="","",[4]道具信息!J727)</f>
        <v/>
      </c>
      <c r="K727" s="19" t="str">
        <f>IF([4]道具信息!K727="","",[4]道具信息!K727)</f>
        <v/>
      </c>
      <c r="L727" s="19" t="str">
        <f>IF([4]道具信息!L727="","",[4]道具信息!L727)</f>
        <v/>
      </c>
      <c r="M727" s="19" t="str">
        <f>IF([4]道具信息!M727="","",[4]道具信息!M727)</f>
        <v/>
      </c>
      <c r="N727" s="19" t="str">
        <f>IF([4]道具信息!N727="","",[4]道具信息!N727)</f>
        <v/>
      </c>
      <c r="O727" s="19" t="str">
        <f>IF([4]道具信息!O727="","",[4]道具信息!O727)</f>
        <v/>
      </c>
      <c r="P727" s="19" t="str">
        <f>IF([4]道具信息!P727="","",[4]道具信息!P727)</f>
        <v/>
      </c>
      <c r="Q727" s="19" t="str">
        <f>IF([4]道具信息!Q727="","",[4]道具信息!Q727)</f>
        <v/>
      </c>
      <c r="R727" s="19" t="str">
        <f>IF([4]道具信息!R727="","",[4]道具信息!R727)</f>
        <v/>
      </c>
      <c r="S727" s="19" t="str">
        <f>IF([4]道具信息!S727="","",[4]道具信息!S727)</f>
        <v/>
      </c>
      <c r="T727" s="19" t="str">
        <f>IF([4]道具信息!T727="","",[4]道具信息!T727)</f>
        <v/>
      </c>
      <c r="U727" s="19" t="str">
        <f>IF([4]道具信息!U727="","",[4]道具信息!U727)</f>
        <v/>
      </c>
      <c r="V727" s="19" t="str">
        <f>IF([4]道具信息!V727="","",[4]道具信息!V727)</f>
        <v/>
      </c>
      <c r="W727" s="19" t="str">
        <f>IF([4]道具信息!W727="","",[4]道具信息!W727)</f>
        <v/>
      </c>
      <c r="X727" s="19" t="str">
        <f>IF([4]道具信息!X727="","",[4]道具信息!X727)</f>
        <v/>
      </c>
      <c r="Y727" s="19" t="str">
        <f>IF([4]道具信息!Y727="","",[4]道具信息!Y727)</f>
        <v/>
      </c>
      <c r="Z727" s="19" t="str">
        <f>IF([4]道具信息!Z727="","",[4]道具信息!Z727)</f>
        <v/>
      </c>
    </row>
    <row r="728" spans="1:26" x14ac:dyDescent="0.15">
      <c r="A728" s="19" t="str">
        <f>IF([4]道具信息!A728="","",[4]道具信息!A728)</f>
        <v/>
      </c>
      <c r="B728" s="19" t="str">
        <f>IF([4]道具信息!B728="","",[4]道具信息!B728)</f>
        <v/>
      </c>
      <c r="C728" s="19" t="str">
        <f>IF([4]道具信息!C728="","",[4]道具信息!C728)</f>
        <v/>
      </c>
      <c r="D728" s="19" t="str">
        <f>IF([4]道具信息!D728="","",[4]道具信息!D728)</f>
        <v/>
      </c>
      <c r="E728" s="19" t="str">
        <f>IF([4]道具信息!E728="","",[4]道具信息!E728)</f>
        <v/>
      </c>
      <c r="F728" s="19" t="str">
        <f>IF([4]道具信息!F728="","",[4]道具信息!F728)</f>
        <v/>
      </c>
      <c r="G728" s="19" t="str">
        <f>IF([4]道具信息!G728="","",[4]道具信息!G728)</f>
        <v/>
      </c>
      <c r="H728" s="19" t="str">
        <f>IF([4]道具信息!H728="","",[4]道具信息!H728)</f>
        <v/>
      </c>
      <c r="I728" s="19" t="str">
        <f>IF([4]道具信息!I728="","",[4]道具信息!I728)</f>
        <v/>
      </c>
      <c r="J728" s="19" t="str">
        <f>IF([4]道具信息!J728="","",[4]道具信息!J728)</f>
        <v/>
      </c>
      <c r="K728" s="19" t="str">
        <f>IF([4]道具信息!K728="","",[4]道具信息!K728)</f>
        <v/>
      </c>
      <c r="L728" s="19" t="str">
        <f>IF([4]道具信息!L728="","",[4]道具信息!L728)</f>
        <v/>
      </c>
      <c r="M728" s="19" t="str">
        <f>IF([4]道具信息!M728="","",[4]道具信息!M728)</f>
        <v/>
      </c>
      <c r="N728" s="19" t="str">
        <f>IF([4]道具信息!N728="","",[4]道具信息!N728)</f>
        <v/>
      </c>
      <c r="O728" s="19" t="str">
        <f>IF([4]道具信息!O728="","",[4]道具信息!O728)</f>
        <v/>
      </c>
      <c r="P728" s="19" t="str">
        <f>IF([4]道具信息!P728="","",[4]道具信息!P728)</f>
        <v/>
      </c>
      <c r="Q728" s="19" t="str">
        <f>IF([4]道具信息!Q728="","",[4]道具信息!Q728)</f>
        <v/>
      </c>
      <c r="R728" s="19" t="str">
        <f>IF([4]道具信息!R728="","",[4]道具信息!R728)</f>
        <v/>
      </c>
      <c r="S728" s="19" t="str">
        <f>IF([4]道具信息!S728="","",[4]道具信息!S728)</f>
        <v/>
      </c>
      <c r="T728" s="19" t="str">
        <f>IF([4]道具信息!T728="","",[4]道具信息!T728)</f>
        <v/>
      </c>
      <c r="U728" s="19" t="str">
        <f>IF([4]道具信息!U728="","",[4]道具信息!U728)</f>
        <v/>
      </c>
      <c r="V728" s="19" t="str">
        <f>IF([4]道具信息!V728="","",[4]道具信息!V728)</f>
        <v/>
      </c>
      <c r="W728" s="19" t="str">
        <f>IF([4]道具信息!W728="","",[4]道具信息!W728)</f>
        <v/>
      </c>
      <c r="X728" s="19" t="str">
        <f>IF([4]道具信息!X728="","",[4]道具信息!X728)</f>
        <v/>
      </c>
      <c r="Y728" s="19" t="str">
        <f>IF([4]道具信息!Y728="","",[4]道具信息!Y728)</f>
        <v/>
      </c>
      <c r="Z728" s="19" t="str">
        <f>IF([4]道具信息!Z728="","",[4]道具信息!Z728)</f>
        <v/>
      </c>
    </row>
    <row r="729" spans="1:26" x14ac:dyDescent="0.15">
      <c r="A729" s="19" t="str">
        <f>IF([4]道具信息!A729="","",[4]道具信息!A729)</f>
        <v/>
      </c>
      <c r="B729" s="19" t="str">
        <f>IF([4]道具信息!B729="","",[4]道具信息!B729)</f>
        <v/>
      </c>
      <c r="C729" s="19" t="str">
        <f>IF([4]道具信息!C729="","",[4]道具信息!C729)</f>
        <v/>
      </c>
      <c r="D729" s="19" t="str">
        <f>IF([4]道具信息!D729="","",[4]道具信息!D729)</f>
        <v/>
      </c>
      <c r="E729" s="19" t="str">
        <f>IF([4]道具信息!E729="","",[4]道具信息!E729)</f>
        <v/>
      </c>
      <c r="F729" s="19" t="str">
        <f>IF([4]道具信息!F729="","",[4]道具信息!F729)</f>
        <v/>
      </c>
      <c r="G729" s="19" t="str">
        <f>IF([4]道具信息!G729="","",[4]道具信息!G729)</f>
        <v/>
      </c>
      <c r="H729" s="19" t="str">
        <f>IF([4]道具信息!H729="","",[4]道具信息!H729)</f>
        <v/>
      </c>
      <c r="I729" s="19" t="str">
        <f>IF([4]道具信息!I729="","",[4]道具信息!I729)</f>
        <v/>
      </c>
      <c r="J729" s="19" t="str">
        <f>IF([4]道具信息!J729="","",[4]道具信息!J729)</f>
        <v/>
      </c>
      <c r="K729" s="19" t="str">
        <f>IF([4]道具信息!K729="","",[4]道具信息!K729)</f>
        <v/>
      </c>
      <c r="L729" s="19" t="str">
        <f>IF([4]道具信息!L729="","",[4]道具信息!L729)</f>
        <v/>
      </c>
      <c r="M729" s="19" t="str">
        <f>IF([4]道具信息!M729="","",[4]道具信息!M729)</f>
        <v/>
      </c>
      <c r="N729" s="19" t="str">
        <f>IF([4]道具信息!N729="","",[4]道具信息!N729)</f>
        <v/>
      </c>
      <c r="O729" s="19" t="str">
        <f>IF([4]道具信息!O729="","",[4]道具信息!O729)</f>
        <v/>
      </c>
      <c r="P729" s="19" t="str">
        <f>IF([4]道具信息!P729="","",[4]道具信息!P729)</f>
        <v/>
      </c>
      <c r="Q729" s="19" t="str">
        <f>IF([4]道具信息!Q729="","",[4]道具信息!Q729)</f>
        <v/>
      </c>
      <c r="R729" s="19" t="str">
        <f>IF([4]道具信息!R729="","",[4]道具信息!R729)</f>
        <v/>
      </c>
      <c r="S729" s="19" t="str">
        <f>IF([4]道具信息!S729="","",[4]道具信息!S729)</f>
        <v/>
      </c>
      <c r="T729" s="19" t="str">
        <f>IF([4]道具信息!T729="","",[4]道具信息!T729)</f>
        <v/>
      </c>
      <c r="U729" s="19" t="str">
        <f>IF([4]道具信息!U729="","",[4]道具信息!U729)</f>
        <v/>
      </c>
      <c r="V729" s="19" t="str">
        <f>IF([4]道具信息!V729="","",[4]道具信息!V729)</f>
        <v/>
      </c>
      <c r="W729" s="19" t="str">
        <f>IF([4]道具信息!W729="","",[4]道具信息!W729)</f>
        <v/>
      </c>
      <c r="X729" s="19" t="str">
        <f>IF([4]道具信息!X729="","",[4]道具信息!X729)</f>
        <v/>
      </c>
      <c r="Y729" s="19" t="str">
        <f>IF([4]道具信息!Y729="","",[4]道具信息!Y729)</f>
        <v/>
      </c>
      <c r="Z729" s="19" t="str">
        <f>IF([4]道具信息!Z729="","",[4]道具信息!Z729)</f>
        <v/>
      </c>
    </row>
    <row r="730" spans="1:26" x14ac:dyDescent="0.15">
      <c r="A730" s="19" t="str">
        <f>IF([4]道具信息!A730="","",[4]道具信息!A730)</f>
        <v/>
      </c>
      <c r="B730" s="19" t="str">
        <f>IF([4]道具信息!B730="","",[4]道具信息!B730)</f>
        <v/>
      </c>
      <c r="C730" s="19" t="str">
        <f>IF([4]道具信息!C730="","",[4]道具信息!C730)</f>
        <v/>
      </c>
      <c r="D730" s="19" t="str">
        <f>IF([4]道具信息!D730="","",[4]道具信息!D730)</f>
        <v/>
      </c>
      <c r="E730" s="19" t="str">
        <f>IF([4]道具信息!E730="","",[4]道具信息!E730)</f>
        <v/>
      </c>
      <c r="F730" s="19" t="str">
        <f>IF([4]道具信息!F730="","",[4]道具信息!F730)</f>
        <v/>
      </c>
      <c r="G730" s="19" t="str">
        <f>IF([4]道具信息!G730="","",[4]道具信息!G730)</f>
        <v/>
      </c>
      <c r="H730" s="19" t="str">
        <f>IF([4]道具信息!H730="","",[4]道具信息!H730)</f>
        <v/>
      </c>
      <c r="I730" s="19" t="str">
        <f>IF([4]道具信息!I730="","",[4]道具信息!I730)</f>
        <v/>
      </c>
      <c r="J730" s="19" t="str">
        <f>IF([4]道具信息!J730="","",[4]道具信息!J730)</f>
        <v/>
      </c>
      <c r="K730" s="19" t="str">
        <f>IF([4]道具信息!K730="","",[4]道具信息!K730)</f>
        <v/>
      </c>
      <c r="L730" s="19" t="str">
        <f>IF([4]道具信息!L730="","",[4]道具信息!L730)</f>
        <v/>
      </c>
      <c r="M730" s="19" t="str">
        <f>IF([4]道具信息!M730="","",[4]道具信息!M730)</f>
        <v/>
      </c>
      <c r="N730" s="19" t="str">
        <f>IF([4]道具信息!N730="","",[4]道具信息!N730)</f>
        <v/>
      </c>
      <c r="O730" s="19" t="str">
        <f>IF([4]道具信息!O730="","",[4]道具信息!O730)</f>
        <v/>
      </c>
      <c r="P730" s="19" t="str">
        <f>IF([4]道具信息!P730="","",[4]道具信息!P730)</f>
        <v/>
      </c>
      <c r="Q730" s="19" t="str">
        <f>IF([4]道具信息!Q730="","",[4]道具信息!Q730)</f>
        <v/>
      </c>
      <c r="R730" s="19" t="str">
        <f>IF([4]道具信息!R730="","",[4]道具信息!R730)</f>
        <v/>
      </c>
      <c r="S730" s="19" t="str">
        <f>IF([4]道具信息!S730="","",[4]道具信息!S730)</f>
        <v/>
      </c>
      <c r="T730" s="19" t="str">
        <f>IF([4]道具信息!T730="","",[4]道具信息!T730)</f>
        <v/>
      </c>
      <c r="U730" s="19" t="str">
        <f>IF([4]道具信息!U730="","",[4]道具信息!U730)</f>
        <v/>
      </c>
      <c r="V730" s="19" t="str">
        <f>IF([4]道具信息!V730="","",[4]道具信息!V730)</f>
        <v/>
      </c>
      <c r="W730" s="19" t="str">
        <f>IF([4]道具信息!W730="","",[4]道具信息!W730)</f>
        <v/>
      </c>
      <c r="X730" s="19" t="str">
        <f>IF([4]道具信息!X730="","",[4]道具信息!X730)</f>
        <v/>
      </c>
      <c r="Y730" s="19" t="str">
        <f>IF([4]道具信息!Y730="","",[4]道具信息!Y730)</f>
        <v/>
      </c>
      <c r="Z730" s="19" t="str">
        <f>IF([4]道具信息!Z730="","",[4]道具信息!Z730)</f>
        <v/>
      </c>
    </row>
    <row r="731" spans="1:26" x14ac:dyDescent="0.15">
      <c r="A731" s="19" t="str">
        <f>IF([4]道具信息!A731="","",[4]道具信息!A731)</f>
        <v/>
      </c>
      <c r="B731" s="19" t="str">
        <f>IF([4]道具信息!B731="","",[4]道具信息!B731)</f>
        <v/>
      </c>
      <c r="C731" s="19" t="str">
        <f>IF([4]道具信息!C731="","",[4]道具信息!C731)</f>
        <v/>
      </c>
      <c r="D731" s="19" t="str">
        <f>IF([4]道具信息!D731="","",[4]道具信息!D731)</f>
        <v/>
      </c>
      <c r="E731" s="19" t="str">
        <f>IF([4]道具信息!E731="","",[4]道具信息!E731)</f>
        <v/>
      </c>
      <c r="F731" s="19" t="str">
        <f>IF([4]道具信息!F731="","",[4]道具信息!F731)</f>
        <v/>
      </c>
      <c r="G731" s="19" t="str">
        <f>IF([4]道具信息!G731="","",[4]道具信息!G731)</f>
        <v/>
      </c>
      <c r="H731" s="19" t="str">
        <f>IF([4]道具信息!H731="","",[4]道具信息!H731)</f>
        <v/>
      </c>
      <c r="I731" s="19" t="str">
        <f>IF([4]道具信息!I731="","",[4]道具信息!I731)</f>
        <v/>
      </c>
      <c r="J731" s="19" t="str">
        <f>IF([4]道具信息!J731="","",[4]道具信息!J731)</f>
        <v/>
      </c>
      <c r="K731" s="19" t="str">
        <f>IF([4]道具信息!K731="","",[4]道具信息!K731)</f>
        <v/>
      </c>
      <c r="L731" s="19" t="str">
        <f>IF([4]道具信息!L731="","",[4]道具信息!L731)</f>
        <v/>
      </c>
      <c r="M731" s="19" t="str">
        <f>IF([4]道具信息!M731="","",[4]道具信息!M731)</f>
        <v/>
      </c>
      <c r="N731" s="19" t="str">
        <f>IF([4]道具信息!N731="","",[4]道具信息!N731)</f>
        <v/>
      </c>
      <c r="O731" s="19" t="str">
        <f>IF([4]道具信息!O731="","",[4]道具信息!O731)</f>
        <v/>
      </c>
      <c r="P731" s="19" t="str">
        <f>IF([4]道具信息!P731="","",[4]道具信息!P731)</f>
        <v/>
      </c>
      <c r="Q731" s="19" t="str">
        <f>IF([4]道具信息!Q731="","",[4]道具信息!Q731)</f>
        <v/>
      </c>
      <c r="R731" s="19" t="str">
        <f>IF([4]道具信息!R731="","",[4]道具信息!R731)</f>
        <v/>
      </c>
      <c r="S731" s="19" t="str">
        <f>IF([4]道具信息!S731="","",[4]道具信息!S731)</f>
        <v/>
      </c>
      <c r="T731" s="19" t="str">
        <f>IF([4]道具信息!T731="","",[4]道具信息!T731)</f>
        <v/>
      </c>
      <c r="U731" s="19" t="str">
        <f>IF([4]道具信息!U731="","",[4]道具信息!U731)</f>
        <v/>
      </c>
      <c r="V731" s="19" t="str">
        <f>IF([4]道具信息!V731="","",[4]道具信息!V731)</f>
        <v/>
      </c>
      <c r="W731" s="19" t="str">
        <f>IF([4]道具信息!W731="","",[4]道具信息!W731)</f>
        <v/>
      </c>
      <c r="X731" s="19" t="str">
        <f>IF([4]道具信息!X731="","",[4]道具信息!X731)</f>
        <v/>
      </c>
      <c r="Y731" s="19" t="str">
        <f>IF([4]道具信息!Y731="","",[4]道具信息!Y731)</f>
        <v/>
      </c>
      <c r="Z731" s="19" t="str">
        <f>IF([4]道具信息!Z731="","",[4]道具信息!Z731)</f>
        <v/>
      </c>
    </row>
    <row r="732" spans="1:26" x14ac:dyDescent="0.15">
      <c r="A732" s="19" t="str">
        <f>IF([4]道具信息!A732="","",[4]道具信息!A732)</f>
        <v/>
      </c>
      <c r="B732" s="19" t="str">
        <f>IF([4]道具信息!B732="","",[4]道具信息!B732)</f>
        <v/>
      </c>
      <c r="C732" s="19" t="str">
        <f>IF([4]道具信息!C732="","",[4]道具信息!C732)</f>
        <v/>
      </c>
      <c r="D732" s="19" t="str">
        <f>IF([4]道具信息!D732="","",[4]道具信息!D732)</f>
        <v/>
      </c>
      <c r="E732" s="19" t="str">
        <f>IF([4]道具信息!E732="","",[4]道具信息!E732)</f>
        <v/>
      </c>
      <c r="F732" s="19" t="str">
        <f>IF([4]道具信息!F732="","",[4]道具信息!F732)</f>
        <v/>
      </c>
      <c r="G732" s="19" t="str">
        <f>IF([4]道具信息!G732="","",[4]道具信息!G732)</f>
        <v/>
      </c>
      <c r="H732" s="19" t="str">
        <f>IF([4]道具信息!H732="","",[4]道具信息!H732)</f>
        <v/>
      </c>
      <c r="I732" s="19" t="str">
        <f>IF([4]道具信息!I732="","",[4]道具信息!I732)</f>
        <v/>
      </c>
      <c r="J732" s="19" t="str">
        <f>IF([4]道具信息!J732="","",[4]道具信息!J732)</f>
        <v/>
      </c>
      <c r="K732" s="19" t="str">
        <f>IF([4]道具信息!K732="","",[4]道具信息!K732)</f>
        <v/>
      </c>
      <c r="L732" s="19" t="str">
        <f>IF([4]道具信息!L732="","",[4]道具信息!L732)</f>
        <v/>
      </c>
      <c r="M732" s="19" t="str">
        <f>IF([4]道具信息!M732="","",[4]道具信息!M732)</f>
        <v/>
      </c>
      <c r="N732" s="19" t="str">
        <f>IF([4]道具信息!N732="","",[4]道具信息!N732)</f>
        <v/>
      </c>
      <c r="O732" s="19" t="str">
        <f>IF([4]道具信息!O732="","",[4]道具信息!O732)</f>
        <v/>
      </c>
      <c r="P732" s="19" t="str">
        <f>IF([4]道具信息!P732="","",[4]道具信息!P732)</f>
        <v/>
      </c>
      <c r="Q732" s="19" t="str">
        <f>IF([4]道具信息!Q732="","",[4]道具信息!Q732)</f>
        <v/>
      </c>
      <c r="R732" s="19" t="str">
        <f>IF([4]道具信息!R732="","",[4]道具信息!R732)</f>
        <v/>
      </c>
      <c r="S732" s="19" t="str">
        <f>IF([4]道具信息!S732="","",[4]道具信息!S732)</f>
        <v/>
      </c>
      <c r="T732" s="19" t="str">
        <f>IF([4]道具信息!T732="","",[4]道具信息!T732)</f>
        <v/>
      </c>
      <c r="U732" s="19" t="str">
        <f>IF([4]道具信息!U732="","",[4]道具信息!U732)</f>
        <v/>
      </c>
      <c r="V732" s="19" t="str">
        <f>IF([4]道具信息!V732="","",[4]道具信息!V732)</f>
        <v/>
      </c>
      <c r="W732" s="19" t="str">
        <f>IF([4]道具信息!W732="","",[4]道具信息!W732)</f>
        <v/>
      </c>
      <c r="X732" s="19" t="str">
        <f>IF([4]道具信息!X732="","",[4]道具信息!X732)</f>
        <v/>
      </c>
      <c r="Y732" s="19" t="str">
        <f>IF([4]道具信息!Y732="","",[4]道具信息!Y732)</f>
        <v/>
      </c>
      <c r="Z732" s="19" t="str">
        <f>IF([4]道具信息!Z732="","",[4]道具信息!Z732)</f>
        <v/>
      </c>
    </row>
    <row r="733" spans="1:26" x14ac:dyDescent="0.15">
      <c r="A733" s="19" t="str">
        <f>IF([4]道具信息!A733="","",[4]道具信息!A733)</f>
        <v/>
      </c>
      <c r="B733" s="19" t="str">
        <f>IF([4]道具信息!B733="","",[4]道具信息!B733)</f>
        <v/>
      </c>
      <c r="C733" s="19" t="str">
        <f>IF([4]道具信息!C733="","",[4]道具信息!C733)</f>
        <v/>
      </c>
      <c r="D733" s="19" t="str">
        <f>IF([4]道具信息!D733="","",[4]道具信息!D733)</f>
        <v/>
      </c>
      <c r="E733" s="19" t="str">
        <f>IF([4]道具信息!E733="","",[4]道具信息!E733)</f>
        <v/>
      </c>
      <c r="F733" s="19" t="str">
        <f>IF([4]道具信息!F733="","",[4]道具信息!F733)</f>
        <v/>
      </c>
      <c r="G733" s="19" t="str">
        <f>IF([4]道具信息!G733="","",[4]道具信息!G733)</f>
        <v/>
      </c>
      <c r="H733" s="19" t="str">
        <f>IF([4]道具信息!H733="","",[4]道具信息!H733)</f>
        <v/>
      </c>
      <c r="I733" s="19" t="str">
        <f>IF([4]道具信息!I733="","",[4]道具信息!I733)</f>
        <v/>
      </c>
      <c r="J733" s="19" t="str">
        <f>IF([4]道具信息!J733="","",[4]道具信息!J733)</f>
        <v/>
      </c>
      <c r="K733" s="19" t="str">
        <f>IF([4]道具信息!K733="","",[4]道具信息!K733)</f>
        <v/>
      </c>
      <c r="L733" s="19" t="str">
        <f>IF([4]道具信息!L733="","",[4]道具信息!L733)</f>
        <v/>
      </c>
      <c r="M733" s="19" t="str">
        <f>IF([4]道具信息!M733="","",[4]道具信息!M733)</f>
        <v/>
      </c>
      <c r="N733" s="19" t="str">
        <f>IF([4]道具信息!N733="","",[4]道具信息!N733)</f>
        <v/>
      </c>
      <c r="O733" s="19" t="str">
        <f>IF([4]道具信息!O733="","",[4]道具信息!O733)</f>
        <v/>
      </c>
      <c r="P733" s="19" t="str">
        <f>IF([4]道具信息!P733="","",[4]道具信息!P733)</f>
        <v/>
      </c>
      <c r="Q733" s="19" t="str">
        <f>IF([4]道具信息!Q733="","",[4]道具信息!Q733)</f>
        <v/>
      </c>
      <c r="R733" s="19" t="str">
        <f>IF([4]道具信息!R733="","",[4]道具信息!R733)</f>
        <v/>
      </c>
      <c r="S733" s="19" t="str">
        <f>IF([4]道具信息!S733="","",[4]道具信息!S733)</f>
        <v/>
      </c>
      <c r="T733" s="19" t="str">
        <f>IF([4]道具信息!T733="","",[4]道具信息!T733)</f>
        <v/>
      </c>
      <c r="U733" s="19" t="str">
        <f>IF([4]道具信息!U733="","",[4]道具信息!U733)</f>
        <v/>
      </c>
      <c r="V733" s="19" t="str">
        <f>IF([4]道具信息!V733="","",[4]道具信息!V733)</f>
        <v/>
      </c>
      <c r="W733" s="19" t="str">
        <f>IF([4]道具信息!W733="","",[4]道具信息!W733)</f>
        <v/>
      </c>
      <c r="X733" s="19" t="str">
        <f>IF([4]道具信息!X733="","",[4]道具信息!X733)</f>
        <v/>
      </c>
      <c r="Y733" s="19" t="str">
        <f>IF([4]道具信息!Y733="","",[4]道具信息!Y733)</f>
        <v/>
      </c>
      <c r="Z733" s="19" t="str">
        <f>IF([4]道具信息!Z733="","",[4]道具信息!Z733)</f>
        <v/>
      </c>
    </row>
    <row r="734" spans="1:26" x14ac:dyDescent="0.15">
      <c r="A734" s="19" t="str">
        <f>IF([4]道具信息!A734="","",[4]道具信息!A734)</f>
        <v/>
      </c>
      <c r="B734" s="19" t="str">
        <f>IF([4]道具信息!B734="","",[4]道具信息!B734)</f>
        <v/>
      </c>
      <c r="C734" s="19" t="str">
        <f>IF([4]道具信息!C734="","",[4]道具信息!C734)</f>
        <v/>
      </c>
      <c r="D734" s="19" t="str">
        <f>IF([4]道具信息!D734="","",[4]道具信息!D734)</f>
        <v/>
      </c>
      <c r="E734" s="19" t="str">
        <f>IF([4]道具信息!E734="","",[4]道具信息!E734)</f>
        <v/>
      </c>
      <c r="F734" s="19" t="str">
        <f>IF([4]道具信息!F734="","",[4]道具信息!F734)</f>
        <v/>
      </c>
      <c r="G734" s="19" t="str">
        <f>IF([4]道具信息!G734="","",[4]道具信息!G734)</f>
        <v/>
      </c>
      <c r="H734" s="19" t="str">
        <f>IF([4]道具信息!H734="","",[4]道具信息!H734)</f>
        <v/>
      </c>
      <c r="I734" s="19" t="str">
        <f>IF([4]道具信息!I734="","",[4]道具信息!I734)</f>
        <v/>
      </c>
      <c r="J734" s="19" t="str">
        <f>IF([4]道具信息!J734="","",[4]道具信息!J734)</f>
        <v/>
      </c>
      <c r="K734" s="19" t="str">
        <f>IF([4]道具信息!K734="","",[4]道具信息!K734)</f>
        <v/>
      </c>
      <c r="L734" s="19" t="str">
        <f>IF([4]道具信息!L734="","",[4]道具信息!L734)</f>
        <v/>
      </c>
      <c r="M734" s="19" t="str">
        <f>IF([4]道具信息!M734="","",[4]道具信息!M734)</f>
        <v/>
      </c>
      <c r="N734" s="19" t="str">
        <f>IF([4]道具信息!N734="","",[4]道具信息!N734)</f>
        <v/>
      </c>
      <c r="O734" s="19" t="str">
        <f>IF([4]道具信息!O734="","",[4]道具信息!O734)</f>
        <v/>
      </c>
      <c r="P734" s="19" t="str">
        <f>IF([4]道具信息!P734="","",[4]道具信息!P734)</f>
        <v/>
      </c>
      <c r="Q734" s="19" t="str">
        <f>IF([4]道具信息!Q734="","",[4]道具信息!Q734)</f>
        <v/>
      </c>
      <c r="R734" s="19" t="str">
        <f>IF([4]道具信息!R734="","",[4]道具信息!R734)</f>
        <v/>
      </c>
      <c r="S734" s="19" t="str">
        <f>IF([4]道具信息!S734="","",[4]道具信息!S734)</f>
        <v/>
      </c>
      <c r="T734" s="19" t="str">
        <f>IF([4]道具信息!T734="","",[4]道具信息!T734)</f>
        <v/>
      </c>
      <c r="U734" s="19" t="str">
        <f>IF([4]道具信息!U734="","",[4]道具信息!U734)</f>
        <v/>
      </c>
      <c r="V734" s="19" t="str">
        <f>IF([4]道具信息!V734="","",[4]道具信息!V734)</f>
        <v/>
      </c>
      <c r="W734" s="19" t="str">
        <f>IF([4]道具信息!W734="","",[4]道具信息!W734)</f>
        <v/>
      </c>
      <c r="X734" s="19" t="str">
        <f>IF([4]道具信息!X734="","",[4]道具信息!X734)</f>
        <v/>
      </c>
      <c r="Y734" s="19" t="str">
        <f>IF([4]道具信息!Y734="","",[4]道具信息!Y734)</f>
        <v/>
      </c>
      <c r="Z734" s="19" t="str">
        <f>IF([4]道具信息!Z734="","",[4]道具信息!Z734)</f>
        <v/>
      </c>
    </row>
    <row r="735" spans="1:26" x14ac:dyDescent="0.15">
      <c r="A735" s="19" t="str">
        <f>IF([4]道具信息!A735="","",[4]道具信息!A735)</f>
        <v/>
      </c>
      <c r="B735" s="19" t="str">
        <f>IF([4]道具信息!B735="","",[4]道具信息!B735)</f>
        <v/>
      </c>
      <c r="C735" s="19" t="str">
        <f>IF([4]道具信息!C735="","",[4]道具信息!C735)</f>
        <v/>
      </c>
      <c r="D735" s="19" t="str">
        <f>IF([4]道具信息!D735="","",[4]道具信息!D735)</f>
        <v/>
      </c>
      <c r="E735" s="19" t="str">
        <f>IF([4]道具信息!E735="","",[4]道具信息!E735)</f>
        <v/>
      </c>
      <c r="F735" s="19" t="str">
        <f>IF([4]道具信息!F735="","",[4]道具信息!F735)</f>
        <v/>
      </c>
      <c r="G735" s="19" t="str">
        <f>IF([4]道具信息!G735="","",[4]道具信息!G735)</f>
        <v/>
      </c>
      <c r="H735" s="19" t="str">
        <f>IF([4]道具信息!H735="","",[4]道具信息!H735)</f>
        <v/>
      </c>
      <c r="I735" s="19" t="str">
        <f>IF([4]道具信息!I735="","",[4]道具信息!I735)</f>
        <v/>
      </c>
      <c r="J735" s="19" t="str">
        <f>IF([4]道具信息!J735="","",[4]道具信息!J735)</f>
        <v/>
      </c>
      <c r="K735" s="19" t="str">
        <f>IF([4]道具信息!K735="","",[4]道具信息!K735)</f>
        <v/>
      </c>
      <c r="L735" s="19" t="str">
        <f>IF([4]道具信息!L735="","",[4]道具信息!L735)</f>
        <v/>
      </c>
      <c r="M735" s="19" t="str">
        <f>IF([4]道具信息!M735="","",[4]道具信息!M735)</f>
        <v/>
      </c>
      <c r="N735" s="19" t="str">
        <f>IF([4]道具信息!N735="","",[4]道具信息!N735)</f>
        <v/>
      </c>
      <c r="O735" s="19" t="str">
        <f>IF([4]道具信息!O735="","",[4]道具信息!O735)</f>
        <v/>
      </c>
      <c r="P735" s="19" t="str">
        <f>IF([4]道具信息!P735="","",[4]道具信息!P735)</f>
        <v/>
      </c>
      <c r="Q735" s="19" t="str">
        <f>IF([4]道具信息!Q735="","",[4]道具信息!Q735)</f>
        <v/>
      </c>
      <c r="R735" s="19" t="str">
        <f>IF([4]道具信息!R735="","",[4]道具信息!R735)</f>
        <v/>
      </c>
      <c r="S735" s="19" t="str">
        <f>IF([4]道具信息!S735="","",[4]道具信息!S735)</f>
        <v/>
      </c>
      <c r="T735" s="19" t="str">
        <f>IF([4]道具信息!T735="","",[4]道具信息!T735)</f>
        <v/>
      </c>
      <c r="U735" s="19" t="str">
        <f>IF([4]道具信息!U735="","",[4]道具信息!U735)</f>
        <v/>
      </c>
      <c r="V735" s="19" t="str">
        <f>IF([4]道具信息!V735="","",[4]道具信息!V735)</f>
        <v/>
      </c>
      <c r="W735" s="19" t="str">
        <f>IF([4]道具信息!W735="","",[4]道具信息!W735)</f>
        <v/>
      </c>
      <c r="X735" s="19" t="str">
        <f>IF([4]道具信息!X735="","",[4]道具信息!X735)</f>
        <v/>
      </c>
      <c r="Y735" s="19" t="str">
        <f>IF([4]道具信息!Y735="","",[4]道具信息!Y735)</f>
        <v/>
      </c>
      <c r="Z735" s="19" t="str">
        <f>IF([4]道具信息!Z735="","",[4]道具信息!Z735)</f>
        <v/>
      </c>
    </row>
    <row r="736" spans="1:26" x14ac:dyDescent="0.15">
      <c r="A736" s="19" t="str">
        <f>IF([4]道具信息!A736="","",[4]道具信息!A736)</f>
        <v/>
      </c>
      <c r="B736" s="19" t="str">
        <f>IF([4]道具信息!B736="","",[4]道具信息!B736)</f>
        <v/>
      </c>
      <c r="C736" s="19" t="str">
        <f>IF([4]道具信息!C736="","",[4]道具信息!C736)</f>
        <v/>
      </c>
      <c r="D736" s="19" t="str">
        <f>IF([4]道具信息!D736="","",[4]道具信息!D736)</f>
        <v/>
      </c>
      <c r="E736" s="19" t="str">
        <f>IF([4]道具信息!E736="","",[4]道具信息!E736)</f>
        <v/>
      </c>
      <c r="F736" s="19" t="str">
        <f>IF([4]道具信息!F736="","",[4]道具信息!F736)</f>
        <v/>
      </c>
      <c r="G736" s="19" t="str">
        <f>IF([4]道具信息!G736="","",[4]道具信息!G736)</f>
        <v/>
      </c>
      <c r="H736" s="19" t="str">
        <f>IF([4]道具信息!H736="","",[4]道具信息!H736)</f>
        <v/>
      </c>
      <c r="I736" s="19" t="str">
        <f>IF([4]道具信息!I736="","",[4]道具信息!I736)</f>
        <v/>
      </c>
      <c r="J736" s="19" t="str">
        <f>IF([4]道具信息!J736="","",[4]道具信息!J736)</f>
        <v/>
      </c>
      <c r="K736" s="19" t="str">
        <f>IF([4]道具信息!K736="","",[4]道具信息!K736)</f>
        <v/>
      </c>
      <c r="L736" s="19" t="str">
        <f>IF([4]道具信息!L736="","",[4]道具信息!L736)</f>
        <v/>
      </c>
      <c r="M736" s="19" t="str">
        <f>IF([4]道具信息!M736="","",[4]道具信息!M736)</f>
        <v/>
      </c>
      <c r="N736" s="19" t="str">
        <f>IF([4]道具信息!N736="","",[4]道具信息!N736)</f>
        <v/>
      </c>
      <c r="O736" s="19" t="str">
        <f>IF([4]道具信息!O736="","",[4]道具信息!O736)</f>
        <v/>
      </c>
      <c r="P736" s="19" t="str">
        <f>IF([4]道具信息!P736="","",[4]道具信息!P736)</f>
        <v/>
      </c>
      <c r="Q736" s="19" t="str">
        <f>IF([4]道具信息!Q736="","",[4]道具信息!Q736)</f>
        <v/>
      </c>
      <c r="R736" s="19" t="str">
        <f>IF([4]道具信息!R736="","",[4]道具信息!R736)</f>
        <v/>
      </c>
      <c r="S736" s="19" t="str">
        <f>IF([4]道具信息!S736="","",[4]道具信息!S736)</f>
        <v/>
      </c>
      <c r="T736" s="19" t="str">
        <f>IF([4]道具信息!T736="","",[4]道具信息!T736)</f>
        <v/>
      </c>
      <c r="U736" s="19" t="str">
        <f>IF([4]道具信息!U736="","",[4]道具信息!U736)</f>
        <v/>
      </c>
      <c r="V736" s="19" t="str">
        <f>IF([4]道具信息!V736="","",[4]道具信息!V736)</f>
        <v/>
      </c>
      <c r="W736" s="19" t="str">
        <f>IF([4]道具信息!W736="","",[4]道具信息!W736)</f>
        <v/>
      </c>
      <c r="X736" s="19" t="str">
        <f>IF([4]道具信息!X736="","",[4]道具信息!X736)</f>
        <v/>
      </c>
      <c r="Y736" s="19" t="str">
        <f>IF([4]道具信息!Y736="","",[4]道具信息!Y736)</f>
        <v/>
      </c>
      <c r="Z736" s="19" t="str">
        <f>IF([4]道具信息!Z736="","",[4]道具信息!Z736)</f>
        <v/>
      </c>
    </row>
    <row r="737" spans="1:26" x14ac:dyDescent="0.15">
      <c r="A737" s="19" t="str">
        <f>IF([4]道具信息!A737="","",[4]道具信息!A737)</f>
        <v/>
      </c>
      <c r="B737" s="19" t="str">
        <f>IF([4]道具信息!B737="","",[4]道具信息!B737)</f>
        <v/>
      </c>
      <c r="C737" s="19" t="str">
        <f>IF([4]道具信息!C737="","",[4]道具信息!C737)</f>
        <v/>
      </c>
      <c r="D737" s="19" t="str">
        <f>IF([4]道具信息!D737="","",[4]道具信息!D737)</f>
        <v/>
      </c>
      <c r="E737" s="19" t="str">
        <f>IF([4]道具信息!E737="","",[4]道具信息!E737)</f>
        <v/>
      </c>
      <c r="F737" s="19" t="str">
        <f>IF([4]道具信息!F737="","",[4]道具信息!F737)</f>
        <v/>
      </c>
      <c r="G737" s="19" t="str">
        <f>IF([4]道具信息!G737="","",[4]道具信息!G737)</f>
        <v/>
      </c>
      <c r="H737" s="19" t="str">
        <f>IF([4]道具信息!H737="","",[4]道具信息!H737)</f>
        <v/>
      </c>
      <c r="I737" s="19" t="str">
        <f>IF([4]道具信息!I737="","",[4]道具信息!I737)</f>
        <v/>
      </c>
      <c r="J737" s="19" t="str">
        <f>IF([4]道具信息!J737="","",[4]道具信息!J737)</f>
        <v/>
      </c>
      <c r="K737" s="19" t="str">
        <f>IF([4]道具信息!K737="","",[4]道具信息!K737)</f>
        <v/>
      </c>
      <c r="L737" s="19" t="str">
        <f>IF([4]道具信息!L737="","",[4]道具信息!L737)</f>
        <v/>
      </c>
      <c r="M737" s="19" t="str">
        <f>IF([4]道具信息!M737="","",[4]道具信息!M737)</f>
        <v/>
      </c>
      <c r="N737" s="19" t="str">
        <f>IF([4]道具信息!N737="","",[4]道具信息!N737)</f>
        <v/>
      </c>
      <c r="O737" s="19" t="str">
        <f>IF([4]道具信息!O737="","",[4]道具信息!O737)</f>
        <v/>
      </c>
      <c r="P737" s="19" t="str">
        <f>IF([4]道具信息!P737="","",[4]道具信息!P737)</f>
        <v/>
      </c>
      <c r="Q737" s="19" t="str">
        <f>IF([4]道具信息!Q737="","",[4]道具信息!Q737)</f>
        <v/>
      </c>
      <c r="R737" s="19" t="str">
        <f>IF([4]道具信息!R737="","",[4]道具信息!R737)</f>
        <v/>
      </c>
      <c r="S737" s="19" t="str">
        <f>IF([4]道具信息!S737="","",[4]道具信息!S737)</f>
        <v/>
      </c>
      <c r="T737" s="19" t="str">
        <f>IF([4]道具信息!T737="","",[4]道具信息!T737)</f>
        <v/>
      </c>
      <c r="U737" s="19" t="str">
        <f>IF([4]道具信息!U737="","",[4]道具信息!U737)</f>
        <v/>
      </c>
      <c r="V737" s="19" t="str">
        <f>IF([4]道具信息!V737="","",[4]道具信息!V737)</f>
        <v/>
      </c>
      <c r="W737" s="19" t="str">
        <f>IF([4]道具信息!W737="","",[4]道具信息!W737)</f>
        <v/>
      </c>
      <c r="X737" s="19" t="str">
        <f>IF([4]道具信息!X737="","",[4]道具信息!X737)</f>
        <v/>
      </c>
      <c r="Y737" s="19" t="str">
        <f>IF([4]道具信息!Y737="","",[4]道具信息!Y737)</f>
        <v/>
      </c>
      <c r="Z737" s="19" t="str">
        <f>IF([4]道具信息!Z737="","",[4]道具信息!Z737)</f>
        <v/>
      </c>
    </row>
    <row r="738" spans="1:26" x14ac:dyDescent="0.15">
      <c r="A738" s="19" t="str">
        <f>IF([4]道具信息!A738="","",[4]道具信息!A738)</f>
        <v/>
      </c>
      <c r="B738" s="19" t="str">
        <f>IF([4]道具信息!B738="","",[4]道具信息!B738)</f>
        <v/>
      </c>
      <c r="C738" s="19" t="str">
        <f>IF([4]道具信息!C738="","",[4]道具信息!C738)</f>
        <v/>
      </c>
      <c r="D738" s="19" t="str">
        <f>IF([4]道具信息!D738="","",[4]道具信息!D738)</f>
        <v/>
      </c>
      <c r="E738" s="19" t="str">
        <f>IF([4]道具信息!E738="","",[4]道具信息!E738)</f>
        <v/>
      </c>
      <c r="F738" s="19" t="str">
        <f>IF([4]道具信息!F738="","",[4]道具信息!F738)</f>
        <v/>
      </c>
      <c r="G738" s="19" t="str">
        <f>IF([4]道具信息!G738="","",[4]道具信息!G738)</f>
        <v/>
      </c>
      <c r="H738" s="19" t="str">
        <f>IF([4]道具信息!H738="","",[4]道具信息!H738)</f>
        <v/>
      </c>
      <c r="I738" s="19" t="str">
        <f>IF([4]道具信息!I738="","",[4]道具信息!I738)</f>
        <v/>
      </c>
      <c r="J738" s="19" t="str">
        <f>IF([4]道具信息!J738="","",[4]道具信息!J738)</f>
        <v/>
      </c>
      <c r="K738" s="19" t="str">
        <f>IF([4]道具信息!K738="","",[4]道具信息!K738)</f>
        <v/>
      </c>
      <c r="L738" s="19" t="str">
        <f>IF([4]道具信息!L738="","",[4]道具信息!L738)</f>
        <v/>
      </c>
      <c r="M738" s="19" t="str">
        <f>IF([4]道具信息!M738="","",[4]道具信息!M738)</f>
        <v/>
      </c>
      <c r="N738" s="19" t="str">
        <f>IF([4]道具信息!N738="","",[4]道具信息!N738)</f>
        <v/>
      </c>
      <c r="O738" s="19" t="str">
        <f>IF([4]道具信息!O738="","",[4]道具信息!O738)</f>
        <v/>
      </c>
      <c r="P738" s="19" t="str">
        <f>IF([4]道具信息!P738="","",[4]道具信息!P738)</f>
        <v/>
      </c>
      <c r="Q738" s="19" t="str">
        <f>IF([4]道具信息!Q738="","",[4]道具信息!Q738)</f>
        <v/>
      </c>
      <c r="R738" s="19" t="str">
        <f>IF([4]道具信息!R738="","",[4]道具信息!R738)</f>
        <v/>
      </c>
      <c r="S738" s="19" t="str">
        <f>IF([4]道具信息!S738="","",[4]道具信息!S738)</f>
        <v/>
      </c>
      <c r="T738" s="19" t="str">
        <f>IF([4]道具信息!T738="","",[4]道具信息!T738)</f>
        <v/>
      </c>
      <c r="U738" s="19" t="str">
        <f>IF([4]道具信息!U738="","",[4]道具信息!U738)</f>
        <v/>
      </c>
      <c r="V738" s="19" t="str">
        <f>IF([4]道具信息!V738="","",[4]道具信息!V738)</f>
        <v/>
      </c>
      <c r="W738" s="19" t="str">
        <f>IF([4]道具信息!W738="","",[4]道具信息!W738)</f>
        <v/>
      </c>
      <c r="X738" s="19" t="str">
        <f>IF([4]道具信息!X738="","",[4]道具信息!X738)</f>
        <v/>
      </c>
      <c r="Y738" s="19" t="str">
        <f>IF([4]道具信息!Y738="","",[4]道具信息!Y738)</f>
        <v/>
      </c>
      <c r="Z738" s="19" t="str">
        <f>IF([4]道具信息!Z738="","",[4]道具信息!Z738)</f>
        <v/>
      </c>
    </row>
    <row r="739" spans="1:26" x14ac:dyDescent="0.15">
      <c r="A739" s="19" t="str">
        <f>IF([4]道具信息!A739="","",[4]道具信息!A739)</f>
        <v/>
      </c>
      <c r="B739" s="19" t="str">
        <f>IF([4]道具信息!B739="","",[4]道具信息!B739)</f>
        <v/>
      </c>
      <c r="C739" s="19" t="str">
        <f>IF([4]道具信息!C739="","",[4]道具信息!C739)</f>
        <v/>
      </c>
      <c r="D739" s="19" t="str">
        <f>IF([4]道具信息!D739="","",[4]道具信息!D739)</f>
        <v/>
      </c>
      <c r="E739" s="19" t="str">
        <f>IF([4]道具信息!E739="","",[4]道具信息!E739)</f>
        <v/>
      </c>
      <c r="F739" s="19" t="str">
        <f>IF([4]道具信息!F739="","",[4]道具信息!F739)</f>
        <v/>
      </c>
      <c r="G739" s="19" t="str">
        <f>IF([4]道具信息!G739="","",[4]道具信息!G739)</f>
        <v/>
      </c>
      <c r="H739" s="19" t="str">
        <f>IF([4]道具信息!H739="","",[4]道具信息!H739)</f>
        <v/>
      </c>
      <c r="I739" s="19" t="str">
        <f>IF([4]道具信息!I739="","",[4]道具信息!I739)</f>
        <v/>
      </c>
      <c r="J739" s="19" t="str">
        <f>IF([4]道具信息!J739="","",[4]道具信息!J739)</f>
        <v/>
      </c>
      <c r="K739" s="19" t="str">
        <f>IF([4]道具信息!K739="","",[4]道具信息!K739)</f>
        <v/>
      </c>
      <c r="L739" s="19" t="str">
        <f>IF([4]道具信息!L739="","",[4]道具信息!L739)</f>
        <v/>
      </c>
      <c r="M739" s="19" t="str">
        <f>IF([4]道具信息!M739="","",[4]道具信息!M739)</f>
        <v/>
      </c>
      <c r="N739" s="19" t="str">
        <f>IF([4]道具信息!N739="","",[4]道具信息!N739)</f>
        <v/>
      </c>
      <c r="O739" s="19" t="str">
        <f>IF([4]道具信息!O739="","",[4]道具信息!O739)</f>
        <v/>
      </c>
      <c r="P739" s="19" t="str">
        <f>IF([4]道具信息!P739="","",[4]道具信息!P739)</f>
        <v/>
      </c>
      <c r="Q739" s="19" t="str">
        <f>IF([4]道具信息!Q739="","",[4]道具信息!Q739)</f>
        <v/>
      </c>
      <c r="R739" s="19" t="str">
        <f>IF([4]道具信息!R739="","",[4]道具信息!R739)</f>
        <v/>
      </c>
      <c r="S739" s="19" t="str">
        <f>IF([4]道具信息!S739="","",[4]道具信息!S739)</f>
        <v/>
      </c>
      <c r="T739" s="19" t="str">
        <f>IF([4]道具信息!T739="","",[4]道具信息!T739)</f>
        <v/>
      </c>
      <c r="U739" s="19" t="str">
        <f>IF([4]道具信息!U739="","",[4]道具信息!U739)</f>
        <v/>
      </c>
      <c r="V739" s="19" t="str">
        <f>IF([4]道具信息!V739="","",[4]道具信息!V739)</f>
        <v/>
      </c>
      <c r="W739" s="19" t="str">
        <f>IF([4]道具信息!W739="","",[4]道具信息!W739)</f>
        <v/>
      </c>
      <c r="X739" s="19" t="str">
        <f>IF([4]道具信息!X739="","",[4]道具信息!X739)</f>
        <v/>
      </c>
      <c r="Y739" s="19" t="str">
        <f>IF([4]道具信息!Y739="","",[4]道具信息!Y739)</f>
        <v/>
      </c>
      <c r="Z739" s="19" t="str">
        <f>IF([4]道具信息!Z739="","",[4]道具信息!Z739)</f>
        <v/>
      </c>
    </row>
    <row r="740" spans="1:26" x14ac:dyDescent="0.15">
      <c r="A740" s="19" t="str">
        <f>IF([4]道具信息!A740="","",[4]道具信息!A740)</f>
        <v/>
      </c>
      <c r="B740" s="19" t="str">
        <f>IF([4]道具信息!B740="","",[4]道具信息!B740)</f>
        <v/>
      </c>
      <c r="C740" s="19" t="str">
        <f>IF([4]道具信息!C740="","",[4]道具信息!C740)</f>
        <v/>
      </c>
      <c r="D740" s="19" t="str">
        <f>IF([4]道具信息!D740="","",[4]道具信息!D740)</f>
        <v/>
      </c>
      <c r="E740" s="19" t="str">
        <f>IF([4]道具信息!E740="","",[4]道具信息!E740)</f>
        <v/>
      </c>
      <c r="F740" s="19" t="str">
        <f>IF([4]道具信息!F740="","",[4]道具信息!F740)</f>
        <v/>
      </c>
      <c r="G740" s="19" t="str">
        <f>IF([4]道具信息!G740="","",[4]道具信息!G740)</f>
        <v/>
      </c>
      <c r="H740" s="19" t="str">
        <f>IF([4]道具信息!H740="","",[4]道具信息!H740)</f>
        <v/>
      </c>
      <c r="I740" s="19" t="str">
        <f>IF([4]道具信息!I740="","",[4]道具信息!I740)</f>
        <v/>
      </c>
      <c r="J740" s="19" t="str">
        <f>IF([4]道具信息!J740="","",[4]道具信息!J740)</f>
        <v/>
      </c>
      <c r="K740" s="19" t="str">
        <f>IF([4]道具信息!K740="","",[4]道具信息!K740)</f>
        <v/>
      </c>
      <c r="L740" s="19" t="str">
        <f>IF([4]道具信息!L740="","",[4]道具信息!L740)</f>
        <v/>
      </c>
      <c r="M740" s="19" t="str">
        <f>IF([4]道具信息!M740="","",[4]道具信息!M740)</f>
        <v/>
      </c>
      <c r="N740" s="19" t="str">
        <f>IF([4]道具信息!N740="","",[4]道具信息!N740)</f>
        <v/>
      </c>
      <c r="O740" s="19" t="str">
        <f>IF([4]道具信息!O740="","",[4]道具信息!O740)</f>
        <v/>
      </c>
      <c r="P740" s="19" t="str">
        <f>IF([4]道具信息!P740="","",[4]道具信息!P740)</f>
        <v/>
      </c>
      <c r="Q740" s="19" t="str">
        <f>IF([4]道具信息!Q740="","",[4]道具信息!Q740)</f>
        <v/>
      </c>
      <c r="R740" s="19" t="str">
        <f>IF([4]道具信息!R740="","",[4]道具信息!R740)</f>
        <v/>
      </c>
      <c r="S740" s="19" t="str">
        <f>IF([4]道具信息!S740="","",[4]道具信息!S740)</f>
        <v/>
      </c>
      <c r="T740" s="19" t="str">
        <f>IF([4]道具信息!T740="","",[4]道具信息!T740)</f>
        <v/>
      </c>
      <c r="U740" s="19" t="str">
        <f>IF([4]道具信息!U740="","",[4]道具信息!U740)</f>
        <v/>
      </c>
      <c r="V740" s="19" t="str">
        <f>IF([4]道具信息!V740="","",[4]道具信息!V740)</f>
        <v/>
      </c>
      <c r="W740" s="19" t="str">
        <f>IF([4]道具信息!W740="","",[4]道具信息!W740)</f>
        <v/>
      </c>
      <c r="X740" s="19" t="str">
        <f>IF([4]道具信息!X740="","",[4]道具信息!X740)</f>
        <v/>
      </c>
      <c r="Y740" s="19" t="str">
        <f>IF([4]道具信息!Y740="","",[4]道具信息!Y740)</f>
        <v/>
      </c>
      <c r="Z740" s="19" t="str">
        <f>IF([4]道具信息!Z740="","",[4]道具信息!Z740)</f>
        <v/>
      </c>
    </row>
    <row r="741" spans="1:26" x14ac:dyDescent="0.15">
      <c r="A741" s="19" t="str">
        <f>IF([4]道具信息!A741="","",[4]道具信息!A741)</f>
        <v/>
      </c>
      <c r="B741" s="19" t="str">
        <f>IF([4]道具信息!B741="","",[4]道具信息!B741)</f>
        <v/>
      </c>
      <c r="C741" s="19" t="str">
        <f>IF([4]道具信息!C741="","",[4]道具信息!C741)</f>
        <v/>
      </c>
      <c r="D741" s="19" t="str">
        <f>IF([4]道具信息!D741="","",[4]道具信息!D741)</f>
        <v/>
      </c>
      <c r="E741" s="19" t="str">
        <f>IF([4]道具信息!E741="","",[4]道具信息!E741)</f>
        <v/>
      </c>
      <c r="F741" s="19" t="str">
        <f>IF([4]道具信息!F741="","",[4]道具信息!F741)</f>
        <v/>
      </c>
      <c r="G741" s="19" t="str">
        <f>IF([4]道具信息!G741="","",[4]道具信息!G741)</f>
        <v/>
      </c>
      <c r="H741" s="19" t="str">
        <f>IF([4]道具信息!H741="","",[4]道具信息!H741)</f>
        <v/>
      </c>
      <c r="I741" s="19" t="str">
        <f>IF([4]道具信息!I741="","",[4]道具信息!I741)</f>
        <v/>
      </c>
      <c r="J741" s="19" t="str">
        <f>IF([4]道具信息!J741="","",[4]道具信息!J741)</f>
        <v/>
      </c>
      <c r="K741" s="19" t="str">
        <f>IF([4]道具信息!K741="","",[4]道具信息!K741)</f>
        <v/>
      </c>
      <c r="L741" s="19" t="str">
        <f>IF([4]道具信息!L741="","",[4]道具信息!L741)</f>
        <v/>
      </c>
      <c r="M741" s="19" t="str">
        <f>IF([4]道具信息!M741="","",[4]道具信息!M741)</f>
        <v/>
      </c>
      <c r="N741" s="19" t="str">
        <f>IF([4]道具信息!N741="","",[4]道具信息!N741)</f>
        <v/>
      </c>
      <c r="O741" s="19" t="str">
        <f>IF([4]道具信息!O741="","",[4]道具信息!O741)</f>
        <v/>
      </c>
      <c r="P741" s="19" t="str">
        <f>IF([4]道具信息!P741="","",[4]道具信息!P741)</f>
        <v/>
      </c>
      <c r="Q741" s="19" t="str">
        <f>IF([4]道具信息!Q741="","",[4]道具信息!Q741)</f>
        <v/>
      </c>
      <c r="R741" s="19" t="str">
        <f>IF([4]道具信息!R741="","",[4]道具信息!R741)</f>
        <v/>
      </c>
      <c r="S741" s="19" t="str">
        <f>IF([4]道具信息!S741="","",[4]道具信息!S741)</f>
        <v/>
      </c>
      <c r="T741" s="19" t="str">
        <f>IF([4]道具信息!T741="","",[4]道具信息!T741)</f>
        <v/>
      </c>
      <c r="U741" s="19" t="str">
        <f>IF([4]道具信息!U741="","",[4]道具信息!U741)</f>
        <v/>
      </c>
      <c r="V741" s="19" t="str">
        <f>IF([4]道具信息!V741="","",[4]道具信息!V741)</f>
        <v/>
      </c>
      <c r="W741" s="19" t="str">
        <f>IF([4]道具信息!W741="","",[4]道具信息!W741)</f>
        <v/>
      </c>
      <c r="X741" s="19" t="str">
        <f>IF([4]道具信息!X741="","",[4]道具信息!X741)</f>
        <v/>
      </c>
      <c r="Y741" s="19" t="str">
        <f>IF([4]道具信息!Y741="","",[4]道具信息!Y741)</f>
        <v/>
      </c>
      <c r="Z741" s="19" t="str">
        <f>IF([4]道具信息!Z741="","",[4]道具信息!Z741)</f>
        <v/>
      </c>
    </row>
    <row r="742" spans="1:26" x14ac:dyDescent="0.15">
      <c r="A742" s="19" t="str">
        <f>IF([4]道具信息!A742="","",[4]道具信息!A742)</f>
        <v/>
      </c>
      <c r="B742" s="19" t="str">
        <f>IF([4]道具信息!B742="","",[4]道具信息!B742)</f>
        <v/>
      </c>
      <c r="C742" s="19" t="str">
        <f>IF([4]道具信息!C742="","",[4]道具信息!C742)</f>
        <v/>
      </c>
      <c r="D742" s="19" t="str">
        <f>IF([4]道具信息!D742="","",[4]道具信息!D742)</f>
        <v/>
      </c>
      <c r="E742" s="19" t="str">
        <f>IF([4]道具信息!E742="","",[4]道具信息!E742)</f>
        <v/>
      </c>
      <c r="F742" s="19" t="str">
        <f>IF([4]道具信息!F742="","",[4]道具信息!F742)</f>
        <v/>
      </c>
      <c r="G742" s="19" t="str">
        <f>IF([4]道具信息!G742="","",[4]道具信息!G742)</f>
        <v/>
      </c>
      <c r="H742" s="19" t="str">
        <f>IF([4]道具信息!H742="","",[4]道具信息!H742)</f>
        <v/>
      </c>
      <c r="I742" s="19" t="str">
        <f>IF([4]道具信息!I742="","",[4]道具信息!I742)</f>
        <v/>
      </c>
      <c r="J742" s="19" t="str">
        <f>IF([4]道具信息!J742="","",[4]道具信息!J742)</f>
        <v/>
      </c>
      <c r="K742" s="19" t="str">
        <f>IF([4]道具信息!K742="","",[4]道具信息!K742)</f>
        <v/>
      </c>
      <c r="L742" s="19" t="str">
        <f>IF([4]道具信息!L742="","",[4]道具信息!L742)</f>
        <v/>
      </c>
      <c r="M742" s="19" t="str">
        <f>IF([4]道具信息!M742="","",[4]道具信息!M742)</f>
        <v/>
      </c>
      <c r="N742" s="19" t="str">
        <f>IF([4]道具信息!N742="","",[4]道具信息!N742)</f>
        <v/>
      </c>
      <c r="O742" s="19" t="str">
        <f>IF([4]道具信息!O742="","",[4]道具信息!O742)</f>
        <v/>
      </c>
      <c r="P742" s="19" t="str">
        <f>IF([4]道具信息!P742="","",[4]道具信息!P742)</f>
        <v/>
      </c>
      <c r="Q742" s="19" t="str">
        <f>IF([4]道具信息!Q742="","",[4]道具信息!Q742)</f>
        <v/>
      </c>
      <c r="R742" s="19" t="str">
        <f>IF([4]道具信息!R742="","",[4]道具信息!R742)</f>
        <v/>
      </c>
      <c r="S742" s="19" t="str">
        <f>IF([4]道具信息!S742="","",[4]道具信息!S742)</f>
        <v/>
      </c>
      <c r="T742" s="19" t="str">
        <f>IF([4]道具信息!T742="","",[4]道具信息!T742)</f>
        <v/>
      </c>
      <c r="U742" s="19" t="str">
        <f>IF([4]道具信息!U742="","",[4]道具信息!U742)</f>
        <v/>
      </c>
      <c r="V742" s="19" t="str">
        <f>IF([4]道具信息!V742="","",[4]道具信息!V742)</f>
        <v/>
      </c>
      <c r="W742" s="19" t="str">
        <f>IF([4]道具信息!W742="","",[4]道具信息!W742)</f>
        <v/>
      </c>
      <c r="X742" s="19" t="str">
        <f>IF([4]道具信息!X742="","",[4]道具信息!X742)</f>
        <v/>
      </c>
      <c r="Y742" s="19" t="str">
        <f>IF([4]道具信息!Y742="","",[4]道具信息!Y742)</f>
        <v/>
      </c>
      <c r="Z742" s="19" t="str">
        <f>IF([4]道具信息!Z742="","",[4]道具信息!Z742)</f>
        <v/>
      </c>
    </row>
    <row r="743" spans="1:26" x14ac:dyDescent="0.15">
      <c r="A743" s="19" t="str">
        <f>IF([4]道具信息!A743="","",[4]道具信息!A743)</f>
        <v/>
      </c>
      <c r="B743" s="19" t="str">
        <f>IF([4]道具信息!B743="","",[4]道具信息!B743)</f>
        <v/>
      </c>
      <c r="C743" s="19" t="str">
        <f>IF([4]道具信息!C743="","",[4]道具信息!C743)</f>
        <v/>
      </c>
      <c r="D743" s="19" t="str">
        <f>IF([4]道具信息!D743="","",[4]道具信息!D743)</f>
        <v/>
      </c>
      <c r="E743" s="19" t="str">
        <f>IF([4]道具信息!E743="","",[4]道具信息!E743)</f>
        <v/>
      </c>
      <c r="F743" s="19" t="str">
        <f>IF([4]道具信息!F743="","",[4]道具信息!F743)</f>
        <v/>
      </c>
      <c r="G743" s="19" t="str">
        <f>IF([4]道具信息!G743="","",[4]道具信息!G743)</f>
        <v/>
      </c>
      <c r="H743" s="19" t="str">
        <f>IF([4]道具信息!H743="","",[4]道具信息!H743)</f>
        <v/>
      </c>
      <c r="I743" s="19" t="str">
        <f>IF([4]道具信息!I743="","",[4]道具信息!I743)</f>
        <v/>
      </c>
      <c r="J743" s="19" t="str">
        <f>IF([4]道具信息!J743="","",[4]道具信息!J743)</f>
        <v/>
      </c>
      <c r="K743" s="19" t="str">
        <f>IF([4]道具信息!K743="","",[4]道具信息!K743)</f>
        <v/>
      </c>
      <c r="L743" s="19" t="str">
        <f>IF([4]道具信息!L743="","",[4]道具信息!L743)</f>
        <v/>
      </c>
      <c r="M743" s="19" t="str">
        <f>IF([4]道具信息!M743="","",[4]道具信息!M743)</f>
        <v/>
      </c>
      <c r="N743" s="19" t="str">
        <f>IF([4]道具信息!N743="","",[4]道具信息!N743)</f>
        <v/>
      </c>
      <c r="O743" s="19" t="str">
        <f>IF([4]道具信息!O743="","",[4]道具信息!O743)</f>
        <v/>
      </c>
      <c r="P743" s="19" t="str">
        <f>IF([4]道具信息!P743="","",[4]道具信息!P743)</f>
        <v/>
      </c>
      <c r="Q743" s="19" t="str">
        <f>IF([4]道具信息!Q743="","",[4]道具信息!Q743)</f>
        <v/>
      </c>
      <c r="R743" s="19" t="str">
        <f>IF([4]道具信息!R743="","",[4]道具信息!R743)</f>
        <v/>
      </c>
      <c r="S743" s="19" t="str">
        <f>IF([4]道具信息!S743="","",[4]道具信息!S743)</f>
        <v/>
      </c>
      <c r="T743" s="19" t="str">
        <f>IF([4]道具信息!T743="","",[4]道具信息!T743)</f>
        <v/>
      </c>
      <c r="U743" s="19" t="str">
        <f>IF([4]道具信息!U743="","",[4]道具信息!U743)</f>
        <v/>
      </c>
      <c r="V743" s="19" t="str">
        <f>IF([4]道具信息!V743="","",[4]道具信息!V743)</f>
        <v/>
      </c>
      <c r="W743" s="19" t="str">
        <f>IF([4]道具信息!W743="","",[4]道具信息!W743)</f>
        <v/>
      </c>
      <c r="X743" s="19" t="str">
        <f>IF([4]道具信息!X743="","",[4]道具信息!X743)</f>
        <v/>
      </c>
      <c r="Y743" s="19" t="str">
        <f>IF([4]道具信息!Y743="","",[4]道具信息!Y743)</f>
        <v/>
      </c>
      <c r="Z743" s="19" t="str">
        <f>IF([4]道具信息!Z743="","",[4]道具信息!Z743)</f>
        <v/>
      </c>
    </row>
    <row r="744" spans="1:26" x14ac:dyDescent="0.15">
      <c r="A744" s="19" t="str">
        <f>IF([4]道具信息!A744="","",[4]道具信息!A744)</f>
        <v/>
      </c>
      <c r="B744" s="19" t="str">
        <f>IF([4]道具信息!B744="","",[4]道具信息!B744)</f>
        <v/>
      </c>
      <c r="C744" s="19" t="str">
        <f>IF([4]道具信息!C744="","",[4]道具信息!C744)</f>
        <v/>
      </c>
      <c r="D744" s="19" t="str">
        <f>IF([4]道具信息!D744="","",[4]道具信息!D744)</f>
        <v/>
      </c>
      <c r="E744" s="19" t="str">
        <f>IF([4]道具信息!E744="","",[4]道具信息!E744)</f>
        <v/>
      </c>
      <c r="F744" s="19" t="str">
        <f>IF([4]道具信息!F744="","",[4]道具信息!F744)</f>
        <v/>
      </c>
      <c r="G744" s="19" t="str">
        <f>IF([4]道具信息!G744="","",[4]道具信息!G744)</f>
        <v/>
      </c>
      <c r="H744" s="19" t="str">
        <f>IF([4]道具信息!H744="","",[4]道具信息!H744)</f>
        <v/>
      </c>
      <c r="I744" s="19" t="str">
        <f>IF([4]道具信息!I744="","",[4]道具信息!I744)</f>
        <v/>
      </c>
      <c r="J744" s="19" t="str">
        <f>IF([4]道具信息!J744="","",[4]道具信息!J744)</f>
        <v/>
      </c>
      <c r="K744" s="19" t="str">
        <f>IF([4]道具信息!K744="","",[4]道具信息!K744)</f>
        <v/>
      </c>
      <c r="L744" s="19" t="str">
        <f>IF([4]道具信息!L744="","",[4]道具信息!L744)</f>
        <v/>
      </c>
      <c r="M744" s="19" t="str">
        <f>IF([4]道具信息!M744="","",[4]道具信息!M744)</f>
        <v/>
      </c>
      <c r="N744" s="19" t="str">
        <f>IF([4]道具信息!N744="","",[4]道具信息!N744)</f>
        <v/>
      </c>
      <c r="O744" s="19" t="str">
        <f>IF([4]道具信息!O744="","",[4]道具信息!O744)</f>
        <v/>
      </c>
      <c r="P744" s="19" t="str">
        <f>IF([4]道具信息!P744="","",[4]道具信息!P744)</f>
        <v/>
      </c>
      <c r="Q744" s="19" t="str">
        <f>IF([4]道具信息!Q744="","",[4]道具信息!Q744)</f>
        <v/>
      </c>
      <c r="R744" s="19" t="str">
        <f>IF([4]道具信息!R744="","",[4]道具信息!R744)</f>
        <v/>
      </c>
      <c r="S744" s="19" t="str">
        <f>IF([4]道具信息!S744="","",[4]道具信息!S744)</f>
        <v/>
      </c>
      <c r="T744" s="19" t="str">
        <f>IF([4]道具信息!T744="","",[4]道具信息!T744)</f>
        <v/>
      </c>
      <c r="U744" s="19" t="str">
        <f>IF([4]道具信息!U744="","",[4]道具信息!U744)</f>
        <v/>
      </c>
      <c r="V744" s="19" t="str">
        <f>IF([4]道具信息!V744="","",[4]道具信息!V744)</f>
        <v/>
      </c>
      <c r="W744" s="19" t="str">
        <f>IF([4]道具信息!W744="","",[4]道具信息!W744)</f>
        <v/>
      </c>
      <c r="X744" s="19" t="str">
        <f>IF([4]道具信息!X744="","",[4]道具信息!X744)</f>
        <v/>
      </c>
      <c r="Y744" s="19" t="str">
        <f>IF([4]道具信息!Y744="","",[4]道具信息!Y744)</f>
        <v/>
      </c>
      <c r="Z744" s="19" t="str">
        <f>IF([4]道具信息!Z744="","",[4]道具信息!Z744)</f>
        <v/>
      </c>
    </row>
    <row r="745" spans="1:26" x14ac:dyDescent="0.15">
      <c r="A745" s="19" t="str">
        <f>IF([4]道具信息!A745="","",[4]道具信息!A745)</f>
        <v/>
      </c>
      <c r="B745" s="19" t="str">
        <f>IF([4]道具信息!B745="","",[4]道具信息!B745)</f>
        <v/>
      </c>
      <c r="C745" s="19" t="str">
        <f>IF([4]道具信息!C745="","",[4]道具信息!C745)</f>
        <v/>
      </c>
      <c r="D745" s="19" t="str">
        <f>IF([4]道具信息!D745="","",[4]道具信息!D745)</f>
        <v/>
      </c>
      <c r="E745" s="19" t="str">
        <f>IF([4]道具信息!E745="","",[4]道具信息!E745)</f>
        <v/>
      </c>
      <c r="F745" s="19" t="str">
        <f>IF([4]道具信息!F745="","",[4]道具信息!F745)</f>
        <v/>
      </c>
      <c r="G745" s="19" t="str">
        <f>IF([4]道具信息!G745="","",[4]道具信息!G745)</f>
        <v/>
      </c>
      <c r="H745" s="19" t="str">
        <f>IF([4]道具信息!H745="","",[4]道具信息!H745)</f>
        <v/>
      </c>
      <c r="I745" s="19" t="str">
        <f>IF([4]道具信息!I745="","",[4]道具信息!I745)</f>
        <v/>
      </c>
      <c r="J745" s="19" t="str">
        <f>IF([4]道具信息!J745="","",[4]道具信息!J745)</f>
        <v/>
      </c>
      <c r="K745" s="19" t="str">
        <f>IF([4]道具信息!K745="","",[4]道具信息!K745)</f>
        <v/>
      </c>
      <c r="L745" s="19" t="str">
        <f>IF([4]道具信息!L745="","",[4]道具信息!L745)</f>
        <v/>
      </c>
      <c r="M745" s="19" t="str">
        <f>IF([4]道具信息!M745="","",[4]道具信息!M745)</f>
        <v/>
      </c>
      <c r="N745" s="19" t="str">
        <f>IF([4]道具信息!N745="","",[4]道具信息!N745)</f>
        <v/>
      </c>
      <c r="O745" s="19" t="str">
        <f>IF([4]道具信息!O745="","",[4]道具信息!O745)</f>
        <v/>
      </c>
      <c r="P745" s="19" t="str">
        <f>IF([4]道具信息!P745="","",[4]道具信息!P745)</f>
        <v/>
      </c>
      <c r="Q745" s="19" t="str">
        <f>IF([4]道具信息!Q745="","",[4]道具信息!Q745)</f>
        <v/>
      </c>
      <c r="R745" s="19" t="str">
        <f>IF([4]道具信息!R745="","",[4]道具信息!R745)</f>
        <v/>
      </c>
      <c r="S745" s="19" t="str">
        <f>IF([4]道具信息!S745="","",[4]道具信息!S745)</f>
        <v/>
      </c>
      <c r="T745" s="19" t="str">
        <f>IF([4]道具信息!T745="","",[4]道具信息!T745)</f>
        <v/>
      </c>
      <c r="U745" s="19" t="str">
        <f>IF([4]道具信息!U745="","",[4]道具信息!U745)</f>
        <v/>
      </c>
      <c r="V745" s="19" t="str">
        <f>IF([4]道具信息!V745="","",[4]道具信息!V745)</f>
        <v/>
      </c>
      <c r="W745" s="19" t="str">
        <f>IF([4]道具信息!W745="","",[4]道具信息!W745)</f>
        <v/>
      </c>
      <c r="X745" s="19" t="str">
        <f>IF([4]道具信息!X745="","",[4]道具信息!X745)</f>
        <v/>
      </c>
      <c r="Y745" s="19" t="str">
        <f>IF([4]道具信息!Y745="","",[4]道具信息!Y745)</f>
        <v/>
      </c>
      <c r="Z745" s="19" t="str">
        <f>IF([4]道具信息!Z745="","",[4]道具信息!Z745)</f>
        <v/>
      </c>
    </row>
    <row r="746" spans="1:26" x14ac:dyDescent="0.15">
      <c r="A746" s="19" t="str">
        <f>IF([4]道具信息!A746="","",[4]道具信息!A746)</f>
        <v/>
      </c>
      <c r="B746" s="19" t="str">
        <f>IF([4]道具信息!B746="","",[4]道具信息!B746)</f>
        <v/>
      </c>
      <c r="C746" s="19" t="str">
        <f>IF([4]道具信息!C746="","",[4]道具信息!C746)</f>
        <v/>
      </c>
      <c r="D746" s="19" t="str">
        <f>IF([4]道具信息!D746="","",[4]道具信息!D746)</f>
        <v/>
      </c>
      <c r="E746" s="19" t="str">
        <f>IF([4]道具信息!E746="","",[4]道具信息!E746)</f>
        <v/>
      </c>
      <c r="F746" s="19" t="str">
        <f>IF([4]道具信息!F746="","",[4]道具信息!F746)</f>
        <v/>
      </c>
      <c r="G746" s="19" t="str">
        <f>IF([4]道具信息!G746="","",[4]道具信息!G746)</f>
        <v/>
      </c>
      <c r="H746" s="19" t="str">
        <f>IF([4]道具信息!H746="","",[4]道具信息!H746)</f>
        <v/>
      </c>
      <c r="I746" s="19" t="str">
        <f>IF([4]道具信息!I746="","",[4]道具信息!I746)</f>
        <v/>
      </c>
      <c r="J746" s="19" t="str">
        <f>IF([4]道具信息!J746="","",[4]道具信息!J746)</f>
        <v/>
      </c>
      <c r="K746" s="19" t="str">
        <f>IF([4]道具信息!K746="","",[4]道具信息!K746)</f>
        <v/>
      </c>
      <c r="L746" s="19" t="str">
        <f>IF([4]道具信息!L746="","",[4]道具信息!L746)</f>
        <v/>
      </c>
      <c r="M746" s="19" t="str">
        <f>IF([4]道具信息!M746="","",[4]道具信息!M746)</f>
        <v/>
      </c>
      <c r="N746" s="19" t="str">
        <f>IF([4]道具信息!N746="","",[4]道具信息!N746)</f>
        <v/>
      </c>
      <c r="O746" s="19" t="str">
        <f>IF([4]道具信息!O746="","",[4]道具信息!O746)</f>
        <v/>
      </c>
      <c r="P746" s="19" t="str">
        <f>IF([4]道具信息!P746="","",[4]道具信息!P746)</f>
        <v/>
      </c>
      <c r="Q746" s="19" t="str">
        <f>IF([4]道具信息!Q746="","",[4]道具信息!Q746)</f>
        <v/>
      </c>
      <c r="R746" s="19" t="str">
        <f>IF([4]道具信息!R746="","",[4]道具信息!R746)</f>
        <v/>
      </c>
      <c r="S746" s="19" t="str">
        <f>IF([4]道具信息!S746="","",[4]道具信息!S746)</f>
        <v/>
      </c>
      <c r="T746" s="19" t="str">
        <f>IF([4]道具信息!T746="","",[4]道具信息!T746)</f>
        <v/>
      </c>
      <c r="U746" s="19" t="str">
        <f>IF([4]道具信息!U746="","",[4]道具信息!U746)</f>
        <v/>
      </c>
      <c r="V746" s="19" t="str">
        <f>IF([4]道具信息!V746="","",[4]道具信息!V746)</f>
        <v/>
      </c>
      <c r="W746" s="19" t="str">
        <f>IF([4]道具信息!W746="","",[4]道具信息!W746)</f>
        <v/>
      </c>
      <c r="X746" s="19" t="str">
        <f>IF([4]道具信息!X746="","",[4]道具信息!X746)</f>
        <v/>
      </c>
      <c r="Y746" s="19" t="str">
        <f>IF([4]道具信息!Y746="","",[4]道具信息!Y746)</f>
        <v/>
      </c>
      <c r="Z746" s="19" t="str">
        <f>IF([4]道具信息!Z746="","",[4]道具信息!Z746)</f>
        <v/>
      </c>
    </row>
    <row r="747" spans="1:26" x14ac:dyDescent="0.15">
      <c r="A747" s="19" t="str">
        <f>IF([4]道具信息!A747="","",[4]道具信息!A747)</f>
        <v/>
      </c>
      <c r="B747" s="19" t="str">
        <f>IF([4]道具信息!B747="","",[4]道具信息!B747)</f>
        <v/>
      </c>
      <c r="C747" s="19" t="str">
        <f>IF([4]道具信息!C747="","",[4]道具信息!C747)</f>
        <v/>
      </c>
      <c r="D747" s="19" t="str">
        <f>IF([4]道具信息!D747="","",[4]道具信息!D747)</f>
        <v/>
      </c>
      <c r="E747" s="19" t="str">
        <f>IF([4]道具信息!E747="","",[4]道具信息!E747)</f>
        <v/>
      </c>
      <c r="F747" s="19" t="str">
        <f>IF([4]道具信息!F747="","",[4]道具信息!F747)</f>
        <v/>
      </c>
      <c r="G747" s="19" t="str">
        <f>IF([4]道具信息!G747="","",[4]道具信息!G747)</f>
        <v/>
      </c>
      <c r="H747" s="19" t="str">
        <f>IF([4]道具信息!H747="","",[4]道具信息!H747)</f>
        <v/>
      </c>
      <c r="I747" s="19" t="str">
        <f>IF([4]道具信息!I747="","",[4]道具信息!I747)</f>
        <v/>
      </c>
      <c r="J747" s="19" t="str">
        <f>IF([4]道具信息!J747="","",[4]道具信息!J747)</f>
        <v/>
      </c>
      <c r="K747" s="19" t="str">
        <f>IF([4]道具信息!K747="","",[4]道具信息!K747)</f>
        <v/>
      </c>
      <c r="L747" s="19" t="str">
        <f>IF([4]道具信息!L747="","",[4]道具信息!L747)</f>
        <v/>
      </c>
      <c r="M747" s="19" t="str">
        <f>IF([4]道具信息!M747="","",[4]道具信息!M747)</f>
        <v/>
      </c>
      <c r="N747" s="19" t="str">
        <f>IF([4]道具信息!N747="","",[4]道具信息!N747)</f>
        <v/>
      </c>
      <c r="O747" s="19" t="str">
        <f>IF([4]道具信息!O747="","",[4]道具信息!O747)</f>
        <v/>
      </c>
      <c r="P747" s="19" t="str">
        <f>IF([4]道具信息!P747="","",[4]道具信息!P747)</f>
        <v/>
      </c>
      <c r="Q747" s="19" t="str">
        <f>IF([4]道具信息!Q747="","",[4]道具信息!Q747)</f>
        <v/>
      </c>
      <c r="R747" s="19" t="str">
        <f>IF([4]道具信息!R747="","",[4]道具信息!R747)</f>
        <v/>
      </c>
      <c r="S747" s="19" t="str">
        <f>IF([4]道具信息!S747="","",[4]道具信息!S747)</f>
        <v/>
      </c>
      <c r="T747" s="19" t="str">
        <f>IF([4]道具信息!T747="","",[4]道具信息!T747)</f>
        <v/>
      </c>
      <c r="U747" s="19" t="str">
        <f>IF([4]道具信息!U747="","",[4]道具信息!U747)</f>
        <v/>
      </c>
      <c r="V747" s="19" t="str">
        <f>IF([4]道具信息!V747="","",[4]道具信息!V747)</f>
        <v/>
      </c>
      <c r="W747" s="19" t="str">
        <f>IF([4]道具信息!W747="","",[4]道具信息!W747)</f>
        <v/>
      </c>
      <c r="X747" s="19" t="str">
        <f>IF([4]道具信息!X747="","",[4]道具信息!X747)</f>
        <v/>
      </c>
      <c r="Y747" s="19" t="str">
        <f>IF([4]道具信息!Y747="","",[4]道具信息!Y747)</f>
        <v/>
      </c>
      <c r="Z747" s="19" t="str">
        <f>IF([4]道具信息!Z747="","",[4]道具信息!Z747)</f>
        <v/>
      </c>
    </row>
    <row r="748" spans="1:26" x14ac:dyDescent="0.15">
      <c r="A748" s="19" t="str">
        <f>IF([4]道具信息!A748="","",[4]道具信息!A748)</f>
        <v/>
      </c>
      <c r="B748" s="19" t="str">
        <f>IF([4]道具信息!B748="","",[4]道具信息!B748)</f>
        <v/>
      </c>
      <c r="C748" s="19" t="str">
        <f>IF([4]道具信息!C748="","",[4]道具信息!C748)</f>
        <v/>
      </c>
      <c r="D748" s="19" t="str">
        <f>IF([4]道具信息!D748="","",[4]道具信息!D748)</f>
        <v/>
      </c>
      <c r="E748" s="19" t="str">
        <f>IF([4]道具信息!E748="","",[4]道具信息!E748)</f>
        <v/>
      </c>
      <c r="F748" s="19" t="str">
        <f>IF([4]道具信息!F748="","",[4]道具信息!F748)</f>
        <v/>
      </c>
      <c r="G748" s="19" t="str">
        <f>IF([4]道具信息!G748="","",[4]道具信息!G748)</f>
        <v/>
      </c>
      <c r="H748" s="19" t="str">
        <f>IF([4]道具信息!H748="","",[4]道具信息!H748)</f>
        <v/>
      </c>
      <c r="I748" s="19" t="str">
        <f>IF([4]道具信息!I748="","",[4]道具信息!I748)</f>
        <v/>
      </c>
      <c r="J748" s="19" t="str">
        <f>IF([4]道具信息!J748="","",[4]道具信息!J748)</f>
        <v/>
      </c>
      <c r="K748" s="19" t="str">
        <f>IF([4]道具信息!K748="","",[4]道具信息!K748)</f>
        <v/>
      </c>
      <c r="L748" s="19" t="str">
        <f>IF([4]道具信息!L748="","",[4]道具信息!L748)</f>
        <v/>
      </c>
      <c r="M748" s="19" t="str">
        <f>IF([4]道具信息!M748="","",[4]道具信息!M748)</f>
        <v/>
      </c>
      <c r="N748" s="19" t="str">
        <f>IF([4]道具信息!N748="","",[4]道具信息!N748)</f>
        <v/>
      </c>
      <c r="O748" s="19" t="str">
        <f>IF([4]道具信息!O748="","",[4]道具信息!O748)</f>
        <v/>
      </c>
      <c r="P748" s="19" t="str">
        <f>IF([4]道具信息!P748="","",[4]道具信息!P748)</f>
        <v/>
      </c>
      <c r="Q748" s="19" t="str">
        <f>IF([4]道具信息!Q748="","",[4]道具信息!Q748)</f>
        <v/>
      </c>
      <c r="R748" s="19" t="str">
        <f>IF([4]道具信息!R748="","",[4]道具信息!R748)</f>
        <v/>
      </c>
      <c r="S748" s="19" t="str">
        <f>IF([4]道具信息!S748="","",[4]道具信息!S748)</f>
        <v/>
      </c>
      <c r="T748" s="19" t="str">
        <f>IF([4]道具信息!T748="","",[4]道具信息!T748)</f>
        <v/>
      </c>
      <c r="U748" s="19" t="str">
        <f>IF([4]道具信息!U748="","",[4]道具信息!U748)</f>
        <v/>
      </c>
      <c r="V748" s="19" t="str">
        <f>IF([4]道具信息!V748="","",[4]道具信息!V748)</f>
        <v/>
      </c>
      <c r="W748" s="19" t="str">
        <f>IF([4]道具信息!W748="","",[4]道具信息!W748)</f>
        <v/>
      </c>
      <c r="X748" s="19" t="str">
        <f>IF([4]道具信息!X748="","",[4]道具信息!X748)</f>
        <v/>
      </c>
      <c r="Y748" s="19" t="str">
        <f>IF([4]道具信息!Y748="","",[4]道具信息!Y748)</f>
        <v/>
      </c>
      <c r="Z748" s="19" t="str">
        <f>IF([4]道具信息!Z748="","",[4]道具信息!Z748)</f>
        <v/>
      </c>
    </row>
    <row r="749" spans="1:26" x14ac:dyDescent="0.15">
      <c r="A749" s="19" t="str">
        <f>IF([4]道具信息!A749="","",[4]道具信息!A749)</f>
        <v/>
      </c>
      <c r="B749" s="19" t="str">
        <f>IF([4]道具信息!B749="","",[4]道具信息!B749)</f>
        <v/>
      </c>
      <c r="C749" s="19" t="str">
        <f>IF([4]道具信息!C749="","",[4]道具信息!C749)</f>
        <v/>
      </c>
      <c r="D749" s="19" t="str">
        <f>IF([4]道具信息!D749="","",[4]道具信息!D749)</f>
        <v/>
      </c>
      <c r="E749" s="19" t="str">
        <f>IF([4]道具信息!E749="","",[4]道具信息!E749)</f>
        <v/>
      </c>
      <c r="F749" s="19" t="str">
        <f>IF([4]道具信息!F749="","",[4]道具信息!F749)</f>
        <v/>
      </c>
      <c r="G749" s="19" t="str">
        <f>IF([4]道具信息!G749="","",[4]道具信息!G749)</f>
        <v/>
      </c>
      <c r="H749" s="19" t="str">
        <f>IF([4]道具信息!H749="","",[4]道具信息!H749)</f>
        <v/>
      </c>
      <c r="I749" s="19" t="str">
        <f>IF([4]道具信息!I749="","",[4]道具信息!I749)</f>
        <v/>
      </c>
      <c r="J749" s="19" t="str">
        <f>IF([4]道具信息!J749="","",[4]道具信息!J749)</f>
        <v/>
      </c>
      <c r="K749" s="19" t="str">
        <f>IF([4]道具信息!K749="","",[4]道具信息!K749)</f>
        <v/>
      </c>
      <c r="L749" s="19" t="str">
        <f>IF([4]道具信息!L749="","",[4]道具信息!L749)</f>
        <v/>
      </c>
      <c r="M749" s="19" t="str">
        <f>IF([4]道具信息!M749="","",[4]道具信息!M749)</f>
        <v/>
      </c>
      <c r="N749" s="19" t="str">
        <f>IF([4]道具信息!N749="","",[4]道具信息!N749)</f>
        <v/>
      </c>
      <c r="O749" s="19" t="str">
        <f>IF([4]道具信息!O749="","",[4]道具信息!O749)</f>
        <v/>
      </c>
      <c r="P749" s="19" t="str">
        <f>IF([4]道具信息!P749="","",[4]道具信息!P749)</f>
        <v/>
      </c>
      <c r="Q749" s="19" t="str">
        <f>IF([4]道具信息!Q749="","",[4]道具信息!Q749)</f>
        <v/>
      </c>
      <c r="R749" s="19" t="str">
        <f>IF([4]道具信息!R749="","",[4]道具信息!R749)</f>
        <v/>
      </c>
      <c r="S749" s="19" t="str">
        <f>IF([4]道具信息!S749="","",[4]道具信息!S749)</f>
        <v/>
      </c>
      <c r="T749" s="19" t="str">
        <f>IF([4]道具信息!T749="","",[4]道具信息!T749)</f>
        <v/>
      </c>
      <c r="U749" s="19" t="str">
        <f>IF([4]道具信息!U749="","",[4]道具信息!U749)</f>
        <v/>
      </c>
      <c r="V749" s="19" t="str">
        <f>IF([4]道具信息!V749="","",[4]道具信息!V749)</f>
        <v/>
      </c>
      <c r="W749" s="19" t="str">
        <f>IF([4]道具信息!W749="","",[4]道具信息!W749)</f>
        <v/>
      </c>
      <c r="X749" s="19" t="str">
        <f>IF([4]道具信息!X749="","",[4]道具信息!X749)</f>
        <v/>
      </c>
      <c r="Y749" s="19" t="str">
        <f>IF([4]道具信息!Y749="","",[4]道具信息!Y749)</f>
        <v/>
      </c>
      <c r="Z749" s="19" t="str">
        <f>IF([4]道具信息!Z749="","",[4]道具信息!Z749)</f>
        <v/>
      </c>
    </row>
    <row r="750" spans="1:26" x14ac:dyDescent="0.15">
      <c r="A750" s="19" t="str">
        <f>IF([4]道具信息!A750="","",[4]道具信息!A750)</f>
        <v/>
      </c>
      <c r="B750" s="19" t="str">
        <f>IF([4]道具信息!B750="","",[4]道具信息!B750)</f>
        <v/>
      </c>
      <c r="C750" s="19" t="str">
        <f>IF([4]道具信息!C750="","",[4]道具信息!C750)</f>
        <v/>
      </c>
      <c r="D750" s="19" t="str">
        <f>IF([4]道具信息!D750="","",[4]道具信息!D750)</f>
        <v/>
      </c>
      <c r="E750" s="19" t="str">
        <f>IF([4]道具信息!E750="","",[4]道具信息!E750)</f>
        <v/>
      </c>
      <c r="F750" s="19" t="str">
        <f>IF([4]道具信息!F750="","",[4]道具信息!F750)</f>
        <v/>
      </c>
      <c r="G750" s="19" t="str">
        <f>IF([4]道具信息!G750="","",[4]道具信息!G750)</f>
        <v/>
      </c>
      <c r="H750" s="19" t="str">
        <f>IF([4]道具信息!H750="","",[4]道具信息!H750)</f>
        <v/>
      </c>
      <c r="I750" s="19" t="str">
        <f>IF([4]道具信息!I750="","",[4]道具信息!I750)</f>
        <v/>
      </c>
      <c r="J750" s="19" t="str">
        <f>IF([4]道具信息!J750="","",[4]道具信息!J750)</f>
        <v/>
      </c>
      <c r="K750" s="19" t="str">
        <f>IF([4]道具信息!K750="","",[4]道具信息!K750)</f>
        <v/>
      </c>
      <c r="L750" s="19" t="str">
        <f>IF([4]道具信息!L750="","",[4]道具信息!L750)</f>
        <v/>
      </c>
      <c r="M750" s="19" t="str">
        <f>IF([4]道具信息!M750="","",[4]道具信息!M750)</f>
        <v/>
      </c>
      <c r="N750" s="19" t="str">
        <f>IF([4]道具信息!N750="","",[4]道具信息!N750)</f>
        <v/>
      </c>
      <c r="O750" s="19" t="str">
        <f>IF([4]道具信息!O750="","",[4]道具信息!O750)</f>
        <v/>
      </c>
      <c r="P750" s="19" t="str">
        <f>IF([4]道具信息!P750="","",[4]道具信息!P750)</f>
        <v/>
      </c>
      <c r="Q750" s="19" t="str">
        <f>IF([4]道具信息!Q750="","",[4]道具信息!Q750)</f>
        <v/>
      </c>
      <c r="R750" s="19" t="str">
        <f>IF([4]道具信息!R750="","",[4]道具信息!R750)</f>
        <v/>
      </c>
      <c r="S750" s="19" t="str">
        <f>IF([4]道具信息!S750="","",[4]道具信息!S750)</f>
        <v/>
      </c>
      <c r="T750" s="19" t="str">
        <f>IF([4]道具信息!T750="","",[4]道具信息!T750)</f>
        <v/>
      </c>
      <c r="U750" s="19" t="str">
        <f>IF([4]道具信息!U750="","",[4]道具信息!U750)</f>
        <v/>
      </c>
      <c r="V750" s="19" t="str">
        <f>IF([4]道具信息!V750="","",[4]道具信息!V750)</f>
        <v/>
      </c>
      <c r="W750" s="19" t="str">
        <f>IF([4]道具信息!W750="","",[4]道具信息!W750)</f>
        <v/>
      </c>
      <c r="X750" s="19" t="str">
        <f>IF([4]道具信息!X750="","",[4]道具信息!X750)</f>
        <v/>
      </c>
      <c r="Y750" s="19" t="str">
        <f>IF([4]道具信息!Y750="","",[4]道具信息!Y750)</f>
        <v/>
      </c>
      <c r="Z750" s="19" t="str">
        <f>IF([4]道具信息!Z750="","",[4]道具信息!Z750)</f>
        <v/>
      </c>
    </row>
    <row r="751" spans="1:26" x14ac:dyDescent="0.15">
      <c r="A751" s="19" t="str">
        <f>IF([4]道具信息!A751="","",[4]道具信息!A751)</f>
        <v/>
      </c>
      <c r="B751" s="19" t="str">
        <f>IF([4]道具信息!B751="","",[4]道具信息!B751)</f>
        <v/>
      </c>
      <c r="C751" s="19" t="str">
        <f>IF([4]道具信息!C751="","",[4]道具信息!C751)</f>
        <v/>
      </c>
      <c r="D751" s="19" t="str">
        <f>IF([4]道具信息!D751="","",[4]道具信息!D751)</f>
        <v/>
      </c>
      <c r="E751" s="19" t="str">
        <f>IF([4]道具信息!E751="","",[4]道具信息!E751)</f>
        <v/>
      </c>
      <c r="F751" s="19" t="str">
        <f>IF([4]道具信息!F751="","",[4]道具信息!F751)</f>
        <v/>
      </c>
      <c r="G751" s="19" t="str">
        <f>IF([4]道具信息!G751="","",[4]道具信息!G751)</f>
        <v/>
      </c>
      <c r="H751" s="19" t="str">
        <f>IF([4]道具信息!H751="","",[4]道具信息!H751)</f>
        <v/>
      </c>
      <c r="I751" s="19" t="str">
        <f>IF([4]道具信息!I751="","",[4]道具信息!I751)</f>
        <v/>
      </c>
      <c r="J751" s="19" t="str">
        <f>IF([4]道具信息!J751="","",[4]道具信息!J751)</f>
        <v/>
      </c>
      <c r="K751" s="19" t="str">
        <f>IF([4]道具信息!K751="","",[4]道具信息!K751)</f>
        <v/>
      </c>
      <c r="L751" s="19" t="str">
        <f>IF([4]道具信息!L751="","",[4]道具信息!L751)</f>
        <v/>
      </c>
      <c r="M751" s="19" t="str">
        <f>IF([4]道具信息!M751="","",[4]道具信息!M751)</f>
        <v/>
      </c>
      <c r="N751" s="19" t="str">
        <f>IF([4]道具信息!N751="","",[4]道具信息!N751)</f>
        <v/>
      </c>
      <c r="O751" s="19" t="str">
        <f>IF([4]道具信息!O751="","",[4]道具信息!O751)</f>
        <v/>
      </c>
      <c r="P751" s="19" t="str">
        <f>IF([4]道具信息!P751="","",[4]道具信息!P751)</f>
        <v/>
      </c>
      <c r="Q751" s="19" t="str">
        <f>IF([4]道具信息!Q751="","",[4]道具信息!Q751)</f>
        <v/>
      </c>
      <c r="R751" s="19" t="str">
        <f>IF([4]道具信息!R751="","",[4]道具信息!R751)</f>
        <v/>
      </c>
      <c r="S751" s="19" t="str">
        <f>IF([4]道具信息!S751="","",[4]道具信息!S751)</f>
        <v/>
      </c>
      <c r="T751" s="19" t="str">
        <f>IF([4]道具信息!T751="","",[4]道具信息!T751)</f>
        <v/>
      </c>
      <c r="U751" s="19" t="str">
        <f>IF([4]道具信息!U751="","",[4]道具信息!U751)</f>
        <v/>
      </c>
      <c r="V751" s="19" t="str">
        <f>IF([4]道具信息!V751="","",[4]道具信息!V751)</f>
        <v/>
      </c>
      <c r="W751" s="19" t="str">
        <f>IF([4]道具信息!W751="","",[4]道具信息!W751)</f>
        <v/>
      </c>
      <c r="X751" s="19" t="str">
        <f>IF([4]道具信息!X751="","",[4]道具信息!X751)</f>
        <v/>
      </c>
      <c r="Y751" s="19" t="str">
        <f>IF([4]道具信息!Y751="","",[4]道具信息!Y751)</f>
        <v/>
      </c>
      <c r="Z751" s="19" t="str">
        <f>IF([4]道具信息!Z751="","",[4]道具信息!Z751)</f>
        <v/>
      </c>
    </row>
    <row r="752" spans="1:26" x14ac:dyDescent="0.15">
      <c r="A752" s="19" t="str">
        <f>IF([4]道具信息!A752="","",[4]道具信息!A752)</f>
        <v/>
      </c>
      <c r="B752" s="19" t="str">
        <f>IF([4]道具信息!B752="","",[4]道具信息!B752)</f>
        <v/>
      </c>
      <c r="C752" s="19" t="str">
        <f>IF([4]道具信息!C752="","",[4]道具信息!C752)</f>
        <v/>
      </c>
      <c r="D752" s="19" t="str">
        <f>IF([4]道具信息!D752="","",[4]道具信息!D752)</f>
        <v/>
      </c>
      <c r="E752" s="19" t="str">
        <f>IF([4]道具信息!E752="","",[4]道具信息!E752)</f>
        <v/>
      </c>
      <c r="F752" s="19" t="str">
        <f>IF([4]道具信息!F752="","",[4]道具信息!F752)</f>
        <v/>
      </c>
      <c r="G752" s="19" t="str">
        <f>IF([4]道具信息!G752="","",[4]道具信息!G752)</f>
        <v/>
      </c>
      <c r="H752" s="19" t="str">
        <f>IF([4]道具信息!H752="","",[4]道具信息!H752)</f>
        <v/>
      </c>
      <c r="I752" s="19" t="str">
        <f>IF([4]道具信息!I752="","",[4]道具信息!I752)</f>
        <v/>
      </c>
      <c r="J752" s="19" t="str">
        <f>IF([4]道具信息!J752="","",[4]道具信息!J752)</f>
        <v/>
      </c>
      <c r="K752" s="19" t="str">
        <f>IF([4]道具信息!K752="","",[4]道具信息!K752)</f>
        <v/>
      </c>
      <c r="L752" s="19" t="str">
        <f>IF([4]道具信息!L752="","",[4]道具信息!L752)</f>
        <v/>
      </c>
      <c r="M752" s="19" t="str">
        <f>IF([4]道具信息!M752="","",[4]道具信息!M752)</f>
        <v/>
      </c>
      <c r="N752" s="19" t="str">
        <f>IF([4]道具信息!N752="","",[4]道具信息!N752)</f>
        <v/>
      </c>
      <c r="O752" s="19" t="str">
        <f>IF([4]道具信息!O752="","",[4]道具信息!O752)</f>
        <v/>
      </c>
      <c r="P752" s="19" t="str">
        <f>IF([4]道具信息!P752="","",[4]道具信息!P752)</f>
        <v/>
      </c>
      <c r="Q752" s="19" t="str">
        <f>IF([4]道具信息!Q752="","",[4]道具信息!Q752)</f>
        <v/>
      </c>
      <c r="R752" s="19" t="str">
        <f>IF([4]道具信息!R752="","",[4]道具信息!R752)</f>
        <v/>
      </c>
      <c r="S752" s="19" t="str">
        <f>IF([4]道具信息!S752="","",[4]道具信息!S752)</f>
        <v/>
      </c>
      <c r="T752" s="19" t="str">
        <f>IF([4]道具信息!T752="","",[4]道具信息!T752)</f>
        <v/>
      </c>
      <c r="U752" s="19" t="str">
        <f>IF([4]道具信息!U752="","",[4]道具信息!U752)</f>
        <v/>
      </c>
      <c r="V752" s="19" t="str">
        <f>IF([4]道具信息!V752="","",[4]道具信息!V752)</f>
        <v/>
      </c>
      <c r="W752" s="19" t="str">
        <f>IF([4]道具信息!W752="","",[4]道具信息!W752)</f>
        <v/>
      </c>
      <c r="X752" s="19" t="str">
        <f>IF([4]道具信息!X752="","",[4]道具信息!X752)</f>
        <v/>
      </c>
      <c r="Y752" s="19" t="str">
        <f>IF([4]道具信息!Y752="","",[4]道具信息!Y752)</f>
        <v/>
      </c>
      <c r="Z752" s="19" t="str">
        <f>IF([4]道具信息!Z752="","",[4]道具信息!Z752)</f>
        <v/>
      </c>
    </row>
    <row r="753" spans="1:26" x14ac:dyDescent="0.15">
      <c r="A753" s="19" t="str">
        <f>IF([4]道具信息!A753="","",[4]道具信息!A753)</f>
        <v/>
      </c>
      <c r="B753" s="19" t="str">
        <f>IF([4]道具信息!B753="","",[4]道具信息!B753)</f>
        <v/>
      </c>
      <c r="C753" s="19" t="str">
        <f>IF([4]道具信息!C753="","",[4]道具信息!C753)</f>
        <v/>
      </c>
      <c r="D753" s="19" t="str">
        <f>IF([4]道具信息!D753="","",[4]道具信息!D753)</f>
        <v/>
      </c>
      <c r="E753" s="19" t="str">
        <f>IF([4]道具信息!E753="","",[4]道具信息!E753)</f>
        <v/>
      </c>
      <c r="F753" s="19" t="str">
        <f>IF([4]道具信息!F753="","",[4]道具信息!F753)</f>
        <v/>
      </c>
      <c r="G753" s="19" t="str">
        <f>IF([4]道具信息!G753="","",[4]道具信息!G753)</f>
        <v/>
      </c>
      <c r="H753" s="19" t="str">
        <f>IF([4]道具信息!H753="","",[4]道具信息!H753)</f>
        <v/>
      </c>
      <c r="I753" s="19" t="str">
        <f>IF([4]道具信息!I753="","",[4]道具信息!I753)</f>
        <v/>
      </c>
      <c r="J753" s="19" t="str">
        <f>IF([4]道具信息!J753="","",[4]道具信息!J753)</f>
        <v/>
      </c>
      <c r="K753" s="19" t="str">
        <f>IF([4]道具信息!K753="","",[4]道具信息!K753)</f>
        <v/>
      </c>
      <c r="L753" s="19" t="str">
        <f>IF([4]道具信息!L753="","",[4]道具信息!L753)</f>
        <v/>
      </c>
      <c r="M753" s="19" t="str">
        <f>IF([4]道具信息!M753="","",[4]道具信息!M753)</f>
        <v/>
      </c>
      <c r="N753" s="19" t="str">
        <f>IF([4]道具信息!N753="","",[4]道具信息!N753)</f>
        <v/>
      </c>
      <c r="O753" s="19" t="str">
        <f>IF([4]道具信息!O753="","",[4]道具信息!O753)</f>
        <v/>
      </c>
      <c r="P753" s="19" t="str">
        <f>IF([4]道具信息!P753="","",[4]道具信息!P753)</f>
        <v/>
      </c>
      <c r="Q753" s="19" t="str">
        <f>IF([4]道具信息!Q753="","",[4]道具信息!Q753)</f>
        <v/>
      </c>
      <c r="R753" s="19" t="str">
        <f>IF([4]道具信息!R753="","",[4]道具信息!R753)</f>
        <v/>
      </c>
      <c r="S753" s="19" t="str">
        <f>IF([4]道具信息!S753="","",[4]道具信息!S753)</f>
        <v/>
      </c>
      <c r="T753" s="19" t="str">
        <f>IF([4]道具信息!T753="","",[4]道具信息!T753)</f>
        <v/>
      </c>
      <c r="U753" s="19" t="str">
        <f>IF([4]道具信息!U753="","",[4]道具信息!U753)</f>
        <v/>
      </c>
      <c r="V753" s="19" t="str">
        <f>IF([4]道具信息!V753="","",[4]道具信息!V753)</f>
        <v/>
      </c>
      <c r="W753" s="19" t="str">
        <f>IF([4]道具信息!W753="","",[4]道具信息!W753)</f>
        <v/>
      </c>
      <c r="X753" s="19" t="str">
        <f>IF([4]道具信息!X753="","",[4]道具信息!X753)</f>
        <v/>
      </c>
      <c r="Y753" s="19" t="str">
        <f>IF([4]道具信息!Y753="","",[4]道具信息!Y753)</f>
        <v/>
      </c>
      <c r="Z753" s="19" t="str">
        <f>IF([4]道具信息!Z753="","",[4]道具信息!Z753)</f>
        <v/>
      </c>
    </row>
    <row r="754" spans="1:26" x14ac:dyDescent="0.15">
      <c r="A754" s="19" t="str">
        <f>IF([4]道具信息!A754="","",[4]道具信息!A754)</f>
        <v/>
      </c>
      <c r="B754" s="19" t="str">
        <f>IF([4]道具信息!B754="","",[4]道具信息!B754)</f>
        <v/>
      </c>
      <c r="C754" s="19" t="str">
        <f>IF([4]道具信息!C754="","",[4]道具信息!C754)</f>
        <v/>
      </c>
      <c r="D754" s="19" t="str">
        <f>IF([4]道具信息!D754="","",[4]道具信息!D754)</f>
        <v/>
      </c>
      <c r="E754" s="19" t="str">
        <f>IF([4]道具信息!E754="","",[4]道具信息!E754)</f>
        <v/>
      </c>
      <c r="F754" s="19" t="str">
        <f>IF([4]道具信息!F754="","",[4]道具信息!F754)</f>
        <v/>
      </c>
      <c r="G754" s="19" t="str">
        <f>IF([4]道具信息!G754="","",[4]道具信息!G754)</f>
        <v/>
      </c>
      <c r="H754" s="19" t="str">
        <f>IF([4]道具信息!H754="","",[4]道具信息!H754)</f>
        <v/>
      </c>
      <c r="I754" s="19" t="str">
        <f>IF([4]道具信息!I754="","",[4]道具信息!I754)</f>
        <v/>
      </c>
      <c r="J754" s="19" t="str">
        <f>IF([4]道具信息!J754="","",[4]道具信息!J754)</f>
        <v/>
      </c>
      <c r="K754" s="19" t="str">
        <f>IF([4]道具信息!K754="","",[4]道具信息!K754)</f>
        <v/>
      </c>
      <c r="L754" s="19" t="str">
        <f>IF([4]道具信息!L754="","",[4]道具信息!L754)</f>
        <v/>
      </c>
      <c r="M754" s="19" t="str">
        <f>IF([4]道具信息!M754="","",[4]道具信息!M754)</f>
        <v/>
      </c>
      <c r="N754" s="19" t="str">
        <f>IF([4]道具信息!N754="","",[4]道具信息!N754)</f>
        <v/>
      </c>
      <c r="O754" s="19" t="str">
        <f>IF([4]道具信息!O754="","",[4]道具信息!O754)</f>
        <v/>
      </c>
      <c r="P754" s="19" t="str">
        <f>IF([4]道具信息!P754="","",[4]道具信息!P754)</f>
        <v/>
      </c>
      <c r="Q754" s="19" t="str">
        <f>IF([4]道具信息!Q754="","",[4]道具信息!Q754)</f>
        <v/>
      </c>
      <c r="R754" s="19" t="str">
        <f>IF([4]道具信息!R754="","",[4]道具信息!R754)</f>
        <v/>
      </c>
      <c r="S754" s="19" t="str">
        <f>IF([4]道具信息!S754="","",[4]道具信息!S754)</f>
        <v/>
      </c>
      <c r="T754" s="19" t="str">
        <f>IF([4]道具信息!T754="","",[4]道具信息!T754)</f>
        <v/>
      </c>
      <c r="U754" s="19" t="str">
        <f>IF([4]道具信息!U754="","",[4]道具信息!U754)</f>
        <v/>
      </c>
      <c r="V754" s="19" t="str">
        <f>IF([4]道具信息!V754="","",[4]道具信息!V754)</f>
        <v/>
      </c>
      <c r="W754" s="19" t="str">
        <f>IF([4]道具信息!W754="","",[4]道具信息!W754)</f>
        <v/>
      </c>
      <c r="X754" s="19" t="str">
        <f>IF([4]道具信息!X754="","",[4]道具信息!X754)</f>
        <v/>
      </c>
      <c r="Y754" s="19" t="str">
        <f>IF([4]道具信息!Y754="","",[4]道具信息!Y754)</f>
        <v/>
      </c>
      <c r="Z754" s="19" t="str">
        <f>IF([4]道具信息!Z754="","",[4]道具信息!Z754)</f>
        <v/>
      </c>
    </row>
    <row r="755" spans="1:26" x14ac:dyDescent="0.15">
      <c r="A755" s="19" t="str">
        <f>IF([4]道具信息!A755="","",[4]道具信息!A755)</f>
        <v/>
      </c>
      <c r="B755" s="19" t="str">
        <f>IF([4]道具信息!B755="","",[4]道具信息!B755)</f>
        <v/>
      </c>
      <c r="C755" s="19" t="str">
        <f>IF([4]道具信息!C755="","",[4]道具信息!C755)</f>
        <v/>
      </c>
      <c r="D755" s="19" t="str">
        <f>IF([4]道具信息!D755="","",[4]道具信息!D755)</f>
        <v/>
      </c>
      <c r="E755" s="19" t="str">
        <f>IF([4]道具信息!E755="","",[4]道具信息!E755)</f>
        <v/>
      </c>
      <c r="F755" s="19" t="str">
        <f>IF([4]道具信息!F755="","",[4]道具信息!F755)</f>
        <v/>
      </c>
      <c r="G755" s="19" t="str">
        <f>IF([4]道具信息!G755="","",[4]道具信息!G755)</f>
        <v/>
      </c>
      <c r="H755" s="19" t="str">
        <f>IF([4]道具信息!H755="","",[4]道具信息!H755)</f>
        <v/>
      </c>
      <c r="I755" s="19" t="str">
        <f>IF([4]道具信息!I755="","",[4]道具信息!I755)</f>
        <v/>
      </c>
      <c r="J755" s="19" t="str">
        <f>IF([4]道具信息!J755="","",[4]道具信息!J755)</f>
        <v/>
      </c>
      <c r="K755" s="19" t="str">
        <f>IF([4]道具信息!K755="","",[4]道具信息!K755)</f>
        <v/>
      </c>
      <c r="L755" s="19" t="str">
        <f>IF([4]道具信息!L755="","",[4]道具信息!L755)</f>
        <v/>
      </c>
      <c r="M755" s="19" t="str">
        <f>IF([4]道具信息!M755="","",[4]道具信息!M755)</f>
        <v/>
      </c>
      <c r="N755" s="19" t="str">
        <f>IF([4]道具信息!N755="","",[4]道具信息!N755)</f>
        <v/>
      </c>
      <c r="O755" s="19" t="str">
        <f>IF([4]道具信息!O755="","",[4]道具信息!O755)</f>
        <v/>
      </c>
      <c r="P755" s="19" t="str">
        <f>IF([4]道具信息!P755="","",[4]道具信息!P755)</f>
        <v/>
      </c>
      <c r="Q755" s="19" t="str">
        <f>IF([4]道具信息!Q755="","",[4]道具信息!Q755)</f>
        <v/>
      </c>
      <c r="R755" s="19" t="str">
        <f>IF([4]道具信息!R755="","",[4]道具信息!R755)</f>
        <v/>
      </c>
      <c r="S755" s="19" t="str">
        <f>IF([4]道具信息!S755="","",[4]道具信息!S755)</f>
        <v/>
      </c>
      <c r="T755" s="19" t="str">
        <f>IF([4]道具信息!T755="","",[4]道具信息!T755)</f>
        <v/>
      </c>
      <c r="U755" s="19" t="str">
        <f>IF([4]道具信息!U755="","",[4]道具信息!U755)</f>
        <v/>
      </c>
      <c r="V755" s="19" t="str">
        <f>IF([4]道具信息!V755="","",[4]道具信息!V755)</f>
        <v/>
      </c>
      <c r="W755" s="19" t="str">
        <f>IF([4]道具信息!W755="","",[4]道具信息!W755)</f>
        <v/>
      </c>
      <c r="X755" s="19" t="str">
        <f>IF([4]道具信息!X755="","",[4]道具信息!X755)</f>
        <v/>
      </c>
      <c r="Y755" s="19" t="str">
        <f>IF([4]道具信息!Y755="","",[4]道具信息!Y755)</f>
        <v/>
      </c>
      <c r="Z755" s="19" t="str">
        <f>IF([4]道具信息!Z755="","",[4]道具信息!Z755)</f>
        <v/>
      </c>
    </row>
    <row r="756" spans="1:26" x14ac:dyDescent="0.15">
      <c r="A756" s="19" t="str">
        <f>IF([4]道具信息!A756="","",[4]道具信息!A756)</f>
        <v/>
      </c>
      <c r="B756" s="19" t="str">
        <f>IF([4]道具信息!B756="","",[4]道具信息!B756)</f>
        <v/>
      </c>
      <c r="C756" s="19" t="str">
        <f>IF([4]道具信息!C756="","",[4]道具信息!C756)</f>
        <v/>
      </c>
      <c r="D756" s="19" t="str">
        <f>IF([4]道具信息!D756="","",[4]道具信息!D756)</f>
        <v/>
      </c>
      <c r="E756" s="19" t="str">
        <f>IF([4]道具信息!E756="","",[4]道具信息!E756)</f>
        <v/>
      </c>
      <c r="F756" s="19" t="str">
        <f>IF([4]道具信息!F756="","",[4]道具信息!F756)</f>
        <v/>
      </c>
      <c r="G756" s="19" t="str">
        <f>IF([4]道具信息!G756="","",[4]道具信息!G756)</f>
        <v/>
      </c>
      <c r="H756" s="19" t="str">
        <f>IF([4]道具信息!H756="","",[4]道具信息!H756)</f>
        <v/>
      </c>
      <c r="I756" s="19" t="str">
        <f>IF([4]道具信息!I756="","",[4]道具信息!I756)</f>
        <v/>
      </c>
      <c r="J756" s="19" t="str">
        <f>IF([4]道具信息!J756="","",[4]道具信息!J756)</f>
        <v/>
      </c>
      <c r="K756" s="19" t="str">
        <f>IF([4]道具信息!K756="","",[4]道具信息!K756)</f>
        <v/>
      </c>
      <c r="L756" s="19" t="str">
        <f>IF([4]道具信息!L756="","",[4]道具信息!L756)</f>
        <v/>
      </c>
      <c r="M756" s="19" t="str">
        <f>IF([4]道具信息!M756="","",[4]道具信息!M756)</f>
        <v/>
      </c>
      <c r="N756" s="19" t="str">
        <f>IF([4]道具信息!N756="","",[4]道具信息!N756)</f>
        <v/>
      </c>
      <c r="O756" s="19" t="str">
        <f>IF([4]道具信息!O756="","",[4]道具信息!O756)</f>
        <v/>
      </c>
      <c r="P756" s="19" t="str">
        <f>IF([4]道具信息!P756="","",[4]道具信息!P756)</f>
        <v/>
      </c>
      <c r="Q756" s="19" t="str">
        <f>IF([4]道具信息!Q756="","",[4]道具信息!Q756)</f>
        <v/>
      </c>
      <c r="R756" s="19" t="str">
        <f>IF([4]道具信息!R756="","",[4]道具信息!R756)</f>
        <v/>
      </c>
      <c r="S756" s="19" t="str">
        <f>IF([4]道具信息!S756="","",[4]道具信息!S756)</f>
        <v/>
      </c>
      <c r="T756" s="19" t="str">
        <f>IF([4]道具信息!T756="","",[4]道具信息!T756)</f>
        <v/>
      </c>
      <c r="U756" s="19" t="str">
        <f>IF([4]道具信息!U756="","",[4]道具信息!U756)</f>
        <v/>
      </c>
      <c r="V756" s="19" t="str">
        <f>IF([4]道具信息!V756="","",[4]道具信息!V756)</f>
        <v/>
      </c>
      <c r="W756" s="19" t="str">
        <f>IF([4]道具信息!W756="","",[4]道具信息!W756)</f>
        <v/>
      </c>
      <c r="X756" s="19" t="str">
        <f>IF([4]道具信息!X756="","",[4]道具信息!X756)</f>
        <v/>
      </c>
      <c r="Y756" s="19" t="str">
        <f>IF([4]道具信息!Y756="","",[4]道具信息!Y756)</f>
        <v/>
      </c>
      <c r="Z756" s="19" t="str">
        <f>IF([4]道具信息!Z756="","",[4]道具信息!Z756)</f>
        <v/>
      </c>
    </row>
    <row r="757" spans="1:26" x14ac:dyDescent="0.15">
      <c r="A757" s="19" t="str">
        <f>IF([4]道具信息!A757="","",[4]道具信息!A757)</f>
        <v/>
      </c>
      <c r="B757" s="19" t="str">
        <f>IF([4]道具信息!B757="","",[4]道具信息!B757)</f>
        <v/>
      </c>
      <c r="C757" s="19" t="str">
        <f>IF([4]道具信息!C757="","",[4]道具信息!C757)</f>
        <v/>
      </c>
      <c r="D757" s="19" t="str">
        <f>IF([4]道具信息!D757="","",[4]道具信息!D757)</f>
        <v/>
      </c>
      <c r="E757" s="19" t="str">
        <f>IF([4]道具信息!E757="","",[4]道具信息!E757)</f>
        <v/>
      </c>
      <c r="F757" s="19" t="str">
        <f>IF([4]道具信息!F757="","",[4]道具信息!F757)</f>
        <v/>
      </c>
      <c r="G757" s="19" t="str">
        <f>IF([4]道具信息!G757="","",[4]道具信息!G757)</f>
        <v/>
      </c>
      <c r="H757" s="19" t="str">
        <f>IF([4]道具信息!H757="","",[4]道具信息!H757)</f>
        <v/>
      </c>
      <c r="I757" s="19" t="str">
        <f>IF([4]道具信息!I757="","",[4]道具信息!I757)</f>
        <v/>
      </c>
      <c r="J757" s="19" t="str">
        <f>IF([4]道具信息!J757="","",[4]道具信息!J757)</f>
        <v/>
      </c>
      <c r="K757" s="19" t="str">
        <f>IF([4]道具信息!K757="","",[4]道具信息!K757)</f>
        <v/>
      </c>
      <c r="L757" s="19" t="str">
        <f>IF([4]道具信息!L757="","",[4]道具信息!L757)</f>
        <v/>
      </c>
      <c r="M757" s="19" t="str">
        <f>IF([4]道具信息!M757="","",[4]道具信息!M757)</f>
        <v/>
      </c>
      <c r="N757" s="19" t="str">
        <f>IF([4]道具信息!N757="","",[4]道具信息!N757)</f>
        <v/>
      </c>
      <c r="O757" s="19" t="str">
        <f>IF([4]道具信息!O757="","",[4]道具信息!O757)</f>
        <v/>
      </c>
      <c r="P757" s="19" t="str">
        <f>IF([4]道具信息!P757="","",[4]道具信息!P757)</f>
        <v/>
      </c>
      <c r="Q757" s="19" t="str">
        <f>IF([4]道具信息!Q757="","",[4]道具信息!Q757)</f>
        <v/>
      </c>
      <c r="R757" s="19" t="str">
        <f>IF([4]道具信息!R757="","",[4]道具信息!R757)</f>
        <v/>
      </c>
      <c r="S757" s="19" t="str">
        <f>IF([4]道具信息!S757="","",[4]道具信息!S757)</f>
        <v/>
      </c>
      <c r="T757" s="19" t="str">
        <f>IF([4]道具信息!T757="","",[4]道具信息!T757)</f>
        <v/>
      </c>
      <c r="U757" s="19" t="str">
        <f>IF([4]道具信息!U757="","",[4]道具信息!U757)</f>
        <v/>
      </c>
      <c r="V757" s="19" t="str">
        <f>IF([4]道具信息!V757="","",[4]道具信息!V757)</f>
        <v/>
      </c>
      <c r="W757" s="19" t="str">
        <f>IF([4]道具信息!W757="","",[4]道具信息!W757)</f>
        <v/>
      </c>
      <c r="X757" s="19" t="str">
        <f>IF([4]道具信息!X757="","",[4]道具信息!X757)</f>
        <v/>
      </c>
      <c r="Y757" s="19" t="str">
        <f>IF([4]道具信息!Y757="","",[4]道具信息!Y757)</f>
        <v/>
      </c>
      <c r="Z757" s="19" t="str">
        <f>IF([4]道具信息!Z757="","",[4]道具信息!Z757)</f>
        <v/>
      </c>
    </row>
    <row r="758" spans="1:26" x14ac:dyDescent="0.15">
      <c r="A758" s="19" t="str">
        <f>IF([4]道具信息!A758="","",[4]道具信息!A758)</f>
        <v/>
      </c>
      <c r="B758" s="19" t="str">
        <f>IF([4]道具信息!B758="","",[4]道具信息!B758)</f>
        <v/>
      </c>
      <c r="C758" s="19" t="str">
        <f>IF([4]道具信息!C758="","",[4]道具信息!C758)</f>
        <v/>
      </c>
      <c r="D758" s="19" t="str">
        <f>IF([4]道具信息!D758="","",[4]道具信息!D758)</f>
        <v/>
      </c>
      <c r="E758" s="19" t="str">
        <f>IF([4]道具信息!E758="","",[4]道具信息!E758)</f>
        <v/>
      </c>
      <c r="F758" s="19" t="str">
        <f>IF([4]道具信息!F758="","",[4]道具信息!F758)</f>
        <v/>
      </c>
      <c r="G758" s="19" t="str">
        <f>IF([4]道具信息!G758="","",[4]道具信息!G758)</f>
        <v/>
      </c>
      <c r="H758" s="19" t="str">
        <f>IF([4]道具信息!H758="","",[4]道具信息!H758)</f>
        <v/>
      </c>
      <c r="I758" s="19" t="str">
        <f>IF([4]道具信息!I758="","",[4]道具信息!I758)</f>
        <v/>
      </c>
      <c r="J758" s="19" t="str">
        <f>IF([4]道具信息!J758="","",[4]道具信息!J758)</f>
        <v/>
      </c>
      <c r="K758" s="19" t="str">
        <f>IF([4]道具信息!K758="","",[4]道具信息!K758)</f>
        <v/>
      </c>
      <c r="L758" s="19" t="str">
        <f>IF([4]道具信息!L758="","",[4]道具信息!L758)</f>
        <v/>
      </c>
      <c r="M758" s="19" t="str">
        <f>IF([4]道具信息!M758="","",[4]道具信息!M758)</f>
        <v/>
      </c>
      <c r="N758" s="19" t="str">
        <f>IF([4]道具信息!N758="","",[4]道具信息!N758)</f>
        <v/>
      </c>
      <c r="O758" s="19" t="str">
        <f>IF([4]道具信息!O758="","",[4]道具信息!O758)</f>
        <v/>
      </c>
      <c r="P758" s="19" t="str">
        <f>IF([4]道具信息!P758="","",[4]道具信息!P758)</f>
        <v/>
      </c>
      <c r="Q758" s="19" t="str">
        <f>IF([4]道具信息!Q758="","",[4]道具信息!Q758)</f>
        <v/>
      </c>
      <c r="R758" s="19" t="str">
        <f>IF([4]道具信息!R758="","",[4]道具信息!R758)</f>
        <v/>
      </c>
      <c r="S758" s="19" t="str">
        <f>IF([4]道具信息!S758="","",[4]道具信息!S758)</f>
        <v/>
      </c>
      <c r="T758" s="19" t="str">
        <f>IF([4]道具信息!T758="","",[4]道具信息!T758)</f>
        <v/>
      </c>
      <c r="U758" s="19" t="str">
        <f>IF([4]道具信息!U758="","",[4]道具信息!U758)</f>
        <v/>
      </c>
      <c r="V758" s="19" t="str">
        <f>IF([4]道具信息!V758="","",[4]道具信息!V758)</f>
        <v/>
      </c>
      <c r="W758" s="19" t="str">
        <f>IF([4]道具信息!W758="","",[4]道具信息!W758)</f>
        <v/>
      </c>
      <c r="X758" s="19" t="str">
        <f>IF([4]道具信息!X758="","",[4]道具信息!X758)</f>
        <v/>
      </c>
      <c r="Y758" s="19" t="str">
        <f>IF([4]道具信息!Y758="","",[4]道具信息!Y758)</f>
        <v/>
      </c>
      <c r="Z758" s="19" t="str">
        <f>IF([4]道具信息!Z758="","",[4]道具信息!Z758)</f>
        <v/>
      </c>
    </row>
    <row r="759" spans="1:26" x14ac:dyDescent="0.15">
      <c r="A759" s="19" t="str">
        <f>IF([4]道具信息!A759="","",[4]道具信息!A759)</f>
        <v/>
      </c>
      <c r="B759" s="19" t="str">
        <f>IF([4]道具信息!B759="","",[4]道具信息!B759)</f>
        <v/>
      </c>
      <c r="C759" s="19" t="str">
        <f>IF([4]道具信息!C759="","",[4]道具信息!C759)</f>
        <v/>
      </c>
      <c r="D759" s="19" t="str">
        <f>IF([4]道具信息!D759="","",[4]道具信息!D759)</f>
        <v/>
      </c>
      <c r="E759" s="19" t="str">
        <f>IF([4]道具信息!E759="","",[4]道具信息!E759)</f>
        <v/>
      </c>
      <c r="F759" s="19" t="str">
        <f>IF([4]道具信息!F759="","",[4]道具信息!F759)</f>
        <v/>
      </c>
      <c r="G759" s="19" t="str">
        <f>IF([4]道具信息!G759="","",[4]道具信息!G759)</f>
        <v/>
      </c>
      <c r="H759" s="19" t="str">
        <f>IF([4]道具信息!H759="","",[4]道具信息!H759)</f>
        <v/>
      </c>
      <c r="I759" s="19" t="str">
        <f>IF([4]道具信息!I759="","",[4]道具信息!I759)</f>
        <v/>
      </c>
      <c r="J759" s="19" t="str">
        <f>IF([4]道具信息!J759="","",[4]道具信息!J759)</f>
        <v/>
      </c>
      <c r="K759" s="19" t="str">
        <f>IF([4]道具信息!K759="","",[4]道具信息!K759)</f>
        <v/>
      </c>
      <c r="L759" s="19" t="str">
        <f>IF([4]道具信息!L759="","",[4]道具信息!L759)</f>
        <v/>
      </c>
      <c r="M759" s="19" t="str">
        <f>IF([4]道具信息!M759="","",[4]道具信息!M759)</f>
        <v/>
      </c>
      <c r="N759" s="19" t="str">
        <f>IF([4]道具信息!N759="","",[4]道具信息!N759)</f>
        <v/>
      </c>
      <c r="O759" s="19" t="str">
        <f>IF([4]道具信息!O759="","",[4]道具信息!O759)</f>
        <v/>
      </c>
      <c r="P759" s="19" t="str">
        <f>IF([4]道具信息!P759="","",[4]道具信息!P759)</f>
        <v/>
      </c>
      <c r="Q759" s="19" t="str">
        <f>IF([4]道具信息!Q759="","",[4]道具信息!Q759)</f>
        <v/>
      </c>
      <c r="R759" s="19" t="str">
        <f>IF([4]道具信息!R759="","",[4]道具信息!R759)</f>
        <v/>
      </c>
      <c r="S759" s="19" t="str">
        <f>IF([4]道具信息!S759="","",[4]道具信息!S759)</f>
        <v/>
      </c>
      <c r="T759" s="19" t="str">
        <f>IF([4]道具信息!T759="","",[4]道具信息!T759)</f>
        <v/>
      </c>
      <c r="U759" s="19" t="str">
        <f>IF([4]道具信息!U759="","",[4]道具信息!U759)</f>
        <v/>
      </c>
      <c r="V759" s="19" t="str">
        <f>IF([4]道具信息!V759="","",[4]道具信息!V759)</f>
        <v/>
      </c>
      <c r="W759" s="19" t="str">
        <f>IF([4]道具信息!W759="","",[4]道具信息!W759)</f>
        <v/>
      </c>
      <c r="X759" s="19" t="str">
        <f>IF([4]道具信息!X759="","",[4]道具信息!X759)</f>
        <v/>
      </c>
      <c r="Y759" s="19" t="str">
        <f>IF([4]道具信息!Y759="","",[4]道具信息!Y759)</f>
        <v/>
      </c>
      <c r="Z759" s="19" t="str">
        <f>IF([4]道具信息!Z759="","",[4]道具信息!Z759)</f>
        <v/>
      </c>
    </row>
    <row r="760" spans="1:26" x14ac:dyDescent="0.15">
      <c r="A760" s="19" t="str">
        <f>IF([4]道具信息!A760="","",[4]道具信息!A760)</f>
        <v/>
      </c>
      <c r="B760" s="19" t="str">
        <f>IF([4]道具信息!B760="","",[4]道具信息!B760)</f>
        <v/>
      </c>
      <c r="C760" s="19" t="str">
        <f>IF([4]道具信息!C760="","",[4]道具信息!C760)</f>
        <v/>
      </c>
      <c r="D760" s="19" t="str">
        <f>IF([4]道具信息!D760="","",[4]道具信息!D760)</f>
        <v/>
      </c>
      <c r="E760" s="19" t="str">
        <f>IF([4]道具信息!E760="","",[4]道具信息!E760)</f>
        <v/>
      </c>
      <c r="F760" s="19" t="str">
        <f>IF([4]道具信息!F760="","",[4]道具信息!F760)</f>
        <v/>
      </c>
      <c r="G760" s="19" t="str">
        <f>IF([4]道具信息!G760="","",[4]道具信息!G760)</f>
        <v/>
      </c>
      <c r="H760" s="19" t="str">
        <f>IF([4]道具信息!H760="","",[4]道具信息!H760)</f>
        <v/>
      </c>
      <c r="I760" s="19" t="str">
        <f>IF([4]道具信息!I760="","",[4]道具信息!I760)</f>
        <v/>
      </c>
      <c r="J760" s="19" t="str">
        <f>IF([4]道具信息!J760="","",[4]道具信息!J760)</f>
        <v/>
      </c>
      <c r="K760" s="19" t="str">
        <f>IF([4]道具信息!K760="","",[4]道具信息!K760)</f>
        <v/>
      </c>
      <c r="L760" s="19" t="str">
        <f>IF([4]道具信息!L760="","",[4]道具信息!L760)</f>
        <v/>
      </c>
      <c r="M760" s="19" t="str">
        <f>IF([4]道具信息!M760="","",[4]道具信息!M760)</f>
        <v/>
      </c>
      <c r="N760" s="19" t="str">
        <f>IF([4]道具信息!N760="","",[4]道具信息!N760)</f>
        <v/>
      </c>
      <c r="O760" s="19" t="str">
        <f>IF([4]道具信息!O760="","",[4]道具信息!O760)</f>
        <v/>
      </c>
      <c r="P760" s="19" t="str">
        <f>IF([4]道具信息!P760="","",[4]道具信息!P760)</f>
        <v/>
      </c>
      <c r="Q760" s="19" t="str">
        <f>IF([4]道具信息!Q760="","",[4]道具信息!Q760)</f>
        <v/>
      </c>
      <c r="R760" s="19" t="str">
        <f>IF([4]道具信息!R760="","",[4]道具信息!R760)</f>
        <v/>
      </c>
      <c r="S760" s="19" t="str">
        <f>IF([4]道具信息!S760="","",[4]道具信息!S760)</f>
        <v/>
      </c>
      <c r="T760" s="19" t="str">
        <f>IF([4]道具信息!T760="","",[4]道具信息!T760)</f>
        <v/>
      </c>
      <c r="U760" s="19" t="str">
        <f>IF([4]道具信息!U760="","",[4]道具信息!U760)</f>
        <v/>
      </c>
      <c r="V760" s="19" t="str">
        <f>IF([4]道具信息!V760="","",[4]道具信息!V760)</f>
        <v/>
      </c>
      <c r="W760" s="19" t="str">
        <f>IF([4]道具信息!W760="","",[4]道具信息!W760)</f>
        <v/>
      </c>
      <c r="X760" s="19" t="str">
        <f>IF([4]道具信息!X760="","",[4]道具信息!X760)</f>
        <v/>
      </c>
      <c r="Y760" s="19" t="str">
        <f>IF([4]道具信息!Y760="","",[4]道具信息!Y760)</f>
        <v/>
      </c>
      <c r="Z760" s="19" t="str">
        <f>IF([4]道具信息!Z760="","",[4]道具信息!Z760)</f>
        <v/>
      </c>
    </row>
    <row r="761" spans="1:26" x14ac:dyDescent="0.15">
      <c r="A761" s="19" t="str">
        <f>IF([4]道具信息!A761="","",[4]道具信息!A761)</f>
        <v/>
      </c>
      <c r="B761" s="19" t="str">
        <f>IF([4]道具信息!B761="","",[4]道具信息!B761)</f>
        <v/>
      </c>
      <c r="C761" s="19" t="str">
        <f>IF([4]道具信息!C761="","",[4]道具信息!C761)</f>
        <v/>
      </c>
      <c r="D761" s="19" t="str">
        <f>IF([4]道具信息!D761="","",[4]道具信息!D761)</f>
        <v/>
      </c>
      <c r="E761" s="19" t="str">
        <f>IF([4]道具信息!E761="","",[4]道具信息!E761)</f>
        <v/>
      </c>
      <c r="F761" s="19" t="str">
        <f>IF([4]道具信息!F761="","",[4]道具信息!F761)</f>
        <v/>
      </c>
      <c r="G761" s="19" t="str">
        <f>IF([4]道具信息!G761="","",[4]道具信息!G761)</f>
        <v/>
      </c>
      <c r="H761" s="19" t="str">
        <f>IF([4]道具信息!H761="","",[4]道具信息!H761)</f>
        <v/>
      </c>
      <c r="I761" s="19" t="str">
        <f>IF([4]道具信息!I761="","",[4]道具信息!I761)</f>
        <v/>
      </c>
      <c r="J761" s="19" t="str">
        <f>IF([4]道具信息!J761="","",[4]道具信息!J761)</f>
        <v/>
      </c>
      <c r="K761" s="19" t="str">
        <f>IF([4]道具信息!K761="","",[4]道具信息!K761)</f>
        <v/>
      </c>
      <c r="L761" s="19" t="str">
        <f>IF([4]道具信息!L761="","",[4]道具信息!L761)</f>
        <v/>
      </c>
      <c r="M761" s="19" t="str">
        <f>IF([4]道具信息!M761="","",[4]道具信息!M761)</f>
        <v/>
      </c>
      <c r="N761" s="19" t="str">
        <f>IF([4]道具信息!N761="","",[4]道具信息!N761)</f>
        <v/>
      </c>
      <c r="O761" s="19" t="str">
        <f>IF([4]道具信息!O761="","",[4]道具信息!O761)</f>
        <v/>
      </c>
      <c r="P761" s="19" t="str">
        <f>IF([4]道具信息!P761="","",[4]道具信息!P761)</f>
        <v/>
      </c>
      <c r="Q761" s="19" t="str">
        <f>IF([4]道具信息!Q761="","",[4]道具信息!Q761)</f>
        <v/>
      </c>
      <c r="R761" s="19" t="str">
        <f>IF([4]道具信息!R761="","",[4]道具信息!R761)</f>
        <v/>
      </c>
      <c r="S761" s="19" t="str">
        <f>IF([4]道具信息!S761="","",[4]道具信息!S761)</f>
        <v/>
      </c>
      <c r="T761" s="19" t="str">
        <f>IF([4]道具信息!T761="","",[4]道具信息!T761)</f>
        <v/>
      </c>
      <c r="U761" s="19" t="str">
        <f>IF([4]道具信息!U761="","",[4]道具信息!U761)</f>
        <v/>
      </c>
      <c r="V761" s="19" t="str">
        <f>IF([4]道具信息!V761="","",[4]道具信息!V761)</f>
        <v/>
      </c>
      <c r="W761" s="19" t="str">
        <f>IF([4]道具信息!W761="","",[4]道具信息!W761)</f>
        <v/>
      </c>
      <c r="X761" s="19" t="str">
        <f>IF([4]道具信息!X761="","",[4]道具信息!X761)</f>
        <v/>
      </c>
      <c r="Y761" s="19" t="str">
        <f>IF([4]道具信息!Y761="","",[4]道具信息!Y761)</f>
        <v/>
      </c>
      <c r="Z761" s="19" t="str">
        <f>IF([4]道具信息!Z761="","",[4]道具信息!Z761)</f>
        <v/>
      </c>
    </row>
    <row r="762" spans="1:26" x14ac:dyDescent="0.15">
      <c r="A762" s="19" t="str">
        <f>IF([4]道具信息!A762="","",[4]道具信息!A762)</f>
        <v/>
      </c>
      <c r="B762" s="19" t="str">
        <f>IF([4]道具信息!B762="","",[4]道具信息!B762)</f>
        <v/>
      </c>
      <c r="C762" s="19" t="str">
        <f>IF([4]道具信息!C762="","",[4]道具信息!C762)</f>
        <v/>
      </c>
      <c r="D762" s="19" t="str">
        <f>IF([4]道具信息!D762="","",[4]道具信息!D762)</f>
        <v/>
      </c>
      <c r="E762" s="19" t="str">
        <f>IF([4]道具信息!E762="","",[4]道具信息!E762)</f>
        <v/>
      </c>
      <c r="F762" s="19" t="str">
        <f>IF([4]道具信息!F762="","",[4]道具信息!F762)</f>
        <v/>
      </c>
      <c r="G762" s="19" t="str">
        <f>IF([4]道具信息!G762="","",[4]道具信息!G762)</f>
        <v/>
      </c>
      <c r="H762" s="19" t="str">
        <f>IF([4]道具信息!H762="","",[4]道具信息!H762)</f>
        <v/>
      </c>
      <c r="I762" s="19" t="str">
        <f>IF([4]道具信息!I762="","",[4]道具信息!I762)</f>
        <v/>
      </c>
      <c r="J762" s="19" t="str">
        <f>IF([4]道具信息!J762="","",[4]道具信息!J762)</f>
        <v/>
      </c>
      <c r="K762" s="19" t="str">
        <f>IF([4]道具信息!K762="","",[4]道具信息!K762)</f>
        <v/>
      </c>
      <c r="L762" s="19" t="str">
        <f>IF([4]道具信息!L762="","",[4]道具信息!L762)</f>
        <v/>
      </c>
      <c r="M762" s="19" t="str">
        <f>IF([4]道具信息!M762="","",[4]道具信息!M762)</f>
        <v/>
      </c>
      <c r="N762" s="19" t="str">
        <f>IF([4]道具信息!N762="","",[4]道具信息!N762)</f>
        <v/>
      </c>
      <c r="O762" s="19" t="str">
        <f>IF([4]道具信息!O762="","",[4]道具信息!O762)</f>
        <v/>
      </c>
      <c r="P762" s="19" t="str">
        <f>IF([4]道具信息!P762="","",[4]道具信息!P762)</f>
        <v/>
      </c>
      <c r="Q762" s="19" t="str">
        <f>IF([4]道具信息!Q762="","",[4]道具信息!Q762)</f>
        <v/>
      </c>
      <c r="R762" s="19" t="str">
        <f>IF([4]道具信息!R762="","",[4]道具信息!R762)</f>
        <v/>
      </c>
      <c r="S762" s="19" t="str">
        <f>IF([4]道具信息!S762="","",[4]道具信息!S762)</f>
        <v/>
      </c>
      <c r="T762" s="19" t="str">
        <f>IF([4]道具信息!T762="","",[4]道具信息!T762)</f>
        <v/>
      </c>
      <c r="U762" s="19" t="str">
        <f>IF([4]道具信息!U762="","",[4]道具信息!U762)</f>
        <v/>
      </c>
      <c r="V762" s="19" t="str">
        <f>IF([4]道具信息!V762="","",[4]道具信息!V762)</f>
        <v/>
      </c>
      <c r="W762" s="19" t="str">
        <f>IF([4]道具信息!W762="","",[4]道具信息!W762)</f>
        <v/>
      </c>
      <c r="X762" s="19" t="str">
        <f>IF([4]道具信息!X762="","",[4]道具信息!X762)</f>
        <v/>
      </c>
      <c r="Y762" s="19" t="str">
        <f>IF([4]道具信息!Y762="","",[4]道具信息!Y762)</f>
        <v/>
      </c>
      <c r="Z762" s="19" t="str">
        <f>IF([4]道具信息!Z762="","",[4]道具信息!Z762)</f>
        <v/>
      </c>
    </row>
    <row r="763" spans="1:26" x14ac:dyDescent="0.15">
      <c r="A763" s="19" t="str">
        <f>IF([4]道具信息!A763="","",[4]道具信息!A763)</f>
        <v/>
      </c>
      <c r="B763" s="19" t="str">
        <f>IF([4]道具信息!B763="","",[4]道具信息!B763)</f>
        <v/>
      </c>
      <c r="C763" s="19" t="str">
        <f>IF([4]道具信息!C763="","",[4]道具信息!C763)</f>
        <v/>
      </c>
      <c r="D763" s="19" t="str">
        <f>IF([4]道具信息!D763="","",[4]道具信息!D763)</f>
        <v/>
      </c>
      <c r="E763" s="19" t="str">
        <f>IF([4]道具信息!E763="","",[4]道具信息!E763)</f>
        <v/>
      </c>
      <c r="F763" s="19" t="str">
        <f>IF([4]道具信息!F763="","",[4]道具信息!F763)</f>
        <v/>
      </c>
      <c r="G763" s="19" t="str">
        <f>IF([4]道具信息!G763="","",[4]道具信息!G763)</f>
        <v/>
      </c>
      <c r="H763" s="19" t="str">
        <f>IF([4]道具信息!H763="","",[4]道具信息!H763)</f>
        <v/>
      </c>
      <c r="I763" s="19" t="str">
        <f>IF([4]道具信息!I763="","",[4]道具信息!I763)</f>
        <v/>
      </c>
      <c r="J763" s="19" t="str">
        <f>IF([4]道具信息!J763="","",[4]道具信息!J763)</f>
        <v/>
      </c>
      <c r="K763" s="19" t="str">
        <f>IF([4]道具信息!K763="","",[4]道具信息!K763)</f>
        <v/>
      </c>
      <c r="L763" s="19" t="str">
        <f>IF([4]道具信息!L763="","",[4]道具信息!L763)</f>
        <v/>
      </c>
      <c r="M763" s="19" t="str">
        <f>IF([4]道具信息!M763="","",[4]道具信息!M763)</f>
        <v/>
      </c>
      <c r="N763" s="19" t="str">
        <f>IF([4]道具信息!N763="","",[4]道具信息!N763)</f>
        <v/>
      </c>
      <c r="O763" s="19" t="str">
        <f>IF([4]道具信息!O763="","",[4]道具信息!O763)</f>
        <v/>
      </c>
      <c r="P763" s="19" t="str">
        <f>IF([4]道具信息!P763="","",[4]道具信息!P763)</f>
        <v/>
      </c>
      <c r="Q763" s="19" t="str">
        <f>IF([4]道具信息!Q763="","",[4]道具信息!Q763)</f>
        <v/>
      </c>
      <c r="R763" s="19" t="str">
        <f>IF([4]道具信息!R763="","",[4]道具信息!R763)</f>
        <v/>
      </c>
      <c r="S763" s="19" t="str">
        <f>IF([4]道具信息!S763="","",[4]道具信息!S763)</f>
        <v/>
      </c>
      <c r="T763" s="19" t="str">
        <f>IF([4]道具信息!T763="","",[4]道具信息!T763)</f>
        <v/>
      </c>
      <c r="U763" s="19" t="str">
        <f>IF([4]道具信息!U763="","",[4]道具信息!U763)</f>
        <v/>
      </c>
      <c r="V763" s="19" t="str">
        <f>IF([4]道具信息!V763="","",[4]道具信息!V763)</f>
        <v/>
      </c>
      <c r="W763" s="19" t="str">
        <f>IF([4]道具信息!W763="","",[4]道具信息!W763)</f>
        <v/>
      </c>
      <c r="X763" s="19" t="str">
        <f>IF([4]道具信息!X763="","",[4]道具信息!X763)</f>
        <v/>
      </c>
      <c r="Y763" s="19" t="str">
        <f>IF([4]道具信息!Y763="","",[4]道具信息!Y763)</f>
        <v/>
      </c>
      <c r="Z763" s="19" t="str">
        <f>IF([4]道具信息!Z763="","",[4]道具信息!Z763)</f>
        <v/>
      </c>
    </row>
    <row r="764" spans="1:26" x14ac:dyDescent="0.15">
      <c r="A764" s="19" t="str">
        <f>IF([4]道具信息!A764="","",[4]道具信息!A764)</f>
        <v/>
      </c>
      <c r="B764" s="19" t="str">
        <f>IF([4]道具信息!B764="","",[4]道具信息!B764)</f>
        <v/>
      </c>
      <c r="C764" s="19" t="str">
        <f>IF([4]道具信息!C764="","",[4]道具信息!C764)</f>
        <v/>
      </c>
      <c r="D764" s="19" t="str">
        <f>IF([4]道具信息!D764="","",[4]道具信息!D764)</f>
        <v/>
      </c>
      <c r="E764" s="19" t="str">
        <f>IF([4]道具信息!E764="","",[4]道具信息!E764)</f>
        <v/>
      </c>
      <c r="F764" s="19" t="str">
        <f>IF([4]道具信息!F764="","",[4]道具信息!F764)</f>
        <v/>
      </c>
      <c r="G764" s="19" t="str">
        <f>IF([4]道具信息!G764="","",[4]道具信息!G764)</f>
        <v/>
      </c>
      <c r="H764" s="19" t="str">
        <f>IF([4]道具信息!H764="","",[4]道具信息!H764)</f>
        <v/>
      </c>
      <c r="I764" s="19" t="str">
        <f>IF([4]道具信息!I764="","",[4]道具信息!I764)</f>
        <v/>
      </c>
      <c r="J764" s="19" t="str">
        <f>IF([4]道具信息!J764="","",[4]道具信息!J764)</f>
        <v/>
      </c>
      <c r="K764" s="19" t="str">
        <f>IF([4]道具信息!K764="","",[4]道具信息!K764)</f>
        <v/>
      </c>
      <c r="L764" s="19" t="str">
        <f>IF([4]道具信息!L764="","",[4]道具信息!L764)</f>
        <v/>
      </c>
      <c r="M764" s="19" t="str">
        <f>IF([4]道具信息!M764="","",[4]道具信息!M764)</f>
        <v/>
      </c>
      <c r="N764" s="19" t="str">
        <f>IF([4]道具信息!N764="","",[4]道具信息!N764)</f>
        <v/>
      </c>
      <c r="O764" s="19" t="str">
        <f>IF([4]道具信息!O764="","",[4]道具信息!O764)</f>
        <v/>
      </c>
      <c r="P764" s="19" t="str">
        <f>IF([4]道具信息!P764="","",[4]道具信息!P764)</f>
        <v/>
      </c>
      <c r="Q764" s="19" t="str">
        <f>IF([4]道具信息!Q764="","",[4]道具信息!Q764)</f>
        <v/>
      </c>
      <c r="R764" s="19" t="str">
        <f>IF([4]道具信息!R764="","",[4]道具信息!R764)</f>
        <v/>
      </c>
      <c r="S764" s="19" t="str">
        <f>IF([4]道具信息!S764="","",[4]道具信息!S764)</f>
        <v/>
      </c>
      <c r="T764" s="19" t="str">
        <f>IF([4]道具信息!T764="","",[4]道具信息!T764)</f>
        <v/>
      </c>
      <c r="U764" s="19" t="str">
        <f>IF([4]道具信息!U764="","",[4]道具信息!U764)</f>
        <v/>
      </c>
      <c r="V764" s="19" t="str">
        <f>IF([4]道具信息!V764="","",[4]道具信息!V764)</f>
        <v/>
      </c>
      <c r="W764" s="19" t="str">
        <f>IF([4]道具信息!W764="","",[4]道具信息!W764)</f>
        <v/>
      </c>
      <c r="X764" s="19" t="str">
        <f>IF([4]道具信息!X764="","",[4]道具信息!X764)</f>
        <v/>
      </c>
      <c r="Y764" s="19" t="str">
        <f>IF([4]道具信息!Y764="","",[4]道具信息!Y764)</f>
        <v/>
      </c>
      <c r="Z764" s="19" t="str">
        <f>IF([4]道具信息!Z764="","",[4]道具信息!Z764)</f>
        <v/>
      </c>
    </row>
    <row r="765" spans="1:26" x14ac:dyDescent="0.15">
      <c r="A765" s="19" t="str">
        <f>IF([4]道具信息!A765="","",[4]道具信息!A765)</f>
        <v/>
      </c>
      <c r="B765" s="19" t="str">
        <f>IF([4]道具信息!B765="","",[4]道具信息!B765)</f>
        <v/>
      </c>
      <c r="C765" s="19" t="str">
        <f>IF([4]道具信息!C765="","",[4]道具信息!C765)</f>
        <v/>
      </c>
      <c r="D765" s="19" t="str">
        <f>IF([4]道具信息!D765="","",[4]道具信息!D765)</f>
        <v/>
      </c>
      <c r="E765" s="19" t="str">
        <f>IF([4]道具信息!E765="","",[4]道具信息!E765)</f>
        <v/>
      </c>
      <c r="F765" s="19" t="str">
        <f>IF([4]道具信息!F765="","",[4]道具信息!F765)</f>
        <v/>
      </c>
      <c r="G765" s="19" t="str">
        <f>IF([4]道具信息!G765="","",[4]道具信息!G765)</f>
        <v/>
      </c>
      <c r="H765" s="19" t="str">
        <f>IF([4]道具信息!H765="","",[4]道具信息!H765)</f>
        <v/>
      </c>
      <c r="I765" s="19" t="str">
        <f>IF([4]道具信息!I765="","",[4]道具信息!I765)</f>
        <v/>
      </c>
      <c r="J765" s="19" t="str">
        <f>IF([4]道具信息!J765="","",[4]道具信息!J765)</f>
        <v/>
      </c>
      <c r="K765" s="19" t="str">
        <f>IF([4]道具信息!K765="","",[4]道具信息!K765)</f>
        <v/>
      </c>
      <c r="L765" s="19" t="str">
        <f>IF([4]道具信息!L765="","",[4]道具信息!L765)</f>
        <v/>
      </c>
      <c r="M765" s="19" t="str">
        <f>IF([4]道具信息!M765="","",[4]道具信息!M765)</f>
        <v/>
      </c>
      <c r="N765" s="19" t="str">
        <f>IF([4]道具信息!N765="","",[4]道具信息!N765)</f>
        <v/>
      </c>
      <c r="O765" s="19" t="str">
        <f>IF([4]道具信息!O765="","",[4]道具信息!O765)</f>
        <v/>
      </c>
      <c r="P765" s="19" t="str">
        <f>IF([4]道具信息!P765="","",[4]道具信息!P765)</f>
        <v/>
      </c>
      <c r="Q765" s="19" t="str">
        <f>IF([4]道具信息!Q765="","",[4]道具信息!Q765)</f>
        <v/>
      </c>
      <c r="R765" s="19" t="str">
        <f>IF([4]道具信息!R765="","",[4]道具信息!R765)</f>
        <v/>
      </c>
      <c r="S765" s="19" t="str">
        <f>IF([4]道具信息!S765="","",[4]道具信息!S765)</f>
        <v/>
      </c>
      <c r="T765" s="19" t="str">
        <f>IF([4]道具信息!T765="","",[4]道具信息!T765)</f>
        <v/>
      </c>
      <c r="U765" s="19" t="str">
        <f>IF([4]道具信息!U765="","",[4]道具信息!U765)</f>
        <v/>
      </c>
      <c r="V765" s="19" t="str">
        <f>IF([4]道具信息!V765="","",[4]道具信息!V765)</f>
        <v/>
      </c>
      <c r="W765" s="19" t="str">
        <f>IF([4]道具信息!W765="","",[4]道具信息!W765)</f>
        <v/>
      </c>
      <c r="X765" s="19" t="str">
        <f>IF([4]道具信息!X765="","",[4]道具信息!X765)</f>
        <v/>
      </c>
      <c r="Y765" s="19" t="str">
        <f>IF([4]道具信息!Y765="","",[4]道具信息!Y765)</f>
        <v/>
      </c>
      <c r="Z765" s="19" t="str">
        <f>IF([4]道具信息!Z765="","",[4]道具信息!Z765)</f>
        <v/>
      </c>
    </row>
    <row r="766" spans="1:26" x14ac:dyDescent="0.15">
      <c r="A766" s="19" t="str">
        <f>IF([4]道具信息!A766="","",[4]道具信息!A766)</f>
        <v/>
      </c>
      <c r="B766" s="19" t="str">
        <f>IF([4]道具信息!B766="","",[4]道具信息!B766)</f>
        <v/>
      </c>
      <c r="C766" s="19" t="str">
        <f>IF([4]道具信息!C766="","",[4]道具信息!C766)</f>
        <v/>
      </c>
      <c r="D766" s="19" t="str">
        <f>IF([4]道具信息!D766="","",[4]道具信息!D766)</f>
        <v/>
      </c>
      <c r="E766" s="19" t="str">
        <f>IF([4]道具信息!E766="","",[4]道具信息!E766)</f>
        <v/>
      </c>
      <c r="F766" s="19" t="str">
        <f>IF([4]道具信息!F766="","",[4]道具信息!F766)</f>
        <v/>
      </c>
      <c r="G766" s="19" t="str">
        <f>IF([4]道具信息!G766="","",[4]道具信息!G766)</f>
        <v/>
      </c>
      <c r="H766" s="19" t="str">
        <f>IF([4]道具信息!H766="","",[4]道具信息!H766)</f>
        <v/>
      </c>
      <c r="I766" s="19" t="str">
        <f>IF([4]道具信息!I766="","",[4]道具信息!I766)</f>
        <v/>
      </c>
      <c r="J766" s="19" t="str">
        <f>IF([4]道具信息!J766="","",[4]道具信息!J766)</f>
        <v/>
      </c>
      <c r="K766" s="19" t="str">
        <f>IF([4]道具信息!K766="","",[4]道具信息!K766)</f>
        <v/>
      </c>
      <c r="L766" s="19" t="str">
        <f>IF([4]道具信息!L766="","",[4]道具信息!L766)</f>
        <v/>
      </c>
      <c r="M766" s="19" t="str">
        <f>IF([4]道具信息!M766="","",[4]道具信息!M766)</f>
        <v/>
      </c>
      <c r="N766" s="19" t="str">
        <f>IF([4]道具信息!N766="","",[4]道具信息!N766)</f>
        <v/>
      </c>
      <c r="O766" s="19" t="str">
        <f>IF([4]道具信息!O766="","",[4]道具信息!O766)</f>
        <v/>
      </c>
      <c r="P766" s="19" t="str">
        <f>IF([4]道具信息!P766="","",[4]道具信息!P766)</f>
        <v/>
      </c>
      <c r="Q766" s="19" t="str">
        <f>IF([4]道具信息!Q766="","",[4]道具信息!Q766)</f>
        <v/>
      </c>
      <c r="R766" s="19" t="str">
        <f>IF([4]道具信息!R766="","",[4]道具信息!R766)</f>
        <v/>
      </c>
      <c r="S766" s="19" t="str">
        <f>IF([4]道具信息!S766="","",[4]道具信息!S766)</f>
        <v/>
      </c>
      <c r="T766" s="19" t="str">
        <f>IF([4]道具信息!T766="","",[4]道具信息!T766)</f>
        <v/>
      </c>
      <c r="U766" s="19" t="str">
        <f>IF([4]道具信息!U766="","",[4]道具信息!U766)</f>
        <v/>
      </c>
      <c r="V766" s="19" t="str">
        <f>IF([4]道具信息!V766="","",[4]道具信息!V766)</f>
        <v/>
      </c>
      <c r="W766" s="19" t="str">
        <f>IF([4]道具信息!W766="","",[4]道具信息!W766)</f>
        <v/>
      </c>
      <c r="X766" s="19" t="str">
        <f>IF([4]道具信息!X766="","",[4]道具信息!X766)</f>
        <v/>
      </c>
      <c r="Y766" s="19" t="str">
        <f>IF([4]道具信息!Y766="","",[4]道具信息!Y766)</f>
        <v/>
      </c>
      <c r="Z766" s="19" t="str">
        <f>IF([4]道具信息!Z766="","",[4]道具信息!Z766)</f>
        <v/>
      </c>
    </row>
    <row r="767" spans="1:26" x14ac:dyDescent="0.15">
      <c r="A767" s="19" t="str">
        <f>IF([4]道具信息!A767="","",[4]道具信息!A767)</f>
        <v/>
      </c>
      <c r="B767" s="19" t="str">
        <f>IF([4]道具信息!B767="","",[4]道具信息!B767)</f>
        <v/>
      </c>
      <c r="C767" s="19" t="str">
        <f>IF([4]道具信息!C767="","",[4]道具信息!C767)</f>
        <v/>
      </c>
      <c r="D767" s="19" t="str">
        <f>IF([4]道具信息!D767="","",[4]道具信息!D767)</f>
        <v/>
      </c>
      <c r="E767" s="19" t="str">
        <f>IF([4]道具信息!E767="","",[4]道具信息!E767)</f>
        <v/>
      </c>
      <c r="F767" s="19" t="str">
        <f>IF([4]道具信息!F767="","",[4]道具信息!F767)</f>
        <v/>
      </c>
      <c r="G767" s="19" t="str">
        <f>IF([4]道具信息!G767="","",[4]道具信息!G767)</f>
        <v/>
      </c>
      <c r="H767" s="19" t="str">
        <f>IF([4]道具信息!H767="","",[4]道具信息!H767)</f>
        <v/>
      </c>
      <c r="I767" s="19" t="str">
        <f>IF([4]道具信息!I767="","",[4]道具信息!I767)</f>
        <v/>
      </c>
      <c r="J767" s="19" t="str">
        <f>IF([4]道具信息!J767="","",[4]道具信息!J767)</f>
        <v/>
      </c>
      <c r="K767" s="19" t="str">
        <f>IF([4]道具信息!K767="","",[4]道具信息!K767)</f>
        <v/>
      </c>
      <c r="L767" s="19" t="str">
        <f>IF([4]道具信息!L767="","",[4]道具信息!L767)</f>
        <v/>
      </c>
      <c r="M767" s="19" t="str">
        <f>IF([4]道具信息!M767="","",[4]道具信息!M767)</f>
        <v/>
      </c>
      <c r="N767" s="19" t="str">
        <f>IF([4]道具信息!N767="","",[4]道具信息!N767)</f>
        <v/>
      </c>
      <c r="O767" s="19" t="str">
        <f>IF([4]道具信息!O767="","",[4]道具信息!O767)</f>
        <v/>
      </c>
      <c r="P767" s="19" t="str">
        <f>IF([4]道具信息!P767="","",[4]道具信息!P767)</f>
        <v/>
      </c>
      <c r="Q767" s="19" t="str">
        <f>IF([4]道具信息!Q767="","",[4]道具信息!Q767)</f>
        <v/>
      </c>
      <c r="R767" s="19" t="str">
        <f>IF([4]道具信息!R767="","",[4]道具信息!R767)</f>
        <v/>
      </c>
      <c r="S767" s="19" t="str">
        <f>IF([4]道具信息!S767="","",[4]道具信息!S767)</f>
        <v/>
      </c>
      <c r="T767" s="19" t="str">
        <f>IF([4]道具信息!T767="","",[4]道具信息!T767)</f>
        <v/>
      </c>
      <c r="U767" s="19" t="str">
        <f>IF([4]道具信息!U767="","",[4]道具信息!U767)</f>
        <v/>
      </c>
      <c r="V767" s="19" t="str">
        <f>IF([4]道具信息!V767="","",[4]道具信息!V767)</f>
        <v/>
      </c>
      <c r="W767" s="19" t="str">
        <f>IF([4]道具信息!W767="","",[4]道具信息!W767)</f>
        <v/>
      </c>
      <c r="X767" s="19" t="str">
        <f>IF([4]道具信息!X767="","",[4]道具信息!X767)</f>
        <v/>
      </c>
      <c r="Y767" s="19" t="str">
        <f>IF([4]道具信息!Y767="","",[4]道具信息!Y767)</f>
        <v/>
      </c>
      <c r="Z767" s="19" t="str">
        <f>IF([4]道具信息!Z767="","",[4]道具信息!Z767)</f>
        <v/>
      </c>
    </row>
    <row r="768" spans="1:26" x14ac:dyDescent="0.15">
      <c r="A768" s="19" t="str">
        <f>IF([4]道具信息!A768="","",[4]道具信息!A768)</f>
        <v/>
      </c>
      <c r="B768" s="19" t="str">
        <f>IF([4]道具信息!B768="","",[4]道具信息!B768)</f>
        <v/>
      </c>
      <c r="C768" s="19" t="str">
        <f>IF([4]道具信息!C768="","",[4]道具信息!C768)</f>
        <v/>
      </c>
      <c r="D768" s="19" t="str">
        <f>IF([4]道具信息!D768="","",[4]道具信息!D768)</f>
        <v/>
      </c>
      <c r="E768" s="19" t="str">
        <f>IF([4]道具信息!E768="","",[4]道具信息!E768)</f>
        <v/>
      </c>
      <c r="F768" s="19" t="str">
        <f>IF([4]道具信息!F768="","",[4]道具信息!F768)</f>
        <v/>
      </c>
      <c r="G768" s="19" t="str">
        <f>IF([4]道具信息!G768="","",[4]道具信息!G768)</f>
        <v/>
      </c>
      <c r="H768" s="19" t="str">
        <f>IF([4]道具信息!H768="","",[4]道具信息!H768)</f>
        <v/>
      </c>
      <c r="I768" s="19" t="str">
        <f>IF([4]道具信息!I768="","",[4]道具信息!I768)</f>
        <v/>
      </c>
      <c r="J768" s="19" t="str">
        <f>IF([4]道具信息!J768="","",[4]道具信息!J768)</f>
        <v/>
      </c>
      <c r="K768" s="19" t="str">
        <f>IF([4]道具信息!K768="","",[4]道具信息!K768)</f>
        <v/>
      </c>
      <c r="L768" s="19" t="str">
        <f>IF([4]道具信息!L768="","",[4]道具信息!L768)</f>
        <v/>
      </c>
      <c r="M768" s="19" t="str">
        <f>IF([4]道具信息!M768="","",[4]道具信息!M768)</f>
        <v/>
      </c>
      <c r="N768" s="19" t="str">
        <f>IF([4]道具信息!N768="","",[4]道具信息!N768)</f>
        <v/>
      </c>
      <c r="O768" s="19" t="str">
        <f>IF([4]道具信息!O768="","",[4]道具信息!O768)</f>
        <v/>
      </c>
      <c r="P768" s="19" t="str">
        <f>IF([4]道具信息!P768="","",[4]道具信息!P768)</f>
        <v/>
      </c>
      <c r="Q768" s="19" t="str">
        <f>IF([4]道具信息!Q768="","",[4]道具信息!Q768)</f>
        <v/>
      </c>
      <c r="R768" s="19" t="str">
        <f>IF([4]道具信息!R768="","",[4]道具信息!R768)</f>
        <v/>
      </c>
      <c r="S768" s="19" t="str">
        <f>IF([4]道具信息!S768="","",[4]道具信息!S768)</f>
        <v/>
      </c>
      <c r="T768" s="19" t="str">
        <f>IF([4]道具信息!T768="","",[4]道具信息!T768)</f>
        <v/>
      </c>
      <c r="U768" s="19" t="str">
        <f>IF([4]道具信息!U768="","",[4]道具信息!U768)</f>
        <v/>
      </c>
      <c r="V768" s="19" t="str">
        <f>IF([4]道具信息!V768="","",[4]道具信息!V768)</f>
        <v/>
      </c>
      <c r="W768" s="19" t="str">
        <f>IF([4]道具信息!W768="","",[4]道具信息!W768)</f>
        <v/>
      </c>
      <c r="X768" s="19" t="str">
        <f>IF([4]道具信息!X768="","",[4]道具信息!X768)</f>
        <v/>
      </c>
      <c r="Y768" s="19" t="str">
        <f>IF([4]道具信息!Y768="","",[4]道具信息!Y768)</f>
        <v/>
      </c>
      <c r="Z768" s="19" t="str">
        <f>IF([4]道具信息!Z768="","",[4]道具信息!Z768)</f>
        <v/>
      </c>
    </row>
    <row r="769" spans="1:26" x14ac:dyDescent="0.15">
      <c r="A769" s="19" t="str">
        <f>IF([4]道具信息!A769="","",[4]道具信息!A769)</f>
        <v/>
      </c>
      <c r="B769" s="19" t="str">
        <f>IF([4]道具信息!B769="","",[4]道具信息!B769)</f>
        <v/>
      </c>
      <c r="C769" s="19" t="str">
        <f>IF([4]道具信息!C769="","",[4]道具信息!C769)</f>
        <v/>
      </c>
      <c r="D769" s="19" t="str">
        <f>IF([4]道具信息!D769="","",[4]道具信息!D769)</f>
        <v/>
      </c>
      <c r="E769" s="19" t="str">
        <f>IF([4]道具信息!E769="","",[4]道具信息!E769)</f>
        <v/>
      </c>
      <c r="F769" s="19" t="str">
        <f>IF([4]道具信息!F769="","",[4]道具信息!F769)</f>
        <v/>
      </c>
      <c r="G769" s="19" t="str">
        <f>IF([4]道具信息!G769="","",[4]道具信息!G769)</f>
        <v/>
      </c>
      <c r="H769" s="19" t="str">
        <f>IF([4]道具信息!H769="","",[4]道具信息!H769)</f>
        <v/>
      </c>
      <c r="I769" s="19" t="str">
        <f>IF([4]道具信息!I769="","",[4]道具信息!I769)</f>
        <v/>
      </c>
      <c r="J769" s="19" t="str">
        <f>IF([4]道具信息!J769="","",[4]道具信息!J769)</f>
        <v/>
      </c>
      <c r="K769" s="19" t="str">
        <f>IF([4]道具信息!K769="","",[4]道具信息!K769)</f>
        <v/>
      </c>
      <c r="L769" s="19" t="str">
        <f>IF([4]道具信息!L769="","",[4]道具信息!L769)</f>
        <v/>
      </c>
      <c r="M769" s="19" t="str">
        <f>IF([4]道具信息!M769="","",[4]道具信息!M769)</f>
        <v/>
      </c>
      <c r="N769" s="19" t="str">
        <f>IF([4]道具信息!N769="","",[4]道具信息!N769)</f>
        <v/>
      </c>
      <c r="O769" s="19" t="str">
        <f>IF([4]道具信息!O769="","",[4]道具信息!O769)</f>
        <v/>
      </c>
      <c r="P769" s="19" t="str">
        <f>IF([4]道具信息!P769="","",[4]道具信息!P769)</f>
        <v/>
      </c>
      <c r="Q769" s="19" t="str">
        <f>IF([4]道具信息!Q769="","",[4]道具信息!Q769)</f>
        <v/>
      </c>
      <c r="R769" s="19" t="str">
        <f>IF([4]道具信息!R769="","",[4]道具信息!R769)</f>
        <v/>
      </c>
      <c r="S769" s="19" t="str">
        <f>IF([4]道具信息!S769="","",[4]道具信息!S769)</f>
        <v/>
      </c>
      <c r="T769" s="19" t="str">
        <f>IF([4]道具信息!T769="","",[4]道具信息!T769)</f>
        <v/>
      </c>
      <c r="U769" s="19" t="str">
        <f>IF([4]道具信息!U769="","",[4]道具信息!U769)</f>
        <v/>
      </c>
      <c r="V769" s="19" t="str">
        <f>IF([4]道具信息!V769="","",[4]道具信息!V769)</f>
        <v/>
      </c>
      <c r="W769" s="19" t="str">
        <f>IF([4]道具信息!W769="","",[4]道具信息!W769)</f>
        <v/>
      </c>
      <c r="X769" s="19" t="str">
        <f>IF([4]道具信息!X769="","",[4]道具信息!X769)</f>
        <v/>
      </c>
      <c r="Y769" s="19" t="str">
        <f>IF([4]道具信息!Y769="","",[4]道具信息!Y769)</f>
        <v/>
      </c>
      <c r="Z769" s="19" t="str">
        <f>IF([4]道具信息!Z769="","",[4]道具信息!Z769)</f>
        <v/>
      </c>
    </row>
    <row r="770" spans="1:26" x14ac:dyDescent="0.15">
      <c r="A770" s="19" t="str">
        <f>IF([4]道具信息!A770="","",[4]道具信息!A770)</f>
        <v/>
      </c>
      <c r="B770" s="19" t="str">
        <f>IF([4]道具信息!B770="","",[4]道具信息!B770)</f>
        <v/>
      </c>
      <c r="C770" s="19" t="str">
        <f>IF([4]道具信息!C770="","",[4]道具信息!C770)</f>
        <v/>
      </c>
      <c r="D770" s="19" t="str">
        <f>IF([4]道具信息!D770="","",[4]道具信息!D770)</f>
        <v/>
      </c>
      <c r="E770" s="19" t="str">
        <f>IF([4]道具信息!E770="","",[4]道具信息!E770)</f>
        <v/>
      </c>
      <c r="F770" s="19" t="str">
        <f>IF([4]道具信息!F770="","",[4]道具信息!F770)</f>
        <v/>
      </c>
      <c r="G770" s="19" t="str">
        <f>IF([4]道具信息!G770="","",[4]道具信息!G770)</f>
        <v/>
      </c>
      <c r="H770" s="19" t="str">
        <f>IF([4]道具信息!H770="","",[4]道具信息!H770)</f>
        <v/>
      </c>
      <c r="I770" s="19" t="str">
        <f>IF([4]道具信息!I770="","",[4]道具信息!I770)</f>
        <v/>
      </c>
      <c r="J770" s="19" t="str">
        <f>IF([4]道具信息!J770="","",[4]道具信息!J770)</f>
        <v/>
      </c>
      <c r="K770" s="19" t="str">
        <f>IF([4]道具信息!K770="","",[4]道具信息!K770)</f>
        <v/>
      </c>
      <c r="L770" s="19" t="str">
        <f>IF([4]道具信息!L770="","",[4]道具信息!L770)</f>
        <v/>
      </c>
      <c r="M770" s="19" t="str">
        <f>IF([4]道具信息!M770="","",[4]道具信息!M770)</f>
        <v/>
      </c>
      <c r="N770" s="19" t="str">
        <f>IF([4]道具信息!N770="","",[4]道具信息!N770)</f>
        <v/>
      </c>
      <c r="O770" s="19" t="str">
        <f>IF([4]道具信息!O770="","",[4]道具信息!O770)</f>
        <v/>
      </c>
      <c r="P770" s="19" t="str">
        <f>IF([4]道具信息!P770="","",[4]道具信息!P770)</f>
        <v/>
      </c>
      <c r="Q770" s="19" t="str">
        <f>IF([4]道具信息!Q770="","",[4]道具信息!Q770)</f>
        <v/>
      </c>
      <c r="R770" s="19" t="str">
        <f>IF([4]道具信息!R770="","",[4]道具信息!R770)</f>
        <v/>
      </c>
      <c r="S770" s="19" t="str">
        <f>IF([4]道具信息!S770="","",[4]道具信息!S770)</f>
        <v/>
      </c>
      <c r="T770" s="19" t="str">
        <f>IF([4]道具信息!T770="","",[4]道具信息!T770)</f>
        <v/>
      </c>
      <c r="U770" s="19" t="str">
        <f>IF([4]道具信息!U770="","",[4]道具信息!U770)</f>
        <v/>
      </c>
      <c r="V770" s="19" t="str">
        <f>IF([4]道具信息!V770="","",[4]道具信息!V770)</f>
        <v/>
      </c>
      <c r="W770" s="19" t="str">
        <f>IF([4]道具信息!W770="","",[4]道具信息!W770)</f>
        <v/>
      </c>
      <c r="X770" s="19" t="str">
        <f>IF([4]道具信息!X770="","",[4]道具信息!X770)</f>
        <v/>
      </c>
      <c r="Y770" s="19" t="str">
        <f>IF([4]道具信息!Y770="","",[4]道具信息!Y770)</f>
        <v/>
      </c>
      <c r="Z770" s="19" t="str">
        <f>IF([4]道具信息!Z770="","",[4]道具信息!Z770)</f>
        <v/>
      </c>
    </row>
    <row r="771" spans="1:26" x14ac:dyDescent="0.15">
      <c r="A771" s="19" t="str">
        <f>IF([4]道具信息!A771="","",[4]道具信息!A771)</f>
        <v/>
      </c>
      <c r="B771" s="19" t="str">
        <f>IF([4]道具信息!B771="","",[4]道具信息!B771)</f>
        <v/>
      </c>
      <c r="C771" s="19" t="str">
        <f>IF([4]道具信息!C771="","",[4]道具信息!C771)</f>
        <v/>
      </c>
      <c r="D771" s="19" t="str">
        <f>IF([4]道具信息!D771="","",[4]道具信息!D771)</f>
        <v/>
      </c>
      <c r="E771" s="19" t="str">
        <f>IF([4]道具信息!E771="","",[4]道具信息!E771)</f>
        <v/>
      </c>
      <c r="F771" s="19" t="str">
        <f>IF([4]道具信息!F771="","",[4]道具信息!F771)</f>
        <v/>
      </c>
      <c r="G771" s="19" t="str">
        <f>IF([4]道具信息!G771="","",[4]道具信息!G771)</f>
        <v/>
      </c>
      <c r="H771" s="19" t="str">
        <f>IF([4]道具信息!H771="","",[4]道具信息!H771)</f>
        <v/>
      </c>
      <c r="I771" s="19" t="str">
        <f>IF([4]道具信息!I771="","",[4]道具信息!I771)</f>
        <v/>
      </c>
      <c r="J771" s="19" t="str">
        <f>IF([4]道具信息!J771="","",[4]道具信息!J771)</f>
        <v/>
      </c>
      <c r="K771" s="19" t="str">
        <f>IF([4]道具信息!K771="","",[4]道具信息!K771)</f>
        <v/>
      </c>
      <c r="L771" s="19" t="str">
        <f>IF([4]道具信息!L771="","",[4]道具信息!L771)</f>
        <v/>
      </c>
      <c r="M771" s="19" t="str">
        <f>IF([4]道具信息!M771="","",[4]道具信息!M771)</f>
        <v/>
      </c>
      <c r="N771" s="19" t="str">
        <f>IF([4]道具信息!N771="","",[4]道具信息!N771)</f>
        <v/>
      </c>
      <c r="O771" s="19" t="str">
        <f>IF([4]道具信息!O771="","",[4]道具信息!O771)</f>
        <v/>
      </c>
      <c r="P771" s="19" t="str">
        <f>IF([4]道具信息!P771="","",[4]道具信息!P771)</f>
        <v/>
      </c>
      <c r="Q771" s="19" t="str">
        <f>IF([4]道具信息!Q771="","",[4]道具信息!Q771)</f>
        <v/>
      </c>
      <c r="R771" s="19" t="str">
        <f>IF([4]道具信息!R771="","",[4]道具信息!R771)</f>
        <v/>
      </c>
      <c r="S771" s="19" t="str">
        <f>IF([4]道具信息!S771="","",[4]道具信息!S771)</f>
        <v/>
      </c>
      <c r="T771" s="19" t="str">
        <f>IF([4]道具信息!T771="","",[4]道具信息!T771)</f>
        <v/>
      </c>
      <c r="U771" s="19" t="str">
        <f>IF([4]道具信息!U771="","",[4]道具信息!U771)</f>
        <v/>
      </c>
      <c r="V771" s="19" t="str">
        <f>IF([4]道具信息!V771="","",[4]道具信息!V771)</f>
        <v/>
      </c>
      <c r="W771" s="19" t="str">
        <f>IF([4]道具信息!W771="","",[4]道具信息!W771)</f>
        <v/>
      </c>
      <c r="X771" s="19" t="str">
        <f>IF([4]道具信息!X771="","",[4]道具信息!X771)</f>
        <v/>
      </c>
      <c r="Y771" s="19" t="str">
        <f>IF([4]道具信息!Y771="","",[4]道具信息!Y771)</f>
        <v/>
      </c>
      <c r="Z771" s="19" t="str">
        <f>IF([4]道具信息!Z771="","",[4]道具信息!Z771)</f>
        <v/>
      </c>
    </row>
    <row r="772" spans="1:26" x14ac:dyDescent="0.15">
      <c r="A772" s="19" t="str">
        <f>IF([4]道具信息!A772="","",[4]道具信息!A772)</f>
        <v/>
      </c>
      <c r="B772" s="19" t="str">
        <f>IF([4]道具信息!B772="","",[4]道具信息!B772)</f>
        <v/>
      </c>
      <c r="C772" s="19" t="str">
        <f>IF([4]道具信息!C772="","",[4]道具信息!C772)</f>
        <v/>
      </c>
      <c r="D772" s="19" t="str">
        <f>IF([4]道具信息!D772="","",[4]道具信息!D772)</f>
        <v/>
      </c>
      <c r="E772" s="19" t="str">
        <f>IF([4]道具信息!E772="","",[4]道具信息!E772)</f>
        <v/>
      </c>
      <c r="F772" s="19" t="str">
        <f>IF([4]道具信息!F772="","",[4]道具信息!F772)</f>
        <v/>
      </c>
      <c r="G772" s="19" t="str">
        <f>IF([4]道具信息!G772="","",[4]道具信息!G772)</f>
        <v/>
      </c>
      <c r="H772" s="19" t="str">
        <f>IF([4]道具信息!H772="","",[4]道具信息!H772)</f>
        <v/>
      </c>
      <c r="I772" s="19" t="str">
        <f>IF([4]道具信息!I772="","",[4]道具信息!I772)</f>
        <v/>
      </c>
      <c r="J772" s="19" t="str">
        <f>IF([4]道具信息!J772="","",[4]道具信息!J772)</f>
        <v/>
      </c>
      <c r="K772" s="19" t="str">
        <f>IF([4]道具信息!K772="","",[4]道具信息!K772)</f>
        <v/>
      </c>
      <c r="L772" s="19" t="str">
        <f>IF([4]道具信息!L772="","",[4]道具信息!L772)</f>
        <v/>
      </c>
      <c r="M772" s="19" t="str">
        <f>IF([4]道具信息!M772="","",[4]道具信息!M772)</f>
        <v/>
      </c>
      <c r="N772" s="19" t="str">
        <f>IF([4]道具信息!N772="","",[4]道具信息!N772)</f>
        <v/>
      </c>
      <c r="O772" s="19" t="str">
        <f>IF([4]道具信息!O772="","",[4]道具信息!O772)</f>
        <v/>
      </c>
      <c r="P772" s="19" t="str">
        <f>IF([4]道具信息!P772="","",[4]道具信息!P772)</f>
        <v/>
      </c>
      <c r="Q772" s="19" t="str">
        <f>IF([4]道具信息!Q772="","",[4]道具信息!Q772)</f>
        <v/>
      </c>
      <c r="R772" s="19" t="str">
        <f>IF([4]道具信息!R772="","",[4]道具信息!R772)</f>
        <v/>
      </c>
      <c r="S772" s="19" t="str">
        <f>IF([4]道具信息!S772="","",[4]道具信息!S772)</f>
        <v/>
      </c>
      <c r="T772" s="19" t="str">
        <f>IF([4]道具信息!T772="","",[4]道具信息!T772)</f>
        <v/>
      </c>
      <c r="U772" s="19" t="str">
        <f>IF([4]道具信息!U772="","",[4]道具信息!U772)</f>
        <v/>
      </c>
      <c r="V772" s="19" t="str">
        <f>IF([4]道具信息!V772="","",[4]道具信息!V772)</f>
        <v/>
      </c>
      <c r="W772" s="19" t="str">
        <f>IF([4]道具信息!W772="","",[4]道具信息!W772)</f>
        <v/>
      </c>
      <c r="X772" s="19" t="str">
        <f>IF([4]道具信息!X772="","",[4]道具信息!X772)</f>
        <v/>
      </c>
      <c r="Y772" s="19" t="str">
        <f>IF([4]道具信息!Y772="","",[4]道具信息!Y772)</f>
        <v/>
      </c>
      <c r="Z772" s="19" t="str">
        <f>IF([4]道具信息!Z772="","",[4]道具信息!Z772)</f>
        <v/>
      </c>
    </row>
    <row r="773" spans="1:26" x14ac:dyDescent="0.15">
      <c r="A773" s="19" t="str">
        <f>IF([4]道具信息!A773="","",[4]道具信息!A773)</f>
        <v/>
      </c>
      <c r="B773" s="19" t="str">
        <f>IF([4]道具信息!B773="","",[4]道具信息!B773)</f>
        <v/>
      </c>
      <c r="C773" s="19" t="str">
        <f>IF([4]道具信息!C773="","",[4]道具信息!C773)</f>
        <v/>
      </c>
      <c r="D773" s="19" t="str">
        <f>IF([4]道具信息!D773="","",[4]道具信息!D773)</f>
        <v/>
      </c>
      <c r="E773" s="19" t="str">
        <f>IF([4]道具信息!E773="","",[4]道具信息!E773)</f>
        <v/>
      </c>
      <c r="F773" s="19" t="str">
        <f>IF([4]道具信息!F773="","",[4]道具信息!F773)</f>
        <v/>
      </c>
      <c r="G773" s="19" t="str">
        <f>IF([4]道具信息!G773="","",[4]道具信息!G773)</f>
        <v/>
      </c>
      <c r="H773" s="19" t="str">
        <f>IF([4]道具信息!H773="","",[4]道具信息!H773)</f>
        <v/>
      </c>
      <c r="I773" s="19" t="str">
        <f>IF([4]道具信息!I773="","",[4]道具信息!I773)</f>
        <v/>
      </c>
      <c r="J773" s="19" t="str">
        <f>IF([4]道具信息!J773="","",[4]道具信息!J773)</f>
        <v/>
      </c>
      <c r="K773" s="19" t="str">
        <f>IF([4]道具信息!K773="","",[4]道具信息!K773)</f>
        <v/>
      </c>
      <c r="L773" s="19" t="str">
        <f>IF([4]道具信息!L773="","",[4]道具信息!L773)</f>
        <v/>
      </c>
      <c r="M773" s="19" t="str">
        <f>IF([4]道具信息!M773="","",[4]道具信息!M773)</f>
        <v/>
      </c>
      <c r="N773" s="19" t="str">
        <f>IF([4]道具信息!N773="","",[4]道具信息!N773)</f>
        <v/>
      </c>
      <c r="O773" s="19" t="str">
        <f>IF([4]道具信息!O773="","",[4]道具信息!O773)</f>
        <v/>
      </c>
      <c r="P773" s="19" t="str">
        <f>IF([4]道具信息!P773="","",[4]道具信息!P773)</f>
        <v/>
      </c>
      <c r="Q773" s="19" t="str">
        <f>IF([4]道具信息!Q773="","",[4]道具信息!Q773)</f>
        <v/>
      </c>
      <c r="R773" s="19" t="str">
        <f>IF([4]道具信息!R773="","",[4]道具信息!R773)</f>
        <v/>
      </c>
      <c r="S773" s="19" t="str">
        <f>IF([4]道具信息!S773="","",[4]道具信息!S773)</f>
        <v/>
      </c>
      <c r="T773" s="19" t="str">
        <f>IF([4]道具信息!T773="","",[4]道具信息!T773)</f>
        <v/>
      </c>
      <c r="U773" s="19" t="str">
        <f>IF([4]道具信息!U773="","",[4]道具信息!U773)</f>
        <v/>
      </c>
      <c r="V773" s="19" t="str">
        <f>IF([4]道具信息!V773="","",[4]道具信息!V773)</f>
        <v/>
      </c>
      <c r="W773" s="19" t="str">
        <f>IF([4]道具信息!W773="","",[4]道具信息!W773)</f>
        <v/>
      </c>
      <c r="X773" s="19" t="str">
        <f>IF([4]道具信息!X773="","",[4]道具信息!X773)</f>
        <v/>
      </c>
      <c r="Y773" s="19" t="str">
        <f>IF([4]道具信息!Y773="","",[4]道具信息!Y773)</f>
        <v/>
      </c>
      <c r="Z773" s="19" t="str">
        <f>IF([4]道具信息!Z773="","",[4]道具信息!Z773)</f>
        <v/>
      </c>
    </row>
    <row r="774" spans="1:26" x14ac:dyDescent="0.15">
      <c r="A774" s="19" t="str">
        <f>IF([4]道具信息!A774="","",[4]道具信息!A774)</f>
        <v/>
      </c>
      <c r="B774" s="19" t="str">
        <f>IF([4]道具信息!B774="","",[4]道具信息!B774)</f>
        <v/>
      </c>
      <c r="C774" s="19" t="str">
        <f>IF([4]道具信息!C774="","",[4]道具信息!C774)</f>
        <v/>
      </c>
      <c r="D774" s="19" t="str">
        <f>IF([4]道具信息!D774="","",[4]道具信息!D774)</f>
        <v/>
      </c>
      <c r="E774" s="19" t="str">
        <f>IF([4]道具信息!E774="","",[4]道具信息!E774)</f>
        <v/>
      </c>
      <c r="F774" s="19" t="str">
        <f>IF([4]道具信息!F774="","",[4]道具信息!F774)</f>
        <v/>
      </c>
      <c r="G774" s="19" t="str">
        <f>IF([4]道具信息!G774="","",[4]道具信息!G774)</f>
        <v/>
      </c>
      <c r="H774" s="19" t="str">
        <f>IF([4]道具信息!H774="","",[4]道具信息!H774)</f>
        <v/>
      </c>
      <c r="I774" s="19" t="str">
        <f>IF([4]道具信息!I774="","",[4]道具信息!I774)</f>
        <v/>
      </c>
      <c r="J774" s="19" t="str">
        <f>IF([4]道具信息!J774="","",[4]道具信息!J774)</f>
        <v/>
      </c>
      <c r="K774" s="19" t="str">
        <f>IF([4]道具信息!K774="","",[4]道具信息!K774)</f>
        <v/>
      </c>
      <c r="L774" s="19" t="str">
        <f>IF([4]道具信息!L774="","",[4]道具信息!L774)</f>
        <v/>
      </c>
      <c r="M774" s="19" t="str">
        <f>IF([4]道具信息!M774="","",[4]道具信息!M774)</f>
        <v/>
      </c>
      <c r="N774" s="19" t="str">
        <f>IF([4]道具信息!N774="","",[4]道具信息!N774)</f>
        <v/>
      </c>
      <c r="O774" s="19" t="str">
        <f>IF([4]道具信息!O774="","",[4]道具信息!O774)</f>
        <v/>
      </c>
      <c r="P774" s="19" t="str">
        <f>IF([4]道具信息!P774="","",[4]道具信息!P774)</f>
        <v/>
      </c>
      <c r="Q774" s="19" t="str">
        <f>IF([4]道具信息!Q774="","",[4]道具信息!Q774)</f>
        <v/>
      </c>
      <c r="R774" s="19" t="str">
        <f>IF([4]道具信息!R774="","",[4]道具信息!R774)</f>
        <v/>
      </c>
      <c r="S774" s="19" t="str">
        <f>IF([4]道具信息!S774="","",[4]道具信息!S774)</f>
        <v/>
      </c>
      <c r="T774" s="19" t="str">
        <f>IF([4]道具信息!T774="","",[4]道具信息!T774)</f>
        <v/>
      </c>
      <c r="U774" s="19" t="str">
        <f>IF([4]道具信息!U774="","",[4]道具信息!U774)</f>
        <v/>
      </c>
      <c r="V774" s="19" t="str">
        <f>IF([4]道具信息!V774="","",[4]道具信息!V774)</f>
        <v/>
      </c>
      <c r="W774" s="19" t="str">
        <f>IF([4]道具信息!W774="","",[4]道具信息!W774)</f>
        <v/>
      </c>
      <c r="X774" s="19" t="str">
        <f>IF([4]道具信息!X774="","",[4]道具信息!X774)</f>
        <v/>
      </c>
      <c r="Y774" s="19" t="str">
        <f>IF([4]道具信息!Y774="","",[4]道具信息!Y774)</f>
        <v/>
      </c>
      <c r="Z774" s="19" t="str">
        <f>IF([4]道具信息!Z774="","",[4]道具信息!Z774)</f>
        <v/>
      </c>
    </row>
    <row r="775" spans="1:26" x14ac:dyDescent="0.15">
      <c r="A775" s="19" t="str">
        <f>IF([4]道具信息!A775="","",[4]道具信息!A775)</f>
        <v/>
      </c>
      <c r="B775" s="19" t="str">
        <f>IF([4]道具信息!B775="","",[4]道具信息!B775)</f>
        <v/>
      </c>
      <c r="C775" s="19" t="str">
        <f>IF([4]道具信息!C775="","",[4]道具信息!C775)</f>
        <v/>
      </c>
      <c r="D775" s="19" t="str">
        <f>IF([4]道具信息!D775="","",[4]道具信息!D775)</f>
        <v/>
      </c>
      <c r="E775" s="19" t="str">
        <f>IF([4]道具信息!E775="","",[4]道具信息!E775)</f>
        <v/>
      </c>
      <c r="F775" s="19" t="str">
        <f>IF([4]道具信息!F775="","",[4]道具信息!F775)</f>
        <v/>
      </c>
      <c r="G775" s="19" t="str">
        <f>IF([4]道具信息!G775="","",[4]道具信息!G775)</f>
        <v/>
      </c>
      <c r="H775" s="19" t="str">
        <f>IF([4]道具信息!H775="","",[4]道具信息!H775)</f>
        <v/>
      </c>
      <c r="I775" s="19" t="str">
        <f>IF([4]道具信息!I775="","",[4]道具信息!I775)</f>
        <v/>
      </c>
      <c r="J775" s="19" t="str">
        <f>IF([4]道具信息!J775="","",[4]道具信息!J775)</f>
        <v/>
      </c>
      <c r="K775" s="19" t="str">
        <f>IF([4]道具信息!K775="","",[4]道具信息!K775)</f>
        <v/>
      </c>
      <c r="L775" s="19" t="str">
        <f>IF([4]道具信息!L775="","",[4]道具信息!L775)</f>
        <v/>
      </c>
      <c r="M775" s="19" t="str">
        <f>IF([4]道具信息!M775="","",[4]道具信息!M775)</f>
        <v/>
      </c>
      <c r="N775" s="19" t="str">
        <f>IF([4]道具信息!N775="","",[4]道具信息!N775)</f>
        <v/>
      </c>
      <c r="O775" s="19" t="str">
        <f>IF([4]道具信息!O775="","",[4]道具信息!O775)</f>
        <v/>
      </c>
      <c r="P775" s="19" t="str">
        <f>IF([4]道具信息!P775="","",[4]道具信息!P775)</f>
        <v/>
      </c>
      <c r="Q775" s="19" t="str">
        <f>IF([4]道具信息!Q775="","",[4]道具信息!Q775)</f>
        <v/>
      </c>
      <c r="R775" s="19" t="str">
        <f>IF([4]道具信息!R775="","",[4]道具信息!R775)</f>
        <v/>
      </c>
      <c r="S775" s="19" t="str">
        <f>IF([4]道具信息!S775="","",[4]道具信息!S775)</f>
        <v/>
      </c>
      <c r="T775" s="19" t="str">
        <f>IF([4]道具信息!T775="","",[4]道具信息!T775)</f>
        <v/>
      </c>
      <c r="U775" s="19" t="str">
        <f>IF([4]道具信息!U775="","",[4]道具信息!U775)</f>
        <v/>
      </c>
      <c r="V775" s="19" t="str">
        <f>IF([4]道具信息!V775="","",[4]道具信息!V775)</f>
        <v/>
      </c>
      <c r="W775" s="19" t="str">
        <f>IF([4]道具信息!W775="","",[4]道具信息!W775)</f>
        <v/>
      </c>
      <c r="X775" s="19" t="str">
        <f>IF([4]道具信息!X775="","",[4]道具信息!X775)</f>
        <v/>
      </c>
      <c r="Y775" s="19" t="str">
        <f>IF([4]道具信息!Y775="","",[4]道具信息!Y775)</f>
        <v/>
      </c>
      <c r="Z775" s="19" t="str">
        <f>IF([4]道具信息!Z775="","",[4]道具信息!Z775)</f>
        <v/>
      </c>
    </row>
    <row r="776" spans="1:26" x14ac:dyDescent="0.15">
      <c r="A776" s="19" t="str">
        <f>IF([4]道具信息!A776="","",[4]道具信息!A776)</f>
        <v/>
      </c>
      <c r="B776" s="19" t="str">
        <f>IF([4]道具信息!B776="","",[4]道具信息!B776)</f>
        <v/>
      </c>
      <c r="C776" s="19" t="str">
        <f>IF([4]道具信息!C776="","",[4]道具信息!C776)</f>
        <v/>
      </c>
      <c r="D776" s="19" t="str">
        <f>IF([4]道具信息!D776="","",[4]道具信息!D776)</f>
        <v/>
      </c>
      <c r="E776" s="19" t="str">
        <f>IF([4]道具信息!E776="","",[4]道具信息!E776)</f>
        <v/>
      </c>
      <c r="F776" s="19" t="str">
        <f>IF([4]道具信息!F776="","",[4]道具信息!F776)</f>
        <v/>
      </c>
      <c r="G776" s="19" t="str">
        <f>IF([4]道具信息!G776="","",[4]道具信息!G776)</f>
        <v/>
      </c>
      <c r="H776" s="19" t="str">
        <f>IF([4]道具信息!H776="","",[4]道具信息!H776)</f>
        <v/>
      </c>
      <c r="I776" s="19" t="str">
        <f>IF([4]道具信息!I776="","",[4]道具信息!I776)</f>
        <v/>
      </c>
      <c r="J776" s="19" t="str">
        <f>IF([4]道具信息!J776="","",[4]道具信息!J776)</f>
        <v/>
      </c>
      <c r="K776" s="19" t="str">
        <f>IF([4]道具信息!K776="","",[4]道具信息!K776)</f>
        <v/>
      </c>
      <c r="L776" s="19" t="str">
        <f>IF([4]道具信息!L776="","",[4]道具信息!L776)</f>
        <v/>
      </c>
      <c r="M776" s="19" t="str">
        <f>IF([4]道具信息!M776="","",[4]道具信息!M776)</f>
        <v/>
      </c>
      <c r="N776" s="19" t="str">
        <f>IF([4]道具信息!N776="","",[4]道具信息!N776)</f>
        <v/>
      </c>
      <c r="O776" s="19" t="str">
        <f>IF([4]道具信息!O776="","",[4]道具信息!O776)</f>
        <v/>
      </c>
      <c r="P776" s="19" t="str">
        <f>IF([4]道具信息!P776="","",[4]道具信息!P776)</f>
        <v/>
      </c>
      <c r="Q776" s="19" t="str">
        <f>IF([4]道具信息!Q776="","",[4]道具信息!Q776)</f>
        <v/>
      </c>
      <c r="R776" s="19" t="str">
        <f>IF([4]道具信息!R776="","",[4]道具信息!R776)</f>
        <v/>
      </c>
      <c r="S776" s="19" t="str">
        <f>IF([4]道具信息!S776="","",[4]道具信息!S776)</f>
        <v/>
      </c>
      <c r="T776" s="19" t="str">
        <f>IF([4]道具信息!T776="","",[4]道具信息!T776)</f>
        <v/>
      </c>
      <c r="U776" s="19" t="str">
        <f>IF([4]道具信息!U776="","",[4]道具信息!U776)</f>
        <v/>
      </c>
      <c r="V776" s="19" t="str">
        <f>IF([4]道具信息!V776="","",[4]道具信息!V776)</f>
        <v/>
      </c>
      <c r="W776" s="19" t="str">
        <f>IF([4]道具信息!W776="","",[4]道具信息!W776)</f>
        <v/>
      </c>
      <c r="X776" s="19" t="str">
        <f>IF([4]道具信息!X776="","",[4]道具信息!X776)</f>
        <v/>
      </c>
      <c r="Y776" s="19" t="str">
        <f>IF([4]道具信息!Y776="","",[4]道具信息!Y776)</f>
        <v/>
      </c>
      <c r="Z776" s="19" t="str">
        <f>IF([4]道具信息!Z776="","",[4]道具信息!Z776)</f>
        <v/>
      </c>
    </row>
    <row r="777" spans="1:26" x14ac:dyDescent="0.15">
      <c r="A777" s="19" t="str">
        <f>IF([4]道具信息!A777="","",[4]道具信息!A777)</f>
        <v/>
      </c>
      <c r="B777" s="19" t="str">
        <f>IF([4]道具信息!B777="","",[4]道具信息!B777)</f>
        <v/>
      </c>
      <c r="C777" s="19" t="str">
        <f>IF([4]道具信息!C777="","",[4]道具信息!C777)</f>
        <v/>
      </c>
      <c r="D777" s="19" t="str">
        <f>IF([4]道具信息!D777="","",[4]道具信息!D777)</f>
        <v/>
      </c>
      <c r="E777" s="19" t="str">
        <f>IF([4]道具信息!E777="","",[4]道具信息!E777)</f>
        <v/>
      </c>
      <c r="F777" s="19" t="str">
        <f>IF([4]道具信息!F777="","",[4]道具信息!F777)</f>
        <v/>
      </c>
      <c r="G777" s="19" t="str">
        <f>IF([4]道具信息!G777="","",[4]道具信息!G777)</f>
        <v/>
      </c>
      <c r="H777" s="19" t="str">
        <f>IF([4]道具信息!H777="","",[4]道具信息!H777)</f>
        <v/>
      </c>
      <c r="I777" s="19" t="str">
        <f>IF([4]道具信息!I777="","",[4]道具信息!I777)</f>
        <v/>
      </c>
      <c r="J777" s="19" t="str">
        <f>IF([4]道具信息!J777="","",[4]道具信息!J777)</f>
        <v/>
      </c>
      <c r="K777" s="19" t="str">
        <f>IF([4]道具信息!K777="","",[4]道具信息!K777)</f>
        <v/>
      </c>
      <c r="L777" s="19" t="str">
        <f>IF([4]道具信息!L777="","",[4]道具信息!L777)</f>
        <v/>
      </c>
      <c r="M777" s="19" t="str">
        <f>IF([4]道具信息!M777="","",[4]道具信息!M777)</f>
        <v/>
      </c>
      <c r="N777" s="19" t="str">
        <f>IF([4]道具信息!N777="","",[4]道具信息!N777)</f>
        <v/>
      </c>
      <c r="O777" s="19" t="str">
        <f>IF([4]道具信息!O777="","",[4]道具信息!O777)</f>
        <v/>
      </c>
      <c r="P777" s="19" t="str">
        <f>IF([4]道具信息!P777="","",[4]道具信息!P777)</f>
        <v/>
      </c>
      <c r="Q777" s="19" t="str">
        <f>IF([4]道具信息!Q777="","",[4]道具信息!Q777)</f>
        <v/>
      </c>
      <c r="R777" s="19" t="str">
        <f>IF([4]道具信息!R777="","",[4]道具信息!R777)</f>
        <v/>
      </c>
      <c r="S777" s="19" t="str">
        <f>IF([4]道具信息!S777="","",[4]道具信息!S777)</f>
        <v/>
      </c>
      <c r="T777" s="19" t="str">
        <f>IF([4]道具信息!T777="","",[4]道具信息!T777)</f>
        <v/>
      </c>
      <c r="U777" s="19" t="str">
        <f>IF([4]道具信息!U777="","",[4]道具信息!U777)</f>
        <v/>
      </c>
      <c r="V777" s="19" t="str">
        <f>IF([4]道具信息!V777="","",[4]道具信息!V777)</f>
        <v/>
      </c>
      <c r="W777" s="19" t="str">
        <f>IF([4]道具信息!W777="","",[4]道具信息!W777)</f>
        <v/>
      </c>
      <c r="X777" s="19" t="str">
        <f>IF([4]道具信息!X777="","",[4]道具信息!X777)</f>
        <v/>
      </c>
      <c r="Y777" s="19" t="str">
        <f>IF([4]道具信息!Y777="","",[4]道具信息!Y777)</f>
        <v/>
      </c>
      <c r="Z777" s="19" t="str">
        <f>IF([4]道具信息!Z777="","",[4]道具信息!Z777)</f>
        <v/>
      </c>
    </row>
    <row r="778" spans="1:26" x14ac:dyDescent="0.15">
      <c r="A778" s="19" t="str">
        <f>IF([4]道具信息!A778="","",[4]道具信息!A778)</f>
        <v/>
      </c>
      <c r="B778" s="19" t="str">
        <f>IF([4]道具信息!B778="","",[4]道具信息!B778)</f>
        <v/>
      </c>
      <c r="C778" s="19" t="str">
        <f>IF([4]道具信息!C778="","",[4]道具信息!C778)</f>
        <v/>
      </c>
      <c r="D778" s="19" t="str">
        <f>IF([4]道具信息!D778="","",[4]道具信息!D778)</f>
        <v/>
      </c>
      <c r="E778" s="19" t="str">
        <f>IF([4]道具信息!E778="","",[4]道具信息!E778)</f>
        <v/>
      </c>
      <c r="F778" s="19" t="str">
        <f>IF([4]道具信息!F778="","",[4]道具信息!F778)</f>
        <v/>
      </c>
      <c r="G778" s="19" t="str">
        <f>IF([4]道具信息!G778="","",[4]道具信息!G778)</f>
        <v/>
      </c>
      <c r="H778" s="19" t="str">
        <f>IF([4]道具信息!H778="","",[4]道具信息!H778)</f>
        <v/>
      </c>
      <c r="I778" s="19" t="str">
        <f>IF([4]道具信息!I778="","",[4]道具信息!I778)</f>
        <v/>
      </c>
      <c r="J778" s="19" t="str">
        <f>IF([4]道具信息!J778="","",[4]道具信息!J778)</f>
        <v/>
      </c>
      <c r="K778" s="19" t="str">
        <f>IF([4]道具信息!K778="","",[4]道具信息!K778)</f>
        <v/>
      </c>
      <c r="L778" s="19" t="str">
        <f>IF([4]道具信息!L778="","",[4]道具信息!L778)</f>
        <v/>
      </c>
      <c r="M778" s="19" t="str">
        <f>IF([4]道具信息!M778="","",[4]道具信息!M778)</f>
        <v/>
      </c>
      <c r="N778" s="19" t="str">
        <f>IF([4]道具信息!N778="","",[4]道具信息!N778)</f>
        <v/>
      </c>
      <c r="O778" s="19" t="str">
        <f>IF([4]道具信息!O778="","",[4]道具信息!O778)</f>
        <v/>
      </c>
      <c r="P778" s="19" t="str">
        <f>IF([4]道具信息!P778="","",[4]道具信息!P778)</f>
        <v/>
      </c>
      <c r="Q778" s="19" t="str">
        <f>IF([4]道具信息!Q778="","",[4]道具信息!Q778)</f>
        <v/>
      </c>
      <c r="R778" s="19" t="str">
        <f>IF([4]道具信息!R778="","",[4]道具信息!R778)</f>
        <v/>
      </c>
      <c r="S778" s="19" t="str">
        <f>IF([4]道具信息!S778="","",[4]道具信息!S778)</f>
        <v/>
      </c>
      <c r="T778" s="19" t="str">
        <f>IF([4]道具信息!T778="","",[4]道具信息!T778)</f>
        <v/>
      </c>
      <c r="U778" s="19" t="str">
        <f>IF([4]道具信息!U778="","",[4]道具信息!U778)</f>
        <v/>
      </c>
      <c r="V778" s="19" t="str">
        <f>IF([4]道具信息!V778="","",[4]道具信息!V778)</f>
        <v/>
      </c>
      <c r="W778" s="19" t="str">
        <f>IF([4]道具信息!W778="","",[4]道具信息!W778)</f>
        <v/>
      </c>
      <c r="X778" s="19" t="str">
        <f>IF([4]道具信息!X778="","",[4]道具信息!X778)</f>
        <v/>
      </c>
      <c r="Y778" s="19" t="str">
        <f>IF([4]道具信息!Y778="","",[4]道具信息!Y778)</f>
        <v/>
      </c>
      <c r="Z778" s="19" t="str">
        <f>IF([4]道具信息!Z778="","",[4]道具信息!Z778)</f>
        <v/>
      </c>
    </row>
    <row r="779" spans="1:26" x14ac:dyDescent="0.15">
      <c r="A779" s="19" t="str">
        <f>IF([4]道具信息!A779="","",[4]道具信息!A779)</f>
        <v/>
      </c>
      <c r="B779" s="19" t="str">
        <f>IF([4]道具信息!B779="","",[4]道具信息!B779)</f>
        <v/>
      </c>
      <c r="C779" s="19" t="str">
        <f>IF([4]道具信息!C779="","",[4]道具信息!C779)</f>
        <v/>
      </c>
      <c r="D779" s="19" t="str">
        <f>IF([4]道具信息!D779="","",[4]道具信息!D779)</f>
        <v/>
      </c>
      <c r="E779" s="19" t="str">
        <f>IF([4]道具信息!E779="","",[4]道具信息!E779)</f>
        <v/>
      </c>
      <c r="F779" s="19" t="str">
        <f>IF([4]道具信息!F779="","",[4]道具信息!F779)</f>
        <v/>
      </c>
      <c r="G779" s="19" t="str">
        <f>IF([4]道具信息!G779="","",[4]道具信息!G779)</f>
        <v/>
      </c>
      <c r="H779" s="19" t="str">
        <f>IF([4]道具信息!H779="","",[4]道具信息!H779)</f>
        <v/>
      </c>
      <c r="I779" s="19" t="str">
        <f>IF([4]道具信息!I779="","",[4]道具信息!I779)</f>
        <v/>
      </c>
      <c r="J779" s="19" t="str">
        <f>IF([4]道具信息!J779="","",[4]道具信息!J779)</f>
        <v/>
      </c>
      <c r="K779" s="19" t="str">
        <f>IF([4]道具信息!K779="","",[4]道具信息!K779)</f>
        <v/>
      </c>
      <c r="L779" s="19" t="str">
        <f>IF([4]道具信息!L779="","",[4]道具信息!L779)</f>
        <v/>
      </c>
      <c r="M779" s="19" t="str">
        <f>IF([4]道具信息!M779="","",[4]道具信息!M779)</f>
        <v/>
      </c>
      <c r="N779" s="19" t="str">
        <f>IF([4]道具信息!N779="","",[4]道具信息!N779)</f>
        <v/>
      </c>
      <c r="O779" s="19" t="str">
        <f>IF([4]道具信息!O779="","",[4]道具信息!O779)</f>
        <v/>
      </c>
      <c r="P779" s="19" t="str">
        <f>IF([4]道具信息!P779="","",[4]道具信息!P779)</f>
        <v/>
      </c>
      <c r="Q779" s="19" t="str">
        <f>IF([4]道具信息!Q779="","",[4]道具信息!Q779)</f>
        <v/>
      </c>
      <c r="R779" s="19" t="str">
        <f>IF([4]道具信息!R779="","",[4]道具信息!R779)</f>
        <v/>
      </c>
      <c r="S779" s="19" t="str">
        <f>IF([4]道具信息!S779="","",[4]道具信息!S779)</f>
        <v/>
      </c>
      <c r="T779" s="19" t="str">
        <f>IF([4]道具信息!T779="","",[4]道具信息!T779)</f>
        <v/>
      </c>
      <c r="U779" s="19" t="str">
        <f>IF([4]道具信息!U779="","",[4]道具信息!U779)</f>
        <v/>
      </c>
      <c r="V779" s="19" t="str">
        <f>IF([4]道具信息!V779="","",[4]道具信息!V779)</f>
        <v/>
      </c>
      <c r="W779" s="19" t="str">
        <f>IF([4]道具信息!W779="","",[4]道具信息!W779)</f>
        <v/>
      </c>
      <c r="X779" s="19" t="str">
        <f>IF([4]道具信息!X779="","",[4]道具信息!X779)</f>
        <v/>
      </c>
      <c r="Y779" s="19" t="str">
        <f>IF([4]道具信息!Y779="","",[4]道具信息!Y779)</f>
        <v/>
      </c>
      <c r="Z779" s="19" t="str">
        <f>IF([4]道具信息!Z779="","",[4]道具信息!Z779)</f>
        <v/>
      </c>
    </row>
    <row r="780" spans="1:26" x14ac:dyDescent="0.15">
      <c r="A780" s="19" t="str">
        <f>IF([4]道具信息!A780="","",[4]道具信息!A780)</f>
        <v/>
      </c>
      <c r="B780" s="19" t="str">
        <f>IF([4]道具信息!B780="","",[4]道具信息!B780)</f>
        <v/>
      </c>
      <c r="C780" s="19" t="str">
        <f>IF([4]道具信息!C780="","",[4]道具信息!C780)</f>
        <v/>
      </c>
      <c r="D780" s="19" t="str">
        <f>IF([4]道具信息!D780="","",[4]道具信息!D780)</f>
        <v/>
      </c>
      <c r="E780" s="19" t="str">
        <f>IF([4]道具信息!E780="","",[4]道具信息!E780)</f>
        <v/>
      </c>
      <c r="F780" s="19" t="str">
        <f>IF([4]道具信息!F780="","",[4]道具信息!F780)</f>
        <v/>
      </c>
      <c r="G780" s="19" t="str">
        <f>IF([4]道具信息!G780="","",[4]道具信息!G780)</f>
        <v/>
      </c>
      <c r="H780" s="19" t="str">
        <f>IF([4]道具信息!H780="","",[4]道具信息!H780)</f>
        <v/>
      </c>
      <c r="I780" s="19" t="str">
        <f>IF([4]道具信息!I780="","",[4]道具信息!I780)</f>
        <v/>
      </c>
      <c r="J780" s="19" t="str">
        <f>IF([4]道具信息!J780="","",[4]道具信息!J780)</f>
        <v/>
      </c>
      <c r="K780" s="19" t="str">
        <f>IF([4]道具信息!K780="","",[4]道具信息!K780)</f>
        <v/>
      </c>
      <c r="L780" s="19" t="str">
        <f>IF([4]道具信息!L780="","",[4]道具信息!L780)</f>
        <v/>
      </c>
      <c r="M780" s="19" t="str">
        <f>IF([4]道具信息!M780="","",[4]道具信息!M780)</f>
        <v/>
      </c>
      <c r="N780" s="19" t="str">
        <f>IF([4]道具信息!N780="","",[4]道具信息!N780)</f>
        <v/>
      </c>
      <c r="O780" s="19" t="str">
        <f>IF([4]道具信息!O780="","",[4]道具信息!O780)</f>
        <v/>
      </c>
      <c r="P780" s="19" t="str">
        <f>IF([4]道具信息!P780="","",[4]道具信息!P780)</f>
        <v/>
      </c>
      <c r="Q780" s="19" t="str">
        <f>IF([4]道具信息!Q780="","",[4]道具信息!Q780)</f>
        <v/>
      </c>
      <c r="R780" s="19" t="str">
        <f>IF([4]道具信息!R780="","",[4]道具信息!R780)</f>
        <v/>
      </c>
      <c r="S780" s="19" t="str">
        <f>IF([4]道具信息!S780="","",[4]道具信息!S780)</f>
        <v/>
      </c>
      <c r="T780" s="19" t="str">
        <f>IF([4]道具信息!T780="","",[4]道具信息!T780)</f>
        <v/>
      </c>
      <c r="U780" s="19" t="str">
        <f>IF([4]道具信息!U780="","",[4]道具信息!U780)</f>
        <v/>
      </c>
      <c r="V780" s="19" t="str">
        <f>IF([4]道具信息!V780="","",[4]道具信息!V780)</f>
        <v/>
      </c>
      <c r="W780" s="19" t="str">
        <f>IF([4]道具信息!W780="","",[4]道具信息!W780)</f>
        <v/>
      </c>
      <c r="X780" s="19" t="str">
        <f>IF([4]道具信息!X780="","",[4]道具信息!X780)</f>
        <v/>
      </c>
      <c r="Y780" s="19" t="str">
        <f>IF([4]道具信息!Y780="","",[4]道具信息!Y780)</f>
        <v/>
      </c>
      <c r="Z780" s="19" t="str">
        <f>IF([4]道具信息!Z780="","",[4]道具信息!Z780)</f>
        <v/>
      </c>
    </row>
    <row r="781" spans="1:26" x14ac:dyDescent="0.15">
      <c r="A781" s="19" t="str">
        <f>IF([4]道具信息!A781="","",[4]道具信息!A781)</f>
        <v/>
      </c>
      <c r="B781" s="19" t="str">
        <f>IF([4]道具信息!B781="","",[4]道具信息!B781)</f>
        <v/>
      </c>
      <c r="C781" s="19" t="str">
        <f>IF([4]道具信息!C781="","",[4]道具信息!C781)</f>
        <v/>
      </c>
      <c r="D781" s="19" t="str">
        <f>IF([4]道具信息!D781="","",[4]道具信息!D781)</f>
        <v/>
      </c>
      <c r="E781" s="19" t="str">
        <f>IF([4]道具信息!E781="","",[4]道具信息!E781)</f>
        <v/>
      </c>
      <c r="F781" s="19" t="str">
        <f>IF([4]道具信息!F781="","",[4]道具信息!F781)</f>
        <v/>
      </c>
      <c r="G781" s="19" t="str">
        <f>IF([4]道具信息!G781="","",[4]道具信息!G781)</f>
        <v/>
      </c>
      <c r="H781" s="19" t="str">
        <f>IF([4]道具信息!H781="","",[4]道具信息!H781)</f>
        <v/>
      </c>
      <c r="I781" s="19" t="str">
        <f>IF([4]道具信息!I781="","",[4]道具信息!I781)</f>
        <v/>
      </c>
      <c r="J781" s="19" t="str">
        <f>IF([4]道具信息!J781="","",[4]道具信息!J781)</f>
        <v/>
      </c>
      <c r="K781" s="19" t="str">
        <f>IF([4]道具信息!K781="","",[4]道具信息!K781)</f>
        <v/>
      </c>
      <c r="L781" s="19" t="str">
        <f>IF([4]道具信息!L781="","",[4]道具信息!L781)</f>
        <v/>
      </c>
      <c r="M781" s="19" t="str">
        <f>IF([4]道具信息!M781="","",[4]道具信息!M781)</f>
        <v/>
      </c>
      <c r="N781" s="19" t="str">
        <f>IF([4]道具信息!N781="","",[4]道具信息!N781)</f>
        <v/>
      </c>
      <c r="O781" s="19" t="str">
        <f>IF([4]道具信息!O781="","",[4]道具信息!O781)</f>
        <v/>
      </c>
      <c r="P781" s="19" t="str">
        <f>IF([4]道具信息!P781="","",[4]道具信息!P781)</f>
        <v/>
      </c>
      <c r="Q781" s="19" t="str">
        <f>IF([4]道具信息!Q781="","",[4]道具信息!Q781)</f>
        <v/>
      </c>
      <c r="R781" s="19" t="str">
        <f>IF([4]道具信息!R781="","",[4]道具信息!R781)</f>
        <v/>
      </c>
      <c r="S781" s="19" t="str">
        <f>IF([4]道具信息!S781="","",[4]道具信息!S781)</f>
        <v/>
      </c>
      <c r="T781" s="19" t="str">
        <f>IF([4]道具信息!T781="","",[4]道具信息!T781)</f>
        <v/>
      </c>
      <c r="U781" s="19" t="str">
        <f>IF([4]道具信息!U781="","",[4]道具信息!U781)</f>
        <v/>
      </c>
      <c r="V781" s="19" t="str">
        <f>IF([4]道具信息!V781="","",[4]道具信息!V781)</f>
        <v/>
      </c>
      <c r="W781" s="19" t="str">
        <f>IF([4]道具信息!W781="","",[4]道具信息!W781)</f>
        <v/>
      </c>
      <c r="X781" s="19" t="str">
        <f>IF([4]道具信息!X781="","",[4]道具信息!X781)</f>
        <v/>
      </c>
      <c r="Y781" s="19" t="str">
        <f>IF([4]道具信息!Y781="","",[4]道具信息!Y781)</f>
        <v/>
      </c>
      <c r="Z781" s="19" t="str">
        <f>IF([4]道具信息!Z781="","",[4]道具信息!Z781)</f>
        <v/>
      </c>
    </row>
    <row r="782" spans="1:26" x14ac:dyDescent="0.15">
      <c r="A782" s="19" t="str">
        <f>IF([4]道具信息!A782="","",[4]道具信息!A782)</f>
        <v/>
      </c>
      <c r="B782" s="19" t="str">
        <f>IF([4]道具信息!B782="","",[4]道具信息!B782)</f>
        <v/>
      </c>
      <c r="C782" s="19" t="str">
        <f>IF([4]道具信息!C782="","",[4]道具信息!C782)</f>
        <v/>
      </c>
      <c r="D782" s="19" t="str">
        <f>IF([4]道具信息!D782="","",[4]道具信息!D782)</f>
        <v/>
      </c>
      <c r="E782" s="19" t="str">
        <f>IF([4]道具信息!E782="","",[4]道具信息!E782)</f>
        <v/>
      </c>
      <c r="F782" s="19" t="str">
        <f>IF([4]道具信息!F782="","",[4]道具信息!F782)</f>
        <v/>
      </c>
      <c r="G782" s="19" t="str">
        <f>IF([4]道具信息!G782="","",[4]道具信息!G782)</f>
        <v/>
      </c>
      <c r="H782" s="19" t="str">
        <f>IF([4]道具信息!H782="","",[4]道具信息!H782)</f>
        <v/>
      </c>
      <c r="I782" s="19" t="str">
        <f>IF([4]道具信息!I782="","",[4]道具信息!I782)</f>
        <v/>
      </c>
      <c r="J782" s="19" t="str">
        <f>IF([4]道具信息!J782="","",[4]道具信息!J782)</f>
        <v/>
      </c>
      <c r="K782" s="19" t="str">
        <f>IF([4]道具信息!K782="","",[4]道具信息!K782)</f>
        <v/>
      </c>
      <c r="L782" s="19" t="str">
        <f>IF([4]道具信息!L782="","",[4]道具信息!L782)</f>
        <v/>
      </c>
      <c r="M782" s="19" t="str">
        <f>IF([4]道具信息!M782="","",[4]道具信息!M782)</f>
        <v/>
      </c>
      <c r="N782" s="19" t="str">
        <f>IF([4]道具信息!N782="","",[4]道具信息!N782)</f>
        <v/>
      </c>
      <c r="O782" s="19" t="str">
        <f>IF([4]道具信息!O782="","",[4]道具信息!O782)</f>
        <v/>
      </c>
      <c r="P782" s="19" t="str">
        <f>IF([4]道具信息!P782="","",[4]道具信息!P782)</f>
        <v/>
      </c>
      <c r="Q782" s="19" t="str">
        <f>IF([4]道具信息!Q782="","",[4]道具信息!Q782)</f>
        <v/>
      </c>
      <c r="R782" s="19" t="str">
        <f>IF([4]道具信息!R782="","",[4]道具信息!R782)</f>
        <v/>
      </c>
      <c r="S782" s="19" t="str">
        <f>IF([4]道具信息!S782="","",[4]道具信息!S782)</f>
        <v/>
      </c>
      <c r="T782" s="19" t="str">
        <f>IF([4]道具信息!T782="","",[4]道具信息!T782)</f>
        <v/>
      </c>
      <c r="U782" s="19" t="str">
        <f>IF([4]道具信息!U782="","",[4]道具信息!U782)</f>
        <v/>
      </c>
      <c r="V782" s="19" t="str">
        <f>IF([4]道具信息!V782="","",[4]道具信息!V782)</f>
        <v/>
      </c>
      <c r="W782" s="19" t="str">
        <f>IF([4]道具信息!W782="","",[4]道具信息!W782)</f>
        <v/>
      </c>
      <c r="X782" s="19" t="str">
        <f>IF([4]道具信息!X782="","",[4]道具信息!X782)</f>
        <v/>
      </c>
      <c r="Y782" s="19" t="str">
        <f>IF([4]道具信息!Y782="","",[4]道具信息!Y782)</f>
        <v/>
      </c>
      <c r="Z782" s="19" t="str">
        <f>IF([4]道具信息!Z782="","",[4]道具信息!Z782)</f>
        <v/>
      </c>
    </row>
    <row r="783" spans="1:26" x14ac:dyDescent="0.15">
      <c r="A783" s="19" t="str">
        <f>IF([4]道具信息!A783="","",[4]道具信息!A783)</f>
        <v/>
      </c>
      <c r="B783" s="19" t="str">
        <f>IF([4]道具信息!B783="","",[4]道具信息!B783)</f>
        <v/>
      </c>
      <c r="C783" s="19" t="str">
        <f>IF([4]道具信息!C783="","",[4]道具信息!C783)</f>
        <v/>
      </c>
      <c r="D783" s="19" t="str">
        <f>IF([4]道具信息!D783="","",[4]道具信息!D783)</f>
        <v/>
      </c>
      <c r="E783" s="19" t="str">
        <f>IF([4]道具信息!E783="","",[4]道具信息!E783)</f>
        <v/>
      </c>
      <c r="F783" s="19" t="str">
        <f>IF([4]道具信息!F783="","",[4]道具信息!F783)</f>
        <v/>
      </c>
      <c r="G783" s="19" t="str">
        <f>IF([4]道具信息!G783="","",[4]道具信息!G783)</f>
        <v/>
      </c>
      <c r="H783" s="19" t="str">
        <f>IF([4]道具信息!H783="","",[4]道具信息!H783)</f>
        <v/>
      </c>
      <c r="I783" s="19" t="str">
        <f>IF([4]道具信息!I783="","",[4]道具信息!I783)</f>
        <v/>
      </c>
      <c r="J783" s="19" t="str">
        <f>IF([4]道具信息!J783="","",[4]道具信息!J783)</f>
        <v/>
      </c>
      <c r="K783" s="19" t="str">
        <f>IF([4]道具信息!K783="","",[4]道具信息!K783)</f>
        <v/>
      </c>
      <c r="L783" s="19" t="str">
        <f>IF([4]道具信息!L783="","",[4]道具信息!L783)</f>
        <v/>
      </c>
      <c r="M783" s="19" t="str">
        <f>IF([4]道具信息!M783="","",[4]道具信息!M783)</f>
        <v/>
      </c>
      <c r="N783" s="19" t="str">
        <f>IF([4]道具信息!N783="","",[4]道具信息!N783)</f>
        <v/>
      </c>
      <c r="O783" s="19" t="str">
        <f>IF([4]道具信息!O783="","",[4]道具信息!O783)</f>
        <v/>
      </c>
      <c r="P783" s="19" t="str">
        <f>IF([4]道具信息!P783="","",[4]道具信息!P783)</f>
        <v/>
      </c>
      <c r="Q783" s="19" t="str">
        <f>IF([4]道具信息!Q783="","",[4]道具信息!Q783)</f>
        <v/>
      </c>
      <c r="R783" s="19" t="str">
        <f>IF([4]道具信息!R783="","",[4]道具信息!R783)</f>
        <v/>
      </c>
      <c r="S783" s="19" t="str">
        <f>IF([4]道具信息!S783="","",[4]道具信息!S783)</f>
        <v/>
      </c>
      <c r="T783" s="19" t="str">
        <f>IF([4]道具信息!T783="","",[4]道具信息!T783)</f>
        <v/>
      </c>
      <c r="U783" s="19" t="str">
        <f>IF([4]道具信息!U783="","",[4]道具信息!U783)</f>
        <v/>
      </c>
      <c r="V783" s="19" t="str">
        <f>IF([4]道具信息!V783="","",[4]道具信息!V783)</f>
        <v/>
      </c>
      <c r="W783" s="19" t="str">
        <f>IF([4]道具信息!W783="","",[4]道具信息!W783)</f>
        <v/>
      </c>
      <c r="X783" s="19" t="str">
        <f>IF([4]道具信息!X783="","",[4]道具信息!X783)</f>
        <v/>
      </c>
      <c r="Y783" s="19" t="str">
        <f>IF([4]道具信息!Y783="","",[4]道具信息!Y783)</f>
        <v/>
      </c>
      <c r="Z783" s="19" t="str">
        <f>IF([4]道具信息!Z783="","",[4]道具信息!Z783)</f>
        <v/>
      </c>
    </row>
    <row r="784" spans="1:26" x14ac:dyDescent="0.15">
      <c r="A784" s="19" t="str">
        <f>IF([4]道具信息!A784="","",[4]道具信息!A784)</f>
        <v/>
      </c>
      <c r="B784" s="19" t="str">
        <f>IF([4]道具信息!B784="","",[4]道具信息!B784)</f>
        <v/>
      </c>
      <c r="C784" s="19" t="str">
        <f>IF([4]道具信息!C784="","",[4]道具信息!C784)</f>
        <v/>
      </c>
      <c r="D784" s="19" t="str">
        <f>IF([4]道具信息!D784="","",[4]道具信息!D784)</f>
        <v/>
      </c>
      <c r="E784" s="19" t="str">
        <f>IF([4]道具信息!E784="","",[4]道具信息!E784)</f>
        <v/>
      </c>
      <c r="F784" s="19" t="str">
        <f>IF([4]道具信息!F784="","",[4]道具信息!F784)</f>
        <v/>
      </c>
      <c r="G784" s="19" t="str">
        <f>IF([4]道具信息!G784="","",[4]道具信息!G784)</f>
        <v/>
      </c>
      <c r="H784" s="19" t="str">
        <f>IF([4]道具信息!H784="","",[4]道具信息!H784)</f>
        <v/>
      </c>
      <c r="I784" s="19" t="str">
        <f>IF([4]道具信息!I784="","",[4]道具信息!I784)</f>
        <v/>
      </c>
      <c r="J784" s="19" t="str">
        <f>IF([4]道具信息!J784="","",[4]道具信息!J784)</f>
        <v/>
      </c>
      <c r="K784" s="19" t="str">
        <f>IF([4]道具信息!K784="","",[4]道具信息!K784)</f>
        <v/>
      </c>
      <c r="L784" s="19" t="str">
        <f>IF([4]道具信息!L784="","",[4]道具信息!L784)</f>
        <v/>
      </c>
      <c r="M784" s="19" t="str">
        <f>IF([4]道具信息!M784="","",[4]道具信息!M784)</f>
        <v/>
      </c>
      <c r="N784" s="19" t="str">
        <f>IF([4]道具信息!N784="","",[4]道具信息!N784)</f>
        <v/>
      </c>
      <c r="O784" s="19" t="str">
        <f>IF([4]道具信息!O784="","",[4]道具信息!O784)</f>
        <v/>
      </c>
      <c r="P784" s="19" t="str">
        <f>IF([4]道具信息!P784="","",[4]道具信息!P784)</f>
        <v/>
      </c>
      <c r="Q784" s="19" t="str">
        <f>IF([4]道具信息!Q784="","",[4]道具信息!Q784)</f>
        <v/>
      </c>
      <c r="R784" s="19" t="str">
        <f>IF([4]道具信息!R784="","",[4]道具信息!R784)</f>
        <v/>
      </c>
      <c r="S784" s="19" t="str">
        <f>IF([4]道具信息!S784="","",[4]道具信息!S784)</f>
        <v/>
      </c>
      <c r="T784" s="19" t="str">
        <f>IF([4]道具信息!T784="","",[4]道具信息!T784)</f>
        <v/>
      </c>
      <c r="U784" s="19" t="str">
        <f>IF([4]道具信息!U784="","",[4]道具信息!U784)</f>
        <v/>
      </c>
      <c r="V784" s="19" t="str">
        <f>IF([4]道具信息!V784="","",[4]道具信息!V784)</f>
        <v/>
      </c>
      <c r="W784" s="19" t="str">
        <f>IF([4]道具信息!W784="","",[4]道具信息!W784)</f>
        <v/>
      </c>
      <c r="X784" s="19" t="str">
        <f>IF([4]道具信息!X784="","",[4]道具信息!X784)</f>
        <v/>
      </c>
      <c r="Y784" s="19" t="str">
        <f>IF([4]道具信息!Y784="","",[4]道具信息!Y784)</f>
        <v/>
      </c>
      <c r="Z784" s="19" t="str">
        <f>IF([4]道具信息!Z784="","",[4]道具信息!Z784)</f>
        <v/>
      </c>
    </row>
    <row r="785" spans="1:26" x14ac:dyDescent="0.15">
      <c r="A785" s="19" t="str">
        <f>IF([4]道具信息!A785="","",[4]道具信息!A785)</f>
        <v/>
      </c>
      <c r="B785" s="19" t="str">
        <f>IF([4]道具信息!B785="","",[4]道具信息!B785)</f>
        <v/>
      </c>
      <c r="C785" s="19" t="str">
        <f>IF([4]道具信息!C785="","",[4]道具信息!C785)</f>
        <v/>
      </c>
      <c r="D785" s="19" t="str">
        <f>IF([4]道具信息!D785="","",[4]道具信息!D785)</f>
        <v/>
      </c>
      <c r="E785" s="19" t="str">
        <f>IF([4]道具信息!E785="","",[4]道具信息!E785)</f>
        <v/>
      </c>
      <c r="F785" s="19" t="str">
        <f>IF([4]道具信息!F785="","",[4]道具信息!F785)</f>
        <v/>
      </c>
      <c r="G785" s="19" t="str">
        <f>IF([4]道具信息!G785="","",[4]道具信息!G785)</f>
        <v/>
      </c>
      <c r="H785" s="19" t="str">
        <f>IF([4]道具信息!H785="","",[4]道具信息!H785)</f>
        <v/>
      </c>
      <c r="I785" s="19" t="str">
        <f>IF([4]道具信息!I785="","",[4]道具信息!I785)</f>
        <v/>
      </c>
      <c r="J785" s="19" t="str">
        <f>IF([4]道具信息!J785="","",[4]道具信息!J785)</f>
        <v/>
      </c>
      <c r="K785" s="19" t="str">
        <f>IF([4]道具信息!K785="","",[4]道具信息!K785)</f>
        <v/>
      </c>
      <c r="L785" s="19" t="str">
        <f>IF([4]道具信息!L785="","",[4]道具信息!L785)</f>
        <v/>
      </c>
      <c r="M785" s="19" t="str">
        <f>IF([4]道具信息!M785="","",[4]道具信息!M785)</f>
        <v/>
      </c>
      <c r="N785" s="19" t="str">
        <f>IF([4]道具信息!N785="","",[4]道具信息!N785)</f>
        <v/>
      </c>
      <c r="O785" s="19" t="str">
        <f>IF([4]道具信息!O785="","",[4]道具信息!O785)</f>
        <v/>
      </c>
      <c r="P785" s="19" t="str">
        <f>IF([4]道具信息!P785="","",[4]道具信息!P785)</f>
        <v/>
      </c>
      <c r="Q785" s="19" t="str">
        <f>IF([4]道具信息!Q785="","",[4]道具信息!Q785)</f>
        <v/>
      </c>
      <c r="R785" s="19" t="str">
        <f>IF([4]道具信息!R785="","",[4]道具信息!R785)</f>
        <v/>
      </c>
      <c r="S785" s="19" t="str">
        <f>IF([4]道具信息!S785="","",[4]道具信息!S785)</f>
        <v/>
      </c>
      <c r="T785" s="19" t="str">
        <f>IF([4]道具信息!T785="","",[4]道具信息!T785)</f>
        <v/>
      </c>
      <c r="U785" s="19" t="str">
        <f>IF([4]道具信息!U785="","",[4]道具信息!U785)</f>
        <v/>
      </c>
      <c r="V785" s="19" t="str">
        <f>IF([4]道具信息!V785="","",[4]道具信息!V785)</f>
        <v/>
      </c>
      <c r="W785" s="19" t="str">
        <f>IF([4]道具信息!W785="","",[4]道具信息!W785)</f>
        <v/>
      </c>
      <c r="X785" s="19" t="str">
        <f>IF([4]道具信息!X785="","",[4]道具信息!X785)</f>
        <v/>
      </c>
      <c r="Y785" s="19" t="str">
        <f>IF([4]道具信息!Y785="","",[4]道具信息!Y785)</f>
        <v/>
      </c>
      <c r="Z785" s="19" t="str">
        <f>IF([4]道具信息!Z785="","",[4]道具信息!Z785)</f>
        <v/>
      </c>
    </row>
    <row r="786" spans="1:26" x14ac:dyDescent="0.15">
      <c r="A786" s="19" t="str">
        <f>IF([4]道具信息!A786="","",[4]道具信息!A786)</f>
        <v/>
      </c>
      <c r="B786" s="19" t="str">
        <f>IF([4]道具信息!B786="","",[4]道具信息!B786)</f>
        <v/>
      </c>
      <c r="C786" s="19" t="str">
        <f>IF([4]道具信息!C786="","",[4]道具信息!C786)</f>
        <v/>
      </c>
      <c r="D786" s="19" t="str">
        <f>IF([4]道具信息!D786="","",[4]道具信息!D786)</f>
        <v/>
      </c>
      <c r="E786" s="19" t="str">
        <f>IF([4]道具信息!E786="","",[4]道具信息!E786)</f>
        <v/>
      </c>
      <c r="F786" s="19" t="str">
        <f>IF([4]道具信息!F786="","",[4]道具信息!F786)</f>
        <v/>
      </c>
      <c r="G786" s="19" t="str">
        <f>IF([4]道具信息!G786="","",[4]道具信息!G786)</f>
        <v/>
      </c>
      <c r="H786" s="19" t="str">
        <f>IF([4]道具信息!H786="","",[4]道具信息!H786)</f>
        <v/>
      </c>
      <c r="I786" s="19" t="str">
        <f>IF([4]道具信息!I786="","",[4]道具信息!I786)</f>
        <v/>
      </c>
      <c r="J786" s="19" t="str">
        <f>IF([4]道具信息!J786="","",[4]道具信息!J786)</f>
        <v/>
      </c>
      <c r="K786" s="19" t="str">
        <f>IF([4]道具信息!K786="","",[4]道具信息!K786)</f>
        <v/>
      </c>
      <c r="L786" s="19" t="str">
        <f>IF([4]道具信息!L786="","",[4]道具信息!L786)</f>
        <v/>
      </c>
      <c r="M786" s="19" t="str">
        <f>IF([4]道具信息!M786="","",[4]道具信息!M786)</f>
        <v/>
      </c>
      <c r="N786" s="19" t="str">
        <f>IF([4]道具信息!N786="","",[4]道具信息!N786)</f>
        <v/>
      </c>
      <c r="O786" s="19" t="str">
        <f>IF([4]道具信息!O786="","",[4]道具信息!O786)</f>
        <v/>
      </c>
      <c r="P786" s="19" t="str">
        <f>IF([4]道具信息!P786="","",[4]道具信息!P786)</f>
        <v/>
      </c>
      <c r="Q786" s="19" t="str">
        <f>IF([4]道具信息!Q786="","",[4]道具信息!Q786)</f>
        <v/>
      </c>
      <c r="R786" s="19" t="str">
        <f>IF([4]道具信息!R786="","",[4]道具信息!R786)</f>
        <v/>
      </c>
      <c r="S786" s="19" t="str">
        <f>IF([4]道具信息!S786="","",[4]道具信息!S786)</f>
        <v/>
      </c>
      <c r="T786" s="19" t="str">
        <f>IF([4]道具信息!T786="","",[4]道具信息!T786)</f>
        <v/>
      </c>
      <c r="U786" s="19" t="str">
        <f>IF([4]道具信息!U786="","",[4]道具信息!U786)</f>
        <v/>
      </c>
      <c r="V786" s="19" t="str">
        <f>IF([4]道具信息!V786="","",[4]道具信息!V786)</f>
        <v/>
      </c>
      <c r="W786" s="19" t="str">
        <f>IF([4]道具信息!W786="","",[4]道具信息!W786)</f>
        <v/>
      </c>
      <c r="X786" s="19" t="str">
        <f>IF([4]道具信息!X786="","",[4]道具信息!X786)</f>
        <v/>
      </c>
      <c r="Y786" s="19" t="str">
        <f>IF([4]道具信息!Y786="","",[4]道具信息!Y786)</f>
        <v/>
      </c>
      <c r="Z786" s="19" t="str">
        <f>IF([4]道具信息!Z786="","",[4]道具信息!Z786)</f>
        <v/>
      </c>
    </row>
    <row r="787" spans="1:26" x14ac:dyDescent="0.15">
      <c r="A787" s="19" t="str">
        <f>IF([4]道具信息!A787="","",[4]道具信息!A787)</f>
        <v/>
      </c>
      <c r="B787" s="19" t="str">
        <f>IF([4]道具信息!B787="","",[4]道具信息!B787)</f>
        <v/>
      </c>
      <c r="C787" s="19" t="str">
        <f>IF([4]道具信息!C787="","",[4]道具信息!C787)</f>
        <v/>
      </c>
      <c r="D787" s="19" t="str">
        <f>IF([4]道具信息!D787="","",[4]道具信息!D787)</f>
        <v/>
      </c>
      <c r="E787" s="19" t="str">
        <f>IF([4]道具信息!E787="","",[4]道具信息!E787)</f>
        <v/>
      </c>
      <c r="F787" s="19" t="str">
        <f>IF([4]道具信息!F787="","",[4]道具信息!F787)</f>
        <v/>
      </c>
      <c r="G787" s="19" t="str">
        <f>IF([4]道具信息!G787="","",[4]道具信息!G787)</f>
        <v/>
      </c>
      <c r="H787" s="19" t="str">
        <f>IF([4]道具信息!H787="","",[4]道具信息!H787)</f>
        <v/>
      </c>
      <c r="I787" s="19" t="str">
        <f>IF([4]道具信息!I787="","",[4]道具信息!I787)</f>
        <v/>
      </c>
      <c r="J787" s="19" t="str">
        <f>IF([4]道具信息!J787="","",[4]道具信息!J787)</f>
        <v/>
      </c>
      <c r="K787" s="19" t="str">
        <f>IF([4]道具信息!K787="","",[4]道具信息!K787)</f>
        <v/>
      </c>
      <c r="L787" s="19" t="str">
        <f>IF([4]道具信息!L787="","",[4]道具信息!L787)</f>
        <v/>
      </c>
      <c r="M787" s="19" t="str">
        <f>IF([4]道具信息!M787="","",[4]道具信息!M787)</f>
        <v/>
      </c>
      <c r="N787" s="19" t="str">
        <f>IF([4]道具信息!N787="","",[4]道具信息!N787)</f>
        <v/>
      </c>
      <c r="O787" s="19" t="str">
        <f>IF([4]道具信息!O787="","",[4]道具信息!O787)</f>
        <v/>
      </c>
      <c r="P787" s="19" t="str">
        <f>IF([4]道具信息!P787="","",[4]道具信息!P787)</f>
        <v/>
      </c>
      <c r="Q787" s="19" t="str">
        <f>IF([4]道具信息!Q787="","",[4]道具信息!Q787)</f>
        <v/>
      </c>
      <c r="R787" s="19" t="str">
        <f>IF([4]道具信息!R787="","",[4]道具信息!R787)</f>
        <v/>
      </c>
      <c r="S787" s="19" t="str">
        <f>IF([4]道具信息!S787="","",[4]道具信息!S787)</f>
        <v/>
      </c>
      <c r="T787" s="19" t="str">
        <f>IF([4]道具信息!T787="","",[4]道具信息!T787)</f>
        <v/>
      </c>
      <c r="U787" s="19" t="str">
        <f>IF([4]道具信息!U787="","",[4]道具信息!U787)</f>
        <v/>
      </c>
      <c r="V787" s="19" t="str">
        <f>IF([4]道具信息!V787="","",[4]道具信息!V787)</f>
        <v/>
      </c>
      <c r="W787" s="19" t="str">
        <f>IF([4]道具信息!W787="","",[4]道具信息!W787)</f>
        <v/>
      </c>
      <c r="X787" s="19" t="str">
        <f>IF([4]道具信息!X787="","",[4]道具信息!X787)</f>
        <v/>
      </c>
      <c r="Y787" s="19" t="str">
        <f>IF([4]道具信息!Y787="","",[4]道具信息!Y787)</f>
        <v/>
      </c>
      <c r="Z787" s="19" t="str">
        <f>IF([4]道具信息!Z787="","",[4]道具信息!Z787)</f>
        <v/>
      </c>
    </row>
    <row r="788" spans="1:26" x14ac:dyDescent="0.15">
      <c r="A788" s="19" t="str">
        <f>IF([4]道具信息!A788="","",[4]道具信息!A788)</f>
        <v/>
      </c>
      <c r="B788" s="19" t="str">
        <f>IF([4]道具信息!B788="","",[4]道具信息!B788)</f>
        <v/>
      </c>
      <c r="C788" s="19" t="str">
        <f>IF([4]道具信息!C788="","",[4]道具信息!C788)</f>
        <v/>
      </c>
      <c r="D788" s="19" t="str">
        <f>IF([4]道具信息!D788="","",[4]道具信息!D788)</f>
        <v/>
      </c>
      <c r="E788" s="19" t="str">
        <f>IF([4]道具信息!E788="","",[4]道具信息!E788)</f>
        <v/>
      </c>
      <c r="F788" s="19" t="str">
        <f>IF([4]道具信息!F788="","",[4]道具信息!F788)</f>
        <v/>
      </c>
      <c r="G788" s="19" t="str">
        <f>IF([4]道具信息!G788="","",[4]道具信息!G788)</f>
        <v/>
      </c>
      <c r="H788" s="19" t="str">
        <f>IF([4]道具信息!H788="","",[4]道具信息!H788)</f>
        <v/>
      </c>
      <c r="I788" s="19" t="str">
        <f>IF([4]道具信息!I788="","",[4]道具信息!I788)</f>
        <v/>
      </c>
      <c r="J788" s="19" t="str">
        <f>IF([4]道具信息!J788="","",[4]道具信息!J788)</f>
        <v/>
      </c>
      <c r="K788" s="19" t="str">
        <f>IF([4]道具信息!K788="","",[4]道具信息!K788)</f>
        <v/>
      </c>
      <c r="L788" s="19" t="str">
        <f>IF([4]道具信息!L788="","",[4]道具信息!L788)</f>
        <v/>
      </c>
      <c r="M788" s="19" t="str">
        <f>IF([4]道具信息!M788="","",[4]道具信息!M788)</f>
        <v/>
      </c>
      <c r="N788" s="19" t="str">
        <f>IF([4]道具信息!N788="","",[4]道具信息!N788)</f>
        <v/>
      </c>
      <c r="O788" s="19" t="str">
        <f>IF([4]道具信息!O788="","",[4]道具信息!O788)</f>
        <v/>
      </c>
      <c r="P788" s="19" t="str">
        <f>IF([4]道具信息!P788="","",[4]道具信息!P788)</f>
        <v/>
      </c>
      <c r="Q788" s="19" t="str">
        <f>IF([4]道具信息!Q788="","",[4]道具信息!Q788)</f>
        <v/>
      </c>
      <c r="R788" s="19" t="str">
        <f>IF([4]道具信息!R788="","",[4]道具信息!R788)</f>
        <v/>
      </c>
      <c r="S788" s="19" t="str">
        <f>IF([4]道具信息!S788="","",[4]道具信息!S788)</f>
        <v/>
      </c>
      <c r="T788" s="19" t="str">
        <f>IF([4]道具信息!T788="","",[4]道具信息!T788)</f>
        <v/>
      </c>
      <c r="U788" s="19" t="str">
        <f>IF([4]道具信息!U788="","",[4]道具信息!U788)</f>
        <v/>
      </c>
      <c r="V788" s="19" t="str">
        <f>IF([4]道具信息!V788="","",[4]道具信息!V788)</f>
        <v/>
      </c>
      <c r="W788" s="19" t="str">
        <f>IF([4]道具信息!W788="","",[4]道具信息!W788)</f>
        <v/>
      </c>
      <c r="X788" s="19" t="str">
        <f>IF([4]道具信息!X788="","",[4]道具信息!X788)</f>
        <v/>
      </c>
      <c r="Y788" s="19" t="str">
        <f>IF([4]道具信息!Y788="","",[4]道具信息!Y788)</f>
        <v/>
      </c>
      <c r="Z788" s="19" t="str">
        <f>IF([4]道具信息!Z788="","",[4]道具信息!Z788)</f>
        <v/>
      </c>
    </row>
    <row r="789" spans="1:26" x14ac:dyDescent="0.15">
      <c r="A789" s="19" t="str">
        <f>IF([4]道具信息!A789="","",[4]道具信息!A789)</f>
        <v/>
      </c>
      <c r="B789" s="19" t="str">
        <f>IF([4]道具信息!B789="","",[4]道具信息!B789)</f>
        <v/>
      </c>
      <c r="C789" s="19" t="str">
        <f>IF([4]道具信息!C789="","",[4]道具信息!C789)</f>
        <v/>
      </c>
      <c r="D789" s="19" t="str">
        <f>IF([4]道具信息!D789="","",[4]道具信息!D789)</f>
        <v/>
      </c>
      <c r="E789" s="19" t="str">
        <f>IF([4]道具信息!E789="","",[4]道具信息!E789)</f>
        <v/>
      </c>
      <c r="F789" s="19" t="str">
        <f>IF([4]道具信息!F789="","",[4]道具信息!F789)</f>
        <v/>
      </c>
      <c r="G789" s="19" t="str">
        <f>IF([4]道具信息!G789="","",[4]道具信息!G789)</f>
        <v/>
      </c>
      <c r="H789" s="19" t="str">
        <f>IF([4]道具信息!H789="","",[4]道具信息!H789)</f>
        <v/>
      </c>
      <c r="I789" s="19" t="str">
        <f>IF([4]道具信息!I789="","",[4]道具信息!I789)</f>
        <v/>
      </c>
      <c r="J789" s="19" t="str">
        <f>IF([4]道具信息!J789="","",[4]道具信息!J789)</f>
        <v/>
      </c>
      <c r="K789" s="19" t="str">
        <f>IF([4]道具信息!K789="","",[4]道具信息!K789)</f>
        <v/>
      </c>
      <c r="L789" s="19" t="str">
        <f>IF([4]道具信息!L789="","",[4]道具信息!L789)</f>
        <v/>
      </c>
      <c r="M789" s="19" t="str">
        <f>IF([4]道具信息!M789="","",[4]道具信息!M789)</f>
        <v/>
      </c>
      <c r="N789" s="19" t="str">
        <f>IF([4]道具信息!N789="","",[4]道具信息!N789)</f>
        <v/>
      </c>
      <c r="O789" s="19" t="str">
        <f>IF([4]道具信息!O789="","",[4]道具信息!O789)</f>
        <v/>
      </c>
      <c r="P789" s="19" t="str">
        <f>IF([4]道具信息!P789="","",[4]道具信息!P789)</f>
        <v/>
      </c>
      <c r="Q789" s="19" t="str">
        <f>IF([4]道具信息!Q789="","",[4]道具信息!Q789)</f>
        <v/>
      </c>
      <c r="R789" s="19" t="str">
        <f>IF([4]道具信息!R789="","",[4]道具信息!R789)</f>
        <v/>
      </c>
      <c r="S789" s="19" t="str">
        <f>IF([4]道具信息!S789="","",[4]道具信息!S789)</f>
        <v/>
      </c>
      <c r="T789" s="19" t="str">
        <f>IF([4]道具信息!T789="","",[4]道具信息!T789)</f>
        <v/>
      </c>
      <c r="U789" s="19" t="str">
        <f>IF([4]道具信息!U789="","",[4]道具信息!U789)</f>
        <v/>
      </c>
      <c r="V789" s="19" t="str">
        <f>IF([4]道具信息!V789="","",[4]道具信息!V789)</f>
        <v/>
      </c>
      <c r="W789" s="19" t="str">
        <f>IF([4]道具信息!W789="","",[4]道具信息!W789)</f>
        <v/>
      </c>
      <c r="X789" s="19" t="str">
        <f>IF([4]道具信息!X789="","",[4]道具信息!X789)</f>
        <v/>
      </c>
      <c r="Y789" s="19" t="str">
        <f>IF([4]道具信息!Y789="","",[4]道具信息!Y789)</f>
        <v/>
      </c>
      <c r="Z789" s="19" t="str">
        <f>IF([4]道具信息!Z789="","",[4]道具信息!Z789)</f>
        <v/>
      </c>
    </row>
    <row r="790" spans="1:26" x14ac:dyDescent="0.15">
      <c r="A790" s="19" t="str">
        <f>IF([4]道具信息!A790="","",[4]道具信息!A790)</f>
        <v/>
      </c>
      <c r="B790" s="19" t="str">
        <f>IF([4]道具信息!B790="","",[4]道具信息!B790)</f>
        <v/>
      </c>
      <c r="C790" s="19" t="str">
        <f>IF([4]道具信息!C790="","",[4]道具信息!C790)</f>
        <v/>
      </c>
      <c r="D790" s="19" t="str">
        <f>IF([4]道具信息!D790="","",[4]道具信息!D790)</f>
        <v/>
      </c>
      <c r="E790" s="19" t="str">
        <f>IF([4]道具信息!E790="","",[4]道具信息!E790)</f>
        <v/>
      </c>
      <c r="F790" s="19" t="str">
        <f>IF([4]道具信息!F790="","",[4]道具信息!F790)</f>
        <v/>
      </c>
      <c r="G790" s="19" t="str">
        <f>IF([4]道具信息!G790="","",[4]道具信息!G790)</f>
        <v/>
      </c>
      <c r="H790" s="19" t="str">
        <f>IF([4]道具信息!H790="","",[4]道具信息!H790)</f>
        <v/>
      </c>
      <c r="I790" s="19" t="str">
        <f>IF([4]道具信息!I790="","",[4]道具信息!I790)</f>
        <v/>
      </c>
      <c r="J790" s="19" t="str">
        <f>IF([4]道具信息!J790="","",[4]道具信息!J790)</f>
        <v/>
      </c>
      <c r="K790" s="19" t="str">
        <f>IF([4]道具信息!K790="","",[4]道具信息!K790)</f>
        <v/>
      </c>
      <c r="L790" s="19" t="str">
        <f>IF([4]道具信息!L790="","",[4]道具信息!L790)</f>
        <v/>
      </c>
      <c r="M790" s="19" t="str">
        <f>IF([4]道具信息!M790="","",[4]道具信息!M790)</f>
        <v/>
      </c>
      <c r="N790" s="19" t="str">
        <f>IF([4]道具信息!N790="","",[4]道具信息!N790)</f>
        <v/>
      </c>
      <c r="O790" s="19" t="str">
        <f>IF([4]道具信息!O790="","",[4]道具信息!O790)</f>
        <v/>
      </c>
      <c r="P790" s="19" t="str">
        <f>IF([4]道具信息!P790="","",[4]道具信息!P790)</f>
        <v/>
      </c>
      <c r="Q790" s="19" t="str">
        <f>IF([4]道具信息!Q790="","",[4]道具信息!Q790)</f>
        <v/>
      </c>
      <c r="R790" s="19" t="str">
        <f>IF([4]道具信息!R790="","",[4]道具信息!R790)</f>
        <v/>
      </c>
      <c r="S790" s="19" t="str">
        <f>IF([4]道具信息!S790="","",[4]道具信息!S790)</f>
        <v/>
      </c>
      <c r="T790" s="19" t="str">
        <f>IF([4]道具信息!T790="","",[4]道具信息!T790)</f>
        <v/>
      </c>
      <c r="U790" s="19" t="str">
        <f>IF([4]道具信息!U790="","",[4]道具信息!U790)</f>
        <v/>
      </c>
      <c r="V790" s="19" t="str">
        <f>IF([4]道具信息!V790="","",[4]道具信息!V790)</f>
        <v/>
      </c>
      <c r="W790" s="19" t="str">
        <f>IF([4]道具信息!W790="","",[4]道具信息!W790)</f>
        <v/>
      </c>
      <c r="X790" s="19" t="str">
        <f>IF([4]道具信息!X790="","",[4]道具信息!X790)</f>
        <v/>
      </c>
      <c r="Y790" s="19" t="str">
        <f>IF([4]道具信息!Y790="","",[4]道具信息!Y790)</f>
        <v/>
      </c>
      <c r="Z790" s="19" t="str">
        <f>IF([4]道具信息!Z790="","",[4]道具信息!Z790)</f>
        <v/>
      </c>
    </row>
    <row r="791" spans="1:26" x14ac:dyDescent="0.15">
      <c r="A791" s="19" t="str">
        <f>IF([4]道具信息!A791="","",[4]道具信息!A791)</f>
        <v/>
      </c>
      <c r="B791" s="19" t="str">
        <f>IF([4]道具信息!B791="","",[4]道具信息!B791)</f>
        <v/>
      </c>
      <c r="C791" s="19" t="str">
        <f>IF([4]道具信息!C791="","",[4]道具信息!C791)</f>
        <v/>
      </c>
      <c r="D791" s="19" t="str">
        <f>IF([4]道具信息!D791="","",[4]道具信息!D791)</f>
        <v/>
      </c>
      <c r="E791" s="19" t="str">
        <f>IF([4]道具信息!E791="","",[4]道具信息!E791)</f>
        <v/>
      </c>
      <c r="F791" s="19" t="str">
        <f>IF([4]道具信息!F791="","",[4]道具信息!F791)</f>
        <v/>
      </c>
      <c r="G791" s="19" t="str">
        <f>IF([4]道具信息!G791="","",[4]道具信息!G791)</f>
        <v/>
      </c>
      <c r="H791" s="19" t="str">
        <f>IF([4]道具信息!H791="","",[4]道具信息!H791)</f>
        <v/>
      </c>
      <c r="I791" s="19" t="str">
        <f>IF([4]道具信息!I791="","",[4]道具信息!I791)</f>
        <v/>
      </c>
      <c r="J791" s="19" t="str">
        <f>IF([4]道具信息!J791="","",[4]道具信息!J791)</f>
        <v/>
      </c>
      <c r="K791" s="19" t="str">
        <f>IF([4]道具信息!K791="","",[4]道具信息!K791)</f>
        <v/>
      </c>
      <c r="L791" s="19" t="str">
        <f>IF([4]道具信息!L791="","",[4]道具信息!L791)</f>
        <v/>
      </c>
      <c r="M791" s="19" t="str">
        <f>IF([4]道具信息!M791="","",[4]道具信息!M791)</f>
        <v/>
      </c>
      <c r="N791" s="19" t="str">
        <f>IF([4]道具信息!N791="","",[4]道具信息!N791)</f>
        <v/>
      </c>
      <c r="O791" s="19" t="str">
        <f>IF([4]道具信息!O791="","",[4]道具信息!O791)</f>
        <v/>
      </c>
      <c r="P791" s="19" t="str">
        <f>IF([4]道具信息!P791="","",[4]道具信息!P791)</f>
        <v/>
      </c>
      <c r="Q791" s="19" t="str">
        <f>IF([4]道具信息!Q791="","",[4]道具信息!Q791)</f>
        <v/>
      </c>
      <c r="R791" s="19" t="str">
        <f>IF([4]道具信息!R791="","",[4]道具信息!R791)</f>
        <v/>
      </c>
      <c r="S791" s="19" t="str">
        <f>IF([4]道具信息!S791="","",[4]道具信息!S791)</f>
        <v/>
      </c>
      <c r="T791" s="19" t="str">
        <f>IF([4]道具信息!T791="","",[4]道具信息!T791)</f>
        <v/>
      </c>
      <c r="U791" s="19" t="str">
        <f>IF([4]道具信息!U791="","",[4]道具信息!U791)</f>
        <v/>
      </c>
      <c r="V791" s="19" t="str">
        <f>IF([4]道具信息!V791="","",[4]道具信息!V791)</f>
        <v/>
      </c>
      <c r="W791" s="19" t="str">
        <f>IF([4]道具信息!W791="","",[4]道具信息!W791)</f>
        <v/>
      </c>
      <c r="X791" s="19" t="str">
        <f>IF([4]道具信息!X791="","",[4]道具信息!X791)</f>
        <v/>
      </c>
      <c r="Y791" s="19" t="str">
        <f>IF([4]道具信息!Y791="","",[4]道具信息!Y791)</f>
        <v/>
      </c>
      <c r="Z791" s="19" t="str">
        <f>IF([4]道具信息!Z791="","",[4]道具信息!Z791)</f>
        <v/>
      </c>
    </row>
    <row r="792" spans="1:26" x14ac:dyDescent="0.15">
      <c r="A792" s="19" t="str">
        <f>IF([4]道具信息!A792="","",[4]道具信息!A792)</f>
        <v/>
      </c>
      <c r="B792" s="19" t="str">
        <f>IF([4]道具信息!B792="","",[4]道具信息!B792)</f>
        <v/>
      </c>
      <c r="C792" s="19" t="str">
        <f>IF([4]道具信息!C792="","",[4]道具信息!C792)</f>
        <v/>
      </c>
      <c r="D792" s="19" t="str">
        <f>IF([4]道具信息!D792="","",[4]道具信息!D792)</f>
        <v/>
      </c>
      <c r="E792" s="19" t="str">
        <f>IF([4]道具信息!E792="","",[4]道具信息!E792)</f>
        <v/>
      </c>
      <c r="F792" s="19" t="str">
        <f>IF([4]道具信息!F792="","",[4]道具信息!F792)</f>
        <v/>
      </c>
      <c r="G792" s="19" t="str">
        <f>IF([4]道具信息!G792="","",[4]道具信息!G792)</f>
        <v/>
      </c>
      <c r="H792" s="19" t="str">
        <f>IF([4]道具信息!H792="","",[4]道具信息!H792)</f>
        <v/>
      </c>
      <c r="I792" s="19" t="str">
        <f>IF([4]道具信息!I792="","",[4]道具信息!I792)</f>
        <v/>
      </c>
      <c r="J792" s="19" t="str">
        <f>IF([4]道具信息!J792="","",[4]道具信息!J792)</f>
        <v/>
      </c>
      <c r="K792" s="19" t="str">
        <f>IF([4]道具信息!K792="","",[4]道具信息!K792)</f>
        <v/>
      </c>
      <c r="L792" s="19" t="str">
        <f>IF([4]道具信息!L792="","",[4]道具信息!L792)</f>
        <v/>
      </c>
      <c r="M792" s="19" t="str">
        <f>IF([4]道具信息!M792="","",[4]道具信息!M792)</f>
        <v/>
      </c>
      <c r="N792" s="19" t="str">
        <f>IF([4]道具信息!N792="","",[4]道具信息!N792)</f>
        <v/>
      </c>
      <c r="O792" s="19" t="str">
        <f>IF([4]道具信息!O792="","",[4]道具信息!O792)</f>
        <v/>
      </c>
      <c r="P792" s="19" t="str">
        <f>IF([4]道具信息!P792="","",[4]道具信息!P792)</f>
        <v/>
      </c>
      <c r="Q792" s="19" t="str">
        <f>IF([4]道具信息!Q792="","",[4]道具信息!Q792)</f>
        <v/>
      </c>
      <c r="R792" s="19" t="str">
        <f>IF([4]道具信息!R792="","",[4]道具信息!R792)</f>
        <v/>
      </c>
      <c r="S792" s="19" t="str">
        <f>IF([4]道具信息!S792="","",[4]道具信息!S792)</f>
        <v/>
      </c>
      <c r="T792" s="19" t="str">
        <f>IF([4]道具信息!T792="","",[4]道具信息!T792)</f>
        <v/>
      </c>
      <c r="U792" s="19" t="str">
        <f>IF([4]道具信息!U792="","",[4]道具信息!U792)</f>
        <v/>
      </c>
      <c r="V792" s="19" t="str">
        <f>IF([4]道具信息!V792="","",[4]道具信息!V792)</f>
        <v/>
      </c>
      <c r="W792" s="19" t="str">
        <f>IF([4]道具信息!W792="","",[4]道具信息!W792)</f>
        <v/>
      </c>
      <c r="X792" s="19" t="str">
        <f>IF([4]道具信息!X792="","",[4]道具信息!X792)</f>
        <v/>
      </c>
      <c r="Y792" s="19" t="str">
        <f>IF([4]道具信息!Y792="","",[4]道具信息!Y792)</f>
        <v/>
      </c>
      <c r="Z792" s="19" t="str">
        <f>IF([4]道具信息!Z792="","",[4]道具信息!Z792)</f>
        <v/>
      </c>
    </row>
    <row r="793" spans="1:26" x14ac:dyDescent="0.15">
      <c r="A793" s="19" t="str">
        <f>IF([4]道具信息!A793="","",[4]道具信息!A793)</f>
        <v/>
      </c>
      <c r="B793" s="19" t="str">
        <f>IF([4]道具信息!B793="","",[4]道具信息!B793)</f>
        <v/>
      </c>
      <c r="C793" s="19" t="str">
        <f>IF([4]道具信息!C793="","",[4]道具信息!C793)</f>
        <v/>
      </c>
      <c r="D793" s="19" t="str">
        <f>IF([4]道具信息!D793="","",[4]道具信息!D793)</f>
        <v/>
      </c>
      <c r="E793" s="19" t="str">
        <f>IF([4]道具信息!E793="","",[4]道具信息!E793)</f>
        <v/>
      </c>
      <c r="F793" s="19" t="str">
        <f>IF([4]道具信息!F793="","",[4]道具信息!F793)</f>
        <v/>
      </c>
      <c r="G793" s="19" t="str">
        <f>IF([4]道具信息!G793="","",[4]道具信息!G793)</f>
        <v/>
      </c>
      <c r="H793" s="19" t="str">
        <f>IF([4]道具信息!H793="","",[4]道具信息!H793)</f>
        <v/>
      </c>
      <c r="I793" s="19" t="str">
        <f>IF([4]道具信息!I793="","",[4]道具信息!I793)</f>
        <v/>
      </c>
      <c r="J793" s="19" t="str">
        <f>IF([4]道具信息!J793="","",[4]道具信息!J793)</f>
        <v/>
      </c>
      <c r="K793" s="19" t="str">
        <f>IF([4]道具信息!K793="","",[4]道具信息!K793)</f>
        <v/>
      </c>
      <c r="L793" s="19" t="str">
        <f>IF([4]道具信息!L793="","",[4]道具信息!L793)</f>
        <v/>
      </c>
      <c r="M793" s="19" t="str">
        <f>IF([4]道具信息!M793="","",[4]道具信息!M793)</f>
        <v/>
      </c>
      <c r="N793" s="19" t="str">
        <f>IF([4]道具信息!N793="","",[4]道具信息!N793)</f>
        <v/>
      </c>
      <c r="O793" s="19" t="str">
        <f>IF([4]道具信息!O793="","",[4]道具信息!O793)</f>
        <v/>
      </c>
      <c r="P793" s="19" t="str">
        <f>IF([4]道具信息!P793="","",[4]道具信息!P793)</f>
        <v/>
      </c>
      <c r="Q793" s="19" t="str">
        <f>IF([4]道具信息!Q793="","",[4]道具信息!Q793)</f>
        <v/>
      </c>
      <c r="R793" s="19" t="str">
        <f>IF([4]道具信息!R793="","",[4]道具信息!R793)</f>
        <v/>
      </c>
      <c r="S793" s="19" t="str">
        <f>IF([4]道具信息!S793="","",[4]道具信息!S793)</f>
        <v/>
      </c>
      <c r="T793" s="19" t="str">
        <f>IF([4]道具信息!T793="","",[4]道具信息!T793)</f>
        <v/>
      </c>
      <c r="U793" s="19" t="str">
        <f>IF([4]道具信息!U793="","",[4]道具信息!U793)</f>
        <v/>
      </c>
      <c r="V793" s="19" t="str">
        <f>IF([4]道具信息!V793="","",[4]道具信息!V793)</f>
        <v/>
      </c>
      <c r="W793" s="19" t="str">
        <f>IF([4]道具信息!W793="","",[4]道具信息!W793)</f>
        <v/>
      </c>
      <c r="X793" s="19" t="str">
        <f>IF([4]道具信息!X793="","",[4]道具信息!X793)</f>
        <v/>
      </c>
      <c r="Y793" s="19" t="str">
        <f>IF([4]道具信息!Y793="","",[4]道具信息!Y793)</f>
        <v/>
      </c>
      <c r="Z793" s="19" t="str">
        <f>IF([4]道具信息!Z793="","",[4]道具信息!Z793)</f>
        <v/>
      </c>
    </row>
    <row r="794" spans="1:26" x14ac:dyDescent="0.15">
      <c r="A794" s="19" t="str">
        <f>IF([4]道具信息!A794="","",[4]道具信息!A794)</f>
        <v/>
      </c>
      <c r="B794" s="19" t="str">
        <f>IF([4]道具信息!B794="","",[4]道具信息!B794)</f>
        <v/>
      </c>
      <c r="C794" s="19" t="str">
        <f>IF([4]道具信息!C794="","",[4]道具信息!C794)</f>
        <v/>
      </c>
      <c r="D794" s="19" t="str">
        <f>IF([4]道具信息!D794="","",[4]道具信息!D794)</f>
        <v/>
      </c>
      <c r="E794" s="19" t="str">
        <f>IF([4]道具信息!E794="","",[4]道具信息!E794)</f>
        <v/>
      </c>
      <c r="F794" s="19" t="str">
        <f>IF([4]道具信息!F794="","",[4]道具信息!F794)</f>
        <v/>
      </c>
      <c r="G794" s="19" t="str">
        <f>IF([4]道具信息!G794="","",[4]道具信息!G794)</f>
        <v/>
      </c>
      <c r="H794" s="19" t="str">
        <f>IF([4]道具信息!H794="","",[4]道具信息!H794)</f>
        <v/>
      </c>
      <c r="I794" s="19" t="str">
        <f>IF([4]道具信息!I794="","",[4]道具信息!I794)</f>
        <v/>
      </c>
      <c r="J794" s="19" t="str">
        <f>IF([4]道具信息!J794="","",[4]道具信息!J794)</f>
        <v/>
      </c>
      <c r="K794" s="19" t="str">
        <f>IF([4]道具信息!K794="","",[4]道具信息!K794)</f>
        <v/>
      </c>
      <c r="L794" s="19" t="str">
        <f>IF([4]道具信息!L794="","",[4]道具信息!L794)</f>
        <v/>
      </c>
      <c r="M794" s="19" t="str">
        <f>IF([4]道具信息!M794="","",[4]道具信息!M794)</f>
        <v/>
      </c>
      <c r="N794" s="19" t="str">
        <f>IF([4]道具信息!N794="","",[4]道具信息!N794)</f>
        <v/>
      </c>
      <c r="O794" s="19" t="str">
        <f>IF([4]道具信息!O794="","",[4]道具信息!O794)</f>
        <v/>
      </c>
      <c r="P794" s="19" t="str">
        <f>IF([4]道具信息!P794="","",[4]道具信息!P794)</f>
        <v/>
      </c>
      <c r="Q794" s="19" t="str">
        <f>IF([4]道具信息!Q794="","",[4]道具信息!Q794)</f>
        <v/>
      </c>
      <c r="R794" s="19" t="str">
        <f>IF([4]道具信息!R794="","",[4]道具信息!R794)</f>
        <v/>
      </c>
      <c r="S794" s="19" t="str">
        <f>IF([4]道具信息!S794="","",[4]道具信息!S794)</f>
        <v/>
      </c>
      <c r="T794" s="19" t="str">
        <f>IF([4]道具信息!T794="","",[4]道具信息!T794)</f>
        <v/>
      </c>
      <c r="U794" s="19" t="str">
        <f>IF([4]道具信息!U794="","",[4]道具信息!U794)</f>
        <v/>
      </c>
      <c r="V794" s="19" t="str">
        <f>IF([4]道具信息!V794="","",[4]道具信息!V794)</f>
        <v/>
      </c>
      <c r="W794" s="19" t="str">
        <f>IF([4]道具信息!W794="","",[4]道具信息!W794)</f>
        <v/>
      </c>
      <c r="X794" s="19" t="str">
        <f>IF([4]道具信息!X794="","",[4]道具信息!X794)</f>
        <v/>
      </c>
      <c r="Y794" s="19" t="str">
        <f>IF([4]道具信息!Y794="","",[4]道具信息!Y794)</f>
        <v/>
      </c>
      <c r="Z794" s="19" t="str">
        <f>IF([4]道具信息!Z794="","",[4]道具信息!Z794)</f>
        <v/>
      </c>
    </row>
    <row r="795" spans="1:26" x14ac:dyDescent="0.15">
      <c r="A795" s="19" t="str">
        <f>IF([4]道具信息!A795="","",[4]道具信息!A795)</f>
        <v/>
      </c>
      <c r="B795" s="19" t="str">
        <f>IF([4]道具信息!B795="","",[4]道具信息!B795)</f>
        <v/>
      </c>
      <c r="C795" s="19" t="str">
        <f>IF([4]道具信息!C795="","",[4]道具信息!C795)</f>
        <v/>
      </c>
      <c r="D795" s="19" t="str">
        <f>IF([4]道具信息!D795="","",[4]道具信息!D795)</f>
        <v/>
      </c>
      <c r="E795" s="19" t="str">
        <f>IF([4]道具信息!E795="","",[4]道具信息!E795)</f>
        <v/>
      </c>
      <c r="F795" s="19" t="str">
        <f>IF([4]道具信息!F795="","",[4]道具信息!F795)</f>
        <v/>
      </c>
      <c r="G795" s="19" t="str">
        <f>IF([4]道具信息!G795="","",[4]道具信息!G795)</f>
        <v/>
      </c>
      <c r="H795" s="19" t="str">
        <f>IF([4]道具信息!H795="","",[4]道具信息!H795)</f>
        <v/>
      </c>
      <c r="I795" s="19" t="str">
        <f>IF([4]道具信息!I795="","",[4]道具信息!I795)</f>
        <v/>
      </c>
      <c r="J795" s="19" t="str">
        <f>IF([4]道具信息!J795="","",[4]道具信息!J795)</f>
        <v/>
      </c>
      <c r="K795" s="19" t="str">
        <f>IF([4]道具信息!K795="","",[4]道具信息!K795)</f>
        <v/>
      </c>
      <c r="L795" s="19" t="str">
        <f>IF([4]道具信息!L795="","",[4]道具信息!L795)</f>
        <v/>
      </c>
      <c r="M795" s="19" t="str">
        <f>IF([4]道具信息!M795="","",[4]道具信息!M795)</f>
        <v/>
      </c>
      <c r="N795" s="19" t="str">
        <f>IF([4]道具信息!N795="","",[4]道具信息!N795)</f>
        <v/>
      </c>
      <c r="O795" s="19" t="str">
        <f>IF([4]道具信息!O795="","",[4]道具信息!O795)</f>
        <v/>
      </c>
      <c r="P795" s="19" t="str">
        <f>IF([4]道具信息!P795="","",[4]道具信息!P795)</f>
        <v/>
      </c>
      <c r="Q795" s="19" t="str">
        <f>IF([4]道具信息!Q795="","",[4]道具信息!Q795)</f>
        <v/>
      </c>
      <c r="R795" s="19" t="str">
        <f>IF([4]道具信息!R795="","",[4]道具信息!R795)</f>
        <v/>
      </c>
      <c r="S795" s="19" t="str">
        <f>IF([4]道具信息!S795="","",[4]道具信息!S795)</f>
        <v/>
      </c>
      <c r="T795" s="19" t="str">
        <f>IF([4]道具信息!T795="","",[4]道具信息!T795)</f>
        <v/>
      </c>
      <c r="U795" s="19" t="str">
        <f>IF([4]道具信息!U795="","",[4]道具信息!U795)</f>
        <v/>
      </c>
      <c r="V795" s="19" t="str">
        <f>IF([4]道具信息!V795="","",[4]道具信息!V795)</f>
        <v/>
      </c>
      <c r="W795" s="19" t="str">
        <f>IF([4]道具信息!W795="","",[4]道具信息!W795)</f>
        <v/>
      </c>
      <c r="X795" s="19" t="str">
        <f>IF([4]道具信息!X795="","",[4]道具信息!X795)</f>
        <v/>
      </c>
      <c r="Y795" s="19" t="str">
        <f>IF([4]道具信息!Y795="","",[4]道具信息!Y795)</f>
        <v/>
      </c>
      <c r="Z795" s="19" t="str">
        <f>IF([4]道具信息!Z795="","",[4]道具信息!Z795)</f>
        <v/>
      </c>
    </row>
    <row r="796" spans="1:26" x14ac:dyDescent="0.15">
      <c r="A796" s="19" t="str">
        <f>IF([4]道具信息!A796="","",[4]道具信息!A796)</f>
        <v/>
      </c>
      <c r="B796" s="19" t="str">
        <f>IF([4]道具信息!B796="","",[4]道具信息!B796)</f>
        <v/>
      </c>
      <c r="C796" s="19" t="str">
        <f>IF([4]道具信息!C796="","",[4]道具信息!C796)</f>
        <v/>
      </c>
      <c r="D796" s="19" t="str">
        <f>IF([4]道具信息!D796="","",[4]道具信息!D796)</f>
        <v/>
      </c>
      <c r="E796" s="19" t="str">
        <f>IF([4]道具信息!E796="","",[4]道具信息!E796)</f>
        <v/>
      </c>
      <c r="F796" s="19" t="str">
        <f>IF([4]道具信息!F796="","",[4]道具信息!F796)</f>
        <v/>
      </c>
      <c r="G796" s="19" t="str">
        <f>IF([4]道具信息!G796="","",[4]道具信息!G796)</f>
        <v/>
      </c>
      <c r="H796" s="19" t="str">
        <f>IF([4]道具信息!H796="","",[4]道具信息!H796)</f>
        <v/>
      </c>
      <c r="I796" s="19" t="str">
        <f>IF([4]道具信息!I796="","",[4]道具信息!I796)</f>
        <v/>
      </c>
      <c r="J796" s="19" t="str">
        <f>IF([4]道具信息!J796="","",[4]道具信息!J796)</f>
        <v/>
      </c>
      <c r="K796" s="19" t="str">
        <f>IF([4]道具信息!K796="","",[4]道具信息!K796)</f>
        <v/>
      </c>
      <c r="L796" s="19" t="str">
        <f>IF([4]道具信息!L796="","",[4]道具信息!L796)</f>
        <v/>
      </c>
      <c r="M796" s="19" t="str">
        <f>IF([4]道具信息!M796="","",[4]道具信息!M796)</f>
        <v/>
      </c>
      <c r="N796" s="19" t="str">
        <f>IF([4]道具信息!N796="","",[4]道具信息!N796)</f>
        <v/>
      </c>
      <c r="O796" s="19" t="str">
        <f>IF([4]道具信息!O796="","",[4]道具信息!O796)</f>
        <v/>
      </c>
      <c r="P796" s="19" t="str">
        <f>IF([4]道具信息!P796="","",[4]道具信息!P796)</f>
        <v/>
      </c>
      <c r="Q796" s="19" t="str">
        <f>IF([4]道具信息!Q796="","",[4]道具信息!Q796)</f>
        <v/>
      </c>
      <c r="R796" s="19" t="str">
        <f>IF([4]道具信息!R796="","",[4]道具信息!R796)</f>
        <v/>
      </c>
      <c r="S796" s="19" t="str">
        <f>IF([4]道具信息!S796="","",[4]道具信息!S796)</f>
        <v/>
      </c>
      <c r="T796" s="19" t="str">
        <f>IF([4]道具信息!T796="","",[4]道具信息!T796)</f>
        <v/>
      </c>
      <c r="U796" s="19" t="str">
        <f>IF([4]道具信息!U796="","",[4]道具信息!U796)</f>
        <v/>
      </c>
      <c r="V796" s="19" t="str">
        <f>IF([4]道具信息!V796="","",[4]道具信息!V796)</f>
        <v/>
      </c>
      <c r="W796" s="19" t="str">
        <f>IF([4]道具信息!W796="","",[4]道具信息!W796)</f>
        <v/>
      </c>
      <c r="X796" s="19" t="str">
        <f>IF([4]道具信息!X796="","",[4]道具信息!X796)</f>
        <v/>
      </c>
      <c r="Y796" s="19" t="str">
        <f>IF([4]道具信息!Y796="","",[4]道具信息!Y796)</f>
        <v/>
      </c>
      <c r="Z796" s="19" t="str">
        <f>IF([4]道具信息!Z796="","",[4]道具信息!Z796)</f>
        <v/>
      </c>
    </row>
    <row r="797" spans="1:26" x14ac:dyDescent="0.15">
      <c r="A797" s="19" t="str">
        <f>IF([4]道具信息!A797="","",[4]道具信息!A797)</f>
        <v/>
      </c>
      <c r="B797" s="19" t="str">
        <f>IF([4]道具信息!B797="","",[4]道具信息!B797)</f>
        <v/>
      </c>
      <c r="C797" s="19" t="str">
        <f>IF([4]道具信息!C797="","",[4]道具信息!C797)</f>
        <v/>
      </c>
      <c r="D797" s="19" t="str">
        <f>IF([4]道具信息!D797="","",[4]道具信息!D797)</f>
        <v/>
      </c>
      <c r="E797" s="19" t="str">
        <f>IF([4]道具信息!E797="","",[4]道具信息!E797)</f>
        <v/>
      </c>
      <c r="F797" s="19" t="str">
        <f>IF([4]道具信息!F797="","",[4]道具信息!F797)</f>
        <v/>
      </c>
      <c r="G797" s="19" t="str">
        <f>IF([4]道具信息!G797="","",[4]道具信息!G797)</f>
        <v/>
      </c>
      <c r="H797" s="19" t="str">
        <f>IF([4]道具信息!H797="","",[4]道具信息!H797)</f>
        <v/>
      </c>
      <c r="I797" s="19" t="str">
        <f>IF([4]道具信息!I797="","",[4]道具信息!I797)</f>
        <v/>
      </c>
      <c r="J797" s="19" t="str">
        <f>IF([4]道具信息!J797="","",[4]道具信息!J797)</f>
        <v/>
      </c>
      <c r="K797" s="19" t="str">
        <f>IF([4]道具信息!K797="","",[4]道具信息!K797)</f>
        <v/>
      </c>
      <c r="L797" s="19" t="str">
        <f>IF([4]道具信息!L797="","",[4]道具信息!L797)</f>
        <v/>
      </c>
      <c r="M797" s="19" t="str">
        <f>IF([4]道具信息!M797="","",[4]道具信息!M797)</f>
        <v/>
      </c>
      <c r="N797" s="19" t="str">
        <f>IF([4]道具信息!N797="","",[4]道具信息!N797)</f>
        <v/>
      </c>
      <c r="O797" s="19" t="str">
        <f>IF([4]道具信息!O797="","",[4]道具信息!O797)</f>
        <v/>
      </c>
      <c r="P797" s="19" t="str">
        <f>IF([4]道具信息!P797="","",[4]道具信息!P797)</f>
        <v/>
      </c>
      <c r="Q797" s="19" t="str">
        <f>IF([4]道具信息!Q797="","",[4]道具信息!Q797)</f>
        <v/>
      </c>
      <c r="R797" s="19" t="str">
        <f>IF([4]道具信息!R797="","",[4]道具信息!R797)</f>
        <v/>
      </c>
      <c r="S797" s="19" t="str">
        <f>IF([4]道具信息!S797="","",[4]道具信息!S797)</f>
        <v/>
      </c>
      <c r="T797" s="19" t="str">
        <f>IF([4]道具信息!T797="","",[4]道具信息!T797)</f>
        <v/>
      </c>
      <c r="U797" s="19" t="str">
        <f>IF([4]道具信息!U797="","",[4]道具信息!U797)</f>
        <v/>
      </c>
      <c r="V797" s="19" t="str">
        <f>IF([4]道具信息!V797="","",[4]道具信息!V797)</f>
        <v/>
      </c>
      <c r="W797" s="19" t="str">
        <f>IF([4]道具信息!W797="","",[4]道具信息!W797)</f>
        <v/>
      </c>
      <c r="X797" s="19" t="str">
        <f>IF([4]道具信息!X797="","",[4]道具信息!X797)</f>
        <v/>
      </c>
      <c r="Y797" s="19" t="str">
        <f>IF([4]道具信息!Y797="","",[4]道具信息!Y797)</f>
        <v/>
      </c>
      <c r="Z797" s="19" t="str">
        <f>IF([4]道具信息!Z797="","",[4]道具信息!Z797)</f>
        <v/>
      </c>
    </row>
    <row r="798" spans="1:26" x14ac:dyDescent="0.15">
      <c r="A798" s="19" t="str">
        <f>IF([4]道具信息!A798="","",[4]道具信息!A798)</f>
        <v/>
      </c>
      <c r="B798" s="19" t="str">
        <f>IF([4]道具信息!B798="","",[4]道具信息!B798)</f>
        <v/>
      </c>
      <c r="C798" s="19" t="str">
        <f>IF([4]道具信息!C798="","",[4]道具信息!C798)</f>
        <v/>
      </c>
      <c r="D798" s="19" t="str">
        <f>IF([4]道具信息!D798="","",[4]道具信息!D798)</f>
        <v/>
      </c>
      <c r="E798" s="19" t="str">
        <f>IF([4]道具信息!E798="","",[4]道具信息!E798)</f>
        <v/>
      </c>
      <c r="F798" s="19" t="str">
        <f>IF([4]道具信息!F798="","",[4]道具信息!F798)</f>
        <v/>
      </c>
      <c r="G798" s="19" t="str">
        <f>IF([4]道具信息!G798="","",[4]道具信息!G798)</f>
        <v/>
      </c>
      <c r="H798" s="19" t="str">
        <f>IF([4]道具信息!H798="","",[4]道具信息!H798)</f>
        <v/>
      </c>
      <c r="I798" s="19" t="str">
        <f>IF([4]道具信息!I798="","",[4]道具信息!I798)</f>
        <v/>
      </c>
      <c r="J798" s="19" t="str">
        <f>IF([4]道具信息!J798="","",[4]道具信息!J798)</f>
        <v/>
      </c>
      <c r="K798" s="19" t="str">
        <f>IF([4]道具信息!K798="","",[4]道具信息!K798)</f>
        <v/>
      </c>
      <c r="L798" s="19" t="str">
        <f>IF([4]道具信息!L798="","",[4]道具信息!L798)</f>
        <v/>
      </c>
      <c r="M798" s="19" t="str">
        <f>IF([4]道具信息!M798="","",[4]道具信息!M798)</f>
        <v/>
      </c>
      <c r="N798" s="19" t="str">
        <f>IF([4]道具信息!N798="","",[4]道具信息!N798)</f>
        <v/>
      </c>
      <c r="O798" s="19" t="str">
        <f>IF([4]道具信息!O798="","",[4]道具信息!O798)</f>
        <v/>
      </c>
      <c r="P798" s="19" t="str">
        <f>IF([4]道具信息!P798="","",[4]道具信息!P798)</f>
        <v/>
      </c>
      <c r="Q798" s="19" t="str">
        <f>IF([4]道具信息!Q798="","",[4]道具信息!Q798)</f>
        <v/>
      </c>
      <c r="R798" s="19" t="str">
        <f>IF([4]道具信息!R798="","",[4]道具信息!R798)</f>
        <v/>
      </c>
      <c r="S798" s="19" t="str">
        <f>IF([4]道具信息!S798="","",[4]道具信息!S798)</f>
        <v/>
      </c>
      <c r="T798" s="19" t="str">
        <f>IF([4]道具信息!T798="","",[4]道具信息!T798)</f>
        <v/>
      </c>
      <c r="U798" s="19" t="str">
        <f>IF([4]道具信息!U798="","",[4]道具信息!U798)</f>
        <v/>
      </c>
      <c r="V798" s="19" t="str">
        <f>IF([4]道具信息!V798="","",[4]道具信息!V798)</f>
        <v/>
      </c>
      <c r="W798" s="19" t="str">
        <f>IF([4]道具信息!W798="","",[4]道具信息!W798)</f>
        <v/>
      </c>
      <c r="X798" s="19" t="str">
        <f>IF([4]道具信息!X798="","",[4]道具信息!X798)</f>
        <v/>
      </c>
      <c r="Y798" s="19" t="str">
        <f>IF([4]道具信息!Y798="","",[4]道具信息!Y798)</f>
        <v/>
      </c>
      <c r="Z798" s="19" t="str">
        <f>IF([4]道具信息!Z798="","",[4]道具信息!Z798)</f>
        <v/>
      </c>
    </row>
    <row r="799" spans="1:26" x14ac:dyDescent="0.15">
      <c r="A799" s="19" t="str">
        <f>IF([4]道具信息!A799="","",[4]道具信息!A799)</f>
        <v/>
      </c>
      <c r="B799" s="19" t="str">
        <f>IF([4]道具信息!B799="","",[4]道具信息!B799)</f>
        <v/>
      </c>
      <c r="C799" s="19" t="str">
        <f>IF([4]道具信息!C799="","",[4]道具信息!C799)</f>
        <v/>
      </c>
      <c r="D799" s="19" t="str">
        <f>IF([4]道具信息!D799="","",[4]道具信息!D799)</f>
        <v/>
      </c>
      <c r="E799" s="19" t="str">
        <f>IF([4]道具信息!E799="","",[4]道具信息!E799)</f>
        <v/>
      </c>
      <c r="F799" s="19" t="str">
        <f>IF([4]道具信息!F799="","",[4]道具信息!F799)</f>
        <v/>
      </c>
      <c r="G799" s="19" t="str">
        <f>IF([4]道具信息!G799="","",[4]道具信息!G799)</f>
        <v/>
      </c>
      <c r="H799" s="19" t="str">
        <f>IF([4]道具信息!H799="","",[4]道具信息!H799)</f>
        <v/>
      </c>
      <c r="I799" s="19" t="str">
        <f>IF([4]道具信息!I799="","",[4]道具信息!I799)</f>
        <v/>
      </c>
      <c r="J799" s="19" t="str">
        <f>IF([4]道具信息!J799="","",[4]道具信息!J799)</f>
        <v/>
      </c>
      <c r="K799" s="19" t="str">
        <f>IF([4]道具信息!K799="","",[4]道具信息!K799)</f>
        <v/>
      </c>
      <c r="L799" s="19" t="str">
        <f>IF([4]道具信息!L799="","",[4]道具信息!L799)</f>
        <v/>
      </c>
      <c r="M799" s="19" t="str">
        <f>IF([4]道具信息!M799="","",[4]道具信息!M799)</f>
        <v/>
      </c>
      <c r="N799" s="19" t="str">
        <f>IF([4]道具信息!N799="","",[4]道具信息!N799)</f>
        <v/>
      </c>
      <c r="O799" s="19" t="str">
        <f>IF([4]道具信息!O799="","",[4]道具信息!O799)</f>
        <v/>
      </c>
      <c r="P799" s="19" t="str">
        <f>IF([4]道具信息!P799="","",[4]道具信息!P799)</f>
        <v/>
      </c>
      <c r="Q799" s="19" t="str">
        <f>IF([4]道具信息!Q799="","",[4]道具信息!Q799)</f>
        <v/>
      </c>
      <c r="R799" s="19" t="str">
        <f>IF([4]道具信息!R799="","",[4]道具信息!R799)</f>
        <v/>
      </c>
      <c r="S799" s="19" t="str">
        <f>IF([4]道具信息!S799="","",[4]道具信息!S799)</f>
        <v/>
      </c>
      <c r="T799" s="19" t="str">
        <f>IF([4]道具信息!T799="","",[4]道具信息!T799)</f>
        <v/>
      </c>
      <c r="U799" s="19" t="str">
        <f>IF([4]道具信息!U799="","",[4]道具信息!U799)</f>
        <v/>
      </c>
      <c r="V799" s="19" t="str">
        <f>IF([4]道具信息!V799="","",[4]道具信息!V799)</f>
        <v/>
      </c>
      <c r="W799" s="19" t="str">
        <f>IF([4]道具信息!W799="","",[4]道具信息!W799)</f>
        <v/>
      </c>
      <c r="X799" s="19" t="str">
        <f>IF([4]道具信息!X799="","",[4]道具信息!X799)</f>
        <v/>
      </c>
      <c r="Y799" s="19" t="str">
        <f>IF([4]道具信息!Y799="","",[4]道具信息!Y799)</f>
        <v/>
      </c>
      <c r="Z799" s="19" t="str">
        <f>IF([4]道具信息!Z799="","",[4]道具信息!Z799)</f>
        <v/>
      </c>
    </row>
    <row r="800" spans="1:26" x14ac:dyDescent="0.15">
      <c r="A800" s="19" t="str">
        <f>IF([4]道具信息!A800="","",[4]道具信息!A800)</f>
        <v/>
      </c>
      <c r="B800" s="19" t="str">
        <f>IF([4]道具信息!B800="","",[4]道具信息!B800)</f>
        <v/>
      </c>
      <c r="C800" s="19" t="str">
        <f>IF([4]道具信息!C800="","",[4]道具信息!C800)</f>
        <v/>
      </c>
      <c r="D800" s="19" t="str">
        <f>IF([4]道具信息!D800="","",[4]道具信息!D800)</f>
        <v/>
      </c>
      <c r="E800" s="19" t="str">
        <f>IF([4]道具信息!E800="","",[4]道具信息!E800)</f>
        <v/>
      </c>
      <c r="F800" s="19" t="str">
        <f>IF([4]道具信息!F800="","",[4]道具信息!F800)</f>
        <v/>
      </c>
      <c r="G800" s="19" t="str">
        <f>IF([4]道具信息!G800="","",[4]道具信息!G800)</f>
        <v/>
      </c>
      <c r="H800" s="19" t="str">
        <f>IF([4]道具信息!H800="","",[4]道具信息!H800)</f>
        <v/>
      </c>
      <c r="I800" s="19" t="str">
        <f>IF([4]道具信息!I800="","",[4]道具信息!I800)</f>
        <v/>
      </c>
      <c r="J800" s="19" t="str">
        <f>IF([4]道具信息!J800="","",[4]道具信息!J800)</f>
        <v/>
      </c>
      <c r="K800" s="19" t="str">
        <f>IF([4]道具信息!K800="","",[4]道具信息!K800)</f>
        <v/>
      </c>
      <c r="L800" s="19" t="str">
        <f>IF([4]道具信息!L800="","",[4]道具信息!L800)</f>
        <v/>
      </c>
      <c r="M800" s="19" t="str">
        <f>IF([4]道具信息!M800="","",[4]道具信息!M800)</f>
        <v/>
      </c>
      <c r="N800" s="19" t="str">
        <f>IF([4]道具信息!N800="","",[4]道具信息!N800)</f>
        <v/>
      </c>
      <c r="O800" s="19" t="str">
        <f>IF([4]道具信息!O800="","",[4]道具信息!O800)</f>
        <v/>
      </c>
      <c r="P800" s="19" t="str">
        <f>IF([4]道具信息!P800="","",[4]道具信息!P800)</f>
        <v/>
      </c>
      <c r="Q800" s="19" t="str">
        <f>IF([4]道具信息!Q800="","",[4]道具信息!Q800)</f>
        <v/>
      </c>
      <c r="R800" s="19" t="str">
        <f>IF([4]道具信息!R800="","",[4]道具信息!R800)</f>
        <v/>
      </c>
      <c r="S800" s="19" t="str">
        <f>IF([4]道具信息!S800="","",[4]道具信息!S800)</f>
        <v/>
      </c>
      <c r="T800" s="19" t="str">
        <f>IF([4]道具信息!T800="","",[4]道具信息!T800)</f>
        <v/>
      </c>
      <c r="U800" s="19" t="str">
        <f>IF([4]道具信息!U800="","",[4]道具信息!U800)</f>
        <v/>
      </c>
      <c r="V800" s="19" t="str">
        <f>IF([4]道具信息!V800="","",[4]道具信息!V800)</f>
        <v/>
      </c>
      <c r="W800" s="19" t="str">
        <f>IF([4]道具信息!W800="","",[4]道具信息!W800)</f>
        <v/>
      </c>
      <c r="X800" s="19" t="str">
        <f>IF([4]道具信息!X800="","",[4]道具信息!X800)</f>
        <v/>
      </c>
      <c r="Y800" s="19" t="str">
        <f>IF([4]道具信息!Y800="","",[4]道具信息!Y800)</f>
        <v/>
      </c>
      <c r="Z800" s="19" t="str">
        <f>IF([4]道具信息!Z800="","",[4]道具信息!Z800)</f>
        <v/>
      </c>
    </row>
    <row r="801" spans="1:26" x14ac:dyDescent="0.15">
      <c r="A801" s="19" t="str">
        <f>IF([4]道具信息!A801="","",[4]道具信息!A801)</f>
        <v/>
      </c>
      <c r="B801" s="19" t="str">
        <f>IF([4]道具信息!B801="","",[4]道具信息!B801)</f>
        <v/>
      </c>
      <c r="C801" s="19" t="str">
        <f>IF([4]道具信息!C801="","",[4]道具信息!C801)</f>
        <v/>
      </c>
      <c r="D801" s="19" t="str">
        <f>IF([4]道具信息!D801="","",[4]道具信息!D801)</f>
        <v/>
      </c>
      <c r="E801" s="19" t="str">
        <f>IF([4]道具信息!E801="","",[4]道具信息!E801)</f>
        <v/>
      </c>
      <c r="F801" s="19" t="str">
        <f>IF([4]道具信息!F801="","",[4]道具信息!F801)</f>
        <v/>
      </c>
      <c r="G801" s="19" t="str">
        <f>IF([4]道具信息!G801="","",[4]道具信息!G801)</f>
        <v/>
      </c>
      <c r="H801" s="19" t="str">
        <f>IF([4]道具信息!H801="","",[4]道具信息!H801)</f>
        <v/>
      </c>
      <c r="I801" s="19" t="str">
        <f>IF([4]道具信息!I801="","",[4]道具信息!I801)</f>
        <v/>
      </c>
      <c r="J801" s="19" t="str">
        <f>IF([4]道具信息!J801="","",[4]道具信息!J801)</f>
        <v/>
      </c>
      <c r="K801" s="19" t="str">
        <f>IF([4]道具信息!K801="","",[4]道具信息!K801)</f>
        <v/>
      </c>
      <c r="L801" s="19" t="str">
        <f>IF([4]道具信息!L801="","",[4]道具信息!L801)</f>
        <v/>
      </c>
      <c r="M801" s="19" t="str">
        <f>IF([4]道具信息!M801="","",[4]道具信息!M801)</f>
        <v/>
      </c>
      <c r="N801" s="19" t="str">
        <f>IF([4]道具信息!N801="","",[4]道具信息!N801)</f>
        <v/>
      </c>
      <c r="O801" s="19" t="str">
        <f>IF([4]道具信息!O801="","",[4]道具信息!O801)</f>
        <v/>
      </c>
      <c r="P801" s="19" t="str">
        <f>IF([4]道具信息!P801="","",[4]道具信息!P801)</f>
        <v/>
      </c>
      <c r="Q801" s="19" t="str">
        <f>IF([4]道具信息!Q801="","",[4]道具信息!Q801)</f>
        <v/>
      </c>
      <c r="R801" s="19" t="str">
        <f>IF([4]道具信息!R801="","",[4]道具信息!R801)</f>
        <v/>
      </c>
      <c r="S801" s="19" t="str">
        <f>IF([4]道具信息!S801="","",[4]道具信息!S801)</f>
        <v/>
      </c>
      <c r="T801" s="19" t="str">
        <f>IF([4]道具信息!T801="","",[4]道具信息!T801)</f>
        <v/>
      </c>
      <c r="U801" s="19" t="str">
        <f>IF([4]道具信息!U801="","",[4]道具信息!U801)</f>
        <v/>
      </c>
      <c r="V801" s="19" t="str">
        <f>IF([4]道具信息!V801="","",[4]道具信息!V801)</f>
        <v/>
      </c>
      <c r="W801" s="19" t="str">
        <f>IF([4]道具信息!W801="","",[4]道具信息!W801)</f>
        <v/>
      </c>
      <c r="X801" s="19" t="str">
        <f>IF([4]道具信息!X801="","",[4]道具信息!X801)</f>
        <v/>
      </c>
      <c r="Y801" s="19" t="str">
        <f>IF([4]道具信息!Y801="","",[4]道具信息!Y801)</f>
        <v/>
      </c>
      <c r="Z801" s="19" t="str">
        <f>IF([4]道具信息!Z801="","",[4]道具信息!Z801)</f>
        <v/>
      </c>
    </row>
    <row r="802" spans="1:26" x14ac:dyDescent="0.15">
      <c r="A802" s="19" t="str">
        <f>IF([4]道具信息!A802="","",[4]道具信息!A802)</f>
        <v/>
      </c>
      <c r="B802" s="19" t="str">
        <f>IF([4]道具信息!B802="","",[4]道具信息!B802)</f>
        <v/>
      </c>
      <c r="C802" s="19" t="str">
        <f>IF([4]道具信息!C802="","",[4]道具信息!C802)</f>
        <v/>
      </c>
      <c r="D802" s="19" t="str">
        <f>IF([4]道具信息!D802="","",[4]道具信息!D802)</f>
        <v/>
      </c>
      <c r="E802" s="19" t="str">
        <f>IF([4]道具信息!E802="","",[4]道具信息!E802)</f>
        <v/>
      </c>
      <c r="F802" s="19" t="str">
        <f>IF([4]道具信息!F802="","",[4]道具信息!F802)</f>
        <v/>
      </c>
      <c r="G802" s="19" t="str">
        <f>IF([4]道具信息!G802="","",[4]道具信息!G802)</f>
        <v/>
      </c>
      <c r="H802" s="19" t="str">
        <f>IF([4]道具信息!H802="","",[4]道具信息!H802)</f>
        <v/>
      </c>
      <c r="I802" s="19" t="str">
        <f>IF([4]道具信息!I802="","",[4]道具信息!I802)</f>
        <v/>
      </c>
      <c r="J802" s="19" t="str">
        <f>IF([4]道具信息!J802="","",[4]道具信息!J802)</f>
        <v/>
      </c>
      <c r="K802" s="19" t="str">
        <f>IF([4]道具信息!K802="","",[4]道具信息!K802)</f>
        <v/>
      </c>
      <c r="L802" s="19" t="str">
        <f>IF([4]道具信息!L802="","",[4]道具信息!L802)</f>
        <v/>
      </c>
      <c r="M802" s="19" t="str">
        <f>IF([4]道具信息!M802="","",[4]道具信息!M802)</f>
        <v/>
      </c>
      <c r="N802" s="19" t="str">
        <f>IF([4]道具信息!N802="","",[4]道具信息!N802)</f>
        <v/>
      </c>
      <c r="O802" s="19" t="str">
        <f>IF([4]道具信息!O802="","",[4]道具信息!O802)</f>
        <v/>
      </c>
      <c r="P802" s="19" t="str">
        <f>IF([4]道具信息!P802="","",[4]道具信息!P802)</f>
        <v/>
      </c>
      <c r="Q802" s="19" t="str">
        <f>IF([4]道具信息!Q802="","",[4]道具信息!Q802)</f>
        <v/>
      </c>
      <c r="R802" s="19" t="str">
        <f>IF([4]道具信息!R802="","",[4]道具信息!R802)</f>
        <v/>
      </c>
      <c r="S802" s="19" t="str">
        <f>IF([4]道具信息!S802="","",[4]道具信息!S802)</f>
        <v/>
      </c>
      <c r="T802" s="19" t="str">
        <f>IF([4]道具信息!T802="","",[4]道具信息!T802)</f>
        <v/>
      </c>
      <c r="U802" s="19" t="str">
        <f>IF([4]道具信息!U802="","",[4]道具信息!U802)</f>
        <v/>
      </c>
      <c r="V802" s="19" t="str">
        <f>IF([4]道具信息!V802="","",[4]道具信息!V802)</f>
        <v/>
      </c>
      <c r="W802" s="19" t="str">
        <f>IF([4]道具信息!W802="","",[4]道具信息!W802)</f>
        <v/>
      </c>
      <c r="X802" s="19" t="str">
        <f>IF([4]道具信息!X802="","",[4]道具信息!X802)</f>
        <v/>
      </c>
      <c r="Y802" s="19" t="str">
        <f>IF([4]道具信息!Y802="","",[4]道具信息!Y802)</f>
        <v/>
      </c>
      <c r="Z802" s="19" t="str">
        <f>IF([4]道具信息!Z802="","",[4]道具信息!Z802)</f>
        <v/>
      </c>
    </row>
    <row r="803" spans="1:26" x14ac:dyDescent="0.15">
      <c r="A803" s="19" t="str">
        <f>IF([4]道具信息!A803="","",[4]道具信息!A803)</f>
        <v/>
      </c>
      <c r="B803" s="19" t="str">
        <f>IF([4]道具信息!B803="","",[4]道具信息!B803)</f>
        <v/>
      </c>
      <c r="C803" s="19" t="str">
        <f>IF([4]道具信息!C803="","",[4]道具信息!C803)</f>
        <v/>
      </c>
      <c r="D803" s="19" t="str">
        <f>IF([4]道具信息!D803="","",[4]道具信息!D803)</f>
        <v/>
      </c>
      <c r="E803" s="19" t="str">
        <f>IF([4]道具信息!E803="","",[4]道具信息!E803)</f>
        <v/>
      </c>
      <c r="F803" s="19" t="str">
        <f>IF([4]道具信息!F803="","",[4]道具信息!F803)</f>
        <v/>
      </c>
      <c r="G803" s="19" t="str">
        <f>IF([4]道具信息!G803="","",[4]道具信息!G803)</f>
        <v/>
      </c>
      <c r="H803" s="19" t="str">
        <f>IF([4]道具信息!H803="","",[4]道具信息!H803)</f>
        <v/>
      </c>
      <c r="I803" s="19" t="str">
        <f>IF([4]道具信息!I803="","",[4]道具信息!I803)</f>
        <v/>
      </c>
      <c r="J803" s="19" t="str">
        <f>IF([4]道具信息!J803="","",[4]道具信息!J803)</f>
        <v/>
      </c>
      <c r="K803" s="19" t="str">
        <f>IF([4]道具信息!K803="","",[4]道具信息!K803)</f>
        <v/>
      </c>
      <c r="L803" s="19" t="str">
        <f>IF([4]道具信息!L803="","",[4]道具信息!L803)</f>
        <v/>
      </c>
      <c r="M803" s="19" t="str">
        <f>IF([4]道具信息!M803="","",[4]道具信息!M803)</f>
        <v/>
      </c>
      <c r="N803" s="19" t="str">
        <f>IF([4]道具信息!N803="","",[4]道具信息!N803)</f>
        <v/>
      </c>
      <c r="O803" s="19" t="str">
        <f>IF([4]道具信息!O803="","",[4]道具信息!O803)</f>
        <v/>
      </c>
      <c r="P803" s="19" t="str">
        <f>IF([4]道具信息!P803="","",[4]道具信息!P803)</f>
        <v/>
      </c>
      <c r="Q803" s="19" t="str">
        <f>IF([4]道具信息!Q803="","",[4]道具信息!Q803)</f>
        <v/>
      </c>
      <c r="R803" s="19" t="str">
        <f>IF([4]道具信息!R803="","",[4]道具信息!R803)</f>
        <v/>
      </c>
      <c r="S803" s="19" t="str">
        <f>IF([4]道具信息!S803="","",[4]道具信息!S803)</f>
        <v/>
      </c>
      <c r="T803" s="19" t="str">
        <f>IF([4]道具信息!T803="","",[4]道具信息!T803)</f>
        <v/>
      </c>
      <c r="U803" s="19" t="str">
        <f>IF([4]道具信息!U803="","",[4]道具信息!U803)</f>
        <v/>
      </c>
      <c r="V803" s="19" t="str">
        <f>IF([4]道具信息!V803="","",[4]道具信息!V803)</f>
        <v/>
      </c>
      <c r="W803" s="19" t="str">
        <f>IF([4]道具信息!W803="","",[4]道具信息!W803)</f>
        <v/>
      </c>
      <c r="X803" s="19" t="str">
        <f>IF([4]道具信息!X803="","",[4]道具信息!X803)</f>
        <v/>
      </c>
      <c r="Y803" s="19" t="str">
        <f>IF([4]道具信息!Y803="","",[4]道具信息!Y803)</f>
        <v/>
      </c>
      <c r="Z803" s="19" t="str">
        <f>IF([4]道具信息!Z803="","",[4]道具信息!Z803)</f>
        <v/>
      </c>
    </row>
    <row r="804" spans="1:26" x14ac:dyDescent="0.15">
      <c r="A804" s="19" t="str">
        <f>IF([4]道具信息!A804="","",[4]道具信息!A804)</f>
        <v/>
      </c>
      <c r="B804" s="19" t="str">
        <f>IF([4]道具信息!B804="","",[4]道具信息!B804)</f>
        <v/>
      </c>
      <c r="C804" s="19" t="str">
        <f>IF([4]道具信息!C804="","",[4]道具信息!C804)</f>
        <v/>
      </c>
      <c r="D804" s="19" t="str">
        <f>IF([4]道具信息!D804="","",[4]道具信息!D804)</f>
        <v/>
      </c>
      <c r="E804" s="19" t="str">
        <f>IF([4]道具信息!E804="","",[4]道具信息!E804)</f>
        <v/>
      </c>
      <c r="F804" s="19" t="str">
        <f>IF([4]道具信息!F804="","",[4]道具信息!F804)</f>
        <v/>
      </c>
      <c r="G804" s="19" t="str">
        <f>IF([4]道具信息!G804="","",[4]道具信息!G804)</f>
        <v/>
      </c>
      <c r="H804" s="19" t="str">
        <f>IF([4]道具信息!H804="","",[4]道具信息!H804)</f>
        <v/>
      </c>
      <c r="I804" s="19" t="str">
        <f>IF([4]道具信息!I804="","",[4]道具信息!I804)</f>
        <v/>
      </c>
      <c r="J804" s="19" t="str">
        <f>IF([4]道具信息!J804="","",[4]道具信息!J804)</f>
        <v/>
      </c>
      <c r="K804" s="19" t="str">
        <f>IF([4]道具信息!K804="","",[4]道具信息!K804)</f>
        <v/>
      </c>
      <c r="L804" s="19" t="str">
        <f>IF([4]道具信息!L804="","",[4]道具信息!L804)</f>
        <v/>
      </c>
      <c r="M804" s="19" t="str">
        <f>IF([4]道具信息!M804="","",[4]道具信息!M804)</f>
        <v/>
      </c>
      <c r="N804" s="19" t="str">
        <f>IF([4]道具信息!N804="","",[4]道具信息!N804)</f>
        <v/>
      </c>
      <c r="O804" s="19" t="str">
        <f>IF([4]道具信息!O804="","",[4]道具信息!O804)</f>
        <v/>
      </c>
      <c r="P804" s="19" t="str">
        <f>IF([4]道具信息!P804="","",[4]道具信息!P804)</f>
        <v/>
      </c>
      <c r="Q804" s="19" t="str">
        <f>IF([4]道具信息!Q804="","",[4]道具信息!Q804)</f>
        <v/>
      </c>
      <c r="R804" s="19" t="str">
        <f>IF([4]道具信息!R804="","",[4]道具信息!R804)</f>
        <v/>
      </c>
      <c r="S804" s="19" t="str">
        <f>IF([4]道具信息!S804="","",[4]道具信息!S804)</f>
        <v/>
      </c>
      <c r="T804" s="19" t="str">
        <f>IF([4]道具信息!T804="","",[4]道具信息!T804)</f>
        <v/>
      </c>
      <c r="U804" s="19" t="str">
        <f>IF([4]道具信息!U804="","",[4]道具信息!U804)</f>
        <v/>
      </c>
      <c r="V804" s="19" t="str">
        <f>IF([4]道具信息!V804="","",[4]道具信息!V804)</f>
        <v/>
      </c>
      <c r="W804" s="19" t="str">
        <f>IF([4]道具信息!W804="","",[4]道具信息!W804)</f>
        <v/>
      </c>
      <c r="X804" s="19" t="str">
        <f>IF([4]道具信息!X804="","",[4]道具信息!X804)</f>
        <v/>
      </c>
      <c r="Y804" s="19" t="str">
        <f>IF([4]道具信息!Y804="","",[4]道具信息!Y804)</f>
        <v/>
      </c>
      <c r="Z804" s="19" t="str">
        <f>IF([4]道具信息!Z804="","",[4]道具信息!Z804)</f>
        <v/>
      </c>
    </row>
    <row r="805" spans="1:26" x14ac:dyDescent="0.15">
      <c r="A805" s="19" t="str">
        <f>IF([4]道具信息!A805="","",[4]道具信息!A805)</f>
        <v/>
      </c>
      <c r="B805" s="19" t="str">
        <f>IF([4]道具信息!B805="","",[4]道具信息!B805)</f>
        <v/>
      </c>
      <c r="C805" s="19" t="str">
        <f>IF([4]道具信息!C805="","",[4]道具信息!C805)</f>
        <v/>
      </c>
      <c r="D805" s="19" t="str">
        <f>IF([4]道具信息!D805="","",[4]道具信息!D805)</f>
        <v/>
      </c>
      <c r="E805" s="19" t="str">
        <f>IF([4]道具信息!E805="","",[4]道具信息!E805)</f>
        <v/>
      </c>
      <c r="F805" s="19" t="str">
        <f>IF([4]道具信息!F805="","",[4]道具信息!F805)</f>
        <v/>
      </c>
      <c r="G805" s="19" t="str">
        <f>IF([4]道具信息!G805="","",[4]道具信息!G805)</f>
        <v/>
      </c>
      <c r="H805" s="19" t="str">
        <f>IF([4]道具信息!H805="","",[4]道具信息!H805)</f>
        <v/>
      </c>
      <c r="I805" s="19" t="str">
        <f>IF([4]道具信息!I805="","",[4]道具信息!I805)</f>
        <v/>
      </c>
      <c r="J805" s="19" t="str">
        <f>IF([4]道具信息!J805="","",[4]道具信息!J805)</f>
        <v/>
      </c>
      <c r="K805" s="19" t="str">
        <f>IF([4]道具信息!K805="","",[4]道具信息!K805)</f>
        <v/>
      </c>
      <c r="L805" s="19" t="str">
        <f>IF([4]道具信息!L805="","",[4]道具信息!L805)</f>
        <v/>
      </c>
      <c r="M805" s="19" t="str">
        <f>IF([4]道具信息!M805="","",[4]道具信息!M805)</f>
        <v/>
      </c>
      <c r="N805" s="19" t="str">
        <f>IF([4]道具信息!N805="","",[4]道具信息!N805)</f>
        <v/>
      </c>
      <c r="O805" s="19" t="str">
        <f>IF([4]道具信息!O805="","",[4]道具信息!O805)</f>
        <v/>
      </c>
      <c r="P805" s="19" t="str">
        <f>IF([4]道具信息!P805="","",[4]道具信息!P805)</f>
        <v/>
      </c>
      <c r="Q805" s="19" t="str">
        <f>IF([4]道具信息!Q805="","",[4]道具信息!Q805)</f>
        <v/>
      </c>
      <c r="R805" s="19" t="str">
        <f>IF([4]道具信息!R805="","",[4]道具信息!R805)</f>
        <v/>
      </c>
      <c r="S805" s="19" t="str">
        <f>IF([4]道具信息!S805="","",[4]道具信息!S805)</f>
        <v/>
      </c>
      <c r="T805" s="19" t="str">
        <f>IF([4]道具信息!T805="","",[4]道具信息!T805)</f>
        <v/>
      </c>
      <c r="U805" s="19" t="str">
        <f>IF([4]道具信息!U805="","",[4]道具信息!U805)</f>
        <v/>
      </c>
      <c r="V805" s="19" t="str">
        <f>IF([4]道具信息!V805="","",[4]道具信息!V805)</f>
        <v/>
      </c>
      <c r="W805" s="19" t="str">
        <f>IF([4]道具信息!W805="","",[4]道具信息!W805)</f>
        <v/>
      </c>
      <c r="X805" s="19" t="str">
        <f>IF([4]道具信息!X805="","",[4]道具信息!X805)</f>
        <v/>
      </c>
      <c r="Y805" s="19" t="str">
        <f>IF([4]道具信息!Y805="","",[4]道具信息!Y805)</f>
        <v/>
      </c>
      <c r="Z805" s="19" t="str">
        <f>IF([4]道具信息!Z805="","",[4]道具信息!Z805)</f>
        <v/>
      </c>
    </row>
    <row r="806" spans="1:26" x14ac:dyDescent="0.15">
      <c r="A806" s="19" t="str">
        <f>IF([4]道具信息!A806="","",[4]道具信息!A806)</f>
        <v/>
      </c>
      <c r="B806" s="19" t="str">
        <f>IF([4]道具信息!B806="","",[4]道具信息!B806)</f>
        <v/>
      </c>
      <c r="C806" s="19" t="str">
        <f>IF([4]道具信息!C806="","",[4]道具信息!C806)</f>
        <v/>
      </c>
      <c r="D806" s="19" t="str">
        <f>IF([4]道具信息!D806="","",[4]道具信息!D806)</f>
        <v/>
      </c>
      <c r="E806" s="19" t="str">
        <f>IF([4]道具信息!E806="","",[4]道具信息!E806)</f>
        <v/>
      </c>
      <c r="F806" s="19" t="str">
        <f>IF([4]道具信息!F806="","",[4]道具信息!F806)</f>
        <v/>
      </c>
      <c r="G806" s="19" t="str">
        <f>IF([4]道具信息!G806="","",[4]道具信息!G806)</f>
        <v/>
      </c>
      <c r="H806" s="19" t="str">
        <f>IF([4]道具信息!H806="","",[4]道具信息!H806)</f>
        <v/>
      </c>
      <c r="I806" s="19" t="str">
        <f>IF([4]道具信息!I806="","",[4]道具信息!I806)</f>
        <v/>
      </c>
      <c r="J806" s="19" t="str">
        <f>IF([4]道具信息!J806="","",[4]道具信息!J806)</f>
        <v/>
      </c>
      <c r="K806" s="19" t="str">
        <f>IF([4]道具信息!K806="","",[4]道具信息!K806)</f>
        <v/>
      </c>
      <c r="L806" s="19" t="str">
        <f>IF([4]道具信息!L806="","",[4]道具信息!L806)</f>
        <v/>
      </c>
      <c r="M806" s="19" t="str">
        <f>IF([4]道具信息!M806="","",[4]道具信息!M806)</f>
        <v/>
      </c>
      <c r="N806" s="19" t="str">
        <f>IF([4]道具信息!N806="","",[4]道具信息!N806)</f>
        <v/>
      </c>
      <c r="O806" s="19" t="str">
        <f>IF([4]道具信息!O806="","",[4]道具信息!O806)</f>
        <v/>
      </c>
      <c r="P806" s="19" t="str">
        <f>IF([4]道具信息!P806="","",[4]道具信息!P806)</f>
        <v/>
      </c>
      <c r="Q806" s="19" t="str">
        <f>IF([4]道具信息!Q806="","",[4]道具信息!Q806)</f>
        <v/>
      </c>
      <c r="R806" s="19" t="str">
        <f>IF([4]道具信息!R806="","",[4]道具信息!R806)</f>
        <v/>
      </c>
      <c r="S806" s="19" t="str">
        <f>IF([4]道具信息!S806="","",[4]道具信息!S806)</f>
        <v/>
      </c>
      <c r="T806" s="19" t="str">
        <f>IF([4]道具信息!T806="","",[4]道具信息!T806)</f>
        <v/>
      </c>
      <c r="U806" s="19" t="str">
        <f>IF([4]道具信息!U806="","",[4]道具信息!U806)</f>
        <v/>
      </c>
      <c r="V806" s="19" t="str">
        <f>IF([4]道具信息!V806="","",[4]道具信息!V806)</f>
        <v/>
      </c>
      <c r="W806" s="19" t="str">
        <f>IF([4]道具信息!W806="","",[4]道具信息!W806)</f>
        <v/>
      </c>
      <c r="X806" s="19" t="str">
        <f>IF([4]道具信息!X806="","",[4]道具信息!X806)</f>
        <v/>
      </c>
      <c r="Y806" s="19" t="str">
        <f>IF([4]道具信息!Y806="","",[4]道具信息!Y806)</f>
        <v/>
      </c>
      <c r="Z806" s="19" t="str">
        <f>IF([4]道具信息!Z806="","",[4]道具信息!Z806)</f>
        <v/>
      </c>
    </row>
    <row r="807" spans="1:26" x14ac:dyDescent="0.15">
      <c r="A807" s="19" t="str">
        <f>IF([4]道具信息!A807="","",[4]道具信息!A807)</f>
        <v/>
      </c>
      <c r="B807" s="19" t="str">
        <f>IF([4]道具信息!B807="","",[4]道具信息!B807)</f>
        <v/>
      </c>
      <c r="C807" s="19" t="str">
        <f>IF([4]道具信息!C807="","",[4]道具信息!C807)</f>
        <v/>
      </c>
      <c r="D807" s="19" t="str">
        <f>IF([4]道具信息!D807="","",[4]道具信息!D807)</f>
        <v/>
      </c>
      <c r="E807" s="19" t="str">
        <f>IF([4]道具信息!E807="","",[4]道具信息!E807)</f>
        <v/>
      </c>
      <c r="F807" s="19" t="str">
        <f>IF([4]道具信息!F807="","",[4]道具信息!F807)</f>
        <v/>
      </c>
      <c r="G807" s="19" t="str">
        <f>IF([4]道具信息!G807="","",[4]道具信息!G807)</f>
        <v/>
      </c>
      <c r="H807" s="19" t="str">
        <f>IF([4]道具信息!H807="","",[4]道具信息!H807)</f>
        <v/>
      </c>
      <c r="I807" s="19" t="str">
        <f>IF([4]道具信息!I807="","",[4]道具信息!I807)</f>
        <v/>
      </c>
      <c r="J807" s="19" t="str">
        <f>IF([4]道具信息!J807="","",[4]道具信息!J807)</f>
        <v/>
      </c>
      <c r="K807" s="19" t="str">
        <f>IF([4]道具信息!K807="","",[4]道具信息!K807)</f>
        <v/>
      </c>
      <c r="L807" s="19" t="str">
        <f>IF([4]道具信息!L807="","",[4]道具信息!L807)</f>
        <v/>
      </c>
      <c r="M807" s="19" t="str">
        <f>IF([4]道具信息!M807="","",[4]道具信息!M807)</f>
        <v/>
      </c>
      <c r="N807" s="19" t="str">
        <f>IF([4]道具信息!N807="","",[4]道具信息!N807)</f>
        <v/>
      </c>
      <c r="O807" s="19" t="str">
        <f>IF([4]道具信息!O807="","",[4]道具信息!O807)</f>
        <v/>
      </c>
      <c r="P807" s="19" t="str">
        <f>IF([4]道具信息!P807="","",[4]道具信息!P807)</f>
        <v/>
      </c>
      <c r="Q807" s="19" t="str">
        <f>IF([4]道具信息!Q807="","",[4]道具信息!Q807)</f>
        <v/>
      </c>
      <c r="R807" s="19" t="str">
        <f>IF([4]道具信息!R807="","",[4]道具信息!R807)</f>
        <v/>
      </c>
      <c r="S807" s="19" t="str">
        <f>IF([4]道具信息!S807="","",[4]道具信息!S807)</f>
        <v/>
      </c>
      <c r="T807" s="19" t="str">
        <f>IF([4]道具信息!T807="","",[4]道具信息!T807)</f>
        <v/>
      </c>
      <c r="U807" s="19" t="str">
        <f>IF([4]道具信息!U807="","",[4]道具信息!U807)</f>
        <v/>
      </c>
      <c r="V807" s="19" t="str">
        <f>IF([4]道具信息!V807="","",[4]道具信息!V807)</f>
        <v/>
      </c>
      <c r="W807" s="19" t="str">
        <f>IF([4]道具信息!W807="","",[4]道具信息!W807)</f>
        <v/>
      </c>
      <c r="X807" s="19" t="str">
        <f>IF([4]道具信息!X807="","",[4]道具信息!X807)</f>
        <v/>
      </c>
      <c r="Y807" s="19" t="str">
        <f>IF([4]道具信息!Y807="","",[4]道具信息!Y807)</f>
        <v/>
      </c>
      <c r="Z807" s="19" t="str">
        <f>IF([4]道具信息!Z807="","",[4]道具信息!Z807)</f>
        <v/>
      </c>
    </row>
    <row r="808" spans="1:26" x14ac:dyDescent="0.15">
      <c r="A808" s="19" t="str">
        <f>IF([4]道具信息!A808="","",[4]道具信息!A808)</f>
        <v/>
      </c>
      <c r="B808" s="19" t="str">
        <f>IF([4]道具信息!B808="","",[4]道具信息!B808)</f>
        <v/>
      </c>
      <c r="C808" s="19" t="str">
        <f>IF([4]道具信息!C808="","",[4]道具信息!C808)</f>
        <v/>
      </c>
      <c r="D808" s="19" t="str">
        <f>IF([4]道具信息!D808="","",[4]道具信息!D808)</f>
        <v/>
      </c>
      <c r="E808" s="19" t="str">
        <f>IF([4]道具信息!E808="","",[4]道具信息!E808)</f>
        <v/>
      </c>
      <c r="F808" s="19" t="str">
        <f>IF([4]道具信息!F808="","",[4]道具信息!F808)</f>
        <v/>
      </c>
      <c r="G808" s="19" t="str">
        <f>IF([4]道具信息!G808="","",[4]道具信息!G808)</f>
        <v/>
      </c>
      <c r="H808" s="19" t="str">
        <f>IF([4]道具信息!H808="","",[4]道具信息!H808)</f>
        <v/>
      </c>
      <c r="I808" s="19" t="str">
        <f>IF([4]道具信息!I808="","",[4]道具信息!I808)</f>
        <v/>
      </c>
      <c r="J808" s="19" t="str">
        <f>IF([4]道具信息!J808="","",[4]道具信息!J808)</f>
        <v/>
      </c>
      <c r="K808" s="19" t="str">
        <f>IF([4]道具信息!K808="","",[4]道具信息!K808)</f>
        <v/>
      </c>
      <c r="L808" s="19" t="str">
        <f>IF([4]道具信息!L808="","",[4]道具信息!L808)</f>
        <v/>
      </c>
      <c r="M808" s="19" t="str">
        <f>IF([4]道具信息!M808="","",[4]道具信息!M808)</f>
        <v/>
      </c>
      <c r="N808" s="19" t="str">
        <f>IF([4]道具信息!N808="","",[4]道具信息!N808)</f>
        <v/>
      </c>
      <c r="O808" s="19" t="str">
        <f>IF([4]道具信息!O808="","",[4]道具信息!O808)</f>
        <v/>
      </c>
      <c r="P808" s="19" t="str">
        <f>IF([4]道具信息!P808="","",[4]道具信息!P808)</f>
        <v/>
      </c>
      <c r="Q808" s="19" t="str">
        <f>IF([4]道具信息!Q808="","",[4]道具信息!Q808)</f>
        <v/>
      </c>
      <c r="R808" s="19" t="str">
        <f>IF([4]道具信息!R808="","",[4]道具信息!R808)</f>
        <v/>
      </c>
      <c r="S808" s="19" t="str">
        <f>IF([4]道具信息!S808="","",[4]道具信息!S808)</f>
        <v/>
      </c>
      <c r="T808" s="19" t="str">
        <f>IF([4]道具信息!T808="","",[4]道具信息!T808)</f>
        <v/>
      </c>
      <c r="U808" s="19" t="str">
        <f>IF([4]道具信息!U808="","",[4]道具信息!U808)</f>
        <v/>
      </c>
      <c r="V808" s="19" t="str">
        <f>IF([4]道具信息!V808="","",[4]道具信息!V808)</f>
        <v/>
      </c>
      <c r="W808" s="19" t="str">
        <f>IF([4]道具信息!W808="","",[4]道具信息!W808)</f>
        <v/>
      </c>
      <c r="X808" s="19" t="str">
        <f>IF([4]道具信息!X808="","",[4]道具信息!X808)</f>
        <v/>
      </c>
      <c r="Y808" s="19" t="str">
        <f>IF([4]道具信息!Y808="","",[4]道具信息!Y808)</f>
        <v/>
      </c>
      <c r="Z808" s="19" t="str">
        <f>IF([4]道具信息!Z808="","",[4]道具信息!Z808)</f>
        <v/>
      </c>
    </row>
    <row r="809" spans="1:26" x14ac:dyDescent="0.15">
      <c r="A809" s="19" t="str">
        <f>IF([4]道具信息!A809="","",[4]道具信息!A809)</f>
        <v/>
      </c>
      <c r="B809" s="19" t="str">
        <f>IF([4]道具信息!B809="","",[4]道具信息!B809)</f>
        <v/>
      </c>
      <c r="C809" s="19" t="str">
        <f>IF([4]道具信息!C809="","",[4]道具信息!C809)</f>
        <v/>
      </c>
      <c r="D809" s="19" t="str">
        <f>IF([4]道具信息!D809="","",[4]道具信息!D809)</f>
        <v/>
      </c>
      <c r="E809" s="19" t="str">
        <f>IF([4]道具信息!E809="","",[4]道具信息!E809)</f>
        <v/>
      </c>
      <c r="F809" s="19" t="str">
        <f>IF([4]道具信息!F809="","",[4]道具信息!F809)</f>
        <v/>
      </c>
      <c r="G809" s="19" t="str">
        <f>IF([4]道具信息!G809="","",[4]道具信息!G809)</f>
        <v/>
      </c>
      <c r="H809" s="19" t="str">
        <f>IF([4]道具信息!H809="","",[4]道具信息!H809)</f>
        <v/>
      </c>
      <c r="I809" s="19" t="str">
        <f>IF([4]道具信息!I809="","",[4]道具信息!I809)</f>
        <v/>
      </c>
      <c r="J809" s="19" t="str">
        <f>IF([4]道具信息!J809="","",[4]道具信息!J809)</f>
        <v/>
      </c>
      <c r="K809" s="19" t="str">
        <f>IF([4]道具信息!K809="","",[4]道具信息!K809)</f>
        <v/>
      </c>
      <c r="L809" s="19" t="str">
        <f>IF([4]道具信息!L809="","",[4]道具信息!L809)</f>
        <v/>
      </c>
      <c r="M809" s="19" t="str">
        <f>IF([4]道具信息!M809="","",[4]道具信息!M809)</f>
        <v/>
      </c>
      <c r="N809" s="19" t="str">
        <f>IF([4]道具信息!N809="","",[4]道具信息!N809)</f>
        <v/>
      </c>
      <c r="O809" s="19" t="str">
        <f>IF([4]道具信息!O809="","",[4]道具信息!O809)</f>
        <v/>
      </c>
      <c r="P809" s="19" t="str">
        <f>IF([4]道具信息!P809="","",[4]道具信息!P809)</f>
        <v/>
      </c>
      <c r="Q809" s="19" t="str">
        <f>IF([4]道具信息!Q809="","",[4]道具信息!Q809)</f>
        <v/>
      </c>
      <c r="R809" s="19" t="str">
        <f>IF([4]道具信息!R809="","",[4]道具信息!R809)</f>
        <v/>
      </c>
      <c r="S809" s="19" t="str">
        <f>IF([4]道具信息!S809="","",[4]道具信息!S809)</f>
        <v/>
      </c>
      <c r="T809" s="19" t="str">
        <f>IF([4]道具信息!T809="","",[4]道具信息!T809)</f>
        <v/>
      </c>
      <c r="U809" s="19" t="str">
        <f>IF([4]道具信息!U809="","",[4]道具信息!U809)</f>
        <v/>
      </c>
      <c r="V809" s="19" t="str">
        <f>IF([4]道具信息!V809="","",[4]道具信息!V809)</f>
        <v/>
      </c>
      <c r="W809" s="19" t="str">
        <f>IF([4]道具信息!W809="","",[4]道具信息!W809)</f>
        <v/>
      </c>
      <c r="X809" s="19" t="str">
        <f>IF([4]道具信息!X809="","",[4]道具信息!X809)</f>
        <v/>
      </c>
      <c r="Y809" s="19" t="str">
        <f>IF([4]道具信息!Y809="","",[4]道具信息!Y809)</f>
        <v/>
      </c>
      <c r="Z809" s="19" t="str">
        <f>IF([4]道具信息!Z809="","",[4]道具信息!Z809)</f>
        <v/>
      </c>
    </row>
    <row r="810" spans="1:26" x14ac:dyDescent="0.15">
      <c r="A810" s="19" t="str">
        <f>IF([4]道具信息!A810="","",[4]道具信息!A810)</f>
        <v/>
      </c>
      <c r="B810" s="19" t="str">
        <f>IF([4]道具信息!B810="","",[4]道具信息!B810)</f>
        <v/>
      </c>
      <c r="C810" s="19" t="str">
        <f>IF([4]道具信息!C810="","",[4]道具信息!C810)</f>
        <v/>
      </c>
      <c r="D810" s="19" t="str">
        <f>IF([4]道具信息!D810="","",[4]道具信息!D810)</f>
        <v/>
      </c>
      <c r="E810" s="19" t="str">
        <f>IF([4]道具信息!E810="","",[4]道具信息!E810)</f>
        <v/>
      </c>
      <c r="F810" s="19" t="str">
        <f>IF([4]道具信息!F810="","",[4]道具信息!F810)</f>
        <v/>
      </c>
      <c r="G810" s="19" t="str">
        <f>IF([4]道具信息!G810="","",[4]道具信息!G810)</f>
        <v/>
      </c>
      <c r="H810" s="19" t="str">
        <f>IF([4]道具信息!H810="","",[4]道具信息!H810)</f>
        <v/>
      </c>
      <c r="I810" s="19" t="str">
        <f>IF([4]道具信息!I810="","",[4]道具信息!I810)</f>
        <v/>
      </c>
      <c r="J810" s="19" t="str">
        <f>IF([4]道具信息!J810="","",[4]道具信息!J810)</f>
        <v/>
      </c>
      <c r="K810" s="19" t="str">
        <f>IF([4]道具信息!K810="","",[4]道具信息!K810)</f>
        <v/>
      </c>
      <c r="L810" s="19" t="str">
        <f>IF([4]道具信息!L810="","",[4]道具信息!L810)</f>
        <v/>
      </c>
      <c r="M810" s="19" t="str">
        <f>IF([4]道具信息!M810="","",[4]道具信息!M810)</f>
        <v/>
      </c>
      <c r="N810" s="19" t="str">
        <f>IF([4]道具信息!N810="","",[4]道具信息!N810)</f>
        <v/>
      </c>
      <c r="O810" s="19" t="str">
        <f>IF([4]道具信息!O810="","",[4]道具信息!O810)</f>
        <v/>
      </c>
      <c r="P810" s="19" t="str">
        <f>IF([4]道具信息!P810="","",[4]道具信息!P810)</f>
        <v/>
      </c>
      <c r="Q810" s="19" t="str">
        <f>IF([4]道具信息!Q810="","",[4]道具信息!Q810)</f>
        <v/>
      </c>
      <c r="R810" s="19" t="str">
        <f>IF([4]道具信息!R810="","",[4]道具信息!R810)</f>
        <v/>
      </c>
      <c r="S810" s="19" t="str">
        <f>IF([4]道具信息!S810="","",[4]道具信息!S810)</f>
        <v/>
      </c>
      <c r="T810" s="19" t="str">
        <f>IF([4]道具信息!T810="","",[4]道具信息!T810)</f>
        <v/>
      </c>
      <c r="U810" s="19" t="str">
        <f>IF([4]道具信息!U810="","",[4]道具信息!U810)</f>
        <v/>
      </c>
      <c r="V810" s="19" t="str">
        <f>IF([4]道具信息!V810="","",[4]道具信息!V810)</f>
        <v/>
      </c>
      <c r="W810" s="19" t="str">
        <f>IF([4]道具信息!W810="","",[4]道具信息!W810)</f>
        <v/>
      </c>
      <c r="X810" s="19" t="str">
        <f>IF([4]道具信息!X810="","",[4]道具信息!X810)</f>
        <v/>
      </c>
      <c r="Y810" s="19" t="str">
        <f>IF([4]道具信息!Y810="","",[4]道具信息!Y810)</f>
        <v/>
      </c>
      <c r="Z810" s="19" t="str">
        <f>IF([4]道具信息!Z810="","",[4]道具信息!Z810)</f>
        <v/>
      </c>
    </row>
    <row r="811" spans="1:26" x14ac:dyDescent="0.15">
      <c r="A811" s="19" t="str">
        <f>IF([4]道具信息!A811="","",[4]道具信息!A811)</f>
        <v/>
      </c>
      <c r="B811" s="19" t="str">
        <f>IF([4]道具信息!B811="","",[4]道具信息!B811)</f>
        <v/>
      </c>
      <c r="C811" s="19" t="str">
        <f>IF([4]道具信息!C811="","",[4]道具信息!C811)</f>
        <v/>
      </c>
      <c r="D811" s="19" t="str">
        <f>IF([4]道具信息!D811="","",[4]道具信息!D811)</f>
        <v/>
      </c>
      <c r="E811" s="19" t="str">
        <f>IF([4]道具信息!E811="","",[4]道具信息!E811)</f>
        <v/>
      </c>
      <c r="F811" s="19" t="str">
        <f>IF([4]道具信息!F811="","",[4]道具信息!F811)</f>
        <v/>
      </c>
      <c r="G811" s="19" t="str">
        <f>IF([4]道具信息!G811="","",[4]道具信息!G811)</f>
        <v/>
      </c>
      <c r="H811" s="19" t="str">
        <f>IF([4]道具信息!H811="","",[4]道具信息!H811)</f>
        <v/>
      </c>
      <c r="I811" s="19" t="str">
        <f>IF([4]道具信息!I811="","",[4]道具信息!I811)</f>
        <v/>
      </c>
      <c r="J811" s="19" t="str">
        <f>IF([4]道具信息!J811="","",[4]道具信息!J811)</f>
        <v/>
      </c>
      <c r="K811" s="19" t="str">
        <f>IF([4]道具信息!K811="","",[4]道具信息!K811)</f>
        <v/>
      </c>
      <c r="L811" s="19" t="str">
        <f>IF([4]道具信息!L811="","",[4]道具信息!L811)</f>
        <v/>
      </c>
      <c r="M811" s="19" t="str">
        <f>IF([4]道具信息!M811="","",[4]道具信息!M811)</f>
        <v/>
      </c>
      <c r="N811" s="19" t="str">
        <f>IF([4]道具信息!N811="","",[4]道具信息!N811)</f>
        <v/>
      </c>
      <c r="O811" s="19" t="str">
        <f>IF([4]道具信息!O811="","",[4]道具信息!O811)</f>
        <v/>
      </c>
      <c r="P811" s="19" t="str">
        <f>IF([4]道具信息!P811="","",[4]道具信息!P811)</f>
        <v/>
      </c>
      <c r="Q811" s="19" t="str">
        <f>IF([4]道具信息!Q811="","",[4]道具信息!Q811)</f>
        <v/>
      </c>
      <c r="R811" s="19" t="str">
        <f>IF([4]道具信息!R811="","",[4]道具信息!R811)</f>
        <v/>
      </c>
      <c r="S811" s="19" t="str">
        <f>IF([4]道具信息!S811="","",[4]道具信息!S811)</f>
        <v/>
      </c>
      <c r="T811" s="19" t="str">
        <f>IF([4]道具信息!T811="","",[4]道具信息!T811)</f>
        <v/>
      </c>
      <c r="U811" s="19" t="str">
        <f>IF([4]道具信息!U811="","",[4]道具信息!U811)</f>
        <v/>
      </c>
      <c r="V811" s="19" t="str">
        <f>IF([4]道具信息!V811="","",[4]道具信息!V811)</f>
        <v/>
      </c>
      <c r="W811" s="19" t="str">
        <f>IF([4]道具信息!W811="","",[4]道具信息!W811)</f>
        <v/>
      </c>
      <c r="X811" s="19" t="str">
        <f>IF([4]道具信息!X811="","",[4]道具信息!X811)</f>
        <v/>
      </c>
      <c r="Y811" s="19" t="str">
        <f>IF([4]道具信息!Y811="","",[4]道具信息!Y811)</f>
        <v/>
      </c>
      <c r="Z811" s="19" t="str">
        <f>IF([4]道具信息!Z811="","",[4]道具信息!Z811)</f>
        <v/>
      </c>
    </row>
    <row r="812" spans="1:26" x14ac:dyDescent="0.15">
      <c r="A812" s="19" t="str">
        <f>IF([4]道具信息!A812="","",[4]道具信息!A812)</f>
        <v/>
      </c>
      <c r="B812" s="19" t="str">
        <f>IF([4]道具信息!B812="","",[4]道具信息!B812)</f>
        <v/>
      </c>
      <c r="C812" s="19" t="str">
        <f>IF([4]道具信息!C812="","",[4]道具信息!C812)</f>
        <v/>
      </c>
      <c r="D812" s="19" t="str">
        <f>IF([4]道具信息!D812="","",[4]道具信息!D812)</f>
        <v/>
      </c>
      <c r="E812" s="19" t="str">
        <f>IF([4]道具信息!E812="","",[4]道具信息!E812)</f>
        <v/>
      </c>
      <c r="F812" s="19" t="str">
        <f>IF([4]道具信息!F812="","",[4]道具信息!F812)</f>
        <v/>
      </c>
      <c r="G812" s="19" t="str">
        <f>IF([4]道具信息!G812="","",[4]道具信息!G812)</f>
        <v/>
      </c>
      <c r="H812" s="19" t="str">
        <f>IF([4]道具信息!H812="","",[4]道具信息!H812)</f>
        <v/>
      </c>
      <c r="I812" s="19" t="str">
        <f>IF([4]道具信息!I812="","",[4]道具信息!I812)</f>
        <v/>
      </c>
      <c r="J812" s="19" t="str">
        <f>IF([4]道具信息!J812="","",[4]道具信息!J812)</f>
        <v/>
      </c>
      <c r="K812" s="19" t="str">
        <f>IF([4]道具信息!K812="","",[4]道具信息!K812)</f>
        <v/>
      </c>
      <c r="L812" s="19" t="str">
        <f>IF([4]道具信息!L812="","",[4]道具信息!L812)</f>
        <v/>
      </c>
      <c r="M812" s="19" t="str">
        <f>IF([4]道具信息!M812="","",[4]道具信息!M812)</f>
        <v/>
      </c>
      <c r="N812" s="19" t="str">
        <f>IF([4]道具信息!N812="","",[4]道具信息!N812)</f>
        <v/>
      </c>
      <c r="O812" s="19" t="str">
        <f>IF([4]道具信息!O812="","",[4]道具信息!O812)</f>
        <v/>
      </c>
      <c r="P812" s="19" t="str">
        <f>IF([4]道具信息!P812="","",[4]道具信息!P812)</f>
        <v/>
      </c>
      <c r="Q812" s="19" t="str">
        <f>IF([4]道具信息!Q812="","",[4]道具信息!Q812)</f>
        <v/>
      </c>
      <c r="R812" s="19" t="str">
        <f>IF([4]道具信息!R812="","",[4]道具信息!R812)</f>
        <v/>
      </c>
      <c r="S812" s="19" t="str">
        <f>IF([4]道具信息!S812="","",[4]道具信息!S812)</f>
        <v/>
      </c>
      <c r="T812" s="19" t="str">
        <f>IF([4]道具信息!T812="","",[4]道具信息!T812)</f>
        <v/>
      </c>
      <c r="U812" s="19" t="str">
        <f>IF([4]道具信息!U812="","",[4]道具信息!U812)</f>
        <v/>
      </c>
      <c r="V812" s="19" t="str">
        <f>IF([4]道具信息!V812="","",[4]道具信息!V812)</f>
        <v/>
      </c>
      <c r="W812" s="19" t="str">
        <f>IF([4]道具信息!W812="","",[4]道具信息!W812)</f>
        <v/>
      </c>
      <c r="X812" s="19" t="str">
        <f>IF([4]道具信息!X812="","",[4]道具信息!X812)</f>
        <v/>
      </c>
      <c r="Y812" s="19" t="str">
        <f>IF([4]道具信息!Y812="","",[4]道具信息!Y812)</f>
        <v/>
      </c>
      <c r="Z812" s="19" t="str">
        <f>IF([4]道具信息!Z812="","",[4]道具信息!Z812)</f>
        <v/>
      </c>
    </row>
    <row r="813" spans="1:26" x14ac:dyDescent="0.15">
      <c r="A813" s="19" t="str">
        <f>IF([4]道具信息!A813="","",[4]道具信息!A813)</f>
        <v/>
      </c>
      <c r="B813" s="19" t="str">
        <f>IF([4]道具信息!B813="","",[4]道具信息!B813)</f>
        <v/>
      </c>
      <c r="C813" s="19" t="str">
        <f>IF([4]道具信息!C813="","",[4]道具信息!C813)</f>
        <v/>
      </c>
      <c r="D813" s="19" t="str">
        <f>IF([4]道具信息!D813="","",[4]道具信息!D813)</f>
        <v/>
      </c>
      <c r="E813" s="19" t="str">
        <f>IF([4]道具信息!E813="","",[4]道具信息!E813)</f>
        <v/>
      </c>
      <c r="F813" s="19" t="str">
        <f>IF([4]道具信息!F813="","",[4]道具信息!F813)</f>
        <v/>
      </c>
      <c r="G813" s="19" t="str">
        <f>IF([4]道具信息!G813="","",[4]道具信息!G813)</f>
        <v/>
      </c>
      <c r="H813" s="19" t="str">
        <f>IF([4]道具信息!H813="","",[4]道具信息!H813)</f>
        <v/>
      </c>
      <c r="I813" s="19" t="str">
        <f>IF([4]道具信息!I813="","",[4]道具信息!I813)</f>
        <v/>
      </c>
      <c r="J813" s="19" t="str">
        <f>IF([4]道具信息!J813="","",[4]道具信息!J813)</f>
        <v/>
      </c>
      <c r="K813" s="19" t="str">
        <f>IF([4]道具信息!K813="","",[4]道具信息!K813)</f>
        <v/>
      </c>
      <c r="L813" s="19" t="str">
        <f>IF([4]道具信息!L813="","",[4]道具信息!L813)</f>
        <v/>
      </c>
      <c r="M813" s="19" t="str">
        <f>IF([4]道具信息!M813="","",[4]道具信息!M813)</f>
        <v/>
      </c>
      <c r="N813" s="19" t="str">
        <f>IF([4]道具信息!N813="","",[4]道具信息!N813)</f>
        <v/>
      </c>
      <c r="O813" s="19" t="str">
        <f>IF([4]道具信息!O813="","",[4]道具信息!O813)</f>
        <v/>
      </c>
      <c r="P813" s="19" t="str">
        <f>IF([4]道具信息!P813="","",[4]道具信息!P813)</f>
        <v/>
      </c>
      <c r="Q813" s="19" t="str">
        <f>IF([4]道具信息!Q813="","",[4]道具信息!Q813)</f>
        <v/>
      </c>
      <c r="R813" s="19" t="str">
        <f>IF([4]道具信息!R813="","",[4]道具信息!R813)</f>
        <v/>
      </c>
      <c r="S813" s="19" t="str">
        <f>IF([4]道具信息!S813="","",[4]道具信息!S813)</f>
        <v/>
      </c>
      <c r="T813" s="19" t="str">
        <f>IF([4]道具信息!T813="","",[4]道具信息!T813)</f>
        <v/>
      </c>
      <c r="U813" s="19" t="str">
        <f>IF([4]道具信息!U813="","",[4]道具信息!U813)</f>
        <v/>
      </c>
      <c r="V813" s="19" t="str">
        <f>IF([4]道具信息!V813="","",[4]道具信息!V813)</f>
        <v/>
      </c>
      <c r="W813" s="19" t="str">
        <f>IF([4]道具信息!W813="","",[4]道具信息!W813)</f>
        <v/>
      </c>
      <c r="X813" s="19" t="str">
        <f>IF([4]道具信息!X813="","",[4]道具信息!X813)</f>
        <v/>
      </c>
      <c r="Y813" s="19" t="str">
        <f>IF([4]道具信息!Y813="","",[4]道具信息!Y813)</f>
        <v/>
      </c>
      <c r="Z813" s="19" t="str">
        <f>IF([4]道具信息!Z813="","",[4]道具信息!Z813)</f>
        <v/>
      </c>
    </row>
    <row r="814" spans="1:26" x14ac:dyDescent="0.15">
      <c r="A814" s="19" t="str">
        <f>IF([4]道具信息!A814="","",[4]道具信息!A814)</f>
        <v/>
      </c>
      <c r="B814" s="19" t="str">
        <f>IF([4]道具信息!B814="","",[4]道具信息!B814)</f>
        <v/>
      </c>
      <c r="C814" s="19" t="str">
        <f>IF([4]道具信息!C814="","",[4]道具信息!C814)</f>
        <v/>
      </c>
      <c r="D814" s="19" t="str">
        <f>IF([4]道具信息!D814="","",[4]道具信息!D814)</f>
        <v/>
      </c>
      <c r="E814" s="19" t="str">
        <f>IF([4]道具信息!E814="","",[4]道具信息!E814)</f>
        <v/>
      </c>
      <c r="F814" s="19" t="str">
        <f>IF([4]道具信息!F814="","",[4]道具信息!F814)</f>
        <v/>
      </c>
      <c r="G814" s="19" t="str">
        <f>IF([4]道具信息!G814="","",[4]道具信息!G814)</f>
        <v/>
      </c>
      <c r="H814" s="19" t="str">
        <f>IF([4]道具信息!H814="","",[4]道具信息!H814)</f>
        <v/>
      </c>
      <c r="I814" s="19" t="str">
        <f>IF([4]道具信息!I814="","",[4]道具信息!I814)</f>
        <v/>
      </c>
      <c r="J814" s="19" t="str">
        <f>IF([4]道具信息!J814="","",[4]道具信息!J814)</f>
        <v/>
      </c>
      <c r="K814" s="19" t="str">
        <f>IF([4]道具信息!K814="","",[4]道具信息!K814)</f>
        <v/>
      </c>
      <c r="L814" s="19" t="str">
        <f>IF([4]道具信息!L814="","",[4]道具信息!L814)</f>
        <v/>
      </c>
      <c r="M814" s="19" t="str">
        <f>IF([4]道具信息!M814="","",[4]道具信息!M814)</f>
        <v/>
      </c>
      <c r="N814" s="19" t="str">
        <f>IF([4]道具信息!N814="","",[4]道具信息!N814)</f>
        <v/>
      </c>
      <c r="O814" s="19" t="str">
        <f>IF([4]道具信息!O814="","",[4]道具信息!O814)</f>
        <v/>
      </c>
      <c r="P814" s="19" t="str">
        <f>IF([4]道具信息!P814="","",[4]道具信息!P814)</f>
        <v/>
      </c>
      <c r="Q814" s="19" t="str">
        <f>IF([4]道具信息!Q814="","",[4]道具信息!Q814)</f>
        <v/>
      </c>
      <c r="R814" s="19" t="str">
        <f>IF([4]道具信息!R814="","",[4]道具信息!R814)</f>
        <v/>
      </c>
      <c r="S814" s="19" t="str">
        <f>IF([4]道具信息!S814="","",[4]道具信息!S814)</f>
        <v/>
      </c>
      <c r="T814" s="19" t="str">
        <f>IF([4]道具信息!T814="","",[4]道具信息!T814)</f>
        <v/>
      </c>
      <c r="U814" s="19" t="str">
        <f>IF([4]道具信息!U814="","",[4]道具信息!U814)</f>
        <v/>
      </c>
      <c r="V814" s="19" t="str">
        <f>IF([4]道具信息!V814="","",[4]道具信息!V814)</f>
        <v/>
      </c>
      <c r="W814" s="19" t="str">
        <f>IF([4]道具信息!W814="","",[4]道具信息!W814)</f>
        <v/>
      </c>
      <c r="X814" s="19" t="str">
        <f>IF([4]道具信息!X814="","",[4]道具信息!X814)</f>
        <v/>
      </c>
      <c r="Y814" s="19" t="str">
        <f>IF([4]道具信息!Y814="","",[4]道具信息!Y814)</f>
        <v/>
      </c>
      <c r="Z814" s="19" t="str">
        <f>IF([4]道具信息!Z814="","",[4]道具信息!Z814)</f>
        <v/>
      </c>
    </row>
    <row r="815" spans="1:26" x14ac:dyDescent="0.15">
      <c r="A815" s="19" t="str">
        <f>IF([4]道具信息!A815="","",[4]道具信息!A815)</f>
        <v/>
      </c>
      <c r="B815" s="19" t="str">
        <f>IF([4]道具信息!B815="","",[4]道具信息!B815)</f>
        <v/>
      </c>
      <c r="C815" s="19" t="str">
        <f>IF([4]道具信息!C815="","",[4]道具信息!C815)</f>
        <v/>
      </c>
      <c r="D815" s="19" t="str">
        <f>IF([4]道具信息!D815="","",[4]道具信息!D815)</f>
        <v/>
      </c>
      <c r="E815" s="19" t="str">
        <f>IF([4]道具信息!E815="","",[4]道具信息!E815)</f>
        <v/>
      </c>
      <c r="F815" s="19" t="str">
        <f>IF([4]道具信息!F815="","",[4]道具信息!F815)</f>
        <v/>
      </c>
      <c r="G815" s="19" t="str">
        <f>IF([4]道具信息!G815="","",[4]道具信息!G815)</f>
        <v/>
      </c>
      <c r="H815" s="19" t="str">
        <f>IF([4]道具信息!H815="","",[4]道具信息!H815)</f>
        <v/>
      </c>
      <c r="I815" s="19" t="str">
        <f>IF([4]道具信息!I815="","",[4]道具信息!I815)</f>
        <v/>
      </c>
      <c r="J815" s="19" t="str">
        <f>IF([4]道具信息!J815="","",[4]道具信息!J815)</f>
        <v/>
      </c>
      <c r="K815" s="19" t="str">
        <f>IF([4]道具信息!K815="","",[4]道具信息!K815)</f>
        <v/>
      </c>
      <c r="L815" s="19" t="str">
        <f>IF([4]道具信息!L815="","",[4]道具信息!L815)</f>
        <v/>
      </c>
      <c r="M815" s="19" t="str">
        <f>IF([4]道具信息!M815="","",[4]道具信息!M815)</f>
        <v/>
      </c>
      <c r="N815" s="19" t="str">
        <f>IF([4]道具信息!N815="","",[4]道具信息!N815)</f>
        <v/>
      </c>
      <c r="O815" s="19" t="str">
        <f>IF([4]道具信息!O815="","",[4]道具信息!O815)</f>
        <v/>
      </c>
      <c r="P815" s="19" t="str">
        <f>IF([4]道具信息!P815="","",[4]道具信息!P815)</f>
        <v/>
      </c>
      <c r="Q815" s="19" t="str">
        <f>IF([4]道具信息!Q815="","",[4]道具信息!Q815)</f>
        <v/>
      </c>
      <c r="R815" s="19" t="str">
        <f>IF([4]道具信息!R815="","",[4]道具信息!R815)</f>
        <v/>
      </c>
      <c r="S815" s="19" t="str">
        <f>IF([4]道具信息!S815="","",[4]道具信息!S815)</f>
        <v/>
      </c>
      <c r="T815" s="19" t="str">
        <f>IF([4]道具信息!T815="","",[4]道具信息!T815)</f>
        <v/>
      </c>
      <c r="U815" s="19" t="str">
        <f>IF([4]道具信息!U815="","",[4]道具信息!U815)</f>
        <v/>
      </c>
      <c r="V815" s="19" t="str">
        <f>IF([4]道具信息!V815="","",[4]道具信息!V815)</f>
        <v/>
      </c>
      <c r="W815" s="19" t="str">
        <f>IF([4]道具信息!W815="","",[4]道具信息!W815)</f>
        <v/>
      </c>
      <c r="X815" s="19" t="str">
        <f>IF([4]道具信息!X815="","",[4]道具信息!X815)</f>
        <v/>
      </c>
      <c r="Y815" s="19" t="str">
        <f>IF([4]道具信息!Y815="","",[4]道具信息!Y815)</f>
        <v/>
      </c>
      <c r="Z815" s="19" t="str">
        <f>IF([4]道具信息!Z815="","",[4]道具信息!Z815)</f>
        <v/>
      </c>
    </row>
    <row r="816" spans="1:26" x14ac:dyDescent="0.15">
      <c r="A816" s="19" t="str">
        <f>IF([4]道具信息!A816="","",[4]道具信息!A816)</f>
        <v/>
      </c>
      <c r="B816" s="19" t="str">
        <f>IF([4]道具信息!B816="","",[4]道具信息!B816)</f>
        <v/>
      </c>
      <c r="C816" s="19" t="str">
        <f>IF([4]道具信息!C816="","",[4]道具信息!C816)</f>
        <v/>
      </c>
      <c r="D816" s="19" t="str">
        <f>IF([4]道具信息!D816="","",[4]道具信息!D816)</f>
        <v/>
      </c>
      <c r="E816" s="19" t="str">
        <f>IF([4]道具信息!E816="","",[4]道具信息!E816)</f>
        <v/>
      </c>
      <c r="F816" s="19" t="str">
        <f>IF([4]道具信息!F816="","",[4]道具信息!F816)</f>
        <v/>
      </c>
      <c r="G816" s="19" t="str">
        <f>IF([4]道具信息!G816="","",[4]道具信息!G816)</f>
        <v/>
      </c>
      <c r="H816" s="19" t="str">
        <f>IF([4]道具信息!H816="","",[4]道具信息!H816)</f>
        <v/>
      </c>
      <c r="I816" s="19" t="str">
        <f>IF([4]道具信息!I816="","",[4]道具信息!I816)</f>
        <v/>
      </c>
      <c r="J816" s="19" t="str">
        <f>IF([4]道具信息!J816="","",[4]道具信息!J816)</f>
        <v/>
      </c>
      <c r="K816" s="19" t="str">
        <f>IF([4]道具信息!K816="","",[4]道具信息!K816)</f>
        <v/>
      </c>
      <c r="L816" s="19" t="str">
        <f>IF([4]道具信息!L816="","",[4]道具信息!L816)</f>
        <v/>
      </c>
      <c r="M816" s="19" t="str">
        <f>IF([4]道具信息!M816="","",[4]道具信息!M816)</f>
        <v/>
      </c>
      <c r="N816" s="19" t="str">
        <f>IF([4]道具信息!N816="","",[4]道具信息!N816)</f>
        <v/>
      </c>
      <c r="O816" s="19" t="str">
        <f>IF([4]道具信息!O816="","",[4]道具信息!O816)</f>
        <v/>
      </c>
      <c r="P816" s="19" t="str">
        <f>IF([4]道具信息!P816="","",[4]道具信息!P816)</f>
        <v/>
      </c>
      <c r="Q816" s="19" t="str">
        <f>IF([4]道具信息!Q816="","",[4]道具信息!Q816)</f>
        <v/>
      </c>
      <c r="R816" s="19" t="str">
        <f>IF([4]道具信息!R816="","",[4]道具信息!R816)</f>
        <v/>
      </c>
      <c r="S816" s="19" t="str">
        <f>IF([4]道具信息!S816="","",[4]道具信息!S816)</f>
        <v/>
      </c>
      <c r="T816" s="19" t="str">
        <f>IF([4]道具信息!T816="","",[4]道具信息!T816)</f>
        <v/>
      </c>
      <c r="U816" s="19" t="str">
        <f>IF([4]道具信息!U816="","",[4]道具信息!U816)</f>
        <v/>
      </c>
      <c r="V816" s="19" t="str">
        <f>IF([4]道具信息!V816="","",[4]道具信息!V816)</f>
        <v/>
      </c>
      <c r="W816" s="19" t="str">
        <f>IF([4]道具信息!W816="","",[4]道具信息!W816)</f>
        <v/>
      </c>
      <c r="X816" s="19" t="str">
        <f>IF([4]道具信息!X816="","",[4]道具信息!X816)</f>
        <v/>
      </c>
      <c r="Y816" s="19" t="str">
        <f>IF([4]道具信息!Y816="","",[4]道具信息!Y816)</f>
        <v/>
      </c>
      <c r="Z816" s="19" t="str">
        <f>IF([4]道具信息!Z816="","",[4]道具信息!Z816)</f>
        <v/>
      </c>
    </row>
    <row r="817" spans="1:26" x14ac:dyDescent="0.15">
      <c r="A817" s="19" t="str">
        <f>IF([4]道具信息!A817="","",[4]道具信息!A817)</f>
        <v/>
      </c>
      <c r="B817" s="19" t="str">
        <f>IF([4]道具信息!B817="","",[4]道具信息!B817)</f>
        <v/>
      </c>
      <c r="C817" s="19" t="str">
        <f>IF([4]道具信息!C817="","",[4]道具信息!C817)</f>
        <v/>
      </c>
      <c r="D817" s="19" t="str">
        <f>IF([4]道具信息!D817="","",[4]道具信息!D817)</f>
        <v/>
      </c>
      <c r="E817" s="19" t="str">
        <f>IF([4]道具信息!E817="","",[4]道具信息!E817)</f>
        <v/>
      </c>
      <c r="F817" s="19" t="str">
        <f>IF([4]道具信息!F817="","",[4]道具信息!F817)</f>
        <v/>
      </c>
      <c r="G817" s="19" t="str">
        <f>IF([4]道具信息!G817="","",[4]道具信息!G817)</f>
        <v/>
      </c>
      <c r="H817" s="19" t="str">
        <f>IF([4]道具信息!H817="","",[4]道具信息!H817)</f>
        <v/>
      </c>
      <c r="I817" s="19" t="str">
        <f>IF([4]道具信息!I817="","",[4]道具信息!I817)</f>
        <v/>
      </c>
      <c r="J817" s="19" t="str">
        <f>IF([4]道具信息!J817="","",[4]道具信息!J817)</f>
        <v/>
      </c>
      <c r="K817" s="19" t="str">
        <f>IF([4]道具信息!K817="","",[4]道具信息!K817)</f>
        <v/>
      </c>
      <c r="L817" s="19" t="str">
        <f>IF([4]道具信息!L817="","",[4]道具信息!L817)</f>
        <v/>
      </c>
      <c r="M817" s="19" t="str">
        <f>IF([4]道具信息!M817="","",[4]道具信息!M817)</f>
        <v/>
      </c>
      <c r="N817" s="19" t="str">
        <f>IF([4]道具信息!N817="","",[4]道具信息!N817)</f>
        <v/>
      </c>
      <c r="O817" s="19" t="str">
        <f>IF([4]道具信息!O817="","",[4]道具信息!O817)</f>
        <v/>
      </c>
      <c r="P817" s="19" t="str">
        <f>IF([4]道具信息!P817="","",[4]道具信息!P817)</f>
        <v/>
      </c>
      <c r="Q817" s="19" t="str">
        <f>IF([4]道具信息!Q817="","",[4]道具信息!Q817)</f>
        <v/>
      </c>
      <c r="R817" s="19" t="str">
        <f>IF([4]道具信息!R817="","",[4]道具信息!R817)</f>
        <v/>
      </c>
      <c r="S817" s="19" t="str">
        <f>IF([4]道具信息!S817="","",[4]道具信息!S817)</f>
        <v/>
      </c>
      <c r="T817" s="19" t="str">
        <f>IF([4]道具信息!T817="","",[4]道具信息!T817)</f>
        <v/>
      </c>
      <c r="U817" s="19" t="str">
        <f>IF([4]道具信息!U817="","",[4]道具信息!U817)</f>
        <v/>
      </c>
      <c r="V817" s="19" t="str">
        <f>IF([4]道具信息!V817="","",[4]道具信息!V817)</f>
        <v/>
      </c>
      <c r="W817" s="19" t="str">
        <f>IF([4]道具信息!W817="","",[4]道具信息!W817)</f>
        <v/>
      </c>
      <c r="X817" s="19" t="str">
        <f>IF([4]道具信息!X817="","",[4]道具信息!X817)</f>
        <v/>
      </c>
      <c r="Y817" s="19" t="str">
        <f>IF([4]道具信息!Y817="","",[4]道具信息!Y817)</f>
        <v/>
      </c>
      <c r="Z817" s="19" t="str">
        <f>IF([4]道具信息!Z817="","",[4]道具信息!Z817)</f>
        <v/>
      </c>
    </row>
    <row r="818" spans="1:26" x14ac:dyDescent="0.15">
      <c r="A818" s="19" t="str">
        <f>IF([4]道具信息!A818="","",[4]道具信息!A818)</f>
        <v/>
      </c>
      <c r="B818" s="19" t="str">
        <f>IF([4]道具信息!B818="","",[4]道具信息!B818)</f>
        <v/>
      </c>
      <c r="C818" s="19" t="str">
        <f>IF([4]道具信息!C818="","",[4]道具信息!C818)</f>
        <v/>
      </c>
      <c r="D818" s="19" t="str">
        <f>IF([4]道具信息!D818="","",[4]道具信息!D818)</f>
        <v/>
      </c>
      <c r="E818" s="19" t="str">
        <f>IF([4]道具信息!E818="","",[4]道具信息!E818)</f>
        <v/>
      </c>
      <c r="F818" s="19" t="str">
        <f>IF([4]道具信息!F818="","",[4]道具信息!F818)</f>
        <v/>
      </c>
      <c r="G818" s="19" t="str">
        <f>IF([4]道具信息!G818="","",[4]道具信息!G818)</f>
        <v/>
      </c>
      <c r="H818" s="19" t="str">
        <f>IF([4]道具信息!H818="","",[4]道具信息!H818)</f>
        <v/>
      </c>
      <c r="I818" s="19" t="str">
        <f>IF([4]道具信息!I818="","",[4]道具信息!I818)</f>
        <v/>
      </c>
      <c r="J818" s="19" t="str">
        <f>IF([4]道具信息!J818="","",[4]道具信息!J818)</f>
        <v/>
      </c>
      <c r="K818" s="19" t="str">
        <f>IF([4]道具信息!K818="","",[4]道具信息!K818)</f>
        <v/>
      </c>
      <c r="L818" s="19" t="str">
        <f>IF([4]道具信息!L818="","",[4]道具信息!L818)</f>
        <v/>
      </c>
      <c r="M818" s="19" t="str">
        <f>IF([4]道具信息!M818="","",[4]道具信息!M818)</f>
        <v/>
      </c>
      <c r="N818" s="19" t="str">
        <f>IF([4]道具信息!N818="","",[4]道具信息!N818)</f>
        <v/>
      </c>
      <c r="O818" s="19" t="str">
        <f>IF([4]道具信息!O818="","",[4]道具信息!O818)</f>
        <v/>
      </c>
      <c r="P818" s="19" t="str">
        <f>IF([4]道具信息!P818="","",[4]道具信息!P818)</f>
        <v/>
      </c>
      <c r="Q818" s="19" t="str">
        <f>IF([4]道具信息!Q818="","",[4]道具信息!Q818)</f>
        <v/>
      </c>
      <c r="R818" s="19" t="str">
        <f>IF([4]道具信息!R818="","",[4]道具信息!R818)</f>
        <v/>
      </c>
      <c r="S818" s="19" t="str">
        <f>IF([4]道具信息!S818="","",[4]道具信息!S818)</f>
        <v/>
      </c>
      <c r="T818" s="19" t="str">
        <f>IF([4]道具信息!T818="","",[4]道具信息!T818)</f>
        <v/>
      </c>
      <c r="U818" s="19" t="str">
        <f>IF([4]道具信息!U818="","",[4]道具信息!U818)</f>
        <v/>
      </c>
      <c r="V818" s="19" t="str">
        <f>IF([4]道具信息!V818="","",[4]道具信息!V818)</f>
        <v/>
      </c>
      <c r="W818" s="19" t="str">
        <f>IF([4]道具信息!W818="","",[4]道具信息!W818)</f>
        <v/>
      </c>
      <c r="X818" s="19" t="str">
        <f>IF([4]道具信息!X818="","",[4]道具信息!X818)</f>
        <v/>
      </c>
      <c r="Y818" s="19" t="str">
        <f>IF([4]道具信息!Y818="","",[4]道具信息!Y818)</f>
        <v/>
      </c>
      <c r="Z818" s="19" t="str">
        <f>IF([4]道具信息!Z818="","",[4]道具信息!Z818)</f>
        <v/>
      </c>
    </row>
    <row r="819" spans="1:26" x14ac:dyDescent="0.15">
      <c r="A819" s="19" t="str">
        <f>IF([4]道具信息!A819="","",[4]道具信息!A819)</f>
        <v/>
      </c>
      <c r="B819" s="19" t="str">
        <f>IF([4]道具信息!B819="","",[4]道具信息!B819)</f>
        <v/>
      </c>
      <c r="C819" s="19" t="str">
        <f>IF([4]道具信息!C819="","",[4]道具信息!C819)</f>
        <v/>
      </c>
      <c r="D819" s="19" t="str">
        <f>IF([4]道具信息!D819="","",[4]道具信息!D819)</f>
        <v/>
      </c>
      <c r="E819" s="19" t="str">
        <f>IF([4]道具信息!E819="","",[4]道具信息!E819)</f>
        <v/>
      </c>
      <c r="F819" s="19" t="str">
        <f>IF([4]道具信息!F819="","",[4]道具信息!F819)</f>
        <v/>
      </c>
      <c r="G819" s="19" t="str">
        <f>IF([4]道具信息!G819="","",[4]道具信息!G819)</f>
        <v/>
      </c>
      <c r="H819" s="19" t="str">
        <f>IF([4]道具信息!H819="","",[4]道具信息!H819)</f>
        <v/>
      </c>
      <c r="I819" s="19" t="str">
        <f>IF([4]道具信息!I819="","",[4]道具信息!I819)</f>
        <v/>
      </c>
      <c r="J819" s="19" t="str">
        <f>IF([4]道具信息!J819="","",[4]道具信息!J819)</f>
        <v/>
      </c>
      <c r="K819" s="19" t="str">
        <f>IF([4]道具信息!K819="","",[4]道具信息!K819)</f>
        <v/>
      </c>
      <c r="L819" s="19" t="str">
        <f>IF([4]道具信息!L819="","",[4]道具信息!L819)</f>
        <v/>
      </c>
      <c r="M819" s="19" t="str">
        <f>IF([4]道具信息!M819="","",[4]道具信息!M819)</f>
        <v/>
      </c>
      <c r="N819" s="19" t="str">
        <f>IF([4]道具信息!N819="","",[4]道具信息!N819)</f>
        <v/>
      </c>
      <c r="O819" s="19" t="str">
        <f>IF([4]道具信息!O819="","",[4]道具信息!O819)</f>
        <v/>
      </c>
      <c r="P819" s="19" t="str">
        <f>IF([4]道具信息!P819="","",[4]道具信息!P819)</f>
        <v/>
      </c>
      <c r="Q819" s="19" t="str">
        <f>IF([4]道具信息!Q819="","",[4]道具信息!Q819)</f>
        <v/>
      </c>
      <c r="R819" s="19" t="str">
        <f>IF([4]道具信息!R819="","",[4]道具信息!R819)</f>
        <v/>
      </c>
      <c r="S819" s="19" t="str">
        <f>IF([4]道具信息!S819="","",[4]道具信息!S819)</f>
        <v/>
      </c>
      <c r="T819" s="19" t="str">
        <f>IF([4]道具信息!T819="","",[4]道具信息!T819)</f>
        <v/>
      </c>
      <c r="U819" s="19" t="str">
        <f>IF([4]道具信息!U819="","",[4]道具信息!U819)</f>
        <v/>
      </c>
      <c r="V819" s="19" t="str">
        <f>IF([4]道具信息!V819="","",[4]道具信息!V819)</f>
        <v/>
      </c>
      <c r="W819" s="19" t="str">
        <f>IF([4]道具信息!W819="","",[4]道具信息!W819)</f>
        <v/>
      </c>
      <c r="X819" s="19" t="str">
        <f>IF([4]道具信息!X819="","",[4]道具信息!X819)</f>
        <v/>
      </c>
      <c r="Y819" s="19" t="str">
        <f>IF([4]道具信息!Y819="","",[4]道具信息!Y819)</f>
        <v/>
      </c>
      <c r="Z819" s="19" t="str">
        <f>IF([4]道具信息!Z819="","",[4]道具信息!Z819)</f>
        <v/>
      </c>
    </row>
    <row r="820" spans="1:26" x14ac:dyDescent="0.15">
      <c r="A820" s="19" t="str">
        <f>IF([4]道具信息!A820="","",[4]道具信息!A820)</f>
        <v/>
      </c>
      <c r="B820" s="19" t="str">
        <f>IF([4]道具信息!B820="","",[4]道具信息!B820)</f>
        <v/>
      </c>
      <c r="C820" s="19" t="str">
        <f>IF([4]道具信息!C820="","",[4]道具信息!C820)</f>
        <v/>
      </c>
      <c r="D820" s="19" t="str">
        <f>IF([4]道具信息!D820="","",[4]道具信息!D820)</f>
        <v/>
      </c>
      <c r="E820" s="19" t="str">
        <f>IF([4]道具信息!E820="","",[4]道具信息!E820)</f>
        <v/>
      </c>
      <c r="F820" s="19" t="str">
        <f>IF([4]道具信息!F820="","",[4]道具信息!F820)</f>
        <v/>
      </c>
      <c r="G820" s="19" t="str">
        <f>IF([4]道具信息!G820="","",[4]道具信息!G820)</f>
        <v/>
      </c>
      <c r="H820" s="19" t="str">
        <f>IF([4]道具信息!H820="","",[4]道具信息!H820)</f>
        <v/>
      </c>
      <c r="I820" s="19" t="str">
        <f>IF([4]道具信息!I820="","",[4]道具信息!I820)</f>
        <v/>
      </c>
      <c r="J820" s="19" t="str">
        <f>IF([4]道具信息!J820="","",[4]道具信息!J820)</f>
        <v/>
      </c>
      <c r="K820" s="19" t="str">
        <f>IF([4]道具信息!K820="","",[4]道具信息!K820)</f>
        <v/>
      </c>
      <c r="L820" s="19" t="str">
        <f>IF([4]道具信息!L820="","",[4]道具信息!L820)</f>
        <v/>
      </c>
      <c r="M820" s="19" t="str">
        <f>IF([4]道具信息!M820="","",[4]道具信息!M820)</f>
        <v/>
      </c>
      <c r="N820" s="19" t="str">
        <f>IF([4]道具信息!N820="","",[4]道具信息!N820)</f>
        <v/>
      </c>
      <c r="O820" s="19" t="str">
        <f>IF([4]道具信息!O820="","",[4]道具信息!O820)</f>
        <v/>
      </c>
      <c r="P820" s="19" t="str">
        <f>IF([4]道具信息!P820="","",[4]道具信息!P820)</f>
        <v/>
      </c>
      <c r="Q820" s="19" t="str">
        <f>IF([4]道具信息!Q820="","",[4]道具信息!Q820)</f>
        <v/>
      </c>
      <c r="R820" s="19" t="str">
        <f>IF([4]道具信息!R820="","",[4]道具信息!R820)</f>
        <v/>
      </c>
      <c r="S820" s="19" t="str">
        <f>IF([4]道具信息!S820="","",[4]道具信息!S820)</f>
        <v/>
      </c>
      <c r="T820" s="19" t="str">
        <f>IF([4]道具信息!T820="","",[4]道具信息!T820)</f>
        <v/>
      </c>
      <c r="U820" s="19" t="str">
        <f>IF([4]道具信息!U820="","",[4]道具信息!U820)</f>
        <v/>
      </c>
      <c r="V820" s="19" t="str">
        <f>IF([4]道具信息!V820="","",[4]道具信息!V820)</f>
        <v/>
      </c>
      <c r="W820" s="19" t="str">
        <f>IF([4]道具信息!W820="","",[4]道具信息!W820)</f>
        <v/>
      </c>
      <c r="X820" s="19" t="str">
        <f>IF([4]道具信息!X820="","",[4]道具信息!X820)</f>
        <v/>
      </c>
      <c r="Y820" s="19" t="str">
        <f>IF([4]道具信息!Y820="","",[4]道具信息!Y820)</f>
        <v/>
      </c>
      <c r="Z820" s="19" t="str">
        <f>IF([4]道具信息!Z820="","",[4]道具信息!Z820)</f>
        <v/>
      </c>
    </row>
    <row r="821" spans="1:26" x14ac:dyDescent="0.15">
      <c r="A821" s="19" t="str">
        <f>IF([4]道具信息!A821="","",[4]道具信息!A821)</f>
        <v/>
      </c>
      <c r="B821" s="19" t="str">
        <f>IF([4]道具信息!B821="","",[4]道具信息!B821)</f>
        <v/>
      </c>
      <c r="C821" s="19" t="str">
        <f>IF([4]道具信息!C821="","",[4]道具信息!C821)</f>
        <v/>
      </c>
      <c r="D821" s="19" t="str">
        <f>IF([4]道具信息!D821="","",[4]道具信息!D821)</f>
        <v/>
      </c>
      <c r="E821" s="19" t="str">
        <f>IF([4]道具信息!E821="","",[4]道具信息!E821)</f>
        <v/>
      </c>
      <c r="F821" s="19" t="str">
        <f>IF([4]道具信息!F821="","",[4]道具信息!F821)</f>
        <v/>
      </c>
      <c r="G821" s="19" t="str">
        <f>IF([4]道具信息!G821="","",[4]道具信息!G821)</f>
        <v/>
      </c>
      <c r="H821" s="19" t="str">
        <f>IF([4]道具信息!H821="","",[4]道具信息!H821)</f>
        <v/>
      </c>
      <c r="I821" s="19" t="str">
        <f>IF([4]道具信息!I821="","",[4]道具信息!I821)</f>
        <v/>
      </c>
      <c r="J821" s="19" t="str">
        <f>IF([4]道具信息!J821="","",[4]道具信息!J821)</f>
        <v/>
      </c>
      <c r="K821" s="19" t="str">
        <f>IF([4]道具信息!K821="","",[4]道具信息!K821)</f>
        <v/>
      </c>
      <c r="L821" s="19" t="str">
        <f>IF([4]道具信息!L821="","",[4]道具信息!L821)</f>
        <v/>
      </c>
      <c r="M821" s="19" t="str">
        <f>IF([4]道具信息!M821="","",[4]道具信息!M821)</f>
        <v/>
      </c>
      <c r="N821" s="19" t="str">
        <f>IF([4]道具信息!N821="","",[4]道具信息!N821)</f>
        <v/>
      </c>
      <c r="O821" s="19" t="str">
        <f>IF([4]道具信息!O821="","",[4]道具信息!O821)</f>
        <v/>
      </c>
      <c r="P821" s="19" t="str">
        <f>IF([4]道具信息!P821="","",[4]道具信息!P821)</f>
        <v/>
      </c>
      <c r="Q821" s="19" t="str">
        <f>IF([4]道具信息!Q821="","",[4]道具信息!Q821)</f>
        <v/>
      </c>
      <c r="R821" s="19" t="str">
        <f>IF([4]道具信息!R821="","",[4]道具信息!R821)</f>
        <v/>
      </c>
      <c r="S821" s="19" t="str">
        <f>IF([4]道具信息!S821="","",[4]道具信息!S821)</f>
        <v/>
      </c>
      <c r="T821" s="19" t="str">
        <f>IF([4]道具信息!T821="","",[4]道具信息!T821)</f>
        <v/>
      </c>
      <c r="U821" s="19" t="str">
        <f>IF([4]道具信息!U821="","",[4]道具信息!U821)</f>
        <v/>
      </c>
      <c r="V821" s="19" t="str">
        <f>IF([4]道具信息!V821="","",[4]道具信息!V821)</f>
        <v/>
      </c>
      <c r="W821" s="19" t="str">
        <f>IF([4]道具信息!W821="","",[4]道具信息!W821)</f>
        <v/>
      </c>
      <c r="X821" s="19" t="str">
        <f>IF([4]道具信息!X821="","",[4]道具信息!X821)</f>
        <v/>
      </c>
      <c r="Y821" s="19" t="str">
        <f>IF([4]道具信息!Y821="","",[4]道具信息!Y821)</f>
        <v/>
      </c>
      <c r="Z821" s="19" t="str">
        <f>IF([4]道具信息!Z821="","",[4]道具信息!Z821)</f>
        <v/>
      </c>
    </row>
    <row r="822" spans="1:26" x14ac:dyDescent="0.15">
      <c r="A822" s="19" t="str">
        <f>IF([4]道具信息!A822="","",[4]道具信息!A822)</f>
        <v/>
      </c>
      <c r="B822" s="19" t="str">
        <f>IF([4]道具信息!B822="","",[4]道具信息!B822)</f>
        <v/>
      </c>
      <c r="C822" s="19" t="str">
        <f>IF([4]道具信息!C822="","",[4]道具信息!C822)</f>
        <v/>
      </c>
      <c r="D822" s="19" t="str">
        <f>IF([4]道具信息!D822="","",[4]道具信息!D822)</f>
        <v/>
      </c>
      <c r="E822" s="19" t="str">
        <f>IF([4]道具信息!E822="","",[4]道具信息!E822)</f>
        <v/>
      </c>
      <c r="F822" s="19" t="str">
        <f>IF([4]道具信息!F822="","",[4]道具信息!F822)</f>
        <v/>
      </c>
      <c r="G822" s="19" t="str">
        <f>IF([4]道具信息!G822="","",[4]道具信息!G822)</f>
        <v/>
      </c>
      <c r="H822" s="19" t="str">
        <f>IF([4]道具信息!H822="","",[4]道具信息!H822)</f>
        <v/>
      </c>
      <c r="I822" s="19" t="str">
        <f>IF([4]道具信息!I822="","",[4]道具信息!I822)</f>
        <v/>
      </c>
      <c r="J822" s="19" t="str">
        <f>IF([4]道具信息!J822="","",[4]道具信息!J822)</f>
        <v/>
      </c>
      <c r="K822" s="19" t="str">
        <f>IF([4]道具信息!K822="","",[4]道具信息!K822)</f>
        <v/>
      </c>
      <c r="L822" s="19" t="str">
        <f>IF([4]道具信息!L822="","",[4]道具信息!L822)</f>
        <v/>
      </c>
      <c r="M822" s="19" t="str">
        <f>IF([4]道具信息!M822="","",[4]道具信息!M822)</f>
        <v/>
      </c>
      <c r="N822" s="19" t="str">
        <f>IF([4]道具信息!N822="","",[4]道具信息!N822)</f>
        <v/>
      </c>
      <c r="O822" s="19" t="str">
        <f>IF([4]道具信息!O822="","",[4]道具信息!O822)</f>
        <v/>
      </c>
      <c r="P822" s="19" t="str">
        <f>IF([4]道具信息!P822="","",[4]道具信息!P822)</f>
        <v/>
      </c>
      <c r="Q822" s="19" t="str">
        <f>IF([4]道具信息!Q822="","",[4]道具信息!Q822)</f>
        <v/>
      </c>
      <c r="R822" s="19" t="str">
        <f>IF([4]道具信息!R822="","",[4]道具信息!R822)</f>
        <v/>
      </c>
      <c r="S822" s="19" t="str">
        <f>IF([4]道具信息!S822="","",[4]道具信息!S822)</f>
        <v/>
      </c>
      <c r="T822" s="19" t="str">
        <f>IF([4]道具信息!T822="","",[4]道具信息!T822)</f>
        <v/>
      </c>
      <c r="U822" s="19" t="str">
        <f>IF([4]道具信息!U822="","",[4]道具信息!U822)</f>
        <v/>
      </c>
      <c r="V822" s="19" t="str">
        <f>IF([4]道具信息!V822="","",[4]道具信息!V822)</f>
        <v/>
      </c>
      <c r="W822" s="19" t="str">
        <f>IF([4]道具信息!W822="","",[4]道具信息!W822)</f>
        <v/>
      </c>
      <c r="X822" s="19" t="str">
        <f>IF([4]道具信息!X822="","",[4]道具信息!X822)</f>
        <v/>
      </c>
      <c r="Y822" s="19" t="str">
        <f>IF([4]道具信息!Y822="","",[4]道具信息!Y822)</f>
        <v/>
      </c>
      <c r="Z822" s="19" t="str">
        <f>IF([4]道具信息!Z822="","",[4]道具信息!Z822)</f>
        <v/>
      </c>
    </row>
    <row r="823" spans="1:26" x14ac:dyDescent="0.15">
      <c r="A823" s="19" t="str">
        <f>IF([4]道具信息!A823="","",[4]道具信息!A823)</f>
        <v/>
      </c>
      <c r="B823" s="19" t="str">
        <f>IF([4]道具信息!B823="","",[4]道具信息!B823)</f>
        <v/>
      </c>
      <c r="C823" s="19" t="str">
        <f>IF([4]道具信息!C823="","",[4]道具信息!C823)</f>
        <v/>
      </c>
      <c r="D823" s="19" t="str">
        <f>IF([4]道具信息!D823="","",[4]道具信息!D823)</f>
        <v/>
      </c>
      <c r="E823" s="19" t="str">
        <f>IF([4]道具信息!E823="","",[4]道具信息!E823)</f>
        <v/>
      </c>
      <c r="F823" s="19" t="str">
        <f>IF([4]道具信息!F823="","",[4]道具信息!F823)</f>
        <v/>
      </c>
      <c r="G823" s="19" t="str">
        <f>IF([4]道具信息!G823="","",[4]道具信息!G823)</f>
        <v/>
      </c>
      <c r="H823" s="19" t="str">
        <f>IF([4]道具信息!H823="","",[4]道具信息!H823)</f>
        <v/>
      </c>
      <c r="I823" s="19" t="str">
        <f>IF([4]道具信息!I823="","",[4]道具信息!I823)</f>
        <v/>
      </c>
      <c r="J823" s="19" t="str">
        <f>IF([4]道具信息!J823="","",[4]道具信息!J823)</f>
        <v/>
      </c>
      <c r="K823" s="19" t="str">
        <f>IF([4]道具信息!K823="","",[4]道具信息!K823)</f>
        <v/>
      </c>
      <c r="L823" s="19" t="str">
        <f>IF([4]道具信息!L823="","",[4]道具信息!L823)</f>
        <v/>
      </c>
      <c r="M823" s="19" t="str">
        <f>IF([4]道具信息!M823="","",[4]道具信息!M823)</f>
        <v/>
      </c>
      <c r="N823" s="19" t="str">
        <f>IF([4]道具信息!N823="","",[4]道具信息!N823)</f>
        <v/>
      </c>
      <c r="O823" s="19" t="str">
        <f>IF([4]道具信息!O823="","",[4]道具信息!O823)</f>
        <v/>
      </c>
      <c r="P823" s="19" t="str">
        <f>IF([4]道具信息!P823="","",[4]道具信息!P823)</f>
        <v/>
      </c>
      <c r="Q823" s="19" t="str">
        <f>IF([4]道具信息!Q823="","",[4]道具信息!Q823)</f>
        <v/>
      </c>
      <c r="R823" s="19" t="str">
        <f>IF([4]道具信息!R823="","",[4]道具信息!R823)</f>
        <v/>
      </c>
      <c r="S823" s="19" t="str">
        <f>IF([4]道具信息!S823="","",[4]道具信息!S823)</f>
        <v/>
      </c>
      <c r="T823" s="19" t="str">
        <f>IF([4]道具信息!T823="","",[4]道具信息!T823)</f>
        <v/>
      </c>
      <c r="U823" s="19" t="str">
        <f>IF([4]道具信息!U823="","",[4]道具信息!U823)</f>
        <v/>
      </c>
      <c r="V823" s="19" t="str">
        <f>IF([4]道具信息!V823="","",[4]道具信息!V823)</f>
        <v/>
      </c>
      <c r="W823" s="19" t="str">
        <f>IF([4]道具信息!W823="","",[4]道具信息!W823)</f>
        <v/>
      </c>
      <c r="X823" s="19" t="str">
        <f>IF([4]道具信息!X823="","",[4]道具信息!X823)</f>
        <v/>
      </c>
      <c r="Y823" s="19" t="str">
        <f>IF([4]道具信息!Y823="","",[4]道具信息!Y823)</f>
        <v/>
      </c>
      <c r="Z823" s="19" t="str">
        <f>IF([4]道具信息!Z823="","",[4]道具信息!Z823)</f>
        <v/>
      </c>
    </row>
    <row r="824" spans="1:26" x14ac:dyDescent="0.15">
      <c r="A824" s="19" t="str">
        <f>IF([4]道具信息!A824="","",[4]道具信息!A824)</f>
        <v/>
      </c>
      <c r="B824" s="19" t="str">
        <f>IF([4]道具信息!B824="","",[4]道具信息!B824)</f>
        <v/>
      </c>
      <c r="C824" s="19" t="str">
        <f>IF([4]道具信息!C824="","",[4]道具信息!C824)</f>
        <v/>
      </c>
      <c r="D824" s="19" t="str">
        <f>IF([4]道具信息!D824="","",[4]道具信息!D824)</f>
        <v/>
      </c>
      <c r="E824" s="19" t="str">
        <f>IF([4]道具信息!E824="","",[4]道具信息!E824)</f>
        <v/>
      </c>
      <c r="F824" s="19" t="str">
        <f>IF([4]道具信息!F824="","",[4]道具信息!F824)</f>
        <v/>
      </c>
      <c r="G824" s="19" t="str">
        <f>IF([4]道具信息!G824="","",[4]道具信息!G824)</f>
        <v/>
      </c>
      <c r="H824" s="19" t="str">
        <f>IF([4]道具信息!H824="","",[4]道具信息!H824)</f>
        <v/>
      </c>
      <c r="I824" s="19" t="str">
        <f>IF([4]道具信息!I824="","",[4]道具信息!I824)</f>
        <v/>
      </c>
      <c r="J824" s="19" t="str">
        <f>IF([4]道具信息!J824="","",[4]道具信息!J824)</f>
        <v/>
      </c>
      <c r="K824" s="19" t="str">
        <f>IF([4]道具信息!K824="","",[4]道具信息!K824)</f>
        <v/>
      </c>
      <c r="L824" s="19" t="str">
        <f>IF([4]道具信息!L824="","",[4]道具信息!L824)</f>
        <v/>
      </c>
      <c r="M824" s="19" t="str">
        <f>IF([4]道具信息!M824="","",[4]道具信息!M824)</f>
        <v/>
      </c>
      <c r="N824" s="19" t="str">
        <f>IF([4]道具信息!N824="","",[4]道具信息!N824)</f>
        <v/>
      </c>
      <c r="O824" s="19" t="str">
        <f>IF([4]道具信息!O824="","",[4]道具信息!O824)</f>
        <v/>
      </c>
      <c r="P824" s="19" t="str">
        <f>IF([4]道具信息!P824="","",[4]道具信息!P824)</f>
        <v/>
      </c>
      <c r="Q824" s="19" t="str">
        <f>IF([4]道具信息!Q824="","",[4]道具信息!Q824)</f>
        <v/>
      </c>
      <c r="R824" s="19" t="str">
        <f>IF([4]道具信息!R824="","",[4]道具信息!R824)</f>
        <v/>
      </c>
      <c r="S824" s="19" t="str">
        <f>IF([4]道具信息!S824="","",[4]道具信息!S824)</f>
        <v/>
      </c>
      <c r="T824" s="19" t="str">
        <f>IF([4]道具信息!T824="","",[4]道具信息!T824)</f>
        <v/>
      </c>
      <c r="U824" s="19" t="str">
        <f>IF([4]道具信息!U824="","",[4]道具信息!U824)</f>
        <v/>
      </c>
      <c r="V824" s="19" t="str">
        <f>IF([4]道具信息!V824="","",[4]道具信息!V824)</f>
        <v/>
      </c>
      <c r="W824" s="19" t="str">
        <f>IF([4]道具信息!W824="","",[4]道具信息!W824)</f>
        <v/>
      </c>
      <c r="X824" s="19" t="str">
        <f>IF([4]道具信息!X824="","",[4]道具信息!X824)</f>
        <v/>
      </c>
      <c r="Y824" s="19" t="str">
        <f>IF([4]道具信息!Y824="","",[4]道具信息!Y824)</f>
        <v/>
      </c>
      <c r="Z824" s="19" t="str">
        <f>IF([4]道具信息!Z824="","",[4]道具信息!Z824)</f>
        <v/>
      </c>
    </row>
    <row r="825" spans="1:26" x14ac:dyDescent="0.15">
      <c r="A825" s="19" t="str">
        <f>IF([4]道具信息!A825="","",[4]道具信息!A825)</f>
        <v/>
      </c>
      <c r="B825" s="19" t="str">
        <f>IF([4]道具信息!B825="","",[4]道具信息!B825)</f>
        <v/>
      </c>
      <c r="C825" s="19" t="str">
        <f>IF([4]道具信息!C825="","",[4]道具信息!C825)</f>
        <v/>
      </c>
      <c r="D825" s="19" t="str">
        <f>IF([4]道具信息!D825="","",[4]道具信息!D825)</f>
        <v/>
      </c>
      <c r="E825" s="19" t="str">
        <f>IF([4]道具信息!E825="","",[4]道具信息!E825)</f>
        <v/>
      </c>
      <c r="F825" s="19" t="str">
        <f>IF([4]道具信息!F825="","",[4]道具信息!F825)</f>
        <v/>
      </c>
      <c r="G825" s="19" t="str">
        <f>IF([4]道具信息!G825="","",[4]道具信息!G825)</f>
        <v/>
      </c>
      <c r="H825" s="19" t="str">
        <f>IF([4]道具信息!H825="","",[4]道具信息!H825)</f>
        <v/>
      </c>
      <c r="I825" s="19" t="str">
        <f>IF([4]道具信息!I825="","",[4]道具信息!I825)</f>
        <v/>
      </c>
      <c r="J825" s="19" t="str">
        <f>IF([4]道具信息!J825="","",[4]道具信息!J825)</f>
        <v/>
      </c>
      <c r="K825" s="19" t="str">
        <f>IF([4]道具信息!K825="","",[4]道具信息!K825)</f>
        <v/>
      </c>
      <c r="L825" s="19" t="str">
        <f>IF([4]道具信息!L825="","",[4]道具信息!L825)</f>
        <v/>
      </c>
      <c r="M825" s="19" t="str">
        <f>IF([4]道具信息!M825="","",[4]道具信息!M825)</f>
        <v/>
      </c>
      <c r="N825" s="19" t="str">
        <f>IF([4]道具信息!N825="","",[4]道具信息!N825)</f>
        <v/>
      </c>
      <c r="O825" s="19" t="str">
        <f>IF([4]道具信息!O825="","",[4]道具信息!O825)</f>
        <v/>
      </c>
      <c r="P825" s="19" t="str">
        <f>IF([4]道具信息!P825="","",[4]道具信息!P825)</f>
        <v/>
      </c>
      <c r="Q825" s="19" t="str">
        <f>IF([4]道具信息!Q825="","",[4]道具信息!Q825)</f>
        <v/>
      </c>
      <c r="R825" s="19" t="str">
        <f>IF([4]道具信息!R825="","",[4]道具信息!R825)</f>
        <v/>
      </c>
      <c r="S825" s="19" t="str">
        <f>IF([4]道具信息!S825="","",[4]道具信息!S825)</f>
        <v/>
      </c>
      <c r="T825" s="19" t="str">
        <f>IF([4]道具信息!T825="","",[4]道具信息!T825)</f>
        <v/>
      </c>
      <c r="U825" s="19" t="str">
        <f>IF([4]道具信息!U825="","",[4]道具信息!U825)</f>
        <v/>
      </c>
      <c r="V825" s="19" t="str">
        <f>IF([4]道具信息!V825="","",[4]道具信息!V825)</f>
        <v/>
      </c>
      <c r="W825" s="19" t="str">
        <f>IF([4]道具信息!W825="","",[4]道具信息!W825)</f>
        <v/>
      </c>
      <c r="X825" s="19" t="str">
        <f>IF([4]道具信息!X825="","",[4]道具信息!X825)</f>
        <v/>
      </c>
      <c r="Y825" s="19" t="str">
        <f>IF([4]道具信息!Y825="","",[4]道具信息!Y825)</f>
        <v/>
      </c>
      <c r="Z825" s="19" t="str">
        <f>IF([4]道具信息!Z825="","",[4]道具信息!Z825)</f>
        <v/>
      </c>
    </row>
    <row r="826" spans="1:26" x14ac:dyDescent="0.15">
      <c r="A826" s="19" t="str">
        <f>IF([4]道具信息!A826="","",[4]道具信息!A826)</f>
        <v/>
      </c>
      <c r="B826" s="19" t="str">
        <f>IF([4]道具信息!B826="","",[4]道具信息!B826)</f>
        <v/>
      </c>
      <c r="C826" s="19" t="str">
        <f>IF([4]道具信息!C826="","",[4]道具信息!C826)</f>
        <v/>
      </c>
      <c r="D826" s="19" t="str">
        <f>IF([4]道具信息!D826="","",[4]道具信息!D826)</f>
        <v/>
      </c>
      <c r="E826" s="19" t="str">
        <f>IF([4]道具信息!E826="","",[4]道具信息!E826)</f>
        <v/>
      </c>
      <c r="F826" s="19" t="str">
        <f>IF([4]道具信息!F826="","",[4]道具信息!F826)</f>
        <v/>
      </c>
      <c r="G826" s="19" t="str">
        <f>IF([4]道具信息!G826="","",[4]道具信息!G826)</f>
        <v/>
      </c>
      <c r="H826" s="19" t="str">
        <f>IF([4]道具信息!H826="","",[4]道具信息!H826)</f>
        <v/>
      </c>
      <c r="I826" s="19" t="str">
        <f>IF([4]道具信息!I826="","",[4]道具信息!I826)</f>
        <v/>
      </c>
      <c r="J826" s="19" t="str">
        <f>IF([4]道具信息!J826="","",[4]道具信息!J826)</f>
        <v/>
      </c>
      <c r="K826" s="19" t="str">
        <f>IF([4]道具信息!K826="","",[4]道具信息!K826)</f>
        <v/>
      </c>
      <c r="L826" s="19" t="str">
        <f>IF([4]道具信息!L826="","",[4]道具信息!L826)</f>
        <v/>
      </c>
      <c r="M826" s="19" t="str">
        <f>IF([4]道具信息!M826="","",[4]道具信息!M826)</f>
        <v/>
      </c>
      <c r="N826" s="19" t="str">
        <f>IF([4]道具信息!N826="","",[4]道具信息!N826)</f>
        <v/>
      </c>
      <c r="O826" s="19" t="str">
        <f>IF([4]道具信息!O826="","",[4]道具信息!O826)</f>
        <v/>
      </c>
      <c r="P826" s="19" t="str">
        <f>IF([4]道具信息!P826="","",[4]道具信息!P826)</f>
        <v/>
      </c>
      <c r="Q826" s="19" t="str">
        <f>IF([4]道具信息!Q826="","",[4]道具信息!Q826)</f>
        <v/>
      </c>
      <c r="R826" s="19" t="str">
        <f>IF([4]道具信息!R826="","",[4]道具信息!R826)</f>
        <v/>
      </c>
      <c r="S826" s="19" t="str">
        <f>IF([4]道具信息!S826="","",[4]道具信息!S826)</f>
        <v/>
      </c>
      <c r="T826" s="19" t="str">
        <f>IF([4]道具信息!T826="","",[4]道具信息!T826)</f>
        <v/>
      </c>
      <c r="U826" s="19" t="str">
        <f>IF([4]道具信息!U826="","",[4]道具信息!U826)</f>
        <v/>
      </c>
      <c r="V826" s="19" t="str">
        <f>IF([4]道具信息!V826="","",[4]道具信息!V826)</f>
        <v/>
      </c>
      <c r="W826" s="19" t="str">
        <f>IF([4]道具信息!W826="","",[4]道具信息!W826)</f>
        <v/>
      </c>
      <c r="X826" s="19" t="str">
        <f>IF([4]道具信息!X826="","",[4]道具信息!X826)</f>
        <v/>
      </c>
      <c r="Y826" s="19" t="str">
        <f>IF([4]道具信息!Y826="","",[4]道具信息!Y826)</f>
        <v/>
      </c>
      <c r="Z826" s="19" t="str">
        <f>IF([4]道具信息!Z826="","",[4]道具信息!Z826)</f>
        <v/>
      </c>
    </row>
    <row r="827" spans="1:26" x14ac:dyDescent="0.15">
      <c r="A827" s="19" t="str">
        <f>IF([4]道具信息!A827="","",[4]道具信息!A827)</f>
        <v/>
      </c>
      <c r="B827" s="19" t="str">
        <f>IF([4]道具信息!B827="","",[4]道具信息!B827)</f>
        <v/>
      </c>
      <c r="C827" s="19" t="str">
        <f>IF([4]道具信息!C827="","",[4]道具信息!C827)</f>
        <v/>
      </c>
      <c r="D827" s="19" t="str">
        <f>IF([4]道具信息!D827="","",[4]道具信息!D827)</f>
        <v/>
      </c>
      <c r="E827" s="19" t="str">
        <f>IF([4]道具信息!E827="","",[4]道具信息!E827)</f>
        <v/>
      </c>
      <c r="F827" s="19" t="str">
        <f>IF([4]道具信息!F827="","",[4]道具信息!F827)</f>
        <v/>
      </c>
      <c r="G827" s="19" t="str">
        <f>IF([4]道具信息!G827="","",[4]道具信息!G827)</f>
        <v/>
      </c>
      <c r="H827" s="19" t="str">
        <f>IF([4]道具信息!H827="","",[4]道具信息!H827)</f>
        <v/>
      </c>
      <c r="I827" s="19" t="str">
        <f>IF([4]道具信息!I827="","",[4]道具信息!I827)</f>
        <v/>
      </c>
      <c r="J827" s="19" t="str">
        <f>IF([4]道具信息!J827="","",[4]道具信息!J827)</f>
        <v/>
      </c>
      <c r="K827" s="19" t="str">
        <f>IF([4]道具信息!K827="","",[4]道具信息!K827)</f>
        <v/>
      </c>
      <c r="L827" s="19" t="str">
        <f>IF([4]道具信息!L827="","",[4]道具信息!L827)</f>
        <v/>
      </c>
      <c r="M827" s="19" t="str">
        <f>IF([4]道具信息!M827="","",[4]道具信息!M827)</f>
        <v/>
      </c>
      <c r="N827" s="19" t="str">
        <f>IF([4]道具信息!N827="","",[4]道具信息!N827)</f>
        <v/>
      </c>
      <c r="O827" s="19" t="str">
        <f>IF([4]道具信息!O827="","",[4]道具信息!O827)</f>
        <v/>
      </c>
      <c r="P827" s="19" t="str">
        <f>IF([4]道具信息!P827="","",[4]道具信息!P827)</f>
        <v/>
      </c>
      <c r="Q827" s="19" t="str">
        <f>IF([4]道具信息!Q827="","",[4]道具信息!Q827)</f>
        <v/>
      </c>
      <c r="R827" s="19" t="str">
        <f>IF([4]道具信息!R827="","",[4]道具信息!R827)</f>
        <v/>
      </c>
      <c r="S827" s="19" t="str">
        <f>IF([4]道具信息!S827="","",[4]道具信息!S827)</f>
        <v/>
      </c>
      <c r="T827" s="19" t="str">
        <f>IF([4]道具信息!T827="","",[4]道具信息!T827)</f>
        <v/>
      </c>
      <c r="U827" s="19" t="str">
        <f>IF([4]道具信息!U827="","",[4]道具信息!U827)</f>
        <v/>
      </c>
      <c r="V827" s="19" t="str">
        <f>IF([4]道具信息!V827="","",[4]道具信息!V827)</f>
        <v/>
      </c>
      <c r="W827" s="19" t="str">
        <f>IF([4]道具信息!W827="","",[4]道具信息!W827)</f>
        <v/>
      </c>
      <c r="X827" s="19" t="str">
        <f>IF([4]道具信息!X827="","",[4]道具信息!X827)</f>
        <v/>
      </c>
      <c r="Y827" s="19" t="str">
        <f>IF([4]道具信息!Y827="","",[4]道具信息!Y827)</f>
        <v/>
      </c>
      <c r="Z827" s="19" t="str">
        <f>IF([4]道具信息!Z827="","",[4]道具信息!Z827)</f>
        <v/>
      </c>
    </row>
    <row r="828" spans="1:26" x14ac:dyDescent="0.15">
      <c r="A828" s="19" t="str">
        <f>IF([4]道具信息!A828="","",[4]道具信息!A828)</f>
        <v/>
      </c>
      <c r="B828" s="19" t="str">
        <f>IF([4]道具信息!B828="","",[4]道具信息!B828)</f>
        <v/>
      </c>
      <c r="C828" s="19" t="str">
        <f>IF([4]道具信息!C828="","",[4]道具信息!C828)</f>
        <v/>
      </c>
      <c r="D828" s="19" t="str">
        <f>IF([4]道具信息!D828="","",[4]道具信息!D828)</f>
        <v/>
      </c>
      <c r="E828" s="19" t="str">
        <f>IF([4]道具信息!E828="","",[4]道具信息!E828)</f>
        <v/>
      </c>
      <c r="F828" s="19" t="str">
        <f>IF([4]道具信息!F828="","",[4]道具信息!F828)</f>
        <v/>
      </c>
      <c r="G828" s="19" t="str">
        <f>IF([4]道具信息!G828="","",[4]道具信息!G828)</f>
        <v/>
      </c>
      <c r="H828" s="19" t="str">
        <f>IF([4]道具信息!H828="","",[4]道具信息!H828)</f>
        <v/>
      </c>
      <c r="I828" s="19" t="str">
        <f>IF([4]道具信息!I828="","",[4]道具信息!I828)</f>
        <v/>
      </c>
      <c r="J828" s="19" t="str">
        <f>IF([4]道具信息!J828="","",[4]道具信息!J828)</f>
        <v/>
      </c>
      <c r="K828" s="19" t="str">
        <f>IF([4]道具信息!K828="","",[4]道具信息!K828)</f>
        <v/>
      </c>
      <c r="L828" s="19" t="str">
        <f>IF([4]道具信息!L828="","",[4]道具信息!L828)</f>
        <v/>
      </c>
      <c r="M828" s="19" t="str">
        <f>IF([4]道具信息!M828="","",[4]道具信息!M828)</f>
        <v/>
      </c>
      <c r="N828" s="19" t="str">
        <f>IF([4]道具信息!N828="","",[4]道具信息!N828)</f>
        <v/>
      </c>
      <c r="O828" s="19" t="str">
        <f>IF([4]道具信息!O828="","",[4]道具信息!O828)</f>
        <v/>
      </c>
      <c r="P828" s="19" t="str">
        <f>IF([4]道具信息!P828="","",[4]道具信息!P828)</f>
        <v/>
      </c>
      <c r="Q828" s="19" t="str">
        <f>IF([4]道具信息!Q828="","",[4]道具信息!Q828)</f>
        <v/>
      </c>
      <c r="R828" s="19" t="str">
        <f>IF([4]道具信息!R828="","",[4]道具信息!R828)</f>
        <v/>
      </c>
      <c r="S828" s="19" t="str">
        <f>IF([4]道具信息!S828="","",[4]道具信息!S828)</f>
        <v/>
      </c>
      <c r="T828" s="19" t="str">
        <f>IF([4]道具信息!T828="","",[4]道具信息!T828)</f>
        <v/>
      </c>
      <c r="U828" s="19" t="str">
        <f>IF([4]道具信息!U828="","",[4]道具信息!U828)</f>
        <v/>
      </c>
      <c r="V828" s="19" t="str">
        <f>IF([4]道具信息!V828="","",[4]道具信息!V828)</f>
        <v/>
      </c>
      <c r="W828" s="19" t="str">
        <f>IF([4]道具信息!W828="","",[4]道具信息!W828)</f>
        <v/>
      </c>
      <c r="X828" s="19" t="str">
        <f>IF([4]道具信息!X828="","",[4]道具信息!X828)</f>
        <v/>
      </c>
      <c r="Y828" s="19" t="str">
        <f>IF([4]道具信息!Y828="","",[4]道具信息!Y828)</f>
        <v/>
      </c>
      <c r="Z828" s="19" t="str">
        <f>IF([4]道具信息!Z828="","",[4]道具信息!Z828)</f>
        <v/>
      </c>
    </row>
    <row r="829" spans="1:26" x14ac:dyDescent="0.15">
      <c r="A829" s="19" t="str">
        <f>IF([4]道具信息!A829="","",[4]道具信息!A829)</f>
        <v/>
      </c>
      <c r="B829" s="19" t="str">
        <f>IF([4]道具信息!B829="","",[4]道具信息!B829)</f>
        <v/>
      </c>
      <c r="C829" s="19" t="str">
        <f>IF([4]道具信息!C829="","",[4]道具信息!C829)</f>
        <v/>
      </c>
      <c r="D829" s="19" t="str">
        <f>IF([4]道具信息!D829="","",[4]道具信息!D829)</f>
        <v/>
      </c>
      <c r="E829" s="19" t="str">
        <f>IF([4]道具信息!E829="","",[4]道具信息!E829)</f>
        <v/>
      </c>
      <c r="F829" s="19" t="str">
        <f>IF([4]道具信息!F829="","",[4]道具信息!F829)</f>
        <v/>
      </c>
      <c r="G829" s="19" t="str">
        <f>IF([4]道具信息!G829="","",[4]道具信息!G829)</f>
        <v/>
      </c>
      <c r="H829" s="19" t="str">
        <f>IF([4]道具信息!H829="","",[4]道具信息!H829)</f>
        <v/>
      </c>
      <c r="I829" s="19" t="str">
        <f>IF([4]道具信息!I829="","",[4]道具信息!I829)</f>
        <v/>
      </c>
      <c r="J829" s="19" t="str">
        <f>IF([4]道具信息!J829="","",[4]道具信息!J829)</f>
        <v/>
      </c>
      <c r="K829" s="19" t="str">
        <f>IF([4]道具信息!K829="","",[4]道具信息!K829)</f>
        <v/>
      </c>
      <c r="L829" s="19" t="str">
        <f>IF([4]道具信息!L829="","",[4]道具信息!L829)</f>
        <v/>
      </c>
      <c r="M829" s="19" t="str">
        <f>IF([4]道具信息!M829="","",[4]道具信息!M829)</f>
        <v/>
      </c>
      <c r="N829" s="19" t="str">
        <f>IF([4]道具信息!N829="","",[4]道具信息!N829)</f>
        <v/>
      </c>
      <c r="O829" s="19" t="str">
        <f>IF([4]道具信息!O829="","",[4]道具信息!O829)</f>
        <v/>
      </c>
      <c r="P829" s="19" t="str">
        <f>IF([4]道具信息!P829="","",[4]道具信息!P829)</f>
        <v/>
      </c>
      <c r="Q829" s="19" t="str">
        <f>IF([4]道具信息!Q829="","",[4]道具信息!Q829)</f>
        <v/>
      </c>
      <c r="R829" s="19" t="str">
        <f>IF([4]道具信息!R829="","",[4]道具信息!R829)</f>
        <v/>
      </c>
      <c r="S829" s="19" t="str">
        <f>IF([4]道具信息!S829="","",[4]道具信息!S829)</f>
        <v/>
      </c>
      <c r="T829" s="19" t="str">
        <f>IF([4]道具信息!T829="","",[4]道具信息!T829)</f>
        <v/>
      </c>
      <c r="U829" s="19" t="str">
        <f>IF([4]道具信息!U829="","",[4]道具信息!U829)</f>
        <v/>
      </c>
      <c r="V829" s="19" t="str">
        <f>IF([4]道具信息!V829="","",[4]道具信息!V829)</f>
        <v/>
      </c>
      <c r="W829" s="19" t="str">
        <f>IF([4]道具信息!W829="","",[4]道具信息!W829)</f>
        <v/>
      </c>
      <c r="X829" s="19" t="str">
        <f>IF([4]道具信息!X829="","",[4]道具信息!X829)</f>
        <v/>
      </c>
      <c r="Y829" s="19" t="str">
        <f>IF([4]道具信息!Y829="","",[4]道具信息!Y829)</f>
        <v/>
      </c>
      <c r="Z829" s="19" t="str">
        <f>IF([4]道具信息!Z829="","",[4]道具信息!Z829)</f>
        <v/>
      </c>
    </row>
    <row r="830" spans="1:26" x14ac:dyDescent="0.15">
      <c r="A830" s="19" t="str">
        <f>IF([4]道具信息!A830="","",[4]道具信息!A830)</f>
        <v/>
      </c>
      <c r="B830" s="19" t="str">
        <f>IF([4]道具信息!B830="","",[4]道具信息!B830)</f>
        <v/>
      </c>
      <c r="C830" s="19" t="str">
        <f>IF([4]道具信息!C830="","",[4]道具信息!C830)</f>
        <v/>
      </c>
      <c r="D830" s="19" t="str">
        <f>IF([4]道具信息!D830="","",[4]道具信息!D830)</f>
        <v/>
      </c>
      <c r="E830" s="19" t="str">
        <f>IF([4]道具信息!E830="","",[4]道具信息!E830)</f>
        <v/>
      </c>
      <c r="F830" s="19" t="str">
        <f>IF([4]道具信息!F830="","",[4]道具信息!F830)</f>
        <v/>
      </c>
      <c r="G830" s="19" t="str">
        <f>IF([4]道具信息!G830="","",[4]道具信息!G830)</f>
        <v/>
      </c>
      <c r="H830" s="19" t="str">
        <f>IF([4]道具信息!H830="","",[4]道具信息!H830)</f>
        <v/>
      </c>
      <c r="I830" s="19" t="str">
        <f>IF([4]道具信息!I830="","",[4]道具信息!I830)</f>
        <v/>
      </c>
      <c r="J830" s="19" t="str">
        <f>IF([4]道具信息!J830="","",[4]道具信息!J830)</f>
        <v/>
      </c>
      <c r="K830" s="19" t="str">
        <f>IF([4]道具信息!K830="","",[4]道具信息!K830)</f>
        <v/>
      </c>
      <c r="L830" s="19" t="str">
        <f>IF([4]道具信息!L830="","",[4]道具信息!L830)</f>
        <v/>
      </c>
      <c r="M830" s="19" t="str">
        <f>IF([4]道具信息!M830="","",[4]道具信息!M830)</f>
        <v/>
      </c>
      <c r="N830" s="19" t="str">
        <f>IF([4]道具信息!N830="","",[4]道具信息!N830)</f>
        <v/>
      </c>
      <c r="O830" s="19" t="str">
        <f>IF([4]道具信息!O830="","",[4]道具信息!O830)</f>
        <v/>
      </c>
      <c r="P830" s="19" t="str">
        <f>IF([4]道具信息!P830="","",[4]道具信息!P830)</f>
        <v/>
      </c>
      <c r="Q830" s="19" t="str">
        <f>IF([4]道具信息!Q830="","",[4]道具信息!Q830)</f>
        <v/>
      </c>
      <c r="R830" s="19" t="str">
        <f>IF([4]道具信息!R830="","",[4]道具信息!R830)</f>
        <v/>
      </c>
      <c r="S830" s="19" t="str">
        <f>IF([4]道具信息!S830="","",[4]道具信息!S830)</f>
        <v/>
      </c>
      <c r="T830" s="19" t="str">
        <f>IF([4]道具信息!T830="","",[4]道具信息!T830)</f>
        <v/>
      </c>
      <c r="U830" s="19" t="str">
        <f>IF([4]道具信息!U830="","",[4]道具信息!U830)</f>
        <v/>
      </c>
      <c r="V830" s="19" t="str">
        <f>IF([4]道具信息!V830="","",[4]道具信息!V830)</f>
        <v/>
      </c>
      <c r="W830" s="19" t="str">
        <f>IF([4]道具信息!W830="","",[4]道具信息!W830)</f>
        <v/>
      </c>
      <c r="X830" s="19" t="str">
        <f>IF([4]道具信息!X830="","",[4]道具信息!X830)</f>
        <v/>
      </c>
      <c r="Y830" s="19" t="str">
        <f>IF([4]道具信息!Y830="","",[4]道具信息!Y830)</f>
        <v/>
      </c>
      <c r="Z830" s="19" t="str">
        <f>IF([4]道具信息!Z830="","",[4]道具信息!Z830)</f>
        <v/>
      </c>
    </row>
    <row r="831" spans="1:26" x14ac:dyDescent="0.15">
      <c r="A831" s="19" t="str">
        <f>IF([4]道具信息!A831="","",[4]道具信息!A831)</f>
        <v/>
      </c>
      <c r="B831" s="19" t="str">
        <f>IF([4]道具信息!B831="","",[4]道具信息!B831)</f>
        <v/>
      </c>
      <c r="C831" s="19" t="str">
        <f>IF([4]道具信息!C831="","",[4]道具信息!C831)</f>
        <v/>
      </c>
      <c r="D831" s="19" t="str">
        <f>IF([4]道具信息!D831="","",[4]道具信息!D831)</f>
        <v/>
      </c>
      <c r="E831" s="19" t="str">
        <f>IF([4]道具信息!E831="","",[4]道具信息!E831)</f>
        <v/>
      </c>
      <c r="F831" s="19" t="str">
        <f>IF([4]道具信息!F831="","",[4]道具信息!F831)</f>
        <v/>
      </c>
      <c r="G831" s="19" t="str">
        <f>IF([4]道具信息!G831="","",[4]道具信息!G831)</f>
        <v/>
      </c>
      <c r="H831" s="19" t="str">
        <f>IF([4]道具信息!H831="","",[4]道具信息!H831)</f>
        <v/>
      </c>
      <c r="I831" s="19" t="str">
        <f>IF([4]道具信息!I831="","",[4]道具信息!I831)</f>
        <v/>
      </c>
      <c r="J831" s="19" t="str">
        <f>IF([4]道具信息!J831="","",[4]道具信息!J831)</f>
        <v/>
      </c>
      <c r="K831" s="19" t="str">
        <f>IF([4]道具信息!K831="","",[4]道具信息!K831)</f>
        <v/>
      </c>
      <c r="L831" s="19" t="str">
        <f>IF([4]道具信息!L831="","",[4]道具信息!L831)</f>
        <v/>
      </c>
      <c r="M831" s="19" t="str">
        <f>IF([4]道具信息!M831="","",[4]道具信息!M831)</f>
        <v/>
      </c>
      <c r="N831" s="19" t="str">
        <f>IF([4]道具信息!N831="","",[4]道具信息!N831)</f>
        <v/>
      </c>
      <c r="O831" s="19" t="str">
        <f>IF([4]道具信息!O831="","",[4]道具信息!O831)</f>
        <v/>
      </c>
      <c r="P831" s="19" t="str">
        <f>IF([4]道具信息!P831="","",[4]道具信息!P831)</f>
        <v/>
      </c>
      <c r="Q831" s="19" t="str">
        <f>IF([4]道具信息!Q831="","",[4]道具信息!Q831)</f>
        <v/>
      </c>
      <c r="R831" s="19" t="str">
        <f>IF([4]道具信息!R831="","",[4]道具信息!R831)</f>
        <v/>
      </c>
      <c r="S831" s="19" t="str">
        <f>IF([4]道具信息!S831="","",[4]道具信息!S831)</f>
        <v/>
      </c>
      <c r="T831" s="19" t="str">
        <f>IF([4]道具信息!T831="","",[4]道具信息!T831)</f>
        <v/>
      </c>
      <c r="U831" s="19" t="str">
        <f>IF([4]道具信息!U831="","",[4]道具信息!U831)</f>
        <v/>
      </c>
      <c r="V831" s="19" t="str">
        <f>IF([4]道具信息!V831="","",[4]道具信息!V831)</f>
        <v/>
      </c>
      <c r="W831" s="19" t="str">
        <f>IF([4]道具信息!W831="","",[4]道具信息!W831)</f>
        <v/>
      </c>
      <c r="X831" s="19" t="str">
        <f>IF([4]道具信息!X831="","",[4]道具信息!X831)</f>
        <v/>
      </c>
      <c r="Y831" s="19" t="str">
        <f>IF([4]道具信息!Y831="","",[4]道具信息!Y831)</f>
        <v/>
      </c>
      <c r="Z831" s="19" t="str">
        <f>IF([4]道具信息!Z831="","",[4]道具信息!Z831)</f>
        <v/>
      </c>
    </row>
    <row r="832" spans="1:26" x14ac:dyDescent="0.15">
      <c r="A832" s="19" t="str">
        <f>IF([4]道具信息!A832="","",[4]道具信息!A832)</f>
        <v/>
      </c>
      <c r="B832" s="19" t="str">
        <f>IF([4]道具信息!B832="","",[4]道具信息!B832)</f>
        <v/>
      </c>
      <c r="C832" s="19" t="str">
        <f>IF([4]道具信息!C832="","",[4]道具信息!C832)</f>
        <v/>
      </c>
      <c r="D832" s="19" t="str">
        <f>IF([4]道具信息!D832="","",[4]道具信息!D832)</f>
        <v/>
      </c>
      <c r="E832" s="19" t="str">
        <f>IF([4]道具信息!E832="","",[4]道具信息!E832)</f>
        <v/>
      </c>
      <c r="F832" s="19" t="str">
        <f>IF([4]道具信息!F832="","",[4]道具信息!F832)</f>
        <v/>
      </c>
      <c r="G832" s="19" t="str">
        <f>IF([4]道具信息!G832="","",[4]道具信息!G832)</f>
        <v/>
      </c>
      <c r="H832" s="19" t="str">
        <f>IF([4]道具信息!H832="","",[4]道具信息!H832)</f>
        <v/>
      </c>
      <c r="I832" s="19" t="str">
        <f>IF([4]道具信息!I832="","",[4]道具信息!I832)</f>
        <v/>
      </c>
      <c r="J832" s="19" t="str">
        <f>IF([4]道具信息!J832="","",[4]道具信息!J832)</f>
        <v/>
      </c>
      <c r="K832" s="19" t="str">
        <f>IF([4]道具信息!K832="","",[4]道具信息!K832)</f>
        <v/>
      </c>
      <c r="L832" s="19" t="str">
        <f>IF([4]道具信息!L832="","",[4]道具信息!L832)</f>
        <v/>
      </c>
      <c r="M832" s="19" t="str">
        <f>IF([4]道具信息!M832="","",[4]道具信息!M832)</f>
        <v/>
      </c>
      <c r="N832" s="19" t="str">
        <f>IF([4]道具信息!N832="","",[4]道具信息!N832)</f>
        <v/>
      </c>
      <c r="O832" s="19" t="str">
        <f>IF([4]道具信息!O832="","",[4]道具信息!O832)</f>
        <v/>
      </c>
      <c r="P832" s="19" t="str">
        <f>IF([4]道具信息!P832="","",[4]道具信息!P832)</f>
        <v/>
      </c>
      <c r="Q832" s="19" t="str">
        <f>IF([4]道具信息!Q832="","",[4]道具信息!Q832)</f>
        <v/>
      </c>
      <c r="R832" s="19" t="str">
        <f>IF([4]道具信息!R832="","",[4]道具信息!R832)</f>
        <v/>
      </c>
      <c r="S832" s="19" t="str">
        <f>IF([4]道具信息!S832="","",[4]道具信息!S832)</f>
        <v/>
      </c>
      <c r="T832" s="19" t="str">
        <f>IF([4]道具信息!T832="","",[4]道具信息!T832)</f>
        <v/>
      </c>
      <c r="U832" s="19" t="str">
        <f>IF([4]道具信息!U832="","",[4]道具信息!U832)</f>
        <v/>
      </c>
      <c r="V832" s="19" t="str">
        <f>IF([4]道具信息!V832="","",[4]道具信息!V832)</f>
        <v/>
      </c>
      <c r="W832" s="19" t="str">
        <f>IF([4]道具信息!W832="","",[4]道具信息!W832)</f>
        <v/>
      </c>
      <c r="X832" s="19" t="str">
        <f>IF([4]道具信息!X832="","",[4]道具信息!X832)</f>
        <v/>
      </c>
      <c r="Y832" s="19" t="str">
        <f>IF([4]道具信息!Y832="","",[4]道具信息!Y832)</f>
        <v/>
      </c>
      <c r="Z832" s="19" t="str">
        <f>IF([4]道具信息!Z832="","",[4]道具信息!Z832)</f>
        <v/>
      </c>
    </row>
    <row r="833" spans="1:26" x14ac:dyDescent="0.15">
      <c r="A833" s="19" t="str">
        <f>IF([4]道具信息!A833="","",[4]道具信息!A833)</f>
        <v/>
      </c>
      <c r="B833" s="19" t="str">
        <f>IF([4]道具信息!B833="","",[4]道具信息!B833)</f>
        <v/>
      </c>
      <c r="C833" s="19" t="str">
        <f>IF([4]道具信息!C833="","",[4]道具信息!C833)</f>
        <v/>
      </c>
      <c r="D833" s="19" t="str">
        <f>IF([4]道具信息!D833="","",[4]道具信息!D833)</f>
        <v/>
      </c>
      <c r="E833" s="19" t="str">
        <f>IF([4]道具信息!E833="","",[4]道具信息!E833)</f>
        <v/>
      </c>
      <c r="F833" s="19" t="str">
        <f>IF([4]道具信息!F833="","",[4]道具信息!F833)</f>
        <v/>
      </c>
      <c r="G833" s="19" t="str">
        <f>IF([4]道具信息!G833="","",[4]道具信息!G833)</f>
        <v/>
      </c>
      <c r="H833" s="19" t="str">
        <f>IF([4]道具信息!H833="","",[4]道具信息!H833)</f>
        <v/>
      </c>
      <c r="I833" s="19" t="str">
        <f>IF([4]道具信息!I833="","",[4]道具信息!I833)</f>
        <v/>
      </c>
      <c r="J833" s="19" t="str">
        <f>IF([4]道具信息!J833="","",[4]道具信息!J833)</f>
        <v/>
      </c>
      <c r="K833" s="19" t="str">
        <f>IF([4]道具信息!K833="","",[4]道具信息!K833)</f>
        <v/>
      </c>
      <c r="L833" s="19" t="str">
        <f>IF([4]道具信息!L833="","",[4]道具信息!L833)</f>
        <v/>
      </c>
      <c r="M833" s="19" t="str">
        <f>IF([4]道具信息!M833="","",[4]道具信息!M833)</f>
        <v/>
      </c>
      <c r="N833" s="19" t="str">
        <f>IF([4]道具信息!N833="","",[4]道具信息!N833)</f>
        <v/>
      </c>
      <c r="O833" s="19" t="str">
        <f>IF([4]道具信息!O833="","",[4]道具信息!O833)</f>
        <v/>
      </c>
      <c r="P833" s="19" t="str">
        <f>IF([4]道具信息!P833="","",[4]道具信息!P833)</f>
        <v/>
      </c>
      <c r="Q833" s="19" t="str">
        <f>IF([4]道具信息!Q833="","",[4]道具信息!Q833)</f>
        <v/>
      </c>
      <c r="R833" s="19" t="str">
        <f>IF([4]道具信息!R833="","",[4]道具信息!R833)</f>
        <v/>
      </c>
      <c r="S833" s="19" t="str">
        <f>IF([4]道具信息!S833="","",[4]道具信息!S833)</f>
        <v/>
      </c>
      <c r="T833" s="19" t="str">
        <f>IF([4]道具信息!T833="","",[4]道具信息!T833)</f>
        <v/>
      </c>
      <c r="U833" s="19" t="str">
        <f>IF([4]道具信息!U833="","",[4]道具信息!U833)</f>
        <v/>
      </c>
      <c r="V833" s="19" t="str">
        <f>IF([4]道具信息!V833="","",[4]道具信息!V833)</f>
        <v/>
      </c>
      <c r="W833" s="19" t="str">
        <f>IF([4]道具信息!W833="","",[4]道具信息!W833)</f>
        <v/>
      </c>
      <c r="X833" s="19" t="str">
        <f>IF([4]道具信息!X833="","",[4]道具信息!X833)</f>
        <v/>
      </c>
      <c r="Y833" s="19" t="str">
        <f>IF([4]道具信息!Y833="","",[4]道具信息!Y833)</f>
        <v/>
      </c>
      <c r="Z833" s="19" t="str">
        <f>IF([4]道具信息!Z833="","",[4]道具信息!Z833)</f>
        <v/>
      </c>
    </row>
    <row r="834" spans="1:26" x14ac:dyDescent="0.15">
      <c r="A834" s="19" t="str">
        <f>IF([4]道具信息!A834="","",[4]道具信息!A834)</f>
        <v/>
      </c>
      <c r="B834" s="19" t="str">
        <f>IF([4]道具信息!B834="","",[4]道具信息!B834)</f>
        <v/>
      </c>
      <c r="C834" s="19" t="str">
        <f>IF([4]道具信息!C834="","",[4]道具信息!C834)</f>
        <v/>
      </c>
      <c r="D834" s="19" t="str">
        <f>IF([4]道具信息!D834="","",[4]道具信息!D834)</f>
        <v/>
      </c>
      <c r="E834" s="19" t="str">
        <f>IF([4]道具信息!E834="","",[4]道具信息!E834)</f>
        <v/>
      </c>
      <c r="F834" s="19" t="str">
        <f>IF([4]道具信息!F834="","",[4]道具信息!F834)</f>
        <v/>
      </c>
      <c r="G834" s="19" t="str">
        <f>IF([4]道具信息!G834="","",[4]道具信息!G834)</f>
        <v/>
      </c>
      <c r="H834" s="19" t="str">
        <f>IF([4]道具信息!H834="","",[4]道具信息!H834)</f>
        <v/>
      </c>
      <c r="I834" s="19" t="str">
        <f>IF([4]道具信息!I834="","",[4]道具信息!I834)</f>
        <v/>
      </c>
      <c r="J834" s="19" t="str">
        <f>IF([4]道具信息!J834="","",[4]道具信息!J834)</f>
        <v/>
      </c>
      <c r="K834" s="19" t="str">
        <f>IF([4]道具信息!K834="","",[4]道具信息!K834)</f>
        <v/>
      </c>
      <c r="L834" s="19" t="str">
        <f>IF([4]道具信息!L834="","",[4]道具信息!L834)</f>
        <v/>
      </c>
      <c r="M834" s="19" t="str">
        <f>IF([4]道具信息!M834="","",[4]道具信息!M834)</f>
        <v/>
      </c>
      <c r="N834" s="19" t="str">
        <f>IF([4]道具信息!N834="","",[4]道具信息!N834)</f>
        <v/>
      </c>
      <c r="O834" s="19" t="str">
        <f>IF([4]道具信息!O834="","",[4]道具信息!O834)</f>
        <v/>
      </c>
      <c r="P834" s="19" t="str">
        <f>IF([4]道具信息!P834="","",[4]道具信息!P834)</f>
        <v/>
      </c>
      <c r="Q834" s="19" t="str">
        <f>IF([4]道具信息!Q834="","",[4]道具信息!Q834)</f>
        <v/>
      </c>
      <c r="R834" s="19" t="str">
        <f>IF([4]道具信息!R834="","",[4]道具信息!R834)</f>
        <v/>
      </c>
      <c r="S834" s="19" t="str">
        <f>IF([4]道具信息!S834="","",[4]道具信息!S834)</f>
        <v/>
      </c>
      <c r="T834" s="19" t="str">
        <f>IF([4]道具信息!T834="","",[4]道具信息!T834)</f>
        <v/>
      </c>
      <c r="U834" s="19" t="str">
        <f>IF([4]道具信息!U834="","",[4]道具信息!U834)</f>
        <v/>
      </c>
      <c r="V834" s="19" t="str">
        <f>IF([4]道具信息!V834="","",[4]道具信息!V834)</f>
        <v/>
      </c>
      <c r="W834" s="19" t="str">
        <f>IF([4]道具信息!W834="","",[4]道具信息!W834)</f>
        <v/>
      </c>
      <c r="X834" s="19" t="str">
        <f>IF([4]道具信息!X834="","",[4]道具信息!X834)</f>
        <v/>
      </c>
      <c r="Y834" s="19" t="str">
        <f>IF([4]道具信息!Y834="","",[4]道具信息!Y834)</f>
        <v/>
      </c>
      <c r="Z834" s="19" t="str">
        <f>IF([4]道具信息!Z834="","",[4]道具信息!Z834)</f>
        <v/>
      </c>
    </row>
    <row r="835" spans="1:26" x14ac:dyDescent="0.15">
      <c r="A835" s="19" t="str">
        <f>IF([4]道具信息!A835="","",[4]道具信息!A835)</f>
        <v/>
      </c>
      <c r="B835" s="19" t="str">
        <f>IF([4]道具信息!B835="","",[4]道具信息!B835)</f>
        <v/>
      </c>
      <c r="C835" s="19" t="str">
        <f>IF([4]道具信息!C835="","",[4]道具信息!C835)</f>
        <v/>
      </c>
      <c r="D835" s="19" t="str">
        <f>IF([4]道具信息!D835="","",[4]道具信息!D835)</f>
        <v/>
      </c>
      <c r="E835" s="19" t="str">
        <f>IF([4]道具信息!E835="","",[4]道具信息!E835)</f>
        <v/>
      </c>
      <c r="F835" s="19" t="str">
        <f>IF([4]道具信息!F835="","",[4]道具信息!F835)</f>
        <v/>
      </c>
      <c r="G835" s="19" t="str">
        <f>IF([4]道具信息!G835="","",[4]道具信息!G835)</f>
        <v/>
      </c>
      <c r="H835" s="19" t="str">
        <f>IF([4]道具信息!H835="","",[4]道具信息!H835)</f>
        <v/>
      </c>
      <c r="I835" s="19" t="str">
        <f>IF([4]道具信息!I835="","",[4]道具信息!I835)</f>
        <v/>
      </c>
      <c r="J835" s="19" t="str">
        <f>IF([4]道具信息!J835="","",[4]道具信息!J835)</f>
        <v/>
      </c>
      <c r="K835" s="19" t="str">
        <f>IF([4]道具信息!K835="","",[4]道具信息!K835)</f>
        <v/>
      </c>
      <c r="L835" s="19" t="str">
        <f>IF([4]道具信息!L835="","",[4]道具信息!L835)</f>
        <v/>
      </c>
      <c r="M835" s="19" t="str">
        <f>IF([4]道具信息!M835="","",[4]道具信息!M835)</f>
        <v/>
      </c>
      <c r="N835" s="19" t="str">
        <f>IF([4]道具信息!N835="","",[4]道具信息!N835)</f>
        <v/>
      </c>
      <c r="O835" s="19" t="str">
        <f>IF([4]道具信息!O835="","",[4]道具信息!O835)</f>
        <v/>
      </c>
      <c r="P835" s="19" t="str">
        <f>IF([4]道具信息!P835="","",[4]道具信息!P835)</f>
        <v/>
      </c>
      <c r="Q835" s="19" t="str">
        <f>IF([4]道具信息!Q835="","",[4]道具信息!Q835)</f>
        <v/>
      </c>
      <c r="R835" s="19" t="str">
        <f>IF([4]道具信息!R835="","",[4]道具信息!R835)</f>
        <v/>
      </c>
      <c r="S835" s="19" t="str">
        <f>IF([4]道具信息!S835="","",[4]道具信息!S835)</f>
        <v/>
      </c>
      <c r="T835" s="19" t="str">
        <f>IF([4]道具信息!T835="","",[4]道具信息!T835)</f>
        <v/>
      </c>
      <c r="U835" s="19" t="str">
        <f>IF([4]道具信息!U835="","",[4]道具信息!U835)</f>
        <v/>
      </c>
      <c r="V835" s="19" t="str">
        <f>IF([4]道具信息!V835="","",[4]道具信息!V835)</f>
        <v/>
      </c>
      <c r="W835" s="19" t="str">
        <f>IF([4]道具信息!W835="","",[4]道具信息!W835)</f>
        <v/>
      </c>
      <c r="X835" s="19" t="str">
        <f>IF([4]道具信息!X835="","",[4]道具信息!X835)</f>
        <v/>
      </c>
      <c r="Y835" s="19" t="str">
        <f>IF([4]道具信息!Y835="","",[4]道具信息!Y835)</f>
        <v/>
      </c>
      <c r="Z835" s="19" t="str">
        <f>IF([4]道具信息!Z835="","",[4]道具信息!Z835)</f>
        <v/>
      </c>
    </row>
    <row r="836" spans="1:26" x14ac:dyDescent="0.15">
      <c r="A836" s="19" t="str">
        <f>IF([4]道具信息!A836="","",[4]道具信息!A836)</f>
        <v/>
      </c>
      <c r="B836" s="19" t="str">
        <f>IF([4]道具信息!B836="","",[4]道具信息!B836)</f>
        <v/>
      </c>
      <c r="C836" s="19" t="str">
        <f>IF([4]道具信息!C836="","",[4]道具信息!C836)</f>
        <v/>
      </c>
      <c r="D836" s="19" t="str">
        <f>IF([4]道具信息!D836="","",[4]道具信息!D836)</f>
        <v/>
      </c>
      <c r="E836" s="19" t="str">
        <f>IF([4]道具信息!E836="","",[4]道具信息!E836)</f>
        <v/>
      </c>
      <c r="F836" s="19" t="str">
        <f>IF([4]道具信息!F836="","",[4]道具信息!F836)</f>
        <v/>
      </c>
      <c r="G836" s="19" t="str">
        <f>IF([4]道具信息!G836="","",[4]道具信息!G836)</f>
        <v/>
      </c>
      <c r="H836" s="19" t="str">
        <f>IF([4]道具信息!H836="","",[4]道具信息!H836)</f>
        <v/>
      </c>
      <c r="I836" s="19" t="str">
        <f>IF([4]道具信息!I836="","",[4]道具信息!I836)</f>
        <v/>
      </c>
      <c r="J836" s="19" t="str">
        <f>IF([4]道具信息!J836="","",[4]道具信息!J836)</f>
        <v/>
      </c>
      <c r="K836" s="19" t="str">
        <f>IF([4]道具信息!K836="","",[4]道具信息!K836)</f>
        <v/>
      </c>
      <c r="L836" s="19" t="str">
        <f>IF([4]道具信息!L836="","",[4]道具信息!L836)</f>
        <v/>
      </c>
      <c r="M836" s="19" t="str">
        <f>IF([4]道具信息!M836="","",[4]道具信息!M836)</f>
        <v/>
      </c>
      <c r="N836" s="19" t="str">
        <f>IF([4]道具信息!N836="","",[4]道具信息!N836)</f>
        <v/>
      </c>
      <c r="O836" s="19" t="str">
        <f>IF([4]道具信息!O836="","",[4]道具信息!O836)</f>
        <v/>
      </c>
      <c r="P836" s="19" t="str">
        <f>IF([4]道具信息!P836="","",[4]道具信息!P836)</f>
        <v/>
      </c>
      <c r="Q836" s="19" t="str">
        <f>IF([4]道具信息!Q836="","",[4]道具信息!Q836)</f>
        <v/>
      </c>
      <c r="R836" s="19" t="str">
        <f>IF([4]道具信息!R836="","",[4]道具信息!R836)</f>
        <v/>
      </c>
      <c r="S836" s="19" t="str">
        <f>IF([4]道具信息!S836="","",[4]道具信息!S836)</f>
        <v/>
      </c>
      <c r="T836" s="19" t="str">
        <f>IF([4]道具信息!T836="","",[4]道具信息!T836)</f>
        <v/>
      </c>
      <c r="U836" s="19" t="str">
        <f>IF([4]道具信息!U836="","",[4]道具信息!U836)</f>
        <v/>
      </c>
      <c r="V836" s="19" t="str">
        <f>IF([4]道具信息!V836="","",[4]道具信息!V836)</f>
        <v/>
      </c>
      <c r="W836" s="19" t="str">
        <f>IF([4]道具信息!W836="","",[4]道具信息!W836)</f>
        <v/>
      </c>
      <c r="X836" s="19" t="str">
        <f>IF([4]道具信息!X836="","",[4]道具信息!X836)</f>
        <v/>
      </c>
      <c r="Y836" s="19" t="str">
        <f>IF([4]道具信息!Y836="","",[4]道具信息!Y836)</f>
        <v/>
      </c>
      <c r="Z836" s="19" t="str">
        <f>IF([4]道具信息!Z836="","",[4]道具信息!Z836)</f>
        <v/>
      </c>
    </row>
    <row r="837" spans="1:26" x14ac:dyDescent="0.15">
      <c r="A837" s="19" t="str">
        <f>IF([4]道具信息!A837="","",[4]道具信息!A837)</f>
        <v/>
      </c>
      <c r="B837" s="19" t="str">
        <f>IF([4]道具信息!B837="","",[4]道具信息!B837)</f>
        <v/>
      </c>
      <c r="C837" s="19" t="str">
        <f>IF([4]道具信息!C837="","",[4]道具信息!C837)</f>
        <v/>
      </c>
      <c r="D837" s="19" t="str">
        <f>IF([4]道具信息!D837="","",[4]道具信息!D837)</f>
        <v/>
      </c>
      <c r="E837" s="19" t="str">
        <f>IF([4]道具信息!E837="","",[4]道具信息!E837)</f>
        <v/>
      </c>
      <c r="F837" s="19" t="str">
        <f>IF([4]道具信息!F837="","",[4]道具信息!F837)</f>
        <v/>
      </c>
      <c r="G837" s="19" t="str">
        <f>IF([4]道具信息!G837="","",[4]道具信息!G837)</f>
        <v/>
      </c>
      <c r="H837" s="19" t="str">
        <f>IF([4]道具信息!H837="","",[4]道具信息!H837)</f>
        <v/>
      </c>
      <c r="I837" s="19" t="str">
        <f>IF([4]道具信息!I837="","",[4]道具信息!I837)</f>
        <v/>
      </c>
      <c r="J837" s="19" t="str">
        <f>IF([4]道具信息!J837="","",[4]道具信息!J837)</f>
        <v/>
      </c>
      <c r="K837" s="19" t="str">
        <f>IF([4]道具信息!K837="","",[4]道具信息!K837)</f>
        <v/>
      </c>
      <c r="L837" s="19" t="str">
        <f>IF([4]道具信息!L837="","",[4]道具信息!L837)</f>
        <v/>
      </c>
      <c r="M837" s="19" t="str">
        <f>IF([4]道具信息!M837="","",[4]道具信息!M837)</f>
        <v/>
      </c>
      <c r="N837" s="19" t="str">
        <f>IF([4]道具信息!N837="","",[4]道具信息!N837)</f>
        <v/>
      </c>
      <c r="O837" s="19" t="str">
        <f>IF([4]道具信息!O837="","",[4]道具信息!O837)</f>
        <v/>
      </c>
      <c r="P837" s="19" t="str">
        <f>IF([4]道具信息!P837="","",[4]道具信息!P837)</f>
        <v/>
      </c>
      <c r="Q837" s="19" t="str">
        <f>IF([4]道具信息!Q837="","",[4]道具信息!Q837)</f>
        <v/>
      </c>
      <c r="R837" s="19" t="str">
        <f>IF([4]道具信息!R837="","",[4]道具信息!R837)</f>
        <v/>
      </c>
      <c r="S837" s="19" t="str">
        <f>IF([4]道具信息!S837="","",[4]道具信息!S837)</f>
        <v/>
      </c>
      <c r="T837" s="19" t="str">
        <f>IF([4]道具信息!T837="","",[4]道具信息!T837)</f>
        <v/>
      </c>
      <c r="U837" s="19" t="str">
        <f>IF([4]道具信息!U837="","",[4]道具信息!U837)</f>
        <v/>
      </c>
      <c r="V837" s="19" t="str">
        <f>IF([4]道具信息!V837="","",[4]道具信息!V837)</f>
        <v/>
      </c>
      <c r="W837" s="19" t="str">
        <f>IF([4]道具信息!W837="","",[4]道具信息!W837)</f>
        <v/>
      </c>
      <c r="X837" s="19" t="str">
        <f>IF([4]道具信息!X837="","",[4]道具信息!X837)</f>
        <v/>
      </c>
      <c r="Y837" s="19" t="str">
        <f>IF([4]道具信息!Y837="","",[4]道具信息!Y837)</f>
        <v/>
      </c>
      <c r="Z837" s="19" t="str">
        <f>IF([4]道具信息!Z837="","",[4]道具信息!Z837)</f>
        <v/>
      </c>
    </row>
    <row r="838" spans="1:26" x14ac:dyDescent="0.15">
      <c r="A838" s="19" t="str">
        <f>IF([4]道具信息!A838="","",[4]道具信息!A838)</f>
        <v/>
      </c>
      <c r="B838" s="19" t="str">
        <f>IF([4]道具信息!B838="","",[4]道具信息!B838)</f>
        <v/>
      </c>
      <c r="C838" s="19" t="str">
        <f>IF([4]道具信息!C838="","",[4]道具信息!C838)</f>
        <v/>
      </c>
      <c r="D838" s="19" t="str">
        <f>IF([4]道具信息!D838="","",[4]道具信息!D838)</f>
        <v/>
      </c>
      <c r="E838" s="19" t="str">
        <f>IF([4]道具信息!E838="","",[4]道具信息!E838)</f>
        <v/>
      </c>
      <c r="F838" s="19" t="str">
        <f>IF([4]道具信息!F838="","",[4]道具信息!F838)</f>
        <v/>
      </c>
      <c r="G838" s="19" t="str">
        <f>IF([4]道具信息!G838="","",[4]道具信息!G838)</f>
        <v/>
      </c>
      <c r="H838" s="19" t="str">
        <f>IF([4]道具信息!H838="","",[4]道具信息!H838)</f>
        <v/>
      </c>
      <c r="I838" s="19" t="str">
        <f>IF([4]道具信息!I838="","",[4]道具信息!I838)</f>
        <v/>
      </c>
      <c r="J838" s="19" t="str">
        <f>IF([4]道具信息!J838="","",[4]道具信息!J838)</f>
        <v/>
      </c>
      <c r="K838" s="19" t="str">
        <f>IF([4]道具信息!K838="","",[4]道具信息!K838)</f>
        <v/>
      </c>
      <c r="L838" s="19" t="str">
        <f>IF([4]道具信息!L838="","",[4]道具信息!L838)</f>
        <v/>
      </c>
      <c r="M838" s="19" t="str">
        <f>IF([4]道具信息!M838="","",[4]道具信息!M838)</f>
        <v/>
      </c>
      <c r="N838" s="19" t="str">
        <f>IF([4]道具信息!N838="","",[4]道具信息!N838)</f>
        <v/>
      </c>
      <c r="O838" s="19" t="str">
        <f>IF([4]道具信息!O838="","",[4]道具信息!O838)</f>
        <v/>
      </c>
      <c r="P838" s="19" t="str">
        <f>IF([4]道具信息!P838="","",[4]道具信息!P838)</f>
        <v/>
      </c>
      <c r="Q838" s="19" t="str">
        <f>IF([4]道具信息!Q838="","",[4]道具信息!Q838)</f>
        <v/>
      </c>
      <c r="R838" s="19" t="str">
        <f>IF([4]道具信息!R838="","",[4]道具信息!R838)</f>
        <v/>
      </c>
      <c r="S838" s="19" t="str">
        <f>IF([4]道具信息!S838="","",[4]道具信息!S838)</f>
        <v/>
      </c>
      <c r="T838" s="19" t="str">
        <f>IF([4]道具信息!T838="","",[4]道具信息!T838)</f>
        <v/>
      </c>
      <c r="U838" s="19" t="str">
        <f>IF([4]道具信息!U838="","",[4]道具信息!U838)</f>
        <v/>
      </c>
      <c r="V838" s="19" t="str">
        <f>IF([4]道具信息!V838="","",[4]道具信息!V838)</f>
        <v/>
      </c>
      <c r="W838" s="19" t="str">
        <f>IF([4]道具信息!W838="","",[4]道具信息!W838)</f>
        <v/>
      </c>
      <c r="X838" s="19" t="str">
        <f>IF([4]道具信息!X838="","",[4]道具信息!X838)</f>
        <v/>
      </c>
      <c r="Y838" s="19" t="str">
        <f>IF([4]道具信息!Y838="","",[4]道具信息!Y838)</f>
        <v/>
      </c>
      <c r="Z838" s="19" t="str">
        <f>IF([4]道具信息!Z838="","",[4]道具信息!Z838)</f>
        <v/>
      </c>
    </row>
    <row r="839" spans="1:26" x14ac:dyDescent="0.15">
      <c r="A839" s="19" t="str">
        <f>IF([4]道具信息!A839="","",[4]道具信息!A839)</f>
        <v/>
      </c>
      <c r="B839" s="19" t="str">
        <f>IF([4]道具信息!B839="","",[4]道具信息!B839)</f>
        <v/>
      </c>
      <c r="C839" s="19" t="str">
        <f>IF([4]道具信息!C839="","",[4]道具信息!C839)</f>
        <v/>
      </c>
      <c r="D839" s="19" t="str">
        <f>IF([4]道具信息!D839="","",[4]道具信息!D839)</f>
        <v/>
      </c>
      <c r="E839" s="19" t="str">
        <f>IF([4]道具信息!E839="","",[4]道具信息!E839)</f>
        <v/>
      </c>
      <c r="F839" s="19" t="str">
        <f>IF([4]道具信息!F839="","",[4]道具信息!F839)</f>
        <v/>
      </c>
      <c r="G839" s="19" t="str">
        <f>IF([4]道具信息!G839="","",[4]道具信息!G839)</f>
        <v/>
      </c>
      <c r="H839" s="19" t="str">
        <f>IF([4]道具信息!H839="","",[4]道具信息!H839)</f>
        <v/>
      </c>
      <c r="I839" s="19" t="str">
        <f>IF([4]道具信息!I839="","",[4]道具信息!I839)</f>
        <v/>
      </c>
      <c r="J839" s="19" t="str">
        <f>IF([4]道具信息!J839="","",[4]道具信息!J839)</f>
        <v/>
      </c>
      <c r="K839" s="19" t="str">
        <f>IF([4]道具信息!K839="","",[4]道具信息!K839)</f>
        <v/>
      </c>
      <c r="L839" s="19" t="str">
        <f>IF([4]道具信息!L839="","",[4]道具信息!L839)</f>
        <v/>
      </c>
      <c r="M839" s="19" t="str">
        <f>IF([4]道具信息!M839="","",[4]道具信息!M839)</f>
        <v/>
      </c>
      <c r="N839" s="19" t="str">
        <f>IF([4]道具信息!N839="","",[4]道具信息!N839)</f>
        <v/>
      </c>
      <c r="O839" s="19" t="str">
        <f>IF([4]道具信息!O839="","",[4]道具信息!O839)</f>
        <v/>
      </c>
      <c r="P839" s="19" t="str">
        <f>IF([4]道具信息!P839="","",[4]道具信息!P839)</f>
        <v/>
      </c>
      <c r="Q839" s="19" t="str">
        <f>IF([4]道具信息!Q839="","",[4]道具信息!Q839)</f>
        <v/>
      </c>
      <c r="R839" s="19" t="str">
        <f>IF([4]道具信息!R839="","",[4]道具信息!R839)</f>
        <v/>
      </c>
      <c r="S839" s="19" t="str">
        <f>IF([4]道具信息!S839="","",[4]道具信息!S839)</f>
        <v/>
      </c>
      <c r="T839" s="19" t="str">
        <f>IF([4]道具信息!T839="","",[4]道具信息!T839)</f>
        <v/>
      </c>
      <c r="U839" s="19" t="str">
        <f>IF([4]道具信息!U839="","",[4]道具信息!U839)</f>
        <v/>
      </c>
      <c r="V839" s="19" t="str">
        <f>IF([4]道具信息!V839="","",[4]道具信息!V839)</f>
        <v/>
      </c>
      <c r="W839" s="19" t="str">
        <f>IF([4]道具信息!W839="","",[4]道具信息!W839)</f>
        <v/>
      </c>
      <c r="X839" s="19" t="str">
        <f>IF([4]道具信息!X839="","",[4]道具信息!X839)</f>
        <v/>
      </c>
      <c r="Y839" s="19" t="str">
        <f>IF([4]道具信息!Y839="","",[4]道具信息!Y839)</f>
        <v/>
      </c>
      <c r="Z839" s="19" t="str">
        <f>IF([4]道具信息!Z839="","",[4]道具信息!Z839)</f>
        <v/>
      </c>
    </row>
    <row r="840" spans="1:26" x14ac:dyDescent="0.15">
      <c r="A840" s="19" t="str">
        <f>IF([4]道具信息!A840="","",[4]道具信息!A840)</f>
        <v/>
      </c>
      <c r="B840" s="19" t="str">
        <f>IF([4]道具信息!B840="","",[4]道具信息!B840)</f>
        <v/>
      </c>
      <c r="C840" s="19" t="str">
        <f>IF([4]道具信息!C840="","",[4]道具信息!C840)</f>
        <v/>
      </c>
      <c r="D840" s="19" t="str">
        <f>IF([4]道具信息!D840="","",[4]道具信息!D840)</f>
        <v/>
      </c>
      <c r="E840" s="19" t="str">
        <f>IF([4]道具信息!E840="","",[4]道具信息!E840)</f>
        <v/>
      </c>
      <c r="F840" s="19" t="str">
        <f>IF([4]道具信息!F840="","",[4]道具信息!F840)</f>
        <v/>
      </c>
      <c r="G840" s="19" t="str">
        <f>IF([4]道具信息!G840="","",[4]道具信息!G840)</f>
        <v/>
      </c>
      <c r="H840" s="19" t="str">
        <f>IF([4]道具信息!H840="","",[4]道具信息!H840)</f>
        <v/>
      </c>
      <c r="I840" s="19" t="str">
        <f>IF([4]道具信息!I840="","",[4]道具信息!I840)</f>
        <v/>
      </c>
      <c r="J840" s="19" t="str">
        <f>IF([4]道具信息!J840="","",[4]道具信息!J840)</f>
        <v/>
      </c>
      <c r="K840" s="19" t="str">
        <f>IF([4]道具信息!K840="","",[4]道具信息!K840)</f>
        <v/>
      </c>
      <c r="L840" s="19" t="str">
        <f>IF([4]道具信息!L840="","",[4]道具信息!L840)</f>
        <v/>
      </c>
      <c r="M840" s="19" t="str">
        <f>IF([4]道具信息!M840="","",[4]道具信息!M840)</f>
        <v/>
      </c>
      <c r="N840" s="19" t="str">
        <f>IF([4]道具信息!N840="","",[4]道具信息!N840)</f>
        <v/>
      </c>
      <c r="O840" s="19" t="str">
        <f>IF([4]道具信息!O840="","",[4]道具信息!O840)</f>
        <v/>
      </c>
      <c r="P840" s="19" t="str">
        <f>IF([4]道具信息!P840="","",[4]道具信息!P840)</f>
        <v/>
      </c>
      <c r="Q840" s="19" t="str">
        <f>IF([4]道具信息!Q840="","",[4]道具信息!Q840)</f>
        <v/>
      </c>
      <c r="R840" s="19" t="str">
        <f>IF([4]道具信息!R840="","",[4]道具信息!R840)</f>
        <v/>
      </c>
      <c r="S840" s="19" t="str">
        <f>IF([4]道具信息!S840="","",[4]道具信息!S840)</f>
        <v/>
      </c>
      <c r="T840" s="19" t="str">
        <f>IF([4]道具信息!T840="","",[4]道具信息!T840)</f>
        <v/>
      </c>
      <c r="U840" s="19" t="str">
        <f>IF([4]道具信息!U840="","",[4]道具信息!U840)</f>
        <v/>
      </c>
      <c r="V840" s="19" t="str">
        <f>IF([4]道具信息!V840="","",[4]道具信息!V840)</f>
        <v/>
      </c>
      <c r="W840" s="19" t="str">
        <f>IF([4]道具信息!W840="","",[4]道具信息!W840)</f>
        <v/>
      </c>
      <c r="X840" s="19" t="str">
        <f>IF([4]道具信息!X840="","",[4]道具信息!X840)</f>
        <v/>
      </c>
      <c r="Y840" s="19" t="str">
        <f>IF([4]道具信息!Y840="","",[4]道具信息!Y840)</f>
        <v/>
      </c>
      <c r="Z840" s="19" t="str">
        <f>IF([4]道具信息!Z840="","",[4]道具信息!Z840)</f>
        <v/>
      </c>
    </row>
    <row r="841" spans="1:26" x14ac:dyDescent="0.15">
      <c r="A841" s="19" t="str">
        <f>IF([4]道具信息!A841="","",[4]道具信息!A841)</f>
        <v/>
      </c>
      <c r="B841" s="19" t="str">
        <f>IF([4]道具信息!B841="","",[4]道具信息!B841)</f>
        <v/>
      </c>
      <c r="C841" s="19" t="str">
        <f>IF([4]道具信息!C841="","",[4]道具信息!C841)</f>
        <v/>
      </c>
      <c r="D841" s="19" t="str">
        <f>IF([4]道具信息!D841="","",[4]道具信息!D841)</f>
        <v/>
      </c>
      <c r="E841" s="19" t="str">
        <f>IF([4]道具信息!E841="","",[4]道具信息!E841)</f>
        <v/>
      </c>
      <c r="F841" s="19" t="str">
        <f>IF([4]道具信息!F841="","",[4]道具信息!F841)</f>
        <v/>
      </c>
      <c r="G841" s="19" t="str">
        <f>IF([4]道具信息!G841="","",[4]道具信息!G841)</f>
        <v/>
      </c>
      <c r="H841" s="19" t="str">
        <f>IF([4]道具信息!H841="","",[4]道具信息!H841)</f>
        <v/>
      </c>
      <c r="I841" s="19" t="str">
        <f>IF([4]道具信息!I841="","",[4]道具信息!I841)</f>
        <v/>
      </c>
      <c r="J841" s="19" t="str">
        <f>IF([4]道具信息!J841="","",[4]道具信息!J841)</f>
        <v/>
      </c>
      <c r="K841" s="19" t="str">
        <f>IF([4]道具信息!K841="","",[4]道具信息!K841)</f>
        <v/>
      </c>
      <c r="L841" s="19" t="str">
        <f>IF([4]道具信息!L841="","",[4]道具信息!L841)</f>
        <v/>
      </c>
      <c r="M841" s="19" t="str">
        <f>IF([4]道具信息!M841="","",[4]道具信息!M841)</f>
        <v/>
      </c>
      <c r="N841" s="19" t="str">
        <f>IF([4]道具信息!N841="","",[4]道具信息!N841)</f>
        <v/>
      </c>
      <c r="O841" s="19" t="str">
        <f>IF([4]道具信息!O841="","",[4]道具信息!O841)</f>
        <v/>
      </c>
      <c r="P841" s="19" t="str">
        <f>IF([4]道具信息!P841="","",[4]道具信息!P841)</f>
        <v/>
      </c>
      <c r="Q841" s="19" t="str">
        <f>IF([4]道具信息!Q841="","",[4]道具信息!Q841)</f>
        <v/>
      </c>
      <c r="R841" s="19" t="str">
        <f>IF([4]道具信息!R841="","",[4]道具信息!R841)</f>
        <v/>
      </c>
      <c r="S841" s="19" t="str">
        <f>IF([4]道具信息!S841="","",[4]道具信息!S841)</f>
        <v/>
      </c>
      <c r="T841" s="19" t="str">
        <f>IF([4]道具信息!T841="","",[4]道具信息!T841)</f>
        <v/>
      </c>
      <c r="U841" s="19" t="str">
        <f>IF([4]道具信息!U841="","",[4]道具信息!U841)</f>
        <v/>
      </c>
      <c r="V841" s="19" t="str">
        <f>IF([4]道具信息!V841="","",[4]道具信息!V841)</f>
        <v/>
      </c>
      <c r="W841" s="19" t="str">
        <f>IF([4]道具信息!W841="","",[4]道具信息!W841)</f>
        <v/>
      </c>
      <c r="X841" s="19" t="str">
        <f>IF([4]道具信息!X841="","",[4]道具信息!X841)</f>
        <v/>
      </c>
      <c r="Y841" s="19" t="str">
        <f>IF([4]道具信息!Y841="","",[4]道具信息!Y841)</f>
        <v/>
      </c>
      <c r="Z841" s="19" t="str">
        <f>IF([4]道具信息!Z841="","",[4]道具信息!Z841)</f>
        <v/>
      </c>
    </row>
    <row r="842" spans="1:26" x14ac:dyDescent="0.15">
      <c r="A842" s="19" t="str">
        <f>IF([4]道具信息!A842="","",[4]道具信息!A842)</f>
        <v/>
      </c>
      <c r="B842" s="19" t="str">
        <f>IF([4]道具信息!B842="","",[4]道具信息!B842)</f>
        <v/>
      </c>
      <c r="C842" s="19" t="str">
        <f>IF([4]道具信息!C842="","",[4]道具信息!C842)</f>
        <v/>
      </c>
      <c r="D842" s="19" t="str">
        <f>IF([4]道具信息!D842="","",[4]道具信息!D842)</f>
        <v/>
      </c>
      <c r="E842" s="19" t="str">
        <f>IF([4]道具信息!E842="","",[4]道具信息!E842)</f>
        <v/>
      </c>
      <c r="F842" s="19" t="str">
        <f>IF([4]道具信息!F842="","",[4]道具信息!F842)</f>
        <v/>
      </c>
      <c r="G842" s="19" t="str">
        <f>IF([4]道具信息!G842="","",[4]道具信息!G842)</f>
        <v/>
      </c>
      <c r="H842" s="19" t="str">
        <f>IF([4]道具信息!H842="","",[4]道具信息!H842)</f>
        <v/>
      </c>
      <c r="I842" s="19" t="str">
        <f>IF([4]道具信息!I842="","",[4]道具信息!I842)</f>
        <v/>
      </c>
      <c r="J842" s="19" t="str">
        <f>IF([4]道具信息!J842="","",[4]道具信息!J842)</f>
        <v/>
      </c>
      <c r="K842" s="19" t="str">
        <f>IF([4]道具信息!K842="","",[4]道具信息!K842)</f>
        <v/>
      </c>
      <c r="L842" s="19" t="str">
        <f>IF([4]道具信息!L842="","",[4]道具信息!L842)</f>
        <v/>
      </c>
      <c r="M842" s="19" t="str">
        <f>IF([4]道具信息!M842="","",[4]道具信息!M842)</f>
        <v/>
      </c>
      <c r="N842" s="19" t="str">
        <f>IF([4]道具信息!N842="","",[4]道具信息!N842)</f>
        <v/>
      </c>
      <c r="O842" s="19" t="str">
        <f>IF([4]道具信息!O842="","",[4]道具信息!O842)</f>
        <v/>
      </c>
      <c r="P842" s="19" t="str">
        <f>IF([4]道具信息!P842="","",[4]道具信息!P842)</f>
        <v/>
      </c>
      <c r="Q842" s="19" t="str">
        <f>IF([4]道具信息!Q842="","",[4]道具信息!Q842)</f>
        <v/>
      </c>
      <c r="R842" s="19" t="str">
        <f>IF([4]道具信息!R842="","",[4]道具信息!R842)</f>
        <v/>
      </c>
      <c r="S842" s="19" t="str">
        <f>IF([4]道具信息!S842="","",[4]道具信息!S842)</f>
        <v/>
      </c>
      <c r="T842" s="19" t="str">
        <f>IF([4]道具信息!T842="","",[4]道具信息!T842)</f>
        <v/>
      </c>
      <c r="U842" s="19" t="str">
        <f>IF([4]道具信息!U842="","",[4]道具信息!U842)</f>
        <v/>
      </c>
      <c r="V842" s="19" t="str">
        <f>IF([4]道具信息!V842="","",[4]道具信息!V842)</f>
        <v/>
      </c>
      <c r="W842" s="19" t="str">
        <f>IF([4]道具信息!W842="","",[4]道具信息!W842)</f>
        <v/>
      </c>
      <c r="X842" s="19" t="str">
        <f>IF([4]道具信息!X842="","",[4]道具信息!X842)</f>
        <v/>
      </c>
      <c r="Y842" s="19" t="str">
        <f>IF([4]道具信息!Y842="","",[4]道具信息!Y842)</f>
        <v/>
      </c>
      <c r="Z842" s="19" t="str">
        <f>IF([4]道具信息!Z842="","",[4]道具信息!Z842)</f>
        <v/>
      </c>
    </row>
    <row r="843" spans="1:26" x14ac:dyDescent="0.15">
      <c r="A843" s="19" t="str">
        <f>IF([4]道具信息!A843="","",[4]道具信息!A843)</f>
        <v/>
      </c>
      <c r="B843" s="19" t="str">
        <f>IF([4]道具信息!B843="","",[4]道具信息!B843)</f>
        <v/>
      </c>
      <c r="C843" s="19" t="str">
        <f>IF([4]道具信息!C843="","",[4]道具信息!C843)</f>
        <v/>
      </c>
      <c r="D843" s="19" t="str">
        <f>IF([4]道具信息!D843="","",[4]道具信息!D843)</f>
        <v/>
      </c>
      <c r="E843" s="19" t="str">
        <f>IF([4]道具信息!E843="","",[4]道具信息!E843)</f>
        <v/>
      </c>
      <c r="F843" s="19" t="str">
        <f>IF([4]道具信息!F843="","",[4]道具信息!F843)</f>
        <v/>
      </c>
      <c r="G843" s="19" t="str">
        <f>IF([4]道具信息!G843="","",[4]道具信息!G843)</f>
        <v/>
      </c>
      <c r="H843" s="19" t="str">
        <f>IF([4]道具信息!H843="","",[4]道具信息!H843)</f>
        <v/>
      </c>
      <c r="I843" s="19" t="str">
        <f>IF([4]道具信息!I843="","",[4]道具信息!I843)</f>
        <v/>
      </c>
      <c r="J843" s="19" t="str">
        <f>IF([4]道具信息!J843="","",[4]道具信息!J843)</f>
        <v/>
      </c>
      <c r="K843" s="19" t="str">
        <f>IF([4]道具信息!K843="","",[4]道具信息!K843)</f>
        <v/>
      </c>
      <c r="L843" s="19" t="str">
        <f>IF([4]道具信息!L843="","",[4]道具信息!L843)</f>
        <v/>
      </c>
      <c r="M843" s="19" t="str">
        <f>IF([4]道具信息!M843="","",[4]道具信息!M843)</f>
        <v/>
      </c>
      <c r="N843" s="19" t="str">
        <f>IF([4]道具信息!N843="","",[4]道具信息!N843)</f>
        <v/>
      </c>
      <c r="O843" s="19" t="str">
        <f>IF([4]道具信息!O843="","",[4]道具信息!O843)</f>
        <v/>
      </c>
      <c r="P843" s="19" t="str">
        <f>IF([4]道具信息!P843="","",[4]道具信息!P843)</f>
        <v/>
      </c>
      <c r="Q843" s="19" t="str">
        <f>IF([4]道具信息!Q843="","",[4]道具信息!Q843)</f>
        <v/>
      </c>
      <c r="R843" s="19" t="str">
        <f>IF([4]道具信息!R843="","",[4]道具信息!R843)</f>
        <v/>
      </c>
      <c r="S843" s="19" t="str">
        <f>IF([4]道具信息!S843="","",[4]道具信息!S843)</f>
        <v/>
      </c>
      <c r="T843" s="19" t="str">
        <f>IF([4]道具信息!T843="","",[4]道具信息!T843)</f>
        <v/>
      </c>
      <c r="U843" s="19" t="str">
        <f>IF([4]道具信息!U843="","",[4]道具信息!U843)</f>
        <v/>
      </c>
      <c r="V843" s="19" t="str">
        <f>IF([4]道具信息!V843="","",[4]道具信息!V843)</f>
        <v/>
      </c>
      <c r="W843" s="19" t="str">
        <f>IF([4]道具信息!W843="","",[4]道具信息!W843)</f>
        <v/>
      </c>
      <c r="X843" s="19" t="str">
        <f>IF([4]道具信息!X843="","",[4]道具信息!X843)</f>
        <v/>
      </c>
      <c r="Y843" s="19" t="str">
        <f>IF([4]道具信息!Y843="","",[4]道具信息!Y843)</f>
        <v/>
      </c>
      <c r="Z843" s="19" t="str">
        <f>IF([4]道具信息!Z843="","",[4]道具信息!Z843)</f>
        <v/>
      </c>
    </row>
    <row r="844" spans="1:26" x14ac:dyDescent="0.15">
      <c r="A844" s="19" t="str">
        <f>IF([4]道具信息!A844="","",[4]道具信息!A844)</f>
        <v/>
      </c>
      <c r="B844" s="19" t="str">
        <f>IF([4]道具信息!B844="","",[4]道具信息!B844)</f>
        <v/>
      </c>
      <c r="C844" s="19" t="str">
        <f>IF([4]道具信息!C844="","",[4]道具信息!C844)</f>
        <v/>
      </c>
      <c r="D844" s="19" t="str">
        <f>IF([4]道具信息!D844="","",[4]道具信息!D844)</f>
        <v/>
      </c>
      <c r="E844" s="19" t="str">
        <f>IF([4]道具信息!E844="","",[4]道具信息!E844)</f>
        <v/>
      </c>
      <c r="F844" s="19" t="str">
        <f>IF([4]道具信息!F844="","",[4]道具信息!F844)</f>
        <v/>
      </c>
      <c r="G844" s="19" t="str">
        <f>IF([4]道具信息!G844="","",[4]道具信息!G844)</f>
        <v/>
      </c>
      <c r="H844" s="19" t="str">
        <f>IF([4]道具信息!H844="","",[4]道具信息!H844)</f>
        <v/>
      </c>
      <c r="I844" s="19" t="str">
        <f>IF([4]道具信息!I844="","",[4]道具信息!I844)</f>
        <v/>
      </c>
      <c r="J844" s="19" t="str">
        <f>IF([4]道具信息!J844="","",[4]道具信息!J844)</f>
        <v/>
      </c>
      <c r="K844" s="19" t="str">
        <f>IF([4]道具信息!K844="","",[4]道具信息!K844)</f>
        <v/>
      </c>
      <c r="L844" s="19" t="str">
        <f>IF([4]道具信息!L844="","",[4]道具信息!L844)</f>
        <v/>
      </c>
      <c r="M844" s="19" t="str">
        <f>IF([4]道具信息!M844="","",[4]道具信息!M844)</f>
        <v/>
      </c>
      <c r="N844" s="19" t="str">
        <f>IF([4]道具信息!N844="","",[4]道具信息!N844)</f>
        <v/>
      </c>
      <c r="O844" s="19" t="str">
        <f>IF([4]道具信息!O844="","",[4]道具信息!O844)</f>
        <v/>
      </c>
      <c r="P844" s="19" t="str">
        <f>IF([4]道具信息!P844="","",[4]道具信息!P844)</f>
        <v/>
      </c>
      <c r="Q844" s="19" t="str">
        <f>IF([4]道具信息!Q844="","",[4]道具信息!Q844)</f>
        <v/>
      </c>
      <c r="R844" s="19" t="str">
        <f>IF([4]道具信息!R844="","",[4]道具信息!R844)</f>
        <v/>
      </c>
      <c r="S844" s="19" t="str">
        <f>IF([4]道具信息!S844="","",[4]道具信息!S844)</f>
        <v/>
      </c>
      <c r="T844" s="19" t="str">
        <f>IF([4]道具信息!T844="","",[4]道具信息!T844)</f>
        <v/>
      </c>
      <c r="U844" s="19" t="str">
        <f>IF([4]道具信息!U844="","",[4]道具信息!U844)</f>
        <v/>
      </c>
      <c r="V844" s="19" t="str">
        <f>IF([4]道具信息!V844="","",[4]道具信息!V844)</f>
        <v/>
      </c>
      <c r="W844" s="19" t="str">
        <f>IF([4]道具信息!W844="","",[4]道具信息!W844)</f>
        <v/>
      </c>
      <c r="X844" s="19" t="str">
        <f>IF([4]道具信息!X844="","",[4]道具信息!X844)</f>
        <v/>
      </c>
      <c r="Y844" s="19" t="str">
        <f>IF([4]道具信息!Y844="","",[4]道具信息!Y844)</f>
        <v/>
      </c>
      <c r="Z844" s="19" t="str">
        <f>IF([4]道具信息!Z844="","",[4]道具信息!Z844)</f>
        <v/>
      </c>
    </row>
    <row r="845" spans="1:26" x14ac:dyDescent="0.15">
      <c r="A845" s="19" t="str">
        <f>IF([4]道具信息!A845="","",[4]道具信息!A845)</f>
        <v/>
      </c>
      <c r="B845" s="19" t="str">
        <f>IF([4]道具信息!B845="","",[4]道具信息!B845)</f>
        <v/>
      </c>
      <c r="C845" s="19" t="str">
        <f>IF([4]道具信息!C845="","",[4]道具信息!C845)</f>
        <v/>
      </c>
      <c r="D845" s="19" t="str">
        <f>IF([4]道具信息!D845="","",[4]道具信息!D845)</f>
        <v/>
      </c>
      <c r="E845" s="19" t="str">
        <f>IF([4]道具信息!E845="","",[4]道具信息!E845)</f>
        <v/>
      </c>
      <c r="F845" s="19" t="str">
        <f>IF([4]道具信息!F845="","",[4]道具信息!F845)</f>
        <v/>
      </c>
      <c r="G845" s="19" t="str">
        <f>IF([4]道具信息!G845="","",[4]道具信息!G845)</f>
        <v/>
      </c>
      <c r="H845" s="19" t="str">
        <f>IF([4]道具信息!H845="","",[4]道具信息!H845)</f>
        <v/>
      </c>
      <c r="I845" s="19" t="str">
        <f>IF([4]道具信息!I845="","",[4]道具信息!I845)</f>
        <v/>
      </c>
      <c r="J845" s="19" t="str">
        <f>IF([4]道具信息!J845="","",[4]道具信息!J845)</f>
        <v/>
      </c>
      <c r="K845" s="19" t="str">
        <f>IF([4]道具信息!K845="","",[4]道具信息!K845)</f>
        <v/>
      </c>
      <c r="L845" s="19" t="str">
        <f>IF([4]道具信息!L845="","",[4]道具信息!L845)</f>
        <v/>
      </c>
      <c r="M845" s="19" t="str">
        <f>IF([4]道具信息!M845="","",[4]道具信息!M845)</f>
        <v/>
      </c>
      <c r="N845" s="19" t="str">
        <f>IF([4]道具信息!N845="","",[4]道具信息!N845)</f>
        <v/>
      </c>
      <c r="O845" s="19" t="str">
        <f>IF([4]道具信息!O845="","",[4]道具信息!O845)</f>
        <v/>
      </c>
      <c r="P845" s="19" t="str">
        <f>IF([4]道具信息!P845="","",[4]道具信息!P845)</f>
        <v/>
      </c>
      <c r="Q845" s="19" t="str">
        <f>IF([4]道具信息!Q845="","",[4]道具信息!Q845)</f>
        <v/>
      </c>
      <c r="R845" s="19" t="str">
        <f>IF([4]道具信息!R845="","",[4]道具信息!R845)</f>
        <v/>
      </c>
      <c r="S845" s="19" t="str">
        <f>IF([4]道具信息!S845="","",[4]道具信息!S845)</f>
        <v/>
      </c>
      <c r="T845" s="19" t="str">
        <f>IF([4]道具信息!T845="","",[4]道具信息!T845)</f>
        <v/>
      </c>
      <c r="U845" s="19" t="str">
        <f>IF([4]道具信息!U845="","",[4]道具信息!U845)</f>
        <v/>
      </c>
      <c r="V845" s="19" t="str">
        <f>IF([4]道具信息!V845="","",[4]道具信息!V845)</f>
        <v/>
      </c>
      <c r="W845" s="19" t="str">
        <f>IF([4]道具信息!W845="","",[4]道具信息!W845)</f>
        <v/>
      </c>
      <c r="X845" s="19" t="str">
        <f>IF([4]道具信息!X845="","",[4]道具信息!X845)</f>
        <v/>
      </c>
      <c r="Y845" s="19" t="str">
        <f>IF([4]道具信息!Y845="","",[4]道具信息!Y845)</f>
        <v/>
      </c>
      <c r="Z845" s="19" t="str">
        <f>IF([4]道具信息!Z845="","",[4]道具信息!Z845)</f>
        <v/>
      </c>
    </row>
    <row r="846" spans="1:26" x14ac:dyDescent="0.15">
      <c r="A846" s="19" t="str">
        <f>IF([4]道具信息!A846="","",[4]道具信息!A846)</f>
        <v/>
      </c>
      <c r="B846" s="19" t="str">
        <f>IF([4]道具信息!B846="","",[4]道具信息!B846)</f>
        <v/>
      </c>
      <c r="C846" s="19" t="str">
        <f>IF([4]道具信息!C846="","",[4]道具信息!C846)</f>
        <v/>
      </c>
      <c r="D846" s="19" t="str">
        <f>IF([4]道具信息!D846="","",[4]道具信息!D846)</f>
        <v/>
      </c>
      <c r="E846" s="19" t="str">
        <f>IF([4]道具信息!E846="","",[4]道具信息!E846)</f>
        <v/>
      </c>
      <c r="F846" s="19" t="str">
        <f>IF([4]道具信息!F846="","",[4]道具信息!F846)</f>
        <v/>
      </c>
      <c r="G846" s="19" t="str">
        <f>IF([4]道具信息!G846="","",[4]道具信息!G846)</f>
        <v/>
      </c>
      <c r="H846" s="19" t="str">
        <f>IF([4]道具信息!H846="","",[4]道具信息!H846)</f>
        <v/>
      </c>
      <c r="I846" s="19" t="str">
        <f>IF([4]道具信息!I846="","",[4]道具信息!I846)</f>
        <v/>
      </c>
      <c r="J846" s="19" t="str">
        <f>IF([4]道具信息!J846="","",[4]道具信息!J846)</f>
        <v/>
      </c>
      <c r="K846" s="19" t="str">
        <f>IF([4]道具信息!K846="","",[4]道具信息!K846)</f>
        <v/>
      </c>
      <c r="L846" s="19" t="str">
        <f>IF([4]道具信息!L846="","",[4]道具信息!L846)</f>
        <v/>
      </c>
      <c r="M846" s="19" t="str">
        <f>IF([4]道具信息!M846="","",[4]道具信息!M846)</f>
        <v/>
      </c>
      <c r="N846" s="19" t="str">
        <f>IF([4]道具信息!N846="","",[4]道具信息!N846)</f>
        <v/>
      </c>
      <c r="O846" s="19" t="str">
        <f>IF([4]道具信息!O846="","",[4]道具信息!O846)</f>
        <v/>
      </c>
      <c r="P846" s="19" t="str">
        <f>IF([4]道具信息!P846="","",[4]道具信息!P846)</f>
        <v/>
      </c>
      <c r="Q846" s="19" t="str">
        <f>IF([4]道具信息!Q846="","",[4]道具信息!Q846)</f>
        <v/>
      </c>
      <c r="R846" s="19" t="str">
        <f>IF([4]道具信息!R846="","",[4]道具信息!R846)</f>
        <v/>
      </c>
      <c r="S846" s="19" t="str">
        <f>IF([4]道具信息!S846="","",[4]道具信息!S846)</f>
        <v/>
      </c>
      <c r="T846" s="19" t="str">
        <f>IF([4]道具信息!T846="","",[4]道具信息!T846)</f>
        <v/>
      </c>
      <c r="U846" s="19" t="str">
        <f>IF([4]道具信息!U846="","",[4]道具信息!U846)</f>
        <v/>
      </c>
      <c r="V846" s="19" t="str">
        <f>IF([4]道具信息!V846="","",[4]道具信息!V846)</f>
        <v/>
      </c>
      <c r="W846" s="19" t="str">
        <f>IF([4]道具信息!W846="","",[4]道具信息!W846)</f>
        <v/>
      </c>
      <c r="X846" s="19" t="str">
        <f>IF([4]道具信息!X846="","",[4]道具信息!X846)</f>
        <v/>
      </c>
      <c r="Y846" s="19" t="str">
        <f>IF([4]道具信息!Y846="","",[4]道具信息!Y846)</f>
        <v/>
      </c>
      <c r="Z846" s="19" t="str">
        <f>IF([4]道具信息!Z846="","",[4]道具信息!Z846)</f>
        <v/>
      </c>
    </row>
    <row r="847" spans="1:26" x14ac:dyDescent="0.15">
      <c r="A847" s="19" t="str">
        <f>IF([4]道具信息!A847="","",[4]道具信息!A847)</f>
        <v/>
      </c>
      <c r="B847" s="19" t="str">
        <f>IF([4]道具信息!B847="","",[4]道具信息!B847)</f>
        <v/>
      </c>
      <c r="C847" s="19" t="str">
        <f>IF([4]道具信息!C847="","",[4]道具信息!C847)</f>
        <v/>
      </c>
      <c r="D847" s="19" t="str">
        <f>IF([4]道具信息!D847="","",[4]道具信息!D847)</f>
        <v/>
      </c>
      <c r="E847" s="19" t="str">
        <f>IF([4]道具信息!E847="","",[4]道具信息!E847)</f>
        <v/>
      </c>
      <c r="F847" s="19" t="str">
        <f>IF([4]道具信息!F847="","",[4]道具信息!F847)</f>
        <v/>
      </c>
      <c r="G847" s="19" t="str">
        <f>IF([4]道具信息!G847="","",[4]道具信息!G847)</f>
        <v/>
      </c>
      <c r="H847" s="19" t="str">
        <f>IF([4]道具信息!H847="","",[4]道具信息!H847)</f>
        <v/>
      </c>
      <c r="I847" s="19" t="str">
        <f>IF([4]道具信息!I847="","",[4]道具信息!I847)</f>
        <v/>
      </c>
      <c r="J847" s="19" t="str">
        <f>IF([4]道具信息!J847="","",[4]道具信息!J847)</f>
        <v/>
      </c>
      <c r="K847" s="19" t="str">
        <f>IF([4]道具信息!K847="","",[4]道具信息!K847)</f>
        <v/>
      </c>
      <c r="L847" s="19" t="str">
        <f>IF([4]道具信息!L847="","",[4]道具信息!L847)</f>
        <v/>
      </c>
      <c r="M847" s="19" t="str">
        <f>IF([4]道具信息!M847="","",[4]道具信息!M847)</f>
        <v/>
      </c>
      <c r="N847" s="19" t="str">
        <f>IF([4]道具信息!N847="","",[4]道具信息!N847)</f>
        <v/>
      </c>
      <c r="O847" s="19" t="str">
        <f>IF([4]道具信息!O847="","",[4]道具信息!O847)</f>
        <v/>
      </c>
      <c r="P847" s="19" t="str">
        <f>IF([4]道具信息!P847="","",[4]道具信息!P847)</f>
        <v/>
      </c>
      <c r="Q847" s="19" t="str">
        <f>IF([4]道具信息!Q847="","",[4]道具信息!Q847)</f>
        <v/>
      </c>
      <c r="R847" s="19" t="str">
        <f>IF([4]道具信息!R847="","",[4]道具信息!R847)</f>
        <v/>
      </c>
      <c r="S847" s="19" t="str">
        <f>IF([4]道具信息!S847="","",[4]道具信息!S847)</f>
        <v/>
      </c>
      <c r="T847" s="19" t="str">
        <f>IF([4]道具信息!T847="","",[4]道具信息!T847)</f>
        <v/>
      </c>
      <c r="U847" s="19" t="str">
        <f>IF([4]道具信息!U847="","",[4]道具信息!U847)</f>
        <v/>
      </c>
      <c r="V847" s="19" t="str">
        <f>IF([4]道具信息!V847="","",[4]道具信息!V847)</f>
        <v/>
      </c>
      <c r="W847" s="19" t="str">
        <f>IF([4]道具信息!W847="","",[4]道具信息!W847)</f>
        <v/>
      </c>
      <c r="X847" s="19" t="str">
        <f>IF([4]道具信息!X847="","",[4]道具信息!X847)</f>
        <v/>
      </c>
      <c r="Y847" s="19" t="str">
        <f>IF([4]道具信息!Y847="","",[4]道具信息!Y847)</f>
        <v/>
      </c>
      <c r="Z847" s="19" t="str">
        <f>IF([4]道具信息!Z847="","",[4]道具信息!Z847)</f>
        <v/>
      </c>
    </row>
    <row r="848" spans="1:26" x14ac:dyDescent="0.15">
      <c r="A848" s="19" t="str">
        <f>IF([4]道具信息!A848="","",[4]道具信息!A848)</f>
        <v/>
      </c>
      <c r="B848" s="19" t="str">
        <f>IF([4]道具信息!B848="","",[4]道具信息!B848)</f>
        <v/>
      </c>
      <c r="C848" s="19" t="str">
        <f>IF([4]道具信息!C848="","",[4]道具信息!C848)</f>
        <v/>
      </c>
      <c r="D848" s="19" t="str">
        <f>IF([4]道具信息!D848="","",[4]道具信息!D848)</f>
        <v/>
      </c>
      <c r="E848" s="19" t="str">
        <f>IF([4]道具信息!E848="","",[4]道具信息!E848)</f>
        <v/>
      </c>
      <c r="F848" s="19" t="str">
        <f>IF([4]道具信息!F848="","",[4]道具信息!F848)</f>
        <v/>
      </c>
      <c r="G848" s="19" t="str">
        <f>IF([4]道具信息!G848="","",[4]道具信息!G848)</f>
        <v/>
      </c>
      <c r="H848" s="19" t="str">
        <f>IF([4]道具信息!H848="","",[4]道具信息!H848)</f>
        <v/>
      </c>
      <c r="I848" s="19" t="str">
        <f>IF([4]道具信息!I848="","",[4]道具信息!I848)</f>
        <v/>
      </c>
      <c r="J848" s="19" t="str">
        <f>IF([4]道具信息!J848="","",[4]道具信息!J848)</f>
        <v/>
      </c>
      <c r="K848" s="19" t="str">
        <f>IF([4]道具信息!K848="","",[4]道具信息!K848)</f>
        <v/>
      </c>
      <c r="L848" s="19" t="str">
        <f>IF([4]道具信息!L848="","",[4]道具信息!L848)</f>
        <v/>
      </c>
      <c r="M848" s="19" t="str">
        <f>IF([4]道具信息!M848="","",[4]道具信息!M848)</f>
        <v/>
      </c>
      <c r="N848" s="19" t="str">
        <f>IF([4]道具信息!N848="","",[4]道具信息!N848)</f>
        <v/>
      </c>
      <c r="O848" s="19" t="str">
        <f>IF([4]道具信息!O848="","",[4]道具信息!O848)</f>
        <v/>
      </c>
      <c r="P848" s="19" t="str">
        <f>IF([4]道具信息!P848="","",[4]道具信息!P848)</f>
        <v/>
      </c>
      <c r="Q848" s="19" t="str">
        <f>IF([4]道具信息!Q848="","",[4]道具信息!Q848)</f>
        <v/>
      </c>
      <c r="R848" s="19" t="str">
        <f>IF([4]道具信息!R848="","",[4]道具信息!R848)</f>
        <v/>
      </c>
      <c r="S848" s="19" t="str">
        <f>IF([4]道具信息!S848="","",[4]道具信息!S848)</f>
        <v/>
      </c>
      <c r="T848" s="19" t="str">
        <f>IF([4]道具信息!T848="","",[4]道具信息!T848)</f>
        <v/>
      </c>
      <c r="U848" s="19" t="str">
        <f>IF([4]道具信息!U848="","",[4]道具信息!U848)</f>
        <v/>
      </c>
      <c r="V848" s="19" t="str">
        <f>IF([4]道具信息!V848="","",[4]道具信息!V848)</f>
        <v/>
      </c>
      <c r="W848" s="19" t="str">
        <f>IF([4]道具信息!W848="","",[4]道具信息!W848)</f>
        <v/>
      </c>
      <c r="X848" s="19" t="str">
        <f>IF([4]道具信息!X848="","",[4]道具信息!X848)</f>
        <v/>
      </c>
      <c r="Y848" s="19" t="str">
        <f>IF([4]道具信息!Y848="","",[4]道具信息!Y848)</f>
        <v/>
      </c>
      <c r="Z848" s="19" t="str">
        <f>IF([4]道具信息!Z848="","",[4]道具信息!Z848)</f>
        <v/>
      </c>
    </row>
    <row r="849" spans="1:26" x14ac:dyDescent="0.15">
      <c r="A849" s="19" t="str">
        <f>IF([4]道具信息!A849="","",[4]道具信息!A849)</f>
        <v/>
      </c>
      <c r="B849" s="19" t="str">
        <f>IF([4]道具信息!B849="","",[4]道具信息!B849)</f>
        <v/>
      </c>
      <c r="C849" s="19" t="str">
        <f>IF([4]道具信息!C849="","",[4]道具信息!C849)</f>
        <v/>
      </c>
      <c r="D849" s="19" t="str">
        <f>IF([4]道具信息!D849="","",[4]道具信息!D849)</f>
        <v/>
      </c>
      <c r="E849" s="19" t="str">
        <f>IF([4]道具信息!E849="","",[4]道具信息!E849)</f>
        <v/>
      </c>
      <c r="F849" s="19" t="str">
        <f>IF([4]道具信息!F849="","",[4]道具信息!F849)</f>
        <v/>
      </c>
      <c r="G849" s="19" t="str">
        <f>IF([4]道具信息!G849="","",[4]道具信息!G849)</f>
        <v/>
      </c>
      <c r="H849" s="19" t="str">
        <f>IF([4]道具信息!H849="","",[4]道具信息!H849)</f>
        <v/>
      </c>
      <c r="I849" s="19" t="str">
        <f>IF([4]道具信息!I849="","",[4]道具信息!I849)</f>
        <v/>
      </c>
      <c r="J849" s="19" t="str">
        <f>IF([4]道具信息!J849="","",[4]道具信息!J849)</f>
        <v/>
      </c>
      <c r="K849" s="19" t="str">
        <f>IF([4]道具信息!K849="","",[4]道具信息!K849)</f>
        <v/>
      </c>
      <c r="L849" s="19" t="str">
        <f>IF([4]道具信息!L849="","",[4]道具信息!L849)</f>
        <v/>
      </c>
      <c r="M849" s="19" t="str">
        <f>IF([4]道具信息!M849="","",[4]道具信息!M849)</f>
        <v/>
      </c>
      <c r="N849" s="19" t="str">
        <f>IF([4]道具信息!N849="","",[4]道具信息!N849)</f>
        <v/>
      </c>
      <c r="O849" s="19" t="str">
        <f>IF([4]道具信息!O849="","",[4]道具信息!O849)</f>
        <v/>
      </c>
      <c r="P849" s="19" t="str">
        <f>IF([4]道具信息!P849="","",[4]道具信息!P849)</f>
        <v/>
      </c>
      <c r="Q849" s="19" t="str">
        <f>IF([4]道具信息!Q849="","",[4]道具信息!Q849)</f>
        <v/>
      </c>
      <c r="R849" s="19" t="str">
        <f>IF([4]道具信息!R849="","",[4]道具信息!R849)</f>
        <v/>
      </c>
      <c r="S849" s="19" t="str">
        <f>IF([4]道具信息!S849="","",[4]道具信息!S849)</f>
        <v/>
      </c>
      <c r="T849" s="19" t="str">
        <f>IF([4]道具信息!T849="","",[4]道具信息!T849)</f>
        <v/>
      </c>
      <c r="U849" s="19" t="str">
        <f>IF([4]道具信息!U849="","",[4]道具信息!U849)</f>
        <v/>
      </c>
      <c r="V849" s="19" t="str">
        <f>IF([4]道具信息!V849="","",[4]道具信息!V849)</f>
        <v/>
      </c>
      <c r="W849" s="19" t="str">
        <f>IF([4]道具信息!W849="","",[4]道具信息!W849)</f>
        <v/>
      </c>
      <c r="X849" s="19" t="str">
        <f>IF([4]道具信息!X849="","",[4]道具信息!X849)</f>
        <v/>
      </c>
      <c r="Y849" s="19" t="str">
        <f>IF([4]道具信息!Y849="","",[4]道具信息!Y849)</f>
        <v/>
      </c>
      <c r="Z849" s="19" t="str">
        <f>IF([4]道具信息!Z849="","",[4]道具信息!Z849)</f>
        <v/>
      </c>
    </row>
    <row r="850" spans="1:26" x14ac:dyDescent="0.15">
      <c r="A850" s="19" t="str">
        <f>IF([4]道具信息!A850="","",[4]道具信息!A850)</f>
        <v/>
      </c>
      <c r="B850" s="19" t="str">
        <f>IF([4]道具信息!B850="","",[4]道具信息!B850)</f>
        <v/>
      </c>
      <c r="C850" s="19" t="str">
        <f>IF([4]道具信息!C850="","",[4]道具信息!C850)</f>
        <v/>
      </c>
      <c r="D850" s="19" t="str">
        <f>IF([4]道具信息!D850="","",[4]道具信息!D850)</f>
        <v/>
      </c>
      <c r="E850" s="19" t="str">
        <f>IF([4]道具信息!E850="","",[4]道具信息!E850)</f>
        <v/>
      </c>
      <c r="F850" s="19" t="str">
        <f>IF([4]道具信息!F850="","",[4]道具信息!F850)</f>
        <v/>
      </c>
      <c r="G850" s="19" t="str">
        <f>IF([4]道具信息!G850="","",[4]道具信息!G850)</f>
        <v/>
      </c>
      <c r="H850" s="19" t="str">
        <f>IF([4]道具信息!H850="","",[4]道具信息!H850)</f>
        <v/>
      </c>
      <c r="I850" s="19" t="str">
        <f>IF([4]道具信息!I850="","",[4]道具信息!I850)</f>
        <v/>
      </c>
      <c r="J850" s="19" t="str">
        <f>IF([4]道具信息!J850="","",[4]道具信息!J850)</f>
        <v/>
      </c>
      <c r="K850" s="19" t="str">
        <f>IF([4]道具信息!K850="","",[4]道具信息!K850)</f>
        <v/>
      </c>
      <c r="L850" s="19" t="str">
        <f>IF([4]道具信息!L850="","",[4]道具信息!L850)</f>
        <v/>
      </c>
      <c r="M850" s="19" t="str">
        <f>IF([4]道具信息!M850="","",[4]道具信息!M850)</f>
        <v/>
      </c>
      <c r="N850" s="19" t="str">
        <f>IF([4]道具信息!N850="","",[4]道具信息!N850)</f>
        <v/>
      </c>
      <c r="O850" s="19" t="str">
        <f>IF([4]道具信息!O850="","",[4]道具信息!O850)</f>
        <v/>
      </c>
      <c r="P850" s="19" t="str">
        <f>IF([4]道具信息!P850="","",[4]道具信息!P850)</f>
        <v/>
      </c>
      <c r="Q850" s="19" t="str">
        <f>IF([4]道具信息!Q850="","",[4]道具信息!Q850)</f>
        <v/>
      </c>
      <c r="R850" s="19" t="str">
        <f>IF([4]道具信息!R850="","",[4]道具信息!R850)</f>
        <v/>
      </c>
      <c r="S850" s="19" t="str">
        <f>IF([4]道具信息!S850="","",[4]道具信息!S850)</f>
        <v/>
      </c>
      <c r="T850" s="19" t="str">
        <f>IF([4]道具信息!T850="","",[4]道具信息!T850)</f>
        <v/>
      </c>
      <c r="U850" s="19" t="str">
        <f>IF([4]道具信息!U850="","",[4]道具信息!U850)</f>
        <v/>
      </c>
      <c r="V850" s="19" t="str">
        <f>IF([4]道具信息!V850="","",[4]道具信息!V850)</f>
        <v/>
      </c>
      <c r="W850" s="19" t="str">
        <f>IF([4]道具信息!W850="","",[4]道具信息!W850)</f>
        <v/>
      </c>
      <c r="X850" s="19" t="str">
        <f>IF([4]道具信息!X850="","",[4]道具信息!X850)</f>
        <v/>
      </c>
      <c r="Y850" s="19" t="str">
        <f>IF([4]道具信息!Y850="","",[4]道具信息!Y850)</f>
        <v/>
      </c>
      <c r="Z850" s="19" t="str">
        <f>IF([4]道具信息!Z850="","",[4]道具信息!Z850)</f>
        <v/>
      </c>
    </row>
    <row r="851" spans="1:26" x14ac:dyDescent="0.15">
      <c r="A851" s="19" t="str">
        <f>IF([4]道具信息!A851="","",[4]道具信息!A851)</f>
        <v/>
      </c>
      <c r="B851" s="19" t="str">
        <f>IF([4]道具信息!B851="","",[4]道具信息!B851)</f>
        <v/>
      </c>
      <c r="C851" s="19" t="str">
        <f>IF([4]道具信息!C851="","",[4]道具信息!C851)</f>
        <v/>
      </c>
      <c r="D851" s="19" t="str">
        <f>IF([4]道具信息!D851="","",[4]道具信息!D851)</f>
        <v/>
      </c>
      <c r="E851" s="19" t="str">
        <f>IF([4]道具信息!E851="","",[4]道具信息!E851)</f>
        <v/>
      </c>
      <c r="F851" s="19" t="str">
        <f>IF([4]道具信息!F851="","",[4]道具信息!F851)</f>
        <v/>
      </c>
      <c r="G851" s="19" t="str">
        <f>IF([4]道具信息!G851="","",[4]道具信息!G851)</f>
        <v/>
      </c>
      <c r="H851" s="19" t="str">
        <f>IF([4]道具信息!H851="","",[4]道具信息!H851)</f>
        <v/>
      </c>
      <c r="I851" s="19" t="str">
        <f>IF([4]道具信息!I851="","",[4]道具信息!I851)</f>
        <v/>
      </c>
      <c r="J851" s="19" t="str">
        <f>IF([4]道具信息!J851="","",[4]道具信息!J851)</f>
        <v/>
      </c>
      <c r="K851" s="19" t="str">
        <f>IF([4]道具信息!K851="","",[4]道具信息!K851)</f>
        <v/>
      </c>
      <c r="L851" s="19" t="str">
        <f>IF([4]道具信息!L851="","",[4]道具信息!L851)</f>
        <v/>
      </c>
      <c r="M851" s="19" t="str">
        <f>IF([4]道具信息!M851="","",[4]道具信息!M851)</f>
        <v/>
      </c>
      <c r="N851" s="19" t="str">
        <f>IF([4]道具信息!N851="","",[4]道具信息!N851)</f>
        <v/>
      </c>
      <c r="O851" s="19" t="str">
        <f>IF([4]道具信息!O851="","",[4]道具信息!O851)</f>
        <v/>
      </c>
      <c r="P851" s="19" t="str">
        <f>IF([4]道具信息!P851="","",[4]道具信息!P851)</f>
        <v/>
      </c>
      <c r="Q851" s="19" t="str">
        <f>IF([4]道具信息!Q851="","",[4]道具信息!Q851)</f>
        <v/>
      </c>
      <c r="R851" s="19" t="str">
        <f>IF([4]道具信息!R851="","",[4]道具信息!R851)</f>
        <v/>
      </c>
      <c r="S851" s="19" t="str">
        <f>IF([4]道具信息!S851="","",[4]道具信息!S851)</f>
        <v/>
      </c>
      <c r="T851" s="19" t="str">
        <f>IF([4]道具信息!T851="","",[4]道具信息!T851)</f>
        <v/>
      </c>
      <c r="U851" s="19" t="str">
        <f>IF([4]道具信息!U851="","",[4]道具信息!U851)</f>
        <v/>
      </c>
      <c r="V851" s="19" t="str">
        <f>IF([4]道具信息!V851="","",[4]道具信息!V851)</f>
        <v/>
      </c>
      <c r="W851" s="19" t="str">
        <f>IF([4]道具信息!W851="","",[4]道具信息!W851)</f>
        <v/>
      </c>
      <c r="X851" s="19" t="str">
        <f>IF([4]道具信息!X851="","",[4]道具信息!X851)</f>
        <v/>
      </c>
      <c r="Y851" s="19" t="str">
        <f>IF([4]道具信息!Y851="","",[4]道具信息!Y851)</f>
        <v/>
      </c>
      <c r="Z851" s="19" t="str">
        <f>IF([4]道具信息!Z851="","",[4]道具信息!Z851)</f>
        <v/>
      </c>
    </row>
    <row r="852" spans="1:26" x14ac:dyDescent="0.15">
      <c r="A852" s="19" t="str">
        <f>IF([4]道具信息!A852="","",[4]道具信息!A852)</f>
        <v/>
      </c>
      <c r="B852" s="19" t="str">
        <f>IF([4]道具信息!B852="","",[4]道具信息!B852)</f>
        <v/>
      </c>
      <c r="C852" s="19" t="str">
        <f>IF([4]道具信息!C852="","",[4]道具信息!C852)</f>
        <v/>
      </c>
      <c r="D852" s="19" t="str">
        <f>IF([4]道具信息!D852="","",[4]道具信息!D852)</f>
        <v/>
      </c>
      <c r="E852" s="19" t="str">
        <f>IF([4]道具信息!E852="","",[4]道具信息!E852)</f>
        <v/>
      </c>
      <c r="F852" s="19" t="str">
        <f>IF([4]道具信息!F852="","",[4]道具信息!F852)</f>
        <v/>
      </c>
      <c r="G852" s="19" t="str">
        <f>IF([4]道具信息!G852="","",[4]道具信息!G852)</f>
        <v/>
      </c>
      <c r="H852" s="19" t="str">
        <f>IF([4]道具信息!H852="","",[4]道具信息!H852)</f>
        <v/>
      </c>
      <c r="I852" s="19" t="str">
        <f>IF([4]道具信息!I852="","",[4]道具信息!I852)</f>
        <v/>
      </c>
      <c r="J852" s="19" t="str">
        <f>IF([4]道具信息!J852="","",[4]道具信息!J852)</f>
        <v/>
      </c>
      <c r="K852" s="19" t="str">
        <f>IF([4]道具信息!K852="","",[4]道具信息!K852)</f>
        <v/>
      </c>
      <c r="L852" s="19" t="str">
        <f>IF([4]道具信息!L852="","",[4]道具信息!L852)</f>
        <v/>
      </c>
      <c r="M852" s="19" t="str">
        <f>IF([4]道具信息!M852="","",[4]道具信息!M852)</f>
        <v/>
      </c>
      <c r="N852" s="19" t="str">
        <f>IF([4]道具信息!N852="","",[4]道具信息!N852)</f>
        <v/>
      </c>
      <c r="O852" s="19" t="str">
        <f>IF([4]道具信息!O852="","",[4]道具信息!O852)</f>
        <v/>
      </c>
      <c r="P852" s="19" t="str">
        <f>IF([4]道具信息!P852="","",[4]道具信息!P852)</f>
        <v/>
      </c>
      <c r="Q852" s="19" t="str">
        <f>IF([4]道具信息!Q852="","",[4]道具信息!Q852)</f>
        <v/>
      </c>
      <c r="R852" s="19" t="str">
        <f>IF([4]道具信息!R852="","",[4]道具信息!R852)</f>
        <v/>
      </c>
      <c r="S852" s="19" t="str">
        <f>IF([4]道具信息!S852="","",[4]道具信息!S852)</f>
        <v/>
      </c>
      <c r="T852" s="19" t="str">
        <f>IF([4]道具信息!T852="","",[4]道具信息!T852)</f>
        <v/>
      </c>
      <c r="U852" s="19" t="str">
        <f>IF([4]道具信息!U852="","",[4]道具信息!U852)</f>
        <v/>
      </c>
      <c r="V852" s="19" t="str">
        <f>IF([4]道具信息!V852="","",[4]道具信息!V852)</f>
        <v/>
      </c>
      <c r="W852" s="19" t="str">
        <f>IF([4]道具信息!W852="","",[4]道具信息!W852)</f>
        <v/>
      </c>
      <c r="X852" s="19" t="str">
        <f>IF([4]道具信息!X852="","",[4]道具信息!X852)</f>
        <v/>
      </c>
      <c r="Y852" s="19" t="str">
        <f>IF([4]道具信息!Y852="","",[4]道具信息!Y852)</f>
        <v/>
      </c>
      <c r="Z852" s="19" t="str">
        <f>IF([4]道具信息!Z852="","",[4]道具信息!Z852)</f>
        <v/>
      </c>
    </row>
    <row r="853" spans="1:26" x14ac:dyDescent="0.15">
      <c r="A853" s="19" t="str">
        <f>IF([4]道具信息!A853="","",[4]道具信息!A853)</f>
        <v/>
      </c>
      <c r="B853" s="19" t="str">
        <f>IF([4]道具信息!B853="","",[4]道具信息!B853)</f>
        <v/>
      </c>
      <c r="C853" s="19" t="str">
        <f>IF([4]道具信息!C853="","",[4]道具信息!C853)</f>
        <v/>
      </c>
      <c r="D853" s="19" t="str">
        <f>IF([4]道具信息!D853="","",[4]道具信息!D853)</f>
        <v/>
      </c>
      <c r="E853" s="19" t="str">
        <f>IF([4]道具信息!E853="","",[4]道具信息!E853)</f>
        <v/>
      </c>
      <c r="F853" s="19" t="str">
        <f>IF([4]道具信息!F853="","",[4]道具信息!F853)</f>
        <v/>
      </c>
      <c r="G853" s="19" t="str">
        <f>IF([4]道具信息!G853="","",[4]道具信息!G853)</f>
        <v/>
      </c>
      <c r="H853" s="19" t="str">
        <f>IF([4]道具信息!H853="","",[4]道具信息!H853)</f>
        <v/>
      </c>
      <c r="I853" s="19" t="str">
        <f>IF([4]道具信息!I853="","",[4]道具信息!I853)</f>
        <v/>
      </c>
      <c r="J853" s="19" t="str">
        <f>IF([4]道具信息!J853="","",[4]道具信息!J853)</f>
        <v/>
      </c>
      <c r="K853" s="19" t="str">
        <f>IF([4]道具信息!K853="","",[4]道具信息!K853)</f>
        <v/>
      </c>
      <c r="L853" s="19" t="str">
        <f>IF([4]道具信息!L853="","",[4]道具信息!L853)</f>
        <v/>
      </c>
      <c r="M853" s="19" t="str">
        <f>IF([4]道具信息!M853="","",[4]道具信息!M853)</f>
        <v/>
      </c>
      <c r="N853" s="19" t="str">
        <f>IF([4]道具信息!N853="","",[4]道具信息!N853)</f>
        <v/>
      </c>
      <c r="O853" s="19" t="str">
        <f>IF([4]道具信息!O853="","",[4]道具信息!O853)</f>
        <v/>
      </c>
      <c r="P853" s="19" t="str">
        <f>IF([4]道具信息!P853="","",[4]道具信息!P853)</f>
        <v/>
      </c>
      <c r="Q853" s="19" t="str">
        <f>IF([4]道具信息!Q853="","",[4]道具信息!Q853)</f>
        <v/>
      </c>
      <c r="R853" s="19" t="str">
        <f>IF([4]道具信息!R853="","",[4]道具信息!R853)</f>
        <v/>
      </c>
      <c r="S853" s="19" t="str">
        <f>IF([4]道具信息!S853="","",[4]道具信息!S853)</f>
        <v/>
      </c>
      <c r="T853" s="19" t="str">
        <f>IF([4]道具信息!T853="","",[4]道具信息!T853)</f>
        <v/>
      </c>
      <c r="U853" s="19" t="str">
        <f>IF([4]道具信息!U853="","",[4]道具信息!U853)</f>
        <v/>
      </c>
      <c r="V853" s="19" t="str">
        <f>IF([4]道具信息!V853="","",[4]道具信息!V853)</f>
        <v/>
      </c>
      <c r="W853" s="19" t="str">
        <f>IF([4]道具信息!W853="","",[4]道具信息!W853)</f>
        <v/>
      </c>
      <c r="X853" s="19" t="str">
        <f>IF([4]道具信息!X853="","",[4]道具信息!X853)</f>
        <v/>
      </c>
      <c r="Y853" s="19" t="str">
        <f>IF([4]道具信息!Y853="","",[4]道具信息!Y853)</f>
        <v/>
      </c>
      <c r="Z853" s="19" t="str">
        <f>IF([4]道具信息!Z853="","",[4]道具信息!Z853)</f>
        <v/>
      </c>
    </row>
    <row r="854" spans="1:26" x14ac:dyDescent="0.15">
      <c r="A854" s="19" t="str">
        <f>IF([4]道具信息!A854="","",[4]道具信息!A854)</f>
        <v/>
      </c>
      <c r="B854" s="19" t="str">
        <f>IF([4]道具信息!B854="","",[4]道具信息!B854)</f>
        <v/>
      </c>
      <c r="C854" s="19" t="str">
        <f>IF([4]道具信息!C854="","",[4]道具信息!C854)</f>
        <v/>
      </c>
      <c r="D854" s="19" t="str">
        <f>IF([4]道具信息!D854="","",[4]道具信息!D854)</f>
        <v/>
      </c>
      <c r="E854" s="19" t="str">
        <f>IF([4]道具信息!E854="","",[4]道具信息!E854)</f>
        <v/>
      </c>
      <c r="F854" s="19" t="str">
        <f>IF([4]道具信息!F854="","",[4]道具信息!F854)</f>
        <v/>
      </c>
      <c r="G854" s="19" t="str">
        <f>IF([4]道具信息!G854="","",[4]道具信息!G854)</f>
        <v/>
      </c>
      <c r="H854" s="19" t="str">
        <f>IF([4]道具信息!H854="","",[4]道具信息!H854)</f>
        <v/>
      </c>
      <c r="I854" s="19" t="str">
        <f>IF([4]道具信息!I854="","",[4]道具信息!I854)</f>
        <v/>
      </c>
      <c r="J854" s="19" t="str">
        <f>IF([4]道具信息!J854="","",[4]道具信息!J854)</f>
        <v/>
      </c>
      <c r="K854" s="19" t="str">
        <f>IF([4]道具信息!K854="","",[4]道具信息!K854)</f>
        <v/>
      </c>
      <c r="L854" s="19" t="str">
        <f>IF([4]道具信息!L854="","",[4]道具信息!L854)</f>
        <v/>
      </c>
      <c r="M854" s="19" t="str">
        <f>IF([4]道具信息!M854="","",[4]道具信息!M854)</f>
        <v/>
      </c>
      <c r="N854" s="19" t="str">
        <f>IF([4]道具信息!N854="","",[4]道具信息!N854)</f>
        <v/>
      </c>
      <c r="O854" s="19" t="str">
        <f>IF([4]道具信息!O854="","",[4]道具信息!O854)</f>
        <v/>
      </c>
      <c r="P854" s="19" t="str">
        <f>IF([4]道具信息!P854="","",[4]道具信息!P854)</f>
        <v/>
      </c>
      <c r="Q854" s="19" t="str">
        <f>IF([4]道具信息!Q854="","",[4]道具信息!Q854)</f>
        <v/>
      </c>
      <c r="R854" s="19" t="str">
        <f>IF([4]道具信息!R854="","",[4]道具信息!R854)</f>
        <v/>
      </c>
      <c r="S854" s="19" t="str">
        <f>IF([4]道具信息!S854="","",[4]道具信息!S854)</f>
        <v/>
      </c>
      <c r="T854" s="19" t="str">
        <f>IF([4]道具信息!T854="","",[4]道具信息!T854)</f>
        <v/>
      </c>
      <c r="U854" s="19" t="str">
        <f>IF([4]道具信息!U854="","",[4]道具信息!U854)</f>
        <v/>
      </c>
      <c r="V854" s="19" t="str">
        <f>IF([4]道具信息!V854="","",[4]道具信息!V854)</f>
        <v/>
      </c>
      <c r="W854" s="19" t="str">
        <f>IF([4]道具信息!W854="","",[4]道具信息!W854)</f>
        <v/>
      </c>
      <c r="X854" s="19" t="str">
        <f>IF([4]道具信息!X854="","",[4]道具信息!X854)</f>
        <v/>
      </c>
      <c r="Y854" s="19" t="str">
        <f>IF([4]道具信息!Y854="","",[4]道具信息!Y854)</f>
        <v/>
      </c>
      <c r="Z854" s="19" t="str">
        <f>IF([4]道具信息!Z854="","",[4]道具信息!Z854)</f>
        <v/>
      </c>
    </row>
    <row r="855" spans="1:26" x14ac:dyDescent="0.15">
      <c r="A855" s="19" t="str">
        <f>IF([4]道具信息!A855="","",[4]道具信息!A855)</f>
        <v/>
      </c>
      <c r="B855" s="19" t="str">
        <f>IF([4]道具信息!B855="","",[4]道具信息!B855)</f>
        <v/>
      </c>
      <c r="C855" s="19" t="str">
        <f>IF([4]道具信息!C855="","",[4]道具信息!C855)</f>
        <v/>
      </c>
      <c r="D855" s="19" t="str">
        <f>IF([4]道具信息!D855="","",[4]道具信息!D855)</f>
        <v/>
      </c>
      <c r="E855" s="19" t="str">
        <f>IF([4]道具信息!E855="","",[4]道具信息!E855)</f>
        <v/>
      </c>
      <c r="F855" s="19" t="str">
        <f>IF([4]道具信息!F855="","",[4]道具信息!F855)</f>
        <v/>
      </c>
      <c r="G855" s="19" t="str">
        <f>IF([4]道具信息!G855="","",[4]道具信息!G855)</f>
        <v/>
      </c>
      <c r="H855" s="19" t="str">
        <f>IF([4]道具信息!H855="","",[4]道具信息!H855)</f>
        <v/>
      </c>
      <c r="I855" s="19" t="str">
        <f>IF([4]道具信息!I855="","",[4]道具信息!I855)</f>
        <v/>
      </c>
      <c r="J855" s="19" t="str">
        <f>IF([4]道具信息!J855="","",[4]道具信息!J855)</f>
        <v/>
      </c>
      <c r="K855" s="19" t="str">
        <f>IF([4]道具信息!K855="","",[4]道具信息!K855)</f>
        <v/>
      </c>
      <c r="L855" s="19" t="str">
        <f>IF([4]道具信息!L855="","",[4]道具信息!L855)</f>
        <v/>
      </c>
      <c r="M855" s="19" t="str">
        <f>IF([4]道具信息!M855="","",[4]道具信息!M855)</f>
        <v/>
      </c>
      <c r="N855" s="19" t="str">
        <f>IF([4]道具信息!N855="","",[4]道具信息!N855)</f>
        <v/>
      </c>
      <c r="O855" s="19" t="str">
        <f>IF([4]道具信息!O855="","",[4]道具信息!O855)</f>
        <v/>
      </c>
      <c r="P855" s="19" t="str">
        <f>IF([4]道具信息!P855="","",[4]道具信息!P855)</f>
        <v/>
      </c>
      <c r="Q855" s="19" t="str">
        <f>IF([4]道具信息!Q855="","",[4]道具信息!Q855)</f>
        <v/>
      </c>
      <c r="R855" s="19" t="str">
        <f>IF([4]道具信息!R855="","",[4]道具信息!R855)</f>
        <v/>
      </c>
      <c r="S855" s="19" t="str">
        <f>IF([4]道具信息!S855="","",[4]道具信息!S855)</f>
        <v/>
      </c>
      <c r="T855" s="19" t="str">
        <f>IF([4]道具信息!T855="","",[4]道具信息!T855)</f>
        <v/>
      </c>
      <c r="U855" s="19" t="str">
        <f>IF([4]道具信息!U855="","",[4]道具信息!U855)</f>
        <v/>
      </c>
      <c r="V855" s="19" t="str">
        <f>IF([4]道具信息!V855="","",[4]道具信息!V855)</f>
        <v/>
      </c>
      <c r="W855" s="19" t="str">
        <f>IF([4]道具信息!W855="","",[4]道具信息!W855)</f>
        <v/>
      </c>
      <c r="X855" s="19" t="str">
        <f>IF([4]道具信息!X855="","",[4]道具信息!X855)</f>
        <v/>
      </c>
      <c r="Y855" s="19" t="str">
        <f>IF([4]道具信息!Y855="","",[4]道具信息!Y855)</f>
        <v/>
      </c>
      <c r="Z855" s="19" t="str">
        <f>IF([4]道具信息!Z855="","",[4]道具信息!Z855)</f>
        <v/>
      </c>
    </row>
    <row r="856" spans="1:26" x14ac:dyDescent="0.15">
      <c r="A856" s="19" t="str">
        <f>IF([4]道具信息!A856="","",[4]道具信息!A856)</f>
        <v/>
      </c>
      <c r="B856" s="19" t="str">
        <f>IF([4]道具信息!B856="","",[4]道具信息!B856)</f>
        <v/>
      </c>
      <c r="C856" s="19" t="str">
        <f>IF([4]道具信息!C856="","",[4]道具信息!C856)</f>
        <v/>
      </c>
      <c r="D856" s="19" t="str">
        <f>IF([4]道具信息!D856="","",[4]道具信息!D856)</f>
        <v/>
      </c>
      <c r="E856" s="19" t="str">
        <f>IF([4]道具信息!E856="","",[4]道具信息!E856)</f>
        <v/>
      </c>
      <c r="F856" s="19" t="str">
        <f>IF([4]道具信息!F856="","",[4]道具信息!F856)</f>
        <v/>
      </c>
      <c r="G856" s="19" t="str">
        <f>IF([4]道具信息!G856="","",[4]道具信息!G856)</f>
        <v/>
      </c>
      <c r="H856" s="19" t="str">
        <f>IF([4]道具信息!H856="","",[4]道具信息!H856)</f>
        <v/>
      </c>
      <c r="I856" s="19" t="str">
        <f>IF([4]道具信息!I856="","",[4]道具信息!I856)</f>
        <v/>
      </c>
      <c r="J856" s="19" t="str">
        <f>IF([4]道具信息!J856="","",[4]道具信息!J856)</f>
        <v/>
      </c>
      <c r="K856" s="19" t="str">
        <f>IF([4]道具信息!K856="","",[4]道具信息!K856)</f>
        <v/>
      </c>
      <c r="L856" s="19" t="str">
        <f>IF([4]道具信息!L856="","",[4]道具信息!L856)</f>
        <v/>
      </c>
      <c r="M856" s="19" t="str">
        <f>IF([4]道具信息!M856="","",[4]道具信息!M856)</f>
        <v/>
      </c>
      <c r="N856" s="19" t="str">
        <f>IF([4]道具信息!N856="","",[4]道具信息!N856)</f>
        <v/>
      </c>
      <c r="O856" s="19" t="str">
        <f>IF([4]道具信息!O856="","",[4]道具信息!O856)</f>
        <v/>
      </c>
      <c r="P856" s="19" t="str">
        <f>IF([4]道具信息!P856="","",[4]道具信息!P856)</f>
        <v/>
      </c>
      <c r="Q856" s="19" t="str">
        <f>IF([4]道具信息!Q856="","",[4]道具信息!Q856)</f>
        <v/>
      </c>
      <c r="R856" s="19" t="str">
        <f>IF([4]道具信息!R856="","",[4]道具信息!R856)</f>
        <v/>
      </c>
      <c r="S856" s="19" t="str">
        <f>IF([4]道具信息!S856="","",[4]道具信息!S856)</f>
        <v/>
      </c>
      <c r="T856" s="19" t="str">
        <f>IF([4]道具信息!T856="","",[4]道具信息!T856)</f>
        <v/>
      </c>
      <c r="U856" s="19" t="str">
        <f>IF([4]道具信息!U856="","",[4]道具信息!U856)</f>
        <v/>
      </c>
      <c r="V856" s="19" t="str">
        <f>IF([4]道具信息!V856="","",[4]道具信息!V856)</f>
        <v/>
      </c>
      <c r="W856" s="19" t="str">
        <f>IF([4]道具信息!W856="","",[4]道具信息!W856)</f>
        <v/>
      </c>
      <c r="X856" s="19" t="str">
        <f>IF([4]道具信息!X856="","",[4]道具信息!X856)</f>
        <v/>
      </c>
      <c r="Y856" s="19" t="str">
        <f>IF([4]道具信息!Y856="","",[4]道具信息!Y856)</f>
        <v/>
      </c>
      <c r="Z856" s="19" t="str">
        <f>IF([4]道具信息!Z856="","",[4]道具信息!Z856)</f>
        <v/>
      </c>
    </row>
    <row r="857" spans="1:26" x14ac:dyDescent="0.15">
      <c r="A857" s="19" t="str">
        <f>IF([4]道具信息!A857="","",[4]道具信息!A857)</f>
        <v/>
      </c>
      <c r="B857" s="19" t="str">
        <f>IF([4]道具信息!B857="","",[4]道具信息!B857)</f>
        <v/>
      </c>
      <c r="C857" s="19" t="str">
        <f>IF([4]道具信息!C857="","",[4]道具信息!C857)</f>
        <v/>
      </c>
      <c r="D857" s="19" t="str">
        <f>IF([4]道具信息!D857="","",[4]道具信息!D857)</f>
        <v/>
      </c>
      <c r="E857" s="19" t="str">
        <f>IF([4]道具信息!E857="","",[4]道具信息!E857)</f>
        <v/>
      </c>
      <c r="F857" s="19" t="str">
        <f>IF([4]道具信息!F857="","",[4]道具信息!F857)</f>
        <v/>
      </c>
      <c r="G857" s="19" t="str">
        <f>IF([4]道具信息!G857="","",[4]道具信息!G857)</f>
        <v/>
      </c>
      <c r="H857" s="19" t="str">
        <f>IF([4]道具信息!H857="","",[4]道具信息!H857)</f>
        <v/>
      </c>
      <c r="I857" s="19" t="str">
        <f>IF([4]道具信息!I857="","",[4]道具信息!I857)</f>
        <v/>
      </c>
      <c r="J857" s="19" t="str">
        <f>IF([4]道具信息!J857="","",[4]道具信息!J857)</f>
        <v/>
      </c>
      <c r="K857" s="19" t="str">
        <f>IF([4]道具信息!K857="","",[4]道具信息!K857)</f>
        <v/>
      </c>
      <c r="L857" s="19" t="str">
        <f>IF([4]道具信息!L857="","",[4]道具信息!L857)</f>
        <v/>
      </c>
      <c r="M857" s="19" t="str">
        <f>IF([4]道具信息!M857="","",[4]道具信息!M857)</f>
        <v/>
      </c>
      <c r="N857" s="19" t="str">
        <f>IF([4]道具信息!N857="","",[4]道具信息!N857)</f>
        <v/>
      </c>
      <c r="O857" s="19" t="str">
        <f>IF([4]道具信息!O857="","",[4]道具信息!O857)</f>
        <v/>
      </c>
      <c r="P857" s="19" t="str">
        <f>IF([4]道具信息!P857="","",[4]道具信息!P857)</f>
        <v/>
      </c>
      <c r="Q857" s="19" t="str">
        <f>IF([4]道具信息!Q857="","",[4]道具信息!Q857)</f>
        <v/>
      </c>
      <c r="R857" s="19" t="str">
        <f>IF([4]道具信息!R857="","",[4]道具信息!R857)</f>
        <v/>
      </c>
      <c r="S857" s="19" t="str">
        <f>IF([4]道具信息!S857="","",[4]道具信息!S857)</f>
        <v/>
      </c>
      <c r="T857" s="19" t="str">
        <f>IF([4]道具信息!T857="","",[4]道具信息!T857)</f>
        <v/>
      </c>
      <c r="U857" s="19" t="str">
        <f>IF([4]道具信息!U857="","",[4]道具信息!U857)</f>
        <v/>
      </c>
      <c r="V857" s="19" t="str">
        <f>IF([4]道具信息!V857="","",[4]道具信息!V857)</f>
        <v/>
      </c>
      <c r="W857" s="19" t="str">
        <f>IF([4]道具信息!W857="","",[4]道具信息!W857)</f>
        <v/>
      </c>
      <c r="X857" s="19" t="str">
        <f>IF([4]道具信息!X857="","",[4]道具信息!X857)</f>
        <v/>
      </c>
      <c r="Y857" s="19" t="str">
        <f>IF([4]道具信息!Y857="","",[4]道具信息!Y857)</f>
        <v/>
      </c>
      <c r="Z857" s="19" t="str">
        <f>IF([4]道具信息!Z857="","",[4]道具信息!Z857)</f>
        <v/>
      </c>
    </row>
    <row r="858" spans="1:26" x14ac:dyDescent="0.15">
      <c r="A858" s="19" t="str">
        <f>IF([4]道具信息!A858="","",[4]道具信息!A858)</f>
        <v/>
      </c>
      <c r="B858" s="19" t="str">
        <f>IF([4]道具信息!B858="","",[4]道具信息!B858)</f>
        <v/>
      </c>
      <c r="C858" s="19" t="str">
        <f>IF([4]道具信息!C858="","",[4]道具信息!C858)</f>
        <v/>
      </c>
      <c r="D858" s="19" t="str">
        <f>IF([4]道具信息!D858="","",[4]道具信息!D858)</f>
        <v/>
      </c>
      <c r="E858" s="19" t="str">
        <f>IF([4]道具信息!E858="","",[4]道具信息!E858)</f>
        <v/>
      </c>
      <c r="F858" s="19" t="str">
        <f>IF([4]道具信息!F858="","",[4]道具信息!F858)</f>
        <v/>
      </c>
      <c r="G858" s="19" t="str">
        <f>IF([4]道具信息!G858="","",[4]道具信息!G858)</f>
        <v/>
      </c>
      <c r="H858" s="19" t="str">
        <f>IF([4]道具信息!H858="","",[4]道具信息!H858)</f>
        <v/>
      </c>
      <c r="I858" s="19" t="str">
        <f>IF([4]道具信息!I858="","",[4]道具信息!I858)</f>
        <v/>
      </c>
      <c r="J858" s="19" t="str">
        <f>IF([4]道具信息!J858="","",[4]道具信息!J858)</f>
        <v/>
      </c>
      <c r="K858" s="19" t="str">
        <f>IF([4]道具信息!K858="","",[4]道具信息!K858)</f>
        <v/>
      </c>
      <c r="L858" s="19" t="str">
        <f>IF([4]道具信息!L858="","",[4]道具信息!L858)</f>
        <v/>
      </c>
      <c r="M858" s="19" t="str">
        <f>IF([4]道具信息!M858="","",[4]道具信息!M858)</f>
        <v/>
      </c>
      <c r="N858" s="19" t="str">
        <f>IF([4]道具信息!N858="","",[4]道具信息!N858)</f>
        <v/>
      </c>
      <c r="O858" s="19" t="str">
        <f>IF([4]道具信息!O858="","",[4]道具信息!O858)</f>
        <v/>
      </c>
      <c r="P858" s="19" t="str">
        <f>IF([4]道具信息!P858="","",[4]道具信息!P858)</f>
        <v/>
      </c>
      <c r="Q858" s="19" t="str">
        <f>IF([4]道具信息!Q858="","",[4]道具信息!Q858)</f>
        <v/>
      </c>
      <c r="R858" s="19" t="str">
        <f>IF([4]道具信息!R858="","",[4]道具信息!R858)</f>
        <v/>
      </c>
      <c r="S858" s="19" t="str">
        <f>IF([4]道具信息!S858="","",[4]道具信息!S858)</f>
        <v/>
      </c>
      <c r="T858" s="19" t="str">
        <f>IF([4]道具信息!T858="","",[4]道具信息!T858)</f>
        <v/>
      </c>
      <c r="U858" s="19" t="str">
        <f>IF([4]道具信息!U858="","",[4]道具信息!U858)</f>
        <v/>
      </c>
      <c r="V858" s="19" t="str">
        <f>IF([4]道具信息!V858="","",[4]道具信息!V858)</f>
        <v/>
      </c>
      <c r="W858" s="19" t="str">
        <f>IF([4]道具信息!W858="","",[4]道具信息!W858)</f>
        <v/>
      </c>
      <c r="X858" s="19" t="str">
        <f>IF([4]道具信息!X858="","",[4]道具信息!X858)</f>
        <v/>
      </c>
      <c r="Y858" s="19" t="str">
        <f>IF([4]道具信息!Y858="","",[4]道具信息!Y858)</f>
        <v/>
      </c>
      <c r="Z858" s="19" t="str">
        <f>IF([4]道具信息!Z858="","",[4]道具信息!Z858)</f>
        <v/>
      </c>
    </row>
    <row r="859" spans="1:26" x14ac:dyDescent="0.15">
      <c r="A859" s="19" t="str">
        <f>IF([4]道具信息!A859="","",[4]道具信息!A859)</f>
        <v/>
      </c>
      <c r="B859" s="19" t="str">
        <f>IF([4]道具信息!B859="","",[4]道具信息!B859)</f>
        <v/>
      </c>
      <c r="C859" s="19" t="str">
        <f>IF([4]道具信息!C859="","",[4]道具信息!C859)</f>
        <v/>
      </c>
      <c r="D859" s="19" t="str">
        <f>IF([4]道具信息!D859="","",[4]道具信息!D859)</f>
        <v/>
      </c>
      <c r="E859" s="19" t="str">
        <f>IF([4]道具信息!E859="","",[4]道具信息!E859)</f>
        <v/>
      </c>
      <c r="F859" s="19" t="str">
        <f>IF([4]道具信息!F859="","",[4]道具信息!F859)</f>
        <v/>
      </c>
      <c r="G859" s="19" t="str">
        <f>IF([4]道具信息!G859="","",[4]道具信息!G859)</f>
        <v/>
      </c>
      <c r="H859" s="19" t="str">
        <f>IF([4]道具信息!H859="","",[4]道具信息!H859)</f>
        <v/>
      </c>
      <c r="I859" s="19" t="str">
        <f>IF([4]道具信息!I859="","",[4]道具信息!I859)</f>
        <v/>
      </c>
      <c r="J859" s="19" t="str">
        <f>IF([4]道具信息!J859="","",[4]道具信息!J859)</f>
        <v/>
      </c>
      <c r="K859" s="19" t="str">
        <f>IF([4]道具信息!K859="","",[4]道具信息!K859)</f>
        <v/>
      </c>
      <c r="L859" s="19" t="str">
        <f>IF([4]道具信息!L859="","",[4]道具信息!L859)</f>
        <v/>
      </c>
      <c r="M859" s="19" t="str">
        <f>IF([4]道具信息!M859="","",[4]道具信息!M859)</f>
        <v/>
      </c>
      <c r="N859" s="19" t="str">
        <f>IF([4]道具信息!N859="","",[4]道具信息!N859)</f>
        <v/>
      </c>
      <c r="O859" s="19" t="str">
        <f>IF([4]道具信息!O859="","",[4]道具信息!O859)</f>
        <v/>
      </c>
      <c r="P859" s="19" t="str">
        <f>IF([4]道具信息!P859="","",[4]道具信息!P859)</f>
        <v/>
      </c>
      <c r="Q859" s="19" t="str">
        <f>IF([4]道具信息!Q859="","",[4]道具信息!Q859)</f>
        <v/>
      </c>
      <c r="R859" s="19" t="str">
        <f>IF([4]道具信息!R859="","",[4]道具信息!R859)</f>
        <v/>
      </c>
      <c r="S859" s="19" t="str">
        <f>IF([4]道具信息!S859="","",[4]道具信息!S859)</f>
        <v/>
      </c>
      <c r="T859" s="19" t="str">
        <f>IF([4]道具信息!T859="","",[4]道具信息!T859)</f>
        <v/>
      </c>
      <c r="U859" s="19" t="str">
        <f>IF([4]道具信息!U859="","",[4]道具信息!U859)</f>
        <v/>
      </c>
      <c r="V859" s="19" t="str">
        <f>IF([4]道具信息!V859="","",[4]道具信息!V859)</f>
        <v/>
      </c>
      <c r="W859" s="19" t="str">
        <f>IF([4]道具信息!W859="","",[4]道具信息!W859)</f>
        <v/>
      </c>
      <c r="X859" s="19" t="str">
        <f>IF([4]道具信息!X859="","",[4]道具信息!X859)</f>
        <v/>
      </c>
      <c r="Y859" s="19" t="str">
        <f>IF([4]道具信息!Y859="","",[4]道具信息!Y859)</f>
        <v/>
      </c>
      <c r="Z859" s="19" t="str">
        <f>IF([4]道具信息!Z859="","",[4]道具信息!Z859)</f>
        <v/>
      </c>
    </row>
    <row r="860" spans="1:26" x14ac:dyDescent="0.15">
      <c r="A860" s="19" t="str">
        <f>IF([4]道具信息!A860="","",[4]道具信息!A860)</f>
        <v/>
      </c>
      <c r="B860" s="19" t="str">
        <f>IF([4]道具信息!B860="","",[4]道具信息!B860)</f>
        <v/>
      </c>
      <c r="C860" s="19" t="str">
        <f>IF([4]道具信息!C860="","",[4]道具信息!C860)</f>
        <v/>
      </c>
      <c r="D860" s="19" t="str">
        <f>IF([4]道具信息!D860="","",[4]道具信息!D860)</f>
        <v/>
      </c>
      <c r="E860" s="19" t="str">
        <f>IF([4]道具信息!E860="","",[4]道具信息!E860)</f>
        <v/>
      </c>
      <c r="F860" s="19" t="str">
        <f>IF([4]道具信息!F860="","",[4]道具信息!F860)</f>
        <v/>
      </c>
      <c r="G860" s="19" t="str">
        <f>IF([4]道具信息!G860="","",[4]道具信息!G860)</f>
        <v/>
      </c>
      <c r="H860" s="19" t="str">
        <f>IF([4]道具信息!H860="","",[4]道具信息!H860)</f>
        <v/>
      </c>
      <c r="I860" s="19" t="str">
        <f>IF([4]道具信息!I860="","",[4]道具信息!I860)</f>
        <v/>
      </c>
      <c r="J860" s="19" t="str">
        <f>IF([4]道具信息!J860="","",[4]道具信息!J860)</f>
        <v/>
      </c>
      <c r="K860" s="19" t="str">
        <f>IF([4]道具信息!K860="","",[4]道具信息!K860)</f>
        <v/>
      </c>
      <c r="L860" s="19" t="str">
        <f>IF([4]道具信息!L860="","",[4]道具信息!L860)</f>
        <v/>
      </c>
      <c r="M860" s="19" t="str">
        <f>IF([4]道具信息!M860="","",[4]道具信息!M860)</f>
        <v/>
      </c>
      <c r="N860" s="19" t="str">
        <f>IF([4]道具信息!N860="","",[4]道具信息!N860)</f>
        <v/>
      </c>
      <c r="O860" s="19" t="str">
        <f>IF([4]道具信息!O860="","",[4]道具信息!O860)</f>
        <v/>
      </c>
      <c r="P860" s="19" t="str">
        <f>IF([4]道具信息!P860="","",[4]道具信息!P860)</f>
        <v/>
      </c>
      <c r="Q860" s="19" t="str">
        <f>IF([4]道具信息!Q860="","",[4]道具信息!Q860)</f>
        <v/>
      </c>
      <c r="R860" s="19" t="str">
        <f>IF([4]道具信息!R860="","",[4]道具信息!R860)</f>
        <v/>
      </c>
      <c r="S860" s="19" t="str">
        <f>IF([4]道具信息!S860="","",[4]道具信息!S860)</f>
        <v/>
      </c>
      <c r="T860" s="19" t="str">
        <f>IF([4]道具信息!T860="","",[4]道具信息!T860)</f>
        <v/>
      </c>
      <c r="U860" s="19" t="str">
        <f>IF([4]道具信息!U860="","",[4]道具信息!U860)</f>
        <v/>
      </c>
      <c r="V860" s="19" t="str">
        <f>IF([4]道具信息!V860="","",[4]道具信息!V860)</f>
        <v/>
      </c>
      <c r="W860" s="19" t="str">
        <f>IF([4]道具信息!W860="","",[4]道具信息!W860)</f>
        <v/>
      </c>
      <c r="X860" s="19" t="str">
        <f>IF([4]道具信息!X860="","",[4]道具信息!X860)</f>
        <v/>
      </c>
      <c r="Y860" s="19" t="str">
        <f>IF([4]道具信息!Y860="","",[4]道具信息!Y860)</f>
        <v/>
      </c>
      <c r="Z860" s="19" t="str">
        <f>IF([4]道具信息!Z860="","",[4]道具信息!Z860)</f>
        <v/>
      </c>
    </row>
    <row r="861" spans="1:26" x14ac:dyDescent="0.15">
      <c r="A861" s="19" t="str">
        <f>IF([4]道具信息!A861="","",[4]道具信息!A861)</f>
        <v/>
      </c>
      <c r="B861" s="19" t="str">
        <f>IF([4]道具信息!B861="","",[4]道具信息!B861)</f>
        <v/>
      </c>
      <c r="C861" s="19" t="str">
        <f>IF([4]道具信息!C861="","",[4]道具信息!C861)</f>
        <v/>
      </c>
      <c r="D861" s="19" t="str">
        <f>IF([4]道具信息!D861="","",[4]道具信息!D861)</f>
        <v/>
      </c>
      <c r="E861" s="19" t="str">
        <f>IF([4]道具信息!E861="","",[4]道具信息!E861)</f>
        <v/>
      </c>
      <c r="F861" s="19" t="str">
        <f>IF([4]道具信息!F861="","",[4]道具信息!F861)</f>
        <v/>
      </c>
      <c r="G861" s="19" t="str">
        <f>IF([4]道具信息!G861="","",[4]道具信息!G861)</f>
        <v/>
      </c>
      <c r="H861" s="19" t="str">
        <f>IF([4]道具信息!H861="","",[4]道具信息!H861)</f>
        <v/>
      </c>
      <c r="I861" s="19" t="str">
        <f>IF([4]道具信息!I861="","",[4]道具信息!I861)</f>
        <v/>
      </c>
      <c r="J861" s="19" t="str">
        <f>IF([4]道具信息!J861="","",[4]道具信息!J861)</f>
        <v/>
      </c>
      <c r="K861" s="19" t="str">
        <f>IF([4]道具信息!K861="","",[4]道具信息!K861)</f>
        <v/>
      </c>
      <c r="L861" s="19" t="str">
        <f>IF([4]道具信息!L861="","",[4]道具信息!L861)</f>
        <v/>
      </c>
      <c r="M861" s="19" t="str">
        <f>IF([4]道具信息!M861="","",[4]道具信息!M861)</f>
        <v/>
      </c>
      <c r="N861" s="19" t="str">
        <f>IF([4]道具信息!N861="","",[4]道具信息!N861)</f>
        <v/>
      </c>
      <c r="O861" s="19" t="str">
        <f>IF([4]道具信息!O861="","",[4]道具信息!O861)</f>
        <v/>
      </c>
      <c r="P861" s="19" t="str">
        <f>IF([4]道具信息!P861="","",[4]道具信息!P861)</f>
        <v/>
      </c>
      <c r="Q861" s="19" t="str">
        <f>IF([4]道具信息!Q861="","",[4]道具信息!Q861)</f>
        <v/>
      </c>
      <c r="R861" s="19" t="str">
        <f>IF([4]道具信息!R861="","",[4]道具信息!R861)</f>
        <v/>
      </c>
      <c r="S861" s="19" t="str">
        <f>IF([4]道具信息!S861="","",[4]道具信息!S861)</f>
        <v/>
      </c>
      <c r="T861" s="19" t="str">
        <f>IF([4]道具信息!T861="","",[4]道具信息!T861)</f>
        <v/>
      </c>
      <c r="U861" s="19" t="str">
        <f>IF([4]道具信息!U861="","",[4]道具信息!U861)</f>
        <v/>
      </c>
      <c r="V861" s="19" t="str">
        <f>IF([4]道具信息!V861="","",[4]道具信息!V861)</f>
        <v/>
      </c>
      <c r="W861" s="19" t="str">
        <f>IF([4]道具信息!W861="","",[4]道具信息!W861)</f>
        <v/>
      </c>
      <c r="X861" s="19" t="str">
        <f>IF([4]道具信息!X861="","",[4]道具信息!X861)</f>
        <v/>
      </c>
      <c r="Y861" s="19" t="str">
        <f>IF([4]道具信息!Y861="","",[4]道具信息!Y861)</f>
        <v/>
      </c>
      <c r="Z861" s="19" t="str">
        <f>IF([4]道具信息!Z861="","",[4]道具信息!Z861)</f>
        <v/>
      </c>
    </row>
    <row r="862" spans="1:26" x14ac:dyDescent="0.15">
      <c r="A862" s="19" t="str">
        <f>IF([4]道具信息!A862="","",[4]道具信息!A862)</f>
        <v/>
      </c>
      <c r="B862" s="19" t="str">
        <f>IF([4]道具信息!B862="","",[4]道具信息!B862)</f>
        <v/>
      </c>
      <c r="C862" s="19" t="str">
        <f>IF([4]道具信息!C862="","",[4]道具信息!C862)</f>
        <v/>
      </c>
      <c r="D862" s="19" t="str">
        <f>IF([4]道具信息!D862="","",[4]道具信息!D862)</f>
        <v/>
      </c>
      <c r="E862" s="19" t="str">
        <f>IF([4]道具信息!E862="","",[4]道具信息!E862)</f>
        <v/>
      </c>
      <c r="F862" s="19" t="str">
        <f>IF([4]道具信息!F862="","",[4]道具信息!F862)</f>
        <v/>
      </c>
      <c r="G862" s="19" t="str">
        <f>IF([4]道具信息!G862="","",[4]道具信息!G862)</f>
        <v/>
      </c>
      <c r="H862" s="19" t="str">
        <f>IF([4]道具信息!H862="","",[4]道具信息!H862)</f>
        <v/>
      </c>
      <c r="I862" s="19" t="str">
        <f>IF([4]道具信息!I862="","",[4]道具信息!I862)</f>
        <v/>
      </c>
      <c r="J862" s="19" t="str">
        <f>IF([4]道具信息!J862="","",[4]道具信息!J862)</f>
        <v/>
      </c>
      <c r="K862" s="19" t="str">
        <f>IF([4]道具信息!K862="","",[4]道具信息!K862)</f>
        <v/>
      </c>
      <c r="L862" s="19" t="str">
        <f>IF([4]道具信息!L862="","",[4]道具信息!L862)</f>
        <v/>
      </c>
      <c r="M862" s="19" t="str">
        <f>IF([4]道具信息!M862="","",[4]道具信息!M862)</f>
        <v/>
      </c>
      <c r="N862" s="19" t="str">
        <f>IF([4]道具信息!N862="","",[4]道具信息!N862)</f>
        <v/>
      </c>
      <c r="O862" s="19" t="str">
        <f>IF([4]道具信息!O862="","",[4]道具信息!O862)</f>
        <v/>
      </c>
      <c r="P862" s="19" t="str">
        <f>IF([4]道具信息!P862="","",[4]道具信息!P862)</f>
        <v/>
      </c>
      <c r="Q862" s="19" t="str">
        <f>IF([4]道具信息!Q862="","",[4]道具信息!Q862)</f>
        <v/>
      </c>
      <c r="R862" s="19" t="str">
        <f>IF([4]道具信息!R862="","",[4]道具信息!R862)</f>
        <v/>
      </c>
      <c r="S862" s="19" t="str">
        <f>IF([4]道具信息!S862="","",[4]道具信息!S862)</f>
        <v/>
      </c>
      <c r="T862" s="19" t="str">
        <f>IF([4]道具信息!T862="","",[4]道具信息!T862)</f>
        <v/>
      </c>
      <c r="U862" s="19" t="str">
        <f>IF([4]道具信息!U862="","",[4]道具信息!U862)</f>
        <v/>
      </c>
      <c r="V862" s="19" t="str">
        <f>IF([4]道具信息!V862="","",[4]道具信息!V862)</f>
        <v/>
      </c>
      <c r="W862" s="19" t="str">
        <f>IF([4]道具信息!W862="","",[4]道具信息!W862)</f>
        <v/>
      </c>
      <c r="X862" s="19" t="str">
        <f>IF([4]道具信息!X862="","",[4]道具信息!X862)</f>
        <v/>
      </c>
      <c r="Y862" s="19" t="str">
        <f>IF([4]道具信息!Y862="","",[4]道具信息!Y862)</f>
        <v/>
      </c>
      <c r="Z862" s="19" t="str">
        <f>IF([4]道具信息!Z862="","",[4]道具信息!Z862)</f>
        <v/>
      </c>
    </row>
    <row r="863" spans="1:26" x14ac:dyDescent="0.15">
      <c r="A863" s="19" t="str">
        <f>IF([4]道具信息!A863="","",[4]道具信息!A863)</f>
        <v/>
      </c>
      <c r="B863" s="19" t="str">
        <f>IF([4]道具信息!B863="","",[4]道具信息!B863)</f>
        <v/>
      </c>
      <c r="C863" s="19" t="str">
        <f>IF([4]道具信息!C863="","",[4]道具信息!C863)</f>
        <v/>
      </c>
      <c r="D863" s="19" t="str">
        <f>IF([4]道具信息!D863="","",[4]道具信息!D863)</f>
        <v/>
      </c>
      <c r="E863" s="19" t="str">
        <f>IF([4]道具信息!E863="","",[4]道具信息!E863)</f>
        <v/>
      </c>
      <c r="F863" s="19" t="str">
        <f>IF([4]道具信息!F863="","",[4]道具信息!F863)</f>
        <v/>
      </c>
      <c r="G863" s="19" t="str">
        <f>IF([4]道具信息!G863="","",[4]道具信息!G863)</f>
        <v/>
      </c>
      <c r="H863" s="19" t="str">
        <f>IF([4]道具信息!H863="","",[4]道具信息!H863)</f>
        <v/>
      </c>
      <c r="I863" s="19" t="str">
        <f>IF([4]道具信息!I863="","",[4]道具信息!I863)</f>
        <v/>
      </c>
      <c r="J863" s="19" t="str">
        <f>IF([4]道具信息!J863="","",[4]道具信息!J863)</f>
        <v/>
      </c>
      <c r="K863" s="19" t="str">
        <f>IF([4]道具信息!K863="","",[4]道具信息!K863)</f>
        <v/>
      </c>
      <c r="L863" s="19" t="str">
        <f>IF([4]道具信息!L863="","",[4]道具信息!L863)</f>
        <v/>
      </c>
      <c r="M863" s="19" t="str">
        <f>IF([4]道具信息!M863="","",[4]道具信息!M863)</f>
        <v/>
      </c>
      <c r="N863" s="19" t="str">
        <f>IF([4]道具信息!N863="","",[4]道具信息!N863)</f>
        <v/>
      </c>
      <c r="O863" s="19" t="str">
        <f>IF([4]道具信息!O863="","",[4]道具信息!O863)</f>
        <v/>
      </c>
      <c r="P863" s="19" t="str">
        <f>IF([4]道具信息!P863="","",[4]道具信息!P863)</f>
        <v/>
      </c>
      <c r="Q863" s="19" t="str">
        <f>IF([4]道具信息!Q863="","",[4]道具信息!Q863)</f>
        <v/>
      </c>
      <c r="R863" s="19" t="str">
        <f>IF([4]道具信息!R863="","",[4]道具信息!R863)</f>
        <v/>
      </c>
      <c r="S863" s="19" t="str">
        <f>IF([4]道具信息!S863="","",[4]道具信息!S863)</f>
        <v/>
      </c>
      <c r="T863" s="19" t="str">
        <f>IF([4]道具信息!T863="","",[4]道具信息!T863)</f>
        <v/>
      </c>
      <c r="U863" s="19" t="str">
        <f>IF([4]道具信息!U863="","",[4]道具信息!U863)</f>
        <v/>
      </c>
      <c r="V863" s="19" t="str">
        <f>IF([4]道具信息!V863="","",[4]道具信息!V863)</f>
        <v/>
      </c>
      <c r="W863" s="19" t="str">
        <f>IF([4]道具信息!W863="","",[4]道具信息!W863)</f>
        <v/>
      </c>
      <c r="X863" s="19" t="str">
        <f>IF([4]道具信息!X863="","",[4]道具信息!X863)</f>
        <v/>
      </c>
      <c r="Y863" s="19" t="str">
        <f>IF([4]道具信息!Y863="","",[4]道具信息!Y863)</f>
        <v/>
      </c>
      <c r="Z863" s="19" t="str">
        <f>IF([4]道具信息!Z863="","",[4]道具信息!Z863)</f>
        <v/>
      </c>
    </row>
    <row r="864" spans="1:26" x14ac:dyDescent="0.15">
      <c r="A864" s="19" t="str">
        <f>IF([4]道具信息!A864="","",[4]道具信息!A864)</f>
        <v/>
      </c>
      <c r="B864" s="19" t="str">
        <f>IF([4]道具信息!B864="","",[4]道具信息!B864)</f>
        <v/>
      </c>
      <c r="C864" s="19" t="str">
        <f>IF([4]道具信息!C864="","",[4]道具信息!C864)</f>
        <v/>
      </c>
      <c r="D864" s="19" t="str">
        <f>IF([4]道具信息!D864="","",[4]道具信息!D864)</f>
        <v/>
      </c>
      <c r="E864" s="19" t="str">
        <f>IF([4]道具信息!E864="","",[4]道具信息!E864)</f>
        <v/>
      </c>
      <c r="F864" s="19" t="str">
        <f>IF([4]道具信息!F864="","",[4]道具信息!F864)</f>
        <v/>
      </c>
      <c r="G864" s="19" t="str">
        <f>IF([4]道具信息!G864="","",[4]道具信息!G864)</f>
        <v/>
      </c>
      <c r="H864" s="19" t="str">
        <f>IF([4]道具信息!H864="","",[4]道具信息!H864)</f>
        <v/>
      </c>
      <c r="I864" s="19" t="str">
        <f>IF([4]道具信息!I864="","",[4]道具信息!I864)</f>
        <v/>
      </c>
      <c r="J864" s="19" t="str">
        <f>IF([4]道具信息!J864="","",[4]道具信息!J864)</f>
        <v/>
      </c>
      <c r="K864" s="19" t="str">
        <f>IF([4]道具信息!K864="","",[4]道具信息!K864)</f>
        <v/>
      </c>
      <c r="L864" s="19" t="str">
        <f>IF([4]道具信息!L864="","",[4]道具信息!L864)</f>
        <v/>
      </c>
      <c r="M864" s="19" t="str">
        <f>IF([4]道具信息!M864="","",[4]道具信息!M864)</f>
        <v/>
      </c>
      <c r="N864" s="19" t="str">
        <f>IF([4]道具信息!N864="","",[4]道具信息!N864)</f>
        <v/>
      </c>
      <c r="O864" s="19" t="str">
        <f>IF([4]道具信息!O864="","",[4]道具信息!O864)</f>
        <v/>
      </c>
      <c r="P864" s="19" t="str">
        <f>IF([4]道具信息!P864="","",[4]道具信息!P864)</f>
        <v/>
      </c>
      <c r="Q864" s="19" t="str">
        <f>IF([4]道具信息!Q864="","",[4]道具信息!Q864)</f>
        <v/>
      </c>
      <c r="R864" s="19" t="str">
        <f>IF([4]道具信息!R864="","",[4]道具信息!R864)</f>
        <v/>
      </c>
      <c r="S864" s="19" t="str">
        <f>IF([4]道具信息!S864="","",[4]道具信息!S864)</f>
        <v/>
      </c>
      <c r="T864" s="19" t="str">
        <f>IF([4]道具信息!T864="","",[4]道具信息!T864)</f>
        <v/>
      </c>
      <c r="U864" s="19" t="str">
        <f>IF([4]道具信息!U864="","",[4]道具信息!U864)</f>
        <v/>
      </c>
      <c r="V864" s="19" t="str">
        <f>IF([4]道具信息!V864="","",[4]道具信息!V864)</f>
        <v/>
      </c>
      <c r="W864" s="19" t="str">
        <f>IF([4]道具信息!W864="","",[4]道具信息!W864)</f>
        <v/>
      </c>
      <c r="X864" s="19" t="str">
        <f>IF([4]道具信息!X864="","",[4]道具信息!X864)</f>
        <v/>
      </c>
      <c r="Y864" s="19" t="str">
        <f>IF([4]道具信息!Y864="","",[4]道具信息!Y864)</f>
        <v/>
      </c>
      <c r="Z864" s="19" t="str">
        <f>IF([4]道具信息!Z864="","",[4]道具信息!Z864)</f>
        <v/>
      </c>
    </row>
    <row r="865" spans="1:26" x14ac:dyDescent="0.15">
      <c r="A865" s="19" t="str">
        <f>IF([4]道具信息!A865="","",[4]道具信息!A865)</f>
        <v/>
      </c>
      <c r="B865" s="19" t="str">
        <f>IF([4]道具信息!B865="","",[4]道具信息!B865)</f>
        <v/>
      </c>
      <c r="C865" s="19" t="str">
        <f>IF([4]道具信息!C865="","",[4]道具信息!C865)</f>
        <v/>
      </c>
      <c r="D865" s="19" t="str">
        <f>IF([4]道具信息!D865="","",[4]道具信息!D865)</f>
        <v/>
      </c>
      <c r="E865" s="19" t="str">
        <f>IF([4]道具信息!E865="","",[4]道具信息!E865)</f>
        <v/>
      </c>
      <c r="F865" s="19" t="str">
        <f>IF([4]道具信息!F865="","",[4]道具信息!F865)</f>
        <v/>
      </c>
      <c r="G865" s="19" t="str">
        <f>IF([4]道具信息!G865="","",[4]道具信息!G865)</f>
        <v/>
      </c>
      <c r="H865" s="19" t="str">
        <f>IF([4]道具信息!H865="","",[4]道具信息!H865)</f>
        <v/>
      </c>
      <c r="I865" s="19" t="str">
        <f>IF([4]道具信息!I865="","",[4]道具信息!I865)</f>
        <v/>
      </c>
      <c r="J865" s="19" t="str">
        <f>IF([4]道具信息!J865="","",[4]道具信息!J865)</f>
        <v/>
      </c>
      <c r="K865" s="19" t="str">
        <f>IF([4]道具信息!K865="","",[4]道具信息!K865)</f>
        <v/>
      </c>
      <c r="L865" s="19" t="str">
        <f>IF([4]道具信息!L865="","",[4]道具信息!L865)</f>
        <v/>
      </c>
      <c r="M865" s="19" t="str">
        <f>IF([4]道具信息!M865="","",[4]道具信息!M865)</f>
        <v/>
      </c>
      <c r="N865" s="19" t="str">
        <f>IF([4]道具信息!N865="","",[4]道具信息!N865)</f>
        <v/>
      </c>
      <c r="O865" s="19" t="str">
        <f>IF([4]道具信息!O865="","",[4]道具信息!O865)</f>
        <v/>
      </c>
      <c r="P865" s="19" t="str">
        <f>IF([4]道具信息!P865="","",[4]道具信息!P865)</f>
        <v/>
      </c>
      <c r="Q865" s="19" t="str">
        <f>IF([4]道具信息!Q865="","",[4]道具信息!Q865)</f>
        <v/>
      </c>
      <c r="R865" s="19" t="str">
        <f>IF([4]道具信息!R865="","",[4]道具信息!R865)</f>
        <v/>
      </c>
      <c r="S865" s="19" t="str">
        <f>IF([4]道具信息!S865="","",[4]道具信息!S865)</f>
        <v/>
      </c>
      <c r="T865" s="19" t="str">
        <f>IF([4]道具信息!T865="","",[4]道具信息!T865)</f>
        <v/>
      </c>
      <c r="U865" s="19" t="str">
        <f>IF([4]道具信息!U865="","",[4]道具信息!U865)</f>
        <v/>
      </c>
      <c r="V865" s="19" t="str">
        <f>IF([4]道具信息!V865="","",[4]道具信息!V865)</f>
        <v/>
      </c>
      <c r="W865" s="19" t="str">
        <f>IF([4]道具信息!W865="","",[4]道具信息!W865)</f>
        <v/>
      </c>
      <c r="X865" s="19" t="str">
        <f>IF([4]道具信息!X865="","",[4]道具信息!X865)</f>
        <v/>
      </c>
      <c r="Y865" s="19" t="str">
        <f>IF([4]道具信息!Y865="","",[4]道具信息!Y865)</f>
        <v/>
      </c>
      <c r="Z865" s="19" t="str">
        <f>IF([4]道具信息!Z865="","",[4]道具信息!Z865)</f>
        <v/>
      </c>
    </row>
    <row r="866" spans="1:26" x14ac:dyDescent="0.15">
      <c r="A866" s="19" t="str">
        <f>IF([4]道具信息!A866="","",[4]道具信息!A866)</f>
        <v/>
      </c>
      <c r="B866" s="19" t="str">
        <f>IF([4]道具信息!B866="","",[4]道具信息!B866)</f>
        <v/>
      </c>
      <c r="C866" s="19" t="str">
        <f>IF([4]道具信息!C866="","",[4]道具信息!C866)</f>
        <v/>
      </c>
      <c r="D866" s="19" t="str">
        <f>IF([4]道具信息!D866="","",[4]道具信息!D866)</f>
        <v/>
      </c>
      <c r="E866" s="19" t="str">
        <f>IF([4]道具信息!E866="","",[4]道具信息!E866)</f>
        <v/>
      </c>
      <c r="F866" s="19" t="str">
        <f>IF([4]道具信息!F866="","",[4]道具信息!F866)</f>
        <v/>
      </c>
      <c r="G866" s="19" t="str">
        <f>IF([4]道具信息!G866="","",[4]道具信息!G866)</f>
        <v/>
      </c>
      <c r="H866" s="19" t="str">
        <f>IF([4]道具信息!H866="","",[4]道具信息!H866)</f>
        <v/>
      </c>
      <c r="I866" s="19" t="str">
        <f>IF([4]道具信息!I866="","",[4]道具信息!I866)</f>
        <v/>
      </c>
      <c r="J866" s="19" t="str">
        <f>IF([4]道具信息!J866="","",[4]道具信息!J866)</f>
        <v/>
      </c>
      <c r="K866" s="19" t="str">
        <f>IF([4]道具信息!K866="","",[4]道具信息!K866)</f>
        <v/>
      </c>
      <c r="L866" s="19" t="str">
        <f>IF([4]道具信息!L866="","",[4]道具信息!L866)</f>
        <v/>
      </c>
      <c r="M866" s="19" t="str">
        <f>IF([4]道具信息!M866="","",[4]道具信息!M866)</f>
        <v/>
      </c>
      <c r="N866" s="19" t="str">
        <f>IF([4]道具信息!N866="","",[4]道具信息!N866)</f>
        <v/>
      </c>
      <c r="O866" s="19" t="str">
        <f>IF([4]道具信息!O866="","",[4]道具信息!O866)</f>
        <v/>
      </c>
      <c r="P866" s="19" t="str">
        <f>IF([4]道具信息!P866="","",[4]道具信息!P866)</f>
        <v/>
      </c>
      <c r="Q866" s="19" t="str">
        <f>IF([4]道具信息!Q866="","",[4]道具信息!Q866)</f>
        <v/>
      </c>
      <c r="R866" s="19" t="str">
        <f>IF([4]道具信息!R866="","",[4]道具信息!R866)</f>
        <v/>
      </c>
      <c r="S866" s="19" t="str">
        <f>IF([4]道具信息!S866="","",[4]道具信息!S866)</f>
        <v/>
      </c>
      <c r="T866" s="19" t="str">
        <f>IF([4]道具信息!T866="","",[4]道具信息!T866)</f>
        <v/>
      </c>
      <c r="U866" s="19" t="str">
        <f>IF([4]道具信息!U866="","",[4]道具信息!U866)</f>
        <v/>
      </c>
      <c r="V866" s="19" t="str">
        <f>IF([4]道具信息!V866="","",[4]道具信息!V866)</f>
        <v/>
      </c>
      <c r="W866" s="19" t="str">
        <f>IF([4]道具信息!W866="","",[4]道具信息!W866)</f>
        <v/>
      </c>
      <c r="X866" s="19" t="str">
        <f>IF([4]道具信息!X866="","",[4]道具信息!X866)</f>
        <v/>
      </c>
      <c r="Y866" s="19" t="str">
        <f>IF([4]道具信息!Y866="","",[4]道具信息!Y866)</f>
        <v/>
      </c>
      <c r="Z866" s="19" t="str">
        <f>IF([4]道具信息!Z866="","",[4]道具信息!Z866)</f>
        <v/>
      </c>
    </row>
    <row r="867" spans="1:26" x14ac:dyDescent="0.15">
      <c r="A867" s="19" t="str">
        <f>IF([4]道具信息!A867="","",[4]道具信息!A867)</f>
        <v/>
      </c>
      <c r="B867" s="19" t="str">
        <f>IF([4]道具信息!B867="","",[4]道具信息!B867)</f>
        <v/>
      </c>
      <c r="C867" s="19" t="str">
        <f>IF([4]道具信息!C867="","",[4]道具信息!C867)</f>
        <v/>
      </c>
      <c r="D867" s="19" t="str">
        <f>IF([4]道具信息!D867="","",[4]道具信息!D867)</f>
        <v/>
      </c>
      <c r="E867" s="19" t="str">
        <f>IF([4]道具信息!E867="","",[4]道具信息!E867)</f>
        <v/>
      </c>
      <c r="F867" s="19" t="str">
        <f>IF([4]道具信息!F867="","",[4]道具信息!F867)</f>
        <v/>
      </c>
      <c r="G867" s="19" t="str">
        <f>IF([4]道具信息!G867="","",[4]道具信息!G867)</f>
        <v/>
      </c>
      <c r="H867" s="19" t="str">
        <f>IF([4]道具信息!H867="","",[4]道具信息!H867)</f>
        <v/>
      </c>
      <c r="I867" s="19" t="str">
        <f>IF([4]道具信息!I867="","",[4]道具信息!I867)</f>
        <v/>
      </c>
      <c r="J867" s="19" t="str">
        <f>IF([4]道具信息!J867="","",[4]道具信息!J867)</f>
        <v/>
      </c>
      <c r="K867" s="19" t="str">
        <f>IF([4]道具信息!K867="","",[4]道具信息!K867)</f>
        <v/>
      </c>
      <c r="L867" s="19" t="str">
        <f>IF([4]道具信息!L867="","",[4]道具信息!L867)</f>
        <v/>
      </c>
      <c r="M867" s="19" t="str">
        <f>IF([4]道具信息!M867="","",[4]道具信息!M867)</f>
        <v/>
      </c>
      <c r="N867" s="19" t="str">
        <f>IF([4]道具信息!N867="","",[4]道具信息!N867)</f>
        <v/>
      </c>
      <c r="O867" s="19" t="str">
        <f>IF([4]道具信息!O867="","",[4]道具信息!O867)</f>
        <v/>
      </c>
      <c r="P867" s="19" t="str">
        <f>IF([4]道具信息!P867="","",[4]道具信息!P867)</f>
        <v/>
      </c>
      <c r="Q867" s="19" t="str">
        <f>IF([4]道具信息!Q867="","",[4]道具信息!Q867)</f>
        <v/>
      </c>
      <c r="R867" s="19" t="str">
        <f>IF([4]道具信息!R867="","",[4]道具信息!R867)</f>
        <v/>
      </c>
      <c r="S867" s="19" t="str">
        <f>IF([4]道具信息!S867="","",[4]道具信息!S867)</f>
        <v/>
      </c>
      <c r="T867" s="19" t="str">
        <f>IF([4]道具信息!T867="","",[4]道具信息!T867)</f>
        <v/>
      </c>
      <c r="U867" s="19" t="str">
        <f>IF([4]道具信息!U867="","",[4]道具信息!U867)</f>
        <v/>
      </c>
      <c r="V867" s="19" t="str">
        <f>IF([4]道具信息!V867="","",[4]道具信息!V867)</f>
        <v/>
      </c>
      <c r="W867" s="19" t="str">
        <f>IF([4]道具信息!W867="","",[4]道具信息!W867)</f>
        <v/>
      </c>
      <c r="X867" s="19" t="str">
        <f>IF([4]道具信息!X867="","",[4]道具信息!X867)</f>
        <v/>
      </c>
      <c r="Y867" s="19" t="str">
        <f>IF([4]道具信息!Y867="","",[4]道具信息!Y867)</f>
        <v/>
      </c>
      <c r="Z867" s="19" t="str">
        <f>IF([4]道具信息!Z867="","",[4]道具信息!Z867)</f>
        <v/>
      </c>
    </row>
    <row r="868" spans="1:26" x14ac:dyDescent="0.15">
      <c r="A868" s="19" t="str">
        <f>IF([4]道具信息!A868="","",[4]道具信息!A868)</f>
        <v/>
      </c>
      <c r="B868" s="19" t="str">
        <f>IF([4]道具信息!B868="","",[4]道具信息!B868)</f>
        <v/>
      </c>
      <c r="C868" s="19" t="str">
        <f>IF([4]道具信息!C868="","",[4]道具信息!C868)</f>
        <v/>
      </c>
      <c r="D868" s="19" t="str">
        <f>IF([4]道具信息!D868="","",[4]道具信息!D868)</f>
        <v/>
      </c>
      <c r="E868" s="19" t="str">
        <f>IF([4]道具信息!E868="","",[4]道具信息!E868)</f>
        <v/>
      </c>
      <c r="F868" s="19" t="str">
        <f>IF([4]道具信息!F868="","",[4]道具信息!F868)</f>
        <v/>
      </c>
      <c r="G868" s="19" t="str">
        <f>IF([4]道具信息!G868="","",[4]道具信息!G868)</f>
        <v/>
      </c>
      <c r="H868" s="19" t="str">
        <f>IF([4]道具信息!H868="","",[4]道具信息!H868)</f>
        <v/>
      </c>
      <c r="I868" s="19" t="str">
        <f>IF([4]道具信息!I868="","",[4]道具信息!I868)</f>
        <v/>
      </c>
      <c r="J868" s="19" t="str">
        <f>IF([4]道具信息!J868="","",[4]道具信息!J868)</f>
        <v/>
      </c>
      <c r="K868" s="19" t="str">
        <f>IF([4]道具信息!K868="","",[4]道具信息!K868)</f>
        <v/>
      </c>
      <c r="L868" s="19" t="str">
        <f>IF([4]道具信息!L868="","",[4]道具信息!L868)</f>
        <v/>
      </c>
      <c r="M868" s="19" t="str">
        <f>IF([4]道具信息!M868="","",[4]道具信息!M868)</f>
        <v/>
      </c>
      <c r="N868" s="19" t="str">
        <f>IF([4]道具信息!N868="","",[4]道具信息!N868)</f>
        <v/>
      </c>
      <c r="O868" s="19" t="str">
        <f>IF([4]道具信息!O868="","",[4]道具信息!O868)</f>
        <v/>
      </c>
      <c r="P868" s="19" t="str">
        <f>IF([4]道具信息!P868="","",[4]道具信息!P868)</f>
        <v/>
      </c>
      <c r="Q868" s="19" t="str">
        <f>IF([4]道具信息!Q868="","",[4]道具信息!Q868)</f>
        <v/>
      </c>
      <c r="R868" s="19" t="str">
        <f>IF([4]道具信息!R868="","",[4]道具信息!R868)</f>
        <v/>
      </c>
      <c r="S868" s="19" t="str">
        <f>IF([4]道具信息!S868="","",[4]道具信息!S868)</f>
        <v/>
      </c>
      <c r="T868" s="19" t="str">
        <f>IF([4]道具信息!T868="","",[4]道具信息!T868)</f>
        <v/>
      </c>
      <c r="U868" s="19" t="str">
        <f>IF([4]道具信息!U868="","",[4]道具信息!U868)</f>
        <v/>
      </c>
      <c r="V868" s="19" t="str">
        <f>IF([4]道具信息!V868="","",[4]道具信息!V868)</f>
        <v/>
      </c>
      <c r="W868" s="19" t="str">
        <f>IF([4]道具信息!W868="","",[4]道具信息!W868)</f>
        <v/>
      </c>
      <c r="X868" s="19" t="str">
        <f>IF([4]道具信息!X868="","",[4]道具信息!X868)</f>
        <v/>
      </c>
      <c r="Y868" s="19" t="str">
        <f>IF([4]道具信息!Y868="","",[4]道具信息!Y868)</f>
        <v/>
      </c>
      <c r="Z868" s="19" t="str">
        <f>IF([4]道具信息!Z868="","",[4]道具信息!Z868)</f>
        <v/>
      </c>
    </row>
    <row r="869" spans="1:26" x14ac:dyDescent="0.15">
      <c r="A869" s="19" t="str">
        <f>IF([4]道具信息!A869="","",[4]道具信息!A869)</f>
        <v/>
      </c>
      <c r="B869" s="19" t="str">
        <f>IF([4]道具信息!B869="","",[4]道具信息!B869)</f>
        <v/>
      </c>
      <c r="C869" s="19" t="str">
        <f>IF([4]道具信息!C869="","",[4]道具信息!C869)</f>
        <v/>
      </c>
      <c r="D869" s="19" t="str">
        <f>IF([4]道具信息!D869="","",[4]道具信息!D869)</f>
        <v/>
      </c>
      <c r="E869" s="19" t="str">
        <f>IF([4]道具信息!E869="","",[4]道具信息!E869)</f>
        <v/>
      </c>
      <c r="F869" s="19" t="str">
        <f>IF([4]道具信息!F869="","",[4]道具信息!F869)</f>
        <v/>
      </c>
      <c r="G869" s="19" t="str">
        <f>IF([4]道具信息!G869="","",[4]道具信息!G869)</f>
        <v/>
      </c>
      <c r="H869" s="19" t="str">
        <f>IF([4]道具信息!H869="","",[4]道具信息!H869)</f>
        <v/>
      </c>
      <c r="I869" s="19" t="str">
        <f>IF([4]道具信息!I869="","",[4]道具信息!I869)</f>
        <v/>
      </c>
      <c r="J869" s="19" t="str">
        <f>IF([4]道具信息!J869="","",[4]道具信息!J869)</f>
        <v/>
      </c>
      <c r="K869" s="19" t="str">
        <f>IF([4]道具信息!K869="","",[4]道具信息!K869)</f>
        <v/>
      </c>
      <c r="L869" s="19" t="str">
        <f>IF([4]道具信息!L869="","",[4]道具信息!L869)</f>
        <v/>
      </c>
      <c r="M869" s="19" t="str">
        <f>IF([4]道具信息!M869="","",[4]道具信息!M869)</f>
        <v/>
      </c>
      <c r="N869" s="19" t="str">
        <f>IF([4]道具信息!N869="","",[4]道具信息!N869)</f>
        <v/>
      </c>
      <c r="O869" s="19" t="str">
        <f>IF([4]道具信息!O869="","",[4]道具信息!O869)</f>
        <v/>
      </c>
      <c r="P869" s="19" t="str">
        <f>IF([4]道具信息!P869="","",[4]道具信息!P869)</f>
        <v/>
      </c>
      <c r="Q869" s="19" t="str">
        <f>IF([4]道具信息!Q869="","",[4]道具信息!Q869)</f>
        <v/>
      </c>
      <c r="R869" s="19" t="str">
        <f>IF([4]道具信息!R869="","",[4]道具信息!R869)</f>
        <v/>
      </c>
      <c r="S869" s="19" t="str">
        <f>IF([4]道具信息!S869="","",[4]道具信息!S869)</f>
        <v/>
      </c>
      <c r="T869" s="19" t="str">
        <f>IF([4]道具信息!T869="","",[4]道具信息!T869)</f>
        <v/>
      </c>
      <c r="U869" s="19" t="str">
        <f>IF([4]道具信息!U869="","",[4]道具信息!U869)</f>
        <v/>
      </c>
      <c r="V869" s="19" t="str">
        <f>IF([4]道具信息!V869="","",[4]道具信息!V869)</f>
        <v/>
      </c>
      <c r="W869" s="19" t="str">
        <f>IF([4]道具信息!W869="","",[4]道具信息!W869)</f>
        <v/>
      </c>
      <c r="X869" s="19" t="str">
        <f>IF([4]道具信息!X869="","",[4]道具信息!X869)</f>
        <v/>
      </c>
      <c r="Y869" s="19" t="str">
        <f>IF([4]道具信息!Y869="","",[4]道具信息!Y869)</f>
        <v/>
      </c>
      <c r="Z869" s="19" t="str">
        <f>IF([4]道具信息!Z869="","",[4]道具信息!Z869)</f>
        <v/>
      </c>
    </row>
    <row r="870" spans="1:26" x14ac:dyDescent="0.15">
      <c r="A870" s="19" t="str">
        <f>IF([4]道具信息!A870="","",[4]道具信息!A870)</f>
        <v/>
      </c>
      <c r="B870" s="19" t="str">
        <f>IF([4]道具信息!B870="","",[4]道具信息!B870)</f>
        <v/>
      </c>
      <c r="C870" s="19" t="str">
        <f>IF([4]道具信息!C870="","",[4]道具信息!C870)</f>
        <v/>
      </c>
      <c r="D870" s="19" t="str">
        <f>IF([4]道具信息!D870="","",[4]道具信息!D870)</f>
        <v/>
      </c>
      <c r="E870" s="19" t="str">
        <f>IF([4]道具信息!E870="","",[4]道具信息!E870)</f>
        <v/>
      </c>
      <c r="F870" s="19" t="str">
        <f>IF([4]道具信息!F870="","",[4]道具信息!F870)</f>
        <v/>
      </c>
      <c r="G870" s="19" t="str">
        <f>IF([4]道具信息!G870="","",[4]道具信息!G870)</f>
        <v/>
      </c>
      <c r="H870" s="19" t="str">
        <f>IF([4]道具信息!H870="","",[4]道具信息!H870)</f>
        <v/>
      </c>
      <c r="I870" s="19" t="str">
        <f>IF([4]道具信息!I870="","",[4]道具信息!I870)</f>
        <v/>
      </c>
      <c r="J870" s="19" t="str">
        <f>IF([4]道具信息!J870="","",[4]道具信息!J870)</f>
        <v/>
      </c>
      <c r="K870" s="19" t="str">
        <f>IF([4]道具信息!K870="","",[4]道具信息!K870)</f>
        <v/>
      </c>
      <c r="L870" s="19" t="str">
        <f>IF([4]道具信息!L870="","",[4]道具信息!L870)</f>
        <v/>
      </c>
      <c r="M870" s="19" t="str">
        <f>IF([4]道具信息!M870="","",[4]道具信息!M870)</f>
        <v/>
      </c>
      <c r="N870" s="19" t="str">
        <f>IF([4]道具信息!N870="","",[4]道具信息!N870)</f>
        <v/>
      </c>
      <c r="O870" s="19" t="str">
        <f>IF([4]道具信息!O870="","",[4]道具信息!O870)</f>
        <v/>
      </c>
      <c r="P870" s="19" t="str">
        <f>IF([4]道具信息!P870="","",[4]道具信息!P870)</f>
        <v/>
      </c>
      <c r="Q870" s="19" t="str">
        <f>IF([4]道具信息!Q870="","",[4]道具信息!Q870)</f>
        <v/>
      </c>
      <c r="R870" s="19" t="str">
        <f>IF([4]道具信息!R870="","",[4]道具信息!R870)</f>
        <v/>
      </c>
      <c r="S870" s="19" t="str">
        <f>IF([4]道具信息!S870="","",[4]道具信息!S870)</f>
        <v/>
      </c>
      <c r="T870" s="19" t="str">
        <f>IF([4]道具信息!T870="","",[4]道具信息!T870)</f>
        <v/>
      </c>
      <c r="U870" s="19" t="str">
        <f>IF([4]道具信息!U870="","",[4]道具信息!U870)</f>
        <v/>
      </c>
      <c r="V870" s="19" t="str">
        <f>IF([4]道具信息!V870="","",[4]道具信息!V870)</f>
        <v/>
      </c>
      <c r="W870" s="19" t="str">
        <f>IF([4]道具信息!W870="","",[4]道具信息!W870)</f>
        <v/>
      </c>
      <c r="X870" s="19" t="str">
        <f>IF([4]道具信息!X870="","",[4]道具信息!X870)</f>
        <v/>
      </c>
      <c r="Y870" s="19" t="str">
        <f>IF([4]道具信息!Y870="","",[4]道具信息!Y870)</f>
        <v/>
      </c>
      <c r="Z870" s="19" t="str">
        <f>IF([4]道具信息!Z870="","",[4]道具信息!Z870)</f>
        <v/>
      </c>
    </row>
    <row r="871" spans="1:26" x14ac:dyDescent="0.15">
      <c r="A871" s="19" t="str">
        <f>IF([4]道具信息!A871="","",[4]道具信息!A871)</f>
        <v/>
      </c>
      <c r="B871" s="19" t="str">
        <f>IF([4]道具信息!B871="","",[4]道具信息!B871)</f>
        <v/>
      </c>
      <c r="C871" s="19" t="str">
        <f>IF([4]道具信息!C871="","",[4]道具信息!C871)</f>
        <v/>
      </c>
      <c r="D871" s="19" t="str">
        <f>IF([4]道具信息!D871="","",[4]道具信息!D871)</f>
        <v/>
      </c>
      <c r="E871" s="19" t="str">
        <f>IF([4]道具信息!E871="","",[4]道具信息!E871)</f>
        <v/>
      </c>
      <c r="F871" s="19" t="str">
        <f>IF([4]道具信息!F871="","",[4]道具信息!F871)</f>
        <v/>
      </c>
      <c r="G871" s="19" t="str">
        <f>IF([4]道具信息!G871="","",[4]道具信息!G871)</f>
        <v/>
      </c>
      <c r="H871" s="19" t="str">
        <f>IF([4]道具信息!H871="","",[4]道具信息!H871)</f>
        <v/>
      </c>
      <c r="I871" s="19" t="str">
        <f>IF([4]道具信息!I871="","",[4]道具信息!I871)</f>
        <v/>
      </c>
      <c r="J871" s="19" t="str">
        <f>IF([4]道具信息!J871="","",[4]道具信息!J871)</f>
        <v/>
      </c>
      <c r="K871" s="19" t="str">
        <f>IF([4]道具信息!K871="","",[4]道具信息!K871)</f>
        <v/>
      </c>
      <c r="L871" s="19" t="str">
        <f>IF([4]道具信息!L871="","",[4]道具信息!L871)</f>
        <v/>
      </c>
      <c r="M871" s="19" t="str">
        <f>IF([4]道具信息!M871="","",[4]道具信息!M871)</f>
        <v/>
      </c>
      <c r="N871" s="19" t="str">
        <f>IF([4]道具信息!N871="","",[4]道具信息!N871)</f>
        <v/>
      </c>
      <c r="O871" s="19" t="str">
        <f>IF([4]道具信息!O871="","",[4]道具信息!O871)</f>
        <v/>
      </c>
      <c r="P871" s="19" t="str">
        <f>IF([4]道具信息!P871="","",[4]道具信息!P871)</f>
        <v/>
      </c>
      <c r="Q871" s="19" t="str">
        <f>IF([4]道具信息!Q871="","",[4]道具信息!Q871)</f>
        <v/>
      </c>
      <c r="R871" s="19" t="str">
        <f>IF([4]道具信息!R871="","",[4]道具信息!R871)</f>
        <v/>
      </c>
      <c r="S871" s="19" t="str">
        <f>IF([4]道具信息!S871="","",[4]道具信息!S871)</f>
        <v/>
      </c>
      <c r="T871" s="19" t="str">
        <f>IF([4]道具信息!T871="","",[4]道具信息!T871)</f>
        <v/>
      </c>
      <c r="U871" s="19" t="str">
        <f>IF([4]道具信息!U871="","",[4]道具信息!U871)</f>
        <v/>
      </c>
      <c r="V871" s="19" t="str">
        <f>IF([4]道具信息!V871="","",[4]道具信息!V871)</f>
        <v/>
      </c>
      <c r="W871" s="19" t="str">
        <f>IF([4]道具信息!W871="","",[4]道具信息!W871)</f>
        <v/>
      </c>
      <c r="X871" s="19" t="str">
        <f>IF([4]道具信息!X871="","",[4]道具信息!X871)</f>
        <v/>
      </c>
      <c r="Y871" s="19" t="str">
        <f>IF([4]道具信息!Y871="","",[4]道具信息!Y871)</f>
        <v/>
      </c>
      <c r="Z871" s="19" t="str">
        <f>IF([4]道具信息!Z871="","",[4]道具信息!Z871)</f>
        <v/>
      </c>
    </row>
    <row r="872" spans="1:26" x14ac:dyDescent="0.15">
      <c r="A872" s="19" t="str">
        <f>IF([4]道具信息!A872="","",[4]道具信息!A872)</f>
        <v/>
      </c>
      <c r="B872" s="19" t="str">
        <f>IF([4]道具信息!B872="","",[4]道具信息!B872)</f>
        <v/>
      </c>
      <c r="C872" s="19" t="str">
        <f>IF([4]道具信息!C872="","",[4]道具信息!C872)</f>
        <v/>
      </c>
      <c r="D872" s="19" t="str">
        <f>IF([4]道具信息!D872="","",[4]道具信息!D872)</f>
        <v/>
      </c>
      <c r="E872" s="19" t="str">
        <f>IF([4]道具信息!E872="","",[4]道具信息!E872)</f>
        <v/>
      </c>
      <c r="F872" s="19" t="str">
        <f>IF([4]道具信息!F872="","",[4]道具信息!F872)</f>
        <v/>
      </c>
      <c r="G872" s="19" t="str">
        <f>IF([4]道具信息!G872="","",[4]道具信息!G872)</f>
        <v/>
      </c>
      <c r="H872" s="19" t="str">
        <f>IF([4]道具信息!H872="","",[4]道具信息!H872)</f>
        <v/>
      </c>
      <c r="I872" s="19" t="str">
        <f>IF([4]道具信息!I872="","",[4]道具信息!I872)</f>
        <v/>
      </c>
      <c r="J872" s="19" t="str">
        <f>IF([4]道具信息!J872="","",[4]道具信息!J872)</f>
        <v/>
      </c>
      <c r="K872" s="19" t="str">
        <f>IF([4]道具信息!K872="","",[4]道具信息!K872)</f>
        <v/>
      </c>
      <c r="L872" s="19" t="str">
        <f>IF([4]道具信息!L872="","",[4]道具信息!L872)</f>
        <v/>
      </c>
      <c r="M872" s="19" t="str">
        <f>IF([4]道具信息!M872="","",[4]道具信息!M872)</f>
        <v/>
      </c>
      <c r="N872" s="19" t="str">
        <f>IF([4]道具信息!N872="","",[4]道具信息!N872)</f>
        <v/>
      </c>
      <c r="O872" s="19" t="str">
        <f>IF([4]道具信息!O872="","",[4]道具信息!O872)</f>
        <v/>
      </c>
      <c r="P872" s="19" t="str">
        <f>IF([4]道具信息!P872="","",[4]道具信息!P872)</f>
        <v/>
      </c>
      <c r="Q872" s="19" t="str">
        <f>IF([4]道具信息!Q872="","",[4]道具信息!Q872)</f>
        <v/>
      </c>
      <c r="R872" s="19" t="str">
        <f>IF([4]道具信息!R872="","",[4]道具信息!R872)</f>
        <v/>
      </c>
      <c r="S872" s="19" t="str">
        <f>IF([4]道具信息!S872="","",[4]道具信息!S872)</f>
        <v/>
      </c>
      <c r="T872" s="19" t="str">
        <f>IF([4]道具信息!T872="","",[4]道具信息!T872)</f>
        <v/>
      </c>
      <c r="U872" s="19" t="str">
        <f>IF([4]道具信息!U872="","",[4]道具信息!U872)</f>
        <v/>
      </c>
      <c r="V872" s="19" t="str">
        <f>IF([4]道具信息!V872="","",[4]道具信息!V872)</f>
        <v/>
      </c>
      <c r="W872" s="19" t="str">
        <f>IF([4]道具信息!W872="","",[4]道具信息!W872)</f>
        <v/>
      </c>
      <c r="X872" s="19" t="str">
        <f>IF([4]道具信息!X872="","",[4]道具信息!X872)</f>
        <v/>
      </c>
      <c r="Y872" s="19" t="str">
        <f>IF([4]道具信息!Y872="","",[4]道具信息!Y872)</f>
        <v/>
      </c>
      <c r="Z872" s="19" t="str">
        <f>IF([4]道具信息!Z872="","",[4]道具信息!Z872)</f>
        <v/>
      </c>
    </row>
    <row r="873" spans="1:26" x14ac:dyDescent="0.15">
      <c r="A873" s="19" t="str">
        <f>IF([4]道具信息!A873="","",[4]道具信息!A873)</f>
        <v/>
      </c>
      <c r="B873" s="19" t="str">
        <f>IF([4]道具信息!B873="","",[4]道具信息!B873)</f>
        <v/>
      </c>
      <c r="C873" s="19" t="str">
        <f>IF([4]道具信息!C873="","",[4]道具信息!C873)</f>
        <v/>
      </c>
      <c r="D873" s="19" t="str">
        <f>IF([4]道具信息!D873="","",[4]道具信息!D873)</f>
        <v/>
      </c>
      <c r="E873" s="19" t="str">
        <f>IF([4]道具信息!E873="","",[4]道具信息!E873)</f>
        <v/>
      </c>
      <c r="F873" s="19" t="str">
        <f>IF([4]道具信息!F873="","",[4]道具信息!F873)</f>
        <v/>
      </c>
      <c r="G873" s="19" t="str">
        <f>IF([4]道具信息!G873="","",[4]道具信息!G873)</f>
        <v/>
      </c>
      <c r="H873" s="19" t="str">
        <f>IF([4]道具信息!H873="","",[4]道具信息!H873)</f>
        <v/>
      </c>
      <c r="I873" s="19" t="str">
        <f>IF([4]道具信息!I873="","",[4]道具信息!I873)</f>
        <v/>
      </c>
      <c r="J873" s="19" t="str">
        <f>IF([4]道具信息!J873="","",[4]道具信息!J873)</f>
        <v/>
      </c>
      <c r="K873" s="19" t="str">
        <f>IF([4]道具信息!K873="","",[4]道具信息!K873)</f>
        <v/>
      </c>
      <c r="L873" s="19" t="str">
        <f>IF([4]道具信息!L873="","",[4]道具信息!L873)</f>
        <v/>
      </c>
      <c r="M873" s="19" t="str">
        <f>IF([4]道具信息!M873="","",[4]道具信息!M873)</f>
        <v/>
      </c>
      <c r="N873" s="19" t="str">
        <f>IF([4]道具信息!N873="","",[4]道具信息!N873)</f>
        <v/>
      </c>
      <c r="O873" s="19" t="str">
        <f>IF([4]道具信息!O873="","",[4]道具信息!O873)</f>
        <v/>
      </c>
      <c r="P873" s="19" t="str">
        <f>IF([4]道具信息!P873="","",[4]道具信息!P873)</f>
        <v/>
      </c>
      <c r="Q873" s="19" t="str">
        <f>IF([4]道具信息!Q873="","",[4]道具信息!Q873)</f>
        <v/>
      </c>
      <c r="R873" s="19" t="str">
        <f>IF([4]道具信息!R873="","",[4]道具信息!R873)</f>
        <v/>
      </c>
      <c r="S873" s="19" t="str">
        <f>IF([4]道具信息!S873="","",[4]道具信息!S873)</f>
        <v/>
      </c>
      <c r="T873" s="19" t="str">
        <f>IF([4]道具信息!T873="","",[4]道具信息!T873)</f>
        <v/>
      </c>
      <c r="U873" s="19" t="str">
        <f>IF([4]道具信息!U873="","",[4]道具信息!U873)</f>
        <v/>
      </c>
      <c r="V873" s="19" t="str">
        <f>IF([4]道具信息!V873="","",[4]道具信息!V873)</f>
        <v/>
      </c>
      <c r="W873" s="19" t="str">
        <f>IF([4]道具信息!W873="","",[4]道具信息!W873)</f>
        <v/>
      </c>
      <c r="X873" s="19" t="str">
        <f>IF([4]道具信息!X873="","",[4]道具信息!X873)</f>
        <v/>
      </c>
      <c r="Y873" s="19" t="str">
        <f>IF([4]道具信息!Y873="","",[4]道具信息!Y873)</f>
        <v/>
      </c>
      <c r="Z873" s="19" t="str">
        <f>IF([4]道具信息!Z873="","",[4]道具信息!Z873)</f>
        <v/>
      </c>
    </row>
    <row r="874" spans="1:26" x14ac:dyDescent="0.15">
      <c r="A874" s="19" t="str">
        <f>IF([4]道具信息!A874="","",[4]道具信息!A874)</f>
        <v/>
      </c>
      <c r="B874" s="19" t="str">
        <f>IF([4]道具信息!B874="","",[4]道具信息!B874)</f>
        <v/>
      </c>
      <c r="C874" s="19" t="str">
        <f>IF([4]道具信息!C874="","",[4]道具信息!C874)</f>
        <v/>
      </c>
      <c r="D874" s="19" t="str">
        <f>IF([4]道具信息!D874="","",[4]道具信息!D874)</f>
        <v/>
      </c>
      <c r="E874" s="19" t="str">
        <f>IF([4]道具信息!E874="","",[4]道具信息!E874)</f>
        <v/>
      </c>
      <c r="F874" s="19" t="str">
        <f>IF([4]道具信息!F874="","",[4]道具信息!F874)</f>
        <v/>
      </c>
      <c r="G874" s="19" t="str">
        <f>IF([4]道具信息!G874="","",[4]道具信息!G874)</f>
        <v/>
      </c>
      <c r="H874" s="19" t="str">
        <f>IF([4]道具信息!H874="","",[4]道具信息!H874)</f>
        <v/>
      </c>
      <c r="I874" s="19" t="str">
        <f>IF([4]道具信息!I874="","",[4]道具信息!I874)</f>
        <v/>
      </c>
      <c r="J874" s="19" t="str">
        <f>IF([4]道具信息!J874="","",[4]道具信息!J874)</f>
        <v/>
      </c>
      <c r="K874" s="19" t="str">
        <f>IF([4]道具信息!K874="","",[4]道具信息!K874)</f>
        <v/>
      </c>
      <c r="L874" s="19" t="str">
        <f>IF([4]道具信息!L874="","",[4]道具信息!L874)</f>
        <v/>
      </c>
      <c r="M874" s="19" t="str">
        <f>IF([4]道具信息!M874="","",[4]道具信息!M874)</f>
        <v/>
      </c>
      <c r="N874" s="19" t="str">
        <f>IF([4]道具信息!N874="","",[4]道具信息!N874)</f>
        <v/>
      </c>
      <c r="O874" s="19" t="str">
        <f>IF([4]道具信息!O874="","",[4]道具信息!O874)</f>
        <v/>
      </c>
      <c r="P874" s="19" t="str">
        <f>IF([4]道具信息!P874="","",[4]道具信息!P874)</f>
        <v/>
      </c>
      <c r="Q874" s="19" t="str">
        <f>IF([4]道具信息!Q874="","",[4]道具信息!Q874)</f>
        <v/>
      </c>
      <c r="R874" s="19" t="str">
        <f>IF([4]道具信息!R874="","",[4]道具信息!R874)</f>
        <v/>
      </c>
      <c r="S874" s="19" t="str">
        <f>IF([4]道具信息!S874="","",[4]道具信息!S874)</f>
        <v/>
      </c>
      <c r="T874" s="19" t="str">
        <f>IF([4]道具信息!T874="","",[4]道具信息!T874)</f>
        <v/>
      </c>
      <c r="U874" s="19" t="str">
        <f>IF([4]道具信息!U874="","",[4]道具信息!U874)</f>
        <v/>
      </c>
      <c r="V874" s="19" t="str">
        <f>IF([4]道具信息!V874="","",[4]道具信息!V874)</f>
        <v/>
      </c>
      <c r="W874" s="19" t="str">
        <f>IF([4]道具信息!W874="","",[4]道具信息!W874)</f>
        <v/>
      </c>
      <c r="X874" s="19" t="str">
        <f>IF([4]道具信息!X874="","",[4]道具信息!X874)</f>
        <v/>
      </c>
      <c r="Y874" s="19" t="str">
        <f>IF([4]道具信息!Y874="","",[4]道具信息!Y874)</f>
        <v/>
      </c>
      <c r="Z874" s="19" t="str">
        <f>IF([4]道具信息!Z874="","",[4]道具信息!Z874)</f>
        <v/>
      </c>
    </row>
    <row r="875" spans="1:26" x14ac:dyDescent="0.15">
      <c r="A875" s="19" t="str">
        <f>IF([4]道具信息!A875="","",[4]道具信息!A875)</f>
        <v/>
      </c>
      <c r="B875" s="19" t="str">
        <f>IF([4]道具信息!B875="","",[4]道具信息!B875)</f>
        <v/>
      </c>
      <c r="C875" s="19" t="str">
        <f>IF([4]道具信息!C875="","",[4]道具信息!C875)</f>
        <v/>
      </c>
      <c r="D875" s="19" t="str">
        <f>IF([4]道具信息!D875="","",[4]道具信息!D875)</f>
        <v/>
      </c>
      <c r="E875" s="19" t="str">
        <f>IF([4]道具信息!E875="","",[4]道具信息!E875)</f>
        <v/>
      </c>
      <c r="F875" s="19" t="str">
        <f>IF([4]道具信息!F875="","",[4]道具信息!F875)</f>
        <v/>
      </c>
      <c r="G875" s="19" t="str">
        <f>IF([4]道具信息!G875="","",[4]道具信息!G875)</f>
        <v/>
      </c>
      <c r="H875" s="19" t="str">
        <f>IF([4]道具信息!H875="","",[4]道具信息!H875)</f>
        <v/>
      </c>
      <c r="I875" s="19" t="str">
        <f>IF([4]道具信息!I875="","",[4]道具信息!I875)</f>
        <v/>
      </c>
      <c r="J875" s="19" t="str">
        <f>IF([4]道具信息!J875="","",[4]道具信息!J875)</f>
        <v/>
      </c>
      <c r="K875" s="19" t="str">
        <f>IF([4]道具信息!K875="","",[4]道具信息!K875)</f>
        <v/>
      </c>
      <c r="L875" s="19" t="str">
        <f>IF([4]道具信息!L875="","",[4]道具信息!L875)</f>
        <v/>
      </c>
      <c r="M875" s="19" t="str">
        <f>IF([4]道具信息!M875="","",[4]道具信息!M875)</f>
        <v/>
      </c>
      <c r="N875" s="19" t="str">
        <f>IF([4]道具信息!N875="","",[4]道具信息!N875)</f>
        <v/>
      </c>
      <c r="O875" s="19" t="str">
        <f>IF([4]道具信息!O875="","",[4]道具信息!O875)</f>
        <v/>
      </c>
      <c r="P875" s="19" t="str">
        <f>IF([4]道具信息!P875="","",[4]道具信息!P875)</f>
        <v/>
      </c>
      <c r="Q875" s="19" t="str">
        <f>IF([4]道具信息!Q875="","",[4]道具信息!Q875)</f>
        <v/>
      </c>
      <c r="R875" s="19" t="str">
        <f>IF([4]道具信息!R875="","",[4]道具信息!R875)</f>
        <v/>
      </c>
      <c r="S875" s="19" t="str">
        <f>IF([4]道具信息!S875="","",[4]道具信息!S875)</f>
        <v/>
      </c>
      <c r="T875" s="19" t="str">
        <f>IF([4]道具信息!T875="","",[4]道具信息!T875)</f>
        <v/>
      </c>
      <c r="U875" s="19" t="str">
        <f>IF([4]道具信息!U875="","",[4]道具信息!U875)</f>
        <v/>
      </c>
      <c r="V875" s="19" t="str">
        <f>IF([4]道具信息!V875="","",[4]道具信息!V875)</f>
        <v/>
      </c>
      <c r="W875" s="19" t="str">
        <f>IF([4]道具信息!W875="","",[4]道具信息!W875)</f>
        <v/>
      </c>
      <c r="X875" s="19" t="str">
        <f>IF([4]道具信息!X875="","",[4]道具信息!X875)</f>
        <v/>
      </c>
      <c r="Y875" s="19" t="str">
        <f>IF([4]道具信息!Y875="","",[4]道具信息!Y875)</f>
        <v/>
      </c>
      <c r="Z875" s="19" t="str">
        <f>IF([4]道具信息!Z875="","",[4]道具信息!Z875)</f>
        <v/>
      </c>
    </row>
    <row r="876" spans="1:26" x14ac:dyDescent="0.15">
      <c r="A876" s="19" t="str">
        <f>IF([4]道具信息!A876="","",[4]道具信息!A876)</f>
        <v/>
      </c>
      <c r="B876" s="19" t="str">
        <f>IF([4]道具信息!B876="","",[4]道具信息!B876)</f>
        <v/>
      </c>
      <c r="C876" s="19" t="str">
        <f>IF([4]道具信息!C876="","",[4]道具信息!C876)</f>
        <v/>
      </c>
      <c r="D876" s="19" t="str">
        <f>IF([4]道具信息!D876="","",[4]道具信息!D876)</f>
        <v/>
      </c>
      <c r="E876" s="19" t="str">
        <f>IF([4]道具信息!E876="","",[4]道具信息!E876)</f>
        <v/>
      </c>
      <c r="F876" s="19" t="str">
        <f>IF([4]道具信息!F876="","",[4]道具信息!F876)</f>
        <v/>
      </c>
      <c r="G876" s="19" t="str">
        <f>IF([4]道具信息!G876="","",[4]道具信息!G876)</f>
        <v/>
      </c>
      <c r="H876" s="19" t="str">
        <f>IF([4]道具信息!H876="","",[4]道具信息!H876)</f>
        <v/>
      </c>
      <c r="I876" s="19" t="str">
        <f>IF([4]道具信息!I876="","",[4]道具信息!I876)</f>
        <v/>
      </c>
      <c r="J876" s="19" t="str">
        <f>IF([4]道具信息!J876="","",[4]道具信息!J876)</f>
        <v/>
      </c>
      <c r="K876" s="19" t="str">
        <f>IF([4]道具信息!K876="","",[4]道具信息!K876)</f>
        <v/>
      </c>
      <c r="L876" s="19" t="str">
        <f>IF([4]道具信息!L876="","",[4]道具信息!L876)</f>
        <v/>
      </c>
      <c r="M876" s="19" t="str">
        <f>IF([4]道具信息!M876="","",[4]道具信息!M876)</f>
        <v/>
      </c>
      <c r="N876" s="19" t="str">
        <f>IF([4]道具信息!N876="","",[4]道具信息!N876)</f>
        <v/>
      </c>
      <c r="O876" s="19" t="str">
        <f>IF([4]道具信息!O876="","",[4]道具信息!O876)</f>
        <v/>
      </c>
      <c r="P876" s="19" t="str">
        <f>IF([4]道具信息!P876="","",[4]道具信息!P876)</f>
        <v/>
      </c>
      <c r="Q876" s="19" t="str">
        <f>IF([4]道具信息!Q876="","",[4]道具信息!Q876)</f>
        <v/>
      </c>
      <c r="R876" s="19" t="str">
        <f>IF([4]道具信息!R876="","",[4]道具信息!R876)</f>
        <v/>
      </c>
      <c r="S876" s="19" t="str">
        <f>IF([4]道具信息!S876="","",[4]道具信息!S876)</f>
        <v/>
      </c>
      <c r="T876" s="19" t="str">
        <f>IF([4]道具信息!T876="","",[4]道具信息!T876)</f>
        <v/>
      </c>
      <c r="U876" s="19" t="str">
        <f>IF([4]道具信息!U876="","",[4]道具信息!U876)</f>
        <v/>
      </c>
      <c r="V876" s="19" t="str">
        <f>IF([4]道具信息!V876="","",[4]道具信息!V876)</f>
        <v/>
      </c>
      <c r="W876" s="19" t="str">
        <f>IF([4]道具信息!W876="","",[4]道具信息!W876)</f>
        <v/>
      </c>
      <c r="X876" s="19" t="str">
        <f>IF([4]道具信息!X876="","",[4]道具信息!X876)</f>
        <v/>
      </c>
      <c r="Y876" s="19" t="str">
        <f>IF([4]道具信息!Y876="","",[4]道具信息!Y876)</f>
        <v/>
      </c>
      <c r="Z876" s="19" t="str">
        <f>IF([4]道具信息!Z876="","",[4]道具信息!Z876)</f>
        <v/>
      </c>
    </row>
    <row r="877" spans="1:26" x14ac:dyDescent="0.15">
      <c r="A877" s="19" t="str">
        <f>IF([4]道具信息!A877="","",[4]道具信息!A877)</f>
        <v/>
      </c>
      <c r="B877" s="19" t="str">
        <f>IF([4]道具信息!B877="","",[4]道具信息!B877)</f>
        <v/>
      </c>
      <c r="C877" s="19" t="str">
        <f>IF([4]道具信息!C877="","",[4]道具信息!C877)</f>
        <v/>
      </c>
      <c r="D877" s="19" t="str">
        <f>IF([4]道具信息!D877="","",[4]道具信息!D877)</f>
        <v/>
      </c>
      <c r="E877" s="19" t="str">
        <f>IF([4]道具信息!E877="","",[4]道具信息!E877)</f>
        <v/>
      </c>
      <c r="F877" s="19" t="str">
        <f>IF([4]道具信息!F877="","",[4]道具信息!F877)</f>
        <v/>
      </c>
      <c r="G877" s="19" t="str">
        <f>IF([4]道具信息!G877="","",[4]道具信息!G877)</f>
        <v/>
      </c>
      <c r="H877" s="19" t="str">
        <f>IF([4]道具信息!H877="","",[4]道具信息!H877)</f>
        <v/>
      </c>
      <c r="I877" s="19" t="str">
        <f>IF([4]道具信息!I877="","",[4]道具信息!I877)</f>
        <v/>
      </c>
      <c r="J877" s="19" t="str">
        <f>IF([4]道具信息!J877="","",[4]道具信息!J877)</f>
        <v/>
      </c>
      <c r="K877" s="19" t="str">
        <f>IF([4]道具信息!K877="","",[4]道具信息!K877)</f>
        <v/>
      </c>
      <c r="L877" s="19" t="str">
        <f>IF([4]道具信息!L877="","",[4]道具信息!L877)</f>
        <v/>
      </c>
      <c r="M877" s="19" t="str">
        <f>IF([4]道具信息!M877="","",[4]道具信息!M877)</f>
        <v/>
      </c>
      <c r="N877" s="19" t="str">
        <f>IF([4]道具信息!N877="","",[4]道具信息!N877)</f>
        <v/>
      </c>
      <c r="O877" s="19" t="str">
        <f>IF([4]道具信息!O877="","",[4]道具信息!O877)</f>
        <v/>
      </c>
      <c r="P877" s="19" t="str">
        <f>IF([4]道具信息!P877="","",[4]道具信息!P877)</f>
        <v/>
      </c>
      <c r="Q877" s="19" t="str">
        <f>IF([4]道具信息!Q877="","",[4]道具信息!Q877)</f>
        <v/>
      </c>
      <c r="R877" s="19" t="str">
        <f>IF([4]道具信息!R877="","",[4]道具信息!R877)</f>
        <v/>
      </c>
      <c r="S877" s="19" t="str">
        <f>IF([4]道具信息!S877="","",[4]道具信息!S877)</f>
        <v/>
      </c>
      <c r="T877" s="19" t="str">
        <f>IF([4]道具信息!T877="","",[4]道具信息!T877)</f>
        <v/>
      </c>
      <c r="U877" s="19" t="str">
        <f>IF([4]道具信息!U877="","",[4]道具信息!U877)</f>
        <v/>
      </c>
      <c r="V877" s="19" t="str">
        <f>IF([4]道具信息!V877="","",[4]道具信息!V877)</f>
        <v/>
      </c>
      <c r="W877" s="19" t="str">
        <f>IF([4]道具信息!W877="","",[4]道具信息!W877)</f>
        <v/>
      </c>
      <c r="X877" s="19" t="str">
        <f>IF([4]道具信息!X877="","",[4]道具信息!X877)</f>
        <v/>
      </c>
      <c r="Y877" s="19" t="str">
        <f>IF([4]道具信息!Y877="","",[4]道具信息!Y877)</f>
        <v/>
      </c>
      <c r="Z877" s="19" t="str">
        <f>IF([4]道具信息!Z877="","",[4]道具信息!Z877)</f>
        <v/>
      </c>
    </row>
    <row r="878" spans="1:26" x14ac:dyDescent="0.15">
      <c r="A878" s="19" t="str">
        <f>IF([4]道具信息!A878="","",[4]道具信息!A878)</f>
        <v/>
      </c>
      <c r="B878" s="19" t="str">
        <f>IF([4]道具信息!B878="","",[4]道具信息!B878)</f>
        <v/>
      </c>
      <c r="C878" s="19" t="str">
        <f>IF([4]道具信息!C878="","",[4]道具信息!C878)</f>
        <v/>
      </c>
      <c r="D878" s="19" t="str">
        <f>IF([4]道具信息!D878="","",[4]道具信息!D878)</f>
        <v/>
      </c>
      <c r="E878" s="19" t="str">
        <f>IF([4]道具信息!E878="","",[4]道具信息!E878)</f>
        <v/>
      </c>
      <c r="F878" s="19" t="str">
        <f>IF([4]道具信息!F878="","",[4]道具信息!F878)</f>
        <v/>
      </c>
      <c r="G878" s="19" t="str">
        <f>IF([4]道具信息!G878="","",[4]道具信息!G878)</f>
        <v/>
      </c>
      <c r="H878" s="19" t="str">
        <f>IF([4]道具信息!H878="","",[4]道具信息!H878)</f>
        <v/>
      </c>
      <c r="I878" s="19" t="str">
        <f>IF([4]道具信息!I878="","",[4]道具信息!I878)</f>
        <v/>
      </c>
      <c r="J878" s="19" t="str">
        <f>IF([4]道具信息!J878="","",[4]道具信息!J878)</f>
        <v/>
      </c>
      <c r="K878" s="19" t="str">
        <f>IF([4]道具信息!K878="","",[4]道具信息!K878)</f>
        <v/>
      </c>
      <c r="L878" s="19" t="str">
        <f>IF([4]道具信息!L878="","",[4]道具信息!L878)</f>
        <v/>
      </c>
      <c r="M878" s="19" t="str">
        <f>IF([4]道具信息!M878="","",[4]道具信息!M878)</f>
        <v/>
      </c>
      <c r="N878" s="19" t="str">
        <f>IF([4]道具信息!N878="","",[4]道具信息!N878)</f>
        <v/>
      </c>
      <c r="O878" s="19" t="str">
        <f>IF([4]道具信息!O878="","",[4]道具信息!O878)</f>
        <v/>
      </c>
      <c r="P878" s="19" t="str">
        <f>IF([4]道具信息!P878="","",[4]道具信息!P878)</f>
        <v/>
      </c>
      <c r="Q878" s="19" t="str">
        <f>IF([4]道具信息!Q878="","",[4]道具信息!Q878)</f>
        <v/>
      </c>
      <c r="R878" s="19" t="str">
        <f>IF([4]道具信息!R878="","",[4]道具信息!R878)</f>
        <v/>
      </c>
      <c r="S878" s="19" t="str">
        <f>IF([4]道具信息!S878="","",[4]道具信息!S878)</f>
        <v/>
      </c>
      <c r="T878" s="19" t="str">
        <f>IF([4]道具信息!T878="","",[4]道具信息!T878)</f>
        <v/>
      </c>
      <c r="U878" s="19" t="str">
        <f>IF([4]道具信息!U878="","",[4]道具信息!U878)</f>
        <v/>
      </c>
      <c r="V878" s="19" t="str">
        <f>IF([4]道具信息!V878="","",[4]道具信息!V878)</f>
        <v/>
      </c>
      <c r="W878" s="19" t="str">
        <f>IF([4]道具信息!W878="","",[4]道具信息!W878)</f>
        <v/>
      </c>
      <c r="X878" s="19" t="str">
        <f>IF([4]道具信息!X878="","",[4]道具信息!X878)</f>
        <v/>
      </c>
      <c r="Y878" s="19" t="str">
        <f>IF([4]道具信息!Y878="","",[4]道具信息!Y878)</f>
        <v/>
      </c>
      <c r="Z878" s="19" t="str">
        <f>IF([4]道具信息!Z878="","",[4]道具信息!Z878)</f>
        <v/>
      </c>
    </row>
    <row r="879" spans="1:26" x14ac:dyDescent="0.15">
      <c r="A879" s="19" t="str">
        <f>IF([4]道具信息!A879="","",[4]道具信息!A879)</f>
        <v/>
      </c>
      <c r="B879" s="19" t="str">
        <f>IF([4]道具信息!B879="","",[4]道具信息!B879)</f>
        <v/>
      </c>
      <c r="C879" s="19" t="str">
        <f>IF([4]道具信息!C879="","",[4]道具信息!C879)</f>
        <v/>
      </c>
      <c r="D879" s="19" t="str">
        <f>IF([4]道具信息!D879="","",[4]道具信息!D879)</f>
        <v/>
      </c>
      <c r="E879" s="19" t="str">
        <f>IF([4]道具信息!E879="","",[4]道具信息!E879)</f>
        <v/>
      </c>
      <c r="F879" s="19" t="str">
        <f>IF([4]道具信息!F879="","",[4]道具信息!F879)</f>
        <v/>
      </c>
      <c r="G879" s="19" t="str">
        <f>IF([4]道具信息!G879="","",[4]道具信息!G879)</f>
        <v/>
      </c>
      <c r="H879" s="19" t="str">
        <f>IF([4]道具信息!H879="","",[4]道具信息!H879)</f>
        <v/>
      </c>
      <c r="I879" s="19" t="str">
        <f>IF([4]道具信息!I879="","",[4]道具信息!I879)</f>
        <v/>
      </c>
      <c r="J879" s="19" t="str">
        <f>IF([4]道具信息!J879="","",[4]道具信息!J879)</f>
        <v/>
      </c>
      <c r="K879" s="19" t="str">
        <f>IF([4]道具信息!K879="","",[4]道具信息!K879)</f>
        <v/>
      </c>
      <c r="L879" s="19" t="str">
        <f>IF([4]道具信息!L879="","",[4]道具信息!L879)</f>
        <v/>
      </c>
      <c r="M879" s="19" t="str">
        <f>IF([4]道具信息!M879="","",[4]道具信息!M879)</f>
        <v/>
      </c>
      <c r="N879" s="19" t="str">
        <f>IF([4]道具信息!N879="","",[4]道具信息!N879)</f>
        <v/>
      </c>
      <c r="O879" s="19" t="str">
        <f>IF([4]道具信息!O879="","",[4]道具信息!O879)</f>
        <v/>
      </c>
      <c r="P879" s="19" t="str">
        <f>IF([4]道具信息!P879="","",[4]道具信息!P879)</f>
        <v/>
      </c>
      <c r="Q879" s="19" t="str">
        <f>IF([4]道具信息!Q879="","",[4]道具信息!Q879)</f>
        <v/>
      </c>
      <c r="R879" s="19" t="str">
        <f>IF([4]道具信息!R879="","",[4]道具信息!R879)</f>
        <v/>
      </c>
      <c r="S879" s="19" t="str">
        <f>IF([4]道具信息!S879="","",[4]道具信息!S879)</f>
        <v/>
      </c>
      <c r="T879" s="19" t="str">
        <f>IF([4]道具信息!T879="","",[4]道具信息!T879)</f>
        <v/>
      </c>
      <c r="U879" s="19" t="str">
        <f>IF([4]道具信息!U879="","",[4]道具信息!U879)</f>
        <v/>
      </c>
      <c r="V879" s="19" t="str">
        <f>IF([4]道具信息!V879="","",[4]道具信息!V879)</f>
        <v/>
      </c>
      <c r="W879" s="19" t="str">
        <f>IF([4]道具信息!W879="","",[4]道具信息!W879)</f>
        <v/>
      </c>
      <c r="X879" s="19" t="str">
        <f>IF([4]道具信息!X879="","",[4]道具信息!X879)</f>
        <v/>
      </c>
      <c r="Y879" s="19" t="str">
        <f>IF([4]道具信息!Y879="","",[4]道具信息!Y879)</f>
        <v/>
      </c>
      <c r="Z879" s="19" t="str">
        <f>IF([4]道具信息!Z879="","",[4]道具信息!Z879)</f>
        <v/>
      </c>
    </row>
    <row r="880" spans="1:26" x14ac:dyDescent="0.15">
      <c r="A880" s="19" t="str">
        <f>IF([4]道具信息!A880="","",[4]道具信息!A880)</f>
        <v/>
      </c>
      <c r="B880" s="19" t="str">
        <f>IF([4]道具信息!B880="","",[4]道具信息!B880)</f>
        <v/>
      </c>
      <c r="C880" s="19" t="str">
        <f>IF([4]道具信息!C880="","",[4]道具信息!C880)</f>
        <v/>
      </c>
      <c r="D880" s="19" t="str">
        <f>IF([4]道具信息!D880="","",[4]道具信息!D880)</f>
        <v/>
      </c>
      <c r="E880" s="19" t="str">
        <f>IF([4]道具信息!E880="","",[4]道具信息!E880)</f>
        <v/>
      </c>
      <c r="F880" s="19" t="str">
        <f>IF([4]道具信息!F880="","",[4]道具信息!F880)</f>
        <v/>
      </c>
      <c r="G880" s="19" t="str">
        <f>IF([4]道具信息!G880="","",[4]道具信息!G880)</f>
        <v/>
      </c>
      <c r="H880" s="19" t="str">
        <f>IF([4]道具信息!H880="","",[4]道具信息!H880)</f>
        <v/>
      </c>
      <c r="I880" s="19" t="str">
        <f>IF([4]道具信息!I880="","",[4]道具信息!I880)</f>
        <v/>
      </c>
      <c r="J880" s="19" t="str">
        <f>IF([4]道具信息!J880="","",[4]道具信息!J880)</f>
        <v/>
      </c>
      <c r="K880" s="19" t="str">
        <f>IF([4]道具信息!K880="","",[4]道具信息!K880)</f>
        <v/>
      </c>
      <c r="L880" s="19" t="str">
        <f>IF([4]道具信息!L880="","",[4]道具信息!L880)</f>
        <v/>
      </c>
      <c r="M880" s="19" t="str">
        <f>IF([4]道具信息!M880="","",[4]道具信息!M880)</f>
        <v/>
      </c>
      <c r="N880" s="19" t="str">
        <f>IF([4]道具信息!N880="","",[4]道具信息!N880)</f>
        <v/>
      </c>
      <c r="O880" s="19" t="str">
        <f>IF([4]道具信息!O880="","",[4]道具信息!O880)</f>
        <v/>
      </c>
      <c r="P880" s="19" t="str">
        <f>IF([4]道具信息!P880="","",[4]道具信息!P880)</f>
        <v/>
      </c>
      <c r="Q880" s="19" t="str">
        <f>IF([4]道具信息!Q880="","",[4]道具信息!Q880)</f>
        <v/>
      </c>
      <c r="R880" s="19" t="str">
        <f>IF([4]道具信息!R880="","",[4]道具信息!R880)</f>
        <v/>
      </c>
      <c r="S880" s="19" t="str">
        <f>IF([4]道具信息!S880="","",[4]道具信息!S880)</f>
        <v/>
      </c>
      <c r="T880" s="19" t="str">
        <f>IF([4]道具信息!T880="","",[4]道具信息!T880)</f>
        <v/>
      </c>
      <c r="U880" s="19" t="str">
        <f>IF([4]道具信息!U880="","",[4]道具信息!U880)</f>
        <v/>
      </c>
      <c r="V880" s="19" t="str">
        <f>IF([4]道具信息!V880="","",[4]道具信息!V880)</f>
        <v/>
      </c>
      <c r="W880" s="19" t="str">
        <f>IF([4]道具信息!W880="","",[4]道具信息!W880)</f>
        <v/>
      </c>
      <c r="X880" s="19" t="str">
        <f>IF([4]道具信息!X880="","",[4]道具信息!X880)</f>
        <v/>
      </c>
      <c r="Y880" s="19" t="str">
        <f>IF([4]道具信息!Y880="","",[4]道具信息!Y880)</f>
        <v/>
      </c>
      <c r="Z880" s="19" t="str">
        <f>IF([4]道具信息!Z880="","",[4]道具信息!Z880)</f>
        <v/>
      </c>
    </row>
    <row r="881" spans="1:26" x14ac:dyDescent="0.15">
      <c r="A881" s="19" t="str">
        <f>IF([4]道具信息!A881="","",[4]道具信息!A881)</f>
        <v/>
      </c>
      <c r="B881" s="19" t="str">
        <f>IF([4]道具信息!B881="","",[4]道具信息!B881)</f>
        <v/>
      </c>
      <c r="C881" s="19" t="str">
        <f>IF([4]道具信息!C881="","",[4]道具信息!C881)</f>
        <v/>
      </c>
      <c r="D881" s="19" t="str">
        <f>IF([4]道具信息!D881="","",[4]道具信息!D881)</f>
        <v/>
      </c>
      <c r="E881" s="19" t="str">
        <f>IF([4]道具信息!E881="","",[4]道具信息!E881)</f>
        <v/>
      </c>
      <c r="F881" s="19" t="str">
        <f>IF([4]道具信息!F881="","",[4]道具信息!F881)</f>
        <v/>
      </c>
      <c r="G881" s="19" t="str">
        <f>IF([4]道具信息!G881="","",[4]道具信息!G881)</f>
        <v/>
      </c>
      <c r="H881" s="19" t="str">
        <f>IF([4]道具信息!H881="","",[4]道具信息!H881)</f>
        <v/>
      </c>
      <c r="I881" s="19" t="str">
        <f>IF([4]道具信息!I881="","",[4]道具信息!I881)</f>
        <v/>
      </c>
      <c r="J881" s="19" t="str">
        <f>IF([4]道具信息!J881="","",[4]道具信息!J881)</f>
        <v/>
      </c>
      <c r="K881" s="19" t="str">
        <f>IF([4]道具信息!K881="","",[4]道具信息!K881)</f>
        <v/>
      </c>
      <c r="L881" s="19" t="str">
        <f>IF([4]道具信息!L881="","",[4]道具信息!L881)</f>
        <v/>
      </c>
      <c r="M881" s="19" t="str">
        <f>IF([4]道具信息!M881="","",[4]道具信息!M881)</f>
        <v/>
      </c>
      <c r="N881" s="19" t="str">
        <f>IF([4]道具信息!N881="","",[4]道具信息!N881)</f>
        <v/>
      </c>
      <c r="O881" s="19" t="str">
        <f>IF([4]道具信息!O881="","",[4]道具信息!O881)</f>
        <v/>
      </c>
      <c r="P881" s="19" t="str">
        <f>IF([4]道具信息!P881="","",[4]道具信息!P881)</f>
        <v/>
      </c>
      <c r="Q881" s="19" t="str">
        <f>IF([4]道具信息!Q881="","",[4]道具信息!Q881)</f>
        <v/>
      </c>
      <c r="R881" s="19" t="str">
        <f>IF([4]道具信息!R881="","",[4]道具信息!R881)</f>
        <v/>
      </c>
      <c r="S881" s="19" t="str">
        <f>IF([4]道具信息!S881="","",[4]道具信息!S881)</f>
        <v/>
      </c>
      <c r="T881" s="19" t="str">
        <f>IF([4]道具信息!T881="","",[4]道具信息!T881)</f>
        <v/>
      </c>
      <c r="U881" s="19" t="str">
        <f>IF([4]道具信息!U881="","",[4]道具信息!U881)</f>
        <v/>
      </c>
      <c r="V881" s="19" t="str">
        <f>IF([4]道具信息!V881="","",[4]道具信息!V881)</f>
        <v/>
      </c>
      <c r="W881" s="19" t="str">
        <f>IF([4]道具信息!W881="","",[4]道具信息!W881)</f>
        <v/>
      </c>
      <c r="X881" s="19" t="str">
        <f>IF([4]道具信息!X881="","",[4]道具信息!X881)</f>
        <v/>
      </c>
      <c r="Y881" s="19" t="str">
        <f>IF([4]道具信息!Y881="","",[4]道具信息!Y881)</f>
        <v/>
      </c>
      <c r="Z881" s="19" t="str">
        <f>IF([4]道具信息!Z881="","",[4]道具信息!Z881)</f>
        <v/>
      </c>
    </row>
    <row r="882" spans="1:26" x14ac:dyDescent="0.15">
      <c r="A882" s="19" t="str">
        <f>IF([4]道具信息!A882="","",[4]道具信息!A882)</f>
        <v/>
      </c>
      <c r="B882" s="19" t="str">
        <f>IF([4]道具信息!B882="","",[4]道具信息!B882)</f>
        <v/>
      </c>
      <c r="C882" s="19" t="str">
        <f>IF([4]道具信息!C882="","",[4]道具信息!C882)</f>
        <v/>
      </c>
      <c r="D882" s="19" t="str">
        <f>IF([4]道具信息!D882="","",[4]道具信息!D882)</f>
        <v/>
      </c>
      <c r="E882" s="19" t="str">
        <f>IF([4]道具信息!E882="","",[4]道具信息!E882)</f>
        <v/>
      </c>
      <c r="F882" s="19" t="str">
        <f>IF([4]道具信息!F882="","",[4]道具信息!F882)</f>
        <v/>
      </c>
      <c r="G882" s="19" t="str">
        <f>IF([4]道具信息!G882="","",[4]道具信息!G882)</f>
        <v/>
      </c>
      <c r="H882" s="19" t="str">
        <f>IF([4]道具信息!H882="","",[4]道具信息!H882)</f>
        <v/>
      </c>
      <c r="I882" s="19" t="str">
        <f>IF([4]道具信息!I882="","",[4]道具信息!I882)</f>
        <v/>
      </c>
      <c r="J882" s="19" t="str">
        <f>IF([4]道具信息!J882="","",[4]道具信息!J882)</f>
        <v/>
      </c>
      <c r="K882" s="19" t="str">
        <f>IF([4]道具信息!K882="","",[4]道具信息!K882)</f>
        <v/>
      </c>
      <c r="L882" s="19" t="str">
        <f>IF([4]道具信息!L882="","",[4]道具信息!L882)</f>
        <v/>
      </c>
      <c r="M882" s="19" t="str">
        <f>IF([4]道具信息!M882="","",[4]道具信息!M882)</f>
        <v/>
      </c>
      <c r="N882" s="19" t="str">
        <f>IF([4]道具信息!N882="","",[4]道具信息!N882)</f>
        <v/>
      </c>
      <c r="O882" s="19" t="str">
        <f>IF([4]道具信息!O882="","",[4]道具信息!O882)</f>
        <v/>
      </c>
      <c r="P882" s="19" t="str">
        <f>IF([4]道具信息!P882="","",[4]道具信息!P882)</f>
        <v/>
      </c>
      <c r="Q882" s="19" t="str">
        <f>IF([4]道具信息!Q882="","",[4]道具信息!Q882)</f>
        <v/>
      </c>
      <c r="R882" s="19" t="str">
        <f>IF([4]道具信息!R882="","",[4]道具信息!R882)</f>
        <v/>
      </c>
      <c r="S882" s="19" t="str">
        <f>IF([4]道具信息!S882="","",[4]道具信息!S882)</f>
        <v/>
      </c>
      <c r="T882" s="19" t="str">
        <f>IF([4]道具信息!T882="","",[4]道具信息!T882)</f>
        <v/>
      </c>
      <c r="U882" s="19" t="str">
        <f>IF([4]道具信息!U882="","",[4]道具信息!U882)</f>
        <v/>
      </c>
      <c r="V882" s="19" t="str">
        <f>IF([4]道具信息!V882="","",[4]道具信息!V882)</f>
        <v/>
      </c>
      <c r="W882" s="19" t="str">
        <f>IF([4]道具信息!W882="","",[4]道具信息!W882)</f>
        <v/>
      </c>
      <c r="X882" s="19" t="str">
        <f>IF([4]道具信息!X882="","",[4]道具信息!X882)</f>
        <v/>
      </c>
      <c r="Y882" s="19" t="str">
        <f>IF([4]道具信息!Y882="","",[4]道具信息!Y882)</f>
        <v/>
      </c>
      <c r="Z882" s="19" t="str">
        <f>IF([4]道具信息!Z882="","",[4]道具信息!Z882)</f>
        <v/>
      </c>
    </row>
    <row r="883" spans="1:26" x14ac:dyDescent="0.15">
      <c r="A883" s="19" t="str">
        <f>IF([4]道具信息!A883="","",[4]道具信息!A883)</f>
        <v/>
      </c>
      <c r="B883" s="19" t="str">
        <f>IF([4]道具信息!B883="","",[4]道具信息!B883)</f>
        <v/>
      </c>
      <c r="C883" s="19" t="str">
        <f>IF([4]道具信息!C883="","",[4]道具信息!C883)</f>
        <v/>
      </c>
      <c r="D883" s="19" t="str">
        <f>IF([4]道具信息!D883="","",[4]道具信息!D883)</f>
        <v/>
      </c>
      <c r="E883" s="19" t="str">
        <f>IF([4]道具信息!E883="","",[4]道具信息!E883)</f>
        <v/>
      </c>
      <c r="F883" s="19" t="str">
        <f>IF([4]道具信息!F883="","",[4]道具信息!F883)</f>
        <v/>
      </c>
      <c r="G883" s="19" t="str">
        <f>IF([4]道具信息!G883="","",[4]道具信息!G883)</f>
        <v/>
      </c>
      <c r="H883" s="19" t="str">
        <f>IF([4]道具信息!H883="","",[4]道具信息!H883)</f>
        <v/>
      </c>
      <c r="I883" s="19" t="str">
        <f>IF([4]道具信息!I883="","",[4]道具信息!I883)</f>
        <v/>
      </c>
      <c r="J883" s="19" t="str">
        <f>IF([4]道具信息!J883="","",[4]道具信息!J883)</f>
        <v/>
      </c>
      <c r="K883" s="19" t="str">
        <f>IF([4]道具信息!K883="","",[4]道具信息!K883)</f>
        <v/>
      </c>
      <c r="L883" s="19" t="str">
        <f>IF([4]道具信息!L883="","",[4]道具信息!L883)</f>
        <v/>
      </c>
      <c r="M883" s="19" t="str">
        <f>IF([4]道具信息!M883="","",[4]道具信息!M883)</f>
        <v/>
      </c>
      <c r="N883" s="19" t="str">
        <f>IF([4]道具信息!N883="","",[4]道具信息!N883)</f>
        <v/>
      </c>
      <c r="O883" s="19" t="str">
        <f>IF([4]道具信息!O883="","",[4]道具信息!O883)</f>
        <v/>
      </c>
      <c r="P883" s="19" t="str">
        <f>IF([4]道具信息!P883="","",[4]道具信息!P883)</f>
        <v/>
      </c>
      <c r="Q883" s="19" t="str">
        <f>IF([4]道具信息!Q883="","",[4]道具信息!Q883)</f>
        <v/>
      </c>
      <c r="R883" s="19" t="str">
        <f>IF([4]道具信息!R883="","",[4]道具信息!R883)</f>
        <v/>
      </c>
      <c r="S883" s="19" t="str">
        <f>IF([4]道具信息!S883="","",[4]道具信息!S883)</f>
        <v/>
      </c>
      <c r="T883" s="19" t="str">
        <f>IF([4]道具信息!T883="","",[4]道具信息!T883)</f>
        <v/>
      </c>
      <c r="U883" s="19" t="str">
        <f>IF([4]道具信息!U883="","",[4]道具信息!U883)</f>
        <v/>
      </c>
      <c r="V883" s="19" t="str">
        <f>IF([4]道具信息!V883="","",[4]道具信息!V883)</f>
        <v/>
      </c>
      <c r="W883" s="19" t="str">
        <f>IF([4]道具信息!W883="","",[4]道具信息!W883)</f>
        <v/>
      </c>
      <c r="X883" s="19" t="str">
        <f>IF([4]道具信息!X883="","",[4]道具信息!X883)</f>
        <v/>
      </c>
      <c r="Y883" s="19" t="str">
        <f>IF([4]道具信息!Y883="","",[4]道具信息!Y883)</f>
        <v/>
      </c>
      <c r="Z883" s="19" t="str">
        <f>IF([4]道具信息!Z883="","",[4]道具信息!Z883)</f>
        <v/>
      </c>
    </row>
    <row r="884" spans="1:26" x14ac:dyDescent="0.15">
      <c r="A884" s="19" t="str">
        <f>IF([4]道具信息!A884="","",[4]道具信息!A884)</f>
        <v/>
      </c>
      <c r="B884" s="19" t="str">
        <f>IF([4]道具信息!B884="","",[4]道具信息!B884)</f>
        <v/>
      </c>
      <c r="C884" s="19" t="str">
        <f>IF([4]道具信息!C884="","",[4]道具信息!C884)</f>
        <v/>
      </c>
      <c r="D884" s="19" t="str">
        <f>IF([4]道具信息!D884="","",[4]道具信息!D884)</f>
        <v/>
      </c>
      <c r="E884" s="19" t="str">
        <f>IF([4]道具信息!E884="","",[4]道具信息!E884)</f>
        <v/>
      </c>
      <c r="F884" s="19" t="str">
        <f>IF([4]道具信息!F884="","",[4]道具信息!F884)</f>
        <v/>
      </c>
      <c r="G884" s="19" t="str">
        <f>IF([4]道具信息!G884="","",[4]道具信息!G884)</f>
        <v/>
      </c>
      <c r="H884" s="19" t="str">
        <f>IF([4]道具信息!H884="","",[4]道具信息!H884)</f>
        <v/>
      </c>
      <c r="I884" s="19" t="str">
        <f>IF([4]道具信息!I884="","",[4]道具信息!I884)</f>
        <v/>
      </c>
      <c r="J884" s="19" t="str">
        <f>IF([4]道具信息!J884="","",[4]道具信息!J884)</f>
        <v/>
      </c>
      <c r="K884" s="19" t="str">
        <f>IF([4]道具信息!K884="","",[4]道具信息!K884)</f>
        <v/>
      </c>
      <c r="L884" s="19" t="str">
        <f>IF([4]道具信息!L884="","",[4]道具信息!L884)</f>
        <v/>
      </c>
      <c r="M884" s="19" t="str">
        <f>IF([4]道具信息!M884="","",[4]道具信息!M884)</f>
        <v/>
      </c>
      <c r="N884" s="19" t="str">
        <f>IF([4]道具信息!N884="","",[4]道具信息!N884)</f>
        <v/>
      </c>
      <c r="O884" s="19" t="str">
        <f>IF([4]道具信息!O884="","",[4]道具信息!O884)</f>
        <v/>
      </c>
      <c r="P884" s="19" t="str">
        <f>IF([4]道具信息!P884="","",[4]道具信息!P884)</f>
        <v/>
      </c>
      <c r="Q884" s="19" t="str">
        <f>IF([4]道具信息!Q884="","",[4]道具信息!Q884)</f>
        <v/>
      </c>
      <c r="R884" s="19" t="str">
        <f>IF([4]道具信息!R884="","",[4]道具信息!R884)</f>
        <v/>
      </c>
      <c r="S884" s="19" t="str">
        <f>IF([4]道具信息!S884="","",[4]道具信息!S884)</f>
        <v/>
      </c>
      <c r="T884" s="19" t="str">
        <f>IF([4]道具信息!T884="","",[4]道具信息!T884)</f>
        <v/>
      </c>
      <c r="U884" s="19" t="str">
        <f>IF([4]道具信息!U884="","",[4]道具信息!U884)</f>
        <v/>
      </c>
      <c r="V884" s="19" t="str">
        <f>IF([4]道具信息!V884="","",[4]道具信息!V884)</f>
        <v/>
      </c>
      <c r="W884" s="19" t="str">
        <f>IF([4]道具信息!W884="","",[4]道具信息!W884)</f>
        <v/>
      </c>
      <c r="X884" s="19" t="str">
        <f>IF([4]道具信息!X884="","",[4]道具信息!X884)</f>
        <v/>
      </c>
      <c r="Y884" s="19" t="str">
        <f>IF([4]道具信息!Y884="","",[4]道具信息!Y884)</f>
        <v/>
      </c>
      <c r="Z884" s="19" t="str">
        <f>IF([4]道具信息!Z884="","",[4]道具信息!Z884)</f>
        <v/>
      </c>
    </row>
    <row r="885" spans="1:26" x14ac:dyDescent="0.15">
      <c r="A885" s="19" t="str">
        <f>IF([4]道具信息!A885="","",[4]道具信息!A885)</f>
        <v/>
      </c>
      <c r="B885" s="19" t="str">
        <f>IF([4]道具信息!B885="","",[4]道具信息!B885)</f>
        <v/>
      </c>
      <c r="C885" s="19" t="str">
        <f>IF([4]道具信息!C885="","",[4]道具信息!C885)</f>
        <v/>
      </c>
      <c r="D885" s="19" t="str">
        <f>IF([4]道具信息!D885="","",[4]道具信息!D885)</f>
        <v/>
      </c>
      <c r="E885" s="19" t="str">
        <f>IF([4]道具信息!E885="","",[4]道具信息!E885)</f>
        <v/>
      </c>
      <c r="F885" s="19" t="str">
        <f>IF([4]道具信息!F885="","",[4]道具信息!F885)</f>
        <v/>
      </c>
      <c r="G885" s="19" t="str">
        <f>IF([4]道具信息!G885="","",[4]道具信息!G885)</f>
        <v/>
      </c>
      <c r="H885" s="19" t="str">
        <f>IF([4]道具信息!H885="","",[4]道具信息!H885)</f>
        <v/>
      </c>
      <c r="I885" s="19" t="str">
        <f>IF([4]道具信息!I885="","",[4]道具信息!I885)</f>
        <v/>
      </c>
      <c r="J885" s="19" t="str">
        <f>IF([4]道具信息!J885="","",[4]道具信息!J885)</f>
        <v/>
      </c>
      <c r="K885" s="19" t="str">
        <f>IF([4]道具信息!K885="","",[4]道具信息!K885)</f>
        <v/>
      </c>
      <c r="L885" s="19" t="str">
        <f>IF([4]道具信息!L885="","",[4]道具信息!L885)</f>
        <v/>
      </c>
      <c r="M885" s="19" t="str">
        <f>IF([4]道具信息!M885="","",[4]道具信息!M885)</f>
        <v/>
      </c>
      <c r="N885" s="19" t="str">
        <f>IF([4]道具信息!N885="","",[4]道具信息!N885)</f>
        <v/>
      </c>
      <c r="O885" s="19" t="str">
        <f>IF([4]道具信息!O885="","",[4]道具信息!O885)</f>
        <v/>
      </c>
      <c r="P885" s="19" t="str">
        <f>IF([4]道具信息!P885="","",[4]道具信息!P885)</f>
        <v/>
      </c>
      <c r="Q885" s="19" t="str">
        <f>IF([4]道具信息!Q885="","",[4]道具信息!Q885)</f>
        <v/>
      </c>
      <c r="R885" s="19" t="str">
        <f>IF([4]道具信息!R885="","",[4]道具信息!R885)</f>
        <v/>
      </c>
      <c r="S885" s="19" t="str">
        <f>IF([4]道具信息!S885="","",[4]道具信息!S885)</f>
        <v/>
      </c>
      <c r="T885" s="19" t="str">
        <f>IF([4]道具信息!T885="","",[4]道具信息!T885)</f>
        <v/>
      </c>
      <c r="U885" s="19" t="str">
        <f>IF([4]道具信息!U885="","",[4]道具信息!U885)</f>
        <v/>
      </c>
      <c r="V885" s="19" t="str">
        <f>IF([4]道具信息!V885="","",[4]道具信息!V885)</f>
        <v/>
      </c>
      <c r="W885" s="19" t="str">
        <f>IF([4]道具信息!W885="","",[4]道具信息!W885)</f>
        <v/>
      </c>
      <c r="X885" s="19" t="str">
        <f>IF([4]道具信息!X885="","",[4]道具信息!X885)</f>
        <v/>
      </c>
      <c r="Y885" s="19" t="str">
        <f>IF([4]道具信息!Y885="","",[4]道具信息!Y885)</f>
        <v/>
      </c>
      <c r="Z885" s="19" t="str">
        <f>IF([4]道具信息!Z885="","",[4]道具信息!Z885)</f>
        <v/>
      </c>
    </row>
    <row r="886" spans="1:26" x14ac:dyDescent="0.15">
      <c r="A886" s="19" t="str">
        <f>IF([4]道具信息!A886="","",[4]道具信息!A886)</f>
        <v/>
      </c>
      <c r="B886" s="19" t="str">
        <f>IF([4]道具信息!B886="","",[4]道具信息!B886)</f>
        <v/>
      </c>
      <c r="C886" s="19" t="str">
        <f>IF([4]道具信息!C886="","",[4]道具信息!C886)</f>
        <v/>
      </c>
      <c r="D886" s="19" t="str">
        <f>IF([4]道具信息!D886="","",[4]道具信息!D886)</f>
        <v/>
      </c>
      <c r="E886" s="19" t="str">
        <f>IF([4]道具信息!E886="","",[4]道具信息!E886)</f>
        <v/>
      </c>
      <c r="F886" s="19" t="str">
        <f>IF([4]道具信息!F886="","",[4]道具信息!F886)</f>
        <v/>
      </c>
      <c r="G886" s="19" t="str">
        <f>IF([4]道具信息!G886="","",[4]道具信息!G886)</f>
        <v/>
      </c>
      <c r="H886" s="19" t="str">
        <f>IF([4]道具信息!H886="","",[4]道具信息!H886)</f>
        <v/>
      </c>
      <c r="I886" s="19" t="str">
        <f>IF([4]道具信息!I886="","",[4]道具信息!I886)</f>
        <v/>
      </c>
      <c r="J886" s="19" t="str">
        <f>IF([4]道具信息!J886="","",[4]道具信息!J886)</f>
        <v/>
      </c>
      <c r="K886" s="19" t="str">
        <f>IF([4]道具信息!K886="","",[4]道具信息!K886)</f>
        <v/>
      </c>
      <c r="L886" s="19" t="str">
        <f>IF([4]道具信息!L886="","",[4]道具信息!L886)</f>
        <v/>
      </c>
      <c r="M886" s="19" t="str">
        <f>IF([4]道具信息!M886="","",[4]道具信息!M886)</f>
        <v/>
      </c>
      <c r="N886" s="19" t="str">
        <f>IF([4]道具信息!N886="","",[4]道具信息!N886)</f>
        <v/>
      </c>
      <c r="O886" s="19" t="str">
        <f>IF([4]道具信息!O886="","",[4]道具信息!O886)</f>
        <v/>
      </c>
      <c r="P886" s="19" t="str">
        <f>IF([4]道具信息!P886="","",[4]道具信息!P886)</f>
        <v/>
      </c>
      <c r="Q886" s="19" t="str">
        <f>IF([4]道具信息!Q886="","",[4]道具信息!Q886)</f>
        <v/>
      </c>
      <c r="R886" s="19" t="str">
        <f>IF([4]道具信息!R886="","",[4]道具信息!R886)</f>
        <v/>
      </c>
      <c r="S886" s="19" t="str">
        <f>IF([4]道具信息!S886="","",[4]道具信息!S886)</f>
        <v/>
      </c>
      <c r="T886" s="19" t="str">
        <f>IF([4]道具信息!T886="","",[4]道具信息!T886)</f>
        <v/>
      </c>
      <c r="U886" s="19" t="str">
        <f>IF([4]道具信息!U886="","",[4]道具信息!U886)</f>
        <v/>
      </c>
      <c r="V886" s="19" t="str">
        <f>IF([4]道具信息!V886="","",[4]道具信息!V886)</f>
        <v/>
      </c>
      <c r="W886" s="19" t="str">
        <f>IF([4]道具信息!W886="","",[4]道具信息!W886)</f>
        <v/>
      </c>
      <c r="X886" s="19" t="str">
        <f>IF([4]道具信息!X886="","",[4]道具信息!X886)</f>
        <v/>
      </c>
      <c r="Y886" s="19" t="str">
        <f>IF([4]道具信息!Y886="","",[4]道具信息!Y886)</f>
        <v/>
      </c>
      <c r="Z886" s="19" t="str">
        <f>IF([4]道具信息!Z886="","",[4]道具信息!Z886)</f>
        <v/>
      </c>
    </row>
    <row r="887" spans="1:26" x14ac:dyDescent="0.15">
      <c r="A887" s="19" t="str">
        <f>IF([4]道具信息!A887="","",[4]道具信息!A887)</f>
        <v/>
      </c>
      <c r="B887" s="19" t="str">
        <f>IF([4]道具信息!B887="","",[4]道具信息!B887)</f>
        <v/>
      </c>
      <c r="C887" s="19" t="str">
        <f>IF([4]道具信息!C887="","",[4]道具信息!C887)</f>
        <v/>
      </c>
      <c r="D887" s="19" t="str">
        <f>IF([4]道具信息!D887="","",[4]道具信息!D887)</f>
        <v/>
      </c>
      <c r="E887" s="19" t="str">
        <f>IF([4]道具信息!E887="","",[4]道具信息!E887)</f>
        <v/>
      </c>
      <c r="F887" s="19" t="str">
        <f>IF([4]道具信息!F887="","",[4]道具信息!F887)</f>
        <v/>
      </c>
      <c r="G887" s="19" t="str">
        <f>IF([4]道具信息!G887="","",[4]道具信息!G887)</f>
        <v/>
      </c>
      <c r="H887" s="19" t="str">
        <f>IF([4]道具信息!H887="","",[4]道具信息!H887)</f>
        <v/>
      </c>
      <c r="I887" s="19" t="str">
        <f>IF([4]道具信息!I887="","",[4]道具信息!I887)</f>
        <v/>
      </c>
      <c r="J887" s="19" t="str">
        <f>IF([4]道具信息!J887="","",[4]道具信息!J887)</f>
        <v/>
      </c>
      <c r="K887" s="19" t="str">
        <f>IF([4]道具信息!K887="","",[4]道具信息!K887)</f>
        <v/>
      </c>
      <c r="L887" s="19" t="str">
        <f>IF([4]道具信息!L887="","",[4]道具信息!L887)</f>
        <v/>
      </c>
      <c r="M887" s="19" t="str">
        <f>IF([4]道具信息!M887="","",[4]道具信息!M887)</f>
        <v/>
      </c>
      <c r="N887" s="19" t="str">
        <f>IF([4]道具信息!N887="","",[4]道具信息!N887)</f>
        <v/>
      </c>
      <c r="O887" s="19" t="str">
        <f>IF([4]道具信息!O887="","",[4]道具信息!O887)</f>
        <v/>
      </c>
      <c r="P887" s="19" t="str">
        <f>IF([4]道具信息!P887="","",[4]道具信息!P887)</f>
        <v/>
      </c>
      <c r="Q887" s="19" t="str">
        <f>IF([4]道具信息!Q887="","",[4]道具信息!Q887)</f>
        <v/>
      </c>
      <c r="R887" s="19" t="str">
        <f>IF([4]道具信息!R887="","",[4]道具信息!R887)</f>
        <v/>
      </c>
      <c r="S887" s="19" t="str">
        <f>IF([4]道具信息!S887="","",[4]道具信息!S887)</f>
        <v/>
      </c>
      <c r="T887" s="19" t="str">
        <f>IF([4]道具信息!T887="","",[4]道具信息!T887)</f>
        <v/>
      </c>
      <c r="U887" s="19" t="str">
        <f>IF([4]道具信息!U887="","",[4]道具信息!U887)</f>
        <v/>
      </c>
      <c r="V887" s="19" t="str">
        <f>IF([4]道具信息!V887="","",[4]道具信息!V887)</f>
        <v/>
      </c>
      <c r="W887" s="19" t="str">
        <f>IF([4]道具信息!W887="","",[4]道具信息!W887)</f>
        <v/>
      </c>
      <c r="X887" s="19" t="str">
        <f>IF([4]道具信息!X887="","",[4]道具信息!X887)</f>
        <v/>
      </c>
      <c r="Y887" s="19" t="str">
        <f>IF([4]道具信息!Y887="","",[4]道具信息!Y887)</f>
        <v/>
      </c>
      <c r="Z887" s="19" t="str">
        <f>IF([4]道具信息!Z887="","",[4]道具信息!Z887)</f>
        <v/>
      </c>
    </row>
    <row r="888" spans="1:26" x14ac:dyDescent="0.15">
      <c r="A888" s="19" t="str">
        <f>IF([4]道具信息!A888="","",[4]道具信息!A888)</f>
        <v/>
      </c>
      <c r="B888" s="19" t="str">
        <f>IF([4]道具信息!B888="","",[4]道具信息!B888)</f>
        <v/>
      </c>
      <c r="C888" s="19" t="str">
        <f>IF([4]道具信息!C888="","",[4]道具信息!C888)</f>
        <v/>
      </c>
      <c r="D888" s="19" t="str">
        <f>IF([4]道具信息!D888="","",[4]道具信息!D888)</f>
        <v/>
      </c>
      <c r="E888" s="19" t="str">
        <f>IF([4]道具信息!E888="","",[4]道具信息!E888)</f>
        <v/>
      </c>
      <c r="F888" s="19" t="str">
        <f>IF([4]道具信息!F888="","",[4]道具信息!F888)</f>
        <v/>
      </c>
      <c r="G888" s="19" t="str">
        <f>IF([4]道具信息!G888="","",[4]道具信息!G888)</f>
        <v/>
      </c>
      <c r="H888" s="19" t="str">
        <f>IF([4]道具信息!H888="","",[4]道具信息!H888)</f>
        <v/>
      </c>
      <c r="I888" s="19" t="str">
        <f>IF([4]道具信息!I888="","",[4]道具信息!I888)</f>
        <v/>
      </c>
      <c r="J888" s="19" t="str">
        <f>IF([4]道具信息!J888="","",[4]道具信息!J888)</f>
        <v/>
      </c>
      <c r="K888" s="19" t="str">
        <f>IF([4]道具信息!K888="","",[4]道具信息!K888)</f>
        <v/>
      </c>
      <c r="L888" s="19" t="str">
        <f>IF([4]道具信息!L888="","",[4]道具信息!L888)</f>
        <v/>
      </c>
      <c r="M888" s="19" t="str">
        <f>IF([4]道具信息!M888="","",[4]道具信息!M888)</f>
        <v/>
      </c>
      <c r="N888" s="19" t="str">
        <f>IF([4]道具信息!N888="","",[4]道具信息!N888)</f>
        <v/>
      </c>
      <c r="O888" s="19" t="str">
        <f>IF([4]道具信息!O888="","",[4]道具信息!O888)</f>
        <v/>
      </c>
      <c r="P888" s="19" t="str">
        <f>IF([4]道具信息!P888="","",[4]道具信息!P888)</f>
        <v/>
      </c>
      <c r="Q888" s="19" t="str">
        <f>IF([4]道具信息!Q888="","",[4]道具信息!Q888)</f>
        <v/>
      </c>
      <c r="R888" s="19" t="str">
        <f>IF([4]道具信息!R888="","",[4]道具信息!R888)</f>
        <v/>
      </c>
      <c r="S888" s="19" t="str">
        <f>IF([4]道具信息!S888="","",[4]道具信息!S888)</f>
        <v/>
      </c>
      <c r="T888" s="19" t="str">
        <f>IF([4]道具信息!T888="","",[4]道具信息!T888)</f>
        <v/>
      </c>
      <c r="U888" s="19" t="str">
        <f>IF([4]道具信息!U888="","",[4]道具信息!U888)</f>
        <v/>
      </c>
      <c r="V888" s="19" t="str">
        <f>IF([4]道具信息!V888="","",[4]道具信息!V888)</f>
        <v/>
      </c>
      <c r="W888" s="19" t="str">
        <f>IF([4]道具信息!W888="","",[4]道具信息!W888)</f>
        <v/>
      </c>
      <c r="X888" s="19" t="str">
        <f>IF([4]道具信息!X888="","",[4]道具信息!X888)</f>
        <v/>
      </c>
      <c r="Y888" s="19" t="str">
        <f>IF([4]道具信息!Y888="","",[4]道具信息!Y888)</f>
        <v/>
      </c>
      <c r="Z888" s="19" t="str">
        <f>IF([4]道具信息!Z888="","",[4]道具信息!Z888)</f>
        <v/>
      </c>
    </row>
    <row r="889" spans="1:26" x14ac:dyDescent="0.15">
      <c r="A889" s="19" t="str">
        <f>IF([4]道具信息!A889="","",[4]道具信息!A889)</f>
        <v/>
      </c>
      <c r="B889" s="19" t="str">
        <f>IF([4]道具信息!B889="","",[4]道具信息!B889)</f>
        <v/>
      </c>
      <c r="C889" s="19" t="str">
        <f>IF([4]道具信息!C889="","",[4]道具信息!C889)</f>
        <v/>
      </c>
      <c r="D889" s="19" t="str">
        <f>IF([4]道具信息!D889="","",[4]道具信息!D889)</f>
        <v/>
      </c>
      <c r="E889" s="19" t="str">
        <f>IF([4]道具信息!E889="","",[4]道具信息!E889)</f>
        <v/>
      </c>
      <c r="F889" s="19" t="str">
        <f>IF([4]道具信息!F889="","",[4]道具信息!F889)</f>
        <v/>
      </c>
      <c r="G889" s="19" t="str">
        <f>IF([4]道具信息!G889="","",[4]道具信息!G889)</f>
        <v/>
      </c>
      <c r="H889" s="19" t="str">
        <f>IF([4]道具信息!H889="","",[4]道具信息!H889)</f>
        <v/>
      </c>
      <c r="I889" s="19" t="str">
        <f>IF([4]道具信息!I889="","",[4]道具信息!I889)</f>
        <v/>
      </c>
      <c r="J889" s="19" t="str">
        <f>IF([4]道具信息!J889="","",[4]道具信息!J889)</f>
        <v/>
      </c>
      <c r="K889" s="19" t="str">
        <f>IF([4]道具信息!K889="","",[4]道具信息!K889)</f>
        <v/>
      </c>
      <c r="L889" s="19" t="str">
        <f>IF([4]道具信息!L889="","",[4]道具信息!L889)</f>
        <v/>
      </c>
      <c r="M889" s="19" t="str">
        <f>IF([4]道具信息!M889="","",[4]道具信息!M889)</f>
        <v/>
      </c>
      <c r="N889" s="19" t="str">
        <f>IF([4]道具信息!N889="","",[4]道具信息!N889)</f>
        <v/>
      </c>
      <c r="O889" s="19" t="str">
        <f>IF([4]道具信息!O889="","",[4]道具信息!O889)</f>
        <v/>
      </c>
      <c r="P889" s="19" t="str">
        <f>IF([4]道具信息!P889="","",[4]道具信息!P889)</f>
        <v/>
      </c>
      <c r="Q889" s="19" t="str">
        <f>IF([4]道具信息!Q889="","",[4]道具信息!Q889)</f>
        <v/>
      </c>
      <c r="R889" s="19" t="str">
        <f>IF([4]道具信息!R889="","",[4]道具信息!R889)</f>
        <v/>
      </c>
      <c r="S889" s="19" t="str">
        <f>IF([4]道具信息!S889="","",[4]道具信息!S889)</f>
        <v/>
      </c>
      <c r="T889" s="19" t="str">
        <f>IF([4]道具信息!T889="","",[4]道具信息!T889)</f>
        <v/>
      </c>
      <c r="U889" s="19" t="str">
        <f>IF([4]道具信息!U889="","",[4]道具信息!U889)</f>
        <v/>
      </c>
      <c r="V889" s="19" t="str">
        <f>IF([4]道具信息!V889="","",[4]道具信息!V889)</f>
        <v/>
      </c>
      <c r="W889" s="19" t="str">
        <f>IF([4]道具信息!W889="","",[4]道具信息!W889)</f>
        <v/>
      </c>
      <c r="X889" s="19" t="str">
        <f>IF([4]道具信息!X889="","",[4]道具信息!X889)</f>
        <v/>
      </c>
      <c r="Y889" s="19" t="str">
        <f>IF([4]道具信息!Y889="","",[4]道具信息!Y889)</f>
        <v/>
      </c>
      <c r="Z889" s="19" t="str">
        <f>IF([4]道具信息!Z889="","",[4]道具信息!Z889)</f>
        <v/>
      </c>
    </row>
    <row r="890" spans="1:26" x14ac:dyDescent="0.15">
      <c r="A890" s="19" t="str">
        <f>IF([4]道具信息!A890="","",[4]道具信息!A890)</f>
        <v/>
      </c>
      <c r="B890" s="19" t="str">
        <f>IF([4]道具信息!B890="","",[4]道具信息!B890)</f>
        <v/>
      </c>
      <c r="C890" s="19" t="str">
        <f>IF([4]道具信息!C890="","",[4]道具信息!C890)</f>
        <v/>
      </c>
      <c r="D890" s="19" t="str">
        <f>IF([4]道具信息!D890="","",[4]道具信息!D890)</f>
        <v/>
      </c>
      <c r="E890" s="19" t="str">
        <f>IF([4]道具信息!E890="","",[4]道具信息!E890)</f>
        <v/>
      </c>
      <c r="F890" s="19" t="str">
        <f>IF([4]道具信息!F890="","",[4]道具信息!F890)</f>
        <v/>
      </c>
      <c r="G890" s="19" t="str">
        <f>IF([4]道具信息!G890="","",[4]道具信息!G890)</f>
        <v/>
      </c>
      <c r="H890" s="19" t="str">
        <f>IF([4]道具信息!H890="","",[4]道具信息!H890)</f>
        <v/>
      </c>
      <c r="I890" s="19" t="str">
        <f>IF([4]道具信息!I890="","",[4]道具信息!I890)</f>
        <v/>
      </c>
      <c r="J890" s="19" t="str">
        <f>IF([4]道具信息!J890="","",[4]道具信息!J890)</f>
        <v/>
      </c>
      <c r="K890" s="19" t="str">
        <f>IF([4]道具信息!K890="","",[4]道具信息!K890)</f>
        <v/>
      </c>
      <c r="L890" s="19" t="str">
        <f>IF([4]道具信息!L890="","",[4]道具信息!L890)</f>
        <v/>
      </c>
      <c r="M890" s="19" t="str">
        <f>IF([4]道具信息!M890="","",[4]道具信息!M890)</f>
        <v/>
      </c>
      <c r="N890" s="19" t="str">
        <f>IF([4]道具信息!N890="","",[4]道具信息!N890)</f>
        <v/>
      </c>
      <c r="O890" s="19" t="str">
        <f>IF([4]道具信息!O890="","",[4]道具信息!O890)</f>
        <v/>
      </c>
      <c r="P890" s="19" t="str">
        <f>IF([4]道具信息!P890="","",[4]道具信息!P890)</f>
        <v/>
      </c>
      <c r="Q890" s="19" t="str">
        <f>IF([4]道具信息!Q890="","",[4]道具信息!Q890)</f>
        <v/>
      </c>
      <c r="R890" s="19" t="str">
        <f>IF([4]道具信息!R890="","",[4]道具信息!R890)</f>
        <v/>
      </c>
      <c r="S890" s="19" t="str">
        <f>IF([4]道具信息!S890="","",[4]道具信息!S890)</f>
        <v/>
      </c>
      <c r="T890" s="19" t="str">
        <f>IF([4]道具信息!T890="","",[4]道具信息!T890)</f>
        <v/>
      </c>
      <c r="U890" s="19" t="str">
        <f>IF([4]道具信息!U890="","",[4]道具信息!U890)</f>
        <v/>
      </c>
      <c r="V890" s="19" t="str">
        <f>IF([4]道具信息!V890="","",[4]道具信息!V890)</f>
        <v/>
      </c>
      <c r="W890" s="19" t="str">
        <f>IF([4]道具信息!W890="","",[4]道具信息!W890)</f>
        <v/>
      </c>
      <c r="X890" s="19" t="str">
        <f>IF([4]道具信息!X890="","",[4]道具信息!X890)</f>
        <v/>
      </c>
      <c r="Y890" s="19" t="str">
        <f>IF([4]道具信息!Y890="","",[4]道具信息!Y890)</f>
        <v/>
      </c>
      <c r="Z890" s="19" t="str">
        <f>IF([4]道具信息!Z890="","",[4]道具信息!Z890)</f>
        <v/>
      </c>
    </row>
    <row r="891" spans="1:26" x14ac:dyDescent="0.15">
      <c r="A891" s="19" t="str">
        <f>IF([4]道具信息!A891="","",[4]道具信息!A891)</f>
        <v/>
      </c>
      <c r="B891" s="19" t="str">
        <f>IF([4]道具信息!B891="","",[4]道具信息!B891)</f>
        <v/>
      </c>
      <c r="C891" s="19" t="str">
        <f>IF([4]道具信息!C891="","",[4]道具信息!C891)</f>
        <v/>
      </c>
      <c r="D891" s="19" t="str">
        <f>IF([4]道具信息!D891="","",[4]道具信息!D891)</f>
        <v/>
      </c>
      <c r="E891" s="19" t="str">
        <f>IF([4]道具信息!E891="","",[4]道具信息!E891)</f>
        <v/>
      </c>
      <c r="F891" s="19" t="str">
        <f>IF([4]道具信息!F891="","",[4]道具信息!F891)</f>
        <v/>
      </c>
      <c r="G891" s="19" t="str">
        <f>IF([4]道具信息!G891="","",[4]道具信息!G891)</f>
        <v/>
      </c>
      <c r="H891" s="19" t="str">
        <f>IF([4]道具信息!H891="","",[4]道具信息!H891)</f>
        <v/>
      </c>
      <c r="I891" s="19" t="str">
        <f>IF([4]道具信息!I891="","",[4]道具信息!I891)</f>
        <v/>
      </c>
      <c r="J891" s="19" t="str">
        <f>IF([4]道具信息!J891="","",[4]道具信息!J891)</f>
        <v/>
      </c>
      <c r="K891" s="19" t="str">
        <f>IF([4]道具信息!K891="","",[4]道具信息!K891)</f>
        <v/>
      </c>
      <c r="L891" s="19" t="str">
        <f>IF([4]道具信息!L891="","",[4]道具信息!L891)</f>
        <v/>
      </c>
      <c r="M891" s="19" t="str">
        <f>IF([4]道具信息!M891="","",[4]道具信息!M891)</f>
        <v/>
      </c>
      <c r="N891" s="19" t="str">
        <f>IF([4]道具信息!N891="","",[4]道具信息!N891)</f>
        <v/>
      </c>
      <c r="O891" s="19" t="str">
        <f>IF([4]道具信息!O891="","",[4]道具信息!O891)</f>
        <v/>
      </c>
      <c r="P891" s="19" t="str">
        <f>IF([4]道具信息!P891="","",[4]道具信息!P891)</f>
        <v/>
      </c>
      <c r="Q891" s="19" t="str">
        <f>IF([4]道具信息!Q891="","",[4]道具信息!Q891)</f>
        <v/>
      </c>
      <c r="R891" s="19" t="str">
        <f>IF([4]道具信息!R891="","",[4]道具信息!R891)</f>
        <v/>
      </c>
      <c r="S891" s="19" t="str">
        <f>IF([4]道具信息!S891="","",[4]道具信息!S891)</f>
        <v/>
      </c>
      <c r="T891" s="19" t="str">
        <f>IF([4]道具信息!T891="","",[4]道具信息!T891)</f>
        <v/>
      </c>
      <c r="U891" s="19" t="str">
        <f>IF([4]道具信息!U891="","",[4]道具信息!U891)</f>
        <v/>
      </c>
      <c r="V891" s="19" t="str">
        <f>IF([4]道具信息!V891="","",[4]道具信息!V891)</f>
        <v/>
      </c>
      <c r="W891" s="19" t="str">
        <f>IF([4]道具信息!W891="","",[4]道具信息!W891)</f>
        <v/>
      </c>
      <c r="X891" s="19" t="str">
        <f>IF([4]道具信息!X891="","",[4]道具信息!X891)</f>
        <v/>
      </c>
      <c r="Y891" s="19" t="str">
        <f>IF([4]道具信息!Y891="","",[4]道具信息!Y891)</f>
        <v/>
      </c>
      <c r="Z891" s="19" t="str">
        <f>IF([4]道具信息!Z891="","",[4]道具信息!Z891)</f>
        <v/>
      </c>
    </row>
    <row r="892" spans="1:26" x14ac:dyDescent="0.15">
      <c r="A892" s="19" t="str">
        <f>IF([4]道具信息!A892="","",[4]道具信息!A892)</f>
        <v/>
      </c>
      <c r="B892" s="19" t="str">
        <f>IF([4]道具信息!B892="","",[4]道具信息!B892)</f>
        <v/>
      </c>
      <c r="C892" s="19" t="str">
        <f>IF([4]道具信息!C892="","",[4]道具信息!C892)</f>
        <v/>
      </c>
      <c r="D892" s="19" t="str">
        <f>IF([4]道具信息!D892="","",[4]道具信息!D892)</f>
        <v/>
      </c>
      <c r="E892" s="19" t="str">
        <f>IF([4]道具信息!E892="","",[4]道具信息!E892)</f>
        <v/>
      </c>
      <c r="F892" s="19" t="str">
        <f>IF([4]道具信息!F892="","",[4]道具信息!F892)</f>
        <v/>
      </c>
      <c r="G892" s="19" t="str">
        <f>IF([4]道具信息!G892="","",[4]道具信息!G892)</f>
        <v/>
      </c>
      <c r="H892" s="19" t="str">
        <f>IF([4]道具信息!H892="","",[4]道具信息!H892)</f>
        <v/>
      </c>
      <c r="I892" s="19" t="str">
        <f>IF([4]道具信息!I892="","",[4]道具信息!I892)</f>
        <v/>
      </c>
      <c r="J892" s="19" t="str">
        <f>IF([4]道具信息!J892="","",[4]道具信息!J892)</f>
        <v/>
      </c>
      <c r="K892" s="19" t="str">
        <f>IF([4]道具信息!K892="","",[4]道具信息!K892)</f>
        <v/>
      </c>
      <c r="L892" s="19" t="str">
        <f>IF([4]道具信息!L892="","",[4]道具信息!L892)</f>
        <v/>
      </c>
      <c r="M892" s="19" t="str">
        <f>IF([4]道具信息!M892="","",[4]道具信息!M892)</f>
        <v/>
      </c>
      <c r="N892" s="19" t="str">
        <f>IF([4]道具信息!N892="","",[4]道具信息!N892)</f>
        <v/>
      </c>
      <c r="O892" s="19" t="str">
        <f>IF([4]道具信息!O892="","",[4]道具信息!O892)</f>
        <v/>
      </c>
      <c r="P892" s="19" t="str">
        <f>IF([4]道具信息!P892="","",[4]道具信息!P892)</f>
        <v/>
      </c>
      <c r="Q892" s="19" t="str">
        <f>IF([4]道具信息!Q892="","",[4]道具信息!Q892)</f>
        <v/>
      </c>
      <c r="R892" s="19" t="str">
        <f>IF([4]道具信息!R892="","",[4]道具信息!R892)</f>
        <v/>
      </c>
      <c r="S892" s="19" t="str">
        <f>IF([4]道具信息!S892="","",[4]道具信息!S892)</f>
        <v/>
      </c>
      <c r="T892" s="19" t="str">
        <f>IF([4]道具信息!T892="","",[4]道具信息!T892)</f>
        <v/>
      </c>
      <c r="U892" s="19" t="str">
        <f>IF([4]道具信息!U892="","",[4]道具信息!U892)</f>
        <v/>
      </c>
      <c r="V892" s="19" t="str">
        <f>IF([4]道具信息!V892="","",[4]道具信息!V892)</f>
        <v/>
      </c>
      <c r="W892" s="19" t="str">
        <f>IF([4]道具信息!W892="","",[4]道具信息!W892)</f>
        <v/>
      </c>
      <c r="X892" s="19" t="str">
        <f>IF([4]道具信息!X892="","",[4]道具信息!X892)</f>
        <v/>
      </c>
      <c r="Y892" s="19" t="str">
        <f>IF([4]道具信息!Y892="","",[4]道具信息!Y892)</f>
        <v/>
      </c>
      <c r="Z892" s="19" t="str">
        <f>IF([4]道具信息!Z892="","",[4]道具信息!Z892)</f>
        <v/>
      </c>
    </row>
    <row r="893" spans="1:26" x14ac:dyDescent="0.15">
      <c r="A893" s="19" t="str">
        <f>IF([4]道具信息!A893="","",[4]道具信息!A893)</f>
        <v/>
      </c>
      <c r="B893" s="19" t="str">
        <f>IF([4]道具信息!B893="","",[4]道具信息!B893)</f>
        <v/>
      </c>
      <c r="C893" s="19" t="str">
        <f>IF([4]道具信息!C893="","",[4]道具信息!C893)</f>
        <v/>
      </c>
      <c r="D893" s="19" t="str">
        <f>IF([4]道具信息!D893="","",[4]道具信息!D893)</f>
        <v/>
      </c>
      <c r="E893" s="19" t="str">
        <f>IF([4]道具信息!E893="","",[4]道具信息!E893)</f>
        <v/>
      </c>
      <c r="F893" s="19" t="str">
        <f>IF([4]道具信息!F893="","",[4]道具信息!F893)</f>
        <v/>
      </c>
      <c r="G893" s="19" t="str">
        <f>IF([4]道具信息!G893="","",[4]道具信息!G893)</f>
        <v/>
      </c>
      <c r="H893" s="19" t="str">
        <f>IF([4]道具信息!H893="","",[4]道具信息!H893)</f>
        <v/>
      </c>
      <c r="I893" s="19" t="str">
        <f>IF([4]道具信息!I893="","",[4]道具信息!I893)</f>
        <v/>
      </c>
      <c r="J893" s="19" t="str">
        <f>IF([4]道具信息!J893="","",[4]道具信息!J893)</f>
        <v/>
      </c>
      <c r="K893" s="19" t="str">
        <f>IF([4]道具信息!K893="","",[4]道具信息!K893)</f>
        <v/>
      </c>
      <c r="L893" s="19" t="str">
        <f>IF([4]道具信息!L893="","",[4]道具信息!L893)</f>
        <v/>
      </c>
      <c r="M893" s="19" t="str">
        <f>IF([4]道具信息!M893="","",[4]道具信息!M893)</f>
        <v/>
      </c>
      <c r="N893" s="19" t="str">
        <f>IF([4]道具信息!N893="","",[4]道具信息!N893)</f>
        <v/>
      </c>
      <c r="O893" s="19" t="str">
        <f>IF([4]道具信息!O893="","",[4]道具信息!O893)</f>
        <v/>
      </c>
      <c r="P893" s="19" t="str">
        <f>IF([4]道具信息!P893="","",[4]道具信息!P893)</f>
        <v/>
      </c>
      <c r="Q893" s="19" t="str">
        <f>IF([4]道具信息!Q893="","",[4]道具信息!Q893)</f>
        <v/>
      </c>
      <c r="R893" s="19" t="str">
        <f>IF([4]道具信息!R893="","",[4]道具信息!R893)</f>
        <v/>
      </c>
      <c r="S893" s="19" t="str">
        <f>IF([4]道具信息!S893="","",[4]道具信息!S893)</f>
        <v/>
      </c>
      <c r="T893" s="19" t="str">
        <f>IF([4]道具信息!T893="","",[4]道具信息!T893)</f>
        <v/>
      </c>
      <c r="U893" s="19" t="str">
        <f>IF([4]道具信息!U893="","",[4]道具信息!U893)</f>
        <v/>
      </c>
      <c r="V893" s="19" t="str">
        <f>IF([4]道具信息!V893="","",[4]道具信息!V893)</f>
        <v/>
      </c>
      <c r="W893" s="19" t="str">
        <f>IF([4]道具信息!W893="","",[4]道具信息!W893)</f>
        <v/>
      </c>
      <c r="X893" s="19" t="str">
        <f>IF([4]道具信息!X893="","",[4]道具信息!X893)</f>
        <v/>
      </c>
      <c r="Y893" s="19" t="str">
        <f>IF([4]道具信息!Y893="","",[4]道具信息!Y893)</f>
        <v/>
      </c>
      <c r="Z893" s="19" t="str">
        <f>IF([4]道具信息!Z893="","",[4]道具信息!Z893)</f>
        <v/>
      </c>
    </row>
    <row r="894" spans="1:26" x14ac:dyDescent="0.15">
      <c r="A894" s="19" t="str">
        <f>IF([4]道具信息!A894="","",[4]道具信息!A894)</f>
        <v/>
      </c>
      <c r="B894" s="19" t="str">
        <f>IF([4]道具信息!B894="","",[4]道具信息!B894)</f>
        <v/>
      </c>
      <c r="C894" s="19" t="str">
        <f>IF([4]道具信息!C894="","",[4]道具信息!C894)</f>
        <v/>
      </c>
      <c r="D894" s="19" t="str">
        <f>IF([4]道具信息!D894="","",[4]道具信息!D894)</f>
        <v/>
      </c>
      <c r="E894" s="19" t="str">
        <f>IF([4]道具信息!E894="","",[4]道具信息!E894)</f>
        <v/>
      </c>
      <c r="F894" s="19" t="str">
        <f>IF([4]道具信息!F894="","",[4]道具信息!F894)</f>
        <v/>
      </c>
      <c r="G894" s="19" t="str">
        <f>IF([4]道具信息!G894="","",[4]道具信息!G894)</f>
        <v/>
      </c>
      <c r="H894" s="19" t="str">
        <f>IF([4]道具信息!H894="","",[4]道具信息!H894)</f>
        <v/>
      </c>
      <c r="I894" s="19" t="str">
        <f>IF([4]道具信息!I894="","",[4]道具信息!I894)</f>
        <v/>
      </c>
      <c r="J894" s="19" t="str">
        <f>IF([4]道具信息!J894="","",[4]道具信息!J894)</f>
        <v/>
      </c>
      <c r="K894" s="19" t="str">
        <f>IF([4]道具信息!K894="","",[4]道具信息!K894)</f>
        <v/>
      </c>
      <c r="L894" s="19" t="str">
        <f>IF([4]道具信息!L894="","",[4]道具信息!L894)</f>
        <v/>
      </c>
      <c r="M894" s="19" t="str">
        <f>IF([4]道具信息!M894="","",[4]道具信息!M894)</f>
        <v/>
      </c>
      <c r="N894" s="19" t="str">
        <f>IF([4]道具信息!N894="","",[4]道具信息!N894)</f>
        <v/>
      </c>
      <c r="O894" s="19" t="str">
        <f>IF([4]道具信息!O894="","",[4]道具信息!O894)</f>
        <v/>
      </c>
      <c r="P894" s="19" t="str">
        <f>IF([4]道具信息!P894="","",[4]道具信息!P894)</f>
        <v/>
      </c>
      <c r="Q894" s="19" t="str">
        <f>IF([4]道具信息!Q894="","",[4]道具信息!Q894)</f>
        <v/>
      </c>
      <c r="R894" s="19" t="str">
        <f>IF([4]道具信息!R894="","",[4]道具信息!R894)</f>
        <v/>
      </c>
      <c r="S894" s="19" t="str">
        <f>IF([4]道具信息!S894="","",[4]道具信息!S894)</f>
        <v/>
      </c>
      <c r="T894" s="19" t="str">
        <f>IF([4]道具信息!T894="","",[4]道具信息!T894)</f>
        <v/>
      </c>
      <c r="U894" s="19" t="str">
        <f>IF([4]道具信息!U894="","",[4]道具信息!U894)</f>
        <v/>
      </c>
      <c r="V894" s="19" t="str">
        <f>IF([4]道具信息!V894="","",[4]道具信息!V894)</f>
        <v/>
      </c>
      <c r="W894" s="19" t="str">
        <f>IF([4]道具信息!W894="","",[4]道具信息!W894)</f>
        <v/>
      </c>
      <c r="X894" s="19" t="str">
        <f>IF([4]道具信息!X894="","",[4]道具信息!X894)</f>
        <v/>
      </c>
      <c r="Y894" s="19" t="str">
        <f>IF([4]道具信息!Y894="","",[4]道具信息!Y894)</f>
        <v/>
      </c>
      <c r="Z894" s="19" t="str">
        <f>IF([4]道具信息!Z894="","",[4]道具信息!Z894)</f>
        <v/>
      </c>
    </row>
    <row r="895" spans="1:26" x14ac:dyDescent="0.15">
      <c r="A895" s="19" t="str">
        <f>IF([4]道具信息!A895="","",[4]道具信息!A895)</f>
        <v/>
      </c>
      <c r="B895" s="19" t="str">
        <f>IF([4]道具信息!B895="","",[4]道具信息!B895)</f>
        <v/>
      </c>
      <c r="C895" s="19" t="str">
        <f>IF([4]道具信息!C895="","",[4]道具信息!C895)</f>
        <v/>
      </c>
      <c r="D895" s="19" t="str">
        <f>IF([4]道具信息!D895="","",[4]道具信息!D895)</f>
        <v/>
      </c>
      <c r="E895" s="19" t="str">
        <f>IF([4]道具信息!E895="","",[4]道具信息!E895)</f>
        <v/>
      </c>
      <c r="F895" s="19" t="str">
        <f>IF([4]道具信息!F895="","",[4]道具信息!F895)</f>
        <v/>
      </c>
      <c r="G895" s="19" t="str">
        <f>IF([4]道具信息!G895="","",[4]道具信息!G895)</f>
        <v/>
      </c>
      <c r="H895" s="19" t="str">
        <f>IF([4]道具信息!H895="","",[4]道具信息!H895)</f>
        <v/>
      </c>
      <c r="I895" s="19" t="str">
        <f>IF([4]道具信息!I895="","",[4]道具信息!I895)</f>
        <v/>
      </c>
      <c r="J895" s="19" t="str">
        <f>IF([4]道具信息!J895="","",[4]道具信息!J895)</f>
        <v/>
      </c>
      <c r="K895" s="19" t="str">
        <f>IF([4]道具信息!K895="","",[4]道具信息!K895)</f>
        <v/>
      </c>
      <c r="L895" s="19" t="str">
        <f>IF([4]道具信息!L895="","",[4]道具信息!L895)</f>
        <v/>
      </c>
      <c r="M895" s="19" t="str">
        <f>IF([4]道具信息!M895="","",[4]道具信息!M895)</f>
        <v/>
      </c>
      <c r="N895" s="19" t="str">
        <f>IF([4]道具信息!N895="","",[4]道具信息!N895)</f>
        <v/>
      </c>
      <c r="O895" s="19" t="str">
        <f>IF([4]道具信息!O895="","",[4]道具信息!O895)</f>
        <v/>
      </c>
      <c r="P895" s="19" t="str">
        <f>IF([4]道具信息!P895="","",[4]道具信息!P895)</f>
        <v/>
      </c>
      <c r="Q895" s="19" t="str">
        <f>IF([4]道具信息!Q895="","",[4]道具信息!Q895)</f>
        <v/>
      </c>
      <c r="R895" s="19" t="str">
        <f>IF([4]道具信息!R895="","",[4]道具信息!R895)</f>
        <v/>
      </c>
      <c r="S895" s="19" t="str">
        <f>IF([4]道具信息!S895="","",[4]道具信息!S895)</f>
        <v/>
      </c>
      <c r="T895" s="19" t="str">
        <f>IF([4]道具信息!T895="","",[4]道具信息!T895)</f>
        <v/>
      </c>
      <c r="U895" s="19" t="str">
        <f>IF([4]道具信息!U895="","",[4]道具信息!U895)</f>
        <v/>
      </c>
      <c r="V895" s="19" t="str">
        <f>IF([4]道具信息!V895="","",[4]道具信息!V895)</f>
        <v/>
      </c>
      <c r="W895" s="19" t="str">
        <f>IF([4]道具信息!W895="","",[4]道具信息!W895)</f>
        <v/>
      </c>
      <c r="X895" s="19" t="str">
        <f>IF([4]道具信息!X895="","",[4]道具信息!X895)</f>
        <v/>
      </c>
      <c r="Y895" s="19" t="str">
        <f>IF([4]道具信息!Y895="","",[4]道具信息!Y895)</f>
        <v/>
      </c>
      <c r="Z895" s="19" t="str">
        <f>IF([4]道具信息!Z895="","",[4]道具信息!Z895)</f>
        <v/>
      </c>
    </row>
    <row r="896" spans="1:26" x14ac:dyDescent="0.15">
      <c r="A896" s="19" t="str">
        <f>IF([4]道具信息!A896="","",[4]道具信息!A896)</f>
        <v/>
      </c>
      <c r="B896" s="19" t="str">
        <f>IF([4]道具信息!B896="","",[4]道具信息!B896)</f>
        <v/>
      </c>
      <c r="C896" s="19" t="str">
        <f>IF([4]道具信息!C896="","",[4]道具信息!C896)</f>
        <v/>
      </c>
      <c r="D896" s="19" t="str">
        <f>IF([4]道具信息!D896="","",[4]道具信息!D896)</f>
        <v/>
      </c>
      <c r="E896" s="19" t="str">
        <f>IF([4]道具信息!E896="","",[4]道具信息!E896)</f>
        <v/>
      </c>
      <c r="F896" s="19" t="str">
        <f>IF([4]道具信息!F896="","",[4]道具信息!F896)</f>
        <v/>
      </c>
      <c r="G896" s="19" t="str">
        <f>IF([4]道具信息!G896="","",[4]道具信息!G896)</f>
        <v/>
      </c>
      <c r="H896" s="19" t="str">
        <f>IF([4]道具信息!H896="","",[4]道具信息!H896)</f>
        <v/>
      </c>
      <c r="I896" s="19" t="str">
        <f>IF([4]道具信息!I896="","",[4]道具信息!I896)</f>
        <v/>
      </c>
      <c r="J896" s="19" t="str">
        <f>IF([4]道具信息!J896="","",[4]道具信息!J896)</f>
        <v/>
      </c>
      <c r="K896" s="19" t="str">
        <f>IF([4]道具信息!K896="","",[4]道具信息!K896)</f>
        <v/>
      </c>
      <c r="L896" s="19" t="str">
        <f>IF([4]道具信息!L896="","",[4]道具信息!L896)</f>
        <v/>
      </c>
      <c r="M896" s="19" t="str">
        <f>IF([4]道具信息!M896="","",[4]道具信息!M896)</f>
        <v/>
      </c>
      <c r="N896" s="19" t="str">
        <f>IF([4]道具信息!N896="","",[4]道具信息!N896)</f>
        <v/>
      </c>
      <c r="O896" s="19" t="str">
        <f>IF([4]道具信息!O896="","",[4]道具信息!O896)</f>
        <v/>
      </c>
      <c r="P896" s="19" t="str">
        <f>IF([4]道具信息!P896="","",[4]道具信息!P896)</f>
        <v/>
      </c>
      <c r="Q896" s="19" t="str">
        <f>IF([4]道具信息!Q896="","",[4]道具信息!Q896)</f>
        <v/>
      </c>
      <c r="R896" s="19" t="str">
        <f>IF([4]道具信息!R896="","",[4]道具信息!R896)</f>
        <v/>
      </c>
      <c r="S896" s="19" t="str">
        <f>IF([4]道具信息!S896="","",[4]道具信息!S896)</f>
        <v/>
      </c>
      <c r="T896" s="19" t="str">
        <f>IF([4]道具信息!T896="","",[4]道具信息!T896)</f>
        <v/>
      </c>
      <c r="U896" s="19" t="str">
        <f>IF([4]道具信息!U896="","",[4]道具信息!U896)</f>
        <v/>
      </c>
      <c r="V896" s="19" t="str">
        <f>IF([4]道具信息!V896="","",[4]道具信息!V896)</f>
        <v/>
      </c>
      <c r="W896" s="19" t="str">
        <f>IF([4]道具信息!W896="","",[4]道具信息!W896)</f>
        <v/>
      </c>
      <c r="X896" s="19" t="str">
        <f>IF([4]道具信息!X896="","",[4]道具信息!X896)</f>
        <v/>
      </c>
      <c r="Y896" s="19" t="str">
        <f>IF([4]道具信息!Y896="","",[4]道具信息!Y896)</f>
        <v/>
      </c>
      <c r="Z896" s="19" t="str">
        <f>IF([4]道具信息!Z896="","",[4]道具信息!Z896)</f>
        <v/>
      </c>
    </row>
    <row r="897" spans="1:26" x14ac:dyDescent="0.15">
      <c r="A897" s="19" t="str">
        <f>IF([4]道具信息!A897="","",[4]道具信息!A897)</f>
        <v/>
      </c>
      <c r="B897" s="19" t="str">
        <f>IF([4]道具信息!B897="","",[4]道具信息!B897)</f>
        <v/>
      </c>
      <c r="C897" s="19" t="str">
        <f>IF([4]道具信息!C897="","",[4]道具信息!C897)</f>
        <v/>
      </c>
      <c r="D897" s="19" t="str">
        <f>IF([4]道具信息!D897="","",[4]道具信息!D897)</f>
        <v/>
      </c>
      <c r="E897" s="19" t="str">
        <f>IF([4]道具信息!E897="","",[4]道具信息!E897)</f>
        <v/>
      </c>
      <c r="F897" s="19" t="str">
        <f>IF([4]道具信息!F897="","",[4]道具信息!F897)</f>
        <v/>
      </c>
      <c r="G897" s="19" t="str">
        <f>IF([4]道具信息!G897="","",[4]道具信息!G897)</f>
        <v/>
      </c>
      <c r="H897" s="19" t="str">
        <f>IF([4]道具信息!H897="","",[4]道具信息!H897)</f>
        <v/>
      </c>
      <c r="I897" s="19" t="str">
        <f>IF([4]道具信息!I897="","",[4]道具信息!I897)</f>
        <v/>
      </c>
      <c r="J897" s="19" t="str">
        <f>IF([4]道具信息!J897="","",[4]道具信息!J897)</f>
        <v/>
      </c>
      <c r="K897" s="19" t="str">
        <f>IF([4]道具信息!K897="","",[4]道具信息!K897)</f>
        <v/>
      </c>
      <c r="L897" s="19" t="str">
        <f>IF([4]道具信息!L897="","",[4]道具信息!L897)</f>
        <v/>
      </c>
      <c r="M897" s="19" t="str">
        <f>IF([4]道具信息!M897="","",[4]道具信息!M897)</f>
        <v/>
      </c>
      <c r="N897" s="19" t="str">
        <f>IF([4]道具信息!N897="","",[4]道具信息!N897)</f>
        <v/>
      </c>
      <c r="O897" s="19" t="str">
        <f>IF([4]道具信息!O897="","",[4]道具信息!O897)</f>
        <v/>
      </c>
      <c r="P897" s="19" t="str">
        <f>IF([4]道具信息!P897="","",[4]道具信息!P897)</f>
        <v/>
      </c>
      <c r="Q897" s="19" t="str">
        <f>IF([4]道具信息!Q897="","",[4]道具信息!Q897)</f>
        <v/>
      </c>
      <c r="R897" s="19" t="str">
        <f>IF([4]道具信息!R897="","",[4]道具信息!R897)</f>
        <v/>
      </c>
      <c r="S897" s="19" t="str">
        <f>IF([4]道具信息!S897="","",[4]道具信息!S897)</f>
        <v/>
      </c>
      <c r="T897" s="19" t="str">
        <f>IF([4]道具信息!T897="","",[4]道具信息!T897)</f>
        <v/>
      </c>
      <c r="U897" s="19" t="str">
        <f>IF([4]道具信息!U897="","",[4]道具信息!U897)</f>
        <v/>
      </c>
      <c r="V897" s="19" t="str">
        <f>IF([4]道具信息!V897="","",[4]道具信息!V897)</f>
        <v/>
      </c>
      <c r="W897" s="19" t="str">
        <f>IF([4]道具信息!W897="","",[4]道具信息!W897)</f>
        <v/>
      </c>
      <c r="X897" s="19" t="str">
        <f>IF([4]道具信息!X897="","",[4]道具信息!X897)</f>
        <v/>
      </c>
      <c r="Y897" s="19" t="str">
        <f>IF([4]道具信息!Y897="","",[4]道具信息!Y897)</f>
        <v/>
      </c>
      <c r="Z897" s="19" t="str">
        <f>IF([4]道具信息!Z897="","",[4]道具信息!Z897)</f>
        <v/>
      </c>
    </row>
    <row r="898" spans="1:26" x14ac:dyDescent="0.15">
      <c r="A898" s="19" t="str">
        <f>IF([4]道具信息!A898="","",[4]道具信息!A898)</f>
        <v/>
      </c>
      <c r="B898" s="19" t="str">
        <f>IF([4]道具信息!B898="","",[4]道具信息!B898)</f>
        <v/>
      </c>
      <c r="C898" s="19" t="str">
        <f>IF([4]道具信息!C898="","",[4]道具信息!C898)</f>
        <v/>
      </c>
      <c r="D898" s="19" t="str">
        <f>IF([4]道具信息!D898="","",[4]道具信息!D898)</f>
        <v/>
      </c>
      <c r="E898" s="19" t="str">
        <f>IF([4]道具信息!E898="","",[4]道具信息!E898)</f>
        <v/>
      </c>
      <c r="F898" s="19" t="str">
        <f>IF([4]道具信息!F898="","",[4]道具信息!F898)</f>
        <v/>
      </c>
      <c r="G898" s="19" t="str">
        <f>IF([4]道具信息!G898="","",[4]道具信息!G898)</f>
        <v/>
      </c>
      <c r="H898" s="19" t="str">
        <f>IF([4]道具信息!H898="","",[4]道具信息!H898)</f>
        <v/>
      </c>
      <c r="I898" s="19" t="str">
        <f>IF([4]道具信息!I898="","",[4]道具信息!I898)</f>
        <v/>
      </c>
      <c r="J898" s="19" t="str">
        <f>IF([4]道具信息!J898="","",[4]道具信息!J898)</f>
        <v/>
      </c>
      <c r="K898" s="19" t="str">
        <f>IF([4]道具信息!K898="","",[4]道具信息!K898)</f>
        <v/>
      </c>
      <c r="L898" s="19" t="str">
        <f>IF([4]道具信息!L898="","",[4]道具信息!L898)</f>
        <v/>
      </c>
      <c r="M898" s="19" t="str">
        <f>IF([4]道具信息!M898="","",[4]道具信息!M898)</f>
        <v/>
      </c>
      <c r="N898" s="19" t="str">
        <f>IF([4]道具信息!N898="","",[4]道具信息!N898)</f>
        <v/>
      </c>
      <c r="O898" s="19" t="str">
        <f>IF([4]道具信息!O898="","",[4]道具信息!O898)</f>
        <v/>
      </c>
      <c r="P898" s="19" t="str">
        <f>IF([4]道具信息!P898="","",[4]道具信息!P898)</f>
        <v/>
      </c>
      <c r="Q898" s="19" t="str">
        <f>IF([4]道具信息!Q898="","",[4]道具信息!Q898)</f>
        <v/>
      </c>
      <c r="R898" s="19" t="str">
        <f>IF([4]道具信息!R898="","",[4]道具信息!R898)</f>
        <v/>
      </c>
      <c r="S898" s="19" t="str">
        <f>IF([4]道具信息!S898="","",[4]道具信息!S898)</f>
        <v/>
      </c>
      <c r="T898" s="19" t="str">
        <f>IF([4]道具信息!T898="","",[4]道具信息!T898)</f>
        <v/>
      </c>
      <c r="U898" s="19" t="str">
        <f>IF([4]道具信息!U898="","",[4]道具信息!U898)</f>
        <v/>
      </c>
      <c r="V898" s="19" t="str">
        <f>IF([4]道具信息!V898="","",[4]道具信息!V898)</f>
        <v/>
      </c>
      <c r="W898" s="19" t="str">
        <f>IF([4]道具信息!W898="","",[4]道具信息!W898)</f>
        <v/>
      </c>
      <c r="X898" s="19" t="str">
        <f>IF([4]道具信息!X898="","",[4]道具信息!X898)</f>
        <v/>
      </c>
      <c r="Y898" s="19" t="str">
        <f>IF([4]道具信息!Y898="","",[4]道具信息!Y898)</f>
        <v/>
      </c>
      <c r="Z898" s="19" t="str">
        <f>IF([4]道具信息!Z898="","",[4]道具信息!Z898)</f>
        <v/>
      </c>
    </row>
    <row r="899" spans="1:26" x14ac:dyDescent="0.15">
      <c r="A899" s="19" t="str">
        <f>IF([4]道具信息!A899="","",[4]道具信息!A899)</f>
        <v/>
      </c>
      <c r="B899" s="19" t="str">
        <f>IF([4]道具信息!B899="","",[4]道具信息!B899)</f>
        <v/>
      </c>
      <c r="C899" s="19" t="str">
        <f>IF([4]道具信息!C899="","",[4]道具信息!C899)</f>
        <v/>
      </c>
      <c r="D899" s="19" t="str">
        <f>IF([4]道具信息!D899="","",[4]道具信息!D899)</f>
        <v/>
      </c>
      <c r="E899" s="19" t="str">
        <f>IF([4]道具信息!E899="","",[4]道具信息!E899)</f>
        <v/>
      </c>
      <c r="F899" s="19" t="str">
        <f>IF([4]道具信息!F899="","",[4]道具信息!F899)</f>
        <v/>
      </c>
      <c r="G899" s="19" t="str">
        <f>IF([4]道具信息!G899="","",[4]道具信息!G899)</f>
        <v/>
      </c>
      <c r="H899" s="19" t="str">
        <f>IF([4]道具信息!H899="","",[4]道具信息!H899)</f>
        <v/>
      </c>
      <c r="I899" s="19" t="str">
        <f>IF([4]道具信息!I899="","",[4]道具信息!I899)</f>
        <v/>
      </c>
      <c r="J899" s="19" t="str">
        <f>IF([4]道具信息!J899="","",[4]道具信息!J899)</f>
        <v/>
      </c>
      <c r="K899" s="19" t="str">
        <f>IF([4]道具信息!K899="","",[4]道具信息!K899)</f>
        <v/>
      </c>
      <c r="L899" s="19" t="str">
        <f>IF([4]道具信息!L899="","",[4]道具信息!L899)</f>
        <v/>
      </c>
      <c r="M899" s="19" t="str">
        <f>IF([4]道具信息!M899="","",[4]道具信息!M899)</f>
        <v/>
      </c>
      <c r="N899" s="19" t="str">
        <f>IF([4]道具信息!N899="","",[4]道具信息!N899)</f>
        <v/>
      </c>
      <c r="O899" s="19" t="str">
        <f>IF([4]道具信息!O899="","",[4]道具信息!O899)</f>
        <v/>
      </c>
      <c r="P899" s="19" t="str">
        <f>IF([4]道具信息!P899="","",[4]道具信息!P899)</f>
        <v/>
      </c>
      <c r="Q899" s="19" t="str">
        <f>IF([4]道具信息!Q899="","",[4]道具信息!Q899)</f>
        <v/>
      </c>
      <c r="R899" s="19" t="str">
        <f>IF([4]道具信息!R899="","",[4]道具信息!R899)</f>
        <v/>
      </c>
      <c r="S899" s="19" t="str">
        <f>IF([4]道具信息!S899="","",[4]道具信息!S899)</f>
        <v/>
      </c>
      <c r="T899" s="19" t="str">
        <f>IF([4]道具信息!T899="","",[4]道具信息!T899)</f>
        <v/>
      </c>
      <c r="U899" s="19" t="str">
        <f>IF([4]道具信息!U899="","",[4]道具信息!U899)</f>
        <v/>
      </c>
      <c r="V899" s="19" t="str">
        <f>IF([4]道具信息!V899="","",[4]道具信息!V899)</f>
        <v/>
      </c>
      <c r="W899" s="19" t="str">
        <f>IF([4]道具信息!W899="","",[4]道具信息!W899)</f>
        <v/>
      </c>
      <c r="X899" s="19" t="str">
        <f>IF([4]道具信息!X899="","",[4]道具信息!X899)</f>
        <v/>
      </c>
      <c r="Y899" s="19" t="str">
        <f>IF([4]道具信息!Y899="","",[4]道具信息!Y899)</f>
        <v/>
      </c>
      <c r="Z899" s="19" t="str">
        <f>IF([4]道具信息!Z899="","",[4]道具信息!Z899)</f>
        <v/>
      </c>
    </row>
    <row r="900" spans="1:26" x14ac:dyDescent="0.15">
      <c r="A900" s="19" t="str">
        <f>IF([4]道具信息!A900="","",[4]道具信息!A900)</f>
        <v/>
      </c>
      <c r="B900" s="19" t="str">
        <f>IF([4]道具信息!B900="","",[4]道具信息!B900)</f>
        <v/>
      </c>
      <c r="C900" s="19" t="str">
        <f>IF([4]道具信息!C900="","",[4]道具信息!C900)</f>
        <v/>
      </c>
      <c r="D900" s="19" t="str">
        <f>IF([4]道具信息!D900="","",[4]道具信息!D900)</f>
        <v/>
      </c>
      <c r="E900" s="19" t="str">
        <f>IF([4]道具信息!E900="","",[4]道具信息!E900)</f>
        <v/>
      </c>
      <c r="F900" s="19" t="str">
        <f>IF([4]道具信息!F900="","",[4]道具信息!F900)</f>
        <v/>
      </c>
      <c r="G900" s="19" t="str">
        <f>IF([4]道具信息!G900="","",[4]道具信息!G900)</f>
        <v/>
      </c>
      <c r="H900" s="19" t="str">
        <f>IF([4]道具信息!H900="","",[4]道具信息!H900)</f>
        <v/>
      </c>
      <c r="I900" s="19" t="str">
        <f>IF([4]道具信息!I900="","",[4]道具信息!I900)</f>
        <v/>
      </c>
      <c r="J900" s="19" t="str">
        <f>IF([4]道具信息!J900="","",[4]道具信息!J900)</f>
        <v/>
      </c>
      <c r="K900" s="19" t="str">
        <f>IF([4]道具信息!K900="","",[4]道具信息!K900)</f>
        <v/>
      </c>
      <c r="L900" s="19" t="str">
        <f>IF([4]道具信息!L900="","",[4]道具信息!L900)</f>
        <v/>
      </c>
      <c r="M900" s="19" t="str">
        <f>IF([4]道具信息!M900="","",[4]道具信息!M900)</f>
        <v/>
      </c>
      <c r="N900" s="19" t="str">
        <f>IF([4]道具信息!N900="","",[4]道具信息!N900)</f>
        <v/>
      </c>
      <c r="O900" s="19" t="str">
        <f>IF([4]道具信息!O900="","",[4]道具信息!O900)</f>
        <v/>
      </c>
      <c r="P900" s="19" t="str">
        <f>IF([4]道具信息!P900="","",[4]道具信息!P900)</f>
        <v/>
      </c>
      <c r="Q900" s="19" t="str">
        <f>IF([4]道具信息!Q900="","",[4]道具信息!Q900)</f>
        <v/>
      </c>
      <c r="R900" s="19" t="str">
        <f>IF([4]道具信息!R900="","",[4]道具信息!R900)</f>
        <v/>
      </c>
      <c r="S900" s="19" t="str">
        <f>IF([4]道具信息!S900="","",[4]道具信息!S900)</f>
        <v/>
      </c>
      <c r="T900" s="19" t="str">
        <f>IF([4]道具信息!T900="","",[4]道具信息!T900)</f>
        <v/>
      </c>
      <c r="U900" s="19" t="str">
        <f>IF([4]道具信息!U900="","",[4]道具信息!U900)</f>
        <v/>
      </c>
      <c r="V900" s="19" t="str">
        <f>IF([4]道具信息!V900="","",[4]道具信息!V900)</f>
        <v/>
      </c>
      <c r="W900" s="19" t="str">
        <f>IF([4]道具信息!W900="","",[4]道具信息!W900)</f>
        <v/>
      </c>
      <c r="X900" s="19" t="str">
        <f>IF([4]道具信息!X900="","",[4]道具信息!X900)</f>
        <v/>
      </c>
      <c r="Y900" s="19" t="str">
        <f>IF([4]道具信息!Y900="","",[4]道具信息!Y900)</f>
        <v/>
      </c>
      <c r="Z900" s="19" t="str">
        <f>IF([4]道具信息!Z900="","",[4]道具信息!Z900)</f>
        <v/>
      </c>
    </row>
    <row r="901" spans="1:26" x14ac:dyDescent="0.15">
      <c r="A901" s="19" t="str">
        <f>IF([4]道具信息!A901="","",[4]道具信息!A901)</f>
        <v/>
      </c>
      <c r="B901" s="19" t="str">
        <f>IF([4]道具信息!B901="","",[4]道具信息!B901)</f>
        <v/>
      </c>
      <c r="C901" s="19" t="str">
        <f>IF([4]道具信息!C901="","",[4]道具信息!C901)</f>
        <v/>
      </c>
      <c r="D901" s="19" t="str">
        <f>IF([4]道具信息!D901="","",[4]道具信息!D901)</f>
        <v/>
      </c>
      <c r="E901" s="19" t="str">
        <f>IF([4]道具信息!E901="","",[4]道具信息!E901)</f>
        <v/>
      </c>
      <c r="F901" s="19" t="str">
        <f>IF([4]道具信息!F901="","",[4]道具信息!F901)</f>
        <v/>
      </c>
      <c r="G901" s="19" t="str">
        <f>IF([4]道具信息!G901="","",[4]道具信息!G901)</f>
        <v/>
      </c>
      <c r="H901" s="19" t="str">
        <f>IF([4]道具信息!H901="","",[4]道具信息!H901)</f>
        <v/>
      </c>
      <c r="I901" s="19" t="str">
        <f>IF([4]道具信息!I901="","",[4]道具信息!I901)</f>
        <v/>
      </c>
      <c r="J901" s="19" t="str">
        <f>IF([4]道具信息!J901="","",[4]道具信息!J901)</f>
        <v/>
      </c>
      <c r="K901" s="19" t="str">
        <f>IF([4]道具信息!K901="","",[4]道具信息!K901)</f>
        <v/>
      </c>
      <c r="L901" s="19" t="str">
        <f>IF([4]道具信息!L901="","",[4]道具信息!L901)</f>
        <v/>
      </c>
      <c r="M901" s="19" t="str">
        <f>IF([4]道具信息!M901="","",[4]道具信息!M901)</f>
        <v/>
      </c>
      <c r="N901" s="19" t="str">
        <f>IF([4]道具信息!N901="","",[4]道具信息!N901)</f>
        <v/>
      </c>
      <c r="O901" s="19" t="str">
        <f>IF([4]道具信息!O901="","",[4]道具信息!O901)</f>
        <v/>
      </c>
      <c r="P901" s="19" t="str">
        <f>IF([4]道具信息!P901="","",[4]道具信息!P901)</f>
        <v/>
      </c>
      <c r="Q901" s="19" t="str">
        <f>IF([4]道具信息!Q901="","",[4]道具信息!Q901)</f>
        <v/>
      </c>
      <c r="R901" s="19" t="str">
        <f>IF([4]道具信息!R901="","",[4]道具信息!R901)</f>
        <v/>
      </c>
      <c r="S901" s="19" t="str">
        <f>IF([4]道具信息!S901="","",[4]道具信息!S901)</f>
        <v/>
      </c>
      <c r="T901" s="19" t="str">
        <f>IF([4]道具信息!T901="","",[4]道具信息!T901)</f>
        <v/>
      </c>
      <c r="U901" s="19" t="str">
        <f>IF([4]道具信息!U901="","",[4]道具信息!U901)</f>
        <v/>
      </c>
      <c r="V901" s="19" t="str">
        <f>IF([4]道具信息!V901="","",[4]道具信息!V901)</f>
        <v/>
      </c>
      <c r="W901" s="19" t="str">
        <f>IF([4]道具信息!W901="","",[4]道具信息!W901)</f>
        <v/>
      </c>
      <c r="X901" s="19" t="str">
        <f>IF([4]道具信息!X901="","",[4]道具信息!X901)</f>
        <v/>
      </c>
      <c r="Y901" s="19" t="str">
        <f>IF([4]道具信息!Y901="","",[4]道具信息!Y901)</f>
        <v/>
      </c>
      <c r="Z901" s="19" t="str">
        <f>IF([4]道具信息!Z901="","",[4]道具信息!Z901)</f>
        <v/>
      </c>
    </row>
    <row r="902" spans="1:26" x14ac:dyDescent="0.15">
      <c r="A902" s="19" t="str">
        <f>IF([4]道具信息!A902="","",[4]道具信息!A902)</f>
        <v/>
      </c>
      <c r="B902" s="19" t="str">
        <f>IF([4]道具信息!B902="","",[4]道具信息!B902)</f>
        <v/>
      </c>
      <c r="C902" s="19" t="str">
        <f>IF([4]道具信息!C902="","",[4]道具信息!C902)</f>
        <v/>
      </c>
      <c r="D902" s="19" t="str">
        <f>IF([4]道具信息!D902="","",[4]道具信息!D902)</f>
        <v/>
      </c>
      <c r="E902" s="19" t="str">
        <f>IF([4]道具信息!E902="","",[4]道具信息!E902)</f>
        <v/>
      </c>
      <c r="F902" s="19" t="str">
        <f>IF([4]道具信息!F902="","",[4]道具信息!F902)</f>
        <v/>
      </c>
      <c r="G902" s="19" t="str">
        <f>IF([4]道具信息!G902="","",[4]道具信息!G902)</f>
        <v/>
      </c>
      <c r="H902" s="19" t="str">
        <f>IF([4]道具信息!H902="","",[4]道具信息!H902)</f>
        <v/>
      </c>
      <c r="I902" s="19" t="str">
        <f>IF([4]道具信息!I902="","",[4]道具信息!I902)</f>
        <v/>
      </c>
      <c r="J902" s="19" t="str">
        <f>IF([4]道具信息!J902="","",[4]道具信息!J902)</f>
        <v/>
      </c>
      <c r="K902" s="19" t="str">
        <f>IF([4]道具信息!K902="","",[4]道具信息!K902)</f>
        <v/>
      </c>
      <c r="L902" s="19" t="str">
        <f>IF([4]道具信息!L902="","",[4]道具信息!L902)</f>
        <v/>
      </c>
      <c r="M902" s="19" t="str">
        <f>IF([4]道具信息!M902="","",[4]道具信息!M902)</f>
        <v/>
      </c>
      <c r="N902" s="19" t="str">
        <f>IF([4]道具信息!N902="","",[4]道具信息!N902)</f>
        <v/>
      </c>
      <c r="O902" s="19" t="str">
        <f>IF([4]道具信息!O902="","",[4]道具信息!O902)</f>
        <v/>
      </c>
      <c r="P902" s="19" t="str">
        <f>IF([4]道具信息!P902="","",[4]道具信息!P902)</f>
        <v/>
      </c>
      <c r="Q902" s="19" t="str">
        <f>IF([4]道具信息!Q902="","",[4]道具信息!Q902)</f>
        <v/>
      </c>
      <c r="R902" s="19" t="str">
        <f>IF([4]道具信息!R902="","",[4]道具信息!R902)</f>
        <v/>
      </c>
      <c r="S902" s="19" t="str">
        <f>IF([4]道具信息!S902="","",[4]道具信息!S902)</f>
        <v/>
      </c>
      <c r="T902" s="19" t="str">
        <f>IF([4]道具信息!T902="","",[4]道具信息!T902)</f>
        <v/>
      </c>
      <c r="U902" s="19" t="str">
        <f>IF([4]道具信息!U902="","",[4]道具信息!U902)</f>
        <v/>
      </c>
      <c r="V902" s="19" t="str">
        <f>IF([4]道具信息!V902="","",[4]道具信息!V902)</f>
        <v/>
      </c>
      <c r="W902" s="19" t="str">
        <f>IF([4]道具信息!W902="","",[4]道具信息!W902)</f>
        <v/>
      </c>
      <c r="X902" s="19" t="str">
        <f>IF([4]道具信息!X902="","",[4]道具信息!X902)</f>
        <v/>
      </c>
      <c r="Y902" s="19" t="str">
        <f>IF([4]道具信息!Y902="","",[4]道具信息!Y902)</f>
        <v/>
      </c>
      <c r="Z902" s="19" t="str">
        <f>IF([4]道具信息!Z902="","",[4]道具信息!Z902)</f>
        <v/>
      </c>
    </row>
    <row r="903" spans="1:26" x14ac:dyDescent="0.15">
      <c r="A903" s="19" t="str">
        <f>IF([4]道具信息!A903="","",[4]道具信息!A903)</f>
        <v/>
      </c>
      <c r="B903" s="19" t="str">
        <f>IF([4]道具信息!B903="","",[4]道具信息!B903)</f>
        <v/>
      </c>
      <c r="C903" s="19" t="str">
        <f>IF([4]道具信息!C903="","",[4]道具信息!C903)</f>
        <v/>
      </c>
      <c r="D903" s="19" t="str">
        <f>IF([4]道具信息!D903="","",[4]道具信息!D903)</f>
        <v/>
      </c>
      <c r="E903" s="19" t="str">
        <f>IF([4]道具信息!E903="","",[4]道具信息!E903)</f>
        <v/>
      </c>
      <c r="F903" s="19" t="str">
        <f>IF([4]道具信息!F903="","",[4]道具信息!F903)</f>
        <v/>
      </c>
      <c r="G903" s="19" t="str">
        <f>IF([4]道具信息!G903="","",[4]道具信息!G903)</f>
        <v/>
      </c>
      <c r="H903" s="19" t="str">
        <f>IF([4]道具信息!H903="","",[4]道具信息!H903)</f>
        <v/>
      </c>
      <c r="I903" s="19" t="str">
        <f>IF([4]道具信息!I903="","",[4]道具信息!I903)</f>
        <v/>
      </c>
      <c r="J903" s="19" t="str">
        <f>IF([4]道具信息!J903="","",[4]道具信息!J903)</f>
        <v/>
      </c>
      <c r="K903" s="19" t="str">
        <f>IF([4]道具信息!K903="","",[4]道具信息!K903)</f>
        <v/>
      </c>
      <c r="L903" s="19" t="str">
        <f>IF([4]道具信息!L903="","",[4]道具信息!L903)</f>
        <v/>
      </c>
      <c r="M903" s="19" t="str">
        <f>IF([4]道具信息!M903="","",[4]道具信息!M903)</f>
        <v/>
      </c>
      <c r="N903" s="19" t="str">
        <f>IF([4]道具信息!N903="","",[4]道具信息!N903)</f>
        <v/>
      </c>
      <c r="O903" s="19" t="str">
        <f>IF([4]道具信息!O903="","",[4]道具信息!O903)</f>
        <v/>
      </c>
      <c r="P903" s="19" t="str">
        <f>IF([4]道具信息!P903="","",[4]道具信息!P903)</f>
        <v/>
      </c>
      <c r="Q903" s="19" t="str">
        <f>IF([4]道具信息!Q903="","",[4]道具信息!Q903)</f>
        <v/>
      </c>
      <c r="R903" s="19" t="str">
        <f>IF([4]道具信息!R903="","",[4]道具信息!R903)</f>
        <v/>
      </c>
      <c r="S903" s="19" t="str">
        <f>IF([4]道具信息!S903="","",[4]道具信息!S903)</f>
        <v/>
      </c>
      <c r="T903" s="19" t="str">
        <f>IF([4]道具信息!T903="","",[4]道具信息!T903)</f>
        <v/>
      </c>
      <c r="U903" s="19" t="str">
        <f>IF([4]道具信息!U903="","",[4]道具信息!U903)</f>
        <v/>
      </c>
      <c r="V903" s="19" t="str">
        <f>IF([4]道具信息!V903="","",[4]道具信息!V903)</f>
        <v/>
      </c>
      <c r="W903" s="19" t="str">
        <f>IF([4]道具信息!W903="","",[4]道具信息!W903)</f>
        <v/>
      </c>
      <c r="X903" s="19" t="str">
        <f>IF([4]道具信息!X903="","",[4]道具信息!X903)</f>
        <v/>
      </c>
      <c r="Y903" s="19" t="str">
        <f>IF([4]道具信息!Y903="","",[4]道具信息!Y903)</f>
        <v/>
      </c>
      <c r="Z903" s="19" t="str">
        <f>IF([4]道具信息!Z903="","",[4]道具信息!Z903)</f>
        <v/>
      </c>
    </row>
    <row r="904" spans="1:26" x14ac:dyDescent="0.15">
      <c r="A904" s="19" t="str">
        <f>IF([4]道具信息!A904="","",[4]道具信息!A904)</f>
        <v/>
      </c>
      <c r="B904" s="19" t="str">
        <f>IF([4]道具信息!B904="","",[4]道具信息!B904)</f>
        <v/>
      </c>
      <c r="C904" s="19" t="str">
        <f>IF([4]道具信息!C904="","",[4]道具信息!C904)</f>
        <v/>
      </c>
      <c r="D904" s="19" t="str">
        <f>IF([4]道具信息!D904="","",[4]道具信息!D904)</f>
        <v/>
      </c>
      <c r="E904" s="19" t="str">
        <f>IF([4]道具信息!E904="","",[4]道具信息!E904)</f>
        <v/>
      </c>
      <c r="F904" s="19" t="str">
        <f>IF([4]道具信息!F904="","",[4]道具信息!F904)</f>
        <v/>
      </c>
      <c r="G904" s="19" t="str">
        <f>IF([4]道具信息!G904="","",[4]道具信息!G904)</f>
        <v/>
      </c>
      <c r="H904" s="19" t="str">
        <f>IF([4]道具信息!H904="","",[4]道具信息!H904)</f>
        <v/>
      </c>
      <c r="I904" s="19" t="str">
        <f>IF([4]道具信息!I904="","",[4]道具信息!I904)</f>
        <v/>
      </c>
      <c r="J904" s="19" t="str">
        <f>IF([4]道具信息!J904="","",[4]道具信息!J904)</f>
        <v/>
      </c>
      <c r="K904" s="19" t="str">
        <f>IF([4]道具信息!K904="","",[4]道具信息!K904)</f>
        <v/>
      </c>
      <c r="L904" s="19" t="str">
        <f>IF([4]道具信息!L904="","",[4]道具信息!L904)</f>
        <v/>
      </c>
      <c r="M904" s="19" t="str">
        <f>IF([4]道具信息!M904="","",[4]道具信息!M904)</f>
        <v/>
      </c>
      <c r="N904" s="19" t="str">
        <f>IF([4]道具信息!N904="","",[4]道具信息!N904)</f>
        <v/>
      </c>
      <c r="O904" s="19" t="str">
        <f>IF([4]道具信息!O904="","",[4]道具信息!O904)</f>
        <v/>
      </c>
      <c r="P904" s="19" t="str">
        <f>IF([4]道具信息!P904="","",[4]道具信息!P904)</f>
        <v/>
      </c>
      <c r="Q904" s="19" t="str">
        <f>IF([4]道具信息!Q904="","",[4]道具信息!Q904)</f>
        <v/>
      </c>
      <c r="R904" s="19" t="str">
        <f>IF([4]道具信息!R904="","",[4]道具信息!R904)</f>
        <v/>
      </c>
      <c r="S904" s="19" t="str">
        <f>IF([4]道具信息!S904="","",[4]道具信息!S904)</f>
        <v/>
      </c>
      <c r="T904" s="19" t="str">
        <f>IF([4]道具信息!T904="","",[4]道具信息!T904)</f>
        <v/>
      </c>
      <c r="U904" s="19" t="str">
        <f>IF([4]道具信息!U904="","",[4]道具信息!U904)</f>
        <v/>
      </c>
      <c r="V904" s="19" t="str">
        <f>IF([4]道具信息!V904="","",[4]道具信息!V904)</f>
        <v/>
      </c>
      <c r="W904" s="19" t="str">
        <f>IF([4]道具信息!W904="","",[4]道具信息!W904)</f>
        <v/>
      </c>
      <c r="X904" s="19" t="str">
        <f>IF([4]道具信息!X904="","",[4]道具信息!X904)</f>
        <v/>
      </c>
      <c r="Y904" s="19" t="str">
        <f>IF([4]道具信息!Y904="","",[4]道具信息!Y904)</f>
        <v/>
      </c>
      <c r="Z904" s="19" t="str">
        <f>IF([4]道具信息!Z904="","",[4]道具信息!Z904)</f>
        <v/>
      </c>
    </row>
    <row r="905" spans="1:26" x14ac:dyDescent="0.15">
      <c r="A905" s="19" t="str">
        <f>IF([4]道具信息!A905="","",[4]道具信息!A905)</f>
        <v/>
      </c>
      <c r="B905" s="19" t="str">
        <f>IF([4]道具信息!B905="","",[4]道具信息!B905)</f>
        <v/>
      </c>
      <c r="C905" s="19" t="str">
        <f>IF([4]道具信息!C905="","",[4]道具信息!C905)</f>
        <v/>
      </c>
      <c r="D905" s="19" t="str">
        <f>IF([4]道具信息!D905="","",[4]道具信息!D905)</f>
        <v/>
      </c>
      <c r="E905" s="19" t="str">
        <f>IF([4]道具信息!E905="","",[4]道具信息!E905)</f>
        <v/>
      </c>
      <c r="F905" s="19" t="str">
        <f>IF([4]道具信息!F905="","",[4]道具信息!F905)</f>
        <v/>
      </c>
      <c r="G905" s="19" t="str">
        <f>IF([4]道具信息!G905="","",[4]道具信息!G905)</f>
        <v/>
      </c>
      <c r="H905" s="19" t="str">
        <f>IF([4]道具信息!H905="","",[4]道具信息!H905)</f>
        <v/>
      </c>
      <c r="I905" s="19" t="str">
        <f>IF([4]道具信息!I905="","",[4]道具信息!I905)</f>
        <v/>
      </c>
      <c r="J905" s="19" t="str">
        <f>IF([4]道具信息!J905="","",[4]道具信息!J905)</f>
        <v/>
      </c>
      <c r="K905" s="19" t="str">
        <f>IF([4]道具信息!K905="","",[4]道具信息!K905)</f>
        <v/>
      </c>
      <c r="L905" s="19" t="str">
        <f>IF([4]道具信息!L905="","",[4]道具信息!L905)</f>
        <v/>
      </c>
      <c r="M905" s="19" t="str">
        <f>IF([4]道具信息!M905="","",[4]道具信息!M905)</f>
        <v/>
      </c>
      <c r="N905" s="19" t="str">
        <f>IF([4]道具信息!N905="","",[4]道具信息!N905)</f>
        <v/>
      </c>
      <c r="O905" s="19" t="str">
        <f>IF([4]道具信息!O905="","",[4]道具信息!O905)</f>
        <v/>
      </c>
      <c r="P905" s="19" t="str">
        <f>IF([4]道具信息!P905="","",[4]道具信息!P905)</f>
        <v/>
      </c>
      <c r="Q905" s="19" t="str">
        <f>IF([4]道具信息!Q905="","",[4]道具信息!Q905)</f>
        <v/>
      </c>
      <c r="R905" s="19" t="str">
        <f>IF([4]道具信息!R905="","",[4]道具信息!R905)</f>
        <v/>
      </c>
      <c r="S905" s="19" t="str">
        <f>IF([4]道具信息!S905="","",[4]道具信息!S905)</f>
        <v/>
      </c>
      <c r="T905" s="19" t="str">
        <f>IF([4]道具信息!T905="","",[4]道具信息!T905)</f>
        <v/>
      </c>
      <c r="U905" s="19" t="str">
        <f>IF([4]道具信息!U905="","",[4]道具信息!U905)</f>
        <v/>
      </c>
      <c r="V905" s="19" t="str">
        <f>IF([4]道具信息!V905="","",[4]道具信息!V905)</f>
        <v/>
      </c>
      <c r="W905" s="19" t="str">
        <f>IF([4]道具信息!W905="","",[4]道具信息!W905)</f>
        <v/>
      </c>
      <c r="X905" s="19" t="str">
        <f>IF([4]道具信息!X905="","",[4]道具信息!X905)</f>
        <v/>
      </c>
      <c r="Y905" s="19" t="str">
        <f>IF([4]道具信息!Y905="","",[4]道具信息!Y905)</f>
        <v/>
      </c>
      <c r="Z905" s="19" t="str">
        <f>IF([4]道具信息!Z905="","",[4]道具信息!Z905)</f>
        <v/>
      </c>
    </row>
    <row r="906" spans="1:26" x14ac:dyDescent="0.15">
      <c r="A906" s="19" t="str">
        <f>IF([4]道具信息!A906="","",[4]道具信息!A906)</f>
        <v/>
      </c>
      <c r="B906" s="19" t="str">
        <f>IF([4]道具信息!B906="","",[4]道具信息!B906)</f>
        <v/>
      </c>
      <c r="C906" s="19" t="str">
        <f>IF([4]道具信息!C906="","",[4]道具信息!C906)</f>
        <v/>
      </c>
      <c r="D906" s="19" t="str">
        <f>IF([4]道具信息!D906="","",[4]道具信息!D906)</f>
        <v/>
      </c>
      <c r="E906" s="19" t="str">
        <f>IF([4]道具信息!E906="","",[4]道具信息!E906)</f>
        <v/>
      </c>
      <c r="F906" s="19" t="str">
        <f>IF([4]道具信息!F906="","",[4]道具信息!F906)</f>
        <v/>
      </c>
      <c r="G906" s="19" t="str">
        <f>IF([4]道具信息!G906="","",[4]道具信息!G906)</f>
        <v/>
      </c>
      <c r="H906" s="19" t="str">
        <f>IF([4]道具信息!H906="","",[4]道具信息!H906)</f>
        <v/>
      </c>
      <c r="I906" s="19" t="str">
        <f>IF([4]道具信息!I906="","",[4]道具信息!I906)</f>
        <v/>
      </c>
      <c r="J906" s="19" t="str">
        <f>IF([4]道具信息!J906="","",[4]道具信息!J906)</f>
        <v/>
      </c>
      <c r="K906" s="19" t="str">
        <f>IF([4]道具信息!K906="","",[4]道具信息!K906)</f>
        <v/>
      </c>
      <c r="L906" s="19" t="str">
        <f>IF([4]道具信息!L906="","",[4]道具信息!L906)</f>
        <v/>
      </c>
      <c r="M906" s="19" t="str">
        <f>IF([4]道具信息!M906="","",[4]道具信息!M906)</f>
        <v/>
      </c>
      <c r="N906" s="19" t="str">
        <f>IF([4]道具信息!N906="","",[4]道具信息!N906)</f>
        <v/>
      </c>
      <c r="O906" s="19" t="str">
        <f>IF([4]道具信息!O906="","",[4]道具信息!O906)</f>
        <v/>
      </c>
      <c r="P906" s="19" t="str">
        <f>IF([4]道具信息!P906="","",[4]道具信息!P906)</f>
        <v/>
      </c>
      <c r="Q906" s="19" t="str">
        <f>IF([4]道具信息!Q906="","",[4]道具信息!Q906)</f>
        <v/>
      </c>
      <c r="R906" s="19" t="str">
        <f>IF([4]道具信息!R906="","",[4]道具信息!R906)</f>
        <v/>
      </c>
      <c r="S906" s="19" t="str">
        <f>IF([4]道具信息!S906="","",[4]道具信息!S906)</f>
        <v/>
      </c>
      <c r="T906" s="19" t="str">
        <f>IF([4]道具信息!T906="","",[4]道具信息!T906)</f>
        <v/>
      </c>
      <c r="U906" s="19" t="str">
        <f>IF([4]道具信息!U906="","",[4]道具信息!U906)</f>
        <v/>
      </c>
      <c r="V906" s="19" t="str">
        <f>IF([4]道具信息!V906="","",[4]道具信息!V906)</f>
        <v/>
      </c>
      <c r="W906" s="19" t="str">
        <f>IF([4]道具信息!W906="","",[4]道具信息!W906)</f>
        <v/>
      </c>
      <c r="X906" s="19" t="str">
        <f>IF([4]道具信息!X906="","",[4]道具信息!X906)</f>
        <v/>
      </c>
      <c r="Y906" s="19" t="str">
        <f>IF([4]道具信息!Y906="","",[4]道具信息!Y906)</f>
        <v/>
      </c>
      <c r="Z906" s="19" t="str">
        <f>IF([4]道具信息!Z906="","",[4]道具信息!Z906)</f>
        <v/>
      </c>
    </row>
    <row r="907" spans="1:26" x14ac:dyDescent="0.15">
      <c r="A907" s="19" t="str">
        <f>IF([4]道具信息!A907="","",[4]道具信息!A907)</f>
        <v/>
      </c>
      <c r="B907" s="19" t="str">
        <f>IF([4]道具信息!B907="","",[4]道具信息!B907)</f>
        <v/>
      </c>
      <c r="C907" s="19" t="str">
        <f>IF([4]道具信息!C907="","",[4]道具信息!C907)</f>
        <v/>
      </c>
      <c r="D907" s="19" t="str">
        <f>IF([4]道具信息!D907="","",[4]道具信息!D907)</f>
        <v/>
      </c>
      <c r="E907" s="19" t="str">
        <f>IF([4]道具信息!E907="","",[4]道具信息!E907)</f>
        <v/>
      </c>
      <c r="F907" s="19" t="str">
        <f>IF([4]道具信息!F907="","",[4]道具信息!F907)</f>
        <v/>
      </c>
      <c r="G907" s="19" t="str">
        <f>IF([4]道具信息!G907="","",[4]道具信息!G907)</f>
        <v/>
      </c>
      <c r="H907" s="19" t="str">
        <f>IF([4]道具信息!H907="","",[4]道具信息!H907)</f>
        <v/>
      </c>
      <c r="I907" s="19" t="str">
        <f>IF([4]道具信息!I907="","",[4]道具信息!I907)</f>
        <v/>
      </c>
      <c r="J907" s="19" t="str">
        <f>IF([4]道具信息!J907="","",[4]道具信息!J907)</f>
        <v/>
      </c>
      <c r="K907" s="19" t="str">
        <f>IF([4]道具信息!K907="","",[4]道具信息!K907)</f>
        <v/>
      </c>
      <c r="L907" s="19" t="str">
        <f>IF([4]道具信息!L907="","",[4]道具信息!L907)</f>
        <v/>
      </c>
      <c r="M907" s="19" t="str">
        <f>IF([4]道具信息!M907="","",[4]道具信息!M907)</f>
        <v/>
      </c>
      <c r="N907" s="19" t="str">
        <f>IF([4]道具信息!N907="","",[4]道具信息!N907)</f>
        <v/>
      </c>
      <c r="O907" s="19" t="str">
        <f>IF([4]道具信息!O907="","",[4]道具信息!O907)</f>
        <v/>
      </c>
      <c r="P907" s="19" t="str">
        <f>IF([4]道具信息!P907="","",[4]道具信息!P907)</f>
        <v/>
      </c>
      <c r="Q907" s="19" t="str">
        <f>IF([4]道具信息!Q907="","",[4]道具信息!Q907)</f>
        <v/>
      </c>
      <c r="R907" s="19" t="str">
        <f>IF([4]道具信息!R907="","",[4]道具信息!R907)</f>
        <v/>
      </c>
      <c r="S907" s="19" t="str">
        <f>IF([4]道具信息!S907="","",[4]道具信息!S907)</f>
        <v/>
      </c>
      <c r="T907" s="19" t="str">
        <f>IF([4]道具信息!T907="","",[4]道具信息!T907)</f>
        <v/>
      </c>
      <c r="U907" s="19" t="str">
        <f>IF([4]道具信息!U907="","",[4]道具信息!U907)</f>
        <v/>
      </c>
      <c r="V907" s="19" t="str">
        <f>IF([4]道具信息!V907="","",[4]道具信息!V907)</f>
        <v/>
      </c>
      <c r="W907" s="19" t="str">
        <f>IF([4]道具信息!W907="","",[4]道具信息!W907)</f>
        <v/>
      </c>
      <c r="X907" s="19" t="str">
        <f>IF([4]道具信息!X907="","",[4]道具信息!X907)</f>
        <v/>
      </c>
      <c r="Y907" s="19" t="str">
        <f>IF([4]道具信息!Y907="","",[4]道具信息!Y907)</f>
        <v/>
      </c>
      <c r="Z907" s="19" t="str">
        <f>IF([4]道具信息!Z907="","",[4]道具信息!Z907)</f>
        <v/>
      </c>
    </row>
    <row r="908" spans="1:26" x14ac:dyDescent="0.15">
      <c r="A908" s="19" t="str">
        <f>IF([4]道具信息!A908="","",[4]道具信息!A908)</f>
        <v/>
      </c>
      <c r="B908" s="19" t="str">
        <f>IF([4]道具信息!B908="","",[4]道具信息!B908)</f>
        <v/>
      </c>
      <c r="C908" s="19" t="str">
        <f>IF([4]道具信息!C908="","",[4]道具信息!C908)</f>
        <v/>
      </c>
      <c r="D908" s="19" t="str">
        <f>IF([4]道具信息!D908="","",[4]道具信息!D908)</f>
        <v/>
      </c>
      <c r="E908" s="19" t="str">
        <f>IF([4]道具信息!E908="","",[4]道具信息!E908)</f>
        <v/>
      </c>
      <c r="F908" s="19" t="str">
        <f>IF([4]道具信息!F908="","",[4]道具信息!F908)</f>
        <v/>
      </c>
      <c r="G908" s="19" t="str">
        <f>IF([4]道具信息!G908="","",[4]道具信息!G908)</f>
        <v/>
      </c>
      <c r="H908" s="19" t="str">
        <f>IF([4]道具信息!H908="","",[4]道具信息!H908)</f>
        <v/>
      </c>
      <c r="I908" s="19" t="str">
        <f>IF([4]道具信息!I908="","",[4]道具信息!I908)</f>
        <v/>
      </c>
      <c r="J908" s="19" t="str">
        <f>IF([4]道具信息!J908="","",[4]道具信息!J908)</f>
        <v/>
      </c>
      <c r="K908" s="19" t="str">
        <f>IF([4]道具信息!K908="","",[4]道具信息!K908)</f>
        <v/>
      </c>
      <c r="L908" s="19" t="str">
        <f>IF([4]道具信息!L908="","",[4]道具信息!L908)</f>
        <v/>
      </c>
      <c r="M908" s="19" t="str">
        <f>IF([4]道具信息!M908="","",[4]道具信息!M908)</f>
        <v/>
      </c>
      <c r="N908" s="19" t="str">
        <f>IF([4]道具信息!N908="","",[4]道具信息!N908)</f>
        <v/>
      </c>
      <c r="O908" s="19" t="str">
        <f>IF([4]道具信息!O908="","",[4]道具信息!O908)</f>
        <v/>
      </c>
      <c r="P908" s="19" t="str">
        <f>IF([4]道具信息!P908="","",[4]道具信息!P908)</f>
        <v/>
      </c>
      <c r="Q908" s="19" t="str">
        <f>IF([4]道具信息!Q908="","",[4]道具信息!Q908)</f>
        <v/>
      </c>
      <c r="R908" s="19" t="str">
        <f>IF([4]道具信息!R908="","",[4]道具信息!R908)</f>
        <v/>
      </c>
      <c r="S908" s="19" t="str">
        <f>IF([4]道具信息!S908="","",[4]道具信息!S908)</f>
        <v/>
      </c>
      <c r="T908" s="19" t="str">
        <f>IF([4]道具信息!T908="","",[4]道具信息!T908)</f>
        <v/>
      </c>
      <c r="U908" s="19" t="str">
        <f>IF([4]道具信息!U908="","",[4]道具信息!U908)</f>
        <v/>
      </c>
      <c r="V908" s="19" t="str">
        <f>IF([4]道具信息!V908="","",[4]道具信息!V908)</f>
        <v/>
      </c>
      <c r="W908" s="19" t="str">
        <f>IF([4]道具信息!W908="","",[4]道具信息!W908)</f>
        <v/>
      </c>
      <c r="X908" s="19" t="str">
        <f>IF([4]道具信息!X908="","",[4]道具信息!X908)</f>
        <v/>
      </c>
      <c r="Y908" s="19" t="str">
        <f>IF([4]道具信息!Y908="","",[4]道具信息!Y908)</f>
        <v/>
      </c>
      <c r="Z908" s="19" t="str">
        <f>IF([4]道具信息!Z908="","",[4]道具信息!Z908)</f>
        <v/>
      </c>
    </row>
    <row r="909" spans="1:26" x14ac:dyDescent="0.15">
      <c r="A909" s="19" t="str">
        <f>IF([4]道具信息!A909="","",[4]道具信息!A909)</f>
        <v/>
      </c>
      <c r="B909" s="19" t="str">
        <f>IF([4]道具信息!B909="","",[4]道具信息!B909)</f>
        <v/>
      </c>
      <c r="C909" s="19" t="str">
        <f>IF([4]道具信息!C909="","",[4]道具信息!C909)</f>
        <v/>
      </c>
      <c r="D909" s="19" t="str">
        <f>IF([4]道具信息!D909="","",[4]道具信息!D909)</f>
        <v/>
      </c>
      <c r="E909" s="19" t="str">
        <f>IF([4]道具信息!E909="","",[4]道具信息!E909)</f>
        <v/>
      </c>
      <c r="F909" s="19" t="str">
        <f>IF([4]道具信息!F909="","",[4]道具信息!F909)</f>
        <v/>
      </c>
      <c r="G909" s="19" t="str">
        <f>IF([4]道具信息!G909="","",[4]道具信息!G909)</f>
        <v/>
      </c>
      <c r="H909" s="19" t="str">
        <f>IF([4]道具信息!H909="","",[4]道具信息!H909)</f>
        <v/>
      </c>
      <c r="I909" s="19" t="str">
        <f>IF([4]道具信息!I909="","",[4]道具信息!I909)</f>
        <v/>
      </c>
      <c r="J909" s="19" t="str">
        <f>IF([4]道具信息!J909="","",[4]道具信息!J909)</f>
        <v/>
      </c>
      <c r="K909" s="19" t="str">
        <f>IF([4]道具信息!K909="","",[4]道具信息!K909)</f>
        <v/>
      </c>
      <c r="L909" s="19" t="str">
        <f>IF([4]道具信息!L909="","",[4]道具信息!L909)</f>
        <v/>
      </c>
      <c r="M909" s="19" t="str">
        <f>IF([4]道具信息!M909="","",[4]道具信息!M909)</f>
        <v/>
      </c>
      <c r="N909" s="19" t="str">
        <f>IF([4]道具信息!N909="","",[4]道具信息!N909)</f>
        <v/>
      </c>
      <c r="O909" s="19" t="str">
        <f>IF([4]道具信息!O909="","",[4]道具信息!O909)</f>
        <v/>
      </c>
      <c r="P909" s="19" t="str">
        <f>IF([4]道具信息!P909="","",[4]道具信息!P909)</f>
        <v/>
      </c>
      <c r="Q909" s="19" t="str">
        <f>IF([4]道具信息!Q909="","",[4]道具信息!Q909)</f>
        <v/>
      </c>
      <c r="R909" s="19" t="str">
        <f>IF([4]道具信息!R909="","",[4]道具信息!R909)</f>
        <v/>
      </c>
      <c r="S909" s="19" t="str">
        <f>IF([4]道具信息!S909="","",[4]道具信息!S909)</f>
        <v/>
      </c>
      <c r="T909" s="19" t="str">
        <f>IF([4]道具信息!T909="","",[4]道具信息!T909)</f>
        <v/>
      </c>
      <c r="U909" s="19" t="str">
        <f>IF([4]道具信息!U909="","",[4]道具信息!U909)</f>
        <v/>
      </c>
      <c r="V909" s="19" t="str">
        <f>IF([4]道具信息!V909="","",[4]道具信息!V909)</f>
        <v/>
      </c>
      <c r="W909" s="19" t="str">
        <f>IF([4]道具信息!W909="","",[4]道具信息!W909)</f>
        <v/>
      </c>
      <c r="X909" s="19" t="str">
        <f>IF([4]道具信息!X909="","",[4]道具信息!X909)</f>
        <v/>
      </c>
      <c r="Y909" s="19" t="str">
        <f>IF([4]道具信息!Y909="","",[4]道具信息!Y909)</f>
        <v/>
      </c>
      <c r="Z909" s="19" t="str">
        <f>IF([4]道具信息!Z909="","",[4]道具信息!Z909)</f>
        <v/>
      </c>
    </row>
    <row r="910" spans="1:26" x14ac:dyDescent="0.15">
      <c r="A910" s="19" t="str">
        <f>IF([4]道具信息!A910="","",[4]道具信息!A910)</f>
        <v/>
      </c>
      <c r="B910" s="19" t="str">
        <f>IF([4]道具信息!B910="","",[4]道具信息!B910)</f>
        <v/>
      </c>
      <c r="C910" s="19" t="str">
        <f>IF([4]道具信息!C910="","",[4]道具信息!C910)</f>
        <v/>
      </c>
      <c r="D910" s="19" t="str">
        <f>IF([4]道具信息!D910="","",[4]道具信息!D910)</f>
        <v/>
      </c>
      <c r="E910" s="19" t="str">
        <f>IF([4]道具信息!E910="","",[4]道具信息!E910)</f>
        <v/>
      </c>
      <c r="F910" s="19" t="str">
        <f>IF([4]道具信息!F910="","",[4]道具信息!F910)</f>
        <v/>
      </c>
      <c r="G910" s="19" t="str">
        <f>IF([4]道具信息!G910="","",[4]道具信息!G910)</f>
        <v/>
      </c>
      <c r="H910" s="19" t="str">
        <f>IF([4]道具信息!H910="","",[4]道具信息!H910)</f>
        <v/>
      </c>
      <c r="I910" s="19" t="str">
        <f>IF([4]道具信息!I910="","",[4]道具信息!I910)</f>
        <v/>
      </c>
      <c r="J910" s="19" t="str">
        <f>IF([4]道具信息!J910="","",[4]道具信息!J910)</f>
        <v/>
      </c>
      <c r="K910" s="19" t="str">
        <f>IF([4]道具信息!K910="","",[4]道具信息!K910)</f>
        <v/>
      </c>
      <c r="L910" s="19" t="str">
        <f>IF([4]道具信息!L910="","",[4]道具信息!L910)</f>
        <v/>
      </c>
      <c r="M910" s="19" t="str">
        <f>IF([4]道具信息!M910="","",[4]道具信息!M910)</f>
        <v/>
      </c>
      <c r="N910" s="19" t="str">
        <f>IF([4]道具信息!N910="","",[4]道具信息!N910)</f>
        <v/>
      </c>
      <c r="O910" s="19" t="str">
        <f>IF([4]道具信息!O910="","",[4]道具信息!O910)</f>
        <v/>
      </c>
      <c r="P910" s="19" t="str">
        <f>IF([4]道具信息!P910="","",[4]道具信息!P910)</f>
        <v/>
      </c>
      <c r="Q910" s="19" t="str">
        <f>IF([4]道具信息!Q910="","",[4]道具信息!Q910)</f>
        <v/>
      </c>
      <c r="R910" s="19" t="str">
        <f>IF([4]道具信息!R910="","",[4]道具信息!R910)</f>
        <v/>
      </c>
      <c r="S910" s="19" t="str">
        <f>IF([4]道具信息!S910="","",[4]道具信息!S910)</f>
        <v/>
      </c>
      <c r="T910" s="19" t="str">
        <f>IF([4]道具信息!T910="","",[4]道具信息!T910)</f>
        <v/>
      </c>
      <c r="U910" s="19" t="str">
        <f>IF([4]道具信息!U910="","",[4]道具信息!U910)</f>
        <v/>
      </c>
      <c r="V910" s="19" t="str">
        <f>IF([4]道具信息!V910="","",[4]道具信息!V910)</f>
        <v/>
      </c>
      <c r="W910" s="19" t="str">
        <f>IF([4]道具信息!W910="","",[4]道具信息!W910)</f>
        <v/>
      </c>
      <c r="X910" s="19" t="str">
        <f>IF([4]道具信息!X910="","",[4]道具信息!X910)</f>
        <v/>
      </c>
      <c r="Y910" s="19" t="str">
        <f>IF([4]道具信息!Y910="","",[4]道具信息!Y910)</f>
        <v/>
      </c>
      <c r="Z910" s="19" t="str">
        <f>IF([4]道具信息!Z910="","",[4]道具信息!Z910)</f>
        <v/>
      </c>
    </row>
    <row r="911" spans="1:26" x14ac:dyDescent="0.15">
      <c r="A911" s="19" t="str">
        <f>IF([4]道具信息!A911="","",[4]道具信息!A911)</f>
        <v/>
      </c>
      <c r="B911" s="19" t="str">
        <f>IF([4]道具信息!B911="","",[4]道具信息!B911)</f>
        <v/>
      </c>
      <c r="C911" s="19" t="str">
        <f>IF([4]道具信息!C911="","",[4]道具信息!C911)</f>
        <v/>
      </c>
      <c r="D911" s="19" t="str">
        <f>IF([4]道具信息!D911="","",[4]道具信息!D911)</f>
        <v/>
      </c>
      <c r="E911" s="19" t="str">
        <f>IF([4]道具信息!E911="","",[4]道具信息!E911)</f>
        <v/>
      </c>
      <c r="F911" s="19" t="str">
        <f>IF([4]道具信息!F911="","",[4]道具信息!F911)</f>
        <v/>
      </c>
      <c r="G911" s="19" t="str">
        <f>IF([4]道具信息!G911="","",[4]道具信息!G911)</f>
        <v/>
      </c>
      <c r="H911" s="19" t="str">
        <f>IF([4]道具信息!H911="","",[4]道具信息!H911)</f>
        <v/>
      </c>
      <c r="I911" s="19" t="str">
        <f>IF([4]道具信息!I911="","",[4]道具信息!I911)</f>
        <v/>
      </c>
      <c r="J911" s="19" t="str">
        <f>IF([4]道具信息!J911="","",[4]道具信息!J911)</f>
        <v/>
      </c>
      <c r="K911" s="19" t="str">
        <f>IF([4]道具信息!K911="","",[4]道具信息!K911)</f>
        <v/>
      </c>
      <c r="L911" s="19" t="str">
        <f>IF([4]道具信息!L911="","",[4]道具信息!L911)</f>
        <v/>
      </c>
      <c r="M911" s="19" t="str">
        <f>IF([4]道具信息!M911="","",[4]道具信息!M911)</f>
        <v/>
      </c>
      <c r="N911" s="19" t="str">
        <f>IF([4]道具信息!N911="","",[4]道具信息!N911)</f>
        <v/>
      </c>
      <c r="O911" s="19" t="str">
        <f>IF([4]道具信息!O911="","",[4]道具信息!O911)</f>
        <v/>
      </c>
      <c r="P911" s="19" t="str">
        <f>IF([4]道具信息!P911="","",[4]道具信息!P911)</f>
        <v/>
      </c>
      <c r="Q911" s="19" t="str">
        <f>IF([4]道具信息!Q911="","",[4]道具信息!Q911)</f>
        <v/>
      </c>
      <c r="R911" s="19" t="str">
        <f>IF([4]道具信息!R911="","",[4]道具信息!R911)</f>
        <v/>
      </c>
      <c r="S911" s="19" t="str">
        <f>IF([4]道具信息!S911="","",[4]道具信息!S911)</f>
        <v/>
      </c>
      <c r="T911" s="19" t="str">
        <f>IF([4]道具信息!T911="","",[4]道具信息!T911)</f>
        <v/>
      </c>
      <c r="U911" s="19" t="str">
        <f>IF([4]道具信息!U911="","",[4]道具信息!U911)</f>
        <v/>
      </c>
      <c r="V911" s="19" t="str">
        <f>IF([4]道具信息!V911="","",[4]道具信息!V911)</f>
        <v/>
      </c>
      <c r="W911" s="19" t="str">
        <f>IF([4]道具信息!W911="","",[4]道具信息!W911)</f>
        <v/>
      </c>
      <c r="X911" s="19" t="str">
        <f>IF([4]道具信息!X911="","",[4]道具信息!X911)</f>
        <v/>
      </c>
      <c r="Y911" s="19" t="str">
        <f>IF([4]道具信息!Y911="","",[4]道具信息!Y911)</f>
        <v/>
      </c>
      <c r="Z911" s="19" t="str">
        <f>IF([4]道具信息!Z911="","",[4]道具信息!Z911)</f>
        <v/>
      </c>
    </row>
    <row r="912" spans="1:26" x14ac:dyDescent="0.15">
      <c r="A912" s="19" t="str">
        <f>IF([4]道具信息!A912="","",[4]道具信息!A912)</f>
        <v/>
      </c>
      <c r="B912" s="19" t="str">
        <f>IF([4]道具信息!B912="","",[4]道具信息!B912)</f>
        <v/>
      </c>
      <c r="C912" s="19" t="str">
        <f>IF([4]道具信息!C912="","",[4]道具信息!C912)</f>
        <v/>
      </c>
      <c r="D912" s="19" t="str">
        <f>IF([4]道具信息!D912="","",[4]道具信息!D912)</f>
        <v/>
      </c>
      <c r="E912" s="19" t="str">
        <f>IF([4]道具信息!E912="","",[4]道具信息!E912)</f>
        <v/>
      </c>
      <c r="F912" s="19" t="str">
        <f>IF([4]道具信息!F912="","",[4]道具信息!F912)</f>
        <v/>
      </c>
      <c r="G912" s="19" t="str">
        <f>IF([4]道具信息!G912="","",[4]道具信息!G912)</f>
        <v/>
      </c>
      <c r="H912" s="19" t="str">
        <f>IF([4]道具信息!H912="","",[4]道具信息!H912)</f>
        <v/>
      </c>
      <c r="I912" s="19" t="str">
        <f>IF([4]道具信息!I912="","",[4]道具信息!I912)</f>
        <v/>
      </c>
      <c r="J912" s="19" t="str">
        <f>IF([4]道具信息!J912="","",[4]道具信息!J912)</f>
        <v/>
      </c>
      <c r="K912" s="19" t="str">
        <f>IF([4]道具信息!K912="","",[4]道具信息!K912)</f>
        <v/>
      </c>
      <c r="L912" s="19" t="str">
        <f>IF([4]道具信息!L912="","",[4]道具信息!L912)</f>
        <v/>
      </c>
      <c r="M912" s="19" t="str">
        <f>IF([4]道具信息!M912="","",[4]道具信息!M912)</f>
        <v/>
      </c>
      <c r="N912" s="19" t="str">
        <f>IF([4]道具信息!N912="","",[4]道具信息!N912)</f>
        <v/>
      </c>
      <c r="O912" s="19" t="str">
        <f>IF([4]道具信息!O912="","",[4]道具信息!O912)</f>
        <v/>
      </c>
      <c r="P912" s="19" t="str">
        <f>IF([4]道具信息!P912="","",[4]道具信息!P912)</f>
        <v/>
      </c>
      <c r="Q912" s="19" t="str">
        <f>IF([4]道具信息!Q912="","",[4]道具信息!Q912)</f>
        <v/>
      </c>
      <c r="R912" s="19" t="str">
        <f>IF([4]道具信息!R912="","",[4]道具信息!R912)</f>
        <v/>
      </c>
      <c r="S912" s="19" t="str">
        <f>IF([4]道具信息!S912="","",[4]道具信息!S912)</f>
        <v/>
      </c>
      <c r="T912" s="19" t="str">
        <f>IF([4]道具信息!T912="","",[4]道具信息!T912)</f>
        <v/>
      </c>
      <c r="U912" s="19" t="str">
        <f>IF([4]道具信息!U912="","",[4]道具信息!U912)</f>
        <v/>
      </c>
      <c r="V912" s="19" t="str">
        <f>IF([4]道具信息!V912="","",[4]道具信息!V912)</f>
        <v/>
      </c>
      <c r="W912" s="19" t="str">
        <f>IF([4]道具信息!W912="","",[4]道具信息!W912)</f>
        <v/>
      </c>
      <c r="X912" s="19" t="str">
        <f>IF([4]道具信息!X912="","",[4]道具信息!X912)</f>
        <v/>
      </c>
      <c r="Y912" s="19" t="str">
        <f>IF([4]道具信息!Y912="","",[4]道具信息!Y912)</f>
        <v/>
      </c>
      <c r="Z912" s="19" t="str">
        <f>IF([4]道具信息!Z912="","",[4]道具信息!Z912)</f>
        <v/>
      </c>
    </row>
    <row r="913" spans="1:26" x14ac:dyDescent="0.15">
      <c r="A913" s="19" t="str">
        <f>IF([4]道具信息!A913="","",[4]道具信息!A913)</f>
        <v/>
      </c>
      <c r="B913" s="19" t="str">
        <f>IF([4]道具信息!B913="","",[4]道具信息!B913)</f>
        <v/>
      </c>
      <c r="C913" s="19" t="str">
        <f>IF([4]道具信息!C913="","",[4]道具信息!C913)</f>
        <v/>
      </c>
      <c r="D913" s="19" t="str">
        <f>IF([4]道具信息!D913="","",[4]道具信息!D913)</f>
        <v/>
      </c>
      <c r="E913" s="19" t="str">
        <f>IF([4]道具信息!E913="","",[4]道具信息!E913)</f>
        <v/>
      </c>
      <c r="F913" s="19" t="str">
        <f>IF([4]道具信息!F913="","",[4]道具信息!F913)</f>
        <v/>
      </c>
      <c r="G913" s="19" t="str">
        <f>IF([4]道具信息!G913="","",[4]道具信息!G913)</f>
        <v/>
      </c>
      <c r="H913" s="19" t="str">
        <f>IF([4]道具信息!H913="","",[4]道具信息!H913)</f>
        <v/>
      </c>
      <c r="I913" s="19" t="str">
        <f>IF([4]道具信息!I913="","",[4]道具信息!I913)</f>
        <v/>
      </c>
      <c r="J913" s="19" t="str">
        <f>IF([4]道具信息!J913="","",[4]道具信息!J913)</f>
        <v/>
      </c>
      <c r="K913" s="19" t="str">
        <f>IF([4]道具信息!K913="","",[4]道具信息!K913)</f>
        <v/>
      </c>
      <c r="L913" s="19" t="str">
        <f>IF([4]道具信息!L913="","",[4]道具信息!L913)</f>
        <v/>
      </c>
      <c r="M913" s="19" t="str">
        <f>IF([4]道具信息!M913="","",[4]道具信息!M913)</f>
        <v/>
      </c>
      <c r="N913" s="19" t="str">
        <f>IF([4]道具信息!N913="","",[4]道具信息!N913)</f>
        <v/>
      </c>
      <c r="O913" s="19" t="str">
        <f>IF([4]道具信息!O913="","",[4]道具信息!O913)</f>
        <v/>
      </c>
      <c r="P913" s="19" t="str">
        <f>IF([4]道具信息!P913="","",[4]道具信息!P913)</f>
        <v/>
      </c>
      <c r="Q913" s="19" t="str">
        <f>IF([4]道具信息!Q913="","",[4]道具信息!Q913)</f>
        <v/>
      </c>
      <c r="R913" s="19" t="str">
        <f>IF([4]道具信息!R913="","",[4]道具信息!R913)</f>
        <v/>
      </c>
      <c r="S913" s="19" t="str">
        <f>IF([4]道具信息!S913="","",[4]道具信息!S913)</f>
        <v/>
      </c>
      <c r="T913" s="19" t="str">
        <f>IF([4]道具信息!T913="","",[4]道具信息!T913)</f>
        <v/>
      </c>
      <c r="U913" s="19" t="str">
        <f>IF([4]道具信息!U913="","",[4]道具信息!U913)</f>
        <v/>
      </c>
      <c r="V913" s="19" t="str">
        <f>IF([4]道具信息!V913="","",[4]道具信息!V913)</f>
        <v/>
      </c>
      <c r="W913" s="19" t="str">
        <f>IF([4]道具信息!W913="","",[4]道具信息!W913)</f>
        <v/>
      </c>
      <c r="X913" s="19" t="str">
        <f>IF([4]道具信息!X913="","",[4]道具信息!X913)</f>
        <v/>
      </c>
      <c r="Y913" s="19" t="str">
        <f>IF([4]道具信息!Y913="","",[4]道具信息!Y913)</f>
        <v/>
      </c>
      <c r="Z913" s="19" t="str">
        <f>IF([4]道具信息!Z913="","",[4]道具信息!Z913)</f>
        <v/>
      </c>
    </row>
    <row r="914" spans="1:26" x14ac:dyDescent="0.15">
      <c r="A914" s="19" t="str">
        <f>IF([4]道具信息!A914="","",[4]道具信息!A914)</f>
        <v/>
      </c>
      <c r="B914" s="19" t="str">
        <f>IF([4]道具信息!B914="","",[4]道具信息!B914)</f>
        <v/>
      </c>
      <c r="C914" s="19" t="str">
        <f>IF([4]道具信息!C914="","",[4]道具信息!C914)</f>
        <v/>
      </c>
      <c r="D914" s="19" t="str">
        <f>IF([4]道具信息!D914="","",[4]道具信息!D914)</f>
        <v/>
      </c>
      <c r="E914" s="19" t="str">
        <f>IF([4]道具信息!E914="","",[4]道具信息!E914)</f>
        <v/>
      </c>
      <c r="F914" s="19" t="str">
        <f>IF([4]道具信息!F914="","",[4]道具信息!F914)</f>
        <v/>
      </c>
      <c r="G914" s="19" t="str">
        <f>IF([4]道具信息!G914="","",[4]道具信息!G914)</f>
        <v/>
      </c>
      <c r="H914" s="19" t="str">
        <f>IF([4]道具信息!H914="","",[4]道具信息!H914)</f>
        <v/>
      </c>
      <c r="I914" s="19" t="str">
        <f>IF([4]道具信息!I914="","",[4]道具信息!I914)</f>
        <v/>
      </c>
      <c r="J914" s="19" t="str">
        <f>IF([4]道具信息!J914="","",[4]道具信息!J914)</f>
        <v/>
      </c>
      <c r="K914" s="19" t="str">
        <f>IF([4]道具信息!K914="","",[4]道具信息!K914)</f>
        <v/>
      </c>
      <c r="L914" s="19" t="str">
        <f>IF([4]道具信息!L914="","",[4]道具信息!L914)</f>
        <v/>
      </c>
      <c r="M914" s="19" t="str">
        <f>IF([4]道具信息!M914="","",[4]道具信息!M914)</f>
        <v/>
      </c>
      <c r="N914" s="19" t="str">
        <f>IF([4]道具信息!N914="","",[4]道具信息!N914)</f>
        <v/>
      </c>
      <c r="O914" s="19" t="str">
        <f>IF([4]道具信息!O914="","",[4]道具信息!O914)</f>
        <v/>
      </c>
      <c r="P914" s="19" t="str">
        <f>IF([4]道具信息!P914="","",[4]道具信息!P914)</f>
        <v/>
      </c>
      <c r="Q914" s="19" t="str">
        <f>IF([4]道具信息!Q914="","",[4]道具信息!Q914)</f>
        <v/>
      </c>
      <c r="R914" s="19" t="str">
        <f>IF([4]道具信息!R914="","",[4]道具信息!R914)</f>
        <v/>
      </c>
      <c r="S914" s="19" t="str">
        <f>IF([4]道具信息!S914="","",[4]道具信息!S914)</f>
        <v/>
      </c>
      <c r="T914" s="19" t="str">
        <f>IF([4]道具信息!T914="","",[4]道具信息!T914)</f>
        <v/>
      </c>
      <c r="U914" s="19" t="str">
        <f>IF([4]道具信息!U914="","",[4]道具信息!U914)</f>
        <v/>
      </c>
      <c r="V914" s="19" t="str">
        <f>IF([4]道具信息!V914="","",[4]道具信息!V914)</f>
        <v/>
      </c>
      <c r="W914" s="19" t="str">
        <f>IF([4]道具信息!W914="","",[4]道具信息!W914)</f>
        <v/>
      </c>
      <c r="X914" s="19" t="str">
        <f>IF([4]道具信息!X914="","",[4]道具信息!X914)</f>
        <v/>
      </c>
      <c r="Y914" s="19" t="str">
        <f>IF([4]道具信息!Y914="","",[4]道具信息!Y914)</f>
        <v/>
      </c>
      <c r="Z914" s="19" t="str">
        <f>IF([4]道具信息!Z914="","",[4]道具信息!Z914)</f>
        <v/>
      </c>
    </row>
    <row r="915" spans="1:26" x14ac:dyDescent="0.15">
      <c r="A915" s="19" t="str">
        <f>IF([4]道具信息!A915="","",[4]道具信息!A915)</f>
        <v/>
      </c>
      <c r="B915" s="19" t="str">
        <f>IF([4]道具信息!B915="","",[4]道具信息!B915)</f>
        <v/>
      </c>
      <c r="C915" s="19" t="str">
        <f>IF([4]道具信息!C915="","",[4]道具信息!C915)</f>
        <v/>
      </c>
      <c r="D915" s="19" t="str">
        <f>IF([4]道具信息!D915="","",[4]道具信息!D915)</f>
        <v/>
      </c>
      <c r="E915" s="19" t="str">
        <f>IF([4]道具信息!E915="","",[4]道具信息!E915)</f>
        <v/>
      </c>
      <c r="F915" s="19" t="str">
        <f>IF([4]道具信息!F915="","",[4]道具信息!F915)</f>
        <v/>
      </c>
      <c r="G915" s="19" t="str">
        <f>IF([4]道具信息!G915="","",[4]道具信息!G915)</f>
        <v/>
      </c>
      <c r="H915" s="19" t="str">
        <f>IF([4]道具信息!H915="","",[4]道具信息!H915)</f>
        <v/>
      </c>
      <c r="I915" s="19" t="str">
        <f>IF([4]道具信息!I915="","",[4]道具信息!I915)</f>
        <v/>
      </c>
      <c r="J915" s="19" t="str">
        <f>IF([4]道具信息!J915="","",[4]道具信息!J915)</f>
        <v/>
      </c>
      <c r="K915" s="19" t="str">
        <f>IF([4]道具信息!K915="","",[4]道具信息!K915)</f>
        <v/>
      </c>
      <c r="L915" s="19" t="str">
        <f>IF([4]道具信息!L915="","",[4]道具信息!L915)</f>
        <v/>
      </c>
      <c r="M915" s="19" t="str">
        <f>IF([4]道具信息!M915="","",[4]道具信息!M915)</f>
        <v/>
      </c>
      <c r="N915" s="19" t="str">
        <f>IF([4]道具信息!N915="","",[4]道具信息!N915)</f>
        <v/>
      </c>
      <c r="O915" s="19" t="str">
        <f>IF([4]道具信息!O915="","",[4]道具信息!O915)</f>
        <v/>
      </c>
      <c r="P915" s="19" t="str">
        <f>IF([4]道具信息!P915="","",[4]道具信息!P915)</f>
        <v/>
      </c>
      <c r="Q915" s="19" t="str">
        <f>IF([4]道具信息!Q915="","",[4]道具信息!Q915)</f>
        <v/>
      </c>
      <c r="R915" s="19" t="str">
        <f>IF([4]道具信息!R915="","",[4]道具信息!R915)</f>
        <v/>
      </c>
      <c r="S915" s="19" t="str">
        <f>IF([4]道具信息!S915="","",[4]道具信息!S915)</f>
        <v/>
      </c>
      <c r="T915" s="19" t="str">
        <f>IF([4]道具信息!T915="","",[4]道具信息!T915)</f>
        <v/>
      </c>
      <c r="U915" s="19" t="str">
        <f>IF([4]道具信息!U915="","",[4]道具信息!U915)</f>
        <v/>
      </c>
      <c r="V915" s="19" t="str">
        <f>IF([4]道具信息!V915="","",[4]道具信息!V915)</f>
        <v/>
      </c>
      <c r="W915" s="19" t="str">
        <f>IF([4]道具信息!W915="","",[4]道具信息!W915)</f>
        <v/>
      </c>
      <c r="X915" s="19" t="str">
        <f>IF([4]道具信息!X915="","",[4]道具信息!X915)</f>
        <v/>
      </c>
      <c r="Y915" s="19" t="str">
        <f>IF([4]道具信息!Y915="","",[4]道具信息!Y915)</f>
        <v/>
      </c>
      <c r="Z915" s="19" t="str">
        <f>IF([4]道具信息!Z915="","",[4]道具信息!Z915)</f>
        <v/>
      </c>
    </row>
    <row r="916" spans="1:26" x14ac:dyDescent="0.15">
      <c r="A916" s="19" t="str">
        <f>IF([4]道具信息!A916="","",[4]道具信息!A916)</f>
        <v/>
      </c>
      <c r="B916" s="19" t="str">
        <f>IF([4]道具信息!B916="","",[4]道具信息!B916)</f>
        <v/>
      </c>
      <c r="C916" s="19" t="str">
        <f>IF([4]道具信息!C916="","",[4]道具信息!C916)</f>
        <v/>
      </c>
      <c r="D916" s="19" t="str">
        <f>IF([4]道具信息!D916="","",[4]道具信息!D916)</f>
        <v/>
      </c>
      <c r="E916" s="19" t="str">
        <f>IF([4]道具信息!E916="","",[4]道具信息!E916)</f>
        <v/>
      </c>
      <c r="F916" s="19" t="str">
        <f>IF([4]道具信息!F916="","",[4]道具信息!F916)</f>
        <v/>
      </c>
      <c r="G916" s="19" t="str">
        <f>IF([4]道具信息!G916="","",[4]道具信息!G916)</f>
        <v/>
      </c>
      <c r="H916" s="19" t="str">
        <f>IF([4]道具信息!H916="","",[4]道具信息!H916)</f>
        <v/>
      </c>
      <c r="I916" s="19" t="str">
        <f>IF([4]道具信息!I916="","",[4]道具信息!I916)</f>
        <v/>
      </c>
      <c r="J916" s="19" t="str">
        <f>IF([4]道具信息!J916="","",[4]道具信息!J916)</f>
        <v/>
      </c>
      <c r="K916" s="19" t="str">
        <f>IF([4]道具信息!K916="","",[4]道具信息!K916)</f>
        <v/>
      </c>
      <c r="L916" s="19" t="str">
        <f>IF([4]道具信息!L916="","",[4]道具信息!L916)</f>
        <v/>
      </c>
      <c r="M916" s="19" t="str">
        <f>IF([4]道具信息!M916="","",[4]道具信息!M916)</f>
        <v/>
      </c>
      <c r="N916" s="19" t="str">
        <f>IF([4]道具信息!N916="","",[4]道具信息!N916)</f>
        <v/>
      </c>
      <c r="O916" s="19" t="str">
        <f>IF([4]道具信息!O916="","",[4]道具信息!O916)</f>
        <v/>
      </c>
      <c r="P916" s="19" t="str">
        <f>IF([4]道具信息!P916="","",[4]道具信息!P916)</f>
        <v/>
      </c>
      <c r="Q916" s="19" t="str">
        <f>IF([4]道具信息!Q916="","",[4]道具信息!Q916)</f>
        <v/>
      </c>
      <c r="R916" s="19" t="str">
        <f>IF([4]道具信息!R916="","",[4]道具信息!R916)</f>
        <v/>
      </c>
      <c r="S916" s="19" t="str">
        <f>IF([4]道具信息!S916="","",[4]道具信息!S916)</f>
        <v/>
      </c>
      <c r="T916" s="19" t="str">
        <f>IF([4]道具信息!T916="","",[4]道具信息!T916)</f>
        <v/>
      </c>
      <c r="U916" s="19" t="str">
        <f>IF([4]道具信息!U916="","",[4]道具信息!U916)</f>
        <v/>
      </c>
      <c r="V916" s="19" t="str">
        <f>IF([4]道具信息!V916="","",[4]道具信息!V916)</f>
        <v/>
      </c>
      <c r="W916" s="19" t="str">
        <f>IF([4]道具信息!W916="","",[4]道具信息!W916)</f>
        <v/>
      </c>
      <c r="X916" s="19" t="str">
        <f>IF([4]道具信息!X916="","",[4]道具信息!X916)</f>
        <v/>
      </c>
      <c r="Y916" s="19" t="str">
        <f>IF([4]道具信息!Y916="","",[4]道具信息!Y916)</f>
        <v/>
      </c>
      <c r="Z916" s="19" t="str">
        <f>IF([4]道具信息!Z916="","",[4]道具信息!Z916)</f>
        <v/>
      </c>
    </row>
    <row r="917" spans="1:26" x14ac:dyDescent="0.15">
      <c r="A917" s="19" t="str">
        <f>IF([4]道具信息!A917="","",[4]道具信息!A917)</f>
        <v/>
      </c>
      <c r="B917" s="19" t="str">
        <f>IF([4]道具信息!B917="","",[4]道具信息!B917)</f>
        <v/>
      </c>
      <c r="C917" s="19" t="str">
        <f>IF([4]道具信息!C917="","",[4]道具信息!C917)</f>
        <v/>
      </c>
      <c r="D917" s="19" t="str">
        <f>IF([4]道具信息!D917="","",[4]道具信息!D917)</f>
        <v/>
      </c>
      <c r="E917" s="19" t="str">
        <f>IF([4]道具信息!E917="","",[4]道具信息!E917)</f>
        <v/>
      </c>
      <c r="F917" s="19" t="str">
        <f>IF([4]道具信息!F917="","",[4]道具信息!F917)</f>
        <v/>
      </c>
      <c r="G917" s="19" t="str">
        <f>IF([4]道具信息!G917="","",[4]道具信息!G917)</f>
        <v/>
      </c>
      <c r="H917" s="19" t="str">
        <f>IF([4]道具信息!H917="","",[4]道具信息!H917)</f>
        <v/>
      </c>
      <c r="I917" s="19" t="str">
        <f>IF([4]道具信息!I917="","",[4]道具信息!I917)</f>
        <v/>
      </c>
      <c r="J917" s="19" t="str">
        <f>IF([4]道具信息!J917="","",[4]道具信息!J917)</f>
        <v/>
      </c>
      <c r="K917" s="19" t="str">
        <f>IF([4]道具信息!K917="","",[4]道具信息!K917)</f>
        <v/>
      </c>
      <c r="L917" s="19" t="str">
        <f>IF([4]道具信息!L917="","",[4]道具信息!L917)</f>
        <v/>
      </c>
      <c r="M917" s="19" t="str">
        <f>IF([4]道具信息!M917="","",[4]道具信息!M917)</f>
        <v/>
      </c>
      <c r="N917" s="19" t="str">
        <f>IF([4]道具信息!N917="","",[4]道具信息!N917)</f>
        <v/>
      </c>
      <c r="O917" s="19" t="str">
        <f>IF([4]道具信息!O917="","",[4]道具信息!O917)</f>
        <v/>
      </c>
      <c r="P917" s="19" t="str">
        <f>IF([4]道具信息!P917="","",[4]道具信息!P917)</f>
        <v/>
      </c>
      <c r="Q917" s="19" t="str">
        <f>IF([4]道具信息!Q917="","",[4]道具信息!Q917)</f>
        <v/>
      </c>
      <c r="R917" s="19" t="str">
        <f>IF([4]道具信息!R917="","",[4]道具信息!R917)</f>
        <v/>
      </c>
      <c r="S917" s="19" t="str">
        <f>IF([4]道具信息!S917="","",[4]道具信息!S917)</f>
        <v/>
      </c>
      <c r="T917" s="19" t="str">
        <f>IF([4]道具信息!T917="","",[4]道具信息!T917)</f>
        <v/>
      </c>
      <c r="U917" s="19" t="str">
        <f>IF([4]道具信息!U917="","",[4]道具信息!U917)</f>
        <v/>
      </c>
      <c r="V917" s="19" t="str">
        <f>IF([4]道具信息!V917="","",[4]道具信息!V917)</f>
        <v/>
      </c>
      <c r="W917" s="19" t="str">
        <f>IF([4]道具信息!W917="","",[4]道具信息!W917)</f>
        <v/>
      </c>
      <c r="X917" s="19" t="str">
        <f>IF([4]道具信息!X917="","",[4]道具信息!X917)</f>
        <v/>
      </c>
      <c r="Y917" s="19" t="str">
        <f>IF([4]道具信息!Y917="","",[4]道具信息!Y917)</f>
        <v/>
      </c>
      <c r="Z917" s="19" t="str">
        <f>IF([4]道具信息!Z917="","",[4]道具信息!Z917)</f>
        <v/>
      </c>
    </row>
    <row r="918" spans="1:26" x14ac:dyDescent="0.15">
      <c r="A918" s="19" t="str">
        <f>IF([4]道具信息!A918="","",[4]道具信息!A918)</f>
        <v/>
      </c>
      <c r="B918" s="19" t="str">
        <f>IF([4]道具信息!B918="","",[4]道具信息!B918)</f>
        <v/>
      </c>
      <c r="C918" s="19" t="str">
        <f>IF([4]道具信息!C918="","",[4]道具信息!C918)</f>
        <v/>
      </c>
      <c r="D918" s="19" t="str">
        <f>IF([4]道具信息!D918="","",[4]道具信息!D918)</f>
        <v/>
      </c>
      <c r="E918" s="19" t="str">
        <f>IF([4]道具信息!E918="","",[4]道具信息!E918)</f>
        <v/>
      </c>
      <c r="F918" s="19" t="str">
        <f>IF([4]道具信息!F918="","",[4]道具信息!F918)</f>
        <v/>
      </c>
      <c r="G918" s="19" t="str">
        <f>IF([4]道具信息!G918="","",[4]道具信息!G918)</f>
        <v/>
      </c>
      <c r="H918" s="19" t="str">
        <f>IF([4]道具信息!H918="","",[4]道具信息!H918)</f>
        <v/>
      </c>
      <c r="I918" s="19" t="str">
        <f>IF([4]道具信息!I918="","",[4]道具信息!I918)</f>
        <v/>
      </c>
      <c r="J918" s="19" t="str">
        <f>IF([4]道具信息!J918="","",[4]道具信息!J918)</f>
        <v/>
      </c>
      <c r="K918" s="19" t="str">
        <f>IF([4]道具信息!K918="","",[4]道具信息!K918)</f>
        <v/>
      </c>
      <c r="L918" s="19" t="str">
        <f>IF([4]道具信息!L918="","",[4]道具信息!L918)</f>
        <v/>
      </c>
      <c r="M918" s="19" t="str">
        <f>IF([4]道具信息!M918="","",[4]道具信息!M918)</f>
        <v/>
      </c>
      <c r="N918" s="19" t="str">
        <f>IF([4]道具信息!N918="","",[4]道具信息!N918)</f>
        <v/>
      </c>
      <c r="O918" s="19" t="str">
        <f>IF([4]道具信息!O918="","",[4]道具信息!O918)</f>
        <v/>
      </c>
      <c r="P918" s="19" t="str">
        <f>IF([4]道具信息!P918="","",[4]道具信息!P918)</f>
        <v/>
      </c>
      <c r="Q918" s="19" t="str">
        <f>IF([4]道具信息!Q918="","",[4]道具信息!Q918)</f>
        <v/>
      </c>
      <c r="R918" s="19" t="str">
        <f>IF([4]道具信息!R918="","",[4]道具信息!R918)</f>
        <v/>
      </c>
      <c r="S918" s="19" t="str">
        <f>IF([4]道具信息!S918="","",[4]道具信息!S918)</f>
        <v/>
      </c>
      <c r="T918" s="19" t="str">
        <f>IF([4]道具信息!T918="","",[4]道具信息!T918)</f>
        <v/>
      </c>
      <c r="U918" s="19" t="str">
        <f>IF([4]道具信息!U918="","",[4]道具信息!U918)</f>
        <v/>
      </c>
      <c r="V918" s="19" t="str">
        <f>IF([4]道具信息!V918="","",[4]道具信息!V918)</f>
        <v/>
      </c>
      <c r="W918" s="19" t="str">
        <f>IF([4]道具信息!W918="","",[4]道具信息!W918)</f>
        <v/>
      </c>
      <c r="X918" s="19" t="str">
        <f>IF([4]道具信息!X918="","",[4]道具信息!X918)</f>
        <v/>
      </c>
      <c r="Y918" s="19" t="str">
        <f>IF([4]道具信息!Y918="","",[4]道具信息!Y918)</f>
        <v/>
      </c>
      <c r="Z918" s="19" t="str">
        <f>IF([4]道具信息!Z918="","",[4]道具信息!Z918)</f>
        <v/>
      </c>
    </row>
    <row r="919" spans="1:26" x14ac:dyDescent="0.15">
      <c r="A919" s="19" t="str">
        <f>IF([4]道具信息!A919="","",[4]道具信息!A919)</f>
        <v/>
      </c>
      <c r="B919" s="19" t="str">
        <f>IF([4]道具信息!B919="","",[4]道具信息!B919)</f>
        <v/>
      </c>
      <c r="C919" s="19" t="str">
        <f>IF([4]道具信息!C919="","",[4]道具信息!C919)</f>
        <v/>
      </c>
      <c r="D919" s="19" t="str">
        <f>IF([4]道具信息!D919="","",[4]道具信息!D919)</f>
        <v/>
      </c>
      <c r="E919" s="19" t="str">
        <f>IF([4]道具信息!E919="","",[4]道具信息!E919)</f>
        <v/>
      </c>
      <c r="F919" s="19" t="str">
        <f>IF([4]道具信息!F919="","",[4]道具信息!F919)</f>
        <v/>
      </c>
      <c r="G919" s="19" t="str">
        <f>IF([4]道具信息!G919="","",[4]道具信息!G919)</f>
        <v/>
      </c>
      <c r="H919" s="19" t="str">
        <f>IF([4]道具信息!H919="","",[4]道具信息!H919)</f>
        <v/>
      </c>
      <c r="I919" s="19" t="str">
        <f>IF([4]道具信息!I919="","",[4]道具信息!I919)</f>
        <v/>
      </c>
      <c r="J919" s="19" t="str">
        <f>IF([4]道具信息!J919="","",[4]道具信息!J919)</f>
        <v/>
      </c>
      <c r="K919" s="19" t="str">
        <f>IF([4]道具信息!K919="","",[4]道具信息!K919)</f>
        <v/>
      </c>
      <c r="L919" s="19" t="str">
        <f>IF([4]道具信息!L919="","",[4]道具信息!L919)</f>
        <v/>
      </c>
      <c r="M919" s="19" t="str">
        <f>IF([4]道具信息!M919="","",[4]道具信息!M919)</f>
        <v/>
      </c>
      <c r="N919" s="19" t="str">
        <f>IF([4]道具信息!N919="","",[4]道具信息!N919)</f>
        <v/>
      </c>
      <c r="O919" s="19" t="str">
        <f>IF([4]道具信息!O919="","",[4]道具信息!O919)</f>
        <v/>
      </c>
      <c r="P919" s="19" t="str">
        <f>IF([4]道具信息!P919="","",[4]道具信息!P919)</f>
        <v/>
      </c>
      <c r="Q919" s="19" t="str">
        <f>IF([4]道具信息!Q919="","",[4]道具信息!Q919)</f>
        <v/>
      </c>
      <c r="R919" s="19" t="str">
        <f>IF([4]道具信息!R919="","",[4]道具信息!R919)</f>
        <v/>
      </c>
      <c r="S919" s="19" t="str">
        <f>IF([4]道具信息!S919="","",[4]道具信息!S919)</f>
        <v/>
      </c>
      <c r="T919" s="19" t="str">
        <f>IF([4]道具信息!T919="","",[4]道具信息!T919)</f>
        <v/>
      </c>
      <c r="U919" s="19" t="str">
        <f>IF([4]道具信息!U919="","",[4]道具信息!U919)</f>
        <v/>
      </c>
      <c r="V919" s="19" t="str">
        <f>IF([4]道具信息!V919="","",[4]道具信息!V919)</f>
        <v/>
      </c>
      <c r="W919" s="19" t="str">
        <f>IF([4]道具信息!W919="","",[4]道具信息!W919)</f>
        <v/>
      </c>
      <c r="X919" s="19" t="str">
        <f>IF([4]道具信息!X919="","",[4]道具信息!X919)</f>
        <v/>
      </c>
      <c r="Y919" s="19" t="str">
        <f>IF([4]道具信息!Y919="","",[4]道具信息!Y919)</f>
        <v/>
      </c>
      <c r="Z919" s="19" t="str">
        <f>IF([4]道具信息!Z919="","",[4]道具信息!Z919)</f>
        <v/>
      </c>
    </row>
    <row r="920" spans="1:26" x14ac:dyDescent="0.15">
      <c r="A920" s="19" t="str">
        <f>IF([4]道具信息!A920="","",[4]道具信息!A920)</f>
        <v/>
      </c>
      <c r="B920" s="19" t="str">
        <f>IF([4]道具信息!B920="","",[4]道具信息!B920)</f>
        <v/>
      </c>
      <c r="C920" s="19" t="str">
        <f>IF([4]道具信息!C920="","",[4]道具信息!C920)</f>
        <v/>
      </c>
      <c r="D920" s="19" t="str">
        <f>IF([4]道具信息!D920="","",[4]道具信息!D920)</f>
        <v/>
      </c>
      <c r="E920" s="19" t="str">
        <f>IF([4]道具信息!E920="","",[4]道具信息!E920)</f>
        <v/>
      </c>
      <c r="F920" s="19" t="str">
        <f>IF([4]道具信息!F920="","",[4]道具信息!F920)</f>
        <v/>
      </c>
      <c r="G920" s="19" t="str">
        <f>IF([4]道具信息!G920="","",[4]道具信息!G920)</f>
        <v/>
      </c>
      <c r="H920" s="19" t="str">
        <f>IF([4]道具信息!H920="","",[4]道具信息!H920)</f>
        <v/>
      </c>
      <c r="I920" s="19" t="str">
        <f>IF([4]道具信息!I920="","",[4]道具信息!I920)</f>
        <v/>
      </c>
      <c r="J920" s="19" t="str">
        <f>IF([4]道具信息!J920="","",[4]道具信息!J920)</f>
        <v/>
      </c>
      <c r="K920" s="19" t="str">
        <f>IF([4]道具信息!K920="","",[4]道具信息!K920)</f>
        <v/>
      </c>
      <c r="L920" s="19" t="str">
        <f>IF([4]道具信息!L920="","",[4]道具信息!L920)</f>
        <v/>
      </c>
      <c r="M920" s="19" t="str">
        <f>IF([4]道具信息!M920="","",[4]道具信息!M920)</f>
        <v/>
      </c>
      <c r="N920" s="19" t="str">
        <f>IF([4]道具信息!N920="","",[4]道具信息!N920)</f>
        <v/>
      </c>
      <c r="O920" s="19" t="str">
        <f>IF([4]道具信息!O920="","",[4]道具信息!O920)</f>
        <v/>
      </c>
      <c r="P920" s="19" t="str">
        <f>IF([4]道具信息!P920="","",[4]道具信息!P920)</f>
        <v/>
      </c>
      <c r="Q920" s="19" t="str">
        <f>IF([4]道具信息!Q920="","",[4]道具信息!Q920)</f>
        <v/>
      </c>
      <c r="R920" s="19" t="str">
        <f>IF([4]道具信息!R920="","",[4]道具信息!R920)</f>
        <v/>
      </c>
      <c r="S920" s="19" t="str">
        <f>IF([4]道具信息!S920="","",[4]道具信息!S920)</f>
        <v/>
      </c>
      <c r="T920" s="19" t="str">
        <f>IF([4]道具信息!T920="","",[4]道具信息!T920)</f>
        <v/>
      </c>
      <c r="U920" s="19" t="str">
        <f>IF([4]道具信息!U920="","",[4]道具信息!U920)</f>
        <v/>
      </c>
      <c r="V920" s="19" t="str">
        <f>IF([4]道具信息!V920="","",[4]道具信息!V920)</f>
        <v/>
      </c>
      <c r="W920" s="19" t="str">
        <f>IF([4]道具信息!W920="","",[4]道具信息!W920)</f>
        <v/>
      </c>
      <c r="X920" s="19" t="str">
        <f>IF([4]道具信息!X920="","",[4]道具信息!X920)</f>
        <v/>
      </c>
      <c r="Y920" s="19" t="str">
        <f>IF([4]道具信息!Y920="","",[4]道具信息!Y920)</f>
        <v/>
      </c>
      <c r="Z920" s="19" t="str">
        <f>IF([4]道具信息!Z920="","",[4]道具信息!Z920)</f>
        <v/>
      </c>
    </row>
    <row r="921" spans="1:26" x14ac:dyDescent="0.15">
      <c r="A921" s="19" t="str">
        <f>IF([4]道具信息!A921="","",[4]道具信息!A921)</f>
        <v/>
      </c>
      <c r="B921" s="19" t="str">
        <f>IF([4]道具信息!B921="","",[4]道具信息!B921)</f>
        <v/>
      </c>
      <c r="C921" s="19" t="str">
        <f>IF([4]道具信息!C921="","",[4]道具信息!C921)</f>
        <v/>
      </c>
      <c r="D921" s="19" t="str">
        <f>IF([4]道具信息!D921="","",[4]道具信息!D921)</f>
        <v/>
      </c>
      <c r="E921" s="19" t="str">
        <f>IF([4]道具信息!E921="","",[4]道具信息!E921)</f>
        <v/>
      </c>
      <c r="F921" s="19" t="str">
        <f>IF([4]道具信息!F921="","",[4]道具信息!F921)</f>
        <v/>
      </c>
      <c r="G921" s="19" t="str">
        <f>IF([4]道具信息!G921="","",[4]道具信息!G921)</f>
        <v/>
      </c>
      <c r="H921" s="19" t="str">
        <f>IF([4]道具信息!H921="","",[4]道具信息!H921)</f>
        <v/>
      </c>
      <c r="I921" s="19" t="str">
        <f>IF([4]道具信息!I921="","",[4]道具信息!I921)</f>
        <v/>
      </c>
      <c r="J921" s="19" t="str">
        <f>IF([4]道具信息!J921="","",[4]道具信息!J921)</f>
        <v/>
      </c>
      <c r="K921" s="19" t="str">
        <f>IF([4]道具信息!K921="","",[4]道具信息!K921)</f>
        <v/>
      </c>
      <c r="L921" s="19" t="str">
        <f>IF([4]道具信息!L921="","",[4]道具信息!L921)</f>
        <v/>
      </c>
      <c r="M921" s="19" t="str">
        <f>IF([4]道具信息!M921="","",[4]道具信息!M921)</f>
        <v/>
      </c>
      <c r="N921" s="19" t="str">
        <f>IF([4]道具信息!N921="","",[4]道具信息!N921)</f>
        <v/>
      </c>
      <c r="O921" s="19" t="str">
        <f>IF([4]道具信息!O921="","",[4]道具信息!O921)</f>
        <v/>
      </c>
      <c r="P921" s="19" t="str">
        <f>IF([4]道具信息!P921="","",[4]道具信息!P921)</f>
        <v/>
      </c>
      <c r="Q921" s="19" t="str">
        <f>IF([4]道具信息!Q921="","",[4]道具信息!Q921)</f>
        <v/>
      </c>
      <c r="R921" s="19" t="str">
        <f>IF([4]道具信息!R921="","",[4]道具信息!R921)</f>
        <v/>
      </c>
      <c r="S921" s="19" t="str">
        <f>IF([4]道具信息!S921="","",[4]道具信息!S921)</f>
        <v/>
      </c>
      <c r="T921" s="19" t="str">
        <f>IF([4]道具信息!T921="","",[4]道具信息!T921)</f>
        <v/>
      </c>
      <c r="U921" s="19" t="str">
        <f>IF([4]道具信息!U921="","",[4]道具信息!U921)</f>
        <v/>
      </c>
      <c r="V921" s="19" t="str">
        <f>IF([4]道具信息!V921="","",[4]道具信息!V921)</f>
        <v/>
      </c>
      <c r="W921" s="19" t="str">
        <f>IF([4]道具信息!W921="","",[4]道具信息!W921)</f>
        <v/>
      </c>
      <c r="X921" s="19" t="str">
        <f>IF([4]道具信息!X921="","",[4]道具信息!X921)</f>
        <v/>
      </c>
      <c r="Y921" s="19" t="str">
        <f>IF([4]道具信息!Y921="","",[4]道具信息!Y921)</f>
        <v/>
      </c>
      <c r="Z921" s="19" t="str">
        <f>IF([4]道具信息!Z921="","",[4]道具信息!Z921)</f>
        <v/>
      </c>
    </row>
    <row r="922" spans="1:26" x14ac:dyDescent="0.15">
      <c r="A922" s="19" t="str">
        <f>IF([4]道具信息!A922="","",[4]道具信息!A922)</f>
        <v/>
      </c>
      <c r="B922" s="19" t="str">
        <f>IF([4]道具信息!B922="","",[4]道具信息!B922)</f>
        <v/>
      </c>
      <c r="C922" s="19" t="str">
        <f>IF([4]道具信息!C922="","",[4]道具信息!C922)</f>
        <v/>
      </c>
      <c r="D922" s="19" t="str">
        <f>IF([4]道具信息!D922="","",[4]道具信息!D922)</f>
        <v/>
      </c>
      <c r="E922" s="19" t="str">
        <f>IF([4]道具信息!E922="","",[4]道具信息!E922)</f>
        <v/>
      </c>
      <c r="F922" s="19" t="str">
        <f>IF([4]道具信息!F922="","",[4]道具信息!F922)</f>
        <v/>
      </c>
      <c r="G922" s="19" t="str">
        <f>IF([4]道具信息!G922="","",[4]道具信息!G922)</f>
        <v/>
      </c>
      <c r="H922" s="19" t="str">
        <f>IF([4]道具信息!H922="","",[4]道具信息!H922)</f>
        <v/>
      </c>
      <c r="I922" s="19" t="str">
        <f>IF([4]道具信息!I922="","",[4]道具信息!I922)</f>
        <v/>
      </c>
      <c r="J922" s="19" t="str">
        <f>IF([4]道具信息!J922="","",[4]道具信息!J922)</f>
        <v/>
      </c>
      <c r="K922" s="19" t="str">
        <f>IF([4]道具信息!K922="","",[4]道具信息!K922)</f>
        <v/>
      </c>
      <c r="L922" s="19" t="str">
        <f>IF([4]道具信息!L922="","",[4]道具信息!L922)</f>
        <v/>
      </c>
      <c r="M922" s="19" t="str">
        <f>IF([4]道具信息!M922="","",[4]道具信息!M922)</f>
        <v/>
      </c>
      <c r="N922" s="19" t="str">
        <f>IF([4]道具信息!N922="","",[4]道具信息!N922)</f>
        <v/>
      </c>
      <c r="O922" s="19" t="str">
        <f>IF([4]道具信息!O922="","",[4]道具信息!O922)</f>
        <v/>
      </c>
      <c r="P922" s="19" t="str">
        <f>IF([4]道具信息!P922="","",[4]道具信息!P922)</f>
        <v/>
      </c>
      <c r="Q922" s="19" t="str">
        <f>IF([4]道具信息!Q922="","",[4]道具信息!Q922)</f>
        <v/>
      </c>
      <c r="R922" s="19" t="str">
        <f>IF([4]道具信息!R922="","",[4]道具信息!R922)</f>
        <v/>
      </c>
      <c r="S922" s="19" t="str">
        <f>IF([4]道具信息!S922="","",[4]道具信息!S922)</f>
        <v/>
      </c>
      <c r="T922" s="19" t="str">
        <f>IF([4]道具信息!T922="","",[4]道具信息!T922)</f>
        <v/>
      </c>
      <c r="U922" s="19" t="str">
        <f>IF([4]道具信息!U922="","",[4]道具信息!U922)</f>
        <v/>
      </c>
      <c r="V922" s="19" t="str">
        <f>IF([4]道具信息!V922="","",[4]道具信息!V922)</f>
        <v/>
      </c>
      <c r="W922" s="19" t="str">
        <f>IF([4]道具信息!W922="","",[4]道具信息!W922)</f>
        <v/>
      </c>
      <c r="X922" s="19" t="str">
        <f>IF([4]道具信息!X922="","",[4]道具信息!X922)</f>
        <v/>
      </c>
      <c r="Y922" s="19" t="str">
        <f>IF([4]道具信息!Y922="","",[4]道具信息!Y922)</f>
        <v/>
      </c>
      <c r="Z922" s="19" t="str">
        <f>IF([4]道具信息!Z922="","",[4]道具信息!Z922)</f>
        <v/>
      </c>
    </row>
    <row r="923" spans="1:26" x14ac:dyDescent="0.15">
      <c r="A923" s="19" t="str">
        <f>IF([4]道具信息!A923="","",[4]道具信息!A923)</f>
        <v/>
      </c>
      <c r="B923" s="19" t="str">
        <f>IF([4]道具信息!B923="","",[4]道具信息!B923)</f>
        <v/>
      </c>
      <c r="C923" s="19" t="str">
        <f>IF([4]道具信息!C923="","",[4]道具信息!C923)</f>
        <v/>
      </c>
      <c r="D923" s="19" t="str">
        <f>IF([4]道具信息!D923="","",[4]道具信息!D923)</f>
        <v/>
      </c>
      <c r="E923" s="19" t="str">
        <f>IF([4]道具信息!E923="","",[4]道具信息!E923)</f>
        <v/>
      </c>
      <c r="F923" s="19" t="str">
        <f>IF([4]道具信息!F923="","",[4]道具信息!F923)</f>
        <v/>
      </c>
      <c r="G923" s="19" t="str">
        <f>IF([4]道具信息!G923="","",[4]道具信息!G923)</f>
        <v/>
      </c>
      <c r="H923" s="19" t="str">
        <f>IF([4]道具信息!H923="","",[4]道具信息!H923)</f>
        <v/>
      </c>
      <c r="I923" s="19" t="str">
        <f>IF([4]道具信息!I923="","",[4]道具信息!I923)</f>
        <v/>
      </c>
      <c r="J923" s="19" t="str">
        <f>IF([4]道具信息!J923="","",[4]道具信息!J923)</f>
        <v/>
      </c>
      <c r="K923" s="19" t="str">
        <f>IF([4]道具信息!K923="","",[4]道具信息!K923)</f>
        <v/>
      </c>
      <c r="L923" s="19" t="str">
        <f>IF([4]道具信息!L923="","",[4]道具信息!L923)</f>
        <v/>
      </c>
      <c r="M923" s="19" t="str">
        <f>IF([4]道具信息!M923="","",[4]道具信息!M923)</f>
        <v/>
      </c>
      <c r="N923" s="19" t="str">
        <f>IF([4]道具信息!N923="","",[4]道具信息!N923)</f>
        <v/>
      </c>
      <c r="O923" s="19" t="str">
        <f>IF([4]道具信息!O923="","",[4]道具信息!O923)</f>
        <v/>
      </c>
      <c r="P923" s="19" t="str">
        <f>IF([4]道具信息!P923="","",[4]道具信息!P923)</f>
        <v/>
      </c>
      <c r="Q923" s="19" t="str">
        <f>IF([4]道具信息!Q923="","",[4]道具信息!Q923)</f>
        <v/>
      </c>
      <c r="R923" s="19" t="str">
        <f>IF([4]道具信息!R923="","",[4]道具信息!R923)</f>
        <v/>
      </c>
      <c r="S923" s="19" t="str">
        <f>IF([4]道具信息!S923="","",[4]道具信息!S923)</f>
        <v/>
      </c>
      <c r="T923" s="19" t="str">
        <f>IF([4]道具信息!T923="","",[4]道具信息!T923)</f>
        <v/>
      </c>
      <c r="U923" s="19" t="str">
        <f>IF([4]道具信息!U923="","",[4]道具信息!U923)</f>
        <v/>
      </c>
      <c r="V923" s="19" t="str">
        <f>IF([4]道具信息!V923="","",[4]道具信息!V923)</f>
        <v/>
      </c>
      <c r="W923" s="19" t="str">
        <f>IF([4]道具信息!W923="","",[4]道具信息!W923)</f>
        <v/>
      </c>
      <c r="X923" s="19" t="str">
        <f>IF([4]道具信息!X923="","",[4]道具信息!X923)</f>
        <v/>
      </c>
      <c r="Y923" s="19" t="str">
        <f>IF([4]道具信息!Y923="","",[4]道具信息!Y923)</f>
        <v/>
      </c>
      <c r="Z923" s="19" t="str">
        <f>IF([4]道具信息!Z923="","",[4]道具信息!Z923)</f>
        <v/>
      </c>
    </row>
    <row r="924" spans="1:26" x14ac:dyDescent="0.15">
      <c r="A924" s="19" t="str">
        <f>IF([4]道具信息!A924="","",[4]道具信息!A924)</f>
        <v/>
      </c>
      <c r="B924" s="19" t="str">
        <f>IF([4]道具信息!B924="","",[4]道具信息!B924)</f>
        <v/>
      </c>
      <c r="C924" s="19" t="str">
        <f>IF([4]道具信息!C924="","",[4]道具信息!C924)</f>
        <v/>
      </c>
      <c r="D924" s="19" t="str">
        <f>IF([4]道具信息!D924="","",[4]道具信息!D924)</f>
        <v/>
      </c>
      <c r="E924" s="19" t="str">
        <f>IF([4]道具信息!E924="","",[4]道具信息!E924)</f>
        <v/>
      </c>
      <c r="F924" s="19" t="str">
        <f>IF([4]道具信息!F924="","",[4]道具信息!F924)</f>
        <v/>
      </c>
      <c r="G924" s="19" t="str">
        <f>IF([4]道具信息!G924="","",[4]道具信息!G924)</f>
        <v/>
      </c>
      <c r="H924" s="19" t="str">
        <f>IF([4]道具信息!H924="","",[4]道具信息!H924)</f>
        <v/>
      </c>
      <c r="I924" s="19" t="str">
        <f>IF([4]道具信息!I924="","",[4]道具信息!I924)</f>
        <v/>
      </c>
      <c r="J924" s="19" t="str">
        <f>IF([4]道具信息!J924="","",[4]道具信息!J924)</f>
        <v/>
      </c>
      <c r="K924" s="19" t="str">
        <f>IF([4]道具信息!K924="","",[4]道具信息!K924)</f>
        <v/>
      </c>
      <c r="L924" s="19" t="str">
        <f>IF([4]道具信息!L924="","",[4]道具信息!L924)</f>
        <v/>
      </c>
      <c r="M924" s="19" t="str">
        <f>IF([4]道具信息!M924="","",[4]道具信息!M924)</f>
        <v/>
      </c>
      <c r="N924" s="19" t="str">
        <f>IF([4]道具信息!N924="","",[4]道具信息!N924)</f>
        <v/>
      </c>
      <c r="O924" s="19" t="str">
        <f>IF([4]道具信息!O924="","",[4]道具信息!O924)</f>
        <v/>
      </c>
      <c r="P924" s="19" t="str">
        <f>IF([4]道具信息!P924="","",[4]道具信息!P924)</f>
        <v/>
      </c>
      <c r="Q924" s="19" t="str">
        <f>IF([4]道具信息!Q924="","",[4]道具信息!Q924)</f>
        <v/>
      </c>
      <c r="R924" s="19" t="str">
        <f>IF([4]道具信息!R924="","",[4]道具信息!R924)</f>
        <v/>
      </c>
      <c r="S924" s="19" t="str">
        <f>IF([4]道具信息!S924="","",[4]道具信息!S924)</f>
        <v/>
      </c>
      <c r="T924" s="19" t="str">
        <f>IF([4]道具信息!T924="","",[4]道具信息!T924)</f>
        <v/>
      </c>
      <c r="U924" s="19" t="str">
        <f>IF([4]道具信息!U924="","",[4]道具信息!U924)</f>
        <v/>
      </c>
      <c r="V924" s="19" t="str">
        <f>IF([4]道具信息!V924="","",[4]道具信息!V924)</f>
        <v/>
      </c>
      <c r="W924" s="19" t="str">
        <f>IF([4]道具信息!W924="","",[4]道具信息!W924)</f>
        <v/>
      </c>
      <c r="X924" s="19" t="str">
        <f>IF([4]道具信息!X924="","",[4]道具信息!X924)</f>
        <v/>
      </c>
      <c r="Y924" s="19" t="str">
        <f>IF([4]道具信息!Y924="","",[4]道具信息!Y924)</f>
        <v/>
      </c>
      <c r="Z924" s="19" t="str">
        <f>IF([4]道具信息!Z924="","",[4]道具信息!Z924)</f>
        <v/>
      </c>
    </row>
    <row r="925" spans="1:26" x14ac:dyDescent="0.15">
      <c r="A925" s="19" t="str">
        <f>IF([4]道具信息!A925="","",[4]道具信息!A925)</f>
        <v/>
      </c>
      <c r="B925" s="19" t="str">
        <f>IF([4]道具信息!B925="","",[4]道具信息!B925)</f>
        <v/>
      </c>
      <c r="C925" s="19" t="str">
        <f>IF([4]道具信息!C925="","",[4]道具信息!C925)</f>
        <v/>
      </c>
      <c r="D925" s="19" t="str">
        <f>IF([4]道具信息!D925="","",[4]道具信息!D925)</f>
        <v/>
      </c>
      <c r="E925" s="19" t="str">
        <f>IF([4]道具信息!E925="","",[4]道具信息!E925)</f>
        <v/>
      </c>
      <c r="F925" s="19" t="str">
        <f>IF([4]道具信息!F925="","",[4]道具信息!F925)</f>
        <v/>
      </c>
      <c r="G925" s="19" t="str">
        <f>IF([4]道具信息!G925="","",[4]道具信息!G925)</f>
        <v/>
      </c>
      <c r="H925" s="19" t="str">
        <f>IF([4]道具信息!H925="","",[4]道具信息!H925)</f>
        <v/>
      </c>
      <c r="I925" s="19" t="str">
        <f>IF([4]道具信息!I925="","",[4]道具信息!I925)</f>
        <v/>
      </c>
      <c r="J925" s="19" t="str">
        <f>IF([4]道具信息!J925="","",[4]道具信息!J925)</f>
        <v/>
      </c>
      <c r="K925" s="19" t="str">
        <f>IF([4]道具信息!K925="","",[4]道具信息!K925)</f>
        <v/>
      </c>
      <c r="L925" s="19" t="str">
        <f>IF([4]道具信息!L925="","",[4]道具信息!L925)</f>
        <v/>
      </c>
      <c r="M925" s="19" t="str">
        <f>IF([4]道具信息!M925="","",[4]道具信息!M925)</f>
        <v/>
      </c>
      <c r="N925" s="19" t="str">
        <f>IF([4]道具信息!N925="","",[4]道具信息!N925)</f>
        <v/>
      </c>
      <c r="O925" s="19" t="str">
        <f>IF([4]道具信息!O925="","",[4]道具信息!O925)</f>
        <v/>
      </c>
      <c r="P925" s="19" t="str">
        <f>IF([4]道具信息!P925="","",[4]道具信息!P925)</f>
        <v/>
      </c>
      <c r="Q925" s="19" t="str">
        <f>IF([4]道具信息!Q925="","",[4]道具信息!Q925)</f>
        <v/>
      </c>
      <c r="R925" s="19" t="str">
        <f>IF([4]道具信息!R925="","",[4]道具信息!R925)</f>
        <v/>
      </c>
      <c r="S925" s="19" t="str">
        <f>IF([4]道具信息!S925="","",[4]道具信息!S925)</f>
        <v/>
      </c>
      <c r="T925" s="19" t="str">
        <f>IF([4]道具信息!T925="","",[4]道具信息!T925)</f>
        <v/>
      </c>
      <c r="U925" s="19" t="str">
        <f>IF([4]道具信息!U925="","",[4]道具信息!U925)</f>
        <v/>
      </c>
      <c r="V925" s="19" t="str">
        <f>IF([4]道具信息!V925="","",[4]道具信息!V925)</f>
        <v/>
      </c>
      <c r="W925" s="19" t="str">
        <f>IF([4]道具信息!W925="","",[4]道具信息!W925)</f>
        <v/>
      </c>
      <c r="X925" s="19" t="str">
        <f>IF([4]道具信息!X925="","",[4]道具信息!X925)</f>
        <v/>
      </c>
      <c r="Y925" s="19" t="str">
        <f>IF([4]道具信息!Y925="","",[4]道具信息!Y925)</f>
        <v/>
      </c>
      <c r="Z925" s="19" t="str">
        <f>IF([4]道具信息!Z925="","",[4]道具信息!Z925)</f>
        <v/>
      </c>
    </row>
    <row r="926" spans="1:26" x14ac:dyDescent="0.15">
      <c r="A926" s="19" t="str">
        <f>IF([4]道具信息!A926="","",[4]道具信息!A926)</f>
        <v/>
      </c>
      <c r="B926" s="19" t="str">
        <f>IF([4]道具信息!B926="","",[4]道具信息!B926)</f>
        <v/>
      </c>
      <c r="C926" s="19" t="str">
        <f>IF([4]道具信息!C926="","",[4]道具信息!C926)</f>
        <v/>
      </c>
      <c r="D926" s="19" t="str">
        <f>IF([4]道具信息!D926="","",[4]道具信息!D926)</f>
        <v/>
      </c>
      <c r="E926" s="19" t="str">
        <f>IF([4]道具信息!E926="","",[4]道具信息!E926)</f>
        <v/>
      </c>
      <c r="F926" s="19" t="str">
        <f>IF([4]道具信息!F926="","",[4]道具信息!F926)</f>
        <v/>
      </c>
      <c r="G926" s="19" t="str">
        <f>IF([4]道具信息!G926="","",[4]道具信息!G926)</f>
        <v/>
      </c>
      <c r="H926" s="19" t="str">
        <f>IF([4]道具信息!H926="","",[4]道具信息!H926)</f>
        <v/>
      </c>
      <c r="I926" s="19" t="str">
        <f>IF([4]道具信息!I926="","",[4]道具信息!I926)</f>
        <v/>
      </c>
      <c r="J926" s="19" t="str">
        <f>IF([4]道具信息!J926="","",[4]道具信息!J926)</f>
        <v/>
      </c>
      <c r="K926" s="19" t="str">
        <f>IF([4]道具信息!K926="","",[4]道具信息!K926)</f>
        <v/>
      </c>
      <c r="L926" s="19" t="str">
        <f>IF([4]道具信息!L926="","",[4]道具信息!L926)</f>
        <v/>
      </c>
      <c r="M926" s="19" t="str">
        <f>IF([4]道具信息!M926="","",[4]道具信息!M926)</f>
        <v/>
      </c>
      <c r="N926" s="19" t="str">
        <f>IF([4]道具信息!N926="","",[4]道具信息!N926)</f>
        <v/>
      </c>
      <c r="O926" s="19" t="str">
        <f>IF([4]道具信息!O926="","",[4]道具信息!O926)</f>
        <v/>
      </c>
      <c r="P926" s="19" t="str">
        <f>IF([4]道具信息!P926="","",[4]道具信息!P926)</f>
        <v/>
      </c>
      <c r="Q926" s="19" t="str">
        <f>IF([4]道具信息!Q926="","",[4]道具信息!Q926)</f>
        <v/>
      </c>
      <c r="R926" s="19" t="str">
        <f>IF([4]道具信息!R926="","",[4]道具信息!R926)</f>
        <v/>
      </c>
      <c r="S926" s="19" t="str">
        <f>IF([4]道具信息!S926="","",[4]道具信息!S926)</f>
        <v/>
      </c>
      <c r="T926" s="19" t="str">
        <f>IF([4]道具信息!T926="","",[4]道具信息!T926)</f>
        <v/>
      </c>
      <c r="U926" s="19" t="str">
        <f>IF([4]道具信息!U926="","",[4]道具信息!U926)</f>
        <v/>
      </c>
      <c r="V926" s="19" t="str">
        <f>IF([4]道具信息!V926="","",[4]道具信息!V926)</f>
        <v/>
      </c>
      <c r="W926" s="19" t="str">
        <f>IF([4]道具信息!W926="","",[4]道具信息!W926)</f>
        <v/>
      </c>
      <c r="X926" s="19" t="str">
        <f>IF([4]道具信息!X926="","",[4]道具信息!X926)</f>
        <v/>
      </c>
      <c r="Y926" s="19" t="str">
        <f>IF([4]道具信息!Y926="","",[4]道具信息!Y926)</f>
        <v/>
      </c>
      <c r="Z926" s="19" t="str">
        <f>IF([4]道具信息!Z926="","",[4]道具信息!Z926)</f>
        <v/>
      </c>
    </row>
    <row r="927" spans="1:26" x14ac:dyDescent="0.15">
      <c r="A927" s="19" t="str">
        <f>IF([4]道具信息!A927="","",[4]道具信息!A927)</f>
        <v/>
      </c>
      <c r="B927" s="19" t="str">
        <f>IF([4]道具信息!B927="","",[4]道具信息!B927)</f>
        <v/>
      </c>
      <c r="C927" s="19" t="str">
        <f>IF([4]道具信息!C927="","",[4]道具信息!C927)</f>
        <v/>
      </c>
      <c r="D927" s="19" t="str">
        <f>IF([4]道具信息!D927="","",[4]道具信息!D927)</f>
        <v/>
      </c>
      <c r="E927" s="19" t="str">
        <f>IF([4]道具信息!E927="","",[4]道具信息!E927)</f>
        <v/>
      </c>
      <c r="F927" s="19" t="str">
        <f>IF([4]道具信息!F927="","",[4]道具信息!F927)</f>
        <v/>
      </c>
      <c r="G927" s="19" t="str">
        <f>IF([4]道具信息!G927="","",[4]道具信息!G927)</f>
        <v/>
      </c>
      <c r="H927" s="19" t="str">
        <f>IF([4]道具信息!H927="","",[4]道具信息!H927)</f>
        <v/>
      </c>
      <c r="I927" s="19" t="str">
        <f>IF([4]道具信息!I927="","",[4]道具信息!I927)</f>
        <v/>
      </c>
      <c r="J927" s="19" t="str">
        <f>IF([4]道具信息!J927="","",[4]道具信息!J927)</f>
        <v/>
      </c>
      <c r="K927" s="19" t="str">
        <f>IF([4]道具信息!K927="","",[4]道具信息!K927)</f>
        <v/>
      </c>
      <c r="L927" s="19" t="str">
        <f>IF([4]道具信息!L927="","",[4]道具信息!L927)</f>
        <v/>
      </c>
      <c r="M927" s="19" t="str">
        <f>IF([4]道具信息!M927="","",[4]道具信息!M927)</f>
        <v/>
      </c>
      <c r="N927" s="19" t="str">
        <f>IF([4]道具信息!N927="","",[4]道具信息!N927)</f>
        <v/>
      </c>
      <c r="O927" s="19" t="str">
        <f>IF([4]道具信息!O927="","",[4]道具信息!O927)</f>
        <v/>
      </c>
      <c r="P927" s="19" t="str">
        <f>IF([4]道具信息!P927="","",[4]道具信息!P927)</f>
        <v/>
      </c>
      <c r="Q927" s="19" t="str">
        <f>IF([4]道具信息!Q927="","",[4]道具信息!Q927)</f>
        <v/>
      </c>
      <c r="R927" s="19" t="str">
        <f>IF([4]道具信息!R927="","",[4]道具信息!R927)</f>
        <v/>
      </c>
      <c r="S927" s="19" t="str">
        <f>IF([4]道具信息!S927="","",[4]道具信息!S927)</f>
        <v/>
      </c>
      <c r="T927" s="19" t="str">
        <f>IF([4]道具信息!T927="","",[4]道具信息!T927)</f>
        <v/>
      </c>
      <c r="U927" s="19" t="str">
        <f>IF([4]道具信息!U927="","",[4]道具信息!U927)</f>
        <v/>
      </c>
      <c r="V927" s="19" t="str">
        <f>IF([4]道具信息!V927="","",[4]道具信息!V927)</f>
        <v/>
      </c>
      <c r="W927" s="19" t="str">
        <f>IF([4]道具信息!W927="","",[4]道具信息!W927)</f>
        <v/>
      </c>
      <c r="X927" s="19" t="str">
        <f>IF([4]道具信息!X927="","",[4]道具信息!X927)</f>
        <v/>
      </c>
      <c r="Y927" s="19" t="str">
        <f>IF([4]道具信息!Y927="","",[4]道具信息!Y927)</f>
        <v/>
      </c>
      <c r="Z927" s="19" t="str">
        <f>IF([4]道具信息!Z927="","",[4]道具信息!Z927)</f>
        <v/>
      </c>
    </row>
    <row r="928" spans="1:26" x14ac:dyDescent="0.15">
      <c r="A928" s="19" t="str">
        <f>IF([4]道具信息!A928="","",[4]道具信息!A928)</f>
        <v/>
      </c>
      <c r="B928" s="19" t="str">
        <f>IF([4]道具信息!B928="","",[4]道具信息!B928)</f>
        <v/>
      </c>
      <c r="C928" s="19" t="str">
        <f>IF([4]道具信息!C928="","",[4]道具信息!C928)</f>
        <v/>
      </c>
      <c r="D928" s="19" t="str">
        <f>IF([4]道具信息!D928="","",[4]道具信息!D928)</f>
        <v/>
      </c>
      <c r="E928" s="19" t="str">
        <f>IF([4]道具信息!E928="","",[4]道具信息!E928)</f>
        <v/>
      </c>
      <c r="F928" s="19" t="str">
        <f>IF([4]道具信息!F928="","",[4]道具信息!F928)</f>
        <v/>
      </c>
      <c r="G928" s="19" t="str">
        <f>IF([4]道具信息!G928="","",[4]道具信息!G928)</f>
        <v/>
      </c>
      <c r="H928" s="19" t="str">
        <f>IF([4]道具信息!H928="","",[4]道具信息!H928)</f>
        <v/>
      </c>
      <c r="I928" s="19" t="str">
        <f>IF([4]道具信息!I928="","",[4]道具信息!I928)</f>
        <v/>
      </c>
      <c r="J928" s="19" t="str">
        <f>IF([4]道具信息!J928="","",[4]道具信息!J928)</f>
        <v/>
      </c>
      <c r="K928" s="19" t="str">
        <f>IF([4]道具信息!K928="","",[4]道具信息!K928)</f>
        <v/>
      </c>
      <c r="L928" s="19" t="str">
        <f>IF([4]道具信息!L928="","",[4]道具信息!L928)</f>
        <v/>
      </c>
      <c r="M928" s="19" t="str">
        <f>IF([4]道具信息!M928="","",[4]道具信息!M928)</f>
        <v/>
      </c>
      <c r="N928" s="19" t="str">
        <f>IF([4]道具信息!N928="","",[4]道具信息!N928)</f>
        <v/>
      </c>
      <c r="O928" s="19" t="str">
        <f>IF([4]道具信息!O928="","",[4]道具信息!O928)</f>
        <v/>
      </c>
      <c r="P928" s="19" t="str">
        <f>IF([4]道具信息!P928="","",[4]道具信息!P928)</f>
        <v/>
      </c>
      <c r="Q928" s="19" t="str">
        <f>IF([4]道具信息!Q928="","",[4]道具信息!Q928)</f>
        <v/>
      </c>
      <c r="R928" s="19" t="str">
        <f>IF([4]道具信息!R928="","",[4]道具信息!R928)</f>
        <v/>
      </c>
      <c r="S928" s="19" t="str">
        <f>IF([4]道具信息!S928="","",[4]道具信息!S928)</f>
        <v/>
      </c>
      <c r="T928" s="19" t="str">
        <f>IF([4]道具信息!T928="","",[4]道具信息!T928)</f>
        <v/>
      </c>
      <c r="U928" s="19" t="str">
        <f>IF([4]道具信息!U928="","",[4]道具信息!U928)</f>
        <v/>
      </c>
      <c r="V928" s="19" t="str">
        <f>IF([4]道具信息!V928="","",[4]道具信息!V928)</f>
        <v/>
      </c>
      <c r="W928" s="19" t="str">
        <f>IF([4]道具信息!W928="","",[4]道具信息!W928)</f>
        <v/>
      </c>
      <c r="X928" s="19" t="str">
        <f>IF([4]道具信息!X928="","",[4]道具信息!X928)</f>
        <v/>
      </c>
      <c r="Y928" s="19" t="str">
        <f>IF([4]道具信息!Y928="","",[4]道具信息!Y928)</f>
        <v/>
      </c>
      <c r="Z928" s="19" t="str">
        <f>IF([4]道具信息!Z928="","",[4]道具信息!Z928)</f>
        <v/>
      </c>
    </row>
    <row r="929" spans="1:26" x14ac:dyDescent="0.15">
      <c r="A929" s="19" t="str">
        <f>IF([4]道具信息!A929="","",[4]道具信息!A929)</f>
        <v/>
      </c>
      <c r="B929" s="19" t="str">
        <f>IF([4]道具信息!B929="","",[4]道具信息!B929)</f>
        <v/>
      </c>
      <c r="C929" s="19" t="str">
        <f>IF([4]道具信息!C929="","",[4]道具信息!C929)</f>
        <v/>
      </c>
      <c r="D929" s="19" t="str">
        <f>IF([4]道具信息!D929="","",[4]道具信息!D929)</f>
        <v/>
      </c>
      <c r="E929" s="19" t="str">
        <f>IF([4]道具信息!E929="","",[4]道具信息!E929)</f>
        <v/>
      </c>
      <c r="F929" s="19" t="str">
        <f>IF([4]道具信息!F929="","",[4]道具信息!F929)</f>
        <v/>
      </c>
      <c r="G929" s="19" t="str">
        <f>IF([4]道具信息!G929="","",[4]道具信息!G929)</f>
        <v/>
      </c>
      <c r="H929" s="19" t="str">
        <f>IF([4]道具信息!H929="","",[4]道具信息!H929)</f>
        <v/>
      </c>
      <c r="I929" s="19" t="str">
        <f>IF([4]道具信息!I929="","",[4]道具信息!I929)</f>
        <v/>
      </c>
      <c r="J929" s="19" t="str">
        <f>IF([4]道具信息!J929="","",[4]道具信息!J929)</f>
        <v/>
      </c>
      <c r="K929" s="19" t="str">
        <f>IF([4]道具信息!K929="","",[4]道具信息!K929)</f>
        <v/>
      </c>
      <c r="L929" s="19" t="str">
        <f>IF([4]道具信息!L929="","",[4]道具信息!L929)</f>
        <v/>
      </c>
      <c r="M929" s="19" t="str">
        <f>IF([4]道具信息!M929="","",[4]道具信息!M929)</f>
        <v/>
      </c>
      <c r="N929" s="19" t="str">
        <f>IF([4]道具信息!N929="","",[4]道具信息!N929)</f>
        <v/>
      </c>
      <c r="O929" s="19" t="str">
        <f>IF([4]道具信息!O929="","",[4]道具信息!O929)</f>
        <v/>
      </c>
      <c r="P929" s="19" t="str">
        <f>IF([4]道具信息!P929="","",[4]道具信息!P929)</f>
        <v/>
      </c>
      <c r="Q929" s="19" t="str">
        <f>IF([4]道具信息!Q929="","",[4]道具信息!Q929)</f>
        <v/>
      </c>
      <c r="R929" s="19" t="str">
        <f>IF([4]道具信息!R929="","",[4]道具信息!R929)</f>
        <v/>
      </c>
      <c r="S929" s="19" t="str">
        <f>IF([4]道具信息!S929="","",[4]道具信息!S929)</f>
        <v/>
      </c>
      <c r="T929" s="19" t="str">
        <f>IF([4]道具信息!T929="","",[4]道具信息!T929)</f>
        <v/>
      </c>
      <c r="U929" s="19" t="str">
        <f>IF([4]道具信息!U929="","",[4]道具信息!U929)</f>
        <v/>
      </c>
      <c r="V929" s="19" t="str">
        <f>IF([4]道具信息!V929="","",[4]道具信息!V929)</f>
        <v/>
      </c>
      <c r="W929" s="19" t="str">
        <f>IF([4]道具信息!W929="","",[4]道具信息!W929)</f>
        <v/>
      </c>
      <c r="X929" s="19" t="str">
        <f>IF([4]道具信息!X929="","",[4]道具信息!X929)</f>
        <v/>
      </c>
      <c r="Y929" s="19" t="str">
        <f>IF([4]道具信息!Y929="","",[4]道具信息!Y929)</f>
        <v/>
      </c>
      <c r="Z929" s="19" t="str">
        <f>IF([4]道具信息!Z929="","",[4]道具信息!Z929)</f>
        <v/>
      </c>
    </row>
    <row r="930" spans="1:26" x14ac:dyDescent="0.15">
      <c r="A930" s="19" t="str">
        <f>IF([4]道具信息!A930="","",[4]道具信息!A930)</f>
        <v/>
      </c>
      <c r="B930" s="19" t="str">
        <f>IF([4]道具信息!B930="","",[4]道具信息!B930)</f>
        <v/>
      </c>
      <c r="C930" s="19" t="str">
        <f>IF([4]道具信息!C930="","",[4]道具信息!C930)</f>
        <v/>
      </c>
      <c r="D930" s="19" t="str">
        <f>IF([4]道具信息!D930="","",[4]道具信息!D930)</f>
        <v/>
      </c>
      <c r="E930" s="19" t="str">
        <f>IF([4]道具信息!E930="","",[4]道具信息!E930)</f>
        <v/>
      </c>
      <c r="F930" s="19" t="str">
        <f>IF([4]道具信息!F930="","",[4]道具信息!F930)</f>
        <v/>
      </c>
      <c r="G930" s="19" t="str">
        <f>IF([4]道具信息!G930="","",[4]道具信息!G930)</f>
        <v/>
      </c>
      <c r="H930" s="19" t="str">
        <f>IF([4]道具信息!H930="","",[4]道具信息!H930)</f>
        <v/>
      </c>
      <c r="I930" s="19" t="str">
        <f>IF([4]道具信息!I930="","",[4]道具信息!I930)</f>
        <v/>
      </c>
      <c r="J930" s="19" t="str">
        <f>IF([4]道具信息!J930="","",[4]道具信息!J930)</f>
        <v/>
      </c>
      <c r="K930" s="19" t="str">
        <f>IF([4]道具信息!K930="","",[4]道具信息!K930)</f>
        <v/>
      </c>
      <c r="L930" s="19" t="str">
        <f>IF([4]道具信息!L930="","",[4]道具信息!L930)</f>
        <v/>
      </c>
      <c r="M930" s="19" t="str">
        <f>IF([4]道具信息!M930="","",[4]道具信息!M930)</f>
        <v/>
      </c>
      <c r="N930" s="19" t="str">
        <f>IF([4]道具信息!N930="","",[4]道具信息!N930)</f>
        <v/>
      </c>
      <c r="O930" s="19" t="str">
        <f>IF([4]道具信息!O930="","",[4]道具信息!O930)</f>
        <v/>
      </c>
      <c r="P930" s="19" t="str">
        <f>IF([4]道具信息!P930="","",[4]道具信息!P930)</f>
        <v/>
      </c>
      <c r="Q930" s="19" t="str">
        <f>IF([4]道具信息!Q930="","",[4]道具信息!Q930)</f>
        <v/>
      </c>
      <c r="R930" s="19" t="str">
        <f>IF([4]道具信息!R930="","",[4]道具信息!R930)</f>
        <v/>
      </c>
      <c r="S930" s="19" t="str">
        <f>IF([4]道具信息!S930="","",[4]道具信息!S930)</f>
        <v/>
      </c>
      <c r="T930" s="19" t="str">
        <f>IF([4]道具信息!T930="","",[4]道具信息!T930)</f>
        <v/>
      </c>
      <c r="U930" s="19" t="str">
        <f>IF([4]道具信息!U930="","",[4]道具信息!U930)</f>
        <v/>
      </c>
      <c r="V930" s="19" t="str">
        <f>IF([4]道具信息!V930="","",[4]道具信息!V930)</f>
        <v/>
      </c>
      <c r="W930" s="19" t="str">
        <f>IF([4]道具信息!W930="","",[4]道具信息!W930)</f>
        <v/>
      </c>
      <c r="X930" s="19" t="str">
        <f>IF([4]道具信息!X930="","",[4]道具信息!X930)</f>
        <v/>
      </c>
      <c r="Y930" s="19" t="str">
        <f>IF([4]道具信息!Y930="","",[4]道具信息!Y930)</f>
        <v/>
      </c>
      <c r="Z930" s="19" t="str">
        <f>IF([4]道具信息!Z930="","",[4]道具信息!Z930)</f>
        <v/>
      </c>
    </row>
    <row r="931" spans="1:26" x14ac:dyDescent="0.15">
      <c r="A931" s="19" t="str">
        <f>IF([4]道具信息!A931="","",[4]道具信息!A931)</f>
        <v/>
      </c>
      <c r="B931" s="19" t="str">
        <f>IF([4]道具信息!B931="","",[4]道具信息!B931)</f>
        <v/>
      </c>
      <c r="C931" s="19" t="str">
        <f>IF([4]道具信息!C931="","",[4]道具信息!C931)</f>
        <v/>
      </c>
      <c r="D931" s="19" t="str">
        <f>IF([4]道具信息!D931="","",[4]道具信息!D931)</f>
        <v/>
      </c>
      <c r="E931" s="19" t="str">
        <f>IF([4]道具信息!E931="","",[4]道具信息!E931)</f>
        <v/>
      </c>
      <c r="F931" s="19" t="str">
        <f>IF([4]道具信息!F931="","",[4]道具信息!F931)</f>
        <v/>
      </c>
      <c r="G931" s="19" t="str">
        <f>IF([4]道具信息!G931="","",[4]道具信息!G931)</f>
        <v/>
      </c>
      <c r="H931" s="19" t="str">
        <f>IF([4]道具信息!H931="","",[4]道具信息!H931)</f>
        <v/>
      </c>
      <c r="I931" s="19" t="str">
        <f>IF([4]道具信息!I931="","",[4]道具信息!I931)</f>
        <v/>
      </c>
      <c r="J931" s="19" t="str">
        <f>IF([4]道具信息!J931="","",[4]道具信息!J931)</f>
        <v/>
      </c>
      <c r="K931" s="19" t="str">
        <f>IF([4]道具信息!K931="","",[4]道具信息!K931)</f>
        <v/>
      </c>
      <c r="L931" s="19" t="str">
        <f>IF([4]道具信息!L931="","",[4]道具信息!L931)</f>
        <v/>
      </c>
      <c r="M931" s="19" t="str">
        <f>IF([4]道具信息!M931="","",[4]道具信息!M931)</f>
        <v/>
      </c>
      <c r="N931" s="19" t="str">
        <f>IF([4]道具信息!N931="","",[4]道具信息!N931)</f>
        <v/>
      </c>
      <c r="O931" s="19" t="str">
        <f>IF([4]道具信息!O931="","",[4]道具信息!O931)</f>
        <v/>
      </c>
      <c r="P931" s="19" t="str">
        <f>IF([4]道具信息!P931="","",[4]道具信息!P931)</f>
        <v/>
      </c>
      <c r="Q931" s="19" t="str">
        <f>IF([4]道具信息!Q931="","",[4]道具信息!Q931)</f>
        <v/>
      </c>
      <c r="R931" s="19" t="str">
        <f>IF([4]道具信息!R931="","",[4]道具信息!R931)</f>
        <v/>
      </c>
      <c r="S931" s="19" t="str">
        <f>IF([4]道具信息!S931="","",[4]道具信息!S931)</f>
        <v/>
      </c>
      <c r="T931" s="19" t="str">
        <f>IF([4]道具信息!T931="","",[4]道具信息!T931)</f>
        <v/>
      </c>
      <c r="U931" s="19" t="str">
        <f>IF([4]道具信息!U931="","",[4]道具信息!U931)</f>
        <v/>
      </c>
      <c r="V931" s="19" t="str">
        <f>IF([4]道具信息!V931="","",[4]道具信息!V931)</f>
        <v/>
      </c>
      <c r="W931" s="19" t="str">
        <f>IF([4]道具信息!W931="","",[4]道具信息!W931)</f>
        <v/>
      </c>
      <c r="X931" s="19" t="str">
        <f>IF([4]道具信息!X931="","",[4]道具信息!X931)</f>
        <v/>
      </c>
      <c r="Y931" s="19" t="str">
        <f>IF([4]道具信息!Y931="","",[4]道具信息!Y931)</f>
        <v/>
      </c>
      <c r="Z931" s="19" t="str">
        <f>IF([4]道具信息!Z931="","",[4]道具信息!Z931)</f>
        <v/>
      </c>
    </row>
    <row r="932" spans="1:26" x14ac:dyDescent="0.15">
      <c r="A932" s="19" t="str">
        <f>IF([4]道具信息!A932="","",[4]道具信息!A932)</f>
        <v/>
      </c>
      <c r="B932" s="19" t="str">
        <f>IF([4]道具信息!B932="","",[4]道具信息!B932)</f>
        <v/>
      </c>
      <c r="C932" s="19" t="str">
        <f>IF([4]道具信息!C932="","",[4]道具信息!C932)</f>
        <v/>
      </c>
      <c r="D932" s="19" t="str">
        <f>IF([4]道具信息!D932="","",[4]道具信息!D932)</f>
        <v/>
      </c>
      <c r="E932" s="19" t="str">
        <f>IF([4]道具信息!E932="","",[4]道具信息!E932)</f>
        <v/>
      </c>
      <c r="F932" s="19" t="str">
        <f>IF([4]道具信息!F932="","",[4]道具信息!F932)</f>
        <v/>
      </c>
      <c r="G932" s="19" t="str">
        <f>IF([4]道具信息!G932="","",[4]道具信息!G932)</f>
        <v/>
      </c>
      <c r="H932" s="19" t="str">
        <f>IF([4]道具信息!H932="","",[4]道具信息!H932)</f>
        <v/>
      </c>
      <c r="I932" s="19" t="str">
        <f>IF([4]道具信息!I932="","",[4]道具信息!I932)</f>
        <v/>
      </c>
      <c r="J932" s="19" t="str">
        <f>IF([4]道具信息!J932="","",[4]道具信息!J932)</f>
        <v/>
      </c>
      <c r="K932" s="19" t="str">
        <f>IF([4]道具信息!K932="","",[4]道具信息!K932)</f>
        <v/>
      </c>
      <c r="L932" s="19" t="str">
        <f>IF([4]道具信息!L932="","",[4]道具信息!L932)</f>
        <v/>
      </c>
      <c r="M932" s="19" t="str">
        <f>IF([4]道具信息!M932="","",[4]道具信息!M932)</f>
        <v/>
      </c>
      <c r="N932" s="19" t="str">
        <f>IF([4]道具信息!N932="","",[4]道具信息!N932)</f>
        <v/>
      </c>
      <c r="O932" s="19" t="str">
        <f>IF([4]道具信息!O932="","",[4]道具信息!O932)</f>
        <v/>
      </c>
      <c r="P932" s="19" t="str">
        <f>IF([4]道具信息!P932="","",[4]道具信息!P932)</f>
        <v/>
      </c>
      <c r="Q932" s="19" t="str">
        <f>IF([4]道具信息!Q932="","",[4]道具信息!Q932)</f>
        <v/>
      </c>
      <c r="R932" s="19" t="str">
        <f>IF([4]道具信息!R932="","",[4]道具信息!R932)</f>
        <v/>
      </c>
      <c r="S932" s="19" t="str">
        <f>IF([4]道具信息!S932="","",[4]道具信息!S932)</f>
        <v/>
      </c>
      <c r="T932" s="19" t="str">
        <f>IF([4]道具信息!T932="","",[4]道具信息!T932)</f>
        <v/>
      </c>
      <c r="U932" s="19" t="str">
        <f>IF([4]道具信息!U932="","",[4]道具信息!U932)</f>
        <v/>
      </c>
      <c r="V932" s="19" t="str">
        <f>IF([4]道具信息!V932="","",[4]道具信息!V932)</f>
        <v/>
      </c>
      <c r="W932" s="19" t="str">
        <f>IF([4]道具信息!W932="","",[4]道具信息!W932)</f>
        <v/>
      </c>
      <c r="X932" s="19" t="str">
        <f>IF([4]道具信息!X932="","",[4]道具信息!X932)</f>
        <v/>
      </c>
      <c r="Y932" s="19" t="str">
        <f>IF([4]道具信息!Y932="","",[4]道具信息!Y932)</f>
        <v/>
      </c>
      <c r="Z932" s="19" t="str">
        <f>IF([4]道具信息!Z932="","",[4]道具信息!Z932)</f>
        <v/>
      </c>
    </row>
    <row r="933" spans="1:26" x14ac:dyDescent="0.15">
      <c r="A933" s="19" t="str">
        <f>IF([4]道具信息!A933="","",[4]道具信息!A933)</f>
        <v/>
      </c>
      <c r="B933" s="19" t="str">
        <f>IF([4]道具信息!B933="","",[4]道具信息!B933)</f>
        <v/>
      </c>
      <c r="C933" s="19" t="str">
        <f>IF([4]道具信息!C933="","",[4]道具信息!C933)</f>
        <v/>
      </c>
      <c r="D933" s="19" t="str">
        <f>IF([4]道具信息!D933="","",[4]道具信息!D933)</f>
        <v/>
      </c>
      <c r="E933" s="19" t="str">
        <f>IF([4]道具信息!E933="","",[4]道具信息!E933)</f>
        <v/>
      </c>
      <c r="F933" s="19" t="str">
        <f>IF([4]道具信息!F933="","",[4]道具信息!F933)</f>
        <v/>
      </c>
      <c r="G933" s="19" t="str">
        <f>IF([4]道具信息!G933="","",[4]道具信息!G933)</f>
        <v/>
      </c>
      <c r="H933" s="19" t="str">
        <f>IF([4]道具信息!H933="","",[4]道具信息!H933)</f>
        <v/>
      </c>
      <c r="I933" s="19" t="str">
        <f>IF([4]道具信息!I933="","",[4]道具信息!I933)</f>
        <v/>
      </c>
      <c r="J933" s="19" t="str">
        <f>IF([4]道具信息!J933="","",[4]道具信息!J933)</f>
        <v/>
      </c>
      <c r="K933" s="19" t="str">
        <f>IF([4]道具信息!K933="","",[4]道具信息!K933)</f>
        <v/>
      </c>
      <c r="L933" s="19" t="str">
        <f>IF([4]道具信息!L933="","",[4]道具信息!L933)</f>
        <v/>
      </c>
      <c r="M933" s="19" t="str">
        <f>IF([4]道具信息!M933="","",[4]道具信息!M933)</f>
        <v/>
      </c>
      <c r="N933" s="19" t="str">
        <f>IF([4]道具信息!N933="","",[4]道具信息!N933)</f>
        <v/>
      </c>
      <c r="O933" s="19" t="str">
        <f>IF([4]道具信息!O933="","",[4]道具信息!O933)</f>
        <v/>
      </c>
      <c r="P933" s="19" t="str">
        <f>IF([4]道具信息!P933="","",[4]道具信息!P933)</f>
        <v/>
      </c>
      <c r="Q933" s="19" t="str">
        <f>IF([4]道具信息!Q933="","",[4]道具信息!Q933)</f>
        <v/>
      </c>
      <c r="R933" s="19" t="str">
        <f>IF([4]道具信息!R933="","",[4]道具信息!R933)</f>
        <v/>
      </c>
      <c r="S933" s="19" t="str">
        <f>IF([4]道具信息!S933="","",[4]道具信息!S933)</f>
        <v/>
      </c>
      <c r="T933" s="19" t="str">
        <f>IF([4]道具信息!T933="","",[4]道具信息!T933)</f>
        <v/>
      </c>
      <c r="U933" s="19" t="str">
        <f>IF([4]道具信息!U933="","",[4]道具信息!U933)</f>
        <v/>
      </c>
      <c r="V933" s="19" t="str">
        <f>IF([4]道具信息!V933="","",[4]道具信息!V933)</f>
        <v/>
      </c>
      <c r="W933" s="19" t="str">
        <f>IF([4]道具信息!W933="","",[4]道具信息!W933)</f>
        <v/>
      </c>
      <c r="X933" s="19" t="str">
        <f>IF([4]道具信息!X933="","",[4]道具信息!X933)</f>
        <v/>
      </c>
      <c r="Y933" s="19" t="str">
        <f>IF([4]道具信息!Y933="","",[4]道具信息!Y933)</f>
        <v/>
      </c>
      <c r="Z933" s="19" t="str">
        <f>IF([4]道具信息!Z933="","",[4]道具信息!Z933)</f>
        <v/>
      </c>
    </row>
    <row r="934" spans="1:26" x14ac:dyDescent="0.15">
      <c r="A934" s="19" t="str">
        <f>IF([4]道具信息!A934="","",[4]道具信息!A934)</f>
        <v/>
      </c>
      <c r="B934" s="19" t="str">
        <f>IF([4]道具信息!B934="","",[4]道具信息!B934)</f>
        <v/>
      </c>
      <c r="C934" s="19" t="str">
        <f>IF([4]道具信息!C934="","",[4]道具信息!C934)</f>
        <v/>
      </c>
      <c r="D934" s="19" t="str">
        <f>IF([4]道具信息!D934="","",[4]道具信息!D934)</f>
        <v/>
      </c>
      <c r="E934" s="19" t="str">
        <f>IF([4]道具信息!E934="","",[4]道具信息!E934)</f>
        <v/>
      </c>
      <c r="F934" s="19" t="str">
        <f>IF([4]道具信息!F934="","",[4]道具信息!F934)</f>
        <v/>
      </c>
      <c r="G934" s="19" t="str">
        <f>IF([4]道具信息!G934="","",[4]道具信息!G934)</f>
        <v/>
      </c>
      <c r="H934" s="19" t="str">
        <f>IF([4]道具信息!H934="","",[4]道具信息!H934)</f>
        <v/>
      </c>
      <c r="I934" s="19" t="str">
        <f>IF([4]道具信息!I934="","",[4]道具信息!I934)</f>
        <v/>
      </c>
      <c r="J934" s="19" t="str">
        <f>IF([4]道具信息!J934="","",[4]道具信息!J934)</f>
        <v/>
      </c>
      <c r="K934" s="19" t="str">
        <f>IF([4]道具信息!K934="","",[4]道具信息!K934)</f>
        <v/>
      </c>
      <c r="L934" s="19" t="str">
        <f>IF([4]道具信息!L934="","",[4]道具信息!L934)</f>
        <v/>
      </c>
      <c r="M934" s="19" t="str">
        <f>IF([4]道具信息!M934="","",[4]道具信息!M934)</f>
        <v/>
      </c>
      <c r="N934" s="19" t="str">
        <f>IF([4]道具信息!N934="","",[4]道具信息!N934)</f>
        <v/>
      </c>
      <c r="O934" s="19" t="str">
        <f>IF([4]道具信息!O934="","",[4]道具信息!O934)</f>
        <v/>
      </c>
      <c r="P934" s="19" t="str">
        <f>IF([4]道具信息!P934="","",[4]道具信息!P934)</f>
        <v/>
      </c>
      <c r="Q934" s="19" t="str">
        <f>IF([4]道具信息!Q934="","",[4]道具信息!Q934)</f>
        <v/>
      </c>
      <c r="R934" s="19" t="str">
        <f>IF([4]道具信息!R934="","",[4]道具信息!R934)</f>
        <v/>
      </c>
      <c r="S934" s="19" t="str">
        <f>IF([4]道具信息!S934="","",[4]道具信息!S934)</f>
        <v/>
      </c>
      <c r="T934" s="19" t="str">
        <f>IF([4]道具信息!T934="","",[4]道具信息!T934)</f>
        <v/>
      </c>
      <c r="U934" s="19" t="str">
        <f>IF([4]道具信息!U934="","",[4]道具信息!U934)</f>
        <v/>
      </c>
      <c r="V934" s="19" t="str">
        <f>IF([4]道具信息!V934="","",[4]道具信息!V934)</f>
        <v/>
      </c>
      <c r="W934" s="19" t="str">
        <f>IF([4]道具信息!W934="","",[4]道具信息!W934)</f>
        <v/>
      </c>
      <c r="X934" s="19" t="str">
        <f>IF([4]道具信息!X934="","",[4]道具信息!X934)</f>
        <v/>
      </c>
      <c r="Y934" s="19" t="str">
        <f>IF([4]道具信息!Y934="","",[4]道具信息!Y934)</f>
        <v/>
      </c>
      <c r="Z934" s="19" t="str">
        <f>IF([4]道具信息!Z934="","",[4]道具信息!Z934)</f>
        <v/>
      </c>
    </row>
    <row r="935" spans="1:26" x14ac:dyDescent="0.15">
      <c r="A935" s="19" t="str">
        <f>IF([4]道具信息!A935="","",[4]道具信息!A935)</f>
        <v/>
      </c>
      <c r="B935" s="19" t="str">
        <f>IF([4]道具信息!B935="","",[4]道具信息!B935)</f>
        <v/>
      </c>
      <c r="C935" s="19" t="str">
        <f>IF([4]道具信息!C935="","",[4]道具信息!C935)</f>
        <v/>
      </c>
      <c r="D935" s="19" t="str">
        <f>IF([4]道具信息!D935="","",[4]道具信息!D935)</f>
        <v/>
      </c>
      <c r="E935" s="19" t="str">
        <f>IF([4]道具信息!E935="","",[4]道具信息!E935)</f>
        <v/>
      </c>
      <c r="F935" s="19" t="str">
        <f>IF([4]道具信息!F935="","",[4]道具信息!F935)</f>
        <v/>
      </c>
      <c r="G935" s="19" t="str">
        <f>IF([4]道具信息!G935="","",[4]道具信息!G935)</f>
        <v/>
      </c>
      <c r="H935" s="19" t="str">
        <f>IF([4]道具信息!H935="","",[4]道具信息!H935)</f>
        <v/>
      </c>
      <c r="I935" s="19" t="str">
        <f>IF([4]道具信息!I935="","",[4]道具信息!I935)</f>
        <v/>
      </c>
      <c r="J935" s="19" t="str">
        <f>IF([4]道具信息!J935="","",[4]道具信息!J935)</f>
        <v/>
      </c>
      <c r="K935" s="19" t="str">
        <f>IF([4]道具信息!K935="","",[4]道具信息!K935)</f>
        <v/>
      </c>
      <c r="L935" s="19" t="str">
        <f>IF([4]道具信息!L935="","",[4]道具信息!L935)</f>
        <v/>
      </c>
      <c r="M935" s="19" t="str">
        <f>IF([4]道具信息!M935="","",[4]道具信息!M935)</f>
        <v/>
      </c>
      <c r="N935" s="19" t="str">
        <f>IF([4]道具信息!N935="","",[4]道具信息!N935)</f>
        <v/>
      </c>
      <c r="O935" s="19" t="str">
        <f>IF([4]道具信息!O935="","",[4]道具信息!O935)</f>
        <v/>
      </c>
      <c r="P935" s="19" t="str">
        <f>IF([4]道具信息!P935="","",[4]道具信息!P935)</f>
        <v/>
      </c>
      <c r="Q935" s="19" t="str">
        <f>IF([4]道具信息!Q935="","",[4]道具信息!Q935)</f>
        <v/>
      </c>
      <c r="R935" s="19" t="str">
        <f>IF([4]道具信息!R935="","",[4]道具信息!R935)</f>
        <v/>
      </c>
      <c r="S935" s="19" t="str">
        <f>IF([4]道具信息!S935="","",[4]道具信息!S935)</f>
        <v/>
      </c>
      <c r="T935" s="19" t="str">
        <f>IF([4]道具信息!T935="","",[4]道具信息!T935)</f>
        <v/>
      </c>
      <c r="U935" s="19" t="str">
        <f>IF([4]道具信息!U935="","",[4]道具信息!U935)</f>
        <v/>
      </c>
      <c r="V935" s="19" t="str">
        <f>IF([4]道具信息!V935="","",[4]道具信息!V935)</f>
        <v/>
      </c>
      <c r="W935" s="19" t="str">
        <f>IF([4]道具信息!W935="","",[4]道具信息!W935)</f>
        <v/>
      </c>
      <c r="X935" s="19" t="str">
        <f>IF([4]道具信息!X935="","",[4]道具信息!X935)</f>
        <v/>
      </c>
      <c r="Y935" s="19" t="str">
        <f>IF([4]道具信息!Y935="","",[4]道具信息!Y935)</f>
        <v/>
      </c>
      <c r="Z935" s="19" t="str">
        <f>IF([4]道具信息!Z935="","",[4]道具信息!Z935)</f>
        <v/>
      </c>
    </row>
    <row r="936" spans="1:26" x14ac:dyDescent="0.15">
      <c r="A936" s="19" t="str">
        <f>IF([4]道具信息!A936="","",[4]道具信息!A936)</f>
        <v/>
      </c>
      <c r="B936" s="19" t="str">
        <f>IF([4]道具信息!B936="","",[4]道具信息!B936)</f>
        <v/>
      </c>
      <c r="C936" s="19" t="str">
        <f>IF([4]道具信息!C936="","",[4]道具信息!C936)</f>
        <v/>
      </c>
      <c r="D936" s="19" t="str">
        <f>IF([4]道具信息!D936="","",[4]道具信息!D936)</f>
        <v/>
      </c>
      <c r="E936" s="19" t="str">
        <f>IF([4]道具信息!E936="","",[4]道具信息!E936)</f>
        <v/>
      </c>
      <c r="F936" s="19" t="str">
        <f>IF([4]道具信息!F936="","",[4]道具信息!F936)</f>
        <v/>
      </c>
      <c r="G936" s="19" t="str">
        <f>IF([4]道具信息!G936="","",[4]道具信息!G936)</f>
        <v/>
      </c>
      <c r="H936" s="19" t="str">
        <f>IF([4]道具信息!H936="","",[4]道具信息!H936)</f>
        <v/>
      </c>
      <c r="I936" s="19" t="str">
        <f>IF([4]道具信息!I936="","",[4]道具信息!I936)</f>
        <v/>
      </c>
      <c r="J936" s="19" t="str">
        <f>IF([4]道具信息!J936="","",[4]道具信息!J936)</f>
        <v/>
      </c>
      <c r="K936" s="19" t="str">
        <f>IF([4]道具信息!K936="","",[4]道具信息!K936)</f>
        <v/>
      </c>
      <c r="L936" s="19" t="str">
        <f>IF([4]道具信息!L936="","",[4]道具信息!L936)</f>
        <v/>
      </c>
      <c r="M936" s="19" t="str">
        <f>IF([4]道具信息!M936="","",[4]道具信息!M936)</f>
        <v/>
      </c>
      <c r="N936" s="19" t="str">
        <f>IF([4]道具信息!N936="","",[4]道具信息!N936)</f>
        <v/>
      </c>
      <c r="O936" s="19" t="str">
        <f>IF([4]道具信息!O936="","",[4]道具信息!O936)</f>
        <v/>
      </c>
      <c r="P936" s="19" t="str">
        <f>IF([4]道具信息!P936="","",[4]道具信息!P936)</f>
        <v/>
      </c>
      <c r="Q936" s="19" t="str">
        <f>IF([4]道具信息!Q936="","",[4]道具信息!Q936)</f>
        <v/>
      </c>
      <c r="R936" s="19" t="str">
        <f>IF([4]道具信息!R936="","",[4]道具信息!R936)</f>
        <v/>
      </c>
      <c r="S936" s="19" t="str">
        <f>IF([4]道具信息!S936="","",[4]道具信息!S936)</f>
        <v/>
      </c>
      <c r="T936" s="19" t="str">
        <f>IF([4]道具信息!T936="","",[4]道具信息!T936)</f>
        <v/>
      </c>
      <c r="U936" s="19" t="str">
        <f>IF([4]道具信息!U936="","",[4]道具信息!U936)</f>
        <v/>
      </c>
      <c r="V936" s="19" t="str">
        <f>IF([4]道具信息!V936="","",[4]道具信息!V936)</f>
        <v/>
      </c>
      <c r="W936" s="19" t="str">
        <f>IF([4]道具信息!W936="","",[4]道具信息!W936)</f>
        <v/>
      </c>
      <c r="X936" s="19" t="str">
        <f>IF([4]道具信息!X936="","",[4]道具信息!X936)</f>
        <v/>
      </c>
      <c r="Y936" s="19" t="str">
        <f>IF([4]道具信息!Y936="","",[4]道具信息!Y936)</f>
        <v/>
      </c>
      <c r="Z936" s="19" t="str">
        <f>IF([4]道具信息!Z936="","",[4]道具信息!Z936)</f>
        <v/>
      </c>
    </row>
    <row r="937" spans="1:26" x14ac:dyDescent="0.15">
      <c r="A937" s="19" t="str">
        <f>IF([4]道具信息!A937="","",[4]道具信息!A937)</f>
        <v/>
      </c>
      <c r="B937" s="19" t="str">
        <f>IF([4]道具信息!B937="","",[4]道具信息!B937)</f>
        <v/>
      </c>
      <c r="C937" s="19" t="str">
        <f>IF([4]道具信息!C937="","",[4]道具信息!C937)</f>
        <v/>
      </c>
      <c r="D937" s="19" t="str">
        <f>IF([4]道具信息!D937="","",[4]道具信息!D937)</f>
        <v/>
      </c>
      <c r="E937" s="19" t="str">
        <f>IF([4]道具信息!E937="","",[4]道具信息!E937)</f>
        <v/>
      </c>
      <c r="F937" s="19" t="str">
        <f>IF([4]道具信息!F937="","",[4]道具信息!F937)</f>
        <v/>
      </c>
      <c r="G937" s="19" t="str">
        <f>IF([4]道具信息!G937="","",[4]道具信息!G937)</f>
        <v/>
      </c>
      <c r="H937" s="19" t="str">
        <f>IF([4]道具信息!H937="","",[4]道具信息!H937)</f>
        <v/>
      </c>
      <c r="I937" s="19" t="str">
        <f>IF([4]道具信息!I937="","",[4]道具信息!I937)</f>
        <v/>
      </c>
      <c r="J937" s="19" t="str">
        <f>IF([4]道具信息!J937="","",[4]道具信息!J937)</f>
        <v/>
      </c>
      <c r="K937" s="19" t="str">
        <f>IF([4]道具信息!K937="","",[4]道具信息!K937)</f>
        <v/>
      </c>
      <c r="L937" s="19" t="str">
        <f>IF([4]道具信息!L937="","",[4]道具信息!L937)</f>
        <v/>
      </c>
      <c r="M937" s="19" t="str">
        <f>IF([4]道具信息!M937="","",[4]道具信息!M937)</f>
        <v/>
      </c>
      <c r="N937" s="19" t="str">
        <f>IF([4]道具信息!N937="","",[4]道具信息!N937)</f>
        <v/>
      </c>
      <c r="O937" s="19" t="str">
        <f>IF([4]道具信息!O937="","",[4]道具信息!O937)</f>
        <v/>
      </c>
      <c r="P937" s="19" t="str">
        <f>IF([4]道具信息!P937="","",[4]道具信息!P937)</f>
        <v/>
      </c>
      <c r="Q937" s="19" t="str">
        <f>IF([4]道具信息!Q937="","",[4]道具信息!Q937)</f>
        <v/>
      </c>
      <c r="R937" s="19" t="str">
        <f>IF([4]道具信息!R937="","",[4]道具信息!R937)</f>
        <v/>
      </c>
      <c r="S937" s="19" t="str">
        <f>IF([4]道具信息!S937="","",[4]道具信息!S937)</f>
        <v/>
      </c>
      <c r="T937" s="19" t="str">
        <f>IF([4]道具信息!T937="","",[4]道具信息!T937)</f>
        <v/>
      </c>
      <c r="U937" s="19" t="str">
        <f>IF([4]道具信息!U937="","",[4]道具信息!U937)</f>
        <v/>
      </c>
      <c r="V937" s="19" t="str">
        <f>IF([4]道具信息!V937="","",[4]道具信息!V937)</f>
        <v/>
      </c>
      <c r="W937" s="19" t="str">
        <f>IF([4]道具信息!W937="","",[4]道具信息!W937)</f>
        <v/>
      </c>
      <c r="X937" s="19" t="str">
        <f>IF([4]道具信息!X937="","",[4]道具信息!X937)</f>
        <v/>
      </c>
      <c r="Y937" s="19" t="str">
        <f>IF([4]道具信息!Y937="","",[4]道具信息!Y937)</f>
        <v/>
      </c>
      <c r="Z937" s="19" t="str">
        <f>IF([4]道具信息!Z937="","",[4]道具信息!Z937)</f>
        <v/>
      </c>
    </row>
    <row r="938" spans="1:26" x14ac:dyDescent="0.15">
      <c r="A938" s="19" t="str">
        <f>IF([4]道具信息!A938="","",[4]道具信息!A938)</f>
        <v/>
      </c>
      <c r="B938" s="19" t="str">
        <f>IF([4]道具信息!B938="","",[4]道具信息!B938)</f>
        <v/>
      </c>
      <c r="C938" s="19" t="str">
        <f>IF([4]道具信息!C938="","",[4]道具信息!C938)</f>
        <v/>
      </c>
      <c r="D938" s="19" t="str">
        <f>IF([4]道具信息!D938="","",[4]道具信息!D938)</f>
        <v/>
      </c>
      <c r="E938" s="19" t="str">
        <f>IF([4]道具信息!E938="","",[4]道具信息!E938)</f>
        <v/>
      </c>
      <c r="F938" s="19" t="str">
        <f>IF([4]道具信息!F938="","",[4]道具信息!F938)</f>
        <v/>
      </c>
      <c r="G938" s="19" t="str">
        <f>IF([4]道具信息!G938="","",[4]道具信息!G938)</f>
        <v/>
      </c>
      <c r="H938" s="19" t="str">
        <f>IF([4]道具信息!H938="","",[4]道具信息!H938)</f>
        <v/>
      </c>
      <c r="I938" s="19" t="str">
        <f>IF([4]道具信息!I938="","",[4]道具信息!I938)</f>
        <v/>
      </c>
      <c r="J938" s="19" t="str">
        <f>IF([4]道具信息!J938="","",[4]道具信息!J938)</f>
        <v/>
      </c>
      <c r="K938" s="19" t="str">
        <f>IF([4]道具信息!K938="","",[4]道具信息!K938)</f>
        <v/>
      </c>
      <c r="L938" s="19" t="str">
        <f>IF([4]道具信息!L938="","",[4]道具信息!L938)</f>
        <v/>
      </c>
      <c r="M938" s="19" t="str">
        <f>IF([4]道具信息!M938="","",[4]道具信息!M938)</f>
        <v/>
      </c>
      <c r="N938" s="19" t="str">
        <f>IF([4]道具信息!N938="","",[4]道具信息!N938)</f>
        <v/>
      </c>
      <c r="O938" s="19" t="str">
        <f>IF([4]道具信息!O938="","",[4]道具信息!O938)</f>
        <v/>
      </c>
      <c r="P938" s="19" t="str">
        <f>IF([4]道具信息!P938="","",[4]道具信息!P938)</f>
        <v/>
      </c>
      <c r="Q938" s="19" t="str">
        <f>IF([4]道具信息!Q938="","",[4]道具信息!Q938)</f>
        <v/>
      </c>
      <c r="R938" s="19" t="str">
        <f>IF([4]道具信息!R938="","",[4]道具信息!R938)</f>
        <v/>
      </c>
      <c r="S938" s="19" t="str">
        <f>IF([4]道具信息!S938="","",[4]道具信息!S938)</f>
        <v/>
      </c>
      <c r="T938" s="19" t="str">
        <f>IF([4]道具信息!T938="","",[4]道具信息!T938)</f>
        <v/>
      </c>
      <c r="U938" s="19" t="str">
        <f>IF([4]道具信息!U938="","",[4]道具信息!U938)</f>
        <v/>
      </c>
      <c r="V938" s="19" t="str">
        <f>IF([4]道具信息!V938="","",[4]道具信息!V938)</f>
        <v/>
      </c>
      <c r="W938" s="19" t="str">
        <f>IF([4]道具信息!W938="","",[4]道具信息!W938)</f>
        <v/>
      </c>
      <c r="X938" s="19" t="str">
        <f>IF([4]道具信息!X938="","",[4]道具信息!X938)</f>
        <v/>
      </c>
      <c r="Y938" s="19" t="str">
        <f>IF([4]道具信息!Y938="","",[4]道具信息!Y938)</f>
        <v/>
      </c>
      <c r="Z938" s="19" t="str">
        <f>IF([4]道具信息!Z938="","",[4]道具信息!Z938)</f>
        <v/>
      </c>
    </row>
    <row r="939" spans="1:26" x14ac:dyDescent="0.15">
      <c r="A939" s="19" t="str">
        <f>IF([4]道具信息!A939="","",[4]道具信息!A939)</f>
        <v/>
      </c>
      <c r="B939" s="19" t="str">
        <f>IF([4]道具信息!B939="","",[4]道具信息!B939)</f>
        <v/>
      </c>
      <c r="C939" s="19" t="str">
        <f>IF([4]道具信息!C939="","",[4]道具信息!C939)</f>
        <v/>
      </c>
      <c r="D939" s="19" t="str">
        <f>IF([4]道具信息!D939="","",[4]道具信息!D939)</f>
        <v/>
      </c>
      <c r="E939" s="19" t="str">
        <f>IF([4]道具信息!E939="","",[4]道具信息!E939)</f>
        <v/>
      </c>
      <c r="F939" s="19" t="str">
        <f>IF([4]道具信息!F939="","",[4]道具信息!F939)</f>
        <v/>
      </c>
      <c r="G939" s="19" t="str">
        <f>IF([4]道具信息!G939="","",[4]道具信息!G939)</f>
        <v/>
      </c>
      <c r="H939" s="19" t="str">
        <f>IF([4]道具信息!H939="","",[4]道具信息!H939)</f>
        <v/>
      </c>
      <c r="I939" s="19" t="str">
        <f>IF([4]道具信息!I939="","",[4]道具信息!I939)</f>
        <v/>
      </c>
      <c r="J939" s="19" t="str">
        <f>IF([4]道具信息!J939="","",[4]道具信息!J939)</f>
        <v/>
      </c>
      <c r="K939" s="19" t="str">
        <f>IF([4]道具信息!K939="","",[4]道具信息!K939)</f>
        <v/>
      </c>
      <c r="L939" s="19" t="str">
        <f>IF([4]道具信息!L939="","",[4]道具信息!L939)</f>
        <v/>
      </c>
      <c r="M939" s="19" t="str">
        <f>IF([4]道具信息!M939="","",[4]道具信息!M939)</f>
        <v/>
      </c>
      <c r="N939" s="19" t="str">
        <f>IF([4]道具信息!N939="","",[4]道具信息!N939)</f>
        <v/>
      </c>
      <c r="O939" s="19" t="str">
        <f>IF([4]道具信息!O939="","",[4]道具信息!O939)</f>
        <v/>
      </c>
      <c r="P939" s="19" t="str">
        <f>IF([4]道具信息!P939="","",[4]道具信息!P939)</f>
        <v/>
      </c>
      <c r="Q939" s="19" t="str">
        <f>IF([4]道具信息!Q939="","",[4]道具信息!Q939)</f>
        <v/>
      </c>
      <c r="R939" s="19" t="str">
        <f>IF([4]道具信息!R939="","",[4]道具信息!R939)</f>
        <v/>
      </c>
      <c r="S939" s="19" t="str">
        <f>IF([4]道具信息!S939="","",[4]道具信息!S939)</f>
        <v/>
      </c>
      <c r="T939" s="19" t="str">
        <f>IF([4]道具信息!T939="","",[4]道具信息!T939)</f>
        <v/>
      </c>
      <c r="U939" s="19" t="str">
        <f>IF([4]道具信息!U939="","",[4]道具信息!U939)</f>
        <v/>
      </c>
      <c r="V939" s="19" t="str">
        <f>IF([4]道具信息!V939="","",[4]道具信息!V939)</f>
        <v/>
      </c>
      <c r="W939" s="19" t="str">
        <f>IF([4]道具信息!W939="","",[4]道具信息!W939)</f>
        <v/>
      </c>
      <c r="X939" s="19" t="str">
        <f>IF([4]道具信息!X939="","",[4]道具信息!X939)</f>
        <v/>
      </c>
      <c r="Y939" s="19" t="str">
        <f>IF([4]道具信息!Y939="","",[4]道具信息!Y939)</f>
        <v/>
      </c>
      <c r="Z939" s="19" t="str">
        <f>IF([4]道具信息!Z939="","",[4]道具信息!Z939)</f>
        <v/>
      </c>
    </row>
    <row r="940" spans="1:26" x14ac:dyDescent="0.15">
      <c r="A940" s="19" t="str">
        <f>IF([4]道具信息!A940="","",[4]道具信息!A940)</f>
        <v/>
      </c>
      <c r="B940" s="19" t="str">
        <f>IF([4]道具信息!B940="","",[4]道具信息!B940)</f>
        <v/>
      </c>
      <c r="C940" s="19" t="str">
        <f>IF([4]道具信息!C940="","",[4]道具信息!C940)</f>
        <v/>
      </c>
      <c r="D940" s="19" t="str">
        <f>IF([4]道具信息!D940="","",[4]道具信息!D940)</f>
        <v/>
      </c>
      <c r="E940" s="19" t="str">
        <f>IF([4]道具信息!E940="","",[4]道具信息!E940)</f>
        <v/>
      </c>
      <c r="F940" s="19" t="str">
        <f>IF([4]道具信息!F940="","",[4]道具信息!F940)</f>
        <v/>
      </c>
      <c r="G940" s="19" t="str">
        <f>IF([4]道具信息!G940="","",[4]道具信息!G940)</f>
        <v/>
      </c>
      <c r="H940" s="19" t="str">
        <f>IF([4]道具信息!H940="","",[4]道具信息!H940)</f>
        <v/>
      </c>
      <c r="I940" s="19" t="str">
        <f>IF([4]道具信息!I940="","",[4]道具信息!I940)</f>
        <v/>
      </c>
      <c r="J940" s="19" t="str">
        <f>IF([4]道具信息!J940="","",[4]道具信息!J940)</f>
        <v/>
      </c>
      <c r="K940" s="19" t="str">
        <f>IF([4]道具信息!K940="","",[4]道具信息!K940)</f>
        <v/>
      </c>
      <c r="L940" s="19" t="str">
        <f>IF([4]道具信息!L940="","",[4]道具信息!L940)</f>
        <v/>
      </c>
      <c r="M940" s="19" t="str">
        <f>IF([4]道具信息!M940="","",[4]道具信息!M940)</f>
        <v/>
      </c>
      <c r="N940" s="19" t="str">
        <f>IF([4]道具信息!N940="","",[4]道具信息!N940)</f>
        <v/>
      </c>
      <c r="O940" s="19" t="str">
        <f>IF([4]道具信息!O940="","",[4]道具信息!O940)</f>
        <v/>
      </c>
      <c r="P940" s="19" t="str">
        <f>IF([4]道具信息!P940="","",[4]道具信息!P940)</f>
        <v/>
      </c>
      <c r="Q940" s="19" t="str">
        <f>IF([4]道具信息!Q940="","",[4]道具信息!Q940)</f>
        <v/>
      </c>
      <c r="R940" s="19" t="str">
        <f>IF([4]道具信息!R940="","",[4]道具信息!R940)</f>
        <v/>
      </c>
      <c r="S940" s="19" t="str">
        <f>IF([4]道具信息!S940="","",[4]道具信息!S940)</f>
        <v/>
      </c>
      <c r="T940" s="19" t="str">
        <f>IF([4]道具信息!T940="","",[4]道具信息!T940)</f>
        <v/>
      </c>
      <c r="U940" s="19" t="str">
        <f>IF([4]道具信息!U940="","",[4]道具信息!U940)</f>
        <v/>
      </c>
      <c r="V940" s="19" t="str">
        <f>IF([4]道具信息!V940="","",[4]道具信息!V940)</f>
        <v/>
      </c>
      <c r="W940" s="19" t="str">
        <f>IF([4]道具信息!W940="","",[4]道具信息!W940)</f>
        <v/>
      </c>
      <c r="X940" s="19" t="str">
        <f>IF([4]道具信息!X940="","",[4]道具信息!X940)</f>
        <v/>
      </c>
      <c r="Y940" s="19" t="str">
        <f>IF([4]道具信息!Y940="","",[4]道具信息!Y940)</f>
        <v/>
      </c>
      <c r="Z940" s="19" t="str">
        <f>IF([4]道具信息!Z940="","",[4]道具信息!Z940)</f>
        <v/>
      </c>
    </row>
    <row r="941" spans="1:26" x14ac:dyDescent="0.15">
      <c r="A941" s="19" t="str">
        <f>IF([4]道具信息!A941="","",[4]道具信息!A941)</f>
        <v/>
      </c>
      <c r="B941" s="19" t="str">
        <f>IF([4]道具信息!B941="","",[4]道具信息!B941)</f>
        <v/>
      </c>
      <c r="C941" s="19" t="str">
        <f>IF([4]道具信息!C941="","",[4]道具信息!C941)</f>
        <v/>
      </c>
      <c r="D941" s="19" t="str">
        <f>IF([4]道具信息!D941="","",[4]道具信息!D941)</f>
        <v/>
      </c>
      <c r="E941" s="19" t="str">
        <f>IF([4]道具信息!E941="","",[4]道具信息!E941)</f>
        <v/>
      </c>
      <c r="F941" s="19" t="str">
        <f>IF([4]道具信息!F941="","",[4]道具信息!F941)</f>
        <v/>
      </c>
      <c r="G941" s="19" t="str">
        <f>IF([4]道具信息!G941="","",[4]道具信息!G941)</f>
        <v/>
      </c>
      <c r="H941" s="19" t="str">
        <f>IF([4]道具信息!H941="","",[4]道具信息!H941)</f>
        <v/>
      </c>
      <c r="I941" s="19" t="str">
        <f>IF([4]道具信息!I941="","",[4]道具信息!I941)</f>
        <v/>
      </c>
      <c r="J941" s="19" t="str">
        <f>IF([4]道具信息!J941="","",[4]道具信息!J941)</f>
        <v/>
      </c>
      <c r="K941" s="19" t="str">
        <f>IF([4]道具信息!K941="","",[4]道具信息!K941)</f>
        <v/>
      </c>
      <c r="L941" s="19" t="str">
        <f>IF([4]道具信息!L941="","",[4]道具信息!L941)</f>
        <v/>
      </c>
      <c r="M941" s="19" t="str">
        <f>IF([4]道具信息!M941="","",[4]道具信息!M941)</f>
        <v/>
      </c>
      <c r="N941" s="19" t="str">
        <f>IF([4]道具信息!N941="","",[4]道具信息!N941)</f>
        <v/>
      </c>
      <c r="O941" s="19" t="str">
        <f>IF([4]道具信息!O941="","",[4]道具信息!O941)</f>
        <v/>
      </c>
      <c r="P941" s="19" t="str">
        <f>IF([4]道具信息!P941="","",[4]道具信息!P941)</f>
        <v/>
      </c>
      <c r="Q941" s="19" t="str">
        <f>IF([4]道具信息!Q941="","",[4]道具信息!Q941)</f>
        <v/>
      </c>
      <c r="R941" s="19" t="str">
        <f>IF([4]道具信息!R941="","",[4]道具信息!R941)</f>
        <v/>
      </c>
      <c r="S941" s="19" t="str">
        <f>IF([4]道具信息!S941="","",[4]道具信息!S941)</f>
        <v/>
      </c>
      <c r="T941" s="19" t="str">
        <f>IF([4]道具信息!T941="","",[4]道具信息!T941)</f>
        <v/>
      </c>
      <c r="U941" s="19" t="str">
        <f>IF([4]道具信息!U941="","",[4]道具信息!U941)</f>
        <v/>
      </c>
      <c r="V941" s="19" t="str">
        <f>IF([4]道具信息!V941="","",[4]道具信息!V941)</f>
        <v/>
      </c>
      <c r="W941" s="19" t="str">
        <f>IF([4]道具信息!W941="","",[4]道具信息!W941)</f>
        <v/>
      </c>
      <c r="X941" s="19" t="str">
        <f>IF([4]道具信息!X941="","",[4]道具信息!X941)</f>
        <v/>
      </c>
      <c r="Y941" s="19" t="str">
        <f>IF([4]道具信息!Y941="","",[4]道具信息!Y941)</f>
        <v/>
      </c>
      <c r="Z941" s="19" t="str">
        <f>IF([4]道具信息!Z941="","",[4]道具信息!Z941)</f>
        <v/>
      </c>
    </row>
    <row r="942" spans="1:26" x14ac:dyDescent="0.15">
      <c r="A942" s="19" t="str">
        <f>IF([4]道具信息!A942="","",[4]道具信息!A942)</f>
        <v/>
      </c>
      <c r="B942" s="19" t="str">
        <f>IF([4]道具信息!B942="","",[4]道具信息!B942)</f>
        <v/>
      </c>
      <c r="C942" s="19" t="str">
        <f>IF([4]道具信息!C942="","",[4]道具信息!C942)</f>
        <v/>
      </c>
      <c r="D942" s="19" t="str">
        <f>IF([4]道具信息!D942="","",[4]道具信息!D942)</f>
        <v/>
      </c>
      <c r="E942" s="19" t="str">
        <f>IF([4]道具信息!E942="","",[4]道具信息!E942)</f>
        <v/>
      </c>
      <c r="F942" s="19" t="str">
        <f>IF([4]道具信息!F942="","",[4]道具信息!F942)</f>
        <v/>
      </c>
      <c r="G942" s="19" t="str">
        <f>IF([4]道具信息!G942="","",[4]道具信息!G942)</f>
        <v/>
      </c>
      <c r="H942" s="19" t="str">
        <f>IF([4]道具信息!H942="","",[4]道具信息!H942)</f>
        <v/>
      </c>
      <c r="I942" s="19" t="str">
        <f>IF([4]道具信息!I942="","",[4]道具信息!I942)</f>
        <v/>
      </c>
      <c r="J942" s="19" t="str">
        <f>IF([4]道具信息!J942="","",[4]道具信息!J942)</f>
        <v/>
      </c>
      <c r="K942" s="19" t="str">
        <f>IF([4]道具信息!K942="","",[4]道具信息!K942)</f>
        <v/>
      </c>
      <c r="L942" s="19" t="str">
        <f>IF([4]道具信息!L942="","",[4]道具信息!L942)</f>
        <v/>
      </c>
      <c r="M942" s="19" t="str">
        <f>IF([4]道具信息!M942="","",[4]道具信息!M942)</f>
        <v/>
      </c>
      <c r="N942" s="19" t="str">
        <f>IF([4]道具信息!N942="","",[4]道具信息!N942)</f>
        <v/>
      </c>
      <c r="O942" s="19" t="str">
        <f>IF([4]道具信息!O942="","",[4]道具信息!O942)</f>
        <v/>
      </c>
      <c r="P942" s="19" t="str">
        <f>IF([4]道具信息!P942="","",[4]道具信息!P942)</f>
        <v/>
      </c>
      <c r="Q942" s="19" t="str">
        <f>IF([4]道具信息!Q942="","",[4]道具信息!Q942)</f>
        <v/>
      </c>
      <c r="R942" s="19" t="str">
        <f>IF([4]道具信息!R942="","",[4]道具信息!R942)</f>
        <v/>
      </c>
      <c r="S942" s="19" t="str">
        <f>IF([4]道具信息!S942="","",[4]道具信息!S942)</f>
        <v/>
      </c>
      <c r="T942" s="19" t="str">
        <f>IF([4]道具信息!T942="","",[4]道具信息!T942)</f>
        <v/>
      </c>
      <c r="U942" s="19" t="str">
        <f>IF([4]道具信息!U942="","",[4]道具信息!U942)</f>
        <v/>
      </c>
      <c r="V942" s="19" t="str">
        <f>IF([4]道具信息!V942="","",[4]道具信息!V942)</f>
        <v/>
      </c>
      <c r="W942" s="19" t="str">
        <f>IF([4]道具信息!W942="","",[4]道具信息!W942)</f>
        <v/>
      </c>
      <c r="X942" s="19" t="str">
        <f>IF([4]道具信息!X942="","",[4]道具信息!X942)</f>
        <v/>
      </c>
      <c r="Y942" s="19" t="str">
        <f>IF([4]道具信息!Y942="","",[4]道具信息!Y942)</f>
        <v/>
      </c>
      <c r="Z942" s="19" t="str">
        <f>IF([4]道具信息!Z942="","",[4]道具信息!Z942)</f>
        <v/>
      </c>
    </row>
    <row r="943" spans="1:26" x14ac:dyDescent="0.15">
      <c r="A943" s="19" t="str">
        <f>IF([4]道具信息!A943="","",[4]道具信息!A943)</f>
        <v/>
      </c>
      <c r="B943" s="19" t="str">
        <f>IF([4]道具信息!B943="","",[4]道具信息!B943)</f>
        <v/>
      </c>
      <c r="C943" s="19" t="str">
        <f>IF([4]道具信息!C943="","",[4]道具信息!C943)</f>
        <v/>
      </c>
      <c r="D943" s="19" t="str">
        <f>IF([4]道具信息!D943="","",[4]道具信息!D943)</f>
        <v/>
      </c>
      <c r="E943" s="19" t="str">
        <f>IF([4]道具信息!E943="","",[4]道具信息!E943)</f>
        <v/>
      </c>
      <c r="F943" s="19" t="str">
        <f>IF([4]道具信息!F943="","",[4]道具信息!F943)</f>
        <v/>
      </c>
      <c r="G943" s="19" t="str">
        <f>IF([4]道具信息!G943="","",[4]道具信息!G943)</f>
        <v/>
      </c>
      <c r="H943" s="19" t="str">
        <f>IF([4]道具信息!H943="","",[4]道具信息!H943)</f>
        <v/>
      </c>
      <c r="I943" s="19" t="str">
        <f>IF([4]道具信息!I943="","",[4]道具信息!I943)</f>
        <v/>
      </c>
      <c r="J943" s="19" t="str">
        <f>IF([4]道具信息!J943="","",[4]道具信息!J943)</f>
        <v/>
      </c>
      <c r="K943" s="19" t="str">
        <f>IF([4]道具信息!K943="","",[4]道具信息!K943)</f>
        <v/>
      </c>
      <c r="L943" s="19" t="str">
        <f>IF([4]道具信息!L943="","",[4]道具信息!L943)</f>
        <v/>
      </c>
      <c r="M943" s="19" t="str">
        <f>IF([4]道具信息!M943="","",[4]道具信息!M943)</f>
        <v/>
      </c>
      <c r="N943" s="19" t="str">
        <f>IF([4]道具信息!N943="","",[4]道具信息!N943)</f>
        <v/>
      </c>
      <c r="O943" s="19" t="str">
        <f>IF([4]道具信息!O943="","",[4]道具信息!O943)</f>
        <v/>
      </c>
      <c r="P943" s="19" t="str">
        <f>IF([4]道具信息!P943="","",[4]道具信息!P943)</f>
        <v/>
      </c>
      <c r="Q943" s="19" t="str">
        <f>IF([4]道具信息!Q943="","",[4]道具信息!Q943)</f>
        <v/>
      </c>
      <c r="R943" s="19" t="str">
        <f>IF([4]道具信息!R943="","",[4]道具信息!R943)</f>
        <v/>
      </c>
      <c r="S943" s="19" t="str">
        <f>IF([4]道具信息!S943="","",[4]道具信息!S943)</f>
        <v/>
      </c>
      <c r="T943" s="19" t="str">
        <f>IF([4]道具信息!T943="","",[4]道具信息!T943)</f>
        <v/>
      </c>
      <c r="U943" s="19" t="str">
        <f>IF([4]道具信息!U943="","",[4]道具信息!U943)</f>
        <v/>
      </c>
      <c r="V943" s="19" t="str">
        <f>IF([4]道具信息!V943="","",[4]道具信息!V943)</f>
        <v/>
      </c>
      <c r="W943" s="19" t="str">
        <f>IF([4]道具信息!W943="","",[4]道具信息!W943)</f>
        <v/>
      </c>
      <c r="X943" s="19" t="str">
        <f>IF([4]道具信息!X943="","",[4]道具信息!X943)</f>
        <v/>
      </c>
      <c r="Y943" s="19" t="str">
        <f>IF([4]道具信息!Y943="","",[4]道具信息!Y943)</f>
        <v/>
      </c>
      <c r="Z943" s="19" t="str">
        <f>IF([4]道具信息!Z943="","",[4]道具信息!Z943)</f>
        <v/>
      </c>
    </row>
    <row r="944" spans="1:26" x14ac:dyDescent="0.15">
      <c r="A944" s="19" t="str">
        <f>IF([4]道具信息!A944="","",[4]道具信息!A944)</f>
        <v/>
      </c>
      <c r="B944" s="19" t="str">
        <f>IF([4]道具信息!B944="","",[4]道具信息!B944)</f>
        <v/>
      </c>
      <c r="C944" s="19" t="str">
        <f>IF([4]道具信息!C944="","",[4]道具信息!C944)</f>
        <v/>
      </c>
      <c r="D944" s="19" t="str">
        <f>IF([4]道具信息!D944="","",[4]道具信息!D944)</f>
        <v/>
      </c>
      <c r="E944" s="19" t="str">
        <f>IF([4]道具信息!E944="","",[4]道具信息!E944)</f>
        <v/>
      </c>
      <c r="F944" s="19" t="str">
        <f>IF([4]道具信息!F944="","",[4]道具信息!F944)</f>
        <v/>
      </c>
      <c r="G944" s="19" t="str">
        <f>IF([4]道具信息!G944="","",[4]道具信息!G944)</f>
        <v/>
      </c>
      <c r="H944" s="19" t="str">
        <f>IF([4]道具信息!H944="","",[4]道具信息!H944)</f>
        <v/>
      </c>
      <c r="I944" s="19" t="str">
        <f>IF([4]道具信息!I944="","",[4]道具信息!I944)</f>
        <v/>
      </c>
      <c r="J944" s="19" t="str">
        <f>IF([4]道具信息!J944="","",[4]道具信息!J944)</f>
        <v/>
      </c>
      <c r="K944" s="19" t="str">
        <f>IF([4]道具信息!K944="","",[4]道具信息!K944)</f>
        <v/>
      </c>
      <c r="L944" s="19" t="str">
        <f>IF([4]道具信息!L944="","",[4]道具信息!L944)</f>
        <v/>
      </c>
      <c r="M944" s="19" t="str">
        <f>IF([4]道具信息!M944="","",[4]道具信息!M944)</f>
        <v/>
      </c>
      <c r="N944" s="19" t="str">
        <f>IF([4]道具信息!N944="","",[4]道具信息!N944)</f>
        <v/>
      </c>
      <c r="O944" s="19" t="str">
        <f>IF([4]道具信息!O944="","",[4]道具信息!O944)</f>
        <v/>
      </c>
      <c r="P944" s="19" t="str">
        <f>IF([4]道具信息!P944="","",[4]道具信息!P944)</f>
        <v/>
      </c>
      <c r="Q944" s="19" t="str">
        <f>IF([4]道具信息!Q944="","",[4]道具信息!Q944)</f>
        <v/>
      </c>
      <c r="R944" s="19" t="str">
        <f>IF([4]道具信息!R944="","",[4]道具信息!R944)</f>
        <v/>
      </c>
      <c r="S944" s="19" t="str">
        <f>IF([4]道具信息!S944="","",[4]道具信息!S944)</f>
        <v/>
      </c>
      <c r="T944" s="19" t="str">
        <f>IF([4]道具信息!T944="","",[4]道具信息!T944)</f>
        <v/>
      </c>
      <c r="U944" s="19" t="str">
        <f>IF([4]道具信息!U944="","",[4]道具信息!U944)</f>
        <v/>
      </c>
      <c r="V944" s="19" t="str">
        <f>IF([4]道具信息!V944="","",[4]道具信息!V944)</f>
        <v/>
      </c>
      <c r="W944" s="19" t="str">
        <f>IF([4]道具信息!W944="","",[4]道具信息!W944)</f>
        <v/>
      </c>
      <c r="X944" s="19" t="str">
        <f>IF([4]道具信息!X944="","",[4]道具信息!X944)</f>
        <v/>
      </c>
      <c r="Y944" s="19" t="str">
        <f>IF([4]道具信息!Y944="","",[4]道具信息!Y944)</f>
        <v/>
      </c>
      <c r="Z944" s="19" t="str">
        <f>IF([4]道具信息!Z944="","",[4]道具信息!Z944)</f>
        <v/>
      </c>
    </row>
    <row r="945" spans="1:26" x14ac:dyDescent="0.15">
      <c r="A945" s="19" t="str">
        <f>IF([4]道具信息!A945="","",[4]道具信息!A945)</f>
        <v/>
      </c>
      <c r="B945" s="19" t="str">
        <f>IF([4]道具信息!B945="","",[4]道具信息!B945)</f>
        <v/>
      </c>
      <c r="C945" s="19" t="str">
        <f>IF([4]道具信息!C945="","",[4]道具信息!C945)</f>
        <v/>
      </c>
      <c r="D945" s="19" t="str">
        <f>IF([4]道具信息!D945="","",[4]道具信息!D945)</f>
        <v/>
      </c>
      <c r="E945" s="19" t="str">
        <f>IF([4]道具信息!E945="","",[4]道具信息!E945)</f>
        <v/>
      </c>
      <c r="F945" s="19" t="str">
        <f>IF([4]道具信息!F945="","",[4]道具信息!F945)</f>
        <v/>
      </c>
      <c r="G945" s="19" t="str">
        <f>IF([4]道具信息!G945="","",[4]道具信息!G945)</f>
        <v/>
      </c>
      <c r="H945" s="19" t="str">
        <f>IF([4]道具信息!H945="","",[4]道具信息!H945)</f>
        <v/>
      </c>
      <c r="I945" s="19" t="str">
        <f>IF([4]道具信息!I945="","",[4]道具信息!I945)</f>
        <v/>
      </c>
      <c r="J945" s="19" t="str">
        <f>IF([4]道具信息!J945="","",[4]道具信息!J945)</f>
        <v/>
      </c>
      <c r="K945" s="19" t="str">
        <f>IF([4]道具信息!K945="","",[4]道具信息!K945)</f>
        <v/>
      </c>
      <c r="L945" s="19" t="str">
        <f>IF([4]道具信息!L945="","",[4]道具信息!L945)</f>
        <v/>
      </c>
      <c r="M945" s="19" t="str">
        <f>IF([4]道具信息!M945="","",[4]道具信息!M945)</f>
        <v/>
      </c>
      <c r="N945" s="19" t="str">
        <f>IF([4]道具信息!N945="","",[4]道具信息!N945)</f>
        <v/>
      </c>
      <c r="O945" s="19" t="str">
        <f>IF([4]道具信息!O945="","",[4]道具信息!O945)</f>
        <v/>
      </c>
      <c r="P945" s="19" t="str">
        <f>IF([4]道具信息!P945="","",[4]道具信息!P945)</f>
        <v/>
      </c>
      <c r="Q945" s="19" t="str">
        <f>IF([4]道具信息!Q945="","",[4]道具信息!Q945)</f>
        <v/>
      </c>
      <c r="R945" s="19" t="str">
        <f>IF([4]道具信息!R945="","",[4]道具信息!R945)</f>
        <v/>
      </c>
      <c r="S945" s="19" t="str">
        <f>IF([4]道具信息!S945="","",[4]道具信息!S945)</f>
        <v/>
      </c>
      <c r="T945" s="19" t="str">
        <f>IF([4]道具信息!T945="","",[4]道具信息!T945)</f>
        <v/>
      </c>
      <c r="U945" s="19" t="str">
        <f>IF([4]道具信息!U945="","",[4]道具信息!U945)</f>
        <v/>
      </c>
      <c r="V945" s="19" t="str">
        <f>IF([4]道具信息!V945="","",[4]道具信息!V945)</f>
        <v/>
      </c>
      <c r="W945" s="19" t="str">
        <f>IF([4]道具信息!W945="","",[4]道具信息!W945)</f>
        <v/>
      </c>
      <c r="X945" s="19" t="str">
        <f>IF([4]道具信息!X945="","",[4]道具信息!X945)</f>
        <v/>
      </c>
      <c r="Y945" s="19" t="str">
        <f>IF([4]道具信息!Y945="","",[4]道具信息!Y945)</f>
        <v/>
      </c>
      <c r="Z945" s="19" t="str">
        <f>IF([4]道具信息!Z945="","",[4]道具信息!Z945)</f>
        <v/>
      </c>
    </row>
    <row r="946" spans="1:26" x14ac:dyDescent="0.15">
      <c r="A946" s="19" t="str">
        <f>IF([4]道具信息!A946="","",[4]道具信息!A946)</f>
        <v/>
      </c>
      <c r="B946" s="19" t="str">
        <f>IF([4]道具信息!B946="","",[4]道具信息!B946)</f>
        <v/>
      </c>
      <c r="C946" s="19" t="str">
        <f>IF([4]道具信息!C946="","",[4]道具信息!C946)</f>
        <v/>
      </c>
      <c r="D946" s="19" t="str">
        <f>IF([4]道具信息!D946="","",[4]道具信息!D946)</f>
        <v/>
      </c>
      <c r="E946" s="19" t="str">
        <f>IF([4]道具信息!E946="","",[4]道具信息!E946)</f>
        <v/>
      </c>
      <c r="F946" s="19" t="str">
        <f>IF([4]道具信息!F946="","",[4]道具信息!F946)</f>
        <v/>
      </c>
      <c r="G946" s="19" t="str">
        <f>IF([4]道具信息!G946="","",[4]道具信息!G946)</f>
        <v/>
      </c>
      <c r="H946" s="19" t="str">
        <f>IF([4]道具信息!H946="","",[4]道具信息!H946)</f>
        <v/>
      </c>
      <c r="I946" s="19" t="str">
        <f>IF([4]道具信息!I946="","",[4]道具信息!I946)</f>
        <v/>
      </c>
      <c r="J946" s="19" t="str">
        <f>IF([4]道具信息!J946="","",[4]道具信息!J946)</f>
        <v/>
      </c>
      <c r="K946" s="19" t="str">
        <f>IF([4]道具信息!K946="","",[4]道具信息!K946)</f>
        <v/>
      </c>
      <c r="L946" s="19" t="str">
        <f>IF([4]道具信息!L946="","",[4]道具信息!L946)</f>
        <v/>
      </c>
      <c r="M946" s="19" t="str">
        <f>IF([4]道具信息!M946="","",[4]道具信息!M946)</f>
        <v/>
      </c>
      <c r="N946" s="19" t="str">
        <f>IF([4]道具信息!N946="","",[4]道具信息!N946)</f>
        <v/>
      </c>
      <c r="O946" s="19" t="str">
        <f>IF([4]道具信息!O946="","",[4]道具信息!O946)</f>
        <v/>
      </c>
      <c r="P946" s="19" t="str">
        <f>IF([4]道具信息!P946="","",[4]道具信息!P946)</f>
        <v/>
      </c>
      <c r="Q946" s="19" t="str">
        <f>IF([4]道具信息!Q946="","",[4]道具信息!Q946)</f>
        <v/>
      </c>
      <c r="R946" s="19" t="str">
        <f>IF([4]道具信息!R946="","",[4]道具信息!R946)</f>
        <v/>
      </c>
      <c r="S946" s="19" t="str">
        <f>IF([4]道具信息!S946="","",[4]道具信息!S946)</f>
        <v/>
      </c>
      <c r="T946" s="19" t="str">
        <f>IF([4]道具信息!T946="","",[4]道具信息!T946)</f>
        <v/>
      </c>
      <c r="U946" s="19" t="str">
        <f>IF([4]道具信息!U946="","",[4]道具信息!U946)</f>
        <v/>
      </c>
      <c r="V946" s="19" t="str">
        <f>IF([4]道具信息!V946="","",[4]道具信息!V946)</f>
        <v/>
      </c>
      <c r="W946" s="19" t="str">
        <f>IF([4]道具信息!W946="","",[4]道具信息!W946)</f>
        <v/>
      </c>
      <c r="X946" s="19" t="str">
        <f>IF([4]道具信息!X946="","",[4]道具信息!X946)</f>
        <v/>
      </c>
      <c r="Y946" s="19" t="str">
        <f>IF([4]道具信息!Y946="","",[4]道具信息!Y946)</f>
        <v/>
      </c>
      <c r="Z946" s="19" t="str">
        <f>IF([4]道具信息!Z946="","",[4]道具信息!Z946)</f>
        <v/>
      </c>
    </row>
    <row r="947" spans="1:26" x14ac:dyDescent="0.15">
      <c r="A947" s="19" t="str">
        <f>IF([4]道具信息!A947="","",[4]道具信息!A947)</f>
        <v/>
      </c>
      <c r="B947" s="19" t="str">
        <f>IF([4]道具信息!B947="","",[4]道具信息!B947)</f>
        <v/>
      </c>
      <c r="C947" s="19" t="str">
        <f>IF([4]道具信息!C947="","",[4]道具信息!C947)</f>
        <v/>
      </c>
      <c r="D947" s="19" t="str">
        <f>IF([4]道具信息!D947="","",[4]道具信息!D947)</f>
        <v/>
      </c>
      <c r="E947" s="19" t="str">
        <f>IF([4]道具信息!E947="","",[4]道具信息!E947)</f>
        <v/>
      </c>
      <c r="F947" s="19" t="str">
        <f>IF([4]道具信息!F947="","",[4]道具信息!F947)</f>
        <v/>
      </c>
      <c r="G947" s="19" t="str">
        <f>IF([4]道具信息!G947="","",[4]道具信息!G947)</f>
        <v/>
      </c>
      <c r="H947" s="19" t="str">
        <f>IF([4]道具信息!H947="","",[4]道具信息!H947)</f>
        <v/>
      </c>
      <c r="I947" s="19" t="str">
        <f>IF([4]道具信息!I947="","",[4]道具信息!I947)</f>
        <v/>
      </c>
      <c r="J947" s="19" t="str">
        <f>IF([4]道具信息!J947="","",[4]道具信息!J947)</f>
        <v/>
      </c>
      <c r="K947" s="19" t="str">
        <f>IF([4]道具信息!K947="","",[4]道具信息!K947)</f>
        <v/>
      </c>
      <c r="L947" s="19" t="str">
        <f>IF([4]道具信息!L947="","",[4]道具信息!L947)</f>
        <v/>
      </c>
      <c r="M947" s="19" t="str">
        <f>IF([4]道具信息!M947="","",[4]道具信息!M947)</f>
        <v/>
      </c>
      <c r="N947" s="19" t="str">
        <f>IF([4]道具信息!N947="","",[4]道具信息!N947)</f>
        <v/>
      </c>
      <c r="O947" s="19" t="str">
        <f>IF([4]道具信息!O947="","",[4]道具信息!O947)</f>
        <v/>
      </c>
      <c r="P947" s="19" t="str">
        <f>IF([4]道具信息!P947="","",[4]道具信息!P947)</f>
        <v/>
      </c>
      <c r="Q947" s="19" t="str">
        <f>IF([4]道具信息!Q947="","",[4]道具信息!Q947)</f>
        <v/>
      </c>
      <c r="R947" s="19" t="str">
        <f>IF([4]道具信息!R947="","",[4]道具信息!R947)</f>
        <v/>
      </c>
      <c r="S947" s="19" t="str">
        <f>IF([4]道具信息!S947="","",[4]道具信息!S947)</f>
        <v/>
      </c>
      <c r="T947" s="19" t="str">
        <f>IF([4]道具信息!T947="","",[4]道具信息!T947)</f>
        <v/>
      </c>
      <c r="U947" s="19" t="str">
        <f>IF([4]道具信息!U947="","",[4]道具信息!U947)</f>
        <v/>
      </c>
      <c r="V947" s="19" t="str">
        <f>IF([4]道具信息!V947="","",[4]道具信息!V947)</f>
        <v/>
      </c>
      <c r="W947" s="19" t="str">
        <f>IF([4]道具信息!W947="","",[4]道具信息!W947)</f>
        <v/>
      </c>
      <c r="X947" s="19" t="str">
        <f>IF([4]道具信息!X947="","",[4]道具信息!X947)</f>
        <v/>
      </c>
      <c r="Y947" s="19" t="str">
        <f>IF([4]道具信息!Y947="","",[4]道具信息!Y947)</f>
        <v/>
      </c>
      <c r="Z947" s="19" t="str">
        <f>IF([4]道具信息!Z947="","",[4]道具信息!Z947)</f>
        <v/>
      </c>
    </row>
    <row r="948" spans="1:26" x14ac:dyDescent="0.15">
      <c r="A948" s="19" t="str">
        <f>IF([4]道具信息!A948="","",[4]道具信息!A948)</f>
        <v/>
      </c>
      <c r="B948" s="19" t="str">
        <f>IF([4]道具信息!B948="","",[4]道具信息!B948)</f>
        <v/>
      </c>
      <c r="C948" s="19" t="str">
        <f>IF([4]道具信息!C948="","",[4]道具信息!C948)</f>
        <v/>
      </c>
      <c r="D948" s="19" t="str">
        <f>IF([4]道具信息!D948="","",[4]道具信息!D948)</f>
        <v/>
      </c>
      <c r="E948" s="19" t="str">
        <f>IF([4]道具信息!E948="","",[4]道具信息!E948)</f>
        <v/>
      </c>
      <c r="F948" s="19" t="str">
        <f>IF([4]道具信息!F948="","",[4]道具信息!F948)</f>
        <v/>
      </c>
      <c r="G948" s="19" t="str">
        <f>IF([4]道具信息!G948="","",[4]道具信息!G948)</f>
        <v/>
      </c>
      <c r="H948" s="19" t="str">
        <f>IF([4]道具信息!H948="","",[4]道具信息!H948)</f>
        <v/>
      </c>
      <c r="I948" s="19" t="str">
        <f>IF([4]道具信息!I948="","",[4]道具信息!I948)</f>
        <v/>
      </c>
      <c r="J948" s="19" t="str">
        <f>IF([4]道具信息!J948="","",[4]道具信息!J948)</f>
        <v/>
      </c>
      <c r="K948" s="19" t="str">
        <f>IF([4]道具信息!K948="","",[4]道具信息!K948)</f>
        <v/>
      </c>
      <c r="L948" s="19" t="str">
        <f>IF([4]道具信息!L948="","",[4]道具信息!L948)</f>
        <v/>
      </c>
      <c r="M948" s="19" t="str">
        <f>IF([4]道具信息!M948="","",[4]道具信息!M948)</f>
        <v/>
      </c>
      <c r="N948" s="19" t="str">
        <f>IF([4]道具信息!N948="","",[4]道具信息!N948)</f>
        <v/>
      </c>
      <c r="O948" s="19" t="str">
        <f>IF([4]道具信息!O948="","",[4]道具信息!O948)</f>
        <v/>
      </c>
      <c r="P948" s="19" t="str">
        <f>IF([4]道具信息!P948="","",[4]道具信息!P948)</f>
        <v/>
      </c>
      <c r="Q948" s="19" t="str">
        <f>IF([4]道具信息!Q948="","",[4]道具信息!Q948)</f>
        <v/>
      </c>
      <c r="R948" s="19" t="str">
        <f>IF([4]道具信息!R948="","",[4]道具信息!R948)</f>
        <v/>
      </c>
      <c r="S948" s="19" t="str">
        <f>IF([4]道具信息!S948="","",[4]道具信息!S948)</f>
        <v/>
      </c>
      <c r="T948" s="19" t="str">
        <f>IF([4]道具信息!T948="","",[4]道具信息!T948)</f>
        <v/>
      </c>
      <c r="U948" s="19" t="str">
        <f>IF([4]道具信息!U948="","",[4]道具信息!U948)</f>
        <v/>
      </c>
      <c r="V948" s="19" t="str">
        <f>IF([4]道具信息!V948="","",[4]道具信息!V948)</f>
        <v/>
      </c>
      <c r="W948" s="19" t="str">
        <f>IF([4]道具信息!W948="","",[4]道具信息!W948)</f>
        <v/>
      </c>
      <c r="X948" s="19" t="str">
        <f>IF([4]道具信息!X948="","",[4]道具信息!X948)</f>
        <v/>
      </c>
      <c r="Y948" s="19" t="str">
        <f>IF([4]道具信息!Y948="","",[4]道具信息!Y948)</f>
        <v/>
      </c>
      <c r="Z948" s="19" t="str">
        <f>IF([4]道具信息!Z948="","",[4]道具信息!Z948)</f>
        <v/>
      </c>
    </row>
    <row r="949" spans="1:26" x14ac:dyDescent="0.15">
      <c r="A949" s="19" t="str">
        <f>IF([4]道具信息!A949="","",[4]道具信息!A949)</f>
        <v/>
      </c>
      <c r="B949" s="19" t="str">
        <f>IF([4]道具信息!B949="","",[4]道具信息!B949)</f>
        <v/>
      </c>
      <c r="C949" s="19" t="str">
        <f>IF([4]道具信息!C949="","",[4]道具信息!C949)</f>
        <v/>
      </c>
      <c r="D949" s="19" t="str">
        <f>IF([4]道具信息!D949="","",[4]道具信息!D949)</f>
        <v/>
      </c>
      <c r="E949" s="19" t="str">
        <f>IF([4]道具信息!E949="","",[4]道具信息!E949)</f>
        <v/>
      </c>
      <c r="F949" s="19" t="str">
        <f>IF([4]道具信息!F949="","",[4]道具信息!F949)</f>
        <v/>
      </c>
      <c r="G949" s="19" t="str">
        <f>IF([4]道具信息!G949="","",[4]道具信息!G949)</f>
        <v/>
      </c>
      <c r="H949" s="19" t="str">
        <f>IF([4]道具信息!H949="","",[4]道具信息!H949)</f>
        <v/>
      </c>
      <c r="I949" s="19" t="str">
        <f>IF([4]道具信息!I949="","",[4]道具信息!I949)</f>
        <v/>
      </c>
      <c r="J949" s="19" t="str">
        <f>IF([4]道具信息!J949="","",[4]道具信息!J949)</f>
        <v/>
      </c>
      <c r="K949" s="19" t="str">
        <f>IF([4]道具信息!K949="","",[4]道具信息!K949)</f>
        <v/>
      </c>
      <c r="L949" s="19" t="str">
        <f>IF([4]道具信息!L949="","",[4]道具信息!L949)</f>
        <v/>
      </c>
      <c r="M949" s="19" t="str">
        <f>IF([4]道具信息!M949="","",[4]道具信息!M949)</f>
        <v/>
      </c>
      <c r="N949" s="19" t="str">
        <f>IF([4]道具信息!N949="","",[4]道具信息!N949)</f>
        <v/>
      </c>
      <c r="O949" s="19" t="str">
        <f>IF([4]道具信息!O949="","",[4]道具信息!O949)</f>
        <v/>
      </c>
      <c r="P949" s="19" t="str">
        <f>IF([4]道具信息!P949="","",[4]道具信息!P949)</f>
        <v/>
      </c>
      <c r="Q949" s="19" t="str">
        <f>IF([4]道具信息!Q949="","",[4]道具信息!Q949)</f>
        <v/>
      </c>
      <c r="R949" s="19" t="str">
        <f>IF([4]道具信息!R949="","",[4]道具信息!R949)</f>
        <v/>
      </c>
      <c r="S949" s="19" t="str">
        <f>IF([4]道具信息!S949="","",[4]道具信息!S949)</f>
        <v/>
      </c>
      <c r="T949" s="19" t="str">
        <f>IF([4]道具信息!T949="","",[4]道具信息!T949)</f>
        <v/>
      </c>
      <c r="U949" s="19" t="str">
        <f>IF([4]道具信息!U949="","",[4]道具信息!U949)</f>
        <v/>
      </c>
      <c r="V949" s="19" t="str">
        <f>IF([4]道具信息!V949="","",[4]道具信息!V949)</f>
        <v/>
      </c>
      <c r="W949" s="19" t="str">
        <f>IF([4]道具信息!W949="","",[4]道具信息!W949)</f>
        <v/>
      </c>
      <c r="X949" s="19" t="str">
        <f>IF([4]道具信息!X949="","",[4]道具信息!X949)</f>
        <v/>
      </c>
      <c r="Y949" s="19" t="str">
        <f>IF([4]道具信息!Y949="","",[4]道具信息!Y949)</f>
        <v/>
      </c>
      <c r="Z949" s="19" t="str">
        <f>IF([4]道具信息!Z949="","",[4]道具信息!Z949)</f>
        <v/>
      </c>
    </row>
    <row r="950" spans="1:26" x14ac:dyDescent="0.15">
      <c r="A950" s="19" t="str">
        <f>IF([4]道具信息!A950="","",[4]道具信息!A950)</f>
        <v/>
      </c>
      <c r="B950" s="19" t="str">
        <f>IF([4]道具信息!B950="","",[4]道具信息!B950)</f>
        <v/>
      </c>
      <c r="C950" s="19" t="str">
        <f>IF([4]道具信息!C950="","",[4]道具信息!C950)</f>
        <v/>
      </c>
      <c r="D950" s="19" t="str">
        <f>IF([4]道具信息!D950="","",[4]道具信息!D950)</f>
        <v/>
      </c>
      <c r="E950" s="19" t="str">
        <f>IF([4]道具信息!E950="","",[4]道具信息!E950)</f>
        <v/>
      </c>
      <c r="F950" s="19" t="str">
        <f>IF([4]道具信息!F950="","",[4]道具信息!F950)</f>
        <v/>
      </c>
      <c r="G950" s="19" t="str">
        <f>IF([4]道具信息!G950="","",[4]道具信息!G950)</f>
        <v/>
      </c>
      <c r="H950" s="19" t="str">
        <f>IF([4]道具信息!H950="","",[4]道具信息!H950)</f>
        <v/>
      </c>
      <c r="I950" s="19" t="str">
        <f>IF([4]道具信息!I950="","",[4]道具信息!I950)</f>
        <v/>
      </c>
      <c r="J950" s="19" t="str">
        <f>IF([4]道具信息!J950="","",[4]道具信息!J950)</f>
        <v/>
      </c>
      <c r="K950" s="19" t="str">
        <f>IF([4]道具信息!K950="","",[4]道具信息!K950)</f>
        <v/>
      </c>
      <c r="L950" s="19" t="str">
        <f>IF([4]道具信息!L950="","",[4]道具信息!L950)</f>
        <v/>
      </c>
      <c r="M950" s="19" t="str">
        <f>IF([4]道具信息!M950="","",[4]道具信息!M950)</f>
        <v/>
      </c>
      <c r="N950" s="19" t="str">
        <f>IF([4]道具信息!N950="","",[4]道具信息!N950)</f>
        <v/>
      </c>
      <c r="O950" s="19" t="str">
        <f>IF([4]道具信息!O950="","",[4]道具信息!O950)</f>
        <v/>
      </c>
      <c r="P950" s="19" t="str">
        <f>IF([4]道具信息!P950="","",[4]道具信息!P950)</f>
        <v/>
      </c>
      <c r="Q950" s="19" t="str">
        <f>IF([4]道具信息!Q950="","",[4]道具信息!Q950)</f>
        <v/>
      </c>
      <c r="R950" s="19" t="str">
        <f>IF([4]道具信息!R950="","",[4]道具信息!R950)</f>
        <v/>
      </c>
      <c r="S950" s="19" t="str">
        <f>IF([4]道具信息!S950="","",[4]道具信息!S950)</f>
        <v/>
      </c>
      <c r="T950" s="19" t="str">
        <f>IF([4]道具信息!T950="","",[4]道具信息!T950)</f>
        <v/>
      </c>
      <c r="U950" s="19" t="str">
        <f>IF([4]道具信息!U950="","",[4]道具信息!U950)</f>
        <v/>
      </c>
      <c r="V950" s="19" t="str">
        <f>IF([4]道具信息!V950="","",[4]道具信息!V950)</f>
        <v/>
      </c>
      <c r="W950" s="19" t="str">
        <f>IF([4]道具信息!W950="","",[4]道具信息!W950)</f>
        <v/>
      </c>
      <c r="X950" s="19" t="str">
        <f>IF([4]道具信息!X950="","",[4]道具信息!X950)</f>
        <v/>
      </c>
      <c r="Y950" s="19" t="str">
        <f>IF([4]道具信息!Y950="","",[4]道具信息!Y950)</f>
        <v/>
      </c>
      <c r="Z950" s="19" t="str">
        <f>IF([4]道具信息!Z950="","",[4]道具信息!Z950)</f>
        <v/>
      </c>
    </row>
    <row r="951" spans="1:26" x14ac:dyDescent="0.15">
      <c r="A951" s="19" t="str">
        <f>IF([4]道具信息!A951="","",[4]道具信息!A951)</f>
        <v/>
      </c>
      <c r="B951" s="19" t="str">
        <f>IF([4]道具信息!B951="","",[4]道具信息!B951)</f>
        <v/>
      </c>
      <c r="C951" s="19" t="str">
        <f>IF([4]道具信息!C951="","",[4]道具信息!C951)</f>
        <v/>
      </c>
      <c r="D951" s="19" t="str">
        <f>IF([4]道具信息!D951="","",[4]道具信息!D951)</f>
        <v/>
      </c>
      <c r="E951" s="19" t="str">
        <f>IF([4]道具信息!E951="","",[4]道具信息!E951)</f>
        <v/>
      </c>
      <c r="F951" s="19" t="str">
        <f>IF([4]道具信息!F951="","",[4]道具信息!F951)</f>
        <v/>
      </c>
      <c r="G951" s="19" t="str">
        <f>IF([4]道具信息!G951="","",[4]道具信息!G951)</f>
        <v/>
      </c>
      <c r="H951" s="19" t="str">
        <f>IF([4]道具信息!H951="","",[4]道具信息!H951)</f>
        <v/>
      </c>
      <c r="I951" s="19" t="str">
        <f>IF([4]道具信息!I951="","",[4]道具信息!I951)</f>
        <v/>
      </c>
      <c r="J951" s="19" t="str">
        <f>IF([4]道具信息!J951="","",[4]道具信息!J951)</f>
        <v/>
      </c>
      <c r="K951" s="19" t="str">
        <f>IF([4]道具信息!K951="","",[4]道具信息!K951)</f>
        <v/>
      </c>
      <c r="L951" s="19" t="str">
        <f>IF([4]道具信息!L951="","",[4]道具信息!L951)</f>
        <v/>
      </c>
      <c r="M951" s="19" t="str">
        <f>IF([4]道具信息!M951="","",[4]道具信息!M951)</f>
        <v/>
      </c>
      <c r="N951" s="19" t="str">
        <f>IF([4]道具信息!N951="","",[4]道具信息!N951)</f>
        <v/>
      </c>
      <c r="O951" s="19" t="str">
        <f>IF([4]道具信息!O951="","",[4]道具信息!O951)</f>
        <v/>
      </c>
      <c r="P951" s="19" t="str">
        <f>IF([4]道具信息!P951="","",[4]道具信息!P951)</f>
        <v/>
      </c>
      <c r="Q951" s="19" t="str">
        <f>IF([4]道具信息!Q951="","",[4]道具信息!Q951)</f>
        <v/>
      </c>
      <c r="R951" s="19" t="str">
        <f>IF([4]道具信息!R951="","",[4]道具信息!R951)</f>
        <v/>
      </c>
      <c r="S951" s="19" t="str">
        <f>IF([4]道具信息!S951="","",[4]道具信息!S951)</f>
        <v/>
      </c>
      <c r="T951" s="19" t="str">
        <f>IF([4]道具信息!T951="","",[4]道具信息!T951)</f>
        <v/>
      </c>
      <c r="U951" s="19" t="str">
        <f>IF([4]道具信息!U951="","",[4]道具信息!U951)</f>
        <v/>
      </c>
      <c r="V951" s="19" t="str">
        <f>IF([4]道具信息!V951="","",[4]道具信息!V951)</f>
        <v/>
      </c>
      <c r="W951" s="19" t="str">
        <f>IF([4]道具信息!W951="","",[4]道具信息!W951)</f>
        <v/>
      </c>
      <c r="X951" s="19" t="str">
        <f>IF([4]道具信息!X951="","",[4]道具信息!X951)</f>
        <v/>
      </c>
      <c r="Y951" s="19" t="str">
        <f>IF([4]道具信息!Y951="","",[4]道具信息!Y951)</f>
        <v/>
      </c>
      <c r="Z951" s="19" t="str">
        <f>IF([4]道具信息!Z951="","",[4]道具信息!Z951)</f>
        <v/>
      </c>
    </row>
    <row r="952" spans="1:26" x14ac:dyDescent="0.15">
      <c r="A952" s="19" t="str">
        <f>IF([4]道具信息!A952="","",[4]道具信息!A952)</f>
        <v/>
      </c>
      <c r="B952" s="19" t="str">
        <f>IF([4]道具信息!B952="","",[4]道具信息!B952)</f>
        <v/>
      </c>
      <c r="C952" s="19" t="str">
        <f>IF([4]道具信息!C952="","",[4]道具信息!C952)</f>
        <v/>
      </c>
      <c r="D952" s="19" t="str">
        <f>IF([4]道具信息!D952="","",[4]道具信息!D952)</f>
        <v/>
      </c>
      <c r="E952" s="19" t="str">
        <f>IF([4]道具信息!E952="","",[4]道具信息!E952)</f>
        <v/>
      </c>
      <c r="F952" s="19" t="str">
        <f>IF([4]道具信息!F952="","",[4]道具信息!F952)</f>
        <v/>
      </c>
      <c r="G952" s="19" t="str">
        <f>IF([4]道具信息!G952="","",[4]道具信息!G952)</f>
        <v/>
      </c>
      <c r="H952" s="19" t="str">
        <f>IF([4]道具信息!H952="","",[4]道具信息!H952)</f>
        <v/>
      </c>
      <c r="I952" s="19" t="str">
        <f>IF([4]道具信息!I952="","",[4]道具信息!I952)</f>
        <v/>
      </c>
      <c r="J952" s="19" t="str">
        <f>IF([4]道具信息!J952="","",[4]道具信息!J952)</f>
        <v/>
      </c>
      <c r="K952" s="19" t="str">
        <f>IF([4]道具信息!K952="","",[4]道具信息!K952)</f>
        <v/>
      </c>
      <c r="L952" s="19" t="str">
        <f>IF([4]道具信息!L952="","",[4]道具信息!L952)</f>
        <v/>
      </c>
      <c r="M952" s="19" t="str">
        <f>IF([4]道具信息!M952="","",[4]道具信息!M952)</f>
        <v/>
      </c>
      <c r="N952" s="19" t="str">
        <f>IF([4]道具信息!N952="","",[4]道具信息!N952)</f>
        <v/>
      </c>
      <c r="O952" s="19" t="str">
        <f>IF([4]道具信息!O952="","",[4]道具信息!O952)</f>
        <v/>
      </c>
      <c r="P952" s="19" t="str">
        <f>IF([4]道具信息!P952="","",[4]道具信息!P952)</f>
        <v/>
      </c>
      <c r="Q952" s="19" t="str">
        <f>IF([4]道具信息!Q952="","",[4]道具信息!Q952)</f>
        <v/>
      </c>
      <c r="R952" s="19" t="str">
        <f>IF([4]道具信息!R952="","",[4]道具信息!R952)</f>
        <v/>
      </c>
      <c r="S952" s="19" t="str">
        <f>IF([4]道具信息!S952="","",[4]道具信息!S952)</f>
        <v/>
      </c>
      <c r="T952" s="19" t="str">
        <f>IF([4]道具信息!T952="","",[4]道具信息!T952)</f>
        <v/>
      </c>
      <c r="U952" s="19" t="str">
        <f>IF([4]道具信息!U952="","",[4]道具信息!U952)</f>
        <v/>
      </c>
      <c r="V952" s="19" t="str">
        <f>IF([4]道具信息!V952="","",[4]道具信息!V952)</f>
        <v/>
      </c>
      <c r="W952" s="19" t="str">
        <f>IF([4]道具信息!W952="","",[4]道具信息!W952)</f>
        <v/>
      </c>
      <c r="X952" s="19" t="str">
        <f>IF([4]道具信息!X952="","",[4]道具信息!X952)</f>
        <v/>
      </c>
      <c r="Y952" s="19" t="str">
        <f>IF([4]道具信息!Y952="","",[4]道具信息!Y952)</f>
        <v/>
      </c>
      <c r="Z952" s="19" t="str">
        <f>IF([4]道具信息!Z952="","",[4]道具信息!Z952)</f>
        <v/>
      </c>
    </row>
    <row r="953" spans="1:26" x14ac:dyDescent="0.15">
      <c r="A953" s="19" t="str">
        <f>IF([4]道具信息!A953="","",[4]道具信息!A953)</f>
        <v/>
      </c>
      <c r="B953" s="19" t="str">
        <f>IF([4]道具信息!B953="","",[4]道具信息!B953)</f>
        <v/>
      </c>
      <c r="C953" s="19" t="str">
        <f>IF([4]道具信息!C953="","",[4]道具信息!C953)</f>
        <v/>
      </c>
      <c r="D953" s="19" t="str">
        <f>IF([4]道具信息!D953="","",[4]道具信息!D953)</f>
        <v/>
      </c>
      <c r="E953" s="19" t="str">
        <f>IF([4]道具信息!E953="","",[4]道具信息!E953)</f>
        <v/>
      </c>
      <c r="F953" s="19" t="str">
        <f>IF([4]道具信息!F953="","",[4]道具信息!F953)</f>
        <v/>
      </c>
      <c r="G953" s="19" t="str">
        <f>IF([4]道具信息!G953="","",[4]道具信息!G953)</f>
        <v/>
      </c>
      <c r="H953" s="19" t="str">
        <f>IF([4]道具信息!H953="","",[4]道具信息!H953)</f>
        <v/>
      </c>
      <c r="I953" s="19" t="str">
        <f>IF([4]道具信息!I953="","",[4]道具信息!I953)</f>
        <v/>
      </c>
      <c r="J953" s="19" t="str">
        <f>IF([4]道具信息!J953="","",[4]道具信息!J953)</f>
        <v/>
      </c>
      <c r="K953" s="19" t="str">
        <f>IF([4]道具信息!K953="","",[4]道具信息!K953)</f>
        <v/>
      </c>
      <c r="L953" s="19" t="str">
        <f>IF([4]道具信息!L953="","",[4]道具信息!L953)</f>
        <v/>
      </c>
      <c r="M953" s="19" t="str">
        <f>IF([4]道具信息!M953="","",[4]道具信息!M953)</f>
        <v/>
      </c>
      <c r="N953" s="19" t="str">
        <f>IF([4]道具信息!N953="","",[4]道具信息!N953)</f>
        <v/>
      </c>
      <c r="O953" s="19" t="str">
        <f>IF([4]道具信息!O953="","",[4]道具信息!O953)</f>
        <v/>
      </c>
      <c r="P953" s="19" t="str">
        <f>IF([4]道具信息!P953="","",[4]道具信息!P953)</f>
        <v/>
      </c>
      <c r="Q953" s="19" t="str">
        <f>IF([4]道具信息!Q953="","",[4]道具信息!Q953)</f>
        <v/>
      </c>
      <c r="R953" s="19" t="str">
        <f>IF([4]道具信息!R953="","",[4]道具信息!R953)</f>
        <v/>
      </c>
      <c r="S953" s="19" t="str">
        <f>IF([4]道具信息!S953="","",[4]道具信息!S953)</f>
        <v/>
      </c>
      <c r="T953" s="19" t="str">
        <f>IF([4]道具信息!T953="","",[4]道具信息!T953)</f>
        <v/>
      </c>
      <c r="U953" s="19" t="str">
        <f>IF([4]道具信息!U953="","",[4]道具信息!U953)</f>
        <v/>
      </c>
      <c r="V953" s="19" t="str">
        <f>IF([4]道具信息!V953="","",[4]道具信息!V953)</f>
        <v/>
      </c>
      <c r="W953" s="19" t="str">
        <f>IF([4]道具信息!W953="","",[4]道具信息!W953)</f>
        <v/>
      </c>
      <c r="X953" s="19" t="str">
        <f>IF([4]道具信息!X953="","",[4]道具信息!X953)</f>
        <v/>
      </c>
      <c r="Y953" s="19" t="str">
        <f>IF([4]道具信息!Y953="","",[4]道具信息!Y953)</f>
        <v/>
      </c>
      <c r="Z953" s="19" t="str">
        <f>IF([4]道具信息!Z953="","",[4]道具信息!Z953)</f>
        <v/>
      </c>
    </row>
    <row r="954" spans="1:26" x14ac:dyDescent="0.15">
      <c r="A954" s="19" t="str">
        <f>IF([4]道具信息!A954="","",[4]道具信息!A954)</f>
        <v/>
      </c>
      <c r="B954" s="19" t="str">
        <f>IF([4]道具信息!B954="","",[4]道具信息!B954)</f>
        <v/>
      </c>
      <c r="C954" s="19" t="str">
        <f>IF([4]道具信息!C954="","",[4]道具信息!C954)</f>
        <v/>
      </c>
      <c r="D954" s="19" t="str">
        <f>IF([4]道具信息!D954="","",[4]道具信息!D954)</f>
        <v/>
      </c>
      <c r="E954" s="19" t="str">
        <f>IF([4]道具信息!E954="","",[4]道具信息!E954)</f>
        <v/>
      </c>
      <c r="F954" s="19" t="str">
        <f>IF([4]道具信息!F954="","",[4]道具信息!F954)</f>
        <v/>
      </c>
      <c r="G954" s="19" t="str">
        <f>IF([4]道具信息!G954="","",[4]道具信息!G954)</f>
        <v/>
      </c>
      <c r="H954" s="19" t="str">
        <f>IF([4]道具信息!H954="","",[4]道具信息!H954)</f>
        <v/>
      </c>
      <c r="I954" s="19" t="str">
        <f>IF([4]道具信息!I954="","",[4]道具信息!I954)</f>
        <v/>
      </c>
      <c r="J954" s="19" t="str">
        <f>IF([4]道具信息!J954="","",[4]道具信息!J954)</f>
        <v/>
      </c>
      <c r="K954" s="19" t="str">
        <f>IF([4]道具信息!K954="","",[4]道具信息!K954)</f>
        <v/>
      </c>
      <c r="L954" s="19" t="str">
        <f>IF([4]道具信息!L954="","",[4]道具信息!L954)</f>
        <v/>
      </c>
      <c r="M954" s="19" t="str">
        <f>IF([4]道具信息!M954="","",[4]道具信息!M954)</f>
        <v/>
      </c>
      <c r="N954" s="19" t="str">
        <f>IF([4]道具信息!N954="","",[4]道具信息!N954)</f>
        <v/>
      </c>
      <c r="O954" s="19" t="str">
        <f>IF([4]道具信息!O954="","",[4]道具信息!O954)</f>
        <v/>
      </c>
      <c r="P954" s="19" t="str">
        <f>IF([4]道具信息!P954="","",[4]道具信息!P954)</f>
        <v/>
      </c>
      <c r="Q954" s="19" t="str">
        <f>IF([4]道具信息!Q954="","",[4]道具信息!Q954)</f>
        <v/>
      </c>
      <c r="R954" s="19" t="str">
        <f>IF([4]道具信息!R954="","",[4]道具信息!R954)</f>
        <v/>
      </c>
      <c r="S954" s="19" t="str">
        <f>IF([4]道具信息!S954="","",[4]道具信息!S954)</f>
        <v/>
      </c>
      <c r="T954" s="19" t="str">
        <f>IF([4]道具信息!T954="","",[4]道具信息!T954)</f>
        <v/>
      </c>
      <c r="U954" s="19" t="str">
        <f>IF([4]道具信息!U954="","",[4]道具信息!U954)</f>
        <v/>
      </c>
      <c r="V954" s="19" t="str">
        <f>IF([4]道具信息!V954="","",[4]道具信息!V954)</f>
        <v/>
      </c>
      <c r="W954" s="19" t="str">
        <f>IF([4]道具信息!W954="","",[4]道具信息!W954)</f>
        <v/>
      </c>
      <c r="X954" s="19" t="str">
        <f>IF([4]道具信息!X954="","",[4]道具信息!X954)</f>
        <v/>
      </c>
      <c r="Y954" s="19" t="str">
        <f>IF([4]道具信息!Y954="","",[4]道具信息!Y954)</f>
        <v/>
      </c>
      <c r="Z954" s="19" t="str">
        <f>IF([4]道具信息!Z954="","",[4]道具信息!Z954)</f>
        <v/>
      </c>
    </row>
    <row r="955" spans="1:26" x14ac:dyDescent="0.15">
      <c r="A955" s="19" t="str">
        <f>IF([4]道具信息!A955="","",[4]道具信息!A955)</f>
        <v/>
      </c>
      <c r="B955" s="19" t="str">
        <f>IF([4]道具信息!B955="","",[4]道具信息!B955)</f>
        <v/>
      </c>
      <c r="C955" s="19" t="str">
        <f>IF([4]道具信息!C955="","",[4]道具信息!C955)</f>
        <v/>
      </c>
      <c r="D955" s="19" t="str">
        <f>IF([4]道具信息!D955="","",[4]道具信息!D955)</f>
        <v/>
      </c>
      <c r="E955" s="19" t="str">
        <f>IF([4]道具信息!E955="","",[4]道具信息!E955)</f>
        <v/>
      </c>
      <c r="F955" s="19" t="str">
        <f>IF([4]道具信息!F955="","",[4]道具信息!F955)</f>
        <v/>
      </c>
      <c r="G955" s="19" t="str">
        <f>IF([4]道具信息!G955="","",[4]道具信息!G955)</f>
        <v/>
      </c>
      <c r="H955" s="19" t="str">
        <f>IF([4]道具信息!H955="","",[4]道具信息!H955)</f>
        <v/>
      </c>
      <c r="I955" s="19" t="str">
        <f>IF([4]道具信息!I955="","",[4]道具信息!I955)</f>
        <v/>
      </c>
      <c r="J955" s="19" t="str">
        <f>IF([4]道具信息!J955="","",[4]道具信息!J955)</f>
        <v/>
      </c>
      <c r="K955" s="19" t="str">
        <f>IF([4]道具信息!K955="","",[4]道具信息!K955)</f>
        <v/>
      </c>
      <c r="L955" s="19" t="str">
        <f>IF([4]道具信息!L955="","",[4]道具信息!L955)</f>
        <v/>
      </c>
      <c r="M955" s="19" t="str">
        <f>IF([4]道具信息!M955="","",[4]道具信息!M955)</f>
        <v/>
      </c>
      <c r="N955" s="19" t="str">
        <f>IF([4]道具信息!N955="","",[4]道具信息!N955)</f>
        <v/>
      </c>
      <c r="O955" s="19" t="str">
        <f>IF([4]道具信息!O955="","",[4]道具信息!O955)</f>
        <v/>
      </c>
      <c r="P955" s="19" t="str">
        <f>IF([4]道具信息!P955="","",[4]道具信息!P955)</f>
        <v/>
      </c>
      <c r="Q955" s="19" t="str">
        <f>IF([4]道具信息!Q955="","",[4]道具信息!Q955)</f>
        <v/>
      </c>
      <c r="R955" s="19" t="str">
        <f>IF([4]道具信息!R955="","",[4]道具信息!R955)</f>
        <v/>
      </c>
      <c r="S955" s="19" t="str">
        <f>IF([4]道具信息!S955="","",[4]道具信息!S955)</f>
        <v/>
      </c>
      <c r="T955" s="19" t="str">
        <f>IF([4]道具信息!T955="","",[4]道具信息!T955)</f>
        <v/>
      </c>
      <c r="U955" s="19" t="str">
        <f>IF([4]道具信息!U955="","",[4]道具信息!U955)</f>
        <v/>
      </c>
      <c r="V955" s="19" t="str">
        <f>IF([4]道具信息!V955="","",[4]道具信息!V955)</f>
        <v/>
      </c>
      <c r="W955" s="19" t="str">
        <f>IF([4]道具信息!W955="","",[4]道具信息!W955)</f>
        <v/>
      </c>
      <c r="X955" s="19" t="str">
        <f>IF([4]道具信息!X955="","",[4]道具信息!X955)</f>
        <v/>
      </c>
      <c r="Y955" s="19" t="str">
        <f>IF([4]道具信息!Y955="","",[4]道具信息!Y955)</f>
        <v/>
      </c>
      <c r="Z955" s="19" t="str">
        <f>IF([4]道具信息!Z955="","",[4]道具信息!Z955)</f>
        <v/>
      </c>
    </row>
    <row r="956" spans="1:26" x14ac:dyDescent="0.15">
      <c r="A956" s="19" t="str">
        <f>IF([4]道具信息!A956="","",[4]道具信息!A956)</f>
        <v/>
      </c>
      <c r="B956" s="19" t="str">
        <f>IF([4]道具信息!B956="","",[4]道具信息!B956)</f>
        <v/>
      </c>
      <c r="C956" s="19" t="str">
        <f>IF([4]道具信息!C956="","",[4]道具信息!C956)</f>
        <v/>
      </c>
      <c r="D956" s="19" t="str">
        <f>IF([4]道具信息!D956="","",[4]道具信息!D956)</f>
        <v/>
      </c>
      <c r="E956" s="19" t="str">
        <f>IF([4]道具信息!E956="","",[4]道具信息!E956)</f>
        <v/>
      </c>
      <c r="F956" s="19" t="str">
        <f>IF([4]道具信息!F956="","",[4]道具信息!F956)</f>
        <v/>
      </c>
      <c r="G956" s="19" t="str">
        <f>IF([4]道具信息!G956="","",[4]道具信息!G956)</f>
        <v/>
      </c>
      <c r="H956" s="19" t="str">
        <f>IF([4]道具信息!H956="","",[4]道具信息!H956)</f>
        <v/>
      </c>
      <c r="I956" s="19" t="str">
        <f>IF([4]道具信息!I956="","",[4]道具信息!I956)</f>
        <v/>
      </c>
      <c r="J956" s="19" t="str">
        <f>IF([4]道具信息!J956="","",[4]道具信息!J956)</f>
        <v/>
      </c>
      <c r="K956" s="19" t="str">
        <f>IF([4]道具信息!K956="","",[4]道具信息!K956)</f>
        <v/>
      </c>
      <c r="L956" s="19" t="str">
        <f>IF([4]道具信息!L956="","",[4]道具信息!L956)</f>
        <v/>
      </c>
      <c r="M956" s="19" t="str">
        <f>IF([4]道具信息!M956="","",[4]道具信息!M956)</f>
        <v/>
      </c>
      <c r="N956" s="19" t="str">
        <f>IF([4]道具信息!N956="","",[4]道具信息!N956)</f>
        <v/>
      </c>
      <c r="O956" s="19" t="str">
        <f>IF([4]道具信息!O956="","",[4]道具信息!O956)</f>
        <v/>
      </c>
      <c r="P956" s="19" t="str">
        <f>IF([4]道具信息!P956="","",[4]道具信息!P956)</f>
        <v/>
      </c>
      <c r="Q956" s="19" t="str">
        <f>IF([4]道具信息!Q956="","",[4]道具信息!Q956)</f>
        <v/>
      </c>
      <c r="R956" s="19" t="str">
        <f>IF([4]道具信息!R956="","",[4]道具信息!R956)</f>
        <v/>
      </c>
      <c r="S956" s="19" t="str">
        <f>IF([4]道具信息!S956="","",[4]道具信息!S956)</f>
        <v/>
      </c>
      <c r="T956" s="19" t="str">
        <f>IF([4]道具信息!T956="","",[4]道具信息!T956)</f>
        <v/>
      </c>
      <c r="U956" s="19" t="str">
        <f>IF([4]道具信息!U956="","",[4]道具信息!U956)</f>
        <v/>
      </c>
      <c r="V956" s="19" t="str">
        <f>IF([4]道具信息!V956="","",[4]道具信息!V956)</f>
        <v/>
      </c>
      <c r="W956" s="19" t="str">
        <f>IF([4]道具信息!W956="","",[4]道具信息!W956)</f>
        <v/>
      </c>
      <c r="X956" s="19" t="str">
        <f>IF([4]道具信息!X956="","",[4]道具信息!X956)</f>
        <v/>
      </c>
      <c r="Y956" s="19" t="str">
        <f>IF([4]道具信息!Y956="","",[4]道具信息!Y956)</f>
        <v/>
      </c>
      <c r="Z956" s="19" t="str">
        <f>IF([4]道具信息!Z956="","",[4]道具信息!Z956)</f>
        <v/>
      </c>
    </row>
    <row r="957" spans="1:26" x14ac:dyDescent="0.15">
      <c r="A957" s="19" t="str">
        <f>IF([4]道具信息!A957="","",[4]道具信息!A957)</f>
        <v/>
      </c>
      <c r="B957" s="19" t="str">
        <f>IF([4]道具信息!B957="","",[4]道具信息!B957)</f>
        <v/>
      </c>
      <c r="C957" s="19" t="str">
        <f>IF([4]道具信息!C957="","",[4]道具信息!C957)</f>
        <v/>
      </c>
      <c r="D957" s="19" t="str">
        <f>IF([4]道具信息!D957="","",[4]道具信息!D957)</f>
        <v/>
      </c>
      <c r="E957" s="19" t="str">
        <f>IF([4]道具信息!E957="","",[4]道具信息!E957)</f>
        <v/>
      </c>
      <c r="F957" s="19" t="str">
        <f>IF([4]道具信息!F957="","",[4]道具信息!F957)</f>
        <v/>
      </c>
      <c r="G957" s="19" t="str">
        <f>IF([4]道具信息!G957="","",[4]道具信息!G957)</f>
        <v/>
      </c>
      <c r="H957" s="19" t="str">
        <f>IF([4]道具信息!H957="","",[4]道具信息!H957)</f>
        <v/>
      </c>
      <c r="I957" s="19" t="str">
        <f>IF([4]道具信息!I957="","",[4]道具信息!I957)</f>
        <v/>
      </c>
      <c r="J957" s="19" t="str">
        <f>IF([4]道具信息!J957="","",[4]道具信息!J957)</f>
        <v/>
      </c>
      <c r="K957" s="19" t="str">
        <f>IF([4]道具信息!K957="","",[4]道具信息!K957)</f>
        <v/>
      </c>
      <c r="L957" s="19" t="str">
        <f>IF([4]道具信息!L957="","",[4]道具信息!L957)</f>
        <v/>
      </c>
      <c r="M957" s="19" t="str">
        <f>IF([4]道具信息!M957="","",[4]道具信息!M957)</f>
        <v/>
      </c>
      <c r="N957" s="19" t="str">
        <f>IF([4]道具信息!N957="","",[4]道具信息!N957)</f>
        <v/>
      </c>
      <c r="O957" s="19" t="str">
        <f>IF([4]道具信息!O957="","",[4]道具信息!O957)</f>
        <v/>
      </c>
      <c r="P957" s="19" t="str">
        <f>IF([4]道具信息!P957="","",[4]道具信息!P957)</f>
        <v/>
      </c>
      <c r="Q957" s="19" t="str">
        <f>IF([4]道具信息!Q957="","",[4]道具信息!Q957)</f>
        <v/>
      </c>
      <c r="R957" s="19" t="str">
        <f>IF([4]道具信息!R957="","",[4]道具信息!R957)</f>
        <v/>
      </c>
      <c r="S957" s="19" t="str">
        <f>IF([4]道具信息!S957="","",[4]道具信息!S957)</f>
        <v/>
      </c>
      <c r="T957" s="19" t="str">
        <f>IF([4]道具信息!T957="","",[4]道具信息!T957)</f>
        <v/>
      </c>
      <c r="U957" s="19" t="str">
        <f>IF([4]道具信息!U957="","",[4]道具信息!U957)</f>
        <v/>
      </c>
      <c r="V957" s="19" t="str">
        <f>IF([4]道具信息!V957="","",[4]道具信息!V957)</f>
        <v/>
      </c>
      <c r="W957" s="19" t="str">
        <f>IF([4]道具信息!W957="","",[4]道具信息!W957)</f>
        <v/>
      </c>
      <c r="X957" s="19" t="str">
        <f>IF([4]道具信息!X957="","",[4]道具信息!X957)</f>
        <v/>
      </c>
      <c r="Y957" s="19" t="str">
        <f>IF([4]道具信息!Y957="","",[4]道具信息!Y957)</f>
        <v/>
      </c>
      <c r="Z957" s="19" t="str">
        <f>IF([4]道具信息!Z957="","",[4]道具信息!Z957)</f>
        <v/>
      </c>
    </row>
    <row r="958" spans="1:26" x14ac:dyDescent="0.15">
      <c r="A958" s="19" t="str">
        <f>IF([4]道具信息!A958="","",[4]道具信息!A958)</f>
        <v/>
      </c>
      <c r="B958" s="19" t="str">
        <f>IF([4]道具信息!B958="","",[4]道具信息!B958)</f>
        <v/>
      </c>
      <c r="C958" s="19" t="str">
        <f>IF([4]道具信息!C958="","",[4]道具信息!C958)</f>
        <v/>
      </c>
      <c r="D958" s="19" t="str">
        <f>IF([4]道具信息!D958="","",[4]道具信息!D958)</f>
        <v/>
      </c>
      <c r="E958" s="19" t="str">
        <f>IF([4]道具信息!E958="","",[4]道具信息!E958)</f>
        <v/>
      </c>
      <c r="F958" s="19" t="str">
        <f>IF([4]道具信息!F958="","",[4]道具信息!F958)</f>
        <v/>
      </c>
      <c r="G958" s="19" t="str">
        <f>IF([4]道具信息!G958="","",[4]道具信息!G958)</f>
        <v/>
      </c>
      <c r="H958" s="19" t="str">
        <f>IF([4]道具信息!H958="","",[4]道具信息!H958)</f>
        <v/>
      </c>
      <c r="I958" s="19" t="str">
        <f>IF([4]道具信息!I958="","",[4]道具信息!I958)</f>
        <v/>
      </c>
      <c r="J958" s="19" t="str">
        <f>IF([4]道具信息!J958="","",[4]道具信息!J958)</f>
        <v/>
      </c>
      <c r="K958" s="19" t="str">
        <f>IF([4]道具信息!K958="","",[4]道具信息!K958)</f>
        <v/>
      </c>
      <c r="L958" s="19" t="str">
        <f>IF([4]道具信息!L958="","",[4]道具信息!L958)</f>
        <v/>
      </c>
      <c r="M958" s="19" t="str">
        <f>IF([4]道具信息!M958="","",[4]道具信息!M958)</f>
        <v/>
      </c>
      <c r="N958" s="19" t="str">
        <f>IF([4]道具信息!N958="","",[4]道具信息!N958)</f>
        <v/>
      </c>
      <c r="O958" s="19" t="str">
        <f>IF([4]道具信息!O958="","",[4]道具信息!O958)</f>
        <v/>
      </c>
      <c r="P958" s="19" t="str">
        <f>IF([4]道具信息!P958="","",[4]道具信息!P958)</f>
        <v/>
      </c>
      <c r="Q958" s="19" t="str">
        <f>IF([4]道具信息!Q958="","",[4]道具信息!Q958)</f>
        <v/>
      </c>
      <c r="R958" s="19" t="str">
        <f>IF([4]道具信息!R958="","",[4]道具信息!R958)</f>
        <v/>
      </c>
      <c r="S958" s="19" t="str">
        <f>IF([4]道具信息!S958="","",[4]道具信息!S958)</f>
        <v/>
      </c>
      <c r="T958" s="19" t="str">
        <f>IF([4]道具信息!T958="","",[4]道具信息!T958)</f>
        <v/>
      </c>
      <c r="U958" s="19" t="str">
        <f>IF([4]道具信息!U958="","",[4]道具信息!U958)</f>
        <v/>
      </c>
      <c r="V958" s="19" t="str">
        <f>IF([4]道具信息!V958="","",[4]道具信息!V958)</f>
        <v/>
      </c>
      <c r="W958" s="19" t="str">
        <f>IF([4]道具信息!W958="","",[4]道具信息!W958)</f>
        <v/>
      </c>
      <c r="X958" s="19" t="str">
        <f>IF([4]道具信息!X958="","",[4]道具信息!X958)</f>
        <v/>
      </c>
      <c r="Y958" s="19" t="str">
        <f>IF([4]道具信息!Y958="","",[4]道具信息!Y958)</f>
        <v/>
      </c>
      <c r="Z958" s="19" t="str">
        <f>IF([4]道具信息!Z958="","",[4]道具信息!Z958)</f>
        <v/>
      </c>
    </row>
    <row r="959" spans="1:26" x14ac:dyDescent="0.15">
      <c r="A959" s="19" t="str">
        <f>IF([4]道具信息!A959="","",[4]道具信息!A959)</f>
        <v/>
      </c>
      <c r="B959" s="19" t="str">
        <f>IF([4]道具信息!B959="","",[4]道具信息!B959)</f>
        <v/>
      </c>
      <c r="C959" s="19" t="str">
        <f>IF([4]道具信息!C959="","",[4]道具信息!C959)</f>
        <v/>
      </c>
      <c r="D959" s="19" t="str">
        <f>IF([4]道具信息!D959="","",[4]道具信息!D959)</f>
        <v/>
      </c>
      <c r="E959" s="19" t="str">
        <f>IF([4]道具信息!E959="","",[4]道具信息!E959)</f>
        <v/>
      </c>
      <c r="F959" s="19" t="str">
        <f>IF([4]道具信息!F959="","",[4]道具信息!F959)</f>
        <v/>
      </c>
      <c r="G959" s="19" t="str">
        <f>IF([4]道具信息!G959="","",[4]道具信息!G959)</f>
        <v/>
      </c>
      <c r="H959" s="19" t="str">
        <f>IF([4]道具信息!H959="","",[4]道具信息!H959)</f>
        <v/>
      </c>
      <c r="I959" s="19" t="str">
        <f>IF([4]道具信息!I959="","",[4]道具信息!I959)</f>
        <v/>
      </c>
      <c r="J959" s="19" t="str">
        <f>IF([4]道具信息!J959="","",[4]道具信息!J959)</f>
        <v/>
      </c>
      <c r="K959" s="19" t="str">
        <f>IF([4]道具信息!K959="","",[4]道具信息!K959)</f>
        <v/>
      </c>
      <c r="L959" s="19" t="str">
        <f>IF([4]道具信息!L959="","",[4]道具信息!L959)</f>
        <v/>
      </c>
      <c r="M959" s="19" t="str">
        <f>IF([4]道具信息!M959="","",[4]道具信息!M959)</f>
        <v/>
      </c>
      <c r="N959" s="19" t="str">
        <f>IF([4]道具信息!N959="","",[4]道具信息!N959)</f>
        <v/>
      </c>
      <c r="O959" s="19" t="str">
        <f>IF([4]道具信息!O959="","",[4]道具信息!O959)</f>
        <v/>
      </c>
      <c r="P959" s="19" t="str">
        <f>IF([4]道具信息!P959="","",[4]道具信息!P959)</f>
        <v/>
      </c>
      <c r="Q959" s="19" t="str">
        <f>IF([4]道具信息!Q959="","",[4]道具信息!Q959)</f>
        <v/>
      </c>
      <c r="R959" s="19" t="str">
        <f>IF([4]道具信息!R959="","",[4]道具信息!R959)</f>
        <v/>
      </c>
      <c r="S959" s="19" t="str">
        <f>IF([4]道具信息!S959="","",[4]道具信息!S959)</f>
        <v/>
      </c>
      <c r="T959" s="19" t="str">
        <f>IF([4]道具信息!T959="","",[4]道具信息!T959)</f>
        <v/>
      </c>
      <c r="U959" s="19" t="str">
        <f>IF([4]道具信息!U959="","",[4]道具信息!U959)</f>
        <v/>
      </c>
      <c r="V959" s="19" t="str">
        <f>IF([4]道具信息!V959="","",[4]道具信息!V959)</f>
        <v/>
      </c>
      <c r="W959" s="19" t="str">
        <f>IF([4]道具信息!W959="","",[4]道具信息!W959)</f>
        <v/>
      </c>
      <c r="X959" s="19" t="str">
        <f>IF([4]道具信息!X959="","",[4]道具信息!X959)</f>
        <v/>
      </c>
      <c r="Y959" s="19" t="str">
        <f>IF([4]道具信息!Y959="","",[4]道具信息!Y959)</f>
        <v/>
      </c>
      <c r="Z959" s="19" t="str">
        <f>IF([4]道具信息!Z959="","",[4]道具信息!Z959)</f>
        <v/>
      </c>
    </row>
    <row r="960" spans="1:26" x14ac:dyDescent="0.15">
      <c r="A960" s="19" t="str">
        <f>IF([4]道具信息!A960="","",[4]道具信息!A960)</f>
        <v/>
      </c>
      <c r="B960" s="19" t="str">
        <f>IF([4]道具信息!B960="","",[4]道具信息!B960)</f>
        <v/>
      </c>
      <c r="C960" s="19" t="str">
        <f>IF([4]道具信息!C960="","",[4]道具信息!C960)</f>
        <v/>
      </c>
      <c r="D960" s="19" t="str">
        <f>IF([4]道具信息!D960="","",[4]道具信息!D960)</f>
        <v/>
      </c>
      <c r="E960" s="19" t="str">
        <f>IF([4]道具信息!E960="","",[4]道具信息!E960)</f>
        <v/>
      </c>
      <c r="F960" s="19" t="str">
        <f>IF([4]道具信息!F960="","",[4]道具信息!F960)</f>
        <v/>
      </c>
      <c r="G960" s="19" t="str">
        <f>IF([4]道具信息!G960="","",[4]道具信息!G960)</f>
        <v/>
      </c>
      <c r="H960" s="19" t="str">
        <f>IF([4]道具信息!H960="","",[4]道具信息!H960)</f>
        <v/>
      </c>
      <c r="I960" s="19" t="str">
        <f>IF([4]道具信息!I960="","",[4]道具信息!I960)</f>
        <v/>
      </c>
      <c r="J960" s="19" t="str">
        <f>IF([4]道具信息!J960="","",[4]道具信息!J960)</f>
        <v/>
      </c>
      <c r="K960" s="19" t="str">
        <f>IF([4]道具信息!K960="","",[4]道具信息!K960)</f>
        <v/>
      </c>
      <c r="L960" s="19" t="str">
        <f>IF([4]道具信息!L960="","",[4]道具信息!L960)</f>
        <v/>
      </c>
      <c r="M960" s="19" t="str">
        <f>IF([4]道具信息!M960="","",[4]道具信息!M960)</f>
        <v/>
      </c>
      <c r="N960" s="19" t="str">
        <f>IF([4]道具信息!N960="","",[4]道具信息!N960)</f>
        <v/>
      </c>
      <c r="O960" s="19" t="str">
        <f>IF([4]道具信息!O960="","",[4]道具信息!O960)</f>
        <v/>
      </c>
      <c r="P960" s="19" t="str">
        <f>IF([4]道具信息!P960="","",[4]道具信息!P960)</f>
        <v/>
      </c>
      <c r="Q960" s="19" t="str">
        <f>IF([4]道具信息!Q960="","",[4]道具信息!Q960)</f>
        <v/>
      </c>
      <c r="R960" s="19" t="str">
        <f>IF([4]道具信息!R960="","",[4]道具信息!R960)</f>
        <v/>
      </c>
      <c r="S960" s="19" t="str">
        <f>IF([4]道具信息!S960="","",[4]道具信息!S960)</f>
        <v/>
      </c>
      <c r="T960" s="19" t="str">
        <f>IF([4]道具信息!T960="","",[4]道具信息!T960)</f>
        <v/>
      </c>
      <c r="U960" s="19" t="str">
        <f>IF([4]道具信息!U960="","",[4]道具信息!U960)</f>
        <v/>
      </c>
      <c r="V960" s="19" t="str">
        <f>IF([4]道具信息!V960="","",[4]道具信息!V960)</f>
        <v/>
      </c>
      <c r="W960" s="19" t="str">
        <f>IF([4]道具信息!W960="","",[4]道具信息!W960)</f>
        <v/>
      </c>
      <c r="X960" s="19" t="str">
        <f>IF([4]道具信息!X960="","",[4]道具信息!X960)</f>
        <v/>
      </c>
      <c r="Y960" s="19" t="str">
        <f>IF([4]道具信息!Y960="","",[4]道具信息!Y960)</f>
        <v/>
      </c>
      <c r="Z960" s="19" t="str">
        <f>IF([4]道具信息!Z960="","",[4]道具信息!Z960)</f>
        <v/>
      </c>
    </row>
    <row r="961" spans="1:26" x14ac:dyDescent="0.15">
      <c r="A961" s="19" t="str">
        <f>IF([4]道具信息!A961="","",[4]道具信息!A961)</f>
        <v/>
      </c>
      <c r="B961" s="19" t="str">
        <f>IF([4]道具信息!B961="","",[4]道具信息!B961)</f>
        <v/>
      </c>
      <c r="C961" s="19" t="str">
        <f>IF([4]道具信息!C961="","",[4]道具信息!C961)</f>
        <v/>
      </c>
      <c r="D961" s="19" t="str">
        <f>IF([4]道具信息!D961="","",[4]道具信息!D961)</f>
        <v/>
      </c>
      <c r="E961" s="19" t="str">
        <f>IF([4]道具信息!E961="","",[4]道具信息!E961)</f>
        <v/>
      </c>
      <c r="F961" s="19" t="str">
        <f>IF([4]道具信息!F961="","",[4]道具信息!F961)</f>
        <v/>
      </c>
      <c r="G961" s="19" t="str">
        <f>IF([4]道具信息!G961="","",[4]道具信息!G961)</f>
        <v/>
      </c>
      <c r="H961" s="19" t="str">
        <f>IF([4]道具信息!H961="","",[4]道具信息!H961)</f>
        <v/>
      </c>
      <c r="I961" s="19" t="str">
        <f>IF([4]道具信息!I961="","",[4]道具信息!I961)</f>
        <v/>
      </c>
      <c r="J961" s="19" t="str">
        <f>IF([4]道具信息!J961="","",[4]道具信息!J961)</f>
        <v/>
      </c>
      <c r="K961" s="19" t="str">
        <f>IF([4]道具信息!K961="","",[4]道具信息!K961)</f>
        <v/>
      </c>
      <c r="L961" s="19" t="str">
        <f>IF([4]道具信息!L961="","",[4]道具信息!L961)</f>
        <v/>
      </c>
      <c r="M961" s="19" t="str">
        <f>IF([4]道具信息!M961="","",[4]道具信息!M961)</f>
        <v/>
      </c>
      <c r="N961" s="19" t="str">
        <f>IF([4]道具信息!N961="","",[4]道具信息!N961)</f>
        <v/>
      </c>
      <c r="O961" s="19" t="str">
        <f>IF([4]道具信息!O961="","",[4]道具信息!O961)</f>
        <v/>
      </c>
      <c r="P961" s="19" t="str">
        <f>IF([4]道具信息!P961="","",[4]道具信息!P961)</f>
        <v/>
      </c>
      <c r="Q961" s="19" t="str">
        <f>IF([4]道具信息!Q961="","",[4]道具信息!Q961)</f>
        <v/>
      </c>
      <c r="R961" s="19" t="str">
        <f>IF([4]道具信息!R961="","",[4]道具信息!R961)</f>
        <v/>
      </c>
      <c r="S961" s="19" t="str">
        <f>IF([4]道具信息!S961="","",[4]道具信息!S961)</f>
        <v/>
      </c>
      <c r="T961" s="19" t="str">
        <f>IF([4]道具信息!T961="","",[4]道具信息!T961)</f>
        <v/>
      </c>
      <c r="U961" s="19" t="str">
        <f>IF([4]道具信息!U961="","",[4]道具信息!U961)</f>
        <v/>
      </c>
      <c r="V961" s="19" t="str">
        <f>IF([4]道具信息!V961="","",[4]道具信息!V961)</f>
        <v/>
      </c>
      <c r="W961" s="19" t="str">
        <f>IF([4]道具信息!W961="","",[4]道具信息!W961)</f>
        <v/>
      </c>
      <c r="X961" s="19" t="str">
        <f>IF([4]道具信息!X961="","",[4]道具信息!X961)</f>
        <v/>
      </c>
      <c r="Y961" s="19" t="str">
        <f>IF([4]道具信息!Y961="","",[4]道具信息!Y961)</f>
        <v/>
      </c>
      <c r="Z961" s="19" t="str">
        <f>IF([4]道具信息!Z961="","",[4]道具信息!Z961)</f>
        <v/>
      </c>
    </row>
    <row r="962" spans="1:26" x14ac:dyDescent="0.15">
      <c r="A962" s="19" t="str">
        <f>IF([4]道具信息!A962="","",[4]道具信息!A962)</f>
        <v/>
      </c>
      <c r="B962" s="19" t="str">
        <f>IF([4]道具信息!B962="","",[4]道具信息!B962)</f>
        <v/>
      </c>
      <c r="C962" s="19" t="str">
        <f>IF([4]道具信息!C962="","",[4]道具信息!C962)</f>
        <v/>
      </c>
      <c r="D962" s="19" t="str">
        <f>IF([4]道具信息!D962="","",[4]道具信息!D962)</f>
        <v/>
      </c>
      <c r="E962" s="19" t="str">
        <f>IF([4]道具信息!E962="","",[4]道具信息!E962)</f>
        <v/>
      </c>
      <c r="F962" s="19" t="str">
        <f>IF([4]道具信息!F962="","",[4]道具信息!F962)</f>
        <v/>
      </c>
      <c r="G962" s="19" t="str">
        <f>IF([4]道具信息!G962="","",[4]道具信息!G962)</f>
        <v/>
      </c>
      <c r="H962" s="19" t="str">
        <f>IF([4]道具信息!H962="","",[4]道具信息!H962)</f>
        <v/>
      </c>
      <c r="I962" s="19" t="str">
        <f>IF([4]道具信息!I962="","",[4]道具信息!I962)</f>
        <v/>
      </c>
      <c r="J962" s="19" t="str">
        <f>IF([4]道具信息!J962="","",[4]道具信息!J962)</f>
        <v/>
      </c>
      <c r="K962" s="19" t="str">
        <f>IF([4]道具信息!K962="","",[4]道具信息!K962)</f>
        <v/>
      </c>
      <c r="L962" s="19" t="str">
        <f>IF([4]道具信息!L962="","",[4]道具信息!L962)</f>
        <v/>
      </c>
      <c r="M962" s="19" t="str">
        <f>IF([4]道具信息!M962="","",[4]道具信息!M962)</f>
        <v/>
      </c>
      <c r="N962" s="19" t="str">
        <f>IF([4]道具信息!N962="","",[4]道具信息!N962)</f>
        <v/>
      </c>
      <c r="O962" s="19" t="str">
        <f>IF([4]道具信息!O962="","",[4]道具信息!O962)</f>
        <v/>
      </c>
      <c r="P962" s="19" t="str">
        <f>IF([4]道具信息!P962="","",[4]道具信息!P962)</f>
        <v/>
      </c>
      <c r="Q962" s="19" t="str">
        <f>IF([4]道具信息!Q962="","",[4]道具信息!Q962)</f>
        <v/>
      </c>
      <c r="R962" s="19" t="str">
        <f>IF([4]道具信息!R962="","",[4]道具信息!R962)</f>
        <v/>
      </c>
      <c r="S962" s="19" t="str">
        <f>IF([4]道具信息!S962="","",[4]道具信息!S962)</f>
        <v/>
      </c>
      <c r="T962" s="19" t="str">
        <f>IF([4]道具信息!T962="","",[4]道具信息!T962)</f>
        <v/>
      </c>
      <c r="U962" s="19" t="str">
        <f>IF([4]道具信息!U962="","",[4]道具信息!U962)</f>
        <v/>
      </c>
      <c r="V962" s="19" t="str">
        <f>IF([4]道具信息!V962="","",[4]道具信息!V962)</f>
        <v/>
      </c>
      <c r="W962" s="19" t="str">
        <f>IF([4]道具信息!W962="","",[4]道具信息!W962)</f>
        <v/>
      </c>
      <c r="X962" s="19" t="str">
        <f>IF([4]道具信息!X962="","",[4]道具信息!X962)</f>
        <v/>
      </c>
      <c r="Y962" s="19" t="str">
        <f>IF([4]道具信息!Y962="","",[4]道具信息!Y962)</f>
        <v/>
      </c>
      <c r="Z962" s="19" t="str">
        <f>IF([4]道具信息!Z962="","",[4]道具信息!Z962)</f>
        <v/>
      </c>
    </row>
    <row r="963" spans="1:26" x14ac:dyDescent="0.15">
      <c r="A963" s="19" t="str">
        <f>IF([4]道具信息!A963="","",[4]道具信息!A963)</f>
        <v/>
      </c>
      <c r="B963" s="19" t="str">
        <f>IF([4]道具信息!B963="","",[4]道具信息!B963)</f>
        <v/>
      </c>
      <c r="C963" s="19" t="str">
        <f>IF([4]道具信息!C963="","",[4]道具信息!C963)</f>
        <v/>
      </c>
      <c r="D963" s="19" t="str">
        <f>IF([4]道具信息!D963="","",[4]道具信息!D963)</f>
        <v/>
      </c>
      <c r="E963" s="19" t="str">
        <f>IF([4]道具信息!E963="","",[4]道具信息!E963)</f>
        <v/>
      </c>
      <c r="F963" s="19" t="str">
        <f>IF([4]道具信息!F963="","",[4]道具信息!F963)</f>
        <v/>
      </c>
      <c r="G963" s="19" t="str">
        <f>IF([4]道具信息!G963="","",[4]道具信息!G963)</f>
        <v/>
      </c>
      <c r="H963" s="19" t="str">
        <f>IF([4]道具信息!H963="","",[4]道具信息!H963)</f>
        <v/>
      </c>
      <c r="I963" s="19" t="str">
        <f>IF([4]道具信息!I963="","",[4]道具信息!I963)</f>
        <v/>
      </c>
      <c r="J963" s="19" t="str">
        <f>IF([4]道具信息!J963="","",[4]道具信息!J963)</f>
        <v/>
      </c>
      <c r="K963" s="19" t="str">
        <f>IF([4]道具信息!K963="","",[4]道具信息!K963)</f>
        <v/>
      </c>
      <c r="L963" s="19" t="str">
        <f>IF([4]道具信息!L963="","",[4]道具信息!L963)</f>
        <v/>
      </c>
      <c r="M963" s="19" t="str">
        <f>IF([4]道具信息!M963="","",[4]道具信息!M963)</f>
        <v/>
      </c>
      <c r="N963" s="19" t="str">
        <f>IF([4]道具信息!N963="","",[4]道具信息!N963)</f>
        <v/>
      </c>
      <c r="O963" s="19" t="str">
        <f>IF([4]道具信息!O963="","",[4]道具信息!O963)</f>
        <v/>
      </c>
      <c r="P963" s="19" t="str">
        <f>IF([4]道具信息!P963="","",[4]道具信息!P963)</f>
        <v/>
      </c>
      <c r="Q963" s="19" t="str">
        <f>IF([4]道具信息!Q963="","",[4]道具信息!Q963)</f>
        <v/>
      </c>
      <c r="R963" s="19" t="str">
        <f>IF([4]道具信息!R963="","",[4]道具信息!R963)</f>
        <v/>
      </c>
      <c r="S963" s="19" t="str">
        <f>IF([4]道具信息!S963="","",[4]道具信息!S963)</f>
        <v/>
      </c>
      <c r="T963" s="19" t="str">
        <f>IF([4]道具信息!T963="","",[4]道具信息!T963)</f>
        <v/>
      </c>
      <c r="U963" s="19" t="str">
        <f>IF([4]道具信息!U963="","",[4]道具信息!U963)</f>
        <v/>
      </c>
      <c r="V963" s="19" t="str">
        <f>IF([4]道具信息!V963="","",[4]道具信息!V963)</f>
        <v/>
      </c>
      <c r="W963" s="19" t="str">
        <f>IF([4]道具信息!W963="","",[4]道具信息!W963)</f>
        <v/>
      </c>
      <c r="X963" s="19" t="str">
        <f>IF([4]道具信息!X963="","",[4]道具信息!X963)</f>
        <v/>
      </c>
      <c r="Y963" s="19" t="str">
        <f>IF([4]道具信息!Y963="","",[4]道具信息!Y963)</f>
        <v/>
      </c>
      <c r="Z963" s="19" t="str">
        <f>IF([4]道具信息!Z963="","",[4]道具信息!Z963)</f>
        <v/>
      </c>
    </row>
    <row r="964" spans="1:26" x14ac:dyDescent="0.15">
      <c r="A964" s="19" t="str">
        <f>IF([4]道具信息!A964="","",[4]道具信息!A964)</f>
        <v/>
      </c>
      <c r="B964" s="19" t="str">
        <f>IF([4]道具信息!B964="","",[4]道具信息!B964)</f>
        <v/>
      </c>
      <c r="C964" s="19" t="str">
        <f>IF([4]道具信息!C964="","",[4]道具信息!C964)</f>
        <v/>
      </c>
      <c r="D964" s="19" t="str">
        <f>IF([4]道具信息!D964="","",[4]道具信息!D964)</f>
        <v/>
      </c>
      <c r="E964" s="19" t="str">
        <f>IF([4]道具信息!E964="","",[4]道具信息!E964)</f>
        <v/>
      </c>
      <c r="F964" s="19" t="str">
        <f>IF([4]道具信息!F964="","",[4]道具信息!F964)</f>
        <v/>
      </c>
      <c r="G964" s="19" t="str">
        <f>IF([4]道具信息!G964="","",[4]道具信息!G964)</f>
        <v/>
      </c>
      <c r="H964" s="19" t="str">
        <f>IF([4]道具信息!H964="","",[4]道具信息!H964)</f>
        <v/>
      </c>
      <c r="I964" s="19" t="str">
        <f>IF([4]道具信息!I964="","",[4]道具信息!I964)</f>
        <v/>
      </c>
      <c r="J964" s="19" t="str">
        <f>IF([4]道具信息!J964="","",[4]道具信息!J964)</f>
        <v/>
      </c>
      <c r="K964" s="19" t="str">
        <f>IF([4]道具信息!K964="","",[4]道具信息!K964)</f>
        <v/>
      </c>
      <c r="L964" s="19" t="str">
        <f>IF([4]道具信息!L964="","",[4]道具信息!L964)</f>
        <v/>
      </c>
      <c r="M964" s="19" t="str">
        <f>IF([4]道具信息!M964="","",[4]道具信息!M964)</f>
        <v/>
      </c>
      <c r="N964" s="19" t="str">
        <f>IF([4]道具信息!N964="","",[4]道具信息!N964)</f>
        <v/>
      </c>
      <c r="O964" s="19" t="str">
        <f>IF([4]道具信息!O964="","",[4]道具信息!O964)</f>
        <v/>
      </c>
      <c r="P964" s="19" t="str">
        <f>IF([4]道具信息!P964="","",[4]道具信息!P964)</f>
        <v/>
      </c>
      <c r="Q964" s="19" t="str">
        <f>IF([4]道具信息!Q964="","",[4]道具信息!Q964)</f>
        <v/>
      </c>
      <c r="R964" s="19" t="str">
        <f>IF([4]道具信息!R964="","",[4]道具信息!R964)</f>
        <v/>
      </c>
      <c r="S964" s="19" t="str">
        <f>IF([4]道具信息!S964="","",[4]道具信息!S964)</f>
        <v/>
      </c>
      <c r="T964" s="19" t="str">
        <f>IF([4]道具信息!T964="","",[4]道具信息!T964)</f>
        <v/>
      </c>
      <c r="U964" s="19" t="str">
        <f>IF([4]道具信息!U964="","",[4]道具信息!U964)</f>
        <v/>
      </c>
      <c r="V964" s="19" t="str">
        <f>IF([4]道具信息!V964="","",[4]道具信息!V964)</f>
        <v/>
      </c>
      <c r="W964" s="19" t="str">
        <f>IF([4]道具信息!W964="","",[4]道具信息!W964)</f>
        <v/>
      </c>
      <c r="X964" s="19" t="str">
        <f>IF([4]道具信息!X964="","",[4]道具信息!X964)</f>
        <v/>
      </c>
      <c r="Y964" s="19" t="str">
        <f>IF([4]道具信息!Y964="","",[4]道具信息!Y964)</f>
        <v/>
      </c>
      <c r="Z964" s="19" t="str">
        <f>IF([4]道具信息!Z964="","",[4]道具信息!Z964)</f>
        <v/>
      </c>
    </row>
    <row r="965" spans="1:26" x14ac:dyDescent="0.15">
      <c r="A965" s="19" t="str">
        <f>IF([4]道具信息!A965="","",[4]道具信息!A965)</f>
        <v/>
      </c>
      <c r="B965" s="19" t="str">
        <f>IF([4]道具信息!B965="","",[4]道具信息!B965)</f>
        <v/>
      </c>
      <c r="C965" s="19" t="str">
        <f>IF([4]道具信息!C965="","",[4]道具信息!C965)</f>
        <v/>
      </c>
      <c r="D965" s="19" t="str">
        <f>IF([4]道具信息!D965="","",[4]道具信息!D965)</f>
        <v/>
      </c>
      <c r="E965" s="19" t="str">
        <f>IF([4]道具信息!E965="","",[4]道具信息!E965)</f>
        <v/>
      </c>
      <c r="F965" s="19" t="str">
        <f>IF([4]道具信息!F965="","",[4]道具信息!F965)</f>
        <v/>
      </c>
      <c r="G965" s="19" t="str">
        <f>IF([4]道具信息!G965="","",[4]道具信息!G965)</f>
        <v/>
      </c>
      <c r="H965" s="19" t="str">
        <f>IF([4]道具信息!H965="","",[4]道具信息!H965)</f>
        <v/>
      </c>
      <c r="I965" s="19" t="str">
        <f>IF([4]道具信息!I965="","",[4]道具信息!I965)</f>
        <v/>
      </c>
      <c r="J965" s="19" t="str">
        <f>IF([4]道具信息!J965="","",[4]道具信息!J965)</f>
        <v/>
      </c>
      <c r="K965" s="19" t="str">
        <f>IF([4]道具信息!K965="","",[4]道具信息!K965)</f>
        <v/>
      </c>
      <c r="L965" s="19" t="str">
        <f>IF([4]道具信息!L965="","",[4]道具信息!L965)</f>
        <v/>
      </c>
      <c r="M965" s="19" t="str">
        <f>IF([4]道具信息!M965="","",[4]道具信息!M965)</f>
        <v/>
      </c>
      <c r="N965" s="19" t="str">
        <f>IF([4]道具信息!N965="","",[4]道具信息!N965)</f>
        <v/>
      </c>
      <c r="O965" s="19" t="str">
        <f>IF([4]道具信息!O965="","",[4]道具信息!O965)</f>
        <v/>
      </c>
      <c r="P965" s="19" t="str">
        <f>IF([4]道具信息!P965="","",[4]道具信息!P965)</f>
        <v/>
      </c>
      <c r="Q965" s="19" t="str">
        <f>IF([4]道具信息!Q965="","",[4]道具信息!Q965)</f>
        <v/>
      </c>
      <c r="R965" s="19" t="str">
        <f>IF([4]道具信息!R965="","",[4]道具信息!R965)</f>
        <v/>
      </c>
      <c r="S965" s="19" t="str">
        <f>IF([4]道具信息!S965="","",[4]道具信息!S965)</f>
        <v/>
      </c>
      <c r="T965" s="19" t="str">
        <f>IF([4]道具信息!T965="","",[4]道具信息!T965)</f>
        <v/>
      </c>
      <c r="U965" s="19" t="str">
        <f>IF([4]道具信息!U965="","",[4]道具信息!U965)</f>
        <v/>
      </c>
      <c r="V965" s="19" t="str">
        <f>IF([4]道具信息!V965="","",[4]道具信息!V965)</f>
        <v/>
      </c>
      <c r="W965" s="19" t="str">
        <f>IF([4]道具信息!W965="","",[4]道具信息!W965)</f>
        <v/>
      </c>
      <c r="X965" s="19" t="str">
        <f>IF([4]道具信息!X965="","",[4]道具信息!X965)</f>
        <v/>
      </c>
      <c r="Y965" s="19" t="str">
        <f>IF([4]道具信息!Y965="","",[4]道具信息!Y965)</f>
        <v/>
      </c>
      <c r="Z965" s="19" t="str">
        <f>IF([4]道具信息!Z965="","",[4]道具信息!Z965)</f>
        <v/>
      </c>
    </row>
    <row r="966" spans="1:26" x14ac:dyDescent="0.15">
      <c r="A966" s="19" t="str">
        <f>IF([4]道具信息!A966="","",[4]道具信息!A966)</f>
        <v/>
      </c>
      <c r="B966" s="19" t="str">
        <f>IF([4]道具信息!B966="","",[4]道具信息!B966)</f>
        <v/>
      </c>
      <c r="C966" s="19" t="str">
        <f>IF([4]道具信息!C966="","",[4]道具信息!C966)</f>
        <v/>
      </c>
      <c r="D966" s="19" t="str">
        <f>IF([4]道具信息!D966="","",[4]道具信息!D966)</f>
        <v/>
      </c>
      <c r="E966" s="19" t="str">
        <f>IF([4]道具信息!E966="","",[4]道具信息!E966)</f>
        <v/>
      </c>
      <c r="F966" s="19" t="str">
        <f>IF([4]道具信息!F966="","",[4]道具信息!F966)</f>
        <v/>
      </c>
      <c r="G966" s="19" t="str">
        <f>IF([4]道具信息!G966="","",[4]道具信息!G966)</f>
        <v/>
      </c>
      <c r="H966" s="19" t="str">
        <f>IF([4]道具信息!H966="","",[4]道具信息!H966)</f>
        <v/>
      </c>
      <c r="I966" s="19" t="str">
        <f>IF([4]道具信息!I966="","",[4]道具信息!I966)</f>
        <v/>
      </c>
      <c r="J966" s="19" t="str">
        <f>IF([4]道具信息!J966="","",[4]道具信息!J966)</f>
        <v/>
      </c>
      <c r="K966" s="19" t="str">
        <f>IF([4]道具信息!K966="","",[4]道具信息!K966)</f>
        <v/>
      </c>
      <c r="L966" s="19" t="str">
        <f>IF([4]道具信息!L966="","",[4]道具信息!L966)</f>
        <v/>
      </c>
      <c r="M966" s="19" t="str">
        <f>IF([4]道具信息!M966="","",[4]道具信息!M966)</f>
        <v/>
      </c>
      <c r="N966" s="19" t="str">
        <f>IF([4]道具信息!N966="","",[4]道具信息!N966)</f>
        <v/>
      </c>
      <c r="O966" s="19" t="str">
        <f>IF([4]道具信息!O966="","",[4]道具信息!O966)</f>
        <v/>
      </c>
      <c r="P966" s="19" t="str">
        <f>IF([4]道具信息!P966="","",[4]道具信息!P966)</f>
        <v/>
      </c>
      <c r="Q966" s="19" t="str">
        <f>IF([4]道具信息!Q966="","",[4]道具信息!Q966)</f>
        <v/>
      </c>
      <c r="R966" s="19" t="str">
        <f>IF([4]道具信息!R966="","",[4]道具信息!R966)</f>
        <v/>
      </c>
      <c r="S966" s="19" t="str">
        <f>IF([4]道具信息!S966="","",[4]道具信息!S966)</f>
        <v/>
      </c>
      <c r="T966" s="19" t="str">
        <f>IF([4]道具信息!T966="","",[4]道具信息!T966)</f>
        <v/>
      </c>
      <c r="U966" s="19" t="str">
        <f>IF([4]道具信息!U966="","",[4]道具信息!U966)</f>
        <v/>
      </c>
      <c r="V966" s="19" t="str">
        <f>IF([4]道具信息!V966="","",[4]道具信息!V966)</f>
        <v/>
      </c>
      <c r="W966" s="19" t="str">
        <f>IF([4]道具信息!W966="","",[4]道具信息!W966)</f>
        <v/>
      </c>
      <c r="X966" s="19" t="str">
        <f>IF([4]道具信息!X966="","",[4]道具信息!X966)</f>
        <v/>
      </c>
      <c r="Y966" s="19" t="str">
        <f>IF([4]道具信息!Y966="","",[4]道具信息!Y966)</f>
        <v/>
      </c>
      <c r="Z966" s="19" t="str">
        <f>IF([4]道具信息!Z966="","",[4]道具信息!Z966)</f>
        <v/>
      </c>
    </row>
    <row r="967" spans="1:26" x14ac:dyDescent="0.15">
      <c r="A967" s="19" t="str">
        <f>IF([4]道具信息!A967="","",[4]道具信息!A967)</f>
        <v/>
      </c>
      <c r="B967" s="19" t="str">
        <f>IF([4]道具信息!B967="","",[4]道具信息!B967)</f>
        <v/>
      </c>
      <c r="C967" s="19" t="str">
        <f>IF([4]道具信息!C967="","",[4]道具信息!C967)</f>
        <v/>
      </c>
      <c r="D967" s="19" t="str">
        <f>IF([4]道具信息!D967="","",[4]道具信息!D967)</f>
        <v/>
      </c>
      <c r="E967" s="19" t="str">
        <f>IF([4]道具信息!E967="","",[4]道具信息!E967)</f>
        <v/>
      </c>
      <c r="F967" s="19" t="str">
        <f>IF([4]道具信息!F967="","",[4]道具信息!F967)</f>
        <v/>
      </c>
      <c r="G967" s="19" t="str">
        <f>IF([4]道具信息!G967="","",[4]道具信息!G967)</f>
        <v/>
      </c>
      <c r="H967" s="19" t="str">
        <f>IF([4]道具信息!H967="","",[4]道具信息!H967)</f>
        <v/>
      </c>
      <c r="I967" s="19" t="str">
        <f>IF([4]道具信息!I967="","",[4]道具信息!I967)</f>
        <v/>
      </c>
      <c r="J967" s="19" t="str">
        <f>IF([4]道具信息!J967="","",[4]道具信息!J967)</f>
        <v/>
      </c>
      <c r="K967" s="19" t="str">
        <f>IF([4]道具信息!K967="","",[4]道具信息!K967)</f>
        <v/>
      </c>
      <c r="L967" s="19" t="str">
        <f>IF([4]道具信息!L967="","",[4]道具信息!L967)</f>
        <v/>
      </c>
      <c r="M967" s="19" t="str">
        <f>IF([4]道具信息!M967="","",[4]道具信息!M967)</f>
        <v/>
      </c>
      <c r="N967" s="19" t="str">
        <f>IF([4]道具信息!N967="","",[4]道具信息!N967)</f>
        <v/>
      </c>
      <c r="O967" s="19" t="str">
        <f>IF([4]道具信息!O967="","",[4]道具信息!O967)</f>
        <v/>
      </c>
      <c r="P967" s="19" t="str">
        <f>IF([4]道具信息!P967="","",[4]道具信息!P967)</f>
        <v/>
      </c>
      <c r="Q967" s="19" t="str">
        <f>IF([4]道具信息!Q967="","",[4]道具信息!Q967)</f>
        <v/>
      </c>
      <c r="R967" s="19" t="str">
        <f>IF([4]道具信息!R967="","",[4]道具信息!R967)</f>
        <v/>
      </c>
      <c r="S967" s="19" t="str">
        <f>IF([4]道具信息!S967="","",[4]道具信息!S967)</f>
        <v/>
      </c>
      <c r="T967" s="19" t="str">
        <f>IF([4]道具信息!T967="","",[4]道具信息!T967)</f>
        <v/>
      </c>
      <c r="U967" s="19" t="str">
        <f>IF([4]道具信息!U967="","",[4]道具信息!U967)</f>
        <v/>
      </c>
      <c r="V967" s="19" t="str">
        <f>IF([4]道具信息!V967="","",[4]道具信息!V967)</f>
        <v/>
      </c>
      <c r="W967" s="19" t="str">
        <f>IF([4]道具信息!W967="","",[4]道具信息!W967)</f>
        <v/>
      </c>
      <c r="X967" s="19" t="str">
        <f>IF([4]道具信息!X967="","",[4]道具信息!X967)</f>
        <v/>
      </c>
      <c r="Y967" s="19" t="str">
        <f>IF([4]道具信息!Y967="","",[4]道具信息!Y967)</f>
        <v/>
      </c>
      <c r="Z967" s="19" t="str">
        <f>IF([4]道具信息!Z967="","",[4]道具信息!Z967)</f>
        <v/>
      </c>
    </row>
    <row r="968" spans="1:26" x14ac:dyDescent="0.15">
      <c r="A968" s="19" t="str">
        <f>IF([4]道具信息!A968="","",[4]道具信息!A968)</f>
        <v/>
      </c>
      <c r="B968" s="19" t="str">
        <f>IF([4]道具信息!B968="","",[4]道具信息!B968)</f>
        <v/>
      </c>
      <c r="C968" s="19" t="str">
        <f>IF([4]道具信息!C968="","",[4]道具信息!C968)</f>
        <v/>
      </c>
      <c r="D968" s="19" t="str">
        <f>IF([4]道具信息!D968="","",[4]道具信息!D968)</f>
        <v/>
      </c>
      <c r="E968" s="19" t="str">
        <f>IF([4]道具信息!E968="","",[4]道具信息!E968)</f>
        <v/>
      </c>
      <c r="F968" s="19" t="str">
        <f>IF([4]道具信息!F968="","",[4]道具信息!F968)</f>
        <v/>
      </c>
      <c r="G968" s="19" t="str">
        <f>IF([4]道具信息!G968="","",[4]道具信息!G968)</f>
        <v/>
      </c>
      <c r="H968" s="19" t="str">
        <f>IF([4]道具信息!H968="","",[4]道具信息!H968)</f>
        <v/>
      </c>
      <c r="I968" s="19" t="str">
        <f>IF([4]道具信息!I968="","",[4]道具信息!I968)</f>
        <v/>
      </c>
      <c r="J968" s="19" t="str">
        <f>IF([4]道具信息!J968="","",[4]道具信息!J968)</f>
        <v/>
      </c>
      <c r="K968" s="19" t="str">
        <f>IF([4]道具信息!K968="","",[4]道具信息!K968)</f>
        <v/>
      </c>
      <c r="L968" s="19" t="str">
        <f>IF([4]道具信息!L968="","",[4]道具信息!L968)</f>
        <v/>
      </c>
      <c r="M968" s="19" t="str">
        <f>IF([4]道具信息!M968="","",[4]道具信息!M968)</f>
        <v/>
      </c>
      <c r="N968" s="19" t="str">
        <f>IF([4]道具信息!N968="","",[4]道具信息!N968)</f>
        <v/>
      </c>
      <c r="O968" s="19" t="str">
        <f>IF([4]道具信息!O968="","",[4]道具信息!O968)</f>
        <v/>
      </c>
      <c r="P968" s="19" t="str">
        <f>IF([4]道具信息!P968="","",[4]道具信息!P968)</f>
        <v/>
      </c>
      <c r="Q968" s="19" t="str">
        <f>IF([4]道具信息!Q968="","",[4]道具信息!Q968)</f>
        <v/>
      </c>
      <c r="R968" s="19" t="str">
        <f>IF([4]道具信息!R968="","",[4]道具信息!R968)</f>
        <v/>
      </c>
      <c r="S968" s="19" t="str">
        <f>IF([4]道具信息!S968="","",[4]道具信息!S968)</f>
        <v/>
      </c>
      <c r="T968" s="19" t="str">
        <f>IF([4]道具信息!T968="","",[4]道具信息!T968)</f>
        <v/>
      </c>
      <c r="U968" s="19" t="str">
        <f>IF([4]道具信息!U968="","",[4]道具信息!U968)</f>
        <v/>
      </c>
      <c r="V968" s="19" t="str">
        <f>IF([4]道具信息!V968="","",[4]道具信息!V968)</f>
        <v/>
      </c>
      <c r="W968" s="19" t="str">
        <f>IF([4]道具信息!W968="","",[4]道具信息!W968)</f>
        <v/>
      </c>
      <c r="X968" s="19" t="str">
        <f>IF([4]道具信息!X968="","",[4]道具信息!X968)</f>
        <v/>
      </c>
      <c r="Y968" s="19" t="str">
        <f>IF([4]道具信息!Y968="","",[4]道具信息!Y968)</f>
        <v/>
      </c>
      <c r="Z968" s="19" t="str">
        <f>IF([4]道具信息!Z968="","",[4]道具信息!Z968)</f>
        <v/>
      </c>
    </row>
    <row r="969" spans="1:26" x14ac:dyDescent="0.15">
      <c r="A969" s="19" t="str">
        <f>IF([4]道具信息!A969="","",[4]道具信息!A969)</f>
        <v/>
      </c>
      <c r="B969" s="19" t="str">
        <f>IF([4]道具信息!B969="","",[4]道具信息!B969)</f>
        <v/>
      </c>
      <c r="C969" s="19" t="str">
        <f>IF([4]道具信息!C969="","",[4]道具信息!C969)</f>
        <v/>
      </c>
      <c r="D969" s="19" t="str">
        <f>IF([4]道具信息!D969="","",[4]道具信息!D969)</f>
        <v/>
      </c>
      <c r="E969" s="19" t="str">
        <f>IF([4]道具信息!E969="","",[4]道具信息!E969)</f>
        <v/>
      </c>
      <c r="F969" s="19" t="str">
        <f>IF([4]道具信息!F969="","",[4]道具信息!F969)</f>
        <v/>
      </c>
      <c r="G969" s="19" t="str">
        <f>IF([4]道具信息!G969="","",[4]道具信息!G969)</f>
        <v/>
      </c>
      <c r="H969" s="19" t="str">
        <f>IF([4]道具信息!H969="","",[4]道具信息!H969)</f>
        <v/>
      </c>
      <c r="I969" s="19" t="str">
        <f>IF([4]道具信息!I969="","",[4]道具信息!I969)</f>
        <v/>
      </c>
      <c r="J969" s="19" t="str">
        <f>IF([4]道具信息!J969="","",[4]道具信息!J969)</f>
        <v/>
      </c>
      <c r="K969" s="19" t="str">
        <f>IF([4]道具信息!K969="","",[4]道具信息!K969)</f>
        <v/>
      </c>
      <c r="L969" s="19" t="str">
        <f>IF([4]道具信息!L969="","",[4]道具信息!L969)</f>
        <v/>
      </c>
      <c r="M969" s="19" t="str">
        <f>IF([4]道具信息!M969="","",[4]道具信息!M969)</f>
        <v/>
      </c>
      <c r="N969" s="19" t="str">
        <f>IF([4]道具信息!N969="","",[4]道具信息!N969)</f>
        <v/>
      </c>
      <c r="O969" s="19" t="str">
        <f>IF([4]道具信息!O969="","",[4]道具信息!O969)</f>
        <v/>
      </c>
      <c r="P969" s="19" t="str">
        <f>IF([4]道具信息!P969="","",[4]道具信息!P969)</f>
        <v/>
      </c>
      <c r="Q969" s="19" t="str">
        <f>IF([4]道具信息!Q969="","",[4]道具信息!Q969)</f>
        <v/>
      </c>
      <c r="R969" s="19" t="str">
        <f>IF([4]道具信息!R969="","",[4]道具信息!R969)</f>
        <v/>
      </c>
      <c r="S969" s="19" t="str">
        <f>IF([4]道具信息!S969="","",[4]道具信息!S969)</f>
        <v/>
      </c>
      <c r="T969" s="19" t="str">
        <f>IF([4]道具信息!T969="","",[4]道具信息!T969)</f>
        <v/>
      </c>
      <c r="U969" s="19" t="str">
        <f>IF([4]道具信息!U969="","",[4]道具信息!U969)</f>
        <v/>
      </c>
      <c r="V969" s="19" t="str">
        <f>IF([4]道具信息!V969="","",[4]道具信息!V969)</f>
        <v/>
      </c>
      <c r="W969" s="19" t="str">
        <f>IF([4]道具信息!W969="","",[4]道具信息!W969)</f>
        <v/>
      </c>
      <c r="X969" s="19" t="str">
        <f>IF([4]道具信息!X969="","",[4]道具信息!X969)</f>
        <v/>
      </c>
      <c r="Y969" s="19" t="str">
        <f>IF([4]道具信息!Y969="","",[4]道具信息!Y969)</f>
        <v/>
      </c>
      <c r="Z969" s="19" t="str">
        <f>IF([4]道具信息!Z969="","",[4]道具信息!Z969)</f>
        <v/>
      </c>
    </row>
    <row r="970" spans="1:26" x14ac:dyDescent="0.15">
      <c r="A970" s="19" t="str">
        <f>IF([4]道具信息!A970="","",[4]道具信息!A970)</f>
        <v/>
      </c>
      <c r="B970" s="19" t="str">
        <f>IF([4]道具信息!B970="","",[4]道具信息!B970)</f>
        <v/>
      </c>
      <c r="C970" s="19" t="str">
        <f>IF([4]道具信息!C970="","",[4]道具信息!C970)</f>
        <v/>
      </c>
      <c r="D970" s="19" t="str">
        <f>IF([4]道具信息!D970="","",[4]道具信息!D970)</f>
        <v/>
      </c>
      <c r="E970" s="19" t="str">
        <f>IF([4]道具信息!E970="","",[4]道具信息!E970)</f>
        <v/>
      </c>
      <c r="F970" s="19" t="str">
        <f>IF([4]道具信息!F970="","",[4]道具信息!F970)</f>
        <v/>
      </c>
      <c r="G970" s="19" t="str">
        <f>IF([4]道具信息!G970="","",[4]道具信息!G970)</f>
        <v/>
      </c>
      <c r="H970" s="19" t="str">
        <f>IF([4]道具信息!H970="","",[4]道具信息!H970)</f>
        <v/>
      </c>
      <c r="I970" s="19" t="str">
        <f>IF([4]道具信息!I970="","",[4]道具信息!I970)</f>
        <v/>
      </c>
      <c r="J970" s="19" t="str">
        <f>IF([4]道具信息!J970="","",[4]道具信息!J970)</f>
        <v/>
      </c>
      <c r="K970" s="19" t="str">
        <f>IF([4]道具信息!K970="","",[4]道具信息!K970)</f>
        <v/>
      </c>
      <c r="L970" s="19" t="str">
        <f>IF([4]道具信息!L970="","",[4]道具信息!L970)</f>
        <v/>
      </c>
      <c r="M970" s="19" t="str">
        <f>IF([4]道具信息!M970="","",[4]道具信息!M970)</f>
        <v/>
      </c>
      <c r="N970" s="19" t="str">
        <f>IF([4]道具信息!N970="","",[4]道具信息!N970)</f>
        <v/>
      </c>
      <c r="O970" s="19" t="str">
        <f>IF([4]道具信息!O970="","",[4]道具信息!O970)</f>
        <v/>
      </c>
      <c r="P970" s="19" t="str">
        <f>IF([4]道具信息!P970="","",[4]道具信息!P970)</f>
        <v/>
      </c>
      <c r="Q970" s="19" t="str">
        <f>IF([4]道具信息!Q970="","",[4]道具信息!Q970)</f>
        <v/>
      </c>
      <c r="R970" s="19" t="str">
        <f>IF([4]道具信息!R970="","",[4]道具信息!R970)</f>
        <v/>
      </c>
      <c r="S970" s="19" t="str">
        <f>IF([4]道具信息!S970="","",[4]道具信息!S970)</f>
        <v/>
      </c>
      <c r="T970" s="19" t="str">
        <f>IF([4]道具信息!T970="","",[4]道具信息!T970)</f>
        <v/>
      </c>
      <c r="U970" s="19" t="str">
        <f>IF([4]道具信息!U970="","",[4]道具信息!U970)</f>
        <v/>
      </c>
      <c r="V970" s="19" t="str">
        <f>IF([4]道具信息!V970="","",[4]道具信息!V970)</f>
        <v/>
      </c>
      <c r="W970" s="19" t="str">
        <f>IF([4]道具信息!W970="","",[4]道具信息!W970)</f>
        <v/>
      </c>
      <c r="X970" s="19" t="str">
        <f>IF([4]道具信息!X970="","",[4]道具信息!X970)</f>
        <v/>
      </c>
      <c r="Y970" s="19" t="str">
        <f>IF([4]道具信息!Y970="","",[4]道具信息!Y970)</f>
        <v/>
      </c>
      <c r="Z970" s="19" t="str">
        <f>IF([4]道具信息!Z970="","",[4]道具信息!Z970)</f>
        <v/>
      </c>
    </row>
    <row r="971" spans="1:26" x14ac:dyDescent="0.15">
      <c r="A971" s="19" t="str">
        <f>IF([4]道具信息!A971="","",[4]道具信息!A971)</f>
        <v/>
      </c>
      <c r="B971" s="19" t="str">
        <f>IF([4]道具信息!B971="","",[4]道具信息!B971)</f>
        <v/>
      </c>
      <c r="C971" s="19" t="str">
        <f>IF([4]道具信息!C971="","",[4]道具信息!C971)</f>
        <v/>
      </c>
      <c r="D971" s="19" t="str">
        <f>IF([4]道具信息!D971="","",[4]道具信息!D971)</f>
        <v/>
      </c>
      <c r="E971" s="19" t="str">
        <f>IF([4]道具信息!E971="","",[4]道具信息!E971)</f>
        <v/>
      </c>
      <c r="F971" s="19" t="str">
        <f>IF([4]道具信息!F971="","",[4]道具信息!F971)</f>
        <v/>
      </c>
      <c r="G971" s="19" t="str">
        <f>IF([4]道具信息!G971="","",[4]道具信息!G971)</f>
        <v/>
      </c>
      <c r="H971" s="19" t="str">
        <f>IF([4]道具信息!H971="","",[4]道具信息!H971)</f>
        <v/>
      </c>
      <c r="I971" s="19" t="str">
        <f>IF([4]道具信息!I971="","",[4]道具信息!I971)</f>
        <v/>
      </c>
      <c r="J971" s="19" t="str">
        <f>IF([4]道具信息!J971="","",[4]道具信息!J971)</f>
        <v/>
      </c>
      <c r="K971" s="19" t="str">
        <f>IF([4]道具信息!K971="","",[4]道具信息!K971)</f>
        <v/>
      </c>
      <c r="L971" s="19" t="str">
        <f>IF([4]道具信息!L971="","",[4]道具信息!L971)</f>
        <v/>
      </c>
      <c r="M971" s="19" t="str">
        <f>IF([4]道具信息!M971="","",[4]道具信息!M971)</f>
        <v/>
      </c>
      <c r="N971" s="19" t="str">
        <f>IF([4]道具信息!N971="","",[4]道具信息!N971)</f>
        <v/>
      </c>
      <c r="O971" s="19" t="str">
        <f>IF([4]道具信息!O971="","",[4]道具信息!O971)</f>
        <v/>
      </c>
      <c r="P971" s="19" t="str">
        <f>IF([4]道具信息!P971="","",[4]道具信息!P971)</f>
        <v/>
      </c>
      <c r="Q971" s="19" t="str">
        <f>IF([4]道具信息!Q971="","",[4]道具信息!Q971)</f>
        <v/>
      </c>
      <c r="R971" s="19" t="str">
        <f>IF([4]道具信息!R971="","",[4]道具信息!R971)</f>
        <v/>
      </c>
      <c r="S971" s="19" t="str">
        <f>IF([4]道具信息!S971="","",[4]道具信息!S971)</f>
        <v/>
      </c>
      <c r="T971" s="19" t="str">
        <f>IF([4]道具信息!T971="","",[4]道具信息!T971)</f>
        <v/>
      </c>
      <c r="U971" s="19" t="str">
        <f>IF([4]道具信息!U971="","",[4]道具信息!U971)</f>
        <v/>
      </c>
      <c r="V971" s="19" t="str">
        <f>IF([4]道具信息!V971="","",[4]道具信息!V971)</f>
        <v/>
      </c>
      <c r="W971" s="19" t="str">
        <f>IF([4]道具信息!W971="","",[4]道具信息!W971)</f>
        <v/>
      </c>
      <c r="X971" s="19" t="str">
        <f>IF([4]道具信息!X971="","",[4]道具信息!X971)</f>
        <v/>
      </c>
      <c r="Y971" s="19" t="str">
        <f>IF([4]道具信息!Y971="","",[4]道具信息!Y971)</f>
        <v/>
      </c>
      <c r="Z971" s="19" t="str">
        <f>IF([4]道具信息!Z971="","",[4]道具信息!Z971)</f>
        <v/>
      </c>
    </row>
    <row r="972" spans="1:26" x14ac:dyDescent="0.15">
      <c r="A972" s="19" t="str">
        <f>IF([4]道具信息!A972="","",[4]道具信息!A972)</f>
        <v/>
      </c>
      <c r="B972" s="19" t="str">
        <f>IF([4]道具信息!B972="","",[4]道具信息!B972)</f>
        <v/>
      </c>
      <c r="C972" s="19" t="str">
        <f>IF([4]道具信息!C972="","",[4]道具信息!C972)</f>
        <v/>
      </c>
      <c r="D972" s="19" t="str">
        <f>IF([4]道具信息!D972="","",[4]道具信息!D972)</f>
        <v/>
      </c>
      <c r="E972" s="19" t="str">
        <f>IF([4]道具信息!E972="","",[4]道具信息!E972)</f>
        <v/>
      </c>
      <c r="F972" s="19" t="str">
        <f>IF([4]道具信息!F972="","",[4]道具信息!F972)</f>
        <v/>
      </c>
      <c r="G972" s="19" t="str">
        <f>IF([4]道具信息!G972="","",[4]道具信息!G972)</f>
        <v/>
      </c>
      <c r="H972" s="19" t="str">
        <f>IF([4]道具信息!H972="","",[4]道具信息!H972)</f>
        <v/>
      </c>
      <c r="I972" s="19" t="str">
        <f>IF([4]道具信息!I972="","",[4]道具信息!I972)</f>
        <v/>
      </c>
      <c r="J972" s="19" t="str">
        <f>IF([4]道具信息!J972="","",[4]道具信息!J972)</f>
        <v/>
      </c>
      <c r="K972" s="19" t="str">
        <f>IF([4]道具信息!K972="","",[4]道具信息!K972)</f>
        <v/>
      </c>
      <c r="L972" s="19" t="str">
        <f>IF([4]道具信息!L972="","",[4]道具信息!L972)</f>
        <v/>
      </c>
      <c r="M972" s="19" t="str">
        <f>IF([4]道具信息!M972="","",[4]道具信息!M972)</f>
        <v/>
      </c>
      <c r="N972" s="19" t="str">
        <f>IF([4]道具信息!N972="","",[4]道具信息!N972)</f>
        <v/>
      </c>
      <c r="O972" s="19" t="str">
        <f>IF([4]道具信息!O972="","",[4]道具信息!O972)</f>
        <v/>
      </c>
      <c r="P972" s="19" t="str">
        <f>IF([4]道具信息!P972="","",[4]道具信息!P972)</f>
        <v/>
      </c>
      <c r="Q972" s="19" t="str">
        <f>IF([4]道具信息!Q972="","",[4]道具信息!Q972)</f>
        <v/>
      </c>
      <c r="R972" s="19" t="str">
        <f>IF([4]道具信息!R972="","",[4]道具信息!R972)</f>
        <v/>
      </c>
      <c r="S972" s="19" t="str">
        <f>IF([4]道具信息!S972="","",[4]道具信息!S972)</f>
        <v/>
      </c>
      <c r="T972" s="19" t="str">
        <f>IF([4]道具信息!T972="","",[4]道具信息!T972)</f>
        <v/>
      </c>
      <c r="U972" s="19" t="str">
        <f>IF([4]道具信息!U972="","",[4]道具信息!U972)</f>
        <v/>
      </c>
      <c r="V972" s="19" t="str">
        <f>IF([4]道具信息!V972="","",[4]道具信息!V972)</f>
        <v/>
      </c>
      <c r="W972" s="19" t="str">
        <f>IF([4]道具信息!W972="","",[4]道具信息!W972)</f>
        <v/>
      </c>
      <c r="X972" s="19" t="str">
        <f>IF([4]道具信息!X972="","",[4]道具信息!X972)</f>
        <v/>
      </c>
      <c r="Y972" s="19" t="str">
        <f>IF([4]道具信息!Y972="","",[4]道具信息!Y972)</f>
        <v/>
      </c>
      <c r="Z972" s="19" t="str">
        <f>IF([4]道具信息!Z972="","",[4]道具信息!Z972)</f>
        <v/>
      </c>
    </row>
    <row r="973" spans="1:26" x14ac:dyDescent="0.15">
      <c r="A973" s="19" t="str">
        <f>IF([4]道具信息!A973="","",[4]道具信息!A973)</f>
        <v/>
      </c>
      <c r="B973" s="19" t="str">
        <f>IF([4]道具信息!B973="","",[4]道具信息!B973)</f>
        <v/>
      </c>
      <c r="C973" s="19" t="str">
        <f>IF([4]道具信息!C973="","",[4]道具信息!C973)</f>
        <v/>
      </c>
      <c r="D973" s="19" t="str">
        <f>IF([4]道具信息!D973="","",[4]道具信息!D973)</f>
        <v/>
      </c>
      <c r="E973" s="19" t="str">
        <f>IF([4]道具信息!E973="","",[4]道具信息!E973)</f>
        <v/>
      </c>
      <c r="F973" s="19" t="str">
        <f>IF([4]道具信息!F973="","",[4]道具信息!F973)</f>
        <v/>
      </c>
      <c r="G973" s="19" t="str">
        <f>IF([4]道具信息!G973="","",[4]道具信息!G973)</f>
        <v/>
      </c>
      <c r="H973" s="19" t="str">
        <f>IF([4]道具信息!H973="","",[4]道具信息!H973)</f>
        <v/>
      </c>
      <c r="I973" s="19" t="str">
        <f>IF([4]道具信息!I973="","",[4]道具信息!I973)</f>
        <v/>
      </c>
      <c r="J973" s="19" t="str">
        <f>IF([4]道具信息!J973="","",[4]道具信息!J973)</f>
        <v/>
      </c>
      <c r="K973" s="19" t="str">
        <f>IF([4]道具信息!K973="","",[4]道具信息!K973)</f>
        <v/>
      </c>
      <c r="L973" s="19" t="str">
        <f>IF([4]道具信息!L973="","",[4]道具信息!L973)</f>
        <v/>
      </c>
      <c r="M973" s="19" t="str">
        <f>IF([4]道具信息!M973="","",[4]道具信息!M973)</f>
        <v/>
      </c>
      <c r="N973" s="19" t="str">
        <f>IF([4]道具信息!N973="","",[4]道具信息!N973)</f>
        <v/>
      </c>
      <c r="O973" s="19" t="str">
        <f>IF([4]道具信息!O973="","",[4]道具信息!O973)</f>
        <v/>
      </c>
      <c r="P973" s="19" t="str">
        <f>IF([4]道具信息!P973="","",[4]道具信息!P973)</f>
        <v/>
      </c>
      <c r="Q973" s="19" t="str">
        <f>IF([4]道具信息!Q973="","",[4]道具信息!Q973)</f>
        <v/>
      </c>
      <c r="R973" s="19" t="str">
        <f>IF([4]道具信息!R973="","",[4]道具信息!R973)</f>
        <v/>
      </c>
      <c r="S973" s="19" t="str">
        <f>IF([4]道具信息!S973="","",[4]道具信息!S973)</f>
        <v/>
      </c>
      <c r="T973" s="19" t="str">
        <f>IF([4]道具信息!T973="","",[4]道具信息!T973)</f>
        <v/>
      </c>
      <c r="U973" s="19" t="str">
        <f>IF([4]道具信息!U973="","",[4]道具信息!U973)</f>
        <v/>
      </c>
      <c r="V973" s="19" t="str">
        <f>IF([4]道具信息!V973="","",[4]道具信息!V973)</f>
        <v/>
      </c>
      <c r="W973" s="19" t="str">
        <f>IF([4]道具信息!W973="","",[4]道具信息!W973)</f>
        <v/>
      </c>
      <c r="X973" s="19" t="str">
        <f>IF([4]道具信息!X973="","",[4]道具信息!X973)</f>
        <v/>
      </c>
      <c r="Y973" s="19" t="str">
        <f>IF([4]道具信息!Y973="","",[4]道具信息!Y973)</f>
        <v/>
      </c>
      <c r="Z973" s="19" t="str">
        <f>IF([4]道具信息!Z973="","",[4]道具信息!Z973)</f>
        <v/>
      </c>
    </row>
    <row r="974" spans="1:26" x14ac:dyDescent="0.15">
      <c r="A974" s="19" t="str">
        <f>IF([4]道具信息!A974="","",[4]道具信息!A974)</f>
        <v/>
      </c>
      <c r="B974" s="19" t="str">
        <f>IF([4]道具信息!B974="","",[4]道具信息!B974)</f>
        <v/>
      </c>
      <c r="C974" s="19" t="str">
        <f>IF([4]道具信息!C974="","",[4]道具信息!C974)</f>
        <v/>
      </c>
      <c r="D974" s="19" t="str">
        <f>IF([4]道具信息!D974="","",[4]道具信息!D974)</f>
        <v/>
      </c>
      <c r="E974" s="19" t="str">
        <f>IF([4]道具信息!E974="","",[4]道具信息!E974)</f>
        <v/>
      </c>
      <c r="F974" s="19" t="str">
        <f>IF([4]道具信息!F974="","",[4]道具信息!F974)</f>
        <v/>
      </c>
      <c r="G974" s="19" t="str">
        <f>IF([4]道具信息!G974="","",[4]道具信息!G974)</f>
        <v/>
      </c>
      <c r="H974" s="19" t="str">
        <f>IF([4]道具信息!H974="","",[4]道具信息!H974)</f>
        <v/>
      </c>
      <c r="I974" s="19" t="str">
        <f>IF([4]道具信息!I974="","",[4]道具信息!I974)</f>
        <v/>
      </c>
      <c r="J974" s="19" t="str">
        <f>IF([4]道具信息!J974="","",[4]道具信息!J974)</f>
        <v/>
      </c>
      <c r="K974" s="19" t="str">
        <f>IF([4]道具信息!K974="","",[4]道具信息!K974)</f>
        <v/>
      </c>
      <c r="L974" s="19" t="str">
        <f>IF([4]道具信息!L974="","",[4]道具信息!L974)</f>
        <v/>
      </c>
      <c r="M974" s="19" t="str">
        <f>IF([4]道具信息!M974="","",[4]道具信息!M974)</f>
        <v/>
      </c>
      <c r="N974" s="19" t="str">
        <f>IF([4]道具信息!N974="","",[4]道具信息!N974)</f>
        <v/>
      </c>
      <c r="O974" s="19" t="str">
        <f>IF([4]道具信息!O974="","",[4]道具信息!O974)</f>
        <v/>
      </c>
      <c r="P974" s="19" t="str">
        <f>IF([4]道具信息!P974="","",[4]道具信息!P974)</f>
        <v/>
      </c>
      <c r="Q974" s="19" t="str">
        <f>IF([4]道具信息!Q974="","",[4]道具信息!Q974)</f>
        <v/>
      </c>
      <c r="R974" s="19" t="str">
        <f>IF([4]道具信息!R974="","",[4]道具信息!R974)</f>
        <v/>
      </c>
      <c r="S974" s="19" t="str">
        <f>IF([4]道具信息!S974="","",[4]道具信息!S974)</f>
        <v/>
      </c>
      <c r="T974" s="19" t="str">
        <f>IF([4]道具信息!T974="","",[4]道具信息!T974)</f>
        <v/>
      </c>
      <c r="U974" s="19" t="str">
        <f>IF([4]道具信息!U974="","",[4]道具信息!U974)</f>
        <v/>
      </c>
      <c r="V974" s="19" t="str">
        <f>IF([4]道具信息!V974="","",[4]道具信息!V974)</f>
        <v/>
      </c>
      <c r="W974" s="19" t="str">
        <f>IF([4]道具信息!W974="","",[4]道具信息!W974)</f>
        <v/>
      </c>
      <c r="X974" s="19" t="str">
        <f>IF([4]道具信息!X974="","",[4]道具信息!X974)</f>
        <v/>
      </c>
      <c r="Y974" s="19" t="str">
        <f>IF([4]道具信息!Y974="","",[4]道具信息!Y974)</f>
        <v/>
      </c>
      <c r="Z974" s="19" t="str">
        <f>IF([4]道具信息!Z974="","",[4]道具信息!Z974)</f>
        <v/>
      </c>
    </row>
    <row r="975" spans="1:26" x14ac:dyDescent="0.15">
      <c r="A975" s="19" t="str">
        <f>IF([4]道具信息!A975="","",[4]道具信息!A975)</f>
        <v/>
      </c>
      <c r="B975" s="19" t="str">
        <f>IF([4]道具信息!B975="","",[4]道具信息!B975)</f>
        <v/>
      </c>
      <c r="C975" s="19" t="str">
        <f>IF([4]道具信息!C975="","",[4]道具信息!C975)</f>
        <v/>
      </c>
      <c r="D975" s="19" t="str">
        <f>IF([4]道具信息!D975="","",[4]道具信息!D975)</f>
        <v/>
      </c>
      <c r="E975" s="19" t="str">
        <f>IF([4]道具信息!E975="","",[4]道具信息!E975)</f>
        <v/>
      </c>
      <c r="F975" s="19" t="str">
        <f>IF([4]道具信息!F975="","",[4]道具信息!F975)</f>
        <v/>
      </c>
      <c r="G975" s="19" t="str">
        <f>IF([4]道具信息!G975="","",[4]道具信息!G975)</f>
        <v/>
      </c>
      <c r="H975" s="19" t="str">
        <f>IF([4]道具信息!H975="","",[4]道具信息!H975)</f>
        <v/>
      </c>
      <c r="I975" s="19" t="str">
        <f>IF([4]道具信息!I975="","",[4]道具信息!I975)</f>
        <v/>
      </c>
      <c r="J975" s="19" t="str">
        <f>IF([4]道具信息!J975="","",[4]道具信息!J975)</f>
        <v/>
      </c>
      <c r="K975" s="19" t="str">
        <f>IF([4]道具信息!K975="","",[4]道具信息!K975)</f>
        <v/>
      </c>
      <c r="L975" s="19" t="str">
        <f>IF([4]道具信息!L975="","",[4]道具信息!L975)</f>
        <v/>
      </c>
      <c r="M975" s="19" t="str">
        <f>IF([4]道具信息!M975="","",[4]道具信息!M975)</f>
        <v/>
      </c>
      <c r="N975" s="19" t="str">
        <f>IF([4]道具信息!N975="","",[4]道具信息!N975)</f>
        <v/>
      </c>
      <c r="O975" s="19" t="str">
        <f>IF([4]道具信息!O975="","",[4]道具信息!O975)</f>
        <v/>
      </c>
      <c r="P975" s="19" t="str">
        <f>IF([4]道具信息!P975="","",[4]道具信息!P975)</f>
        <v/>
      </c>
      <c r="Q975" s="19" t="str">
        <f>IF([4]道具信息!Q975="","",[4]道具信息!Q975)</f>
        <v/>
      </c>
      <c r="R975" s="19" t="str">
        <f>IF([4]道具信息!R975="","",[4]道具信息!R975)</f>
        <v/>
      </c>
      <c r="S975" s="19" t="str">
        <f>IF([4]道具信息!S975="","",[4]道具信息!S975)</f>
        <v/>
      </c>
      <c r="T975" s="19" t="str">
        <f>IF([4]道具信息!T975="","",[4]道具信息!T975)</f>
        <v/>
      </c>
      <c r="U975" s="19" t="str">
        <f>IF([4]道具信息!U975="","",[4]道具信息!U975)</f>
        <v/>
      </c>
      <c r="V975" s="19" t="str">
        <f>IF([4]道具信息!V975="","",[4]道具信息!V975)</f>
        <v/>
      </c>
      <c r="W975" s="19" t="str">
        <f>IF([4]道具信息!W975="","",[4]道具信息!W975)</f>
        <v/>
      </c>
      <c r="X975" s="19" t="str">
        <f>IF([4]道具信息!X975="","",[4]道具信息!X975)</f>
        <v/>
      </c>
      <c r="Y975" s="19" t="str">
        <f>IF([4]道具信息!Y975="","",[4]道具信息!Y975)</f>
        <v/>
      </c>
      <c r="Z975" s="19" t="str">
        <f>IF([4]道具信息!Z975="","",[4]道具信息!Z975)</f>
        <v/>
      </c>
    </row>
    <row r="976" spans="1:26" x14ac:dyDescent="0.15">
      <c r="A976" s="19" t="str">
        <f>IF([4]道具信息!A976="","",[4]道具信息!A976)</f>
        <v/>
      </c>
      <c r="B976" s="19" t="str">
        <f>IF([4]道具信息!B976="","",[4]道具信息!B976)</f>
        <v/>
      </c>
      <c r="C976" s="19" t="str">
        <f>IF([4]道具信息!C976="","",[4]道具信息!C976)</f>
        <v/>
      </c>
      <c r="D976" s="19" t="str">
        <f>IF([4]道具信息!D976="","",[4]道具信息!D976)</f>
        <v/>
      </c>
      <c r="E976" s="19" t="str">
        <f>IF([4]道具信息!E976="","",[4]道具信息!E976)</f>
        <v/>
      </c>
      <c r="F976" s="19" t="str">
        <f>IF([4]道具信息!F976="","",[4]道具信息!F976)</f>
        <v/>
      </c>
      <c r="G976" s="19" t="str">
        <f>IF([4]道具信息!G976="","",[4]道具信息!G976)</f>
        <v/>
      </c>
      <c r="H976" s="19" t="str">
        <f>IF([4]道具信息!H976="","",[4]道具信息!H976)</f>
        <v/>
      </c>
      <c r="I976" s="19" t="str">
        <f>IF([4]道具信息!I976="","",[4]道具信息!I976)</f>
        <v/>
      </c>
      <c r="J976" s="19" t="str">
        <f>IF([4]道具信息!J976="","",[4]道具信息!J976)</f>
        <v/>
      </c>
      <c r="K976" s="19" t="str">
        <f>IF([4]道具信息!K976="","",[4]道具信息!K976)</f>
        <v/>
      </c>
      <c r="L976" s="19" t="str">
        <f>IF([4]道具信息!L976="","",[4]道具信息!L976)</f>
        <v/>
      </c>
      <c r="M976" s="19" t="str">
        <f>IF([4]道具信息!M976="","",[4]道具信息!M976)</f>
        <v/>
      </c>
      <c r="N976" s="19" t="str">
        <f>IF([4]道具信息!N976="","",[4]道具信息!N976)</f>
        <v/>
      </c>
      <c r="O976" s="19" t="str">
        <f>IF([4]道具信息!O976="","",[4]道具信息!O976)</f>
        <v/>
      </c>
      <c r="P976" s="19" t="str">
        <f>IF([4]道具信息!P976="","",[4]道具信息!P976)</f>
        <v/>
      </c>
      <c r="Q976" s="19" t="str">
        <f>IF([4]道具信息!Q976="","",[4]道具信息!Q976)</f>
        <v/>
      </c>
      <c r="R976" s="19" t="str">
        <f>IF([4]道具信息!R976="","",[4]道具信息!R976)</f>
        <v/>
      </c>
      <c r="S976" s="19" t="str">
        <f>IF([4]道具信息!S976="","",[4]道具信息!S976)</f>
        <v/>
      </c>
      <c r="T976" s="19" t="str">
        <f>IF([4]道具信息!T976="","",[4]道具信息!T976)</f>
        <v/>
      </c>
      <c r="U976" s="19" t="str">
        <f>IF([4]道具信息!U976="","",[4]道具信息!U976)</f>
        <v/>
      </c>
      <c r="V976" s="19" t="str">
        <f>IF([4]道具信息!V976="","",[4]道具信息!V976)</f>
        <v/>
      </c>
      <c r="W976" s="19" t="str">
        <f>IF([4]道具信息!W976="","",[4]道具信息!W976)</f>
        <v/>
      </c>
      <c r="X976" s="19" t="str">
        <f>IF([4]道具信息!X976="","",[4]道具信息!X976)</f>
        <v/>
      </c>
      <c r="Y976" s="19" t="str">
        <f>IF([4]道具信息!Y976="","",[4]道具信息!Y976)</f>
        <v/>
      </c>
      <c r="Z976" s="19" t="str">
        <f>IF([4]道具信息!Z976="","",[4]道具信息!Z976)</f>
        <v/>
      </c>
    </row>
    <row r="977" spans="1:26" x14ac:dyDescent="0.15">
      <c r="A977" s="19" t="str">
        <f>IF([4]道具信息!A977="","",[4]道具信息!A977)</f>
        <v/>
      </c>
      <c r="B977" s="19" t="str">
        <f>IF([4]道具信息!B977="","",[4]道具信息!B977)</f>
        <v/>
      </c>
      <c r="C977" s="19" t="str">
        <f>IF([4]道具信息!C977="","",[4]道具信息!C977)</f>
        <v/>
      </c>
      <c r="D977" s="19" t="str">
        <f>IF([4]道具信息!D977="","",[4]道具信息!D977)</f>
        <v/>
      </c>
      <c r="E977" s="19" t="str">
        <f>IF([4]道具信息!E977="","",[4]道具信息!E977)</f>
        <v/>
      </c>
      <c r="F977" s="19" t="str">
        <f>IF([4]道具信息!F977="","",[4]道具信息!F977)</f>
        <v/>
      </c>
      <c r="G977" s="19" t="str">
        <f>IF([4]道具信息!G977="","",[4]道具信息!G977)</f>
        <v/>
      </c>
      <c r="H977" s="19" t="str">
        <f>IF([4]道具信息!H977="","",[4]道具信息!H977)</f>
        <v/>
      </c>
      <c r="I977" s="19" t="str">
        <f>IF([4]道具信息!I977="","",[4]道具信息!I977)</f>
        <v/>
      </c>
      <c r="J977" s="19" t="str">
        <f>IF([4]道具信息!J977="","",[4]道具信息!J977)</f>
        <v/>
      </c>
      <c r="K977" s="19" t="str">
        <f>IF([4]道具信息!K977="","",[4]道具信息!K977)</f>
        <v/>
      </c>
      <c r="L977" s="19" t="str">
        <f>IF([4]道具信息!L977="","",[4]道具信息!L977)</f>
        <v/>
      </c>
      <c r="M977" s="19" t="str">
        <f>IF([4]道具信息!M977="","",[4]道具信息!M977)</f>
        <v/>
      </c>
      <c r="N977" s="19" t="str">
        <f>IF([4]道具信息!N977="","",[4]道具信息!N977)</f>
        <v/>
      </c>
      <c r="O977" s="19" t="str">
        <f>IF([4]道具信息!O977="","",[4]道具信息!O977)</f>
        <v/>
      </c>
      <c r="P977" s="19" t="str">
        <f>IF([4]道具信息!P977="","",[4]道具信息!P977)</f>
        <v/>
      </c>
      <c r="Q977" s="19" t="str">
        <f>IF([4]道具信息!Q977="","",[4]道具信息!Q977)</f>
        <v/>
      </c>
      <c r="R977" s="19" t="str">
        <f>IF([4]道具信息!R977="","",[4]道具信息!R977)</f>
        <v/>
      </c>
      <c r="S977" s="19" t="str">
        <f>IF([4]道具信息!S977="","",[4]道具信息!S977)</f>
        <v/>
      </c>
      <c r="T977" s="19" t="str">
        <f>IF([4]道具信息!T977="","",[4]道具信息!T977)</f>
        <v/>
      </c>
      <c r="U977" s="19" t="str">
        <f>IF([4]道具信息!U977="","",[4]道具信息!U977)</f>
        <v/>
      </c>
      <c r="V977" s="19" t="str">
        <f>IF([4]道具信息!V977="","",[4]道具信息!V977)</f>
        <v/>
      </c>
      <c r="W977" s="19" t="str">
        <f>IF([4]道具信息!W977="","",[4]道具信息!W977)</f>
        <v/>
      </c>
      <c r="X977" s="19" t="str">
        <f>IF([4]道具信息!X977="","",[4]道具信息!X977)</f>
        <v/>
      </c>
      <c r="Y977" s="19" t="str">
        <f>IF([4]道具信息!Y977="","",[4]道具信息!Y977)</f>
        <v/>
      </c>
      <c r="Z977" s="19" t="str">
        <f>IF([4]道具信息!Z977="","",[4]道具信息!Z977)</f>
        <v/>
      </c>
    </row>
    <row r="978" spans="1:26" x14ac:dyDescent="0.15">
      <c r="A978" s="19" t="str">
        <f>IF([4]道具信息!A978="","",[4]道具信息!A978)</f>
        <v/>
      </c>
      <c r="B978" s="19" t="str">
        <f>IF([4]道具信息!B978="","",[4]道具信息!B978)</f>
        <v/>
      </c>
      <c r="C978" s="19" t="str">
        <f>IF([4]道具信息!C978="","",[4]道具信息!C978)</f>
        <v/>
      </c>
      <c r="D978" s="19" t="str">
        <f>IF([4]道具信息!D978="","",[4]道具信息!D978)</f>
        <v/>
      </c>
      <c r="E978" s="19" t="str">
        <f>IF([4]道具信息!E978="","",[4]道具信息!E978)</f>
        <v/>
      </c>
      <c r="F978" s="19" t="str">
        <f>IF([4]道具信息!F978="","",[4]道具信息!F978)</f>
        <v/>
      </c>
      <c r="G978" s="19" t="str">
        <f>IF([4]道具信息!G978="","",[4]道具信息!G978)</f>
        <v/>
      </c>
      <c r="H978" s="19" t="str">
        <f>IF([4]道具信息!H978="","",[4]道具信息!H978)</f>
        <v/>
      </c>
      <c r="I978" s="19" t="str">
        <f>IF([4]道具信息!I978="","",[4]道具信息!I978)</f>
        <v/>
      </c>
      <c r="J978" s="19" t="str">
        <f>IF([4]道具信息!J978="","",[4]道具信息!J978)</f>
        <v/>
      </c>
      <c r="K978" s="19" t="str">
        <f>IF([4]道具信息!K978="","",[4]道具信息!K978)</f>
        <v/>
      </c>
      <c r="L978" s="19" t="str">
        <f>IF([4]道具信息!L978="","",[4]道具信息!L978)</f>
        <v/>
      </c>
      <c r="M978" s="19" t="str">
        <f>IF([4]道具信息!M978="","",[4]道具信息!M978)</f>
        <v/>
      </c>
      <c r="N978" s="19" t="str">
        <f>IF([4]道具信息!N978="","",[4]道具信息!N978)</f>
        <v/>
      </c>
      <c r="O978" s="19" t="str">
        <f>IF([4]道具信息!O978="","",[4]道具信息!O978)</f>
        <v/>
      </c>
      <c r="P978" s="19" t="str">
        <f>IF([4]道具信息!P978="","",[4]道具信息!P978)</f>
        <v/>
      </c>
      <c r="Q978" s="19" t="str">
        <f>IF([4]道具信息!Q978="","",[4]道具信息!Q978)</f>
        <v/>
      </c>
      <c r="R978" s="19" t="str">
        <f>IF([4]道具信息!R978="","",[4]道具信息!R978)</f>
        <v/>
      </c>
      <c r="S978" s="19" t="str">
        <f>IF([4]道具信息!S978="","",[4]道具信息!S978)</f>
        <v/>
      </c>
      <c r="T978" s="19" t="str">
        <f>IF([4]道具信息!T978="","",[4]道具信息!T978)</f>
        <v/>
      </c>
      <c r="U978" s="19" t="str">
        <f>IF([4]道具信息!U978="","",[4]道具信息!U978)</f>
        <v/>
      </c>
      <c r="V978" s="19" t="str">
        <f>IF([4]道具信息!V978="","",[4]道具信息!V978)</f>
        <v/>
      </c>
      <c r="W978" s="19" t="str">
        <f>IF([4]道具信息!W978="","",[4]道具信息!W978)</f>
        <v/>
      </c>
      <c r="X978" s="19" t="str">
        <f>IF([4]道具信息!X978="","",[4]道具信息!X978)</f>
        <v/>
      </c>
      <c r="Y978" s="19" t="str">
        <f>IF([4]道具信息!Y978="","",[4]道具信息!Y978)</f>
        <v/>
      </c>
      <c r="Z978" s="19" t="str">
        <f>IF([4]道具信息!Z978="","",[4]道具信息!Z978)</f>
        <v/>
      </c>
    </row>
    <row r="979" spans="1:26" x14ac:dyDescent="0.15">
      <c r="A979" s="19" t="str">
        <f>IF([4]道具信息!A979="","",[4]道具信息!A979)</f>
        <v/>
      </c>
      <c r="B979" s="19" t="str">
        <f>IF([4]道具信息!B979="","",[4]道具信息!B979)</f>
        <v/>
      </c>
      <c r="C979" s="19" t="str">
        <f>IF([4]道具信息!C979="","",[4]道具信息!C979)</f>
        <v/>
      </c>
      <c r="D979" s="19" t="str">
        <f>IF([4]道具信息!D979="","",[4]道具信息!D979)</f>
        <v/>
      </c>
      <c r="E979" s="19" t="str">
        <f>IF([4]道具信息!E979="","",[4]道具信息!E979)</f>
        <v/>
      </c>
      <c r="F979" s="19" t="str">
        <f>IF([4]道具信息!F979="","",[4]道具信息!F979)</f>
        <v/>
      </c>
      <c r="G979" s="19" t="str">
        <f>IF([4]道具信息!G979="","",[4]道具信息!G979)</f>
        <v/>
      </c>
      <c r="H979" s="19" t="str">
        <f>IF([4]道具信息!H979="","",[4]道具信息!H979)</f>
        <v/>
      </c>
      <c r="I979" s="19" t="str">
        <f>IF([4]道具信息!I979="","",[4]道具信息!I979)</f>
        <v/>
      </c>
      <c r="J979" s="19" t="str">
        <f>IF([4]道具信息!J979="","",[4]道具信息!J979)</f>
        <v/>
      </c>
      <c r="K979" s="19" t="str">
        <f>IF([4]道具信息!K979="","",[4]道具信息!K979)</f>
        <v/>
      </c>
      <c r="L979" s="19" t="str">
        <f>IF([4]道具信息!L979="","",[4]道具信息!L979)</f>
        <v/>
      </c>
      <c r="M979" s="19" t="str">
        <f>IF([4]道具信息!M979="","",[4]道具信息!M979)</f>
        <v/>
      </c>
      <c r="N979" s="19" t="str">
        <f>IF([4]道具信息!N979="","",[4]道具信息!N979)</f>
        <v/>
      </c>
      <c r="O979" s="19" t="str">
        <f>IF([4]道具信息!O979="","",[4]道具信息!O979)</f>
        <v/>
      </c>
      <c r="P979" s="19" t="str">
        <f>IF([4]道具信息!P979="","",[4]道具信息!P979)</f>
        <v/>
      </c>
      <c r="Q979" s="19" t="str">
        <f>IF([4]道具信息!Q979="","",[4]道具信息!Q979)</f>
        <v/>
      </c>
      <c r="R979" s="19" t="str">
        <f>IF([4]道具信息!R979="","",[4]道具信息!R979)</f>
        <v/>
      </c>
      <c r="S979" s="19" t="str">
        <f>IF([4]道具信息!S979="","",[4]道具信息!S979)</f>
        <v/>
      </c>
      <c r="T979" s="19" t="str">
        <f>IF([4]道具信息!T979="","",[4]道具信息!T979)</f>
        <v/>
      </c>
      <c r="U979" s="19" t="str">
        <f>IF([4]道具信息!U979="","",[4]道具信息!U979)</f>
        <v/>
      </c>
      <c r="V979" s="19" t="str">
        <f>IF([4]道具信息!V979="","",[4]道具信息!V979)</f>
        <v/>
      </c>
      <c r="W979" s="19" t="str">
        <f>IF([4]道具信息!W979="","",[4]道具信息!W979)</f>
        <v/>
      </c>
      <c r="X979" s="19" t="str">
        <f>IF([4]道具信息!X979="","",[4]道具信息!X979)</f>
        <v/>
      </c>
      <c r="Y979" s="19" t="str">
        <f>IF([4]道具信息!Y979="","",[4]道具信息!Y979)</f>
        <v/>
      </c>
      <c r="Z979" s="19" t="str">
        <f>IF([4]道具信息!Z979="","",[4]道具信息!Z979)</f>
        <v/>
      </c>
    </row>
    <row r="980" spans="1:26" x14ac:dyDescent="0.15">
      <c r="A980" s="19" t="str">
        <f>IF([4]道具信息!A980="","",[4]道具信息!A980)</f>
        <v/>
      </c>
      <c r="B980" s="19" t="str">
        <f>IF([4]道具信息!B980="","",[4]道具信息!B980)</f>
        <v/>
      </c>
      <c r="C980" s="19" t="str">
        <f>IF([4]道具信息!C980="","",[4]道具信息!C980)</f>
        <v/>
      </c>
      <c r="D980" s="19" t="str">
        <f>IF([4]道具信息!D980="","",[4]道具信息!D980)</f>
        <v/>
      </c>
      <c r="E980" s="19" t="str">
        <f>IF([4]道具信息!E980="","",[4]道具信息!E980)</f>
        <v/>
      </c>
      <c r="F980" s="19" t="str">
        <f>IF([4]道具信息!F980="","",[4]道具信息!F980)</f>
        <v/>
      </c>
      <c r="G980" s="19" t="str">
        <f>IF([4]道具信息!G980="","",[4]道具信息!G980)</f>
        <v/>
      </c>
      <c r="H980" s="19" t="str">
        <f>IF([4]道具信息!H980="","",[4]道具信息!H980)</f>
        <v/>
      </c>
      <c r="I980" s="19" t="str">
        <f>IF([4]道具信息!I980="","",[4]道具信息!I980)</f>
        <v/>
      </c>
      <c r="J980" s="19" t="str">
        <f>IF([4]道具信息!J980="","",[4]道具信息!J980)</f>
        <v/>
      </c>
      <c r="K980" s="19" t="str">
        <f>IF([4]道具信息!K980="","",[4]道具信息!K980)</f>
        <v/>
      </c>
      <c r="L980" s="19" t="str">
        <f>IF([4]道具信息!L980="","",[4]道具信息!L980)</f>
        <v/>
      </c>
      <c r="M980" s="19" t="str">
        <f>IF([4]道具信息!M980="","",[4]道具信息!M980)</f>
        <v/>
      </c>
      <c r="N980" s="19" t="str">
        <f>IF([4]道具信息!N980="","",[4]道具信息!N980)</f>
        <v/>
      </c>
      <c r="O980" s="19" t="str">
        <f>IF([4]道具信息!O980="","",[4]道具信息!O980)</f>
        <v/>
      </c>
      <c r="P980" s="19" t="str">
        <f>IF([4]道具信息!P980="","",[4]道具信息!P980)</f>
        <v/>
      </c>
      <c r="Q980" s="19" t="str">
        <f>IF([4]道具信息!Q980="","",[4]道具信息!Q980)</f>
        <v/>
      </c>
      <c r="R980" s="19" t="str">
        <f>IF([4]道具信息!R980="","",[4]道具信息!R980)</f>
        <v/>
      </c>
      <c r="S980" s="19" t="str">
        <f>IF([4]道具信息!S980="","",[4]道具信息!S980)</f>
        <v/>
      </c>
      <c r="T980" s="19" t="str">
        <f>IF([4]道具信息!T980="","",[4]道具信息!T980)</f>
        <v/>
      </c>
      <c r="U980" s="19" t="str">
        <f>IF([4]道具信息!U980="","",[4]道具信息!U980)</f>
        <v/>
      </c>
      <c r="V980" s="19" t="str">
        <f>IF([4]道具信息!V980="","",[4]道具信息!V980)</f>
        <v/>
      </c>
      <c r="W980" s="19" t="str">
        <f>IF([4]道具信息!W980="","",[4]道具信息!W980)</f>
        <v/>
      </c>
      <c r="X980" s="19" t="str">
        <f>IF([4]道具信息!X980="","",[4]道具信息!X980)</f>
        <v/>
      </c>
      <c r="Y980" s="19" t="str">
        <f>IF([4]道具信息!Y980="","",[4]道具信息!Y980)</f>
        <v/>
      </c>
      <c r="Z980" s="19" t="str">
        <f>IF([4]道具信息!Z980="","",[4]道具信息!Z980)</f>
        <v/>
      </c>
    </row>
    <row r="981" spans="1:26" x14ac:dyDescent="0.15">
      <c r="A981" s="19" t="str">
        <f>IF([4]道具信息!A981="","",[4]道具信息!A981)</f>
        <v/>
      </c>
      <c r="B981" s="19" t="str">
        <f>IF([4]道具信息!B981="","",[4]道具信息!B981)</f>
        <v/>
      </c>
      <c r="C981" s="19" t="str">
        <f>IF([4]道具信息!C981="","",[4]道具信息!C981)</f>
        <v/>
      </c>
      <c r="D981" s="19" t="str">
        <f>IF([4]道具信息!D981="","",[4]道具信息!D981)</f>
        <v/>
      </c>
      <c r="E981" s="19" t="str">
        <f>IF([4]道具信息!E981="","",[4]道具信息!E981)</f>
        <v/>
      </c>
      <c r="F981" s="19" t="str">
        <f>IF([4]道具信息!F981="","",[4]道具信息!F981)</f>
        <v/>
      </c>
      <c r="G981" s="19" t="str">
        <f>IF([4]道具信息!G981="","",[4]道具信息!G981)</f>
        <v/>
      </c>
      <c r="H981" s="19" t="str">
        <f>IF([4]道具信息!H981="","",[4]道具信息!H981)</f>
        <v/>
      </c>
      <c r="I981" s="19" t="str">
        <f>IF([4]道具信息!I981="","",[4]道具信息!I981)</f>
        <v/>
      </c>
      <c r="J981" s="19" t="str">
        <f>IF([4]道具信息!J981="","",[4]道具信息!J981)</f>
        <v/>
      </c>
      <c r="K981" s="19" t="str">
        <f>IF([4]道具信息!K981="","",[4]道具信息!K981)</f>
        <v/>
      </c>
      <c r="L981" s="19" t="str">
        <f>IF([4]道具信息!L981="","",[4]道具信息!L981)</f>
        <v/>
      </c>
      <c r="M981" s="19" t="str">
        <f>IF([4]道具信息!M981="","",[4]道具信息!M981)</f>
        <v/>
      </c>
      <c r="N981" s="19" t="str">
        <f>IF([4]道具信息!N981="","",[4]道具信息!N981)</f>
        <v/>
      </c>
      <c r="O981" s="19" t="str">
        <f>IF([4]道具信息!O981="","",[4]道具信息!O981)</f>
        <v/>
      </c>
      <c r="P981" s="19" t="str">
        <f>IF([4]道具信息!P981="","",[4]道具信息!P981)</f>
        <v/>
      </c>
      <c r="Q981" s="19" t="str">
        <f>IF([4]道具信息!Q981="","",[4]道具信息!Q981)</f>
        <v/>
      </c>
      <c r="R981" s="19" t="str">
        <f>IF([4]道具信息!R981="","",[4]道具信息!R981)</f>
        <v/>
      </c>
      <c r="S981" s="19" t="str">
        <f>IF([4]道具信息!S981="","",[4]道具信息!S981)</f>
        <v/>
      </c>
      <c r="T981" s="19" t="str">
        <f>IF([4]道具信息!T981="","",[4]道具信息!T981)</f>
        <v/>
      </c>
      <c r="U981" s="19" t="str">
        <f>IF([4]道具信息!U981="","",[4]道具信息!U981)</f>
        <v/>
      </c>
      <c r="V981" s="19" t="str">
        <f>IF([4]道具信息!V981="","",[4]道具信息!V981)</f>
        <v/>
      </c>
      <c r="W981" s="19" t="str">
        <f>IF([4]道具信息!W981="","",[4]道具信息!W981)</f>
        <v/>
      </c>
      <c r="X981" s="19" t="str">
        <f>IF([4]道具信息!X981="","",[4]道具信息!X981)</f>
        <v/>
      </c>
      <c r="Y981" s="19" t="str">
        <f>IF([4]道具信息!Y981="","",[4]道具信息!Y981)</f>
        <v/>
      </c>
      <c r="Z981" s="19" t="str">
        <f>IF([4]道具信息!Z981="","",[4]道具信息!Z981)</f>
        <v/>
      </c>
    </row>
    <row r="982" spans="1:26" x14ac:dyDescent="0.15">
      <c r="A982" s="19" t="str">
        <f>IF([4]道具信息!A982="","",[4]道具信息!A982)</f>
        <v/>
      </c>
      <c r="B982" s="19" t="str">
        <f>IF([4]道具信息!B982="","",[4]道具信息!B982)</f>
        <v/>
      </c>
      <c r="C982" s="19" t="str">
        <f>IF([4]道具信息!C982="","",[4]道具信息!C982)</f>
        <v/>
      </c>
      <c r="D982" s="19" t="str">
        <f>IF([4]道具信息!D982="","",[4]道具信息!D982)</f>
        <v/>
      </c>
      <c r="E982" s="19" t="str">
        <f>IF([4]道具信息!E982="","",[4]道具信息!E982)</f>
        <v/>
      </c>
      <c r="F982" s="19" t="str">
        <f>IF([4]道具信息!F982="","",[4]道具信息!F982)</f>
        <v/>
      </c>
      <c r="G982" s="19" t="str">
        <f>IF([4]道具信息!G982="","",[4]道具信息!G982)</f>
        <v/>
      </c>
      <c r="H982" s="19" t="str">
        <f>IF([4]道具信息!H982="","",[4]道具信息!H982)</f>
        <v/>
      </c>
      <c r="I982" s="19" t="str">
        <f>IF([4]道具信息!I982="","",[4]道具信息!I982)</f>
        <v/>
      </c>
      <c r="J982" s="19" t="str">
        <f>IF([4]道具信息!J982="","",[4]道具信息!J982)</f>
        <v/>
      </c>
      <c r="K982" s="19" t="str">
        <f>IF([4]道具信息!K982="","",[4]道具信息!K982)</f>
        <v/>
      </c>
      <c r="L982" s="19" t="str">
        <f>IF([4]道具信息!L982="","",[4]道具信息!L982)</f>
        <v/>
      </c>
      <c r="M982" s="19" t="str">
        <f>IF([4]道具信息!M982="","",[4]道具信息!M982)</f>
        <v/>
      </c>
      <c r="N982" s="19" t="str">
        <f>IF([4]道具信息!N982="","",[4]道具信息!N982)</f>
        <v/>
      </c>
      <c r="O982" s="19" t="str">
        <f>IF([4]道具信息!O982="","",[4]道具信息!O982)</f>
        <v/>
      </c>
      <c r="P982" s="19" t="str">
        <f>IF([4]道具信息!P982="","",[4]道具信息!P982)</f>
        <v/>
      </c>
      <c r="Q982" s="19" t="str">
        <f>IF([4]道具信息!Q982="","",[4]道具信息!Q982)</f>
        <v/>
      </c>
      <c r="R982" s="19" t="str">
        <f>IF([4]道具信息!R982="","",[4]道具信息!R982)</f>
        <v/>
      </c>
      <c r="S982" s="19" t="str">
        <f>IF([4]道具信息!S982="","",[4]道具信息!S982)</f>
        <v/>
      </c>
      <c r="T982" s="19" t="str">
        <f>IF([4]道具信息!T982="","",[4]道具信息!T982)</f>
        <v/>
      </c>
      <c r="U982" s="19" t="str">
        <f>IF([4]道具信息!U982="","",[4]道具信息!U982)</f>
        <v/>
      </c>
      <c r="V982" s="19" t="str">
        <f>IF([4]道具信息!V982="","",[4]道具信息!V982)</f>
        <v/>
      </c>
      <c r="W982" s="19" t="str">
        <f>IF([4]道具信息!W982="","",[4]道具信息!W982)</f>
        <v/>
      </c>
      <c r="X982" s="19" t="str">
        <f>IF([4]道具信息!X982="","",[4]道具信息!X982)</f>
        <v/>
      </c>
      <c r="Y982" s="19" t="str">
        <f>IF([4]道具信息!Y982="","",[4]道具信息!Y982)</f>
        <v/>
      </c>
      <c r="Z982" s="19" t="str">
        <f>IF([4]道具信息!Z982="","",[4]道具信息!Z982)</f>
        <v/>
      </c>
    </row>
    <row r="983" spans="1:26" x14ac:dyDescent="0.15">
      <c r="A983" s="19" t="str">
        <f>IF([4]道具信息!A983="","",[4]道具信息!A983)</f>
        <v/>
      </c>
      <c r="B983" s="19" t="str">
        <f>IF([4]道具信息!B983="","",[4]道具信息!B983)</f>
        <v/>
      </c>
      <c r="C983" s="19" t="str">
        <f>IF([4]道具信息!C983="","",[4]道具信息!C983)</f>
        <v/>
      </c>
      <c r="D983" s="19" t="str">
        <f>IF([4]道具信息!D983="","",[4]道具信息!D983)</f>
        <v/>
      </c>
      <c r="E983" s="19" t="str">
        <f>IF([4]道具信息!E983="","",[4]道具信息!E983)</f>
        <v/>
      </c>
      <c r="F983" s="19" t="str">
        <f>IF([4]道具信息!F983="","",[4]道具信息!F983)</f>
        <v/>
      </c>
      <c r="G983" s="19" t="str">
        <f>IF([4]道具信息!G983="","",[4]道具信息!G983)</f>
        <v/>
      </c>
      <c r="H983" s="19" t="str">
        <f>IF([4]道具信息!H983="","",[4]道具信息!H983)</f>
        <v/>
      </c>
      <c r="I983" s="19" t="str">
        <f>IF([4]道具信息!I983="","",[4]道具信息!I983)</f>
        <v/>
      </c>
      <c r="J983" s="19" t="str">
        <f>IF([4]道具信息!J983="","",[4]道具信息!J983)</f>
        <v/>
      </c>
      <c r="K983" s="19" t="str">
        <f>IF([4]道具信息!K983="","",[4]道具信息!K983)</f>
        <v/>
      </c>
      <c r="L983" s="19" t="str">
        <f>IF([4]道具信息!L983="","",[4]道具信息!L983)</f>
        <v/>
      </c>
      <c r="M983" s="19" t="str">
        <f>IF([4]道具信息!M983="","",[4]道具信息!M983)</f>
        <v/>
      </c>
      <c r="N983" s="19" t="str">
        <f>IF([4]道具信息!N983="","",[4]道具信息!N983)</f>
        <v/>
      </c>
      <c r="O983" s="19" t="str">
        <f>IF([4]道具信息!O983="","",[4]道具信息!O983)</f>
        <v/>
      </c>
      <c r="P983" s="19" t="str">
        <f>IF([4]道具信息!P983="","",[4]道具信息!P983)</f>
        <v/>
      </c>
      <c r="Q983" s="19" t="str">
        <f>IF([4]道具信息!Q983="","",[4]道具信息!Q983)</f>
        <v/>
      </c>
      <c r="R983" s="19" t="str">
        <f>IF([4]道具信息!R983="","",[4]道具信息!R983)</f>
        <v/>
      </c>
      <c r="S983" s="19" t="str">
        <f>IF([4]道具信息!S983="","",[4]道具信息!S983)</f>
        <v/>
      </c>
      <c r="T983" s="19" t="str">
        <f>IF([4]道具信息!T983="","",[4]道具信息!T983)</f>
        <v/>
      </c>
      <c r="U983" s="19" t="str">
        <f>IF([4]道具信息!U983="","",[4]道具信息!U983)</f>
        <v/>
      </c>
      <c r="V983" s="19" t="str">
        <f>IF([4]道具信息!V983="","",[4]道具信息!V983)</f>
        <v/>
      </c>
      <c r="W983" s="19" t="str">
        <f>IF([4]道具信息!W983="","",[4]道具信息!W983)</f>
        <v/>
      </c>
      <c r="X983" s="19" t="str">
        <f>IF([4]道具信息!X983="","",[4]道具信息!X983)</f>
        <v/>
      </c>
      <c r="Y983" s="19" t="str">
        <f>IF([4]道具信息!Y983="","",[4]道具信息!Y983)</f>
        <v/>
      </c>
      <c r="Z983" s="19" t="str">
        <f>IF([4]道具信息!Z983="","",[4]道具信息!Z983)</f>
        <v/>
      </c>
    </row>
    <row r="984" spans="1:26" x14ac:dyDescent="0.15">
      <c r="A984" s="19" t="str">
        <f>IF([4]道具信息!A984="","",[4]道具信息!A984)</f>
        <v/>
      </c>
      <c r="B984" s="19" t="str">
        <f>IF([4]道具信息!B984="","",[4]道具信息!B984)</f>
        <v/>
      </c>
      <c r="C984" s="19" t="str">
        <f>IF([4]道具信息!C984="","",[4]道具信息!C984)</f>
        <v/>
      </c>
      <c r="D984" s="19" t="str">
        <f>IF([4]道具信息!D984="","",[4]道具信息!D984)</f>
        <v/>
      </c>
      <c r="E984" s="19" t="str">
        <f>IF([4]道具信息!E984="","",[4]道具信息!E984)</f>
        <v/>
      </c>
      <c r="F984" s="19" t="str">
        <f>IF([4]道具信息!F984="","",[4]道具信息!F984)</f>
        <v/>
      </c>
      <c r="G984" s="19" t="str">
        <f>IF([4]道具信息!G984="","",[4]道具信息!G984)</f>
        <v/>
      </c>
      <c r="H984" s="19" t="str">
        <f>IF([4]道具信息!H984="","",[4]道具信息!H984)</f>
        <v/>
      </c>
      <c r="I984" s="19" t="str">
        <f>IF([4]道具信息!I984="","",[4]道具信息!I984)</f>
        <v/>
      </c>
      <c r="J984" s="19" t="str">
        <f>IF([4]道具信息!J984="","",[4]道具信息!J984)</f>
        <v/>
      </c>
      <c r="K984" s="19" t="str">
        <f>IF([4]道具信息!K984="","",[4]道具信息!K984)</f>
        <v/>
      </c>
      <c r="L984" s="19" t="str">
        <f>IF([4]道具信息!L984="","",[4]道具信息!L984)</f>
        <v/>
      </c>
      <c r="M984" s="19" t="str">
        <f>IF([4]道具信息!M984="","",[4]道具信息!M984)</f>
        <v/>
      </c>
      <c r="N984" s="19" t="str">
        <f>IF([4]道具信息!N984="","",[4]道具信息!N984)</f>
        <v/>
      </c>
      <c r="O984" s="19" t="str">
        <f>IF([4]道具信息!O984="","",[4]道具信息!O984)</f>
        <v/>
      </c>
      <c r="P984" s="19" t="str">
        <f>IF([4]道具信息!P984="","",[4]道具信息!P984)</f>
        <v/>
      </c>
      <c r="Q984" s="19" t="str">
        <f>IF([4]道具信息!Q984="","",[4]道具信息!Q984)</f>
        <v/>
      </c>
      <c r="R984" s="19" t="str">
        <f>IF([4]道具信息!R984="","",[4]道具信息!R984)</f>
        <v/>
      </c>
      <c r="S984" s="19" t="str">
        <f>IF([4]道具信息!S984="","",[4]道具信息!S984)</f>
        <v/>
      </c>
      <c r="T984" s="19" t="str">
        <f>IF([4]道具信息!T984="","",[4]道具信息!T984)</f>
        <v/>
      </c>
      <c r="U984" s="19" t="str">
        <f>IF([4]道具信息!U984="","",[4]道具信息!U984)</f>
        <v/>
      </c>
      <c r="V984" s="19" t="str">
        <f>IF([4]道具信息!V984="","",[4]道具信息!V984)</f>
        <v/>
      </c>
      <c r="W984" s="19" t="str">
        <f>IF([4]道具信息!W984="","",[4]道具信息!W984)</f>
        <v/>
      </c>
      <c r="X984" s="19" t="str">
        <f>IF([4]道具信息!X984="","",[4]道具信息!X984)</f>
        <v/>
      </c>
      <c r="Y984" s="19" t="str">
        <f>IF([4]道具信息!Y984="","",[4]道具信息!Y984)</f>
        <v/>
      </c>
      <c r="Z984" s="19" t="str">
        <f>IF([4]道具信息!Z984="","",[4]道具信息!Z984)</f>
        <v/>
      </c>
    </row>
    <row r="985" spans="1:26" x14ac:dyDescent="0.15">
      <c r="A985" s="19" t="str">
        <f>IF([4]道具信息!A985="","",[4]道具信息!A985)</f>
        <v/>
      </c>
      <c r="B985" s="19" t="str">
        <f>IF([4]道具信息!B985="","",[4]道具信息!B985)</f>
        <v/>
      </c>
      <c r="C985" s="19" t="str">
        <f>IF([4]道具信息!C985="","",[4]道具信息!C985)</f>
        <v/>
      </c>
      <c r="D985" s="19" t="str">
        <f>IF([4]道具信息!D985="","",[4]道具信息!D985)</f>
        <v/>
      </c>
      <c r="E985" s="19" t="str">
        <f>IF([4]道具信息!E985="","",[4]道具信息!E985)</f>
        <v/>
      </c>
      <c r="F985" s="19" t="str">
        <f>IF([4]道具信息!F985="","",[4]道具信息!F985)</f>
        <v/>
      </c>
      <c r="G985" s="19" t="str">
        <f>IF([4]道具信息!G985="","",[4]道具信息!G985)</f>
        <v/>
      </c>
      <c r="H985" s="19" t="str">
        <f>IF([4]道具信息!H985="","",[4]道具信息!H985)</f>
        <v/>
      </c>
      <c r="I985" s="19" t="str">
        <f>IF([4]道具信息!I985="","",[4]道具信息!I985)</f>
        <v/>
      </c>
      <c r="J985" s="19" t="str">
        <f>IF([4]道具信息!J985="","",[4]道具信息!J985)</f>
        <v/>
      </c>
      <c r="K985" s="19" t="str">
        <f>IF([4]道具信息!K985="","",[4]道具信息!K985)</f>
        <v/>
      </c>
      <c r="L985" s="19" t="str">
        <f>IF([4]道具信息!L985="","",[4]道具信息!L985)</f>
        <v/>
      </c>
      <c r="M985" s="19" t="str">
        <f>IF([4]道具信息!M985="","",[4]道具信息!M985)</f>
        <v/>
      </c>
      <c r="N985" s="19" t="str">
        <f>IF([4]道具信息!N985="","",[4]道具信息!N985)</f>
        <v/>
      </c>
      <c r="O985" s="19" t="str">
        <f>IF([4]道具信息!O985="","",[4]道具信息!O985)</f>
        <v/>
      </c>
      <c r="P985" s="19" t="str">
        <f>IF([4]道具信息!P985="","",[4]道具信息!P985)</f>
        <v/>
      </c>
      <c r="Q985" s="19" t="str">
        <f>IF([4]道具信息!Q985="","",[4]道具信息!Q985)</f>
        <v/>
      </c>
      <c r="R985" s="19" t="str">
        <f>IF([4]道具信息!R985="","",[4]道具信息!R985)</f>
        <v/>
      </c>
      <c r="S985" s="19" t="str">
        <f>IF([4]道具信息!S985="","",[4]道具信息!S985)</f>
        <v/>
      </c>
      <c r="T985" s="19" t="str">
        <f>IF([4]道具信息!T985="","",[4]道具信息!T985)</f>
        <v/>
      </c>
      <c r="U985" s="19" t="str">
        <f>IF([4]道具信息!U985="","",[4]道具信息!U985)</f>
        <v/>
      </c>
      <c r="V985" s="19" t="str">
        <f>IF([4]道具信息!V985="","",[4]道具信息!V985)</f>
        <v/>
      </c>
      <c r="W985" s="19" t="str">
        <f>IF([4]道具信息!W985="","",[4]道具信息!W985)</f>
        <v/>
      </c>
      <c r="X985" s="19" t="str">
        <f>IF([4]道具信息!X985="","",[4]道具信息!X985)</f>
        <v/>
      </c>
      <c r="Y985" s="19" t="str">
        <f>IF([4]道具信息!Y985="","",[4]道具信息!Y985)</f>
        <v/>
      </c>
      <c r="Z985" s="19" t="str">
        <f>IF([4]道具信息!Z985="","",[4]道具信息!Z985)</f>
        <v/>
      </c>
    </row>
    <row r="986" spans="1:26" x14ac:dyDescent="0.15">
      <c r="A986" s="19" t="str">
        <f>IF([4]道具信息!A986="","",[4]道具信息!A986)</f>
        <v/>
      </c>
      <c r="B986" s="19" t="str">
        <f>IF([4]道具信息!B986="","",[4]道具信息!B986)</f>
        <v/>
      </c>
      <c r="C986" s="19" t="str">
        <f>IF([4]道具信息!C986="","",[4]道具信息!C986)</f>
        <v/>
      </c>
      <c r="D986" s="19" t="str">
        <f>IF([4]道具信息!D986="","",[4]道具信息!D986)</f>
        <v/>
      </c>
      <c r="E986" s="19" t="str">
        <f>IF([4]道具信息!E986="","",[4]道具信息!E986)</f>
        <v/>
      </c>
      <c r="F986" s="19" t="str">
        <f>IF([4]道具信息!F986="","",[4]道具信息!F986)</f>
        <v/>
      </c>
      <c r="G986" s="19" t="str">
        <f>IF([4]道具信息!G986="","",[4]道具信息!G986)</f>
        <v/>
      </c>
      <c r="H986" s="19" t="str">
        <f>IF([4]道具信息!H986="","",[4]道具信息!H986)</f>
        <v/>
      </c>
      <c r="I986" s="19" t="str">
        <f>IF([4]道具信息!I986="","",[4]道具信息!I986)</f>
        <v/>
      </c>
      <c r="J986" s="19" t="str">
        <f>IF([4]道具信息!J986="","",[4]道具信息!J986)</f>
        <v/>
      </c>
      <c r="K986" s="19" t="str">
        <f>IF([4]道具信息!K986="","",[4]道具信息!K986)</f>
        <v/>
      </c>
      <c r="L986" s="19" t="str">
        <f>IF([4]道具信息!L986="","",[4]道具信息!L986)</f>
        <v/>
      </c>
      <c r="M986" s="19" t="str">
        <f>IF([4]道具信息!M986="","",[4]道具信息!M986)</f>
        <v/>
      </c>
      <c r="N986" s="19" t="str">
        <f>IF([4]道具信息!N986="","",[4]道具信息!N986)</f>
        <v/>
      </c>
      <c r="O986" s="19" t="str">
        <f>IF([4]道具信息!O986="","",[4]道具信息!O986)</f>
        <v/>
      </c>
      <c r="P986" s="19" t="str">
        <f>IF([4]道具信息!P986="","",[4]道具信息!P986)</f>
        <v/>
      </c>
      <c r="Q986" s="19" t="str">
        <f>IF([4]道具信息!Q986="","",[4]道具信息!Q986)</f>
        <v/>
      </c>
      <c r="R986" s="19" t="str">
        <f>IF([4]道具信息!R986="","",[4]道具信息!R986)</f>
        <v/>
      </c>
      <c r="S986" s="19" t="str">
        <f>IF([4]道具信息!S986="","",[4]道具信息!S986)</f>
        <v/>
      </c>
      <c r="T986" s="19" t="str">
        <f>IF([4]道具信息!T986="","",[4]道具信息!T986)</f>
        <v/>
      </c>
      <c r="U986" s="19" t="str">
        <f>IF([4]道具信息!U986="","",[4]道具信息!U986)</f>
        <v/>
      </c>
      <c r="V986" s="19" t="str">
        <f>IF([4]道具信息!V986="","",[4]道具信息!V986)</f>
        <v/>
      </c>
      <c r="W986" s="19" t="str">
        <f>IF([4]道具信息!W986="","",[4]道具信息!W986)</f>
        <v/>
      </c>
      <c r="X986" s="19" t="str">
        <f>IF([4]道具信息!X986="","",[4]道具信息!X986)</f>
        <v/>
      </c>
      <c r="Y986" s="19" t="str">
        <f>IF([4]道具信息!Y986="","",[4]道具信息!Y986)</f>
        <v/>
      </c>
      <c r="Z986" s="19" t="str">
        <f>IF([4]道具信息!Z986="","",[4]道具信息!Z986)</f>
        <v/>
      </c>
    </row>
    <row r="987" spans="1:26" x14ac:dyDescent="0.15">
      <c r="A987" s="19" t="str">
        <f>IF([4]道具信息!A987="","",[4]道具信息!A987)</f>
        <v/>
      </c>
      <c r="B987" s="19" t="str">
        <f>IF([4]道具信息!B987="","",[4]道具信息!B987)</f>
        <v/>
      </c>
      <c r="C987" s="19" t="str">
        <f>IF([4]道具信息!C987="","",[4]道具信息!C987)</f>
        <v/>
      </c>
      <c r="D987" s="19" t="str">
        <f>IF([4]道具信息!D987="","",[4]道具信息!D987)</f>
        <v/>
      </c>
      <c r="E987" s="19" t="str">
        <f>IF([4]道具信息!E987="","",[4]道具信息!E987)</f>
        <v/>
      </c>
      <c r="F987" s="19" t="str">
        <f>IF([4]道具信息!F987="","",[4]道具信息!F987)</f>
        <v/>
      </c>
      <c r="G987" s="19" t="str">
        <f>IF([4]道具信息!G987="","",[4]道具信息!G987)</f>
        <v/>
      </c>
      <c r="H987" s="19" t="str">
        <f>IF([4]道具信息!H987="","",[4]道具信息!H987)</f>
        <v/>
      </c>
      <c r="I987" s="19" t="str">
        <f>IF([4]道具信息!I987="","",[4]道具信息!I987)</f>
        <v/>
      </c>
      <c r="J987" s="19" t="str">
        <f>IF([4]道具信息!J987="","",[4]道具信息!J987)</f>
        <v/>
      </c>
      <c r="K987" s="19" t="str">
        <f>IF([4]道具信息!K987="","",[4]道具信息!K987)</f>
        <v/>
      </c>
      <c r="L987" s="19" t="str">
        <f>IF([4]道具信息!L987="","",[4]道具信息!L987)</f>
        <v/>
      </c>
      <c r="M987" s="19" t="str">
        <f>IF([4]道具信息!M987="","",[4]道具信息!M987)</f>
        <v/>
      </c>
      <c r="N987" s="19" t="str">
        <f>IF([4]道具信息!N987="","",[4]道具信息!N987)</f>
        <v/>
      </c>
      <c r="O987" s="19" t="str">
        <f>IF([4]道具信息!O987="","",[4]道具信息!O987)</f>
        <v/>
      </c>
      <c r="P987" s="19" t="str">
        <f>IF([4]道具信息!P987="","",[4]道具信息!P987)</f>
        <v/>
      </c>
      <c r="Q987" s="19" t="str">
        <f>IF([4]道具信息!Q987="","",[4]道具信息!Q987)</f>
        <v/>
      </c>
      <c r="R987" s="19" t="str">
        <f>IF([4]道具信息!R987="","",[4]道具信息!R987)</f>
        <v/>
      </c>
      <c r="S987" s="19" t="str">
        <f>IF([4]道具信息!S987="","",[4]道具信息!S987)</f>
        <v/>
      </c>
      <c r="T987" s="19" t="str">
        <f>IF([4]道具信息!T987="","",[4]道具信息!T987)</f>
        <v/>
      </c>
      <c r="U987" s="19" t="str">
        <f>IF([4]道具信息!U987="","",[4]道具信息!U987)</f>
        <v/>
      </c>
      <c r="V987" s="19" t="str">
        <f>IF([4]道具信息!V987="","",[4]道具信息!V987)</f>
        <v/>
      </c>
      <c r="W987" s="19" t="str">
        <f>IF([4]道具信息!W987="","",[4]道具信息!W987)</f>
        <v/>
      </c>
      <c r="X987" s="19" t="str">
        <f>IF([4]道具信息!X987="","",[4]道具信息!X987)</f>
        <v/>
      </c>
      <c r="Y987" s="19" t="str">
        <f>IF([4]道具信息!Y987="","",[4]道具信息!Y987)</f>
        <v/>
      </c>
      <c r="Z987" s="19" t="str">
        <f>IF([4]道具信息!Z987="","",[4]道具信息!Z987)</f>
        <v/>
      </c>
    </row>
    <row r="988" spans="1:26" x14ac:dyDescent="0.15">
      <c r="A988" s="19" t="str">
        <f>IF([4]道具信息!A988="","",[4]道具信息!A988)</f>
        <v/>
      </c>
      <c r="B988" s="19" t="str">
        <f>IF([4]道具信息!B988="","",[4]道具信息!B988)</f>
        <v/>
      </c>
      <c r="C988" s="19" t="str">
        <f>IF([4]道具信息!C988="","",[4]道具信息!C988)</f>
        <v/>
      </c>
      <c r="D988" s="19" t="str">
        <f>IF([4]道具信息!D988="","",[4]道具信息!D988)</f>
        <v/>
      </c>
      <c r="E988" s="19" t="str">
        <f>IF([4]道具信息!E988="","",[4]道具信息!E988)</f>
        <v/>
      </c>
      <c r="F988" s="19" t="str">
        <f>IF([4]道具信息!F988="","",[4]道具信息!F988)</f>
        <v/>
      </c>
      <c r="G988" s="19" t="str">
        <f>IF([4]道具信息!G988="","",[4]道具信息!G988)</f>
        <v/>
      </c>
      <c r="H988" s="19" t="str">
        <f>IF([4]道具信息!H988="","",[4]道具信息!H988)</f>
        <v/>
      </c>
      <c r="I988" s="19" t="str">
        <f>IF([4]道具信息!I988="","",[4]道具信息!I988)</f>
        <v/>
      </c>
      <c r="J988" s="19" t="str">
        <f>IF([4]道具信息!J988="","",[4]道具信息!J988)</f>
        <v/>
      </c>
      <c r="K988" s="19" t="str">
        <f>IF([4]道具信息!K988="","",[4]道具信息!K988)</f>
        <v/>
      </c>
      <c r="L988" s="19" t="str">
        <f>IF([4]道具信息!L988="","",[4]道具信息!L988)</f>
        <v/>
      </c>
      <c r="M988" s="19" t="str">
        <f>IF([4]道具信息!M988="","",[4]道具信息!M988)</f>
        <v/>
      </c>
      <c r="N988" s="19" t="str">
        <f>IF([4]道具信息!N988="","",[4]道具信息!N988)</f>
        <v/>
      </c>
      <c r="O988" s="19" t="str">
        <f>IF([4]道具信息!O988="","",[4]道具信息!O988)</f>
        <v/>
      </c>
      <c r="P988" s="19" t="str">
        <f>IF([4]道具信息!P988="","",[4]道具信息!P988)</f>
        <v/>
      </c>
      <c r="Q988" s="19" t="str">
        <f>IF([4]道具信息!Q988="","",[4]道具信息!Q988)</f>
        <v/>
      </c>
      <c r="R988" s="19" t="str">
        <f>IF([4]道具信息!R988="","",[4]道具信息!R988)</f>
        <v/>
      </c>
      <c r="S988" s="19" t="str">
        <f>IF([4]道具信息!S988="","",[4]道具信息!S988)</f>
        <v/>
      </c>
      <c r="T988" s="19" t="str">
        <f>IF([4]道具信息!T988="","",[4]道具信息!T988)</f>
        <v/>
      </c>
      <c r="U988" s="19" t="str">
        <f>IF([4]道具信息!U988="","",[4]道具信息!U988)</f>
        <v/>
      </c>
      <c r="V988" s="19" t="str">
        <f>IF([4]道具信息!V988="","",[4]道具信息!V988)</f>
        <v/>
      </c>
      <c r="W988" s="19" t="str">
        <f>IF([4]道具信息!W988="","",[4]道具信息!W988)</f>
        <v/>
      </c>
      <c r="X988" s="19" t="str">
        <f>IF([4]道具信息!X988="","",[4]道具信息!X988)</f>
        <v/>
      </c>
      <c r="Y988" s="19" t="str">
        <f>IF([4]道具信息!Y988="","",[4]道具信息!Y988)</f>
        <v/>
      </c>
      <c r="Z988" s="19" t="str">
        <f>IF([4]道具信息!Z988="","",[4]道具信息!Z988)</f>
        <v/>
      </c>
    </row>
    <row r="989" spans="1:26" x14ac:dyDescent="0.15">
      <c r="A989" s="19" t="str">
        <f>IF([4]道具信息!A989="","",[4]道具信息!A989)</f>
        <v/>
      </c>
      <c r="B989" s="19" t="str">
        <f>IF([4]道具信息!B989="","",[4]道具信息!B989)</f>
        <v/>
      </c>
      <c r="C989" s="19" t="str">
        <f>IF([4]道具信息!C989="","",[4]道具信息!C989)</f>
        <v/>
      </c>
      <c r="D989" s="19" t="str">
        <f>IF([4]道具信息!D989="","",[4]道具信息!D989)</f>
        <v/>
      </c>
      <c r="E989" s="19" t="str">
        <f>IF([4]道具信息!E989="","",[4]道具信息!E989)</f>
        <v/>
      </c>
      <c r="F989" s="19" t="str">
        <f>IF([4]道具信息!F989="","",[4]道具信息!F989)</f>
        <v/>
      </c>
      <c r="G989" s="19" t="str">
        <f>IF([4]道具信息!G989="","",[4]道具信息!G989)</f>
        <v/>
      </c>
      <c r="H989" s="19" t="str">
        <f>IF([4]道具信息!H989="","",[4]道具信息!H989)</f>
        <v/>
      </c>
      <c r="I989" s="19" t="str">
        <f>IF([4]道具信息!I989="","",[4]道具信息!I989)</f>
        <v/>
      </c>
      <c r="J989" s="19" t="str">
        <f>IF([4]道具信息!J989="","",[4]道具信息!J989)</f>
        <v/>
      </c>
      <c r="K989" s="19" t="str">
        <f>IF([4]道具信息!K989="","",[4]道具信息!K989)</f>
        <v/>
      </c>
      <c r="L989" s="19" t="str">
        <f>IF([4]道具信息!L989="","",[4]道具信息!L989)</f>
        <v/>
      </c>
      <c r="M989" s="19" t="str">
        <f>IF([4]道具信息!M989="","",[4]道具信息!M989)</f>
        <v/>
      </c>
      <c r="N989" s="19" t="str">
        <f>IF([4]道具信息!N989="","",[4]道具信息!N989)</f>
        <v/>
      </c>
      <c r="O989" s="19" t="str">
        <f>IF([4]道具信息!O989="","",[4]道具信息!O989)</f>
        <v/>
      </c>
      <c r="P989" s="19" t="str">
        <f>IF([4]道具信息!P989="","",[4]道具信息!P989)</f>
        <v/>
      </c>
      <c r="Q989" s="19" t="str">
        <f>IF([4]道具信息!Q989="","",[4]道具信息!Q989)</f>
        <v/>
      </c>
      <c r="R989" s="19" t="str">
        <f>IF([4]道具信息!R989="","",[4]道具信息!R989)</f>
        <v/>
      </c>
      <c r="S989" s="19" t="str">
        <f>IF([4]道具信息!S989="","",[4]道具信息!S989)</f>
        <v/>
      </c>
      <c r="T989" s="19" t="str">
        <f>IF([4]道具信息!T989="","",[4]道具信息!T989)</f>
        <v/>
      </c>
      <c r="U989" s="19" t="str">
        <f>IF([4]道具信息!U989="","",[4]道具信息!U989)</f>
        <v/>
      </c>
      <c r="V989" s="19" t="str">
        <f>IF([4]道具信息!V989="","",[4]道具信息!V989)</f>
        <v/>
      </c>
      <c r="W989" s="19" t="str">
        <f>IF([4]道具信息!W989="","",[4]道具信息!W989)</f>
        <v/>
      </c>
      <c r="X989" s="19" t="str">
        <f>IF([4]道具信息!X989="","",[4]道具信息!X989)</f>
        <v/>
      </c>
      <c r="Y989" s="19" t="str">
        <f>IF([4]道具信息!Y989="","",[4]道具信息!Y989)</f>
        <v/>
      </c>
      <c r="Z989" s="19" t="str">
        <f>IF([4]道具信息!Z989="","",[4]道具信息!Z989)</f>
        <v/>
      </c>
    </row>
    <row r="990" spans="1:26" x14ac:dyDescent="0.15">
      <c r="A990" s="19" t="str">
        <f>IF([4]道具信息!A990="","",[4]道具信息!A990)</f>
        <v/>
      </c>
      <c r="B990" s="19" t="str">
        <f>IF([4]道具信息!B990="","",[4]道具信息!B990)</f>
        <v/>
      </c>
      <c r="C990" s="19" t="str">
        <f>IF([4]道具信息!C990="","",[4]道具信息!C990)</f>
        <v/>
      </c>
      <c r="D990" s="19" t="str">
        <f>IF([4]道具信息!D990="","",[4]道具信息!D990)</f>
        <v/>
      </c>
      <c r="E990" s="19" t="str">
        <f>IF([4]道具信息!E990="","",[4]道具信息!E990)</f>
        <v/>
      </c>
      <c r="F990" s="19" t="str">
        <f>IF([4]道具信息!F990="","",[4]道具信息!F990)</f>
        <v/>
      </c>
      <c r="G990" s="19" t="str">
        <f>IF([4]道具信息!G990="","",[4]道具信息!G990)</f>
        <v/>
      </c>
      <c r="H990" s="19" t="str">
        <f>IF([4]道具信息!H990="","",[4]道具信息!H990)</f>
        <v/>
      </c>
      <c r="I990" s="19" t="str">
        <f>IF([4]道具信息!I990="","",[4]道具信息!I990)</f>
        <v/>
      </c>
      <c r="J990" s="19" t="str">
        <f>IF([4]道具信息!J990="","",[4]道具信息!J990)</f>
        <v/>
      </c>
      <c r="K990" s="19" t="str">
        <f>IF([4]道具信息!K990="","",[4]道具信息!K990)</f>
        <v/>
      </c>
      <c r="L990" s="19" t="str">
        <f>IF([4]道具信息!L990="","",[4]道具信息!L990)</f>
        <v/>
      </c>
      <c r="M990" s="19" t="str">
        <f>IF([4]道具信息!M990="","",[4]道具信息!M990)</f>
        <v/>
      </c>
      <c r="N990" s="19" t="str">
        <f>IF([4]道具信息!N990="","",[4]道具信息!N990)</f>
        <v/>
      </c>
      <c r="O990" s="19" t="str">
        <f>IF([4]道具信息!O990="","",[4]道具信息!O990)</f>
        <v/>
      </c>
      <c r="P990" s="19" t="str">
        <f>IF([4]道具信息!P990="","",[4]道具信息!P990)</f>
        <v/>
      </c>
      <c r="Q990" s="19" t="str">
        <f>IF([4]道具信息!Q990="","",[4]道具信息!Q990)</f>
        <v/>
      </c>
      <c r="R990" s="19" t="str">
        <f>IF([4]道具信息!R990="","",[4]道具信息!R990)</f>
        <v/>
      </c>
      <c r="S990" s="19" t="str">
        <f>IF([4]道具信息!S990="","",[4]道具信息!S990)</f>
        <v/>
      </c>
      <c r="T990" s="19" t="str">
        <f>IF([4]道具信息!T990="","",[4]道具信息!T990)</f>
        <v/>
      </c>
      <c r="U990" s="19" t="str">
        <f>IF([4]道具信息!U990="","",[4]道具信息!U990)</f>
        <v/>
      </c>
      <c r="V990" s="19" t="str">
        <f>IF([4]道具信息!V990="","",[4]道具信息!V990)</f>
        <v/>
      </c>
      <c r="W990" s="19" t="str">
        <f>IF([4]道具信息!W990="","",[4]道具信息!W990)</f>
        <v/>
      </c>
      <c r="X990" s="19" t="str">
        <f>IF([4]道具信息!X990="","",[4]道具信息!X990)</f>
        <v/>
      </c>
      <c r="Y990" s="19" t="str">
        <f>IF([4]道具信息!Y990="","",[4]道具信息!Y990)</f>
        <v/>
      </c>
      <c r="Z990" s="19" t="str">
        <f>IF([4]道具信息!Z990="","",[4]道具信息!Z990)</f>
        <v/>
      </c>
    </row>
    <row r="991" spans="1:26" x14ac:dyDescent="0.15">
      <c r="A991" s="19" t="str">
        <f>IF([4]道具信息!A991="","",[4]道具信息!A991)</f>
        <v/>
      </c>
      <c r="B991" s="19" t="str">
        <f>IF([4]道具信息!B991="","",[4]道具信息!B991)</f>
        <v/>
      </c>
      <c r="C991" s="19" t="str">
        <f>IF([4]道具信息!C991="","",[4]道具信息!C991)</f>
        <v/>
      </c>
      <c r="D991" s="19" t="str">
        <f>IF([4]道具信息!D991="","",[4]道具信息!D991)</f>
        <v/>
      </c>
      <c r="E991" s="19" t="str">
        <f>IF([4]道具信息!E991="","",[4]道具信息!E991)</f>
        <v/>
      </c>
      <c r="F991" s="19" t="str">
        <f>IF([4]道具信息!F991="","",[4]道具信息!F991)</f>
        <v/>
      </c>
      <c r="G991" s="19" t="str">
        <f>IF([4]道具信息!G991="","",[4]道具信息!G991)</f>
        <v/>
      </c>
      <c r="H991" s="19" t="str">
        <f>IF([4]道具信息!H991="","",[4]道具信息!H991)</f>
        <v/>
      </c>
      <c r="I991" s="19" t="str">
        <f>IF([4]道具信息!I991="","",[4]道具信息!I991)</f>
        <v/>
      </c>
      <c r="J991" s="19" t="str">
        <f>IF([4]道具信息!J991="","",[4]道具信息!J991)</f>
        <v/>
      </c>
      <c r="K991" s="19" t="str">
        <f>IF([4]道具信息!K991="","",[4]道具信息!K991)</f>
        <v/>
      </c>
      <c r="L991" s="19" t="str">
        <f>IF([4]道具信息!L991="","",[4]道具信息!L991)</f>
        <v/>
      </c>
      <c r="M991" s="19" t="str">
        <f>IF([4]道具信息!M991="","",[4]道具信息!M991)</f>
        <v/>
      </c>
      <c r="N991" s="19" t="str">
        <f>IF([4]道具信息!N991="","",[4]道具信息!N991)</f>
        <v/>
      </c>
      <c r="O991" s="19" t="str">
        <f>IF([4]道具信息!O991="","",[4]道具信息!O991)</f>
        <v/>
      </c>
      <c r="P991" s="19" t="str">
        <f>IF([4]道具信息!P991="","",[4]道具信息!P991)</f>
        <v/>
      </c>
      <c r="Q991" s="19" t="str">
        <f>IF([4]道具信息!Q991="","",[4]道具信息!Q991)</f>
        <v/>
      </c>
      <c r="R991" s="19" t="str">
        <f>IF([4]道具信息!R991="","",[4]道具信息!R991)</f>
        <v/>
      </c>
      <c r="S991" s="19" t="str">
        <f>IF([4]道具信息!S991="","",[4]道具信息!S991)</f>
        <v/>
      </c>
      <c r="T991" s="19" t="str">
        <f>IF([4]道具信息!T991="","",[4]道具信息!T991)</f>
        <v/>
      </c>
      <c r="U991" s="19" t="str">
        <f>IF([4]道具信息!U991="","",[4]道具信息!U991)</f>
        <v/>
      </c>
      <c r="V991" s="19" t="str">
        <f>IF([4]道具信息!V991="","",[4]道具信息!V991)</f>
        <v/>
      </c>
      <c r="W991" s="19" t="str">
        <f>IF([4]道具信息!W991="","",[4]道具信息!W991)</f>
        <v/>
      </c>
      <c r="X991" s="19" t="str">
        <f>IF([4]道具信息!X991="","",[4]道具信息!X991)</f>
        <v/>
      </c>
      <c r="Y991" s="19" t="str">
        <f>IF([4]道具信息!Y991="","",[4]道具信息!Y991)</f>
        <v/>
      </c>
      <c r="Z991" s="19" t="str">
        <f>IF([4]道具信息!Z991="","",[4]道具信息!Z991)</f>
        <v/>
      </c>
    </row>
    <row r="992" spans="1:26" x14ac:dyDescent="0.15">
      <c r="A992" s="19" t="str">
        <f>IF([4]道具信息!A992="","",[4]道具信息!A992)</f>
        <v/>
      </c>
      <c r="B992" s="19" t="str">
        <f>IF([4]道具信息!B992="","",[4]道具信息!B992)</f>
        <v/>
      </c>
      <c r="C992" s="19" t="str">
        <f>IF([4]道具信息!C992="","",[4]道具信息!C992)</f>
        <v/>
      </c>
      <c r="D992" s="19" t="str">
        <f>IF([4]道具信息!D992="","",[4]道具信息!D992)</f>
        <v/>
      </c>
      <c r="E992" s="19" t="str">
        <f>IF([4]道具信息!E992="","",[4]道具信息!E992)</f>
        <v/>
      </c>
      <c r="F992" s="19" t="str">
        <f>IF([4]道具信息!F992="","",[4]道具信息!F992)</f>
        <v/>
      </c>
      <c r="G992" s="19" t="str">
        <f>IF([4]道具信息!G992="","",[4]道具信息!G992)</f>
        <v/>
      </c>
      <c r="H992" s="19" t="str">
        <f>IF([4]道具信息!H992="","",[4]道具信息!H992)</f>
        <v/>
      </c>
      <c r="I992" s="19" t="str">
        <f>IF([4]道具信息!I992="","",[4]道具信息!I992)</f>
        <v/>
      </c>
      <c r="J992" s="19" t="str">
        <f>IF([4]道具信息!J992="","",[4]道具信息!J992)</f>
        <v/>
      </c>
      <c r="K992" s="19" t="str">
        <f>IF([4]道具信息!K992="","",[4]道具信息!K992)</f>
        <v/>
      </c>
      <c r="L992" s="19" t="str">
        <f>IF([4]道具信息!L992="","",[4]道具信息!L992)</f>
        <v/>
      </c>
      <c r="M992" s="19" t="str">
        <f>IF([4]道具信息!M992="","",[4]道具信息!M992)</f>
        <v/>
      </c>
      <c r="N992" s="19" t="str">
        <f>IF([4]道具信息!N992="","",[4]道具信息!N992)</f>
        <v/>
      </c>
      <c r="O992" s="19" t="str">
        <f>IF([4]道具信息!O992="","",[4]道具信息!O992)</f>
        <v/>
      </c>
      <c r="P992" s="19" t="str">
        <f>IF([4]道具信息!P992="","",[4]道具信息!P992)</f>
        <v/>
      </c>
      <c r="Q992" s="19" t="str">
        <f>IF([4]道具信息!Q992="","",[4]道具信息!Q992)</f>
        <v/>
      </c>
      <c r="R992" s="19" t="str">
        <f>IF([4]道具信息!R992="","",[4]道具信息!R992)</f>
        <v/>
      </c>
      <c r="S992" s="19" t="str">
        <f>IF([4]道具信息!S992="","",[4]道具信息!S992)</f>
        <v/>
      </c>
      <c r="T992" s="19" t="str">
        <f>IF([4]道具信息!T992="","",[4]道具信息!T992)</f>
        <v/>
      </c>
      <c r="U992" s="19" t="str">
        <f>IF([4]道具信息!U992="","",[4]道具信息!U992)</f>
        <v/>
      </c>
      <c r="V992" s="19" t="str">
        <f>IF([4]道具信息!V992="","",[4]道具信息!V992)</f>
        <v/>
      </c>
      <c r="W992" s="19" t="str">
        <f>IF([4]道具信息!W992="","",[4]道具信息!W992)</f>
        <v/>
      </c>
      <c r="X992" s="19" t="str">
        <f>IF([4]道具信息!X992="","",[4]道具信息!X992)</f>
        <v/>
      </c>
      <c r="Y992" s="19" t="str">
        <f>IF([4]道具信息!Y992="","",[4]道具信息!Y992)</f>
        <v/>
      </c>
      <c r="Z992" s="19" t="str">
        <f>IF([4]道具信息!Z992="","",[4]道具信息!Z992)</f>
        <v/>
      </c>
    </row>
    <row r="993" spans="1:26" x14ac:dyDescent="0.15">
      <c r="A993" s="19" t="str">
        <f>IF([4]道具信息!A993="","",[4]道具信息!A993)</f>
        <v/>
      </c>
      <c r="B993" s="19" t="str">
        <f>IF([4]道具信息!B993="","",[4]道具信息!B993)</f>
        <v/>
      </c>
      <c r="C993" s="19" t="str">
        <f>IF([4]道具信息!C993="","",[4]道具信息!C993)</f>
        <v/>
      </c>
      <c r="D993" s="19" t="str">
        <f>IF([4]道具信息!D993="","",[4]道具信息!D993)</f>
        <v/>
      </c>
      <c r="E993" s="19" t="str">
        <f>IF([4]道具信息!E993="","",[4]道具信息!E993)</f>
        <v/>
      </c>
      <c r="F993" s="19" t="str">
        <f>IF([4]道具信息!F993="","",[4]道具信息!F993)</f>
        <v/>
      </c>
      <c r="G993" s="19" t="str">
        <f>IF([4]道具信息!G993="","",[4]道具信息!G993)</f>
        <v/>
      </c>
      <c r="H993" s="19" t="str">
        <f>IF([4]道具信息!H993="","",[4]道具信息!H993)</f>
        <v/>
      </c>
      <c r="I993" s="19" t="str">
        <f>IF([4]道具信息!I993="","",[4]道具信息!I993)</f>
        <v/>
      </c>
      <c r="J993" s="19" t="str">
        <f>IF([4]道具信息!J993="","",[4]道具信息!J993)</f>
        <v/>
      </c>
      <c r="K993" s="19" t="str">
        <f>IF([4]道具信息!K993="","",[4]道具信息!K993)</f>
        <v/>
      </c>
      <c r="L993" s="19" t="str">
        <f>IF([4]道具信息!L993="","",[4]道具信息!L993)</f>
        <v/>
      </c>
      <c r="M993" s="19" t="str">
        <f>IF([4]道具信息!M993="","",[4]道具信息!M993)</f>
        <v/>
      </c>
      <c r="N993" s="19" t="str">
        <f>IF([4]道具信息!N993="","",[4]道具信息!N993)</f>
        <v/>
      </c>
      <c r="O993" s="19" t="str">
        <f>IF([4]道具信息!O993="","",[4]道具信息!O993)</f>
        <v/>
      </c>
      <c r="P993" s="19" t="str">
        <f>IF([4]道具信息!P993="","",[4]道具信息!P993)</f>
        <v/>
      </c>
      <c r="Q993" s="19" t="str">
        <f>IF([4]道具信息!Q993="","",[4]道具信息!Q993)</f>
        <v/>
      </c>
      <c r="R993" s="19" t="str">
        <f>IF([4]道具信息!R993="","",[4]道具信息!R993)</f>
        <v/>
      </c>
      <c r="S993" s="19" t="str">
        <f>IF([4]道具信息!S993="","",[4]道具信息!S993)</f>
        <v/>
      </c>
      <c r="T993" s="19" t="str">
        <f>IF([4]道具信息!T993="","",[4]道具信息!T993)</f>
        <v/>
      </c>
      <c r="U993" s="19" t="str">
        <f>IF([4]道具信息!U993="","",[4]道具信息!U993)</f>
        <v/>
      </c>
      <c r="V993" s="19" t="str">
        <f>IF([4]道具信息!V993="","",[4]道具信息!V993)</f>
        <v/>
      </c>
      <c r="W993" s="19" t="str">
        <f>IF([4]道具信息!W993="","",[4]道具信息!W993)</f>
        <v/>
      </c>
      <c r="X993" s="19" t="str">
        <f>IF([4]道具信息!X993="","",[4]道具信息!X993)</f>
        <v/>
      </c>
      <c r="Y993" s="19" t="str">
        <f>IF([4]道具信息!Y993="","",[4]道具信息!Y993)</f>
        <v/>
      </c>
      <c r="Z993" s="19" t="str">
        <f>IF([4]道具信息!Z993="","",[4]道具信息!Z993)</f>
        <v/>
      </c>
    </row>
    <row r="994" spans="1:26" x14ac:dyDescent="0.15">
      <c r="A994" s="19" t="str">
        <f>IF([4]道具信息!A994="","",[4]道具信息!A994)</f>
        <v/>
      </c>
      <c r="B994" s="19" t="str">
        <f>IF([4]道具信息!B994="","",[4]道具信息!B994)</f>
        <v/>
      </c>
      <c r="C994" s="19" t="str">
        <f>IF([4]道具信息!C994="","",[4]道具信息!C994)</f>
        <v/>
      </c>
      <c r="D994" s="19" t="str">
        <f>IF([4]道具信息!D994="","",[4]道具信息!D994)</f>
        <v/>
      </c>
      <c r="E994" s="19" t="str">
        <f>IF([4]道具信息!E994="","",[4]道具信息!E994)</f>
        <v/>
      </c>
      <c r="F994" s="19" t="str">
        <f>IF([4]道具信息!F994="","",[4]道具信息!F994)</f>
        <v/>
      </c>
      <c r="G994" s="19" t="str">
        <f>IF([4]道具信息!G994="","",[4]道具信息!G994)</f>
        <v/>
      </c>
      <c r="H994" s="19" t="str">
        <f>IF([4]道具信息!H994="","",[4]道具信息!H994)</f>
        <v/>
      </c>
      <c r="I994" s="19" t="str">
        <f>IF([4]道具信息!I994="","",[4]道具信息!I994)</f>
        <v/>
      </c>
      <c r="J994" s="19" t="str">
        <f>IF([4]道具信息!J994="","",[4]道具信息!J994)</f>
        <v/>
      </c>
      <c r="K994" s="19" t="str">
        <f>IF([4]道具信息!K994="","",[4]道具信息!K994)</f>
        <v/>
      </c>
      <c r="L994" s="19" t="str">
        <f>IF([4]道具信息!L994="","",[4]道具信息!L994)</f>
        <v/>
      </c>
      <c r="M994" s="19" t="str">
        <f>IF([4]道具信息!M994="","",[4]道具信息!M994)</f>
        <v/>
      </c>
      <c r="N994" s="19" t="str">
        <f>IF([4]道具信息!N994="","",[4]道具信息!N994)</f>
        <v/>
      </c>
      <c r="O994" s="19" t="str">
        <f>IF([4]道具信息!O994="","",[4]道具信息!O994)</f>
        <v/>
      </c>
      <c r="P994" s="19" t="str">
        <f>IF([4]道具信息!P994="","",[4]道具信息!P994)</f>
        <v/>
      </c>
      <c r="Q994" s="19" t="str">
        <f>IF([4]道具信息!Q994="","",[4]道具信息!Q994)</f>
        <v/>
      </c>
      <c r="R994" s="19" t="str">
        <f>IF([4]道具信息!R994="","",[4]道具信息!R994)</f>
        <v/>
      </c>
      <c r="S994" s="19" t="str">
        <f>IF([4]道具信息!S994="","",[4]道具信息!S994)</f>
        <v/>
      </c>
      <c r="T994" s="19" t="str">
        <f>IF([4]道具信息!T994="","",[4]道具信息!T994)</f>
        <v/>
      </c>
      <c r="U994" s="19" t="str">
        <f>IF([4]道具信息!U994="","",[4]道具信息!U994)</f>
        <v/>
      </c>
      <c r="V994" s="19" t="str">
        <f>IF([4]道具信息!V994="","",[4]道具信息!V994)</f>
        <v/>
      </c>
      <c r="W994" s="19" t="str">
        <f>IF([4]道具信息!W994="","",[4]道具信息!W994)</f>
        <v/>
      </c>
      <c r="X994" s="19" t="str">
        <f>IF([4]道具信息!X994="","",[4]道具信息!X994)</f>
        <v/>
      </c>
      <c r="Y994" s="19" t="str">
        <f>IF([4]道具信息!Y994="","",[4]道具信息!Y994)</f>
        <v/>
      </c>
      <c r="Z994" s="19" t="str">
        <f>IF([4]道具信息!Z994="","",[4]道具信息!Z994)</f>
        <v/>
      </c>
    </row>
    <row r="995" spans="1:26" x14ac:dyDescent="0.15">
      <c r="A995" s="19" t="str">
        <f>IF([4]道具信息!A995="","",[4]道具信息!A995)</f>
        <v/>
      </c>
      <c r="B995" s="19" t="str">
        <f>IF([4]道具信息!B995="","",[4]道具信息!B995)</f>
        <v/>
      </c>
      <c r="C995" s="19" t="str">
        <f>IF([4]道具信息!C995="","",[4]道具信息!C995)</f>
        <v/>
      </c>
      <c r="D995" s="19" t="str">
        <f>IF([4]道具信息!D995="","",[4]道具信息!D995)</f>
        <v/>
      </c>
      <c r="E995" s="19" t="str">
        <f>IF([4]道具信息!E995="","",[4]道具信息!E995)</f>
        <v/>
      </c>
      <c r="F995" s="19" t="str">
        <f>IF([4]道具信息!F995="","",[4]道具信息!F995)</f>
        <v/>
      </c>
      <c r="G995" s="19" t="str">
        <f>IF([4]道具信息!G995="","",[4]道具信息!G995)</f>
        <v/>
      </c>
      <c r="H995" s="19" t="str">
        <f>IF([4]道具信息!H995="","",[4]道具信息!H995)</f>
        <v/>
      </c>
      <c r="I995" s="19" t="str">
        <f>IF([4]道具信息!I995="","",[4]道具信息!I995)</f>
        <v/>
      </c>
      <c r="J995" s="19" t="str">
        <f>IF([4]道具信息!J995="","",[4]道具信息!J995)</f>
        <v/>
      </c>
      <c r="K995" s="19" t="str">
        <f>IF([4]道具信息!K995="","",[4]道具信息!K995)</f>
        <v/>
      </c>
      <c r="L995" s="19" t="str">
        <f>IF([4]道具信息!L995="","",[4]道具信息!L995)</f>
        <v/>
      </c>
      <c r="M995" s="19" t="str">
        <f>IF([4]道具信息!M995="","",[4]道具信息!M995)</f>
        <v/>
      </c>
      <c r="N995" s="19" t="str">
        <f>IF([4]道具信息!N995="","",[4]道具信息!N995)</f>
        <v/>
      </c>
      <c r="O995" s="19" t="str">
        <f>IF([4]道具信息!O995="","",[4]道具信息!O995)</f>
        <v/>
      </c>
      <c r="P995" s="19" t="str">
        <f>IF([4]道具信息!P995="","",[4]道具信息!P995)</f>
        <v/>
      </c>
      <c r="Q995" s="19" t="str">
        <f>IF([4]道具信息!Q995="","",[4]道具信息!Q995)</f>
        <v/>
      </c>
      <c r="R995" s="19" t="str">
        <f>IF([4]道具信息!R995="","",[4]道具信息!R995)</f>
        <v/>
      </c>
      <c r="S995" s="19" t="str">
        <f>IF([4]道具信息!S995="","",[4]道具信息!S995)</f>
        <v/>
      </c>
      <c r="T995" s="19" t="str">
        <f>IF([4]道具信息!T995="","",[4]道具信息!T995)</f>
        <v/>
      </c>
      <c r="U995" s="19" t="str">
        <f>IF([4]道具信息!U995="","",[4]道具信息!U995)</f>
        <v/>
      </c>
      <c r="V995" s="19" t="str">
        <f>IF([4]道具信息!V995="","",[4]道具信息!V995)</f>
        <v/>
      </c>
      <c r="W995" s="19" t="str">
        <f>IF([4]道具信息!W995="","",[4]道具信息!W995)</f>
        <v/>
      </c>
      <c r="X995" s="19" t="str">
        <f>IF([4]道具信息!X995="","",[4]道具信息!X995)</f>
        <v/>
      </c>
      <c r="Y995" s="19" t="str">
        <f>IF([4]道具信息!Y995="","",[4]道具信息!Y995)</f>
        <v/>
      </c>
      <c r="Z995" s="19" t="str">
        <f>IF([4]道具信息!Z995="","",[4]道具信息!Z995)</f>
        <v/>
      </c>
    </row>
    <row r="996" spans="1:26" x14ac:dyDescent="0.15">
      <c r="A996" s="19" t="str">
        <f>IF([4]道具信息!A996="","",[4]道具信息!A996)</f>
        <v/>
      </c>
      <c r="B996" s="19" t="str">
        <f>IF([4]道具信息!B996="","",[4]道具信息!B996)</f>
        <v/>
      </c>
      <c r="C996" s="19" t="str">
        <f>IF([4]道具信息!C996="","",[4]道具信息!C996)</f>
        <v/>
      </c>
      <c r="D996" s="19" t="str">
        <f>IF([4]道具信息!D996="","",[4]道具信息!D996)</f>
        <v/>
      </c>
      <c r="E996" s="19" t="str">
        <f>IF([4]道具信息!E996="","",[4]道具信息!E996)</f>
        <v/>
      </c>
      <c r="F996" s="19" t="str">
        <f>IF([4]道具信息!F996="","",[4]道具信息!F996)</f>
        <v/>
      </c>
      <c r="G996" s="19" t="str">
        <f>IF([4]道具信息!G996="","",[4]道具信息!G996)</f>
        <v/>
      </c>
      <c r="H996" s="19" t="str">
        <f>IF([4]道具信息!H996="","",[4]道具信息!H996)</f>
        <v/>
      </c>
      <c r="I996" s="19" t="str">
        <f>IF([4]道具信息!I996="","",[4]道具信息!I996)</f>
        <v/>
      </c>
      <c r="J996" s="19" t="str">
        <f>IF([4]道具信息!J996="","",[4]道具信息!J996)</f>
        <v/>
      </c>
      <c r="K996" s="19" t="str">
        <f>IF([4]道具信息!K996="","",[4]道具信息!K996)</f>
        <v/>
      </c>
      <c r="L996" s="19" t="str">
        <f>IF([4]道具信息!L996="","",[4]道具信息!L996)</f>
        <v/>
      </c>
      <c r="M996" s="19" t="str">
        <f>IF([4]道具信息!M996="","",[4]道具信息!M996)</f>
        <v/>
      </c>
      <c r="N996" s="19" t="str">
        <f>IF([4]道具信息!N996="","",[4]道具信息!N996)</f>
        <v/>
      </c>
      <c r="O996" s="19" t="str">
        <f>IF([4]道具信息!O996="","",[4]道具信息!O996)</f>
        <v/>
      </c>
      <c r="P996" s="19" t="str">
        <f>IF([4]道具信息!P996="","",[4]道具信息!P996)</f>
        <v/>
      </c>
      <c r="Q996" s="19" t="str">
        <f>IF([4]道具信息!Q996="","",[4]道具信息!Q996)</f>
        <v/>
      </c>
      <c r="R996" s="19" t="str">
        <f>IF([4]道具信息!R996="","",[4]道具信息!R996)</f>
        <v/>
      </c>
      <c r="S996" s="19" t="str">
        <f>IF([4]道具信息!S996="","",[4]道具信息!S996)</f>
        <v/>
      </c>
      <c r="T996" s="19" t="str">
        <f>IF([4]道具信息!T996="","",[4]道具信息!T996)</f>
        <v/>
      </c>
      <c r="U996" s="19" t="str">
        <f>IF([4]道具信息!U996="","",[4]道具信息!U996)</f>
        <v/>
      </c>
      <c r="V996" s="19" t="str">
        <f>IF([4]道具信息!V996="","",[4]道具信息!V996)</f>
        <v/>
      </c>
      <c r="W996" s="19" t="str">
        <f>IF([4]道具信息!W996="","",[4]道具信息!W996)</f>
        <v/>
      </c>
      <c r="X996" s="19" t="str">
        <f>IF([4]道具信息!X996="","",[4]道具信息!X996)</f>
        <v/>
      </c>
      <c r="Y996" s="19" t="str">
        <f>IF([4]道具信息!Y996="","",[4]道具信息!Y996)</f>
        <v/>
      </c>
      <c r="Z996" s="19" t="str">
        <f>IF([4]道具信息!Z996="","",[4]道具信息!Z996)</f>
        <v/>
      </c>
    </row>
    <row r="997" spans="1:26" x14ac:dyDescent="0.15">
      <c r="A997" s="19" t="str">
        <f>IF([4]道具信息!A997="","",[4]道具信息!A997)</f>
        <v/>
      </c>
      <c r="B997" s="19" t="str">
        <f>IF([4]道具信息!B997="","",[4]道具信息!B997)</f>
        <v/>
      </c>
      <c r="C997" s="19" t="str">
        <f>IF([4]道具信息!C997="","",[4]道具信息!C997)</f>
        <v/>
      </c>
      <c r="D997" s="19" t="str">
        <f>IF([4]道具信息!D997="","",[4]道具信息!D997)</f>
        <v/>
      </c>
      <c r="E997" s="19" t="str">
        <f>IF([4]道具信息!E997="","",[4]道具信息!E997)</f>
        <v/>
      </c>
      <c r="F997" s="19" t="str">
        <f>IF([4]道具信息!F997="","",[4]道具信息!F997)</f>
        <v/>
      </c>
      <c r="G997" s="19" t="str">
        <f>IF([4]道具信息!G997="","",[4]道具信息!G997)</f>
        <v/>
      </c>
      <c r="H997" s="19" t="str">
        <f>IF([4]道具信息!H997="","",[4]道具信息!H997)</f>
        <v/>
      </c>
      <c r="I997" s="19" t="str">
        <f>IF([4]道具信息!I997="","",[4]道具信息!I997)</f>
        <v/>
      </c>
      <c r="J997" s="19" t="str">
        <f>IF([4]道具信息!J997="","",[4]道具信息!J997)</f>
        <v/>
      </c>
      <c r="K997" s="19" t="str">
        <f>IF([4]道具信息!K997="","",[4]道具信息!K997)</f>
        <v/>
      </c>
      <c r="L997" s="19" t="str">
        <f>IF([4]道具信息!L997="","",[4]道具信息!L997)</f>
        <v/>
      </c>
      <c r="M997" s="19" t="str">
        <f>IF([4]道具信息!M997="","",[4]道具信息!M997)</f>
        <v/>
      </c>
      <c r="N997" s="19" t="str">
        <f>IF([4]道具信息!N997="","",[4]道具信息!N997)</f>
        <v/>
      </c>
      <c r="O997" s="19" t="str">
        <f>IF([4]道具信息!O997="","",[4]道具信息!O997)</f>
        <v/>
      </c>
      <c r="P997" s="19" t="str">
        <f>IF([4]道具信息!P997="","",[4]道具信息!P997)</f>
        <v/>
      </c>
      <c r="Q997" s="19" t="str">
        <f>IF([4]道具信息!Q997="","",[4]道具信息!Q997)</f>
        <v/>
      </c>
      <c r="R997" s="19" t="str">
        <f>IF([4]道具信息!R997="","",[4]道具信息!R997)</f>
        <v/>
      </c>
      <c r="S997" s="19" t="str">
        <f>IF([4]道具信息!S997="","",[4]道具信息!S997)</f>
        <v/>
      </c>
      <c r="T997" s="19" t="str">
        <f>IF([4]道具信息!T997="","",[4]道具信息!T997)</f>
        <v/>
      </c>
      <c r="U997" s="19" t="str">
        <f>IF([4]道具信息!U997="","",[4]道具信息!U997)</f>
        <v/>
      </c>
      <c r="V997" s="19" t="str">
        <f>IF([4]道具信息!V997="","",[4]道具信息!V997)</f>
        <v/>
      </c>
      <c r="W997" s="19" t="str">
        <f>IF([4]道具信息!W997="","",[4]道具信息!W997)</f>
        <v/>
      </c>
      <c r="X997" s="19" t="str">
        <f>IF([4]道具信息!X997="","",[4]道具信息!X997)</f>
        <v/>
      </c>
      <c r="Y997" s="19" t="str">
        <f>IF([4]道具信息!Y997="","",[4]道具信息!Y997)</f>
        <v/>
      </c>
      <c r="Z997" s="19" t="str">
        <f>IF([4]道具信息!Z997="","",[4]道具信息!Z997)</f>
        <v/>
      </c>
    </row>
    <row r="998" spans="1:26" x14ac:dyDescent="0.15">
      <c r="A998" s="19" t="str">
        <f>IF([4]道具信息!A998="","",[4]道具信息!A998)</f>
        <v/>
      </c>
      <c r="B998" s="19" t="str">
        <f>IF([4]道具信息!B998="","",[4]道具信息!B998)</f>
        <v/>
      </c>
      <c r="C998" s="19" t="str">
        <f>IF([4]道具信息!C998="","",[4]道具信息!C998)</f>
        <v/>
      </c>
      <c r="D998" s="19" t="str">
        <f>IF([4]道具信息!D998="","",[4]道具信息!D998)</f>
        <v/>
      </c>
      <c r="E998" s="19" t="str">
        <f>IF([4]道具信息!E998="","",[4]道具信息!E998)</f>
        <v/>
      </c>
      <c r="F998" s="19" t="str">
        <f>IF([4]道具信息!F998="","",[4]道具信息!F998)</f>
        <v/>
      </c>
      <c r="G998" s="19" t="str">
        <f>IF([4]道具信息!G998="","",[4]道具信息!G998)</f>
        <v/>
      </c>
      <c r="H998" s="19" t="str">
        <f>IF([4]道具信息!H998="","",[4]道具信息!H998)</f>
        <v/>
      </c>
      <c r="I998" s="19" t="str">
        <f>IF([4]道具信息!I998="","",[4]道具信息!I998)</f>
        <v/>
      </c>
      <c r="J998" s="19" t="str">
        <f>IF([4]道具信息!J998="","",[4]道具信息!J998)</f>
        <v/>
      </c>
      <c r="K998" s="19" t="str">
        <f>IF([4]道具信息!K998="","",[4]道具信息!K998)</f>
        <v/>
      </c>
      <c r="L998" s="19" t="str">
        <f>IF([4]道具信息!L998="","",[4]道具信息!L998)</f>
        <v/>
      </c>
      <c r="M998" s="19" t="str">
        <f>IF([4]道具信息!M998="","",[4]道具信息!M998)</f>
        <v/>
      </c>
      <c r="N998" s="19" t="str">
        <f>IF([4]道具信息!N998="","",[4]道具信息!N998)</f>
        <v/>
      </c>
      <c r="O998" s="19" t="str">
        <f>IF([4]道具信息!O998="","",[4]道具信息!O998)</f>
        <v/>
      </c>
      <c r="P998" s="19" t="str">
        <f>IF([4]道具信息!P998="","",[4]道具信息!P998)</f>
        <v/>
      </c>
      <c r="Q998" s="19" t="str">
        <f>IF([4]道具信息!Q998="","",[4]道具信息!Q998)</f>
        <v/>
      </c>
      <c r="R998" s="19" t="str">
        <f>IF([4]道具信息!R998="","",[4]道具信息!R998)</f>
        <v/>
      </c>
      <c r="S998" s="19" t="str">
        <f>IF([4]道具信息!S998="","",[4]道具信息!S998)</f>
        <v/>
      </c>
      <c r="T998" s="19" t="str">
        <f>IF([4]道具信息!T998="","",[4]道具信息!T998)</f>
        <v/>
      </c>
      <c r="U998" s="19" t="str">
        <f>IF([4]道具信息!U998="","",[4]道具信息!U998)</f>
        <v/>
      </c>
      <c r="V998" s="19" t="str">
        <f>IF([4]道具信息!V998="","",[4]道具信息!V998)</f>
        <v/>
      </c>
      <c r="W998" s="19" t="str">
        <f>IF([4]道具信息!W998="","",[4]道具信息!W998)</f>
        <v/>
      </c>
      <c r="X998" s="19" t="str">
        <f>IF([4]道具信息!X998="","",[4]道具信息!X998)</f>
        <v/>
      </c>
      <c r="Y998" s="19" t="str">
        <f>IF([4]道具信息!Y998="","",[4]道具信息!Y998)</f>
        <v/>
      </c>
      <c r="Z998" s="19" t="str">
        <f>IF([4]道具信息!Z998="","",[4]道具信息!Z998)</f>
        <v/>
      </c>
    </row>
    <row r="999" spans="1:26" x14ac:dyDescent="0.15">
      <c r="A999" s="19" t="str">
        <f>IF([4]道具信息!A999="","",[4]道具信息!A999)</f>
        <v/>
      </c>
      <c r="B999" s="19" t="str">
        <f>IF([4]道具信息!B999="","",[4]道具信息!B999)</f>
        <v/>
      </c>
      <c r="C999" s="19" t="str">
        <f>IF([4]道具信息!C999="","",[4]道具信息!C999)</f>
        <v/>
      </c>
      <c r="D999" s="19" t="str">
        <f>IF([4]道具信息!D999="","",[4]道具信息!D999)</f>
        <v/>
      </c>
      <c r="E999" s="19" t="str">
        <f>IF([4]道具信息!E999="","",[4]道具信息!E999)</f>
        <v/>
      </c>
      <c r="F999" s="19" t="str">
        <f>IF([4]道具信息!F999="","",[4]道具信息!F999)</f>
        <v/>
      </c>
      <c r="G999" s="19" t="str">
        <f>IF([4]道具信息!G999="","",[4]道具信息!G999)</f>
        <v/>
      </c>
      <c r="H999" s="19" t="str">
        <f>IF([4]道具信息!H999="","",[4]道具信息!H999)</f>
        <v/>
      </c>
      <c r="I999" s="19" t="str">
        <f>IF([4]道具信息!I999="","",[4]道具信息!I999)</f>
        <v/>
      </c>
      <c r="J999" s="19" t="str">
        <f>IF([4]道具信息!J999="","",[4]道具信息!J999)</f>
        <v/>
      </c>
      <c r="K999" s="19" t="str">
        <f>IF([4]道具信息!K999="","",[4]道具信息!K999)</f>
        <v/>
      </c>
      <c r="L999" s="19" t="str">
        <f>IF([4]道具信息!L999="","",[4]道具信息!L999)</f>
        <v/>
      </c>
      <c r="M999" s="19" t="str">
        <f>IF([4]道具信息!M999="","",[4]道具信息!M999)</f>
        <v/>
      </c>
      <c r="N999" s="19" t="str">
        <f>IF([4]道具信息!N999="","",[4]道具信息!N999)</f>
        <v/>
      </c>
      <c r="O999" s="19" t="str">
        <f>IF([4]道具信息!O999="","",[4]道具信息!O999)</f>
        <v/>
      </c>
      <c r="P999" s="19" t="str">
        <f>IF([4]道具信息!P999="","",[4]道具信息!P999)</f>
        <v/>
      </c>
      <c r="Q999" s="19" t="str">
        <f>IF([4]道具信息!Q999="","",[4]道具信息!Q999)</f>
        <v/>
      </c>
      <c r="R999" s="19" t="str">
        <f>IF([4]道具信息!R999="","",[4]道具信息!R999)</f>
        <v/>
      </c>
      <c r="S999" s="19" t="str">
        <f>IF([4]道具信息!S999="","",[4]道具信息!S999)</f>
        <v/>
      </c>
      <c r="T999" s="19" t="str">
        <f>IF([4]道具信息!T999="","",[4]道具信息!T999)</f>
        <v/>
      </c>
      <c r="U999" s="19" t="str">
        <f>IF([4]道具信息!U999="","",[4]道具信息!U999)</f>
        <v/>
      </c>
      <c r="V999" s="19" t="str">
        <f>IF([4]道具信息!V999="","",[4]道具信息!V999)</f>
        <v/>
      </c>
      <c r="W999" s="19" t="str">
        <f>IF([4]道具信息!W999="","",[4]道具信息!W999)</f>
        <v/>
      </c>
      <c r="X999" s="19" t="str">
        <f>IF([4]道具信息!X999="","",[4]道具信息!X999)</f>
        <v/>
      </c>
      <c r="Y999" s="19" t="str">
        <f>IF([4]道具信息!Y999="","",[4]道具信息!Y999)</f>
        <v/>
      </c>
      <c r="Z999" s="19" t="str">
        <f>IF([4]道具信息!Z999="","",[4]道具信息!Z999)</f>
        <v/>
      </c>
    </row>
    <row r="1000" spans="1:26" x14ac:dyDescent="0.15">
      <c r="A1000" s="19" t="str">
        <f>IF([4]道具信息!A1000="","",[4]道具信息!A1000)</f>
        <v/>
      </c>
      <c r="B1000" s="19" t="str">
        <f>IF([4]道具信息!B1000="","",[4]道具信息!B1000)</f>
        <v/>
      </c>
      <c r="C1000" s="19" t="str">
        <f>IF([4]道具信息!C1000="","",[4]道具信息!C1000)</f>
        <v/>
      </c>
      <c r="D1000" s="19" t="str">
        <f>IF([4]道具信息!D1000="","",[4]道具信息!D1000)</f>
        <v/>
      </c>
      <c r="E1000" s="19" t="str">
        <f>IF([4]道具信息!E1000="","",[4]道具信息!E1000)</f>
        <v/>
      </c>
      <c r="F1000" s="19" t="str">
        <f>IF([4]道具信息!F1000="","",[4]道具信息!F1000)</f>
        <v/>
      </c>
      <c r="G1000" s="19" t="str">
        <f>IF([4]道具信息!G1000="","",[4]道具信息!G1000)</f>
        <v/>
      </c>
      <c r="H1000" s="19" t="str">
        <f>IF([4]道具信息!H1000="","",[4]道具信息!H1000)</f>
        <v/>
      </c>
      <c r="I1000" s="19" t="str">
        <f>IF([4]道具信息!I1000="","",[4]道具信息!I1000)</f>
        <v/>
      </c>
      <c r="J1000" s="19" t="str">
        <f>IF([4]道具信息!J1000="","",[4]道具信息!J1000)</f>
        <v/>
      </c>
      <c r="K1000" s="19" t="str">
        <f>IF([4]道具信息!K1000="","",[4]道具信息!K1000)</f>
        <v/>
      </c>
      <c r="L1000" s="19" t="str">
        <f>IF([4]道具信息!L1000="","",[4]道具信息!L1000)</f>
        <v/>
      </c>
      <c r="M1000" s="19" t="str">
        <f>IF([4]道具信息!M1000="","",[4]道具信息!M1000)</f>
        <v/>
      </c>
      <c r="N1000" s="19" t="str">
        <f>IF([4]道具信息!N1000="","",[4]道具信息!N1000)</f>
        <v/>
      </c>
      <c r="O1000" s="19" t="str">
        <f>IF([4]道具信息!O1000="","",[4]道具信息!O1000)</f>
        <v/>
      </c>
      <c r="P1000" s="19" t="str">
        <f>IF([4]道具信息!P1000="","",[4]道具信息!P1000)</f>
        <v/>
      </c>
      <c r="Q1000" s="19" t="str">
        <f>IF([4]道具信息!Q1000="","",[4]道具信息!Q1000)</f>
        <v/>
      </c>
      <c r="R1000" s="19" t="str">
        <f>IF([4]道具信息!R1000="","",[4]道具信息!R1000)</f>
        <v/>
      </c>
      <c r="S1000" s="19" t="str">
        <f>IF([4]道具信息!S1000="","",[4]道具信息!S1000)</f>
        <v/>
      </c>
      <c r="T1000" s="19" t="str">
        <f>IF([4]道具信息!T1000="","",[4]道具信息!T1000)</f>
        <v/>
      </c>
      <c r="U1000" s="19" t="str">
        <f>IF([4]道具信息!U1000="","",[4]道具信息!U1000)</f>
        <v/>
      </c>
      <c r="V1000" s="19" t="str">
        <f>IF([4]道具信息!V1000="","",[4]道具信息!V1000)</f>
        <v/>
      </c>
      <c r="W1000" s="19" t="str">
        <f>IF([4]道具信息!W1000="","",[4]道具信息!W1000)</f>
        <v/>
      </c>
      <c r="X1000" s="19" t="str">
        <f>IF([4]道具信息!X1000="","",[4]道具信息!X1000)</f>
        <v/>
      </c>
      <c r="Y1000" s="19" t="str">
        <f>IF([4]道具信息!Y1000="","",[4]道具信息!Y1000)</f>
        <v/>
      </c>
      <c r="Z1000" s="19" t="str">
        <f>IF([4]道具信息!Z1000="","",[4]道具信息!Z1000)</f>
        <v/>
      </c>
    </row>
    <row r="1001" spans="1:26" x14ac:dyDescent="0.15">
      <c r="A1001" s="19" t="str">
        <f>IF([4]道具信息!A1001="","",[4]道具信息!A1001)</f>
        <v/>
      </c>
      <c r="B1001" s="19" t="str">
        <f>IF([4]道具信息!B1001="","",[4]道具信息!B1001)</f>
        <v/>
      </c>
      <c r="C1001" s="19" t="str">
        <f>IF([4]道具信息!C1001="","",[4]道具信息!C1001)</f>
        <v/>
      </c>
      <c r="D1001" s="19" t="str">
        <f>IF([4]道具信息!D1001="","",[4]道具信息!D1001)</f>
        <v/>
      </c>
      <c r="E1001" s="19" t="str">
        <f>IF([4]道具信息!E1001="","",[4]道具信息!E1001)</f>
        <v/>
      </c>
      <c r="F1001" s="19" t="str">
        <f>IF([4]道具信息!F1001="","",[4]道具信息!F1001)</f>
        <v/>
      </c>
      <c r="G1001" s="19" t="str">
        <f>IF([4]道具信息!G1001="","",[4]道具信息!G1001)</f>
        <v/>
      </c>
      <c r="H1001" s="19" t="str">
        <f>IF([4]道具信息!H1001="","",[4]道具信息!H1001)</f>
        <v/>
      </c>
      <c r="I1001" s="19" t="str">
        <f>IF([4]道具信息!I1001="","",[4]道具信息!I1001)</f>
        <v/>
      </c>
      <c r="J1001" s="19" t="str">
        <f>IF([4]道具信息!J1001="","",[4]道具信息!J1001)</f>
        <v/>
      </c>
      <c r="K1001" s="19" t="str">
        <f>IF([4]道具信息!K1001="","",[4]道具信息!K1001)</f>
        <v/>
      </c>
      <c r="L1001" s="19" t="str">
        <f>IF([4]道具信息!L1001="","",[4]道具信息!L1001)</f>
        <v/>
      </c>
      <c r="M1001" s="19" t="str">
        <f>IF([4]道具信息!M1001="","",[4]道具信息!M1001)</f>
        <v/>
      </c>
      <c r="N1001" s="19" t="str">
        <f>IF([4]道具信息!N1001="","",[4]道具信息!N1001)</f>
        <v/>
      </c>
      <c r="O1001" s="19" t="str">
        <f>IF([4]道具信息!O1001="","",[4]道具信息!O1001)</f>
        <v/>
      </c>
      <c r="P1001" s="19" t="str">
        <f>IF([4]道具信息!P1001="","",[4]道具信息!P1001)</f>
        <v/>
      </c>
      <c r="Q1001" s="19" t="str">
        <f>IF([4]道具信息!Q1001="","",[4]道具信息!Q1001)</f>
        <v/>
      </c>
      <c r="R1001" s="19" t="str">
        <f>IF([4]道具信息!R1001="","",[4]道具信息!R1001)</f>
        <v/>
      </c>
      <c r="S1001" s="19" t="str">
        <f>IF([4]道具信息!S1001="","",[4]道具信息!S1001)</f>
        <v/>
      </c>
      <c r="T1001" s="19" t="str">
        <f>IF([4]道具信息!T1001="","",[4]道具信息!T1001)</f>
        <v/>
      </c>
      <c r="U1001" s="19" t="str">
        <f>IF([4]道具信息!U1001="","",[4]道具信息!U1001)</f>
        <v/>
      </c>
      <c r="V1001" s="19" t="str">
        <f>IF([4]道具信息!V1001="","",[4]道具信息!V1001)</f>
        <v/>
      </c>
      <c r="W1001" s="19" t="str">
        <f>IF([4]道具信息!W1001="","",[4]道具信息!W1001)</f>
        <v/>
      </c>
      <c r="X1001" s="19" t="str">
        <f>IF([4]道具信息!X1001="","",[4]道具信息!X1001)</f>
        <v/>
      </c>
      <c r="Y1001" s="19" t="str">
        <f>IF([4]道具信息!Y1001="","",[4]道具信息!Y1001)</f>
        <v/>
      </c>
      <c r="Z1001" s="19" t="str">
        <f>IF([4]道具信息!Z1001="","",[4]道具信息!Z1001)</f>
        <v/>
      </c>
    </row>
    <row r="1002" spans="1:26" x14ac:dyDescent="0.15">
      <c r="A1002" s="19" t="str">
        <f>IF([4]道具信息!A1002="","",[4]道具信息!A1002)</f>
        <v/>
      </c>
      <c r="B1002" s="19" t="str">
        <f>IF([4]道具信息!B1002="","",[4]道具信息!B1002)</f>
        <v/>
      </c>
      <c r="C1002" s="19" t="str">
        <f>IF([4]道具信息!C1002="","",[4]道具信息!C1002)</f>
        <v/>
      </c>
      <c r="D1002" s="19" t="str">
        <f>IF([4]道具信息!D1002="","",[4]道具信息!D1002)</f>
        <v/>
      </c>
      <c r="E1002" s="19" t="str">
        <f>IF([4]道具信息!E1002="","",[4]道具信息!E1002)</f>
        <v/>
      </c>
      <c r="F1002" s="19" t="str">
        <f>IF([4]道具信息!F1002="","",[4]道具信息!F1002)</f>
        <v/>
      </c>
      <c r="G1002" s="19" t="str">
        <f>IF([4]道具信息!G1002="","",[4]道具信息!G1002)</f>
        <v/>
      </c>
      <c r="H1002" s="19" t="str">
        <f>IF([4]道具信息!H1002="","",[4]道具信息!H1002)</f>
        <v/>
      </c>
      <c r="I1002" s="19" t="str">
        <f>IF([4]道具信息!I1002="","",[4]道具信息!I1002)</f>
        <v/>
      </c>
      <c r="J1002" s="19" t="str">
        <f>IF([4]道具信息!J1002="","",[4]道具信息!J1002)</f>
        <v/>
      </c>
      <c r="K1002" s="19" t="str">
        <f>IF([4]道具信息!K1002="","",[4]道具信息!K1002)</f>
        <v/>
      </c>
      <c r="L1002" s="19" t="str">
        <f>IF([4]道具信息!L1002="","",[4]道具信息!L1002)</f>
        <v/>
      </c>
      <c r="M1002" s="19" t="str">
        <f>IF([4]道具信息!M1002="","",[4]道具信息!M1002)</f>
        <v/>
      </c>
      <c r="N1002" s="19" t="str">
        <f>IF([4]道具信息!N1002="","",[4]道具信息!N1002)</f>
        <v/>
      </c>
      <c r="O1002" s="19" t="str">
        <f>IF([4]道具信息!O1002="","",[4]道具信息!O1002)</f>
        <v/>
      </c>
      <c r="P1002" s="19" t="str">
        <f>IF([4]道具信息!P1002="","",[4]道具信息!P1002)</f>
        <v/>
      </c>
      <c r="Q1002" s="19" t="str">
        <f>IF([4]道具信息!Q1002="","",[4]道具信息!Q1002)</f>
        <v/>
      </c>
      <c r="R1002" s="19" t="str">
        <f>IF([4]道具信息!R1002="","",[4]道具信息!R1002)</f>
        <v/>
      </c>
      <c r="S1002" s="19" t="str">
        <f>IF([4]道具信息!S1002="","",[4]道具信息!S1002)</f>
        <v/>
      </c>
      <c r="T1002" s="19" t="str">
        <f>IF([4]道具信息!T1002="","",[4]道具信息!T1002)</f>
        <v/>
      </c>
      <c r="U1002" s="19" t="str">
        <f>IF([4]道具信息!U1002="","",[4]道具信息!U1002)</f>
        <v/>
      </c>
      <c r="V1002" s="19" t="str">
        <f>IF([4]道具信息!V1002="","",[4]道具信息!V1002)</f>
        <v/>
      </c>
      <c r="W1002" s="19" t="str">
        <f>IF([4]道具信息!W1002="","",[4]道具信息!W1002)</f>
        <v/>
      </c>
      <c r="X1002" s="19" t="str">
        <f>IF([4]道具信息!X1002="","",[4]道具信息!X1002)</f>
        <v/>
      </c>
      <c r="Y1002" s="19" t="str">
        <f>IF([4]道具信息!Y1002="","",[4]道具信息!Y1002)</f>
        <v/>
      </c>
      <c r="Z1002" s="19" t="str">
        <f>IF([4]道具信息!Z1002="","",[4]道具信息!Z1002)</f>
        <v/>
      </c>
    </row>
    <row r="1003" spans="1:26" x14ac:dyDescent="0.15">
      <c r="A1003" s="19" t="str">
        <f>IF([4]道具信息!A1003="","",[4]道具信息!A1003)</f>
        <v/>
      </c>
      <c r="B1003" s="19" t="str">
        <f>IF([4]道具信息!B1003="","",[4]道具信息!B1003)</f>
        <v/>
      </c>
      <c r="C1003" s="19" t="str">
        <f>IF([4]道具信息!C1003="","",[4]道具信息!C1003)</f>
        <v/>
      </c>
      <c r="D1003" s="19" t="str">
        <f>IF([4]道具信息!D1003="","",[4]道具信息!D1003)</f>
        <v/>
      </c>
      <c r="E1003" s="19" t="str">
        <f>IF([4]道具信息!E1003="","",[4]道具信息!E1003)</f>
        <v/>
      </c>
      <c r="F1003" s="19" t="str">
        <f>IF([4]道具信息!F1003="","",[4]道具信息!F1003)</f>
        <v/>
      </c>
      <c r="G1003" s="19" t="str">
        <f>IF([4]道具信息!G1003="","",[4]道具信息!G1003)</f>
        <v/>
      </c>
      <c r="H1003" s="19" t="str">
        <f>IF([4]道具信息!H1003="","",[4]道具信息!H1003)</f>
        <v/>
      </c>
      <c r="I1003" s="19" t="str">
        <f>IF([4]道具信息!I1003="","",[4]道具信息!I1003)</f>
        <v/>
      </c>
      <c r="J1003" s="19" t="str">
        <f>IF([4]道具信息!J1003="","",[4]道具信息!J1003)</f>
        <v/>
      </c>
      <c r="K1003" s="19" t="str">
        <f>IF([4]道具信息!K1003="","",[4]道具信息!K1003)</f>
        <v/>
      </c>
      <c r="L1003" s="19" t="str">
        <f>IF([4]道具信息!L1003="","",[4]道具信息!L1003)</f>
        <v/>
      </c>
      <c r="M1003" s="19" t="str">
        <f>IF([4]道具信息!M1003="","",[4]道具信息!M1003)</f>
        <v/>
      </c>
      <c r="N1003" s="19" t="str">
        <f>IF([4]道具信息!N1003="","",[4]道具信息!N1003)</f>
        <v/>
      </c>
      <c r="O1003" s="19" t="str">
        <f>IF([4]道具信息!O1003="","",[4]道具信息!O1003)</f>
        <v/>
      </c>
      <c r="P1003" s="19" t="str">
        <f>IF([4]道具信息!P1003="","",[4]道具信息!P1003)</f>
        <v/>
      </c>
      <c r="Q1003" s="19" t="str">
        <f>IF([4]道具信息!Q1003="","",[4]道具信息!Q1003)</f>
        <v/>
      </c>
      <c r="R1003" s="19" t="str">
        <f>IF([4]道具信息!R1003="","",[4]道具信息!R1003)</f>
        <v/>
      </c>
      <c r="S1003" s="19" t="str">
        <f>IF([4]道具信息!S1003="","",[4]道具信息!S1003)</f>
        <v/>
      </c>
      <c r="T1003" s="19" t="str">
        <f>IF([4]道具信息!T1003="","",[4]道具信息!T1003)</f>
        <v/>
      </c>
      <c r="U1003" s="19" t="str">
        <f>IF([4]道具信息!U1003="","",[4]道具信息!U1003)</f>
        <v/>
      </c>
      <c r="V1003" s="19" t="str">
        <f>IF([4]道具信息!V1003="","",[4]道具信息!V1003)</f>
        <v/>
      </c>
      <c r="W1003" s="19" t="str">
        <f>IF([4]道具信息!W1003="","",[4]道具信息!W1003)</f>
        <v/>
      </c>
      <c r="X1003" s="19" t="str">
        <f>IF([4]道具信息!X1003="","",[4]道具信息!X1003)</f>
        <v/>
      </c>
      <c r="Y1003" s="19" t="str">
        <f>IF([4]道具信息!Y1003="","",[4]道具信息!Y1003)</f>
        <v/>
      </c>
      <c r="Z1003" s="19" t="str">
        <f>IF([4]道具信息!Z1003="","",[4]道具信息!Z1003)</f>
        <v/>
      </c>
    </row>
    <row r="1004" spans="1:26" x14ac:dyDescent="0.15">
      <c r="A1004" s="19" t="str">
        <f>IF([4]道具信息!A1004="","",[4]道具信息!A1004)</f>
        <v/>
      </c>
      <c r="B1004" s="19" t="str">
        <f>IF([4]道具信息!B1004="","",[4]道具信息!B1004)</f>
        <v/>
      </c>
      <c r="C1004" s="19" t="str">
        <f>IF([4]道具信息!C1004="","",[4]道具信息!C1004)</f>
        <v/>
      </c>
      <c r="D1004" s="19" t="str">
        <f>IF([4]道具信息!D1004="","",[4]道具信息!D1004)</f>
        <v/>
      </c>
      <c r="E1004" s="19" t="str">
        <f>IF([4]道具信息!E1004="","",[4]道具信息!E1004)</f>
        <v/>
      </c>
      <c r="F1004" s="19" t="str">
        <f>IF([4]道具信息!F1004="","",[4]道具信息!F1004)</f>
        <v/>
      </c>
      <c r="G1004" s="19" t="str">
        <f>IF([4]道具信息!G1004="","",[4]道具信息!G1004)</f>
        <v/>
      </c>
      <c r="H1004" s="19" t="str">
        <f>IF([4]道具信息!H1004="","",[4]道具信息!H1004)</f>
        <v/>
      </c>
      <c r="I1004" s="19" t="str">
        <f>IF([4]道具信息!I1004="","",[4]道具信息!I1004)</f>
        <v/>
      </c>
      <c r="J1004" s="19" t="str">
        <f>IF([4]道具信息!J1004="","",[4]道具信息!J1004)</f>
        <v/>
      </c>
      <c r="K1004" s="19" t="str">
        <f>IF([4]道具信息!K1004="","",[4]道具信息!K1004)</f>
        <v/>
      </c>
      <c r="L1004" s="19" t="str">
        <f>IF([4]道具信息!L1004="","",[4]道具信息!L1004)</f>
        <v/>
      </c>
      <c r="M1004" s="19" t="str">
        <f>IF([4]道具信息!M1004="","",[4]道具信息!M1004)</f>
        <v/>
      </c>
      <c r="N1004" s="19" t="str">
        <f>IF([4]道具信息!N1004="","",[4]道具信息!N1004)</f>
        <v/>
      </c>
      <c r="O1004" s="19" t="str">
        <f>IF([4]道具信息!O1004="","",[4]道具信息!O1004)</f>
        <v/>
      </c>
      <c r="P1004" s="19" t="str">
        <f>IF([4]道具信息!P1004="","",[4]道具信息!P1004)</f>
        <v/>
      </c>
      <c r="Q1004" s="19" t="str">
        <f>IF([4]道具信息!Q1004="","",[4]道具信息!Q1004)</f>
        <v/>
      </c>
      <c r="R1004" s="19" t="str">
        <f>IF([4]道具信息!R1004="","",[4]道具信息!R1004)</f>
        <v/>
      </c>
      <c r="S1004" s="19" t="str">
        <f>IF([4]道具信息!S1004="","",[4]道具信息!S1004)</f>
        <v/>
      </c>
      <c r="T1004" s="19" t="str">
        <f>IF([4]道具信息!T1004="","",[4]道具信息!T1004)</f>
        <v/>
      </c>
      <c r="U1004" s="19" t="str">
        <f>IF([4]道具信息!U1004="","",[4]道具信息!U1004)</f>
        <v/>
      </c>
      <c r="V1004" s="19" t="str">
        <f>IF([4]道具信息!V1004="","",[4]道具信息!V1004)</f>
        <v/>
      </c>
      <c r="W1004" s="19" t="str">
        <f>IF([4]道具信息!W1004="","",[4]道具信息!W1004)</f>
        <v/>
      </c>
      <c r="X1004" s="19" t="str">
        <f>IF([4]道具信息!X1004="","",[4]道具信息!X1004)</f>
        <v/>
      </c>
      <c r="Y1004" s="19" t="str">
        <f>IF([4]道具信息!Y1004="","",[4]道具信息!Y1004)</f>
        <v/>
      </c>
      <c r="Z1004" s="19" t="str">
        <f>IF([4]道具信息!Z1004="","",[4]道具信息!Z1004)</f>
        <v/>
      </c>
    </row>
    <row r="1005" spans="1:26" x14ac:dyDescent="0.15">
      <c r="A1005" s="19" t="str">
        <f>IF([4]道具信息!A1005="","",[4]道具信息!A1005)</f>
        <v/>
      </c>
      <c r="B1005" s="19" t="str">
        <f>IF([4]道具信息!B1005="","",[4]道具信息!B1005)</f>
        <v/>
      </c>
      <c r="C1005" s="19" t="str">
        <f>IF([4]道具信息!C1005="","",[4]道具信息!C1005)</f>
        <v/>
      </c>
      <c r="D1005" s="19" t="str">
        <f>IF([4]道具信息!D1005="","",[4]道具信息!D1005)</f>
        <v/>
      </c>
      <c r="E1005" s="19" t="str">
        <f>IF([4]道具信息!E1005="","",[4]道具信息!E1005)</f>
        <v/>
      </c>
      <c r="F1005" s="19" t="str">
        <f>IF([4]道具信息!F1005="","",[4]道具信息!F1005)</f>
        <v/>
      </c>
      <c r="G1005" s="19" t="str">
        <f>IF([4]道具信息!G1005="","",[4]道具信息!G1005)</f>
        <v/>
      </c>
      <c r="H1005" s="19" t="str">
        <f>IF([4]道具信息!H1005="","",[4]道具信息!H1005)</f>
        <v/>
      </c>
      <c r="I1005" s="19" t="str">
        <f>IF([4]道具信息!I1005="","",[4]道具信息!I1005)</f>
        <v/>
      </c>
      <c r="J1005" s="19" t="str">
        <f>IF([4]道具信息!J1005="","",[4]道具信息!J1005)</f>
        <v/>
      </c>
      <c r="K1005" s="19" t="str">
        <f>IF([4]道具信息!K1005="","",[4]道具信息!K1005)</f>
        <v/>
      </c>
      <c r="L1005" s="19" t="str">
        <f>IF([4]道具信息!L1005="","",[4]道具信息!L1005)</f>
        <v/>
      </c>
      <c r="M1005" s="19" t="str">
        <f>IF([4]道具信息!M1005="","",[4]道具信息!M1005)</f>
        <v/>
      </c>
      <c r="N1005" s="19" t="str">
        <f>IF([4]道具信息!N1005="","",[4]道具信息!N1005)</f>
        <v/>
      </c>
      <c r="O1005" s="19" t="str">
        <f>IF([4]道具信息!O1005="","",[4]道具信息!O1005)</f>
        <v/>
      </c>
      <c r="P1005" s="19" t="str">
        <f>IF([4]道具信息!P1005="","",[4]道具信息!P1005)</f>
        <v/>
      </c>
      <c r="Q1005" s="19" t="str">
        <f>IF([4]道具信息!Q1005="","",[4]道具信息!Q1005)</f>
        <v/>
      </c>
      <c r="R1005" s="19" t="str">
        <f>IF([4]道具信息!R1005="","",[4]道具信息!R1005)</f>
        <v/>
      </c>
      <c r="S1005" s="19" t="str">
        <f>IF([4]道具信息!S1005="","",[4]道具信息!S1005)</f>
        <v/>
      </c>
      <c r="T1005" s="19" t="str">
        <f>IF([4]道具信息!T1005="","",[4]道具信息!T1005)</f>
        <v/>
      </c>
      <c r="U1005" s="19" t="str">
        <f>IF([4]道具信息!U1005="","",[4]道具信息!U1005)</f>
        <v/>
      </c>
      <c r="V1005" s="19" t="str">
        <f>IF([4]道具信息!V1005="","",[4]道具信息!V1005)</f>
        <v/>
      </c>
      <c r="W1005" s="19" t="str">
        <f>IF([4]道具信息!W1005="","",[4]道具信息!W1005)</f>
        <v/>
      </c>
      <c r="X1005" s="19" t="str">
        <f>IF([4]道具信息!X1005="","",[4]道具信息!X1005)</f>
        <v/>
      </c>
      <c r="Y1005" s="19" t="str">
        <f>IF([4]道具信息!Y1005="","",[4]道具信息!Y1005)</f>
        <v/>
      </c>
      <c r="Z1005" s="19" t="str">
        <f>IF([4]道具信息!Z1005="","",[4]道具信息!Z1005)</f>
        <v/>
      </c>
    </row>
    <row r="1006" spans="1:26" x14ac:dyDescent="0.15">
      <c r="A1006" s="19" t="str">
        <f>IF([4]道具信息!A1006="","",[4]道具信息!A1006)</f>
        <v/>
      </c>
      <c r="B1006" s="19" t="str">
        <f>IF([4]道具信息!B1006="","",[4]道具信息!B1006)</f>
        <v/>
      </c>
      <c r="C1006" s="19" t="str">
        <f>IF([4]道具信息!C1006="","",[4]道具信息!C1006)</f>
        <v/>
      </c>
      <c r="D1006" s="19" t="str">
        <f>IF([4]道具信息!D1006="","",[4]道具信息!D1006)</f>
        <v/>
      </c>
      <c r="E1006" s="19" t="str">
        <f>IF([4]道具信息!E1006="","",[4]道具信息!E1006)</f>
        <v/>
      </c>
      <c r="F1006" s="19" t="str">
        <f>IF([4]道具信息!F1006="","",[4]道具信息!F1006)</f>
        <v/>
      </c>
      <c r="G1006" s="19" t="str">
        <f>IF([4]道具信息!G1006="","",[4]道具信息!G1006)</f>
        <v/>
      </c>
      <c r="H1006" s="19" t="str">
        <f>IF([4]道具信息!H1006="","",[4]道具信息!H1006)</f>
        <v/>
      </c>
      <c r="I1006" s="19" t="str">
        <f>IF([4]道具信息!I1006="","",[4]道具信息!I1006)</f>
        <v/>
      </c>
      <c r="J1006" s="19" t="str">
        <f>IF([4]道具信息!J1006="","",[4]道具信息!J1006)</f>
        <v/>
      </c>
      <c r="K1006" s="19" t="str">
        <f>IF([4]道具信息!K1006="","",[4]道具信息!K1006)</f>
        <v/>
      </c>
      <c r="L1006" s="19" t="str">
        <f>IF([4]道具信息!L1006="","",[4]道具信息!L1006)</f>
        <v/>
      </c>
      <c r="M1006" s="19" t="str">
        <f>IF([4]道具信息!M1006="","",[4]道具信息!M1006)</f>
        <v/>
      </c>
      <c r="N1006" s="19" t="str">
        <f>IF([4]道具信息!N1006="","",[4]道具信息!N1006)</f>
        <v/>
      </c>
      <c r="O1006" s="19" t="str">
        <f>IF([4]道具信息!O1006="","",[4]道具信息!O1006)</f>
        <v/>
      </c>
      <c r="P1006" s="19" t="str">
        <f>IF([4]道具信息!P1006="","",[4]道具信息!P1006)</f>
        <v/>
      </c>
      <c r="Q1006" s="19" t="str">
        <f>IF([4]道具信息!Q1006="","",[4]道具信息!Q1006)</f>
        <v/>
      </c>
      <c r="R1006" s="19" t="str">
        <f>IF([4]道具信息!R1006="","",[4]道具信息!R1006)</f>
        <v/>
      </c>
      <c r="S1006" s="19" t="str">
        <f>IF([4]道具信息!S1006="","",[4]道具信息!S1006)</f>
        <v/>
      </c>
      <c r="T1006" s="19" t="str">
        <f>IF([4]道具信息!T1006="","",[4]道具信息!T1006)</f>
        <v/>
      </c>
      <c r="U1006" s="19" t="str">
        <f>IF([4]道具信息!U1006="","",[4]道具信息!U1006)</f>
        <v/>
      </c>
      <c r="V1006" s="19" t="str">
        <f>IF([4]道具信息!V1006="","",[4]道具信息!V1006)</f>
        <v/>
      </c>
      <c r="W1006" s="19" t="str">
        <f>IF([4]道具信息!W1006="","",[4]道具信息!W1006)</f>
        <v/>
      </c>
      <c r="X1006" s="19" t="str">
        <f>IF([4]道具信息!X1006="","",[4]道具信息!X1006)</f>
        <v/>
      </c>
      <c r="Y1006" s="19" t="str">
        <f>IF([4]道具信息!Y1006="","",[4]道具信息!Y1006)</f>
        <v/>
      </c>
      <c r="Z1006" s="19" t="str">
        <f>IF([4]道具信息!Z1006="","",[4]道具信息!Z1006)</f>
        <v/>
      </c>
    </row>
    <row r="1007" spans="1:26" x14ac:dyDescent="0.15">
      <c r="A1007" s="19" t="str">
        <f>IF([4]道具信息!A1007="","",[4]道具信息!A1007)</f>
        <v/>
      </c>
      <c r="B1007" s="19" t="str">
        <f>IF([4]道具信息!B1007="","",[4]道具信息!B1007)</f>
        <v/>
      </c>
      <c r="C1007" s="19" t="str">
        <f>IF([4]道具信息!C1007="","",[4]道具信息!C1007)</f>
        <v/>
      </c>
      <c r="D1007" s="19" t="str">
        <f>IF([4]道具信息!D1007="","",[4]道具信息!D1007)</f>
        <v/>
      </c>
      <c r="E1007" s="19" t="str">
        <f>IF([4]道具信息!E1007="","",[4]道具信息!E1007)</f>
        <v/>
      </c>
      <c r="F1007" s="19" t="str">
        <f>IF([4]道具信息!F1007="","",[4]道具信息!F1007)</f>
        <v/>
      </c>
      <c r="G1007" s="19" t="str">
        <f>IF([4]道具信息!G1007="","",[4]道具信息!G1007)</f>
        <v/>
      </c>
      <c r="H1007" s="19" t="str">
        <f>IF([4]道具信息!H1007="","",[4]道具信息!H1007)</f>
        <v/>
      </c>
      <c r="I1007" s="19" t="str">
        <f>IF([4]道具信息!I1007="","",[4]道具信息!I1007)</f>
        <v/>
      </c>
      <c r="J1007" s="19" t="str">
        <f>IF([4]道具信息!J1007="","",[4]道具信息!J1007)</f>
        <v/>
      </c>
      <c r="K1007" s="19" t="str">
        <f>IF([4]道具信息!K1007="","",[4]道具信息!K1007)</f>
        <v/>
      </c>
      <c r="L1007" s="19" t="str">
        <f>IF([4]道具信息!L1007="","",[4]道具信息!L1007)</f>
        <v/>
      </c>
      <c r="M1007" s="19" t="str">
        <f>IF([4]道具信息!M1007="","",[4]道具信息!M1007)</f>
        <v/>
      </c>
      <c r="N1007" s="19" t="str">
        <f>IF([4]道具信息!N1007="","",[4]道具信息!N1007)</f>
        <v/>
      </c>
      <c r="O1007" s="19" t="str">
        <f>IF([4]道具信息!O1007="","",[4]道具信息!O1007)</f>
        <v/>
      </c>
      <c r="P1007" s="19" t="str">
        <f>IF([4]道具信息!P1007="","",[4]道具信息!P1007)</f>
        <v/>
      </c>
      <c r="Q1007" s="19" t="str">
        <f>IF([4]道具信息!Q1007="","",[4]道具信息!Q1007)</f>
        <v/>
      </c>
      <c r="R1007" s="19" t="str">
        <f>IF([4]道具信息!R1007="","",[4]道具信息!R1007)</f>
        <v/>
      </c>
      <c r="S1007" s="19" t="str">
        <f>IF([4]道具信息!S1007="","",[4]道具信息!S1007)</f>
        <v/>
      </c>
      <c r="T1007" s="19" t="str">
        <f>IF([4]道具信息!T1007="","",[4]道具信息!T1007)</f>
        <v/>
      </c>
      <c r="U1007" s="19" t="str">
        <f>IF([4]道具信息!U1007="","",[4]道具信息!U1007)</f>
        <v/>
      </c>
      <c r="V1007" s="19" t="str">
        <f>IF([4]道具信息!V1007="","",[4]道具信息!V1007)</f>
        <v/>
      </c>
      <c r="W1007" s="19" t="str">
        <f>IF([4]道具信息!W1007="","",[4]道具信息!W1007)</f>
        <v/>
      </c>
      <c r="X1007" s="19" t="str">
        <f>IF([4]道具信息!X1007="","",[4]道具信息!X1007)</f>
        <v/>
      </c>
      <c r="Y1007" s="19" t="str">
        <f>IF([4]道具信息!Y1007="","",[4]道具信息!Y1007)</f>
        <v/>
      </c>
      <c r="Z1007" s="19" t="str">
        <f>IF([4]道具信息!Z1007="","",[4]道具信息!Z1007)</f>
        <v/>
      </c>
    </row>
    <row r="1008" spans="1:26" x14ac:dyDescent="0.15">
      <c r="A1008" s="19" t="str">
        <f>IF([4]道具信息!A1008="","",[4]道具信息!A1008)</f>
        <v/>
      </c>
      <c r="B1008" s="19" t="str">
        <f>IF([4]道具信息!B1008="","",[4]道具信息!B1008)</f>
        <v/>
      </c>
      <c r="C1008" s="19" t="str">
        <f>IF([4]道具信息!C1008="","",[4]道具信息!C1008)</f>
        <v/>
      </c>
      <c r="D1008" s="19" t="str">
        <f>IF([4]道具信息!D1008="","",[4]道具信息!D1008)</f>
        <v/>
      </c>
      <c r="E1008" s="19" t="str">
        <f>IF([4]道具信息!E1008="","",[4]道具信息!E1008)</f>
        <v/>
      </c>
      <c r="F1008" s="19" t="str">
        <f>IF([4]道具信息!F1008="","",[4]道具信息!F1008)</f>
        <v/>
      </c>
      <c r="G1008" s="19" t="str">
        <f>IF([4]道具信息!G1008="","",[4]道具信息!G1008)</f>
        <v/>
      </c>
      <c r="H1008" s="19" t="str">
        <f>IF([4]道具信息!H1008="","",[4]道具信息!H1008)</f>
        <v/>
      </c>
      <c r="I1008" s="19" t="str">
        <f>IF([4]道具信息!I1008="","",[4]道具信息!I1008)</f>
        <v/>
      </c>
      <c r="J1008" s="19" t="str">
        <f>IF([4]道具信息!J1008="","",[4]道具信息!J1008)</f>
        <v/>
      </c>
      <c r="K1008" s="19" t="str">
        <f>IF([4]道具信息!K1008="","",[4]道具信息!K1008)</f>
        <v/>
      </c>
      <c r="L1008" s="19" t="str">
        <f>IF([4]道具信息!L1008="","",[4]道具信息!L1008)</f>
        <v/>
      </c>
      <c r="M1008" s="19" t="str">
        <f>IF([4]道具信息!M1008="","",[4]道具信息!M1008)</f>
        <v/>
      </c>
      <c r="N1008" s="19" t="str">
        <f>IF([4]道具信息!N1008="","",[4]道具信息!N1008)</f>
        <v/>
      </c>
      <c r="O1008" s="19" t="str">
        <f>IF([4]道具信息!O1008="","",[4]道具信息!O1008)</f>
        <v/>
      </c>
      <c r="P1008" s="19" t="str">
        <f>IF([4]道具信息!P1008="","",[4]道具信息!P1008)</f>
        <v/>
      </c>
      <c r="Q1008" s="19" t="str">
        <f>IF([4]道具信息!Q1008="","",[4]道具信息!Q1008)</f>
        <v/>
      </c>
      <c r="R1008" s="19" t="str">
        <f>IF([4]道具信息!R1008="","",[4]道具信息!R1008)</f>
        <v/>
      </c>
      <c r="S1008" s="19" t="str">
        <f>IF([4]道具信息!S1008="","",[4]道具信息!S1008)</f>
        <v/>
      </c>
      <c r="T1008" s="19" t="str">
        <f>IF([4]道具信息!T1008="","",[4]道具信息!T1008)</f>
        <v/>
      </c>
      <c r="U1008" s="19" t="str">
        <f>IF([4]道具信息!U1008="","",[4]道具信息!U1008)</f>
        <v/>
      </c>
      <c r="V1008" s="19" t="str">
        <f>IF([4]道具信息!V1008="","",[4]道具信息!V1008)</f>
        <v/>
      </c>
      <c r="W1008" s="19" t="str">
        <f>IF([4]道具信息!W1008="","",[4]道具信息!W1008)</f>
        <v/>
      </c>
      <c r="X1008" s="19" t="str">
        <f>IF([4]道具信息!X1008="","",[4]道具信息!X1008)</f>
        <v/>
      </c>
      <c r="Y1008" s="19" t="str">
        <f>IF([4]道具信息!Y1008="","",[4]道具信息!Y1008)</f>
        <v/>
      </c>
      <c r="Z1008" s="19" t="str">
        <f>IF([4]道具信息!Z1008="","",[4]道具信息!Z1008)</f>
        <v/>
      </c>
    </row>
    <row r="1009" spans="1:26" x14ac:dyDescent="0.15">
      <c r="A1009" s="19" t="str">
        <f>IF([4]道具信息!A1009="","",[4]道具信息!A1009)</f>
        <v/>
      </c>
      <c r="B1009" s="19" t="str">
        <f>IF([4]道具信息!B1009="","",[4]道具信息!B1009)</f>
        <v/>
      </c>
      <c r="C1009" s="19" t="str">
        <f>IF([4]道具信息!C1009="","",[4]道具信息!C1009)</f>
        <v/>
      </c>
      <c r="D1009" s="19" t="str">
        <f>IF([4]道具信息!D1009="","",[4]道具信息!D1009)</f>
        <v/>
      </c>
      <c r="E1009" s="19" t="str">
        <f>IF([4]道具信息!E1009="","",[4]道具信息!E1009)</f>
        <v/>
      </c>
      <c r="F1009" s="19" t="str">
        <f>IF([4]道具信息!F1009="","",[4]道具信息!F1009)</f>
        <v/>
      </c>
      <c r="G1009" s="19" t="str">
        <f>IF([4]道具信息!G1009="","",[4]道具信息!G1009)</f>
        <v/>
      </c>
      <c r="H1009" s="19" t="str">
        <f>IF([4]道具信息!H1009="","",[4]道具信息!H1009)</f>
        <v/>
      </c>
      <c r="I1009" s="19" t="str">
        <f>IF([4]道具信息!I1009="","",[4]道具信息!I1009)</f>
        <v/>
      </c>
      <c r="J1009" s="19" t="str">
        <f>IF([4]道具信息!J1009="","",[4]道具信息!J1009)</f>
        <v/>
      </c>
      <c r="K1009" s="19" t="str">
        <f>IF([4]道具信息!K1009="","",[4]道具信息!K1009)</f>
        <v/>
      </c>
      <c r="L1009" s="19" t="str">
        <f>IF([4]道具信息!L1009="","",[4]道具信息!L1009)</f>
        <v/>
      </c>
      <c r="M1009" s="19" t="str">
        <f>IF([4]道具信息!M1009="","",[4]道具信息!M1009)</f>
        <v/>
      </c>
      <c r="N1009" s="19" t="str">
        <f>IF([4]道具信息!N1009="","",[4]道具信息!N1009)</f>
        <v/>
      </c>
      <c r="O1009" s="19" t="str">
        <f>IF([4]道具信息!O1009="","",[4]道具信息!O1009)</f>
        <v/>
      </c>
      <c r="P1009" s="19" t="str">
        <f>IF([4]道具信息!P1009="","",[4]道具信息!P1009)</f>
        <v/>
      </c>
      <c r="Q1009" s="19" t="str">
        <f>IF([4]道具信息!Q1009="","",[4]道具信息!Q1009)</f>
        <v/>
      </c>
      <c r="R1009" s="19" t="str">
        <f>IF([4]道具信息!R1009="","",[4]道具信息!R1009)</f>
        <v/>
      </c>
      <c r="S1009" s="19" t="str">
        <f>IF([4]道具信息!S1009="","",[4]道具信息!S1009)</f>
        <v/>
      </c>
      <c r="T1009" s="19" t="str">
        <f>IF([4]道具信息!T1009="","",[4]道具信息!T1009)</f>
        <v/>
      </c>
      <c r="U1009" s="19" t="str">
        <f>IF([4]道具信息!U1009="","",[4]道具信息!U1009)</f>
        <v/>
      </c>
      <c r="V1009" s="19" t="str">
        <f>IF([4]道具信息!V1009="","",[4]道具信息!V1009)</f>
        <v/>
      </c>
      <c r="W1009" s="19" t="str">
        <f>IF([4]道具信息!W1009="","",[4]道具信息!W1009)</f>
        <v/>
      </c>
      <c r="X1009" s="19" t="str">
        <f>IF([4]道具信息!X1009="","",[4]道具信息!X1009)</f>
        <v/>
      </c>
      <c r="Y1009" s="19" t="str">
        <f>IF([4]道具信息!Y1009="","",[4]道具信息!Y1009)</f>
        <v/>
      </c>
      <c r="Z1009" s="19" t="str">
        <f>IF([4]道具信息!Z1009="","",[4]道具信息!Z1009)</f>
        <v/>
      </c>
    </row>
    <row r="1010" spans="1:26" x14ac:dyDescent="0.15">
      <c r="A1010" s="19" t="str">
        <f>IF([4]道具信息!A1010="","",[4]道具信息!A1010)</f>
        <v/>
      </c>
      <c r="B1010" s="19" t="str">
        <f>IF([4]道具信息!B1010="","",[4]道具信息!B1010)</f>
        <v/>
      </c>
      <c r="C1010" s="19" t="str">
        <f>IF([4]道具信息!C1010="","",[4]道具信息!C1010)</f>
        <v/>
      </c>
      <c r="D1010" s="19" t="str">
        <f>IF([4]道具信息!D1010="","",[4]道具信息!D1010)</f>
        <v/>
      </c>
      <c r="E1010" s="19" t="str">
        <f>IF([4]道具信息!E1010="","",[4]道具信息!E1010)</f>
        <v/>
      </c>
      <c r="F1010" s="19" t="str">
        <f>IF([4]道具信息!F1010="","",[4]道具信息!F1010)</f>
        <v/>
      </c>
      <c r="G1010" s="19" t="str">
        <f>IF([4]道具信息!G1010="","",[4]道具信息!G1010)</f>
        <v/>
      </c>
      <c r="H1010" s="19" t="str">
        <f>IF([4]道具信息!H1010="","",[4]道具信息!H1010)</f>
        <v/>
      </c>
      <c r="I1010" s="19" t="str">
        <f>IF([4]道具信息!I1010="","",[4]道具信息!I1010)</f>
        <v/>
      </c>
      <c r="J1010" s="19" t="str">
        <f>IF([4]道具信息!J1010="","",[4]道具信息!J1010)</f>
        <v/>
      </c>
      <c r="K1010" s="19" t="str">
        <f>IF([4]道具信息!K1010="","",[4]道具信息!K1010)</f>
        <v/>
      </c>
      <c r="L1010" s="19" t="str">
        <f>IF([4]道具信息!L1010="","",[4]道具信息!L1010)</f>
        <v/>
      </c>
      <c r="M1010" s="19" t="str">
        <f>IF([4]道具信息!M1010="","",[4]道具信息!M1010)</f>
        <v/>
      </c>
      <c r="N1010" s="19" t="str">
        <f>IF([4]道具信息!N1010="","",[4]道具信息!N1010)</f>
        <v/>
      </c>
      <c r="O1010" s="19" t="str">
        <f>IF([4]道具信息!O1010="","",[4]道具信息!O1010)</f>
        <v/>
      </c>
      <c r="P1010" s="19" t="str">
        <f>IF([4]道具信息!P1010="","",[4]道具信息!P1010)</f>
        <v/>
      </c>
      <c r="Q1010" s="19" t="str">
        <f>IF([4]道具信息!Q1010="","",[4]道具信息!Q1010)</f>
        <v/>
      </c>
      <c r="R1010" s="19" t="str">
        <f>IF([4]道具信息!R1010="","",[4]道具信息!R1010)</f>
        <v/>
      </c>
      <c r="S1010" s="19" t="str">
        <f>IF([4]道具信息!S1010="","",[4]道具信息!S1010)</f>
        <v/>
      </c>
      <c r="T1010" s="19" t="str">
        <f>IF([4]道具信息!T1010="","",[4]道具信息!T1010)</f>
        <v/>
      </c>
      <c r="U1010" s="19" t="str">
        <f>IF([4]道具信息!U1010="","",[4]道具信息!U1010)</f>
        <v/>
      </c>
      <c r="V1010" s="19" t="str">
        <f>IF([4]道具信息!V1010="","",[4]道具信息!V1010)</f>
        <v/>
      </c>
      <c r="W1010" s="19" t="str">
        <f>IF([4]道具信息!W1010="","",[4]道具信息!W1010)</f>
        <v/>
      </c>
      <c r="X1010" s="19" t="str">
        <f>IF([4]道具信息!X1010="","",[4]道具信息!X1010)</f>
        <v/>
      </c>
      <c r="Y1010" s="19" t="str">
        <f>IF([4]道具信息!Y1010="","",[4]道具信息!Y1010)</f>
        <v/>
      </c>
      <c r="Z1010" s="19" t="str">
        <f>IF([4]道具信息!Z1010="","",[4]道具信息!Z1010)</f>
        <v/>
      </c>
    </row>
    <row r="1011" spans="1:26" x14ac:dyDescent="0.15">
      <c r="A1011" s="19" t="str">
        <f>IF([4]道具信息!A1011="","",[4]道具信息!A1011)</f>
        <v/>
      </c>
      <c r="B1011" s="19" t="str">
        <f>IF([4]道具信息!B1011="","",[4]道具信息!B1011)</f>
        <v/>
      </c>
      <c r="C1011" s="19" t="str">
        <f>IF([4]道具信息!C1011="","",[4]道具信息!C1011)</f>
        <v/>
      </c>
      <c r="D1011" s="19" t="str">
        <f>IF([4]道具信息!D1011="","",[4]道具信息!D1011)</f>
        <v/>
      </c>
      <c r="E1011" s="19" t="str">
        <f>IF([4]道具信息!E1011="","",[4]道具信息!E1011)</f>
        <v/>
      </c>
      <c r="F1011" s="19" t="str">
        <f>IF([4]道具信息!F1011="","",[4]道具信息!F1011)</f>
        <v/>
      </c>
      <c r="G1011" s="19" t="str">
        <f>IF([4]道具信息!G1011="","",[4]道具信息!G1011)</f>
        <v/>
      </c>
      <c r="H1011" s="19" t="str">
        <f>IF([4]道具信息!H1011="","",[4]道具信息!H1011)</f>
        <v/>
      </c>
      <c r="I1011" s="19" t="str">
        <f>IF([4]道具信息!I1011="","",[4]道具信息!I1011)</f>
        <v/>
      </c>
      <c r="J1011" s="19" t="str">
        <f>IF([4]道具信息!J1011="","",[4]道具信息!J1011)</f>
        <v/>
      </c>
      <c r="K1011" s="19" t="str">
        <f>IF([4]道具信息!K1011="","",[4]道具信息!K1011)</f>
        <v/>
      </c>
      <c r="L1011" s="19" t="str">
        <f>IF([4]道具信息!L1011="","",[4]道具信息!L1011)</f>
        <v/>
      </c>
      <c r="M1011" s="19" t="str">
        <f>IF([4]道具信息!M1011="","",[4]道具信息!M1011)</f>
        <v/>
      </c>
      <c r="N1011" s="19" t="str">
        <f>IF([4]道具信息!N1011="","",[4]道具信息!N1011)</f>
        <v/>
      </c>
      <c r="O1011" s="19" t="str">
        <f>IF([4]道具信息!O1011="","",[4]道具信息!O1011)</f>
        <v/>
      </c>
      <c r="P1011" s="19" t="str">
        <f>IF([4]道具信息!P1011="","",[4]道具信息!P1011)</f>
        <v/>
      </c>
      <c r="Q1011" s="19" t="str">
        <f>IF([4]道具信息!Q1011="","",[4]道具信息!Q1011)</f>
        <v/>
      </c>
      <c r="R1011" s="19" t="str">
        <f>IF([4]道具信息!R1011="","",[4]道具信息!R1011)</f>
        <v/>
      </c>
      <c r="S1011" s="19" t="str">
        <f>IF([4]道具信息!S1011="","",[4]道具信息!S1011)</f>
        <v/>
      </c>
      <c r="T1011" s="19" t="str">
        <f>IF([4]道具信息!T1011="","",[4]道具信息!T1011)</f>
        <v/>
      </c>
      <c r="U1011" s="19" t="str">
        <f>IF([4]道具信息!U1011="","",[4]道具信息!U1011)</f>
        <v/>
      </c>
      <c r="V1011" s="19" t="str">
        <f>IF([4]道具信息!V1011="","",[4]道具信息!V1011)</f>
        <v/>
      </c>
      <c r="W1011" s="19" t="str">
        <f>IF([4]道具信息!W1011="","",[4]道具信息!W1011)</f>
        <v/>
      </c>
      <c r="X1011" s="19" t="str">
        <f>IF([4]道具信息!X1011="","",[4]道具信息!X1011)</f>
        <v/>
      </c>
      <c r="Y1011" s="19" t="str">
        <f>IF([4]道具信息!Y1011="","",[4]道具信息!Y1011)</f>
        <v/>
      </c>
      <c r="Z1011" s="19" t="str">
        <f>IF([4]道具信息!Z1011="","",[4]道具信息!Z1011)</f>
        <v/>
      </c>
    </row>
    <row r="1012" spans="1:26" x14ac:dyDescent="0.15">
      <c r="A1012" s="19" t="str">
        <f>IF([4]道具信息!A1012="","",[4]道具信息!A1012)</f>
        <v/>
      </c>
      <c r="B1012" s="19" t="str">
        <f>IF([4]道具信息!B1012="","",[4]道具信息!B1012)</f>
        <v/>
      </c>
      <c r="C1012" s="19" t="str">
        <f>IF([4]道具信息!C1012="","",[4]道具信息!C1012)</f>
        <v/>
      </c>
      <c r="D1012" s="19" t="str">
        <f>IF([4]道具信息!D1012="","",[4]道具信息!D1012)</f>
        <v/>
      </c>
      <c r="E1012" s="19" t="str">
        <f>IF([4]道具信息!E1012="","",[4]道具信息!E1012)</f>
        <v/>
      </c>
      <c r="F1012" s="19" t="str">
        <f>IF([4]道具信息!F1012="","",[4]道具信息!F1012)</f>
        <v/>
      </c>
      <c r="G1012" s="19" t="str">
        <f>IF([4]道具信息!G1012="","",[4]道具信息!G1012)</f>
        <v/>
      </c>
      <c r="H1012" s="19" t="str">
        <f>IF([4]道具信息!H1012="","",[4]道具信息!H1012)</f>
        <v/>
      </c>
      <c r="I1012" s="19" t="str">
        <f>IF([4]道具信息!I1012="","",[4]道具信息!I1012)</f>
        <v/>
      </c>
      <c r="J1012" s="19" t="str">
        <f>IF([4]道具信息!J1012="","",[4]道具信息!J1012)</f>
        <v/>
      </c>
      <c r="K1012" s="19" t="str">
        <f>IF([4]道具信息!K1012="","",[4]道具信息!K1012)</f>
        <v/>
      </c>
      <c r="L1012" s="19" t="str">
        <f>IF([4]道具信息!L1012="","",[4]道具信息!L1012)</f>
        <v/>
      </c>
      <c r="M1012" s="19" t="str">
        <f>IF([4]道具信息!M1012="","",[4]道具信息!M1012)</f>
        <v/>
      </c>
      <c r="N1012" s="19" t="str">
        <f>IF([4]道具信息!N1012="","",[4]道具信息!N1012)</f>
        <v/>
      </c>
      <c r="O1012" s="19" t="str">
        <f>IF([4]道具信息!O1012="","",[4]道具信息!O1012)</f>
        <v/>
      </c>
      <c r="P1012" s="19" t="str">
        <f>IF([4]道具信息!P1012="","",[4]道具信息!P1012)</f>
        <v/>
      </c>
      <c r="Q1012" s="19" t="str">
        <f>IF([4]道具信息!Q1012="","",[4]道具信息!Q1012)</f>
        <v/>
      </c>
      <c r="R1012" s="19" t="str">
        <f>IF([4]道具信息!R1012="","",[4]道具信息!R1012)</f>
        <v/>
      </c>
      <c r="S1012" s="19" t="str">
        <f>IF([4]道具信息!S1012="","",[4]道具信息!S1012)</f>
        <v/>
      </c>
      <c r="T1012" s="19" t="str">
        <f>IF([4]道具信息!T1012="","",[4]道具信息!T1012)</f>
        <v/>
      </c>
      <c r="U1012" s="19" t="str">
        <f>IF([4]道具信息!U1012="","",[4]道具信息!U1012)</f>
        <v/>
      </c>
      <c r="V1012" s="19" t="str">
        <f>IF([4]道具信息!V1012="","",[4]道具信息!V1012)</f>
        <v/>
      </c>
      <c r="W1012" s="19" t="str">
        <f>IF([4]道具信息!W1012="","",[4]道具信息!W1012)</f>
        <v/>
      </c>
      <c r="X1012" s="19" t="str">
        <f>IF([4]道具信息!X1012="","",[4]道具信息!X1012)</f>
        <v/>
      </c>
      <c r="Y1012" s="19" t="str">
        <f>IF([4]道具信息!Y1012="","",[4]道具信息!Y1012)</f>
        <v/>
      </c>
      <c r="Z1012" s="19" t="str">
        <f>IF([4]道具信息!Z1012="","",[4]道具信息!Z1012)</f>
        <v/>
      </c>
    </row>
    <row r="1013" spans="1:26" x14ac:dyDescent="0.15">
      <c r="A1013" s="19" t="str">
        <f>IF([4]道具信息!A1013="","",[4]道具信息!A1013)</f>
        <v/>
      </c>
      <c r="B1013" s="19" t="str">
        <f>IF([4]道具信息!B1013="","",[4]道具信息!B1013)</f>
        <v/>
      </c>
      <c r="C1013" s="19" t="str">
        <f>IF([4]道具信息!C1013="","",[4]道具信息!C1013)</f>
        <v/>
      </c>
      <c r="D1013" s="19" t="str">
        <f>IF([4]道具信息!D1013="","",[4]道具信息!D1013)</f>
        <v/>
      </c>
      <c r="E1013" s="19" t="str">
        <f>IF([4]道具信息!E1013="","",[4]道具信息!E1013)</f>
        <v/>
      </c>
      <c r="F1013" s="19" t="str">
        <f>IF([4]道具信息!F1013="","",[4]道具信息!F1013)</f>
        <v/>
      </c>
      <c r="G1013" s="19" t="str">
        <f>IF([4]道具信息!G1013="","",[4]道具信息!G1013)</f>
        <v/>
      </c>
      <c r="H1013" s="19" t="str">
        <f>IF([4]道具信息!H1013="","",[4]道具信息!H1013)</f>
        <v/>
      </c>
      <c r="I1013" s="19" t="str">
        <f>IF([4]道具信息!I1013="","",[4]道具信息!I1013)</f>
        <v/>
      </c>
      <c r="J1013" s="19" t="str">
        <f>IF([4]道具信息!J1013="","",[4]道具信息!J1013)</f>
        <v/>
      </c>
      <c r="K1013" s="19" t="str">
        <f>IF([4]道具信息!K1013="","",[4]道具信息!K1013)</f>
        <v/>
      </c>
      <c r="L1013" s="19" t="str">
        <f>IF([4]道具信息!L1013="","",[4]道具信息!L1013)</f>
        <v/>
      </c>
      <c r="M1013" s="19" t="str">
        <f>IF([4]道具信息!M1013="","",[4]道具信息!M1013)</f>
        <v/>
      </c>
      <c r="N1013" s="19" t="str">
        <f>IF([4]道具信息!N1013="","",[4]道具信息!N1013)</f>
        <v/>
      </c>
      <c r="O1013" s="19" t="str">
        <f>IF([4]道具信息!O1013="","",[4]道具信息!O1013)</f>
        <v/>
      </c>
      <c r="P1013" s="19" t="str">
        <f>IF([4]道具信息!P1013="","",[4]道具信息!P1013)</f>
        <v/>
      </c>
      <c r="Q1013" s="19" t="str">
        <f>IF([4]道具信息!Q1013="","",[4]道具信息!Q1013)</f>
        <v/>
      </c>
      <c r="R1013" s="19" t="str">
        <f>IF([4]道具信息!R1013="","",[4]道具信息!R1013)</f>
        <v/>
      </c>
      <c r="S1013" s="19" t="str">
        <f>IF([4]道具信息!S1013="","",[4]道具信息!S1013)</f>
        <v/>
      </c>
      <c r="T1013" s="19" t="str">
        <f>IF([4]道具信息!T1013="","",[4]道具信息!T1013)</f>
        <v/>
      </c>
      <c r="U1013" s="19" t="str">
        <f>IF([4]道具信息!U1013="","",[4]道具信息!U1013)</f>
        <v/>
      </c>
      <c r="V1013" s="19" t="str">
        <f>IF([4]道具信息!V1013="","",[4]道具信息!V1013)</f>
        <v/>
      </c>
      <c r="W1013" s="19" t="str">
        <f>IF([4]道具信息!W1013="","",[4]道具信息!W1013)</f>
        <v/>
      </c>
      <c r="X1013" s="19" t="str">
        <f>IF([4]道具信息!X1013="","",[4]道具信息!X1013)</f>
        <v/>
      </c>
      <c r="Y1013" s="19" t="str">
        <f>IF([4]道具信息!Y1013="","",[4]道具信息!Y1013)</f>
        <v/>
      </c>
      <c r="Z1013" s="19" t="str">
        <f>IF([4]道具信息!Z1013="","",[4]道具信息!Z1013)</f>
        <v/>
      </c>
    </row>
    <row r="1014" spans="1:26" x14ac:dyDescent="0.15">
      <c r="A1014" s="19" t="str">
        <f>IF([4]道具信息!A1014="","",[4]道具信息!A1014)</f>
        <v/>
      </c>
      <c r="B1014" s="19" t="str">
        <f>IF([4]道具信息!B1014="","",[4]道具信息!B1014)</f>
        <v/>
      </c>
      <c r="C1014" s="19" t="str">
        <f>IF([4]道具信息!C1014="","",[4]道具信息!C1014)</f>
        <v/>
      </c>
      <c r="D1014" s="19" t="str">
        <f>IF([4]道具信息!D1014="","",[4]道具信息!D1014)</f>
        <v/>
      </c>
      <c r="E1014" s="19" t="str">
        <f>IF([4]道具信息!E1014="","",[4]道具信息!E1014)</f>
        <v/>
      </c>
      <c r="F1014" s="19" t="str">
        <f>IF([4]道具信息!F1014="","",[4]道具信息!F1014)</f>
        <v/>
      </c>
      <c r="G1014" s="19" t="str">
        <f>IF([4]道具信息!G1014="","",[4]道具信息!G1014)</f>
        <v/>
      </c>
      <c r="H1014" s="19" t="str">
        <f>IF([4]道具信息!H1014="","",[4]道具信息!H1014)</f>
        <v/>
      </c>
      <c r="I1014" s="19" t="str">
        <f>IF([4]道具信息!I1014="","",[4]道具信息!I1014)</f>
        <v/>
      </c>
      <c r="J1014" s="19" t="str">
        <f>IF([4]道具信息!J1014="","",[4]道具信息!J1014)</f>
        <v/>
      </c>
      <c r="K1014" s="19" t="str">
        <f>IF([4]道具信息!K1014="","",[4]道具信息!K1014)</f>
        <v/>
      </c>
      <c r="L1014" s="19" t="str">
        <f>IF([4]道具信息!L1014="","",[4]道具信息!L1014)</f>
        <v/>
      </c>
      <c r="M1014" s="19" t="str">
        <f>IF([4]道具信息!M1014="","",[4]道具信息!M1014)</f>
        <v/>
      </c>
      <c r="N1014" s="19" t="str">
        <f>IF([4]道具信息!N1014="","",[4]道具信息!N1014)</f>
        <v/>
      </c>
      <c r="O1014" s="19" t="str">
        <f>IF([4]道具信息!O1014="","",[4]道具信息!O1014)</f>
        <v/>
      </c>
      <c r="P1014" s="19" t="str">
        <f>IF([4]道具信息!P1014="","",[4]道具信息!P1014)</f>
        <v/>
      </c>
      <c r="Q1014" s="19" t="str">
        <f>IF([4]道具信息!Q1014="","",[4]道具信息!Q1014)</f>
        <v/>
      </c>
      <c r="R1014" s="19" t="str">
        <f>IF([4]道具信息!R1014="","",[4]道具信息!R1014)</f>
        <v/>
      </c>
      <c r="S1014" s="19" t="str">
        <f>IF([4]道具信息!S1014="","",[4]道具信息!S1014)</f>
        <v/>
      </c>
      <c r="T1014" s="19" t="str">
        <f>IF([4]道具信息!T1014="","",[4]道具信息!T1014)</f>
        <v/>
      </c>
      <c r="U1014" s="19" t="str">
        <f>IF([4]道具信息!U1014="","",[4]道具信息!U1014)</f>
        <v/>
      </c>
      <c r="V1014" s="19" t="str">
        <f>IF([4]道具信息!V1014="","",[4]道具信息!V1014)</f>
        <v/>
      </c>
      <c r="W1014" s="19" t="str">
        <f>IF([4]道具信息!W1014="","",[4]道具信息!W1014)</f>
        <v/>
      </c>
      <c r="X1014" s="19" t="str">
        <f>IF([4]道具信息!X1014="","",[4]道具信息!X1014)</f>
        <v/>
      </c>
      <c r="Y1014" s="19" t="str">
        <f>IF([4]道具信息!Y1014="","",[4]道具信息!Y1014)</f>
        <v/>
      </c>
      <c r="Z1014" s="19" t="str">
        <f>IF([4]道具信息!Z1014="","",[4]道具信息!Z1014)</f>
        <v/>
      </c>
    </row>
    <row r="1015" spans="1:26" x14ac:dyDescent="0.15">
      <c r="A1015" s="19" t="str">
        <f>IF([4]道具信息!A1015="","",[4]道具信息!A1015)</f>
        <v/>
      </c>
      <c r="B1015" s="19" t="str">
        <f>IF([4]道具信息!B1015="","",[4]道具信息!B1015)</f>
        <v/>
      </c>
      <c r="C1015" s="19" t="str">
        <f>IF([4]道具信息!C1015="","",[4]道具信息!C1015)</f>
        <v/>
      </c>
      <c r="D1015" s="19" t="str">
        <f>IF([4]道具信息!D1015="","",[4]道具信息!D1015)</f>
        <v/>
      </c>
      <c r="E1015" s="19" t="str">
        <f>IF([4]道具信息!E1015="","",[4]道具信息!E1015)</f>
        <v/>
      </c>
      <c r="F1015" s="19" t="str">
        <f>IF([4]道具信息!F1015="","",[4]道具信息!F1015)</f>
        <v/>
      </c>
      <c r="G1015" s="19" t="str">
        <f>IF([4]道具信息!G1015="","",[4]道具信息!G1015)</f>
        <v/>
      </c>
      <c r="H1015" s="19" t="str">
        <f>IF([4]道具信息!H1015="","",[4]道具信息!H1015)</f>
        <v/>
      </c>
      <c r="I1015" s="19" t="str">
        <f>IF([4]道具信息!I1015="","",[4]道具信息!I1015)</f>
        <v/>
      </c>
      <c r="J1015" s="19" t="str">
        <f>IF([4]道具信息!J1015="","",[4]道具信息!J1015)</f>
        <v/>
      </c>
      <c r="K1015" s="19" t="str">
        <f>IF([4]道具信息!K1015="","",[4]道具信息!K1015)</f>
        <v/>
      </c>
      <c r="L1015" s="19" t="str">
        <f>IF([4]道具信息!L1015="","",[4]道具信息!L1015)</f>
        <v/>
      </c>
      <c r="M1015" s="19" t="str">
        <f>IF([4]道具信息!M1015="","",[4]道具信息!M1015)</f>
        <v/>
      </c>
      <c r="N1015" s="19" t="str">
        <f>IF([4]道具信息!N1015="","",[4]道具信息!N1015)</f>
        <v/>
      </c>
      <c r="O1015" s="19" t="str">
        <f>IF([4]道具信息!O1015="","",[4]道具信息!O1015)</f>
        <v/>
      </c>
      <c r="P1015" s="19" t="str">
        <f>IF([4]道具信息!P1015="","",[4]道具信息!P1015)</f>
        <v/>
      </c>
      <c r="Q1015" s="19" t="str">
        <f>IF([4]道具信息!Q1015="","",[4]道具信息!Q1015)</f>
        <v/>
      </c>
      <c r="R1015" s="19" t="str">
        <f>IF([4]道具信息!R1015="","",[4]道具信息!R1015)</f>
        <v/>
      </c>
      <c r="S1015" s="19" t="str">
        <f>IF([4]道具信息!S1015="","",[4]道具信息!S1015)</f>
        <v/>
      </c>
      <c r="T1015" s="19" t="str">
        <f>IF([4]道具信息!T1015="","",[4]道具信息!T1015)</f>
        <v/>
      </c>
      <c r="U1015" s="19" t="str">
        <f>IF([4]道具信息!U1015="","",[4]道具信息!U1015)</f>
        <v/>
      </c>
      <c r="V1015" s="19" t="str">
        <f>IF([4]道具信息!V1015="","",[4]道具信息!V1015)</f>
        <v/>
      </c>
      <c r="W1015" s="19" t="str">
        <f>IF([4]道具信息!W1015="","",[4]道具信息!W1015)</f>
        <v/>
      </c>
      <c r="X1015" s="19" t="str">
        <f>IF([4]道具信息!X1015="","",[4]道具信息!X1015)</f>
        <v/>
      </c>
      <c r="Y1015" s="19" t="str">
        <f>IF([4]道具信息!Y1015="","",[4]道具信息!Y1015)</f>
        <v/>
      </c>
      <c r="Z1015" s="19" t="str">
        <f>IF([4]道具信息!Z1015="","",[4]道具信息!Z1015)</f>
        <v/>
      </c>
    </row>
    <row r="1016" spans="1:26" x14ac:dyDescent="0.15">
      <c r="A1016" s="19" t="str">
        <f>IF([4]道具信息!A1016="","",[4]道具信息!A1016)</f>
        <v/>
      </c>
      <c r="B1016" s="19" t="str">
        <f>IF([4]道具信息!B1016="","",[4]道具信息!B1016)</f>
        <v/>
      </c>
      <c r="C1016" s="19" t="str">
        <f>IF([4]道具信息!C1016="","",[4]道具信息!C1016)</f>
        <v/>
      </c>
      <c r="D1016" s="19" t="str">
        <f>IF([4]道具信息!D1016="","",[4]道具信息!D1016)</f>
        <v/>
      </c>
      <c r="E1016" s="19" t="str">
        <f>IF([4]道具信息!E1016="","",[4]道具信息!E1016)</f>
        <v/>
      </c>
      <c r="F1016" s="19" t="str">
        <f>IF([4]道具信息!F1016="","",[4]道具信息!F1016)</f>
        <v/>
      </c>
      <c r="G1016" s="19" t="str">
        <f>IF([4]道具信息!G1016="","",[4]道具信息!G1016)</f>
        <v/>
      </c>
      <c r="H1016" s="19" t="str">
        <f>IF([4]道具信息!H1016="","",[4]道具信息!H1016)</f>
        <v/>
      </c>
      <c r="I1016" s="19" t="str">
        <f>IF([4]道具信息!I1016="","",[4]道具信息!I1016)</f>
        <v/>
      </c>
      <c r="J1016" s="19" t="str">
        <f>IF([4]道具信息!J1016="","",[4]道具信息!J1016)</f>
        <v/>
      </c>
      <c r="K1016" s="19" t="str">
        <f>IF([4]道具信息!K1016="","",[4]道具信息!K1016)</f>
        <v/>
      </c>
      <c r="L1016" s="19" t="str">
        <f>IF([4]道具信息!L1016="","",[4]道具信息!L1016)</f>
        <v/>
      </c>
      <c r="M1016" s="19" t="str">
        <f>IF([4]道具信息!M1016="","",[4]道具信息!M1016)</f>
        <v/>
      </c>
      <c r="N1016" s="19" t="str">
        <f>IF([4]道具信息!N1016="","",[4]道具信息!N1016)</f>
        <v/>
      </c>
      <c r="O1016" s="19" t="str">
        <f>IF([4]道具信息!O1016="","",[4]道具信息!O1016)</f>
        <v/>
      </c>
      <c r="P1016" s="19" t="str">
        <f>IF([4]道具信息!P1016="","",[4]道具信息!P1016)</f>
        <v/>
      </c>
      <c r="Q1016" s="19" t="str">
        <f>IF([4]道具信息!Q1016="","",[4]道具信息!Q1016)</f>
        <v/>
      </c>
      <c r="R1016" s="19" t="str">
        <f>IF([4]道具信息!R1016="","",[4]道具信息!R1016)</f>
        <v/>
      </c>
      <c r="S1016" s="19" t="str">
        <f>IF([4]道具信息!S1016="","",[4]道具信息!S1016)</f>
        <v/>
      </c>
      <c r="T1016" s="19" t="str">
        <f>IF([4]道具信息!T1016="","",[4]道具信息!T1016)</f>
        <v/>
      </c>
      <c r="U1016" s="19" t="str">
        <f>IF([4]道具信息!U1016="","",[4]道具信息!U1016)</f>
        <v/>
      </c>
      <c r="V1016" s="19" t="str">
        <f>IF([4]道具信息!V1016="","",[4]道具信息!V1016)</f>
        <v/>
      </c>
      <c r="W1016" s="19" t="str">
        <f>IF([4]道具信息!W1016="","",[4]道具信息!W1016)</f>
        <v/>
      </c>
      <c r="X1016" s="19" t="str">
        <f>IF([4]道具信息!X1016="","",[4]道具信息!X1016)</f>
        <v/>
      </c>
      <c r="Y1016" s="19" t="str">
        <f>IF([4]道具信息!Y1016="","",[4]道具信息!Y1016)</f>
        <v/>
      </c>
      <c r="Z1016" s="19" t="str">
        <f>IF([4]道具信息!Z1016="","",[4]道具信息!Z1016)</f>
        <v/>
      </c>
    </row>
    <row r="1017" spans="1:26" x14ac:dyDescent="0.15">
      <c r="A1017" s="19" t="str">
        <f>IF([4]道具信息!A1017="","",[4]道具信息!A1017)</f>
        <v/>
      </c>
      <c r="B1017" s="19" t="str">
        <f>IF([4]道具信息!B1017="","",[4]道具信息!B1017)</f>
        <v/>
      </c>
      <c r="C1017" s="19" t="str">
        <f>IF([4]道具信息!C1017="","",[4]道具信息!C1017)</f>
        <v/>
      </c>
      <c r="D1017" s="19" t="str">
        <f>IF([4]道具信息!D1017="","",[4]道具信息!D1017)</f>
        <v/>
      </c>
      <c r="E1017" s="19" t="str">
        <f>IF([4]道具信息!E1017="","",[4]道具信息!E1017)</f>
        <v/>
      </c>
      <c r="F1017" s="19" t="str">
        <f>IF([4]道具信息!F1017="","",[4]道具信息!F1017)</f>
        <v/>
      </c>
      <c r="G1017" s="19" t="str">
        <f>IF([4]道具信息!G1017="","",[4]道具信息!G1017)</f>
        <v/>
      </c>
      <c r="H1017" s="19" t="str">
        <f>IF([4]道具信息!H1017="","",[4]道具信息!H1017)</f>
        <v/>
      </c>
      <c r="I1017" s="19" t="str">
        <f>IF([4]道具信息!I1017="","",[4]道具信息!I1017)</f>
        <v/>
      </c>
      <c r="J1017" s="19" t="str">
        <f>IF([4]道具信息!J1017="","",[4]道具信息!J1017)</f>
        <v/>
      </c>
      <c r="K1017" s="19" t="str">
        <f>IF([4]道具信息!K1017="","",[4]道具信息!K1017)</f>
        <v/>
      </c>
      <c r="L1017" s="19" t="str">
        <f>IF([4]道具信息!L1017="","",[4]道具信息!L1017)</f>
        <v/>
      </c>
      <c r="M1017" s="19" t="str">
        <f>IF([4]道具信息!M1017="","",[4]道具信息!M1017)</f>
        <v/>
      </c>
      <c r="N1017" s="19" t="str">
        <f>IF([4]道具信息!N1017="","",[4]道具信息!N1017)</f>
        <v/>
      </c>
      <c r="O1017" s="19" t="str">
        <f>IF([4]道具信息!O1017="","",[4]道具信息!O1017)</f>
        <v/>
      </c>
      <c r="P1017" s="19" t="str">
        <f>IF([4]道具信息!P1017="","",[4]道具信息!P1017)</f>
        <v/>
      </c>
      <c r="Q1017" s="19" t="str">
        <f>IF([4]道具信息!Q1017="","",[4]道具信息!Q1017)</f>
        <v/>
      </c>
      <c r="R1017" s="19" t="str">
        <f>IF([4]道具信息!R1017="","",[4]道具信息!R1017)</f>
        <v/>
      </c>
      <c r="S1017" s="19" t="str">
        <f>IF([4]道具信息!S1017="","",[4]道具信息!S1017)</f>
        <v/>
      </c>
      <c r="T1017" s="19" t="str">
        <f>IF([4]道具信息!T1017="","",[4]道具信息!T1017)</f>
        <v/>
      </c>
      <c r="U1017" s="19" t="str">
        <f>IF([4]道具信息!U1017="","",[4]道具信息!U1017)</f>
        <v/>
      </c>
      <c r="V1017" s="19" t="str">
        <f>IF([4]道具信息!V1017="","",[4]道具信息!V1017)</f>
        <v/>
      </c>
      <c r="W1017" s="19" t="str">
        <f>IF([4]道具信息!W1017="","",[4]道具信息!W1017)</f>
        <v/>
      </c>
      <c r="X1017" s="19" t="str">
        <f>IF([4]道具信息!X1017="","",[4]道具信息!X1017)</f>
        <v/>
      </c>
      <c r="Y1017" s="19" t="str">
        <f>IF([4]道具信息!Y1017="","",[4]道具信息!Y1017)</f>
        <v/>
      </c>
      <c r="Z1017" s="19" t="str">
        <f>IF([4]道具信息!Z1017="","",[4]道具信息!Z1017)</f>
        <v/>
      </c>
    </row>
    <row r="1018" spans="1:26" x14ac:dyDescent="0.15">
      <c r="A1018" s="19" t="str">
        <f>IF([4]道具信息!A1018="","",[4]道具信息!A1018)</f>
        <v/>
      </c>
      <c r="B1018" s="19" t="str">
        <f>IF([4]道具信息!B1018="","",[4]道具信息!B1018)</f>
        <v/>
      </c>
      <c r="C1018" s="19" t="str">
        <f>IF([4]道具信息!C1018="","",[4]道具信息!C1018)</f>
        <v/>
      </c>
      <c r="D1018" s="19" t="str">
        <f>IF([4]道具信息!D1018="","",[4]道具信息!D1018)</f>
        <v/>
      </c>
      <c r="E1018" s="19" t="str">
        <f>IF([4]道具信息!E1018="","",[4]道具信息!E1018)</f>
        <v/>
      </c>
      <c r="F1018" s="19" t="str">
        <f>IF([4]道具信息!F1018="","",[4]道具信息!F1018)</f>
        <v/>
      </c>
      <c r="G1018" s="19" t="str">
        <f>IF([4]道具信息!G1018="","",[4]道具信息!G1018)</f>
        <v/>
      </c>
      <c r="H1018" s="19" t="str">
        <f>IF([4]道具信息!H1018="","",[4]道具信息!H1018)</f>
        <v/>
      </c>
      <c r="I1018" s="19" t="str">
        <f>IF([4]道具信息!I1018="","",[4]道具信息!I1018)</f>
        <v/>
      </c>
      <c r="J1018" s="19" t="str">
        <f>IF([4]道具信息!J1018="","",[4]道具信息!J1018)</f>
        <v/>
      </c>
      <c r="K1018" s="19" t="str">
        <f>IF([4]道具信息!K1018="","",[4]道具信息!K1018)</f>
        <v/>
      </c>
      <c r="L1018" s="19" t="str">
        <f>IF([4]道具信息!L1018="","",[4]道具信息!L1018)</f>
        <v/>
      </c>
      <c r="M1018" s="19" t="str">
        <f>IF([4]道具信息!M1018="","",[4]道具信息!M1018)</f>
        <v/>
      </c>
      <c r="N1018" s="19" t="str">
        <f>IF([4]道具信息!N1018="","",[4]道具信息!N1018)</f>
        <v/>
      </c>
      <c r="O1018" s="19" t="str">
        <f>IF([4]道具信息!O1018="","",[4]道具信息!O1018)</f>
        <v/>
      </c>
      <c r="P1018" s="19" t="str">
        <f>IF([4]道具信息!P1018="","",[4]道具信息!P1018)</f>
        <v/>
      </c>
      <c r="Q1018" s="19" t="str">
        <f>IF([4]道具信息!Q1018="","",[4]道具信息!Q1018)</f>
        <v/>
      </c>
      <c r="R1018" s="19" t="str">
        <f>IF([4]道具信息!R1018="","",[4]道具信息!R1018)</f>
        <v/>
      </c>
      <c r="S1018" s="19" t="str">
        <f>IF([4]道具信息!S1018="","",[4]道具信息!S1018)</f>
        <v/>
      </c>
      <c r="T1018" s="19" t="str">
        <f>IF([4]道具信息!T1018="","",[4]道具信息!T1018)</f>
        <v/>
      </c>
      <c r="U1018" s="19" t="str">
        <f>IF([4]道具信息!U1018="","",[4]道具信息!U1018)</f>
        <v/>
      </c>
      <c r="V1018" s="19" t="str">
        <f>IF([4]道具信息!V1018="","",[4]道具信息!V1018)</f>
        <v/>
      </c>
      <c r="W1018" s="19" t="str">
        <f>IF([4]道具信息!W1018="","",[4]道具信息!W1018)</f>
        <v/>
      </c>
      <c r="X1018" s="19" t="str">
        <f>IF([4]道具信息!X1018="","",[4]道具信息!X1018)</f>
        <v/>
      </c>
      <c r="Y1018" s="19" t="str">
        <f>IF([4]道具信息!Y1018="","",[4]道具信息!Y1018)</f>
        <v/>
      </c>
      <c r="Z1018" s="19" t="str">
        <f>IF([4]道具信息!Z1018="","",[4]道具信息!Z1018)</f>
        <v/>
      </c>
    </row>
    <row r="1019" spans="1:26" x14ac:dyDescent="0.15">
      <c r="A1019" s="19" t="str">
        <f>IF([4]道具信息!A1019="","",[4]道具信息!A1019)</f>
        <v/>
      </c>
      <c r="B1019" s="19" t="str">
        <f>IF([4]道具信息!B1019="","",[4]道具信息!B1019)</f>
        <v/>
      </c>
      <c r="C1019" s="19" t="str">
        <f>IF([4]道具信息!C1019="","",[4]道具信息!C1019)</f>
        <v/>
      </c>
      <c r="D1019" s="19" t="str">
        <f>IF([4]道具信息!D1019="","",[4]道具信息!D1019)</f>
        <v/>
      </c>
      <c r="E1019" s="19" t="str">
        <f>IF([4]道具信息!E1019="","",[4]道具信息!E1019)</f>
        <v/>
      </c>
      <c r="F1019" s="19" t="str">
        <f>IF([4]道具信息!F1019="","",[4]道具信息!F1019)</f>
        <v/>
      </c>
      <c r="G1019" s="19" t="str">
        <f>IF([4]道具信息!G1019="","",[4]道具信息!G1019)</f>
        <v/>
      </c>
      <c r="H1019" s="19" t="str">
        <f>IF([4]道具信息!H1019="","",[4]道具信息!H1019)</f>
        <v/>
      </c>
      <c r="I1019" s="19" t="str">
        <f>IF([4]道具信息!I1019="","",[4]道具信息!I1019)</f>
        <v/>
      </c>
      <c r="J1019" s="19" t="str">
        <f>IF([4]道具信息!J1019="","",[4]道具信息!J1019)</f>
        <v/>
      </c>
      <c r="K1019" s="19" t="str">
        <f>IF([4]道具信息!K1019="","",[4]道具信息!K1019)</f>
        <v/>
      </c>
      <c r="L1019" s="19" t="str">
        <f>IF([4]道具信息!L1019="","",[4]道具信息!L1019)</f>
        <v/>
      </c>
      <c r="M1019" s="19" t="str">
        <f>IF([4]道具信息!M1019="","",[4]道具信息!M1019)</f>
        <v/>
      </c>
      <c r="N1019" s="19" t="str">
        <f>IF([4]道具信息!N1019="","",[4]道具信息!N1019)</f>
        <v/>
      </c>
      <c r="O1019" s="19" t="str">
        <f>IF([4]道具信息!O1019="","",[4]道具信息!O1019)</f>
        <v/>
      </c>
      <c r="P1019" s="19" t="str">
        <f>IF([4]道具信息!P1019="","",[4]道具信息!P1019)</f>
        <v/>
      </c>
      <c r="Q1019" s="19" t="str">
        <f>IF([4]道具信息!Q1019="","",[4]道具信息!Q1019)</f>
        <v/>
      </c>
      <c r="R1019" s="19" t="str">
        <f>IF([4]道具信息!R1019="","",[4]道具信息!R1019)</f>
        <v/>
      </c>
      <c r="S1019" s="19" t="str">
        <f>IF([4]道具信息!S1019="","",[4]道具信息!S1019)</f>
        <v/>
      </c>
      <c r="T1019" s="19" t="str">
        <f>IF([4]道具信息!T1019="","",[4]道具信息!T1019)</f>
        <v/>
      </c>
      <c r="U1019" s="19" t="str">
        <f>IF([4]道具信息!U1019="","",[4]道具信息!U1019)</f>
        <v/>
      </c>
      <c r="V1019" s="19" t="str">
        <f>IF([4]道具信息!V1019="","",[4]道具信息!V1019)</f>
        <v/>
      </c>
      <c r="W1019" s="19" t="str">
        <f>IF([4]道具信息!W1019="","",[4]道具信息!W1019)</f>
        <v/>
      </c>
      <c r="X1019" s="19" t="str">
        <f>IF([4]道具信息!X1019="","",[4]道具信息!X1019)</f>
        <v/>
      </c>
      <c r="Y1019" s="19" t="str">
        <f>IF([4]道具信息!Y1019="","",[4]道具信息!Y1019)</f>
        <v/>
      </c>
      <c r="Z1019" s="19" t="str">
        <f>IF([4]道具信息!Z1019="","",[4]道具信息!Z1019)</f>
        <v/>
      </c>
    </row>
    <row r="1020" spans="1:26" x14ac:dyDescent="0.15">
      <c r="A1020" s="19" t="str">
        <f>IF([4]道具信息!A1020="","",[4]道具信息!A1020)</f>
        <v/>
      </c>
      <c r="B1020" s="19" t="str">
        <f>IF([4]道具信息!B1020="","",[4]道具信息!B1020)</f>
        <v/>
      </c>
      <c r="C1020" s="19" t="str">
        <f>IF([4]道具信息!C1020="","",[4]道具信息!C1020)</f>
        <v/>
      </c>
      <c r="D1020" s="19" t="str">
        <f>IF([4]道具信息!D1020="","",[4]道具信息!D1020)</f>
        <v/>
      </c>
      <c r="E1020" s="19" t="str">
        <f>IF([4]道具信息!E1020="","",[4]道具信息!E1020)</f>
        <v/>
      </c>
      <c r="F1020" s="19" t="str">
        <f>IF([4]道具信息!F1020="","",[4]道具信息!F1020)</f>
        <v/>
      </c>
      <c r="G1020" s="19" t="str">
        <f>IF([4]道具信息!G1020="","",[4]道具信息!G1020)</f>
        <v/>
      </c>
      <c r="H1020" s="19" t="str">
        <f>IF([4]道具信息!H1020="","",[4]道具信息!H1020)</f>
        <v/>
      </c>
      <c r="I1020" s="19" t="str">
        <f>IF([4]道具信息!I1020="","",[4]道具信息!I1020)</f>
        <v/>
      </c>
      <c r="J1020" s="19" t="str">
        <f>IF([4]道具信息!J1020="","",[4]道具信息!J1020)</f>
        <v/>
      </c>
      <c r="K1020" s="19" t="str">
        <f>IF([4]道具信息!K1020="","",[4]道具信息!K1020)</f>
        <v/>
      </c>
      <c r="L1020" s="19" t="str">
        <f>IF([4]道具信息!L1020="","",[4]道具信息!L1020)</f>
        <v/>
      </c>
      <c r="M1020" s="19" t="str">
        <f>IF([4]道具信息!M1020="","",[4]道具信息!M1020)</f>
        <v/>
      </c>
      <c r="N1020" s="19" t="str">
        <f>IF([4]道具信息!N1020="","",[4]道具信息!N1020)</f>
        <v/>
      </c>
      <c r="O1020" s="19" t="str">
        <f>IF([4]道具信息!O1020="","",[4]道具信息!O1020)</f>
        <v/>
      </c>
      <c r="P1020" s="19" t="str">
        <f>IF([4]道具信息!P1020="","",[4]道具信息!P1020)</f>
        <v/>
      </c>
      <c r="Q1020" s="19" t="str">
        <f>IF([4]道具信息!Q1020="","",[4]道具信息!Q1020)</f>
        <v/>
      </c>
      <c r="R1020" s="19" t="str">
        <f>IF([4]道具信息!R1020="","",[4]道具信息!R1020)</f>
        <v/>
      </c>
      <c r="S1020" s="19" t="str">
        <f>IF([4]道具信息!S1020="","",[4]道具信息!S1020)</f>
        <v/>
      </c>
      <c r="T1020" s="19" t="str">
        <f>IF([4]道具信息!T1020="","",[4]道具信息!T1020)</f>
        <v/>
      </c>
      <c r="U1020" s="19" t="str">
        <f>IF([4]道具信息!U1020="","",[4]道具信息!U1020)</f>
        <v/>
      </c>
      <c r="V1020" s="19" t="str">
        <f>IF([4]道具信息!V1020="","",[4]道具信息!V1020)</f>
        <v/>
      </c>
      <c r="W1020" s="19" t="str">
        <f>IF([4]道具信息!W1020="","",[4]道具信息!W1020)</f>
        <v/>
      </c>
      <c r="X1020" s="19" t="str">
        <f>IF([4]道具信息!X1020="","",[4]道具信息!X1020)</f>
        <v/>
      </c>
      <c r="Y1020" s="19" t="str">
        <f>IF([4]道具信息!Y1020="","",[4]道具信息!Y1020)</f>
        <v/>
      </c>
      <c r="Z1020" s="19" t="str">
        <f>IF([4]道具信息!Z1020="","",[4]道具信息!Z1020)</f>
        <v/>
      </c>
    </row>
    <row r="1021" spans="1:26" x14ac:dyDescent="0.15">
      <c r="A1021" s="19" t="str">
        <f>IF([4]道具信息!A1021="","",[4]道具信息!A1021)</f>
        <v/>
      </c>
      <c r="B1021" s="19" t="str">
        <f>IF([4]道具信息!B1021="","",[4]道具信息!B1021)</f>
        <v/>
      </c>
      <c r="C1021" s="19" t="str">
        <f>IF([4]道具信息!C1021="","",[4]道具信息!C1021)</f>
        <v/>
      </c>
      <c r="D1021" s="19" t="str">
        <f>IF([4]道具信息!D1021="","",[4]道具信息!D1021)</f>
        <v/>
      </c>
      <c r="E1021" s="19" t="str">
        <f>IF([4]道具信息!E1021="","",[4]道具信息!E1021)</f>
        <v/>
      </c>
      <c r="F1021" s="19" t="str">
        <f>IF([4]道具信息!F1021="","",[4]道具信息!F1021)</f>
        <v/>
      </c>
      <c r="G1021" s="19" t="str">
        <f>IF([4]道具信息!G1021="","",[4]道具信息!G1021)</f>
        <v/>
      </c>
      <c r="H1021" s="19" t="str">
        <f>IF([4]道具信息!H1021="","",[4]道具信息!H1021)</f>
        <v/>
      </c>
      <c r="I1021" s="19" t="str">
        <f>IF([4]道具信息!I1021="","",[4]道具信息!I1021)</f>
        <v/>
      </c>
      <c r="J1021" s="19" t="str">
        <f>IF([4]道具信息!J1021="","",[4]道具信息!J1021)</f>
        <v/>
      </c>
      <c r="K1021" s="19" t="str">
        <f>IF([4]道具信息!K1021="","",[4]道具信息!K1021)</f>
        <v/>
      </c>
      <c r="L1021" s="19" t="str">
        <f>IF([4]道具信息!L1021="","",[4]道具信息!L1021)</f>
        <v/>
      </c>
      <c r="M1021" s="19" t="str">
        <f>IF([4]道具信息!M1021="","",[4]道具信息!M1021)</f>
        <v/>
      </c>
      <c r="N1021" s="19" t="str">
        <f>IF([4]道具信息!N1021="","",[4]道具信息!N1021)</f>
        <v/>
      </c>
      <c r="O1021" s="19" t="str">
        <f>IF([4]道具信息!O1021="","",[4]道具信息!O1021)</f>
        <v/>
      </c>
      <c r="P1021" s="19" t="str">
        <f>IF([4]道具信息!P1021="","",[4]道具信息!P1021)</f>
        <v/>
      </c>
      <c r="Q1021" s="19" t="str">
        <f>IF([4]道具信息!Q1021="","",[4]道具信息!Q1021)</f>
        <v/>
      </c>
      <c r="R1021" s="19" t="str">
        <f>IF([4]道具信息!R1021="","",[4]道具信息!R1021)</f>
        <v/>
      </c>
      <c r="S1021" s="19" t="str">
        <f>IF([4]道具信息!S1021="","",[4]道具信息!S1021)</f>
        <v/>
      </c>
      <c r="T1021" s="19" t="str">
        <f>IF([4]道具信息!T1021="","",[4]道具信息!T1021)</f>
        <v/>
      </c>
      <c r="U1021" s="19" t="str">
        <f>IF([4]道具信息!U1021="","",[4]道具信息!U1021)</f>
        <v/>
      </c>
      <c r="V1021" s="19" t="str">
        <f>IF([4]道具信息!V1021="","",[4]道具信息!V1021)</f>
        <v/>
      </c>
      <c r="W1021" s="19" t="str">
        <f>IF([4]道具信息!W1021="","",[4]道具信息!W1021)</f>
        <v/>
      </c>
      <c r="X1021" s="19" t="str">
        <f>IF([4]道具信息!X1021="","",[4]道具信息!X1021)</f>
        <v/>
      </c>
      <c r="Y1021" s="19" t="str">
        <f>IF([4]道具信息!Y1021="","",[4]道具信息!Y1021)</f>
        <v/>
      </c>
      <c r="Z1021" s="19" t="str">
        <f>IF([4]道具信息!Z1021="","",[4]道具信息!Z1021)</f>
        <v/>
      </c>
    </row>
    <row r="1022" spans="1:26" x14ac:dyDescent="0.15">
      <c r="A1022" s="19" t="str">
        <f>IF([4]道具信息!A1022="","",[4]道具信息!A1022)</f>
        <v/>
      </c>
      <c r="B1022" s="19" t="str">
        <f>IF([4]道具信息!B1022="","",[4]道具信息!B1022)</f>
        <v/>
      </c>
      <c r="C1022" s="19" t="str">
        <f>IF([4]道具信息!C1022="","",[4]道具信息!C1022)</f>
        <v/>
      </c>
      <c r="D1022" s="19" t="str">
        <f>IF([4]道具信息!D1022="","",[4]道具信息!D1022)</f>
        <v/>
      </c>
      <c r="E1022" s="19" t="str">
        <f>IF([4]道具信息!E1022="","",[4]道具信息!E1022)</f>
        <v/>
      </c>
      <c r="F1022" s="19" t="str">
        <f>IF([4]道具信息!F1022="","",[4]道具信息!F1022)</f>
        <v/>
      </c>
      <c r="G1022" s="19" t="str">
        <f>IF([4]道具信息!G1022="","",[4]道具信息!G1022)</f>
        <v/>
      </c>
      <c r="H1022" s="19" t="str">
        <f>IF([4]道具信息!H1022="","",[4]道具信息!H1022)</f>
        <v/>
      </c>
      <c r="I1022" s="19" t="str">
        <f>IF([4]道具信息!I1022="","",[4]道具信息!I1022)</f>
        <v/>
      </c>
      <c r="J1022" s="19" t="str">
        <f>IF([4]道具信息!J1022="","",[4]道具信息!J1022)</f>
        <v/>
      </c>
      <c r="K1022" s="19" t="str">
        <f>IF([4]道具信息!K1022="","",[4]道具信息!K1022)</f>
        <v/>
      </c>
      <c r="L1022" s="19" t="str">
        <f>IF([4]道具信息!L1022="","",[4]道具信息!L1022)</f>
        <v/>
      </c>
      <c r="M1022" s="19" t="str">
        <f>IF([4]道具信息!M1022="","",[4]道具信息!M1022)</f>
        <v/>
      </c>
      <c r="N1022" s="19" t="str">
        <f>IF([4]道具信息!N1022="","",[4]道具信息!N1022)</f>
        <v/>
      </c>
      <c r="O1022" s="19" t="str">
        <f>IF([4]道具信息!O1022="","",[4]道具信息!O1022)</f>
        <v/>
      </c>
      <c r="P1022" s="19" t="str">
        <f>IF([4]道具信息!P1022="","",[4]道具信息!P1022)</f>
        <v/>
      </c>
      <c r="Q1022" s="19" t="str">
        <f>IF([4]道具信息!Q1022="","",[4]道具信息!Q1022)</f>
        <v/>
      </c>
      <c r="R1022" s="19" t="str">
        <f>IF([4]道具信息!R1022="","",[4]道具信息!R1022)</f>
        <v/>
      </c>
      <c r="S1022" s="19" t="str">
        <f>IF([4]道具信息!S1022="","",[4]道具信息!S1022)</f>
        <v/>
      </c>
      <c r="T1022" s="19" t="str">
        <f>IF([4]道具信息!T1022="","",[4]道具信息!T1022)</f>
        <v/>
      </c>
      <c r="U1022" s="19" t="str">
        <f>IF([4]道具信息!U1022="","",[4]道具信息!U1022)</f>
        <v/>
      </c>
      <c r="V1022" s="19" t="str">
        <f>IF([4]道具信息!V1022="","",[4]道具信息!V1022)</f>
        <v/>
      </c>
      <c r="W1022" s="19" t="str">
        <f>IF([4]道具信息!W1022="","",[4]道具信息!W1022)</f>
        <v/>
      </c>
      <c r="X1022" s="19" t="str">
        <f>IF([4]道具信息!X1022="","",[4]道具信息!X1022)</f>
        <v/>
      </c>
      <c r="Y1022" s="19" t="str">
        <f>IF([4]道具信息!Y1022="","",[4]道具信息!Y1022)</f>
        <v/>
      </c>
      <c r="Z1022" s="19" t="str">
        <f>IF([4]道具信息!Z1022="","",[4]道具信息!Z1022)</f>
        <v/>
      </c>
    </row>
    <row r="1023" spans="1:26" x14ac:dyDescent="0.15">
      <c r="A1023" s="19" t="str">
        <f>IF([4]道具信息!A1023="","",[4]道具信息!A1023)</f>
        <v/>
      </c>
      <c r="B1023" s="19" t="str">
        <f>IF([4]道具信息!B1023="","",[4]道具信息!B1023)</f>
        <v/>
      </c>
      <c r="C1023" s="19" t="str">
        <f>IF([4]道具信息!C1023="","",[4]道具信息!C1023)</f>
        <v/>
      </c>
      <c r="D1023" s="19" t="str">
        <f>IF([4]道具信息!D1023="","",[4]道具信息!D1023)</f>
        <v/>
      </c>
      <c r="E1023" s="19" t="str">
        <f>IF([4]道具信息!E1023="","",[4]道具信息!E1023)</f>
        <v/>
      </c>
      <c r="F1023" s="19" t="str">
        <f>IF([4]道具信息!F1023="","",[4]道具信息!F1023)</f>
        <v/>
      </c>
      <c r="G1023" s="19" t="str">
        <f>IF([4]道具信息!G1023="","",[4]道具信息!G1023)</f>
        <v/>
      </c>
      <c r="H1023" s="19" t="str">
        <f>IF([4]道具信息!H1023="","",[4]道具信息!H1023)</f>
        <v/>
      </c>
      <c r="I1023" s="19" t="str">
        <f>IF([4]道具信息!I1023="","",[4]道具信息!I1023)</f>
        <v/>
      </c>
      <c r="J1023" s="19" t="str">
        <f>IF([4]道具信息!J1023="","",[4]道具信息!J1023)</f>
        <v/>
      </c>
      <c r="K1023" s="19" t="str">
        <f>IF([4]道具信息!K1023="","",[4]道具信息!K1023)</f>
        <v/>
      </c>
      <c r="L1023" s="19" t="str">
        <f>IF([4]道具信息!L1023="","",[4]道具信息!L1023)</f>
        <v/>
      </c>
      <c r="M1023" s="19" t="str">
        <f>IF([4]道具信息!M1023="","",[4]道具信息!M1023)</f>
        <v/>
      </c>
      <c r="N1023" s="19" t="str">
        <f>IF([4]道具信息!N1023="","",[4]道具信息!N1023)</f>
        <v/>
      </c>
      <c r="O1023" s="19" t="str">
        <f>IF([4]道具信息!O1023="","",[4]道具信息!O1023)</f>
        <v/>
      </c>
      <c r="P1023" s="19" t="str">
        <f>IF([4]道具信息!P1023="","",[4]道具信息!P1023)</f>
        <v/>
      </c>
      <c r="Q1023" s="19" t="str">
        <f>IF([4]道具信息!Q1023="","",[4]道具信息!Q1023)</f>
        <v/>
      </c>
      <c r="R1023" s="19" t="str">
        <f>IF([4]道具信息!R1023="","",[4]道具信息!R1023)</f>
        <v/>
      </c>
      <c r="S1023" s="19" t="str">
        <f>IF([4]道具信息!S1023="","",[4]道具信息!S1023)</f>
        <v/>
      </c>
      <c r="T1023" s="19" t="str">
        <f>IF([4]道具信息!T1023="","",[4]道具信息!T1023)</f>
        <v/>
      </c>
      <c r="U1023" s="19" t="str">
        <f>IF([4]道具信息!U1023="","",[4]道具信息!U1023)</f>
        <v/>
      </c>
      <c r="V1023" s="19" t="str">
        <f>IF([4]道具信息!V1023="","",[4]道具信息!V1023)</f>
        <v/>
      </c>
      <c r="W1023" s="19" t="str">
        <f>IF([4]道具信息!W1023="","",[4]道具信息!W1023)</f>
        <v/>
      </c>
      <c r="X1023" s="19" t="str">
        <f>IF([4]道具信息!X1023="","",[4]道具信息!X1023)</f>
        <v/>
      </c>
      <c r="Y1023" s="19" t="str">
        <f>IF([4]道具信息!Y1023="","",[4]道具信息!Y1023)</f>
        <v/>
      </c>
      <c r="Z1023" s="19" t="str">
        <f>IF([4]道具信息!Z1023="","",[4]道具信息!Z1023)</f>
        <v/>
      </c>
    </row>
    <row r="1024" spans="1:26" x14ac:dyDescent="0.15">
      <c r="A1024" s="19" t="str">
        <f>IF([4]道具信息!A1024="","",[4]道具信息!A1024)</f>
        <v/>
      </c>
      <c r="B1024" s="19" t="str">
        <f>IF([4]道具信息!B1024="","",[4]道具信息!B1024)</f>
        <v/>
      </c>
      <c r="C1024" s="19" t="str">
        <f>IF([4]道具信息!C1024="","",[4]道具信息!C1024)</f>
        <v/>
      </c>
      <c r="D1024" s="19" t="str">
        <f>IF([4]道具信息!D1024="","",[4]道具信息!D1024)</f>
        <v/>
      </c>
      <c r="E1024" s="19" t="str">
        <f>IF([4]道具信息!E1024="","",[4]道具信息!E1024)</f>
        <v/>
      </c>
      <c r="F1024" s="19" t="str">
        <f>IF([4]道具信息!F1024="","",[4]道具信息!F1024)</f>
        <v/>
      </c>
      <c r="G1024" s="19" t="str">
        <f>IF([4]道具信息!G1024="","",[4]道具信息!G1024)</f>
        <v/>
      </c>
      <c r="H1024" s="19" t="str">
        <f>IF([4]道具信息!H1024="","",[4]道具信息!H1024)</f>
        <v/>
      </c>
      <c r="I1024" s="19" t="str">
        <f>IF([4]道具信息!I1024="","",[4]道具信息!I1024)</f>
        <v/>
      </c>
      <c r="J1024" s="19" t="str">
        <f>IF([4]道具信息!J1024="","",[4]道具信息!J1024)</f>
        <v/>
      </c>
      <c r="K1024" s="19" t="str">
        <f>IF([4]道具信息!K1024="","",[4]道具信息!K1024)</f>
        <v/>
      </c>
      <c r="L1024" s="19" t="str">
        <f>IF([4]道具信息!L1024="","",[4]道具信息!L1024)</f>
        <v/>
      </c>
      <c r="M1024" s="19" t="str">
        <f>IF([4]道具信息!M1024="","",[4]道具信息!M1024)</f>
        <v/>
      </c>
      <c r="N1024" s="19" t="str">
        <f>IF([4]道具信息!N1024="","",[4]道具信息!N1024)</f>
        <v/>
      </c>
      <c r="O1024" s="19" t="str">
        <f>IF([4]道具信息!O1024="","",[4]道具信息!O1024)</f>
        <v/>
      </c>
      <c r="P1024" s="19" t="str">
        <f>IF([4]道具信息!P1024="","",[4]道具信息!P1024)</f>
        <v/>
      </c>
      <c r="Q1024" s="19" t="str">
        <f>IF([4]道具信息!Q1024="","",[4]道具信息!Q1024)</f>
        <v/>
      </c>
      <c r="R1024" s="19" t="str">
        <f>IF([4]道具信息!R1024="","",[4]道具信息!R1024)</f>
        <v/>
      </c>
      <c r="S1024" s="19" t="str">
        <f>IF([4]道具信息!S1024="","",[4]道具信息!S1024)</f>
        <v/>
      </c>
      <c r="T1024" s="19" t="str">
        <f>IF([4]道具信息!T1024="","",[4]道具信息!T1024)</f>
        <v/>
      </c>
      <c r="U1024" s="19" t="str">
        <f>IF([4]道具信息!U1024="","",[4]道具信息!U1024)</f>
        <v/>
      </c>
      <c r="V1024" s="19" t="str">
        <f>IF([4]道具信息!V1024="","",[4]道具信息!V1024)</f>
        <v/>
      </c>
      <c r="W1024" s="19" t="str">
        <f>IF([4]道具信息!W1024="","",[4]道具信息!W1024)</f>
        <v/>
      </c>
      <c r="X1024" s="19" t="str">
        <f>IF([4]道具信息!X1024="","",[4]道具信息!X1024)</f>
        <v/>
      </c>
      <c r="Y1024" s="19" t="str">
        <f>IF([4]道具信息!Y1024="","",[4]道具信息!Y1024)</f>
        <v/>
      </c>
      <c r="Z1024" s="19" t="str">
        <f>IF([4]道具信息!Z1024="","",[4]道具信息!Z1024)</f>
        <v/>
      </c>
    </row>
    <row r="1025" spans="1:26" x14ac:dyDescent="0.15">
      <c r="A1025" s="19" t="str">
        <f>IF([4]道具信息!A1025="","",[4]道具信息!A1025)</f>
        <v/>
      </c>
      <c r="B1025" s="19" t="str">
        <f>IF([4]道具信息!B1025="","",[4]道具信息!B1025)</f>
        <v/>
      </c>
      <c r="C1025" s="19" t="str">
        <f>IF([4]道具信息!C1025="","",[4]道具信息!C1025)</f>
        <v/>
      </c>
      <c r="D1025" s="19" t="str">
        <f>IF([4]道具信息!D1025="","",[4]道具信息!D1025)</f>
        <v/>
      </c>
      <c r="E1025" s="19" t="str">
        <f>IF([4]道具信息!E1025="","",[4]道具信息!E1025)</f>
        <v/>
      </c>
      <c r="F1025" s="19" t="str">
        <f>IF([4]道具信息!F1025="","",[4]道具信息!F1025)</f>
        <v/>
      </c>
      <c r="G1025" s="19" t="str">
        <f>IF([4]道具信息!G1025="","",[4]道具信息!G1025)</f>
        <v/>
      </c>
      <c r="H1025" s="19" t="str">
        <f>IF([4]道具信息!H1025="","",[4]道具信息!H1025)</f>
        <v/>
      </c>
      <c r="I1025" s="19" t="str">
        <f>IF([4]道具信息!I1025="","",[4]道具信息!I1025)</f>
        <v/>
      </c>
      <c r="J1025" s="19" t="str">
        <f>IF([4]道具信息!J1025="","",[4]道具信息!J1025)</f>
        <v/>
      </c>
      <c r="K1025" s="19" t="str">
        <f>IF([4]道具信息!K1025="","",[4]道具信息!K1025)</f>
        <v/>
      </c>
      <c r="L1025" s="19" t="str">
        <f>IF([4]道具信息!L1025="","",[4]道具信息!L1025)</f>
        <v/>
      </c>
      <c r="M1025" s="19" t="str">
        <f>IF([4]道具信息!M1025="","",[4]道具信息!M1025)</f>
        <v/>
      </c>
      <c r="N1025" s="19" t="str">
        <f>IF([4]道具信息!N1025="","",[4]道具信息!N1025)</f>
        <v/>
      </c>
      <c r="O1025" s="19" t="str">
        <f>IF([4]道具信息!O1025="","",[4]道具信息!O1025)</f>
        <v/>
      </c>
      <c r="P1025" s="19" t="str">
        <f>IF([4]道具信息!P1025="","",[4]道具信息!P1025)</f>
        <v/>
      </c>
      <c r="Q1025" s="19" t="str">
        <f>IF([4]道具信息!Q1025="","",[4]道具信息!Q1025)</f>
        <v/>
      </c>
      <c r="R1025" s="19" t="str">
        <f>IF([4]道具信息!R1025="","",[4]道具信息!R1025)</f>
        <v/>
      </c>
      <c r="S1025" s="19" t="str">
        <f>IF([4]道具信息!S1025="","",[4]道具信息!S1025)</f>
        <v/>
      </c>
      <c r="T1025" s="19" t="str">
        <f>IF([4]道具信息!T1025="","",[4]道具信息!T1025)</f>
        <v/>
      </c>
      <c r="U1025" s="19" t="str">
        <f>IF([4]道具信息!U1025="","",[4]道具信息!U1025)</f>
        <v/>
      </c>
      <c r="V1025" s="19" t="str">
        <f>IF([4]道具信息!V1025="","",[4]道具信息!V1025)</f>
        <v/>
      </c>
      <c r="W1025" s="19" t="str">
        <f>IF([4]道具信息!W1025="","",[4]道具信息!W1025)</f>
        <v/>
      </c>
      <c r="X1025" s="19" t="str">
        <f>IF([4]道具信息!X1025="","",[4]道具信息!X1025)</f>
        <v/>
      </c>
      <c r="Y1025" s="19" t="str">
        <f>IF([4]道具信息!Y1025="","",[4]道具信息!Y1025)</f>
        <v/>
      </c>
      <c r="Z1025" s="19" t="str">
        <f>IF([4]道具信息!Z1025="","",[4]道具信息!Z1025)</f>
        <v/>
      </c>
    </row>
    <row r="1026" spans="1:26" x14ac:dyDescent="0.15">
      <c r="A1026" s="19" t="str">
        <f>IF([4]道具信息!A1026="","",[4]道具信息!A1026)</f>
        <v/>
      </c>
      <c r="B1026" s="19" t="str">
        <f>IF([4]道具信息!B1026="","",[4]道具信息!B1026)</f>
        <v/>
      </c>
      <c r="C1026" s="19" t="str">
        <f>IF([4]道具信息!C1026="","",[4]道具信息!C1026)</f>
        <v/>
      </c>
      <c r="D1026" s="19" t="str">
        <f>IF([4]道具信息!D1026="","",[4]道具信息!D1026)</f>
        <v/>
      </c>
      <c r="E1026" s="19" t="str">
        <f>IF([4]道具信息!E1026="","",[4]道具信息!E1026)</f>
        <v/>
      </c>
      <c r="F1026" s="19" t="str">
        <f>IF([4]道具信息!F1026="","",[4]道具信息!F1026)</f>
        <v/>
      </c>
      <c r="G1026" s="19" t="str">
        <f>IF([4]道具信息!G1026="","",[4]道具信息!G1026)</f>
        <v/>
      </c>
      <c r="H1026" s="19" t="str">
        <f>IF([4]道具信息!H1026="","",[4]道具信息!H1026)</f>
        <v/>
      </c>
      <c r="I1026" s="19" t="str">
        <f>IF([4]道具信息!I1026="","",[4]道具信息!I1026)</f>
        <v/>
      </c>
      <c r="J1026" s="19" t="str">
        <f>IF([4]道具信息!J1026="","",[4]道具信息!J1026)</f>
        <v/>
      </c>
      <c r="K1026" s="19" t="str">
        <f>IF([4]道具信息!K1026="","",[4]道具信息!K1026)</f>
        <v/>
      </c>
      <c r="L1026" s="19" t="str">
        <f>IF([4]道具信息!L1026="","",[4]道具信息!L1026)</f>
        <v/>
      </c>
      <c r="M1026" s="19" t="str">
        <f>IF([4]道具信息!M1026="","",[4]道具信息!M1026)</f>
        <v/>
      </c>
      <c r="N1026" s="19" t="str">
        <f>IF([4]道具信息!N1026="","",[4]道具信息!N1026)</f>
        <v/>
      </c>
      <c r="O1026" s="19" t="str">
        <f>IF([4]道具信息!O1026="","",[4]道具信息!O1026)</f>
        <v/>
      </c>
      <c r="P1026" s="19" t="str">
        <f>IF([4]道具信息!P1026="","",[4]道具信息!P1026)</f>
        <v/>
      </c>
      <c r="Q1026" s="19" t="str">
        <f>IF([4]道具信息!Q1026="","",[4]道具信息!Q1026)</f>
        <v/>
      </c>
      <c r="R1026" s="19" t="str">
        <f>IF([4]道具信息!R1026="","",[4]道具信息!R1026)</f>
        <v/>
      </c>
      <c r="S1026" s="19" t="str">
        <f>IF([4]道具信息!S1026="","",[4]道具信息!S1026)</f>
        <v/>
      </c>
      <c r="T1026" s="19" t="str">
        <f>IF([4]道具信息!T1026="","",[4]道具信息!T1026)</f>
        <v/>
      </c>
      <c r="U1026" s="19" t="str">
        <f>IF([4]道具信息!U1026="","",[4]道具信息!U1026)</f>
        <v/>
      </c>
      <c r="V1026" s="19" t="str">
        <f>IF([4]道具信息!V1026="","",[4]道具信息!V1026)</f>
        <v/>
      </c>
      <c r="W1026" s="19" t="str">
        <f>IF([4]道具信息!W1026="","",[4]道具信息!W1026)</f>
        <v/>
      </c>
      <c r="X1026" s="19" t="str">
        <f>IF([4]道具信息!X1026="","",[4]道具信息!X1026)</f>
        <v/>
      </c>
      <c r="Y1026" s="19" t="str">
        <f>IF([4]道具信息!Y1026="","",[4]道具信息!Y1026)</f>
        <v/>
      </c>
      <c r="Z1026" s="19" t="str">
        <f>IF([4]道具信息!Z1026="","",[4]道具信息!Z1026)</f>
        <v/>
      </c>
    </row>
    <row r="1027" spans="1:26" x14ac:dyDescent="0.15">
      <c r="A1027" s="19" t="str">
        <f>IF([4]道具信息!A1027="","",[4]道具信息!A1027)</f>
        <v/>
      </c>
      <c r="B1027" s="19" t="str">
        <f>IF([4]道具信息!B1027="","",[4]道具信息!B1027)</f>
        <v/>
      </c>
      <c r="C1027" s="19" t="str">
        <f>IF([4]道具信息!C1027="","",[4]道具信息!C1027)</f>
        <v/>
      </c>
      <c r="D1027" s="19" t="str">
        <f>IF([4]道具信息!D1027="","",[4]道具信息!D1027)</f>
        <v/>
      </c>
      <c r="E1027" s="19" t="str">
        <f>IF([4]道具信息!E1027="","",[4]道具信息!E1027)</f>
        <v/>
      </c>
      <c r="F1027" s="19" t="str">
        <f>IF([4]道具信息!F1027="","",[4]道具信息!F1027)</f>
        <v/>
      </c>
      <c r="G1027" s="19" t="str">
        <f>IF([4]道具信息!G1027="","",[4]道具信息!G1027)</f>
        <v/>
      </c>
      <c r="H1027" s="19" t="str">
        <f>IF([4]道具信息!H1027="","",[4]道具信息!H1027)</f>
        <v/>
      </c>
      <c r="I1027" s="19" t="str">
        <f>IF([4]道具信息!I1027="","",[4]道具信息!I1027)</f>
        <v/>
      </c>
      <c r="J1027" s="19" t="str">
        <f>IF([4]道具信息!J1027="","",[4]道具信息!J1027)</f>
        <v/>
      </c>
      <c r="K1027" s="19" t="str">
        <f>IF([4]道具信息!K1027="","",[4]道具信息!K1027)</f>
        <v/>
      </c>
      <c r="L1027" s="19" t="str">
        <f>IF([4]道具信息!L1027="","",[4]道具信息!L1027)</f>
        <v/>
      </c>
      <c r="M1027" s="19" t="str">
        <f>IF([4]道具信息!M1027="","",[4]道具信息!M1027)</f>
        <v/>
      </c>
      <c r="N1027" s="19" t="str">
        <f>IF([4]道具信息!N1027="","",[4]道具信息!N1027)</f>
        <v/>
      </c>
      <c r="O1027" s="19" t="str">
        <f>IF([4]道具信息!O1027="","",[4]道具信息!O1027)</f>
        <v/>
      </c>
      <c r="P1027" s="19" t="str">
        <f>IF([4]道具信息!P1027="","",[4]道具信息!P1027)</f>
        <v/>
      </c>
      <c r="Q1027" s="19" t="str">
        <f>IF([4]道具信息!Q1027="","",[4]道具信息!Q1027)</f>
        <v/>
      </c>
      <c r="R1027" s="19" t="str">
        <f>IF([4]道具信息!R1027="","",[4]道具信息!R1027)</f>
        <v/>
      </c>
      <c r="S1027" s="19" t="str">
        <f>IF([4]道具信息!S1027="","",[4]道具信息!S1027)</f>
        <v/>
      </c>
      <c r="T1027" s="19" t="str">
        <f>IF([4]道具信息!T1027="","",[4]道具信息!T1027)</f>
        <v/>
      </c>
      <c r="U1027" s="19" t="str">
        <f>IF([4]道具信息!U1027="","",[4]道具信息!U1027)</f>
        <v/>
      </c>
      <c r="V1027" s="19" t="str">
        <f>IF([4]道具信息!V1027="","",[4]道具信息!V1027)</f>
        <v/>
      </c>
      <c r="W1027" s="19" t="str">
        <f>IF([4]道具信息!W1027="","",[4]道具信息!W1027)</f>
        <v/>
      </c>
      <c r="X1027" s="19" t="str">
        <f>IF([4]道具信息!X1027="","",[4]道具信息!X1027)</f>
        <v/>
      </c>
      <c r="Y1027" s="19" t="str">
        <f>IF([4]道具信息!Y1027="","",[4]道具信息!Y1027)</f>
        <v/>
      </c>
      <c r="Z1027" s="19" t="str">
        <f>IF([4]道具信息!Z1027="","",[4]道具信息!Z1027)</f>
        <v/>
      </c>
    </row>
    <row r="1028" spans="1:26" x14ac:dyDescent="0.15">
      <c r="A1028" s="19" t="str">
        <f>IF([4]道具信息!A1028="","",[4]道具信息!A1028)</f>
        <v/>
      </c>
      <c r="B1028" s="19" t="str">
        <f>IF([4]道具信息!B1028="","",[4]道具信息!B1028)</f>
        <v/>
      </c>
      <c r="C1028" s="19" t="str">
        <f>IF([4]道具信息!C1028="","",[4]道具信息!C1028)</f>
        <v/>
      </c>
      <c r="D1028" s="19" t="str">
        <f>IF([4]道具信息!D1028="","",[4]道具信息!D1028)</f>
        <v/>
      </c>
      <c r="E1028" s="19" t="str">
        <f>IF([4]道具信息!E1028="","",[4]道具信息!E1028)</f>
        <v/>
      </c>
      <c r="F1028" s="19" t="str">
        <f>IF([4]道具信息!F1028="","",[4]道具信息!F1028)</f>
        <v/>
      </c>
      <c r="G1028" s="19" t="str">
        <f>IF([4]道具信息!G1028="","",[4]道具信息!G1028)</f>
        <v/>
      </c>
      <c r="H1028" s="19" t="str">
        <f>IF([4]道具信息!H1028="","",[4]道具信息!H1028)</f>
        <v/>
      </c>
      <c r="I1028" s="19" t="str">
        <f>IF([4]道具信息!I1028="","",[4]道具信息!I1028)</f>
        <v/>
      </c>
      <c r="J1028" s="19" t="str">
        <f>IF([4]道具信息!J1028="","",[4]道具信息!J1028)</f>
        <v/>
      </c>
      <c r="K1028" s="19" t="str">
        <f>IF([4]道具信息!K1028="","",[4]道具信息!K1028)</f>
        <v/>
      </c>
      <c r="L1028" s="19" t="str">
        <f>IF([4]道具信息!L1028="","",[4]道具信息!L1028)</f>
        <v/>
      </c>
      <c r="M1028" s="19" t="str">
        <f>IF([4]道具信息!M1028="","",[4]道具信息!M1028)</f>
        <v/>
      </c>
      <c r="N1028" s="19" t="str">
        <f>IF([4]道具信息!N1028="","",[4]道具信息!N1028)</f>
        <v/>
      </c>
      <c r="O1028" s="19" t="str">
        <f>IF([4]道具信息!O1028="","",[4]道具信息!O1028)</f>
        <v/>
      </c>
      <c r="P1028" s="19" t="str">
        <f>IF([4]道具信息!P1028="","",[4]道具信息!P1028)</f>
        <v/>
      </c>
      <c r="Q1028" s="19" t="str">
        <f>IF([4]道具信息!Q1028="","",[4]道具信息!Q1028)</f>
        <v/>
      </c>
      <c r="R1028" s="19" t="str">
        <f>IF([4]道具信息!R1028="","",[4]道具信息!R1028)</f>
        <v/>
      </c>
      <c r="S1028" s="19" t="str">
        <f>IF([4]道具信息!S1028="","",[4]道具信息!S1028)</f>
        <v/>
      </c>
      <c r="T1028" s="19" t="str">
        <f>IF([4]道具信息!T1028="","",[4]道具信息!T1028)</f>
        <v/>
      </c>
      <c r="U1028" s="19" t="str">
        <f>IF([4]道具信息!U1028="","",[4]道具信息!U1028)</f>
        <v/>
      </c>
      <c r="V1028" s="19" t="str">
        <f>IF([4]道具信息!V1028="","",[4]道具信息!V1028)</f>
        <v/>
      </c>
      <c r="W1028" s="19" t="str">
        <f>IF([4]道具信息!W1028="","",[4]道具信息!W1028)</f>
        <v/>
      </c>
      <c r="X1028" s="19" t="str">
        <f>IF([4]道具信息!X1028="","",[4]道具信息!X1028)</f>
        <v/>
      </c>
      <c r="Y1028" s="19" t="str">
        <f>IF([4]道具信息!Y1028="","",[4]道具信息!Y1028)</f>
        <v/>
      </c>
      <c r="Z1028" s="19" t="str">
        <f>IF([4]道具信息!Z1028="","",[4]道具信息!Z1028)</f>
        <v/>
      </c>
    </row>
    <row r="1029" spans="1:26" x14ac:dyDescent="0.15">
      <c r="A1029" s="19" t="str">
        <f>IF([4]道具信息!A1029="","",[4]道具信息!A1029)</f>
        <v/>
      </c>
      <c r="B1029" s="19" t="str">
        <f>IF([4]道具信息!B1029="","",[4]道具信息!B1029)</f>
        <v/>
      </c>
      <c r="C1029" s="19" t="str">
        <f>IF([4]道具信息!C1029="","",[4]道具信息!C1029)</f>
        <v/>
      </c>
      <c r="D1029" s="19" t="str">
        <f>IF([4]道具信息!D1029="","",[4]道具信息!D1029)</f>
        <v/>
      </c>
      <c r="E1029" s="19" t="str">
        <f>IF([4]道具信息!E1029="","",[4]道具信息!E1029)</f>
        <v/>
      </c>
      <c r="F1029" s="19" t="str">
        <f>IF([4]道具信息!F1029="","",[4]道具信息!F1029)</f>
        <v/>
      </c>
      <c r="G1029" s="19" t="str">
        <f>IF([4]道具信息!G1029="","",[4]道具信息!G1029)</f>
        <v/>
      </c>
      <c r="H1029" s="19" t="str">
        <f>IF([4]道具信息!H1029="","",[4]道具信息!H1029)</f>
        <v/>
      </c>
      <c r="I1029" s="19" t="str">
        <f>IF([4]道具信息!I1029="","",[4]道具信息!I1029)</f>
        <v/>
      </c>
      <c r="J1029" s="19" t="str">
        <f>IF([4]道具信息!J1029="","",[4]道具信息!J1029)</f>
        <v/>
      </c>
      <c r="K1029" s="19" t="str">
        <f>IF([4]道具信息!K1029="","",[4]道具信息!K1029)</f>
        <v/>
      </c>
      <c r="L1029" s="19" t="str">
        <f>IF([4]道具信息!L1029="","",[4]道具信息!L1029)</f>
        <v/>
      </c>
      <c r="M1029" s="19" t="str">
        <f>IF([4]道具信息!M1029="","",[4]道具信息!M1029)</f>
        <v/>
      </c>
      <c r="N1029" s="19" t="str">
        <f>IF([4]道具信息!N1029="","",[4]道具信息!N1029)</f>
        <v/>
      </c>
      <c r="O1029" s="19" t="str">
        <f>IF([4]道具信息!O1029="","",[4]道具信息!O1029)</f>
        <v/>
      </c>
      <c r="P1029" s="19" t="str">
        <f>IF([4]道具信息!P1029="","",[4]道具信息!P1029)</f>
        <v/>
      </c>
      <c r="Q1029" s="19" t="str">
        <f>IF([4]道具信息!Q1029="","",[4]道具信息!Q1029)</f>
        <v/>
      </c>
      <c r="R1029" s="19" t="str">
        <f>IF([4]道具信息!R1029="","",[4]道具信息!R1029)</f>
        <v/>
      </c>
      <c r="S1029" s="19" t="str">
        <f>IF([4]道具信息!S1029="","",[4]道具信息!S1029)</f>
        <v/>
      </c>
      <c r="T1029" s="19" t="str">
        <f>IF([4]道具信息!T1029="","",[4]道具信息!T1029)</f>
        <v/>
      </c>
      <c r="U1029" s="19" t="str">
        <f>IF([4]道具信息!U1029="","",[4]道具信息!U1029)</f>
        <v/>
      </c>
      <c r="V1029" s="19" t="str">
        <f>IF([4]道具信息!V1029="","",[4]道具信息!V1029)</f>
        <v/>
      </c>
      <c r="W1029" s="19" t="str">
        <f>IF([4]道具信息!W1029="","",[4]道具信息!W1029)</f>
        <v/>
      </c>
      <c r="X1029" s="19" t="str">
        <f>IF([4]道具信息!X1029="","",[4]道具信息!X1029)</f>
        <v/>
      </c>
      <c r="Y1029" s="19" t="str">
        <f>IF([4]道具信息!Y1029="","",[4]道具信息!Y1029)</f>
        <v/>
      </c>
      <c r="Z1029" s="19" t="str">
        <f>IF([4]道具信息!Z1029="","",[4]道具信息!Z1029)</f>
        <v/>
      </c>
    </row>
    <row r="1030" spans="1:26" x14ac:dyDescent="0.15">
      <c r="A1030" s="19" t="str">
        <f>IF([4]道具信息!A1030="","",[4]道具信息!A1030)</f>
        <v/>
      </c>
      <c r="B1030" s="19" t="str">
        <f>IF([4]道具信息!B1030="","",[4]道具信息!B1030)</f>
        <v/>
      </c>
      <c r="C1030" s="19" t="str">
        <f>IF([4]道具信息!C1030="","",[4]道具信息!C1030)</f>
        <v/>
      </c>
      <c r="D1030" s="19" t="str">
        <f>IF([4]道具信息!D1030="","",[4]道具信息!D1030)</f>
        <v/>
      </c>
      <c r="E1030" s="19" t="str">
        <f>IF([4]道具信息!E1030="","",[4]道具信息!E1030)</f>
        <v/>
      </c>
      <c r="F1030" s="19" t="str">
        <f>IF([4]道具信息!F1030="","",[4]道具信息!F1030)</f>
        <v/>
      </c>
      <c r="G1030" s="19" t="str">
        <f>IF([4]道具信息!G1030="","",[4]道具信息!G1030)</f>
        <v/>
      </c>
      <c r="H1030" s="19" t="str">
        <f>IF([4]道具信息!H1030="","",[4]道具信息!H1030)</f>
        <v/>
      </c>
      <c r="I1030" s="19" t="str">
        <f>IF([4]道具信息!I1030="","",[4]道具信息!I1030)</f>
        <v/>
      </c>
      <c r="J1030" s="19" t="str">
        <f>IF([4]道具信息!J1030="","",[4]道具信息!J1030)</f>
        <v/>
      </c>
      <c r="K1030" s="19" t="str">
        <f>IF([4]道具信息!K1030="","",[4]道具信息!K1030)</f>
        <v/>
      </c>
      <c r="L1030" s="19" t="str">
        <f>IF([4]道具信息!L1030="","",[4]道具信息!L1030)</f>
        <v/>
      </c>
      <c r="M1030" s="19" t="str">
        <f>IF([4]道具信息!M1030="","",[4]道具信息!M1030)</f>
        <v/>
      </c>
      <c r="N1030" s="19" t="str">
        <f>IF([4]道具信息!N1030="","",[4]道具信息!N1030)</f>
        <v/>
      </c>
      <c r="O1030" s="19" t="str">
        <f>IF([4]道具信息!O1030="","",[4]道具信息!O1030)</f>
        <v/>
      </c>
      <c r="P1030" s="19" t="str">
        <f>IF([4]道具信息!P1030="","",[4]道具信息!P1030)</f>
        <v/>
      </c>
      <c r="Q1030" s="19" t="str">
        <f>IF([4]道具信息!Q1030="","",[4]道具信息!Q1030)</f>
        <v/>
      </c>
      <c r="R1030" s="19" t="str">
        <f>IF([4]道具信息!R1030="","",[4]道具信息!R1030)</f>
        <v/>
      </c>
      <c r="S1030" s="19" t="str">
        <f>IF([4]道具信息!S1030="","",[4]道具信息!S1030)</f>
        <v/>
      </c>
      <c r="T1030" s="19" t="str">
        <f>IF([4]道具信息!T1030="","",[4]道具信息!T1030)</f>
        <v/>
      </c>
      <c r="U1030" s="19" t="str">
        <f>IF([4]道具信息!U1030="","",[4]道具信息!U1030)</f>
        <v/>
      </c>
      <c r="V1030" s="19" t="str">
        <f>IF([4]道具信息!V1030="","",[4]道具信息!V1030)</f>
        <v/>
      </c>
      <c r="W1030" s="19" t="str">
        <f>IF([4]道具信息!W1030="","",[4]道具信息!W1030)</f>
        <v/>
      </c>
      <c r="X1030" s="19" t="str">
        <f>IF([4]道具信息!X1030="","",[4]道具信息!X1030)</f>
        <v/>
      </c>
      <c r="Y1030" s="19" t="str">
        <f>IF([4]道具信息!Y1030="","",[4]道具信息!Y1030)</f>
        <v/>
      </c>
      <c r="Z1030" s="19" t="str">
        <f>IF([4]道具信息!Z1030="","",[4]道具信息!Z1030)</f>
        <v/>
      </c>
    </row>
    <row r="1031" spans="1:26" x14ac:dyDescent="0.15">
      <c r="A1031" s="19" t="str">
        <f>IF([4]道具信息!A1031="","",[4]道具信息!A1031)</f>
        <v/>
      </c>
      <c r="B1031" s="19" t="str">
        <f>IF([4]道具信息!B1031="","",[4]道具信息!B1031)</f>
        <v/>
      </c>
      <c r="C1031" s="19" t="str">
        <f>IF([4]道具信息!C1031="","",[4]道具信息!C1031)</f>
        <v/>
      </c>
      <c r="D1031" s="19" t="str">
        <f>IF([4]道具信息!D1031="","",[4]道具信息!D1031)</f>
        <v/>
      </c>
      <c r="E1031" s="19" t="str">
        <f>IF([4]道具信息!E1031="","",[4]道具信息!E1031)</f>
        <v/>
      </c>
      <c r="F1031" s="19" t="str">
        <f>IF([4]道具信息!F1031="","",[4]道具信息!F1031)</f>
        <v/>
      </c>
      <c r="G1031" s="19" t="str">
        <f>IF([4]道具信息!G1031="","",[4]道具信息!G1031)</f>
        <v/>
      </c>
      <c r="H1031" s="19" t="str">
        <f>IF([4]道具信息!H1031="","",[4]道具信息!H1031)</f>
        <v/>
      </c>
      <c r="I1031" s="19" t="str">
        <f>IF([4]道具信息!I1031="","",[4]道具信息!I1031)</f>
        <v/>
      </c>
      <c r="J1031" s="19" t="str">
        <f>IF([4]道具信息!J1031="","",[4]道具信息!J1031)</f>
        <v/>
      </c>
      <c r="K1031" s="19" t="str">
        <f>IF([4]道具信息!K1031="","",[4]道具信息!K1031)</f>
        <v/>
      </c>
      <c r="L1031" s="19" t="str">
        <f>IF([4]道具信息!L1031="","",[4]道具信息!L1031)</f>
        <v/>
      </c>
      <c r="M1031" s="19" t="str">
        <f>IF([4]道具信息!M1031="","",[4]道具信息!M1031)</f>
        <v/>
      </c>
      <c r="N1031" s="19" t="str">
        <f>IF([4]道具信息!N1031="","",[4]道具信息!N1031)</f>
        <v/>
      </c>
      <c r="O1031" s="19" t="str">
        <f>IF([4]道具信息!O1031="","",[4]道具信息!O1031)</f>
        <v/>
      </c>
      <c r="P1031" s="19" t="str">
        <f>IF([4]道具信息!P1031="","",[4]道具信息!P1031)</f>
        <v/>
      </c>
      <c r="Q1031" s="19" t="str">
        <f>IF([4]道具信息!Q1031="","",[4]道具信息!Q1031)</f>
        <v/>
      </c>
      <c r="R1031" s="19" t="str">
        <f>IF([4]道具信息!R1031="","",[4]道具信息!R1031)</f>
        <v/>
      </c>
      <c r="S1031" s="19" t="str">
        <f>IF([4]道具信息!S1031="","",[4]道具信息!S1031)</f>
        <v/>
      </c>
      <c r="T1031" s="19" t="str">
        <f>IF([4]道具信息!T1031="","",[4]道具信息!T1031)</f>
        <v/>
      </c>
      <c r="U1031" s="19" t="str">
        <f>IF([4]道具信息!U1031="","",[4]道具信息!U1031)</f>
        <v/>
      </c>
      <c r="V1031" s="19" t="str">
        <f>IF([4]道具信息!V1031="","",[4]道具信息!V1031)</f>
        <v/>
      </c>
      <c r="W1031" s="19" t="str">
        <f>IF([4]道具信息!W1031="","",[4]道具信息!W1031)</f>
        <v/>
      </c>
      <c r="X1031" s="19" t="str">
        <f>IF([4]道具信息!X1031="","",[4]道具信息!X1031)</f>
        <v/>
      </c>
      <c r="Y1031" s="19" t="str">
        <f>IF([4]道具信息!Y1031="","",[4]道具信息!Y1031)</f>
        <v/>
      </c>
      <c r="Z1031" s="19" t="str">
        <f>IF([4]道具信息!Z1031="","",[4]道具信息!Z1031)</f>
        <v/>
      </c>
    </row>
    <row r="1032" spans="1:26" x14ac:dyDescent="0.15">
      <c r="A1032" s="19" t="str">
        <f>IF([4]道具信息!A1032="","",[4]道具信息!A1032)</f>
        <v/>
      </c>
      <c r="B1032" s="19" t="str">
        <f>IF([4]道具信息!B1032="","",[4]道具信息!B1032)</f>
        <v/>
      </c>
      <c r="C1032" s="19" t="str">
        <f>IF([4]道具信息!C1032="","",[4]道具信息!C1032)</f>
        <v/>
      </c>
      <c r="D1032" s="19" t="str">
        <f>IF([4]道具信息!D1032="","",[4]道具信息!D1032)</f>
        <v/>
      </c>
      <c r="E1032" s="19" t="str">
        <f>IF([4]道具信息!E1032="","",[4]道具信息!E1032)</f>
        <v/>
      </c>
      <c r="F1032" s="19" t="str">
        <f>IF([4]道具信息!F1032="","",[4]道具信息!F1032)</f>
        <v/>
      </c>
      <c r="G1032" s="19" t="str">
        <f>IF([4]道具信息!G1032="","",[4]道具信息!G1032)</f>
        <v/>
      </c>
      <c r="H1032" s="19" t="str">
        <f>IF([4]道具信息!H1032="","",[4]道具信息!H1032)</f>
        <v/>
      </c>
      <c r="I1032" s="19" t="str">
        <f>IF([4]道具信息!I1032="","",[4]道具信息!I1032)</f>
        <v/>
      </c>
      <c r="J1032" s="19" t="str">
        <f>IF([4]道具信息!J1032="","",[4]道具信息!J1032)</f>
        <v/>
      </c>
      <c r="K1032" s="19" t="str">
        <f>IF([4]道具信息!K1032="","",[4]道具信息!K1032)</f>
        <v/>
      </c>
      <c r="L1032" s="19" t="str">
        <f>IF([4]道具信息!L1032="","",[4]道具信息!L1032)</f>
        <v/>
      </c>
      <c r="M1032" s="19" t="str">
        <f>IF([4]道具信息!M1032="","",[4]道具信息!M1032)</f>
        <v/>
      </c>
      <c r="N1032" s="19" t="str">
        <f>IF([4]道具信息!N1032="","",[4]道具信息!N1032)</f>
        <v/>
      </c>
      <c r="O1032" s="19" t="str">
        <f>IF([4]道具信息!O1032="","",[4]道具信息!O1032)</f>
        <v/>
      </c>
      <c r="P1032" s="19" t="str">
        <f>IF([4]道具信息!P1032="","",[4]道具信息!P1032)</f>
        <v/>
      </c>
      <c r="Q1032" s="19" t="str">
        <f>IF([4]道具信息!Q1032="","",[4]道具信息!Q1032)</f>
        <v/>
      </c>
      <c r="R1032" s="19" t="str">
        <f>IF([4]道具信息!R1032="","",[4]道具信息!R1032)</f>
        <v/>
      </c>
      <c r="S1032" s="19" t="str">
        <f>IF([4]道具信息!S1032="","",[4]道具信息!S1032)</f>
        <v/>
      </c>
      <c r="T1032" s="19" t="str">
        <f>IF([4]道具信息!T1032="","",[4]道具信息!T1032)</f>
        <v/>
      </c>
      <c r="U1032" s="19" t="str">
        <f>IF([4]道具信息!U1032="","",[4]道具信息!U1032)</f>
        <v/>
      </c>
      <c r="V1032" s="19" t="str">
        <f>IF([4]道具信息!V1032="","",[4]道具信息!V1032)</f>
        <v/>
      </c>
      <c r="W1032" s="19" t="str">
        <f>IF([4]道具信息!W1032="","",[4]道具信息!W1032)</f>
        <v/>
      </c>
      <c r="X1032" s="19" t="str">
        <f>IF([4]道具信息!X1032="","",[4]道具信息!X1032)</f>
        <v/>
      </c>
      <c r="Y1032" s="19" t="str">
        <f>IF([4]道具信息!Y1032="","",[4]道具信息!Y1032)</f>
        <v/>
      </c>
      <c r="Z1032" s="19" t="str">
        <f>IF([4]道具信息!Z1032="","",[4]道具信息!Z1032)</f>
        <v/>
      </c>
    </row>
    <row r="1033" spans="1:26" x14ac:dyDescent="0.15">
      <c r="A1033" s="19" t="str">
        <f>IF([4]道具信息!A1033="","",[4]道具信息!A1033)</f>
        <v/>
      </c>
      <c r="B1033" s="19" t="str">
        <f>IF([4]道具信息!B1033="","",[4]道具信息!B1033)</f>
        <v/>
      </c>
      <c r="C1033" s="19" t="str">
        <f>IF([4]道具信息!C1033="","",[4]道具信息!C1033)</f>
        <v/>
      </c>
      <c r="D1033" s="19" t="str">
        <f>IF([4]道具信息!D1033="","",[4]道具信息!D1033)</f>
        <v/>
      </c>
      <c r="E1033" s="19" t="str">
        <f>IF([4]道具信息!E1033="","",[4]道具信息!E1033)</f>
        <v/>
      </c>
      <c r="F1033" s="19" t="str">
        <f>IF([4]道具信息!F1033="","",[4]道具信息!F1033)</f>
        <v/>
      </c>
      <c r="G1033" s="19" t="str">
        <f>IF([4]道具信息!G1033="","",[4]道具信息!G1033)</f>
        <v/>
      </c>
      <c r="H1033" s="19" t="str">
        <f>IF([4]道具信息!H1033="","",[4]道具信息!H1033)</f>
        <v/>
      </c>
      <c r="I1033" s="19" t="str">
        <f>IF([4]道具信息!I1033="","",[4]道具信息!I1033)</f>
        <v/>
      </c>
      <c r="J1033" s="19" t="str">
        <f>IF([4]道具信息!J1033="","",[4]道具信息!J1033)</f>
        <v/>
      </c>
      <c r="K1033" s="19" t="str">
        <f>IF([4]道具信息!K1033="","",[4]道具信息!K1033)</f>
        <v/>
      </c>
      <c r="L1033" s="19" t="str">
        <f>IF([4]道具信息!L1033="","",[4]道具信息!L1033)</f>
        <v/>
      </c>
      <c r="M1033" s="19" t="str">
        <f>IF([4]道具信息!M1033="","",[4]道具信息!M1033)</f>
        <v/>
      </c>
      <c r="N1033" s="19" t="str">
        <f>IF([4]道具信息!N1033="","",[4]道具信息!N1033)</f>
        <v/>
      </c>
      <c r="O1033" s="19" t="str">
        <f>IF([4]道具信息!O1033="","",[4]道具信息!O1033)</f>
        <v/>
      </c>
      <c r="P1033" s="19" t="str">
        <f>IF([4]道具信息!P1033="","",[4]道具信息!P1033)</f>
        <v/>
      </c>
      <c r="Q1033" s="19" t="str">
        <f>IF([4]道具信息!Q1033="","",[4]道具信息!Q1033)</f>
        <v/>
      </c>
      <c r="R1033" s="19" t="str">
        <f>IF([4]道具信息!R1033="","",[4]道具信息!R1033)</f>
        <v/>
      </c>
      <c r="S1033" s="19" t="str">
        <f>IF([4]道具信息!S1033="","",[4]道具信息!S1033)</f>
        <v/>
      </c>
      <c r="T1033" s="19" t="str">
        <f>IF([4]道具信息!T1033="","",[4]道具信息!T1033)</f>
        <v/>
      </c>
      <c r="U1033" s="19" t="str">
        <f>IF([4]道具信息!U1033="","",[4]道具信息!U1033)</f>
        <v/>
      </c>
      <c r="V1033" s="19" t="str">
        <f>IF([4]道具信息!V1033="","",[4]道具信息!V1033)</f>
        <v/>
      </c>
      <c r="W1033" s="19" t="str">
        <f>IF([4]道具信息!W1033="","",[4]道具信息!W1033)</f>
        <v/>
      </c>
      <c r="X1033" s="19" t="str">
        <f>IF([4]道具信息!X1033="","",[4]道具信息!X1033)</f>
        <v/>
      </c>
      <c r="Y1033" s="19" t="str">
        <f>IF([4]道具信息!Y1033="","",[4]道具信息!Y1033)</f>
        <v/>
      </c>
      <c r="Z1033" s="19" t="str">
        <f>IF([4]道具信息!Z1033="","",[4]道具信息!Z1033)</f>
        <v/>
      </c>
    </row>
    <row r="1034" spans="1:26" x14ac:dyDescent="0.15">
      <c r="A1034" s="19" t="str">
        <f>IF([4]道具信息!A1034="","",[4]道具信息!A1034)</f>
        <v/>
      </c>
      <c r="B1034" s="19" t="str">
        <f>IF([4]道具信息!B1034="","",[4]道具信息!B1034)</f>
        <v/>
      </c>
      <c r="C1034" s="19" t="str">
        <f>IF([4]道具信息!C1034="","",[4]道具信息!C1034)</f>
        <v/>
      </c>
      <c r="D1034" s="19" t="str">
        <f>IF([4]道具信息!D1034="","",[4]道具信息!D1034)</f>
        <v/>
      </c>
      <c r="E1034" s="19" t="str">
        <f>IF([4]道具信息!E1034="","",[4]道具信息!E1034)</f>
        <v/>
      </c>
      <c r="F1034" s="19" t="str">
        <f>IF([4]道具信息!F1034="","",[4]道具信息!F1034)</f>
        <v/>
      </c>
      <c r="G1034" s="19" t="str">
        <f>IF([4]道具信息!G1034="","",[4]道具信息!G1034)</f>
        <v/>
      </c>
      <c r="H1034" s="19" t="str">
        <f>IF([4]道具信息!H1034="","",[4]道具信息!H1034)</f>
        <v/>
      </c>
      <c r="I1034" s="19" t="str">
        <f>IF([4]道具信息!I1034="","",[4]道具信息!I1034)</f>
        <v/>
      </c>
      <c r="J1034" s="19" t="str">
        <f>IF([4]道具信息!J1034="","",[4]道具信息!J1034)</f>
        <v/>
      </c>
      <c r="K1034" s="19" t="str">
        <f>IF([4]道具信息!K1034="","",[4]道具信息!K1034)</f>
        <v/>
      </c>
      <c r="L1034" s="19" t="str">
        <f>IF([4]道具信息!L1034="","",[4]道具信息!L1034)</f>
        <v/>
      </c>
      <c r="M1034" s="19" t="str">
        <f>IF([4]道具信息!M1034="","",[4]道具信息!M1034)</f>
        <v/>
      </c>
      <c r="N1034" s="19" t="str">
        <f>IF([4]道具信息!N1034="","",[4]道具信息!N1034)</f>
        <v/>
      </c>
      <c r="O1034" s="19" t="str">
        <f>IF([4]道具信息!O1034="","",[4]道具信息!O1034)</f>
        <v/>
      </c>
      <c r="P1034" s="19" t="str">
        <f>IF([4]道具信息!P1034="","",[4]道具信息!P1034)</f>
        <v/>
      </c>
      <c r="Q1034" s="19" t="str">
        <f>IF([4]道具信息!Q1034="","",[4]道具信息!Q1034)</f>
        <v/>
      </c>
      <c r="R1034" s="19" t="str">
        <f>IF([4]道具信息!R1034="","",[4]道具信息!R1034)</f>
        <v/>
      </c>
      <c r="S1034" s="19" t="str">
        <f>IF([4]道具信息!S1034="","",[4]道具信息!S1034)</f>
        <v/>
      </c>
      <c r="T1034" s="19" t="str">
        <f>IF([4]道具信息!T1034="","",[4]道具信息!T1034)</f>
        <v/>
      </c>
      <c r="U1034" s="19" t="str">
        <f>IF([4]道具信息!U1034="","",[4]道具信息!U1034)</f>
        <v/>
      </c>
      <c r="V1034" s="19" t="str">
        <f>IF([4]道具信息!V1034="","",[4]道具信息!V1034)</f>
        <v/>
      </c>
      <c r="W1034" s="19" t="str">
        <f>IF([4]道具信息!W1034="","",[4]道具信息!W1034)</f>
        <v/>
      </c>
      <c r="X1034" s="19" t="str">
        <f>IF([4]道具信息!X1034="","",[4]道具信息!X1034)</f>
        <v/>
      </c>
      <c r="Y1034" s="19" t="str">
        <f>IF([4]道具信息!Y1034="","",[4]道具信息!Y1034)</f>
        <v/>
      </c>
      <c r="Z1034" s="19" t="str">
        <f>IF([4]道具信息!Z1034="","",[4]道具信息!Z1034)</f>
        <v/>
      </c>
    </row>
    <row r="1035" spans="1:26" x14ac:dyDescent="0.15">
      <c r="A1035" s="19" t="str">
        <f>IF([4]道具信息!A1035="","",[4]道具信息!A1035)</f>
        <v/>
      </c>
      <c r="B1035" s="19" t="str">
        <f>IF([4]道具信息!B1035="","",[4]道具信息!B1035)</f>
        <v/>
      </c>
      <c r="C1035" s="19" t="str">
        <f>IF([4]道具信息!C1035="","",[4]道具信息!C1035)</f>
        <v/>
      </c>
      <c r="D1035" s="19" t="str">
        <f>IF([4]道具信息!D1035="","",[4]道具信息!D1035)</f>
        <v/>
      </c>
      <c r="E1035" s="19" t="str">
        <f>IF([4]道具信息!E1035="","",[4]道具信息!E1035)</f>
        <v/>
      </c>
      <c r="F1035" s="19" t="str">
        <f>IF([4]道具信息!F1035="","",[4]道具信息!F1035)</f>
        <v/>
      </c>
      <c r="G1035" s="19" t="str">
        <f>IF([4]道具信息!G1035="","",[4]道具信息!G1035)</f>
        <v/>
      </c>
      <c r="H1035" s="19" t="str">
        <f>IF([4]道具信息!H1035="","",[4]道具信息!H1035)</f>
        <v/>
      </c>
      <c r="I1035" s="19" t="str">
        <f>IF([4]道具信息!I1035="","",[4]道具信息!I1035)</f>
        <v/>
      </c>
      <c r="J1035" s="19" t="str">
        <f>IF([4]道具信息!J1035="","",[4]道具信息!J1035)</f>
        <v/>
      </c>
      <c r="K1035" s="19" t="str">
        <f>IF([4]道具信息!K1035="","",[4]道具信息!K1035)</f>
        <v/>
      </c>
      <c r="L1035" s="19" t="str">
        <f>IF([4]道具信息!L1035="","",[4]道具信息!L1035)</f>
        <v/>
      </c>
      <c r="M1035" s="19" t="str">
        <f>IF([4]道具信息!M1035="","",[4]道具信息!M1035)</f>
        <v/>
      </c>
      <c r="N1035" s="19" t="str">
        <f>IF([4]道具信息!N1035="","",[4]道具信息!N1035)</f>
        <v/>
      </c>
      <c r="O1035" s="19" t="str">
        <f>IF([4]道具信息!O1035="","",[4]道具信息!O1035)</f>
        <v/>
      </c>
      <c r="P1035" s="19" t="str">
        <f>IF([4]道具信息!P1035="","",[4]道具信息!P1035)</f>
        <v/>
      </c>
      <c r="Q1035" s="19" t="str">
        <f>IF([4]道具信息!Q1035="","",[4]道具信息!Q1035)</f>
        <v/>
      </c>
      <c r="R1035" s="19" t="str">
        <f>IF([4]道具信息!R1035="","",[4]道具信息!R1035)</f>
        <v/>
      </c>
      <c r="S1035" s="19" t="str">
        <f>IF([4]道具信息!S1035="","",[4]道具信息!S1035)</f>
        <v/>
      </c>
      <c r="T1035" s="19" t="str">
        <f>IF([4]道具信息!T1035="","",[4]道具信息!T1035)</f>
        <v/>
      </c>
      <c r="U1035" s="19" t="str">
        <f>IF([4]道具信息!U1035="","",[4]道具信息!U1035)</f>
        <v/>
      </c>
      <c r="V1035" s="19" t="str">
        <f>IF([4]道具信息!V1035="","",[4]道具信息!V1035)</f>
        <v/>
      </c>
      <c r="W1035" s="19" t="str">
        <f>IF([4]道具信息!W1035="","",[4]道具信息!W1035)</f>
        <v/>
      </c>
      <c r="X1035" s="19" t="str">
        <f>IF([4]道具信息!X1035="","",[4]道具信息!X1035)</f>
        <v/>
      </c>
      <c r="Y1035" s="19" t="str">
        <f>IF([4]道具信息!Y1035="","",[4]道具信息!Y1035)</f>
        <v/>
      </c>
      <c r="Z1035" s="19" t="str">
        <f>IF([4]道具信息!Z1035="","",[4]道具信息!Z1035)</f>
        <v/>
      </c>
    </row>
    <row r="1036" spans="1:26" x14ac:dyDescent="0.15">
      <c r="A1036" s="19" t="str">
        <f>IF([4]道具信息!A1036="","",[4]道具信息!A1036)</f>
        <v/>
      </c>
      <c r="B1036" s="19" t="str">
        <f>IF([4]道具信息!B1036="","",[4]道具信息!B1036)</f>
        <v/>
      </c>
      <c r="C1036" s="19" t="str">
        <f>IF([4]道具信息!C1036="","",[4]道具信息!C1036)</f>
        <v/>
      </c>
      <c r="D1036" s="19" t="str">
        <f>IF([4]道具信息!D1036="","",[4]道具信息!D1036)</f>
        <v/>
      </c>
      <c r="E1036" s="19" t="str">
        <f>IF([4]道具信息!E1036="","",[4]道具信息!E1036)</f>
        <v/>
      </c>
      <c r="F1036" s="19" t="str">
        <f>IF([4]道具信息!F1036="","",[4]道具信息!F1036)</f>
        <v/>
      </c>
      <c r="G1036" s="19" t="str">
        <f>IF([4]道具信息!G1036="","",[4]道具信息!G1036)</f>
        <v/>
      </c>
      <c r="H1036" s="19" t="str">
        <f>IF([4]道具信息!H1036="","",[4]道具信息!H1036)</f>
        <v/>
      </c>
      <c r="I1036" s="19" t="str">
        <f>IF([4]道具信息!I1036="","",[4]道具信息!I1036)</f>
        <v/>
      </c>
      <c r="J1036" s="19" t="str">
        <f>IF([4]道具信息!J1036="","",[4]道具信息!J1036)</f>
        <v/>
      </c>
      <c r="K1036" s="19" t="str">
        <f>IF([4]道具信息!K1036="","",[4]道具信息!K1036)</f>
        <v/>
      </c>
      <c r="L1036" s="19" t="str">
        <f>IF([4]道具信息!L1036="","",[4]道具信息!L1036)</f>
        <v/>
      </c>
      <c r="M1036" s="19" t="str">
        <f>IF([4]道具信息!M1036="","",[4]道具信息!M1036)</f>
        <v/>
      </c>
      <c r="N1036" s="19" t="str">
        <f>IF([4]道具信息!N1036="","",[4]道具信息!N1036)</f>
        <v/>
      </c>
      <c r="O1036" s="19" t="str">
        <f>IF([4]道具信息!O1036="","",[4]道具信息!O1036)</f>
        <v/>
      </c>
      <c r="P1036" s="19" t="str">
        <f>IF([4]道具信息!P1036="","",[4]道具信息!P1036)</f>
        <v/>
      </c>
      <c r="Q1036" s="19" t="str">
        <f>IF([4]道具信息!Q1036="","",[4]道具信息!Q1036)</f>
        <v/>
      </c>
      <c r="R1036" s="19" t="str">
        <f>IF([4]道具信息!R1036="","",[4]道具信息!R1036)</f>
        <v/>
      </c>
      <c r="S1036" s="19" t="str">
        <f>IF([4]道具信息!S1036="","",[4]道具信息!S1036)</f>
        <v/>
      </c>
      <c r="T1036" s="19" t="str">
        <f>IF([4]道具信息!T1036="","",[4]道具信息!T1036)</f>
        <v/>
      </c>
      <c r="U1036" s="19" t="str">
        <f>IF([4]道具信息!U1036="","",[4]道具信息!U1036)</f>
        <v/>
      </c>
      <c r="V1036" s="19" t="str">
        <f>IF([4]道具信息!V1036="","",[4]道具信息!V1036)</f>
        <v/>
      </c>
      <c r="W1036" s="19" t="str">
        <f>IF([4]道具信息!W1036="","",[4]道具信息!W1036)</f>
        <v/>
      </c>
      <c r="X1036" s="19" t="str">
        <f>IF([4]道具信息!X1036="","",[4]道具信息!X1036)</f>
        <v/>
      </c>
      <c r="Y1036" s="19" t="str">
        <f>IF([4]道具信息!Y1036="","",[4]道具信息!Y1036)</f>
        <v/>
      </c>
      <c r="Z1036" s="19" t="str">
        <f>IF([4]道具信息!Z1036="","",[4]道具信息!Z1036)</f>
        <v/>
      </c>
    </row>
    <row r="1037" spans="1:26" x14ac:dyDescent="0.15">
      <c r="A1037" s="19" t="str">
        <f>IF([4]道具信息!A1037="","",[4]道具信息!A1037)</f>
        <v/>
      </c>
      <c r="B1037" s="19" t="str">
        <f>IF([4]道具信息!B1037="","",[4]道具信息!B1037)</f>
        <v/>
      </c>
      <c r="C1037" s="19" t="str">
        <f>IF([4]道具信息!C1037="","",[4]道具信息!C1037)</f>
        <v/>
      </c>
      <c r="D1037" s="19" t="str">
        <f>IF([4]道具信息!D1037="","",[4]道具信息!D1037)</f>
        <v/>
      </c>
      <c r="E1037" s="19" t="str">
        <f>IF([4]道具信息!E1037="","",[4]道具信息!E1037)</f>
        <v/>
      </c>
      <c r="F1037" s="19" t="str">
        <f>IF([4]道具信息!F1037="","",[4]道具信息!F1037)</f>
        <v/>
      </c>
      <c r="G1037" s="19" t="str">
        <f>IF([4]道具信息!G1037="","",[4]道具信息!G1037)</f>
        <v/>
      </c>
      <c r="H1037" s="19" t="str">
        <f>IF([4]道具信息!H1037="","",[4]道具信息!H1037)</f>
        <v/>
      </c>
      <c r="I1037" s="19" t="str">
        <f>IF([4]道具信息!I1037="","",[4]道具信息!I1037)</f>
        <v/>
      </c>
      <c r="J1037" s="19" t="str">
        <f>IF([4]道具信息!J1037="","",[4]道具信息!J1037)</f>
        <v/>
      </c>
      <c r="K1037" s="19" t="str">
        <f>IF([4]道具信息!K1037="","",[4]道具信息!K1037)</f>
        <v/>
      </c>
      <c r="L1037" s="19" t="str">
        <f>IF([4]道具信息!L1037="","",[4]道具信息!L1037)</f>
        <v/>
      </c>
      <c r="M1037" s="19" t="str">
        <f>IF([4]道具信息!M1037="","",[4]道具信息!M1037)</f>
        <v/>
      </c>
      <c r="N1037" s="19" t="str">
        <f>IF([4]道具信息!N1037="","",[4]道具信息!N1037)</f>
        <v/>
      </c>
      <c r="O1037" s="19" t="str">
        <f>IF([4]道具信息!O1037="","",[4]道具信息!O1037)</f>
        <v/>
      </c>
      <c r="P1037" s="19" t="str">
        <f>IF([4]道具信息!P1037="","",[4]道具信息!P1037)</f>
        <v/>
      </c>
      <c r="Q1037" s="19" t="str">
        <f>IF([4]道具信息!Q1037="","",[4]道具信息!Q1037)</f>
        <v/>
      </c>
      <c r="R1037" s="19" t="str">
        <f>IF([4]道具信息!R1037="","",[4]道具信息!R1037)</f>
        <v/>
      </c>
      <c r="S1037" s="19" t="str">
        <f>IF([4]道具信息!S1037="","",[4]道具信息!S1037)</f>
        <v/>
      </c>
      <c r="T1037" s="19" t="str">
        <f>IF([4]道具信息!T1037="","",[4]道具信息!T1037)</f>
        <v/>
      </c>
      <c r="U1037" s="19" t="str">
        <f>IF([4]道具信息!U1037="","",[4]道具信息!U1037)</f>
        <v/>
      </c>
      <c r="V1037" s="19" t="str">
        <f>IF([4]道具信息!V1037="","",[4]道具信息!V1037)</f>
        <v/>
      </c>
      <c r="W1037" s="19" t="str">
        <f>IF([4]道具信息!W1037="","",[4]道具信息!W1037)</f>
        <v/>
      </c>
      <c r="X1037" s="19" t="str">
        <f>IF([4]道具信息!X1037="","",[4]道具信息!X1037)</f>
        <v/>
      </c>
      <c r="Y1037" s="19" t="str">
        <f>IF([4]道具信息!Y1037="","",[4]道具信息!Y1037)</f>
        <v/>
      </c>
      <c r="Z1037" s="19" t="str">
        <f>IF([4]道具信息!Z1037="","",[4]道具信息!Z1037)</f>
        <v/>
      </c>
    </row>
    <row r="1038" spans="1:26" x14ac:dyDescent="0.15">
      <c r="A1038" s="19" t="str">
        <f>IF([4]道具信息!A1038="","",[4]道具信息!A1038)</f>
        <v/>
      </c>
      <c r="B1038" s="19" t="str">
        <f>IF([4]道具信息!B1038="","",[4]道具信息!B1038)</f>
        <v/>
      </c>
      <c r="C1038" s="19" t="str">
        <f>IF([4]道具信息!C1038="","",[4]道具信息!C1038)</f>
        <v/>
      </c>
      <c r="D1038" s="19" t="str">
        <f>IF([4]道具信息!D1038="","",[4]道具信息!D1038)</f>
        <v/>
      </c>
      <c r="E1038" s="19" t="str">
        <f>IF([4]道具信息!E1038="","",[4]道具信息!E1038)</f>
        <v/>
      </c>
      <c r="F1038" s="19" t="str">
        <f>IF([4]道具信息!F1038="","",[4]道具信息!F1038)</f>
        <v/>
      </c>
      <c r="G1038" s="19" t="str">
        <f>IF([4]道具信息!G1038="","",[4]道具信息!G1038)</f>
        <v/>
      </c>
      <c r="H1038" s="19" t="str">
        <f>IF([4]道具信息!H1038="","",[4]道具信息!H1038)</f>
        <v/>
      </c>
      <c r="I1038" s="19" t="str">
        <f>IF([4]道具信息!I1038="","",[4]道具信息!I1038)</f>
        <v/>
      </c>
      <c r="J1038" s="19" t="str">
        <f>IF([4]道具信息!J1038="","",[4]道具信息!J1038)</f>
        <v/>
      </c>
      <c r="K1038" s="19" t="str">
        <f>IF([4]道具信息!K1038="","",[4]道具信息!K1038)</f>
        <v/>
      </c>
      <c r="L1038" s="19" t="str">
        <f>IF([4]道具信息!L1038="","",[4]道具信息!L1038)</f>
        <v/>
      </c>
      <c r="M1038" s="19" t="str">
        <f>IF([4]道具信息!M1038="","",[4]道具信息!M1038)</f>
        <v/>
      </c>
      <c r="N1038" s="19" t="str">
        <f>IF([4]道具信息!N1038="","",[4]道具信息!N1038)</f>
        <v/>
      </c>
      <c r="O1038" s="19" t="str">
        <f>IF([4]道具信息!O1038="","",[4]道具信息!O1038)</f>
        <v/>
      </c>
      <c r="P1038" s="19" t="str">
        <f>IF([4]道具信息!P1038="","",[4]道具信息!P1038)</f>
        <v/>
      </c>
      <c r="Q1038" s="19" t="str">
        <f>IF([4]道具信息!Q1038="","",[4]道具信息!Q1038)</f>
        <v/>
      </c>
      <c r="R1038" s="19" t="str">
        <f>IF([4]道具信息!R1038="","",[4]道具信息!R1038)</f>
        <v/>
      </c>
      <c r="S1038" s="19" t="str">
        <f>IF([4]道具信息!S1038="","",[4]道具信息!S1038)</f>
        <v/>
      </c>
      <c r="T1038" s="19" t="str">
        <f>IF([4]道具信息!T1038="","",[4]道具信息!T1038)</f>
        <v/>
      </c>
      <c r="U1038" s="19" t="str">
        <f>IF([4]道具信息!U1038="","",[4]道具信息!U1038)</f>
        <v/>
      </c>
      <c r="V1038" s="19" t="str">
        <f>IF([4]道具信息!V1038="","",[4]道具信息!V1038)</f>
        <v/>
      </c>
      <c r="W1038" s="19" t="str">
        <f>IF([4]道具信息!W1038="","",[4]道具信息!W1038)</f>
        <v/>
      </c>
      <c r="X1038" s="19" t="str">
        <f>IF([4]道具信息!X1038="","",[4]道具信息!X1038)</f>
        <v/>
      </c>
      <c r="Y1038" s="19" t="str">
        <f>IF([4]道具信息!Y1038="","",[4]道具信息!Y1038)</f>
        <v/>
      </c>
      <c r="Z1038" s="19" t="str">
        <f>IF([4]道具信息!Z1038="","",[4]道具信息!Z1038)</f>
        <v/>
      </c>
    </row>
    <row r="1039" spans="1:26" x14ac:dyDescent="0.15">
      <c r="A1039" s="19" t="str">
        <f>IF([4]道具信息!A1039="","",[4]道具信息!A1039)</f>
        <v/>
      </c>
      <c r="B1039" s="19" t="str">
        <f>IF([4]道具信息!B1039="","",[4]道具信息!B1039)</f>
        <v/>
      </c>
      <c r="C1039" s="19" t="str">
        <f>IF([4]道具信息!C1039="","",[4]道具信息!C1039)</f>
        <v/>
      </c>
      <c r="D1039" s="19" t="str">
        <f>IF([4]道具信息!D1039="","",[4]道具信息!D1039)</f>
        <v/>
      </c>
      <c r="E1039" s="19" t="str">
        <f>IF([4]道具信息!E1039="","",[4]道具信息!E1039)</f>
        <v/>
      </c>
      <c r="F1039" s="19" t="str">
        <f>IF([4]道具信息!F1039="","",[4]道具信息!F1039)</f>
        <v/>
      </c>
      <c r="G1039" s="19" t="str">
        <f>IF([4]道具信息!G1039="","",[4]道具信息!G1039)</f>
        <v/>
      </c>
      <c r="H1039" s="19" t="str">
        <f>IF([4]道具信息!H1039="","",[4]道具信息!H1039)</f>
        <v/>
      </c>
      <c r="I1039" s="19" t="str">
        <f>IF([4]道具信息!I1039="","",[4]道具信息!I1039)</f>
        <v/>
      </c>
      <c r="J1039" s="19" t="str">
        <f>IF([4]道具信息!J1039="","",[4]道具信息!J1039)</f>
        <v/>
      </c>
      <c r="K1039" s="19" t="str">
        <f>IF([4]道具信息!K1039="","",[4]道具信息!K1039)</f>
        <v/>
      </c>
      <c r="L1039" s="19" t="str">
        <f>IF([4]道具信息!L1039="","",[4]道具信息!L1039)</f>
        <v/>
      </c>
      <c r="M1039" s="19" t="str">
        <f>IF([4]道具信息!M1039="","",[4]道具信息!M1039)</f>
        <v/>
      </c>
      <c r="N1039" s="19" t="str">
        <f>IF([4]道具信息!N1039="","",[4]道具信息!N1039)</f>
        <v/>
      </c>
      <c r="O1039" s="19" t="str">
        <f>IF([4]道具信息!O1039="","",[4]道具信息!O1039)</f>
        <v/>
      </c>
      <c r="P1039" s="19" t="str">
        <f>IF([4]道具信息!P1039="","",[4]道具信息!P1039)</f>
        <v/>
      </c>
      <c r="Q1039" s="19" t="str">
        <f>IF([4]道具信息!Q1039="","",[4]道具信息!Q1039)</f>
        <v/>
      </c>
      <c r="R1039" s="19" t="str">
        <f>IF([4]道具信息!R1039="","",[4]道具信息!R1039)</f>
        <v/>
      </c>
      <c r="S1039" s="19" t="str">
        <f>IF([4]道具信息!S1039="","",[4]道具信息!S1039)</f>
        <v/>
      </c>
      <c r="T1039" s="19" t="str">
        <f>IF([4]道具信息!T1039="","",[4]道具信息!T1039)</f>
        <v/>
      </c>
      <c r="U1039" s="19" t="str">
        <f>IF([4]道具信息!U1039="","",[4]道具信息!U1039)</f>
        <v/>
      </c>
      <c r="V1039" s="19" t="str">
        <f>IF([4]道具信息!V1039="","",[4]道具信息!V1039)</f>
        <v/>
      </c>
      <c r="W1039" s="19" t="str">
        <f>IF([4]道具信息!W1039="","",[4]道具信息!W1039)</f>
        <v/>
      </c>
      <c r="X1039" s="19" t="str">
        <f>IF([4]道具信息!X1039="","",[4]道具信息!X1039)</f>
        <v/>
      </c>
      <c r="Y1039" s="19" t="str">
        <f>IF([4]道具信息!Y1039="","",[4]道具信息!Y1039)</f>
        <v/>
      </c>
      <c r="Z1039" s="19" t="str">
        <f>IF([4]道具信息!Z1039="","",[4]道具信息!Z1039)</f>
        <v/>
      </c>
    </row>
    <row r="1040" spans="1:26" x14ac:dyDescent="0.15">
      <c r="A1040" s="19" t="str">
        <f>IF([4]道具信息!A1040="","",[4]道具信息!A1040)</f>
        <v/>
      </c>
      <c r="B1040" s="19" t="str">
        <f>IF([4]道具信息!B1040="","",[4]道具信息!B1040)</f>
        <v/>
      </c>
      <c r="C1040" s="19" t="str">
        <f>IF([4]道具信息!C1040="","",[4]道具信息!C1040)</f>
        <v/>
      </c>
      <c r="D1040" s="19" t="str">
        <f>IF([4]道具信息!D1040="","",[4]道具信息!D1040)</f>
        <v/>
      </c>
      <c r="E1040" s="19" t="str">
        <f>IF([4]道具信息!E1040="","",[4]道具信息!E1040)</f>
        <v/>
      </c>
      <c r="F1040" s="19" t="str">
        <f>IF([4]道具信息!F1040="","",[4]道具信息!F1040)</f>
        <v/>
      </c>
      <c r="G1040" s="19" t="str">
        <f>IF([4]道具信息!G1040="","",[4]道具信息!G1040)</f>
        <v/>
      </c>
      <c r="H1040" s="19" t="str">
        <f>IF([4]道具信息!H1040="","",[4]道具信息!H1040)</f>
        <v/>
      </c>
      <c r="I1040" s="19" t="str">
        <f>IF([4]道具信息!I1040="","",[4]道具信息!I1040)</f>
        <v/>
      </c>
      <c r="J1040" s="19" t="str">
        <f>IF([4]道具信息!J1040="","",[4]道具信息!J1040)</f>
        <v/>
      </c>
      <c r="K1040" s="19" t="str">
        <f>IF([4]道具信息!K1040="","",[4]道具信息!K1040)</f>
        <v/>
      </c>
      <c r="L1040" s="19" t="str">
        <f>IF([4]道具信息!L1040="","",[4]道具信息!L1040)</f>
        <v/>
      </c>
      <c r="M1040" s="19" t="str">
        <f>IF([4]道具信息!M1040="","",[4]道具信息!M1040)</f>
        <v/>
      </c>
      <c r="N1040" s="19" t="str">
        <f>IF([4]道具信息!N1040="","",[4]道具信息!N1040)</f>
        <v/>
      </c>
      <c r="O1040" s="19" t="str">
        <f>IF([4]道具信息!O1040="","",[4]道具信息!O1040)</f>
        <v/>
      </c>
      <c r="P1040" s="19" t="str">
        <f>IF([4]道具信息!P1040="","",[4]道具信息!P1040)</f>
        <v/>
      </c>
      <c r="Q1040" s="19" t="str">
        <f>IF([4]道具信息!Q1040="","",[4]道具信息!Q1040)</f>
        <v/>
      </c>
      <c r="R1040" s="19" t="str">
        <f>IF([4]道具信息!R1040="","",[4]道具信息!R1040)</f>
        <v/>
      </c>
      <c r="S1040" s="19" t="str">
        <f>IF([4]道具信息!S1040="","",[4]道具信息!S1040)</f>
        <v/>
      </c>
      <c r="T1040" s="19" t="str">
        <f>IF([4]道具信息!T1040="","",[4]道具信息!T1040)</f>
        <v/>
      </c>
      <c r="U1040" s="19" t="str">
        <f>IF([4]道具信息!U1040="","",[4]道具信息!U1040)</f>
        <v/>
      </c>
      <c r="V1040" s="19" t="str">
        <f>IF([4]道具信息!V1040="","",[4]道具信息!V1040)</f>
        <v/>
      </c>
      <c r="W1040" s="19" t="str">
        <f>IF([4]道具信息!W1040="","",[4]道具信息!W1040)</f>
        <v/>
      </c>
      <c r="X1040" s="19" t="str">
        <f>IF([4]道具信息!X1040="","",[4]道具信息!X1040)</f>
        <v/>
      </c>
      <c r="Y1040" s="19" t="str">
        <f>IF([4]道具信息!Y1040="","",[4]道具信息!Y1040)</f>
        <v/>
      </c>
      <c r="Z1040" s="19" t="str">
        <f>IF([4]道具信息!Z1040="","",[4]道具信息!Z1040)</f>
        <v/>
      </c>
    </row>
    <row r="1041" spans="1:26" x14ac:dyDescent="0.15">
      <c r="A1041" s="19" t="str">
        <f>IF([4]道具信息!A1041="","",[4]道具信息!A1041)</f>
        <v/>
      </c>
      <c r="B1041" s="19" t="str">
        <f>IF([4]道具信息!B1041="","",[4]道具信息!B1041)</f>
        <v/>
      </c>
      <c r="C1041" s="19" t="str">
        <f>IF([4]道具信息!C1041="","",[4]道具信息!C1041)</f>
        <v/>
      </c>
      <c r="D1041" s="19" t="str">
        <f>IF([4]道具信息!D1041="","",[4]道具信息!D1041)</f>
        <v/>
      </c>
      <c r="E1041" s="19" t="str">
        <f>IF([4]道具信息!E1041="","",[4]道具信息!E1041)</f>
        <v/>
      </c>
      <c r="F1041" s="19" t="str">
        <f>IF([4]道具信息!F1041="","",[4]道具信息!F1041)</f>
        <v/>
      </c>
      <c r="G1041" s="19" t="str">
        <f>IF([4]道具信息!G1041="","",[4]道具信息!G1041)</f>
        <v/>
      </c>
      <c r="H1041" s="19" t="str">
        <f>IF([4]道具信息!H1041="","",[4]道具信息!H1041)</f>
        <v/>
      </c>
      <c r="I1041" s="19" t="str">
        <f>IF([4]道具信息!I1041="","",[4]道具信息!I1041)</f>
        <v/>
      </c>
      <c r="J1041" s="19" t="str">
        <f>IF([4]道具信息!J1041="","",[4]道具信息!J1041)</f>
        <v/>
      </c>
      <c r="K1041" s="19" t="str">
        <f>IF([4]道具信息!K1041="","",[4]道具信息!K1041)</f>
        <v/>
      </c>
      <c r="L1041" s="19" t="str">
        <f>IF([4]道具信息!L1041="","",[4]道具信息!L1041)</f>
        <v/>
      </c>
      <c r="M1041" s="19" t="str">
        <f>IF([4]道具信息!M1041="","",[4]道具信息!M1041)</f>
        <v/>
      </c>
      <c r="N1041" s="19" t="str">
        <f>IF([4]道具信息!N1041="","",[4]道具信息!N1041)</f>
        <v/>
      </c>
      <c r="O1041" s="19" t="str">
        <f>IF([4]道具信息!O1041="","",[4]道具信息!O1041)</f>
        <v/>
      </c>
      <c r="P1041" s="19" t="str">
        <f>IF([4]道具信息!P1041="","",[4]道具信息!P1041)</f>
        <v/>
      </c>
      <c r="Q1041" s="19" t="str">
        <f>IF([4]道具信息!Q1041="","",[4]道具信息!Q1041)</f>
        <v/>
      </c>
      <c r="R1041" s="19" t="str">
        <f>IF([4]道具信息!R1041="","",[4]道具信息!R1041)</f>
        <v/>
      </c>
      <c r="S1041" s="19" t="str">
        <f>IF([4]道具信息!S1041="","",[4]道具信息!S1041)</f>
        <v/>
      </c>
      <c r="T1041" s="19" t="str">
        <f>IF([4]道具信息!T1041="","",[4]道具信息!T1041)</f>
        <v/>
      </c>
      <c r="U1041" s="19" t="str">
        <f>IF([4]道具信息!U1041="","",[4]道具信息!U1041)</f>
        <v/>
      </c>
      <c r="V1041" s="19" t="str">
        <f>IF([4]道具信息!V1041="","",[4]道具信息!V1041)</f>
        <v/>
      </c>
      <c r="W1041" s="19" t="str">
        <f>IF([4]道具信息!W1041="","",[4]道具信息!W1041)</f>
        <v/>
      </c>
      <c r="X1041" s="19" t="str">
        <f>IF([4]道具信息!X1041="","",[4]道具信息!X1041)</f>
        <v/>
      </c>
      <c r="Y1041" s="19" t="str">
        <f>IF([4]道具信息!Y1041="","",[4]道具信息!Y1041)</f>
        <v/>
      </c>
      <c r="Z1041" s="19" t="str">
        <f>IF([4]道具信息!Z1041="","",[4]道具信息!Z1041)</f>
        <v/>
      </c>
    </row>
    <row r="1042" spans="1:26" x14ac:dyDescent="0.15">
      <c r="A1042" s="19" t="str">
        <f>IF([4]道具信息!A1042="","",[4]道具信息!A1042)</f>
        <v/>
      </c>
      <c r="B1042" s="19" t="str">
        <f>IF([4]道具信息!B1042="","",[4]道具信息!B1042)</f>
        <v/>
      </c>
      <c r="C1042" s="19" t="str">
        <f>IF([4]道具信息!C1042="","",[4]道具信息!C1042)</f>
        <v/>
      </c>
      <c r="D1042" s="19" t="str">
        <f>IF([4]道具信息!D1042="","",[4]道具信息!D1042)</f>
        <v/>
      </c>
      <c r="E1042" s="19" t="str">
        <f>IF([4]道具信息!E1042="","",[4]道具信息!E1042)</f>
        <v/>
      </c>
      <c r="F1042" s="19" t="str">
        <f>IF([4]道具信息!F1042="","",[4]道具信息!F1042)</f>
        <v/>
      </c>
      <c r="G1042" s="19" t="str">
        <f>IF([4]道具信息!G1042="","",[4]道具信息!G1042)</f>
        <v/>
      </c>
      <c r="H1042" s="19" t="str">
        <f>IF([4]道具信息!H1042="","",[4]道具信息!H1042)</f>
        <v/>
      </c>
      <c r="I1042" s="19" t="str">
        <f>IF([4]道具信息!I1042="","",[4]道具信息!I1042)</f>
        <v/>
      </c>
      <c r="J1042" s="19" t="str">
        <f>IF([4]道具信息!J1042="","",[4]道具信息!J1042)</f>
        <v/>
      </c>
      <c r="K1042" s="19" t="str">
        <f>IF([4]道具信息!K1042="","",[4]道具信息!K1042)</f>
        <v/>
      </c>
      <c r="L1042" s="19" t="str">
        <f>IF([4]道具信息!L1042="","",[4]道具信息!L1042)</f>
        <v/>
      </c>
      <c r="M1042" s="19" t="str">
        <f>IF([4]道具信息!M1042="","",[4]道具信息!M1042)</f>
        <v/>
      </c>
      <c r="N1042" s="19" t="str">
        <f>IF([4]道具信息!N1042="","",[4]道具信息!N1042)</f>
        <v/>
      </c>
      <c r="O1042" s="19" t="str">
        <f>IF([4]道具信息!O1042="","",[4]道具信息!O1042)</f>
        <v/>
      </c>
      <c r="P1042" s="19" t="str">
        <f>IF([4]道具信息!P1042="","",[4]道具信息!P1042)</f>
        <v/>
      </c>
      <c r="Q1042" s="19" t="str">
        <f>IF([4]道具信息!Q1042="","",[4]道具信息!Q1042)</f>
        <v/>
      </c>
      <c r="R1042" s="19" t="str">
        <f>IF([4]道具信息!R1042="","",[4]道具信息!R1042)</f>
        <v/>
      </c>
      <c r="S1042" s="19" t="str">
        <f>IF([4]道具信息!S1042="","",[4]道具信息!S1042)</f>
        <v/>
      </c>
      <c r="T1042" s="19" t="str">
        <f>IF([4]道具信息!T1042="","",[4]道具信息!T1042)</f>
        <v/>
      </c>
      <c r="U1042" s="19" t="str">
        <f>IF([4]道具信息!U1042="","",[4]道具信息!U1042)</f>
        <v/>
      </c>
      <c r="V1042" s="19" t="str">
        <f>IF([4]道具信息!V1042="","",[4]道具信息!V1042)</f>
        <v/>
      </c>
      <c r="W1042" s="19" t="str">
        <f>IF([4]道具信息!W1042="","",[4]道具信息!W1042)</f>
        <v/>
      </c>
      <c r="X1042" s="19" t="str">
        <f>IF([4]道具信息!X1042="","",[4]道具信息!X1042)</f>
        <v/>
      </c>
      <c r="Y1042" s="19" t="str">
        <f>IF([4]道具信息!Y1042="","",[4]道具信息!Y1042)</f>
        <v/>
      </c>
      <c r="Z1042" s="19" t="str">
        <f>IF([4]道具信息!Z1042="","",[4]道具信息!Z1042)</f>
        <v/>
      </c>
    </row>
    <row r="1043" spans="1:26" x14ac:dyDescent="0.15">
      <c r="A1043" s="19" t="str">
        <f>IF([4]道具信息!A1043="","",[4]道具信息!A1043)</f>
        <v/>
      </c>
      <c r="B1043" s="19" t="str">
        <f>IF([4]道具信息!B1043="","",[4]道具信息!B1043)</f>
        <v/>
      </c>
      <c r="C1043" s="19" t="str">
        <f>IF([4]道具信息!C1043="","",[4]道具信息!C1043)</f>
        <v/>
      </c>
      <c r="D1043" s="19" t="str">
        <f>IF([4]道具信息!D1043="","",[4]道具信息!D1043)</f>
        <v/>
      </c>
      <c r="E1043" s="19" t="str">
        <f>IF([4]道具信息!E1043="","",[4]道具信息!E1043)</f>
        <v/>
      </c>
      <c r="F1043" s="19" t="str">
        <f>IF([4]道具信息!F1043="","",[4]道具信息!F1043)</f>
        <v/>
      </c>
      <c r="G1043" s="19" t="str">
        <f>IF([4]道具信息!G1043="","",[4]道具信息!G1043)</f>
        <v/>
      </c>
      <c r="H1043" s="19" t="str">
        <f>IF([4]道具信息!H1043="","",[4]道具信息!H1043)</f>
        <v/>
      </c>
      <c r="I1043" s="19" t="str">
        <f>IF([4]道具信息!I1043="","",[4]道具信息!I1043)</f>
        <v/>
      </c>
      <c r="J1043" s="19" t="str">
        <f>IF([4]道具信息!J1043="","",[4]道具信息!J1043)</f>
        <v/>
      </c>
      <c r="K1043" s="19" t="str">
        <f>IF([4]道具信息!K1043="","",[4]道具信息!K1043)</f>
        <v/>
      </c>
      <c r="L1043" s="19" t="str">
        <f>IF([4]道具信息!L1043="","",[4]道具信息!L1043)</f>
        <v/>
      </c>
      <c r="M1043" s="19" t="str">
        <f>IF([4]道具信息!M1043="","",[4]道具信息!M1043)</f>
        <v/>
      </c>
      <c r="N1043" s="19" t="str">
        <f>IF([4]道具信息!N1043="","",[4]道具信息!N1043)</f>
        <v/>
      </c>
      <c r="O1043" s="19" t="str">
        <f>IF([4]道具信息!O1043="","",[4]道具信息!O1043)</f>
        <v/>
      </c>
      <c r="P1043" s="19" t="str">
        <f>IF([4]道具信息!P1043="","",[4]道具信息!P1043)</f>
        <v/>
      </c>
      <c r="Q1043" s="19" t="str">
        <f>IF([4]道具信息!Q1043="","",[4]道具信息!Q1043)</f>
        <v/>
      </c>
      <c r="R1043" s="19" t="str">
        <f>IF([4]道具信息!R1043="","",[4]道具信息!R1043)</f>
        <v/>
      </c>
      <c r="S1043" s="19" t="str">
        <f>IF([4]道具信息!S1043="","",[4]道具信息!S1043)</f>
        <v/>
      </c>
      <c r="T1043" s="19" t="str">
        <f>IF([4]道具信息!T1043="","",[4]道具信息!T1043)</f>
        <v/>
      </c>
      <c r="U1043" s="19" t="str">
        <f>IF([4]道具信息!U1043="","",[4]道具信息!U1043)</f>
        <v/>
      </c>
      <c r="V1043" s="19" t="str">
        <f>IF([4]道具信息!V1043="","",[4]道具信息!V1043)</f>
        <v/>
      </c>
      <c r="W1043" s="19" t="str">
        <f>IF([4]道具信息!W1043="","",[4]道具信息!W1043)</f>
        <v/>
      </c>
      <c r="X1043" s="19" t="str">
        <f>IF([4]道具信息!X1043="","",[4]道具信息!X1043)</f>
        <v/>
      </c>
      <c r="Y1043" s="19" t="str">
        <f>IF([4]道具信息!Y1043="","",[4]道具信息!Y1043)</f>
        <v/>
      </c>
      <c r="Z1043" s="19" t="str">
        <f>IF([4]道具信息!Z1043="","",[4]道具信息!Z1043)</f>
        <v/>
      </c>
    </row>
    <row r="1044" spans="1:26" x14ac:dyDescent="0.15">
      <c r="A1044" s="19" t="str">
        <f>IF([4]道具信息!A1044="","",[4]道具信息!A1044)</f>
        <v/>
      </c>
      <c r="B1044" s="19" t="str">
        <f>IF([4]道具信息!B1044="","",[4]道具信息!B1044)</f>
        <v/>
      </c>
      <c r="C1044" s="19" t="str">
        <f>IF([4]道具信息!C1044="","",[4]道具信息!C1044)</f>
        <v/>
      </c>
      <c r="D1044" s="19" t="str">
        <f>IF([4]道具信息!D1044="","",[4]道具信息!D1044)</f>
        <v/>
      </c>
      <c r="E1044" s="19" t="str">
        <f>IF([4]道具信息!E1044="","",[4]道具信息!E1044)</f>
        <v/>
      </c>
      <c r="F1044" s="19" t="str">
        <f>IF([4]道具信息!F1044="","",[4]道具信息!F1044)</f>
        <v/>
      </c>
      <c r="G1044" s="19" t="str">
        <f>IF([4]道具信息!G1044="","",[4]道具信息!G1044)</f>
        <v/>
      </c>
      <c r="H1044" s="19" t="str">
        <f>IF([4]道具信息!H1044="","",[4]道具信息!H1044)</f>
        <v/>
      </c>
      <c r="I1044" s="19" t="str">
        <f>IF([4]道具信息!I1044="","",[4]道具信息!I1044)</f>
        <v/>
      </c>
      <c r="J1044" s="19" t="str">
        <f>IF([4]道具信息!J1044="","",[4]道具信息!J1044)</f>
        <v/>
      </c>
      <c r="K1044" s="19" t="str">
        <f>IF([4]道具信息!K1044="","",[4]道具信息!K1044)</f>
        <v/>
      </c>
      <c r="L1044" s="19" t="str">
        <f>IF([4]道具信息!L1044="","",[4]道具信息!L1044)</f>
        <v/>
      </c>
      <c r="M1044" s="19" t="str">
        <f>IF([4]道具信息!M1044="","",[4]道具信息!M1044)</f>
        <v/>
      </c>
      <c r="N1044" s="19" t="str">
        <f>IF([4]道具信息!N1044="","",[4]道具信息!N1044)</f>
        <v/>
      </c>
      <c r="O1044" s="19" t="str">
        <f>IF([4]道具信息!O1044="","",[4]道具信息!O1044)</f>
        <v/>
      </c>
      <c r="P1044" s="19" t="str">
        <f>IF([4]道具信息!P1044="","",[4]道具信息!P1044)</f>
        <v/>
      </c>
      <c r="Q1044" s="19" t="str">
        <f>IF([4]道具信息!Q1044="","",[4]道具信息!Q1044)</f>
        <v/>
      </c>
      <c r="R1044" s="19" t="str">
        <f>IF([4]道具信息!R1044="","",[4]道具信息!R1044)</f>
        <v/>
      </c>
      <c r="S1044" s="19" t="str">
        <f>IF([4]道具信息!S1044="","",[4]道具信息!S1044)</f>
        <v/>
      </c>
      <c r="T1044" s="19" t="str">
        <f>IF([4]道具信息!T1044="","",[4]道具信息!T1044)</f>
        <v/>
      </c>
      <c r="U1044" s="19" t="str">
        <f>IF([4]道具信息!U1044="","",[4]道具信息!U1044)</f>
        <v/>
      </c>
      <c r="V1044" s="19" t="str">
        <f>IF([4]道具信息!V1044="","",[4]道具信息!V1044)</f>
        <v/>
      </c>
      <c r="W1044" s="19" t="str">
        <f>IF([4]道具信息!W1044="","",[4]道具信息!W1044)</f>
        <v/>
      </c>
      <c r="X1044" s="19" t="str">
        <f>IF([4]道具信息!X1044="","",[4]道具信息!X1044)</f>
        <v/>
      </c>
      <c r="Y1044" s="19" t="str">
        <f>IF([4]道具信息!Y1044="","",[4]道具信息!Y1044)</f>
        <v/>
      </c>
      <c r="Z1044" s="19" t="str">
        <f>IF([4]道具信息!Z1044="","",[4]道具信息!Z1044)</f>
        <v/>
      </c>
    </row>
    <row r="1045" spans="1:26" x14ac:dyDescent="0.15">
      <c r="A1045" s="19" t="str">
        <f>IF([4]道具信息!A1045="","",[4]道具信息!A1045)</f>
        <v/>
      </c>
      <c r="B1045" s="19" t="str">
        <f>IF([4]道具信息!B1045="","",[4]道具信息!B1045)</f>
        <v/>
      </c>
      <c r="C1045" s="19" t="str">
        <f>IF([4]道具信息!C1045="","",[4]道具信息!C1045)</f>
        <v/>
      </c>
      <c r="D1045" s="19" t="str">
        <f>IF([4]道具信息!D1045="","",[4]道具信息!D1045)</f>
        <v/>
      </c>
      <c r="E1045" s="19" t="str">
        <f>IF([4]道具信息!E1045="","",[4]道具信息!E1045)</f>
        <v/>
      </c>
      <c r="F1045" s="19" t="str">
        <f>IF([4]道具信息!F1045="","",[4]道具信息!F1045)</f>
        <v/>
      </c>
      <c r="G1045" s="19" t="str">
        <f>IF([4]道具信息!G1045="","",[4]道具信息!G1045)</f>
        <v/>
      </c>
      <c r="H1045" s="19" t="str">
        <f>IF([4]道具信息!H1045="","",[4]道具信息!H1045)</f>
        <v/>
      </c>
      <c r="I1045" s="19" t="str">
        <f>IF([4]道具信息!I1045="","",[4]道具信息!I1045)</f>
        <v/>
      </c>
      <c r="J1045" s="19" t="str">
        <f>IF([4]道具信息!J1045="","",[4]道具信息!J1045)</f>
        <v/>
      </c>
      <c r="K1045" s="19" t="str">
        <f>IF([4]道具信息!K1045="","",[4]道具信息!K1045)</f>
        <v/>
      </c>
      <c r="L1045" s="19" t="str">
        <f>IF([4]道具信息!L1045="","",[4]道具信息!L1045)</f>
        <v/>
      </c>
      <c r="M1045" s="19" t="str">
        <f>IF([4]道具信息!M1045="","",[4]道具信息!M1045)</f>
        <v/>
      </c>
      <c r="N1045" s="19" t="str">
        <f>IF([4]道具信息!N1045="","",[4]道具信息!N1045)</f>
        <v/>
      </c>
      <c r="O1045" s="19" t="str">
        <f>IF([4]道具信息!O1045="","",[4]道具信息!O1045)</f>
        <v/>
      </c>
      <c r="P1045" s="19" t="str">
        <f>IF([4]道具信息!P1045="","",[4]道具信息!P1045)</f>
        <v/>
      </c>
      <c r="Q1045" s="19" t="str">
        <f>IF([4]道具信息!Q1045="","",[4]道具信息!Q1045)</f>
        <v/>
      </c>
      <c r="R1045" s="19" t="str">
        <f>IF([4]道具信息!R1045="","",[4]道具信息!R1045)</f>
        <v/>
      </c>
      <c r="S1045" s="19" t="str">
        <f>IF([4]道具信息!S1045="","",[4]道具信息!S1045)</f>
        <v/>
      </c>
      <c r="T1045" s="19" t="str">
        <f>IF([4]道具信息!T1045="","",[4]道具信息!T1045)</f>
        <v/>
      </c>
      <c r="U1045" s="19" t="str">
        <f>IF([4]道具信息!U1045="","",[4]道具信息!U1045)</f>
        <v/>
      </c>
      <c r="V1045" s="19" t="str">
        <f>IF([4]道具信息!V1045="","",[4]道具信息!V1045)</f>
        <v/>
      </c>
      <c r="W1045" s="19" t="str">
        <f>IF([4]道具信息!W1045="","",[4]道具信息!W1045)</f>
        <v/>
      </c>
      <c r="X1045" s="19" t="str">
        <f>IF([4]道具信息!X1045="","",[4]道具信息!X1045)</f>
        <v/>
      </c>
      <c r="Y1045" s="19" t="str">
        <f>IF([4]道具信息!Y1045="","",[4]道具信息!Y1045)</f>
        <v/>
      </c>
      <c r="Z1045" s="19" t="str">
        <f>IF([4]道具信息!Z1045="","",[4]道具信息!Z1045)</f>
        <v/>
      </c>
    </row>
    <row r="1046" spans="1:26" x14ac:dyDescent="0.15">
      <c r="A1046" s="19" t="str">
        <f>IF([4]道具信息!A1046="","",[4]道具信息!A1046)</f>
        <v/>
      </c>
      <c r="B1046" s="19" t="str">
        <f>IF([4]道具信息!B1046="","",[4]道具信息!B1046)</f>
        <v/>
      </c>
      <c r="C1046" s="19" t="str">
        <f>IF([4]道具信息!C1046="","",[4]道具信息!C1046)</f>
        <v/>
      </c>
      <c r="D1046" s="19" t="str">
        <f>IF([4]道具信息!D1046="","",[4]道具信息!D1046)</f>
        <v/>
      </c>
      <c r="E1046" s="19" t="str">
        <f>IF([4]道具信息!E1046="","",[4]道具信息!E1046)</f>
        <v/>
      </c>
      <c r="F1046" s="19" t="str">
        <f>IF([4]道具信息!F1046="","",[4]道具信息!F1046)</f>
        <v/>
      </c>
      <c r="G1046" s="19" t="str">
        <f>IF([4]道具信息!G1046="","",[4]道具信息!G1046)</f>
        <v/>
      </c>
      <c r="H1046" s="19" t="str">
        <f>IF([4]道具信息!H1046="","",[4]道具信息!H1046)</f>
        <v/>
      </c>
      <c r="I1046" s="19" t="str">
        <f>IF([4]道具信息!I1046="","",[4]道具信息!I1046)</f>
        <v/>
      </c>
      <c r="J1046" s="19" t="str">
        <f>IF([4]道具信息!J1046="","",[4]道具信息!J1046)</f>
        <v/>
      </c>
      <c r="K1046" s="19" t="str">
        <f>IF([4]道具信息!K1046="","",[4]道具信息!K1046)</f>
        <v/>
      </c>
      <c r="L1046" s="19" t="str">
        <f>IF([4]道具信息!L1046="","",[4]道具信息!L1046)</f>
        <v/>
      </c>
      <c r="M1046" s="19" t="str">
        <f>IF([4]道具信息!M1046="","",[4]道具信息!M1046)</f>
        <v/>
      </c>
      <c r="N1046" s="19" t="str">
        <f>IF([4]道具信息!N1046="","",[4]道具信息!N1046)</f>
        <v/>
      </c>
      <c r="O1046" s="19" t="str">
        <f>IF([4]道具信息!O1046="","",[4]道具信息!O1046)</f>
        <v/>
      </c>
      <c r="P1046" s="19" t="str">
        <f>IF([4]道具信息!P1046="","",[4]道具信息!P1046)</f>
        <v/>
      </c>
      <c r="Q1046" s="19" t="str">
        <f>IF([4]道具信息!Q1046="","",[4]道具信息!Q1046)</f>
        <v/>
      </c>
      <c r="R1046" s="19" t="str">
        <f>IF([4]道具信息!R1046="","",[4]道具信息!R1046)</f>
        <v/>
      </c>
      <c r="S1046" s="19" t="str">
        <f>IF([4]道具信息!S1046="","",[4]道具信息!S1046)</f>
        <v/>
      </c>
      <c r="T1046" s="19" t="str">
        <f>IF([4]道具信息!T1046="","",[4]道具信息!T1046)</f>
        <v/>
      </c>
      <c r="U1046" s="19" t="str">
        <f>IF([4]道具信息!U1046="","",[4]道具信息!U1046)</f>
        <v/>
      </c>
      <c r="V1046" s="19" t="str">
        <f>IF([4]道具信息!V1046="","",[4]道具信息!V1046)</f>
        <v/>
      </c>
      <c r="W1046" s="19" t="str">
        <f>IF([4]道具信息!W1046="","",[4]道具信息!W1046)</f>
        <v/>
      </c>
      <c r="X1046" s="19" t="str">
        <f>IF([4]道具信息!X1046="","",[4]道具信息!X1046)</f>
        <v/>
      </c>
      <c r="Y1046" s="19" t="str">
        <f>IF([4]道具信息!Y1046="","",[4]道具信息!Y1046)</f>
        <v/>
      </c>
      <c r="Z1046" s="19" t="str">
        <f>IF([4]道具信息!Z1046="","",[4]道具信息!Z1046)</f>
        <v/>
      </c>
    </row>
    <row r="1047" spans="1:26" x14ac:dyDescent="0.15">
      <c r="A1047" s="19" t="str">
        <f>IF([4]道具信息!A1047="","",[4]道具信息!A1047)</f>
        <v/>
      </c>
      <c r="B1047" s="19" t="str">
        <f>IF([4]道具信息!B1047="","",[4]道具信息!B1047)</f>
        <v/>
      </c>
      <c r="C1047" s="19" t="str">
        <f>IF([4]道具信息!C1047="","",[4]道具信息!C1047)</f>
        <v/>
      </c>
      <c r="D1047" s="19" t="str">
        <f>IF([4]道具信息!D1047="","",[4]道具信息!D1047)</f>
        <v/>
      </c>
      <c r="E1047" s="19" t="str">
        <f>IF([4]道具信息!E1047="","",[4]道具信息!E1047)</f>
        <v/>
      </c>
      <c r="F1047" s="19" t="str">
        <f>IF([4]道具信息!F1047="","",[4]道具信息!F1047)</f>
        <v/>
      </c>
      <c r="G1047" s="19" t="str">
        <f>IF([4]道具信息!G1047="","",[4]道具信息!G1047)</f>
        <v/>
      </c>
      <c r="H1047" s="19" t="str">
        <f>IF([4]道具信息!H1047="","",[4]道具信息!H1047)</f>
        <v/>
      </c>
      <c r="I1047" s="19" t="str">
        <f>IF([4]道具信息!I1047="","",[4]道具信息!I1047)</f>
        <v/>
      </c>
      <c r="J1047" s="19" t="str">
        <f>IF([4]道具信息!J1047="","",[4]道具信息!J1047)</f>
        <v/>
      </c>
      <c r="K1047" s="19" t="str">
        <f>IF([4]道具信息!K1047="","",[4]道具信息!K1047)</f>
        <v/>
      </c>
      <c r="L1047" s="19" t="str">
        <f>IF([4]道具信息!L1047="","",[4]道具信息!L1047)</f>
        <v/>
      </c>
      <c r="M1047" s="19" t="str">
        <f>IF([4]道具信息!M1047="","",[4]道具信息!M1047)</f>
        <v/>
      </c>
      <c r="N1047" s="19" t="str">
        <f>IF([4]道具信息!N1047="","",[4]道具信息!N1047)</f>
        <v/>
      </c>
      <c r="O1047" s="19" t="str">
        <f>IF([4]道具信息!O1047="","",[4]道具信息!O1047)</f>
        <v/>
      </c>
      <c r="P1047" s="19" t="str">
        <f>IF([4]道具信息!P1047="","",[4]道具信息!P1047)</f>
        <v/>
      </c>
      <c r="Q1047" s="19" t="str">
        <f>IF([4]道具信息!Q1047="","",[4]道具信息!Q1047)</f>
        <v/>
      </c>
      <c r="R1047" s="19" t="str">
        <f>IF([4]道具信息!R1047="","",[4]道具信息!R1047)</f>
        <v/>
      </c>
      <c r="S1047" s="19" t="str">
        <f>IF([4]道具信息!S1047="","",[4]道具信息!S1047)</f>
        <v/>
      </c>
      <c r="T1047" s="19" t="str">
        <f>IF([4]道具信息!T1047="","",[4]道具信息!T1047)</f>
        <v/>
      </c>
      <c r="U1047" s="19" t="str">
        <f>IF([4]道具信息!U1047="","",[4]道具信息!U1047)</f>
        <v/>
      </c>
      <c r="V1047" s="19" t="str">
        <f>IF([4]道具信息!V1047="","",[4]道具信息!V1047)</f>
        <v/>
      </c>
      <c r="W1047" s="19" t="str">
        <f>IF([4]道具信息!W1047="","",[4]道具信息!W1047)</f>
        <v/>
      </c>
      <c r="X1047" s="19" t="str">
        <f>IF([4]道具信息!X1047="","",[4]道具信息!X1047)</f>
        <v/>
      </c>
      <c r="Y1047" s="19" t="str">
        <f>IF([4]道具信息!Y1047="","",[4]道具信息!Y1047)</f>
        <v/>
      </c>
      <c r="Z1047" s="19" t="str">
        <f>IF([4]道具信息!Z1047="","",[4]道具信息!Z1047)</f>
        <v/>
      </c>
    </row>
    <row r="1048" spans="1:26" x14ac:dyDescent="0.15">
      <c r="A1048" s="19" t="str">
        <f>IF([4]道具信息!A1048="","",[4]道具信息!A1048)</f>
        <v/>
      </c>
      <c r="B1048" s="19" t="str">
        <f>IF([4]道具信息!B1048="","",[4]道具信息!B1048)</f>
        <v/>
      </c>
      <c r="C1048" s="19" t="str">
        <f>IF([4]道具信息!C1048="","",[4]道具信息!C1048)</f>
        <v/>
      </c>
      <c r="D1048" s="19" t="str">
        <f>IF([4]道具信息!D1048="","",[4]道具信息!D1048)</f>
        <v/>
      </c>
      <c r="E1048" s="19" t="str">
        <f>IF([4]道具信息!E1048="","",[4]道具信息!E1048)</f>
        <v/>
      </c>
      <c r="F1048" s="19" t="str">
        <f>IF([4]道具信息!F1048="","",[4]道具信息!F1048)</f>
        <v/>
      </c>
      <c r="G1048" s="19" t="str">
        <f>IF([4]道具信息!G1048="","",[4]道具信息!G1048)</f>
        <v/>
      </c>
      <c r="H1048" s="19" t="str">
        <f>IF([4]道具信息!H1048="","",[4]道具信息!H1048)</f>
        <v/>
      </c>
      <c r="I1048" s="19" t="str">
        <f>IF([4]道具信息!I1048="","",[4]道具信息!I1048)</f>
        <v/>
      </c>
      <c r="J1048" s="19" t="str">
        <f>IF([4]道具信息!J1048="","",[4]道具信息!J1048)</f>
        <v/>
      </c>
      <c r="K1048" s="19" t="str">
        <f>IF([4]道具信息!K1048="","",[4]道具信息!K1048)</f>
        <v/>
      </c>
      <c r="L1048" s="19" t="str">
        <f>IF([4]道具信息!L1048="","",[4]道具信息!L1048)</f>
        <v/>
      </c>
      <c r="M1048" s="19" t="str">
        <f>IF([4]道具信息!M1048="","",[4]道具信息!M1048)</f>
        <v/>
      </c>
      <c r="N1048" s="19" t="str">
        <f>IF([4]道具信息!N1048="","",[4]道具信息!N1048)</f>
        <v/>
      </c>
      <c r="O1048" s="19" t="str">
        <f>IF([4]道具信息!O1048="","",[4]道具信息!O1048)</f>
        <v/>
      </c>
      <c r="P1048" s="19" t="str">
        <f>IF([4]道具信息!P1048="","",[4]道具信息!P1048)</f>
        <v/>
      </c>
      <c r="Q1048" s="19" t="str">
        <f>IF([4]道具信息!Q1048="","",[4]道具信息!Q1048)</f>
        <v/>
      </c>
      <c r="R1048" s="19" t="str">
        <f>IF([4]道具信息!R1048="","",[4]道具信息!R1048)</f>
        <v/>
      </c>
      <c r="S1048" s="19" t="str">
        <f>IF([4]道具信息!S1048="","",[4]道具信息!S1048)</f>
        <v/>
      </c>
      <c r="T1048" s="19" t="str">
        <f>IF([4]道具信息!T1048="","",[4]道具信息!T1048)</f>
        <v/>
      </c>
      <c r="U1048" s="19" t="str">
        <f>IF([4]道具信息!U1048="","",[4]道具信息!U1048)</f>
        <v/>
      </c>
      <c r="V1048" s="19" t="str">
        <f>IF([4]道具信息!V1048="","",[4]道具信息!V1048)</f>
        <v/>
      </c>
      <c r="W1048" s="19" t="str">
        <f>IF([4]道具信息!W1048="","",[4]道具信息!W1048)</f>
        <v/>
      </c>
      <c r="X1048" s="19" t="str">
        <f>IF([4]道具信息!X1048="","",[4]道具信息!X1048)</f>
        <v/>
      </c>
      <c r="Y1048" s="19" t="str">
        <f>IF([4]道具信息!Y1048="","",[4]道具信息!Y1048)</f>
        <v/>
      </c>
      <c r="Z1048" s="19" t="str">
        <f>IF([4]道具信息!Z1048="","",[4]道具信息!Z1048)</f>
        <v/>
      </c>
    </row>
    <row r="1049" spans="1:26" x14ac:dyDescent="0.15">
      <c r="A1049" s="19" t="str">
        <f>IF([4]道具信息!A1049="","",[4]道具信息!A1049)</f>
        <v/>
      </c>
      <c r="B1049" s="19" t="str">
        <f>IF([4]道具信息!B1049="","",[4]道具信息!B1049)</f>
        <v/>
      </c>
      <c r="C1049" s="19" t="str">
        <f>IF([4]道具信息!C1049="","",[4]道具信息!C1049)</f>
        <v/>
      </c>
      <c r="D1049" s="19" t="str">
        <f>IF([4]道具信息!D1049="","",[4]道具信息!D1049)</f>
        <v/>
      </c>
      <c r="E1049" s="19" t="str">
        <f>IF([4]道具信息!E1049="","",[4]道具信息!E1049)</f>
        <v/>
      </c>
      <c r="F1049" s="19" t="str">
        <f>IF([4]道具信息!F1049="","",[4]道具信息!F1049)</f>
        <v/>
      </c>
      <c r="G1049" s="19" t="str">
        <f>IF([4]道具信息!G1049="","",[4]道具信息!G1049)</f>
        <v/>
      </c>
      <c r="H1049" s="19" t="str">
        <f>IF([4]道具信息!H1049="","",[4]道具信息!H1049)</f>
        <v/>
      </c>
      <c r="I1049" s="19" t="str">
        <f>IF([4]道具信息!I1049="","",[4]道具信息!I1049)</f>
        <v/>
      </c>
      <c r="J1049" s="19" t="str">
        <f>IF([4]道具信息!J1049="","",[4]道具信息!J1049)</f>
        <v/>
      </c>
      <c r="K1049" s="19" t="str">
        <f>IF([4]道具信息!K1049="","",[4]道具信息!K1049)</f>
        <v/>
      </c>
      <c r="L1049" s="19" t="str">
        <f>IF([4]道具信息!L1049="","",[4]道具信息!L1049)</f>
        <v/>
      </c>
      <c r="M1049" s="19" t="str">
        <f>IF([4]道具信息!M1049="","",[4]道具信息!M1049)</f>
        <v/>
      </c>
      <c r="N1049" s="19" t="str">
        <f>IF([4]道具信息!N1049="","",[4]道具信息!N1049)</f>
        <v/>
      </c>
      <c r="O1049" s="19" t="str">
        <f>IF([4]道具信息!O1049="","",[4]道具信息!O1049)</f>
        <v/>
      </c>
      <c r="P1049" s="19" t="str">
        <f>IF([4]道具信息!P1049="","",[4]道具信息!P1049)</f>
        <v/>
      </c>
      <c r="Q1049" s="19" t="str">
        <f>IF([4]道具信息!Q1049="","",[4]道具信息!Q1049)</f>
        <v/>
      </c>
      <c r="R1049" s="19" t="str">
        <f>IF([4]道具信息!R1049="","",[4]道具信息!R1049)</f>
        <v/>
      </c>
      <c r="S1049" s="19" t="str">
        <f>IF([4]道具信息!S1049="","",[4]道具信息!S1049)</f>
        <v/>
      </c>
      <c r="T1049" s="19" t="str">
        <f>IF([4]道具信息!T1049="","",[4]道具信息!T1049)</f>
        <v/>
      </c>
      <c r="U1049" s="19" t="str">
        <f>IF([4]道具信息!U1049="","",[4]道具信息!U1049)</f>
        <v/>
      </c>
      <c r="V1049" s="19" t="str">
        <f>IF([4]道具信息!V1049="","",[4]道具信息!V1049)</f>
        <v/>
      </c>
      <c r="W1049" s="19" t="str">
        <f>IF([4]道具信息!W1049="","",[4]道具信息!W1049)</f>
        <v/>
      </c>
      <c r="X1049" s="19" t="str">
        <f>IF([4]道具信息!X1049="","",[4]道具信息!X1049)</f>
        <v/>
      </c>
      <c r="Y1049" s="19" t="str">
        <f>IF([4]道具信息!Y1049="","",[4]道具信息!Y1049)</f>
        <v/>
      </c>
      <c r="Z1049" s="19" t="str">
        <f>IF([4]道具信息!Z1049="","",[4]道具信息!Z1049)</f>
        <v/>
      </c>
    </row>
    <row r="1050" spans="1:26" x14ac:dyDescent="0.15">
      <c r="A1050" s="19" t="str">
        <f>IF([4]道具信息!A1050="","",[4]道具信息!A1050)</f>
        <v/>
      </c>
      <c r="B1050" s="19" t="str">
        <f>IF([4]道具信息!B1050="","",[4]道具信息!B1050)</f>
        <v/>
      </c>
      <c r="C1050" s="19" t="str">
        <f>IF([4]道具信息!C1050="","",[4]道具信息!C1050)</f>
        <v/>
      </c>
      <c r="D1050" s="19" t="str">
        <f>IF([4]道具信息!D1050="","",[4]道具信息!D1050)</f>
        <v/>
      </c>
      <c r="E1050" s="19" t="str">
        <f>IF([4]道具信息!E1050="","",[4]道具信息!E1050)</f>
        <v/>
      </c>
      <c r="F1050" s="19" t="str">
        <f>IF([4]道具信息!F1050="","",[4]道具信息!F1050)</f>
        <v/>
      </c>
      <c r="G1050" s="19" t="str">
        <f>IF([4]道具信息!G1050="","",[4]道具信息!G1050)</f>
        <v/>
      </c>
      <c r="H1050" s="19" t="str">
        <f>IF([4]道具信息!H1050="","",[4]道具信息!H1050)</f>
        <v/>
      </c>
      <c r="I1050" s="19" t="str">
        <f>IF([4]道具信息!I1050="","",[4]道具信息!I1050)</f>
        <v/>
      </c>
      <c r="J1050" s="19" t="str">
        <f>IF([4]道具信息!J1050="","",[4]道具信息!J1050)</f>
        <v/>
      </c>
      <c r="K1050" s="19" t="str">
        <f>IF([4]道具信息!K1050="","",[4]道具信息!K1050)</f>
        <v/>
      </c>
      <c r="L1050" s="19" t="str">
        <f>IF([4]道具信息!L1050="","",[4]道具信息!L1050)</f>
        <v/>
      </c>
      <c r="M1050" s="19" t="str">
        <f>IF([4]道具信息!M1050="","",[4]道具信息!M1050)</f>
        <v/>
      </c>
      <c r="N1050" s="19" t="str">
        <f>IF([4]道具信息!N1050="","",[4]道具信息!N1050)</f>
        <v/>
      </c>
      <c r="O1050" s="19" t="str">
        <f>IF([4]道具信息!O1050="","",[4]道具信息!O1050)</f>
        <v/>
      </c>
      <c r="P1050" s="19" t="str">
        <f>IF([4]道具信息!P1050="","",[4]道具信息!P1050)</f>
        <v/>
      </c>
      <c r="Q1050" s="19" t="str">
        <f>IF([4]道具信息!Q1050="","",[4]道具信息!Q1050)</f>
        <v/>
      </c>
      <c r="R1050" s="19" t="str">
        <f>IF([4]道具信息!R1050="","",[4]道具信息!R1050)</f>
        <v/>
      </c>
      <c r="S1050" s="19" t="str">
        <f>IF([4]道具信息!S1050="","",[4]道具信息!S1050)</f>
        <v/>
      </c>
      <c r="T1050" s="19" t="str">
        <f>IF([4]道具信息!T1050="","",[4]道具信息!T1050)</f>
        <v/>
      </c>
      <c r="U1050" s="19" t="str">
        <f>IF([4]道具信息!U1050="","",[4]道具信息!U1050)</f>
        <v/>
      </c>
      <c r="V1050" s="19" t="str">
        <f>IF([4]道具信息!V1050="","",[4]道具信息!V1050)</f>
        <v/>
      </c>
      <c r="W1050" s="19" t="str">
        <f>IF([4]道具信息!W1050="","",[4]道具信息!W1050)</f>
        <v/>
      </c>
      <c r="X1050" s="19" t="str">
        <f>IF([4]道具信息!X1050="","",[4]道具信息!X1050)</f>
        <v/>
      </c>
      <c r="Y1050" s="19" t="str">
        <f>IF([4]道具信息!Y1050="","",[4]道具信息!Y1050)</f>
        <v/>
      </c>
      <c r="Z1050" s="19" t="str">
        <f>IF([4]道具信息!Z1050="","",[4]道具信息!Z1050)</f>
        <v/>
      </c>
    </row>
    <row r="1051" spans="1:26" x14ac:dyDescent="0.15">
      <c r="A1051" s="19" t="str">
        <f>IF([4]道具信息!A1051="","",[4]道具信息!A1051)</f>
        <v/>
      </c>
      <c r="B1051" s="19" t="str">
        <f>IF([4]道具信息!B1051="","",[4]道具信息!B1051)</f>
        <v/>
      </c>
      <c r="C1051" s="19" t="str">
        <f>IF([4]道具信息!C1051="","",[4]道具信息!C1051)</f>
        <v/>
      </c>
      <c r="D1051" s="19" t="str">
        <f>IF([4]道具信息!D1051="","",[4]道具信息!D1051)</f>
        <v/>
      </c>
      <c r="E1051" s="19" t="str">
        <f>IF([4]道具信息!E1051="","",[4]道具信息!E1051)</f>
        <v/>
      </c>
      <c r="F1051" s="19" t="str">
        <f>IF([4]道具信息!F1051="","",[4]道具信息!F1051)</f>
        <v/>
      </c>
      <c r="G1051" s="19" t="str">
        <f>IF([4]道具信息!G1051="","",[4]道具信息!G1051)</f>
        <v/>
      </c>
      <c r="H1051" s="19" t="str">
        <f>IF([4]道具信息!H1051="","",[4]道具信息!H1051)</f>
        <v/>
      </c>
      <c r="I1051" s="19" t="str">
        <f>IF([4]道具信息!I1051="","",[4]道具信息!I1051)</f>
        <v/>
      </c>
      <c r="J1051" s="19" t="str">
        <f>IF([4]道具信息!J1051="","",[4]道具信息!J1051)</f>
        <v/>
      </c>
      <c r="K1051" s="19" t="str">
        <f>IF([4]道具信息!K1051="","",[4]道具信息!K1051)</f>
        <v/>
      </c>
      <c r="L1051" s="19" t="str">
        <f>IF([4]道具信息!L1051="","",[4]道具信息!L1051)</f>
        <v/>
      </c>
      <c r="M1051" s="19" t="str">
        <f>IF([4]道具信息!M1051="","",[4]道具信息!M1051)</f>
        <v/>
      </c>
      <c r="N1051" s="19" t="str">
        <f>IF([4]道具信息!N1051="","",[4]道具信息!N1051)</f>
        <v/>
      </c>
      <c r="O1051" s="19" t="str">
        <f>IF([4]道具信息!O1051="","",[4]道具信息!O1051)</f>
        <v/>
      </c>
      <c r="P1051" s="19" t="str">
        <f>IF([4]道具信息!P1051="","",[4]道具信息!P1051)</f>
        <v/>
      </c>
      <c r="Q1051" s="19" t="str">
        <f>IF([4]道具信息!Q1051="","",[4]道具信息!Q1051)</f>
        <v/>
      </c>
      <c r="R1051" s="19" t="str">
        <f>IF([4]道具信息!R1051="","",[4]道具信息!R1051)</f>
        <v/>
      </c>
      <c r="S1051" s="19" t="str">
        <f>IF([4]道具信息!S1051="","",[4]道具信息!S1051)</f>
        <v/>
      </c>
      <c r="T1051" s="19" t="str">
        <f>IF([4]道具信息!T1051="","",[4]道具信息!T1051)</f>
        <v/>
      </c>
      <c r="U1051" s="19" t="str">
        <f>IF([4]道具信息!U1051="","",[4]道具信息!U1051)</f>
        <v/>
      </c>
      <c r="V1051" s="19" t="str">
        <f>IF([4]道具信息!V1051="","",[4]道具信息!V1051)</f>
        <v/>
      </c>
      <c r="W1051" s="19" t="str">
        <f>IF([4]道具信息!W1051="","",[4]道具信息!W1051)</f>
        <v/>
      </c>
      <c r="X1051" s="19" t="str">
        <f>IF([4]道具信息!X1051="","",[4]道具信息!X1051)</f>
        <v/>
      </c>
      <c r="Y1051" s="19" t="str">
        <f>IF([4]道具信息!Y1051="","",[4]道具信息!Y1051)</f>
        <v/>
      </c>
      <c r="Z1051" s="19" t="str">
        <f>IF([4]道具信息!Z1051="","",[4]道具信息!Z1051)</f>
        <v/>
      </c>
    </row>
    <row r="1052" spans="1:26" x14ac:dyDescent="0.15">
      <c r="A1052" s="19" t="str">
        <f>IF([4]道具信息!A1052="","",[4]道具信息!A1052)</f>
        <v/>
      </c>
      <c r="B1052" s="19" t="str">
        <f>IF([4]道具信息!B1052="","",[4]道具信息!B1052)</f>
        <v/>
      </c>
      <c r="C1052" s="19" t="str">
        <f>IF([4]道具信息!C1052="","",[4]道具信息!C1052)</f>
        <v/>
      </c>
      <c r="D1052" s="19" t="str">
        <f>IF([4]道具信息!D1052="","",[4]道具信息!D1052)</f>
        <v/>
      </c>
      <c r="E1052" s="19" t="str">
        <f>IF([4]道具信息!E1052="","",[4]道具信息!E1052)</f>
        <v/>
      </c>
      <c r="F1052" s="19" t="str">
        <f>IF([4]道具信息!F1052="","",[4]道具信息!F1052)</f>
        <v/>
      </c>
      <c r="G1052" s="19" t="str">
        <f>IF([4]道具信息!G1052="","",[4]道具信息!G1052)</f>
        <v/>
      </c>
      <c r="H1052" s="19" t="str">
        <f>IF([4]道具信息!H1052="","",[4]道具信息!H1052)</f>
        <v/>
      </c>
      <c r="I1052" s="19" t="str">
        <f>IF([4]道具信息!I1052="","",[4]道具信息!I1052)</f>
        <v/>
      </c>
      <c r="J1052" s="19" t="str">
        <f>IF([4]道具信息!J1052="","",[4]道具信息!J1052)</f>
        <v/>
      </c>
      <c r="K1052" s="19" t="str">
        <f>IF([4]道具信息!K1052="","",[4]道具信息!K1052)</f>
        <v/>
      </c>
      <c r="L1052" s="19" t="str">
        <f>IF([4]道具信息!L1052="","",[4]道具信息!L1052)</f>
        <v/>
      </c>
      <c r="M1052" s="19" t="str">
        <f>IF([4]道具信息!M1052="","",[4]道具信息!M1052)</f>
        <v/>
      </c>
      <c r="N1052" s="19" t="str">
        <f>IF([4]道具信息!N1052="","",[4]道具信息!N1052)</f>
        <v/>
      </c>
      <c r="O1052" s="19" t="str">
        <f>IF([4]道具信息!O1052="","",[4]道具信息!O1052)</f>
        <v/>
      </c>
      <c r="P1052" s="19" t="str">
        <f>IF([4]道具信息!P1052="","",[4]道具信息!P1052)</f>
        <v/>
      </c>
      <c r="Q1052" s="19" t="str">
        <f>IF([4]道具信息!Q1052="","",[4]道具信息!Q1052)</f>
        <v/>
      </c>
      <c r="R1052" s="19" t="str">
        <f>IF([4]道具信息!R1052="","",[4]道具信息!R1052)</f>
        <v/>
      </c>
      <c r="S1052" s="19" t="str">
        <f>IF([4]道具信息!S1052="","",[4]道具信息!S1052)</f>
        <v/>
      </c>
      <c r="T1052" s="19" t="str">
        <f>IF([4]道具信息!T1052="","",[4]道具信息!T1052)</f>
        <v/>
      </c>
      <c r="U1052" s="19" t="str">
        <f>IF([4]道具信息!U1052="","",[4]道具信息!U1052)</f>
        <v/>
      </c>
      <c r="V1052" s="19" t="str">
        <f>IF([4]道具信息!V1052="","",[4]道具信息!V1052)</f>
        <v/>
      </c>
      <c r="W1052" s="19" t="str">
        <f>IF([4]道具信息!W1052="","",[4]道具信息!W1052)</f>
        <v/>
      </c>
      <c r="X1052" s="19" t="str">
        <f>IF([4]道具信息!X1052="","",[4]道具信息!X1052)</f>
        <v/>
      </c>
      <c r="Y1052" s="19" t="str">
        <f>IF([4]道具信息!Y1052="","",[4]道具信息!Y1052)</f>
        <v/>
      </c>
      <c r="Z1052" s="19" t="str">
        <f>IF([4]道具信息!Z1052="","",[4]道具信息!Z1052)</f>
        <v/>
      </c>
    </row>
    <row r="1053" spans="1:26" x14ac:dyDescent="0.15">
      <c r="A1053" s="19" t="str">
        <f>IF([4]道具信息!A1053="","",[4]道具信息!A1053)</f>
        <v/>
      </c>
      <c r="B1053" s="19" t="str">
        <f>IF([4]道具信息!B1053="","",[4]道具信息!B1053)</f>
        <v/>
      </c>
      <c r="C1053" s="19" t="str">
        <f>IF([4]道具信息!C1053="","",[4]道具信息!C1053)</f>
        <v/>
      </c>
      <c r="D1053" s="19" t="str">
        <f>IF([4]道具信息!D1053="","",[4]道具信息!D1053)</f>
        <v/>
      </c>
      <c r="E1053" s="19" t="str">
        <f>IF([4]道具信息!E1053="","",[4]道具信息!E1053)</f>
        <v/>
      </c>
      <c r="F1053" s="19" t="str">
        <f>IF([4]道具信息!F1053="","",[4]道具信息!F1053)</f>
        <v/>
      </c>
      <c r="G1053" s="19" t="str">
        <f>IF([4]道具信息!G1053="","",[4]道具信息!G1053)</f>
        <v/>
      </c>
      <c r="H1053" s="19" t="str">
        <f>IF([4]道具信息!H1053="","",[4]道具信息!H1053)</f>
        <v/>
      </c>
      <c r="I1053" s="19" t="str">
        <f>IF([4]道具信息!I1053="","",[4]道具信息!I1053)</f>
        <v/>
      </c>
      <c r="J1053" s="19" t="str">
        <f>IF([4]道具信息!J1053="","",[4]道具信息!J1053)</f>
        <v/>
      </c>
      <c r="K1053" s="19" t="str">
        <f>IF([4]道具信息!K1053="","",[4]道具信息!K1053)</f>
        <v/>
      </c>
      <c r="L1053" s="19" t="str">
        <f>IF([4]道具信息!L1053="","",[4]道具信息!L1053)</f>
        <v/>
      </c>
      <c r="M1053" s="19" t="str">
        <f>IF([4]道具信息!M1053="","",[4]道具信息!M1053)</f>
        <v/>
      </c>
      <c r="N1053" s="19" t="str">
        <f>IF([4]道具信息!N1053="","",[4]道具信息!N1053)</f>
        <v/>
      </c>
      <c r="O1053" s="19" t="str">
        <f>IF([4]道具信息!O1053="","",[4]道具信息!O1053)</f>
        <v/>
      </c>
      <c r="P1053" s="19" t="str">
        <f>IF([4]道具信息!P1053="","",[4]道具信息!P1053)</f>
        <v/>
      </c>
      <c r="Q1053" s="19" t="str">
        <f>IF([4]道具信息!Q1053="","",[4]道具信息!Q1053)</f>
        <v/>
      </c>
      <c r="R1053" s="19" t="str">
        <f>IF([4]道具信息!R1053="","",[4]道具信息!R1053)</f>
        <v/>
      </c>
      <c r="S1053" s="19" t="str">
        <f>IF([4]道具信息!S1053="","",[4]道具信息!S1053)</f>
        <v/>
      </c>
      <c r="T1053" s="19" t="str">
        <f>IF([4]道具信息!T1053="","",[4]道具信息!T1053)</f>
        <v/>
      </c>
      <c r="U1053" s="19" t="str">
        <f>IF([4]道具信息!U1053="","",[4]道具信息!U1053)</f>
        <v/>
      </c>
      <c r="V1053" s="19" t="str">
        <f>IF([4]道具信息!V1053="","",[4]道具信息!V1053)</f>
        <v/>
      </c>
      <c r="W1053" s="19" t="str">
        <f>IF([4]道具信息!W1053="","",[4]道具信息!W1053)</f>
        <v/>
      </c>
      <c r="X1053" s="19" t="str">
        <f>IF([4]道具信息!X1053="","",[4]道具信息!X1053)</f>
        <v/>
      </c>
      <c r="Y1053" s="19" t="str">
        <f>IF([4]道具信息!Y1053="","",[4]道具信息!Y1053)</f>
        <v/>
      </c>
      <c r="Z1053" s="19" t="str">
        <f>IF([4]道具信息!Z1053="","",[4]道具信息!Z1053)</f>
        <v/>
      </c>
    </row>
    <row r="1054" spans="1:26" x14ac:dyDescent="0.15">
      <c r="A1054" s="19" t="str">
        <f>IF([4]道具信息!A1054="","",[4]道具信息!A1054)</f>
        <v/>
      </c>
      <c r="B1054" s="19" t="str">
        <f>IF([4]道具信息!B1054="","",[4]道具信息!B1054)</f>
        <v/>
      </c>
      <c r="C1054" s="19" t="str">
        <f>IF([4]道具信息!C1054="","",[4]道具信息!C1054)</f>
        <v/>
      </c>
      <c r="D1054" s="19" t="str">
        <f>IF([4]道具信息!D1054="","",[4]道具信息!D1054)</f>
        <v/>
      </c>
      <c r="E1054" s="19" t="str">
        <f>IF([4]道具信息!E1054="","",[4]道具信息!E1054)</f>
        <v/>
      </c>
      <c r="F1054" s="19" t="str">
        <f>IF([4]道具信息!F1054="","",[4]道具信息!F1054)</f>
        <v/>
      </c>
      <c r="G1054" s="19" t="str">
        <f>IF([4]道具信息!G1054="","",[4]道具信息!G1054)</f>
        <v/>
      </c>
      <c r="H1054" s="19" t="str">
        <f>IF([4]道具信息!H1054="","",[4]道具信息!H1054)</f>
        <v/>
      </c>
      <c r="I1054" s="19" t="str">
        <f>IF([4]道具信息!I1054="","",[4]道具信息!I1054)</f>
        <v/>
      </c>
      <c r="J1054" s="19" t="str">
        <f>IF([4]道具信息!J1054="","",[4]道具信息!J1054)</f>
        <v/>
      </c>
      <c r="K1054" s="19" t="str">
        <f>IF([4]道具信息!K1054="","",[4]道具信息!K1054)</f>
        <v/>
      </c>
      <c r="L1054" s="19" t="str">
        <f>IF([4]道具信息!L1054="","",[4]道具信息!L1054)</f>
        <v/>
      </c>
      <c r="M1054" s="19" t="str">
        <f>IF([4]道具信息!M1054="","",[4]道具信息!M1054)</f>
        <v/>
      </c>
      <c r="N1054" s="19" t="str">
        <f>IF([4]道具信息!N1054="","",[4]道具信息!N1054)</f>
        <v/>
      </c>
      <c r="O1054" s="19" t="str">
        <f>IF([4]道具信息!O1054="","",[4]道具信息!O1054)</f>
        <v/>
      </c>
      <c r="P1054" s="19" t="str">
        <f>IF([4]道具信息!P1054="","",[4]道具信息!P1054)</f>
        <v/>
      </c>
      <c r="Q1054" s="19" t="str">
        <f>IF([4]道具信息!Q1054="","",[4]道具信息!Q1054)</f>
        <v/>
      </c>
      <c r="R1054" s="19" t="str">
        <f>IF([4]道具信息!R1054="","",[4]道具信息!R1054)</f>
        <v/>
      </c>
      <c r="S1054" s="19" t="str">
        <f>IF([4]道具信息!S1054="","",[4]道具信息!S1054)</f>
        <v/>
      </c>
      <c r="T1054" s="19" t="str">
        <f>IF([4]道具信息!T1054="","",[4]道具信息!T1054)</f>
        <v/>
      </c>
      <c r="U1054" s="19" t="str">
        <f>IF([4]道具信息!U1054="","",[4]道具信息!U1054)</f>
        <v/>
      </c>
      <c r="V1054" s="19" t="str">
        <f>IF([4]道具信息!V1054="","",[4]道具信息!V1054)</f>
        <v/>
      </c>
      <c r="W1054" s="19" t="str">
        <f>IF([4]道具信息!W1054="","",[4]道具信息!W1054)</f>
        <v/>
      </c>
      <c r="X1054" s="19" t="str">
        <f>IF([4]道具信息!X1054="","",[4]道具信息!X1054)</f>
        <v/>
      </c>
      <c r="Y1054" s="19" t="str">
        <f>IF([4]道具信息!Y1054="","",[4]道具信息!Y1054)</f>
        <v/>
      </c>
      <c r="Z1054" s="19" t="str">
        <f>IF([4]道具信息!Z1054="","",[4]道具信息!Z1054)</f>
        <v/>
      </c>
    </row>
    <row r="1055" spans="1:26" x14ac:dyDescent="0.15">
      <c r="A1055" s="19" t="str">
        <f>IF([4]道具信息!A1055="","",[4]道具信息!A1055)</f>
        <v/>
      </c>
      <c r="B1055" s="19" t="str">
        <f>IF([4]道具信息!B1055="","",[4]道具信息!B1055)</f>
        <v/>
      </c>
      <c r="C1055" s="19" t="str">
        <f>IF([4]道具信息!C1055="","",[4]道具信息!C1055)</f>
        <v/>
      </c>
      <c r="D1055" s="19" t="str">
        <f>IF([4]道具信息!D1055="","",[4]道具信息!D1055)</f>
        <v/>
      </c>
      <c r="E1055" s="19" t="str">
        <f>IF([4]道具信息!E1055="","",[4]道具信息!E1055)</f>
        <v/>
      </c>
      <c r="F1055" s="19" t="str">
        <f>IF([4]道具信息!F1055="","",[4]道具信息!F1055)</f>
        <v/>
      </c>
      <c r="G1055" s="19" t="str">
        <f>IF([4]道具信息!G1055="","",[4]道具信息!G1055)</f>
        <v/>
      </c>
      <c r="H1055" s="19" t="str">
        <f>IF([4]道具信息!H1055="","",[4]道具信息!H1055)</f>
        <v/>
      </c>
      <c r="I1055" s="19" t="str">
        <f>IF([4]道具信息!I1055="","",[4]道具信息!I1055)</f>
        <v/>
      </c>
      <c r="J1055" s="19" t="str">
        <f>IF([4]道具信息!J1055="","",[4]道具信息!J1055)</f>
        <v/>
      </c>
      <c r="K1055" s="19" t="str">
        <f>IF([4]道具信息!K1055="","",[4]道具信息!K1055)</f>
        <v/>
      </c>
      <c r="L1055" s="19" t="str">
        <f>IF([4]道具信息!L1055="","",[4]道具信息!L1055)</f>
        <v/>
      </c>
      <c r="M1055" s="19" t="str">
        <f>IF([4]道具信息!M1055="","",[4]道具信息!M1055)</f>
        <v/>
      </c>
      <c r="N1055" s="19" t="str">
        <f>IF([4]道具信息!N1055="","",[4]道具信息!N1055)</f>
        <v/>
      </c>
      <c r="O1055" s="19" t="str">
        <f>IF([4]道具信息!O1055="","",[4]道具信息!O1055)</f>
        <v/>
      </c>
      <c r="P1055" s="19" t="str">
        <f>IF([4]道具信息!P1055="","",[4]道具信息!P1055)</f>
        <v/>
      </c>
      <c r="Q1055" s="19" t="str">
        <f>IF([4]道具信息!Q1055="","",[4]道具信息!Q1055)</f>
        <v/>
      </c>
      <c r="R1055" s="19" t="str">
        <f>IF([4]道具信息!R1055="","",[4]道具信息!R1055)</f>
        <v/>
      </c>
      <c r="S1055" s="19" t="str">
        <f>IF([4]道具信息!S1055="","",[4]道具信息!S1055)</f>
        <v/>
      </c>
      <c r="T1055" s="19" t="str">
        <f>IF([4]道具信息!T1055="","",[4]道具信息!T1055)</f>
        <v/>
      </c>
      <c r="U1055" s="19" t="str">
        <f>IF([4]道具信息!U1055="","",[4]道具信息!U1055)</f>
        <v/>
      </c>
      <c r="V1055" s="19" t="str">
        <f>IF([4]道具信息!V1055="","",[4]道具信息!V1055)</f>
        <v/>
      </c>
      <c r="W1055" s="19" t="str">
        <f>IF([4]道具信息!W1055="","",[4]道具信息!W1055)</f>
        <v/>
      </c>
      <c r="X1055" s="19" t="str">
        <f>IF([4]道具信息!X1055="","",[4]道具信息!X1055)</f>
        <v/>
      </c>
      <c r="Y1055" s="19" t="str">
        <f>IF([4]道具信息!Y1055="","",[4]道具信息!Y1055)</f>
        <v/>
      </c>
      <c r="Z1055" s="19" t="str">
        <f>IF([4]道具信息!Z1055="","",[4]道具信息!Z1055)</f>
        <v/>
      </c>
    </row>
    <row r="1056" spans="1:26" x14ac:dyDescent="0.15">
      <c r="A1056" s="19" t="str">
        <f>IF([4]道具信息!A1056="","",[4]道具信息!A1056)</f>
        <v/>
      </c>
      <c r="B1056" s="19" t="str">
        <f>IF([4]道具信息!B1056="","",[4]道具信息!B1056)</f>
        <v/>
      </c>
      <c r="C1056" s="19" t="str">
        <f>IF([4]道具信息!C1056="","",[4]道具信息!C1056)</f>
        <v/>
      </c>
      <c r="D1056" s="19" t="str">
        <f>IF([4]道具信息!D1056="","",[4]道具信息!D1056)</f>
        <v/>
      </c>
      <c r="E1056" s="19" t="str">
        <f>IF([4]道具信息!E1056="","",[4]道具信息!E1056)</f>
        <v/>
      </c>
      <c r="F1056" s="19" t="str">
        <f>IF([4]道具信息!F1056="","",[4]道具信息!F1056)</f>
        <v/>
      </c>
      <c r="G1056" s="19" t="str">
        <f>IF([4]道具信息!G1056="","",[4]道具信息!G1056)</f>
        <v/>
      </c>
      <c r="H1056" s="19" t="str">
        <f>IF([4]道具信息!H1056="","",[4]道具信息!H1056)</f>
        <v/>
      </c>
      <c r="I1056" s="19" t="str">
        <f>IF([4]道具信息!I1056="","",[4]道具信息!I1056)</f>
        <v/>
      </c>
      <c r="J1056" s="19" t="str">
        <f>IF([4]道具信息!J1056="","",[4]道具信息!J1056)</f>
        <v/>
      </c>
      <c r="K1056" s="19" t="str">
        <f>IF([4]道具信息!K1056="","",[4]道具信息!K1056)</f>
        <v/>
      </c>
      <c r="L1056" s="19" t="str">
        <f>IF([4]道具信息!L1056="","",[4]道具信息!L1056)</f>
        <v/>
      </c>
      <c r="M1056" s="19" t="str">
        <f>IF([4]道具信息!M1056="","",[4]道具信息!M1056)</f>
        <v/>
      </c>
      <c r="N1056" s="19" t="str">
        <f>IF([4]道具信息!N1056="","",[4]道具信息!N1056)</f>
        <v/>
      </c>
      <c r="O1056" s="19" t="str">
        <f>IF([4]道具信息!O1056="","",[4]道具信息!O1056)</f>
        <v/>
      </c>
      <c r="P1056" s="19" t="str">
        <f>IF([4]道具信息!P1056="","",[4]道具信息!P1056)</f>
        <v/>
      </c>
      <c r="Q1056" s="19" t="str">
        <f>IF([4]道具信息!Q1056="","",[4]道具信息!Q1056)</f>
        <v/>
      </c>
      <c r="R1056" s="19" t="str">
        <f>IF([4]道具信息!R1056="","",[4]道具信息!R1056)</f>
        <v/>
      </c>
      <c r="S1056" s="19" t="str">
        <f>IF([4]道具信息!S1056="","",[4]道具信息!S1056)</f>
        <v/>
      </c>
      <c r="T1056" s="19" t="str">
        <f>IF([4]道具信息!T1056="","",[4]道具信息!T1056)</f>
        <v/>
      </c>
      <c r="U1056" s="19" t="str">
        <f>IF([4]道具信息!U1056="","",[4]道具信息!U1056)</f>
        <v/>
      </c>
      <c r="V1056" s="19" t="str">
        <f>IF([4]道具信息!V1056="","",[4]道具信息!V1056)</f>
        <v/>
      </c>
      <c r="W1056" s="19" t="str">
        <f>IF([4]道具信息!W1056="","",[4]道具信息!W1056)</f>
        <v/>
      </c>
      <c r="X1056" s="19" t="str">
        <f>IF([4]道具信息!X1056="","",[4]道具信息!X1056)</f>
        <v/>
      </c>
      <c r="Y1056" s="19" t="str">
        <f>IF([4]道具信息!Y1056="","",[4]道具信息!Y1056)</f>
        <v/>
      </c>
      <c r="Z1056" s="19" t="str">
        <f>IF([4]道具信息!Z1056="","",[4]道具信息!Z1056)</f>
        <v/>
      </c>
    </row>
    <row r="1057" spans="1:26" x14ac:dyDescent="0.15">
      <c r="A1057" s="19" t="str">
        <f>IF([4]道具信息!A1057="","",[4]道具信息!A1057)</f>
        <v/>
      </c>
      <c r="B1057" s="19" t="str">
        <f>IF([4]道具信息!B1057="","",[4]道具信息!B1057)</f>
        <v/>
      </c>
      <c r="C1057" s="19" t="str">
        <f>IF([4]道具信息!C1057="","",[4]道具信息!C1057)</f>
        <v/>
      </c>
      <c r="D1057" s="19" t="str">
        <f>IF([4]道具信息!D1057="","",[4]道具信息!D1057)</f>
        <v/>
      </c>
      <c r="E1057" s="19" t="str">
        <f>IF([4]道具信息!E1057="","",[4]道具信息!E1057)</f>
        <v/>
      </c>
      <c r="F1057" s="19" t="str">
        <f>IF([4]道具信息!F1057="","",[4]道具信息!F1057)</f>
        <v/>
      </c>
      <c r="G1057" s="19" t="str">
        <f>IF([4]道具信息!G1057="","",[4]道具信息!G1057)</f>
        <v/>
      </c>
      <c r="H1057" s="19" t="str">
        <f>IF([4]道具信息!H1057="","",[4]道具信息!H1057)</f>
        <v/>
      </c>
      <c r="I1057" s="19" t="str">
        <f>IF([4]道具信息!I1057="","",[4]道具信息!I1057)</f>
        <v/>
      </c>
      <c r="J1057" s="19" t="str">
        <f>IF([4]道具信息!J1057="","",[4]道具信息!J1057)</f>
        <v/>
      </c>
      <c r="K1057" s="19" t="str">
        <f>IF([4]道具信息!K1057="","",[4]道具信息!K1057)</f>
        <v/>
      </c>
      <c r="L1057" s="19" t="str">
        <f>IF([4]道具信息!L1057="","",[4]道具信息!L1057)</f>
        <v/>
      </c>
      <c r="M1057" s="19" t="str">
        <f>IF([4]道具信息!M1057="","",[4]道具信息!M1057)</f>
        <v/>
      </c>
      <c r="N1057" s="19" t="str">
        <f>IF([4]道具信息!N1057="","",[4]道具信息!N1057)</f>
        <v/>
      </c>
      <c r="O1057" s="19" t="str">
        <f>IF([4]道具信息!O1057="","",[4]道具信息!O1057)</f>
        <v/>
      </c>
      <c r="P1057" s="19" t="str">
        <f>IF([4]道具信息!P1057="","",[4]道具信息!P1057)</f>
        <v/>
      </c>
      <c r="Q1057" s="19" t="str">
        <f>IF([4]道具信息!Q1057="","",[4]道具信息!Q1057)</f>
        <v/>
      </c>
      <c r="R1057" s="19" t="str">
        <f>IF([4]道具信息!R1057="","",[4]道具信息!R1057)</f>
        <v/>
      </c>
      <c r="S1057" s="19" t="str">
        <f>IF([4]道具信息!S1057="","",[4]道具信息!S1057)</f>
        <v/>
      </c>
      <c r="T1057" s="19" t="str">
        <f>IF([4]道具信息!T1057="","",[4]道具信息!T1057)</f>
        <v/>
      </c>
      <c r="U1057" s="19" t="str">
        <f>IF([4]道具信息!U1057="","",[4]道具信息!U1057)</f>
        <v/>
      </c>
      <c r="V1057" s="19" t="str">
        <f>IF([4]道具信息!V1057="","",[4]道具信息!V1057)</f>
        <v/>
      </c>
      <c r="W1057" s="19" t="str">
        <f>IF([4]道具信息!W1057="","",[4]道具信息!W1057)</f>
        <v/>
      </c>
      <c r="X1057" s="19" t="str">
        <f>IF([4]道具信息!X1057="","",[4]道具信息!X1057)</f>
        <v/>
      </c>
      <c r="Y1057" s="19" t="str">
        <f>IF([4]道具信息!Y1057="","",[4]道具信息!Y1057)</f>
        <v/>
      </c>
      <c r="Z1057" s="19" t="str">
        <f>IF([4]道具信息!Z1057="","",[4]道具信息!Z1057)</f>
        <v/>
      </c>
    </row>
    <row r="1058" spans="1:26" x14ac:dyDescent="0.15">
      <c r="A1058" s="19" t="str">
        <f>IF([4]道具信息!A1058="","",[4]道具信息!A1058)</f>
        <v/>
      </c>
      <c r="B1058" s="19" t="str">
        <f>IF([4]道具信息!B1058="","",[4]道具信息!B1058)</f>
        <v/>
      </c>
      <c r="C1058" s="19" t="str">
        <f>IF([4]道具信息!C1058="","",[4]道具信息!C1058)</f>
        <v/>
      </c>
      <c r="D1058" s="19" t="str">
        <f>IF([4]道具信息!D1058="","",[4]道具信息!D1058)</f>
        <v/>
      </c>
      <c r="E1058" s="19" t="str">
        <f>IF([4]道具信息!E1058="","",[4]道具信息!E1058)</f>
        <v/>
      </c>
      <c r="F1058" s="19" t="str">
        <f>IF([4]道具信息!F1058="","",[4]道具信息!F1058)</f>
        <v/>
      </c>
      <c r="G1058" s="19" t="str">
        <f>IF([4]道具信息!G1058="","",[4]道具信息!G1058)</f>
        <v/>
      </c>
      <c r="H1058" s="19" t="str">
        <f>IF([4]道具信息!H1058="","",[4]道具信息!H1058)</f>
        <v/>
      </c>
      <c r="I1058" s="19" t="str">
        <f>IF([4]道具信息!I1058="","",[4]道具信息!I1058)</f>
        <v/>
      </c>
      <c r="J1058" s="19" t="str">
        <f>IF([4]道具信息!J1058="","",[4]道具信息!J1058)</f>
        <v/>
      </c>
      <c r="K1058" s="19" t="str">
        <f>IF([4]道具信息!K1058="","",[4]道具信息!K1058)</f>
        <v/>
      </c>
      <c r="L1058" s="19" t="str">
        <f>IF([4]道具信息!L1058="","",[4]道具信息!L1058)</f>
        <v/>
      </c>
      <c r="M1058" s="19" t="str">
        <f>IF([4]道具信息!M1058="","",[4]道具信息!M1058)</f>
        <v/>
      </c>
      <c r="N1058" s="19" t="str">
        <f>IF([4]道具信息!N1058="","",[4]道具信息!N1058)</f>
        <v/>
      </c>
      <c r="O1058" s="19" t="str">
        <f>IF([4]道具信息!O1058="","",[4]道具信息!O1058)</f>
        <v/>
      </c>
      <c r="P1058" s="19" t="str">
        <f>IF([4]道具信息!P1058="","",[4]道具信息!P1058)</f>
        <v/>
      </c>
      <c r="Q1058" s="19" t="str">
        <f>IF([4]道具信息!Q1058="","",[4]道具信息!Q1058)</f>
        <v/>
      </c>
      <c r="R1058" s="19" t="str">
        <f>IF([4]道具信息!R1058="","",[4]道具信息!R1058)</f>
        <v/>
      </c>
      <c r="S1058" s="19" t="str">
        <f>IF([4]道具信息!S1058="","",[4]道具信息!S1058)</f>
        <v/>
      </c>
      <c r="T1058" s="19" t="str">
        <f>IF([4]道具信息!T1058="","",[4]道具信息!T1058)</f>
        <v/>
      </c>
      <c r="U1058" s="19" t="str">
        <f>IF([4]道具信息!U1058="","",[4]道具信息!U1058)</f>
        <v/>
      </c>
      <c r="V1058" s="19" t="str">
        <f>IF([4]道具信息!V1058="","",[4]道具信息!V1058)</f>
        <v/>
      </c>
      <c r="W1058" s="19" t="str">
        <f>IF([4]道具信息!W1058="","",[4]道具信息!W1058)</f>
        <v/>
      </c>
      <c r="X1058" s="19" t="str">
        <f>IF([4]道具信息!X1058="","",[4]道具信息!X1058)</f>
        <v/>
      </c>
      <c r="Y1058" s="19" t="str">
        <f>IF([4]道具信息!Y1058="","",[4]道具信息!Y1058)</f>
        <v/>
      </c>
      <c r="Z1058" s="19" t="str">
        <f>IF([4]道具信息!Z1058="","",[4]道具信息!Z1058)</f>
        <v/>
      </c>
    </row>
    <row r="1059" spans="1:26" x14ac:dyDescent="0.15">
      <c r="A1059" s="19" t="str">
        <f>IF([4]道具信息!A1059="","",[4]道具信息!A1059)</f>
        <v/>
      </c>
      <c r="B1059" s="19" t="str">
        <f>IF([4]道具信息!B1059="","",[4]道具信息!B1059)</f>
        <v/>
      </c>
      <c r="C1059" s="19" t="str">
        <f>IF([4]道具信息!C1059="","",[4]道具信息!C1059)</f>
        <v/>
      </c>
      <c r="D1059" s="19" t="str">
        <f>IF([4]道具信息!D1059="","",[4]道具信息!D1059)</f>
        <v/>
      </c>
      <c r="E1059" s="19" t="str">
        <f>IF([4]道具信息!E1059="","",[4]道具信息!E1059)</f>
        <v/>
      </c>
      <c r="F1059" s="19" t="str">
        <f>IF([4]道具信息!F1059="","",[4]道具信息!F1059)</f>
        <v/>
      </c>
      <c r="G1059" s="19" t="str">
        <f>IF([4]道具信息!G1059="","",[4]道具信息!G1059)</f>
        <v/>
      </c>
      <c r="H1059" s="19" t="str">
        <f>IF([4]道具信息!H1059="","",[4]道具信息!H1059)</f>
        <v/>
      </c>
      <c r="I1059" s="19" t="str">
        <f>IF([4]道具信息!I1059="","",[4]道具信息!I1059)</f>
        <v/>
      </c>
      <c r="J1059" s="19" t="str">
        <f>IF([4]道具信息!J1059="","",[4]道具信息!J1059)</f>
        <v/>
      </c>
      <c r="K1059" s="19" t="str">
        <f>IF([4]道具信息!K1059="","",[4]道具信息!K1059)</f>
        <v/>
      </c>
      <c r="L1059" s="19" t="str">
        <f>IF([4]道具信息!L1059="","",[4]道具信息!L1059)</f>
        <v/>
      </c>
      <c r="M1059" s="19" t="str">
        <f>IF([4]道具信息!M1059="","",[4]道具信息!M1059)</f>
        <v/>
      </c>
      <c r="N1059" s="19" t="str">
        <f>IF([4]道具信息!N1059="","",[4]道具信息!N1059)</f>
        <v/>
      </c>
      <c r="O1059" s="19" t="str">
        <f>IF([4]道具信息!O1059="","",[4]道具信息!O1059)</f>
        <v/>
      </c>
      <c r="P1059" s="19" t="str">
        <f>IF([4]道具信息!P1059="","",[4]道具信息!P1059)</f>
        <v/>
      </c>
      <c r="Q1059" s="19" t="str">
        <f>IF([4]道具信息!Q1059="","",[4]道具信息!Q1059)</f>
        <v/>
      </c>
      <c r="R1059" s="19" t="str">
        <f>IF([4]道具信息!R1059="","",[4]道具信息!R1059)</f>
        <v/>
      </c>
      <c r="S1059" s="19" t="str">
        <f>IF([4]道具信息!S1059="","",[4]道具信息!S1059)</f>
        <v/>
      </c>
      <c r="T1059" s="19" t="str">
        <f>IF([4]道具信息!T1059="","",[4]道具信息!T1059)</f>
        <v/>
      </c>
      <c r="U1059" s="19" t="str">
        <f>IF([4]道具信息!U1059="","",[4]道具信息!U1059)</f>
        <v/>
      </c>
      <c r="V1059" s="19" t="str">
        <f>IF([4]道具信息!V1059="","",[4]道具信息!V1059)</f>
        <v/>
      </c>
      <c r="W1059" s="19" t="str">
        <f>IF([4]道具信息!W1059="","",[4]道具信息!W1059)</f>
        <v/>
      </c>
      <c r="X1059" s="19" t="str">
        <f>IF([4]道具信息!X1059="","",[4]道具信息!X1059)</f>
        <v/>
      </c>
      <c r="Y1059" s="19" t="str">
        <f>IF([4]道具信息!Y1059="","",[4]道具信息!Y1059)</f>
        <v/>
      </c>
      <c r="Z1059" s="19" t="str">
        <f>IF([4]道具信息!Z1059="","",[4]道具信息!Z1059)</f>
        <v/>
      </c>
    </row>
    <row r="1060" spans="1:26" x14ac:dyDescent="0.15">
      <c r="A1060" s="19" t="str">
        <f>IF([4]道具信息!A1060="","",[4]道具信息!A1060)</f>
        <v/>
      </c>
      <c r="B1060" s="19" t="str">
        <f>IF([4]道具信息!B1060="","",[4]道具信息!B1060)</f>
        <v/>
      </c>
      <c r="C1060" s="19" t="str">
        <f>IF([4]道具信息!C1060="","",[4]道具信息!C1060)</f>
        <v/>
      </c>
      <c r="D1060" s="19" t="str">
        <f>IF([4]道具信息!D1060="","",[4]道具信息!D1060)</f>
        <v/>
      </c>
      <c r="E1060" s="19" t="str">
        <f>IF([4]道具信息!E1060="","",[4]道具信息!E1060)</f>
        <v/>
      </c>
      <c r="F1060" s="19" t="str">
        <f>IF([4]道具信息!F1060="","",[4]道具信息!F1060)</f>
        <v/>
      </c>
      <c r="G1060" s="19" t="str">
        <f>IF([4]道具信息!G1060="","",[4]道具信息!G1060)</f>
        <v/>
      </c>
      <c r="H1060" s="19" t="str">
        <f>IF([4]道具信息!H1060="","",[4]道具信息!H1060)</f>
        <v/>
      </c>
      <c r="I1060" s="19" t="str">
        <f>IF([4]道具信息!I1060="","",[4]道具信息!I1060)</f>
        <v/>
      </c>
      <c r="J1060" s="19" t="str">
        <f>IF([4]道具信息!J1060="","",[4]道具信息!J1060)</f>
        <v/>
      </c>
      <c r="K1060" s="19" t="str">
        <f>IF([4]道具信息!K1060="","",[4]道具信息!K1060)</f>
        <v/>
      </c>
      <c r="L1060" s="19" t="str">
        <f>IF([4]道具信息!L1060="","",[4]道具信息!L1060)</f>
        <v/>
      </c>
      <c r="M1060" s="19" t="str">
        <f>IF([4]道具信息!M1060="","",[4]道具信息!M1060)</f>
        <v/>
      </c>
      <c r="N1060" s="19" t="str">
        <f>IF([4]道具信息!N1060="","",[4]道具信息!N1060)</f>
        <v/>
      </c>
      <c r="O1060" s="19" t="str">
        <f>IF([4]道具信息!O1060="","",[4]道具信息!O1060)</f>
        <v/>
      </c>
      <c r="P1060" s="19" t="str">
        <f>IF([4]道具信息!P1060="","",[4]道具信息!P1060)</f>
        <v/>
      </c>
      <c r="Q1060" s="19" t="str">
        <f>IF([4]道具信息!Q1060="","",[4]道具信息!Q1060)</f>
        <v/>
      </c>
      <c r="R1060" s="19" t="str">
        <f>IF([4]道具信息!R1060="","",[4]道具信息!R1060)</f>
        <v/>
      </c>
      <c r="S1060" s="19" t="str">
        <f>IF([4]道具信息!S1060="","",[4]道具信息!S1060)</f>
        <v/>
      </c>
      <c r="T1060" s="19" t="str">
        <f>IF([4]道具信息!T1060="","",[4]道具信息!T1060)</f>
        <v/>
      </c>
      <c r="U1060" s="19" t="str">
        <f>IF([4]道具信息!U1060="","",[4]道具信息!U1060)</f>
        <v/>
      </c>
      <c r="V1060" s="19" t="str">
        <f>IF([4]道具信息!V1060="","",[4]道具信息!V1060)</f>
        <v/>
      </c>
      <c r="W1060" s="19" t="str">
        <f>IF([4]道具信息!W1060="","",[4]道具信息!W1060)</f>
        <v/>
      </c>
      <c r="X1060" s="19" t="str">
        <f>IF([4]道具信息!X1060="","",[4]道具信息!X1060)</f>
        <v/>
      </c>
      <c r="Y1060" s="19" t="str">
        <f>IF([4]道具信息!Y1060="","",[4]道具信息!Y1060)</f>
        <v/>
      </c>
      <c r="Z1060" s="19" t="str">
        <f>IF([4]道具信息!Z1060="","",[4]道具信息!Z1060)</f>
        <v/>
      </c>
    </row>
    <row r="1061" spans="1:26" x14ac:dyDescent="0.15">
      <c r="A1061" s="19" t="str">
        <f>IF([4]道具信息!A1061="","",[4]道具信息!A1061)</f>
        <v/>
      </c>
      <c r="B1061" s="19" t="str">
        <f>IF([4]道具信息!B1061="","",[4]道具信息!B1061)</f>
        <v/>
      </c>
      <c r="C1061" s="19" t="str">
        <f>IF([4]道具信息!C1061="","",[4]道具信息!C1061)</f>
        <v/>
      </c>
      <c r="D1061" s="19" t="str">
        <f>IF([4]道具信息!D1061="","",[4]道具信息!D1061)</f>
        <v/>
      </c>
      <c r="E1061" s="19" t="str">
        <f>IF([4]道具信息!E1061="","",[4]道具信息!E1061)</f>
        <v/>
      </c>
      <c r="F1061" s="19" t="str">
        <f>IF([4]道具信息!F1061="","",[4]道具信息!F1061)</f>
        <v/>
      </c>
      <c r="G1061" s="19" t="str">
        <f>IF([4]道具信息!G1061="","",[4]道具信息!G1061)</f>
        <v/>
      </c>
      <c r="H1061" s="19" t="str">
        <f>IF([4]道具信息!H1061="","",[4]道具信息!H1061)</f>
        <v/>
      </c>
      <c r="I1061" s="19" t="str">
        <f>IF([4]道具信息!I1061="","",[4]道具信息!I1061)</f>
        <v/>
      </c>
      <c r="J1061" s="19" t="str">
        <f>IF([4]道具信息!J1061="","",[4]道具信息!J1061)</f>
        <v/>
      </c>
      <c r="K1061" s="19" t="str">
        <f>IF([4]道具信息!K1061="","",[4]道具信息!K1061)</f>
        <v/>
      </c>
      <c r="L1061" s="19" t="str">
        <f>IF([4]道具信息!L1061="","",[4]道具信息!L1061)</f>
        <v/>
      </c>
      <c r="M1061" s="19" t="str">
        <f>IF([4]道具信息!M1061="","",[4]道具信息!M1061)</f>
        <v/>
      </c>
      <c r="N1061" s="19" t="str">
        <f>IF([4]道具信息!N1061="","",[4]道具信息!N1061)</f>
        <v/>
      </c>
      <c r="O1061" s="19" t="str">
        <f>IF([4]道具信息!O1061="","",[4]道具信息!O1061)</f>
        <v/>
      </c>
      <c r="P1061" s="19" t="str">
        <f>IF([4]道具信息!P1061="","",[4]道具信息!P1061)</f>
        <v/>
      </c>
      <c r="Q1061" s="19" t="str">
        <f>IF([4]道具信息!Q1061="","",[4]道具信息!Q1061)</f>
        <v/>
      </c>
      <c r="R1061" s="19" t="str">
        <f>IF([4]道具信息!R1061="","",[4]道具信息!R1061)</f>
        <v/>
      </c>
      <c r="S1061" s="19" t="str">
        <f>IF([4]道具信息!S1061="","",[4]道具信息!S1061)</f>
        <v/>
      </c>
      <c r="T1061" s="19" t="str">
        <f>IF([4]道具信息!T1061="","",[4]道具信息!T1061)</f>
        <v/>
      </c>
      <c r="U1061" s="19" t="str">
        <f>IF([4]道具信息!U1061="","",[4]道具信息!U1061)</f>
        <v/>
      </c>
      <c r="V1061" s="19" t="str">
        <f>IF([4]道具信息!V1061="","",[4]道具信息!V1061)</f>
        <v/>
      </c>
      <c r="W1061" s="19" t="str">
        <f>IF([4]道具信息!W1061="","",[4]道具信息!W1061)</f>
        <v/>
      </c>
      <c r="X1061" s="19" t="str">
        <f>IF([4]道具信息!X1061="","",[4]道具信息!X1061)</f>
        <v/>
      </c>
      <c r="Y1061" s="19" t="str">
        <f>IF([4]道具信息!Y1061="","",[4]道具信息!Y1061)</f>
        <v/>
      </c>
      <c r="Z1061" s="19" t="str">
        <f>IF([4]道具信息!Z1061="","",[4]道具信息!Z1061)</f>
        <v/>
      </c>
    </row>
    <row r="1062" spans="1:26" x14ac:dyDescent="0.15">
      <c r="A1062" s="19" t="str">
        <f>IF([4]道具信息!A1062="","",[4]道具信息!A1062)</f>
        <v/>
      </c>
      <c r="B1062" s="19" t="str">
        <f>IF([4]道具信息!B1062="","",[4]道具信息!B1062)</f>
        <v/>
      </c>
      <c r="C1062" s="19" t="str">
        <f>IF([4]道具信息!C1062="","",[4]道具信息!C1062)</f>
        <v/>
      </c>
      <c r="D1062" s="19" t="str">
        <f>IF([4]道具信息!D1062="","",[4]道具信息!D1062)</f>
        <v/>
      </c>
      <c r="E1062" s="19" t="str">
        <f>IF([4]道具信息!E1062="","",[4]道具信息!E1062)</f>
        <v/>
      </c>
      <c r="F1062" s="19" t="str">
        <f>IF([4]道具信息!F1062="","",[4]道具信息!F1062)</f>
        <v/>
      </c>
      <c r="G1062" s="19" t="str">
        <f>IF([4]道具信息!G1062="","",[4]道具信息!G1062)</f>
        <v/>
      </c>
      <c r="H1062" s="19" t="str">
        <f>IF([4]道具信息!H1062="","",[4]道具信息!H1062)</f>
        <v/>
      </c>
      <c r="I1062" s="19" t="str">
        <f>IF([4]道具信息!I1062="","",[4]道具信息!I1062)</f>
        <v/>
      </c>
      <c r="J1062" s="19" t="str">
        <f>IF([4]道具信息!J1062="","",[4]道具信息!J1062)</f>
        <v/>
      </c>
      <c r="K1062" s="19" t="str">
        <f>IF([4]道具信息!K1062="","",[4]道具信息!K1062)</f>
        <v/>
      </c>
      <c r="L1062" s="19" t="str">
        <f>IF([4]道具信息!L1062="","",[4]道具信息!L1062)</f>
        <v/>
      </c>
      <c r="M1062" s="19" t="str">
        <f>IF([4]道具信息!M1062="","",[4]道具信息!M1062)</f>
        <v/>
      </c>
      <c r="N1062" s="19" t="str">
        <f>IF([4]道具信息!N1062="","",[4]道具信息!N1062)</f>
        <v/>
      </c>
      <c r="O1062" s="19" t="str">
        <f>IF([4]道具信息!O1062="","",[4]道具信息!O1062)</f>
        <v/>
      </c>
      <c r="P1062" s="19" t="str">
        <f>IF([4]道具信息!P1062="","",[4]道具信息!P1062)</f>
        <v/>
      </c>
      <c r="Q1062" s="19" t="str">
        <f>IF([4]道具信息!Q1062="","",[4]道具信息!Q1062)</f>
        <v/>
      </c>
      <c r="R1062" s="19" t="str">
        <f>IF([4]道具信息!R1062="","",[4]道具信息!R1062)</f>
        <v/>
      </c>
      <c r="S1062" s="19" t="str">
        <f>IF([4]道具信息!S1062="","",[4]道具信息!S1062)</f>
        <v/>
      </c>
      <c r="T1062" s="19" t="str">
        <f>IF([4]道具信息!T1062="","",[4]道具信息!T1062)</f>
        <v/>
      </c>
      <c r="U1062" s="19" t="str">
        <f>IF([4]道具信息!U1062="","",[4]道具信息!U1062)</f>
        <v/>
      </c>
      <c r="V1062" s="19" t="str">
        <f>IF([4]道具信息!V1062="","",[4]道具信息!V1062)</f>
        <v/>
      </c>
      <c r="W1062" s="19" t="str">
        <f>IF([4]道具信息!W1062="","",[4]道具信息!W1062)</f>
        <v/>
      </c>
      <c r="X1062" s="19" t="str">
        <f>IF([4]道具信息!X1062="","",[4]道具信息!X1062)</f>
        <v/>
      </c>
      <c r="Y1062" s="19" t="str">
        <f>IF([4]道具信息!Y1062="","",[4]道具信息!Y1062)</f>
        <v/>
      </c>
      <c r="Z1062" s="19" t="str">
        <f>IF([4]道具信息!Z1062="","",[4]道具信息!Z1062)</f>
        <v/>
      </c>
    </row>
    <row r="1063" spans="1:26" x14ac:dyDescent="0.15">
      <c r="A1063" s="19" t="str">
        <f>IF([4]道具信息!A1063="","",[4]道具信息!A1063)</f>
        <v/>
      </c>
      <c r="B1063" s="19" t="str">
        <f>IF([4]道具信息!B1063="","",[4]道具信息!B1063)</f>
        <v/>
      </c>
      <c r="C1063" s="19" t="str">
        <f>IF([4]道具信息!C1063="","",[4]道具信息!C1063)</f>
        <v/>
      </c>
      <c r="D1063" s="19" t="str">
        <f>IF([4]道具信息!D1063="","",[4]道具信息!D1063)</f>
        <v/>
      </c>
      <c r="E1063" s="19" t="str">
        <f>IF([4]道具信息!E1063="","",[4]道具信息!E1063)</f>
        <v/>
      </c>
      <c r="F1063" s="19" t="str">
        <f>IF([4]道具信息!F1063="","",[4]道具信息!F1063)</f>
        <v/>
      </c>
      <c r="G1063" s="19" t="str">
        <f>IF([4]道具信息!G1063="","",[4]道具信息!G1063)</f>
        <v/>
      </c>
      <c r="H1063" s="19" t="str">
        <f>IF([4]道具信息!H1063="","",[4]道具信息!H1063)</f>
        <v/>
      </c>
      <c r="I1063" s="19" t="str">
        <f>IF([4]道具信息!I1063="","",[4]道具信息!I1063)</f>
        <v/>
      </c>
      <c r="J1063" s="19" t="str">
        <f>IF([4]道具信息!J1063="","",[4]道具信息!J1063)</f>
        <v/>
      </c>
      <c r="K1063" s="19" t="str">
        <f>IF([4]道具信息!K1063="","",[4]道具信息!K1063)</f>
        <v/>
      </c>
      <c r="L1063" s="19" t="str">
        <f>IF([4]道具信息!L1063="","",[4]道具信息!L1063)</f>
        <v/>
      </c>
      <c r="M1063" s="19" t="str">
        <f>IF([4]道具信息!M1063="","",[4]道具信息!M1063)</f>
        <v/>
      </c>
      <c r="N1063" s="19" t="str">
        <f>IF([4]道具信息!N1063="","",[4]道具信息!N1063)</f>
        <v/>
      </c>
      <c r="O1063" s="19" t="str">
        <f>IF([4]道具信息!O1063="","",[4]道具信息!O1063)</f>
        <v/>
      </c>
      <c r="P1063" s="19" t="str">
        <f>IF([4]道具信息!P1063="","",[4]道具信息!P1063)</f>
        <v/>
      </c>
      <c r="Q1063" s="19" t="str">
        <f>IF([4]道具信息!Q1063="","",[4]道具信息!Q1063)</f>
        <v/>
      </c>
      <c r="R1063" s="19" t="str">
        <f>IF([4]道具信息!R1063="","",[4]道具信息!R1063)</f>
        <v/>
      </c>
      <c r="S1063" s="19" t="str">
        <f>IF([4]道具信息!S1063="","",[4]道具信息!S1063)</f>
        <v/>
      </c>
      <c r="T1063" s="19" t="str">
        <f>IF([4]道具信息!T1063="","",[4]道具信息!T1063)</f>
        <v/>
      </c>
      <c r="U1063" s="19" t="str">
        <f>IF([4]道具信息!U1063="","",[4]道具信息!U1063)</f>
        <v/>
      </c>
      <c r="V1063" s="19" t="str">
        <f>IF([4]道具信息!V1063="","",[4]道具信息!V1063)</f>
        <v/>
      </c>
      <c r="W1063" s="19" t="str">
        <f>IF([4]道具信息!W1063="","",[4]道具信息!W1063)</f>
        <v/>
      </c>
      <c r="X1063" s="19" t="str">
        <f>IF([4]道具信息!X1063="","",[4]道具信息!X1063)</f>
        <v/>
      </c>
      <c r="Y1063" s="19" t="str">
        <f>IF([4]道具信息!Y1063="","",[4]道具信息!Y1063)</f>
        <v/>
      </c>
      <c r="Z1063" s="19" t="str">
        <f>IF([4]道具信息!Z1063="","",[4]道具信息!Z1063)</f>
        <v/>
      </c>
    </row>
    <row r="1064" spans="1:26" x14ac:dyDescent="0.15">
      <c r="A1064" s="19" t="str">
        <f>IF([4]道具信息!A1064="","",[4]道具信息!A1064)</f>
        <v/>
      </c>
      <c r="B1064" s="19" t="str">
        <f>IF([4]道具信息!B1064="","",[4]道具信息!B1064)</f>
        <v/>
      </c>
      <c r="C1064" s="19" t="str">
        <f>IF([4]道具信息!C1064="","",[4]道具信息!C1064)</f>
        <v/>
      </c>
      <c r="D1064" s="19" t="str">
        <f>IF([4]道具信息!D1064="","",[4]道具信息!D1064)</f>
        <v/>
      </c>
      <c r="E1064" s="19" t="str">
        <f>IF([4]道具信息!E1064="","",[4]道具信息!E1064)</f>
        <v/>
      </c>
      <c r="F1064" s="19" t="str">
        <f>IF([4]道具信息!F1064="","",[4]道具信息!F1064)</f>
        <v/>
      </c>
      <c r="G1064" s="19" t="str">
        <f>IF([4]道具信息!G1064="","",[4]道具信息!G1064)</f>
        <v/>
      </c>
      <c r="H1064" s="19" t="str">
        <f>IF([4]道具信息!H1064="","",[4]道具信息!H1064)</f>
        <v/>
      </c>
      <c r="I1064" s="19" t="str">
        <f>IF([4]道具信息!I1064="","",[4]道具信息!I1064)</f>
        <v/>
      </c>
      <c r="J1064" s="19" t="str">
        <f>IF([4]道具信息!J1064="","",[4]道具信息!J1064)</f>
        <v/>
      </c>
      <c r="K1064" s="19" t="str">
        <f>IF([4]道具信息!K1064="","",[4]道具信息!K1064)</f>
        <v/>
      </c>
      <c r="L1064" s="19" t="str">
        <f>IF([4]道具信息!L1064="","",[4]道具信息!L1064)</f>
        <v/>
      </c>
      <c r="M1064" s="19" t="str">
        <f>IF([4]道具信息!M1064="","",[4]道具信息!M1064)</f>
        <v/>
      </c>
      <c r="N1064" s="19" t="str">
        <f>IF([4]道具信息!N1064="","",[4]道具信息!N1064)</f>
        <v/>
      </c>
      <c r="O1064" s="19" t="str">
        <f>IF([4]道具信息!O1064="","",[4]道具信息!O1064)</f>
        <v/>
      </c>
      <c r="P1064" s="19" t="str">
        <f>IF([4]道具信息!P1064="","",[4]道具信息!P1064)</f>
        <v/>
      </c>
      <c r="Q1064" s="19" t="str">
        <f>IF([4]道具信息!Q1064="","",[4]道具信息!Q1064)</f>
        <v/>
      </c>
      <c r="R1064" s="19" t="str">
        <f>IF([4]道具信息!R1064="","",[4]道具信息!R1064)</f>
        <v/>
      </c>
      <c r="S1064" s="19" t="str">
        <f>IF([4]道具信息!S1064="","",[4]道具信息!S1064)</f>
        <v/>
      </c>
      <c r="T1064" s="19" t="str">
        <f>IF([4]道具信息!T1064="","",[4]道具信息!T1064)</f>
        <v/>
      </c>
      <c r="U1064" s="19" t="str">
        <f>IF([4]道具信息!U1064="","",[4]道具信息!U1064)</f>
        <v/>
      </c>
      <c r="V1064" s="19" t="str">
        <f>IF([4]道具信息!V1064="","",[4]道具信息!V1064)</f>
        <v/>
      </c>
      <c r="W1064" s="19" t="str">
        <f>IF([4]道具信息!W1064="","",[4]道具信息!W1064)</f>
        <v/>
      </c>
      <c r="X1064" s="19" t="str">
        <f>IF([4]道具信息!X1064="","",[4]道具信息!X1064)</f>
        <v/>
      </c>
      <c r="Y1064" s="19" t="str">
        <f>IF([4]道具信息!Y1064="","",[4]道具信息!Y1064)</f>
        <v/>
      </c>
      <c r="Z1064" s="19" t="str">
        <f>IF([4]道具信息!Z1064="","",[4]道具信息!Z1064)</f>
        <v/>
      </c>
    </row>
    <row r="1065" spans="1:26" x14ac:dyDescent="0.15">
      <c r="A1065" s="19" t="str">
        <f>IF([4]道具信息!A1065="","",[4]道具信息!A1065)</f>
        <v/>
      </c>
      <c r="B1065" s="19" t="str">
        <f>IF([4]道具信息!B1065="","",[4]道具信息!B1065)</f>
        <v/>
      </c>
      <c r="C1065" s="19" t="str">
        <f>IF([4]道具信息!C1065="","",[4]道具信息!C1065)</f>
        <v/>
      </c>
      <c r="D1065" s="19" t="str">
        <f>IF([4]道具信息!D1065="","",[4]道具信息!D1065)</f>
        <v/>
      </c>
      <c r="E1065" s="19" t="str">
        <f>IF([4]道具信息!E1065="","",[4]道具信息!E1065)</f>
        <v/>
      </c>
      <c r="F1065" s="19" t="str">
        <f>IF([4]道具信息!F1065="","",[4]道具信息!F1065)</f>
        <v/>
      </c>
      <c r="G1065" s="19" t="str">
        <f>IF([4]道具信息!G1065="","",[4]道具信息!G1065)</f>
        <v/>
      </c>
      <c r="H1065" s="19" t="str">
        <f>IF([4]道具信息!H1065="","",[4]道具信息!H1065)</f>
        <v/>
      </c>
      <c r="I1065" s="19" t="str">
        <f>IF([4]道具信息!I1065="","",[4]道具信息!I1065)</f>
        <v/>
      </c>
      <c r="J1065" s="19" t="str">
        <f>IF([4]道具信息!J1065="","",[4]道具信息!J1065)</f>
        <v/>
      </c>
      <c r="K1065" s="19" t="str">
        <f>IF([4]道具信息!K1065="","",[4]道具信息!K1065)</f>
        <v/>
      </c>
      <c r="L1065" s="19" t="str">
        <f>IF([4]道具信息!L1065="","",[4]道具信息!L1065)</f>
        <v/>
      </c>
      <c r="M1065" s="19" t="str">
        <f>IF([4]道具信息!M1065="","",[4]道具信息!M1065)</f>
        <v/>
      </c>
      <c r="N1065" s="19" t="str">
        <f>IF([4]道具信息!N1065="","",[4]道具信息!N1065)</f>
        <v/>
      </c>
      <c r="O1065" s="19" t="str">
        <f>IF([4]道具信息!O1065="","",[4]道具信息!O1065)</f>
        <v/>
      </c>
      <c r="P1065" s="19" t="str">
        <f>IF([4]道具信息!P1065="","",[4]道具信息!P1065)</f>
        <v/>
      </c>
      <c r="Q1065" s="19" t="str">
        <f>IF([4]道具信息!Q1065="","",[4]道具信息!Q1065)</f>
        <v/>
      </c>
      <c r="R1065" s="19" t="str">
        <f>IF([4]道具信息!R1065="","",[4]道具信息!R1065)</f>
        <v/>
      </c>
      <c r="S1065" s="19" t="str">
        <f>IF([4]道具信息!S1065="","",[4]道具信息!S1065)</f>
        <v/>
      </c>
      <c r="T1065" s="19" t="str">
        <f>IF([4]道具信息!T1065="","",[4]道具信息!T1065)</f>
        <v/>
      </c>
      <c r="U1065" s="19" t="str">
        <f>IF([4]道具信息!U1065="","",[4]道具信息!U1065)</f>
        <v/>
      </c>
      <c r="V1065" s="19" t="str">
        <f>IF([4]道具信息!V1065="","",[4]道具信息!V1065)</f>
        <v/>
      </c>
      <c r="W1065" s="19" t="str">
        <f>IF([4]道具信息!W1065="","",[4]道具信息!W1065)</f>
        <v/>
      </c>
      <c r="X1065" s="19" t="str">
        <f>IF([4]道具信息!X1065="","",[4]道具信息!X1065)</f>
        <v/>
      </c>
      <c r="Y1065" s="19" t="str">
        <f>IF([4]道具信息!Y1065="","",[4]道具信息!Y1065)</f>
        <v/>
      </c>
      <c r="Z1065" s="19" t="str">
        <f>IF([4]道具信息!Z1065="","",[4]道具信息!Z1065)</f>
        <v/>
      </c>
    </row>
    <row r="1066" spans="1:26" x14ac:dyDescent="0.15">
      <c r="A1066" s="19" t="str">
        <f>IF([4]道具信息!A1066="","",[4]道具信息!A1066)</f>
        <v/>
      </c>
      <c r="B1066" s="19" t="str">
        <f>IF([4]道具信息!B1066="","",[4]道具信息!B1066)</f>
        <v/>
      </c>
      <c r="C1066" s="19" t="str">
        <f>IF([4]道具信息!C1066="","",[4]道具信息!C1066)</f>
        <v/>
      </c>
      <c r="D1066" s="19" t="str">
        <f>IF([4]道具信息!D1066="","",[4]道具信息!D1066)</f>
        <v/>
      </c>
      <c r="E1066" s="19" t="str">
        <f>IF([4]道具信息!E1066="","",[4]道具信息!E1066)</f>
        <v/>
      </c>
      <c r="F1066" s="19" t="str">
        <f>IF([4]道具信息!F1066="","",[4]道具信息!F1066)</f>
        <v/>
      </c>
      <c r="G1066" s="19" t="str">
        <f>IF([4]道具信息!G1066="","",[4]道具信息!G1066)</f>
        <v/>
      </c>
      <c r="H1066" s="19" t="str">
        <f>IF([4]道具信息!H1066="","",[4]道具信息!H1066)</f>
        <v/>
      </c>
      <c r="I1066" s="19" t="str">
        <f>IF([4]道具信息!I1066="","",[4]道具信息!I1066)</f>
        <v/>
      </c>
      <c r="J1066" s="19" t="str">
        <f>IF([4]道具信息!J1066="","",[4]道具信息!J1066)</f>
        <v/>
      </c>
      <c r="K1066" s="19" t="str">
        <f>IF([4]道具信息!K1066="","",[4]道具信息!K1066)</f>
        <v/>
      </c>
      <c r="L1066" s="19" t="str">
        <f>IF([4]道具信息!L1066="","",[4]道具信息!L1066)</f>
        <v/>
      </c>
      <c r="M1066" s="19" t="str">
        <f>IF([4]道具信息!M1066="","",[4]道具信息!M1066)</f>
        <v/>
      </c>
      <c r="N1066" s="19" t="str">
        <f>IF([4]道具信息!N1066="","",[4]道具信息!N1066)</f>
        <v/>
      </c>
      <c r="O1066" s="19" t="str">
        <f>IF([4]道具信息!O1066="","",[4]道具信息!O1066)</f>
        <v/>
      </c>
      <c r="P1066" s="19" t="str">
        <f>IF([4]道具信息!P1066="","",[4]道具信息!P1066)</f>
        <v/>
      </c>
      <c r="Q1066" s="19" t="str">
        <f>IF([4]道具信息!Q1066="","",[4]道具信息!Q1066)</f>
        <v/>
      </c>
      <c r="R1066" s="19" t="str">
        <f>IF([4]道具信息!R1066="","",[4]道具信息!R1066)</f>
        <v/>
      </c>
      <c r="S1066" s="19" t="str">
        <f>IF([4]道具信息!S1066="","",[4]道具信息!S1066)</f>
        <v/>
      </c>
      <c r="T1066" s="19" t="str">
        <f>IF([4]道具信息!T1066="","",[4]道具信息!T1066)</f>
        <v/>
      </c>
      <c r="U1066" s="19" t="str">
        <f>IF([4]道具信息!U1066="","",[4]道具信息!U1066)</f>
        <v/>
      </c>
      <c r="V1066" s="19" t="str">
        <f>IF([4]道具信息!V1066="","",[4]道具信息!V1066)</f>
        <v/>
      </c>
      <c r="W1066" s="19" t="str">
        <f>IF([4]道具信息!W1066="","",[4]道具信息!W1066)</f>
        <v/>
      </c>
      <c r="X1066" s="19" t="str">
        <f>IF([4]道具信息!X1066="","",[4]道具信息!X1066)</f>
        <v/>
      </c>
      <c r="Y1066" s="19" t="str">
        <f>IF([4]道具信息!Y1066="","",[4]道具信息!Y1066)</f>
        <v/>
      </c>
      <c r="Z1066" s="19" t="str">
        <f>IF([4]道具信息!Z1066="","",[4]道具信息!Z1066)</f>
        <v/>
      </c>
    </row>
    <row r="1067" spans="1:26" x14ac:dyDescent="0.15">
      <c r="A1067" s="19" t="str">
        <f>IF([4]道具信息!A1067="","",[4]道具信息!A1067)</f>
        <v/>
      </c>
      <c r="B1067" s="19" t="str">
        <f>IF([4]道具信息!B1067="","",[4]道具信息!B1067)</f>
        <v/>
      </c>
      <c r="C1067" s="19" t="str">
        <f>IF([4]道具信息!C1067="","",[4]道具信息!C1067)</f>
        <v/>
      </c>
      <c r="D1067" s="19" t="str">
        <f>IF([4]道具信息!D1067="","",[4]道具信息!D1067)</f>
        <v/>
      </c>
      <c r="E1067" s="19" t="str">
        <f>IF([4]道具信息!E1067="","",[4]道具信息!E1067)</f>
        <v/>
      </c>
      <c r="F1067" s="19" t="str">
        <f>IF([4]道具信息!F1067="","",[4]道具信息!F1067)</f>
        <v/>
      </c>
      <c r="G1067" s="19" t="str">
        <f>IF([4]道具信息!G1067="","",[4]道具信息!G1067)</f>
        <v/>
      </c>
      <c r="H1067" s="19" t="str">
        <f>IF([4]道具信息!H1067="","",[4]道具信息!H1067)</f>
        <v/>
      </c>
      <c r="I1067" s="19" t="str">
        <f>IF([4]道具信息!I1067="","",[4]道具信息!I1067)</f>
        <v/>
      </c>
      <c r="J1067" s="19" t="str">
        <f>IF([4]道具信息!J1067="","",[4]道具信息!J1067)</f>
        <v/>
      </c>
      <c r="K1067" s="19" t="str">
        <f>IF([4]道具信息!K1067="","",[4]道具信息!K1067)</f>
        <v/>
      </c>
      <c r="L1067" s="19" t="str">
        <f>IF([4]道具信息!L1067="","",[4]道具信息!L1067)</f>
        <v/>
      </c>
      <c r="M1067" s="19" t="str">
        <f>IF([4]道具信息!M1067="","",[4]道具信息!M1067)</f>
        <v/>
      </c>
      <c r="N1067" s="19" t="str">
        <f>IF([4]道具信息!N1067="","",[4]道具信息!N1067)</f>
        <v/>
      </c>
      <c r="O1067" s="19" t="str">
        <f>IF([4]道具信息!O1067="","",[4]道具信息!O1067)</f>
        <v/>
      </c>
      <c r="P1067" s="19" t="str">
        <f>IF([4]道具信息!P1067="","",[4]道具信息!P1067)</f>
        <v/>
      </c>
      <c r="Q1067" s="19" t="str">
        <f>IF([4]道具信息!Q1067="","",[4]道具信息!Q1067)</f>
        <v/>
      </c>
      <c r="R1067" s="19" t="str">
        <f>IF([4]道具信息!R1067="","",[4]道具信息!R1067)</f>
        <v/>
      </c>
      <c r="S1067" s="19" t="str">
        <f>IF([4]道具信息!S1067="","",[4]道具信息!S1067)</f>
        <v/>
      </c>
      <c r="T1067" s="19" t="str">
        <f>IF([4]道具信息!T1067="","",[4]道具信息!T1067)</f>
        <v/>
      </c>
      <c r="U1067" s="19" t="str">
        <f>IF([4]道具信息!U1067="","",[4]道具信息!U1067)</f>
        <v/>
      </c>
      <c r="V1067" s="19" t="str">
        <f>IF([4]道具信息!V1067="","",[4]道具信息!V1067)</f>
        <v/>
      </c>
      <c r="W1067" s="19" t="str">
        <f>IF([4]道具信息!W1067="","",[4]道具信息!W1067)</f>
        <v/>
      </c>
      <c r="X1067" s="19" t="str">
        <f>IF([4]道具信息!X1067="","",[4]道具信息!X1067)</f>
        <v/>
      </c>
      <c r="Y1067" s="19" t="str">
        <f>IF([4]道具信息!Y1067="","",[4]道具信息!Y1067)</f>
        <v/>
      </c>
      <c r="Z1067" s="19" t="str">
        <f>IF([4]道具信息!Z1067="","",[4]道具信息!Z1067)</f>
        <v/>
      </c>
    </row>
    <row r="1068" spans="1:26" x14ac:dyDescent="0.15">
      <c r="A1068" s="19" t="str">
        <f>IF([4]道具信息!A1068="","",[4]道具信息!A1068)</f>
        <v/>
      </c>
      <c r="B1068" s="19" t="str">
        <f>IF([4]道具信息!B1068="","",[4]道具信息!B1068)</f>
        <v/>
      </c>
      <c r="C1068" s="19" t="str">
        <f>IF([4]道具信息!C1068="","",[4]道具信息!C1068)</f>
        <v/>
      </c>
      <c r="D1068" s="19" t="str">
        <f>IF([4]道具信息!D1068="","",[4]道具信息!D1068)</f>
        <v/>
      </c>
      <c r="E1068" s="19" t="str">
        <f>IF([4]道具信息!E1068="","",[4]道具信息!E1068)</f>
        <v/>
      </c>
      <c r="F1068" s="19" t="str">
        <f>IF([4]道具信息!F1068="","",[4]道具信息!F1068)</f>
        <v/>
      </c>
      <c r="G1068" s="19" t="str">
        <f>IF([4]道具信息!G1068="","",[4]道具信息!G1068)</f>
        <v/>
      </c>
      <c r="H1068" s="19" t="str">
        <f>IF([4]道具信息!H1068="","",[4]道具信息!H1068)</f>
        <v/>
      </c>
      <c r="I1068" s="19" t="str">
        <f>IF([4]道具信息!I1068="","",[4]道具信息!I1068)</f>
        <v/>
      </c>
      <c r="J1068" s="19" t="str">
        <f>IF([4]道具信息!J1068="","",[4]道具信息!J1068)</f>
        <v/>
      </c>
      <c r="K1068" s="19" t="str">
        <f>IF([4]道具信息!K1068="","",[4]道具信息!K1068)</f>
        <v/>
      </c>
      <c r="L1068" s="19" t="str">
        <f>IF([4]道具信息!L1068="","",[4]道具信息!L1068)</f>
        <v/>
      </c>
      <c r="M1068" s="19" t="str">
        <f>IF([4]道具信息!M1068="","",[4]道具信息!M1068)</f>
        <v/>
      </c>
      <c r="N1068" s="19" t="str">
        <f>IF([4]道具信息!N1068="","",[4]道具信息!N1068)</f>
        <v/>
      </c>
      <c r="O1068" s="19" t="str">
        <f>IF([4]道具信息!O1068="","",[4]道具信息!O1068)</f>
        <v/>
      </c>
      <c r="P1068" s="19" t="str">
        <f>IF([4]道具信息!P1068="","",[4]道具信息!P1068)</f>
        <v/>
      </c>
      <c r="Q1068" s="19" t="str">
        <f>IF([4]道具信息!Q1068="","",[4]道具信息!Q1068)</f>
        <v/>
      </c>
      <c r="R1068" s="19" t="str">
        <f>IF([4]道具信息!R1068="","",[4]道具信息!R1068)</f>
        <v/>
      </c>
      <c r="S1068" s="19" t="str">
        <f>IF([4]道具信息!S1068="","",[4]道具信息!S1068)</f>
        <v/>
      </c>
      <c r="T1068" s="19" t="str">
        <f>IF([4]道具信息!T1068="","",[4]道具信息!T1068)</f>
        <v/>
      </c>
      <c r="U1068" s="19" t="str">
        <f>IF([4]道具信息!U1068="","",[4]道具信息!U1068)</f>
        <v/>
      </c>
      <c r="V1068" s="19" t="str">
        <f>IF([4]道具信息!V1068="","",[4]道具信息!V1068)</f>
        <v/>
      </c>
      <c r="W1068" s="19" t="str">
        <f>IF([4]道具信息!W1068="","",[4]道具信息!W1068)</f>
        <v/>
      </c>
      <c r="X1068" s="19" t="str">
        <f>IF([4]道具信息!X1068="","",[4]道具信息!X1068)</f>
        <v/>
      </c>
      <c r="Y1068" s="19" t="str">
        <f>IF([4]道具信息!Y1068="","",[4]道具信息!Y1068)</f>
        <v/>
      </c>
      <c r="Z1068" s="19" t="str">
        <f>IF([4]道具信息!Z1068="","",[4]道具信息!Z1068)</f>
        <v/>
      </c>
    </row>
    <row r="1069" spans="1:26" x14ac:dyDescent="0.15">
      <c r="A1069" s="19" t="str">
        <f>IF([4]道具信息!A1069="","",[4]道具信息!A1069)</f>
        <v/>
      </c>
      <c r="B1069" s="19" t="str">
        <f>IF([4]道具信息!B1069="","",[4]道具信息!B1069)</f>
        <v/>
      </c>
      <c r="C1069" s="19" t="str">
        <f>IF([4]道具信息!C1069="","",[4]道具信息!C1069)</f>
        <v/>
      </c>
      <c r="D1069" s="19" t="str">
        <f>IF([4]道具信息!D1069="","",[4]道具信息!D1069)</f>
        <v/>
      </c>
      <c r="E1069" s="19" t="str">
        <f>IF([4]道具信息!E1069="","",[4]道具信息!E1069)</f>
        <v/>
      </c>
      <c r="F1069" s="19" t="str">
        <f>IF([4]道具信息!F1069="","",[4]道具信息!F1069)</f>
        <v/>
      </c>
      <c r="G1069" s="19" t="str">
        <f>IF([4]道具信息!G1069="","",[4]道具信息!G1069)</f>
        <v/>
      </c>
      <c r="H1069" s="19" t="str">
        <f>IF([4]道具信息!H1069="","",[4]道具信息!H1069)</f>
        <v/>
      </c>
      <c r="I1069" s="19" t="str">
        <f>IF([4]道具信息!I1069="","",[4]道具信息!I1069)</f>
        <v/>
      </c>
      <c r="J1069" s="19" t="str">
        <f>IF([4]道具信息!J1069="","",[4]道具信息!J1069)</f>
        <v/>
      </c>
      <c r="K1069" s="19" t="str">
        <f>IF([4]道具信息!K1069="","",[4]道具信息!K1069)</f>
        <v/>
      </c>
      <c r="L1069" s="19" t="str">
        <f>IF([4]道具信息!L1069="","",[4]道具信息!L1069)</f>
        <v/>
      </c>
      <c r="M1069" s="19" t="str">
        <f>IF([4]道具信息!M1069="","",[4]道具信息!M1069)</f>
        <v/>
      </c>
      <c r="N1069" s="19" t="str">
        <f>IF([4]道具信息!N1069="","",[4]道具信息!N1069)</f>
        <v/>
      </c>
      <c r="O1069" s="19" t="str">
        <f>IF([4]道具信息!O1069="","",[4]道具信息!O1069)</f>
        <v/>
      </c>
      <c r="P1069" s="19" t="str">
        <f>IF([4]道具信息!P1069="","",[4]道具信息!P1069)</f>
        <v/>
      </c>
      <c r="Q1069" s="19" t="str">
        <f>IF([4]道具信息!Q1069="","",[4]道具信息!Q1069)</f>
        <v/>
      </c>
      <c r="R1069" s="19" t="str">
        <f>IF([4]道具信息!R1069="","",[4]道具信息!R1069)</f>
        <v/>
      </c>
      <c r="S1069" s="19" t="str">
        <f>IF([4]道具信息!S1069="","",[4]道具信息!S1069)</f>
        <v/>
      </c>
      <c r="T1069" s="19" t="str">
        <f>IF([4]道具信息!T1069="","",[4]道具信息!T1069)</f>
        <v/>
      </c>
      <c r="U1069" s="19" t="str">
        <f>IF([4]道具信息!U1069="","",[4]道具信息!U1069)</f>
        <v/>
      </c>
      <c r="V1069" s="19" t="str">
        <f>IF([4]道具信息!V1069="","",[4]道具信息!V1069)</f>
        <v/>
      </c>
      <c r="W1069" s="19" t="str">
        <f>IF([4]道具信息!W1069="","",[4]道具信息!W1069)</f>
        <v/>
      </c>
      <c r="X1069" s="19" t="str">
        <f>IF([4]道具信息!X1069="","",[4]道具信息!X1069)</f>
        <v/>
      </c>
      <c r="Y1069" s="19" t="str">
        <f>IF([4]道具信息!Y1069="","",[4]道具信息!Y1069)</f>
        <v/>
      </c>
      <c r="Z1069" s="19" t="str">
        <f>IF([4]道具信息!Z1069="","",[4]道具信息!Z1069)</f>
        <v/>
      </c>
    </row>
    <row r="1070" spans="1:26" x14ac:dyDescent="0.15">
      <c r="A1070" s="19" t="str">
        <f>IF([4]道具信息!A1070="","",[4]道具信息!A1070)</f>
        <v/>
      </c>
      <c r="B1070" s="19" t="str">
        <f>IF([4]道具信息!B1070="","",[4]道具信息!B1070)</f>
        <v/>
      </c>
      <c r="C1070" s="19" t="str">
        <f>IF([4]道具信息!C1070="","",[4]道具信息!C1070)</f>
        <v/>
      </c>
      <c r="D1070" s="19" t="str">
        <f>IF([4]道具信息!D1070="","",[4]道具信息!D1070)</f>
        <v/>
      </c>
      <c r="E1070" s="19" t="str">
        <f>IF([4]道具信息!E1070="","",[4]道具信息!E1070)</f>
        <v/>
      </c>
      <c r="F1070" s="19" t="str">
        <f>IF([4]道具信息!F1070="","",[4]道具信息!F1070)</f>
        <v/>
      </c>
      <c r="G1070" s="19" t="str">
        <f>IF([4]道具信息!G1070="","",[4]道具信息!G1070)</f>
        <v/>
      </c>
      <c r="H1070" s="19" t="str">
        <f>IF([4]道具信息!H1070="","",[4]道具信息!H1070)</f>
        <v/>
      </c>
      <c r="I1070" s="19" t="str">
        <f>IF([4]道具信息!I1070="","",[4]道具信息!I1070)</f>
        <v/>
      </c>
      <c r="J1070" s="19" t="str">
        <f>IF([4]道具信息!J1070="","",[4]道具信息!J1070)</f>
        <v/>
      </c>
      <c r="K1070" s="19" t="str">
        <f>IF([4]道具信息!K1070="","",[4]道具信息!K1070)</f>
        <v/>
      </c>
      <c r="L1070" s="19" t="str">
        <f>IF([4]道具信息!L1070="","",[4]道具信息!L1070)</f>
        <v/>
      </c>
      <c r="M1070" s="19" t="str">
        <f>IF([4]道具信息!M1070="","",[4]道具信息!M1070)</f>
        <v/>
      </c>
      <c r="N1070" s="19" t="str">
        <f>IF([4]道具信息!N1070="","",[4]道具信息!N1070)</f>
        <v/>
      </c>
      <c r="O1070" s="19" t="str">
        <f>IF([4]道具信息!O1070="","",[4]道具信息!O1070)</f>
        <v/>
      </c>
      <c r="P1070" s="19" t="str">
        <f>IF([4]道具信息!P1070="","",[4]道具信息!P1070)</f>
        <v/>
      </c>
      <c r="Q1070" s="19" t="str">
        <f>IF([4]道具信息!Q1070="","",[4]道具信息!Q1070)</f>
        <v/>
      </c>
      <c r="R1070" s="19" t="str">
        <f>IF([4]道具信息!R1070="","",[4]道具信息!R1070)</f>
        <v/>
      </c>
      <c r="S1070" s="19" t="str">
        <f>IF([4]道具信息!S1070="","",[4]道具信息!S1070)</f>
        <v/>
      </c>
      <c r="T1070" s="19" t="str">
        <f>IF([4]道具信息!T1070="","",[4]道具信息!T1070)</f>
        <v/>
      </c>
      <c r="U1070" s="19" t="str">
        <f>IF([4]道具信息!U1070="","",[4]道具信息!U1070)</f>
        <v/>
      </c>
      <c r="V1070" s="19" t="str">
        <f>IF([4]道具信息!V1070="","",[4]道具信息!V1070)</f>
        <v/>
      </c>
      <c r="W1070" s="19" t="str">
        <f>IF([4]道具信息!W1070="","",[4]道具信息!W1070)</f>
        <v/>
      </c>
      <c r="X1070" s="19" t="str">
        <f>IF([4]道具信息!X1070="","",[4]道具信息!X1070)</f>
        <v/>
      </c>
      <c r="Y1070" s="19" t="str">
        <f>IF([4]道具信息!Y1070="","",[4]道具信息!Y1070)</f>
        <v/>
      </c>
      <c r="Z1070" s="19" t="str">
        <f>IF([4]道具信息!Z1070="","",[4]道具信息!Z1070)</f>
        <v/>
      </c>
    </row>
    <row r="1071" spans="1:26" x14ac:dyDescent="0.15">
      <c r="A1071" s="19" t="str">
        <f>IF([4]道具信息!A1071="","",[4]道具信息!A1071)</f>
        <v/>
      </c>
      <c r="B1071" s="19" t="str">
        <f>IF([4]道具信息!B1071="","",[4]道具信息!B1071)</f>
        <v/>
      </c>
      <c r="C1071" s="19" t="str">
        <f>IF([4]道具信息!C1071="","",[4]道具信息!C1071)</f>
        <v/>
      </c>
      <c r="D1071" s="19" t="str">
        <f>IF([4]道具信息!D1071="","",[4]道具信息!D1071)</f>
        <v/>
      </c>
      <c r="E1071" s="19" t="str">
        <f>IF([4]道具信息!E1071="","",[4]道具信息!E1071)</f>
        <v/>
      </c>
      <c r="F1071" s="19" t="str">
        <f>IF([4]道具信息!F1071="","",[4]道具信息!F1071)</f>
        <v/>
      </c>
      <c r="G1071" s="19" t="str">
        <f>IF([4]道具信息!G1071="","",[4]道具信息!G1071)</f>
        <v/>
      </c>
      <c r="H1071" s="19" t="str">
        <f>IF([4]道具信息!H1071="","",[4]道具信息!H1071)</f>
        <v/>
      </c>
      <c r="I1071" s="19" t="str">
        <f>IF([4]道具信息!I1071="","",[4]道具信息!I1071)</f>
        <v/>
      </c>
      <c r="J1071" s="19" t="str">
        <f>IF([4]道具信息!J1071="","",[4]道具信息!J1071)</f>
        <v/>
      </c>
      <c r="K1071" s="19" t="str">
        <f>IF([4]道具信息!K1071="","",[4]道具信息!K1071)</f>
        <v/>
      </c>
      <c r="L1071" s="19" t="str">
        <f>IF([4]道具信息!L1071="","",[4]道具信息!L1071)</f>
        <v/>
      </c>
      <c r="M1071" s="19" t="str">
        <f>IF([4]道具信息!M1071="","",[4]道具信息!M1071)</f>
        <v/>
      </c>
      <c r="N1071" s="19" t="str">
        <f>IF([4]道具信息!N1071="","",[4]道具信息!N1071)</f>
        <v/>
      </c>
      <c r="O1071" s="19" t="str">
        <f>IF([4]道具信息!O1071="","",[4]道具信息!O1071)</f>
        <v/>
      </c>
      <c r="P1071" s="19" t="str">
        <f>IF([4]道具信息!P1071="","",[4]道具信息!P1071)</f>
        <v/>
      </c>
      <c r="Q1071" s="19" t="str">
        <f>IF([4]道具信息!Q1071="","",[4]道具信息!Q1071)</f>
        <v/>
      </c>
      <c r="R1071" s="19" t="str">
        <f>IF([4]道具信息!R1071="","",[4]道具信息!R1071)</f>
        <v/>
      </c>
      <c r="S1071" s="19" t="str">
        <f>IF([4]道具信息!S1071="","",[4]道具信息!S1071)</f>
        <v/>
      </c>
      <c r="T1071" s="19" t="str">
        <f>IF([4]道具信息!T1071="","",[4]道具信息!T1071)</f>
        <v/>
      </c>
      <c r="U1071" s="19" t="str">
        <f>IF([4]道具信息!U1071="","",[4]道具信息!U1071)</f>
        <v/>
      </c>
      <c r="V1071" s="19" t="str">
        <f>IF([4]道具信息!V1071="","",[4]道具信息!V1071)</f>
        <v/>
      </c>
      <c r="W1071" s="19" t="str">
        <f>IF([4]道具信息!W1071="","",[4]道具信息!W1071)</f>
        <v/>
      </c>
      <c r="X1071" s="19" t="str">
        <f>IF([4]道具信息!X1071="","",[4]道具信息!X1071)</f>
        <v/>
      </c>
      <c r="Y1071" s="19" t="str">
        <f>IF([4]道具信息!Y1071="","",[4]道具信息!Y1071)</f>
        <v/>
      </c>
      <c r="Z1071" s="19" t="str">
        <f>IF([4]道具信息!Z1071="","",[4]道具信息!Z1071)</f>
        <v/>
      </c>
    </row>
    <row r="1072" spans="1:26" x14ac:dyDescent="0.15">
      <c r="A1072" s="19" t="str">
        <f>IF([4]道具信息!A1072="","",[4]道具信息!A1072)</f>
        <v/>
      </c>
      <c r="B1072" s="19" t="str">
        <f>IF([4]道具信息!B1072="","",[4]道具信息!B1072)</f>
        <v/>
      </c>
      <c r="C1072" s="19" t="str">
        <f>IF([4]道具信息!C1072="","",[4]道具信息!C1072)</f>
        <v/>
      </c>
      <c r="D1072" s="19" t="str">
        <f>IF([4]道具信息!D1072="","",[4]道具信息!D1072)</f>
        <v/>
      </c>
      <c r="E1072" s="19" t="str">
        <f>IF([4]道具信息!E1072="","",[4]道具信息!E1072)</f>
        <v/>
      </c>
      <c r="F1072" s="19" t="str">
        <f>IF([4]道具信息!F1072="","",[4]道具信息!F1072)</f>
        <v/>
      </c>
      <c r="G1072" s="19" t="str">
        <f>IF([4]道具信息!G1072="","",[4]道具信息!G1072)</f>
        <v/>
      </c>
      <c r="H1072" s="19" t="str">
        <f>IF([4]道具信息!H1072="","",[4]道具信息!H1072)</f>
        <v/>
      </c>
      <c r="I1072" s="19" t="str">
        <f>IF([4]道具信息!I1072="","",[4]道具信息!I1072)</f>
        <v/>
      </c>
      <c r="J1072" s="19" t="str">
        <f>IF([4]道具信息!J1072="","",[4]道具信息!J1072)</f>
        <v/>
      </c>
      <c r="K1072" s="19" t="str">
        <f>IF([4]道具信息!K1072="","",[4]道具信息!K1072)</f>
        <v/>
      </c>
      <c r="L1072" s="19" t="str">
        <f>IF([4]道具信息!L1072="","",[4]道具信息!L1072)</f>
        <v/>
      </c>
      <c r="M1072" s="19" t="str">
        <f>IF([4]道具信息!M1072="","",[4]道具信息!M1072)</f>
        <v/>
      </c>
      <c r="N1072" s="19" t="str">
        <f>IF([4]道具信息!N1072="","",[4]道具信息!N1072)</f>
        <v/>
      </c>
      <c r="O1072" s="19" t="str">
        <f>IF([4]道具信息!O1072="","",[4]道具信息!O1072)</f>
        <v/>
      </c>
      <c r="P1072" s="19" t="str">
        <f>IF([4]道具信息!P1072="","",[4]道具信息!P1072)</f>
        <v/>
      </c>
      <c r="Q1072" s="19" t="str">
        <f>IF([4]道具信息!Q1072="","",[4]道具信息!Q1072)</f>
        <v/>
      </c>
      <c r="R1072" s="19" t="str">
        <f>IF([4]道具信息!R1072="","",[4]道具信息!R1072)</f>
        <v/>
      </c>
      <c r="S1072" s="19" t="str">
        <f>IF([4]道具信息!S1072="","",[4]道具信息!S1072)</f>
        <v/>
      </c>
      <c r="T1072" s="19" t="str">
        <f>IF([4]道具信息!T1072="","",[4]道具信息!T1072)</f>
        <v/>
      </c>
      <c r="U1072" s="19" t="str">
        <f>IF([4]道具信息!U1072="","",[4]道具信息!U1072)</f>
        <v/>
      </c>
      <c r="V1072" s="19" t="str">
        <f>IF([4]道具信息!V1072="","",[4]道具信息!V1072)</f>
        <v/>
      </c>
      <c r="W1072" s="19" t="str">
        <f>IF([4]道具信息!W1072="","",[4]道具信息!W1072)</f>
        <v/>
      </c>
      <c r="X1072" s="19" t="str">
        <f>IF([4]道具信息!X1072="","",[4]道具信息!X1072)</f>
        <v/>
      </c>
      <c r="Y1072" s="19" t="str">
        <f>IF([4]道具信息!Y1072="","",[4]道具信息!Y1072)</f>
        <v/>
      </c>
      <c r="Z1072" s="19" t="str">
        <f>IF([4]道具信息!Z1072="","",[4]道具信息!Z1072)</f>
        <v/>
      </c>
    </row>
    <row r="1073" spans="1:26" x14ac:dyDescent="0.15">
      <c r="A1073" s="19" t="str">
        <f>IF([4]道具信息!A1073="","",[4]道具信息!A1073)</f>
        <v/>
      </c>
      <c r="B1073" s="19" t="str">
        <f>IF([4]道具信息!B1073="","",[4]道具信息!B1073)</f>
        <v/>
      </c>
      <c r="C1073" s="19" t="str">
        <f>IF([4]道具信息!C1073="","",[4]道具信息!C1073)</f>
        <v/>
      </c>
      <c r="D1073" s="19" t="str">
        <f>IF([4]道具信息!D1073="","",[4]道具信息!D1073)</f>
        <v/>
      </c>
      <c r="E1073" s="19" t="str">
        <f>IF([4]道具信息!E1073="","",[4]道具信息!E1073)</f>
        <v/>
      </c>
      <c r="F1073" s="19" t="str">
        <f>IF([4]道具信息!F1073="","",[4]道具信息!F1073)</f>
        <v/>
      </c>
      <c r="G1073" s="19" t="str">
        <f>IF([4]道具信息!G1073="","",[4]道具信息!G1073)</f>
        <v/>
      </c>
      <c r="H1073" s="19" t="str">
        <f>IF([4]道具信息!H1073="","",[4]道具信息!H1073)</f>
        <v/>
      </c>
      <c r="I1073" s="19" t="str">
        <f>IF([4]道具信息!I1073="","",[4]道具信息!I1073)</f>
        <v/>
      </c>
      <c r="J1073" s="19" t="str">
        <f>IF([4]道具信息!J1073="","",[4]道具信息!J1073)</f>
        <v/>
      </c>
      <c r="K1073" s="19" t="str">
        <f>IF([4]道具信息!K1073="","",[4]道具信息!K1073)</f>
        <v/>
      </c>
      <c r="L1073" s="19" t="str">
        <f>IF([4]道具信息!L1073="","",[4]道具信息!L1073)</f>
        <v/>
      </c>
      <c r="M1073" s="19" t="str">
        <f>IF([4]道具信息!M1073="","",[4]道具信息!M1073)</f>
        <v/>
      </c>
      <c r="N1073" s="19" t="str">
        <f>IF([4]道具信息!N1073="","",[4]道具信息!N1073)</f>
        <v/>
      </c>
      <c r="O1073" s="19" t="str">
        <f>IF([4]道具信息!O1073="","",[4]道具信息!O1073)</f>
        <v/>
      </c>
      <c r="P1073" s="19" t="str">
        <f>IF([4]道具信息!P1073="","",[4]道具信息!P1073)</f>
        <v/>
      </c>
      <c r="Q1073" s="19" t="str">
        <f>IF([4]道具信息!Q1073="","",[4]道具信息!Q1073)</f>
        <v/>
      </c>
      <c r="R1073" s="19" t="str">
        <f>IF([4]道具信息!R1073="","",[4]道具信息!R1073)</f>
        <v/>
      </c>
      <c r="S1073" s="19" t="str">
        <f>IF([4]道具信息!S1073="","",[4]道具信息!S1073)</f>
        <v/>
      </c>
      <c r="T1073" s="19" t="str">
        <f>IF([4]道具信息!T1073="","",[4]道具信息!T1073)</f>
        <v/>
      </c>
      <c r="U1073" s="19" t="str">
        <f>IF([4]道具信息!U1073="","",[4]道具信息!U1073)</f>
        <v/>
      </c>
      <c r="V1073" s="19" t="str">
        <f>IF([4]道具信息!V1073="","",[4]道具信息!V1073)</f>
        <v/>
      </c>
      <c r="W1073" s="19" t="str">
        <f>IF([4]道具信息!W1073="","",[4]道具信息!W1073)</f>
        <v/>
      </c>
      <c r="X1073" s="19" t="str">
        <f>IF([4]道具信息!X1073="","",[4]道具信息!X1073)</f>
        <v/>
      </c>
      <c r="Y1073" s="19" t="str">
        <f>IF([4]道具信息!Y1073="","",[4]道具信息!Y1073)</f>
        <v/>
      </c>
      <c r="Z1073" s="19" t="str">
        <f>IF([4]道具信息!Z1073="","",[4]道具信息!Z1073)</f>
        <v/>
      </c>
    </row>
    <row r="1074" spans="1:26" x14ac:dyDescent="0.15">
      <c r="A1074" s="19" t="str">
        <f>IF([4]道具信息!A1074="","",[4]道具信息!A1074)</f>
        <v/>
      </c>
      <c r="B1074" s="19" t="str">
        <f>IF([4]道具信息!B1074="","",[4]道具信息!B1074)</f>
        <v/>
      </c>
      <c r="C1074" s="19" t="str">
        <f>IF([4]道具信息!C1074="","",[4]道具信息!C1074)</f>
        <v/>
      </c>
      <c r="D1074" s="19" t="str">
        <f>IF([4]道具信息!D1074="","",[4]道具信息!D1074)</f>
        <v/>
      </c>
      <c r="E1074" s="19" t="str">
        <f>IF([4]道具信息!E1074="","",[4]道具信息!E1074)</f>
        <v/>
      </c>
      <c r="F1074" s="19" t="str">
        <f>IF([4]道具信息!F1074="","",[4]道具信息!F1074)</f>
        <v/>
      </c>
      <c r="G1074" s="19" t="str">
        <f>IF([4]道具信息!G1074="","",[4]道具信息!G1074)</f>
        <v/>
      </c>
      <c r="H1074" s="19" t="str">
        <f>IF([4]道具信息!H1074="","",[4]道具信息!H1074)</f>
        <v/>
      </c>
      <c r="I1074" s="19" t="str">
        <f>IF([4]道具信息!I1074="","",[4]道具信息!I1074)</f>
        <v/>
      </c>
      <c r="J1074" s="19" t="str">
        <f>IF([4]道具信息!J1074="","",[4]道具信息!J1074)</f>
        <v/>
      </c>
      <c r="K1074" s="19" t="str">
        <f>IF([4]道具信息!K1074="","",[4]道具信息!K1074)</f>
        <v/>
      </c>
      <c r="L1074" s="19" t="str">
        <f>IF([4]道具信息!L1074="","",[4]道具信息!L1074)</f>
        <v/>
      </c>
      <c r="M1074" s="19" t="str">
        <f>IF([4]道具信息!M1074="","",[4]道具信息!M1074)</f>
        <v/>
      </c>
      <c r="N1074" s="19" t="str">
        <f>IF([4]道具信息!N1074="","",[4]道具信息!N1074)</f>
        <v/>
      </c>
      <c r="O1074" s="19" t="str">
        <f>IF([4]道具信息!O1074="","",[4]道具信息!O1074)</f>
        <v/>
      </c>
      <c r="P1074" s="19" t="str">
        <f>IF([4]道具信息!P1074="","",[4]道具信息!P1074)</f>
        <v/>
      </c>
      <c r="Q1074" s="19" t="str">
        <f>IF([4]道具信息!Q1074="","",[4]道具信息!Q1074)</f>
        <v/>
      </c>
      <c r="R1074" s="19" t="str">
        <f>IF([4]道具信息!R1074="","",[4]道具信息!R1074)</f>
        <v/>
      </c>
      <c r="S1074" s="19" t="str">
        <f>IF([4]道具信息!S1074="","",[4]道具信息!S1074)</f>
        <v/>
      </c>
      <c r="T1074" s="19" t="str">
        <f>IF([4]道具信息!T1074="","",[4]道具信息!T1074)</f>
        <v/>
      </c>
      <c r="U1074" s="19" t="str">
        <f>IF([4]道具信息!U1074="","",[4]道具信息!U1074)</f>
        <v/>
      </c>
      <c r="V1074" s="19" t="str">
        <f>IF([4]道具信息!V1074="","",[4]道具信息!V1074)</f>
        <v/>
      </c>
      <c r="W1074" s="19" t="str">
        <f>IF([4]道具信息!W1074="","",[4]道具信息!W1074)</f>
        <v/>
      </c>
      <c r="X1074" s="19" t="str">
        <f>IF([4]道具信息!X1074="","",[4]道具信息!X1074)</f>
        <v/>
      </c>
      <c r="Y1074" s="19" t="str">
        <f>IF([4]道具信息!Y1074="","",[4]道具信息!Y1074)</f>
        <v/>
      </c>
      <c r="Z1074" s="19" t="str">
        <f>IF([4]道具信息!Z1074="","",[4]道具信息!Z1074)</f>
        <v/>
      </c>
    </row>
    <row r="1075" spans="1:26" x14ac:dyDescent="0.15">
      <c r="A1075" s="19" t="str">
        <f>IF([4]道具信息!A1075="","",[4]道具信息!A1075)</f>
        <v/>
      </c>
      <c r="B1075" s="19" t="str">
        <f>IF([4]道具信息!B1075="","",[4]道具信息!B1075)</f>
        <v/>
      </c>
      <c r="C1075" s="19" t="str">
        <f>IF([4]道具信息!C1075="","",[4]道具信息!C1075)</f>
        <v/>
      </c>
      <c r="D1075" s="19" t="str">
        <f>IF([4]道具信息!D1075="","",[4]道具信息!D1075)</f>
        <v/>
      </c>
      <c r="E1075" s="19" t="str">
        <f>IF([4]道具信息!E1075="","",[4]道具信息!E1075)</f>
        <v/>
      </c>
      <c r="F1075" s="19" t="str">
        <f>IF([4]道具信息!F1075="","",[4]道具信息!F1075)</f>
        <v/>
      </c>
      <c r="G1075" s="19" t="str">
        <f>IF([4]道具信息!G1075="","",[4]道具信息!G1075)</f>
        <v/>
      </c>
      <c r="H1075" s="19" t="str">
        <f>IF([4]道具信息!H1075="","",[4]道具信息!H1075)</f>
        <v/>
      </c>
      <c r="I1075" s="19" t="str">
        <f>IF([4]道具信息!I1075="","",[4]道具信息!I1075)</f>
        <v/>
      </c>
      <c r="J1075" s="19" t="str">
        <f>IF([4]道具信息!J1075="","",[4]道具信息!J1075)</f>
        <v/>
      </c>
      <c r="K1075" s="19" t="str">
        <f>IF([4]道具信息!K1075="","",[4]道具信息!K1075)</f>
        <v/>
      </c>
      <c r="L1075" s="19" t="str">
        <f>IF([4]道具信息!L1075="","",[4]道具信息!L1075)</f>
        <v/>
      </c>
      <c r="M1075" s="19" t="str">
        <f>IF([4]道具信息!M1075="","",[4]道具信息!M1075)</f>
        <v/>
      </c>
      <c r="N1075" s="19" t="str">
        <f>IF([4]道具信息!N1075="","",[4]道具信息!N1075)</f>
        <v/>
      </c>
      <c r="O1075" s="19" t="str">
        <f>IF([4]道具信息!O1075="","",[4]道具信息!O1075)</f>
        <v/>
      </c>
      <c r="P1075" s="19" t="str">
        <f>IF([4]道具信息!P1075="","",[4]道具信息!P1075)</f>
        <v/>
      </c>
      <c r="Q1075" s="19" t="str">
        <f>IF([4]道具信息!Q1075="","",[4]道具信息!Q1075)</f>
        <v/>
      </c>
      <c r="R1075" s="19" t="str">
        <f>IF([4]道具信息!R1075="","",[4]道具信息!R1075)</f>
        <v/>
      </c>
      <c r="S1075" s="19" t="str">
        <f>IF([4]道具信息!S1075="","",[4]道具信息!S1075)</f>
        <v/>
      </c>
      <c r="T1075" s="19" t="str">
        <f>IF([4]道具信息!T1075="","",[4]道具信息!T1075)</f>
        <v/>
      </c>
      <c r="U1075" s="19" t="str">
        <f>IF([4]道具信息!U1075="","",[4]道具信息!U1075)</f>
        <v/>
      </c>
      <c r="V1075" s="19" t="str">
        <f>IF([4]道具信息!V1075="","",[4]道具信息!V1075)</f>
        <v/>
      </c>
      <c r="W1075" s="19" t="str">
        <f>IF([4]道具信息!W1075="","",[4]道具信息!W1075)</f>
        <v/>
      </c>
      <c r="X1075" s="19" t="str">
        <f>IF([4]道具信息!X1075="","",[4]道具信息!X1075)</f>
        <v/>
      </c>
      <c r="Y1075" s="19" t="str">
        <f>IF([4]道具信息!Y1075="","",[4]道具信息!Y1075)</f>
        <v/>
      </c>
      <c r="Z1075" s="19" t="str">
        <f>IF([4]道具信息!Z1075="","",[4]道具信息!Z1075)</f>
        <v/>
      </c>
    </row>
    <row r="1076" spans="1:26" x14ac:dyDescent="0.15">
      <c r="A1076" s="19" t="str">
        <f>IF([4]道具信息!A1076="","",[4]道具信息!A1076)</f>
        <v/>
      </c>
      <c r="B1076" s="19" t="str">
        <f>IF([4]道具信息!B1076="","",[4]道具信息!B1076)</f>
        <v/>
      </c>
      <c r="C1076" s="19" t="str">
        <f>IF([4]道具信息!C1076="","",[4]道具信息!C1076)</f>
        <v/>
      </c>
      <c r="D1076" s="19" t="str">
        <f>IF([4]道具信息!D1076="","",[4]道具信息!D1076)</f>
        <v/>
      </c>
      <c r="E1076" s="19" t="str">
        <f>IF([4]道具信息!E1076="","",[4]道具信息!E1076)</f>
        <v/>
      </c>
      <c r="F1076" s="19" t="str">
        <f>IF([4]道具信息!F1076="","",[4]道具信息!F1076)</f>
        <v/>
      </c>
      <c r="G1076" s="19" t="str">
        <f>IF([4]道具信息!G1076="","",[4]道具信息!G1076)</f>
        <v/>
      </c>
      <c r="H1076" s="19" t="str">
        <f>IF([4]道具信息!H1076="","",[4]道具信息!H1076)</f>
        <v/>
      </c>
      <c r="I1076" s="19" t="str">
        <f>IF([4]道具信息!I1076="","",[4]道具信息!I1076)</f>
        <v/>
      </c>
      <c r="J1076" s="19" t="str">
        <f>IF([4]道具信息!J1076="","",[4]道具信息!J1076)</f>
        <v/>
      </c>
      <c r="K1076" s="19" t="str">
        <f>IF([4]道具信息!K1076="","",[4]道具信息!K1076)</f>
        <v/>
      </c>
      <c r="L1076" s="19" t="str">
        <f>IF([4]道具信息!L1076="","",[4]道具信息!L1076)</f>
        <v/>
      </c>
      <c r="M1076" s="19" t="str">
        <f>IF([4]道具信息!M1076="","",[4]道具信息!M1076)</f>
        <v/>
      </c>
      <c r="N1076" s="19" t="str">
        <f>IF([4]道具信息!N1076="","",[4]道具信息!N1076)</f>
        <v/>
      </c>
      <c r="O1076" s="19" t="str">
        <f>IF([4]道具信息!O1076="","",[4]道具信息!O1076)</f>
        <v/>
      </c>
      <c r="P1076" s="19" t="str">
        <f>IF([4]道具信息!P1076="","",[4]道具信息!P1076)</f>
        <v/>
      </c>
      <c r="Q1076" s="19" t="str">
        <f>IF([4]道具信息!Q1076="","",[4]道具信息!Q1076)</f>
        <v/>
      </c>
      <c r="R1076" s="19" t="str">
        <f>IF([4]道具信息!R1076="","",[4]道具信息!R1076)</f>
        <v/>
      </c>
      <c r="S1076" s="19" t="str">
        <f>IF([4]道具信息!S1076="","",[4]道具信息!S1076)</f>
        <v/>
      </c>
      <c r="T1076" s="19" t="str">
        <f>IF([4]道具信息!T1076="","",[4]道具信息!T1076)</f>
        <v/>
      </c>
      <c r="U1076" s="19" t="str">
        <f>IF([4]道具信息!U1076="","",[4]道具信息!U1076)</f>
        <v/>
      </c>
      <c r="V1076" s="19" t="str">
        <f>IF([4]道具信息!V1076="","",[4]道具信息!V1076)</f>
        <v/>
      </c>
      <c r="W1076" s="19" t="str">
        <f>IF([4]道具信息!W1076="","",[4]道具信息!W1076)</f>
        <v/>
      </c>
      <c r="X1076" s="19" t="str">
        <f>IF([4]道具信息!X1076="","",[4]道具信息!X1076)</f>
        <v/>
      </c>
      <c r="Y1076" s="19" t="str">
        <f>IF([4]道具信息!Y1076="","",[4]道具信息!Y1076)</f>
        <v/>
      </c>
      <c r="Z1076" s="19" t="str">
        <f>IF([4]道具信息!Z1076="","",[4]道具信息!Z1076)</f>
        <v/>
      </c>
    </row>
    <row r="1077" spans="1:26" x14ac:dyDescent="0.15">
      <c r="A1077" s="19" t="str">
        <f>IF([4]道具信息!A1077="","",[4]道具信息!A1077)</f>
        <v/>
      </c>
      <c r="B1077" s="19" t="str">
        <f>IF([4]道具信息!B1077="","",[4]道具信息!B1077)</f>
        <v/>
      </c>
      <c r="C1077" s="19" t="str">
        <f>IF([4]道具信息!C1077="","",[4]道具信息!C1077)</f>
        <v/>
      </c>
      <c r="D1077" s="19" t="str">
        <f>IF([4]道具信息!D1077="","",[4]道具信息!D1077)</f>
        <v/>
      </c>
      <c r="E1077" s="19" t="str">
        <f>IF([4]道具信息!E1077="","",[4]道具信息!E1077)</f>
        <v/>
      </c>
      <c r="F1077" s="19" t="str">
        <f>IF([4]道具信息!F1077="","",[4]道具信息!F1077)</f>
        <v/>
      </c>
      <c r="G1077" s="19" t="str">
        <f>IF([4]道具信息!G1077="","",[4]道具信息!G1077)</f>
        <v/>
      </c>
      <c r="H1077" s="19" t="str">
        <f>IF([4]道具信息!H1077="","",[4]道具信息!H1077)</f>
        <v/>
      </c>
      <c r="I1077" s="19" t="str">
        <f>IF([4]道具信息!I1077="","",[4]道具信息!I1077)</f>
        <v/>
      </c>
      <c r="J1077" s="19" t="str">
        <f>IF([4]道具信息!J1077="","",[4]道具信息!J1077)</f>
        <v/>
      </c>
      <c r="K1077" s="19" t="str">
        <f>IF([4]道具信息!K1077="","",[4]道具信息!K1077)</f>
        <v/>
      </c>
      <c r="L1077" s="19" t="str">
        <f>IF([4]道具信息!L1077="","",[4]道具信息!L1077)</f>
        <v/>
      </c>
      <c r="M1077" s="19" t="str">
        <f>IF([4]道具信息!M1077="","",[4]道具信息!M1077)</f>
        <v/>
      </c>
      <c r="N1077" s="19" t="str">
        <f>IF([4]道具信息!N1077="","",[4]道具信息!N1077)</f>
        <v/>
      </c>
      <c r="O1077" s="19" t="str">
        <f>IF([4]道具信息!O1077="","",[4]道具信息!O1077)</f>
        <v/>
      </c>
      <c r="P1077" s="19" t="str">
        <f>IF([4]道具信息!P1077="","",[4]道具信息!P1077)</f>
        <v/>
      </c>
      <c r="Q1077" s="19" t="str">
        <f>IF([4]道具信息!Q1077="","",[4]道具信息!Q1077)</f>
        <v/>
      </c>
      <c r="R1077" s="19" t="str">
        <f>IF([4]道具信息!R1077="","",[4]道具信息!R1077)</f>
        <v/>
      </c>
      <c r="S1077" s="19" t="str">
        <f>IF([4]道具信息!S1077="","",[4]道具信息!S1077)</f>
        <v/>
      </c>
      <c r="T1077" s="19" t="str">
        <f>IF([4]道具信息!T1077="","",[4]道具信息!T1077)</f>
        <v/>
      </c>
      <c r="U1077" s="19" t="str">
        <f>IF([4]道具信息!U1077="","",[4]道具信息!U1077)</f>
        <v/>
      </c>
      <c r="V1077" s="19" t="str">
        <f>IF([4]道具信息!V1077="","",[4]道具信息!V1077)</f>
        <v/>
      </c>
      <c r="W1077" s="19" t="str">
        <f>IF([4]道具信息!W1077="","",[4]道具信息!W1077)</f>
        <v/>
      </c>
      <c r="X1077" s="19" t="str">
        <f>IF([4]道具信息!X1077="","",[4]道具信息!X1077)</f>
        <v/>
      </c>
      <c r="Y1077" s="19" t="str">
        <f>IF([4]道具信息!Y1077="","",[4]道具信息!Y1077)</f>
        <v/>
      </c>
      <c r="Z1077" s="19" t="str">
        <f>IF([4]道具信息!Z1077="","",[4]道具信息!Z1077)</f>
        <v/>
      </c>
    </row>
    <row r="1078" spans="1:26" x14ac:dyDescent="0.15">
      <c r="A1078" s="19" t="str">
        <f>IF([4]道具信息!A1078="","",[4]道具信息!A1078)</f>
        <v/>
      </c>
      <c r="B1078" s="19" t="str">
        <f>IF([4]道具信息!B1078="","",[4]道具信息!B1078)</f>
        <v/>
      </c>
      <c r="C1078" s="19" t="str">
        <f>IF([4]道具信息!C1078="","",[4]道具信息!C1078)</f>
        <v/>
      </c>
      <c r="D1078" s="19" t="str">
        <f>IF([4]道具信息!D1078="","",[4]道具信息!D1078)</f>
        <v/>
      </c>
      <c r="E1078" s="19" t="str">
        <f>IF([4]道具信息!E1078="","",[4]道具信息!E1078)</f>
        <v/>
      </c>
      <c r="F1078" s="19" t="str">
        <f>IF([4]道具信息!F1078="","",[4]道具信息!F1078)</f>
        <v/>
      </c>
      <c r="G1078" s="19" t="str">
        <f>IF([4]道具信息!G1078="","",[4]道具信息!G1078)</f>
        <v/>
      </c>
      <c r="H1078" s="19" t="str">
        <f>IF([4]道具信息!H1078="","",[4]道具信息!H1078)</f>
        <v/>
      </c>
      <c r="I1078" s="19" t="str">
        <f>IF([4]道具信息!I1078="","",[4]道具信息!I1078)</f>
        <v/>
      </c>
      <c r="J1078" s="19" t="str">
        <f>IF([4]道具信息!J1078="","",[4]道具信息!J1078)</f>
        <v/>
      </c>
      <c r="K1078" s="19" t="str">
        <f>IF([4]道具信息!K1078="","",[4]道具信息!K1078)</f>
        <v/>
      </c>
      <c r="L1078" s="19" t="str">
        <f>IF([4]道具信息!L1078="","",[4]道具信息!L1078)</f>
        <v/>
      </c>
      <c r="M1078" s="19" t="str">
        <f>IF([4]道具信息!M1078="","",[4]道具信息!M1078)</f>
        <v/>
      </c>
      <c r="N1078" s="19" t="str">
        <f>IF([4]道具信息!N1078="","",[4]道具信息!N1078)</f>
        <v/>
      </c>
      <c r="O1078" s="19" t="str">
        <f>IF([4]道具信息!O1078="","",[4]道具信息!O1078)</f>
        <v/>
      </c>
      <c r="P1078" s="19" t="str">
        <f>IF([4]道具信息!P1078="","",[4]道具信息!P1078)</f>
        <v/>
      </c>
      <c r="Q1078" s="19" t="str">
        <f>IF([4]道具信息!Q1078="","",[4]道具信息!Q1078)</f>
        <v/>
      </c>
      <c r="R1078" s="19" t="str">
        <f>IF([4]道具信息!R1078="","",[4]道具信息!R1078)</f>
        <v/>
      </c>
      <c r="S1078" s="19" t="str">
        <f>IF([4]道具信息!S1078="","",[4]道具信息!S1078)</f>
        <v/>
      </c>
      <c r="T1078" s="19" t="str">
        <f>IF([4]道具信息!T1078="","",[4]道具信息!T1078)</f>
        <v/>
      </c>
      <c r="U1078" s="19" t="str">
        <f>IF([4]道具信息!U1078="","",[4]道具信息!U1078)</f>
        <v/>
      </c>
      <c r="V1078" s="19" t="str">
        <f>IF([4]道具信息!V1078="","",[4]道具信息!V1078)</f>
        <v/>
      </c>
      <c r="W1078" s="19" t="str">
        <f>IF([4]道具信息!W1078="","",[4]道具信息!W1078)</f>
        <v/>
      </c>
      <c r="X1078" s="19" t="str">
        <f>IF([4]道具信息!X1078="","",[4]道具信息!X1078)</f>
        <v/>
      </c>
      <c r="Y1078" s="19" t="str">
        <f>IF([4]道具信息!Y1078="","",[4]道具信息!Y1078)</f>
        <v/>
      </c>
      <c r="Z1078" s="19" t="str">
        <f>IF([4]道具信息!Z1078="","",[4]道具信息!Z1078)</f>
        <v/>
      </c>
    </row>
    <row r="1079" spans="1:26" x14ac:dyDescent="0.15">
      <c r="A1079" s="19" t="str">
        <f>IF([4]道具信息!A1079="","",[4]道具信息!A1079)</f>
        <v/>
      </c>
      <c r="B1079" s="19" t="str">
        <f>IF([4]道具信息!B1079="","",[4]道具信息!B1079)</f>
        <v/>
      </c>
      <c r="C1079" s="19" t="str">
        <f>IF([4]道具信息!C1079="","",[4]道具信息!C1079)</f>
        <v/>
      </c>
      <c r="D1079" s="19" t="str">
        <f>IF([4]道具信息!D1079="","",[4]道具信息!D1079)</f>
        <v/>
      </c>
      <c r="E1079" s="19" t="str">
        <f>IF([4]道具信息!E1079="","",[4]道具信息!E1079)</f>
        <v/>
      </c>
      <c r="F1079" s="19" t="str">
        <f>IF([4]道具信息!F1079="","",[4]道具信息!F1079)</f>
        <v/>
      </c>
      <c r="G1079" s="19" t="str">
        <f>IF([4]道具信息!G1079="","",[4]道具信息!G1079)</f>
        <v/>
      </c>
      <c r="H1079" s="19" t="str">
        <f>IF([4]道具信息!H1079="","",[4]道具信息!H1079)</f>
        <v/>
      </c>
      <c r="I1079" s="19" t="str">
        <f>IF([4]道具信息!I1079="","",[4]道具信息!I1079)</f>
        <v/>
      </c>
      <c r="J1079" s="19" t="str">
        <f>IF([4]道具信息!J1079="","",[4]道具信息!J1079)</f>
        <v/>
      </c>
      <c r="K1079" s="19" t="str">
        <f>IF([4]道具信息!K1079="","",[4]道具信息!K1079)</f>
        <v/>
      </c>
      <c r="L1079" s="19" t="str">
        <f>IF([4]道具信息!L1079="","",[4]道具信息!L1079)</f>
        <v/>
      </c>
      <c r="M1079" s="19" t="str">
        <f>IF([4]道具信息!M1079="","",[4]道具信息!M1079)</f>
        <v/>
      </c>
      <c r="N1079" s="19" t="str">
        <f>IF([4]道具信息!N1079="","",[4]道具信息!N1079)</f>
        <v/>
      </c>
      <c r="O1079" s="19" t="str">
        <f>IF([4]道具信息!O1079="","",[4]道具信息!O1079)</f>
        <v/>
      </c>
      <c r="P1079" s="19" t="str">
        <f>IF([4]道具信息!P1079="","",[4]道具信息!P1079)</f>
        <v/>
      </c>
      <c r="Q1079" s="19" t="str">
        <f>IF([4]道具信息!Q1079="","",[4]道具信息!Q1079)</f>
        <v/>
      </c>
      <c r="R1079" s="19" t="str">
        <f>IF([4]道具信息!R1079="","",[4]道具信息!R1079)</f>
        <v/>
      </c>
      <c r="S1079" s="19" t="str">
        <f>IF([4]道具信息!S1079="","",[4]道具信息!S1079)</f>
        <v/>
      </c>
      <c r="T1079" s="19" t="str">
        <f>IF([4]道具信息!T1079="","",[4]道具信息!T1079)</f>
        <v/>
      </c>
      <c r="U1079" s="19" t="str">
        <f>IF([4]道具信息!U1079="","",[4]道具信息!U1079)</f>
        <v/>
      </c>
      <c r="V1079" s="19" t="str">
        <f>IF([4]道具信息!V1079="","",[4]道具信息!V1079)</f>
        <v/>
      </c>
      <c r="W1079" s="19" t="str">
        <f>IF([4]道具信息!W1079="","",[4]道具信息!W1079)</f>
        <v/>
      </c>
      <c r="X1079" s="19" t="str">
        <f>IF([4]道具信息!X1079="","",[4]道具信息!X1079)</f>
        <v/>
      </c>
      <c r="Y1079" s="19" t="str">
        <f>IF([4]道具信息!Y1079="","",[4]道具信息!Y1079)</f>
        <v/>
      </c>
      <c r="Z1079" s="19" t="str">
        <f>IF([4]道具信息!Z1079="","",[4]道具信息!Z1079)</f>
        <v/>
      </c>
    </row>
    <row r="1080" spans="1:26" x14ac:dyDescent="0.15">
      <c r="A1080" s="19" t="str">
        <f>IF([4]道具信息!A1080="","",[4]道具信息!A1080)</f>
        <v/>
      </c>
      <c r="B1080" s="19" t="str">
        <f>IF([4]道具信息!B1080="","",[4]道具信息!B1080)</f>
        <v/>
      </c>
      <c r="C1080" s="19" t="str">
        <f>IF([4]道具信息!C1080="","",[4]道具信息!C1080)</f>
        <v/>
      </c>
      <c r="D1080" s="19" t="str">
        <f>IF([4]道具信息!D1080="","",[4]道具信息!D1080)</f>
        <v/>
      </c>
      <c r="E1080" s="19" t="str">
        <f>IF([4]道具信息!E1080="","",[4]道具信息!E1080)</f>
        <v/>
      </c>
      <c r="F1080" s="19" t="str">
        <f>IF([4]道具信息!F1080="","",[4]道具信息!F1080)</f>
        <v/>
      </c>
      <c r="G1080" s="19" t="str">
        <f>IF([4]道具信息!G1080="","",[4]道具信息!G1080)</f>
        <v/>
      </c>
      <c r="H1080" s="19" t="str">
        <f>IF([4]道具信息!H1080="","",[4]道具信息!H1080)</f>
        <v/>
      </c>
      <c r="I1080" s="19" t="str">
        <f>IF([4]道具信息!I1080="","",[4]道具信息!I1080)</f>
        <v/>
      </c>
      <c r="J1080" s="19" t="str">
        <f>IF([4]道具信息!J1080="","",[4]道具信息!J1080)</f>
        <v/>
      </c>
      <c r="K1080" s="19" t="str">
        <f>IF([4]道具信息!K1080="","",[4]道具信息!K1080)</f>
        <v/>
      </c>
      <c r="L1080" s="19" t="str">
        <f>IF([4]道具信息!L1080="","",[4]道具信息!L1080)</f>
        <v/>
      </c>
      <c r="M1080" s="19" t="str">
        <f>IF([4]道具信息!M1080="","",[4]道具信息!M1080)</f>
        <v/>
      </c>
      <c r="N1080" s="19" t="str">
        <f>IF([4]道具信息!N1080="","",[4]道具信息!N1080)</f>
        <v/>
      </c>
      <c r="O1080" s="19" t="str">
        <f>IF([4]道具信息!O1080="","",[4]道具信息!O1080)</f>
        <v/>
      </c>
      <c r="P1080" s="19" t="str">
        <f>IF([4]道具信息!P1080="","",[4]道具信息!P1080)</f>
        <v/>
      </c>
      <c r="Q1080" s="19" t="str">
        <f>IF([4]道具信息!Q1080="","",[4]道具信息!Q1080)</f>
        <v/>
      </c>
      <c r="R1080" s="19" t="str">
        <f>IF([4]道具信息!R1080="","",[4]道具信息!R1080)</f>
        <v/>
      </c>
      <c r="S1080" s="19" t="str">
        <f>IF([4]道具信息!S1080="","",[4]道具信息!S1080)</f>
        <v/>
      </c>
      <c r="T1080" s="19" t="str">
        <f>IF([4]道具信息!T1080="","",[4]道具信息!T1080)</f>
        <v/>
      </c>
      <c r="U1080" s="19" t="str">
        <f>IF([4]道具信息!U1080="","",[4]道具信息!U1080)</f>
        <v/>
      </c>
      <c r="V1080" s="19" t="str">
        <f>IF([4]道具信息!V1080="","",[4]道具信息!V1080)</f>
        <v/>
      </c>
      <c r="W1080" s="19" t="str">
        <f>IF([4]道具信息!W1080="","",[4]道具信息!W1080)</f>
        <v/>
      </c>
      <c r="X1080" s="19" t="str">
        <f>IF([4]道具信息!X1080="","",[4]道具信息!X1080)</f>
        <v/>
      </c>
      <c r="Y1080" s="19" t="str">
        <f>IF([4]道具信息!Y1080="","",[4]道具信息!Y1080)</f>
        <v/>
      </c>
      <c r="Z1080" s="19" t="str">
        <f>IF([4]道具信息!Z1080="","",[4]道具信息!Z1080)</f>
        <v/>
      </c>
    </row>
    <row r="1081" spans="1:26" x14ac:dyDescent="0.15">
      <c r="A1081" s="19" t="str">
        <f>IF([4]道具信息!A1081="","",[4]道具信息!A1081)</f>
        <v/>
      </c>
      <c r="B1081" s="19" t="str">
        <f>IF([4]道具信息!B1081="","",[4]道具信息!B1081)</f>
        <v/>
      </c>
      <c r="C1081" s="19" t="str">
        <f>IF([4]道具信息!C1081="","",[4]道具信息!C1081)</f>
        <v/>
      </c>
      <c r="D1081" s="19" t="str">
        <f>IF([4]道具信息!D1081="","",[4]道具信息!D1081)</f>
        <v/>
      </c>
      <c r="E1081" s="19" t="str">
        <f>IF([4]道具信息!E1081="","",[4]道具信息!E1081)</f>
        <v/>
      </c>
      <c r="F1081" s="19" t="str">
        <f>IF([4]道具信息!F1081="","",[4]道具信息!F1081)</f>
        <v/>
      </c>
      <c r="G1081" s="19" t="str">
        <f>IF([4]道具信息!G1081="","",[4]道具信息!G1081)</f>
        <v/>
      </c>
      <c r="H1081" s="19" t="str">
        <f>IF([4]道具信息!H1081="","",[4]道具信息!H1081)</f>
        <v/>
      </c>
      <c r="I1081" s="19" t="str">
        <f>IF([4]道具信息!I1081="","",[4]道具信息!I1081)</f>
        <v/>
      </c>
      <c r="J1081" s="19" t="str">
        <f>IF([4]道具信息!J1081="","",[4]道具信息!J1081)</f>
        <v/>
      </c>
      <c r="K1081" s="19" t="str">
        <f>IF([4]道具信息!K1081="","",[4]道具信息!K1081)</f>
        <v/>
      </c>
      <c r="L1081" s="19" t="str">
        <f>IF([4]道具信息!L1081="","",[4]道具信息!L1081)</f>
        <v/>
      </c>
      <c r="M1081" s="19" t="str">
        <f>IF([4]道具信息!M1081="","",[4]道具信息!M1081)</f>
        <v/>
      </c>
      <c r="N1081" s="19" t="str">
        <f>IF([4]道具信息!N1081="","",[4]道具信息!N1081)</f>
        <v/>
      </c>
      <c r="O1081" s="19" t="str">
        <f>IF([4]道具信息!O1081="","",[4]道具信息!O1081)</f>
        <v/>
      </c>
      <c r="P1081" s="19" t="str">
        <f>IF([4]道具信息!P1081="","",[4]道具信息!P1081)</f>
        <v/>
      </c>
      <c r="Q1081" s="19" t="str">
        <f>IF([4]道具信息!Q1081="","",[4]道具信息!Q1081)</f>
        <v/>
      </c>
      <c r="R1081" s="19" t="str">
        <f>IF([4]道具信息!R1081="","",[4]道具信息!R1081)</f>
        <v/>
      </c>
      <c r="S1081" s="19" t="str">
        <f>IF([4]道具信息!S1081="","",[4]道具信息!S1081)</f>
        <v/>
      </c>
      <c r="T1081" s="19" t="str">
        <f>IF([4]道具信息!T1081="","",[4]道具信息!T1081)</f>
        <v/>
      </c>
      <c r="U1081" s="19" t="str">
        <f>IF([4]道具信息!U1081="","",[4]道具信息!U1081)</f>
        <v/>
      </c>
      <c r="V1081" s="19" t="str">
        <f>IF([4]道具信息!V1081="","",[4]道具信息!V1081)</f>
        <v/>
      </c>
      <c r="W1081" s="19" t="str">
        <f>IF([4]道具信息!W1081="","",[4]道具信息!W1081)</f>
        <v/>
      </c>
      <c r="X1081" s="19" t="str">
        <f>IF([4]道具信息!X1081="","",[4]道具信息!X1081)</f>
        <v/>
      </c>
      <c r="Y1081" s="19" t="str">
        <f>IF([4]道具信息!Y1081="","",[4]道具信息!Y1081)</f>
        <v/>
      </c>
      <c r="Z1081" s="19" t="str">
        <f>IF([4]道具信息!Z1081="","",[4]道具信息!Z1081)</f>
        <v/>
      </c>
    </row>
    <row r="1082" spans="1:26" x14ac:dyDescent="0.15">
      <c r="A1082" s="19" t="str">
        <f>IF([4]道具信息!A1082="","",[4]道具信息!A1082)</f>
        <v/>
      </c>
      <c r="B1082" s="19" t="str">
        <f>IF([4]道具信息!B1082="","",[4]道具信息!B1082)</f>
        <v/>
      </c>
      <c r="C1082" s="19" t="str">
        <f>IF([4]道具信息!C1082="","",[4]道具信息!C1082)</f>
        <v/>
      </c>
      <c r="D1082" s="19" t="str">
        <f>IF([4]道具信息!D1082="","",[4]道具信息!D1082)</f>
        <v/>
      </c>
      <c r="E1082" s="19" t="str">
        <f>IF([4]道具信息!E1082="","",[4]道具信息!E1082)</f>
        <v/>
      </c>
      <c r="F1082" s="19" t="str">
        <f>IF([4]道具信息!F1082="","",[4]道具信息!F1082)</f>
        <v/>
      </c>
      <c r="G1082" s="19" t="str">
        <f>IF([4]道具信息!G1082="","",[4]道具信息!G1082)</f>
        <v/>
      </c>
      <c r="H1082" s="19" t="str">
        <f>IF([4]道具信息!H1082="","",[4]道具信息!H1082)</f>
        <v/>
      </c>
      <c r="I1082" s="19" t="str">
        <f>IF([4]道具信息!I1082="","",[4]道具信息!I1082)</f>
        <v/>
      </c>
      <c r="J1082" s="19" t="str">
        <f>IF([4]道具信息!J1082="","",[4]道具信息!J1082)</f>
        <v/>
      </c>
      <c r="K1082" s="19" t="str">
        <f>IF([4]道具信息!K1082="","",[4]道具信息!K1082)</f>
        <v/>
      </c>
      <c r="L1082" s="19" t="str">
        <f>IF([4]道具信息!L1082="","",[4]道具信息!L1082)</f>
        <v/>
      </c>
      <c r="M1082" s="19" t="str">
        <f>IF([4]道具信息!M1082="","",[4]道具信息!M1082)</f>
        <v/>
      </c>
      <c r="N1082" s="19" t="str">
        <f>IF([4]道具信息!N1082="","",[4]道具信息!N1082)</f>
        <v/>
      </c>
      <c r="O1082" s="19" t="str">
        <f>IF([4]道具信息!O1082="","",[4]道具信息!O1082)</f>
        <v/>
      </c>
      <c r="P1082" s="19" t="str">
        <f>IF([4]道具信息!P1082="","",[4]道具信息!P1082)</f>
        <v/>
      </c>
      <c r="Q1082" s="19" t="str">
        <f>IF([4]道具信息!Q1082="","",[4]道具信息!Q1082)</f>
        <v/>
      </c>
      <c r="R1082" s="19" t="str">
        <f>IF([4]道具信息!R1082="","",[4]道具信息!R1082)</f>
        <v/>
      </c>
      <c r="S1082" s="19" t="str">
        <f>IF([4]道具信息!S1082="","",[4]道具信息!S1082)</f>
        <v/>
      </c>
      <c r="T1082" s="19" t="str">
        <f>IF([4]道具信息!T1082="","",[4]道具信息!T1082)</f>
        <v/>
      </c>
      <c r="U1082" s="19" t="str">
        <f>IF([4]道具信息!U1082="","",[4]道具信息!U1082)</f>
        <v/>
      </c>
      <c r="V1082" s="19" t="str">
        <f>IF([4]道具信息!V1082="","",[4]道具信息!V1082)</f>
        <v/>
      </c>
      <c r="W1082" s="19" t="str">
        <f>IF([4]道具信息!W1082="","",[4]道具信息!W1082)</f>
        <v/>
      </c>
      <c r="X1082" s="19" t="str">
        <f>IF([4]道具信息!X1082="","",[4]道具信息!X1082)</f>
        <v/>
      </c>
      <c r="Y1082" s="19" t="str">
        <f>IF([4]道具信息!Y1082="","",[4]道具信息!Y1082)</f>
        <v/>
      </c>
      <c r="Z1082" s="19" t="str">
        <f>IF([4]道具信息!Z1082="","",[4]道具信息!Z1082)</f>
        <v/>
      </c>
    </row>
    <row r="1083" spans="1:26" x14ac:dyDescent="0.15">
      <c r="A1083" s="19" t="str">
        <f>IF([4]道具信息!A1083="","",[4]道具信息!A1083)</f>
        <v/>
      </c>
      <c r="B1083" s="19" t="str">
        <f>IF([4]道具信息!B1083="","",[4]道具信息!B1083)</f>
        <v/>
      </c>
      <c r="C1083" s="19" t="str">
        <f>IF([4]道具信息!C1083="","",[4]道具信息!C1083)</f>
        <v/>
      </c>
      <c r="D1083" s="19" t="str">
        <f>IF([4]道具信息!D1083="","",[4]道具信息!D1083)</f>
        <v/>
      </c>
      <c r="E1083" s="19" t="str">
        <f>IF([4]道具信息!E1083="","",[4]道具信息!E1083)</f>
        <v/>
      </c>
      <c r="F1083" s="19" t="str">
        <f>IF([4]道具信息!F1083="","",[4]道具信息!F1083)</f>
        <v/>
      </c>
      <c r="G1083" s="19" t="str">
        <f>IF([4]道具信息!G1083="","",[4]道具信息!G1083)</f>
        <v/>
      </c>
      <c r="H1083" s="19" t="str">
        <f>IF([4]道具信息!H1083="","",[4]道具信息!H1083)</f>
        <v/>
      </c>
      <c r="I1083" s="19" t="str">
        <f>IF([4]道具信息!I1083="","",[4]道具信息!I1083)</f>
        <v/>
      </c>
      <c r="J1083" s="19" t="str">
        <f>IF([4]道具信息!J1083="","",[4]道具信息!J1083)</f>
        <v/>
      </c>
      <c r="K1083" s="19" t="str">
        <f>IF([4]道具信息!K1083="","",[4]道具信息!K1083)</f>
        <v/>
      </c>
      <c r="L1083" s="19" t="str">
        <f>IF([4]道具信息!L1083="","",[4]道具信息!L1083)</f>
        <v/>
      </c>
      <c r="M1083" s="19" t="str">
        <f>IF([4]道具信息!M1083="","",[4]道具信息!M1083)</f>
        <v/>
      </c>
      <c r="N1083" s="19" t="str">
        <f>IF([4]道具信息!N1083="","",[4]道具信息!N1083)</f>
        <v/>
      </c>
      <c r="O1083" s="19" t="str">
        <f>IF([4]道具信息!O1083="","",[4]道具信息!O1083)</f>
        <v/>
      </c>
      <c r="P1083" s="19" t="str">
        <f>IF([4]道具信息!P1083="","",[4]道具信息!P1083)</f>
        <v/>
      </c>
      <c r="Q1083" s="19" t="str">
        <f>IF([4]道具信息!Q1083="","",[4]道具信息!Q1083)</f>
        <v/>
      </c>
      <c r="R1083" s="19" t="str">
        <f>IF([4]道具信息!R1083="","",[4]道具信息!R1083)</f>
        <v/>
      </c>
      <c r="S1083" s="19" t="str">
        <f>IF([4]道具信息!S1083="","",[4]道具信息!S1083)</f>
        <v/>
      </c>
      <c r="T1083" s="19" t="str">
        <f>IF([4]道具信息!T1083="","",[4]道具信息!T1083)</f>
        <v/>
      </c>
      <c r="U1083" s="19" t="str">
        <f>IF([4]道具信息!U1083="","",[4]道具信息!U1083)</f>
        <v/>
      </c>
      <c r="V1083" s="19" t="str">
        <f>IF([4]道具信息!V1083="","",[4]道具信息!V1083)</f>
        <v/>
      </c>
      <c r="W1083" s="19" t="str">
        <f>IF([4]道具信息!W1083="","",[4]道具信息!W1083)</f>
        <v/>
      </c>
      <c r="X1083" s="19" t="str">
        <f>IF([4]道具信息!X1083="","",[4]道具信息!X1083)</f>
        <v/>
      </c>
      <c r="Y1083" s="19" t="str">
        <f>IF([4]道具信息!Y1083="","",[4]道具信息!Y1083)</f>
        <v/>
      </c>
      <c r="Z1083" s="19" t="str">
        <f>IF([4]道具信息!Z1083="","",[4]道具信息!Z1083)</f>
        <v/>
      </c>
    </row>
    <row r="1084" spans="1:26" x14ac:dyDescent="0.15">
      <c r="A1084" s="19" t="str">
        <f>IF([4]道具信息!A1084="","",[4]道具信息!A1084)</f>
        <v/>
      </c>
      <c r="B1084" s="19" t="str">
        <f>IF([4]道具信息!B1084="","",[4]道具信息!B1084)</f>
        <v/>
      </c>
      <c r="C1084" s="19" t="str">
        <f>IF([4]道具信息!C1084="","",[4]道具信息!C1084)</f>
        <v/>
      </c>
      <c r="D1084" s="19" t="str">
        <f>IF([4]道具信息!D1084="","",[4]道具信息!D1084)</f>
        <v/>
      </c>
      <c r="E1084" s="19" t="str">
        <f>IF([4]道具信息!E1084="","",[4]道具信息!E1084)</f>
        <v/>
      </c>
      <c r="F1084" s="19" t="str">
        <f>IF([4]道具信息!F1084="","",[4]道具信息!F1084)</f>
        <v/>
      </c>
      <c r="G1084" s="19" t="str">
        <f>IF([4]道具信息!G1084="","",[4]道具信息!G1084)</f>
        <v/>
      </c>
      <c r="H1084" s="19" t="str">
        <f>IF([4]道具信息!H1084="","",[4]道具信息!H1084)</f>
        <v/>
      </c>
      <c r="I1084" s="19" t="str">
        <f>IF([4]道具信息!I1084="","",[4]道具信息!I1084)</f>
        <v/>
      </c>
      <c r="J1084" s="19" t="str">
        <f>IF([4]道具信息!J1084="","",[4]道具信息!J1084)</f>
        <v/>
      </c>
      <c r="K1084" s="19" t="str">
        <f>IF([4]道具信息!K1084="","",[4]道具信息!K1084)</f>
        <v/>
      </c>
      <c r="L1084" s="19" t="str">
        <f>IF([4]道具信息!L1084="","",[4]道具信息!L1084)</f>
        <v/>
      </c>
      <c r="M1084" s="19" t="str">
        <f>IF([4]道具信息!M1084="","",[4]道具信息!M1084)</f>
        <v/>
      </c>
      <c r="N1084" s="19" t="str">
        <f>IF([4]道具信息!N1084="","",[4]道具信息!N1084)</f>
        <v/>
      </c>
      <c r="O1084" s="19" t="str">
        <f>IF([4]道具信息!O1084="","",[4]道具信息!O1084)</f>
        <v/>
      </c>
      <c r="P1084" s="19" t="str">
        <f>IF([4]道具信息!P1084="","",[4]道具信息!P1084)</f>
        <v/>
      </c>
      <c r="Q1084" s="19" t="str">
        <f>IF([4]道具信息!Q1084="","",[4]道具信息!Q1084)</f>
        <v/>
      </c>
      <c r="R1084" s="19" t="str">
        <f>IF([4]道具信息!R1084="","",[4]道具信息!R1084)</f>
        <v/>
      </c>
      <c r="S1084" s="19" t="str">
        <f>IF([4]道具信息!S1084="","",[4]道具信息!S1084)</f>
        <v/>
      </c>
      <c r="T1084" s="19" t="str">
        <f>IF([4]道具信息!T1084="","",[4]道具信息!T1084)</f>
        <v/>
      </c>
      <c r="U1084" s="19" t="str">
        <f>IF([4]道具信息!U1084="","",[4]道具信息!U1084)</f>
        <v/>
      </c>
      <c r="V1084" s="19" t="str">
        <f>IF([4]道具信息!V1084="","",[4]道具信息!V1084)</f>
        <v/>
      </c>
      <c r="W1084" s="19" t="str">
        <f>IF([4]道具信息!W1084="","",[4]道具信息!W1084)</f>
        <v/>
      </c>
      <c r="X1084" s="19" t="str">
        <f>IF([4]道具信息!X1084="","",[4]道具信息!X1084)</f>
        <v/>
      </c>
      <c r="Y1084" s="19" t="str">
        <f>IF([4]道具信息!Y1084="","",[4]道具信息!Y1084)</f>
        <v/>
      </c>
      <c r="Z1084" s="19" t="str">
        <f>IF([4]道具信息!Z1084="","",[4]道具信息!Z1084)</f>
        <v/>
      </c>
    </row>
    <row r="1085" spans="1:26" x14ac:dyDescent="0.15">
      <c r="A1085" s="19" t="str">
        <f>IF([4]道具信息!A1085="","",[4]道具信息!A1085)</f>
        <v/>
      </c>
      <c r="B1085" s="19" t="str">
        <f>IF([4]道具信息!B1085="","",[4]道具信息!B1085)</f>
        <v/>
      </c>
      <c r="C1085" s="19" t="str">
        <f>IF([4]道具信息!C1085="","",[4]道具信息!C1085)</f>
        <v/>
      </c>
      <c r="D1085" s="19" t="str">
        <f>IF([4]道具信息!D1085="","",[4]道具信息!D1085)</f>
        <v/>
      </c>
      <c r="E1085" s="19" t="str">
        <f>IF([4]道具信息!E1085="","",[4]道具信息!E1085)</f>
        <v/>
      </c>
      <c r="F1085" s="19" t="str">
        <f>IF([4]道具信息!F1085="","",[4]道具信息!F1085)</f>
        <v/>
      </c>
      <c r="G1085" s="19" t="str">
        <f>IF([4]道具信息!G1085="","",[4]道具信息!G1085)</f>
        <v/>
      </c>
      <c r="H1085" s="19" t="str">
        <f>IF([4]道具信息!H1085="","",[4]道具信息!H1085)</f>
        <v/>
      </c>
      <c r="I1085" s="19" t="str">
        <f>IF([4]道具信息!I1085="","",[4]道具信息!I1085)</f>
        <v/>
      </c>
      <c r="J1085" s="19" t="str">
        <f>IF([4]道具信息!J1085="","",[4]道具信息!J1085)</f>
        <v/>
      </c>
      <c r="K1085" s="19" t="str">
        <f>IF([4]道具信息!K1085="","",[4]道具信息!K1085)</f>
        <v/>
      </c>
      <c r="L1085" s="19" t="str">
        <f>IF([4]道具信息!L1085="","",[4]道具信息!L1085)</f>
        <v/>
      </c>
      <c r="M1085" s="19" t="str">
        <f>IF([4]道具信息!M1085="","",[4]道具信息!M1085)</f>
        <v/>
      </c>
      <c r="N1085" s="19" t="str">
        <f>IF([4]道具信息!N1085="","",[4]道具信息!N1085)</f>
        <v/>
      </c>
      <c r="O1085" s="19" t="str">
        <f>IF([4]道具信息!O1085="","",[4]道具信息!O1085)</f>
        <v/>
      </c>
      <c r="P1085" s="19" t="str">
        <f>IF([4]道具信息!P1085="","",[4]道具信息!P1085)</f>
        <v/>
      </c>
      <c r="Q1085" s="19" t="str">
        <f>IF([4]道具信息!Q1085="","",[4]道具信息!Q1085)</f>
        <v/>
      </c>
      <c r="R1085" s="19" t="str">
        <f>IF([4]道具信息!R1085="","",[4]道具信息!R1085)</f>
        <v/>
      </c>
      <c r="S1085" s="19" t="str">
        <f>IF([4]道具信息!S1085="","",[4]道具信息!S1085)</f>
        <v/>
      </c>
      <c r="T1085" s="19" t="str">
        <f>IF([4]道具信息!T1085="","",[4]道具信息!T1085)</f>
        <v/>
      </c>
      <c r="U1085" s="19" t="str">
        <f>IF([4]道具信息!U1085="","",[4]道具信息!U1085)</f>
        <v/>
      </c>
      <c r="V1085" s="19" t="str">
        <f>IF([4]道具信息!V1085="","",[4]道具信息!V1085)</f>
        <v/>
      </c>
      <c r="W1085" s="19" t="str">
        <f>IF([4]道具信息!W1085="","",[4]道具信息!W1085)</f>
        <v/>
      </c>
      <c r="X1085" s="19" t="str">
        <f>IF([4]道具信息!X1085="","",[4]道具信息!X1085)</f>
        <v/>
      </c>
      <c r="Y1085" s="19" t="str">
        <f>IF([4]道具信息!Y1085="","",[4]道具信息!Y1085)</f>
        <v/>
      </c>
      <c r="Z1085" s="19" t="str">
        <f>IF([4]道具信息!Z1085="","",[4]道具信息!Z1085)</f>
        <v/>
      </c>
    </row>
    <row r="1086" spans="1:26" x14ac:dyDescent="0.15">
      <c r="A1086" s="19" t="str">
        <f>IF([4]道具信息!A1086="","",[4]道具信息!A1086)</f>
        <v/>
      </c>
      <c r="B1086" s="19" t="str">
        <f>IF([4]道具信息!B1086="","",[4]道具信息!B1086)</f>
        <v/>
      </c>
      <c r="C1086" s="19" t="str">
        <f>IF([4]道具信息!C1086="","",[4]道具信息!C1086)</f>
        <v/>
      </c>
      <c r="D1086" s="19" t="str">
        <f>IF([4]道具信息!D1086="","",[4]道具信息!D1086)</f>
        <v/>
      </c>
      <c r="E1086" s="19" t="str">
        <f>IF([4]道具信息!E1086="","",[4]道具信息!E1086)</f>
        <v/>
      </c>
      <c r="F1086" s="19" t="str">
        <f>IF([4]道具信息!F1086="","",[4]道具信息!F1086)</f>
        <v/>
      </c>
      <c r="G1086" s="19" t="str">
        <f>IF([4]道具信息!G1086="","",[4]道具信息!G1086)</f>
        <v/>
      </c>
      <c r="H1086" s="19" t="str">
        <f>IF([4]道具信息!H1086="","",[4]道具信息!H1086)</f>
        <v/>
      </c>
      <c r="I1086" s="19" t="str">
        <f>IF([4]道具信息!I1086="","",[4]道具信息!I1086)</f>
        <v/>
      </c>
      <c r="J1086" s="19" t="str">
        <f>IF([4]道具信息!J1086="","",[4]道具信息!J1086)</f>
        <v/>
      </c>
      <c r="K1086" s="19" t="str">
        <f>IF([4]道具信息!K1086="","",[4]道具信息!K1086)</f>
        <v/>
      </c>
      <c r="L1086" s="19" t="str">
        <f>IF([4]道具信息!L1086="","",[4]道具信息!L1086)</f>
        <v/>
      </c>
      <c r="M1086" s="19" t="str">
        <f>IF([4]道具信息!M1086="","",[4]道具信息!M1086)</f>
        <v/>
      </c>
      <c r="N1086" s="19" t="str">
        <f>IF([4]道具信息!N1086="","",[4]道具信息!N1086)</f>
        <v/>
      </c>
      <c r="O1086" s="19" t="str">
        <f>IF([4]道具信息!O1086="","",[4]道具信息!O1086)</f>
        <v/>
      </c>
      <c r="P1086" s="19" t="str">
        <f>IF([4]道具信息!P1086="","",[4]道具信息!P1086)</f>
        <v/>
      </c>
      <c r="Q1086" s="19" t="str">
        <f>IF([4]道具信息!Q1086="","",[4]道具信息!Q1086)</f>
        <v/>
      </c>
      <c r="R1086" s="19" t="str">
        <f>IF([4]道具信息!R1086="","",[4]道具信息!R1086)</f>
        <v/>
      </c>
      <c r="S1086" s="19" t="str">
        <f>IF([4]道具信息!S1086="","",[4]道具信息!S1086)</f>
        <v/>
      </c>
      <c r="T1086" s="19" t="str">
        <f>IF([4]道具信息!T1086="","",[4]道具信息!T1086)</f>
        <v/>
      </c>
      <c r="U1086" s="19" t="str">
        <f>IF([4]道具信息!U1086="","",[4]道具信息!U1086)</f>
        <v/>
      </c>
      <c r="V1086" s="19" t="str">
        <f>IF([4]道具信息!V1086="","",[4]道具信息!V1086)</f>
        <v/>
      </c>
      <c r="W1086" s="19" t="str">
        <f>IF([4]道具信息!W1086="","",[4]道具信息!W1086)</f>
        <v/>
      </c>
      <c r="X1086" s="19" t="str">
        <f>IF([4]道具信息!X1086="","",[4]道具信息!X1086)</f>
        <v/>
      </c>
      <c r="Y1086" s="19" t="str">
        <f>IF([4]道具信息!Y1086="","",[4]道具信息!Y1086)</f>
        <v/>
      </c>
      <c r="Z1086" s="19" t="str">
        <f>IF([4]道具信息!Z1086="","",[4]道具信息!Z1086)</f>
        <v/>
      </c>
    </row>
    <row r="1087" spans="1:26" x14ac:dyDescent="0.15">
      <c r="A1087" s="19" t="str">
        <f>IF([4]道具信息!A1087="","",[4]道具信息!A1087)</f>
        <v/>
      </c>
      <c r="B1087" s="19" t="str">
        <f>IF([4]道具信息!B1087="","",[4]道具信息!B1087)</f>
        <v/>
      </c>
      <c r="C1087" s="19" t="str">
        <f>IF([4]道具信息!C1087="","",[4]道具信息!C1087)</f>
        <v/>
      </c>
      <c r="D1087" s="19" t="str">
        <f>IF([4]道具信息!D1087="","",[4]道具信息!D1087)</f>
        <v/>
      </c>
      <c r="E1087" s="19" t="str">
        <f>IF([4]道具信息!E1087="","",[4]道具信息!E1087)</f>
        <v/>
      </c>
      <c r="F1087" s="19" t="str">
        <f>IF([4]道具信息!F1087="","",[4]道具信息!F1087)</f>
        <v/>
      </c>
      <c r="G1087" s="19" t="str">
        <f>IF([4]道具信息!G1087="","",[4]道具信息!G1087)</f>
        <v/>
      </c>
      <c r="H1087" s="19" t="str">
        <f>IF([4]道具信息!H1087="","",[4]道具信息!H1087)</f>
        <v/>
      </c>
      <c r="I1087" s="19" t="str">
        <f>IF([4]道具信息!I1087="","",[4]道具信息!I1087)</f>
        <v/>
      </c>
      <c r="J1087" s="19" t="str">
        <f>IF([4]道具信息!J1087="","",[4]道具信息!J1087)</f>
        <v/>
      </c>
      <c r="K1087" s="19" t="str">
        <f>IF([4]道具信息!K1087="","",[4]道具信息!K1087)</f>
        <v/>
      </c>
      <c r="L1087" s="19" t="str">
        <f>IF([4]道具信息!L1087="","",[4]道具信息!L1087)</f>
        <v/>
      </c>
      <c r="M1087" s="19" t="str">
        <f>IF([4]道具信息!M1087="","",[4]道具信息!M1087)</f>
        <v/>
      </c>
      <c r="N1087" s="19" t="str">
        <f>IF([4]道具信息!N1087="","",[4]道具信息!N1087)</f>
        <v/>
      </c>
      <c r="O1087" s="19" t="str">
        <f>IF([4]道具信息!O1087="","",[4]道具信息!O1087)</f>
        <v/>
      </c>
      <c r="P1087" s="19" t="str">
        <f>IF([4]道具信息!P1087="","",[4]道具信息!P1087)</f>
        <v/>
      </c>
      <c r="Q1087" s="19" t="str">
        <f>IF([4]道具信息!Q1087="","",[4]道具信息!Q1087)</f>
        <v/>
      </c>
      <c r="R1087" s="19" t="str">
        <f>IF([4]道具信息!R1087="","",[4]道具信息!R1087)</f>
        <v/>
      </c>
      <c r="S1087" s="19" t="str">
        <f>IF([4]道具信息!S1087="","",[4]道具信息!S1087)</f>
        <v/>
      </c>
      <c r="T1087" s="19" t="str">
        <f>IF([4]道具信息!T1087="","",[4]道具信息!T1087)</f>
        <v/>
      </c>
      <c r="U1087" s="19" t="str">
        <f>IF([4]道具信息!U1087="","",[4]道具信息!U1087)</f>
        <v/>
      </c>
      <c r="V1087" s="19" t="str">
        <f>IF([4]道具信息!V1087="","",[4]道具信息!V1087)</f>
        <v/>
      </c>
      <c r="W1087" s="19" t="str">
        <f>IF([4]道具信息!W1087="","",[4]道具信息!W1087)</f>
        <v/>
      </c>
      <c r="X1087" s="19" t="str">
        <f>IF([4]道具信息!X1087="","",[4]道具信息!X1087)</f>
        <v/>
      </c>
      <c r="Y1087" s="19" t="str">
        <f>IF([4]道具信息!Y1087="","",[4]道具信息!Y1087)</f>
        <v/>
      </c>
      <c r="Z1087" s="19" t="str">
        <f>IF([4]道具信息!Z1087="","",[4]道具信息!Z1087)</f>
        <v/>
      </c>
    </row>
    <row r="1088" spans="1:26" x14ac:dyDescent="0.15">
      <c r="A1088" s="19" t="str">
        <f>IF([4]道具信息!A1088="","",[4]道具信息!A1088)</f>
        <v/>
      </c>
      <c r="B1088" s="19" t="str">
        <f>IF([4]道具信息!B1088="","",[4]道具信息!B1088)</f>
        <v/>
      </c>
      <c r="C1088" s="19" t="str">
        <f>IF([4]道具信息!C1088="","",[4]道具信息!C1088)</f>
        <v/>
      </c>
      <c r="D1088" s="19" t="str">
        <f>IF([4]道具信息!D1088="","",[4]道具信息!D1088)</f>
        <v/>
      </c>
      <c r="E1088" s="19" t="str">
        <f>IF([4]道具信息!E1088="","",[4]道具信息!E1088)</f>
        <v/>
      </c>
      <c r="F1088" s="19" t="str">
        <f>IF([4]道具信息!F1088="","",[4]道具信息!F1088)</f>
        <v/>
      </c>
      <c r="G1088" s="19" t="str">
        <f>IF([4]道具信息!G1088="","",[4]道具信息!G1088)</f>
        <v/>
      </c>
      <c r="H1088" s="19" t="str">
        <f>IF([4]道具信息!H1088="","",[4]道具信息!H1088)</f>
        <v/>
      </c>
      <c r="I1088" s="19" t="str">
        <f>IF([4]道具信息!I1088="","",[4]道具信息!I1088)</f>
        <v/>
      </c>
      <c r="J1088" s="19" t="str">
        <f>IF([4]道具信息!J1088="","",[4]道具信息!J1088)</f>
        <v/>
      </c>
      <c r="K1088" s="19" t="str">
        <f>IF([4]道具信息!K1088="","",[4]道具信息!K1088)</f>
        <v/>
      </c>
      <c r="L1088" s="19" t="str">
        <f>IF([4]道具信息!L1088="","",[4]道具信息!L1088)</f>
        <v/>
      </c>
      <c r="M1088" s="19" t="str">
        <f>IF([4]道具信息!M1088="","",[4]道具信息!M1088)</f>
        <v/>
      </c>
      <c r="N1088" s="19" t="str">
        <f>IF([4]道具信息!N1088="","",[4]道具信息!N1088)</f>
        <v/>
      </c>
      <c r="O1088" s="19" t="str">
        <f>IF([4]道具信息!O1088="","",[4]道具信息!O1088)</f>
        <v/>
      </c>
      <c r="P1088" s="19" t="str">
        <f>IF([4]道具信息!P1088="","",[4]道具信息!P1088)</f>
        <v/>
      </c>
      <c r="Q1088" s="19" t="str">
        <f>IF([4]道具信息!Q1088="","",[4]道具信息!Q1088)</f>
        <v/>
      </c>
      <c r="R1088" s="19" t="str">
        <f>IF([4]道具信息!R1088="","",[4]道具信息!R1088)</f>
        <v/>
      </c>
      <c r="S1088" s="19" t="str">
        <f>IF([4]道具信息!S1088="","",[4]道具信息!S1088)</f>
        <v/>
      </c>
      <c r="T1088" s="19" t="str">
        <f>IF([4]道具信息!T1088="","",[4]道具信息!T1088)</f>
        <v/>
      </c>
      <c r="U1088" s="19" t="str">
        <f>IF([4]道具信息!U1088="","",[4]道具信息!U1088)</f>
        <v/>
      </c>
      <c r="V1088" s="19" t="str">
        <f>IF([4]道具信息!V1088="","",[4]道具信息!V1088)</f>
        <v/>
      </c>
      <c r="W1088" s="19" t="str">
        <f>IF([4]道具信息!W1088="","",[4]道具信息!W1088)</f>
        <v/>
      </c>
      <c r="X1088" s="19" t="str">
        <f>IF([4]道具信息!X1088="","",[4]道具信息!X1088)</f>
        <v/>
      </c>
      <c r="Y1088" s="19" t="str">
        <f>IF([4]道具信息!Y1088="","",[4]道具信息!Y1088)</f>
        <v/>
      </c>
      <c r="Z1088" s="19" t="str">
        <f>IF([4]道具信息!Z1088="","",[4]道具信息!Z1088)</f>
        <v/>
      </c>
    </row>
    <row r="1089" spans="1:26" x14ac:dyDescent="0.15">
      <c r="A1089" s="19" t="str">
        <f>IF([4]道具信息!A1089="","",[4]道具信息!A1089)</f>
        <v/>
      </c>
      <c r="B1089" s="19" t="str">
        <f>IF([4]道具信息!B1089="","",[4]道具信息!B1089)</f>
        <v/>
      </c>
      <c r="C1089" s="19" t="str">
        <f>IF([4]道具信息!C1089="","",[4]道具信息!C1089)</f>
        <v/>
      </c>
      <c r="D1089" s="19" t="str">
        <f>IF([4]道具信息!D1089="","",[4]道具信息!D1089)</f>
        <v/>
      </c>
      <c r="E1089" s="19" t="str">
        <f>IF([4]道具信息!E1089="","",[4]道具信息!E1089)</f>
        <v/>
      </c>
      <c r="F1089" s="19" t="str">
        <f>IF([4]道具信息!F1089="","",[4]道具信息!F1089)</f>
        <v/>
      </c>
      <c r="G1089" s="19" t="str">
        <f>IF([4]道具信息!G1089="","",[4]道具信息!G1089)</f>
        <v/>
      </c>
      <c r="H1089" s="19" t="str">
        <f>IF([4]道具信息!H1089="","",[4]道具信息!H1089)</f>
        <v/>
      </c>
      <c r="I1089" s="19" t="str">
        <f>IF([4]道具信息!I1089="","",[4]道具信息!I1089)</f>
        <v/>
      </c>
      <c r="J1089" s="19" t="str">
        <f>IF([4]道具信息!J1089="","",[4]道具信息!J1089)</f>
        <v/>
      </c>
      <c r="K1089" s="19" t="str">
        <f>IF([4]道具信息!K1089="","",[4]道具信息!K1089)</f>
        <v/>
      </c>
      <c r="L1089" s="19" t="str">
        <f>IF([4]道具信息!L1089="","",[4]道具信息!L1089)</f>
        <v/>
      </c>
      <c r="M1089" s="19" t="str">
        <f>IF([4]道具信息!M1089="","",[4]道具信息!M1089)</f>
        <v/>
      </c>
      <c r="N1089" s="19" t="str">
        <f>IF([4]道具信息!N1089="","",[4]道具信息!N1089)</f>
        <v/>
      </c>
      <c r="O1089" s="19" t="str">
        <f>IF([4]道具信息!O1089="","",[4]道具信息!O1089)</f>
        <v/>
      </c>
      <c r="P1089" s="19" t="str">
        <f>IF([4]道具信息!P1089="","",[4]道具信息!P1089)</f>
        <v/>
      </c>
      <c r="Q1089" s="19" t="str">
        <f>IF([4]道具信息!Q1089="","",[4]道具信息!Q1089)</f>
        <v/>
      </c>
      <c r="R1089" s="19" t="str">
        <f>IF([4]道具信息!R1089="","",[4]道具信息!R1089)</f>
        <v/>
      </c>
      <c r="S1089" s="19" t="str">
        <f>IF([4]道具信息!S1089="","",[4]道具信息!S1089)</f>
        <v/>
      </c>
      <c r="T1089" s="19" t="str">
        <f>IF([4]道具信息!T1089="","",[4]道具信息!T1089)</f>
        <v/>
      </c>
      <c r="U1089" s="19" t="str">
        <f>IF([4]道具信息!U1089="","",[4]道具信息!U1089)</f>
        <v/>
      </c>
      <c r="V1089" s="19" t="str">
        <f>IF([4]道具信息!V1089="","",[4]道具信息!V1089)</f>
        <v/>
      </c>
      <c r="W1089" s="19" t="str">
        <f>IF([4]道具信息!W1089="","",[4]道具信息!W1089)</f>
        <v/>
      </c>
      <c r="X1089" s="19" t="str">
        <f>IF([4]道具信息!X1089="","",[4]道具信息!X1089)</f>
        <v/>
      </c>
      <c r="Y1089" s="19" t="str">
        <f>IF([4]道具信息!Y1089="","",[4]道具信息!Y1089)</f>
        <v/>
      </c>
      <c r="Z1089" s="19" t="str">
        <f>IF([4]道具信息!Z1089="","",[4]道具信息!Z1089)</f>
        <v/>
      </c>
    </row>
    <row r="1090" spans="1:26" x14ac:dyDescent="0.15">
      <c r="A1090" s="19" t="str">
        <f>IF([4]道具信息!A1090="","",[4]道具信息!A1090)</f>
        <v/>
      </c>
      <c r="B1090" s="19" t="str">
        <f>IF([4]道具信息!B1090="","",[4]道具信息!B1090)</f>
        <v/>
      </c>
      <c r="C1090" s="19" t="str">
        <f>IF([4]道具信息!C1090="","",[4]道具信息!C1090)</f>
        <v/>
      </c>
      <c r="D1090" s="19" t="str">
        <f>IF([4]道具信息!D1090="","",[4]道具信息!D1090)</f>
        <v/>
      </c>
      <c r="E1090" s="19" t="str">
        <f>IF([4]道具信息!E1090="","",[4]道具信息!E1090)</f>
        <v/>
      </c>
      <c r="F1090" s="19" t="str">
        <f>IF([4]道具信息!F1090="","",[4]道具信息!F1090)</f>
        <v/>
      </c>
      <c r="G1090" s="19" t="str">
        <f>IF([4]道具信息!G1090="","",[4]道具信息!G1090)</f>
        <v/>
      </c>
      <c r="H1090" s="19" t="str">
        <f>IF([4]道具信息!H1090="","",[4]道具信息!H1090)</f>
        <v/>
      </c>
      <c r="I1090" s="19" t="str">
        <f>IF([4]道具信息!I1090="","",[4]道具信息!I1090)</f>
        <v/>
      </c>
      <c r="J1090" s="19" t="str">
        <f>IF([4]道具信息!J1090="","",[4]道具信息!J1090)</f>
        <v/>
      </c>
      <c r="K1090" s="19" t="str">
        <f>IF([4]道具信息!K1090="","",[4]道具信息!K1090)</f>
        <v/>
      </c>
      <c r="L1090" s="19" t="str">
        <f>IF([4]道具信息!L1090="","",[4]道具信息!L1090)</f>
        <v/>
      </c>
      <c r="M1090" s="19" t="str">
        <f>IF([4]道具信息!M1090="","",[4]道具信息!M1090)</f>
        <v/>
      </c>
      <c r="N1090" s="19" t="str">
        <f>IF([4]道具信息!N1090="","",[4]道具信息!N1090)</f>
        <v/>
      </c>
      <c r="O1090" s="19" t="str">
        <f>IF([4]道具信息!O1090="","",[4]道具信息!O1090)</f>
        <v/>
      </c>
      <c r="P1090" s="19" t="str">
        <f>IF([4]道具信息!P1090="","",[4]道具信息!P1090)</f>
        <v/>
      </c>
      <c r="Q1090" s="19" t="str">
        <f>IF([4]道具信息!Q1090="","",[4]道具信息!Q1090)</f>
        <v/>
      </c>
      <c r="R1090" s="19" t="str">
        <f>IF([4]道具信息!R1090="","",[4]道具信息!R1090)</f>
        <v/>
      </c>
      <c r="S1090" s="19" t="str">
        <f>IF([4]道具信息!S1090="","",[4]道具信息!S1090)</f>
        <v/>
      </c>
      <c r="T1090" s="19" t="str">
        <f>IF([4]道具信息!T1090="","",[4]道具信息!T1090)</f>
        <v/>
      </c>
      <c r="U1090" s="19" t="str">
        <f>IF([4]道具信息!U1090="","",[4]道具信息!U1090)</f>
        <v/>
      </c>
      <c r="V1090" s="19" t="str">
        <f>IF([4]道具信息!V1090="","",[4]道具信息!V1090)</f>
        <v/>
      </c>
      <c r="W1090" s="19" t="str">
        <f>IF([4]道具信息!W1090="","",[4]道具信息!W1090)</f>
        <v/>
      </c>
      <c r="X1090" s="19" t="str">
        <f>IF([4]道具信息!X1090="","",[4]道具信息!X1090)</f>
        <v/>
      </c>
      <c r="Y1090" s="19" t="str">
        <f>IF([4]道具信息!Y1090="","",[4]道具信息!Y1090)</f>
        <v/>
      </c>
      <c r="Z1090" s="19" t="str">
        <f>IF([4]道具信息!Z1090="","",[4]道具信息!Z1090)</f>
        <v/>
      </c>
    </row>
    <row r="1091" spans="1:26" x14ac:dyDescent="0.15">
      <c r="A1091" s="19" t="str">
        <f>IF([4]道具信息!A1091="","",[4]道具信息!A1091)</f>
        <v/>
      </c>
      <c r="B1091" s="19" t="str">
        <f>IF([4]道具信息!B1091="","",[4]道具信息!B1091)</f>
        <v/>
      </c>
      <c r="C1091" s="19" t="str">
        <f>IF([4]道具信息!C1091="","",[4]道具信息!C1091)</f>
        <v/>
      </c>
      <c r="D1091" s="19" t="str">
        <f>IF([4]道具信息!D1091="","",[4]道具信息!D1091)</f>
        <v/>
      </c>
      <c r="E1091" s="19" t="str">
        <f>IF([4]道具信息!E1091="","",[4]道具信息!E1091)</f>
        <v/>
      </c>
      <c r="F1091" s="19" t="str">
        <f>IF([4]道具信息!F1091="","",[4]道具信息!F1091)</f>
        <v/>
      </c>
      <c r="G1091" s="19" t="str">
        <f>IF([4]道具信息!G1091="","",[4]道具信息!G1091)</f>
        <v/>
      </c>
      <c r="H1091" s="19" t="str">
        <f>IF([4]道具信息!H1091="","",[4]道具信息!H1091)</f>
        <v/>
      </c>
      <c r="I1091" s="19" t="str">
        <f>IF([4]道具信息!I1091="","",[4]道具信息!I1091)</f>
        <v/>
      </c>
      <c r="J1091" s="19" t="str">
        <f>IF([4]道具信息!J1091="","",[4]道具信息!J1091)</f>
        <v/>
      </c>
      <c r="K1091" s="19" t="str">
        <f>IF([4]道具信息!K1091="","",[4]道具信息!K1091)</f>
        <v/>
      </c>
      <c r="L1091" s="19" t="str">
        <f>IF([4]道具信息!L1091="","",[4]道具信息!L1091)</f>
        <v/>
      </c>
      <c r="M1091" s="19" t="str">
        <f>IF([4]道具信息!M1091="","",[4]道具信息!M1091)</f>
        <v/>
      </c>
      <c r="N1091" s="19" t="str">
        <f>IF([4]道具信息!N1091="","",[4]道具信息!N1091)</f>
        <v/>
      </c>
      <c r="O1091" s="19" t="str">
        <f>IF([4]道具信息!O1091="","",[4]道具信息!O1091)</f>
        <v/>
      </c>
      <c r="P1091" s="19" t="str">
        <f>IF([4]道具信息!P1091="","",[4]道具信息!P1091)</f>
        <v/>
      </c>
      <c r="Q1091" s="19" t="str">
        <f>IF([4]道具信息!Q1091="","",[4]道具信息!Q1091)</f>
        <v/>
      </c>
      <c r="R1091" s="19" t="str">
        <f>IF([4]道具信息!R1091="","",[4]道具信息!R1091)</f>
        <v/>
      </c>
      <c r="S1091" s="19" t="str">
        <f>IF([4]道具信息!S1091="","",[4]道具信息!S1091)</f>
        <v/>
      </c>
      <c r="T1091" s="19" t="str">
        <f>IF([4]道具信息!T1091="","",[4]道具信息!T1091)</f>
        <v/>
      </c>
      <c r="U1091" s="19" t="str">
        <f>IF([4]道具信息!U1091="","",[4]道具信息!U1091)</f>
        <v/>
      </c>
      <c r="V1091" s="19" t="str">
        <f>IF([4]道具信息!V1091="","",[4]道具信息!V1091)</f>
        <v/>
      </c>
      <c r="W1091" s="19" t="str">
        <f>IF([4]道具信息!W1091="","",[4]道具信息!W1091)</f>
        <v/>
      </c>
      <c r="X1091" s="19" t="str">
        <f>IF([4]道具信息!X1091="","",[4]道具信息!X1091)</f>
        <v/>
      </c>
      <c r="Y1091" s="19" t="str">
        <f>IF([4]道具信息!Y1091="","",[4]道具信息!Y1091)</f>
        <v/>
      </c>
      <c r="Z1091" s="19" t="str">
        <f>IF([4]道具信息!Z1091="","",[4]道具信息!Z1091)</f>
        <v/>
      </c>
    </row>
    <row r="1092" spans="1:26" x14ac:dyDescent="0.15">
      <c r="A1092" s="19" t="str">
        <f>IF([4]道具信息!A1092="","",[4]道具信息!A1092)</f>
        <v/>
      </c>
      <c r="B1092" s="19" t="str">
        <f>IF([4]道具信息!B1092="","",[4]道具信息!B1092)</f>
        <v/>
      </c>
      <c r="C1092" s="19" t="str">
        <f>IF([4]道具信息!C1092="","",[4]道具信息!C1092)</f>
        <v/>
      </c>
      <c r="D1092" s="19" t="str">
        <f>IF([4]道具信息!D1092="","",[4]道具信息!D1092)</f>
        <v/>
      </c>
      <c r="E1092" s="19" t="str">
        <f>IF([4]道具信息!E1092="","",[4]道具信息!E1092)</f>
        <v/>
      </c>
      <c r="F1092" s="19" t="str">
        <f>IF([4]道具信息!F1092="","",[4]道具信息!F1092)</f>
        <v/>
      </c>
      <c r="G1092" s="19" t="str">
        <f>IF([4]道具信息!G1092="","",[4]道具信息!G1092)</f>
        <v/>
      </c>
      <c r="H1092" s="19" t="str">
        <f>IF([4]道具信息!H1092="","",[4]道具信息!H1092)</f>
        <v/>
      </c>
      <c r="I1092" s="19" t="str">
        <f>IF([4]道具信息!I1092="","",[4]道具信息!I1092)</f>
        <v/>
      </c>
      <c r="J1092" s="19" t="str">
        <f>IF([4]道具信息!J1092="","",[4]道具信息!J1092)</f>
        <v/>
      </c>
      <c r="K1092" s="19" t="str">
        <f>IF([4]道具信息!K1092="","",[4]道具信息!K1092)</f>
        <v/>
      </c>
      <c r="L1092" s="19" t="str">
        <f>IF([4]道具信息!L1092="","",[4]道具信息!L1092)</f>
        <v/>
      </c>
      <c r="M1092" s="19" t="str">
        <f>IF([4]道具信息!M1092="","",[4]道具信息!M1092)</f>
        <v/>
      </c>
      <c r="N1092" s="19" t="str">
        <f>IF([4]道具信息!N1092="","",[4]道具信息!N1092)</f>
        <v/>
      </c>
      <c r="O1092" s="19" t="str">
        <f>IF([4]道具信息!O1092="","",[4]道具信息!O1092)</f>
        <v/>
      </c>
      <c r="P1092" s="19" t="str">
        <f>IF([4]道具信息!P1092="","",[4]道具信息!P1092)</f>
        <v/>
      </c>
      <c r="Q1092" s="19" t="str">
        <f>IF([4]道具信息!Q1092="","",[4]道具信息!Q1092)</f>
        <v/>
      </c>
      <c r="R1092" s="19" t="str">
        <f>IF([4]道具信息!R1092="","",[4]道具信息!R1092)</f>
        <v/>
      </c>
      <c r="S1092" s="19" t="str">
        <f>IF([4]道具信息!S1092="","",[4]道具信息!S1092)</f>
        <v/>
      </c>
      <c r="T1092" s="19" t="str">
        <f>IF([4]道具信息!T1092="","",[4]道具信息!T1092)</f>
        <v/>
      </c>
      <c r="U1092" s="19" t="str">
        <f>IF([4]道具信息!U1092="","",[4]道具信息!U1092)</f>
        <v/>
      </c>
      <c r="V1092" s="19" t="str">
        <f>IF([4]道具信息!V1092="","",[4]道具信息!V1092)</f>
        <v/>
      </c>
      <c r="W1092" s="19" t="str">
        <f>IF([4]道具信息!W1092="","",[4]道具信息!W1092)</f>
        <v/>
      </c>
      <c r="X1092" s="19" t="str">
        <f>IF([4]道具信息!X1092="","",[4]道具信息!X1092)</f>
        <v/>
      </c>
      <c r="Y1092" s="19" t="str">
        <f>IF([4]道具信息!Y1092="","",[4]道具信息!Y1092)</f>
        <v/>
      </c>
      <c r="Z1092" s="19" t="str">
        <f>IF([4]道具信息!Z1092="","",[4]道具信息!Z1092)</f>
        <v/>
      </c>
    </row>
    <row r="1093" spans="1:26" x14ac:dyDescent="0.15">
      <c r="A1093" s="19" t="str">
        <f>IF([4]道具信息!A1093="","",[4]道具信息!A1093)</f>
        <v/>
      </c>
      <c r="B1093" s="19" t="str">
        <f>IF([4]道具信息!B1093="","",[4]道具信息!B1093)</f>
        <v/>
      </c>
      <c r="C1093" s="19" t="str">
        <f>IF([4]道具信息!C1093="","",[4]道具信息!C1093)</f>
        <v/>
      </c>
      <c r="D1093" s="19" t="str">
        <f>IF([4]道具信息!D1093="","",[4]道具信息!D1093)</f>
        <v/>
      </c>
      <c r="E1093" s="19" t="str">
        <f>IF([4]道具信息!E1093="","",[4]道具信息!E1093)</f>
        <v/>
      </c>
      <c r="F1093" s="19" t="str">
        <f>IF([4]道具信息!F1093="","",[4]道具信息!F1093)</f>
        <v/>
      </c>
      <c r="G1093" s="19" t="str">
        <f>IF([4]道具信息!G1093="","",[4]道具信息!G1093)</f>
        <v/>
      </c>
      <c r="H1093" s="19" t="str">
        <f>IF([4]道具信息!H1093="","",[4]道具信息!H1093)</f>
        <v/>
      </c>
      <c r="I1093" s="19" t="str">
        <f>IF([4]道具信息!I1093="","",[4]道具信息!I1093)</f>
        <v/>
      </c>
      <c r="J1093" s="19" t="str">
        <f>IF([4]道具信息!J1093="","",[4]道具信息!J1093)</f>
        <v/>
      </c>
      <c r="K1093" s="19" t="str">
        <f>IF([4]道具信息!K1093="","",[4]道具信息!K1093)</f>
        <v/>
      </c>
      <c r="L1093" s="19" t="str">
        <f>IF([4]道具信息!L1093="","",[4]道具信息!L1093)</f>
        <v/>
      </c>
      <c r="M1093" s="19" t="str">
        <f>IF([4]道具信息!M1093="","",[4]道具信息!M1093)</f>
        <v/>
      </c>
      <c r="N1093" s="19" t="str">
        <f>IF([4]道具信息!N1093="","",[4]道具信息!N1093)</f>
        <v/>
      </c>
      <c r="O1093" s="19" t="str">
        <f>IF([4]道具信息!O1093="","",[4]道具信息!O1093)</f>
        <v/>
      </c>
      <c r="P1093" s="19" t="str">
        <f>IF([4]道具信息!P1093="","",[4]道具信息!P1093)</f>
        <v/>
      </c>
      <c r="Q1093" s="19" t="str">
        <f>IF([4]道具信息!Q1093="","",[4]道具信息!Q1093)</f>
        <v/>
      </c>
      <c r="R1093" s="19" t="str">
        <f>IF([4]道具信息!R1093="","",[4]道具信息!R1093)</f>
        <v/>
      </c>
      <c r="S1093" s="19" t="str">
        <f>IF([4]道具信息!S1093="","",[4]道具信息!S1093)</f>
        <v/>
      </c>
      <c r="T1093" s="19" t="str">
        <f>IF([4]道具信息!T1093="","",[4]道具信息!T1093)</f>
        <v/>
      </c>
      <c r="U1093" s="19" t="str">
        <f>IF([4]道具信息!U1093="","",[4]道具信息!U1093)</f>
        <v/>
      </c>
      <c r="V1093" s="19" t="str">
        <f>IF([4]道具信息!V1093="","",[4]道具信息!V1093)</f>
        <v/>
      </c>
      <c r="W1093" s="19" t="str">
        <f>IF([4]道具信息!W1093="","",[4]道具信息!W1093)</f>
        <v/>
      </c>
      <c r="X1093" s="19" t="str">
        <f>IF([4]道具信息!X1093="","",[4]道具信息!X1093)</f>
        <v/>
      </c>
      <c r="Y1093" s="19" t="str">
        <f>IF([4]道具信息!Y1093="","",[4]道具信息!Y1093)</f>
        <v/>
      </c>
      <c r="Z1093" s="19" t="str">
        <f>IF([4]道具信息!Z1093="","",[4]道具信息!Z1093)</f>
        <v/>
      </c>
    </row>
    <row r="1094" spans="1:26" x14ac:dyDescent="0.15">
      <c r="A1094" s="19" t="str">
        <f>IF([4]道具信息!A1094="","",[4]道具信息!A1094)</f>
        <v/>
      </c>
      <c r="B1094" s="19" t="str">
        <f>IF([4]道具信息!B1094="","",[4]道具信息!B1094)</f>
        <v/>
      </c>
      <c r="C1094" s="19" t="str">
        <f>IF([4]道具信息!C1094="","",[4]道具信息!C1094)</f>
        <v/>
      </c>
      <c r="D1094" s="19" t="str">
        <f>IF([4]道具信息!D1094="","",[4]道具信息!D1094)</f>
        <v/>
      </c>
      <c r="E1094" s="19" t="str">
        <f>IF([4]道具信息!E1094="","",[4]道具信息!E1094)</f>
        <v/>
      </c>
      <c r="F1094" s="19" t="str">
        <f>IF([4]道具信息!F1094="","",[4]道具信息!F1094)</f>
        <v/>
      </c>
      <c r="G1094" s="19" t="str">
        <f>IF([4]道具信息!G1094="","",[4]道具信息!G1094)</f>
        <v/>
      </c>
      <c r="H1094" s="19" t="str">
        <f>IF([4]道具信息!H1094="","",[4]道具信息!H1094)</f>
        <v/>
      </c>
      <c r="I1094" s="19" t="str">
        <f>IF([4]道具信息!I1094="","",[4]道具信息!I1094)</f>
        <v/>
      </c>
      <c r="J1094" s="19" t="str">
        <f>IF([4]道具信息!J1094="","",[4]道具信息!J1094)</f>
        <v/>
      </c>
      <c r="K1094" s="19" t="str">
        <f>IF([4]道具信息!K1094="","",[4]道具信息!K1094)</f>
        <v/>
      </c>
      <c r="L1094" s="19" t="str">
        <f>IF([4]道具信息!L1094="","",[4]道具信息!L1094)</f>
        <v/>
      </c>
      <c r="M1094" s="19" t="str">
        <f>IF([4]道具信息!M1094="","",[4]道具信息!M1094)</f>
        <v/>
      </c>
      <c r="N1094" s="19" t="str">
        <f>IF([4]道具信息!N1094="","",[4]道具信息!N1094)</f>
        <v/>
      </c>
      <c r="O1094" s="19" t="str">
        <f>IF([4]道具信息!O1094="","",[4]道具信息!O1094)</f>
        <v/>
      </c>
      <c r="P1094" s="19" t="str">
        <f>IF([4]道具信息!P1094="","",[4]道具信息!P1094)</f>
        <v/>
      </c>
      <c r="Q1094" s="19" t="str">
        <f>IF([4]道具信息!Q1094="","",[4]道具信息!Q1094)</f>
        <v/>
      </c>
      <c r="R1094" s="19" t="str">
        <f>IF([4]道具信息!R1094="","",[4]道具信息!R1094)</f>
        <v/>
      </c>
      <c r="S1094" s="19" t="str">
        <f>IF([4]道具信息!S1094="","",[4]道具信息!S1094)</f>
        <v/>
      </c>
      <c r="T1094" s="19" t="str">
        <f>IF([4]道具信息!T1094="","",[4]道具信息!T1094)</f>
        <v/>
      </c>
      <c r="U1094" s="19" t="str">
        <f>IF([4]道具信息!U1094="","",[4]道具信息!U1094)</f>
        <v/>
      </c>
      <c r="V1094" s="19" t="str">
        <f>IF([4]道具信息!V1094="","",[4]道具信息!V1094)</f>
        <v/>
      </c>
      <c r="W1094" s="19" t="str">
        <f>IF([4]道具信息!W1094="","",[4]道具信息!W1094)</f>
        <v/>
      </c>
      <c r="X1094" s="19" t="str">
        <f>IF([4]道具信息!X1094="","",[4]道具信息!X1094)</f>
        <v/>
      </c>
      <c r="Y1094" s="19" t="str">
        <f>IF([4]道具信息!Y1094="","",[4]道具信息!Y1094)</f>
        <v/>
      </c>
      <c r="Z1094" s="19" t="str">
        <f>IF([4]道具信息!Z1094="","",[4]道具信息!Z1094)</f>
        <v/>
      </c>
    </row>
    <row r="1095" spans="1:26" x14ac:dyDescent="0.15">
      <c r="A1095" s="19" t="str">
        <f>IF([4]道具信息!A1095="","",[4]道具信息!A1095)</f>
        <v/>
      </c>
      <c r="B1095" s="19" t="str">
        <f>IF([4]道具信息!B1095="","",[4]道具信息!B1095)</f>
        <v/>
      </c>
      <c r="C1095" s="19" t="str">
        <f>IF([4]道具信息!C1095="","",[4]道具信息!C1095)</f>
        <v/>
      </c>
      <c r="D1095" s="19" t="str">
        <f>IF([4]道具信息!D1095="","",[4]道具信息!D1095)</f>
        <v/>
      </c>
      <c r="E1095" s="19" t="str">
        <f>IF([4]道具信息!E1095="","",[4]道具信息!E1095)</f>
        <v/>
      </c>
      <c r="F1095" s="19" t="str">
        <f>IF([4]道具信息!F1095="","",[4]道具信息!F1095)</f>
        <v/>
      </c>
      <c r="G1095" s="19" t="str">
        <f>IF([4]道具信息!G1095="","",[4]道具信息!G1095)</f>
        <v/>
      </c>
      <c r="H1095" s="19" t="str">
        <f>IF([4]道具信息!H1095="","",[4]道具信息!H1095)</f>
        <v/>
      </c>
      <c r="I1095" s="19" t="str">
        <f>IF([4]道具信息!I1095="","",[4]道具信息!I1095)</f>
        <v/>
      </c>
      <c r="J1095" s="19" t="str">
        <f>IF([4]道具信息!J1095="","",[4]道具信息!J1095)</f>
        <v/>
      </c>
      <c r="K1095" s="19" t="str">
        <f>IF([4]道具信息!K1095="","",[4]道具信息!K1095)</f>
        <v/>
      </c>
      <c r="L1095" s="19" t="str">
        <f>IF([4]道具信息!L1095="","",[4]道具信息!L1095)</f>
        <v/>
      </c>
      <c r="M1095" s="19" t="str">
        <f>IF([4]道具信息!M1095="","",[4]道具信息!M1095)</f>
        <v/>
      </c>
      <c r="N1095" s="19" t="str">
        <f>IF([4]道具信息!N1095="","",[4]道具信息!N1095)</f>
        <v/>
      </c>
      <c r="O1095" s="19" t="str">
        <f>IF([4]道具信息!O1095="","",[4]道具信息!O1095)</f>
        <v/>
      </c>
      <c r="P1095" s="19" t="str">
        <f>IF([4]道具信息!P1095="","",[4]道具信息!P1095)</f>
        <v/>
      </c>
      <c r="Q1095" s="19" t="str">
        <f>IF([4]道具信息!Q1095="","",[4]道具信息!Q1095)</f>
        <v/>
      </c>
      <c r="R1095" s="19" t="str">
        <f>IF([4]道具信息!R1095="","",[4]道具信息!R1095)</f>
        <v/>
      </c>
      <c r="S1095" s="19" t="str">
        <f>IF([4]道具信息!S1095="","",[4]道具信息!S1095)</f>
        <v/>
      </c>
      <c r="T1095" s="19" t="str">
        <f>IF([4]道具信息!T1095="","",[4]道具信息!T1095)</f>
        <v/>
      </c>
      <c r="U1095" s="19" t="str">
        <f>IF([4]道具信息!U1095="","",[4]道具信息!U1095)</f>
        <v/>
      </c>
      <c r="V1095" s="19" t="str">
        <f>IF([4]道具信息!V1095="","",[4]道具信息!V1095)</f>
        <v/>
      </c>
      <c r="W1095" s="19" t="str">
        <f>IF([4]道具信息!W1095="","",[4]道具信息!W1095)</f>
        <v/>
      </c>
      <c r="X1095" s="19" t="str">
        <f>IF([4]道具信息!X1095="","",[4]道具信息!X1095)</f>
        <v/>
      </c>
      <c r="Y1095" s="19" t="str">
        <f>IF([4]道具信息!Y1095="","",[4]道具信息!Y1095)</f>
        <v/>
      </c>
      <c r="Z1095" s="19" t="str">
        <f>IF([4]道具信息!Z1095="","",[4]道具信息!Z1095)</f>
        <v/>
      </c>
    </row>
    <row r="1096" spans="1:26" x14ac:dyDescent="0.15">
      <c r="A1096" s="19" t="str">
        <f>IF([4]道具信息!A1096="","",[4]道具信息!A1096)</f>
        <v/>
      </c>
      <c r="B1096" s="19" t="str">
        <f>IF([4]道具信息!B1096="","",[4]道具信息!B1096)</f>
        <v/>
      </c>
      <c r="C1096" s="19" t="str">
        <f>IF([4]道具信息!C1096="","",[4]道具信息!C1096)</f>
        <v/>
      </c>
      <c r="D1096" s="19" t="str">
        <f>IF([4]道具信息!D1096="","",[4]道具信息!D1096)</f>
        <v/>
      </c>
      <c r="E1096" s="19" t="str">
        <f>IF([4]道具信息!E1096="","",[4]道具信息!E1096)</f>
        <v/>
      </c>
      <c r="F1096" s="19" t="str">
        <f>IF([4]道具信息!F1096="","",[4]道具信息!F1096)</f>
        <v/>
      </c>
      <c r="G1096" s="19" t="str">
        <f>IF([4]道具信息!G1096="","",[4]道具信息!G1096)</f>
        <v/>
      </c>
      <c r="H1096" s="19" t="str">
        <f>IF([4]道具信息!H1096="","",[4]道具信息!H1096)</f>
        <v/>
      </c>
      <c r="I1096" s="19" t="str">
        <f>IF([4]道具信息!I1096="","",[4]道具信息!I1096)</f>
        <v/>
      </c>
      <c r="J1096" s="19" t="str">
        <f>IF([4]道具信息!J1096="","",[4]道具信息!J1096)</f>
        <v/>
      </c>
      <c r="K1096" s="19" t="str">
        <f>IF([4]道具信息!K1096="","",[4]道具信息!K1096)</f>
        <v/>
      </c>
      <c r="L1096" s="19" t="str">
        <f>IF([4]道具信息!L1096="","",[4]道具信息!L1096)</f>
        <v/>
      </c>
      <c r="M1096" s="19" t="str">
        <f>IF([4]道具信息!M1096="","",[4]道具信息!M1096)</f>
        <v/>
      </c>
      <c r="N1096" s="19" t="str">
        <f>IF([4]道具信息!N1096="","",[4]道具信息!N1096)</f>
        <v/>
      </c>
      <c r="O1096" s="19" t="str">
        <f>IF([4]道具信息!O1096="","",[4]道具信息!O1096)</f>
        <v/>
      </c>
      <c r="P1096" s="19" t="str">
        <f>IF([4]道具信息!P1096="","",[4]道具信息!P1096)</f>
        <v/>
      </c>
      <c r="Q1096" s="19" t="str">
        <f>IF([4]道具信息!Q1096="","",[4]道具信息!Q1096)</f>
        <v/>
      </c>
      <c r="R1096" s="19" t="str">
        <f>IF([4]道具信息!R1096="","",[4]道具信息!R1096)</f>
        <v/>
      </c>
      <c r="S1096" s="19" t="str">
        <f>IF([4]道具信息!S1096="","",[4]道具信息!S1096)</f>
        <v/>
      </c>
      <c r="T1096" s="19" t="str">
        <f>IF([4]道具信息!T1096="","",[4]道具信息!T1096)</f>
        <v/>
      </c>
      <c r="U1096" s="19" t="str">
        <f>IF([4]道具信息!U1096="","",[4]道具信息!U1096)</f>
        <v/>
      </c>
      <c r="V1096" s="19" t="str">
        <f>IF([4]道具信息!V1096="","",[4]道具信息!V1096)</f>
        <v/>
      </c>
      <c r="W1096" s="19" t="str">
        <f>IF([4]道具信息!W1096="","",[4]道具信息!W1096)</f>
        <v/>
      </c>
      <c r="X1096" s="19" t="str">
        <f>IF([4]道具信息!X1096="","",[4]道具信息!X1096)</f>
        <v/>
      </c>
      <c r="Y1096" s="19" t="str">
        <f>IF([4]道具信息!Y1096="","",[4]道具信息!Y1096)</f>
        <v/>
      </c>
      <c r="Z1096" s="19" t="str">
        <f>IF([4]道具信息!Z1096="","",[4]道具信息!Z1096)</f>
        <v/>
      </c>
    </row>
    <row r="1097" spans="1:26" x14ac:dyDescent="0.15">
      <c r="A1097" s="19" t="str">
        <f>IF([4]道具信息!A1097="","",[4]道具信息!A1097)</f>
        <v/>
      </c>
      <c r="B1097" s="19" t="str">
        <f>IF([4]道具信息!B1097="","",[4]道具信息!B1097)</f>
        <v/>
      </c>
      <c r="C1097" s="19" t="str">
        <f>IF([4]道具信息!C1097="","",[4]道具信息!C1097)</f>
        <v/>
      </c>
      <c r="D1097" s="19" t="str">
        <f>IF([4]道具信息!D1097="","",[4]道具信息!D1097)</f>
        <v/>
      </c>
      <c r="E1097" s="19" t="str">
        <f>IF([4]道具信息!E1097="","",[4]道具信息!E1097)</f>
        <v/>
      </c>
      <c r="F1097" s="19" t="str">
        <f>IF([4]道具信息!F1097="","",[4]道具信息!F1097)</f>
        <v/>
      </c>
      <c r="G1097" s="19" t="str">
        <f>IF([4]道具信息!G1097="","",[4]道具信息!G1097)</f>
        <v/>
      </c>
      <c r="H1097" s="19" t="str">
        <f>IF([4]道具信息!H1097="","",[4]道具信息!H1097)</f>
        <v/>
      </c>
      <c r="I1097" s="19" t="str">
        <f>IF([4]道具信息!I1097="","",[4]道具信息!I1097)</f>
        <v/>
      </c>
      <c r="J1097" s="19" t="str">
        <f>IF([4]道具信息!J1097="","",[4]道具信息!J1097)</f>
        <v/>
      </c>
      <c r="K1097" s="19" t="str">
        <f>IF([4]道具信息!K1097="","",[4]道具信息!K1097)</f>
        <v/>
      </c>
      <c r="L1097" s="19" t="str">
        <f>IF([4]道具信息!L1097="","",[4]道具信息!L1097)</f>
        <v/>
      </c>
      <c r="M1097" s="19" t="str">
        <f>IF([4]道具信息!M1097="","",[4]道具信息!M1097)</f>
        <v/>
      </c>
      <c r="N1097" s="19" t="str">
        <f>IF([4]道具信息!N1097="","",[4]道具信息!N1097)</f>
        <v/>
      </c>
      <c r="O1097" s="19" t="str">
        <f>IF([4]道具信息!O1097="","",[4]道具信息!O1097)</f>
        <v/>
      </c>
      <c r="P1097" s="19" t="str">
        <f>IF([4]道具信息!P1097="","",[4]道具信息!P1097)</f>
        <v/>
      </c>
      <c r="Q1097" s="19" t="str">
        <f>IF([4]道具信息!Q1097="","",[4]道具信息!Q1097)</f>
        <v/>
      </c>
      <c r="R1097" s="19" t="str">
        <f>IF([4]道具信息!R1097="","",[4]道具信息!R1097)</f>
        <v/>
      </c>
      <c r="S1097" s="19" t="str">
        <f>IF([4]道具信息!S1097="","",[4]道具信息!S1097)</f>
        <v/>
      </c>
      <c r="T1097" s="19" t="str">
        <f>IF([4]道具信息!T1097="","",[4]道具信息!T1097)</f>
        <v/>
      </c>
      <c r="U1097" s="19" t="str">
        <f>IF([4]道具信息!U1097="","",[4]道具信息!U1097)</f>
        <v/>
      </c>
      <c r="V1097" s="19" t="str">
        <f>IF([4]道具信息!V1097="","",[4]道具信息!V1097)</f>
        <v/>
      </c>
      <c r="W1097" s="19" t="str">
        <f>IF([4]道具信息!W1097="","",[4]道具信息!W1097)</f>
        <v/>
      </c>
      <c r="X1097" s="19" t="str">
        <f>IF([4]道具信息!X1097="","",[4]道具信息!X1097)</f>
        <v/>
      </c>
      <c r="Y1097" s="19" t="str">
        <f>IF([4]道具信息!Y1097="","",[4]道具信息!Y1097)</f>
        <v/>
      </c>
      <c r="Z1097" s="19" t="str">
        <f>IF([4]道具信息!Z1097="","",[4]道具信息!Z1097)</f>
        <v/>
      </c>
    </row>
    <row r="1098" spans="1:26" x14ac:dyDescent="0.15">
      <c r="A1098" s="19" t="str">
        <f>IF([4]道具信息!A1098="","",[4]道具信息!A1098)</f>
        <v/>
      </c>
      <c r="B1098" s="19" t="str">
        <f>IF([4]道具信息!B1098="","",[4]道具信息!B1098)</f>
        <v/>
      </c>
      <c r="C1098" s="19" t="str">
        <f>IF([4]道具信息!C1098="","",[4]道具信息!C1098)</f>
        <v/>
      </c>
      <c r="D1098" s="19" t="str">
        <f>IF([4]道具信息!D1098="","",[4]道具信息!D1098)</f>
        <v/>
      </c>
      <c r="E1098" s="19" t="str">
        <f>IF([4]道具信息!E1098="","",[4]道具信息!E1098)</f>
        <v/>
      </c>
      <c r="F1098" s="19" t="str">
        <f>IF([4]道具信息!F1098="","",[4]道具信息!F1098)</f>
        <v/>
      </c>
      <c r="G1098" s="19" t="str">
        <f>IF([4]道具信息!G1098="","",[4]道具信息!G1098)</f>
        <v/>
      </c>
      <c r="H1098" s="19" t="str">
        <f>IF([4]道具信息!H1098="","",[4]道具信息!H1098)</f>
        <v/>
      </c>
      <c r="I1098" s="19" t="str">
        <f>IF([4]道具信息!I1098="","",[4]道具信息!I1098)</f>
        <v/>
      </c>
      <c r="J1098" s="19" t="str">
        <f>IF([4]道具信息!J1098="","",[4]道具信息!J1098)</f>
        <v/>
      </c>
      <c r="K1098" s="19" t="str">
        <f>IF([4]道具信息!K1098="","",[4]道具信息!K1098)</f>
        <v/>
      </c>
      <c r="L1098" s="19" t="str">
        <f>IF([4]道具信息!L1098="","",[4]道具信息!L1098)</f>
        <v/>
      </c>
      <c r="M1098" s="19" t="str">
        <f>IF([4]道具信息!M1098="","",[4]道具信息!M1098)</f>
        <v/>
      </c>
      <c r="N1098" s="19" t="str">
        <f>IF([4]道具信息!N1098="","",[4]道具信息!N1098)</f>
        <v/>
      </c>
      <c r="O1098" s="19" t="str">
        <f>IF([4]道具信息!O1098="","",[4]道具信息!O1098)</f>
        <v/>
      </c>
      <c r="P1098" s="19" t="str">
        <f>IF([4]道具信息!P1098="","",[4]道具信息!P1098)</f>
        <v/>
      </c>
      <c r="Q1098" s="19" t="str">
        <f>IF([4]道具信息!Q1098="","",[4]道具信息!Q1098)</f>
        <v/>
      </c>
      <c r="R1098" s="19" t="str">
        <f>IF([4]道具信息!R1098="","",[4]道具信息!R1098)</f>
        <v/>
      </c>
      <c r="S1098" s="19" t="str">
        <f>IF([4]道具信息!S1098="","",[4]道具信息!S1098)</f>
        <v/>
      </c>
      <c r="T1098" s="19" t="str">
        <f>IF([4]道具信息!T1098="","",[4]道具信息!T1098)</f>
        <v/>
      </c>
      <c r="U1098" s="19" t="str">
        <f>IF([4]道具信息!U1098="","",[4]道具信息!U1098)</f>
        <v/>
      </c>
      <c r="V1098" s="19" t="str">
        <f>IF([4]道具信息!V1098="","",[4]道具信息!V1098)</f>
        <v/>
      </c>
      <c r="W1098" s="19" t="str">
        <f>IF([4]道具信息!W1098="","",[4]道具信息!W1098)</f>
        <v/>
      </c>
      <c r="X1098" s="19" t="str">
        <f>IF([4]道具信息!X1098="","",[4]道具信息!X1098)</f>
        <v/>
      </c>
      <c r="Y1098" s="19" t="str">
        <f>IF([4]道具信息!Y1098="","",[4]道具信息!Y1098)</f>
        <v/>
      </c>
      <c r="Z1098" s="19" t="str">
        <f>IF([4]道具信息!Z1098="","",[4]道具信息!Z1098)</f>
        <v/>
      </c>
    </row>
    <row r="1099" spans="1:26" x14ac:dyDescent="0.15">
      <c r="A1099" s="19" t="str">
        <f>IF([4]道具信息!A1099="","",[4]道具信息!A1099)</f>
        <v/>
      </c>
      <c r="B1099" s="19" t="str">
        <f>IF([4]道具信息!B1099="","",[4]道具信息!B1099)</f>
        <v/>
      </c>
      <c r="C1099" s="19" t="str">
        <f>IF([4]道具信息!C1099="","",[4]道具信息!C1099)</f>
        <v/>
      </c>
      <c r="D1099" s="19" t="str">
        <f>IF([4]道具信息!D1099="","",[4]道具信息!D1099)</f>
        <v/>
      </c>
      <c r="E1099" s="19" t="str">
        <f>IF([4]道具信息!E1099="","",[4]道具信息!E1099)</f>
        <v/>
      </c>
      <c r="F1099" s="19" t="str">
        <f>IF([4]道具信息!F1099="","",[4]道具信息!F1099)</f>
        <v/>
      </c>
      <c r="G1099" s="19" t="str">
        <f>IF([4]道具信息!G1099="","",[4]道具信息!G1099)</f>
        <v/>
      </c>
      <c r="H1099" s="19" t="str">
        <f>IF([4]道具信息!H1099="","",[4]道具信息!H1099)</f>
        <v/>
      </c>
      <c r="I1099" s="19" t="str">
        <f>IF([4]道具信息!I1099="","",[4]道具信息!I1099)</f>
        <v/>
      </c>
      <c r="J1099" s="19" t="str">
        <f>IF([4]道具信息!J1099="","",[4]道具信息!J1099)</f>
        <v/>
      </c>
      <c r="K1099" s="19" t="str">
        <f>IF([4]道具信息!K1099="","",[4]道具信息!K1099)</f>
        <v/>
      </c>
      <c r="L1099" s="19" t="str">
        <f>IF([4]道具信息!L1099="","",[4]道具信息!L1099)</f>
        <v/>
      </c>
      <c r="M1099" s="19" t="str">
        <f>IF([4]道具信息!M1099="","",[4]道具信息!M1099)</f>
        <v/>
      </c>
      <c r="N1099" s="19" t="str">
        <f>IF([4]道具信息!N1099="","",[4]道具信息!N1099)</f>
        <v/>
      </c>
      <c r="O1099" s="19" t="str">
        <f>IF([4]道具信息!O1099="","",[4]道具信息!O1099)</f>
        <v/>
      </c>
      <c r="P1099" s="19" t="str">
        <f>IF([4]道具信息!P1099="","",[4]道具信息!P1099)</f>
        <v/>
      </c>
      <c r="Q1099" s="19" t="str">
        <f>IF([4]道具信息!Q1099="","",[4]道具信息!Q1099)</f>
        <v/>
      </c>
      <c r="R1099" s="19" t="str">
        <f>IF([4]道具信息!R1099="","",[4]道具信息!R1099)</f>
        <v/>
      </c>
      <c r="S1099" s="19" t="str">
        <f>IF([4]道具信息!S1099="","",[4]道具信息!S1099)</f>
        <v/>
      </c>
      <c r="T1099" s="19" t="str">
        <f>IF([4]道具信息!T1099="","",[4]道具信息!T1099)</f>
        <v/>
      </c>
      <c r="U1099" s="19" t="str">
        <f>IF([4]道具信息!U1099="","",[4]道具信息!U1099)</f>
        <v/>
      </c>
      <c r="V1099" s="19" t="str">
        <f>IF([4]道具信息!V1099="","",[4]道具信息!V1099)</f>
        <v/>
      </c>
      <c r="W1099" s="19" t="str">
        <f>IF([4]道具信息!W1099="","",[4]道具信息!W1099)</f>
        <v/>
      </c>
      <c r="X1099" s="19" t="str">
        <f>IF([4]道具信息!X1099="","",[4]道具信息!X1099)</f>
        <v/>
      </c>
      <c r="Y1099" s="19" t="str">
        <f>IF([4]道具信息!Y1099="","",[4]道具信息!Y1099)</f>
        <v/>
      </c>
      <c r="Z1099" s="19" t="str">
        <f>IF([4]道具信息!Z1099="","",[4]道具信息!Z1099)</f>
        <v/>
      </c>
    </row>
    <row r="1100" spans="1:26" x14ac:dyDescent="0.15">
      <c r="A1100" s="19" t="str">
        <f>IF([4]道具信息!A1100="","",[4]道具信息!A1100)</f>
        <v/>
      </c>
      <c r="B1100" s="19" t="str">
        <f>IF([4]道具信息!B1100="","",[4]道具信息!B1100)</f>
        <v/>
      </c>
      <c r="C1100" s="19" t="str">
        <f>IF([4]道具信息!C1100="","",[4]道具信息!C1100)</f>
        <v/>
      </c>
      <c r="D1100" s="19" t="str">
        <f>IF([4]道具信息!D1100="","",[4]道具信息!D1100)</f>
        <v/>
      </c>
      <c r="E1100" s="19" t="str">
        <f>IF([4]道具信息!E1100="","",[4]道具信息!E1100)</f>
        <v/>
      </c>
      <c r="F1100" s="19" t="str">
        <f>IF([4]道具信息!F1100="","",[4]道具信息!F1100)</f>
        <v/>
      </c>
      <c r="G1100" s="19" t="str">
        <f>IF([4]道具信息!G1100="","",[4]道具信息!G1100)</f>
        <v/>
      </c>
      <c r="H1100" s="19" t="str">
        <f>IF([4]道具信息!H1100="","",[4]道具信息!H1100)</f>
        <v/>
      </c>
      <c r="I1100" s="19" t="str">
        <f>IF([4]道具信息!I1100="","",[4]道具信息!I1100)</f>
        <v/>
      </c>
      <c r="J1100" s="19" t="str">
        <f>IF([4]道具信息!J1100="","",[4]道具信息!J1100)</f>
        <v/>
      </c>
      <c r="K1100" s="19" t="str">
        <f>IF([4]道具信息!K1100="","",[4]道具信息!K1100)</f>
        <v/>
      </c>
      <c r="L1100" s="19" t="str">
        <f>IF([4]道具信息!L1100="","",[4]道具信息!L1100)</f>
        <v/>
      </c>
      <c r="M1100" s="19" t="str">
        <f>IF([4]道具信息!M1100="","",[4]道具信息!M1100)</f>
        <v/>
      </c>
      <c r="N1100" s="19" t="str">
        <f>IF([4]道具信息!N1100="","",[4]道具信息!N1100)</f>
        <v/>
      </c>
      <c r="O1100" s="19" t="str">
        <f>IF([4]道具信息!O1100="","",[4]道具信息!O1100)</f>
        <v/>
      </c>
      <c r="P1100" s="19" t="str">
        <f>IF([4]道具信息!P1100="","",[4]道具信息!P1100)</f>
        <v/>
      </c>
      <c r="Q1100" s="19" t="str">
        <f>IF([4]道具信息!Q1100="","",[4]道具信息!Q1100)</f>
        <v/>
      </c>
      <c r="R1100" s="19" t="str">
        <f>IF([4]道具信息!R1100="","",[4]道具信息!R1100)</f>
        <v/>
      </c>
      <c r="S1100" s="19" t="str">
        <f>IF([4]道具信息!S1100="","",[4]道具信息!S1100)</f>
        <v/>
      </c>
      <c r="T1100" s="19" t="str">
        <f>IF([4]道具信息!T1100="","",[4]道具信息!T1100)</f>
        <v/>
      </c>
      <c r="U1100" s="19" t="str">
        <f>IF([4]道具信息!U1100="","",[4]道具信息!U1100)</f>
        <v/>
      </c>
      <c r="V1100" s="19" t="str">
        <f>IF([4]道具信息!V1100="","",[4]道具信息!V1100)</f>
        <v/>
      </c>
      <c r="W1100" s="19" t="str">
        <f>IF([4]道具信息!W1100="","",[4]道具信息!W1100)</f>
        <v/>
      </c>
      <c r="X1100" s="19" t="str">
        <f>IF([4]道具信息!X1100="","",[4]道具信息!X1100)</f>
        <v/>
      </c>
      <c r="Y1100" s="19" t="str">
        <f>IF([4]道具信息!Y1100="","",[4]道具信息!Y1100)</f>
        <v/>
      </c>
      <c r="Z1100" s="19" t="str">
        <f>IF([4]道具信息!Z1100="","",[4]道具信息!Z1100)</f>
        <v/>
      </c>
    </row>
    <row r="1101" spans="1:26" x14ac:dyDescent="0.15">
      <c r="A1101" s="19" t="str">
        <f>IF([4]道具信息!A1101="","",[4]道具信息!A1101)</f>
        <v/>
      </c>
      <c r="B1101" s="19" t="str">
        <f>IF([4]道具信息!B1101="","",[4]道具信息!B1101)</f>
        <v/>
      </c>
      <c r="C1101" s="19" t="str">
        <f>IF([4]道具信息!C1101="","",[4]道具信息!C1101)</f>
        <v/>
      </c>
      <c r="D1101" s="19" t="str">
        <f>IF([4]道具信息!D1101="","",[4]道具信息!D1101)</f>
        <v/>
      </c>
      <c r="E1101" s="19" t="str">
        <f>IF([4]道具信息!E1101="","",[4]道具信息!E1101)</f>
        <v/>
      </c>
      <c r="F1101" s="19" t="str">
        <f>IF([4]道具信息!F1101="","",[4]道具信息!F1101)</f>
        <v/>
      </c>
      <c r="G1101" s="19" t="str">
        <f>IF([4]道具信息!G1101="","",[4]道具信息!G1101)</f>
        <v/>
      </c>
      <c r="H1101" s="19" t="str">
        <f>IF([4]道具信息!H1101="","",[4]道具信息!H1101)</f>
        <v/>
      </c>
      <c r="I1101" s="19" t="str">
        <f>IF([4]道具信息!I1101="","",[4]道具信息!I1101)</f>
        <v/>
      </c>
      <c r="J1101" s="19" t="str">
        <f>IF([4]道具信息!J1101="","",[4]道具信息!J1101)</f>
        <v/>
      </c>
      <c r="K1101" s="19" t="str">
        <f>IF([4]道具信息!K1101="","",[4]道具信息!K1101)</f>
        <v/>
      </c>
      <c r="L1101" s="19" t="str">
        <f>IF([4]道具信息!L1101="","",[4]道具信息!L1101)</f>
        <v/>
      </c>
      <c r="M1101" s="19" t="str">
        <f>IF([4]道具信息!M1101="","",[4]道具信息!M1101)</f>
        <v/>
      </c>
      <c r="N1101" s="19" t="str">
        <f>IF([4]道具信息!N1101="","",[4]道具信息!N1101)</f>
        <v/>
      </c>
      <c r="O1101" s="19" t="str">
        <f>IF([4]道具信息!O1101="","",[4]道具信息!O1101)</f>
        <v/>
      </c>
      <c r="P1101" s="19" t="str">
        <f>IF([4]道具信息!P1101="","",[4]道具信息!P1101)</f>
        <v/>
      </c>
      <c r="Q1101" s="19" t="str">
        <f>IF([4]道具信息!Q1101="","",[4]道具信息!Q1101)</f>
        <v/>
      </c>
      <c r="R1101" s="19" t="str">
        <f>IF([4]道具信息!R1101="","",[4]道具信息!R1101)</f>
        <v/>
      </c>
      <c r="S1101" s="19" t="str">
        <f>IF([4]道具信息!S1101="","",[4]道具信息!S1101)</f>
        <v/>
      </c>
      <c r="T1101" s="19" t="str">
        <f>IF([4]道具信息!T1101="","",[4]道具信息!T1101)</f>
        <v/>
      </c>
      <c r="U1101" s="19" t="str">
        <f>IF([4]道具信息!U1101="","",[4]道具信息!U1101)</f>
        <v/>
      </c>
      <c r="V1101" s="19" t="str">
        <f>IF([4]道具信息!V1101="","",[4]道具信息!V1101)</f>
        <v/>
      </c>
      <c r="W1101" s="19" t="str">
        <f>IF([4]道具信息!W1101="","",[4]道具信息!W1101)</f>
        <v/>
      </c>
      <c r="X1101" s="19" t="str">
        <f>IF([4]道具信息!X1101="","",[4]道具信息!X1101)</f>
        <v/>
      </c>
      <c r="Y1101" s="19" t="str">
        <f>IF([4]道具信息!Y1101="","",[4]道具信息!Y1101)</f>
        <v/>
      </c>
      <c r="Z1101" s="19" t="str">
        <f>IF([4]道具信息!Z1101="","",[4]道具信息!Z1101)</f>
        <v/>
      </c>
    </row>
    <row r="1102" spans="1:26" x14ac:dyDescent="0.15">
      <c r="A1102" s="19" t="str">
        <f>IF([4]道具信息!A1102="","",[4]道具信息!A1102)</f>
        <v/>
      </c>
      <c r="B1102" s="19" t="str">
        <f>IF([4]道具信息!B1102="","",[4]道具信息!B1102)</f>
        <v/>
      </c>
      <c r="C1102" s="19" t="str">
        <f>IF([4]道具信息!C1102="","",[4]道具信息!C1102)</f>
        <v/>
      </c>
      <c r="D1102" s="19" t="str">
        <f>IF([4]道具信息!D1102="","",[4]道具信息!D1102)</f>
        <v/>
      </c>
      <c r="E1102" s="19" t="str">
        <f>IF([4]道具信息!E1102="","",[4]道具信息!E1102)</f>
        <v/>
      </c>
      <c r="F1102" s="19" t="str">
        <f>IF([4]道具信息!F1102="","",[4]道具信息!F1102)</f>
        <v/>
      </c>
      <c r="G1102" s="19" t="str">
        <f>IF([4]道具信息!G1102="","",[4]道具信息!G1102)</f>
        <v/>
      </c>
      <c r="H1102" s="19" t="str">
        <f>IF([4]道具信息!H1102="","",[4]道具信息!H1102)</f>
        <v/>
      </c>
      <c r="I1102" s="19" t="str">
        <f>IF([4]道具信息!I1102="","",[4]道具信息!I1102)</f>
        <v/>
      </c>
      <c r="J1102" s="19" t="str">
        <f>IF([4]道具信息!J1102="","",[4]道具信息!J1102)</f>
        <v/>
      </c>
      <c r="K1102" s="19" t="str">
        <f>IF([4]道具信息!K1102="","",[4]道具信息!K1102)</f>
        <v/>
      </c>
      <c r="L1102" s="19" t="str">
        <f>IF([4]道具信息!L1102="","",[4]道具信息!L1102)</f>
        <v/>
      </c>
      <c r="M1102" s="19" t="str">
        <f>IF([4]道具信息!M1102="","",[4]道具信息!M1102)</f>
        <v/>
      </c>
      <c r="N1102" s="19" t="str">
        <f>IF([4]道具信息!N1102="","",[4]道具信息!N1102)</f>
        <v/>
      </c>
      <c r="O1102" s="19" t="str">
        <f>IF([4]道具信息!O1102="","",[4]道具信息!O1102)</f>
        <v/>
      </c>
      <c r="P1102" s="19" t="str">
        <f>IF([4]道具信息!P1102="","",[4]道具信息!P1102)</f>
        <v/>
      </c>
      <c r="Q1102" s="19" t="str">
        <f>IF([4]道具信息!Q1102="","",[4]道具信息!Q1102)</f>
        <v/>
      </c>
      <c r="R1102" s="19" t="str">
        <f>IF([4]道具信息!R1102="","",[4]道具信息!R1102)</f>
        <v/>
      </c>
      <c r="S1102" s="19" t="str">
        <f>IF([4]道具信息!S1102="","",[4]道具信息!S1102)</f>
        <v/>
      </c>
      <c r="T1102" s="19" t="str">
        <f>IF([4]道具信息!T1102="","",[4]道具信息!T1102)</f>
        <v/>
      </c>
      <c r="U1102" s="19" t="str">
        <f>IF([4]道具信息!U1102="","",[4]道具信息!U1102)</f>
        <v/>
      </c>
      <c r="V1102" s="19" t="str">
        <f>IF([4]道具信息!V1102="","",[4]道具信息!V1102)</f>
        <v/>
      </c>
      <c r="W1102" s="19" t="str">
        <f>IF([4]道具信息!W1102="","",[4]道具信息!W1102)</f>
        <v/>
      </c>
      <c r="X1102" s="19" t="str">
        <f>IF([4]道具信息!X1102="","",[4]道具信息!X1102)</f>
        <v/>
      </c>
      <c r="Y1102" s="19" t="str">
        <f>IF([4]道具信息!Y1102="","",[4]道具信息!Y1102)</f>
        <v/>
      </c>
      <c r="Z1102" s="19" t="str">
        <f>IF([4]道具信息!Z1102="","",[4]道具信息!Z1102)</f>
        <v/>
      </c>
    </row>
    <row r="1103" spans="1:26" x14ac:dyDescent="0.15">
      <c r="A1103" s="19" t="str">
        <f>IF([4]道具信息!A1103="","",[4]道具信息!A1103)</f>
        <v/>
      </c>
      <c r="B1103" s="19" t="str">
        <f>IF([4]道具信息!B1103="","",[4]道具信息!B1103)</f>
        <v/>
      </c>
      <c r="C1103" s="19" t="str">
        <f>IF([4]道具信息!C1103="","",[4]道具信息!C1103)</f>
        <v/>
      </c>
      <c r="D1103" s="19" t="str">
        <f>IF([4]道具信息!D1103="","",[4]道具信息!D1103)</f>
        <v/>
      </c>
      <c r="E1103" s="19" t="str">
        <f>IF([4]道具信息!E1103="","",[4]道具信息!E1103)</f>
        <v/>
      </c>
      <c r="F1103" s="19" t="str">
        <f>IF([4]道具信息!F1103="","",[4]道具信息!F1103)</f>
        <v/>
      </c>
      <c r="G1103" s="19" t="str">
        <f>IF([4]道具信息!G1103="","",[4]道具信息!G1103)</f>
        <v/>
      </c>
      <c r="H1103" s="19" t="str">
        <f>IF([4]道具信息!H1103="","",[4]道具信息!H1103)</f>
        <v/>
      </c>
      <c r="I1103" s="19" t="str">
        <f>IF([4]道具信息!I1103="","",[4]道具信息!I1103)</f>
        <v/>
      </c>
      <c r="J1103" s="19" t="str">
        <f>IF([4]道具信息!J1103="","",[4]道具信息!J1103)</f>
        <v/>
      </c>
      <c r="K1103" s="19" t="str">
        <f>IF([4]道具信息!K1103="","",[4]道具信息!K1103)</f>
        <v/>
      </c>
      <c r="L1103" s="19" t="str">
        <f>IF([4]道具信息!L1103="","",[4]道具信息!L1103)</f>
        <v/>
      </c>
      <c r="M1103" s="19" t="str">
        <f>IF([4]道具信息!M1103="","",[4]道具信息!M1103)</f>
        <v/>
      </c>
      <c r="N1103" s="19" t="str">
        <f>IF([4]道具信息!N1103="","",[4]道具信息!N1103)</f>
        <v/>
      </c>
      <c r="O1103" s="19" t="str">
        <f>IF([4]道具信息!O1103="","",[4]道具信息!O1103)</f>
        <v/>
      </c>
      <c r="P1103" s="19" t="str">
        <f>IF([4]道具信息!P1103="","",[4]道具信息!P1103)</f>
        <v/>
      </c>
      <c r="Q1103" s="19" t="str">
        <f>IF([4]道具信息!Q1103="","",[4]道具信息!Q1103)</f>
        <v/>
      </c>
      <c r="R1103" s="19" t="str">
        <f>IF([4]道具信息!R1103="","",[4]道具信息!R1103)</f>
        <v/>
      </c>
      <c r="S1103" s="19" t="str">
        <f>IF([4]道具信息!S1103="","",[4]道具信息!S1103)</f>
        <v/>
      </c>
      <c r="T1103" s="19" t="str">
        <f>IF([4]道具信息!T1103="","",[4]道具信息!T1103)</f>
        <v/>
      </c>
      <c r="U1103" s="19" t="str">
        <f>IF([4]道具信息!U1103="","",[4]道具信息!U1103)</f>
        <v/>
      </c>
      <c r="V1103" s="19" t="str">
        <f>IF([4]道具信息!V1103="","",[4]道具信息!V1103)</f>
        <v/>
      </c>
      <c r="W1103" s="19" t="str">
        <f>IF([4]道具信息!W1103="","",[4]道具信息!W1103)</f>
        <v/>
      </c>
      <c r="X1103" s="19" t="str">
        <f>IF([4]道具信息!X1103="","",[4]道具信息!X1103)</f>
        <v/>
      </c>
      <c r="Y1103" s="19" t="str">
        <f>IF([4]道具信息!Y1103="","",[4]道具信息!Y1103)</f>
        <v/>
      </c>
      <c r="Z1103" s="19" t="str">
        <f>IF([4]道具信息!Z1103="","",[4]道具信息!Z1103)</f>
        <v/>
      </c>
    </row>
    <row r="1104" spans="1:26" x14ac:dyDescent="0.15">
      <c r="A1104" s="19" t="str">
        <f>IF([4]道具信息!A1104="","",[4]道具信息!A1104)</f>
        <v/>
      </c>
      <c r="B1104" s="19" t="str">
        <f>IF([4]道具信息!B1104="","",[4]道具信息!B1104)</f>
        <v/>
      </c>
      <c r="C1104" s="19" t="str">
        <f>IF([4]道具信息!C1104="","",[4]道具信息!C1104)</f>
        <v/>
      </c>
      <c r="D1104" s="19" t="str">
        <f>IF([4]道具信息!D1104="","",[4]道具信息!D1104)</f>
        <v/>
      </c>
      <c r="E1104" s="19" t="str">
        <f>IF([4]道具信息!E1104="","",[4]道具信息!E1104)</f>
        <v/>
      </c>
      <c r="F1104" s="19" t="str">
        <f>IF([4]道具信息!F1104="","",[4]道具信息!F1104)</f>
        <v/>
      </c>
      <c r="G1104" s="19" t="str">
        <f>IF([4]道具信息!G1104="","",[4]道具信息!G1104)</f>
        <v/>
      </c>
      <c r="H1104" s="19" t="str">
        <f>IF([4]道具信息!H1104="","",[4]道具信息!H1104)</f>
        <v/>
      </c>
      <c r="I1104" s="19" t="str">
        <f>IF([4]道具信息!I1104="","",[4]道具信息!I1104)</f>
        <v/>
      </c>
      <c r="J1104" s="19" t="str">
        <f>IF([4]道具信息!J1104="","",[4]道具信息!J1104)</f>
        <v/>
      </c>
      <c r="K1104" s="19" t="str">
        <f>IF([4]道具信息!K1104="","",[4]道具信息!K1104)</f>
        <v/>
      </c>
      <c r="L1104" s="19" t="str">
        <f>IF([4]道具信息!L1104="","",[4]道具信息!L1104)</f>
        <v/>
      </c>
      <c r="M1104" s="19" t="str">
        <f>IF([4]道具信息!M1104="","",[4]道具信息!M1104)</f>
        <v/>
      </c>
      <c r="N1104" s="19" t="str">
        <f>IF([4]道具信息!N1104="","",[4]道具信息!N1104)</f>
        <v/>
      </c>
      <c r="O1104" s="19" t="str">
        <f>IF([4]道具信息!O1104="","",[4]道具信息!O1104)</f>
        <v/>
      </c>
      <c r="P1104" s="19" t="str">
        <f>IF([4]道具信息!P1104="","",[4]道具信息!P1104)</f>
        <v/>
      </c>
      <c r="Q1104" s="19" t="str">
        <f>IF([4]道具信息!Q1104="","",[4]道具信息!Q1104)</f>
        <v/>
      </c>
      <c r="R1104" s="19" t="str">
        <f>IF([4]道具信息!R1104="","",[4]道具信息!R1104)</f>
        <v/>
      </c>
      <c r="S1104" s="19" t="str">
        <f>IF([4]道具信息!S1104="","",[4]道具信息!S1104)</f>
        <v/>
      </c>
      <c r="T1104" s="19" t="str">
        <f>IF([4]道具信息!T1104="","",[4]道具信息!T1104)</f>
        <v/>
      </c>
      <c r="U1104" s="19" t="str">
        <f>IF([4]道具信息!U1104="","",[4]道具信息!U1104)</f>
        <v/>
      </c>
      <c r="V1104" s="19" t="str">
        <f>IF([4]道具信息!V1104="","",[4]道具信息!V1104)</f>
        <v/>
      </c>
      <c r="W1104" s="19" t="str">
        <f>IF([4]道具信息!W1104="","",[4]道具信息!W1104)</f>
        <v/>
      </c>
      <c r="X1104" s="19" t="str">
        <f>IF([4]道具信息!X1104="","",[4]道具信息!X1104)</f>
        <v/>
      </c>
      <c r="Y1104" s="19" t="str">
        <f>IF([4]道具信息!Y1104="","",[4]道具信息!Y1104)</f>
        <v/>
      </c>
      <c r="Z1104" s="19" t="str">
        <f>IF([4]道具信息!Z1104="","",[4]道具信息!Z1104)</f>
        <v/>
      </c>
    </row>
    <row r="1105" spans="1:26" x14ac:dyDescent="0.15">
      <c r="A1105" s="19" t="str">
        <f>IF([4]道具信息!A1105="","",[4]道具信息!A1105)</f>
        <v/>
      </c>
      <c r="B1105" s="19" t="str">
        <f>IF([4]道具信息!B1105="","",[4]道具信息!B1105)</f>
        <v/>
      </c>
      <c r="C1105" s="19" t="str">
        <f>IF([4]道具信息!C1105="","",[4]道具信息!C1105)</f>
        <v/>
      </c>
      <c r="D1105" s="19" t="str">
        <f>IF([4]道具信息!D1105="","",[4]道具信息!D1105)</f>
        <v/>
      </c>
      <c r="E1105" s="19" t="str">
        <f>IF([4]道具信息!E1105="","",[4]道具信息!E1105)</f>
        <v/>
      </c>
      <c r="F1105" s="19" t="str">
        <f>IF([4]道具信息!F1105="","",[4]道具信息!F1105)</f>
        <v/>
      </c>
      <c r="G1105" s="19" t="str">
        <f>IF([4]道具信息!G1105="","",[4]道具信息!G1105)</f>
        <v/>
      </c>
      <c r="H1105" s="19" t="str">
        <f>IF([4]道具信息!H1105="","",[4]道具信息!H1105)</f>
        <v/>
      </c>
      <c r="I1105" s="19" t="str">
        <f>IF([4]道具信息!I1105="","",[4]道具信息!I1105)</f>
        <v/>
      </c>
      <c r="J1105" s="19" t="str">
        <f>IF([4]道具信息!J1105="","",[4]道具信息!J1105)</f>
        <v/>
      </c>
      <c r="K1105" s="19" t="str">
        <f>IF([4]道具信息!K1105="","",[4]道具信息!K1105)</f>
        <v/>
      </c>
      <c r="L1105" s="19" t="str">
        <f>IF([4]道具信息!L1105="","",[4]道具信息!L1105)</f>
        <v/>
      </c>
      <c r="M1105" s="19" t="str">
        <f>IF([4]道具信息!M1105="","",[4]道具信息!M1105)</f>
        <v/>
      </c>
      <c r="N1105" s="19" t="str">
        <f>IF([4]道具信息!N1105="","",[4]道具信息!N1105)</f>
        <v/>
      </c>
      <c r="O1105" s="19" t="str">
        <f>IF([4]道具信息!O1105="","",[4]道具信息!O1105)</f>
        <v/>
      </c>
      <c r="P1105" s="19" t="str">
        <f>IF([4]道具信息!P1105="","",[4]道具信息!P1105)</f>
        <v/>
      </c>
      <c r="Q1105" s="19" t="str">
        <f>IF([4]道具信息!Q1105="","",[4]道具信息!Q1105)</f>
        <v/>
      </c>
      <c r="R1105" s="19" t="str">
        <f>IF([4]道具信息!R1105="","",[4]道具信息!R1105)</f>
        <v/>
      </c>
      <c r="S1105" s="19" t="str">
        <f>IF([4]道具信息!S1105="","",[4]道具信息!S1105)</f>
        <v/>
      </c>
      <c r="T1105" s="19" t="str">
        <f>IF([4]道具信息!T1105="","",[4]道具信息!T1105)</f>
        <v/>
      </c>
      <c r="U1105" s="19" t="str">
        <f>IF([4]道具信息!U1105="","",[4]道具信息!U1105)</f>
        <v/>
      </c>
      <c r="V1105" s="19" t="str">
        <f>IF([4]道具信息!V1105="","",[4]道具信息!V1105)</f>
        <v/>
      </c>
      <c r="W1105" s="19" t="str">
        <f>IF([4]道具信息!W1105="","",[4]道具信息!W1105)</f>
        <v/>
      </c>
      <c r="X1105" s="19" t="str">
        <f>IF([4]道具信息!X1105="","",[4]道具信息!X1105)</f>
        <v/>
      </c>
      <c r="Y1105" s="19" t="str">
        <f>IF([4]道具信息!Y1105="","",[4]道具信息!Y1105)</f>
        <v/>
      </c>
      <c r="Z1105" s="19" t="str">
        <f>IF([4]道具信息!Z1105="","",[4]道具信息!Z1105)</f>
        <v/>
      </c>
    </row>
    <row r="1106" spans="1:26" x14ac:dyDescent="0.15">
      <c r="A1106" s="19" t="str">
        <f>IF([4]道具信息!A1106="","",[4]道具信息!A1106)</f>
        <v/>
      </c>
      <c r="B1106" s="19" t="str">
        <f>IF([4]道具信息!B1106="","",[4]道具信息!B1106)</f>
        <v/>
      </c>
      <c r="C1106" s="19" t="str">
        <f>IF([4]道具信息!C1106="","",[4]道具信息!C1106)</f>
        <v/>
      </c>
      <c r="D1106" s="19" t="str">
        <f>IF([4]道具信息!D1106="","",[4]道具信息!D1106)</f>
        <v/>
      </c>
      <c r="E1106" s="19" t="str">
        <f>IF([4]道具信息!E1106="","",[4]道具信息!E1106)</f>
        <v/>
      </c>
      <c r="F1106" s="19" t="str">
        <f>IF([4]道具信息!F1106="","",[4]道具信息!F1106)</f>
        <v/>
      </c>
      <c r="G1106" s="19" t="str">
        <f>IF([4]道具信息!G1106="","",[4]道具信息!G1106)</f>
        <v/>
      </c>
      <c r="H1106" s="19" t="str">
        <f>IF([4]道具信息!H1106="","",[4]道具信息!H1106)</f>
        <v/>
      </c>
      <c r="I1106" s="19" t="str">
        <f>IF([4]道具信息!I1106="","",[4]道具信息!I1106)</f>
        <v/>
      </c>
      <c r="J1106" s="19" t="str">
        <f>IF([4]道具信息!J1106="","",[4]道具信息!J1106)</f>
        <v/>
      </c>
      <c r="K1106" s="19" t="str">
        <f>IF([4]道具信息!K1106="","",[4]道具信息!K1106)</f>
        <v/>
      </c>
      <c r="L1106" s="19" t="str">
        <f>IF([4]道具信息!L1106="","",[4]道具信息!L1106)</f>
        <v/>
      </c>
      <c r="M1106" s="19" t="str">
        <f>IF([4]道具信息!M1106="","",[4]道具信息!M1106)</f>
        <v/>
      </c>
      <c r="N1106" s="19" t="str">
        <f>IF([4]道具信息!N1106="","",[4]道具信息!N1106)</f>
        <v/>
      </c>
      <c r="O1106" s="19" t="str">
        <f>IF([4]道具信息!O1106="","",[4]道具信息!O1106)</f>
        <v/>
      </c>
      <c r="P1106" s="19" t="str">
        <f>IF([4]道具信息!P1106="","",[4]道具信息!P1106)</f>
        <v/>
      </c>
      <c r="Q1106" s="19" t="str">
        <f>IF([4]道具信息!Q1106="","",[4]道具信息!Q1106)</f>
        <v/>
      </c>
      <c r="R1106" s="19" t="str">
        <f>IF([4]道具信息!R1106="","",[4]道具信息!R1106)</f>
        <v/>
      </c>
      <c r="S1106" s="19" t="str">
        <f>IF([4]道具信息!S1106="","",[4]道具信息!S1106)</f>
        <v/>
      </c>
      <c r="T1106" s="19" t="str">
        <f>IF([4]道具信息!T1106="","",[4]道具信息!T1106)</f>
        <v/>
      </c>
      <c r="U1106" s="19" t="str">
        <f>IF([4]道具信息!U1106="","",[4]道具信息!U1106)</f>
        <v/>
      </c>
      <c r="V1106" s="19" t="str">
        <f>IF([4]道具信息!V1106="","",[4]道具信息!V1106)</f>
        <v/>
      </c>
      <c r="W1106" s="19" t="str">
        <f>IF([4]道具信息!W1106="","",[4]道具信息!W1106)</f>
        <v/>
      </c>
      <c r="X1106" s="19" t="str">
        <f>IF([4]道具信息!X1106="","",[4]道具信息!X1106)</f>
        <v/>
      </c>
      <c r="Y1106" s="19" t="str">
        <f>IF([4]道具信息!Y1106="","",[4]道具信息!Y1106)</f>
        <v/>
      </c>
      <c r="Z1106" s="19" t="str">
        <f>IF([4]道具信息!Z1106="","",[4]道具信息!Z1106)</f>
        <v/>
      </c>
    </row>
    <row r="1107" spans="1:26" x14ac:dyDescent="0.15">
      <c r="A1107" s="19" t="str">
        <f>IF([4]道具信息!A1107="","",[4]道具信息!A1107)</f>
        <v/>
      </c>
      <c r="B1107" s="19" t="str">
        <f>IF([4]道具信息!B1107="","",[4]道具信息!B1107)</f>
        <v/>
      </c>
      <c r="C1107" s="19" t="str">
        <f>IF([4]道具信息!C1107="","",[4]道具信息!C1107)</f>
        <v/>
      </c>
      <c r="D1107" s="19" t="str">
        <f>IF([4]道具信息!D1107="","",[4]道具信息!D1107)</f>
        <v/>
      </c>
      <c r="E1107" s="19" t="str">
        <f>IF([4]道具信息!E1107="","",[4]道具信息!E1107)</f>
        <v/>
      </c>
      <c r="F1107" s="19" t="str">
        <f>IF([4]道具信息!F1107="","",[4]道具信息!F1107)</f>
        <v/>
      </c>
      <c r="G1107" s="19" t="str">
        <f>IF([4]道具信息!G1107="","",[4]道具信息!G1107)</f>
        <v/>
      </c>
      <c r="H1107" s="19" t="str">
        <f>IF([4]道具信息!H1107="","",[4]道具信息!H1107)</f>
        <v/>
      </c>
      <c r="I1107" s="19" t="str">
        <f>IF([4]道具信息!I1107="","",[4]道具信息!I1107)</f>
        <v/>
      </c>
      <c r="J1107" s="19" t="str">
        <f>IF([4]道具信息!J1107="","",[4]道具信息!J1107)</f>
        <v/>
      </c>
      <c r="K1107" s="19" t="str">
        <f>IF([4]道具信息!K1107="","",[4]道具信息!K1107)</f>
        <v/>
      </c>
      <c r="L1107" s="19" t="str">
        <f>IF([4]道具信息!L1107="","",[4]道具信息!L1107)</f>
        <v/>
      </c>
      <c r="M1107" s="19" t="str">
        <f>IF([4]道具信息!M1107="","",[4]道具信息!M1107)</f>
        <v/>
      </c>
      <c r="N1107" s="19" t="str">
        <f>IF([4]道具信息!N1107="","",[4]道具信息!N1107)</f>
        <v/>
      </c>
      <c r="O1107" s="19" t="str">
        <f>IF([4]道具信息!O1107="","",[4]道具信息!O1107)</f>
        <v/>
      </c>
      <c r="P1107" s="19" t="str">
        <f>IF([4]道具信息!P1107="","",[4]道具信息!P1107)</f>
        <v/>
      </c>
      <c r="Q1107" s="19" t="str">
        <f>IF([4]道具信息!Q1107="","",[4]道具信息!Q1107)</f>
        <v/>
      </c>
      <c r="R1107" s="19" t="str">
        <f>IF([4]道具信息!R1107="","",[4]道具信息!R1107)</f>
        <v/>
      </c>
      <c r="S1107" s="19" t="str">
        <f>IF([4]道具信息!S1107="","",[4]道具信息!S1107)</f>
        <v/>
      </c>
      <c r="T1107" s="19" t="str">
        <f>IF([4]道具信息!T1107="","",[4]道具信息!T1107)</f>
        <v/>
      </c>
      <c r="U1107" s="19" t="str">
        <f>IF([4]道具信息!U1107="","",[4]道具信息!U1107)</f>
        <v/>
      </c>
      <c r="V1107" s="19" t="str">
        <f>IF([4]道具信息!V1107="","",[4]道具信息!V1107)</f>
        <v/>
      </c>
      <c r="W1107" s="19" t="str">
        <f>IF([4]道具信息!W1107="","",[4]道具信息!W1107)</f>
        <v/>
      </c>
      <c r="X1107" s="19" t="str">
        <f>IF([4]道具信息!X1107="","",[4]道具信息!X1107)</f>
        <v/>
      </c>
      <c r="Y1107" s="19" t="str">
        <f>IF([4]道具信息!Y1107="","",[4]道具信息!Y1107)</f>
        <v/>
      </c>
      <c r="Z1107" s="19" t="str">
        <f>IF([4]道具信息!Z1107="","",[4]道具信息!Z1107)</f>
        <v/>
      </c>
    </row>
    <row r="1108" spans="1:26" x14ac:dyDescent="0.15">
      <c r="A1108" s="19" t="str">
        <f>IF([4]道具信息!A1108="","",[4]道具信息!A1108)</f>
        <v/>
      </c>
      <c r="B1108" s="19" t="str">
        <f>IF([4]道具信息!B1108="","",[4]道具信息!B1108)</f>
        <v/>
      </c>
      <c r="C1108" s="19" t="str">
        <f>IF([4]道具信息!C1108="","",[4]道具信息!C1108)</f>
        <v/>
      </c>
      <c r="D1108" s="19" t="str">
        <f>IF([4]道具信息!D1108="","",[4]道具信息!D1108)</f>
        <v/>
      </c>
      <c r="E1108" s="19" t="str">
        <f>IF([4]道具信息!E1108="","",[4]道具信息!E1108)</f>
        <v/>
      </c>
      <c r="F1108" s="19" t="str">
        <f>IF([4]道具信息!F1108="","",[4]道具信息!F1108)</f>
        <v/>
      </c>
      <c r="G1108" s="19" t="str">
        <f>IF([4]道具信息!G1108="","",[4]道具信息!G1108)</f>
        <v/>
      </c>
      <c r="H1108" s="19" t="str">
        <f>IF([4]道具信息!H1108="","",[4]道具信息!H1108)</f>
        <v/>
      </c>
      <c r="I1108" s="19" t="str">
        <f>IF([4]道具信息!I1108="","",[4]道具信息!I1108)</f>
        <v/>
      </c>
      <c r="J1108" s="19" t="str">
        <f>IF([4]道具信息!J1108="","",[4]道具信息!J1108)</f>
        <v/>
      </c>
      <c r="K1108" s="19" t="str">
        <f>IF([4]道具信息!K1108="","",[4]道具信息!K1108)</f>
        <v/>
      </c>
      <c r="L1108" s="19" t="str">
        <f>IF([4]道具信息!L1108="","",[4]道具信息!L1108)</f>
        <v/>
      </c>
      <c r="M1108" s="19" t="str">
        <f>IF([4]道具信息!M1108="","",[4]道具信息!M1108)</f>
        <v/>
      </c>
      <c r="N1108" s="19" t="str">
        <f>IF([4]道具信息!N1108="","",[4]道具信息!N1108)</f>
        <v/>
      </c>
      <c r="O1108" s="19" t="str">
        <f>IF([4]道具信息!O1108="","",[4]道具信息!O1108)</f>
        <v/>
      </c>
      <c r="P1108" s="19" t="str">
        <f>IF([4]道具信息!P1108="","",[4]道具信息!P1108)</f>
        <v/>
      </c>
      <c r="Q1108" s="19" t="str">
        <f>IF([4]道具信息!Q1108="","",[4]道具信息!Q1108)</f>
        <v/>
      </c>
      <c r="R1108" s="19" t="str">
        <f>IF([4]道具信息!R1108="","",[4]道具信息!R1108)</f>
        <v/>
      </c>
      <c r="S1108" s="19" t="str">
        <f>IF([4]道具信息!S1108="","",[4]道具信息!S1108)</f>
        <v/>
      </c>
      <c r="T1108" s="19" t="str">
        <f>IF([4]道具信息!T1108="","",[4]道具信息!T1108)</f>
        <v/>
      </c>
      <c r="U1108" s="19" t="str">
        <f>IF([4]道具信息!U1108="","",[4]道具信息!U1108)</f>
        <v/>
      </c>
      <c r="V1108" s="19" t="str">
        <f>IF([4]道具信息!V1108="","",[4]道具信息!V1108)</f>
        <v/>
      </c>
      <c r="W1108" s="19" t="str">
        <f>IF([4]道具信息!W1108="","",[4]道具信息!W1108)</f>
        <v/>
      </c>
      <c r="X1108" s="19" t="str">
        <f>IF([4]道具信息!X1108="","",[4]道具信息!X1108)</f>
        <v/>
      </c>
      <c r="Y1108" s="19" t="str">
        <f>IF([4]道具信息!Y1108="","",[4]道具信息!Y1108)</f>
        <v/>
      </c>
      <c r="Z1108" s="19" t="str">
        <f>IF([4]道具信息!Z1108="","",[4]道具信息!Z1108)</f>
        <v/>
      </c>
    </row>
    <row r="1109" spans="1:26" x14ac:dyDescent="0.15">
      <c r="A1109" s="19" t="str">
        <f>IF([4]道具信息!A1109="","",[4]道具信息!A1109)</f>
        <v/>
      </c>
      <c r="B1109" s="19" t="str">
        <f>IF([4]道具信息!B1109="","",[4]道具信息!B1109)</f>
        <v/>
      </c>
      <c r="C1109" s="19" t="str">
        <f>IF([4]道具信息!C1109="","",[4]道具信息!C1109)</f>
        <v/>
      </c>
      <c r="D1109" s="19" t="str">
        <f>IF([4]道具信息!D1109="","",[4]道具信息!D1109)</f>
        <v/>
      </c>
      <c r="E1109" s="19" t="str">
        <f>IF([4]道具信息!E1109="","",[4]道具信息!E1109)</f>
        <v/>
      </c>
      <c r="F1109" s="19" t="str">
        <f>IF([4]道具信息!F1109="","",[4]道具信息!F1109)</f>
        <v/>
      </c>
      <c r="G1109" s="19" t="str">
        <f>IF([4]道具信息!G1109="","",[4]道具信息!G1109)</f>
        <v/>
      </c>
      <c r="H1109" s="19" t="str">
        <f>IF([4]道具信息!H1109="","",[4]道具信息!H1109)</f>
        <v/>
      </c>
      <c r="I1109" s="19" t="str">
        <f>IF([4]道具信息!I1109="","",[4]道具信息!I1109)</f>
        <v/>
      </c>
      <c r="J1109" s="19" t="str">
        <f>IF([4]道具信息!J1109="","",[4]道具信息!J1109)</f>
        <v/>
      </c>
      <c r="K1109" s="19" t="str">
        <f>IF([4]道具信息!K1109="","",[4]道具信息!K1109)</f>
        <v/>
      </c>
      <c r="L1109" s="19" t="str">
        <f>IF([4]道具信息!L1109="","",[4]道具信息!L1109)</f>
        <v/>
      </c>
      <c r="M1109" s="19" t="str">
        <f>IF([4]道具信息!M1109="","",[4]道具信息!M1109)</f>
        <v/>
      </c>
      <c r="N1109" s="19" t="str">
        <f>IF([4]道具信息!N1109="","",[4]道具信息!N1109)</f>
        <v/>
      </c>
      <c r="O1109" s="19" t="str">
        <f>IF([4]道具信息!O1109="","",[4]道具信息!O1109)</f>
        <v/>
      </c>
      <c r="P1109" s="19" t="str">
        <f>IF([4]道具信息!P1109="","",[4]道具信息!P1109)</f>
        <v/>
      </c>
      <c r="Q1109" s="19" t="str">
        <f>IF([4]道具信息!Q1109="","",[4]道具信息!Q1109)</f>
        <v/>
      </c>
      <c r="R1109" s="19" t="str">
        <f>IF([4]道具信息!R1109="","",[4]道具信息!R1109)</f>
        <v/>
      </c>
      <c r="S1109" s="19" t="str">
        <f>IF([4]道具信息!S1109="","",[4]道具信息!S1109)</f>
        <v/>
      </c>
      <c r="T1109" s="19" t="str">
        <f>IF([4]道具信息!T1109="","",[4]道具信息!T1109)</f>
        <v/>
      </c>
      <c r="U1109" s="19" t="str">
        <f>IF([4]道具信息!U1109="","",[4]道具信息!U1109)</f>
        <v/>
      </c>
      <c r="V1109" s="19" t="str">
        <f>IF([4]道具信息!V1109="","",[4]道具信息!V1109)</f>
        <v/>
      </c>
      <c r="W1109" s="19" t="str">
        <f>IF([4]道具信息!W1109="","",[4]道具信息!W1109)</f>
        <v/>
      </c>
      <c r="X1109" s="19" t="str">
        <f>IF([4]道具信息!X1109="","",[4]道具信息!X1109)</f>
        <v/>
      </c>
      <c r="Y1109" s="19" t="str">
        <f>IF([4]道具信息!Y1109="","",[4]道具信息!Y1109)</f>
        <v/>
      </c>
      <c r="Z1109" s="19" t="str">
        <f>IF([4]道具信息!Z1109="","",[4]道具信息!Z1109)</f>
        <v/>
      </c>
    </row>
    <row r="1110" spans="1:26" x14ac:dyDescent="0.15">
      <c r="A1110" s="19" t="str">
        <f>IF([4]道具信息!A1110="","",[4]道具信息!A1110)</f>
        <v/>
      </c>
      <c r="B1110" s="19" t="str">
        <f>IF([4]道具信息!B1110="","",[4]道具信息!B1110)</f>
        <v/>
      </c>
      <c r="C1110" s="19" t="str">
        <f>IF([4]道具信息!C1110="","",[4]道具信息!C1110)</f>
        <v/>
      </c>
      <c r="D1110" s="19" t="str">
        <f>IF([4]道具信息!D1110="","",[4]道具信息!D1110)</f>
        <v/>
      </c>
      <c r="E1110" s="19" t="str">
        <f>IF([4]道具信息!E1110="","",[4]道具信息!E1110)</f>
        <v/>
      </c>
      <c r="F1110" s="19" t="str">
        <f>IF([4]道具信息!F1110="","",[4]道具信息!F1110)</f>
        <v/>
      </c>
      <c r="G1110" s="19" t="str">
        <f>IF([4]道具信息!G1110="","",[4]道具信息!G1110)</f>
        <v/>
      </c>
      <c r="H1110" s="19" t="str">
        <f>IF([4]道具信息!H1110="","",[4]道具信息!H1110)</f>
        <v/>
      </c>
      <c r="I1110" s="19" t="str">
        <f>IF([4]道具信息!I1110="","",[4]道具信息!I1110)</f>
        <v/>
      </c>
      <c r="J1110" s="19" t="str">
        <f>IF([4]道具信息!J1110="","",[4]道具信息!J1110)</f>
        <v/>
      </c>
      <c r="K1110" s="19" t="str">
        <f>IF([4]道具信息!K1110="","",[4]道具信息!K1110)</f>
        <v/>
      </c>
      <c r="L1110" s="19" t="str">
        <f>IF([4]道具信息!L1110="","",[4]道具信息!L1110)</f>
        <v/>
      </c>
      <c r="M1110" s="19" t="str">
        <f>IF([4]道具信息!M1110="","",[4]道具信息!M1110)</f>
        <v/>
      </c>
      <c r="N1110" s="19" t="str">
        <f>IF([4]道具信息!N1110="","",[4]道具信息!N1110)</f>
        <v/>
      </c>
      <c r="O1110" s="19" t="str">
        <f>IF([4]道具信息!O1110="","",[4]道具信息!O1110)</f>
        <v/>
      </c>
      <c r="P1110" s="19" t="str">
        <f>IF([4]道具信息!P1110="","",[4]道具信息!P1110)</f>
        <v/>
      </c>
      <c r="Q1110" s="19" t="str">
        <f>IF([4]道具信息!Q1110="","",[4]道具信息!Q1110)</f>
        <v/>
      </c>
      <c r="R1110" s="19" t="str">
        <f>IF([4]道具信息!R1110="","",[4]道具信息!R1110)</f>
        <v/>
      </c>
      <c r="S1110" s="19" t="str">
        <f>IF([4]道具信息!S1110="","",[4]道具信息!S1110)</f>
        <v/>
      </c>
      <c r="T1110" s="19" t="str">
        <f>IF([4]道具信息!T1110="","",[4]道具信息!T1110)</f>
        <v/>
      </c>
      <c r="U1110" s="19" t="str">
        <f>IF([4]道具信息!U1110="","",[4]道具信息!U1110)</f>
        <v/>
      </c>
      <c r="V1110" s="19" t="str">
        <f>IF([4]道具信息!V1110="","",[4]道具信息!V1110)</f>
        <v/>
      </c>
      <c r="W1110" s="19" t="str">
        <f>IF([4]道具信息!W1110="","",[4]道具信息!W1110)</f>
        <v/>
      </c>
      <c r="X1110" s="19" t="str">
        <f>IF([4]道具信息!X1110="","",[4]道具信息!X1110)</f>
        <v/>
      </c>
      <c r="Y1110" s="19" t="str">
        <f>IF([4]道具信息!Y1110="","",[4]道具信息!Y1110)</f>
        <v/>
      </c>
      <c r="Z1110" s="19" t="str">
        <f>IF([4]道具信息!Z1110="","",[4]道具信息!Z1110)</f>
        <v/>
      </c>
    </row>
    <row r="1111" spans="1:26" x14ac:dyDescent="0.15">
      <c r="A1111" s="19" t="str">
        <f>IF([4]道具信息!A1111="","",[4]道具信息!A1111)</f>
        <v/>
      </c>
      <c r="B1111" s="19" t="str">
        <f>IF([4]道具信息!B1111="","",[4]道具信息!B1111)</f>
        <v/>
      </c>
      <c r="C1111" s="19" t="str">
        <f>IF([4]道具信息!C1111="","",[4]道具信息!C1111)</f>
        <v/>
      </c>
      <c r="D1111" s="19" t="str">
        <f>IF([4]道具信息!D1111="","",[4]道具信息!D1111)</f>
        <v/>
      </c>
      <c r="E1111" s="19" t="str">
        <f>IF([4]道具信息!E1111="","",[4]道具信息!E1111)</f>
        <v/>
      </c>
      <c r="F1111" s="19" t="str">
        <f>IF([4]道具信息!F1111="","",[4]道具信息!F1111)</f>
        <v/>
      </c>
      <c r="G1111" s="19" t="str">
        <f>IF([4]道具信息!G1111="","",[4]道具信息!G1111)</f>
        <v/>
      </c>
      <c r="H1111" s="19" t="str">
        <f>IF([4]道具信息!H1111="","",[4]道具信息!H1111)</f>
        <v/>
      </c>
      <c r="I1111" s="19" t="str">
        <f>IF([4]道具信息!I1111="","",[4]道具信息!I1111)</f>
        <v/>
      </c>
      <c r="J1111" s="19" t="str">
        <f>IF([4]道具信息!J1111="","",[4]道具信息!J1111)</f>
        <v/>
      </c>
      <c r="K1111" s="19" t="str">
        <f>IF([4]道具信息!K1111="","",[4]道具信息!K1111)</f>
        <v/>
      </c>
      <c r="L1111" s="19" t="str">
        <f>IF([4]道具信息!L1111="","",[4]道具信息!L1111)</f>
        <v/>
      </c>
      <c r="M1111" s="19" t="str">
        <f>IF([4]道具信息!M1111="","",[4]道具信息!M1111)</f>
        <v/>
      </c>
      <c r="N1111" s="19" t="str">
        <f>IF([4]道具信息!N1111="","",[4]道具信息!N1111)</f>
        <v/>
      </c>
      <c r="O1111" s="19" t="str">
        <f>IF([4]道具信息!O1111="","",[4]道具信息!O1111)</f>
        <v/>
      </c>
      <c r="P1111" s="19" t="str">
        <f>IF([4]道具信息!P1111="","",[4]道具信息!P1111)</f>
        <v/>
      </c>
      <c r="Q1111" s="19" t="str">
        <f>IF([4]道具信息!Q1111="","",[4]道具信息!Q1111)</f>
        <v/>
      </c>
      <c r="R1111" s="19" t="str">
        <f>IF([4]道具信息!R1111="","",[4]道具信息!R1111)</f>
        <v/>
      </c>
      <c r="S1111" s="19" t="str">
        <f>IF([4]道具信息!S1111="","",[4]道具信息!S1111)</f>
        <v/>
      </c>
      <c r="T1111" s="19" t="str">
        <f>IF([4]道具信息!T1111="","",[4]道具信息!T1111)</f>
        <v/>
      </c>
      <c r="U1111" s="19" t="str">
        <f>IF([4]道具信息!U1111="","",[4]道具信息!U1111)</f>
        <v/>
      </c>
      <c r="V1111" s="19" t="str">
        <f>IF([4]道具信息!V1111="","",[4]道具信息!V1111)</f>
        <v/>
      </c>
      <c r="W1111" s="19" t="str">
        <f>IF([4]道具信息!W1111="","",[4]道具信息!W1111)</f>
        <v/>
      </c>
      <c r="X1111" s="19" t="str">
        <f>IF([4]道具信息!X1111="","",[4]道具信息!X1111)</f>
        <v/>
      </c>
      <c r="Y1111" s="19" t="str">
        <f>IF([4]道具信息!Y1111="","",[4]道具信息!Y1111)</f>
        <v/>
      </c>
      <c r="Z1111" s="19" t="str">
        <f>IF([4]道具信息!Z1111="","",[4]道具信息!Z1111)</f>
        <v/>
      </c>
    </row>
    <row r="1112" spans="1:26" x14ac:dyDescent="0.15">
      <c r="A1112" s="19" t="str">
        <f>IF([4]道具信息!A1112="","",[4]道具信息!A1112)</f>
        <v/>
      </c>
      <c r="B1112" s="19" t="str">
        <f>IF([4]道具信息!B1112="","",[4]道具信息!B1112)</f>
        <v/>
      </c>
      <c r="C1112" s="19" t="str">
        <f>IF([4]道具信息!C1112="","",[4]道具信息!C1112)</f>
        <v/>
      </c>
      <c r="D1112" s="19" t="str">
        <f>IF([4]道具信息!D1112="","",[4]道具信息!D1112)</f>
        <v/>
      </c>
      <c r="E1112" s="19" t="str">
        <f>IF([4]道具信息!E1112="","",[4]道具信息!E1112)</f>
        <v/>
      </c>
      <c r="F1112" s="19" t="str">
        <f>IF([4]道具信息!F1112="","",[4]道具信息!F1112)</f>
        <v/>
      </c>
      <c r="G1112" s="19" t="str">
        <f>IF([4]道具信息!G1112="","",[4]道具信息!G1112)</f>
        <v/>
      </c>
      <c r="H1112" s="19" t="str">
        <f>IF([4]道具信息!H1112="","",[4]道具信息!H1112)</f>
        <v/>
      </c>
      <c r="I1112" s="19" t="str">
        <f>IF([4]道具信息!I1112="","",[4]道具信息!I1112)</f>
        <v/>
      </c>
      <c r="J1112" s="19" t="str">
        <f>IF([4]道具信息!J1112="","",[4]道具信息!J1112)</f>
        <v/>
      </c>
      <c r="K1112" s="19" t="str">
        <f>IF([4]道具信息!K1112="","",[4]道具信息!K1112)</f>
        <v/>
      </c>
      <c r="L1112" s="19" t="str">
        <f>IF([4]道具信息!L1112="","",[4]道具信息!L1112)</f>
        <v/>
      </c>
      <c r="M1112" s="19" t="str">
        <f>IF([4]道具信息!M1112="","",[4]道具信息!M1112)</f>
        <v/>
      </c>
      <c r="N1112" s="19" t="str">
        <f>IF([4]道具信息!N1112="","",[4]道具信息!N1112)</f>
        <v/>
      </c>
      <c r="O1112" s="19" t="str">
        <f>IF([4]道具信息!O1112="","",[4]道具信息!O1112)</f>
        <v/>
      </c>
      <c r="P1112" s="19" t="str">
        <f>IF([4]道具信息!P1112="","",[4]道具信息!P1112)</f>
        <v/>
      </c>
      <c r="Q1112" s="19" t="str">
        <f>IF([4]道具信息!Q1112="","",[4]道具信息!Q1112)</f>
        <v/>
      </c>
      <c r="R1112" s="19" t="str">
        <f>IF([4]道具信息!R1112="","",[4]道具信息!R1112)</f>
        <v/>
      </c>
      <c r="S1112" s="19" t="str">
        <f>IF([4]道具信息!S1112="","",[4]道具信息!S1112)</f>
        <v/>
      </c>
      <c r="T1112" s="19" t="str">
        <f>IF([4]道具信息!T1112="","",[4]道具信息!T1112)</f>
        <v/>
      </c>
      <c r="U1112" s="19" t="str">
        <f>IF([4]道具信息!U1112="","",[4]道具信息!U1112)</f>
        <v/>
      </c>
      <c r="V1112" s="19" t="str">
        <f>IF([4]道具信息!V1112="","",[4]道具信息!V1112)</f>
        <v/>
      </c>
      <c r="W1112" s="19" t="str">
        <f>IF([4]道具信息!W1112="","",[4]道具信息!W1112)</f>
        <v/>
      </c>
      <c r="X1112" s="19" t="str">
        <f>IF([4]道具信息!X1112="","",[4]道具信息!X1112)</f>
        <v/>
      </c>
      <c r="Y1112" s="19" t="str">
        <f>IF([4]道具信息!Y1112="","",[4]道具信息!Y1112)</f>
        <v/>
      </c>
      <c r="Z1112" s="19" t="str">
        <f>IF([4]道具信息!Z1112="","",[4]道具信息!Z1112)</f>
        <v/>
      </c>
    </row>
    <row r="1113" spans="1:26" x14ac:dyDescent="0.15">
      <c r="A1113" s="19" t="str">
        <f>IF([4]道具信息!A1113="","",[4]道具信息!A1113)</f>
        <v/>
      </c>
      <c r="B1113" s="19" t="str">
        <f>IF([4]道具信息!B1113="","",[4]道具信息!B1113)</f>
        <v/>
      </c>
      <c r="C1113" s="19" t="str">
        <f>IF([4]道具信息!C1113="","",[4]道具信息!C1113)</f>
        <v/>
      </c>
      <c r="D1113" s="19" t="str">
        <f>IF([4]道具信息!D1113="","",[4]道具信息!D1113)</f>
        <v/>
      </c>
      <c r="E1113" s="19" t="str">
        <f>IF([4]道具信息!E1113="","",[4]道具信息!E1113)</f>
        <v/>
      </c>
      <c r="F1113" s="19" t="str">
        <f>IF([4]道具信息!F1113="","",[4]道具信息!F1113)</f>
        <v/>
      </c>
      <c r="G1113" s="19" t="str">
        <f>IF([4]道具信息!G1113="","",[4]道具信息!G1113)</f>
        <v/>
      </c>
      <c r="H1113" s="19" t="str">
        <f>IF([4]道具信息!H1113="","",[4]道具信息!H1113)</f>
        <v/>
      </c>
      <c r="I1113" s="19" t="str">
        <f>IF([4]道具信息!I1113="","",[4]道具信息!I1113)</f>
        <v/>
      </c>
      <c r="J1113" s="19" t="str">
        <f>IF([4]道具信息!J1113="","",[4]道具信息!J1113)</f>
        <v/>
      </c>
      <c r="K1113" s="19" t="str">
        <f>IF([4]道具信息!K1113="","",[4]道具信息!K1113)</f>
        <v/>
      </c>
      <c r="L1113" s="19" t="str">
        <f>IF([4]道具信息!L1113="","",[4]道具信息!L1113)</f>
        <v/>
      </c>
      <c r="M1113" s="19" t="str">
        <f>IF([4]道具信息!M1113="","",[4]道具信息!M1113)</f>
        <v/>
      </c>
      <c r="N1113" s="19" t="str">
        <f>IF([4]道具信息!N1113="","",[4]道具信息!N1113)</f>
        <v/>
      </c>
      <c r="O1113" s="19" t="str">
        <f>IF([4]道具信息!O1113="","",[4]道具信息!O1113)</f>
        <v/>
      </c>
      <c r="P1113" s="19" t="str">
        <f>IF([4]道具信息!P1113="","",[4]道具信息!P1113)</f>
        <v/>
      </c>
      <c r="Q1113" s="19" t="str">
        <f>IF([4]道具信息!Q1113="","",[4]道具信息!Q1113)</f>
        <v/>
      </c>
      <c r="R1113" s="19" t="str">
        <f>IF([4]道具信息!R1113="","",[4]道具信息!R1113)</f>
        <v/>
      </c>
      <c r="S1113" s="19" t="str">
        <f>IF([4]道具信息!S1113="","",[4]道具信息!S1113)</f>
        <v/>
      </c>
      <c r="T1113" s="19" t="str">
        <f>IF([4]道具信息!T1113="","",[4]道具信息!T1113)</f>
        <v/>
      </c>
      <c r="U1113" s="19" t="str">
        <f>IF([4]道具信息!U1113="","",[4]道具信息!U1113)</f>
        <v/>
      </c>
      <c r="V1113" s="19" t="str">
        <f>IF([4]道具信息!V1113="","",[4]道具信息!V1113)</f>
        <v/>
      </c>
      <c r="W1113" s="19" t="str">
        <f>IF([4]道具信息!W1113="","",[4]道具信息!W1113)</f>
        <v/>
      </c>
      <c r="X1113" s="19" t="str">
        <f>IF([4]道具信息!X1113="","",[4]道具信息!X1113)</f>
        <v/>
      </c>
      <c r="Y1113" s="19" t="str">
        <f>IF([4]道具信息!Y1113="","",[4]道具信息!Y1113)</f>
        <v/>
      </c>
      <c r="Z1113" s="19" t="str">
        <f>IF([4]道具信息!Z1113="","",[4]道具信息!Z1113)</f>
        <v/>
      </c>
    </row>
    <row r="1114" spans="1:26" x14ac:dyDescent="0.15">
      <c r="A1114" s="19" t="str">
        <f>IF([4]道具信息!A1114="","",[4]道具信息!A1114)</f>
        <v/>
      </c>
      <c r="B1114" s="19" t="str">
        <f>IF([4]道具信息!B1114="","",[4]道具信息!B1114)</f>
        <v/>
      </c>
      <c r="C1114" s="19" t="str">
        <f>IF([4]道具信息!C1114="","",[4]道具信息!C1114)</f>
        <v/>
      </c>
      <c r="D1114" s="19" t="str">
        <f>IF([4]道具信息!D1114="","",[4]道具信息!D1114)</f>
        <v/>
      </c>
      <c r="E1114" s="19" t="str">
        <f>IF([4]道具信息!E1114="","",[4]道具信息!E1114)</f>
        <v/>
      </c>
      <c r="F1114" s="19" t="str">
        <f>IF([4]道具信息!F1114="","",[4]道具信息!F1114)</f>
        <v/>
      </c>
      <c r="G1114" s="19" t="str">
        <f>IF([4]道具信息!G1114="","",[4]道具信息!G1114)</f>
        <v/>
      </c>
      <c r="H1114" s="19" t="str">
        <f>IF([4]道具信息!H1114="","",[4]道具信息!H1114)</f>
        <v/>
      </c>
      <c r="I1114" s="19" t="str">
        <f>IF([4]道具信息!I1114="","",[4]道具信息!I1114)</f>
        <v/>
      </c>
      <c r="J1114" s="19" t="str">
        <f>IF([4]道具信息!J1114="","",[4]道具信息!J1114)</f>
        <v/>
      </c>
      <c r="K1114" s="19" t="str">
        <f>IF([4]道具信息!K1114="","",[4]道具信息!K1114)</f>
        <v/>
      </c>
      <c r="L1114" s="19" t="str">
        <f>IF([4]道具信息!L1114="","",[4]道具信息!L1114)</f>
        <v/>
      </c>
      <c r="M1114" s="19" t="str">
        <f>IF([4]道具信息!M1114="","",[4]道具信息!M1114)</f>
        <v/>
      </c>
      <c r="N1114" s="19" t="str">
        <f>IF([4]道具信息!N1114="","",[4]道具信息!N1114)</f>
        <v/>
      </c>
      <c r="O1114" s="19" t="str">
        <f>IF([4]道具信息!O1114="","",[4]道具信息!O1114)</f>
        <v/>
      </c>
      <c r="P1114" s="19" t="str">
        <f>IF([4]道具信息!P1114="","",[4]道具信息!P1114)</f>
        <v/>
      </c>
      <c r="Q1114" s="19" t="str">
        <f>IF([4]道具信息!Q1114="","",[4]道具信息!Q1114)</f>
        <v/>
      </c>
      <c r="R1114" s="19" t="str">
        <f>IF([4]道具信息!R1114="","",[4]道具信息!R1114)</f>
        <v/>
      </c>
      <c r="S1114" s="19" t="str">
        <f>IF([4]道具信息!S1114="","",[4]道具信息!S1114)</f>
        <v/>
      </c>
      <c r="T1114" s="19" t="str">
        <f>IF([4]道具信息!T1114="","",[4]道具信息!T1114)</f>
        <v/>
      </c>
      <c r="U1114" s="19" t="str">
        <f>IF([4]道具信息!U1114="","",[4]道具信息!U1114)</f>
        <v/>
      </c>
      <c r="V1114" s="19" t="str">
        <f>IF([4]道具信息!V1114="","",[4]道具信息!V1114)</f>
        <v/>
      </c>
      <c r="W1114" s="19" t="str">
        <f>IF([4]道具信息!W1114="","",[4]道具信息!W1114)</f>
        <v/>
      </c>
      <c r="X1114" s="19" t="str">
        <f>IF([4]道具信息!X1114="","",[4]道具信息!X1114)</f>
        <v/>
      </c>
      <c r="Y1114" s="19" t="str">
        <f>IF([4]道具信息!Y1114="","",[4]道具信息!Y1114)</f>
        <v/>
      </c>
      <c r="Z1114" s="19" t="str">
        <f>IF([4]道具信息!Z1114="","",[4]道具信息!Z1114)</f>
        <v/>
      </c>
    </row>
    <row r="1115" spans="1:26" x14ac:dyDescent="0.15">
      <c r="A1115" s="19" t="str">
        <f>IF([4]道具信息!A1115="","",[4]道具信息!A1115)</f>
        <v/>
      </c>
      <c r="B1115" s="19" t="str">
        <f>IF([4]道具信息!B1115="","",[4]道具信息!B1115)</f>
        <v/>
      </c>
      <c r="C1115" s="19" t="str">
        <f>IF([4]道具信息!C1115="","",[4]道具信息!C1115)</f>
        <v/>
      </c>
      <c r="D1115" s="19" t="str">
        <f>IF([4]道具信息!D1115="","",[4]道具信息!D1115)</f>
        <v/>
      </c>
      <c r="E1115" s="19" t="str">
        <f>IF([4]道具信息!E1115="","",[4]道具信息!E1115)</f>
        <v/>
      </c>
      <c r="F1115" s="19" t="str">
        <f>IF([4]道具信息!F1115="","",[4]道具信息!F1115)</f>
        <v/>
      </c>
      <c r="G1115" s="19" t="str">
        <f>IF([4]道具信息!G1115="","",[4]道具信息!G1115)</f>
        <v/>
      </c>
      <c r="H1115" s="19" t="str">
        <f>IF([4]道具信息!H1115="","",[4]道具信息!H1115)</f>
        <v/>
      </c>
      <c r="I1115" s="19" t="str">
        <f>IF([4]道具信息!I1115="","",[4]道具信息!I1115)</f>
        <v/>
      </c>
      <c r="J1115" s="19" t="str">
        <f>IF([4]道具信息!J1115="","",[4]道具信息!J1115)</f>
        <v/>
      </c>
      <c r="K1115" s="19" t="str">
        <f>IF([4]道具信息!K1115="","",[4]道具信息!K1115)</f>
        <v/>
      </c>
      <c r="L1115" s="19" t="str">
        <f>IF([4]道具信息!L1115="","",[4]道具信息!L1115)</f>
        <v/>
      </c>
      <c r="M1115" s="19" t="str">
        <f>IF([4]道具信息!M1115="","",[4]道具信息!M1115)</f>
        <v/>
      </c>
      <c r="N1115" s="19" t="str">
        <f>IF([4]道具信息!N1115="","",[4]道具信息!N1115)</f>
        <v/>
      </c>
      <c r="O1115" s="19" t="str">
        <f>IF([4]道具信息!O1115="","",[4]道具信息!O1115)</f>
        <v/>
      </c>
      <c r="P1115" s="19" t="str">
        <f>IF([4]道具信息!P1115="","",[4]道具信息!P1115)</f>
        <v/>
      </c>
      <c r="Q1115" s="19" t="str">
        <f>IF([4]道具信息!Q1115="","",[4]道具信息!Q1115)</f>
        <v/>
      </c>
      <c r="R1115" s="19" t="str">
        <f>IF([4]道具信息!R1115="","",[4]道具信息!R1115)</f>
        <v/>
      </c>
      <c r="S1115" s="19" t="str">
        <f>IF([4]道具信息!S1115="","",[4]道具信息!S1115)</f>
        <v/>
      </c>
      <c r="T1115" s="19" t="str">
        <f>IF([4]道具信息!T1115="","",[4]道具信息!T1115)</f>
        <v/>
      </c>
      <c r="U1115" s="19" t="str">
        <f>IF([4]道具信息!U1115="","",[4]道具信息!U1115)</f>
        <v/>
      </c>
      <c r="V1115" s="19" t="str">
        <f>IF([4]道具信息!V1115="","",[4]道具信息!V1115)</f>
        <v/>
      </c>
      <c r="W1115" s="19" t="str">
        <f>IF([4]道具信息!W1115="","",[4]道具信息!W1115)</f>
        <v/>
      </c>
      <c r="X1115" s="19" t="str">
        <f>IF([4]道具信息!X1115="","",[4]道具信息!X1115)</f>
        <v/>
      </c>
      <c r="Y1115" s="19" t="str">
        <f>IF([4]道具信息!Y1115="","",[4]道具信息!Y1115)</f>
        <v/>
      </c>
      <c r="Z1115" s="19" t="str">
        <f>IF([4]道具信息!Z1115="","",[4]道具信息!Z1115)</f>
        <v/>
      </c>
    </row>
    <row r="1116" spans="1:26" x14ac:dyDescent="0.15">
      <c r="A1116" s="19" t="str">
        <f>IF([4]道具信息!A1116="","",[4]道具信息!A1116)</f>
        <v/>
      </c>
      <c r="B1116" s="19" t="str">
        <f>IF([4]道具信息!B1116="","",[4]道具信息!B1116)</f>
        <v/>
      </c>
      <c r="C1116" s="19" t="str">
        <f>IF([4]道具信息!C1116="","",[4]道具信息!C1116)</f>
        <v/>
      </c>
      <c r="D1116" s="19" t="str">
        <f>IF([4]道具信息!D1116="","",[4]道具信息!D1116)</f>
        <v/>
      </c>
      <c r="E1116" s="19" t="str">
        <f>IF([4]道具信息!E1116="","",[4]道具信息!E1116)</f>
        <v/>
      </c>
      <c r="F1116" s="19" t="str">
        <f>IF([4]道具信息!F1116="","",[4]道具信息!F1116)</f>
        <v/>
      </c>
      <c r="G1116" s="19" t="str">
        <f>IF([4]道具信息!G1116="","",[4]道具信息!G1116)</f>
        <v/>
      </c>
      <c r="H1116" s="19" t="str">
        <f>IF([4]道具信息!H1116="","",[4]道具信息!H1116)</f>
        <v/>
      </c>
      <c r="I1116" s="19" t="str">
        <f>IF([4]道具信息!I1116="","",[4]道具信息!I1116)</f>
        <v/>
      </c>
      <c r="J1116" s="19" t="str">
        <f>IF([4]道具信息!J1116="","",[4]道具信息!J1116)</f>
        <v/>
      </c>
      <c r="K1116" s="19" t="str">
        <f>IF([4]道具信息!K1116="","",[4]道具信息!K1116)</f>
        <v/>
      </c>
      <c r="L1116" s="19" t="str">
        <f>IF([4]道具信息!L1116="","",[4]道具信息!L1116)</f>
        <v/>
      </c>
      <c r="M1116" s="19" t="str">
        <f>IF([4]道具信息!M1116="","",[4]道具信息!M1116)</f>
        <v/>
      </c>
      <c r="N1116" s="19" t="str">
        <f>IF([4]道具信息!N1116="","",[4]道具信息!N1116)</f>
        <v/>
      </c>
      <c r="O1116" s="19" t="str">
        <f>IF([4]道具信息!O1116="","",[4]道具信息!O1116)</f>
        <v/>
      </c>
      <c r="P1116" s="19" t="str">
        <f>IF([4]道具信息!P1116="","",[4]道具信息!P1116)</f>
        <v/>
      </c>
      <c r="Q1116" s="19" t="str">
        <f>IF([4]道具信息!Q1116="","",[4]道具信息!Q1116)</f>
        <v/>
      </c>
      <c r="R1116" s="19" t="str">
        <f>IF([4]道具信息!R1116="","",[4]道具信息!R1116)</f>
        <v/>
      </c>
      <c r="S1116" s="19" t="str">
        <f>IF([4]道具信息!S1116="","",[4]道具信息!S1116)</f>
        <v/>
      </c>
      <c r="T1116" s="19" t="str">
        <f>IF([4]道具信息!T1116="","",[4]道具信息!T1116)</f>
        <v/>
      </c>
      <c r="U1116" s="19" t="str">
        <f>IF([4]道具信息!U1116="","",[4]道具信息!U1116)</f>
        <v/>
      </c>
      <c r="V1116" s="19" t="str">
        <f>IF([4]道具信息!V1116="","",[4]道具信息!V1116)</f>
        <v/>
      </c>
      <c r="W1116" s="19" t="str">
        <f>IF([4]道具信息!W1116="","",[4]道具信息!W1116)</f>
        <v/>
      </c>
      <c r="X1116" s="19" t="str">
        <f>IF([4]道具信息!X1116="","",[4]道具信息!X1116)</f>
        <v/>
      </c>
      <c r="Y1116" s="19" t="str">
        <f>IF([4]道具信息!Y1116="","",[4]道具信息!Y1116)</f>
        <v/>
      </c>
      <c r="Z1116" s="19" t="str">
        <f>IF([4]道具信息!Z1116="","",[4]道具信息!Z1116)</f>
        <v/>
      </c>
    </row>
    <row r="1117" spans="1:26" x14ac:dyDescent="0.15">
      <c r="A1117" s="19" t="str">
        <f>IF([4]道具信息!A1117="","",[4]道具信息!A1117)</f>
        <v/>
      </c>
      <c r="B1117" s="19" t="str">
        <f>IF([4]道具信息!B1117="","",[4]道具信息!B1117)</f>
        <v/>
      </c>
      <c r="C1117" s="19" t="str">
        <f>IF([4]道具信息!C1117="","",[4]道具信息!C1117)</f>
        <v/>
      </c>
      <c r="D1117" s="19" t="str">
        <f>IF([4]道具信息!D1117="","",[4]道具信息!D1117)</f>
        <v/>
      </c>
      <c r="E1117" s="19" t="str">
        <f>IF([4]道具信息!E1117="","",[4]道具信息!E1117)</f>
        <v/>
      </c>
      <c r="F1117" s="19" t="str">
        <f>IF([4]道具信息!F1117="","",[4]道具信息!F1117)</f>
        <v/>
      </c>
      <c r="G1117" s="19" t="str">
        <f>IF([4]道具信息!G1117="","",[4]道具信息!G1117)</f>
        <v/>
      </c>
      <c r="H1117" s="19" t="str">
        <f>IF([4]道具信息!H1117="","",[4]道具信息!H1117)</f>
        <v/>
      </c>
      <c r="I1117" s="19" t="str">
        <f>IF([4]道具信息!I1117="","",[4]道具信息!I1117)</f>
        <v/>
      </c>
      <c r="J1117" s="19" t="str">
        <f>IF([4]道具信息!J1117="","",[4]道具信息!J1117)</f>
        <v/>
      </c>
      <c r="K1117" s="19" t="str">
        <f>IF([4]道具信息!K1117="","",[4]道具信息!K1117)</f>
        <v/>
      </c>
      <c r="L1117" s="19" t="str">
        <f>IF([4]道具信息!L1117="","",[4]道具信息!L1117)</f>
        <v/>
      </c>
      <c r="M1117" s="19" t="str">
        <f>IF([4]道具信息!M1117="","",[4]道具信息!M1117)</f>
        <v/>
      </c>
      <c r="N1117" s="19" t="str">
        <f>IF([4]道具信息!N1117="","",[4]道具信息!N1117)</f>
        <v/>
      </c>
      <c r="O1117" s="19" t="str">
        <f>IF([4]道具信息!O1117="","",[4]道具信息!O1117)</f>
        <v/>
      </c>
      <c r="P1117" s="19" t="str">
        <f>IF([4]道具信息!P1117="","",[4]道具信息!P1117)</f>
        <v/>
      </c>
      <c r="Q1117" s="19" t="str">
        <f>IF([4]道具信息!Q1117="","",[4]道具信息!Q1117)</f>
        <v/>
      </c>
      <c r="R1117" s="19" t="str">
        <f>IF([4]道具信息!R1117="","",[4]道具信息!R1117)</f>
        <v/>
      </c>
      <c r="S1117" s="19" t="str">
        <f>IF([4]道具信息!S1117="","",[4]道具信息!S1117)</f>
        <v/>
      </c>
      <c r="T1117" s="19" t="str">
        <f>IF([4]道具信息!T1117="","",[4]道具信息!T1117)</f>
        <v/>
      </c>
      <c r="U1117" s="19" t="str">
        <f>IF([4]道具信息!U1117="","",[4]道具信息!U1117)</f>
        <v/>
      </c>
      <c r="V1117" s="19" t="str">
        <f>IF([4]道具信息!V1117="","",[4]道具信息!V1117)</f>
        <v/>
      </c>
      <c r="W1117" s="19" t="str">
        <f>IF([4]道具信息!W1117="","",[4]道具信息!W1117)</f>
        <v/>
      </c>
      <c r="X1117" s="19" t="str">
        <f>IF([4]道具信息!X1117="","",[4]道具信息!X1117)</f>
        <v/>
      </c>
      <c r="Y1117" s="19" t="str">
        <f>IF([4]道具信息!Y1117="","",[4]道具信息!Y1117)</f>
        <v/>
      </c>
      <c r="Z1117" s="19" t="str">
        <f>IF([4]道具信息!Z1117="","",[4]道具信息!Z1117)</f>
        <v/>
      </c>
    </row>
    <row r="1118" spans="1:26" x14ac:dyDescent="0.15">
      <c r="A1118" s="19" t="str">
        <f>IF([4]道具信息!A1118="","",[4]道具信息!A1118)</f>
        <v/>
      </c>
      <c r="B1118" s="19" t="str">
        <f>IF([4]道具信息!B1118="","",[4]道具信息!B1118)</f>
        <v/>
      </c>
      <c r="C1118" s="19" t="str">
        <f>IF([4]道具信息!C1118="","",[4]道具信息!C1118)</f>
        <v/>
      </c>
      <c r="D1118" s="19" t="str">
        <f>IF([4]道具信息!D1118="","",[4]道具信息!D1118)</f>
        <v/>
      </c>
      <c r="E1118" s="19" t="str">
        <f>IF([4]道具信息!E1118="","",[4]道具信息!E1118)</f>
        <v/>
      </c>
      <c r="F1118" s="19" t="str">
        <f>IF([4]道具信息!F1118="","",[4]道具信息!F1118)</f>
        <v/>
      </c>
      <c r="G1118" s="19" t="str">
        <f>IF([4]道具信息!G1118="","",[4]道具信息!G1118)</f>
        <v/>
      </c>
      <c r="H1118" s="19" t="str">
        <f>IF([4]道具信息!H1118="","",[4]道具信息!H1118)</f>
        <v/>
      </c>
      <c r="I1118" s="19" t="str">
        <f>IF([4]道具信息!I1118="","",[4]道具信息!I1118)</f>
        <v/>
      </c>
      <c r="J1118" s="19" t="str">
        <f>IF([4]道具信息!J1118="","",[4]道具信息!J1118)</f>
        <v/>
      </c>
      <c r="K1118" s="19" t="str">
        <f>IF([4]道具信息!K1118="","",[4]道具信息!K1118)</f>
        <v/>
      </c>
      <c r="L1118" s="19" t="str">
        <f>IF([4]道具信息!L1118="","",[4]道具信息!L1118)</f>
        <v/>
      </c>
      <c r="M1118" s="19" t="str">
        <f>IF([4]道具信息!M1118="","",[4]道具信息!M1118)</f>
        <v/>
      </c>
      <c r="N1118" s="19" t="str">
        <f>IF([4]道具信息!N1118="","",[4]道具信息!N1118)</f>
        <v/>
      </c>
      <c r="O1118" s="19" t="str">
        <f>IF([4]道具信息!O1118="","",[4]道具信息!O1118)</f>
        <v/>
      </c>
      <c r="P1118" s="19" t="str">
        <f>IF([4]道具信息!P1118="","",[4]道具信息!P1118)</f>
        <v/>
      </c>
      <c r="Q1118" s="19" t="str">
        <f>IF([4]道具信息!Q1118="","",[4]道具信息!Q1118)</f>
        <v/>
      </c>
      <c r="R1118" s="19" t="str">
        <f>IF([4]道具信息!R1118="","",[4]道具信息!R1118)</f>
        <v/>
      </c>
      <c r="S1118" s="19" t="str">
        <f>IF([4]道具信息!S1118="","",[4]道具信息!S1118)</f>
        <v/>
      </c>
      <c r="T1118" s="19" t="str">
        <f>IF([4]道具信息!T1118="","",[4]道具信息!T1118)</f>
        <v/>
      </c>
      <c r="U1118" s="19" t="str">
        <f>IF([4]道具信息!U1118="","",[4]道具信息!U1118)</f>
        <v/>
      </c>
      <c r="V1118" s="19" t="str">
        <f>IF([4]道具信息!V1118="","",[4]道具信息!V1118)</f>
        <v/>
      </c>
      <c r="W1118" s="19" t="str">
        <f>IF([4]道具信息!W1118="","",[4]道具信息!W1118)</f>
        <v/>
      </c>
      <c r="X1118" s="19" t="str">
        <f>IF([4]道具信息!X1118="","",[4]道具信息!X1118)</f>
        <v/>
      </c>
      <c r="Y1118" s="19" t="str">
        <f>IF([4]道具信息!Y1118="","",[4]道具信息!Y1118)</f>
        <v/>
      </c>
      <c r="Z1118" s="19" t="str">
        <f>IF([4]道具信息!Z1118="","",[4]道具信息!Z1118)</f>
        <v/>
      </c>
    </row>
    <row r="1119" spans="1:26" x14ac:dyDescent="0.15">
      <c r="A1119" s="19" t="str">
        <f>IF([4]道具信息!A1119="","",[4]道具信息!A1119)</f>
        <v/>
      </c>
      <c r="B1119" s="19" t="str">
        <f>IF([4]道具信息!B1119="","",[4]道具信息!B1119)</f>
        <v/>
      </c>
      <c r="C1119" s="19" t="str">
        <f>IF([4]道具信息!C1119="","",[4]道具信息!C1119)</f>
        <v/>
      </c>
      <c r="D1119" s="19" t="str">
        <f>IF([4]道具信息!D1119="","",[4]道具信息!D1119)</f>
        <v/>
      </c>
      <c r="E1119" s="19" t="str">
        <f>IF([4]道具信息!E1119="","",[4]道具信息!E1119)</f>
        <v/>
      </c>
      <c r="F1119" s="19" t="str">
        <f>IF([4]道具信息!F1119="","",[4]道具信息!F1119)</f>
        <v/>
      </c>
      <c r="G1119" s="19" t="str">
        <f>IF([4]道具信息!G1119="","",[4]道具信息!G1119)</f>
        <v/>
      </c>
      <c r="H1119" s="19" t="str">
        <f>IF([4]道具信息!H1119="","",[4]道具信息!H1119)</f>
        <v/>
      </c>
      <c r="I1119" s="19" t="str">
        <f>IF([4]道具信息!I1119="","",[4]道具信息!I1119)</f>
        <v/>
      </c>
      <c r="J1119" s="19" t="str">
        <f>IF([4]道具信息!J1119="","",[4]道具信息!J1119)</f>
        <v/>
      </c>
      <c r="K1119" s="19" t="str">
        <f>IF([4]道具信息!K1119="","",[4]道具信息!K1119)</f>
        <v/>
      </c>
      <c r="L1119" s="19" t="str">
        <f>IF([4]道具信息!L1119="","",[4]道具信息!L1119)</f>
        <v/>
      </c>
      <c r="M1119" s="19" t="str">
        <f>IF([4]道具信息!M1119="","",[4]道具信息!M1119)</f>
        <v/>
      </c>
      <c r="N1119" s="19" t="str">
        <f>IF([4]道具信息!N1119="","",[4]道具信息!N1119)</f>
        <v/>
      </c>
      <c r="O1119" s="19" t="str">
        <f>IF([4]道具信息!O1119="","",[4]道具信息!O1119)</f>
        <v/>
      </c>
      <c r="P1119" s="19" t="str">
        <f>IF([4]道具信息!P1119="","",[4]道具信息!P1119)</f>
        <v/>
      </c>
      <c r="Q1119" s="19" t="str">
        <f>IF([4]道具信息!Q1119="","",[4]道具信息!Q1119)</f>
        <v/>
      </c>
      <c r="R1119" s="19" t="str">
        <f>IF([4]道具信息!R1119="","",[4]道具信息!R1119)</f>
        <v/>
      </c>
      <c r="S1119" s="19" t="str">
        <f>IF([4]道具信息!S1119="","",[4]道具信息!S1119)</f>
        <v/>
      </c>
      <c r="T1119" s="19" t="str">
        <f>IF([4]道具信息!T1119="","",[4]道具信息!T1119)</f>
        <v/>
      </c>
      <c r="U1119" s="19" t="str">
        <f>IF([4]道具信息!U1119="","",[4]道具信息!U1119)</f>
        <v/>
      </c>
      <c r="V1119" s="19" t="str">
        <f>IF([4]道具信息!V1119="","",[4]道具信息!V1119)</f>
        <v/>
      </c>
      <c r="W1119" s="19" t="str">
        <f>IF([4]道具信息!W1119="","",[4]道具信息!W1119)</f>
        <v/>
      </c>
      <c r="X1119" s="19" t="str">
        <f>IF([4]道具信息!X1119="","",[4]道具信息!X1119)</f>
        <v/>
      </c>
      <c r="Y1119" s="19" t="str">
        <f>IF([4]道具信息!Y1119="","",[4]道具信息!Y1119)</f>
        <v/>
      </c>
      <c r="Z1119" s="19" t="str">
        <f>IF([4]道具信息!Z1119="","",[4]道具信息!Z1119)</f>
        <v/>
      </c>
    </row>
    <row r="1120" spans="1:26" x14ac:dyDescent="0.15">
      <c r="A1120" s="19" t="str">
        <f>IF([4]道具信息!A1120="","",[4]道具信息!A1120)</f>
        <v/>
      </c>
      <c r="B1120" s="19" t="str">
        <f>IF([4]道具信息!B1120="","",[4]道具信息!B1120)</f>
        <v/>
      </c>
      <c r="C1120" s="19" t="str">
        <f>IF([4]道具信息!C1120="","",[4]道具信息!C1120)</f>
        <v/>
      </c>
      <c r="D1120" s="19" t="str">
        <f>IF([4]道具信息!D1120="","",[4]道具信息!D1120)</f>
        <v/>
      </c>
      <c r="E1120" s="19" t="str">
        <f>IF([4]道具信息!E1120="","",[4]道具信息!E1120)</f>
        <v/>
      </c>
      <c r="F1120" s="19" t="str">
        <f>IF([4]道具信息!F1120="","",[4]道具信息!F1120)</f>
        <v/>
      </c>
      <c r="G1120" s="19" t="str">
        <f>IF([4]道具信息!G1120="","",[4]道具信息!G1120)</f>
        <v/>
      </c>
      <c r="H1120" s="19" t="str">
        <f>IF([4]道具信息!H1120="","",[4]道具信息!H1120)</f>
        <v/>
      </c>
      <c r="I1120" s="19" t="str">
        <f>IF([4]道具信息!I1120="","",[4]道具信息!I1120)</f>
        <v/>
      </c>
      <c r="J1120" s="19" t="str">
        <f>IF([4]道具信息!J1120="","",[4]道具信息!J1120)</f>
        <v/>
      </c>
      <c r="K1120" s="19" t="str">
        <f>IF([4]道具信息!K1120="","",[4]道具信息!K1120)</f>
        <v/>
      </c>
      <c r="L1120" s="19" t="str">
        <f>IF([4]道具信息!L1120="","",[4]道具信息!L1120)</f>
        <v/>
      </c>
      <c r="M1120" s="19" t="str">
        <f>IF([4]道具信息!M1120="","",[4]道具信息!M1120)</f>
        <v/>
      </c>
      <c r="N1120" s="19" t="str">
        <f>IF([4]道具信息!N1120="","",[4]道具信息!N1120)</f>
        <v/>
      </c>
      <c r="O1120" s="19" t="str">
        <f>IF([4]道具信息!O1120="","",[4]道具信息!O1120)</f>
        <v/>
      </c>
      <c r="P1120" s="19" t="str">
        <f>IF([4]道具信息!P1120="","",[4]道具信息!P1120)</f>
        <v/>
      </c>
      <c r="Q1120" s="19" t="str">
        <f>IF([4]道具信息!Q1120="","",[4]道具信息!Q1120)</f>
        <v/>
      </c>
      <c r="R1120" s="19" t="str">
        <f>IF([4]道具信息!R1120="","",[4]道具信息!R1120)</f>
        <v/>
      </c>
      <c r="S1120" s="19" t="str">
        <f>IF([4]道具信息!S1120="","",[4]道具信息!S1120)</f>
        <v/>
      </c>
      <c r="T1120" s="19" t="str">
        <f>IF([4]道具信息!T1120="","",[4]道具信息!T1120)</f>
        <v/>
      </c>
      <c r="U1120" s="19" t="str">
        <f>IF([4]道具信息!U1120="","",[4]道具信息!U1120)</f>
        <v/>
      </c>
      <c r="V1120" s="19" t="str">
        <f>IF([4]道具信息!V1120="","",[4]道具信息!V1120)</f>
        <v/>
      </c>
      <c r="W1120" s="19" t="str">
        <f>IF([4]道具信息!W1120="","",[4]道具信息!W1120)</f>
        <v/>
      </c>
      <c r="X1120" s="19" t="str">
        <f>IF([4]道具信息!X1120="","",[4]道具信息!X1120)</f>
        <v/>
      </c>
      <c r="Y1120" s="19" t="str">
        <f>IF([4]道具信息!Y1120="","",[4]道具信息!Y1120)</f>
        <v/>
      </c>
      <c r="Z1120" s="19" t="str">
        <f>IF([4]道具信息!Z1120="","",[4]道具信息!Z1120)</f>
        <v/>
      </c>
    </row>
    <row r="1121" spans="1:26" x14ac:dyDescent="0.15">
      <c r="A1121" s="19" t="str">
        <f>IF([4]道具信息!A1121="","",[4]道具信息!A1121)</f>
        <v/>
      </c>
      <c r="B1121" s="19" t="str">
        <f>IF([4]道具信息!B1121="","",[4]道具信息!B1121)</f>
        <v/>
      </c>
      <c r="C1121" s="19" t="str">
        <f>IF([4]道具信息!C1121="","",[4]道具信息!C1121)</f>
        <v/>
      </c>
      <c r="D1121" s="19" t="str">
        <f>IF([4]道具信息!D1121="","",[4]道具信息!D1121)</f>
        <v/>
      </c>
      <c r="E1121" s="19" t="str">
        <f>IF([4]道具信息!E1121="","",[4]道具信息!E1121)</f>
        <v/>
      </c>
      <c r="F1121" s="19" t="str">
        <f>IF([4]道具信息!F1121="","",[4]道具信息!F1121)</f>
        <v/>
      </c>
      <c r="G1121" s="19" t="str">
        <f>IF([4]道具信息!G1121="","",[4]道具信息!G1121)</f>
        <v/>
      </c>
      <c r="H1121" s="19" t="str">
        <f>IF([4]道具信息!H1121="","",[4]道具信息!H1121)</f>
        <v/>
      </c>
      <c r="I1121" s="19" t="str">
        <f>IF([4]道具信息!I1121="","",[4]道具信息!I1121)</f>
        <v/>
      </c>
      <c r="J1121" s="19" t="str">
        <f>IF([4]道具信息!J1121="","",[4]道具信息!J1121)</f>
        <v/>
      </c>
      <c r="K1121" s="19" t="str">
        <f>IF([4]道具信息!K1121="","",[4]道具信息!K1121)</f>
        <v/>
      </c>
      <c r="L1121" s="19" t="str">
        <f>IF([4]道具信息!L1121="","",[4]道具信息!L1121)</f>
        <v/>
      </c>
      <c r="M1121" s="19" t="str">
        <f>IF([4]道具信息!M1121="","",[4]道具信息!M1121)</f>
        <v/>
      </c>
      <c r="N1121" s="19" t="str">
        <f>IF([4]道具信息!N1121="","",[4]道具信息!N1121)</f>
        <v/>
      </c>
      <c r="O1121" s="19" t="str">
        <f>IF([4]道具信息!O1121="","",[4]道具信息!O1121)</f>
        <v/>
      </c>
      <c r="P1121" s="19" t="str">
        <f>IF([4]道具信息!P1121="","",[4]道具信息!P1121)</f>
        <v/>
      </c>
      <c r="Q1121" s="19" t="str">
        <f>IF([4]道具信息!Q1121="","",[4]道具信息!Q1121)</f>
        <v/>
      </c>
      <c r="R1121" s="19" t="str">
        <f>IF([4]道具信息!R1121="","",[4]道具信息!R1121)</f>
        <v/>
      </c>
      <c r="S1121" s="19" t="str">
        <f>IF([4]道具信息!S1121="","",[4]道具信息!S1121)</f>
        <v/>
      </c>
      <c r="T1121" s="19" t="str">
        <f>IF([4]道具信息!T1121="","",[4]道具信息!T1121)</f>
        <v/>
      </c>
      <c r="U1121" s="19" t="str">
        <f>IF([4]道具信息!U1121="","",[4]道具信息!U1121)</f>
        <v/>
      </c>
      <c r="V1121" s="19" t="str">
        <f>IF([4]道具信息!V1121="","",[4]道具信息!V1121)</f>
        <v/>
      </c>
      <c r="W1121" s="19" t="str">
        <f>IF([4]道具信息!W1121="","",[4]道具信息!W1121)</f>
        <v/>
      </c>
      <c r="X1121" s="19" t="str">
        <f>IF([4]道具信息!X1121="","",[4]道具信息!X1121)</f>
        <v/>
      </c>
      <c r="Y1121" s="19" t="str">
        <f>IF([4]道具信息!Y1121="","",[4]道具信息!Y1121)</f>
        <v/>
      </c>
      <c r="Z1121" s="19" t="str">
        <f>IF([4]道具信息!Z1121="","",[4]道具信息!Z1121)</f>
        <v/>
      </c>
    </row>
    <row r="1122" spans="1:26" x14ac:dyDescent="0.15">
      <c r="A1122" s="19" t="str">
        <f>IF([4]道具信息!A1122="","",[4]道具信息!A1122)</f>
        <v/>
      </c>
      <c r="B1122" s="19" t="str">
        <f>IF([4]道具信息!B1122="","",[4]道具信息!B1122)</f>
        <v/>
      </c>
      <c r="C1122" s="19" t="str">
        <f>IF([4]道具信息!C1122="","",[4]道具信息!C1122)</f>
        <v/>
      </c>
      <c r="D1122" s="19" t="str">
        <f>IF([4]道具信息!D1122="","",[4]道具信息!D1122)</f>
        <v/>
      </c>
      <c r="E1122" s="19" t="str">
        <f>IF([4]道具信息!E1122="","",[4]道具信息!E1122)</f>
        <v/>
      </c>
      <c r="F1122" s="19" t="str">
        <f>IF([4]道具信息!F1122="","",[4]道具信息!F1122)</f>
        <v/>
      </c>
      <c r="G1122" s="19" t="str">
        <f>IF([4]道具信息!G1122="","",[4]道具信息!G1122)</f>
        <v/>
      </c>
      <c r="H1122" s="19" t="str">
        <f>IF([4]道具信息!H1122="","",[4]道具信息!H1122)</f>
        <v/>
      </c>
      <c r="I1122" s="19" t="str">
        <f>IF([4]道具信息!I1122="","",[4]道具信息!I1122)</f>
        <v/>
      </c>
      <c r="J1122" s="19" t="str">
        <f>IF([4]道具信息!J1122="","",[4]道具信息!J1122)</f>
        <v/>
      </c>
      <c r="K1122" s="19" t="str">
        <f>IF([4]道具信息!K1122="","",[4]道具信息!K1122)</f>
        <v/>
      </c>
      <c r="L1122" s="19" t="str">
        <f>IF([4]道具信息!L1122="","",[4]道具信息!L1122)</f>
        <v/>
      </c>
      <c r="M1122" s="19" t="str">
        <f>IF([4]道具信息!M1122="","",[4]道具信息!M1122)</f>
        <v/>
      </c>
      <c r="N1122" s="19" t="str">
        <f>IF([4]道具信息!N1122="","",[4]道具信息!N1122)</f>
        <v/>
      </c>
      <c r="O1122" s="19" t="str">
        <f>IF([4]道具信息!O1122="","",[4]道具信息!O1122)</f>
        <v/>
      </c>
      <c r="P1122" s="19" t="str">
        <f>IF([4]道具信息!P1122="","",[4]道具信息!P1122)</f>
        <v/>
      </c>
      <c r="Q1122" s="19" t="str">
        <f>IF([4]道具信息!Q1122="","",[4]道具信息!Q1122)</f>
        <v/>
      </c>
      <c r="R1122" s="19" t="str">
        <f>IF([4]道具信息!R1122="","",[4]道具信息!R1122)</f>
        <v/>
      </c>
      <c r="S1122" s="19" t="str">
        <f>IF([4]道具信息!S1122="","",[4]道具信息!S1122)</f>
        <v/>
      </c>
      <c r="T1122" s="19" t="str">
        <f>IF([4]道具信息!T1122="","",[4]道具信息!T1122)</f>
        <v/>
      </c>
      <c r="U1122" s="19" t="str">
        <f>IF([4]道具信息!U1122="","",[4]道具信息!U1122)</f>
        <v/>
      </c>
      <c r="V1122" s="19" t="str">
        <f>IF([4]道具信息!V1122="","",[4]道具信息!V1122)</f>
        <v/>
      </c>
      <c r="W1122" s="19" t="str">
        <f>IF([4]道具信息!W1122="","",[4]道具信息!W1122)</f>
        <v/>
      </c>
      <c r="X1122" s="19" t="str">
        <f>IF([4]道具信息!X1122="","",[4]道具信息!X1122)</f>
        <v/>
      </c>
      <c r="Y1122" s="19" t="str">
        <f>IF([4]道具信息!Y1122="","",[4]道具信息!Y1122)</f>
        <v/>
      </c>
      <c r="Z1122" s="19" t="str">
        <f>IF([4]道具信息!Z1122="","",[4]道具信息!Z1122)</f>
        <v/>
      </c>
    </row>
    <row r="1123" spans="1:26" x14ac:dyDescent="0.15">
      <c r="A1123" s="19" t="str">
        <f>IF([4]道具信息!A1123="","",[4]道具信息!A1123)</f>
        <v/>
      </c>
      <c r="B1123" s="19" t="str">
        <f>IF([4]道具信息!B1123="","",[4]道具信息!B1123)</f>
        <v/>
      </c>
      <c r="C1123" s="19" t="str">
        <f>IF([4]道具信息!C1123="","",[4]道具信息!C1123)</f>
        <v/>
      </c>
      <c r="D1123" s="19" t="str">
        <f>IF([4]道具信息!D1123="","",[4]道具信息!D1123)</f>
        <v/>
      </c>
      <c r="E1123" s="19" t="str">
        <f>IF([4]道具信息!E1123="","",[4]道具信息!E1123)</f>
        <v/>
      </c>
      <c r="F1123" s="19" t="str">
        <f>IF([4]道具信息!F1123="","",[4]道具信息!F1123)</f>
        <v/>
      </c>
      <c r="G1123" s="19" t="str">
        <f>IF([4]道具信息!G1123="","",[4]道具信息!G1123)</f>
        <v/>
      </c>
      <c r="H1123" s="19" t="str">
        <f>IF([4]道具信息!H1123="","",[4]道具信息!H1123)</f>
        <v/>
      </c>
      <c r="I1123" s="19" t="str">
        <f>IF([4]道具信息!I1123="","",[4]道具信息!I1123)</f>
        <v/>
      </c>
      <c r="J1123" s="19" t="str">
        <f>IF([4]道具信息!J1123="","",[4]道具信息!J1123)</f>
        <v/>
      </c>
      <c r="K1123" s="19" t="str">
        <f>IF([4]道具信息!K1123="","",[4]道具信息!K1123)</f>
        <v/>
      </c>
      <c r="L1123" s="19" t="str">
        <f>IF([4]道具信息!L1123="","",[4]道具信息!L1123)</f>
        <v/>
      </c>
      <c r="M1123" s="19" t="str">
        <f>IF([4]道具信息!M1123="","",[4]道具信息!M1123)</f>
        <v/>
      </c>
      <c r="N1123" s="19" t="str">
        <f>IF([4]道具信息!N1123="","",[4]道具信息!N1123)</f>
        <v/>
      </c>
      <c r="O1123" s="19" t="str">
        <f>IF([4]道具信息!O1123="","",[4]道具信息!O1123)</f>
        <v/>
      </c>
      <c r="P1123" s="19" t="str">
        <f>IF([4]道具信息!P1123="","",[4]道具信息!P1123)</f>
        <v/>
      </c>
      <c r="Q1123" s="19" t="str">
        <f>IF([4]道具信息!Q1123="","",[4]道具信息!Q1123)</f>
        <v/>
      </c>
      <c r="R1123" s="19" t="str">
        <f>IF([4]道具信息!R1123="","",[4]道具信息!R1123)</f>
        <v/>
      </c>
      <c r="S1123" s="19" t="str">
        <f>IF([4]道具信息!S1123="","",[4]道具信息!S1123)</f>
        <v/>
      </c>
      <c r="T1123" s="19" t="str">
        <f>IF([4]道具信息!T1123="","",[4]道具信息!T1123)</f>
        <v/>
      </c>
      <c r="U1123" s="19" t="str">
        <f>IF([4]道具信息!U1123="","",[4]道具信息!U1123)</f>
        <v/>
      </c>
      <c r="V1123" s="19" t="str">
        <f>IF([4]道具信息!V1123="","",[4]道具信息!V1123)</f>
        <v/>
      </c>
      <c r="W1123" s="19" t="str">
        <f>IF([4]道具信息!W1123="","",[4]道具信息!W1123)</f>
        <v/>
      </c>
      <c r="X1123" s="19" t="str">
        <f>IF([4]道具信息!X1123="","",[4]道具信息!X1123)</f>
        <v/>
      </c>
      <c r="Y1123" s="19" t="str">
        <f>IF([4]道具信息!Y1123="","",[4]道具信息!Y1123)</f>
        <v/>
      </c>
      <c r="Z1123" s="19" t="str">
        <f>IF([4]道具信息!Z1123="","",[4]道具信息!Z1123)</f>
        <v/>
      </c>
    </row>
    <row r="1124" spans="1:26" x14ac:dyDescent="0.15">
      <c r="A1124" s="19" t="str">
        <f>IF([4]道具信息!A1124="","",[4]道具信息!A1124)</f>
        <v/>
      </c>
      <c r="B1124" s="19" t="str">
        <f>IF([4]道具信息!B1124="","",[4]道具信息!B1124)</f>
        <v/>
      </c>
      <c r="C1124" s="19" t="str">
        <f>IF([4]道具信息!C1124="","",[4]道具信息!C1124)</f>
        <v/>
      </c>
      <c r="D1124" s="19" t="str">
        <f>IF([4]道具信息!D1124="","",[4]道具信息!D1124)</f>
        <v/>
      </c>
      <c r="E1124" s="19" t="str">
        <f>IF([4]道具信息!E1124="","",[4]道具信息!E1124)</f>
        <v/>
      </c>
      <c r="F1124" s="19" t="str">
        <f>IF([4]道具信息!F1124="","",[4]道具信息!F1124)</f>
        <v/>
      </c>
      <c r="G1124" s="19" t="str">
        <f>IF([4]道具信息!G1124="","",[4]道具信息!G1124)</f>
        <v/>
      </c>
      <c r="H1124" s="19" t="str">
        <f>IF([4]道具信息!H1124="","",[4]道具信息!H1124)</f>
        <v/>
      </c>
      <c r="I1124" s="19" t="str">
        <f>IF([4]道具信息!I1124="","",[4]道具信息!I1124)</f>
        <v/>
      </c>
      <c r="J1124" s="19" t="str">
        <f>IF([4]道具信息!J1124="","",[4]道具信息!J1124)</f>
        <v/>
      </c>
      <c r="K1124" s="19" t="str">
        <f>IF([4]道具信息!K1124="","",[4]道具信息!K1124)</f>
        <v/>
      </c>
      <c r="L1124" s="19" t="str">
        <f>IF([4]道具信息!L1124="","",[4]道具信息!L1124)</f>
        <v/>
      </c>
      <c r="M1124" s="19" t="str">
        <f>IF([4]道具信息!M1124="","",[4]道具信息!M1124)</f>
        <v/>
      </c>
      <c r="N1124" s="19" t="str">
        <f>IF([4]道具信息!N1124="","",[4]道具信息!N1124)</f>
        <v/>
      </c>
      <c r="O1124" s="19" t="str">
        <f>IF([4]道具信息!O1124="","",[4]道具信息!O1124)</f>
        <v/>
      </c>
      <c r="P1124" s="19" t="str">
        <f>IF([4]道具信息!P1124="","",[4]道具信息!P1124)</f>
        <v/>
      </c>
      <c r="Q1124" s="19" t="str">
        <f>IF([4]道具信息!Q1124="","",[4]道具信息!Q1124)</f>
        <v/>
      </c>
      <c r="R1124" s="19" t="str">
        <f>IF([4]道具信息!R1124="","",[4]道具信息!R1124)</f>
        <v/>
      </c>
      <c r="S1124" s="19" t="str">
        <f>IF([4]道具信息!S1124="","",[4]道具信息!S1124)</f>
        <v/>
      </c>
      <c r="T1124" s="19" t="str">
        <f>IF([4]道具信息!T1124="","",[4]道具信息!T1124)</f>
        <v/>
      </c>
      <c r="U1124" s="19" t="str">
        <f>IF([4]道具信息!U1124="","",[4]道具信息!U1124)</f>
        <v/>
      </c>
      <c r="V1124" s="19" t="str">
        <f>IF([4]道具信息!V1124="","",[4]道具信息!V1124)</f>
        <v/>
      </c>
      <c r="W1124" s="19" t="str">
        <f>IF([4]道具信息!W1124="","",[4]道具信息!W1124)</f>
        <v/>
      </c>
      <c r="X1124" s="19" t="str">
        <f>IF([4]道具信息!X1124="","",[4]道具信息!X1124)</f>
        <v/>
      </c>
      <c r="Y1124" s="19" t="str">
        <f>IF([4]道具信息!Y1124="","",[4]道具信息!Y1124)</f>
        <v/>
      </c>
      <c r="Z1124" s="19" t="str">
        <f>IF([4]道具信息!Z1124="","",[4]道具信息!Z1124)</f>
        <v/>
      </c>
    </row>
    <row r="1125" spans="1:26" x14ac:dyDescent="0.15">
      <c r="A1125" s="19" t="str">
        <f>IF([4]道具信息!A1125="","",[4]道具信息!A1125)</f>
        <v/>
      </c>
      <c r="B1125" s="19" t="str">
        <f>IF([4]道具信息!B1125="","",[4]道具信息!B1125)</f>
        <v/>
      </c>
      <c r="C1125" s="19" t="str">
        <f>IF([4]道具信息!C1125="","",[4]道具信息!C1125)</f>
        <v/>
      </c>
      <c r="D1125" s="19" t="str">
        <f>IF([4]道具信息!D1125="","",[4]道具信息!D1125)</f>
        <v/>
      </c>
      <c r="E1125" s="19" t="str">
        <f>IF([4]道具信息!E1125="","",[4]道具信息!E1125)</f>
        <v/>
      </c>
      <c r="F1125" s="19" t="str">
        <f>IF([4]道具信息!F1125="","",[4]道具信息!F1125)</f>
        <v/>
      </c>
      <c r="G1125" s="19" t="str">
        <f>IF([4]道具信息!G1125="","",[4]道具信息!G1125)</f>
        <v/>
      </c>
      <c r="H1125" s="19" t="str">
        <f>IF([4]道具信息!H1125="","",[4]道具信息!H1125)</f>
        <v/>
      </c>
      <c r="I1125" s="19" t="str">
        <f>IF([4]道具信息!I1125="","",[4]道具信息!I1125)</f>
        <v/>
      </c>
      <c r="J1125" s="19" t="str">
        <f>IF([4]道具信息!J1125="","",[4]道具信息!J1125)</f>
        <v/>
      </c>
      <c r="K1125" s="19" t="str">
        <f>IF([4]道具信息!K1125="","",[4]道具信息!K1125)</f>
        <v/>
      </c>
      <c r="L1125" s="19" t="str">
        <f>IF([4]道具信息!L1125="","",[4]道具信息!L1125)</f>
        <v/>
      </c>
      <c r="M1125" s="19" t="str">
        <f>IF([4]道具信息!M1125="","",[4]道具信息!M1125)</f>
        <v/>
      </c>
      <c r="N1125" s="19" t="str">
        <f>IF([4]道具信息!N1125="","",[4]道具信息!N1125)</f>
        <v/>
      </c>
      <c r="O1125" s="19" t="str">
        <f>IF([4]道具信息!O1125="","",[4]道具信息!O1125)</f>
        <v/>
      </c>
      <c r="P1125" s="19" t="str">
        <f>IF([4]道具信息!P1125="","",[4]道具信息!P1125)</f>
        <v/>
      </c>
      <c r="Q1125" s="19" t="str">
        <f>IF([4]道具信息!Q1125="","",[4]道具信息!Q1125)</f>
        <v/>
      </c>
      <c r="R1125" s="19" t="str">
        <f>IF([4]道具信息!R1125="","",[4]道具信息!R1125)</f>
        <v/>
      </c>
      <c r="S1125" s="19" t="str">
        <f>IF([4]道具信息!S1125="","",[4]道具信息!S1125)</f>
        <v/>
      </c>
      <c r="T1125" s="19" t="str">
        <f>IF([4]道具信息!T1125="","",[4]道具信息!T1125)</f>
        <v/>
      </c>
      <c r="U1125" s="19" t="str">
        <f>IF([4]道具信息!U1125="","",[4]道具信息!U1125)</f>
        <v/>
      </c>
      <c r="V1125" s="19" t="str">
        <f>IF([4]道具信息!V1125="","",[4]道具信息!V1125)</f>
        <v/>
      </c>
      <c r="W1125" s="19" t="str">
        <f>IF([4]道具信息!W1125="","",[4]道具信息!W1125)</f>
        <v/>
      </c>
      <c r="X1125" s="19" t="str">
        <f>IF([4]道具信息!X1125="","",[4]道具信息!X1125)</f>
        <v/>
      </c>
      <c r="Y1125" s="19" t="str">
        <f>IF([4]道具信息!Y1125="","",[4]道具信息!Y1125)</f>
        <v/>
      </c>
      <c r="Z1125" s="19" t="str">
        <f>IF([4]道具信息!Z1125="","",[4]道具信息!Z1125)</f>
        <v/>
      </c>
    </row>
    <row r="1126" spans="1:26" x14ac:dyDescent="0.15">
      <c r="A1126" s="19" t="str">
        <f>IF([4]道具信息!A1126="","",[4]道具信息!A1126)</f>
        <v/>
      </c>
      <c r="B1126" s="19" t="str">
        <f>IF([4]道具信息!B1126="","",[4]道具信息!B1126)</f>
        <v/>
      </c>
      <c r="C1126" s="19" t="str">
        <f>IF([4]道具信息!C1126="","",[4]道具信息!C1126)</f>
        <v/>
      </c>
      <c r="D1126" s="19" t="str">
        <f>IF([4]道具信息!D1126="","",[4]道具信息!D1126)</f>
        <v/>
      </c>
      <c r="E1126" s="19" t="str">
        <f>IF([4]道具信息!E1126="","",[4]道具信息!E1126)</f>
        <v/>
      </c>
      <c r="F1126" s="19" t="str">
        <f>IF([4]道具信息!F1126="","",[4]道具信息!F1126)</f>
        <v/>
      </c>
      <c r="G1126" s="19" t="str">
        <f>IF([4]道具信息!G1126="","",[4]道具信息!G1126)</f>
        <v/>
      </c>
      <c r="H1126" s="19" t="str">
        <f>IF([4]道具信息!H1126="","",[4]道具信息!H1126)</f>
        <v/>
      </c>
      <c r="I1126" s="19" t="str">
        <f>IF([4]道具信息!I1126="","",[4]道具信息!I1126)</f>
        <v/>
      </c>
      <c r="J1126" s="19" t="str">
        <f>IF([4]道具信息!J1126="","",[4]道具信息!J1126)</f>
        <v/>
      </c>
      <c r="K1126" s="19" t="str">
        <f>IF([4]道具信息!K1126="","",[4]道具信息!K1126)</f>
        <v/>
      </c>
      <c r="L1126" s="19" t="str">
        <f>IF([4]道具信息!L1126="","",[4]道具信息!L1126)</f>
        <v/>
      </c>
      <c r="M1126" s="19" t="str">
        <f>IF([4]道具信息!M1126="","",[4]道具信息!M1126)</f>
        <v/>
      </c>
      <c r="N1126" s="19" t="str">
        <f>IF([4]道具信息!N1126="","",[4]道具信息!N1126)</f>
        <v/>
      </c>
      <c r="O1126" s="19" t="str">
        <f>IF([4]道具信息!O1126="","",[4]道具信息!O1126)</f>
        <v/>
      </c>
      <c r="P1126" s="19" t="str">
        <f>IF([4]道具信息!P1126="","",[4]道具信息!P1126)</f>
        <v/>
      </c>
      <c r="Q1126" s="19" t="str">
        <f>IF([4]道具信息!Q1126="","",[4]道具信息!Q1126)</f>
        <v/>
      </c>
      <c r="R1126" s="19" t="str">
        <f>IF([4]道具信息!R1126="","",[4]道具信息!R1126)</f>
        <v/>
      </c>
      <c r="S1126" s="19" t="str">
        <f>IF([4]道具信息!S1126="","",[4]道具信息!S1126)</f>
        <v/>
      </c>
      <c r="T1126" s="19" t="str">
        <f>IF([4]道具信息!T1126="","",[4]道具信息!T1126)</f>
        <v/>
      </c>
      <c r="U1126" s="19" t="str">
        <f>IF([4]道具信息!U1126="","",[4]道具信息!U1126)</f>
        <v/>
      </c>
      <c r="V1126" s="19" t="str">
        <f>IF([4]道具信息!V1126="","",[4]道具信息!V1126)</f>
        <v/>
      </c>
      <c r="W1126" s="19" t="str">
        <f>IF([4]道具信息!W1126="","",[4]道具信息!W1126)</f>
        <v/>
      </c>
      <c r="X1126" s="19" t="str">
        <f>IF([4]道具信息!X1126="","",[4]道具信息!X1126)</f>
        <v/>
      </c>
      <c r="Y1126" s="19" t="str">
        <f>IF([4]道具信息!Y1126="","",[4]道具信息!Y1126)</f>
        <v/>
      </c>
      <c r="Z1126" s="19" t="str">
        <f>IF([4]道具信息!Z1126="","",[4]道具信息!Z1126)</f>
        <v/>
      </c>
    </row>
    <row r="1127" spans="1:26" x14ac:dyDescent="0.15">
      <c r="A1127" s="19" t="str">
        <f>IF([4]道具信息!A1127="","",[4]道具信息!A1127)</f>
        <v/>
      </c>
      <c r="B1127" s="19" t="str">
        <f>IF([4]道具信息!B1127="","",[4]道具信息!B1127)</f>
        <v/>
      </c>
      <c r="C1127" s="19" t="str">
        <f>IF([4]道具信息!C1127="","",[4]道具信息!C1127)</f>
        <v/>
      </c>
      <c r="D1127" s="19" t="str">
        <f>IF([4]道具信息!D1127="","",[4]道具信息!D1127)</f>
        <v/>
      </c>
      <c r="E1127" s="19" t="str">
        <f>IF([4]道具信息!E1127="","",[4]道具信息!E1127)</f>
        <v/>
      </c>
      <c r="F1127" s="19" t="str">
        <f>IF([4]道具信息!F1127="","",[4]道具信息!F1127)</f>
        <v/>
      </c>
      <c r="G1127" s="19" t="str">
        <f>IF([4]道具信息!G1127="","",[4]道具信息!G1127)</f>
        <v/>
      </c>
      <c r="H1127" s="19" t="str">
        <f>IF([4]道具信息!H1127="","",[4]道具信息!H1127)</f>
        <v/>
      </c>
      <c r="I1127" s="19" t="str">
        <f>IF([4]道具信息!I1127="","",[4]道具信息!I1127)</f>
        <v/>
      </c>
      <c r="J1127" s="19" t="str">
        <f>IF([4]道具信息!J1127="","",[4]道具信息!J1127)</f>
        <v/>
      </c>
      <c r="K1127" s="19" t="str">
        <f>IF([4]道具信息!K1127="","",[4]道具信息!K1127)</f>
        <v/>
      </c>
      <c r="L1127" s="19" t="str">
        <f>IF([4]道具信息!L1127="","",[4]道具信息!L1127)</f>
        <v/>
      </c>
      <c r="M1127" s="19" t="str">
        <f>IF([4]道具信息!M1127="","",[4]道具信息!M1127)</f>
        <v/>
      </c>
      <c r="N1127" s="19" t="str">
        <f>IF([4]道具信息!N1127="","",[4]道具信息!N1127)</f>
        <v/>
      </c>
      <c r="O1127" s="19" t="str">
        <f>IF([4]道具信息!O1127="","",[4]道具信息!O1127)</f>
        <v/>
      </c>
      <c r="P1127" s="19" t="str">
        <f>IF([4]道具信息!P1127="","",[4]道具信息!P1127)</f>
        <v/>
      </c>
      <c r="Q1127" s="19" t="str">
        <f>IF([4]道具信息!Q1127="","",[4]道具信息!Q1127)</f>
        <v/>
      </c>
      <c r="R1127" s="19" t="str">
        <f>IF([4]道具信息!R1127="","",[4]道具信息!R1127)</f>
        <v/>
      </c>
      <c r="S1127" s="19" t="str">
        <f>IF([4]道具信息!S1127="","",[4]道具信息!S1127)</f>
        <v/>
      </c>
      <c r="T1127" s="19" t="str">
        <f>IF([4]道具信息!T1127="","",[4]道具信息!T1127)</f>
        <v/>
      </c>
      <c r="U1127" s="19" t="str">
        <f>IF([4]道具信息!U1127="","",[4]道具信息!U1127)</f>
        <v/>
      </c>
      <c r="V1127" s="19" t="str">
        <f>IF([4]道具信息!V1127="","",[4]道具信息!V1127)</f>
        <v/>
      </c>
      <c r="W1127" s="19" t="str">
        <f>IF([4]道具信息!W1127="","",[4]道具信息!W1127)</f>
        <v/>
      </c>
      <c r="X1127" s="19" t="str">
        <f>IF([4]道具信息!X1127="","",[4]道具信息!X1127)</f>
        <v/>
      </c>
      <c r="Y1127" s="19" t="str">
        <f>IF([4]道具信息!Y1127="","",[4]道具信息!Y1127)</f>
        <v/>
      </c>
      <c r="Z1127" s="19" t="str">
        <f>IF([4]道具信息!Z1127="","",[4]道具信息!Z1127)</f>
        <v/>
      </c>
    </row>
    <row r="1128" spans="1:26" x14ac:dyDescent="0.15">
      <c r="A1128" s="19" t="str">
        <f>IF([4]道具信息!A1128="","",[4]道具信息!A1128)</f>
        <v/>
      </c>
      <c r="B1128" s="19" t="str">
        <f>IF([4]道具信息!B1128="","",[4]道具信息!B1128)</f>
        <v/>
      </c>
      <c r="C1128" s="19" t="str">
        <f>IF([4]道具信息!C1128="","",[4]道具信息!C1128)</f>
        <v/>
      </c>
      <c r="D1128" s="19" t="str">
        <f>IF([4]道具信息!D1128="","",[4]道具信息!D1128)</f>
        <v/>
      </c>
      <c r="E1128" s="19" t="str">
        <f>IF([4]道具信息!E1128="","",[4]道具信息!E1128)</f>
        <v/>
      </c>
      <c r="F1128" s="19" t="str">
        <f>IF([4]道具信息!F1128="","",[4]道具信息!F1128)</f>
        <v/>
      </c>
      <c r="G1128" s="19" t="str">
        <f>IF([4]道具信息!G1128="","",[4]道具信息!G1128)</f>
        <v/>
      </c>
      <c r="H1128" s="19" t="str">
        <f>IF([4]道具信息!H1128="","",[4]道具信息!H1128)</f>
        <v/>
      </c>
      <c r="I1128" s="19" t="str">
        <f>IF([4]道具信息!I1128="","",[4]道具信息!I1128)</f>
        <v/>
      </c>
      <c r="J1128" s="19" t="str">
        <f>IF([4]道具信息!J1128="","",[4]道具信息!J1128)</f>
        <v/>
      </c>
      <c r="K1128" s="19" t="str">
        <f>IF([4]道具信息!K1128="","",[4]道具信息!K1128)</f>
        <v/>
      </c>
      <c r="L1128" s="19" t="str">
        <f>IF([4]道具信息!L1128="","",[4]道具信息!L1128)</f>
        <v/>
      </c>
      <c r="M1128" s="19" t="str">
        <f>IF([4]道具信息!M1128="","",[4]道具信息!M1128)</f>
        <v/>
      </c>
      <c r="N1128" s="19" t="str">
        <f>IF([4]道具信息!N1128="","",[4]道具信息!N1128)</f>
        <v/>
      </c>
      <c r="O1128" s="19" t="str">
        <f>IF([4]道具信息!O1128="","",[4]道具信息!O1128)</f>
        <v/>
      </c>
      <c r="P1128" s="19" t="str">
        <f>IF([4]道具信息!P1128="","",[4]道具信息!P1128)</f>
        <v/>
      </c>
      <c r="Q1128" s="19" t="str">
        <f>IF([4]道具信息!Q1128="","",[4]道具信息!Q1128)</f>
        <v/>
      </c>
      <c r="R1128" s="19" t="str">
        <f>IF([4]道具信息!R1128="","",[4]道具信息!R1128)</f>
        <v/>
      </c>
      <c r="S1128" s="19" t="str">
        <f>IF([4]道具信息!S1128="","",[4]道具信息!S1128)</f>
        <v/>
      </c>
      <c r="T1128" s="19" t="str">
        <f>IF([4]道具信息!T1128="","",[4]道具信息!T1128)</f>
        <v/>
      </c>
      <c r="U1128" s="19" t="str">
        <f>IF([4]道具信息!U1128="","",[4]道具信息!U1128)</f>
        <v/>
      </c>
      <c r="V1128" s="19" t="str">
        <f>IF([4]道具信息!V1128="","",[4]道具信息!V1128)</f>
        <v/>
      </c>
      <c r="W1128" s="19" t="str">
        <f>IF([4]道具信息!W1128="","",[4]道具信息!W1128)</f>
        <v/>
      </c>
      <c r="X1128" s="19" t="str">
        <f>IF([4]道具信息!X1128="","",[4]道具信息!X1128)</f>
        <v/>
      </c>
      <c r="Y1128" s="19" t="str">
        <f>IF([4]道具信息!Y1128="","",[4]道具信息!Y1128)</f>
        <v/>
      </c>
      <c r="Z1128" s="19" t="str">
        <f>IF([4]道具信息!Z1128="","",[4]道具信息!Z1128)</f>
        <v/>
      </c>
    </row>
    <row r="1129" spans="1:26" x14ac:dyDescent="0.15">
      <c r="A1129" s="19" t="str">
        <f>IF([4]道具信息!A1129="","",[4]道具信息!A1129)</f>
        <v/>
      </c>
      <c r="B1129" s="19" t="str">
        <f>IF([4]道具信息!B1129="","",[4]道具信息!B1129)</f>
        <v/>
      </c>
      <c r="C1129" s="19" t="str">
        <f>IF([4]道具信息!C1129="","",[4]道具信息!C1129)</f>
        <v/>
      </c>
      <c r="D1129" s="19" t="str">
        <f>IF([4]道具信息!D1129="","",[4]道具信息!D1129)</f>
        <v/>
      </c>
      <c r="E1129" s="19" t="str">
        <f>IF([4]道具信息!E1129="","",[4]道具信息!E1129)</f>
        <v/>
      </c>
      <c r="F1129" s="19" t="str">
        <f>IF([4]道具信息!F1129="","",[4]道具信息!F1129)</f>
        <v/>
      </c>
      <c r="G1129" s="19" t="str">
        <f>IF([4]道具信息!G1129="","",[4]道具信息!G1129)</f>
        <v/>
      </c>
      <c r="H1129" s="19" t="str">
        <f>IF([4]道具信息!H1129="","",[4]道具信息!H1129)</f>
        <v/>
      </c>
      <c r="I1129" s="19" t="str">
        <f>IF([4]道具信息!I1129="","",[4]道具信息!I1129)</f>
        <v/>
      </c>
      <c r="J1129" s="19" t="str">
        <f>IF([4]道具信息!J1129="","",[4]道具信息!J1129)</f>
        <v/>
      </c>
      <c r="K1129" s="19" t="str">
        <f>IF([4]道具信息!K1129="","",[4]道具信息!K1129)</f>
        <v/>
      </c>
      <c r="L1129" s="19" t="str">
        <f>IF([4]道具信息!L1129="","",[4]道具信息!L1129)</f>
        <v/>
      </c>
      <c r="M1129" s="19" t="str">
        <f>IF([4]道具信息!M1129="","",[4]道具信息!M1129)</f>
        <v/>
      </c>
      <c r="N1129" s="19" t="str">
        <f>IF([4]道具信息!N1129="","",[4]道具信息!N1129)</f>
        <v/>
      </c>
      <c r="O1129" s="19" t="str">
        <f>IF([4]道具信息!O1129="","",[4]道具信息!O1129)</f>
        <v/>
      </c>
      <c r="P1129" s="19" t="str">
        <f>IF([4]道具信息!P1129="","",[4]道具信息!P1129)</f>
        <v/>
      </c>
      <c r="Q1129" s="19" t="str">
        <f>IF([4]道具信息!Q1129="","",[4]道具信息!Q1129)</f>
        <v/>
      </c>
      <c r="R1129" s="19" t="str">
        <f>IF([4]道具信息!R1129="","",[4]道具信息!R1129)</f>
        <v/>
      </c>
      <c r="S1129" s="19" t="str">
        <f>IF([4]道具信息!S1129="","",[4]道具信息!S1129)</f>
        <v/>
      </c>
      <c r="T1129" s="19" t="str">
        <f>IF([4]道具信息!T1129="","",[4]道具信息!T1129)</f>
        <v/>
      </c>
      <c r="U1129" s="19" t="str">
        <f>IF([4]道具信息!U1129="","",[4]道具信息!U1129)</f>
        <v/>
      </c>
      <c r="V1129" s="19" t="str">
        <f>IF([4]道具信息!V1129="","",[4]道具信息!V1129)</f>
        <v/>
      </c>
      <c r="W1129" s="19" t="str">
        <f>IF([4]道具信息!W1129="","",[4]道具信息!W1129)</f>
        <v/>
      </c>
      <c r="X1129" s="19" t="str">
        <f>IF([4]道具信息!X1129="","",[4]道具信息!X1129)</f>
        <v/>
      </c>
      <c r="Y1129" s="19" t="str">
        <f>IF([4]道具信息!Y1129="","",[4]道具信息!Y1129)</f>
        <v/>
      </c>
      <c r="Z1129" s="19" t="str">
        <f>IF([4]道具信息!Z1129="","",[4]道具信息!Z1129)</f>
        <v/>
      </c>
    </row>
    <row r="1130" spans="1:26" x14ac:dyDescent="0.15">
      <c r="A1130" s="19" t="str">
        <f>IF([4]道具信息!A1130="","",[4]道具信息!A1130)</f>
        <v/>
      </c>
      <c r="B1130" s="19" t="str">
        <f>IF([4]道具信息!B1130="","",[4]道具信息!B1130)</f>
        <v/>
      </c>
      <c r="C1130" s="19" t="str">
        <f>IF([4]道具信息!C1130="","",[4]道具信息!C1130)</f>
        <v/>
      </c>
      <c r="D1130" s="19" t="str">
        <f>IF([4]道具信息!D1130="","",[4]道具信息!D1130)</f>
        <v/>
      </c>
      <c r="E1130" s="19" t="str">
        <f>IF([4]道具信息!E1130="","",[4]道具信息!E1130)</f>
        <v/>
      </c>
      <c r="F1130" s="19" t="str">
        <f>IF([4]道具信息!F1130="","",[4]道具信息!F1130)</f>
        <v/>
      </c>
      <c r="G1130" s="19" t="str">
        <f>IF([4]道具信息!G1130="","",[4]道具信息!G1130)</f>
        <v/>
      </c>
      <c r="H1130" s="19" t="str">
        <f>IF([4]道具信息!H1130="","",[4]道具信息!H1130)</f>
        <v/>
      </c>
      <c r="I1130" s="19" t="str">
        <f>IF([4]道具信息!I1130="","",[4]道具信息!I1130)</f>
        <v/>
      </c>
      <c r="J1130" s="19" t="str">
        <f>IF([4]道具信息!J1130="","",[4]道具信息!J1130)</f>
        <v/>
      </c>
      <c r="K1130" s="19" t="str">
        <f>IF([4]道具信息!K1130="","",[4]道具信息!K1130)</f>
        <v/>
      </c>
      <c r="L1130" s="19" t="str">
        <f>IF([4]道具信息!L1130="","",[4]道具信息!L1130)</f>
        <v/>
      </c>
      <c r="M1130" s="19" t="str">
        <f>IF([4]道具信息!M1130="","",[4]道具信息!M1130)</f>
        <v/>
      </c>
      <c r="N1130" s="19" t="str">
        <f>IF([4]道具信息!N1130="","",[4]道具信息!N1130)</f>
        <v/>
      </c>
      <c r="O1130" s="19" t="str">
        <f>IF([4]道具信息!O1130="","",[4]道具信息!O1130)</f>
        <v/>
      </c>
      <c r="P1130" s="19" t="str">
        <f>IF([4]道具信息!P1130="","",[4]道具信息!P1130)</f>
        <v/>
      </c>
      <c r="Q1130" s="19" t="str">
        <f>IF([4]道具信息!Q1130="","",[4]道具信息!Q1130)</f>
        <v/>
      </c>
      <c r="R1130" s="19" t="str">
        <f>IF([4]道具信息!R1130="","",[4]道具信息!R1130)</f>
        <v/>
      </c>
      <c r="S1130" s="19" t="str">
        <f>IF([4]道具信息!S1130="","",[4]道具信息!S1130)</f>
        <v/>
      </c>
      <c r="T1130" s="19" t="str">
        <f>IF([4]道具信息!T1130="","",[4]道具信息!T1130)</f>
        <v/>
      </c>
      <c r="U1130" s="19" t="str">
        <f>IF([4]道具信息!U1130="","",[4]道具信息!U1130)</f>
        <v/>
      </c>
      <c r="V1130" s="19" t="str">
        <f>IF([4]道具信息!V1130="","",[4]道具信息!V1130)</f>
        <v/>
      </c>
      <c r="W1130" s="19" t="str">
        <f>IF([4]道具信息!W1130="","",[4]道具信息!W1130)</f>
        <v/>
      </c>
      <c r="X1130" s="19" t="str">
        <f>IF([4]道具信息!X1130="","",[4]道具信息!X1130)</f>
        <v/>
      </c>
      <c r="Y1130" s="19" t="str">
        <f>IF([4]道具信息!Y1130="","",[4]道具信息!Y1130)</f>
        <v/>
      </c>
      <c r="Z1130" s="19" t="str">
        <f>IF([4]道具信息!Z1130="","",[4]道具信息!Z1130)</f>
        <v/>
      </c>
    </row>
    <row r="1131" spans="1:26" x14ac:dyDescent="0.15">
      <c r="A1131" s="19" t="str">
        <f>IF([4]道具信息!A1131="","",[4]道具信息!A1131)</f>
        <v/>
      </c>
      <c r="B1131" s="19" t="str">
        <f>IF([4]道具信息!B1131="","",[4]道具信息!B1131)</f>
        <v/>
      </c>
      <c r="C1131" s="19" t="str">
        <f>IF([4]道具信息!C1131="","",[4]道具信息!C1131)</f>
        <v/>
      </c>
      <c r="D1131" s="19" t="str">
        <f>IF([4]道具信息!D1131="","",[4]道具信息!D1131)</f>
        <v/>
      </c>
      <c r="E1131" s="19" t="str">
        <f>IF([4]道具信息!E1131="","",[4]道具信息!E1131)</f>
        <v/>
      </c>
      <c r="F1131" s="19" t="str">
        <f>IF([4]道具信息!F1131="","",[4]道具信息!F1131)</f>
        <v/>
      </c>
      <c r="G1131" s="19" t="str">
        <f>IF([4]道具信息!G1131="","",[4]道具信息!G1131)</f>
        <v/>
      </c>
      <c r="H1131" s="19" t="str">
        <f>IF([4]道具信息!H1131="","",[4]道具信息!H1131)</f>
        <v/>
      </c>
      <c r="I1131" s="19" t="str">
        <f>IF([4]道具信息!I1131="","",[4]道具信息!I1131)</f>
        <v/>
      </c>
      <c r="J1131" s="19" t="str">
        <f>IF([4]道具信息!J1131="","",[4]道具信息!J1131)</f>
        <v/>
      </c>
      <c r="K1131" s="19" t="str">
        <f>IF([4]道具信息!K1131="","",[4]道具信息!K1131)</f>
        <v/>
      </c>
      <c r="L1131" s="19" t="str">
        <f>IF([4]道具信息!L1131="","",[4]道具信息!L1131)</f>
        <v/>
      </c>
      <c r="M1131" s="19" t="str">
        <f>IF([4]道具信息!M1131="","",[4]道具信息!M1131)</f>
        <v/>
      </c>
      <c r="N1131" s="19" t="str">
        <f>IF([4]道具信息!N1131="","",[4]道具信息!N1131)</f>
        <v/>
      </c>
      <c r="O1131" s="19" t="str">
        <f>IF([4]道具信息!O1131="","",[4]道具信息!O1131)</f>
        <v/>
      </c>
      <c r="P1131" s="19" t="str">
        <f>IF([4]道具信息!P1131="","",[4]道具信息!P1131)</f>
        <v/>
      </c>
      <c r="Q1131" s="19" t="str">
        <f>IF([4]道具信息!Q1131="","",[4]道具信息!Q1131)</f>
        <v/>
      </c>
      <c r="R1131" s="19" t="str">
        <f>IF([4]道具信息!R1131="","",[4]道具信息!R1131)</f>
        <v/>
      </c>
      <c r="S1131" s="19" t="str">
        <f>IF([4]道具信息!S1131="","",[4]道具信息!S1131)</f>
        <v/>
      </c>
      <c r="T1131" s="19" t="str">
        <f>IF([4]道具信息!T1131="","",[4]道具信息!T1131)</f>
        <v/>
      </c>
      <c r="U1131" s="19" t="str">
        <f>IF([4]道具信息!U1131="","",[4]道具信息!U1131)</f>
        <v/>
      </c>
      <c r="V1131" s="19" t="str">
        <f>IF([4]道具信息!V1131="","",[4]道具信息!V1131)</f>
        <v/>
      </c>
      <c r="W1131" s="19" t="str">
        <f>IF([4]道具信息!W1131="","",[4]道具信息!W1131)</f>
        <v/>
      </c>
      <c r="X1131" s="19" t="str">
        <f>IF([4]道具信息!X1131="","",[4]道具信息!X1131)</f>
        <v/>
      </c>
      <c r="Y1131" s="19" t="str">
        <f>IF([4]道具信息!Y1131="","",[4]道具信息!Y1131)</f>
        <v/>
      </c>
      <c r="Z1131" s="19" t="str">
        <f>IF([4]道具信息!Z1131="","",[4]道具信息!Z1131)</f>
        <v/>
      </c>
    </row>
    <row r="1132" spans="1:26" x14ac:dyDescent="0.15">
      <c r="A1132" s="19" t="str">
        <f>IF([4]道具信息!A1132="","",[4]道具信息!A1132)</f>
        <v/>
      </c>
      <c r="B1132" s="19" t="str">
        <f>IF([4]道具信息!B1132="","",[4]道具信息!B1132)</f>
        <v/>
      </c>
      <c r="C1132" s="19" t="str">
        <f>IF([4]道具信息!C1132="","",[4]道具信息!C1132)</f>
        <v/>
      </c>
      <c r="D1132" s="19" t="str">
        <f>IF([4]道具信息!D1132="","",[4]道具信息!D1132)</f>
        <v/>
      </c>
      <c r="E1132" s="19" t="str">
        <f>IF([4]道具信息!E1132="","",[4]道具信息!E1132)</f>
        <v/>
      </c>
      <c r="F1132" s="19" t="str">
        <f>IF([4]道具信息!F1132="","",[4]道具信息!F1132)</f>
        <v/>
      </c>
      <c r="G1132" s="19" t="str">
        <f>IF([4]道具信息!G1132="","",[4]道具信息!G1132)</f>
        <v/>
      </c>
      <c r="H1132" s="19" t="str">
        <f>IF([4]道具信息!H1132="","",[4]道具信息!H1132)</f>
        <v/>
      </c>
      <c r="I1132" s="19" t="str">
        <f>IF([4]道具信息!I1132="","",[4]道具信息!I1132)</f>
        <v/>
      </c>
      <c r="J1132" s="19" t="str">
        <f>IF([4]道具信息!J1132="","",[4]道具信息!J1132)</f>
        <v/>
      </c>
      <c r="K1132" s="19" t="str">
        <f>IF([4]道具信息!K1132="","",[4]道具信息!K1132)</f>
        <v/>
      </c>
      <c r="L1132" s="19" t="str">
        <f>IF([4]道具信息!L1132="","",[4]道具信息!L1132)</f>
        <v/>
      </c>
      <c r="M1132" s="19" t="str">
        <f>IF([4]道具信息!M1132="","",[4]道具信息!M1132)</f>
        <v/>
      </c>
      <c r="N1132" s="19" t="str">
        <f>IF([4]道具信息!N1132="","",[4]道具信息!N1132)</f>
        <v/>
      </c>
      <c r="O1132" s="19" t="str">
        <f>IF([4]道具信息!O1132="","",[4]道具信息!O1132)</f>
        <v/>
      </c>
      <c r="P1132" s="19" t="str">
        <f>IF([4]道具信息!P1132="","",[4]道具信息!P1132)</f>
        <v/>
      </c>
      <c r="Q1132" s="19" t="str">
        <f>IF([4]道具信息!Q1132="","",[4]道具信息!Q1132)</f>
        <v/>
      </c>
      <c r="R1132" s="19" t="str">
        <f>IF([4]道具信息!R1132="","",[4]道具信息!R1132)</f>
        <v/>
      </c>
      <c r="S1132" s="19" t="str">
        <f>IF([4]道具信息!S1132="","",[4]道具信息!S1132)</f>
        <v/>
      </c>
      <c r="T1132" s="19" t="str">
        <f>IF([4]道具信息!T1132="","",[4]道具信息!T1132)</f>
        <v/>
      </c>
      <c r="U1132" s="19" t="str">
        <f>IF([4]道具信息!U1132="","",[4]道具信息!U1132)</f>
        <v/>
      </c>
      <c r="V1132" s="19" t="str">
        <f>IF([4]道具信息!V1132="","",[4]道具信息!V1132)</f>
        <v/>
      </c>
      <c r="W1132" s="19" t="str">
        <f>IF([4]道具信息!W1132="","",[4]道具信息!W1132)</f>
        <v/>
      </c>
      <c r="X1132" s="19" t="str">
        <f>IF([4]道具信息!X1132="","",[4]道具信息!X1132)</f>
        <v/>
      </c>
      <c r="Y1132" s="19" t="str">
        <f>IF([4]道具信息!Y1132="","",[4]道具信息!Y1132)</f>
        <v/>
      </c>
      <c r="Z1132" s="19" t="str">
        <f>IF([4]道具信息!Z1132="","",[4]道具信息!Z1132)</f>
        <v/>
      </c>
    </row>
    <row r="1133" spans="1:26" x14ac:dyDescent="0.15">
      <c r="A1133" s="19" t="str">
        <f>IF([4]道具信息!A1133="","",[4]道具信息!A1133)</f>
        <v/>
      </c>
      <c r="B1133" s="19" t="str">
        <f>IF([4]道具信息!B1133="","",[4]道具信息!B1133)</f>
        <v/>
      </c>
      <c r="C1133" s="19" t="str">
        <f>IF([4]道具信息!C1133="","",[4]道具信息!C1133)</f>
        <v/>
      </c>
      <c r="D1133" s="19" t="str">
        <f>IF([4]道具信息!D1133="","",[4]道具信息!D1133)</f>
        <v/>
      </c>
      <c r="E1133" s="19" t="str">
        <f>IF([4]道具信息!E1133="","",[4]道具信息!E1133)</f>
        <v/>
      </c>
      <c r="F1133" s="19" t="str">
        <f>IF([4]道具信息!F1133="","",[4]道具信息!F1133)</f>
        <v/>
      </c>
      <c r="G1133" s="19" t="str">
        <f>IF([4]道具信息!G1133="","",[4]道具信息!G1133)</f>
        <v/>
      </c>
      <c r="H1133" s="19" t="str">
        <f>IF([4]道具信息!H1133="","",[4]道具信息!H1133)</f>
        <v/>
      </c>
      <c r="I1133" s="19" t="str">
        <f>IF([4]道具信息!I1133="","",[4]道具信息!I1133)</f>
        <v/>
      </c>
      <c r="J1133" s="19" t="str">
        <f>IF([4]道具信息!J1133="","",[4]道具信息!J1133)</f>
        <v/>
      </c>
      <c r="K1133" s="19" t="str">
        <f>IF([4]道具信息!K1133="","",[4]道具信息!K1133)</f>
        <v/>
      </c>
      <c r="L1133" s="19" t="str">
        <f>IF([4]道具信息!L1133="","",[4]道具信息!L1133)</f>
        <v/>
      </c>
      <c r="M1133" s="19" t="str">
        <f>IF([4]道具信息!M1133="","",[4]道具信息!M1133)</f>
        <v/>
      </c>
      <c r="N1133" s="19" t="str">
        <f>IF([4]道具信息!N1133="","",[4]道具信息!N1133)</f>
        <v/>
      </c>
      <c r="O1133" s="19" t="str">
        <f>IF([4]道具信息!O1133="","",[4]道具信息!O1133)</f>
        <v/>
      </c>
      <c r="P1133" s="19" t="str">
        <f>IF([4]道具信息!P1133="","",[4]道具信息!P1133)</f>
        <v/>
      </c>
      <c r="Q1133" s="19" t="str">
        <f>IF([4]道具信息!Q1133="","",[4]道具信息!Q1133)</f>
        <v/>
      </c>
      <c r="R1133" s="19" t="str">
        <f>IF([4]道具信息!R1133="","",[4]道具信息!R1133)</f>
        <v/>
      </c>
      <c r="S1133" s="19" t="str">
        <f>IF([4]道具信息!S1133="","",[4]道具信息!S1133)</f>
        <v/>
      </c>
      <c r="T1133" s="19" t="str">
        <f>IF([4]道具信息!T1133="","",[4]道具信息!T1133)</f>
        <v/>
      </c>
      <c r="U1133" s="19" t="str">
        <f>IF([4]道具信息!U1133="","",[4]道具信息!U1133)</f>
        <v/>
      </c>
      <c r="V1133" s="19" t="str">
        <f>IF([4]道具信息!V1133="","",[4]道具信息!V1133)</f>
        <v/>
      </c>
      <c r="W1133" s="19" t="str">
        <f>IF([4]道具信息!W1133="","",[4]道具信息!W1133)</f>
        <v/>
      </c>
      <c r="X1133" s="19" t="str">
        <f>IF([4]道具信息!X1133="","",[4]道具信息!X1133)</f>
        <v/>
      </c>
      <c r="Y1133" s="19" t="str">
        <f>IF([4]道具信息!Y1133="","",[4]道具信息!Y1133)</f>
        <v/>
      </c>
      <c r="Z1133" s="19" t="str">
        <f>IF([4]道具信息!Z1133="","",[4]道具信息!Z1133)</f>
        <v/>
      </c>
    </row>
    <row r="1134" spans="1:26" x14ac:dyDescent="0.15">
      <c r="A1134" s="19" t="str">
        <f>IF([4]道具信息!A1134="","",[4]道具信息!A1134)</f>
        <v/>
      </c>
      <c r="B1134" s="19" t="str">
        <f>IF([4]道具信息!B1134="","",[4]道具信息!B1134)</f>
        <v/>
      </c>
      <c r="C1134" s="19" t="str">
        <f>IF([4]道具信息!C1134="","",[4]道具信息!C1134)</f>
        <v/>
      </c>
      <c r="D1134" s="19" t="str">
        <f>IF([4]道具信息!D1134="","",[4]道具信息!D1134)</f>
        <v/>
      </c>
      <c r="E1134" s="19" t="str">
        <f>IF([4]道具信息!E1134="","",[4]道具信息!E1134)</f>
        <v/>
      </c>
      <c r="F1134" s="19" t="str">
        <f>IF([4]道具信息!F1134="","",[4]道具信息!F1134)</f>
        <v/>
      </c>
      <c r="G1134" s="19" t="str">
        <f>IF([4]道具信息!G1134="","",[4]道具信息!G1134)</f>
        <v/>
      </c>
      <c r="H1134" s="19" t="str">
        <f>IF([4]道具信息!H1134="","",[4]道具信息!H1134)</f>
        <v/>
      </c>
      <c r="I1134" s="19" t="str">
        <f>IF([4]道具信息!I1134="","",[4]道具信息!I1134)</f>
        <v/>
      </c>
      <c r="J1134" s="19" t="str">
        <f>IF([4]道具信息!J1134="","",[4]道具信息!J1134)</f>
        <v/>
      </c>
      <c r="K1134" s="19" t="str">
        <f>IF([4]道具信息!K1134="","",[4]道具信息!K1134)</f>
        <v/>
      </c>
      <c r="L1134" s="19" t="str">
        <f>IF([4]道具信息!L1134="","",[4]道具信息!L1134)</f>
        <v/>
      </c>
      <c r="M1134" s="19" t="str">
        <f>IF([4]道具信息!M1134="","",[4]道具信息!M1134)</f>
        <v/>
      </c>
      <c r="N1134" s="19" t="str">
        <f>IF([4]道具信息!N1134="","",[4]道具信息!N1134)</f>
        <v/>
      </c>
      <c r="O1134" s="19" t="str">
        <f>IF([4]道具信息!O1134="","",[4]道具信息!O1134)</f>
        <v/>
      </c>
      <c r="P1134" s="19" t="str">
        <f>IF([4]道具信息!P1134="","",[4]道具信息!P1134)</f>
        <v/>
      </c>
      <c r="Q1134" s="19" t="str">
        <f>IF([4]道具信息!Q1134="","",[4]道具信息!Q1134)</f>
        <v/>
      </c>
      <c r="R1134" s="19" t="str">
        <f>IF([4]道具信息!R1134="","",[4]道具信息!R1134)</f>
        <v/>
      </c>
      <c r="S1134" s="19" t="str">
        <f>IF([4]道具信息!S1134="","",[4]道具信息!S1134)</f>
        <v/>
      </c>
      <c r="T1134" s="19" t="str">
        <f>IF([4]道具信息!T1134="","",[4]道具信息!T1134)</f>
        <v/>
      </c>
      <c r="U1134" s="19" t="str">
        <f>IF([4]道具信息!U1134="","",[4]道具信息!U1134)</f>
        <v/>
      </c>
      <c r="V1134" s="19" t="str">
        <f>IF([4]道具信息!V1134="","",[4]道具信息!V1134)</f>
        <v/>
      </c>
      <c r="W1134" s="19" t="str">
        <f>IF([4]道具信息!W1134="","",[4]道具信息!W1134)</f>
        <v/>
      </c>
      <c r="X1134" s="19" t="str">
        <f>IF([4]道具信息!X1134="","",[4]道具信息!X1134)</f>
        <v/>
      </c>
      <c r="Y1134" s="19" t="str">
        <f>IF([4]道具信息!Y1134="","",[4]道具信息!Y1134)</f>
        <v/>
      </c>
      <c r="Z1134" s="19" t="str">
        <f>IF([4]道具信息!Z1134="","",[4]道具信息!Z1134)</f>
        <v/>
      </c>
    </row>
    <row r="1135" spans="1:26" x14ac:dyDescent="0.15">
      <c r="A1135" s="19" t="str">
        <f>IF([4]道具信息!A1135="","",[4]道具信息!A1135)</f>
        <v/>
      </c>
      <c r="B1135" s="19" t="str">
        <f>IF([4]道具信息!B1135="","",[4]道具信息!B1135)</f>
        <v/>
      </c>
      <c r="C1135" s="19" t="str">
        <f>IF([4]道具信息!C1135="","",[4]道具信息!C1135)</f>
        <v/>
      </c>
      <c r="D1135" s="19" t="str">
        <f>IF([4]道具信息!D1135="","",[4]道具信息!D1135)</f>
        <v/>
      </c>
      <c r="E1135" s="19" t="str">
        <f>IF([4]道具信息!E1135="","",[4]道具信息!E1135)</f>
        <v/>
      </c>
      <c r="F1135" s="19" t="str">
        <f>IF([4]道具信息!F1135="","",[4]道具信息!F1135)</f>
        <v/>
      </c>
      <c r="G1135" s="19" t="str">
        <f>IF([4]道具信息!G1135="","",[4]道具信息!G1135)</f>
        <v/>
      </c>
      <c r="H1135" s="19" t="str">
        <f>IF([4]道具信息!H1135="","",[4]道具信息!H1135)</f>
        <v/>
      </c>
      <c r="I1135" s="19" t="str">
        <f>IF([4]道具信息!I1135="","",[4]道具信息!I1135)</f>
        <v/>
      </c>
      <c r="J1135" s="19" t="str">
        <f>IF([4]道具信息!J1135="","",[4]道具信息!J1135)</f>
        <v/>
      </c>
      <c r="K1135" s="19" t="str">
        <f>IF([4]道具信息!K1135="","",[4]道具信息!K1135)</f>
        <v/>
      </c>
      <c r="L1135" s="19" t="str">
        <f>IF([4]道具信息!L1135="","",[4]道具信息!L1135)</f>
        <v/>
      </c>
      <c r="M1135" s="19" t="str">
        <f>IF([4]道具信息!M1135="","",[4]道具信息!M1135)</f>
        <v/>
      </c>
      <c r="N1135" s="19" t="str">
        <f>IF([4]道具信息!N1135="","",[4]道具信息!N1135)</f>
        <v/>
      </c>
      <c r="O1135" s="19" t="str">
        <f>IF([4]道具信息!O1135="","",[4]道具信息!O1135)</f>
        <v/>
      </c>
      <c r="P1135" s="19" t="str">
        <f>IF([4]道具信息!P1135="","",[4]道具信息!P1135)</f>
        <v/>
      </c>
      <c r="Q1135" s="19" t="str">
        <f>IF([4]道具信息!Q1135="","",[4]道具信息!Q1135)</f>
        <v/>
      </c>
      <c r="R1135" s="19" t="str">
        <f>IF([4]道具信息!R1135="","",[4]道具信息!R1135)</f>
        <v/>
      </c>
      <c r="S1135" s="19" t="str">
        <f>IF([4]道具信息!S1135="","",[4]道具信息!S1135)</f>
        <v/>
      </c>
      <c r="T1135" s="19" t="str">
        <f>IF([4]道具信息!T1135="","",[4]道具信息!T1135)</f>
        <v/>
      </c>
      <c r="U1135" s="19" t="str">
        <f>IF([4]道具信息!U1135="","",[4]道具信息!U1135)</f>
        <v/>
      </c>
      <c r="V1135" s="19" t="str">
        <f>IF([4]道具信息!V1135="","",[4]道具信息!V1135)</f>
        <v/>
      </c>
      <c r="W1135" s="19" t="str">
        <f>IF([4]道具信息!W1135="","",[4]道具信息!W1135)</f>
        <v/>
      </c>
      <c r="X1135" s="19" t="str">
        <f>IF([4]道具信息!X1135="","",[4]道具信息!X1135)</f>
        <v/>
      </c>
      <c r="Y1135" s="19" t="str">
        <f>IF([4]道具信息!Y1135="","",[4]道具信息!Y1135)</f>
        <v/>
      </c>
      <c r="Z1135" s="19" t="str">
        <f>IF([4]道具信息!Z1135="","",[4]道具信息!Z1135)</f>
        <v/>
      </c>
    </row>
    <row r="1136" spans="1:26" x14ac:dyDescent="0.15">
      <c r="A1136" s="19" t="str">
        <f>IF([4]道具信息!A1136="","",[4]道具信息!A1136)</f>
        <v/>
      </c>
      <c r="B1136" s="19" t="str">
        <f>IF([4]道具信息!B1136="","",[4]道具信息!B1136)</f>
        <v/>
      </c>
      <c r="C1136" s="19" t="str">
        <f>IF([4]道具信息!C1136="","",[4]道具信息!C1136)</f>
        <v/>
      </c>
      <c r="D1136" s="19" t="str">
        <f>IF([4]道具信息!D1136="","",[4]道具信息!D1136)</f>
        <v/>
      </c>
      <c r="E1136" s="19" t="str">
        <f>IF([4]道具信息!E1136="","",[4]道具信息!E1136)</f>
        <v/>
      </c>
      <c r="F1136" s="19" t="str">
        <f>IF([4]道具信息!F1136="","",[4]道具信息!F1136)</f>
        <v/>
      </c>
      <c r="G1136" s="19" t="str">
        <f>IF([4]道具信息!G1136="","",[4]道具信息!G1136)</f>
        <v/>
      </c>
      <c r="H1136" s="19" t="str">
        <f>IF([4]道具信息!H1136="","",[4]道具信息!H1136)</f>
        <v/>
      </c>
      <c r="I1136" s="19" t="str">
        <f>IF([4]道具信息!I1136="","",[4]道具信息!I1136)</f>
        <v/>
      </c>
      <c r="J1136" s="19" t="str">
        <f>IF([4]道具信息!J1136="","",[4]道具信息!J1136)</f>
        <v/>
      </c>
      <c r="K1136" s="19" t="str">
        <f>IF([4]道具信息!K1136="","",[4]道具信息!K1136)</f>
        <v/>
      </c>
      <c r="L1136" s="19" t="str">
        <f>IF([4]道具信息!L1136="","",[4]道具信息!L1136)</f>
        <v/>
      </c>
      <c r="M1136" s="19" t="str">
        <f>IF([4]道具信息!M1136="","",[4]道具信息!M1136)</f>
        <v/>
      </c>
      <c r="N1136" s="19" t="str">
        <f>IF([4]道具信息!N1136="","",[4]道具信息!N1136)</f>
        <v/>
      </c>
      <c r="O1136" s="19" t="str">
        <f>IF([4]道具信息!O1136="","",[4]道具信息!O1136)</f>
        <v/>
      </c>
      <c r="P1136" s="19" t="str">
        <f>IF([4]道具信息!P1136="","",[4]道具信息!P1136)</f>
        <v/>
      </c>
      <c r="Q1136" s="19" t="str">
        <f>IF([4]道具信息!Q1136="","",[4]道具信息!Q1136)</f>
        <v/>
      </c>
      <c r="R1136" s="19" t="str">
        <f>IF([4]道具信息!R1136="","",[4]道具信息!R1136)</f>
        <v/>
      </c>
      <c r="S1136" s="19" t="str">
        <f>IF([4]道具信息!S1136="","",[4]道具信息!S1136)</f>
        <v/>
      </c>
      <c r="T1136" s="19" t="str">
        <f>IF([4]道具信息!T1136="","",[4]道具信息!T1136)</f>
        <v/>
      </c>
      <c r="U1136" s="19" t="str">
        <f>IF([4]道具信息!U1136="","",[4]道具信息!U1136)</f>
        <v/>
      </c>
      <c r="V1136" s="19" t="str">
        <f>IF([4]道具信息!V1136="","",[4]道具信息!V1136)</f>
        <v/>
      </c>
      <c r="W1136" s="19" t="str">
        <f>IF([4]道具信息!W1136="","",[4]道具信息!W1136)</f>
        <v/>
      </c>
      <c r="X1136" s="19" t="str">
        <f>IF([4]道具信息!X1136="","",[4]道具信息!X1136)</f>
        <v/>
      </c>
      <c r="Y1136" s="19" t="str">
        <f>IF([4]道具信息!Y1136="","",[4]道具信息!Y1136)</f>
        <v/>
      </c>
      <c r="Z1136" s="19" t="str">
        <f>IF([4]道具信息!Z1136="","",[4]道具信息!Z1136)</f>
        <v/>
      </c>
    </row>
    <row r="1137" spans="1:26" x14ac:dyDescent="0.15">
      <c r="A1137" s="19" t="str">
        <f>IF([4]道具信息!A1137="","",[4]道具信息!A1137)</f>
        <v/>
      </c>
      <c r="B1137" s="19" t="str">
        <f>IF([4]道具信息!B1137="","",[4]道具信息!B1137)</f>
        <v/>
      </c>
      <c r="C1137" s="19" t="str">
        <f>IF([4]道具信息!C1137="","",[4]道具信息!C1137)</f>
        <v/>
      </c>
      <c r="D1137" s="19" t="str">
        <f>IF([4]道具信息!D1137="","",[4]道具信息!D1137)</f>
        <v/>
      </c>
      <c r="E1137" s="19" t="str">
        <f>IF([4]道具信息!E1137="","",[4]道具信息!E1137)</f>
        <v/>
      </c>
      <c r="F1137" s="19" t="str">
        <f>IF([4]道具信息!F1137="","",[4]道具信息!F1137)</f>
        <v/>
      </c>
      <c r="G1137" s="19" t="str">
        <f>IF([4]道具信息!G1137="","",[4]道具信息!G1137)</f>
        <v/>
      </c>
      <c r="H1137" s="19" t="str">
        <f>IF([4]道具信息!H1137="","",[4]道具信息!H1137)</f>
        <v/>
      </c>
      <c r="I1137" s="19" t="str">
        <f>IF([4]道具信息!I1137="","",[4]道具信息!I1137)</f>
        <v/>
      </c>
      <c r="J1137" s="19" t="str">
        <f>IF([4]道具信息!J1137="","",[4]道具信息!J1137)</f>
        <v/>
      </c>
      <c r="K1137" s="19" t="str">
        <f>IF([4]道具信息!K1137="","",[4]道具信息!K1137)</f>
        <v/>
      </c>
      <c r="L1137" s="19" t="str">
        <f>IF([4]道具信息!L1137="","",[4]道具信息!L1137)</f>
        <v/>
      </c>
      <c r="M1137" s="19" t="str">
        <f>IF([4]道具信息!M1137="","",[4]道具信息!M1137)</f>
        <v/>
      </c>
      <c r="N1137" s="19" t="str">
        <f>IF([4]道具信息!N1137="","",[4]道具信息!N1137)</f>
        <v/>
      </c>
      <c r="O1137" s="19" t="str">
        <f>IF([4]道具信息!O1137="","",[4]道具信息!O1137)</f>
        <v/>
      </c>
      <c r="P1137" s="19" t="str">
        <f>IF([4]道具信息!P1137="","",[4]道具信息!P1137)</f>
        <v/>
      </c>
      <c r="Q1137" s="19" t="str">
        <f>IF([4]道具信息!Q1137="","",[4]道具信息!Q1137)</f>
        <v/>
      </c>
      <c r="R1137" s="19" t="str">
        <f>IF([4]道具信息!R1137="","",[4]道具信息!R1137)</f>
        <v/>
      </c>
      <c r="S1137" s="19" t="str">
        <f>IF([4]道具信息!S1137="","",[4]道具信息!S1137)</f>
        <v/>
      </c>
      <c r="T1137" s="19" t="str">
        <f>IF([4]道具信息!T1137="","",[4]道具信息!T1137)</f>
        <v/>
      </c>
      <c r="U1137" s="19" t="str">
        <f>IF([4]道具信息!U1137="","",[4]道具信息!U1137)</f>
        <v/>
      </c>
      <c r="V1137" s="19" t="str">
        <f>IF([4]道具信息!V1137="","",[4]道具信息!V1137)</f>
        <v/>
      </c>
      <c r="W1137" s="19" t="str">
        <f>IF([4]道具信息!W1137="","",[4]道具信息!W1137)</f>
        <v/>
      </c>
      <c r="X1137" s="19" t="str">
        <f>IF([4]道具信息!X1137="","",[4]道具信息!X1137)</f>
        <v/>
      </c>
      <c r="Y1137" s="19" t="str">
        <f>IF([4]道具信息!Y1137="","",[4]道具信息!Y1137)</f>
        <v/>
      </c>
      <c r="Z1137" s="19" t="str">
        <f>IF([4]道具信息!Z1137="","",[4]道具信息!Z1137)</f>
        <v/>
      </c>
    </row>
    <row r="1138" spans="1:26" x14ac:dyDescent="0.15">
      <c r="A1138" s="19" t="str">
        <f>IF([4]道具信息!A1138="","",[4]道具信息!A1138)</f>
        <v/>
      </c>
      <c r="B1138" s="19" t="str">
        <f>IF([4]道具信息!B1138="","",[4]道具信息!B1138)</f>
        <v/>
      </c>
      <c r="C1138" s="19" t="str">
        <f>IF([4]道具信息!C1138="","",[4]道具信息!C1138)</f>
        <v/>
      </c>
      <c r="D1138" s="19" t="str">
        <f>IF([4]道具信息!D1138="","",[4]道具信息!D1138)</f>
        <v/>
      </c>
      <c r="E1138" s="19" t="str">
        <f>IF([4]道具信息!E1138="","",[4]道具信息!E1138)</f>
        <v/>
      </c>
      <c r="F1138" s="19" t="str">
        <f>IF([4]道具信息!F1138="","",[4]道具信息!F1138)</f>
        <v/>
      </c>
      <c r="G1138" s="19" t="str">
        <f>IF([4]道具信息!G1138="","",[4]道具信息!G1138)</f>
        <v/>
      </c>
      <c r="H1138" s="19" t="str">
        <f>IF([4]道具信息!H1138="","",[4]道具信息!H1138)</f>
        <v/>
      </c>
      <c r="I1138" s="19" t="str">
        <f>IF([4]道具信息!I1138="","",[4]道具信息!I1138)</f>
        <v/>
      </c>
      <c r="J1138" s="19" t="str">
        <f>IF([4]道具信息!J1138="","",[4]道具信息!J1138)</f>
        <v/>
      </c>
      <c r="K1138" s="19" t="str">
        <f>IF([4]道具信息!K1138="","",[4]道具信息!K1138)</f>
        <v/>
      </c>
      <c r="L1138" s="19" t="str">
        <f>IF([4]道具信息!L1138="","",[4]道具信息!L1138)</f>
        <v/>
      </c>
      <c r="M1138" s="19" t="str">
        <f>IF([4]道具信息!M1138="","",[4]道具信息!M1138)</f>
        <v/>
      </c>
      <c r="N1138" s="19" t="str">
        <f>IF([4]道具信息!N1138="","",[4]道具信息!N1138)</f>
        <v/>
      </c>
      <c r="O1138" s="19" t="str">
        <f>IF([4]道具信息!O1138="","",[4]道具信息!O1138)</f>
        <v/>
      </c>
      <c r="P1138" s="19" t="str">
        <f>IF([4]道具信息!P1138="","",[4]道具信息!P1138)</f>
        <v/>
      </c>
      <c r="Q1138" s="19" t="str">
        <f>IF([4]道具信息!Q1138="","",[4]道具信息!Q1138)</f>
        <v/>
      </c>
      <c r="R1138" s="19" t="str">
        <f>IF([4]道具信息!R1138="","",[4]道具信息!R1138)</f>
        <v/>
      </c>
      <c r="S1138" s="19" t="str">
        <f>IF([4]道具信息!S1138="","",[4]道具信息!S1138)</f>
        <v/>
      </c>
      <c r="T1138" s="19" t="str">
        <f>IF([4]道具信息!T1138="","",[4]道具信息!T1138)</f>
        <v/>
      </c>
      <c r="U1138" s="19" t="str">
        <f>IF([4]道具信息!U1138="","",[4]道具信息!U1138)</f>
        <v/>
      </c>
      <c r="V1138" s="19" t="str">
        <f>IF([4]道具信息!V1138="","",[4]道具信息!V1138)</f>
        <v/>
      </c>
      <c r="W1138" s="19" t="str">
        <f>IF([4]道具信息!W1138="","",[4]道具信息!W1138)</f>
        <v/>
      </c>
      <c r="X1138" s="19" t="str">
        <f>IF([4]道具信息!X1138="","",[4]道具信息!X1138)</f>
        <v/>
      </c>
      <c r="Y1138" s="19" t="str">
        <f>IF([4]道具信息!Y1138="","",[4]道具信息!Y1138)</f>
        <v/>
      </c>
      <c r="Z1138" s="19" t="str">
        <f>IF([4]道具信息!Z1138="","",[4]道具信息!Z1138)</f>
        <v/>
      </c>
    </row>
    <row r="1139" spans="1:26" x14ac:dyDescent="0.15">
      <c r="A1139" s="19" t="str">
        <f>IF([4]道具信息!A1139="","",[4]道具信息!A1139)</f>
        <v/>
      </c>
      <c r="B1139" s="19" t="str">
        <f>IF([4]道具信息!B1139="","",[4]道具信息!B1139)</f>
        <v/>
      </c>
      <c r="C1139" s="19" t="str">
        <f>IF([4]道具信息!C1139="","",[4]道具信息!C1139)</f>
        <v/>
      </c>
      <c r="D1139" s="19" t="str">
        <f>IF([4]道具信息!D1139="","",[4]道具信息!D1139)</f>
        <v/>
      </c>
      <c r="E1139" s="19" t="str">
        <f>IF([4]道具信息!E1139="","",[4]道具信息!E1139)</f>
        <v/>
      </c>
      <c r="F1139" s="19" t="str">
        <f>IF([4]道具信息!F1139="","",[4]道具信息!F1139)</f>
        <v/>
      </c>
      <c r="G1139" s="19" t="str">
        <f>IF([4]道具信息!G1139="","",[4]道具信息!G1139)</f>
        <v/>
      </c>
      <c r="H1139" s="19" t="str">
        <f>IF([4]道具信息!H1139="","",[4]道具信息!H1139)</f>
        <v/>
      </c>
      <c r="I1139" s="19" t="str">
        <f>IF([4]道具信息!I1139="","",[4]道具信息!I1139)</f>
        <v/>
      </c>
      <c r="J1139" s="19" t="str">
        <f>IF([4]道具信息!J1139="","",[4]道具信息!J1139)</f>
        <v/>
      </c>
      <c r="K1139" s="19" t="str">
        <f>IF([4]道具信息!K1139="","",[4]道具信息!K1139)</f>
        <v/>
      </c>
      <c r="L1139" s="19" t="str">
        <f>IF([4]道具信息!L1139="","",[4]道具信息!L1139)</f>
        <v/>
      </c>
      <c r="M1139" s="19" t="str">
        <f>IF([4]道具信息!M1139="","",[4]道具信息!M1139)</f>
        <v/>
      </c>
      <c r="N1139" s="19" t="str">
        <f>IF([4]道具信息!N1139="","",[4]道具信息!N1139)</f>
        <v/>
      </c>
      <c r="O1139" s="19" t="str">
        <f>IF([4]道具信息!O1139="","",[4]道具信息!O1139)</f>
        <v/>
      </c>
      <c r="P1139" s="19" t="str">
        <f>IF([4]道具信息!P1139="","",[4]道具信息!P1139)</f>
        <v/>
      </c>
      <c r="Q1139" s="19" t="str">
        <f>IF([4]道具信息!Q1139="","",[4]道具信息!Q1139)</f>
        <v/>
      </c>
      <c r="R1139" s="19" t="str">
        <f>IF([4]道具信息!R1139="","",[4]道具信息!R1139)</f>
        <v/>
      </c>
      <c r="S1139" s="19" t="str">
        <f>IF([4]道具信息!S1139="","",[4]道具信息!S1139)</f>
        <v/>
      </c>
      <c r="T1139" s="19" t="str">
        <f>IF([4]道具信息!T1139="","",[4]道具信息!T1139)</f>
        <v/>
      </c>
      <c r="U1139" s="19" t="str">
        <f>IF([4]道具信息!U1139="","",[4]道具信息!U1139)</f>
        <v/>
      </c>
      <c r="V1139" s="19" t="str">
        <f>IF([4]道具信息!V1139="","",[4]道具信息!V1139)</f>
        <v/>
      </c>
      <c r="W1139" s="19" t="str">
        <f>IF([4]道具信息!W1139="","",[4]道具信息!W1139)</f>
        <v/>
      </c>
      <c r="X1139" s="19" t="str">
        <f>IF([4]道具信息!X1139="","",[4]道具信息!X1139)</f>
        <v/>
      </c>
      <c r="Y1139" s="19" t="str">
        <f>IF([4]道具信息!Y1139="","",[4]道具信息!Y1139)</f>
        <v/>
      </c>
      <c r="Z1139" s="19" t="str">
        <f>IF([4]道具信息!Z1139="","",[4]道具信息!Z1139)</f>
        <v/>
      </c>
    </row>
    <row r="1140" spans="1:26" x14ac:dyDescent="0.15">
      <c r="A1140" s="19" t="str">
        <f>IF([4]道具信息!A1140="","",[4]道具信息!A1140)</f>
        <v/>
      </c>
      <c r="B1140" s="19" t="str">
        <f>IF([4]道具信息!B1140="","",[4]道具信息!B1140)</f>
        <v/>
      </c>
      <c r="C1140" s="19" t="str">
        <f>IF([4]道具信息!C1140="","",[4]道具信息!C1140)</f>
        <v/>
      </c>
      <c r="D1140" s="19" t="str">
        <f>IF([4]道具信息!D1140="","",[4]道具信息!D1140)</f>
        <v/>
      </c>
      <c r="E1140" s="19" t="str">
        <f>IF([4]道具信息!E1140="","",[4]道具信息!E1140)</f>
        <v/>
      </c>
      <c r="F1140" s="19" t="str">
        <f>IF([4]道具信息!F1140="","",[4]道具信息!F1140)</f>
        <v/>
      </c>
      <c r="G1140" s="19" t="str">
        <f>IF([4]道具信息!G1140="","",[4]道具信息!G1140)</f>
        <v/>
      </c>
      <c r="H1140" s="19" t="str">
        <f>IF([4]道具信息!H1140="","",[4]道具信息!H1140)</f>
        <v/>
      </c>
      <c r="I1140" s="19" t="str">
        <f>IF([4]道具信息!I1140="","",[4]道具信息!I1140)</f>
        <v/>
      </c>
      <c r="J1140" s="19" t="str">
        <f>IF([4]道具信息!J1140="","",[4]道具信息!J1140)</f>
        <v/>
      </c>
      <c r="K1140" s="19" t="str">
        <f>IF([4]道具信息!K1140="","",[4]道具信息!K1140)</f>
        <v/>
      </c>
      <c r="L1140" s="19" t="str">
        <f>IF([4]道具信息!L1140="","",[4]道具信息!L1140)</f>
        <v/>
      </c>
      <c r="M1140" s="19" t="str">
        <f>IF([4]道具信息!M1140="","",[4]道具信息!M1140)</f>
        <v/>
      </c>
      <c r="N1140" s="19" t="str">
        <f>IF([4]道具信息!N1140="","",[4]道具信息!N1140)</f>
        <v/>
      </c>
      <c r="O1140" s="19" t="str">
        <f>IF([4]道具信息!O1140="","",[4]道具信息!O1140)</f>
        <v/>
      </c>
      <c r="P1140" s="19" t="str">
        <f>IF([4]道具信息!P1140="","",[4]道具信息!P1140)</f>
        <v/>
      </c>
      <c r="Q1140" s="19" t="str">
        <f>IF([4]道具信息!Q1140="","",[4]道具信息!Q1140)</f>
        <v/>
      </c>
      <c r="R1140" s="19" t="str">
        <f>IF([4]道具信息!R1140="","",[4]道具信息!R1140)</f>
        <v/>
      </c>
      <c r="S1140" s="19" t="str">
        <f>IF([4]道具信息!S1140="","",[4]道具信息!S1140)</f>
        <v/>
      </c>
      <c r="T1140" s="19" t="str">
        <f>IF([4]道具信息!T1140="","",[4]道具信息!T1140)</f>
        <v/>
      </c>
      <c r="U1140" s="19" t="str">
        <f>IF([4]道具信息!U1140="","",[4]道具信息!U1140)</f>
        <v/>
      </c>
      <c r="V1140" s="19" t="str">
        <f>IF([4]道具信息!V1140="","",[4]道具信息!V1140)</f>
        <v/>
      </c>
      <c r="W1140" s="19" t="str">
        <f>IF([4]道具信息!W1140="","",[4]道具信息!W1140)</f>
        <v/>
      </c>
      <c r="X1140" s="19" t="str">
        <f>IF([4]道具信息!X1140="","",[4]道具信息!X1140)</f>
        <v/>
      </c>
      <c r="Y1140" s="19" t="str">
        <f>IF([4]道具信息!Y1140="","",[4]道具信息!Y1140)</f>
        <v/>
      </c>
      <c r="Z1140" s="19" t="str">
        <f>IF([4]道具信息!Z1140="","",[4]道具信息!Z1140)</f>
        <v/>
      </c>
    </row>
    <row r="1141" spans="1:26" x14ac:dyDescent="0.15">
      <c r="A1141" s="19" t="str">
        <f>IF([4]道具信息!A1141="","",[4]道具信息!A1141)</f>
        <v/>
      </c>
      <c r="B1141" s="19" t="str">
        <f>IF([4]道具信息!B1141="","",[4]道具信息!B1141)</f>
        <v/>
      </c>
      <c r="C1141" s="19" t="str">
        <f>IF([4]道具信息!C1141="","",[4]道具信息!C1141)</f>
        <v/>
      </c>
      <c r="D1141" s="19" t="str">
        <f>IF([4]道具信息!D1141="","",[4]道具信息!D1141)</f>
        <v/>
      </c>
      <c r="E1141" s="19" t="str">
        <f>IF([4]道具信息!E1141="","",[4]道具信息!E1141)</f>
        <v/>
      </c>
      <c r="F1141" s="19" t="str">
        <f>IF([4]道具信息!F1141="","",[4]道具信息!F1141)</f>
        <v/>
      </c>
      <c r="G1141" s="19" t="str">
        <f>IF([4]道具信息!G1141="","",[4]道具信息!G1141)</f>
        <v/>
      </c>
      <c r="H1141" s="19" t="str">
        <f>IF([4]道具信息!H1141="","",[4]道具信息!H1141)</f>
        <v/>
      </c>
      <c r="I1141" s="19" t="str">
        <f>IF([4]道具信息!I1141="","",[4]道具信息!I1141)</f>
        <v/>
      </c>
      <c r="J1141" s="19" t="str">
        <f>IF([4]道具信息!J1141="","",[4]道具信息!J1141)</f>
        <v/>
      </c>
      <c r="K1141" s="19" t="str">
        <f>IF([4]道具信息!K1141="","",[4]道具信息!K1141)</f>
        <v/>
      </c>
      <c r="L1141" s="19" t="str">
        <f>IF([4]道具信息!L1141="","",[4]道具信息!L1141)</f>
        <v/>
      </c>
      <c r="M1141" s="19" t="str">
        <f>IF([4]道具信息!M1141="","",[4]道具信息!M1141)</f>
        <v/>
      </c>
      <c r="N1141" s="19" t="str">
        <f>IF([4]道具信息!N1141="","",[4]道具信息!N1141)</f>
        <v/>
      </c>
      <c r="O1141" s="19" t="str">
        <f>IF([4]道具信息!O1141="","",[4]道具信息!O1141)</f>
        <v/>
      </c>
      <c r="P1141" s="19" t="str">
        <f>IF([4]道具信息!P1141="","",[4]道具信息!P1141)</f>
        <v/>
      </c>
      <c r="Q1141" s="19" t="str">
        <f>IF([4]道具信息!Q1141="","",[4]道具信息!Q1141)</f>
        <v/>
      </c>
      <c r="R1141" s="19" t="str">
        <f>IF([4]道具信息!R1141="","",[4]道具信息!R1141)</f>
        <v/>
      </c>
      <c r="S1141" s="19" t="str">
        <f>IF([4]道具信息!S1141="","",[4]道具信息!S1141)</f>
        <v/>
      </c>
      <c r="T1141" s="19" t="str">
        <f>IF([4]道具信息!T1141="","",[4]道具信息!T1141)</f>
        <v/>
      </c>
      <c r="U1141" s="19" t="str">
        <f>IF([4]道具信息!U1141="","",[4]道具信息!U1141)</f>
        <v/>
      </c>
      <c r="V1141" s="19" t="str">
        <f>IF([4]道具信息!V1141="","",[4]道具信息!V1141)</f>
        <v/>
      </c>
      <c r="W1141" s="19" t="str">
        <f>IF([4]道具信息!W1141="","",[4]道具信息!W1141)</f>
        <v/>
      </c>
      <c r="X1141" s="19" t="str">
        <f>IF([4]道具信息!X1141="","",[4]道具信息!X1141)</f>
        <v/>
      </c>
      <c r="Y1141" s="19" t="str">
        <f>IF([4]道具信息!Y1141="","",[4]道具信息!Y1141)</f>
        <v/>
      </c>
      <c r="Z1141" s="19" t="str">
        <f>IF([4]道具信息!Z1141="","",[4]道具信息!Z1141)</f>
        <v/>
      </c>
    </row>
    <row r="1142" spans="1:26" x14ac:dyDescent="0.15">
      <c r="A1142" s="19" t="str">
        <f>IF([4]道具信息!A1142="","",[4]道具信息!A1142)</f>
        <v/>
      </c>
      <c r="B1142" s="19" t="str">
        <f>IF([4]道具信息!B1142="","",[4]道具信息!B1142)</f>
        <v/>
      </c>
      <c r="C1142" s="19" t="str">
        <f>IF([4]道具信息!C1142="","",[4]道具信息!C1142)</f>
        <v/>
      </c>
      <c r="D1142" s="19" t="str">
        <f>IF([4]道具信息!D1142="","",[4]道具信息!D1142)</f>
        <v/>
      </c>
      <c r="E1142" s="19" t="str">
        <f>IF([4]道具信息!E1142="","",[4]道具信息!E1142)</f>
        <v/>
      </c>
      <c r="F1142" s="19" t="str">
        <f>IF([4]道具信息!F1142="","",[4]道具信息!F1142)</f>
        <v/>
      </c>
      <c r="G1142" s="19" t="str">
        <f>IF([4]道具信息!G1142="","",[4]道具信息!G1142)</f>
        <v/>
      </c>
      <c r="H1142" s="19" t="str">
        <f>IF([4]道具信息!H1142="","",[4]道具信息!H1142)</f>
        <v/>
      </c>
      <c r="I1142" s="19" t="str">
        <f>IF([4]道具信息!I1142="","",[4]道具信息!I1142)</f>
        <v/>
      </c>
      <c r="J1142" s="19" t="str">
        <f>IF([4]道具信息!J1142="","",[4]道具信息!J1142)</f>
        <v/>
      </c>
      <c r="K1142" s="19" t="str">
        <f>IF([4]道具信息!K1142="","",[4]道具信息!K1142)</f>
        <v/>
      </c>
      <c r="L1142" s="19" t="str">
        <f>IF([4]道具信息!L1142="","",[4]道具信息!L1142)</f>
        <v/>
      </c>
      <c r="M1142" s="19" t="str">
        <f>IF([4]道具信息!M1142="","",[4]道具信息!M1142)</f>
        <v/>
      </c>
      <c r="N1142" s="19" t="str">
        <f>IF([4]道具信息!N1142="","",[4]道具信息!N1142)</f>
        <v/>
      </c>
      <c r="O1142" s="19" t="str">
        <f>IF([4]道具信息!O1142="","",[4]道具信息!O1142)</f>
        <v/>
      </c>
      <c r="P1142" s="19" t="str">
        <f>IF([4]道具信息!P1142="","",[4]道具信息!P1142)</f>
        <v/>
      </c>
      <c r="Q1142" s="19" t="str">
        <f>IF([4]道具信息!Q1142="","",[4]道具信息!Q1142)</f>
        <v/>
      </c>
      <c r="R1142" s="19" t="str">
        <f>IF([4]道具信息!R1142="","",[4]道具信息!R1142)</f>
        <v/>
      </c>
      <c r="S1142" s="19" t="str">
        <f>IF([4]道具信息!S1142="","",[4]道具信息!S1142)</f>
        <v/>
      </c>
      <c r="T1142" s="19" t="str">
        <f>IF([4]道具信息!T1142="","",[4]道具信息!T1142)</f>
        <v/>
      </c>
      <c r="U1142" s="19" t="str">
        <f>IF([4]道具信息!U1142="","",[4]道具信息!U1142)</f>
        <v/>
      </c>
      <c r="V1142" s="19" t="str">
        <f>IF([4]道具信息!V1142="","",[4]道具信息!V1142)</f>
        <v/>
      </c>
      <c r="W1142" s="19" t="str">
        <f>IF([4]道具信息!W1142="","",[4]道具信息!W1142)</f>
        <v/>
      </c>
      <c r="X1142" s="19" t="str">
        <f>IF([4]道具信息!X1142="","",[4]道具信息!X1142)</f>
        <v/>
      </c>
      <c r="Y1142" s="19" t="str">
        <f>IF([4]道具信息!Y1142="","",[4]道具信息!Y1142)</f>
        <v/>
      </c>
      <c r="Z1142" s="19" t="str">
        <f>IF([4]道具信息!Z1142="","",[4]道具信息!Z1142)</f>
        <v/>
      </c>
    </row>
    <row r="1143" spans="1:26" x14ac:dyDescent="0.15">
      <c r="A1143" s="19" t="str">
        <f>IF([4]道具信息!A1143="","",[4]道具信息!A1143)</f>
        <v/>
      </c>
      <c r="B1143" s="19" t="str">
        <f>IF([4]道具信息!B1143="","",[4]道具信息!B1143)</f>
        <v/>
      </c>
      <c r="C1143" s="19" t="str">
        <f>IF([4]道具信息!C1143="","",[4]道具信息!C1143)</f>
        <v/>
      </c>
      <c r="D1143" s="19" t="str">
        <f>IF([4]道具信息!D1143="","",[4]道具信息!D1143)</f>
        <v/>
      </c>
      <c r="E1143" s="19" t="str">
        <f>IF([4]道具信息!E1143="","",[4]道具信息!E1143)</f>
        <v/>
      </c>
      <c r="F1143" s="19" t="str">
        <f>IF([4]道具信息!F1143="","",[4]道具信息!F1143)</f>
        <v/>
      </c>
      <c r="G1143" s="19" t="str">
        <f>IF([4]道具信息!G1143="","",[4]道具信息!G1143)</f>
        <v/>
      </c>
      <c r="H1143" s="19" t="str">
        <f>IF([4]道具信息!H1143="","",[4]道具信息!H1143)</f>
        <v/>
      </c>
      <c r="I1143" s="19" t="str">
        <f>IF([4]道具信息!I1143="","",[4]道具信息!I1143)</f>
        <v/>
      </c>
      <c r="J1143" s="19" t="str">
        <f>IF([4]道具信息!J1143="","",[4]道具信息!J1143)</f>
        <v/>
      </c>
      <c r="K1143" s="19" t="str">
        <f>IF([4]道具信息!K1143="","",[4]道具信息!K1143)</f>
        <v/>
      </c>
      <c r="L1143" s="19" t="str">
        <f>IF([4]道具信息!L1143="","",[4]道具信息!L1143)</f>
        <v/>
      </c>
      <c r="M1143" s="19" t="str">
        <f>IF([4]道具信息!M1143="","",[4]道具信息!M1143)</f>
        <v/>
      </c>
      <c r="N1143" s="19" t="str">
        <f>IF([4]道具信息!N1143="","",[4]道具信息!N1143)</f>
        <v/>
      </c>
      <c r="O1143" s="19" t="str">
        <f>IF([4]道具信息!O1143="","",[4]道具信息!O1143)</f>
        <v/>
      </c>
      <c r="P1143" s="19" t="str">
        <f>IF([4]道具信息!P1143="","",[4]道具信息!P1143)</f>
        <v/>
      </c>
      <c r="Q1143" s="19" t="str">
        <f>IF([4]道具信息!Q1143="","",[4]道具信息!Q1143)</f>
        <v/>
      </c>
      <c r="R1143" s="19" t="str">
        <f>IF([4]道具信息!R1143="","",[4]道具信息!R1143)</f>
        <v/>
      </c>
      <c r="S1143" s="19" t="str">
        <f>IF([4]道具信息!S1143="","",[4]道具信息!S1143)</f>
        <v/>
      </c>
      <c r="T1143" s="19" t="str">
        <f>IF([4]道具信息!T1143="","",[4]道具信息!T1143)</f>
        <v/>
      </c>
      <c r="U1143" s="19" t="str">
        <f>IF([4]道具信息!U1143="","",[4]道具信息!U1143)</f>
        <v/>
      </c>
      <c r="V1143" s="19" t="str">
        <f>IF([4]道具信息!V1143="","",[4]道具信息!V1143)</f>
        <v/>
      </c>
      <c r="W1143" s="19" t="str">
        <f>IF([4]道具信息!W1143="","",[4]道具信息!W1143)</f>
        <v/>
      </c>
      <c r="X1143" s="19" t="str">
        <f>IF([4]道具信息!X1143="","",[4]道具信息!X1143)</f>
        <v/>
      </c>
      <c r="Y1143" s="19" t="str">
        <f>IF([4]道具信息!Y1143="","",[4]道具信息!Y1143)</f>
        <v/>
      </c>
      <c r="Z1143" s="19" t="str">
        <f>IF([4]道具信息!Z1143="","",[4]道具信息!Z1143)</f>
        <v/>
      </c>
    </row>
    <row r="1144" spans="1:26" x14ac:dyDescent="0.15">
      <c r="A1144" s="19" t="str">
        <f>IF([4]道具信息!A1144="","",[4]道具信息!A1144)</f>
        <v/>
      </c>
      <c r="B1144" s="19" t="str">
        <f>IF([4]道具信息!B1144="","",[4]道具信息!B1144)</f>
        <v/>
      </c>
      <c r="C1144" s="19" t="str">
        <f>IF([4]道具信息!C1144="","",[4]道具信息!C1144)</f>
        <v/>
      </c>
      <c r="D1144" s="19" t="str">
        <f>IF([4]道具信息!D1144="","",[4]道具信息!D1144)</f>
        <v/>
      </c>
      <c r="E1144" s="19" t="str">
        <f>IF([4]道具信息!E1144="","",[4]道具信息!E1144)</f>
        <v/>
      </c>
      <c r="F1144" s="19" t="str">
        <f>IF([4]道具信息!F1144="","",[4]道具信息!F1144)</f>
        <v/>
      </c>
      <c r="G1144" s="19" t="str">
        <f>IF([4]道具信息!G1144="","",[4]道具信息!G1144)</f>
        <v/>
      </c>
      <c r="H1144" s="19" t="str">
        <f>IF([4]道具信息!H1144="","",[4]道具信息!H1144)</f>
        <v/>
      </c>
      <c r="I1144" s="19" t="str">
        <f>IF([4]道具信息!I1144="","",[4]道具信息!I1144)</f>
        <v/>
      </c>
      <c r="J1144" s="19" t="str">
        <f>IF([4]道具信息!J1144="","",[4]道具信息!J1144)</f>
        <v/>
      </c>
      <c r="K1144" s="19" t="str">
        <f>IF([4]道具信息!K1144="","",[4]道具信息!K1144)</f>
        <v/>
      </c>
      <c r="L1144" s="19" t="str">
        <f>IF([4]道具信息!L1144="","",[4]道具信息!L1144)</f>
        <v/>
      </c>
      <c r="M1144" s="19" t="str">
        <f>IF([4]道具信息!M1144="","",[4]道具信息!M1144)</f>
        <v/>
      </c>
      <c r="N1144" s="19" t="str">
        <f>IF([4]道具信息!N1144="","",[4]道具信息!N1144)</f>
        <v/>
      </c>
      <c r="O1144" s="19" t="str">
        <f>IF([4]道具信息!O1144="","",[4]道具信息!O1144)</f>
        <v/>
      </c>
      <c r="P1144" s="19" t="str">
        <f>IF([4]道具信息!P1144="","",[4]道具信息!P1144)</f>
        <v/>
      </c>
      <c r="Q1144" s="19" t="str">
        <f>IF([4]道具信息!Q1144="","",[4]道具信息!Q1144)</f>
        <v/>
      </c>
      <c r="R1144" s="19" t="str">
        <f>IF([4]道具信息!R1144="","",[4]道具信息!R1144)</f>
        <v/>
      </c>
      <c r="S1144" s="19" t="str">
        <f>IF([4]道具信息!S1144="","",[4]道具信息!S1144)</f>
        <v/>
      </c>
      <c r="T1144" s="19" t="str">
        <f>IF([4]道具信息!T1144="","",[4]道具信息!T1144)</f>
        <v/>
      </c>
      <c r="U1144" s="19" t="str">
        <f>IF([4]道具信息!U1144="","",[4]道具信息!U1144)</f>
        <v/>
      </c>
      <c r="V1144" s="19" t="str">
        <f>IF([4]道具信息!V1144="","",[4]道具信息!V1144)</f>
        <v/>
      </c>
      <c r="W1144" s="19" t="str">
        <f>IF([4]道具信息!W1144="","",[4]道具信息!W1144)</f>
        <v/>
      </c>
      <c r="X1144" s="19" t="str">
        <f>IF([4]道具信息!X1144="","",[4]道具信息!X1144)</f>
        <v/>
      </c>
      <c r="Y1144" s="19" t="str">
        <f>IF([4]道具信息!Y1144="","",[4]道具信息!Y1144)</f>
        <v/>
      </c>
      <c r="Z1144" s="19" t="str">
        <f>IF([4]道具信息!Z1144="","",[4]道具信息!Z1144)</f>
        <v/>
      </c>
    </row>
    <row r="1145" spans="1:26" x14ac:dyDescent="0.15">
      <c r="A1145" s="19" t="str">
        <f>IF([4]道具信息!A1145="","",[4]道具信息!A1145)</f>
        <v/>
      </c>
      <c r="B1145" s="19" t="str">
        <f>IF([4]道具信息!B1145="","",[4]道具信息!B1145)</f>
        <v/>
      </c>
      <c r="C1145" s="19" t="str">
        <f>IF([4]道具信息!C1145="","",[4]道具信息!C1145)</f>
        <v/>
      </c>
      <c r="D1145" s="19" t="str">
        <f>IF([4]道具信息!D1145="","",[4]道具信息!D1145)</f>
        <v/>
      </c>
      <c r="E1145" s="19" t="str">
        <f>IF([4]道具信息!E1145="","",[4]道具信息!E1145)</f>
        <v/>
      </c>
      <c r="F1145" s="19" t="str">
        <f>IF([4]道具信息!F1145="","",[4]道具信息!F1145)</f>
        <v/>
      </c>
      <c r="G1145" s="19" t="str">
        <f>IF([4]道具信息!G1145="","",[4]道具信息!G1145)</f>
        <v/>
      </c>
      <c r="H1145" s="19" t="str">
        <f>IF([4]道具信息!H1145="","",[4]道具信息!H1145)</f>
        <v/>
      </c>
      <c r="I1145" s="19" t="str">
        <f>IF([4]道具信息!I1145="","",[4]道具信息!I1145)</f>
        <v/>
      </c>
      <c r="J1145" s="19" t="str">
        <f>IF([4]道具信息!J1145="","",[4]道具信息!J1145)</f>
        <v/>
      </c>
      <c r="K1145" s="19" t="str">
        <f>IF([4]道具信息!K1145="","",[4]道具信息!K1145)</f>
        <v/>
      </c>
      <c r="L1145" s="19" t="str">
        <f>IF([4]道具信息!L1145="","",[4]道具信息!L1145)</f>
        <v/>
      </c>
      <c r="M1145" s="19" t="str">
        <f>IF([4]道具信息!M1145="","",[4]道具信息!M1145)</f>
        <v/>
      </c>
      <c r="N1145" s="19" t="str">
        <f>IF([4]道具信息!N1145="","",[4]道具信息!N1145)</f>
        <v/>
      </c>
      <c r="O1145" s="19" t="str">
        <f>IF([4]道具信息!O1145="","",[4]道具信息!O1145)</f>
        <v/>
      </c>
      <c r="P1145" s="19" t="str">
        <f>IF([4]道具信息!P1145="","",[4]道具信息!P1145)</f>
        <v/>
      </c>
      <c r="Q1145" s="19" t="str">
        <f>IF([4]道具信息!Q1145="","",[4]道具信息!Q1145)</f>
        <v/>
      </c>
      <c r="R1145" s="19" t="str">
        <f>IF([4]道具信息!R1145="","",[4]道具信息!R1145)</f>
        <v/>
      </c>
      <c r="S1145" s="19" t="str">
        <f>IF([4]道具信息!S1145="","",[4]道具信息!S1145)</f>
        <v/>
      </c>
      <c r="T1145" s="19" t="str">
        <f>IF([4]道具信息!T1145="","",[4]道具信息!T1145)</f>
        <v/>
      </c>
      <c r="U1145" s="19" t="str">
        <f>IF([4]道具信息!U1145="","",[4]道具信息!U1145)</f>
        <v/>
      </c>
      <c r="V1145" s="19" t="str">
        <f>IF([4]道具信息!V1145="","",[4]道具信息!V1145)</f>
        <v/>
      </c>
      <c r="W1145" s="19" t="str">
        <f>IF([4]道具信息!W1145="","",[4]道具信息!W1145)</f>
        <v/>
      </c>
      <c r="X1145" s="19" t="str">
        <f>IF([4]道具信息!X1145="","",[4]道具信息!X1145)</f>
        <v/>
      </c>
      <c r="Y1145" s="19" t="str">
        <f>IF([4]道具信息!Y1145="","",[4]道具信息!Y1145)</f>
        <v/>
      </c>
      <c r="Z1145" s="19" t="str">
        <f>IF([4]道具信息!Z1145="","",[4]道具信息!Z1145)</f>
        <v/>
      </c>
    </row>
    <row r="1146" spans="1:26" x14ac:dyDescent="0.15">
      <c r="A1146" s="19" t="str">
        <f>IF([4]道具信息!A1146="","",[4]道具信息!A1146)</f>
        <v/>
      </c>
      <c r="B1146" s="19" t="str">
        <f>IF([4]道具信息!B1146="","",[4]道具信息!B1146)</f>
        <v/>
      </c>
      <c r="C1146" s="19" t="str">
        <f>IF([4]道具信息!C1146="","",[4]道具信息!C1146)</f>
        <v/>
      </c>
      <c r="D1146" s="19" t="str">
        <f>IF([4]道具信息!D1146="","",[4]道具信息!D1146)</f>
        <v/>
      </c>
      <c r="E1146" s="19" t="str">
        <f>IF([4]道具信息!E1146="","",[4]道具信息!E1146)</f>
        <v/>
      </c>
      <c r="F1146" s="19" t="str">
        <f>IF([4]道具信息!F1146="","",[4]道具信息!F1146)</f>
        <v/>
      </c>
      <c r="G1146" s="19" t="str">
        <f>IF([4]道具信息!G1146="","",[4]道具信息!G1146)</f>
        <v/>
      </c>
      <c r="H1146" s="19" t="str">
        <f>IF([4]道具信息!H1146="","",[4]道具信息!H1146)</f>
        <v/>
      </c>
      <c r="I1146" s="19" t="str">
        <f>IF([4]道具信息!I1146="","",[4]道具信息!I1146)</f>
        <v/>
      </c>
      <c r="J1146" s="19" t="str">
        <f>IF([4]道具信息!J1146="","",[4]道具信息!J1146)</f>
        <v/>
      </c>
      <c r="K1146" s="19" t="str">
        <f>IF([4]道具信息!K1146="","",[4]道具信息!K1146)</f>
        <v/>
      </c>
      <c r="L1146" s="19" t="str">
        <f>IF([4]道具信息!L1146="","",[4]道具信息!L1146)</f>
        <v/>
      </c>
      <c r="M1146" s="19" t="str">
        <f>IF([4]道具信息!M1146="","",[4]道具信息!M1146)</f>
        <v/>
      </c>
      <c r="N1146" s="19" t="str">
        <f>IF([4]道具信息!N1146="","",[4]道具信息!N1146)</f>
        <v/>
      </c>
      <c r="O1146" s="19" t="str">
        <f>IF([4]道具信息!O1146="","",[4]道具信息!O1146)</f>
        <v/>
      </c>
      <c r="P1146" s="19" t="str">
        <f>IF([4]道具信息!P1146="","",[4]道具信息!P1146)</f>
        <v/>
      </c>
      <c r="Q1146" s="19" t="str">
        <f>IF([4]道具信息!Q1146="","",[4]道具信息!Q1146)</f>
        <v/>
      </c>
      <c r="R1146" s="19" t="str">
        <f>IF([4]道具信息!R1146="","",[4]道具信息!R1146)</f>
        <v/>
      </c>
      <c r="S1146" s="19" t="str">
        <f>IF([4]道具信息!S1146="","",[4]道具信息!S1146)</f>
        <v/>
      </c>
      <c r="T1146" s="19" t="str">
        <f>IF([4]道具信息!T1146="","",[4]道具信息!T1146)</f>
        <v/>
      </c>
      <c r="U1146" s="19" t="str">
        <f>IF([4]道具信息!U1146="","",[4]道具信息!U1146)</f>
        <v/>
      </c>
      <c r="V1146" s="19" t="str">
        <f>IF([4]道具信息!V1146="","",[4]道具信息!V1146)</f>
        <v/>
      </c>
      <c r="W1146" s="19" t="str">
        <f>IF([4]道具信息!W1146="","",[4]道具信息!W1146)</f>
        <v/>
      </c>
      <c r="X1146" s="19" t="str">
        <f>IF([4]道具信息!X1146="","",[4]道具信息!X1146)</f>
        <v/>
      </c>
      <c r="Y1146" s="19" t="str">
        <f>IF([4]道具信息!Y1146="","",[4]道具信息!Y1146)</f>
        <v/>
      </c>
      <c r="Z1146" s="19" t="str">
        <f>IF([4]道具信息!Z1146="","",[4]道具信息!Z1146)</f>
        <v/>
      </c>
    </row>
    <row r="1147" spans="1:26" x14ac:dyDescent="0.15">
      <c r="A1147" s="19" t="str">
        <f>IF([4]道具信息!A1147="","",[4]道具信息!A1147)</f>
        <v/>
      </c>
      <c r="B1147" s="19" t="str">
        <f>IF([4]道具信息!B1147="","",[4]道具信息!B1147)</f>
        <v/>
      </c>
      <c r="C1147" s="19" t="str">
        <f>IF([4]道具信息!C1147="","",[4]道具信息!C1147)</f>
        <v/>
      </c>
      <c r="D1147" s="19" t="str">
        <f>IF([4]道具信息!D1147="","",[4]道具信息!D1147)</f>
        <v/>
      </c>
      <c r="E1147" s="19" t="str">
        <f>IF([4]道具信息!E1147="","",[4]道具信息!E1147)</f>
        <v/>
      </c>
      <c r="F1147" s="19" t="str">
        <f>IF([4]道具信息!F1147="","",[4]道具信息!F1147)</f>
        <v/>
      </c>
      <c r="G1147" s="19" t="str">
        <f>IF([4]道具信息!G1147="","",[4]道具信息!G1147)</f>
        <v/>
      </c>
      <c r="H1147" s="19" t="str">
        <f>IF([4]道具信息!H1147="","",[4]道具信息!H1147)</f>
        <v/>
      </c>
      <c r="I1147" s="19" t="str">
        <f>IF([4]道具信息!I1147="","",[4]道具信息!I1147)</f>
        <v/>
      </c>
      <c r="J1147" s="19" t="str">
        <f>IF([4]道具信息!J1147="","",[4]道具信息!J1147)</f>
        <v/>
      </c>
      <c r="K1147" s="19" t="str">
        <f>IF([4]道具信息!K1147="","",[4]道具信息!K1147)</f>
        <v/>
      </c>
      <c r="L1147" s="19" t="str">
        <f>IF([4]道具信息!L1147="","",[4]道具信息!L1147)</f>
        <v/>
      </c>
      <c r="M1147" s="19" t="str">
        <f>IF([4]道具信息!M1147="","",[4]道具信息!M1147)</f>
        <v/>
      </c>
      <c r="N1147" s="19" t="str">
        <f>IF([4]道具信息!N1147="","",[4]道具信息!N1147)</f>
        <v/>
      </c>
      <c r="O1147" s="19" t="str">
        <f>IF([4]道具信息!O1147="","",[4]道具信息!O1147)</f>
        <v/>
      </c>
      <c r="P1147" s="19" t="str">
        <f>IF([4]道具信息!P1147="","",[4]道具信息!P1147)</f>
        <v/>
      </c>
      <c r="Q1147" s="19" t="str">
        <f>IF([4]道具信息!Q1147="","",[4]道具信息!Q1147)</f>
        <v/>
      </c>
      <c r="R1147" s="19" t="str">
        <f>IF([4]道具信息!R1147="","",[4]道具信息!R1147)</f>
        <v/>
      </c>
      <c r="S1147" s="19" t="str">
        <f>IF([4]道具信息!S1147="","",[4]道具信息!S1147)</f>
        <v/>
      </c>
      <c r="T1147" s="19" t="str">
        <f>IF([4]道具信息!T1147="","",[4]道具信息!T1147)</f>
        <v/>
      </c>
      <c r="U1147" s="19" t="str">
        <f>IF([4]道具信息!U1147="","",[4]道具信息!U1147)</f>
        <v/>
      </c>
      <c r="V1147" s="19" t="str">
        <f>IF([4]道具信息!V1147="","",[4]道具信息!V1147)</f>
        <v/>
      </c>
      <c r="W1147" s="19" t="str">
        <f>IF([4]道具信息!W1147="","",[4]道具信息!W1147)</f>
        <v/>
      </c>
      <c r="X1147" s="19" t="str">
        <f>IF([4]道具信息!X1147="","",[4]道具信息!X1147)</f>
        <v/>
      </c>
      <c r="Y1147" s="19" t="str">
        <f>IF([4]道具信息!Y1147="","",[4]道具信息!Y1147)</f>
        <v/>
      </c>
      <c r="Z1147" s="19" t="str">
        <f>IF([4]道具信息!Z1147="","",[4]道具信息!Z1147)</f>
        <v/>
      </c>
    </row>
    <row r="1148" spans="1:26" x14ac:dyDescent="0.15">
      <c r="A1148" s="19" t="str">
        <f>IF([4]道具信息!A1148="","",[4]道具信息!A1148)</f>
        <v/>
      </c>
      <c r="B1148" s="19" t="str">
        <f>IF([4]道具信息!B1148="","",[4]道具信息!B1148)</f>
        <v/>
      </c>
      <c r="C1148" s="19" t="str">
        <f>IF([4]道具信息!C1148="","",[4]道具信息!C1148)</f>
        <v/>
      </c>
      <c r="D1148" s="19" t="str">
        <f>IF([4]道具信息!D1148="","",[4]道具信息!D1148)</f>
        <v/>
      </c>
      <c r="E1148" s="19" t="str">
        <f>IF([4]道具信息!E1148="","",[4]道具信息!E1148)</f>
        <v/>
      </c>
      <c r="F1148" s="19" t="str">
        <f>IF([4]道具信息!F1148="","",[4]道具信息!F1148)</f>
        <v/>
      </c>
      <c r="G1148" s="19" t="str">
        <f>IF([4]道具信息!G1148="","",[4]道具信息!G1148)</f>
        <v/>
      </c>
      <c r="H1148" s="19" t="str">
        <f>IF([4]道具信息!H1148="","",[4]道具信息!H1148)</f>
        <v/>
      </c>
      <c r="I1148" s="19" t="str">
        <f>IF([4]道具信息!I1148="","",[4]道具信息!I1148)</f>
        <v/>
      </c>
      <c r="J1148" s="19" t="str">
        <f>IF([4]道具信息!J1148="","",[4]道具信息!J1148)</f>
        <v/>
      </c>
      <c r="K1148" s="19" t="str">
        <f>IF([4]道具信息!K1148="","",[4]道具信息!K1148)</f>
        <v/>
      </c>
      <c r="L1148" s="19" t="str">
        <f>IF([4]道具信息!L1148="","",[4]道具信息!L1148)</f>
        <v/>
      </c>
      <c r="M1148" s="19" t="str">
        <f>IF([4]道具信息!M1148="","",[4]道具信息!M1148)</f>
        <v/>
      </c>
      <c r="N1148" s="19" t="str">
        <f>IF([4]道具信息!N1148="","",[4]道具信息!N1148)</f>
        <v/>
      </c>
      <c r="O1148" s="19" t="str">
        <f>IF([4]道具信息!O1148="","",[4]道具信息!O1148)</f>
        <v/>
      </c>
      <c r="P1148" s="19" t="str">
        <f>IF([4]道具信息!P1148="","",[4]道具信息!P1148)</f>
        <v/>
      </c>
      <c r="Q1148" s="19" t="str">
        <f>IF([4]道具信息!Q1148="","",[4]道具信息!Q1148)</f>
        <v/>
      </c>
      <c r="R1148" s="19" t="str">
        <f>IF([4]道具信息!R1148="","",[4]道具信息!R1148)</f>
        <v/>
      </c>
      <c r="S1148" s="19" t="str">
        <f>IF([4]道具信息!S1148="","",[4]道具信息!S1148)</f>
        <v/>
      </c>
      <c r="T1148" s="19" t="str">
        <f>IF([4]道具信息!T1148="","",[4]道具信息!T1148)</f>
        <v/>
      </c>
      <c r="U1148" s="19" t="str">
        <f>IF([4]道具信息!U1148="","",[4]道具信息!U1148)</f>
        <v/>
      </c>
      <c r="V1148" s="19" t="str">
        <f>IF([4]道具信息!V1148="","",[4]道具信息!V1148)</f>
        <v/>
      </c>
      <c r="W1148" s="19" t="str">
        <f>IF([4]道具信息!W1148="","",[4]道具信息!W1148)</f>
        <v/>
      </c>
      <c r="X1148" s="19" t="str">
        <f>IF([4]道具信息!X1148="","",[4]道具信息!X1148)</f>
        <v/>
      </c>
      <c r="Y1148" s="19" t="str">
        <f>IF([4]道具信息!Y1148="","",[4]道具信息!Y1148)</f>
        <v/>
      </c>
      <c r="Z1148" s="19" t="str">
        <f>IF([4]道具信息!Z1148="","",[4]道具信息!Z1148)</f>
        <v/>
      </c>
    </row>
    <row r="1149" spans="1:26" x14ac:dyDescent="0.15">
      <c r="A1149" s="19" t="str">
        <f>IF([4]道具信息!A1149="","",[4]道具信息!A1149)</f>
        <v/>
      </c>
      <c r="B1149" s="19" t="str">
        <f>IF([4]道具信息!B1149="","",[4]道具信息!B1149)</f>
        <v/>
      </c>
      <c r="C1149" s="19" t="str">
        <f>IF([4]道具信息!C1149="","",[4]道具信息!C1149)</f>
        <v/>
      </c>
      <c r="D1149" s="19" t="str">
        <f>IF([4]道具信息!D1149="","",[4]道具信息!D1149)</f>
        <v/>
      </c>
      <c r="E1149" s="19" t="str">
        <f>IF([4]道具信息!E1149="","",[4]道具信息!E1149)</f>
        <v/>
      </c>
      <c r="F1149" s="19" t="str">
        <f>IF([4]道具信息!F1149="","",[4]道具信息!F1149)</f>
        <v/>
      </c>
      <c r="G1149" s="19" t="str">
        <f>IF([4]道具信息!G1149="","",[4]道具信息!G1149)</f>
        <v/>
      </c>
      <c r="H1149" s="19" t="str">
        <f>IF([4]道具信息!H1149="","",[4]道具信息!H1149)</f>
        <v/>
      </c>
      <c r="I1149" s="19" t="str">
        <f>IF([4]道具信息!I1149="","",[4]道具信息!I1149)</f>
        <v/>
      </c>
      <c r="J1149" s="19" t="str">
        <f>IF([4]道具信息!J1149="","",[4]道具信息!J1149)</f>
        <v/>
      </c>
      <c r="K1149" s="19" t="str">
        <f>IF([4]道具信息!K1149="","",[4]道具信息!K1149)</f>
        <v/>
      </c>
      <c r="L1149" s="19" t="str">
        <f>IF([4]道具信息!L1149="","",[4]道具信息!L1149)</f>
        <v/>
      </c>
      <c r="M1149" s="19" t="str">
        <f>IF([4]道具信息!M1149="","",[4]道具信息!M1149)</f>
        <v/>
      </c>
      <c r="N1149" s="19" t="str">
        <f>IF([4]道具信息!N1149="","",[4]道具信息!N1149)</f>
        <v/>
      </c>
      <c r="O1149" s="19" t="str">
        <f>IF([4]道具信息!O1149="","",[4]道具信息!O1149)</f>
        <v/>
      </c>
      <c r="P1149" s="19" t="str">
        <f>IF([4]道具信息!P1149="","",[4]道具信息!P1149)</f>
        <v/>
      </c>
      <c r="Q1149" s="19" t="str">
        <f>IF([4]道具信息!Q1149="","",[4]道具信息!Q1149)</f>
        <v/>
      </c>
      <c r="R1149" s="19" t="str">
        <f>IF([4]道具信息!R1149="","",[4]道具信息!R1149)</f>
        <v/>
      </c>
      <c r="S1149" s="19" t="str">
        <f>IF([4]道具信息!S1149="","",[4]道具信息!S1149)</f>
        <v/>
      </c>
      <c r="T1149" s="19" t="str">
        <f>IF([4]道具信息!T1149="","",[4]道具信息!T1149)</f>
        <v/>
      </c>
      <c r="U1149" s="19" t="str">
        <f>IF([4]道具信息!U1149="","",[4]道具信息!U1149)</f>
        <v/>
      </c>
      <c r="V1149" s="19" t="str">
        <f>IF([4]道具信息!V1149="","",[4]道具信息!V1149)</f>
        <v/>
      </c>
      <c r="W1149" s="19" t="str">
        <f>IF([4]道具信息!W1149="","",[4]道具信息!W1149)</f>
        <v/>
      </c>
      <c r="X1149" s="19" t="str">
        <f>IF([4]道具信息!X1149="","",[4]道具信息!X1149)</f>
        <v/>
      </c>
      <c r="Y1149" s="19" t="str">
        <f>IF([4]道具信息!Y1149="","",[4]道具信息!Y1149)</f>
        <v/>
      </c>
      <c r="Z1149" s="19" t="str">
        <f>IF([4]道具信息!Z1149="","",[4]道具信息!Z1149)</f>
        <v/>
      </c>
    </row>
    <row r="1150" spans="1:26" x14ac:dyDescent="0.15">
      <c r="A1150" s="19" t="str">
        <f>IF([4]道具信息!A1150="","",[4]道具信息!A1150)</f>
        <v/>
      </c>
      <c r="B1150" s="19" t="str">
        <f>IF([4]道具信息!B1150="","",[4]道具信息!B1150)</f>
        <v/>
      </c>
      <c r="C1150" s="19" t="str">
        <f>IF([4]道具信息!C1150="","",[4]道具信息!C1150)</f>
        <v/>
      </c>
      <c r="D1150" s="19" t="str">
        <f>IF([4]道具信息!D1150="","",[4]道具信息!D1150)</f>
        <v/>
      </c>
      <c r="E1150" s="19" t="str">
        <f>IF([4]道具信息!E1150="","",[4]道具信息!E1150)</f>
        <v/>
      </c>
      <c r="F1150" s="19" t="str">
        <f>IF([4]道具信息!F1150="","",[4]道具信息!F1150)</f>
        <v/>
      </c>
      <c r="G1150" s="19" t="str">
        <f>IF([4]道具信息!G1150="","",[4]道具信息!G1150)</f>
        <v/>
      </c>
      <c r="H1150" s="19" t="str">
        <f>IF([4]道具信息!H1150="","",[4]道具信息!H1150)</f>
        <v/>
      </c>
      <c r="I1150" s="19" t="str">
        <f>IF([4]道具信息!I1150="","",[4]道具信息!I1150)</f>
        <v/>
      </c>
      <c r="J1150" s="19" t="str">
        <f>IF([4]道具信息!J1150="","",[4]道具信息!J1150)</f>
        <v/>
      </c>
      <c r="K1150" s="19" t="str">
        <f>IF([4]道具信息!K1150="","",[4]道具信息!K1150)</f>
        <v/>
      </c>
      <c r="L1150" s="19" t="str">
        <f>IF([4]道具信息!L1150="","",[4]道具信息!L1150)</f>
        <v/>
      </c>
      <c r="M1150" s="19" t="str">
        <f>IF([4]道具信息!M1150="","",[4]道具信息!M1150)</f>
        <v/>
      </c>
      <c r="N1150" s="19" t="str">
        <f>IF([4]道具信息!N1150="","",[4]道具信息!N1150)</f>
        <v/>
      </c>
      <c r="O1150" s="19" t="str">
        <f>IF([4]道具信息!O1150="","",[4]道具信息!O1150)</f>
        <v/>
      </c>
      <c r="P1150" s="19" t="str">
        <f>IF([4]道具信息!P1150="","",[4]道具信息!P1150)</f>
        <v/>
      </c>
      <c r="Q1150" s="19" t="str">
        <f>IF([4]道具信息!Q1150="","",[4]道具信息!Q1150)</f>
        <v/>
      </c>
      <c r="R1150" s="19" t="str">
        <f>IF([4]道具信息!R1150="","",[4]道具信息!R1150)</f>
        <v/>
      </c>
      <c r="S1150" s="19" t="str">
        <f>IF([4]道具信息!S1150="","",[4]道具信息!S1150)</f>
        <v/>
      </c>
      <c r="T1150" s="19" t="str">
        <f>IF([4]道具信息!T1150="","",[4]道具信息!T1150)</f>
        <v/>
      </c>
      <c r="U1150" s="19" t="str">
        <f>IF([4]道具信息!U1150="","",[4]道具信息!U1150)</f>
        <v/>
      </c>
      <c r="V1150" s="19" t="str">
        <f>IF([4]道具信息!V1150="","",[4]道具信息!V1150)</f>
        <v/>
      </c>
      <c r="W1150" s="19" t="str">
        <f>IF([4]道具信息!W1150="","",[4]道具信息!W1150)</f>
        <v/>
      </c>
      <c r="X1150" s="19" t="str">
        <f>IF([4]道具信息!X1150="","",[4]道具信息!X1150)</f>
        <v/>
      </c>
      <c r="Y1150" s="19" t="str">
        <f>IF([4]道具信息!Y1150="","",[4]道具信息!Y1150)</f>
        <v/>
      </c>
      <c r="Z1150" s="19" t="str">
        <f>IF([4]道具信息!Z1150="","",[4]道具信息!Z1150)</f>
        <v/>
      </c>
    </row>
    <row r="1151" spans="1:26" x14ac:dyDescent="0.15">
      <c r="A1151" s="19" t="str">
        <f>IF([4]道具信息!A1151="","",[4]道具信息!A1151)</f>
        <v/>
      </c>
      <c r="B1151" s="19" t="str">
        <f>IF([4]道具信息!B1151="","",[4]道具信息!B1151)</f>
        <v/>
      </c>
      <c r="C1151" s="19" t="str">
        <f>IF([4]道具信息!C1151="","",[4]道具信息!C1151)</f>
        <v/>
      </c>
      <c r="D1151" s="19" t="str">
        <f>IF([4]道具信息!D1151="","",[4]道具信息!D1151)</f>
        <v/>
      </c>
      <c r="E1151" s="19" t="str">
        <f>IF([4]道具信息!E1151="","",[4]道具信息!E1151)</f>
        <v/>
      </c>
      <c r="F1151" s="19" t="str">
        <f>IF([4]道具信息!F1151="","",[4]道具信息!F1151)</f>
        <v/>
      </c>
      <c r="G1151" s="19" t="str">
        <f>IF([4]道具信息!G1151="","",[4]道具信息!G1151)</f>
        <v/>
      </c>
      <c r="H1151" s="19" t="str">
        <f>IF([4]道具信息!H1151="","",[4]道具信息!H1151)</f>
        <v/>
      </c>
      <c r="I1151" s="19" t="str">
        <f>IF([4]道具信息!I1151="","",[4]道具信息!I1151)</f>
        <v/>
      </c>
      <c r="J1151" s="19" t="str">
        <f>IF([4]道具信息!J1151="","",[4]道具信息!J1151)</f>
        <v/>
      </c>
      <c r="K1151" s="19" t="str">
        <f>IF([4]道具信息!K1151="","",[4]道具信息!K1151)</f>
        <v/>
      </c>
      <c r="L1151" s="19" t="str">
        <f>IF([4]道具信息!L1151="","",[4]道具信息!L1151)</f>
        <v/>
      </c>
      <c r="M1151" s="19" t="str">
        <f>IF([4]道具信息!M1151="","",[4]道具信息!M1151)</f>
        <v/>
      </c>
      <c r="N1151" s="19" t="str">
        <f>IF([4]道具信息!N1151="","",[4]道具信息!N1151)</f>
        <v/>
      </c>
      <c r="O1151" s="19" t="str">
        <f>IF([4]道具信息!O1151="","",[4]道具信息!O1151)</f>
        <v/>
      </c>
      <c r="P1151" s="19" t="str">
        <f>IF([4]道具信息!P1151="","",[4]道具信息!P1151)</f>
        <v/>
      </c>
      <c r="Q1151" s="19" t="str">
        <f>IF([4]道具信息!Q1151="","",[4]道具信息!Q1151)</f>
        <v/>
      </c>
      <c r="R1151" s="19" t="str">
        <f>IF([4]道具信息!R1151="","",[4]道具信息!R1151)</f>
        <v/>
      </c>
      <c r="S1151" s="19" t="str">
        <f>IF([4]道具信息!S1151="","",[4]道具信息!S1151)</f>
        <v/>
      </c>
      <c r="T1151" s="19" t="str">
        <f>IF([4]道具信息!T1151="","",[4]道具信息!T1151)</f>
        <v/>
      </c>
      <c r="U1151" s="19" t="str">
        <f>IF([4]道具信息!U1151="","",[4]道具信息!U1151)</f>
        <v/>
      </c>
      <c r="V1151" s="19" t="str">
        <f>IF([4]道具信息!V1151="","",[4]道具信息!V1151)</f>
        <v/>
      </c>
      <c r="W1151" s="19" t="str">
        <f>IF([4]道具信息!W1151="","",[4]道具信息!W1151)</f>
        <v/>
      </c>
      <c r="X1151" s="19" t="str">
        <f>IF([4]道具信息!X1151="","",[4]道具信息!X1151)</f>
        <v/>
      </c>
      <c r="Y1151" s="19" t="str">
        <f>IF([4]道具信息!Y1151="","",[4]道具信息!Y1151)</f>
        <v/>
      </c>
      <c r="Z1151" s="19" t="str">
        <f>IF([4]道具信息!Z1151="","",[4]道具信息!Z1151)</f>
        <v/>
      </c>
    </row>
    <row r="1152" spans="1:26" x14ac:dyDescent="0.15">
      <c r="A1152" s="19" t="str">
        <f>IF([4]道具信息!A1152="","",[4]道具信息!A1152)</f>
        <v/>
      </c>
      <c r="B1152" s="19" t="str">
        <f>IF([4]道具信息!B1152="","",[4]道具信息!B1152)</f>
        <v/>
      </c>
      <c r="C1152" s="19" t="str">
        <f>IF([4]道具信息!C1152="","",[4]道具信息!C1152)</f>
        <v/>
      </c>
      <c r="D1152" s="19" t="str">
        <f>IF([4]道具信息!D1152="","",[4]道具信息!D1152)</f>
        <v/>
      </c>
      <c r="E1152" s="19" t="str">
        <f>IF([4]道具信息!E1152="","",[4]道具信息!E1152)</f>
        <v/>
      </c>
      <c r="F1152" s="19" t="str">
        <f>IF([4]道具信息!F1152="","",[4]道具信息!F1152)</f>
        <v/>
      </c>
      <c r="G1152" s="19" t="str">
        <f>IF([4]道具信息!G1152="","",[4]道具信息!G1152)</f>
        <v/>
      </c>
      <c r="H1152" s="19" t="str">
        <f>IF([4]道具信息!H1152="","",[4]道具信息!H1152)</f>
        <v/>
      </c>
      <c r="I1152" s="19" t="str">
        <f>IF([4]道具信息!I1152="","",[4]道具信息!I1152)</f>
        <v/>
      </c>
      <c r="J1152" s="19" t="str">
        <f>IF([4]道具信息!J1152="","",[4]道具信息!J1152)</f>
        <v/>
      </c>
      <c r="K1152" s="19" t="str">
        <f>IF([4]道具信息!K1152="","",[4]道具信息!K1152)</f>
        <v/>
      </c>
      <c r="L1152" s="19" t="str">
        <f>IF([4]道具信息!L1152="","",[4]道具信息!L1152)</f>
        <v/>
      </c>
      <c r="M1152" s="19" t="str">
        <f>IF([4]道具信息!M1152="","",[4]道具信息!M1152)</f>
        <v/>
      </c>
      <c r="N1152" s="19" t="str">
        <f>IF([4]道具信息!N1152="","",[4]道具信息!N1152)</f>
        <v/>
      </c>
      <c r="O1152" s="19" t="str">
        <f>IF([4]道具信息!O1152="","",[4]道具信息!O1152)</f>
        <v/>
      </c>
      <c r="P1152" s="19" t="str">
        <f>IF([4]道具信息!P1152="","",[4]道具信息!P1152)</f>
        <v/>
      </c>
      <c r="Q1152" s="19" t="str">
        <f>IF([4]道具信息!Q1152="","",[4]道具信息!Q1152)</f>
        <v/>
      </c>
      <c r="R1152" s="19" t="str">
        <f>IF([4]道具信息!R1152="","",[4]道具信息!R1152)</f>
        <v/>
      </c>
      <c r="S1152" s="19" t="str">
        <f>IF([4]道具信息!S1152="","",[4]道具信息!S1152)</f>
        <v/>
      </c>
      <c r="T1152" s="19" t="str">
        <f>IF([4]道具信息!T1152="","",[4]道具信息!T1152)</f>
        <v/>
      </c>
      <c r="U1152" s="19" t="str">
        <f>IF([4]道具信息!U1152="","",[4]道具信息!U1152)</f>
        <v/>
      </c>
      <c r="V1152" s="19" t="str">
        <f>IF([4]道具信息!V1152="","",[4]道具信息!V1152)</f>
        <v/>
      </c>
      <c r="W1152" s="19" t="str">
        <f>IF([4]道具信息!W1152="","",[4]道具信息!W1152)</f>
        <v/>
      </c>
      <c r="X1152" s="19" t="str">
        <f>IF([4]道具信息!X1152="","",[4]道具信息!X1152)</f>
        <v/>
      </c>
      <c r="Y1152" s="19" t="str">
        <f>IF([4]道具信息!Y1152="","",[4]道具信息!Y1152)</f>
        <v/>
      </c>
      <c r="Z1152" s="19" t="str">
        <f>IF([4]道具信息!Z1152="","",[4]道具信息!Z1152)</f>
        <v/>
      </c>
    </row>
    <row r="1153" spans="1:26" x14ac:dyDescent="0.15">
      <c r="A1153" s="19" t="str">
        <f>IF([4]道具信息!A1153="","",[4]道具信息!A1153)</f>
        <v/>
      </c>
      <c r="B1153" s="19" t="str">
        <f>IF([4]道具信息!B1153="","",[4]道具信息!B1153)</f>
        <v/>
      </c>
      <c r="C1153" s="19" t="str">
        <f>IF([4]道具信息!C1153="","",[4]道具信息!C1153)</f>
        <v/>
      </c>
      <c r="D1153" s="19" t="str">
        <f>IF([4]道具信息!D1153="","",[4]道具信息!D1153)</f>
        <v/>
      </c>
      <c r="E1153" s="19" t="str">
        <f>IF([4]道具信息!E1153="","",[4]道具信息!E1153)</f>
        <v/>
      </c>
      <c r="F1153" s="19" t="str">
        <f>IF([4]道具信息!F1153="","",[4]道具信息!F1153)</f>
        <v/>
      </c>
      <c r="G1153" s="19" t="str">
        <f>IF([4]道具信息!G1153="","",[4]道具信息!G1153)</f>
        <v/>
      </c>
      <c r="H1153" s="19" t="str">
        <f>IF([4]道具信息!H1153="","",[4]道具信息!H1153)</f>
        <v/>
      </c>
      <c r="I1153" s="19" t="str">
        <f>IF([4]道具信息!I1153="","",[4]道具信息!I1153)</f>
        <v/>
      </c>
      <c r="J1153" s="19" t="str">
        <f>IF([4]道具信息!J1153="","",[4]道具信息!J1153)</f>
        <v/>
      </c>
      <c r="K1153" s="19" t="str">
        <f>IF([4]道具信息!K1153="","",[4]道具信息!K1153)</f>
        <v/>
      </c>
      <c r="L1153" s="19" t="str">
        <f>IF([4]道具信息!L1153="","",[4]道具信息!L1153)</f>
        <v/>
      </c>
      <c r="M1153" s="19" t="str">
        <f>IF([4]道具信息!M1153="","",[4]道具信息!M1153)</f>
        <v/>
      </c>
      <c r="N1153" s="19" t="str">
        <f>IF([4]道具信息!N1153="","",[4]道具信息!N1153)</f>
        <v/>
      </c>
      <c r="O1153" s="19" t="str">
        <f>IF([4]道具信息!O1153="","",[4]道具信息!O1153)</f>
        <v/>
      </c>
      <c r="P1153" s="19" t="str">
        <f>IF([4]道具信息!P1153="","",[4]道具信息!P1153)</f>
        <v/>
      </c>
      <c r="Q1153" s="19" t="str">
        <f>IF([4]道具信息!Q1153="","",[4]道具信息!Q1153)</f>
        <v/>
      </c>
      <c r="R1153" s="19" t="str">
        <f>IF([4]道具信息!R1153="","",[4]道具信息!R1153)</f>
        <v/>
      </c>
      <c r="S1153" s="19" t="str">
        <f>IF([4]道具信息!S1153="","",[4]道具信息!S1153)</f>
        <v/>
      </c>
      <c r="T1153" s="19" t="str">
        <f>IF([4]道具信息!T1153="","",[4]道具信息!T1153)</f>
        <v/>
      </c>
      <c r="U1153" s="19" t="str">
        <f>IF([4]道具信息!U1153="","",[4]道具信息!U1153)</f>
        <v/>
      </c>
      <c r="V1153" s="19" t="str">
        <f>IF([4]道具信息!V1153="","",[4]道具信息!V1153)</f>
        <v/>
      </c>
      <c r="W1153" s="19" t="str">
        <f>IF([4]道具信息!W1153="","",[4]道具信息!W1153)</f>
        <v/>
      </c>
      <c r="X1153" s="19" t="str">
        <f>IF([4]道具信息!X1153="","",[4]道具信息!X1153)</f>
        <v/>
      </c>
      <c r="Y1153" s="19" t="str">
        <f>IF([4]道具信息!Y1153="","",[4]道具信息!Y1153)</f>
        <v/>
      </c>
      <c r="Z1153" s="19" t="str">
        <f>IF([4]道具信息!Z1153="","",[4]道具信息!Z1153)</f>
        <v/>
      </c>
    </row>
    <row r="1154" spans="1:26" x14ac:dyDescent="0.15">
      <c r="A1154" s="19" t="str">
        <f>IF([4]道具信息!A1154="","",[4]道具信息!A1154)</f>
        <v/>
      </c>
      <c r="B1154" s="19" t="str">
        <f>IF([4]道具信息!B1154="","",[4]道具信息!B1154)</f>
        <v/>
      </c>
      <c r="C1154" s="19" t="str">
        <f>IF([4]道具信息!C1154="","",[4]道具信息!C1154)</f>
        <v/>
      </c>
      <c r="D1154" s="19" t="str">
        <f>IF([4]道具信息!D1154="","",[4]道具信息!D1154)</f>
        <v/>
      </c>
      <c r="E1154" s="19" t="str">
        <f>IF([4]道具信息!E1154="","",[4]道具信息!E1154)</f>
        <v/>
      </c>
      <c r="F1154" s="19" t="str">
        <f>IF([4]道具信息!F1154="","",[4]道具信息!F1154)</f>
        <v/>
      </c>
      <c r="G1154" s="19" t="str">
        <f>IF([4]道具信息!G1154="","",[4]道具信息!G1154)</f>
        <v/>
      </c>
      <c r="H1154" s="19" t="str">
        <f>IF([4]道具信息!H1154="","",[4]道具信息!H1154)</f>
        <v/>
      </c>
      <c r="I1154" s="19" t="str">
        <f>IF([4]道具信息!I1154="","",[4]道具信息!I1154)</f>
        <v/>
      </c>
      <c r="J1154" s="19" t="str">
        <f>IF([4]道具信息!J1154="","",[4]道具信息!J1154)</f>
        <v/>
      </c>
      <c r="K1154" s="19" t="str">
        <f>IF([4]道具信息!K1154="","",[4]道具信息!K1154)</f>
        <v/>
      </c>
      <c r="L1154" s="19" t="str">
        <f>IF([4]道具信息!L1154="","",[4]道具信息!L1154)</f>
        <v/>
      </c>
      <c r="M1154" s="19" t="str">
        <f>IF([4]道具信息!M1154="","",[4]道具信息!M1154)</f>
        <v/>
      </c>
      <c r="N1154" s="19" t="str">
        <f>IF([4]道具信息!N1154="","",[4]道具信息!N1154)</f>
        <v/>
      </c>
      <c r="O1154" s="19" t="str">
        <f>IF([4]道具信息!O1154="","",[4]道具信息!O1154)</f>
        <v/>
      </c>
      <c r="P1154" s="19" t="str">
        <f>IF([4]道具信息!P1154="","",[4]道具信息!P1154)</f>
        <v/>
      </c>
      <c r="Q1154" s="19" t="str">
        <f>IF([4]道具信息!Q1154="","",[4]道具信息!Q1154)</f>
        <v/>
      </c>
      <c r="R1154" s="19" t="str">
        <f>IF([4]道具信息!R1154="","",[4]道具信息!R1154)</f>
        <v/>
      </c>
      <c r="S1154" s="19" t="str">
        <f>IF([4]道具信息!S1154="","",[4]道具信息!S1154)</f>
        <v/>
      </c>
      <c r="T1154" s="19" t="str">
        <f>IF([4]道具信息!T1154="","",[4]道具信息!T1154)</f>
        <v/>
      </c>
      <c r="U1154" s="19" t="str">
        <f>IF([4]道具信息!U1154="","",[4]道具信息!U1154)</f>
        <v/>
      </c>
      <c r="V1154" s="19" t="str">
        <f>IF([4]道具信息!V1154="","",[4]道具信息!V1154)</f>
        <v/>
      </c>
      <c r="W1154" s="19" t="str">
        <f>IF([4]道具信息!W1154="","",[4]道具信息!W1154)</f>
        <v/>
      </c>
      <c r="X1154" s="19" t="str">
        <f>IF([4]道具信息!X1154="","",[4]道具信息!X1154)</f>
        <v/>
      </c>
      <c r="Y1154" s="19" t="str">
        <f>IF([4]道具信息!Y1154="","",[4]道具信息!Y1154)</f>
        <v/>
      </c>
      <c r="Z1154" s="19" t="str">
        <f>IF([4]道具信息!Z1154="","",[4]道具信息!Z1154)</f>
        <v/>
      </c>
    </row>
    <row r="1155" spans="1:26" x14ac:dyDescent="0.15">
      <c r="A1155" s="19" t="str">
        <f>IF([4]道具信息!A1155="","",[4]道具信息!A1155)</f>
        <v/>
      </c>
      <c r="B1155" s="19" t="str">
        <f>IF([4]道具信息!B1155="","",[4]道具信息!B1155)</f>
        <v/>
      </c>
      <c r="C1155" s="19" t="str">
        <f>IF([4]道具信息!C1155="","",[4]道具信息!C1155)</f>
        <v/>
      </c>
      <c r="D1155" s="19" t="str">
        <f>IF([4]道具信息!D1155="","",[4]道具信息!D1155)</f>
        <v/>
      </c>
      <c r="E1155" s="19" t="str">
        <f>IF([4]道具信息!E1155="","",[4]道具信息!E1155)</f>
        <v/>
      </c>
      <c r="F1155" s="19" t="str">
        <f>IF([4]道具信息!F1155="","",[4]道具信息!F1155)</f>
        <v/>
      </c>
      <c r="G1155" s="19" t="str">
        <f>IF([4]道具信息!G1155="","",[4]道具信息!G1155)</f>
        <v/>
      </c>
      <c r="H1155" s="19" t="str">
        <f>IF([4]道具信息!H1155="","",[4]道具信息!H1155)</f>
        <v/>
      </c>
      <c r="I1155" s="19" t="str">
        <f>IF([4]道具信息!I1155="","",[4]道具信息!I1155)</f>
        <v/>
      </c>
      <c r="J1155" s="19" t="str">
        <f>IF([4]道具信息!J1155="","",[4]道具信息!J1155)</f>
        <v/>
      </c>
      <c r="K1155" s="19" t="str">
        <f>IF([4]道具信息!K1155="","",[4]道具信息!K1155)</f>
        <v/>
      </c>
      <c r="L1155" s="19" t="str">
        <f>IF([4]道具信息!L1155="","",[4]道具信息!L1155)</f>
        <v/>
      </c>
      <c r="M1155" s="19" t="str">
        <f>IF([4]道具信息!M1155="","",[4]道具信息!M1155)</f>
        <v/>
      </c>
      <c r="N1155" s="19" t="str">
        <f>IF([4]道具信息!N1155="","",[4]道具信息!N1155)</f>
        <v/>
      </c>
      <c r="O1155" s="19" t="str">
        <f>IF([4]道具信息!O1155="","",[4]道具信息!O1155)</f>
        <v/>
      </c>
      <c r="P1155" s="19" t="str">
        <f>IF([4]道具信息!P1155="","",[4]道具信息!P1155)</f>
        <v/>
      </c>
      <c r="Q1155" s="19" t="str">
        <f>IF([4]道具信息!Q1155="","",[4]道具信息!Q1155)</f>
        <v/>
      </c>
      <c r="R1155" s="19" t="str">
        <f>IF([4]道具信息!R1155="","",[4]道具信息!R1155)</f>
        <v/>
      </c>
      <c r="S1155" s="19" t="str">
        <f>IF([4]道具信息!S1155="","",[4]道具信息!S1155)</f>
        <v/>
      </c>
      <c r="T1155" s="19" t="str">
        <f>IF([4]道具信息!T1155="","",[4]道具信息!T1155)</f>
        <v/>
      </c>
      <c r="U1155" s="19" t="str">
        <f>IF([4]道具信息!U1155="","",[4]道具信息!U1155)</f>
        <v/>
      </c>
      <c r="V1155" s="19" t="str">
        <f>IF([4]道具信息!V1155="","",[4]道具信息!V1155)</f>
        <v/>
      </c>
      <c r="W1155" s="19" t="str">
        <f>IF([4]道具信息!W1155="","",[4]道具信息!W1155)</f>
        <v/>
      </c>
      <c r="X1155" s="19" t="str">
        <f>IF([4]道具信息!X1155="","",[4]道具信息!X1155)</f>
        <v/>
      </c>
      <c r="Y1155" s="19" t="str">
        <f>IF([4]道具信息!Y1155="","",[4]道具信息!Y1155)</f>
        <v/>
      </c>
      <c r="Z1155" s="19" t="str">
        <f>IF([4]道具信息!Z1155="","",[4]道具信息!Z1155)</f>
        <v/>
      </c>
    </row>
    <row r="1156" spans="1:26" x14ac:dyDescent="0.15">
      <c r="A1156" s="19" t="str">
        <f>IF([4]道具信息!A1156="","",[4]道具信息!A1156)</f>
        <v/>
      </c>
      <c r="B1156" s="19" t="str">
        <f>IF([4]道具信息!B1156="","",[4]道具信息!B1156)</f>
        <v/>
      </c>
      <c r="C1156" s="19" t="str">
        <f>IF([4]道具信息!C1156="","",[4]道具信息!C1156)</f>
        <v/>
      </c>
      <c r="D1156" s="19" t="str">
        <f>IF([4]道具信息!D1156="","",[4]道具信息!D1156)</f>
        <v/>
      </c>
      <c r="E1156" s="19" t="str">
        <f>IF([4]道具信息!E1156="","",[4]道具信息!E1156)</f>
        <v/>
      </c>
      <c r="F1156" s="19" t="str">
        <f>IF([4]道具信息!F1156="","",[4]道具信息!F1156)</f>
        <v/>
      </c>
      <c r="G1156" s="19" t="str">
        <f>IF([4]道具信息!G1156="","",[4]道具信息!G1156)</f>
        <v/>
      </c>
      <c r="H1156" s="19" t="str">
        <f>IF([4]道具信息!H1156="","",[4]道具信息!H1156)</f>
        <v/>
      </c>
      <c r="I1156" s="19" t="str">
        <f>IF([4]道具信息!I1156="","",[4]道具信息!I1156)</f>
        <v/>
      </c>
      <c r="J1156" s="19" t="str">
        <f>IF([4]道具信息!J1156="","",[4]道具信息!J1156)</f>
        <v/>
      </c>
      <c r="K1156" s="19" t="str">
        <f>IF([4]道具信息!K1156="","",[4]道具信息!K1156)</f>
        <v/>
      </c>
      <c r="L1156" s="19" t="str">
        <f>IF([4]道具信息!L1156="","",[4]道具信息!L1156)</f>
        <v/>
      </c>
      <c r="M1156" s="19" t="str">
        <f>IF([4]道具信息!M1156="","",[4]道具信息!M1156)</f>
        <v/>
      </c>
      <c r="N1156" s="19" t="str">
        <f>IF([4]道具信息!N1156="","",[4]道具信息!N1156)</f>
        <v/>
      </c>
      <c r="O1156" s="19" t="str">
        <f>IF([4]道具信息!O1156="","",[4]道具信息!O1156)</f>
        <v/>
      </c>
      <c r="P1156" s="19" t="str">
        <f>IF([4]道具信息!P1156="","",[4]道具信息!P1156)</f>
        <v/>
      </c>
      <c r="Q1156" s="19" t="str">
        <f>IF([4]道具信息!Q1156="","",[4]道具信息!Q1156)</f>
        <v/>
      </c>
      <c r="R1156" s="19" t="str">
        <f>IF([4]道具信息!R1156="","",[4]道具信息!R1156)</f>
        <v/>
      </c>
      <c r="S1156" s="19" t="str">
        <f>IF([4]道具信息!S1156="","",[4]道具信息!S1156)</f>
        <v/>
      </c>
      <c r="T1156" s="19" t="str">
        <f>IF([4]道具信息!T1156="","",[4]道具信息!T1156)</f>
        <v/>
      </c>
      <c r="U1156" s="19" t="str">
        <f>IF([4]道具信息!U1156="","",[4]道具信息!U1156)</f>
        <v/>
      </c>
      <c r="V1156" s="19" t="str">
        <f>IF([4]道具信息!V1156="","",[4]道具信息!V1156)</f>
        <v/>
      </c>
      <c r="W1156" s="19" t="str">
        <f>IF([4]道具信息!W1156="","",[4]道具信息!W1156)</f>
        <v/>
      </c>
      <c r="X1156" s="19" t="str">
        <f>IF([4]道具信息!X1156="","",[4]道具信息!X1156)</f>
        <v/>
      </c>
      <c r="Y1156" s="19" t="str">
        <f>IF([4]道具信息!Y1156="","",[4]道具信息!Y1156)</f>
        <v/>
      </c>
      <c r="Z1156" s="19" t="str">
        <f>IF([4]道具信息!Z1156="","",[4]道具信息!Z1156)</f>
        <v/>
      </c>
    </row>
    <row r="1157" spans="1:26" x14ac:dyDescent="0.15">
      <c r="A1157" s="19" t="str">
        <f>IF([4]道具信息!A1157="","",[4]道具信息!A1157)</f>
        <v/>
      </c>
      <c r="B1157" s="19" t="str">
        <f>IF([4]道具信息!B1157="","",[4]道具信息!B1157)</f>
        <v/>
      </c>
      <c r="C1157" s="19" t="str">
        <f>IF([4]道具信息!C1157="","",[4]道具信息!C1157)</f>
        <v/>
      </c>
      <c r="D1157" s="19" t="str">
        <f>IF([4]道具信息!D1157="","",[4]道具信息!D1157)</f>
        <v/>
      </c>
      <c r="E1157" s="19" t="str">
        <f>IF([4]道具信息!E1157="","",[4]道具信息!E1157)</f>
        <v/>
      </c>
      <c r="F1157" s="19" t="str">
        <f>IF([4]道具信息!F1157="","",[4]道具信息!F1157)</f>
        <v/>
      </c>
      <c r="G1157" s="19" t="str">
        <f>IF([4]道具信息!G1157="","",[4]道具信息!G1157)</f>
        <v/>
      </c>
      <c r="H1157" s="19" t="str">
        <f>IF([4]道具信息!H1157="","",[4]道具信息!H1157)</f>
        <v/>
      </c>
      <c r="I1157" s="19" t="str">
        <f>IF([4]道具信息!I1157="","",[4]道具信息!I1157)</f>
        <v/>
      </c>
      <c r="J1157" s="19" t="str">
        <f>IF([4]道具信息!J1157="","",[4]道具信息!J1157)</f>
        <v/>
      </c>
      <c r="K1157" s="19" t="str">
        <f>IF([4]道具信息!K1157="","",[4]道具信息!K1157)</f>
        <v/>
      </c>
      <c r="L1157" s="19" t="str">
        <f>IF([4]道具信息!L1157="","",[4]道具信息!L1157)</f>
        <v/>
      </c>
      <c r="M1157" s="19" t="str">
        <f>IF([4]道具信息!M1157="","",[4]道具信息!M1157)</f>
        <v/>
      </c>
      <c r="N1157" s="19" t="str">
        <f>IF([4]道具信息!N1157="","",[4]道具信息!N1157)</f>
        <v/>
      </c>
      <c r="O1157" s="19" t="str">
        <f>IF([4]道具信息!O1157="","",[4]道具信息!O1157)</f>
        <v/>
      </c>
      <c r="P1157" s="19" t="str">
        <f>IF([4]道具信息!P1157="","",[4]道具信息!P1157)</f>
        <v/>
      </c>
      <c r="Q1157" s="19" t="str">
        <f>IF([4]道具信息!Q1157="","",[4]道具信息!Q1157)</f>
        <v/>
      </c>
      <c r="R1157" s="19" t="str">
        <f>IF([4]道具信息!R1157="","",[4]道具信息!R1157)</f>
        <v/>
      </c>
      <c r="S1157" s="19" t="str">
        <f>IF([4]道具信息!S1157="","",[4]道具信息!S1157)</f>
        <v/>
      </c>
      <c r="T1157" s="19" t="str">
        <f>IF([4]道具信息!T1157="","",[4]道具信息!T1157)</f>
        <v/>
      </c>
      <c r="U1157" s="19" t="str">
        <f>IF([4]道具信息!U1157="","",[4]道具信息!U1157)</f>
        <v/>
      </c>
      <c r="V1157" s="19" t="str">
        <f>IF([4]道具信息!V1157="","",[4]道具信息!V1157)</f>
        <v/>
      </c>
      <c r="W1157" s="19" t="str">
        <f>IF([4]道具信息!W1157="","",[4]道具信息!W1157)</f>
        <v/>
      </c>
      <c r="X1157" s="19" t="str">
        <f>IF([4]道具信息!X1157="","",[4]道具信息!X1157)</f>
        <v/>
      </c>
      <c r="Y1157" s="19" t="str">
        <f>IF([4]道具信息!Y1157="","",[4]道具信息!Y1157)</f>
        <v/>
      </c>
      <c r="Z1157" s="19" t="str">
        <f>IF([4]道具信息!Z1157="","",[4]道具信息!Z1157)</f>
        <v/>
      </c>
    </row>
    <row r="1158" spans="1:26" x14ac:dyDescent="0.15">
      <c r="A1158" s="19" t="str">
        <f>IF([4]道具信息!A1158="","",[4]道具信息!A1158)</f>
        <v/>
      </c>
      <c r="B1158" s="19" t="str">
        <f>IF([4]道具信息!B1158="","",[4]道具信息!B1158)</f>
        <v/>
      </c>
      <c r="C1158" s="19" t="str">
        <f>IF([4]道具信息!C1158="","",[4]道具信息!C1158)</f>
        <v/>
      </c>
      <c r="D1158" s="19" t="str">
        <f>IF([4]道具信息!D1158="","",[4]道具信息!D1158)</f>
        <v/>
      </c>
      <c r="E1158" s="19" t="str">
        <f>IF([4]道具信息!E1158="","",[4]道具信息!E1158)</f>
        <v/>
      </c>
      <c r="F1158" s="19" t="str">
        <f>IF([4]道具信息!F1158="","",[4]道具信息!F1158)</f>
        <v/>
      </c>
      <c r="G1158" s="19" t="str">
        <f>IF([4]道具信息!G1158="","",[4]道具信息!G1158)</f>
        <v/>
      </c>
      <c r="H1158" s="19" t="str">
        <f>IF([4]道具信息!H1158="","",[4]道具信息!H1158)</f>
        <v/>
      </c>
      <c r="I1158" s="19" t="str">
        <f>IF([4]道具信息!I1158="","",[4]道具信息!I1158)</f>
        <v/>
      </c>
      <c r="J1158" s="19" t="str">
        <f>IF([4]道具信息!J1158="","",[4]道具信息!J1158)</f>
        <v/>
      </c>
      <c r="K1158" s="19" t="str">
        <f>IF([4]道具信息!K1158="","",[4]道具信息!K1158)</f>
        <v/>
      </c>
      <c r="L1158" s="19" t="str">
        <f>IF([4]道具信息!L1158="","",[4]道具信息!L1158)</f>
        <v/>
      </c>
      <c r="M1158" s="19" t="str">
        <f>IF([4]道具信息!M1158="","",[4]道具信息!M1158)</f>
        <v/>
      </c>
      <c r="N1158" s="19" t="str">
        <f>IF([4]道具信息!N1158="","",[4]道具信息!N1158)</f>
        <v/>
      </c>
      <c r="O1158" s="19" t="str">
        <f>IF([4]道具信息!O1158="","",[4]道具信息!O1158)</f>
        <v/>
      </c>
      <c r="P1158" s="19" t="str">
        <f>IF([4]道具信息!P1158="","",[4]道具信息!P1158)</f>
        <v/>
      </c>
      <c r="Q1158" s="19" t="str">
        <f>IF([4]道具信息!Q1158="","",[4]道具信息!Q1158)</f>
        <v/>
      </c>
      <c r="R1158" s="19" t="str">
        <f>IF([4]道具信息!R1158="","",[4]道具信息!R1158)</f>
        <v/>
      </c>
      <c r="S1158" s="19" t="str">
        <f>IF([4]道具信息!S1158="","",[4]道具信息!S1158)</f>
        <v/>
      </c>
      <c r="T1158" s="19" t="str">
        <f>IF([4]道具信息!T1158="","",[4]道具信息!T1158)</f>
        <v/>
      </c>
      <c r="U1158" s="19" t="str">
        <f>IF([4]道具信息!U1158="","",[4]道具信息!U1158)</f>
        <v/>
      </c>
      <c r="V1158" s="19" t="str">
        <f>IF([4]道具信息!V1158="","",[4]道具信息!V1158)</f>
        <v/>
      </c>
      <c r="W1158" s="19" t="str">
        <f>IF([4]道具信息!W1158="","",[4]道具信息!W1158)</f>
        <v/>
      </c>
      <c r="X1158" s="19" t="str">
        <f>IF([4]道具信息!X1158="","",[4]道具信息!X1158)</f>
        <v/>
      </c>
      <c r="Y1158" s="19" t="str">
        <f>IF([4]道具信息!Y1158="","",[4]道具信息!Y1158)</f>
        <v/>
      </c>
      <c r="Z1158" s="19" t="str">
        <f>IF([4]道具信息!Z1158="","",[4]道具信息!Z1158)</f>
        <v/>
      </c>
    </row>
    <row r="1159" spans="1:26" x14ac:dyDescent="0.15">
      <c r="A1159" s="19" t="str">
        <f>IF([4]道具信息!A1159="","",[4]道具信息!A1159)</f>
        <v/>
      </c>
      <c r="B1159" s="19" t="str">
        <f>IF([4]道具信息!B1159="","",[4]道具信息!B1159)</f>
        <v/>
      </c>
      <c r="C1159" s="19" t="str">
        <f>IF([4]道具信息!C1159="","",[4]道具信息!C1159)</f>
        <v/>
      </c>
      <c r="D1159" s="19" t="str">
        <f>IF([4]道具信息!D1159="","",[4]道具信息!D1159)</f>
        <v/>
      </c>
      <c r="E1159" s="19" t="str">
        <f>IF([4]道具信息!E1159="","",[4]道具信息!E1159)</f>
        <v/>
      </c>
      <c r="F1159" s="19" t="str">
        <f>IF([4]道具信息!F1159="","",[4]道具信息!F1159)</f>
        <v/>
      </c>
      <c r="G1159" s="19" t="str">
        <f>IF([4]道具信息!G1159="","",[4]道具信息!G1159)</f>
        <v/>
      </c>
      <c r="H1159" s="19" t="str">
        <f>IF([4]道具信息!H1159="","",[4]道具信息!H1159)</f>
        <v/>
      </c>
      <c r="I1159" s="19" t="str">
        <f>IF([4]道具信息!I1159="","",[4]道具信息!I1159)</f>
        <v/>
      </c>
      <c r="J1159" s="19" t="str">
        <f>IF([4]道具信息!J1159="","",[4]道具信息!J1159)</f>
        <v/>
      </c>
      <c r="K1159" s="19" t="str">
        <f>IF([4]道具信息!K1159="","",[4]道具信息!K1159)</f>
        <v/>
      </c>
      <c r="L1159" s="19" t="str">
        <f>IF([4]道具信息!L1159="","",[4]道具信息!L1159)</f>
        <v/>
      </c>
      <c r="M1159" s="19" t="str">
        <f>IF([4]道具信息!M1159="","",[4]道具信息!M1159)</f>
        <v/>
      </c>
      <c r="N1159" s="19" t="str">
        <f>IF([4]道具信息!N1159="","",[4]道具信息!N1159)</f>
        <v/>
      </c>
      <c r="O1159" s="19" t="str">
        <f>IF([4]道具信息!O1159="","",[4]道具信息!O1159)</f>
        <v/>
      </c>
      <c r="P1159" s="19" t="str">
        <f>IF([4]道具信息!P1159="","",[4]道具信息!P1159)</f>
        <v/>
      </c>
      <c r="Q1159" s="19" t="str">
        <f>IF([4]道具信息!Q1159="","",[4]道具信息!Q1159)</f>
        <v/>
      </c>
      <c r="R1159" s="19" t="str">
        <f>IF([4]道具信息!R1159="","",[4]道具信息!R1159)</f>
        <v/>
      </c>
      <c r="S1159" s="19" t="str">
        <f>IF([4]道具信息!S1159="","",[4]道具信息!S1159)</f>
        <v/>
      </c>
      <c r="T1159" s="19" t="str">
        <f>IF([4]道具信息!T1159="","",[4]道具信息!T1159)</f>
        <v/>
      </c>
      <c r="U1159" s="19" t="str">
        <f>IF([4]道具信息!U1159="","",[4]道具信息!U1159)</f>
        <v/>
      </c>
      <c r="V1159" s="19" t="str">
        <f>IF([4]道具信息!V1159="","",[4]道具信息!V1159)</f>
        <v/>
      </c>
      <c r="W1159" s="19" t="str">
        <f>IF([4]道具信息!W1159="","",[4]道具信息!W1159)</f>
        <v/>
      </c>
      <c r="X1159" s="19" t="str">
        <f>IF([4]道具信息!X1159="","",[4]道具信息!X1159)</f>
        <v/>
      </c>
      <c r="Y1159" s="19" t="str">
        <f>IF([4]道具信息!Y1159="","",[4]道具信息!Y1159)</f>
        <v/>
      </c>
      <c r="Z1159" s="19" t="str">
        <f>IF([4]道具信息!Z1159="","",[4]道具信息!Z1159)</f>
        <v/>
      </c>
    </row>
    <row r="1160" spans="1:26" x14ac:dyDescent="0.15">
      <c r="A1160" s="19" t="str">
        <f>IF([4]道具信息!A1160="","",[4]道具信息!A1160)</f>
        <v/>
      </c>
      <c r="B1160" s="19" t="str">
        <f>IF([4]道具信息!B1160="","",[4]道具信息!B1160)</f>
        <v/>
      </c>
      <c r="C1160" s="19" t="str">
        <f>IF([4]道具信息!C1160="","",[4]道具信息!C1160)</f>
        <v/>
      </c>
      <c r="D1160" s="19" t="str">
        <f>IF([4]道具信息!D1160="","",[4]道具信息!D1160)</f>
        <v/>
      </c>
      <c r="E1160" s="19" t="str">
        <f>IF([4]道具信息!E1160="","",[4]道具信息!E1160)</f>
        <v/>
      </c>
      <c r="F1160" s="19" t="str">
        <f>IF([4]道具信息!F1160="","",[4]道具信息!F1160)</f>
        <v/>
      </c>
      <c r="G1160" s="19" t="str">
        <f>IF([4]道具信息!G1160="","",[4]道具信息!G1160)</f>
        <v/>
      </c>
      <c r="H1160" s="19" t="str">
        <f>IF([4]道具信息!H1160="","",[4]道具信息!H1160)</f>
        <v/>
      </c>
      <c r="I1160" s="19" t="str">
        <f>IF([4]道具信息!I1160="","",[4]道具信息!I1160)</f>
        <v/>
      </c>
      <c r="J1160" s="19" t="str">
        <f>IF([4]道具信息!J1160="","",[4]道具信息!J1160)</f>
        <v/>
      </c>
      <c r="K1160" s="19" t="str">
        <f>IF([4]道具信息!K1160="","",[4]道具信息!K1160)</f>
        <v/>
      </c>
      <c r="L1160" s="19" t="str">
        <f>IF([4]道具信息!L1160="","",[4]道具信息!L1160)</f>
        <v/>
      </c>
      <c r="M1160" s="19" t="str">
        <f>IF([4]道具信息!M1160="","",[4]道具信息!M1160)</f>
        <v/>
      </c>
      <c r="N1160" s="19" t="str">
        <f>IF([4]道具信息!N1160="","",[4]道具信息!N1160)</f>
        <v/>
      </c>
      <c r="O1160" s="19" t="str">
        <f>IF([4]道具信息!O1160="","",[4]道具信息!O1160)</f>
        <v/>
      </c>
      <c r="P1160" s="19" t="str">
        <f>IF([4]道具信息!P1160="","",[4]道具信息!P1160)</f>
        <v/>
      </c>
      <c r="Q1160" s="19" t="str">
        <f>IF([4]道具信息!Q1160="","",[4]道具信息!Q1160)</f>
        <v/>
      </c>
      <c r="R1160" s="19" t="str">
        <f>IF([4]道具信息!R1160="","",[4]道具信息!R1160)</f>
        <v/>
      </c>
      <c r="S1160" s="19" t="str">
        <f>IF([4]道具信息!S1160="","",[4]道具信息!S1160)</f>
        <v/>
      </c>
      <c r="T1160" s="19" t="str">
        <f>IF([4]道具信息!T1160="","",[4]道具信息!T1160)</f>
        <v/>
      </c>
      <c r="U1160" s="19" t="str">
        <f>IF([4]道具信息!U1160="","",[4]道具信息!U1160)</f>
        <v/>
      </c>
      <c r="V1160" s="19" t="str">
        <f>IF([4]道具信息!V1160="","",[4]道具信息!V1160)</f>
        <v/>
      </c>
      <c r="W1160" s="19" t="str">
        <f>IF([4]道具信息!W1160="","",[4]道具信息!W1160)</f>
        <v/>
      </c>
      <c r="X1160" s="19" t="str">
        <f>IF([4]道具信息!X1160="","",[4]道具信息!X1160)</f>
        <v/>
      </c>
      <c r="Y1160" s="19" t="str">
        <f>IF([4]道具信息!Y1160="","",[4]道具信息!Y1160)</f>
        <v/>
      </c>
      <c r="Z1160" s="19" t="str">
        <f>IF([4]道具信息!Z1160="","",[4]道具信息!Z1160)</f>
        <v/>
      </c>
    </row>
    <row r="1161" spans="1:26" x14ac:dyDescent="0.15">
      <c r="A1161" s="19" t="str">
        <f>IF([4]道具信息!A1161="","",[4]道具信息!A1161)</f>
        <v/>
      </c>
      <c r="B1161" s="19" t="str">
        <f>IF([4]道具信息!B1161="","",[4]道具信息!B1161)</f>
        <v/>
      </c>
      <c r="C1161" s="19" t="str">
        <f>IF([4]道具信息!C1161="","",[4]道具信息!C1161)</f>
        <v/>
      </c>
      <c r="D1161" s="19" t="str">
        <f>IF([4]道具信息!D1161="","",[4]道具信息!D1161)</f>
        <v/>
      </c>
      <c r="E1161" s="19" t="str">
        <f>IF([4]道具信息!E1161="","",[4]道具信息!E1161)</f>
        <v/>
      </c>
      <c r="F1161" s="19" t="str">
        <f>IF([4]道具信息!F1161="","",[4]道具信息!F1161)</f>
        <v/>
      </c>
      <c r="G1161" s="19" t="str">
        <f>IF([4]道具信息!G1161="","",[4]道具信息!G1161)</f>
        <v/>
      </c>
      <c r="H1161" s="19" t="str">
        <f>IF([4]道具信息!H1161="","",[4]道具信息!H1161)</f>
        <v/>
      </c>
      <c r="I1161" s="19" t="str">
        <f>IF([4]道具信息!I1161="","",[4]道具信息!I1161)</f>
        <v/>
      </c>
      <c r="J1161" s="19" t="str">
        <f>IF([4]道具信息!J1161="","",[4]道具信息!J1161)</f>
        <v/>
      </c>
      <c r="K1161" s="19" t="str">
        <f>IF([4]道具信息!K1161="","",[4]道具信息!K1161)</f>
        <v/>
      </c>
      <c r="L1161" s="19" t="str">
        <f>IF([4]道具信息!L1161="","",[4]道具信息!L1161)</f>
        <v/>
      </c>
      <c r="M1161" s="19" t="str">
        <f>IF([4]道具信息!M1161="","",[4]道具信息!M1161)</f>
        <v/>
      </c>
      <c r="N1161" s="19" t="str">
        <f>IF([4]道具信息!N1161="","",[4]道具信息!N1161)</f>
        <v/>
      </c>
      <c r="O1161" s="19" t="str">
        <f>IF([4]道具信息!O1161="","",[4]道具信息!O1161)</f>
        <v/>
      </c>
      <c r="P1161" s="19" t="str">
        <f>IF([4]道具信息!P1161="","",[4]道具信息!P1161)</f>
        <v/>
      </c>
      <c r="Q1161" s="19" t="str">
        <f>IF([4]道具信息!Q1161="","",[4]道具信息!Q1161)</f>
        <v/>
      </c>
      <c r="R1161" s="19" t="str">
        <f>IF([4]道具信息!R1161="","",[4]道具信息!R1161)</f>
        <v/>
      </c>
      <c r="S1161" s="19" t="str">
        <f>IF([4]道具信息!S1161="","",[4]道具信息!S1161)</f>
        <v/>
      </c>
      <c r="T1161" s="19" t="str">
        <f>IF([4]道具信息!T1161="","",[4]道具信息!T1161)</f>
        <v/>
      </c>
      <c r="U1161" s="19" t="str">
        <f>IF([4]道具信息!U1161="","",[4]道具信息!U1161)</f>
        <v/>
      </c>
      <c r="V1161" s="19" t="str">
        <f>IF([4]道具信息!V1161="","",[4]道具信息!V1161)</f>
        <v/>
      </c>
      <c r="W1161" s="19" t="str">
        <f>IF([4]道具信息!W1161="","",[4]道具信息!W1161)</f>
        <v/>
      </c>
      <c r="X1161" s="19" t="str">
        <f>IF([4]道具信息!X1161="","",[4]道具信息!X1161)</f>
        <v/>
      </c>
      <c r="Y1161" s="19" t="str">
        <f>IF([4]道具信息!Y1161="","",[4]道具信息!Y1161)</f>
        <v/>
      </c>
      <c r="Z1161" s="19" t="str">
        <f>IF([4]道具信息!Z1161="","",[4]道具信息!Z1161)</f>
        <v/>
      </c>
    </row>
    <row r="1162" spans="1:26" x14ac:dyDescent="0.15">
      <c r="A1162" s="19" t="str">
        <f>IF([4]道具信息!A1162="","",[4]道具信息!A1162)</f>
        <v/>
      </c>
      <c r="B1162" s="19" t="str">
        <f>IF([4]道具信息!B1162="","",[4]道具信息!B1162)</f>
        <v/>
      </c>
      <c r="C1162" s="19" t="str">
        <f>IF([4]道具信息!C1162="","",[4]道具信息!C1162)</f>
        <v/>
      </c>
      <c r="D1162" s="19" t="str">
        <f>IF([4]道具信息!D1162="","",[4]道具信息!D1162)</f>
        <v/>
      </c>
      <c r="E1162" s="19" t="str">
        <f>IF([4]道具信息!E1162="","",[4]道具信息!E1162)</f>
        <v/>
      </c>
      <c r="F1162" s="19" t="str">
        <f>IF([4]道具信息!F1162="","",[4]道具信息!F1162)</f>
        <v/>
      </c>
      <c r="G1162" s="19" t="str">
        <f>IF([4]道具信息!G1162="","",[4]道具信息!G1162)</f>
        <v/>
      </c>
      <c r="H1162" s="19" t="str">
        <f>IF([4]道具信息!H1162="","",[4]道具信息!H1162)</f>
        <v/>
      </c>
      <c r="I1162" s="19" t="str">
        <f>IF([4]道具信息!I1162="","",[4]道具信息!I1162)</f>
        <v/>
      </c>
      <c r="J1162" s="19" t="str">
        <f>IF([4]道具信息!J1162="","",[4]道具信息!J1162)</f>
        <v/>
      </c>
      <c r="K1162" s="19" t="str">
        <f>IF([4]道具信息!K1162="","",[4]道具信息!K1162)</f>
        <v/>
      </c>
      <c r="L1162" s="19" t="str">
        <f>IF([4]道具信息!L1162="","",[4]道具信息!L1162)</f>
        <v/>
      </c>
      <c r="M1162" s="19" t="str">
        <f>IF([4]道具信息!M1162="","",[4]道具信息!M1162)</f>
        <v/>
      </c>
      <c r="N1162" s="19" t="str">
        <f>IF([4]道具信息!N1162="","",[4]道具信息!N1162)</f>
        <v/>
      </c>
      <c r="O1162" s="19" t="str">
        <f>IF([4]道具信息!O1162="","",[4]道具信息!O1162)</f>
        <v/>
      </c>
      <c r="P1162" s="19" t="str">
        <f>IF([4]道具信息!P1162="","",[4]道具信息!P1162)</f>
        <v/>
      </c>
      <c r="Q1162" s="19" t="str">
        <f>IF([4]道具信息!Q1162="","",[4]道具信息!Q1162)</f>
        <v/>
      </c>
      <c r="R1162" s="19" t="str">
        <f>IF([4]道具信息!R1162="","",[4]道具信息!R1162)</f>
        <v/>
      </c>
      <c r="S1162" s="19" t="str">
        <f>IF([4]道具信息!S1162="","",[4]道具信息!S1162)</f>
        <v/>
      </c>
      <c r="T1162" s="19" t="str">
        <f>IF([4]道具信息!T1162="","",[4]道具信息!T1162)</f>
        <v/>
      </c>
      <c r="U1162" s="19" t="str">
        <f>IF([4]道具信息!U1162="","",[4]道具信息!U1162)</f>
        <v/>
      </c>
      <c r="V1162" s="19" t="str">
        <f>IF([4]道具信息!V1162="","",[4]道具信息!V1162)</f>
        <v/>
      </c>
      <c r="W1162" s="19" t="str">
        <f>IF([4]道具信息!W1162="","",[4]道具信息!W1162)</f>
        <v/>
      </c>
      <c r="X1162" s="19" t="str">
        <f>IF([4]道具信息!X1162="","",[4]道具信息!X1162)</f>
        <v/>
      </c>
      <c r="Y1162" s="19" t="str">
        <f>IF([4]道具信息!Y1162="","",[4]道具信息!Y1162)</f>
        <v/>
      </c>
      <c r="Z1162" s="19" t="str">
        <f>IF([4]道具信息!Z1162="","",[4]道具信息!Z1162)</f>
        <v/>
      </c>
    </row>
    <row r="1163" spans="1:26" x14ac:dyDescent="0.15">
      <c r="A1163" s="19" t="str">
        <f>IF([4]道具信息!A1163="","",[4]道具信息!A1163)</f>
        <v/>
      </c>
      <c r="B1163" s="19" t="str">
        <f>IF([4]道具信息!B1163="","",[4]道具信息!B1163)</f>
        <v/>
      </c>
      <c r="C1163" s="19" t="str">
        <f>IF([4]道具信息!C1163="","",[4]道具信息!C1163)</f>
        <v/>
      </c>
      <c r="D1163" s="19" t="str">
        <f>IF([4]道具信息!D1163="","",[4]道具信息!D1163)</f>
        <v/>
      </c>
      <c r="E1163" s="19" t="str">
        <f>IF([4]道具信息!E1163="","",[4]道具信息!E1163)</f>
        <v/>
      </c>
      <c r="F1163" s="19" t="str">
        <f>IF([4]道具信息!F1163="","",[4]道具信息!F1163)</f>
        <v/>
      </c>
      <c r="G1163" s="19" t="str">
        <f>IF([4]道具信息!G1163="","",[4]道具信息!G1163)</f>
        <v/>
      </c>
      <c r="H1163" s="19" t="str">
        <f>IF([4]道具信息!H1163="","",[4]道具信息!H1163)</f>
        <v/>
      </c>
      <c r="I1163" s="19" t="str">
        <f>IF([4]道具信息!I1163="","",[4]道具信息!I1163)</f>
        <v/>
      </c>
      <c r="J1163" s="19" t="str">
        <f>IF([4]道具信息!J1163="","",[4]道具信息!J1163)</f>
        <v/>
      </c>
      <c r="K1163" s="19" t="str">
        <f>IF([4]道具信息!K1163="","",[4]道具信息!K1163)</f>
        <v/>
      </c>
      <c r="L1163" s="19" t="str">
        <f>IF([4]道具信息!L1163="","",[4]道具信息!L1163)</f>
        <v/>
      </c>
      <c r="M1163" s="19" t="str">
        <f>IF([4]道具信息!M1163="","",[4]道具信息!M1163)</f>
        <v/>
      </c>
      <c r="N1163" s="19" t="str">
        <f>IF([4]道具信息!N1163="","",[4]道具信息!N1163)</f>
        <v/>
      </c>
      <c r="O1163" s="19" t="str">
        <f>IF([4]道具信息!O1163="","",[4]道具信息!O1163)</f>
        <v/>
      </c>
      <c r="P1163" s="19" t="str">
        <f>IF([4]道具信息!P1163="","",[4]道具信息!P1163)</f>
        <v/>
      </c>
      <c r="Q1163" s="19" t="str">
        <f>IF([4]道具信息!Q1163="","",[4]道具信息!Q1163)</f>
        <v/>
      </c>
      <c r="R1163" s="19" t="str">
        <f>IF([4]道具信息!R1163="","",[4]道具信息!R1163)</f>
        <v/>
      </c>
      <c r="S1163" s="19" t="str">
        <f>IF([4]道具信息!S1163="","",[4]道具信息!S1163)</f>
        <v/>
      </c>
      <c r="T1163" s="19" t="str">
        <f>IF([4]道具信息!T1163="","",[4]道具信息!T1163)</f>
        <v/>
      </c>
      <c r="U1163" s="19" t="str">
        <f>IF([4]道具信息!U1163="","",[4]道具信息!U1163)</f>
        <v/>
      </c>
      <c r="V1163" s="19" t="str">
        <f>IF([4]道具信息!V1163="","",[4]道具信息!V1163)</f>
        <v/>
      </c>
      <c r="W1163" s="19" t="str">
        <f>IF([4]道具信息!W1163="","",[4]道具信息!W1163)</f>
        <v/>
      </c>
      <c r="X1163" s="19" t="str">
        <f>IF([4]道具信息!X1163="","",[4]道具信息!X1163)</f>
        <v/>
      </c>
      <c r="Y1163" s="19" t="str">
        <f>IF([4]道具信息!Y1163="","",[4]道具信息!Y1163)</f>
        <v/>
      </c>
      <c r="Z1163" s="19" t="str">
        <f>IF([4]道具信息!Z1163="","",[4]道具信息!Z1163)</f>
        <v/>
      </c>
    </row>
    <row r="1164" spans="1:26" x14ac:dyDescent="0.15">
      <c r="A1164" s="19" t="str">
        <f>IF([4]道具信息!A1164="","",[4]道具信息!A1164)</f>
        <v/>
      </c>
      <c r="B1164" s="19" t="str">
        <f>IF([4]道具信息!B1164="","",[4]道具信息!B1164)</f>
        <v/>
      </c>
      <c r="C1164" s="19" t="str">
        <f>IF([4]道具信息!C1164="","",[4]道具信息!C1164)</f>
        <v/>
      </c>
      <c r="D1164" s="19" t="str">
        <f>IF([4]道具信息!D1164="","",[4]道具信息!D1164)</f>
        <v/>
      </c>
      <c r="E1164" s="19" t="str">
        <f>IF([4]道具信息!E1164="","",[4]道具信息!E1164)</f>
        <v/>
      </c>
      <c r="F1164" s="19" t="str">
        <f>IF([4]道具信息!F1164="","",[4]道具信息!F1164)</f>
        <v/>
      </c>
      <c r="G1164" s="19" t="str">
        <f>IF([4]道具信息!G1164="","",[4]道具信息!G1164)</f>
        <v/>
      </c>
      <c r="H1164" s="19" t="str">
        <f>IF([4]道具信息!H1164="","",[4]道具信息!H1164)</f>
        <v/>
      </c>
      <c r="I1164" s="19" t="str">
        <f>IF([4]道具信息!I1164="","",[4]道具信息!I1164)</f>
        <v/>
      </c>
      <c r="J1164" s="19" t="str">
        <f>IF([4]道具信息!J1164="","",[4]道具信息!J1164)</f>
        <v/>
      </c>
      <c r="K1164" s="19" t="str">
        <f>IF([4]道具信息!K1164="","",[4]道具信息!K1164)</f>
        <v/>
      </c>
      <c r="L1164" s="19" t="str">
        <f>IF([4]道具信息!L1164="","",[4]道具信息!L1164)</f>
        <v/>
      </c>
      <c r="M1164" s="19" t="str">
        <f>IF([4]道具信息!M1164="","",[4]道具信息!M1164)</f>
        <v/>
      </c>
      <c r="N1164" s="19" t="str">
        <f>IF([4]道具信息!N1164="","",[4]道具信息!N1164)</f>
        <v/>
      </c>
      <c r="O1164" s="19" t="str">
        <f>IF([4]道具信息!O1164="","",[4]道具信息!O1164)</f>
        <v/>
      </c>
      <c r="P1164" s="19" t="str">
        <f>IF([4]道具信息!P1164="","",[4]道具信息!P1164)</f>
        <v/>
      </c>
      <c r="Q1164" s="19" t="str">
        <f>IF([4]道具信息!Q1164="","",[4]道具信息!Q1164)</f>
        <v/>
      </c>
      <c r="R1164" s="19" t="str">
        <f>IF([4]道具信息!R1164="","",[4]道具信息!R1164)</f>
        <v/>
      </c>
      <c r="S1164" s="19" t="str">
        <f>IF([4]道具信息!S1164="","",[4]道具信息!S1164)</f>
        <v/>
      </c>
      <c r="T1164" s="19" t="str">
        <f>IF([4]道具信息!T1164="","",[4]道具信息!T1164)</f>
        <v/>
      </c>
      <c r="U1164" s="19" t="str">
        <f>IF([4]道具信息!U1164="","",[4]道具信息!U1164)</f>
        <v/>
      </c>
      <c r="V1164" s="19" t="str">
        <f>IF([4]道具信息!V1164="","",[4]道具信息!V1164)</f>
        <v/>
      </c>
      <c r="W1164" s="19" t="str">
        <f>IF([4]道具信息!W1164="","",[4]道具信息!W1164)</f>
        <v/>
      </c>
      <c r="X1164" s="19" t="str">
        <f>IF([4]道具信息!X1164="","",[4]道具信息!X1164)</f>
        <v/>
      </c>
      <c r="Y1164" s="19" t="str">
        <f>IF([4]道具信息!Y1164="","",[4]道具信息!Y1164)</f>
        <v/>
      </c>
      <c r="Z1164" s="19" t="str">
        <f>IF([4]道具信息!Z1164="","",[4]道具信息!Z1164)</f>
        <v/>
      </c>
    </row>
    <row r="1165" spans="1:26" x14ac:dyDescent="0.15">
      <c r="A1165" s="19" t="str">
        <f>IF([4]道具信息!A1165="","",[4]道具信息!A1165)</f>
        <v/>
      </c>
      <c r="B1165" s="19" t="str">
        <f>IF([4]道具信息!B1165="","",[4]道具信息!B1165)</f>
        <v/>
      </c>
      <c r="C1165" s="19" t="str">
        <f>IF([4]道具信息!C1165="","",[4]道具信息!C1165)</f>
        <v/>
      </c>
      <c r="D1165" s="19" t="str">
        <f>IF([4]道具信息!D1165="","",[4]道具信息!D1165)</f>
        <v/>
      </c>
      <c r="E1165" s="19" t="str">
        <f>IF([4]道具信息!E1165="","",[4]道具信息!E1165)</f>
        <v/>
      </c>
      <c r="F1165" s="19" t="str">
        <f>IF([4]道具信息!F1165="","",[4]道具信息!F1165)</f>
        <v/>
      </c>
      <c r="G1165" s="19" t="str">
        <f>IF([4]道具信息!G1165="","",[4]道具信息!G1165)</f>
        <v/>
      </c>
      <c r="H1165" s="19" t="str">
        <f>IF([4]道具信息!H1165="","",[4]道具信息!H1165)</f>
        <v/>
      </c>
      <c r="I1165" s="19" t="str">
        <f>IF([4]道具信息!I1165="","",[4]道具信息!I1165)</f>
        <v/>
      </c>
      <c r="J1165" s="19" t="str">
        <f>IF([4]道具信息!J1165="","",[4]道具信息!J1165)</f>
        <v/>
      </c>
      <c r="K1165" s="19" t="str">
        <f>IF([4]道具信息!K1165="","",[4]道具信息!K1165)</f>
        <v/>
      </c>
      <c r="L1165" s="19" t="str">
        <f>IF([4]道具信息!L1165="","",[4]道具信息!L1165)</f>
        <v/>
      </c>
      <c r="M1165" s="19" t="str">
        <f>IF([4]道具信息!M1165="","",[4]道具信息!M1165)</f>
        <v/>
      </c>
      <c r="N1165" s="19" t="str">
        <f>IF([4]道具信息!N1165="","",[4]道具信息!N1165)</f>
        <v/>
      </c>
      <c r="O1165" s="19" t="str">
        <f>IF([4]道具信息!O1165="","",[4]道具信息!O1165)</f>
        <v/>
      </c>
      <c r="P1165" s="19" t="str">
        <f>IF([4]道具信息!P1165="","",[4]道具信息!P1165)</f>
        <v/>
      </c>
      <c r="Q1165" s="19" t="str">
        <f>IF([4]道具信息!Q1165="","",[4]道具信息!Q1165)</f>
        <v/>
      </c>
      <c r="R1165" s="19" t="str">
        <f>IF([4]道具信息!R1165="","",[4]道具信息!R1165)</f>
        <v/>
      </c>
      <c r="S1165" s="19" t="str">
        <f>IF([4]道具信息!S1165="","",[4]道具信息!S1165)</f>
        <v/>
      </c>
      <c r="T1165" s="19" t="str">
        <f>IF([4]道具信息!T1165="","",[4]道具信息!T1165)</f>
        <v/>
      </c>
      <c r="U1165" s="19" t="str">
        <f>IF([4]道具信息!U1165="","",[4]道具信息!U1165)</f>
        <v/>
      </c>
      <c r="V1165" s="19" t="str">
        <f>IF([4]道具信息!V1165="","",[4]道具信息!V1165)</f>
        <v/>
      </c>
      <c r="W1165" s="19" t="str">
        <f>IF([4]道具信息!W1165="","",[4]道具信息!W1165)</f>
        <v/>
      </c>
      <c r="X1165" s="19" t="str">
        <f>IF([4]道具信息!X1165="","",[4]道具信息!X1165)</f>
        <v/>
      </c>
      <c r="Y1165" s="19" t="str">
        <f>IF([4]道具信息!Y1165="","",[4]道具信息!Y1165)</f>
        <v/>
      </c>
      <c r="Z1165" s="19" t="str">
        <f>IF([4]道具信息!Z1165="","",[4]道具信息!Z1165)</f>
        <v/>
      </c>
    </row>
    <row r="1166" spans="1:26" x14ac:dyDescent="0.15">
      <c r="A1166" s="19" t="str">
        <f>IF([4]道具信息!A1166="","",[4]道具信息!A1166)</f>
        <v/>
      </c>
      <c r="B1166" s="19" t="str">
        <f>IF([4]道具信息!B1166="","",[4]道具信息!B1166)</f>
        <v/>
      </c>
      <c r="C1166" s="19" t="str">
        <f>IF([4]道具信息!C1166="","",[4]道具信息!C1166)</f>
        <v/>
      </c>
      <c r="D1166" s="19" t="str">
        <f>IF([4]道具信息!D1166="","",[4]道具信息!D1166)</f>
        <v/>
      </c>
      <c r="E1166" s="19" t="str">
        <f>IF([4]道具信息!E1166="","",[4]道具信息!E1166)</f>
        <v/>
      </c>
      <c r="F1166" s="19" t="str">
        <f>IF([4]道具信息!F1166="","",[4]道具信息!F1166)</f>
        <v/>
      </c>
      <c r="G1166" s="19" t="str">
        <f>IF([4]道具信息!G1166="","",[4]道具信息!G1166)</f>
        <v/>
      </c>
      <c r="H1166" s="19" t="str">
        <f>IF([4]道具信息!H1166="","",[4]道具信息!H1166)</f>
        <v/>
      </c>
      <c r="I1166" s="19" t="str">
        <f>IF([4]道具信息!I1166="","",[4]道具信息!I1166)</f>
        <v/>
      </c>
      <c r="J1166" s="19" t="str">
        <f>IF([4]道具信息!J1166="","",[4]道具信息!J1166)</f>
        <v/>
      </c>
      <c r="K1166" s="19" t="str">
        <f>IF([4]道具信息!K1166="","",[4]道具信息!K1166)</f>
        <v/>
      </c>
      <c r="L1166" s="19" t="str">
        <f>IF([4]道具信息!L1166="","",[4]道具信息!L1166)</f>
        <v/>
      </c>
      <c r="M1166" s="19" t="str">
        <f>IF([4]道具信息!M1166="","",[4]道具信息!M1166)</f>
        <v/>
      </c>
      <c r="N1166" s="19" t="str">
        <f>IF([4]道具信息!N1166="","",[4]道具信息!N1166)</f>
        <v/>
      </c>
      <c r="O1166" s="19" t="str">
        <f>IF([4]道具信息!O1166="","",[4]道具信息!O1166)</f>
        <v/>
      </c>
      <c r="P1166" s="19" t="str">
        <f>IF([4]道具信息!P1166="","",[4]道具信息!P1166)</f>
        <v/>
      </c>
      <c r="Q1166" s="19" t="str">
        <f>IF([4]道具信息!Q1166="","",[4]道具信息!Q1166)</f>
        <v/>
      </c>
      <c r="R1166" s="19" t="str">
        <f>IF([4]道具信息!R1166="","",[4]道具信息!R1166)</f>
        <v/>
      </c>
      <c r="S1166" s="19" t="str">
        <f>IF([4]道具信息!S1166="","",[4]道具信息!S1166)</f>
        <v/>
      </c>
      <c r="T1166" s="19" t="str">
        <f>IF([4]道具信息!T1166="","",[4]道具信息!T1166)</f>
        <v/>
      </c>
      <c r="U1166" s="19" t="str">
        <f>IF([4]道具信息!U1166="","",[4]道具信息!U1166)</f>
        <v/>
      </c>
      <c r="V1166" s="19" t="str">
        <f>IF([4]道具信息!V1166="","",[4]道具信息!V1166)</f>
        <v/>
      </c>
      <c r="W1166" s="19" t="str">
        <f>IF([4]道具信息!W1166="","",[4]道具信息!W1166)</f>
        <v/>
      </c>
      <c r="X1166" s="19" t="str">
        <f>IF([4]道具信息!X1166="","",[4]道具信息!X1166)</f>
        <v/>
      </c>
      <c r="Y1166" s="19" t="str">
        <f>IF([4]道具信息!Y1166="","",[4]道具信息!Y1166)</f>
        <v/>
      </c>
      <c r="Z1166" s="19" t="str">
        <f>IF([4]道具信息!Z1166="","",[4]道具信息!Z1166)</f>
        <v/>
      </c>
    </row>
    <row r="1167" spans="1:26" x14ac:dyDescent="0.15">
      <c r="A1167" s="19" t="str">
        <f>IF([4]道具信息!A1167="","",[4]道具信息!A1167)</f>
        <v/>
      </c>
      <c r="B1167" s="19" t="str">
        <f>IF([4]道具信息!B1167="","",[4]道具信息!B1167)</f>
        <v/>
      </c>
      <c r="C1167" s="19" t="str">
        <f>IF([4]道具信息!C1167="","",[4]道具信息!C1167)</f>
        <v/>
      </c>
      <c r="D1167" s="19" t="str">
        <f>IF([4]道具信息!D1167="","",[4]道具信息!D1167)</f>
        <v/>
      </c>
      <c r="E1167" s="19" t="str">
        <f>IF([4]道具信息!E1167="","",[4]道具信息!E1167)</f>
        <v/>
      </c>
      <c r="F1167" s="19" t="str">
        <f>IF([4]道具信息!F1167="","",[4]道具信息!F1167)</f>
        <v/>
      </c>
      <c r="G1167" s="19" t="str">
        <f>IF([4]道具信息!G1167="","",[4]道具信息!G1167)</f>
        <v/>
      </c>
      <c r="H1167" s="19" t="str">
        <f>IF([4]道具信息!H1167="","",[4]道具信息!H1167)</f>
        <v/>
      </c>
      <c r="I1167" s="19" t="str">
        <f>IF([4]道具信息!I1167="","",[4]道具信息!I1167)</f>
        <v/>
      </c>
      <c r="J1167" s="19" t="str">
        <f>IF([4]道具信息!J1167="","",[4]道具信息!J1167)</f>
        <v/>
      </c>
      <c r="K1167" s="19" t="str">
        <f>IF([4]道具信息!K1167="","",[4]道具信息!K1167)</f>
        <v/>
      </c>
      <c r="L1167" s="19" t="str">
        <f>IF([4]道具信息!L1167="","",[4]道具信息!L1167)</f>
        <v/>
      </c>
      <c r="M1167" s="19" t="str">
        <f>IF([4]道具信息!M1167="","",[4]道具信息!M1167)</f>
        <v/>
      </c>
      <c r="N1167" s="19" t="str">
        <f>IF([4]道具信息!N1167="","",[4]道具信息!N1167)</f>
        <v/>
      </c>
      <c r="O1167" s="19" t="str">
        <f>IF([4]道具信息!O1167="","",[4]道具信息!O1167)</f>
        <v/>
      </c>
      <c r="P1167" s="19" t="str">
        <f>IF([4]道具信息!P1167="","",[4]道具信息!P1167)</f>
        <v/>
      </c>
      <c r="Q1167" s="19" t="str">
        <f>IF([4]道具信息!Q1167="","",[4]道具信息!Q1167)</f>
        <v/>
      </c>
      <c r="R1167" s="19" t="str">
        <f>IF([4]道具信息!R1167="","",[4]道具信息!R1167)</f>
        <v/>
      </c>
      <c r="S1167" s="19" t="str">
        <f>IF([4]道具信息!S1167="","",[4]道具信息!S1167)</f>
        <v/>
      </c>
      <c r="T1167" s="19" t="str">
        <f>IF([4]道具信息!T1167="","",[4]道具信息!T1167)</f>
        <v/>
      </c>
      <c r="U1167" s="19" t="str">
        <f>IF([4]道具信息!U1167="","",[4]道具信息!U1167)</f>
        <v/>
      </c>
      <c r="V1167" s="19" t="str">
        <f>IF([4]道具信息!V1167="","",[4]道具信息!V1167)</f>
        <v/>
      </c>
      <c r="W1167" s="19" t="str">
        <f>IF([4]道具信息!W1167="","",[4]道具信息!W1167)</f>
        <v/>
      </c>
      <c r="X1167" s="19" t="str">
        <f>IF([4]道具信息!X1167="","",[4]道具信息!X1167)</f>
        <v/>
      </c>
      <c r="Y1167" s="19" t="str">
        <f>IF([4]道具信息!Y1167="","",[4]道具信息!Y1167)</f>
        <v/>
      </c>
      <c r="Z1167" s="19" t="str">
        <f>IF([4]道具信息!Z1167="","",[4]道具信息!Z1167)</f>
        <v/>
      </c>
    </row>
    <row r="1168" spans="1:26" x14ac:dyDescent="0.15">
      <c r="A1168" s="19" t="str">
        <f>IF([4]道具信息!A1168="","",[4]道具信息!A1168)</f>
        <v/>
      </c>
      <c r="B1168" s="19" t="str">
        <f>IF([4]道具信息!B1168="","",[4]道具信息!B1168)</f>
        <v/>
      </c>
      <c r="C1168" s="19" t="str">
        <f>IF([4]道具信息!C1168="","",[4]道具信息!C1168)</f>
        <v/>
      </c>
      <c r="D1168" s="19" t="str">
        <f>IF([4]道具信息!D1168="","",[4]道具信息!D1168)</f>
        <v/>
      </c>
      <c r="E1168" s="19" t="str">
        <f>IF([4]道具信息!E1168="","",[4]道具信息!E1168)</f>
        <v/>
      </c>
      <c r="F1168" s="19" t="str">
        <f>IF([4]道具信息!F1168="","",[4]道具信息!F1168)</f>
        <v/>
      </c>
      <c r="G1168" s="19" t="str">
        <f>IF([4]道具信息!G1168="","",[4]道具信息!G1168)</f>
        <v/>
      </c>
      <c r="H1168" s="19" t="str">
        <f>IF([4]道具信息!H1168="","",[4]道具信息!H1168)</f>
        <v/>
      </c>
      <c r="I1168" s="19" t="str">
        <f>IF([4]道具信息!I1168="","",[4]道具信息!I1168)</f>
        <v/>
      </c>
      <c r="J1168" s="19" t="str">
        <f>IF([4]道具信息!J1168="","",[4]道具信息!J1168)</f>
        <v/>
      </c>
      <c r="K1168" s="19" t="str">
        <f>IF([4]道具信息!K1168="","",[4]道具信息!K1168)</f>
        <v/>
      </c>
      <c r="L1168" s="19" t="str">
        <f>IF([4]道具信息!L1168="","",[4]道具信息!L1168)</f>
        <v/>
      </c>
      <c r="M1168" s="19" t="str">
        <f>IF([4]道具信息!M1168="","",[4]道具信息!M1168)</f>
        <v/>
      </c>
      <c r="N1168" s="19" t="str">
        <f>IF([4]道具信息!N1168="","",[4]道具信息!N1168)</f>
        <v/>
      </c>
      <c r="O1168" s="19" t="str">
        <f>IF([4]道具信息!O1168="","",[4]道具信息!O1168)</f>
        <v/>
      </c>
      <c r="P1168" s="19" t="str">
        <f>IF([4]道具信息!P1168="","",[4]道具信息!P1168)</f>
        <v/>
      </c>
      <c r="Q1168" s="19" t="str">
        <f>IF([4]道具信息!Q1168="","",[4]道具信息!Q1168)</f>
        <v/>
      </c>
      <c r="R1168" s="19" t="str">
        <f>IF([4]道具信息!R1168="","",[4]道具信息!R1168)</f>
        <v/>
      </c>
      <c r="S1168" s="19" t="str">
        <f>IF([4]道具信息!S1168="","",[4]道具信息!S1168)</f>
        <v/>
      </c>
      <c r="T1168" s="19" t="str">
        <f>IF([4]道具信息!T1168="","",[4]道具信息!T1168)</f>
        <v/>
      </c>
      <c r="U1168" s="19" t="str">
        <f>IF([4]道具信息!U1168="","",[4]道具信息!U1168)</f>
        <v/>
      </c>
      <c r="V1168" s="19" t="str">
        <f>IF([4]道具信息!V1168="","",[4]道具信息!V1168)</f>
        <v/>
      </c>
      <c r="W1168" s="19" t="str">
        <f>IF([4]道具信息!W1168="","",[4]道具信息!W1168)</f>
        <v/>
      </c>
      <c r="X1168" s="19" t="str">
        <f>IF([4]道具信息!X1168="","",[4]道具信息!X1168)</f>
        <v/>
      </c>
      <c r="Y1168" s="19" t="str">
        <f>IF([4]道具信息!Y1168="","",[4]道具信息!Y1168)</f>
        <v/>
      </c>
      <c r="Z1168" s="19" t="str">
        <f>IF([4]道具信息!Z1168="","",[4]道具信息!Z1168)</f>
        <v/>
      </c>
    </row>
    <row r="1169" spans="1:26" x14ac:dyDescent="0.15">
      <c r="A1169" s="19" t="str">
        <f>IF([4]道具信息!A1169="","",[4]道具信息!A1169)</f>
        <v/>
      </c>
      <c r="B1169" s="19" t="str">
        <f>IF([4]道具信息!B1169="","",[4]道具信息!B1169)</f>
        <v/>
      </c>
      <c r="C1169" s="19" t="str">
        <f>IF([4]道具信息!C1169="","",[4]道具信息!C1169)</f>
        <v/>
      </c>
      <c r="D1169" s="19" t="str">
        <f>IF([4]道具信息!D1169="","",[4]道具信息!D1169)</f>
        <v/>
      </c>
      <c r="E1169" s="19" t="str">
        <f>IF([4]道具信息!E1169="","",[4]道具信息!E1169)</f>
        <v/>
      </c>
      <c r="F1169" s="19" t="str">
        <f>IF([4]道具信息!F1169="","",[4]道具信息!F1169)</f>
        <v/>
      </c>
      <c r="G1169" s="19" t="str">
        <f>IF([4]道具信息!G1169="","",[4]道具信息!G1169)</f>
        <v/>
      </c>
      <c r="H1169" s="19" t="str">
        <f>IF([4]道具信息!H1169="","",[4]道具信息!H1169)</f>
        <v/>
      </c>
      <c r="I1169" s="19" t="str">
        <f>IF([4]道具信息!I1169="","",[4]道具信息!I1169)</f>
        <v/>
      </c>
      <c r="J1169" s="19" t="str">
        <f>IF([4]道具信息!J1169="","",[4]道具信息!J1169)</f>
        <v/>
      </c>
      <c r="K1169" s="19" t="str">
        <f>IF([4]道具信息!K1169="","",[4]道具信息!K1169)</f>
        <v/>
      </c>
      <c r="L1169" s="19" t="str">
        <f>IF([4]道具信息!L1169="","",[4]道具信息!L1169)</f>
        <v/>
      </c>
      <c r="M1169" s="19" t="str">
        <f>IF([4]道具信息!M1169="","",[4]道具信息!M1169)</f>
        <v/>
      </c>
      <c r="N1169" s="19" t="str">
        <f>IF([4]道具信息!N1169="","",[4]道具信息!N1169)</f>
        <v/>
      </c>
      <c r="O1169" s="19" t="str">
        <f>IF([4]道具信息!O1169="","",[4]道具信息!O1169)</f>
        <v/>
      </c>
      <c r="P1169" s="19" t="str">
        <f>IF([4]道具信息!P1169="","",[4]道具信息!P1169)</f>
        <v/>
      </c>
      <c r="Q1169" s="19" t="str">
        <f>IF([4]道具信息!Q1169="","",[4]道具信息!Q1169)</f>
        <v/>
      </c>
      <c r="R1169" s="19" t="str">
        <f>IF([4]道具信息!R1169="","",[4]道具信息!R1169)</f>
        <v/>
      </c>
      <c r="S1169" s="19" t="str">
        <f>IF([4]道具信息!S1169="","",[4]道具信息!S1169)</f>
        <v/>
      </c>
      <c r="T1169" s="19" t="str">
        <f>IF([4]道具信息!T1169="","",[4]道具信息!T1169)</f>
        <v/>
      </c>
      <c r="U1169" s="19" t="str">
        <f>IF([4]道具信息!U1169="","",[4]道具信息!U1169)</f>
        <v/>
      </c>
      <c r="V1169" s="19" t="str">
        <f>IF([4]道具信息!V1169="","",[4]道具信息!V1169)</f>
        <v/>
      </c>
      <c r="W1169" s="19" t="str">
        <f>IF([4]道具信息!W1169="","",[4]道具信息!W1169)</f>
        <v/>
      </c>
      <c r="X1169" s="19" t="str">
        <f>IF([4]道具信息!X1169="","",[4]道具信息!X1169)</f>
        <v/>
      </c>
      <c r="Y1169" s="19" t="str">
        <f>IF([4]道具信息!Y1169="","",[4]道具信息!Y1169)</f>
        <v/>
      </c>
      <c r="Z1169" s="19" t="str">
        <f>IF([4]道具信息!Z1169="","",[4]道具信息!Z1169)</f>
        <v/>
      </c>
    </row>
    <row r="1170" spans="1:26" x14ac:dyDescent="0.15">
      <c r="A1170" s="19" t="str">
        <f>IF([4]道具信息!A1170="","",[4]道具信息!A1170)</f>
        <v/>
      </c>
      <c r="B1170" s="19" t="str">
        <f>IF([4]道具信息!B1170="","",[4]道具信息!B1170)</f>
        <v/>
      </c>
      <c r="C1170" s="19" t="str">
        <f>IF([4]道具信息!C1170="","",[4]道具信息!C1170)</f>
        <v/>
      </c>
      <c r="D1170" s="19" t="str">
        <f>IF([4]道具信息!D1170="","",[4]道具信息!D1170)</f>
        <v/>
      </c>
      <c r="E1170" s="19" t="str">
        <f>IF([4]道具信息!E1170="","",[4]道具信息!E1170)</f>
        <v/>
      </c>
      <c r="F1170" s="19" t="str">
        <f>IF([4]道具信息!F1170="","",[4]道具信息!F1170)</f>
        <v/>
      </c>
      <c r="G1170" s="19" t="str">
        <f>IF([4]道具信息!G1170="","",[4]道具信息!G1170)</f>
        <v/>
      </c>
      <c r="H1170" s="19" t="str">
        <f>IF([4]道具信息!H1170="","",[4]道具信息!H1170)</f>
        <v/>
      </c>
      <c r="I1170" s="19" t="str">
        <f>IF([4]道具信息!I1170="","",[4]道具信息!I1170)</f>
        <v/>
      </c>
      <c r="J1170" s="19" t="str">
        <f>IF([4]道具信息!J1170="","",[4]道具信息!J1170)</f>
        <v/>
      </c>
      <c r="K1170" s="19" t="str">
        <f>IF([4]道具信息!K1170="","",[4]道具信息!K1170)</f>
        <v/>
      </c>
      <c r="L1170" s="19" t="str">
        <f>IF([4]道具信息!L1170="","",[4]道具信息!L1170)</f>
        <v/>
      </c>
      <c r="M1170" s="19" t="str">
        <f>IF([4]道具信息!M1170="","",[4]道具信息!M1170)</f>
        <v/>
      </c>
      <c r="N1170" s="19" t="str">
        <f>IF([4]道具信息!N1170="","",[4]道具信息!N1170)</f>
        <v/>
      </c>
      <c r="O1170" s="19" t="str">
        <f>IF([4]道具信息!O1170="","",[4]道具信息!O1170)</f>
        <v/>
      </c>
      <c r="P1170" s="19" t="str">
        <f>IF([4]道具信息!P1170="","",[4]道具信息!P1170)</f>
        <v/>
      </c>
      <c r="Q1170" s="19" t="str">
        <f>IF([4]道具信息!Q1170="","",[4]道具信息!Q1170)</f>
        <v/>
      </c>
      <c r="R1170" s="19" t="str">
        <f>IF([4]道具信息!R1170="","",[4]道具信息!R1170)</f>
        <v/>
      </c>
      <c r="S1170" s="19" t="str">
        <f>IF([4]道具信息!S1170="","",[4]道具信息!S1170)</f>
        <v/>
      </c>
      <c r="T1170" s="19" t="str">
        <f>IF([4]道具信息!T1170="","",[4]道具信息!T1170)</f>
        <v/>
      </c>
      <c r="U1170" s="19" t="str">
        <f>IF([4]道具信息!U1170="","",[4]道具信息!U1170)</f>
        <v/>
      </c>
      <c r="V1170" s="19" t="str">
        <f>IF([4]道具信息!V1170="","",[4]道具信息!V1170)</f>
        <v/>
      </c>
      <c r="W1170" s="19" t="str">
        <f>IF([4]道具信息!W1170="","",[4]道具信息!W1170)</f>
        <v/>
      </c>
      <c r="X1170" s="19" t="str">
        <f>IF([4]道具信息!X1170="","",[4]道具信息!X1170)</f>
        <v/>
      </c>
      <c r="Y1170" s="19" t="str">
        <f>IF([4]道具信息!Y1170="","",[4]道具信息!Y1170)</f>
        <v/>
      </c>
      <c r="Z1170" s="19" t="str">
        <f>IF([4]道具信息!Z1170="","",[4]道具信息!Z1170)</f>
        <v/>
      </c>
    </row>
    <row r="1171" spans="1:26" x14ac:dyDescent="0.15">
      <c r="A1171" s="19" t="str">
        <f>IF([4]道具信息!A1171="","",[4]道具信息!A1171)</f>
        <v/>
      </c>
      <c r="B1171" s="19" t="str">
        <f>IF([4]道具信息!B1171="","",[4]道具信息!B1171)</f>
        <v/>
      </c>
      <c r="C1171" s="19" t="str">
        <f>IF([4]道具信息!C1171="","",[4]道具信息!C1171)</f>
        <v/>
      </c>
      <c r="D1171" s="19" t="str">
        <f>IF([4]道具信息!D1171="","",[4]道具信息!D1171)</f>
        <v/>
      </c>
      <c r="E1171" s="19" t="str">
        <f>IF([4]道具信息!E1171="","",[4]道具信息!E1171)</f>
        <v/>
      </c>
      <c r="F1171" s="19" t="str">
        <f>IF([4]道具信息!F1171="","",[4]道具信息!F1171)</f>
        <v/>
      </c>
      <c r="G1171" s="19" t="str">
        <f>IF([4]道具信息!G1171="","",[4]道具信息!G1171)</f>
        <v/>
      </c>
      <c r="H1171" s="19" t="str">
        <f>IF([4]道具信息!H1171="","",[4]道具信息!H1171)</f>
        <v/>
      </c>
      <c r="I1171" s="19" t="str">
        <f>IF([4]道具信息!I1171="","",[4]道具信息!I1171)</f>
        <v/>
      </c>
      <c r="J1171" s="19" t="str">
        <f>IF([4]道具信息!J1171="","",[4]道具信息!J1171)</f>
        <v/>
      </c>
      <c r="K1171" s="19" t="str">
        <f>IF([4]道具信息!K1171="","",[4]道具信息!K1171)</f>
        <v/>
      </c>
      <c r="L1171" s="19" t="str">
        <f>IF([4]道具信息!L1171="","",[4]道具信息!L1171)</f>
        <v/>
      </c>
      <c r="M1171" s="19" t="str">
        <f>IF([4]道具信息!M1171="","",[4]道具信息!M1171)</f>
        <v/>
      </c>
      <c r="N1171" s="19" t="str">
        <f>IF([4]道具信息!N1171="","",[4]道具信息!N1171)</f>
        <v/>
      </c>
      <c r="O1171" s="19" t="str">
        <f>IF([4]道具信息!O1171="","",[4]道具信息!O1171)</f>
        <v/>
      </c>
      <c r="P1171" s="19" t="str">
        <f>IF([4]道具信息!P1171="","",[4]道具信息!P1171)</f>
        <v/>
      </c>
      <c r="Q1171" s="19" t="str">
        <f>IF([4]道具信息!Q1171="","",[4]道具信息!Q1171)</f>
        <v/>
      </c>
      <c r="R1171" s="19" t="str">
        <f>IF([4]道具信息!R1171="","",[4]道具信息!R1171)</f>
        <v/>
      </c>
      <c r="S1171" s="19" t="str">
        <f>IF([4]道具信息!S1171="","",[4]道具信息!S1171)</f>
        <v/>
      </c>
      <c r="T1171" s="19" t="str">
        <f>IF([4]道具信息!T1171="","",[4]道具信息!T1171)</f>
        <v/>
      </c>
      <c r="U1171" s="19" t="str">
        <f>IF([4]道具信息!U1171="","",[4]道具信息!U1171)</f>
        <v/>
      </c>
      <c r="V1171" s="19" t="str">
        <f>IF([4]道具信息!V1171="","",[4]道具信息!V1171)</f>
        <v/>
      </c>
      <c r="W1171" s="19" t="str">
        <f>IF([4]道具信息!W1171="","",[4]道具信息!W1171)</f>
        <v/>
      </c>
      <c r="X1171" s="19" t="str">
        <f>IF([4]道具信息!X1171="","",[4]道具信息!X1171)</f>
        <v/>
      </c>
      <c r="Y1171" s="19" t="str">
        <f>IF([4]道具信息!Y1171="","",[4]道具信息!Y1171)</f>
        <v/>
      </c>
      <c r="Z1171" s="19" t="str">
        <f>IF([4]道具信息!Z1171="","",[4]道具信息!Z1171)</f>
        <v/>
      </c>
    </row>
    <row r="1172" spans="1:26" x14ac:dyDescent="0.15">
      <c r="A1172" s="19" t="str">
        <f>IF([4]道具信息!A1172="","",[4]道具信息!A1172)</f>
        <v/>
      </c>
      <c r="B1172" s="19" t="str">
        <f>IF([4]道具信息!B1172="","",[4]道具信息!B1172)</f>
        <v/>
      </c>
      <c r="C1172" s="19" t="str">
        <f>IF([4]道具信息!C1172="","",[4]道具信息!C1172)</f>
        <v/>
      </c>
      <c r="D1172" s="19" t="str">
        <f>IF([4]道具信息!D1172="","",[4]道具信息!D1172)</f>
        <v/>
      </c>
      <c r="E1172" s="19" t="str">
        <f>IF([4]道具信息!E1172="","",[4]道具信息!E1172)</f>
        <v/>
      </c>
      <c r="F1172" s="19" t="str">
        <f>IF([4]道具信息!F1172="","",[4]道具信息!F1172)</f>
        <v/>
      </c>
      <c r="G1172" s="19" t="str">
        <f>IF([4]道具信息!G1172="","",[4]道具信息!G1172)</f>
        <v/>
      </c>
      <c r="H1172" s="19" t="str">
        <f>IF([4]道具信息!H1172="","",[4]道具信息!H1172)</f>
        <v/>
      </c>
      <c r="I1172" s="19" t="str">
        <f>IF([4]道具信息!I1172="","",[4]道具信息!I1172)</f>
        <v/>
      </c>
      <c r="J1172" s="19" t="str">
        <f>IF([4]道具信息!J1172="","",[4]道具信息!J1172)</f>
        <v/>
      </c>
      <c r="K1172" s="19" t="str">
        <f>IF([4]道具信息!K1172="","",[4]道具信息!K1172)</f>
        <v/>
      </c>
      <c r="L1172" s="19" t="str">
        <f>IF([4]道具信息!L1172="","",[4]道具信息!L1172)</f>
        <v/>
      </c>
      <c r="M1172" s="19" t="str">
        <f>IF([4]道具信息!M1172="","",[4]道具信息!M1172)</f>
        <v/>
      </c>
      <c r="N1172" s="19" t="str">
        <f>IF([4]道具信息!N1172="","",[4]道具信息!N1172)</f>
        <v/>
      </c>
      <c r="O1172" s="19" t="str">
        <f>IF([4]道具信息!O1172="","",[4]道具信息!O1172)</f>
        <v/>
      </c>
      <c r="P1172" s="19" t="str">
        <f>IF([4]道具信息!P1172="","",[4]道具信息!P1172)</f>
        <v/>
      </c>
      <c r="Q1172" s="19" t="str">
        <f>IF([4]道具信息!Q1172="","",[4]道具信息!Q1172)</f>
        <v/>
      </c>
      <c r="R1172" s="19" t="str">
        <f>IF([4]道具信息!R1172="","",[4]道具信息!R1172)</f>
        <v/>
      </c>
      <c r="S1172" s="19" t="str">
        <f>IF([4]道具信息!S1172="","",[4]道具信息!S1172)</f>
        <v/>
      </c>
      <c r="T1172" s="19" t="str">
        <f>IF([4]道具信息!T1172="","",[4]道具信息!T1172)</f>
        <v/>
      </c>
      <c r="U1172" s="19" t="str">
        <f>IF([4]道具信息!U1172="","",[4]道具信息!U1172)</f>
        <v/>
      </c>
      <c r="V1172" s="19" t="str">
        <f>IF([4]道具信息!V1172="","",[4]道具信息!V1172)</f>
        <v/>
      </c>
      <c r="W1172" s="19" t="str">
        <f>IF([4]道具信息!W1172="","",[4]道具信息!W1172)</f>
        <v/>
      </c>
      <c r="X1172" s="19" t="str">
        <f>IF([4]道具信息!X1172="","",[4]道具信息!X1172)</f>
        <v/>
      </c>
      <c r="Y1172" s="19" t="str">
        <f>IF([4]道具信息!Y1172="","",[4]道具信息!Y1172)</f>
        <v/>
      </c>
      <c r="Z1172" s="19" t="str">
        <f>IF([4]道具信息!Z1172="","",[4]道具信息!Z1172)</f>
        <v/>
      </c>
    </row>
    <row r="1173" spans="1:26" x14ac:dyDescent="0.15">
      <c r="A1173" s="19" t="str">
        <f>IF([4]道具信息!A1173="","",[4]道具信息!A1173)</f>
        <v/>
      </c>
      <c r="B1173" s="19" t="str">
        <f>IF([4]道具信息!B1173="","",[4]道具信息!B1173)</f>
        <v/>
      </c>
      <c r="C1173" s="19" t="str">
        <f>IF([4]道具信息!C1173="","",[4]道具信息!C1173)</f>
        <v/>
      </c>
      <c r="D1173" s="19" t="str">
        <f>IF([4]道具信息!D1173="","",[4]道具信息!D1173)</f>
        <v/>
      </c>
      <c r="E1173" s="19" t="str">
        <f>IF([4]道具信息!E1173="","",[4]道具信息!E1173)</f>
        <v/>
      </c>
      <c r="F1173" s="19" t="str">
        <f>IF([4]道具信息!F1173="","",[4]道具信息!F1173)</f>
        <v/>
      </c>
      <c r="G1173" s="19" t="str">
        <f>IF([4]道具信息!G1173="","",[4]道具信息!G1173)</f>
        <v/>
      </c>
      <c r="H1173" s="19" t="str">
        <f>IF([4]道具信息!H1173="","",[4]道具信息!H1173)</f>
        <v/>
      </c>
      <c r="I1173" s="19" t="str">
        <f>IF([4]道具信息!I1173="","",[4]道具信息!I1173)</f>
        <v/>
      </c>
      <c r="J1173" s="19" t="str">
        <f>IF([4]道具信息!J1173="","",[4]道具信息!J1173)</f>
        <v/>
      </c>
      <c r="K1173" s="19" t="str">
        <f>IF([4]道具信息!K1173="","",[4]道具信息!K1173)</f>
        <v/>
      </c>
      <c r="L1173" s="19" t="str">
        <f>IF([4]道具信息!L1173="","",[4]道具信息!L1173)</f>
        <v/>
      </c>
      <c r="M1173" s="19" t="str">
        <f>IF([4]道具信息!M1173="","",[4]道具信息!M1173)</f>
        <v/>
      </c>
      <c r="N1173" s="19" t="str">
        <f>IF([4]道具信息!N1173="","",[4]道具信息!N1173)</f>
        <v/>
      </c>
      <c r="O1173" s="19" t="str">
        <f>IF([4]道具信息!O1173="","",[4]道具信息!O1173)</f>
        <v/>
      </c>
      <c r="P1173" s="19" t="str">
        <f>IF([4]道具信息!P1173="","",[4]道具信息!P1173)</f>
        <v/>
      </c>
      <c r="Q1173" s="19" t="str">
        <f>IF([4]道具信息!Q1173="","",[4]道具信息!Q1173)</f>
        <v/>
      </c>
      <c r="R1173" s="19" t="str">
        <f>IF([4]道具信息!R1173="","",[4]道具信息!R1173)</f>
        <v/>
      </c>
      <c r="S1173" s="19" t="str">
        <f>IF([4]道具信息!S1173="","",[4]道具信息!S1173)</f>
        <v/>
      </c>
      <c r="T1173" s="19" t="str">
        <f>IF([4]道具信息!T1173="","",[4]道具信息!T1173)</f>
        <v/>
      </c>
      <c r="U1173" s="19" t="str">
        <f>IF([4]道具信息!U1173="","",[4]道具信息!U1173)</f>
        <v/>
      </c>
      <c r="V1173" s="19" t="str">
        <f>IF([4]道具信息!V1173="","",[4]道具信息!V1173)</f>
        <v/>
      </c>
      <c r="W1173" s="19" t="str">
        <f>IF([4]道具信息!W1173="","",[4]道具信息!W1173)</f>
        <v/>
      </c>
      <c r="X1173" s="19" t="str">
        <f>IF([4]道具信息!X1173="","",[4]道具信息!X1173)</f>
        <v/>
      </c>
      <c r="Y1173" s="19" t="str">
        <f>IF([4]道具信息!Y1173="","",[4]道具信息!Y1173)</f>
        <v/>
      </c>
      <c r="Z1173" s="19" t="str">
        <f>IF([4]道具信息!Z1173="","",[4]道具信息!Z1173)</f>
        <v/>
      </c>
    </row>
    <row r="1174" spans="1:26" x14ac:dyDescent="0.15">
      <c r="A1174" s="19" t="str">
        <f>IF([4]道具信息!A1174="","",[4]道具信息!A1174)</f>
        <v/>
      </c>
      <c r="B1174" s="19" t="str">
        <f>IF([4]道具信息!B1174="","",[4]道具信息!B1174)</f>
        <v/>
      </c>
      <c r="C1174" s="19" t="str">
        <f>IF([4]道具信息!C1174="","",[4]道具信息!C1174)</f>
        <v/>
      </c>
      <c r="D1174" s="19" t="str">
        <f>IF([4]道具信息!D1174="","",[4]道具信息!D1174)</f>
        <v/>
      </c>
      <c r="E1174" s="19" t="str">
        <f>IF([4]道具信息!E1174="","",[4]道具信息!E1174)</f>
        <v/>
      </c>
      <c r="F1174" s="19" t="str">
        <f>IF([4]道具信息!F1174="","",[4]道具信息!F1174)</f>
        <v/>
      </c>
      <c r="G1174" s="19" t="str">
        <f>IF([4]道具信息!G1174="","",[4]道具信息!G1174)</f>
        <v/>
      </c>
      <c r="H1174" s="19" t="str">
        <f>IF([4]道具信息!H1174="","",[4]道具信息!H1174)</f>
        <v/>
      </c>
      <c r="I1174" s="19" t="str">
        <f>IF([4]道具信息!I1174="","",[4]道具信息!I1174)</f>
        <v/>
      </c>
      <c r="J1174" s="19" t="str">
        <f>IF([4]道具信息!J1174="","",[4]道具信息!J1174)</f>
        <v/>
      </c>
      <c r="K1174" s="19" t="str">
        <f>IF([4]道具信息!K1174="","",[4]道具信息!K1174)</f>
        <v/>
      </c>
      <c r="L1174" s="19" t="str">
        <f>IF([4]道具信息!L1174="","",[4]道具信息!L1174)</f>
        <v/>
      </c>
      <c r="M1174" s="19" t="str">
        <f>IF([4]道具信息!M1174="","",[4]道具信息!M1174)</f>
        <v/>
      </c>
      <c r="N1174" s="19" t="str">
        <f>IF([4]道具信息!N1174="","",[4]道具信息!N1174)</f>
        <v/>
      </c>
      <c r="O1174" s="19" t="str">
        <f>IF([4]道具信息!O1174="","",[4]道具信息!O1174)</f>
        <v/>
      </c>
      <c r="P1174" s="19" t="str">
        <f>IF([4]道具信息!P1174="","",[4]道具信息!P1174)</f>
        <v/>
      </c>
      <c r="Q1174" s="19" t="str">
        <f>IF([4]道具信息!Q1174="","",[4]道具信息!Q1174)</f>
        <v/>
      </c>
      <c r="R1174" s="19" t="str">
        <f>IF([4]道具信息!R1174="","",[4]道具信息!R1174)</f>
        <v/>
      </c>
      <c r="S1174" s="19" t="str">
        <f>IF([4]道具信息!S1174="","",[4]道具信息!S1174)</f>
        <v/>
      </c>
      <c r="T1174" s="19" t="str">
        <f>IF([4]道具信息!T1174="","",[4]道具信息!T1174)</f>
        <v/>
      </c>
      <c r="U1174" s="19" t="str">
        <f>IF([4]道具信息!U1174="","",[4]道具信息!U1174)</f>
        <v/>
      </c>
      <c r="V1174" s="19" t="str">
        <f>IF([4]道具信息!V1174="","",[4]道具信息!V1174)</f>
        <v/>
      </c>
      <c r="W1174" s="19" t="str">
        <f>IF([4]道具信息!W1174="","",[4]道具信息!W1174)</f>
        <v/>
      </c>
      <c r="X1174" s="19" t="str">
        <f>IF([4]道具信息!X1174="","",[4]道具信息!X1174)</f>
        <v/>
      </c>
      <c r="Y1174" s="19" t="str">
        <f>IF([4]道具信息!Y1174="","",[4]道具信息!Y1174)</f>
        <v/>
      </c>
      <c r="Z1174" s="19" t="str">
        <f>IF([4]道具信息!Z1174="","",[4]道具信息!Z1174)</f>
        <v/>
      </c>
    </row>
    <row r="1175" spans="1:26" x14ac:dyDescent="0.15">
      <c r="A1175" s="19" t="str">
        <f>IF([4]道具信息!A1175="","",[4]道具信息!A1175)</f>
        <v/>
      </c>
      <c r="B1175" s="19" t="str">
        <f>IF([4]道具信息!B1175="","",[4]道具信息!B1175)</f>
        <v/>
      </c>
      <c r="C1175" s="19" t="str">
        <f>IF([4]道具信息!C1175="","",[4]道具信息!C1175)</f>
        <v/>
      </c>
      <c r="D1175" s="19" t="str">
        <f>IF([4]道具信息!D1175="","",[4]道具信息!D1175)</f>
        <v/>
      </c>
      <c r="E1175" s="19" t="str">
        <f>IF([4]道具信息!E1175="","",[4]道具信息!E1175)</f>
        <v/>
      </c>
      <c r="F1175" s="19" t="str">
        <f>IF([4]道具信息!F1175="","",[4]道具信息!F1175)</f>
        <v/>
      </c>
      <c r="G1175" s="19" t="str">
        <f>IF([4]道具信息!G1175="","",[4]道具信息!G1175)</f>
        <v/>
      </c>
      <c r="H1175" s="19" t="str">
        <f>IF([4]道具信息!H1175="","",[4]道具信息!H1175)</f>
        <v/>
      </c>
      <c r="I1175" s="19" t="str">
        <f>IF([4]道具信息!I1175="","",[4]道具信息!I1175)</f>
        <v/>
      </c>
      <c r="J1175" s="19" t="str">
        <f>IF([4]道具信息!J1175="","",[4]道具信息!J1175)</f>
        <v/>
      </c>
      <c r="K1175" s="19" t="str">
        <f>IF([4]道具信息!K1175="","",[4]道具信息!K1175)</f>
        <v/>
      </c>
      <c r="L1175" s="19" t="str">
        <f>IF([4]道具信息!L1175="","",[4]道具信息!L1175)</f>
        <v/>
      </c>
      <c r="M1175" s="19" t="str">
        <f>IF([4]道具信息!M1175="","",[4]道具信息!M1175)</f>
        <v/>
      </c>
      <c r="N1175" s="19" t="str">
        <f>IF([4]道具信息!N1175="","",[4]道具信息!N1175)</f>
        <v/>
      </c>
      <c r="O1175" s="19" t="str">
        <f>IF([4]道具信息!O1175="","",[4]道具信息!O1175)</f>
        <v/>
      </c>
      <c r="P1175" s="19" t="str">
        <f>IF([4]道具信息!P1175="","",[4]道具信息!P1175)</f>
        <v/>
      </c>
      <c r="Q1175" s="19" t="str">
        <f>IF([4]道具信息!Q1175="","",[4]道具信息!Q1175)</f>
        <v/>
      </c>
      <c r="R1175" s="19" t="str">
        <f>IF([4]道具信息!R1175="","",[4]道具信息!R1175)</f>
        <v/>
      </c>
      <c r="S1175" s="19" t="str">
        <f>IF([4]道具信息!S1175="","",[4]道具信息!S1175)</f>
        <v/>
      </c>
      <c r="T1175" s="19" t="str">
        <f>IF([4]道具信息!T1175="","",[4]道具信息!T1175)</f>
        <v/>
      </c>
      <c r="U1175" s="19" t="str">
        <f>IF([4]道具信息!U1175="","",[4]道具信息!U1175)</f>
        <v/>
      </c>
      <c r="V1175" s="19" t="str">
        <f>IF([4]道具信息!V1175="","",[4]道具信息!V1175)</f>
        <v/>
      </c>
      <c r="W1175" s="19" t="str">
        <f>IF([4]道具信息!W1175="","",[4]道具信息!W1175)</f>
        <v/>
      </c>
      <c r="X1175" s="19" t="str">
        <f>IF([4]道具信息!X1175="","",[4]道具信息!X1175)</f>
        <v/>
      </c>
      <c r="Y1175" s="19" t="str">
        <f>IF([4]道具信息!Y1175="","",[4]道具信息!Y1175)</f>
        <v/>
      </c>
      <c r="Z1175" s="19" t="str">
        <f>IF([4]道具信息!Z1175="","",[4]道具信息!Z1175)</f>
        <v/>
      </c>
    </row>
    <row r="1176" spans="1:26" x14ac:dyDescent="0.15">
      <c r="A1176" s="19" t="str">
        <f>IF([4]道具信息!A1176="","",[4]道具信息!A1176)</f>
        <v/>
      </c>
      <c r="B1176" s="19" t="str">
        <f>IF([4]道具信息!B1176="","",[4]道具信息!B1176)</f>
        <v/>
      </c>
      <c r="C1176" s="19" t="str">
        <f>IF([4]道具信息!C1176="","",[4]道具信息!C1176)</f>
        <v/>
      </c>
      <c r="D1176" s="19" t="str">
        <f>IF([4]道具信息!D1176="","",[4]道具信息!D1176)</f>
        <v/>
      </c>
      <c r="E1176" s="19" t="str">
        <f>IF([4]道具信息!E1176="","",[4]道具信息!E1176)</f>
        <v/>
      </c>
      <c r="F1176" s="19" t="str">
        <f>IF([4]道具信息!F1176="","",[4]道具信息!F1176)</f>
        <v/>
      </c>
      <c r="G1176" s="19" t="str">
        <f>IF([4]道具信息!G1176="","",[4]道具信息!G1176)</f>
        <v/>
      </c>
      <c r="H1176" s="19" t="str">
        <f>IF([4]道具信息!H1176="","",[4]道具信息!H1176)</f>
        <v/>
      </c>
      <c r="I1176" s="19" t="str">
        <f>IF([4]道具信息!I1176="","",[4]道具信息!I1176)</f>
        <v/>
      </c>
      <c r="J1176" s="19" t="str">
        <f>IF([4]道具信息!J1176="","",[4]道具信息!J1176)</f>
        <v/>
      </c>
      <c r="K1176" s="19" t="str">
        <f>IF([4]道具信息!K1176="","",[4]道具信息!K1176)</f>
        <v/>
      </c>
      <c r="L1176" s="19" t="str">
        <f>IF([4]道具信息!L1176="","",[4]道具信息!L1176)</f>
        <v/>
      </c>
      <c r="M1176" s="19" t="str">
        <f>IF([4]道具信息!M1176="","",[4]道具信息!M1176)</f>
        <v/>
      </c>
      <c r="N1176" s="19" t="str">
        <f>IF([4]道具信息!N1176="","",[4]道具信息!N1176)</f>
        <v/>
      </c>
      <c r="O1176" s="19" t="str">
        <f>IF([4]道具信息!O1176="","",[4]道具信息!O1176)</f>
        <v/>
      </c>
      <c r="P1176" s="19" t="str">
        <f>IF([4]道具信息!P1176="","",[4]道具信息!P1176)</f>
        <v/>
      </c>
      <c r="Q1176" s="19" t="str">
        <f>IF([4]道具信息!Q1176="","",[4]道具信息!Q1176)</f>
        <v/>
      </c>
      <c r="R1176" s="19" t="str">
        <f>IF([4]道具信息!R1176="","",[4]道具信息!R1176)</f>
        <v/>
      </c>
      <c r="S1176" s="19" t="str">
        <f>IF([4]道具信息!S1176="","",[4]道具信息!S1176)</f>
        <v/>
      </c>
      <c r="T1176" s="19" t="str">
        <f>IF([4]道具信息!T1176="","",[4]道具信息!T1176)</f>
        <v/>
      </c>
      <c r="U1176" s="19" t="str">
        <f>IF([4]道具信息!U1176="","",[4]道具信息!U1176)</f>
        <v/>
      </c>
      <c r="V1176" s="19" t="str">
        <f>IF([4]道具信息!V1176="","",[4]道具信息!V1176)</f>
        <v/>
      </c>
      <c r="W1176" s="19" t="str">
        <f>IF([4]道具信息!W1176="","",[4]道具信息!W1176)</f>
        <v/>
      </c>
      <c r="X1176" s="19" t="str">
        <f>IF([4]道具信息!X1176="","",[4]道具信息!X1176)</f>
        <v/>
      </c>
      <c r="Y1176" s="19" t="str">
        <f>IF([4]道具信息!Y1176="","",[4]道具信息!Y1176)</f>
        <v/>
      </c>
      <c r="Z1176" s="19" t="str">
        <f>IF([4]道具信息!Z1176="","",[4]道具信息!Z1176)</f>
        <v/>
      </c>
    </row>
    <row r="1177" spans="1:26" x14ac:dyDescent="0.15">
      <c r="A1177" s="19" t="str">
        <f>IF([4]道具信息!A1177="","",[4]道具信息!A1177)</f>
        <v/>
      </c>
      <c r="B1177" s="19" t="str">
        <f>IF([4]道具信息!B1177="","",[4]道具信息!B1177)</f>
        <v/>
      </c>
      <c r="C1177" s="19" t="str">
        <f>IF([4]道具信息!C1177="","",[4]道具信息!C1177)</f>
        <v/>
      </c>
      <c r="D1177" s="19" t="str">
        <f>IF([4]道具信息!D1177="","",[4]道具信息!D1177)</f>
        <v/>
      </c>
      <c r="E1177" s="19" t="str">
        <f>IF([4]道具信息!E1177="","",[4]道具信息!E1177)</f>
        <v/>
      </c>
      <c r="F1177" s="19" t="str">
        <f>IF([4]道具信息!F1177="","",[4]道具信息!F1177)</f>
        <v/>
      </c>
      <c r="G1177" s="19" t="str">
        <f>IF([4]道具信息!G1177="","",[4]道具信息!G1177)</f>
        <v/>
      </c>
      <c r="H1177" s="19" t="str">
        <f>IF([4]道具信息!H1177="","",[4]道具信息!H1177)</f>
        <v/>
      </c>
      <c r="I1177" s="19" t="str">
        <f>IF([4]道具信息!I1177="","",[4]道具信息!I1177)</f>
        <v/>
      </c>
      <c r="J1177" s="19" t="str">
        <f>IF([4]道具信息!J1177="","",[4]道具信息!J1177)</f>
        <v/>
      </c>
      <c r="K1177" s="19" t="str">
        <f>IF([4]道具信息!K1177="","",[4]道具信息!K1177)</f>
        <v/>
      </c>
      <c r="L1177" s="19" t="str">
        <f>IF([4]道具信息!L1177="","",[4]道具信息!L1177)</f>
        <v/>
      </c>
      <c r="M1177" s="19" t="str">
        <f>IF([4]道具信息!M1177="","",[4]道具信息!M1177)</f>
        <v/>
      </c>
      <c r="N1177" s="19" t="str">
        <f>IF([4]道具信息!N1177="","",[4]道具信息!N1177)</f>
        <v/>
      </c>
      <c r="O1177" s="19" t="str">
        <f>IF([4]道具信息!O1177="","",[4]道具信息!O1177)</f>
        <v/>
      </c>
      <c r="P1177" s="19" t="str">
        <f>IF([4]道具信息!P1177="","",[4]道具信息!P1177)</f>
        <v/>
      </c>
      <c r="Q1177" s="19" t="str">
        <f>IF([4]道具信息!Q1177="","",[4]道具信息!Q1177)</f>
        <v/>
      </c>
      <c r="R1177" s="19" t="str">
        <f>IF([4]道具信息!R1177="","",[4]道具信息!R1177)</f>
        <v/>
      </c>
      <c r="S1177" s="19" t="str">
        <f>IF([4]道具信息!S1177="","",[4]道具信息!S1177)</f>
        <v/>
      </c>
      <c r="T1177" s="19" t="str">
        <f>IF([4]道具信息!T1177="","",[4]道具信息!T1177)</f>
        <v/>
      </c>
      <c r="U1177" s="19" t="str">
        <f>IF([4]道具信息!U1177="","",[4]道具信息!U1177)</f>
        <v/>
      </c>
      <c r="V1177" s="19" t="str">
        <f>IF([4]道具信息!V1177="","",[4]道具信息!V1177)</f>
        <v/>
      </c>
      <c r="W1177" s="19" t="str">
        <f>IF([4]道具信息!W1177="","",[4]道具信息!W1177)</f>
        <v/>
      </c>
      <c r="X1177" s="19" t="str">
        <f>IF([4]道具信息!X1177="","",[4]道具信息!X1177)</f>
        <v/>
      </c>
      <c r="Y1177" s="19" t="str">
        <f>IF([4]道具信息!Y1177="","",[4]道具信息!Y1177)</f>
        <v/>
      </c>
      <c r="Z1177" s="19" t="str">
        <f>IF([4]道具信息!Z1177="","",[4]道具信息!Z1177)</f>
        <v/>
      </c>
    </row>
    <row r="1178" spans="1:26" x14ac:dyDescent="0.15">
      <c r="A1178" s="19" t="str">
        <f>IF([4]道具信息!A1178="","",[4]道具信息!A1178)</f>
        <v/>
      </c>
      <c r="B1178" s="19" t="str">
        <f>IF([4]道具信息!B1178="","",[4]道具信息!B1178)</f>
        <v/>
      </c>
      <c r="C1178" s="19" t="str">
        <f>IF([4]道具信息!C1178="","",[4]道具信息!C1178)</f>
        <v/>
      </c>
      <c r="D1178" s="19" t="str">
        <f>IF([4]道具信息!D1178="","",[4]道具信息!D1178)</f>
        <v/>
      </c>
      <c r="E1178" s="19" t="str">
        <f>IF([4]道具信息!E1178="","",[4]道具信息!E1178)</f>
        <v/>
      </c>
      <c r="F1178" s="19" t="str">
        <f>IF([4]道具信息!F1178="","",[4]道具信息!F1178)</f>
        <v/>
      </c>
      <c r="G1178" s="19" t="str">
        <f>IF([4]道具信息!G1178="","",[4]道具信息!G1178)</f>
        <v/>
      </c>
      <c r="H1178" s="19" t="str">
        <f>IF([4]道具信息!H1178="","",[4]道具信息!H1178)</f>
        <v/>
      </c>
      <c r="I1178" s="19" t="str">
        <f>IF([4]道具信息!I1178="","",[4]道具信息!I1178)</f>
        <v/>
      </c>
      <c r="J1178" s="19" t="str">
        <f>IF([4]道具信息!J1178="","",[4]道具信息!J1178)</f>
        <v/>
      </c>
      <c r="K1178" s="19" t="str">
        <f>IF([4]道具信息!K1178="","",[4]道具信息!K1178)</f>
        <v/>
      </c>
      <c r="L1178" s="19" t="str">
        <f>IF([4]道具信息!L1178="","",[4]道具信息!L1178)</f>
        <v/>
      </c>
      <c r="M1178" s="19" t="str">
        <f>IF([4]道具信息!M1178="","",[4]道具信息!M1178)</f>
        <v/>
      </c>
      <c r="N1178" s="19" t="str">
        <f>IF([4]道具信息!N1178="","",[4]道具信息!N1178)</f>
        <v/>
      </c>
      <c r="O1178" s="19" t="str">
        <f>IF([4]道具信息!O1178="","",[4]道具信息!O1178)</f>
        <v/>
      </c>
      <c r="P1178" s="19" t="str">
        <f>IF([4]道具信息!P1178="","",[4]道具信息!P1178)</f>
        <v/>
      </c>
      <c r="Q1178" s="19" t="str">
        <f>IF([4]道具信息!Q1178="","",[4]道具信息!Q1178)</f>
        <v/>
      </c>
      <c r="R1178" s="19" t="str">
        <f>IF([4]道具信息!R1178="","",[4]道具信息!R1178)</f>
        <v/>
      </c>
      <c r="S1178" s="19" t="str">
        <f>IF([4]道具信息!S1178="","",[4]道具信息!S1178)</f>
        <v/>
      </c>
      <c r="T1178" s="19" t="str">
        <f>IF([4]道具信息!T1178="","",[4]道具信息!T1178)</f>
        <v/>
      </c>
      <c r="U1178" s="19" t="str">
        <f>IF([4]道具信息!U1178="","",[4]道具信息!U1178)</f>
        <v/>
      </c>
      <c r="V1178" s="19" t="str">
        <f>IF([4]道具信息!V1178="","",[4]道具信息!V1178)</f>
        <v/>
      </c>
      <c r="W1178" s="19" t="str">
        <f>IF([4]道具信息!W1178="","",[4]道具信息!W1178)</f>
        <v/>
      </c>
      <c r="X1178" s="19" t="str">
        <f>IF([4]道具信息!X1178="","",[4]道具信息!X1178)</f>
        <v/>
      </c>
      <c r="Y1178" s="19" t="str">
        <f>IF([4]道具信息!Y1178="","",[4]道具信息!Y1178)</f>
        <v/>
      </c>
      <c r="Z1178" s="19" t="str">
        <f>IF([4]道具信息!Z1178="","",[4]道具信息!Z1178)</f>
        <v/>
      </c>
    </row>
    <row r="1179" spans="1:26" x14ac:dyDescent="0.15">
      <c r="A1179" s="19" t="str">
        <f>IF([4]道具信息!A1179="","",[4]道具信息!A1179)</f>
        <v/>
      </c>
      <c r="B1179" s="19" t="str">
        <f>IF([4]道具信息!B1179="","",[4]道具信息!B1179)</f>
        <v/>
      </c>
      <c r="C1179" s="19" t="str">
        <f>IF([4]道具信息!C1179="","",[4]道具信息!C1179)</f>
        <v/>
      </c>
      <c r="D1179" s="19" t="str">
        <f>IF([4]道具信息!D1179="","",[4]道具信息!D1179)</f>
        <v/>
      </c>
      <c r="E1179" s="19" t="str">
        <f>IF([4]道具信息!E1179="","",[4]道具信息!E1179)</f>
        <v/>
      </c>
      <c r="F1179" s="19" t="str">
        <f>IF([4]道具信息!F1179="","",[4]道具信息!F1179)</f>
        <v/>
      </c>
      <c r="G1179" s="19" t="str">
        <f>IF([4]道具信息!G1179="","",[4]道具信息!G1179)</f>
        <v/>
      </c>
      <c r="H1179" s="19" t="str">
        <f>IF([4]道具信息!H1179="","",[4]道具信息!H1179)</f>
        <v/>
      </c>
      <c r="I1179" s="19" t="str">
        <f>IF([4]道具信息!I1179="","",[4]道具信息!I1179)</f>
        <v/>
      </c>
      <c r="J1179" s="19" t="str">
        <f>IF([4]道具信息!J1179="","",[4]道具信息!J1179)</f>
        <v/>
      </c>
      <c r="K1179" s="19" t="str">
        <f>IF([4]道具信息!K1179="","",[4]道具信息!K1179)</f>
        <v/>
      </c>
      <c r="L1179" s="19" t="str">
        <f>IF([4]道具信息!L1179="","",[4]道具信息!L1179)</f>
        <v/>
      </c>
      <c r="M1179" s="19" t="str">
        <f>IF([4]道具信息!M1179="","",[4]道具信息!M1179)</f>
        <v/>
      </c>
      <c r="N1179" s="19" t="str">
        <f>IF([4]道具信息!N1179="","",[4]道具信息!N1179)</f>
        <v/>
      </c>
      <c r="O1179" s="19" t="str">
        <f>IF([4]道具信息!O1179="","",[4]道具信息!O1179)</f>
        <v/>
      </c>
      <c r="P1179" s="19" t="str">
        <f>IF([4]道具信息!P1179="","",[4]道具信息!P1179)</f>
        <v/>
      </c>
      <c r="Q1179" s="19" t="str">
        <f>IF([4]道具信息!Q1179="","",[4]道具信息!Q1179)</f>
        <v/>
      </c>
      <c r="R1179" s="19" t="str">
        <f>IF([4]道具信息!R1179="","",[4]道具信息!R1179)</f>
        <v/>
      </c>
      <c r="S1179" s="19" t="str">
        <f>IF([4]道具信息!S1179="","",[4]道具信息!S1179)</f>
        <v/>
      </c>
      <c r="T1179" s="19" t="str">
        <f>IF([4]道具信息!T1179="","",[4]道具信息!T1179)</f>
        <v/>
      </c>
      <c r="U1179" s="19" t="str">
        <f>IF([4]道具信息!U1179="","",[4]道具信息!U1179)</f>
        <v/>
      </c>
      <c r="V1179" s="19" t="str">
        <f>IF([4]道具信息!V1179="","",[4]道具信息!V1179)</f>
        <v/>
      </c>
      <c r="W1179" s="19" t="str">
        <f>IF([4]道具信息!W1179="","",[4]道具信息!W1179)</f>
        <v/>
      </c>
      <c r="X1179" s="19" t="str">
        <f>IF([4]道具信息!X1179="","",[4]道具信息!X1179)</f>
        <v/>
      </c>
      <c r="Y1179" s="19" t="str">
        <f>IF([4]道具信息!Y1179="","",[4]道具信息!Y1179)</f>
        <v/>
      </c>
      <c r="Z1179" s="19" t="str">
        <f>IF([4]道具信息!Z1179="","",[4]道具信息!Z1179)</f>
        <v/>
      </c>
    </row>
    <row r="1180" spans="1:26" x14ac:dyDescent="0.15">
      <c r="A1180" s="19" t="str">
        <f>IF([4]道具信息!A1180="","",[4]道具信息!A1180)</f>
        <v/>
      </c>
      <c r="B1180" s="19" t="str">
        <f>IF([4]道具信息!B1180="","",[4]道具信息!B1180)</f>
        <v/>
      </c>
      <c r="C1180" s="19" t="str">
        <f>IF([4]道具信息!C1180="","",[4]道具信息!C1180)</f>
        <v/>
      </c>
      <c r="D1180" s="19" t="str">
        <f>IF([4]道具信息!D1180="","",[4]道具信息!D1180)</f>
        <v/>
      </c>
      <c r="E1180" s="19" t="str">
        <f>IF([4]道具信息!E1180="","",[4]道具信息!E1180)</f>
        <v/>
      </c>
      <c r="F1180" s="19" t="str">
        <f>IF([4]道具信息!F1180="","",[4]道具信息!F1180)</f>
        <v/>
      </c>
      <c r="G1180" s="19" t="str">
        <f>IF([4]道具信息!G1180="","",[4]道具信息!G1180)</f>
        <v/>
      </c>
      <c r="H1180" s="19" t="str">
        <f>IF([4]道具信息!H1180="","",[4]道具信息!H1180)</f>
        <v/>
      </c>
      <c r="I1180" s="19" t="str">
        <f>IF([4]道具信息!I1180="","",[4]道具信息!I1180)</f>
        <v/>
      </c>
      <c r="J1180" s="19" t="str">
        <f>IF([4]道具信息!J1180="","",[4]道具信息!J1180)</f>
        <v/>
      </c>
      <c r="K1180" s="19" t="str">
        <f>IF([4]道具信息!K1180="","",[4]道具信息!K1180)</f>
        <v/>
      </c>
      <c r="L1180" s="19" t="str">
        <f>IF([4]道具信息!L1180="","",[4]道具信息!L1180)</f>
        <v/>
      </c>
      <c r="M1180" s="19" t="str">
        <f>IF([4]道具信息!M1180="","",[4]道具信息!M1180)</f>
        <v/>
      </c>
      <c r="N1180" s="19" t="str">
        <f>IF([4]道具信息!N1180="","",[4]道具信息!N1180)</f>
        <v/>
      </c>
      <c r="O1180" s="19" t="str">
        <f>IF([4]道具信息!O1180="","",[4]道具信息!O1180)</f>
        <v/>
      </c>
      <c r="P1180" s="19" t="str">
        <f>IF([4]道具信息!P1180="","",[4]道具信息!P1180)</f>
        <v/>
      </c>
      <c r="Q1180" s="19" t="str">
        <f>IF([4]道具信息!Q1180="","",[4]道具信息!Q1180)</f>
        <v/>
      </c>
      <c r="R1180" s="19" t="str">
        <f>IF([4]道具信息!R1180="","",[4]道具信息!R1180)</f>
        <v/>
      </c>
      <c r="S1180" s="19" t="str">
        <f>IF([4]道具信息!S1180="","",[4]道具信息!S1180)</f>
        <v/>
      </c>
      <c r="T1180" s="19" t="str">
        <f>IF([4]道具信息!T1180="","",[4]道具信息!T1180)</f>
        <v/>
      </c>
      <c r="U1180" s="19" t="str">
        <f>IF([4]道具信息!U1180="","",[4]道具信息!U1180)</f>
        <v/>
      </c>
      <c r="V1180" s="19" t="str">
        <f>IF([4]道具信息!V1180="","",[4]道具信息!V1180)</f>
        <v/>
      </c>
      <c r="W1180" s="19" t="str">
        <f>IF([4]道具信息!W1180="","",[4]道具信息!W1180)</f>
        <v/>
      </c>
      <c r="X1180" s="19" t="str">
        <f>IF([4]道具信息!X1180="","",[4]道具信息!X1180)</f>
        <v/>
      </c>
      <c r="Y1180" s="19" t="str">
        <f>IF([4]道具信息!Y1180="","",[4]道具信息!Y1180)</f>
        <v/>
      </c>
      <c r="Z1180" s="19" t="str">
        <f>IF([4]道具信息!Z1180="","",[4]道具信息!Z1180)</f>
        <v/>
      </c>
    </row>
    <row r="1181" spans="1:26" x14ac:dyDescent="0.15">
      <c r="A1181" s="19" t="str">
        <f>IF([4]道具信息!A1181="","",[4]道具信息!A1181)</f>
        <v/>
      </c>
      <c r="B1181" s="19" t="str">
        <f>IF([4]道具信息!B1181="","",[4]道具信息!B1181)</f>
        <v/>
      </c>
      <c r="C1181" s="19" t="str">
        <f>IF([4]道具信息!C1181="","",[4]道具信息!C1181)</f>
        <v/>
      </c>
      <c r="D1181" s="19" t="str">
        <f>IF([4]道具信息!D1181="","",[4]道具信息!D1181)</f>
        <v/>
      </c>
      <c r="E1181" s="19" t="str">
        <f>IF([4]道具信息!E1181="","",[4]道具信息!E1181)</f>
        <v/>
      </c>
      <c r="F1181" s="19" t="str">
        <f>IF([4]道具信息!F1181="","",[4]道具信息!F1181)</f>
        <v/>
      </c>
      <c r="G1181" s="19" t="str">
        <f>IF([4]道具信息!G1181="","",[4]道具信息!G1181)</f>
        <v/>
      </c>
      <c r="H1181" s="19" t="str">
        <f>IF([4]道具信息!H1181="","",[4]道具信息!H1181)</f>
        <v/>
      </c>
      <c r="I1181" s="19" t="str">
        <f>IF([4]道具信息!I1181="","",[4]道具信息!I1181)</f>
        <v/>
      </c>
      <c r="J1181" s="19" t="str">
        <f>IF([4]道具信息!J1181="","",[4]道具信息!J1181)</f>
        <v/>
      </c>
      <c r="K1181" s="19" t="str">
        <f>IF([4]道具信息!K1181="","",[4]道具信息!K1181)</f>
        <v/>
      </c>
      <c r="L1181" s="19" t="str">
        <f>IF([4]道具信息!L1181="","",[4]道具信息!L1181)</f>
        <v/>
      </c>
      <c r="M1181" s="19" t="str">
        <f>IF([4]道具信息!M1181="","",[4]道具信息!M1181)</f>
        <v/>
      </c>
      <c r="N1181" s="19" t="str">
        <f>IF([4]道具信息!N1181="","",[4]道具信息!N1181)</f>
        <v/>
      </c>
      <c r="O1181" s="19" t="str">
        <f>IF([4]道具信息!O1181="","",[4]道具信息!O1181)</f>
        <v/>
      </c>
      <c r="P1181" s="19" t="str">
        <f>IF([4]道具信息!P1181="","",[4]道具信息!P1181)</f>
        <v/>
      </c>
      <c r="Q1181" s="19" t="str">
        <f>IF([4]道具信息!Q1181="","",[4]道具信息!Q1181)</f>
        <v/>
      </c>
      <c r="R1181" s="19" t="str">
        <f>IF([4]道具信息!R1181="","",[4]道具信息!R1181)</f>
        <v/>
      </c>
      <c r="S1181" s="19" t="str">
        <f>IF([4]道具信息!S1181="","",[4]道具信息!S1181)</f>
        <v/>
      </c>
      <c r="T1181" s="19" t="str">
        <f>IF([4]道具信息!T1181="","",[4]道具信息!T1181)</f>
        <v/>
      </c>
      <c r="U1181" s="19" t="str">
        <f>IF([4]道具信息!U1181="","",[4]道具信息!U1181)</f>
        <v/>
      </c>
      <c r="V1181" s="19" t="str">
        <f>IF([4]道具信息!V1181="","",[4]道具信息!V1181)</f>
        <v/>
      </c>
      <c r="W1181" s="19" t="str">
        <f>IF([4]道具信息!W1181="","",[4]道具信息!W1181)</f>
        <v/>
      </c>
      <c r="X1181" s="19" t="str">
        <f>IF([4]道具信息!X1181="","",[4]道具信息!X1181)</f>
        <v/>
      </c>
      <c r="Y1181" s="19" t="str">
        <f>IF([4]道具信息!Y1181="","",[4]道具信息!Y1181)</f>
        <v/>
      </c>
      <c r="Z1181" s="19" t="str">
        <f>IF([4]道具信息!Z1181="","",[4]道具信息!Z1181)</f>
        <v/>
      </c>
    </row>
    <row r="1182" spans="1:26" x14ac:dyDescent="0.15">
      <c r="A1182" s="19" t="str">
        <f>IF([4]道具信息!A1182="","",[4]道具信息!A1182)</f>
        <v/>
      </c>
      <c r="B1182" s="19" t="str">
        <f>IF([4]道具信息!B1182="","",[4]道具信息!B1182)</f>
        <v/>
      </c>
      <c r="C1182" s="19" t="str">
        <f>IF([4]道具信息!C1182="","",[4]道具信息!C1182)</f>
        <v/>
      </c>
      <c r="D1182" s="19" t="str">
        <f>IF([4]道具信息!D1182="","",[4]道具信息!D1182)</f>
        <v/>
      </c>
      <c r="E1182" s="19" t="str">
        <f>IF([4]道具信息!E1182="","",[4]道具信息!E1182)</f>
        <v/>
      </c>
      <c r="F1182" s="19" t="str">
        <f>IF([4]道具信息!F1182="","",[4]道具信息!F1182)</f>
        <v/>
      </c>
      <c r="G1182" s="19" t="str">
        <f>IF([4]道具信息!G1182="","",[4]道具信息!G1182)</f>
        <v/>
      </c>
      <c r="H1182" s="19" t="str">
        <f>IF([4]道具信息!H1182="","",[4]道具信息!H1182)</f>
        <v/>
      </c>
      <c r="I1182" s="19" t="str">
        <f>IF([4]道具信息!I1182="","",[4]道具信息!I1182)</f>
        <v/>
      </c>
      <c r="J1182" s="19" t="str">
        <f>IF([4]道具信息!J1182="","",[4]道具信息!J1182)</f>
        <v/>
      </c>
      <c r="K1182" s="19" t="str">
        <f>IF([4]道具信息!K1182="","",[4]道具信息!K1182)</f>
        <v/>
      </c>
      <c r="L1182" s="19" t="str">
        <f>IF([4]道具信息!L1182="","",[4]道具信息!L1182)</f>
        <v/>
      </c>
      <c r="M1182" s="19" t="str">
        <f>IF([4]道具信息!M1182="","",[4]道具信息!M1182)</f>
        <v/>
      </c>
      <c r="N1182" s="19" t="str">
        <f>IF([4]道具信息!N1182="","",[4]道具信息!N1182)</f>
        <v/>
      </c>
      <c r="O1182" s="19" t="str">
        <f>IF([4]道具信息!O1182="","",[4]道具信息!O1182)</f>
        <v/>
      </c>
      <c r="P1182" s="19" t="str">
        <f>IF([4]道具信息!P1182="","",[4]道具信息!P1182)</f>
        <v/>
      </c>
      <c r="Q1182" s="19" t="str">
        <f>IF([4]道具信息!Q1182="","",[4]道具信息!Q1182)</f>
        <v/>
      </c>
      <c r="R1182" s="19" t="str">
        <f>IF([4]道具信息!R1182="","",[4]道具信息!R1182)</f>
        <v/>
      </c>
      <c r="S1182" s="19" t="str">
        <f>IF([4]道具信息!S1182="","",[4]道具信息!S1182)</f>
        <v/>
      </c>
      <c r="T1182" s="19" t="str">
        <f>IF([4]道具信息!T1182="","",[4]道具信息!T1182)</f>
        <v/>
      </c>
      <c r="U1182" s="19" t="str">
        <f>IF([4]道具信息!U1182="","",[4]道具信息!U1182)</f>
        <v/>
      </c>
      <c r="V1182" s="19" t="str">
        <f>IF([4]道具信息!V1182="","",[4]道具信息!V1182)</f>
        <v/>
      </c>
      <c r="W1182" s="19" t="str">
        <f>IF([4]道具信息!W1182="","",[4]道具信息!W1182)</f>
        <v/>
      </c>
      <c r="X1182" s="19" t="str">
        <f>IF([4]道具信息!X1182="","",[4]道具信息!X1182)</f>
        <v/>
      </c>
      <c r="Y1182" s="19" t="str">
        <f>IF([4]道具信息!Y1182="","",[4]道具信息!Y1182)</f>
        <v/>
      </c>
      <c r="Z1182" s="19" t="str">
        <f>IF([4]道具信息!Z1182="","",[4]道具信息!Z1182)</f>
        <v/>
      </c>
    </row>
    <row r="1183" spans="1:26" x14ac:dyDescent="0.15">
      <c r="A1183" s="19" t="str">
        <f>IF([4]道具信息!A1183="","",[4]道具信息!A1183)</f>
        <v/>
      </c>
      <c r="B1183" s="19" t="str">
        <f>IF([4]道具信息!B1183="","",[4]道具信息!B1183)</f>
        <v/>
      </c>
      <c r="C1183" s="19" t="str">
        <f>IF([4]道具信息!C1183="","",[4]道具信息!C1183)</f>
        <v/>
      </c>
      <c r="D1183" s="19" t="str">
        <f>IF([4]道具信息!D1183="","",[4]道具信息!D1183)</f>
        <v/>
      </c>
      <c r="E1183" s="19" t="str">
        <f>IF([4]道具信息!E1183="","",[4]道具信息!E1183)</f>
        <v/>
      </c>
      <c r="F1183" s="19" t="str">
        <f>IF([4]道具信息!F1183="","",[4]道具信息!F1183)</f>
        <v/>
      </c>
      <c r="G1183" s="19" t="str">
        <f>IF([4]道具信息!G1183="","",[4]道具信息!G1183)</f>
        <v/>
      </c>
      <c r="H1183" s="19" t="str">
        <f>IF([4]道具信息!H1183="","",[4]道具信息!H1183)</f>
        <v/>
      </c>
      <c r="I1183" s="19" t="str">
        <f>IF([4]道具信息!I1183="","",[4]道具信息!I1183)</f>
        <v/>
      </c>
      <c r="J1183" s="19" t="str">
        <f>IF([4]道具信息!J1183="","",[4]道具信息!J1183)</f>
        <v/>
      </c>
      <c r="K1183" s="19" t="str">
        <f>IF([4]道具信息!K1183="","",[4]道具信息!K1183)</f>
        <v/>
      </c>
      <c r="L1183" s="19" t="str">
        <f>IF([4]道具信息!L1183="","",[4]道具信息!L1183)</f>
        <v/>
      </c>
      <c r="M1183" s="19" t="str">
        <f>IF([4]道具信息!M1183="","",[4]道具信息!M1183)</f>
        <v/>
      </c>
      <c r="N1183" s="19" t="str">
        <f>IF([4]道具信息!N1183="","",[4]道具信息!N1183)</f>
        <v/>
      </c>
      <c r="O1183" s="19" t="str">
        <f>IF([4]道具信息!O1183="","",[4]道具信息!O1183)</f>
        <v/>
      </c>
      <c r="P1183" s="19" t="str">
        <f>IF([4]道具信息!P1183="","",[4]道具信息!P1183)</f>
        <v/>
      </c>
      <c r="Q1183" s="19" t="str">
        <f>IF([4]道具信息!Q1183="","",[4]道具信息!Q1183)</f>
        <v/>
      </c>
      <c r="R1183" s="19" t="str">
        <f>IF([4]道具信息!R1183="","",[4]道具信息!R1183)</f>
        <v/>
      </c>
      <c r="S1183" s="19" t="str">
        <f>IF([4]道具信息!S1183="","",[4]道具信息!S1183)</f>
        <v/>
      </c>
      <c r="T1183" s="19" t="str">
        <f>IF([4]道具信息!T1183="","",[4]道具信息!T1183)</f>
        <v/>
      </c>
      <c r="U1183" s="19" t="str">
        <f>IF([4]道具信息!U1183="","",[4]道具信息!U1183)</f>
        <v/>
      </c>
      <c r="V1183" s="19" t="str">
        <f>IF([4]道具信息!V1183="","",[4]道具信息!V1183)</f>
        <v/>
      </c>
      <c r="W1183" s="19" t="str">
        <f>IF([4]道具信息!W1183="","",[4]道具信息!W1183)</f>
        <v/>
      </c>
      <c r="X1183" s="19" t="str">
        <f>IF([4]道具信息!X1183="","",[4]道具信息!X1183)</f>
        <v/>
      </c>
      <c r="Y1183" s="19" t="str">
        <f>IF([4]道具信息!Y1183="","",[4]道具信息!Y1183)</f>
        <v/>
      </c>
      <c r="Z1183" s="19" t="str">
        <f>IF([4]道具信息!Z1183="","",[4]道具信息!Z1183)</f>
        <v/>
      </c>
    </row>
    <row r="1184" spans="1:26" x14ac:dyDescent="0.15">
      <c r="A1184" s="19" t="str">
        <f>IF([4]道具信息!A1184="","",[4]道具信息!A1184)</f>
        <v/>
      </c>
      <c r="B1184" s="19" t="str">
        <f>IF([4]道具信息!B1184="","",[4]道具信息!B1184)</f>
        <v/>
      </c>
      <c r="C1184" s="19" t="str">
        <f>IF([4]道具信息!C1184="","",[4]道具信息!C1184)</f>
        <v/>
      </c>
      <c r="D1184" s="19" t="str">
        <f>IF([4]道具信息!D1184="","",[4]道具信息!D1184)</f>
        <v/>
      </c>
      <c r="E1184" s="19" t="str">
        <f>IF([4]道具信息!E1184="","",[4]道具信息!E1184)</f>
        <v/>
      </c>
      <c r="F1184" s="19" t="str">
        <f>IF([4]道具信息!F1184="","",[4]道具信息!F1184)</f>
        <v/>
      </c>
      <c r="G1184" s="19" t="str">
        <f>IF([4]道具信息!G1184="","",[4]道具信息!G1184)</f>
        <v/>
      </c>
      <c r="H1184" s="19" t="str">
        <f>IF([4]道具信息!H1184="","",[4]道具信息!H1184)</f>
        <v/>
      </c>
      <c r="I1184" s="19" t="str">
        <f>IF([4]道具信息!I1184="","",[4]道具信息!I1184)</f>
        <v/>
      </c>
      <c r="J1184" s="19" t="str">
        <f>IF([4]道具信息!J1184="","",[4]道具信息!J1184)</f>
        <v/>
      </c>
      <c r="K1184" s="19" t="str">
        <f>IF([4]道具信息!K1184="","",[4]道具信息!K1184)</f>
        <v/>
      </c>
      <c r="L1184" s="19" t="str">
        <f>IF([4]道具信息!L1184="","",[4]道具信息!L1184)</f>
        <v/>
      </c>
      <c r="M1184" s="19" t="str">
        <f>IF([4]道具信息!M1184="","",[4]道具信息!M1184)</f>
        <v/>
      </c>
      <c r="N1184" s="19" t="str">
        <f>IF([4]道具信息!N1184="","",[4]道具信息!N1184)</f>
        <v/>
      </c>
      <c r="O1184" s="19" t="str">
        <f>IF([4]道具信息!O1184="","",[4]道具信息!O1184)</f>
        <v/>
      </c>
      <c r="P1184" s="19" t="str">
        <f>IF([4]道具信息!P1184="","",[4]道具信息!P1184)</f>
        <v/>
      </c>
      <c r="Q1184" s="19" t="str">
        <f>IF([4]道具信息!Q1184="","",[4]道具信息!Q1184)</f>
        <v/>
      </c>
      <c r="R1184" s="19" t="str">
        <f>IF([4]道具信息!R1184="","",[4]道具信息!R1184)</f>
        <v/>
      </c>
      <c r="S1184" s="19" t="str">
        <f>IF([4]道具信息!S1184="","",[4]道具信息!S1184)</f>
        <v/>
      </c>
      <c r="T1184" s="19" t="str">
        <f>IF([4]道具信息!T1184="","",[4]道具信息!T1184)</f>
        <v/>
      </c>
      <c r="U1184" s="19" t="str">
        <f>IF([4]道具信息!U1184="","",[4]道具信息!U1184)</f>
        <v/>
      </c>
      <c r="V1184" s="19" t="str">
        <f>IF([4]道具信息!V1184="","",[4]道具信息!V1184)</f>
        <v/>
      </c>
      <c r="W1184" s="19" t="str">
        <f>IF([4]道具信息!W1184="","",[4]道具信息!W1184)</f>
        <v/>
      </c>
      <c r="X1184" s="19" t="str">
        <f>IF([4]道具信息!X1184="","",[4]道具信息!X1184)</f>
        <v/>
      </c>
      <c r="Y1184" s="19" t="str">
        <f>IF([4]道具信息!Y1184="","",[4]道具信息!Y1184)</f>
        <v/>
      </c>
      <c r="Z1184" s="19" t="str">
        <f>IF([4]道具信息!Z1184="","",[4]道具信息!Z1184)</f>
        <v/>
      </c>
    </row>
    <row r="1185" spans="1:26" x14ac:dyDescent="0.15">
      <c r="A1185" s="19" t="str">
        <f>IF([4]道具信息!A1185="","",[4]道具信息!A1185)</f>
        <v/>
      </c>
      <c r="B1185" s="19" t="str">
        <f>IF([4]道具信息!B1185="","",[4]道具信息!B1185)</f>
        <v/>
      </c>
      <c r="C1185" s="19" t="str">
        <f>IF([4]道具信息!C1185="","",[4]道具信息!C1185)</f>
        <v/>
      </c>
      <c r="D1185" s="19" t="str">
        <f>IF([4]道具信息!D1185="","",[4]道具信息!D1185)</f>
        <v/>
      </c>
      <c r="E1185" s="19" t="str">
        <f>IF([4]道具信息!E1185="","",[4]道具信息!E1185)</f>
        <v/>
      </c>
      <c r="F1185" s="19" t="str">
        <f>IF([4]道具信息!F1185="","",[4]道具信息!F1185)</f>
        <v/>
      </c>
      <c r="G1185" s="19" t="str">
        <f>IF([4]道具信息!G1185="","",[4]道具信息!G1185)</f>
        <v/>
      </c>
      <c r="H1185" s="19" t="str">
        <f>IF([4]道具信息!H1185="","",[4]道具信息!H1185)</f>
        <v/>
      </c>
      <c r="I1185" s="19" t="str">
        <f>IF([4]道具信息!I1185="","",[4]道具信息!I1185)</f>
        <v/>
      </c>
      <c r="J1185" s="19" t="str">
        <f>IF([4]道具信息!J1185="","",[4]道具信息!J1185)</f>
        <v/>
      </c>
      <c r="K1185" s="19" t="str">
        <f>IF([4]道具信息!K1185="","",[4]道具信息!K1185)</f>
        <v/>
      </c>
      <c r="L1185" s="19" t="str">
        <f>IF([4]道具信息!L1185="","",[4]道具信息!L1185)</f>
        <v/>
      </c>
      <c r="M1185" s="19" t="str">
        <f>IF([4]道具信息!M1185="","",[4]道具信息!M1185)</f>
        <v/>
      </c>
      <c r="N1185" s="19" t="str">
        <f>IF([4]道具信息!N1185="","",[4]道具信息!N1185)</f>
        <v/>
      </c>
      <c r="O1185" s="19" t="str">
        <f>IF([4]道具信息!O1185="","",[4]道具信息!O1185)</f>
        <v/>
      </c>
      <c r="P1185" s="19" t="str">
        <f>IF([4]道具信息!P1185="","",[4]道具信息!P1185)</f>
        <v/>
      </c>
      <c r="Q1185" s="19" t="str">
        <f>IF([4]道具信息!Q1185="","",[4]道具信息!Q1185)</f>
        <v/>
      </c>
      <c r="R1185" s="19" t="str">
        <f>IF([4]道具信息!R1185="","",[4]道具信息!R1185)</f>
        <v/>
      </c>
      <c r="S1185" s="19" t="str">
        <f>IF([4]道具信息!S1185="","",[4]道具信息!S1185)</f>
        <v/>
      </c>
      <c r="T1185" s="19" t="str">
        <f>IF([4]道具信息!T1185="","",[4]道具信息!T1185)</f>
        <v/>
      </c>
      <c r="U1185" s="19" t="str">
        <f>IF([4]道具信息!U1185="","",[4]道具信息!U1185)</f>
        <v/>
      </c>
      <c r="V1185" s="19" t="str">
        <f>IF([4]道具信息!V1185="","",[4]道具信息!V1185)</f>
        <v/>
      </c>
      <c r="W1185" s="19" t="str">
        <f>IF([4]道具信息!W1185="","",[4]道具信息!W1185)</f>
        <v/>
      </c>
      <c r="X1185" s="19" t="str">
        <f>IF([4]道具信息!X1185="","",[4]道具信息!X1185)</f>
        <v/>
      </c>
      <c r="Y1185" s="19" t="str">
        <f>IF([4]道具信息!Y1185="","",[4]道具信息!Y1185)</f>
        <v/>
      </c>
      <c r="Z1185" s="19" t="str">
        <f>IF([4]道具信息!Z1185="","",[4]道具信息!Z1185)</f>
        <v/>
      </c>
    </row>
    <row r="1186" spans="1:26" x14ac:dyDescent="0.15">
      <c r="A1186" s="19" t="str">
        <f>IF([4]道具信息!A1186="","",[4]道具信息!A1186)</f>
        <v/>
      </c>
      <c r="B1186" s="19" t="str">
        <f>IF([4]道具信息!B1186="","",[4]道具信息!B1186)</f>
        <v/>
      </c>
      <c r="C1186" s="19" t="str">
        <f>IF([4]道具信息!C1186="","",[4]道具信息!C1186)</f>
        <v/>
      </c>
      <c r="D1186" s="19" t="str">
        <f>IF([4]道具信息!D1186="","",[4]道具信息!D1186)</f>
        <v/>
      </c>
      <c r="E1186" s="19" t="str">
        <f>IF([4]道具信息!E1186="","",[4]道具信息!E1186)</f>
        <v/>
      </c>
      <c r="F1186" s="19" t="str">
        <f>IF([4]道具信息!F1186="","",[4]道具信息!F1186)</f>
        <v/>
      </c>
      <c r="G1186" s="19" t="str">
        <f>IF([4]道具信息!G1186="","",[4]道具信息!G1186)</f>
        <v/>
      </c>
      <c r="H1186" s="19" t="str">
        <f>IF([4]道具信息!H1186="","",[4]道具信息!H1186)</f>
        <v/>
      </c>
      <c r="I1186" s="19" t="str">
        <f>IF([4]道具信息!I1186="","",[4]道具信息!I1186)</f>
        <v/>
      </c>
      <c r="J1186" s="19" t="str">
        <f>IF([4]道具信息!J1186="","",[4]道具信息!J1186)</f>
        <v/>
      </c>
      <c r="K1186" s="19" t="str">
        <f>IF([4]道具信息!K1186="","",[4]道具信息!K1186)</f>
        <v/>
      </c>
      <c r="L1186" s="19" t="str">
        <f>IF([4]道具信息!L1186="","",[4]道具信息!L1186)</f>
        <v/>
      </c>
      <c r="M1186" s="19" t="str">
        <f>IF([4]道具信息!M1186="","",[4]道具信息!M1186)</f>
        <v/>
      </c>
      <c r="N1186" s="19" t="str">
        <f>IF([4]道具信息!N1186="","",[4]道具信息!N1186)</f>
        <v/>
      </c>
      <c r="O1186" s="19" t="str">
        <f>IF([4]道具信息!O1186="","",[4]道具信息!O1186)</f>
        <v/>
      </c>
      <c r="P1186" s="19" t="str">
        <f>IF([4]道具信息!P1186="","",[4]道具信息!P1186)</f>
        <v/>
      </c>
      <c r="Q1186" s="19" t="str">
        <f>IF([4]道具信息!Q1186="","",[4]道具信息!Q1186)</f>
        <v/>
      </c>
      <c r="R1186" s="19" t="str">
        <f>IF([4]道具信息!R1186="","",[4]道具信息!R1186)</f>
        <v/>
      </c>
      <c r="S1186" s="19" t="str">
        <f>IF([4]道具信息!S1186="","",[4]道具信息!S1186)</f>
        <v/>
      </c>
      <c r="T1186" s="19" t="str">
        <f>IF([4]道具信息!T1186="","",[4]道具信息!T1186)</f>
        <v/>
      </c>
      <c r="U1186" s="19" t="str">
        <f>IF([4]道具信息!U1186="","",[4]道具信息!U1186)</f>
        <v/>
      </c>
      <c r="V1186" s="19" t="str">
        <f>IF([4]道具信息!V1186="","",[4]道具信息!V1186)</f>
        <v/>
      </c>
      <c r="W1186" s="19" t="str">
        <f>IF([4]道具信息!W1186="","",[4]道具信息!W1186)</f>
        <v/>
      </c>
      <c r="X1186" s="19" t="str">
        <f>IF([4]道具信息!X1186="","",[4]道具信息!X1186)</f>
        <v/>
      </c>
      <c r="Y1186" s="19" t="str">
        <f>IF([4]道具信息!Y1186="","",[4]道具信息!Y1186)</f>
        <v/>
      </c>
      <c r="Z1186" s="19" t="str">
        <f>IF([4]道具信息!Z1186="","",[4]道具信息!Z1186)</f>
        <v/>
      </c>
    </row>
    <row r="1187" spans="1:26" x14ac:dyDescent="0.15">
      <c r="A1187" s="19" t="str">
        <f>IF([4]道具信息!A1187="","",[4]道具信息!A1187)</f>
        <v/>
      </c>
      <c r="B1187" s="19" t="str">
        <f>IF([4]道具信息!B1187="","",[4]道具信息!B1187)</f>
        <v/>
      </c>
      <c r="C1187" s="19" t="str">
        <f>IF([4]道具信息!C1187="","",[4]道具信息!C1187)</f>
        <v/>
      </c>
      <c r="D1187" s="19" t="str">
        <f>IF([4]道具信息!D1187="","",[4]道具信息!D1187)</f>
        <v/>
      </c>
      <c r="E1187" s="19" t="str">
        <f>IF([4]道具信息!E1187="","",[4]道具信息!E1187)</f>
        <v/>
      </c>
      <c r="F1187" s="19" t="str">
        <f>IF([4]道具信息!F1187="","",[4]道具信息!F1187)</f>
        <v/>
      </c>
      <c r="G1187" s="19" t="str">
        <f>IF([4]道具信息!G1187="","",[4]道具信息!G1187)</f>
        <v/>
      </c>
      <c r="H1187" s="19" t="str">
        <f>IF([4]道具信息!H1187="","",[4]道具信息!H1187)</f>
        <v/>
      </c>
      <c r="I1187" s="19" t="str">
        <f>IF([4]道具信息!I1187="","",[4]道具信息!I1187)</f>
        <v/>
      </c>
      <c r="J1187" s="19" t="str">
        <f>IF([4]道具信息!J1187="","",[4]道具信息!J1187)</f>
        <v/>
      </c>
      <c r="K1187" s="19" t="str">
        <f>IF([4]道具信息!K1187="","",[4]道具信息!K1187)</f>
        <v/>
      </c>
      <c r="L1187" s="19" t="str">
        <f>IF([4]道具信息!L1187="","",[4]道具信息!L1187)</f>
        <v/>
      </c>
      <c r="M1187" s="19" t="str">
        <f>IF([4]道具信息!M1187="","",[4]道具信息!M1187)</f>
        <v/>
      </c>
      <c r="N1187" s="19" t="str">
        <f>IF([4]道具信息!N1187="","",[4]道具信息!N1187)</f>
        <v/>
      </c>
      <c r="O1187" s="19" t="str">
        <f>IF([4]道具信息!O1187="","",[4]道具信息!O1187)</f>
        <v/>
      </c>
      <c r="P1187" s="19" t="str">
        <f>IF([4]道具信息!P1187="","",[4]道具信息!P1187)</f>
        <v/>
      </c>
      <c r="Q1187" s="19" t="str">
        <f>IF([4]道具信息!Q1187="","",[4]道具信息!Q1187)</f>
        <v/>
      </c>
      <c r="R1187" s="19" t="str">
        <f>IF([4]道具信息!R1187="","",[4]道具信息!R1187)</f>
        <v/>
      </c>
      <c r="S1187" s="19" t="str">
        <f>IF([4]道具信息!S1187="","",[4]道具信息!S1187)</f>
        <v/>
      </c>
      <c r="T1187" s="19" t="str">
        <f>IF([4]道具信息!T1187="","",[4]道具信息!T1187)</f>
        <v/>
      </c>
      <c r="U1187" s="19" t="str">
        <f>IF([4]道具信息!U1187="","",[4]道具信息!U1187)</f>
        <v/>
      </c>
      <c r="V1187" s="19" t="str">
        <f>IF([4]道具信息!V1187="","",[4]道具信息!V1187)</f>
        <v/>
      </c>
      <c r="W1187" s="19" t="str">
        <f>IF([4]道具信息!W1187="","",[4]道具信息!W1187)</f>
        <v/>
      </c>
      <c r="X1187" s="19" t="str">
        <f>IF([4]道具信息!X1187="","",[4]道具信息!X1187)</f>
        <v/>
      </c>
      <c r="Y1187" s="19" t="str">
        <f>IF([4]道具信息!Y1187="","",[4]道具信息!Y1187)</f>
        <v/>
      </c>
      <c r="Z1187" s="19" t="str">
        <f>IF([4]道具信息!Z1187="","",[4]道具信息!Z1187)</f>
        <v/>
      </c>
    </row>
    <row r="1188" spans="1:26" x14ac:dyDescent="0.15">
      <c r="A1188" s="19" t="str">
        <f>IF([4]道具信息!A1188="","",[4]道具信息!A1188)</f>
        <v/>
      </c>
      <c r="B1188" s="19" t="str">
        <f>IF([4]道具信息!B1188="","",[4]道具信息!B1188)</f>
        <v/>
      </c>
      <c r="C1188" s="19" t="str">
        <f>IF([4]道具信息!C1188="","",[4]道具信息!C1188)</f>
        <v/>
      </c>
      <c r="D1188" s="19" t="str">
        <f>IF([4]道具信息!D1188="","",[4]道具信息!D1188)</f>
        <v/>
      </c>
      <c r="E1188" s="19" t="str">
        <f>IF([4]道具信息!E1188="","",[4]道具信息!E1188)</f>
        <v/>
      </c>
      <c r="F1188" s="19" t="str">
        <f>IF([4]道具信息!F1188="","",[4]道具信息!F1188)</f>
        <v/>
      </c>
      <c r="G1188" s="19" t="str">
        <f>IF([4]道具信息!G1188="","",[4]道具信息!G1188)</f>
        <v/>
      </c>
      <c r="H1188" s="19" t="str">
        <f>IF([4]道具信息!H1188="","",[4]道具信息!H1188)</f>
        <v/>
      </c>
      <c r="I1188" s="19" t="str">
        <f>IF([4]道具信息!I1188="","",[4]道具信息!I1188)</f>
        <v/>
      </c>
      <c r="J1188" s="19" t="str">
        <f>IF([4]道具信息!J1188="","",[4]道具信息!J1188)</f>
        <v/>
      </c>
      <c r="K1188" s="19" t="str">
        <f>IF([4]道具信息!K1188="","",[4]道具信息!K1188)</f>
        <v/>
      </c>
      <c r="L1188" s="19" t="str">
        <f>IF([4]道具信息!L1188="","",[4]道具信息!L1188)</f>
        <v/>
      </c>
      <c r="M1188" s="19" t="str">
        <f>IF([4]道具信息!M1188="","",[4]道具信息!M1188)</f>
        <v/>
      </c>
      <c r="N1188" s="19" t="str">
        <f>IF([4]道具信息!N1188="","",[4]道具信息!N1188)</f>
        <v/>
      </c>
      <c r="O1188" s="19" t="str">
        <f>IF([4]道具信息!O1188="","",[4]道具信息!O1188)</f>
        <v/>
      </c>
      <c r="P1188" s="19" t="str">
        <f>IF([4]道具信息!P1188="","",[4]道具信息!P1188)</f>
        <v/>
      </c>
      <c r="Q1188" s="19" t="str">
        <f>IF([4]道具信息!Q1188="","",[4]道具信息!Q1188)</f>
        <v/>
      </c>
      <c r="R1188" s="19" t="str">
        <f>IF([4]道具信息!R1188="","",[4]道具信息!R1188)</f>
        <v/>
      </c>
      <c r="S1188" s="19" t="str">
        <f>IF([4]道具信息!S1188="","",[4]道具信息!S1188)</f>
        <v/>
      </c>
      <c r="T1188" s="19" t="str">
        <f>IF([4]道具信息!T1188="","",[4]道具信息!T1188)</f>
        <v/>
      </c>
      <c r="U1188" s="19" t="str">
        <f>IF([4]道具信息!U1188="","",[4]道具信息!U1188)</f>
        <v/>
      </c>
      <c r="V1188" s="19" t="str">
        <f>IF([4]道具信息!V1188="","",[4]道具信息!V1188)</f>
        <v/>
      </c>
      <c r="W1188" s="19" t="str">
        <f>IF([4]道具信息!W1188="","",[4]道具信息!W1188)</f>
        <v/>
      </c>
      <c r="X1188" s="19" t="str">
        <f>IF([4]道具信息!X1188="","",[4]道具信息!X1188)</f>
        <v/>
      </c>
      <c r="Y1188" s="19" t="str">
        <f>IF([4]道具信息!Y1188="","",[4]道具信息!Y1188)</f>
        <v/>
      </c>
      <c r="Z1188" s="19" t="str">
        <f>IF([4]道具信息!Z1188="","",[4]道具信息!Z1188)</f>
        <v/>
      </c>
    </row>
    <row r="1189" spans="1:26" x14ac:dyDescent="0.15">
      <c r="A1189" s="19" t="str">
        <f>IF([4]道具信息!A1189="","",[4]道具信息!A1189)</f>
        <v/>
      </c>
      <c r="B1189" s="19" t="str">
        <f>IF([4]道具信息!B1189="","",[4]道具信息!B1189)</f>
        <v/>
      </c>
      <c r="C1189" s="19" t="str">
        <f>IF([4]道具信息!C1189="","",[4]道具信息!C1189)</f>
        <v/>
      </c>
      <c r="D1189" s="19" t="str">
        <f>IF([4]道具信息!D1189="","",[4]道具信息!D1189)</f>
        <v/>
      </c>
      <c r="E1189" s="19" t="str">
        <f>IF([4]道具信息!E1189="","",[4]道具信息!E1189)</f>
        <v/>
      </c>
      <c r="F1189" s="19" t="str">
        <f>IF([4]道具信息!F1189="","",[4]道具信息!F1189)</f>
        <v/>
      </c>
      <c r="G1189" s="19" t="str">
        <f>IF([4]道具信息!G1189="","",[4]道具信息!G1189)</f>
        <v/>
      </c>
      <c r="H1189" s="19" t="str">
        <f>IF([4]道具信息!H1189="","",[4]道具信息!H1189)</f>
        <v/>
      </c>
      <c r="I1189" s="19" t="str">
        <f>IF([4]道具信息!I1189="","",[4]道具信息!I1189)</f>
        <v/>
      </c>
      <c r="J1189" s="19" t="str">
        <f>IF([4]道具信息!J1189="","",[4]道具信息!J1189)</f>
        <v/>
      </c>
      <c r="K1189" s="19" t="str">
        <f>IF([4]道具信息!K1189="","",[4]道具信息!K1189)</f>
        <v/>
      </c>
      <c r="L1189" s="19" t="str">
        <f>IF([4]道具信息!L1189="","",[4]道具信息!L1189)</f>
        <v/>
      </c>
      <c r="M1189" s="19" t="str">
        <f>IF([4]道具信息!M1189="","",[4]道具信息!M1189)</f>
        <v/>
      </c>
      <c r="N1189" s="19" t="str">
        <f>IF([4]道具信息!N1189="","",[4]道具信息!N1189)</f>
        <v/>
      </c>
      <c r="O1189" s="19" t="str">
        <f>IF([4]道具信息!O1189="","",[4]道具信息!O1189)</f>
        <v/>
      </c>
      <c r="P1189" s="19" t="str">
        <f>IF([4]道具信息!P1189="","",[4]道具信息!P1189)</f>
        <v/>
      </c>
      <c r="Q1189" s="19" t="str">
        <f>IF([4]道具信息!Q1189="","",[4]道具信息!Q1189)</f>
        <v/>
      </c>
      <c r="R1189" s="19" t="str">
        <f>IF([4]道具信息!R1189="","",[4]道具信息!R1189)</f>
        <v/>
      </c>
      <c r="S1189" s="19" t="str">
        <f>IF([4]道具信息!S1189="","",[4]道具信息!S1189)</f>
        <v/>
      </c>
      <c r="T1189" s="19" t="str">
        <f>IF([4]道具信息!T1189="","",[4]道具信息!T1189)</f>
        <v/>
      </c>
      <c r="U1189" s="19" t="str">
        <f>IF([4]道具信息!U1189="","",[4]道具信息!U1189)</f>
        <v/>
      </c>
      <c r="V1189" s="19" t="str">
        <f>IF([4]道具信息!V1189="","",[4]道具信息!V1189)</f>
        <v/>
      </c>
      <c r="W1189" s="19" t="str">
        <f>IF([4]道具信息!W1189="","",[4]道具信息!W1189)</f>
        <v/>
      </c>
      <c r="X1189" s="19" t="str">
        <f>IF([4]道具信息!X1189="","",[4]道具信息!X1189)</f>
        <v/>
      </c>
      <c r="Y1189" s="19" t="str">
        <f>IF([4]道具信息!Y1189="","",[4]道具信息!Y1189)</f>
        <v/>
      </c>
      <c r="Z1189" s="19" t="str">
        <f>IF([4]道具信息!Z1189="","",[4]道具信息!Z1189)</f>
        <v/>
      </c>
    </row>
    <row r="1190" spans="1:26" x14ac:dyDescent="0.15">
      <c r="A1190" s="19" t="str">
        <f>IF([4]道具信息!A1190="","",[4]道具信息!A1190)</f>
        <v/>
      </c>
      <c r="B1190" s="19" t="str">
        <f>IF([4]道具信息!B1190="","",[4]道具信息!B1190)</f>
        <v/>
      </c>
      <c r="C1190" s="19" t="str">
        <f>IF([4]道具信息!C1190="","",[4]道具信息!C1190)</f>
        <v/>
      </c>
      <c r="D1190" s="19" t="str">
        <f>IF([4]道具信息!D1190="","",[4]道具信息!D1190)</f>
        <v/>
      </c>
      <c r="E1190" s="19" t="str">
        <f>IF([4]道具信息!E1190="","",[4]道具信息!E1190)</f>
        <v/>
      </c>
      <c r="F1190" s="19" t="str">
        <f>IF([4]道具信息!F1190="","",[4]道具信息!F1190)</f>
        <v/>
      </c>
      <c r="G1190" s="19" t="str">
        <f>IF([4]道具信息!G1190="","",[4]道具信息!G1190)</f>
        <v/>
      </c>
      <c r="H1190" s="19" t="str">
        <f>IF([4]道具信息!H1190="","",[4]道具信息!H1190)</f>
        <v/>
      </c>
      <c r="I1190" s="19" t="str">
        <f>IF([4]道具信息!I1190="","",[4]道具信息!I1190)</f>
        <v/>
      </c>
      <c r="J1190" s="19" t="str">
        <f>IF([4]道具信息!J1190="","",[4]道具信息!J1190)</f>
        <v/>
      </c>
      <c r="K1190" s="19" t="str">
        <f>IF([4]道具信息!K1190="","",[4]道具信息!K1190)</f>
        <v/>
      </c>
      <c r="L1190" s="19" t="str">
        <f>IF([4]道具信息!L1190="","",[4]道具信息!L1190)</f>
        <v/>
      </c>
      <c r="M1190" s="19" t="str">
        <f>IF([4]道具信息!M1190="","",[4]道具信息!M1190)</f>
        <v/>
      </c>
      <c r="N1190" s="19" t="str">
        <f>IF([4]道具信息!N1190="","",[4]道具信息!N1190)</f>
        <v/>
      </c>
      <c r="O1190" s="19" t="str">
        <f>IF([4]道具信息!O1190="","",[4]道具信息!O1190)</f>
        <v/>
      </c>
      <c r="P1190" s="19" t="str">
        <f>IF([4]道具信息!P1190="","",[4]道具信息!P1190)</f>
        <v/>
      </c>
      <c r="Q1190" s="19" t="str">
        <f>IF([4]道具信息!Q1190="","",[4]道具信息!Q1190)</f>
        <v/>
      </c>
      <c r="R1190" s="19" t="str">
        <f>IF([4]道具信息!R1190="","",[4]道具信息!R1190)</f>
        <v/>
      </c>
      <c r="S1190" s="19" t="str">
        <f>IF([4]道具信息!S1190="","",[4]道具信息!S1190)</f>
        <v/>
      </c>
      <c r="T1190" s="19" t="str">
        <f>IF([4]道具信息!T1190="","",[4]道具信息!T1190)</f>
        <v/>
      </c>
      <c r="U1190" s="19" t="str">
        <f>IF([4]道具信息!U1190="","",[4]道具信息!U1190)</f>
        <v/>
      </c>
      <c r="V1190" s="19" t="str">
        <f>IF([4]道具信息!V1190="","",[4]道具信息!V1190)</f>
        <v/>
      </c>
      <c r="W1190" s="19" t="str">
        <f>IF([4]道具信息!W1190="","",[4]道具信息!W1190)</f>
        <v/>
      </c>
      <c r="X1190" s="19" t="str">
        <f>IF([4]道具信息!X1190="","",[4]道具信息!X1190)</f>
        <v/>
      </c>
      <c r="Y1190" s="19" t="str">
        <f>IF([4]道具信息!Y1190="","",[4]道具信息!Y1190)</f>
        <v/>
      </c>
      <c r="Z1190" s="19" t="str">
        <f>IF([4]道具信息!Z1190="","",[4]道具信息!Z1190)</f>
        <v/>
      </c>
    </row>
    <row r="1191" spans="1:26" x14ac:dyDescent="0.15">
      <c r="A1191" s="19" t="str">
        <f>IF([4]道具信息!A1191="","",[4]道具信息!A1191)</f>
        <v/>
      </c>
      <c r="B1191" s="19" t="str">
        <f>IF([4]道具信息!B1191="","",[4]道具信息!B1191)</f>
        <v/>
      </c>
      <c r="C1191" s="19" t="str">
        <f>IF([4]道具信息!C1191="","",[4]道具信息!C1191)</f>
        <v/>
      </c>
      <c r="D1191" s="19" t="str">
        <f>IF([4]道具信息!D1191="","",[4]道具信息!D1191)</f>
        <v/>
      </c>
      <c r="E1191" s="19" t="str">
        <f>IF([4]道具信息!E1191="","",[4]道具信息!E1191)</f>
        <v/>
      </c>
      <c r="F1191" s="19" t="str">
        <f>IF([4]道具信息!F1191="","",[4]道具信息!F1191)</f>
        <v/>
      </c>
      <c r="G1191" s="19" t="str">
        <f>IF([4]道具信息!G1191="","",[4]道具信息!G1191)</f>
        <v/>
      </c>
      <c r="H1191" s="19" t="str">
        <f>IF([4]道具信息!H1191="","",[4]道具信息!H1191)</f>
        <v/>
      </c>
      <c r="I1191" s="19" t="str">
        <f>IF([4]道具信息!I1191="","",[4]道具信息!I1191)</f>
        <v/>
      </c>
      <c r="J1191" s="19" t="str">
        <f>IF([4]道具信息!J1191="","",[4]道具信息!J1191)</f>
        <v/>
      </c>
      <c r="K1191" s="19" t="str">
        <f>IF([4]道具信息!K1191="","",[4]道具信息!K1191)</f>
        <v/>
      </c>
      <c r="L1191" s="19" t="str">
        <f>IF([4]道具信息!L1191="","",[4]道具信息!L1191)</f>
        <v/>
      </c>
      <c r="M1191" s="19" t="str">
        <f>IF([4]道具信息!M1191="","",[4]道具信息!M1191)</f>
        <v/>
      </c>
      <c r="N1191" s="19" t="str">
        <f>IF([4]道具信息!N1191="","",[4]道具信息!N1191)</f>
        <v/>
      </c>
      <c r="O1191" s="19" t="str">
        <f>IF([4]道具信息!O1191="","",[4]道具信息!O1191)</f>
        <v/>
      </c>
      <c r="P1191" s="19" t="str">
        <f>IF([4]道具信息!P1191="","",[4]道具信息!P1191)</f>
        <v/>
      </c>
      <c r="Q1191" s="19" t="str">
        <f>IF([4]道具信息!Q1191="","",[4]道具信息!Q1191)</f>
        <v/>
      </c>
      <c r="R1191" s="19" t="str">
        <f>IF([4]道具信息!R1191="","",[4]道具信息!R1191)</f>
        <v/>
      </c>
      <c r="S1191" s="19" t="str">
        <f>IF([4]道具信息!S1191="","",[4]道具信息!S1191)</f>
        <v/>
      </c>
      <c r="T1191" s="19" t="str">
        <f>IF([4]道具信息!T1191="","",[4]道具信息!T1191)</f>
        <v/>
      </c>
      <c r="U1191" s="19" t="str">
        <f>IF([4]道具信息!U1191="","",[4]道具信息!U1191)</f>
        <v/>
      </c>
      <c r="V1191" s="19" t="str">
        <f>IF([4]道具信息!V1191="","",[4]道具信息!V1191)</f>
        <v/>
      </c>
      <c r="W1191" s="19" t="str">
        <f>IF([4]道具信息!W1191="","",[4]道具信息!W1191)</f>
        <v/>
      </c>
      <c r="X1191" s="19" t="str">
        <f>IF([4]道具信息!X1191="","",[4]道具信息!X1191)</f>
        <v/>
      </c>
      <c r="Y1191" s="19" t="str">
        <f>IF([4]道具信息!Y1191="","",[4]道具信息!Y1191)</f>
        <v/>
      </c>
      <c r="Z1191" s="19" t="str">
        <f>IF([4]道具信息!Z1191="","",[4]道具信息!Z1191)</f>
        <v/>
      </c>
    </row>
    <row r="1192" spans="1:26" x14ac:dyDescent="0.15">
      <c r="A1192" s="19" t="str">
        <f>IF([4]道具信息!A1192="","",[4]道具信息!A1192)</f>
        <v/>
      </c>
      <c r="B1192" s="19" t="str">
        <f>IF([4]道具信息!B1192="","",[4]道具信息!B1192)</f>
        <v/>
      </c>
      <c r="C1192" s="19" t="str">
        <f>IF([4]道具信息!C1192="","",[4]道具信息!C1192)</f>
        <v/>
      </c>
      <c r="D1192" s="19" t="str">
        <f>IF([4]道具信息!D1192="","",[4]道具信息!D1192)</f>
        <v/>
      </c>
      <c r="E1192" s="19" t="str">
        <f>IF([4]道具信息!E1192="","",[4]道具信息!E1192)</f>
        <v/>
      </c>
      <c r="F1192" s="19" t="str">
        <f>IF([4]道具信息!F1192="","",[4]道具信息!F1192)</f>
        <v/>
      </c>
      <c r="G1192" s="19" t="str">
        <f>IF([4]道具信息!G1192="","",[4]道具信息!G1192)</f>
        <v/>
      </c>
      <c r="H1192" s="19" t="str">
        <f>IF([4]道具信息!H1192="","",[4]道具信息!H1192)</f>
        <v/>
      </c>
      <c r="I1192" s="19" t="str">
        <f>IF([4]道具信息!I1192="","",[4]道具信息!I1192)</f>
        <v/>
      </c>
      <c r="J1192" s="19" t="str">
        <f>IF([4]道具信息!J1192="","",[4]道具信息!J1192)</f>
        <v/>
      </c>
      <c r="K1192" s="19" t="str">
        <f>IF([4]道具信息!K1192="","",[4]道具信息!K1192)</f>
        <v/>
      </c>
      <c r="L1192" s="19" t="str">
        <f>IF([4]道具信息!L1192="","",[4]道具信息!L1192)</f>
        <v/>
      </c>
      <c r="M1192" s="19" t="str">
        <f>IF([4]道具信息!M1192="","",[4]道具信息!M1192)</f>
        <v/>
      </c>
      <c r="N1192" s="19" t="str">
        <f>IF([4]道具信息!N1192="","",[4]道具信息!N1192)</f>
        <v/>
      </c>
      <c r="O1192" s="19" t="str">
        <f>IF([4]道具信息!O1192="","",[4]道具信息!O1192)</f>
        <v/>
      </c>
      <c r="P1192" s="19" t="str">
        <f>IF([4]道具信息!P1192="","",[4]道具信息!P1192)</f>
        <v/>
      </c>
      <c r="Q1192" s="19" t="str">
        <f>IF([4]道具信息!Q1192="","",[4]道具信息!Q1192)</f>
        <v/>
      </c>
      <c r="R1192" s="19" t="str">
        <f>IF([4]道具信息!R1192="","",[4]道具信息!R1192)</f>
        <v/>
      </c>
      <c r="S1192" s="19" t="str">
        <f>IF([4]道具信息!S1192="","",[4]道具信息!S1192)</f>
        <v/>
      </c>
      <c r="T1192" s="19" t="str">
        <f>IF([4]道具信息!T1192="","",[4]道具信息!T1192)</f>
        <v/>
      </c>
      <c r="U1192" s="19" t="str">
        <f>IF([4]道具信息!U1192="","",[4]道具信息!U1192)</f>
        <v/>
      </c>
      <c r="V1192" s="19" t="str">
        <f>IF([4]道具信息!V1192="","",[4]道具信息!V1192)</f>
        <v/>
      </c>
      <c r="W1192" s="19" t="str">
        <f>IF([4]道具信息!W1192="","",[4]道具信息!W1192)</f>
        <v/>
      </c>
      <c r="X1192" s="19" t="str">
        <f>IF([4]道具信息!X1192="","",[4]道具信息!X1192)</f>
        <v/>
      </c>
      <c r="Y1192" s="19" t="str">
        <f>IF([4]道具信息!Y1192="","",[4]道具信息!Y1192)</f>
        <v/>
      </c>
      <c r="Z1192" s="19" t="str">
        <f>IF([4]道具信息!Z1192="","",[4]道具信息!Z1192)</f>
        <v/>
      </c>
    </row>
    <row r="1193" spans="1:26" x14ac:dyDescent="0.15">
      <c r="A1193" s="19" t="str">
        <f>IF([4]道具信息!A1193="","",[4]道具信息!A1193)</f>
        <v/>
      </c>
      <c r="B1193" s="19" t="str">
        <f>IF([4]道具信息!B1193="","",[4]道具信息!B1193)</f>
        <v/>
      </c>
      <c r="C1193" s="19" t="str">
        <f>IF([4]道具信息!C1193="","",[4]道具信息!C1193)</f>
        <v/>
      </c>
      <c r="D1193" s="19" t="str">
        <f>IF([4]道具信息!D1193="","",[4]道具信息!D1193)</f>
        <v/>
      </c>
      <c r="E1193" s="19" t="str">
        <f>IF([4]道具信息!E1193="","",[4]道具信息!E1193)</f>
        <v/>
      </c>
      <c r="F1193" s="19" t="str">
        <f>IF([4]道具信息!F1193="","",[4]道具信息!F1193)</f>
        <v/>
      </c>
      <c r="G1193" s="19" t="str">
        <f>IF([4]道具信息!G1193="","",[4]道具信息!G1193)</f>
        <v/>
      </c>
      <c r="H1193" s="19" t="str">
        <f>IF([4]道具信息!H1193="","",[4]道具信息!H1193)</f>
        <v/>
      </c>
      <c r="I1193" s="19" t="str">
        <f>IF([4]道具信息!I1193="","",[4]道具信息!I1193)</f>
        <v/>
      </c>
      <c r="J1193" s="19" t="str">
        <f>IF([4]道具信息!J1193="","",[4]道具信息!J1193)</f>
        <v/>
      </c>
      <c r="K1193" s="19" t="str">
        <f>IF([4]道具信息!K1193="","",[4]道具信息!K1193)</f>
        <v/>
      </c>
      <c r="L1193" s="19" t="str">
        <f>IF([4]道具信息!L1193="","",[4]道具信息!L1193)</f>
        <v/>
      </c>
      <c r="M1193" s="19" t="str">
        <f>IF([4]道具信息!M1193="","",[4]道具信息!M1193)</f>
        <v/>
      </c>
      <c r="N1193" s="19" t="str">
        <f>IF([4]道具信息!N1193="","",[4]道具信息!N1193)</f>
        <v/>
      </c>
      <c r="O1193" s="19" t="str">
        <f>IF([4]道具信息!O1193="","",[4]道具信息!O1193)</f>
        <v/>
      </c>
      <c r="P1193" s="19" t="str">
        <f>IF([4]道具信息!P1193="","",[4]道具信息!P1193)</f>
        <v/>
      </c>
      <c r="Q1193" s="19" t="str">
        <f>IF([4]道具信息!Q1193="","",[4]道具信息!Q1193)</f>
        <v/>
      </c>
      <c r="R1193" s="19" t="str">
        <f>IF([4]道具信息!R1193="","",[4]道具信息!R1193)</f>
        <v/>
      </c>
      <c r="S1193" s="19" t="str">
        <f>IF([4]道具信息!S1193="","",[4]道具信息!S1193)</f>
        <v/>
      </c>
      <c r="T1193" s="19" t="str">
        <f>IF([4]道具信息!T1193="","",[4]道具信息!T1193)</f>
        <v/>
      </c>
      <c r="U1193" s="19" t="str">
        <f>IF([4]道具信息!U1193="","",[4]道具信息!U1193)</f>
        <v/>
      </c>
      <c r="V1193" s="19" t="str">
        <f>IF([4]道具信息!V1193="","",[4]道具信息!V1193)</f>
        <v/>
      </c>
      <c r="W1193" s="19" t="str">
        <f>IF([4]道具信息!W1193="","",[4]道具信息!W1193)</f>
        <v/>
      </c>
      <c r="X1193" s="19" t="str">
        <f>IF([4]道具信息!X1193="","",[4]道具信息!X1193)</f>
        <v/>
      </c>
      <c r="Y1193" s="19" t="str">
        <f>IF([4]道具信息!Y1193="","",[4]道具信息!Y1193)</f>
        <v/>
      </c>
      <c r="Z1193" s="19" t="str">
        <f>IF([4]道具信息!Z1193="","",[4]道具信息!Z1193)</f>
        <v/>
      </c>
    </row>
    <row r="1194" spans="1:26" x14ac:dyDescent="0.15">
      <c r="A1194" s="19" t="str">
        <f>IF([4]道具信息!A1194="","",[4]道具信息!A1194)</f>
        <v/>
      </c>
      <c r="B1194" s="19" t="str">
        <f>IF([4]道具信息!B1194="","",[4]道具信息!B1194)</f>
        <v/>
      </c>
      <c r="C1194" s="19" t="str">
        <f>IF([4]道具信息!C1194="","",[4]道具信息!C1194)</f>
        <v/>
      </c>
      <c r="D1194" s="19" t="str">
        <f>IF([4]道具信息!D1194="","",[4]道具信息!D1194)</f>
        <v/>
      </c>
      <c r="E1194" s="19" t="str">
        <f>IF([4]道具信息!E1194="","",[4]道具信息!E1194)</f>
        <v/>
      </c>
      <c r="F1194" s="19" t="str">
        <f>IF([4]道具信息!F1194="","",[4]道具信息!F1194)</f>
        <v/>
      </c>
      <c r="G1194" s="19" t="str">
        <f>IF([4]道具信息!G1194="","",[4]道具信息!G1194)</f>
        <v/>
      </c>
      <c r="H1194" s="19" t="str">
        <f>IF([4]道具信息!H1194="","",[4]道具信息!H1194)</f>
        <v/>
      </c>
      <c r="I1194" s="19" t="str">
        <f>IF([4]道具信息!I1194="","",[4]道具信息!I1194)</f>
        <v/>
      </c>
      <c r="J1194" s="19" t="str">
        <f>IF([4]道具信息!J1194="","",[4]道具信息!J1194)</f>
        <v/>
      </c>
      <c r="K1194" s="19" t="str">
        <f>IF([4]道具信息!K1194="","",[4]道具信息!K1194)</f>
        <v/>
      </c>
      <c r="L1194" s="19" t="str">
        <f>IF([4]道具信息!L1194="","",[4]道具信息!L1194)</f>
        <v/>
      </c>
      <c r="M1194" s="19" t="str">
        <f>IF([4]道具信息!M1194="","",[4]道具信息!M1194)</f>
        <v/>
      </c>
      <c r="N1194" s="19" t="str">
        <f>IF([4]道具信息!N1194="","",[4]道具信息!N1194)</f>
        <v/>
      </c>
      <c r="O1194" s="19" t="str">
        <f>IF([4]道具信息!O1194="","",[4]道具信息!O1194)</f>
        <v/>
      </c>
      <c r="P1194" s="19" t="str">
        <f>IF([4]道具信息!P1194="","",[4]道具信息!P1194)</f>
        <v/>
      </c>
      <c r="Q1194" s="19" t="str">
        <f>IF([4]道具信息!Q1194="","",[4]道具信息!Q1194)</f>
        <v/>
      </c>
      <c r="R1194" s="19" t="str">
        <f>IF([4]道具信息!R1194="","",[4]道具信息!R1194)</f>
        <v/>
      </c>
      <c r="S1194" s="19" t="str">
        <f>IF([4]道具信息!S1194="","",[4]道具信息!S1194)</f>
        <v/>
      </c>
      <c r="T1194" s="19" t="str">
        <f>IF([4]道具信息!T1194="","",[4]道具信息!T1194)</f>
        <v/>
      </c>
      <c r="U1194" s="19" t="str">
        <f>IF([4]道具信息!U1194="","",[4]道具信息!U1194)</f>
        <v/>
      </c>
      <c r="V1194" s="19" t="str">
        <f>IF([4]道具信息!V1194="","",[4]道具信息!V1194)</f>
        <v/>
      </c>
      <c r="W1194" s="19" t="str">
        <f>IF([4]道具信息!W1194="","",[4]道具信息!W1194)</f>
        <v/>
      </c>
      <c r="X1194" s="19" t="str">
        <f>IF([4]道具信息!X1194="","",[4]道具信息!X1194)</f>
        <v/>
      </c>
      <c r="Y1194" s="19" t="str">
        <f>IF([4]道具信息!Y1194="","",[4]道具信息!Y1194)</f>
        <v/>
      </c>
      <c r="Z1194" s="19" t="str">
        <f>IF([4]道具信息!Z1194="","",[4]道具信息!Z1194)</f>
        <v/>
      </c>
    </row>
    <row r="1195" spans="1:26" x14ac:dyDescent="0.15">
      <c r="A1195" s="19" t="str">
        <f>IF([4]道具信息!A1195="","",[4]道具信息!A1195)</f>
        <v/>
      </c>
      <c r="B1195" s="19" t="str">
        <f>IF([4]道具信息!B1195="","",[4]道具信息!B1195)</f>
        <v/>
      </c>
      <c r="C1195" s="19" t="str">
        <f>IF([4]道具信息!C1195="","",[4]道具信息!C1195)</f>
        <v/>
      </c>
      <c r="D1195" s="19" t="str">
        <f>IF([4]道具信息!D1195="","",[4]道具信息!D1195)</f>
        <v/>
      </c>
      <c r="E1195" s="19" t="str">
        <f>IF([4]道具信息!E1195="","",[4]道具信息!E1195)</f>
        <v/>
      </c>
      <c r="F1195" s="19" t="str">
        <f>IF([4]道具信息!F1195="","",[4]道具信息!F1195)</f>
        <v/>
      </c>
      <c r="G1195" s="19" t="str">
        <f>IF([4]道具信息!G1195="","",[4]道具信息!G1195)</f>
        <v/>
      </c>
      <c r="H1195" s="19" t="str">
        <f>IF([4]道具信息!H1195="","",[4]道具信息!H1195)</f>
        <v/>
      </c>
      <c r="I1195" s="19" t="str">
        <f>IF([4]道具信息!I1195="","",[4]道具信息!I1195)</f>
        <v/>
      </c>
      <c r="J1195" s="19" t="str">
        <f>IF([4]道具信息!J1195="","",[4]道具信息!J1195)</f>
        <v/>
      </c>
      <c r="K1195" s="19" t="str">
        <f>IF([4]道具信息!K1195="","",[4]道具信息!K1195)</f>
        <v/>
      </c>
      <c r="L1195" s="19" t="str">
        <f>IF([4]道具信息!L1195="","",[4]道具信息!L1195)</f>
        <v/>
      </c>
      <c r="M1195" s="19" t="str">
        <f>IF([4]道具信息!M1195="","",[4]道具信息!M1195)</f>
        <v/>
      </c>
      <c r="N1195" s="19" t="str">
        <f>IF([4]道具信息!N1195="","",[4]道具信息!N1195)</f>
        <v/>
      </c>
      <c r="O1195" s="19" t="str">
        <f>IF([4]道具信息!O1195="","",[4]道具信息!O1195)</f>
        <v/>
      </c>
      <c r="P1195" s="19" t="str">
        <f>IF([4]道具信息!P1195="","",[4]道具信息!P1195)</f>
        <v/>
      </c>
      <c r="Q1195" s="19" t="str">
        <f>IF([4]道具信息!Q1195="","",[4]道具信息!Q1195)</f>
        <v/>
      </c>
      <c r="R1195" s="19" t="str">
        <f>IF([4]道具信息!R1195="","",[4]道具信息!R1195)</f>
        <v/>
      </c>
      <c r="S1195" s="19" t="str">
        <f>IF([4]道具信息!S1195="","",[4]道具信息!S1195)</f>
        <v/>
      </c>
      <c r="T1195" s="19" t="str">
        <f>IF([4]道具信息!T1195="","",[4]道具信息!T1195)</f>
        <v/>
      </c>
      <c r="U1195" s="19" t="str">
        <f>IF([4]道具信息!U1195="","",[4]道具信息!U1195)</f>
        <v/>
      </c>
      <c r="V1195" s="19" t="str">
        <f>IF([4]道具信息!V1195="","",[4]道具信息!V1195)</f>
        <v/>
      </c>
      <c r="W1195" s="19" t="str">
        <f>IF([4]道具信息!W1195="","",[4]道具信息!W1195)</f>
        <v/>
      </c>
      <c r="X1195" s="19" t="str">
        <f>IF([4]道具信息!X1195="","",[4]道具信息!X1195)</f>
        <v/>
      </c>
      <c r="Y1195" s="19" t="str">
        <f>IF([4]道具信息!Y1195="","",[4]道具信息!Y1195)</f>
        <v/>
      </c>
      <c r="Z1195" s="19" t="str">
        <f>IF([4]道具信息!Z1195="","",[4]道具信息!Z1195)</f>
        <v/>
      </c>
    </row>
    <row r="1196" spans="1:26" x14ac:dyDescent="0.15">
      <c r="A1196" s="19" t="str">
        <f>IF([4]道具信息!A1196="","",[4]道具信息!A1196)</f>
        <v/>
      </c>
      <c r="B1196" s="19" t="str">
        <f>IF([4]道具信息!B1196="","",[4]道具信息!B1196)</f>
        <v/>
      </c>
      <c r="C1196" s="19" t="str">
        <f>IF([4]道具信息!C1196="","",[4]道具信息!C1196)</f>
        <v/>
      </c>
      <c r="D1196" s="19" t="str">
        <f>IF([4]道具信息!D1196="","",[4]道具信息!D1196)</f>
        <v/>
      </c>
      <c r="E1196" s="19" t="str">
        <f>IF([4]道具信息!E1196="","",[4]道具信息!E1196)</f>
        <v/>
      </c>
      <c r="F1196" s="19" t="str">
        <f>IF([4]道具信息!F1196="","",[4]道具信息!F1196)</f>
        <v/>
      </c>
      <c r="G1196" s="19" t="str">
        <f>IF([4]道具信息!G1196="","",[4]道具信息!G1196)</f>
        <v/>
      </c>
      <c r="H1196" s="19" t="str">
        <f>IF([4]道具信息!H1196="","",[4]道具信息!H1196)</f>
        <v/>
      </c>
      <c r="I1196" s="19" t="str">
        <f>IF([4]道具信息!I1196="","",[4]道具信息!I1196)</f>
        <v/>
      </c>
      <c r="J1196" s="19" t="str">
        <f>IF([4]道具信息!J1196="","",[4]道具信息!J1196)</f>
        <v/>
      </c>
      <c r="K1196" s="19" t="str">
        <f>IF([4]道具信息!K1196="","",[4]道具信息!K1196)</f>
        <v/>
      </c>
      <c r="L1196" s="19" t="str">
        <f>IF([4]道具信息!L1196="","",[4]道具信息!L1196)</f>
        <v/>
      </c>
      <c r="M1196" s="19" t="str">
        <f>IF([4]道具信息!M1196="","",[4]道具信息!M1196)</f>
        <v/>
      </c>
      <c r="N1196" s="19" t="str">
        <f>IF([4]道具信息!N1196="","",[4]道具信息!N1196)</f>
        <v/>
      </c>
      <c r="O1196" s="19" t="str">
        <f>IF([4]道具信息!O1196="","",[4]道具信息!O1196)</f>
        <v/>
      </c>
      <c r="P1196" s="19" t="str">
        <f>IF([4]道具信息!P1196="","",[4]道具信息!P1196)</f>
        <v/>
      </c>
      <c r="Q1196" s="19" t="str">
        <f>IF([4]道具信息!Q1196="","",[4]道具信息!Q1196)</f>
        <v/>
      </c>
      <c r="R1196" s="19" t="str">
        <f>IF([4]道具信息!R1196="","",[4]道具信息!R1196)</f>
        <v/>
      </c>
      <c r="S1196" s="19" t="str">
        <f>IF([4]道具信息!S1196="","",[4]道具信息!S1196)</f>
        <v/>
      </c>
      <c r="T1196" s="19" t="str">
        <f>IF([4]道具信息!T1196="","",[4]道具信息!T1196)</f>
        <v/>
      </c>
      <c r="U1196" s="19" t="str">
        <f>IF([4]道具信息!U1196="","",[4]道具信息!U1196)</f>
        <v/>
      </c>
      <c r="V1196" s="19" t="str">
        <f>IF([4]道具信息!V1196="","",[4]道具信息!V1196)</f>
        <v/>
      </c>
      <c r="W1196" s="19" t="str">
        <f>IF([4]道具信息!W1196="","",[4]道具信息!W1196)</f>
        <v/>
      </c>
      <c r="X1196" s="19" t="str">
        <f>IF([4]道具信息!X1196="","",[4]道具信息!X1196)</f>
        <v/>
      </c>
      <c r="Y1196" s="19" t="str">
        <f>IF([4]道具信息!Y1196="","",[4]道具信息!Y1196)</f>
        <v/>
      </c>
      <c r="Z1196" s="19" t="str">
        <f>IF([4]道具信息!Z1196="","",[4]道具信息!Z1196)</f>
        <v/>
      </c>
    </row>
    <row r="1197" spans="1:26" x14ac:dyDescent="0.15">
      <c r="A1197" s="19" t="str">
        <f>IF([4]道具信息!A1197="","",[4]道具信息!A1197)</f>
        <v/>
      </c>
      <c r="B1197" s="19" t="str">
        <f>IF([4]道具信息!B1197="","",[4]道具信息!B1197)</f>
        <v/>
      </c>
      <c r="C1197" s="19" t="str">
        <f>IF([4]道具信息!C1197="","",[4]道具信息!C1197)</f>
        <v/>
      </c>
      <c r="D1197" s="19" t="str">
        <f>IF([4]道具信息!D1197="","",[4]道具信息!D1197)</f>
        <v/>
      </c>
      <c r="E1197" s="19" t="str">
        <f>IF([4]道具信息!E1197="","",[4]道具信息!E1197)</f>
        <v/>
      </c>
      <c r="F1197" s="19" t="str">
        <f>IF([4]道具信息!F1197="","",[4]道具信息!F1197)</f>
        <v/>
      </c>
      <c r="G1197" s="19" t="str">
        <f>IF([4]道具信息!G1197="","",[4]道具信息!G1197)</f>
        <v/>
      </c>
      <c r="H1197" s="19" t="str">
        <f>IF([4]道具信息!H1197="","",[4]道具信息!H1197)</f>
        <v/>
      </c>
      <c r="I1197" s="19" t="str">
        <f>IF([4]道具信息!I1197="","",[4]道具信息!I1197)</f>
        <v/>
      </c>
      <c r="J1197" s="19" t="str">
        <f>IF([4]道具信息!J1197="","",[4]道具信息!J1197)</f>
        <v/>
      </c>
      <c r="K1197" s="19" t="str">
        <f>IF([4]道具信息!K1197="","",[4]道具信息!K1197)</f>
        <v/>
      </c>
      <c r="L1197" s="19" t="str">
        <f>IF([4]道具信息!L1197="","",[4]道具信息!L1197)</f>
        <v/>
      </c>
      <c r="M1197" s="19" t="str">
        <f>IF([4]道具信息!M1197="","",[4]道具信息!M1197)</f>
        <v/>
      </c>
      <c r="N1197" s="19" t="str">
        <f>IF([4]道具信息!N1197="","",[4]道具信息!N1197)</f>
        <v/>
      </c>
      <c r="O1197" s="19" t="str">
        <f>IF([4]道具信息!O1197="","",[4]道具信息!O1197)</f>
        <v/>
      </c>
      <c r="P1197" s="19" t="str">
        <f>IF([4]道具信息!P1197="","",[4]道具信息!P1197)</f>
        <v/>
      </c>
      <c r="Q1197" s="19" t="str">
        <f>IF([4]道具信息!Q1197="","",[4]道具信息!Q1197)</f>
        <v/>
      </c>
      <c r="R1197" s="19" t="str">
        <f>IF([4]道具信息!R1197="","",[4]道具信息!R1197)</f>
        <v/>
      </c>
      <c r="S1197" s="19" t="str">
        <f>IF([4]道具信息!S1197="","",[4]道具信息!S1197)</f>
        <v/>
      </c>
      <c r="T1197" s="19" t="str">
        <f>IF([4]道具信息!T1197="","",[4]道具信息!T1197)</f>
        <v/>
      </c>
      <c r="U1197" s="19" t="str">
        <f>IF([4]道具信息!U1197="","",[4]道具信息!U1197)</f>
        <v/>
      </c>
      <c r="V1197" s="19" t="str">
        <f>IF([4]道具信息!V1197="","",[4]道具信息!V1197)</f>
        <v/>
      </c>
      <c r="W1197" s="19" t="str">
        <f>IF([4]道具信息!W1197="","",[4]道具信息!W1197)</f>
        <v/>
      </c>
      <c r="X1197" s="19" t="str">
        <f>IF([4]道具信息!X1197="","",[4]道具信息!X1197)</f>
        <v/>
      </c>
      <c r="Y1197" s="19" t="str">
        <f>IF([4]道具信息!Y1197="","",[4]道具信息!Y1197)</f>
        <v/>
      </c>
      <c r="Z1197" s="19" t="str">
        <f>IF([4]道具信息!Z1197="","",[4]道具信息!Z1197)</f>
        <v/>
      </c>
    </row>
    <row r="1198" spans="1:26" x14ac:dyDescent="0.15">
      <c r="A1198" s="19" t="str">
        <f>IF([4]道具信息!A1198="","",[4]道具信息!A1198)</f>
        <v/>
      </c>
      <c r="B1198" s="19" t="str">
        <f>IF([4]道具信息!B1198="","",[4]道具信息!B1198)</f>
        <v/>
      </c>
      <c r="C1198" s="19" t="str">
        <f>IF([4]道具信息!C1198="","",[4]道具信息!C1198)</f>
        <v/>
      </c>
      <c r="D1198" s="19" t="str">
        <f>IF([4]道具信息!D1198="","",[4]道具信息!D1198)</f>
        <v/>
      </c>
      <c r="E1198" s="19" t="str">
        <f>IF([4]道具信息!E1198="","",[4]道具信息!E1198)</f>
        <v/>
      </c>
      <c r="F1198" s="19" t="str">
        <f>IF([4]道具信息!F1198="","",[4]道具信息!F1198)</f>
        <v/>
      </c>
      <c r="G1198" s="19" t="str">
        <f>IF([4]道具信息!G1198="","",[4]道具信息!G1198)</f>
        <v/>
      </c>
      <c r="H1198" s="19" t="str">
        <f>IF([4]道具信息!H1198="","",[4]道具信息!H1198)</f>
        <v/>
      </c>
      <c r="I1198" s="19" t="str">
        <f>IF([4]道具信息!I1198="","",[4]道具信息!I1198)</f>
        <v/>
      </c>
      <c r="J1198" s="19" t="str">
        <f>IF([4]道具信息!J1198="","",[4]道具信息!J1198)</f>
        <v/>
      </c>
      <c r="K1198" s="19" t="str">
        <f>IF([4]道具信息!K1198="","",[4]道具信息!K1198)</f>
        <v/>
      </c>
      <c r="L1198" s="19" t="str">
        <f>IF([4]道具信息!L1198="","",[4]道具信息!L1198)</f>
        <v/>
      </c>
      <c r="M1198" s="19" t="str">
        <f>IF([4]道具信息!M1198="","",[4]道具信息!M1198)</f>
        <v/>
      </c>
      <c r="N1198" s="19" t="str">
        <f>IF([4]道具信息!N1198="","",[4]道具信息!N1198)</f>
        <v/>
      </c>
      <c r="O1198" s="19" t="str">
        <f>IF([4]道具信息!O1198="","",[4]道具信息!O1198)</f>
        <v/>
      </c>
      <c r="P1198" s="19" t="str">
        <f>IF([4]道具信息!P1198="","",[4]道具信息!P1198)</f>
        <v/>
      </c>
      <c r="Q1198" s="19" t="str">
        <f>IF([4]道具信息!Q1198="","",[4]道具信息!Q1198)</f>
        <v/>
      </c>
      <c r="R1198" s="19" t="str">
        <f>IF([4]道具信息!R1198="","",[4]道具信息!R1198)</f>
        <v/>
      </c>
      <c r="S1198" s="19" t="str">
        <f>IF([4]道具信息!S1198="","",[4]道具信息!S1198)</f>
        <v/>
      </c>
      <c r="T1198" s="19" t="str">
        <f>IF([4]道具信息!T1198="","",[4]道具信息!T1198)</f>
        <v/>
      </c>
      <c r="U1198" s="19" t="str">
        <f>IF([4]道具信息!U1198="","",[4]道具信息!U1198)</f>
        <v/>
      </c>
      <c r="V1198" s="19" t="str">
        <f>IF([4]道具信息!V1198="","",[4]道具信息!V1198)</f>
        <v/>
      </c>
      <c r="W1198" s="19" t="str">
        <f>IF([4]道具信息!W1198="","",[4]道具信息!W1198)</f>
        <v/>
      </c>
      <c r="X1198" s="19" t="str">
        <f>IF([4]道具信息!X1198="","",[4]道具信息!X1198)</f>
        <v/>
      </c>
      <c r="Y1198" s="19" t="str">
        <f>IF([4]道具信息!Y1198="","",[4]道具信息!Y1198)</f>
        <v/>
      </c>
      <c r="Z1198" s="19" t="str">
        <f>IF([4]道具信息!Z1198="","",[4]道具信息!Z1198)</f>
        <v/>
      </c>
    </row>
    <row r="1199" spans="1:26" x14ac:dyDescent="0.15">
      <c r="A1199" s="19" t="str">
        <f>IF([4]道具信息!A1199="","",[4]道具信息!A1199)</f>
        <v/>
      </c>
      <c r="B1199" s="19" t="str">
        <f>IF([4]道具信息!B1199="","",[4]道具信息!B1199)</f>
        <v/>
      </c>
      <c r="C1199" s="19" t="str">
        <f>IF([4]道具信息!C1199="","",[4]道具信息!C1199)</f>
        <v/>
      </c>
      <c r="D1199" s="19" t="str">
        <f>IF([4]道具信息!D1199="","",[4]道具信息!D1199)</f>
        <v/>
      </c>
      <c r="E1199" s="19" t="str">
        <f>IF([4]道具信息!E1199="","",[4]道具信息!E1199)</f>
        <v/>
      </c>
      <c r="F1199" s="19" t="str">
        <f>IF([4]道具信息!F1199="","",[4]道具信息!F1199)</f>
        <v/>
      </c>
      <c r="G1199" s="19" t="str">
        <f>IF([4]道具信息!G1199="","",[4]道具信息!G1199)</f>
        <v/>
      </c>
      <c r="H1199" s="19" t="str">
        <f>IF([4]道具信息!H1199="","",[4]道具信息!H1199)</f>
        <v/>
      </c>
      <c r="I1199" s="19" t="str">
        <f>IF([4]道具信息!I1199="","",[4]道具信息!I1199)</f>
        <v/>
      </c>
      <c r="J1199" s="19" t="str">
        <f>IF([4]道具信息!J1199="","",[4]道具信息!J1199)</f>
        <v/>
      </c>
      <c r="K1199" s="19" t="str">
        <f>IF([4]道具信息!K1199="","",[4]道具信息!K1199)</f>
        <v/>
      </c>
      <c r="L1199" s="19" t="str">
        <f>IF([4]道具信息!L1199="","",[4]道具信息!L1199)</f>
        <v/>
      </c>
      <c r="M1199" s="19" t="str">
        <f>IF([4]道具信息!M1199="","",[4]道具信息!M1199)</f>
        <v/>
      </c>
      <c r="N1199" s="19" t="str">
        <f>IF([4]道具信息!N1199="","",[4]道具信息!N1199)</f>
        <v/>
      </c>
      <c r="O1199" s="19" t="str">
        <f>IF([4]道具信息!O1199="","",[4]道具信息!O1199)</f>
        <v/>
      </c>
      <c r="P1199" s="19" t="str">
        <f>IF([4]道具信息!P1199="","",[4]道具信息!P1199)</f>
        <v/>
      </c>
      <c r="Q1199" s="19" t="str">
        <f>IF([4]道具信息!Q1199="","",[4]道具信息!Q1199)</f>
        <v/>
      </c>
      <c r="R1199" s="19" t="str">
        <f>IF([4]道具信息!R1199="","",[4]道具信息!R1199)</f>
        <v/>
      </c>
      <c r="S1199" s="19" t="str">
        <f>IF([4]道具信息!S1199="","",[4]道具信息!S1199)</f>
        <v/>
      </c>
      <c r="T1199" s="19" t="str">
        <f>IF([4]道具信息!T1199="","",[4]道具信息!T1199)</f>
        <v/>
      </c>
      <c r="U1199" s="19" t="str">
        <f>IF([4]道具信息!U1199="","",[4]道具信息!U1199)</f>
        <v/>
      </c>
      <c r="V1199" s="19" t="str">
        <f>IF([4]道具信息!V1199="","",[4]道具信息!V1199)</f>
        <v/>
      </c>
      <c r="W1199" s="19" t="str">
        <f>IF([4]道具信息!W1199="","",[4]道具信息!W1199)</f>
        <v/>
      </c>
      <c r="X1199" s="19" t="str">
        <f>IF([4]道具信息!X1199="","",[4]道具信息!X1199)</f>
        <v/>
      </c>
      <c r="Y1199" s="19" t="str">
        <f>IF([4]道具信息!Y1199="","",[4]道具信息!Y1199)</f>
        <v/>
      </c>
      <c r="Z1199" s="19" t="str">
        <f>IF([4]道具信息!Z1199="","",[4]道具信息!Z1199)</f>
        <v/>
      </c>
    </row>
    <row r="1200" spans="1:26" x14ac:dyDescent="0.15">
      <c r="A1200" s="19" t="str">
        <f>IF([4]道具信息!A1200="","",[4]道具信息!A1200)</f>
        <v/>
      </c>
      <c r="B1200" s="19" t="str">
        <f>IF([4]道具信息!B1200="","",[4]道具信息!B1200)</f>
        <v/>
      </c>
      <c r="C1200" s="19" t="str">
        <f>IF([4]道具信息!C1200="","",[4]道具信息!C1200)</f>
        <v/>
      </c>
      <c r="D1200" s="19" t="str">
        <f>IF([4]道具信息!D1200="","",[4]道具信息!D1200)</f>
        <v/>
      </c>
      <c r="E1200" s="19" t="str">
        <f>IF([4]道具信息!E1200="","",[4]道具信息!E1200)</f>
        <v/>
      </c>
      <c r="F1200" s="19" t="str">
        <f>IF([4]道具信息!F1200="","",[4]道具信息!F1200)</f>
        <v/>
      </c>
      <c r="G1200" s="19" t="str">
        <f>IF([4]道具信息!G1200="","",[4]道具信息!G1200)</f>
        <v/>
      </c>
      <c r="H1200" s="19" t="str">
        <f>IF([4]道具信息!H1200="","",[4]道具信息!H1200)</f>
        <v/>
      </c>
      <c r="I1200" s="19" t="str">
        <f>IF([4]道具信息!I1200="","",[4]道具信息!I1200)</f>
        <v/>
      </c>
      <c r="J1200" s="19" t="str">
        <f>IF([4]道具信息!J1200="","",[4]道具信息!J1200)</f>
        <v/>
      </c>
      <c r="K1200" s="19" t="str">
        <f>IF([4]道具信息!K1200="","",[4]道具信息!K1200)</f>
        <v/>
      </c>
      <c r="L1200" s="19" t="str">
        <f>IF([4]道具信息!L1200="","",[4]道具信息!L1200)</f>
        <v/>
      </c>
      <c r="M1200" s="19" t="str">
        <f>IF([4]道具信息!M1200="","",[4]道具信息!M1200)</f>
        <v/>
      </c>
      <c r="N1200" s="19" t="str">
        <f>IF([4]道具信息!N1200="","",[4]道具信息!N1200)</f>
        <v/>
      </c>
      <c r="O1200" s="19" t="str">
        <f>IF([4]道具信息!O1200="","",[4]道具信息!O1200)</f>
        <v/>
      </c>
      <c r="P1200" s="19" t="str">
        <f>IF([4]道具信息!P1200="","",[4]道具信息!P1200)</f>
        <v/>
      </c>
      <c r="Q1200" s="19" t="str">
        <f>IF([4]道具信息!Q1200="","",[4]道具信息!Q1200)</f>
        <v/>
      </c>
      <c r="R1200" s="19" t="str">
        <f>IF([4]道具信息!R1200="","",[4]道具信息!R1200)</f>
        <v/>
      </c>
      <c r="S1200" s="19" t="str">
        <f>IF([4]道具信息!S1200="","",[4]道具信息!S1200)</f>
        <v/>
      </c>
      <c r="T1200" s="19" t="str">
        <f>IF([4]道具信息!T1200="","",[4]道具信息!T1200)</f>
        <v/>
      </c>
      <c r="U1200" s="19" t="str">
        <f>IF([4]道具信息!U1200="","",[4]道具信息!U1200)</f>
        <v/>
      </c>
      <c r="V1200" s="19" t="str">
        <f>IF([4]道具信息!V1200="","",[4]道具信息!V1200)</f>
        <v/>
      </c>
      <c r="W1200" s="19" t="str">
        <f>IF([4]道具信息!W1200="","",[4]道具信息!W1200)</f>
        <v/>
      </c>
      <c r="X1200" s="19" t="str">
        <f>IF([4]道具信息!X1200="","",[4]道具信息!X1200)</f>
        <v/>
      </c>
      <c r="Y1200" s="19" t="str">
        <f>IF([4]道具信息!Y1200="","",[4]道具信息!Y1200)</f>
        <v/>
      </c>
      <c r="Z1200" s="19" t="str">
        <f>IF([4]道具信息!Z1200="","",[4]道具信息!Z1200)</f>
        <v/>
      </c>
    </row>
    <row r="1201" spans="1:26" x14ac:dyDescent="0.15">
      <c r="A1201" s="19" t="str">
        <f>IF([4]道具信息!A1201="","",[4]道具信息!A1201)</f>
        <v/>
      </c>
      <c r="B1201" s="19" t="str">
        <f>IF([4]道具信息!B1201="","",[4]道具信息!B1201)</f>
        <v/>
      </c>
      <c r="C1201" s="19" t="str">
        <f>IF([4]道具信息!C1201="","",[4]道具信息!C1201)</f>
        <v/>
      </c>
      <c r="D1201" s="19" t="str">
        <f>IF([4]道具信息!D1201="","",[4]道具信息!D1201)</f>
        <v/>
      </c>
      <c r="E1201" s="19" t="str">
        <f>IF([4]道具信息!E1201="","",[4]道具信息!E1201)</f>
        <v/>
      </c>
      <c r="F1201" s="19" t="str">
        <f>IF([4]道具信息!F1201="","",[4]道具信息!F1201)</f>
        <v/>
      </c>
      <c r="G1201" s="19" t="str">
        <f>IF([4]道具信息!G1201="","",[4]道具信息!G1201)</f>
        <v/>
      </c>
      <c r="H1201" s="19" t="str">
        <f>IF([4]道具信息!H1201="","",[4]道具信息!H1201)</f>
        <v/>
      </c>
      <c r="I1201" s="19" t="str">
        <f>IF([4]道具信息!I1201="","",[4]道具信息!I1201)</f>
        <v/>
      </c>
      <c r="J1201" s="19" t="str">
        <f>IF([4]道具信息!J1201="","",[4]道具信息!J1201)</f>
        <v/>
      </c>
      <c r="K1201" s="19" t="str">
        <f>IF([4]道具信息!K1201="","",[4]道具信息!K1201)</f>
        <v/>
      </c>
      <c r="L1201" s="19" t="str">
        <f>IF([4]道具信息!L1201="","",[4]道具信息!L1201)</f>
        <v/>
      </c>
      <c r="M1201" s="19" t="str">
        <f>IF([4]道具信息!M1201="","",[4]道具信息!M1201)</f>
        <v/>
      </c>
      <c r="N1201" s="19" t="str">
        <f>IF([4]道具信息!N1201="","",[4]道具信息!N1201)</f>
        <v/>
      </c>
      <c r="O1201" s="19" t="str">
        <f>IF([4]道具信息!O1201="","",[4]道具信息!O1201)</f>
        <v/>
      </c>
      <c r="P1201" s="19" t="str">
        <f>IF([4]道具信息!P1201="","",[4]道具信息!P1201)</f>
        <v/>
      </c>
      <c r="Q1201" s="19" t="str">
        <f>IF([4]道具信息!Q1201="","",[4]道具信息!Q1201)</f>
        <v/>
      </c>
      <c r="R1201" s="19" t="str">
        <f>IF([4]道具信息!R1201="","",[4]道具信息!R1201)</f>
        <v/>
      </c>
      <c r="S1201" s="19" t="str">
        <f>IF([4]道具信息!S1201="","",[4]道具信息!S1201)</f>
        <v/>
      </c>
      <c r="T1201" s="19" t="str">
        <f>IF([4]道具信息!T1201="","",[4]道具信息!T1201)</f>
        <v/>
      </c>
      <c r="U1201" s="19" t="str">
        <f>IF([4]道具信息!U1201="","",[4]道具信息!U1201)</f>
        <v/>
      </c>
      <c r="V1201" s="19" t="str">
        <f>IF([4]道具信息!V1201="","",[4]道具信息!V1201)</f>
        <v/>
      </c>
      <c r="W1201" s="19" t="str">
        <f>IF([4]道具信息!W1201="","",[4]道具信息!W1201)</f>
        <v/>
      </c>
      <c r="X1201" s="19" t="str">
        <f>IF([4]道具信息!X1201="","",[4]道具信息!X1201)</f>
        <v/>
      </c>
      <c r="Y1201" s="19" t="str">
        <f>IF([4]道具信息!Y1201="","",[4]道具信息!Y1201)</f>
        <v/>
      </c>
      <c r="Z1201" s="19" t="str">
        <f>IF([4]道具信息!Z1201="","",[4]道具信息!Z1201)</f>
        <v/>
      </c>
    </row>
    <row r="1202" spans="1:26" x14ac:dyDescent="0.15">
      <c r="A1202" s="19" t="str">
        <f>IF([4]道具信息!A1202="","",[4]道具信息!A1202)</f>
        <v/>
      </c>
      <c r="B1202" s="19" t="str">
        <f>IF([4]道具信息!B1202="","",[4]道具信息!B1202)</f>
        <v/>
      </c>
      <c r="C1202" s="19" t="str">
        <f>IF([4]道具信息!C1202="","",[4]道具信息!C1202)</f>
        <v/>
      </c>
      <c r="D1202" s="19" t="str">
        <f>IF([4]道具信息!D1202="","",[4]道具信息!D1202)</f>
        <v/>
      </c>
      <c r="E1202" s="19" t="str">
        <f>IF([4]道具信息!E1202="","",[4]道具信息!E1202)</f>
        <v/>
      </c>
      <c r="F1202" s="19" t="str">
        <f>IF([4]道具信息!F1202="","",[4]道具信息!F1202)</f>
        <v/>
      </c>
      <c r="G1202" s="19" t="str">
        <f>IF([4]道具信息!G1202="","",[4]道具信息!G1202)</f>
        <v/>
      </c>
      <c r="H1202" s="19" t="str">
        <f>IF([4]道具信息!H1202="","",[4]道具信息!H1202)</f>
        <v/>
      </c>
      <c r="I1202" s="19" t="str">
        <f>IF([4]道具信息!I1202="","",[4]道具信息!I1202)</f>
        <v/>
      </c>
      <c r="J1202" s="19" t="str">
        <f>IF([4]道具信息!J1202="","",[4]道具信息!J1202)</f>
        <v/>
      </c>
      <c r="K1202" s="19" t="str">
        <f>IF([4]道具信息!K1202="","",[4]道具信息!K1202)</f>
        <v/>
      </c>
      <c r="L1202" s="19" t="str">
        <f>IF([4]道具信息!L1202="","",[4]道具信息!L1202)</f>
        <v/>
      </c>
      <c r="M1202" s="19" t="str">
        <f>IF([4]道具信息!M1202="","",[4]道具信息!M1202)</f>
        <v/>
      </c>
      <c r="N1202" s="19" t="str">
        <f>IF([4]道具信息!N1202="","",[4]道具信息!N1202)</f>
        <v/>
      </c>
      <c r="O1202" s="19" t="str">
        <f>IF([4]道具信息!O1202="","",[4]道具信息!O1202)</f>
        <v/>
      </c>
      <c r="P1202" s="19" t="str">
        <f>IF([4]道具信息!P1202="","",[4]道具信息!P1202)</f>
        <v/>
      </c>
      <c r="Q1202" s="19" t="str">
        <f>IF([4]道具信息!Q1202="","",[4]道具信息!Q1202)</f>
        <v/>
      </c>
      <c r="R1202" s="19" t="str">
        <f>IF([4]道具信息!R1202="","",[4]道具信息!R1202)</f>
        <v/>
      </c>
      <c r="S1202" s="19" t="str">
        <f>IF([4]道具信息!S1202="","",[4]道具信息!S1202)</f>
        <v/>
      </c>
      <c r="T1202" s="19" t="str">
        <f>IF([4]道具信息!T1202="","",[4]道具信息!T1202)</f>
        <v/>
      </c>
      <c r="U1202" s="19" t="str">
        <f>IF([4]道具信息!U1202="","",[4]道具信息!U1202)</f>
        <v/>
      </c>
      <c r="V1202" s="19" t="str">
        <f>IF([4]道具信息!V1202="","",[4]道具信息!V1202)</f>
        <v/>
      </c>
      <c r="W1202" s="19" t="str">
        <f>IF([4]道具信息!W1202="","",[4]道具信息!W1202)</f>
        <v/>
      </c>
      <c r="X1202" s="19" t="str">
        <f>IF([4]道具信息!X1202="","",[4]道具信息!X1202)</f>
        <v/>
      </c>
      <c r="Y1202" s="19" t="str">
        <f>IF([4]道具信息!Y1202="","",[4]道具信息!Y1202)</f>
        <v/>
      </c>
      <c r="Z1202" s="19" t="str">
        <f>IF([4]道具信息!Z1202="","",[4]道具信息!Z1202)</f>
        <v/>
      </c>
    </row>
    <row r="1203" spans="1:26" x14ac:dyDescent="0.15">
      <c r="A1203" s="19" t="str">
        <f>IF([4]道具信息!A1203="","",[4]道具信息!A1203)</f>
        <v/>
      </c>
      <c r="B1203" s="19" t="str">
        <f>IF([4]道具信息!B1203="","",[4]道具信息!B1203)</f>
        <v/>
      </c>
      <c r="C1203" s="19" t="str">
        <f>IF([4]道具信息!C1203="","",[4]道具信息!C1203)</f>
        <v/>
      </c>
      <c r="D1203" s="19" t="str">
        <f>IF([4]道具信息!D1203="","",[4]道具信息!D1203)</f>
        <v/>
      </c>
      <c r="E1203" s="19" t="str">
        <f>IF([4]道具信息!E1203="","",[4]道具信息!E1203)</f>
        <v/>
      </c>
      <c r="F1203" s="19" t="str">
        <f>IF([4]道具信息!F1203="","",[4]道具信息!F1203)</f>
        <v/>
      </c>
      <c r="G1203" s="19" t="str">
        <f>IF([4]道具信息!G1203="","",[4]道具信息!G1203)</f>
        <v/>
      </c>
      <c r="H1203" s="19" t="str">
        <f>IF([4]道具信息!H1203="","",[4]道具信息!H1203)</f>
        <v/>
      </c>
      <c r="I1203" s="19" t="str">
        <f>IF([4]道具信息!I1203="","",[4]道具信息!I1203)</f>
        <v/>
      </c>
      <c r="J1203" s="19" t="str">
        <f>IF([4]道具信息!J1203="","",[4]道具信息!J1203)</f>
        <v/>
      </c>
      <c r="K1203" s="19" t="str">
        <f>IF([4]道具信息!K1203="","",[4]道具信息!K1203)</f>
        <v/>
      </c>
      <c r="L1203" s="19" t="str">
        <f>IF([4]道具信息!L1203="","",[4]道具信息!L1203)</f>
        <v/>
      </c>
      <c r="M1203" s="19" t="str">
        <f>IF([4]道具信息!M1203="","",[4]道具信息!M1203)</f>
        <v/>
      </c>
      <c r="N1203" s="19" t="str">
        <f>IF([4]道具信息!N1203="","",[4]道具信息!N1203)</f>
        <v/>
      </c>
      <c r="O1203" s="19" t="str">
        <f>IF([4]道具信息!O1203="","",[4]道具信息!O1203)</f>
        <v/>
      </c>
      <c r="P1203" s="19" t="str">
        <f>IF([4]道具信息!P1203="","",[4]道具信息!P1203)</f>
        <v/>
      </c>
      <c r="Q1203" s="19" t="str">
        <f>IF([4]道具信息!Q1203="","",[4]道具信息!Q1203)</f>
        <v/>
      </c>
      <c r="R1203" s="19" t="str">
        <f>IF([4]道具信息!R1203="","",[4]道具信息!R1203)</f>
        <v/>
      </c>
      <c r="S1203" s="19" t="str">
        <f>IF([4]道具信息!S1203="","",[4]道具信息!S1203)</f>
        <v/>
      </c>
      <c r="T1203" s="19" t="str">
        <f>IF([4]道具信息!T1203="","",[4]道具信息!T1203)</f>
        <v/>
      </c>
      <c r="U1203" s="19" t="str">
        <f>IF([4]道具信息!U1203="","",[4]道具信息!U1203)</f>
        <v/>
      </c>
      <c r="V1203" s="19" t="str">
        <f>IF([4]道具信息!V1203="","",[4]道具信息!V1203)</f>
        <v/>
      </c>
      <c r="W1203" s="19" t="str">
        <f>IF([4]道具信息!W1203="","",[4]道具信息!W1203)</f>
        <v/>
      </c>
      <c r="X1203" s="19" t="str">
        <f>IF([4]道具信息!X1203="","",[4]道具信息!X1203)</f>
        <v/>
      </c>
      <c r="Y1203" s="19" t="str">
        <f>IF([4]道具信息!Y1203="","",[4]道具信息!Y1203)</f>
        <v/>
      </c>
      <c r="Z1203" s="19" t="str">
        <f>IF([4]道具信息!Z1203="","",[4]道具信息!Z1203)</f>
        <v/>
      </c>
    </row>
    <row r="1204" spans="1:26" x14ac:dyDescent="0.15">
      <c r="A1204" s="19" t="str">
        <f>IF([4]道具信息!A1204="","",[4]道具信息!A1204)</f>
        <v/>
      </c>
      <c r="B1204" s="19" t="str">
        <f>IF([4]道具信息!B1204="","",[4]道具信息!B1204)</f>
        <v/>
      </c>
      <c r="C1204" s="19" t="str">
        <f>IF([4]道具信息!C1204="","",[4]道具信息!C1204)</f>
        <v/>
      </c>
      <c r="D1204" s="19" t="str">
        <f>IF([4]道具信息!D1204="","",[4]道具信息!D1204)</f>
        <v/>
      </c>
      <c r="E1204" s="19" t="str">
        <f>IF([4]道具信息!E1204="","",[4]道具信息!E1204)</f>
        <v/>
      </c>
      <c r="F1204" s="19" t="str">
        <f>IF([4]道具信息!F1204="","",[4]道具信息!F1204)</f>
        <v/>
      </c>
      <c r="G1204" s="19" t="str">
        <f>IF([4]道具信息!G1204="","",[4]道具信息!G1204)</f>
        <v/>
      </c>
      <c r="H1204" s="19" t="str">
        <f>IF([4]道具信息!H1204="","",[4]道具信息!H1204)</f>
        <v/>
      </c>
      <c r="I1204" s="19" t="str">
        <f>IF([4]道具信息!I1204="","",[4]道具信息!I1204)</f>
        <v/>
      </c>
      <c r="J1204" s="19" t="str">
        <f>IF([4]道具信息!J1204="","",[4]道具信息!J1204)</f>
        <v/>
      </c>
      <c r="K1204" s="19" t="str">
        <f>IF([4]道具信息!K1204="","",[4]道具信息!K1204)</f>
        <v/>
      </c>
      <c r="L1204" s="19" t="str">
        <f>IF([4]道具信息!L1204="","",[4]道具信息!L1204)</f>
        <v/>
      </c>
      <c r="M1204" s="19" t="str">
        <f>IF([4]道具信息!M1204="","",[4]道具信息!M1204)</f>
        <v/>
      </c>
      <c r="N1204" s="19" t="str">
        <f>IF([4]道具信息!N1204="","",[4]道具信息!N1204)</f>
        <v/>
      </c>
      <c r="O1204" s="19" t="str">
        <f>IF([4]道具信息!O1204="","",[4]道具信息!O1204)</f>
        <v/>
      </c>
      <c r="P1204" s="19" t="str">
        <f>IF([4]道具信息!P1204="","",[4]道具信息!P1204)</f>
        <v/>
      </c>
      <c r="Q1204" s="19" t="str">
        <f>IF([4]道具信息!Q1204="","",[4]道具信息!Q1204)</f>
        <v/>
      </c>
      <c r="R1204" s="19" t="str">
        <f>IF([4]道具信息!R1204="","",[4]道具信息!R1204)</f>
        <v/>
      </c>
      <c r="S1204" s="19" t="str">
        <f>IF([4]道具信息!S1204="","",[4]道具信息!S1204)</f>
        <v/>
      </c>
      <c r="T1204" s="19" t="str">
        <f>IF([4]道具信息!T1204="","",[4]道具信息!T1204)</f>
        <v/>
      </c>
      <c r="U1204" s="19" t="str">
        <f>IF([4]道具信息!U1204="","",[4]道具信息!U1204)</f>
        <v/>
      </c>
      <c r="V1204" s="19" t="str">
        <f>IF([4]道具信息!V1204="","",[4]道具信息!V1204)</f>
        <v/>
      </c>
      <c r="W1204" s="19" t="str">
        <f>IF([4]道具信息!W1204="","",[4]道具信息!W1204)</f>
        <v/>
      </c>
      <c r="X1204" s="19" t="str">
        <f>IF([4]道具信息!X1204="","",[4]道具信息!X1204)</f>
        <v/>
      </c>
      <c r="Y1204" s="19" t="str">
        <f>IF([4]道具信息!Y1204="","",[4]道具信息!Y1204)</f>
        <v/>
      </c>
      <c r="Z1204" s="19" t="str">
        <f>IF([4]道具信息!Z1204="","",[4]道具信息!Z1204)</f>
        <v/>
      </c>
    </row>
    <row r="1205" spans="1:26" x14ac:dyDescent="0.15">
      <c r="A1205" s="19" t="str">
        <f>IF([4]道具信息!A1205="","",[4]道具信息!A1205)</f>
        <v/>
      </c>
      <c r="B1205" s="19" t="str">
        <f>IF([4]道具信息!B1205="","",[4]道具信息!B1205)</f>
        <v/>
      </c>
      <c r="C1205" s="19" t="str">
        <f>IF([4]道具信息!C1205="","",[4]道具信息!C1205)</f>
        <v/>
      </c>
      <c r="D1205" s="19" t="str">
        <f>IF([4]道具信息!D1205="","",[4]道具信息!D1205)</f>
        <v/>
      </c>
      <c r="E1205" s="19" t="str">
        <f>IF([4]道具信息!E1205="","",[4]道具信息!E1205)</f>
        <v/>
      </c>
      <c r="F1205" s="19" t="str">
        <f>IF([4]道具信息!F1205="","",[4]道具信息!F1205)</f>
        <v/>
      </c>
      <c r="G1205" s="19" t="str">
        <f>IF([4]道具信息!G1205="","",[4]道具信息!G1205)</f>
        <v/>
      </c>
      <c r="H1205" s="19" t="str">
        <f>IF([4]道具信息!H1205="","",[4]道具信息!H1205)</f>
        <v/>
      </c>
      <c r="I1205" s="19" t="str">
        <f>IF([4]道具信息!I1205="","",[4]道具信息!I1205)</f>
        <v/>
      </c>
      <c r="J1205" s="19" t="str">
        <f>IF([4]道具信息!J1205="","",[4]道具信息!J1205)</f>
        <v/>
      </c>
      <c r="K1205" s="19" t="str">
        <f>IF([4]道具信息!K1205="","",[4]道具信息!K1205)</f>
        <v/>
      </c>
      <c r="L1205" s="19" t="str">
        <f>IF([4]道具信息!L1205="","",[4]道具信息!L1205)</f>
        <v/>
      </c>
      <c r="M1205" s="19" t="str">
        <f>IF([4]道具信息!M1205="","",[4]道具信息!M1205)</f>
        <v/>
      </c>
      <c r="N1205" s="19" t="str">
        <f>IF([4]道具信息!N1205="","",[4]道具信息!N1205)</f>
        <v/>
      </c>
      <c r="O1205" s="19" t="str">
        <f>IF([4]道具信息!O1205="","",[4]道具信息!O1205)</f>
        <v/>
      </c>
      <c r="P1205" s="19" t="str">
        <f>IF([4]道具信息!P1205="","",[4]道具信息!P1205)</f>
        <v/>
      </c>
      <c r="Q1205" s="19" t="str">
        <f>IF([4]道具信息!Q1205="","",[4]道具信息!Q1205)</f>
        <v/>
      </c>
      <c r="R1205" s="19" t="str">
        <f>IF([4]道具信息!R1205="","",[4]道具信息!R1205)</f>
        <v/>
      </c>
      <c r="S1205" s="19" t="str">
        <f>IF([4]道具信息!S1205="","",[4]道具信息!S1205)</f>
        <v/>
      </c>
      <c r="T1205" s="19" t="str">
        <f>IF([4]道具信息!T1205="","",[4]道具信息!T1205)</f>
        <v/>
      </c>
      <c r="U1205" s="19" t="str">
        <f>IF([4]道具信息!U1205="","",[4]道具信息!U1205)</f>
        <v/>
      </c>
      <c r="V1205" s="19" t="str">
        <f>IF([4]道具信息!V1205="","",[4]道具信息!V1205)</f>
        <v/>
      </c>
      <c r="W1205" s="19" t="str">
        <f>IF([4]道具信息!W1205="","",[4]道具信息!W1205)</f>
        <v/>
      </c>
      <c r="X1205" s="19" t="str">
        <f>IF([4]道具信息!X1205="","",[4]道具信息!X1205)</f>
        <v/>
      </c>
      <c r="Y1205" s="19" t="str">
        <f>IF([4]道具信息!Y1205="","",[4]道具信息!Y1205)</f>
        <v/>
      </c>
      <c r="Z1205" s="19" t="str">
        <f>IF([4]道具信息!Z1205="","",[4]道具信息!Z1205)</f>
        <v/>
      </c>
    </row>
    <row r="1206" spans="1:26" x14ac:dyDescent="0.15">
      <c r="A1206" s="19" t="str">
        <f>IF([4]道具信息!A1206="","",[4]道具信息!A1206)</f>
        <v/>
      </c>
      <c r="B1206" s="19" t="str">
        <f>IF([4]道具信息!B1206="","",[4]道具信息!B1206)</f>
        <v/>
      </c>
      <c r="C1206" s="19" t="str">
        <f>IF([4]道具信息!C1206="","",[4]道具信息!C1206)</f>
        <v/>
      </c>
      <c r="D1206" s="19" t="str">
        <f>IF([4]道具信息!D1206="","",[4]道具信息!D1206)</f>
        <v/>
      </c>
      <c r="E1206" s="19" t="str">
        <f>IF([4]道具信息!E1206="","",[4]道具信息!E1206)</f>
        <v/>
      </c>
      <c r="F1206" s="19" t="str">
        <f>IF([4]道具信息!F1206="","",[4]道具信息!F1206)</f>
        <v/>
      </c>
      <c r="G1206" s="19" t="str">
        <f>IF([4]道具信息!G1206="","",[4]道具信息!G1206)</f>
        <v/>
      </c>
      <c r="H1206" s="19" t="str">
        <f>IF([4]道具信息!H1206="","",[4]道具信息!H1206)</f>
        <v/>
      </c>
      <c r="I1206" s="19" t="str">
        <f>IF([4]道具信息!I1206="","",[4]道具信息!I1206)</f>
        <v/>
      </c>
      <c r="J1206" s="19" t="str">
        <f>IF([4]道具信息!J1206="","",[4]道具信息!J1206)</f>
        <v/>
      </c>
      <c r="K1206" s="19" t="str">
        <f>IF([4]道具信息!K1206="","",[4]道具信息!K1206)</f>
        <v/>
      </c>
      <c r="L1206" s="19" t="str">
        <f>IF([4]道具信息!L1206="","",[4]道具信息!L1206)</f>
        <v/>
      </c>
      <c r="M1206" s="19" t="str">
        <f>IF([4]道具信息!M1206="","",[4]道具信息!M1206)</f>
        <v/>
      </c>
      <c r="N1206" s="19" t="str">
        <f>IF([4]道具信息!N1206="","",[4]道具信息!N1206)</f>
        <v/>
      </c>
      <c r="O1206" s="19" t="str">
        <f>IF([4]道具信息!O1206="","",[4]道具信息!O1206)</f>
        <v/>
      </c>
      <c r="P1206" s="19" t="str">
        <f>IF([4]道具信息!P1206="","",[4]道具信息!P1206)</f>
        <v/>
      </c>
      <c r="Q1206" s="19" t="str">
        <f>IF([4]道具信息!Q1206="","",[4]道具信息!Q1206)</f>
        <v/>
      </c>
      <c r="R1206" s="19" t="str">
        <f>IF([4]道具信息!R1206="","",[4]道具信息!R1206)</f>
        <v/>
      </c>
      <c r="S1206" s="19" t="str">
        <f>IF([4]道具信息!S1206="","",[4]道具信息!S1206)</f>
        <v/>
      </c>
      <c r="T1206" s="19" t="str">
        <f>IF([4]道具信息!T1206="","",[4]道具信息!T1206)</f>
        <v/>
      </c>
      <c r="U1206" s="19" t="str">
        <f>IF([4]道具信息!U1206="","",[4]道具信息!U1206)</f>
        <v/>
      </c>
      <c r="V1206" s="19" t="str">
        <f>IF([4]道具信息!V1206="","",[4]道具信息!V1206)</f>
        <v/>
      </c>
      <c r="W1206" s="19" t="str">
        <f>IF([4]道具信息!W1206="","",[4]道具信息!W1206)</f>
        <v/>
      </c>
      <c r="X1206" s="19" t="str">
        <f>IF([4]道具信息!X1206="","",[4]道具信息!X1206)</f>
        <v/>
      </c>
      <c r="Y1206" s="19" t="str">
        <f>IF([4]道具信息!Y1206="","",[4]道具信息!Y1206)</f>
        <v/>
      </c>
      <c r="Z1206" s="19" t="str">
        <f>IF([4]道具信息!Z1206="","",[4]道具信息!Z1206)</f>
        <v/>
      </c>
    </row>
    <row r="1207" spans="1:26" x14ac:dyDescent="0.15">
      <c r="A1207" s="19" t="str">
        <f>IF([4]道具信息!A1207="","",[4]道具信息!A1207)</f>
        <v/>
      </c>
      <c r="B1207" s="19" t="str">
        <f>IF([4]道具信息!B1207="","",[4]道具信息!B1207)</f>
        <v/>
      </c>
      <c r="C1207" s="19" t="str">
        <f>IF([4]道具信息!C1207="","",[4]道具信息!C1207)</f>
        <v/>
      </c>
      <c r="D1207" s="19" t="str">
        <f>IF([4]道具信息!D1207="","",[4]道具信息!D1207)</f>
        <v/>
      </c>
      <c r="E1207" s="19" t="str">
        <f>IF([4]道具信息!E1207="","",[4]道具信息!E1207)</f>
        <v/>
      </c>
      <c r="F1207" s="19" t="str">
        <f>IF([4]道具信息!F1207="","",[4]道具信息!F1207)</f>
        <v/>
      </c>
      <c r="G1207" s="19" t="str">
        <f>IF([4]道具信息!G1207="","",[4]道具信息!G1207)</f>
        <v/>
      </c>
      <c r="H1207" s="19" t="str">
        <f>IF([4]道具信息!H1207="","",[4]道具信息!H1207)</f>
        <v/>
      </c>
      <c r="I1207" s="19" t="str">
        <f>IF([4]道具信息!I1207="","",[4]道具信息!I1207)</f>
        <v/>
      </c>
      <c r="J1207" s="19" t="str">
        <f>IF([4]道具信息!J1207="","",[4]道具信息!J1207)</f>
        <v/>
      </c>
      <c r="K1207" s="19" t="str">
        <f>IF([4]道具信息!K1207="","",[4]道具信息!K1207)</f>
        <v/>
      </c>
      <c r="L1207" s="19" t="str">
        <f>IF([4]道具信息!L1207="","",[4]道具信息!L1207)</f>
        <v/>
      </c>
      <c r="M1207" s="19" t="str">
        <f>IF([4]道具信息!M1207="","",[4]道具信息!M1207)</f>
        <v/>
      </c>
      <c r="N1207" s="19" t="str">
        <f>IF([4]道具信息!N1207="","",[4]道具信息!N1207)</f>
        <v/>
      </c>
      <c r="O1207" s="19" t="str">
        <f>IF([4]道具信息!O1207="","",[4]道具信息!O1207)</f>
        <v/>
      </c>
      <c r="P1207" s="19" t="str">
        <f>IF([4]道具信息!P1207="","",[4]道具信息!P1207)</f>
        <v/>
      </c>
      <c r="Q1207" s="19" t="str">
        <f>IF([4]道具信息!Q1207="","",[4]道具信息!Q1207)</f>
        <v/>
      </c>
      <c r="R1207" s="19" t="str">
        <f>IF([4]道具信息!R1207="","",[4]道具信息!R1207)</f>
        <v/>
      </c>
      <c r="S1207" s="19" t="str">
        <f>IF([4]道具信息!S1207="","",[4]道具信息!S1207)</f>
        <v/>
      </c>
      <c r="T1207" s="19" t="str">
        <f>IF([4]道具信息!T1207="","",[4]道具信息!T1207)</f>
        <v/>
      </c>
      <c r="U1207" s="19" t="str">
        <f>IF([4]道具信息!U1207="","",[4]道具信息!U1207)</f>
        <v/>
      </c>
      <c r="V1207" s="19" t="str">
        <f>IF([4]道具信息!V1207="","",[4]道具信息!V1207)</f>
        <v/>
      </c>
      <c r="W1207" s="19" t="str">
        <f>IF([4]道具信息!W1207="","",[4]道具信息!W1207)</f>
        <v/>
      </c>
      <c r="X1207" s="19" t="str">
        <f>IF([4]道具信息!X1207="","",[4]道具信息!X1207)</f>
        <v/>
      </c>
      <c r="Y1207" s="19" t="str">
        <f>IF([4]道具信息!Y1207="","",[4]道具信息!Y1207)</f>
        <v/>
      </c>
      <c r="Z1207" s="19" t="str">
        <f>IF([4]道具信息!Z1207="","",[4]道具信息!Z1207)</f>
        <v/>
      </c>
    </row>
    <row r="1208" spans="1:26" x14ac:dyDescent="0.15">
      <c r="A1208" s="19" t="str">
        <f>IF([4]道具信息!A1208="","",[4]道具信息!A1208)</f>
        <v/>
      </c>
      <c r="B1208" s="19" t="str">
        <f>IF([4]道具信息!B1208="","",[4]道具信息!B1208)</f>
        <v/>
      </c>
      <c r="C1208" s="19" t="str">
        <f>IF([4]道具信息!C1208="","",[4]道具信息!C1208)</f>
        <v/>
      </c>
      <c r="D1208" s="19" t="str">
        <f>IF([4]道具信息!D1208="","",[4]道具信息!D1208)</f>
        <v/>
      </c>
      <c r="E1208" s="19" t="str">
        <f>IF([4]道具信息!E1208="","",[4]道具信息!E1208)</f>
        <v/>
      </c>
      <c r="F1208" s="19" t="str">
        <f>IF([4]道具信息!F1208="","",[4]道具信息!F1208)</f>
        <v/>
      </c>
      <c r="G1208" s="19" t="str">
        <f>IF([4]道具信息!G1208="","",[4]道具信息!G1208)</f>
        <v/>
      </c>
      <c r="H1208" s="19" t="str">
        <f>IF([4]道具信息!H1208="","",[4]道具信息!H1208)</f>
        <v/>
      </c>
      <c r="I1208" s="19" t="str">
        <f>IF([4]道具信息!I1208="","",[4]道具信息!I1208)</f>
        <v/>
      </c>
      <c r="J1208" s="19" t="str">
        <f>IF([4]道具信息!J1208="","",[4]道具信息!J1208)</f>
        <v/>
      </c>
      <c r="K1208" s="19" t="str">
        <f>IF([4]道具信息!K1208="","",[4]道具信息!K1208)</f>
        <v/>
      </c>
      <c r="L1208" s="19" t="str">
        <f>IF([4]道具信息!L1208="","",[4]道具信息!L1208)</f>
        <v/>
      </c>
      <c r="M1208" s="19" t="str">
        <f>IF([4]道具信息!M1208="","",[4]道具信息!M1208)</f>
        <v/>
      </c>
      <c r="N1208" s="19" t="str">
        <f>IF([4]道具信息!N1208="","",[4]道具信息!N1208)</f>
        <v/>
      </c>
      <c r="O1208" s="19" t="str">
        <f>IF([4]道具信息!O1208="","",[4]道具信息!O1208)</f>
        <v/>
      </c>
      <c r="P1208" s="19" t="str">
        <f>IF([4]道具信息!P1208="","",[4]道具信息!P1208)</f>
        <v/>
      </c>
      <c r="Q1208" s="19" t="str">
        <f>IF([4]道具信息!Q1208="","",[4]道具信息!Q1208)</f>
        <v/>
      </c>
      <c r="R1208" s="19" t="str">
        <f>IF([4]道具信息!R1208="","",[4]道具信息!R1208)</f>
        <v/>
      </c>
      <c r="S1208" s="19" t="str">
        <f>IF([4]道具信息!S1208="","",[4]道具信息!S1208)</f>
        <v/>
      </c>
      <c r="T1208" s="19" t="str">
        <f>IF([4]道具信息!T1208="","",[4]道具信息!T1208)</f>
        <v/>
      </c>
      <c r="U1208" s="19" t="str">
        <f>IF([4]道具信息!U1208="","",[4]道具信息!U1208)</f>
        <v/>
      </c>
      <c r="V1208" s="19" t="str">
        <f>IF([4]道具信息!V1208="","",[4]道具信息!V1208)</f>
        <v/>
      </c>
      <c r="W1208" s="19" t="str">
        <f>IF([4]道具信息!W1208="","",[4]道具信息!W1208)</f>
        <v/>
      </c>
      <c r="X1208" s="19" t="str">
        <f>IF([4]道具信息!X1208="","",[4]道具信息!X1208)</f>
        <v/>
      </c>
      <c r="Y1208" s="19" t="str">
        <f>IF([4]道具信息!Y1208="","",[4]道具信息!Y1208)</f>
        <v/>
      </c>
      <c r="Z1208" s="19" t="str">
        <f>IF([4]道具信息!Z1208="","",[4]道具信息!Z1208)</f>
        <v/>
      </c>
    </row>
    <row r="1209" spans="1:26" x14ac:dyDescent="0.15">
      <c r="A1209" s="19" t="str">
        <f>IF([4]道具信息!A1209="","",[4]道具信息!A1209)</f>
        <v/>
      </c>
      <c r="B1209" s="19" t="str">
        <f>IF([4]道具信息!B1209="","",[4]道具信息!B1209)</f>
        <v/>
      </c>
      <c r="C1209" s="19" t="str">
        <f>IF([4]道具信息!C1209="","",[4]道具信息!C1209)</f>
        <v/>
      </c>
      <c r="D1209" s="19" t="str">
        <f>IF([4]道具信息!D1209="","",[4]道具信息!D1209)</f>
        <v/>
      </c>
      <c r="E1209" s="19" t="str">
        <f>IF([4]道具信息!E1209="","",[4]道具信息!E1209)</f>
        <v/>
      </c>
      <c r="F1209" s="19" t="str">
        <f>IF([4]道具信息!F1209="","",[4]道具信息!F1209)</f>
        <v/>
      </c>
      <c r="G1209" s="19" t="str">
        <f>IF([4]道具信息!G1209="","",[4]道具信息!G1209)</f>
        <v/>
      </c>
      <c r="H1209" s="19" t="str">
        <f>IF([4]道具信息!H1209="","",[4]道具信息!H1209)</f>
        <v/>
      </c>
      <c r="I1209" s="19" t="str">
        <f>IF([4]道具信息!I1209="","",[4]道具信息!I1209)</f>
        <v/>
      </c>
      <c r="J1209" s="19" t="str">
        <f>IF([4]道具信息!J1209="","",[4]道具信息!J1209)</f>
        <v/>
      </c>
      <c r="K1209" s="19" t="str">
        <f>IF([4]道具信息!K1209="","",[4]道具信息!K1209)</f>
        <v/>
      </c>
      <c r="L1209" s="19" t="str">
        <f>IF([4]道具信息!L1209="","",[4]道具信息!L1209)</f>
        <v/>
      </c>
      <c r="M1209" s="19" t="str">
        <f>IF([4]道具信息!M1209="","",[4]道具信息!M1209)</f>
        <v/>
      </c>
      <c r="N1209" s="19" t="str">
        <f>IF([4]道具信息!N1209="","",[4]道具信息!N1209)</f>
        <v/>
      </c>
      <c r="O1209" s="19" t="str">
        <f>IF([4]道具信息!O1209="","",[4]道具信息!O1209)</f>
        <v/>
      </c>
      <c r="P1209" s="19" t="str">
        <f>IF([4]道具信息!P1209="","",[4]道具信息!P1209)</f>
        <v/>
      </c>
      <c r="Q1209" s="19" t="str">
        <f>IF([4]道具信息!Q1209="","",[4]道具信息!Q1209)</f>
        <v/>
      </c>
      <c r="R1209" s="19" t="str">
        <f>IF([4]道具信息!R1209="","",[4]道具信息!R1209)</f>
        <v/>
      </c>
      <c r="S1209" s="19" t="str">
        <f>IF([4]道具信息!S1209="","",[4]道具信息!S1209)</f>
        <v/>
      </c>
      <c r="T1209" s="19" t="str">
        <f>IF([4]道具信息!T1209="","",[4]道具信息!T1209)</f>
        <v/>
      </c>
      <c r="U1209" s="19" t="str">
        <f>IF([4]道具信息!U1209="","",[4]道具信息!U1209)</f>
        <v/>
      </c>
      <c r="V1209" s="19" t="str">
        <f>IF([4]道具信息!V1209="","",[4]道具信息!V1209)</f>
        <v/>
      </c>
      <c r="W1209" s="19" t="str">
        <f>IF([4]道具信息!W1209="","",[4]道具信息!W1209)</f>
        <v/>
      </c>
      <c r="X1209" s="19" t="str">
        <f>IF([4]道具信息!X1209="","",[4]道具信息!X1209)</f>
        <v/>
      </c>
      <c r="Y1209" s="19" t="str">
        <f>IF([4]道具信息!Y1209="","",[4]道具信息!Y1209)</f>
        <v/>
      </c>
      <c r="Z1209" s="19" t="str">
        <f>IF([4]道具信息!Z1209="","",[4]道具信息!Z1209)</f>
        <v/>
      </c>
    </row>
    <row r="1210" spans="1:26" x14ac:dyDescent="0.15">
      <c r="A1210" s="19" t="str">
        <f>IF([4]道具信息!A1210="","",[4]道具信息!A1210)</f>
        <v/>
      </c>
      <c r="B1210" s="19" t="str">
        <f>IF([4]道具信息!B1210="","",[4]道具信息!B1210)</f>
        <v/>
      </c>
      <c r="C1210" s="19" t="str">
        <f>IF([4]道具信息!C1210="","",[4]道具信息!C1210)</f>
        <v/>
      </c>
      <c r="D1210" s="19" t="str">
        <f>IF([4]道具信息!D1210="","",[4]道具信息!D1210)</f>
        <v/>
      </c>
      <c r="E1210" s="19" t="str">
        <f>IF([4]道具信息!E1210="","",[4]道具信息!E1210)</f>
        <v/>
      </c>
      <c r="F1210" s="19" t="str">
        <f>IF([4]道具信息!F1210="","",[4]道具信息!F1210)</f>
        <v/>
      </c>
      <c r="G1210" s="19" t="str">
        <f>IF([4]道具信息!G1210="","",[4]道具信息!G1210)</f>
        <v/>
      </c>
      <c r="H1210" s="19" t="str">
        <f>IF([4]道具信息!H1210="","",[4]道具信息!H1210)</f>
        <v/>
      </c>
      <c r="I1210" s="19" t="str">
        <f>IF([4]道具信息!I1210="","",[4]道具信息!I1210)</f>
        <v/>
      </c>
      <c r="J1210" s="19" t="str">
        <f>IF([4]道具信息!J1210="","",[4]道具信息!J1210)</f>
        <v/>
      </c>
      <c r="K1210" s="19" t="str">
        <f>IF([4]道具信息!K1210="","",[4]道具信息!K1210)</f>
        <v/>
      </c>
      <c r="L1210" s="19" t="str">
        <f>IF([4]道具信息!L1210="","",[4]道具信息!L1210)</f>
        <v/>
      </c>
      <c r="M1210" s="19" t="str">
        <f>IF([4]道具信息!M1210="","",[4]道具信息!M1210)</f>
        <v/>
      </c>
      <c r="N1210" s="19" t="str">
        <f>IF([4]道具信息!N1210="","",[4]道具信息!N1210)</f>
        <v/>
      </c>
      <c r="O1210" s="19" t="str">
        <f>IF([4]道具信息!O1210="","",[4]道具信息!O1210)</f>
        <v/>
      </c>
      <c r="P1210" s="19" t="str">
        <f>IF([4]道具信息!P1210="","",[4]道具信息!P1210)</f>
        <v/>
      </c>
      <c r="Q1210" s="19" t="str">
        <f>IF([4]道具信息!Q1210="","",[4]道具信息!Q1210)</f>
        <v/>
      </c>
      <c r="R1210" s="19" t="str">
        <f>IF([4]道具信息!R1210="","",[4]道具信息!R1210)</f>
        <v/>
      </c>
      <c r="S1210" s="19" t="str">
        <f>IF([4]道具信息!S1210="","",[4]道具信息!S1210)</f>
        <v/>
      </c>
      <c r="T1210" s="19" t="str">
        <f>IF([4]道具信息!T1210="","",[4]道具信息!T1210)</f>
        <v/>
      </c>
      <c r="U1210" s="19" t="str">
        <f>IF([4]道具信息!U1210="","",[4]道具信息!U1210)</f>
        <v/>
      </c>
      <c r="V1210" s="19" t="str">
        <f>IF([4]道具信息!V1210="","",[4]道具信息!V1210)</f>
        <v/>
      </c>
      <c r="W1210" s="19" t="str">
        <f>IF([4]道具信息!W1210="","",[4]道具信息!W1210)</f>
        <v/>
      </c>
      <c r="X1210" s="19" t="str">
        <f>IF([4]道具信息!X1210="","",[4]道具信息!X1210)</f>
        <v/>
      </c>
      <c r="Y1210" s="19" t="str">
        <f>IF([4]道具信息!Y1210="","",[4]道具信息!Y1210)</f>
        <v/>
      </c>
      <c r="Z1210" s="19" t="str">
        <f>IF([4]道具信息!Z1210="","",[4]道具信息!Z1210)</f>
        <v/>
      </c>
    </row>
    <row r="1211" spans="1:26" x14ac:dyDescent="0.15">
      <c r="A1211" s="19" t="str">
        <f>IF([4]道具信息!A1211="","",[4]道具信息!A1211)</f>
        <v/>
      </c>
      <c r="B1211" s="19" t="str">
        <f>IF([4]道具信息!B1211="","",[4]道具信息!B1211)</f>
        <v/>
      </c>
      <c r="C1211" s="19" t="str">
        <f>IF([4]道具信息!C1211="","",[4]道具信息!C1211)</f>
        <v/>
      </c>
      <c r="D1211" s="19" t="str">
        <f>IF([4]道具信息!D1211="","",[4]道具信息!D1211)</f>
        <v/>
      </c>
      <c r="E1211" s="19" t="str">
        <f>IF([4]道具信息!E1211="","",[4]道具信息!E1211)</f>
        <v/>
      </c>
      <c r="F1211" s="19" t="str">
        <f>IF([4]道具信息!F1211="","",[4]道具信息!F1211)</f>
        <v/>
      </c>
      <c r="G1211" s="19" t="str">
        <f>IF([4]道具信息!G1211="","",[4]道具信息!G1211)</f>
        <v/>
      </c>
      <c r="H1211" s="19" t="str">
        <f>IF([4]道具信息!H1211="","",[4]道具信息!H1211)</f>
        <v/>
      </c>
      <c r="I1211" s="19" t="str">
        <f>IF([4]道具信息!I1211="","",[4]道具信息!I1211)</f>
        <v/>
      </c>
      <c r="J1211" s="19" t="str">
        <f>IF([4]道具信息!J1211="","",[4]道具信息!J1211)</f>
        <v/>
      </c>
      <c r="K1211" s="19" t="str">
        <f>IF([4]道具信息!K1211="","",[4]道具信息!K1211)</f>
        <v/>
      </c>
      <c r="L1211" s="19" t="str">
        <f>IF([4]道具信息!L1211="","",[4]道具信息!L1211)</f>
        <v/>
      </c>
      <c r="M1211" s="19" t="str">
        <f>IF([4]道具信息!M1211="","",[4]道具信息!M1211)</f>
        <v/>
      </c>
      <c r="N1211" s="19" t="str">
        <f>IF([4]道具信息!N1211="","",[4]道具信息!N1211)</f>
        <v/>
      </c>
      <c r="O1211" s="19" t="str">
        <f>IF([4]道具信息!O1211="","",[4]道具信息!O1211)</f>
        <v/>
      </c>
      <c r="P1211" s="19" t="str">
        <f>IF([4]道具信息!P1211="","",[4]道具信息!P1211)</f>
        <v/>
      </c>
      <c r="Q1211" s="19" t="str">
        <f>IF([4]道具信息!Q1211="","",[4]道具信息!Q1211)</f>
        <v/>
      </c>
      <c r="R1211" s="19" t="str">
        <f>IF([4]道具信息!R1211="","",[4]道具信息!R1211)</f>
        <v/>
      </c>
      <c r="S1211" s="19" t="str">
        <f>IF([4]道具信息!S1211="","",[4]道具信息!S1211)</f>
        <v/>
      </c>
      <c r="T1211" s="19" t="str">
        <f>IF([4]道具信息!T1211="","",[4]道具信息!T1211)</f>
        <v/>
      </c>
      <c r="U1211" s="19" t="str">
        <f>IF([4]道具信息!U1211="","",[4]道具信息!U1211)</f>
        <v/>
      </c>
      <c r="V1211" s="19" t="str">
        <f>IF([4]道具信息!V1211="","",[4]道具信息!V1211)</f>
        <v/>
      </c>
      <c r="W1211" s="19" t="str">
        <f>IF([4]道具信息!W1211="","",[4]道具信息!W1211)</f>
        <v/>
      </c>
      <c r="X1211" s="19" t="str">
        <f>IF([4]道具信息!X1211="","",[4]道具信息!X1211)</f>
        <v/>
      </c>
      <c r="Y1211" s="19" t="str">
        <f>IF([4]道具信息!Y1211="","",[4]道具信息!Y1211)</f>
        <v/>
      </c>
      <c r="Z1211" s="19" t="str">
        <f>IF([4]道具信息!Z1211="","",[4]道具信息!Z1211)</f>
        <v/>
      </c>
    </row>
    <row r="1212" spans="1:26" x14ac:dyDescent="0.15">
      <c r="A1212" s="19" t="str">
        <f>IF([4]道具信息!A1212="","",[4]道具信息!A1212)</f>
        <v/>
      </c>
      <c r="B1212" s="19" t="str">
        <f>IF([4]道具信息!B1212="","",[4]道具信息!B1212)</f>
        <v/>
      </c>
      <c r="C1212" s="19" t="str">
        <f>IF([4]道具信息!C1212="","",[4]道具信息!C1212)</f>
        <v/>
      </c>
      <c r="D1212" s="19" t="str">
        <f>IF([4]道具信息!D1212="","",[4]道具信息!D1212)</f>
        <v/>
      </c>
      <c r="E1212" s="19" t="str">
        <f>IF([4]道具信息!E1212="","",[4]道具信息!E1212)</f>
        <v/>
      </c>
      <c r="F1212" s="19" t="str">
        <f>IF([4]道具信息!F1212="","",[4]道具信息!F1212)</f>
        <v/>
      </c>
      <c r="G1212" s="19" t="str">
        <f>IF([4]道具信息!G1212="","",[4]道具信息!G1212)</f>
        <v/>
      </c>
      <c r="H1212" s="19" t="str">
        <f>IF([4]道具信息!H1212="","",[4]道具信息!H1212)</f>
        <v/>
      </c>
      <c r="I1212" s="19" t="str">
        <f>IF([4]道具信息!I1212="","",[4]道具信息!I1212)</f>
        <v/>
      </c>
      <c r="J1212" s="19" t="str">
        <f>IF([4]道具信息!J1212="","",[4]道具信息!J1212)</f>
        <v/>
      </c>
      <c r="K1212" s="19" t="str">
        <f>IF([4]道具信息!K1212="","",[4]道具信息!K1212)</f>
        <v/>
      </c>
      <c r="L1212" s="19" t="str">
        <f>IF([4]道具信息!L1212="","",[4]道具信息!L1212)</f>
        <v/>
      </c>
      <c r="M1212" s="19" t="str">
        <f>IF([4]道具信息!M1212="","",[4]道具信息!M1212)</f>
        <v/>
      </c>
      <c r="N1212" s="19" t="str">
        <f>IF([4]道具信息!N1212="","",[4]道具信息!N1212)</f>
        <v/>
      </c>
      <c r="O1212" s="19" t="str">
        <f>IF([4]道具信息!O1212="","",[4]道具信息!O1212)</f>
        <v/>
      </c>
      <c r="P1212" s="19" t="str">
        <f>IF([4]道具信息!P1212="","",[4]道具信息!P1212)</f>
        <v/>
      </c>
      <c r="Q1212" s="19" t="str">
        <f>IF([4]道具信息!Q1212="","",[4]道具信息!Q1212)</f>
        <v/>
      </c>
      <c r="R1212" s="19" t="str">
        <f>IF([4]道具信息!R1212="","",[4]道具信息!R1212)</f>
        <v/>
      </c>
      <c r="S1212" s="19" t="str">
        <f>IF([4]道具信息!S1212="","",[4]道具信息!S1212)</f>
        <v/>
      </c>
      <c r="T1212" s="19" t="str">
        <f>IF([4]道具信息!T1212="","",[4]道具信息!T1212)</f>
        <v/>
      </c>
      <c r="U1212" s="19" t="str">
        <f>IF([4]道具信息!U1212="","",[4]道具信息!U1212)</f>
        <v/>
      </c>
      <c r="V1212" s="19" t="str">
        <f>IF([4]道具信息!V1212="","",[4]道具信息!V1212)</f>
        <v/>
      </c>
      <c r="W1212" s="19" t="str">
        <f>IF([4]道具信息!W1212="","",[4]道具信息!W1212)</f>
        <v/>
      </c>
      <c r="X1212" s="19" t="str">
        <f>IF([4]道具信息!X1212="","",[4]道具信息!X1212)</f>
        <v/>
      </c>
      <c r="Y1212" s="19" t="str">
        <f>IF([4]道具信息!Y1212="","",[4]道具信息!Y1212)</f>
        <v/>
      </c>
      <c r="Z1212" s="19" t="str">
        <f>IF([4]道具信息!Z1212="","",[4]道具信息!Z1212)</f>
        <v/>
      </c>
    </row>
    <row r="1213" spans="1:26" x14ac:dyDescent="0.15">
      <c r="A1213" s="19" t="str">
        <f>IF([4]道具信息!A1213="","",[4]道具信息!A1213)</f>
        <v/>
      </c>
      <c r="B1213" s="19" t="str">
        <f>IF([4]道具信息!B1213="","",[4]道具信息!B1213)</f>
        <v/>
      </c>
      <c r="C1213" s="19" t="str">
        <f>IF([4]道具信息!C1213="","",[4]道具信息!C1213)</f>
        <v/>
      </c>
      <c r="D1213" s="19" t="str">
        <f>IF([4]道具信息!D1213="","",[4]道具信息!D1213)</f>
        <v/>
      </c>
      <c r="E1213" s="19" t="str">
        <f>IF([4]道具信息!E1213="","",[4]道具信息!E1213)</f>
        <v/>
      </c>
      <c r="F1213" s="19" t="str">
        <f>IF([4]道具信息!F1213="","",[4]道具信息!F1213)</f>
        <v/>
      </c>
      <c r="G1213" s="19" t="str">
        <f>IF([4]道具信息!G1213="","",[4]道具信息!G1213)</f>
        <v/>
      </c>
      <c r="H1213" s="19" t="str">
        <f>IF([4]道具信息!H1213="","",[4]道具信息!H1213)</f>
        <v/>
      </c>
      <c r="I1213" s="19" t="str">
        <f>IF([4]道具信息!I1213="","",[4]道具信息!I1213)</f>
        <v/>
      </c>
      <c r="J1213" s="19" t="str">
        <f>IF([4]道具信息!J1213="","",[4]道具信息!J1213)</f>
        <v/>
      </c>
      <c r="K1213" s="19" t="str">
        <f>IF([4]道具信息!K1213="","",[4]道具信息!K1213)</f>
        <v/>
      </c>
      <c r="L1213" s="19" t="str">
        <f>IF([4]道具信息!L1213="","",[4]道具信息!L1213)</f>
        <v/>
      </c>
      <c r="M1213" s="19" t="str">
        <f>IF([4]道具信息!M1213="","",[4]道具信息!M1213)</f>
        <v/>
      </c>
      <c r="N1213" s="19" t="str">
        <f>IF([4]道具信息!N1213="","",[4]道具信息!N1213)</f>
        <v/>
      </c>
      <c r="O1213" s="19" t="str">
        <f>IF([4]道具信息!O1213="","",[4]道具信息!O1213)</f>
        <v/>
      </c>
      <c r="P1213" s="19" t="str">
        <f>IF([4]道具信息!P1213="","",[4]道具信息!P1213)</f>
        <v/>
      </c>
      <c r="Q1213" s="19" t="str">
        <f>IF([4]道具信息!Q1213="","",[4]道具信息!Q1213)</f>
        <v/>
      </c>
      <c r="R1213" s="19" t="str">
        <f>IF([4]道具信息!R1213="","",[4]道具信息!R1213)</f>
        <v/>
      </c>
      <c r="S1213" s="19" t="str">
        <f>IF([4]道具信息!S1213="","",[4]道具信息!S1213)</f>
        <v/>
      </c>
      <c r="T1213" s="19" t="str">
        <f>IF([4]道具信息!T1213="","",[4]道具信息!T1213)</f>
        <v/>
      </c>
      <c r="U1213" s="19" t="str">
        <f>IF([4]道具信息!U1213="","",[4]道具信息!U1213)</f>
        <v/>
      </c>
      <c r="V1213" s="19" t="str">
        <f>IF([4]道具信息!V1213="","",[4]道具信息!V1213)</f>
        <v/>
      </c>
      <c r="W1213" s="19" t="str">
        <f>IF([4]道具信息!W1213="","",[4]道具信息!W1213)</f>
        <v/>
      </c>
      <c r="X1213" s="19" t="str">
        <f>IF([4]道具信息!X1213="","",[4]道具信息!X1213)</f>
        <v/>
      </c>
      <c r="Y1213" s="19" t="str">
        <f>IF([4]道具信息!Y1213="","",[4]道具信息!Y1213)</f>
        <v/>
      </c>
      <c r="Z1213" s="19" t="str">
        <f>IF([4]道具信息!Z1213="","",[4]道具信息!Z1213)</f>
        <v/>
      </c>
    </row>
    <row r="1214" spans="1:26" x14ac:dyDescent="0.15">
      <c r="A1214" s="19" t="str">
        <f>IF([4]道具信息!A1214="","",[4]道具信息!A1214)</f>
        <v/>
      </c>
      <c r="B1214" s="19" t="str">
        <f>IF([4]道具信息!B1214="","",[4]道具信息!B1214)</f>
        <v/>
      </c>
      <c r="C1214" s="19" t="str">
        <f>IF([4]道具信息!C1214="","",[4]道具信息!C1214)</f>
        <v/>
      </c>
      <c r="D1214" s="19" t="str">
        <f>IF([4]道具信息!D1214="","",[4]道具信息!D1214)</f>
        <v/>
      </c>
      <c r="E1214" s="19" t="str">
        <f>IF([4]道具信息!E1214="","",[4]道具信息!E1214)</f>
        <v/>
      </c>
      <c r="F1214" s="19" t="str">
        <f>IF([4]道具信息!F1214="","",[4]道具信息!F1214)</f>
        <v/>
      </c>
      <c r="G1214" s="19" t="str">
        <f>IF([4]道具信息!G1214="","",[4]道具信息!G1214)</f>
        <v/>
      </c>
      <c r="H1214" s="19" t="str">
        <f>IF([4]道具信息!H1214="","",[4]道具信息!H1214)</f>
        <v/>
      </c>
      <c r="I1214" s="19" t="str">
        <f>IF([4]道具信息!I1214="","",[4]道具信息!I1214)</f>
        <v/>
      </c>
      <c r="J1214" s="19" t="str">
        <f>IF([4]道具信息!J1214="","",[4]道具信息!J1214)</f>
        <v/>
      </c>
      <c r="K1214" s="19" t="str">
        <f>IF([4]道具信息!K1214="","",[4]道具信息!K1214)</f>
        <v/>
      </c>
      <c r="L1214" s="19" t="str">
        <f>IF([4]道具信息!L1214="","",[4]道具信息!L1214)</f>
        <v/>
      </c>
      <c r="M1214" s="19" t="str">
        <f>IF([4]道具信息!M1214="","",[4]道具信息!M1214)</f>
        <v/>
      </c>
      <c r="N1214" s="19" t="str">
        <f>IF([4]道具信息!N1214="","",[4]道具信息!N1214)</f>
        <v/>
      </c>
      <c r="O1214" s="19" t="str">
        <f>IF([4]道具信息!O1214="","",[4]道具信息!O1214)</f>
        <v/>
      </c>
      <c r="P1214" s="19" t="str">
        <f>IF([4]道具信息!P1214="","",[4]道具信息!P1214)</f>
        <v/>
      </c>
      <c r="Q1214" s="19" t="str">
        <f>IF([4]道具信息!Q1214="","",[4]道具信息!Q1214)</f>
        <v/>
      </c>
      <c r="R1214" s="19" t="str">
        <f>IF([4]道具信息!R1214="","",[4]道具信息!R1214)</f>
        <v/>
      </c>
      <c r="S1214" s="19" t="str">
        <f>IF([4]道具信息!S1214="","",[4]道具信息!S1214)</f>
        <v/>
      </c>
      <c r="T1214" s="19" t="str">
        <f>IF([4]道具信息!T1214="","",[4]道具信息!T1214)</f>
        <v/>
      </c>
      <c r="U1214" s="19" t="str">
        <f>IF([4]道具信息!U1214="","",[4]道具信息!U1214)</f>
        <v/>
      </c>
      <c r="V1214" s="19" t="str">
        <f>IF([4]道具信息!V1214="","",[4]道具信息!V1214)</f>
        <v/>
      </c>
      <c r="W1214" s="19" t="str">
        <f>IF([4]道具信息!W1214="","",[4]道具信息!W1214)</f>
        <v/>
      </c>
      <c r="X1214" s="19" t="str">
        <f>IF([4]道具信息!X1214="","",[4]道具信息!X1214)</f>
        <v/>
      </c>
      <c r="Y1214" s="19" t="str">
        <f>IF([4]道具信息!Y1214="","",[4]道具信息!Y1214)</f>
        <v/>
      </c>
      <c r="Z1214" s="19" t="str">
        <f>IF([4]道具信息!Z1214="","",[4]道具信息!Z1214)</f>
        <v/>
      </c>
    </row>
    <row r="1215" spans="1:26" x14ac:dyDescent="0.15">
      <c r="A1215" s="19" t="str">
        <f>IF([4]道具信息!A1215="","",[4]道具信息!A1215)</f>
        <v/>
      </c>
      <c r="B1215" s="19" t="str">
        <f>IF([4]道具信息!B1215="","",[4]道具信息!B1215)</f>
        <v/>
      </c>
      <c r="C1215" s="19" t="str">
        <f>IF([4]道具信息!C1215="","",[4]道具信息!C1215)</f>
        <v/>
      </c>
      <c r="D1215" s="19" t="str">
        <f>IF([4]道具信息!D1215="","",[4]道具信息!D1215)</f>
        <v/>
      </c>
      <c r="E1215" s="19" t="str">
        <f>IF([4]道具信息!E1215="","",[4]道具信息!E1215)</f>
        <v/>
      </c>
      <c r="F1215" s="19" t="str">
        <f>IF([4]道具信息!F1215="","",[4]道具信息!F1215)</f>
        <v/>
      </c>
      <c r="G1215" s="19" t="str">
        <f>IF([4]道具信息!G1215="","",[4]道具信息!G1215)</f>
        <v/>
      </c>
      <c r="H1215" s="19" t="str">
        <f>IF([4]道具信息!H1215="","",[4]道具信息!H1215)</f>
        <v/>
      </c>
      <c r="I1215" s="19" t="str">
        <f>IF([4]道具信息!I1215="","",[4]道具信息!I1215)</f>
        <v/>
      </c>
      <c r="J1215" s="19" t="str">
        <f>IF([4]道具信息!J1215="","",[4]道具信息!J1215)</f>
        <v/>
      </c>
      <c r="K1215" s="19" t="str">
        <f>IF([4]道具信息!K1215="","",[4]道具信息!K1215)</f>
        <v/>
      </c>
      <c r="L1215" s="19" t="str">
        <f>IF([4]道具信息!L1215="","",[4]道具信息!L1215)</f>
        <v/>
      </c>
      <c r="M1215" s="19" t="str">
        <f>IF([4]道具信息!M1215="","",[4]道具信息!M1215)</f>
        <v/>
      </c>
      <c r="N1215" s="19" t="str">
        <f>IF([4]道具信息!N1215="","",[4]道具信息!N1215)</f>
        <v/>
      </c>
      <c r="O1215" s="19" t="str">
        <f>IF([4]道具信息!O1215="","",[4]道具信息!O1215)</f>
        <v/>
      </c>
      <c r="P1215" s="19" t="str">
        <f>IF([4]道具信息!P1215="","",[4]道具信息!P1215)</f>
        <v/>
      </c>
      <c r="Q1215" s="19" t="str">
        <f>IF([4]道具信息!Q1215="","",[4]道具信息!Q1215)</f>
        <v/>
      </c>
      <c r="R1215" s="19" t="str">
        <f>IF([4]道具信息!R1215="","",[4]道具信息!R1215)</f>
        <v/>
      </c>
      <c r="S1215" s="19" t="str">
        <f>IF([4]道具信息!S1215="","",[4]道具信息!S1215)</f>
        <v/>
      </c>
      <c r="T1215" s="19" t="str">
        <f>IF([4]道具信息!T1215="","",[4]道具信息!T1215)</f>
        <v/>
      </c>
      <c r="U1215" s="19" t="str">
        <f>IF([4]道具信息!U1215="","",[4]道具信息!U1215)</f>
        <v/>
      </c>
      <c r="V1215" s="19" t="str">
        <f>IF([4]道具信息!V1215="","",[4]道具信息!V1215)</f>
        <v/>
      </c>
      <c r="W1215" s="19" t="str">
        <f>IF([4]道具信息!W1215="","",[4]道具信息!W1215)</f>
        <v/>
      </c>
      <c r="X1215" s="19" t="str">
        <f>IF([4]道具信息!X1215="","",[4]道具信息!X1215)</f>
        <v/>
      </c>
      <c r="Y1215" s="19" t="str">
        <f>IF([4]道具信息!Y1215="","",[4]道具信息!Y1215)</f>
        <v/>
      </c>
      <c r="Z1215" s="19" t="str">
        <f>IF([4]道具信息!Z1215="","",[4]道具信息!Z1215)</f>
        <v/>
      </c>
    </row>
    <row r="1216" spans="1:26" x14ac:dyDescent="0.15">
      <c r="A1216" s="19" t="str">
        <f>IF([4]道具信息!A1216="","",[4]道具信息!A1216)</f>
        <v/>
      </c>
      <c r="B1216" s="19" t="str">
        <f>IF([4]道具信息!B1216="","",[4]道具信息!B1216)</f>
        <v/>
      </c>
      <c r="C1216" s="19" t="str">
        <f>IF([4]道具信息!C1216="","",[4]道具信息!C1216)</f>
        <v/>
      </c>
      <c r="D1216" s="19" t="str">
        <f>IF([4]道具信息!D1216="","",[4]道具信息!D1216)</f>
        <v/>
      </c>
      <c r="E1216" s="19" t="str">
        <f>IF([4]道具信息!E1216="","",[4]道具信息!E1216)</f>
        <v/>
      </c>
      <c r="F1216" s="19" t="str">
        <f>IF([4]道具信息!F1216="","",[4]道具信息!F1216)</f>
        <v/>
      </c>
      <c r="G1216" s="19" t="str">
        <f>IF([4]道具信息!G1216="","",[4]道具信息!G1216)</f>
        <v/>
      </c>
      <c r="H1216" s="19" t="str">
        <f>IF([4]道具信息!H1216="","",[4]道具信息!H1216)</f>
        <v/>
      </c>
      <c r="I1216" s="19" t="str">
        <f>IF([4]道具信息!I1216="","",[4]道具信息!I1216)</f>
        <v/>
      </c>
      <c r="J1216" s="19" t="str">
        <f>IF([4]道具信息!J1216="","",[4]道具信息!J1216)</f>
        <v/>
      </c>
      <c r="K1216" s="19" t="str">
        <f>IF([4]道具信息!K1216="","",[4]道具信息!K1216)</f>
        <v/>
      </c>
      <c r="L1216" s="19" t="str">
        <f>IF([4]道具信息!L1216="","",[4]道具信息!L1216)</f>
        <v/>
      </c>
      <c r="M1216" s="19" t="str">
        <f>IF([4]道具信息!M1216="","",[4]道具信息!M1216)</f>
        <v/>
      </c>
      <c r="N1216" s="19" t="str">
        <f>IF([4]道具信息!N1216="","",[4]道具信息!N1216)</f>
        <v/>
      </c>
      <c r="O1216" s="19" t="str">
        <f>IF([4]道具信息!O1216="","",[4]道具信息!O1216)</f>
        <v/>
      </c>
      <c r="P1216" s="19" t="str">
        <f>IF([4]道具信息!P1216="","",[4]道具信息!P1216)</f>
        <v/>
      </c>
      <c r="Q1216" s="19" t="str">
        <f>IF([4]道具信息!Q1216="","",[4]道具信息!Q1216)</f>
        <v/>
      </c>
      <c r="R1216" s="19" t="str">
        <f>IF([4]道具信息!R1216="","",[4]道具信息!R1216)</f>
        <v/>
      </c>
      <c r="S1216" s="19" t="str">
        <f>IF([4]道具信息!S1216="","",[4]道具信息!S1216)</f>
        <v/>
      </c>
      <c r="T1216" s="19" t="str">
        <f>IF([4]道具信息!T1216="","",[4]道具信息!T1216)</f>
        <v/>
      </c>
      <c r="U1216" s="19" t="str">
        <f>IF([4]道具信息!U1216="","",[4]道具信息!U1216)</f>
        <v/>
      </c>
      <c r="V1216" s="19" t="str">
        <f>IF([4]道具信息!V1216="","",[4]道具信息!V1216)</f>
        <v/>
      </c>
      <c r="W1216" s="19" t="str">
        <f>IF([4]道具信息!W1216="","",[4]道具信息!W1216)</f>
        <v/>
      </c>
      <c r="X1216" s="19" t="str">
        <f>IF([4]道具信息!X1216="","",[4]道具信息!X1216)</f>
        <v/>
      </c>
      <c r="Y1216" s="19" t="str">
        <f>IF([4]道具信息!Y1216="","",[4]道具信息!Y1216)</f>
        <v/>
      </c>
      <c r="Z1216" s="19" t="str">
        <f>IF([4]道具信息!Z1216="","",[4]道具信息!Z1216)</f>
        <v/>
      </c>
    </row>
    <row r="1217" spans="1:26" x14ac:dyDescent="0.15">
      <c r="A1217" s="19" t="str">
        <f>IF([4]道具信息!A1217="","",[4]道具信息!A1217)</f>
        <v/>
      </c>
      <c r="B1217" s="19" t="str">
        <f>IF([4]道具信息!B1217="","",[4]道具信息!B1217)</f>
        <v/>
      </c>
      <c r="C1217" s="19" t="str">
        <f>IF([4]道具信息!C1217="","",[4]道具信息!C1217)</f>
        <v/>
      </c>
      <c r="D1217" s="19" t="str">
        <f>IF([4]道具信息!D1217="","",[4]道具信息!D1217)</f>
        <v/>
      </c>
      <c r="E1217" s="19" t="str">
        <f>IF([4]道具信息!E1217="","",[4]道具信息!E1217)</f>
        <v/>
      </c>
      <c r="F1217" s="19" t="str">
        <f>IF([4]道具信息!F1217="","",[4]道具信息!F1217)</f>
        <v/>
      </c>
      <c r="G1217" s="19" t="str">
        <f>IF([4]道具信息!G1217="","",[4]道具信息!G1217)</f>
        <v/>
      </c>
      <c r="H1217" s="19" t="str">
        <f>IF([4]道具信息!H1217="","",[4]道具信息!H1217)</f>
        <v/>
      </c>
      <c r="I1217" s="19" t="str">
        <f>IF([4]道具信息!I1217="","",[4]道具信息!I1217)</f>
        <v/>
      </c>
      <c r="J1217" s="19" t="str">
        <f>IF([4]道具信息!J1217="","",[4]道具信息!J1217)</f>
        <v/>
      </c>
      <c r="K1217" s="19" t="str">
        <f>IF([4]道具信息!K1217="","",[4]道具信息!K1217)</f>
        <v/>
      </c>
      <c r="L1217" s="19" t="str">
        <f>IF([4]道具信息!L1217="","",[4]道具信息!L1217)</f>
        <v/>
      </c>
      <c r="M1217" s="19" t="str">
        <f>IF([4]道具信息!M1217="","",[4]道具信息!M1217)</f>
        <v/>
      </c>
      <c r="N1217" s="19" t="str">
        <f>IF([4]道具信息!N1217="","",[4]道具信息!N1217)</f>
        <v/>
      </c>
      <c r="O1217" s="19" t="str">
        <f>IF([4]道具信息!O1217="","",[4]道具信息!O1217)</f>
        <v/>
      </c>
      <c r="P1217" s="19" t="str">
        <f>IF([4]道具信息!P1217="","",[4]道具信息!P1217)</f>
        <v/>
      </c>
      <c r="Q1217" s="19" t="str">
        <f>IF([4]道具信息!Q1217="","",[4]道具信息!Q1217)</f>
        <v/>
      </c>
      <c r="R1217" s="19" t="str">
        <f>IF([4]道具信息!R1217="","",[4]道具信息!R1217)</f>
        <v/>
      </c>
      <c r="S1217" s="19" t="str">
        <f>IF([4]道具信息!S1217="","",[4]道具信息!S1217)</f>
        <v/>
      </c>
      <c r="T1217" s="19" t="str">
        <f>IF([4]道具信息!T1217="","",[4]道具信息!T1217)</f>
        <v/>
      </c>
      <c r="U1217" s="19" t="str">
        <f>IF([4]道具信息!U1217="","",[4]道具信息!U1217)</f>
        <v/>
      </c>
      <c r="V1217" s="19" t="str">
        <f>IF([4]道具信息!V1217="","",[4]道具信息!V1217)</f>
        <v/>
      </c>
      <c r="W1217" s="19" t="str">
        <f>IF([4]道具信息!W1217="","",[4]道具信息!W1217)</f>
        <v/>
      </c>
      <c r="X1217" s="19" t="str">
        <f>IF([4]道具信息!X1217="","",[4]道具信息!X1217)</f>
        <v/>
      </c>
      <c r="Y1217" s="19" t="str">
        <f>IF([4]道具信息!Y1217="","",[4]道具信息!Y1217)</f>
        <v/>
      </c>
      <c r="Z1217" s="19" t="str">
        <f>IF([4]道具信息!Z1217="","",[4]道具信息!Z1217)</f>
        <v/>
      </c>
    </row>
    <row r="1218" spans="1:26" x14ac:dyDescent="0.15">
      <c r="A1218" s="19" t="str">
        <f>IF([4]道具信息!A1218="","",[4]道具信息!A1218)</f>
        <v/>
      </c>
      <c r="B1218" s="19" t="str">
        <f>IF([4]道具信息!B1218="","",[4]道具信息!B1218)</f>
        <v/>
      </c>
      <c r="C1218" s="19" t="str">
        <f>IF([4]道具信息!C1218="","",[4]道具信息!C1218)</f>
        <v/>
      </c>
      <c r="D1218" s="19" t="str">
        <f>IF([4]道具信息!D1218="","",[4]道具信息!D1218)</f>
        <v/>
      </c>
      <c r="E1218" s="19" t="str">
        <f>IF([4]道具信息!E1218="","",[4]道具信息!E1218)</f>
        <v/>
      </c>
      <c r="F1218" s="19" t="str">
        <f>IF([4]道具信息!F1218="","",[4]道具信息!F1218)</f>
        <v/>
      </c>
      <c r="G1218" s="19" t="str">
        <f>IF([4]道具信息!G1218="","",[4]道具信息!G1218)</f>
        <v/>
      </c>
      <c r="H1218" s="19" t="str">
        <f>IF([4]道具信息!H1218="","",[4]道具信息!H1218)</f>
        <v/>
      </c>
      <c r="I1218" s="19" t="str">
        <f>IF([4]道具信息!I1218="","",[4]道具信息!I1218)</f>
        <v/>
      </c>
      <c r="J1218" s="19" t="str">
        <f>IF([4]道具信息!J1218="","",[4]道具信息!J1218)</f>
        <v/>
      </c>
      <c r="K1218" s="19" t="str">
        <f>IF([4]道具信息!K1218="","",[4]道具信息!K1218)</f>
        <v/>
      </c>
      <c r="L1218" s="19" t="str">
        <f>IF([4]道具信息!L1218="","",[4]道具信息!L1218)</f>
        <v/>
      </c>
      <c r="M1218" s="19" t="str">
        <f>IF([4]道具信息!M1218="","",[4]道具信息!M1218)</f>
        <v/>
      </c>
      <c r="N1218" s="19" t="str">
        <f>IF([4]道具信息!N1218="","",[4]道具信息!N1218)</f>
        <v/>
      </c>
      <c r="O1218" s="19" t="str">
        <f>IF([4]道具信息!O1218="","",[4]道具信息!O1218)</f>
        <v/>
      </c>
      <c r="P1218" s="19" t="str">
        <f>IF([4]道具信息!P1218="","",[4]道具信息!P1218)</f>
        <v/>
      </c>
      <c r="Q1218" s="19" t="str">
        <f>IF([4]道具信息!Q1218="","",[4]道具信息!Q1218)</f>
        <v/>
      </c>
      <c r="R1218" s="19" t="str">
        <f>IF([4]道具信息!R1218="","",[4]道具信息!R1218)</f>
        <v/>
      </c>
      <c r="S1218" s="19" t="str">
        <f>IF([4]道具信息!S1218="","",[4]道具信息!S1218)</f>
        <v/>
      </c>
      <c r="T1218" s="19" t="str">
        <f>IF([4]道具信息!T1218="","",[4]道具信息!T1218)</f>
        <v/>
      </c>
      <c r="U1218" s="19" t="str">
        <f>IF([4]道具信息!U1218="","",[4]道具信息!U1218)</f>
        <v/>
      </c>
      <c r="V1218" s="19" t="str">
        <f>IF([4]道具信息!V1218="","",[4]道具信息!V1218)</f>
        <v/>
      </c>
      <c r="W1218" s="19" t="str">
        <f>IF([4]道具信息!W1218="","",[4]道具信息!W1218)</f>
        <v/>
      </c>
      <c r="X1218" s="19" t="str">
        <f>IF([4]道具信息!X1218="","",[4]道具信息!X1218)</f>
        <v/>
      </c>
      <c r="Y1218" s="19" t="str">
        <f>IF([4]道具信息!Y1218="","",[4]道具信息!Y1218)</f>
        <v/>
      </c>
      <c r="Z1218" s="19" t="str">
        <f>IF([4]道具信息!Z1218="","",[4]道具信息!Z1218)</f>
        <v/>
      </c>
    </row>
    <row r="1219" spans="1:26" x14ac:dyDescent="0.15">
      <c r="A1219" s="19" t="str">
        <f>IF([4]道具信息!A1219="","",[4]道具信息!A1219)</f>
        <v/>
      </c>
      <c r="B1219" s="19" t="str">
        <f>IF([4]道具信息!B1219="","",[4]道具信息!B1219)</f>
        <v/>
      </c>
      <c r="C1219" s="19" t="str">
        <f>IF([4]道具信息!C1219="","",[4]道具信息!C1219)</f>
        <v/>
      </c>
      <c r="D1219" s="19" t="str">
        <f>IF([4]道具信息!D1219="","",[4]道具信息!D1219)</f>
        <v/>
      </c>
      <c r="E1219" s="19" t="str">
        <f>IF([4]道具信息!E1219="","",[4]道具信息!E1219)</f>
        <v/>
      </c>
      <c r="F1219" s="19" t="str">
        <f>IF([4]道具信息!F1219="","",[4]道具信息!F1219)</f>
        <v/>
      </c>
      <c r="G1219" s="19" t="str">
        <f>IF([4]道具信息!G1219="","",[4]道具信息!G1219)</f>
        <v/>
      </c>
      <c r="H1219" s="19" t="str">
        <f>IF([4]道具信息!H1219="","",[4]道具信息!H1219)</f>
        <v/>
      </c>
      <c r="I1219" s="19" t="str">
        <f>IF([4]道具信息!I1219="","",[4]道具信息!I1219)</f>
        <v/>
      </c>
      <c r="J1219" s="19" t="str">
        <f>IF([4]道具信息!J1219="","",[4]道具信息!J1219)</f>
        <v/>
      </c>
      <c r="K1219" s="19" t="str">
        <f>IF([4]道具信息!K1219="","",[4]道具信息!K1219)</f>
        <v/>
      </c>
      <c r="L1219" s="19" t="str">
        <f>IF([4]道具信息!L1219="","",[4]道具信息!L1219)</f>
        <v/>
      </c>
      <c r="M1219" s="19" t="str">
        <f>IF([4]道具信息!M1219="","",[4]道具信息!M1219)</f>
        <v/>
      </c>
      <c r="N1219" s="19" t="str">
        <f>IF([4]道具信息!N1219="","",[4]道具信息!N1219)</f>
        <v/>
      </c>
      <c r="O1219" s="19" t="str">
        <f>IF([4]道具信息!O1219="","",[4]道具信息!O1219)</f>
        <v/>
      </c>
      <c r="P1219" s="19" t="str">
        <f>IF([4]道具信息!P1219="","",[4]道具信息!P1219)</f>
        <v/>
      </c>
      <c r="Q1219" s="19" t="str">
        <f>IF([4]道具信息!Q1219="","",[4]道具信息!Q1219)</f>
        <v/>
      </c>
      <c r="R1219" s="19" t="str">
        <f>IF([4]道具信息!R1219="","",[4]道具信息!R1219)</f>
        <v/>
      </c>
      <c r="S1219" s="19" t="str">
        <f>IF([4]道具信息!S1219="","",[4]道具信息!S1219)</f>
        <v/>
      </c>
      <c r="T1219" s="19" t="str">
        <f>IF([4]道具信息!T1219="","",[4]道具信息!T1219)</f>
        <v/>
      </c>
      <c r="U1219" s="19" t="str">
        <f>IF([4]道具信息!U1219="","",[4]道具信息!U1219)</f>
        <v/>
      </c>
      <c r="V1219" s="19" t="str">
        <f>IF([4]道具信息!V1219="","",[4]道具信息!V1219)</f>
        <v/>
      </c>
      <c r="W1219" s="19" t="str">
        <f>IF([4]道具信息!W1219="","",[4]道具信息!W1219)</f>
        <v/>
      </c>
      <c r="X1219" s="19" t="str">
        <f>IF([4]道具信息!X1219="","",[4]道具信息!X1219)</f>
        <v/>
      </c>
      <c r="Y1219" s="19" t="str">
        <f>IF([4]道具信息!Y1219="","",[4]道具信息!Y1219)</f>
        <v/>
      </c>
      <c r="Z1219" s="19" t="str">
        <f>IF([4]道具信息!Z1219="","",[4]道具信息!Z1219)</f>
        <v/>
      </c>
    </row>
    <row r="1220" spans="1:26" x14ac:dyDescent="0.15">
      <c r="A1220" s="19" t="str">
        <f>IF([4]道具信息!A1220="","",[4]道具信息!A1220)</f>
        <v/>
      </c>
      <c r="B1220" s="19" t="str">
        <f>IF([4]道具信息!B1220="","",[4]道具信息!B1220)</f>
        <v/>
      </c>
      <c r="C1220" s="19" t="str">
        <f>IF([4]道具信息!C1220="","",[4]道具信息!C1220)</f>
        <v/>
      </c>
      <c r="D1220" s="19" t="str">
        <f>IF([4]道具信息!D1220="","",[4]道具信息!D1220)</f>
        <v/>
      </c>
      <c r="E1220" s="19" t="str">
        <f>IF([4]道具信息!E1220="","",[4]道具信息!E1220)</f>
        <v/>
      </c>
      <c r="F1220" s="19" t="str">
        <f>IF([4]道具信息!F1220="","",[4]道具信息!F1220)</f>
        <v/>
      </c>
      <c r="G1220" s="19" t="str">
        <f>IF([4]道具信息!G1220="","",[4]道具信息!G1220)</f>
        <v/>
      </c>
      <c r="H1220" s="19" t="str">
        <f>IF([4]道具信息!H1220="","",[4]道具信息!H1220)</f>
        <v/>
      </c>
      <c r="I1220" s="19" t="str">
        <f>IF([4]道具信息!I1220="","",[4]道具信息!I1220)</f>
        <v/>
      </c>
      <c r="J1220" s="19" t="str">
        <f>IF([4]道具信息!J1220="","",[4]道具信息!J1220)</f>
        <v/>
      </c>
      <c r="K1220" s="19" t="str">
        <f>IF([4]道具信息!K1220="","",[4]道具信息!K1220)</f>
        <v/>
      </c>
      <c r="L1220" s="19" t="str">
        <f>IF([4]道具信息!L1220="","",[4]道具信息!L1220)</f>
        <v/>
      </c>
      <c r="M1220" s="19" t="str">
        <f>IF([4]道具信息!M1220="","",[4]道具信息!M1220)</f>
        <v/>
      </c>
      <c r="N1220" s="19" t="str">
        <f>IF([4]道具信息!N1220="","",[4]道具信息!N1220)</f>
        <v/>
      </c>
      <c r="O1220" s="19" t="str">
        <f>IF([4]道具信息!O1220="","",[4]道具信息!O1220)</f>
        <v/>
      </c>
      <c r="P1220" s="19" t="str">
        <f>IF([4]道具信息!P1220="","",[4]道具信息!P1220)</f>
        <v/>
      </c>
      <c r="Q1220" s="19" t="str">
        <f>IF([4]道具信息!Q1220="","",[4]道具信息!Q1220)</f>
        <v/>
      </c>
      <c r="R1220" s="19" t="str">
        <f>IF([4]道具信息!R1220="","",[4]道具信息!R1220)</f>
        <v/>
      </c>
      <c r="S1220" s="19" t="str">
        <f>IF([4]道具信息!S1220="","",[4]道具信息!S1220)</f>
        <v/>
      </c>
      <c r="T1220" s="19" t="str">
        <f>IF([4]道具信息!T1220="","",[4]道具信息!T1220)</f>
        <v/>
      </c>
      <c r="U1220" s="19" t="str">
        <f>IF([4]道具信息!U1220="","",[4]道具信息!U1220)</f>
        <v/>
      </c>
      <c r="V1220" s="19" t="str">
        <f>IF([4]道具信息!V1220="","",[4]道具信息!V1220)</f>
        <v/>
      </c>
      <c r="W1220" s="19" t="str">
        <f>IF([4]道具信息!W1220="","",[4]道具信息!W1220)</f>
        <v/>
      </c>
      <c r="X1220" s="19" t="str">
        <f>IF([4]道具信息!X1220="","",[4]道具信息!X1220)</f>
        <v/>
      </c>
      <c r="Y1220" s="19" t="str">
        <f>IF([4]道具信息!Y1220="","",[4]道具信息!Y1220)</f>
        <v/>
      </c>
      <c r="Z1220" s="19" t="str">
        <f>IF([4]道具信息!Z1220="","",[4]道具信息!Z1220)</f>
        <v/>
      </c>
    </row>
    <row r="1221" spans="1:26" x14ac:dyDescent="0.15">
      <c r="A1221" s="19" t="str">
        <f>IF([4]道具信息!A1221="","",[4]道具信息!A1221)</f>
        <v/>
      </c>
      <c r="B1221" s="19" t="str">
        <f>IF([4]道具信息!B1221="","",[4]道具信息!B1221)</f>
        <v/>
      </c>
      <c r="C1221" s="19" t="str">
        <f>IF([4]道具信息!C1221="","",[4]道具信息!C1221)</f>
        <v/>
      </c>
      <c r="D1221" s="19" t="str">
        <f>IF([4]道具信息!D1221="","",[4]道具信息!D1221)</f>
        <v/>
      </c>
      <c r="E1221" s="19" t="str">
        <f>IF([4]道具信息!E1221="","",[4]道具信息!E1221)</f>
        <v/>
      </c>
      <c r="F1221" s="19" t="str">
        <f>IF([4]道具信息!F1221="","",[4]道具信息!F1221)</f>
        <v/>
      </c>
      <c r="G1221" s="19" t="str">
        <f>IF([4]道具信息!G1221="","",[4]道具信息!G1221)</f>
        <v/>
      </c>
      <c r="H1221" s="19" t="str">
        <f>IF([4]道具信息!H1221="","",[4]道具信息!H1221)</f>
        <v/>
      </c>
      <c r="I1221" s="19" t="str">
        <f>IF([4]道具信息!I1221="","",[4]道具信息!I1221)</f>
        <v/>
      </c>
      <c r="J1221" s="19" t="str">
        <f>IF([4]道具信息!J1221="","",[4]道具信息!J1221)</f>
        <v/>
      </c>
      <c r="K1221" s="19" t="str">
        <f>IF([4]道具信息!K1221="","",[4]道具信息!K1221)</f>
        <v/>
      </c>
      <c r="L1221" s="19" t="str">
        <f>IF([4]道具信息!L1221="","",[4]道具信息!L1221)</f>
        <v/>
      </c>
      <c r="M1221" s="19" t="str">
        <f>IF([4]道具信息!M1221="","",[4]道具信息!M1221)</f>
        <v/>
      </c>
      <c r="N1221" s="19" t="str">
        <f>IF([4]道具信息!N1221="","",[4]道具信息!N1221)</f>
        <v/>
      </c>
      <c r="O1221" s="19" t="str">
        <f>IF([4]道具信息!O1221="","",[4]道具信息!O1221)</f>
        <v/>
      </c>
      <c r="P1221" s="19" t="str">
        <f>IF([4]道具信息!P1221="","",[4]道具信息!P1221)</f>
        <v/>
      </c>
      <c r="Q1221" s="19" t="str">
        <f>IF([4]道具信息!Q1221="","",[4]道具信息!Q1221)</f>
        <v/>
      </c>
      <c r="R1221" s="19" t="str">
        <f>IF([4]道具信息!R1221="","",[4]道具信息!R1221)</f>
        <v/>
      </c>
      <c r="S1221" s="19" t="str">
        <f>IF([4]道具信息!S1221="","",[4]道具信息!S1221)</f>
        <v/>
      </c>
      <c r="T1221" s="19" t="str">
        <f>IF([4]道具信息!T1221="","",[4]道具信息!T1221)</f>
        <v/>
      </c>
      <c r="U1221" s="19" t="str">
        <f>IF([4]道具信息!U1221="","",[4]道具信息!U1221)</f>
        <v/>
      </c>
      <c r="V1221" s="19" t="str">
        <f>IF([4]道具信息!V1221="","",[4]道具信息!V1221)</f>
        <v/>
      </c>
      <c r="W1221" s="19" t="str">
        <f>IF([4]道具信息!W1221="","",[4]道具信息!W1221)</f>
        <v/>
      </c>
      <c r="X1221" s="19" t="str">
        <f>IF([4]道具信息!X1221="","",[4]道具信息!X1221)</f>
        <v/>
      </c>
      <c r="Y1221" s="19" t="str">
        <f>IF([4]道具信息!Y1221="","",[4]道具信息!Y1221)</f>
        <v/>
      </c>
      <c r="Z1221" s="19" t="str">
        <f>IF([4]道具信息!Z1221="","",[4]道具信息!Z1221)</f>
        <v/>
      </c>
    </row>
    <row r="1222" spans="1:26" x14ac:dyDescent="0.15">
      <c r="A1222" s="19" t="str">
        <f>IF([4]道具信息!A1222="","",[4]道具信息!A1222)</f>
        <v/>
      </c>
      <c r="B1222" s="19" t="str">
        <f>IF([4]道具信息!B1222="","",[4]道具信息!B1222)</f>
        <v/>
      </c>
      <c r="C1222" s="19" t="str">
        <f>IF([4]道具信息!C1222="","",[4]道具信息!C1222)</f>
        <v/>
      </c>
      <c r="D1222" s="19" t="str">
        <f>IF([4]道具信息!D1222="","",[4]道具信息!D1222)</f>
        <v/>
      </c>
      <c r="E1222" s="19" t="str">
        <f>IF([4]道具信息!E1222="","",[4]道具信息!E1222)</f>
        <v/>
      </c>
      <c r="F1222" s="19" t="str">
        <f>IF([4]道具信息!F1222="","",[4]道具信息!F1222)</f>
        <v/>
      </c>
      <c r="G1222" s="19" t="str">
        <f>IF([4]道具信息!G1222="","",[4]道具信息!G1222)</f>
        <v/>
      </c>
      <c r="H1222" s="19" t="str">
        <f>IF([4]道具信息!H1222="","",[4]道具信息!H1222)</f>
        <v/>
      </c>
      <c r="I1222" s="19" t="str">
        <f>IF([4]道具信息!I1222="","",[4]道具信息!I1222)</f>
        <v/>
      </c>
      <c r="J1222" s="19" t="str">
        <f>IF([4]道具信息!J1222="","",[4]道具信息!J1222)</f>
        <v/>
      </c>
      <c r="K1222" s="19" t="str">
        <f>IF([4]道具信息!K1222="","",[4]道具信息!K1222)</f>
        <v/>
      </c>
      <c r="L1222" s="19" t="str">
        <f>IF([4]道具信息!L1222="","",[4]道具信息!L1222)</f>
        <v/>
      </c>
      <c r="M1222" s="19" t="str">
        <f>IF([4]道具信息!M1222="","",[4]道具信息!M1222)</f>
        <v/>
      </c>
      <c r="N1222" s="19" t="str">
        <f>IF([4]道具信息!N1222="","",[4]道具信息!N1222)</f>
        <v/>
      </c>
      <c r="O1222" s="19" t="str">
        <f>IF([4]道具信息!O1222="","",[4]道具信息!O1222)</f>
        <v/>
      </c>
      <c r="P1222" s="19" t="str">
        <f>IF([4]道具信息!P1222="","",[4]道具信息!P1222)</f>
        <v/>
      </c>
      <c r="Q1222" s="19" t="str">
        <f>IF([4]道具信息!Q1222="","",[4]道具信息!Q1222)</f>
        <v/>
      </c>
      <c r="R1222" s="19" t="str">
        <f>IF([4]道具信息!R1222="","",[4]道具信息!R1222)</f>
        <v/>
      </c>
      <c r="S1222" s="19" t="str">
        <f>IF([4]道具信息!S1222="","",[4]道具信息!S1222)</f>
        <v/>
      </c>
      <c r="T1222" s="19" t="str">
        <f>IF([4]道具信息!T1222="","",[4]道具信息!T1222)</f>
        <v/>
      </c>
      <c r="U1222" s="19" t="str">
        <f>IF([4]道具信息!U1222="","",[4]道具信息!U1222)</f>
        <v/>
      </c>
      <c r="V1222" s="19" t="str">
        <f>IF([4]道具信息!V1222="","",[4]道具信息!V1222)</f>
        <v/>
      </c>
      <c r="W1222" s="19" t="str">
        <f>IF([4]道具信息!W1222="","",[4]道具信息!W1222)</f>
        <v/>
      </c>
      <c r="X1222" s="19" t="str">
        <f>IF([4]道具信息!X1222="","",[4]道具信息!X1222)</f>
        <v/>
      </c>
      <c r="Y1222" s="19" t="str">
        <f>IF([4]道具信息!Y1222="","",[4]道具信息!Y1222)</f>
        <v/>
      </c>
      <c r="Z1222" s="19" t="str">
        <f>IF([4]道具信息!Z1222="","",[4]道具信息!Z1222)</f>
        <v/>
      </c>
    </row>
    <row r="1223" spans="1:26" x14ac:dyDescent="0.15">
      <c r="A1223" s="19" t="str">
        <f>IF([4]道具信息!A1223="","",[4]道具信息!A1223)</f>
        <v/>
      </c>
      <c r="B1223" s="19" t="str">
        <f>IF([4]道具信息!B1223="","",[4]道具信息!B1223)</f>
        <v/>
      </c>
      <c r="C1223" s="19" t="str">
        <f>IF([4]道具信息!C1223="","",[4]道具信息!C1223)</f>
        <v/>
      </c>
      <c r="D1223" s="19" t="str">
        <f>IF([4]道具信息!D1223="","",[4]道具信息!D1223)</f>
        <v/>
      </c>
      <c r="E1223" s="19" t="str">
        <f>IF([4]道具信息!E1223="","",[4]道具信息!E1223)</f>
        <v/>
      </c>
      <c r="F1223" s="19" t="str">
        <f>IF([4]道具信息!F1223="","",[4]道具信息!F1223)</f>
        <v/>
      </c>
      <c r="G1223" s="19" t="str">
        <f>IF([4]道具信息!G1223="","",[4]道具信息!G1223)</f>
        <v/>
      </c>
      <c r="H1223" s="19" t="str">
        <f>IF([4]道具信息!H1223="","",[4]道具信息!H1223)</f>
        <v/>
      </c>
      <c r="I1223" s="19" t="str">
        <f>IF([4]道具信息!I1223="","",[4]道具信息!I1223)</f>
        <v/>
      </c>
      <c r="J1223" s="19" t="str">
        <f>IF([4]道具信息!J1223="","",[4]道具信息!J1223)</f>
        <v/>
      </c>
      <c r="K1223" s="19" t="str">
        <f>IF([4]道具信息!K1223="","",[4]道具信息!K1223)</f>
        <v/>
      </c>
      <c r="L1223" s="19" t="str">
        <f>IF([4]道具信息!L1223="","",[4]道具信息!L1223)</f>
        <v/>
      </c>
      <c r="M1223" s="19" t="str">
        <f>IF([4]道具信息!M1223="","",[4]道具信息!M1223)</f>
        <v/>
      </c>
      <c r="N1223" s="19" t="str">
        <f>IF([4]道具信息!N1223="","",[4]道具信息!N1223)</f>
        <v/>
      </c>
      <c r="O1223" s="19" t="str">
        <f>IF([4]道具信息!O1223="","",[4]道具信息!O1223)</f>
        <v/>
      </c>
      <c r="P1223" s="19" t="str">
        <f>IF([4]道具信息!P1223="","",[4]道具信息!P1223)</f>
        <v/>
      </c>
      <c r="Q1223" s="19" t="str">
        <f>IF([4]道具信息!Q1223="","",[4]道具信息!Q1223)</f>
        <v/>
      </c>
      <c r="R1223" s="19" t="str">
        <f>IF([4]道具信息!R1223="","",[4]道具信息!R1223)</f>
        <v/>
      </c>
      <c r="S1223" s="19" t="str">
        <f>IF([4]道具信息!S1223="","",[4]道具信息!S1223)</f>
        <v/>
      </c>
      <c r="T1223" s="19" t="str">
        <f>IF([4]道具信息!T1223="","",[4]道具信息!T1223)</f>
        <v/>
      </c>
      <c r="U1223" s="19" t="str">
        <f>IF([4]道具信息!U1223="","",[4]道具信息!U1223)</f>
        <v/>
      </c>
      <c r="V1223" s="19" t="str">
        <f>IF([4]道具信息!V1223="","",[4]道具信息!V1223)</f>
        <v/>
      </c>
      <c r="W1223" s="19" t="str">
        <f>IF([4]道具信息!W1223="","",[4]道具信息!W1223)</f>
        <v/>
      </c>
      <c r="X1223" s="19" t="str">
        <f>IF([4]道具信息!X1223="","",[4]道具信息!X1223)</f>
        <v/>
      </c>
      <c r="Y1223" s="19" t="str">
        <f>IF([4]道具信息!Y1223="","",[4]道具信息!Y1223)</f>
        <v/>
      </c>
      <c r="Z1223" s="19" t="str">
        <f>IF([4]道具信息!Z1223="","",[4]道具信息!Z1223)</f>
        <v/>
      </c>
    </row>
    <row r="1224" spans="1:26" x14ac:dyDescent="0.15">
      <c r="A1224" s="19" t="str">
        <f>IF([4]道具信息!A1224="","",[4]道具信息!A1224)</f>
        <v/>
      </c>
      <c r="B1224" s="19" t="str">
        <f>IF([4]道具信息!B1224="","",[4]道具信息!B1224)</f>
        <v/>
      </c>
      <c r="C1224" s="19" t="str">
        <f>IF([4]道具信息!C1224="","",[4]道具信息!C1224)</f>
        <v/>
      </c>
      <c r="D1224" s="19" t="str">
        <f>IF([4]道具信息!D1224="","",[4]道具信息!D1224)</f>
        <v/>
      </c>
      <c r="E1224" s="19" t="str">
        <f>IF([4]道具信息!E1224="","",[4]道具信息!E1224)</f>
        <v/>
      </c>
      <c r="F1224" s="19" t="str">
        <f>IF([4]道具信息!F1224="","",[4]道具信息!F1224)</f>
        <v/>
      </c>
      <c r="G1224" s="19" t="str">
        <f>IF([4]道具信息!G1224="","",[4]道具信息!G1224)</f>
        <v/>
      </c>
      <c r="H1224" s="19" t="str">
        <f>IF([4]道具信息!H1224="","",[4]道具信息!H1224)</f>
        <v/>
      </c>
      <c r="I1224" s="19" t="str">
        <f>IF([4]道具信息!I1224="","",[4]道具信息!I1224)</f>
        <v/>
      </c>
      <c r="J1224" s="19" t="str">
        <f>IF([4]道具信息!J1224="","",[4]道具信息!J1224)</f>
        <v/>
      </c>
      <c r="K1224" s="19" t="str">
        <f>IF([4]道具信息!K1224="","",[4]道具信息!K1224)</f>
        <v/>
      </c>
      <c r="L1224" s="19" t="str">
        <f>IF([4]道具信息!L1224="","",[4]道具信息!L1224)</f>
        <v/>
      </c>
      <c r="M1224" s="19" t="str">
        <f>IF([4]道具信息!M1224="","",[4]道具信息!M1224)</f>
        <v/>
      </c>
      <c r="N1224" s="19" t="str">
        <f>IF([4]道具信息!N1224="","",[4]道具信息!N1224)</f>
        <v/>
      </c>
      <c r="O1224" s="19" t="str">
        <f>IF([4]道具信息!O1224="","",[4]道具信息!O1224)</f>
        <v/>
      </c>
      <c r="P1224" s="19" t="str">
        <f>IF([4]道具信息!P1224="","",[4]道具信息!P1224)</f>
        <v/>
      </c>
      <c r="Q1224" s="19" t="str">
        <f>IF([4]道具信息!Q1224="","",[4]道具信息!Q1224)</f>
        <v/>
      </c>
      <c r="R1224" s="19" t="str">
        <f>IF([4]道具信息!R1224="","",[4]道具信息!R1224)</f>
        <v/>
      </c>
      <c r="S1224" s="19" t="str">
        <f>IF([4]道具信息!S1224="","",[4]道具信息!S1224)</f>
        <v/>
      </c>
      <c r="T1224" s="19" t="str">
        <f>IF([4]道具信息!T1224="","",[4]道具信息!T1224)</f>
        <v/>
      </c>
      <c r="U1224" s="19" t="str">
        <f>IF([4]道具信息!U1224="","",[4]道具信息!U1224)</f>
        <v/>
      </c>
      <c r="V1224" s="19" t="str">
        <f>IF([4]道具信息!V1224="","",[4]道具信息!V1224)</f>
        <v/>
      </c>
      <c r="W1224" s="19" t="str">
        <f>IF([4]道具信息!W1224="","",[4]道具信息!W1224)</f>
        <v/>
      </c>
      <c r="X1224" s="19" t="str">
        <f>IF([4]道具信息!X1224="","",[4]道具信息!X1224)</f>
        <v/>
      </c>
      <c r="Y1224" s="19" t="str">
        <f>IF([4]道具信息!Y1224="","",[4]道具信息!Y1224)</f>
        <v/>
      </c>
      <c r="Z1224" s="19" t="str">
        <f>IF([4]道具信息!Z1224="","",[4]道具信息!Z1224)</f>
        <v/>
      </c>
    </row>
    <row r="1225" spans="1:26" x14ac:dyDescent="0.15">
      <c r="A1225" s="19" t="str">
        <f>IF([4]道具信息!A1225="","",[4]道具信息!A1225)</f>
        <v/>
      </c>
      <c r="B1225" s="19" t="str">
        <f>IF([4]道具信息!B1225="","",[4]道具信息!B1225)</f>
        <v/>
      </c>
      <c r="C1225" s="19" t="str">
        <f>IF([4]道具信息!C1225="","",[4]道具信息!C1225)</f>
        <v/>
      </c>
      <c r="D1225" s="19" t="str">
        <f>IF([4]道具信息!D1225="","",[4]道具信息!D1225)</f>
        <v/>
      </c>
      <c r="E1225" s="19" t="str">
        <f>IF([4]道具信息!E1225="","",[4]道具信息!E1225)</f>
        <v/>
      </c>
      <c r="F1225" s="19" t="str">
        <f>IF([4]道具信息!F1225="","",[4]道具信息!F1225)</f>
        <v/>
      </c>
      <c r="G1225" s="19" t="str">
        <f>IF([4]道具信息!G1225="","",[4]道具信息!G1225)</f>
        <v/>
      </c>
      <c r="H1225" s="19" t="str">
        <f>IF([4]道具信息!H1225="","",[4]道具信息!H1225)</f>
        <v/>
      </c>
      <c r="I1225" s="19" t="str">
        <f>IF([4]道具信息!I1225="","",[4]道具信息!I1225)</f>
        <v/>
      </c>
      <c r="J1225" s="19" t="str">
        <f>IF([4]道具信息!J1225="","",[4]道具信息!J1225)</f>
        <v/>
      </c>
      <c r="K1225" s="19" t="str">
        <f>IF([4]道具信息!K1225="","",[4]道具信息!K1225)</f>
        <v/>
      </c>
      <c r="L1225" s="19" t="str">
        <f>IF([4]道具信息!L1225="","",[4]道具信息!L1225)</f>
        <v/>
      </c>
      <c r="M1225" s="19" t="str">
        <f>IF([4]道具信息!M1225="","",[4]道具信息!M1225)</f>
        <v/>
      </c>
      <c r="N1225" s="19" t="str">
        <f>IF([4]道具信息!N1225="","",[4]道具信息!N1225)</f>
        <v/>
      </c>
      <c r="O1225" s="19" t="str">
        <f>IF([4]道具信息!O1225="","",[4]道具信息!O1225)</f>
        <v/>
      </c>
      <c r="P1225" s="19" t="str">
        <f>IF([4]道具信息!P1225="","",[4]道具信息!P1225)</f>
        <v/>
      </c>
      <c r="Q1225" s="19" t="str">
        <f>IF([4]道具信息!Q1225="","",[4]道具信息!Q1225)</f>
        <v/>
      </c>
      <c r="R1225" s="19" t="str">
        <f>IF([4]道具信息!R1225="","",[4]道具信息!R1225)</f>
        <v/>
      </c>
      <c r="S1225" s="19" t="str">
        <f>IF([4]道具信息!S1225="","",[4]道具信息!S1225)</f>
        <v/>
      </c>
      <c r="T1225" s="19" t="str">
        <f>IF([4]道具信息!T1225="","",[4]道具信息!T1225)</f>
        <v/>
      </c>
      <c r="U1225" s="19" t="str">
        <f>IF([4]道具信息!U1225="","",[4]道具信息!U1225)</f>
        <v/>
      </c>
      <c r="V1225" s="19" t="str">
        <f>IF([4]道具信息!V1225="","",[4]道具信息!V1225)</f>
        <v/>
      </c>
      <c r="W1225" s="19" t="str">
        <f>IF([4]道具信息!W1225="","",[4]道具信息!W1225)</f>
        <v/>
      </c>
      <c r="X1225" s="19" t="str">
        <f>IF([4]道具信息!X1225="","",[4]道具信息!X1225)</f>
        <v/>
      </c>
      <c r="Y1225" s="19" t="str">
        <f>IF([4]道具信息!Y1225="","",[4]道具信息!Y1225)</f>
        <v/>
      </c>
      <c r="Z1225" s="19" t="str">
        <f>IF([4]道具信息!Z1225="","",[4]道具信息!Z1225)</f>
        <v/>
      </c>
    </row>
    <row r="1226" spans="1:26" x14ac:dyDescent="0.15">
      <c r="A1226" s="19" t="str">
        <f>IF([4]道具信息!A1226="","",[4]道具信息!A1226)</f>
        <v/>
      </c>
      <c r="B1226" s="19" t="str">
        <f>IF([4]道具信息!B1226="","",[4]道具信息!B1226)</f>
        <v/>
      </c>
      <c r="C1226" s="19" t="str">
        <f>IF([4]道具信息!C1226="","",[4]道具信息!C1226)</f>
        <v/>
      </c>
      <c r="D1226" s="19" t="str">
        <f>IF([4]道具信息!D1226="","",[4]道具信息!D1226)</f>
        <v/>
      </c>
      <c r="E1226" s="19" t="str">
        <f>IF([4]道具信息!E1226="","",[4]道具信息!E1226)</f>
        <v/>
      </c>
      <c r="F1226" s="19" t="str">
        <f>IF([4]道具信息!F1226="","",[4]道具信息!F1226)</f>
        <v/>
      </c>
      <c r="G1226" s="19" t="str">
        <f>IF([4]道具信息!G1226="","",[4]道具信息!G1226)</f>
        <v/>
      </c>
      <c r="H1226" s="19" t="str">
        <f>IF([4]道具信息!H1226="","",[4]道具信息!H1226)</f>
        <v/>
      </c>
      <c r="I1226" s="19" t="str">
        <f>IF([4]道具信息!I1226="","",[4]道具信息!I1226)</f>
        <v/>
      </c>
      <c r="J1226" s="19" t="str">
        <f>IF([4]道具信息!J1226="","",[4]道具信息!J1226)</f>
        <v/>
      </c>
      <c r="K1226" s="19" t="str">
        <f>IF([4]道具信息!K1226="","",[4]道具信息!K1226)</f>
        <v/>
      </c>
      <c r="L1226" s="19" t="str">
        <f>IF([4]道具信息!L1226="","",[4]道具信息!L1226)</f>
        <v/>
      </c>
      <c r="M1226" s="19" t="str">
        <f>IF([4]道具信息!M1226="","",[4]道具信息!M1226)</f>
        <v/>
      </c>
      <c r="N1226" s="19" t="str">
        <f>IF([4]道具信息!N1226="","",[4]道具信息!N1226)</f>
        <v/>
      </c>
      <c r="O1226" s="19" t="str">
        <f>IF([4]道具信息!O1226="","",[4]道具信息!O1226)</f>
        <v/>
      </c>
      <c r="P1226" s="19" t="str">
        <f>IF([4]道具信息!P1226="","",[4]道具信息!P1226)</f>
        <v/>
      </c>
      <c r="Q1226" s="19" t="str">
        <f>IF([4]道具信息!Q1226="","",[4]道具信息!Q1226)</f>
        <v/>
      </c>
      <c r="R1226" s="19" t="str">
        <f>IF([4]道具信息!R1226="","",[4]道具信息!R1226)</f>
        <v/>
      </c>
      <c r="S1226" s="19" t="str">
        <f>IF([4]道具信息!S1226="","",[4]道具信息!S1226)</f>
        <v/>
      </c>
      <c r="T1226" s="19" t="str">
        <f>IF([4]道具信息!T1226="","",[4]道具信息!T1226)</f>
        <v/>
      </c>
      <c r="U1226" s="19" t="str">
        <f>IF([4]道具信息!U1226="","",[4]道具信息!U1226)</f>
        <v/>
      </c>
      <c r="V1226" s="19" t="str">
        <f>IF([4]道具信息!V1226="","",[4]道具信息!V1226)</f>
        <v/>
      </c>
      <c r="W1226" s="19" t="str">
        <f>IF([4]道具信息!W1226="","",[4]道具信息!W1226)</f>
        <v/>
      </c>
      <c r="X1226" s="19" t="str">
        <f>IF([4]道具信息!X1226="","",[4]道具信息!X1226)</f>
        <v/>
      </c>
      <c r="Y1226" s="19" t="str">
        <f>IF([4]道具信息!Y1226="","",[4]道具信息!Y1226)</f>
        <v/>
      </c>
      <c r="Z1226" s="19" t="str">
        <f>IF([4]道具信息!Z1226="","",[4]道具信息!Z1226)</f>
        <v/>
      </c>
    </row>
    <row r="1227" spans="1:26" x14ac:dyDescent="0.15">
      <c r="A1227" s="19" t="str">
        <f>IF([4]道具信息!A1227="","",[4]道具信息!A1227)</f>
        <v/>
      </c>
      <c r="B1227" s="19" t="str">
        <f>IF([4]道具信息!B1227="","",[4]道具信息!B1227)</f>
        <v/>
      </c>
      <c r="C1227" s="19" t="str">
        <f>IF([4]道具信息!C1227="","",[4]道具信息!C1227)</f>
        <v/>
      </c>
      <c r="D1227" s="19" t="str">
        <f>IF([4]道具信息!D1227="","",[4]道具信息!D1227)</f>
        <v/>
      </c>
      <c r="E1227" s="19" t="str">
        <f>IF([4]道具信息!E1227="","",[4]道具信息!E1227)</f>
        <v/>
      </c>
      <c r="F1227" s="19" t="str">
        <f>IF([4]道具信息!F1227="","",[4]道具信息!F1227)</f>
        <v/>
      </c>
      <c r="G1227" s="19" t="str">
        <f>IF([4]道具信息!G1227="","",[4]道具信息!G1227)</f>
        <v/>
      </c>
      <c r="H1227" s="19" t="str">
        <f>IF([4]道具信息!H1227="","",[4]道具信息!H1227)</f>
        <v/>
      </c>
      <c r="I1227" s="19" t="str">
        <f>IF([4]道具信息!I1227="","",[4]道具信息!I1227)</f>
        <v/>
      </c>
      <c r="J1227" s="19" t="str">
        <f>IF([4]道具信息!J1227="","",[4]道具信息!J1227)</f>
        <v/>
      </c>
      <c r="K1227" s="19" t="str">
        <f>IF([4]道具信息!K1227="","",[4]道具信息!K1227)</f>
        <v/>
      </c>
      <c r="L1227" s="19" t="str">
        <f>IF([4]道具信息!L1227="","",[4]道具信息!L1227)</f>
        <v/>
      </c>
      <c r="M1227" s="19" t="str">
        <f>IF([4]道具信息!M1227="","",[4]道具信息!M1227)</f>
        <v/>
      </c>
      <c r="N1227" s="19" t="str">
        <f>IF([4]道具信息!N1227="","",[4]道具信息!N1227)</f>
        <v/>
      </c>
      <c r="O1227" s="19" t="str">
        <f>IF([4]道具信息!O1227="","",[4]道具信息!O1227)</f>
        <v/>
      </c>
      <c r="P1227" s="19" t="str">
        <f>IF([4]道具信息!P1227="","",[4]道具信息!P1227)</f>
        <v/>
      </c>
      <c r="Q1227" s="19" t="str">
        <f>IF([4]道具信息!Q1227="","",[4]道具信息!Q1227)</f>
        <v/>
      </c>
      <c r="R1227" s="19" t="str">
        <f>IF([4]道具信息!R1227="","",[4]道具信息!R1227)</f>
        <v/>
      </c>
      <c r="S1227" s="19" t="str">
        <f>IF([4]道具信息!S1227="","",[4]道具信息!S1227)</f>
        <v/>
      </c>
      <c r="T1227" s="19" t="str">
        <f>IF([4]道具信息!T1227="","",[4]道具信息!T1227)</f>
        <v/>
      </c>
      <c r="U1227" s="19" t="str">
        <f>IF([4]道具信息!U1227="","",[4]道具信息!U1227)</f>
        <v/>
      </c>
      <c r="V1227" s="19" t="str">
        <f>IF([4]道具信息!V1227="","",[4]道具信息!V1227)</f>
        <v/>
      </c>
      <c r="W1227" s="19" t="str">
        <f>IF([4]道具信息!W1227="","",[4]道具信息!W1227)</f>
        <v/>
      </c>
      <c r="X1227" s="19" t="str">
        <f>IF([4]道具信息!X1227="","",[4]道具信息!X1227)</f>
        <v/>
      </c>
      <c r="Y1227" s="19" t="str">
        <f>IF([4]道具信息!Y1227="","",[4]道具信息!Y1227)</f>
        <v/>
      </c>
      <c r="Z1227" s="19" t="str">
        <f>IF([4]道具信息!Z1227="","",[4]道具信息!Z1227)</f>
        <v/>
      </c>
    </row>
    <row r="1228" spans="1:26" x14ac:dyDescent="0.15">
      <c r="A1228" s="19" t="str">
        <f>IF([4]道具信息!A1228="","",[4]道具信息!A1228)</f>
        <v/>
      </c>
      <c r="B1228" s="19" t="str">
        <f>IF([4]道具信息!B1228="","",[4]道具信息!B1228)</f>
        <v/>
      </c>
      <c r="C1228" s="19" t="str">
        <f>IF([4]道具信息!C1228="","",[4]道具信息!C1228)</f>
        <v/>
      </c>
      <c r="D1228" s="19" t="str">
        <f>IF([4]道具信息!D1228="","",[4]道具信息!D1228)</f>
        <v/>
      </c>
      <c r="E1228" s="19" t="str">
        <f>IF([4]道具信息!E1228="","",[4]道具信息!E1228)</f>
        <v/>
      </c>
      <c r="F1228" s="19" t="str">
        <f>IF([4]道具信息!F1228="","",[4]道具信息!F1228)</f>
        <v/>
      </c>
      <c r="G1228" s="19" t="str">
        <f>IF([4]道具信息!G1228="","",[4]道具信息!G1228)</f>
        <v/>
      </c>
      <c r="H1228" s="19" t="str">
        <f>IF([4]道具信息!H1228="","",[4]道具信息!H1228)</f>
        <v/>
      </c>
      <c r="I1228" s="19" t="str">
        <f>IF([4]道具信息!I1228="","",[4]道具信息!I1228)</f>
        <v/>
      </c>
      <c r="J1228" s="19" t="str">
        <f>IF([4]道具信息!J1228="","",[4]道具信息!J1228)</f>
        <v/>
      </c>
      <c r="K1228" s="19" t="str">
        <f>IF([4]道具信息!K1228="","",[4]道具信息!K1228)</f>
        <v/>
      </c>
      <c r="L1228" s="19" t="str">
        <f>IF([4]道具信息!L1228="","",[4]道具信息!L1228)</f>
        <v/>
      </c>
      <c r="M1228" s="19" t="str">
        <f>IF([4]道具信息!M1228="","",[4]道具信息!M1228)</f>
        <v/>
      </c>
      <c r="N1228" s="19" t="str">
        <f>IF([4]道具信息!N1228="","",[4]道具信息!N1228)</f>
        <v/>
      </c>
      <c r="O1228" s="19" t="str">
        <f>IF([4]道具信息!O1228="","",[4]道具信息!O1228)</f>
        <v/>
      </c>
      <c r="P1228" s="19" t="str">
        <f>IF([4]道具信息!P1228="","",[4]道具信息!P1228)</f>
        <v/>
      </c>
      <c r="Q1228" s="19" t="str">
        <f>IF([4]道具信息!Q1228="","",[4]道具信息!Q1228)</f>
        <v/>
      </c>
      <c r="R1228" s="19" t="str">
        <f>IF([4]道具信息!R1228="","",[4]道具信息!R1228)</f>
        <v/>
      </c>
      <c r="S1228" s="19" t="str">
        <f>IF([4]道具信息!S1228="","",[4]道具信息!S1228)</f>
        <v/>
      </c>
      <c r="T1228" s="19" t="str">
        <f>IF([4]道具信息!T1228="","",[4]道具信息!T1228)</f>
        <v/>
      </c>
      <c r="U1228" s="19" t="str">
        <f>IF([4]道具信息!U1228="","",[4]道具信息!U1228)</f>
        <v/>
      </c>
      <c r="V1228" s="19" t="str">
        <f>IF([4]道具信息!V1228="","",[4]道具信息!V1228)</f>
        <v/>
      </c>
      <c r="W1228" s="19" t="str">
        <f>IF([4]道具信息!W1228="","",[4]道具信息!W1228)</f>
        <v/>
      </c>
      <c r="X1228" s="19" t="str">
        <f>IF([4]道具信息!X1228="","",[4]道具信息!X1228)</f>
        <v/>
      </c>
      <c r="Y1228" s="19" t="str">
        <f>IF([4]道具信息!Y1228="","",[4]道具信息!Y1228)</f>
        <v/>
      </c>
      <c r="Z1228" s="19" t="str">
        <f>IF([4]道具信息!Z1228="","",[4]道具信息!Z1228)</f>
        <v/>
      </c>
    </row>
    <row r="1229" spans="1:26" x14ac:dyDescent="0.15">
      <c r="A1229" s="19" t="str">
        <f>IF([4]道具信息!A1229="","",[4]道具信息!A1229)</f>
        <v/>
      </c>
      <c r="B1229" s="19" t="str">
        <f>IF([4]道具信息!B1229="","",[4]道具信息!B1229)</f>
        <v/>
      </c>
      <c r="C1229" s="19" t="str">
        <f>IF([4]道具信息!C1229="","",[4]道具信息!C1229)</f>
        <v/>
      </c>
      <c r="D1229" s="19" t="str">
        <f>IF([4]道具信息!D1229="","",[4]道具信息!D1229)</f>
        <v/>
      </c>
      <c r="E1229" s="19" t="str">
        <f>IF([4]道具信息!E1229="","",[4]道具信息!E1229)</f>
        <v/>
      </c>
      <c r="F1229" s="19" t="str">
        <f>IF([4]道具信息!F1229="","",[4]道具信息!F1229)</f>
        <v/>
      </c>
      <c r="G1229" s="19" t="str">
        <f>IF([4]道具信息!G1229="","",[4]道具信息!G1229)</f>
        <v/>
      </c>
      <c r="H1229" s="19" t="str">
        <f>IF([4]道具信息!H1229="","",[4]道具信息!H1229)</f>
        <v/>
      </c>
      <c r="I1229" s="19" t="str">
        <f>IF([4]道具信息!I1229="","",[4]道具信息!I1229)</f>
        <v/>
      </c>
      <c r="J1229" s="19" t="str">
        <f>IF([4]道具信息!J1229="","",[4]道具信息!J1229)</f>
        <v/>
      </c>
      <c r="K1229" s="19" t="str">
        <f>IF([4]道具信息!K1229="","",[4]道具信息!K1229)</f>
        <v/>
      </c>
      <c r="L1229" s="19" t="str">
        <f>IF([4]道具信息!L1229="","",[4]道具信息!L1229)</f>
        <v/>
      </c>
      <c r="M1229" s="19" t="str">
        <f>IF([4]道具信息!M1229="","",[4]道具信息!M1229)</f>
        <v/>
      </c>
      <c r="N1229" s="19" t="str">
        <f>IF([4]道具信息!N1229="","",[4]道具信息!N1229)</f>
        <v/>
      </c>
      <c r="O1229" s="19" t="str">
        <f>IF([4]道具信息!O1229="","",[4]道具信息!O1229)</f>
        <v/>
      </c>
      <c r="P1229" s="19" t="str">
        <f>IF([4]道具信息!P1229="","",[4]道具信息!P1229)</f>
        <v/>
      </c>
      <c r="Q1229" s="19" t="str">
        <f>IF([4]道具信息!Q1229="","",[4]道具信息!Q1229)</f>
        <v/>
      </c>
      <c r="R1229" s="19" t="str">
        <f>IF([4]道具信息!R1229="","",[4]道具信息!R1229)</f>
        <v/>
      </c>
      <c r="S1229" s="19" t="str">
        <f>IF([4]道具信息!S1229="","",[4]道具信息!S1229)</f>
        <v/>
      </c>
      <c r="T1229" s="19" t="str">
        <f>IF([4]道具信息!T1229="","",[4]道具信息!T1229)</f>
        <v/>
      </c>
      <c r="U1229" s="19" t="str">
        <f>IF([4]道具信息!U1229="","",[4]道具信息!U1229)</f>
        <v/>
      </c>
      <c r="V1229" s="19" t="str">
        <f>IF([4]道具信息!V1229="","",[4]道具信息!V1229)</f>
        <v/>
      </c>
      <c r="W1229" s="19" t="str">
        <f>IF([4]道具信息!W1229="","",[4]道具信息!W1229)</f>
        <v/>
      </c>
      <c r="X1229" s="19" t="str">
        <f>IF([4]道具信息!X1229="","",[4]道具信息!X1229)</f>
        <v/>
      </c>
      <c r="Y1229" s="19" t="str">
        <f>IF([4]道具信息!Y1229="","",[4]道具信息!Y1229)</f>
        <v/>
      </c>
      <c r="Z1229" s="19" t="str">
        <f>IF([4]道具信息!Z1229="","",[4]道具信息!Z1229)</f>
        <v/>
      </c>
    </row>
    <row r="1230" spans="1:26" x14ac:dyDescent="0.15">
      <c r="A1230" s="19" t="str">
        <f>IF([4]道具信息!A1230="","",[4]道具信息!A1230)</f>
        <v/>
      </c>
      <c r="B1230" s="19" t="str">
        <f>IF([4]道具信息!B1230="","",[4]道具信息!B1230)</f>
        <v/>
      </c>
      <c r="C1230" s="19" t="str">
        <f>IF([4]道具信息!C1230="","",[4]道具信息!C1230)</f>
        <v/>
      </c>
      <c r="D1230" s="19" t="str">
        <f>IF([4]道具信息!D1230="","",[4]道具信息!D1230)</f>
        <v/>
      </c>
      <c r="E1230" s="19" t="str">
        <f>IF([4]道具信息!E1230="","",[4]道具信息!E1230)</f>
        <v/>
      </c>
      <c r="F1230" s="19" t="str">
        <f>IF([4]道具信息!F1230="","",[4]道具信息!F1230)</f>
        <v/>
      </c>
      <c r="G1230" s="19" t="str">
        <f>IF([4]道具信息!G1230="","",[4]道具信息!G1230)</f>
        <v/>
      </c>
      <c r="H1230" s="19" t="str">
        <f>IF([4]道具信息!H1230="","",[4]道具信息!H1230)</f>
        <v/>
      </c>
      <c r="I1230" s="19" t="str">
        <f>IF([4]道具信息!I1230="","",[4]道具信息!I1230)</f>
        <v/>
      </c>
      <c r="J1230" s="19" t="str">
        <f>IF([4]道具信息!J1230="","",[4]道具信息!J1230)</f>
        <v/>
      </c>
      <c r="K1230" s="19" t="str">
        <f>IF([4]道具信息!K1230="","",[4]道具信息!K1230)</f>
        <v/>
      </c>
      <c r="L1230" s="19" t="str">
        <f>IF([4]道具信息!L1230="","",[4]道具信息!L1230)</f>
        <v/>
      </c>
      <c r="M1230" s="19" t="str">
        <f>IF([4]道具信息!M1230="","",[4]道具信息!M1230)</f>
        <v/>
      </c>
      <c r="N1230" s="19" t="str">
        <f>IF([4]道具信息!N1230="","",[4]道具信息!N1230)</f>
        <v/>
      </c>
      <c r="O1230" s="19" t="str">
        <f>IF([4]道具信息!O1230="","",[4]道具信息!O1230)</f>
        <v/>
      </c>
      <c r="P1230" s="19" t="str">
        <f>IF([4]道具信息!P1230="","",[4]道具信息!P1230)</f>
        <v/>
      </c>
      <c r="Q1230" s="19" t="str">
        <f>IF([4]道具信息!Q1230="","",[4]道具信息!Q1230)</f>
        <v/>
      </c>
      <c r="R1230" s="19" t="str">
        <f>IF([4]道具信息!R1230="","",[4]道具信息!R1230)</f>
        <v/>
      </c>
      <c r="S1230" s="19" t="str">
        <f>IF([4]道具信息!S1230="","",[4]道具信息!S1230)</f>
        <v/>
      </c>
      <c r="T1230" s="19" t="str">
        <f>IF([4]道具信息!T1230="","",[4]道具信息!T1230)</f>
        <v/>
      </c>
      <c r="U1230" s="19" t="str">
        <f>IF([4]道具信息!U1230="","",[4]道具信息!U1230)</f>
        <v/>
      </c>
      <c r="V1230" s="19" t="str">
        <f>IF([4]道具信息!V1230="","",[4]道具信息!V1230)</f>
        <v/>
      </c>
      <c r="W1230" s="19" t="str">
        <f>IF([4]道具信息!W1230="","",[4]道具信息!W1230)</f>
        <v/>
      </c>
      <c r="X1230" s="19" t="str">
        <f>IF([4]道具信息!X1230="","",[4]道具信息!X1230)</f>
        <v/>
      </c>
      <c r="Y1230" s="19" t="str">
        <f>IF([4]道具信息!Y1230="","",[4]道具信息!Y1230)</f>
        <v/>
      </c>
      <c r="Z1230" s="19" t="str">
        <f>IF([4]道具信息!Z1230="","",[4]道具信息!Z1230)</f>
        <v/>
      </c>
    </row>
    <row r="1231" spans="1:26" x14ac:dyDescent="0.15">
      <c r="A1231" s="19" t="str">
        <f>IF([4]道具信息!A1231="","",[4]道具信息!A1231)</f>
        <v/>
      </c>
      <c r="B1231" s="19" t="str">
        <f>IF([4]道具信息!B1231="","",[4]道具信息!B1231)</f>
        <v/>
      </c>
      <c r="C1231" s="19" t="str">
        <f>IF([4]道具信息!C1231="","",[4]道具信息!C1231)</f>
        <v/>
      </c>
      <c r="D1231" s="19" t="str">
        <f>IF([4]道具信息!D1231="","",[4]道具信息!D1231)</f>
        <v/>
      </c>
      <c r="E1231" s="19" t="str">
        <f>IF([4]道具信息!E1231="","",[4]道具信息!E1231)</f>
        <v/>
      </c>
      <c r="F1231" s="19" t="str">
        <f>IF([4]道具信息!F1231="","",[4]道具信息!F1231)</f>
        <v/>
      </c>
      <c r="G1231" s="19" t="str">
        <f>IF([4]道具信息!G1231="","",[4]道具信息!G1231)</f>
        <v/>
      </c>
      <c r="H1231" s="19" t="str">
        <f>IF([4]道具信息!H1231="","",[4]道具信息!H1231)</f>
        <v/>
      </c>
      <c r="I1231" s="19" t="str">
        <f>IF([4]道具信息!I1231="","",[4]道具信息!I1231)</f>
        <v/>
      </c>
      <c r="J1231" s="19" t="str">
        <f>IF([4]道具信息!J1231="","",[4]道具信息!J1231)</f>
        <v/>
      </c>
      <c r="K1231" s="19" t="str">
        <f>IF([4]道具信息!K1231="","",[4]道具信息!K1231)</f>
        <v/>
      </c>
      <c r="L1231" s="19" t="str">
        <f>IF([4]道具信息!L1231="","",[4]道具信息!L1231)</f>
        <v/>
      </c>
      <c r="M1231" s="19" t="str">
        <f>IF([4]道具信息!M1231="","",[4]道具信息!M1231)</f>
        <v/>
      </c>
      <c r="N1231" s="19" t="str">
        <f>IF([4]道具信息!N1231="","",[4]道具信息!N1231)</f>
        <v/>
      </c>
      <c r="O1231" s="19" t="str">
        <f>IF([4]道具信息!O1231="","",[4]道具信息!O1231)</f>
        <v/>
      </c>
      <c r="P1231" s="19" t="str">
        <f>IF([4]道具信息!P1231="","",[4]道具信息!P1231)</f>
        <v/>
      </c>
      <c r="Q1231" s="19" t="str">
        <f>IF([4]道具信息!Q1231="","",[4]道具信息!Q1231)</f>
        <v/>
      </c>
      <c r="R1231" s="19" t="str">
        <f>IF([4]道具信息!R1231="","",[4]道具信息!R1231)</f>
        <v/>
      </c>
      <c r="S1231" s="19" t="str">
        <f>IF([4]道具信息!S1231="","",[4]道具信息!S1231)</f>
        <v/>
      </c>
      <c r="T1231" s="19" t="str">
        <f>IF([4]道具信息!T1231="","",[4]道具信息!T1231)</f>
        <v/>
      </c>
      <c r="U1231" s="19" t="str">
        <f>IF([4]道具信息!U1231="","",[4]道具信息!U1231)</f>
        <v/>
      </c>
      <c r="V1231" s="19" t="str">
        <f>IF([4]道具信息!V1231="","",[4]道具信息!V1231)</f>
        <v/>
      </c>
      <c r="W1231" s="19" t="str">
        <f>IF([4]道具信息!W1231="","",[4]道具信息!W1231)</f>
        <v/>
      </c>
      <c r="X1231" s="19" t="str">
        <f>IF([4]道具信息!X1231="","",[4]道具信息!X1231)</f>
        <v/>
      </c>
      <c r="Y1231" s="19" t="str">
        <f>IF([4]道具信息!Y1231="","",[4]道具信息!Y1231)</f>
        <v/>
      </c>
      <c r="Z1231" s="19" t="str">
        <f>IF([4]道具信息!Z1231="","",[4]道具信息!Z1231)</f>
        <v/>
      </c>
    </row>
    <row r="1232" spans="1:26" x14ac:dyDescent="0.15">
      <c r="A1232" s="19" t="str">
        <f>IF([4]道具信息!A1232="","",[4]道具信息!A1232)</f>
        <v/>
      </c>
      <c r="B1232" s="19" t="str">
        <f>IF([4]道具信息!B1232="","",[4]道具信息!B1232)</f>
        <v/>
      </c>
      <c r="C1232" s="19" t="str">
        <f>IF([4]道具信息!C1232="","",[4]道具信息!C1232)</f>
        <v/>
      </c>
      <c r="D1232" s="19" t="str">
        <f>IF([4]道具信息!D1232="","",[4]道具信息!D1232)</f>
        <v/>
      </c>
      <c r="E1232" s="19" t="str">
        <f>IF([4]道具信息!E1232="","",[4]道具信息!E1232)</f>
        <v/>
      </c>
      <c r="F1232" s="19" t="str">
        <f>IF([4]道具信息!F1232="","",[4]道具信息!F1232)</f>
        <v/>
      </c>
      <c r="G1232" s="19" t="str">
        <f>IF([4]道具信息!G1232="","",[4]道具信息!G1232)</f>
        <v/>
      </c>
      <c r="H1232" s="19" t="str">
        <f>IF([4]道具信息!H1232="","",[4]道具信息!H1232)</f>
        <v/>
      </c>
      <c r="I1232" s="19" t="str">
        <f>IF([4]道具信息!I1232="","",[4]道具信息!I1232)</f>
        <v/>
      </c>
      <c r="J1232" s="19" t="str">
        <f>IF([4]道具信息!J1232="","",[4]道具信息!J1232)</f>
        <v/>
      </c>
      <c r="K1232" s="19" t="str">
        <f>IF([4]道具信息!K1232="","",[4]道具信息!K1232)</f>
        <v/>
      </c>
      <c r="L1232" s="19" t="str">
        <f>IF([4]道具信息!L1232="","",[4]道具信息!L1232)</f>
        <v/>
      </c>
      <c r="M1232" s="19" t="str">
        <f>IF([4]道具信息!M1232="","",[4]道具信息!M1232)</f>
        <v/>
      </c>
      <c r="N1232" s="19" t="str">
        <f>IF([4]道具信息!N1232="","",[4]道具信息!N1232)</f>
        <v/>
      </c>
      <c r="O1232" s="19" t="str">
        <f>IF([4]道具信息!O1232="","",[4]道具信息!O1232)</f>
        <v/>
      </c>
      <c r="P1232" s="19" t="str">
        <f>IF([4]道具信息!P1232="","",[4]道具信息!P1232)</f>
        <v/>
      </c>
      <c r="Q1232" s="19" t="str">
        <f>IF([4]道具信息!Q1232="","",[4]道具信息!Q1232)</f>
        <v/>
      </c>
      <c r="R1232" s="19" t="str">
        <f>IF([4]道具信息!R1232="","",[4]道具信息!R1232)</f>
        <v/>
      </c>
      <c r="S1232" s="19" t="str">
        <f>IF([4]道具信息!S1232="","",[4]道具信息!S1232)</f>
        <v/>
      </c>
      <c r="T1232" s="19" t="str">
        <f>IF([4]道具信息!T1232="","",[4]道具信息!T1232)</f>
        <v/>
      </c>
      <c r="U1232" s="19" t="str">
        <f>IF([4]道具信息!U1232="","",[4]道具信息!U1232)</f>
        <v/>
      </c>
      <c r="V1232" s="19" t="str">
        <f>IF([4]道具信息!V1232="","",[4]道具信息!V1232)</f>
        <v/>
      </c>
      <c r="W1232" s="19" t="str">
        <f>IF([4]道具信息!W1232="","",[4]道具信息!W1232)</f>
        <v/>
      </c>
      <c r="X1232" s="19" t="str">
        <f>IF([4]道具信息!X1232="","",[4]道具信息!X1232)</f>
        <v/>
      </c>
      <c r="Y1232" s="19" t="str">
        <f>IF([4]道具信息!Y1232="","",[4]道具信息!Y1232)</f>
        <v/>
      </c>
      <c r="Z1232" s="19" t="str">
        <f>IF([4]道具信息!Z1232="","",[4]道具信息!Z1232)</f>
        <v/>
      </c>
    </row>
    <row r="1233" spans="1:26" x14ac:dyDescent="0.15">
      <c r="A1233" s="19" t="str">
        <f>IF([4]道具信息!A1233="","",[4]道具信息!A1233)</f>
        <v/>
      </c>
      <c r="B1233" s="19" t="str">
        <f>IF([4]道具信息!B1233="","",[4]道具信息!B1233)</f>
        <v/>
      </c>
      <c r="C1233" s="19" t="str">
        <f>IF([4]道具信息!C1233="","",[4]道具信息!C1233)</f>
        <v/>
      </c>
      <c r="D1233" s="19" t="str">
        <f>IF([4]道具信息!D1233="","",[4]道具信息!D1233)</f>
        <v/>
      </c>
      <c r="E1233" s="19" t="str">
        <f>IF([4]道具信息!E1233="","",[4]道具信息!E1233)</f>
        <v/>
      </c>
      <c r="F1233" s="19" t="str">
        <f>IF([4]道具信息!F1233="","",[4]道具信息!F1233)</f>
        <v/>
      </c>
      <c r="G1233" s="19" t="str">
        <f>IF([4]道具信息!G1233="","",[4]道具信息!G1233)</f>
        <v/>
      </c>
      <c r="H1233" s="19" t="str">
        <f>IF([4]道具信息!H1233="","",[4]道具信息!H1233)</f>
        <v/>
      </c>
      <c r="I1233" s="19" t="str">
        <f>IF([4]道具信息!I1233="","",[4]道具信息!I1233)</f>
        <v/>
      </c>
      <c r="J1233" s="19" t="str">
        <f>IF([4]道具信息!J1233="","",[4]道具信息!J1233)</f>
        <v/>
      </c>
      <c r="K1233" s="19" t="str">
        <f>IF([4]道具信息!K1233="","",[4]道具信息!K1233)</f>
        <v/>
      </c>
      <c r="L1233" s="19" t="str">
        <f>IF([4]道具信息!L1233="","",[4]道具信息!L1233)</f>
        <v/>
      </c>
      <c r="M1233" s="19" t="str">
        <f>IF([4]道具信息!M1233="","",[4]道具信息!M1233)</f>
        <v/>
      </c>
      <c r="N1233" s="19" t="str">
        <f>IF([4]道具信息!N1233="","",[4]道具信息!N1233)</f>
        <v/>
      </c>
      <c r="O1233" s="19" t="str">
        <f>IF([4]道具信息!O1233="","",[4]道具信息!O1233)</f>
        <v/>
      </c>
      <c r="P1233" s="19" t="str">
        <f>IF([4]道具信息!P1233="","",[4]道具信息!P1233)</f>
        <v/>
      </c>
      <c r="Q1233" s="19" t="str">
        <f>IF([4]道具信息!Q1233="","",[4]道具信息!Q1233)</f>
        <v/>
      </c>
      <c r="R1233" s="19" t="str">
        <f>IF([4]道具信息!R1233="","",[4]道具信息!R1233)</f>
        <v/>
      </c>
      <c r="S1233" s="19" t="str">
        <f>IF([4]道具信息!S1233="","",[4]道具信息!S1233)</f>
        <v/>
      </c>
      <c r="T1233" s="19" t="str">
        <f>IF([4]道具信息!T1233="","",[4]道具信息!T1233)</f>
        <v/>
      </c>
      <c r="U1233" s="19" t="str">
        <f>IF([4]道具信息!U1233="","",[4]道具信息!U1233)</f>
        <v/>
      </c>
      <c r="V1233" s="19" t="str">
        <f>IF([4]道具信息!V1233="","",[4]道具信息!V1233)</f>
        <v/>
      </c>
      <c r="W1233" s="19" t="str">
        <f>IF([4]道具信息!W1233="","",[4]道具信息!W1233)</f>
        <v/>
      </c>
      <c r="X1233" s="19" t="str">
        <f>IF([4]道具信息!X1233="","",[4]道具信息!X1233)</f>
        <v/>
      </c>
      <c r="Y1233" s="19" t="str">
        <f>IF([4]道具信息!Y1233="","",[4]道具信息!Y1233)</f>
        <v/>
      </c>
      <c r="Z1233" s="19" t="str">
        <f>IF([4]道具信息!Z1233="","",[4]道具信息!Z1233)</f>
        <v/>
      </c>
    </row>
    <row r="1234" spans="1:26" x14ac:dyDescent="0.15">
      <c r="A1234" s="19" t="str">
        <f>IF([4]道具信息!A1234="","",[4]道具信息!A1234)</f>
        <v/>
      </c>
      <c r="B1234" s="19" t="str">
        <f>IF([4]道具信息!B1234="","",[4]道具信息!B1234)</f>
        <v/>
      </c>
      <c r="C1234" s="19" t="str">
        <f>IF([4]道具信息!C1234="","",[4]道具信息!C1234)</f>
        <v/>
      </c>
      <c r="D1234" s="19" t="str">
        <f>IF([4]道具信息!D1234="","",[4]道具信息!D1234)</f>
        <v/>
      </c>
      <c r="E1234" s="19" t="str">
        <f>IF([4]道具信息!E1234="","",[4]道具信息!E1234)</f>
        <v/>
      </c>
      <c r="F1234" s="19" t="str">
        <f>IF([4]道具信息!F1234="","",[4]道具信息!F1234)</f>
        <v/>
      </c>
      <c r="G1234" s="19" t="str">
        <f>IF([4]道具信息!G1234="","",[4]道具信息!G1234)</f>
        <v/>
      </c>
      <c r="H1234" s="19" t="str">
        <f>IF([4]道具信息!H1234="","",[4]道具信息!H1234)</f>
        <v/>
      </c>
      <c r="I1234" s="19" t="str">
        <f>IF([4]道具信息!I1234="","",[4]道具信息!I1234)</f>
        <v/>
      </c>
      <c r="J1234" s="19" t="str">
        <f>IF([4]道具信息!J1234="","",[4]道具信息!J1234)</f>
        <v/>
      </c>
      <c r="K1234" s="19" t="str">
        <f>IF([4]道具信息!K1234="","",[4]道具信息!K1234)</f>
        <v/>
      </c>
      <c r="L1234" s="19" t="str">
        <f>IF([4]道具信息!L1234="","",[4]道具信息!L1234)</f>
        <v/>
      </c>
      <c r="M1234" s="19" t="str">
        <f>IF([4]道具信息!M1234="","",[4]道具信息!M1234)</f>
        <v/>
      </c>
      <c r="N1234" s="19" t="str">
        <f>IF([4]道具信息!N1234="","",[4]道具信息!N1234)</f>
        <v/>
      </c>
      <c r="O1234" s="19" t="str">
        <f>IF([4]道具信息!O1234="","",[4]道具信息!O1234)</f>
        <v/>
      </c>
      <c r="P1234" s="19" t="str">
        <f>IF([4]道具信息!P1234="","",[4]道具信息!P1234)</f>
        <v/>
      </c>
      <c r="Q1234" s="19" t="str">
        <f>IF([4]道具信息!Q1234="","",[4]道具信息!Q1234)</f>
        <v/>
      </c>
      <c r="R1234" s="19" t="str">
        <f>IF([4]道具信息!R1234="","",[4]道具信息!R1234)</f>
        <v/>
      </c>
      <c r="S1234" s="19" t="str">
        <f>IF([4]道具信息!S1234="","",[4]道具信息!S1234)</f>
        <v/>
      </c>
      <c r="T1234" s="19" t="str">
        <f>IF([4]道具信息!T1234="","",[4]道具信息!T1234)</f>
        <v/>
      </c>
      <c r="U1234" s="19" t="str">
        <f>IF([4]道具信息!U1234="","",[4]道具信息!U1234)</f>
        <v/>
      </c>
      <c r="V1234" s="19" t="str">
        <f>IF([4]道具信息!V1234="","",[4]道具信息!V1234)</f>
        <v/>
      </c>
      <c r="W1234" s="19" t="str">
        <f>IF([4]道具信息!W1234="","",[4]道具信息!W1234)</f>
        <v/>
      </c>
      <c r="X1234" s="19" t="str">
        <f>IF([4]道具信息!X1234="","",[4]道具信息!X1234)</f>
        <v/>
      </c>
      <c r="Y1234" s="19" t="str">
        <f>IF([4]道具信息!Y1234="","",[4]道具信息!Y1234)</f>
        <v/>
      </c>
      <c r="Z1234" s="19" t="str">
        <f>IF([4]道具信息!Z1234="","",[4]道具信息!Z1234)</f>
        <v/>
      </c>
    </row>
    <row r="1235" spans="1:26" x14ac:dyDescent="0.15">
      <c r="A1235" s="19" t="str">
        <f>IF([4]道具信息!A1235="","",[4]道具信息!A1235)</f>
        <v/>
      </c>
      <c r="B1235" s="19" t="str">
        <f>IF([4]道具信息!B1235="","",[4]道具信息!B1235)</f>
        <v/>
      </c>
      <c r="C1235" s="19" t="str">
        <f>IF([4]道具信息!C1235="","",[4]道具信息!C1235)</f>
        <v/>
      </c>
      <c r="D1235" s="19" t="str">
        <f>IF([4]道具信息!D1235="","",[4]道具信息!D1235)</f>
        <v/>
      </c>
      <c r="E1235" s="19" t="str">
        <f>IF([4]道具信息!E1235="","",[4]道具信息!E1235)</f>
        <v/>
      </c>
      <c r="F1235" s="19" t="str">
        <f>IF([4]道具信息!F1235="","",[4]道具信息!F1235)</f>
        <v/>
      </c>
      <c r="G1235" s="19" t="str">
        <f>IF([4]道具信息!G1235="","",[4]道具信息!G1235)</f>
        <v/>
      </c>
      <c r="H1235" s="19" t="str">
        <f>IF([4]道具信息!H1235="","",[4]道具信息!H1235)</f>
        <v/>
      </c>
      <c r="I1235" s="19" t="str">
        <f>IF([4]道具信息!I1235="","",[4]道具信息!I1235)</f>
        <v/>
      </c>
      <c r="J1235" s="19" t="str">
        <f>IF([4]道具信息!J1235="","",[4]道具信息!J1235)</f>
        <v/>
      </c>
      <c r="K1235" s="19" t="str">
        <f>IF([4]道具信息!K1235="","",[4]道具信息!K1235)</f>
        <v/>
      </c>
      <c r="L1235" s="19" t="str">
        <f>IF([4]道具信息!L1235="","",[4]道具信息!L1235)</f>
        <v/>
      </c>
      <c r="M1235" s="19" t="str">
        <f>IF([4]道具信息!M1235="","",[4]道具信息!M1235)</f>
        <v/>
      </c>
      <c r="N1235" s="19" t="str">
        <f>IF([4]道具信息!N1235="","",[4]道具信息!N1235)</f>
        <v/>
      </c>
      <c r="O1235" s="19" t="str">
        <f>IF([4]道具信息!O1235="","",[4]道具信息!O1235)</f>
        <v/>
      </c>
      <c r="P1235" s="19" t="str">
        <f>IF([4]道具信息!P1235="","",[4]道具信息!P1235)</f>
        <v/>
      </c>
      <c r="Q1235" s="19" t="str">
        <f>IF([4]道具信息!Q1235="","",[4]道具信息!Q1235)</f>
        <v/>
      </c>
      <c r="R1235" s="19" t="str">
        <f>IF([4]道具信息!R1235="","",[4]道具信息!R1235)</f>
        <v/>
      </c>
      <c r="S1235" s="19" t="str">
        <f>IF([4]道具信息!S1235="","",[4]道具信息!S1235)</f>
        <v/>
      </c>
      <c r="T1235" s="19" t="str">
        <f>IF([4]道具信息!T1235="","",[4]道具信息!T1235)</f>
        <v/>
      </c>
      <c r="U1235" s="19" t="str">
        <f>IF([4]道具信息!U1235="","",[4]道具信息!U1235)</f>
        <v/>
      </c>
      <c r="V1235" s="19" t="str">
        <f>IF([4]道具信息!V1235="","",[4]道具信息!V1235)</f>
        <v/>
      </c>
      <c r="W1235" s="19" t="str">
        <f>IF([4]道具信息!W1235="","",[4]道具信息!W1235)</f>
        <v/>
      </c>
      <c r="X1235" s="19" t="str">
        <f>IF([4]道具信息!X1235="","",[4]道具信息!X1235)</f>
        <v/>
      </c>
      <c r="Y1235" s="19" t="str">
        <f>IF([4]道具信息!Y1235="","",[4]道具信息!Y1235)</f>
        <v/>
      </c>
      <c r="Z1235" s="19" t="str">
        <f>IF([4]道具信息!Z1235="","",[4]道具信息!Z1235)</f>
        <v/>
      </c>
    </row>
    <row r="1236" spans="1:26" x14ac:dyDescent="0.15">
      <c r="A1236" s="19" t="str">
        <f>IF([4]道具信息!A1236="","",[4]道具信息!A1236)</f>
        <v/>
      </c>
      <c r="B1236" s="19" t="str">
        <f>IF([4]道具信息!B1236="","",[4]道具信息!B1236)</f>
        <v/>
      </c>
      <c r="C1236" s="19" t="str">
        <f>IF([4]道具信息!C1236="","",[4]道具信息!C1236)</f>
        <v/>
      </c>
      <c r="D1236" s="19" t="str">
        <f>IF([4]道具信息!D1236="","",[4]道具信息!D1236)</f>
        <v/>
      </c>
      <c r="E1236" s="19" t="str">
        <f>IF([4]道具信息!E1236="","",[4]道具信息!E1236)</f>
        <v/>
      </c>
      <c r="F1236" s="19" t="str">
        <f>IF([4]道具信息!F1236="","",[4]道具信息!F1236)</f>
        <v/>
      </c>
      <c r="G1236" s="19" t="str">
        <f>IF([4]道具信息!G1236="","",[4]道具信息!G1236)</f>
        <v/>
      </c>
      <c r="H1236" s="19" t="str">
        <f>IF([4]道具信息!H1236="","",[4]道具信息!H1236)</f>
        <v/>
      </c>
      <c r="I1236" s="19" t="str">
        <f>IF([4]道具信息!I1236="","",[4]道具信息!I1236)</f>
        <v/>
      </c>
      <c r="J1236" s="19" t="str">
        <f>IF([4]道具信息!J1236="","",[4]道具信息!J1236)</f>
        <v/>
      </c>
      <c r="K1236" s="19" t="str">
        <f>IF([4]道具信息!K1236="","",[4]道具信息!K1236)</f>
        <v/>
      </c>
      <c r="L1236" s="19" t="str">
        <f>IF([4]道具信息!L1236="","",[4]道具信息!L1236)</f>
        <v/>
      </c>
      <c r="M1236" s="19" t="str">
        <f>IF([4]道具信息!M1236="","",[4]道具信息!M1236)</f>
        <v/>
      </c>
      <c r="N1236" s="19" t="str">
        <f>IF([4]道具信息!N1236="","",[4]道具信息!N1236)</f>
        <v/>
      </c>
      <c r="O1236" s="19" t="str">
        <f>IF([4]道具信息!O1236="","",[4]道具信息!O1236)</f>
        <v/>
      </c>
      <c r="P1236" s="19" t="str">
        <f>IF([4]道具信息!P1236="","",[4]道具信息!P1236)</f>
        <v/>
      </c>
      <c r="Q1236" s="19" t="str">
        <f>IF([4]道具信息!Q1236="","",[4]道具信息!Q1236)</f>
        <v/>
      </c>
      <c r="R1236" s="19" t="str">
        <f>IF([4]道具信息!R1236="","",[4]道具信息!R1236)</f>
        <v/>
      </c>
      <c r="S1236" s="19" t="str">
        <f>IF([4]道具信息!S1236="","",[4]道具信息!S1236)</f>
        <v/>
      </c>
      <c r="T1236" s="19" t="str">
        <f>IF([4]道具信息!T1236="","",[4]道具信息!T1236)</f>
        <v/>
      </c>
      <c r="U1236" s="19" t="str">
        <f>IF([4]道具信息!U1236="","",[4]道具信息!U1236)</f>
        <v/>
      </c>
      <c r="V1236" s="19" t="str">
        <f>IF([4]道具信息!V1236="","",[4]道具信息!V1236)</f>
        <v/>
      </c>
      <c r="W1236" s="19" t="str">
        <f>IF([4]道具信息!W1236="","",[4]道具信息!W1236)</f>
        <v/>
      </c>
      <c r="X1236" s="19" t="str">
        <f>IF([4]道具信息!X1236="","",[4]道具信息!X1236)</f>
        <v/>
      </c>
      <c r="Y1236" s="19" t="str">
        <f>IF([4]道具信息!Y1236="","",[4]道具信息!Y1236)</f>
        <v/>
      </c>
      <c r="Z1236" s="19" t="str">
        <f>IF([4]道具信息!Z1236="","",[4]道具信息!Z1236)</f>
        <v/>
      </c>
    </row>
    <row r="1237" spans="1:26" x14ac:dyDescent="0.15">
      <c r="A1237" s="19" t="str">
        <f>IF([4]道具信息!A1237="","",[4]道具信息!A1237)</f>
        <v/>
      </c>
      <c r="B1237" s="19" t="str">
        <f>IF([4]道具信息!B1237="","",[4]道具信息!B1237)</f>
        <v/>
      </c>
      <c r="C1237" s="19" t="str">
        <f>IF([4]道具信息!C1237="","",[4]道具信息!C1237)</f>
        <v/>
      </c>
      <c r="D1237" s="19" t="str">
        <f>IF([4]道具信息!D1237="","",[4]道具信息!D1237)</f>
        <v/>
      </c>
      <c r="E1237" s="19" t="str">
        <f>IF([4]道具信息!E1237="","",[4]道具信息!E1237)</f>
        <v/>
      </c>
      <c r="F1237" s="19" t="str">
        <f>IF([4]道具信息!F1237="","",[4]道具信息!F1237)</f>
        <v/>
      </c>
      <c r="G1237" s="19" t="str">
        <f>IF([4]道具信息!G1237="","",[4]道具信息!G1237)</f>
        <v/>
      </c>
      <c r="H1237" s="19" t="str">
        <f>IF([4]道具信息!H1237="","",[4]道具信息!H1237)</f>
        <v/>
      </c>
      <c r="I1237" s="19" t="str">
        <f>IF([4]道具信息!I1237="","",[4]道具信息!I1237)</f>
        <v/>
      </c>
      <c r="J1237" s="19" t="str">
        <f>IF([4]道具信息!J1237="","",[4]道具信息!J1237)</f>
        <v/>
      </c>
      <c r="K1237" s="19" t="str">
        <f>IF([4]道具信息!K1237="","",[4]道具信息!K1237)</f>
        <v/>
      </c>
      <c r="L1237" s="19" t="str">
        <f>IF([4]道具信息!L1237="","",[4]道具信息!L1237)</f>
        <v/>
      </c>
      <c r="M1237" s="19" t="str">
        <f>IF([4]道具信息!M1237="","",[4]道具信息!M1237)</f>
        <v/>
      </c>
      <c r="N1237" s="19" t="str">
        <f>IF([4]道具信息!N1237="","",[4]道具信息!N1237)</f>
        <v/>
      </c>
      <c r="O1237" s="19" t="str">
        <f>IF([4]道具信息!O1237="","",[4]道具信息!O1237)</f>
        <v/>
      </c>
      <c r="P1237" s="19" t="str">
        <f>IF([4]道具信息!P1237="","",[4]道具信息!P1237)</f>
        <v/>
      </c>
      <c r="Q1237" s="19" t="str">
        <f>IF([4]道具信息!Q1237="","",[4]道具信息!Q1237)</f>
        <v/>
      </c>
      <c r="R1237" s="19" t="str">
        <f>IF([4]道具信息!R1237="","",[4]道具信息!R1237)</f>
        <v/>
      </c>
      <c r="S1237" s="19" t="str">
        <f>IF([4]道具信息!S1237="","",[4]道具信息!S1237)</f>
        <v/>
      </c>
      <c r="T1237" s="19" t="str">
        <f>IF([4]道具信息!T1237="","",[4]道具信息!T1237)</f>
        <v/>
      </c>
      <c r="U1237" s="19" t="str">
        <f>IF([4]道具信息!U1237="","",[4]道具信息!U1237)</f>
        <v/>
      </c>
      <c r="V1237" s="19" t="str">
        <f>IF([4]道具信息!V1237="","",[4]道具信息!V1237)</f>
        <v/>
      </c>
      <c r="W1237" s="19" t="str">
        <f>IF([4]道具信息!W1237="","",[4]道具信息!W1237)</f>
        <v/>
      </c>
      <c r="X1237" s="19" t="str">
        <f>IF([4]道具信息!X1237="","",[4]道具信息!X1237)</f>
        <v/>
      </c>
      <c r="Y1237" s="19" t="str">
        <f>IF([4]道具信息!Y1237="","",[4]道具信息!Y1237)</f>
        <v/>
      </c>
      <c r="Z1237" s="19" t="str">
        <f>IF([4]道具信息!Z1237="","",[4]道具信息!Z1237)</f>
        <v/>
      </c>
    </row>
    <row r="1238" spans="1:26" x14ac:dyDescent="0.15">
      <c r="A1238" s="19" t="str">
        <f>IF([4]道具信息!A1238="","",[4]道具信息!A1238)</f>
        <v/>
      </c>
      <c r="B1238" s="19" t="str">
        <f>IF([4]道具信息!B1238="","",[4]道具信息!B1238)</f>
        <v/>
      </c>
      <c r="C1238" s="19" t="str">
        <f>IF([4]道具信息!C1238="","",[4]道具信息!C1238)</f>
        <v/>
      </c>
      <c r="D1238" s="19" t="str">
        <f>IF([4]道具信息!D1238="","",[4]道具信息!D1238)</f>
        <v/>
      </c>
      <c r="E1238" s="19" t="str">
        <f>IF([4]道具信息!E1238="","",[4]道具信息!E1238)</f>
        <v/>
      </c>
      <c r="F1238" s="19" t="str">
        <f>IF([4]道具信息!F1238="","",[4]道具信息!F1238)</f>
        <v/>
      </c>
      <c r="G1238" s="19" t="str">
        <f>IF([4]道具信息!G1238="","",[4]道具信息!G1238)</f>
        <v/>
      </c>
      <c r="H1238" s="19" t="str">
        <f>IF([4]道具信息!H1238="","",[4]道具信息!H1238)</f>
        <v/>
      </c>
      <c r="I1238" s="19" t="str">
        <f>IF([4]道具信息!I1238="","",[4]道具信息!I1238)</f>
        <v/>
      </c>
      <c r="J1238" s="19" t="str">
        <f>IF([4]道具信息!J1238="","",[4]道具信息!J1238)</f>
        <v/>
      </c>
      <c r="K1238" s="19" t="str">
        <f>IF([4]道具信息!K1238="","",[4]道具信息!K1238)</f>
        <v/>
      </c>
      <c r="L1238" s="19" t="str">
        <f>IF([4]道具信息!L1238="","",[4]道具信息!L1238)</f>
        <v/>
      </c>
      <c r="M1238" s="19" t="str">
        <f>IF([4]道具信息!M1238="","",[4]道具信息!M1238)</f>
        <v/>
      </c>
      <c r="N1238" s="19" t="str">
        <f>IF([4]道具信息!N1238="","",[4]道具信息!N1238)</f>
        <v/>
      </c>
      <c r="O1238" s="19" t="str">
        <f>IF([4]道具信息!O1238="","",[4]道具信息!O1238)</f>
        <v/>
      </c>
      <c r="P1238" s="19" t="str">
        <f>IF([4]道具信息!P1238="","",[4]道具信息!P1238)</f>
        <v/>
      </c>
      <c r="Q1238" s="19" t="str">
        <f>IF([4]道具信息!Q1238="","",[4]道具信息!Q1238)</f>
        <v/>
      </c>
      <c r="R1238" s="19" t="str">
        <f>IF([4]道具信息!R1238="","",[4]道具信息!R1238)</f>
        <v/>
      </c>
      <c r="S1238" s="19" t="str">
        <f>IF([4]道具信息!S1238="","",[4]道具信息!S1238)</f>
        <v/>
      </c>
      <c r="T1238" s="19" t="str">
        <f>IF([4]道具信息!T1238="","",[4]道具信息!T1238)</f>
        <v/>
      </c>
      <c r="U1238" s="19" t="str">
        <f>IF([4]道具信息!U1238="","",[4]道具信息!U1238)</f>
        <v/>
      </c>
      <c r="V1238" s="19" t="str">
        <f>IF([4]道具信息!V1238="","",[4]道具信息!V1238)</f>
        <v/>
      </c>
      <c r="W1238" s="19" t="str">
        <f>IF([4]道具信息!W1238="","",[4]道具信息!W1238)</f>
        <v/>
      </c>
      <c r="X1238" s="19" t="str">
        <f>IF([4]道具信息!X1238="","",[4]道具信息!X1238)</f>
        <v/>
      </c>
      <c r="Y1238" s="19" t="str">
        <f>IF([4]道具信息!Y1238="","",[4]道具信息!Y1238)</f>
        <v/>
      </c>
      <c r="Z1238" s="19" t="str">
        <f>IF([4]道具信息!Z1238="","",[4]道具信息!Z1238)</f>
        <v/>
      </c>
    </row>
    <row r="1239" spans="1:26" x14ac:dyDescent="0.15">
      <c r="A1239" s="19" t="str">
        <f>IF([4]道具信息!A1239="","",[4]道具信息!A1239)</f>
        <v/>
      </c>
      <c r="B1239" s="19" t="str">
        <f>IF([4]道具信息!B1239="","",[4]道具信息!B1239)</f>
        <v/>
      </c>
      <c r="C1239" s="19" t="str">
        <f>IF([4]道具信息!C1239="","",[4]道具信息!C1239)</f>
        <v/>
      </c>
      <c r="D1239" s="19" t="str">
        <f>IF([4]道具信息!D1239="","",[4]道具信息!D1239)</f>
        <v/>
      </c>
      <c r="E1239" s="19" t="str">
        <f>IF([4]道具信息!E1239="","",[4]道具信息!E1239)</f>
        <v/>
      </c>
      <c r="F1239" s="19" t="str">
        <f>IF([4]道具信息!F1239="","",[4]道具信息!F1239)</f>
        <v/>
      </c>
      <c r="G1239" s="19" t="str">
        <f>IF([4]道具信息!G1239="","",[4]道具信息!G1239)</f>
        <v/>
      </c>
      <c r="H1239" s="19" t="str">
        <f>IF([4]道具信息!H1239="","",[4]道具信息!H1239)</f>
        <v/>
      </c>
      <c r="I1239" s="19" t="str">
        <f>IF([4]道具信息!I1239="","",[4]道具信息!I1239)</f>
        <v/>
      </c>
      <c r="J1239" s="19" t="str">
        <f>IF([4]道具信息!J1239="","",[4]道具信息!J1239)</f>
        <v/>
      </c>
      <c r="K1239" s="19" t="str">
        <f>IF([4]道具信息!K1239="","",[4]道具信息!K1239)</f>
        <v/>
      </c>
      <c r="L1239" s="19" t="str">
        <f>IF([4]道具信息!L1239="","",[4]道具信息!L1239)</f>
        <v/>
      </c>
      <c r="M1239" s="19" t="str">
        <f>IF([4]道具信息!M1239="","",[4]道具信息!M1239)</f>
        <v/>
      </c>
      <c r="N1239" s="19" t="str">
        <f>IF([4]道具信息!N1239="","",[4]道具信息!N1239)</f>
        <v/>
      </c>
      <c r="O1239" s="19" t="str">
        <f>IF([4]道具信息!O1239="","",[4]道具信息!O1239)</f>
        <v/>
      </c>
      <c r="P1239" s="19" t="str">
        <f>IF([4]道具信息!P1239="","",[4]道具信息!P1239)</f>
        <v/>
      </c>
      <c r="Q1239" s="19" t="str">
        <f>IF([4]道具信息!Q1239="","",[4]道具信息!Q1239)</f>
        <v/>
      </c>
      <c r="R1239" s="19" t="str">
        <f>IF([4]道具信息!R1239="","",[4]道具信息!R1239)</f>
        <v/>
      </c>
      <c r="S1239" s="19" t="str">
        <f>IF([4]道具信息!S1239="","",[4]道具信息!S1239)</f>
        <v/>
      </c>
      <c r="T1239" s="19" t="str">
        <f>IF([4]道具信息!T1239="","",[4]道具信息!T1239)</f>
        <v/>
      </c>
      <c r="U1239" s="19" t="str">
        <f>IF([4]道具信息!U1239="","",[4]道具信息!U1239)</f>
        <v/>
      </c>
      <c r="V1239" s="19" t="str">
        <f>IF([4]道具信息!V1239="","",[4]道具信息!V1239)</f>
        <v/>
      </c>
      <c r="W1239" s="19" t="str">
        <f>IF([4]道具信息!W1239="","",[4]道具信息!W1239)</f>
        <v/>
      </c>
      <c r="X1239" s="19" t="str">
        <f>IF([4]道具信息!X1239="","",[4]道具信息!X1239)</f>
        <v/>
      </c>
      <c r="Y1239" s="19" t="str">
        <f>IF([4]道具信息!Y1239="","",[4]道具信息!Y1239)</f>
        <v/>
      </c>
      <c r="Z1239" s="19" t="str">
        <f>IF([4]道具信息!Z1239="","",[4]道具信息!Z1239)</f>
        <v/>
      </c>
    </row>
    <row r="1240" spans="1:26" x14ac:dyDescent="0.15">
      <c r="A1240" s="19" t="str">
        <f>IF([4]道具信息!A1240="","",[4]道具信息!A1240)</f>
        <v/>
      </c>
      <c r="B1240" s="19" t="str">
        <f>IF([4]道具信息!B1240="","",[4]道具信息!B1240)</f>
        <v/>
      </c>
      <c r="C1240" s="19" t="str">
        <f>IF([4]道具信息!C1240="","",[4]道具信息!C1240)</f>
        <v/>
      </c>
      <c r="D1240" s="19" t="str">
        <f>IF([4]道具信息!D1240="","",[4]道具信息!D1240)</f>
        <v/>
      </c>
      <c r="E1240" s="19" t="str">
        <f>IF([4]道具信息!E1240="","",[4]道具信息!E1240)</f>
        <v/>
      </c>
      <c r="F1240" s="19" t="str">
        <f>IF([4]道具信息!F1240="","",[4]道具信息!F1240)</f>
        <v/>
      </c>
      <c r="G1240" s="19" t="str">
        <f>IF([4]道具信息!G1240="","",[4]道具信息!G1240)</f>
        <v/>
      </c>
      <c r="H1240" s="19" t="str">
        <f>IF([4]道具信息!H1240="","",[4]道具信息!H1240)</f>
        <v/>
      </c>
      <c r="I1240" s="19" t="str">
        <f>IF([4]道具信息!I1240="","",[4]道具信息!I1240)</f>
        <v/>
      </c>
      <c r="J1240" s="19" t="str">
        <f>IF([4]道具信息!J1240="","",[4]道具信息!J1240)</f>
        <v/>
      </c>
      <c r="K1240" s="19" t="str">
        <f>IF([4]道具信息!K1240="","",[4]道具信息!K1240)</f>
        <v/>
      </c>
      <c r="L1240" s="19" t="str">
        <f>IF([4]道具信息!L1240="","",[4]道具信息!L1240)</f>
        <v/>
      </c>
      <c r="M1240" s="19" t="str">
        <f>IF([4]道具信息!M1240="","",[4]道具信息!M1240)</f>
        <v/>
      </c>
      <c r="N1240" s="19" t="str">
        <f>IF([4]道具信息!N1240="","",[4]道具信息!N1240)</f>
        <v/>
      </c>
      <c r="O1240" s="19" t="str">
        <f>IF([4]道具信息!O1240="","",[4]道具信息!O1240)</f>
        <v/>
      </c>
      <c r="P1240" s="19" t="str">
        <f>IF([4]道具信息!P1240="","",[4]道具信息!P1240)</f>
        <v/>
      </c>
      <c r="Q1240" s="19" t="str">
        <f>IF([4]道具信息!Q1240="","",[4]道具信息!Q1240)</f>
        <v/>
      </c>
      <c r="R1240" s="19" t="str">
        <f>IF([4]道具信息!R1240="","",[4]道具信息!R1240)</f>
        <v/>
      </c>
      <c r="S1240" s="19" t="str">
        <f>IF([4]道具信息!S1240="","",[4]道具信息!S1240)</f>
        <v/>
      </c>
      <c r="T1240" s="19" t="str">
        <f>IF([4]道具信息!T1240="","",[4]道具信息!T1240)</f>
        <v/>
      </c>
      <c r="U1240" s="19" t="str">
        <f>IF([4]道具信息!U1240="","",[4]道具信息!U1240)</f>
        <v/>
      </c>
      <c r="V1240" s="19" t="str">
        <f>IF([4]道具信息!V1240="","",[4]道具信息!V1240)</f>
        <v/>
      </c>
      <c r="W1240" s="19" t="str">
        <f>IF([4]道具信息!W1240="","",[4]道具信息!W1240)</f>
        <v/>
      </c>
      <c r="X1240" s="19" t="str">
        <f>IF([4]道具信息!X1240="","",[4]道具信息!X1240)</f>
        <v/>
      </c>
      <c r="Y1240" s="19" t="str">
        <f>IF([4]道具信息!Y1240="","",[4]道具信息!Y1240)</f>
        <v/>
      </c>
      <c r="Z1240" s="19" t="str">
        <f>IF([4]道具信息!Z1240="","",[4]道具信息!Z1240)</f>
        <v/>
      </c>
    </row>
    <row r="1241" spans="1:26" x14ac:dyDescent="0.15">
      <c r="A1241" s="19" t="str">
        <f>IF([4]道具信息!A1241="","",[4]道具信息!A1241)</f>
        <v/>
      </c>
      <c r="B1241" s="19" t="str">
        <f>IF([4]道具信息!B1241="","",[4]道具信息!B1241)</f>
        <v/>
      </c>
      <c r="C1241" s="19" t="str">
        <f>IF([4]道具信息!C1241="","",[4]道具信息!C1241)</f>
        <v/>
      </c>
      <c r="D1241" s="19" t="str">
        <f>IF([4]道具信息!D1241="","",[4]道具信息!D1241)</f>
        <v/>
      </c>
      <c r="E1241" s="19" t="str">
        <f>IF([4]道具信息!E1241="","",[4]道具信息!E1241)</f>
        <v/>
      </c>
      <c r="F1241" s="19" t="str">
        <f>IF([4]道具信息!F1241="","",[4]道具信息!F1241)</f>
        <v/>
      </c>
      <c r="G1241" s="19" t="str">
        <f>IF([4]道具信息!G1241="","",[4]道具信息!G1241)</f>
        <v/>
      </c>
      <c r="H1241" s="19" t="str">
        <f>IF([4]道具信息!H1241="","",[4]道具信息!H1241)</f>
        <v/>
      </c>
      <c r="I1241" s="19" t="str">
        <f>IF([4]道具信息!I1241="","",[4]道具信息!I1241)</f>
        <v/>
      </c>
      <c r="J1241" s="19" t="str">
        <f>IF([4]道具信息!J1241="","",[4]道具信息!J1241)</f>
        <v/>
      </c>
      <c r="K1241" s="19" t="str">
        <f>IF([4]道具信息!K1241="","",[4]道具信息!K1241)</f>
        <v/>
      </c>
      <c r="L1241" s="19" t="str">
        <f>IF([4]道具信息!L1241="","",[4]道具信息!L1241)</f>
        <v/>
      </c>
      <c r="M1241" s="19" t="str">
        <f>IF([4]道具信息!M1241="","",[4]道具信息!M1241)</f>
        <v/>
      </c>
      <c r="N1241" s="19" t="str">
        <f>IF([4]道具信息!N1241="","",[4]道具信息!N1241)</f>
        <v/>
      </c>
      <c r="O1241" s="19" t="str">
        <f>IF([4]道具信息!O1241="","",[4]道具信息!O1241)</f>
        <v/>
      </c>
      <c r="P1241" s="19" t="str">
        <f>IF([4]道具信息!P1241="","",[4]道具信息!P1241)</f>
        <v/>
      </c>
      <c r="Q1241" s="19" t="str">
        <f>IF([4]道具信息!Q1241="","",[4]道具信息!Q1241)</f>
        <v/>
      </c>
      <c r="R1241" s="19" t="str">
        <f>IF([4]道具信息!R1241="","",[4]道具信息!R1241)</f>
        <v/>
      </c>
      <c r="S1241" s="19" t="str">
        <f>IF([4]道具信息!S1241="","",[4]道具信息!S1241)</f>
        <v/>
      </c>
      <c r="T1241" s="19" t="str">
        <f>IF([4]道具信息!T1241="","",[4]道具信息!T1241)</f>
        <v/>
      </c>
      <c r="U1241" s="19" t="str">
        <f>IF([4]道具信息!U1241="","",[4]道具信息!U1241)</f>
        <v/>
      </c>
      <c r="V1241" s="19" t="str">
        <f>IF([4]道具信息!V1241="","",[4]道具信息!V1241)</f>
        <v/>
      </c>
      <c r="W1241" s="19" t="str">
        <f>IF([4]道具信息!W1241="","",[4]道具信息!W1241)</f>
        <v/>
      </c>
      <c r="X1241" s="19" t="str">
        <f>IF([4]道具信息!X1241="","",[4]道具信息!X1241)</f>
        <v/>
      </c>
      <c r="Y1241" s="19" t="str">
        <f>IF([4]道具信息!Y1241="","",[4]道具信息!Y1241)</f>
        <v/>
      </c>
      <c r="Z1241" s="19" t="str">
        <f>IF([4]道具信息!Z1241="","",[4]道具信息!Z1241)</f>
        <v/>
      </c>
    </row>
    <row r="1242" spans="1:26" x14ac:dyDescent="0.15">
      <c r="A1242" s="19" t="str">
        <f>IF([4]道具信息!A1242="","",[4]道具信息!A1242)</f>
        <v/>
      </c>
      <c r="B1242" s="19" t="str">
        <f>IF([4]道具信息!B1242="","",[4]道具信息!B1242)</f>
        <v/>
      </c>
      <c r="C1242" s="19" t="str">
        <f>IF([4]道具信息!C1242="","",[4]道具信息!C1242)</f>
        <v/>
      </c>
      <c r="D1242" s="19" t="str">
        <f>IF([4]道具信息!D1242="","",[4]道具信息!D1242)</f>
        <v/>
      </c>
      <c r="E1242" s="19" t="str">
        <f>IF([4]道具信息!E1242="","",[4]道具信息!E1242)</f>
        <v/>
      </c>
      <c r="F1242" s="19" t="str">
        <f>IF([4]道具信息!F1242="","",[4]道具信息!F1242)</f>
        <v/>
      </c>
      <c r="G1242" s="19" t="str">
        <f>IF([4]道具信息!G1242="","",[4]道具信息!G1242)</f>
        <v/>
      </c>
      <c r="H1242" s="19" t="str">
        <f>IF([4]道具信息!H1242="","",[4]道具信息!H1242)</f>
        <v/>
      </c>
      <c r="I1242" s="19" t="str">
        <f>IF([4]道具信息!I1242="","",[4]道具信息!I1242)</f>
        <v/>
      </c>
      <c r="J1242" s="19" t="str">
        <f>IF([4]道具信息!J1242="","",[4]道具信息!J1242)</f>
        <v/>
      </c>
      <c r="K1242" s="19" t="str">
        <f>IF([4]道具信息!K1242="","",[4]道具信息!K1242)</f>
        <v/>
      </c>
      <c r="L1242" s="19" t="str">
        <f>IF([4]道具信息!L1242="","",[4]道具信息!L1242)</f>
        <v/>
      </c>
      <c r="M1242" s="19" t="str">
        <f>IF([4]道具信息!M1242="","",[4]道具信息!M1242)</f>
        <v/>
      </c>
      <c r="N1242" s="19" t="str">
        <f>IF([4]道具信息!N1242="","",[4]道具信息!N1242)</f>
        <v/>
      </c>
      <c r="O1242" s="19" t="str">
        <f>IF([4]道具信息!O1242="","",[4]道具信息!O1242)</f>
        <v/>
      </c>
      <c r="P1242" s="19" t="str">
        <f>IF([4]道具信息!P1242="","",[4]道具信息!P1242)</f>
        <v/>
      </c>
      <c r="Q1242" s="19" t="str">
        <f>IF([4]道具信息!Q1242="","",[4]道具信息!Q1242)</f>
        <v/>
      </c>
      <c r="R1242" s="19" t="str">
        <f>IF([4]道具信息!R1242="","",[4]道具信息!R1242)</f>
        <v/>
      </c>
      <c r="S1242" s="19" t="str">
        <f>IF([4]道具信息!S1242="","",[4]道具信息!S1242)</f>
        <v/>
      </c>
      <c r="T1242" s="19" t="str">
        <f>IF([4]道具信息!T1242="","",[4]道具信息!T1242)</f>
        <v/>
      </c>
      <c r="U1242" s="19" t="str">
        <f>IF([4]道具信息!U1242="","",[4]道具信息!U1242)</f>
        <v/>
      </c>
      <c r="V1242" s="19" t="str">
        <f>IF([4]道具信息!V1242="","",[4]道具信息!V1242)</f>
        <v/>
      </c>
      <c r="W1242" s="19" t="str">
        <f>IF([4]道具信息!W1242="","",[4]道具信息!W1242)</f>
        <v/>
      </c>
      <c r="X1242" s="19" t="str">
        <f>IF([4]道具信息!X1242="","",[4]道具信息!X1242)</f>
        <v/>
      </c>
      <c r="Y1242" s="19" t="str">
        <f>IF([4]道具信息!Y1242="","",[4]道具信息!Y1242)</f>
        <v/>
      </c>
      <c r="Z1242" s="19" t="str">
        <f>IF([4]道具信息!Z1242="","",[4]道具信息!Z1242)</f>
        <v/>
      </c>
    </row>
    <row r="1243" spans="1:26" x14ac:dyDescent="0.15">
      <c r="A1243" s="19" t="str">
        <f>IF([4]道具信息!A1243="","",[4]道具信息!A1243)</f>
        <v/>
      </c>
      <c r="B1243" s="19" t="str">
        <f>IF([4]道具信息!B1243="","",[4]道具信息!B1243)</f>
        <v/>
      </c>
      <c r="C1243" s="19" t="str">
        <f>IF([4]道具信息!C1243="","",[4]道具信息!C1243)</f>
        <v/>
      </c>
      <c r="D1243" s="19" t="str">
        <f>IF([4]道具信息!D1243="","",[4]道具信息!D1243)</f>
        <v/>
      </c>
      <c r="E1243" s="19" t="str">
        <f>IF([4]道具信息!E1243="","",[4]道具信息!E1243)</f>
        <v/>
      </c>
      <c r="F1243" s="19" t="str">
        <f>IF([4]道具信息!F1243="","",[4]道具信息!F1243)</f>
        <v/>
      </c>
      <c r="G1243" s="19" t="str">
        <f>IF([4]道具信息!G1243="","",[4]道具信息!G1243)</f>
        <v/>
      </c>
      <c r="H1243" s="19" t="str">
        <f>IF([4]道具信息!H1243="","",[4]道具信息!H1243)</f>
        <v/>
      </c>
      <c r="I1243" s="19" t="str">
        <f>IF([4]道具信息!I1243="","",[4]道具信息!I1243)</f>
        <v/>
      </c>
      <c r="J1243" s="19" t="str">
        <f>IF([4]道具信息!J1243="","",[4]道具信息!J1243)</f>
        <v/>
      </c>
      <c r="K1243" s="19" t="str">
        <f>IF([4]道具信息!K1243="","",[4]道具信息!K1243)</f>
        <v/>
      </c>
      <c r="L1243" s="19" t="str">
        <f>IF([4]道具信息!L1243="","",[4]道具信息!L1243)</f>
        <v/>
      </c>
      <c r="M1243" s="19" t="str">
        <f>IF([4]道具信息!M1243="","",[4]道具信息!M1243)</f>
        <v/>
      </c>
      <c r="N1243" s="19" t="str">
        <f>IF([4]道具信息!N1243="","",[4]道具信息!N1243)</f>
        <v/>
      </c>
      <c r="O1243" s="19" t="str">
        <f>IF([4]道具信息!O1243="","",[4]道具信息!O1243)</f>
        <v/>
      </c>
      <c r="P1243" s="19" t="str">
        <f>IF([4]道具信息!P1243="","",[4]道具信息!P1243)</f>
        <v/>
      </c>
      <c r="Q1243" s="19" t="str">
        <f>IF([4]道具信息!Q1243="","",[4]道具信息!Q1243)</f>
        <v/>
      </c>
      <c r="R1243" s="19" t="str">
        <f>IF([4]道具信息!R1243="","",[4]道具信息!R1243)</f>
        <v/>
      </c>
      <c r="S1243" s="19" t="str">
        <f>IF([4]道具信息!S1243="","",[4]道具信息!S1243)</f>
        <v/>
      </c>
      <c r="T1243" s="19" t="str">
        <f>IF([4]道具信息!T1243="","",[4]道具信息!T1243)</f>
        <v/>
      </c>
      <c r="U1243" s="19" t="str">
        <f>IF([4]道具信息!U1243="","",[4]道具信息!U1243)</f>
        <v/>
      </c>
      <c r="V1243" s="19" t="str">
        <f>IF([4]道具信息!V1243="","",[4]道具信息!V1243)</f>
        <v/>
      </c>
      <c r="W1243" s="19" t="str">
        <f>IF([4]道具信息!W1243="","",[4]道具信息!W1243)</f>
        <v/>
      </c>
      <c r="X1243" s="19" t="str">
        <f>IF([4]道具信息!X1243="","",[4]道具信息!X1243)</f>
        <v/>
      </c>
      <c r="Y1243" s="19" t="str">
        <f>IF([4]道具信息!Y1243="","",[4]道具信息!Y1243)</f>
        <v/>
      </c>
      <c r="Z1243" s="19" t="str">
        <f>IF([4]道具信息!Z1243="","",[4]道具信息!Z1243)</f>
        <v/>
      </c>
    </row>
    <row r="1244" spans="1:26" x14ac:dyDescent="0.15">
      <c r="A1244" s="19" t="str">
        <f>IF([4]道具信息!A1244="","",[4]道具信息!A1244)</f>
        <v/>
      </c>
      <c r="B1244" s="19" t="str">
        <f>IF([4]道具信息!B1244="","",[4]道具信息!B1244)</f>
        <v/>
      </c>
      <c r="C1244" s="19" t="str">
        <f>IF([4]道具信息!C1244="","",[4]道具信息!C1244)</f>
        <v/>
      </c>
      <c r="D1244" s="19" t="str">
        <f>IF([4]道具信息!D1244="","",[4]道具信息!D1244)</f>
        <v/>
      </c>
      <c r="E1244" s="19" t="str">
        <f>IF([4]道具信息!E1244="","",[4]道具信息!E1244)</f>
        <v/>
      </c>
      <c r="F1244" s="19" t="str">
        <f>IF([4]道具信息!F1244="","",[4]道具信息!F1244)</f>
        <v/>
      </c>
      <c r="G1244" s="19" t="str">
        <f>IF([4]道具信息!G1244="","",[4]道具信息!G1244)</f>
        <v/>
      </c>
      <c r="H1244" s="19" t="str">
        <f>IF([4]道具信息!H1244="","",[4]道具信息!H1244)</f>
        <v/>
      </c>
      <c r="I1244" s="19" t="str">
        <f>IF([4]道具信息!I1244="","",[4]道具信息!I1244)</f>
        <v/>
      </c>
      <c r="J1244" s="19" t="str">
        <f>IF([4]道具信息!J1244="","",[4]道具信息!J1244)</f>
        <v/>
      </c>
      <c r="K1244" s="19" t="str">
        <f>IF([4]道具信息!K1244="","",[4]道具信息!K1244)</f>
        <v/>
      </c>
      <c r="L1244" s="19" t="str">
        <f>IF([4]道具信息!L1244="","",[4]道具信息!L1244)</f>
        <v/>
      </c>
      <c r="M1244" s="19" t="str">
        <f>IF([4]道具信息!M1244="","",[4]道具信息!M1244)</f>
        <v/>
      </c>
      <c r="N1244" s="19" t="str">
        <f>IF([4]道具信息!N1244="","",[4]道具信息!N1244)</f>
        <v/>
      </c>
      <c r="O1244" s="19" t="str">
        <f>IF([4]道具信息!O1244="","",[4]道具信息!O1244)</f>
        <v/>
      </c>
      <c r="P1244" s="19" t="str">
        <f>IF([4]道具信息!P1244="","",[4]道具信息!P1244)</f>
        <v/>
      </c>
      <c r="Q1244" s="19" t="str">
        <f>IF([4]道具信息!Q1244="","",[4]道具信息!Q1244)</f>
        <v/>
      </c>
      <c r="R1244" s="19" t="str">
        <f>IF([4]道具信息!R1244="","",[4]道具信息!R1244)</f>
        <v/>
      </c>
      <c r="S1244" s="19" t="str">
        <f>IF([4]道具信息!S1244="","",[4]道具信息!S1244)</f>
        <v/>
      </c>
      <c r="T1244" s="19" t="str">
        <f>IF([4]道具信息!T1244="","",[4]道具信息!T1244)</f>
        <v/>
      </c>
      <c r="U1244" s="19" t="str">
        <f>IF([4]道具信息!U1244="","",[4]道具信息!U1244)</f>
        <v/>
      </c>
      <c r="V1244" s="19" t="str">
        <f>IF([4]道具信息!V1244="","",[4]道具信息!V1244)</f>
        <v/>
      </c>
      <c r="W1244" s="19" t="str">
        <f>IF([4]道具信息!W1244="","",[4]道具信息!W1244)</f>
        <v/>
      </c>
      <c r="X1244" s="19" t="str">
        <f>IF([4]道具信息!X1244="","",[4]道具信息!X1244)</f>
        <v/>
      </c>
      <c r="Y1244" s="19" t="str">
        <f>IF([4]道具信息!Y1244="","",[4]道具信息!Y1244)</f>
        <v/>
      </c>
      <c r="Z1244" s="19" t="str">
        <f>IF([4]道具信息!Z1244="","",[4]道具信息!Z1244)</f>
        <v/>
      </c>
    </row>
    <row r="1245" spans="1:26" x14ac:dyDescent="0.15">
      <c r="A1245" s="19" t="str">
        <f>IF([4]道具信息!A1245="","",[4]道具信息!A1245)</f>
        <v/>
      </c>
      <c r="B1245" s="19" t="str">
        <f>IF([4]道具信息!B1245="","",[4]道具信息!B1245)</f>
        <v/>
      </c>
      <c r="C1245" s="19" t="str">
        <f>IF([4]道具信息!C1245="","",[4]道具信息!C1245)</f>
        <v/>
      </c>
      <c r="D1245" s="19" t="str">
        <f>IF([4]道具信息!D1245="","",[4]道具信息!D1245)</f>
        <v/>
      </c>
      <c r="E1245" s="19" t="str">
        <f>IF([4]道具信息!E1245="","",[4]道具信息!E1245)</f>
        <v/>
      </c>
      <c r="F1245" s="19" t="str">
        <f>IF([4]道具信息!F1245="","",[4]道具信息!F1245)</f>
        <v/>
      </c>
      <c r="G1245" s="19" t="str">
        <f>IF([4]道具信息!G1245="","",[4]道具信息!G1245)</f>
        <v/>
      </c>
      <c r="H1245" s="19" t="str">
        <f>IF([4]道具信息!H1245="","",[4]道具信息!H1245)</f>
        <v/>
      </c>
      <c r="I1245" s="19" t="str">
        <f>IF([4]道具信息!I1245="","",[4]道具信息!I1245)</f>
        <v/>
      </c>
      <c r="J1245" s="19" t="str">
        <f>IF([4]道具信息!J1245="","",[4]道具信息!J1245)</f>
        <v/>
      </c>
      <c r="K1245" s="19" t="str">
        <f>IF([4]道具信息!K1245="","",[4]道具信息!K1245)</f>
        <v/>
      </c>
      <c r="L1245" s="19" t="str">
        <f>IF([4]道具信息!L1245="","",[4]道具信息!L1245)</f>
        <v/>
      </c>
      <c r="M1245" s="19" t="str">
        <f>IF([4]道具信息!M1245="","",[4]道具信息!M1245)</f>
        <v/>
      </c>
      <c r="N1245" s="19" t="str">
        <f>IF([4]道具信息!N1245="","",[4]道具信息!N1245)</f>
        <v/>
      </c>
      <c r="O1245" s="19" t="str">
        <f>IF([4]道具信息!O1245="","",[4]道具信息!O1245)</f>
        <v/>
      </c>
      <c r="P1245" s="19" t="str">
        <f>IF([4]道具信息!P1245="","",[4]道具信息!P1245)</f>
        <v/>
      </c>
      <c r="Q1245" s="19" t="str">
        <f>IF([4]道具信息!Q1245="","",[4]道具信息!Q1245)</f>
        <v/>
      </c>
      <c r="R1245" s="19" t="str">
        <f>IF([4]道具信息!R1245="","",[4]道具信息!R1245)</f>
        <v/>
      </c>
      <c r="S1245" s="19" t="str">
        <f>IF([4]道具信息!S1245="","",[4]道具信息!S1245)</f>
        <v/>
      </c>
      <c r="T1245" s="19" t="str">
        <f>IF([4]道具信息!T1245="","",[4]道具信息!T1245)</f>
        <v/>
      </c>
      <c r="U1245" s="19" t="str">
        <f>IF([4]道具信息!U1245="","",[4]道具信息!U1245)</f>
        <v/>
      </c>
      <c r="V1245" s="19" t="str">
        <f>IF([4]道具信息!V1245="","",[4]道具信息!V1245)</f>
        <v/>
      </c>
      <c r="W1245" s="19" t="str">
        <f>IF([4]道具信息!W1245="","",[4]道具信息!W1245)</f>
        <v/>
      </c>
      <c r="X1245" s="19" t="str">
        <f>IF([4]道具信息!X1245="","",[4]道具信息!X1245)</f>
        <v/>
      </c>
      <c r="Y1245" s="19" t="str">
        <f>IF([4]道具信息!Y1245="","",[4]道具信息!Y1245)</f>
        <v/>
      </c>
      <c r="Z1245" s="19" t="str">
        <f>IF([4]道具信息!Z1245="","",[4]道具信息!Z1245)</f>
        <v/>
      </c>
    </row>
    <row r="1246" spans="1:26" x14ac:dyDescent="0.15">
      <c r="A1246" s="19" t="str">
        <f>IF([4]道具信息!A1246="","",[4]道具信息!A1246)</f>
        <v/>
      </c>
      <c r="B1246" s="19" t="str">
        <f>IF([4]道具信息!B1246="","",[4]道具信息!B1246)</f>
        <v/>
      </c>
      <c r="C1246" s="19" t="str">
        <f>IF([4]道具信息!C1246="","",[4]道具信息!C1246)</f>
        <v/>
      </c>
      <c r="D1246" s="19" t="str">
        <f>IF([4]道具信息!D1246="","",[4]道具信息!D1246)</f>
        <v/>
      </c>
      <c r="E1246" s="19" t="str">
        <f>IF([4]道具信息!E1246="","",[4]道具信息!E1246)</f>
        <v/>
      </c>
      <c r="F1246" s="19" t="str">
        <f>IF([4]道具信息!F1246="","",[4]道具信息!F1246)</f>
        <v/>
      </c>
      <c r="G1246" s="19" t="str">
        <f>IF([4]道具信息!G1246="","",[4]道具信息!G1246)</f>
        <v/>
      </c>
      <c r="H1246" s="19" t="str">
        <f>IF([4]道具信息!H1246="","",[4]道具信息!H1246)</f>
        <v/>
      </c>
      <c r="I1246" s="19" t="str">
        <f>IF([4]道具信息!I1246="","",[4]道具信息!I1246)</f>
        <v/>
      </c>
      <c r="J1246" s="19" t="str">
        <f>IF([4]道具信息!J1246="","",[4]道具信息!J1246)</f>
        <v/>
      </c>
      <c r="K1246" s="19" t="str">
        <f>IF([4]道具信息!K1246="","",[4]道具信息!K1246)</f>
        <v/>
      </c>
      <c r="L1246" s="19" t="str">
        <f>IF([4]道具信息!L1246="","",[4]道具信息!L1246)</f>
        <v/>
      </c>
      <c r="M1246" s="19" t="str">
        <f>IF([4]道具信息!M1246="","",[4]道具信息!M1246)</f>
        <v/>
      </c>
      <c r="N1246" s="19" t="str">
        <f>IF([4]道具信息!N1246="","",[4]道具信息!N1246)</f>
        <v/>
      </c>
      <c r="O1246" s="19" t="str">
        <f>IF([4]道具信息!O1246="","",[4]道具信息!O1246)</f>
        <v/>
      </c>
      <c r="P1246" s="19" t="str">
        <f>IF([4]道具信息!P1246="","",[4]道具信息!P1246)</f>
        <v/>
      </c>
      <c r="Q1246" s="19" t="str">
        <f>IF([4]道具信息!Q1246="","",[4]道具信息!Q1246)</f>
        <v/>
      </c>
      <c r="R1246" s="19" t="str">
        <f>IF([4]道具信息!R1246="","",[4]道具信息!R1246)</f>
        <v/>
      </c>
      <c r="S1246" s="19" t="str">
        <f>IF([4]道具信息!S1246="","",[4]道具信息!S1246)</f>
        <v/>
      </c>
      <c r="T1246" s="19" t="str">
        <f>IF([4]道具信息!T1246="","",[4]道具信息!T1246)</f>
        <v/>
      </c>
      <c r="U1246" s="19" t="str">
        <f>IF([4]道具信息!U1246="","",[4]道具信息!U1246)</f>
        <v/>
      </c>
      <c r="V1246" s="19" t="str">
        <f>IF([4]道具信息!V1246="","",[4]道具信息!V1246)</f>
        <v/>
      </c>
      <c r="W1246" s="19" t="str">
        <f>IF([4]道具信息!W1246="","",[4]道具信息!W1246)</f>
        <v/>
      </c>
      <c r="X1246" s="19" t="str">
        <f>IF([4]道具信息!X1246="","",[4]道具信息!X1246)</f>
        <v/>
      </c>
      <c r="Y1246" s="19" t="str">
        <f>IF([4]道具信息!Y1246="","",[4]道具信息!Y1246)</f>
        <v/>
      </c>
      <c r="Z1246" s="19" t="str">
        <f>IF([4]道具信息!Z1246="","",[4]道具信息!Z1246)</f>
        <v/>
      </c>
    </row>
    <row r="1247" spans="1:26" x14ac:dyDescent="0.15">
      <c r="A1247" s="19" t="str">
        <f>IF([4]道具信息!A1247="","",[4]道具信息!A1247)</f>
        <v/>
      </c>
      <c r="B1247" s="19" t="str">
        <f>IF([4]道具信息!B1247="","",[4]道具信息!B1247)</f>
        <v/>
      </c>
      <c r="C1247" s="19" t="str">
        <f>IF([4]道具信息!C1247="","",[4]道具信息!C1247)</f>
        <v/>
      </c>
      <c r="D1247" s="19" t="str">
        <f>IF([4]道具信息!D1247="","",[4]道具信息!D1247)</f>
        <v/>
      </c>
      <c r="E1247" s="19" t="str">
        <f>IF([4]道具信息!E1247="","",[4]道具信息!E1247)</f>
        <v/>
      </c>
      <c r="F1247" s="19" t="str">
        <f>IF([4]道具信息!F1247="","",[4]道具信息!F1247)</f>
        <v/>
      </c>
      <c r="G1247" s="19" t="str">
        <f>IF([4]道具信息!G1247="","",[4]道具信息!G1247)</f>
        <v/>
      </c>
      <c r="H1247" s="19" t="str">
        <f>IF([4]道具信息!H1247="","",[4]道具信息!H1247)</f>
        <v/>
      </c>
      <c r="I1247" s="19" t="str">
        <f>IF([4]道具信息!I1247="","",[4]道具信息!I1247)</f>
        <v/>
      </c>
      <c r="J1247" s="19" t="str">
        <f>IF([4]道具信息!J1247="","",[4]道具信息!J1247)</f>
        <v/>
      </c>
      <c r="K1247" s="19" t="str">
        <f>IF([4]道具信息!K1247="","",[4]道具信息!K1247)</f>
        <v/>
      </c>
      <c r="L1247" s="19" t="str">
        <f>IF([4]道具信息!L1247="","",[4]道具信息!L1247)</f>
        <v/>
      </c>
      <c r="M1247" s="19" t="str">
        <f>IF([4]道具信息!M1247="","",[4]道具信息!M1247)</f>
        <v/>
      </c>
      <c r="N1247" s="19" t="str">
        <f>IF([4]道具信息!N1247="","",[4]道具信息!N1247)</f>
        <v/>
      </c>
      <c r="O1247" s="19" t="str">
        <f>IF([4]道具信息!O1247="","",[4]道具信息!O1247)</f>
        <v/>
      </c>
      <c r="P1247" s="19" t="str">
        <f>IF([4]道具信息!P1247="","",[4]道具信息!P1247)</f>
        <v/>
      </c>
      <c r="Q1247" s="19" t="str">
        <f>IF([4]道具信息!Q1247="","",[4]道具信息!Q1247)</f>
        <v/>
      </c>
      <c r="R1247" s="19" t="str">
        <f>IF([4]道具信息!R1247="","",[4]道具信息!R1247)</f>
        <v/>
      </c>
      <c r="S1247" s="19" t="str">
        <f>IF([4]道具信息!S1247="","",[4]道具信息!S1247)</f>
        <v/>
      </c>
      <c r="T1247" s="19" t="str">
        <f>IF([4]道具信息!T1247="","",[4]道具信息!T1247)</f>
        <v/>
      </c>
      <c r="U1247" s="19" t="str">
        <f>IF([4]道具信息!U1247="","",[4]道具信息!U1247)</f>
        <v/>
      </c>
      <c r="V1247" s="19" t="str">
        <f>IF([4]道具信息!V1247="","",[4]道具信息!V1247)</f>
        <v/>
      </c>
      <c r="W1247" s="19" t="str">
        <f>IF([4]道具信息!W1247="","",[4]道具信息!W1247)</f>
        <v/>
      </c>
      <c r="X1247" s="19" t="str">
        <f>IF([4]道具信息!X1247="","",[4]道具信息!X1247)</f>
        <v/>
      </c>
      <c r="Y1247" s="19" t="str">
        <f>IF([4]道具信息!Y1247="","",[4]道具信息!Y1247)</f>
        <v/>
      </c>
      <c r="Z1247" s="19" t="str">
        <f>IF([4]道具信息!Z1247="","",[4]道具信息!Z1247)</f>
        <v/>
      </c>
    </row>
    <row r="1248" spans="1:26" x14ac:dyDescent="0.15">
      <c r="A1248" s="19" t="str">
        <f>IF([4]道具信息!A1248="","",[4]道具信息!A1248)</f>
        <v/>
      </c>
      <c r="B1248" s="19" t="str">
        <f>IF([4]道具信息!B1248="","",[4]道具信息!B1248)</f>
        <v/>
      </c>
      <c r="C1248" s="19" t="str">
        <f>IF([4]道具信息!C1248="","",[4]道具信息!C1248)</f>
        <v/>
      </c>
      <c r="D1248" s="19" t="str">
        <f>IF([4]道具信息!D1248="","",[4]道具信息!D1248)</f>
        <v/>
      </c>
      <c r="E1248" s="19" t="str">
        <f>IF([4]道具信息!E1248="","",[4]道具信息!E1248)</f>
        <v/>
      </c>
      <c r="F1248" s="19" t="str">
        <f>IF([4]道具信息!F1248="","",[4]道具信息!F1248)</f>
        <v/>
      </c>
      <c r="G1248" s="19" t="str">
        <f>IF([4]道具信息!G1248="","",[4]道具信息!G1248)</f>
        <v/>
      </c>
      <c r="H1248" s="19" t="str">
        <f>IF([4]道具信息!H1248="","",[4]道具信息!H1248)</f>
        <v/>
      </c>
      <c r="I1248" s="19" t="str">
        <f>IF([4]道具信息!I1248="","",[4]道具信息!I1248)</f>
        <v/>
      </c>
      <c r="J1248" s="19" t="str">
        <f>IF([4]道具信息!J1248="","",[4]道具信息!J1248)</f>
        <v/>
      </c>
      <c r="K1248" s="19" t="str">
        <f>IF([4]道具信息!K1248="","",[4]道具信息!K1248)</f>
        <v/>
      </c>
      <c r="L1248" s="19" t="str">
        <f>IF([4]道具信息!L1248="","",[4]道具信息!L1248)</f>
        <v/>
      </c>
      <c r="M1248" s="19" t="str">
        <f>IF([4]道具信息!M1248="","",[4]道具信息!M1248)</f>
        <v/>
      </c>
      <c r="N1248" s="19" t="str">
        <f>IF([4]道具信息!N1248="","",[4]道具信息!N1248)</f>
        <v/>
      </c>
      <c r="O1248" s="19" t="str">
        <f>IF([4]道具信息!O1248="","",[4]道具信息!O1248)</f>
        <v/>
      </c>
      <c r="P1248" s="19" t="str">
        <f>IF([4]道具信息!P1248="","",[4]道具信息!P1248)</f>
        <v/>
      </c>
      <c r="Q1248" s="19" t="str">
        <f>IF([4]道具信息!Q1248="","",[4]道具信息!Q1248)</f>
        <v/>
      </c>
      <c r="R1248" s="19" t="str">
        <f>IF([4]道具信息!R1248="","",[4]道具信息!R1248)</f>
        <v/>
      </c>
      <c r="S1248" s="19" t="str">
        <f>IF([4]道具信息!S1248="","",[4]道具信息!S1248)</f>
        <v/>
      </c>
      <c r="T1248" s="19" t="str">
        <f>IF([4]道具信息!T1248="","",[4]道具信息!T1248)</f>
        <v/>
      </c>
      <c r="U1248" s="19" t="str">
        <f>IF([4]道具信息!U1248="","",[4]道具信息!U1248)</f>
        <v/>
      </c>
      <c r="V1248" s="19" t="str">
        <f>IF([4]道具信息!V1248="","",[4]道具信息!V1248)</f>
        <v/>
      </c>
      <c r="W1248" s="19" t="str">
        <f>IF([4]道具信息!W1248="","",[4]道具信息!W1248)</f>
        <v/>
      </c>
      <c r="X1248" s="19" t="str">
        <f>IF([4]道具信息!X1248="","",[4]道具信息!X1248)</f>
        <v/>
      </c>
      <c r="Y1248" s="19" t="str">
        <f>IF([4]道具信息!Y1248="","",[4]道具信息!Y1248)</f>
        <v/>
      </c>
      <c r="Z1248" s="19" t="str">
        <f>IF([4]道具信息!Z1248="","",[4]道具信息!Z1248)</f>
        <v/>
      </c>
    </row>
    <row r="1249" spans="1:26" x14ac:dyDescent="0.15">
      <c r="A1249" s="19" t="str">
        <f>IF([4]道具信息!A1249="","",[4]道具信息!A1249)</f>
        <v/>
      </c>
      <c r="B1249" s="19" t="str">
        <f>IF([4]道具信息!B1249="","",[4]道具信息!B1249)</f>
        <v/>
      </c>
      <c r="C1249" s="19" t="str">
        <f>IF([4]道具信息!C1249="","",[4]道具信息!C1249)</f>
        <v/>
      </c>
      <c r="D1249" s="19" t="str">
        <f>IF([4]道具信息!D1249="","",[4]道具信息!D1249)</f>
        <v/>
      </c>
      <c r="E1249" s="19" t="str">
        <f>IF([4]道具信息!E1249="","",[4]道具信息!E1249)</f>
        <v/>
      </c>
      <c r="F1249" s="19" t="str">
        <f>IF([4]道具信息!F1249="","",[4]道具信息!F1249)</f>
        <v/>
      </c>
      <c r="G1249" s="19" t="str">
        <f>IF([4]道具信息!G1249="","",[4]道具信息!G1249)</f>
        <v/>
      </c>
      <c r="H1249" s="19" t="str">
        <f>IF([4]道具信息!H1249="","",[4]道具信息!H1249)</f>
        <v/>
      </c>
      <c r="I1249" s="19" t="str">
        <f>IF([4]道具信息!I1249="","",[4]道具信息!I1249)</f>
        <v/>
      </c>
      <c r="J1249" s="19" t="str">
        <f>IF([4]道具信息!J1249="","",[4]道具信息!J1249)</f>
        <v/>
      </c>
      <c r="K1249" s="19" t="str">
        <f>IF([4]道具信息!K1249="","",[4]道具信息!K1249)</f>
        <v/>
      </c>
      <c r="L1249" s="19" t="str">
        <f>IF([4]道具信息!L1249="","",[4]道具信息!L1249)</f>
        <v/>
      </c>
      <c r="M1249" s="19" t="str">
        <f>IF([4]道具信息!M1249="","",[4]道具信息!M1249)</f>
        <v/>
      </c>
      <c r="N1249" s="19" t="str">
        <f>IF([4]道具信息!N1249="","",[4]道具信息!N1249)</f>
        <v/>
      </c>
      <c r="O1249" s="19" t="str">
        <f>IF([4]道具信息!O1249="","",[4]道具信息!O1249)</f>
        <v/>
      </c>
      <c r="P1249" s="19" t="str">
        <f>IF([4]道具信息!P1249="","",[4]道具信息!P1249)</f>
        <v/>
      </c>
      <c r="Q1249" s="19" t="str">
        <f>IF([4]道具信息!Q1249="","",[4]道具信息!Q1249)</f>
        <v/>
      </c>
      <c r="R1249" s="19" t="str">
        <f>IF([4]道具信息!R1249="","",[4]道具信息!R1249)</f>
        <v/>
      </c>
      <c r="S1249" s="19" t="str">
        <f>IF([4]道具信息!S1249="","",[4]道具信息!S1249)</f>
        <v/>
      </c>
      <c r="T1249" s="19" t="str">
        <f>IF([4]道具信息!T1249="","",[4]道具信息!T1249)</f>
        <v/>
      </c>
      <c r="U1249" s="19" t="str">
        <f>IF([4]道具信息!U1249="","",[4]道具信息!U1249)</f>
        <v/>
      </c>
      <c r="V1249" s="19" t="str">
        <f>IF([4]道具信息!V1249="","",[4]道具信息!V1249)</f>
        <v/>
      </c>
      <c r="W1249" s="19" t="str">
        <f>IF([4]道具信息!W1249="","",[4]道具信息!W1249)</f>
        <v/>
      </c>
      <c r="X1249" s="19" t="str">
        <f>IF([4]道具信息!X1249="","",[4]道具信息!X1249)</f>
        <v/>
      </c>
      <c r="Y1249" s="19" t="str">
        <f>IF([4]道具信息!Y1249="","",[4]道具信息!Y1249)</f>
        <v/>
      </c>
      <c r="Z1249" s="19" t="str">
        <f>IF([4]道具信息!Z1249="","",[4]道具信息!Z1249)</f>
        <v/>
      </c>
    </row>
    <row r="1250" spans="1:26" x14ac:dyDescent="0.15">
      <c r="A1250" s="19" t="str">
        <f>IF([4]道具信息!A1250="","",[4]道具信息!A1250)</f>
        <v/>
      </c>
      <c r="B1250" s="19" t="str">
        <f>IF([4]道具信息!B1250="","",[4]道具信息!B1250)</f>
        <v/>
      </c>
      <c r="C1250" s="19" t="str">
        <f>IF([4]道具信息!C1250="","",[4]道具信息!C1250)</f>
        <v/>
      </c>
      <c r="D1250" s="19" t="str">
        <f>IF([4]道具信息!D1250="","",[4]道具信息!D1250)</f>
        <v/>
      </c>
      <c r="E1250" s="19" t="str">
        <f>IF([4]道具信息!E1250="","",[4]道具信息!E1250)</f>
        <v/>
      </c>
      <c r="F1250" s="19" t="str">
        <f>IF([4]道具信息!F1250="","",[4]道具信息!F1250)</f>
        <v/>
      </c>
      <c r="G1250" s="19" t="str">
        <f>IF([4]道具信息!G1250="","",[4]道具信息!G1250)</f>
        <v/>
      </c>
      <c r="H1250" s="19" t="str">
        <f>IF([4]道具信息!H1250="","",[4]道具信息!H1250)</f>
        <v/>
      </c>
      <c r="I1250" s="19" t="str">
        <f>IF([4]道具信息!I1250="","",[4]道具信息!I1250)</f>
        <v/>
      </c>
      <c r="J1250" s="19" t="str">
        <f>IF([4]道具信息!J1250="","",[4]道具信息!J1250)</f>
        <v/>
      </c>
      <c r="K1250" s="19" t="str">
        <f>IF([4]道具信息!K1250="","",[4]道具信息!K1250)</f>
        <v/>
      </c>
      <c r="L1250" s="19" t="str">
        <f>IF([4]道具信息!L1250="","",[4]道具信息!L1250)</f>
        <v/>
      </c>
      <c r="M1250" s="19" t="str">
        <f>IF([4]道具信息!M1250="","",[4]道具信息!M1250)</f>
        <v/>
      </c>
      <c r="N1250" s="19" t="str">
        <f>IF([4]道具信息!N1250="","",[4]道具信息!N1250)</f>
        <v/>
      </c>
      <c r="O1250" s="19" t="str">
        <f>IF([4]道具信息!O1250="","",[4]道具信息!O1250)</f>
        <v/>
      </c>
      <c r="P1250" s="19" t="str">
        <f>IF([4]道具信息!P1250="","",[4]道具信息!P1250)</f>
        <v/>
      </c>
      <c r="Q1250" s="19" t="str">
        <f>IF([4]道具信息!Q1250="","",[4]道具信息!Q1250)</f>
        <v/>
      </c>
      <c r="R1250" s="19" t="str">
        <f>IF([4]道具信息!R1250="","",[4]道具信息!R1250)</f>
        <v/>
      </c>
      <c r="S1250" s="19" t="str">
        <f>IF([4]道具信息!S1250="","",[4]道具信息!S1250)</f>
        <v/>
      </c>
      <c r="T1250" s="19" t="str">
        <f>IF([4]道具信息!T1250="","",[4]道具信息!T1250)</f>
        <v/>
      </c>
      <c r="U1250" s="19" t="str">
        <f>IF([4]道具信息!U1250="","",[4]道具信息!U1250)</f>
        <v/>
      </c>
      <c r="V1250" s="19" t="str">
        <f>IF([4]道具信息!V1250="","",[4]道具信息!V1250)</f>
        <v/>
      </c>
      <c r="W1250" s="19" t="str">
        <f>IF([4]道具信息!W1250="","",[4]道具信息!W1250)</f>
        <v/>
      </c>
      <c r="X1250" s="19" t="str">
        <f>IF([4]道具信息!X1250="","",[4]道具信息!X1250)</f>
        <v/>
      </c>
      <c r="Y1250" s="19" t="str">
        <f>IF([4]道具信息!Y1250="","",[4]道具信息!Y1250)</f>
        <v/>
      </c>
      <c r="Z1250" s="19" t="str">
        <f>IF([4]道具信息!Z1250="","",[4]道具信息!Z1250)</f>
        <v/>
      </c>
    </row>
    <row r="1251" spans="1:26" x14ac:dyDescent="0.15">
      <c r="A1251" s="19" t="str">
        <f>IF([4]道具信息!A1251="","",[4]道具信息!A1251)</f>
        <v/>
      </c>
      <c r="B1251" s="19" t="str">
        <f>IF([4]道具信息!B1251="","",[4]道具信息!B1251)</f>
        <v/>
      </c>
      <c r="C1251" s="19" t="str">
        <f>IF([4]道具信息!C1251="","",[4]道具信息!C1251)</f>
        <v/>
      </c>
      <c r="D1251" s="19" t="str">
        <f>IF([4]道具信息!D1251="","",[4]道具信息!D1251)</f>
        <v/>
      </c>
      <c r="E1251" s="19" t="str">
        <f>IF([4]道具信息!E1251="","",[4]道具信息!E1251)</f>
        <v/>
      </c>
      <c r="F1251" s="19" t="str">
        <f>IF([4]道具信息!F1251="","",[4]道具信息!F1251)</f>
        <v/>
      </c>
      <c r="G1251" s="19" t="str">
        <f>IF([4]道具信息!G1251="","",[4]道具信息!G1251)</f>
        <v/>
      </c>
      <c r="H1251" s="19" t="str">
        <f>IF([4]道具信息!H1251="","",[4]道具信息!H1251)</f>
        <v/>
      </c>
      <c r="I1251" s="19" t="str">
        <f>IF([4]道具信息!I1251="","",[4]道具信息!I1251)</f>
        <v/>
      </c>
      <c r="J1251" s="19" t="str">
        <f>IF([4]道具信息!J1251="","",[4]道具信息!J1251)</f>
        <v/>
      </c>
      <c r="K1251" s="19" t="str">
        <f>IF([4]道具信息!K1251="","",[4]道具信息!K1251)</f>
        <v/>
      </c>
      <c r="L1251" s="19" t="str">
        <f>IF([4]道具信息!L1251="","",[4]道具信息!L1251)</f>
        <v/>
      </c>
      <c r="M1251" s="19" t="str">
        <f>IF([4]道具信息!M1251="","",[4]道具信息!M1251)</f>
        <v/>
      </c>
      <c r="N1251" s="19" t="str">
        <f>IF([4]道具信息!N1251="","",[4]道具信息!N1251)</f>
        <v/>
      </c>
      <c r="O1251" s="19" t="str">
        <f>IF([4]道具信息!O1251="","",[4]道具信息!O1251)</f>
        <v/>
      </c>
      <c r="P1251" s="19" t="str">
        <f>IF([4]道具信息!P1251="","",[4]道具信息!P1251)</f>
        <v/>
      </c>
      <c r="Q1251" s="19" t="str">
        <f>IF([4]道具信息!Q1251="","",[4]道具信息!Q1251)</f>
        <v/>
      </c>
      <c r="R1251" s="19" t="str">
        <f>IF([4]道具信息!R1251="","",[4]道具信息!R1251)</f>
        <v/>
      </c>
      <c r="S1251" s="19" t="str">
        <f>IF([4]道具信息!S1251="","",[4]道具信息!S1251)</f>
        <v/>
      </c>
      <c r="T1251" s="19" t="str">
        <f>IF([4]道具信息!T1251="","",[4]道具信息!T1251)</f>
        <v/>
      </c>
      <c r="U1251" s="19" t="str">
        <f>IF([4]道具信息!U1251="","",[4]道具信息!U1251)</f>
        <v/>
      </c>
      <c r="V1251" s="19" t="str">
        <f>IF([4]道具信息!V1251="","",[4]道具信息!V1251)</f>
        <v/>
      </c>
      <c r="W1251" s="19" t="str">
        <f>IF([4]道具信息!W1251="","",[4]道具信息!W1251)</f>
        <v/>
      </c>
      <c r="X1251" s="19" t="str">
        <f>IF([4]道具信息!X1251="","",[4]道具信息!X1251)</f>
        <v/>
      </c>
      <c r="Y1251" s="19" t="str">
        <f>IF([4]道具信息!Y1251="","",[4]道具信息!Y1251)</f>
        <v/>
      </c>
      <c r="Z1251" s="19" t="str">
        <f>IF([4]道具信息!Z1251="","",[4]道具信息!Z1251)</f>
        <v/>
      </c>
    </row>
    <row r="1252" spans="1:26" x14ac:dyDescent="0.15">
      <c r="A1252" s="19" t="str">
        <f>IF([4]道具信息!A1252="","",[4]道具信息!A1252)</f>
        <v/>
      </c>
      <c r="B1252" s="19" t="str">
        <f>IF([4]道具信息!B1252="","",[4]道具信息!B1252)</f>
        <v/>
      </c>
      <c r="C1252" s="19" t="str">
        <f>IF([4]道具信息!C1252="","",[4]道具信息!C1252)</f>
        <v/>
      </c>
      <c r="D1252" s="19" t="str">
        <f>IF([4]道具信息!D1252="","",[4]道具信息!D1252)</f>
        <v/>
      </c>
      <c r="E1252" s="19" t="str">
        <f>IF([4]道具信息!E1252="","",[4]道具信息!E1252)</f>
        <v/>
      </c>
      <c r="F1252" s="19" t="str">
        <f>IF([4]道具信息!F1252="","",[4]道具信息!F1252)</f>
        <v/>
      </c>
      <c r="G1252" s="19" t="str">
        <f>IF([4]道具信息!G1252="","",[4]道具信息!G1252)</f>
        <v/>
      </c>
      <c r="H1252" s="19" t="str">
        <f>IF([4]道具信息!H1252="","",[4]道具信息!H1252)</f>
        <v/>
      </c>
      <c r="I1252" s="19" t="str">
        <f>IF([4]道具信息!I1252="","",[4]道具信息!I1252)</f>
        <v/>
      </c>
      <c r="J1252" s="19" t="str">
        <f>IF([4]道具信息!J1252="","",[4]道具信息!J1252)</f>
        <v/>
      </c>
      <c r="K1252" s="19" t="str">
        <f>IF([4]道具信息!K1252="","",[4]道具信息!K1252)</f>
        <v/>
      </c>
      <c r="L1252" s="19" t="str">
        <f>IF([4]道具信息!L1252="","",[4]道具信息!L1252)</f>
        <v/>
      </c>
      <c r="M1252" s="19" t="str">
        <f>IF([4]道具信息!M1252="","",[4]道具信息!M1252)</f>
        <v/>
      </c>
      <c r="N1252" s="19" t="str">
        <f>IF([4]道具信息!N1252="","",[4]道具信息!N1252)</f>
        <v/>
      </c>
      <c r="O1252" s="19" t="str">
        <f>IF([4]道具信息!O1252="","",[4]道具信息!O1252)</f>
        <v/>
      </c>
      <c r="P1252" s="19" t="str">
        <f>IF([4]道具信息!P1252="","",[4]道具信息!P1252)</f>
        <v/>
      </c>
      <c r="Q1252" s="19" t="str">
        <f>IF([4]道具信息!Q1252="","",[4]道具信息!Q1252)</f>
        <v/>
      </c>
      <c r="R1252" s="19" t="str">
        <f>IF([4]道具信息!R1252="","",[4]道具信息!R1252)</f>
        <v/>
      </c>
      <c r="S1252" s="19" t="str">
        <f>IF([4]道具信息!S1252="","",[4]道具信息!S1252)</f>
        <v/>
      </c>
      <c r="T1252" s="19" t="str">
        <f>IF([4]道具信息!T1252="","",[4]道具信息!T1252)</f>
        <v/>
      </c>
      <c r="U1252" s="19" t="str">
        <f>IF([4]道具信息!U1252="","",[4]道具信息!U1252)</f>
        <v/>
      </c>
      <c r="V1252" s="19" t="str">
        <f>IF([4]道具信息!V1252="","",[4]道具信息!V1252)</f>
        <v/>
      </c>
      <c r="W1252" s="19" t="str">
        <f>IF([4]道具信息!W1252="","",[4]道具信息!W1252)</f>
        <v/>
      </c>
      <c r="X1252" s="19" t="str">
        <f>IF([4]道具信息!X1252="","",[4]道具信息!X1252)</f>
        <v/>
      </c>
      <c r="Y1252" s="19" t="str">
        <f>IF([4]道具信息!Y1252="","",[4]道具信息!Y1252)</f>
        <v/>
      </c>
      <c r="Z1252" s="19" t="str">
        <f>IF([4]道具信息!Z1252="","",[4]道具信息!Z1252)</f>
        <v/>
      </c>
    </row>
    <row r="1253" spans="1:26" x14ac:dyDescent="0.15">
      <c r="A1253" s="19" t="str">
        <f>IF([4]道具信息!A1253="","",[4]道具信息!A1253)</f>
        <v/>
      </c>
      <c r="B1253" s="19" t="str">
        <f>IF([4]道具信息!B1253="","",[4]道具信息!B1253)</f>
        <v/>
      </c>
      <c r="C1253" s="19" t="str">
        <f>IF([4]道具信息!C1253="","",[4]道具信息!C1253)</f>
        <v/>
      </c>
      <c r="D1253" s="19" t="str">
        <f>IF([4]道具信息!D1253="","",[4]道具信息!D1253)</f>
        <v/>
      </c>
      <c r="E1253" s="19" t="str">
        <f>IF([4]道具信息!E1253="","",[4]道具信息!E1253)</f>
        <v/>
      </c>
      <c r="F1253" s="19" t="str">
        <f>IF([4]道具信息!F1253="","",[4]道具信息!F1253)</f>
        <v/>
      </c>
      <c r="G1253" s="19" t="str">
        <f>IF([4]道具信息!G1253="","",[4]道具信息!G1253)</f>
        <v/>
      </c>
      <c r="H1253" s="19" t="str">
        <f>IF([4]道具信息!H1253="","",[4]道具信息!H1253)</f>
        <v/>
      </c>
      <c r="I1253" s="19" t="str">
        <f>IF([4]道具信息!I1253="","",[4]道具信息!I1253)</f>
        <v/>
      </c>
      <c r="J1253" s="19" t="str">
        <f>IF([4]道具信息!J1253="","",[4]道具信息!J1253)</f>
        <v/>
      </c>
      <c r="K1253" s="19" t="str">
        <f>IF([4]道具信息!K1253="","",[4]道具信息!K1253)</f>
        <v/>
      </c>
      <c r="L1253" s="19" t="str">
        <f>IF([4]道具信息!L1253="","",[4]道具信息!L1253)</f>
        <v/>
      </c>
      <c r="M1253" s="19" t="str">
        <f>IF([4]道具信息!M1253="","",[4]道具信息!M1253)</f>
        <v/>
      </c>
      <c r="N1253" s="19" t="str">
        <f>IF([4]道具信息!N1253="","",[4]道具信息!N1253)</f>
        <v/>
      </c>
      <c r="O1253" s="19" t="str">
        <f>IF([4]道具信息!O1253="","",[4]道具信息!O1253)</f>
        <v/>
      </c>
      <c r="P1253" s="19" t="str">
        <f>IF([4]道具信息!P1253="","",[4]道具信息!P1253)</f>
        <v/>
      </c>
      <c r="Q1253" s="19" t="str">
        <f>IF([4]道具信息!Q1253="","",[4]道具信息!Q1253)</f>
        <v/>
      </c>
      <c r="R1253" s="19" t="str">
        <f>IF([4]道具信息!R1253="","",[4]道具信息!R1253)</f>
        <v/>
      </c>
      <c r="S1253" s="19" t="str">
        <f>IF([4]道具信息!S1253="","",[4]道具信息!S1253)</f>
        <v/>
      </c>
      <c r="T1253" s="19" t="str">
        <f>IF([4]道具信息!T1253="","",[4]道具信息!T1253)</f>
        <v/>
      </c>
      <c r="U1253" s="19" t="str">
        <f>IF([4]道具信息!U1253="","",[4]道具信息!U1253)</f>
        <v/>
      </c>
      <c r="V1253" s="19" t="str">
        <f>IF([4]道具信息!V1253="","",[4]道具信息!V1253)</f>
        <v/>
      </c>
      <c r="W1253" s="19" t="str">
        <f>IF([4]道具信息!W1253="","",[4]道具信息!W1253)</f>
        <v/>
      </c>
      <c r="X1253" s="19" t="str">
        <f>IF([4]道具信息!X1253="","",[4]道具信息!X1253)</f>
        <v/>
      </c>
      <c r="Y1253" s="19" t="str">
        <f>IF([4]道具信息!Y1253="","",[4]道具信息!Y1253)</f>
        <v/>
      </c>
      <c r="Z1253" s="19" t="str">
        <f>IF([4]道具信息!Z1253="","",[4]道具信息!Z1253)</f>
        <v/>
      </c>
    </row>
    <row r="1254" spans="1:26" x14ac:dyDescent="0.15">
      <c r="A1254" s="19" t="str">
        <f>IF([4]道具信息!A1254="","",[4]道具信息!A1254)</f>
        <v/>
      </c>
      <c r="B1254" s="19" t="str">
        <f>IF([4]道具信息!B1254="","",[4]道具信息!B1254)</f>
        <v/>
      </c>
      <c r="C1254" s="19" t="str">
        <f>IF([4]道具信息!C1254="","",[4]道具信息!C1254)</f>
        <v/>
      </c>
      <c r="D1254" s="19" t="str">
        <f>IF([4]道具信息!D1254="","",[4]道具信息!D1254)</f>
        <v/>
      </c>
      <c r="E1254" s="19" t="str">
        <f>IF([4]道具信息!E1254="","",[4]道具信息!E1254)</f>
        <v/>
      </c>
      <c r="F1254" s="19" t="str">
        <f>IF([4]道具信息!F1254="","",[4]道具信息!F1254)</f>
        <v/>
      </c>
      <c r="G1254" s="19" t="str">
        <f>IF([4]道具信息!G1254="","",[4]道具信息!G1254)</f>
        <v/>
      </c>
      <c r="H1254" s="19" t="str">
        <f>IF([4]道具信息!H1254="","",[4]道具信息!H1254)</f>
        <v/>
      </c>
      <c r="I1254" s="19" t="str">
        <f>IF([4]道具信息!I1254="","",[4]道具信息!I1254)</f>
        <v/>
      </c>
      <c r="J1254" s="19" t="str">
        <f>IF([4]道具信息!J1254="","",[4]道具信息!J1254)</f>
        <v/>
      </c>
      <c r="K1254" s="19" t="str">
        <f>IF([4]道具信息!K1254="","",[4]道具信息!K1254)</f>
        <v/>
      </c>
      <c r="L1254" s="19" t="str">
        <f>IF([4]道具信息!L1254="","",[4]道具信息!L1254)</f>
        <v/>
      </c>
      <c r="M1254" s="19" t="str">
        <f>IF([4]道具信息!M1254="","",[4]道具信息!M1254)</f>
        <v/>
      </c>
      <c r="N1254" s="19" t="str">
        <f>IF([4]道具信息!N1254="","",[4]道具信息!N1254)</f>
        <v/>
      </c>
      <c r="O1254" s="19" t="str">
        <f>IF([4]道具信息!O1254="","",[4]道具信息!O1254)</f>
        <v/>
      </c>
      <c r="P1254" s="19" t="str">
        <f>IF([4]道具信息!P1254="","",[4]道具信息!P1254)</f>
        <v/>
      </c>
      <c r="Q1254" s="19" t="str">
        <f>IF([4]道具信息!Q1254="","",[4]道具信息!Q1254)</f>
        <v/>
      </c>
      <c r="R1254" s="19" t="str">
        <f>IF([4]道具信息!R1254="","",[4]道具信息!R1254)</f>
        <v/>
      </c>
      <c r="S1254" s="19" t="str">
        <f>IF([4]道具信息!S1254="","",[4]道具信息!S1254)</f>
        <v/>
      </c>
      <c r="T1254" s="19" t="str">
        <f>IF([4]道具信息!T1254="","",[4]道具信息!T1254)</f>
        <v/>
      </c>
      <c r="U1254" s="19" t="str">
        <f>IF([4]道具信息!U1254="","",[4]道具信息!U1254)</f>
        <v/>
      </c>
      <c r="V1254" s="19" t="str">
        <f>IF([4]道具信息!V1254="","",[4]道具信息!V1254)</f>
        <v/>
      </c>
      <c r="W1254" s="19" t="str">
        <f>IF([4]道具信息!W1254="","",[4]道具信息!W1254)</f>
        <v/>
      </c>
      <c r="X1254" s="19" t="str">
        <f>IF([4]道具信息!X1254="","",[4]道具信息!X1254)</f>
        <v/>
      </c>
      <c r="Y1254" s="19" t="str">
        <f>IF([4]道具信息!Y1254="","",[4]道具信息!Y1254)</f>
        <v/>
      </c>
      <c r="Z1254" s="19" t="str">
        <f>IF([4]道具信息!Z1254="","",[4]道具信息!Z1254)</f>
        <v/>
      </c>
    </row>
    <row r="1255" spans="1:26" x14ac:dyDescent="0.15">
      <c r="A1255" s="19" t="str">
        <f>IF([4]道具信息!A1255="","",[4]道具信息!A1255)</f>
        <v/>
      </c>
      <c r="B1255" s="19" t="str">
        <f>IF([4]道具信息!B1255="","",[4]道具信息!B1255)</f>
        <v/>
      </c>
      <c r="C1255" s="19" t="str">
        <f>IF([4]道具信息!C1255="","",[4]道具信息!C1255)</f>
        <v/>
      </c>
      <c r="D1255" s="19" t="str">
        <f>IF([4]道具信息!D1255="","",[4]道具信息!D1255)</f>
        <v/>
      </c>
      <c r="E1255" s="19" t="str">
        <f>IF([4]道具信息!E1255="","",[4]道具信息!E1255)</f>
        <v/>
      </c>
      <c r="F1255" s="19" t="str">
        <f>IF([4]道具信息!F1255="","",[4]道具信息!F1255)</f>
        <v/>
      </c>
      <c r="G1255" s="19" t="str">
        <f>IF([4]道具信息!G1255="","",[4]道具信息!G1255)</f>
        <v/>
      </c>
      <c r="H1255" s="19" t="str">
        <f>IF([4]道具信息!H1255="","",[4]道具信息!H1255)</f>
        <v/>
      </c>
      <c r="I1255" s="19" t="str">
        <f>IF([4]道具信息!I1255="","",[4]道具信息!I1255)</f>
        <v/>
      </c>
      <c r="J1255" s="19" t="str">
        <f>IF([4]道具信息!J1255="","",[4]道具信息!J1255)</f>
        <v/>
      </c>
      <c r="K1255" s="19" t="str">
        <f>IF([4]道具信息!K1255="","",[4]道具信息!K1255)</f>
        <v/>
      </c>
      <c r="L1255" s="19" t="str">
        <f>IF([4]道具信息!L1255="","",[4]道具信息!L1255)</f>
        <v/>
      </c>
      <c r="M1255" s="19" t="str">
        <f>IF([4]道具信息!M1255="","",[4]道具信息!M1255)</f>
        <v/>
      </c>
      <c r="N1255" s="19" t="str">
        <f>IF([4]道具信息!N1255="","",[4]道具信息!N1255)</f>
        <v/>
      </c>
      <c r="O1255" s="19" t="str">
        <f>IF([4]道具信息!O1255="","",[4]道具信息!O1255)</f>
        <v/>
      </c>
      <c r="P1255" s="19" t="str">
        <f>IF([4]道具信息!P1255="","",[4]道具信息!P1255)</f>
        <v/>
      </c>
      <c r="Q1255" s="19" t="str">
        <f>IF([4]道具信息!Q1255="","",[4]道具信息!Q1255)</f>
        <v/>
      </c>
      <c r="R1255" s="19" t="str">
        <f>IF([4]道具信息!R1255="","",[4]道具信息!R1255)</f>
        <v/>
      </c>
      <c r="S1255" s="19" t="str">
        <f>IF([4]道具信息!S1255="","",[4]道具信息!S1255)</f>
        <v/>
      </c>
      <c r="T1255" s="19" t="str">
        <f>IF([4]道具信息!T1255="","",[4]道具信息!T1255)</f>
        <v/>
      </c>
      <c r="U1255" s="19" t="str">
        <f>IF([4]道具信息!U1255="","",[4]道具信息!U1255)</f>
        <v/>
      </c>
      <c r="V1255" s="19" t="str">
        <f>IF([4]道具信息!V1255="","",[4]道具信息!V1255)</f>
        <v/>
      </c>
      <c r="W1255" s="19" t="str">
        <f>IF([4]道具信息!W1255="","",[4]道具信息!W1255)</f>
        <v/>
      </c>
      <c r="X1255" s="19" t="str">
        <f>IF([4]道具信息!X1255="","",[4]道具信息!X1255)</f>
        <v/>
      </c>
      <c r="Y1255" s="19" t="str">
        <f>IF([4]道具信息!Y1255="","",[4]道具信息!Y1255)</f>
        <v/>
      </c>
      <c r="Z1255" s="19" t="str">
        <f>IF([4]道具信息!Z1255="","",[4]道具信息!Z1255)</f>
        <v/>
      </c>
    </row>
    <row r="1256" spans="1:26" x14ac:dyDescent="0.15">
      <c r="A1256" s="19" t="str">
        <f>IF([4]道具信息!A1256="","",[4]道具信息!A1256)</f>
        <v/>
      </c>
      <c r="B1256" s="19" t="str">
        <f>IF([4]道具信息!B1256="","",[4]道具信息!B1256)</f>
        <v/>
      </c>
      <c r="C1256" s="19" t="str">
        <f>IF([4]道具信息!C1256="","",[4]道具信息!C1256)</f>
        <v/>
      </c>
      <c r="D1256" s="19" t="str">
        <f>IF([4]道具信息!D1256="","",[4]道具信息!D1256)</f>
        <v/>
      </c>
      <c r="E1256" s="19" t="str">
        <f>IF([4]道具信息!E1256="","",[4]道具信息!E1256)</f>
        <v/>
      </c>
      <c r="F1256" s="19" t="str">
        <f>IF([4]道具信息!F1256="","",[4]道具信息!F1256)</f>
        <v/>
      </c>
      <c r="G1256" s="19" t="str">
        <f>IF([4]道具信息!G1256="","",[4]道具信息!G1256)</f>
        <v/>
      </c>
      <c r="H1256" s="19" t="str">
        <f>IF([4]道具信息!H1256="","",[4]道具信息!H1256)</f>
        <v/>
      </c>
      <c r="I1256" s="19" t="str">
        <f>IF([4]道具信息!I1256="","",[4]道具信息!I1256)</f>
        <v/>
      </c>
      <c r="J1256" s="19" t="str">
        <f>IF([4]道具信息!J1256="","",[4]道具信息!J1256)</f>
        <v/>
      </c>
      <c r="K1256" s="19" t="str">
        <f>IF([4]道具信息!K1256="","",[4]道具信息!K1256)</f>
        <v/>
      </c>
      <c r="L1256" s="19" t="str">
        <f>IF([4]道具信息!L1256="","",[4]道具信息!L1256)</f>
        <v/>
      </c>
      <c r="M1256" s="19" t="str">
        <f>IF([4]道具信息!M1256="","",[4]道具信息!M1256)</f>
        <v/>
      </c>
      <c r="N1256" s="19" t="str">
        <f>IF([4]道具信息!N1256="","",[4]道具信息!N1256)</f>
        <v/>
      </c>
      <c r="O1256" s="19" t="str">
        <f>IF([4]道具信息!O1256="","",[4]道具信息!O1256)</f>
        <v/>
      </c>
      <c r="P1256" s="19" t="str">
        <f>IF([4]道具信息!P1256="","",[4]道具信息!P1256)</f>
        <v/>
      </c>
      <c r="Q1256" s="19" t="str">
        <f>IF([4]道具信息!Q1256="","",[4]道具信息!Q1256)</f>
        <v/>
      </c>
      <c r="R1256" s="19" t="str">
        <f>IF([4]道具信息!R1256="","",[4]道具信息!R1256)</f>
        <v/>
      </c>
      <c r="S1256" s="19" t="str">
        <f>IF([4]道具信息!S1256="","",[4]道具信息!S1256)</f>
        <v/>
      </c>
      <c r="T1256" s="19" t="str">
        <f>IF([4]道具信息!T1256="","",[4]道具信息!T1256)</f>
        <v/>
      </c>
      <c r="U1256" s="19" t="str">
        <f>IF([4]道具信息!U1256="","",[4]道具信息!U1256)</f>
        <v/>
      </c>
      <c r="V1256" s="19" t="str">
        <f>IF([4]道具信息!V1256="","",[4]道具信息!V1256)</f>
        <v/>
      </c>
      <c r="W1256" s="19" t="str">
        <f>IF([4]道具信息!W1256="","",[4]道具信息!W1256)</f>
        <v/>
      </c>
      <c r="X1256" s="19" t="str">
        <f>IF([4]道具信息!X1256="","",[4]道具信息!X1256)</f>
        <v/>
      </c>
      <c r="Y1256" s="19" t="str">
        <f>IF([4]道具信息!Y1256="","",[4]道具信息!Y1256)</f>
        <v/>
      </c>
      <c r="Z1256" s="19" t="str">
        <f>IF([4]道具信息!Z1256="","",[4]道具信息!Z1256)</f>
        <v/>
      </c>
    </row>
    <row r="1257" spans="1:26" x14ac:dyDescent="0.15">
      <c r="A1257" s="19" t="str">
        <f>IF([4]道具信息!A1257="","",[4]道具信息!A1257)</f>
        <v/>
      </c>
      <c r="B1257" s="19" t="str">
        <f>IF([4]道具信息!B1257="","",[4]道具信息!B1257)</f>
        <v/>
      </c>
      <c r="C1257" s="19" t="str">
        <f>IF([4]道具信息!C1257="","",[4]道具信息!C1257)</f>
        <v/>
      </c>
      <c r="D1257" s="19" t="str">
        <f>IF([4]道具信息!D1257="","",[4]道具信息!D1257)</f>
        <v/>
      </c>
      <c r="E1257" s="19" t="str">
        <f>IF([4]道具信息!E1257="","",[4]道具信息!E1257)</f>
        <v/>
      </c>
      <c r="F1257" s="19" t="str">
        <f>IF([4]道具信息!F1257="","",[4]道具信息!F1257)</f>
        <v/>
      </c>
      <c r="G1257" s="19" t="str">
        <f>IF([4]道具信息!G1257="","",[4]道具信息!G1257)</f>
        <v/>
      </c>
      <c r="H1257" s="19" t="str">
        <f>IF([4]道具信息!H1257="","",[4]道具信息!H1257)</f>
        <v/>
      </c>
      <c r="I1257" s="19" t="str">
        <f>IF([4]道具信息!I1257="","",[4]道具信息!I1257)</f>
        <v/>
      </c>
      <c r="J1257" s="19" t="str">
        <f>IF([4]道具信息!J1257="","",[4]道具信息!J1257)</f>
        <v/>
      </c>
      <c r="K1257" s="19" t="str">
        <f>IF([4]道具信息!K1257="","",[4]道具信息!K1257)</f>
        <v/>
      </c>
      <c r="L1257" s="19" t="str">
        <f>IF([4]道具信息!L1257="","",[4]道具信息!L1257)</f>
        <v/>
      </c>
      <c r="M1257" s="19" t="str">
        <f>IF([4]道具信息!M1257="","",[4]道具信息!M1257)</f>
        <v/>
      </c>
      <c r="N1257" s="19" t="str">
        <f>IF([4]道具信息!N1257="","",[4]道具信息!N1257)</f>
        <v/>
      </c>
      <c r="O1257" s="19" t="str">
        <f>IF([4]道具信息!O1257="","",[4]道具信息!O1257)</f>
        <v/>
      </c>
      <c r="P1257" s="19" t="str">
        <f>IF([4]道具信息!P1257="","",[4]道具信息!P1257)</f>
        <v/>
      </c>
      <c r="Q1257" s="19" t="str">
        <f>IF([4]道具信息!Q1257="","",[4]道具信息!Q1257)</f>
        <v/>
      </c>
      <c r="R1257" s="19" t="str">
        <f>IF([4]道具信息!R1257="","",[4]道具信息!R1257)</f>
        <v/>
      </c>
      <c r="S1257" s="19" t="str">
        <f>IF([4]道具信息!S1257="","",[4]道具信息!S1257)</f>
        <v/>
      </c>
      <c r="T1257" s="19" t="str">
        <f>IF([4]道具信息!T1257="","",[4]道具信息!T1257)</f>
        <v/>
      </c>
      <c r="U1257" s="19" t="str">
        <f>IF([4]道具信息!U1257="","",[4]道具信息!U1257)</f>
        <v/>
      </c>
      <c r="V1257" s="19" t="str">
        <f>IF([4]道具信息!V1257="","",[4]道具信息!V1257)</f>
        <v/>
      </c>
      <c r="W1257" s="19" t="str">
        <f>IF([4]道具信息!W1257="","",[4]道具信息!W1257)</f>
        <v/>
      </c>
      <c r="X1257" s="19" t="str">
        <f>IF([4]道具信息!X1257="","",[4]道具信息!X1257)</f>
        <v/>
      </c>
      <c r="Y1257" s="19" t="str">
        <f>IF([4]道具信息!Y1257="","",[4]道具信息!Y1257)</f>
        <v/>
      </c>
      <c r="Z1257" s="19" t="str">
        <f>IF([4]道具信息!Z1257="","",[4]道具信息!Z1257)</f>
        <v/>
      </c>
    </row>
    <row r="1258" spans="1:26" x14ac:dyDescent="0.15">
      <c r="A1258" s="19" t="str">
        <f>IF([4]道具信息!A1258="","",[4]道具信息!A1258)</f>
        <v/>
      </c>
      <c r="B1258" s="19" t="str">
        <f>IF([4]道具信息!B1258="","",[4]道具信息!B1258)</f>
        <v/>
      </c>
      <c r="C1258" s="19" t="str">
        <f>IF([4]道具信息!C1258="","",[4]道具信息!C1258)</f>
        <v/>
      </c>
      <c r="D1258" s="19" t="str">
        <f>IF([4]道具信息!D1258="","",[4]道具信息!D1258)</f>
        <v/>
      </c>
      <c r="E1258" s="19" t="str">
        <f>IF([4]道具信息!E1258="","",[4]道具信息!E1258)</f>
        <v/>
      </c>
      <c r="F1258" s="19" t="str">
        <f>IF([4]道具信息!F1258="","",[4]道具信息!F1258)</f>
        <v/>
      </c>
      <c r="G1258" s="19" t="str">
        <f>IF([4]道具信息!G1258="","",[4]道具信息!G1258)</f>
        <v/>
      </c>
      <c r="H1258" s="19" t="str">
        <f>IF([4]道具信息!H1258="","",[4]道具信息!H1258)</f>
        <v/>
      </c>
      <c r="I1258" s="19" t="str">
        <f>IF([4]道具信息!I1258="","",[4]道具信息!I1258)</f>
        <v/>
      </c>
      <c r="J1258" s="19" t="str">
        <f>IF([4]道具信息!J1258="","",[4]道具信息!J1258)</f>
        <v/>
      </c>
      <c r="K1258" s="19" t="str">
        <f>IF([4]道具信息!K1258="","",[4]道具信息!K1258)</f>
        <v/>
      </c>
      <c r="L1258" s="19" t="str">
        <f>IF([4]道具信息!L1258="","",[4]道具信息!L1258)</f>
        <v/>
      </c>
      <c r="M1258" s="19" t="str">
        <f>IF([4]道具信息!M1258="","",[4]道具信息!M1258)</f>
        <v/>
      </c>
      <c r="N1258" s="19" t="str">
        <f>IF([4]道具信息!N1258="","",[4]道具信息!N1258)</f>
        <v/>
      </c>
      <c r="O1258" s="19" t="str">
        <f>IF([4]道具信息!O1258="","",[4]道具信息!O1258)</f>
        <v/>
      </c>
      <c r="P1258" s="19" t="str">
        <f>IF([4]道具信息!P1258="","",[4]道具信息!P1258)</f>
        <v/>
      </c>
      <c r="Q1258" s="19" t="str">
        <f>IF([4]道具信息!Q1258="","",[4]道具信息!Q1258)</f>
        <v/>
      </c>
      <c r="R1258" s="19" t="str">
        <f>IF([4]道具信息!R1258="","",[4]道具信息!R1258)</f>
        <v/>
      </c>
      <c r="S1258" s="19" t="str">
        <f>IF([4]道具信息!S1258="","",[4]道具信息!S1258)</f>
        <v/>
      </c>
      <c r="T1258" s="19" t="str">
        <f>IF([4]道具信息!T1258="","",[4]道具信息!T1258)</f>
        <v/>
      </c>
      <c r="U1258" s="19" t="str">
        <f>IF([4]道具信息!U1258="","",[4]道具信息!U1258)</f>
        <v/>
      </c>
      <c r="V1258" s="19" t="str">
        <f>IF([4]道具信息!V1258="","",[4]道具信息!V1258)</f>
        <v/>
      </c>
      <c r="W1258" s="19" t="str">
        <f>IF([4]道具信息!W1258="","",[4]道具信息!W1258)</f>
        <v/>
      </c>
      <c r="X1258" s="19" t="str">
        <f>IF([4]道具信息!X1258="","",[4]道具信息!X1258)</f>
        <v/>
      </c>
      <c r="Y1258" s="19" t="str">
        <f>IF([4]道具信息!Y1258="","",[4]道具信息!Y1258)</f>
        <v/>
      </c>
      <c r="Z1258" s="19" t="str">
        <f>IF([4]道具信息!Z1258="","",[4]道具信息!Z1258)</f>
        <v/>
      </c>
    </row>
    <row r="1259" spans="1:26" x14ac:dyDescent="0.15">
      <c r="A1259" s="19" t="str">
        <f>IF([4]道具信息!A1259="","",[4]道具信息!A1259)</f>
        <v/>
      </c>
      <c r="B1259" s="19" t="str">
        <f>IF([4]道具信息!B1259="","",[4]道具信息!B1259)</f>
        <v/>
      </c>
      <c r="C1259" s="19" t="str">
        <f>IF([4]道具信息!C1259="","",[4]道具信息!C1259)</f>
        <v/>
      </c>
      <c r="D1259" s="19" t="str">
        <f>IF([4]道具信息!D1259="","",[4]道具信息!D1259)</f>
        <v/>
      </c>
      <c r="E1259" s="19" t="str">
        <f>IF([4]道具信息!E1259="","",[4]道具信息!E1259)</f>
        <v/>
      </c>
      <c r="F1259" s="19" t="str">
        <f>IF([4]道具信息!F1259="","",[4]道具信息!F1259)</f>
        <v/>
      </c>
      <c r="G1259" s="19" t="str">
        <f>IF([4]道具信息!G1259="","",[4]道具信息!G1259)</f>
        <v/>
      </c>
      <c r="H1259" s="19" t="str">
        <f>IF([4]道具信息!H1259="","",[4]道具信息!H1259)</f>
        <v/>
      </c>
      <c r="I1259" s="19" t="str">
        <f>IF([4]道具信息!I1259="","",[4]道具信息!I1259)</f>
        <v/>
      </c>
      <c r="J1259" s="19" t="str">
        <f>IF([4]道具信息!J1259="","",[4]道具信息!J1259)</f>
        <v/>
      </c>
      <c r="K1259" s="19" t="str">
        <f>IF([4]道具信息!K1259="","",[4]道具信息!K1259)</f>
        <v/>
      </c>
      <c r="L1259" s="19" t="str">
        <f>IF([4]道具信息!L1259="","",[4]道具信息!L1259)</f>
        <v/>
      </c>
      <c r="M1259" s="19" t="str">
        <f>IF([4]道具信息!M1259="","",[4]道具信息!M1259)</f>
        <v/>
      </c>
      <c r="N1259" s="19" t="str">
        <f>IF([4]道具信息!N1259="","",[4]道具信息!N1259)</f>
        <v/>
      </c>
      <c r="O1259" s="19" t="str">
        <f>IF([4]道具信息!O1259="","",[4]道具信息!O1259)</f>
        <v/>
      </c>
      <c r="P1259" s="19" t="str">
        <f>IF([4]道具信息!P1259="","",[4]道具信息!P1259)</f>
        <v/>
      </c>
      <c r="Q1259" s="19" t="str">
        <f>IF([4]道具信息!Q1259="","",[4]道具信息!Q1259)</f>
        <v/>
      </c>
      <c r="R1259" s="19" t="str">
        <f>IF([4]道具信息!R1259="","",[4]道具信息!R1259)</f>
        <v/>
      </c>
      <c r="S1259" s="19" t="str">
        <f>IF([4]道具信息!S1259="","",[4]道具信息!S1259)</f>
        <v/>
      </c>
      <c r="T1259" s="19" t="str">
        <f>IF([4]道具信息!T1259="","",[4]道具信息!T1259)</f>
        <v/>
      </c>
      <c r="U1259" s="19" t="str">
        <f>IF([4]道具信息!U1259="","",[4]道具信息!U1259)</f>
        <v/>
      </c>
      <c r="V1259" s="19" t="str">
        <f>IF([4]道具信息!V1259="","",[4]道具信息!V1259)</f>
        <v/>
      </c>
      <c r="W1259" s="19" t="str">
        <f>IF([4]道具信息!W1259="","",[4]道具信息!W1259)</f>
        <v/>
      </c>
      <c r="X1259" s="19" t="str">
        <f>IF([4]道具信息!X1259="","",[4]道具信息!X1259)</f>
        <v/>
      </c>
      <c r="Y1259" s="19" t="str">
        <f>IF([4]道具信息!Y1259="","",[4]道具信息!Y1259)</f>
        <v/>
      </c>
      <c r="Z1259" s="19" t="str">
        <f>IF([4]道具信息!Z1259="","",[4]道具信息!Z1259)</f>
        <v/>
      </c>
    </row>
    <row r="1260" spans="1:26" x14ac:dyDescent="0.15">
      <c r="A1260" s="19" t="str">
        <f>IF([4]道具信息!A1260="","",[4]道具信息!A1260)</f>
        <v/>
      </c>
      <c r="B1260" s="19" t="str">
        <f>IF([4]道具信息!B1260="","",[4]道具信息!B1260)</f>
        <v/>
      </c>
      <c r="C1260" s="19" t="str">
        <f>IF([4]道具信息!C1260="","",[4]道具信息!C1260)</f>
        <v/>
      </c>
      <c r="D1260" s="19" t="str">
        <f>IF([4]道具信息!D1260="","",[4]道具信息!D1260)</f>
        <v/>
      </c>
      <c r="E1260" s="19" t="str">
        <f>IF([4]道具信息!E1260="","",[4]道具信息!E1260)</f>
        <v/>
      </c>
      <c r="F1260" s="19" t="str">
        <f>IF([4]道具信息!F1260="","",[4]道具信息!F1260)</f>
        <v/>
      </c>
      <c r="G1260" s="19" t="str">
        <f>IF([4]道具信息!G1260="","",[4]道具信息!G1260)</f>
        <v/>
      </c>
      <c r="H1260" s="19" t="str">
        <f>IF([4]道具信息!H1260="","",[4]道具信息!H1260)</f>
        <v/>
      </c>
      <c r="I1260" s="19" t="str">
        <f>IF([4]道具信息!I1260="","",[4]道具信息!I1260)</f>
        <v/>
      </c>
      <c r="J1260" s="19" t="str">
        <f>IF([4]道具信息!J1260="","",[4]道具信息!J1260)</f>
        <v/>
      </c>
      <c r="K1260" s="19" t="str">
        <f>IF([4]道具信息!K1260="","",[4]道具信息!K1260)</f>
        <v/>
      </c>
      <c r="L1260" s="19" t="str">
        <f>IF([4]道具信息!L1260="","",[4]道具信息!L1260)</f>
        <v/>
      </c>
      <c r="M1260" s="19" t="str">
        <f>IF([4]道具信息!M1260="","",[4]道具信息!M1260)</f>
        <v/>
      </c>
      <c r="N1260" s="19" t="str">
        <f>IF([4]道具信息!N1260="","",[4]道具信息!N1260)</f>
        <v/>
      </c>
      <c r="O1260" s="19" t="str">
        <f>IF([4]道具信息!O1260="","",[4]道具信息!O1260)</f>
        <v/>
      </c>
      <c r="P1260" s="19" t="str">
        <f>IF([4]道具信息!P1260="","",[4]道具信息!P1260)</f>
        <v/>
      </c>
      <c r="Q1260" s="19" t="str">
        <f>IF([4]道具信息!Q1260="","",[4]道具信息!Q1260)</f>
        <v/>
      </c>
      <c r="R1260" s="19" t="str">
        <f>IF([4]道具信息!R1260="","",[4]道具信息!R1260)</f>
        <v/>
      </c>
      <c r="S1260" s="19" t="str">
        <f>IF([4]道具信息!S1260="","",[4]道具信息!S1260)</f>
        <v/>
      </c>
      <c r="T1260" s="19" t="str">
        <f>IF([4]道具信息!T1260="","",[4]道具信息!T1260)</f>
        <v/>
      </c>
      <c r="U1260" s="19" t="str">
        <f>IF([4]道具信息!U1260="","",[4]道具信息!U1260)</f>
        <v/>
      </c>
      <c r="V1260" s="19" t="str">
        <f>IF([4]道具信息!V1260="","",[4]道具信息!V1260)</f>
        <v/>
      </c>
      <c r="W1260" s="19" t="str">
        <f>IF([4]道具信息!W1260="","",[4]道具信息!W1260)</f>
        <v/>
      </c>
      <c r="X1260" s="19" t="str">
        <f>IF([4]道具信息!X1260="","",[4]道具信息!X1260)</f>
        <v/>
      </c>
      <c r="Y1260" s="19" t="str">
        <f>IF([4]道具信息!Y1260="","",[4]道具信息!Y1260)</f>
        <v/>
      </c>
      <c r="Z1260" s="19" t="str">
        <f>IF([4]道具信息!Z1260="","",[4]道具信息!Z1260)</f>
        <v/>
      </c>
    </row>
    <row r="1261" spans="1:26" x14ac:dyDescent="0.15">
      <c r="A1261" s="19" t="str">
        <f>IF([4]道具信息!A1261="","",[4]道具信息!A1261)</f>
        <v/>
      </c>
      <c r="B1261" s="19" t="str">
        <f>IF([4]道具信息!B1261="","",[4]道具信息!B1261)</f>
        <v/>
      </c>
      <c r="C1261" s="19" t="str">
        <f>IF([4]道具信息!C1261="","",[4]道具信息!C1261)</f>
        <v/>
      </c>
      <c r="D1261" s="19" t="str">
        <f>IF([4]道具信息!D1261="","",[4]道具信息!D1261)</f>
        <v/>
      </c>
      <c r="E1261" s="19" t="str">
        <f>IF([4]道具信息!E1261="","",[4]道具信息!E1261)</f>
        <v/>
      </c>
      <c r="F1261" s="19" t="str">
        <f>IF([4]道具信息!F1261="","",[4]道具信息!F1261)</f>
        <v/>
      </c>
      <c r="G1261" s="19" t="str">
        <f>IF([4]道具信息!G1261="","",[4]道具信息!G1261)</f>
        <v/>
      </c>
      <c r="H1261" s="19" t="str">
        <f>IF([4]道具信息!H1261="","",[4]道具信息!H1261)</f>
        <v/>
      </c>
      <c r="I1261" s="19" t="str">
        <f>IF([4]道具信息!I1261="","",[4]道具信息!I1261)</f>
        <v/>
      </c>
      <c r="J1261" s="19" t="str">
        <f>IF([4]道具信息!J1261="","",[4]道具信息!J1261)</f>
        <v/>
      </c>
      <c r="K1261" s="19" t="str">
        <f>IF([4]道具信息!K1261="","",[4]道具信息!K1261)</f>
        <v/>
      </c>
      <c r="L1261" s="19" t="str">
        <f>IF([4]道具信息!L1261="","",[4]道具信息!L1261)</f>
        <v/>
      </c>
      <c r="M1261" s="19" t="str">
        <f>IF([4]道具信息!M1261="","",[4]道具信息!M1261)</f>
        <v/>
      </c>
      <c r="N1261" s="19" t="str">
        <f>IF([4]道具信息!N1261="","",[4]道具信息!N1261)</f>
        <v/>
      </c>
      <c r="O1261" s="19" t="str">
        <f>IF([4]道具信息!O1261="","",[4]道具信息!O1261)</f>
        <v/>
      </c>
      <c r="P1261" s="19" t="str">
        <f>IF([4]道具信息!P1261="","",[4]道具信息!P1261)</f>
        <v/>
      </c>
      <c r="Q1261" s="19" t="str">
        <f>IF([4]道具信息!Q1261="","",[4]道具信息!Q1261)</f>
        <v/>
      </c>
      <c r="R1261" s="19" t="str">
        <f>IF([4]道具信息!R1261="","",[4]道具信息!R1261)</f>
        <v/>
      </c>
      <c r="S1261" s="19" t="str">
        <f>IF([4]道具信息!S1261="","",[4]道具信息!S1261)</f>
        <v/>
      </c>
      <c r="T1261" s="19" t="str">
        <f>IF([4]道具信息!T1261="","",[4]道具信息!T1261)</f>
        <v/>
      </c>
      <c r="U1261" s="19" t="str">
        <f>IF([4]道具信息!U1261="","",[4]道具信息!U1261)</f>
        <v/>
      </c>
      <c r="V1261" s="19" t="str">
        <f>IF([4]道具信息!V1261="","",[4]道具信息!V1261)</f>
        <v/>
      </c>
      <c r="W1261" s="19" t="str">
        <f>IF([4]道具信息!W1261="","",[4]道具信息!W1261)</f>
        <v/>
      </c>
      <c r="X1261" s="19" t="str">
        <f>IF([4]道具信息!X1261="","",[4]道具信息!X1261)</f>
        <v/>
      </c>
      <c r="Y1261" s="19" t="str">
        <f>IF([4]道具信息!Y1261="","",[4]道具信息!Y1261)</f>
        <v/>
      </c>
      <c r="Z1261" s="19" t="str">
        <f>IF([4]道具信息!Z1261="","",[4]道具信息!Z1261)</f>
        <v/>
      </c>
    </row>
    <row r="1262" spans="1:26" x14ac:dyDescent="0.15">
      <c r="A1262" s="19" t="str">
        <f>IF([4]道具信息!A1262="","",[4]道具信息!A1262)</f>
        <v/>
      </c>
      <c r="B1262" s="19" t="str">
        <f>IF([4]道具信息!B1262="","",[4]道具信息!B1262)</f>
        <v/>
      </c>
      <c r="C1262" s="19" t="str">
        <f>IF([4]道具信息!C1262="","",[4]道具信息!C1262)</f>
        <v/>
      </c>
      <c r="D1262" s="19" t="str">
        <f>IF([4]道具信息!D1262="","",[4]道具信息!D1262)</f>
        <v/>
      </c>
      <c r="E1262" s="19" t="str">
        <f>IF([4]道具信息!E1262="","",[4]道具信息!E1262)</f>
        <v/>
      </c>
      <c r="F1262" s="19" t="str">
        <f>IF([4]道具信息!F1262="","",[4]道具信息!F1262)</f>
        <v/>
      </c>
      <c r="G1262" s="19" t="str">
        <f>IF([4]道具信息!G1262="","",[4]道具信息!G1262)</f>
        <v/>
      </c>
      <c r="H1262" s="19" t="str">
        <f>IF([4]道具信息!H1262="","",[4]道具信息!H1262)</f>
        <v/>
      </c>
      <c r="I1262" s="19" t="str">
        <f>IF([4]道具信息!I1262="","",[4]道具信息!I1262)</f>
        <v/>
      </c>
      <c r="J1262" s="19" t="str">
        <f>IF([4]道具信息!J1262="","",[4]道具信息!J1262)</f>
        <v/>
      </c>
      <c r="K1262" s="19" t="str">
        <f>IF([4]道具信息!K1262="","",[4]道具信息!K1262)</f>
        <v/>
      </c>
      <c r="L1262" s="19" t="str">
        <f>IF([4]道具信息!L1262="","",[4]道具信息!L1262)</f>
        <v/>
      </c>
      <c r="M1262" s="19" t="str">
        <f>IF([4]道具信息!M1262="","",[4]道具信息!M1262)</f>
        <v/>
      </c>
      <c r="N1262" s="19" t="str">
        <f>IF([4]道具信息!N1262="","",[4]道具信息!N1262)</f>
        <v/>
      </c>
      <c r="O1262" s="19" t="str">
        <f>IF([4]道具信息!O1262="","",[4]道具信息!O1262)</f>
        <v/>
      </c>
      <c r="P1262" s="19" t="str">
        <f>IF([4]道具信息!P1262="","",[4]道具信息!P1262)</f>
        <v/>
      </c>
      <c r="Q1262" s="19" t="str">
        <f>IF([4]道具信息!Q1262="","",[4]道具信息!Q1262)</f>
        <v/>
      </c>
      <c r="R1262" s="19" t="str">
        <f>IF([4]道具信息!R1262="","",[4]道具信息!R1262)</f>
        <v/>
      </c>
      <c r="S1262" s="19" t="str">
        <f>IF([4]道具信息!S1262="","",[4]道具信息!S1262)</f>
        <v/>
      </c>
      <c r="T1262" s="19" t="str">
        <f>IF([4]道具信息!T1262="","",[4]道具信息!T1262)</f>
        <v/>
      </c>
      <c r="U1262" s="19" t="str">
        <f>IF([4]道具信息!U1262="","",[4]道具信息!U1262)</f>
        <v/>
      </c>
      <c r="V1262" s="19" t="str">
        <f>IF([4]道具信息!V1262="","",[4]道具信息!V1262)</f>
        <v/>
      </c>
      <c r="W1262" s="19" t="str">
        <f>IF([4]道具信息!W1262="","",[4]道具信息!W1262)</f>
        <v/>
      </c>
      <c r="X1262" s="19" t="str">
        <f>IF([4]道具信息!X1262="","",[4]道具信息!X1262)</f>
        <v/>
      </c>
      <c r="Y1262" s="19" t="str">
        <f>IF([4]道具信息!Y1262="","",[4]道具信息!Y1262)</f>
        <v/>
      </c>
      <c r="Z1262" s="19" t="str">
        <f>IF([4]道具信息!Z1262="","",[4]道具信息!Z1262)</f>
        <v/>
      </c>
    </row>
    <row r="1263" spans="1:26" x14ac:dyDescent="0.15">
      <c r="A1263" s="19" t="str">
        <f>IF([4]道具信息!A1263="","",[4]道具信息!A1263)</f>
        <v/>
      </c>
      <c r="B1263" s="19" t="str">
        <f>IF([4]道具信息!B1263="","",[4]道具信息!B1263)</f>
        <v/>
      </c>
      <c r="C1263" s="19" t="str">
        <f>IF([4]道具信息!C1263="","",[4]道具信息!C1263)</f>
        <v/>
      </c>
      <c r="D1263" s="19" t="str">
        <f>IF([4]道具信息!D1263="","",[4]道具信息!D1263)</f>
        <v/>
      </c>
      <c r="E1263" s="19" t="str">
        <f>IF([4]道具信息!E1263="","",[4]道具信息!E1263)</f>
        <v/>
      </c>
      <c r="F1263" s="19" t="str">
        <f>IF([4]道具信息!F1263="","",[4]道具信息!F1263)</f>
        <v/>
      </c>
      <c r="G1263" s="19" t="str">
        <f>IF([4]道具信息!G1263="","",[4]道具信息!G1263)</f>
        <v/>
      </c>
      <c r="H1263" s="19" t="str">
        <f>IF([4]道具信息!H1263="","",[4]道具信息!H1263)</f>
        <v/>
      </c>
      <c r="I1263" s="19" t="str">
        <f>IF([4]道具信息!I1263="","",[4]道具信息!I1263)</f>
        <v/>
      </c>
      <c r="J1263" s="19" t="str">
        <f>IF([4]道具信息!J1263="","",[4]道具信息!J1263)</f>
        <v/>
      </c>
      <c r="K1263" s="19" t="str">
        <f>IF([4]道具信息!K1263="","",[4]道具信息!K1263)</f>
        <v/>
      </c>
      <c r="L1263" s="19" t="str">
        <f>IF([4]道具信息!L1263="","",[4]道具信息!L1263)</f>
        <v/>
      </c>
      <c r="M1263" s="19" t="str">
        <f>IF([4]道具信息!M1263="","",[4]道具信息!M1263)</f>
        <v/>
      </c>
      <c r="N1263" s="19" t="str">
        <f>IF([4]道具信息!N1263="","",[4]道具信息!N1263)</f>
        <v/>
      </c>
      <c r="O1263" s="19" t="str">
        <f>IF([4]道具信息!O1263="","",[4]道具信息!O1263)</f>
        <v/>
      </c>
      <c r="P1263" s="19" t="str">
        <f>IF([4]道具信息!P1263="","",[4]道具信息!P1263)</f>
        <v/>
      </c>
      <c r="Q1263" s="19" t="str">
        <f>IF([4]道具信息!Q1263="","",[4]道具信息!Q1263)</f>
        <v/>
      </c>
      <c r="R1263" s="19" t="str">
        <f>IF([4]道具信息!R1263="","",[4]道具信息!R1263)</f>
        <v/>
      </c>
      <c r="S1263" s="19" t="str">
        <f>IF([4]道具信息!S1263="","",[4]道具信息!S1263)</f>
        <v/>
      </c>
      <c r="T1263" s="19" t="str">
        <f>IF([4]道具信息!T1263="","",[4]道具信息!T1263)</f>
        <v/>
      </c>
      <c r="U1263" s="19" t="str">
        <f>IF([4]道具信息!U1263="","",[4]道具信息!U1263)</f>
        <v/>
      </c>
      <c r="V1263" s="19" t="str">
        <f>IF([4]道具信息!V1263="","",[4]道具信息!V1263)</f>
        <v/>
      </c>
      <c r="W1263" s="19" t="str">
        <f>IF([4]道具信息!W1263="","",[4]道具信息!W1263)</f>
        <v/>
      </c>
      <c r="X1263" s="19" t="str">
        <f>IF([4]道具信息!X1263="","",[4]道具信息!X1263)</f>
        <v/>
      </c>
      <c r="Y1263" s="19" t="str">
        <f>IF([4]道具信息!Y1263="","",[4]道具信息!Y1263)</f>
        <v/>
      </c>
      <c r="Z1263" s="19" t="str">
        <f>IF([4]道具信息!Z1263="","",[4]道具信息!Z1263)</f>
        <v/>
      </c>
    </row>
    <row r="1264" spans="1:26" x14ac:dyDescent="0.15">
      <c r="A1264" s="19" t="str">
        <f>IF([4]道具信息!A1264="","",[4]道具信息!A1264)</f>
        <v/>
      </c>
      <c r="B1264" s="19" t="str">
        <f>IF([4]道具信息!B1264="","",[4]道具信息!B1264)</f>
        <v/>
      </c>
      <c r="C1264" s="19" t="str">
        <f>IF([4]道具信息!C1264="","",[4]道具信息!C1264)</f>
        <v/>
      </c>
      <c r="D1264" s="19" t="str">
        <f>IF([4]道具信息!D1264="","",[4]道具信息!D1264)</f>
        <v/>
      </c>
      <c r="E1264" s="19" t="str">
        <f>IF([4]道具信息!E1264="","",[4]道具信息!E1264)</f>
        <v/>
      </c>
      <c r="F1264" s="19" t="str">
        <f>IF([4]道具信息!F1264="","",[4]道具信息!F1264)</f>
        <v/>
      </c>
      <c r="G1264" s="19" t="str">
        <f>IF([4]道具信息!G1264="","",[4]道具信息!G1264)</f>
        <v/>
      </c>
      <c r="H1264" s="19" t="str">
        <f>IF([4]道具信息!H1264="","",[4]道具信息!H1264)</f>
        <v/>
      </c>
      <c r="I1264" s="19" t="str">
        <f>IF([4]道具信息!I1264="","",[4]道具信息!I1264)</f>
        <v/>
      </c>
      <c r="J1264" s="19" t="str">
        <f>IF([4]道具信息!J1264="","",[4]道具信息!J1264)</f>
        <v/>
      </c>
      <c r="K1264" s="19" t="str">
        <f>IF([4]道具信息!K1264="","",[4]道具信息!K1264)</f>
        <v/>
      </c>
      <c r="L1264" s="19" t="str">
        <f>IF([4]道具信息!L1264="","",[4]道具信息!L1264)</f>
        <v/>
      </c>
      <c r="M1264" s="19" t="str">
        <f>IF([4]道具信息!M1264="","",[4]道具信息!M1264)</f>
        <v/>
      </c>
      <c r="N1264" s="19" t="str">
        <f>IF([4]道具信息!N1264="","",[4]道具信息!N1264)</f>
        <v/>
      </c>
      <c r="O1264" s="19" t="str">
        <f>IF([4]道具信息!O1264="","",[4]道具信息!O1264)</f>
        <v/>
      </c>
      <c r="P1264" s="19" t="str">
        <f>IF([4]道具信息!P1264="","",[4]道具信息!P1264)</f>
        <v/>
      </c>
      <c r="Q1264" s="19" t="str">
        <f>IF([4]道具信息!Q1264="","",[4]道具信息!Q1264)</f>
        <v/>
      </c>
      <c r="R1264" s="19" t="str">
        <f>IF([4]道具信息!R1264="","",[4]道具信息!R1264)</f>
        <v/>
      </c>
      <c r="S1264" s="19" t="str">
        <f>IF([4]道具信息!S1264="","",[4]道具信息!S1264)</f>
        <v/>
      </c>
      <c r="T1264" s="19" t="str">
        <f>IF([4]道具信息!T1264="","",[4]道具信息!T1264)</f>
        <v/>
      </c>
      <c r="U1264" s="19" t="str">
        <f>IF([4]道具信息!U1264="","",[4]道具信息!U1264)</f>
        <v/>
      </c>
      <c r="V1264" s="19" t="str">
        <f>IF([4]道具信息!V1264="","",[4]道具信息!V1264)</f>
        <v/>
      </c>
      <c r="W1264" s="19" t="str">
        <f>IF([4]道具信息!W1264="","",[4]道具信息!W1264)</f>
        <v/>
      </c>
      <c r="X1264" s="19" t="str">
        <f>IF([4]道具信息!X1264="","",[4]道具信息!X1264)</f>
        <v/>
      </c>
      <c r="Y1264" s="19" t="str">
        <f>IF([4]道具信息!Y1264="","",[4]道具信息!Y1264)</f>
        <v/>
      </c>
      <c r="Z1264" s="19" t="str">
        <f>IF([4]道具信息!Z1264="","",[4]道具信息!Z1264)</f>
        <v/>
      </c>
    </row>
    <row r="1265" spans="1:26" x14ac:dyDescent="0.15">
      <c r="A1265" s="19" t="str">
        <f>IF([4]道具信息!A1265="","",[4]道具信息!A1265)</f>
        <v/>
      </c>
      <c r="B1265" s="19" t="str">
        <f>IF([4]道具信息!B1265="","",[4]道具信息!B1265)</f>
        <v/>
      </c>
      <c r="C1265" s="19" t="str">
        <f>IF([4]道具信息!C1265="","",[4]道具信息!C1265)</f>
        <v/>
      </c>
      <c r="D1265" s="19" t="str">
        <f>IF([4]道具信息!D1265="","",[4]道具信息!D1265)</f>
        <v/>
      </c>
      <c r="E1265" s="19" t="str">
        <f>IF([4]道具信息!E1265="","",[4]道具信息!E1265)</f>
        <v/>
      </c>
      <c r="F1265" s="19" t="str">
        <f>IF([4]道具信息!F1265="","",[4]道具信息!F1265)</f>
        <v/>
      </c>
      <c r="G1265" s="19" t="str">
        <f>IF([4]道具信息!G1265="","",[4]道具信息!G1265)</f>
        <v/>
      </c>
      <c r="H1265" s="19" t="str">
        <f>IF([4]道具信息!H1265="","",[4]道具信息!H1265)</f>
        <v/>
      </c>
      <c r="I1265" s="19" t="str">
        <f>IF([4]道具信息!I1265="","",[4]道具信息!I1265)</f>
        <v/>
      </c>
      <c r="J1265" s="19" t="str">
        <f>IF([4]道具信息!J1265="","",[4]道具信息!J1265)</f>
        <v/>
      </c>
      <c r="K1265" s="19" t="str">
        <f>IF([4]道具信息!K1265="","",[4]道具信息!K1265)</f>
        <v/>
      </c>
      <c r="L1265" s="19" t="str">
        <f>IF([4]道具信息!L1265="","",[4]道具信息!L1265)</f>
        <v/>
      </c>
      <c r="M1265" s="19" t="str">
        <f>IF([4]道具信息!M1265="","",[4]道具信息!M1265)</f>
        <v/>
      </c>
      <c r="N1265" s="19" t="str">
        <f>IF([4]道具信息!N1265="","",[4]道具信息!N1265)</f>
        <v/>
      </c>
      <c r="O1265" s="19" t="str">
        <f>IF([4]道具信息!O1265="","",[4]道具信息!O1265)</f>
        <v/>
      </c>
      <c r="P1265" s="19" t="str">
        <f>IF([4]道具信息!P1265="","",[4]道具信息!P1265)</f>
        <v/>
      </c>
      <c r="Q1265" s="19" t="str">
        <f>IF([4]道具信息!Q1265="","",[4]道具信息!Q1265)</f>
        <v/>
      </c>
      <c r="R1265" s="19" t="str">
        <f>IF([4]道具信息!R1265="","",[4]道具信息!R1265)</f>
        <v/>
      </c>
      <c r="S1265" s="19" t="str">
        <f>IF([4]道具信息!S1265="","",[4]道具信息!S1265)</f>
        <v/>
      </c>
      <c r="T1265" s="19" t="str">
        <f>IF([4]道具信息!T1265="","",[4]道具信息!T1265)</f>
        <v/>
      </c>
      <c r="U1265" s="19" t="str">
        <f>IF([4]道具信息!U1265="","",[4]道具信息!U1265)</f>
        <v/>
      </c>
      <c r="V1265" s="19" t="str">
        <f>IF([4]道具信息!V1265="","",[4]道具信息!V1265)</f>
        <v/>
      </c>
      <c r="W1265" s="19" t="str">
        <f>IF([4]道具信息!W1265="","",[4]道具信息!W1265)</f>
        <v/>
      </c>
      <c r="X1265" s="19" t="str">
        <f>IF([4]道具信息!X1265="","",[4]道具信息!X1265)</f>
        <v/>
      </c>
      <c r="Y1265" s="19" t="str">
        <f>IF([4]道具信息!Y1265="","",[4]道具信息!Y1265)</f>
        <v/>
      </c>
      <c r="Z1265" s="19" t="str">
        <f>IF([4]道具信息!Z1265="","",[4]道具信息!Z1265)</f>
        <v/>
      </c>
    </row>
    <row r="1266" spans="1:26" x14ac:dyDescent="0.15">
      <c r="A1266" s="19" t="str">
        <f>IF([4]道具信息!A1266="","",[4]道具信息!A1266)</f>
        <v/>
      </c>
      <c r="B1266" s="19" t="str">
        <f>IF([4]道具信息!B1266="","",[4]道具信息!B1266)</f>
        <v/>
      </c>
      <c r="C1266" s="19" t="str">
        <f>IF([4]道具信息!C1266="","",[4]道具信息!C1266)</f>
        <v/>
      </c>
      <c r="D1266" s="19" t="str">
        <f>IF([4]道具信息!D1266="","",[4]道具信息!D1266)</f>
        <v/>
      </c>
      <c r="E1266" s="19" t="str">
        <f>IF([4]道具信息!E1266="","",[4]道具信息!E1266)</f>
        <v/>
      </c>
      <c r="F1266" s="19" t="str">
        <f>IF([4]道具信息!F1266="","",[4]道具信息!F1266)</f>
        <v/>
      </c>
      <c r="G1266" s="19" t="str">
        <f>IF([4]道具信息!G1266="","",[4]道具信息!G1266)</f>
        <v/>
      </c>
      <c r="H1266" s="19" t="str">
        <f>IF([4]道具信息!H1266="","",[4]道具信息!H1266)</f>
        <v/>
      </c>
      <c r="I1266" s="19" t="str">
        <f>IF([4]道具信息!I1266="","",[4]道具信息!I1266)</f>
        <v/>
      </c>
      <c r="J1266" s="19" t="str">
        <f>IF([4]道具信息!J1266="","",[4]道具信息!J1266)</f>
        <v/>
      </c>
      <c r="K1266" s="19" t="str">
        <f>IF([4]道具信息!K1266="","",[4]道具信息!K1266)</f>
        <v/>
      </c>
      <c r="L1266" s="19" t="str">
        <f>IF([4]道具信息!L1266="","",[4]道具信息!L1266)</f>
        <v/>
      </c>
      <c r="M1266" s="19" t="str">
        <f>IF([4]道具信息!M1266="","",[4]道具信息!M1266)</f>
        <v/>
      </c>
      <c r="N1266" s="19" t="str">
        <f>IF([4]道具信息!N1266="","",[4]道具信息!N1266)</f>
        <v/>
      </c>
      <c r="O1266" s="19" t="str">
        <f>IF([4]道具信息!O1266="","",[4]道具信息!O1266)</f>
        <v/>
      </c>
      <c r="P1266" s="19" t="str">
        <f>IF([4]道具信息!P1266="","",[4]道具信息!P1266)</f>
        <v/>
      </c>
      <c r="Q1266" s="19" t="str">
        <f>IF([4]道具信息!Q1266="","",[4]道具信息!Q1266)</f>
        <v/>
      </c>
      <c r="R1266" s="19" t="str">
        <f>IF([4]道具信息!R1266="","",[4]道具信息!R1266)</f>
        <v/>
      </c>
      <c r="S1266" s="19" t="str">
        <f>IF([4]道具信息!S1266="","",[4]道具信息!S1266)</f>
        <v/>
      </c>
      <c r="T1266" s="19" t="str">
        <f>IF([4]道具信息!T1266="","",[4]道具信息!T1266)</f>
        <v/>
      </c>
      <c r="U1266" s="19" t="str">
        <f>IF([4]道具信息!U1266="","",[4]道具信息!U1266)</f>
        <v/>
      </c>
      <c r="V1266" s="19" t="str">
        <f>IF([4]道具信息!V1266="","",[4]道具信息!V1266)</f>
        <v/>
      </c>
      <c r="W1266" s="19" t="str">
        <f>IF([4]道具信息!W1266="","",[4]道具信息!W1266)</f>
        <v/>
      </c>
      <c r="X1266" s="19" t="str">
        <f>IF([4]道具信息!X1266="","",[4]道具信息!X1266)</f>
        <v/>
      </c>
      <c r="Y1266" s="19" t="str">
        <f>IF([4]道具信息!Y1266="","",[4]道具信息!Y1266)</f>
        <v/>
      </c>
      <c r="Z1266" s="19" t="str">
        <f>IF([4]道具信息!Z1266="","",[4]道具信息!Z1266)</f>
        <v/>
      </c>
    </row>
    <row r="1267" spans="1:26" x14ac:dyDescent="0.15">
      <c r="A1267" s="19" t="str">
        <f>IF([4]道具信息!A1267="","",[4]道具信息!A1267)</f>
        <v/>
      </c>
      <c r="B1267" s="19" t="str">
        <f>IF([4]道具信息!B1267="","",[4]道具信息!B1267)</f>
        <v/>
      </c>
      <c r="C1267" s="19" t="str">
        <f>IF([4]道具信息!C1267="","",[4]道具信息!C1267)</f>
        <v/>
      </c>
      <c r="D1267" s="19" t="str">
        <f>IF([4]道具信息!D1267="","",[4]道具信息!D1267)</f>
        <v/>
      </c>
      <c r="E1267" s="19" t="str">
        <f>IF([4]道具信息!E1267="","",[4]道具信息!E1267)</f>
        <v/>
      </c>
      <c r="F1267" s="19" t="str">
        <f>IF([4]道具信息!F1267="","",[4]道具信息!F1267)</f>
        <v/>
      </c>
      <c r="G1267" s="19" t="str">
        <f>IF([4]道具信息!G1267="","",[4]道具信息!G1267)</f>
        <v/>
      </c>
      <c r="H1267" s="19" t="str">
        <f>IF([4]道具信息!H1267="","",[4]道具信息!H1267)</f>
        <v/>
      </c>
      <c r="I1267" s="19" t="str">
        <f>IF([4]道具信息!I1267="","",[4]道具信息!I1267)</f>
        <v/>
      </c>
      <c r="J1267" s="19" t="str">
        <f>IF([4]道具信息!J1267="","",[4]道具信息!J1267)</f>
        <v/>
      </c>
      <c r="K1267" s="19" t="str">
        <f>IF([4]道具信息!K1267="","",[4]道具信息!K1267)</f>
        <v/>
      </c>
      <c r="L1267" s="19" t="str">
        <f>IF([4]道具信息!L1267="","",[4]道具信息!L1267)</f>
        <v/>
      </c>
      <c r="M1267" s="19" t="str">
        <f>IF([4]道具信息!M1267="","",[4]道具信息!M1267)</f>
        <v/>
      </c>
      <c r="N1267" s="19" t="str">
        <f>IF([4]道具信息!N1267="","",[4]道具信息!N1267)</f>
        <v/>
      </c>
      <c r="O1267" s="19" t="str">
        <f>IF([4]道具信息!O1267="","",[4]道具信息!O1267)</f>
        <v/>
      </c>
      <c r="P1267" s="19" t="str">
        <f>IF([4]道具信息!P1267="","",[4]道具信息!P1267)</f>
        <v/>
      </c>
      <c r="Q1267" s="19" t="str">
        <f>IF([4]道具信息!Q1267="","",[4]道具信息!Q1267)</f>
        <v/>
      </c>
      <c r="R1267" s="19" t="str">
        <f>IF([4]道具信息!R1267="","",[4]道具信息!R1267)</f>
        <v/>
      </c>
      <c r="S1267" s="19" t="str">
        <f>IF([4]道具信息!S1267="","",[4]道具信息!S1267)</f>
        <v/>
      </c>
      <c r="T1267" s="19" t="str">
        <f>IF([4]道具信息!T1267="","",[4]道具信息!T1267)</f>
        <v/>
      </c>
      <c r="U1267" s="19" t="str">
        <f>IF([4]道具信息!U1267="","",[4]道具信息!U1267)</f>
        <v/>
      </c>
      <c r="V1267" s="19" t="str">
        <f>IF([4]道具信息!V1267="","",[4]道具信息!V1267)</f>
        <v/>
      </c>
      <c r="W1267" s="19" t="str">
        <f>IF([4]道具信息!W1267="","",[4]道具信息!W1267)</f>
        <v/>
      </c>
      <c r="X1267" s="19" t="str">
        <f>IF([4]道具信息!X1267="","",[4]道具信息!X1267)</f>
        <v/>
      </c>
      <c r="Y1267" s="19" t="str">
        <f>IF([4]道具信息!Y1267="","",[4]道具信息!Y1267)</f>
        <v/>
      </c>
      <c r="Z1267" s="19" t="str">
        <f>IF([4]道具信息!Z1267="","",[4]道具信息!Z1267)</f>
        <v/>
      </c>
    </row>
    <row r="1268" spans="1:26" x14ac:dyDescent="0.15">
      <c r="A1268" s="19" t="str">
        <f>IF([4]道具信息!A1268="","",[4]道具信息!A1268)</f>
        <v/>
      </c>
      <c r="B1268" s="19" t="str">
        <f>IF([4]道具信息!B1268="","",[4]道具信息!B1268)</f>
        <v/>
      </c>
      <c r="C1268" s="19" t="str">
        <f>IF([4]道具信息!C1268="","",[4]道具信息!C1268)</f>
        <v/>
      </c>
      <c r="D1268" s="19" t="str">
        <f>IF([4]道具信息!D1268="","",[4]道具信息!D1268)</f>
        <v/>
      </c>
      <c r="E1268" s="19" t="str">
        <f>IF([4]道具信息!E1268="","",[4]道具信息!E1268)</f>
        <v/>
      </c>
      <c r="F1268" s="19" t="str">
        <f>IF([4]道具信息!F1268="","",[4]道具信息!F1268)</f>
        <v/>
      </c>
      <c r="G1268" s="19" t="str">
        <f>IF([4]道具信息!G1268="","",[4]道具信息!G1268)</f>
        <v/>
      </c>
      <c r="H1268" s="19" t="str">
        <f>IF([4]道具信息!H1268="","",[4]道具信息!H1268)</f>
        <v/>
      </c>
      <c r="I1268" s="19" t="str">
        <f>IF([4]道具信息!I1268="","",[4]道具信息!I1268)</f>
        <v/>
      </c>
      <c r="J1268" s="19" t="str">
        <f>IF([4]道具信息!J1268="","",[4]道具信息!J1268)</f>
        <v/>
      </c>
      <c r="K1268" s="19" t="str">
        <f>IF([4]道具信息!K1268="","",[4]道具信息!K1268)</f>
        <v/>
      </c>
      <c r="L1268" s="19" t="str">
        <f>IF([4]道具信息!L1268="","",[4]道具信息!L1268)</f>
        <v/>
      </c>
      <c r="M1268" s="19" t="str">
        <f>IF([4]道具信息!M1268="","",[4]道具信息!M1268)</f>
        <v/>
      </c>
      <c r="N1268" s="19" t="str">
        <f>IF([4]道具信息!N1268="","",[4]道具信息!N1268)</f>
        <v/>
      </c>
      <c r="O1268" s="19" t="str">
        <f>IF([4]道具信息!O1268="","",[4]道具信息!O1268)</f>
        <v/>
      </c>
      <c r="P1268" s="19" t="str">
        <f>IF([4]道具信息!P1268="","",[4]道具信息!P1268)</f>
        <v/>
      </c>
      <c r="Q1268" s="19" t="str">
        <f>IF([4]道具信息!Q1268="","",[4]道具信息!Q1268)</f>
        <v/>
      </c>
      <c r="R1268" s="19" t="str">
        <f>IF([4]道具信息!R1268="","",[4]道具信息!R1268)</f>
        <v/>
      </c>
      <c r="S1268" s="19" t="str">
        <f>IF([4]道具信息!S1268="","",[4]道具信息!S1268)</f>
        <v/>
      </c>
      <c r="T1268" s="19" t="str">
        <f>IF([4]道具信息!T1268="","",[4]道具信息!T1268)</f>
        <v/>
      </c>
      <c r="U1268" s="19" t="str">
        <f>IF([4]道具信息!U1268="","",[4]道具信息!U1268)</f>
        <v/>
      </c>
      <c r="V1268" s="19" t="str">
        <f>IF([4]道具信息!V1268="","",[4]道具信息!V1268)</f>
        <v/>
      </c>
      <c r="W1268" s="19" t="str">
        <f>IF([4]道具信息!W1268="","",[4]道具信息!W1268)</f>
        <v/>
      </c>
      <c r="X1268" s="19" t="str">
        <f>IF([4]道具信息!X1268="","",[4]道具信息!X1268)</f>
        <v/>
      </c>
      <c r="Y1268" s="19" t="str">
        <f>IF([4]道具信息!Y1268="","",[4]道具信息!Y1268)</f>
        <v/>
      </c>
      <c r="Z1268" s="19" t="str">
        <f>IF([4]道具信息!Z1268="","",[4]道具信息!Z1268)</f>
        <v/>
      </c>
    </row>
    <row r="1269" spans="1:26" x14ac:dyDescent="0.15">
      <c r="A1269" s="19" t="str">
        <f>IF([4]道具信息!A1269="","",[4]道具信息!A1269)</f>
        <v/>
      </c>
      <c r="B1269" s="19" t="str">
        <f>IF([4]道具信息!B1269="","",[4]道具信息!B1269)</f>
        <v/>
      </c>
      <c r="C1269" s="19" t="str">
        <f>IF([4]道具信息!C1269="","",[4]道具信息!C1269)</f>
        <v/>
      </c>
      <c r="D1269" s="19" t="str">
        <f>IF([4]道具信息!D1269="","",[4]道具信息!D1269)</f>
        <v/>
      </c>
      <c r="E1269" s="19" t="str">
        <f>IF([4]道具信息!E1269="","",[4]道具信息!E1269)</f>
        <v/>
      </c>
      <c r="F1269" s="19" t="str">
        <f>IF([4]道具信息!F1269="","",[4]道具信息!F1269)</f>
        <v/>
      </c>
      <c r="G1269" s="19" t="str">
        <f>IF([4]道具信息!G1269="","",[4]道具信息!G1269)</f>
        <v/>
      </c>
      <c r="H1269" s="19" t="str">
        <f>IF([4]道具信息!H1269="","",[4]道具信息!H1269)</f>
        <v/>
      </c>
      <c r="I1269" s="19" t="str">
        <f>IF([4]道具信息!I1269="","",[4]道具信息!I1269)</f>
        <v/>
      </c>
      <c r="J1269" s="19" t="str">
        <f>IF([4]道具信息!J1269="","",[4]道具信息!J1269)</f>
        <v/>
      </c>
      <c r="K1269" s="19" t="str">
        <f>IF([4]道具信息!K1269="","",[4]道具信息!K1269)</f>
        <v/>
      </c>
      <c r="L1269" s="19" t="str">
        <f>IF([4]道具信息!L1269="","",[4]道具信息!L1269)</f>
        <v/>
      </c>
      <c r="M1269" s="19" t="str">
        <f>IF([4]道具信息!M1269="","",[4]道具信息!M1269)</f>
        <v/>
      </c>
      <c r="N1269" s="19" t="str">
        <f>IF([4]道具信息!N1269="","",[4]道具信息!N1269)</f>
        <v/>
      </c>
      <c r="O1269" s="19" t="str">
        <f>IF([4]道具信息!O1269="","",[4]道具信息!O1269)</f>
        <v/>
      </c>
      <c r="P1269" s="19" t="str">
        <f>IF([4]道具信息!P1269="","",[4]道具信息!P1269)</f>
        <v/>
      </c>
      <c r="Q1269" s="19" t="str">
        <f>IF([4]道具信息!Q1269="","",[4]道具信息!Q1269)</f>
        <v/>
      </c>
      <c r="R1269" s="19" t="str">
        <f>IF([4]道具信息!R1269="","",[4]道具信息!R1269)</f>
        <v/>
      </c>
      <c r="S1269" s="19" t="str">
        <f>IF([4]道具信息!S1269="","",[4]道具信息!S1269)</f>
        <v/>
      </c>
      <c r="T1269" s="19" t="str">
        <f>IF([4]道具信息!T1269="","",[4]道具信息!T1269)</f>
        <v/>
      </c>
      <c r="U1269" s="19" t="str">
        <f>IF([4]道具信息!U1269="","",[4]道具信息!U1269)</f>
        <v/>
      </c>
      <c r="V1269" s="19" t="str">
        <f>IF([4]道具信息!V1269="","",[4]道具信息!V1269)</f>
        <v/>
      </c>
      <c r="W1269" s="19" t="str">
        <f>IF([4]道具信息!W1269="","",[4]道具信息!W1269)</f>
        <v/>
      </c>
      <c r="X1269" s="19" t="str">
        <f>IF([4]道具信息!X1269="","",[4]道具信息!X1269)</f>
        <v/>
      </c>
      <c r="Y1269" s="19" t="str">
        <f>IF([4]道具信息!Y1269="","",[4]道具信息!Y1269)</f>
        <v/>
      </c>
      <c r="Z1269" s="19" t="str">
        <f>IF([4]道具信息!Z1269="","",[4]道具信息!Z1269)</f>
        <v/>
      </c>
    </row>
    <row r="1270" spans="1:26" x14ac:dyDescent="0.15">
      <c r="A1270" s="19" t="str">
        <f>IF([4]道具信息!A1270="","",[4]道具信息!A1270)</f>
        <v/>
      </c>
      <c r="B1270" s="19" t="str">
        <f>IF([4]道具信息!B1270="","",[4]道具信息!B1270)</f>
        <v/>
      </c>
      <c r="C1270" s="19" t="str">
        <f>IF([4]道具信息!C1270="","",[4]道具信息!C1270)</f>
        <v/>
      </c>
      <c r="D1270" s="19" t="str">
        <f>IF([4]道具信息!D1270="","",[4]道具信息!D1270)</f>
        <v/>
      </c>
      <c r="E1270" s="19" t="str">
        <f>IF([4]道具信息!E1270="","",[4]道具信息!E1270)</f>
        <v/>
      </c>
      <c r="F1270" s="19" t="str">
        <f>IF([4]道具信息!F1270="","",[4]道具信息!F1270)</f>
        <v/>
      </c>
      <c r="G1270" s="19" t="str">
        <f>IF([4]道具信息!G1270="","",[4]道具信息!G1270)</f>
        <v/>
      </c>
      <c r="H1270" s="19" t="str">
        <f>IF([4]道具信息!H1270="","",[4]道具信息!H1270)</f>
        <v/>
      </c>
      <c r="I1270" s="19" t="str">
        <f>IF([4]道具信息!I1270="","",[4]道具信息!I1270)</f>
        <v/>
      </c>
      <c r="J1270" s="19" t="str">
        <f>IF([4]道具信息!J1270="","",[4]道具信息!J1270)</f>
        <v/>
      </c>
      <c r="K1270" s="19" t="str">
        <f>IF([4]道具信息!K1270="","",[4]道具信息!K1270)</f>
        <v/>
      </c>
      <c r="L1270" s="19" t="str">
        <f>IF([4]道具信息!L1270="","",[4]道具信息!L1270)</f>
        <v/>
      </c>
      <c r="M1270" s="19" t="str">
        <f>IF([4]道具信息!M1270="","",[4]道具信息!M1270)</f>
        <v/>
      </c>
      <c r="N1270" s="19" t="str">
        <f>IF([4]道具信息!N1270="","",[4]道具信息!N1270)</f>
        <v/>
      </c>
      <c r="O1270" s="19" t="str">
        <f>IF([4]道具信息!O1270="","",[4]道具信息!O1270)</f>
        <v/>
      </c>
      <c r="P1270" s="19" t="str">
        <f>IF([4]道具信息!P1270="","",[4]道具信息!P1270)</f>
        <v/>
      </c>
      <c r="Q1270" s="19" t="str">
        <f>IF([4]道具信息!Q1270="","",[4]道具信息!Q1270)</f>
        <v/>
      </c>
      <c r="R1270" s="19" t="str">
        <f>IF([4]道具信息!R1270="","",[4]道具信息!R1270)</f>
        <v/>
      </c>
      <c r="S1270" s="19" t="str">
        <f>IF([4]道具信息!S1270="","",[4]道具信息!S1270)</f>
        <v/>
      </c>
      <c r="T1270" s="19" t="str">
        <f>IF([4]道具信息!T1270="","",[4]道具信息!T1270)</f>
        <v/>
      </c>
      <c r="U1270" s="19" t="str">
        <f>IF([4]道具信息!U1270="","",[4]道具信息!U1270)</f>
        <v/>
      </c>
      <c r="V1270" s="19" t="str">
        <f>IF([4]道具信息!V1270="","",[4]道具信息!V1270)</f>
        <v/>
      </c>
      <c r="W1270" s="19" t="str">
        <f>IF([4]道具信息!W1270="","",[4]道具信息!W1270)</f>
        <v/>
      </c>
      <c r="X1270" s="19" t="str">
        <f>IF([4]道具信息!X1270="","",[4]道具信息!X1270)</f>
        <v/>
      </c>
      <c r="Y1270" s="19" t="str">
        <f>IF([4]道具信息!Y1270="","",[4]道具信息!Y1270)</f>
        <v/>
      </c>
      <c r="Z1270" s="19" t="str">
        <f>IF([4]道具信息!Z1270="","",[4]道具信息!Z1270)</f>
        <v/>
      </c>
    </row>
    <row r="1271" spans="1:26" x14ac:dyDescent="0.15">
      <c r="A1271" s="19" t="str">
        <f>IF([4]道具信息!A1271="","",[4]道具信息!A1271)</f>
        <v/>
      </c>
      <c r="B1271" s="19" t="str">
        <f>IF([4]道具信息!B1271="","",[4]道具信息!B1271)</f>
        <v/>
      </c>
      <c r="C1271" s="19" t="str">
        <f>IF([4]道具信息!C1271="","",[4]道具信息!C1271)</f>
        <v/>
      </c>
      <c r="D1271" s="19" t="str">
        <f>IF([4]道具信息!D1271="","",[4]道具信息!D1271)</f>
        <v/>
      </c>
      <c r="E1271" s="19" t="str">
        <f>IF([4]道具信息!E1271="","",[4]道具信息!E1271)</f>
        <v/>
      </c>
      <c r="F1271" s="19" t="str">
        <f>IF([4]道具信息!F1271="","",[4]道具信息!F1271)</f>
        <v/>
      </c>
      <c r="G1271" s="19" t="str">
        <f>IF([4]道具信息!G1271="","",[4]道具信息!G1271)</f>
        <v/>
      </c>
      <c r="H1271" s="19" t="str">
        <f>IF([4]道具信息!H1271="","",[4]道具信息!H1271)</f>
        <v/>
      </c>
      <c r="I1271" s="19" t="str">
        <f>IF([4]道具信息!I1271="","",[4]道具信息!I1271)</f>
        <v/>
      </c>
      <c r="J1271" s="19" t="str">
        <f>IF([4]道具信息!J1271="","",[4]道具信息!J1271)</f>
        <v/>
      </c>
      <c r="K1271" s="19" t="str">
        <f>IF([4]道具信息!K1271="","",[4]道具信息!K1271)</f>
        <v/>
      </c>
      <c r="L1271" s="19" t="str">
        <f>IF([4]道具信息!L1271="","",[4]道具信息!L1271)</f>
        <v/>
      </c>
      <c r="M1271" s="19" t="str">
        <f>IF([4]道具信息!M1271="","",[4]道具信息!M1271)</f>
        <v/>
      </c>
      <c r="N1271" s="19" t="str">
        <f>IF([4]道具信息!N1271="","",[4]道具信息!N1271)</f>
        <v/>
      </c>
      <c r="O1271" s="19" t="str">
        <f>IF([4]道具信息!O1271="","",[4]道具信息!O1271)</f>
        <v/>
      </c>
      <c r="P1271" s="19" t="str">
        <f>IF([4]道具信息!P1271="","",[4]道具信息!P1271)</f>
        <v/>
      </c>
      <c r="Q1271" s="19" t="str">
        <f>IF([4]道具信息!Q1271="","",[4]道具信息!Q1271)</f>
        <v/>
      </c>
      <c r="R1271" s="19" t="str">
        <f>IF([4]道具信息!R1271="","",[4]道具信息!R1271)</f>
        <v/>
      </c>
      <c r="S1271" s="19" t="str">
        <f>IF([4]道具信息!S1271="","",[4]道具信息!S1271)</f>
        <v/>
      </c>
      <c r="T1271" s="19" t="str">
        <f>IF([4]道具信息!T1271="","",[4]道具信息!T1271)</f>
        <v/>
      </c>
      <c r="U1271" s="19" t="str">
        <f>IF([4]道具信息!U1271="","",[4]道具信息!U1271)</f>
        <v/>
      </c>
      <c r="V1271" s="19" t="str">
        <f>IF([4]道具信息!V1271="","",[4]道具信息!V1271)</f>
        <v/>
      </c>
      <c r="W1271" s="19" t="str">
        <f>IF([4]道具信息!W1271="","",[4]道具信息!W1271)</f>
        <v/>
      </c>
      <c r="X1271" s="19" t="str">
        <f>IF([4]道具信息!X1271="","",[4]道具信息!X1271)</f>
        <v/>
      </c>
      <c r="Y1271" s="19" t="str">
        <f>IF([4]道具信息!Y1271="","",[4]道具信息!Y1271)</f>
        <v/>
      </c>
      <c r="Z1271" s="19" t="str">
        <f>IF([4]道具信息!Z1271="","",[4]道具信息!Z1271)</f>
        <v/>
      </c>
    </row>
    <row r="1272" spans="1:26" x14ac:dyDescent="0.15">
      <c r="A1272" s="19" t="str">
        <f>IF([4]道具信息!A1272="","",[4]道具信息!A1272)</f>
        <v/>
      </c>
      <c r="B1272" s="19" t="str">
        <f>IF([4]道具信息!B1272="","",[4]道具信息!B1272)</f>
        <v/>
      </c>
      <c r="C1272" s="19" t="str">
        <f>IF([4]道具信息!C1272="","",[4]道具信息!C1272)</f>
        <v/>
      </c>
      <c r="D1272" s="19" t="str">
        <f>IF([4]道具信息!D1272="","",[4]道具信息!D1272)</f>
        <v/>
      </c>
      <c r="E1272" s="19" t="str">
        <f>IF([4]道具信息!E1272="","",[4]道具信息!E1272)</f>
        <v/>
      </c>
      <c r="F1272" s="19" t="str">
        <f>IF([4]道具信息!F1272="","",[4]道具信息!F1272)</f>
        <v/>
      </c>
      <c r="G1272" s="19" t="str">
        <f>IF([4]道具信息!G1272="","",[4]道具信息!G1272)</f>
        <v/>
      </c>
      <c r="H1272" s="19" t="str">
        <f>IF([4]道具信息!H1272="","",[4]道具信息!H1272)</f>
        <v/>
      </c>
      <c r="I1272" s="19" t="str">
        <f>IF([4]道具信息!I1272="","",[4]道具信息!I1272)</f>
        <v/>
      </c>
      <c r="J1272" s="19" t="str">
        <f>IF([4]道具信息!J1272="","",[4]道具信息!J1272)</f>
        <v/>
      </c>
      <c r="K1272" s="19" t="str">
        <f>IF([4]道具信息!K1272="","",[4]道具信息!K1272)</f>
        <v/>
      </c>
      <c r="L1272" s="19" t="str">
        <f>IF([4]道具信息!L1272="","",[4]道具信息!L1272)</f>
        <v/>
      </c>
      <c r="M1272" s="19" t="str">
        <f>IF([4]道具信息!M1272="","",[4]道具信息!M1272)</f>
        <v/>
      </c>
      <c r="N1272" s="19" t="str">
        <f>IF([4]道具信息!N1272="","",[4]道具信息!N1272)</f>
        <v/>
      </c>
      <c r="O1272" s="19" t="str">
        <f>IF([4]道具信息!O1272="","",[4]道具信息!O1272)</f>
        <v/>
      </c>
      <c r="P1272" s="19" t="str">
        <f>IF([4]道具信息!P1272="","",[4]道具信息!P1272)</f>
        <v/>
      </c>
      <c r="Q1272" s="19" t="str">
        <f>IF([4]道具信息!Q1272="","",[4]道具信息!Q1272)</f>
        <v/>
      </c>
      <c r="R1272" s="19" t="str">
        <f>IF([4]道具信息!R1272="","",[4]道具信息!R1272)</f>
        <v/>
      </c>
      <c r="S1272" s="19" t="str">
        <f>IF([4]道具信息!S1272="","",[4]道具信息!S1272)</f>
        <v/>
      </c>
      <c r="T1272" s="19" t="str">
        <f>IF([4]道具信息!T1272="","",[4]道具信息!T1272)</f>
        <v/>
      </c>
      <c r="U1272" s="19" t="str">
        <f>IF([4]道具信息!U1272="","",[4]道具信息!U1272)</f>
        <v/>
      </c>
      <c r="V1272" s="19" t="str">
        <f>IF([4]道具信息!V1272="","",[4]道具信息!V1272)</f>
        <v/>
      </c>
      <c r="W1272" s="19" t="str">
        <f>IF([4]道具信息!W1272="","",[4]道具信息!W1272)</f>
        <v/>
      </c>
      <c r="X1272" s="19" t="str">
        <f>IF([4]道具信息!X1272="","",[4]道具信息!X1272)</f>
        <v/>
      </c>
      <c r="Y1272" s="19" t="str">
        <f>IF([4]道具信息!Y1272="","",[4]道具信息!Y1272)</f>
        <v/>
      </c>
      <c r="Z1272" s="19" t="str">
        <f>IF([4]道具信息!Z1272="","",[4]道具信息!Z1272)</f>
        <v/>
      </c>
    </row>
    <row r="1273" spans="1:26" x14ac:dyDescent="0.15">
      <c r="A1273" s="19" t="str">
        <f>IF([4]道具信息!A1273="","",[4]道具信息!A1273)</f>
        <v/>
      </c>
      <c r="B1273" s="19" t="str">
        <f>IF([4]道具信息!B1273="","",[4]道具信息!B1273)</f>
        <v/>
      </c>
      <c r="C1273" s="19" t="str">
        <f>IF([4]道具信息!C1273="","",[4]道具信息!C1273)</f>
        <v/>
      </c>
      <c r="D1273" s="19" t="str">
        <f>IF([4]道具信息!D1273="","",[4]道具信息!D1273)</f>
        <v/>
      </c>
      <c r="E1273" s="19" t="str">
        <f>IF([4]道具信息!E1273="","",[4]道具信息!E1273)</f>
        <v/>
      </c>
      <c r="F1273" s="19" t="str">
        <f>IF([4]道具信息!F1273="","",[4]道具信息!F1273)</f>
        <v/>
      </c>
      <c r="G1273" s="19" t="str">
        <f>IF([4]道具信息!G1273="","",[4]道具信息!G1273)</f>
        <v/>
      </c>
      <c r="H1273" s="19" t="str">
        <f>IF([4]道具信息!H1273="","",[4]道具信息!H1273)</f>
        <v/>
      </c>
      <c r="I1273" s="19" t="str">
        <f>IF([4]道具信息!I1273="","",[4]道具信息!I1273)</f>
        <v/>
      </c>
      <c r="J1273" s="19" t="str">
        <f>IF([4]道具信息!J1273="","",[4]道具信息!J1273)</f>
        <v/>
      </c>
      <c r="K1273" s="19" t="str">
        <f>IF([4]道具信息!K1273="","",[4]道具信息!K1273)</f>
        <v/>
      </c>
      <c r="L1273" s="19" t="str">
        <f>IF([4]道具信息!L1273="","",[4]道具信息!L1273)</f>
        <v/>
      </c>
      <c r="M1273" s="19" t="str">
        <f>IF([4]道具信息!M1273="","",[4]道具信息!M1273)</f>
        <v/>
      </c>
      <c r="N1273" s="19" t="str">
        <f>IF([4]道具信息!N1273="","",[4]道具信息!N1273)</f>
        <v/>
      </c>
      <c r="O1273" s="19" t="str">
        <f>IF([4]道具信息!O1273="","",[4]道具信息!O1273)</f>
        <v/>
      </c>
      <c r="P1273" s="19" t="str">
        <f>IF([4]道具信息!P1273="","",[4]道具信息!P1273)</f>
        <v/>
      </c>
      <c r="Q1273" s="19" t="str">
        <f>IF([4]道具信息!Q1273="","",[4]道具信息!Q1273)</f>
        <v/>
      </c>
      <c r="R1273" s="19" t="str">
        <f>IF([4]道具信息!R1273="","",[4]道具信息!R1273)</f>
        <v/>
      </c>
      <c r="S1273" s="19" t="str">
        <f>IF([4]道具信息!S1273="","",[4]道具信息!S1273)</f>
        <v/>
      </c>
      <c r="T1273" s="19" t="str">
        <f>IF([4]道具信息!T1273="","",[4]道具信息!T1273)</f>
        <v/>
      </c>
      <c r="U1273" s="19" t="str">
        <f>IF([4]道具信息!U1273="","",[4]道具信息!U1273)</f>
        <v/>
      </c>
      <c r="V1273" s="19" t="str">
        <f>IF([4]道具信息!V1273="","",[4]道具信息!V1273)</f>
        <v/>
      </c>
      <c r="W1273" s="19" t="str">
        <f>IF([4]道具信息!W1273="","",[4]道具信息!W1273)</f>
        <v/>
      </c>
      <c r="X1273" s="19" t="str">
        <f>IF([4]道具信息!X1273="","",[4]道具信息!X1273)</f>
        <v/>
      </c>
      <c r="Y1273" s="19" t="str">
        <f>IF([4]道具信息!Y1273="","",[4]道具信息!Y1273)</f>
        <v/>
      </c>
      <c r="Z1273" s="19" t="str">
        <f>IF([4]道具信息!Z1273="","",[4]道具信息!Z1273)</f>
        <v/>
      </c>
    </row>
    <row r="1274" spans="1:26" x14ac:dyDescent="0.15">
      <c r="A1274" s="19" t="str">
        <f>IF([4]道具信息!A1274="","",[4]道具信息!A1274)</f>
        <v/>
      </c>
      <c r="B1274" s="19" t="str">
        <f>IF([4]道具信息!B1274="","",[4]道具信息!B1274)</f>
        <v/>
      </c>
      <c r="C1274" s="19" t="str">
        <f>IF([4]道具信息!C1274="","",[4]道具信息!C1274)</f>
        <v/>
      </c>
      <c r="D1274" s="19" t="str">
        <f>IF([4]道具信息!D1274="","",[4]道具信息!D1274)</f>
        <v/>
      </c>
      <c r="E1274" s="19" t="str">
        <f>IF([4]道具信息!E1274="","",[4]道具信息!E1274)</f>
        <v/>
      </c>
      <c r="F1274" s="19" t="str">
        <f>IF([4]道具信息!F1274="","",[4]道具信息!F1274)</f>
        <v/>
      </c>
      <c r="G1274" s="19" t="str">
        <f>IF([4]道具信息!G1274="","",[4]道具信息!G1274)</f>
        <v/>
      </c>
      <c r="H1274" s="19" t="str">
        <f>IF([4]道具信息!H1274="","",[4]道具信息!H1274)</f>
        <v/>
      </c>
      <c r="I1274" s="19" t="str">
        <f>IF([4]道具信息!I1274="","",[4]道具信息!I1274)</f>
        <v/>
      </c>
      <c r="J1274" s="19" t="str">
        <f>IF([4]道具信息!J1274="","",[4]道具信息!J1274)</f>
        <v/>
      </c>
      <c r="K1274" s="19" t="str">
        <f>IF([4]道具信息!K1274="","",[4]道具信息!K1274)</f>
        <v/>
      </c>
      <c r="L1274" s="19" t="str">
        <f>IF([4]道具信息!L1274="","",[4]道具信息!L1274)</f>
        <v/>
      </c>
      <c r="M1274" s="19" t="str">
        <f>IF([4]道具信息!M1274="","",[4]道具信息!M1274)</f>
        <v/>
      </c>
      <c r="N1274" s="19" t="str">
        <f>IF([4]道具信息!N1274="","",[4]道具信息!N1274)</f>
        <v/>
      </c>
      <c r="O1274" s="19" t="str">
        <f>IF([4]道具信息!O1274="","",[4]道具信息!O1274)</f>
        <v/>
      </c>
      <c r="P1274" s="19" t="str">
        <f>IF([4]道具信息!P1274="","",[4]道具信息!P1274)</f>
        <v/>
      </c>
      <c r="Q1274" s="19" t="str">
        <f>IF([4]道具信息!Q1274="","",[4]道具信息!Q1274)</f>
        <v/>
      </c>
      <c r="R1274" s="19" t="str">
        <f>IF([4]道具信息!R1274="","",[4]道具信息!R1274)</f>
        <v/>
      </c>
      <c r="S1274" s="19" t="str">
        <f>IF([4]道具信息!S1274="","",[4]道具信息!S1274)</f>
        <v/>
      </c>
      <c r="T1274" s="19" t="str">
        <f>IF([4]道具信息!T1274="","",[4]道具信息!T1274)</f>
        <v/>
      </c>
      <c r="U1274" s="19" t="str">
        <f>IF([4]道具信息!U1274="","",[4]道具信息!U1274)</f>
        <v/>
      </c>
      <c r="V1274" s="19" t="str">
        <f>IF([4]道具信息!V1274="","",[4]道具信息!V1274)</f>
        <v/>
      </c>
      <c r="W1274" s="19" t="str">
        <f>IF([4]道具信息!W1274="","",[4]道具信息!W1274)</f>
        <v/>
      </c>
      <c r="X1274" s="19" t="str">
        <f>IF([4]道具信息!X1274="","",[4]道具信息!X1274)</f>
        <v/>
      </c>
      <c r="Y1274" s="19" t="str">
        <f>IF([4]道具信息!Y1274="","",[4]道具信息!Y1274)</f>
        <v/>
      </c>
      <c r="Z1274" s="19" t="str">
        <f>IF([4]道具信息!Z1274="","",[4]道具信息!Z1274)</f>
        <v/>
      </c>
    </row>
    <row r="1275" spans="1:26" x14ac:dyDescent="0.15">
      <c r="A1275" s="19" t="str">
        <f>IF([4]道具信息!A1275="","",[4]道具信息!A1275)</f>
        <v/>
      </c>
      <c r="B1275" s="19" t="str">
        <f>IF([4]道具信息!B1275="","",[4]道具信息!B1275)</f>
        <v/>
      </c>
      <c r="C1275" s="19" t="str">
        <f>IF([4]道具信息!C1275="","",[4]道具信息!C1275)</f>
        <v/>
      </c>
      <c r="D1275" s="19" t="str">
        <f>IF([4]道具信息!D1275="","",[4]道具信息!D1275)</f>
        <v/>
      </c>
      <c r="E1275" s="19" t="str">
        <f>IF([4]道具信息!E1275="","",[4]道具信息!E1275)</f>
        <v/>
      </c>
      <c r="F1275" s="19" t="str">
        <f>IF([4]道具信息!F1275="","",[4]道具信息!F1275)</f>
        <v/>
      </c>
      <c r="G1275" s="19" t="str">
        <f>IF([4]道具信息!G1275="","",[4]道具信息!G1275)</f>
        <v/>
      </c>
      <c r="H1275" s="19" t="str">
        <f>IF([4]道具信息!H1275="","",[4]道具信息!H1275)</f>
        <v/>
      </c>
      <c r="I1275" s="19" t="str">
        <f>IF([4]道具信息!I1275="","",[4]道具信息!I1275)</f>
        <v/>
      </c>
      <c r="J1275" s="19" t="str">
        <f>IF([4]道具信息!J1275="","",[4]道具信息!J1275)</f>
        <v/>
      </c>
      <c r="K1275" s="19" t="str">
        <f>IF([4]道具信息!K1275="","",[4]道具信息!K1275)</f>
        <v/>
      </c>
      <c r="L1275" s="19" t="str">
        <f>IF([4]道具信息!L1275="","",[4]道具信息!L1275)</f>
        <v/>
      </c>
      <c r="M1275" s="19" t="str">
        <f>IF([4]道具信息!M1275="","",[4]道具信息!M1275)</f>
        <v/>
      </c>
      <c r="N1275" s="19" t="str">
        <f>IF([4]道具信息!N1275="","",[4]道具信息!N1275)</f>
        <v/>
      </c>
      <c r="O1275" s="19" t="str">
        <f>IF([4]道具信息!O1275="","",[4]道具信息!O1275)</f>
        <v/>
      </c>
      <c r="P1275" s="19" t="str">
        <f>IF([4]道具信息!P1275="","",[4]道具信息!P1275)</f>
        <v/>
      </c>
      <c r="Q1275" s="19" t="str">
        <f>IF([4]道具信息!Q1275="","",[4]道具信息!Q1275)</f>
        <v/>
      </c>
      <c r="R1275" s="19" t="str">
        <f>IF([4]道具信息!R1275="","",[4]道具信息!R1275)</f>
        <v/>
      </c>
      <c r="S1275" s="19" t="str">
        <f>IF([4]道具信息!S1275="","",[4]道具信息!S1275)</f>
        <v/>
      </c>
      <c r="T1275" s="19" t="str">
        <f>IF([4]道具信息!T1275="","",[4]道具信息!T1275)</f>
        <v/>
      </c>
      <c r="U1275" s="19" t="str">
        <f>IF([4]道具信息!U1275="","",[4]道具信息!U1275)</f>
        <v/>
      </c>
      <c r="V1275" s="19" t="str">
        <f>IF([4]道具信息!V1275="","",[4]道具信息!V1275)</f>
        <v/>
      </c>
      <c r="W1275" s="19" t="str">
        <f>IF([4]道具信息!W1275="","",[4]道具信息!W1275)</f>
        <v/>
      </c>
      <c r="X1275" s="19" t="str">
        <f>IF([4]道具信息!X1275="","",[4]道具信息!X1275)</f>
        <v/>
      </c>
      <c r="Y1275" s="19" t="str">
        <f>IF([4]道具信息!Y1275="","",[4]道具信息!Y1275)</f>
        <v/>
      </c>
      <c r="Z1275" s="19" t="str">
        <f>IF([4]道具信息!Z1275="","",[4]道具信息!Z1275)</f>
        <v/>
      </c>
    </row>
    <row r="1276" spans="1:26" x14ac:dyDescent="0.15">
      <c r="A1276" s="19" t="str">
        <f>IF([4]道具信息!A1276="","",[4]道具信息!A1276)</f>
        <v/>
      </c>
      <c r="B1276" s="19" t="str">
        <f>IF([4]道具信息!B1276="","",[4]道具信息!B1276)</f>
        <v/>
      </c>
      <c r="C1276" s="19" t="str">
        <f>IF([4]道具信息!C1276="","",[4]道具信息!C1276)</f>
        <v/>
      </c>
      <c r="D1276" s="19" t="str">
        <f>IF([4]道具信息!D1276="","",[4]道具信息!D1276)</f>
        <v/>
      </c>
      <c r="E1276" s="19" t="str">
        <f>IF([4]道具信息!E1276="","",[4]道具信息!E1276)</f>
        <v/>
      </c>
      <c r="F1276" s="19" t="str">
        <f>IF([4]道具信息!F1276="","",[4]道具信息!F1276)</f>
        <v/>
      </c>
      <c r="G1276" s="19" t="str">
        <f>IF([4]道具信息!G1276="","",[4]道具信息!G1276)</f>
        <v/>
      </c>
      <c r="H1276" s="19" t="str">
        <f>IF([4]道具信息!H1276="","",[4]道具信息!H1276)</f>
        <v/>
      </c>
      <c r="I1276" s="19" t="str">
        <f>IF([4]道具信息!I1276="","",[4]道具信息!I1276)</f>
        <v/>
      </c>
      <c r="J1276" s="19" t="str">
        <f>IF([4]道具信息!J1276="","",[4]道具信息!J1276)</f>
        <v/>
      </c>
      <c r="K1276" s="19" t="str">
        <f>IF([4]道具信息!K1276="","",[4]道具信息!K1276)</f>
        <v/>
      </c>
      <c r="L1276" s="19" t="str">
        <f>IF([4]道具信息!L1276="","",[4]道具信息!L1276)</f>
        <v/>
      </c>
      <c r="M1276" s="19" t="str">
        <f>IF([4]道具信息!M1276="","",[4]道具信息!M1276)</f>
        <v/>
      </c>
      <c r="N1276" s="19" t="str">
        <f>IF([4]道具信息!N1276="","",[4]道具信息!N1276)</f>
        <v/>
      </c>
      <c r="O1276" s="19" t="str">
        <f>IF([4]道具信息!O1276="","",[4]道具信息!O1276)</f>
        <v/>
      </c>
      <c r="P1276" s="19" t="str">
        <f>IF([4]道具信息!P1276="","",[4]道具信息!P1276)</f>
        <v/>
      </c>
      <c r="Q1276" s="19" t="str">
        <f>IF([4]道具信息!Q1276="","",[4]道具信息!Q1276)</f>
        <v/>
      </c>
      <c r="R1276" s="19" t="str">
        <f>IF([4]道具信息!R1276="","",[4]道具信息!R1276)</f>
        <v/>
      </c>
      <c r="S1276" s="19" t="str">
        <f>IF([4]道具信息!S1276="","",[4]道具信息!S1276)</f>
        <v/>
      </c>
      <c r="T1276" s="19" t="str">
        <f>IF([4]道具信息!T1276="","",[4]道具信息!T1276)</f>
        <v/>
      </c>
      <c r="U1276" s="19" t="str">
        <f>IF([4]道具信息!U1276="","",[4]道具信息!U1276)</f>
        <v/>
      </c>
      <c r="V1276" s="19" t="str">
        <f>IF([4]道具信息!V1276="","",[4]道具信息!V1276)</f>
        <v/>
      </c>
      <c r="W1276" s="19" t="str">
        <f>IF([4]道具信息!W1276="","",[4]道具信息!W1276)</f>
        <v/>
      </c>
      <c r="X1276" s="19" t="str">
        <f>IF([4]道具信息!X1276="","",[4]道具信息!X1276)</f>
        <v/>
      </c>
      <c r="Y1276" s="19" t="str">
        <f>IF([4]道具信息!Y1276="","",[4]道具信息!Y1276)</f>
        <v/>
      </c>
      <c r="Z1276" s="19" t="str">
        <f>IF([4]道具信息!Z1276="","",[4]道具信息!Z1276)</f>
        <v/>
      </c>
    </row>
    <row r="1277" spans="1:26" x14ac:dyDescent="0.15">
      <c r="A1277" s="19" t="str">
        <f>IF([4]道具信息!A1277="","",[4]道具信息!A1277)</f>
        <v/>
      </c>
      <c r="B1277" s="19" t="str">
        <f>IF([4]道具信息!B1277="","",[4]道具信息!B1277)</f>
        <v/>
      </c>
      <c r="C1277" s="19" t="str">
        <f>IF([4]道具信息!C1277="","",[4]道具信息!C1277)</f>
        <v/>
      </c>
      <c r="D1277" s="19" t="str">
        <f>IF([4]道具信息!D1277="","",[4]道具信息!D1277)</f>
        <v/>
      </c>
      <c r="E1277" s="19" t="str">
        <f>IF([4]道具信息!E1277="","",[4]道具信息!E1277)</f>
        <v/>
      </c>
      <c r="F1277" s="19" t="str">
        <f>IF([4]道具信息!F1277="","",[4]道具信息!F1277)</f>
        <v/>
      </c>
      <c r="G1277" s="19" t="str">
        <f>IF([4]道具信息!G1277="","",[4]道具信息!G1277)</f>
        <v/>
      </c>
      <c r="H1277" s="19" t="str">
        <f>IF([4]道具信息!H1277="","",[4]道具信息!H1277)</f>
        <v/>
      </c>
      <c r="I1277" s="19" t="str">
        <f>IF([4]道具信息!I1277="","",[4]道具信息!I1277)</f>
        <v/>
      </c>
      <c r="J1277" s="19" t="str">
        <f>IF([4]道具信息!J1277="","",[4]道具信息!J1277)</f>
        <v/>
      </c>
      <c r="K1277" s="19" t="str">
        <f>IF([4]道具信息!K1277="","",[4]道具信息!K1277)</f>
        <v/>
      </c>
      <c r="L1277" s="19" t="str">
        <f>IF([4]道具信息!L1277="","",[4]道具信息!L1277)</f>
        <v/>
      </c>
      <c r="M1277" s="19" t="str">
        <f>IF([4]道具信息!M1277="","",[4]道具信息!M1277)</f>
        <v/>
      </c>
      <c r="N1277" s="19" t="str">
        <f>IF([4]道具信息!N1277="","",[4]道具信息!N1277)</f>
        <v/>
      </c>
      <c r="O1277" s="19" t="str">
        <f>IF([4]道具信息!O1277="","",[4]道具信息!O1277)</f>
        <v/>
      </c>
      <c r="P1277" s="19" t="str">
        <f>IF([4]道具信息!P1277="","",[4]道具信息!P1277)</f>
        <v/>
      </c>
      <c r="Q1277" s="19" t="str">
        <f>IF([4]道具信息!Q1277="","",[4]道具信息!Q1277)</f>
        <v/>
      </c>
      <c r="R1277" s="19" t="str">
        <f>IF([4]道具信息!R1277="","",[4]道具信息!R1277)</f>
        <v/>
      </c>
      <c r="S1277" s="19" t="str">
        <f>IF([4]道具信息!S1277="","",[4]道具信息!S1277)</f>
        <v/>
      </c>
      <c r="T1277" s="19" t="str">
        <f>IF([4]道具信息!T1277="","",[4]道具信息!T1277)</f>
        <v/>
      </c>
      <c r="U1277" s="19" t="str">
        <f>IF([4]道具信息!U1277="","",[4]道具信息!U1277)</f>
        <v/>
      </c>
      <c r="V1277" s="19" t="str">
        <f>IF([4]道具信息!V1277="","",[4]道具信息!V1277)</f>
        <v/>
      </c>
      <c r="W1277" s="19" t="str">
        <f>IF([4]道具信息!W1277="","",[4]道具信息!W1277)</f>
        <v/>
      </c>
      <c r="X1277" s="19" t="str">
        <f>IF([4]道具信息!X1277="","",[4]道具信息!X1277)</f>
        <v/>
      </c>
      <c r="Y1277" s="19" t="str">
        <f>IF([4]道具信息!Y1277="","",[4]道具信息!Y1277)</f>
        <v/>
      </c>
      <c r="Z1277" s="19" t="str">
        <f>IF([4]道具信息!Z1277="","",[4]道具信息!Z1277)</f>
        <v/>
      </c>
    </row>
    <row r="1278" spans="1:26" x14ac:dyDescent="0.15">
      <c r="A1278" s="19" t="str">
        <f>IF([4]道具信息!A1278="","",[4]道具信息!A1278)</f>
        <v/>
      </c>
      <c r="B1278" s="19" t="str">
        <f>IF([4]道具信息!B1278="","",[4]道具信息!B1278)</f>
        <v/>
      </c>
      <c r="C1278" s="19" t="str">
        <f>IF([4]道具信息!C1278="","",[4]道具信息!C1278)</f>
        <v/>
      </c>
      <c r="D1278" s="19" t="str">
        <f>IF([4]道具信息!D1278="","",[4]道具信息!D1278)</f>
        <v/>
      </c>
      <c r="E1278" s="19" t="str">
        <f>IF([4]道具信息!E1278="","",[4]道具信息!E1278)</f>
        <v/>
      </c>
      <c r="F1278" s="19" t="str">
        <f>IF([4]道具信息!F1278="","",[4]道具信息!F1278)</f>
        <v/>
      </c>
      <c r="G1278" s="19" t="str">
        <f>IF([4]道具信息!G1278="","",[4]道具信息!G1278)</f>
        <v/>
      </c>
      <c r="H1278" s="19" t="str">
        <f>IF([4]道具信息!H1278="","",[4]道具信息!H1278)</f>
        <v/>
      </c>
      <c r="I1278" s="19" t="str">
        <f>IF([4]道具信息!I1278="","",[4]道具信息!I1278)</f>
        <v/>
      </c>
      <c r="J1278" s="19" t="str">
        <f>IF([4]道具信息!J1278="","",[4]道具信息!J1278)</f>
        <v/>
      </c>
      <c r="K1278" s="19" t="str">
        <f>IF([4]道具信息!K1278="","",[4]道具信息!K1278)</f>
        <v/>
      </c>
      <c r="L1278" s="19" t="str">
        <f>IF([4]道具信息!L1278="","",[4]道具信息!L1278)</f>
        <v/>
      </c>
      <c r="M1278" s="19" t="str">
        <f>IF([4]道具信息!M1278="","",[4]道具信息!M1278)</f>
        <v/>
      </c>
      <c r="N1278" s="19" t="str">
        <f>IF([4]道具信息!N1278="","",[4]道具信息!N1278)</f>
        <v/>
      </c>
      <c r="O1278" s="19" t="str">
        <f>IF([4]道具信息!O1278="","",[4]道具信息!O1278)</f>
        <v/>
      </c>
      <c r="P1278" s="19" t="str">
        <f>IF([4]道具信息!P1278="","",[4]道具信息!P1278)</f>
        <v/>
      </c>
      <c r="Q1278" s="19" t="str">
        <f>IF([4]道具信息!Q1278="","",[4]道具信息!Q1278)</f>
        <v/>
      </c>
      <c r="R1278" s="19" t="str">
        <f>IF([4]道具信息!R1278="","",[4]道具信息!R1278)</f>
        <v/>
      </c>
      <c r="S1278" s="19" t="str">
        <f>IF([4]道具信息!S1278="","",[4]道具信息!S1278)</f>
        <v/>
      </c>
      <c r="T1278" s="19" t="str">
        <f>IF([4]道具信息!T1278="","",[4]道具信息!T1278)</f>
        <v/>
      </c>
      <c r="U1278" s="19" t="str">
        <f>IF([4]道具信息!U1278="","",[4]道具信息!U1278)</f>
        <v/>
      </c>
      <c r="V1278" s="19" t="str">
        <f>IF([4]道具信息!V1278="","",[4]道具信息!V1278)</f>
        <v/>
      </c>
      <c r="W1278" s="19" t="str">
        <f>IF([4]道具信息!W1278="","",[4]道具信息!W1278)</f>
        <v/>
      </c>
      <c r="X1278" s="19" t="str">
        <f>IF([4]道具信息!X1278="","",[4]道具信息!X1278)</f>
        <v/>
      </c>
      <c r="Y1278" s="19" t="str">
        <f>IF([4]道具信息!Y1278="","",[4]道具信息!Y1278)</f>
        <v/>
      </c>
      <c r="Z1278" s="19" t="str">
        <f>IF([4]道具信息!Z1278="","",[4]道具信息!Z1278)</f>
        <v/>
      </c>
    </row>
    <row r="1279" spans="1:26" x14ac:dyDescent="0.15">
      <c r="A1279" s="19" t="str">
        <f>IF([4]道具信息!A1279="","",[4]道具信息!A1279)</f>
        <v/>
      </c>
      <c r="B1279" s="19" t="str">
        <f>IF([4]道具信息!B1279="","",[4]道具信息!B1279)</f>
        <v/>
      </c>
      <c r="C1279" s="19" t="str">
        <f>IF([4]道具信息!C1279="","",[4]道具信息!C1279)</f>
        <v/>
      </c>
      <c r="D1279" s="19" t="str">
        <f>IF([4]道具信息!D1279="","",[4]道具信息!D1279)</f>
        <v/>
      </c>
      <c r="E1279" s="19" t="str">
        <f>IF([4]道具信息!E1279="","",[4]道具信息!E1279)</f>
        <v/>
      </c>
      <c r="F1279" s="19" t="str">
        <f>IF([4]道具信息!F1279="","",[4]道具信息!F1279)</f>
        <v/>
      </c>
      <c r="G1279" s="19" t="str">
        <f>IF([4]道具信息!G1279="","",[4]道具信息!G1279)</f>
        <v/>
      </c>
      <c r="H1279" s="19" t="str">
        <f>IF([4]道具信息!H1279="","",[4]道具信息!H1279)</f>
        <v/>
      </c>
      <c r="I1279" s="19" t="str">
        <f>IF([4]道具信息!I1279="","",[4]道具信息!I1279)</f>
        <v/>
      </c>
      <c r="J1279" s="19" t="str">
        <f>IF([4]道具信息!J1279="","",[4]道具信息!J1279)</f>
        <v/>
      </c>
      <c r="K1279" s="19" t="str">
        <f>IF([4]道具信息!K1279="","",[4]道具信息!K1279)</f>
        <v/>
      </c>
      <c r="L1279" s="19" t="str">
        <f>IF([4]道具信息!L1279="","",[4]道具信息!L1279)</f>
        <v/>
      </c>
      <c r="M1279" s="19" t="str">
        <f>IF([4]道具信息!M1279="","",[4]道具信息!M1279)</f>
        <v/>
      </c>
      <c r="N1279" s="19" t="str">
        <f>IF([4]道具信息!N1279="","",[4]道具信息!N1279)</f>
        <v/>
      </c>
      <c r="O1279" s="19" t="str">
        <f>IF([4]道具信息!O1279="","",[4]道具信息!O1279)</f>
        <v/>
      </c>
      <c r="P1279" s="19" t="str">
        <f>IF([4]道具信息!P1279="","",[4]道具信息!P1279)</f>
        <v/>
      </c>
      <c r="Q1279" s="19" t="str">
        <f>IF([4]道具信息!Q1279="","",[4]道具信息!Q1279)</f>
        <v/>
      </c>
      <c r="R1279" s="19" t="str">
        <f>IF([4]道具信息!R1279="","",[4]道具信息!R1279)</f>
        <v/>
      </c>
      <c r="S1279" s="19" t="str">
        <f>IF([4]道具信息!S1279="","",[4]道具信息!S1279)</f>
        <v/>
      </c>
      <c r="T1279" s="19" t="str">
        <f>IF([4]道具信息!T1279="","",[4]道具信息!T1279)</f>
        <v/>
      </c>
      <c r="U1279" s="19" t="str">
        <f>IF([4]道具信息!U1279="","",[4]道具信息!U1279)</f>
        <v/>
      </c>
      <c r="V1279" s="19" t="str">
        <f>IF([4]道具信息!V1279="","",[4]道具信息!V1279)</f>
        <v/>
      </c>
      <c r="W1279" s="19" t="str">
        <f>IF([4]道具信息!W1279="","",[4]道具信息!W1279)</f>
        <v/>
      </c>
      <c r="X1279" s="19" t="str">
        <f>IF([4]道具信息!X1279="","",[4]道具信息!X1279)</f>
        <v/>
      </c>
      <c r="Y1279" s="19" t="str">
        <f>IF([4]道具信息!Y1279="","",[4]道具信息!Y1279)</f>
        <v/>
      </c>
      <c r="Z1279" s="19" t="str">
        <f>IF([4]道具信息!Z1279="","",[4]道具信息!Z1279)</f>
        <v/>
      </c>
    </row>
    <row r="1280" spans="1:26" x14ac:dyDescent="0.15">
      <c r="A1280" s="19" t="str">
        <f>IF([4]道具信息!A1280="","",[4]道具信息!A1280)</f>
        <v/>
      </c>
      <c r="B1280" s="19" t="str">
        <f>IF([4]道具信息!B1280="","",[4]道具信息!B1280)</f>
        <v/>
      </c>
      <c r="C1280" s="19" t="str">
        <f>IF([4]道具信息!C1280="","",[4]道具信息!C1280)</f>
        <v/>
      </c>
      <c r="D1280" s="19" t="str">
        <f>IF([4]道具信息!D1280="","",[4]道具信息!D1280)</f>
        <v/>
      </c>
      <c r="E1280" s="19" t="str">
        <f>IF([4]道具信息!E1280="","",[4]道具信息!E1280)</f>
        <v/>
      </c>
      <c r="F1280" s="19" t="str">
        <f>IF([4]道具信息!F1280="","",[4]道具信息!F1280)</f>
        <v/>
      </c>
      <c r="G1280" s="19" t="str">
        <f>IF([4]道具信息!G1280="","",[4]道具信息!G1280)</f>
        <v/>
      </c>
      <c r="H1280" s="19" t="str">
        <f>IF([4]道具信息!H1280="","",[4]道具信息!H1280)</f>
        <v/>
      </c>
      <c r="I1280" s="19" t="str">
        <f>IF([4]道具信息!I1280="","",[4]道具信息!I1280)</f>
        <v/>
      </c>
      <c r="J1280" s="19" t="str">
        <f>IF([4]道具信息!J1280="","",[4]道具信息!J1280)</f>
        <v/>
      </c>
      <c r="K1280" s="19" t="str">
        <f>IF([4]道具信息!K1280="","",[4]道具信息!K1280)</f>
        <v/>
      </c>
      <c r="L1280" s="19" t="str">
        <f>IF([4]道具信息!L1280="","",[4]道具信息!L1280)</f>
        <v/>
      </c>
      <c r="M1280" s="19" t="str">
        <f>IF([4]道具信息!M1280="","",[4]道具信息!M1280)</f>
        <v/>
      </c>
      <c r="N1280" s="19" t="str">
        <f>IF([4]道具信息!N1280="","",[4]道具信息!N1280)</f>
        <v/>
      </c>
      <c r="O1280" s="19" t="str">
        <f>IF([4]道具信息!O1280="","",[4]道具信息!O1280)</f>
        <v/>
      </c>
      <c r="P1280" s="19" t="str">
        <f>IF([4]道具信息!P1280="","",[4]道具信息!P1280)</f>
        <v/>
      </c>
      <c r="Q1280" s="19" t="str">
        <f>IF([4]道具信息!Q1280="","",[4]道具信息!Q1280)</f>
        <v/>
      </c>
      <c r="R1280" s="19" t="str">
        <f>IF([4]道具信息!R1280="","",[4]道具信息!R1280)</f>
        <v/>
      </c>
      <c r="S1280" s="19" t="str">
        <f>IF([4]道具信息!S1280="","",[4]道具信息!S1280)</f>
        <v/>
      </c>
      <c r="T1280" s="19" t="str">
        <f>IF([4]道具信息!T1280="","",[4]道具信息!T1280)</f>
        <v/>
      </c>
      <c r="U1280" s="19" t="str">
        <f>IF([4]道具信息!U1280="","",[4]道具信息!U1280)</f>
        <v/>
      </c>
      <c r="V1280" s="19" t="str">
        <f>IF([4]道具信息!V1280="","",[4]道具信息!V1280)</f>
        <v/>
      </c>
      <c r="W1280" s="19" t="str">
        <f>IF([4]道具信息!W1280="","",[4]道具信息!W1280)</f>
        <v/>
      </c>
      <c r="X1280" s="19" t="str">
        <f>IF([4]道具信息!X1280="","",[4]道具信息!X1280)</f>
        <v/>
      </c>
      <c r="Y1280" s="19" t="str">
        <f>IF([4]道具信息!Y1280="","",[4]道具信息!Y1280)</f>
        <v/>
      </c>
      <c r="Z1280" s="19" t="str">
        <f>IF([4]道具信息!Z1280="","",[4]道具信息!Z1280)</f>
        <v/>
      </c>
    </row>
    <row r="1281" spans="1:26" x14ac:dyDescent="0.15">
      <c r="A1281" s="19" t="str">
        <f>IF([4]道具信息!A1281="","",[4]道具信息!A1281)</f>
        <v/>
      </c>
      <c r="B1281" s="19" t="str">
        <f>IF([4]道具信息!B1281="","",[4]道具信息!B1281)</f>
        <v/>
      </c>
      <c r="C1281" s="19" t="str">
        <f>IF([4]道具信息!C1281="","",[4]道具信息!C1281)</f>
        <v/>
      </c>
      <c r="D1281" s="19" t="str">
        <f>IF([4]道具信息!D1281="","",[4]道具信息!D1281)</f>
        <v/>
      </c>
      <c r="E1281" s="19" t="str">
        <f>IF([4]道具信息!E1281="","",[4]道具信息!E1281)</f>
        <v/>
      </c>
      <c r="F1281" s="19" t="str">
        <f>IF([4]道具信息!F1281="","",[4]道具信息!F1281)</f>
        <v/>
      </c>
      <c r="G1281" s="19" t="str">
        <f>IF([4]道具信息!G1281="","",[4]道具信息!G1281)</f>
        <v/>
      </c>
      <c r="H1281" s="19" t="str">
        <f>IF([4]道具信息!H1281="","",[4]道具信息!H1281)</f>
        <v/>
      </c>
      <c r="I1281" s="19" t="str">
        <f>IF([4]道具信息!I1281="","",[4]道具信息!I1281)</f>
        <v/>
      </c>
      <c r="J1281" s="19" t="str">
        <f>IF([4]道具信息!J1281="","",[4]道具信息!J1281)</f>
        <v/>
      </c>
      <c r="K1281" s="19" t="str">
        <f>IF([4]道具信息!K1281="","",[4]道具信息!K1281)</f>
        <v/>
      </c>
      <c r="L1281" s="19" t="str">
        <f>IF([4]道具信息!L1281="","",[4]道具信息!L1281)</f>
        <v/>
      </c>
      <c r="M1281" s="19" t="str">
        <f>IF([4]道具信息!M1281="","",[4]道具信息!M1281)</f>
        <v/>
      </c>
      <c r="N1281" s="19" t="str">
        <f>IF([4]道具信息!N1281="","",[4]道具信息!N1281)</f>
        <v/>
      </c>
      <c r="O1281" s="19" t="str">
        <f>IF([4]道具信息!O1281="","",[4]道具信息!O1281)</f>
        <v/>
      </c>
      <c r="P1281" s="19" t="str">
        <f>IF([4]道具信息!P1281="","",[4]道具信息!P1281)</f>
        <v/>
      </c>
      <c r="Q1281" s="19" t="str">
        <f>IF([4]道具信息!Q1281="","",[4]道具信息!Q1281)</f>
        <v/>
      </c>
      <c r="R1281" s="19" t="str">
        <f>IF([4]道具信息!R1281="","",[4]道具信息!R1281)</f>
        <v/>
      </c>
      <c r="S1281" s="19" t="str">
        <f>IF([4]道具信息!S1281="","",[4]道具信息!S1281)</f>
        <v/>
      </c>
      <c r="T1281" s="19" t="str">
        <f>IF([4]道具信息!T1281="","",[4]道具信息!T1281)</f>
        <v/>
      </c>
      <c r="U1281" s="19" t="str">
        <f>IF([4]道具信息!U1281="","",[4]道具信息!U1281)</f>
        <v/>
      </c>
      <c r="V1281" s="19" t="str">
        <f>IF([4]道具信息!V1281="","",[4]道具信息!V1281)</f>
        <v/>
      </c>
      <c r="W1281" s="19" t="str">
        <f>IF([4]道具信息!W1281="","",[4]道具信息!W1281)</f>
        <v/>
      </c>
      <c r="X1281" s="19" t="str">
        <f>IF([4]道具信息!X1281="","",[4]道具信息!X1281)</f>
        <v/>
      </c>
      <c r="Y1281" s="19" t="str">
        <f>IF([4]道具信息!Y1281="","",[4]道具信息!Y1281)</f>
        <v/>
      </c>
      <c r="Z1281" s="19" t="str">
        <f>IF([4]道具信息!Z1281="","",[4]道具信息!Z1281)</f>
        <v/>
      </c>
    </row>
    <row r="1282" spans="1:26" x14ac:dyDescent="0.15">
      <c r="A1282" s="19" t="str">
        <f>IF([4]道具信息!A1282="","",[4]道具信息!A1282)</f>
        <v/>
      </c>
      <c r="B1282" s="19" t="str">
        <f>IF([4]道具信息!B1282="","",[4]道具信息!B1282)</f>
        <v/>
      </c>
      <c r="C1282" s="19" t="str">
        <f>IF([4]道具信息!C1282="","",[4]道具信息!C1282)</f>
        <v/>
      </c>
      <c r="D1282" s="19" t="str">
        <f>IF([4]道具信息!D1282="","",[4]道具信息!D1282)</f>
        <v/>
      </c>
      <c r="E1282" s="19" t="str">
        <f>IF([4]道具信息!E1282="","",[4]道具信息!E1282)</f>
        <v/>
      </c>
      <c r="F1282" s="19" t="str">
        <f>IF([4]道具信息!F1282="","",[4]道具信息!F1282)</f>
        <v/>
      </c>
      <c r="G1282" s="19" t="str">
        <f>IF([4]道具信息!G1282="","",[4]道具信息!G1282)</f>
        <v/>
      </c>
      <c r="H1282" s="19" t="str">
        <f>IF([4]道具信息!H1282="","",[4]道具信息!H1282)</f>
        <v/>
      </c>
      <c r="I1282" s="19" t="str">
        <f>IF([4]道具信息!I1282="","",[4]道具信息!I1282)</f>
        <v/>
      </c>
      <c r="J1282" s="19" t="str">
        <f>IF([4]道具信息!J1282="","",[4]道具信息!J1282)</f>
        <v/>
      </c>
      <c r="K1282" s="19" t="str">
        <f>IF([4]道具信息!K1282="","",[4]道具信息!K1282)</f>
        <v/>
      </c>
      <c r="L1282" s="19" t="str">
        <f>IF([4]道具信息!L1282="","",[4]道具信息!L1282)</f>
        <v/>
      </c>
      <c r="M1282" s="19" t="str">
        <f>IF([4]道具信息!M1282="","",[4]道具信息!M1282)</f>
        <v/>
      </c>
      <c r="N1282" s="19" t="str">
        <f>IF([4]道具信息!N1282="","",[4]道具信息!N1282)</f>
        <v/>
      </c>
      <c r="O1282" s="19" t="str">
        <f>IF([4]道具信息!O1282="","",[4]道具信息!O1282)</f>
        <v/>
      </c>
      <c r="P1282" s="19" t="str">
        <f>IF([4]道具信息!P1282="","",[4]道具信息!P1282)</f>
        <v/>
      </c>
      <c r="Q1282" s="19" t="str">
        <f>IF([4]道具信息!Q1282="","",[4]道具信息!Q1282)</f>
        <v/>
      </c>
      <c r="R1282" s="19" t="str">
        <f>IF([4]道具信息!R1282="","",[4]道具信息!R1282)</f>
        <v/>
      </c>
      <c r="S1282" s="19" t="str">
        <f>IF([4]道具信息!S1282="","",[4]道具信息!S1282)</f>
        <v/>
      </c>
      <c r="T1282" s="19" t="str">
        <f>IF([4]道具信息!T1282="","",[4]道具信息!T1282)</f>
        <v/>
      </c>
      <c r="U1282" s="19" t="str">
        <f>IF([4]道具信息!U1282="","",[4]道具信息!U1282)</f>
        <v/>
      </c>
      <c r="V1282" s="19" t="str">
        <f>IF([4]道具信息!V1282="","",[4]道具信息!V1282)</f>
        <v/>
      </c>
      <c r="W1282" s="19" t="str">
        <f>IF([4]道具信息!W1282="","",[4]道具信息!W1282)</f>
        <v/>
      </c>
      <c r="X1282" s="19" t="str">
        <f>IF([4]道具信息!X1282="","",[4]道具信息!X1282)</f>
        <v/>
      </c>
      <c r="Y1282" s="19" t="str">
        <f>IF([4]道具信息!Y1282="","",[4]道具信息!Y1282)</f>
        <v/>
      </c>
      <c r="Z1282" s="19" t="str">
        <f>IF([4]道具信息!Z1282="","",[4]道具信息!Z1282)</f>
        <v/>
      </c>
    </row>
    <row r="1283" spans="1:26" x14ac:dyDescent="0.15">
      <c r="A1283" s="19" t="str">
        <f>IF([4]道具信息!A1283="","",[4]道具信息!A1283)</f>
        <v/>
      </c>
      <c r="B1283" s="19" t="str">
        <f>IF([4]道具信息!B1283="","",[4]道具信息!B1283)</f>
        <v/>
      </c>
      <c r="C1283" s="19" t="str">
        <f>IF([4]道具信息!C1283="","",[4]道具信息!C1283)</f>
        <v/>
      </c>
      <c r="D1283" s="19" t="str">
        <f>IF([4]道具信息!D1283="","",[4]道具信息!D1283)</f>
        <v/>
      </c>
      <c r="E1283" s="19" t="str">
        <f>IF([4]道具信息!E1283="","",[4]道具信息!E1283)</f>
        <v/>
      </c>
      <c r="F1283" s="19" t="str">
        <f>IF([4]道具信息!F1283="","",[4]道具信息!F1283)</f>
        <v/>
      </c>
      <c r="G1283" s="19" t="str">
        <f>IF([4]道具信息!G1283="","",[4]道具信息!G1283)</f>
        <v/>
      </c>
      <c r="H1283" s="19" t="str">
        <f>IF([4]道具信息!H1283="","",[4]道具信息!H1283)</f>
        <v/>
      </c>
      <c r="I1283" s="19" t="str">
        <f>IF([4]道具信息!I1283="","",[4]道具信息!I1283)</f>
        <v/>
      </c>
      <c r="J1283" s="19" t="str">
        <f>IF([4]道具信息!J1283="","",[4]道具信息!J1283)</f>
        <v/>
      </c>
      <c r="K1283" s="19" t="str">
        <f>IF([4]道具信息!K1283="","",[4]道具信息!K1283)</f>
        <v/>
      </c>
      <c r="L1283" s="19" t="str">
        <f>IF([4]道具信息!L1283="","",[4]道具信息!L1283)</f>
        <v/>
      </c>
      <c r="M1283" s="19" t="str">
        <f>IF([4]道具信息!M1283="","",[4]道具信息!M1283)</f>
        <v/>
      </c>
      <c r="N1283" s="19" t="str">
        <f>IF([4]道具信息!N1283="","",[4]道具信息!N1283)</f>
        <v/>
      </c>
      <c r="O1283" s="19" t="str">
        <f>IF([4]道具信息!O1283="","",[4]道具信息!O1283)</f>
        <v/>
      </c>
      <c r="P1283" s="19" t="str">
        <f>IF([4]道具信息!P1283="","",[4]道具信息!P1283)</f>
        <v/>
      </c>
      <c r="Q1283" s="19" t="str">
        <f>IF([4]道具信息!Q1283="","",[4]道具信息!Q1283)</f>
        <v/>
      </c>
      <c r="R1283" s="19" t="str">
        <f>IF([4]道具信息!R1283="","",[4]道具信息!R1283)</f>
        <v/>
      </c>
      <c r="S1283" s="19" t="str">
        <f>IF([4]道具信息!S1283="","",[4]道具信息!S1283)</f>
        <v/>
      </c>
      <c r="T1283" s="19" t="str">
        <f>IF([4]道具信息!T1283="","",[4]道具信息!T1283)</f>
        <v/>
      </c>
      <c r="U1283" s="19" t="str">
        <f>IF([4]道具信息!U1283="","",[4]道具信息!U1283)</f>
        <v/>
      </c>
      <c r="V1283" s="19" t="str">
        <f>IF([4]道具信息!V1283="","",[4]道具信息!V1283)</f>
        <v/>
      </c>
      <c r="W1283" s="19" t="str">
        <f>IF([4]道具信息!W1283="","",[4]道具信息!W1283)</f>
        <v/>
      </c>
      <c r="X1283" s="19" t="str">
        <f>IF([4]道具信息!X1283="","",[4]道具信息!X1283)</f>
        <v/>
      </c>
      <c r="Y1283" s="19" t="str">
        <f>IF([4]道具信息!Y1283="","",[4]道具信息!Y1283)</f>
        <v/>
      </c>
      <c r="Z1283" s="19" t="str">
        <f>IF([4]道具信息!Z1283="","",[4]道具信息!Z1283)</f>
        <v/>
      </c>
    </row>
    <row r="1284" spans="1:26" x14ac:dyDescent="0.15">
      <c r="A1284" s="19" t="str">
        <f>IF([4]道具信息!A1284="","",[4]道具信息!A1284)</f>
        <v/>
      </c>
      <c r="B1284" s="19" t="str">
        <f>IF([4]道具信息!B1284="","",[4]道具信息!B1284)</f>
        <v/>
      </c>
      <c r="C1284" s="19" t="str">
        <f>IF([4]道具信息!C1284="","",[4]道具信息!C1284)</f>
        <v/>
      </c>
      <c r="D1284" s="19" t="str">
        <f>IF([4]道具信息!D1284="","",[4]道具信息!D1284)</f>
        <v/>
      </c>
      <c r="E1284" s="19" t="str">
        <f>IF([4]道具信息!E1284="","",[4]道具信息!E1284)</f>
        <v/>
      </c>
      <c r="F1284" s="19" t="str">
        <f>IF([4]道具信息!F1284="","",[4]道具信息!F1284)</f>
        <v/>
      </c>
      <c r="G1284" s="19" t="str">
        <f>IF([4]道具信息!G1284="","",[4]道具信息!G1284)</f>
        <v/>
      </c>
      <c r="H1284" s="19" t="str">
        <f>IF([4]道具信息!H1284="","",[4]道具信息!H1284)</f>
        <v/>
      </c>
      <c r="I1284" s="19" t="str">
        <f>IF([4]道具信息!I1284="","",[4]道具信息!I1284)</f>
        <v/>
      </c>
      <c r="J1284" s="19" t="str">
        <f>IF([4]道具信息!J1284="","",[4]道具信息!J1284)</f>
        <v/>
      </c>
      <c r="K1284" s="19" t="str">
        <f>IF([4]道具信息!K1284="","",[4]道具信息!K1284)</f>
        <v/>
      </c>
      <c r="L1284" s="19" t="str">
        <f>IF([4]道具信息!L1284="","",[4]道具信息!L1284)</f>
        <v/>
      </c>
      <c r="M1284" s="19" t="str">
        <f>IF([4]道具信息!M1284="","",[4]道具信息!M1284)</f>
        <v/>
      </c>
      <c r="N1284" s="19" t="str">
        <f>IF([4]道具信息!N1284="","",[4]道具信息!N1284)</f>
        <v/>
      </c>
      <c r="O1284" s="19" t="str">
        <f>IF([4]道具信息!O1284="","",[4]道具信息!O1284)</f>
        <v/>
      </c>
      <c r="P1284" s="19" t="str">
        <f>IF([4]道具信息!P1284="","",[4]道具信息!P1284)</f>
        <v/>
      </c>
      <c r="Q1284" s="19" t="str">
        <f>IF([4]道具信息!Q1284="","",[4]道具信息!Q1284)</f>
        <v/>
      </c>
      <c r="R1284" s="19" t="str">
        <f>IF([4]道具信息!R1284="","",[4]道具信息!R1284)</f>
        <v/>
      </c>
      <c r="S1284" s="19" t="str">
        <f>IF([4]道具信息!S1284="","",[4]道具信息!S1284)</f>
        <v/>
      </c>
      <c r="T1284" s="19" t="str">
        <f>IF([4]道具信息!T1284="","",[4]道具信息!T1284)</f>
        <v/>
      </c>
      <c r="U1284" s="19" t="str">
        <f>IF([4]道具信息!U1284="","",[4]道具信息!U1284)</f>
        <v/>
      </c>
      <c r="V1284" s="19" t="str">
        <f>IF([4]道具信息!V1284="","",[4]道具信息!V1284)</f>
        <v/>
      </c>
      <c r="W1284" s="19" t="str">
        <f>IF([4]道具信息!W1284="","",[4]道具信息!W1284)</f>
        <v/>
      </c>
      <c r="X1284" s="19" t="str">
        <f>IF([4]道具信息!X1284="","",[4]道具信息!X1284)</f>
        <v/>
      </c>
      <c r="Y1284" s="19" t="str">
        <f>IF([4]道具信息!Y1284="","",[4]道具信息!Y1284)</f>
        <v/>
      </c>
      <c r="Z1284" s="19" t="str">
        <f>IF([4]道具信息!Z1284="","",[4]道具信息!Z1284)</f>
        <v/>
      </c>
    </row>
    <row r="1285" spans="1:26" x14ac:dyDescent="0.15">
      <c r="A1285" s="19" t="str">
        <f>IF([4]道具信息!A1285="","",[4]道具信息!A1285)</f>
        <v/>
      </c>
      <c r="B1285" s="19" t="str">
        <f>IF([4]道具信息!B1285="","",[4]道具信息!B1285)</f>
        <v/>
      </c>
      <c r="C1285" s="19" t="str">
        <f>IF([4]道具信息!C1285="","",[4]道具信息!C1285)</f>
        <v/>
      </c>
      <c r="D1285" s="19" t="str">
        <f>IF([4]道具信息!D1285="","",[4]道具信息!D1285)</f>
        <v/>
      </c>
      <c r="E1285" s="19" t="str">
        <f>IF([4]道具信息!E1285="","",[4]道具信息!E1285)</f>
        <v/>
      </c>
      <c r="F1285" s="19" t="str">
        <f>IF([4]道具信息!F1285="","",[4]道具信息!F1285)</f>
        <v/>
      </c>
      <c r="G1285" s="19" t="str">
        <f>IF([4]道具信息!G1285="","",[4]道具信息!G1285)</f>
        <v/>
      </c>
      <c r="H1285" s="19" t="str">
        <f>IF([4]道具信息!H1285="","",[4]道具信息!H1285)</f>
        <v/>
      </c>
      <c r="I1285" s="19" t="str">
        <f>IF([4]道具信息!I1285="","",[4]道具信息!I1285)</f>
        <v/>
      </c>
      <c r="J1285" s="19" t="str">
        <f>IF([4]道具信息!J1285="","",[4]道具信息!J1285)</f>
        <v/>
      </c>
      <c r="K1285" s="19" t="str">
        <f>IF([4]道具信息!K1285="","",[4]道具信息!K1285)</f>
        <v/>
      </c>
      <c r="L1285" s="19" t="str">
        <f>IF([4]道具信息!L1285="","",[4]道具信息!L1285)</f>
        <v/>
      </c>
      <c r="M1285" s="19" t="str">
        <f>IF([4]道具信息!M1285="","",[4]道具信息!M1285)</f>
        <v/>
      </c>
      <c r="N1285" s="19" t="str">
        <f>IF([4]道具信息!N1285="","",[4]道具信息!N1285)</f>
        <v/>
      </c>
      <c r="O1285" s="19" t="str">
        <f>IF([4]道具信息!O1285="","",[4]道具信息!O1285)</f>
        <v/>
      </c>
      <c r="P1285" s="19" t="str">
        <f>IF([4]道具信息!P1285="","",[4]道具信息!P1285)</f>
        <v/>
      </c>
      <c r="Q1285" s="19" t="str">
        <f>IF([4]道具信息!Q1285="","",[4]道具信息!Q1285)</f>
        <v/>
      </c>
      <c r="R1285" s="19" t="str">
        <f>IF([4]道具信息!R1285="","",[4]道具信息!R1285)</f>
        <v/>
      </c>
      <c r="S1285" s="19" t="str">
        <f>IF([4]道具信息!S1285="","",[4]道具信息!S1285)</f>
        <v/>
      </c>
      <c r="T1285" s="19" t="str">
        <f>IF([4]道具信息!T1285="","",[4]道具信息!T1285)</f>
        <v/>
      </c>
      <c r="U1285" s="19" t="str">
        <f>IF([4]道具信息!U1285="","",[4]道具信息!U1285)</f>
        <v/>
      </c>
      <c r="V1285" s="19" t="str">
        <f>IF([4]道具信息!V1285="","",[4]道具信息!V1285)</f>
        <v/>
      </c>
      <c r="W1285" s="19" t="str">
        <f>IF([4]道具信息!W1285="","",[4]道具信息!W1285)</f>
        <v/>
      </c>
      <c r="X1285" s="19" t="str">
        <f>IF([4]道具信息!X1285="","",[4]道具信息!X1285)</f>
        <v/>
      </c>
      <c r="Y1285" s="19" t="str">
        <f>IF([4]道具信息!Y1285="","",[4]道具信息!Y1285)</f>
        <v/>
      </c>
      <c r="Z1285" s="19" t="str">
        <f>IF([4]道具信息!Z1285="","",[4]道具信息!Z1285)</f>
        <v/>
      </c>
    </row>
    <row r="1286" spans="1:26" x14ac:dyDescent="0.15">
      <c r="A1286" s="19" t="str">
        <f>IF([4]道具信息!A1286="","",[4]道具信息!A1286)</f>
        <v/>
      </c>
      <c r="B1286" s="19" t="str">
        <f>IF([4]道具信息!B1286="","",[4]道具信息!B1286)</f>
        <v/>
      </c>
      <c r="C1286" s="19" t="str">
        <f>IF([4]道具信息!C1286="","",[4]道具信息!C1286)</f>
        <v/>
      </c>
      <c r="D1286" s="19" t="str">
        <f>IF([4]道具信息!D1286="","",[4]道具信息!D1286)</f>
        <v/>
      </c>
      <c r="E1286" s="19" t="str">
        <f>IF([4]道具信息!E1286="","",[4]道具信息!E1286)</f>
        <v/>
      </c>
      <c r="F1286" s="19" t="str">
        <f>IF([4]道具信息!F1286="","",[4]道具信息!F1286)</f>
        <v/>
      </c>
      <c r="G1286" s="19" t="str">
        <f>IF([4]道具信息!G1286="","",[4]道具信息!G1286)</f>
        <v/>
      </c>
      <c r="H1286" s="19" t="str">
        <f>IF([4]道具信息!H1286="","",[4]道具信息!H1286)</f>
        <v/>
      </c>
      <c r="I1286" s="19" t="str">
        <f>IF([4]道具信息!I1286="","",[4]道具信息!I1286)</f>
        <v/>
      </c>
      <c r="J1286" s="19" t="str">
        <f>IF([4]道具信息!J1286="","",[4]道具信息!J1286)</f>
        <v/>
      </c>
      <c r="K1286" s="19" t="str">
        <f>IF([4]道具信息!K1286="","",[4]道具信息!K1286)</f>
        <v/>
      </c>
      <c r="L1286" s="19" t="str">
        <f>IF([4]道具信息!L1286="","",[4]道具信息!L1286)</f>
        <v/>
      </c>
      <c r="M1286" s="19" t="str">
        <f>IF([4]道具信息!M1286="","",[4]道具信息!M1286)</f>
        <v/>
      </c>
      <c r="N1286" s="19" t="str">
        <f>IF([4]道具信息!N1286="","",[4]道具信息!N1286)</f>
        <v/>
      </c>
      <c r="O1286" s="19" t="str">
        <f>IF([4]道具信息!O1286="","",[4]道具信息!O1286)</f>
        <v/>
      </c>
      <c r="P1286" s="19" t="str">
        <f>IF([4]道具信息!P1286="","",[4]道具信息!P1286)</f>
        <v/>
      </c>
      <c r="Q1286" s="19" t="str">
        <f>IF([4]道具信息!Q1286="","",[4]道具信息!Q1286)</f>
        <v/>
      </c>
      <c r="R1286" s="19" t="str">
        <f>IF([4]道具信息!R1286="","",[4]道具信息!R1286)</f>
        <v/>
      </c>
      <c r="S1286" s="19" t="str">
        <f>IF([4]道具信息!S1286="","",[4]道具信息!S1286)</f>
        <v/>
      </c>
      <c r="T1286" s="19" t="str">
        <f>IF([4]道具信息!T1286="","",[4]道具信息!T1286)</f>
        <v/>
      </c>
      <c r="U1286" s="19" t="str">
        <f>IF([4]道具信息!U1286="","",[4]道具信息!U1286)</f>
        <v/>
      </c>
      <c r="V1286" s="19" t="str">
        <f>IF([4]道具信息!V1286="","",[4]道具信息!V1286)</f>
        <v/>
      </c>
      <c r="W1286" s="19" t="str">
        <f>IF([4]道具信息!W1286="","",[4]道具信息!W1286)</f>
        <v/>
      </c>
      <c r="X1286" s="19" t="str">
        <f>IF([4]道具信息!X1286="","",[4]道具信息!X1286)</f>
        <v/>
      </c>
      <c r="Y1286" s="19" t="str">
        <f>IF([4]道具信息!Y1286="","",[4]道具信息!Y1286)</f>
        <v/>
      </c>
      <c r="Z1286" s="19" t="str">
        <f>IF([4]道具信息!Z1286="","",[4]道具信息!Z1286)</f>
        <v/>
      </c>
    </row>
    <row r="1287" spans="1:26" x14ac:dyDescent="0.15">
      <c r="A1287" s="19" t="str">
        <f>IF([4]道具信息!A1287="","",[4]道具信息!A1287)</f>
        <v/>
      </c>
      <c r="B1287" s="19" t="str">
        <f>IF([4]道具信息!B1287="","",[4]道具信息!B1287)</f>
        <v/>
      </c>
      <c r="C1287" s="19" t="str">
        <f>IF([4]道具信息!C1287="","",[4]道具信息!C1287)</f>
        <v/>
      </c>
      <c r="D1287" s="19" t="str">
        <f>IF([4]道具信息!D1287="","",[4]道具信息!D1287)</f>
        <v/>
      </c>
      <c r="E1287" s="19" t="str">
        <f>IF([4]道具信息!E1287="","",[4]道具信息!E1287)</f>
        <v/>
      </c>
      <c r="F1287" s="19" t="str">
        <f>IF([4]道具信息!F1287="","",[4]道具信息!F1287)</f>
        <v/>
      </c>
      <c r="G1287" s="19" t="str">
        <f>IF([4]道具信息!G1287="","",[4]道具信息!G1287)</f>
        <v/>
      </c>
      <c r="H1287" s="19" t="str">
        <f>IF([4]道具信息!H1287="","",[4]道具信息!H1287)</f>
        <v/>
      </c>
      <c r="I1287" s="19" t="str">
        <f>IF([4]道具信息!I1287="","",[4]道具信息!I1287)</f>
        <v/>
      </c>
      <c r="J1287" s="19" t="str">
        <f>IF([4]道具信息!J1287="","",[4]道具信息!J1287)</f>
        <v/>
      </c>
      <c r="K1287" s="19" t="str">
        <f>IF([4]道具信息!K1287="","",[4]道具信息!K1287)</f>
        <v/>
      </c>
      <c r="L1287" s="19" t="str">
        <f>IF([4]道具信息!L1287="","",[4]道具信息!L1287)</f>
        <v/>
      </c>
      <c r="M1287" s="19" t="str">
        <f>IF([4]道具信息!M1287="","",[4]道具信息!M1287)</f>
        <v/>
      </c>
      <c r="N1287" s="19" t="str">
        <f>IF([4]道具信息!N1287="","",[4]道具信息!N1287)</f>
        <v/>
      </c>
      <c r="O1287" s="19" t="str">
        <f>IF([4]道具信息!O1287="","",[4]道具信息!O1287)</f>
        <v/>
      </c>
      <c r="P1287" s="19" t="str">
        <f>IF([4]道具信息!P1287="","",[4]道具信息!P1287)</f>
        <v/>
      </c>
      <c r="Q1287" s="19" t="str">
        <f>IF([4]道具信息!Q1287="","",[4]道具信息!Q1287)</f>
        <v/>
      </c>
      <c r="R1287" s="19" t="str">
        <f>IF([4]道具信息!R1287="","",[4]道具信息!R1287)</f>
        <v/>
      </c>
      <c r="S1287" s="19" t="str">
        <f>IF([4]道具信息!S1287="","",[4]道具信息!S1287)</f>
        <v/>
      </c>
      <c r="T1287" s="19" t="str">
        <f>IF([4]道具信息!T1287="","",[4]道具信息!T1287)</f>
        <v/>
      </c>
      <c r="U1287" s="19" t="str">
        <f>IF([4]道具信息!U1287="","",[4]道具信息!U1287)</f>
        <v/>
      </c>
      <c r="V1287" s="19" t="str">
        <f>IF([4]道具信息!V1287="","",[4]道具信息!V1287)</f>
        <v/>
      </c>
      <c r="W1287" s="19" t="str">
        <f>IF([4]道具信息!W1287="","",[4]道具信息!W1287)</f>
        <v/>
      </c>
      <c r="X1287" s="19" t="str">
        <f>IF([4]道具信息!X1287="","",[4]道具信息!X1287)</f>
        <v/>
      </c>
      <c r="Y1287" s="19" t="str">
        <f>IF([4]道具信息!Y1287="","",[4]道具信息!Y1287)</f>
        <v/>
      </c>
      <c r="Z1287" s="19" t="str">
        <f>IF([4]道具信息!Z1287="","",[4]道具信息!Z1287)</f>
        <v/>
      </c>
    </row>
    <row r="1288" spans="1:26" x14ac:dyDescent="0.15">
      <c r="A1288" s="19" t="str">
        <f>IF([4]道具信息!A1288="","",[4]道具信息!A1288)</f>
        <v/>
      </c>
      <c r="B1288" s="19" t="str">
        <f>IF([4]道具信息!B1288="","",[4]道具信息!B1288)</f>
        <v/>
      </c>
      <c r="C1288" s="19" t="str">
        <f>IF([4]道具信息!C1288="","",[4]道具信息!C1288)</f>
        <v/>
      </c>
      <c r="D1288" s="19" t="str">
        <f>IF([4]道具信息!D1288="","",[4]道具信息!D1288)</f>
        <v/>
      </c>
      <c r="E1288" s="19" t="str">
        <f>IF([4]道具信息!E1288="","",[4]道具信息!E1288)</f>
        <v/>
      </c>
      <c r="F1288" s="19" t="str">
        <f>IF([4]道具信息!F1288="","",[4]道具信息!F1288)</f>
        <v/>
      </c>
      <c r="G1288" s="19" t="str">
        <f>IF([4]道具信息!G1288="","",[4]道具信息!G1288)</f>
        <v/>
      </c>
      <c r="H1288" s="19" t="str">
        <f>IF([4]道具信息!H1288="","",[4]道具信息!H1288)</f>
        <v/>
      </c>
      <c r="I1288" s="19" t="str">
        <f>IF([4]道具信息!I1288="","",[4]道具信息!I1288)</f>
        <v/>
      </c>
      <c r="J1288" s="19" t="str">
        <f>IF([4]道具信息!J1288="","",[4]道具信息!J1288)</f>
        <v/>
      </c>
      <c r="K1288" s="19" t="str">
        <f>IF([4]道具信息!K1288="","",[4]道具信息!K1288)</f>
        <v/>
      </c>
      <c r="L1288" s="19" t="str">
        <f>IF([4]道具信息!L1288="","",[4]道具信息!L1288)</f>
        <v/>
      </c>
      <c r="M1288" s="19" t="str">
        <f>IF([4]道具信息!M1288="","",[4]道具信息!M1288)</f>
        <v/>
      </c>
      <c r="N1288" s="19" t="str">
        <f>IF([4]道具信息!N1288="","",[4]道具信息!N1288)</f>
        <v/>
      </c>
      <c r="O1288" s="19" t="str">
        <f>IF([4]道具信息!O1288="","",[4]道具信息!O1288)</f>
        <v/>
      </c>
      <c r="P1288" s="19" t="str">
        <f>IF([4]道具信息!P1288="","",[4]道具信息!P1288)</f>
        <v/>
      </c>
      <c r="Q1288" s="19" t="str">
        <f>IF([4]道具信息!Q1288="","",[4]道具信息!Q1288)</f>
        <v/>
      </c>
      <c r="R1288" s="19" t="str">
        <f>IF([4]道具信息!R1288="","",[4]道具信息!R1288)</f>
        <v/>
      </c>
      <c r="S1288" s="19" t="str">
        <f>IF([4]道具信息!S1288="","",[4]道具信息!S1288)</f>
        <v/>
      </c>
      <c r="T1288" s="19" t="str">
        <f>IF([4]道具信息!T1288="","",[4]道具信息!T1288)</f>
        <v/>
      </c>
      <c r="U1288" s="19" t="str">
        <f>IF([4]道具信息!U1288="","",[4]道具信息!U1288)</f>
        <v/>
      </c>
      <c r="V1288" s="19" t="str">
        <f>IF([4]道具信息!V1288="","",[4]道具信息!V1288)</f>
        <v/>
      </c>
      <c r="W1288" s="19" t="str">
        <f>IF([4]道具信息!W1288="","",[4]道具信息!W1288)</f>
        <v/>
      </c>
      <c r="X1288" s="19" t="str">
        <f>IF([4]道具信息!X1288="","",[4]道具信息!X1288)</f>
        <v/>
      </c>
      <c r="Y1288" s="19" t="str">
        <f>IF([4]道具信息!Y1288="","",[4]道具信息!Y1288)</f>
        <v/>
      </c>
      <c r="Z1288" s="19" t="str">
        <f>IF([4]道具信息!Z1288="","",[4]道具信息!Z1288)</f>
        <v/>
      </c>
    </row>
    <row r="1289" spans="1:26" x14ac:dyDescent="0.15">
      <c r="A1289" s="19" t="str">
        <f>IF([4]道具信息!A1289="","",[4]道具信息!A1289)</f>
        <v/>
      </c>
      <c r="B1289" s="19" t="str">
        <f>IF([4]道具信息!B1289="","",[4]道具信息!B1289)</f>
        <v/>
      </c>
      <c r="C1289" s="19" t="str">
        <f>IF([4]道具信息!C1289="","",[4]道具信息!C1289)</f>
        <v/>
      </c>
      <c r="D1289" s="19" t="str">
        <f>IF([4]道具信息!D1289="","",[4]道具信息!D1289)</f>
        <v/>
      </c>
      <c r="E1289" s="19" t="str">
        <f>IF([4]道具信息!E1289="","",[4]道具信息!E1289)</f>
        <v/>
      </c>
      <c r="F1289" s="19" t="str">
        <f>IF([4]道具信息!F1289="","",[4]道具信息!F1289)</f>
        <v/>
      </c>
      <c r="G1289" s="19" t="str">
        <f>IF([4]道具信息!G1289="","",[4]道具信息!G1289)</f>
        <v/>
      </c>
      <c r="H1289" s="19" t="str">
        <f>IF([4]道具信息!H1289="","",[4]道具信息!H1289)</f>
        <v/>
      </c>
      <c r="I1289" s="19" t="str">
        <f>IF([4]道具信息!I1289="","",[4]道具信息!I1289)</f>
        <v/>
      </c>
      <c r="J1289" s="19" t="str">
        <f>IF([4]道具信息!J1289="","",[4]道具信息!J1289)</f>
        <v/>
      </c>
      <c r="K1289" s="19" t="str">
        <f>IF([4]道具信息!K1289="","",[4]道具信息!K1289)</f>
        <v/>
      </c>
      <c r="L1289" s="19" t="str">
        <f>IF([4]道具信息!L1289="","",[4]道具信息!L1289)</f>
        <v/>
      </c>
      <c r="M1289" s="19" t="str">
        <f>IF([4]道具信息!M1289="","",[4]道具信息!M1289)</f>
        <v/>
      </c>
      <c r="N1289" s="19" t="str">
        <f>IF([4]道具信息!N1289="","",[4]道具信息!N1289)</f>
        <v/>
      </c>
      <c r="O1289" s="19" t="str">
        <f>IF([4]道具信息!O1289="","",[4]道具信息!O1289)</f>
        <v/>
      </c>
      <c r="P1289" s="19" t="str">
        <f>IF([4]道具信息!P1289="","",[4]道具信息!P1289)</f>
        <v/>
      </c>
      <c r="Q1289" s="19" t="str">
        <f>IF([4]道具信息!Q1289="","",[4]道具信息!Q1289)</f>
        <v/>
      </c>
      <c r="R1289" s="19" t="str">
        <f>IF([4]道具信息!R1289="","",[4]道具信息!R1289)</f>
        <v/>
      </c>
      <c r="S1289" s="19" t="str">
        <f>IF([4]道具信息!S1289="","",[4]道具信息!S1289)</f>
        <v/>
      </c>
      <c r="T1289" s="19" t="str">
        <f>IF([4]道具信息!T1289="","",[4]道具信息!T1289)</f>
        <v/>
      </c>
      <c r="U1289" s="19" t="str">
        <f>IF([4]道具信息!U1289="","",[4]道具信息!U1289)</f>
        <v/>
      </c>
      <c r="V1289" s="19" t="str">
        <f>IF([4]道具信息!V1289="","",[4]道具信息!V1289)</f>
        <v/>
      </c>
      <c r="W1289" s="19" t="str">
        <f>IF([4]道具信息!W1289="","",[4]道具信息!W1289)</f>
        <v/>
      </c>
      <c r="X1289" s="19" t="str">
        <f>IF([4]道具信息!X1289="","",[4]道具信息!X1289)</f>
        <v/>
      </c>
      <c r="Y1289" s="19" t="str">
        <f>IF([4]道具信息!Y1289="","",[4]道具信息!Y1289)</f>
        <v/>
      </c>
      <c r="Z1289" s="19" t="str">
        <f>IF([4]道具信息!Z1289="","",[4]道具信息!Z1289)</f>
        <v/>
      </c>
    </row>
    <row r="1290" spans="1:26" x14ac:dyDescent="0.15">
      <c r="A1290" s="19" t="str">
        <f>IF([4]道具信息!A1290="","",[4]道具信息!A1290)</f>
        <v/>
      </c>
      <c r="B1290" s="19" t="str">
        <f>IF([4]道具信息!B1290="","",[4]道具信息!B1290)</f>
        <v/>
      </c>
      <c r="C1290" s="19" t="str">
        <f>IF([4]道具信息!C1290="","",[4]道具信息!C1290)</f>
        <v/>
      </c>
      <c r="D1290" s="19" t="str">
        <f>IF([4]道具信息!D1290="","",[4]道具信息!D1290)</f>
        <v/>
      </c>
      <c r="E1290" s="19" t="str">
        <f>IF([4]道具信息!E1290="","",[4]道具信息!E1290)</f>
        <v/>
      </c>
      <c r="F1290" s="19" t="str">
        <f>IF([4]道具信息!F1290="","",[4]道具信息!F1290)</f>
        <v/>
      </c>
      <c r="G1290" s="19" t="str">
        <f>IF([4]道具信息!G1290="","",[4]道具信息!G1290)</f>
        <v/>
      </c>
      <c r="H1290" s="19" t="str">
        <f>IF([4]道具信息!H1290="","",[4]道具信息!H1290)</f>
        <v/>
      </c>
      <c r="I1290" s="19" t="str">
        <f>IF([4]道具信息!I1290="","",[4]道具信息!I1290)</f>
        <v/>
      </c>
      <c r="J1290" s="19" t="str">
        <f>IF([4]道具信息!J1290="","",[4]道具信息!J1290)</f>
        <v/>
      </c>
      <c r="K1290" s="19" t="str">
        <f>IF([4]道具信息!K1290="","",[4]道具信息!K1290)</f>
        <v/>
      </c>
      <c r="L1290" s="19" t="str">
        <f>IF([4]道具信息!L1290="","",[4]道具信息!L1290)</f>
        <v/>
      </c>
      <c r="M1290" s="19" t="str">
        <f>IF([4]道具信息!M1290="","",[4]道具信息!M1290)</f>
        <v/>
      </c>
      <c r="N1290" s="19" t="str">
        <f>IF([4]道具信息!N1290="","",[4]道具信息!N1290)</f>
        <v/>
      </c>
      <c r="O1290" s="19" t="str">
        <f>IF([4]道具信息!O1290="","",[4]道具信息!O1290)</f>
        <v/>
      </c>
      <c r="P1290" s="19" t="str">
        <f>IF([4]道具信息!P1290="","",[4]道具信息!P1290)</f>
        <v/>
      </c>
      <c r="Q1290" s="19" t="str">
        <f>IF([4]道具信息!Q1290="","",[4]道具信息!Q1290)</f>
        <v/>
      </c>
      <c r="R1290" s="19" t="str">
        <f>IF([4]道具信息!R1290="","",[4]道具信息!R1290)</f>
        <v/>
      </c>
      <c r="S1290" s="19" t="str">
        <f>IF([4]道具信息!S1290="","",[4]道具信息!S1290)</f>
        <v/>
      </c>
      <c r="T1290" s="19" t="str">
        <f>IF([4]道具信息!T1290="","",[4]道具信息!T1290)</f>
        <v/>
      </c>
      <c r="U1290" s="19" t="str">
        <f>IF([4]道具信息!U1290="","",[4]道具信息!U1290)</f>
        <v/>
      </c>
      <c r="V1290" s="19" t="str">
        <f>IF([4]道具信息!V1290="","",[4]道具信息!V1290)</f>
        <v/>
      </c>
      <c r="W1290" s="19" t="str">
        <f>IF([4]道具信息!W1290="","",[4]道具信息!W1290)</f>
        <v/>
      </c>
      <c r="X1290" s="19" t="str">
        <f>IF([4]道具信息!X1290="","",[4]道具信息!X1290)</f>
        <v/>
      </c>
      <c r="Y1290" s="19" t="str">
        <f>IF([4]道具信息!Y1290="","",[4]道具信息!Y1290)</f>
        <v/>
      </c>
      <c r="Z1290" s="19" t="str">
        <f>IF([4]道具信息!Z1290="","",[4]道具信息!Z1290)</f>
        <v/>
      </c>
    </row>
    <row r="1291" spans="1:26" x14ac:dyDescent="0.15">
      <c r="A1291" s="19" t="str">
        <f>IF([4]道具信息!A1291="","",[4]道具信息!A1291)</f>
        <v/>
      </c>
      <c r="B1291" s="19" t="str">
        <f>IF([4]道具信息!B1291="","",[4]道具信息!B1291)</f>
        <v/>
      </c>
      <c r="C1291" s="19" t="str">
        <f>IF([4]道具信息!C1291="","",[4]道具信息!C1291)</f>
        <v/>
      </c>
      <c r="D1291" s="19" t="str">
        <f>IF([4]道具信息!D1291="","",[4]道具信息!D1291)</f>
        <v/>
      </c>
      <c r="E1291" s="19" t="str">
        <f>IF([4]道具信息!E1291="","",[4]道具信息!E1291)</f>
        <v/>
      </c>
      <c r="F1291" s="19" t="str">
        <f>IF([4]道具信息!F1291="","",[4]道具信息!F1291)</f>
        <v/>
      </c>
      <c r="G1291" s="19" t="str">
        <f>IF([4]道具信息!G1291="","",[4]道具信息!G1291)</f>
        <v/>
      </c>
      <c r="H1291" s="19" t="str">
        <f>IF([4]道具信息!H1291="","",[4]道具信息!H1291)</f>
        <v/>
      </c>
      <c r="I1291" s="19" t="str">
        <f>IF([4]道具信息!I1291="","",[4]道具信息!I1291)</f>
        <v/>
      </c>
      <c r="J1291" s="19" t="str">
        <f>IF([4]道具信息!J1291="","",[4]道具信息!J1291)</f>
        <v/>
      </c>
      <c r="K1291" s="19" t="str">
        <f>IF([4]道具信息!K1291="","",[4]道具信息!K1291)</f>
        <v/>
      </c>
      <c r="L1291" s="19" t="str">
        <f>IF([4]道具信息!L1291="","",[4]道具信息!L1291)</f>
        <v/>
      </c>
      <c r="M1291" s="19" t="str">
        <f>IF([4]道具信息!M1291="","",[4]道具信息!M1291)</f>
        <v/>
      </c>
      <c r="N1291" s="19" t="str">
        <f>IF([4]道具信息!N1291="","",[4]道具信息!N1291)</f>
        <v/>
      </c>
      <c r="O1291" s="19" t="str">
        <f>IF([4]道具信息!O1291="","",[4]道具信息!O1291)</f>
        <v/>
      </c>
      <c r="P1291" s="19" t="str">
        <f>IF([4]道具信息!P1291="","",[4]道具信息!P1291)</f>
        <v/>
      </c>
      <c r="Q1291" s="19" t="str">
        <f>IF([4]道具信息!Q1291="","",[4]道具信息!Q1291)</f>
        <v/>
      </c>
      <c r="R1291" s="19" t="str">
        <f>IF([4]道具信息!R1291="","",[4]道具信息!R1291)</f>
        <v/>
      </c>
      <c r="S1291" s="19" t="str">
        <f>IF([4]道具信息!S1291="","",[4]道具信息!S1291)</f>
        <v/>
      </c>
      <c r="T1291" s="19" t="str">
        <f>IF([4]道具信息!T1291="","",[4]道具信息!T1291)</f>
        <v/>
      </c>
      <c r="U1291" s="19" t="str">
        <f>IF([4]道具信息!U1291="","",[4]道具信息!U1291)</f>
        <v/>
      </c>
      <c r="V1291" s="19" t="str">
        <f>IF([4]道具信息!V1291="","",[4]道具信息!V1291)</f>
        <v/>
      </c>
      <c r="W1291" s="19" t="str">
        <f>IF([4]道具信息!W1291="","",[4]道具信息!W1291)</f>
        <v/>
      </c>
      <c r="X1291" s="19" t="str">
        <f>IF([4]道具信息!X1291="","",[4]道具信息!X1291)</f>
        <v/>
      </c>
      <c r="Y1291" s="19" t="str">
        <f>IF([4]道具信息!Y1291="","",[4]道具信息!Y1291)</f>
        <v/>
      </c>
      <c r="Z1291" s="19" t="str">
        <f>IF([4]道具信息!Z1291="","",[4]道具信息!Z1291)</f>
        <v/>
      </c>
    </row>
    <row r="1292" spans="1:26" x14ac:dyDescent="0.15">
      <c r="A1292" s="19" t="str">
        <f>IF([4]道具信息!A1292="","",[4]道具信息!A1292)</f>
        <v/>
      </c>
      <c r="B1292" s="19" t="str">
        <f>IF([4]道具信息!B1292="","",[4]道具信息!B1292)</f>
        <v/>
      </c>
      <c r="C1292" s="19" t="str">
        <f>IF([4]道具信息!C1292="","",[4]道具信息!C1292)</f>
        <v/>
      </c>
      <c r="D1292" s="19" t="str">
        <f>IF([4]道具信息!D1292="","",[4]道具信息!D1292)</f>
        <v/>
      </c>
      <c r="E1292" s="19" t="str">
        <f>IF([4]道具信息!E1292="","",[4]道具信息!E1292)</f>
        <v/>
      </c>
      <c r="F1292" s="19" t="str">
        <f>IF([4]道具信息!F1292="","",[4]道具信息!F1292)</f>
        <v/>
      </c>
      <c r="G1292" s="19" t="str">
        <f>IF([4]道具信息!G1292="","",[4]道具信息!G1292)</f>
        <v/>
      </c>
      <c r="H1292" s="19" t="str">
        <f>IF([4]道具信息!H1292="","",[4]道具信息!H1292)</f>
        <v/>
      </c>
      <c r="I1292" s="19" t="str">
        <f>IF([4]道具信息!I1292="","",[4]道具信息!I1292)</f>
        <v/>
      </c>
      <c r="J1292" s="19" t="str">
        <f>IF([4]道具信息!J1292="","",[4]道具信息!J1292)</f>
        <v/>
      </c>
      <c r="K1292" s="19" t="str">
        <f>IF([4]道具信息!K1292="","",[4]道具信息!K1292)</f>
        <v/>
      </c>
      <c r="L1292" s="19" t="str">
        <f>IF([4]道具信息!L1292="","",[4]道具信息!L1292)</f>
        <v/>
      </c>
      <c r="M1292" s="19" t="str">
        <f>IF([4]道具信息!M1292="","",[4]道具信息!M1292)</f>
        <v/>
      </c>
      <c r="N1292" s="19" t="str">
        <f>IF([4]道具信息!N1292="","",[4]道具信息!N1292)</f>
        <v/>
      </c>
      <c r="O1292" s="19" t="str">
        <f>IF([4]道具信息!O1292="","",[4]道具信息!O1292)</f>
        <v/>
      </c>
      <c r="P1292" s="19" t="str">
        <f>IF([4]道具信息!P1292="","",[4]道具信息!P1292)</f>
        <v/>
      </c>
      <c r="Q1292" s="19" t="str">
        <f>IF([4]道具信息!Q1292="","",[4]道具信息!Q1292)</f>
        <v/>
      </c>
      <c r="R1292" s="19" t="str">
        <f>IF([4]道具信息!R1292="","",[4]道具信息!R1292)</f>
        <v/>
      </c>
      <c r="S1292" s="19" t="str">
        <f>IF([4]道具信息!S1292="","",[4]道具信息!S1292)</f>
        <v/>
      </c>
      <c r="T1292" s="19" t="str">
        <f>IF([4]道具信息!T1292="","",[4]道具信息!T1292)</f>
        <v/>
      </c>
      <c r="U1292" s="19" t="str">
        <f>IF([4]道具信息!U1292="","",[4]道具信息!U1292)</f>
        <v/>
      </c>
      <c r="V1292" s="19" t="str">
        <f>IF([4]道具信息!V1292="","",[4]道具信息!V1292)</f>
        <v/>
      </c>
      <c r="W1292" s="19" t="str">
        <f>IF([4]道具信息!W1292="","",[4]道具信息!W1292)</f>
        <v/>
      </c>
      <c r="X1292" s="19" t="str">
        <f>IF([4]道具信息!X1292="","",[4]道具信息!X1292)</f>
        <v/>
      </c>
      <c r="Y1292" s="19" t="str">
        <f>IF([4]道具信息!Y1292="","",[4]道具信息!Y1292)</f>
        <v/>
      </c>
      <c r="Z1292" s="19" t="str">
        <f>IF([4]道具信息!Z1292="","",[4]道具信息!Z1292)</f>
        <v/>
      </c>
    </row>
    <row r="1293" spans="1:26" x14ac:dyDescent="0.15">
      <c r="A1293" s="19" t="str">
        <f>IF([4]道具信息!A1293="","",[4]道具信息!A1293)</f>
        <v/>
      </c>
      <c r="B1293" s="19" t="str">
        <f>IF([4]道具信息!B1293="","",[4]道具信息!B1293)</f>
        <v/>
      </c>
      <c r="C1293" s="19" t="str">
        <f>IF([4]道具信息!C1293="","",[4]道具信息!C1293)</f>
        <v/>
      </c>
      <c r="D1293" s="19" t="str">
        <f>IF([4]道具信息!D1293="","",[4]道具信息!D1293)</f>
        <v/>
      </c>
      <c r="E1293" s="19" t="str">
        <f>IF([4]道具信息!E1293="","",[4]道具信息!E1293)</f>
        <v/>
      </c>
      <c r="F1293" s="19" t="str">
        <f>IF([4]道具信息!F1293="","",[4]道具信息!F1293)</f>
        <v/>
      </c>
      <c r="G1293" s="19" t="str">
        <f>IF([4]道具信息!G1293="","",[4]道具信息!G1293)</f>
        <v/>
      </c>
      <c r="H1293" s="19" t="str">
        <f>IF([4]道具信息!H1293="","",[4]道具信息!H1293)</f>
        <v/>
      </c>
      <c r="I1293" s="19" t="str">
        <f>IF([4]道具信息!I1293="","",[4]道具信息!I1293)</f>
        <v/>
      </c>
      <c r="J1293" s="19" t="str">
        <f>IF([4]道具信息!J1293="","",[4]道具信息!J1293)</f>
        <v/>
      </c>
      <c r="K1293" s="19" t="str">
        <f>IF([4]道具信息!K1293="","",[4]道具信息!K1293)</f>
        <v/>
      </c>
      <c r="L1293" s="19" t="str">
        <f>IF([4]道具信息!L1293="","",[4]道具信息!L1293)</f>
        <v/>
      </c>
      <c r="M1293" s="19" t="str">
        <f>IF([4]道具信息!M1293="","",[4]道具信息!M1293)</f>
        <v/>
      </c>
      <c r="N1293" s="19" t="str">
        <f>IF([4]道具信息!N1293="","",[4]道具信息!N1293)</f>
        <v/>
      </c>
      <c r="O1293" s="19" t="str">
        <f>IF([4]道具信息!O1293="","",[4]道具信息!O1293)</f>
        <v/>
      </c>
      <c r="P1293" s="19" t="str">
        <f>IF([4]道具信息!P1293="","",[4]道具信息!P1293)</f>
        <v/>
      </c>
      <c r="Q1293" s="19" t="str">
        <f>IF([4]道具信息!Q1293="","",[4]道具信息!Q1293)</f>
        <v/>
      </c>
      <c r="R1293" s="19" t="str">
        <f>IF([4]道具信息!R1293="","",[4]道具信息!R1293)</f>
        <v/>
      </c>
      <c r="S1293" s="19" t="str">
        <f>IF([4]道具信息!S1293="","",[4]道具信息!S1293)</f>
        <v/>
      </c>
      <c r="T1293" s="19" t="str">
        <f>IF([4]道具信息!T1293="","",[4]道具信息!T1293)</f>
        <v/>
      </c>
      <c r="U1293" s="19" t="str">
        <f>IF([4]道具信息!U1293="","",[4]道具信息!U1293)</f>
        <v/>
      </c>
      <c r="V1293" s="19" t="str">
        <f>IF([4]道具信息!V1293="","",[4]道具信息!V1293)</f>
        <v/>
      </c>
      <c r="W1293" s="19" t="str">
        <f>IF([4]道具信息!W1293="","",[4]道具信息!W1293)</f>
        <v/>
      </c>
      <c r="X1293" s="19" t="str">
        <f>IF([4]道具信息!X1293="","",[4]道具信息!X1293)</f>
        <v/>
      </c>
      <c r="Y1293" s="19" t="str">
        <f>IF([4]道具信息!Y1293="","",[4]道具信息!Y1293)</f>
        <v/>
      </c>
      <c r="Z1293" s="19" t="str">
        <f>IF([4]道具信息!Z1293="","",[4]道具信息!Z1293)</f>
        <v/>
      </c>
    </row>
    <row r="1294" spans="1:26" x14ac:dyDescent="0.15">
      <c r="A1294" s="19" t="str">
        <f>IF([4]道具信息!A1294="","",[4]道具信息!A1294)</f>
        <v/>
      </c>
      <c r="B1294" s="19" t="str">
        <f>IF([4]道具信息!B1294="","",[4]道具信息!B1294)</f>
        <v/>
      </c>
      <c r="C1294" s="19" t="str">
        <f>IF([4]道具信息!C1294="","",[4]道具信息!C1294)</f>
        <v/>
      </c>
      <c r="D1294" s="19" t="str">
        <f>IF([4]道具信息!D1294="","",[4]道具信息!D1294)</f>
        <v/>
      </c>
      <c r="E1294" s="19" t="str">
        <f>IF([4]道具信息!E1294="","",[4]道具信息!E1294)</f>
        <v/>
      </c>
      <c r="F1294" s="19" t="str">
        <f>IF([4]道具信息!F1294="","",[4]道具信息!F1294)</f>
        <v/>
      </c>
      <c r="G1294" s="19" t="str">
        <f>IF([4]道具信息!G1294="","",[4]道具信息!G1294)</f>
        <v/>
      </c>
      <c r="H1294" s="19" t="str">
        <f>IF([4]道具信息!H1294="","",[4]道具信息!H1294)</f>
        <v/>
      </c>
      <c r="I1294" s="19" t="str">
        <f>IF([4]道具信息!I1294="","",[4]道具信息!I1294)</f>
        <v/>
      </c>
      <c r="J1294" s="19" t="str">
        <f>IF([4]道具信息!J1294="","",[4]道具信息!J1294)</f>
        <v/>
      </c>
      <c r="K1294" s="19" t="str">
        <f>IF([4]道具信息!K1294="","",[4]道具信息!K1294)</f>
        <v/>
      </c>
      <c r="L1294" s="19" t="str">
        <f>IF([4]道具信息!L1294="","",[4]道具信息!L1294)</f>
        <v/>
      </c>
      <c r="M1294" s="19" t="str">
        <f>IF([4]道具信息!M1294="","",[4]道具信息!M1294)</f>
        <v/>
      </c>
      <c r="N1294" s="19" t="str">
        <f>IF([4]道具信息!N1294="","",[4]道具信息!N1294)</f>
        <v/>
      </c>
      <c r="O1294" s="19" t="str">
        <f>IF([4]道具信息!O1294="","",[4]道具信息!O1294)</f>
        <v/>
      </c>
      <c r="P1294" s="19" t="str">
        <f>IF([4]道具信息!P1294="","",[4]道具信息!P1294)</f>
        <v/>
      </c>
      <c r="Q1294" s="19" t="str">
        <f>IF([4]道具信息!Q1294="","",[4]道具信息!Q1294)</f>
        <v/>
      </c>
      <c r="R1294" s="19" t="str">
        <f>IF([4]道具信息!R1294="","",[4]道具信息!R1294)</f>
        <v/>
      </c>
      <c r="S1294" s="19" t="str">
        <f>IF([4]道具信息!S1294="","",[4]道具信息!S1294)</f>
        <v/>
      </c>
      <c r="T1294" s="19" t="str">
        <f>IF([4]道具信息!T1294="","",[4]道具信息!T1294)</f>
        <v/>
      </c>
      <c r="U1294" s="19" t="str">
        <f>IF([4]道具信息!U1294="","",[4]道具信息!U1294)</f>
        <v/>
      </c>
      <c r="V1294" s="19" t="str">
        <f>IF([4]道具信息!V1294="","",[4]道具信息!V1294)</f>
        <v/>
      </c>
      <c r="W1294" s="19" t="str">
        <f>IF([4]道具信息!W1294="","",[4]道具信息!W1294)</f>
        <v/>
      </c>
      <c r="X1294" s="19" t="str">
        <f>IF([4]道具信息!X1294="","",[4]道具信息!X1294)</f>
        <v/>
      </c>
      <c r="Y1294" s="19" t="str">
        <f>IF([4]道具信息!Y1294="","",[4]道具信息!Y1294)</f>
        <v/>
      </c>
      <c r="Z1294" s="19" t="str">
        <f>IF([4]道具信息!Z1294="","",[4]道具信息!Z1294)</f>
        <v/>
      </c>
    </row>
    <row r="1295" spans="1:26" x14ac:dyDescent="0.15">
      <c r="A1295" s="19" t="str">
        <f>IF([4]道具信息!A1295="","",[4]道具信息!A1295)</f>
        <v/>
      </c>
      <c r="B1295" s="19" t="str">
        <f>IF([4]道具信息!B1295="","",[4]道具信息!B1295)</f>
        <v/>
      </c>
      <c r="C1295" s="19" t="str">
        <f>IF([4]道具信息!C1295="","",[4]道具信息!C1295)</f>
        <v/>
      </c>
      <c r="D1295" s="19" t="str">
        <f>IF([4]道具信息!D1295="","",[4]道具信息!D1295)</f>
        <v/>
      </c>
      <c r="E1295" s="19" t="str">
        <f>IF([4]道具信息!E1295="","",[4]道具信息!E1295)</f>
        <v/>
      </c>
      <c r="F1295" s="19" t="str">
        <f>IF([4]道具信息!F1295="","",[4]道具信息!F1295)</f>
        <v/>
      </c>
      <c r="G1295" s="19" t="str">
        <f>IF([4]道具信息!G1295="","",[4]道具信息!G1295)</f>
        <v/>
      </c>
      <c r="H1295" s="19" t="str">
        <f>IF([4]道具信息!H1295="","",[4]道具信息!H1295)</f>
        <v/>
      </c>
      <c r="I1295" s="19" t="str">
        <f>IF([4]道具信息!I1295="","",[4]道具信息!I1295)</f>
        <v/>
      </c>
      <c r="J1295" s="19" t="str">
        <f>IF([4]道具信息!J1295="","",[4]道具信息!J1295)</f>
        <v/>
      </c>
      <c r="K1295" s="19" t="str">
        <f>IF([4]道具信息!K1295="","",[4]道具信息!K1295)</f>
        <v/>
      </c>
      <c r="L1295" s="19" t="str">
        <f>IF([4]道具信息!L1295="","",[4]道具信息!L1295)</f>
        <v/>
      </c>
      <c r="M1295" s="19" t="str">
        <f>IF([4]道具信息!M1295="","",[4]道具信息!M1295)</f>
        <v/>
      </c>
      <c r="N1295" s="19" t="str">
        <f>IF([4]道具信息!N1295="","",[4]道具信息!N1295)</f>
        <v/>
      </c>
      <c r="O1295" s="19" t="str">
        <f>IF([4]道具信息!O1295="","",[4]道具信息!O1295)</f>
        <v/>
      </c>
      <c r="P1295" s="19" t="str">
        <f>IF([4]道具信息!P1295="","",[4]道具信息!P1295)</f>
        <v/>
      </c>
      <c r="Q1295" s="19" t="str">
        <f>IF([4]道具信息!Q1295="","",[4]道具信息!Q1295)</f>
        <v/>
      </c>
      <c r="R1295" s="19" t="str">
        <f>IF([4]道具信息!R1295="","",[4]道具信息!R1295)</f>
        <v/>
      </c>
      <c r="S1295" s="19" t="str">
        <f>IF([4]道具信息!S1295="","",[4]道具信息!S1295)</f>
        <v/>
      </c>
      <c r="T1295" s="19" t="str">
        <f>IF([4]道具信息!T1295="","",[4]道具信息!T1295)</f>
        <v/>
      </c>
      <c r="U1295" s="19" t="str">
        <f>IF([4]道具信息!U1295="","",[4]道具信息!U1295)</f>
        <v/>
      </c>
      <c r="V1295" s="19" t="str">
        <f>IF([4]道具信息!V1295="","",[4]道具信息!V1295)</f>
        <v/>
      </c>
      <c r="W1295" s="19" t="str">
        <f>IF([4]道具信息!W1295="","",[4]道具信息!W1295)</f>
        <v/>
      </c>
      <c r="X1295" s="19" t="str">
        <f>IF([4]道具信息!X1295="","",[4]道具信息!X1295)</f>
        <v/>
      </c>
      <c r="Y1295" s="19" t="str">
        <f>IF([4]道具信息!Y1295="","",[4]道具信息!Y1295)</f>
        <v/>
      </c>
      <c r="Z1295" s="19" t="str">
        <f>IF([4]道具信息!Z1295="","",[4]道具信息!Z1295)</f>
        <v/>
      </c>
    </row>
    <row r="1296" spans="1:26" x14ac:dyDescent="0.15">
      <c r="A1296" s="19" t="str">
        <f>IF([4]道具信息!A1296="","",[4]道具信息!A1296)</f>
        <v/>
      </c>
      <c r="B1296" s="19" t="str">
        <f>IF([4]道具信息!B1296="","",[4]道具信息!B1296)</f>
        <v/>
      </c>
      <c r="C1296" s="19" t="str">
        <f>IF([4]道具信息!C1296="","",[4]道具信息!C1296)</f>
        <v/>
      </c>
      <c r="D1296" s="19" t="str">
        <f>IF([4]道具信息!D1296="","",[4]道具信息!D1296)</f>
        <v/>
      </c>
      <c r="E1296" s="19" t="str">
        <f>IF([4]道具信息!E1296="","",[4]道具信息!E1296)</f>
        <v/>
      </c>
      <c r="F1296" s="19" t="str">
        <f>IF([4]道具信息!F1296="","",[4]道具信息!F1296)</f>
        <v/>
      </c>
      <c r="G1296" s="19" t="str">
        <f>IF([4]道具信息!G1296="","",[4]道具信息!G1296)</f>
        <v/>
      </c>
      <c r="H1296" s="19" t="str">
        <f>IF([4]道具信息!H1296="","",[4]道具信息!H1296)</f>
        <v/>
      </c>
      <c r="I1296" s="19" t="str">
        <f>IF([4]道具信息!I1296="","",[4]道具信息!I1296)</f>
        <v/>
      </c>
      <c r="J1296" s="19" t="str">
        <f>IF([4]道具信息!J1296="","",[4]道具信息!J1296)</f>
        <v/>
      </c>
      <c r="K1296" s="19" t="str">
        <f>IF([4]道具信息!K1296="","",[4]道具信息!K1296)</f>
        <v/>
      </c>
      <c r="L1296" s="19" t="str">
        <f>IF([4]道具信息!L1296="","",[4]道具信息!L1296)</f>
        <v/>
      </c>
      <c r="M1296" s="19" t="str">
        <f>IF([4]道具信息!M1296="","",[4]道具信息!M1296)</f>
        <v/>
      </c>
      <c r="N1296" s="19" t="str">
        <f>IF([4]道具信息!N1296="","",[4]道具信息!N1296)</f>
        <v/>
      </c>
      <c r="O1296" s="19" t="str">
        <f>IF([4]道具信息!O1296="","",[4]道具信息!O1296)</f>
        <v/>
      </c>
      <c r="P1296" s="19" t="str">
        <f>IF([4]道具信息!P1296="","",[4]道具信息!P1296)</f>
        <v/>
      </c>
      <c r="Q1296" s="19" t="str">
        <f>IF([4]道具信息!Q1296="","",[4]道具信息!Q1296)</f>
        <v/>
      </c>
      <c r="R1296" s="19" t="str">
        <f>IF([4]道具信息!R1296="","",[4]道具信息!R1296)</f>
        <v/>
      </c>
      <c r="S1296" s="19" t="str">
        <f>IF([4]道具信息!S1296="","",[4]道具信息!S1296)</f>
        <v/>
      </c>
      <c r="T1296" s="19" t="str">
        <f>IF([4]道具信息!T1296="","",[4]道具信息!T1296)</f>
        <v/>
      </c>
      <c r="U1296" s="19" t="str">
        <f>IF([4]道具信息!U1296="","",[4]道具信息!U1296)</f>
        <v/>
      </c>
      <c r="V1296" s="19" t="str">
        <f>IF([4]道具信息!V1296="","",[4]道具信息!V1296)</f>
        <v/>
      </c>
      <c r="W1296" s="19" t="str">
        <f>IF([4]道具信息!W1296="","",[4]道具信息!W1296)</f>
        <v/>
      </c>
      <c r="X1296" s="19" t="str">
        <f>IF([4]道具信息!X1296="","",[4]道具信息!X1296)</f>
        <v/>
      </c>
      <c r="Y1296" s="19" t="str">
        <f>IF([4]道具信息!Y1296="","",[4]道具信息!Y1296)</f>
        <v/>
      </c>
      <c r="Z1296" s="19" t="str">
        <f>IF([4]道具信息!Z1296="","",[4]道具信息!Z1296)</f>
        <v/>
      </c>
    </row>
    <row r="1297" spans="1:26" x14ac:dyDescent="0.15">
      <c r="A1297" s="19" t="str">
        <f>IF([4]道具信息!A1297="","",[4]道具信息!A1297)</f>
        <v/>
      </c>
      <c r="B1297" s="19" t="str">
        <f>IF([4]道具信息!B1297="","",[4]道具信息!B1297)</f>
        <v/>
      </c>
      <c r="C1297" s="19" t="str">
        <f>IF([4]道具信息!C1297="","",[4]道具信息!C1297)</f>
        <v/>
      </c>
      <c r="D1297" s="19" t="str">
        <f>IF([4]道具信息!D1297="","",[4]道具信息!D1297)</f>
        <v/>
      </c>
      <c r="E1297" s="19" t="str">
        <f>IF([4]道具信息!E1297="","",[4]道具信息!E1297)</f>
        <v/>
      </c>
      <c r="F1297" s="19" t="str">
        <f>IF([4]道具信息!F1297="","",[4]道具信息!F1297)</f>
        <v/>
      </c>
      <c r="G1297" s="19" t="str">
        <f>IF([4]道具信息!G1297="","",[4]道具信息!G1297)</f>
        <v/>
      </c>
      <c r="H1297" s="19" t="str">
        <f>IF([4]道具信息!H1297="","",[4]道具信息!H1297)</f>
        <v/>
      </c>
      <c r="I1297" s="19" t="str">
        <f>IF([4]道具信息!I1297="","",[4]道具信息!I1297)</f>
        <v/>
      </c>
      <c r="J1297" s="19" t="str">
        <f>IF([4]道具信息!J1297="","",[4]道具信息!J1297)</f>
        <v/>
      </c>
      <c r="K1297" s="19" t="str">
        <f>IF([4]道具信息!K1297="","",[4]道具信息!K1297)</f>
        <v/>
      </c>
      <c r="L1297" s="19" t="str">
        <f>IF([4]道具信息!L1297="","",[4]道具信息!L1297)</f>
        <v/>
      </c>
      <c r="M1297" s="19" t="str">
        <f>IF([4]道具信息!M1297="","",[4]道具信息!M1297)</f>
        <v/>
      </c>
      <c r="N1297" s="19" t="str">
        <f>IF([4]道具信息!N1297="","",[4]道具信息!N1297)</f>
        <v/>
      </c>
      <c r="O1297" s="19" t="str">
        <f>IF([4]道具信息!O1297="","",[4]道具信息!O1297)</f>
        <v/>
      </c>
      <c r="P1297" s="19" t="str">
        <f>IF([4]道具信息!P1297="","",[4]道具信息!P1297)</f>
        <v/>
      </c>
      <c r="Q1297" s="19" t="str">
        <f>IF([4]道具信息!Q1297="","",[4]道具信息!Q1297)</f>
        <v/>
      </c>
      <c r="R1297" s="19" t="str">
        <f>IF([4]道具信息!R1297="","",[4]道具信息!R1297)</f>
        <v/>
      </c>
      <c r="S1297" s="19" t="str">
        <f>IF([4]道具信息!S1297="","",[4]道具信息!S1297)</f>
        <v/>
      </c>
      <c r="T1297" s="19" t="str">
        <f>IF([4]道具信息!T1297="","",[4]道具信息!T1297)</f>
        <v/>
      </c>
      <c r="U1297" s="19" t="str">
        <f>IF([4]道具信息!U1297="","",[4]道具信息!U1297)</f>
        <v/>
      </c>
      <c r="V1297" s="19" t="str">
        <f>IF([4]道具信息!V1297="","",[4]道具信息!V1297)</f>
        <v/>
      </c>
      <c r="W1297" s="19" t="str">
        <f>IF([4]道具信息!W1297="","",[4]道具信息!W1297)</f>
        <v/>
      </c>
      <c r="X1297" s="19" t="str">
        <f>IF([4]道具信息!X1297="","",[4]道具信息!X1297)</f>
        <v/>
      </c>
      <c r="Y1297" s="19" t="str">
        <f>IF([4]道具信息!Y1297="","",[4]道具信息!Y1297)</f>
        <v/>
      </c>
      <c r="Z1297" s="19" t="str">
        <f>IF([4]道具信息!Z1297="","",[4]道具信息!Z1297)</f>
        <v/>
      </c>
    </row>
    <row r="1298" spans="1:26" x14ac:dyDescent="0.15">
      <c r="A1298" s="19" t="str">
        <f>IF([4]道具信息!A1298="","",[4]道具信息!A1298)</f>
        <v/>
      </c>
      <c r="B1298" s="19" t="str">
        <f>IF([4]道具信息!B1298="","",[4]道具信息!B1298)</f>
        <v/>
      </c>
      <c r="C1298" s="19" t="str">
        <f>IF([4]道具信息!C1298="","",[4]道具信息!C1298)</f>
        <v/>
      </c>
      <c r="D1298" s="19" t="str">
        <f>IF([4]道具信息!D1298="","",[4]道具信息!D1298)</f>
        <v/>
      </c>
      <c r="E1298" s="19" t="str">
        <f>IF([4]道具信息!E1298="","",[4]道具信息!E1298)</f>
        <v/>
      </c>
      <c r="F1298" s="19" t="str">
        <f>IF([4]道具信息!F1298="","",[4]道具信息!F1298)</f>
        <v/>
      </c>
      <c r="G1298" s="19" t="str">
        <f>IF([4]道具信息!G1298="","",[4]道具信息!G1298)</f>
        <v/>
      </c>
      <c r="H1298" s="19" t="str">
        <f>IF([4]道具信息!H1298="","",[4]道具信息!H1298)</f>
        <v/>
      </c>
      <c r="I1298" s="19" t="str">
        <f>IF([4]道具信息!I1298="","",[4]道具信息!I1298)</f>
        <v/>
      </c>
      <c r="J1298" s="19" t="str">
        <f>IF([4]道具信息!J1298="","",[4]道具信息!J1298)</f>
        <v/>
      </c>
      <c r="K1298" s="19" t="str">
        <f>IF([4]道具信息!K1298="","",[4]道具信息!K1298)</f>
        <v/>
      </c>
      <c r="L1298" s="19" t="str">
        <f>IF([4]道具信息!L1298="","",[4]道具信息!L1298)</f>
        <v/>
      </c>
      <c r="M1298" s="19" t="str">
        <f>IF([4]道具信息!M1298="","",[4]道具信息!M1298)</f>
        <v/>
      </c>
      <c r="N1298" s="19" t="str">
        <f>IF([4]道具信息!N1298="","",[4]道具信息!N1298)</f>
        <v/>
      </c>
      <c r="O1298" s="19" t="str">
        <f>IF([4]道具信息!O1298="","",[4]道具信息!O1298)</f>
        <v/>
      </c>
      <c r="P1298" s="19" t="str">
        <f>IF([4]道具信息!P1298="","",[4]道具信息!P1298)</f>
        <v/>
      </c>
      <c r="Q1298" s="19" t="str">
        <f>IF([4]道具信息!Q1298="","",[4]道具信息!Q1298)</f>
        <v/>
      </c>
      <c r="R1298" s="19" t="str">
        <f>IF([4]道具信息!R1298="","",[4]道具信息!R1298)</f>
        <v/>
      </c>
      <c r="S1298" s="19" t="str">
        <f>IF([4]道具信息!S1298="","",[4]道具信息!S1298)</f>
        <v/>
      </c>
      <c r="T1298" s="19" t="str">
        <f>IF([4]道具信息!T1298="","",[4]道具信息!T1298)</f>
        <v/>
      </c>
      <c r="U1298" s="19" t="str">
        <f>IF([4]道具信息!U1298="","",[4]道具信息!U1298)</f>
        <v/>
      </c>
      <c r="V1298" s="19" t="str">
        <f>IF([4]道具信息!V1298="","",[4]道具信息!V1298)</f>
        <v/>
      </c>
      <c r="W1298" s="19" t="str">
        <f>IF([4]道具信息!W1298="","",[4]道具信息!W1298)</f>
        <v/>
      </c>
      <c r="X1298" s="19" t="str">
        <f>IF([4]道具信息!X1298="","",[4]道具信息!X1298)</f>
        <v/>
      </c>
      <c r="Y1298" s="19" t="str">
        <f>IF([4]道具信息!Y1298="","",[4]道具信息!Y1298)</f>
        <v/>
      </c>
      <c r="Z1298" s="19" t="str">
        <f>IF([4]道具信息!Z1298="","",[4]道具信息!Z1298)</f>
        <v/>
      </c>
    </row>
    <row r="1299" spans="1:26" x14ac:dyDescent="0.15">
      <c r="A1299" s="19" t="str">
        <f>IF([4]道具信息!A1299="","",[4]道具信息!A1299)</f>
        <v/>
      </c>
      <c r="B1299" s="19" t="str">
        <f>IF([4]道具信息!B1299="","",[4]道具信息!B1299)</f>
        <v/>
      </c>
      <c r="C1299" s="19" t="str">
        <f>IF([4]道具信息!C1299="","",[4]道具信息!C1299)</f>
        <v/>
      </c>
      <c r="D1299" s="19" t="str">
        <f>IF([4]道具信息!D1299="","",[4]道具信息!D1299)</f>
        <v/>
      </c>
      <c r="E1299" s="19" t="str">
        <f>IF([4]道具信息!E1299="","",[4]道具信息!E1299)</f>
        <v/>
      </c>
      <c r="F1299" s="19" t="str">
        <f>IF([4]道具信息!F1299="","",[4]道具信息!F1299)</f>
        <v/>
      </c>
      <c r="G1299" s="19" t="str">
        <f>IF([4]道具信息!G1299="","",[4]道具信息!G1299)</f>
        <v/>
      </c>
      <c r="H1299" s="19" t="str">
        <f>IF([4]道具信息!H1299="","",[4]道具信息!H1299)</f>
        <v/>
      </c>
      <c r="I1299" s="19" t="str">
        <f>IF([4]道具信息!I1299="","",[4]道具信息!I1299)</f>
        <v/>
      </c>
      <c r="J1299" s="19" t="str">
        <f>IF([4]道具信息!J1299="","",[4]道具信息!J1299)</f>
        <v/>
      </c>
      <c r="K1299" s="19" t="str">
        <f>IF([4]道具信息!K1299="","",[4]道具信息!K1299)</f>
        <v/>
      </c>
      <c r="L1299" s="19" t="str">
        <f>IF([4]道具信息!L1299="","",[4]道具信息!L1299)</f>
        <v/>
      </c>
      <c r="M1299" s="19" t="str">
        <f>IF([4]道具信息!M1299="","",[4]道具信息!M1299)</f>
        <v/>
      </c>
      <c r="N1299" s="19" t="str">
        <f>IF([4]道具信息!N1299="","",[4]道具信息!N1299)</f>
        <v/>
      </c>
      <c r="O1299" s="19" t="str">
        <f>IF([4]道具信息!O1299="","",[4]道具信息!O1299)</f>
        <v/>
      </c>
      <c r="P1299" s="19" t="str">
        <f>IF([4]道具信息!P1299="","",[4]道具信息!P1299)</f>
        <v/>
      </c>
      <c r="Q1299" s="19" t="str">
        <f>IF([4]道具信息!Q1299="","",[4]道具信息!Q1299)</f>
        <v/>
      </c>
      <c r="R1299" s="19" t="str">
        <f>IF([4]道具信息!R1299="","",[4]道具信息!R1299)</f>
        <v/>
      </c>
      <c r="S1299" s="19" t="str">
        <f>IF([4]道具信息!S1299="","",[4]道具信息!S1299)</f>
        <v/>
      </c>
      <c r="T1299" s="19" t="str">
        <f>IF([4]道具信息!T1299="","",[4]道具信息!T1299)</f>
        <v/>
      </c>
      <c r="U1299" s="19" t="str">
        <f>IF([4]道具信息!U1299="","",[4]道具信息!U1299)</f>
        <v/>
      </c>
      <c r="V1299" s="19" t="str">
        <f>IF([4]道具信息!V1299="","",[4]道具信息!V1299)</f>
        <v/>
      </c>
      <c r="W1299" s="19" t="str">
        <f>IF([4]道具信息!W1299="","",[4]道具信息!W1299)</f>
        <v/>
      </c>
      <c r="X1299" s="19" t="str">
        <f>IF([4]道具信息!X1299="","",[4]道具信息!X1299)</f>
        <v/>
      </c>
      <c r="Y1299" s="19" t="str">
        <f>IF([4]道具信息!Y1299="","",[4]道具信息!Y1299)</f>
        <v/>
      </c>
      <c r="Z1299" s="19" t="str">
        <f>IF([4]道具信息!Z1299="","",[4]道具信息!Z1299)</f>
        <v/>
      </c>
    </row>
    <row r="1300" spans="1:26" x14ac:dyDescent="0.15">
      <c r="A1300" s="19" t="str">
        <f>IF([4]道具信息!A1300="","",[4]道具信息!A1300)</f>
        <v/>
      </c>
      <c r="B1300" s="19" t="str">
        <f>IF([4]道具信息!B1300="","",[4]道具信息!B1300)</f>
        <v/>
      </c>
      <c r="C1300" s="19" t="str">
        <f>IF([4]道具信息!C1300="","",[4]道具信息!C1300)</f>
        <v/>
      </c>
      <c r="D1300" s="19" t="str">
        <f>IF([4]道具信息!D1300="","",[4]道具信息!D1300)</f>
        <v/>
      </c>
      <c r="E1300" s="19" t="str">
        <f>IF([4]道具信息!E1300="","",[4]道具信息!E1300)</f>
        <v/>
      </c>
      <c r="F1300" s="19" t="str">
        <f>IF([4]道具信息!F1300="","",[4]道具信息!F1300)</f>
        <v/>
      </c>
      <c r="G1300" s="19" t="str">
        <f>IF([4]道具信息!G1300="","",[4]道具信息!G1300)</f>
        <v/>
      </c>
      <c r="H1300" s="19" t="str">
        <f>IF([4]道具信息!H1300="","",[4]道具信息!H1300)</f>
        <v/>
      </c>
      <c r="I1300" s="19" t="str">
        <f>IF([4]道具信息!I1300="","",[4]道具信息!I1300)</f>
        <v/>
      </c>
      <c r="J1300" s="19" t="str">
        <f>IF([4]道具信息!J1300="","",[4]道具信息!J1300)</f>
        <v/>
      </c>
      <c r="K1300" s="19" t="str">
        <f>IF([4]道具信息!K1300="","",[4]道具信息!K1300)</f>
        <v/>
      </c>
      <c r="L1300" s="19" t="str">
        <f>IF([4]道具信息!L1300="","",[4]道具信息!L1300)</f>
        <v/>
      </c>
      <c r="M1300" s="19" t="str">
        <f>IF([4]道具信息!M1300="","",[4]道具信息!M1300)</f>
        <v/>
      </c>
      <c r="N1300" s="19" t="str">
        <f>IF([4]道具信息!N1300="","",[4]道具信息!N1300)</f>
        <v/>
      </c>
      <c r="O1300" s="19" t="str">
        <f>IF([4]道具信息!O1300="","",[4]道具信息!O1300)</f>
        <v/>
      </c>
      <c r="P1300" s="19" t="str">
        <f>IF([4]道具信息!P1300="","",[4]道具信息!P1300)</f>
        <v/>
      </c>
      <c r="Q1300" s="19" t="str">
        <f>IF([4]道具信息!Q1300="","",[4]道具信息!Q1300)</f>
        <v/>
      </c>
      <c r="R1300" s="19" t="str">
        <f>IF([4]道具信息!R1300="","",[4]道具信息!R1300)</f>
        <v/>
      </c>
      <c r="S1300" s="19" t="str">
        <f>IF([4]道具信息!S1300="","",[4]道具信息!S1300)</f>
        <v/>
      </c>
      <c r="T1300" s="19" t="str">
        <f>IF([4]道具信息!T1300="","",[4]道具信息!T1300)</f>
        <v/>
      </c>
      <c r="U1300" s="19" t="str">
        <f>IF([4]道具信息!U1300="","",[4]道具信息!U1300)</f>
        <v/>
      </c>
      <c r="V1300" s="19" t="str">
        <f>IF([4]道具信息!V1300="","",[4]道具信息!V1300)</f>
        <v/>
      </c>
      <c r="W1300" s="19" t="str">
        <f>IF([4]道具信息!W1300="","",[4]道具信息!W1300)</f>
        <v/>
      </c>
      <c r="X1300" s="19" t="str">
        <f>IF([4]道具信息!X1300="","",[4]道具信息!X1300)</f>
        <v/>
      </c>
      <c r="Y1300" s="19" t="str">
        <f>IF([4]道具信息!Y1300="","",[4]道具信息!Y1300)</f>
        <v/>
      </c>
      <c r="Z1300" s="19" t="str">
        <f>IF([4]道具信息!Z1300="","",[4]道具信息!Z1300)</f>
        <v/>
      </c>
    </row>
    <row r="1301" spans="1:26" x14ac:dyDescent="0.15">
      <c r="A1301" s="19" t="str">
        <f>IF([4]道具信息!A1301="","",[4]道具信息!A1301)</f>
        <v/>
      </c>
      <c r="B1301" s="19" t="str">
        <f>IF([4]道具信息!B1301="","",[4]道具信息!B1301)</f>
        <v/>
      </c>
      <c r="C1301" s="19" t="str">
        <f>IF([4]道具信息!C1301="","",[4]道具信息!C1301)</f>
        <v/>
      </c>
      <c r="D1301" s="19" t="str">
        <f>IF([4]道具信息!D1301="","",[4]道具信息!D1301)</f>
        <v/>
      </c>
      <c r="E1301" s="19" t="str">
        <f>IF([4]道具信息!E1301="","",[4]道具信息!E1301)</f>
        <v/>
      </c>
      <c r="F1301" s="19" t="str">
        <f>IF([4]道具信息!F1301="","",[4]道具信息!F1301)</f>
        <v/>
      </c>
      <c r="G1301" s="19" t="str">
        <f>IF([4]道具信息!G1301="","",[4]道具信息!G1301)</f>
        <v/>
      </c>
      <c r="H1301" s="19" t="str">
        <f>IF([4]道具信息!H1301="","",[4]道具信息!H1301)</f>
        <v/>
      </c>
      <c r="I1301" s="19" t="str">
        <f>IF([4]道具信息!I1301="","",[4]道具信息!I1301)</f>
        <v/>
      </c>
      <c r="J1301" s="19" t="str">
        <f>IF([4]道具信息!J1301="","",[4]道具信息!J1301)</f>
        <v/>
      </c>
      <c r="K1301" s="19" t="str">
        <f>IF([4]道具信息!K1301="","",[4]道具信息!K1301)</f>
        <v/>
      </c>
      <c r="L1301" s="19" t="str">
        <f>IF([4]道具信息!L1301="","",[4]道具信息!L1301)</f>
        <v/>
      </c>
      <c r="M1301" s="19" t="str">
        <f>IF([4]道具信息!M1301="","",[4]道具信息!M1301)</f>
        <v/>
      </c>
      <c r="N1301" s="19" t="str">
        <f>IF([4]道具信息!N1301="","",[4]道具信息!N1301)</f>
        <v/>
      </c>
      <c r="O1301" s="19" t="str">
        <f>IF([4]道具信息!O1301="","",[4]道具信息!O1301)</f>
        <v/>
      </c>
      <c r="P1301" s="19" t="str">
        <f>IF([4]道具信息!P1301="","",[4]道具信息!P1301)</f>
        <v/>
      </c>
      <c r="Q1301" s="19" t="str">
        <f>IF([4]道具信息!Q1301="","",[4]道具信息!Q1301)</f>
        <v/>
      </c>
      <c r="R1301" s="19" t="str">
        <f>IF([4]道具信息!R1301="","",[4]道具信息!R1301)</f>
        <v/>
      </c>
      <c r="S1301" s="19" t="str">
        <f>IF([4]道具信息!S1301="","",[4]道具信息!S1301)</f>
        <v/>
      </c>
      <c r="T1301" s="19" t="str">
        <f>IF([4]道具信息!T1301="","",[4]道具信息!T1301)</f>
        <v/>
      </c>
      <c r="U1301" s="19" t="str">
        <f>IF([4]道具信息!U1301="","",[4]道具信息!U1301)</f>
        <v/>
      </c>
      <c r="V1301" s="19" t="str">
        <f>IF([4]道具信息!V1301="","",[4]道具信息!V1301)</f>
        <v/>
      </c>
      <c r="W1301" s="19" t="str">
        <f>IF([4]道具信息!W1301="","",[4]道具信息!W1301)</f>
        <v/>
      </c>
      <c r="X1301" s="19" t="str">
        <f>IF([4]道具信息!X1301="","",[4]道具信息!X1301)</f>
        <v/>
      </c>
      <c r="Y1301" s="19" t="str">
        <f>IF([4]道具信息!Y1301="","",[4]道具信息!Y1301)</f>
        <v/>
      </c>
      <c r="Z1301" s="19" t="str">
        <f>IF([4]道具信息!Z1301="","",[4]道具信息!Z1301)</f>
        <v/>
      </c>
    </row>
    <row r="1302" spans="1:26" x14ac:dyDescent="0.15">
      <c r="A1302" s="19" t="str">
        <f>IF([4]道具信息!A1302="","",[4]道具信息!A1302)</f>
        <v/>
      </c>
      <c r="B1302" s="19" t="str">
        <f>IF([4]道具信息!B1302="","",[4]道具信息!B1302)</f>
        <v/>
      </c>
      <c r="C1302" s="19" t="str">
        <f>IF([4]道具信息!C1302="","",[4]道具信息!C1302)</f>
        <v/>
      </c>
      <c r="D1302" s="19" t="str">
        <f>IF([4]道具信息!D1302="","",[4]道具信息!D1302)</f>
        <v/>
      </c>
      <c r="E1302" s="19" t="str">
        <f>IF([4]道具信息!E1302="","",[4]道具信息!E1302)</f>
        <v/>
      </c>
      <c r="F1302" s="19" t="str">
        <f>IF([4]道具信息!F1302="","",[4]道具信息!F1302)</f>
        <v/>
      </c>
      <c r="G1302" s="19" t="str">
        <f>IF([4]道具信息!G1302="","",[4]道具信息!G1302)</f>
        <v/>
      </c>
      <c r="H1302" s="19" t="str">
        <f>IF([4]道具信息!H1302="","",[4]道具信息!H1302)</f>
        <v/>
      </c>
      <c r="I1302" s="19" t="str">
        <f>IF([4]道具信息!I1302="","",[4]道具信息!I1302)</f>
        <v/>
      </c>
      <c r="J1302" s="19" t="str">
        <f>IF([4]道具信息!J1302="","",[4]道具信息!J1302)</f>
        <v/>
      </c>
      <c r="K1302" s="19" t="str">
        <f>IF([4]道具信息!K1302="","",[4]道具信息!K1302)</f>
        <v/>
      </c>
      <c r="L1302" s="19" t="str">
        <f>IF([4]道具信息!L1302="","",[4]道具信息!L1302)</f>
        <v/>
      </c>
      <c r="M1302" s="19" t="str">
        <f>IF([4]道具信息!M1302="","",[4]道具信息!M1302)</f>
        <v/>
      </c>
      <c r="N1302" s="19" t="str">
        <f>IF([4]道具信息!N1302="","",[4]道具信息!N1302)</f>
        <v/>
      </c>
      <c r="O1302" s="19" t="str">
        <f>IF([4]道具信息!O1302="","",[4]道具信息!O1302)</f>
        <v/>
      </c>
      <c r="P1302" s="19" t="str">
        <f>IF([4]道具信息!P1302="","",[4]道具信息!P1302)</f>
        <v/>
      </c>
      <c r="Q1302" s="19" t="str">
        <f>IF([4]道具信息!Q1302="","",[4]道具信息!Q1302)</f>
        <v/>
      </c>
      <c r="R1302" s="19" t="str">
        <f>IF([4]道具信息!R1302="","",[4]道具信息!R1302)</f>
        <v/>
      </c>
      <c r="S1302" s="19" t="str">
        <f>IF([4]道具信息!S1302="","",[4]道具信息!S1302)</f>
        <v/>
      </c>
      <c r="T1302" s="19" t="str">
        <f>IF([4]道具信息!T1302="","",[4]道具信息!T1302)</f>
        <v/>
      </c>
      <c r="U1302" s="19" t="str">
        <f>IF([4]道具信息!U1302="","",[4]道具信息!U1302)</f>
        <v/>
      </c>
      <c r="V1302" s="19" t="str">
        <f>IF([4]道具信息!V1302="","",[4]道具信息!V1302)</f>
        <v/>
      </c>
      <c r="W1302" s="19" t="str">
        <f>IF([4]道具信息!W1302="","",[4]道具信息!W1302)</f>
        <v/>
      </c>
      <c r="X1302" s="19" t="str">
        <f>IF([4]道具信息!X1302="","",[4]道具信息!X1302)</f>
        <v/>
      </c>
      <c r="Y1302" s="19" t="str">
        <f>IF([4]道具信息!Y1302="","",[4]道具信息!Y1302)</f>
        <v/>
      </c>
      <c r="Z1302" s="19" t="str">
        <f>IF([4]道具信息!Z1302="","",[4]道具信息!Z1302)</f>
        <v/>
      </c>
    </row>
    <row r="1303" spans="1:26" x14ac:dyDescent="0.15">
      <c r="A1303" s="19" t="str">
        <f>IF([4]道具信息!A1303="","",[4]道具信息!A1303)</f>
        <v/>
      </c>
      <c r="B1303" s="19" t="str">
        <f>IF([4]道具信息!B1303="","",[4]道具信息!B1303)</f>
        <v/>
      </c>
      <c r="C1303" s="19" t="str">
        <f>IF([4]道具信息!C1303="","",[4]道具信息!C1303)</f>
        <v/>
      </c>
      <c r="D1303" s="19" t="str">
        <f>IF([4]道具信息!D1303="","",[4]道具信息!D1303)</f>
        <v/>
      </c>
      <c r="E1303" s="19" t="str">
        <f>IF([4]道具信息!E1303="","",[4]道具信息!E1303)</f>
        <v/>
      </c>
      <c r="F1303" s="19" t="str">
        <f>IF([4]道具信息!F1303="","",[4]道具信息!F1303)</f>
        <v/>
      </c>
      <c r="G1303" s="19" t="str">
        <f>IF([4]道具信息!G1303="","",[4]道具信息!G1303)</f>
        <v/>
      </c>
      <c r="H1303" s="19" t="str">
        <f>IF([4]道具信息!H1303="","",[4]道具信息!H1303)</f>
        <v/>
      </c>
      <c r="I1303" s="19" t="str">
        <f>IF([4]道具信息!I1303="","",[4]道具信息!I1303)</f>
        <v/>
      </c>
      <c r="J1303" s="19" t="str">
        <f>IF([4]道具信息!J1303="","",[4]道具信息!J1303)</f>
        <v/>
      </c>
      <c r="K1303" s="19" t="str">
        <f>IF([4]道具信息!K1303="","",[4]道具信息!K1303)</f>
        <v/>
      </c>
      <c r="L1303" s="19" t="str">
        <f>IF([4]道具信息!L1303="","",[4]道具信息!L1303)</f>
        <v/>
      </c>
      <c r="M1303" s="19" t="str">
        <f>IF([4]道具信息!M1303="","",[4]道具信息!M1303)</f>
        <v/>
      </c>
      <c r="N1303" s="19" t="str">
        <f>IF([4]道具信息!N1303="","",[4]道具信息!N1303)</f>
        <v/>
      </c>
      <c r="O1303" s="19" t="str">
        <f>IF([4]道具信息!O1303="","",[4]道具信息!O1303)</f>
        <v/>
      </c>
      <c r="P1303" s="19" t="str">
        <f>IF([4]道具信息!P1303="","",[4]道具信息!P1303)</f>
        <v/>
      </c>
      <c r="Q1303" s="19" t="str">
        <f>IF([4]道具信息!Q1303="","",[4]道具信息!Q1303)</f>
        <v/>
      </c>
      <c r="R1303" s="19" t="str">
        <f>IF([4]道具信息!R1303="","",[4]道具信息!R1303)</f>
        <v/>
      </c>
      <c r="S1303" s="19" t="str">
        <f>IF([4]道具信息!S1303="","",[4]道具信息!S1303)</f>
        <v/>
      </c>
      <c r="T1303" s="19" t="str">
        <f>IF([4]道具信息!T1303="","",[4]道具信息!T1303)</f>
        <v/>
      </c>
      <c r="U1303" s="19" t="str">
        <f>IF([4]道具信息!U1303="","",[4]道具信息!U1303)</f>
        <v/>
      </c>
      <c r="V1303" s="19" t="str">
        <f>IF([4]道具信息!V1303="","",[4]道具信息!V1303)</f>
        <v/>
      </c>
      <c r="W1303" s="19" t="str">
        <f>IF([4]道具信息!W1303="","",[4]道具信息!W1303)</f>
        <v/>
      </c>
      <c r="X1303" s="19" t="str">
        <f>IF([4]道具信息!X1303="","",[4]道具信息!X1303)</f>
        <v/>
      </c>
      <c r="Y1303" s="19" t="str">
        <f>IF([4]道具信息!Y1303="","",[4]道具信息!Y1303)</f>
        <v/>
      </c>
      <c r="Z1303" s="19" t="str">
        <f>IF([4]道具信息!Z1303="","",[4]道具信息!Z1303)</f>
        <v/>
      </c>
    </row>
    <row r="1304" spans="1:26" x14ac:dyDescent="0.15">
      <c r="A1304" s="19" t="str">
        <f>IF([4]道具信息!A1304="","",[4]道具信息!A1304)</f>
        <v/>
      </c>
      <c r="B1304" s="19" t="str">
        <f>IF([4]道具信息!B1304="","",[4]道具信息!B1304)</f>
        <v/>
      </c>
      <c r="C1304" s="19" t="str">
        <f>IF([4]道具信息!C1304="","",[4]道具信息!C1304)</f>
        <v/>
      </c>
      <c r="D1304" s="19" t="str">
        <f>IF([4]道具信息!D1304="","",[4]道具信息!D1304)</f>
        <v/>
      </c>
      <c r="E1304" s="19" t="str">
        <f>IF([4]道具信息!E1304="","",[4]道具信息!E1304)</f>
        <v/>
      </c>
      <c r="F1304" s="19" t="str">
        <f>IF([4]道具信息!F1304="","",[4]道具信息!F1304)</f>
        <v/>
      </c>
      <c r="G1304" s="19" t="str">
        <f>IF([4]道具信息!G1304="","",[4]道具信息!G1304)</f>
        <v/>
      </c>
      <c r="H1304" s="19" t="str">
        <f>IF([4]道具信息!H1304="","",[4]道具信息!H1304)</f>
        <v/>
      </c>
      <c r="I1304" s="19" t="str">
        <f>IF([4]道具信息!I1304="","",[4]道具信息!I1304)</f>
        <v/>
      </c>
      <c r="J1304" s="19" t="str">
        <f>IF([4]道具信息!J1304="","",[4]道具信息!J1304)</f>
        <v/>
      </c>
      <c r="K1304" s="19" t="str">
        <f>IF([4]道具信息!K1304="","",[4]道具信息!K1304)</f>
        <v/>
      </c>
      <c r="L1304" s="19" t="str">
        <f>IF([4]道具信息!L1304="","",[4]道具信息!L1304)</f>
        <v/>
      </c>
      <c r="M1304" s="19" t="str">
        <f>IF([4]道具信息!M1304="","",[4]道具信息!M1304)</f>
        <v/>
      </c>
      <c r="N1304" s="19" t="str">
        <f>IF([4]道具信息!N1304="","",[4]道具信息!N1304)</f>
        <v/>
      </c>
      <c r="O1304" s="19" t="str">
        <f>IF([4]道具信息!O1304="","",[4]道具信息!O1304)</f>
        <v/>
      </c>
      <c r="P1304" s="19" t="str">
        <f>IF([4]道具信息!P1304="","",[4]道具信息!P1304)</f>
        <v/>
      </c>
      <c r="Q1304" s="19" t="str">
        <f>IF([4]道具信息!Q1304="","",[4]道具信息!Q1304)</f>
        <v/>
      </c>
      <c r="R1304" s="19" t="str">
        <f>IF([4]道具信息!R1304="","",[4]道具信息!R1304)</f>
        <v/>
      </c>
      <c r="S1304" s="19" t="str">
        <f>IF([4]道具信息!S1304="","",[4]道具信息!S1304)</f>
        <v/>
      </c>
      <c r="T1304" s="19" t="str">
        <f>IF([4]道具信息!T1304="","",[4]道具信息!T1304)</f>
        <v/>
      </c>
      <c r="U1304" s="19" t="str">
        <f>IF([4]道具信息!U1304="","",[4]道具信息!U1304)</f>
        <v/>
      </c>
      <c r="V1304" s="19" t="str">
        <f>IF([4]道具信息!V1304="","",[4]道具信息!V1304)</f>
        <v/>
      </c>
      <c r="W1304" s="19" t="str">
        <f>IF([4]道具信息!W1304="","",[4]道具信息!W1304)</f>
        <v/>
      </c>
      <c r="X1304" s="19" t="str">
        <f>IF([4]道具信息!X1304="","",[4]道具信息!X1304)</f>
        <v/>
      </c>
      <c r="Y1304" s="19" t="str">
        <f>IF([4]道具信息!Y1304="","",[4]道具信息!Y1304)</f>
        <v/>
      </c>
      <c r="Z1304" s="19" t="str">
        <f>IF([4]道具信息!Z1304="","",[4]道具信息!Z1304)</f>
        <v/>
      </c>
    </row>
    <row r="1305" spans="1:26" x14ac:dyDescent="0.15">
      <c r="A1305" s="19" t="str">
        <f>IF([4]道具信息!A1305="","",[4]道具信息!A1305)</f>
        <v/>
      </c>
      <c r="B1305" s="19" t="str">
        <f>IF([4]道具信息!B1305="","",[4]道具信息!B1305)</f>
        <v/>
      </c>
      <c r="C1305" s="19" t="str">
        <f>IF([4]道具信息!C1305="","",[4]道具信息!C1305)</f>
        <v/>
      </c>
      <c r="D1305" s="19" t="str">
        <f>IF([4]道具信息!D1305="","",[4]道具信息!D1305)</f>
        <v/>
      </c>
      <c r="E1305" s="19" t="str">
        <f>IF([4]道具信息!E1305="","",[4]道具信息!E1305)</f>
        <v/>
      </c>
      <c r="F1305" s="19" t="str">
        <f>IF([4]道具信息!F1305="","",[4]道具信息!F1305)</f>
        <v/>
      </c>
      <c r="G1305" s="19" t="str">
        <f>IF([4]道具信息!G1305="","",[4]道具信息!G1305)</f>
        <v/>
      </c>
      <c r="H1305" s="19" t="str">
        <f>IF([4]道具信息!H1305="","",[4]道具信息!H1305)</f>
        <v/>
      </c>
      <c r="I1305" s="19" t="str">
        <f>IF([4]道具信息!I1305="","",[4]道具信息!I1305)</f>
        <v/>
      </c>
      <c r="J1305" s="19" t="str">
        <f>IF([4]道具信息!J1305="","",[4]道具信息!J1305)</f>
        <v/>
      </c>
      <c r="K1305" s="19" t="str">
        <f>IF([4]道具信息!K1305="","",[4]道具信息!K1305)</f>
        <v/>
      </c>
      <c r="L1305" s="19" t="str">
        <f>IF([4]道具信息!L1305="","",[4]道具信息!L1305)</f>
        <v/>
      </c>
      <c r="M1305" s="19" t="str">
        <f>IF([4]道具信息!M1305="","",[4]道具信息!M1305)</f>
        <v/>
      </c>
      <c r="N1305" s="19" t="str">
        <f>IF([4]道具信息!N1305="","",[4]道具信息!N1305)</f>
        <v/>
      </c>
      <c r="O1305" s="19" t="str">
        <f>IF([4]道具信息!O1305="","",[4]道具信息!O1305)</f>
        <v/>
      </c>
      <c r="P1305" s="19" t="str">
        <f>IF([4]道具信息!P1305="","",[4]道具信息!P1305)</f>
        <v/>
      </c>
      <c r="Q1305" s="19" t="str">
        <f>IF([4]道具信息!Q1305="","",[4]道具信息!Q1305)</f>
        <v/>
      </c>
      <c r="R1305" s="19" t="str">
        <f>IF([4]道具信息!R1305="","",[4]道具信息!R1305)</f>
        <v/>
      </c>
      <c r="S1305" s="19" t="str">
        <f>IF([4]道具信息!S1305="","",[4]道具信息!S1305)</f>
        <v/>
      </c>
      <c r="T1305" s="19" t="str">
        <f>IF([4]道具信息!T1305="","",[4]道具信息!T1305)</f>
        <v/>
      </c>
      <c r="U1305" s="19" t="str">
        <f>IF([4]道具信息!U1305="","",[4]道具信息!U1305)</f>
        <v/>
      </c>
      <c r="V1305" s="19" t="str">
        <f>IF([4]道具信息!V1305="","",[4]道具信息!V1305)</f>
        <v/>
      </c>
      <c r="W1305" s="19" t="str">
        <f>IF([4]道具信息!W1305="","",[4]道具信息!W1305)</f>
        <v/>
      </c>
      <c r="X1305" s="19" t="str">
        <f>IF([4]道具信息!X1305="","",[4]道具信息!X1305)</f>
        <v/>
      </c>
      <c r="Y1305" s="19" t="str">
        <f>IF([4]道具信息!Y1305="","",[4]道具信息!Y1305)</f>
        <v/>
      </c>
      <c r="Z1305" s="19" t="str">
        <f>IF([4]道具信息!Z1305="","",[4]道具信息!Z1305)</f>
        <v/>
      </c>
    </row>
    <row r="1306" spans="1:26" x14ac:dyDescent="0.15">
      <c r="A1306" s="19" t="str">
        <f>IF([4]道具信息!A1306="","",[4]道具信息!A1306)</f>
        <v/>
      </c>
      <c r="B1306" s="19" t="str">
        <f>IF([4]道具信息!B1306="","",[4]道具信息!B1306)</f>
        <v/>
      </c>
      <c r="C1306" s="19" t="str">
        <f>IF([4]道具信息!C1306="","",[4]道具信息!C1306)</f>
        <v/>
      </c>
      <c r="D1306" s="19" t="str">
        <f>IF([4]道具信息!D1306="","",[4]道具信息!D1306)</f>
        <v/>
      </c>
      <c r="E1306" s="19" t="str">
        <f>IF([4]道具信息!E1306="","",[4]道具信息!E1306)</f>
        <v/>
      </c>
      <c r="F1306" s="19" t="str">
        <f>IF([4]道具信息!F1306="","",[4]道具信息!F1306)</f>
        <v/>
      </c>
      <c r="G1306" s="19" t="str">
        <f>IF([4]道具信息!G1306="","",[4]道具信息!G1306)</f>
        <v/>
      </c>
      <c r="H1306" s="19" t="str">
        <f>IF([4]道具信息!H1306="","",[4]道具信息!H1306)</f>
        <v/>
      </c>
      <c r="I1306" s="19" t="str">
        <f>IF([4]道具信息!I1306="","",[4]道具信息!I1306)</f>
        <v/>
      </c>
      <c r="J1306" s="19" t="str">
        <f>IF([4]道具信息!J1306="","",[4]道具信息!J1306)</f>
        <v/>
      </c>
      <c r="K1306" s="19" t="str">
        <f>IF([4]道具信息!K1306="","",[4]道具信息!K1306)</f>
        <v/>
      </c>
      <c r="L1306" s="19" t="str">
        <f>IF([4]道具信息!L1306="","",[4]道具信息!L1306)</f>
        <v/>
      </c>
      <c r="M1306" s="19" t="str">
        <f>IF([4]道具信息!M1306="","",[4]道具信息!M1306)</f>
        <v/>
      </c>
      <c r="N1306" s="19" t="str">
        <f>IF([4]道具信息!N1306="","",[4]道具信息!N1306)</f>
        <v/>
      </c>
      <c r="O1306" s="19" t="str">
        <f>IF([4]道具信息!O1306="","",[4]道具信息!O1306)</f>
        <v/>
      </c>
      <c r="P1306" s="19" t="str">
        <f>IF([4]道具信息!P1306="","",[4]道具信息!P1306)</f>
        <v/>
      </c>
      <c r="Q1306" s="19" t="str">
        <f>IF([4]道具信息!Q1306="","",[4]道具信息!Q1306)</f>
        <v/>
      </c>
      <c r="R1306" s="19" t="str">
        <f>IF([4]道具信息!R1306="","",[4]道具信息!R1306)</f>
        <v/>
      </c>
      <c r="S1306" s="19" t="str">
        <f>IF([4]道具信息!S1306="","",[4]道具信息!S1306)</f>
        <v/>
      </c>
      <c r="T1306" s="19" t="str">
        <f>IF([4]道具信息!T1306="","",[4]道具信息!T1306)</f>
        <v/>
      </c>
      <c r="U1306" s="19" t="str">
        <f>IF([4]道具信息!U1306="","",[4]道具信息!U1306)</f>
        <v/>
      </c>
      <c r="V1306" s="19" t="str">
        <f>IF([4]道具信息!V1306="","",[4]道具信息!V1306)</f>
        <v/>
      </c>
      <c r="W1306" s="19" t="str">
        <f>IF([4]道具信息!W1306="","",[4]道具信息!W1306)</f>
        <v/>
      </c>
      <c r="X1306" s="19" t="str">
        <f>IF([4]道具信息!X1306="","",[4]道具信息!X1306)</f>
        <v/>
      </c>
      <c r="Y1306" s="19" t="str">
        <f>IF([4]道具信息!Y1306="","",[4]道具信息!Y1306)</f>
        <v/>
      </c>
      <c r="Z1306" s="19" t="str">
        <f>IF([4]道具信息!Z1306="","",[4]道具信息!Z1306)</f>
        <v/>
      </c>
    </row>
    <row r="1307" spans="1:26" x14ac:dyDescent="0.15">
      <c r="A1307" s="19" t="str">
        <f>IF([4]道具信息!A1307="","",[4]道具信息!A1307)</f>
        <v/>
      </c>
      <c r="B1307" s="19" t="str">
        <f>IF([4]道具信息!B1307="","",[4]道具信息!B1307)</f>
        <v/>
      </c>
      <c r="C1307" s="19" t="str">
        <f>IF([4]道具信息!C1307="","",[4]道具信息!C1307)</f>
        <v/>
      </c>
      <c r="D1307" s="19" t="str">
        <f>IF([4]道具信息!D1307="","",[4]道具信息!D1307)</f>
        <v/>
      </c>
      <c r="E1307" s="19" t="str">
        <f>IF([4]道具信息!E1307="","",[4]道具信息!E1307)</f>
        <v/>
      </c>
      <c r="F1307" s="19" t="str">
        <f>IF([4]道具信息!F1307="","",[4]道具信息!F1307)</f>
        <v/>
      </c>
      <c r="G1307" s="19" t="str">
        <f>IF([4]道具信息!G1307="","",[4]道具信息!G1307)</f>
        <v/>
      </c>
      <c r="H1307" s="19" t="str">
        <f>IF([4]道具信息!H1307="","",[4]道具信息!H1307)</f>
        <v/>
      </c>
      <c r="I1307" s="19" t="str">
        <f>IF([4]道具信息!I1307="","",[4]道具信息!I1307)</f>
        <v/>
      </c>
      <c r="J1307" s="19" t="str">
        <f>IF([4]道具信息!J1307="","",[4]道具信息!J1307)</f>
        <v/>
      </c>
      <c r="K1307" s="19" t="str">
        <f>IF([4]道具信息!K1307="","",[4]道具信息!K1307)</f>
        <v/>
      </c>
      <c r="L1307" s="19" t="str">
        <f>IF([4]道具信息!L1307="","",[4]道具信息!L1307)</f>
        <v/>
      </c>
      <c r="M1307" s="19" t="str">
        <f>IF([4]道具信息!M1307="","",[4]道具信息!M1307)</f>
        <v/>
      </c>
      <c r="N1307" s="19" t="str">
        <f>IF([4]道具信息!N1307="","",[4]道具信息!N1307)</f>
        <v/>
      </c>
      <c r="O1307" s="19" t="str">
        <f>IF([4]道具信息!O1307="","",[4]道具信息!O1307)</f>
        <v/>
      </c>
      <c r="P1307" s="19" t="str">
        <f>IF([4]道具信息!P1307="","",[4]道具信息!P1307)</f>
        <v/>
      </c>
      <c r="Q1307" s="19" t="str">
        <f>IF([4]道具信息!Q1307="","",[4]道具信息!Q1307)</f>
        <v/>
      </c>
      <c r="R1307" s="19" t="str">
        <f>IF([4]道具信息!R1307="","",[4]道具信息!R1307)</f>
        <v/>
      </c>
      <c r="S1307" s="19" t="str">
        <f>IF([4]道具信息!S1307="","",[4]道具信息!S1307)</f>
        <v/>
      </c>
      <c r="T1307" s="19" t="str">
        <f>IF([4]道具信息!T1307="","",[4]道具信息!T1307)</f>
        <v/>
      </c>
      <c r="U1307" s="19" t="str">
        <f>IF([4]道具信息!U1307="","",[4]道具信息!U1307)</f>
        <v/>
      </c>
      <c r="V1307" s="19" t="str">
        <f>IF([4]道具信息!V1307="","",[4]道具信息!V1307)</f>
        <v/>
      </c>
      <c r="W1307" s="19" t="str">
        <f>IF([4]道具信息!W1307="","",[4]道具信息!W1307)</f>
        <v/>
      </c>
      <c r="X1307" s="19" t="str">
        <f>IF([4]道具信息!X1307="","",[4]道具信息!X1307)</f>
        <v/>
      </c>
      <c r="Y1307" s="19" t="str">
        <f>IF([4]道具信息!Y1307="","",[4]道具信息!Y1307)</f>
        <v/>
      </c>
      <c r="Z1307" s="19" t="str">
        <f>IF([4]道具信息!Z1307="","",[4]道具信息!Z1307)</f>
        <v/>
      </c>
    </row>
    <row r="1308" spans="1:26" x14ac:dyDescent="0.15">
      <c r="A1308" s="19" t="str">
        <f>IF([4]道具信息!A1308="","",[4]道具信息!A1308)</f>
        <v/>
      </c>
      <c r="B1308" s="19" t="str">
        <f>IF([4]道具信息!B1308="","",[4]道具信息!B1308)</f>
        <v/>
      </c>
      <c r="C1308" s="19" t="str">
        <f>IF([4]道具信息!C1308="","",[4]道具信息!C1308)</f>
        <v/>
      </c>
      <c r="D1308" s="19" t="str">
        <f>IF([4]道具信息!D1308="","",[4]道具信息!D1308)</f>
        <v/>
      </c>
      <c r="E1308" s="19" t="str">
        <f>IF([4]道具信息!E1308="","",[4]道具信息!E1308)</f>
        <v/>
      </c>
      <c r="F1308" s="19" t="str">
        <f>IF([4]道具信息!F1308="","",[4]道具信息!F1308)</f>
        <v/>
      </c>
      <c r="G1308" s="19" t="str">
        <f>IF([4]道具信息!G1308="","",[4]道具信息!G1308)</f>
        <v/>
      </c>
      <c r="H1308" s="19" t="str">
        <f>IF([4]道具信息!H1308="","",[4]道具信息!H1308)</f>
        <v/>
      </c>
      <c r="I1308" s="19" t="str">
        <f>IF([4]道具信息!I1308="","",[4]道具信息!I1308)</f>
        <v/>
      </c>
      <c r="J1308" s="19" t="str">
        <f>IF([4]道具信息!J1308="","",[4]道具信息!J1308)</f>
        <v/>
      </c>
      <c r="K1308" s="19" t="str">
        <f>IF([4]道具信息!K1308="","",[4]道具信息!K1308)</f>
        <v/>
      </c>
      <c r="L1308" s="19" t="str">
        <f>IF([4]道具信息!L1308="","",[4]道具信息!L1308)</f>
        <v/>
      </c>
      <c r="M1308" s="19" t="str">
        <f>IF([4]道具信息!M1308="","",[4]道具信息!M1308)</f>
        <v/>
      </c>
      <c r="N1308" s="19" t="str">
        <f>IF([4]道具信息!N1308="","",[4]道具信息!N1308)</f>
        <v/>
      </c>
      <c r="O1308" s="19" t="str">
        <f>IF([4]道具信息!O1308="","",[4]道具信息!O1308)</f>
        <v/>
      </c>
      <c r="P1308" s="19" t="str">
        <f>IF([4]道具信息!P1308="","",[4]道具信息!P1308)</f>
        <v/>
      </c>
      <c r="Q1308" s="19" t="str">
        <f>IF([4]道具信息!Q1308="","",[4]道具信息!Q1308)</f>
        <v/>
      </c>
      <c r="R1308" s="19" t="str">
        <f>IF([4]道具信息!R1308="","",[4]道具信息!R1308)</f>
        <v/>
      </c>
      <c r="S1308" s="19" t="str">
        <f>IF([4]道具信息!S1308="","",[4]道具信息!S1308)</f>
        <v/>
      </c>
      <c r="T1308" s="19" t="str">
        <f>IF([4]道具信息!T1308="","",[4]道具信息!T1308)</f>
        <v/>
      </c>
      <c r="U1308" s="19" t="str">
        <f>IF([4]道具信息!U1308="","",[4]道具信息!U1308)</f>
        <v/>
      </c>
      <c r="V1308" s="19" t="str">
        <f>IF([4]道具信息!V1308="","",[4]道具信息!V1308)</f>
        <v/>
      </c>
      <c r="W1308" s="19" t="str">
        <f>IF([4]道具信息!W1308="","",[4]道具信息!W1308)</f>
        <v/>
      </c>
      <c r="X1308" s="19" t="str">
        <f>IF([4]道具信息!X1308="","",[4]道具信息!X1308)</f>
        <v/>
      </c>
      <c r="Y1308" s="19" t="str">
        <f>IF([4]道具信息!Y1308="","",[4]道具信息!Y1308)</f>
        <v/>
      </c>
      <c r="Z1308" s="19" t="str">
        <f>IF([4]道具信息!Z1308="","",[4]道具信息!Z1308)</f>
        <v/>
      </c>
    </row>
    <row r="1309" spans="1:26" x14ac:dyDescent="0.15">
      <c r="A1309" s="19" t="str">
        <f>IF([4]道具信息!A1309="","",[4]道具信息!A1309)</f>
        <v/>
      </c>
      <c r="B1309" s="19" t="str">
        <f>IF([4]道具信息!B1309="","",[4]道具信息!B1309)</f>
        <v/>
      </c>
      <c r="C1309" s="19" t="str">
        <f>IF([4]道具信息!C1309="","",[4]道具信息!C1309)</f>
        <v/>
      </c>
      <c r="D1309" s="19" t="str">
        <f>IF([4]道具信息!D1309="","",[4]道具信息!D1309)</f>
        <v/>
      </c>
      <c r="E1309" s="19" t="str">
        <f>IF([4]道具信息!E1309="","",[4]道具信息!E1309)</f>
        <v/>
      </c>
      <c r="F1309" s="19" t="str">
        <f>IF([4]道具信息!F1309="","",[4]道具信息!F1309)</f>
        <v/>
      </c>
      <c r="G1309" s="19" t="str">
        <f>IF([4]道具信息!G1309="","",[4]道具信息!G1309)</f>
        <v/>
      </c>
      <c r="H1309" s="19" t="str">
        <f>IF([4]道具信息!H1309="","",[4]道具信息!H1309)</f>
        <v/>
      </c>
      <c r="I1309" s="19" t="str">
        <f>IF([4]道具信息!I1309="","",[4]道具信息!I1309)</f>
        <v/>
      </c>
      <c r="J1309" s="19" t="str">
        <f>IF([4]道具信息!J1309="","",[4]道具信息!J1309)</f>
        <v/>
      </c>
      <c r="K1309" s="19" t="str">
        <f>IF([4]道具信息!K1309="","",[4]道具信息!K1309)</f>
        <v/>
      </c>
      <c r="L1309" s="19" t="str">
        <f>IF([4]道具信息!L1309="","",[4]道具信息!L1309)</f>
        <v/>
      </c>
      <c r="M1309" s="19" t="str">
        <f>IF([4]道具信息!M1309="","",[4]道具信息!M1309)</f>
        <v/>
      </c>
      <c r="N1309" s="19" t="str">
        <f>IF([4]道具信息!N1309="","",[4]道具信息!N1309)</f>
        <v/>
      </c>
      <c r="O1309" s="19" t="str">
        <f>IF([4]道具信息!O1309="","",[4]道具信息!O1309)</f>
        <v/>
      </c>
      <c r="P1309" s="19" t="str">
        <f>IF([4]道具信息!P1309="","",[4]道具信息!P1309)</f>
        <v/>
      </c>
      <c r="Q1309" s="19" t="str">
        <f>IF([4]道具信息!Q1309="","",[4]道具信息!Q1309)</f>
        <v/>
      </c>
      <c r="R1309" s="19" t="str">
        <f>IF([4]道具信息!R1309="","",[4]道具信息!R1309)</f>
        <v/>
      </c>
      <c r="S1309" s="19" t="str">
        <f>IF([4]道具信息!S1309="","",[4]道具信息!S1309)</f>
        <v/>
      </c>
      <c r="T1309" s="19" t="str">
        <f>IF([4]道具信息!T1309="","",[4]道具信息!T1309)</f>
        <v/>
      </c>
      <c r="U1309" s="19" t="str">
        <f>IF([4]道具信息!U1309="","",[4]道具信息!U1309)</f>
        <v/>
      </c>
      <c r="V1309" s="19" t="str">
        <f>IF([4]道具信息!V1309="","",[4]道具信息!V1309)</f>
        <v/>
      </c>
      <c r="W1309" s="19" t="str">
        <f>IF([4]道具信息!W1309="","",[4]道具信息!W1309)</f>
        <v/>
      </c>
      <c r="X1309" s="19" t="str">
        <f>IF([4]道具信息!X1309="","",[4]道具信息!X1309)</f>
        <v/>
      </c>
      <c r="Y1309" s="19" t="str">
        <f>IF([4]道具信息!Y1309="","",[4]道具信息!Y1309)</f>
        <v/>
      </c>
      <c r="Z1309" s="19" t="str">
        <f>IF([4]道具信息!Z1309="","",[4]道具信息!Z1309)</f>
        <v/>
      </c>
    </row>
    <row r="1310" spans="1:26" x14ac:dyDescent="0.15">
      <c r="A1310" s="19" t="str">
        <f>IF([4]道具信息!A1310="","",[4]道具信息!A1310)</f>
        <v/>
      </c>
      <c r="B1310" s="19" t="str">
        <f>IF([4]道具信息!B1310="","",[4]道具信息!B1310)</f>
        <v/>
      </c>
      <c r="C1310" s="19" t="str">
        <f>IF([4]道具信息!C1310="","",[4]道具信息!C1310)</f>
        <v/>
      </c>
      <c r="D1310" s="19" t="str">
        <f>IF([4]道具信息!D1310="","",[4]道具信息!D1310)</f>
        <v/>
      </c>
      <c r="E1310" s="19" t="str">
        <f>IF([4]道具信息!E1310="","",[4]道具信息!E1310)</f>
        <v/>
      </c>
      <c r="F1310" s="19" t="str">
        <f>IF([4]道具信息!F1310="","",[4]道具信息!F1310)</f>
        <v/>
      </c>
      <c r="G1310" s="19" t="str">
        <f>IF([4]道具信息!G1310="","",[4]道具信息!G1310)</f>
        <v/>
      </c>
      <c r="H1310" s="19" t="str">
        <f>IF([4]道具信息!H1310="","",[4]道具信息!H1310)</f>
        <v/>
      </c>
      <c r="I1310" s="19" t="str">
        <f>IF([4]道具信息!I1310="","",[4]道具信息!I1310)</f>
        <v/>
      </c>
      <c r="J1310" s="19" t="str">
        <f>IF([4]道具信息!J1310="","",[4]道具信息!J1310)</f>
        <v/>
      </c>
      <c r="K1310" s="19" t="str">
        <f>IF([4]道具信息!K1310="","",[4]道具信息!K1310)</f>
        <v/>
      </c>
      <c r="L1310" s="19" t="str">
        <f>IF([4]道具信息!L1310="","",[4]道具信息!L1310)</f>
        <v/>
      </c>
      <c r="M1310" s="19" t="str">
        <f>IF([4]道具信息!M1310="","",[4]道具信息!M1310)</f>
        <v/>
      </c>
      <c r="N1310" s="19" t="str">
        <f>IF([4]道具信息!N1310="","",[4]道具信息!N1310)</f>
        <v/>
      </c>
      <c r="O1310" s="19" t="str">
        <f>IF([4]道具信息!O1310="","",[4]道具信息!O1310)</f>
        <v/>
      </c>
      <c r="P1310" s="19" t="str">
        <f>IF([4]道具信息!P1310="","",[4]道具信息!P1310)</f>
        <v/>
      </c>
      <c r="Q1310" s="19" t="str">
        <f>IF([4]道具信息!Q1310="","",[4]道具信息!Q1310)</f>
        <v/>
      </c>
      <c r="R1310" s="19" t="str">
        <f>IF([4]道具信息!R1310="","",[4]道具信息!R1310)</f>
        <v/>
      </c>
      <c r="S1310" s="19" t="str">
        <f>IF([4]道具信息!S1310="","",[4]道具信息!S1310)</f>
        <v/>
      </c>
      <c r="T1310" s="19" t="str">
        <f>IF([4]道具信息!T1310="","",[4]道具信息!T1310)</f>
        <v/>
      </c>
      <c r="U1310" s="19" t="str">
        <f>IF([4]道具信息!U1310="","",[4]道具信息!U1310)</f>
        <v/>
      </c>
      <c r="V1310" s="19" t="str">
        <f>IF([4]道具信息!V1310="","",[4]道具信息!V1310)</f>
        <v/>
      </c>
      <c r="W1310" s="19" t="str">
        <f>IF([4]道具信息!W1310="","",[4]道具信息!W1310)</f>
        <v/>
      </c>
      <c r="X1310" s="19" t="str">
        <f>IF([4]道具信息!X1310="","",[4]道具信息!X1310)</f>
        <v/>
      </c>
      <c r="Y1310" s="19" t="str">
        <f>IF([4]道具信息!Y1310="","",[4]道具信息!Y1310)</f>
        <v/>
      </c>
      <c r="Z1310" s="19" t="str">
        <f>IF([4]道具信息!Z1310="","",[4]道具信息!Z1310)</f>
        <v/>
      </c>
    </row>
    <row r="1311" spans="1:26" x14ac:dyDescent="0.15">
      <c r="A1311" s="19" t="str">
        <f>IF([4]道具信息!A1311="","",[4]道具信息!A1311)</f>
        <v/>
      </c>
      <c r="B1311" s="19" t="str">
        <f>IF([4]道具信息!B1311="","",[4]道具信息!B1311)</f>
        <v/>
      </c>
      <c r="C1311" s="19" t="str">
        <f>IF([4]道具信息!C1311="","",[4]道具信息!C1311)</f>
        <v/>
      </c>
      <c r="D1311" s="19" t="str">
        <f>IF([4]道具信息!D1311="","",[4]道具信息!D1311)</f>
        <v/>
      </c>
      <c r="E1311" s="19" t="str">
        <f>IF([4]道具信息!E1311="","",[4]道具信息!E1311)</f>
        <v/>
      </c>
      <c r="F1311" s="19" t="str">
        <f>IF([4]道具信息!F1311="","",[4]道具信息!F1311)</f>
        <v/>
      </c>
      <c r="G1311" s="19" t="str">
        <f>IF([4]道具信息!G1311="","",[4]道具信息!G1311)</f>
        <v/>
      </c>
      <c r="H1311" s="19" t="str">
        <f>IF([4]道具信息!H1311="","",[4]道具信息!H1311)</f>
        <v/>
      </c>
      <c r="I1311" s="19" t="str">
        <f>IF([4]道具信息!I1311="","",[4]道具信息!I1311)</f>
        <v/>
      </c>
      <c r="J1311" s="19" t="str">
        <f>IF([4]道具信息!J1311="","",[4]道具信息!J1311)</f>
        <v/>
      </c>
      <c r="K1311" s="19" t="str">
        <f>IF([4]道具信息!K1311="","",[4]道具信息!K1311)</f>
        <v/>
      </c>
      <c r="L1311" s="19" t="str">
        <f>IF([4]道具信息!L1311="","",[4]道具信息!L1311)</f>
        <v/>
      </c>
      <c r="M1311" s="19" t="str">
        <f>IF([4]道具信息!M1311="","",[4]道具信息!M1311)</f>
        <v/>
      </c>
      <c r="N1311" s="19" t="str">
        <f>IF([4]道具信息!N1311="","",[4]道具信息!N1311)</f>
        <v/>
      </c>
      <c r="O1311" s="19" t="str">
        <f>IF([4]道具信息!O1311="","",[4]道具信息!O1311)</f>
        <v/>
      </c>
      <c r="P1311" s="19" t="str">
        <f>IF([4]道具信息!P1311="","",[4]道具信息!P1311)</f>
        <v/>
      </c>
      <c r="Q1311" s="19" t="str">
        <f>IF([4]道具信息!Q1311="","",[4]道具信息!Q1311)</f>
        <v/>
      </c>
      <c r="R1311" s="19" t="str">
        <f>IF([4]道具信息!R1311="","",[4]道具信息!R1311)</f>
        <v/>
      </c>
      <c r="S1311" s="19" t="str">
        <f>IF([4]道具信息!S1311="","",[4]道具信息!S1311)</f>
        <v/>
      </c>
      <c r="T1311" s="19" t="str">
        <f>IF([4]道具信息!T1311="","",[4]道具信息!T1311)</f>
        <v/>
      </c>
      <c r="U1311" s="19" t="str">
        <f>IF([4]道具信息!U1311="","",[4]道具信息!U1311)</f>
        <v/>
      </c>
      <c r="V1311" s="19" t="str">
        <f>IF([4]道具信息!V1311="","",[4]道具信息!V1311)</f>
        <v/>
      </c>
      <c r="W1311" s="19" t="str">
        <f>IF([4]道具信息!W1311="","",[4]道具信息!W1311)</f>
        <v/>
      </c>
      <c r="X1311" s="19" t="str">
        <f>IF([4]道具信息!X1311="","",[4]道具信息!X1311)</f>
        <v/>
      </c>
      <c r="Y1311" s="19" t="str">
        <f>IF([4]道具信息!Y1311="","",[4]道具信息!Y1311)</f>
        <v/>
      </c>
      <c r="Z1311" s="19" t="str">
        <f>IF([4]道具信息!Z1311="","",[4]道具信息!Z1311)</f>
        <v/>
      </c>
    </row>
    <row r="1312" spans="1:26" x14ac:dyDescent="0.15">
      <c r="A1312" s="19" t="str">
        <f>IF([4]道具信息!A1312="","",[4]道具信息!A1312)</f>
        <v/>
      </c>
      <c r="B1312" s="19" t="str">
        <f>IF([4]道具信息!B1312="","",[4]道具信息!B1312)</f>
        <v/>
      </c>
      <c r="C1312" s="19" t="str">
        <f>IF([4]道具信息!C1312="","",[4]道具信息!C1312)</f>
        <v/>
      </c>
      <c r="D1312" s="19" t="str">
        <f>IF([4]道具信息!D1312="","",[4]道具信息!D1312)</f>
        <v/>
      </c>
      <c r="E1312" s="19" t="str">
        <f>IF([4]道具信息!E1312="","",[4]道具信息!E1312)</f>
        <v/>
      </c>
      <c r="F1312" s="19" t="str">
        <f>IF([4]道具信息!F1312="","",[4]道具信息!F1312)</f>
        <v/>
      </c>
      <c r="G1312" s="19" t="str">
        <f>IF([4]道具信息!G1312="","",[4]道具信息!G1312)</f>
        <v/>
      </c>
      <c r="H1312" s="19" t="str">
        <f>IF([4]道具信息!H1312="","",[4]道具信息!H1312)</f>
        <v/>
      </c>
      <c r="I1312" s="19" t="str">
        <f>IF([4]道具信息!I1312="","",[4]道具信息!I1312)</f>
        <v/>
      </c>
      <c r="J1312" s="19" t="str">
        <f>IF([4]道具信息!J1312="","",[4]道具信息!J1312)</f>
        <v/>
      </c>
      <c r="K1312" s="19" t="str">
        <f>IF([4]道具信息!K1312="","",[4]道具信息!K1312)</f>
        <v/>
      </c>
      <c r="L1312" s="19" t="str">
        <f>IF([4]道具信息!L1312="","",[4]道具信息!L1312)</f>
        <v/>
      </c>
      <c r="M1312" s="19" t="str">
        <f>IF([4]道具信息!M1312="","",[4]道具信息!M1312)</f>
        <v/>
      </c>
      <c r="N1312" s="19" t="str">
        <f>IF([4]道具信息!N1312="","",[4]道具信息!N1312)</f>
        <v/>
      </c>
      <c r="O1312" s="19" t="str">
        <f>IF([4]道具信息!O1312="","",[4]道具信息!O1312)</f>
        <v/>
      </c>
      <c r="P1312" s="19" t="str">
        <f>IF([4]道具信息!P1312="","",[4]道具信息!P1312)</f>
        <v/>
      </c>
      <c r="Q1312" s="19" t="str">
        <f>IF([4]道具信息!Q1312="","",[4]道具信息!Q1312)</f>
        <v/>
      </c>
      <c r="R1312" s="19" t="str">
        <f>IF([4]道具信息!R1312="","",[4]道具信息!R1312)</f>
        <v/>
      </c>
      <c r="S1312" s="19" t="str">
        <f>IF([4]道具信息!S1312="","",[4]道具信息!S1312)</f>
        <v/>
      </c>
      <c r="T1312" s="19" t="str">
        <f>IF([4]道具信息!T1312="","",[4]道具信息!T1312)</f>
        <v/>
      </c>
      <c r="U1312" s="19" t="str">
        <f>IF([4]道具信息!U1312="","",[4]道具信息!U1312)</f>
        <v/>
      </c>
      <c r="V1312" s="19" t="str">
        <f>IF([4]道具信息!V1312="","",[4]道具信息!V1312)</f>
        <v/>
      </c>
      <c r="W1312" s="19" t="str">
        <f>IF([4]道具信息!W1312="","",[4]道具信息!W1312)</f>
        <v/>
      </c>
      <c r="X1312" s="19" t="str">
        <f>IF([4]道具信息!X1312="","",[4]道具信息!X1312)</f>
        <v/>
      </c>
      <c r="Y1312" s="19" t="str">
        <f>IF([4]道具信息!Y1312="","",[4]道具信息!Y1312)</f>
        <v/>
      </c>
      <c r="Z1312" s="19" t="str">
        <f>IF([4]道具信息!Z1312="","",[4]道具信息!Z1312)</f>
        <v/>
      </c>
    </row>
    <row r="1313" spans="1:26" x14ac:dyDescent="0.15">
      <c r="A1313" s="19" t="str">
        <f>IF([4]道具信息!A1313="","",[4]道具信息!A1313)</f>
        <v/>
      </c>
      <c r="B1313" s="19" t="str">
        <f>IF([4]道具信息!B1313="","",[4]道具信息!B1313)</f>
        <v/>
      </c>
      <c r="C1313" s="19" t="str">
        <f>IF([4]道具信息!C1313="","",[4]道具信息!C1313)</f>
        <v/>
      </c>
      <c r="D1313" s="19" t="str">
        <f>IF([4]道具信息!D1313="","",[4]道具信息!D1313)</f>
        <v/>
      </c>
      <c r="E1313" s="19" t="str">
        <f>IF([4]道具信息!E1313="","",[4]道具信息!E1313)</f>
        <v/>
      </c>
      <c r="F1313" s="19" t="str">
        <f>IF([4]道具信息!F1313="","",[4]道具信息!F1313)</f>
        <v/>
      </c>
      <c r="G1313" s="19" t="str">
        <f>IF([4]道具信息!G1313="","",[4]道具信息!G1313)</f>
        <v/>
      </c>
      <c r="H1313" s="19" t="str">
        <f>IF([4]道具信息!H1313="","",[4]道具信息!H1313)</f>
        <v/>
      </c>
      <c r="I1313" s="19" t="str">
        <f>IF([4]道具信息!I1313="","",[4]道具信息!I1313)</f>
        <v/>
      </c>
      <c r="J1313" s="19" t="str">
        <f>IF([4]道具信息!J1313="","",[4]道具信息!J1313)</f>
        <v/>
      </c>
      <c r="K1313" s="19" t="str">
        <f>IF([4]道具信息!K1313="","",[4]道具信息!K1313)</f>
        <v/>
      </c>
      <c r="L1313" s="19" t="str">
        <f>IF([4]道具信息!L1313="","",[4]道具信息!L1313)</f>
        <v/>
      </c>
      <c r="M1313" s="19" t="str">
        <f>IF([4]道具信息!M1313="","",[4]道具信息!M1313)</f>
        <v/>
      </c>
      <c r="N1313" s="19" t="str">
        <f>IF([4]道具信息!N1313="","",[4]道具信息!N1313)</f>
        <v/>
      </c>
      <c r="O1313" s="19" t="str">
        <f>IF([4]道具信息!O1313="","",[4]道具信息!O1313)</f>
        <v/>
      </c>
      <c r="P1313" s="19" t="str">
        <f>IF([4]道具信息!P1313="","",[4]道具信息!P1313)</f>
        <v/>
      </c>
      <c r="Q1313" s="19" t="str">
        <f>IF([4]道具信息!Q1313="","",[4]道具信息!Q1313)</f>
        <v/>
      </c>
      <c r="R1313" s="19" t="str">
        <f>IF([4]道具信息!R1313="","",[4]道具信息!R1313)</f>
        <v/>
      </c>
      <c r="S1313" s="19" t="str">
        <f>IF([4]道具信息!S1313="","",[4]道具信息!S1313)</f>
        <v/>
      </c>
      <c r="T1313" s="19" t="str">
        <f>IF([4]道具信息!T1313="","",[4]道具信息!T1313)</f>
        <v/>
      </c>
      <c r="U1313" s="19" t="str">
        <f>IF([4]道具信息!U1313="","",[4]道具信息!U1313)</f>
        <v/>
      </c>
      <c r="V1313" s="19" t="str">
        <f>IF([4]道具信息!V1313="","",[4]道具信息!V1313)</f>
        <v/>
      </c>
      <c r="W1313" s="19" t="str">
        <f>IF([4]道具信息!W1313="","",[4]道具信息!W1313)</f>
        <v/>
      </c>
      <c r="X1313" s="19" t="str">
        <f>IF([4]道具信息!X1313="","",[4]道具信息!X1313)</f>
        <v/>
      </c>
      <c r="Y1313" s="19" t="str">
        <f>IF([4]道具信息!Y1313="","",[4]道具信息!Y1313)</f>
        <v/>
      </c>
      <c r="Z1313" s="19" t="str">
        <f>IF([4]道具信息!Z1313="","",[4]道具信息!Z1313)</f>
        <v/>
      </c>
    </row>
    <row r="1314" spans="1:26" x14ac:dyDescent="0.15">
      <c r="A1314" s="19" t="str">
        <f>IF([4]道具信息!A1314="","",[4]道具信息!A1314)</f>
        <v/>
      </c>
      <c r="B1314" s="19" t="str">
        <f>IF([4]道具信息!B1314="","",[4]道具信息!B1314)</f>
        <v/>
      </c>
      <c r="C1314" s="19" t="str">
        <f>IF([4]道具信息!C1314="","",[4]道具信息!C1314)</f>
        <v/>
      </c>
      <c r="D1314" s="19" t="str">
        <f>IF([4]道具信息!D1314="","",[4]道具信息!D1314)</f>
        <v/>
      </c>
      <c r="E1314" s="19" t="str">
        <f>IF([4]道具信息!E1314="","",[4]道具信息!E1314)</f>
        <v/>
      </c>
      <c r="F1314" s="19" t="str">
        <f>IF([4]道具信息!F1314="","",[4]道具信息!F1314)</f>
        <v/>
      </c>
      <c r="G1314" s="19" t="str">
        <f>IF([4]道具信息!G1314="","",[4]道具信息!G1314)</f>
        <v/>
      </c>
      <c r="H1314" s="19" t="str">
        <f>IF([4]道具信息!H1314="","",[4]道具信息!H1314)</f>
        <v/>
      </c>
      <c r="I1314" s="19" t="str">
        <f>IF([4]道具信息!I1314="","",[4]道具信息!I1314)</f>
        <v/>
      </c>
      <c r="J1314" s="19" t="str">
        <f>IF([4]道具信息!J1314="","",[4]道具信息!J1314)</f>
        <v/>
      </c>
      <c r="K1314" s="19" t="str">
        <f>IF([4]道具信息!K1314="","",[4]道具信息!K1314)</f>
        <v/>
      </c>
      <c r="L1314" s="19" t="str">
        <f>IF([4]道具信息!L1314="","",[4]道具信息!L1314)</f>
        <v/>
      </c>
      <c r="M1314" s="19" t="str">
        <f>IF([4]道具信息!M1314="","",[4]道具信息!M1314)</f>
        <v/>
      </c>
      <c r="N1314" s="19" t="str">
        <f>IF([4]道具信息!N1314="","",[4]道具信息!N1314)</f>
        <v/>
      </c>
      <c r="O1314" s="19" t="str">
        <f>IF([4]道具信息!O1314="","",[4]道具信息!O1314)</f>
        <v/>
      </c>
      <c r="P1314" s="19" t="str">
        <f>IF([4]道具信息!P1314="","",[4]道具信息!P1314)</f>
        <v/>
      </c>
      <c r="Q1314" s="19" t="str">
        <f>IF([4]道具信息!Q1314="","",[4]道具信息!Q1314)</f>
        <v/>
      </c>
      <c r="R1314" s="19" t="str">
        <f>IF([4]道具信息!R1314="","",[4]道具信息!R1314)</f>
        <v/>
      </c>
      <c r="S1314" s="19" t="str">
        <f>IF([4]道具信息!S1314="","",[4]道具信息!S1314)</f>
        <v/>
      </c>
      <c r="T1314" s="19" t="str">
        <f>IF([4]道具信息!T1314="","",[4]道具信息!T1314)</f>
        <v/>
      </c>
      <c r="U1314" s="19" t="str">
        <f>IF([4]道具信息!U1314="","",[4]道具信息!U1314)</f>
        <v/>
      </c>
      <c r="V1314" s="19" t="str">
        <f>IF([4]道具信息!V1314="","",[4]道具信息!V1314)</f>
        <v/>
      </c>
      <c r="W1314" s="19" t="str">
        <f>IF([4]道具信息!W1314="","",[4]道具信息!W1314)</f>
        <v/>
      </c>
      <c r="X1314" s="19" t="str">
        <f>IF([4]道具信息!X1314="","",[4]道具信息!X1314)</f>
        <v/>
      </c>
      <c r="Y1314" s="19" t="str">
        <f>IF([4]道具信息!Y1314="","",[4]道具信息!Y1314)</f>
        <v/>
      </c>
      <c r="Z1314" s="19" t="str">
        <f>IF([4]道具信息!Z1314="","",[4]道具信息!Z1314)</f>
        <v/>
      </c>
    </row>
    <row r="1315" spans="1:26" x14ac:dyDescent="0.15">
      <c r="A1315" s="19" t="str">
        <f>IF([4]道具信息!A1315="","",[4]道具信息!A1315)</f>
        <v/>
      </c>
      <c r="B1315" s="19" t="str">
        <f>IF([4]道具信息!B1315="","",[4]道具信息!B1315)</f>
        <v/>
      </c>
      <c r="C1315" s="19" t="str">
        <f>IF([4]道具信息!C1315="","",[4]道具信息!C1315)</f>
        <v/>
      </c>
      <c r="D1315" s="19" t="str">
        <f>IF([4]道具信息!D1315="","",[4]道具信息!D1315)</f>
        <v/>
      </c>
      <c r="E1315" s="19" t="str">
        <f>IF([4]道具信息!E1315="","",[4]道具信息!E1315)</f>
        <v/>
      </c>
      <c r="F1315" s="19" t="str">
        <f>IF([4]道具信息!F1315="","",[4]道具信息!F1315)</f>
        <v/>
      </c>
      <c r="G1315" s="19" t="str">
        <f>IF([4]道具信息!G1315="","",[4]道具信息!G1315)</f>
        <v/>
      </c>
      <c r="H1315" s="19" t="str">
        <f>IF([4]道具信息!H1315="","",[4]道具信息!H1315)</f>
        <v/>
      </c>
      <c r="I1315" s="19" t="str">
        <f>IF([4]道具信息!I1315="","",[4]道具信息!I1315)</f>
        <v/>
      </c>
      <c r="J1315" s="19" t="str">
        <f>IF([4]道具信息!J1315="","",[4]道具信息!J1315)</f>
        <v/>
      </c>
      <c r="K1315" s="19" t="str">
        <f>IF([4]道具信息!K1315="","",[4]道具信息!K1315)</f>
        <v/>
      </c>
      <c r="L1315" s="19" t="str">
        <f>IF([4]道具信息!L1315="","",[4]道具信息!L1315)</f>
        <v/>
      </c>
      <c r="M1315" s="19" t="str">
        <f>IF([4]道具信息!M1315="","",[4]道具信息!M1315)</f>
        <v/>
      </c>
      <c r="N1315" s="19" t="str">
        <f>IF([4]道具信息!N1315="","",[4]道具信息!N1315)</f>
        <v/>
      </c>
      <c r="O1315" s="19" t="str">
        <f>IF([4]道具信息!O1315="","",[4]道具信息!O1315)</f>
        <v/>
      </c>
      <c r="P1315" s="19" t="str">
        <f>IF([4]道具信息!P1315="","",[4]道具信息!P1315)</f>
        <v/>
      </c>
      <c r="Q1315" s="19" t="str">
        <f>IF([4]道具信息!Q1315="","",[4]道具信息!Q1315)</f>
        <v/>
      </c>
      <c r="R1315" s="19" t="str">
        <f>IF([4]道具信息!R1315="","",[4]道具信息!R1315)</f>
        <v/>
      </c>
      <c r="S1315" s="19" t="str">
        <f>IF([4]道具信息!S1315="","",[4]道具信息!S1315)</f>
        <v/>
      </c>
      <c r="T1315" s="19" t="str">
        <f>IF([4]道具信息!T1315="","",[4]道具信息!T1315)</f>
        <v/>
      </c>
      <c r="U1315" s="19" t="str">
        <f>IF([4]道具信息!U1315="","",[4]道具信息!U1315)</f>
        <v/>
      </c>
      <c r="V1315" s="19" t="str">
        <f>IF([4]道具信息!V1315="","",[4]道具信息!V1315)</f>
        <v/>
      </c>
      <c r="W1315" s="19" t="str">
        <f>IF([4]道具信息!W1315="","",[4]道具信息!W1315)</f>
        <v/>
      </c>
      <c r="X1315" s="19" t="str">
        <f>IF([4]道具信息!X1315="","",[4]道具信息!X1315)</f>
        <v/>
      </c>
      <c r="Y1315" s="19" t="str">
        <f>IF([4]道具信息!Y1315="","",[4]道具信息!Y1315)</f>
        <v/>
      </c>
      <c r="Z1315" s="19" t="str">
        <f>IF([4]道具信息!Z1315="","",[4]道具信息!Z1315)</f>
        <v/>
      </c>
    </row>
    <row r="1316" spans="1:26" x14ac:dyDescent="0.15">
      <c r="A1316" s="19" t="str">
        <f>IF([4]道具信息!A1316="","",[4]道具信息!A1316)</f>
        <v/>
      </c>
      <c r="B1316" s="19" t="str">
        <f>IF([4]道具信息!B1316="","",[4]道具信息!B1316)</f>
        <v/>
      </c>
      <c r="C1316" s="19" t="str">
        <f>IF([4]道具信息!C1316="","",[4]道具信息!C1316)</f>
        <v/>
      </c>
      <c r="D1316" s="19" t="str">
        <f>IF([4]道具信息!D1316="","",[4]道具信息!D1316)</f>
        <v/>
      </c>
      <c r="E1316" s="19" t="str">
        <f>IF([4]道具信息!E1316="","",[4]道具信息!E1316)</f>
        <v/>
      </c>
      <c r="F1316" s="19" t="str">
        <f>IF([4]道具信息!F1316="","",[4]道具信息!F1316)</f>
        <v/>
      </c>
      <c r="G1316" s="19" t="str">
        <f>IF([4]道具信息!G1316="","",[4]道具信息!G1316)</f>
        <v/>
      </c>
      <c r="H1316" s="19" t="str">
        <f>IF([4]道具信息!H1316="","",[4]道具信息!H1316)</f>
        <v/>
      </c>
      <c r="I1316" s="19" t="str">
        <f>IF([4]道具信息!I1316="","",[4]道具信息!I1316)</f>
        <v/>
      </c>
      <c r="J1316" s="19" t="str">
        <f>IF([4]道具信息!J1316="","",[4]道具信息!J1316)</f>
        <v/>
      </c>
      <c r="K1316" s="19" t="str">
        <f>IF([4]道具信息!K1316="","",[4]道具信息!K1316)</f>
        <v/>
      </c>
      <c r="L1316" s="19" t="str">
        <f>IF([4]道具信息!L1316="","",[4]道具信息!L1316)</f>
        <v/>
      </c>
      <c r="M1316" s="19" t="str">
        <f>IF([4]道具信息!M1316="","",[4]道具信息!M1316)</f>
        <v/>
      </c>
      <c r="N1316" s="19" t="str">
        <f>IF([4]道具信息!N1316="","",[4]道具信息!N1316)</f>
        <v/>
      </c>
      <c r="O1316" s="19" t="str">
        <f>IF([4]道具信息!O1316="","",[4]道具信息!O1316)</f>
        <v/>
      </c>
      <c r="P1316" s="19" t="str">
        <f>IF([4]道具信息!P1316="","",[4]道具信息!P1316)</f>
        <v/>
      </c>
      <c r="Q1316" s="19" t="str">
        <f>IF([4]道具信息!Q1316="","",[4]道具信息!Q1316)</f>
        <v/>
      </c>
      <c r="R1316" s="19" t="str">
        <f>IF([4]道具信息!R1316="","",[4]道具信息!R1316)</f>
        <v/>
      </c>
      <c r="S1316" s="19" t="str">
        <f>IF([4]道具信息!S1316="","",[4]道具信息!S1316)</f>
        <v/>
      </c>
      <c r="T1316" s="19" t="str">
        <f>IF([4]道具信息!T1316="","",[4]道具信息!T1316)</f>
        <v/>
      </c>
      <c r="U1316" s="19" t="str">
        <f>IF([4]道具信息!U1316="","",[4]道具信息!U1316)</f>
        <v/>
      </c>
      <c r="V1316" s="19" t="str">
        <f>IF([4]道具信息!V1316="","",[4]道具信息!V1316)</f>
        <v/>
      </c>
      <c r="W1316" s="19" t="str">
        <f>IF([4]道具信息!W1316="","",[4]道具信息!W1316)</f>
        <v/>
      </c>
      <c r="X1316" s="19" t="str">
        <f>IF([4]道具信息!X1316="","",[4]道具信息!X1316)</f>
        <v/>
      </c>
      <c r="Y1316" s="19" t="str">
        <f>IF([4]道具信息!Y1316="","",[4]道具信息!Y1316)</f>
        <v/>
      </c>
      <c r="Z1316" s="19" t="str">
        <f>IF([4]道具信息!Z1316="","",[4]道具信息!Z1316)</f>
        <v/>
      </c>
    </row>
    <row r="1317" spans="1:26" x14ac:dyDescent="0.15">
      <c r="A1317" s="19" t="str">
        <f>IF([4]道具信息!A1317="","",[4]道具信息!A1317)</f>
        <v/>
      </c>
      <c r="B1317" s="19" t="str">
        <f>IF([4]道具信息!B1317="","",[4]道具信息!B1317)</f>
        <v/>
      </c>
      <c r="C1317" s="19" t="str">
        <f>IF([4]道具信息!C1317="","",[4]道具信息!C1317)</f>
        <v/>
      </c>
      <c r="D1317" s="19" t="str">
        <f>IF([4]道具信息!D1317="","",[4]道具信息!D1317)</f>
        <v/>
      </c>
      <c r="E1317" s="19" t="str">
        <f>IF([4]道具信息!E1317="","",[4]道具信息!E1317)</f>
        <v/>
      </c>
      <c r="F1317" s="19" t="str">
        <f>IF([4]道具信息!F1317="","",[4]道具信息!F1317)</f>
        <v/>
      </c>
      <c r="G1317" s="19" t="str">
        <f>IF([4]道具信息!G1317="","",[4]道具信息!G1317)</f>
        <v/>
      </c>
      <c r="H1317" s="19" t="str">
        <f>IF([4]道具信息!H1317="","",[4]道具信息!H1317)</f>
        <v/>
      </c>
      <c r="I1317" s="19" t="str">
        <f>IF([4]道具信息!I1317="","",[4]道具信息!I1317)</f>
        <v/>
      </c>
      <c r="J1317" s="19" t="str">
        <f>IF([4]道具信息!J1317="","",[4]道具信息!J1317)</f>
        <v/>
      </c>
      <c r="K1317" s="19" t="str">
        <f>IF([4]道具信息!K1317="","",[4]道具信息!K1317)</f>
        <v/>
      </c>
      <c r="L1317" s="19" t="str">
        <f>IF([4]道具信息!L1317="","",[4]道具信息!L1317)</f>
        <v/>
      </c>
      <c r="M1317" s="19" t="str">
        <f>IF([4]道具信息!M1317="","",[4]道具信息!M1317)</f>
        <v/>
      </c>
      <c r="N1317" s="19" t="str">
        <f>IF([4]道具信息!N1317="","",[4]道具信息!N1317)</f>
        <v/>
      </c>
      <c r="O1317" s="19" t="str">
        <f>IF([4]道具信息!O1317="","",[4]道具信息!O1317)</f>
        <v/>
      </c>
      <c r="P1317" s="19" t="str">
        <f>IF([4]道具信息!P1317="","",[4]道具信息!P1317)</f>
        <v/>
      </c>
      <c r="Q1317" s="19" t="str">
        <f>IF([4]道具信息!Q1317="","",[4]道具信息!Q1317)</f>
        <v/>
      </c>
      <c r="R1317" s="19" t="str">
        <f>IF([4]道具信息!R1317="","",[4]道具信息!R1317)</f>
        <v/>
      </c>
      <c r="S1317" s="19" t="str">
        <f>IF([4]道具信息!S1317="","",[4]道具信息!S1317)</f>
        <v/>
      </c>
      <c r="T1317" s="19" t="str">
        <f>IF([4]道具信息!T1317="","",[4]道具信息!T1317)</f>
        <v/>
      </c>
      <c r="U1317" s="19" t="str">
        <f>IF([4]道具信息!U1317="","",[4]道具信息!U1317)</f>
        <v/>
      </c>
      <c r="V1317" s="19" t="str">
        <f>IF([4]道具信息!V1317="","",[4]道具信息!V1317)</f>
        <v/>
      </c>
      <c r="W1317" s="19" t="str">
        <f>IF([4]道具信息!W1317="","",[4]道具信息!W1317)</f>
        <v/>
      </c>
      <c r="X1317" s="19" t="str">
        <f>IF([4]道具信息!X1317="","",[4]道具信息!X1317)</f>
        <v/>
      </c>
      <c r="Y1317" s="19" t="str">
        <f>IF([4]道具信息!Y1317="","",[4]道具信息!Y1317)</f>
        <v/>
      </c>
      <c r="Z1317" s="19" t="str">
        <f>IF([4]道具信息!Z1317="","",[4]道具信息!Z1317)</f>
        <v/>
      </c>
    </row>
    <row r="1318" spans="1:26" x14ac:dyDescent="0.15">
      <c r="A1318" s="19" t="str">
        <f>IF([4]道具信息!A1318="","",[4]道具信息!A1318)</f>
        <v/>
      </c>
      <c r="B1318" s="19" t="str">
        <f>IF([4]道具信息!B1318="","",[4]道具信息!B1318)</f>
        <v/>
      </c>
      <c r="C1318" s="19" t="str">
        <f>IF([4]道具信息!C1318="","",[4]道具信息!C1318)</f>
        <v/>
      </c>
      <c r="D1318" s="19" t="str">
        <f>IF([4]道具信息!D1318="","",[4]道具信息!D1318)</f>
        <v/>
      </c>
      <c r="E1318" s="19" t="str">
        <f>IF([4]道具信息!E1318="","",[4]道具信息!E1318)</f>
        <v/>
      </c>
      <c r="F1318" s="19" t="str">
        <f>IF([4]道具信息!F1318="","",[4]道具信息!F1318)</f>
        <v/>
      </c>
      <c r="G1318" s="19" t="str">
        <f>IF([4]道具信息!G1318="","",[4]道具信息!G1318)</f>
        <v/>
      </c>
      <c r="H1318" s="19" t="str">
        <f>IF([4]道具信息!H1318="","",[4]道具信息!H1318)</f>
        <v/>
      </c>
      <c r="I1318" s="19" t="str">
        <f>IF([4]道具信息!I1318="","",[4]道具信息!I1318)</f>
        <v/>
      </c>
      <c r="J1318" s="19" t="str">
        <f>IF([4]道具信息!J1318="","",[4]道具信息!J1318)</f>
        <v/>
      </c>
      <c r="K1318" s="19" t="str">
        <f>IF([4]道具信息!K1318="","",[4]道具信息!K1318)</f>
        <v/>
      </c>
      <c r="L1318" s="19" t="str">
        <f>IF([4]道具信息!L1318="","",[4]道具信息!L1318)</f>
        <v/>
      </c>
      <c r="M1318" s="19" t="str">
        <f>IF([4]道具信息!M1318="","",[4]道具信息!M1318)</f>
        <v/>
      </c>
      <c r="N1318" s="19" t="str">
        <f>IF([4]道具信息!N1318="","",[4]道具信息!N1318)</f>
        <v/>
      </c>
      <c r="O1318" s="19" t="str">
        <f>IF([4]道具信息!O1318="","",[4]道具信息!O1318)</f>
        <v/>
      </c>
      <c r="P1318" s="19" t="str">
        <f>IF([4]道具信息!P1318="","",[4]道具信息!P1318)</f>
        <v/>
      </c>
      <c r="Q1318" s="19" t="str">
        <f>IF([4]道具信息!Q1318="","",[4]道具信息!Q1318)</f>
        <v/>
      </c>
      <c r="R1318" s="19" t="str">
        <f>IF([4]道具信息!R1318="","",[4]道具信息!R1318)</f>
        <v/>
      </c>
      <c r="S1318" s="19" t="str">
        <f>IF([4]道具信息!S1318="","",[4]道具信息!S1318)</f>
        <v/>
      </c>
      <c r="T1318" s="19" t="str">
        <f>IF([4]道具信息!T1318="","",[4]道具信息!T1318)</f>
        <v/>
      </c>
      <c r="U1318" s="19" t="str">
        <f>IF([4]道具信息!U1318="","",[4]道具信息!U1318)</f>
        <v/>
      </c>
      <c r="V1318" s="19" t="str">
        <f>IF([4]道具信息!V1318="","",[4]道具信息!V1318)</f>
        <v/>
      </c>
      <c r="W1318" s="19" t="str">
        <f>IF([4]道具信息!W1318="","",[4]道具信息!W1318)</f>
        <v/>
      </c>
      <c r="X1318" s="19" t="str">
        <f>IF([4]道具信息!X1318="","",[4]道具信息!X1318)</f>
        <v/>
      </c>
      <c r="Y1318" s="19" t="str">
        <f>IF([4]道具信息!Y1318="","",[4]道具信息!Y1318)</f>
        <v/>
      </c>
      <c r="Z1318" s="19" t="str">
        <f>IF([4]道具信息!Z1318="","",[4]道具信息!Z1318)</f>
        <v/>
      </c>
    </row>
    <row r="1319" spans="1:26" x14ac:dyDescent="0.15">
      <c r="A1319" s="19" t="str">
        <f>IF([4]道具信息!A1319="","",[4]道具信息!A1319)</f>
        <v/>
      </c>
      <c r="B1319" s="19" t="str">
        <f>IF([4]道具信息!B1319="","",[4]道具信息!B1319)</f>
        <v/>
      </c>
      <c r="C1319" s="19" t="str">
        <f>IF([4]道具信息!C1319="","",[4]道具信息!C1319)</f>
        <v/>
      </c>
      <c r="D1319" s="19" t="str">
        <f>IF([4]道具信息!D1319="","",[4]道具信息!D1319)</f>
        <v/>
      </c>
      <c r="E1319" s="19" t="str">
        <f>IF([4]道具信息!E1319="","",[4]道具信息!E1319)</f>
        <v/>
      </c>
      <c r="F1319" s="19" t="str">
        <f>IF([4]道具信息!F1319="","",[4]道具信息!F1319)</f>
        <v/>
      </c>
      <c r="G1319" s="19" t="str">
        <f>IF([4]道具信息!G1319="","",[4]道具信息!G1319)</f>
        <v/>
      </c>
      <c r="H1319" s="19" t="str">
        <f>IF([4]道具信息!H1319="","",[4]道具信息!H1319)</f>
        <v/>
      </c>
      <c r="I1319" s="19" t="str">
        <f>IF([4]道具信息!I1319="","",[4]道具信息!I1319)</f>
        <v/>
      </c>
      <c r="J1319" s="19" t="str">
        <f>IF([4]道具信息!J1319="","",[4]道具信息!J1319)</f>
        <v/>
      </c>
      <c r="K1319" s="19" t="str">
        <f>IF([4]道具信息!K1319="","",[4]道具信息!K1319)</f>
        <v/>
      </c>
      <c r="L1319" s="19" t="str">
        <f>IF([4]道具信息!L1319="","",[4]道具信息!L1319)</f>
        <v/>
      </c>
      <c r="M1319" s="19" t="str">
        <f>IF([4]道具信息!M1319="","",[4]道具信息!M1319)</f>
        <v/>
      </c>
      <c r="N1319" s="19" t="str">
        <f>IF([4]道具信息!N1319="","",[4]道具信息!N1319)</f>
        <v/>
      </c>
      <c r="O1319" s="19" t="str">
        <f>IF([4]道具信息!O1319="","",[4]道具信息!O1319)</f>
        <v/>
      </c>
      <c r="P1319" s="19" t="str">
        <f>IF([4]道具信息!P1319="","",[4]道具信息!P1319)</f>
        <v/>
      </c>
      <c r="Q1319" s="19" t="str">
        <f>IF([4]道具信息!Q1319="","",[4]道具信息!Q1319)</f>
        <v/>
      </c>
      <c r="R1319" s="19" t="str">
        <f>IF([4]道具信息!R1319="","",[4]道具信息!R1319)</f>
        <v/>
      </c>
      <c r="S1319" s="19" t="str">
        <f>IF([4]道具信息!S1319="","",[4]道具信息!S1319)</f>
        <v/>
      </c>
      <c r="T1319" s="19" t="str">
        <f>IF([4]道具信息!T1319="","",[4]道具信息!T1319)</f>
        <v/>
      </c>
      <c r="U1319" s="19" t="str">
        <f>IF([4]道具信息!U1319="","",[4]道具信息!U1319)</f>
        <v/>
      </c>
      <c r="V1319" s="19" t="str">
        <f>IF([4]道具信息!V1319="","",[4]道具信息!V1319)</f>
        <v/>
      </c>
      <c r="W1319" s="19" t="str">
        <f>IF([4]道具信息!W1319="","",[4]道具信息!W1319)</f>
        <v/>
      </c>
      <c r="X1319" s="19" t="str">
        <f>IF([4]道具信息!X1319="","",[4]道具信息!X1319)</f>
        <v/>
      </c>
      <c r="Y1319" s="19" t="str">
        <f>IF([4]道具信息!Y1319="","",[4]道具信息!Y1319)</f>
        <v/>
      </c>
      <c r="Z1319" s="19" t="str">
        <f>IF([4]道具信息!Z1319="","",[4]道具信息!Z1319)</f>
        <v/>
      </c>
    </row>
    <row r="1320" spans="1:26" x14ac:dyDescent="0.15">
      <c r="A1320" s="19" t="str">
        <f>IF([4]道具信息!A1320="","",[4]道具信息!A1320)</f>
        <v/>
      </c>
      <c r="B1320" s="19" t="str">
        <f>IF([4]道具信息!B1320="","",[4]道具信息!B1320)</f>
        <v/>
      </c>
      <c r="C1320" s="19" t="str">
        <f>IF([4]道具信息!C1320="","",[4]道具信息!C1320)</f>
        <v/>
      </c>
      <c r="D1320" s="19" t="str">
        <f>IF([4]道具信息!D1320="","",[4]道具信息!D1320)</f>
        <v/>
      </c>
      <c r="E1320" s="19" t="str">
        <f>IF([4]道具信息!E1320="","",[4]道具信息!E1320)</f>
        <v/>
      </c>
      <c r="F1320" s="19" t="str">
        <f>IF([4]道具信息!F1320="","",[4]道具信息!F1320)</f>
        <v/>
      </c>
      <c r="G1320" s="19" t="str">
        <f>IF([4]道具信息!G1320="","",[4]道具信息!G1320)</f>
        <v/>
      </c>
      <c r="H1320" s="19" t="str">
        <f>IF([4]道具信息!H1320="","",[4]道具信息!H1320)</f>
        <v/>
      </c>
      <c r="I1320" s="19" t="str">
        <f>IF([4]道具信息!I1320="","",[4]道具信息!I1320)</f>
        <v/>
      </c>
      <c r="J1320" s="19" t="str">
        <f>IF([4]道具信息!J1320="","",[4]道具信息!J1320)</f>
        <v/>
      </c>
      <c r="K1320" s="19" t="str">
        <f>IF([4]道具信息!K1320="","",[4]道具信息!K1320)</f>
        <v/>
      </c>
      <c r="L1320" s="19" t="str">
        <f>IF([4]道具信息!L1320="","",[4]道具信息!L1320)</f>
        <v/>
      </c>
      <c r="M1320" s="19" t="str">
        <f>IF([4]道具信息!M1320="","",[4]道具信息!M1320)</f>
        <v/>
      </c>
      <c r="N1320" s="19" t="str">
        <f>IF([4]道具信息!N1320="","",[4]道具信息!N1320)</f>
        <v/>
      </c>
      <c r="O1320" s="19" t="str">
        <f>IF([4]道具信息!O1320="","",[4]道具信息!O1320)</f>
        <v/>
      </c>
      <c r="P1320" s="19" t="str">
        <f>IF([4]道具信息!P1320="","",[4]道具信息!P1320)</f>
        <v/>
      </c>
      <c r="Q1320" s="19" t="str">
        <f>IF([4]道具信息!Q1320="","",[4]道具信息!Q1320)</f>
        <v/>
      </c>
      <c r="R1320" s="19" t="str">
        <f>IF([4]道具信息!R1320="","",[4]道具信息!R1320)</f>
        <v/>
      </c>
      <c r="S1320" s="19" t="str">
        <f>IF([4]道具信息!S1320="","",[4]道具信息!S1320)</f>
        <v/>
      </c>
      <c r="T1320" s="19" t="str">
        <f>IF([4]道具信息!T1320="","",[4]道具信息!T1320)</f>
        <v/>
      </c>
      <c r="U1320" s="19" t="str">
        <f>IF([4]道具信息!U1320="","",[4]道具信息!U1320)</f>
        <v/>
      </c>
      <c r="V1320" s="19" t="str">
        <f>IF([4]道具信息!V1320="","",[4]道具信息!V1320)</f>
        <v/>
      </c>
      <c r="W1320" s="19" t="str">
        <f>IF([4]道具信息!W1320="","",[4]道具信息!W1320)</f>
        <v/>
      </c>
      <c r="X1320" s="19" t="str">
        <f>IF([4]道具信息!X1320="","",[4]道具信息!X1320)</f>
        <v/>
      </c>
      <c r="Y1320" s="19" t="str">
        <f>IF([4]道具信息!Y1320="","",[4]道具信息!Y1320)</f>
        <v/>
      </c>
      <c r="Z1320" s="19" t="str">
        <f>IF([4]道具信息!Z1320="","",[4]道具信息!Z1320)</f>
        <v/>
      </c>
    </row>
    <row r="1321" spans="1:26" x14ac:dyDescent="0.15">
      <c r="A1321" s="19" t="str">
        <f>IF([4]道具信息!A1321="","",[4]道具信息!A1321)</f>
        <v/>
      </c>
      <c r="B1321" s="19" t="str">
        <f>IF([4]道具信息!B1321="","",[4]道具信息!B1321)</f>
        <v/>
      </c>
      <c r="C1321" s="19" t="str">
        <f>IF([4]道具信息!C1321="","",[4]道具信息!C1321)</f>
        <v/>
      </c>
      <c r="D1321" s="19" t="str">
        <f>IF([4]道具信息!D1321="","",[4]道具信息!D1321)</f>
        <v/>
      </c>
      <c r="E1321" s="19" t="str">
        <f>IF([4]道具信息!E1321="","",[4]道具信息!E1321)</f>
        <v/>
      </c>
      <c r="F1321" s="19" t="str">
        <f>IF([4]道具信息!F1321="","",[4]道具信息!F1321)</f>
        <v/>
      </c>
      <c r="G1321" s="19" t="str">
        <f>IF([4]道具信息!G1321="","",[4]道具信息!G1321)</f>
        <v/>
      </c>
      <c r="H1321" s="19" t="str">
        <f>IF([4]道具信息!H1321="","",[4]道具信息!H1321)</f>
        <v/>
      </c>
      <c r="I1321" s="19" t="str">
        <f>IF([4]道具信息!I1321="","",[4]道具信息!I1321)</f>
        <v/>
      </c>
      <c r="J1321" s="19" t="str">
        <f>IF([4]道具信息!J1321="","",[4]道具信息!J1321)</f>
        <v/>
      </c>
      <c r="K1321" s="19" t="str">
        <f>IF([4]道具信息!K1321="","",[4]道具信息!K1321)</f>
        <v/>
      </c>
      <c r="L1321" s="19" t="str">
        <f>IF([4]道具信息!L1321="","",[4]道具信息!L1321)</f>
        <v/>
      </c>
      <c r="M1321" s="19" t="str">
        <f>IF([4]道具信息!M1321="","",[4]道具信息!M1321)</f>
        <v/>
      </c>
      <c r="N1321" s="19" t="str">
        <f>IF([4]道具信息!N1321="","",[4]道具信息!N1321)</f>
        <v/>
      </c>
      <c r="O1321" s="19" t="str">
        <f>IF([4]道具信息!O1321="","",[4]道具信息!O1321)</f>
        <v/>
      </c>
      <c r="P1321" s="19" t="str">
        <f>IF([4]道具信息!P1321="","",[4]道具信息!P1321)</f>
        <v/>
      </c>
      <c r="Q1321" s="19" t="str">
        <f>IF([4]道具信息!Q1321="","",[4]道具信息!Q1321)</f>
        <v/>
      </c>
      <c r="R1321" s="19" t="str">
        <f>IF([4]道具信息!R1321="","",[4]道具信息!R1321)</f>
        <v/>
      </c>
      <c r="S1321" s="19" t="str">
        <f>IF([4]道具信息!S1321="","",[4]道具信息!S1321)</f>
        <v/>
      </c>
      <c r="T1321" s="19" t="str">
        <f>IF([4]道具信息!T1321="","",[4]道具信息!T1321)</f>
        <v/>
      </c>
      <c r="U1321" s="19" t="str">
        <f>IF([4]道具信息!U1321="","",[4]道具信息!U1321)</f>
        <v/>
      </c>
      <c r="V1321" s="19" t="str">
        <f>IF([4]道具信息!V1321="","",[4]道具信息!V1321)</f>
        <v/>
      </c>
      <c r="W1321" s="19" t="str">
        <f>IF([4]道具信息!W1321="","",[4]道具信息!W1321)</f>
        <v/>
      </c>
      <c r="X1321" s="19" t="str">
        <f>IF([4]道具信息!X1321="","",[4]道具信息!X1321)</f>
        <v/>
      </c>
      <c r="Y1321" s="19" t="str">
        <f>IF([4]道具信息!Y1321="","",[4]道具信息!Y1321)</f>
        <v/>
      </c>
      <c r="Z1321" s="19" t="str">
        <f>IF([4]道具信息!Z1321="","",[4]道具信息!Z1321)</f>
        <v/>
      </c>
    </row>
    <row r="1322" spans="1:26" x14ac:dyDescent="0.15">
      <c r="A1322" s="19" t="str">
        <f>IF([4]道具信息!A1322="","",[4]道具信息!A1322)</f>
        <v/>
      </c>
      <c r="B1322" s="19" t="str">
        <f>IF([4]道具信息!B1322="","",[4]道具信息!B1322)</f>
        <v/>
      </c>
      <c r="C1322" s="19" t="str">
        <f>IF([4]道具信息!C1322="","",[4]道具信息!C1322)</f>
        <v/>
      </c>
      <c r="D1322" s="19" t="str">
        <f>IF([4]道具信息!D1322="","",[4]道具信息!D1322)</f>
        <v/>
      </c>
      <c r="E1322" s="19" t="str">
        <f>IF([4]道具信息!E1322="","",[4]道具信息!E1322)</f>
        <v/>
      </c>
      <c r="F1322" s="19" t="str">
        <f>IF([4]道具信息!F1322="","",[4]道具信息!F1322)</f>
        <v/>
      </c>
      <c r="G1322" s="19" t="str">
        <f>IF([4]道具信息!G1322="","",[4]道具信息!G1322)</f>
        <v/>
      </c>
      <c r="H1322" s="19" t="str">
        <f>IF([4]道具信息!H1322="","",[4]道具信息!H1322)</f>
        <v/>
      </c>
      <c r="I1322" s="19" t="str">
        <f>IF([4]道具信息!I1322="","",[4]道具信息!I1322)</f>
        <v/>
      </c>
      <c r="J1322" s="19" t="str">
        <f>IF([4]道具信息!J1322="","",[4]道具信息!J1322)</f>
        <v/>
      </c>
      <c r="K1322" s="19" t="str">
        <f>IF([4]道具信息!K1322="","",[4]道具信息!K1322)</f>
        <v/>
      </c>
      <c r="L1322" s="19" t="str">
        <f>IF([4]道具信息!L1322="","",[4]道具信息!L1322)</f>
        <v/>
      </c>
      <c r="M1322" s="19" t="str">
        <f>IF([4]道具信息!M1322="","",[4]道具信息!M1322)</f>
        <v/>
      </c>
      <c r="N1322" s="19" t="str">
        <f>IF([4]道具信息!N1322="","",[4]道具信息!N1322)</f>
        <v/>
      </c>
      <c r="O1322" s="19" t="str">
        <f>IF([4]道具信息!O1322="","",[4]道具信息!O1322)</f>
        <v/>
      </c>
      <c r="P1322" s="19" t="str">
        <f>IF([4]道具信息!P1322="","",[4]道具信息!P1322)</f>
        <v/>
      </c>
      <c r="Q1322" s="19" t="str">
        <f>IF([4]道具信息!Q1322="","",[4]道具信息!Q1322)</f>
        <v/>
      </c>
      <c r="R1322" s="19" t="str">
        <f>IF([4]道具信息!R1322="","",[4]道具信息!R1322)</f>
        <v/>
      </c>
      <c r="S1322" s="19" t="str">
        <f>IF([4]道具信息!S1322="","",[4]道具信息!S1322)</f>
        <v/>
      </c>
      <c r="T1322" s="19" t="str">
        <f>IF([4]道具信息!T1322="","",[4]道具信息!T1322)</f>
        <v/>
      </c>
      <c r="U1322" s="19" t="str">
        <f>IF([4]道具信息!U1322="","",[4]道具信息!U1322)</f>
        <v/>
      </c>
      <c r="V1322" s="19" t="str">
        <f>IF([4]道具信息!V1322="","",[4]道具信息!V1322)</f>
        <v/>
      </c>
      <c r="W1322" s="19" t="str">
        <f>IF([4]道具信息!W1322="","",[4]道具信息!W1322)</f>
        <v/>
      </c>
      <c r="X1322" s="19" t="str">
        <f>IF([4]道具信息!X1322="","",[4]道具信息!X1322)</f>
        <v/>
      </c>
      <c r="Y1322" s="19" t="str">
        <f>IF([4]道具信息!Y1322="","",[4]道具信息!Y1322)</f>
        <v/>
      </c>
      <c r="Z1322" s="19" t="str">
        <f>IF([4]道具信息!Z1322="","",[4]道具信息!Z1322)</f>
        <v/>
      </c>
    </row>
    <row r="1323" spans="1:26" x14ac:dyDescent="0.15">
      <c r="A1323" s="19" t="str">
        <f>IF([4]道具信息!A1323="","",[4]道具信息!A1323)</f>
        <v/>
      </c>
      <c r="B1323" s="19" t="str">
        <f>IF([4]道具信息!B1323="","",[4]道具信息!B1323)</f>
        <v/>
      </c>
      <c r="C1323" s="19" t="str">
        <f>IF([4]道具信息!C1323="","",[4]道具信息!C1323)</f>
        <v/>
      </c>
      <c r="D1323" s="19" t="str">
        <f>IF([4]道具信息!D1323="","",[4]道具信息!D1323)</f>
        <v/>
      </c>
      <c r="E1323" s="19" t="str">
        <f>IF([4]道具信息!E1323="","",[4]道具信息!E1323)</f>
        <v/>
      </c>
      <c r="F1323" s="19" t="str">
        <f>IF([4]道具信息!F1323="","",[4]道具信息!F1323)</f>
        <v/>
      </c>
      <c r="G1323" s="19" t="str">
        <f>IF([4]道具信息!G1323="","",[4]道具信息!G1323)</f>
        <v/>
      </c>
      <c r="H1323" s="19" t="str">
        <f>IF([4]道具信息!H1323="","",[4]道具信息!H1323)</f>
        <v/>
      </c>
      <c r="I1323" s="19" t="str">
        <f>IF([4]道具信息!I1323="","",[4]道具信息!I1323)</f>
        <v/>
      </c>
      <c r="J1323" s="19" t="str">
        <f>IF([4]道具信息!J1323="","",[4]道具信息!J1323)</f>
        <v/>
      </c>
      <c r="K1323" s="19" t="str">
        <f>IF([4]道具信息!K1323="","",[4]道具信息!K1323)</f>
        <v/>
      </c>
      <c r="L1323" s="19" t="str">
        <f>IF([4]道具信息!L1323="","",[4]道具信息!L1323)</f>
        <v/>
      </c>
      <c r="M1323" s="19" t="str">
        <f>IF([4]道具信息!M1323="","",[4]道具信息!M1323)</f>
        <v/>
      </c>
      <c r="N1323" s="19" t="str">
        <f>IF([4]道具信息!N1323="","",[4]道具信息!N1323)</f>
        <v/>
      </c>
      <c r="O1323" s="19" t="str">
        <f>IF([4]道具信息!O1323="","",[4]道具信息!O1323)</f>
        <v/>
      </c>
      <c r="P1323" s="19" t="str">
        <f>IF([4]道具信息!P1323="","",[4]道具信息!P1323)</f>
        <v/>
      </c>
      <c r="Q1323" s="19" t="str">
        <f>IF([4]道具信息!Q1323="","",[4]道具信息!Q1323)</f>
        <v/>
      </c>
      <c r="R1323" s="19" t="str">
        <f>IF([4]道具信息!R1323="","",[4]道具信息!R1323)</f>
        <v/>
      </c>
      <c r="S1323" s="19" t="str">
        <f>IF([4]道具信息!S1323="","",[4]道具信息!S1323)</f>
        <v/>
      </c>
      <c r="T1323" s="19" t="str">
        <f>IF([4]道具信息!T1323="","",[4]道具信息!T1323)</f>
        <v/>
      </c>
      <c r="U1323" s="19" t="str">
        <f>IF([4]道具信息!U1323="","",[4]道具信息!U1323)</f>
        <v/>
      </c>
      <c r="V1323" s="19" t="str">
        <f>IF([4]道具信息!V1323="","",[4]道具信息!V1323)</f>
        <v/>
      </c>
      <c r="W1323" s="19" t="str">
        <f>IF([4]道具信息!W1323="","",[4]道具信息!W1323)</f>
        <v/>
      </c>
      <c r="X1323" s="19" t="str">
        <f>IF([4]道具信息!X1323="","",[4]道具信息!X1323)</f>
        <v/>
      </c>
      <c r="Y1323" s="19" t="str">
        <f>IF([4]道具信息!Y1323="","",[4]道具信息!Y1323)</f>
        <v/>
      </c>
      <c r="Z1323" s="19" t="str">
        <f>IF([4]道具信息!Z1323="","",[4]道具信息!Z1323)</f>
        <v/>
      </c>
    </row>
    <row r="1324" spans="1:26" x14ac:dyDescent="0.15">
      <c r="A1324" s="19" t="str">
        <f>IF([4]道具信息!A1324="","",[4]道具信息!A1324)</f>
        <v/>
      </c>
      <c r="B1324" s="19" t="str">
        <f>IF([4]道具信息!B1324="","",[4]道具信息!B1324)</f>
        <v/>
      </c>
      <c r="C1324" s="19" t="str">
        <f>IF([4]道具信息!C1324="","",[4]道具信息!C1324)</f>
        <v/>
      </c>
      <c r="D1324" s="19" t="str">
        <f>IF([4]道具信息!D1324="","",[4]道具信息!D1324)</f>
        <v/>
      </c>
      <c r="E1324" s="19" t="str">
        <f>IF([4]道具信息!E1324="","",[4]道具信息!E1324)</f>
        <v/>
      </c>
      <c r="F1324" s="19" t="str">
        <f>IF([4]道具信息!F1324="","",[4]道具信息!F1324)</f>
        <v/>
      </c>
      <c r="G1324" s="19" t="str">
        <f>IF([4]道具信息!G1324="","",[4]道具信息!G1324)</f>
        <v/>
      </c>
      <c r="H1324" s="19" t="str">
        <f>IF([4]道具信息!H1324="","",[4]道具信息!H1324)</f>
        <v/>
      </c>
      <c r="I1324" s="19" t="str">
        <f>IF([4]道具信息!I1324="","",[4]道具信息!I1324)</f>
        <v/>
      </c>
      <c r="J1324" s="19" t="str">
        <f>IF([4]道具信息!J1324="","",[4]道具信息!J1324)</f>
        <v/>
      </c>
      <c r="K1324" s="19" t="str">
        <f>IF([4]道具信息!K1324="","",[4]道具信息!K1324)</f>
        <v/>
      </c>
      <c r="L1324" s="19" t="str">
        <f>IF([4]道具信息!L1324="","",[4]道具信息!L1324)</f>
        <v/>
      </c>
      <c r="M1324" s="19" t="str">
        <f>IF([4]道具信息!M1324="","",[4]道具信息!M1324)</f>
        <v/>
      </c>
      <c r="N1324" s="19" t="str">
        <f>IF([4]道具信息!N1324="","",[4]道具信息!N1324)</f>
        <v/>
      </c>
      <c r="O1324" s="19" t="str">
        <f>IF([4]道具信息!O1324="","",[4]道具信息!O1324)</f>
        <v/>
      </c>
      <c r="P1324" s="19" t="str">
        <f>IF([4]道具信息!P1324="","",[4]道具信息!P1324)</f>
        <v/>
      </c>
      <c r="Q1324" s="19" t="str">
        <f>IF([4]道具信息!Q1324="","",[4]道具信息!Q1324)</f>
        <v/>
      </c>
      <c r="R1324" s="19" t="str">
        <f>IF([4]道具信息!R1324="","",[4]道具信息!R1324)</f>
        <v/>
      </c>
      <c r="S1324" s="19" t="str">
        <f>IF([4]道具信息!S1324="","",[4]道具信息!S1324)</f>
        <v/>
      </c>
      <c r="T1324" s="19" t="str">
        <f>IF([4]道具信息!T1324="","",[4]道具信息!T1324)</f>
        <v/>
      </c>
      <c r="U1324" s="19" t="str">
        <f>IF([4]道具信息!U1324="","",[4]道具信息!U1324)</f>
        <v/>
      </c>
      <c r="V1324" s="19" t="str">
        <f>IF([4]道具信息!V1324="","",[4]道具信息!V1324)</f>
        <v/>
      </c>
      <c r="W1324" s="19" t="str">
        <f>IF([4]道具信息!W1324="","",[4]道具信息!W1324)</f>
        <v/>
      </c>
      <c r="X1324" s="19" t="str">
        <f>IF([4]道具信息!X1324="","",[4]道具信息!X1324)</f>
        <v/>
      </c>
      <c r="Y1324" s="19" t="str">
        <f>IF([4]道具信息!Y1324="","",[4]道具信息!Y1324)</f>
        <v/>
      </c>
      <c r="Z1324" s="19" t="str">
        <f>IF([4]道具信息!Z1324="","",[4]道具信息!Z1324)</f>
        <v/>
      </c>
    </row>
    <row r="1325" spans="1:26" x14ac:dyDescent="0.15">
      <c r="A1325" s="19" t="str">
        <f>IF([4]道具信息!A1325="","",[4]道具信息!A1325)</f>
        <v/>
      </c>
      <c r="B1325" s="19" t="str">
        <f>IF([4]道具信息!B1325="","",[4]道具信息!B1325)</f>
        <v/>
      </c>
      <c r="C1325" s="19" t="str">
        <f>IF([4]道具信息!C1325="","",[4]道具信息!C1325)</f>
        <v/>
      </c>
      <c r="D1325" s="19" t="str">
        <f>IF([4]道具信息!D1325="","",[4]道具信息!D1325)</f>
        <v/>
      </c>
      <c r="E1325" s="19" t="str">
        <f>IF([4]道具信息!E1325="","",[4]道具信息!E1325)</f>
        <v/>
      </c>
      <c r="F1325" s="19" t="str">
        <f>IF([4]道具信息!F1325="","",[4]道具信息!F1325)</f>
        <v/>
      </c>
      <c r="G1325" s="19" t="str">
        <f>IF([4]道具信息!G1325="","",[4]道具信息!G1325)</f>
        <v/>
      </c>
      <c r="H1325" s="19" t="str">
        <f>IF([4]道具信息!H1325="","",[4]道具信息!H1325)</f>
        <v/>
      </c>
      <c r="I1325" s="19" t="str">
        <f>IF([4]道具信息!I1325="","",[4]道具信息!I1325)</f>
        <v/>
      </c>
      <c r="J1325" s="19" t="str">
        <f>IF([4]道具信息!J1325="","",[4]道具信息!J1325)</f>
        <v/>
      </c>
      <c r="K1325" s="19" t="str">
        <f>IF([4]道具信息!K1325="","",[4]道具信息!K1325)</f>
        <v/>
      </c>
      <c r="L1325" s="19" t="str">
        <f>IF([4]道具信息!L1325="","",[4]道具信息!L1325)</f>
        <v/>
      </c>
      <c r="M1325" s="19" t="str">
        <f>IF([4]道具信息!M1325="","",[4]道具信息!M1325)</f>
        <v/>
      </c>
      <c r="N1325" s="19" t="str">
        <f>IF([4]道具信息!N1325="","",[4]道具信息!N1325)</f>
        <v/>
      </c>
      <c r="O1325" s="19" t="str">
        <f>IF([4]道具信息!O1325="","",[4]道具信息!O1325)</f>
        <v/>
      </c>
      <c r="P1325" s="19" t="str">
        <f>IF([4]道具信息!P1325="","",[4]道具信息!P1325)</f>
        <v/>
      </c>
      <c r="Q1325" s="19" t="str">
        <f>IF([4]道具信息!Q1325="","",[4]道具信息!Q1325)</f>
        <v/>
      </c>
      <c r="R1325" s="19" t="str">
        <f>IF([4]道具信息!R1325="","",[4]道具信息!R1325)</f>
        <v/>
      </c>
      <c r="S1325" s="19" t="str">
        <f>IF([4]道具信息!S1325="","",[4]道具信息!S1325)</f>
        <v/>
      </c>
      <c r="T1325" s="19" t="str">
        <f>IF([4]道具信息!T1325="","",[4]道具信息!T1325)</f>
        <v/>
      </c>
      <c r="U1325" s="19" t="str">
        <f>IF([4]道具信息!U1325="","",[4]道具信息!U1325)</f>
        <v/>
      </c>
      <c r="V1325" s="19" t="str">
        <f>IF([4]道具信息!V1325="","",[4]道具信息!V1325)</f>
        <v/>
      </c>
      <c r="W1325" s="19" t="str">
        <f>IF([4]道具信息!W1325="","",[4]道具信息!W1325)</f>
        <v/>
      </c>
      <c r="X1325" s="19" t="str">
        <f>IF([4]道具信息!X1325="","",[4]道具信息!X1325)</f>
        <v/>
      </c>
      <c r="Y1325" s="19" t="str">
        <f>IF([4]道具信息!Y1325="","",[4]道具信息!Y1325)</f>
        <v/>
      </c>
      <c r="Z1325" s="19" t="str">
        <f>IF([4]道具信息!Z1325="","",[4]道具信息!Z1325)</f>
        <v/>
      </c>
    </row>
    <row r="1326" spans="1:26" x14ac:dyDescent="0.15">
      <c r="A1326" s="19" t="str">
        <f>IF([4]道具信息!A1326="","",[4]道具信息!A1326)</f>
        <v/>
      </c>
      <c r="B1326" s="19" t="str">
        <f>IF([4]道具信息!B1326="","",[4]道具信息!B1326)</f>
        <v/>
      </c>
      <c r="C1326" s="19" t="str">
        <f>IF([4]道具信息!C1326="","",[4]道具信息!C1326)</f>
        <v/>
      </c>
      <c r="D1326" s="19" t="str">
        <f>IF([4]道具信息!D1326="","",[4]道具信息!D1326)</f>
        <v/>
      </c>
      <c r="E1326" s="19" t="str">
        <f>IF([4]道具信息!E1326="","",[4]道具信息!E1326)</f>
        <v/>
      </c>
      <c r="F1326" s="19" t="str">
        <f>IF([4]道具信息!F1326="","",[4]道具信息!F1326)</f>
        <v/>
      </c>
      <c r="G1326" s="19" t="str">
        <f>IF([4]道具信息!G1326="","",[4]道具信息!G1326)</f>
        <v/>
      </c>
      <c r="H1326" s="19" t="str">
        <f>IF([4]道具信息!H1326="","",[4]道具信息!H1326)</f>
        <v/>
      </c>
      <c r="I1326" s="19" t="str">
        <f>IF([4]道具信息!I1326="","",[4]道具信息!I1326)</f>
        <v/>
      </c>
      <c r="J1326" s="19" t="str">
        <f>IF([4]道具信息!J1326="","",[4]道具信息!J1326)</f>
        <v/>
      </c>
      <c r="K1326" s="19" t="str">
        <f>IF([4]道具信息!K1326="","",[4]道具信息!K1326)</f>
        <v/>
      </c>
      <c r="L1326" s="19" t="str">
        <f>IF([4]道具信息!L1326="","",[4]道具信息!L1326)</f>
        <v/>
      </c>
      <c r="M1326" s="19" t="str">
        <f>IF([4]道具信息!M1326="","",[4]道具信息!M1326)</f>
        <v/>
      </c>
      <c r="N1326" s="19" t="str">
        <f>IF([4]道具信息!N1326="","",[4]道具信息!N1326)</f>
        <v/>
      </c>
      <c r="O1326" s="19" t="str">
        <f>IF([4]道具信息!O1326="","",[4]道具信息!O1326)</f>
        <v/>
      </c>
      <c r="P1326" s="19" t="str">
        <f>IF([4]道具信息!P1326="","",[4]道具信息!P1326)</f>
        <v/>
      </c>
      <c r="Q1326" s="19" t="str">
        <f>IF([4]道具信息!Q1326="","",[4]道具信息!Q1326)</f>
        <v/>
      </c>
      <c r="R1326" s="19" t="str">
        <f>IF([4]道具信息!R1326="","",[4]道具信息!R1326)</f>
        <v/>
      </c>
      <c r="S1326" s="19" t="str">
        <f>IF([4]道具信息!S1326="","",[4]道具信息!S1326)</f>
        <v/>
      </c>
      <c r="T1326" s="19" t="str">
        <f>IF([4]道具信息!T1326="","",[4]道具信息!T1326)</f>
        <v/>
      </c>
      <c r="U1326" s="19" t="str">
        <f>IF([4]道具信息!U1326="","",[4]道具信息!U1326)</f>
        <v/>
      </c>
      <c r="V1326" s="19" t="str">
        <f>IF([4]道具信息!V1326="","",[4]道具信息!V1326)</f>
        <v/>
      </c>
      <c r="W1326" s="19" t="str">
        <f>IF([4]道具信息!W1326="","",[4]道具信息!W1326)</f>
        <v/>
      </c>
      <c r="X1326" s="19" t="str">
        <f>IF([4]道具信息!X1326="","",[4]道具信息!X1326)</f>
        <v/>
      </c>
      <c r="Y1326" s="19" t="str">
        <f>IF([4]道具信息!Y1326="","",[4]道具信息!Y1326)</f>
        <v/>
      </c>
      <c r="Z1326" s="19" t="str">
        <f>IF([4]道具信息!Z1326="","",[4]道具信息!Z1326)</f>
        <v/>
      </c>
    </row>
    <row r="1327" spans="1:26" x14ac:dyDescent="0.15">
      <c r="A1327" s="19" t="str">
        <f>IF([4]道具信息!A1327="","",[4]道具信息!A1327)</f>
        <v/>
      </c>
      <c r="B1327" s="19" t="str">
        <f>IF([4]道具信息!B1327="","",[4]道具信息!B1327)</f>
        <v/>
      </c>
      <c r="C1327" s="19" t="str">
        <f>IF([4]道具信息!C1327="","",[4]道具信息!C1327)</f>
        <v/>
      </c>
      <c r="D1327" s="19" t="str">
        <f>IF([4]道具信息!D1327="","",[4]道具信息!D1327)</f>
        <v/>
      </c>
      <c r="E1327" s="19" t="str">
        <f>IF([4]道具信息!E1327="","",[4]道具信息!E1327)</f>
        <v/>
      </c>
      <c r="F1327" s="19" t="str">
        <f>IF([4]道具信息!F1327="","",[4]道具信息!F1327)</f>
        <v/>
      </c>
      <c r="G1327" s="19" t="str">
        <f>IF([4]道具信息!G1327="","",[4]道具信息!G1327)</f>
        <v/>
      </c>
      <c r="H1327" s="19" t="str">
        <f>IF([4]道具信息!H1327="","",[4]道具信息!H1327)</f>
        <v/>
      </c>
      <c r="I1327" s="19" t="str">
        <f>IF([4]道具信息!I1327="","",[4]道具信息!I1327)</f>
        <v/>
      </c>
      <c r="J1327" s="19" t="str">
        <f>IF([4]道具信息!J1327="","",[4]道具信息!J1327)</f>
        <v/>
      </c>
      <c r="K1327" s="19" t="str">
        <f>IF([4]道具信息!K1327="","",[4]道具信息!K1327)</f>
        <v/>
      </c>
      <c r="L1327" s="19" t="str">
        <f>IF([4]道具信息!L1327="","",[4]道具信息!L1327)</f>
        <v/>
      </c>
      <c r="M1327" s="19" t="str">
        <f>IF([4]道具信息!M1327="","",[4]道具信息!M1327)</f>
        <v/>
      </c>
      <c r="N1327" s="19" t="str">
        <f>IF([4]道具信息!N1327="","",[4]道具信息!N1327)</f>
        <v/>
      </c>
      <c r="O1327" s="19" t="str">
        <f>IF([4]道具信息!O1327="","",[4]道具信息!O1327)</f>
        <v/>
      </c>
      <c r="P1327" s="19" t="str">
        <f>IF([4]道具信息!P1327="","",[4]道具信息!P1327)</f>
        <v/>
      </c>
      <c r="Q1327" s="19" t="str">
        <f>IF([4]道具信息!Q1327="","",[4]道具信息!Q1327)</f>
        <v/>
      </c>
      <c r="R1327" s="19" t="str">
        <f>IF([4]道具信息!R1327="","",[4]道具信息!R1327)</f>
        <v/>
      </c>
      <c r="S1327" s="19" t="str">
        <f>IF([4]道具信息!S1327="","",[4]道具信息!S1327)</f>
        <v/>
      </c>
      <c r="T1327" s="19" t="str">
        <f>IF([4]道具信息!T1327="","",[4]道具信息!T1327)</f>
        <v/>
      </c>
      <c r="U1327" s="19" t="str">
        <f>IF([4]道具信息!U1327="","",[4]道具信息!U1327)</f>
        <v/>
      </c>
      <c r="V1327" s="19" t="str">
        <f>IF([4]道具信息!V1327="","",[4]道具信息!V1327)</f>
        <v/>
      </c>
      <c r="W1327" s="19" t="str">
        <f>IF([4]道具信息!W1327="","",[4]道具信息!W1327)</f>
        <v/>
      </c>
      <c r="X1327" s="19" t="str">
        <f>IF([4]道具信息!X1327="","",[4]道具信息!X1327)</f>
        <v/>
      </c>
      <c r="Y1327" s="19" t="str">
        <f>IF([4]道具信息!Y1327="","",[4]道具信息!Y1327)</f>
        <v/>
      </c>
      <c r="Z1327" s="19" t="str">
        <f>IF([4]道具信息!Z1327="","",[4]道具信息!Z1327)</f>
        <v/>
      </c>
    </row>
    <row r="1328" spans="1:26" x14ac:dyDescent="0.15">
      <c r="A1328" s="19" t="str">
        <f>IF([4]道具信息!A1328="","",[4]道具信息!A1328)</f>
        <v/>
      </c>
      <c r="B1328" s="19" t="str">
        <f>IF([4]道具信息!B1328="","",[4]道具信息!B1328)</f>
        <v/>
      </c>
      <c r="C1328" s="19" t="str">
        <f>IF([4]道具信息!C1328="","",[4]道具信息!C1328)</f>
        <v/>
      </c>
      <c r="D1328" s="19" t="str">
        <f>IF([4]道具信息!D1328="","",[4]道具信息!D1328)</f>
        <v/>
      </c>
      <c r="E1328" s="19" t="str">
        <f>IF([4]道具信息!E1328="","",[4]道具信息!E1328)</f>
        <v/>
      </c>
      <c r="F1328" s="19" t="str">
        <f>IF([4]道具信息!F1328="","",[4]道具信息!F1328)</f>
        <v/>
      </c>
      <c r="G1328" s="19" t="str">
        <f>IF([4]道具信息!G1328="","",[4]道具信息!G1328)</f>
        <v/>
      </c>
      <c r="H1328" s="19" t="str">
        <f>IF([4]道具信息!H1328="","",[4]道具信息!H1328)</f>
        <v/>
      </c>
      <c r="I1328" s="19" t="str">
        <f>IF([4]道具信息!I1328="","",[4]道具信息!I1328)</f>
        <v/>
      </c>
      <c r="J1328" s="19" t="str">
        <f>IF([4]道具信息!J1328="","",[4]道具信息!J1328)</f>
        <v/>
      </c>
      <c r="K1328" s="19" t="str">
        <f>IF([4]道具信息!K1328="","",[4]道具信息!K1328)</f>
        <v/>
      </c>
      <c r="L1328" s="19" t="str">
        <f>IF([4]道具信息!L1328="","",[4]道具信息!L1328)</f>
        <v/>
      </c>
      <c r="M1328" s="19" t="str">
        <f>IF([4]道具信息!M1328="","",[4]道具信息!M1328)</f>
        <v/>
      </c>
      <c r="N1328" s="19" t="str">
        <f>IF([4]道具信息!N1328="","",[4]道具信息!N1328)</f>
        <v/>
      </c>
      <c r="O1328" s="19" t="str">
        <f>IF([4]道具信息!O1328="","",[4]道具信息!O1328)</f>
        <v/>
      </c>
      <c r="P1328" s="19" t="str">
        <f>IF([4]道具信息!P1328="","",[4]道具信息!P1328)</f>
        <v/>
      </c>
      <c r="Q1328" s="19" t="str">
        <f>IF([4]道具信息!Q1328="","",[4]道具信息!Q1328)</f>
        <v/>
      </c>
      <c r="R1328" s="19" t="str">
        <f>IF([4]道具信息!R1328="","",[4]道具信息!R1328)</f>
        <v/>
      </c>
      <c r="S1328" s="19" t="str">
        <f>IF([4]道具信息!S1328="","",[4]道具信息!S1328)</f>
        <v/>
      </c>
      <c r="T1328" s="19" t="str">
        <f>IF([4]道具信息!T1328="","",[4]道具信息!T1328)</f>
        <v/>
      </c>
      <c r="U1328" s="19" t="str">
        <f>IF([4]道具信息!U1328="","",[4]道具信息!U1328)</f>
        <v/>
      </c>
      <c r="V1328" s="19" t="str">
        <f>IF([4]道具信息!V1328="","",[4]道具信息!V1328)</f>
        <v/>
      </c>
      <c r="W1328" s="19" t="str">
        <f>IF([4]道具信息!W1328="","",[4]道具信息!W1328)</f>
        <v/>
      </c>
      <c r="X1328" s="19" t="str">
        <f>IF([4]道具信息!X1328="","",[4]道具信息!X1328)</f>
        <v/>
      </c>
      <c r="Y1328" s="19" t="str">
        <f>IF([4]道具信息!Y1328="","",[4]道具信息!Y1328)</f>
        <v/>
      </c>
      <c r="Z1328" s="19" t="str">
        <f>IF([4]道具信息!Z1328="","",[4]道具信息!Z1328)</f>
        <v/>
      </c>
    </row>
    <row r="1329" spans="1:26" x14ac:dyDescent="0.15">
      <c r="A1329" s="19" t="str">
        <f>IF([4]道具信息!A1329="","",[4]道具信息!A1329)</f>
        <v/>
      </c>
      <c r="B1329" s="19" t="str">
        <f>IF([4]道具信息!B1329="","",[4]道具信息!B1329)</f>
        <v/>
      </c>
      <c r="C1329" s="19" t="str">
        <f>IF([4]道具信息!C1329="","",[4]道具信息!C1329)</f>
        <v/>
      </c>
      <c r="D1329" s="19" t="str">
        <f>IF([4]道具信息!D1329="","",[4]道具信息!D1329)</f>
        <v/>
      </c>
      <c r="E1329" s="19" t="str">
        <f>IF([4]道具信息!E1329="","",[4]道具信息!E1329)</f>
        <v/>
      </c>
      <c r="F1329" s="19" t="str">
        <f>IF([4]道具信息!F1329="","",[4]道具信息!F1329)</f>
        <v/>
      </c>
      <c r="G1329" s="19" t="str">
        <f>IF([4]道具信息!G1329="","",[4]道具信息!G1329)</f>
        <v/>
      </c>
      <c r="H1329" s="19" t="str">
        <f>IF([4]道具信息!H1329="","",[4]道具信息!H1329)</f>
        <v/>
      </c>
      <c r="I1329" s="19" t="str">
        <f>IF([4]道具信息!I1329="","",[4]道具信息!I1329)</f>
        <v/>
      </c>
      <c r="J1329" s="19" t="str">
        <f>IF([4]道具信息!J1329="","",[4]道具信息!J1329)</f>
        <v/>
      </c>
      <c r="K1329" s="19" t="str">
        <f>IF([4]道具信息!K1329="","",[4]道具信息!K1329)</f>
        <v/>
      </c>
      <c r="L1329" s="19" t="str">
        <f>IF([4]道具信息!L1329="","",[4]道具信息!L1329)</f>
        <v/>
      </c>
      <c r="M1329" s="19" t="str">
        <f>IF([4]道具信息!M1329="","",[4]道具信息!M1329)</f>
        <v/>
      </c>
      <c r="N1329" s="19" t="str">
        <f>IF([4]道具信息!N1329="","",[4]道具信息!N1329)</f>
        <v/>
      </c>
      <c r="O1329" s="19" t="str">
        <f>IF([4]道具信息!O1329="","",[4]道具信息!O1329)</f>
        <v/>
      </c>
      <c r="P1329" s="19" t="str">
        <f>IF([4]道具信息!P1329="","",[4]道具信息!P1329)</f>
        <v/>
      </c>
      <c r="Q1329" s="19" t="str">
        <f>IF([4]道具信息!Q1329="","",[4]道具信息!Q1329)</f>
        <v/>
      </c>
      <c r="R1329" s="19" t="str">
        <f>IF([4]道具信息!R1329="","",[4]道具信息!R1329)</f>
        <v/>
      </c>
      <c r="S1329" s="19" t="str">
        <f>IF([4]道具信息!S1329="","",[4]道具信息!S1329)</f>
        <v/>
      </c>
      <c r="T1329" s="19" t="str">
        <f>IF([4]道具信息!T1329="","",[4]道具信息!T1329)</f>
        <v/>
      </c>
      <c r="U1329" s="19" t="str">
        <f>IF([4]道具信息!U1329="","",[4]道具信息!U1329)</f>
        <v/>
      </c>
      <c r="V1329" s="19" t="str">
        <f>IF([4]道具信息!V1329="","",[4]道具信息!V1329)</f>
        <v/>
      </c>
      <c r="W1329" s="19" t="str">
        <f>IF([4]道具信息!W1329="","",[4]道具信息!W1329)</f>
        <v/>
      </c>
      <c r="X1329" s="19" t="str">
        <f>IF([4]道具信息!X1329="","",[4]道具信息!X1329)</f>
        <v/>
      </c>
      <c r="Y1329" s="19" t="str">
        <f>IF([4]道具信息!Y1329="","",[4]道具信息!Y1329)</f>
        <v/>
      </c>
      <c r="Z1329" s="19" t="str">
        <f>IF([4]道具信息!Z1329="","",[4]道具信息!Z1329)</f>
        <v/>
      </c>
    </row>
    <row r="1330" spans="1:26" x14ac:dyDescent="0.15">
      <c r="A1330" s="19" t="str">
        <f>IF([4]道具信息!A1330="","",[4]道具信息!A1330)</f>
        <v/>
      </c>
      <c r="B1330" s="19" t="str">
        <f>IF([4]道具信息!B1330="","",[4]道具信息!B1330)</f>
        <v/>
      </c>
      <c r="C1330" s="19" t="str">
        <f>IF([4]道具信息!C1330="","",[4]道具信息!C1330)</f>
        <v/>
      </c>
      <c r="D1330" s="19" t="str">
        <f>IF([4]道具信息!D1330="","",[4]道具信息!D1330)</f>
        <v/>
      </c>
      <c r="E1330" s="19" t="str">
        <f>IF([4]道具信息!E1330="","",[4]道具信息!E1330)</f>
        <v/>
      </c>
      <c r="F1330" s="19" t="str">
        <f>IF([4]道具信息!F1330="","",[4]道具信息!F1330)</f>
        <v/>
      </c>
      <c r="G1330" s="19" t="str">
        <f>IF([4]道具信息!G1330="","",[4]道具信息!G1330)</f>
        <v/>
      </c>
      <c r="H1330" s="19" t="str">
        <f>IF([4]道具信息!H1330="","",[4]道具信息!H1330)</f>
        <v/>
      </c>
      <c r="I1330" s="19" t="str">
        <f>IF([4]道具信息!I1330="","",[4]道具信息!I1330)</f>
        <v/>
      </c>
      <c r="J1330" s="19" t="str">
        <f>IF([4]道具信息!J1330="","",[4]道具信息!J1330)</f>
        <v/>
      </c>
      <c r="K1330" s="19" t="str">
        <f>IF([4]道具信息!K1330="","",[4]道具信息!K1330)</f>
        <v/>
      </c>
      <c r="L1330" s="19" t="str">
        <f>IF([4]道具信息!L1330="","",[4]道具信息!L1330)</f>
        <v/>
      </c>
      <c r="M1330" s="19" t="str">
        <f>IF([4]道具信息!M1330="","",[4]道具信息!M1330)</f>
        <v/>
      </c>
      <c r="N1330" s="19" t="str">
        <f>IF([4]道具信息!N1330="","",[4]道具信息!N1330)</f>
        <v/>
      </c>
      <c r="O1330" s="19" t="str">
        <f>IF([4]道具信息!O1330="","",[4]道具信息!O1330)</f>
        <v/>
      </c>
      <c r="P1330" s="19" t="str">
        <f>IF([4]道具信息!P1330="","",[4]道具信息!P1330)</f>
        <v/>
      </c>
      <c r="Q1330" s="19" t="str">
        <f>IF([4]道具信息!Q1330="","",[4]道具信息!Q1330)</f>
        <v/>
      </c>
      <c r="R1330" s="19" t="str">
        <f>IF([4]道具信息!R1330="","",[4]道具信息!R1330)</f>
        <v/>
      </c>
      <c r="S1330" s="19" t="str">
        <f>IF([4]道具信息!S1330="","",[4]道具信息!S1330)</f>
        <v/>
      </c>
      <c r="T1330" s="19" t="str">
        <f>IF([4]道具信息!T1330="","",[4]道具信息!T1330)</f>
        <v/>
      </c>
      <c r="U1330" s="19" t="str">
        <f>IF([4]道具信息!U1330="","",[4]道具信息!U1330)</f>
        <v/>
      </c>
      <c r="V1330" s="19" t="str">
        <f>IF([4]道具信息!V1330="","",[4]道具信息!V1330)</f>
        <v/>
      </c>
      <c r="W1330" s="19" t="str">
        <f>IF([4]道具信息!W1330="","",[4]道具信息!W1330)</f>
        <v/>
      </c>
      <c r="X1330" s="19" t="str">
        <f>IF([4]道具信息!X1330="","",[4]道具信息!X1330)</f>
        <v/>
      </c>
      <c r="Y1330" s="19" t="str">
        <f>IF([4]道具信息!Y1330="","",[4]道具信息!Y1330)</f>
        <v/>
      </c>
      <c r="Z1330" s="19" t="str">
        <f>IF([4]道具信息!Z1330="","",[4]道具信息!Z1330)</f>
        <v/>
      </c>
    </row>
    <row r="1331" spans="1:26" x14ac:dyDescent="0.15">
      <c r="A1331" s="19" t="str">
        <f>IF([4]道具信息!A1331="","",[4]道具信息!A1331)</f>
        <v/>
      </c>
      <c r="B1331" s="19" t="str">
        <f>IF([4]道具信息!B1331="","",[4]道具信息!B1331)</f>
        <v/>
      </c>
      <c r="C1331" s="19" t="str">
        <f>IF([4]道具信息!C1331="","",[4]道具信息!C1331)</f>
        <v/>
      </c>
      <c r="D1331" s="19" t="str">
        <f>IF([4]道具信息!D1331="","",[4]道具信息!D1331)</f>
        <v/>
      </c>
      <c r="E1331" s="19" t="str">
        <f>IF([4]道具信息!E1331="","",[4]道具信息!E1331)</f>
        <v/>
      </c>
      <c r="F1331" s="19" t="str">
        <f>IF([4]道具信息!F1331="","",[4]道具信息!F1331)</f>
        <v/>
      </c>
      <c r="G1331" s="19" t="str">
        <f>IF([4]道具信息!G1331="","",[4]道具信息!G1331)</f>
        <v/>
      </c>
      <c r="H1331" s="19" t="str">
        <f>IF([4]道具信息!H1331="","",[4]道具信息!H1331)</f>
        <v/>
      </c>
      <c r="I1331" s="19" t="str">
        <f>IF([4]道具信息!I1331="","",[4]道具信息!I1331)</f>
        <v/>
      </c>
      <c r="J1331" s="19" t="str">
        <f>IF([4]道具信息!J1331="","",[4]道具信息!J1331)</f>
        <v/>
      </c>
      <c r="K1331" s="19" t="str">
        <f>IF([4]道具信息!K1331="","",[4]道具信息!K1331)</f>
        <v/>
      </c>
      <c r="L1331" s="19" t="str">
        <f>IF([4]道具信息!L1331="","",[4]道具信息!L1331)</f>
        <v/>
      </c>
      <c r="M1331" s="19" t="str">
        <f>IF([4]道具信息!M1331="","",[4]道具信息!M1331)</f>
        <v/>
      </c>
      <c r="N1331" s="19" t="str">
        <f>IF([4]道具信息!N1331="","",[4]道具信息!N1331)</f>
        <v/>
      </c>
      <c r="O1331" s="19" t="str">
        <f>IF([4]道具信息!O1331="","",[4]道具信息!O1331)</f>
        <v/>
      </c>
      <c r="P1331" s="19" t="str">
        <f>IF([4]道具信息!P1331="","",[4]道具信息!P1331)</f>
        <v/>
      </c>
      <c r="Q1331" s="19" t="str">
        <f>IF([4]道具信息!Q1331="","",[4]道具信息!Q1331)</f>
        <v/>
      </c>
      <c r="R1331" s="19" t="str">
        <f>IF([4]道具信息!R1331="","",[4]道具信息!R1331)</f>
        <v/>
      </c>
      <c r="S1331" s="19" t="str">
        <f>IF([4]道具信息!S1331="","",[4]道具信息!S1331)</f>
        <v/>
      </c>
      <c r="T1331" s="19" t="str">
        <f>IF([4]道具信息!T1331="","",[4]道具信息!T1331)</f>
        <v/>
      </c>
      <c r="U1331" s="19" t="str">
        <f>IF([4]道具信息!U1331="","",[4]道具信息!U1331)</f>
        <v/>
      </c>
      <c r="V1331" s="19" t="str">
        <f>IF([4]道具信息!V1331="","",[4]道具信息!V1331)</f>
        <v/>
      </c>
      <c r="W1331" s="19" t="str">
        <f>IF([4]道具信息!W1331="","",[4]道具信息!W1331)</f>
        <v/>
      </c>
      <c r="X1331" s="19" t="str">
        <f>IF([4]道具信息!X1331="","",[4]道具信息!X1331)</f>
        <v/>
      </c>
      <c r="Y1331" s="19" t="str">
        <f>IF([4]道具信息!Y1331="","",[4]道具信息!Y1331)</f>
        <v/>
      </c>
      <c r="Z1331" s="19" t="str">
        <f>IF([4]道具信息!Z1331="","",[4]道具信息!Z1331)</f>
        <v/>
      </c>
    </row>
    <row r="1332" spans="1:26" x14ac:dyDescent="0.15">
      <c r="A1332" s="19" t="str">
        <f>IF([4]道具信息!A1332="","",[4]道具信息!A1332)</f>
        <v/>
      </c>
      <c r="B1332" s="19" t="str">
        <f>IF([4]道具信息!B1332="","",[4]道具信息!B1332)</f>
        <v/>
      </c>
      <c r="C1332" s="19" t="str">
        <f>IF([4]道具信息!C1332="","",[4]道具信息!C1332)</f>
        <v/>
      </c>
      <c r="D1332" s="19" t="str">
        <f>IF([4]道具信息!D1332="","",[4]道具信息!D1332)</f>
        <v/>
      </c>
      <c r="E1332" s="19" t="str">
        <f>IF([4]道具信息!E1332="","",[4]道具信息!E1332)</f>
        <v/>
      </c>
      <c r="F1332" s="19" t="str">
        <f>IF([4]道具信息!F1332="","",[4]道具信息!F1332)</f>
        <v/>
      </c>
      <c r="G1332" s="19" t="str">
        <f>IF([4]道具信息!G1332="","",[4]道具信息!G1332)</f>
        <v/>
      </c>
      <c r="H1332" s="19" t="str">
        <f>IF([4]道具信息!H1332="","",[4]道具信息!H1332)</f>
        <v/>
      </c>
      <c r="I1332" s="19" t="str">
        <f>IF([4]道具信息!I1332="","",[4]道具信息!I1332)</f>
        <v/>
      </c>
      <c r="J1332" s="19" t="str">
        <f>IF([4]道具信息!J1332="","",[4]道具信息!J1332)</f>
        <v/>
      </c>
      <c r="K1332" s="19" t="str">
        <f>IF([4]道具信息!K1332="","",[4]道具信息!K1332)</f>
        <v/>
      </c>
      <c r="L1332" s="19" t="str">
        <f>IF([4]道具信息!L1332="","",[4]道具信息!L1332)</f>
        <v/>
      </c>
      <c r="M1332" s="19" t="str">
        <f>IF([4]道具信息!M1332="","",[4]道具信息!M1332)</f>
        <v/>
      </c>
      <c r="N1332" s="19" t="str">
        <f>IF([4]道具信息!N1332="","",[4]道具信息!N1332)</f>
        <v/>
      </c>
      <c r="O1332" s="19" t="str">
        <f>IF([4]道具信息!O1332="","",[4]道具信息!O1332)</f>
        <v/>
      </c>
      <c r="P1332" s="19" t="str">
        <f>IF([4]道具信息!P1332="","",[4]道具信息!P1332)</f>
        <v/>
      </c>
      <c r="Q1332" s="19" t="str">
        <f>IF([4]道具信息!Q1332="","",[4]道具信息!Q1332)</f>
        <v/>
      </c>
      <c r="R1332" s="19" t="str">
        <f>IF([4]道具信息!R1332="","",[4]道具信息!R1332)</f>
        <v/>
      </c>
      <c r="S1332" s="19" t="str">
        <f>IF([4]道具信息!S1332="","",[4]道具信息!S1332)</f>
        <v/>
      </c>
      <c r="T1332" s="19" t="str">
        <f>IF([4]道具信息!T1332="","",[4]道具信息!T1332)</f>
        <v/>
      </c>
      <c r="U1332" s="19" t="str">
        <f>IF([4]道具信息!U1332="","",[4]道具信息!U1332)</f>
        <v/>
      </c>
      <c r="V1332" s="19" t="str">
        <f>IF([4]道具信息!V1332="","",[4]道具信息!V1332)</f>
        <v/>
      </c>
      <c r="W1332" s="19" t="str">
        <f>IF([4]道具信息!W1332="","",[4]道具信息!W1332)</f>
        <v/>
      </c>
      <c r="X1332" s="19" t="str">
        <f>IF([4]道具信息!X1332="","",[4]道具信息!X1332)</f>
        <v/>
      </c>
      <c r="Y1332" s="19" t="str">
        <f>IF([4]道具信息!Y1332="","",[4]道具信息!Y1332)</f>
        <v/>
      </c>
      <c r="Z1332" s="19" t="str">
        <f>IF([4]道具信息!Z1332="","",[4]道具信息!Z1332)</f>
        <v/>
      </c>
    </row>
    <row r="1333" spans="1:26" x14ac:dyDescent="0.15">
      <c r="A1333" s="19" t="str">
        <f>IF([4]道具信息!A1333="","",[4]道具信息!A1333)</f>
        <v/>
      </c>
      <c r="B1333" s="19" t="str">
        <f>IF([4]道具信息!B1333="","",[4]道具信息!B1333)</f>
        <v/>
      </c>
      <c r="C1333" s="19" t="str">
        <f>IF([4]道具信息!C1333="","",[4]道具信息!C1333)</f>
        <v/>
      </c>
      <c r="D1333" s="19" t="str">
        <f>IF([4]道具信息!D1333="","",[4]道具信息!D1333)</f>
        <v/>
      </c>
      <c r="E1333" s="19" t="str">
        <f>IF([4]道具信息!E1333="","",[4]道具信息!E1333)</f>
        <v/>
      </c>
      <c r="F1333" s="19" t="str">
        <f>IF([4]道具信息!F1333="","",[4]道具信息!F1333)</f>
        <v/>
      </c>
      <c r="G1333" s="19" t="str">
        <f>IF([4]道具信息!G1333="","",[4]道具信息!G1333)</f>
        <v/>
      </c>
      <c r="H1333" s="19" t="str">
        <f>IF([4]道具信息!H1333="","",[4]道具信息!H1333)</f>
        <v/>
      </c>
      <c r="I1333" s="19" t="str">
        <f>IF([4]道具信息!I1333="","",[4]道具信息!I1333)</f>
        <v/>
      </c>
      <c r="J1333" s="19" t="str">
        <f>IF([4]道具信息!J1333="","",[4]道具信息!J1333)</f>
        <v/>
      </c>
      <c r="K1333" s="19" t="str">
        <f>IF([4]道具信息!K1333="","",[4]道具信息!K1333)</f>
        <v/>
      </c>
      <c r="L1333" s="19" t="str">
        <f>IF([4]道具信息!L1333="","",[4]道具信息!L1333)</f>
        <v/>
      </c>
      <c r="M1333" s="19" t="str">
        <f>IF([4]道具信息!M1333="","",[4]道具信息!M1333)</f>
        <v/>
      </c>
      <c r="N1333" s="19" t="str">
        <f>IF([4]道具信息!N1333="","",[4]道具信息!N1333)</f>
        <v/>
      </c>
      <c r="O1333" s="19" t="str">
        <f>IF([4]道具信息!O1333="","",[4]道具信息!O1333)</f>
        <v/>
      </c>
      <c r="P1333" s="19" t="str">
        <f>IF([4]道具信息!P1333="","",[4]道具信息!P1333)</f>
        <v/>
      </c>
      <c r="Q1333" s="19" t="str">
        <f>IF([4]道具信息!Q1333="","",[4]道具信息!Q1333)</f>
        <v/>
      </c>
      <c r="R1333" s="19" t="str">
        <f>IF([4]道具信息!R1333="","",[4]道具信息!R1333)</f>
        <v/>
      </c>
      <c r="S1333" s="19" t="str">
        <f>IF([4]道具信息!S1333="","",[4]道具信息!S1333)</f>
        <v/>
      </c>
      <c r="T1333" s="19" t="str">
        <f>IF([4]道具信息!T1333="","",[4]道具信息!T1333)</f>
        <v/>
      </c>
      <c r="U1333" s="19" t="str">
        <f>IF([4]道具信息!U1333="","",[4]道具信息!U1333)</f>
        <v/>
      </c>
      <c r="V1333" s="19" t="str">
        <f>IF([4]道具信息!V1333="","",[4]道具信息!V1333)</f>
        <v/>
      </c>
      <c r="W1333" s="19" t="str">
        <f>IF([4]道具信息!W1333="","",[4]道具信息!W1333)</f>
        <v/>
      </c>
      <c r="X1333" s="19" t="str">
        <f>IF([4]道具信息!X1333="","",[4]道具信息!X1333)</f>
        <v/>
      </c>
      <c r="Y1333" s="19" t="str">
        <f>IF([4]道具信息!Y1333="","",[4]道具信息!Y1333)</f>
        <v/>
      </c>
      <c r="Z1333" s="19" t="str">
        <f>IF([4]道具信息!Z1333="","",[4]道具信息!Z1333)</f>
        <v/>
      </c>
    </row>
    <row r="1334" spans="1:26" x14ac:dyDescent="0.15">
      <c r="A1334" s="19" t="str">
        <f>IF([4]道具信息!A1334="","",[4]道具信息!A1334)</f>
        <v/>
      </c>
      <c r="B1334" s="19" t="str">
        <f>IF([4]道具信息!B1334="","",[4]道具信息!B1334)</f>
        <v/>
      </c>
      <c r="C1334" s="19" t="str">
        <f>IF([4]道具信息!C1334="","",[4]道具信息!C1334)</f>
        <v/>
      </c>
      <c r="D1334" s="19" t="str">
        <f>IF([4]道具信息!D1334="","",[4]道具信息!D1334)</f>
        <v/>
      </c>
      <c r="E1334" s="19" t="str">
        <f>IF([4]道具信息!E1334="","",[4]道具信息!E1334)</f>
        <v/>
      </c>
      <c r="F1334" s="19" t="str">
        <f>IF([4]道具信息!F1334="","",[4]道具信息!F1334)</f>
        <v/>
      </c>
      <c r="G1334" s="19" t="str">
        <f>IF([4]道具信息!G1334="","",[4]道具信息!G1334)</f>
        <v/>
      </c>
      <c r="H1334" s="19" t="str">
        <f>IF([4]道具信息!H1334="","",[4]道具信息!H1334)</f>
        <v/>
      </c>
      <c r="I1334" s="19" t="str">
        <f>IF([4]道具信息!I1334="","",[4]道具信息!I1334)</f>
        <v/>
      </c>
      <c r="J1334" s="19" t="str">
        <f>IF([4]道具信息!J1334="","",[4]道具信息!J1334)</f>
        <v/>
      </c>
      <c r="K1334" s="19" t="str">
        <f>IF([4]道具信息!K1334="","",[4]道具信息!K1334)</f>
        <v/>
      </c>
      <c r="L1334" s="19" t="str">
        <f>IF([4]道具信息!L1334="","",[4]道具信息!L1334)</f>
        <v/>
      </c>
      <c r="M1334" s="19" t="str">
        <f>IF([4]道具信息!M1334="","",[4]道具信息!M1334)</f>
        <v/>
      </c>
      <c r="N1334" s="19" t="str">
        <f>IF([4]道具信息!N1334="","",[4]道具信息!N1334)</f>
        <v/>
      </c>
      <c r="O1334" s="19" t="str">
        <f>IF([4]道具信息!O1334="","",[4]道具信息!O1334)</f>
        <v/>
      </c>
      <c r="P1334" s="19" t="str">
        <f>IF([4]道具信息!P1334="","",[4]道具信息!P1334)</f>
        <v/>
      </c>
      <c r="Q1334" s="19" t="str">
        <f>IF([4]道具信息!Q1334="","",[4]道具信息!Q1334)</f>
        <v/>
      </c>
      <c r="R1334" s="19" t="str">
        <f>IF([4]道具信息!R1334="","",[4]道具信息!R1334)</f>
        <v/>
      </c>
      <c r="S1334" s="19" t="str">
        <f>IF([4]道具信息!S1334="","",[4]道具信息!S1334)</f>
        <v/>
      </c>
      <c r="T1334" s="19" t="str">
        <f>IF([4]道具信息!T1334="","",[4]道具信息!T1334)</f>
        <v/>
      </c>
      <c r="U1334" s="19" t="str">
        <f>IF([4]道具信息!U1334="","",[4]道具信息!U1334)</f>
        <v/>
      </c>
      <c r="V1334" s="19" t="str">
        <f>IF([4]道具信息!V1334="","",[4]道具信息!V1334)</f>
        <v/>
      </c>
      <c r="W1334" s="19" t="str">
        <f>IF([4]道具信息!W1334="","",[4]道具信息!W1334)</f>
        <v/>
      </c>
      <c r="X1334" s="19" t="str">
        <f>IF([4]道具信息!X1334="","",[4]道具信息!X1334)</f>
        <v/>
      </c>
      <c r="Y1334" s="19" t="str">
        <f>IF([4]道具信息!Y1334="","",[4]道具信息!Y1334)</f>
        <v/>
      </c>
      <c r="Z1334" s="19" t="str">
        <f>IF([4]道具信息!Z1334="","",[4]道具信息!Z1334)</f>
        <v/>
      </c>
    </row>
    <row r="1335" spans="1:26" x14ac:dyDescent="0.15">
      <c r="A1335" s="19" t="str">
        <f>IF([4]道具信息!A1335="","",[4]道具信息!A1335)</f>
        <v/>
      </c>
      <c r="B1335" s="19" t="str">
        <f>IF([4]道具信息!B1335="","",[4]道具信息!B1335)</f>
        <v/>
      </c>
      <c r="C1335" s="19" t="str">
        <f>IF([4]道具信息!C1335="","",[4]道具信息!C1335)</f>
        <v/>
      </c>
      <c r="D1335" s="19" t="str">
        <f>IF([4]道具信息!D1335="","",[4]道具信息!D1335)</f>
        <v/>
      </c>
      <c r="E1335" s="19" t="str">
        <f>IF([4]道具信息!E1335="","",[4]道具信息!E1335)</f>
        <v/>
      </c>
      <c r="F1335" s="19" t="str">
        <f>IF([4]道具信息!F1335="","",[4]道具信息!F1335)</f>
        <v/>
      </c>
      <c r="G1335" s="19" t="str">
        <f>IF([4]道具信息!G1335="","",[4]道具信息!G1335)</f>
        <v/>
      </c>
      <c r="H1335" s="19" t="str">
        <f>IF([4]道具信息!H1335="","",[4]道具信息!H1335)</f>
        <v/>
      </c>
      <c r="I1335" s="19" t="str">
        <f>IF([4]道具信息!I1335="","",[4]道具信息!I1335)</f>
        <v/>
      </c>
      <c r="J1335" s="19" t="str">
        <f>IF([4]道具信息!J1335="","",[4]道具信息!J1335)</f>
        <v/>
      </c>
      <c r="K1335" s="19" t="str">
        <f>IF([4]道具信息!K1335="","",[4]道具信息!K1335)</f>
        <v/>
      </c>
      <c r="L1335" s="19" t="str">
        <f>IF([4]道具信息!L1335="","",[4]道具信息!L1335)</f>
        <v/>
      </c>
      <c r="M1335" s="19" t="str">
        <f>IF([4]道具信息!M1335="","",[4]道具信息!M1335)</f>
        <v/>
      </c>
      <c r="N1335" s="19" t="str">
        <f>IF([4]道具信息!N1335="","",[4]道具信息!N1335)</f>
        <v/>
      </c>
      <c r="O1335" s="19" t="str">
        <f>IF([4]道具信息!O1335="","",[4]道具信息!O1335)</f>
        <v/>
      </c>
      <c r="P1335" s="19" t="str">
        <f>IF([4]道具信息!P1335="","",[4]道具信息!P1335)</f>
        <v/>
      </c>
      <c r="Q1335" s="19" t="str">
        <f>IF([4]道具信息!Q1335="","",[4]道具信息!Q1335)</f>
        <v/>
      </c>
      <c r="R1335" s="19" t="str">
        <f>IF([4]道具信息!R1335="","",[4]道具信息!R1335)</f>
        <v/>
      </c>
      <c r="S1335" s="19" t="str">
        <f>IF([4]道具信息!S1335="","",[4]道具信息!S1335)</f>
        <v/>
      </c>
      <c r="T1335" s="19" t="str">
        <f>IF([4]道具信息!T1335="","",[4]道具信息!T1335)</f>
        <v/>
      </c>
      <c r="U1335" s="19" t="str">
        <f>IF([4]道具信息!U1335="","",[4]道具信息!U1335)</f>
        <v/>
      </c>
      <c r="V1335" s="19" t="str">
        <f>IF([4]道具信息!V1335="","",[4]道具信息!V1335)</f>
        <v/>
      </c>
      <c r="W1335" s="19" t="str">
        <f>IF([4]道具信息!W1335="","",[4]道具信息!W1335)</f>
        <v/>
      </c>
      <c r="X1335" s="19" t="str">
        <f>IF([4]道具信息!X1335="","",[4]道具信息!X1335)</f>
        <v/>
      </c>
      <c r="Y1335" s="19" t="str">
        <f>IF([4]道具信息!Y1335="","",[4]道具信息!Y1335)</f>
        <v/>
      </c>
      <c r="Z1335" s="19" t="str">
        <f>IF([4]道具信息!Z1335="","",[4]道具信息!Z1335)</f>
        <v/>
      </c>
    </row>
    <row r="1336" spans="1:26" x14ac:dyDescent="0.15">
      <c r="A1336" s="19" t="str">
        <f>IF([4]道具信息!A1336="","",[4]道具信息!A1336)</f>
        <v/>
      </c>
      <c r="B1336" s="19" t="str">
        <f>IF([4]道具信息!B1336="","",[4]道具信息!B1336)</f>
        <v/>
      </c>
      <c r="C1336" s="19" t="str">
        <f>IF([4]道具信息!C1336="","",[4]道具信息!C1336)</f>
        <v/>
      </c>
      <c r="D1336" s="19" t="str">
        <f>IF([4]道具信息!D1336="","",[4]道具信息!D1336)</f>
        <v/>
      </c>
      <c r="E1336" s="19" t="str">
        <f>IF([4]道具信息!E1336="","",[4]道具信息!E1336)</f>
        <v/>
      </c>
      <c r="F1336" s="19" t="str">
        <f>IF([4]道具信息!F1336="","",[4]道具信息!F1336)</f>
        <v/>
      </c>
      <c r="G1336" s="19" t="str">
        <f>IF([4]道具信息!G1336="","",[4]道具信息!G1336)</f>
        <v/>
      </c>
      <c r="H1336" s="19" t="str">
        <f>IF([4]道具信息!H1336="","",[4]道具信息!H1336)</f>
        <v/>
      </c>
      <c r="I1336" s="19" t="str">
        <f>IF([4]道具信息!I1336="","",[4]道具信息!I1336)</f>
        <v/>
      </c>
      <c r="J1336" s="19" t="str">
        <f>IF([4]道具信息!J1336="","",[4]道具信息!J1336)</f>
        <v/>
      </c>
      <c r="K1336" s="19" t="str">
        <f>IF([4]道具信息!K1336="","",[4]道具信息!K1336)</f>
        <v/>
      </c>
      <c r="L1336" s="19" t="str">
        <f>IF([4]道具信息!L1336="","",[4]道具信息!L1336)</f>
        <v/>
      </c>
      <c r="M1336" s="19" t="str">
        <f>IF([4]道具信息!M1336="","",[4]道具信息!M1336)</f>
        <v/>
      </c>
      <c r="N1336" s="19" t="str">
        <f>IF([4]道具信息!N1336="","",[4]道具信息!N1336)</f>
        <v/>
      </c>
      <c r="O1336" s="19" t="str">
        <f>IF([4]道具信息!O1336="","",[4]道具信息!O1336)</f>
        <v/>
      </c>
      <c r="P1336" s="19" t="str">
        <f>IF([4]道具信息!P1336="","",[4]道具信息!P1336)</f>
        <v/>
      </c>
      <c r="Q1336" s="19" t="str">
        <f>IF([4]道具信息!Q1336="","",[4]道具信息!Q1336)</f>
        <v/>
      </c>
      <c r="R1336" s="19" t="str">
        <f>IF([4]道具信息!R1336="","",[4]道具信息!R1336)</f>
        <v/>
      </c>
      <c r="S1336" s="19" t="str">
        <f>IF([4]道具信息!S1336="","",[4]道具信息!S1336)</f>
        <v/>
      </c>
      <c r="T1336" s="19" t="str">
        <f>IF([4]道具信息!T1336="","",[4]道具信息!T1336)</f>
        <v/>
      </c>
      <c r="U1336" s="19" t="str">
        <f>IF([4]道具信息!U1336="","",[4]道具信息!U1336)</f>
        <v/>
      </c>
      <c r="V1336" s="19" t="str">
        <f>IF([4]道具信息!V1336="","",[4]道具信息!V1336)</f>
        <v/>
      </c>
      <c r="W1336" s="19" t="str">
        <f>IF([4]道具信息!W1336="","",[4]道具信息!W1336)</f>
        <v/>
      </c>
      <c r="X1336" s="19" t="str">
        <f>IF([4]道具信息!X1336="","",[4]道具信息!X1336)</f>
        <v/>
      </c>
      <c r="Y1336" s="19" t="str">
        <f>IF([4]道具信息!Y1336="","",[4]道具信息!Y1336)</f>
        <v/>
      </c>
      <c r="Z1336" s="19" t="str">
        <f>IF([4]道具信息!Z1336="","",[4]道具信息!Z1336)</f>
        <v/>
      </c>
    </row>
    <row r="1337" spans="1:26" x14ac:dyDescent="0.15">
      <c r="A1337" s="19" t="str">
        <f>IF([4]道具信息!A1337="","",[4]道具信息!A1337)</f>
        <v/>
      </c>
      <c r="B1337" s="19" t="str">
        <f>IF([4]道具信息!B1337="","",[4]道具信息!B1337)</f>
        <v/>
      </c>
      <c r="C1337" s="19" t="str">
        <f>IF([4]道具信息!C1337="","",[4]道具信息!C1337)</f>
        <v/>
      </c>
      <c r="D1337" s="19" t="str">
        <f>IF([4]道具信息!D1337="","",[4]道具信息!D1337)</f>
        <v/>
      </c>
      <c r="E1337" s="19" t="str">
        <f>IF([4]道具信息!E1337="","",[4]道具信息!E1337)</f>
        <v/>
      </c>
      <c r="F1337" s="19" t="str">
        <f>IF([4]道具信息!F1337="","",[4]道具信息!F1337)</f>
        <v/>
      </c>
      <c r="G1337" s="19" t="str">
        <f>IF([4]道具信息!G1337="","",[4]道具信息!G1337)</f>
        <v/>
      </c>
      <c r="H1337" s="19" t="str">
        <f>IF([4]道具信息!H1337="","",[4]道具信息!H1337)</f>
        <v/>
      </c>
      <c r="I1337" s="19" t="str">
        <f>IF([4]道具信息!I1337="","",[4]道具信息!I1337)</f>
        <v/>
      </c>
      <c r="J1337" s="19" t="str">
        <f>IF([4]道具信息!J1337="","",[4]道具信息!J1337)</f>
        <v/>
      </c>
      <c r="K1337" s="19" t="str">
        <f>IF([4]道具信息!K1337="","",[4]道具信息!K1337)</f>
        <v/>
      </c>
      <c r="L1337" s="19" t="str">
        <f>IF([4]道具信息!L1337="","",[4]道具信息!L1337)</f>
        <v/>
      </c>
      <c r="M1337" s="19" t="str">
        <f>IF([4]道具信息!M1337="","",[4]道具信息!M1337)</f>
        <v/>
      </c>
      <c r="N1337" s="19" t="str">
        <f>IF([4]道具信息!N1337="","",[4]道具信息!N1337)</f>
        <v/>
      </c>
      <c r="O1337" s="19" t="str">
        <f>IF([4]道具信息!O1337="","",[4]道具信息!O1337)</f>
        <v/>
      </c>
      <c r="P1337" s="19" t="str">
        <f>IF([4]道具信息!P1337="","",[4]道具信息!P1337)</f>
        <v/>
      </c>
      <c r="Q1337" s="19" t="str">
        <f>IF([4]道具信息!Q1337="","",[4]道具信息!Q1337)</f>
        <v/>
      </c>
      <c r="R1337" s="19" t="str">
        <f>IF([4]道具信息!R1337="","",[4]道具信息!R1337)</f>
        <v/>
      </c>
      <c r="S1337" s="19" t="str">
        <f>IF([4]道具信息!S1337="","",[4]道具信息!S1337)</f>
        <v/>
      </c>
      <c r="T1337" s="19" t="str">
        <f>IF([4]道具信息!T1337="","",[4]道具信息!T1337)</f>
        <v/>
      </c>
      <c r="U1337" s="19" t="str">
        <f>IF([4]道具信息!U1337="","",[4]道具信息!U1337)</f>
        <v/>
      </c>
      <c r="V1337" s="19" t="str">
        <f>IF([4]道具信息!V1337="","",[4]道具信息!V1337)</f>
        <v/>
      </c>
      <c r="W1337" s="19" t="str">
        <f>IF([4]道具信息!W1337="","",[4]道具信息!W1337)</f>
        <v/>
      </c>
      <c r="X1337" s="19" t="str">
        <f>IF([4]道具信息!X1337="","",[4]道具信息!X1337)</f>
        <v/>
      </c>
      <c r="Y1337" s="19" t="str">
        <f>IF([4]道具信息!Y1337="","",[4]道具信息!Y1337)</f>
        <v/>
      </c>
      <c r="Z1337" s="19" t="str">
        <f>IF([4]道具信息!Z1337="","",[4]道具信息!Z1337)</f>
        <v/>
      </c>
    </row>
    <row r="1338" spans="1:26" x14ac:dyDescent="0.15">
      <c r="A1338" s="19" t="str">
        <f>IF([4]道具信息!A1338="","",[4]道具信息!A1338)</f>
        <v/>
      </c>
      <c r="B1338" s="19" t="str">
        <f>IF([4]道具信息!B1338="","",[4]道具信息!B1338)</f>
        <v/>
      </c>
      <c r="C1338" s="19" t="str">
        <f>IF([4]道具信息!C1338="","",[4]道具信息!C1338)</f>
        <v/>
      </c>
      <c r="D1338" s="19" t="str">
        <f>IF([4]道具信息!D1338="","",[4]道具信息!D1338)</f>
        <v/>
      </c>
      <c r="E1338" s="19" t="str">
        <f>IF([4]道具信息!E1338="","",[4]道具信息!E1338)</f>
        <v/>
      </c>
      <c r="F1338" s="19" t="str">
        <f>IF([4]道具信息!F1338="","",[4]道具信息!F1338)</f>
        <v/>
      </c>
      <c r="G1338" s="19" t="str">
        <f>IF([4]道具信息!G1338="","",[4]道具信息!G1338)</f>
        <v/>
      </c>
      <c r="H1338" s="19" t="str">
        <f>IF([4]道具信息!H1338="","",[4]道具信息!H1338)</f>
        <v/>
      </c>
      <c r="I1338" s="19" t="str">
        <f>IF([4]道具信息!I1338="","",[4]道具信息!I1338)</f>
        <v/>
      </c>
      <c r="J1338" s="19" t="str">
        <f>IF([4]道具信息!J1338="","",[4]道具信息!J1338)</f>
        <v/>
      </c>
      <c r="K1338" s="19" t="str">
        <f>IF([4]道具信息!K1338="","",[4]道具信息!K1338)</f>
        <v/>
      </c>
      <c r="L1338" s="19" t="str">
        <f>IF([4]道具信息!L1338="","",[4]道具信息!L1338)</f>
        <v/>
      </c>
      <c r="M1338" s="19" t="str">
        <f>IF([4]道具信息!M1338="","",[4]道具信息!M1338)</f>
        <v/>
      </c>
      <c r="N1338" s="19" t="str">
        <f>IF([4]道具信息!N1338="","",[4]道具信息!N1338)</f>
        <v/>
      </c>
      <c r="O1338" s="19" t="str">
        <f>IF([4]道具信息!O1338="","",[4]道具信息!O1338)</f>
        <v/>
      </c>
      <c r="P1338" s="19" t="str">
        <f>IF([4]道具信息!P1338="","",[4]道具信息!P1338)</f>
        <v/>
      </c>
      <c r="Q1338" s="19" t="str">
        <f>IF([4]道具信息!Q1338="","",[4]道具信息!Q1338)</f>
        <v/>
      </c>
      <c r="R1338" s="19" t="str">
        <f>IF([4]道具信息!R1338="","",[4]道具信息!R1338)</f>
        <v/>
      </c>
      <c r="S1338" s="19" t="str">
        <f>IF([4]道具信息!S1338="","",[4]道具信息!S1338)</f>
        <v/>
      </c>
      <c r="T1338" s="19" t="str">
        <f>IF([4]道具信息!T1338="","",[4]道具信息!T1338)</f>
        <v/>
      </c>
      <c r="U1338" s="19" t="str">
        <f>IF([4]道具信息!U1338="","",[4]道具信息!U1338)</f>
        <v/>
      </c>
      <c r="V1338" s="19" t="str">
        <f>IF([4]道具信息!V1338="","",[4]道具信息!V1338)</f>
        <v/>
      </c>
      <c r="W1338" s="19" t="str">
        <f>IF([4]道具信息!W1338="","",[4]道具信息!W1338)</f>
        <v/>
      </c>
      <c r="X1338" s="19" t="str">
        <f>IF([4]道具信息!X1338="","",[4]道具信息!X1338)</f>
        <v/>
      </c>
      <c r="Y1338" s="19" t="str">
        <f>IF([4]道具信息!Y1338="","",[4]道具信息!Y1338)</f>
        <v/>
      </c>
      <c r="Z1338" s="19" t="str">
        <f>IF([4]道具信息!Z1338="","",[4]道具信息!Z1338)</f>
        <v/>
      </c>
    </row>
    <row r="1339" spans="1:26" x14ac:dyDescent="0.15">
      <c r="A1339" s="19" t="str">
        <f>IF([4]道具信息!A1339="","",[4]道具信息!A1339)</f>
        <v/>
      </c>
      <c r="B1339" s="19" t="str">
        <f>IF([4]道具信息!B1339="","",[4]道具信息!B1339)</f>
        <v/>
      </c>
      <c r="C1339" s="19" t="str">
        <f>IF([4]道具信息!C1339="","",[4]道具信息!C1339)</f>
        <v/>
      </c>
      <c r="D1339" s="19" t="str">
        <f>IF([4]道具信息!D1339="","",[4]道具信息!D1339)</f>
        <v/>
      </c>
      <c r="E1339" s="19" t="str">
        <f>IF([4]道具信息!E1339="","",[4]道具信息!E1339)</f>
        <v/>
      </c>
      <c r="F1339" s="19" t="str">
        <f>IF([4]道具信息!F1339="","",[4]道具信息!F1339)</f>
        <v/>
      </c>
      <c r="G1339" s="19" t="str">
        <f>IF([4]道具信息!G1339="","",[4]道具信息!G1339)</f>
        <v/>
      </c>
      <c r="H1339" s="19" t="str">
        <f>IF([4]道具信息!H1339="","",[4]道具信息!H1339)</f>
        <v/>
      </c>
      <c r="I1339" s="19" t="str">
        <f>IF([4]道具信息!I1339="","",[4]道具信息!I1339)</f>
        <v/>
      </c>
      <c r="J1339" s="19" t="str">
        <f>IF([4]道具信息!J1339="","",[4]道具信息!J1339)</f>
        <v/>
      </c>
      <c r="K1339" s="19" t="str">
        <f>IF([4]道具信息!K1339="","",[4]道具信息!K1339)</f>
        <v/>
      </c>
      <c r="L1339" s="19" t="str">
        <f>IF([4]道具信息!L1339="","",[4]道具信息!L1339)</f>
        <v/>
      </c>
      <c r="M1339" s="19" t="str">
        <f>IF([4]道具信息!M1339="","",[4]道具信息!M1339)</f>
        <v/>
      </c>
      <c r="N1339" s="19" t="str">
        <f>IF([4]道具信息!N1339="","",[4]道具信息!N1339)</f>
        <v/>
      </c>
      <c r="O1339" s="19" t="str">
        <f>IF([4]道具信息!O1339="","",[4]道具信息!O1339)</f>
        <v/>
      </c>
      <c r="P1339" s="19" t="str">
        <f>IF([4]道具信息!P1339="","",[4]道具信息!P1339)</f>
        <v/>
      </c>
      <c r="Q1339" s="19" t="str">
        <f>IF([4]道具信息!Q1339="","",[4]道具信息!Q1339)</f>
        <v/>
      </c>
      <c r="R1339" s="19" t="str">
        <f>IF([4]道具信息!R1339="","",[4]道具信息!R1339)</f>
        <v/>
      </c>
      <c r="S1339" s="19" t="str">
        <f>IF([4]道具信息!S1339="","",[4]道具信息!S1339)</f>
        <v/>
      </c>
      <c r="T1339" s="19" t="str">
        <f>IF([4]道具信息!T1339="","",[4]道具信息!T1339)</f>
        <v/>
      </c>
      <c r="U1339" s="19" t="str">
        <f>IF([4]道具信息!U1339="","",[4]道具信息!U1339)</f>
        <v/>
      </c>
      <c r="V1339" s="19" t="str">
        <f>IF([4]道具信息!V1339="","",[4]道具信息!V1339)</f>
        <v/>
      </c>
      <c r="W1339" s="19" t="str">
        <f>IF([4]道具信息!W1339="","",[4]道具信息!W1339)</f>
        <v/>
      </c>
      <c r="X1339" s="19" t="str">
        <f>IF([4]道具信息!X1339="","",[4]道具信息!X1339)</f>
        <v/>
      </c>
      <c r="Y1339" s="19" t="str">
        <f>IF([4]道具信息!Y1339="","",[4]道具信息!Y1339)</f>
        <v/>
      </c>
      <c r="Z1339" s="19" t="str">
        <f>IF([4]道具信息!Z1339="","",[4]道具信息!Z1339)</f>
        <v/>
      </c>
    </row>
    <row r="1340" spans="1:26" x14ac:dyDescent="0.15">
      <c r="A1340" s="19" t="str">
        <f>IF([4]道具信息!A1340="","",[4]道具信息!A1340)</f>
        <v/>
      </c>
      <c r="B1340" s="19" t="str">
        <f>IF([4]道具信息!B1340="","",[4]道具信息!B1340)</f>
        <v/>
      </c>
      <c r="C1340" s="19" t="str">
        <f>IF([4]道具信息!C1340="","",[4]道具信息!C1340)</f>
        <v/>
      </c>
      <c r="D1340" s="19" t="str">
        <f>IF([4]道具信息!D1340="","",[4]道具信息!D1340)</f>
        <v/>
      </c>
      <c r="E1340" s="19" t="str">
        <f>IF([4]道具信息!E1340="","",[4]道具信息!E1340)</f>
        <v/>
      </c>
      <c r="F1340" s="19" t="str">
        <f>IF([4]道具信息!F1340="","",[4]道具信息!F1340)</f>
        <v/>
      </c>
      <c r="G1340" s="19" t="str">
        <f>IF([4]道具信息!G1340="","",[4]道具信息!G1340)</f>
        <v/>
      </c>
      <c r="H1340" s="19" t="str">
        <f>IF([4]道具信息!H1340="","",[4]道具信息!H1340)</f>
        <v/>
      </c>
      <c r="I1340" s="19" t="str">
        <f>IF([4]道具信息!I1340="","",[4]道具信息!I1340)</f>
        <v/>
      </c>
      <c r="J1340" s="19" t="str">
        <f>IF([4]道具信息!J1340="","",[4]道具信息!J1340)</f>
        <v/>
      </c>
      <c r="K1340" s="19" t="str">
        <f>IF([4]道具信息!K1340="","",[4]道具信息!K1340)</f>
        <v/>
      </c>
      <c r="L1340" s="19" t="str">
        <f>IF([4]道具信息!L1340="","",[4]道具信息!L1340)</f>
        <v/>
      </c>
      <c r="M1340" s="19" t="str">
        <f>IF([4]道具信息!M1340="","",[4]道具信息!M1340)</f>
        <v/>
      </c>
      <c r="N1340" s="19" t="str">
        <f>IF([4]道具信息!N1340="","",[4]道具信息!N1340)</f>
        <v/>
      </c>
      <c r="O1340" s="19" t="str">
        <f>IF([4]道具信息!O1340="","",[4]道具信息!O1340)</f>
        <v/>
      </c>
      <c r="P1340" s="19" t="str">
        <f>IF([4]道具信息!P1340="","",[4]道具信息!P1340)</f>
        <v/>
      </c>
      <c r="Q1340" s="19" t="str">
        <f>IF([4]道具信息!Q1340="","",[4]道具信息!Q1340)</f>
        <v/>
      </c>
      <c r="R1340" s="19" t="str">
        <f>IF([4]道具信息!R1340="","",[4]道具信息!R1340)</f>
        <v/>
      </c>
      <c r="S1340" s="19" t="str">
        <f>IF([4]道具信息!S1340="","",[4]道具信息!S1340)</f>
        <v/>
      </c>
      <c r="T1340" s="19" t="str">
        <f>IF([4]道具信息!T1340="","",[4]道具信息!T1340)</f>
        <v/>
      </c>
      <c r="U1340" s="19" t="str">
        <f>IF([4]道具信息!U1340="","",[4]道具信息!U1340)</f>
        <v/>
      </c>
      <c r="V1340" s="19" t="str">
        <f>IF([4]道具信息!V1340="","",[4]道具信息!V1340)</f>
        <v/>
      </c>
      <c r="W1340" s="19" t="str">
        <f>IF([4]道具信息!W1340="","",[4]道具信息!W1340)</f>
        <v/>
      </c>
      <c r="X1340" s="19" t="str">
        <f>IF([4]道具信息!X1340="","",[4]道具信息!X1340)</f>
        <v/>
      </c>
      <c r="Y1340" s="19" t="str">
        <f>IF([4]道具信息!Y1340="","",[4]道具信息!Y1340)</f>
        <v/>
      </c>
      <c r="Z1340" s="19" t="str">
        <f>IF([4]道具信息!Z1340="","",[4]道具信息!Z1340)</f>
        <v/>
      </c>
    </row>
    <row r="1341" spans="1:26" x14ac:dyDescent="0.15">
      <c r="A1341" s="19" t="str">
        <f>IF([4]道具信息!A1341="","",[4]道具信息!A1341)</f>
        <v/>
      </c>
      <c r="B1341" s="19" t="str">
        <f>IF([4]道具信息!B1341="","",[4]道具信息!B1341)</f>
        <v/>
      </c>
      <c r="C1341" s="19" t="str">
        <f>IF([4]道具信息!C1341="","",[4]道具信息!C1341)</f>
        <v/>
      </c>
      <c r="D1341" s="19" t="str">
        <f>IF([4]道具信息!D1341="","",[4]道具信息!D1341)</f>
        <v/>
      </c>
      <c r="E1341" s="19" t="str">
        <f>IF([4]道具信息!E1341="","",[4]道具信息!E1341)</f>
        <v/>
      </c>
      <c r="F1341" s="19" t="str">
        <f>IF([4]道具信息!F1341="","",[4]道具信息!F1341)</f>
        <v/>
      </c>
      <c r="G1341" s="19" t="str">
        <f>IF([4]道具信息!G1341="","",[4]道具信息!G1341)</f>
        <v/>
      </c>
      <c r="H1341" s="19" t="str">
        <f>IF([4]道具信息!H1341="","",[4]道具信息!H1341)</f>
        <v/>
      </c>
      <c r="I1341" s="19" t="str">
        <f>IF([4]道具信息!I1341="","",[4]道具信息!I1341)</f>
        <v/>
      </c>
      <c r="J1341" s="19" t="str">
        <f>IF([4]道具信息!J1341="","",[4]道具信息!J1341)</f>
        <v/>
      </c>
      <c r="K1341" s="19" t="str">
        <f>IF([4]道具信息!K1341="","",[4]道具信息!K1341)</f>
        <v/>
      </c>
      <c r="L1341" s="19" t="str">
        <f>IF([4]道具信息!L1341="","",[4]道具信息!L1341)</f>
        <v/>
      </c>
      <c r="M1341" s="19" t="str">
        <f>IF([4]道具信息!M1341="","",[4]道具信息!M1341)</f>
        <v/>
      </c>
      <c r="N1341" s="19" t="str">
        <f>IF([4]道具信息!N1341="","",[4]道具信息!N1341)</f>
        <v/>
      </c>
      <c r="O1341" s="19" t="str">
        <f>IF([4]道具信息!O1341="","",[4]道具信息!O1341)</f>
        <v/>
      </c>
      <c r="P1341" s="19" t="str">
        <f>IF([4]道具信息!P1341="","",[4]道具信息!P1341)</f>
        <v/>
      </c>
      <c r="Q1341" s="19" t="str">
        <f>IF([4]道具信息!Q1341="","",[4]道具信息!Q1341)</f>
        <v/>
      </c>
      <c r="R1341" s="19" t="str">
        <f>IF([4]道具信息!R1341="","",[4]道具信息!R1341)</f>
        <v/>
      </c>
      <c r="S1341" s="19" t="str">
        <f>IF([4]道具信息!S1341="","",[4]道具信息!S1341)</f>
        <v/>
      </c>
      <c r="T1341" s="19" t="str">
        <f>IF([4]道具信息!T1341="","",[4]道具信息!T1341)</f>
        <v/>
      </c>
      <c r="U1341" s="19" t="str">
        <f>IF([4]道具信息!U1341="","",[4]道具信息!U1341)</f>
        <v/>
      </c>
      <c r="V1341" s="19" t="str">
        <f>IF([4]道具信息!V1341="","",[4]道具信息!V1341)</f>
        <v/>
      </c>
      <c r="W1341" s="19" t="str">
        <f>IF([4]道具信息!W1341="","",[4]道具信息!W1341)</f>
        <v/>
      </c>
      <c r="X1341" s="19" t="str">
        <f>IF([4]道具信息!X1341="","",[4]道具信息!X1341)</f>
        <v/>
      </c>
      <c r="Y1341" s="19" t="str">
        <f>IF([4]道具信息!Y1341="","",[4]道具信息!Y1341)</f>
        <v/>
      </c>
      <c r="Z1341" s="19" t="str">
        <f>IF([4]道具信息!Z1341="","",[4]道具信息!Z1341)</f>
        <v/>
      </c>
    </row>
    <row r="1342" spans="1:26" x14ac:dyDescent="0.15">
      <c r="A1342" s="19" t="str">
        <f>IF([4]道具信息!A1342="","",[4]道具信息!A1342)</f>
        <v/>
      </c>
      <c r="B1342" s="19" t="str">
        <f>IF([4]道具信息!B1342="","",[4]道具信息!B1342)</f>
        <v/>
      </c>
      <c r="C1342" s="19" t="str">
        <f>IF([4]道具信息!C1342="","",[4]道具信息!C1342)</f>
        <v/>
      </c>
      <c r="D1342" s="19" t="str">
        <f>IF([4]道具信息!D1342="","",[4]道具信息!D1342)</f>
        <v/>
      </c>
      <c r="E1342" s="19" t="str">
        <f>IF([4]道具信息!E1342="","",[4]道具信息!E1342)</f>
        <v/>
      </c>
      <c r="F1342" s="19" t="str">
        <f>IF([4]道具信息!F1342="","",[4]道具信息!F1342)</f>
        <v/>
      </c>
      <c r="G1342" s="19" t="str">
        <f>IF([4]道具信息!G1342="","",[4]道具信息!G1342)</f>
        <v/>
      </c>
      <c r="H1342" s="19" t="str">
        <f>IF([4]道具信息!H1342="","",[4]道具信息!H1342)</f>
        <v/>
      </c>
      <c r="I1342" s="19" t="str">
        <f>IF([4]道具信息!I1342="","",[4]道具信息!I1342)</f>
        <v/>
      </c>
      <c r="J1342" s="19" t="str">
        <f>IF([4]道具信息!J1342="","",[4]道具信息!J1342)</f>
        <v/>
      </c>
      <c r="K1342" s="19" t="str">
        <f>IF([4]道具信息!K1342="","",[4]道具信息!K1342)</f>
        <v/>
      </c>
      <c r="L1342" s="19" t="str">
        <f>IF([4]道具信息!L1342="","",[4]道具信息!L1342)</f>
        <v/>
      </c>
      <c r="M1342" s="19" t="str">
        <f>IF([4]道具信息!M1342="","",[4]道具信息!M1342)</f>
        <v/>
      </c>
      <c r="N1342" s="19" t="str">
        <f>IF([4]道具信息!N1342="","",[4]道具信息!N1342)</f>
        <v/>
      </c>
      <c r="O1342" s="19" t="str">
        <f>IF([4]道具信息!O1342="","",[4]道具信息!O1342)</f>
        <v/>
      </c>
      <c r="P1342" s="19" t="str">
        <f>IF([4]道具信息!P1342="","",[4]道具信息!P1342)</f>
        <v/>
      </c>
      <c r="Q1342" s="19" t="str">
        <f>IF([4]道具信息!Q1342="","",[4]道具信息!Q1342)</f>
        <v/>
      </c>
      <c r="R1342" s="19" t="str">
        <f>IF([4]道具信息!R1342="","",[4]道具信息!R1342)</f>
        <v/>
      </c>
      <c r="S1342" s="19" t="str">
        <f>IF([4]道具信息!S1342="","",[4]道具信息!S1342)</f>
        <v/>
      </c>
      <c r="T1342" s="19" t="str">
        <f>IF([4]道具信息!T1342="","",[4]道具信息!T1342)</f>
        <v/>
      </c>
      <c r="U1342" s="19" t="str">
        <f>IF([4]道具信息!U1342="","",[4]道具信息!U1342)</f>
        <v/>
      </c>
      <c r="V1342" s="19" t="str">
        <f>IF([4]道具信息!V1342="","",[4]道具信息!V1342)</f>
        <v/>
      </c>
      <c r="W1342" s="19" t="str">
        <f>IF([4]道具信息!W1342="","",[4]道具信息!W1342)</f>
        <v/>
      </c>
      <c r="X1342" s="19" t="str">
        <f>IF([4]道具信息!X1342="","",[4]道具信息!X1342)</f>
        <v/>
      </c>
      <c r="Y1342" s="19" t="str">
        <f>IF([4]道具信息!Y1342="","",[4]道具信息!Y1342)</f>
        <v/>
      </c>
      <c r="Z1342" s="19" t="str">
        <f>IF([4]道具信息!Z1342="","",[4]道具信息!Z1342)</f>
        <v/>
      </c>
    </row>
    <row r="1343" spans="1:26" x14ac:dyDescent="0.15">
      <c r="A1343" s="19" t="str">
        <f>IF([4]道具信息!A1343="","",[4]道具信息!A1343)</f>
        <v/>
      </c>
      <c r="B1343" s="19" t="str">
        <f>IF([4]道具信息!B1343="","",[4]道具信息!B1343)</f>
        <v/>
      </c>
      <c r="C1343" s="19" t="str">
        <f>IF([4]道具信息!C1343="","",[4]道具信息!C1343)</f>
        <v/>
      </c>
      <c r="D1343" s="19" t="str">
        <f>IF([4]道具信息!D1343="","",[4]道具信息!D1343)</f>
        <v/>
      </c>
      <c r="E1343" s="19" t="str">
        <f>IF([4]道具信息!E1343="","",[4]道具信息!E1343)</f>
        <v/>
      </c>
      <c r="F1343" s="19" t="str">
        <f>IF([4]道具信息!F1343="","",[4]道具信息!F1343)</f>
        <v/>
      </c>
      <c r="G1343" s="19" t="str">
        <f>IF([4]道具信息!G1343="","",[4]道具信息!G1343)</f>
        <v/>
      </c>
      <c r="H1343" s="19" t="str">
        <f>IF([4]道具信息!H1343="","",[4]道具信息!H1343)</f>
        <v/>
      </c>
      <c r="I1343" s="19" t="str">
        <f>IF([4]道具信息!I1343="","",[4]道具信息!I1343)</f>
        <v/>
      </c>
      <c r="J1343" s="19" t="str">
        <f>IF([4]道具信息!J1343="","",[4]道具信息!J1343)</f>
        <v/>
      </c>
      <c r="K1343" s="19" t="str">
        <f>IF([4]道具信息!K1343="","",[4]道具信息!K1343)</f>
        <v/>
      </c>
      <c r="L1343" s="19" t="str">
        <f>IF([4]道具信息!L1343="","",[4]道具信息!L1343)</f>
        <v/>
      </c>
      <c r="M1343" s="19" t="str">
        <f>IF([4]道具信息!M1343="","",[4]道具信息!M1343)</f>
        <v/>
      </c>
      <c r="N1343" s="19" t="str">
        <f>IF([4]道具信息!N1343="","",[4]道具信息!N1343)</f>
        <v/>
      </c>
      <c r="O1343" s="19" t="str">
        <f>IF([4]道具信息!O1343="","",[4]道具信息!O1343)</f>
        <v/>
      </c>
      <c r="P1343" s="19" t="str">
        <f>IF([4]道具信息!P1343="","",[4]道具信息!P1343)</f>
        <v/>
      </c>
      <c r="Q1343" s="19" t="str">
        <f>IF([4]道具信息!Q1343="","",[4]道具信息!Q1343)</f>
        <v/>
      </c>
      <c r="R1343" s="19" t="str">
        <f>IF([4]道具信息!R1343="","",[4]道具信息!R1343)</f>
        <v/>
      </c>
      <c r="S1343" s="19" t="str">
        <f>IF([4]道具信息!S1343="","",[4]道具信息!S1343)</f>
        <v/>
      </c>
      <c r="T1343" s="19" t="str">
        <f>IF([4]道具信息!T1343="","",[4]道具信息!T1343)</f>
        <v/>
      </c>
      <c r="U1343" s="19" t="str">
        <f>IF([4]道具信息!U1343="","",[4]道具信息!U1343)</f>
        <v/>
      </c>
      <c r="V1343" s="19" t="str">
        <f>IF([4]道具信息!V1343="","",[4]道具信息!V1343)</f>
        <v/>
      </c>
      <c r="W1343" s="19" t="str">
        <f>IF([4]道具信息!W1343="","",[4]道具信息!W1343)</f>
        <v/>
      </c>
      <c r="X1343" s="19" t="str">
        <f>IF([4]道具信息!X1343="","",[4]道具信息!X1343)</f>
        <v/>
      </c>
      <c r="Y1343" s="19" t="str">
        <f>IF([4]道具信息!Y1343="","",[4]道具信息!Y1343)</f>
        <v/>
      </c>
      <c r="Z1343" s="19" t="str">
        <f>IF([4]道具信息!Z1343="","",[4]道具信息!Z1343)</f>
        <v/>
      </c>
    </row>
    <row r="1344" spans="1:26" x14ac:dyDescent="0.15">
      <c r="A1344" s="19" t="str">
        <f>IF([4]道具信息!A1344="","",[4]道具信息!A1344)</f>
        <v/>
      </c>
      <c r="B1344" s="19" t="str">
        <f>IF([4]道具信息!B1344="","",[4]道具信息!B1344)</f>
        <v/>
      </c>
      <c r="C1344" s="19" t="str">
        <f>IF([4]道具信息!C1344="","",[4]道具信息!C1344)</f>
        <v/>
      </c>
      <c r="D1344" s="19" t="str">
        <f>IF([4]道具信息!D1344="","",[4]道具信息!D1344)</f>
        <v/>
      </c>
      <c r="E1344" s="19" t="str">
        <f>IF([4]道具信息!E1344="","",[4]道具信息!E1344)</f>
        <v/>
      </c>
      <c r="F1344" s="19" t="str">
        <f>IF([4]道具信息!F1344="","",[4]道具信息!F1344)</f>
        <v/>
      </c>
      <c r="G1344" s="19" t="str">
        <f>IF([4]道具信息!G1344="","",[4]道具信息!G1344)</f>
        <v/>
      </c>
      <c r="H1344" s="19" t="str">
        <f>IF([4]道具信息!H1344="","",[4]道具信息!H1344)</f>
        <v/>
      </c>
      <c r="I1344" s="19" t="str">
        <f>IF([4]道具信息!I1344="","",[4]道具信息!I1344)</f>
        <v/>
      </c>
      <c r="J1344" s="19" t="str">
        <f>IF([4]道具信息!J1344="","",[4]道具信息!J1344)</f>
        <v/>
      </c>
      <c r="K1344" s="19" t="str">
        <f>IF([4]道具信息!K1344="","",[4]道具信息!K1344)</f>
        <v/>
      </c>
      <c r="L1344" s="19" t="str">
        <f>IF([4]道具信息!L1344="","",[4]道具信息!L1344)</f>
        <v/>
      </c>
      <c r="M1344" s="19" t="str">
        <f>IF([4]道具信息!M1344="","",[4]道具信息!M1344)</f>
        <v/>
      </c>
      <c r="N1344" s="19" t="str">
        <f>IF([4]道具信息!N1344="","",[4]道具信息!N1344)</f>
        <v/>
      </c>
      <c r="O1344" s="19" t="str">
        <f>IF([4]道具信息!O1344="","",[4]道具信息!O1344)</f>
        <v/>
      </c>
      <c r="P1344" s="19" t="str">
        <f>IF([4]道具信息!P1344="","",[4]道具信息!P1344)</f>
        <v/>
      </c>
      <c r="Q1344" s="19" t="str">
        <f>IF([4]道具信息!Q1344="","",[4]道具信息!Q1344)</f>
        <v/>
      </c>
      <c r="R1344" s="19" t="str">
        <f>IF([4]道具信息!R1344="","",[4]道具信息!R1344)</f>
        <v/>
      </c>
      <c r="S1344" s="19" t="str">
        <f>IF([4]道具信息!S1344="","",[4]道具信息!S1344)</f>
        <v/>
      </c>
      <c r="T1344" s="19" t="str">
        <f>IF([4]道具信息!T1344="","",[4]道具信息!T1344)</f>
        <v/>
      </c>
      <c r="U1344" s="19" t="str">
        <f>IF([4]道具信息!U1344="","",[4]道具信息!U1344)</f>
        <v/>
      </c>
      <c r="V1344" s="19" t="str">
        <f>IF([4]道具信息!V1344="","",[4]道具信息!V1344)</f>
        <v/>
      </c>
      <c r="W1344" s="19" t="str">
        <f>IF([4]道具信息!W1344="","",[4]道具信息!W1344)</f>
        <v/>
      </c>
      <c r="X1344" s="19" t="str">
        <f>IF([4]道具信息!X1344="","",[4]道具信息!X1344)</f>
        <v/>
      </c>
      <c r="Y1344" s="19" t="str">
        <f>IF([4]道具信息!Y1344="","",[4]道具信息!Y1344)</f>
        <v/>
      </c>
      <c r="Z1344" s="19" t="str">
        <f>IF([4]道具信息!Z1344="","",[4]道具信息!Z1344)</f>
        <v/>
      </c>
    </row>
    <row r="1345" spans="1:26" x14ac:dyDescent="0.15">
      <c r="A1345" s="19" t="str">
        <f>IF([4]道具信息!A1345="","",[4]道具信息!A1345)</f>
        <v/>
      </c>
      <c r="B1345" s="19" t="str">
        <f>IF([4]道具信息!B1345="","",[4]道具信息!B1345)</f>
        <v/>
      </c>
      <c r="C1345" s="19" t="str">
        <f>IF([4]道具信息!C1345="","",[4]道具信息!C1345)</f>
        <v/>
      </c>
      <c r="D1345" s="19" t="str">
        <f>IF([4]道具信息!D1345="","",[4]道具信息!D1345)</f>
        <v/>
      </c>
      <c r="E1345" s="19" t="str">
        <f>IF([4]道具信息!E1345="","",[4]道具信息!E1345)</f>
        <v/>
      </c>
      <c r="F1345" s="19" t="str">
        <f>IF([4]道具信息!F1345="","",[4]道具信息!F1345)</f>
        <v/>
      </c>
      <c r="G1345" s="19" t="str">
        <f>IF([4]道具信息!G1345="","",[4]道具信息!G1345)</f>
        <v/>
      </c>
      <c r="H1345" s="19" t="str">
        <f>IF([4]道具信息!H1345="","",[4]道具信息!H1345)</f>
        <v/>
      </c>
      <c r="I1345" s="19" t="str">
        <f>IF([4]道具信息!I1345="","",[4]道具信息!I1345)</f>
        <v/>
      </c>
      <c r="J1345" s="19" t="str">
        <f>IF([4]道具信息!J1345="","",[4]道具信息!J1345)</f>
        <v/>
      </c>
      <c r="K1345" s="19" t="str">
        <f>IF([4]道具信息!K1345="","",[4]道具信息!K1345)</f>
        <v/>
      </c>
      <c r="L1345" s="19" t="str">
        <f>IF([4]道具信息!L1345="","",[4]道具信息!L1345)</f>
        <v/>
      </c>
      <c r="M1345" s="19" t="str">
        <f>IF([4]道具信息!M1345="","",[4]道具信息!M1345)</f>
        <v/>
      </c>
      <c r="N1345" s="19" t="str">
        <f>IF([4]道具信息!N1345="","",[4]道具信息!N1345)</f>
        <v/>
      </c>
      <c r="O1345" s="19" t="str">
        <f>IF([4]道具信息!O1345="","",[4]道具信息!O1345)</f>
        <v/>
      </c>
      <c r="P1345" s="19" t="str">
        <f>IF([4]道具信息!P1345="","",[4]道具信息!P1345)</f>
        <v/>
      </c>
      <c r="Q1345" s="19" t="str">
        <f>IF([4]道具信息!Q1345="","",[4]道具信息!Q1345)</f>
        <v/>
      </c>
      <c r="R1345" s="19" t="str">
        <f>IF([4]道具信息!R1345="","",[4]道具信息!R1345)</f>
        <v/>
      </c>
      <c r="S1345" s="19" t="str">
        <f>IF([4]道具信息!S1345="","",[4]道具信息!S1345)</f>
        <v/>
      </c>
      <c r="T1345" s="19" t="str">
        <f>IF([4]道具信息!T1345="","",[4]道具信息!T1345)</f>
        <v/>
      </c>
      <c r="U1345" s="19" t="str">
        <f>IF([4]道具信息!U1345="","",[4]道具信息!U1345)</f>
        <v/>
      </c>
      <c r="V1345" s="19" t="str">
        <f>IF([4]道具信息!V1345="","",[4]道具信息!V1345)</f>
        <v/>
      </c>
      <c r="W1345" s="19" t="str">
        <f>IF([4]道具信息!W1345="","",[4]道具信息!W1345)</f>
        <v/>
      </c>
      <c r="X1345" s="19" t="str">
        <f>IF([4]道具信息!X1345="","",[4]道具信息!X1345)</f>
        <v/>
      </c>
      <c r="Y1345" s="19" t="str">
        <f>IF([4]道具信息!Y1345="","",[4]道具信息!Y1345)</f>
        <v/>
      </c>
      <c r="Z1345" s="19" t="str">
        <f>IF([4]道具信息!Z1345="","",[4]道具信息!Z1345)</f>
        <v/>
      </c>
    </row>
    <row r="1346" spans="1:26" x14ac:dyDescent="0.15">
      <c r="A1346" s="19" t="str">
        <f>IF([4]道具信息!A1346="","",[4]道具信息!A1346)</f>
        <v/>
      </c>
      <c r="B1346" s="19" t="str">
        <f>IF([4]道具信息!B1346="","",[4]道具信息!B1346)</f>
        <v/>
      </c>
      <c r="C1346" s="19" t="str">
        <f>IF([4]道具信息!C1346="","",[4]道具信息!C1346)</f>
        <v/>
      </c>
      <c r="D1346" s="19" t="str">
        <f>IF([4]道具信息!D1346="","",[4]道具信息!D1346)</f>
        <v/>
      </c>
      <c r="E1346" s="19" t="str">
        <f>IF([4]道具信息!E1346="","",[4]道具信息!E1346)</f>
        <v/>
      </c>
      <c r="F1346" s="19" t="str">
        <f>IF([4]道具信息!F1346="","",[4]道具信息!F1346)</f>
        <v/>
      </c>
      <c r="G1346" s="19" t="str">
        <f>IF([4]道具信息!G1346="","",[4]道具信息!G1346)</f>
        <v/>
      </c>
      <c r="H1346" s="19" t="str">
        <f>IF([4]道具信息!H1346="","",[4]道具信息!H1346)</f>
        <v/>
      </c>
      <c r="I1346" s="19" t="str">
        <f>IF([4]道具信息!I1346="","",[4]道具信息!I1346)</f>
        <v/>
      </c>
      <c r="J1346" s="19" t="str">
        <f>IF([4]道具信息!J1346="","",[4]道具信息!J1346)</f>
        <v/>
      </c>
      <c r="K1346" s="19" t="str">
        <f>IF([4]道具信息!K1346="","",[4]道具信息!K1346)</f>
        <v/>
      </c>
      <c r="L1346" s="19" t="str">
        <f>IF([4]道具信息!L1346="","",[4]道具信息!L1346)</f>
        <v/>
      </c>
      <c r="M1346" s="19" t="str">
        <f>IF([4]道具信息!M1346="","",[4]道具信息!M1346)</f>
        <v/>
      </c>
      <c r="N1346" s="19" t="str">
        <f>IF([4]道具信息!N1346="","",[4]道具信息!N1346)</f>
        <v/>
      </c>
      <c r="O1346" s="19" t="str">
        <f>IF([4]道具信息!O1346="","",[4]道具信息!O1346)</f>
        <v/>
      </c>
      <c r="P1346" s="19" t="str">
        <f>IF([4]道具信息!P1346="","",[4]道具信息!P1346)</f>
        <v/>
      </c>
      <c r="Q1346" s="19" t="str">
        <f>IF([4]道具信息!Q1346="","",[4]道具信息!Q1346)</f>
        <v/>
      </c>
      <c r="R1346" s="19" t="str">
        <f>IF([4]道具信息!R1346="","",[4]道具信息!R1346)</f>
        <v/>
      </c>
      <c r="S1346" s="19" t="str">
        <f>IF([4]道具信息!S1346="","",[4]道具信息!S1346)</f>
        <v/>
      </c>
      <c r="T1346" s="19" t="str">
        <f>IF([4]道具信息!T1346="","",[4]道具信息!T1346)</f>
        <v/>
      </c>
      <c r="U1346" s="19" t="str">
        <f>IF([4]道具信息!U1346="","",[4]道具信息!U1346)</f>
        <v/>
      </c>
      <c r="V1346" s="19" t="str">
        <f>IF([4]道具信息!V1346="","",[4]道具信息!V1346)</f>
        <v/>
      </c>
      <c r="W1346" s="19" t="str">
        <f>IF([4]道具信息!W1346="","",[4]道具信息!W1346)</f>
        <v/>
      </c>
      <c r="X1346" s="19" t="str">
        <f>IF([4]道具信息!X1346="","",[4]道具信息!X1346)</f>
        <v/>
      </c>
      <c r="Y1346" s="19" t="str">
        <f>IF([4]道具信息!Y1346="","",[4]道具信息!Y1346)</f>
        <v/>
      </c>
      <c r="Z1346" s="19" t="str">
        <f>IF([4]道具信息!Z1346="","",[4]道具信息!Z1346)</f>
        <v/>
      </c>
    </row>
    <row r="1347" spans="1:26" x14ac:dyDescent="0.15">
      <c r="A1347" s="19" t="str">
        <f>IF([4]道具信息!A1347="","",[4]道具信息!A1347)</f>
        <v/>
      </c>
      <c r="B1347" s="19" t="str">
        <f>IF([4]道具信息!B1347="","",[4]道具信息!B1347)</f>
        <v/>
      </c>
      <c r="C1347" s="19" t="str">
        <f>IF([4]道具信息!C1347="","",[4]道具信息!C1347)</f>
        <v/>
      </c>
      <c r="D1347" s="19" t="str">
        <f>IF([4]道具信息!D1347="","",[4]道具信息!D1347)</f>
        <v/>
      </c>
      <c r="E1347" s="19" t="str">
        <f>IF([4]道具信息!E1347="","",[4]道具信息!E1347)</f>
        <v/>
      </c>
      <c r="F1347" s="19" t="str">
        <f>IF([4]道具信息!F1347="","",[4]道具信息!F1347)</f>
        <v/>
      </c>
      <c r="G1347" s="19" t="str">
        <f>IF([4]道具信息!G1347="","",[4]道具信息!G1347)</f>
        <v/>
      </c>
      <c r="H1347" s="19" t="str">
        <f>IF([4]道具信息!H1347="","",[4]道具信息!H1347)</f>
        <v/>
      </c>
      <c r="I1347" s="19" t="str">
        <f>IF([4]道具信息!I1347="","",[4]道具信息!I1347)</f>
        <v/>
      </c>
      <c r="J1347" s="19" t="str">
        <f>IF([4]道具信息!J1347="","",[4]道具信息!J1347)</f>
        <v/>
      </c>
      <c r="K1347" s="19" t="str">
        <f>IF([4]道具信息!K1347="","",[4]道具信息!K1347)</f>
        <v/>
      </c>
      <c r="L1347" s="19" t="str">
        <f>IF([4]道具信息!L1347="","",[4]道具信息!L1347)</f>
        <v/>
      </c>
      <c r="M1347" s="19" t="str">
        <f>IF([4]道具信息!M1347="","",[4]道具信息!M1347)</f>
        <v/>
      </c>
      <c r="N1347" s="19" t="str">
        <f>IF([4]道具信息!N1347="","",[4]道具信息!N1347)</f>
        <v/>
      </c>
      <c r="O1347" s="19" t="str">
        <f>IF([4]道具信息!O1347="","",[4]道具信息!O1347)</f>
        <v/>
      </c>
      <c r="P1347" s="19" t="str">
        <f>IF([4]道具信息!P1347="","",[4]道具信息!P1347)</f>
        <v/>
      </c>
      <c r="Q1347" s="19" t="str">
        <f>IF([4]道具信息!Q1347="","",[4]道具信息!Q1347)</f>
        <v/>
      </c>
      <c r="R1347" s="19" t="str">
        <f>IF([4]道具信息!R1347="","",[4]道具信息!R1347)</f>
        <v/>
      </c>
      <c r="S1347" s="19" t="str">
        <f>IF([4]道具信息!S1347="","",[4]道具信息!S1347)</f>
        <v/>
      </c>
      <c r="T1347" s="19" t="str">
        <f>IF([4]道具信息!T1347="","",[4]道具信息!T1347)</f>
        <v/>
      </c>
      <c r="U1347" s="19" t="str">
        <f>IF([4]道具信息!U1347="","",[4]道具信息!U1347)</f>
        <v/>
      </c>
      <c r="V1347" s="19" t="str">
        <f>IF([4]道具信息!V1347="","",[4]道具信息!V1347)</f>
        <v/>
      </c>
      <c r="W1347" s="19" t="str">
        <f>IF([4]道具信息!W1347="","",[4]道具信息!W1347)</f>
        <v/>
      </c>
      <c r="X1347" s="19" t="str">
        <f>IF([4]道具信息!X1347="","",[4]道具信息!X1347)</f>
        <v/>
      </c>
      <c r="Y1347" s="19" t="str">
        <f>IF([4]道具信息!Y1347="","",[4]道具信息!Y1347)</f>
        <v/>
      </c>
      <c r="Z1347" s="19" t="str">
        <f>IF([4]道具信息!Z1347="","",[4]道具信息!Z1347)</f>
        <v/>
      </c>
    </row>
    <row r="1348" spans="1:26" x14ac:dyDescent="0.15">
      <c r="A1348" s="19" t="str">
        <f>IF([4]道具信息!A1348="","",[4]道具信息!A1348)</f>
        <v/>
      </c>
      <c r="B1348" s="19" t="str">
        <f>IF([4]道具信息!B1348="","",[4]道具信息!B1348)</f>
        <v/>
      </c>
      <c r="C1348" s="19" t="str">
        <f>IF([4]道具信息!C1348="","",[4]道具信息!C1348)</f>
        <v/>
      </c>
      <c r="D1348" s="19" t="str">
        <f>IF([4]道具信息!D1348="","",[4]道具信息!D1348)</f>
        <v/>
      </c>
      <c r="E1348" s="19" t="str">
        <f>IF([4]道具信息!E1348="","",[4]道具信息!E1348)</f>
        <v/>
      </c>
      <c r="F1348" s="19" t="str">
        <f>IF([4]道具信息!F1348="","",[4]道具信息!F1348)</f>
        <v/>
      </c>
      <c r="G1348" s="19" t="str">
        <f>IF([4]道具信息!G1348="","",[4]道具信息!G1348)</f>
        <v/>
      </c>
      <c r="H1348" s="19" t="str">
        <f>IF([4]道具信息!H1348="","",[4]道具信息!H1348)</f>
        <v/>
      </c>
      <c r="I1348" s="19" t="str">
        <f>IF([4]道具信息!I1348="","",[4]道具信息!I1348)</f>
        <v/>
      </c>
      <c r="J1348" s="19" t="str">
        <f>IF([4]道具信息!J1348="","",[4]道具信息!J1348)</f>
        <v/>
      </c>
      <c r="K1348" s="19" t="str">
        <f>IF([4]道具信息!K1348="","",[4]道具信息!K1348)</f>
        <v/>
      </c>
      <c r="L1348" s="19" t="str">
        <f>IF([4]道具信息!L1348="","",[4]道具信息!L1348)</f>
        <v/>
      </c>
      <c r="M1348" s="19" t="str">
        <f>IF([4]道具信息!M1348="","",[4]道具信息!M1348)</f>
        <v/>
      </c>
      <c r="N1348" s="19" t="str">
        <f>IF([4]道具信息!N1348="","",[4]道具信息!N1348)</f>
        <v/>
      </c>
      <c r="O1348" s="19" t="str">
        <f>IF([4]道具信息!O1348="","",[4]道具信息!O1348)</f>
        <v/>
      </c>
      <c r="P1348" s="19" t="str">
        <f>IF([4]道具信息!P1348="","",[4]道具信息!P1348)</f>
        <v/>
      </c>
      <c r="Q1348" s="19" t="str">
        <f>IF([4]道具信息!Q1348="","",[4]道具信息!Q1348)</f>
        <v/>
      </c>
      <c r="R1348" s="19" t="str">
        <f>IF([4]道具信息!R1348="","",[4]道具信息!R1348)</f>
        <v/>
      </c>
      <c r="S1348" s="19" t="str">
        <f>IF([4]道具信息!S1348="","",[4]道具信息!S1348)</f>
        <v/>
      </c>
      <c r="T1348" s="19" t="str">
        <f>IF([4]道具信息!T1348="","",[4]道具信息!T1348)</f>
        <v/>
      </c>
      <c r="U1348" s="19" t="str">
        <f>IF([4]道具信息!U1348="","",[4]道具信息!U1348)</f>
        <v/>
      </c>
      <c r="V1348" s="19" t="str">
        <f>IF([4]道具信息!V1348="","",[4]道具信息!V1348)</f>
        <v/>
      </c>
      <c r="W1348" s="19" t="str">
        <f>IF([4]道具信息!W1348="","",[4]道具信息!W1348)</f>
        <v/>
      </c>
      <c r="X1348" s="19" t="str">
        <f>IF([4]道具信息!X1348="","",[4]道具信息!X1348)</f>
        <v/>
      </c>
      <c r="Y1348" s="19" t="str">
        <f>IF([4]道具信息!Y1348="","",[4]道具信息!Y1348)</f>
        <v/>
      </c>
      <c r="Z1348" s="19" t="str">
        <f>IF([4]道具信息!Z1348="","",[4]道具信息!Z1348)</f>
        <v/>
      </c>
    </row>
    <row r="1349" spans="1:26" x14ac:dyDescent="0.15">
      <c r="A1349" s="19" t="str">
        <f>IF([4]道具信息!A1349="","",[4]道具信息!A1349)</f>
        <v/>
      </c>
      <c r="B1349" s="19" t="str">
        <f>IF([4]道具信息!B1349="","",[4]道具信息!B1349)</f>
        <v/>
      </c>
      <c r="C1349" s="19" t="str">
        <f>IF([4]道具信息!C1349="","",[4]道具信息!C1349)</f>
        <v/>
      </c>
      <c r="D1349" s="19" t="str">
        <f>IF([4]道具信息!D1349="","",[4]道具信息!D1349)</f>
        <v/>
      </c>
      <c r="E1349" s="19" t="str">
        <f>IF([4]道具信息!E1349="","",[4]道具信息!E1349)</f>
        <v/>
      </c>
      <c r="F1349" s="19" t="str">
        <f>IF([4]道具信息!F1349="","",[4]道具信息!F1349)</f>
        <v/>
      </c>
      <c r="G1349" s="19" t="str">
        <f>IF([4]道具信息!G1349="","",[4]道具信息!G1349)</f>
        <v/>
      </c>
      <c r="H1349" s="19" t="str">
        <f>IF([4]道具信息!H1349="","",[4]道具信息!H1349)</f>
        <v/>
      </c>
      <c r="I1349" s="19" t="str">
        <f>IF([4]道具信息!I1349="","",[4]道具信息!I1349)</f>
        <v/>
      </c>
      <c r="J1349" s="19" t="str">
        <f>IF([4]道具信息!J1349="","",[4]道具信息!J1349)</f>
        <v/>
      </c>
      <c r="K1349" s="19" t="str">
        <f>IF([4]道具信息!K1349="","",[4]道具信息!K1349)</f>
        <v/>
      </c>
      <c r="L1349" s="19" t="str">
        <f>IF([4]道具信息!L1349="","",[4]道具信息!L1349)</f>
        <v/>
      </c>
      <c r="M1349" s="19" t="str">
        <f>IF([4]道具信息!M1349="","",[4]道具信息!M1349)</f>
        <v/>
      </c>
      <c r="N1349" s="19" t="str">
        <f>IF([4]道具信息!N1349="","",[4]道具信息!N1349)</f>
        <v/>
      </c>
      <c r="O1349" s="19" t="str">
        <f>IF([4]道具信息!O1349="","",[4]道具信息!O1349)</f>
        <v/>
      </c>
      <c r="P1349" s="19" t="str">
        <f>IF([4]道具信息!P1349="","",[4]道具信息!P1349)</f>
        <v/>
      </c>
      <c r="Q1349" s="19" t="str">
        <f>IF([4]道具信息!Q1349="","",[4]道具信息!Q1349)</f>
        <v/>
      </c>
      <c r="R1349" s="19" t="str">
        <f>IF([4]道具信息!R1349="","",[4]道具信息!R1349)</f>
        <v/>
      </c>
      <c r="S1349" s="19" t="str">
        <f>IF([4]道具信息!S1349="","",[4]道具信息!S1349)</f>
        <v/>
      </c>
      <c r="T1349" s="19" t="str">
        <f>IF([4]道具信息!T1349="","",[4]道具信息!T1349)</f>
        <v/>
      </c>
      <c r="U1349" s="19" t="str">
        <f>IF([4]道具信息!U1349="","",[4]道具信息!U1349)</f>
        <v/>
      </c>
      <c r="V1349" s="19" t="str">
        <f>IF([4]道具信息!V1349="","",[4]道具信息!V1349)</f>
        <v/>
      </c>
      <c r="W1349" s="19" t="str">
        <f>IF([4]道具信息!W1349="","",[4]道具信息!W1349)</f>
        <v/>
      </c>
      <c r="X1349" s="19" t="str">
        <f>IF([4]道具信息!X1349="","",[4]道具信息!X1349)</f>
        <v/>
      </c>
      <c r="Y1349" s="19" t="str">
        <f>IF([4]道具信息!Y1349="","",[4]道具信息!Y1349)</f>
        <v/>
      </c>
      <c r="Z1349" s="19" t="str">
        <f>IF([4]道具信息!Z1349="","",[4]道具信息!Z1349)</f>
        <v/>
      </c>
    </row>
    <row r="1350" spans="1:26" x14ac:dyDescent="0.15">
      <c r="A1350" s="19" t="str">
        <f>IF([4]道具信息!A1350="","",[4]道具信息!A1350)</f>
        <v/>
      </c>
      <c r="B1350" s="19" t="str">
        <f>IF([4]道具信息!B1350="","",[4]道具信息!B1350)</f>
        <v/>
      </c>
      <c r="C1350" s="19" t="str">
        <f>IF([4]道具信息!C1350="","",[4]道具信息!C1350)</f>
        <v/>
      </c>
      <c r="D1350" s="19" t="str">
        <f>IF([4]道具信息!D1350="","",[4]道具信息!D1350)</f>
        <v/>
      </c>
      <c r="E1350" s="19" t="str">
        <f>IF([4]道具信息!E1350="","",[4]道具信息!E1350)</f>
        <v/>
      </c>
      <c r="F1350" s="19" t="str">
        <f>IF([4]道具信息!F1350="","",[4]道具信息!F1350)</f>
        <v/>
      </c>
      <c r="G1350" s="19" t="str">
        <f>IF([4]道具信息!G1350="","",[4]道具信息!G1350)</f>
        <v/>
      </c>
      <c r="H1350" s="19" t="str">
        <f>IF([4]道具信息!H1350="","",[4]道具信息!H1350)</f>
        <v/>
      </c>
      <c r="I1350" s="19" t="str">
        <f>IF([4]道具信息!I1350="","",[4]道具信息!I1350)</f>
        <v/>
      </c>
      <c r="J1350" s="19" t="str">
        <f>IF([4]道具信息!J1350="","",[4]道具信息!J1350)</f>
        <v/>
      </c>
      <c r="K1350" s="19" t="str">
        <f>IF([4]道具信息!K1350="","",[4]道具信息!K1350)</f>
        <v/>
      </c>
      <c r="L1350" s="19" t="str">
        <f>IF([4]道具信息!L1350="","",[4]道具信息!L1350)</f>
        <v/>
      </c>
      <c r="M1350" s="19" t="str">
        <f>IF([4]道具信息!M1350="","",[4]道具信息!M1350)</f>
        <v/>
      </c>
      <c r="N1350" s="19" t="str">
        <f>IF([4]道具信息!N1350="","",[4]道具信息!N1350)</f>
        <v/>
      </c>
      <c r="O1350" s="19" t="str">
        <f>IF([4]道具信息!O1350="","",[4]道具信息!O1350)</f>
        <v/>
      </c>
      <c r="P1350" s="19" t="str">
        <f>IF([4]道具信息!P1350="","",[4]道具信息!P1350)</f>
        <v/>
      </c>
      <c r="Q1350" s="19" t="str">
        <f>IF([4]道具信息!Q1350="","",[4]道具信息!Q1350)</f>
        <v/>
      </c>
      <c r="R1350" s="19" t="str">
        <f>IF([4]道具信息!R1350="","",[4]道具信息!R1350)</f>
        <v/>
      </c>
      <c r="S1350" s="19" t="str">
        <f>IF([4]道具信息!S1350="","",[4]道具信息!S1350)</f>
        <v/>
      </c>
      <c r="T1350" s="19" t="str">
        <f>IF([4]道具信息!T1350="","",[4]道具信息!T1350)</f>
        <v/>
      </c>
      <c r="U1350" s="19" t="str">
        <f>IF([4]道具信息!U1350="","",[4]道具信息!U1350)</f>
        <v/>
      </c>
      <c r="V1350" s="19" t="str">
        <f>IF([4]道具信息!V1350="","",[4]道具信息!V1350)</f>
        <v/>
      </c>
      <c r="W1350" s="19" t="str">
        <f>IF([4]道具信息!W1350="","",[4]道具信息!W1350)</f>
        <v/>
      </c>
      <c r="X1350" s="19" t="str">
        <f>IF([4]道具信息!X1350="","",[4]道具信息!X1350)</f>
        <v/>
      </c>
      <c r="Y1350" s="19" t="str">
        <f>IF([4]道具信息!Y1350="","",[4]道具信息!Y1350)</f>
        <v/>
      </c>
      <c r="Z1350" s="19" t="str">
        <f>IF([4]道具信息!Z1350="","",[4]道具信息!Z1350)</f>
        <v/>
      </c>
    </row>
    <row r="1351" spans="1:26" x14ac:dyDescent="0.15">
      <c r="A1351" s="19" t="str">
        <f>IF([4]道具信息!A1351="","",[4]道具信息!A1351)</f>
        <v/>
      </c>
      <c r="B1351" s="19" t="str">
        <f>IF([4]道具信息!B1351="","",[4]道具信息!B1351)</f>
        <v/>
      </c>
      <c r="C1351" s="19" t="str">
        <f>IF([4]道具信息!C1351="","",[4]道具信息!C1351)</f>
        <v/>
      </c>
      <c r="D1351" s="19" t="str">
        <f>IF([4]道具信息!D1351="","",[4]道具信息!D1351)</f>
        <v/>
      </c>
      <c r="E1351" s="19" t="str">
        <f>IF([4]道具信息!E1351="","",[4]道具信息!E1351)</f>
        <v/>
      </c>
      <c r="F1351" s="19" t="str">
        <f>IF([4]道具信息!F1351="","",[4]道具信息!F1351)</f>
        <v/>
      </c>
      <c r="G1351" s="19" t="str">
        <f>IF([4]道具信息!G1351="","",[4]道具信息!G1351)</f>
        <v/>
      </c>
      <c r="H1351" s="19" t="str">
        <f>IF([4]道具信息!H1351="","",[4]道具信息!H1351)</f>
        <v/>
      </c>
      <c r="I1351" s="19" t="str">
        <f>IF([4]道具信息!I1351="","",[4]道具信息!I1351)</f>
        <v/>
      </c>
      <c r="J1351" s="19" t="str">
        <f>IF([4]道具信息!J1351="","",[4]道具信息!J1351)</f>
        <v/>
      </c>
      <c r="K1351" s="19" t="str">
        <f>IF([4]道具信息!K1351="","",[4]道具信息!K1351)</f>
        <v/>
      </c>
      <c r="L1351" s="19" t="str">
        <f>IF([4]道具信息!L1351="","",[4]道具信息!L1351)</f>
        <v/>
      </c>
      <c r="M1351" s="19" t="str">
        <f>IF([4]道具信息!M1351="","",[4]道具信息!M1351)</f>
        <v/>
      </c>
      <c r="N1351" s="19" t="str">
        <f>IF([4]道具信息!N1351="","",[4]道具信息!N1351)</f>
        <v/>
      </c>
      <c r="O1351" s="19" t="str">
        <f>IF([4]道具信息!O1351="","",[4]道具信息!O1351)</f>
        <v/>
      </c>
      <c r="P1351" s="19" t="str">
        <f>IF([4]道具信息!P1351="","",[4]道具信息!P1351)</f>
        <v/>
      </c>
      <c r="Q1351" s="19" t="str">
        <f>IF([4]道具信息!Q1351="","",[4]道具信息!Q1351)</f>
        <v/>
      </c>
      <c r="R1351" s="19" t="str">
        <f>IF([4]道具信息!R1351="","",[4]道具信息!R1351)</f>
        <v/>
      </c>
      <c r="S1351" s="19" t="str">
        <f>IF([4]道具信息!S1351="","",[4]道具信息!S1351)</f>
        <v/>
      </c>
      <c r="T1351" s="19" t="str">
        <f>IF([4]道具信息!T1351="","",[4]道具信息!T1351)</f>
        <v/>
      </c>
      <c r="U1351" s="19" t="str">
        <f>IF([4]道具信息!U1351="","",[4]道具信息!U1351)</f>
        <v/>
      </c>
      <c r="V1351" s="19" t="str">
        <f>IF([4]道具信息!V1351="","",[4]道具信息!V1351)</f>
        <v/>
      </c>
      <c r="W1351" s="19" t="str">
        <f>IF([4]道具信息!W1351="","",[4]道具信息!W1351)</f>
        <v/>
      </c>
      <c r="X1351" s="19" t="str">
        <f>IF([4]道具信息!X1351="","",[4]道具信息!X1351)</f>
        <v/>
      </c>
      <c r="Y1351" s="19" t="str">
        <f>IF([4]道具信息!Y1351="","",[4]道具信息!Y1351)</f>
        <v/>
      </c>
      <c r="Z1351" s="19" t="str">
        <f>IF([4]道具信息!Z1351="","",[4]道具信息!Z1351)</f>
        <v/>
      </c>
    </row>
    <row r="1352" spans="1:26" x14ac:dyDescent="0.15">
      <c r="A1352" s="19" t="str">
        <f>IF([4]道具信息!A1352="","",[4]道具信息!A1352)</f>
        <v/>
      </c>
      <c r="B1352" s="19" t="str">
        <f>IF([4]道具信息!B1352="","",[4]道具信息!B1352)</f>
        <v/>
      </c>
      <c r="C1352" s="19" t="str">
        <f>IF([4]道具信息!C1352="","",[4]道具信息!C1352)</f>
        <v/>
      </c>
      <c r="D1352" s="19" t="str">
        <f>IF([4]道具信息!D1352="","",[4]道具信息!D1352)</f>
        <v/>
      </c>
      <c r="E1352" s="19" t="str">
        <f>IF([4]道具信息!E1352="","",[4]道具信息!E1352)</f>
        <v/>
      </c>
      <c r="F1352" s="19" t="str">
        <f>IF([4]道具信息!F1352="","",[4]道具信息!F1352)</f>
        <v/>
      </c>
      <c r="G1352" s="19" t="str">
        <f>IF([4]道具信息!G1352="","",[4]道具信息!G1352)</f>
        <v/>
      </c>
      <c r="H1352" s="19" t="str">
        <f>IF([4]道具信息!H1352="","",[4]道具信息!H1352)</f>
        <v/>
      </c>
      <c r="I1352" s="19" t="str">
        <f>IF([4]道具信息!I1352="","",[4]道具信息!I1352)</f>
        <v/>
      </c>
      <c r="J1352" s="19" t="str">
        <f>IF([4]道具信息!J1352="","",[4]道具信息!J1352)</f>
        <v/>
      </c>
      <c r="K1352" s="19" t="str">
        <f>IF([4]道具信息!K1352="","",[4]道具信息!K1352)</f>
        <v/>
      </c>
      <c r="L1352" s="19" t="str">
        <f>IF([4]道具信息!L1352="","",[4]道具信息!L1352)</f>
        <v/>
      </c>
      <c r="M1352" s="19" t="str">
        <f>IF([4]道具信息!M1352="","",[4]道具信息!M1352)</f>
        <v/>
      </c>
      <c r="N1352" s="19" t="str">
        <f>IF([4]道具信息!N1352="","",[4]道具信息!N1352)</f>
        <v/>
      </c>
      <c r="O1352" s="19" t="str">
        <f>IF([4]道具信息!O1352="","",[4]道具信息!O1352)</f>
        <v/>
      </c>
      <c r="P1352" s="19" t="str">
        <f>IF([4]道具信息!P1352="","",[4]道具信息!P1352)</f>
        <v/>
      </c>
      <c r="Q1352" s="19" t="str">
        <f>IF([4]道具信息!Q1352="","",[4]道具信息!Q1352)</f>
        <v/>
      </c>
      <c r="R1352" s="19" t="str">
        <f>IF([4]道具信息!R1352="","",[4]道具信息!R1352)</f>
        <v/>
      </c>
      <c r="S1352" s="19" t="str">
        <f>IF([4]道具信息!S1352="","",[4]道具信息!S1352)</f>
        <v/>
      </c>
      <c r="T1352" s="19" t="str">
        <f>IF([4]道具信息!T1352="","",[4]道具信息!T1352)</f>
        <v/>
      </c>
      <c r="U1352" s="19" t="str">
        <f>IF([4]道具信息!U1352="","",[4]道具信息!U1352)</f>
        <v/>
      </c>
      <c r="V1352" s="19" t="str">
        <f>IF([4]道具信息!V1352="","",[4]道具信息!V1352)</f>
        <v/>
      </c>
      <c r="W1352" s="19" t="str">
        <f>IF([4]道具信息!W1352="","",[4]道具信息!W1352)</f>
        <v/>
      </c>
      <c r="X1352" s="19" t="str">
        <f>IF([4]道具信息!X1352="","",[4]道具信息!X1352)</f>
        <v/>
      </c>
      <c r="Y1352" s="19" t="str">
        <f>IF([4]道具信息!Y1352="","",[4]道具信息!Y1352)</f>
        <v/>
      </c>
      <c r="Z1352" s="19" t="str">
        <f>IF([4]道具信息!Z1352="","",[4]道具信息!Z1352)</f>
        <v/>
      </c>
    </row>
    <row r="1353" spans="1:26" x14ac:dyDescent="0.15">
      <c r="A1353" s="19" t="str">
        <f>IF([4]道具信息!A1353="","",[4]道具信息!A1353)</f>
        <v/>
      </c>
      <c r="B1353" s="19" t="str">
        <f>IF([4]道具信息!B1353="","",[4]道具信息!B1353)</f>
        <v/>
      </c>
      <c r="C1353" s="19" t="str">
        <f>IF([4]道具信息!C1353="","",[4]道具信息!C1353)</f>
        <v/>
      </c>
      <c r="D1353" s="19" t="str">
        <f>IF([4]道具信息!D1353="","",[4]道具信息!D1353)</f>
        <v/>
      </c>
      <c r="E1353" s="19" t="str">
        <f>IF([4]道具信息!E1353="","",[4]道具信息!E1353)</f>
        <v/>
      </c>
      <c r="F1353" s="19" t="str">
        <f>IF([4]道具信息!F1353="","",[4]道具信息!F1353)</f>
        <v/>
      </c>
      <c r="G1353" s="19" t="str">
        <f>IF([4]道具信息!G1353="","",[4]道具信息!G1353)</f>
        <v/>
      </c>
      <c r="H1353" s="19" t="str">
        <f>IF([4]道具信息!H1353="","",[4]道具信息!H1353)</f>
        <v/>
      </c>
      <c r="I1353" s="19" t="str">
        <f>IF([4]道具信息!I1353="","",[4]道具信息!I1353)</f>
        <v/>
      </c>
      <c r="J1353" s="19" t="str">
        <f>IF([4]道具信息!J1353="","",[4]道具信息!J1353)</f>
        <v/>
      </c>
      <c r="K1353" s="19" t="str">
        <f>IF([4]道具信息!K1353="","",[4]道具信息!K1353)</f>
        <v/>
      </c>
      <c r="L1353" s="19" t="str">
        <f>IF([4]道具信息!L1353="","",[4]道具信息!L1353)</f>
        <v/>
      </c>
      <c r="M1353" s="19" t="str">
        <f>IF([4]道具信息!M1353="","",[4]道具信息!M1353)</f>
        <v/>
      </c>
      <c r="N1353" s="19" t="str">
        <f>IF([4]道具信息!N1353="","",[4]道具信息!N1353)</f>
        <v/>
      </c>
      <c r="O1353" s="19" t="str">
        <f>IF([4]道具信息!O1353="","",[4]道具信息!O1353)</f>
        <v/>
      </c>
      <c r="P1353" s="19" t="str">
        <f>IF([4]道具信息!P1353="","",[4]道具信息!P1353)</f>
        <v/>
      </c>
      <c r="Q1353" s="19" t="str">
        <f>IF([4]道具信息!Q1353="","",[4]道具信息!Q1353)</f>
        <v/>
      </c>
      <c r="R1353" s="19" t="str">
        <f>IF([4]道具信息!R1353="","",[4]道具信息!R1353)</f>
        <v/>
      </c>
      <c r="S1353" s="19" t="str">
        <f>IF([4]道具信息!S1353="","",[4]道具信息!S1353)</f>
        <v/>
      </c>
      <c r="T1353" s="19" t="str">
        <f>IF([4]道具信息!T1353="","",[4]道具信息!T1353)</f>
        <v/>
      </c>
      <c r="U1353" s="19" t="str">
        <f>IF([4]道具信息!U1353="","",[4]道具信息!U1353)</f>
        <v/>
      </c>
      <c r="V1353" s="19" t="str">
        <f>IF([4]道具信息!V1353="","",[4]道具信息!V1353)</f>
        <v/>
      </c>
      <c r="W1353" s="19" t="str">
        <f>IF([4]道具信息!W1353="","",[4]道具信息!W1353)</f>
        <v/>
      </c>
      <c r="X1353" s="19" t="str">
        <f>IF([4]道具信息!X1353="","",[4]道具信息!X1353)</f>
        <v/>
      </c>
      <c r="Y1353" s="19" t="str">
        <f>IF([4]道具信息!Y1353="","",[4]道具信息!Y1353)</f>
        <v/>
      </c>
      <c r="Z1353" s="19" t="str">
        <f>IF([4]道具信息!Z1353="","",[4]道具信息!Z1353)</f>
        <v/>
      </c>
    </row>
    <row r="1354" spans="1:26" x14ac:dyDescent="0.15">
      <c r="A1354" s="19" t="str">
        <f>IF([4]道具信息!A1354="","",[4]道具信息!A1354)</f>
        <v/>
      </c>
      <c r="B1354" s="19" t="str">
        <f>IF([4]道具信息!B1354="","",[4]道具信息!B1354)</f>
        <v/>
      </c>
      <c r="C1354" s="19" t="str">
        <f>IF([4]道具信息!C1354="","",[4]道具信息!C1354)</f>
        <v/>
      </c>
      <c r="D1354" s="19" t="str">
        <f>IF([4]道具信息!D1354="","",[4]道具信息!D1354)</f>
        <v/>
      </c>
      <c r="E1354" s="19" t="str">
        <f>IF([4]道具信息!E1354="","",[4]道具信息!E1354)</f>
        <v/>
      </c>
      <c r="F1354" s="19" t="str">
        <f>IF([4]道具信息!F1354="","",[4]道具信息!F1354)</f>
        <v/>
      </c>
      <c r="G1354" s="19" t="str">
        <f>IF([4]道具信息!G1354="","",[4]道具信息!G1354)</f>
        <v/>
      </c>
      <c r="H1354" s="19" t="str">
        <f>IF([4]道具信息!H1354="","",[4]道具信息!H1354)</f>
        <v/>
      </c>
      <c r="I1354" s="19" t="str">
        <f>IF([4]道具信息!I1354="","",[4]道具信息!I1354)</f>
        <v/>
      </c>
      <c r="J1354" s="19" t="str">
        <f>IF([4]道具信息!J1354="","",[4]道具信息!J1354)</f>
        <v/>
      </c>
      <c r="K1354" s="19" t="str">
        <f>IF([4]道具信息!K1354="","",[4]道具信息!K1354)</f>
        <v/>
      </c>
      <c r="L1354" s="19" t="str">
        <f>IF([4]道具信息!L1354="","",[4]道具信息!L1354)</f>
        <v/>
      </c>
      <c r="M1354" s="19" t="str">
        <f>IF([4]道具信息!M1354="","",[4]道具信息!M1354)</f>
        <v/>
      </c>
      <c r="N1354" s="19" t="str">
        <f>IF([4]道具信息!N1354="","",[4]道具信息!N1354)</f>
        <v/>
      </c>
      <c r="O1354" s="19" t="str">
        <f>IF([4]道具信息!O1354="","",[4]道具信息!O1354)</f>
        <v/>
      </c>
      <c r="P1354" s="19" t="str">
        <f>IF([4]道具信息!P1354="","",[4]道具信息!P1354)</f>
        <v/>
      </c>
      <c r="Q1354" s="19" t="str">
        <f>IF([4]道具信息!Q1354="","",[4]道具信息!Q1354)</f>
        <v/>
      </c>
      <c r="R1354" s="19" t="str">
        <f>IF([4]道具信息!R1354="","",[4]道具信息!R1354)</f>
        <v/>
      </c>
      <c r="S1354" s="19" t="str">
        <f>IF([4]道具信息!S1354="","",[4]道具信息!S1354)</f>
        <v/>
      </c>
      <c r="T1354" s="19" t="str">
        <f>IF([4]道具信息!T1354="","",[4]道具信息!T1354)</f>
        <v/>
      </c>
      <c r="U1354" s="19" t="str">
        <f>IF([4]道具信息!U1354="","",[4]道具信息!U1354)</f>
        <v/>
      </c>
      <c r="V1354" s="19" t="str">
        <f>IF([4]道具信息!V1354="","",[4]道具信息!V1354)</f>
        <v/>
      </c>
      <c r="W1354" s="19" t="str">
        <f>IF([4]道具信息!W1354="","",[4]道具信息!W1354)</f>
        <v/>
      </c>
      <c r="X1354" s="19" t="str">
        <f>IF([4]道具信息!X1354="","",[4]道具信息!X1354)</f>
        <v/>
      </c>
      <c r="Y1354" s="19" t="str">
        <f>IF([4]道具信息!Y1354="","",[4]道具信息!Y1354)</f>
        <v/>
      </c>
      <c r="Z1354" s="19" t="str">
        <f>IF([4]道具信息!Z1354="","",[4]道具信息!Z1354)</f>
        <v/>
      </c>
    </row>
    <row r="1355" spans="1:26" x14ac:dyDescent="0.15">
      <c r="A1355" s="19" t="str">
        <f>IF([4]道具信息!A1355="","",[4]道具信息!A1355)</f>
        <v/>
      </c>
      <c r="B1355" s="19" t="str">
        <f>IF([4]道具信息!B1355="","",[4]道具信息!B1355)</f>
        <v/>
      </c>
      <c r="C1355" s="19" t="str">
        <f>IF([4]道具信息!C1355="","",[4]道具信息!C1355)</f>
        <v/>
      </c>
      <c r="D1355" s="19" t="str">
        <f>IF([4]道具信息!D1355="","",[4]道具信息!D1355)</f>
        <v/>
      </c>
      <c r="E1355" s="19" t="str">
        <f>IF([4]道具信息!E1355="","",[4]道具信息!E1355)</f>
        <v/>
      </c>
      <c r="F1355" s="19" t="str">
        <f>IF([4]道具信息!F1355="","",[4]道具信息!F1355)</f>
        <v/>
      </c>
      <c r="G1355" s="19" t="str">
        <f>IF([4]道具信息!G1355="","",[4]道具信息!G1355)</f>
        <v/>
      </c>
      <c r="H1355" s="19" t="str">
        <f>IF([4]道具信息!H1355="","",[4]道具信息!H1355)</f>
        <v/>
      </c>
      <c r="I1355" s="19" t="str">
        <f>IF([4]道具信息!I1355="","",[4]道具信息!I1355)</f>
        <v/>
      </c>
      <c r="J1355" s="19" t="str">
        <f>IF([4]道具信息!J1355="","",[4]道具信息!J1355)</f>
        <v/>
      </c>
      <c r="K1355" s="19" t="str">
        <f>IF([4]道具信息!K1355="","",[4]道具信息!K1355)</f>
        <v/>
      </c>
      <c r="L1355" s="19" t="str">
        <f>IF([4]道具信息!L1355="","",[4]道具信息!L1355)</f>
        <v/>
      </c>
      <c r="M1355" s="19" t="str">
        <f>IF([4]道具信息!M1355="","",[4]道具信息!M1355)</f>
        <v/>
      </c>
      <c r="N1355" s="19" t="str">
        <f>IF([4]道具信息!N1355="","",[4]道具信息!N1355)</f>
        <v/>
      </c>
      <c r="O1355" s="19" t="str">
        <f>IF([4]道具信息!O1355="","",[4]道具信息!O1355)</f>
        <v/>
      </c>
      <c r="P1355" s="19" t="str">
        <f>IF([4]道具信息!P1355="","",[4]道具信息!P1355)</f>
        <v/>
      </c>
      <c r="Q1355" s="19" t="str">
        <f>IF([4]道具信息!Q1355="","",[4]道具信息!Q1355)</f>
        <v/>
      </c>
      <c r="R1355" s="19" t="str">
        <f>IF([4]道具信息!R1355="","",[4]道具信息!R1355)</f>
        <v/>
      </c>
      <c r="S1355" s="19" t="str">
        <f>IF([4]道具信息!S1355="","",[4]道具信息!S1355)</f>
        <v/>
      </c>
      <c r="T1355" s="19" t="str">
        <f>IF([4]道具信息!T1355="","",[4]道具信息!T1355)</f>
        <v/>
      </c>
      <c r="U1355" s="19" t="str">
        <f>IF([4]道具信息!U1355="","",[4]道具信息!U1355)</f>
        <v/>
      </c>
      <c r="V1355" s="19" t="str">
        <f>IF([4]道具信息!V1355="","",[4]道具信息!V1355)</f>
        <v/>
      </c>
      <c r="W1355" s="19" t="str">
        <f>IF([4]道具信息!W1355="","",[4]道具信息!W1355)</f>
        <v/>
      </c>
      <c r="X1355" s="19" t="str">
        <f>IF([4]道具信息!X1355="","",[4]道具信息!X1355)</f>
        <v/>
      </c>
      <c r="Y1355" s="19" t="str">
        <f>IF([4]道具信息!Y1355="","",[4]道具信息!Y1355)</f>
        <v/>
      </c>
      <c r="Z1355" s="19" t="str">
        <f>IF([4]道具信息!Z1355="","",[4]道具信息!Z1355)</f>
        <v/>
      </c>
    </row>
    <row r="1356" spans="1:26" x14ac:dyDescent="0.15">
      <c r="A1356" s="19" t="str">
        <f>IF([4]道具信息!A1356="","",[4]道具信息!A1356)</f>
        <v/>
      </c>
      <c r="B1356" s="19" t="str">
        <f>IF([4]道具信息!B1356="","",[4]道具信息!B1356)</f>
        <v/>
      </c>
      <c r="C1356" s="19" t="str">
        <f>IF([4]道具信息!C1356="","",[4]道具信息!C1356)</f>
        <v/>
      </c>
      <c r="D1356" s="19" t="str">
        <f>IF([4]道具信息!D1356="","",[4]道具信息!D1356)</f>
        <v/>
      </c>
      <c r="E1356" s="19" t="str">
        <f>IF([4]道具信息!E1356="","",[4]道具信息!E1356)</f>
        <v/>
      </c>
      <c r="F1356" s="19" t="str">
        <f>IF([4]道具信息!F1356="","",[4]道具信息!F1356)</f>
        <v/>
      </c>
      <c r="G1356" s="19" t="str">
        <f>IF([4]道具信息!G1356="","",[4]道具信息!G1356)</f>
        <v/>
      </c>
      <c r="H1356" s="19" t="str">
        <f>IF([4]道具信息!H1356="","",[4]道具信息!H1356)</f>
        <v/>
      </c>
      <c r="I1356" s="19" t="str">
        <f>IF([4]道具信息!I1356="","",[4]道具信息!I1356)</f>
        <v/>
      </c>
      <c r="J1356" s="19" t="str">
        <f>IF([4]道具信息!J1356="","",[4]道具信息!J1356)</f>
        <v/>
      </c>
      <c r="K1356" s="19" t="str">
        <f>IF([4]道具信息!K1356="","",[4]道具信息!K1356)</f>
        <v/>
      </c>
      <c r="L1356" s="19" t="str">
        <f>IF([4]道具信息!L1356="","",[4]道具信息!L1356)</f>
        <v/>
      </c>
      <c r="M1356" s="19" t="str">
        <f>IF([4]道具信息!M1356="","",[4]道具信息!M1356)</f>
        <v/>
      </c>
      <c r="N1356" s="19" t="str">
        <f>IF([4]道具信息!N1356="","",[4]道具信息!N1356)</f>
        <v/>
      </c>
      <c r="O1356" s="19" t="str">
        <f>IF([4]道具信息!O1356="","",[4]道具信息!O1356)</f>
        <v/>
      </c>
      <c r="P1356" s="19" t="str">
        <f>IF([4]道具信息!P1356="","",[4]道具信息!P1356)</f>
        <v/>
      </c>
      <c r="Q1356" s="19" t="str">
        <f>IF([4]道具信息!Q1356="","",[4]道具信息!Q1356)</f>
        <v/>
      </c>
      <c r="R1356" s="19" t="str">
        <f>IF([4]道具信息!R1356="","",[4]道具信息!R1356)</f>
        <v/>
      </c>
      <c r="S1356" s="19" t="str">
        <f>IF([4]道具信息!S1356="","",[4]道具信息!S1356)</f>
        <v/>
      </c>
      <c r="T1356" s="19" t="str">
        <f>IF([4]道具信息!T1356="","",[4]道具信息!T1356)</f>
        <v/>
      </c>
      <c r="U1356" s="19" t="str">
        <f>IF([4]道具信息!U1356="","",[4]道具信息!U1356)</f>
        <v/>
      </c>
      <c r="V1356" s="19" t="str">
        <f>IF([4]道具信息!V1356="","",[4]道具信息!V1356)</f>
        <v/>
      </c>
      <c r="W1356" s="19" t="str">
        <f>IF([4]道具信息!W1356="","",[4]道具信息!W1356)</f>
        <v/>
      </c>
      <c r="X1356" s="19" t="str">
        <f>IF([4]道具信息!X1356="","",[4]道具信息!X1356)</f>
        <v/>
      </c>
      <c r="Y1356" s="19" t="str">
        <f>IF([4]道具信息!Y1356="","",[4]道具信息!Y1356)</f>
        <v/>
      </c>
      <c r="Z1356" s="19" t="str">
        <f>IF([4]道具信息!Z1356="","",[4]道具信息!Z1356)</f>
        <v/>
      </c>
    </row>
    <row r="1357" spans="1:26" x14ac:dyDescent="0.15">
      <c r="A1357" s="19" t="str">
        <f>IF([4]道具信息!A1357="","",[4]道具信息!A1357)</f>
        <v/>
      </c>
      <c r="B1357" s="19" t="str">
        <f>IF([4]道具信息!B1357="","",[4]道具信息!B1357)</f>
        <v/>
      </c>
      <c r="C1357" s="19" t="str">
        <f>IF([4]道具信息!C1357="","",[4]道具信息!C1357)</f>
        <v/>
      </c>
      <c r="D1357" s="19" t="str">
        <f>IF([4]道具信息!D1357="","",[4]道具信息!D1357)</f>
        <v/>
      </c>
      <c r="E1357" s="19" t="str">
        <f>IF([4]道具信息!E1357="","",[4]道具信息!E1357)</f>
        <v/>
      </c>
      <c r="F1357" s="19" t="str">
        <f>IF([4]道具信息!F1357="","",[4]道具信息!F1357)</f>
        <v/>
      </c>
      <c r="G1357" s="19" t="str">
        <f>IF([4]道具信息!G1357="","",[4]道具信息!G1357)</f>
        <v/>
      </c>
      <c r="H1357" s="19" t="str">
        <f>IF([4]道具信息!H1357="","",[4]道具信息!H1357)</f>
        <v/>
      </c>
      <c r="I1357" s="19" t="str">
        <f>IF([4]道具信息!I1357="","",[4]道具信息!I1357)</f>
        <v/>
      </c>
      <c r="J1357" s="19" t="str">
        <f>IF([4]道具信息!J1357="","",[4]道具信息!J1357)</f>
        <v/>
      </c>
      <c r="K1357" s="19" t="str">
        <f>IF([4]道具信息!K1357="","",[4]道具信息!K1357)</f>
        <v/>
      </c>
      <c r="L1357" s="19" t="str">
        <f>IF([4]道具信息!L1357="","",[4]道具信息!L1357)</f>
        <v/>
      </c>
      <c r="M1357" s="19" t="str">
        <f>IF([4]道具信息!M1357="","",[4]道具信息!M1357)</f>
        <v/>
      </c>
      <c r="N1357" s="19" t="str">
        <f>IF([4]道具信息!N1357="","",[4]道具信息!N1357)</f>
        <v/>
      </c>
      <c r="O1357" s="19" t="str">
        <f>IF([4]道具信息!O1357="","",[4]道具信息!O1357)</f>
        <v/>
      </c>
      <c r="P1357" s="19" t="str">
        <f>IF([4]道具信息!P1357="","",[4]道具信息!P1357)</f>
        <v/>
      </c>
      <c r="Q1357" s="19" t="str">
        <f>IF([4]道具信息!Q1357="","",[4]道具信息!Q1357)</f>
        <v/>
      </c>
      <c r="R1357" s="19" t="str">
        <f>IF([4]道具信息!R1357="","",[4]道具信息!R1357)</f>
        <v/>
      </c>
      <c r="S1357" s="19" t="str">
        <f>IF([4]道具信息!S1357="","",[4]道具信息!S1357)</f>
        <v/>
      </c>
      <c r="T1357" s="19" t="str">
        <f>IF([4]道具信息!T1357="","",[4]道具信息!T1357)</f>
        <v/>
      </c>
      <c r="U1357" s="19" t="str">
        <f>IF([4]道具信息!U1357="","",[4]道具信息!U1357)</f>
        <v/>
      </c>
      <c r="V1357" s="19" t="str">
        <f>IF([4]道具信息!V1357="","",[4]道具信息!V1357)</f>
        <v/>
      </c>
      <c r="W1357" s="19" t="str">
        <f>IF([4]道具信息!W1357="","",[4]道具信息!W1357)</f>
        <v/>
      </c>
      <c r="X1357" s="19" t="str">
        <f>IF([4]道具信息!X1357="","",[4]道具信息!X1357)</f>
        <v/>
      </c>
      <c r="Y1357" s="19" t="str">
        <f>IF([4]道具信息!Y1357="","",[4]道具信息!Y1357)</f>
        <v/>
      </c>
      <c r="Z1357" s="19" t="str">
        <f>IF([4]道具信息!Z1357="","",[4]道具信息!Z1357)</f>
        <v/>
      </c>
    </row>
    <row r="1358" spans="1:26" x14ac:dyDescent="0.15">
      <c r="A1358" s="19" t="str">
        <f>IF([4]道具信息!A1358="","",[4]道具信息!A1358)</f>
        <v/>
      </c>
      <c r="B1358" s="19" t="str">
        <f>IF([4]道具信息!B1358="","",[4]道具信息!B1358)</f>
        <v/>
      </c>
      <c r="C1358" s="19" t="str">
        <f>IF([4]道具信息!C1358="","",[4]道具信息!C1358)</f>
        <v/>
      </c>
      <c r="D1358" s="19" t="str">
        <f>IF([4]道具信息!D1358="","",[4]道具信息!D1358)</f>
        <v/>
      </c>
      <c r="E1358" s="19" t="str">
        <f>IF([4]道具信息!E1358="","",[4]道具信息!E1358)</f>
        <v/>
      </c>
      <c r="F1358" s="19" t="str">
        <f>IF([4]道具信息!F1358="","",[4]道具信息!F1358)</f>
        <v/>
      </c>
      <c r="G1358" s="19" t="str">
        <f>IF([4]道具信息!G1358="","",[4]道具信息!G1358)</f>
        <v/>
      </c>
      <c r="H1358" s="19" t="str">
        <f>IF([4]道具信息!H1358="","",[4]道具信息!H1358)</f>
        <v/>
      </c>
      <c r="I1358" s="19" t="str">
        <f>IF([4]道具信息!I1358="","",[4]道具信息!I1358)</f>
        <v/>
      </c>
      <c r="J1358" s="19" t="str">
        <f>IF([4]道具信息!J1358="","",[4]道具信息!J1358)</f>
        <v/>
      </c>
      <c r="K1358" s="19" t="str">
        <f>IF([4]道具信息!K1358="","",[4]道具信息!K1358)</f>
        <v/>
      </c>
      <c r="L1358" s="19" t="str">
        <f>IF([4]道具信息!L1358="","",[4]道具信息!L1358)</f>
        <v/>
      </c>
      <c r="M1358" s="19" t="str">
        <f>IF([4]道具信息!M1358="","",[4]道具信息!M1358)</f>
        <v/>
      </c>
      <c r="N1358" s="19" t="str">
        <f>IF([4]道具信息!N1358="","",[4]道具信息!N1358)</f>
        <v/>
      </c>
      <c r="O1358" s="19" t="str">
        <f>IF([4]道具信息!O1358="","",[4]道具信息!O1358)</f>
        <v/>
      </c>
      <c r="P1358" s="19" t="str">
        <f>IF([4]道具信息!P1358="","",[4]道具信息!P1358)</f>
        <v/>
      </c>
      <c r="Q1358" s="19" t="str">
        <f>IF([4]道具信息!Q1358="","",[4]道具信息!Q1358)</f>
        <v/>
      </c>
      <c r="R1358" s="19" t="str">
        <f>IF([4]道具信息!R1358="","",[4]道具信息!R1358)</f>
        <v/>
      </c>
      <c r="S1358" s="19" t="str">
        <f>IF([4]道具信息!S1358="","",[4]道具信息!S1358)</f>
        <v/>
      </c>
      <c r="T1358" s="19" t="str">
        <f>IF([4]道具信息!T1358="","",[4]道具信息!T1358)</f>
        <v/>
      </c>
      <c r="U1358" s="19" t="str">
        <f>IF([4]道具信息!U1358="","",[4]道具信息!U1358)</f>
        <v/>
      </c>
      <c r="V1358" s="19" t="str">
        <f>IF([4]道具信息!V1358="","",[4]道具信息!V1358)</f>
        <v/>
      </c>
      <c r="W1358" s="19" t="str">
        <f>IF([4]道具信息!W1358="","",[4]道具信息!W1358)</f>
        <v/>
      </c>
      <c r="X1358" s="19" t="str">
        <f>IF([4]道具信息!X1358="","",[4]道具信息!X1358)</f>
        <v/>
      </c>
      <c r="Y1358" s="19" t="str">
        <f>IF([4]道具信息!Y1358="","",[4]道具信息!Y1358)</f>
        <v/>
      </c>
      <c r="Z1358" s="19" t="str">
        <f>IF([4]道具信息!Z1358="","",[4]道具信息!Z1358)</f>
        <v/>
      </c>
    </row>
    <row r="1359" spans="1:26" x14ac:dyDescent="0.15">
      <c r="A1359" s="19" t="str">
        <f>IF([4]道具信息!A1359="","",[4]道具信息!A1359)</f>
        <v/>
      </c>
      <c r="B1359" s="19" t="str">
        <f>IF([4]道具信息!B1359="","",[4]道具信息!B1359)</f>
        <v/>
      </c>
      <c r="C1359" s="19" t="str">
        <f>IF([4]道具信息!C1359="","",[4]道具信息!C1359)</f>
        <v/>
      </c>
      <c r="D1359" s="19" t="str">
        <f>IF([4]道具信息!D1359="","",[4]道具信息!D1359)</f>
        <v/>
      </c>
      <c r="E1359" s="19" t="str">
        <f>IF([4]道具信息!E1359="","",[4]道具信息!E1359)</f>
        <v/>
      </c>
      <c r="F1359" s="19" t="str">
        <f>IF([4]道具信息!F1359="","",[4]道具信息!F1359)</f>
        <v/>
      </c>
      <c r="G1359" s="19" t="str">
        <f>IF([4]道具信息!G1359="","",[4]道具信息!G1359)</f>
        <v/>
      </c>
      <c r="H1359" s="19" t="str">
        <f>IF([4]道具信息!H1359="","",[4]道具信息!H1359)</f>
        <v/>
      </c>
      <c r="I1359" s="19" t="str">
        <f>IF([4]道具信息!I1359="","",[4]道具信息!I1359)</f>
        <v/>
      </c>
      <c r="J1359" s="19" t="str">
        <f>IF([4]道具信息!J1359="","",[4]道具信息!J1359)</f>
        <v/>
      </c>
      <c r="K1359" s="19" t="str">
        <f>IF([4]道具信息!K1359="","",[4]道具信息!K1359)</f>
        <v/>
      </c>
      <c r="L1359" s="19" t="str">
        <f>IF([4]道具信息!L1359="","",[4]道具信息!L1359)</f>
        <v/>
      </c>
      <c r="M1359" s="19" t="str">
        <f>IF([4]道具信息!M1359="","",[4]道具信息!M1359)</f>
        <v/>
      </c>
      <c r="N1359" s="19" t="str">
        <f>IF([4]道具信息!N1359="","",[4]道具信息!N1359)</f>
        <v/>
      </c>
      <c r="O1359" s="19" t="str">
        <f>IF([4]道具信息!O1359="","",[4]道具信息!O1359)</f>
        <v/>
      </c>
      <c r="P1359" s="19" t="str">
        <f>IF([4]道具信息!P1359="","",[4]道具信息!P1359)</f>
        <v/>
      </c>
      <c r="Q1359" s="19" t="str">
        <f>IF([4]道具信息!Q1359="","",[4]道具信息!Q1359)</f>
        <v/>
      </c>
      <c r="R1359" s="19" t="str">
        <f>IF([4]道具信息!R1359="","",[4]道具信息!R1359)</f>
        <v/>
      </c>
      <c r="S1359" s="19" t="str">
        <f>IF([4]道具信息!S1359="","",[4]道具信息!S1359)</f>
        <v/>
      </c>
      <c r="T1359" s="19" t="str">
        <f>IF([4]道具信息!T1359="","",[4]道具信息!T1359)</f>
        <v/>
      </c>
      <c r="U1359" s="19" t="str">
        <f>IF([4]道具信息!U1359="","",[4]道具信息!U1359)</f>
        <v/>
      </c>
      <c r="V1359" s="19" t="str">
        <f>IF([4]道具信息!V1359="","",[4]道具信息!V1359)</f>
        <v/>
      </c>
      <c r="W1359" s="19" t="str">
        <f>IF([4]道具信息!W1359="","",[4]道具信息!W1359)</f>
        <v/>
      </c>
      <c r="X1359" s="19" t="str">
        <f>IF([4]道具信息!X1359="","",[4]道具信息!X1359)</f>
        <v/>
      </c>
      <c r="Y1359" s="19" t="str">
        <f>IF([4]道具信息!Y1359="","",[4]道具信息!Y1359)</f>
        <v/>
      </c>
      <c r="Z1359" s="19" t="str">
        <f>IF([4]道具信息!Z1359="","",[4]道具信息!Z1359)</f>
        <v/>
      </c>
    </row>
    <row r="1360" spans="1:26" x14ac:dyDescent="0.15">
      <c r="A1360" s="19" t="str">
        <f>IF([4]道具信息!A1360="","",[4]道具信息!A1360)</f>
        <v/>
      </c>
      <c r="B1360" s="19" t="str">
        <f>IF([4]道具信息!B1360="","",[4]道具信息!B1360)</f>
        <v/>
      </c>
      <c r="C1360" s="19" t="str">
        <f>IF([4]道具信息!C1360="","",[4]道具信息!C1360)</f>
        <v/>
      </c>
      <c r="D1360" s="19" t="str">
        <f>IF([4]道具信息!D1360="","",[4]道具信息!D1360)</f>
        <v/>
      </c>
      <c r="E1360" s="19" t="str">
        <f>IF([4]道具信息!E1360="","",[4]道具信息!E1360)</f>
        <v/>
      </c>
      <c r="F1360" s="19" t="str">
        <f>IF([4]道具信息!F1360="","",[4]道具信息!F1360)</f>
        <v/>
      </c>
      <c r="G1360" s="19" t="str">
        <f>IF([4]道具信息!G1360="","",[4]道具信息!G1360)</f>
        <v/>
      </c>
      <c r="H1360" s="19" t="str">
        <f>IF([4]道具信息!H1360="","",[4]道具信息!H1360)</f>
        <v/>
      </c>
      <c r="I1360" s="19" t="str">
        <f>IF([4]道具信息!I1360="","",[4]道具信息!I1360)</f>
        <v/>
      </c>
      <c r="J1360" s="19" t="str">
        <f>IF([4]道具信息!J1360="","",[4]道具信息!J1360)</f>
        <v/>
      </c>
      <c r="K1360" s="19" t="str">
        <f>IF([4]道具信息!K1360="","",[4]道具信息!K1360)</f>
        <v/>
      </c>
      <c r="L1360" s="19" t="str">
        <f>IF([4]道具信息!L1360="","",[4]道具信息!L1360)</f>
        <v/>
      </c>
      <c r="M1360" s="19" t="str">
        <f>IF([4]道具信息!M1360="","",[4]道具信息!M1360)</f>
        <v/>
      </c>
      <c r="N1360" s="19" t="str">
        <f>IF([4]道具信息!N1360="","",[4]道具信息!N1360)</f>
        <v/>
      </c>
      <c r="O1360" s="19" t="str">
        <f>IF([4]道具信息!O1360="","",[4]道具信息!O1360)</f>
        <v/>
      </c>
      <c r="P1360" s="19" t="str">
        <f>IF([4]道具信息!P1360="","",[4]道具信息!P1360)</f>
        <v/>
      </c>
      <c r="Q1360" s="19" t="str">
        <f>IF([4]道具信息!Q1360="","",[4]道具信息!Q1360)</f>
        <v/>
      </c>
      <c r="R1360" s="19" t="str">
        <f>IF([4]道具信息!R1360="","",[4]道具信息!R1360)</f>
        <v/>
      </c>
      <c r="S1360" s="19" t="str">
        <f>IF([4]道具信息!S1360="","",[4]道具信息!S1360)</f>
        <v/>
      </c>
      <c r="T1360" s="19" t="str">
        <f>IF([4]道具信息!T1360="","",[4]道具信息!T1360)</f>
        <v/>
      </c>
      <c r="U1360" s="19" t="str">
        <f>IF([4]道具信息!U1360="","",[4]道具信息!U1360)</f>
        <v/>
      </c>
      <c r="V1360" s="19" t="str">
        <f>IF([4]道具信息!V1360="","",[4]道具信息!V1360)</f>
        <v/>
      </c>
      <c r="W1360" s="19" t="str">
        <f>IF([4]道具信息!W1360="","",[4]道具信息!W1360)</f>
        <v/>
      </c>
      <c r="X1360" s="19" t="str">
        <f>IF([4]道具信息!X1360="","",[4]道具信息!X1360)</f>
        <v/>
      </c>
      <c r="Y1360" s="19" t="str">
        <f>IF([4]道具信息!Y1360="","",[4]道具信息!Y1360)</f>
        <v/>
      </c>
      <c r="Z1360" s="19" t="str">
        <f>IF([4]道具信息!Z1360="","",[4]道具信息!Z1360)</f>
        <v/>
      </c>
    </row>
    <row r="1361" spans="1:26" x14ac:dyDescent="0.15">
      <c r="A1361" s="19" t="str">
        <f>IF([4]道具信息!A1361="","",[4]道具信息!A1361)</f>
        <v/>
      </c>
      <c r="B1361" s="19" t="str">
        <f>IF([4]道具信息!B1361="","",[4]道具信息!B1361)</f>
        <v/>
      </c>
      <c r="C1361" s="19" t="str">
        <f>IF([4]道具信息!C1361="","",[4]道具信息!C1361)</f>
        <v/>
      </c>
      <c r="D1361" s="19" t="str">
        <f>IF([4]道具信息!D1361="","",[4]道具信息!D1361)</f>
        <v/>
      </c>
      <c r="E1361" s="19" t="str">
        <f>IF([4]道具信息!E1361="","",[4]道具信息!E1361)</f>
        <v/>
      </c>
      <c r="F1361" s="19" t="str">
        <f>IF([4]道具信息!F1361="","",[4]道具信息!F1361)</f>
        <v/>
      </c>
      <c r="G1361" s="19" t="str">
        <f>IF([4]道具信息!G1361="","",[4]道具信息!G1361)</f>
        <v/>
      </c>
      <c r="H1361" s="19" t="str">
        <f>IF([4]道具信息!H1361="","",[4]道具信息!H1361)</f>
        <v/>
      </c>
      <c r="I1361" s="19" t="str">
        <f>IF([4]道具信息!I1361="","",[4]道具信息!I1361)</f>
        <v/>
      </c>
      <c r="J1361" s="19" t="str">
        <f>IF([4]道具信息!J1361="","",[4]道具信息!J1361)</f>
        <v/>
      </c>
      <c r="K1361" s="19" t="str">
        <f>IF([4]道具信息!K1361="","",[4]道具信息!K1361)</f>
        <v/>
      </c>
      <c r="L1361" s="19" t="str">
        <f>IF([4]道具信息!L1361="","",[4]道具信息!L1361)</f>
        <v/>
      </c>
      <c r="M1361" s="19" t="str">
        <f>IF([4]道具信息!M1361="","",[4]道具信息!M1361)</f>
        <v/>
      </c>
      <c r="N1361" s="19" t="str">
        <f>IF([4]道具信息!N1361="","",[4]道具信息!N1361)</f>
        <v/>
      </c>
      <c r="O1361" s="19" t="str">
        <f>IF([4]道具信息!O1361="","",[4]道具信息!O1361)</f>
        <v/>
      </c>
      <c r="P1361" s="19" t="str">
        <f>IF([4]道具信息!P1361="","",[4]道具信息!P1361)</f>
        <v/>
      </c>
      <c r="Q1361" s="19" t="str">
        <f>IF([4]道具信息!Q1361="","",[4]道具信息!Q1361)</f>
        <v/>
      </c>
      <c r="R1361" s="19" t="str">
        <f>IF([4]道具信息!R1361="","",[4]道具信息!R1361)</f>
        <v/>
      </c>
      <c r="S1361" s="19" t="str">
        <f>IF([4]道具信息!S1361="","",[4]道具信息!S1361)</f>
        <v/>
      </c>
      <c r="T1361" s="19" t="str">
        <f>IF([4]道具信息!T1361="","",[4]道具信息!T1361)</f>
        <v/>
      </c>
      <c r="U1361" s="19" t="str">
        <f>IF([4]道具信息!U1361="","",[4]道具信息!U1361)</f>
        <v/>
      </c>
      <c r="V1361" s="19" t="str">
        <f>IF([4]道具信息!V1361="","",[4]道具信息!V1361)</f>
        <v/>
      </c>
      <c r="W1361" s="19" t="str">
        <f>IF([4]道具信息!W1361="","",[4]道具信息!W1361)</f>
        <v/>
      </c>
      <c r="X1361" s="19" t="str">
        <f>IF([4]道具信息!X1361="","",[4]道具信息!X1361)</f>
        <v/>
      </c>
      <c r="Y1361" s="19" t="str">
        <f>IF([4]道具信息!Y1361="","",[4]道具信息!Y1361)</f>
        <v/>
      </c>
      <c r="Z1361" s="19" t="str">
        <f>IF([4]道具信息!Z1361="","",[4]道具信息!Z1361)</f>
        <v/>
      </c>
    </row>
    <row r="1362" spans="1:26" x14ac:dyDescent="0.15">
      <c r="A1362" s="19" t="str">
        <f>IF([4]道具信息!A1362="","",[4]道具信息!A1362)</f>
        <v/>
      </c>
      <c r="B1362" s="19" t="str">
        <f>IF([4]道具信息!B1362="","",[4]道具信息!B1362)</f>
        <v/>
      </c>
      <c r="C1362" s="19" t="str">
        <f>IF([4]道具信息!C1362="","",[4]道具信息!C1362)</f>
        <v/>
      </c>
      <c r="D1362" s="19" t="str">
        <f>IF([4]道具信息!D1362="","",[4]道具信息!D1362)</f>
        <v/>
      </c>
      <c r="E1362" s="19" t="str">
        <f>IF([4]道具信息!E1362="","",[4]道具信息!E1362)</f>
        <v/>
      </c>
      <c r="F1362" s="19" t="str">
        <f>IF([4]道具信息!F1362="","",[4]道具信息!F1362)</f>
        <v/>
      </c>
      <c r="G1362" s="19" t="str">
        <f>IF([4]道具信息!G1362="","",[4]道具信息!G1362)</f>
        <v/>
      </c>
      <c r="H1362" s="19" t="str">
        <f>IF([4]道具信息!H1362="","",[4]道具信息!H1362)</f>
        <v/>
      </c>
      <c r="I1362" s="19" t="str">
        <f>IF([4]道具信息!I1362="","",[4]道具信息!I1362)</f>
        <v/>
      </c>
      <c r="J1362" s="19" t="str">
        <f>IF([4]道具信息!J1362="","",[4]道具信息!J1362)</f>
        <v/>
      </c>
      <c r="K1362" s="19" t="str">
        <f>IF([4]道具信息!K1362="","",[4]道具信息!K1362)</f>
        <v/>
      </c>
      <c r="L1362" s="19" t="str">
        <f>IF([4]道具信息!L1362="","",[4]道具信息!L1362)</f>
        <v/>
      </c>
      <c r="M1362" s="19" t="str">
        <f>IF([4]道具信息!M1362="","",[4]道具信息!M1362)</f>
        <v/>
      </c>
      <c r="N1362" s="19" t="str">
        <f>IF([4]道具信息!N1362="","",[4]道具信息!N1362)</f>
        <v/>
      </c>
      <c r="O1362" s="19" t="str">
        <f>IF([4]道具信息!O1362="","",[4]道具信息!O1362)</f>
        <v/>
      </c>
      <c r="P1362" s="19" t="str">
        <f>IF([4]道具信息!P1362="","",[4]道具信息!P1362)</f>
        <v/>
      </c>
      <c r="Q1362" s="19" t="str">
        <f>IF([4]道具信息!Q1362="","",[4]道具信息!Q1362)</f>
        <v/>
      </c>
      <c r="R1362" s="19" t="str">
        <f>IF([4]道具信息!R1362="","",[4]道具信息!R1362)</f>
        <v/>
      </c>
      <c r="S1362" s="19" t="str">
        <f>IF([4]道具信息!S1362="","",[4]道具信息!S1362)</f>
        <v/>
      </c>
      <c r="T1362" s="19" t="str">
        <f>IF([4]道具信息!T1362="","",[4]道具信息!T1362)</f>
        <v/>
      </c>
      <c r="U1362" s="19" t="str">
        <f>IF([4]道具信息!U1362="","",[4]道具信息!U1362)</f>
        <v/>
      </c>
      <c r="V1362" s="19" t="str">
        <f>IF([4]道具信息!V1362="","",[4]道具信息!V1362)</f>
        <v/>
      </c>
      <c r="W1362" s="19" t="str">
        <f>IF([4]道具信息!W1362="","",[4]道具信息!W1362)</f>
        <v/>
      </c>
      <c r="X1362" s="19" t="str">
        <f>IF([4]道具信息!X1362="","",[4]道具信息!X1362)</f>
        <v/>
      </c>
      <c r="Y1362" s="19" t="str">
        <f>IF([4]道具信息!Y1362="","",[4]道具信息!Y1362)</f>
        <v/>
      </c>
      <c r="Z1362" s="19" t="str">
        <f>IF([4]道具信息!Z1362="","",[4]道具信息!Z1362)</f>
        <v/>
      </c>
    </row>
    <row r="1363" spans="1:26" x14ac:dyDescent="0.15">
      <c r="A1363" s="19" t="str">
        <f>IF([4]道具信息!A1363="","",[4]道具信息!A1363)</f>
        <v/>
      </c>
      <c r="B1363" s="19" t="str">
        <f>IF([4]道具信息!B1363="","",[4]道具信息!B1363)</f>
        <v/>
      </c>
      <c r="C1363" s="19" t="str">
        <f>IF([4]道具信息!C1363="","",[4]道具信息!C1363)</f>
        <v/>
      </c>
      <c r="D1363" s="19" t="str">
        <f>IF([4]道具信息!D1363="","",[4]道具信息!D1363)</f>
        <v/>
      </c>
      <c r="E1363" s="19" t="str">
        <f>IF([4]道具信息!E1363="","",[4]道具信息!E1363)</f>
        <v/>
      </c>
      <c r="F1363" s="19" t="str">
        <f>IF([4]道具信息!F1363="","",[4]道具信息!F1363)</f>
        <v/>
      </c>
      <c r="G1363" s="19" t="str">
        <f>IF([4]道具信息!G1363="","",[4]道具信息!G1363)</f>
        <v/>
      </c>
      <c r="H1363" s="19" t="str">
        <f>IF([4]道具信息!H1363="","",[4]道具信息!H1363)</f>
        <v/>
      </c>
      <c r="I1363" s="19" t="str">
        <f>IF([4]道具信息!I1363="","",[4]道具信息!I1363)</f>
        <v/>
      </c>
      <c r="J1363" s="19" t="str">
        <f>IF([4]道具信息!J1363="","",[4]道具信息!J1363)</f>
        <v/>
      </c>
      <c r="K1363" s="19" t="str">
        <f>IF([4]道具信息!K1363="","",[4]道具信息!K1363)</f>
        <v/>
      </c>
      <c r="L1363" s="19" t="str">
        <f>IF([4]道具信息!L1363="","",[4]道具信息!L1363)</f>
        <v/>
      </c>
      <c r="M1363" s="19" t="str">
        <f>IF([4]道具信息!M1363="","",[4]道具信息!M1363)</f>
        <v/>
      </c>
      <c r="N1363" s="19" t="str">
        <f>IF([4]道具信息!N1363="","",[4]道具信息!N1363)</f>
        <v/>
      </c>
      <c r="O1363" s="19" t="str">
        <f>IF([4]道具信息!O1363="","",[4]道具信息!O1363)</f>
        <v/>
      </c>
      <c r="P1363" s="19" t="str">
        <f>IF([4]道具信息!P1363="","",[4]道具信息!P1363)</f>
        <v/>
      </c>
      <c r="Q1363" s="19" t="str">
        <f>IF([4]道具信息!Q1363="","",[4]道具信息!Q1363)</f>
        <v/>
      </c>
      <c r="R1363" s="19" t="str">
        <f>IF([4]道具信息!R1363="","",[4]道具信息!R1363)</f>
        <v/>
      </c>
      <c r="S1363" s="19" t="str">
        <f>IF([4]道具信息!S1363="","",[4]道具信息!S1363)</f>
        <v/>
      </c>
      <c r="T1363" s="19" t="str">
        <f>IF([4]道具信息!T1363="","",[4]道具信息!T1363)</f>
        <v/>
      </c>
      <c r="U1363" s="19" t="str">
        <f>IF([4]道具信息!U1363="","",[4]道具信息!U1363)</f>
        <v/>
      </c>
      <c r="V1363" s="19" t="str">
        <f>IF([4]道具信息!V1363="","",[4]道具信息!V1363)</f>
        <v/>
      </c>
      <c r="W1363" s="19" t="str">
        <f>IF([4]道具信息!W1363="","",[4]道具信息!W1363)</f>
        <v/>
      </c>
      <c r="X1363" s="19" t="str">
        <f>IF([4]道具信息!X1363="","",[4]道具信息!X1363)</f>
        <v/>
      </c>
      <c r="Y1363" s="19" t="str">
        <f>IF([4]道具信息!Y1363="","",[4]道具信息!Y1363)</f>
        <v/>
      </c>
      <c r="Z1363" s="19" t="str">
        <f>IF([4]道具信息!Z1363="","",[4]道具信息!Z1363)</f>
        <v/>
      </c>
    </row>
    <row r="1364" spans="1:26" x14ac:dyDescent="0.15">
      <c r="A1364" s="19" t="str">
        <f>IF([4]道具信息!A1364="","",[4]道具信息!A1364)</f>
        <v/>
      </c>
      <c r="B1364" s="19" t="str">
        <f>IF([4]道具信息!B1364="","",[4]道具信息!B1364)</f>
        <v/>
      </c>
      <c r="C1364" s="19" t="str">
        <f>IF([4]道具信息!C1364="","",[4]道具信息!C1364)</f>
        <v/>
      </c>
      <c r="D1364" s="19" t="str">
        <f>IF([4]道具信息!D1364="","",[4]道具信息!D1364)</f>
        <v/>
      </c>
      <c r="E1364" s="19" t="str">
        <f>IF([4]道具信息!E1364="","",[4]道具信息!E1364)</f>
        <v/>
      </c>
      <c r="F1364" s="19" t="str">
        <f>IF([4]道具信息!F1364="","",[4]道具信息!F1364)</f>
        <v/>
      </c>
      <c r="G1364" s="19" t="str">
        <f>IF([4]道具信息!G1364="","",[4]道具信息!G1364)</f>
        <v/>
      </c>
      <c r="H1364" s="19" t="str">
        <f>IF([4]道具信息!H1364="","",[4]道具信息!H1364)</f>
        <v/>
      </c>
      <c r="I1364" s="19" t="str">
        <f>IF([4]道具信息!I1364="","",[4]道具信息!I1364)</f>
        <v/>
      </c>
      <c r="J1364" s="19" t="str">
        <f>IF([4]道具信息!J1364="","",[4]道具信息!J1364)</f>
        <v/>
      </c>
      <c r="K1364" s="19" t="str">
        <f>IF([4]道具信息!K1364="","",[4]道具信息!K1364)</f>
        <v/>
      </c>
      <c r="L1364" s="19" t="str">
        <f>IF([4]道具信息!L1364="","",[4]道具信息!L1364)</f>
        <v/>
      </c>
      <c r="M1364" s="19" t="str">
        <f>IF([4]道具信息!M1364="","",[4]道具信息!M1364)</f>
        <v/>
      </c>
      <c r="N1364" s="19" t="str">
        <f>IF([4]道具信息!N1364="","",[4]道具信息!N1364)</f>
        <v/>
      </c>
      <c r="O1364" s="19" t="str">
        <f>IF([4]道具信息!O1364="","",[4]道具信息!O1364)</f>
        <v/>
      </c>
      <c r="P1364" s="19" t="str">
        <f>IF([4]道具信息!P1364="","",[4]道具信息!P1364)</f>
        <v/>
      </c>
      <c r="Q1364" s="19" t="str">
        <f>IF([4]道具信息!Q1364="","",[4]道具信息!Q1364)</f>
        <v/>
      </c>
      <c r="R1364" s="19" t="str">
        <f>IF([4]道具信息!R1364="","",[4]道具信息!R1364)</f>
        <v/>
      </c>
      <c r="S1364" s="19" t="str">
        <f>IF([4]道具信息!S1364="","",[4]道具信息!S1364)</f>
        <v/>
      </c>
      <c r="T1364" s="19" t="str">
        <f>IF([4]道具信息!T1364="","",[4]道具信息!T1364)</f>
        <v/>
      </c>
      <c r="U1364" s="19" t="str">
        <f>IF([4]道具信息!U1364="","",[4]道具信息!U1364)</f>
        <v/>
      </c>
      <c r="V1364" s="19" t="str">
        <f>IF([4]道具信息!V1364="","",[4]道具信息!V1364)</f>
        <v/>
      </c>
      <c r="W1364" s="19" t="str">
        <f>IF([4]道具信息!W1364="","",[4]道具信息!W1364)</f>
        <v/>
      </c>
      <c r="X1364" s="19" t="str">
        <f>IF([4]道具信息!X1364="","",[4]道具信息!X1364)</f>
        <v/>
      </c>
      <c r="Y1364" s="19" t="str">
        <f>IF([4]道具信息!Y1364="","",[4]道具信息!Y1364)</f>
        <v/>
      </c>
      <c r="Z1364" s="19" t="str">
        <f>IF([4]道具信息!Z1364="","",[4]道具信息!Z1364)</f>
        <v/>
      </c>
    </row>
    <row r="1365" spans="1:26" x14ac:dyDescent="0.15">
      <c r="A1365" s="19" t="str">
        <f>IF([4]道具信息!A1365="","",[4]道具信息!A1365)</f>
        <v/>
      </c>
      <c r="B1365" s="19" t="str">
        <f>IF([4]道具信息!B1365="","",[4]道具信息!B1365)</f>
        <v/>
      </c>
      <c r="C1365" s="19" t="str">
        <f>IF([4]道具信息!C1365="","",[4]道具信息!C1365)</f>
        <v/>
      </c>
      <c r="D1365" s="19" t="str">
        <f>IF([4]道具信息!D1365="","",[4]道具信息!D1365)</f>
        <v/>
      </c>
      <c r="E1365" s="19" t="str">
        <f>IF([4]道具信息!E1365="","",[4]道具信息!E1365)</f>
        <v/>
      </c>
      <c r="F1365" s="19" t="str">
        <f>IF([4]道具信息!F1365="","",[4]道具信息!F1365)</f>
        <v/>
      </c>
      <c r="G1365" s="19" t="str">
        <f>IF([4]道具信息!G1365="","",[4]道具信息!G1365)</f>
        <v/>
      </c>
      <c r="H1365" s="19" t="str">
        <f>IF([4]道具信息!H1365="","",[4]道具信息!H1365)</f>
        <v/>
      </c>
      <c r="I1365" s="19" t="str">
        <f>IF([4]道具信息!I1365="","",[4]道具信息!I1365)</f>
        <v/>
      </c>
      <c r="J1365" s="19" t="str">
        <f>IF([4]道具信息!J1365="","",[4]道具信息!J1365)</f>
        <v/>
      </c>
      <c r="K1365" s="19" t="str">
        <f>IF([4]道具信息!K1365="","",[4]道具信息!K1365)</f>
        <v/>
      </c>
      <c r="L1365" s="19" t="str">
        <f>IF([4]道具信息!L1365="","",[4]道具信息!L1365)</f>
        <v/>
      </c>
      <c r="M1365" s="19" t="str">
        <f>IF([4]道具信息!M1365="","",[4]道具信息!M1365)</f>
        <v/>
      </c>
      <c r="N1365" s="19" t="str">
        <f>IF([4]道具信息!N1365="","",[4]道具信息!N1365)</f>
        <v/>
      </c>
      <c r="O1365" s="19" t="str">
        <f>IF([4]道具信息!O1365="","",[4]道具信息!O1365)</f>
        <v/>
      </c>
      <c r="P1365" s="19" t="str">
        <f>IF([4]道具信息!P1365="","",[4]道具信息!P1365)</f>
        <v/>
      </c>
      <c r="Q1365" s="19" t="str">
        <f>IF([4]道具信息!Q1365="","",[4]道具信息!Q1365)</f>
        <v/>
      </c>
      <c r="R1365" s="19" t="str">
        <f>IF([4]道具信息!R1365="","",[4]道具信息!R1365)</f>
        <v/>
      </c>
      <c r="S1365" s="19" t="str">
        <f>IF([4]道具信息!S1365="","",[4]道具信息!S1365)</f>
        <v/>
      </c>
      <c r="T1365" s="19" t="str">
        <f>IF([4]道具信息!T1365="","",[4]道具信息!T1365)</f>
        <v/>
      </c>
      <c r="U1365" s="19" t="str">
        <f>IF([4]道具信息!U1365="","",[4]道具信息!U1365)</f>
        <v/>
      </c>
      <c r="V1365" s="19" t="str">
        <f>IF([4]道具信息!V1365="","",[4]道具信息!V1365)</f>
        <v/>
      </c>
      <c r="W1365" s="19" t="str">
        <f>IF([4]道具信息!W1365="","",[4]道具信息!W1365)</f>
        <v/>
      </c>
      <c r="X1365" s="19" t="str">
        <f>IF([4]道具信息!X1365="","",[4]道具信息!X1365)</f>
        <v/>
      </c>
      <c r="Y1365" s="19" t="str">
        <f>IF([4]道具信息!Y1365="","",[4]道具信息!Y1365)</f>
        <v/>
      </c>
      <c r="Z1365" s="19" t="str">
        <f>IF([4]道具信息!Z1365="","",[4]道具信息!Z1365)</f>
        <v/>
      </c>
    </row>
    <row r="1366" spans="1:26" x14ac:dyDescent="0.15">
      <c r="A1366" s="19" t="str">
        <f>IF([4]道具信息!A1366="","",[4]道具信息!A1366)</f>
        <v/>
      </c>
      <c r="B1366" s="19" t="str">
        <f>IF([4]道具信息!B1366="","",[4]道具信息!B1366)</f>
        <v/>
      </c>
      <c r="C1366" s="19" t="str">
        <f>IF([4]道具信息!C1366="","",[4]道具信息!C1366)</f>
        <v/>
      </c>
      <c r="D1366" s="19" t="str">
        <f>IF([4]道具信息!D1366="","",[4]道具信息!D1366)</f>
        <v/>
      </c>
      <c r="E1366" s="19" t="str">
        <f>IF([4]道具信息!E1366="","",[4]道具信息!E1366)</f>
        <v/>
      </c>
      <c r="F1366" s="19" t="str">
        <f>IF([4]道具信息!F1366="","",[4]道具信息!F1366)</f>
        <v/>
      </c>
      <c r="G1366" s="19" t="str">
        <f>IF([4]道具信息!G1366="","",[4]道具信息!G1366)</f>
        <v/>
      </c>
      <c r="H1366" s="19" t="str">
        <f>IF([4]道具信息!H1366="","",[4]道具信息!H1366)</f>
        <v/>
      </c>
      <c r="I1366" s="19" t="str">
        <f>IF([4]道具信息!I1366="","",[4]道具信息!I1366)</f>
        <v/>
      </c>
      <c r="J1366" s="19" t="str">
        <f>IF([4]道具信息!J1366="","",[4]道具信息!J1366)</f>
        <v/>
      </c>
      <c r="K1366" s="19" t="str">
        <f>IF([4]道具信息!K1366="","",[4]道具信息!K1366)</f>
        <v/>
      </c>
      <c r="L1366" s="19" t="str">
        <f>IF([4]道具信息!L1366="","",[4]道具信息!L1366)</f>
        <v/>
      </c>
      <c r="M1366" s="19" t="str">
        <f>IF([4]道具信息!M1366="","",[4]道具信息!M1366)</f>
        <v/>
      </c>
      <c r="N1366" s="19" t="str">
        <f>IF([4]道具信息!N1366="","",[4]道具信息!N1366)</f>
        <v/>
      </c>
      <c r="O1366" s="19" t="str">
        <f>IF([4]道具信息!O1366="","",[4]道具信息!O1366)</f>
        <v/>
      </c>
      <c r="P1366" s="19" t="str">
        <f>IF([4]道具信息!P1366="","",[4]道具信息!P1366)</f>
        <v/>
      </c>
      <c r="Q1366" s="19" t="str">
        <f>IF([4]道具信息!Q1366="","",[4]道具信息!Q1366)</f>
        <v/>
      </c>
      <c r="R1366" s="19" t="str">
        <f>IF([4]道具信息!R1366="","",[4]道具信息!R1366)</f>
        <v/>
      </c>
      <c r="S1366" s="19" t="str">
        <f>IF([4]道具信息!S1366="","",[4]道具信息!S1366)</f>
        <v/>
      </c>
      <c r="T1366" s="19" t="str">
        <f>IF([4]道具信息!T1366="","",[4]道具信息!T1366)</f>
        <v/>
      </c>
      <c r="U1366" s="19" t="str">
        <f>IF([4]道具信息!U1366="","",[4]道具信息!U1366)</f>
        <v/>
      </c>
      <c r="V1366" s="19" t="str">
        <f>IF([4]道具信息!V1366="","",[4]道具信息!V1366)</f>
        <v/>
      </c>
      <c r="W1366" s="19" t="str">
        <f>IF([4]道具信息!W1366="","",[4]道具信息!W1366)</f>
        <v/>
      </c>
      <c r="X1366" s="19" t="str">
        <f>IF([4]道具信息!X1366="","",[4]道具信息!X1366)</f>
        <v/>
      </c>
      <c r="Y1366" s="19" t="str">
        <f>IF([4]道具信息!Y1366="","",[4]道具信息!Y1366)</f>
        <v/>
      </c>
      <c r="Z1366" s="19" t="str">
        <f>IF([4]道具信息!Z1366="","",[4]道具信息!Z1366)</f>
        <v/>
      </c>
    </row>
    <row r="1367" spans="1:26" x14ac:dyDescent="0.15">
      <c r="A1367" s="19" t="str">
        <f>IF([4]道具信息!A1367="","",[4]道具信息!A1367)</f>
        <v/>
      </c>
      <c r="B1367" s="19" t="str">
        <f>IF([4]道具信息!B1367="","",[4]道具信息!B1367)</f>
        <v/>
      </c>
      <c r="C1367" s="19" t="str">
        <f>IF([4]道具信息!C1367="","",[4]道具信息!C1367)</f>
        <v/>
      </c>
      <c r="D1367" s="19" t="str">
        <f>IF([4]道具信息!D1367="","",[4]道具信息!D1367)</f>
        <v/>
      </c>
      <c r="E1367" s="19" t="str">
        <f>IF([4]道具信息!E1367="","",[4]道具信息!E1367)</f>
        <v/>
      </c>
      <c r="F1367" s="19" t="str">
        <f>IF([4]道具信息!F1367="","",[4]道具信息!F1367)</f>
        <v/>
      </c>
      <c r="G1367" s="19" t="str">
        <f>IF([4]道具信息!G1367="","",[4]道具信息!G1367)</f>
        <v/>
      </c>
      <c r="H1367" s="19" t="str">
        <f>IF([4]道具信息!H1367="","",[4]道具信息!H1367)</f>
        <v/>
      </c>
      <c r="I1367" s="19" t="str">
        <f>IF([4]道具信息!I1367="","",[4]道具信息!I1367)</f>
        <v/>
      </c>
      <c r="J1367" s="19" t="str">
        <f>IF([4]道具信息!J1367="","",[4]道具信息!J1367)</f>
        <v/>
      </c>
      <c r="K1367" s="19" t="str">
        <f>IF([4]道具信息!K1367="","",[4]道具信息!K1367)</f>
        <v/>
      </c>
      <c r="L1367" s="19" t="str">
        <f>IF([4]道具信息!L1367="","",[4]道具信息!L1367)</f>
        <v/>
      </c>
      <c r="M1367" s="19" t="str">
        <f>IF([4]道具信息!M1367="","",[4]道具信息!M1367)</f>
        <v/>
      </c>
      <c r="N1367" s="19" t="str">
        <f>IF([4]道具信息!N1367="","",[4]道具信息!N1367)</f>
        <v/>
      </c>
      <c r="O1367" s="19" t="str">
        <f>IF([4]道具信息!O1367="","",[4]道具信息!O1367)</f>
        <v/>
      </c>
      <c r="P1367" s="19" t="str">
        <f>IF([4]道具信息!P1367="","",[4]道具信息!P1367)</f>
        <v/>
      </c>
      <c r="Q1367" s="19" t="str">
        <f>IF([4]道具信息!Q1367="","",[4]道具信息!Q1367)</f>
        <v/>
      </c>
      <c r="R1367" s="19" t="str">
        <f>IF([4]道具信息!R1367="","",[4]道具信息!R1367)</f>
        <v/>
      </c>
      <c r="S1367" s="19" t="str">
        <f>IF([4]道具信息!S1367="","",[4]道具信息!S1367)</f>
        <v/>
      </c>
      <c r="T1367" s="19" t="str">
        <f>IF([4]道具信息!T1367="","",[4]道具信息!T1367)</f>
        <v/>
      </c>
      <c r="U1367" s="19" t="str">
        <f>IF([4]道具信息!U1367="","",[4]道具信息!U1367)</f>
        <v/>
      </c>
      <c r="V1367" s="19" t="str">
        <f>IF([4]道具信息!V1367="","",[4]道具信息!V1367)</f>
        <v/>
      </c>
      <c r="W1367" s="19" t="str">
        <f>IF([4]道具信息!W1367="","",[4]道具信息!W1367)</f>
        <v/>
      </c>
      <c r="X1367" s="19" t="str">
        <f>IF([4]道具信息!X1367="","",[4]道具信息!X1367)</f>
        <v/>
      </c>
      <c r="Y1367" s="19" t="str">
        <f>IF([4]道具信息!Y1367="","",[4]道具信息!Y1367)</f>
        <v/>
      </c>
      <c r="Z1367" s="19" t="str">
        <f>IF([4]道具信息!Z1367="","",[4]道具信息!Z1367)</f>
        <v/>
      </c>
    </row>
    <row r="1368" spans="1:26" x14ac:dyDescent="0.15">
      <c r="A1368" s="19" t="str">
        <f>IF([4]道具信息!A1368="","",[4]道具信息!A1368)</f>
        <v/>
      </c>
      <c r="B1368" s="19" t="str">
        <f>IF([4]道具信息!B1368="","",[4]道具信息!B1368)</f>
        <v/>
      </c>
      <c r="C1368" s="19" t="str">
        <f>IF([4]道具信息!C1368="","",[4]道具信息!C1368)</f>
        <v/>
      </c>
      <c r="D1368" s="19" t="str">
        <f>IF([4]道具信息!D1368="","",[4]道具信息!D1368)</f>
        <v/>
      </c>
      <c r="E1368" s="19" t="str">
        <f>IF([4]道具信息!E1368="","",[4]道具信息!E1368)</f>
        <v/>
      </c>
      <c r="F1368" s="19" t="str">
        <f>IF([4]道具信息!F1368="","",[4]道具信息!F1368)</f>
        <v/>
      </c>
      <c r="G1368" s="19" t="str">
        <f>IF([4]道具信息!G1368="","",[4]道具信息!G1368)</f>
        <v/>
      </c>
      <c r="H1368" s="19" t="str">
        <f>IF([4]道具信息!H1368="","",[4]道具信息!H1368)</f>
        <v/>
      </c>
      <c r="I1368" s="19" t="str">
        <f>IF([4]道具信息!I1368="","",[4]道具信息!I1368)</f>
        <v/>
      </c>
      <c r="J1368" s="19" t="str">
        <f>IF([4]道具信息!J1368="","",[4]道具信息!J1368)</f>
        <v/>
      </c>
      <c r="K1368" s="19" t="str">
        <f>IF([4]道具信息!K1368="","",[4]道具信息!K1368)</f>
        <v/>
      </c>
      <c r="L1368" s="19" t="str">
        <f>IF([4]道具信息!L1368="","",[4]道具信息!L1368)</f>
        <v/>
      </c>
      <c r="M1368" s="19" t="str">
        <f>IF([4]道具信息!M1368="","",[4]道具信息!M1368)</f>
        <v/>
      </c>
      <c r="N1368" s="19" t="str">
        <f>IF([4]道具信息!N1368="","",[4]道具信息!N1368)</f>
        <v/>
      </c>
      <c r="O1368" s="19" t="str">
        <f>IF([4]道具信息!O1368="","",[4]道具信息!O1368)</f>
        <v/>
      </c>
      <c r="P1368" s="19" t="str">
        <f>IF([4]道具信息!P1368="","",[4]道具信息!P1368)</f>
        <v/>
      </c>
      <c r="Q1368" s="19" t="str">
        <f>IF([4]道具信息!Q1368="","",[4]道具信息!Q1368)</f>
        <v/>
      </c>
      <c r="R1368" s="19" t="str">
        <f>IF([4]道具信息!R1368="","",[4]道具信息!R1368)</f>
        <v/>
      </c>
      <c r="S1368" s="19" t="str">
        <f>IF([4]道具信息!S1368="","",[4]道具信息!S1368)</f>
        <v/>
      </c>
      <c r="T1368" s="19" t="str">
        <f>IF([4]道具信息!T1368="","",[4]道具信息!T1368)</f>
        <v/>
      </c>
      <c r="U1368" s="19" t="str">
        <f>IF([4]道具信息!U1368="","",[4]道具信息!U1368)</f>
        <v/>
      </c>
      <c r="V1368" s="19" t="str">
        <f>IF([4]道具信息!V1368="","",[4]道具信息!V1368)</f>
        <v/>
      </c>
      <c r="W1368" s="19" t="str">
        <f>IF([4]道具信息!W1368="","",[4]道具信息!W1368)</f>
        <v/>
      </c>
      <c r="X1368" s="19" t="str">
        <f>IF([4]道具信息!X1368="","",[4]道具信息!X1368)</f>
        <v/>
      </c>
      <c r="Y1368" s="19" t="str">
        <f>IF([4]道具信息!Y1368="","",[4]道具信息!Y1368)</f>
        <v/>
      </c>
      <c r="Z1368" s="19" t="str">
        <f>IF([4]道具信息!Z1368="","",[4]道具信息!Z1368)</f>
        <v/>
      </c>
    </row>
    <row r="1369" spans="1:26" x14ac:dyDescent="0.15">
      <c r="A1369" s="19" t="str">
        <f>IF([4]道具信息!A1369="","",[4]道具信息!A1369)</f>
        <v/>
      </c>
      <c r="B1369" s="19" t="str">
        <f>IF([4]道具信息!B1369="","",[4]道具信息!B1369)</f>
        <v/>
      </c>
      <c r="C1369" s="19" t="str">
        <f>IF([4]道具信息!C1369="","",[4]道具信息!C1369)</f>
        <v/>
      </c>
      <c r="D1369" s="19" t="str">
        <f>IF([4]道具信息!D1369="","",[4]道具信息!D1369)</f>
        <v/>
      </c>
      <c r="E1369" s="19" t="str">
        <f>IF([4]道具信息!E1369="","",[4]道具信息!E1369)</f>
        <v/>
      </c>
      <c r="F1369" s="19" t="str">
        <f>IF([4]道具信息!F1369="","",[4]道具信息!F1369)</f>
        <v/>
      </c>
      <c r="G1369" s="19" t="str">
        <f>IF([4]道具信息!G1369="","",[4]道具信息!G1369)</f>
        <v/>
      </c>
      <c r="H1369" s="19" t="str">
        <f>IF([4]道具信息!H1369="","",[4]道具信息!H1369)</f>
        <v/>
      </c>
      <c r="I1369" s="19" t="str">
        <f>IF([4]道具信息!I1369="","",[4]道具信息!I1369)</f>
        <v/>
      </c>
      <c r="J1369" s="19" t="str">
        <f>IF([4]道具信息!J1369="","",[4]道具信息!J1369)</f>
        <v/>
      </c>
      <c r="K1369" s="19" t="str">
        <f>IF([4]道具信息!K1369="","",[4]道具信息!K1369)</f>
        <v/>
      </c>
      <c r="L1369" s="19" t="str">
        <f>IF([4]道具信息!L1369="","",[4]道具信息!L1369)</f>
        <v/>
      </c>
      <c r="M1369" s="19" t="str">
        <f>IF([4]道具信息!M1369="","",[4]道具信息!M1369)</f>
        <v/>
      </c>
      <c r="N1369" s="19" t="str">
        <f>IF([4]道具信息!N1369="","",[4]道具信息!N1369)</f>
        <v/>
      </c>
      <c r="O1369" s="19" t="str">
        <f>IF([4]道具信息!O1369="","",[4]道具信息!O1369)</f>
        <v/>
      </c>
      <c r="P1369" s="19" t="str">
        <f>IF([4]道具信息!P1369="","",[4]道具信息!P1369)</f>
        <v/>
      </c>
      <c r="Q1369" s="19" t="str">
        <f>IF([4]道具信息!Q1369="","",[4]道具信息!Q1369)</f>
        <v/>
      </c>
      <c r="R1369" s="19" t="str">
        <f>IF([4]道具信息!R1369="","",[4]道具信息!R1369)</f>
        <v/>
      </c>
      <c r="S1369" s="19" t="str">
        <f>IF([4]道具信息!S1369="","",[4]道具信息!S1369)</f>
        <v/>
      </c>
      <c r="T1369" s="19" t="str">
        <f>IF([4]道具信息!T1369="","",[4]道具信息!T1369)</f>
        <v/>
      </c>
      <c r="U1369" s="19" t="str">
        <f>IF([4]道具信息!U1369="","",[4]道具信息!U1369)</f>
        <v/>
      </c>
      <c r="V1369" s="19" t="str">
        <f>IF([4]道具信息!V1369="","",[4]道具信息!V1369)</f>
        <v/>
      </c>
      <c r="W1369" s="19" t="str">
        <f>IF([4]道具信息!W1369="","",[4]道具信息!W1369)</f>
        <v/>
      </c>
      <c r="X1369" s="19" t="str">
        <f>IF([4]道具信息!X1369="","",[4]道具信息!X1369)</f>
        <v/>
      </c>
      <c r="Y1369" s="19" t="str">
        <f>IF([4]道具信息!Y1369="","",[4]道具信息!Y1369)</f>
        <v/>
      </c>
      <c r="Z1369" s="19" t="str">
        <f>IF([4]道具信息!Z1369="","",[4]道具信息!Z1369)</f>
        <v/>
      </c>
    </row>
    <row r="1370" spans="1:26" x14ac:dyDescent="0.15">
      <c r="A1370" s="19" t="str">
        <f>IF([4]道具信息!A1370="","",[4]道具信息!A1370)</f>
        <v/>
      </c>
      <c r="B1370" s="19" t="str">
        <f>IF([4]道具信息!B1370="","",[4]道具信息!B1370)</f>
        <v/>
      </c>
      <c r="C1370" s="19" t="str">
        <f>IF([4]道具信息!C1370="","",[4]道具信息!C1370)</f>
        <v/>
      </c>
      <c r="D1370" s="19" t="str">
        <f>IF([4]道具信息!D1370="","",[4]道具信息!D1370)</f>
        <v/>
      </c>
      <c r="E1370" s="19" t="str">
        <f>IF([4]道具信息!E1370="","",[4]道具信息!E1370)</f>
        <v/>
      </c>
      <c r="F1370" s="19" t="str">
        <f>IF([4]道具信息!F1370="","",[4]道具信息!F1370)</f>
        <v/>
      </c>
      <c r="G1370" s="19" t="str">
        <f>IF([4]道具信息!G1370="","",[4]道具信息!G1370)</f>
        <v/>
      </c>
      <c r="H1370" s="19" t="str">
        <f>IF([4]道具信息!H1370="","",[4]道具信息!H1370)</f>
        <v/>
      </c>
      <c r="I1370" s="19" t="str">
        <f>IF([4]道具信息!I1370="","",[4]道具信息!I1370)</f>
        <v/>
      </c>
      <c r="J1370" s="19" t="str">
        <f>IF([4]道具信息!J1370="","",[4]道具信息!J1370)</f>
        <v/>
      </c>
      <c r="K1370" s="19" t="str">
        <f>IF([4]道具信息!K1370="","",[4]道具信息!K1370)</f>
        <v/>
      </c>
      <c r="L1370" s="19" t="str">
        <f>IF([4]道具信息!L1370="","",[4]道具信息!L1370)</f>
        <v/>
      </c>
      <c r="M1370" s="19" t="str">
        <f>IF([4]道具信息!M1370="","",[4]道具信息!M1370)</f>
        <v/>
      </c>
      <c r="N1370" s="19" t="str">
        <f>IF([4]道具信息!N1370="","",[4]道具信息!N1370)</f>
        <v/>
      </c>
      <c r="O1370" s="19" t="str">
        <f>IF([4]道具信息!O1370="","",[4]道具信息!O1370)</f>
        <v/>
      </c>
      <c r="P1370" s="19" t="str">
        <f>IF([4]道具信息!P1370="","",[4]道具信息!P1370)</f>
        <v/>
      </c>
      <c r="Q1370" s="19" t="str">
        <f>IF([4]道具信息!Q1370="","",[4]道具信息!Q1370)</f>
        <v/>
      </c>
      <c r="R1370" s="19" t="str">
        <f>IF([4]道具信息!R1370="","",[4]道具信息!R1370)</f>
        <v/>
      </c>
      <c r="S1370" s="19" t="str">
        <f>IF([4]道具信息!S1370="","",[4]道具信息!S1370)</f>
        <v/>
      </c>
      <c r="T1370" s="19" t="str">
        <f>IF([4]道具信息!T1370="","",[4]道具信息!T1370)</f>
        <v/>
      </c>
      <c r="U1370" s="19" t="str">
        <f>IF([4]道具信息!U1370="","",[4]道具信息!U1370)</f>
        <v/>
      </c>
      <c r="V1370" s="19" t="str">
        <f>IF([4]道具信息!V1370="","",[4]道具信息!V1370)</f>
        <v/>
      </c>
      <c r="W1370" s="19" t="str">
        <f>IF([4]道具信息!W1370="","",[4]道具信息!W1370)</f>
        <v/>
      </c>
      <c r="X1370" s="19" t="str">
        <f>IF([4]道具信息!X1370="","",[4]道具信息!X1370)</f>
        <v/>
      </c>
      <c r="Y1370" s="19" t="str">
        <f>IF([4]道具信息!Y1370="","",[4]道具信息!Y1370)</f>
        <v/>
      </c>
      <c r="Z1370" s="19" t="str">
        <f>IF([4]道具信息!Z1370="","",[4]道具信息!Z1370)</f>
        <v/>
      </c>
    </row>
    <row r="1371" spans="1:26" x14ac:dyDescent="0.15">
      <c r="A1371" s="19" t="str">
        <f>IF([4]道具信息!A1371="","",[4]道具信息!A1371)</f>
        <v/>
      </c>
      <c r="B1371" s="19" t="str">
        <f>IF([4]道具信息!B1371="","",[4]道具信息!B1371)</f>
        <v/>
      </c>
      <c r="C1371" s="19" t="str">
        <f>IF([4]道具信息!C1371="","",[4]道具信息!C1371)</f>
        <v/>
      </c>
      <c r="D1371" s="19" t="str">
        <f>IF([4]道具信息!D1371="","",[4]道具信息!D1371)</f>
        <v/>
      </c>
      <c r="E1371" s="19" t="str">
        <f>IF([4]道具信息!E1371="","",[4]道具信息!E1371)</f>
        <v/>
      </c>
      <c r="F1371" s="19" t="str">
        <f>IF([4]道具信息!F1371="","",[4]道具信息!F1371)</f>
        <v/>
      </c>
      <c r="G1371" s="19" t="str">
        <f>IF([4]道具信息!G1371="","",[4]道具信息!G1371)</f>
        <v/>
      </c>
      <c r="H1371" s="19" t="str">
        <f>IF([4]道具信息!H1371="","",[4]道具信息!H1371)</f>
        <v/>
      </c>
      <c r="I1371" s="19" t="str">
        <f>IF([4]道具信息!I1371="","",[4]道具信息!I1371)</f>
        <v/>
      </c>
      <c r="J1371" s="19" t="str">
        <f>IF([4]道具信息!J1371="","",[4]道具信息!J1371)</f>
        <v/>
      </c>
      <c r="K1371" s="19" t="str">
        <f>IF([4]道具信息!K1371="","",[4]道具信息!K1371)</f>
        <v/>
      </c>
      <c r="L1371" s="19" t="str">
        <f>IF([4]道具信息!L1371="","",[4]道具信息!L1371)</f>
        <v/>
      </c>
      <c r="M1371" s="19" t="str">
        <f>IF([4]道具信息!M1371="","",[4]道具信息!M1371)</f>
        <v/>
      </c>
      <c r="N1371" s="19" t="str">
        <f>IF([4]道具信息!N1371="","",[4]道具信息!N1371)</f>
        <v/>
      </c>
      <c r="O1371" s="19" t="str">
        <f>IF([4]道具信息!O1371="","",[4]道具信息!O1371)</f>
        <v/>
      </c>
      <c r="P1371" s="19" t="str">
        <f>IF([4]道具信息!P1371="","",[4]道具信息!P1371)</f>
        <v/>
      </c>
      <c r="Q1371" s="19" t="str">
        <f>IF([4]道具信息!Q1371="","",[4]道具信息!Q1371)</f>
        <v/>
      </c>
      <c r="R1371" s="19" t="str">
        <f>IF([4]道具信息!R1371="","",[4]道具信息!R1371)</f>
        <v/>
      </c>
      <c r="S1371" s="19" t="str">
        <f>IF([4]道具信息!S1371="","",[4]道具信息!S1371)</f>
        <v/>
      </c>
      <c r="T1371" s="19" t="str">
        <f>IF([4]道具信息!T1371="","",[4]道具信息!T1371)</f>
        <v/>
      </c>
      <c r="U1371" s="19" t="str">
        <f>IF([4]道具信息!U1371="","",[4]道具信息!U1371)</f>
        <v/>
      </c>
      <c r="V1371" s="19" t="str">
        <f>IF([4]道具信息!V1371="","",[4]道具信息!V1371)</f>
        <v/>
      </c>
      <c r="W1371" s="19" t="str">
        <f>IF([4]道具信息!W1371="","",[4]道具信息!W1371)</f>
        <v/>
      </c>
      <c r="X1371" s="19" t="str">
        <f>IF([4]道具信息!X1371="","",[4]道具信息!X1371)</f>
        <v/>
      </c>
      <c r="Y1371" s="19" t="str">
        <f>IF([4]道具信息!Y1371="","",[4]道具信息!Y1371)</f>
        <v/>
      </c>
      <c r="Z1371" s="19" t="str">
        <f>IF([4]道具信息!Z1371="","",[4]道具信息!Z1371)</f>
        <v/>
      </c>
    </row>
    <row r="1372" spans="1:26" x14ac:dyDescent="0.15">
      <c r="A1372" s="19" t="str">
        <f>IF([4]道具信息!A1372="","",[4]道具信息!A1372)</f>
        <v/>
      </c>
      <c r="B1372" s="19" t="str">
        <f>IF([4]道具信息!B1372="","",[4]道具信息!B1372)</f>
        <v/>
      </c>
      <c r="C1372" s="19" t="str">
        <f>IF([4]道具信息!C1372="","",[4]道具信息!C1372)</f>
        <v/>
      </c>
      <c r="D1372" s="19" t="str">
        <f>IF([4]道具信息!D1372="","",[4]道具信息!D1372)</f>
        <v/>
      </c>
      <c r="E1372" s="19" t="str">
        <f>IF([4]道具信息!E1372="","",[4]道具信息!E1372)</f>
        <v/>
      </c>
      <c r="F1372" s="19" t="str">
        <f>IF([4]道具信息!F1372="","",[4]道具信息!F1372)</f>
        <v/>
      </c>
      <c r="G1372" s="19" t="str">
        <f>IF([4]道具信息!G1372="","",[4]道具信息!G1372)</f>
        <v/>
      </c>
      <c r="H1372" s="19" t="str">
        <f>IF([4]道具信息!H1372="","",[4]道具信息!H1372)</f>
        <v/>
      </c>
      <c r="I1372" s="19" t="str">
        <f>IF([4]道具信息!I1372="","",[4]道具信息!I1372)</f>
        <v/>
      </c>
      <c r="J1372" s="19" t="str">
        <f>IF([4]道具信息!J1372="","",[4]道具信息!J1372)</f>
        <v/>
      </c>
      <c r="K1372" s="19" t="str">
        <f>IF([4]道具信息!K1372="","",[4]道具信息!K1372)</f>
        <v/>
      </c>
      <c r="L1372" s="19" t="str">
        <f>IF([4]道具信息!L1372="","",[4]道具信息!L1372)</f>
        <v/>
      </c>
      <c r="M1372" s="19" t="str">
        <f>IF([4]道具信息!M1372="","",[4]道具信息!M1372)</f>
        <v/>
      </c>
      <c r="N1372" s="19" t="str">
        <f>IF([4]道具信息!N1372="","",[4]道具信息!N1372)</f>
        <v/>
      </c>
      <c r="O1372" s="19" t="str">
        <f>IF([4]道具信息!O1372="","",[4]道具信息!O1372)</f>
        <v/>
      </c>
      <c r="P1372" s="19" t="str">
        <f>IF([4]道具信息!P1372="","",[4]道具信息!P1372)</f>
        <v/>
      </c>
      <c r="Q1372" s="19" t="str">
        <f>IF([4]道具信息!Q1372="","",[4]道具信息!Q1372)</f>
        <v/>
      </c>
      <c r="R1372" s="19" t="str">
        <f>IF([4]道具信息!R1372="","",[4]道具信息!R1372)</f>
        <v/>
      </c>
      <c r="S1372" s="19" t="str">
        <f>IF([4]道具信息!S1372="","",[4]道具信息!S1372)</f>
        <v/>
      </c>
      <c r="T1372" s="19" t="str">
        <f>IF([4]道具信息!T1372="","",[4]道具信息!T1372)</f>
        <v/>
      </c>
      <c r="U1372" s="19" t="str">
        <f>IF([4]道具信息!U1372="","",[4]道具信息!U1372)</f>
        <v/>
      </c>
      <c r="V1372" s="19" t="str">
        <f>IF([4]道具信息!V1372="","",[4]道具信息!V1372)</f>
        <v/>
      </c>
      <c r="W1372" s="19" t="str">
        <f>IF([4]道具信息!W1372="","",[4]道具信息!W1372)</f>
        <v/>
      </c>
      <c r="X1372" s="19" t="str">
        <f>IF([4]道具信息!X1372="","",[4]道具信息!X1372)</f>
        <v/>
      </c>
      <c r="Y1372" s="19" t="str">
        <f>IF([4]道具信息!Y1372="","",[4]道具信息!Y1372)</f>
        <v/>
      </c>
      <c r="Z1372" s="19" t="str">
        <f>IF([4]道具信息!Z1372="","",[4]道具信息!Z1372)</f>
        <v/>
      </c>
    </row>
    <row r="1373" spans="1:26" x14ac:dyDescent="0.15">
      <c r="A1373" s="19" t="str">
        <f>IF([4]道具信息!A1373="","",[4]道具信息!A1373)</f>
        <v/>
      </c>
      <c r="B1373" s="19" t="str">
        <f>IF([4]道具信息!B1373="","",[4]道具信息!B1373)</f>
        <v/>
      </c>
      <c r="C1373" s="19" t="str">
        <f>IF([4]道具信息!C1373="","",[4]道具信息!C1373)</f>
        <v/>
      </c>
      <c r="D1373" s="19" t="str">
        <f>IF([4]道具信息!D1373="","",[4]道具信息!D1373)</f>
        <v/>
      </c>
      <c r="E1373" s="19" t="str">
        <f>IF([4]道具信息!E1373="","",[4]道具信息!E1373)</f>
        <v/>
      </c>
      <c r="F1373" s="19" t="str">
        <f>IF([4]道具信息!F1373="","",[4]道具信息!F1373)</f>
        <v/>
      </c>
      <c r="G1373" s="19" t="str">
        <f>IF([4]道具信息!G1373="","",[4]道具信息!G1373)</f>
        <v/>
      </c>
      <c r="H1373" s="19" t="str">
        <f>IF([4]道具信息!H1373="","",[4]道具信息!H1373)</f>
        <v/>
      </c>
      <c r="I1373" s="19" t="str">
        <f>IF([4]道具信息!I1373="","",[4]道具信息!I1373)</f>
        <v/>
      </c>
      <c r="J1373" s="19" t="str">
        <f>IF([4]道具信息!J1373="","",[4]道具信息!J1373)</f>
        <v/>
      </c>
      <c r="K1373" s="19" t="str">
        <f>IF([4]道具信息!K1373="","",[4]道具信息!K1373)</f>
        <v/>
      </c>
      <c r="L1373" s="19" t="str">
        <f>IF([4]道具信息!L1373="","",[4]道具信息!L1373)</f>
        <v/>
      </c>
      <c r="M1373" s="19" t="str">
        <f>IF([4]道具信息!M1373="","",[4]道具信息!M1373)</f>
        <v/>
      </c>
      <c r="N1373" s="19" t="str">
        <f>IF([4]道具信息!N1373="","",[4]道具信息!N1373)</f>
        <v/>
      </c>
      <c r="O1373" s="19" t="str">
        <f>IF([4]道具信息!O1373="","",[4]道具信息!O1373)</f>
        <v/>
      </c>
      <c r="P1373" s="19" t="str">
        <f>IF([4]道具信息!P1373="","",[4]道具信息!P1373)</f>
        <v/>
      </c>
      <c r="Q1373" s="19" t="str">
        <f>IF([4]道具信息!Q1373="","",[4]道具信息!Q1373)</f>
        <v/>
      </c>
      <c r="R1373" s="19" t="str">
        <f>IF([4]道具信息!R1373="","",[4]道具信息!R1373)</f>
        <v/>
      </c>
      <c r="S1373" s="19" t="str">
        <f>IF([4]道具信息!S1373="","",[4]道具信息!S1373)</f>
        <v/>
      </c>
      <c r="T1373" s="19" t="str">
        <f>IF([4]道具信息!T1373="","",[4]道具信息!T1373)</f>
        <v/>
      </c>
      <c r="U1373" s="19" t="str">
        <f>IF([4]道具信息!U1373="","",[4]道具信息!U1373)</f>
        <v/>
      </c>
      <c r="V1373" s="19" t="str">
        <f>IF([4]道具信息!V1373="","",[4]道具信息!V1373)</f>
        <v/>
      </c>
      <c r="W1373" s="19" t="str">
        <f>IF([4]道具信息!W1373="","",[4]道具信息!W1373)</f>
        <v/>
      </c>
      <c r="X1373" s="19" t="str">
        <f>IF([4]道具信息!X1373="","",[4]道具信息!X1373)</f>
        <v/>
      </c>
      <c r="Y1373" s="19" t="str">
        <f>IF([4]道具信息!Y1373="","",[4]道具信息!Y1373)</f>
        <v/>
      </c>
      <c r="Z1373" s="19" t="str">
        <f>IF([4]道具信息!Z1373="","",[4]道具信息!Z1373)</f>
        <v/>
      </c>
    </row>
    <row r="1374" spans="1:26" x14ac:dyDescent="0.15">
      <c r="A1374" s="19" t="str">
        <f>IF([4]道具信息!A1374="","",[4]道具信息!A1374)</f>
        <v/>
      </c>
      <c r="B1374" s="19" t="str">
        <f>IF([4]道具信息!B1374="","",[4]道具信息!B1374)</f>
        <v/>
      </c>
      <c r="C1374" s="19" t="str">
        <f>IF([4]道具信息!C1374="","",[4]道具信息!C1374)</f>
        <v/>
      </c>
      <c r="D1374" s="19" t="str">
        <f>IF([4]道具信息!D1374="","",[4]道具信息!D1374)</f>
        <v/>
      </c>
      <c r="E1374" s="19" t="str">
        <f>IF([4]道具信息!E1374="","",[4]道具信息!E1374)</f>
        <v/>
      </c>
      <c r="F1374" s="19" t="str">
        <f>IF([4]道具信息!F1374="","",[4]道具信息!F1374)</f>
        <v/>
      </c>
      <c r="G1374" s="19" t="str">
        <f>IF([4]道具信息!G1374="","",[4]道具信息!G1374)</f>
        <v/>
      </c>
      <c r="H1374" s="19" t="str">
        <f>IF([4]道具信息!H1374="","",[4]道具信息!H1374)</f>
        <v/>
      </c>
      <c r="I1374" s="19" t="str">
        <f>IF([4]道具信息!I1374="","",[4]道具信息!I1374)</f>
        <v/>
      </c>
      <c r="J1374" s="19" t="str">
        <f>IF([4]道具信息!J1374="","",[4]道具信息!J1374)</f>
        <v/>
      </c>
      <c r="K1374" s="19" t="str">
        <f>IF([4]道具信息!K1374="","",[4]道具信息!K1374)</f>
        <v/>
      </c>
      <c r="L1374" s="19" t="str">
        <f>IF([4]道具信息!L1374="","",[4]道具信息!L1374)</f>
        <v/>
      </c>
      <c r="M1374" s="19" t="str">
        <f>IF([4]道具信息!M1374="","",[4]道具信息!M1374)</f>
        <v/>
      </c>
      <c r="N1374" s="19" t="str">
        <f>IF([4]道具信息!N1374="","",[4]道具信息!N1374)</f>
        <v/>
      </c>
      <c r="O1374" s="19" t="str">
        <f>IF([4]道具信息!O1374="","",[4]道具信息!O1374)</f>
        <v/>
      </c>
      <c r="P1374" s="19" t="str">
        <f>IF([4]道具信息!P1374="","",[4]道具信息!P1374)</f>
        <v/>
      </c>
      <c r="Q1374" s="19" t="str">
        <f>IF([4]道具信息!Q1374="","",[4]道具信息!Q1374)</f>
        <v/>
      </c>
      <c r="R1374" s="19" t="str">
        <f>IF([4]道具信息!R1374="","",[4]道具信息!R1374)</f>
        <v/>
      </c>
      <c r="S1374" s="19" t="str">
        <f>IF([4]道具信息!S1374="","",[4]道具信息!S1374)</f>
        <v/>
      </c>
      <c r="T1374" s="19" t="str">
        <f>IF([4]道具信息!T1374="","",[4]道具信息!T1374)</f>
        <v/>
      </c>
      <c r="U1374" s="19" t="str">
        <f>IF([4]道具信息!U1374="","",[4]道具信息!U1374)</f>
        <v/>
      </c>
      <c r="V1374" s="19" t="str">
        <f>IF([4]道具信息!V1374="","",[4]道具信息!V1374)</f>
        <v/>
      </c>
      <c r="W1374" s="19" t="str">
        <f>IF([4]道具信息!W1374="","",[4]道具信息!W1374)</f>
        <v/>
      </c>
      <c r="X1374" s="19" t="str">
        <f>IF([4]道具信息!X1374="","",[4]道具信息!X1374)</f>
        <v/>
      </c>
      <c r="Y1374" s="19" t="str">
        <f>IF([4]道具信息!Y1374="","",[4]道具信息!Y1374)</f>
        <v/>
      </c>
      <c r="Z1374" s="19" t="str">
        <f>IF([4]道具信息!Z1374="","",[4]道具信息!Z1374)</f>
        <v/>
      </c>
    </row>
    <row r="1375" spans="1:26" x14ac:dyDescent="0.15">
      <c r="A1375" s="19" t="str">
        <f>IF([4]道具信息!A1375="","",[4]道具信息!A1375)</f>
        <v/>
      </c>
      <c r="B1375" s="19" t="str">
        <f>IF([4]道具信息!B1375="","",[4]道具信息!B1375)</f>
        <v/>
      </c>
      <c r="C1375" s="19" t="str">
        <f>IF([4]道具信息!C1375="","",[4]道具信息!C1375)</f>
        <v/>
      </c>
      <c r="D1375" s="19" t="str">
        <f>IF([4]道具信息!D1375="","",[4]道具信息!D1375)</f>
        <v/>
      </c>
      <c r="E1375" s="19" t="str">
        <f>IF([4]道具信息!E1375="","",[4]道具信息!E1375)</f>
        <v/>
      </c>
      <c r="F1375" s="19" t="str">
        <f>IF([4]道具信息!F1375="","",[4]道具信息!F1375)</f>
        <v/>
      </c>
      <c r="G1375" s="19" t="str">
        <f>IF([4]道具信息!G1375="","",[4]道具信息!G1375)</f>
        <v/>
      </c>
      <c r="H1375" s="19" t="str">
        <f>IF([4]道具信息!H1375="","",[4]道具信息!H1375)</f>
        <v/>
      </c>
      <c r="I1375" s="19" t="str">
        <f>IF([4]道具信息!I1375="","",[4]道具信息!I1375)</f>
        <v/>
      </c>
      <c r="J1375" s="19" t="str">
        <f>IF([4]道具信息!J1375="","",[4]道具信息!J1375)</f>
        <v/>
      </c>
      <c r="K1375" s="19" t="str">
        <f>IF([4]道具信息!K1375="","",[4]道具信息!K1375)</f>
        <v/>
      </c>
      <c r="L1375" s="19" t="str">
        <f>IF([4]道具信息!L1375="","",[4]道具信息!L1375)</f>
        <v/>
      </c>
      <c r="M1375" s="19" t="str">
        <f>IF([4]道具信息!M1375="","",[4]道具信息!M1375)</f>
        <v/>
      </c>
      <c r="N1375" s="19" t="str">
        <f>IF([4]道具信息!N1375="","",[4]道具信息!N1375)</f>
        <v/>
      </c>
      <c r="O1375" s="19" t="str">
        <f>IF([4]道具信息!O1375="","",[4]道具信息!O1375)</f>
        <v/>
      </c>
      <c r="P1375" s="19" t="str">
        <f>IF([4]道具信息!P1375="","",[4]道具信息!P1375)</f>
        <v/>
      </c>
      <c r="Q1375" s="19" t="str">
        <f>IF([4]道具信息!Q1375="","",[4]道具信息!Q1375)</f>
        <v/>
      </c>
      <c r="R1375" s="19" t="str">
        <f>IF([4]道具信息!R1375="","",[4]道具信息!R1375)</f>
        <v/>
      </c>
      <c r="S1375" s="19" t="str">
        <f>IF([4]道具信息!S1375="","",[4]道具信息!S1375)</f>
        <v/>
      </c>
      <c r="T1375" s="19" t="str">
        <f>IF([4]道具信息!T1375="","",[4]道具信息!T1375)</f>
        <v/>
      </c>
      <c r="U1375" s="19" t="str">
        <f>IF([4]道具信息!U1375="","",[4]道具信息!U1375)</f>
        <v/>
      </c>
      <c r="V1375" s="19" t="str">
        <f>IF([4]道具信息!V1375="","",[4]道具信息!V1375)</f>
        <v/>
      </c>
      <c r="W1375" s="19" t="str">
        <f>IF([4]道具信息!W1375="","",[4]道具信息!W1375)</f>
        <v/>
      </c>
      <c r="X1375" s="19" t="str">
        <f>IF([4]道具信息!X1375="","",[4]道具信息!X1375)</f>
        <v/>
      </c>
      <c r="Y1375" s="19" t="str">
        <f>IF([4]道具信息!Y1375="","",[4]道具信息!Y1375)</f>
        <v/>
      </c>
      <c r="Z1375" s="19" t="str">
        <f>IF([4]道具信息!Z1375="","",[4]道具信息!Z1375)</f>
        <v/>
      </c>
    </row>
    <row r="1376" spans="1:26" x14ac:dyDescent="0.15">
      <c r="A1376" s="19" t="str">
        <f>IF([4]道具信息!A1376="","",[4]道具信息!A1376)</f>
        <v/>
      </c>
      <c r="B1376" s="19" t="str">
        <f>IF([4]道具信息!B1376="","",[4]道具信息!B1376)</f>
        <v/>
      </c>
      <c r="C1376" s="19" t="str">
        <f>IF([4]道具信息!C1376="","",[4]道具信息!C1376)</f>
        <v/>
      </c>
      <c r="D1376" s="19" t="str">
        <f>IF([4]道具信息!D1376="","",[4]道具信息!D1376)</f>
        <v/>
      </c>
      <c r="E1376" s="19" t="str">
        <f>IF([4]道具信息!E1376="","",[4]道具信息!E1376)</f>
        <v/>
      </c>
      <c r="F1376" s="19" t="str">
        <f>IF([4]道具信息!F1376="","",[4]道具信息!F1376)</f>
        <v/>
      </c>
      <c r="G1376" s="19" t="str">
        <f>IF([4]道具信息!G1376="","",[4]道具信息!G1376)</f>
        <v/>
      </c>
      <c r="H1376" s="19" t="str">
        <f>IF([4]道具信息!H1376="","",[4]道具信息!H1376)</f>
        <v/>
      </c>
      <c r="I1376" s="19" t="str">
        <f>IF([4]道具信息!I1376="","",[4]道具信息!I1376)</f>
        <v/>
      </c>
      <c r="J1376" s="19" t="str">
        <f>IF([4]道具信息!J1376="","",[4]道具信息!J1376)</f>
        <v/>
      </c>
      <c r="K1376" s="19" t="str">
        <f>IF([4]道具信息!K1376="","",[4]道具信息!K1376)</f>
        <v/>
      </c>
      <c r="L1376" s="19" t="str">
        <f>IF([4]道具信息!L1376="","",[4]道具信息!L1376)</f>
        <v/>
      </c>
      <c r="M1376" s="19" t="str">
        <f>IF([4]道具信息!M1376="","",[4]道具信息!M1376)</f>
        <v/>
      </c>
      <c r="N1376" s="19" t="str">
        <f>IF([4]道具信息!N1376="","",[4]道具信息!N1376)</f>
        <v/>
      </c>
      <c r="O1376" s="19" t="str">
        <f>IF([4]道具信息!O1376="","",[4]道具信息!O1376)</f>
        <v/>
      </c>
      <c r="P1376" s="19" t="str">
        <f>IF([4]道具信息!P1376="","",[4]道具信息!P1376)</f>
        <v/>
      </c>
      <c r="Q1376" s="19" t="str">
        <f>IF([4]道具信息!Q1376="","",[4]道具信息!Q1376)</f>
        <v/>
      </c>
      <c r="R1376" s="19" t="str">
        <f>IF([4]道具信息!R1376="","",[4]道具信息!R1376)</f>
        <v/>
      </c>
      <c r="S1376" s="19" t="str">
        <f>IF([4]道具信息!S1376="","",[4]道具信息!S1376)</f>
        <v/>
      </c>
      <c r="T1376" s="19" t="str">
        <f>IF([4]道具信息!T1376="","",[4]道具信息!T1376)</f>
        <v/>
      </c>
      <c r="U1376" s="19" t="str">
        <f>IF([4]道具信息!U1376="","",[4]道具信息!U1376)</f>
        <v/>
      </c>
      <c r="V1376" s="19" t="str">
        <f>IF([4]道具信息!V1376="","",[4]道具信息!V1376)</f>
        <v/>
      </c>
      <c r="W1376" s="19" t="str">
        <f>IF([4]道具信息!W1376="","",[4]道具信息!W1376)</f>
        <v/>
      </c>
      <c r="X1376" s="19" t="str">
        <f>IF([4]道具信息!X1376="","",[4]道具信息!X1376)</f>
        <v/>
      </c>
      <c r="Y1376" s="19" t="str">
        <f>IF([4]道具信息!Y1376="","",[4]道具信息!Y1376)</f>
        <v/>
      </c>
      <c r="Z1376" s="19" t="str">
        <f>IF([4]道具信息!Z1376="","",[4]道具信息!Z1376)</f>
        <v/>
      </c>
    </row>
    <row r="1377" spans="1:26" x14ac:dyDescent="0.15">
      <c r="A1377" s="19" t="str">
        <f>IF([4]道具信息!A1377="","",[4]道具信息!A1377)</f>
        <v/>
      </c>
      <c r="B1377" s="19" t="str">
        <f>IF([4]道具信息!B1377="","",[4]道具信息!B1377)</f>
        <v/>
      </c>
      <c r="C1377" s="19" t="str">
        <f>IF([4]道具信息!C1377="","",[4]道具信息!C1377)</f>
        <v/>
      </c>
      <c r="D1377" s="19" t="str">
        <f>IF([4]道具信息!D1377="","",[4]道具信息!D1377)</f>
        <v/>
      </c>
      <c r="E1377" s="19" t="str">
        <f>IF([4]道具信息!E1377="","",[4]道具信息!E1377)</f>
        <v/>
      </c>
      <c r="F1377" s="19" t="str">
        <f>IF([4]道具信息!F1377="","",[4]道具信息!F1377)</f>
        <v/>
      </c>
      <c r="G1377" s="19" t="str">
        <f>IF([4]道具信息!G1377="","",[4]道具信息!G1377)</f>
        <v/>
      </c>
      <c r="H1377" s="19" t="str">
        <f>IF([4]道具信息!H1377="","",[4]道具信息!H1377)</f>
        <v/>
      </c>
      <c r="I1377" s="19" t="str">
        <f>IF([4]道具信息!I1377="","",[4]道具信息!I1377)</f>
        <v/>
      </c>
      <c r="J1377" s="19" t="str">
        <f>IF([4]道具信息!J1377="","",[4]道具信息!J1377)</f>
        <v/>
      </c>
      <c r="K1377" s="19" t="str">
        <f>IF([4]道具信息!K1377="","",[4]道具信息!K1377)</f>
        <v/>
      </c>
      <c r="L1377" s="19" t="str">
        <f>IF([4]道具信息!L1377="","",[4]道具信息!L1377)</f>
        <v/>
      </c>
      <c r="M1377" s="19" t="str">
        <f>IF([4]道具信息!M1377="","",[4]道具信息!M1377)</f>
        <v/>
      </c>
      <c r="N1377" s="19" t="str">
        <f>IF([4]道具信息!N1377="","",[4]道具信息!N1377)</f>
        <v/>
      </c>
      <c r="O1377" s="19" t="str">
        <f>IF([4]道具信息!O1377="","",[4]道具信息!O1377)</f>
        <v/>
      </c>
      <c r="P1377" s="19" t="str">
        <f>IF([4]道具信息!P1377="","",[4]道具信息!P1377)</f>
        <v/>
      </c>
      <c r="Q1377" s="19" t="str">
        <f>IF([4]道具信息!Q1377="","",[4]道具信息!Q1377)</f>
        <v/>
      </c>
      <c r="R1377" s="19" t="str">
        <f>IF([4]道具信息!R1377="","",[4]道具信息!R1377)</f>
        <v/>
      </c>
      <c r="S1377" s="19" t="str">
        <f>IF([4]道具信息!S1377="","",[4]道具信息!S1377)</f>
        <v/>
      </c>
      <c r="T1377" s="19" t="str">
        <f>IF([4]道具信息!T1377="","",[4]道具信息!T1377)</f>
        <v/>
      </c>
      <c r="U1377" s="19" t="str">
        <f>IF([4]道具信息!U1377="","",[4]道具信息!U1377)</f>
        <v/>
      </c>
      <c r="V1377" s="19" t="str">
        <f>IF([4]道具信息!V1377="","",[4]道具信息!V1377)</f>
        <v/>
      </c>
      <c r="W1377" s="19" t="str">
        <f>IF([4]道具信息!W1377="","",[4]道具信息!W1377)</f>
        <v/>
      </c>
      <c r="X1377" s="19" t="str">
        <f>IF([4]道具信息!X1377="","",[4]道具信息!X1377)</f>
        <v/>
      </c>
      <c r="Y1377" s="19" t="str">
        <f>IF([4]道具信息!Y1377="","",[4]道具信息!Y1377)</f>
        <v/>
      </c>
      <c r="Z1377" s="19" t="str">
        <f>IF([4]道具信息!Z1377="","",[4]道具信息!Z1377)</f>
        <v/>
      </c>
    </row>
    <row r="1378" spans="1:26" x14ac:dyDescent="0.15">
      <c r="A1378" s="19" t="str">
        <f>IF([4]道具信息!A1378="","",[4]道具信息!A1378)</f>
        <v/>
      </c>
      <c r="B1378" s="19" t="str">
        <f>IF([4]道具信息!B1378="","",[4]道具信息!B1378)</f>
        <v/>
      </c>
      <c r="C1378" s="19" t="str">
        <f>IF([4]道具信息!C1378="","",[4]道具信息!C1378)</f>
        <v/>
      </c>
      <c r="D1378" s="19" t="str">
        <f>IF([4]道具信息!D1378="","",[4]道具信息!D1378)</f>
        <v/>
      </c>
      <c r="E1378" s="19" t="str">
        <f>IF([4]道具信息!E1378="","",[4]道具信息!E1378)</f>
        <v/>
      </c>
      <c r="F1378" s="19" t="str">
        <f>IF([4]道具信息!F1378="","",[4]道具信息!F1378)</f>
        <v/>
      </c>
      <c r="G1378" s="19" t="str">
        <f>IF([4]道具信息!G1378="","",[4]道具信息!G1378)</f>
        <v/>
      </c>
      <c r="H1378" s="19" t="str">
        <f>IF([4]道具信息!H1378="","",[4]道具信息!H1378)</f>
        <v/>
      </c>
      <c r="I1378" s="19" t="str">
        <f>IF([4]道具信息!I1378="","",[4]道具信息!I1378)</f>
        <v/>
      </c>
      <c r="J1378" s="19" t="str">
        <f>IF([4]道具信息!J1378="","",[4]道具信息!J1378)</f>
        <v/>
      </c>
      <c r="K1378" s="19" t="str">
        <f>IF([4]道具信息!K1378="","",[4]道具信息!K1378)</f>
        <v/>
      </c>
      <c r="L1378" s="19" t="str">
        <f>IF([4]道具信息!L1378="","",[4]道具信息!L1378)</f>
        <v/>
      </c>
      <c r="M1378" s="19" t="str">
        <f>IF([4]道具信息!M1378="","",[4]道具信息!M1378)</f>
        <v/>
      </c>
      <c r="N1378" s="19" t="str">
        <f>IF([4]道具信息!N1378="","",[4]道具信息!N1378)</f>
        <v/>
      </c>
      <c r="O1378" s="19" t="str">
        <f>IF([4]道具信息!O1378="","",[4]道具信息!O1378)</f>
        <v/>
      </c>
      <c r="P1378" s="19" t="str">
        <f>IF([4]道具信息!P1378="","",[4]道具信息!P1378)</f>
        <v/>
      </c>
      <c r="Q1378" s="19" t="str">
        <f>IF([4]道具信息!Q1378="","",[4]道具信息!Q1378)</f>
        <v/>
      </c>
      <c r="R1378" s="19" t="str">
        <f>IF([4]道具信息!R1378="","",[4]道具信息!R1378)</f>
        <v/>
      </c>
      <c r="S1378" s="19" t="str">
        <f>IF([4]道具信息!S1378="","",[4]道具信息!S1378)</f>
        <v/>
      </c>
      <c r="T1378" s="19" t="str">
        <f>IF([4]道具信息!T1378="","",[4]道具信息!T1378)</f>
        <v/>
      </c>
      <c r="U1378" s="19" t="str">
        <f>IF([4]道具信息!U1378="","",[4]道具信息!U1378)</f>
        <v/>
      </c>
      <c r="V1378" s="19" t="str">
        <f>IF([4]道具信息!V1378="","",[4]道具信息!V1378)</f>
        <v/>
      </c>
      <c r="W1378" s="19" t="str">
        <f>IF([4]道具信息!W1378="","",[4]道具信息!W1378)</f>
        <v/>
      </c>
      <c r="X1378" s="19" t="str">
        <f>IF([4]道具信息!X1378="","",[4]道具信息!X1378)</f>
        <v/>
      </c>
      <c r="Y1378" s="19" t="str">
        <f>IF([4]道具信息!Y1378="","",[4]道具信息!Y1378)</f>
        <v/>
      </c>
      <c r="Z1378" s="19" t="str">
        <f>IF([4]道具信息!Z1378="","",[4]道具信息!Z1378)</f>
        <v/>
      </c>
    </row>
    <row r="1379" spans="1:26" x14ac:dyDescent="0.15">
      <c r="A1379" s="19" t="str">
        <f>IF([4]道具信息!A1379="","",[4]道具信息!A1379)</f>
        <v/>
      </c>
      <c r="B1379" s="19" t="str">
        <f>IF([4]道具信息!B1379="","",[4]道具信息!B1379)</f>
        <v/>
      </c>
      <c r="C1379" s="19" t="str">
        <f>IF([4]道具信息!C1379="","",[4]道具信息!C1379)</f>
        <v/>
      </c>
      <c r="D1379" s="19" t="str">
        <f>IF([4]道具信息!D1379="","",[4]道具信息!D1379)</f>
        <v/>
      </c>
      <c r="E1379" s="19" t="str">
        <f>IF([4]道具信息!E1379="","",[4]道具信息!E1379)</f>
        <v/>
      </c>
      <c r="F1379" s="19" t="str">
        <f>IF([4]道具信息!F1379="","",[4]道具信息!F1379)</f>
        <v/>
      </c>
      <c r="G1379" s="19" t="str">
        <f>IF([4]道具信息!G1379="","",[4]道具信息!G1379)</f>
        <v/>
      </c>
      <c r="H1379" s="19" t="str">
        <f>IF([4]道具信息!H1379="","",[4]道具信息!H1379)</f>
        <v/>
      </c>
      <c r="I1379" s="19" t="str">
        <f>IF([4]道具信息!I1379="","",[4]道具信息!I1379)</f>
        <v/>
      </c>
      <c r="J1379" s="19" t="str">
        <f>IF([4]道具信息!J1379="","",[4]道具信息!J1379)</f>
        <v/>
      </c>
      <c r="K1379" s="19" t="str">
        <f>IF([4]道具信息!K1379="","",[4]道具信息!K1379)</f>
        <v/>
      </c>
      <c r="L1379" s="19" t="str">
        <f>IF([4]道具信息!L1379="","",[4]道具信息!L1379)</f>
        <v/>
      </c>
      <c r="M1379" s="19" t="str">
        <f>IF([4]道具信息!M1379="","",[4]道具信息!M1379)</f>
        <v/>
      </c>
      <c r="N1379" s="19" t="str">
        <f>IF([4]道具信息!N1379="","",[4]道具信息!N1379)</f>
        <v/>
      </c>
      <c r="O1379" s="19" t="str">
        <f>IF([4]道具信息!O1379="","",[4]道具信息!O1379)</f>
        <v/>
      </c>
      <c r="P1379" s="19" t="str">
        <f>IF([4]道具信息!P1379="","",[4]道具信息!P1379)</f>
        <v/>
      </c>
      <c r="Q1379" s="19" t="str">
        <f>IF([4]道具信息!Q1379="","",[4]道具信息!Q1379)</f>
        <v/>
      </c>
      <c r="R1379" s="19" t="str">
        <f>IF([4]道具信息!R1379="","",[4]道具信息!R1379)</f>
        <v/>
      </c>
      <c r="S1379" s="19" t="str">
        <f>IF([4]道具信息!S1379="","",[4]道具信息!S1379)</f>
        <v/>
      </c>
      <c r="T1379" s="19" t="str">
        <f>IF([4]道具信息!T1379="","",[4]道具信息!T1379)</f>
        <v/>
      </c>
      <c r="U1379" s="19" t="str">
        <f>IF([4]道具信息!U1379="","",[4]道具信息!U1379)</f>
        <v/>
      </c>
      <c r="V1379" s="19" t="str">
        <f>IF([4]道具信息!V1379="","",[4]道具信息!V1379)</f>
        <v/>
      </c>
      <c r="W1379" s="19" t="str">
        <f>IF([4]道具信息!W1379="","",[4]道具信息!W1379)</f>
        <v/>
      </c>
      <c r="X1379" s="19" t="str">
        <f>IF([4]道具信息!X1379="","",[4]道具信息!X1379)</f>
        <v/>
      </c>
      <c r="Y1379" s="19" t="str">
        <f>IF([4]道具信息!Y1379="","",[4]道具信息!Y1379)</f>
        <v/>
      </c>
      <c r="Z1379" s="19" t="str">
        <f>IF([4]道具信息!Z1379="","",[4]道具信息!Z1379)</f>
        <v/>
      </c>
    </row>
    <row r="1380" spans="1:26" x14ac:dyDescent="0.15">
      <c r="A1380" s="19" t="str">
        <f>IF([4]道具信息!A1380="","",[4]道具信息!A1380)</f>
        <v/>
      </c>
      <c r="B1380" s="19" t="str">
        <f>IF([4]道具信息!B1380="","",[4]道具信息!B1380)</f>
        <v/>
      </c>
      <c r="C1380" s="19" t="str">
        <f>IF([4]道具信息!C1380="","",[4]道具信息!C1380)</f>
        <v/>
      </c>
      <c r="D1380" s="19" t="str">
        <f>IF([4]道具信息!D1380="","",[4]道具信息!D1380)</f>
        <v/>
      </c>
      <c r="E1380" s="19" t="str">
        <f>IF([4]道具信息!E1380="","",[4]道具信息!E1380)</f>
        <v/>
      </c>
      <c r="F1380" s="19" t="str">
        <f>IF([4]道具信息!F1380="","",[4]道具信息!F1380)</f>
        <v/>
      </c>
      <c r="G1380" s="19" t="str">
        <f>IF([4]道具信息!G1380="","",[4]道具信息!G1380)</f>
        <v/>
      </c>
      <c r="H1380" s="19" t="str">
        <f>IF([4]道具信息!H1380="","",[4]道具信息!H1380)</f>
        <v/>
      </c>
      <c r="I1380" s="19" t="str">
        <f>IF([4]道具信息!I1380="","",[4]道具信息!I1380)</f>
        <v/>
      </c>
      <c r="J1380" s="19" t="str">
        <f>IF([4]道具信息!J1380="","",[4]道具信息!J1380)</f>
        <v/>
      </c>
      <c r="K1380" s="19" t="str">
        <f>IF([4]道具信息!K1380="","",[4]道具信息!K1380)</f>
        <v/>
      </c>
      <c r="L1380" s="19" t="str">
        <f>IF([4]道具信息!L1380="","",[4]道具信息!L1380)</f>
        <v/>
      </c>
      <c r="M1380" s="19" t="str">
        <f>IF([4]道具信息!M1380="","",[4]道具信息!M1380)</f>
        <v/>
      </c>
      <c r="N1380" s="19" t="str">
        <f>IF([4]道具信息!N1380="","",[4]道具信息!N1380)</f>
        <v/>
      </c>
      <c r="O1380" s="19" t="str">
        <f>IF([4]道具信息!O1380="","",[4]道具信息!O1380)</f>
        <v/>
      </c>
      <c r="P1380" s="19" t="str">
        <f>IF([4]道具信息!P1380="","",[4]道具信息!P1380)</f>
        <v/>
      </c>
      <c r="Q1380" s="19" t="str">
        <f>IF([4]道具信息!Q1380="","",[4]道具信息!Q1380)</f>
        <v/>
      </c>
      <c r="R1380" s="19" t="str">
        <f>IF([4]道具信息!R1380="","",[4]道具信息!R1380)</f>
        <v/>
      </c>
      <c r="S1380" s="19" t="str">
        <f>IF([4]道具信息!S1380="","",[4]道具信息!S1380)</f>
        <v/>
      </c>
      <c r="T1380" s="19" t="str">
        <f>IF([4]道具信息!T1380="","",[4]道具信息!T1380)</f>
        <v/>
      </c>
      <c r="U1380" s="19" t="str">
        <f>IF([4]道具信息!U1380="","",[4]道具信息!U1380)</f>
        <v/>
      </c>
      <c r="V1380" s="19" t="str">
        <f>IF([4]道具信息!V1380="","",[4]道具信息!V1380)</f>
        <v/>
      </c>
      <c r="W1380" s="19" t="str">
        <f>IF([4]道具信息!W1380="","",[4]道具信息!W1380)</f>
        <v/>
      </c>
      <c r="X1380" s="19" t="str">
        <f>IF([4]道具信息!X1380="","",[4]道具信息!X1380)</f>
        <v/>
      </c>
      <c r="Y1380" s="19" t="str">
        <f>IF([4]道具信息!Y1380="","",[4]道具信息!Y1380)</f>
        <v/>
      </c>
      <c r="Z1380" s="19" t="str">
        <f>IF([4]道具信息!Z1380="","",[4]道具信息!Z1380)</f>
        <v/>
      </c>
    </row>
    <row r="1381" spans="1:26" x14ac:dyDescent="0.15">
      <c r="A1381" s="19" t="str">
        <f>IF([4]道具信息!A1381="","",[4]道具信息!A1381)</f>
        <v/>
      </c>
      <c r="B1381" s="19" t="str">
        <f>IF([4]道具信息!B1381="","",[4]道具信息!B1381)</f>
        <v/>
      </c>
      <c r="C1381" s="19" t="str">
        <f>IF([4]道具信息!C1381="","",[4]道具信息!C1381)</f>
        <v/>
      </c>
      <c r="D1381" s="19" t="str">
        <f>IF([4]道具信息!D1381="","",[4]道具信息!D1381)</f>
        <v/>
      </c>
      <c r="E1381" s="19" t="str">
        <f>IF([4]道具信息!E1381="","",[4]道具信息!E1381)</f>
        <v/>
      </c>
      <c r="F1381" s="19" t="str">
        <f>IF([4]道具信息!F1381="","",[4]道具信息!F1381)</f>
        <v/>
      </c>
      <c r="G1381" s="19" t="str">
        <f>IF([4]道具信息!G1381="","",[4]道具信息!G1381)</f>
        <v/>
      </c>
      <c r="H1381" s="19" t="str">
        <f>IF([4]道具信息!H1381="","",[4]道具信息!H1381)</f>
        <v/>
      </c>
      <c r="I1381" s="19" t="str">
        <f>IF([4]道具信息!I1381="","",[4]道具信息!I1381)</f>
        <v/>
      </c>
      <c r="J1381" s="19" t="str">
        <f>IF([4]道具信息!J1381="","",[4]道具信息!J1381)</f>
        <v/>
      </c>
      <c r="K1381" s="19" t="str">
        <f>IF([4]道具信息!K1381="","",[4]道具信息!K1381)</f>
        <v/>
      </c>
      <c r="L1381" s="19" t="str">
        <f>IF([4]道具信息!L1381="","",[4]道具信息!L1381)</f>
        <v/>
      </c>
      <c r="M1381" s="19" t="str">
        <f>IF([4]道具信息!M1381="","",[4]道具信息!M1381)</f>
        <v/>
      </c>
      <c r="N1381" s="19" t="str">
        <f>IF([4]道具信息!N1381="","",[4]道具信息!N1381)</f>
        <v/>
      </c>
      <c r="O1381" s="19" t="str">
        <f>IF([4]道具信息!O1381="","",[4]道具信息!O1381)</f>
        <v/>
      </c>
      <c r="P1381" s="19" t="str">
        <f>IF([4]道具信息!P1381="","",[4]道具信息!P1381)</f>
        <v/>
      </c>
      <c r="Q1381" s="19" t="str">
        <f>IF([4]道具信息!Q1381="","",[4]道具信息!Q1381)</f>
        <v/>
      </c>
      <c r="R1381" s="19" t="str">
        <f>IF([4]道具信息!R1381="","",[4]道具信息!R1381)</f>
        <v/>
      </c>
      <c r="S1381" s="19" t="str">
        <f>IF([4]道具信息!S1381="","",[4]道具信息!S1381)</f>
        <v/>
      </c>
      <c r="T1381" s="19" t="str">
        <f>IF([4]道具信息!T1381="","",[4]道具信息!T1381)</f>
        <v/>
      </c>
      <c r="U1381" s="19" t="str">
        <f>IF([4]道具信息!U1381="","",[4]道具信息!U1381)</f>
        <v/>
      </c>
      <c r="V1381" s="19" t="str">
        <f>IF([4]道具信息!V1381="","",[4]道具信息!V1381)</f>
        <v/>
      </c>
      <c r="W1381" s="19" t="str">
        <f>IF([4]道具信息!W1381="","",[4]道具信息!W1381)</f>
        <v/>
      </c>
      <c r="X1381" s="19" t="str">
        <f>IF([4]道具信息!X1381="","",[4]道具信息!X1381)</f>
        <v/>
      </c>
      <c r="Y1381" s="19" t="str">
        <f>IF([4]道具信息!Y1381="","",[4]道具信息!Y1381)</f>
        <v/>
      </c>
      <c r="Z1381" s="19" t="str">
        <f>IF([4]道具信息!Z1381="","",[4]道具信息!Z1381)</f>
        <v/>
      </c>
    </row>
    <row r="1382" spans="1:26" x14ac:dyDescent="0.15">
      <c r="A1382" s="19" t="str">
        <f>IF([4]道具信息!A1382="","",[4]道具信息!A1382)</f>
        <v/>
      </c>
      <c r="B1382" s="19" t="str">
        <f>IF([4]道具信息!B1382="","",[4]道具信息!B1382)</f>
        <v/>
      </c>
      <c r="C1382" s="19" t="str">
        <f>IF([4]道具信息!C1382="","",[4]道具信息!C1382)</f>
        <v/>
      </c>
      <c r="D1382" s="19" t="str">
        <f>IF([4]道具信息!D1382="","",[4]道具信息!D1382)</f>
        <v/>
      </c>
      <c r="E1382" s="19" t="str">
        <f>IF([4]道具信息!E1382="","",[4]道具信息!E1382)</f>
        <v/>
      </c>
      <c r="F1382" s="19" t="str">
        <f>IF([4]道具信息!F1382="","",[4]道具信息!F1382)</f>
        <v/>
      </c>
      <c r="G1382" s="19" t="str">
        <f>IF([4]道具信息!G1382="","",[4]道具信息!G1382)</f>
        <v/>
      </c>
      <c r="H1382" s="19" t="str">
        <f>IF([4]道具信息!H1382="","",[4]道具信息!H1382)</f>
        <v/>
      </c>
      <c r="I1382" s="19" t="str">
        <f>IF([4]道具信息!I1382="","",[4]道具信息!I1382)</f>
        <v/>
      </c>
      <c r="J1382" s="19" t="str">
        <f>IF([4]道具信息!J1382="","",[4]道具信息!J1382)</f>
        <v/>
      </c>
      <c r="K1382" s="19" t="str">
        <f>IF([4]道具信息!K1382="","",[4]道具信息!K1382)</f>
        <v/>
      </c>
      <c r="L1382" s="19" t="str">
        <f>IF([4]道具信息!L1382="","",[4]道具信息!L1382)</f>
        <v/>
      </c>
      <c r="M1382" s="19" t="str">
        <f>IF([4]道具信息!M1382="","",[4]道具信息!M1382)</f>
        <v/>
      </c>
      <c r="N1382" s="19" t="str">
        <f>IF([4]道具信息!N1382="","",[4]道具信息!N1382)</f>
        <v/>
      </c>
      <c r="O1382" s="19" t="str">
        <f>IF([4]道具信息!O1382="","",[4]道具信息!O1382)</f>
        <v/>
      </c>
      <c r="P1382" s="19" t="str">
        <f>IF([4]道具信息!P1382="","",[4]道具信息!P1382)</f>
        <v/>
      </c>
      <c r="Q1382" s="19" t="str">
        <f>IF([4]道具信息!Q1382="","",[4]道具信息!Q1382)</f>
        <v/>
      </c>
      <c r="R1382" s="19" t="str">
        <f>IF([4]道具信息!R1382="","",[4]道具信息!R1382)</f>
        <v/>
      </c>
      <c r="S1382" s="19" t="str">
        <f>IF([4]道具信息!S1382="","",[4]道具信息!S1382)</f>
        <v/>
      </c>
      <c r="T1382" s="19" t="str">
        <f>IF([4]道具信息!T1382="","",[4]道具信息!T1382)</f>
        <v/>
      </c>
      <c r="U1382" s="19" t="str">
        <f>IF([4]道具信息!U1382="","",[4]道具信息!U1382)</f>
        <v/>
      </c>
      <c r="V1382" s="19" t="str">
        <f>IF([4]道具信息!V1382="","",[4]道具信息!V1382)</f>
        <v/>
      </c>
      <c r="W1382" s="19" t="str">
        <f>IF([4]道具信息!W1382="","",[4]道具信息!W1382)</f>
        <v/>
      </c>
      <c r="X1382" s="19" t="str">
        <f>IF([4]道具信息!X1382="","",[4]道具信息!X1382)</f>
        <v/>
      </c>
      <c r="Y1382" s="19" t="str">
        <f>IF([4]道具信息!Y1382="","",[4]道具信息!Y1382)</f>
        <v/>
      </c>
      <c r="Z1382" s="19" t="str">
        <f>IF([4]道具信息!Z1382="","",[4]道具信息!Z1382)</f>
        <v/>
      </c>
    </row>
    <row r="1383" spans="1:26" x14ac:dyDescent="0.15">
      <c r="A1383" s="19" t="str">
        <f>IF([4]道具信息!A1383="","",[4]道具信息!A1383)</f>
        <v/>
      </c>
      <c r="B1383" s="19" t="str">
        <f>IF([4]道具信息!B1383="","",[4]道具信息!B1383)</f>
        <v/>
      </c>
      <c r="C1383" s="19" t="str">
        <f>IF([4]道具信息!C1383="","",[4]道具信息!C1383)</f>
        <v/>
      </c>
      <c r="D1383" s="19" t="str">
        <f>IF([4]道具信息!D1383="","",[4]道具信息!D1383)</f>
        <v/>
      </c>
      <c r="E1383" s="19" t="str">
        <f>IF([4]道具信息!E1383="","",[4]道具信息!E1383)</f>
        <v/>
      </c>
      <c r="F1383" s="19" t="str">
        <f>IF([4]道具信息!F1383="","",[4]道具信息!F1383)</f>
        <v/>
      </c>
      <c r="G1383" s="19" t="str">
        <f>IF([4]道具信息!G1383="","",[4]道具信息!G1383)</f>
        <v/>
      </c>
      <c r="H1383" s="19" t="str">
        <f>IF([4]道具信息!H1383="","",[4]道具信息!H1383)</f>
        <v/>
      </c>
      <c r="I1383" s="19" t="str">
        <f>IF([4]道具信息!I1383="","",[4]道具信息!I1383)</f>
        <v/>
      </c>
      <c r="J1383" s="19" t="str">
        <f>IF([4]道具信息!J1383="","",[4]道具信息!J1383)</f>
        <v/>
      </c>
      <c r="K1383" s="19" t="str">
        <f>IF([4]道具信息!K1383="","",[4]道具信息!K1383)</f>
        <v/>
      </c>
      <c r="L1383" s="19" t="str">
        <f>IF([4]道具信息!L1383="","",[4]道具信息!L1383)</f>
        <v/>
      </c>
      <c r="M1383" s="19" t="str">
        <f>IF([4]道具信息!M1383="","",[4]道具信息!M1383)</f>
        <v/>
      </c>
      <c r="N1383" s="19" t="str">
        <f>IF([4]道具信息!N1383="","",[4]道具信息!N1383)</f>
        <v/>
      </c>
      <c r="O1383" s="19" t="str">
        <f>IF([4]道具信息!O1383="","",[4]道具信息!O1383)</f>
        <v/>
      </c>
      <c r="P1383" s="19" t="str">
        <f>IF([4]道具信息!P1383="","",[4]道具信息!P1383)</f>
        <v/>
      </c>
      <c r="Q1383" s="19" t="str">
        <f>IF([4]道具信息!Q1383="","",[4]道具信息!Q1383)</f>
        <v/>
      </c>
      <c r="R1383" s="19" t="str">
        <f>IF([4]道具信息!R1383="","",[4]道具信息!R1383)</f>
        <v/>
      </c>
      <c r="S1383" s="19" t="str">
        <f>IF([4]道具信息!S1383="","",[4]道具信息!S1383)</f>
        <v/>
      </c>
      <c r="T1383" s="19" t="str">
        <f>IF([4]道具信息!T1383="","",[4]道具信息!T1383)</f>
        <v/>
      </c>
      <c r="U1383" s="19" t="str">
        <f>IF([4]道具信息!U1383="","",[4]道具信息!U1383)</f>
        <v/>
      </c>
      <c r="V1383" s="19" t="str">
        <f>IF([4]道具信息!V1383="","",[4]道具信息!V1383)</f>
        <v/>
      </c>
      <c r="W1383" s="19" t="str">
        <f>IF([4]道具信息!W1383="","",[4]道具信息!W1383)</f>
        <v/>
      </c>
      <c r="X1383" s="19" t="str">
        <f>IF([4]道具信息!X1383="","",[4]道具信息!X1383)</f>
        <v/>
      </c>
      <c r="Y1383" s="19" t="str">
        <f>IF([4]道具信息!Y1383="","",[4]道具信息!Y1383)</f>
        <v/>
      </c>
      <c r="Z1383" s="19" t="str">
        <f>IF([4]道具信息!Z1383="","",[4]道具信息!Z1383)</f>
        <v/>
      </c>
    </row>
    <row r="1384" spans="1:26" x14ac:dyDescent="0.15">
      <c r="A1384" s="19" t="str">
        <f>IF([4]道具信息!A1384="","",[4]道具信息!A1384)</f>
        <v/>
      </c>
      <c r="B1384" s="19" t="str">
        <f>IF([4]道具信息!B1384="","",[4]道具信息!B1384)</f>
        <v/>
      </c>
      <c r="C1384" s="19" t="str">
        <f>IF([4]道具信息!C1384="","",[4]道具信息!C1384)</f>
        <v/>
      </c>
      <c r="D1384" s="19" t="str">
        <f>IF([4]道具信息!D1384="","",[4]道具信息!D1384)</f>
        <v/>
      </c>
      <c r="E1384" s="19" t="str">
        <f>IF([4]道具信息!E1384="","",[4]道具信息!E1384)</f>
        <v/>
      </c>
      <c r="F1384" s="19" t="str">
        <f>IF([4]道具信息!F1384="","",[4]道具信息!F1384)</f>
        <v/>
      </c>
      <c r="G1384" s="19" t="str">
        <f>IF([4]道具信息!G1384="","",[4]道具信息!G1384)</f>
        <v/>
      </c>
      <c r="H1384" s="19" t="str">
        <f>IF([4]道具信息!H1384="","",[4]道具信息!H1384)</f>
        <v/>
      </c>
      <c r="I1384" s="19" t="str">
        <f>IF([4]道具信息!I1384="","",[4]道具信息!I1384)</f>
        <v/>
      </c>
      <c r="J1384" s="19" t="str">
        <f>IF([4]道具信息!J1384="","",[4]道具信息!J1384)</f>
        <v/>
      </c>
      <c r="K1384" s="19" t="str">
        <f>IF([4]道具信息!K1384="","",[4]道具信息!K1384)</f>
        <v/>
      </c>
      <c r="L1384" s="19" t="str">
        <f>IF([4]道具信息!L1384="","",[4]道具信息!L1384)</f>
        <v/>
      </c>
      <c r="M1384" s="19" t="str">
        <f>IF([4]道具信息!M1384="","",[4]道具信息!M1384)</f>
        <v/>
      </c>
      <c r="N1384" s="19" t="str">
        <f>IF([4]道具信息!N1384="","",[4]道具信息!N1384)</f>
        <v/>
      </c>
      <c r="O1384" s="19" t="str">
        <f>IF([4]道具信息!O1384="","",[4]道具信息!O1384)</f>
        <v/>
      </c>
      <c r="P1384" s="19" t="str">
        <f>IF([4]道具信息!P1384="","",[4]道具信息!P1384)</f>
        <v/>
      </c>
      <c r="Q1384" s="19" t="str">
        <f>IF([4]道具信息!Q1384="","",[4]道具信息!Q1384)</f>
        <v/>
      </c>
      <c r="R1384" s="19" t="str">
        <f>IF([4]道具信息!R1384="","",[4]道具信息!R1384)</f>
        <v/>
      </c>
      <c r="S1384" s="19" t="str">
        <f>IF([4]道具信息!S1384="","",[4]道具信息!S1384)</f>
        <v/>
      </c>
      <c r="T1384" s="19" t="str">
        <f>IF([4]道具信息!T1384="","",[4]道具信息!T1384)</f>
        <v/>
      </c>
      <c r="U1384" s="19" t="str">
        <f>IF([4]道具信息!U1384="","",[4]道具信息!U1384)</f>
        <v/>
      </c>
      <c r="V1384" s="19" t="str">
        <f>IF([4]道具信息!V1384="","",[4]道具信息!V1384)</f>
        <v/>
      </c>
      <c r="W1384" s="19" t="str">
        <f>IF([4]道具信息!W1384="","",[4]道具信息!W1384)</f>
        <v/>
      </c>
      <c r="X1384" s="19" t="str">
        <f>IF([4]道具信息!X1384="","",[4]道具信息!X1384)</f>
        <v/>
      </c>
      <c r="Y1384" s="19" t="str">
        <f>IF([4]道具信息!Y1384="","",[4]道具信息!Y1384)</f>
        <v/>
      </c>
      <c r="Z1384" s="19" t="str">
        <f>IF([4]道具信息!Z1384="","",[4]道具信息!Z1384)</f>
        <v/>
      </c>
    </row>
    <row r="1385" spans="1:26" x14ac:dyDescent="0.15">
      <c r="A1385" s="19" t="str">
        <f>IF([4]道具信息!A1385="","",[4]道具信息!A1385)</f>
        <v/>
      </c>
      <c r="B1385" s="19" t="str">
        <f>IF([4]道具信息!B1385="","",[4]道具信息!B1385)</f>
        <v/>
      </c>
      <c r="C1385" s="19" t="str">
        <f>IF([4]道具信息!C1385="","",[4]道具信息!C1385)</f>
        <v/>
      </c>
      <c r="D1385" s="19" t="str">
        <f>IF([4]道具信息!D1385="","",[4]道具信息!D1385)</f>
        <v/>
      </c>
      <c r="E1385" s="19" t="str">
        <f>IF([4]道具信息!E1385="","",[4]道具信息!E1385)</f>
        <v/>
      </c>
      <c r="F1385" s="19" t="str">
        <f>IF([4]道具信息!F1385="","",[4]道具信息!F1385)</f>
        <v/>
      </c>
      <c r="G1385" s="19" t="str">
        <f>IF([4]道具信息!G1385="","",[4]道具信息!G1385)</f>
        <v/>
      </c>
      <c r="H1385" s="19" t="str">
        <f>IF([4]道具信息!H1385="","",[4]道具信息!H1385)</f>
        <v/>
      </c>
      <c r="I1385" s="19" t="str">
        <f>IF([4]道具信息!I1385="","",[4]道具信息!I1385)</f>
        <v/>
      </c>
      <c r="J1385" s="19" t="str">
        <f>IF([4]道具信息!J1385="","",[4]道具信息!J1385)</f>
        <v/>
      </c>
      <c r="K1385" s="19" t="str">
        <f>IF([4]道具信息!K1385="","",[4]道具信息!K1385)</f>
        <v/>
      </c>
      <c r="L1385" s="19" t="str">
        <f>IF([4]道具信息!L1385="","",[4]道具信息!L1385)</f>
        <v/>
      </c>
      <c r="M1385" s="19" t="str">
        <f>IF([4]道具信息!M1385="","",[4]道具信息!M1385)</f>
        <v/>
      </c>
      <c r="N1385" s="19" t="str">
        <f>IF([4]道具信息!N1385="","",[4]道具信息!N1385)</f>
        <v/>
      </c>
      <c r="O1385" s="19" t="str">
        <f>IF([4]道具信息!O1385="","",[4]道具信息!O1385)</f>
        <v/>
      </c>
      <c r="P1385" s="19" t="str">
        <f>IF([4]道具信息!P1385="","",[4]道具信息!P1385)</f>
        <v/>
      </c>
      <c r="Q1385" s="19" t="str">
        <f>IF([4]道具信息!Q1385="","",[4]道具信息!Q1385)</f>
        <v/>
      </c>
      <c r="R1385" s="19" t="str">
        <f>IF([4]道具信息!R1385="","",[4]道具信息!R1385)</f>
        <v/>
      </c>
      <c r="S1385" s="19" t="str">
        <f>IF([4]道具信息!S1385="","",[4]道具信息!S1385)</f>
        <v/>
      </c>
      <c r="T1385" s="19" t="str">
        <f>IF([4]道具信息!T1385="","",[4]道具信息!T1385)</f>
        <v/>
      </c>
      <c r="U1385" s="19" t="str">
        <f>IF([4]道具信息!U1385="","",[4]道具信息!U1385)</f>
        <v/>
      </c>
      <c r="V1385" s="19" t="str">
        <f>IF([4]道具信息!V1385="","",[4]道具信息!V1385)</f>
        <v/>
      </c>
      <c r="W1385" s="19" t="str">
        <f>IF([4]道具信息!W1385="","",[4]道具信息!W1385)</f>
        <v/>
      </c>
      <c r="X1385" s="19" t="str">
        <f>IF([4]道具信息!X1385="","",[4]道具信息!X1385)</f>
        <v/>
      </c>
      <c r="Y1385" s="19" t="str">
        <f>IF([4]道具信息!Y1385="","",[4]道具信息!Y1385)</f>
        <v/>
      </c>
      <c r="Z1385" s="19" t="str">
        <f>IF([4]道具信息!Z1385="","",[4]道具信息!Z1385)</f>
        <v/>
      </c>
    </row>
    <row r="1386" spans="1:26" x14ac:dyDescent="0.15">
      <c r="A1386" s="19" t="str">
        <f>IF([4]道具信息!A1386="","",[4]道具信息!A1386)</f>
        <v/>
      </c>
      <c r="B1386" s="19" t="str">
        <f>IF([4]道具信息!B1386="","",[4]道具信息!B1386)</f>
        <v/>
      </c>
      <c r="C1386" s="19" t="str">
        <f>IF([4]道具信息!C1386="","",[4]道具信息!C1386)</f>
        <v/>
      </c>
      <c r="D1386" s="19" t="str">
        <f>IF([4]道具信息!D1386="","",[4]道具信息!D1386)</f>
        <v/>
      </c>
      <c r="E1386" s="19" t="str">
        <f>IF([4]道具信息!E1386="","",[4]道具信息!E1386)</f>
        <v/>
      </c>
      <c r="F1386" s="19" t="str">
        <f>IF([4]道具信息!F1386="","",[4]道具信息!F1386)</f>
        <v/>
      </c>
      <c r="G1386" s="19" t="str">
        <f>IF([4]道具信息!G1386="","",[4]道具信息!G1386)</f>
        <v/>
      </c>
      <c r="H1386" s="19" t="str">
        <f>IF([4]道具信息!H1386="","",[4]道具信息!H1386)</f>
        <v/>
      </c>
      <c r="I1386" s="19" t="str">
        <f>IF([4]道具信息!I1386="","",[4]道具信息!I1386)</f>
        <v/>
      </c>
      <c r="J1386" s="19" t="str">
        <f>IF([4]道具信息!J1386="","",[4]道具信息!J1386)</f>
        <v/>
      </c>
      <c r="K1386" s="19" t="str">
        <f>IF([4]道具信息!K1386="","",[4]道具信息!K1386)</f>
        <v/>
      </c>
      <c r="L1386" s="19" t="str">
        <f>IF([4]道具信息!L1386="","",[4]道具信息!L1386)</f>
        <v/>
      </c>
      <c r="M1386" s="19" t="str">
        <f>IF([4]道具信息!M1386="","",[4]道具信息!M1386)</f>
        <v/>
      </c>
      <c r="N1386" s="19" t="str">
        <f>IF([4]道具信息!N1386="","",[4]道具信息!N1386)</f>
        <v/>
      </c>
      <c r="O1386" s="19" t="str">
        <f>IF([4]道具信息!O1386="","",[4]道具信息!O1386)</f>
        <v/>
      </c>
      <c r="P1386" s="19" t="str">
        <f>IF([4]道具信息!P1386="","",[4]道具信息!P1386)</f>
        <v/>
      </c>
      <c r="Q1386" s="19" t="str">
        <f>IF([4]道具信息!Q1386="","",[4]道具信息!Q1386)</f>
        <v/>
      </c>
      <c r="R1386" s="19" t="str">
        <f>IF([4]道具信息!R1386="","",[4]道具信息!R1386)</f>
        <v/>
      </c>
      <c r="S1386" s="19" t="str">
        <f>IF([4]道具信息!S1386="","",[4]道具信息!S1386)</f>
        <v/>
      </c>
      <c r="T1386" s="19" t="str">
        <f>IF([4]道具信息!T1386="","",[4]道具信息!T1386)</f>
        <v/>
      </c>
      <c r="U1386" s="19" t="str">
        <f>IF([4]道具信息!U1386="","",[4]道具信息!U1386)</f>
        <v/>
      </c>
      <c r="V1386" s="19" t="str">
        <f>IF([4]道具信息!V1386="","",[4]道具信息!V1386)</f>
        <v/>
      </c>
      <c r="W1386" s="19" t="str">
        <f>IF([4]道具信息!W1386="","",[4]道具信息!W1386)</f>
        <v/>
      </c>
      <c r="X1386" s="19" t="str">
        <f>IF([4]道具信息!X1386="","",[4]道具信息!X1386)</f>
        <v/>
      </c>
      <c r="Y1386" s="19" t="str">
        <f>IF([4]道具信息!Y1386="","",[4]道具信息!Y1386)</f>
        <v/>
      </c>
      <c r="Z1386" s="19" t="str">
        <f>IF([4]道具信息!Z1386="","",[4]道具信息!Z1386)</f>
        <v/>
      </c>
    </row>
    <row r="1387" spans="1:26" x14ac:dyDescent="0.15">
      <c r="A1387" s="19" t="str">
        <f>IF([4]道具信息!A1387="","",[4]道具信息!A1387)</f>
        <v/>
      </c>
      <c r="B1387" s="19" t="str">
        <f>IF([4]道具信息!B1387="","",[4]道具信息!B1387)</f>
        <v/>
      </c>
      <c r="C1387" s="19" t="str">
        <f>IF([4]道具信息!C1387="","",[4]道具信息!C1387)</f>
        <v/>
      </c>
      <c r="D1387" s="19" t="str">
        <f>IF([4]道具信息!D1387="","",[4]道具信息!D1387)</f>
        <v/>
      </c>
      <c r="E1387" s="19" t="str">
        <f>IF([4]道具信息!E1387="","",[4]道具信息!E1387)</f>
        <v/>
      </c>
      <c r="F1387" s="19" t="str">
        <f>IF([4]道具信息!F1387="","",[4]道具信息!F1387)</f>
        <v/>
      </c>
      <c r="G1387" s="19" t="str">
        <f>IF([4]道具信息!G1387="","",[4]道具信息!G1387)</f>
        <v/>
      </c>
      <c r="H1387" s="19" t="str">
        <f>IF([4]道具信息!H1387="","",[4]道具信息!H1387)</f>
        <v/>
      </c>
      <c r="I1387" s="19" t="str">
        <f>IF([4]道具信息!I1387="","",[4]道具信息!I1387)</f>
        <v/>
      </c>
      <c r="J1387" s="19" t="str">
        <f>IF([4]道具信息!J1387="","",[4]道具信息!J1387)</f>
        <v/>
      </c>
      <c r="K1387" s="19" t="str">
        <f>IF([4]道具信息!K1387="","",[4]道具信息!K1387)</f>
        <v/>
      </c>
      <c r="L1387" s="19" t="str">
        <f>IF([4]道具信息!L1387="","",[4]道具信息!L1387)</f>
        <v/>
      </c>
      <c r="M1387" s="19" t="str">
        <f>IF([4]道具信息!M1387="","",[4]道具信息!M1387)</f>
        <v/>
      </c>
      <c r="N1387" s="19" t="str">
        <f>IF([4]道具信息!N1387="","",[4]道具信息!N1387)</f>
        <v/>
      </c>
      <c r="O1387" s="19" t="str">
        <f>IF([4]道具信息!O1387="","",[4]道具信息!O1387)</f>
        <v/>
      </c>
      <c r="P1387" s="19" t="str">
        <f>IF([4]道具信息!P1387="","",[4]道具信息!P1387)</f>
        <v/>
      </c>
      <c r="Q1387" s="19" t="str">
        <f>IF([4]道具信息!Q1387="","",[4]道具信息!Q1387)</f>
        <v/>
      </c>
      <c r="R1387" s="19" t="str">
        <f>IF([4]道具信息!R1387="","",[4]道具信息!R1387)</f>
        <v/>
      </c>
      <c r="S1387" s="19" t="str">
        <f>IF([4]道具信息!S1387="","",[4]道具信息!S1387)</f>
        <v/>
      </c>
      <c r="T1387" s="19" t="str">
        <f>IF([4]道具信息!T1387="","",[4]道具信息!T1387)</f>
        <v/>
      </c>
      <c r="U1387" s="19" t="str">
        <f>IF([4]道具信息!U1387="","",[4]道具信息!U1387)</f>
        <v/>
      </c>
      <c r="V1387" s="19" t="str">
        <f>IF([4]道具信息!V1387="","",[4]道具信息!V1387)</f>
        <v/>
      </c>
      <c r="W1387" s="19" t="str">
        <f>IF([4]道具信息!W1387="","",[4]道具信息!W1387)</f>
        <v/>
      </c>
      <c r="X1387" s="19" t="str">
        <f>IF([4]道具信息!X1387="","",[4]道具信息!X1387)</f>
        <v/>
      </c>
      <c r="Y1387" s="19" t="str">
        <f>IF([4]道具信息!Y1387="","",[4]道具信息!Y1387)</f>
        <v/>
      </c>
      <c r="Z1387" s="19" t="str">
        <f>IF([4]道具信息!Z1387="","",[4]道具信息!Z1387)</f>
        <v/>
      </c>
    </row>
    <row r="1388" spans="1:26" x14ac:dyDescent="0.15">
      <c r="A1388" s="19" t="str">
        <f>IF([4]道具信息!A1388="","",[4]道具信息!A1388)</f>
        <v/>
      </c>
      <c r="B1388" s="19" t="str">
        <f>IF([4]道具信息!B1388="","",[4]道具信息!B1388)</f>
        <v/>
      </c>
      <c r="C1388" s="19" t="str">
        <f>IF([4]道具信息!C1388="","",[4]道具信息!C1388)</f>
        <v/>
      </c>
      <c r="D1388" s="19" t="str">
        <f>IF([4]道具信息!D1388="","",[4]道具信息!D1388)</f>
        <v/>
      </c>
      <c r="E1388" s="19" t="str">
        <f>IF([4]道具信息!E1388="","",[4]道具信息!E1388)</f>
        <v/>
      </c>
      <c r="F1388" s="19" t="str">
        <f>IF([4]道具信息!F1388="","",[4]道具信息!F1388)</f>
        <v/>
      </c>
      <c r="G1388" s="19" t="str">
        <f>IF([4]道具信息!G1388="","",[4]道具信息!G1388)</f>
        <v/>
      </c>
      <c r="H1388" s="19" t="str">
        <f>IF([4]道具信息!H1388="","",[4]道具信息!H1388)</f>
        <v/>
      </c>
      <c r="I1388" s="19" t="str">
        <f>IF([4]道具信息!I1388="","",[4]道具信息!I1388)</f>
        <v/>
      </c>
      <c r="J1388" s="19" t="str">
        <f>IF([4]道具信息!J1388="","",[4]道具信息!J1388)</f>
        <v/>
      </c>
      <c r="K1388" s="19" t="str">
        <f>IF([4]道具信息!K1388="","",[4]道具信息!K1388)</f>
        <v/>
      </c>
      <c r="L1388" s="19" t="str">
        <f>IF([4]道具信息!L1388="","",[4]道具信息!L1388)</f>
        <v/>
      </c>
      <c r="M1388" s="19" t="str">
        <f>IF([4]道具信息!M1388="","",[4]道具信息!M1388)</f>
        <v/>
      </c>
      <c r="N1388" s="19" t="str">
        <f>IF([4]道具信息!N1388="","",[4]道具信息!N1388)</f>
        <v/>
      </c>
      <c r="O1388" s="19" t="str">
        <f>IF([4]道具信息!O1388="","",[4]道具信息!O1388)</f>
        <v/>
      </c>
      <c r="P1388" s="19" t="str">
        <f>IF([4]道具信息!P1388="","",[4]道具信息!P1388)</f>
        <v/>
      </c>
      <c r="Q1388" s="19" t="str">
        <f>IF([4]道具信息!Q1388="","",[4]道具信息!Q1388)</f>
        <v/>
      </c>
      <c r="R1388" s="19" t="str">
        <f>IF([4]道具信息!R1388="","",[4]道具信息!R1388)</f>
        <v/>
      </c>
      <c r="S1388" s="19" t="str">
        <f>IF([4]道具信息!S1388="","",[4]道具信息!S1388)</f>
        <v/>
      </c>
      <c r="T1388" s="19" t="str">
        <f>IF([4]道具信息!T1388="","",[4]道具信息!T1388)</f>
        <v/>
      </c>
      <c r="U1388" s="19" t="str">
        <f>IF([4]道具信息!U1388="","",[4]道具信息!U1388)</f>
        <v/>
      </c>
      <c r="V1388" s="19" t="str">
        <f>IF([4]道具信息!V1388="","",[4]道具信息!V1388)</f>
        <v/>
      </c>
      <c r="W1388" s="19" t="str">
        <f>IF([4]道具信息!W1388="","",[4]道具信息!W1388)</f>
        <v/>
      </c>
      <c r="X1388" s="19" t="str">
        <f>IF([4]道具信息!X1388="","",[4]道具信息!X1388)</f>
        <v/>
      </c>
      <c r="Y1388" s="19" t="str">
        <f>IF([4]道具信息!Y1388="","",[4]道具信息!Y1388)</f>
        <v/>
      </c>
      <c r="Z1388" s="19" t="str">
        <f>IF([4]道具信息!Z1388="","",[4]道具信息!Z1388)</f>
        <v/>
      </c>
    </row>
    <row r="1389" spans="1:26" x14ac:dyDescent="0.15">
      <c r="A1389" s="19" t="str">
        <f>IF([4]道具信息!A1389="","",[4]道具信息!A1389)</f>
        <v/>
      </c>
      <c r="B1389" s="19" t="str">
        <f>IF([4]道具信息!B1389="","",[4]道具信息!B1389)</f>
        <v/>
      </c>
      <c r="C1389" s="19" t="str">
        <f>IF([4]道具信息!C1389="","",[4]道具信息!C1389)</f>
        <v/>
      </c>
      <c r="D1389" s="19" t="str">
        <f>IF([4]道具信息!D1389="","",[4]道具信息!D1389)</f>
        <v/>
      </c>
      <c r="E1389" s="19" t="str">
        <f>IF([4]道具信息!E1389="","",[4]道具信息!E1389)</f>
        <v/>
      </c>
      <c r="F1389" s="19" t="str">
        <f>IF([4]道具信息!F1389="","",[4]道具信息!F1389)</f>
        <v/>
      </c>
      <c r="G1389" s="19" t="str">
        <f>IF([4]道具信息!G1389="","",[4]道具信息!G1389)</f>
        <v/>
      </c>
      <c r="H1389" s="19" t="str">
        <f>IF([4]道具信息!H1389="","",[4]道具信息!H1389)</f>
        <v/>
      </c>
      <c r="I1389" s="19" t="str">
        <f>IF([4]道具信息!I1389="","",[4]道具信息!I1389)</f>
        <v/>
      </c>
      <c r="J1389" s="19" t="str">
        <f>IF([4]道具信息!J1389="","",[4]道具信息!J1389)</f>
        <v/>
      </c>
      <c r="K1389" s="19" t="str">
        <f>IF([4]道具信息!K1389="","",[4]道具信息!K1389)</f>
        <v/>
      </c>
      <c r="L1389" s="19" t="str">
        <f>IF([4]道具信息!L1389="","",[4]道具信息!L1389)</f>
        <v/>
      </c>
      <c r="M1389" s="19" t="str">
        <f>IF([4]道具信息!M1389="","",[4]道具信息!M1389)</f>
        <v/>
      </c>
      <c r="N1389" s="19" t="str">
        <f>IF([4]道具信息!N1389="","",[4]道具信息!N1389)</f>
        <v/>
      </c>
      <c r="O1389" s="19" t="str">
        <f>IF([4]道具信息!O1389="","",[4]道具信息!O1389)</f>
        <v/>
      </c>
      <c r="P1389" s="19" t="str">
        <f>IF([4]道具信息!P1389="","",[4]道具信息!P1389)</f>
        <v/>
      </c>
      <c r="Q1389" s="19" t="str">
        <f>IF([4]道具信息!Q1389="","",[4]道具信息!Q1389)</f>
        <v/>
      </c>
      <c r="R1389" s="19" t="str">
        <f>IF([4]道具信息!R1389="","",[4]道具信息!R1389)</f>
        <v/>
      </c>
      <c r="S1389" s="19" t="str">
        <f>IF([4]道具信息!S1389="","",[4]道具信息!S1389)</f>
        <v/>
      </c>
      <c r="T1389" s="19" t="str">
        <f>IF([4]道具信息!T1389="","",[4]道具信息!T1389)</f>
        <v/>
      </c>
      <c r="U1389" s="19" t="str">
        <f>IF([4]道具信息!U1389="","",[4]道具信息!U1389)</f>
        <v/>
      </c>
      <c r="V1389" s="19" t="str">
        <f>IF([4]道具信息!V1389="","",[4]道具信息!V1389)</f>
        <v/>
      </c>
      <c r="W1389" s="19" t="str">
        <f>IF([4]道具信息!W1389="","",[4]道具信息!W1389)</f>
        <v/>
      </c>
      <c r="X1389" s="19" t="str">
        <f>IF([4]道具信息!X1389="","",[4]道具信息!X1389)</f>
        <v/>
      </c>
      <c r="Y1389" s="19" t="str">
        <f>IF([4]道具信息!Y1389="","",[4]道具信息!Y1389)</f>
        <v/>
      </c>
      <c r="Z1389" s="19" t="str">
        <f>IF([4]道具信息!Z1389="","",[4]道具信息!Z1389)</f>
        <v/>
      </c>
    </row>
    <row r="1390" spans="1:26" x14ac:dyDescent="0.15">
      <c r="A1390" s="19" t="str">
        <f>IF([4]道具信息!A1390="","",[4]道具信息!A1390)</f>
        <v/>
      </c>
      <c r="B1390" s="19" t="str">
        <f>IF([4]道具信息!B1390="","",[4]道具信息!B1390)</f>
        <v/>
      </c>
      <c r="C1390" s="19" t="str">
        <f>IF([4]道具信息!C1390="","",[4]道具信息!C1390)</f>
        <v/>
      </c>
      <c r="D1390" s="19" t="str">
        <f>IF([4]道具信息!D1390="","",[4]道具信息!D1390)</f>
        <v/>
      </c>
      <c r="E1390" s="19" t="str">
        <f>IF([4]道具信息!E1390="","",[4]道具信息!E1390)</f>
        <v/>
      </c>
      <c r="F1390" s="19" t="str">
        <f>IF([4]道具信息!F1390="","",[4]道具信息!F1390)</f>
        <v/>
      </c>
      <c r="G1390" s="19" t="str">
        <f>IF([4]道具信息!G1390="","",[4]道具信息!G1390)</f>
        <v/>
      </c>
      <c r="H1390" s="19" t="str">
        <f>IF([4]道具信息!H1390="","",[4]道具信息!H1390)</f>
        <v/>
      </c>
      <c r="I1390" s="19" t="str">
        <f>IF([4]道具信息!I1390="","",[4]道具信息!I1390)</f>
        <v/>
      </c>
      <c r="J1390" s="19" t="str">
        <f>IF([4]道具信息!J1390="","",[4]道具信息!J1390)</f>
        <v/>
      </c>
      <c r="K1390" s="19" t="str">
        <f>IF([4]道具信息!K1390="","",[4]道具信息!K1390)</f>
        <v/>
      </c>
      <c r="L1390" s="19" t="str">
        <f>IF([4]道具信息!L1390="","",[4]道具信息!L1390)</f>
        <v/>
      </c>
      <c r="M1390" s="19" t="str">
        <f>IF([4]道具信息!M1390="","",[4]道具信息!M1390)</f>
        <v/>
      </c>
      <c r="N1390" s="19" t="str">
        <f>IF([4]道具信息!N1390="","",[4]道具信息!N1390)</f>
        <v/>
      </c>
      <c r="O1390" s="19" t="str">
        <f>IF([4]道具信息!O1390="","",[4]道具信息!O1390)</f>
        <v/>
      </c>
      <c r="P1390" s="19" t="str">
        <f>IF([4]道具信息!P1390="","",[4]道具信息!P1390)</f>
        <v/>
      </c>
      <c r="Q1390" s="19" t="str">
        <f>IF([4]道具信息!Q1390="","",[4]道具信息!Q1390)</f>
        <v/>
      </c>
      <c r="R1390" s="19" t="str">
        <f>IF([4]道具信息!R1390="","",[4]道具信息!R1390)</f>
        <v/>
      </c>
      <c r="S1390" s="19" t="str">
        <f>IF([4]道具信息!S1390="","",[4]道具信息!S1390)</f>
        <v/>
      </c>
      <c r="T1390" s="19" t="str">
        <f>IF([4]道具信息!T1390="","",[4]道具信息!T1390)</f>
        <v/>
      </c>
      <c r="U1390" s="19" t="str">
        <f>IF([4]道具信息!U1390="","",[4]道具信息!U1390)</f>
        <v/>
      </c>
      <c r="V1390" s="19" t="str">
        <f>IF([4]道具信息!V1390="","",[4]道具信息!V1390)</f>
        <v/>
      </c>
      <c r="W1390" s="19" t="str">
        <f>IF([4]道具信息!W1390="","",[4]道具信息!W1390)</f>
        <v/>
      </c>
      <c r="X1390" s="19" t="str">
        <f>IF([4]道具信息!X1390="","",[4]道具信息!X1390)</f>
        <v/>
      </c>
      <c r="Y1390" s="19" t="str">
        <f>IF([4]道具信息!Y1390="","",[4]道具信息!Y1390)</f>
        <v/>
      </c>
      <c r="Z1390" s="19" t="str">
        <f>IF([4]道具信息!Z1390="","",[4]道具信息!Z1390)</f>
        <v/>
      </c>
    </row>
    <row r="1391" spans="1:26" x14ac:dyDescent="0.15">
      <c r="A1391" s="19" t="str">
        <f>IF([4]道具信息!A1391="","",[4]道具信息!A1391)</f>
        <v/>
      </c>
      <c r="B1391" s="19" t="str">
        <f>IF([4]道具信息!B1391="","",[4]道具信息!B1391)</f>
        <v/>
      </c>
      <c r="C1391" s="19" t="str">
        <f>IF([4]道具信息!C1391="","",[4]道具信息!C1391)</f>
        <v/>
      </c>
      <c r="D1391" s="19" t="str">
        <f>IF([4]道具信息!D1391="","",[4]道具信息!D1391)</f>
        <v/>
      </c>
      <c r="E1391" s="19" t="str">
        <f>IF([4]道具信息!E1391="","",[4]道具信息!E1391)</f>
        <v/>
      </c>
      <c r="F1391" s="19" t="str">
        <f>IF([4]道具信息!F1391="","",[4]道具信息!F1391)</f>
        <v/>
      </c>
      <c r="G1391" s="19" t="str">
        <f>IF([4]道具信息!G1391="","",[4]道具信息!G1391)</f>
        <v/>
      </c>
      <c r="H1391" s="19" t="str">
        <f>IF([4]道具信息!H1391="","",[4]道具信息!H1391)</f>
        <v/>
      </c>
      <c r="I1391" s="19" t="str">
        <f>IF([4]道具信息!I1391="","",[4]道具信息!I1391)</f>
        <v/>
      </c>
      <c r="J1391" s="19" t="str">
        <f>IF([4]道具信息!J1391="","",[4]道具信息!J1391)</f>
        <v/>
      </c>
      <c r="K1391" s="19" t="str">
        <f>IF([4]道具信息!K1391="","",[4]道具信息!K1391)</f>
        <v/>
      </c>
      <c r="L1391" s="19" t="str">
        <f>IF([4]道具信息!L1391="","",[4]道具信息!L1391)</f>
        <v/>
      </c>
      <c r="M1391" s="19" t="str">
        <f>IF([4]道具信息!M1391="","",[4]道具信息!M1391)</f>
        <v/>
      </c>
      <c r="N1391" s="19" t="str">
        <f>IF([4]道具信息!N1391="","",[4]道具信息!N1391)</f>
        <v/>
      </c>
      <c r="O1391" s="19" t="str">
        <f>IF([4]道具信息!O1391="","",[4]道具信息!O1391)</f>
        <v/>
      </c>
      <c r="P1391" s="19" t="str">
        <f>IF([4]道具信息!P1391="","",[4]道具信息!P1391)</f>
        <v/>
      </c>
      <c r="Q1391" s="19" t="str">
        <f>IF([4]道具信息!Q1391="","",[4]道具信息!Q1391)</f>
        <v/>
      </c>
      <c r="R1391" s="19" t="str">
        <f>IF([4]道具信息!R1391="","",[4]道具信息!R1391)</f>
        <v/>
      </c>
      <c r="S1391" s="19" t="str">
        <f>IF([4]道具信息!S1391="","",[4]道具信息!S1391)</f>
        <v/>
      </c>
      <c r="T1391" s="19" t="str">
        <f>IF([4]道具信息!T1391="","",[4]道具信息!T1391)</f>
        <v/>
      </c>
      <c r="U1391" s="19" t="str">
        <f>IF([4]道具信息!U1391="","",[4]道具信息!U1391)</f>
        <v/>
      </c>
      <c r="V1391" s="19" t="str">
        <f>IF([4]道具信息!V1391="","",[4]道具信息!V1391)</f>
        <v/>
      </c>
      <c r="W1391" s="19" t="str">
        <f>IF([4]道具信息!W1391="","",[4]道具信息!W1391)</f>
        <v/>
      </c>
      <c r="X1391" s="19" t="str">
        <f>IF([4]道具信息!X1391="","",[4]道具信息!X1391)</f>
        <v/>
      </c>
      <c r="Y1391" s="19" t="str">
        <f>IF([4]道具信息!Y1391="","",[4]道具信息!Y1391)</f>
        <v/>
      </c>
      <c r="Z1391" s="19" t="str">
        <f>IF([4]道具信息!Z1391="","",[4]道具信息!Z1391)</f>
        <v/>
      </c>
    </row>
    <row r="1392" spans="1:26" x14ac:dyDescent="0.15">
      <c r="A1392" s="19" t="str">
        <f>IF([4]道具信息!A1392="","",[4]道具信息!A1392)</f>
        <v/>
      </c>
      <c r="B1392" s="19" t="str">
        <f>IF([4]道具信息!B1392="","",[4]道具信息!B1392)</f>
        <v/>
      </c>
      <c r="C1392" s="19" t="str">
        <f>IF([4]道具信息!C1392="","",[4]道具信息!C1392)</f>
        <v/>
      </c>
      <c r="D1392" s="19" t="str">
        <f>IF([4]道具信息!D1392="","",[4]道具信息!D1392)</f>
        <v/>
      </c>
      <c r="E1392" s="19" t="str">
        <f>IF([4]道具信息!E1392="","",[4]道具信息!E1392)</f>
        <v/>
      </c>
      <c r="F1392" s="19" t="str">
        <f>IF([4]道具信息!F1392="","",[4]道具信息!F1392)</f>
        <v/>
      </c>
      <c r="G1392" s="19" t="str">
        <f>IF([4]道具信息!G1392="","",[4]道具信息!G1392)</f>
        <v/>
      </c>
      <c r="H1392" s="19" t="str">
        <f>IF([4]道具信息!H1392="","",[4]道具信息!H1392)</f>
        <v/>
      </c>
      <c r="I1392" s="19" t="str">
        <f>IF([4]道具信息!I1392="","",[4]道具信息!I1392)</f>
        <v/>
      </c>
      <c r="J1392" s="19" t="str">
        <f>IF([4]道具信息!J1392="","",[4]道具信息!J1392)</f>
        <v/>
      </c>
      <c r="K1392" s="19" t="str">
        <f>IF([4]道具信息!K1392="","",[4]道具信息!K1392)</f>
        <v/>
      </c>
      <c r="L1392" s="19" t="str">
        <f>IF([4]道具信息!L1392="","",[4]道具信息!L1392)</f>
        <v/>
      </c>
      <c r="M1392" s="19" t="str">
        <f>IF([4]道具信息!M1392="","",[4]道具信息!M1392)</f>
        <v/>
      </c>
      <c r="N1392" s="19" t="str">
        <f>IF([4]道具信息!N1392="","",[4]道具信息!N1392)</f>
        <v/>
      </c>
      <c r="O1392" s="19" t="str">
        <f>IF([4]道具信息!O1392="","",[4]道具信息!O1392)</f>
        <v/>
      </c>
      <c r="P1392" s="19" t="str">
        <f>IF([4]道具信息!P1392="","",[4]道具信息!P1392)</f>
        <v/>
      </c>
      <c r="Q1392" s="19" t="str">
        <f>IF([4]道具信息!Q1392="","",[4]道具信息!Q1392)</f>
        <v/>
      </c>
      <c r="R1392" s="19" t="str">
        <f>IF([4]道具信息!R1392="","",[4]道具信息!R1392)</f>
        <v/>
      </c>
      <c r="S1392" s="19" t="str">
        <f>IF([4]道具信息!S1392="","",[4]道具信息!S1392)</f>
        <v/>
      </c>
      <c r="T1392" s="19" t="str">
        <f>IF([4]道具信息!T1392="","",[4]道具信息!T1392)</f>
        <v/>
      </c>
      <c r="U1392" s="19" t="str">
        <f>IF([4]道具信息!U1392="","",[4]道具信息!U1392)</f>
        <v/>
      </c>
      <c r="V1392" s="19" t="str">
        <f>IF([4]道具信息!V1392="","",[4]道具信息!V1392)</f>
        <v/>
      </c>
      <c r="W1392" s="19" t="str">
        <f>IF([4]道具信息!W1392="","",[4]道具信息!W1392)</f>
        <v/>
      </c>
      <c r="X1392" s="19" t="str">
        <f>IF([4]道具信息!X1392="","",[4]道具信息!X1392)</f>
        <v/>
      </c>
      <c r="Y1392" s="19" t="str">
        <f>IF([4]道具信息!Y1392="","",[4]道具信息!Y1392)</f>
        <v/>
      </c>
      <c r="Z1392" s="19" t="str">
        <f>IF([4]道具信息!Z1392="","",[4]道具信息!Z1392)</f>
        <v/>
      </c>
    </row>
    <row r="1393" spans="1:26" x14ac:dyDescent="0.15">
      <c r="A1393" s="19" t="str">
        <f>IF([4]道具信息!A1393="","",[4]道具信息!A1393)</f>
        <v/>
      </c>
      <c r="B1393" s="19" t="str">
        <f>IF([4]道具信息!B1393="","",[4]道具信息!B1393)</f>
        <v/>
      </c>
      <c r="C1393" s="19" t="str">
        <f>IF([4]道具信息!C1393="","",[4]道具信息!C1393)</f>
        <v/>
      </c>
      <c r="D1393" s="19" t="str">
        <f>IF([4]道具信息!D1393="","",[4]道具信息!D1393)</f>
        <v/>
      </c>
      <c r="E1393" s="19" t="str">
        <f>IF([4]道具信息!E1393="","",[4]道具信息!E1393)</f>
        <v/>
      </c>
      <c r="F1393" s="19" t="str">
        <f>IF([4]道具信息!F1393="","",[4]道具信息!F1393)</f>
        <v/>
      </c>
      <c r="G1393" s="19" t="str">
        <f>IF([4]道具信息!G1393="","",[4]道具信息!G1393)</f>
        <v/>
      </c>
      <c r="H1393" s="19" t="str">
        <f>IF([4]道具信息!H1393="","",[4]道具信息!H1393)</f>
        <v/>
      </c>
      <c r="I1393" s="19" t="str">
        <f>IF([4]道具信息!I1393="","",[4]道具信息!I1393)</f>
        <v/>
      </c>
      <c r="J1393" s="19" t="str">
        <f>IF([4]道具信息!J1393="","",[4]道具信息!J1393)</f>
        <v/>
      </c>
      <c r="K1393" s="19" t="str">
        <f>IF([4]道具信息!K1393="","",[4]道具信息!K1393)</f>
        <v/>
      </c>
      <c r="L1393" s="19" t="str">
        <f>IF([4]道具信息!L1393="","",[4]道具信息!L1393)</f>
        <v/>
      </c>
      <c r="M1393" s="19" t="str">
        <f>IF([4]道具信息!M1393="","",[4]道具信息!M1393)</f>
        <v/>
      </c>
      <c r="N1393" s="19" t="str">
        <f>IF([4]道具信息!N1393="","",[4]道具信息!N1393)</f>
        <v/>
      </c>
      <c r="O1393" s="19" t="str">
        <f>IF([4]道具信息!O1393="","",[4]道具信息!O1393)</f>
        <v/>
      </c>
      <c r="P1393" s="19" t="str">
        <f>IF([4]道具信息!P1393="","",[4]道具信息!P1393)</f>
        <v/>
      </c>
      <c r="Q1393" s="19" t="str">
        <f>IF([4]道具信息!Q1393="","",[4]道具信息!Q1393)</f>
        <v/>
      </c>
      <c r="R1393" s="19" t="str">
        <f>IF([4]道具信息!R1393="","",[4]道具信息!R1393)</f>
        <v/>
      </c>
      <c r="S1393" s="19" t="str">
        <f>IF([4]道具信息!S1393="","",[4]道具信息!S1393)</f>
        <v/>
      </c>
      <c r="T1393" s="19" t="str">
        <f>IF([4]道具信息!T1393="","",[4]道具信息!T1393)</f>
        <v/>
      </c>
      <c r="U1393" s="19" t="str">
        <f>IF([4]道具信息!U1393="","",[4]道具信息!U1393)</f>
        <v/>
      </c>
      <c r="V1393" s="19" t="str">
        <f>IF([4]道具信息!V1393="","",[4]道具信息!V1393)</f>
        <v/>
      </c>
      <c r="W1393" s="19" t="str">
        <f>IF([4]道具信息!W1393="","",[4]道具信息!W1393)</f>
        <v/>
      </c>
      <c r="X1393" s="19" t="str">
        <f>IF([4]道具信息!X1393="","",[4]道具信息!X1393)</f>
        <v/>
      </c>
      <c r="Y1393" s="19" t="str">
        <f>IF([4]道具信息!Y1393="","",[4]道具信息!Y1393)</f>
        <v/>
      </c>
      <c r="Z1393" s="19" t="str">
        <f>IF([4]道具信息!Z1393="","",[4]道具信息!Z1393)</f>
        <v/>
      </c>
    </row>
    <row r="1394" spans="1:26" x14ac:dyDescent="0.15">
      <c r="A1394" s="19" t="str">
        <f>IF([4]道具信息!A1394="","",[4]道具信息!A1394)</f>
        <v/>
      </c>
      <c r="B1394" s="19" t="str">
        <f>IF([4]道具信息!B1394="","",[4]道具信息!B1394)</f>
        <v/>
      </c>
      <c r="C1394" s="19" t="str">
        <f>IF([4]道具信息!C1394="","",[4]道具信息!C1394)</f>
        <v/>
      </c>
      <c r="D1394" s="19" t="str">
        <f>IF([4]道具信息!D1394="","",[4]道具信息!D1394)</f>
        <v/>
      </c>
      <c r="E1394" s="19" t="str">
        <f>IF([4]道具信息!E1394="","",[4]道具信息!E1394)</f>
        <v/>
      </c>
      <c r="F1394" s="19" t="str">
        <f>IF([4]道具信息!F1394="","",[4]道具信息!F1394)</f>
        <v/>
      </c>
      <c r="G1394" s="19" t="str">
        <f>IF([4]道具信息!G1394="","",[4]道具信息!G1394)</f>
        <v/>
      </c>
      <c r="H1394" s="19" t="str">
        <f>IF([4]道具信息!H1394="","",[4]道具信息!H1394)</f>
        <v/>
      </c>
      <c r="I1394" s="19" t="str">
        <f>IF([4]道具信息!I1394="","",[4]道具信息!I1394)</f>
        <v/>
      </c>
      <c r="J1394" s="19" t="str">
        <f>IF([4]道具信息!J1394="","",[4]道具信息!J1394)</f>
        <v/>
      </c>
      <c r="K1394" s="19" t="str">
        <f>IF([4]道具信息!K1394="","",[4]道具信息!K1394)</f>
        <v/>
      </c>
      <c r="L1394" s="19" t="str">
        <f>IF([4]道具信息!L1394="","",[4]道具信息!L1394)</f>
        <v/>
      </c>
      <c r="M1394" s="19" t="str">
        <f>IF([4]道具信息!M1394="","",[4]道具信息!M1394)</f>
        <v/>
      </c>
      <c r="N1394" s="19" t="str">
        <f>IF([4]道具信息!N1394="","",[4]道具信息!N1394)</f>
        <v/>
      </c>
      <c r="O1394" s="19" t="str">
        <f>IF([4]道具信息!O1394="","",[4]道具信息!O1394)</f>
        <v/>
      </c>
      <c r="P1394" s="19" t="str">
        <f>IF([4]道具信息!P1394="","",[4]道具信息!P1394)</f>
        <v/>
      </c>
      <c r="Q1394" s="19" t="str">
        <f>IF([4]道具信息!Q1394="","",[4]道具信息!Q1394)</f>
        <v/>
      </c>
      <c r="R1394" s="19" t="str">
        <f>IF([4]道具信息!R1394="","",[4]道具信息!R1394)</f>
        <v/>
      </c>
      <c r="S1394" s="19" t="str">
        <f>IF([4]道具信息!S1394="","",[4]道具信息!S1394)</f>
        <v/>
      </c>
      <c r="T1394" s="19" t="str">
        <f>IF([4]道具信息!T1394="","",[4]道具信息!T1394)</f>
        <v/>
      </c>
      <c r="U1394" s="19" t="str">
        <f>IF([4]道具信息!U1394="","",[4]道具信息!U1394)</f>
        <v/>
      </c>
      <c r="V1394" s="19" t="str">
        <f>IF([4]道具信息!V1394="","",[4]道具信息!V1394)</f>
        <v/>
      </c>
      <c r="W1394" s="19" t="str">
        <f>IF([4]道具信息!W1394="","",[4]道具信息!W1394)</f>
        <v/>
      </c>
      <c r="X1394" s="19" t="str">
        <f>IF([4]道具信息!X1394="","",[4]道具信息!X1394)</f>
        <v/>
      </c>
      <c r="Y1394" s="19" t="str">
        <f>IF([4]道具信息!Y1394="","",[4]道具信息!Y1394)</f>
        <v/>
      </c>
      <c r="Z1394" s="19" t="str">
        <f>IF([4]道具信息!Z1394="","",[4]道具信息!Z1394)</f>
        <v/>
      </c>
    </row>
    <row r="1395" spans="1:26" x14ac:dyDescent="0.15">
      <c r="A1395" s="19" t="str">
        <f>IF([4]道具信息!A1395="","",[4]道具信息!A1395)</f>
        <v/>
      </c>
      <c r="B1395" s="19" t="str">
        <f>IF([4]道具信息!B1395="","",[4]道具信息!B1395)</f>
        <v/>
      </c>
      <c r="C1395" s="19" t="str">
        <f>IF([4]道具信息!C1395="","",[4]道具信息!C1395)</f>
        <v/>
      </c>
      <c r="D1395" s="19" t="str">
        <f>IF([4]道具信息!D1395="","",[4]道具信息!D1395)</f>
        <v/>
      </c>
      <c r="E1395" s="19" t="str">
        <f>IF([4]道具信息!E1395="","",[4]道具信息!E1395)</f>
        <v/>
      </c>
      <c r="F1395" s="19" t="str">
        <f>IF([4]道具信息!F1395="","",[4]道具信息!F1395)</f>
        <v/>
      </c>
      <c r="G1395" s="19" t="str">
        <f>IF([4]道具信息!G1395="","",[4]道具信息!G1395)</f>
        <v/>
      </c>
      <c r="H1395" s="19" t="str">
        <f>IF([4]道具信息!H1395="","",[4]道具信息!H1395)</f>
        <v/>
      </c>
      <c r="I1395" s="19" t="str">
        <f>IF([4]道具信息!I1395="","",[4]道具信息!I1395)</f>
        <v/>
      </c>
      <c r="J1395" s="19" t="str">
        <f>IF([4]道具信息!J1395="","",[4]道具信息!J1395)</f>
        <v/>
      </c>
      <c r="K1395" s="19" t="str">
        <f>IF([4]道具信息!K1395="","",[4]道具信息!K1395)</f>
        <v/>
      </c>
      <c r="L1395" s="19" t="str">
        <f>IF([4]道具信息!L1395="","",[4]道具信息!L1395)</f>
        <v/>
      </c>
      <c r="M1395" s="19" t="str">
        <f>IF([4]道具信息!M1395="","",[4]道具信息!M1395)</f>
        <v/>
      </c>
      <c r="N1395" s="19" t="str">
        <f>IF([4]道具信息!N1395="","",[4]道具信息!N1395)</f>
        <v/>
      </c>
      <c r="O1395" s="19" t="str">
        <f>IF([4]道具信息!O1395="","",[4]道具信息!O1395)</f>
        <v/>
      </c>
      <c r="P1395" s="19" t="str">
        <f>IF([4]道具信息!P1395="","",[4]道具信息!P1395)</f>
        <v/>
      </c>
      <c r="Q1395" s="19" t="str">
        <f>IF([4]道具信息!Q1395="","",[4]道具信息!Q1395)</f>
        <v/>
      </c>
      <c r="R1395" s="19" t="str">
        <f>IF([4]道具信息!R1395="","",[4]道具信息!R1395)</f>
        <v/>
      </c>
      <c r="S1395" s="19" t="str">
        <f>IF([4]道具信息!S1395="","",[4]道具信息!S1395)</f>
        <v/>
      </c>
      <c r="T1395" s="19" t="str">
        <f>IF([4]道具信息!T1395="","",[4]道具信息!T1395)</f>
        <v/>
      </c>
      <c r="U1395" s="19" t="str">
        <f>IF([4]道具信息!U1395="","",[4]道具信息!U1395)</f>
        <v/>
      </c>
      <c r="V1395" s="19" t="str">
        <f>IF([4]道具信息!V1395="","",[4]道具信息!V1395)</f>
        <v/>
      </c>
      <c r="W1395" s="19" t="str">
        <f>IF([4]道具信息!W1395="","",[4]道具信息!W1395)</f>
        <v/>
      </c>
      <c r="X1395" s="19" t="str">
        <f>IF([4]道具信息!X1395="","",[4]道具信息!X1395)</f>
        <v/>
      </c>
      <c r="Y1395" s="19" t="str">
        <f>IF([4]道具信息!Y1395="","",[4]道具信息!Y1395)</f>
        <v/>
      </c>
      <c r="Z1395" s="19" t="str">
        <f>IF([4]道具信息!Z1395="","",[4]道具信息!Z1395)</f>
        <v/>
      </c>
    </row>
    <row r="1396" spans="1:26" x14ac:dyDescent="0.15">
      <c r="A1396" s="19" t="str">
        <f>IF([4]道具信息!A1396="","",[4]道具信息!A1396)</f>
        <v/>
      </c>
      <c r="B1396" s="19" t="str">
        <f>IF([4]道具信息!B1396="","",[4]道具信息!B1396)</f>
        <v/>
      </c>
      <c r="C1396" s="19" t="str">
        <f>IF([4]道具信息!C1396="","",[4]道具信息!C1396)</f>
        <v/>
      </c>
      <c r="D1396" s="19" t="str">
        <f>IF([4]道具信息!D1396="","",[4]道具信息!D1396)</f>
        <v/>
      </c>
      <c r="E1396" s="19" t="str">
        <f>IF([4]道具信息!E1396="","",[4]道具信息!E1396)</f>
        <v/>
      </c>
      <c r="F1396" s="19" t="str">
        <f>IF([4]道具信息!F1396="","",[4]道具信息!F1396)</f>
        <v/>
      </c>
      <c r="G1396" s="19" t="str">
        <f>IF([4]道具信息!G1396="","",[4]道具信息!G1396)</f>
        <v/>
      </c>
      <c r="H1396" s="19" t="str">
        <f>IF([4]道具信息!H1396="","",[4]道具信息!H1396)</f>
        <v/>
      </c>
      <c r="I1396" s="19" t="str">
        <f>IF([4]道具信息!I1396="","",[4]道具信息!I1396)</f>
        <v/>
      </c>
      <c r="J1396" s="19" t="str">
        <f>IF([4]道具信息!J1396="","",[4]道具信息!J1396)</f>
        <v/>
      </c>
      <c r="K1396" s="19" t="str">
        <f>IF([4]道具信息!K1396="","",[4]道具信息!K1396)</f>
        <v/>
      </c>
      <c r="L1396" s="19" t="str">
        <f>IF([4]道具信息!L1396="","",[4]道具信息!L1396)</f>
        <v/>
      </c>
      <c r="M1396" s="19" t="str">
        <f>IF([4]道具信息!M1396="","",[4]道具信息!M1396)</f>
        <v/>
      </c>
      <c r="N1396" s="19" t="str">
        <f>IF([4]道具信息!N1396="","",[4]道具信息!N1396)</f>
        <v/>
      </c>
      <c r="O1396" s="19" t="str">
        <f>IF([4]道具信息!O1396="","",[4]道具信息!O1396)</f>
        <v/>
      </c>
      <c r="P1396" s="19" t="str">
        <f>IF([4]道具信息!P1396="","",[4]道具信息!P1396)</f>
        <v/>
      </c>
      <c r="Q1396" s="19" t="str">
        <f>IF([4]道具信息!Q1396="","",[4]道具信息!Q1396)</f>
        <v/>
      </c>
      <c r="R1396" s="19" t="str">
        <f>IF([4]道具信息!R1396="","",[4]道具信息!R1396)</f>
        <v/>
      </c>
      <c r="S1396" s="19" t="str">
        <f>IF([4]道具信息!S1396="","",[4]道具信息!S1396)</f>
        <v/>
      </c>
      <c r="T1396" s="19" t="str">
        <f>IF([4]道具信息!T1396="","",[4]道具信息!T1396)</f>
        <v/>
      </c>
      <c r="U1396" s="19" t="str">
        <f>IF([4]道具信息!U1396="","",[4]道具信息!U1396)</f>
        <v/>
      </c>
      <c r="V1396" s="19" t="str">
        <f>IF([4]道具信息!V1396="","",[4]道具信息!V1396)</f>
        <v/>
      </c>
      <c r="W1396" s="19" t="str">
        <f>IF([4]道具信息!W1396="","",[4]道具信息!W1396)</f>
        <v/>
      </c>
      <c r="X1396" s="19" t="str">
        <f>IF([4]道具信息!X1396="","",[4]道具信息!X1396)</f>
        <v/>
      </c>
      <c r="Y1396" s="19" t="str">
        <f>IF([4]道具信息!Y1396="","",[4]道具信息!Y1396)</f>
        <v/>
      </c>
      <c r="Z1396" s="19" t="str">
        <f>IF([4]道具信息!Z1396="","",[4]道具信息!Z1396)</f>
        <v/>
      </c>
    </row>
    <row r="1397" spans="1:26" x14ac:dyDescent="0.15">
      <c r="A1397" s="19" t="str">
        <f>IF([4]道具信息!A1397="","",[4]道具信息!A1397)</f>
        <v/>
      </c>
      <c r="B1397" s="19" t="str">
        <f>IF([4]道具信息!B1397="","",[4]道具信息!B1397)</f>
        <v/>
      </c>
      <c r="C1397" s="19" t="str">
        <f>IF([4]道具信息!C1397="","",[4]道具信息!C1397)</f>
        <v/>
      </c>
      <c r="D1397" s="19" t="str">
        <f>IF([4]道具信息!D1397="","",[4]道具信息!D1397)</f>
        <v/>
      </c>
      <c r="E1397" s="19" t="str">
        <f>IF([4]道具信息!E1397="","",[4]道具信息!E1397)</f>
        <v/>
      </c>
      <c r="F1397" s="19" t="str">
        <f>IF([4]道具信息!F1397="","",[4]道具信息!F1397)</f>
        <v/>
      </c>
      <c r="G1397" s="19" t="str">
        <f>IF([4]道具信息!G1397="","",[4]道具信息!G1397)</f>
        <v/>
      </c>
      <c r="H1397" s="19" t="str">
        <f>IF([4]道具信息!H1397="","",[4]道具信息!H1397)</f>
        <v/>
      </c>
      <c r="I1397" s="19" t="str">
        <f>IF([4]道具信息!I1397="","",[4]道具信息!I1397)</f>
        <v/>
      </c>
      <c r="J1397" s="19" t="str">
        <f>IF([4]道具信息!J1397="","",[4]道具信息!J1397)</f>
        <v/>
      </c>
      <c r="K1397" s="19" t="str">
        <f>IF([4]道具信息!K1397="","",[4]道具信息!K1397)</f>
        <v/>
      </c>
      <c r="L1397" s="19" t="str">
        <f>IF([4]道具信息!L1397="","",[4]道具信息!L1397)</f>
        <v/>
      </c>
      <c r="M1397" s="19" t="str">
        <f>IF([4]道具信息!M1397="","",[4]道具信息!M1397)</f>
        <v/>
      </c>
      <c r="N1397" s="19" t="str">
        <f>IF([4]道具信息!N1397="","",[4]道具信息!N1397)</f>
        <v/>
      </c>
      <c r="O1397" s="19" t="str">
        <f>IF([4]道具信息!O1397="","",[4]道具信息!O1397)</f>
        <v/>
      </c>
      <c r="P1397" s="19" t="str">
        <f>IF([4]道具信息!P1397="","",[4]道具信息!P1397)</f>
        <v/>
      </c>
      <c r="Q1397" s="19" t="str">
        <f>IF([4]道具信息!Q1397="","",[4]道具信息!Q1397)</f>
        <v/>
      </c>
      <c r="R1397" s="19" t="str">
        <f>IF([4]道具信息!R1397="","",[4]道具信息!R1397)</f>
        <v/>
      </c>
      <c r="S1397" s="19" t="str">
        <f>IF([4]道具信息!S1397="","",[4]道具信息!S1397)</f>
        <v/>
      </c>
      <c r="T1397" s="19" t="str">
        <f>IF([4]道具信息!T1397="","",[4]道具信息!T1397)</f>
        <v/>
      </c>
      <c r="U1397" s="19" t="str">
        <f>IF([4]道具信息!U1397="","",[4]道具信息!U1397)</f>
        <v/>
      </c>
      <c r="V1397" s="19" t="str">
        <f>IF([4]道具信息!V1397="","",[4]道具信息!V1397)</f>
        <v/>
      </c>
      <c r="W1397" s="19" t="str">
        <f>IF([4]道具信息!W1397="","",[4]道具信息!W1397)</f>
        <v/>
      </c>
      <c r="X1397" s="19" t="str">
        <f>IF([4]道具信息!X1397="","",[4]道具信息!X1397)</f>
        <v/>
      </c>
      <c r="Y1397" s="19" t="str">
        <f>IF([4]道具信息!Y1397="","",[4]道具信息!Y1397)</f>
        <v/>
      </c>
      <c r="Z1397" s="19" t="str">
        <f>IF([4]道具信息!Z1397="","",[4]道具信息!Z1397)</f>
        <v/>
      </c>
    </row>
    <row r="1398" spans="1:26" x14ac:dyDescent="0.15">
      <c r="A1398" s="19" t="str">
        <f>IF([4]道具信息!A1398="","",[4]道具信息!A1398)</f>
        <v/>
      </c>
      <c r="B1398" s="19" t="str">
        <f>IF([4]道具信息!B1398="","",[4]道具信息!B1398)</f>
        <v/>
      </c>
      <c r="C1398" s="19" t="str">
        <f>IF([4]道具信息!C1398="","",[4]道具信息!C1398)</f>
        <v/>
      </c>
      <c r="D1398" s="19" t="str">
        <f>IF([4]道具信息!D1398="","",[4]道具信息!D1398)</f>
        <v/>
      </c>
      <c r="E1398" s="19" t="str">
        <f>IF([4]道具信息!E1398="","",[4]道具信息!E1398)</f>
        <v/>
      </c>
      <c r="F1398" s="19" t="str">
        <f>IF([4]道具信息!F1398="","",[4]道具信息!F1398)</f>
        <v/>
      </c>
      <c r="G1398" s="19" t="str">
        <f>IF([4]道具信息!G1398="","",[4]道具信息!G1398)</f>
        <v/>
      </c>
      <c r="H1398" s="19" t="str">
        <f>IF([4]道具信息!H1398="","",[4]道具信息!H1398)</f>
        <v/>
      </c>
      <c r="I1398" s="19" t="str">
        <f>IF([4]道具信息!I1398="","",[4]道具信息!I1398)</f>
        <v/>
      </c>
      <c r="J1398" s="19" t="str">
        <f>IF([4]道具信息!J1398="","",[4]道具信息!J1398)</f>
        <v/>
      </c>
      <c r="K1398" s="19" t="str">
        <f>IF([4]道具信息!K1398="","",[4]道具信息!K1398)</f>
        <v/>
      </c>
      <c r="L1398" s="19" t="str">
        <f>IF([4]道具信息!L1398="","",[4]道具信息!L1398)</f>
        <v/>
      </c>
      <c r="M1398" s="19" t="str">
        <f>IF([4]道具信息!M1398="","",[4]道具信息!M1398)</f>
        <v/>
      </c>
      <c r="N1398" s="19" t="str">
        <f>IF([4]道具信息!N1398="","",[4]道具信息!N1398)</f>
        <v/>
      </c>
      <c r="O1398" s="19" t="str">
        <f>IF([4]道具信息!O1398="","",[4]道具信息!O1398)</f>
        <v/>
      </c>
      <c r="P1398" s="19" t="str">
        <f>IF([4]道具信息!P1398="","",[4]道具信息!P1398)</f>
        <v/>
      </c>
      <c r="Q1398" s="19" t="str">
        <f>IF([4]道具信息!Q1398="","",[4]道具信息!Q1398)</f>
        <v/>
      </c>
      <c r="R1398" s="19" t="str">
        <f>IF([4]道具信息!R1398="","",[4]道具信息!R1398)</f>
        <v/>
      </c>
      <c r="S1398" s="19" t="str">
        <f>IF([4]道具信息!S1398="","",[4]道具信息!S1398)</f>
        <v/>
      </c>
      <c r="T1398" s="19" t="str">
        <f>IF([4]道具信息!T1398="","",[4]道具信息!T1398)</f>
        <v/>
      </c>
      <c r="U1398" s="19" t="str">
        <f>IF([4]道具信息!U1398="","",[4]道具信息!U1398)</f>
        <v/>
      </c>
      <c r="V1398" s="19" t="str">
        <f>IF([4]道具信息!V1398="","",[4]道具信息!V1398)</f>
        <v/>
      </c>
      <c r="W1398" s="19" t="str">
        <f>IF([4]道具信息!W1398="","",[4]道具信息!W1398)</f>
        <v/>
      </c>
      <c r="X1398" s="19" t="str">
        <f>IF([4]道具信息!X1398="","",[4]道具信息!X1398)</f>
        <v/>
      </c>
      <c r="Y1398" s="19" t="str">
        <f>IF([4]道具信息!Y1398="","",[4]道具信息!Y1398)</f>
        <v/>
      </c>
      <c r="Z1398" s="19" t="str">
        <f>IF([4]道具信息!Z1398="","",[4]道具信息!Z1398)</f>
        <v/>
      </c>
    </row>
    <row r="1399" spans="1:26" x14ac:dyDescent="0.15">
      <c r="A1399" s="19" t="str">
        <f>IF([4]道具信息!A1399="","",[4]道具信息!A1399)</f>
        <v/>
      </c>
      <c r="B1399" s="19" t="str">
        <f>IF([4]道具信息!B1399="","",[4]道具信息!B1399)</f>
        <v/>
      </c>
      <c r="C1399" s="19" t="str">
        <f>IF([4]道具信息!C1399="","",[4]道具信息!C1399)</f>
        <v/>
      </c>
      <c r="D1399" s="19" t="str">
        <f>IF([4]道具信息!D1399="","",[4]道具信息!D1399)</f>
        <v/>
      </c>
      <c r="E1399" s="19" t="str">
        <f>IF([4]道具信息!E1399="","",[4]道具信息!E1399)</f>
        <v/>
      </c>
      <c r="F1399" s="19" t="str">
        <f>IF([4]道具信息!F1399="","",[4]道具信息!F1399)</f>
        <v/>
      </c>
      <c r="G1399" s="19" t="str">
        <f>IF([4]道具信息!G1399="","",[4]道具信息!G1399)</f>
        <v/>
      </c>
      <c r="H1399" s="19" t="str">
        <f>IF([4]道具信息!H1399="","",[4]道具信息!H1399)</f>
        <v/>
      </c>
      <c r="I1399" s="19" t="str">
        <f>IF([4]道具信息!I1399="","",[4]道具信息!I1399)</f>
        <v/>
      </c>
      <c r="J1399" s="19" t="str">
        <f>IF([4]道具信息!J1399="","",[4]道具信息!J1399)</f>
        <v/>
      </c>
      <c r="K1399" s="19" t="str">
        <f>IF([4]道具信息!K1399="","",[4]道具信息!K1399)</f>
        <v/>
      </c>
      <c r="L1399" s="19" t="str">
        <f>IF([4]道具信息!L1399="","",[4]道具信息!L1399)</f>
        <v/>
      </c>
      <c r="M1399" s="19" t="str">
        <f>IF([4]道具信息!M1399="","",[4]道具信息!M1399)</f>
        <v/>
      </c>
      <c r="N1399" s="19" t="str">
        <f>IF([4]道具信息!N1399="","",[4]道具信息!N1399)</f>
        <v/>
      </c>
      <c r="O1399" s="19" t="str">
        <f>IF([4]道具信息!O1399="","",[4]道具信息!O1399)</f>
        <v/>
      </c>
      <c r="P1399" s="19" t="str">
        <f>IF([4]道具信息!P1399="","",[4]道具信息!P1399)</f>
        <v/>
      </c>
      <c r="Q1399" s="19" t="str">
        <f>IF([4]道具信息!Q1399="","",[4]道具信息!Q1399)</f>
        <v/>
      </c>
      <c r="R1399" s="19" t="str">
        <f>IF([4]道具信息!R1399="","",[4]道具信息!R1399)</f>
        <v/>
      </c>
      <c r="S1399" s="19" t="str">
        <f>IF([4]道具信息!S1399="","",[4]道具信息!S1399)</f>
        <v/>
      </c>
      <c r="T1399" s="19" t="str">
        <f>IF([4]道具信息!T1399="","",[4]道具信息!T1399)</f>
        <v/>
      </c>
      <c r="U1399" s="19" t="str">
        <f>IF([4]道具信息!U1399="","",[4]道具信息!U1399)</f>
        <v/>
      </c>
      <c r="V1399" s="19" t="str">
        <f>IF([4]道具信息!V1399="","",[4]道具信息!V1399)</f>
        <v/>
      </c>
      <c r="W1399" s="19" t="str">
        <f>IF([4]道具信息!W1399="","",[4]道具信息!W1399)</f>
        <v/>
      </c>
      <c r="X1399" s="19" t="str">
        <f>IF([4]道具信息!X1399="","",[4]道具信息!X1399)</f>
        <v/>
      </c>
      <c r="Y1399" s="19" t="str">
        <f>IF([4]道具信息!Y1399="","",[4]道具信息!Y1399)</f>
        <v/>
      </c>
      <c r="Z1399" s="19" t="str">
        <f>IF([4]道具信息!Z1399="","",[4]道具信息!Z1399)</f>
        <v/>
      </c>
    </row>
    <row r="1400" spans="1:26" x14ac:dyDescent="0.15">
      <c r="A1400" s="19" t="str">
        <f>IF([4]道具信息!A1400="","",[4]道具信息!A1400)</f>
        <v/>
      </c>
      <c r="B1400" s="19" t="str">
        <f>IF([4]道具信息!B1400="","",[4]道具信息!B1400)</f>
        <v/>
      </c>
      <c r="C1400" s="19" t="str">
        <f>IF([4]道具信息!C1400="","",[4]道具信息!C1400)</f>
        <v/>
      </c>
      <c r="D1400" s="19" t="str">
        <f>IF([4]道具信息!D1400="","",[4]道具信息!D1400)</f>
        <v/>
      </c>
      <c r="E1400" s="19" t="str">
        <f>IF([4]道具信息!E1400="","",[4]道具信息!E1400)</f>
        <v/>
      </c>
      <c r="F1400" s="19" t="str">
        <f>IF([4]道具信息!F1400="","",[4]道具信息!F1400)</f>
        <v/>
      </c>
      <c r="G1400" s="19" t="str">
        <f>IF([4]道具信息!G1400="","",[4]道具信息!G1400)</f>
        <v/>
      </c>
      <c r="H1400" s="19" t="str">
        <f>IF([4]道具信息!H1400="","",[4]道具信息!H1400)</f>
        <v/>
      </c>
      <c r="I1400" s="19" t="str">
        <f>IF([4]道具信息!I1400="","",[4]道具信息!I1400)</f>
        <v/>
      </c>
      <c r="J1400" s="19" t="str">
        <f>IF([4]道具信息!J1400="","",[4]道具信息!J1400)</f>
        <v/>
      </c>
      <c r="K1400" s="19" t="str">
        <f>IF([4]道具信息!K1400="","",[4]道具信息!K1400)</f>
        <v/>
      </c>
      <c r="L1400" s="19" t="str">
        <f>IF([4]道具信息!L1400="","",[4]道具信息!L1400)</f>
        <v/>
      </c>
      <c r="M1400" s="19" t="str">
        <f>IF([4]道具信息!M1400="","",[4]道具信息!M1400)</f>
        <v/>
      </c>
      <c r="N1400" s="19" t="str">
        <f>IF([4]道具信息!N1400="","",[4]道具信息!N1400)</f>
        <v/>
      </c>
      <c r="O1400" s="19" t="str">
        <f>IF([4]道具信息!O1400="","",[4]道具信息!O1400)</f>
        <v/>
      </c>
      <c r="P1400" s="19" t="str">
        <f>IF([4]道具信息!P1400="","",[4]道具信息!P1400)</f>
        <v/>
      </c>
      <c r="Q1400" s="19" t="str">
        <f>IF([4]道具信息!Q1400="","",[4]道具信息!Q1400)</f>
        <v/>
      </c>
      <c r="R1400" s="19" t="str">
        <f>IF([4]道具信息!R1400="","",[4]道具信息!R1400)</f>
        <v/>
      </c>
      <c r="S1400" s="19" t="str">
        <f>IF([4]道具信息!S1400="","",[4]道具信息!S1400)</f>
        <v/>
      </c>
      <c r="T1400" s="19" t="str">
        <f>IF([4]道具信息!T1400="","",[4]道具信息!T1400)</f>
        <v/>
      </c>
      <c r="U1400" s="19" t="str">
        <f>IF([4]道具信息!U1400="","",[4]道具信息!U1400)</f>
        <v/>
      </c>
      <c r="V1400" s="19" t="str">
        <f>IF([4]道具信息!V1400="","",[4]道具信息!V1400)</f>
        <v/>
      </c>
      <c r="W1400" s="19" t="str">
        <f>IF([4]道具信息!W1400="","",[4]道具信息!W1400)</f>
        <v/>
      </c>
      <c r="X1400" s="19" t="str">
        <f>IF([4]道具信息!X1400="","",[4]道具信息!X1400)</f>
        <v/>
      </c>
      <c r="Y1400" s="19" t="str">
        <f>IF([4]道具信息!Y1400="","",[4]道具信息!Y1400)</f>
        <v/>
      </c>
      <c r="Z1400" s="19" t="str">
        <f>IF([4]道具信息!Z1400="","",[4]道具信息!Z1400)</f>
        <v/>
      </c>
    </row>
    <row r="1401" spans="1:26" x14ac:dyDescent="0.15">
      <c r="A1401" s="19" t="str">
        <f>IF([4]道具信息!A1401="","",[4]道具信息!A1401)</f>
        <v/>
      </c>
      <c r="B1401" s="19" t="str">
        <f>IF([4]道具信息!B1401="","",[4]道具信息!B1401)</f>
        <v/>
      </c>
      <c r="C1401" s="19" t="str">
        <f>IF([4]道具信息!C1401="","",[4]道具信息!C1401)</f>
        <v/>
      </c>
      <c r="D1401" s="19" t="str">
        <f>IF([4]道具信息!D1401="","",[4]道具信息!D1401)</f>
        <v/>
      </c>
      <c r="E1401" s="19" t="str">
        <f>IF([4]道具信息!E1401="","",[4]道具信息!E1401)</f>
        <v/>
      </c>
      <c r="F1401" s="19" t="str">
        <f>IF([4]道具信息!F1401="","",[4]道具信息!F1401)</f>
        <v/>
      </c>
      <c r="G1401" s="19" t="str">
        <f>IF([4]道具信息!G1401="","",[4]道具信息!G1401)</f>
        <v/>
      </c>
      <c r="H1401" s="19" t="str">
        <f>IF([4]道具信息!H1401="","",[4]道具信息!H1401)</f>
        <v/>
      </c>
      <c r="I1401" s="19" t="str">
        <f>IF([4]道具信息!I1401="","",[4]道具信息!I1401)</f>
        <v/>
      </c>
      <c r="J1401" s="19" t="str">
        <f>IF([4]道具信息!J1401="","",[4]道具信息!J1401)</f>
        <v/>
      </c>
      <c r="K1401" s="19" t="str">
        <f>IF([4]道具信息!K1401="","",[4]道具信息!K1401)</f>
        <v/>
      </c>
      <c r="L1401" s="19" t="str">
        <f>IF([4]道具信息!L1401="","",[4]道具信息!L1401)</f>
        <v/>
      </c>
      <c r="M1401" s="19" t="str">
        <f>IF([4]道具信息!M1401="","",[4]道具信息!M1401)</f>
        <v/>
      </c>
      <c r="N1401" s="19" t="str">
        <f>IF([4]道具信息!N1401="","",[4]道具信息!N1401)</f>
        <v/>
      </c>
      <c r="O1401" s="19" t="str">
        <f>IF([4]道具信息!O1401="","",[4]道具信息!O1401)</f>
        <v/>
      </c>
      <c r="P1401" s="19" t="str">
        <f>IF([4]道具信息!P1401="","",[4]道具信息!P1401)</f>
        <v/>
      </c>
      <c r="Q1401" s="19" t="str">
        <f>IF([4]道具信息!Q1401="","",[4]道具信息!Q1401)</f>
        <v/>
      </c>
      <c r="R1401" s="19" t="str">
        <f>IF([4]道具信息!R1401="","",[4]道具信息!R1401)</f>
        <v/>
      </c>
      <c r="S1401" s="19" t="str">
        <f>IF([4]道具信息!S1401="","",[4]道具信息!S1401)</f>
        <v/>
      </c>
      <c r="T1401" s="19" t="str">
        <f>IF([4]道具信息!T1401="","",[4]道具信息!T1401)</f>
        <v/>
      </c>
      <c r="U1401" s="19" t="str">
        <f>IF([4]道具信息!U1401="","",[4]道具信息!U1401)</f>
        <v/>
      </c>
      <c r="V1401" s="19" t="str">
        <f>IF([4]道具信息!V1401="","",[4]道具信息!V1401)</f>
        <v/>
      </c>
      <c r="W1401" s="19" t="str">
        <f>IF([4]道具信息!W1401="","",[4]道具信息!W1401)</f>
        <v/>
      </c>
      <c r="X1401" s="19" t="str">
        <f>IF([4]道具信息!X1401="","",[4]道具信息!X1401)</f>
        <v/>
      </c>
      <c r="Y1401" s="19" t="str">
        <f>IF([4]道具信息!Y1401="","",[4]道具信息!Y1401)</f>
        <v/>
      </c>
      <c r="Z1401" s="19" t="str">
        <f>IF([4]道具信息!Z1401="","",[4]道具信息!Z1401)</f>
        <v/>
      </c>
    </row>
    <row r="1402" spans="1:26" x14ac:dyDescent="0.15">
      <c r="A1402" s="19" t="str">
        <f>IF([4]道具信息!A1402="","",[4]道具信息!A1402)</f>
        <v/>
      </c>
      <c r="B1402" s="19" t="str">
        <f>IF([4]道具信息!B1402="","",[4]道具信息!B1402)</f>
        <v/>
      </c>
      <c r="C1402" s="19" t="str">
        <f>IF([4]道具信息!C1402="","",[4]道具信息!C1402)</f>
        <v/>
      </c>
      <c r="D1402" s="19" t="str">
        <f>IF([4]道具信息!D1402="","",[4]道具信息!D1402)</f>
        <v/>
      </c>
      <c r="E1402" s="19" t="str">
        <f>IF([4]道具信息!E1402="","",[4]道具信息!E1402)</f>
        <v/>
      </c>
      <c r="F1402" s="19" t="str">
        <f>IF([4]道具信息!F1402="","",[4]道具信息!F1402)</f>
        <v/>
      </c>
      <c r="G1402" s="19" t="str">
        <f>IF([4]道具信息!G1402="","",[4]道具信息!G1402)</f>
        <v/>
      </c>
      <c r="H1402" s="19" t="str">
        <f>IF([4]道具信息!H1402="","",[4]道具信息!H1402)</f>
        <v/>
      </c>
      <c r="I1402" s="19" t="str">
        <f>IF([4]道具信息!I1402="","",[4]道具信息!I1402)</f>
        <v/>
      </c>
      <c r="J1402" s="19" t="str">
        <f>IF([4]道具信息!J1402="","",[4]道具信息!J1402)</f>
        <v/>
      </c>
      <c r="K1402" s="19" t="str">
        <f>IF([4]道具信息!K1402="","",[4]道具信息!K1402)</f>
        <v/>
      </c>
      <c r="L1402" s="19" t="str">
        <f>IF([4]道具信息!L1402="","",[4]道具信息!L1402)</f>
        <v/>
      </c>
      <c r="M1402" s="19" t="str">
        <f>IF([4]道具信息!M1402="","",[4]道具信息!M1402)</f>
        <v/>
      </c>
      <c r="N1402" s="19" t="str">
        <f>IF([4]道具信息!N1402="","",[4]道具信息!N1402)</f>
        <v/>
      </c>
      <c r="O1402" s="19" t="str">
        <f>IF([4]道具信息!O1402="","",[4]道具信息!O1402)</f>
        <v/>
      </c>
      <c r="P1402" s="19" t="str">
        <f>IF([4]道具信息!P1402="","",[4]道具信息!P1402)</f>
        <v/>
      </c>
      <c r="Q1402" s="19" t="str">
        <f>IF([4]道具信息!Q1402="","",[4]道具信息!Q1402)</f>
        <v/>
      </c>
      <c r="R1402" s="19" t="str">
        <f>IF([4]道具信息!R1402="","",[4]道具信息!R1402)</f>
        <v/>
      </c>
      <c r="S1402" s="19" t="str">
        <f>IF([4]道具信息!S1402="","",[4]道具信息!S1402)</f>
        <v/>
      </c>
      <c r="T1402" s="19" t="str">
        <f>IF([4]道具信息!T1402="","",[4]道具信息!T1402)</f>
        <v/>
      </c>
      <c r="U1402" s="19" t="str">
        <f>IF([4]道具信息!U1402="","",[4]道具信息!U1402)</f>
        <v/>
      </c>
      <c r="V1402" s="19" t="str">
        <f>IF([4]道具信息!V1402="","",[4]道具信息!V1402)</f>
        <v/>
      </c>
      <c r="W1402" s="19" t="str">
        <f>IF([4]道具信息!W1402="","",[4]道具信息!W1402)</f>
        <v/>
      </c>
      <c r="X1402" s="19" t="str">
        <f>IF([4]道具信息!X1402="","",[4]道具信息!X1402)</f>
        <v/>
      </c>
      <c r="Y1402" s="19" t="str">
        <f>IF([4]道具信息!Y1402="","",[4]道具信息!Y1402)</f>
        <v/>
      </c>
      <c r="Z1402" s="19" t="str">
        <f>IF([4]道具信息!Z1402="","",[4]道具信息!Z1402)</f>
        <v/>
      </c>
    </row>
    <row r="1403" spans="1:26" x14ac:dyDescent="0.15">
      <c r="A1403" s="19" t="str">
        <f>IF([4]道具信息!A1403="","",[4]道具信息!A1403)</f>
        <v/>
      </c>
      <c r="B1403" s="19" t="str">
        <f>IF([4]道具信息!B1403="","",[4]道具信息!B1403)</f>
        <v/>
      </c>
      <c r="C1403" s="19" t="str">
        <f>IF([4]道具信息!C1403="","",[4]道具信息!C1403)</f>
        <v/>
      </c>
      <c r="D1403" s="19" t="str">
        <f>IF([4]道具信息!D1403="","",[4]道具信息!D1403)</f>
        <v/>
      </c>
      <c r="E1403" s="19" t="str">
        <f>IF([4]道具信息!E1403="","",[4]道具信息!E1403)</f>
        <v/>
      </c>
      <c r="F1403" s="19" t="str">
        <f>IF([4]道具信息!F1403="","",[4]道具信息!F1403)</f>
        <v/>
      </c>
      <c r="G1403" s="19" t="str">
        <f>IF([4]道具信息!G1403="","",[4]道具信息!G1403)</f>
        <v/>
      </c>
      <c r="H1403" s="19" t="str">
        <f>IF([4]道具信息!H1403="","",[4]道具信息!H1403)</f>
        <v/>
      </c>
      <c r="I1403" s="19" t="str">
        <f>IF([4]道具信息!I1403="","",[4]道具信息!I1403)</f>
        <v/>
      </c>
      <c r="J1403" s="19" t="str">
        <f>IF([4]道具信息!J1403="","",[4]道具信息!J1403)</f>
        <v/>
      </c>
      <c r="K1403" s="19" t="str">
        <f>IF([4]道具信息!K1403="","",[4]道具信息!K1403)</f>
        <v/>
      </c>
      <c r="L1403" s="19" t="str">
        <f>IF([4]道具信息!L1403="","",[4]道具信息!L1403)</f>
        <v/>
      </c>
      <c r="M1403" s="19" t="str">
        <f>IF([4]道具信息!M1403="","",[4]道具信息!M1403)</f>
        <v/>
      </c>
      <c r="N1403" s="19" t="str">
        <f>IF([4]道具信息!N1403="","",[4]道具信息!N1403)</f>
        <v/>
      </c>
      <c r="O1403" s="19" t="str">
        <f>IF([4]道具信息!O1403="","",[4]道具信息!O1403)</f>
        <v/>
      </c>
      <c r="P1403" s="19" t="str">
        <f>IF([4]道具信息!P1403="","",[4]道具信息!P1403)</f>
        <v/>
      </c>
      <c r="Q1403" s="19" t="str">
        <f>IF([4]道具信息!Q1403="","",[4]道具信息!Q1403)</f>
        <v/>
      </c>
      <c r="R1403" s="19" t="str">
        <f>IF([4]道具信息!R1403="","",[4]道具信息!R1403)</f>
        <v/>
      </c>
      <c r="S1403" s="19" t="str">
        <f>IF([4]道具信息!S1403="","",[4]道具信息!S1403)</f>
        <v/>
      </c>
      <c r="T1403" s="19" t="str">
        <f>IF([4]道具信息!T1403="","",[4]道具信息!T1403)</f>
        <v/>
      </c>
      <c r="U1403" s="19" t="str">
        <f>IF([4]道具信息!U1403="","",[4]道具信息!U1403)</f>
        <v/>
      </c>
      <c r="V1403" s="19" t="str">
        <f>IF([4]道具信息!V1403="","",[4]道具信息!V1403)</f>
        <v/>
      </c>
      <c r="W1403" s="19" t="str">
        <f>IF([4]道具信息!W1403="","",[4]道具信息!W1403)</f>
        <v/>
      </c>
      <c r="X1403" s="19" t="str">
        <f>IF([4]道具信息!X1403="","",[4]道具信息!X1403)</f>
        <v/>
      </c>
      <c r="Y1403" s="19" t="str">
        <f>IF([4]道具信息!Y1403="","",[4]道具信息!Y1403)</f>
        <v/>
      </c>
      <c r="Z1403" s="19" t="str">
        <f>IF([4]道具信息!Z1403="","",[4]道具信息!Z1403)</f>
        <v/>
      </c>
    </row>
    <row r="1404" spans="1:26" x14ac:dyDescent="0.15">
      <c r="A1404" s="19" t="str">
        <f>IF([4]道具信息!A1404="","",[4]道具信息!A1404)</f>
        <v/>
      </c>
      <c r="B1404" s="19" t="str">
        <f>IF([4]道具信息!B1404="","",[4]道具信息!B1404)</f>
        <v/>
      </c>
      <c r="C1404" s="19" t="str">
        <f>IF([4]道具信息!C1404="","",[4]道具信息!C1404)</f>
        <v/>
      </c>
      <c r="D1404" s="19" t="str">
        <f>IF([4]道具信息!D1404="","",[4]道具信息!D1404)</f>
        <v/>
      </c>
      <c r="E1404" s="19" t="str">
        <f>IF([4]道具信息!E1404="","",[4]道具信息!E1404)</f>
        <v/>
      </c>
      <c r="F1404" s="19" t="str">
        <f>IF([4]道具信息!F1404="","",[4]道具信息!F1404)</f>
        <v/>
      </c>
      <c r="G1404" s="19" t="str">
        <f>IF([4]道具信息!G1404="","",[4]道具信息!G1404)</f>
        <v/>
      </c>
      <c r="H1404" s="19" t="str">
        <f>IF([4]道具信息!H1404="","",[4]道具信息!H1404)</f>
        <v/>
      </c>
      <c r="I1404" s="19" t="str">
        <f>IF([4]道具信息!I1404="","",[4]道具信息!I1404)</f>
        <v/>
      </c>
      <c r="J1404" s="19" t="str">
        <f>IF([4]道具信息!J1404="","",[4]道具信息!J1404)</f>
        <v/>
      </c>
      <c r="K1404" s="19" t="str">
        <f>IF([4]道具信息!K1404="","",[4]道具信息!K1404)</f>
        <v/>
      </c>
      <c r="L1404" s="19" t="str">
        <f>IF([4]道具信息!L1404="","",[4]道具信息!L1404)</f>
        <v/>
      </c>
      <c r="M1404" s="19" t="str">
        <f>IF([4]道具信息!M1404="","",[4]道具信息!M1404)</f>
        <v/>
      </c>
      <c r="N1404" s="19" t="str">
        <f>IF([4]道具信息!N1404="","",[4]道具信息!N1404)</f>
        <v/>
      </c>
      <c r="O1404" s="19" t="str">
        <f>IF([4]道具信息!O1404="","",[4]道具信息!O1404)</f>
        <v/>
      </c>
      <c r="P1404" s="19" t="str">
        <f>IF([4]道具信息!P1404="","",[4]道具信息!P1404)</f>
        <v/>
      </c>
      <c r="Q1404" s="19" t="str">
        <f>IF([4]道具信息!Q1404="","",[4]道具信息!Q1404)</f>
        <v/>
      </c>
      <c r="R1404" s="19" t="str">
        <f>IF([4]道具信息!R1404="","",[4]道具信息!R1404)</f>
        <v/>
      </c>
      <c r="S1404" s="19" t="str">
        <f>IF([4]道具信息!S1404="","",[4]道具信息!S1404)</f>
        <v/>
      </c>
      <c r="T1404" s="19" t="str">
        <f>IF([4]道具信息!T1404="","",[4]道具信息!T1404)</f>
        <v/>
      </c>
      <c r="U1404" s="19" t="str">
        <f>IF([4]道具信息!U1404="","",[4]道具信息!U1404)</f>
        <v/>
      </c>
      <c r="V1404" s="19" t="str">
        <f>IF([4]道具信息!V1404="","",[4]道具信息!V1404)</f>
        <v/>
      </c>
      <c r="W1404" s="19" t="str">
        <f>IF([4]道具信息!W1404="","",[4]道具信息!W1404)</f>
        <v/>
      </c>
      <c r="X1404" s="19" t="str">
        <f>IF([4]道具信息!X1404="","",[4]道具信息!X1404)</f>
        <v/>
      </c>
      <c r="Y1404" s="19" t="str">
        <f>IF([4]道具信息!Y1404="","",[4]道具信息!Y1404)</f>
        <v/>
      </c>
      <c r="Z1404" s="19" t="str">
        <f>IF([4]道具信息!Z1404="","",[4]道具信息!Z1404)</f>
        <v/>
      </c>
    </row>
    <row r="1405" spans="1:26" x14ac:dyDescent="0.15">
      <c r="A1405" s="19" t="str">
        <f>IF([4]道具信息!A1405="","",[4]道具信息!A1405)</f>
        <v/>
      </c>
      <c r="B1405" s="19" t="str">
        <f>IF([4]道具信息!B1405="","",[4]道具信息!B1405)</f>
        <v/>
      </c>
      <c r="C1405" s="19" t="str">
        <f>IF([4]道具信息!C1405="","",[4]道具信息!C1405)</f>
        <v/>
      </c>
      <c r="D1405" s="19" t="str">
        <f>IF([4]道具信息!D1405="","",[4]道具信息!D1405)</f>
        <v/>
      </c>
      <c r="E1405" s="19" t="str">
        <f>IF([4]道具信息!E1405="","",[4]道具信息!E1405)</f>
        <v/>
      </c>
      <c r="F1405" s="19" t="str">
        <f>IF([4]道具信息!F1405="","",[4]道具信息!F1405)</f>
        <v/>
      </c>
      <c r="G1405" s="19" t="str">
        <f>IF([4]道具信息!G1405="","",[4]道具信息!G1405)</f>
        <v/>
      </c>
      <c r="H1405" s="19" t="str">
        <f>IF([4]道具信息!H1405="","",[4]道具信息!H1405)</f>
        <v/>
      </c>
      <c r="I1405" s="19" t="str">
        <f>IF([4]道具信息!I1405="","",[4]道具信息!I1405)</f>
        <v/>
      </c>
      <c r="J1405" s="19" t="str">
        <f>IF([4]道具信息!J1405="","",[4]道具信息!J1405)</f>
        <v/>
      </c>
      <c r="K1405" s="19" t="str">
        <f>IF([4]道具信息!K1405="","",[4]道具信息!K1405)</f>
        <v/>
      </c>
      <c r="L1405" s="19" t="str">
        <f>IF([4]道具信息!L1405="","",[4]道具信息!L1405)</f>
        <v/>
      </c>
      <c r="M1405" s="19" t="str">
        <f>IF([4]道具信息!M1405="","",[4]道具信息!M1405)</f>
        <v/>
      </c>
      <c r="N1405" s="19" t="str">
        <f>IF([4]道具信息!N1405="","",[4]道具信息!N1405)</f>
        <v/>
      </c>
      <c r="O1405" s="19" t="str">
        <f>IF([4]道具信息!O1405="","",[4]道具信息!O1405)</f>
        <v/>
      </c>
      <c r="P1405" s="19" t="str">
        <f>IF([4]道具信息!P1405="","",[4]道具信息!P1405)</f>
        <v/>
      </c>
      <c r="Q1405" s="19" t="str">
        <f>IF([4]道具信息!Q1405="","",[4]道具信息!Q1405)</f>
        <v/>
      </c>
      <c r="R1405" s="19" t="str">
        <f>IF([4]道具信息!R1405="","",[4]道具信息!R1405)</f>
        <v/>
      </c>
      <c r="S1405" s="19" t="str">
        <f>IF([4]道具信息!S1405="","",[4]道具信息!S1405)</f>
        <v/>
      </c>
      <c r="T1405" s="19" t="str">
        <f>IF([4]道具信息!T1405="","",[4]道具信息!T1405)</f>
        <v/>
      </c>
      <c r="U1405" s="19" t="str">
        <f>IF([4]道具信息!U1405="","",[4]道具信息!U1405)</f>
        <v/>
      </c>
      <c r="V1405" s="19" t="str">
        <f>IF([4]道具信息!V1405="","",[4]道具信息!V1405)</f>
        <v/>
      </c>
      <c r="W1405" s="19" t="str">
        <f>IF([4]道具信息!W1405="","",[4]道具信息!W1405)</f>
        <v/>
      </c>
      <c r="X1405" s="19" t="str">
        <f>IF([4]道具信息!X1405="","",[4]道具信息!X1405)</f>
        <v/>
      </c>
      <c r="Y1405" s="19" t="str">
        <f>IF([4]道具信息!Y1405="","",[4]道具信息!Y1405)</f>
        <v/>
      </c>
      <c r="Z1405" s="19" t="str">
        <f>IF([4]道具信息!Z1405="","",[4]道具信息!Z1405)</f>
        <v/>
      </c>
    </row>
    <row r="1406" spans="1:26" x14ac:dyDescent="0.15">
      <c r="A1406" s="19" t="str">
        <f>IF([4]道具信息!A1406="","",[4]道具信息!A1406)</f>
        <v/>
      </c>
      <c r="B1406" s="19" t="str">
        <f>IF([4]道具信息!B1406="","",[4]道具信息!B1406)</f>
        <v/>
      </c>
      <c r="C1406" s="19" t="str">
        <f>IF([4]道具信息!C1406="","",[4]道具信息!C1406)</f>
        <v/>
      </c>
      <c r="D1406" s="19" t="str">
        <f>IF([4]道具信息!D1406="","",[4]道具信息!D1406)</f>
        <v/>
      </c>
      <c r="E1406" s="19" t="str">
        <f>IF([4]道具信息!E1406="","",[4]道具信息!E1406)</f>
        <v/>
      </c>
      <c r="F1406" s="19" t="str">
        <f>IF([4]道具信息!F1406="","",[4]道具信息!F1406)</f>
        <v/>
      </c>
      <c r="G1406" s="19" t="str">
        <f>IF([4]道具信息!G1406="","",[4]道具信息!G1406)</f>
        <v/>
      </c>
      <c r="H1406" s="19" t="str">
        <f>IF([4]道具信息!H1406="","",[4]道具信息!H1406)</f>
        <v/>
      </c>
      <c r="I1406" s="19" t="str">
        <f>IF([4]道具信息!I1406="","",[4]道具信息!I1406)</f>
        <v/>
      </c>
      <c r="J1406" s="19" t="str">
        <f>IF([4]道具信息!J1406="","",[4]道具信息!J1406)</f>
        <v/>
      </c>
      <c r="K1406" s="19" t="str">
        <f>IF([4]道具信息!K1406="","",[4]道具信息!K1406)</f>
        <v/>
      </c>
      <c r="L1406" s="19" t="str">
        <f>IF([4]道具信息!L1406="","",[4]道具信息!L1406)</f>
        <v/>
      </c>
      <c r="M1406" s="19" t="str">
        <f>IF([4]道具信息!M1406="","",[4]道具信息!M1406)</f>
        <v/>
      </c>
      <c r="N1406" s="19" t="str">
        <f>IF([4]道具信息!N1406="","",[4]道具信息!N1406)</f>
        <v/>
      </c>
      <c r="O1406" s="19" t="str">
        <f>IF([4]道具信息!O1406="","",[4]道具信息!O1406)</f>
        <v/>
      </c>
      <c r="P1406" s="19" t="str">
        <f>IF([4]道具信息!P1406="","",[4]道具信息!P1406)</f>
        <v/>
      </c>
      <c r="Q1406" s="19" t="str">
        <f>IF([4]道具信息!Q1406="","",[4]道具信息!Q1406)</f>
        <v/>
      </c>
      <c r="R1406" s="19" t="str">
        <f>IF([4]道具信息!R1406="","",[4]道具信息!R1406)</f>
        <v/>
      </c>
      <c r="S1406" s="19" t="str">
        <f>IF([4]道具信息!S1406="","",[4]道具信息!S1406)</f>
        <v/>
      </c>
      <c r="T1406" s="19" t="str">
        <f>IF([4]道具信息!T1406="","",[4]道具信息!T1406)</f>
        <v/>
      </c>
      <c r="U1406" s="19" t="str">
        <f>IF([4]道具信息!U1406="","",[4]道具信息!U1406)</f>
        <v/>
      </c>
      <c r="V1406" s="19" t="str">
        <f>IF([4]道具信息!V1406="","",[4]道具信息!V1406)</f>
        <v/>
      </c>
      <c r="W1406" s="19" t="str">
        <f>IF([4]道具信息!W1406="","",[4]道具信息!W1406)</f>
        <v/>
      </c>
      <c r="X1406" s="19" t="str">
        <f>IF([4]道具信息!X1406="","",[4]道具信息!X1406)</f>
        <v/>
      </c>
      <c r="Y1406" s="19" t="str">
        <f>IF([4]道具信息!Y1406="","",[4]道具信息!Y1406)</f>
        <v/>
      </c>
      <c r="Z1406" s="19" t="str">
        <f>IF([4]道具信息!Z1406="","",[4]道具信息!Z1406)</f>
        <v/>
      </c>
    </row>
    <row r="1407" spans="1:26" x14ac:dyDescent="0.15">
      <c r="A1407" s="19" t="str">
        <f>IF([4]道具信息!A1407="","",[4]道具信息!A1407)</f>
        <v/>
      </c>
      <c r="B1407" s="19" t="str">
        <f>IF([4]道具信息!B1407="","",[4]道具信息!B1407)</f>
        <v/>
      </c>
      <c r="C1407" s="19" t="str">
        <f>IF([4]道具信息!C1407="","",[4]道具信息!C1407)</f>
        <v/>
      </c>
      <c r="D1407" s="19" t="str">
        <f>IF([4]道具信息!D1407="","",[4]道具信息!D1407)</f>
        <v/>
      </c>
      <c r="E1407" s="19" t="str">
        <f>IF([4]道具信息!E1407="","",[4]道具信息!E1407)</f>
        <v/>
      </c>
      <c r="F1407" s="19" t="str">
        <f>IF([4]道具信息!F1407="","",[4]道具信息!F1407)</f>
        <v/>
      </c>
      <c r="G1407" s="19" t="str">
        <f>IF([4]道具信息!G1407="","",[4]道具信息!G1407)</f>
        <v/>
      </c>
      <c r="H1407" s="19" t="str">
        <f>IF([4]道具信息!H1407="","",[4]道具信息!H1407)</f>
        <v/>
      </c>
      <c r="I1407" s="19" t="str">
        <f>IF([4]道具信息!I1407="","",[4]道具信息!I1407)</f>
        <v/>
      </c>
      <c r="J1407" s="19" t="str">
        <f>IF([4]道具信息!J1407="","",[4]道具信息!J1407)</f>
        <v/>
      </c>
      <c r="K1407" s="19" t="str">
        <f>IF([4]道具信息!K1407="","",[4]道具信息!K1407)</f>
        <v/>
      </c>
      <c r="L1407" s="19" t="str">
        <f>IF([4]道具信息!L1407="","",[4]道具信息!L1407)</f>
        <v/>
      </c>
      <c r="M1407" s="19" t="str">
        <f>IF([4]道具信息!M1407="","",[4]道具信息!M1407)</f>
        <v/>
      </c>
      <c r="N1407" s="19" t="str">
        <f>IF([4]道具信息!N1407="","",[4]道具信息!N1407)</f>
        <v/>
      </c>
      <c r="O1407" s="19" t="str">
        <f>IF([4]道具信息!O1407="","",[4]道具信息!O1407)</f>
        <v/>
      </c>
      <c r="P1407" s="19" t="str">
        <f>IF([4]道具信息!P1407="","",[4]道具信息!P1407)</f>
        <v/>
      </c>
      <c r="Q1407" s="19" t="str">
        <f>IF([4]道具信息!Q1407="","",[4]道具信息!Q1407)</f>
        <v/>
      </c>
      <c r="R1407" s="19" t="str">
        <f>IF([4]道具信息!R1407="","",[4]道具信息!R1407)</f>
        <v/>
      </c>
      <c r="S1407" s="19" t="str">
        <f>IF([4]道具信息!S1407="","",[4]道具信息!S1407)</f>
        <v/>
      </c>
      <c r="T1407" s="19" t="str">
        <f>IF([4]道具信息!T1407="","",[4]道具信息!T1407)</f>
        <v/>
      </c>
      <c r="U1407" s="19" t="str">
        <f>IF([4]道具信息!U1407="","",[4]道具信息!U1407)</f>
        <v/>
      </c>
      <c r="V1407" s="19" t="str">
        <f>IF([4]道具信息!V1407="","",[4]道具信息!V1407)</f>
        <v/>
      </c>
      <c r="W1407" s="19" t="str">
        <f>IF([4]道具信息!W1407="","",[4]道具信息!W1407)</f>
        <v/>
      </c>
      <c r="X1407" s="19" t="str">
        <f>IF([4]道具信息!X1407="","",[4]道具信息!X1407)</f>
        <v/>
      </c>
      <c r="Y1407" s="19" t="str">
        <f>IF([4]道具信息!Y1407="","",[4]道具信息!Y1407)</f>
        <v/>
      </c>
      <c r="Z1407" s="19" t="str">
        <f>IF([4]道具信息!Z1407="","",[4]道具信息!Z1407)</f>
        <v/>
      </c>
    </row>
    <row r="1408" spans="1:26" x14ac:dyDescent="0.15">
      <c r="A1408" s="19" t="str">
        <f>IF([4]道具信息!A1408="","",[4]道具信息!A1408)</f>
        <v/>
      </c>
      <c r="B1408" s="19" t="str">
        <f>IF([4]道具信息!B1408="","",[4]道具信息!B1408)</f>
        <v/>
      </c>
      <c r="C1408" s="19" t="str">
        <f>IF([4]道具信息!C1408="","",[4]道具信息!C1408)</f>
        <v/>
      </c>
      <c r="D1408" s="19" t="str">
        <f>IF([4]道具信息!D1408="","",[4]道具信息!D1408)</f>
        <v/>
      </c>
      <c r="E1408" s="19" t="str">
        <f>IF([4]道具信息!E1408="","",[4]道具信息!E1408)</f>
        <v/>
      </c>
      <c r="F1408" s="19" t="str">
        <f>IF([4]道具信息!F1408="","",[4]道具信息!F1408)</f>
        <v/>
      </c>
      <c r="G1408" s="19" t="str">
        <f>IF([4]道具信息!G1408="","",[4]道具信息!G1408)</f>
        <v/>
      </c>
      <c r="H1408" s="19" t="str">
        <f>IF([4]道具信息!H1408="","",[4]道具信息!H1408)</f>
        <v/>
      </c>
      <c r="I1408" s="19" t="str">
        <f>IF([4]道具信息!I1408="","",[4]道具信息!I1408)</f>
        <v/>
      </c>
      <c r="J1408" s="19" t="str">
        <f>IF([4]道具信息!J1408="","",[4]道具信息!J1408)</f>
        <v/>
      </c>
      <c r="K1408" s="19" t="str">
        <f>IF([4]道具信息!K1408="","",[4]道具信息!K1408)</f>
        <v/>
      </c>
      <c r="L1408" s="19" t="str">
        <f>IF([4]道具信息!L1408="","",[4]道具信息!L1408)</f>
        <v/>
      </c>
      <c r="M1408" s="19" t="str">
        <f>IF([4]道具信息!M1408="","",[4]道具信息!M1408)</f>
        <v/>
      </c>
      <c r="N1408" s="19" t="str">
        <f>IF([4]道具信息!N1408="","",[4]道具信息!N1408)</f>
        <v/>
      </c>
      <c r="O1408" s="19" t="str">
        <f>IF([4]道具信息!O1408="","",[4]道具信息!O1408)</f>
        <v/>
      </c>
      <c r="P1408" s="19" t="str">
        <f>IF([4]道具信息!P1408="","",[4]道具信息!P1408)</f>
        <v/>
      </c>
      <c r="Q1408" s="19" t="str">
        <f>IF([4]道具信息!Q1408="","",[4]道具信息!Q1408)</f>
        <v/>
      </c>
      <c r="R1408" s="19" t="str">
        <f>IF([4]道具信息!R1408="","",[4]道具信息!R1408)</f>
        <v/>
      </c>
      <c r="S1408" s="19" t="str">
        <f>IF([4]道具信息!S1408="","",[4]道具信息!S1408)</f>
        <v/>
      </c>
      <c r="T1408" s="19" t="str">
        <f>IF([4]道具信息!T1408="","",[4]道具信息!T1408)</f>
        <v/>
      </c>
      <c r="U1408" s="19" t="str">
        <f>IF([4]道具信息!U1408="","",[4]道具信息!U1408)</f>
        <v/>
      </c>
      <c r="V1408" s="19" t="str">
        <f>IF([4]道具信息!V1408="","",[4]道具信息!V1408)</f>
        <v/>
      </c>
      <c r="W1408" s="19" t="str">
        <f>IF([4]道具信息!W1408="","",[4]道具信息!W1408)</f>
        <v/>
      </c>
      <c r="X1408" s="19" t="str">
        <f>IF([4]道具信息!X1408="","",[4]道具信息!X1408)</f>
        <v/>
      </c>
      <c r="Y1408" s="19" t="str">
        <f>IF([4]道具信息!Y1408="","",[4]道具信息!Y1408)</f>
        <v/>
      </c>
      <c r="Z1408" s="19" t="str">
        <f>IF([4]道具信息!Z1408="","",[4]道具信息!Z1408)</f>
        <v/>
      </c>
    </row>
    <row r="1409" spans="1:26" x14ac:dyDescent="0.15">
      <c r="A1409" s="19" t="str">
        <f>IF([4]道具信息!A1409="","",[4]道具信息!A1409)</f>
        <v/>
      </c>
      <c r="B1409" s="19" t="str">
        <f>IF([4]道具信息!B1409="","",[4]道具信息!B1409)</f>
        <v/>
      </c>
      <c r="C1409" s="19" t="str">
        <f>IF([4]道具信息!C1409="","",[4]道具信息!C1409)</f>
        <v/>
      </c>
      <c r="D1409" s="19" t="str">
        <f>IF([4]道具信息!D1409="","",[4]道具信息!D1409)</f>
        <v/>
      </c>
      <c r="E1409" s="19" t="str">
        <f>IF([4]道具信息!E1409="","",[4]道具信息!E1409)</f>
        <v/>
      </c>
      <c r="F1409" s="19" t="str">
        <f>IF([4]道具信息!F1409="","",[4]道具信息!F1409)</f>
        <v/>
      </c>
      <c r="G1409" s="19" t="str">
        <f>IF([4]道具信息!G1409="","",[4]道具信息!G1409)</f>
        <v/>
      </c>
      <c r="H1409" s="19" t="str">
        <f>IF([4]道具信息!H1409="","",[4]道具信息!H1409)</f>
        <v/>
      </c>
      <c r="I1409" s="19" t="str">
        <f>IF([4]道具信息!I1409="","",[4]道具信息!I1409)</f>
        <v/>
      </c>
      <c r="J1409" s="19" t="str">
        <f>IF([4]道具信息!J1409="","",[4]道具信息!J1409)</f>
        <v/>
      </c>
      <c r="K1409" s="19" t="str">
        <f>IF([4]道具信息!K1409="","",[4]道具信息!K1409)</f>
        <v/>
      </c>
      <c r="L1409" s="19" t="str">
        <f>IF([4]道具信息!L1409="","",[4]道具信息!L1409)</f>
        <v/>
      </c>
      <c r="M1409" s="19" t="str">
        <f>IF([4]道具信息!M1409="","",[4]道具信息!M1409)</f>
        <v/>
      </c>
      <c r="N1409" s="19" t="str">
        <f>IF([4]道具信息!N1409="","",[4]道具信息!N1409)</f>
        <v/>
      </c>
      <c r="O1409" s="19" t="str">
        <f>IF([4]道具信息!O1409="","",[4]道具信息!O1409)</f>
        <v/>
      </c>
      <c r="P1409" s="19" t="str">
        <f>IF([4]道具信息!P1409="","",[4]道具信息!P1409)</f>
        <v/>
      </c>
      <c r="Q1409" s="19" t="str">
        <f>IF([4]道具信息!Q1409="","",[4]道具信息!Q1409)</f>
        <v/>
      </c>
      <c r="R1409" s="19" t="str">
        <f>IF([4]道具信息!R1409="","",[4]道具信息!R1409)</f>
        <v/>
      </c>
      <c r="S1409" s="19" t="str">
        <f>IF([4]道具信息!S1409="","",[4]道具信息!S1409)</f>
        <v/>
      </c>
      <c r="T1409" s="19" t="str">
        <f>IF([4]道具信息!T1409="","",[4]道具信息!T1409)</f>
        <v/>
      </c>
      <c r="U1409" s="19" t="str">
        <f>IF([4]道具信息!U1409="","",[4]道具信息!U1409)</f>
        <v/>
      </c>
      <c r="V1409" s="19" t="str">
        <f>IF([4]道具信息!V1409="","",[4]道具信息!V1409)</f>
        <v/>
      </c>
      <c r="W1409" s="19" t="str">
        <f>IF([4]道具信息!W1409="","",[4]道具信息!W1409)</f>
        <v/>
      </c>
      <c r="X1409" s="19" t="str">
        <f>IF([4]道具信息!X1409="","",[4]道具信息!X1409)</f>
        <v/>
      </c>
      <c r="Y1409" s="19" t="str">
        <f>IF([4]道具信息!Y1409="","",[4]道具信息!Y1409)</f>
        <v/>
      </c>
      <c r="Z1409" s="19" t="str">
        <f>IF([4]道具信息!Z1409="","",[4]道具信息!Z1409)</f>
        <v/>
      </c>
    </row>
    <row r="1410" spans="1:26" x14ac:dyDescent="0.15">
      <c r="A1410" s="19" t="str">
        <f>IF([4]道具信息!A1410="","",[4]道具信息!A1410)</f>
        <v/>
      </c>
      <c r="B1410" s="19" t="str">
        <f>IF([4]道具信息!B1410="","",[4]道具信息!B1410)</f>
        <v/>
      </c>
      <c r="C1410" s="19" t="str">
        <f>IF([4]道具信息!C1410="","",[4]道具信息!C1410)</f>
        <v/>
      </c>
      <c r="D1410" s="19" t="str">
        <f>IF([4]道具信息!D1410="","",[4]道具信息!D1410)</f>
        <v/>
      </c>
      <c r="E1410" s="19" t="str">
        <f>IF([4]道具信息!E1410="","",[4]道具信息!E1410)</f>
        <v/>
      </c>
      <c r="F1410" s="19" t="str">
        <f>IF([4]道具信息!F1410="","",[4]道具信息!F1410)</f>
        <v/>
      </c>
      <c r="G1410" s="19" t="str">
        <f>IF([4]道具信息!G1410="","",[4]道具信息!G1410)</f>
        <v/>
      </c>
      <c r="H1410" s="19" t="str">
        <f>IF([4]道具信息!H1410="","",[4]道具信息!H1410)</f>
        <v/>
      </c>
      <c r="I1410" s="19" t="str">
        <f>IF([4]道具信息!I1410="","",[4]道具信息!I1410)</f>
        <v/>
      </c>
      <c r="J1410" s="19" t="str">
        <f>IF([4]道具信息!J1410="","",[4]道具信息!J1410)</f>
        <v/>
      </c>
      <c r="K1410" s="19" t="str">
        <f>IF([4]道具信息!K1410="","",[4]道具信息!K1410)</f>
        <v/>
      </c>
      <c r="L1410" s="19" t="str">
        <f>IF([4]道具信息!L1410="","",[4]道具信息!L1410)</f>
        <v/>
      </c>
      <c r="M1410" s="19" t="str">
        <f>IF([4]道具信息!M1410="","",[4]道具信息!M1410)</f>
        <v/>
      </c>
      <c r="N1410" s="19" t="str">
        <f>IF([4]道具信息!N1410="","",[4]道具信息!N1410)</f>
        <v/>
      </c>
      <c r="O1410" s="19" t="str">
        <f>IF([4]道具信息!O1410="","",[4]道具信息!O1410)</f>
        <v/>
      </c>
      <c r="P1410" s="19" t="str">
        <f>IF([4]道具信息!P1410="","",[4]道具信息!P1410)</f>
        <v/>
      </c>
      <c r="Q1410" s="19" t="str">
        <f>IF([4]道具信息!Q1410="","",[4]道具信息!Q1410)</f>
        <v/>
      </c>
      <c r="R1410" s="19" t="str">
        <f>IF([4]道具信息!R1410="","",[4]道具信息!R1410)</f>
        <v/>
      </c>
      <c r="S1410" s="19" t="str">
        <f>IF([4]道具信息!S1410="","",[4]道具信息!S1410)</f>
        <v/>
      </c>
      <c r="T1410" s="19" t="str">
        <f>IF([4]道具信息!T1410="","",[4]道具信息!T1410)</f>
        <v/>
      </c>
      <c r="U1410" s="19" t="str">
        <f>IF([4]道具信息!U1410="","",[4]道具信息!U1410)</f>
        <v/>
      </c>
      <c r="V1410" s="19" t="str">
        <f>IF([4]道具信息!V1410="","",[4]道具信息!V1410)</f>
        <v/>
      </c>
      <c r="W1410" s="19" t="str">
        <f>IF([4]道具信息!W1410="","",[4]道具信息!W1410)</f>
        <v/>
      </c>
      <c r="X1410" s="19" t="str">
        <f>IF([4]道具信息!X1410="","",[4]道具信息!X1410)</f>
        <v/>
      </c>
      <c r="Y1410" s="19" t="str">
        <f>IF([4]道具信息!Y1410="","",[4]道具信息!Y1410)</f>
        <v/>
      </c>
      <c r="Z1410" s="19" t="str">
        <f>IF([4]道具信息!Z1410="","",[4]道具信息!Z1410)</f>
        <v/>
      </c>
    </row>
    <row r="1411" spans="1:26" x14ac:dyDescent="0.15">
      <c r="A1411" s="19" t="str">
        <f>IF([4]道具信息!A1411="","",[4]道具信息!A1411)</f>
        <v/>
      </c>
      <c r="B1411" s="19" t="str">
        <f>IF([4]道具信息!B1411="","",[4]道具信息!B1411)</f>
        <v/>
      </c>
      <c r="C1411" s="19" t="str">
        <f>IF([4]道具信息!C1411="","",[4]道具信息!C1411)</f>
        <v/>
      </c>
      <c r="D1411" s="19" t="str">
        <f>IF([4]道具信息!D1411="","",[4]道具信息!D1411)</f>
        <v/>
      </c>
      <c r="E1411" s="19" t="str">
        <f>IF([4]道具信息!E1411="","",[4]道具信息!E1411)</f>
        <v/>
      </c>
      <c r="F1411" s="19" t="str">
        <f>IF([4]道具信息!F1411="","",[4]道具信息!F1411)</f>
        <v/>
      </c>
      <c r="G1411" s="19" t="str">
        <f>IF([4]道具信息!G1411="","",[4]道具信息!G1411)</f>
        <v/>
      </c>
      <c r="H1411" s="19" t="str">
        <f>IF([4]道具信息!H1411="","",[4]道具信息!H1411)</f>
        <v/>
      </c>
      <c r="I1411" s="19" t="str">
        <f>IF([4]道具信息!I1411="","",[4]道具信息!I1411)</f>
        <v/>
      </c>
      <c r="J1411" s="19" t="str">
        <f>IF([4]道具信息!J1411="","",[4]道具信息!J1411)</f>
        <v/>
      </c>
      <c r="K1411" s="19" t="str">
        <f>IF([4]道具信息!K1411="","",[4]道具信息!K1411)</f>
        <v/>
      </c>
      <c r="L1411" s="19" t="str">
        <f>IF([4]道具信息!L1411="","",[4]道具信息!L1411)</f>
        <v/>
      </c>
      <c r="M1411" s="19" t="str">
        <f>IF([4]道具信息!M1411="","",[4]道具信息!M1411)</f>
        <v/>
      </c>
      <c r="N1411" s="19" t="str">
        <f>IF([4]道具信息!N1411="","",[4]道具信息!N1411)</f>
        <v/>
      </c>
      <c r="O1411" s="19" t="str">
        <f>IF([4]道具信息!O1411="","",[4]道具信息!O1411)</f>
        <v/>
      </c>
      <c r="P1411" s="19" t="str">
        <f>IF([4]道具信息!P1411="","",[4]道具信息!P1411)</f>
        <v/>
      </c>
      <c r="Q1411" s="19" t="str">
        <f>IF([4]道具信息!Q1411="","",[4]道具信息!Q1411)</f>
        <v/>
      </c>
      <c r="R1411" s="19" t="str">
        <f>IF([4]道具信息!R1411="","",[4]道具信息!R1411)</f>
        <v/>
      </c>
      <c r="S1411" s="19" t="str">
        <f>IF([4]道具信息!S1411="","",[4]道具信息!S1411)</f>
        <v/>
      </c>
      <c r="T1411" s="19" t="str">
        <f>IF([4]道具信息!T1411="","",[4]道具信息!T1411)</f>
        <v/>
      </c>
      <c r="U1411" s="19" t="str">
        <f>IF([4]道具信息!U1411="","",[4]道具信息!U1411)</f>
        <v/>
      </c>
      <c r="V1411" s="19" t="str">
        <f>IF([4]道具信息!V1411="","",[4]道具信息!V1411)</f>
        <v/>
      </c>
      <c r="W1411" s="19" t="str">
        <f>IF([4]道具信息!W1411="","",[4]道具信息!W1411)</f>
        <v/>
      </c>
      <c r="X1411" s="19" t="str">
        <f>IF([4]道具信息!X1411="","",[4]道具信息!X1411)</f>
        <v/>
      </c>
      <c r="Y1411" s="19" t="str">
        <f>IF([4]道具信息!Y1411="","",[4]道具信息!Y1411)</f>
        <v/>
      </c>
      <c r="Z1411" s="19" t="str">
        <f>IF([4]道具信息!Z1411="","",[4]道具信息!Z1411)</f>
        <v/>
      </c>
    </row>
    <row r="1412" spans="1:26" x14ac:dyDescent="0.15">
      <c r="A1412" s="19" t="str">
        <f>IF([4]道具信息!A1412="","",[4]道具信息!A1412)</f>
        <v/>
      </c>
      <c r="B1412" s="19" t="str">
        <f>IF([4]道具信息!B1412="","",[4]道具信息!B1412)</f>
        <v/>
      </c>
      <c r="C1412" s="19" t="str">
        <f>IF([4]道具信息!C1412="","",[4]道具信息!C1412)</f>
        <v/>
      </c>
      <c r="D1412" s="19" t="str">
        <f>IF([4]道具信息!D1412="","",[4]道具信息!D1412)</f>
        <v/>
      </c>
      <c r="E1412" s="19" t="str">
        <f>IF([4]道具信息!E1412="","",[4]道具信息!E1412)</f>
        <v/>
      </c>
      <c r="F1412" s="19" t="str">
        <f>IF([4]道具信息!F1412="","",[4]道具信息!F1412)</f>
        <v/>
      </c>
      <c r="G1412" s="19" t="str">
        <f>IF([4]道具信息!G1412="","",[4]道具信息!G1412)</f>
        <v/>
      </c>
      <c r="H1412" s="19" t="str">
        <f>IF([4]道具信息!H1412="","",[4]道具信息!H1412)</f>
        <v/>
      </c>
      <c r="I1412" s="19" t="str">
        <f>IF([4]道具信息!I1412="","",[4]道具信息!I1412)</f>
        <v/>
      </c>
      <c r="J1412" s="19" t="str">
        <f>IF([4]道具信息!J1412="","",[4]道具信息!J1412)</f>
        <v/>
      </c>
      <c r="K1412" s="19" t="str">
        <f>IF([4]道具信息!K1412="","",[4]道具信息!K1412)</f>
        <v/>
      </c>
      <c r="L1412" s="19" t="str">
        <f>IF([4]道具信息!L1412="","",[4]道具信息!L1412)</f>
        <v/>
      </c>
      <c r="M1412" s="19" t="str">
        <f>IF([4]道具信息!M1412="","",[4]道具信息!M1412)</f>
        <v/>
      </c>
      <c r="N1412" s="19" t="str">
        <f>IF([4]道具信息!N1412="","",[4]道具信息!N1412)</f>
        <v/>
      </c>
      <c r="O1412" s="19" t="str">
        <f>IF([4]道具信息!O1412="","",[4]道具信息!O1412)</f>
        <v/>
      </c>
      <c r="P1412" s="19" t="str">
        <f>IF([4]道具信息!P1412="","",[4]道具信息!P1412)</f>
        <v/>
      </c>
      <c r="Q1412" s="19" t="str">
        <f>IF([4]道具信息!Q1412="","",[4]道具信息!Q1412)</f>
        <v/>
      </c>
      <c r="R1412" s="19" t="str">
        <f>IF([4]道具信息!R1412="","",[4]道具信息!R1412)</f>
        <v/>
      </c>
      <c r="S1412" s="19" t="str">
        <f>IF([4]道具信息!S1412="","",[4]道具信息!S1412)</f>
        <v/>
      </c>
      <c r="T1412" s="19" t="str">
        <f>IF([4]道具信息!T1412="","",[4]道具信息!T1412)</f>
        <v/>
      </c>
      <c r="U1412" s="19" t="str">
        <f>IF([4]道具信息!U1412="","",[4]道具信息!U1412)</f>
        <v/>
      </c>
      <c r="V1412" s="19" t="str">
        <f>IF([4]道具信息!V1412="","",[4]道具信息!V1412)</f>
        <v/>
      </c>
      <c r="W1412" s="19" t="str">
        <f>IF([4]道具信息!W1412="","",[4]道具信息!W1412)</f>
        <v/>
      </c>
      <c r="X1412" s="19" t="str">
        <f>IF([4]道具信息!X1412="","",[4]道具信息!X1412)</f>
        <v/>
      </c>
      <c r="Y1412" s="19" t="str">
        <f>IF([4]道具信息!Y1412="","",[4]道具信息!Y1412)</f>
        <v/>
      </c>
      <c r="Z1412" s="19" t="str">
        <f>IF([4]道具信息!Z1412="","",[4]道具信息!Z1412)</f>
        <v/>
      </c>
    </row>
    <row r="1413" spans="1:26" x14ac:dyDescent="0.15">
      <c r="A1413" s="19" t="str">
        <f>IF([4]道具信息!A1413="","",[4]道具信息!A1413)</f>
        <v/>
      </c>
      <c r="B1413" s="19" t="str">
        <f>IF([4]道具信息!B1413="","",[4]道具信息!B1413)</f>
        <v/>
      </c>
      <c r="C1413" s="19" t="str">
        <f>IF([4]道具信息!C1413="","",[4]道具信息!C1413)</f>
        <v/>
      </c>
      <c r="D1413" s="19" t="str">
        <f>IF([4]道具信息!D1413="","",[4]道具信息!D1413)</f>
        <v/>
      </c>
      <c r="E1413" s="19" t="str">
        <f>IF([4]道具信息!E1413="","",[4]道具信息!E1413)</f>
        <v/>
      </c>
      <c r="F1413" s="19" t="str">
        <f>IF([4]道具信息!F1413="","",[4]道具信息!F1413)</f>
        <v/>
      </c>
      <c r="G1413" s="19" t="str">
        <f>IF([4]道具信息!G1413="","",[4]道具信息!G1413)</f>
        <v/>
      </c>
      <c r="H1413" s="19" t="str">
        <f>IF([4]道具信息!H1413="","",[4]道具信息!H1413)</f>
        <v/>
      </c>
      <c r="I1413" s="19" t="str">
        <f>IF([4]道具信息!I1413="","",[4]道具信息!I1413)</f>
        <v/>
      </c>
      <c r="J1413" s="19" t="str">
        <f>IF([4]道具信息!J1413="","",[4]道具信息!J1413)</f>
        <v/>
      </c>
      <c r="K1413" s="19" t="str">
        <f>IF([4]道具信息!K1413="","",[4]道具信息!K1413)</f>
        <v/>
      </c>
      <c r="L1413" s="19" t="str">
        <f>IF([4]道具信息!L1413="","",[4]道具信息!L1413)</f>
        <v/>
      </c>
      <c r="M1413" s="19" t="str">
        <f>IF([4]道具信息!M1413="","",[4]道具信息!M1413)</f>
        <v/>
      </c>
      <c r="N1413" s="19" t="str">
        <f>IF([4]道具信息!N1413="","",[4]道具信息!N1413)</f>
        <v/>
      </c>
      <c r="O1413" s="19" t="str">
        <f>IF([4]道具信息!O1413="","",[4]道具信息!O1413)</f>
        <v/>
      </c>
      <c r="P1413" s="19" t="str">
        <f>IF([4]道具信息!P1413="","",[4]道具信息!P1413)</f>
        <v/>
      </c>
      <c r="Q1413" s="19" t="str">
        <f>IF([4]道具信息!Q1413="","",[4]道具信息!Q1413)</f>
        <v/>
      </c>
      <c r="R1413" s="19" t="str">
        <f>IF([4]道具信息!R1413="","",[4]道具信息!R1413)</f>
        <v/>
      </c>
      <c r="S1413" s="19" t="str">
        <f>IF([4]道具信息!S1413="","",[4]道具信息!S1413)</f>
        <v/>
      </c>
      <c r="T1413" s="19" t="str">
        <f>IF([4]道具信息!T1413="","",[4]道具信息!T1413)</f>
        <v/>
      </c>
      <c r="U1413" s="19" t="str">
        <f>IF([4]道具信息!U1413="","",[4]道具信息!U1413)</f>
        <v/>
      </c>
      <c r="V1413" s="19" t="str">
        <f>IF([4]道具信息!V1413="","",[4]道具信息!V1413)</f>
        <v/>
      </c>
      <c r="W1413" s="19" t="str">
        <f>IF([4]道具信息!W1413="","",[4]道具信息!W1413)</f>
        <v/>
      </c>
      <c r="X1413" s="19" t="str">
        <f>IF([4]道具信息!X1413="","",[4]道具信息!X1413)</f>
        <v/>
      </c>
      <c r="Y1413" s="19" t="str">
        <f>IF([4]道具信息!Y1413="","",[4]道具信息!Y1413)</f>
        <v/>
      </c>
      <c r="Z1413" s="19" t="str">
        <f>IF([4]道具信息!Z1413="","",[4]道具信息!Z1413)</f>
        <v/>
      </c>
    </row>
    <row r="1414" spans="1:26" x14ac:dyDescent="0.15">
      <c r="A1414" s="19" t="str">
        <f>IF([4]道具信息!A1414="","",[4]道具信息!A1414)</f>
        <v/>
      </c>
      <c r="B1414" s="19" t="str">
        <f>IF([4]道具信息!B1414="","",[4]道具信息!B1414)</f>
        <v/>
      </c>
      <c r="C1414" s="19" t="str">
        <f>IF([4]道具信息!C1414="","",[4]道具信息!C1414)</f>
        <v/>
      </c>
      <c r="D1414" s="19" t="str">
        <f>IF([4]道具信息!D1414="","",[4]道具信息!D1414)</f>
        <v/>
      </c>
      <c r="E1414" s="19" t="str">
        <f>IF([4]道具信息!E1414="","",[4]道具信息!E1414)</f>
        <v/>
      </c>
      <c r="F1414" s="19" t="str">
        <f>IF([4]道具信息!F1414="","",[4]道具信息!F1414)</f>
        <v/>
      </c>
      <c r="G1414" s="19" t="str">
        <f>IF([4]道具信息!G1414="","",[4]道具信息!G1414)</f>
        <v/>
      </c>
      <c r="H1414" s="19" t="str">
        <f>IF([4]道具信息!H1414="","",[4]道具信息!H1414)</f>
        <v/>
      </c>
      <c r="I1414" s="19" t="str">
        <f>IF([4]道具信息!I1414="","",[4]道具信息!I1414)</f>
        <v/>
      </c>
      <c r="J1414" s="19" t="str">
        <f>IF([4]道具信息!J1414="","",[4]道具信息!J1414)</f>
        <v/>
      </c>
      <c r="K1414" s="19" t="str">
        <f>IF([4]道具信息!K1414="","",[4]道具信息!K1414)</f>
        <v/>
      </c>
      <c r="L1414" s="19" t="str">
        <f>IF([4]道具信息!L1414="","",[4]道具信息!L1414)</f>
        <v/>
      </c>
      <c r="M1414" s="19" t="str">
        <f>IF([4]道具信息!M1414="","",[4]道具信息!M1414)</f>
        <v/>
      </c>
      <c r="N1414" s="19" t="str">
        <f>IF([4]道具信息!N1414="","",[4]道具信息!N1414)</f>
        <v/>
      </c>
      <c r="O1414" s="19" t="str">
        <f>IF([4]道具信息!O1414="","",[4]道具信息!O1414)</f>
        <v/>
      </c>
      <c r="P1414" s="19" t="str">
        <f>IF([4]道具信息!P1414="","",[4]道具信息!P1414)</f>
        <v/>
      </c>
      <c r="Q1414" s="19" t="str">
        <f>IF([4]道具信息!Q1414="","",[4]道具信息!Q1414)</f>
        <v/>
      </c>
      <c r="R1414" s="19" t="str">
        <f>IF([4]道具信息!R1414="","",[4]道具信息!R1414)</f>
        <v/>
      </c>
      <c r="S1414" s="19" t="str">
        <f>IF([4]道具信息!S1414="","",[4]道具信息!S1414)</f>
        <v/>
      </c>
      <c r="T1414" s="19" t="str">
        <f>IF([4]道具信息!T1414="","",[4]道具信息!T1414)</f>
        <v/>
      </c>
      <c r="U1414" s="19" t="str">
        <f>IF([4]道具信息!U1414="","",[4]道具信息!U1414)</f>
        <v/>
      </c>
      <c r="V1414" s="19" t="str">
        <f>IF([4]道具信息!V1414="","",[4]道具信息!V1414)</f>
        <v/>
      </c>
      <c r="W1414" s="19" t="str">
        <f>IF([4]道具信息!W1414="","",[4]道具信息!W1414)</f>
        <v/>
      </c>
      <c r="X1414" s="19" t="str">
        <f>IF([4]道具信息!X1414="","",[4]道具信息!X1414)</f>
        <v/>
      </c>
      <c r="Y1414" s="19" t="str">
        <f>IF([4]道具信息!Y1414="","",[4]道具信息!Y1414)</f>
        <v/>
      </c>
      <c r="Z1414" s="19" t="str">
        <f>IF([4]道具信息!Z1414="","",[4]道具信息!Z1414)</f>
        <v/>
      </c>
    </row>
    <row r="1415" spans="1:26" x14ac:dyDescent="0.15">
      <c r="A1415" s="19" t="str">
        <f>IF([4]道具信息!A1415="","",[4]道具信息!A1415)</f>
        <v/>
      </c>
      <c r="B1415" s="19" t="str">
        <f>IF([4]道具信息!B1415="","",[4]道具信息!B1415)</f>
        <v/>
      </c>
      <c r="C1415" s="19" t="str">
        <f>IF([4]道具信息!C1415="","",[4]道具信息!C1415)</f>
        <v/>
      </c>
      <c r="D1415" s="19" t="str">
        <f>IF([4]道具信息!D1415="","",[4]道具信息!D1415)</f>
        <v/>
      </c>
      <c r="E1415" s="19" t="str">
        <f>IF([4]道具信息!E1415="","",[4]道具信息!E1415)</f>
        <v/>
      </c>
      <c r="F1415" s="19" t="str">
        <f>IF([4]道具信息!F1415="","",[4]道具信息!F1415)</f>
        <v/>
      </c>
      <c r="G1415" s="19" t="str">
        <f>IF([4]道具信息!G1415="","",[4]道具信息!G1415)</f>
        <v/>
      </c>
      <c r="H1415" s="19" t="str">
        <f>IF([4]道具信息!H1415="","",[4]道具信息!H1415)</f>
        <v/>
      </c>
      <c r="I1415" s="19" t="str">
        <f>IF([4]道具信息!I1415="","",[4]道具信息!I1415)</f>
        <v/>
      </c>
      <c r="J1415" s="19" t="str">
        <f>IF([4]道具信息!J1415="","",[4]道具信息!J1415)</f>
        <v/>
      </c>
      <c r="K1415" s="19" t="str">
        <f>IF([4]道具信息!K1415="","",[4]道具信息!K1415)</f>
        <v/>
      </c>
      <c r="L1415" s="19" t="str">
        <f>IF([4]道具信息!L1415="","",[4]道具信息!L1415)</f>
        <v/>
      </c>
      <c r="M1415" s="19" t="str">
        <f>IF([4]道具信息!M1415="","",[4]道具信息!M1415)</f>
        <v/>
      </c>
      <c r="N1415" s="19" t="str">
        <f>IF([4]道具信息!N1415="","",[4]道具信息!N1415)</f>
        <v/>
      </c>
      <c r="O1415" s="19" t="str">
        <f>IF([4]道具信息!O1415="","",[4]道具信息!O1415)</f>
        <v/>
      </c>
      <c r="P1415" s="19" t="str">
        <f>IF([4]道具信息!P1415="","",[4]道具信息!P1415)</f>
        <v/>
      </c>
      <c r="Q1415" s="19" t="str">
        <f>IF([4]道具信息!Q1415="","",[4]道具信息!Q1415)</f>
        <v/>
      </c>
      <c r="R1415" s="19" t="str">
        <f>IF([4]道具信息!R1415="","",[4]道具信息!R1415)</f>
        <v/>
      </c>
      <c r="S1415" s="19" t="str">
        <f>IF([4]道具信息!S1415="","",[4]道具信息!S1415)</f>
        <v/>
      </c>
      <c r="T1415" s="19" t="str">
        <f>IF([4]道具信息!T1415="","",[4]道具信息!T1415)</f>
        <v/>
      </c>
      <c r="U1415" s="19" t="str">
        <f>IF([4]道具信息!U1415="","",[4]道具信息!U1415)</f>
        <v/>
      </c>
      <c r="V1415" s="19" t="str">
        <f>IF([4]道具信息!V1415="","",[4]道具信息!V1415)</f>
        <v/>
      </c>
      <c r="W1415" s="19" t="str">
        <f>IF([4]道具信息!W1415="","",[4]道具信息!W1415)</f>
        <v/>
      </c>
      <c r="X1415" s="19" t="str">
        <f>IF([4]道具信息!X1415="","",[4]道具信息!X1415)</f>
        <v/>
      </c>
      <c r="Y1415" s="19" t="str">
        <f>IF([4]道具信息!Y1415="","",[4]道具信息!Y1415)</f>
        <v/>
      </c>
      <c r="Z1415" s="19" t="str">
        <f>IF([4]道具信息!Z1415="","",[4]道具信息!Z1415)</f>
        <v/>
      </c>
    </row>
    <row r="1416" spans="1:26" x14ac:dyDescent="0.15">
      <c r="A1416" s="19" t="str">
        <f>IF([4]道具信息!A1416="","",[4]道具信息!A1416)</f>
        <v/>
      </c>
      <c r="B1416" s="19" t="str">
        <f>IF([4]道具信息!B1416="","",[4]道具信息!B1416)</f>
        <v/>
      </c>
      <c r="C1416" s="19" t="str">
        <f>IF([4]道具信息!C1416="","",[4]道具信息!C1416)</f>
        <v/>
      </c>
      <c r="D1416" s="19" t="str">
        <f>IF([4]道具信息!D1416="","",[4]道具信息!D1416)</f>
        <v/>
      </c>
      <c r="E1416" s="19" t="str">
        <f>IF([4]道具信息!E1416="","",[4]道具信息!E1416)</f>
        <v/>
      </c>
      <c r="F1416" s="19" t="str">
        <f>IF([4]道具信息!F1416="","",[4]道具信息!F1416)</f>
        <v/>
      </c>
      <c r="G1416" s="19" t="str">
        <f>IF([4]道具信息!G1416="","",[4]道具信息!G1416)</f>
        <v/>
      </c>
      <c r="H1416" s="19" t="str">
        <f>IF([4]道具信息!H1416="","",[4]道具信息!H1416)</f>
        <v/>
      </c>
      <c r="I1416" s="19" t="str">
        <f>IF([4]道具信息!I1416="","",[4]道具信息!I1416)</f>
        <v/>
      </c>
      <c r="J1416" s="19" t="str">
        <f>IF([4]道具信息!J1416="","",[4]道具信息!J1416)</f>
        <v/>
      </c>
      <c r="K1416" s="19" t="str">
        <f>IF([4]道具信息!K1416="","",[4]道具信息!K1416)</f>
        <v/>
      </c>
      <c r="L1416" s="19" t="str">
        <f>IF([4]道具信息!L1416="","",[4]道具信息!L1416)</f>
        <v/>
      </c>
      <c r="M1416" s="19" t="str">
        <f>IF([4]道具信息!M1416="","",[4]道具信息!M1416)</f>
        <v/>
      </c>
      <c r="N1416" s="19" t="str">
        <f>IF([4]道具信息!N1416="","",[4]道具信息!N1416)</f>
        <v/>
      </c>
      <c r="O1416" s="19" t="str">
        <f>IF([4]道具信息!O1416="","",[4]道具信息!O1416)</f>
        <v/>
      </c>
      <c r="P1416" s="19" t="str">
        <f>IF([4]道具信息!P1416="","",[4]道具信息!P1416)</f>
        <v/>
      </c>
      <c r="Q1416" s="19" t="str">
        <f>IF([4]道具信息!Q1416="","",[4]道具信息!Q1416)</f>
        <v/>
      </c>
      <c r="R1416" s="19" t="str">
        <f>IF([4]道具信息!R1416="","",[4]道具信息!R1416)</f>
        <v/>
      </c>
      <c r="S1416" s="19" t="str">
        <f>IF([4]道具信息!S1416="","",[4]道具信息!S1416)</f>
        <v/>
      </c>
      <c r="T1416" s="19" t="str">
        <f>IF([4]道具信息!T1416="","",[4]道具信息!T1416)</f>
        <v/>
      </c>
      <c r="U1416" s="19" t="str">
        <f>IF([4]道具信息!U1416="","",[4]道具信息!U1416)</f>
        <v/>
      </c>
      <c r="V1416" s="19" t="str">
        <f>IF([4]道具信息!V1416="","",[4]道具信息!V1416)</f>
        <v/>
      </c>
      <c r="W1416" s="19" t="str">
        <f>IF([4]道具信息!W1416="","",[4]道具信息!W1416)</f>
        <v/>
      </c>
      <c r="X1416" s="19" t="str">
        <f>IF([4]道具信息!X1416="","",[4]道具信息!X1416)</f>
        <v/>
      </c>
      <c r="Y1416" s="19" t="str">
        <f>IF([4]道具信息!Y1416="","",[4]道具信息!Y1416)</f>
        <v/>
      </c>
      <c r="Z1416" s="19" t="str">
        <f>IF([4]道具信息!Z1416="","",[4]道具信息!Z1416)</f>
        <v/>
      </c>
    </row>
    <row r="1417" spans="1:26" x14ac:dyDescent="0.15">
      <c r="A1417" s="19" t="str">
        <f>IF([4]道具信息!A1417="","",[4]道具信息!A1417)</f>
        <v/>
      </c>
      <c r="B1417" s="19" t="str">
        <f>IF([4]道具信息!B1417="","",[4]道具信息!B1417)</f>
        <v/>
      </c>
      <c r="C1417" s="19" t="str">
        <f>IF([4]道具信息!C1417="","",[4]道具信息!C1417)</f>
        <v/>
      </c>
      <c r="D1417" s="19" t="str">
        <f>IF([4]道具信息!D1417="","",[4]道具信息!D1417)</f>
        <v/>
      </c>
      <c r="E1417" s="19" t="str">
        <f>IF([4]道具信息!E1417="","",[4]道具信息!E1417)</f>
        <v/>
      </c>
      <c r="F1417" s="19" t="str">
        <f>IF([4]道具信息!F1417="","",[4]道具信息!F1417)</f>
        <v/>
      </c>
      <c r="G1417" s="19" t="str">
        <f>IF([4]道具信息!G1417="","",[4]道具信息!G1417)</f>
        <v/>
      </c>
      <c r="H1417" s="19" t="str">
        <f>IF([4]道具信息!H1417="","",[4]道具信息!H1417)</f>
        <v/>
      </c>
      <c r="I1417" s="19" t="str">
        <f>IF([4]道具信息!I1417="","",[4]道具信息!I1417)</f>
        <v/>
      </c>
      <c r="J1417" s="19" t="str">
        <f>IF([4]道具信息!J1417="","",[4]道具信息!J1417)</f>
        <v/>
      </c>
      <c r="K1417" s="19" t="str">
        <f>IF([4]道具信息!K1417="","",[4]道具信息!K1417)</f>
        <v/>
      </c>
      <c r="L1417" s="19" t="str">
        <f>IF([4]道具信息!L1417="","",[4]道具信息!L1417)</f>
        <v/>
      </c>
      <c r="M1417" s="19" t="str">
        <f>IF([4]道具信息!M1417="","",[4]道具信息!M1417)</f>
        <v/>
      </c>
      <c r="N1417" s="19" t="str">
        <f>IF([4]道具信息!N1417="","",[4]道具信息!N1417)</f>
        <v/>
      </c>
      <c r="O1417" s="19" t="str">
        <f>IF([4]道具信息!O1417="","",[4]道具信息!O1417)</f>
        <v/>
      </c>
      <c r="P1417" s="19" t="str">
        <f>IF([4]道具信息!P1417="","",[4]道具信息!P1417)</f>
        <v/>
      </c>
      <c r="Q1417" s="19" t="str">
        <f>IF([4]道具信息!Q1417="","",[4]道具信息!Q1417)</f>
        <v/>
      </c>
      <c r="R1417" s="19" t="str">
        <f>IF([4]道具信息!R1417="","",[4]道具信息!R1417)</f>
        <v/>
      </c>
      <c r="S1417" s="19" t="str">
        <f>IF([4]道具信息!S1417="","",[4]道具信息!S1417)</f>
        <v/>
      </c>
      <c r="T1417" s="19" t="str">
        <f>IF([4]道具信息!T1417="","",[4]道具信息!T1417)</f>
        <v/>
      </c>
      <c r="U1417" s="19" t="str">
        <f>IF([4]道具信息!U1417="","",[4]道具信息!U1417)</f>
        <v/>
      </c>
      <c r="V1417" s="19" t="str">
        <f>IF([4]道具信息!V1417="","",[4]道具信息!V1417)</f>
        <v/>
      </c>
      <c r="W1417" s="19" t="str">
        <f>IF([4]道具信息!W1417="","",[4]道具信息!W1417)</f>
        <v/>
      </c>
      <c r="X1417" s="19" t="str">
        <f>IF([4]道具信息!X1417="","",[4]道具信息!X1417)</f>
        <v/>
      </c>
      <c r="Y1417" s="19" t="str">
        <f>IF([4]道具信息!Y1417="","",[4]道具信息!Y1417)</f>
        <v/>
      </c>
      <c r="Z1417" s="19" t="str">
        <f>IF([4]道具信息!Z1417="","",[4]道具信息!Z1417)</f>
        <v/>
      </c>
    </row>
    <row r="1418" spans="1:26" x14ac:dyDescent="0.15">
      <c r="A1418" s="19" t="str">
        <f>IF([4]道具信息!A1418="","",[4]道具信息!A1418)</f>
        <v/>
      </c>
      <c r="B1418" s="19" t="str">
        <f>IF([4]道具信息!B1418="","",[4]道具信息!B1418)</f>
        <v/>
      </c>
      <c r="C1418" s="19" t="str">
        <f>IF([4]道具信息!C1418="","",[4]道具信息!C1418)</f>
        <v/>
      </c>
      <c r="D1418" s="19" t="str">
        <f>IF([4]道具信息!D1418="","",[4]道具信息!D1418)</f>
        <v/>
      </c>
      <c r="E1418" s="19" t="str">
        <f>IF([4]道具信息!E1418="","",[4]道具信息!E1418)</f>
        <v/>
      </c>
      <c r="F1418" s="19" t="str">
        <f>IF([4]道具信息!F1418="","",[4]道具信息!F1418)</f>
        <v/>
      </c>
      <c r="G1418" s="19" t="str">
        <f>IF([4]道具信息!G1418="","",[4]道具信息!G1418)</f>
        <v/>
      </c>
      <c r="H1418" s="19" t="str">
        <f>IF([4]道具信息!H1418="","",[4]道具信息!H1418)</f>
        <v/>
      </c>
      <c r="I1418" s="19" t="str">
        <f>IF([4]道具信息!I1418="","",[4]道具信息!I1418)</f>
        <v/>
      </c>
      <c r="J1418" s="19" t="str">
        <f>IF([4]道具信息!J1418="","",[4]道具信息!J1418)</f>
        <v/>
      </c>
      <c r="K1418" s="19" t="str">
        <f>IF([4]道具信息!K1418="","",[4]道具信息!K1418)</f>
        <v/>
      </c>
      <c r="L1418" s="19" t="str">
        <f>IF([4]道具信息!L1418="","",[4]道具信息!L1418)</f>
        <v/>
      </c>
      <c r="M1418" s="19" t="str">
        <f>IF([4]道具信息!M1418="","",[4]道具信息!M1418)</f>
        <v/>
      </c>
      <c r="N1418" s="19" t="str">
        <f>IF([4]道具信息!N1418="","",[4]道具信息!N1418)</f>
        <v/>
      </c>
      <c r="O1418" s="19" t="str">
        <f>IF([4]道具信息!O1418="","",[4]道具信息!O1418)</f>
        <v/>
      </c>
      <c r="P1418" s="19" t="str">
        <f>IF([4]道具信息!P1418="","",[4]道具信息!P1418)</f>
        <v/>
      </c>
      <c r="Q1418" s="19" t="str">
        <f>IF([4]道具信息!Q1418="","",[4]道具信息!Q1418)</f>
        <v/>
      </c>
      <c r="R1418" s="19" t="str">
        <f>IF([4]道具信息!R1418="","",[4]道具信息!R1418)</f>
        <v/>
      </c>
      <c r="S1418" s="19" t="str">
        <f>IF([4]道具信息!S1418="","",[4]道具信息!S1418)</f>
        <v/>
      </c>
      <c r="T1418" s="19" t="str">
        <f>IF([4]道具信息!T1418="","",[4]道具信息!T1418)</f>
        <v/>
      </c>
      <c r="U1418" s="19" t="str">
        <f>IF([4]道具信息!U1418="","",[4]道具信息!U1418)</f>
        <v/>
      </c>
      <c r="V1418" s="19" t="str">
        <f>IF([4]道具信息!V1418="","",[4]道具信息!V1418)</f>
        <v/>
      </c>
      <c r="W1418" s="19" t="str">
        <f>IF([4]道具信息!W1418="","",[4]道具信息!W1418)</f>
        <v/>
      </c>
      <c r="X1418" s="19" t="str">
        <f>IF([4]道具信息!X1418="","",[4]道具信息!X1418)</f>
        <v/>
      </c>
      <c r="Y1418" s="19" t="str">
        <f>IF([4]道具信息!Y1418="","",[4]道具信息!Y1418)</f>
        <v/>
      </c>
      <c r="Z1418" s="19" t="str">
        <f>IF([4]道具信息!Z1418="","",[4]道具信息!Z1418)</f>
        <v/>
      </c>
    </row>
    <row r="1419" spans="1:26" x14ac:dyDescent="0.15">
      <c r="A1419" s="19" t="str">
        <f>IF([4]道具信息!A1419="","",[4]道具信息!A1419)</f>
        <v/>
      </c>
      <c r="B1419" s="19" t="str">
        <f>IF([4]道具信息!B1419="","",[4]道具信息!B1419)</f>
        <v/>
      </c>
      <c r="C1419" s="19" t="str">
        <f>IF([4]道具信息!C1419="","",[4]道具信息!C1419)</f>
        <v/>
      </c>
      <c r="D1419" s="19" t="str">
        <f>IF([4]道具信息!D1419="","",[4]道具信息!D1419)</f>
        <v/>
      </c>
      <c r="E1419" s="19" t="str">
        <f>IF([4]道具信息!E1419="","",[4]道具信息!E1419)</f>
        <v/>
      </c>
      <c r="F1419" s="19" t="str">
        <f>IF([4]道具信息!F1419="","",[4]道具信息!F1419)</f>
        <v/>
      </c>
      <c r="G1419" s="19" t="str">
        <f>IF([4]道具信息!G1419="","",[4]道具信息!G1419)</f>
        <v/>
      </c>
      <c r="H1419" s="19" t="str">
        <f>IF([4]道具信息!H1419="","",[4]道具信息!H1419)</f>
        <v/>
      </c>
      <c r="I1419" s="19" t="str">
        <f>IF([4]道具信息!I1419="","",[4]道具信息!I1419)</f>
        <v/>
      </c>
      <c r="J1419" s="19" t="str">
        <f>IF([4]道具信息!J1419="","",[4]道具信息!J1419)</f>
        <v/>
      </c>
      <c r="K1419" s="19" t="str">
        <f>IF([4]道具信息!K1419="","",[4]道具信息!K1419)</f>
        <v/>
      </c>
      <c r="L1419" s="19" t="str">
        <f>IF([4]道具信息!L1419="","",[4]道具信息!L1419)</f>
        <v/>
      </c>
      <c r="M1419" s="19" t="str">
        <f>IF([4]道具信息!M1419="","",[4]道具信息!M1419)</f>
        <v/>
      </c>
      <c r="N1419" s="19" t="str">
        <f>IF([4]道具信息!N1419="","",[4]道具信息!N1419)</f>
        <v/>
      </c>
      <c r="O1419" s="19" t="str">
        <f>IF([4]道具信息!O1419="","",[4]道具信息!O1419)</f>
        <v/>
      </c>
      <c r="P1419" s="19" t="str">
        <f>IF([4]道具信息!P1419="","",[4]道具信息!P1419)</f>
        <v/>
      </c>
      <c r="Q1419" s="19" t="str">
        <f>IF([4]道具信息!Q1419="","",[4]道具信息!Q1419)</f>
        <v/>
      </c>
      <c r="R1419" s="19" t="str">
        <f>IF([4]道具信息!R1419="","",[4]道具信息!R1419)</f>
        <v/>
      </c>
      <c r="S1419" s="19" t="str">
        <f>IF([4]道具信息!S1419="","",[4]道具信息!S1419)</f>
        <v/>
      </c>
      <c r="T1419" s="19" t="str">
        <f>IF([4]道具信息!T1419="","",[4]道具信息!T1419)</f>
        <v/>
      </c>
      <c r="U1419" s="19" t="str">
        <f>IF([4]道具信息!U1419="","",[4]道具信息!U1419)</f>
        <v/>
      </c>
      <c r="V1419" s="19" t="str">
        <f>IF([4]道具信息!V1419="","",[4]道具信息!V1419)</f>
        <v/>
      </c>
      <c r="W1419" s="19" t="str">
        <f>IF([4]道具信息!W1419="","",[4]道具信息!W1419)</f>
        <v/>
      </c>
      <c r="X1419" s="19" t="str">
        <f>IF([4]道具信息!X1419="","",[4]道具信息!X1419)</f>
        <v/>
      </c>
      <c r="Y1419" s="19" t="str">
        <f>IF([4]道具信息!Y1419="","",[4]道具信息!Y1419)</f>
        <v/>
      </c>
      <c r="Z1419" s="19" t="str">
        <f>IF([4]道具信息!Z1419="","",[4]道具信息!Z1419)</f>
        <v/>
      </c>
    </row>
    <row r="1420" spans="1:26" x14ac:dyDescent="0.15">
      <c r="A1420" s="19" t="str">
        <f>IF([4]道具信息!A1420="","",[4]道具信息!A1420)</f>
        <v/>
      </c>
      <c r="B1420" s="19" t="str">
        <f>IF([4]道具信息!B1420="","",[4]道具信息!B1420)</f>
        <v/>
      </c>
      <c r="C1420" s="19" t="str">
        <f>IF([4]道具信息!C1420="","",[4]道具信息!C1420)</f>
        <v/>
      </c>
      <c r="D1420" s="19" t="str">
        <f>IF([4]道具信息!D1420="","",[4]道具信息!D1420)</f>
        <v/>
      </c>
      <c r="E1420" s="19" t="str">
        <f>IF([4]道具信息!E1420="","",[4]道具信息!E1420)</f>
        <v/>
      </c>
      <c r="F1420" s="19" t="str">
        <f>IF([4]道具信息!F1420="","",[4]道具信息!F1420)</f>
        <v/>
      </c>
      <c r="G1420" s="19" t="str">
        <f>IF([4]道具信息!G1420="","",[4]道具信息!G1420)</f>
        <v/>
      </c>
      <c r="H1420" s="19" t="str">
        <f>IF([4]道具信息!H1420="","",[4]道具信息!H1420)</f>
        <v/>
      </c>
      <c r="I1420" s="19" t="str">
        <f>IF([4]道具信息!I1420="","",[4]道具信息!I1420)</f>
        <v/>
      </c>
      <c r="J1420" s="19" t="str">
        <f>IF([4]道具信息!J1420="","",[4]道具信息!J1420)</f>
        <v/>
      </c>
      <c r="K1420" s="19" t="str">
        <f>IF([4]道具信息!K1420="","",[4]道具信息!K1420)</f>
        <v/>
      </c>
      <c r="L1420" s="19" t="str">
        <f>IF([4]道具信息!L1420="","",[4]道具信息!L1420)</f>
        <v/>
      </c>
      <c r="M1420" s="19" t="str">
        <f>IF([4]道具信息!M1420="","",[4]道具信息!M1420)</f>
        <v/>
      </c>
      <c r="N1420" s="19" t="str">
        <f>IF([4]道具信息!N1420="","",[4]道具信息!N1420)</f>
        <v/>
      </c>
      <c r="O1420" s="19" t="str">
        <f>IF([4]道具信息!O1420="","",[4]道具信息!O1420)</f>
        <v/>
      </c>
      <c r="P1420" s="19" t="str">
        <f>IF([4]道具信息!P1420="","",[4]道具信息!P1420)</f>
        <v/>
      </c>
      <c r="Q1420" s="19" t="str">
        <f>IF([4]道具信息!Q1420="","",[4]道具信息!Q1420)</f>
        <v/>
      </c>
      <c r="R1420" s="19" t="str">
        <f>IF([4]道具信息!R1420="","",[4]道具信息!R1420)</f>
        <v/>
      </c>
      <c r="S1420" s="19" t="str">
        <f>IF([4]道具信息!S1420="","",[4]道具信息!S1420)</f>
        <v/>
      </c>
      <c r="T1420" s="19" t="str">
        <f>IF([4]道具信息!T1420="","",[4]道具信息!T1420)</f>
        <v/>
      </c>
      <c r="U1420" s="19" t="str">
        <f>IF([4]道具信息!U1420="","",[4]道具信息!U1420)</f>
        <v/>
      </c>
      <c r="V1420" s="19" t="str">
        <f>IF([4]道具信息!V1420="","",[4]道具信息!V1420)</f>
        <v/>
      </c>
      <c r="W1420" s="19" t="str">
        <f>IF([4]道具信息!W1420="","",[4]道具信息!W1420)</f>
        <v/>
      </c>
      <c r="X1420" s="19" t="str">
        <f>IF([4]道具信息!X1420="","",[4]道具信息!X1420)</f>
        <v/>
      </c>
      <c r="Y1420" s="19" t="str">
        <f>IF([4]道具信息!Y1420="","",[4]道具信息!Y1420)</f>
        <v/>
      </c>
      <c r="Z1420" s="19" t="str">
        <f>IF([4]道具信息!Z1420="","",[4]道具信息!Z1420)</f>
        <v/>
      </c>
    </row>
    <row r="1421" spans="1:26" x14ac:dyDescent="0.15">
      <c r="A1421" s="19" t="str">
        <f>IF([4]道具信息!A1421="","",[4]道具信息!A1421)</f>
        <v/>
      </c>
      <c r="B1421" s="19" t="str">
        <f>IF([4]道具信息!B1421="","",[4]道具信息!B1421)</f>
        <v/>
      </c>
      <c r="C1421" s="19" t="str">
        <f>IF([4]道具信息!C1421="","",[4]道具信息!C1421)</f>
        <v/>
      </c>
      <c r="D1421" s="19" t="str">
        <f>IF([4]道具信息!D1421="","",[4]道具信息!D1421)</f>
        <v/>
      </c>
      <c r="E1421" s="19" t="str">
        <f>IF([4]道具信息!E1421="","",[4]道具信息!E1421)</f>
        <v/>
      </c>
      <c r="F1421" s="19" t="str">
        <f>IF([4]道具信息!F1421="","",[4]道具信息!F1421)</f>
        <v/>
      </c>
      <c r="G1421" s="19" t="str">
        <f>IF([4]道具信息!G1421="","",[4]道具信息!G1421)</f>
        <v/>
      </c>
      <c r="H1421" s="19" t="str">
        <f>IF([4]道具信息!H1421="","",[4]道具信息!H1421)</f>
        <v/>
      </c>
      <c r="I1421" s="19" t="str">
        <f>IF([4]道具信息!I1421="","",[4]道具信息!I1421)</f>
        <v/>
      </c>
      <c r="J1421" s="19" t="str">
        <f>IF([4]道具信息!J1421="","",[4]道具信息!J1421)</f>
        <v/>
      </c>
      <c r="K1421" s="19" t="str">
        <f>IF([4]道具信息!K1421="","",[4]道具信息!K1421)</f>
        <v/>
      </c>
      <c r="L1421" s="19" t="str">
        <f>IF([4]道具信息!L1421="","",[4]道具信息!L1421)</f>
        <v/>
      </c>
      <c r="M1421" s="19" t="str">
        <f>IF([4]道具信息!M1421="","",[4]道具信息!M1421)</f>
        <v/>
      </c>
      <c r="N1421" s="19" t="str">
        <f>IF([4]道具信息!N1421="","",[4]道具信息!N1421)</f>
        <v/>
      </c>
      <c r="O1421" s="19" t="str">
        <f>IF([4]道具信息!O1421="","",[4]道具信息!O1421)</f>
        <v/>
      </c>
      <c r="P1421" s="19" t="str">
        <f>IF([4]道具信息!P1421="","",[4]道具信息!P1421)</f>
        <v/>
      </c>
      <c r="Q1421" s="19" t="str">
        <f>IF([4]道具信息!Q1421="","",[4]道具信息!Q1421)</f>
        <v/>
      </c>
      <c r="R1421" s="19" t="str">
        <f>IF([4]道具信息!R1421="","",[4]道具信息!R1421)</f>
        <v/>
      </c>
      <c r="S1421" s="19" t="str">
        <f>IF([4]道具信息!S1421="","",[4]道具信息!S1421)</f>
        <v/>
      </c>
      <c r="T1421" s="19" t="str">
        <f>IF([4]道具信息!T1421="","",[4]道具信息!T1421)</f>
        <v/>
      </c>
      <c r="U1421" s="19" t="str">
        <f>IF([4]道具信息!U1421="","",[4]道具信息!U1421)</f>
        <v/>
      </c>
      <c r="V1421" s="19" t="str">
        <f>IF([4]道具信息!V1421="","",[4]道具信息!V1421)</f>
        <v/>
      </c>
      <c r="W1421" s="19" t="str">
        <f>IF([4]道具信息!W1421="","",[4]道具信息!W1421)</f>
        <v/>
      </c>
      <c r="X1421" s="19" t="str">
        <f>IF([4]道具信息!X1421="","",[4]道具信息!X1421)</f>
        <v/>
      </c>
      <c r="Y1421" s="19" t="str">
        <f>IF([4]道具信息!Y1421="","",[4]道具信息!Y1421)</f>
        <v/>
      </c>
      <c r="Z1421" s="19" t="str">
        <f>IF([4]道具信息!Z1421="","",[4]道具信息!Z1421)</f>
        <v/>
      </c>
    </row>
    <row r="1422" spans="1:26" x14ac:dyDescent="0.15">
      <c r="A1422" s="19" t="str">
        <f>IF([4]道具信息!A1422="","",[4]道具信息!A1422)</f>
        <v/>
      </c>
      <c r="B1422" s="19" t="str">
        <f>IF([4]道具信息!B1422="","",[4]道具信息!B1422)</f>
        <v/>
      </c>
      <c r="C1422" s="19" t="str">
        <f>IF([4]道具信息!C1422="","",[4]道具信息!C1422)</f>
        <v/>
      </c>
      <c r="D1422" s="19" t="str">
        <f>IF([4]道具信息!D1422="","",[4]道具信息!D1422)</f>
        <v/>
      </c>
      <c r="E1422" s="19" t="str">
        <f>IF([4]道具信息!E1422="","",[4]道具信息!E1422)</f>
        <v/>
      </c>
      <c r="F1422" s="19" t="str">
        <f>IF([4]道具信息!F1422="","",[4]道具信息!F1422)</f>
        <v/>
      </c>
      <c r="G1422" s="19" t="str">
        <f>IF([4]道具信息!G1422="","",[4]道具信息!G1422)</f>
        <v/>
      </c>
      <c r="H1422" s="19" t="str">
        <f>IF([4]道具信息!H1422="","",[4]道具信息!H1422)</f>
        <v/>
      </c>
      <c r="I1422" s="19" t="str">
        <f>IF([4]道具信息!I1422="","",[4]道具信息!I1422)</f>
        <v/>
      </c>
      <c r="J1422" s="19" t="str">
        <f>IF([4]道具信息!J1422="","",[4]道具信息!J1422)</f>
        <v/>
      </c>
      <c r="K1422" s="19" t="str">
        <f>IF([4]道具信息!K1422="","",[4]道具信息!K1422)</f>
        <v/>
      </c>
      <c r="L1422" s="19" t="str">
        <f>IF([4]道具信息!L1422="","",[4]道具信息!L1422)</f>
        <v/>
      </c>
      <c r="M1422" s="19" t="str">
        <f>IF([4]道具信息!M1422="","",[4]道具信息!M1422)</f>
        <v/>
      </c>
      <c r="N1422" s="19" t="str">
        <f>IF([4]道具信息!N1422="","",[4]道具信息!N1422)</f>
        <v/>
      </c>
      <c r="O1422" s="19" t="str">
        <f>IF([4]道具信息!O1422="","",[4]道具信息!O1422)</f>
        <v/>
      </c>
      <c r="P1422" s="19" t="str">
        <f>IF([4]道具信息!P1422="","",[4]道具信息!P1422)</f>
        <v/>
      </c>
      <c r="Q1422" s="19" t="str">
        <f>IF([4]道具信息!Q1422="","",[4]道具信息!Q1422)</f>
        <v/>
      </c>
      <c r="R1422" s="19" t="str">
        <f>IF([4]道具信息!R1422="","",[4]道具信息!R1422)</f>
        <v/>
      </c>
      <c r="S1422" s="19" t="str">
        <f>IF([4]道具信息!S1422="","",[4]道具信息!S1422)</f>
        <v/>
      </c>
      <c r="T1422" s="19" t="str">
        <f>IF([4]道具信息!T1422="","",[4]道具信息!T1422)</f>
        <v/>
      </c>
      <c r="U1422" s="19" t="str">
        <f>IF([4]道具信息!U1422="","",[4]道具信息!U1422)</f>
        <v/>
      </c>
      <c r="V1422" s="19" t="str">
        <f>IF([4]道具信息!V1422="","",[4]道具信息!V1422)</f>
        <v/>
      </c>
      <c r="W1422" s="19" t="str">
        <f>IF([4]道具信息!W1422="","",[4]道具信息!W1422)</f>
        <v/>
      </c>
      <c r="X1422" s="19" t="str">
        <f>IF([4]道具信息!X1422="","",[4]道具信息!X1422)</f>
        <v/>
      </c>
      <c r="Y1422" s="19" t="str">
        <f>IF([4]道具信息!Y1422="","",[4]道具信息!Y1422)</f>
        <v/>
      </c>
      <c r="Z1422" s="19" t="str">
        <f>IF([4]道具信息!Z1422="","",[4]道具信息!Z1422)</f>
        <v/>
      </c>
    </row>
    <row r="1423" spans="1:26" x14ac:dyDescent="0.15">
      <c r="A1423" s="19" t="str">
        <f>IF([4]道具信息!A1423="","",[4]道具信息!A1423)</f>
        <v/>
      </c>
      <c r="B1423" s="19" t="str">
        <f>IF([4]道具信息!B1423="","",[4]道具信息!B1423)</f>
        <v/>
      </c>
      <c r="C1423" s="19" t="str">
        <f>IF([4]道具信息!C1423="","",[4]道具信息!C1423)</f>
        <v/>
      </c>
      <c r="D1423" s="19" t="str">
        <f>IF([4]道具信息!D1423="","",[4]道具信息!D1423)</f>
        <v/>
      </c>
      <c r="E1423" s="19" t="str">
        <f>IF([4]道具信息!E1423="","",[4]道具信息!E1423)</f>
        <v/>
      </c>
      <c r="F1423" s="19" t="str">
        <f>IF([4]道具信息!F1423="","",[4]道具信息!F1423)</f>
        <v/>
      </c>
      <c r="G1423" s="19" t="str">
        <f>IF([4]道具信息!G1423="","",[4]道具信息!G1423)</f>
        <v/>
      </c>
      <c r="H1423" s="19" t="str">
        <f>IF([4]道具信息!H1423="","",[4]道具信息!H1423)</f>
        <v/>
      </c>
      <c r="I1423" s="19" t="str">
        <f>IF([4]道具信息!I1423="","",[4]道具信息!I1423)</f>
        <v/>
      </c>
      <c r="J1423" s="19" t="str">
        <f>IF([4]道具信息!J1423="","",[4]道具信息!J1423)</f>
        <v/>
      </c>
      <c r="K1423" s="19" t="str">
        <f>IF([4]道具信息!K1423="","",[4]道具信息!K1423)</f>
        <v/>
      </c>
      <c r="L1423" s="19" t="str">
        <f>IF([4]道具信息!L1423="","",[4]道具信息!L1423)</f>
        <v/>
      </c>
      <c r="M1423" s="19" t="str">
        <f>IF([4]道具信息!M1423="","",[4]道具信息!M1423)</f>
        <v/>
      </c>
      <c r="N1423" s="19" t="str">
        <f>IF([4]道具信息!N1423="","",[4]道具信息!N1423)</f>
        <v/>
      </c>
      <c r="O1423" s="19" t="str">
        <f>IF([4]道具信息!O1423="","",[4]道具信息!O1423)</f>
        <v/>
      </c>
      <c r="P1423" s="19" t="str">
        <f>IF([4]道具信息!P1423="","",[4]道具信息!P1423)</f>
        <v/>
      </c>
      <c r="Q1423" s="19" t="str">
        <f>IF([4]道具信息!Q1423="","",[4]道具信息!Q1423)</f>
        <v/>
      </c>
      <c r="R1423" s="19" t="str">
        <f>IF([4]道具信息!R1423="","",[4]道具信息!R1423)</f>
        <v/>
      </c>
      <c r="S1423" s="19" t="str">
        <f>IF([4]道具信息!S1423="","",[4]道具信息!S1423)</f>
        <v/>
      </c>
      <c r="T1423" s="19" t="str">
        <f>IF([4]道具信息!T1423="","",[4]道具信息!T1423)</f>
        <v/>
      </c>
      <c r="U1423" s="19" t="str">
        <f>IF([4]道具信息!U1423="","",[4]道具信息!U1423)</f>
        <v/>
      </c>
      <c r="V1423" s="19" t="str">
        <f>IF([4]道具信息!V1423="","",[4]道具信息!V1423)</f>
        <v/>
      </c>
      <c r="W1423" s="19" t="str">
        <f>IF([4]道具信息!W1423="","",[4]道具信息!W1423)</f>
        <v/>
      </c>
      <c r="X1423" s="19" t="str">
        <f>IF([4]道具信息!X1423="","",[4]道具信息!X1423)</f>
        <v/>
      </c>
      <c r="Y1423" s="19" t="str">
        <f>IF([4]道具信息!Y1423="","",[4]道具信息!Y1423)</f>
        <v/>
      </c>
      <c r="Z1423" s="19" t="str">
        <f>IF([4]道具信息!Z1423="","",[4]道具信息!Z1423)</f>
        <v/>
      </c>
    </row>
    <row r="1424" spans="1:26" x14ac:dyDescent="0.15">
      <c r="A1424" s="19" t="str">
        <f>IF([4]道具信息!A1424="","",[4]道具信息!A1424)</f>
        <v/>
      </c>
      <c r="B1424" s="19" t="str">
        <f>IF([4]道具信息!B1424="","",[4]道具信息!B1424)</f>
        <v/>
      </c>
      <c r="C1424" s="19" t="str">
        <f>IF([4]道具信息!C1424="","",[4]道具信息!C1424)</f>
        <v/>
      </c>
      <c r="D1424" s="19" t="str">
        <f>IF([4]道具信息!D1424="","",[4]道具信息!D1424)</f>
        <v/>
      </c>
      <c r="E1424" s="19" t="str">
        <f>IF([4]道具信息!E1424="","",[4]道具信息!E1424)</f>
        <v/>
      </c>
      <c r="F1424" s="19" t="str">
        <f>IF([4]道具信息!F1424="","",[4]道具信息!F1424)</f>
        <v/>
      </c>
      <c r="G1424" s="19" t="str">
        <f>IF([4]道具信息!G1424="","",[4]道具信息!G1424)</f>
        <v/>
      </c>
      <c r="H1424" s="19" t="str">
        <f>IF([4]道具信息!H1424="","",[4]道具信息!H1424)</f>
        <v/>
      </c>
      <c r="I1424" s="19" t="str">
        <f>IF([4]道具信息!I1424="","",[4]道具信息!I1424)</f>
        <v/>
      </c>
      <c r="J1424" s="19" t="str">
        <f>IF([4]道具信息!J1424="","",[4]道具信息!J1424)</f>
        <v/>
      </c>
      <c r="K1424" s="19" t="str">
        <f>IF([4]道具信息!K1424="","",[4]道具信息!K1424)</f>
        <v/>
      </c>
      <c r="L1424" s="19" t="str">
        <f>IF([4]道具信息!L1424="","",[4]道具信息!L1424)</f>
        <v/>
      </c>
      <c r="M1424" s="19" t="str">
        <f>IF([4]道具信息!M1424="","",[4]道具信息!M1424)</f>
        <v/>
      </c>
      <c r="N1424" s="19" t="str">
        <f>IF([4]道具信息!N1424="","",[4]道具信息!N1424)</f>
        <v/>
      </c>
      <c r="O1424" s="19" t="str">
        <f>IF([4]道具信息!O1424="","",[4]道具信息!O1424)</f>
        <v/>
      </c>
      <c r="P1424" s="19" t="str">
        <f>IF([4]道具信息!P1424="","",[4]道具信息!P1424)</f>
        <v/>
      </c>
      <c r="Q1424" s="19" t="str">
        <f>IF([4]道具信息!Q1424="","",[4]道具信息!Q1424)</f>
        <v/>
      </c>
      <c r="R1424" s="19" t="str">
        <f>IF([4]道具信息!R1424="","",[4]道具信息!R1424)</f>
        <v/>
      </c>
      <c r="S1424" s="19" t="str">
        <f>IF([4]道具信息!S1424="","",[4]道具信息!S1424)</f>
        <v/>
      </c>
      <c r="T1424" s="19" t="str">
        <f>IF([4]道具信息!T1424="","",[4]道具信息!T1424)</f>
        <v/>
      </c>
      <c r="U1424" s="19" t="str">
        <f>IF([4]道具信息!U1424="","",[4]道具信息!U1424)</f>
        <v/>
      </c>
      <c r="V1424" s="19" t="str">
        <f>IF([4]道具信息!V1424="","",[4]道具信息!V1424)</f>
        <v/>
      </c>
      <c r="W1424" s="19" t="str">
        <f>IF([4]道具信息!W1424="","",[4]道具信息!W1424)</f>
        <v/>
      </c>
      <c r="X1424" s="19" t="str">
        <f>IF([4]道具信息!X1424="","",[4]道具信息!X1424)</f>
        <v/>
      </c>
      <c r="Y1424" s="19" t="str">
        <f>IF([4]道具信息!Y1424="","",[4]道具信息!Y1424)</f>
        <v/>
      </c>
      <c r="Z1424" s="19" t="str">
        <f>IF([4]道具信息!Z1424="","",[4]道具信息!Z1424)</f>
        <v/>
      </c>
    </row>
    <row r="1425" spans="1:26" x14ac:dyDescent="0.15">
      <c r="A1425" s="19" t="str">
        <f>IF([4]道具信息!A1425="","",[4]道具信息!A1425)</f>
        <v/>
      </c>
      <c r="B1425" s="19" t="str">
        <f>IF([4]道具信息!B1425="","",[4]道具信息!B1425)</f>
        <v/>
      </c>
      <c r="C1425" s="19" t="str">
        <f>IF([4]道具信息!C1425="","",[4]道具信息!C1425)</f>
        <v/>
      </c>
      <c r="D1425" s="19" t="str">
        <f>IF([4]道具信息!D1425="","",[4]道具信息!D1425)</f>
        <v/>
      </c>
      <c r="E1425" s="19" t="str">
        <f>IF([4]道具信息!E1425="","",[4]道具信息!E1425)</f>
        <v/>
      </c>
      <c r="F1425" s="19" t="str">
        <f>IF([4]道具信息!F1425="","",[4]道具信息!F1425)</f>
        <v/>
      </c>
      <c r="G1425" s="19" t="str">
        <f>IF([4]道具信息!G1425="","",[4]道具信息!G1425)</f>
        <v/>
      </c>
      <c r="H1425" s="19" t="str">
        <f>IF([4]道具信息!H1425="","",[4]道具信息!H1425)</f>
        <v/>
      </c>
      <c r="I1425" s="19" t="str">
        <f>IF([4]道具信息!I1425="","",[4]道具信息!I1425)</f>
        <v/>
      </c>
      <c r="J1425" s="19" t="str">
        <f>IF([4]道具信息!J1425="","",[4]道具信息!J1425)</f>
        <v/>
      </c>
      <c r="K1425" s="19" t="str">
        <f>IF([4]道具信息!K1425="","",[4]道具信息!K1425)</f>
        <v/>
      </c>
      <c r="L1425" s="19" t="str">
        <f>IF([4]道具信息!L1425="","",[4]道具信息!L1425)</f>
        <v/>
      </c>
      <c r="M1425" s="19" t="str">
        <f>IF([4]道具信息!M1425="","",[4]道具信息!M1425)</f>
        <v/>
      </c>
      <c r="N1425" s="19" t="str">
        <f>IF([4]道具信息!N1425="","",[4]道具信息!N1425)</f>
        <v/>
      </c>
      <c r="O1425" s="19" t="str">
        <f>IF([4]道具信息!O1425="","",[4]道具信息!O1425)</f>
        <v/>
      </c>
      <c r="P1425" s="19" t="str">
        <f>IF([4]道具信息!P1425="","",[4]道具信息!P1425)</f>
        <v/>
      </c>
      <c r="Q1425" s="19" t="str">
        <f>IF([4]道具信息!Q1425="","",[4]道具信息!Q1425)</f>
        <v/>
      </c>
      <c r="R1425" s="19" t="str">
        <f>IF([4]道具信息!R1425="","",[4]道具信息!R1425)</f>
        <v/>
      </c>
      <c r="S1425" s="19" t="str">
        <f>IF([4]道具信息!S1425="","",[4]道具信息!S1425)</f>
        <v/>
      </c>
      <c r="T1425" s="19" t="str">
        <f>IF([4]道具信息!T1425="","",[4]道具信息!T1425)</f>
        <v/>
      </c>
      <c r="U1425" s="19" t="str">
        <f>IF([4]道具信息!U1425="","",[4]道具信息!U1425)</f>
        <v/>
      </c>
      <c r="V1425" s="19" t="str">
        <f>IF([4]道具信息!V1425="","",[4]道具信息!V1425)</f>
        <v/>
      </c>
      <c r="W1425" s="19" t="str">
        <f>IF([4]道具信息!W1425="","",[4]道具信息!W1425)</f>
        <v/>
      </c>
      <c r="X1425" s="19" t="str">
        <f>IF([4]道具信息!X1425="","",[4]道具信息!X1425)</f>
        <v/>
      </c>
      <c r="Y1425" s="19" t="str">
        <f>IF([4]道具信息!Y1425="","",[4]道具信息!Y1425)</f>
        <v/>
      </c>
      <c r="Z1425" s="19" t="str">
        <f>IF([4]道具信息!Z1425="","",[4]道具信息!Z1425)</f>
        <v/>
      </c>
    </row>
    <row r="1426" spans="1:26" x14ac:dyDescent="0.15">
      <c r="A1426" s="19" t="str">
        <f>IF([4]道具信息!A1426="","",[4]道具信息!A1426)</f>
        <v/>
      </c>
      <c r="B1426" s="19" t="str">
        <f>IF([4]道具信息!B1426="","",[4]道具信息!B1426)</f>
        <v/>
      </c>
      <c r="C1426" s="19" t="str">
        <f>IF([4]道具信息!C1426="","",[4]道具信息!C1426)</f>
        <v/>
      </c>
      <c r="D1426" s="19" t="str">
        <f>IF([4]道具信息!D1426="","",[4]道具信息!D1426)</f>
        <v/>
      </c>
      <c r="E1426" s="19" t="str">
        <f>IF([4]道具信息!E1426="","",[4]道具信息!E1426)</f>
        <v/>
      </c>
      <c r="F1426" s="19" t="str">
        <f>IF([4]道具信息!F1426="","",[4]道具信息!F1426)</f>
        <v/>
      </c>
      <c r="G1426" s="19" t="str">
        <f>IF([4]道具信息!G1426="","",[4]道具信息!G1426)</f>
        <v/>
      </c>
      <c r="H1426" s="19" t="str">
        <f>IF([4]道具信息!H1426="","",[4]道具信息!H1426)</f>
        <v/>
      </c>
      <c r="I1426" s="19" t="str">
        <f>IF([4]道具信息!I1426="","",[4]道具信息!I1426)</f>
        <v/>
      </c>
      <c r="J1426" s="19" t="str">
        <f>IF([4]道具信息!J1426="","",[4]道具信息!J1426)</f>
        <v/>
      </c>
      <c r="K1426" s="19" t="str">
        <f>IF([4]道具信息!K1426="","",[4]道具信息!K1426)</f>
        <v/>
      </c>
      <c r="L1426" s="19" t="str">
        <f>IF([4]道具信息!L1426="","",[4]道具信息!L1426)</f>
        <v/>
      </c>
      <c r="M1426" s="19" t="str">
        <f>IF([4]道具信息!M1426="","",[4]道具信息!M1426)</f>
        <v/>
      </c>
      <c r="N1426" s="19" t="str">
        <f>IF([4]道具信息!N1426="","",[4]道具信息!N1426)</f>
        <v/>
      </c>
      <c r="O1426" s="19" t="str">
        <f>IF([4]道具信息!O1426="","",[4]道具信息!O1426)</f>
        <v/>
      </c>
      <c r="P1426" s="19" t="str">
        <f>IF([4]道具信息!P1426="","",[4]道具信息!P1426)</f>
        <v/>
      </c>
      <c r="Q1426" s="19" t="str">
        <f>IF([4]道具信息!Q1426="","",[4]道具信息!Q1426)</f>
        <v/>
      </c>
      <c r="R1426" s="19" t="str">
        <f>IF([4]道具信息!R1426="","",[4]道具信息!R1426)</f>
        <v/>
      </c>
      <c r="S1426" s="19" t="str">
        <f>IF([4]道具信息!S1426="","",[4]道具信息!S1426)</f>
        <v/>
      </c>
      <c r="T1426" s="19" t="str">
        <f>IF([4]道具信息!T1426="","",[4]道具信息!T1426)</f>
        <v/>
      </c>
      <c r="U1426" s="19" t="str">
        <f>IF([4]道具信息!U1426="","",[4]道具信息!U1426)</f>
        <v/>
      </c>
      <c r="V1426" s="19" t="str">
        <f>IF([4]道具信息!V1426="","",[4]道具信息!V1426)</f>
        <v/>
      </c>
      <c r="W1426" s="19" t="str">
        <f>IF([4]道具信息!W1426="","",[4]道具信息!W1426)</f>
        <v/>
      </c>
      <c r="X1426" s="19" t="str">
        <f>IF([4]道具信息!X1426="","",[4]道具信息!X1426)</f>
        <v/>
      </c>
      <c r="Y1426" s="19" t="str">
        <f>IF([4]道具信息!Y1426="","",[4]道具信息!Y1426)</f>
        <v/>
      </c>
      <c r="Z1426" s="19" t="str">
        <f>IF([4]道具信息!Z1426="","",[4]道具信息!Z1426)</f>
        <v/>
      </c>
    </row>
    <row r="1427" spans="1:26" x14ac:dyDescent="0.15">
      <c r="A1427" s="19" t="str">
        <f>IF([4]道具信息!A1427="","",[4]道具信息!A1427)</f>
        <v/>
      </c>
      <c r="B1427" s="19" t="str">
        <f>IF([4]道具信息!B1427="","",[4]道具信息!B1427)</f>
        <v/>
      </c>
      <c r="C1427" s="19" t="str">
        <f>IF([4]道具信息!C1427="","",[4]道具信息!C1427)</f>
        <v/>
      </c>
      <c r="D1427" s="19" t="str">
        <f>IF([4]道具信息!D1427="","",[4]道具信息!D1427)</f>
        <v/>
      </c>
      <c r="E1427" s="19" t="str">
        <f>IF([4]道具信息!E1427="","",[4]道具信息!E1427)</f>
        <v/>
      </c>
      <c r="F1427" s="19" t="str">
        <f>IF([4]道具信息!F1427="","",[4]道具信息!F1427)</f>
        <v/>
      </c>
      <c r="G1427" s="19" t="str">
        <f>IF([4]道具信息!G1427="","",[4]道具信息!G1427)</f>
        <v/>
      </c>
      <c r="H1427" s="19" t="str">
        <f>IF([4]道具信息!H1427="","",[4]道具信息!H1427)</f>
        <v/>
      </c>
      <c r="I1427" s="19" t="str">
        <f>IF([4]道具信息!I1427="","",[4]道具信息!I1427)</f>
        <v/>
      </c>
      <c r="J1427" s="19" t="str">
        <f>IF([4]道具信息!J1427="","",[4]道具信息!J1427)</f>
        <v/>
      </c>
      <c r="K1427" s="19" t="str">
        <f>IF([4]道具信息!K1427="","",[4]道具信息!K1427)</f>
        <v/>
      </c>
      <c r="L1427" s="19" t="str">
        <f>IF([4]道具信息!L1427="","",[4]道具信息!L1427)</f>
        <v/>
      </c>
      <c r="M1427" s="19" t="str">
        <f>IF([4]道具信息!M1427="","",[4]道具信息!M1427)</f>
        <v/>
      </c>
      <c r="N1427" s="19" t="str">
        <f>IF([4]道具信息!N1427="","",[4]道具信息!N1427)</f>
        <v/>
      </c>
      <c r="O1427" s="19" t="str">
        <f>IF([4]道具信息!O1427="","",[4]道具信息!O1427)</f>
        <v/>
      </c>
      <c r="P1427" s="19" t="str">
        <f>IF([4]道具信息!P1427="","",[4]道具信息!P1427)</f>
        <v/>
      </c>
      <c r="Q1427" s="19" t="str">
        <f>IF([4]道具信息!Q1427="","",[4]道具信息!Q1427)</f>
        <v/>
      </c>
      <c r="R1427" s="19" t="str">
        <f>IF([4]道具信息!R1427="","",[4]道具信息!R1427)</f>
        <v/>
      </c>
      <c r="S1427" s="19" t="str">
        <f>IF([4]道具信息!S1427="","",[4]道具信息!S1427)</f>
        <v/>
      </c>
      <c r="T1427" s="19" t="str">
        <f>IF([4]道具信息!T1427="","",[4]道具信息!T1427)</f>
        <v/>
      </c>
      <c r="U1427" s="19" t="str">
        <f>IF([4]道具信息!U1427="","",[4]道具信息!U1427)</f>
        <v/>
      </c>
      <c r="V1427" s="19" t="str">
        <f>IF([4]道具信息!V1427="","",[4]道具信息!V1427)</f>
        <v/>
      </c>
      <c r="W1427" s="19" t="str">
        <f>IF([4]道具信息!W1427="","",[4]道具信息!W1427)</f>
        <v/>
      </c>
      <c r="X1427" s="19" t="str">
        <f>IF([4]道具信息!X1427="","",[4]道具信息!X1427)</f>
        <v/>
      </c>
      <c r="Y1427" s="19" t="str">
        <f>IF([4]道具信息!Y1427="","",[4]道具信息!Y1427)</f>
        <v/>
      </c>
      <c r="Z1427" s="19" t="str">
        <f>IF([4]道具信息!Z1427="","",[4]道具信息!Z1427)</f>
        <v/>
      </c>
    </row>
    <row r="1428" spans="1:26" x14ac:dyDescent="0.15">
      <c r="A1428" s="19" t="str">
        <f>IF([4]道具信息!A1428="","",[4]道具信息!A1428)</f>
        <v/>
      </c>
      <c r="B1428" s="19" t="str">
        <f>IF([4]道具信息!B1428="","",[4]道具信息!B1428)</f>
        <v/>
      </c>
      <c r="C1428" s="19" t="str">
        <f>IF([4]道具信息!C1428="","",[4]道具信息!C1428)</f>
        <v/>
      </c>
      <c r="D1428" s="19" t="str">
        <f>IF([4]道具信息!D1428="","",[4]道具信息!D1428)</f>
        <v/>
      </c>
      <c r="E1428" s="19" t="str">
        <f>IF([4]道具信息!E1428="","",[4]道具信息!E1428)</f>
        <v/>
      </c>
      <c r="F1428" s="19" t="str">
        <f>IF([4]道具信息!F1428="","",[4]道具信息!F1428)</f>
        <v/>
      </c>
      <c r="G1428" s="19" t="str">
        <f>IF([4]道具信息!G1428="","",[4]道具信息!G1428)</f>
        <v/>
      </c>
      <c r="H1428" s="19" t="str">
        <f>IF([4]道具信息!H1428="","",[4]道具信息!H1428)</f>
        <v/>
      </c>
      <c r="I1428" s="19" t="str">
        <f>IF([4]道具信息!I1428="","",[4]道具信息!I1428)</f>
        <v/>
      </c>
      <c r="J1428" s="19" t="str">
        <f>IF([4]道具信息!J1428="","",[4]道具信息!J1428)</f>
        <v/>
      </c>
      <c r="K1428" s="19" t="str">
        <f>IF([4]道具信息!K1428="","",[4]道具信息!K1428)</f>
        <v/>
      </c>
      <c r="L1428" s="19" t="str">
        <f>IF([4]道具信息!L1428="","",[4]道具信息!L1428)</f>
        <v/>
      </c>
      <c r="M1428" s="19" t="str">
        <f>IF([4]道具信息!M1428="","",[4]道具信息!M1428)</f>
        <v/>
      </c>
      <c r="N1428" s="19" t="str">
        <f>IF([4]道具信息!N1428="","",[4]道具信息!N1428)</f>
        <v/>
      </c>
      <c r="O1428" s="19" t="str">
        <f>IF([4]道具信息!O1428="","",[4]道具信息!O1428)</f>
        <v/>
      </c>
      <c r="P1428" s="19" t="str">
        <f>IF([4]道具信息!P1428="","",[4]道具信息!P1428)</f>
        <v/>
      </c>
      <c r="Q1428" s="19" t="str">
        <f>IF([4]道具信息!Q1428="","",[4]道具信息!Q1428)</f>
        <v/>
      </c>
      <c r="R1428" s="19" t="str">
        <f>IF([4]道具信息!R1428="","",[4]道具信息!R1428)</f>
        <v/>
      </c>
      <c r="S1428" s="19" t="str">
        <f>IF([4]道具信息!S1428="","",[4]道具信息!S1428)</f>
        <v/>
      </c>
      <c r="T1428" s="19" t="str">
        <f>IF([4]道具信息!T1428="","",[4]道具信息!T1428)</f>
        <v/>
      </c>
      <c r="U1428" s="19" t="str">
        <f>IF([4]道具信息!U1428="","",[4]道具信息!U1428)</f>
        <v/>
      </c>
      <c r="V1428" s="19" t="str">
        <f>IF([4]道具信息!V1428="","",[4]道具信息!V1428)</f>
        <v/>
      </c>
      <c r="W1428" s="19" t="str">
        <f>IF([4]道具信息!W1428="","",[4]道具信息!W1428)</f>
        <v/>
      </c>
      <c r="X1428" s="19" t="str">
        <f>IF([4]道具信息!X1428="","",[4]道具信息!X1428)</f>
        <v/>
      </c>
      <c r="Y1428" s="19" t="str">
        <f>IF([4]道具信息!Y1428="","",[4]道具信息!Y1428)</f>
        <v/>
      </c>
      <c r="Z1428" s="19" t="str">
        <f>IF([4]道具信息!Z1428="","",[4]道具信息!Z1428)</f>
        <v/>
      </c>
    </row>
    <row r="1429" spans="1:26" x14ac:dyDescent="0.15">
      <c r="A1429" s="19" t="str">
        <f>IF([4]道具信息!A1429="","",[4]道具信息!A1429)</f>
        <v/>
      </c>
      <c r="B1429" s="19" t="str">
        <f>IF([4]道具信息!B1429="","",[4]道具信息!B1429)</f>
        <v/>
      </c>
      <c r="C1429" s="19" t="str">
        <f>IF([4]道具信息!C1429="","",[4]道具信息!C1429)</f>
        <v/>
      </c>
      <c r="D1429" s="19" t="str">
        <f>IF([4]道具信息!D1429="","",[4]道具信息!D1429)</f>
        <v/>
      </c>
      <c r="E1429" s="19" t="str">
        <f>IF([4]道具信息!E1429="","",[4]道具信息!E1429)</f>
        <v/>
      </c>
      <c r="F1429" s="19" t="str">
        <f>IF([4]道具信息!F1429="","",[4]道具信息!F1429)</f>
        <v/>
      </c>
      <c r="G1429" s="19" t="str">
        <f>IF([4]道具信息!G1429="","",[4]道具信息!G1429)</f>
        <v/>
      </c>
      <c r="H1429" s="19" t="str">
        <f>IF([4]道具信息!H1429="","",[4]道具信息!H1429)</f>
        <v/>
      </c>
      <c r="I1429" s="19" t="str">
        <f>IF([4]道具信息!I1429="","",[4]道具信息!I1429)</f>
        <v/>
      </c>
      <c r="J1429" s="19" t="str">
        <f>IF([4]道具信息!J1429="","",[4]道具信息!J1429)</f>
        <v/>
      </c>
      <c r="K1429" s="19" t="str">
        <f>IF([4]道具信息!K1429="","",[4]道具信息!K1429)</f>
        <v/>
      </c>
      <c r="L1429" s="19" t="str">
        <f>IF([4]道具信息!L1429="","",[4]道具信息!L1429)</f>
        <v/>
      </c>
      <c r="M1429" s="19" t="str">
        <f>IF([4]道具信息!M1429="","",[4]道具信息!M1429)</f>
        <v/>
      </c>
      <c r="N1429" s="19" t="str">
        <f>IF([4]道具信息!N1429="","",[4]道具信息!N1429)</f>
        <v/>
      </c>
      <c r="O1429" s="19" t="str">
        <f>IF([4]道具信息!O1429="","",[4]道具信息!O1429)</f>
        <v/>
      </c>
      <c r="P1429" s="19" t="str">
        <f>IF([4]道具信息!P1429="","",[4]道具信息!P1429)</f>
        <v/>
      </c>
      <c r="Q1429" s="19" t="str">
        <f>IF([4]道具信息!Q1429="","",[4]道具信息!Q1429)</f>
        <v/>
      </c>
      <c r="R1429" s="19" t="str">
        <f>IF([4]道具信息!R1429="","",[4]道具信息!R1429)</f>
        <v/>
      </c>
      <c r="S1429" s="19" t="str">
        <f>IF([4]道具信息!S1429="","",[4]道具信息!S1429)</f>
        <v/>
      </c>
      <c r="T1429" s="19" t="str">
        <f>IF([4]道具信息!T1429="","",[4]道具信息!T1429)</f>
        <v/>
      </c>
      <c r="U1429" s="19" t="str">
        <f>IF([4]道具信息!U1429="","",[4]道具信息!U1429)</f>
        <v/>
      </c>
      <c r="V1429" s="19" t="str">
        <f>IF([4]道具信息!V1429="","",[4]道具信息!V1429)</f>
        <v/>
      </c>
      <c r="W1429" s="19" t="str">
        <f>IF([4]道具信息!W1429="","",[4]道具信息!W1429)</f>
        <v/>
      </c>
      <c r="X1429" s="19" t="str">
        <f>IF([4]道具信息!X1429="","",[4]道具信息!X1429)</f>
        <v/>
      </c>
      <c r="Y1429" s="19" t="str">
        <f>IF([4]道具信息!Y1429="","",[4]道具信息!Y1429)</f>
        <v/>
      </c>
      <c r="Z1429" s="19" t="str">
        <f>IF([4]道具信息!Z1429="","",[4]道具信息!Z1429)</f>
        <v/>
      </c>
    </row>
    <row r="1430" spans="1:26" x14ac:dyDescent="0.15">
      <c r="A1430" s="19" t="str">
        <f>IF([4]道具信息!A1430="","",[4]道具信息!A1430)</f>
        <v/>
      </c>
      <c r="B1430" s="19" t="str">
        <f>IF([4]道具信息!B1430="","",[4]道具信息!B1430)</f>
        <v/>
      </c>
      <c r="C1430" s="19" t="str">
        <f>IF([4]道具信息!C1430="","",[4]道具信息!C1430)</f>
        <v/>
      </c>
      <c r="D1430" s="19" t="str">
        <f>IF([4]道具信息!D1430="","",[4]道具信息!D1430)</f>
        <v/>
      </c>
      <c r="E1430" s="19" t="str">
        <f>IF([4]道具信息!E1430="","",[4]道具信息!E1430)</f>
        <v/>
      </c>
      <c r="F1430" s="19" t="str">
        <f>IF([4]道具信息!F1430="","",[4]道具信息!F1430)</f>
        <v/>
      </c>
      <c r="G1430" s="19" t="str">
        <f>IF([4]道具信息!G1430="","",[4]道具信息!G1430)</f>
        <v/>
      </c>
      <c r="H1430" s="19" t="str">
        <f>IF([4]道具信息!H1430="","",[4]道具信息!H1430)</f>
        <v/>
      </c>
      <c r="I1430" s="19" t="str">
        <f>IF([4]道具信息!I1430="","",[4]道具信息!I1430)</f>
        <v/>
      </c>
      <c r="J1430" s="19" t="str">
        <f>IF([4]道具信息!J1430="","",[4]道具信息!J1430)</f>
        <v/>
      </c>
      <c r="K1430" s="19" t="str">
        <f>IF([4]道具信息!K1430="","",[4]道具信息!K1430)</f>
        <v/>
      </c>
      <c r="L1430" s="19" t="str">
        <f>IF([4]道具信息!L1430="","",[4]道具信息!L1430)</f>
        <v/>
      </c>
      <c r="M1430" s="19" t="str">
        <f>IF([4]道具信息!M1430="","",[4]道具信息!M1430)</f>
        <v/>
      </c>
      <c r="N1430" s="19" t="str">
        <f>IF([4]道具信息!N1430="","",[4]道具信息!N1430)</f>
        <v/>
      </c>
      <c r="O1430" s="19" t="str">
        <f>IF([4]道具信息!O1430="","",[4]道具信息!O1430)</f>
        <v/>
      </c>
      <c r="P1430" s="19" t="str">
        <f>IF([4]道具信息!P1430="","",[4]道具信息!P1430)</f>
        <v/>
      </c>
      <c r="Q1430" s="19" t="str">
        <f>IF([4]道具信息!Q1430="","",[4]道具信息!Q1430)</f>
        <v/>
      </c>
      <c r="R1430" s="19" t="str">
        <f>IF([4]道具信息!R1430="","",[4]道具信息!R1430)</f>
        <v/>
      </c>
      <c r="S1430" s="19" t="str">
        <f>IF([4]道具信息!S1430="","",[4]道具信息!S1430)</f>
        <v/>
      </c>
      <c r="T1430" s="19" t="str">
        <f>IF([4]道具信息!T1430="","",[4]道具信息!T1430)</f>
        <v/>
      </c>
      <c r="U1430" s="19" t="str">
        <f>IF([4]道具信息!U1430="","",[4]道具信息!U1430)</f>
        <v/>
      </c>
      <c r="V1430" s="19" t="str">
        <f>IF([4]道具信息!V1430="","",[4]道具信息!V1430)</f>
        <v/>
      </c>
      <c r="W1430" s="19" t="str">
        <f>IF([4]道具信息!W1430="","",[4]道具信息!W1430)</f>
        <v/>
      </c>
      <c r="X1430" s="19" t="str">
        <f>IF([4]道具信息!X1430="","",[4]道具信息!X1430)</f>
        <v/>
      </c>
      <c r="Y1430" s="19" t="str">
        <f>IF([4]道具信息!Y1430="","",[4]道具信息!Y1430)</f>
        <v/>
      </c>
      <c r="Z1430" s="19" t="str">
        <f>IF([4]道具信息!Z1430="","",[4]道具信息!Z1430)</f>
        <v/>
      </c>
    </row>
    <row r="1431" spans="1:26" x14ac:dyDescent="0.15">
      <c r="A1431" s="19" t="str">
        <f>IF([4]道具信息!A1431="","",[4]道具信息!A1431)</f>
        <v/>
      </c>
      <c r="B1431" s="19" t="str">
        <f>IF([4]道具信息!B1431="","",[4]道具信息!B1431)</f>
        <v/>
      </c>
      <c r="C1431" s="19" t="str">
        <f>IF([4]道具信息!C1431="","",[4]道具信息!C1431)</f>
        <v/>
      </c>
      <c r="D1431" s="19" t="str">
        <f>IF([4]道具信息!D1431="","",[4]道具信息!D1431)</f>
        <v/>
      </c>
      <c r="E1431" s="19" t="str">
        <f>IF([4]道具信息!E1431="","",[4]道具信息!E1431)</f>
        <v/>
      </c>
      <c r="F1431" s="19" t="str">
        <f>IF([4]道具信息!F1431="","",[4]道具信息!F1431)</f>
        <v/>
      </c>
      <c r="G1431" s="19" t="str">
        <f>IF([4]道具信息!G1431="","",[4]道具信息!G1431)</f>
        <v/>
      </c>
      <c r="H1431" s="19" t="str">
        <f>IF([4]道具信息!H1431="","",[4]道具信息!H1431)</f>
        <v/>
      </c>
      <c r="I1431" s="19" t="str">
        <f>IF([4]道具信息!I1431="","",[4]道具信息!I1431)</f>
        <v/>
      </c>
      <c r="J1431" s="19" t="str">
        <f>IF([4]道具信息!J1431="","",[4]道具信息!J1431)</f>
        <v/>
      </c>
      <c r="K1431" s="19" t="str">
        <f>IF([4]道具信息!K1431="","",[4]道具信息!K1431)</f>
        <v/>
      </c>
      <c r="L1431" s="19" t="str">
        <f>IF([4]道具信息!L1431="","",[4]道具信息!L1431)</f>
        <v/>
      </c>
      <c r="M1431" s="19" t="str">
        <f>IF([4]道具信息!M1431="","",[4]道具信息!M1431)</f>
        <v/>
      </c>
      <c r="N1431" s="19" t="str">
        <f>IF([4]道具信息!N1431="","",[4]道具信息!N1431)</f>
        <v/>
      </c>
      <c r="O1431" s="19" t="str">
        <f>IF([4]道具信息!O1431="","",[4]道具信息!O1431)</f>
        <v/>
      </c>
      <c r="P1431" s="19" t="str">
        <f>IF([4]道具信息!P1431="","",[4]道具信息!P1431)</f>
        <v/>
      </c>
      <c r="Q1431" s="19" t="str">
        <f>IF([4]道具信息!Q1431="","",[4]道具信息!Q1431)</f>
        <v/>
      </c>
      <c r="R1431" s="19" t="str">
        <f>IF([4]道具信息!R1431="","",[4]道具信息!R1431)</f>
        <v/>
      </c>
      <c r="S1431" s="19" t="str">
        <f>IF([4]道具信息!S1431="","",[4]道具信息!S1431)</f>
        <v/>
      </c>
      <c r="T1431" s="19" t="str">
        <f>IF([4]道具信息!T1431="","",[4]道具信息!T1431)</f>
        <v/>
      </c>
      <c r="U1431" s="19" t="str">
        <f>IF([4]道具信息!U1431="","",[4]道具信息!U1431)</f>
        <v/>
      </c>
      <c r="V1431" s="19" t="str">
        <f>IF([4]道具信息!V1431="","",[4]道具信息!V1431)</f>
        <v/>
      </c>
      <c r="W1431" s="19" t="str">
        <f>IF([4]道具信息!W1431="","",[4]道具信息!W1431)</f>
        <v/>
      </c>
      <c r="X1431" s="19" t="str">
        <f>IF([4]道具信息!X1431="","",[4]道具信息!X1431)</f>
        <v/>
      </c>
      <c r="Y1431" s="19" t="str">
        <f>IF([4]道具信息!Y1431="","",[4]道具信息!Y1431)</f>
        <v/>
      </c>
      <c r="Z1431" s="19" t="str">
        <f>IF([4]道具信息!Z1431="","",[4]道具信息!Z1431)</f>
        <v/>
      </c>
    </row>
    <row r="1432" spans="1:26" x14ac:dyDescent="0.15">
      <c r="A1432" s="19" t="str">
        <f>IF([4]道具信息!A1432="","",[4]道具信息!A1432)</f>
        <v/>
      </c>
      <c r="B1432" s="19" t="str">
        <f>IF([4]道具信息!B1432="","",[4]道具信息!B1432)</f>
        <v/>
      </c>
      <c r="C1432" s="19" t="str">
        <f>IF([4]道具信息!C1432="","",[4]道具信息!C1432)</f>
        <v/>
      </c>
      <c r="D1432" s="19" t="str">
        <f>IF([4]道具信息!D1432="","",[4]道具信息!D1432)</f>
        <v/>
      </c>
      <c r="E1432" s="19" t="str">
        <f>IF([4]道具信息!E1432="","",[4]道具信息!E1432)</f>
        <v/>
      </c>
      <c r="F1432" s="19" t="str">
        <f>IF([4]道具信息!F1432="","",[4]道具信息!F1432)</f>
        <v/>
      </c>
      <c r="G1432" s="19" t="str">
        <f>IF([4]道具信息!G1432="","",[4]道具信息!G1432)</f>
        <v/>
      </c>
      <c r="H1432" s="19" t="str">
        <f>IF([4]道具信息!H1432="","",[4]道具信息!H1432)</f>
        <v/>
      </c>
      <c r="I1432" s="19" t="str">
        <f>IF([4]道具信息!I1432="","",[4]道具信息!I1432)</f>
        <v/>
      </c>
      <c r="J1432" s="19" t="str">
        <f>IF([4]道具信息!J1432="","",[4]道具信息!J1432)</f>
        <v/>
      </c>
      <c r="K1432" s="19" t="str">
        <f>IF([4]道具信息!K1432="","",[4]道具信息!K1432)</f>
        <v/>
      </c>
      <c r="L1432" s="19" t="str">
        <f>IF([4]道具信息!L1432="","",[4]道具信息!L1432)</f>
        <v/>
      </c>
      <c r="M1432" s="19" t="str">
        <f>IF([4]道具信息!M1432="","",[4]道具信息!M1432)</f>
        <v/>
      </c>
      <c r="N1432" s="19" t="str">
        <f>IF([4]道具信息!N1432="","",[4]道具信息!N1432)</f>
        <v/>
      </c>
      <c r="O1432" s="19" t="str">
        <f>IF([4]道具信息!O1432="","",[4]道具信息!O1432)</f>
        <v/>
      </c>
      <c r="P1432" s="19" t="str">
        <f>IF([4]道具信息!P1432="","",[4]道具信息!P1432)</f>
        <v/>
      </c>
      <c r="Q1432" s="19" t="str">
        <f>IF([4]道具信息!Q1432="","",[4]道具信息!Q1432)</f>
        <v/>
      </c>
      <c r="R1432" s="19" t="str">
        <f>IF([4]道具信息!R1432="","",[4]道具信息!R1432)</f>
        <v/>
      </c>
      <c r="S1432" s="19" t="str">
        <f>IF([4]道具信息!S1432="","",[4]道具信息!S1432)</f>
        <v/>
      </c>
      <c r="T1432" s="19" t="str">
        <f>IF([4]道具信息!T1432="","",[4]道具信息!T1432)</f>
        <v/>
      </c>
      <c r="U1432" s="19" t="str">
        <f>IF([4]道具信息!U1432="","",[4]道具信息!U1432)</f>
        <v/>
      </c>
      <c r="V1432" s="19" t="str">
        <f>IF([4]道具信息!V1432="","",[4]道具信息!V1432)</f>
        <v/>
      </c>
      <c r="W1432" s="19" t="str">
        <f>IF([4]道具信息!W1432="","",[4]道具信息!W1432)</f>
        <v/>
      </c>
      <c r="X1432" s="19" t="str">
        <f>IF([4]道具信息!X1432="","",[4]道具信息!X1432)</f>
        <v/>
      </c>
      <c r="Y1432" s="19" t="str">
        <f>IF([4]道具信息!Y1432="","",[4]道具信息!Y1432)</f>
        <v/>
      </c>
      <c r="Z1432" s="19" t="str">
        <f>IF([4]道具信息!Z1432="","",[4]道具信息!Z1432)</f>
        <v/>
      </c>
    </row>
    <row r="1433" spans="1:26" x14ac:dyDescent="0.15">
      <c r="A1433" s="19" t="str">
        <f>IF([4]道具信息!A1433="","",[4]道具信息!A1433)</f>
        <v/>
      </c>
      <c r="B1433" s="19" t="str">
        <f>IF([4]道具信息!B1433="","",[4]道具信息!B1433)</f>
        <v/>
      </c>
      <c r="C1433" s="19" t="str">
        <f>IF([4]道具信息!C1433="","",[4]道具信息!C1433)</f>
        <v/>
      </c>
      <c r="D1433" s="19" t="str">
        <f>IF([4]道具信息!D1433="","",[4]道具信息!D1433)</f>
        <v/>
      </c>
      <c r="E1433" s="19" t="str">
        <f>IF([4]道具信息!E1433="","",[4]道具信息!E1433)</f>
        <v/>
      </c>
      <c r="F1433" s="19" t="str">
        <f>IF([4]道具信息!F1433="","",[4]道具信息!F1433)</f>
        <v/>
      </c>
      <c r="G1433" s="19" t="str">
        <f>IF([4]道具信息!G1433="","",[4]道具信息!G1433)</f>
        <v/>
      </c>
      <c r="H1433" s="19" t="str">
        <f>IF([4]道具信息!H1433="","",[4]道具信息!H1433)</f>
        <v/>
      </c>
      <c r="I1433" s="19" t="str">
        <f>IF([4]道具信息!I1433="","",[4]道具信息!I1433)</f>
        <v/>
      </c>
      <c r="J1433" s="19" t="str">
        <f>IF([4]道具信息!J1433="","",[4]道具信息!J1433)</f>
        <v/>
      </c>
      <c r="K1433" s="19" t="str">
        <f>IF([4]道具信息!K1433="","",[4]道具信息!K1433)</f>
        <v/>
      </c>
      <c r="L1433" s="19" t="str">
        <f>IF([4]道具信息!L1433="","",[4]道具信息!L1433)</f>
        <v/>
      </c>
      <c r="M1433" s="19" t="str">
        <f>IF([4]道具信息!M1433="","",[4]道具信息!M1433)</f>
        <v/>
      </c>
      <c r="N1433" s="19" t="str">
        <f>IF([4]道具信息!N1433="","",[4]道具信息!N1433)</f>
        <v/>
      </c>
      <c r="O1433" s="19" t="str">
        <f>IF([4]道具信息!O1433="","",[4]道具信息!O1433)</f>
        <v/>
      </c>
      <c r="P1433" s="19" t="str">
        <f>IF([4]道具信息!P1433="","",[4]道具信息!P1433)</f>
        <v/>
      </c>
      <c r="Q1433" s="19" t="str">
        <f>IF([4]道具信息!Q1433="","",[4]道具信息!Q1433)</f>
        <v/>
      </c>
      <c r="R1433" s="19" t="str">
        <f>IF([4]道具信息!R1433="","",[4]道具信息!R1433)</f>
        <v/>
      </c>
      <c r="S1433" s="19" t="str">
        <f>IF([4]道具信息!S1433="","",[4]道具信息!S1433)</f>
        <v/>
      </c>
      <c r="T1433" s="19" t="str">
        <f>IF([4]道具信息!T1433="","",[4]道具信息!T1433)</f>
        <v/>
      </c>
      <c r="U1433" s="19" t="str">
        <f>IF([4]道具信息!U1433="","",[4]道具信息!U1433)</f>
        <v/>
      </c>
      <c r="V1433" s="19" t="str">
        <f>IF([4]道具信息!V1433="","",[4]道具信息!V1433)</f>
        <v/>
      </c>
      <c r="W1433" s="19" t="str">
        <f>IF([4]道具信息!W1433="","",[4]道具信息!W1433)</f>
        <v/>
      </c>
      <c r="X1433" s="19" t="str">
        <f>IF([4]道具信息!X1433="","",[4]道具信息!X1433)</f>
        <v/>
      </c>
      <c r="Y1433" s="19" t="str">
        <f>IF([4]道具信息!Y1433="","",[4]道具信息!Y1433)</f>
        <v/>
      </c>
      <c r="Z1433" s="19" t="str">
        <f>IF([4]道具信息!Z1433="","",[4]道具信息!Z1433)</f>
        <v/>
      </c>
    </row>
    <row r="1434" spans="1:26" x14ac:dyDescent="0.15">
      <c r="A1434" s="19" t="str">
        <f>IF([4]道具信息!A1434="","",[4]道具信息!A1434)</f>
        <v/>
      </c>
      <c r="B1434" s="19" t="str">
        <f>IF([4]道具信息!B1434="","",[4]道具信息!B1434)</f>
        <v/>
      </c>
      <c r="C1434" s="19" t="str">
        <f>IF([4]道具信息!C1434="","",[4]道具信息!C1434)</f>
        <v/>
      </c>
      <c r="D1434" s="19" t="str">
        <f>IF([4]道具信息!D1434="","",[4]道具信息!D1434)</f>
        <v/>
      </c>
      <c r="E1434" s="19" t="str">
        <f>IF([4]道具信息!E1434="","",[4]道具信息!E1434)</f>
        <v/>
      </c>
      <c r="F1434" s="19" t="str">
        <f>IF([4]道具信息!F1434="","",[4]道具信息!F1434)</f>
        <v/>
      </c>
      <c r="G1434" s="19" t="str">
        <f>IF([4]道具信息!G1434="","",[4]道具信息!G1434)</f>
        <v/>
      </c>
      <c r="H1434" s="19" t="str">
        <f>IF([4]道具信息!H1434="","",[4]道具信息!H1434)</f>
        <v/>
      </c>
      <c r="I1434" s="19" t="str">
        <f>IF([4]道具信息!I1434="","",[4]道具信息!I1434)</f>
        <v/>
      </c>
      <c r="J1434" s="19" t="str">
        <f>IF([4]道具信息!J1434="","",[4]道具信息!J1434)</f>
        <v/>
      </c>
      <c r="K1434" s="19" t="str">
        <f>IF([4]道具信息!K1434="","",[4]道具信息!K1434)</f>
        <v/>
      </c>
      <c r="L1434" s="19" t="str">
        <f>IF([4]道具信息!L1434="","",[4]道具信息!L1434)</f>
        <v/>
      </c>
      <c r="M1434" s="19" t="str">
        <f>IF([4]道具信息!M1434="","",[4]道具信息!M1434)</f>
        <v/>
      </c>
      <c r="N1434" s="19" t="str">
        <f>IF([4]道具信息!N1434="","",[4]道具信息!N1434)</f>
        <v/>
      </c>
      <c r="O1434" s="19" t="str">
        <f>IF([4]道具信息!O1434="","",[4]道具信息!O1434)</f>
        <v/>
      </c>
      <c r="P1434" s="19" t="str">
        <f>IF([4]道具信息!P1434="","",[4]道具信息!P1434)</f>
        <v/>
      </c>
      <c r="Q1434" s="19" t="str">
        <f>IF([4]道具信息!Q1434="","",[4]道具信息!Q1434)</f>
        <v/>
      </c>
      <c r="R1434" s="19" t="str">
        <f>IF([4]道具信息!R1434="","",[4]道具信息!R1434)</f>
        <v/>
      </c>
      <c r="S1434" s="19" t="str">
        <f>IF([4]道具信息!S1434="","",[4]道具信息!S1434)</f>
        <v/>
      </c>
      <c r="T1434" s="19" t="str">
        <f>IF([4]道具信息!T1434="","",[4]道具信息!T1434)</f>
        <v/>
      </c>
      <c r="U1434" s="19" t="str">
        <f>IF([4]道具信息!U1434="","",[4]道具信息!U1434)</f>
        <v/>
      </c>
      <c r="V1434" s="19" t="str">
        <f>IF([4]道具信息!V1434="","",[4]道具信息!V1434)</f>
        <v/>
      </c>
      <c r="W1434" s="19" t="str">
        <f>IF([4]道具信息!W1434="","",[4]道具信息!W1434)</f>
        <v/>
      </c>
      <c r="X1434" s="19" t="str">
        <f>IF([4]道具信息!X1434="","",[4]道具信息!X1434)</f>
        <v/>
      </c>
      <c r="Y1434" s="19" t="str">
        <f>IF([4]道具信息!Y1434="","",[4]道具信息!Y1434)</f>
        <v/>
      </c>
      <c r="Z1434" s="19" t="str">
        <f>IF([4]道具信息!Z1434="","",[4]道具信息!Z1434)</f>
        <v/>
      </c>
    </row>
    <row r="1435" spans="1:26" x14ac:dyDescent="0.15">
      <c r="A1435" s="19" t="str">
        <f>IF([4]道具信息!A1435="","",[4]道具信息!A1435)</f>
        <v/>
      </c>
      <c r="B1435" s="19" t="str">
        <f>IF([4]道具信息!B1435="","",[4]道具信息!B1435)</f>
        <v/>
      </c>
      <c r="C1435" s="19" t="str">
        <f>IF([4]道具信息!C1435="","",[4]道具信息!C1435)</f>
        <v/>
      </c>
      <c r="D1435" s="19" t="str">
        <f>IF([4]道具信息!D1435="","",[4]道具信息!D1435)</f>
        <v/>
      </c>
      <c r="E1435" s="19" t="str">
        <f>IF([4]道具信息!E1435="","",[4]道具信息!E1435)</f>
        <v/>
      </c>
      <c r="F1435" s="19" t="str">
        <f>IF([4]道具信息!F1435="","",[4]道具信息!F1435)</f>
        <v/>
      </c>
      <c r="G1435" s="19" t="str">
        <f>IF([4]道具信息!G1435="","",[4]道具信息!G1435)</f>
        <v/>
      </c>
      <c r="H1435" s="19" t="str">
        <f>IF([4]道具信息!H1435="","",[4]道具信息!H1435)</f>
        <v/>
      </c>
      <c r="I1435" s="19" t="str">
        <f>IF([4]道具信息!I1435="","",[4]道具信息!I1435)</f>
        <v/>
      </c>
      <c r="J1435" s="19" t="str">
        <f>IF([4]道具信息!J1435="","",[4]道具信息!J1435)</f>
        <v/>
      </c>
      <c r="K1435" s="19" t="str">
        <f>IF([4]道具信息!K1435="","",[4]道具信息!K1435)</f>
        <v/>
      </c>
      <c r="L1435" s="19" t="str">
        <f>IF([4]道具信息!L1435="","",[4]道具信息!L1435)</f>
        <v/>
      </c>
      <c r="M1435" s="19" t="str">
        <f>IF([4]道具信息!M1435="","",[4]道具信息!M1435)</f>
        <v/>
      </c>
      <c r="N1435" s="19" t="str">
        <f>IF([4]道具信息!N1435="","",[4]道具信息!N1435)</f>
        <v/>
      </c>
      <c r="O1435" s="19" t="str">
        <f>IF([4]道具信息!O1435="","",[4]道具信息!O1435)</f>
        <v/>
      </c>
      <c r="P1435" s="19" t="str">
        <f>IF([4]道具信息!P1435="","",[4]道具信息!P1435)</f>
        <v/>
      </c>
      <c r="Q1435" s="19" t="str">
        <f>IF([4]道具信息!Q1435="","",[4]道具信息!Q1435)</f>
        <v/>
      </c>
      <c r="R1435" s="19" t="str">
        <f>IF([4]道具信息!R1435="","",[4]道具信息!R1435)</f>
        <v/>
      </c>
      <c r="S1435" s="19" t="str">
        <f>IF([4]道具信息!S1435="","",[4]道具信息!S1435)</f>
        <v/>
      </c>
      <c r="T1435" s="19" t="str">
        <f>IF([4]道具信息!T1435="","",[4]道具信息!T1435)</f>
        <v/>
      </c>
      <c r="U1435" s="19" t="str">
        <f>IF([4]道具信息!U1435="","",[4]道具信息!U1435)</f>
        <v/>
      </c>
      <c r="V1435" s="19" t="str">
        <f>IF([4]道具信息!V1435="","",[4]道具信息!V1435)</f>
        <v/>
      </c>
      <c r="W1435" s="19" t="str">
        <f>IF([4]道具信息!W1435="","",[4]道具信息!W1435)</f>
        <v/>
      </c>
      <c r="X1435" s="19" t="str">
        <f>IF([4]道具信息!X1435="","",[4]道具信息!X1435)</f>
        <v/>
      </c>
      <c r="Y1435" s="19" t="str">
        <f>IF([4]道具信息!Y1435="","",[4]道具信息!Y1435)</f>
        <v/>
      </c>
      <c r="Z1435" s="19" t="str">
        <f>IF([4]道具信息!Z1435="","",[4]道具信息!Z1435)</f>
        <v/>
      </c>
    </row>
    <row r="1436" spans="1:26" x14ac:dyDescent="0.15">
      <c r="A1436" s="19" t="str">
        <f>IF([4]道具信息!A1436="","",[4]道具信息!A1436)</f>
        <v/>
      </c>
      <c r="B1436" s="19" t="str">
        <f>IF([4]道具信息!B1436="","",[4]道具信息!B1436)</f>
        <v/>
      </c>
      <c r="C1436" s="19" t="str">
        <f>IF([4]道具信息!C1436="","",[4]道具信息!C1436)</f>
        <v/>
      </c>
      <c r="D1436" s="19" t="str">
        <f>IF([4]道具信息!D1436="","",[4]道具信息!D1436)</f>
        <v/>
      </c>
      <c r="E1436" s="19" t="str">
        <f>IF([4]道具信息!E1436="","",[4]道具信息!E1436)</f>
        <v/>
      </c>
      <c r="F1436" s="19" t="str">
        <f>IF([4]道具信息!F1436="","",[4]道具信息!F1436)</f>
        <v/>
      </c>
      <c r="G1436" s="19" t="str">
        <f>IF([4]道具信息!G1436="","",[4]道具信息!G1436)</f>
        <v/>
      </c>
      <c r="H1436" s="19" t="str">
        <f>IF([4]道具信息!H1436="","",[4]道具信息!H1436)</f>
        <v/>
      </c>
      <c r="I1436" s="19" t="str">
        <f>IF([4]道具信息!I1436="","",[4]道具信息!I1436)</f>
        <v/>
      </c>
      <c r="J1436" s="19" t="str">
        <f>IF([4]道具信息!J1436="","",[4]道具信息!J1436)</f>
        <v/>
      </c>
      <c r="K1436" s="19" t="str">
        <f>IF([4]道具信息!K1436="","",[4]道具信息!K1436)</f>
        <v/>
      </c>
      <c r="L1436" s="19" t="str">
        <f>IF([4]道具信息!L1436="","",[4]道具信息!L1436)</f>
        <v/>
      </c>
      <c r="M1436" s="19" t="str">
        <f>IF([4]道具信息!M1436="","",[4]道具信息!M1436)</f>
        <v/>
      </c>
      <c r="N1436" s="19" t="str">
        <f>IF([4]道具信息!N1436="","",[4]道具信息!N1436)</f>
        <v/>
      </c>
      <c r="O1436" s="19" t="str">
        <f>IF([4]道具信息!O1436="","",[4]道具信息!O1436)</f>
        <v/>
      </c>
      <c r="P1436" s="19" t="str">
        <f>IF([4]道具信息!P1436="","",[4]道具信息!P1436)</f>
        <v/>
      </c>
      <c r="Q1436" s="19" t="str">
        <f>IF([4]道具信息!Q1436="","",[4]道具信息!Q1436)</f>
        <v/>
      </c>
      <c r="R1436" s="19" t="str">
        <f>IF([4]道具信息!R1436="","",[4]道具信息!R1436)</f>
        <v/>
      </c>
      <c r="S1436" s="19" t="str">
        <f>IF([4]道具信息!S1436="","",[4]道具信息!S1436)</f>
        <v/>
      </c>
      <c r="T1436" s="19" t="str">
        <f>IF([4]道具信息!T1436="","",[4]道具信息!T1436)</f>
        <v/>
      </c>
      <c r="U1436" s="19" t="str">
        <f>IF([4]道具信息!U1436="","",[4]道具信息!U1436)</f>
        <v/>
      </c>
      <c r="V1436" s="19" t="str">
        <f>IF([4]道具信息!V1436="","",[4]道具信息!V1436)</f>
        <v/>
      </c>
      <c r="W1436" s="19" t="str">
        <f>IF([4]道具信息!W1436="","",[4]道具信息!W1436)</f>
        <v/>
      </c>
      <c r="X1436" s="19" t="str">
        <f>IF([4]道具信息!X1436="","",[4]道具信息!X1436)</f>
        <v/>
      </c>
      <c r="Y1436" s="19" t="str">
        <f>IF([4]道具信息!Y1436="","",[4]道具信息!Y1436)</f>
        <v/>
      </c>
      <c r="Z1436" s="19" t="str">
        <f>IF([4]道具信息!Z1436="","",[4]道具信息!Z1436)</f>
        <v/>
      </c>
    </row>
    <row r="1437" spans="1:26" x14ac:dyDescent="0.15">
      <c r="A1437" s="19" t="str">
        <f>IF([4]道具信息!A1437="","",[4]道具信息!A1437)</f>
        <v/>
      </c>
      <c r="B1437" s="19" t="str">
        <f>IF([4]道具信息!B1437="","",[4]道具信息!B1437)</f>
        <v/>
      </c>
      <c r="C1437" s="19" t="str">
        <f>IF([4]道具信息!C1437="","",[4]道具信息!C1437)</f>
        <v/>
      </c>
      <c r="D1437" s="19" t="str">
        <f>IF([4]道具信息!D1437="","",[4]道具信息!D1437)</f>
        <v/>
      </c>
      <c r="E1437" s="19" t="str">
        <f>IF([4]道具信息!E1437="","",[4]道具信息!E1437)</f>
        <v/>
      </c>
      <c r="F1437" s="19" t="str">
        <f>IF([4]道具信息!F1437="","",[4]道具信息!F1437)</f>
        <v/>
      </c>
      <c r="G1437" s="19" t="str">
        <f>IF([4]道具信息!G1437="","",[4]道具信息!G1437)</f>
        <v/>
      </c>
      <c r="H1437" s="19" t="str">
        <f>IF([4]道具信息!H1437="","",[4]道具信息!H1437)</f>
        <v/>
      </c>
      <c r="I1437" s="19" t="str">
        <f>IF([4]道具信息!I1437="","",[4]道具信息!I1437)</f>
        <v/>
      </c>
      <c r="J1437" s="19" t="str">
        <f>IF([4]道具信息!J1437="","",[4]道具信息!J1437)</f>
        <v/>
      </c>
      <c r="K1437" s="19" t="str">
        <f>IF([4]道具信息!K1437="","",[4]道具信息!K1437)</f>
        <v/>
      </c>
      <c r="L1437" s="19" t="str">
        <f>IF([4]道具信息!L1437="","",[4]道具信息!L1437)</f>
        <v/>
      </c>
      <c r="M1437" s="19" t="str">
        <f>IF([4]道具信息!M1437="","",[4]道具信息!M1437)</f>
        <v/>
      </c>
      <c r="N1437" s="19" t="str">
        <f>IF([4]道具信息!N1437="","",[4]道具信息!N1437)</f>
        <v/>
      </c>
      <c r="O1437" s="19" t="str">
        <f>IF([4]道具信息!O1437="","",[4]道具信息!O1437)</f>
        <v/>
      </c>
      <c r="P1437" s="19" t="str">
        <f>IF([4]道具信息!P1437="","",[4]道具信息!P1437)</f>
        <v/>
      </c>
      <c r="Q1437" s="19" t="str">
        <f>IF([4]道具信息!Q1437="","",[4]道具信息!Q1437)</f>
        <v/>
      </c>
      <c r="R1437" s="19" t="str">
        <f>IF([4]道具信息!R1437="","",[4]道具信息!R1437)</f>
        <v/>
      </c>
      <c r="S1437" s="19" t="str">
        <f>IF([4]道具信息!S1437="","",[4]道具信息!S1437)</f>
        <v/>
      </c>
      <c r="T1437" s="19" t="str">
        <f>IF([4]道具信息!T1437="","",[4]道具信息!T1437)</f>
        <v/>
      </c>
      <c r="U1437" s="19" t="str">
        <f>IF([4]道具信息!U1437="","",[4]道具信息!U1437)</f>
        <v/>
      </c>
      <c r="V1437" s="19" t="str">
        <f>IF([4]道具信息!V1437="","",[4]道具信息!V1437)</f>
        <v/>
      </c>
      <c r="W1437" s="19" t="str">
        <f>IF([4]道具信息!W1437="","",[4]道具信息!W1437)</f>
        <v/>
      </c>
      <c r="X1437" s="19" t="str">
        <f>IF([4]道具信息!X1437="","",[4]道具信息!X1437)</f>
        <v/>
      </c>
      <c r="Y1437" s="19" t="str">
        <f>IF([4]道具信息!Y1437="","",[4]道具信息!Y1437)</f>
        <v/>
      </c>
      <c r="Z1437" s="19" t="str">
        <f>IF([4]道具信息!Z1437="","",[4]道具信息!Z1437)</f>
        <v/>
      </c>
    </row>
    <row r="1438" spans="1:26" x14ac:dyDescent="0.15">
      <c r="A1438" s="19" t="str">
        <f>IF([4]道具信息!A1438="","",[4]道具信息!A1438)</f>
        <v/>
      </c>
      <c r="B1438" s="19" t="str">
        <f>IF([4]道具信息!B1438="","",[4]道具信息!B1438)</f>
        <v/>
      </c>
      <c r="C1438" s="19" t="str">
        <f>IF([4]道具信息!C1438="","",[4]道具信息!C1438)</f>
        <v/>
      </c>
      <c r="D1438" s="19" t="str">
        <f>IF([4]道具信息!D1438="","",[4]道具信息!D1438)</f>
        <v/>
      </c>
      <c r="E1438" s="19" t="str">
        <f>IF([4]道具信息!E1438="","",[4]道具信息!E1438)</f>
        <v/>
      </c>
      <c r="F1438" s="19" t="str">
        <f>IF([4]道具信息!F1438="","",[4]道具信息!F1438)</f>
        <v/>
      </c>
      <c r="G1438" s="19" t="str">
        <f>IF([4]道具信息!G1438="","",[4]道具信息!G1438)</f>
        <v/>
      </c>
      <c r="H1438" s="19" t="str">
        <f>IF([4]道具信息!H1438="","",[4]道具信息!H1438)</f>
        <v/>
      </c>
      <c r="I1438" s="19" t="str">
        <f>IF([4]道具信息!I1438="","",[4]道具信息!I1438)</f>
        <v/>
      </c>
      <c r="J1438" s="19" t="str">
        <f>IF([4]道具信息!J1438="","",[4]道具信息!J1438)</f>
        <v/>
      </c>
      <c r="K1438" s="19" t="str">
        <f>IF([4]道具信息!K1438="","",[4]道具信息!K1438)</f>
        <v/>
      </c>
      <c r="L1438" s="19" t="str">
        <f>IF([4]道具信息!L1438="","",[4]道具信息!L1438)</f>
        <v/>
      </c>
      <c r="M1438" s="19" t="str">
        <f>IF([4]道具信息!M1438="","",[4]道具信息!M1438)</f>
        <v/>
      </c>
      <c r="N1438" s="19" t="str">
        <f>IF([4]道具信息!N1438="","",[4]道具信息!N1438)</f>
        <v/>
      </c>
      <c r="O1438" s="19" t="str">
        <f>IF([4]道具信息!O1438="","",[4]道具信息!O1438)</f>
        <v/>
      </c>
      <c r="P1438" s="19" t="str">
        <f>IF([4]道具信息!P1438="","",[4]道具信息!P1438)</f>
        <v/>
      </c>
      <c r="Q1438" s="19" t="str">
        <f>IF([4]道具信息!Q1438="","",[4]道具信息!Q1438)</f>
        <v/>
      </c>
      <c r="R1438" s="19" t="str">
        <f>IF([4]道具信息!R1438="","",[4]道具信息!R1438)</f>
        <v/>
      </c>
      <c r="S1438" s="19" t="str">
        <f>IF([4]道具信息!S1438="","",[4]道具信息!S1438)</f>
        <v/>
      </c>
      <c r="T1438" s="19" t="str">
        <f>IF([4]道具信息!T1438="","",[4]道具信息!T1438)</f>
        <v/>
      </c>
      <c r="U1438" s="19" t="str">
        <f>IF([4]道具信息!U1438="","",[4]道具信息!U1438)</f>
        <v/>
      </c>
      <c r="V1438" s="19" t="str">
        <f>IF([4]道具信息!V1438="","",[4]道具信息!V1438)</f>
        <v/>
      </c>
      <c r="W1438" s="19" t="str">
        <f>IF([4]道具信息!W1438="","",[4]道具信息!W1438)</f>
        <v/>
      </c>
      <c r="X1438" s="19" t="str">
        <f>IF([4]道具信息!X1438="","",[4]道具信息!X1438)</f>
        <v/>
      </c>
      <c r="Y1438" s="19" t="str">
        <f>IF([4]道具信息!Y1438="","",[4]道具信息!Y1438)</f>
        <v/>
      </c>
      <c r="Z1438" s="19" t="str">
        <f>IF([4]道具信息!Z1438="","",[4]道具信息!Z1438)</f>
        <v/>
      </c>
    </row>
    <row r="1439" spans="1:26" x14ac:dyDescent="0.15">
      <c r="A1439" s="19" t="str">
        <f>IF([4]道具信息!A1439="","",[4]道具信息!A1439)</f>
        <v/>
      </c>
      <c r="B1439" s="19" t="str">
        <f>IF([4]道具信息!B1439="","",[4]道具信息!B1439)</f>
        <v/>
      </c>
      <c r="C1439" s="19" t="str">
        <f>IF([4]道具信息!C1439="","",[4]道具信息!C1439)</f>
        <v/>
      </c>
      <c r="D1439" s="19" t="str">
        <f>IF([4]道具信息!D1439="","",[4]道具信息!D1439)</f>
        <v/>
      </c>
      <c r="E1439" s="19" t="str">
        <f>IF([4]道具信息!E1439="","",[4]道具信息!E1439)</f>
        <v/>
      </c>
      <c r="F1439" s="19" t="str">
        <f>IF([4]道具信息!F1439="","",[4]道具信息!F1439)</f>
        <v/>
      </c>
      <c r="G1439" s="19" t="str">
        <f>IF([4]道具信息!G1439="","",[4]道具信息!G1439)</f>
        <v/>
      </c>
      <c r="H1439" s="19" t="str">
        <f>IF([4]道具信息!H1439="","",[4]道具信息!H1439)</f>
        <v/>
      </c>
      <c r="I1439" s="19" t="str">
        <f>IF([4]道具信息!I1439="","",[4]道具信息!I1439)</f>
        <v/>
      </c>
      <c r="J1439" s="19" t="str">
        <f>IF([4]道具信息!J1439="","",[4]道具信息!J1439)</f>
        <v/>
      </c>
      <c r="K1439" s="19" t="str">
        <f>IF([4]道具信息!K1439="","",[4]道具信息!K1439)</f>
        <v/>
      </c>
      <c r="L1439" s="19" t="str">
        <f>IF([4]道具信息!L1439="","",[4]道具信息!L1439)</f>
        <v/>
      </c>
      <c r="M1439" s="19" t="str">
        <f>IF([4]道具信息!M1439="","",[4]道具信息!M1439)</f>
        <v/>
      </c>
      <c r="N1439" s="19" t="str">
        <f>IF([4]道具信息!N1439="","",[4]道具信息!N1439)</f>
        <v/>
      </c>
      <c r="O1439" s="19" t="str">
        <f>IF([4]道具信息!O1439="","",[4]道具信息!O1439)</f>
        <v/>
      </c>
      <c r="P1439" s="19" t="str">
        <f>IF([4]道具信息!P1439="","",[4]道具信息!P1439)</f>
        <v/>
      </c>
      <c r="Q1439" s="19" t="str">
        <f>IF([4]道具信息!Q1439="","",[4]道具信息!Q1439)</f>
        <v/>
      </c>
      <c r="R1439" s="19" t="str">
        <f>IF([4]道具信息!R1439="","",[4]道具信息!R1439)</f>
        <v/>
      </c>
      <c r="S1439" s="19" t="str">
        <f>IF([4]道具信息!S1439="","",[4]道具信息!S1439)</f>
        <v/>
      </c>
      <c r="T1439" s="19" t="str">
        <f>IF([4]道具信息!T1439="","",[4]道具信息!T1439)</f>
        <v/>
      </c>
      <c r="U1439" s="19" t="str">
        <f>IF([4]道具信息!U1439="","",[4]道具信息!U1439)</f>
        <v/>
      </c>
      <c r="V1439" s="19" t="str">
        <f>IF([4]道具信息!V1439="","",[4]道具信息!V1439)</f>
        <v/>
      </c>
      <c r="W1439" s="19" t="str">
        <f>IF([4]道具信息!W1439="","",[4]道具信息!W1439)</f>
        <v/>
      </c>
      <c r="X1439" s="19" t="str">
        <f>IF([4]道具信息!X1439="","",[4]道具信息!X1439)</f>
        <v/>
      </c>
      <c r="Y1439" s="19" t="str">
        <f>IF([4]道具信息!Y1439="","",[4]道具信息!Y1439)</f>
        <v/>
      </c>
      <c r="Z1439" s="19" t="str">
        <f>IF([4]道具信息!Z1439="","",[4]道具信息!Z1439)</f>
        <v/>
      </c>
    </row>
    <row r="1440" spans="1:26" x14ac:dyDescent="0.15">
      <c r="A1440" s="19" t="str">
        <f>IF([4]道具信息!A1440="","",[4]道具信息!A1440)</f>
        <v/>
      </c>
      <c r="B1440" s="19" t="str">
        <f>IF([4]道具信息!B1440="","",[4]道具信息!B1440)</f>
        <v/>
      </c>
      <c r="C1440" s="19" t="str">
        <f>IF([4]道具信息!C1440="","",[4]道具信息!C1440)</f>
        <v/>
      </c>
      <c r="D1440" s="19" t="str">
        <f>IF([4]道具信息!D1440="","",[4]道具信息!D1440)</f>
        <v/>
      </c>
      <c r="E1440" s="19" t="str">
        <f>IF([4]道具信息!E1440="","",[4]道具信息!E1440)</f>
        <v/>
      </c>
      <c r="F1440" s="19" t="str">
        <f>IF([4]道具信息!F1440="","",[4]道具信息!F1440)</f>
        <v/>
      </c>
      <c r="G1440" s="19" t="str">
        <f>IF([4]道具信息!G1440="","",[4]道具信息!G1440)</f>
        <v/>
      </c>
      <c r="H1440" s="19" t="str">
        <f>IF([4]道具信息!H1440="","",[4]道具信息!H1440)</f>
        <v/>
      </c>
      <c r="I1440" s="19" t="str">
        <f>IF([4]道具信息!I1440="","",[4]道具信息!I1440)</f>
        <v/>
      </c>
      <c r="J1440" s="19" t="str">
        <f>IF([4]道具信息!J1440="","",[4]道具信息!J1440)</f>
        <v/>
      </c>
      <c r="K1440" s="19" t="str">
        <f>IF([4]道具信息!K1440="","",[4]道具信息!K1440)</f>
        <v/>
      </c>
      <c r="L1440" s="19" t="str">
        <f>IF([4]道具信息!L1440="","",[4]道具信息!L1440)</f>
        <v/>
      </c>
      <c r="M1440" s="19" t="str">
        <f>IF([4]道具信息!M1440="","",[4]道具信息!M1440)</f>
        <v/>
      </c>
      <c r="N1440" s="19" t="str">
        <f>IF([4]道具信息!N1440="","",[4]道具信息!N1440)</f>
        <v/>
      </c>
      <c r="O1440" s="19" t="str">
        <f>IF([4]道具信息!O1440="","",[4]道具信息!O1440)</f>
        <v/>
      </c>
      <c r="P1440" s="19" t="str">
        <f>IF([4]道具信息!P1440="","",[4]道具信息!P1440)</f>
        <v/>
      </c>
      <c r="Q1440" s="19" t="str">
        <f>IF([4]道具信息!Q1440="","",[4]道具信息!Q1440)</f>
        <v/>
      </c>
      <c r="R1440" s="19" t="str">
        <f>IF([4]道具信息!R1440="","",[4]道具信息!R1440)</f>
        <v/>
      </c>
      <c r="S1440" s="19" t="str">
        <f>IF([4]道具信息!S1440="","",[4]道具信息!S1440)</f>
        <v/>
      </c>
      <c r="T1440" s="19" t="str">
        <f>IF([4]道具信息!T1440="","",[4]道具信息!T1440)</f>
        <v/>
      </c>
      <c r="U1440" s="19" t="str">
        <f>IF([4]道具信息!U1440="","",[4]道具信息!U1440)</f>
        <v/>
      </c>
      <c r="V1440" s="19" t="str">
        <f>IF([4]道具信息!V1440="","",[4]道具信息!V1440)</f>
        <v/>
      </c>
      <c r="W1440" s="19" t="str">
        <f>IF([4]道具信息!W1440="","",[4]道具信息!W1440)</f>
        <v/>
      </c>
      <c r="X1440" s="19" t="str">
        <f>IF([4]道具信息!X1440="","",[4]道具信息!X1440)</f>
        <v/>
      </c>
      <c r="Y1440" s="19" t="str">
        <f>IF([4]道具信息!Y1440="","",[4]道具信息!Y1440)</f>
        <v/>
      </c>
      <c r="Z1440" s="19" t="str">
        <f>IF([4]道具信息!Z1440="","",[4]道具信息!Z1440)</f>
        <v/>
      </c>
    </row>
    <row r="1441" spans="1:26" x14ac:dyDescent="0.15">
      <c r="A1441" s="19" t="str">
        <f>IF([4]道具信息!A1441="","",[4]道具信息!A1441)</f>
        <v/>
      </c>
      <c r="B1441" s="19" t="str">
        <f>IF([4]道具信息!B1441="","",[4]道具信息!B1441)</f>
        <v/>
      </c>
      <c r="C1441" s="19" t="str">
        <f>IF([4]道具信息!C1441="","",[4]道具信息!C1441)</f>
        <v/>
      </c>
      <c r="D1441" s="19" t="str">
        <f>IF([4]道具信息!D1441="","",[4]道具信息!D1441)</f>
        <v/>
      </c>
      <c r="E1441" s="19" t="str">
        <f>IF([4]道具信息!E1441="","",[4]道具信息!E1441)</f>
        <v/>
      </c>
      <c r="F1441" s="19" t="str">
        <f>IF([4]道具信息!F1441="","",[4]道具信息!F1441)</f>
        <v/>
      </c>
      <c r="G1441" s="19" t="str">
        <f>IF([4]道具信息!G1441="","",[4]道具信息!G1441)</f>
        <v/>
      </c>
      <c r="H1441" s="19" t="str">
        <f>IF([4]道具信息!H1441="","",[4]道具信息!H1441)</f>
        <v/>
      </c>
      <c r="I1441" s="19" t="str">
        <f>IF([4]道具信息!I1441="","",[4]道具信息!I1441)</f>
        <v/>
      </c>
      <c r="J1441" s="19" t="str">
        <f>IF([4]道具信息!J1441="","",[4]道具信息!J1441)</f>
        <v/>
      </c>
      <c r="K1441" s="19" t="str">
        <f>IF([4]道具信息!K1441="","",[4]道具信息!K1441)</f>
        <v/>
      </c>
      <c r="L1441" s="19" t="str">
        <f>IF([4]道具信息!L1441="","",[4]道具信息!L1441)</f>
        <v/>
      </c>
      <c r="M1441" s="19" t="str">
        <f>IF([4]道具信息!M1441="","",[4]道具信息!M1441)</f>
        <v/>
      </c>
      <c r="N1441" s="19" t="str">
        <f>IF([4]道具信息!N1441="","",[4]道具信息!N1441)</f>
        <v/>
      </c>
      <c r="O1441" s="19" t="str">
        <f>IF([4]道具信息!O1441="","",[4]道具信息!O1441)</f>
        <v/>
      </c>
      <c r="P1441" s="19" t="str">
        <f>IF([4]道具信息!P1441="","",[4]道具信息!P1441)</f>
        <v/>
      </c>
      <c r="Q1441" s="19" t="str">
        <f>IF([4]道具信息!Q1441="","",[4]道具信息!Q1441)</f>
        <v/>
      </c>
      <c r="R1441" s="19" t="str">
        <f>IF([4]道具信息!R1441="","",[4]道具信息!R1441)</f>
        <v/>
      </c>
      <c r="S1441" s="19" t="str">
        <f>IF([4]道具信息!S1441="","",[4]道具信息!S1441)</f>
        <v/>
      </c>
      <c r="T1441" s="19" t="str">
        <f>IF([4]道具信息!T1441="","",[4]道具信息!T1441)</f>
        <v/>
      </c>
      <c r="U1441" s="19" t="str">
        <f>IF([4]道具信息!U1441="","",[4]道具信息!U1441)</f>
        <v/>
      </c>
      <c r="V1441" s="19" t="str">
        <f>IF([4]道具信息!V1441="","",[4]道具信息!V1441)</f>
        <v/>
      </c>
      <c r="W1441" s="19" t="str">
        <f>IF([4]道具信息!W1441="","",[4]道具信息!W1441)</f>
        <v/>
      </c>
      <c r="X1441" s="19" t="str">
        <f>IF([4]道具信息!X1441="","",[4]道具信息!X1441)</f>
        <v/>
      </c>
      <c r="Y1441" s="19" t="str">
        <f>IF([4]道具信息!Y1441="","",[4]道具信息!Y1441)</f>
        <v/>
      </c>
      <c r="Z1441" s="19" t="str">
        <f>IF([4]道具信息!Z1441="","",[4]道具信息!Z1441)</f>
        <v/>
      </c>
    </row>
    <row r="1442" spans="1:26" x14ac:dyDescent="0.15">
      <c r="A1442" s="19" t="str">
        <f>IF([4]道具信息!A1442="","",[4]道具信息!A1442)</f>
        <v/>
      </c>
      <c r="B1442" s="19" t="str">
        <f>IF([4]道具信息!B1442="","",[4]道具信息!B1442)</f>
        <v/>
      </c>
      <c r="C1442" s="19" t="str">
        <f>IF([4]道具信息!C1442="","",[4]道具信息!C1442)</f>
        <v/>
      </c>
      <c r="D1442" s="19" t="str">
        <f>IF([4]道具信息!D1442="","",[4]道具信息!D1442)</f>
        <v/>
      </c>
      <c r="E1442" s="19" t="str">
        <f>IF([4]道具信息!E1442="","",[4]道具信息!E1442)</f>
        <v/>
      </c>
      <c r="F1442" s="19" t="str">
        <f>IF([4]道具信息!F1442="","",[4]道具信息!F1442)</f>
        <v/>
      </c>
      <c r="G1442" s="19" t="str">
        <f>IF([4]道具信息!G1442="","",[4]道具信息!G1442)</f>
        <v/>
      </c>
      <c r="H1442" s="19" t="str">
        <f>IF([4]道具信息!H1442="","",[4]道具信息!H1442)</f>
        <v/>
      </c>
      <c r="I1442" s="19" t="str">
        <f>IF([4]道具信息!I1442="","",[4]道具信息!I1442)</f>
        <v/>
      </c>
      <c r="J1442" s="19" t="str">
        <f>IF([4]道具信息!J1442="","",[4]道具信息!J1442)</f>
        <v/>
      </c>
      <c r="K1442" s="19" t="str">
        <f>IF([4]道具信息!K1442="","",[4]道具信息!K1442)</f>
        <v/>
      </c>
      <c r="L1442" s="19" t="str">
        <f>IF([4]道具信息!L1442="","",[4]道具信息!L1442)</f>
        <v/>
      </c>
      <c r="M1442" s="19" t="str">
        <f>IF([4]道具信息!M1442="","",[4]道具信息!M1442)</f>
        <v/>
      </c>
      <c r="N1442" s="19" t="str">
        <f>IF([4]道具信息!N1442="","",[4]道具信息!N1442)</f>
        <v/>
      </c>
      <c r="O1442" s="19" t="str">
        <f>IF([4]道具信息!O1442="","",[4]道具信息!O1442)</f>
        <v/>
      </c>
      <c r="P1442" s="19" t="str">
        <f>IF([4]道具信息!P1442="","",[4]道具信息!P1442)</f>
        <v/>
      </c>
      <c r="Q1442" s="19" t="str">
        <f>IF([4]道具信息!Q1442="","",[4]道具信息!Q1442)</f>
        <v/>
      </c>
      <c r="R1442" s="19" t="str">
        <f>IF([4]道具信息!R1442="","",[4]道具信息!R1442)</f>
        <v/>
      </c>
      <c r="S1442" s="19" t="str">
        <f>IF([4]道具信息!S1442="","",[4]道具信息!S1442)</f>
        <v/>
      </c>
      <c r="T1442" s="19" t="str">
        <f>IF([4]道具信息!T1442="","",[4]道具信息!T1442)</f>
        <v/>
      </c>
      <c r="U1442" s="19" t="str">
        <f>IF([4]道具信息!U1442="","",[4]道具信息!U1442)</f>
        <v/>
      </c>
      <c r="V1442" s="19" t="str">
        <f>IF([4]道具信息!V1442="","",[4]道具信息!V1442)</f>
        <v/>
      </c>
      <c r="W1442" s="19" t="str">
        <f>IF([4]道具信息!W1442="","",[4]道具信息!W1442)</f>
        <v/>
      </c>
      <c r="X1442" s="19" t="str">
        <f>IF([4]道具信息!X1442="","",[4]道具信息!X1442)</f>
        <v/>
      </c>
      <c r="Y1442" s="19" t="str">
        <f>IF([4]道具信息!Y1442="","",[4]道具信息!Y1442)</f>
        <v/>
      </c>
      <c r="Z1442" s="19" t="str">
        <f>IF([4]道具信息!Z1442="","",[4]道具信息!Z1442)</f>
        <v/>
      </c>
    </row>
    <row r="1443" spans="1:26" x14ac:dyDescent="0.15">
      <c r="A1443" s="19" t="str">
        <f>IF([4]道具信息!A1443="","",[4]道具信息!A1443)</f>
        <v/>
      </c>
      <c r="B1443" s="19" t="str">
        <f>IF([4]道具信息!B1443="","",[4]道具信息!B1443)</f>
        <v/>
      </c>
      <c r="C1443" s="19" t="str">
        <f>IF([4]道具信息!C1443="","",[4]道具信息!C1443)</f>
        <v/>
      </c>
      <c r="D1443" s="19" t="str">
        <f>IF([4]道具信息!D1443="","",[4]道具信息!D1443)</f>
        <v/>
      </c>
      <c r="E1443" s="19" t="str">
        <f>IF([4]道具信息!E1443="","",[4]道具信息!E1443)</f>
        <v/>
      </c>
      <c r="F1443" s="19" t="str">
        <f>IF([4]道具信息!F1443="","",[4]道具信息!F1443)</f>
        <v/>
      </c>
      <c r="G1443" s="19" t="str">
        <f>IF([4]道具信息!G1443="","",[4]道具信息!G1443)</f>
        <v/>
      </c>
      <c r="H1443" s="19" t="str">
        <f>IF([4]道具信息!H1443="","",[4]道具信息!H1443)</f>
        <v/>
      </c>
      <c r="I1443" s="19" t="str">
        <f>IF([4]道具信息!I1443="","",[4]道具信息!I1443)</f>
        <v/>
      </c>
      <c r="J1443" s="19" t="str">
        <f>IF([4]道具信息!J1443="","",[4]道具信息!J1443)</f>
        <v/>
      </c>
      <c r="K1443" s="19" t="str">
        <f>IF([4]道具信息!K1443="","",[4]道具信息!K1443)</f>
        <v/>
      </c>
      <c r="L1443" s="19" t="str">
        <f>IF([4]道具信息!L1443="","",[4]道具信息!L1443)</f>
        <v/>
      </c>
      <c r="M1443" s="19" t="str">
        <f>IF([4]道具信息!M1443="","",[4]道具信息!M1443)</f>
        <v/>
      </c>
      <c r="N1443" s="19" t="str">
        <f>IF([4]道具信息!N1443="","",[4]道具信息!N1443)</f>
        <v/>
      </c>
      <c r="O1443" s="19" t="str">
        <f>IF([4]道具信息!O1443="","",[4]道具信息!O1443)</f>
        <v/>
      </c>
      <c r="P1443" s="19" t="str">
        <f>IF([4]道具信息!P1443="","",[4]道具信息!P1443)</f>
        <v/>
      </c>
      <c r="Q1443" s="19" t="str">
        <f>IF([4]道具信息!Q1443="","",[4]道具信息!Q1443)</f>
        <v/>
      </c>
      <c r="R1443" s="19" t="str">
        <f>IF([4]道具信息!R1443="","",[4]道具信息!R1443)</f>
        <v/>
      </c>
      <c r="S1443" s="19" t="str">
        <f>IF([4]道具信息!S1443="","",[4]道具信息!S1443)</f>
        <v/>
      </c>
      <c r="T1443" s="19" t="str">
        <f>IF([4]道具信息!T1443="","",[4]道具信息!T1443)</f>
        <v/>
      </c>
      <c r="U1443" s="19" t="str">
        <f>IF([4]道具信息!U1443="","",[4]道具信息!U1443)</f>
        <v/>
      </c>
      <c r="V1443" s="19" t="str">
        <f>IF([4]道具信息!V1443="","",[4]道具信息!V1443)</f>
        <v/>
      </c>
      <c r="W1443" s="19" t="str">
        <f>IF([4]道具信息!W1443="","",[4]道具信息!W1443)</f>
        <v/>
      </c>
      <c r="X1443" s="19" t="str">
        <f>IF([4]道具信息!X1443="","",[4]道具信息!X1443)</f>
        <v/>
      </c>
      <c r="Y1443" s="19" t="str">
        <f>IF([4]道具信息!Y1443="","",[4]道具信息!Y1443)</f>
        <v/>
      </c>
      <c r="Z1443" s="19" t="str">
        <f>IF([4]道具信息!Z1443="","",[4]道具信息!Z1443)</f>
        <v/>
      </c>
    </row>
    <row r="1444" spans="1:26" x14ac:dyDescent="0.15">
      <c r="A1444" s="19" t="str">
        <f>IF([4]道具信息!A1444="","",[4]道具信息!A1444)</f>
        <v/>
      </c>
      <c r="B1444" s="19" t="str">
        <f>IF([4]道具信息!B1444="","",[4]道具信息!B1444)</f>
        <v/>
      </c>
      <c r="C1444" s="19" t="str">
        <f>IF([4]道具信息!C1444="","",[4]道具信息!C1444)</f>
        <v/>
      </c>
      <c r="D1444" s="19" t="str">
        <f>IF([4]道具信息!D1444="","",[4]道具信息!D1444)</f>
        <v/>
      </c>
      <c r="E1444" s="19" t="str">
        <f>IF([4]道具信息!E1444="","",[4]道具信息!E1444)</f>
        <v/>
      </c>
      <c r="F1444" s="19" t="str">
        <f>IF([4]道具信息!F1444="","",[4]道具信息!F1444)</f>
        <v/>
      </c>
      <c r="G1444" s="19" t="str">
        <f>IF([4]道具信息!G1444="","",[4]道具信息!G1444)</f>
        <v/>
      </c>
      <c r="H1444" s="19" t="str">
        <f>IF([4]道具信息!H1444="","",[4]道具信息!H1444)</f>
        <v/>
      </c>
      <c r="I1444" s="19" t="str">
        <f>IF([4]道具信息!I1444="","",[4]道具信息!I1444)</f>
        <v/>
      </c>
      <c r="J1444" s="19" t="str">
        <f>IF([4]道具信息!J1444="","",[4]道具信息!J1444)</f>
        <v/>
      </c>
      <c r="K1444" s="19" t="str">
        <f>IF([4]道具信息!K1444="","",[4]道具信息!K1444)</f>
        <v/>
      </c>
      <c r="L1444" s="19" t="str">
        <f>IF([4]道具信息!L1444="","",[4]道具信息!L1444)</f>
        <v/>
      </c>
      <c r="M1444" s="19" t="str">
        <f>IF([4]道具信息!M1444="","",[4]道具信息!M1444)</f>
        <v/>
      </c>
      <c r="N1444" s="19" t="str">
        <f>IF([4]道具信息!N1444="","",[4]道具信息!N1444)</f>
        <v/>
      </c>
      <c r="O1444" s="19" t="str">
        <f>IF([4]道具信息!O1444="","",[4]道具信息!O1444)</f>
        <v/>
      </c>
      <c r="P1444" s="19" t="str">
        <f>IF([4]道具信息!P1444="","",[4]道具信息!P1444)</f>
        <v/>
      </c>
      <c r="Q1444" s="19" t="str">
        <f>IF([4]道具信息!Q1444="","",[4]道具信息!Q1444)</f>
        <v/>
      </c>
      <c r="R1444" s="19" t="str">
        <f>IF([4]道具信息!R1444="","",[4]道具信息!R1444)</f>
        <v/>
      </c>
      <c r="S1444" s="19" t="str">
        <f>IF([4]道具信息!S1444="","",[4]道具信息!S1444)</f>
        <v/>
      </c>
      <c r="T1444" s="19" t="str">
        <f>IF([4]道具信息!T1444="","",[4]道具信息!T1444)</f>
        <v/>
      </c>
      <c r="U1444" s="19" t="str">
        <f>IF([4]道具信息!U1444="","",[4]道具信息!U1444)</f>
        <v/>
      </c>
      <c r="V1444" s="19" t="str">
        <f>IF([4]道具信息!V1444="","",[4]道具信息!V1444)</f>
        <v/>
      </c>
      <c r="W1444" s="19" t="str">
        <f>IF([4]道具信息!W1444="","",[4]道具信息!W1444)</f>
        <v/>
      </c>
      <c r="X1444" s="19" t="str">
        <f>IF([4]道具信息!X1444="","",[4]道具信息!X1444)</f>
        <v/>
      </c>
      <c r="Y1444" s="19" t="str">
        <f>IF([4]道具信息!Y1444="","",[4]道具信息!Y1444)</f>
        <v/>
      </c>
      <c r="Z1444" s="19" t="str">
        <f>IF([4]道具信息!Z1444="","",[4]道具信息!Z1444)</f>
        <v/>
      </c>
    </row>
    <row r="1445" spans="1:26" x14ac:dyDescent="0.15">
      <c r="A1445" s="19" t="str">
        <f>IF([4]道具信息!A1445="","",[4]道具信息!A1445)</f>
        <v/>
      </c>
      <c r="B1445" s="19" t="str">
        <f>IF([4]道具信息!B1445="","",[4]道具信息!B1445)</f>
        <v/>
      </c>
      <c r="C1445" s="19" t="str">
        <f>IF([4]道具信息!C1445="","",[4]道具信息!C1445)</f>
        <v/>
      </c>
      <c r="D1445" s="19" t="str">
        <f>IF([4]道具信息!D1445="","",[4]道具信息!D1445)</f>
        <v/>
      </c>
      <c r="E1445" s="19" t="str">
        <f>IF([4]道具信息!E1445="","",[4]道具信息!E1445)</f>
        <v/>
      </c>
      <c r="F1445" s="19" t="str">
        <f>IF([4]道具信息!F1445="","",[4]道具信息!F1445)</f>
        <v/>
      </c>
      <c r="G1445" s="19" t="str">
        <f>IF([4]道具信息!G1445="","",[4]道具信息!G1445)</f>
        <v/>
      </c>
      <c r="H1445" s="19" t="str">
        <f>IF([4]道具信息!H1445="","",[4]道具信息!H1445)</f>
        <v/>
      </c>
      <c r="I1445" s="19" t="str">
        <f>IF([4]道具信息!I1445="","",[4]道具信息!I1445)</f>
        <v/>
      </c>
      <c r="J1445" s="19" t="str">
        <f>IF([4]道具信息!J1445="","",[4]道具信息!J1445)</f>
        <v/>
      </c>
      <c r="K1445" s="19" t="str">
        <f>IF([4]道具信息!K1445="","",[4]道具信息!K1445)</f>
        <v/>
      </c>
      <c r="L1445" s="19" t="str">
        <f>IF([4]道具信息!L1445="","",[4]道具信息!L1445)</f>
        <v/>
      </c>
      <c r="M1445" s="19" t="str">
        <f>IF([4]道具信息!M1445="","",[4]道具信息!M1445)</f>
        <v/>
      </c>
      <c r="N1445" s="19" t="str">
        <f>IF([4]道具信息!N1445="","",[4]道具信息!N1445)</f>
        <v/>
      </c>
      <c r="O1445" s="19" t="str">
        <f>IF([4]道具信息!O1445="","",[4]道具信息!O1445)</f>
        <v/>
      </c>
      <c r="P1445" s="19" t="str">
        <f>IF([4]道具信息!P1445="","",[4]道具信息!P1445)</f>
        <v/>
      </c>
      <c r="Q1445" s="19" t="str">
        <f>IF([4]道具信息!Q1445="","",[4]道具信息!Q1445)</f>
        <v/>
      </c>
      <c r="R1445" s="19" t="str">
        <f>IF([4]道具信息!R1445="","",[4]道具信息!R1445)</f>
        <v/>
      </c>
      <c r="S1445" s="19" t="str">
        <f>IF([4]道具信息!S1445="","",[4]道具信息!S1445)</f>
        <v/>
      </c>
      <c r="T1445" s="19" t="str">
        <f>IF([4]道具信息!T1445="","",[4]道具信息!T1445)</f>
        <v/>
      </c>
      <c r="U1445" s="19" t="str">
        <f>IF([4]道具信息!U1445="","",[4]道具信息!U1445)</f>
        <v/>
      </c>
      <c r="V1445" s="19" t="str">
        <f>IF([4]道具信息!V1445="","",[4]道具信息!V1445)</f>
        <v/>
      </c>
      <c r="W1445" s="19" t="str">
        <f>IF([4]道具信息!W1445="","",[4]道具信息!W1445)</f>
        <v/>
      </c>
      <c r="X1445" s="19" t="str">
        <f>IF([4]道具信息!X1445="","",[4]道具信息!X1445)</f>
        <v/>
      </c>
      <c r="Y1445" s="19" t="str">
        <f>IF([4]道具信息!Y1445="","",[4]道具信息!Y1445)</f>
        <v/>
      </c>
      <c r="Z1445" s="19" t="str">
        <f>IF([4]道具信息!Z1445="","",[4]道具信息!Z1445)</f>
        <v/>
      </c>
    </row>
    <row r="1446" spans="1:26" x14ac:dyDescent="0.15">
      <c r="A1446" s="19" t="str">
        <f>IF([4]道具信息!A1446="","",[4]道具信息!A1446)</f>
        <v/>
      </c>
      <c r="B1446" s="19" t="str">
        <f>IF([4]道具信息!B1446="","",[4]道具信息!B1446)</f>
        <v/>
      </c>
      <c r="C1446" s="19" t="str">
        <f>IF([4]道具信息!C1446="","",[4]道具信息!C1446)</f>
        <v/>
      </c>
      <c r="D1446" s="19" t="str">
        <f>IF([4]道具信息!D1446="","",[4]道具信息!D1446)</f>
        <v/>
      </c>
      <c r="E1446" s="19" t="str">
        <f>IF([4]道具信息!E1446="","",[4]道具信息!E1446)</f>
        <v/>
      </c>
      <c r="F1446" s="19" t="str">
        <f>IF([4]道具信息!F1446="","",[4]道具信息!F1446)</f>
        <v/>
      </c>
      <c r="G1446" s="19" t="str">
        <f>IF([4]道具信息!G1446="","",[4]道具信息!G1446)</f>
        <v/>
      </c>
      <c r="H1446" s="19" t="str">
        <f>IF([4]道具信息!H1446="","",[4]道具信息!H1446)</f>
        <v/>
      </c>
      <c r="I1446" s="19" t="str">
        <f>IF([4]道具信息!I1446="","",[4]道具信息!I1446)</f>
        <v/>
      </c>
      <c r="J1446" s="19" t="str">
        <f>IF([4]道具信息!J1446="","",[4]道具信息!J1446)</f>
        <v/>
      </c>
      <c r="K1446" s="19" t="str">
        <f>IF([4]道具信息!K1446="","",[4]道具信息!K1446)</f>
        <v/>
      </c>
      <c r="L1446" s="19" t="str">
        <f>IF([4]道具信息!L1446="","",[4]道具信息!L1446)</f>
        <v/>
      </c>
      <c r="M1446" s="19" t="str">
        <f>IF([4]道具信息!M1446="","",[4]道具信息!M1446)</f>
        <v/>
      </c>
      <c r="N1446" s="19" t="str">
        <f>IF([4]道具信息!N1446="","",[4]道具信息!N1446)</f>
        <v/>
      </c>
      <c r="O1446" s="19" t="str">
        <f>IF([4]道具信息!O1446="","",[4]道具信息!O1446)</f>
        <v/>
      </c>
      <c r="P1446" s="19" t="str">
        <f>IF([4]道具信息!P1446="","",[4]道具信息!P1446)</f>
        <v/>
      </c>
      <c r="Q1446" s="19" t="str">
        <f>IF([4]道具信息!Q1446="","",[4]道具信息!Q1446)</f>
        <v/>
      </c>
      <c r="R1446" s="19" t="str">
        <f>IF([4]道具信息!R1446="","",[4]道具信息!R1446)</f>
        <v/>
      </c>
      <c r="S1446" s="19" t="str">
        <f>IF([4]道具信息!S1446="","",[4]道具信息!S1446)</f>
        <v/>
      </c>
      <c r="T1446" s="19" t="str">
        <f>IF([4]道具信息!T1446="","",[4]道具信息!T1446)</f>
        <v/>
      </c>
      <c r="U1446" s="19" t="str">
        <f>IF([4]道具信息!U1446="","",[4]道具信息!U1446)</f>
        <v/>
      </c>
      <c r="V1446" s="19" t="str">
        <f>IF([4]道具信息!V1446="","",[4]道具信息!V1446)</f>
        <v/>
      </c>
      <c r="W1446" s="19" t="str">
        <f>IF([4]道具信息!W1446="","",[4]道具信息!W1446)</f>
        <v/>
      </c>
      <c r="X1446" s="19" t="str">
        <f>IF([4]道具信息!X1446="","",[4]道具信息!X1446)</f>
        <v/>
      </c>
      <c r="Y1446" s="19" t="str">
        <f>IF([4]道具信息!Y1446="","",[4]道具信息!Y1446)</f>
        <v/>
      </c>
      <c r="Z1446" s="19" t="str">
        <f>IF([4]道具信息!Z1446="","",[4]道具信息!Z1446)</f>
        <v/>
      </c>
    </row>
    <row r="1447" spans="1:26" x14ac:dyDescent="0.15">
      <c r="A1447" s="19" t="str">
        <f>IF([4]道具信息!A1447="","",[4]道具信息!A1447)</f>
        <v/>
      </c>
      <c r="B1447" s="19" t="str">
        <f>IF([4]道具信息!B1447="","",[4]道具信息!B1447)</f>
        <v/>
      </c>
      <c r="C1447" s="19" t="str">
        <f>IF([4]道具信息!C1447="","",[4]道具信息!C1447)</f>
        <v/>
      </c>
      <c r="D1447" s="19" t="str">
        <f>IF([4]道具信息!D1447="","",[4]道具信息!D1447)</f>
        <v/>
      </c>
      <c r="E1447" s="19" t="str">
        <f>IF([4]道具信息!E1447="","",[4]道具信息!E1447)</f>
        <v/>
      </c>
      <c r="F1447" s="19" t="str">
        <f>IF([4]道具信息!F1447="","",[4]道具信息!F1447)</f>
        <v/>
      </c>
      <c r="G1447" s="19" t="str">
        <f>IF([4]道具信息!G1447="","",[4]道具信息!G1447)</f>
        <v/>
      </c>
      <c r="H1447" s="19" t="str">
        <f>IF([4]道具信息!H1447="","",[4]道具信息!H1447)</f>
        <v/>
      </c>
      <c r="I1447" s="19" t="str">
        <f>IF([4]道具信息!I1447="","",[4]道具信息!I1447)</f>
        <v/>
      </c>
      <c r="J1447" s="19" t="str">
        <f>IF([4]道具信息!J1447="","",[4]道具信息!J1447)</f>
        <v/>
      </c>
      <c r="K1447" s="19" t="str">
        <f>IF([4]道具信息!K1447="","",[4]道具信息!K1447)</f>
        <v/>
      </c>
      <c r="L1447" s="19" t="str">
        <f>IF([4]道具信息!L1447="","",[4]道具信息!L1447)</f>
        <v/>
      </c>
      <c r="M1447" s="19" t="str">
        <f>IF([4]道具信息!M1447="","",[4]道具信息!M1447)</f>
        <v/>
      </c>
      <c r="N1447" s="19" t="str">
        <f>IF([4]道具信息!N1447="","",[4]道具信息!N1447)</f>
        <v/>
      </c>
      <c r="O1447" s="19" t="str">
        <f>IF([4]道具信息!O1447="","",[4]道具信息!O1447)</f>
        <v/>
      </c>
      <c r="P1447" s="19" t="str">
        <f>IF([4]道具信息!P1447="","",[4]道具信息!P1447)</f>
        <v/>
      </c>
      <c r="Q1447" s="19" t="str">
        <f>IF([4]道具信息!Q1447="","",[4]道具信息!Q1447)</f>
        <v/>
      </c>
      <c r="R1447" s="19" t="str">
        <f>IF([4]道具信息!R1447="","",[4]道具信息!R1447)</f>
        <v/>
      </c>
      <c r="S1447" s="19" t="str">
        <f>IF([4]道具信息!S1447="","",[4]道具信息!S1447)</f>
        <v/>
      </c>
      <c r="T1447" s="19" t="str">
        <f>IF([4]道具信息!T1447="","",[4]道具信息!T1447)</f>
        <v/>
      </c>
      <c r="U1447" s="19" t="str">
        <f>IF([4]道具信息!U1447="","",[4]道具信息!U1447)</f>
        <v/>
      </c>
      <c r="V1447" s="19" t="str">
        <f>IF([4]道具信息!V1447="","",[4]道具信息!V1447)</f>
        <v/>
      </c>
      <c r="W1447" s="19" t="str">
        <f>IF([4]道具信息!W1447="","",[4]道具信息!W1447)</f>
        <v/>
      </c>
      <c r="X1447" s="19" t="str">
        <f>IF([4]道具信息!X1447="","",[4]道具信息!X1447)</f>
        <v/>
      </c>
      <c r="Y1447" s="19" t="str">
        <f>IF([4]道具信息!Y1447="","",[4]道具信息!Y1447)</f>
        <v/>
      </c>
      <c r="Z1447" s="19" t="str">
        <f>IF([4]道具信息!Z1447="","",[4]道具信息!Z1447)</f>
        <v/>
      </c>
    </row>
    <row r="1448" spans="1:26" x14ac:dyDescent="0.15">
      <c r="A1448" s="19" t="str">
        <f>IF([4]道具信息!A1448="","",[4]道具信息!A1448)</f>
        <v/>
      </c>
      <c r="B1448" s="19" t="str">
        <f>IF([4]道具信息!B1448="","",[4]道具信息!B1448)</f>
        <v/>
      </c>
      <c r="C1448" s="19" t="str">
        <f>IF([4]道具信息!C1448="","",[4]道具信息!C1448)</f>
        <v/>
      </c>
      <c r="D1448" s="19" t="str">
        <f>IF([4]道具信息!D1448="","",[4]道具信息!D1448)</f>
        <v/>
      </c>
      <c r="E1448" s="19" t="str">
        <f>IF([4]道具信息!E1448="","",[4]道具信息!E1448)</f>
        <v/>
      </c>
      <c r="F1448" s="19" t="str">
        <f>IF([4]道具信息!F1448="","",[4]道具信息!F1448)</f>
        <v/>
      </c>
      <c r="G1448" s="19" t="str">
        <f>IF([4]道具信息!G1448="","",[4]道具信息!G1448)</f>
        <v/>
      </c>
      <c r="H1448" s="19" t="str">
        <f>IF([4]道具信息!H1448="","",[4]道具信息!H1448)</f>
        <v/>
      </c>
      <c r="I1448" s="19" t="str">
        <f>IF([4]道具信息!I1448="","",[4]道具信息!I1448)</f>
        <v/>
      </c>
      <c r="J1448" s="19" t="str">
        <f>IF([4]道具信息!J1448="","",[4]道具信息!J1448)</f>
        <v/>
      </c>
      <c r="K1448" s="19" t="str">
        <f>IF([4]道具信息!K1448="","",[4]道具信息!K1448)</f>
        <v/>
      </c>
      <c r="L1448" s="19" t="str">
        <f>IF([4]道具信息!L1448="","",[4]道具信息!L1448)</f>
        <v/>
      </c>
      <c r="M1448" s="19" t="str">
        <f>IF([4]道具信息!M1448="","",[4]道具信息!M1448)</f>
        <v/>
      </c>
      <c r="N1448" s="19" t="str">
        <f>IF([4]道具信息!N1448="","",[4]道具信息!N1448)</f>
        <v/>
      </c>
      <c r="O1448" s="19" t="str">
        <f>IF([4]道具信息!O1448="","",[4]道具信息!O1448)</f>
        <v/>
      </c>
      <c r="P1448" s="19" t="str">
        <f>IF([4]道具信息!P1448="","",[4]道具信息!P1448)</f>
        <v/>
      </c>
      <c r="Q1448" s="19" t="str">
        <f>IF([4]道具信息!Q1448="","",[4]道具信息!Q1448)</f>
        <v/>
      </c>
      <c r="R1448" s="19" t="str">
        <f>IF([4]道具信息!R1448="","",[4]道具信息!R1448)</f>
        <v/>
      </c>
      <c r="S1448" s="19" t="str">
        <f>IF([4]道具信息!S1448="","",[4]道具信息!S1448)</f>
        <v/>
      </c>
      <c r="T1448" s="19" t="str">
        <f>IF([4]道具信息!T1448="","",[4]道具信息!T1448)</f>
        <v/>
      </c>
      <c r="U1448" s="19" t="str">
        <f>IF([4]道具信息!U1448="","",[4]道具信息!U1448)</f>
        <v/>
      </c>
      <c r="V1448" s="19" t="str">
        <f>IF([4]道具信息!V1448="","",[4]道具信息!V1448)</f>
        <v/>
      </c>
      <c r="W1448" s="19" t="str">
        <f>IF([4]道具信息!W1448="","",[4]道具信息!W1448)</f>
        <v/>
      </c>
      <c r="X1448" s="19" t="str">
        <f>IF([4]道具信息!X1448="","",[4]道具信息!X1448)</f>
        <v/>
      </c>
      <c r="Y1448" s="19" t="str">
        <f>IF([4]道具信息!Y1448="","",[4]道具信息!Y1448)</f>
        <v/>
      </c>
      <c r="Z1448" s="19" t="str">
        <f>IF([4]道具信息!Z1448="","",[4]道具信息!Z1448)</f>
        <v/>
      </c>
    </row>
    <row r="1449" spans="1:26" x14ac:dyDescent="0.15">
      <c r="A1449" s="19" t="str">
        <f>IF([4]道具信息!A1449="","",[4]道具信息!A1449)</f>
        <v/>
      </c>
      <c r="B1449" s="19" t="str">
        <f>IF([4]道具信息!B1449="","",[4]道具信息!B1449)</f>
        <v/>
      </c>
      <c r="C1449" s="19" t="str">
        <f>IF([4]道具信息!C1449="","",[4]道具信息!C1449)</f>
        <v/>
      </c>
      <c r="D1449" s="19" t="str">
        <f>IF([4]道具信息!D1449="","",[4]道具信息!D1449)</f>
        <v/>
      </c>
      <c r="E1449" s="19" t="str">
        <f>IF([4]道具信息!E1449="","",[4]道具信息!E1449)</f>
        <v/>
      </c>
      <c r="F1449" s="19" t="str">
        <f>IF([4]道具信息!F1449="","",[4]道具信息!F1449)</f>
        <v/>
      </c>
      <c r="G1449" s="19" t="str">
        <f>IF([4]道具信息!G1449="","",[4]道具信息!G1449)</f>
        <v/>
      </c>
      <c r="H1449" s="19" t="str">
        <f>IF([4]道具信息!H1449="","",[4]道具信息!H1449)</f>
        <v/>
      </c>
      <c r="I1449" s="19" t="str">
        <f>IF([4]道具信息!I1449="","",[4]道具信息!I1449)</f>
        <v/>
      </c>
      <c r="J1449" s="19" t="str">
        <f>IF([4]道具信息!J1449="","",[4]道具信息!J1449)</f>
        <v/>
      </c>
      <c r="K1449" s="19" t="str">
        <f>IF([4]道具信息!K1449="","",[4]道具信息!K1449)</f>
        <v/>
      </c>
      <c r="L1449" s="19" t="str">
        <f>IF([4]道具信息!L1449="","",[4]道具信息!L1449)</f>
        <v/>
      </c>
      <c r="M1449" s="19" t="str">
        <f>IF([4]道具信息!M1449="","",[4]道具信息!M1449)</f>
        <v/>
      </c>
      <c r="N1449" s="19" t="str">
        <f>IF([4]道具信息!N1449="","",[4]道具信息!N1449)</f>
        <v/>
      </c>
      <c r="O1449" s="19" t="str">
        <f>IF([4]道具信息!O1449="","",[4]道具信息!O1449)</f>
        <v/>
      </c>
      <c r="P1449" s="19" t="str">
        <f>IF([4]道具信息!P1449="","",[4]道具信息!P1449)</f>
        <v/>
      </c>
      <c r="Q1449" s="19" t="str">
        <f>IF([4]道具信息!Q1449="","",[4]道具信息!Q1449)</f>
        <v/>
      </c>
      <c r="R1449" s="19" t="str">
        <f>IF([4]道具信息!R1449="","",[4]道具信息!R1449)</f>
        <v/>
      </c>
      <c r="S1449" s="19" t="str">
        <f>IF([4]道具信息!S1449="","",[4]道具信息!S1449)</f>
        <v/>
      </c>
      <c r="T1449" s="19" t="str">
        <f>IF([4]道具信息!T1449="","",[4]道具信息!T1449)</f>
        <v/>
      </c>
      <c r="U1449" s="19" t="str">
        <f>IF([4]道具信息!U1449="","",[4]道具信息!U1449)</f>
        <v/>
      </c>
      <c r="V1449" s="19" t="str">
        <f>IF([4]道具信息!V1449="","",[4]道具信息!V1449)</f>
        <v/>
      </c>
      <c r="W1449" s="19" t="str">
        <f>IF([4]道具信息!W1449="","",[4]道具信息!W1449)</f>
        <v/>
      </c>
      <c r="X1449" s="19" t="str">
        <f>IF([4]道具信息!X1449="","",[4]道具信息!X1449)</f>
        <v/>
      </c>
      <c r="Y1449" s="19" t="str">
        <f>IF([4]道具信息!Y1449="","",[4]道具信息!Y1449)</f>
        <v/>
      </c>
      <c r="Z1449" s="19" t="str">
        <f>IF([4]道具信息!Z1449="","",[4]道具信息!Z1449)</f>
        <v/>
      </c>
    </row>
    <row r="1450" spans="1:26" x14ac:dyDescent="0.15">
      <c r="A1450" s="19" t="str">
        <f>IF([4]道具信息!A1450="","",[4]道具信息!A1450)</f>
        <v/>
      </c>
      <c r="B1450" s="19" t="str">
        <f>IF([4]道具信息!B1450="","",[4]道具信息!B1450)</f>
        <v/>
      </c>
      <c r="C1450" s="19" t="str">
        <f>IF([4]道具信息!C1450="","",[4]道具信息!C1450)</f>
        <v/>
      </c>
      <c r="D1450" s="19" t="str">
        <f>IF([4]道具信息!D1450="","",[4]道具信息!D1450)</f>
        <v/>
      </c>
      <c r="E1450" s="19" t="str">
        <f>IF([4]道具信息!E1450="","",[4]道具信息!E1450)</f>
        <v/>
      </c>
      <c r="F1450" s="19" t="str">
        <f>IF([4]道具信息!F1450="","",[4]道具信息!F1450)</f>
        <v/>
      </c>
      <c r="G1450" s="19" t="str">
        <f>IF([4]道具信息!G1450="","",[4]道具信息!G1450)</f>
        <v/>
      </c>
      <c r="H1450" s="19" t="str">
        <f>IF([4]道具信息!H1450="","",[4]道具信息!H1450)</f>
        <v/>
      </c>
      <c r="I1450" s="19" t="str">
        <f>IF([4]道具信息!I1450="","",[4]道具信息!I1450)</f>
        <v/>
      </c>
      <c r="J1450" s="19" t="str">
        <f>IF([4]道具信息!J1450="","",[4]道具信息!J1450)</f>
        <v/>
      </c>
      <c r="K1450" s="19" t="str">
        <f>IF([4]道具信息!K1450="","",[4]道具信息!K1450)</f>
        <v/>
      </c>
      <c r="L1450" s="19" t="str">
        <f>IF([4]道具信息!L1450="","",[4]道具信息!L1450)</f>
        <v/>
      </c>
      <c r="M1450" s="19" t="str">
        <f>IF([4]道具信息!M1450="","",[4]道具信息!M1450)</f>
        <v/>
      </c>
      <c r="N1450" s="19" t="str">
        <f>IF([4]道具信息!N1450="","",[4]道具信息!N1450)</f>
        <v/>
      </c>
      <c r="O1450" s="19" t="str">
        <f>IF([4]道具信息!O1450="","",[4]道具信息!O1450)</f>
        <v/>
      </c>
      <c r="P1450" s="19" t="str">
        <f>IF([4]道具信息!P1450="","",[4]道具信息!P1450)</f>
        <v/>
      </c>
      <c r="Q1450" s="19" t="str">
        <f>IF([4]道具信息!Q1450="","",[4]道具信息!Q1450)</f>
        <v/>
      </c>
      <c r="R1450" s="19" t="str">
        <f>IF([4]道具信息!R1450="","",[4]道具信息!R1450)</f>
        <v/>
      </c>
      <c r="S1450" s="19" t="str">
        <f>IF([4]道具信息!S1450="","",[4]道具信息!S1450)</f>
        <v/>
      </c>
      <c r="T1450" s="19" t="str">
        <f>IF([4]道具信息!T1450="","",[4]道具信息!T1450)</f>
        <v/>
      </c>
      <c r="U1450" s="19" t="str">
        <f>IF([4]道具信息!U1450="","",[4]道具信息!U1450)</f>
        <v/>
      </c>
      <c r="V1450" s="19" t="str">
        <f>IF([4]道具信息!V1450="","",[4]道具信息!V1450)</f>
        <v/>
      </c>
      <c r="W1450" s="19" t="str">
        <f>IF([4]道具信息!W1450="","",[4]道具信息!W1450)</f>
        <v/>
      </c>
      <c r="X1450" s="19" t="str">
        <f>IF([4]道具信息!X1450="","",[4]道具信息!X1450)</f>
        <v/>
      </c>
      <c r="Y1450" s="19" t="str">
        <f>IF([4]道具信息!Y1450="","",[4]道具信息!Y1450)</f>
        <v/>
      </c>
      <c r="Z1450" s="19" t="str">
        <f>IF([4]道具信息!Z1450="","",[4]道具信息!Z1450)</f>
        <v/>
      </c>
    </row>
    <row r="1451" spans="1:26" x14ac:dyDescent="0.15">
      <c r="A1451" s="19" t="str">
        <f>IF([4]道具信息!A1451="","",[4]道具信息!A1451)</f>
        <v/>
      </c>
      <c r="B1451" s="19" t="str">
        <f>IF([4]道具信息!B1451="","",[4]道具信息!B1451)</f>
        <v/>
      </c>
      <c r="C1451" s="19" t="str">
        <f>IF([4]道具信息!C1451="","",[4]道具信息!C1451)</f>
        <v/>
      </c>
      <c r="D1451" s="19" t="str">
        <f>IF([4]道具信息!D1451="","",[4]道具信息!D1451)</f>
        <v/>
      </c>
      <c r="E1451" s="19" t="str">
        <f>IF([4]道具信息!E1451="","",[4]道具信息!E1451)</f>
        <v/>
      </c>
      <c r="F1451" s="19" t="str">
        <f>IF([4]道具信息!F1451="","",[4]道具信息!F1451)</f>
        <v/>
      </c>
      <c r="G1451" s="19" t="str">
        <f>IF([4]道具信息!G1451="","",[4]道具信息!G1451)</f>
        <v/>
      </c>
      <c r="H1451" s="19" t="str">
        <f>IF([4]道具信息!H1451="","",[4]道具信息!H1451)</f>
        <v/>
      </c>
      <c r="I1451" s="19" t="str">
        <f>IF([4]道具信息!I1451="","",[4]道具信息!I1451)</f>
        <v/>
      </c>
      <c r="J1451" s="19" t="str">
        <f>IF([4]道具信息!J1451="","",[4]道具信息!J1451)</f>
        <v/>
      </c>
      <c r="K1451" s="19" t="str">
        <f>IF([4]道具信息!K1451="","",[4]道具信息!K1451)</f>
        <v/>
      </c>
      <c r="L1451" s="19" t="str">
        <f>IF([4]道具信息!L1451="","",[4]道具信息!L1451)</f>
        <v/>
      </c>
      <c r="M1451" s="19" t="str">
        <f>IF([4]道具信息!M1451="","",[4]道具信息!M1451)</f>
        <v/>
      </c>
      <c r="N1451" s="19" t="str">
        <f>IF([4]道具信息!N1451="","",[4]道具信息!N1451)</f>
        <v/>
      </c>
      <c r="O1451" s="19" t="str">
        <f>IF([4]道具信息!O1451="","",[4]道具信息!O1451)</f>
        <v/>
      </c>
      <c r="P1451" s="19" t="str">
        <f>IF([4]道具信息!P1451="","",[4]道具信息!P1451)</f>
        <v/>
      </c>
      <c r="Q1451" s="19" t="str">
        <f>IF([4]道具信息!Q1451="","",[4]道具信息!Q1451)</f>
        <v/>
      </c>
      <c r="R1451" s="19" t="str">
        <f>IF([4]道具信息!R1451="","",[4]道具信息!R1451)</f>
        <v/>
      </c>
      <c r="S1451" s="19" t="str">
        <f>IF([4]道具信息!S1451="","",[4]道具信息!S1451)</f>
        <v/>
      </c>
      <c r="T1451" s="19" t="str">
        <f>IF([4]道具信息!T1451="","",[4]道具信息!T1451)</f>
        <v/>
      </c>
      <c r="U1451" s="19" t="str">
        <f>IF([4]道具信息!U1451="","",[4]道具信息!U1451)</f>
        <v/>
      </c>
      <c r="V1451" s="19" t="str">
        <f>IF([4]道具信息!V1451="","",[4]道具信息!V1451)</f>
        <v/>
      </c>
      <c r="W1451" s="19" t="str">
        <f>IF([4]道具信息!W1451="","",[4]道具信息!W1451)</f>
        <v/>
      </c>
      <c r="X1451" s="19" t="str">
        <f>IF([4]道具信息!X1451="","",[4]道具信息!X1451)</f>
        <v/>
      </c>
      <c r="Y1451" s="19" t="str">
        <f>IF([4]道具信息!Y1451="","",[4]道具信息!Y1451)</f>
        <v/>
      </c>
      <c r="Z1451" s="19" t="str">
        <f>IF([4]道具信息!Z1451="","",[4]道具信息!Z1451)</f>
        <v/>
      </c>
    </row>
    <row r="1452" spans="1:26" x14ac:dyDescent="0.15">
      <c r="A1452" s="19" t="str">
        <f>IF([4]道具信息!A1452="","",[4]道具信息!A1452)</f>
        <v/>
      </c>
      <c r="B1452" s="19" t="str">
        <f>IF([4]道具信息!B1452="","",[4]道具信息!B1452)</f>
        <v/>
      </c>
      <c r="C1452" s="19" t="str">
        <f>IF([4]道具信息!C1452="","",[4]道具信息!C1452)</f>
        <v/>
      </c>
      <c r="D1452" s="19" t="str">
        <f>IF([4]道具信息!D1452="","",[4]道具信息!D1452)</f>
        <v/>
      </c>
      <c r="E1452" s="19" t="str">
        <f>IF([4]道具信息!E1452="","",[4]道具信息!E1452)</f>
        <v/>
      </c>
      <c r="F1452" s="19" t="str">
        <f>IF([4]道具信息!F1452="","",[4]道具信息!F1452)</f>
        <v/>
      </c>
      <c r="G1452" s="19" t="str">
        <f>IF([4]道具信息!G1452="","",[4]道具信息!G1452)</f>
        <v/>
      </c>
      <c r="H1452" s="19" t="str">
        <f>IF([4]道具信息!H1452="","",[4]道具信息!H1452)</f>
        <v/>
      </c>
      <c r="I1452" s="19" t="str">
        <f>IF([4]道具信息!I1452="","",[4]道具信息!I1452)</f>
        <v/>
      </c>
      <c r="J1452" s="19" t="str">
        <f>IF([4]道具信息!J1452="","",[4]道具信息!J1452)</f>
        <v/>
      </c>
      <c r="K1452" s="19" t="str">
        <f>IF([4]道具信息!K1452="","",[4]道具信息!K1452)</f>
        <v/>
      </c>
      <c r="L1452" s="19" t="str">
        <f>IF([4]道具信息!L1452="","",[4]道具信息!L1452)</f>
        <v/>
      </c>
      <c r="M1452" s="19" t="str">
        <f>IF([4]道具信息!M1452="","",[4]道具信息!M1452)</f>
        <v/>
      </c>
      <c r="N1452" s="19" t="str">
        <f>IF([4]道具信息!N1452="","",[4]道具信息!N1452)</f>
        <v/>
      </c>
      <c r="O1452" s="19" t="str">
        <f>IF([4]道具信息!O1452="","",[4]道具信息!O1452)</f>
        <v/>
      </c>
      <c r="P1452" s="19" t="str">
        <f>IF([4]道具信息!P1452="","",[4]道具信息!P1452)</f>
        <v/>
      </c>
      <c r="Q1452" s="19" t="str">
        <f>IF([4]道具信息!Q1452="","",[4]道具信息!Q1452)</f>
        <v/>
      </c>
      <c r="R1452" s="19" t="str">
        <f>IF([4]道具信息!R1452="","",[4]道具信息!R1452)</f>
        <v/>
      </c>
      <c r="S1452" s="19" t="str">
        <f>IF([4]道具信息!S1452="","",[4]道具信息!S1452)</f>
        <v/>
      </c>
      <c r="T1452" s="19" t="str">
        <f>IF([4]道具信息!T1452="","",[4]道具信息!T1452)</f>
        <v/>
      </c>
      <c r="U1452" s="19" t="str">
        <f>IF([4]道具信息!U1452="","",[4]道具信息!U1452)</f>
        <v/>
      </c>
      <c r="V1452" s="19" t="str">
        <f>IF([4]道具信息!V1452="","",[4]道具信息!V1452)</f>
        <v/>
      </c>
      <c r="W1452" s="19" t="str">
        <f>IF([4]道具信息!W1452="","",[4]道具信息!W1452)</f>
        <v/>
      </c>
      <c r="X1452" s="19" t="str">
        <f>IF([4]道具信息!X1452="","",[4]道具信息!X1452)</f>
        <v/>
      </c>
      <c r="Y1452" s="19" t="str">
        <f>IF([4]道具信息!Y1452="","",[4]道具信息!Y1452)</f>
        <v/>
      </c>
      <c r="Z1452" s="19" t="str">
        <f>IF([4]道具信息!Z1452="","",[4]道具信息!Z1452)</f>
        <v/>
      </c>
    </row>
    <row r="1453" spans="1:26" x14ac:dyDescent="0.15">
      <c r="A1453" s="19" t="str">
        <f>IF([4]道具信息!A1453="","",[4]道具信息!A1453)</f>
        <v/>
      </c>
      <c r="B1453" s="19" t="str">
        <f>IF([4]道具信息!B1453="","",[4]道具信息!B1453)</f>
        <v/>
      </c>
      <c r="C1453" s="19" t="str">
        <f>IF([4]道具信息!C1453="","",[4]道具信息!C1453)</f>
        <v/>
      </c>
      <c r="D1453" s="19" t="str">
        <f>IF([4]道具信息!D1453="","",[4]道具信息!D1453)</f>
        <v/>
      </c>
      <c r="E1453" s="19" t="str">
        <f>IF([4]道具信息!E1453="","",[4]道具信息!E1453)</f>
        <v/>
      </c>
      <c r="F1453" s="19" t="str">
        <f>IF([4]道具信息!F1453="","",[4]道具信息!F1453)</f>
        <v/>
      </c>
      <c r="G1453" s="19" t="str">
        <f>IF([4]道具信息!G1453="","",[4]道具信息!G1453)</f>
        <v/>
      </c>
      <c r="H1453" s="19" t="str">
        <f>IF([4]道具信息!H1453="","",[4]道具信息!H1453)</f>
        <v/>
      </c>
      <c r="I1453" s="19" t="str">
        <f>IF([4]道具信息!I1453="","",[4]道具信息!I1453)</f>
        <v/>
      </c>
      <c r="J1453" s="19" t="str">
        <f>IF([4]道具信息!J1453="","",[4]道具信息!J1453)</f>
        <v/>
      </c>
      <c r="K1453" s="19" t="str">
        <f>IF([4]道具信息!K1453="","",[4]道具信息!K1453)</f>
        <v/>
      </c>
      <c r="L1453" s="19" t="str">
        <f>IF([4]道具信息!L1453="","",[4]道具信息!L1453)</f>
        <v/>
      </c>
      <c r="M1453" s="19" t="str">
        <f>IF([4]道具信息!M1453="","",[4]道具信息!M1453)</f>
        <v/>
      </c>
      <c r="N1453" s="19" t="str">
        <f>IF([4]道具信息!N1453="","",[4]道具信息!N1453)</f>
        <v/>
      </c>
      <c r="O1453" s="19" t="str">
        <f>IF([4]道具信息!O1453="","",[4]道具信息!O1453)</f>
        <v/>
      </c>
      <c r="P1453" s="19" t="str">
        <f>IF([4]道具信息!P1453="","",[4]道具信息!P1453)</f>
        <v/>
      </c>
      <c r="Q1453" s="19" t="str">
        <f>IF([4]道具信息!Q1453="","",[4]道具信息!Q1453)</f>
        <v/>
      </c>
      <c r="R1453" s="19" t="str">
        <f>IF([4]道具信息!R1453="","",[4]道具信息!R1453)</f>
        <v/>
      </c>
      <c r="S1453" s="19" t="str">
        <f>IF([4]道具信息!S1453="","",[4]道具信息!S1453)</f>
        <v/>
      </c>
      <c r="T1453" s="19" t="str">
        <f>IF([4]道具信息!T1453="","",[4]道具信息!T1453)</f>
        <v/>
      </c>
      <c r="U1453" s="19" t="str">
        <f>IF([4]道具信息!U1453="","",[4]道具信息!U1453)</f>
        <v/>
      </c>
      <c r="V1453" s="19" t="str">
        <f>IF([4]道具信息!V1453="","",[4]道具信息!V1453)</f>
        <v/>
      </c>
      <c r="W1453" s="19" t="str">
        <f>IF([4]道具信息!W1453="","",[4]道具信息!W1453)</f>
        <v/>
      </c>
      <c r="X1453" s="19" t="str">
        <f>IF([4]道具信息!X1453="","",[4]道具信息!X1453)</f>
        <v/>
      </c>
      <c r="Y1453" s="19" t="str">
        <f>IF([4]道具信息!Y1453="","",[4]道具信息!Y1453)</f>
        <v/>
      </c>
      <c r="Z1453" s="19" t="str">
        <f>IF([4]道具信息!Z1453="","",[4]道具信息!Z1453)</f>
        <v/>
      </c>
    </row>
    <row r="1454" spans="1:26" x14ac:dyDescent="0.15">
      <c r="A1454" s="19" t="str">
        <f>IF([4]道具信息!A1454="","",[4]道具信息!A1454)</f>
        <v/>
      </c>
      <c r="B1454" s="19" t="str">
        <f>IF([4]道具信息!B1454="","",[4]道具信息!B1454)</f>
        <v/>
      </c>
      <c r="C1454" s="19" t="str">
        <f>IF([4]道具信息!C1454="","",[4]道具信息!C1454)</f>
        <v/>
      </c>
      <c r="D1454" s="19" t="str">
        <f>IF([4]道具信息!D1454="","",[4]道具信息!D1454)</f>
        <v/>
      </c>
      <c r="E1454" s="19" t="str">
        <f>IF([4]道具信息!E1454="","",[4]道具信息!E1454)</f>
        <v/>
      </c>
      <c r="F1454" s="19" t="str">
        <f>IF([4]道具信息!F1454="","",[4]道具信息!F1454)</f>
        <v/>
      </c>
      <c r="G1454" s="19" t="str">
        <f>IF([4]道具信息!G1454="","",[4]道具信息!G1454)</f>
        <v/>
      </c>
      <c r="H1454" s="19" t="str">
        <f>IF([4]道具信息!H1454="","",[4]道具信息!H1454)</f>
        <v/>
      </c>
      <c r="I1454" s="19" t="str">
        <f>IF([4]道具信息!I1454="","",[4]道具信息!I1454)</f>
        <v/>
      </c>
      <c r="J1454" s="19" t="str">
        <f>IF([4]道具信息!J1454="","",[4]道具信息!J1454)</f>
        <v/>
      </c>
      <c r="K1454" s="19" t="str">
        <f>IF([4]道具信息!K1454="","",[4]道具信息!K1454)</f>
        <v/>
      </c>
      <c r="L1454" s="19" t="str">
        <f>IF([4]道具信息!L1454="","",[4]道具信息!L1454)</f>
        <v/>
      </c>
      <c r="M1454" s="19" t="str">
        <f>IF([4]道具信息!M1454="","",[4]道具信息!M1454)</f>
        <v/>
      </c>
      <c r="N1454" s="19" t="str">
        <f>IF([4]道具信息!N1454="","",[4]道具信息!N1454)</f>
        <v/>
      </c>
      <c r="O1454" s="19" t="str">
        <f>IF([4]道具信息!O1454="","",[4]道具信息!O1454)</f>
        <v/>
      </c>
      <c r="P1454" s="19" t="str">
        <f>IF([4]道具信息!P1454="","",[4]道具信息!P1454)</f>
        <v/>
      </c>
      <c r="Q1454" s="19" t="str">
        <f>IF([4]道具信息!Q1454="","",[4]道具信息!Q1454)</f>
        <v/>
      </c>
      <c r="R1454" s="19" t="str">
        <f>IF([4]道具信息!R1454="","",[4]道具信息!R1454)</f>
        <v/>
      </c>
      <c r="S1454" s="19" t="str">
        <f>IF([4]道具信息!S1454="","",[4]道具信息!S1454)</f>
        <v/>
      </c>
      <c r="T1454" s="19" t="str">
        <f>IF([4]道具信息!T1454="","",[4]道具信息!T1454)</f>
        <v/>
      </c>
      <c r="U1454" s="19" t="str">
        <f>IF([4]道具信息!U1454="","",[4]道具信息!U1454)</f>
        <v/>
      </c>
      <c r="V1454" s="19" t="str">
        <f>IF([4]道具信息!V1454="","",[4]道具信息!V1454)</f>
        <v/>
      </c>
      <c r="W1454" s="19" t="str">
        <f>IF([4]道具信息!W1454="","",[4]道具信息!W1454)</f>
        <v/>
      </c>
      <c r="X1454" s="19" t="str">
        <f>IF([4]道具信息!X1454="","",[4]道具信息!X1454)</f>
        <v/>
      </c>
      <c r="Y1454" s="19" t="str">
        <f>IF([4]道具信息!Y1454="","",[4]道具信息!Y1454)</f>
        <v/>
      </c>
      <c r="Z1454" s="19" t="str">
        <f>IF([4]道具信息!Z1454="","",[4]道具信息!Z1454)</f>
        <v/>
      </c>
    </row>
    <row r="1455" spans="1:26" x14ac:dyDescent="0.15">
      <c r="A1455" s="19" t="str">
        <f>IF([4]道具信息!A1455="","",[4]道具信息!A1455)</f>
        <v/>
      </c>
      <c r="B1455" s="19" t="str">
        <f>IF([4]道具信息!B1455="","",[4]道具信息!B1455)</f>
        <v/>
      </c>
      <c r="C1455" s="19" t="str">
        <f>IF([4]道具信息!C1455="","",[4]道具信息!C1455)</f>
        <v/>
      </c>
      <c r="D1455" s="19" t="str">
        <f>IF([4]道具信息!D1455="","",[4]道具信息!D1455)</f>
        <v/>
      </c>
      <c r="E1455" s="19" t="str">
        <f>IF([4]道具信息!E1455="","",[4]道具信息!E1455)</f>
        <v/>
      </c>
      <c r="F1455" s="19" t="str">
        <f>IF([4]道具信息!F1455="","",[4]道具信息!F1455)</f>
        <v/>
      </c>
      <c r="G1455" s="19" t="str">
        <f>IF([4]道具信息!G1455="","",[4]道具信息!G1455)</f>
        <v/>
      </c>
      <c r="H1455" s="19" t="str">
        <f>IF([4]道具信息!H1455="","",[4]道具信息!H1455)</f>
        <v/>
      </c>
      <c r="I1455" s="19" t="str">
        <f>IF([4]道具信息!I1455="","",[4]道具信息!I1455)</f>
        <v/>
      </c>
      <c r="J1455" s="19" t="str">
        <f>IF([4]道具信息!J1455="","",[4]道具信息!J1455)</f>
        <v/>
      </c>
      <c r="K1455" s="19" t="str">
        <f>IF([4]道具信息!K1455="","",[4]道具信息!K1455)</f>
        <v/>
      </c>
      <c r="L1455" s="19" t="str">
        <f>IF([4]道具信息!L1455="","",[4]道具信息!L1455)</f>
        <v/>
      </c>
      <c r="M1455" s="19" t="str">
        <f>IF([4]道具信息!M1455="","",[4]道具信息!M1455)</f>
        <v/>
      </c>
      <c r="N1455" s="19" t="str">
        <f>IF([4]道具信息!N1455="","",[4]道具信息!N1455)</f>
        <v/>
      </c>
      <c r="O1455" s="19" t="str">
        <f>IF([4]道具信息!O1455="","",[4]道具信息!O1455)</f>
        <v/>
      </c>
      <c r="P1455" s="19" t="str">
        <f>IF([4]道具信息!P1455="","",[4]道具信息!P1455)</f>
        <v/>
      </c>
      <c r="Q1455" s="19" t="str">
        <f>IF([4]道具信息!Q1455="","",[4]道具信息!Q1455)</f>
        <v/>
      </c>
      <c r="R1455" s="19" t="str">
        <f>IF([4]道具信息!R1455="","",[4]道具信息!R1455)</f>
        <v/>
      </c>
      <c r="S1455" s="19" t="str">
        <f>IF([4]道具信息!S1455="","",[4]道具信息!S1455)</f>
        <v/>
      </c>
      <c r="T1455" s="19" t="str">
        <f>IF([4]道具信息!T1455="","",[4]道具信息!T1455)</f>
        <v/>
      </c>
      <c r="U1455" s="19" t="str">
        <f>IF([4]道具信息!U1455="","",[4]道具信息!U1455)</f>
        <v/>
      </c>
      <c r="V1455" s="19" t="str">
        <f>IF([4]道具信息!V1455="","",[4]道具信息!V1455)</f>
        <v/>
      </c>
      <c r="W1455" s="19" t="str">
        <f>IF([4]道具信息!W1455="","",[4]道具信息!W1455)</f>
        <v/>
      </c>
      <c r="X1455" s="19" t="str">
        <f>IF([4]道具信息!X1455="","",[4]道具信息!X1455)</f>
        <v/>
      </c>
      <c r="Y1455" s="19" t="str">
        <f>IF([4]道具信息!Y1455="","",[4]道具信息!Y1455)</f>
        <v/>
      </c>
      <c r="Z1455" s="19" t="str">
        <f>IF([4]道具信息!Z1455="","",[4]道具信息!Z1455)</f>
        <v/>
      </c>
    </row>
    <row r="1456" spans="1:26" x14ac:dyDescent="0.15">
      <c r="A1456" s="19" t="str">
        <f>IF([4]道具信息!A1456="","",[4]道具信息!A1456)</f>
        <v/>
      </c>
      <c r="B1456" s="19" t="str">
        <f>IF([4]道具信息!B1456="","",[4]道具信息!B1456)</f>
        <v/>
      </c>
      <c r="C1456" s="19" t="str">
        <f>IF([4]道具信息!C1456="","",[4]道具信息!C1456)</f>
        <v/>
      </c>
      <c r="D1456" s="19" t="str">
        <f>IF([4]道具信息!D1456="","",[4]道具信息!D1456)</f>
        <v/>
      </c>
      <c r="E1456" s="19" t="str">
        <f>IF([4]道具信息!E1456="","",[4]道具信息!E1456)</f>
        <v/>
      </c>
      <c r="F1456" s="19" t="str">
        <f>IF([4]道具信息!F1456="","",[4]道具信息!F1456)</f>
        <v/>
      </c>
      <c r="G1456" s="19" t="str">
        <f>IF([4]道具信息!G1456="","",[4]道具信息!G1456)</f>
        <v/>
      </c>
      <c r="H1456" s="19" t="str">
        <f>IF([4]道具信息!H1456="","",[4]道具信息!H1456)</f>
        <v/>
      </c>
      <c r="I1456" s="19" t="str">
        <f>IF([4]道具信息!I1456="","",[4]道具信息!I1456)</f>
        <v/>
      </c>
      <c r="J1456" s="19" t="str">
        <f>IF([4]道具信息!J1456="","",[4]道具信息!J1456)</f>
        <v/>
      </c>
      <c r="K1456" s="19" t="str">
        <f>IF([4]道具信息!K1456="","",[4]道具信息!K1456)</f>
        <v/>
      </c>
      <c r="L1456" s="19" t="str">
        <f>IF([4]道具信息!L1456="","",[4]道具信息!L1456)</f>
        <v/>
      </c>
      <c r="M1456" s="19" t="str">
        <f>IF([4]道具信息!M1456="","",[4]道具信息!M1456)</f>
        <v/>
      </c>
      <c r="N1456" s="19" t="str">
        <f>IF([4]道具信息!N1456="","",[4]道具信息!N1456)</f>
        <v/>
      </c>
      <c r="O1456" s="19" t="str">
        <f>IF([4]道具信息!O1456="","",[4]道具信息!O1456)</f>
        <v/>
      </c>
      <c r="P1456" s="19" t="str">
        <f>IF([4]道具信息!P1456="","",[4]道具信息!P1456)</f>
        <v/>
      </c>
      <c r="Q1456" s="19" t="str">
        <f>IF([4]道具信息!Q1456="","",[4]道具信息!Q1456)</f>
        <v/>
      </c>
      <c r="R1456" s="19" t="str">
        <f>IF([4]道具信息!R1456="","",[4]道具信息!R1456)</f>
        <v/>
      </c>
      <c r="S1456" s="19" t="str">
        <f>IF([4]道具信息!S1456="","",[4]道具信息!S1456)</f>
        <v/>
      </c>
      <c r="T1456" s="19" t="str">
        <f>IF([4]道具信息!T1456="","",[4]道具信息!T1456)</f>
        <v/>
      </c>
      <c r="U1456" s="19" t="str">
        <f>IF([4]道具信息!U1456="","",[4]道具信息!U1456)</f>
        <v/>
      </c>
      <c r="V1456" s="19" t="str">
        <f>IF([4]道具信息!V1456="","",[4]道具信息!V1456)</f>
        <v/>
      </c>
      <c r="W1456" s="19" t="str">
        <f>IF([4]道具信息!W1456="","",[4]道具信息!W1456)</f>
        <v/>
      </c>
      <c r="X1456" s="19" t="str">
        <f>IF([4]道具信息!X1456="","",[4]道具信息!X1456)</f>
        <v/>
      </c>
      <c r="Y1456" s="19" t="str">
        <f>IF([4]道具信息!Y1456="","",[4]道具信息!Y1456)</f>
        <v/>
      </c>
      <c r="Z1456" s="19" t="str">
        <f>IF([4]道具信息!Z1456="","",[4]道具信息!Z1456)</f>
        <v/>
      </c>
    </row>
    <row r="1457" spans="1:26" x14ac:dyDescent="0.15">
      <c r="A1457" s="19" t="str">
        <f>IF([4]道具信息!A1457="","",[4]道具信息!A1457)</f>
        <v/>
      </c>
      <c r="B1457" s="19" t="str">
        <f>IF([4]道具信息!B1457="","",[4]道具信息!B1457)</f>
        <v/>
      </c>
      <c r="C1457" s="19" t="str">
        <f>IF([4]道具信息!C1457="","",[4]道具信息!C1457)</f>
        <v/>
      </c>
      <c r="D1457" s="19" t="str">
        <f>IF([4]道具信息!D1457="","",[4]道具信息!D1457)</f>
        <v/>
      </c>
      <c r="E1457" s="19" t="str">
        <f>IF([4]道具信息!E1457="","",[4]道具信息!E1457)</f>
        <v/>
      </c>
      <c r="F1457" s="19" t="str">
        <f>IF([4]道具信息!F1457="","",[4]道具信息!F1457)</f>
        <v/>
      </c>
      <c r="G1457" s="19" t="str">
        <f>IF([4]道具信息!G1457="","",[4]道具信息!G1457)</f>
        <v/>
      </c>
      <c r="H1457" s="19" t="str">
        <f>IF([4]道具信息!H1457="","",[4]道具信息!H1457)</f>
        <v/>
      </c>
      <c r="I1457" s="19" t="str">
        <f>IF([4]道具信息!I1457="","",[4]道具信息!I1457)</f>
        <v/>
      </c>
      <c r="J1457" s="19" t="str">
        <f>IF([4]道具信息!J1457="","",[4]道具信息!J1457)</f>
        <v/>
      </c>
      <c r="K1457" s="19" t="str">
        <f>IF([4]道具信息!K1457="","",[4]道具信息!K1457)</f>
        <v/>
      </c>
      <c r="L1457" s="19" t="str">
        <f>IF([4]道具信息!L1457="","",[4]道具信息!L1457)</f>
        <v/>
      </c>
      <c r="M1457" s="19" t="str">
        <f>IF([4]道具信息!M1457="","",[4]道具信息!M1457)</f>
        <v/>
      </c>
      <c r="N1457" s="19" t="str">
        <f>IF([4]道具信息!N1457="","",[4]道具信息!N1457)</f>
        <v/>
      </c>
      <c r="O1457" s="19" t="str">
        <f>IF([4]道具信息!O1457="","",[4]道具信息!O1457)</f>
        <v/>
      </c>
      <c r="P1457" s="19" t="str">
        <f>IF([4]道具信息!P1457="","",[4]道具信息!P1457)</f>
        <v/>
      </c>
      <c r="Q1457" s="19" t="str">
        <f>IF([4]道具信息!Q1457="","",[4]道具信息!Q1457)</f>
        <v/>
      </c>
      <c r="R1457" s="19" t="str">
        <f>IF([4]道具信息!R1457="","",[4]道具信息!R1457)</f>
        <v/>
      </c>
      <c r="S1457" s="19" t="str">
        <f>IF([4]道具信息!S1457="","",[4]道具信息!S1457)</f>
        <v/>
      </c>
      <c r="T1457" s="19" t="str">
        <f>IF([4]道具信息!T1457="","",[4]道具信息!T1457)</f>
        <v/>
      </c>
      <c r="U1457" s="19" t="str">
        <f>IF([4]道具信息!U1457="","",[4]道具信息!U1457)</f>
        <v/>
      </c>
      <c r="V1457" s="19" t="str">
        <f>IF([4]道具信息!V1457="","",[4]道具信息!V1457)</f>
        <v/>
      </c>
      <c r="W1457" s="19" t="str">
        <f>IF([4]道具信息!W1457="","",[4]道具信息!W1457)</f>
        <v/>
      </c>
      <c r="X1457" s="19" t="str">
        <f>IF([4]道具信息!X1457="","",[4]道具信息!X1457)</f>
        <v/>
      </c>
      <c r="Y1457" s="19" t="str">
        <f>IF([4]道具信息!Y1457="","",[4]道具信息!Y1457)</f>
        <v/>
      </c>
      <c r="Z1457" s="19" t="str">
        <f>IF([4]道具信息!Z1457="","",[4]道具信息!Z1457)</f>
        <v/>
      </c>
    </row>
    <row r="1458" spans="1:26" x14ac:dyDescent="0.15">
      <c r="A1458" s="19" t="str">
        <f>IF([4]道具信息!A1458="","",[4]道具信息!A1458)</f>
        <v/>
      </c>
      <c r="B1458" s="19" t="str">
        <f>IF([4]道具信息!B1458="","",[4]道具信息!B1458)</f>
        <v/>
      </c>
      <c r="C1458" s="19" t="str">
        <f>IF([4]道具信息!C1458="","",[4]道具信息!C1458)</f>
        <v/>
      </c>
      <c r="D1458" s="19" t="str">
        <f>IF([4]道具信息!D1458="","",[4]道具信息!D1458)</f>
        <v/>
      </c>
      <c r="E1458" s="19" t="str">
        <f>IF([4]道具信息!E1458="","",[4]道具信息!E1458)</f>
        <v/>
      </c>
      <c r="F1458" s="19" t="str">
        <f>IF([4]道具信息!F1458="","",[4]道具信息!F1458)</f>
        <v/>
      </c>
      <c r="G1458" s="19" t="str">
        <f>IF([4]道具信息!G1458="","",[4]道具信息!G1458)</f>
        <v/>
      </c>
      <c r="H1458" s="19" t="str">
        <f>IF([4]道具信息!H1458="","",[4]道具信息!H1458)</f>
        <v/>
      </c>
      <c r="I1458" s="19" t="str">
        <f>IF([4]道具信息!I1458="","",[4]道具信息!I1458)</f>
        <v/>
      </c>
      <c r="J1458" s="19" t="str">
        <f>IF([4]道具信息!J1458="","",[4]道具信息!J1458)</f>
        <v/>
      </c>
      <c r="K1458" s="19" t="str">
        <f>IF([4]道具信息!K1458="","",[4]道具信息!K1458)</f>
        <v/>
      </c>
      <c r="L1458" s="19" t="str">
        <f>IF([4]道具信息!L1458="","",[4]道具信息!L1458)</f>
        <v/>
      </c>
      <c r="M1458" s="19" t="str">
        <f>IF([4]道具信息!M1458="","",[4]道具信息!M1458)</f>
        <v/>
      </c>
      <c r="N1458" s="19" t="str">
        <f>IF([4]道具信息!N1458="","",[4]道具信息!N1458)</f>
        <v/>
      </c>
      <c r="O1458" s="19" t="str">
        <f>IF([4]道具信息!O1458="","",[4]道具信息!O1458)</f>
        <v/>
      </c>
      <c r="P1458" s="19" t="str">
        <f>IF([4]道具信息!P1458="","",[4]道具信息!P1458)</f>
        <v/>
      </c>
      <c r="Q1458" s="19" t="str">
        <f>IF([4]道具信息!Q1458="","",[4]道具信息!Q1458)</f>
        <v/>
      </c>
      <c r="R1458" s="19" t="str">
        <f>IF([4]道具信息!R1458="","",[4]道具信息!R1458)</f>
        <v/>
      </c>
      <c r="S1458" s="19" t="str">
        <f>IF([4]道具信息!S1458="","",[4]道具信息!S1458)</f>
        <v/>
      </c>
      <c r="T1458" s="19" t="str">
        <f>IF([4]道具信息!T1458="","",[4]道具信息!T1458)</f>
        <v/>
      </c>
      <c r="U1458" s="19" t="str">
        <f>IF([4]道具信息!U1458="","",[4]道具信息!U1458)</f>
        <v/>
      </c>
      <c r="V1458" s="19" t="str">
        <f>IF([4]道具信息!V1458="","",[4]道具信息!V1458)</f>
        <v/>
      </c>
      <c r="W1458" s="19" t="str">
        <f>IF([4]道具信息!W1458="","",[4]道具信息!W1458)</f>
        <v/>
      </c>
      <c r="X1458" s="19" t="str">
        <f>IF([4]道具信息!X1458="","",[4]道具信息!X1458)</f>
        <v/>
      </c>
      <c r="Y1458" s="19" t="str">
        <f>IF([4]道具信息!Y1458="","",[4]道具信息!Y1458)</f>
        <v/>
      </c>
      <c r="Z1458" s="19" t="str">
        <f>IF([4]道具信息!Z1458="","",[4]道具信息!Z1458)</f>
        <v/>
      </c>
    </row>
    <row r="1459" spans="1:26" x14ac:dyDescent="0.15">
      <c r="A1459" s="19" t="str">
        <f>IF([4]道具信息!A1459="","",[4]道具信息!A1459)</f>
        <v/>
      </c>
      <c r="B1459" s="19" t="str">
        <f>IF([4]道具信息!B1459="","",[4]道具信息!B1459)</f>
        <v/>
      </c>
      <c r="C1459" s="19" t="str">
        <f>IF([4]道具信息!C1459="","",[4]道具信息!C1459)</f>
        <v/>
      </c>
      <c r="D1459" s="19" t="str">
        <f>IF([4]道具信息!D1459="","",[4]道具信息!D1459)</f>
        <v/>
      </c>
      <c r="E1459" s="19" t="str">
        <f>IF([4]道具信息!E1459="","",[4]道具信息!E1459)</f>
        <v/>
      </c>
      <c r="F1459" s="19" t="str">
        <f>IF([4]道具信息!F1459="","",[4]道具信息!F1459)</f>
        <v/>
      </c>
      <c r="G1459" s="19" t="str">
        <f>IF([4]道具信息!G1459="","",[4]道具信息!G1459)</f>
        <v/>
      </c>
      <c r="H1459" s="19" t="str">
        <f>IF([4]道具信息!H1459="","",[4]道具信息!H1459)</f>
        <v/>
      </c>
      <c r="I1459" s="19" t="str">
        <f>IF([4]道具信息!I1459="","",[4]道具信息!I1459)</f>
        <v/>
      </c>
      <c r="J1459" s="19" t="str">
        <f>IF([4]道具信息!J1459="","",[4]道具信息!J1459)</f>
        <v/>
      </c>
      <c r="K1459" s="19" t="str">
        <f>IF([4]道具信息!K1459="","",[4]道具信息!K1459)</f>
        <v/>
      </c>
      <c r="L1459" s="19" t="str">
        <f>IF([4]道具信息!L1459="","",[4]道具信息!L1459)</f>
        <v/>
      </c>
      <c r="M1459" s="19" t="str">
        <f>IF([4]道具信息!M1459="","",[4]道具信息!M1459)</f>
        <v/>
      </c>
      <c r="N1459" s="19" t="str">
        <f>IF([4]道具信息!N1459="","",[4]道具信息!N1459)</f>
        <v/>
      </c>
      <c r="O1459" s="19" t="str">
        <f>IF([4]道具信息!O1459="","",[4]道具信息!O1459)</f>
        <v/>
      </c>
      <c r="P1459" s="19" t="str">
        <f>IF([4]道具信息!P1459="","",[4]道具信息!P1459)</f>
        <v/>
      </c>
      <c r="Q1459" s="19" t="str">
        <f>IF([4]道具信息!Q1459="","",[4]道具信息!Q1459)</f>
        <v/>
      </c>
      <c r="R1459" s="19" t="str">
        <f>IF([4]道具信息!R1459="","",[4]道具信息!R1459)</f>
        <v/>
      </c>
      <c r="S1459" s="19" t="str">
        <f>IF([4]道具信息!S1459="","",[4]道具信息!S1459)</f>
        <v/>
      </c>
      <c r="T1459" s="19" t="str">
        <f>IF([4]道具信息!T1459="","",[4]道具信息!T1459)</f>
        <v/>
      </c>
      <c r="U1459" s="19" t="str">
        <f>IF([4]道具信息!U1459="","",[4]道具信息!U1459)</f>
        <v/>
      </c>
      <c r="V1459" s="19" t="str">
        <f>IF([4]道具信息!V1459="","",[4]道具信息!V1459)</f>
        <v/>
      </c>
      <c r="W1459" s="19" t="str">
        <f>IF([4]道具信息!W1459="","",[4]道具信息!W1459)</f>
        <v/>
      </c>
      <c r="X1459" s="19" t="str">
        <f>IF([4]道具信息!X1459="","",[4]道具信息!X1459)</f>
        <v/>
      </c>
      <c r="Y1459" s="19" t="str">
        <f>IF([4]道具信息!Y1459="","",[4]道具信息!Y1459)</f>
        <v/>
      </c>
      <c r="Z1459" s="19" t="str">
        <f>IF([4]道具信息!Z1459="","",[4]道具信息!Z1459)</f>
        <v/>
      </c>
    </row>
    <row r="1460" spans="1:26" x14ac:dyDescent="0.15">
      <c r="A1460" s="19" t="str">
        <f>IF([4]道具信息!A1460="","",[4]道具信息!A1460)</f>
        <v/>
      </c>
      <c r="B1460" s="19" t="str">
        <f>IF([4]道具信息!B1460="","",[4]道具信息!B1460)</f>
        <v/>
      </c>
      <c r="C1460" s="19" t="str">
        <f>IF([4]道具信息!C1460="","",[4]道具信息!C1460)</f>
        <v/>
      </c>
      <c r="D1460" s="19" t="str">
        <f>IF([4]道具信息!D1460="","",[4]道具信息!D1460)</f>
        <v/>
      </c>
      <c r="E1460" s="19" t="str">
        <f>IF([4]道具信息!E1460="","",[4]道具信息!E1460)</f>
        <v/>
      </c>
      <c r="F1460" s="19" t="str">
        <f>IF([4]道具信息!F1460="","",[4]道具信息!F1460)</f>
        <v/>
      </c>
      <c r="G1460" s="19" t="str">
        <f>IF([4]道具信息!G1460="","",[4]道具信息!G1460)</f>
        <v/>
      </c>
      <c r="H1460" s="19" t="str">
        <f>IF([4]道具信息!H1460="","",[4]道具信息!H1460)</f>
        <v/>
      </c>
      <c r="I1460" s="19" t="str">
        <f>IF([4]道具信息!I1460="","",[4]道具信息!I1460)</f>
        <v/>
      </c>
      <c r="J1460" s="19" t="str">
        <f>IF([4]道具信息!J1460="","",[4]道具信息!J1460)</f>
        <v/>
      </c>
      <c r="K1460" s="19" t="str">
        <f>IF([4]道具信息!K1460="","",[4]道具信息!K1460)</f>
        <v/>
      </c>
      <c r="L1460" s="19" t="str">
        <f>IF([4]道具信息!L1460="","",[4]道具信息!L1460)</f>
        <v/>
      </c>
      <c r="M1460" s="19" t="str">
        <f>IF([4]道具信息!M1460="","",[4]道具信息!M1460)</f>
        <v/>
      </c>
      <c r="N1460" s="19" t="str">
        <f>IF([4]道具信息!N1460="","",[4]道具信息!N1460)</f>
        <v/>
      </c>
      <c r="O1460" s="19" t="str">
        <f>IF([4]道具信息!O1460="","",[4]道具信息!O1460)</f>
        <v/>
      </c>
      <c r="P1460" s="19" t="str">
        <f>IF([4]道具信息!P1460="","",[4]道具信息!P1460)</f>
        <v/>
      </c>
      <c r="Q1460" s="19" t="str">
        <f>IF([4]道具信息!Q1460="","",[4]道具信息!Q1460)</f>
        <v/>
      </c>
      <c r="R1460" s="19" t="str">
        <f>IF([4]道具信息!R1460="","",[4]道具信息!R1460)</f>
        <v/>
      </c>
      <c r="S1460" s="19" t="str">
        <f>IF([4]道具信息!S1460="","",[4]道具信息!S1460)</f>
        <v/>
      </c>
      <c r="T1460" s="19" t="str">
        <f>IF([4]道具信息!T1460="","",[4]道具信息!T1460)</f>
        <v/>
      </c>
      <c r="U1460" s="19" t="str">
        <f>IF([4]道具信息!U1460="","",[4]道具信息!U1460)</f>
        <v/>
      </c>
      <c r="V1460" s="19" t="str">
        <f>IF([4]道具信息!V1460="","",[4]道具信息!V1460)</f>
        <v/>
      </c>
      <c r="W1460" s="19" t="str">
        <f>IF([4]道具信息!W1460="","",[4]道具信息!W1460)</f>
        <v/>
      </c>
      <c r="X1460" s="19" t="str">
        <f>IF([4]道具信息!X1460="","",[4]道具信息!X1460)</f>
        <v/>
      </c>
      <c r="Y1460" s="19" t="str">
        <f>IF([4]道具信息!Y1460="","",[4]道具信息!Y1460)</f>
        <v/>
      </c>
      <c r="Z1460" s="19" t="str">
        <f>IF([4]道具信息!Z1460="","",[4]道具信息!Z1460)</f>
        <v/>
      </c>
    </row>
    <row r="1461" spans="1:26" x14ac:dyDescent="0.15">
      <c r="A1461" s="19" t="str">
        <f>IF([4]道具信息!A1461="","",[4]道具信息!A1461)</f>
        <v/>
      </c>
      <c r="B1461" s="19" t="str">
        <f>IF([4]道具信息!B1461="","",[4]道具信息!B1461)</f>
        <v/>
      </c>
      <c r="C1461" s="19" t="str">
        <f>IF([4]道具信息!C1461="","",[4]道具信息!C1461)</f>
        <v/>
      </c>
      <c r="D1461" s="19" t="str">
        <f>IF([4]道具信息!D1461="","",[4]道具信息!D1461)</f>
        <v/>
      </c>
      <c r="E1461" s="19" t="str">
        <f>IF([4]道具信息!E1461="","",[4]道具信息!E1461)</f>
        <v/>
      </c>
      <c r="F1461" s="19" t="str">
        <f>IF([4]道具信息!F1461="","",[4]道具信息!F1461)</f>
        <v/>
      </c>
      <c r="G1461" s="19" t="str">
        <f>IF([4]道具信息!G1461="","",[4]道具信息!G1461)</f>
        <v/>
      </c>
      <c r="H1461" s="19" t="str">
        <f>IF([4]道具信息!H1461="","",[4]道具信息!H1461)</f>
        <v/>
      </c>
      <c r="I1461" s="19" t="str">
        <f>IF([4]道具信息!I1461="","",[4]道具信息!I1461)</f>
        <v/>
      </c>
      <c r="J1461" s="19" t="str">
        <f>IF([4]道具信息!J1461="","",[4]道具信息!J1461)</f>
        <v/>
      </c>
      <c r="K1461" s="19" t="str">
        <f>IF([4]道具信息!K1461="","",[4]道具信息!K1461)</f>
        <v/>
      </c>
      <c r="L1461" s="19" t="str">
        <f>IF([4]道具信息!L1461="","",[4]道具信息!L1461)</f>
        <v/>
      </c>
      <c r="M1461" s="19" t="str">
        <f>IF([4]道具信息!M1461="","",[4]道具信息!M1461)</f>
        <v/>
      </c>
      <c r="N1461" s="19" t="str">
        <f>IF([4]道具信息!N1461="","",[4]道具信息!N1461)</f>
        <v/>
      </c>
      <c r="O1461" s="19" t="str">
        <f>IF([4]道具信息!O1461="","",[4]道具信息!O1461)</f>
        <v/>
      </c>
      <c r="P1461" s="19" t="str">
        <f>IF([4]道具信息!P1461="","",[4]道具信息!P1461)</f>
        <v/>
      </c>
      <c r="Q1461" s="19" t="str">
        <f>IF([4]道具信息!Q1461="","",[4]道具信息!Q1461)</f>
        <v/>
      </c>
      <c r="R1461" s="19" t="str">
        <f>IF([4]道具信息!R1461="","",[4]道具信息!R1461)</f>
        <v/>
      </c>
      <c r="S1461" s="19" t="str">
        <f>IF([4]道具信息!S1461="","",[4]道具信息!S1461)</f>
        <v/>
      </c>
      <c r="T1461" s="19" t="str">
        <f>IF([4]道具信息!T1461="","",[4]道具信息!T1461)</f>
        <v/>
      </c>
      <c r="U1461" s="19" t="str">
        <f>IF([4]道具信息!U1461="","",[4]道具信息!U1461)</f>
        <v/>
      </c>
      <c r="V1461" s="19" t="str">
        <f>IF([4]道具信息!V1461="","",[4]道具信息!V1461)</f>
        <v/>
      </c>
      <c r="W1461" s="19" t="str">
        <f>IF([4]道具信息!W1461="","",[4]道具信息!W1461)</f>
        <v/>
      </c>
      <c r="X1461" s="19" t="str">
        <f>IF([4]道具信息!X1461="","",[4]道具信息!X1461)</f>
        <v/>
      </c>
      <c r="Y1461" s="19" t="str">
        <f>IF([4]道具信息!Y1461="","",[4]道具信息!Y1461)</f>
        <v/>
      </c>
      <c r="Z1461" s="19" t="str">
        <f>IF([4]道具信息!Z1461="","",[4]道具信息!Z1461)</f>
        <v/>
      </c>
    </row>
    <row r="1462" spans="1:26" x14ac:dyDescent="0.15">
      <c r="A1462" s="19" t="str">
        <f>IF([4]道具信息!A1462="","",[4]道具信息!A1462)</f>
        <v/>
      </c>
      <c r="B1462" s="19" t="str">
        <f>IF([4]道具信息!B1462="","",[4]道具信息!B1462)</f>
        <v/>
      </c>
      <c r="C1462" s="19" t="str">
        <f>IF([4]道具信息!C1462="","",[4]道具信息!C1462)</f>
        <v/>
      </c>
      <c r="D1462" s="19" t="str">
        <f>IF([4]道具信息!D1462="","",[4]道具信息!D1462)</f>
        <v/>
      </c>
      <c r="E1462" s="19" t="str">
        <f>IF([4]道具信息!E1462="","",[4]道具信息!E1462)</f>
        <v/>
      </c>
      <c r="F1462" s="19" t="str">
        <f>IF([4]道具信息!F1462="","",[4]道具信息!F1462)</f>
        <v/>
      </c>
      <c r="G1462" s="19" t="str">
        <f>IF([4]道具信息!G1462="","",[4]道具信息!G1462)</f>
        <v/>
      </c>
      <c r="H1462" s="19" t="str">
        <f>IF([4]道具信息!H1462="","",[4]道具信息!H1462)</f>
        <v/>
      </c>
      <c r="I1462" s="19" t="str">
        <f>IF([4]道具信息!I1462="","",[4]道具信息!I1462)</f>
        <v/>
      </c>
      <c r="J1462" s="19" t="str">
        <f>IF([4]道具信息!J1462="","",[4]道具信息!J1462)</f>
        <v/>
      </c>
      <c r="K1462" s="19" t="str">
        <f>IF([4]道具信息!K1462="","",[4]道具信息!K1462)</f>
        <v/>
      </c>
      <c r="L1462" s="19" t="str">
        <f>IF([4]道具信息!L1462="","",[4]道具信息!L1462)</f>
        <v/>
      </c>
      <c r="M1462" s="19" t="str">
        <f>IF([4]道具信息!M1462="","",[4]道具信息!M1462)</f>
        <v/>
      </c>
      <c r="N1462" s="19" t="str">
        <f>IF([4]道具信息!N1462="","",[4]道具信息!N1462)</f>
        <v/>
      </c>
      <c r="O1462" s="19" t="str">
        <f>IF([4]道具信息!O1462="","",[4]道具信息!O1462)</f>
        <v/>
      </c>
      <c r="P1462" s="19" t="str">
        <f>IF([4]道具信息!P1462="","",[4]道具信息!P1462)</f>
        <v/>
      </c>
      <c r="Q1462" s="19" t="str">
        <f>IF([4]道具信息!Q1462="","",[4]道具信息!Q1462)</f>
        <v/>
      </c>
      <c r="R1462" s="19" t="str">
        <f>IF([4]道具信息!R1462="","",[4]道具信息!R1462)</f>
        <v/>
      </c>
      <c r="S1462" s="19" t="str">
        <f>IF([4]道具信息!S1462="","",[4]道具信息!S1462)</f>
        <v/>
      </c>
      <c r="T1462" s="19" t="str">
        <f>IF([4]道具信息!T1462="","",[4]道具信息!T1462)</f>
        <v/>
      </c>
      <c r="U1462" s="19" t="str">
        <f>IF([4]道具信息!U1462="","",[4]道具信息!U1462)</f>
        <v/>
      </c>
      <c r="V1462" s="19" t="str">
        <f>IF([4]道具信息!V1462="","",[4]道具信息!V1462)</f>
        <v/>
      </c>
      <c r="W1462" s="19" t="str">
        <f>IF([4]道具信息!W1462="","",[4]道具信息!W1462)</f>
        <v/>
      </c>
      <c r="X1462" s="19" t="str">
        <f>IF([4]道具信息!X1462="","",[4]道具信息!X1462)</f>
        <v/>
      </c>
      <c r="Y1462" s="19" t="str">
        <f>IF([4]道具信息!Y1462="","",[4]道具信息!Y1462)</f>
        <v/>
      </c>
      <c r="Z1462" s="19" t="str">
        <f>IF([4]道具信息!Z1462="","",[4]道具信息!Z1462)</f>
        <v/>
      </c>
    </row>
    <row r="1463" spans="1:26" x14ac:dyDescent="0.15">
      <c r="A1463" s="19" t="str">
        <f>IF([4]道具信息!A1463="","",[4]道具信息!A1463)</f>
        <v/>
      </c>
      <c r="B1463" s="19" t="str">
        <f>IF([4]道具信息!B1463="","",[4]道具信息!B1463)</f>
        <v/>
      </c>
      <c r="C1463" s="19" t="str">
        <f>IF([4]道具信息!C1463="","",[4]道具信息!C1463)</f>
        <v/>
      </c>
      <c r="D1463" s="19" t="str">
        <f>IF([4]道具信息!D1463="","",[4]道具信息!D1463)</f>
        <v/>
      </c>
      <c r="E1463" s="19" t="str">
        <f>IF([4]道具信息!E1463="","",[4]道具信息!E1463)</f>
        <v/>
      </c>
      <c r="F1463" s="19" t="str">
        <f>IF([4]道具信息!F1463="","",[4]道具信息!F1463)</f>
        <v/>
      </c>
      <c r="G1463" s="19" t="str">
        <f>IF([4]道具信息!G1463="","",[4]道具信息!G1463)</f>
        <v/>
      </c>
      <c r="H1463" s="19" t="str">
        <f>IF([4]道具信息!H1463="","",[4]道具信息!H1463)</f>
        <v/>
      </c>
      <c r="I1463" s="19" t="str">
        <f>IF([4]道具信息!I1463="","",[4]道具信息!I1463)</f>
        <v/>
      </c>
      <c r="J1463" s="19" t="str">
        <f>IF([4]道具信息!J1463="","",[4]道具信息!J1463)</f>
        <v/>
      </c>
      <c r="K1463" s="19" t="str">
        <f>IF([4]道具信息!K1463="","",[4]道具信息!K1463)</f>
        <v/>
      </c>
      <c r="L1463" s="19" t="str">
        <f>IF([4]道具信息!L1463="","",[4]道具信息!L1463)</f>
        <v/>
      </c>
      <c r="M1463" s="19" t="str">
        <f>IF([4]道具信息!M1463="","",[4]道具信息!M1463)</f>
        <v/>
      </c>
      <c r="N1463" s="19" t="str">
        <f>IF([4]道具信息!N1463="","",[4]道具信息!N1463)</f>
        <v/>
      </c>
      <c r="O1463" s="19" t="str">
        <f>IF([4]道具信息!O1463="","",[4]道具信息!O1463)</f>
        <v/>
      </c>
      <c r="P1463" s="19" t="str">
        <f>IF([4]道具信息!P1463="","",[4]道具信息!P1463)</f>
        <v/>
      </c>
      <c r="Q1463" s="19" t="str">
        <f>IF([4]道具信息!Q1463="","",[4]道具信息!Q1463)</f>
        <v/>
      </c>
      <c r="R1463" s="19" t="str">
        <f>IF([4]道具信息!R1463="","",[4]道具信息!R1463)</f>
        <v/>
      </c>
      <c r="S1463" s="19" t="str">
        <f>IF([4]道具信息!S1463="","",[4]道具信息!S1463)</f>
        <v/>
      </c>
      <c r="T1463" s="19" t="str">
        <f>IF([4]道具信息!T1463="","",[4]道具信息!T1463)</f>
        <v/>
      </c>
      <c r="U1463" s="19" t="str">
        <f>IF([4]道具信息!U1463="","",[4]道具信息!U1463)</f>
        <v/>
      </c>
      <c r="V1463" s="19" t="str">
        <f>IF([4]道具信息!V1463="","",[4]道具信息!V1463)</f>
        <v/>
      </c>
      <c r="W1463" s="19" t="str">
        <f>IF([4]道具信息!W1463="","",[4]道具信息!W1463)</f>
        <v/>
      </c>
      <c r="X1463" s="19" t="str">
        <f>IF([4]道具信息!X1463="","",[4]道具信息!X1463)</f>
        <v/>
      </c>
      <c r="Y1463" s="19" t="str">
        <f>IF([4]道具信息!Y1463="","",[4]道具信息!Y1463)</f>
        <v/>
      </c>
      <c r="Z1463" s="19" t="str">
        <f>IF([4]道具信息!Z1463="","",[4]道具信息!Z1463)</f>
        <v/>
      </c>
    </row>
    <row r="1464" spans="1:26" x14ac:dyDescent="0.15">
      <c r="A1464" s="19" t="str">
        <f>IF([4]道具信息!A1464="","",[4]道具信息!A1464)</f>
        <v/>
      </c>
      <c r="B1464" s="19" t="str">
        <f>IF([4]道具信息!B1464="","",[4]道具信息!B1464)</f>
        <v/>
      </c>
      <c r="C1464" s="19" t="str">
        <f>IF([4]道具信息!C1464="","",[4]道具信息!C1464)</f>
        <v/>
      </c>
      <c r="D1464" s="19" t="str">
        <f>IF([4]道具信息!D1464="","",[4]道具信息!D1464)</f>
        <v/>
      </c>
      <c r="E1464" s="19" t="str">
        <f>IF([4]道具信息!E1464="","",[4]道具信息!E1464)</f>
        <v/>
      </c>
      <c r="F1464" s="19" t="str">
        <f>IF([4]道具信息!F1464="","",[4]道具信息!F1464)</f>
        <v/>
      </c>
      <c r="G1464" s="19" t="str">
        <f>IF([4]道具信息!G1464="","",[4]道具信息!G1464)</f>
        <v/>
      </c>
      <c r="H1464" s="19" t="str">
        <f>IF([4]道具信息!H1464="","",[4]道具信息!H1464)</f>
        <v/>
      </c>
      <c r="I1464" s="19" t="str">
        <f>IF([4]道具信息!I1464="","",[4]道具信息!I1464)</f>
        <v/>
      </c>
      <c r="J1464" s="19" t="str">
        <f>IF([4]道具信息!J1464="","",[4]道具信息!J1464)</f>
        <v/>
      </c>
      <c r="K1464" s="19" t="str">
        <f>IF([4]道具信息!K1464="","",[4]道具信息!K1464)</f>
        <v/>
      </c>
      <c r="L1464" s="19" t="str">
        <f>IF([4]道具信息!L1464="","",[4]道具信息!L1464)</f>
        <v/>
      </c>
      <c r="M1464" s="19" t="str">
        <f>IF([4]道具信息!M1464="","",[4]道具信息!M1464)</f>
        <v/>
      </c>
      <c r="N1464" s="19" t="str">
        <f>IF([4]道具信息!N1464="","",[4]道具信息!N1464)</f>
        <v/>
      </c>
      <c r="O1464" s="19" t="str">
        <f>IF([4]道具信息!O1464="","",[4]道具信息!O1464)</f>
        <v/>
      </c>
      <c r="P1464" s="19" t="str">
        <f>IF([4]道具信息!P1464="","",[4]道具信息!P1464)</f>
        <v/>
      </c>
      <c r="Q1464" s="19" t="str">
        <f>IF([4]道具信息!Q1464="","",[4]道具信息!Q1464)</f>
        <v/>
      </c>
      <c r="R1464" s="19" t="str">
        <f>IF([4]道具信息!R1464="","",[4]道具信息!R1464)</f>
        <v/>
      </c>
      <c r="S1464" s="19" t="str">
        <f>IF([4]道具信息!S1464="","",[4]道具信息!S1464)</f>
        <v/>
      </c>
      <c r="T1464" s="19" t="str">
        <f>IF([4]道具信息!T1464="","",[4]道具信息!T1464)</f>
        <v/>
      </c>
      <c r="U1464" s="19" t="str">
        <f>IF([4]道具信息!U1464="","",[4]道具信息!U1464)</f>
        <v/>
      </c>
      <c r="V1464" s="19" t="str">
        <f>IF([4]道具信息!V1464="","",[4]道具信息!V1464)</f>
        <v/>
      </c>
      <c r="W1464" s="19" t="str">
        <f>IF([4]道具信息!W1464="","",[4]道具信息!W1464)</f>
        <v/>
      </c>
      <c r="X1464" s="19" t="str">
        <f>IF([4]道具信息!X1464="","",[4]道具信息!X1464)</f>
        <v/>
      </c>
      <c r="Y1464" s="19" t="str">
        <f>IF([4]道具信息!Y1464="","",[4]道具信息!Y1464)</f>
        <v/>
      </c>
      <c r="Z1464" s="19" t="str">
        <f>IF([4]道具信息!Z1464="","",[4]道具信息!Z1464)</f>
        <v/>
      </c>
    </row>
    <row r="1465" spans="1:26" x14ac:dyDescent="0.15">
      <c r="A1465" s="19" t="str">
        <f>IF([4]道具信息!A1465="","",[4]道具信息!A1465)</f>
        <v/>
      </c>
      <c r="B1465" s="19" t="str">
        <f>IF([4]道具信息!B1465="","",[4]道具信息!B1465)</f>
        <v/>
      </c>
      <c r="C1465" s="19" t="str">
        <f>IF([4]道具信息!C1465="","",[4]道具信息!C1465)</f>
        <v/>
      </c>
      <c r="D1465" s="19" t="str">
        <f>IF([4]道具信息!D1465="","",[4]道具信息!D1465)</f>
        <v/>
      </c>
      <c r="E1465" s="19" t="str">
        <f>IF([4]道具信息!E1465="","",[4]道具信息!E1465)</f>
        <v/>
      </c>
      <c r="F1465" s="19" t="str">
        <f>IF([4]道具信息!F1465="","",[4]道具信息!F1465)</f>
        <v/>
      </c>
      <c r="G1465" s="19" t="str">
        <f>IF([4]道具信息!G1465="","",[4]道具信息!G1465)</f>
        <v/>
      </c>
      <c r="H1465" s="19" t="str">
        <f>IF([4]道具信息!H1465="","",[4]道具信息!H1465)</f>
        <v/>
      </c>
      <c r="I1465" s="19" t="str">
        <f>IF([4]道具信息!I1465="","",[4]道具信息!I1465)</f>
        <v/>
      </c>
      <c r="J1465" s="19" t="str">
        <f>IF([4]道具信息!J1465="","",[4]道具信息!J1465)</f>
        <v/>
      </c>
      <c r="K1465" s="19" t="str">
        <f>IF([4]道具信息!K1465="","",[4]道具信息!K1465)</f>
        <v/>
      </c>
      <c r="L1465" s="19" t="str">
        <f>IF([4]道具信息!L1465="","",[4]道具信息!L1465)</f>
        <v/>
      </c>
      <c r="M1465" s="19" t="str">
        <f>IF([4]道具信息!M1465="","",[4]道具信息!M1465)</f>
        <v/>
      </c>
      <c r="N1465" s="19" t="str">
        <f>IF([4]道具信息!N1465="","",[4]道具信息!N1465)</f>
        <v/>
      </c>
      <c r="O1465" s="19" t="str">
        <f>IF([4]道具信息!O1465="","",[4]道具信息!O1465)</f>
        <v/>
      </c>
      <c r="P1465" s="19" t="str">
        <f>IF([4]道具信息!P1465="","",[4]道具信息!P1465)</f>
        <v/>
      </c>
      <c r="Q1465" s="19" t="str">
        <f>IF([4]道具信息!Q1465="","",[4]道具信息!Q1465)</f>
        <v/>
      </c>
      <c r="R1465" s="19" t="str">
        <f>IF([4]道具信息!R1465="","",[4]道具信息!R1465)</f>
        <v/>
      </c>
      <c r="S1465" s="19" t="str">
        <f>IF([4]道具信息!S1465="","",[4]道具信息!S1465)</f>
        <v/>
      </c>
      <c r="T1465" s="19" t="str">
        <f>IF([4]道具信息!T1465="","",[4]道具信息!T1465)</f>
        <v/>
      </c>
      <c r="U1465" s="19" t="str">
        <f>IF([4]道具信息!U1465="","",[4]道具信息!U1465)</f>
        <v/>
      </c>
      <c r="V1465" s="19" t="str">
        <f>IF([4]道具信息!V1465="","",[4]道具信息!V1465)</f>
        <v/>
      </c>
      <c r="W1465" s="19" t="str">
        <f>IF([4]道具信息!W1465="","",[4]道具信息!W1465)</f>
        <v/>
      </c>
      <c r="X1465" s="19" t="str">
        <f>IF([4]道具信息!X1465="","",[4]道具信息!X1465)</f>
        <v/>
      </c>
      <c r="Y1465" s="19" t="str">
        <f>IF([4]道具信息!Y1465="","",[4]道具信息!Y1465)</f>
        <v/>
      </c>
      <c r="Z1465" s="19" t="str">
        <f>IF([4]道具信息!Z1465="","",[4]道具信息!Z1465)</f>
        <v/>
      </c>
    </row>
    <row r="1466" spans="1:26" x14ac:dyDescent="0.15">
      <c r="A1466" s="19" t="str">
        <f>IF([4]道具信息!A1466="","",[4]道具信息!A1466)</f>
        <v/>
      </c>
      <c r="B1466" s="19" t="str">
        <f>IF([4]道具信息!B1466="","",[4]道具信息!B1466)</f>
        <v/>
      </c>
      <c r="C1466" s="19" t="str">
        <f>IF([4]道具信息!C1466="","",[4]道具信息!C1466)</f>
        <v/>
      </c>
      <c r="D1466" s="19" t="str">
        <f>IF([4]道具信息!D1466="","",[4]道具信息!D1466)</f>
        <v/>
      </c>
      <c r="E1466" s="19" t="str">
        <f>IF([4]道具信息!E1466="","",[4]道具信息!E1466)</f>
        <v/>
      </c>
      <c r="F1466" s="19" t="str">
        <f>IF([4]道具信息!F1466="","",[4]道具信息!F1466)</f>
        <v/>
      </c>
      <c r="G1466" s="19" t="str">
        <f>IF([4]道具信息!G1466="","",[4]道具信息!G1466)</f>
        <v/>
      </c>
      <c r="H1466" s="19" t="str">
        <f>IF([4]道具信息!H1466="","",[4]道具信息!H1466)</f>
        <v/>
      </c>
      <c r="I1466" s="19" t="str">
        <f>IF([4]道具信息!I1466="","",[4]道具信息!I1466)</f>
        <v/>
      </c>
      <c r="J1466" s="19" t="str">
        <f>IF([4]道具信息!J1466="","",[4]道具信息!J1466)</f>
        <v/>
      </c>
      <c r="K1466" s="19" t="str">
        <f>IF([4]道具信息!K1466="","",[4]道具信息!K1466)</f>
        <v/>
      </c>
      <c r="L1466" s="19" t="str">
        <f>IF([4]道具信息!L1466="","",[4]道具信息!L1466)</f>
        <v/>
      </c>
      <c r="M1466" s="19" t="str">
        <f>IF([4]道具信息!M1466="","",[4]道具信息!M1466)</f>
        <v/>
      </c>
      <c r="N1466" s="19" t="str">
        <f>IF([4]道具信息!N1466="","",[4]道具信息!N1466)</f>
        <v/>
      </c>
      <c r="O1466" s="19" t="str">
        <f>IF([4]道具信息!O1466="","",[4]道具信息!O1466)</f>
        <v/>
      </c>
      <c r="P1466" s="19" t="str">
        <f>IF([4]道具信息!P1466="","",[4]道具信息!P1466)</f>
        <v/>
      </c>
      <c r="Q1466" s="19" t="str">
        <f>IF([4]道具信息!Q1466="","",[4]道具信息!Q1466)</f>
        <v/>
      </c>
      <c r="R1466" s="19" t="str">
        <f>IF([4]道具信息!R1466="","",[4]道具信息!R1466)</f>
        <v/>
      </c>
      <c r="S1466" s="19" t="str">
        <f>IF([4]道具信息!S1466="","",[4]道具信息!S1466)</f>
        <v/>
      </c>
      <c r="T1466" s="19" t="str">
        <f>IF([4]道具信息!T1466="","",[4]道具信息!T1466)</f>
        <v/>
      </c>
      <c r="U1466" s="19" t="str">
        <f>IF([4]道具信息!U1466="","",[4]道具信息!U1466)</f>
        <v/>
      </c>
      <c r="V1466" s="19" t="str">
        <f>IF([4]道具信息!V1466="","",[4]道具信息!V1466)</f>
        <v/>
      </c>
      <c r="W1466" s="19" t="str">
        <f>IF([4]道具信息!W1466="","",[4]道具信息!W1466)</f>
        <v/>
      </c>
      <c r="X1466" s="19" t="str">
        <f>IF([4]道具信息!X1466="","",[4]道具信息!X1466)</f>
        <v/>
      </c>
      <c r="Y1466" s="19" t="str">
        <f>IF([4]道具信息!Y1466="","",[4]道具信息!Y1466)</f>
        <v/>
      </c>
      <c r="Z1466" s="19" t="str">
        <f>IF([4]道具信息!Z1466="","",[4]道具信息!Z1466)</f>
        <v/>
      </c>
    </row>
    <row r="1467" spans="1:26" x14ac:dyDescent="0.15">
      <c r="A1467" s="19" t="str">
        <f>IF([4]道具信息!A1467="","",[4]道具信息!A1467)</f>
        <v/>
      </c>
      <c r="B1467" s="19" t="str">
        <f>IF([4]道具信息!B1467="","",[4]道具信息!B1467)</f>
        <v/>
      </c>
      <c r="C1467" s="19" t="str">
        <f>IF([4]道具信息!C1467="","",[4]道具信息!C1467)</f>
        <v/>
      </c>
      <c r="D1467" s="19" t="str">
        <f>IF([4]道具信息!D1467="","",[4]道具信息!D1467)</f>
        <v/>
      </c>
      <c r="E1467" s="19" t="str">
        <f>IF([4]道具信息!E1467="","",[4]道具信息!E1467)</f>
        <v/>
      </c>
      <c r="F1467" s="19" t="str">
        <f>IF([4]道具信息!F1467="","",[4]道具信息!F1467)</f>
        <v/>
      </c>
      <c r="G1467" s="19" t="str">
        <f>IF([4]道具信息!G1467="","",[4]道具信息!G1467)</f>
        <v/>
      </c>
      <c r="H1467" s="19" t="str">
        <f>IF([4]道具信息!H1467="","",[4]道具信息!H1467)</f>
        <v/>
      </c>
      <c r="I1467" s="19" t="str">
        <f>IF([4]道具信息!I1467="","",[4]道具信息!I1467)</f>
        <v/>
      </c>
      <c r="J1467" s="19" t="str">
        <f>IF([4]道具信息!J1467="","",[4]道具信息!J1467)</f>
        <v/>
      </c>
      <c r="K1467" s="19" t="str">
        <f>IF([4]道具信息!K1467="","",[4]道具信息!K1467)</f>
        <v/>
      </c>
      <c r="L1467" s="19" t="str">
        <f>IF([4]道具信息!L1467="","",[4]道具信息!L1467)</f>
        <v/>
      </c>
      <c r="M1467" s="19" t="str">
        <f>IF([4]道具信息!M1467="","",[4]道具信息!M1467)</f>
        <v/>
      </c>
      <c r="N1467" s="19" t="str">
        <f>IF([4]道具信息!N1467="","",[4]道具信息!N1467)</f>
        <v/>
      </c>
      <c r="O1467" s="19" t="str">
        <f>IF([4]道具信息!O1467="","",[4]道具信息!O1467)</f>
        <v/>
      </c>
      <c r="P1467" s="19" t="str">
        <f>IF([4]道具信息!P1467="","",[4]道具信息!P1467)</f>
        <v/>
      </c>
      <c r="Q1467" s="19" t="str">
        <f>IF([4]道具信息!Q1467="","",[4]道具信息!Q1467)</f>
        <v/>
      </c>
      <c r="R1467" s="19" t="str">
        <f>IF([4]道具信息!R1467="","",[4]道具信息!R1467)</f>
        <v/>
      </c>
      <c r="S1467" s="19" t="str">
        <f>IF([4]道具信息!S1467="","",[4]道具信息!S1467)</f>
        <v/>
      </c>
      <c r="T1467" s="19" t="str">
        <f>IF([4]道具信息!T1467="","",[4]道具信息!T1467)</f>
        <v/>
      </c>
      <c r="U1467" s="19" t="str">
        <f>IF([4]道具信息!U1467="","",[4]道具信息!U1467)</f>
        <v/>
      </c>
      <c r="V1467" s="19" t="str">
        <f>IF([4]道具信息!V1467="","",[4]道具信息!V1467)</f>
        <v/>
      </c>
      <c r="W1467" s="19" t="str">
        <f>IF([4]道具信息!W1467="","",[4]道具信息!W1467)</f>
        <v/>
      </c>
      <c r="X1467" s="19" t="str">
        <f>IF([4]道具信息!X1467="","",[4]道具信息!X1467)</f>
        <v/>
      </c>
      <c r="Y1467" s="19" t="str">
        <f>IF([4]道具信息!Y1467="","",[4]道具信息!Y1467)</f>
        <v/>
      </c>
      <c r="Z1467" s="19" t="str">
        <f>IF([4]道具信息!Z1467="","",[4]道具信息!Z1467)</f>
        <v/>
      </c>
    </row>
    <row r="1468" spans="1:26" x14ac:dyDescent="0.15">
      <c r="A1468" s="19" t="str">
        <f>IF([4]道具信息!A1468="","",[4]道具信息!A1468)</f>
        <v/>
      </c>
      <c r="B1468" s="19" t="str">
        <f>IF([4]道具信息!B1468="","",[4]道具信息!B1468)</f>
        <v/>
      </c>
      <c r="C1468" s="19" t="str">
        <f>IF([4]道具信息!C1468="","",[4]道具信息!C1468)</f>
        <v/>
      </c>
      <c r="D1468" s="19" t="str">
        <f>IF([4]道具信息!D1468="","",[4]道具信息!D1468)</f>
        <v/>
      </c>
      <c r="E1468" s="19" t="str">
        <f>IF([4]道具信息!E1468="","",[4]道具信息!E1468)</f>
        <v/>
      </c>
      <c r="F1468" s="19" t="str">
        <f>IF([4]道具信息!F1468="","",[4]道具信息!F1468)</f>
        <v/>
      </c>
      <c r="G1468" s="19" t="str">
        <f>IF([4]道具信息!G1468="","",[4]道具信息!G1468)</f>
        <v/>
      </c>
      <c r="H1468" s="19" t="str">
        <f>IF([4]道具信息!H1468="","",[4]道具信息!H1468)</f>
        <v/>
      </c>
      <c r="I1468" s="19" t="str">
        <f>IF([4]道具信息!I1468="","",[4]道具信息!I1468)</f>
        <v/>
      </c>
      <c r="J1468" s="19" t="str">
        <f>IF([4]道具信息!J1468="","",[4]道具信息!J1468)</f>
        <v/>
      </c>
      <c r="K1468" s="19" t="str">
        <f>IF([4]道具信息!K1468="","",[4]道具信息!K1468)</f>
        <v/>
      </c>
      <c r="L1468" s="19" t="str">
        <f>IF([4]道具信息!L1468="","",[4]道具信息!L1468)</f>
        <v/>
      </c>
      <c r="M1468" s="19" t="str">
        <f>IF([4]道具信息!M1468="","",[4]道具信息!M1468)</f>
        <v/>
      </c>
      <c r="N1468" s="19" t="str">
        <f>IF([4]道具信息!N1468="","",[4]道具信息!N1468)</f>
        <v/>
      </c>
      <c r="O1468" s="19" t="str">
        <f>IF([4]道具信息!O1468="","",[4]道具信息!O1468)</f>
        <v/>
      </c>
      <c r="P1468" s="19" t="str">
        <f>IF([4]道具信息!P1468="","",[4]道具信息!P1468)</f>
        <v/>
      </c>
      <c r="Q1468" s="19" t="str">
        <f>IF([4]道具信息!Q1468="","",[4]道具信息!Q1468)</f>
        <v/>
      </c>
      <c r="R1468" s="19" t="str">
        <f>IF([4]道具信息!R1468="","",[4]道具信息!R1468)</f>
        <v/>
      </c>
      <c r="S1468" s="19" t="str">
        <f>IF([4]道具信息!S1468="","",[4]道具信息!S1468)</f>
        <v/>
      </c>
      <c r="T1468" s="19" t="str">
        <f>IF([4]道具信息!T1468="","",[4]道具信息!T1468)</f>
        <v/>
      </c>
      <c r="U1468" s="19" t="str">
        <f>IF([4]道具信息!U1468="","",[4]道具信息!U1468)</f>
        <v/>
      </c>
      <c r="V1468" s="19" t="str">
        <f>IF([4]道具信息!V1468="","",[4]道具信息!V1468)</f>
        <v/>
      </c>
      <c r="W1468" s="19" t="str">
        <f>IF([4]道具信息!W1468="","",[4]道具信息!W1468)</f>
        <v/>
      </c>
      <c r="X1468" s="19" t="str">
        <f>IF([4]道具信息!X1468="","",[4]道具信息!X1468)</f>
        <v/>
      </c>
      <c r="Y1468" s="19" t="str">
        <f>IF([4]道具信息!Y1468="","",[4]道具信息!Y1468)</f>
        <v/>
      </c>
      <c r="Z1468" s="19" t="str">
        <f>IF([4]道具信息!Z1468="","",[4]道具信息!Z1468)</f>
        <v/>
      </c>
    </row>
    <row r="1469" spans="1:26" x14ac:dyDescent="0.15">
      <c r="A1469" s="19" t="str">
        <f>IF([4]道具信息!A1469="","",[4]道具信息!A1469)</f>
        <v/>
      </c>
      <c r="B1469" s="19" t="str">
        <f>IF([4]道具信息!B1469="","",[4]道具信息!B1469)</f>
        <v/>
      </c>
      <c r="C1469" s="19" t="str">
        <f>IF([4]道具信息!C1469="","",[4]道具信息!C1469)</f>
        <v/>
      </c>
      <c r="D1469" s="19" t="str">
        <f>IF([4]道具信息!D1469="","",[4]道具信息!D1469)</f>
        <v/>
      </c>
      <c r="E1469" s="19" t="str">
        <f>IF([4]道具信息!E1469="","",[4]道具信息!E1469)</f>
        <v/>
      </c>
      <c r="F1469" s="19" t="str">
        <f>IF([4]道具信息!F1469="","",[4]道具信息!F1469)</f>
        <v/>
      </c>
      <c r="G1469" s="19" t="str">
        <f>IF([4]道具信息!G1469="","",[4]道具信息!G1469)</f>
        <v/>
      </c>
      <c r="H1469" s="19" t="str">
        <f>IF([4]道具信息!H1469="","",[4]道具信息!H1469)</f>
        <v/>
      </c>
      <c r="I1469" s="19" t="str">
        <f>IF([4]道具信息!I1469="","",[4]道具信息!I1469)</f>
        <v/>
      </c>
      <c r="J1469" s="19" t="str">
        <f>IF([4]道具信息!J1469="","",[4]道具信息!J1469)</f>
        <v/>
      </c>
      <c r="K1469" s="19" t="str">
        <f>IF([4]道具信息!K1469="","",[4]道具信息!K1469)</f>
        <v/>
      </c>
      <c r="L1469" s="19" t="str">
        <f>IF([4]道具信息!L1469="","",[4]道具信息!L1469)</f>
        <v/>
      </c>
      <c r="M1469" s="19" t="str">
        <f>IF([4]道具信息!M1469="","",[4]道具信息!M1469)</f>
        <v/>
      </c>
      <c r="N1469" s="19" t="str">
        <f>IF([4]道具信息!N1469="","",[4]道具信息!N1469)</f>
        <v/>
      </c>
      <c r="O1469" s="19" t="str">
        <f>IF([4]道具信息!O1469="","",[4]道具信息!O1469)</f>
        <v/>
      </c>
      <c r="P1469" s="19" t="str">
        <f>IF([4]道具信息!P1469="","",[4]道具信息!P1469)</f>
        <v/>
      </c>
      <c r="Q1469" s="19" t="str">
        <f>IF([4]道具信息!Q1469="","",[4]道具信息!Q1469)</f>
        <v/>
      </c>
      <c r="R1469" s="19" t="str">
        <f>IF([4]道具信息!R1469="","",[4]道具信息!R1469)</f>
        <v/>
      </c>
      <c r="S1469" s="19" t="str">
        <f>IF([4]道具信息!S1469="","",[4]道具信息!S1469)</f>
        <v/>
      </c>
      <c r="T1469" s="19" t="str">
        <f>IF([4]道具信息!T1469="","",[4]道具信息!T1469)</f>
        <v/>
      </c>
      <c r="U1469" s="19" t="str">
        <f>IF([4]道具信息!U1469="","",[4]道具信息!U1469)</f>
        <v/>
      </c>
      <c r="V1469" s="19" t="str">
        <f>IF([4]道具信息!V1469="","",[4]道具信息!V1469)</f>
        <v/>
      </c>
      <c r="W1469" s="19" t="str">
        <f>IF([4]道具信息!W1469="","",[4]道具信息!W1469)</f>
        <v/>
      </c>
      <c r="X1469" s="19" t="str">
        <f>IF([4]道具信息!X1469="","",[4]道具信息!X1469)</f>
        <v/>
      </c>
      <c r="Y1469" s="19" t="str">
        <f>IF([4]道具信息!Y1469="","",[4]道具信息!Y1469)</f>
        <v/>
      </c>
      <c r="Z1469" s="19" t="str">
        <f>IF([4]道具信息!Z1469="","",[4]道具信息!Z1469)</f>
        <v/>
      </c>
    </row>
    <row r="1470" spans="1:26" x14ac:dyDescent="0.15">
      <c r="A1470" s="19" t="str">
        <f>IF([4]道具信息!A1470="","",[4]道具信息!A1470)</f>
        <v/>
      </c>
      <c r="B1470" s="19" t="str">
        <f>IF([4]道具信息!B1470="","",[4]道具信息!B1470)</f>
        <v/>
      </c>
      <c r="C1470" s="19" t="str">
        <f>IF([4]道具信息!C1470="","",[4]道具信息!C1470)</f>
        <v/>
      </c>
      <c r="D1470" s="19" t="str">
        <f>IF([4]道具信息!D1470="","",[4]道具信息!D1470)</f>
        <v/>
      </c>
      <c r="E1470" s="19" t="str">
        <f>IF([4]道具信息!E1470="","",[4]道具信息!E1470)</f>
        <v/>
      </c>
      <c r="F1470" s="19" t="str">
        <f>IF([4]道具信息!F1470="","",[4]道具信息!F1470)</f>
        <v/>
      </c>
      <c r="G1470" s="19" t="str">
        <f>IF([4]道具信息!G1470="","",[4]道具信息!G1470)</f>
        <v/>
      </c>
      <c r="H1470" s="19" t="str">
        <f>IF([4]道具信息!H1470="","",[4]道具信息!H1470)</f>
        <v/>
      </c>
      <c r="I1470" s="19" t="str">
        <f>IF([4]道具信息!I1470="","",[4]道具信息!I1470)</f>
        <v/>
      </c>
      <c r="J1470" s="19" t="str">
        <f>IF([4]道具信息!J1470="","",[4]道具信息!J1470)</f>
        <v/>
      </c>
      <c r="K1470" s="19" t="str">
        <f>IF([4]道具信息!K1470="","",[4]道具信息!K1470)</f>
        <v/>
      </c>
      <c r="L1470" s="19" t="str">
        <f>IF([4]道具信息!L1470="","",[4]道具信息!L1470)</f>
        <v/>
      </c>
      <c r="M1470" s="19" t="str">
        <f>IF([4]道具信息!M1470="","",[4]道具信息!M1470)</f>
        <v/>
      </c>
      <c r="N1470" s="19" t="str">
        <f>IF([4]道具信息!N1470="","",[4]道具信息!N1470)</f>
        <v/>
      </c>
      <c r="O1470" s="19" t="str">
        <f>IF([4]道具信息!O1470="","",[4]道具信息!O1470)</f>
        <v/>
      </c>
      <c r="P1470" s="19" t="str">
        <f>IF([4]道具信息!P1470="","",[4]道具信息!P1470)</f>
        <v/>
      </c>
      <c r="Q1470" s="19" t="str">
        <f>IF([4]道具信息!Q1470="","",[4]道具信息!Q1470)</f>
        <v/>
      </c>
      <c r="R1470" s="19" t="str">
        <f>IF([4]道具信息!R1470="","",[4]道具信息!R1470)</f>
        <v/>
      </c>
      <c r="S1470" s="19" t="str">
        <f>IF([4]道具信息!S1470="","",[4]道具信息!S1470)</f>
        <v/>
      </c>
      <c r="T1470" s="19" t="str">
        <f>IF([4]道具信息!T1470="","",[4]道具信息!T1470)</f>
        <v/>
      </c>
      <c r="U1470" s="19" t="str">
        <f>IF([4]道具信息!U1470="","",[4]道具信息!U1470)</f>
        <v/>
      </c>
      <c r="V1470" s="19" t="str">
        <f>IF([4]道具信息!V1470="","",[4]道具信息!V1470)</f>
        <v/>
      </c>
      <c r="W1470" s="19" t="str">
        <f>IF([4]道具信息!W1470="","",[4]道具信息!W1470)</f>
        <v/>
      </c>
      <c r="X1470" s="19" t="str">
        <f>IF([4]道具信息!X1470="","",[4]道具信息!X1470)</f>
        <v/>
      </c>
      <c r="Y1470" s="19" t="str">
        <f>IF([4]道具信息!Y1470="","",[4]道具信息!Y1470)</f>
        <v/>
      </c>
      <c r="Z1470" s="19" t="str">
        <f>IF([4]道具信息!Z1470="","",[4]道具信息!Z1470)</f>
        <v/>
      </c>
    </row>
    <row r="1471" spans="1:26" x14ac:dyDescent="0.15">
      <c r="A1471" s="19" t="str">
        <f>IF([4]道具信息!A1471="","",[4]道具信息!A1471)</f>
        <v/>
      </c>
      <c r="B1471" s="19" t="str">
        <f>IF([4]道具信息!B1471="","",[4]道具信息!B1471)</f>
        <v/>
      </c>
      <c r="C1471" s="19" t="str">
        <f>IF([4]道具信息!C1471="","",[4]道具信息!C1471)</f>
        <v/>
      </c>
      <c r="D1471" s="19" t="str">
        <f>IF([4]道具信息!D1471="","",[4]道具信息!D1471)</f>
        <v/>
      </c>
      <c r="E1471" s="19" t="str">
        <f>IF([4]道具信息!E1471="","",[4]道具信息!E1471)</f>
        <v/>
      </c>
      <c r="F1471" s="19" t="str">
        <f>IF([4]道具信息!F1471="","",[4]道具信息!F1471)</f>
        <v/>
      </c>
      <c r="G1471" s="19" t="str">
        <f>IF([4]道具信息!G1471="","",[4]道具信息!G1471)</f>
        <v/>
      </c>
      <c r="H1471" s="19" t="str">
        <f>IF([4]道具信息!H1471="","",[4]道具信息!H1471)</f>
        <v/>
      </c>
      <c r="I1471" s="19" t="str">
        <f>IF([4]道具信息!I1471="","",[4]道具信息!I1471)</f>
        <v/>
      </c>
      <c r="J1471" s="19" t="str">
        <f>IF([4]道具信息!J1471="","",[4]道具信息!J1471)</f>
        <v/>
      </c>
      <c r="K1471" s="19" t="str">
        <f>IF([4]道具信息!K1471="","",[4]道具信息!K1471)</f>
        <v/>
      </c>
      <c r="L1471" s="19" t="str">
        <f>IF([4]道具信息!L1471="","",[4]道具信息!L1471)</f>
        <v/>
      </c>
      <c r="M1471" s="19" t="str">
        <f>IF([4]道具信息!M1471="","",[4]道具信息!M1471)</f>
        <v/>
      </c>
      <c r="N1471" s="19" t="str">
        <f>IF([4]道具信息!N1471="","",[4]道具信息!N1471)</f>
        <v/>
      </c>
      <c r="O1471" s="19" t="str">
        <f>IF([4]道具信息!O1471="","",[4]道具信息!O1471)</f>
        <v/>
      </c>
      <c r="P1471" s="19" t="str">
        <f>IF([4]道具信息!P1471="","",[4]道具信息!P1471)</f>
        <v/>
      </c>
      <c r="Q1471" s="19" t="str">
        <f>IF([4]道具信息!Q1471="","",[4]道具信息!Q1471)</f>
        <v/>
      </c>
      <c r="R1471" s="19" t="str">
        <f>IF([4]道具信息!R1471="","",[4]道具信息!R1471)</f>
        <v/>
      </c>
      <c r="S1471" s="19" t="str">
        <f>IF([4]道具信息!S1471="","",[4]道具信息!S1471)</f>
        <v/>
      </c>
      <c r="T1471" s="19" t="str">
        <f>IF([4]道具信息!T1471="","",[4]道具信息!T1471)</f>
        <v/>
      </c>
      <c r="U1471" s="19" t="str">
        <f>IF([4]道具信息!U1471="","",[4]道具信息!U1471)</f>
        <v/>
      </c>
      <c r="V1471" s="19" t="str">
        <f>IF([4]道具信息!V1471="","",[4]道具信息!V1471)</f>
        <v/>
      </c>
      <c r="W1471" s="19" t="str">
        <f>IF([4]道具信息!W1471="","",[4]道具信息!W1471)</f>
        <v/>
      </c>
      <c r="X1471" s="19" t="str">
        <f>IF([4]道具信息!X1471="","",[4]道具信息!X1471)</f>
        <v/>
      </c>
      <c r="Y1471" s="19" t="str">
        <f>IF([4]道具信息!Y1471="","",[4]道具信息!Y1471)</f>
        <v/>
      </c>
      <c r="Z1471" s="19" t="str">
        <f>IF([4]道具信息!Z1471="","",[4]道具信息!Z1471)</f>
        <v/>
      </c>
    </row>
    <row r="1472" spans="1:26" x14ac:dyDescent="0.15">
      <c r="A1472" s="19" t="str">
        <f>IF([4]道具信息!A1472="","",[4]道具信息!A1472)</f>
        <v/>
      </c>
      <c r="B1472" s="19" t="str">
        <f>IF([4]道具信息!B1472="","",[4]道具信息!B1472)</f>
        <v/>
      </c>
      <c r="C1472" s="19" t="str">
        <f>IF([4]道具信息!C1472="","",[4]道具信息!C1472)</f>
        <v/>
      </c>
      <c r="D1472" s="19" t="str">
        <f>IF([4]道具信息!D1472="","",[4]道具信息!D1472)</f>
        <v/>
      </c>
      <c r="E1472" s="19" t="str">
        <f>IF([4]道具信息!E1472="","",[4]道具信息!E1472)</f>
        <v/>
      </c>
      <c r="F1472" s="19" t="str">
        <f>IF([4]道具信息!F1472="","",[4]道具信息!F1472)</f>
        <v/>
      </c>
      <c r="G1472" s="19" t="str">
        <f>IF([4]道具信息!G1472="","",[4]道具信息!G1472)</f>
        <v/>
      </c>
      <c r="H1472" s="19" t="str">
        <f>IF([4]道具信息!H1472="","",[4]道具信息!H1472)</f>
        <v/>
      </c>
      <c r="I1472" s="19" t="str">
        <f>IF([4]道具信息!I1472="","",[4]道具信息!I1472)</f>
        <v/>
      </c>
      <c r="J1472" s="19" t="str">
        <f>IF([4]道具信息!J1472="","",[4]道具信息!J1472)</f>
        <v/>
      </c>
      <c r="K1472" s="19" t="str">
        <f>IF([4]道具信息!K1472="","",[4]道具信息!K1472)</f>
        <v/>
      </c>
      <c r="L1472" s="19" t="str">
        <f>IF([4]道具信息!L1472="","",[4]道具信息!L1472)</f>
        <v/>
      </c>
      <c r="M1472" s="19" t="str">
        <f>IF([4]道具信息!M1472="","",[4]道具信息!M1472)</f>
        <v/>
      </c>
      <c r="N1472" s="19" t="str">
        <f>IF([4]道具信息!N1472="","",[4]道具信息!N1472)</f>
        <v/>
      </c>
      <c r="O1472" s="19" t="str">
        <f>IF([4]道具信息!O1472="","",[4]道具信息!O1472)</f>
        <v/>
      </c>
      <c r="P1472" s="19" t="str">
        <f>IF([4]道具信息!P1472="","",[4]道具信息!P1472)</f>
        <v/>
      </c>
      <c r="Q1472" s="19" t="str">
        <f>IF([4]道具信息!Q1472="","",[4]道具信息!Q1472)</f>
        <v/>
      </c>
      <c r="R1472" s="19" t="str">
        <f>IF([4]道具信息!R1472="","",[4]道具信息!R1472)</f>
        <v/>
      </c>
      <c r="S1472" s="19" t="str">
        <f>IF([4]道具信息!S1472="","",[4]道具信息!S1472)</f>
        <v/>
      </c>
      <c r="T1472" s="19" t="str">
        <f>IF([4]道具信息!T1472="","",[4]道具信息!T1472)</f>
        <v/>
      </c>
      <c r="U1472" s="19" t="str">
        <f>IF([4]道具信息!U1472="","",[4]道具信息!U1472)</f>
        <v/>
      </c>
      <c r="V1472" s="19" t="str">
        <f>IF([4]道具信息!V1472="","",[4]道具信息!V1472)</f>
        <v/>
      </c>
      <c r="W1472" s="19" t="str">
        <f>IF([4]道具信息!W1472="","",[4]道具信息!W1472)</f>
        <v/>
      </c>
      <c r="X1472" s="19" t="str">
        <f>IF([4]道具信息!X1472="","",[4]道具信息!X1472)</f>
        <v/>
      </c>
      <c r="Y1472" s="19" t="str">
        <f>IF([4]道具信息!Y1472="","",[4]道具信息!Y1472)</f>
        <v/>
      </c>
      <c r="Z1472" s="19" t="str">
        <f>IF([4]道具信息!Z1472="","",[4]道具信息!Z1472)</f>
        <v/>
      </c>
    </row>
    <row r="1473" spans="1:26" x14ac:dyDescent="0.15">
      <c r="A1473" s="19" t="str">
        <f>IF([4]道具信息!A1473="","",[4]道具信息!A1473)</f>
        <v/>
      </c>
      <c r="B1473" s="19" t="str">
        <f>IF([4]道具信息!B1473="","",[4]道具信息!B1473)</f>
        <v/>
      </c>
      <c r="C1473" s="19" t="str">
        <f>IF([4]道具信息!C1473="","",[4]道具信息!C1473)</f>
        <v/>
      </c>
      <c r="D1473" s="19" t="str">
        <f>IF([4]道具信息!D1473="","",[4]道具信息!D1473)</f>
        <v/>
      </c>
      <c r="E1473" s="19" t="str">
        <f>IF([4]道具信息!E1473="","",[4]道具信息!E1473)</f>
        <v/>
      </c>
      <c r="F1473" s="19" t="str">
        <f>IF([4]道具信息!F1473="","",[4]道具信息!F1473)</f>
        <v/>
      </c>
      <c r="G1473" s="19" t="str">
        <f>IF([4]道具信息!G1473="","",[4]道具信息!G1473)</f>
        <v/>
      </c>
      <c r="H1473" s="19" t="str">
        <f>IF([4]道具信息!H1473="","",[4]道具信息!H1473)</f>
        <v/>
      </c>
      <c r="I1473" s="19" t="str">
        <f>IF([4]道具信息!I1473="","",[4]道具信息!I1473)</f>
        <v/>
      </c>
      <c r="J1473" s="19" t="str">
        <f>IF([4]道具信息!J1473="","",[4]道具信息!J1473)</f>
        <v/>
      </c>
      <c r="K1473" s="19" t="str">
        <f>IF([4]道具信息!K1473="","",[4]道具信息!K1473)</f>
        <v/>
      </c>
      <c r="L1473" s="19" t="str">
        <f>IF([4]道具信息!L1473="","",[4]道具信息!L1473)</f>
        <v/>
      </c>
      <c r="M1473" s="19" t="str">
        <f>IF([4]道具信息!M1473="","",[4]道具信息!M1473)</f>
        <v/>
      </c>
      <c r="N1473" s="19" t="str">
        <f>IF([4]道具信息!N1473="","",[4]道具信息!N1473)</f>
        <v/>
      </c>
      <c r="O1473" s="19" t="str">
        <f>IF([4]道具信息!O1473="","",[4]道具信息!O1473)</f>
        <v/>
      </c>
      <c r="P1473" s="19" t="str">
        <f>IF([4]道具信息!P1473="","",[4]道具信息!P1473)</f>
        <v/>
      </c>
      <c r="Q1473" s="19" t="str">
        <f>IF([4]道具信息!Q1473="","",[4]道具信息!Q1473)</f>
        <v/>
      </c>
      <c r="R1473" s="19" t="str">
        <f>IF([4]道具信息!R1473="","",[4]道具信息!R1473)</f>
        <v/>
      </c>
      <c r="S1473" s="19" t="str">
        <f>IF([4]道具信息!S1473="","",[4]道具信息!S1473)</f>
        <v/>
      </c>
      <c r="T1473" s="19" t="str">
        <f>IF([4]道具信息!T1473="","",[4]道具信息!T1473)</f>
        <v/>
      </c>
      <c r="U1473" s="19" t="str">
        <f>IF([4]道具信息!U1473="","",[4]道具信息!U1473)</f>
        <v/>
      </c>
      <c r="V1473" s="19" t="str">
        <f>IF([4]道具信息!V1473="","",[4]道具信息!V1473)</f>
        <v/>
      </c>
      <c r="W1473" s="19" t="str">
        <f>IF([4]道具信息!W1473="","",[4]道具信息!W1473)</f>
        <v/>
      </c>
      <c r="X1473" s="19" t="str">
        <f>IF([4]道具信息!X1473="","",[4]道具信息!X1473)</f>
        <v/>
      </c>
      <c r="Y1473" s="19" t="str">
        <f>IF([4]道具信息!Y1473="","",[4]道具信息!Y1473)</f>
        <v/>
      </c>
      <c r="Z1473" s="19" t="str">
        <f>IF([4]道具信息!Z1473="","",[4]道具信息!Z1473)</f>
        <v/>
      </c>
    </row>
    <row r="1474" spans="1:26" x14ac:dyDescent="0.15">
      <c r="A1474" s="19" t="str">
        <f>IF([4]道具信息!A1474="","",[4]道具信息!A1474)</f>
        <v/>
      </c>
      <c r="B1474" s="19" t="str">
        <f>IF([4]道具信息!B1474="","",[4]道具信息!B1474)</f>
        <v/>
      </c>
      <c r="C1474" s="19" t="str">
        <f>IF([4]道具信息!C1474="","",[4]道具信息!C1474)</f>
        <v/>
      </c>
      <c r="D1474" s="19" t="str">
        <f>IF([4]道具信息!D1474="","",[4]道具信息!D1474)</f>
        <v/>
      </c>
      <c r="E1474" s="19" t="str">
        <f>IF([4]道具信息!E1474="","",[4]道具信息!E1474)</f>
        <v/>
      </c>
      <c r="F1474" s="19" t="str">
        <f>IF([4]道具信息!F1474="","",[4]道具信息!F1474)</f>
        <v/>
      </c>
      <c r="G1474" s="19" t="str">
        <f>IF([4]道具信息!G1474="","",[4]道具信息!G1474)</f>
        <v/>
      </c>
      <c r="H1474" s="19" t="str">
        <f>IF([4]道具信息!H1474="","",[4]道具信息!H1474)</f>
        <v/>
      </c>
      <c r="I1474" s="19" t="str">
        <f>IF([4]道具信息!I1474="","",[4]道具信息!I1474)</f>
        <v/>
      </c>
      <c r="J1474" s="19" t="str">
        <f>IF([4]道具信息!J1474="","",[4]道具信息!J1474)</f>
        <v/>
      </c>
      <c r="K1474" s="19" t="str">
        <f>IF([4]道具信息!K1474="","",[4]道具信息!K1474)</f>
        <v/>
      </c>
      <c r="L1474" s="19" t="str">
        <f>IF([4]道具信息!L1474="","",[4]道具信息!L1474)</f>
        <v/>
      </c>
      <c r="M1474" s="19" t="str">
        <f>IF([4]道具信息!M1474="","",[4]道具信息!M1474)</f>
        <v/>
      </c>
      <c r="N1474" s="19" t="str">
        <f>IF([4]道具信息!N1474="","",[4]道具信息!N1474)</f>
        <v/>
      </c>
      <c r="O1474" s="19" t="str">
        <f>IF([4]道具信息!O1474="","",[4]道具信息!O1474)</f>
        <v/>
      </c>
      <c r="P1474" s="19" t="str">
        <f>IF([4]道具信息!P1474="","",[4]道具信息!P1474)</f>
        <v/>
      </c>
      <c r="Q1474" s="19" t="str">
        <f>IF([4]道具信息!Q1474="","",[4]道具信息!Q1474)</f>
        <v/>
      </c>
      <c r="R1474" s="19" t="str">
        <f>IF([4]道具信息!R1474="","",[4]道具信息!R1474)</f>
        <v/>
      </c>
      <c r="S1474" s="19" t="str">
        <f>IF([4]道具信息!S1474="","",[4]道具信息!S1474)</f>
        <v/>
      </c>
      <c r="T1474" s="19" t="str">
        <f>IF([4]道具信息!T1474="","",[4]道具信息!T1474)</f>
        <v/>
      </c>
      <c r="U1474" s="19" t="str">
        <f>IF([4]道具信息!U1474="","",[4]道具信息!U1474)</f>
        <v/>
      </c>
      <c r="V1474" s="19" t="str">
        <f>IF([4]道具信息!V1474="","",[4]道具信息!V1474)</f>
        <v/>
      </c>
      <c r="W1474" s="19" t="str">
        <f>IF([4]道具信息!W1474="","",[4]道具信息!W1474)</f>
        <v/>
      </c>
      <c r="X1474" s="19" t="str">
        <f>IF([4]道具信息!X1474="","",[4]道具信息!X1474)</f>
        <v/>
      </c>
      <c r="Y1474" s="19" t="str">
        <f>IF([4]道具信息!Y1474="","",[4]道具信息!Y1474)</f>
        <v/>
      </c>
      <c r="Z1474" s="19" t="str">
        <f>IF([4]道具信息!Z1474="","",[4]道具信息!Z1474)</f>
        <v/>
      </c>
    </row>
    <row r="1475" spans="1:26" x14ac:dyDescent="0.15">
      <c r="A1475" s="19" t="str">
        <f>IF([4]道具信息!A1475="","",[4]道具信息!A1475)</f>
        <v/>
      </c>
      <c r="B1475" s="19" t="str">
        <f>IF([4]道具信息!B1475="","",[4]道具信息!B1475)</f>
        <v/>
      </c>
      <c r="C1475" s="19" t="str">
        <f>IF([4]道具信息!C1475="","",[4]道具信息!C1475)</f>
        <v/>
      </c>
      <c r="D1475" s="19" t="str">
        <f>IF([4]道具信息!D1475="","",[4]道具信息!D1475)</f>
        <v/>
      </c>
      <c r="E1475" s="19" t="str">
        <f>IF([4]道具信息!E1475="","",[4]道具信息!E1475)</f>
        <v/>
      </c>
      <c r="F1475" s="19" t="str">
        <f>IF([4]道具信息!F1475="","",[4]道具信息!F1475)</f>
        <v/>
      </c>
      <c r="G1475" s="19" t="str">
        <f>IF([4]道具信息!G1475="","",[4]道具信息!G1475)</f>
        <v/>
      </c>
      <c r="H1475" s="19" t="str">
        <f>IF([4]道具信息!H1475="","",[4]道具信息!H1475)</f>
        <v/>
      </c>
      <c r="I1475" s="19" t="str">
        <f>IF([4]道具信息!I1475="","",[4]道具信息!I1475)</f>
        <v/>
      </c>
      <c r="J1475" s="19" t="str">
        <f>IF([4]道具信息!J1475="","",[4]道具信息!J1475)</f>
        <v/>
      </c>
      <c r="K1475" s="19" t="str">
        <f>IF([4]道具信息!K1475="","",[4]道具信息!K1475)</f>
        <v/>
      </c>
      <c r="L1475" s="19" t="str">
        <f>IF([4]道具信息!L1475="","",[4]道具信息!L1475)</f>
        <v/>
      </c>
      <c r="M1475" s="19" t="str">
        <f>IF([4]道具信息!M1475="","",[4]道具信息!M1475)</f>
        <v/>
      </c>
      <c r="N1475" s="19" t="str">
        <f>IF([4]道具信息!N1475="","",[4]道具信息!N1475)</f>
        <v/>
      </c>
      <c r="O1475" s="19" t="str">
        <f>IF([4]道具信息!O1475="","",[4]道具信息!O1475)</f>
        <v/>
      </c>
      <c r="P1475" s="19" t="str">
        <f>IF([4]道具信息!P1475="","",[4]道具信息!P1475)</f>
        <v/>
      </c>
      <c r="Q1475" s="19" t="str">
        <f>IF([4]道具信息!Q1475="","",[4]道具信息!Q1475)</f>
        <v/>
      </c>
      <c r="R1475" s="19" t="str">
        <f>IF([4]道具信息!R1475="","",[4]道具信息!R1475)</f>
        <v/>
      </c>
      <c r="S1475" s="19" t="str">
        <f>IF([4]道具信息!S1475="","",[4]道具信息!S1475)</f>
        <v/>
      </c>
      <c r="T1475" s="19" t="str">
        <f>IF([4]道具信息!T1475="","",[4]道具信息!T1475)</f>
        <v/>
      </c>
      <c r="U1475" s="19" t="str">
        <f>IF([4]道具信息!U1475="","",[4]道具信息!U1475)</f>
        <v/>
      </c>
      <c r="V1475" s="19" t="str">
        <f>IF([4]道具信息!V1475="","",[4]道具信息!V1475)</f>
        <v/>
      </c>
      <c r="W1475" s="19" t="str">
        <f>IF([4]道具信息!W1475="","",[4]道具信息!W1475)</f>
        <v/>
      </c>
      <c r="X1475" s="19" t="str">
        <f>IF([4]道具信息!X1475="","",[4]道具信息!X1475)</f>
        <v/>
      </c>
      <c r="Y1475" s="19" t="str">
        <f>IF([4]道具信息!Y1475="","",[4]道具信息!Y1475)</f>
        <v/>
      </c>
      <c r="Z1475" s="19" t="str">
        <f>IF([4]道具信息!Z1475="","",[4]道具信息!Z1475)</f>
        <v/>
      </c>
    </row>
    <row r="1476" spans="1:26" x14ac:dyDescent="0.15">
      <c r="A1476" s="19" t="str">
        <f>IF([4]道具信息!A1476="","",[4]道具信息!A1476)</f>
        <v/>
      </c>
      <c r="B1476" s="19" t="str">
        <f>IF([4]道具信息!B1476="","",[4]道具信息!B1476)</f>
        <v/>
      </c>
      <c r="C1476" s="19" t="str">
        <f>IF([4]道具信息!C1476="","",[4]道具信息!C1476)</f>
        <v/>
      </c>
      <c r="D1476" s="19" t="str">
        <f>IF([4]道具信息!D1476="","",[4]道具信息!D1476)</f>
        <v/>
      </c>
      <c r="E1476" s="19" t="str">
        <f>IF([4]道具信息!E1476="","",[4]道具信息!E1476)</f>
        <v/>
      </c>
      <c r="F1476" s="19" t="str">
        <f>IF([4]道具信息!F1476="","",[4]道具信息!F1476)</f>
        <v/>
      </c>
      <c r="G1476" s="19" t="str">
        <f>IF([4]道具信息!G1476="","",[4]道具信息!G1476)</f>
        <v/>
      </c>
      <c r="H1476" s="19" t="str">
        <f>IF([4]道具信息!H1476="","",[4]道具信息!H1476)</f>
        <v/>
      </c>
      <c r="I1476" s="19" t="str">
        <f>IF([4]道具信息!I1476="","",[4]道具信息!I1476)</f>
        <v/>
      </c>
      <c r="J1476" s="19" t="str">
        <f>IF([4]道具信息!J1476="","",[4]道具信息!J1476)</f>
        <v/>
      </c>
      <c r="K1476" s="19" t="str">
        <f>IF([4]道具信息!K1476="","",[4]道具信息!K1476)</f>
        <v/>
      </c>
      <c r="L1476" s="19" t="str">
        <f>IF([4]道具信息!L1476="","",[4]道具信息!L1476)</f>
        <v/>
      </c>
      <c r="M1476" s="19" t="str">
        <f>IF([4]道具信息!M1476="","",[4]道具信息!M1476)</f>
        <v/>
      </c>
      <c r="N1476" s="19" t="str">
        <f>IF([4]道具信息!N1476="","",[4]道具信息!N1476)</f>
        <v/>
      </c>
      <c r="O1476" s="19" t="str">
        <f>IF([4]道具信息!O1476="","",[4]道具信息!O1476)</f>
        <v/>
      </c>
      <c r="P1476" s="19" t="str">
        <f>IF([4]道具信息!P1476="","",[4]道具信息!P1476)</f>
        <v/>
      </c>
      <c r="Q1476" s="19" t="str">
        <f>IF([4]道具信息!Q1476="","",[4]道具信息!Q1476)</f>
        <v/>
      </c>
      <c r="R1476" s="19" t="str">
        <f>IF([4]道具信息!R1476="","",[4]道具信息!R1476)</f>
        <v/>
      </c>
      <c r="S1476" s="19" t="str">
        <f>IF([4]道具信息!S1476="","",[4]道具信息!S1476)</f>
        <v/>
      </c>
      <c r="T1476" s="19" t="str">
        <f>IF([4]道具信息!T1476="","",[4]道具信息!T1476)</f>
        <v/>
      </c>
      <c r="U1476" s="19" t="str">
        <f>IF([4]道具信息!U1476="","",[4]道具信息!U1476)</f>
        <v/>
      </c>
      <c r="V1476" s="19" t="str">
        <f>IF([4]道具信息!V1476="","",[4]道具信息!V1476)</f>
        <v/>
      </c>
      <c r="W1476" s="19" t="str">
        <f>IF([4]道具信息!W1476="","",[4]道具信息!W1476)</f>
        <v/>
      </c>
      <c r="X1476" s="19" t="str">
        <f>IF([4]道具信息!X1476="","",[4]道具信息!X1476)</f>
        <v/>
      </c>
      <c r="Y1476" s="19" t="str">
        <f>IF([4]道具信息!Y1476="","",[4]道具信息!Y1476)</f>
        <v/>
      </c>
      <c r="Z1476" s="19" t="str">
        <f>IF([4]道具信息!Z1476="","",[4]道具信息!Z1476)</f>
        <v/>
      </c>
    </row>
    <row r="1477" spans="1:26" x14ac:dyDescent="0.15">
      <c r="A1477" s="19" t="str">
        <f>IF([4]道具信息!A1477="","",[4]道具信息!A1477)</f>
        <v/>
      </c>
      <c r="B1477" s="19" t="str">
        <f>IF([4]道具信息!B1477="","",[4]道具信息!B1477)</f>
        <v/>
      </c>
      <c r="C1477" s="19" t="str">
        <f>IF([4]道具信息!C1477="","",[4]道具信息!C1477)</f>
        <v/>
      </c>
      <c r="D1477" s="19" t="str">
        <f>IF([4]道具信息!D1477="","",[4]道具信息!D1477)</f>
        <v/>
      </c>
      <c r="E1477" s="19" t="str">
        <f>IF([4]道具信息!E1477="","",[4]道具信息!E1477)</f>
        <v/>
      </c>
      <c r="F1477" s="19" t="str">
        <f>IF([4]道具信息!F1477="","",[4]道具信息!F1477)</f>
        <v/>
      </c>
      <c r="G1477" s="19" t="str">
        <f>IF([4]道具信息!G1477="","",[4]道具信息!G1477)</f>
        <v/>
      </c>
      <c r="H1477" s="19" t="str">
        <f>IF([4]道具信息!H1477="","",[4]道具信息!H1477)</f>
        <v/>
      </c>
      <c r="I1477" s="19" t="str">
        <f>IF([4]道具信息!I1477="","",[4]道具信息!I1477)</f>
        <v/>
      </c>
      <c r="J1477" s="19" t="str">
        <f>IF([4]道具信息!J1477="","",[4]道具信息!J1477)</f>
        <v/>
      </c>
      <c r="K1477" s="19" t="str">
        <f>IF([4]道具信息!K1477="","",[4]道具信息!K1477)</f>
        <v/>
      </c>
      <c r="L1477" s="19" t="str">
        <f>IF([4]道具信息!L1477="","",[4]道具信息!L1477)</f>
        <v/>
      </c>
      <c r="M1477" s="19" t="str">
        <f>IF([4]道具信息!M1477="","",[4]道具信息!M1477)</f>
        <v/>
      </c>
      <c r="N1477" s="19" t="str">
        <f>IF([4]道具信息!N1477="","",[4]道具信息!N1477)</f>
        <v/>
      </c>
      <c r="O1477" s="19" t="str">
        <f>IF([4]道具信息!O1477="","",[4]道具信息!O1477)</f>
        <v/>
      </c>
      <c r="P1477" s="19" t="str">
        <f>IF([4]道具信息!P1477="","",[4]道具信息!P1477)</f>
        <v/>
      </c>
      <c r="Q1477" s="19" t="str">
        <f>IF([4]道具信息!Q1477="","",[4]道具信息!Q1477)</f>
        <v/>
      </c>
      <c r="R1477" s="19" t="str">
        <f>IF([4]道具信息!R1477="","",[4]道具信息!R1477)</f>
        <v/>
      </c>
      <c r="S1477" s="19" t="str">
        <f>IF([4]道具信息!S1477="","",[4]道具信息!S1477)</f>
        <v/>
      </c>
      <c r="T1477" s="19" t="str">
        <f>IF([4]道具信息!T1477="","",[4]道具信息!T1477)</f>
        <v/>
      </c>
      <c r="U1477" s="19" t="str">
        <f>IF([4]道具信息!U1477="","",[4]道具信息!U1477)</f>
        <v/>
      </c>
      <c r="V1477" s="19" t="str">
        <f>IF([4]道具信息!V1477="","",[4]道具信息!V1477)</f>
        <v/>
      </c>
      <c r="W1477" s="19" t="str">
        <f>IF([4]道具信息!W1477="","",[4]道具信息!W1477)</f>
        <v/>
      </c>
      <c r="X1477" s="19" t="str">
        <f>IF([4]道具信息!X1477="","",[4]道具信息!X1477)</f>
        <v/>
      </c>
      <c r="Y1477" s="19" t="str">
        <f>IF([4]道具信息!Y1477="","",[4]道具信息!Y1477)</f>
        <v/>
      </c>
      <c r="Z1477" s="19" t="str">
        <f>IF([4]道具信息!Z1477="","",[4]道具信息!Z1477)</f>
        <v/>
      </c>
    </row>
    <row r="1478" spans="1:26" x14ac:dyDescent="0.15">
      <c r="A1478" s="19" t="str">
        <f>IF([4]道具信息!A1478="","",[4]道具信息!A1478)</f>
        <v/>
      </c>
      <c r="B1478" s="19" t="str">
        <f>IF([4]道具信息!B1478="","",[4]道具信息!B1478)</f>
        <v/>
      </c>
      <c r="C1478" s="19" t="str">
        <f>IF([4]道具信息!C1478="","",[4]道具信息!C1478)</f>
        <v/>
      </c>
      <c r="D1478" s="19" t="str">
        <f>IF([4]道具信息!D1478="","",[4]道具信息!D1478)</f>
        <v/>
      </c>
      <c r="E1478" s="19" t="str">
        <f>IF([4]道具信息!E1478="","",[4]道具信息!E1478)</f>
        <v/>
      </c>
      <c r="F1478" s="19" t="str">
        <f>IF([4]道具信息!F1478="","",[4]道具信息!F1478)</f>
        <v/>
      </c>
      <c r="G1478" s="19" t="str">
        <f>IF([4]道具信息!G1478="","",[4]道具信息!G1478)</f>
        <v/>
      </c>
      <c r="H1478" s="19" t="str">
        <f>IF([4]道具信息!H1478="","",[4]道具信息!H1478)</f>
        <v/>
      </c>
      <c r="I1478" s="19" t="str">
        <f>IF([4]道具信息!I1478="","",[4]道具信息!I1478)</f>
        <v/>
      </c>
      <c r="J1478" s="19" t="str">
        <f>IF([4]道具信息!J1478="","",[4]道具信息!J1478)</f>
        <v/>
      </c>
      <c r="K1478" s="19" t="str">
        <f>IF([4]道具信息!K1478="","",[4]道具信息!K1478)</f>
        <v/>
      </c>
      <c r="L1478" s="19" t="str">
        <f>IF([4]道具信息!L1478="","",[4]道具信息!L1478)</f>
        <v/>
      </c>
      <c r="M1478" s="19" t="str">
        <f>IF([4]道具信息!M1478="","",[4]道具信息!M1478)</f>
        <v/>
      </c>
      <c r="N1478" s="19" t="str">
        <f>IF([4]道具信息!N1478="","",[4]道具信息!N1478)</f>
        <v/>
      </c>
      <c r="O1478" s="19" t="str">
        <f>IF([4]道具信息!O1478="","",[4]道具信息!O1478)</f>
        <v/>
      </c>
      <c r="P1478" s="19" t="str">
        <f>IF([4]道具信息!P1478="","",[4]道具信息!P1478)</f>
        <v/>
      </c>
      <c r="Q1478" s="19" t="str">
        <f>IF([4]道具信息!Q1478="","",[4]道具信息!Q1478)</f>
        <v/>
      </c>
      <c r="R1478" s="19" t="str">
        <f>IF([4]道具信息!R1478="","",[4]道具信息!R1478)</f>
        <v/>
      </c>
      <c r="S1478" s="19" t="str">
        <f>IF([4]道具信息!S1478="","",[4]道具信息!S1478)</f>
        <v/>
      </c>
      <c r="T1478" s="19" t="str">
        <f>IF([4]道具信息!T1478="","",[4]道具信息!T1478)</f>
        <v/>
      </c>
      <c r="U1478" s="19" t="str">
        <f>IF([4]道具信息!U1478="","",[4]道具信息!U1478)</f>
        <v/>
      </c>
      <c r="V1478" s="19" t="str">
        <f>IF([4]道具信息!V1478="","",[4]道具信息!V1478)</f>
        <v/>
      </c>
      <c r="W1478" s="19" t="str">
        <f>IF([4]道具信息!W1478="","",[4]道具信息!W1478)</f>
        <v/>
      </c>
      <c r="X1478" s="19" t="str">
        <f>IF([4]道具信息!X1478="","",[4]道具信息!X1478)</f>
        <v/>
      </c>
      <c r="Y1478" s="19" t="str">
        <f>IF([4]道具信息!Y1478="","",[4]道具信息!Y1478)</f>
        <v/>
      </c>
      <c r="Z1478" s="19" t="str">
        <f>IF([4]道具信息!Z1478="","",[4]道具信息!Z1478)</f>
        <v/>
      </c>
    </row>
    <row r="1479" spans="1:26" x14ac:dyDescent="0.15">
      <c r="A1479" s="19" t="str">
        <f>IF([4]道具信息!A1479="","",[4]道具信息!A1479)</f>
        <v/>
      </c>
      <c r="B1479" s="19" t="str">
        <f>IF([4]道具信息!B1479="","",[4]道具信息!B1479)</f>
        <v/>
      </c>
      <c r="C1479" s="19" t="str">
        <f>IF([4]道具信息!C1479="","",[4]道具信息!C1479)</f>
        <v/>
      </c>
      <c r="D1479" s="19" t="str">
        <f>IF([4]道具信息!D1479="","",[4]道具信息!D1479)</f>
        <v/>
      </c>
      <c r="E1479" s="19" t="str">
        <f>IF([4]道具信息!E1479="","",[4]道具信息!E1479)</f>
        <v/>
      </c>
      <c r="F1479" s="19" t="str">
        <f>IF([4]道具信息!F1479="","",[4]道具信息!F1479)</f>
        <v/>
      </c>
      <c r="G1479" s="19" t="str">
        <f>IF([4]道具信息!G1479="","",[4]道具信息!G1479)</f>
        <v/>
      </c>
      <c r="H1479" s="19" t="str">
        <f>IF([4]道具信息!H1479="","",[4]道具信息!H1479)</f>
        <v/>
      </c>
      <c r="I1479" s="19" t="str">
        <f>IF([4]道具信息!I1479="","",[4]道具信息!I1479)</f>
        <v/>
      </c>
      <c r="J1479" s="19" t="str">
        <f>IF([4]道具信息!J1479="","",[4]道具信息!J1479)</f>
        <v/>
      </c>
      <c r="K1479" s="19" t="str">
        <f>IF([4]道具信息!K1479="","",[4]道具信息!K1479)</f>
        <v/>
      </c>
      <c r="L1479" s="19" t="str">
        <f>IF([4]道具信息!L1479="","",[4]道具信息!L1479)</f>
        <v/>
      </c>
      <c r="M1479" s="19" t="str">
        <f>IF([4]道具信息!M1479="","",[4]道具信息!M1479)</f>
        <v/>
      </c>
      <c r="N1479" s="19" t="str">
        <f>IF([4]道具信息!N1479="","",[4]道具信息!N1479)</f>
        <v/>
      </c>
      <c r="O1479" s="19" t="str">
        <f>IF([4]道具信息!O1479="","",[4]道具信息!O1479)</f>
        <v/>
      </c>
      <c r="P1479" s="19" t="str">
        <f>IF([4]道具信息!P1479="","",[4]道具信息!P1479)</f>
        <v/>
      </c>
      <c r="Q1479" s="19" t="str">
        <f>IF([4]道具信息!Q1479="","",[4]道具信息!Q1479)</f>
        <v/>
      </c>
      <c r="R1479" s="19" t="str">
        <f>IF([4]道具信息!R1479="","",[4]道具信息!R1479)</f>
        <v/>
      </c>
      <c r="S1479" s="19" t="str">
        <f>IF([4]道具信息!S1479="","",[4]道具信息!S1479)</f>
        <v/>
      </c>
      <c r="T1479" s="19" t="str">
        <f>IF([4]道具信息!T1479="","",[4]道具信息!T1479)</f>
        <v/>
      </c>
      <c r="U1479" s="19" t="str">
        <f>IF([4]道具信息!U1479="","",[4]道具信息!U1479)</f>
        <v/>
      </c>
      <c r="V1479" s="19" t="str">
        <f>IF([4]道具信息!V1479="","",[4]道具信息!V1479)</f>
        <v/>
      </c>
      <c r="W1479" s="19" t="str">
        <f>IF([4]道具信息!W1479="","",[4]道具信息!W1479)</f>
        <v/>
      </c>
      <c r="X1479" s="19" t="str">
        <f>IF([4]道具信息!X1479="","",[4]道具信息!X1479)</f>
        <v/>
      </c>
      <c r="Y1479" s="19" t="str">
        <f>IF([4]道具信息!Y1479="","",[4]道具信息!Y1479)</f>
        <v/>
      </c>
      <c r="Z1479" s="19" t="str">
        <f>IF([4]道具信息!Z1479="","",[4]道具信息!Z1479)</f>
        <v/>
      </c>
    </row>
    <row r="1480" spans="1:26" x14ac:dyDescent="0.15">
      <c r="A1480" s="19" t="str">
        <f>IF([4]道具信息!A1480="","",[4]道具信息!A1480)</f>
        <v/>
      </c>
      <c r="B1480" s="19" t="str">
        <f>IF([4]道具信息!B1480="","",[4]道具信息!B1480)</f>
        <v/>
      </c>
      <c r="C1480" s="19" t="str">
        <f>IF([4]道具信息!C1480="","",[4]道具信息!C1480)</f>
        <v/>
      </c>
      <c r="D1480" s="19" t="str">
        <f>IF([4]道具信息!D1480="","",[4]道具信息!D1480)</f>
        <v/>
      </c>
      <c r="E1480" s="19" t="str">
        <f>IF([4]道具信息!E1480="","",[4]道具信息!E1480)</f>
        <v/>
      </c>
      <c r="F1480" s="19" t="str">
        <f>IF([4]道具信息!F1480="","",[4]道具信息!F1480)</f>
        <v/>
      </c>
      <c r="G1480" s="19" t="str">
        <f>IF([4]道具信息!G1480="","",[4]道具信息!G1480)</f>
        <v/>
      </c>
      <c r="H1480" s="19" t="str">
        <f>IF([4]道具信息!H1480="","",[4]道具信息!H1480)</f>
        <v/>
      </c>
      <c r="I1480" s="19" t="str">
        <f>IF([4]道具信息!I1480="","",[4]道具信息!I1480)</f>
        <v/>
      </c>
      <c r="J1480" s="19" t="str">
        <f>IF([4]道具信息!J1480="","",[4]道具信息!J1480)</f>
        <v/>
      </c>
      <c r="K1480" s="19" t="str">
        <f>IF([4]道具信息!K1480="","",[4]道具信息!K1480)</f>
        <v/>
      </c>
      <c r="L1480" s="19" t="str">
        <f>IF([4]道具信息!L1480="","",[4]道具信息!L1480)</f>
        <v/>
      </c>
      <c r="M1480" s="19" t="str">
        <f>IF([4]道具信息!M1480="","",[4]道具信息!M1480)</f>
        <v/>
      </c>
      <c r="N1480" s="19" t="str">
        <f>IF([4]道具信息!N1480="","",[4]道具信息!N1480)</f>
        <v/>
      </c>
      <c r="O1480" s="19" t="str">
        <f>IF([4]道具信息!O1480="","",[4]道具信息!O1480)</f>
        <v/>
      </c>
      <c r="P1480" s="19" t="str">
        <f>IF([4]道具信息!P1480="","",[4]道具信息!P1480)</f>
        <v/>
      </c>
      <c r="Q1480" s="19" t="str">
        <f>IF([4]道具信息!Q1480="","",[4]道具信息!Q1480)</f>
        <v/>
      </c>
      <c r="R1480" s="19" t="str">
        <f>IF([4]道具信息!R1480="","",[4]道具信息!R1480)</f>
        <v/>
      </c>
      <c r="S1480" s="19" t="str">
        <f>IF([4]道具信息!S1480="","",[4]道具信息!S1480)</f>
        <v/>
      </c>
      <c r="T1480" s="19" t="str">
        <f>IF([4]道具信息!T1480="","",[4]道具信息!T1480)</f>
        <v/>
      </c>
      <c r="U1480" s="19" t="str">
        <f>IF([4]道具信息!U1480="","",[4]道具信息!U1480)</f>
        <v/>
      </c>
      <c r="V1480" s="19" t="str">
        <f>IF([4]道具信息!V1480="","",[4]道具信息!V1480)</f>
        <v/>
      </c>
      <c r="W1480" s="19" t="str">
        <f>IF([4]道具信息!W1480="","",[4]道具信息!W1480)</f>
        <v/>
      </c>
      <c r="X1480" s="19" t="str">
        <f>IF([4]道具信息!X1480="","",[4]道具信息!X1480)</f>
        <v/>
      </c>
      <c r="Y1480" s="19" t="str">
        <f>IF([4]道具信息!Y1480="","",[4]道具信息!Y1480)</f>
        <v/>
      </c>
      <c r="Z1480" s="19" t="str">
        <f>IF([4]道具信息!Z1480="","",[4]道具信息!Z1480)</f>
        <v/>
      </c>
    </row>
    <row r="1481" spans="1:26" x14ac:dyDescent="0.15">
      <c r="A1481" s="19" t="str">
        <f>IF([4]道具信息!A1481="","",[4]道具信息!A1481)</f>
        <v/>
      </c>
      <c r="B1481" s="19" t="str">
        <f>IF([4]道具信息!B1481="","",[4]道具信息!B1481)</f>
        <v/>
      </c>
      <c r="C1481" s="19" t="str">
        <f>IF([4]道具信息!C1481="","",[4]道具信息!C1481)</f>
        <v/>
      </c>
      <c r="D1481" s="19" t="str">
        <f>IF([4]道具信息!D1481="","",[4]道具信息!D1481)</f>
        <v/>
      </c>
      <c r="E1481" s="19" t="str">
        <f>IF([4]道具信息!E1481="","",[4]道具信息!E1481)</f>
        <v/>
      </c>
      <c r="F1481" s="19" t="str">
        <f>IF([4]道具信息!F1481="","",[4]道具信息!F1481)</f>
        <v/>
      </c>
      <c r="G1481" s="19" t="str">
        <f>IF([4]道具信息!G1481="","",[4]道具信息!G1481)</f>
        <v/>
      </c>
      <c r="H1481" s="19" t="str">
        <f>IF([4]道具信息!H1481="","",[4]道具信息!H1481)</f>
        <v/>
      </c>
      <c r="I1481" s="19" t="str">
        <f>IF([4]道具信息!I1481="","",[4]道具信息!I1481)</f>
        <v/>
      </c>
      <c r="J1481" s="19" t="str">
        <f>IF([4]道具信息!J1481="","",[4]道具信息!J1481)</f>
        <v/>
      </c>
      <c r="K1481" s="19" t="str">
        <f>IF([4]道具信息!K1481="","",[4]道具信息!K1481)</f>
        <v/>
      </c>
      <c r="L1481" s="19" t="str">
        <f>IF([4]道具信息!L1481="","",[4]道具信息!L1481)</f>
        <v/>
      </c>
      <c r="M1481" s="19" t="str">
        <f>IF([4]道具信息!M1481="","",[4]道具信息!M1481)</f>
        <v/>
      </c>
      <c r="N1481" s="19" t="str">
        <f>IF([4]道具信息!N1481="","",[4]道具信息!N1481)</f>
        <v/>
      </c>
      <c r="O1481" s="19" t="str">
        <f>IF([4]道具信息!O1481="","",[4]道具信息!O1481)</f>
        <v/>
      </c>
      <c r="P1481" s="19" t="str">
        <f>IF([4]道具信息!P1481="","",[4]道具信息!P1481)</f>
        <v/>
      </c>
      <c r="Q1481" s="19" t="str">
        <f>IF([4]道具信息!Q1481="","",[4]道具信息!Q1481)</f>
        <v/>
      </c>
      <c r="R1481" s="19" t="str">
        <f>IF([4]道具信息!R1481="","",[4]道具信息!R1481)</f>
        <v/>
      </c>
      <c r="S1481" s="19" t="str">
        <f>IF([4]道具信息!S1481="","",[4]道具信息!S1481)</f>
        <v/>
      </c>
      <c r="T1481" s="19" t="str">
        <f>IF([4]道具信息!T1481="","",[4]道具信息!T1481)</f>
        <v/>
      </c>
      <c r="U1481" s="19" t="str">
        <f>IF([4]道具信息!U1481="","",[4]道具信息!U1481)</f>
        <v/>
      </c>
      <c r="V1481" s="19" t="str">
        <f>IF([4]道具信息!V1481="","",[4]道具信息!V1481)</f>
        <v/>
      </c>
      <c r="W1481" s="19" t="str">
        <f>IF([4]道具信息!W1481="","",[4]道具信息!W1481)</f>
        <v/>
      </c>
      <c r="X1481" s="19" t="str">
        <f>IF([4]道具信息!X1481="","",[4]道具信息!X1481)</f>
        <v/>
      </c>
      <c r="Y1481" s="19" t="str">
        <f>IF([4]道具信息!Y1481="","",[4]道具信息!Y1481)</f>
        <v/>
      </c>
      <c r="Z1481" s="19" t="str">
        <f>IF([4]道具信息!Z1481="","",[4]道具信息!Z1481)</f>
        <v/>
      </c>
    </row>
    <row r="1482" spans="1:26" x14ac:dyDescent="0.15">
      <c r="A1482" s="19" t="str">
        <f>IF([4]道具信息!A1482="","",[4]道具信息!A1482)</f>
        <v/>
      </c>
      <c r="B1482" s="19" t="str">
        <f>IF([4]道具信息!B1482="","",[4]道具信息!B1482)</f>
        <v/>
      </c>
      <c r="C1482" s="19" t="str">
        <f>IF([4]道具信息!C1482="","",[4]道具信息!C1482)</f>
        <v/>
      </c>
      <c r="D1482" s="19" t="str">
        <f>IF([4]道具信息!D1482="","",[4]道具信息!D1482)</f>
        <v/>
      </c>
      <c r="E1482" s="19" t="str">
        <f>IF([4]道具信息!E1482="","",[4]道具信息!E1482)</f>
        <v/>
      </c>
      <c r="F1482" s="19" t="str">
        <f>IF([4]道具信息!F1482="","",[4]道具信息!F1482)</f>
        <v/>
      </c>
      <c r="G1482" s="19" t="str">
        <f>IF([4]道具信息!G1482="","",[4]道具信息!G1482)</f>
        <v/>
      </c>
      <c r="H1482" s="19" t="str">
        <f>IF([4]道具信息!H1482="","",[4]道具信息!H1482)</f>
        <v/>
      </c>
      <c r="I1482" s="19" t="str">
        <f>IF([4]道具信息!I1482="","",[4]道具信息!I1482)</f>
        <v/>
      </c>
      <c r="J1482" s="19" t="str">
        <f>IF([4]道具信息!J1482="","",[4]道具信息!J1482)</f>
        <v/>
      </c>
      <c r="K1482" s="19" t="str">
        <f>IF([4]道具信息!K1482="","",[4]道具信息!K1482)</f>
        <v/>
      </c>
      <c r="L1482" s="19" t="str">
        <f>IF([4]道具信息!L1482="","",[4]道具信息!L1482)</f>
        <v/>
      </c>
      <c r="M1482" s="19" t="str">
        <f>IF([4]道具信息!M1482="","",[4]道具信息!M1482)</f>
        <v/>
      </c>
      <c r="N1482" s="19" t="str">
        <f>IF([4]道具信息!N1482="","",[4]道具信息!N1482)</f>
        <v/>
      </c>
      <c r="O1482" s="19" t="str">
        <f>IF([4]道具信息!O1482="","",[4]道具信息!O1482)</f>
        <v/>
      </c>
      <c r="P1482" s="19" t="str">
        <f>IF([4]道具信息!P1482="","",[4]道具信息!P1482)</f>
        <v/>
      </c>
      <c r="Q1482" s="19" t="str">
        <f>IF([4]道具信息!Q1482="","",[4]道具信息!Q1482)</f>
        <v/>
      </c>
      <c r="R1482" s="19" t="str">
        <f>IF([4]道具信息!R1482="","",[4]道具信息!R1482)</f>
        <v/>
      </c>
      <c r="S1482" s="19" t="str">
        <f>IF([4]道具信息!S1482="","",[4]道具信息!S1482)</f>
        <v/>
      </c>
      <c r="T1482" s="19" t="str">
        <f>IF([4]道具信息!T1482="","",[4]道具信息!T1482)</f>
        <v/>
      </c>
      <c r="U1482" s="19" t="str">
        <f>IF([4]道具信息!U1482="","",[4]道具信息!U1482)</f>
        <v/>
      </c>
      <c r="V1482" s="19" t="str">
        <f>IF([4]道具信息!V1482="","",[4]道具信息!V1482)</f>
        <v/>
      </c>
      <c r="W1482" s="19" t="str">
        <f>IF([4]道具信息!W1482="","",[4]道具信息!W1482)</f>
        <v/>
      </c>
      <c r="X1482" s="19" t="str">
        <f>IF([4]道具信息!X1482="","",[4]道具信息!X1482)</f>
        <v/>
      </c>
      <c r="Y1482" s="19" t="str">
        <f>IF([4]道具信息!Y1482="","",[4]道具信息!Y1482)</f>
        <v/>
      </c>
      <c r="Z1482" s="19" t="str">
        <f>IF([4]道具信息!Z1482="","",[4]道具信息!Z1482)</f>
        <v/>
      </c>
    </row>
    <row r="1483" spans="1:26" x14ac:dyDescent="0.15">
      <c r="A1483" s="19" t="str">
        <f>IF([4]道具信息!A1483="","",[4]道具信息!A1483)</f>
        <v/>
      </c>
      <c r="B1483" s="19" t="str">
        <f>IF([4]道具信息!B1483="","",[4]道具信息!B1483)</f>
        <v/>
      </c>
      <c r="C1483" s="19" t="str">
        <f>IF([4]道具信息!C1483="","",[4]道具信息!C1483)</f>
        <v/>
      </c>
      <c r="D1483" s="19" t="str">
        <f>IF([4]道具信息!D1483="","",[4]道具信息!D1483)</f>
        <v/>
      </c>
      <c r="E1483" s="19" t="str">
        <f>IF([4]道具信息!E1483="","",[4]道具信息!E1483)</f>
        <v/>
      </c>
      <c r="F1483" s="19" t="str">
        <f>IF([4]道具信息!F1483="","",[4]道具信息!F1483)</f>
        <v/>
      </c>
      <c r="G1483" s="19" t="str">
        <f>IF([4]道具信息!G1483="","",[4]道具信息!G1483)</f>
        <v/>
      </c>
      <c r="H1483" s="19" t="str">
        <f>IF([4]道具信息!H1483="","",[4]道具信息!H1483)</f>
        <v/>
      </c>
      <c r="I1483" s="19" t="str">
        <f>IF([4]道具信息!I1483="","",[4]道具信息!I1483)</f>
        <v/>
      </c>
      <c r="J1483" s="19" t="str">
        <f>IF([4]道具信息!J1483="","",[4]道具信息!J1483)</f>
        <v/>
      </c>
      <c r="K1483" s="19" t="str">
        <f>IF([4]道具信息!K1483="","",[4]道具信息!K1483)</f>
        <v/>
      </c>
      <c r="L1483" s="19" t="str">
        <f>IF([4]道具信息!L1483="","",[4]道具信息!L1483)</f>
        <v/>
      </c>
      <c r="M1483" s="19" t="str">
        <f>IF([4]道具信息!M1483="","",[4]道具信息!M1483)</f>
        <v/>
      </c>
      <c r="N1483" s="19" t="str">
        <f>IF([4]道具信息!N1483="","",[4]道具信息!N1483)</f>
        <v/>
      </c>
      <c r="O1483" s="19" t="str">
        <f>IF([4]道具信息!O1483="","",[4]道具信息!O1483)</f>
        <v/>
      </c>
      <c r="P1483" s="19" t="str">
        <f>IF([4]道具信息!P1483="","",[4]道具信息!P1483)</f>
        <v/>
      </c>
      <c r="Q1483" s="19" t="str">
        <f>IF([4]道具信息!Q1483="","",[4]道具信息!Q1483)</f>
        <v/>
      </c>
      <c r="R1483" s="19" t="str">
        <f>IF([4]道具信息!R1483="","",[4]道具信息!R1483)</f>
        <v/>
      </c>
      <c r="S1483" s="19" t="str">
        <f>IF([4]道具信息!S1483="","",[4]道具信息!S1483)</f>
        <v/>
      </c>
      <c r="T1483" s="19" t="str">
        <f>IF([4]道具信息!T1483="","",[4]道具信息!T1483)</f>
        <v/>
      </c>
      <c r="U1483" s="19" t="str">
        <f>IF([4]道具信息!U1483="","",[4]道具信息!U1483)</f>
        <v/>
      </c>
      <c r="V1483" s="19" t="str">
        <f>IF([4]道具信息!V1483="","",[4]道具信息!V1483)</f>
        <v/>
      </c>
      <c r="W1483" s="19" t="str">
        <f>IF([4]道具信息!W1483="","",[4]道具信息!W1483)</f>
        <v/>
      </c>
      <c r="X1483" s="19" t="str">
        <f>IF([4]道具信息!X1483="","",[4]道具信息!X1483)</f>
        <v/>
      </c>
      <c r="Y1483" s="19" t="str">
        <f>IF([4]道具信息!Y1483="","",[4]道具信息!Y1483)</f>
        <v/>
      </c>
      <c r="Z1483" s="19" t="str">
        <f>IF([4]道具信息!Z1483="","",[4]道具信息!Z1483)</f>
        <v/>
      </c>
    </row>
    <row r="1484" spans="1:26" x14ac:dyDescent="0.15">
      <c r="A1484" s="19" t="str">
        <f>IF([4]道具信息!A1484="","",[4]道具信息!A1484)</f>
        <v/>
      </c>
      <c r="B1484" s="19" t="str">
        <f>IF([4]道具信息!B1484="","",[4]道具信息!B1484)</f>
        <v/>
      </c>
      <c r="C1484" s="19" t="str">
        <f>IF([4]道具信息!C1484="","",[4]道具信息!C1484)</f>
        <v/>
      </c>
      <c r="D1484" s="19" t="str">
        <f>IF([4]道具信息!D1484="","",[4]道具信息!D1484)</f>
        <v/>
      </c>
      <c r="E1484" s="19" t="str">
        <f>IF([4]道具信息!E1484="","",[4]道具信息!E1484)</f>
        <v/>
      </c>
      <c r="F1484" s="19" t="str">
        <f>IF([4]道具信息!F1484="","",[4]道具信息!F1484)</f>
        <v/>
      </c>
      <c r="G1484" s="19" t="str">
        <f>IF([4]道具信息!G1484="","",[4]道具信息!G1484)</f>
        <v/>
      </c>
      <c r="H1484" s="19" t="str">
        <f>IF([4]道具信息!H1484="","",[4]道具信息!H1484)</f>
        <v/>
      </c>
      <c r="I1484" s="19" t="str">
        <f>IF([4]道具信息!I1484="","",[4]道具信息!I1484)</f>
        <v/>
      </c>
      <c r="J1484" s="19" t="str">
        <f>IF([4]道具信息!J1484="","",[4]道具信息!J1484)</f>
        <v/>
      </c>
      <c r="K1484" s="19" t="str">
        <f>IF([4]道具信息!K1484="","",[4]道具信息!K1484)</f>
        <v/>
      </c>
      <c r="L1484" s="19" t="str">
        <f>IF([4]道具信息!L1484="","",[4]道具信息!L1484)</f>
        <v/>
      </c>
      <c r="M1484" s="19" t="str">
        <f>IF([4]道具信息!M1484="","",[4]道具信息!M1484)</f>
        <v/>
      </c>
      <c r="N1484" s="19" t="str">
        <f>IF([4]道具信息!N1484="","",[4]道具信息!N1484)</f>
        <v/>
      </c>
      <c r="O1484" s="19" t="str">
        <f>IF([4]道具信息!O1484="","",[4]道具信息!O1484)</f>
        <v/>
      </c>
      <c r="P1484" s="19" t="str">
        <f>IF([4]道具信息!P1484="","",[4]道具信息!P1484)</f>
        <v/>
      </c>
      <c r="Q1484" s="19" t="str">
        <f>IF([4]道具信息!Q1484="","",[4]道具信息!Q1484)</f>
        <v/>
      </c>
      <c r="R1484" s="19" t="str">
        <f>IF([4]道具信息!R1484="","",[4]道具信息!R1484)</f>
        <v/>
      </c>
      <c r="S1484" s="19" t="str">
        <f>IF([4]道具信息!S1484="","",[4]道具信息!S1484)</f>
        <v/>
      </c>
      <c r="T1484" s="19" t="str">
        <f>IF([4]道具信息!T1484="","",[4]道具信息!T1484)</f>
        <v/>
      </c>
      <c r="U1484" s="19" t="str">
        <f>IF([4]道具信息!U1484="","",[4]道具信息!U1484)</f>
        <v/>
      </c>
      <c r="V1484" s="19" t="str">
        <f>IF([4]道具信息!V1484="","",[4]道具信息!V1484)</f>
        <v/>
      </c>
      <c r="W1484" s="19" t="str">
        <f>IF([4]道具信息!W1484="","",[4]道具信息!W1484)</f>
        <v/>
      </c>
      <c r="X1484" s="19" t="str">
        <f>IF([4]道具信息!X1484="","",[4]道具信息!X1484)</f>
        <v/>
      </c>
      <c r="Y1484" s="19" t="str">
        <f>IF([4]道具信息!Y1484="","",[4]道具信息!Y1484)</f>
        <v/>
      </c>
      <c r="Z1484" s="19" t="str">
        <f>IF([4]道具信息!Z1484="","",[4]道具信息!Z1484)</f>
        <v/>
      </c>
    </row>
    <row r="1485" spans="1:26" x14ac:dyDescent="0.15">
      <c r="A1485" s="19" t="str">
        <f>IF([4]道具信息!A1485="","",[4]道具信息!A1485)</f>
        <v/>
      </c>
      <c r="B1485" s="19" t="str">
        <f>IF([4]道具信息!B1485="","",[4]道具信息!B1485)</f>
        <v/>
      </c>
      <c r="C1485" s="19" t="str">
        <f>IF([4]道具信息!C1485="","",[4]道具信息!C1485)</f>
        <v/>
      </c>
      <c r="D1485" s="19" t="str">
        <f>IF([4]道具信息!D1485="","",[4]道具信息!D1485)</f>
        <v/>
      </c>
      <c r="E1485" s="19" t="str">
        <f>IF([4]道具信息!E1485="","",[4]道具信息!E1485)</f>
        <v/>
      </c>
      <c r="F1485" s="19" t="str">
        <f>IF([4]道具信息!F1485="","",[4]道具信息!F1485)</f>
        <v/>
      </c>
      <c r="G1485" s="19" t="str">
        <f>IF([4]道具信息!G1485="","",[4]道具信息!G1485)</f>
        <v/>
      </c>
      <c r="H1485" s="19" t="str">
        <f>IF([4]道具信息!H1485="","",[4]道具信息!H1485)</f>
        <v/>
      </c>
      <c r="I1485" s="19" t="str">
        <f>IF([4]道具信息!I1485="","",[4]道具信息!I1485)</f>
        <v/>
      </c>
      <c r="J1485" s="19" t="str">
        <f>IF([4]道具信息!J1485="","",[4]道具信息!J1485)</f>
        <v/>
      </c>
      <c r="K1485" s="19" t="str">
        <f>IF([4]道具信息!K1485="","",[4]道具信息!K1485)</f>
        <v/>
      </c>
      <c r="L1485" s="19" t="str">
        <f>IF([4]道具信息!L1485="","",[4]道具信息!L1485)</f>
        <v/>
      </c>
      <c r="M1485" s="19" t="str">
        <f>IF([4]道具信息!M1485="","",[4]道具信息!M1485)</f>
        <v/>
      </c>
      <c r="N1485" s="19" t="str">
        <f>IF([4]道具信息!N1485="","",[4]道具信息!N1485)</f>
        <v/>
      </c>
      <c r="O1485" s="19" t="str">
        <f>IF([4]道具信息!O1485="","",[4]道具信息!O1485)</f>
        <v/>
      </c>
      <c r="P1485" s="19" t="str">
        <f>IF([4]道具信息!P1485="","",[4]道具信息!P1485)</f>
        <v/>
      </c>
      <c r="Q1485" s="19" t="str">
        <f>IF([4]道具信息!Q1485="","",[4]道具信息!Q1485)</f>
        <v/>
      </c>
      <c r="R1485" s="19" t="str">
        <f>IF([4]道具信息!R1485="","",[4]道具信息!R1485)</f>
        <v/>
      </c>
      <c r="S1485" s="19" t="str">
        <f>IF([4]道具信息!S1485="","",[4]道具信息!S1485)</f>
        <v/>
      </c>
      <c r="T1485" s="19" t="str">
        <f>IF([4]道具信息!T1485="","",[4]道具信息!T1485)</f>
        <v/>
      </c>
      <c r="U1485" s="19" t="str">
        <f>IF([4]道具信息!U1485="","",[4]道具信息!U1485)</f>
        <v/>
      </c>
      <c r="V1485" s="19" t="str">
        <f>IF([4]道具信息!V1485="","",[4]道具信息!V1485)</f>
        <v/>
      </c>
      <c r="W1485" s="19" t="str">
        <f>IF([4]道具信息!W1485="","",[4]道具信息!W1485)</f>
        <v/>
      </c>
      <c r="X1485" s="19" t="str">
        <f>IF([4]道具信息!X1485="","",[4]道具信息!X1485)</f>
        <v/>
      </c>
      <c r="Y1485" s="19" t="str">
        <f>IF([4]道具信息!Y1485="","",[4]道具信息!Y1485)</f>
        <v/>
      </c>
      <c r="Z1485" s="19" t="str">
        <f>IF([4]道具信息!Z1485="","",[4]道具信息!Z1485)</f>
        <v/>
      </c>
    </row>
    <row r="1486" spans="1:26" x14ac:dyDescent="0.15">
      <c r="A1486" s="19" t="str">
        <f>IF([4]道具信息!A1486="","",[4]道具信息!A1486)</f>
        <v/>
      </c>
      <c r="B1486" s="19" t="str">
        <f>IF([4]道具信息!B1486="","",[4]道具信息!B1486)</f>
        <v/>
      </c>
      <c r="C1486" s="19" t="str">
        <f>IF([4]道具信息!C1486="","",[4]道具信息!C1486)</f>
        <v/>
      </c>
      <c r="D1486" s="19" t="str">
        <f>IF([4]道具信息!D1486="","",[4]道具信息!D1486)</f>
        <v/>
      </c>
      <c r="E1486" s="19" t="str">
        <f>IF([4]道具信息!E1486="","",[4]道具信息!E1486)</f>
        <v/>
      </c>
      <c r="F1486" s="19" t="str">
        <f>IF([4]道具信息!F1486="","",[4]道具信息!F1486)</f>
        <v/>
      </c>
      <c r="G1486" s="19" t="str">
        <f>IF([4]道具信息!G1486="","",[4]道具信息!G1486)</f>
        <v/>
      </c>
      <c r="H1486" s="19" t="str">
        <f>IF([4]道具信息!H1486="","",[4]道具信息!H1486)</f>
        <v/>
      </c>
      <c r="I1486" s="19" t="str">
        <f>IF([4]道具信息!I1486="","",[4]道具信息!I1486)</f>
        <v/>
      </c>
      <c r="J1486" s="19" t="str">
        <f>IF([4]道具信息!J1486="","",[4]道具信息!J1486)</f>
        <v/>
      </c>
      <c r="K1486" s="19" t="str">
        <f>IF([4]道具信息!K1486="","",[4]道具信息!K1486)</f>
        <v/>
      </c>
      <c r="L1486" s="19" t="str">
        <f>IF([4]道具信息!L1486="","",[4]道具信息!L1486)</f>
        <v/>
      </c>
      <c r="M1486" s="19" t="str">
        <f>IF([4]道具信息!M1486="","",[4]道具信息!M1486)</f>
        <v/>
      </c>
      <c r="N1486" s="19" t="str">
        <f>IF([4]道具信息!N1486="","",[4]道具信息!N1486)</f>
        <v/>
      </c>
      <c r="O1486" s="19" t="str">
        <f>IF([4]道具信息!O1486="","",[4]道具信息!O1486)</f>
        <v/>
      </c>
      <c r="P1486" s="19" t="str">
        <f>IF([4]道具信息!P1486="","",[4]道具信息!P1486)</f>
        <v/>
      </c>
      <c r="Q1486" s="19" t="str">
        <f>IF([4]道具信息!Q1486="","",[4]道具信息!Q1486)</f>
        <v/>
      </c>
      <c r="R1486" s="19" t="str">
        <f>IF([4]道具信息!R1486="","",[4]道具信息!R1486)</f>
        <v/>
      </c>
      <c r="S1486" s="19" t="str">
        <f>IF([4]道具信息!S1486="","",[4]道具信息!S1486)</f>
        <v/>
      </c>
      <c r="T1486" s="19" t="str">
        <f>IF([4]道具信息!T1486="","",[4]道具信息!T1486)</f>
        <v/>
      </c>
      <c r="U1486" s="19" t="str">
        <f>IF([4]道具信息!U1486="","",[4]道具信息!U1486)</f>
        <v/>
      </c>
      <c r="V1486" s="19" t="str">
        <f>IF([4]道具信息!V1486="","",[4]道具信息!V1486)</f>
        <v/>
      </c>
      <c r="W1486" s="19" t="str">
        <f>IF([4]道具信息!W1486="","",[4]道具信息!W1486)</f>
        <v/>
      </c>
      <c r="X1486" s="19" t="str">
        <f>IF([4]道具信息!X1486="","",[4]道具信息!X1486)</f>
        <v/>
      </c>
      <c r="Y1486" s="19" t="str">
        <f>IF([4]道具信息!Y1486="","",[4]道具信息!Y1486)</f>
        <v/>
      </c>
      <c r="Z1486" s="19" t="str">
        <f>IF([4]道具信息!Z1486="","",[4]道具信息!Z1486)</f>
        <v/>
      </c>
    </row>
    <row r="1487" spans="1:26" x14ac:dyDescent="0.15">
      <c r="A1487" s="19" t="str">
        <f>IF([4]道具信息!A1487="","",[4]道具信息!A1487)</f>
        <v/>
      </c>
      <c r="B1487" s="19" t="str">
        <f>IF([4]道具信息!B1487="","",[4]道具信息!B1487)</f>
        <v/>
      </c>
      <c r="C1487" s="19" t="str">
        <f>IF([4]道具信息!C1487="","",[4]道具信息!C1487)</f>
        <v/>
      </c>
      <c r="D1487" s="19" t="str">
        <f>IF([4]道具信息!D1487="","",[4]道具信息!D1487)</f>
        <v/>
      </c>
      <c r="E1487" s="19" t="str">
        <f>IF([4]道具信息!E1487="","",[4]道具信息!E1487)</f>
        <v/>
      </c>
      <c r="F1487" s="19" t="str">
        <f>IF([4]道具信息!F1487="","",[4]道具信息!F1487)</f>
        <v/>
      </c>
      <c r="G1487" s="19" t="str">
        <f>IF([4]道具信息!G1487="","",[4]道具信息!G1487)</f>
        <v/>
      </c>
      <c r="H1487" s="19" t="str">
        <f>IF([4]道具信息!H1487="","",[4]道具信息!H1487)</f>
        <v/>
      </c>
      <c r="I1487" s="19" t="str">
        <f>IF([4]道具信息!I1487="","",[4]道具信息!I1487)</f>
        <v/>
      </c>
      <c r="J1487" s="19" t="str">
        <f>IF([4]道具信息!J1487="","",[4]道具信息!J1487)</f>
        <v/>
      </c>
      <c r="K1487" s="19" t="str">
        <f>IF([4]道具信息!K1487="","",[4]道具信息!K1487)</f>
        <v/>
      </c>
      <c r="L1487" s="19" t="str">
        <f>IF([4]道具信息!L1487="","",[4]道具信息!L1487)</f>
        <v/>
      </c>
      <c r="M1487" s="19" t="str">
        <f>IF([4]道具信息!M1487="","",[4]道具信息!M1487)</f>
        <v/>
      </c>
      <c r="N1487" s="19" t="str">
        <f>IF([4]道具信息!N1487="","",[4]道具信息!N1487)</f>
        <v/>
      </c>
      <c r="O1487" s="19" t="str">
        <f>IF([4]道具信息!O1487="","",[4]道具信息!O1487)</f>
        <v/>
      </c>
      <c r="P1487" s="19" t="str">
        <f>IF([4]道具信息!P1487="","",[4]道具信息!P1487)</f>
        <v/>
      </c>
      <c r="Q1487" s="19" t="str">
        <f>IF([4]道具信息!Q1487="","",[4]道具信息!Q1487)</f>
        <v/>
      </c>
      <c r="R1487" s="19" t="str">
        <f>IF([4]道具信息!R1487="","",[4]道具信息!R1487)</f>
        <v/>
      </c>
      <c r="S1487" s="19" t="str">
        <f>IF([4]道具信息!S1487="","",[4]道具信息!S1487)</f>
        <v/>
      </c>
      <c r="T1487" s="19" t="str">
        <f>IF([4]道具信息!T1487="","",[4]道具信息!T1487)</f>
        <v/>
      </c>
      <c r="U1487" s="19" t="str">
        <f>IF([4]道具信息!U1487="","",[4]道具信息!U1487)</f>
        <v/>
      </c>
      <c r="V1487" s="19" t="str">
        <f>IF([4]道具信息!V1487="","",[4]道具信息!V1487)</f>
        <v/>
      </c>
      <c r="W1487" s="19" t="str">
        <f>IF([4]道具信息!W1487="","",[4]道具信息!W1487)</f>
        <v/>
      </c>
      <c r="X1487" s="19" t="str">
        <f>IF([4]道具信息!X1487="","",[4]道具信息!X1487)</f>
        <v/>
      </c>
      <c r="Y1487" s="19" t="str">
        <f>IF([4]道具信息!Y1487="","",[4]道具信息!Y1487)</f>
        <v/>
      </c>
      <c r="Z1487" s="19" t="str">
        <f>IF([4]道具信息!Z1487="","",[4]道具信息!Z1487)</f>
        <v/>
      </c>
    </row>
    <row r="1488" spans="1:26" x14ac:dyDescent="0.15">
      <c r="A1488" s="19" t="str">
        <f>IF([4]道具信息!A1488="","",[4]道具信息!A1488)</f>
        <v/>
      </c>
      <c r="B1488" s="19" t="str">
        <f>IF([4]道具信息!B1488="","",[4]道具信息!B1488)</f>
        <v/>
      </c>
      <c r="C1488" s="19" t="str">
        <f>IF([4]道具信息!C1488="","",[4]道具信息!C1488)</f>
        <v/>
      </c>
      <c r="D1488" s="19" t="str">
        <f>IF([4]道具信息!D1488="","",[4]道具信息!D1488)</f>
        <v/>
      </c>
      <c r="E1488" s="19" t="str">
        <f>IF([4]道具信息!E1488="","",[4]道具信息!E1488)</f>
        <v/>
      </c>
      <c r="F1488" s="19" t="str">
        <f>IF([4]道具信息!F1488="","",[4]道具信息!F1488)</f>
        <v/>
      </c>
      <c r="G1488" s="19" t="str">
        <f>IF([4]道具信息!G1488="","",[4]道具信息!G1488)</f>
        <v/>
      </c>
      <c r="H1488" s="19" t="str">
        <f>IF([4]道具信息!H1488="","",[4]道具信息!H1488)</f>
        <v/>
      </c>
      <c r="I1488" s="19" t="str">
        <f>IF([4]道具信息!I1488="","",[4]道具信息!I1488)</f>
        <v/>
      </c>
      <c r="J1488" s="19" t="str">
        <f>IF([4]道具信息!J1488="","",[4]道具信息!J1488)</f>
        <v/>
      </c>
      <c r="K1488" s="19" t="str">
        <f>IF([4]道具信息!K1488="","",[4]道具信息!K1488)</f>
        <v/>
      </c>
      <c r="L1488" s="19" t="str">
        <f>IF([4]道具信息!L1488="","",[4]道具信息!L1488)</f>
        <v/>
      </c>
      <c r="M1488" s="19" t="str">
        <f>IF([4]道具信息!M1488="","",[4]道具信息!M1488)</f>
        <v/>
      </c>
      <c r="N1488" s="19" t="str">
        <f>IF([4]道具信息!N1488="","",[4]道具信息!N1488)</f>
        <v/>
      </c>
      <c r="O1488" s="19" t="str">
        <f>IF([4]道具信息!O1488="","",[4]道具信息!O1488)</f>
        <v/>
      </c>
      <c r="P1488" s="19" t="str">
        <f>IF([4]道具信息!P1488="","",[4]道具信息!P1488)</f>
        <v/>
      </c>
      <c r="Q1488" s="19" t="str">
        <f>IF([4]道具信息!Q1488="","",[4]道具信息!Q1488)</f>
        <v/>
      </c>
      <c r="R1488" s="19" t="str">
        <f>IF([4]道具信息!R1488="","",[4]道具信息!R1488)</f>
        <v/>
      </c>
      <c r="S1488" s="19" t="str">
        <f>IF([4]道具信息!S1488="","",[4]道具信息!S1488)</f>
        <v/>
      </c>
      <c r="T1488" s="19" t="str">
        <f>IF([4]道具信息!T1488="","",[4]道具信息!T1488)</f>
        <v/>
      </c>
      <c r="U1488" s="19" t="str">
        <f>IF([4]道具信息!U1488="","",[4]道具信息!U1488)</f>
        <v/>
      </c>
      <c r="V1488" s="19" t="str">
        <f>IF([4]道具信息!V1488="","",[4]道具信息!V1488)</f>
        <v/>
      </c>
      <c r="W1488" s="19" t="str">
        <f>IF([4]道具信息!W1488="","",[4]道具信息!W1488)</f>
        <v/>
      </c>
      <c r="X1488" s="19" t="str">
        <f>IF([4]道具信息!X1488="","",[4]道具信息!X1488)</f>
        <v/>
      </c>
      <c r="Y1488" s="19" t="str">
        <f>IF([4]道具信息!Y1488="","",[4]道具信息!Y1488)</f>
        <v/>
      </c>
      <c r="Z1488" s="19" t="str">
        <f>IF([4]道具信息!Z1488="","",[4]道具信息!Z1488)</f>
        <v/>
      </c>
    </row>
    <row r="1489" spans="1:26" x14ac:dyDescent="0.15">
      <c r="A1489" s="19" t="str">
        <f>IF([4]道具信息!A1489="","",[4]道具信息!A1489)</f>
        <v/>
      </c>
      <c r="B1489" s="19" t="str">
        <f>IF([4]道具信息!B1489="","",[4]道具信息!B1489)</f>
        <v/>
      </c>
      <c r="C1489" s="19" t="str">
        <f>IF([4]道具信息!C1489="","",[4]道具信息!C1489)</f>
        <v/>
      </c>
      <c r="D1489" s="19" t="str">
        <f>IF([4]道具信息!D1489="","",[4]道具信息!D1489)</f>
        <v/>
      </c>
      <c r="E1489" s="19" t="str">
        <f>IF([4]道具信息!E1489="","",[4]道具信息!E1489)</f>
        <v/>
      </c>
      <c r="F1489" s="19" t="str">
        <f>IF([4]道具信息!F1489="","",[4]道具信息!F1489)</f>
        <v/>
      </c>
      <c r="G1489" s="19" t="str">
        <f>IF([4]道具信息!G1489="","",[4]道具信息!G1489)</f>
        <v/>
      </c>
      <c r="H1489" s="19" t="str">
        <f>IF([4]道具信息!H1489="","",[4]道具信息!H1489)</f>
        <v/>
      </c>
      <c r="I1489" s="19" t="str">
        <f>IF([4]道具信息!I1489="","",[4]道具信息!I1489)</f>
        <v/>
      </c>
      <c r="J1489" s="19" t="str">
        <f>IF([4]道具信息!J1489="","",[4]道具信息!J1489)</f>
        <v/>
      </c>
      <c r="K1489" s="19" t="str">
        <f>IF([4]道具信息!K1489="","",[4]道具信息!K1489)</f>
        <v/>
      </c>
      <c r="L1489" s="19" t="str">
        <f>IF([4]道具信息!L1489="","",[4]道具信息!L1489)</f>
        <v/>
      </c>
      <c r="M1489" s="19" t="str">
        <f>IF([4]道具信息!M1489="","",[4]道具信息!M1489)</f>
        <v/>
      </c>
      <c r="N1489" s="19" t="str">
        <f>IF([4]道具信息!N1489="","",[4]道具信息!N1489)</f>
        <v/>
      </c>
      <c r="O1489" s="19" t="str">
        <f>IF([4]道具信息!O1489="","",[4]道具信息!O1489)</f>
        <v/>
      </c>
      <c r="P1489" s="19" t="str">
        <f>IF([4]道具信息!P1489="","",[4]道具信息!P1489)</f>
        <v/>
      </c>
      <c r="Q1489" s="19" t="str">
        <f>IF([4]道具信息!Q1489="","",[4]道具信息!Q1489)</f>
        <v/>
      </c>
      <c r="R1489" s="19" t="str">
        <f>IF([4]道具信息!R1489="","",[4]道具信息!R1489)</f>
        <v/>
      </c>
      <c r="S1489" s="19" t="str">
        <f>IF([4]道具信息!S1489="","",[4]道具信息!S1489)</f>
        <v/>
      </c>
      <c r="T1489" s="19" t="str">
        <f>IF([4]道具信息!T1489="","",[4]道具信息!T1489)</f>
        <v/>
      </c>
      <c r="U1489" s="19" t="str">
        <f>IF([4]道具信息!U1489="","",[4]道具信息!U1489)</f>
        <v/>
      </c>
      <c r="V1489" s="19" t="str">
        <f>IF([4]道具信息!V1489="","",[4]道具信息!V1489)</f>
        <v/>
      </c>
      <c r="W1489" s="19" t="str">
        <f>IF([4]道具信息!W1489="","",[4]道具信息!W1489)</f>
        <v/>
      </c>
      <c r="X1489" s="19" t="str">
        <f>IF([4]道具信息!X1489="","",[4]道具信息!X1489)</f>
        <v/>
      </c>
      <c r="Y1489" s="19" t="str">
        <f>IF([4]道具信息!Y1489="","",[4]道具信息!Y1489)</f>
        <v/>
      </c>
      <c r="Z1489" s="19" t="str">
        <f>IF([4]道具信息!Z1489="","",[4]道具信息!Z1489)</f>
        <v/>
      </c>
    </row>
    <row r="1490" spans="1:26" x14ac:dyDescent="0.15">
      <c r="A1490" s="19" t="str">
        <f>IF([4]道具信息!A1490="","",[4]道具信息!A1490)</f>
        <v/>
      </c>
      <c r="B1490" s="19" t="str">
        <f>IF([4]道具信息!B1490="","",[4]道具信息!B1490)</f>
        <v/>
      </c>
      <c r="C1490" s="19" t="str">
        <f>IF([4]道具信息!C1490="","",[4]道具信息!C1490)</f>
        <v/>
      </c>
      <c r="D1490" s="19" t="str">
        <f>IF([4]道具信息!D1490="","",[4]道具信息!D1490)</f>
        <v/>
      </c>
      <c r="E1490" s="19" t="str">
        <f>IF([4]道具信息!E1490="","",[4]道具信息!E1490)</f>
        <v/>
      </c>
      <c r="F1490" s="19" t="str">
        <f>IF([4]道具信息!F1490="","",[4]道具信息!F1490)</f>
        <v/>
      </c>
      <c r="G1490" s="19" t="str">
        <f>IF([4]道具信息!G1490="","",[4]道具信息!G1490)</f>
        <v/>
      </c>
      <c r="H1490" s="19" t="str">
        <f>IF([4]道具信息!H1490="","",[4]道具信息!H1490)</f>
        <v/>
      </c>
      <c r="I1490" s="19" t="str">
        <f>IF([4]道具信息!I1490="","",[4]道具信息!I1490)</f>
        <v/>
      </c>
      <c r="J1490" s="19" t="str">
        <f>IF([4]道具信息!J1490="","",[4]道具信息!J1490)</f>
        <v/>
      </c>
      <c r="K1490" s="19" t="str">
        <f>IF([4]道具信息!K1490="","",[4]道具信息!K1490)</f>
        <v/>
      </c>
      <c r="L1490" s="19" t="str">
        <f>IF([4]道具信息!L1490="","",[4]道具信息!L1490)</f>
        <v/>
      </c>
      <c r="M1490" s="19" t="str">
        <f>IF([4]道具信息!M1490="","",[4]道具信息!M1490)</f>
        <v/>
      </c>
      <c r="N1490" s="19" t="str">
        <f>IF([4]道具信息!N1490="","",[4]道具信息!N1490)</f>
        <v/>
      </c>
      <c r="O1490" s="19" t="str">
        <f>IF([4]道具信息!O1490="","",[4]道具信息!O1490)</f>
        <v/>
      </c>
      <c r="P1490" s="19" t="str">
        <f>IF([4]道具信息!P1490="","",[4]道具信息!P1490)</f>
        <v/>
      </c>
      <c r="Q1490" s="19" t="str">
        <f>IF([4]道具信息!Q1490="","",[4]道具信息!Q1490)</f>
        <v/>
      </c>
      <c r="R1490" s="19" t="str">
        <f>IF([4]道具信息!R1490="","",[4]道具信息!R1490)</f>
        <v/>
      </c>
      <c r="S1490" s="19" t="str">
        <f>IF([4]道具信息!S1490="","",[4]道具信息!S1490)</f>
        <v/>
      </c>
      <c r="T1490" s="19" t="str">
        <f>IF([4]道具信息!T1490="","",[4]道具信息!T1490)</f>
        <v/>
      </c>
      <c r="U1490" s="19" t="str">
        <f>IF([4]道具信息!U1490="","",[4]道具信息!U1490)</f>
        <v/>
      </c>
      <c r="V1490" s="19" t="str">
        <f>IF([4]道具信息!V1490="","",[4]道具信息!V1490)</f>
        <v/>
      </c>
      <c r="W1490" s="19" t="str">
        <f>IF([4]道具信息!W1490="","",[4]道具信息!W1490)</f>
        <v/>
      </c>
      <c r="X1490" s="19" t="str">
        <f>IF([4]道具信息!X1490="","",[4]道具信息!X1490)</f>
        <v/>
      </c>
      <c r="Y1490" s="19" t="str">
        <f>IF([4]道具信息!Y1490="","",[4]道具信息!Y1490)</f>
        <v/>
      </c>
      <c r="Z1490" s="19" t="str">
        <f>IF([4]道具信息!Z1490="","",[4]道具信息!Z1490)</f>
        <v/>
      </c>
    </row>
    <row r="1491" spans="1:26" x14ac:dyDescent="0.15">
      <c r="A1491" s="19" t="str">
        <f>IF([4]道具信息!A1491="","",[4]道具信息!A1491)</f>
        <v/>
      </c>
      <c r="B1491" s="19" t="str">
        <f>IF([4]道具信息!B1491="","",[4]道具信息!B1491)</f>
        <v/>
      </c>
      <c r="C1491" s="19" t="str">
        <f>IF([4]道具信息!C1491="","",[4]道具信息!C1491)</f>
        <v/>
      </c>
      <c r="D1491" s="19" t="str">
        <f>IF([4]道具信息!D1491="","",[4]道具信息!D1491)</f>
        <v/>
      </c>
      <c r="E1491" s="19" t="str">
        <f>IF([4]道具信息!E1491="","",[4]道具信息!E1491)</f>
        <v/>
      </c>
      <c r="F1491" s="19" t="str">
        <f>IF([4]道具信息!F1491="","",[4]道具信息!F1491)</f>
        <v/>
      </c>
      <c r="G1491" s="19" t="str">
        <f>IF([4]道具信息!G1491="","",[4]道具信息!G1491)</f>
        <v/>
      </c>
      <c r="H1491" s="19" t="str">
        <f>IF([4]道具信息!H1491="","",[4]道具信息!H1491)</f>
        <v/>
      </c>
      <c r="I1491" s="19" t="str">
        <f>IF([4]道具信息!I1491="","",[4]道具信息!I1491)</f>
        <v/>
      </c>
      <c r="J1491" s="19" t="str">
        <f>IF([4]道具信息!J1491="","",[4]道具信息!J1491)</f>
        <v/>
      </c>
      <c r="K1491" s="19" t="str">
        <f>IF([4]道具信息!K1491="","",[4]道具信息!K1491)</f>
        <v/>
      </c>
      <c r="L1491" s="19" t="str">
        <f>IF([4]道具信息!L1491="","",[4]道具信息!L1491)</f>
        <v/>
      </c>
      <c r="M1491" s="19" t="str">
        <f>IF([4]道具信息!M1491="","",[4]道具信息!M1491)</f>
        <v/>
      </c>
      <c r="N1491" s="19" t="str">
        <f>IF([4]道具信息!N1491="","",[4]道具信息!N1491)</f>
        <v/>
      </c>
      <c r="O1491" s="19" t="str">
        <f>IF([4]道具信息!O1491="","",[4]道具信息!O1491)</f>
        <v/>
      </c>
      <c r="P1491" s="19" t="str">
        <f>IF([4]道具信息!P1491="","",[4]道具信息!P1491)</f>
        <v/>
      </c>
      <c r="Q1491" s="19" t="str">
        <f>IF([4]道具信息!Q1491="","",[4]道具信息!Q1491)</f>
        <v/>
      </c>
      <c r="R1491" s="19" t="str">
        <f>IF([4]道具信息!R1491="","",[4]道具信息!R1491)</f>
        <v/>
      </c>
      <c r="S1491" s="19" t="str">
        <f>IF([4]道具信息!S1491="","",[4]道具信息!S1491)</f>
        <v/>
      </c>
      <c r="T1491" s="19" t="str">
        <f>IF([4]道具信息!T1491="","",[4]道具信息!T1491)</f>
        <v/>
      </c>
      <c r="U1491" s="19" t="str">
        <f>IF([4]道具信息!U1491="","",[4]道具信息!U1491)</f>
        <v/>
      </c>
      <c r="V1491" s="19" t="str">
        <f>IF([4]道具信息!V1491="","",[4]道具信息!V1491)</f>
        <v/>
      </c>
      <c r="W1491" s="19" t="str">
        <f>IF([4]道具信息!W1491="","",[4]道具信息!W1491)</f>
        <v/>
      </c>
      <c r="X1491" s="19" t="str">
        <f>IF([4]道具信息!X1491="","",[4]道具信息!X1491)</f>
        <v/>
      </c>
      <c r="Y1491" s="19" t="str">
        <f>IF([4]道具信息!Y1491="","",[4]道具信息!Y1491)</f>
        <v/>
      </c>
      <c r="Z1491" s="19" t="str">
        <f>IF([4]道具信息!Z1491="","",[4]道具信息!Z1491)</f>
        <v/>
      </c>
    </row>
    <row r="1492" spans="1:26" x14ac:dyDescent="0.15">
      <c r="A1492" s="19" t="str">
        <f>IF([4]道具信息!A1492="","",[4]道具信息!A1492)</f>
        <v/>
      </c>
      <c r="B1492" s="19" t="str">
        <f>IF([4]道具信息!B1492="","",[4]道具信息!B1492)</f>
        <v/>
      </c>
      <c r="C1492" s="19" t="str">
        <f>IF([4]道具信息!C1492="","",[4]道具信息!C1492)</f>
        <v/>
      </c>
      <c r="D1492" s="19" t="str">
        <f>IF([4]道具信息!D1492="","",[4]道具信息!D1492)</f>
        <v/>
      </c>
      <c r="E1492" s="19" t="str">
        <f>IF([4]道具信息!E1492="","",[4]道具信息!E1492)</f>
        <v/>
      </c>
      <c r="F1492" s="19" t="str">
        <f>IF([4]道具信息!F1492="","",[4]道具信息!F1492)</f>
        <v/>
      </c>
      <c r="G1492" s="19" t="str">
        <f>IF([4]道具信息!G1492="","",[4]道具信息!G1492)</f>
        <v/>
      </c>
      <c r="H1492" s="19" t="str">
        <f>IF([4]道具信息!H1492="","",[4]道具信息!H1492)</f>
        <v/>
      </c>
      <c r="I1492" s="19" t="str">
        <f>IF([4]道具信息!I1492="","",[4]道具信息!I1492)</f>
        <v/>
      </c>
      <c r="J1492" s="19" t="str">
        <f>IF([4]道具信息!J1492="","",[4]道具信息!J1492)</f>
        <v/>
      </c>
      <c r="K1492" s="19" t="str">
        <f>IF([4]道具信息!K1492="","",[4]道具信息!K1492)</f>
        <v/>
      </c>
      <c r="L1492" s="19" t="str">
        <f>IF([4]道具信息!L1492="","",[4]道具信息!L1492)</f>
        <v/>
      </c>
      <c r="M1492" s="19" t="str">
        <f>IF([4]道具信息!M1492="","",[4]道具信息!M1492)</f>
        <v/>
      </c>
      <c r="N1492" s="19" t="str">
        <f>IF([4]道具信息!N1492="","",[4]道具信息!N1492)</f>
        <v/>
      </c>
      <c r="O1492" s="19" t="str">
        <f>IF([4]道具信息!O1492="","",[4]道具信息!O1492)</f>
        <v/>
      </c>
      <c r="P1492" s="19" t="str">
        <f>IF([4]道具信息!P1492="","",[4]道具信息!P1492)</f>
        <v/>
      </c>
      <c r="Q1492" s="19" t="str">
        <f>IF([4]道具信息!Q1492="","",[4]道具信息!Q1492)</f>
        <v/>
      </c>
      <c r="R1492" s="19" t="str">
        <f>IF([4]道具信息!R1492="","",[4]道具信息!R1492)</f>
        <v/>
      </c>
      <c r="S1492" s="19" t="str">
        <f>IF([4]道具信息!S1492="","",[4]道具信息!S1492)</f>
        <v/>
      </c>
      <c r="T1492" s="19" t="str">
        <f>IF([4]道具信息!T1492="","",[4]道具信息!T1492)</f>
        <v/>
      </c>
      <c r="U1492" s="19" t="str">
        <f>IF([4]道具信息!U1492="","",[4]道具信息!U1492)</f>
        <v/>
      </c>
      <c r="V1492" s="19" t="str">
        <f>IF([4]道具信息!V1492="","",[4]道具信息!V1492)</f>
        <v/>
      </c>
      <c r="W1492" s="19" t="str">
        <f>IF([4]道具信息!W1492="","",[4]道具信息!W1492)</f>
        <v/>
      </c>
      <c r="X1492" s="19" t="str">
        <f>IF([4]道具信息!X1492="","",[4]道具信息!X1492)</f>
        <v/>
      </c>
      <c r="Y1492" s="19" t="str">
        <f>IF([4]道具信息!Y1492="","",[4]道具信息!Y1492)</f>
        <v/>
      </c>
      <c r="Z1492" s="19" t="str">
        <f>IF([4]道具信息!Z1492="","",[4]道具信息!Z1492)</f>
        <v/>
      </c>
    </row>
    <row r="1493" spans="1:26" x14ac:dyDescent="0.15">
      <c r="A1493" s="19" t="str">
        <f>IF([4]道具信息!A1493="","",[4]道具信息!A1493)</f>
        <v/>
      </c>
      <c r="B1493" s="19" t="str">
        <f>IF([4]道具信息!B1493="","",[4]道具信息!B1493)</f>
        <v/>
      </c>
      <c r="C1493" s="19" t="str">
        <f>IF([4]道具信息!C1493="","",[4]道具信息!C1493)</f>
        <v/>
      </c>
      <c r="D1493" s="19" t="str">
        <f>IF([4]道具信息!D1493="","",[4]道具信息!D1493)</f>
        <v/>
      </c>
      <c r="E1493" s="19" t="str">
        <f>IF([4]道具信息!E1493="","",[4]道具信息!E1493)</f>
        <v/>
      </c>
      <c r="F1493" s="19" t="str">
        <f>IF([4]道具信息!F1493="","",[4]道具信息!F1493)</f>
        <v/>
      </c>
      <c r="G1493" s="19" t="str">
        <f>IF([4]道具信息!G1493="","",[4]道具信息!G1493)</f>
        <v/>
      </c>
      <c r="H1493" s="19" t="str">
        <f>IF([4]道具信息!H1493="","",[4]道具信息!H1493)</f>
        <v/>
      </c>
      <c r="I1493" s="19" t="str">
        <f>IF([4]道具信息!I1493="","",[4]道具信息!I1493)</f>
        <v/>
      </c>
      <c r="J1493" s="19" t="str">
        <f>IF([4]道具信息!J1493="","",[4]道具信息!J1493)</f>
        <v/>
      </c>
      <c r="K1493" s="19" t="str">
        <f>IF([4]道具信息!K1493="","",[4]道具信息!K1493)</f>
        <v/>
      </c>
      <c r="L1493" s="19" t="str">
        <f>IF([4]道具信息!L1493="","",[4]道具信息!L1493)</f>
        <v/>
      </c>
      <c r="M1493" s="19" t="str">
        <f>IF([4]道具信息!M1493="","",[4]道具信息!M1493)</f>
        <v/>
      </c>
      <c r="N1493" s="19" t="str">
        <f>IF([4]道具信息!N1493="","",[4]道具信息!N1493)</f>
        <v/>
      </c>
      <c r="O1493" s="19" t="str">
        <f>IF([4]道具信息!O1493="","",[4]道具信息!O1493)</f>
        <v/>
      </c>
      <c r="P1493" s="19" t="str">
        <f>IF([4]道具信息!P1493="","",[4]道具信息!P1493)</f>
        <v/>
      </c>
      <c r="Q1493" s="19" t="str">
        <f>IF([4]道具信息!Q1493="","",[4]道具信息!Q1493)</f>
        <v/>
      </c>
      <c r="R1493" s="19" t="str">
        <f>IF([4]道具信息!R1493="","",[4]道具信息!R1493)</f>
        <v/>
      </c>
      <c r="S1493" s="19" t="str">
        <f>IF([4]道具信息!S1493="","",[4]道具信息!S1493)</f>
        <v/>
      </c>
      <c r="T1493" s="19" t="str">
        <f>IF([4]道具信息!T1493="","",[4]道具信息!T1493)</f>
        <v/>
      </c>
      <c r="U1493" s="19" t="str">
        <f>IF([4]道具信息!U1493="","",[4]道具信息!U1493)</f>
        <v/>
      </c>
      <c r="V1493" s="19" t="str">
        <f>IF([4]道具信息!V1493="","",[4]道具信息!V1493)</f>
        <v/>
      </c>
      <c r="W1493" s="19" t="str">
        <f>IF([4]道具信息!W1493="","",[4]道具信息!W1493)</f>
        <v/>
      </c>
      <c r="X1493" s="19" t="str">
        <f>IF([4]道具信息!X1493="","",[4]道具信息!X1493)</f>
        <v/>
      </c>
      <c r="Y1493" s="19" t="str">
        <f>IF([4]道具信息!Y1493="","",[4]道具信息!Y1493)</f>
        <v/>
      </c>
      <c r="Z1493" s="19" t="str">
        <f>IF([4]道具信息!Z1493="","",[4]道具信息!Z1493)</f>
        <v/>
      </c>
    </row>
    <row r="1494" spans="1:26" x14ac:dyDescent="0.15">
      <c r="A1494" s="19" t="str">
        <f>IF([4]道具信息!A1494="","",[4]道具信息!A1494)</f>
        <v/>
      </c>
      <c r="B1494" s="19" t="str">
        <f>IF([4]道具信息!B1494="","",[4]道具信息!B1494)</f>
        <v/>
      </c>
      <c r="C1494" s="19" t="str">
        <f>IF([4]道具信息!C1494="","",[4]道具信息!C1494)</f>
        <v/>
      </c>
      <c r="D1494" s="19" t="str">
        <f>IF([4]道具信息!D1494="","",[4]道具信息!D1494)</f>
        <v/>
      </c>
      <c r="E1494" s="19" t="str">
        <f>IF([4]道具信息!E1494="","",[4]道具信息!E1494)</f>
        <v/>
      </c>
      <c r="F1494" s="19" t="str">
        <f>IF([4]道具信息!F1494="","",[4]道具信息!F1494)</f>
        <v/>
      </c>
      <c r="G1494" s="19" t="str">
        <f>IF([4]道具信息!G1494="","",[4]道具信息!G1494)</f>
        <v/>
      </c>
      <c r="H1494" s="19" t="str">
        <f>IF([4]道具信息!H1494="","",[4]道具信息!H1494)</f>
        <v/>
      </c>
      <c r="I1494" s="19" t="str">
        <f>IF([4]道具信息!I1494="","",[4]道具信息!I1494)</f>
        <v/>
      </c>
      <c r="J1494" s="19" t="str">
        <f>IF([4]道具信息!J1494="","",[4]道具信息!J1494)</f>
        <v/>
      </c>
      <c r="K1494" s="19" t="str">
        <f>IF([4]道具信息!K1494="","",[4]道具信息!K1494)</f>
        <v/>
      </c>
      <c r="L1494" s="19" t="str">
        <f>IF([4]道具信息!L1494="","",[4]道具信息!L1494)</f>
        <v/>
      </c>
      <c r="M1494" s="19" t="str">
        <f>IF([4]道具信息!M1494="","",[4]道具信息!M1494)</f>
        <v/>
      </c>
      <c r="N1494" s="19" t="str">
        <f>IF([4]道具信息!N1494="","",[4]道具信息!N1494)</f>
        <v/>
      </c>
      <c r="O1494" s="19" t="str">
        <f>IF([4]道具信息!O1494="","",[4]道具信息!O1494)</f>
        <v/>
      </c>
      <c r="P1494" s="19" t="str">
        <f>IF([4]道具信息!P1494="","",[4]道具信息!P1494)</f>
        <v/>
      </c>
      <c r="Q1494" s="19" t="str">
        <f>IF([4]道具信息!Q1494="","",[4]道具信息!Q1494)</f>
        <v/>
      </c>
      <c r="R1494" s="19" t="str">
        <f>IF([4]道具信息!R1494="","",[4]道具信息!R1494)</f>
        <v/>
      </c>
      <c r="S1494" s="19" t="str">
        <f>IF([4]道具信息!S1494="","",[4]道具信息!S1494)</f>
        <v/>
      </c>
      <c r="T1494" s="19" t="str">
        <f>IF([4]道具信息!T1494="","",[4]道具信息!T1494)</f>
        <v/>
      </c>
      <c r="U1494" s="19" t="str">
        <f>IF([4]道具信息!U1494="","",[4]道具信息!U1494)</f>
        <v/>
      </c>
      <c r="V1494" s="19" t="str">
        <f>IF([4]道具信息!V1494="","",[4]道具信息!V1494)</f>
        <v/>
      </c>
      <c r="W1494" s="19" t="str">
        <f>IF([4]道具信息!W1494="","",[4]道具信息!W1494)</f>
        <v/>
      </c>
      <c r="X1494" s="19" t="str">
        <f>IF([4]道具信息!X1494="","",[4]道具信息!X1494)</f>
        <v/>
      </c>
      <c r="Y1494" s="19" t="str">
        <f>IF([4]道具信息!Y1494="","",[4]道具信息!Y1494)</f>
        <v/>
      </c>
      <c r="Z1494" s="19" t="str">
        <f>IF([4]道具信息!Z1494="","",[4]道具信息!Z1494)</f>
        <v/>
      </c>
    </row>
    <row r="1495" spans="1:26" x14ac:dyDescent="0.15">
      <c r="A1495" s="19" t="str">
        <f>IF([4]道具信息!A1495="","",[4]道具信息!A1495)</f>
        <v/>
      </c>
      <c r="B1495" s="19" t="str">
        <f>IF([4]道具信息!B1495="","",[4]道具信息!B1495)</f>
        <v/>
      </c>
      <c r="C1495" s="19" t="str">
        <f>IF([4]道具信息!C1495="","",[4]道具信息!C1495)</f>
        <v/>
      </c>
      <c r="D1495" s="19" t="str">
        <f>IF([4]道具信息!D1495="","",[4]道具信息!D1495)</f>
        <v/>
      </c>
      <c r="E1495" s="19" t="str">
        <f>IF([4]道具信息!E1495="","",[4]道具信息!E1495)</f>
        <v/>
      </c>
      <c r="F1495" s="19" t="str">
        <f>IF([4]道具信息!F1495="","",[4]道具信息!F1495)</f>
        <v/>
      </c>
      <c r="G1495" s="19" t="str">
        <f>IF([4]道具信息!G1495="","",[4]道具信息!G1495)</f>
        <v/>
      </c>
      <c r="H1495" s="19" t="str">
        <f>IF([4]道具信息!H1495="","",[4]道具信息!H1495)</f>
        <v/>
      </c>
      <c r="I1495" s="19" t="str">
        <f>IF([4]道具信息!I1495="","",[4]道具信息!I1495)</f>
        <v/>
      </c>
      <c r="J1495" s="19" t="str">
        <f>IF([4]道具信息!J1495="","",[4]道具信息!J1495)</f>
        <v/>
      </c>
      <c r="K1495" s="19" t="str">
        <f>IF([4]道具信息!K1495="","",[4]道具信息!K1495)</f>
        <v/>
      </c>
      <c r="L1495" s="19" t="str">
        <f>IF([4]道具信息!L1495="","",[4]道具信息!L1495)</f>
        <v/>
      </c>
      <c r="M1495" s="19" t="str">
        <f>IF([4]道具信息!M1495="","",[4]道具信息!M1495)</f>
        <v/>
      </c>
      <c r="N1495" s="19" t="str">
        <f>IF([4]道具信息!N1495="","",[4]道具信息!N1495)</f>
        <v/>
      </c>
      <c r="O1495" s="19" t="str">
        <f>IF([4]道具信息!O1495="","",[4]道具信息!O1495)</f>
        <v/>
      </c>
      <c r="P1495" s="19" t="str">
        <f>IF([4]道具信息!P1495="","",[4]道具信息!P1495)</f>
        <v/>
      </c>
      <c r="Q1495" s="19" t="str">
        <f>IF([4]道具信息!Q1495="","",[4]道具信息!Q1495)</f>
        <v/>
      </c>
      <c r="R1495" s="19" t="str">
        <f>IF([4]道具信息!R1495="","",[4]道具信息!R1495)</f>
        <v/>
      </c>
      <c r="S1495" s="19" t="str">
        <f>IF([4]道具信息!S1495="","",[4]道具信息!S1495)</f>
        <v/>
      </c>
      <c r="T1495" s="19" t="str">
        <f>IF([4]道具信息!T1495="","",[4]道具信息!T1495)</f>
        <v/>
      </c>
      <c r="U1495" s="19" t="str">
        <f>IF([4]道具信息!U1495="","",[4]道具信息!U1495)</f>
        <v/>
      </c>
      <c r="V1495" s="19" t="str">
        <f>IF([4]道具信息!V1495="","",[4]道具信息!V1495)</f>
        <v/>
      </c>
      <c r="W1495" s="19" t="str">
        <f>IF([4]道具信息!W1495="","",[4]道具信息!W1495)</f>
        <v/>
      </c>
      <c r="X1495" s="19" t="str">
        <f>IF([4]道具信息!X1495="","",[4]道具信息!X1495)</f>
        <v/>
      </c>
      <c r="Y1495" s="19" t="str">
        <f>IF([4]道具信息!Y1495="","",[4]道具信息!Y1495)</f>
        <v/>
      </c>
      <c r="Z1495" s="19" t="str">
        <f>IF([4]道具信息!Z1495="","",[4]道具信息!Z1495)</f>
        <v/>
      </c>
    </row>
    <row r="1496" spans="1:26" x14ac:dyDescent="0.15">
      <c r="A1496" s="19" t="str">
        <f>IF([4]道具信息!A1496="","",[4]道具信息!A1496)</f>
        <v/>
      </c>
      <c r="B1496" s="19" t="str">
        <f>IF([4]道具信息!B1496="","",[4]道具信息!B1496)</f>
        <v/>
      </c>
      <c r="C1496" s="19" t="str">
        <f>IF([4]道具信息!C1496="","",[4]道具信息!C1496)</f>
        <v/>
      </c>
      <c r="D1496" s="19" t="str">
        <f>IF([4]道具信息!D1496="","",[4]道具信息!D1496)</f>
        <v/>
      </c>
      <c r="E1496" s="19" t="str">
        <f>IF([4]道具信息!E1496="","",[4]道具信息!E1496)</f>
        <v/>
      </c>
      <c r="F1496" s="19" t="str">
        <f>IF([4]道具信息!F1496="","",[4]道具信息!F1496)</f>
        <v/>
      </c>
      <c r="G1496" s="19" t="str">
        <f>IF([4]道具信息!G1496="","",[4]道具信息!G1496)</f>
        <v/>
      </c>
      <c r="H1496" s="19" t="str">
        <f>IF([4]道具信息!H1496="","",[4]道具信息!H1496)</f>
        <v/>
      </c>
      <c r="I1496" s="19" t="str">
        <f>IF([4]道具信息!I1496="","",[4]道具信息!I1496)</f>
        <v/>
      </c>
      <c r="J1496" s="19" t="str">
        <f>IF([4]道具信息!J1496="","",[4]道具信息!J1496)</f>
        <v/>
      </c>
      <c r="K1496" s="19" t="str">
        <f>IF([4]道具信息!K1496="","",[4]道具信息!K1496)</f>
        <v/>
      </c>
      <c r="L1496" s="19" t="str">
        <f>IF([4]道具信息!L1496="","",[4]道具信息!L1496)</f>
        <v/>
      </c>
      <c r="M1496" s="19" t="str">
        <f>IF([4]道具信息!M1496="","",[4]道具信息!M1496)</f>
        <v/>
      </c>
      <c r="N1496" s="19" t="str">
        <f>IF([4]道具信息!N1496="","",[4]道具信息!N1496)</f>
        <v/>
      </c>
      <c r="O1496" s="19" t="str">
        <f>IF([4]道具信息!O1496="","",[4]道具信息!O1496)</f>
        <v/>
      </c>
      <c r="P1496" s="19" t="str">
        <f>IF([4]道具信息!P1496="","",[4]道具信息!P1496)</f>
        <v/>
      </c>
      <c r="Q1496" s="19" t="str">
        <f>IF([4]道具信息!Q1496="","",[4]道具信息!Q1496)</f>
        <v/>
      </c>
      <c r="R1496" s="19" t="str">
        <f>IF([4]道具信息!R1496="","",[4]道具信息!R1496)</f>
        <v/>
      </c>
      <c r="S1496" s="19" t="str">
        <f>IF([4]道具信息!S1496="","",[4]道具信息!S1496)</f>
        <v/>
      </c>
      <c r="T1496" s="19" t="str">
        <f>IF([4]道具信息!T1496="","",[4]道具信息!T1496)</f>
        <v/>
      </c>
      <c r="U1496" s="19" t="str">
        <f>IF([4]道具信息!U1496="","",[4]道具信息!U1496)</f>
        <v/>
      </c>
      <c r="V1496" s="19" t="str">
        <f>IF([4]道具信息!V1496="","",[4]道具信息!V1496)</f>
        <v/>
      </c>
      <c r="W1496" s="19" t="str">
        <f>IF([4]道具信息!W1496="","",[4]道具信息!W1496)</f>
        <v/>
      </c>
      <c r="X1496" s="19" t="str">
        <f>IF([4]道具信息!X1496="","",[4]道具信息!X1496)</f>
        <v/>
      </c>
      <c r="Y1496" s="19" t="str">
        <f>IF([4]道具信息!Y1496="","",[4]道具信息!Y1496)</f>
        <v/>
      </c>
      <c r="Z1496" s="19" t="str">
        <f>IF([4]道具信息!Z1496="","",[4]道具信息!Z1496)</f>
        <v/>
      </c>
    </row>
    <row r="1497" spans="1:26" x14ac:dyDescent="0.15">
      <c r="A1497" s="19" t="str">
        <f>IF([4]道具信息!A1497="","",[4]道具信息!A1497)</f>
        <v/>
      </c>
      <c r="B1497" s="19" t="str">
        <f>IF([4]道具信息!B1497="","",[4]道具信息!B1497)</f>
        <v/>
      </c>
      <c r="C1497" s="19" t="str">
        <f>IF([4]道具信息!C1497="","",[4]道具信息!C1497)</f>
        <v/>
      </c>
      <c r="D1497" s="19" t="str">
        <f>IF([4]道具信息!D1497="","",[4]道具信息!D1497)</f>
        <v/>
      </c>
      <c r="E1497" s="19" t="str">
        <f>IF([4]道具信息!E1497="","",[4]道具信息!E1497)</f>
        <v/>
      </c>
      <c r="F1497" s="19" t="str">
        <f>IF([4]道具信息!F1497="","",[4]道具信息!F1497)</f>
        <v/>
      </c>
      <c r="G1497" s="19" t="str">
        <f>IF([4]道具信息!G1497="","",[4]道具信息!G1497)</f>
        <v/>
      </c>
      <c r="H1497" s="19" t="str">
        <f>IF([4]道具信息!H1497="","",[4]道具信息!H1497)</f>
        <v/>
      </c>
      <c r="I1497" s="19" t="str">
        <f>IF([4]道具信息!I1497="","",[4]道具信息!I1497)</f>
        <v/>
      </c>
      <c r="J1497" s="19" t="str">
        <f>IF([4]道具信息!J1497="","",[4]道具信息!J1497)</f>
        <v/>
      </c>
      <c r="K1497" s="19" t="str">
        <f>IF([4]道具信息!K1497="","",[4]道具信息!K1497)</f>
        <v/>
      </c>
      <c r="L1497" s="19" t="str">
        <f>IF([4]道具信息!L1497="","",[4]道具信息!L1497)</f>
        <v/>
      </c>
      <c r="M1497" s="19" t="str">
        <f>IF([4]道具信息!M1497="","",[4]道具信息!M1497)</f>
        <v/>
      </c>
      <c r="N1497" s="19" t="str">
        <f>IF([4]道具信息!N1497="","",[4]道具信息!N1497)</f>
        <v/>
      </c>
      <c r="O1497" s="19" t="str">
        <f>IF([4]道具信息!O1497="","",[4]道具信息!O1497)</f>
        <v/>
      </c>
      <c r="P1497" s="19" t="str">
        <f>IF([4]道具信息!P1497="","",[4]道具信息!P1497)</f>
        <v/>
      </c>
      <c r="Q1497" s="19" t="str">
        <f>IF([4]道具信息!Q1497="","",[4]道具信息!Q1497)</f>
        <v/>
      </c>
      <c r="R1497" s="19" t="str">
        <f>IF([4]道具信息!R1497="","",[4]道具信息!R1497)</f>
        <v/>
      </c>
      <c r="S1497" s="19" t="str">
        <f>IF([4]道具信息!S1497="","",[4]道具信息!S1497)</f>
        <v/>
      </c>
      <c r="T1497" s="19" t="str">
        <f>IF([4]道具信息!T1497="","",[4]道具信息!T1497)</f>
        <v/>
      </c>
      <c r="U1497" s="19" t="str">
        <f>IF([4]道具信息!U1497="","",[4]道具信息!U1497)</f>
        <v/>
      </c>
      <c r="V1497" s="19" t="str">
        <f>IF([4]道具信息!V1497="","",[4]道具信息!V1497)</f>
        <v/>
      </c>
      <c r="W1497" s="19" t="str">
        <f>IF([4]道具信息!W1497="","",[4]道具信息!W1497)</f>
        <v/>
      </c>
      <c r="X1497" s="19" t="str">
        <f>IF([4]道具信息!X1497="","",[4]道具信息!X1497)</f>
        <v/>
      </c>
      <c r="Y1497" s="19" t="str">
        <f>IF([4]道具信息!Y1497="","",[4]道具信息!Y1497)</f>
        <v/>
      </c>
      <c r="Z1497" s="19" t="str">
        <f>IF([4]道具信息!Z1497="","",[4]道具信息!Z1497)</f>
        <v/>
      </c>
    </row>
    <row r="1498" spans="1:26" x14ac:dyDescent="0.15">
      <c r="A1498" s="19" t="str">
        <f>IF([4]道具信息!A1498="","",[4]道具信息!A1498)</f>
        <v/>
      </c>
      <c r="B1498" s="19" t="str">
        <f>IF([4]道具信息!B1498="","",[4]道具信息!B1498)</f>
        <v/>
      </c>
      <c r="C1498" s="19" t="str">
        <f>IF([4]道具信息!C1498="","",[4]道具信息!C1498)</f>
        <v/>
      </c>
      <c r="D1498" s="19" t="str">
        <f>IF([4]道具信息!D1498="","",[4]道具信息!D1498)</f>
        <v/>
      </c>
      <c r="E1498" s="19" t="str">
        <f>IF([4]道具信息!E1498="","",[4]道具信息!E1498)</f>
        <v/>
      </c>
      <c r="F1498" s="19" t="str">
        <f>IF([4]道具信息!F1498="","",[4]道具信息!F1498)</f>
        <v/>
      </c>
      <c r="G1498" s="19" t="str">
        <f>IF([4]道具信息!G1498="","",[4]道具信息!G1498)</f>
        <v/>
      </c>
      <c r="H1498" s="19" t="str">
        <f>IF([4]道具信息!H1498="","",[4]道具信息!H1498)</f>
        <v/>
      </c>
      <c r="I1498" s="19" t="str">
        <f>IF([4]道具信息!I1498="","",[4]道具信息!I1498)</f>
        <v/>
      </c>
      <c r="J1498" s="19" t="str">
        <f>IF([4]道具信息!J1498="","",[4]道具信息!J1498)</f>
        <v/>
      </c>
      <c r="K1498" s="19" t="str">
        <f>IF([4]道具信息!K1498="","",[4]道具信息!K1498)</f>
        <v/>
      </c>
      <c r="L1498" s="19" t="str">
        <f>IF([4]道具信息!L1498="","",[4]道具信息!L1498)</f>
        <v/>
      </c>
      <c r="M1498" s="19" t="str">
        <f>IF([4]道具信息!M1498="","",[4]道具信息!M1498)</f>
        <v/>
      </c>
      <c r="N1498" s="19" t="str">
        <f>IF([4]道具信息!N1498="","",[4]道具信息!N1498)</f>
        <v/>
      </c>
      <c r="O1498" s="19" t="str">
        <f>IF([4]道具信息!O1498="","",[4]道具信息!O1498)</f>
        <v/>
      </c>
      <c r="P1498" s="19" t="str">
        <f>IF([4]道具信息!P1498="","",[4]道具信息!P1498)</f>
        <v/>
      </c>
      <c r="Q1498" s="19" t="str">
        <f>IF([4]道具信息!Q1498="","",[4]道具信息!Q1498)</f>
        <v/>
      </c>
      <c r="R1498" s="19" t="str">
        <f>IF([4]道具信息!R1498="","",[4]道具信息!R1498)</f>
        <v/>
      </c>
      <c r="S1498" s="19" t="str">
        <f>IF([4]道具信息!S1498="","",[4]道具信息!S1498)</f>
        <v/>
      </c>
      <c r="T1498" s="19" t="str">
        <f>IF([4]道具信息!T1498="","",[4]道具信息!T1498)</f>
        <v/>
      </c>
      <c r="U1498" s="19" t="str">
        <f>IF([4]道具信息!U1498="","",[4]道具信息!U1498)</f>
        <v/>
      </c>
      <c r="V1498" s="19" t="str">
        <f>IF([4]道具信息!V1498="","",[4]道具信息!V1498)</f>
        <v/>
      </c>
      <c r="W1498" s="19" t="str">
        <f>IF([4]道具信息!W1498="","",[4]道具信息!W1498)</f>
        <v/>
      </c>
      <c r="X1498" s="19" t="str">
        <f>IF([4]道具信息!X1498="","",[4]道具信息!X1498)</f>
        <v/>
      </c>
      <c r="Y1498" s="19" t="str">
        <f>IF([4]道具信息!Y1498="","",[4]道具信息!Y1498)</f>
        <v/>
      </c>
      <c r="Z1498" s="19" t="str">
        <f>IF([4]道具信息!Z1498="","",[4]道具信息!Z1498)</f>
        <v/>
      </c>
    </row>
    <row r="1499" spans="1:26" x14ac:dyDescent="0.15">
      <c r="A1499" s="19" t="str">
        <f>IF([4]道具信息!A1499="","",[4]道具信息!A1499)</f>
        <v/>
      </c>
      <c r="B1499" s="19" t="str">
        <f>IF([4]道具信息!B1499="","",[4]道具信息!B1499)</f>
        <v/>
      </c>
      <c r="C1499" s="19" t="str">
        <f>IF([4]道具信息!C1499="","",[4]道具信息!C1499)</f>
        <v/>
      </c>
      <c r="D1499" s="19" t="str">
        <f>IF([4]道具信息!D1499="","",[4]道具信息!D1499)</f>
        <v/>
      </c>
      <c r="E1499" s="19" t="str">
        <f>IF([4]道具信息!E1499="","",[4]道具信息!E1499)</f>
        <v/>
      </c>
      <c r="F1499" s="19" t="str">
        <f>IF([4]道具信息!F1499="","",[4]道具信息!F1499)</f>
        <v/>
      </c>
      <c r="G1499" s="19" t="str">
        <f>IF([4]道具信息!G1499="","",[4]道具信息!G1499)</f>
        <v/>
      </c>
      <c r="H1499" s="19" t="str">
        <f>IF([4]道具信息!H1499="","",[4]道具信息!H1499)</f>
        <v/>
      </c>
      <c r="I1499" s="19" t="str">
        <f>IF([4]道具信息!I1499="","",[4]道具信息!I1499)</f>
        <v/>
      </c>
      <c r="J1499" s="19" t="str">
        <f>IF([4]道具信息!J1499="","",[4]道具信息!J1499)</f>
        <v/>
      </c>
      <c r="K1499" s="19" t="str">
        <f>IF([4]道具信息!K1499="","",[4]道具信息!K1499)</f>
        <v/>
      </c>
      <c r="L1499" s="19" t="str">
        <f>IF([4]道具信息!L1499="","",[4]道具信息!L1499)</f>
        <v/>
      </c>
      <c r="M1499" s="19" t="str">
        <f>IF([4]道具信息!M1499="","",[4]道具信息!M1499)</f>
        <v/>
      </c>
      <c r="N1499" s="19" t="str">
        <f>IF([4]道具信息!N1499="","",[4]道具信息!N1499)</f>
        <v/>
      </c>
      <c r="O1499" s="19" t="str">
        <f>IF([4]道具信息!O1499="","",[4]道具信息!O1499)</f>
        <v/>
      </c>
      <c r="P1499" s="19" t="str">
        <f>IF([4]道具信息!P1499="","",[4]道具信息!P1499)</f>
        <v/>
      </c>
      <c r="Q1499" s="19" t="str">
        <f>IF([4]道具信息!Q1499="","",[4]道具信息!Q1499)</f>
        <v/>
      </c>
      <c r="R1499" s="19" t="str">
        <f>IF([4]道具信息!R1499="","",[4]道具信息!R1499)</f>
        <v/>
      </c>
      <c r="S1499" s="19" t="str">
        <f>IF([4]道具信息!S1499="","",[4]道具信息!S1499)</f>
        <v/>
      </c>
      <c r="T1499" s="19" t="str">
        <f>IF([4]道具信息!T1499="","",[4]道具信息!T1499)</f>
        <v/>
      </c>
      <c r="U1499" s="19" t="str">
        <f>IF([4]道具信息!U1499="","",[4]道具信息!U1499)</f>
        <v/>
      </c>
      <c r="V1499" s="19" t="str">
        <f>IF([4]道具信息!V1499="","",[4]道具信息!V1499)</f>
        <v/>
      </c>
      <c r="W1499" s="19" t="str">
        <f>IF([4]道具信息!W1499="","",[4]道具信息!W1499)</f>
        <v/>
      </c>
      <c r="X1499" s="19" t="str">
        <f>IF([4]道具信息!X1499="","",[4]道具信息!X1499)</f>
        <v/>
      </c>
      <c r="Y1499" s="19" t="str">
        <f>IF([4]道具信息!Y1499="","",[4]道具信息!Y1499)</f>
        <v/>
      </c>
      <c r="Z1499" s="19" t="str">
        <f>IF([4]道具信息!Z1499="","",[4]道具信息!Z1499)</f>
        <v/>
      </c>
    </row>
    <row r="1500" spans="1:26" x14ac:dyDescent="0.15">
      <c r="A1500" s="19" t="str">
        <f>IF([4]道具信息!A1500="","",[4]道具信息!A1500)</f>
        <v/>
      </c>
      <c r="B1500" s="19" t="str">
        <f>IF([4]道具信息!B1500="","",[4]道具信息!B1500)</f>
        <v/>
      </c>
      <c r="C1500" s="19" t="str">
        <f>IF([4]道具信息!C1500="","",[4]道具信息!C1500)</f>
        <v/>
      </c>
      <c r="D1500" s="19" t="str">
        <f>IF([4]道具信息!D1500="","",[4]道具信息!D1500)</f>
        <v/>
      </c>
      <c r="E1500" s="19" t="str">
        <f>IF([4]道具信息!E1500="","",[4]道具信息!E1500)</f>
        <v/>
      </c>
      <c r="F1500" s="19" t="str">
        <f>IF([4]道具信息!F1500="","",[4]道具信息!F1500)</f>
        <v/>
      </c>
      <c r="G1500" s="19" t="str">
        <f>IF([4]道具信息!G1500="","",[4]道具信息!G1500)</f>
        <v/>
      </c>
      <c r="H1500" s="19" t="str">
        <f>IF([4]道具信息!H1500="","",[4]道具信息!H1500)</f>
        <v/>
      </c>
      <c r="I1500" s="19" t="str">
        <f>IF([4]道具信息!I1500="","",[4]道具信息!I1500)</f>
        <v/>
      </c>
      <c r="J1500" s="19" t="str">
        <f>IF([4]道具信息!J1500="","",[4]道具信息!J1500)</f>
        <v/>
      </c>
      <c r="K1500" s="19" t="str">
        <f>IF([4]道具信息!K1500="","",[4]道具信息!K1500)</f>
        <v/>
      </c>
      <c r="L1500" s="19" t="str">
        <f>IF([4]道具信息!L1500="","",[4]道具信息!L1500)</f>
        <v/>
      </c>
      <c r="M1500" s="19" t="str">
        <f>IF([4]道具信息!M1500="","",[4]道具信息!M1500)</f>
        <v/>
      </c>
      <c r="N1500" s="19" t="str">
        <f>IF([4]道具信息!N1500="","",[4]道具信息!N1500)</f>
        <v/>
      </c>
      <c r="O1500" s="19" t="str">
        <f>IF([4]道具信息!O1500="","",[4]道具信息!O1500)</f>
        <v/>
      </c>
      <c r="P1500" s="19" t="str">
        <f>IF([4]道具信息!P1500="","",[4]道具信息!P1500)</f>
        <v/>
      </c>
      <c r="Q1500" s="19" t="str">
        <f>IF([4]道具信息!Q1500="","",[4]道具信息!Q1500)</f>
        <v/>
      </c>
      <c r="R1500" s="19" t="str">
        <f>IF([4]道具信息!R1500="","",[4]道具信息!R1500)</f>
        <v/>
      </c>
      <c r="S1500" s="19" t="str">
        <f>IF([4]道具信息!S1500="","",[4]道具信息!S1500)</f>
        <v/>
      </c>
      <c r="T1500" s="19" t="str">
        <f>IF([4]道具信息!T1500="","",[4]道具信息!T1500)</f>
        <v/>
      </c>
      <c r="U1500" s="19" t="str">
        <f>IF([4]道具信息!U1500="","",[4]道具信息!U1500)</f>
        <v/>
      </c>
      <c r="V1500" s="19" t="str">
        <f>IF([4]道具信息!V1500="","",[4]道具信息!V1500)</f>
        <v/>
      </c>
      <c r="W1500" s="19" t="str">
        <f>IF([4]道具信息!W1500="","",[4]道具信息!W1500)</f>
        <v/>
      </c>
      <c r="X1500" s="19" t="str">
        <f>IF([4]道具信息!X1500="","",[4]道具信息!X1500)</f>
        <v/>
      </c>
      <c r="Y1500" s="19" t="str">
        <f>IF([4]道具信息!Y1500="","",[4]道具信息!Y1500)</f>
        <v/>
      </c>
      <c r="Z1500" s="19" t="str">
        <f>IF([4]道具信息!Z1500="","",[4]道具信息!Z1500)</f>
        <v/>
      </c>
    </row>
    <row r="1501" spans="1:26" x14ac:dyDescent="0.15">
      <c r="A1501" s="19" t="str">
        <f>IF([4]道具信息!A1501="","",[4]道具信息!A1501)</f>
        <v/>
      </c>
      <c r="B1501" s="19" t="str">
        <f>IF([4]道具信息!B1501="","",[4]道具信息!B1501)</f>
        <v/>
      </c>
      <c r="C1501" s="19" t="str">
        <f>IF([4]道具信息!C1501="","",[4]道具信息!C1501)</f>
        <v/>
      </c>
      <c r="D1501" s="19" t="str">
        <f>IF([4]道具信息!D1501="","",[4]道具信息!D1501)</f>
        <v/>
      </c>
      <c r="E1501" s="19" t="str">
        <f>IF([4]道具信息!E1501="","",[4]道具信息!E1501)</f>
        <v/>
      </c>
      <c r="F1501" s="19" t="str">
        <f>IF([4]道具信息!F1501="","",[4]道具信息!F1501)</f>
        <v/>
      </c>
      <c r="G1501" s="19" t="str">
        <f>IF([4]道具信息!G1501="","",[4]道具信息!G1501)</f>
        <v/>
      </c>
      <c r="H1501" s="19" t="str">
        <f>IF([4]道具信息!H1501="","",[4]道具信息!H1501)</f>
        <v/>
      </c>
      <c r="I1501" s="19" t="str">
        <f>IF([4]道具信息!I1501="","",[4]道具信息!I1501)</f>
        <v/>
      </c>
      <c r="J1501" s="19" t="str">
        <f>IF([4]道具信息!J1501="","",[4]道具信息!J1501)</f>
        <v/>
      </c>
      <c r="K1501" s="19" t="str">
        <f>IF([4]道具信息!K1501="","",[4]道具信息!K1501)</f>
        <v/>
      </c>
      <c r="L1501" s="19" t="str">
        <f>IF([4]道具信息!L1501="","",[4]道具信息!L1501)</f>
        <v/>
      </c>
      <c r="M1501" s="19" t="str">
        <f>IF([4]道具信息!M1501="","",[4]道具信息!M1501)</f>
        <v/>
      </c>
      <c r="N1501" s="19" t="str">
        <f>IF([4]道具信息!N1501="","",[4]道具信息!N1501)</f>
        <v/>
      </c>
      <c r="O1501" s="19" t="str">
        <f>IF([4]道具信息!O1501="","",[4]道具信息!O1501)</f>
        <v/>
      </c>
      <c r="P1501" s="19" t="str">
        <f>IF([4]道具信息!P1501="","",[4]道具信息!P1501)</f>
        <v/>
      </c>
      <c r="Q1501" s="19" t="str">
        <f>IF([4]道具信息!Q1501="","",[4]道具信息!Q1501)</f>
        <v/>
      </c>
      <c r="R1501" s="19" t="str">
        <f>IF([4]道具信息!R1501="","",[4]道具信息!R1501)</f>
        <v/>
      </c>
      <c r="S1501" s="19" t="str">
        <f>IF([4]道具信息!S1501="","",[4]道具信息!S1501)</f>
        <v/>
      </c>
      <c r="T1501" s="19" t="str">
        <f>IF([4]道具信息!T1501="","",[4]道具信息!T1501)</f>
        <v/>
      </c>
      <c r="U1501" s="19" t="str">
        <f>IF([4]道具信息!U1501="","",[4]道具信息!U1501)</f>
        <v/>
      </c>
      <c r="V1501" s="19" t="str">
        <f>IF([4]道具信息!V1501="","",[4]道具信息!V1501)</f>
        <v/>
      </c>
      <c r="W1501" s="19" t="str">
        <f>IF([4]道具信息!W1501="","",[4]道具信息!W1501)</f>
        <v/>
      </c>
      <c r="X1501" s="19" t="str">
        <f>IF([4]道具信息!X1501="","",[4]道具信息!X1501)</f>
        <v/>
      </c>
      <c r="Y1501" s="19" t="str">
        <f>IF([4]道具信息!Y1501="","",[4]道具信息!Y1501)</f>
        <v/>
      </c>
      <c r="Z1501" s="19" t="str">
        <f>IF([4]道具信息!Z1501="","",[4]道具信息!Z1501)</f>
        <v/>
      </c>
    </row>
    <row r="1502" spans="1:26" x14ac:dyDescent="0.15">
      <c r="A1502" s="19" t="str">
        <f>IF([4]道具信息!A1502="","",[4]道具信息!A1502)</f>
        <v/>
      </c>
      <c r="B1502" s="19" t="str">
        <f>IF([4]道具信息!B1502="","",[4]道具信息!B1502)</f>
        <v/>
      </c>
      <c r="C1502" s="19" t="str">
        <f>IF([4]道具信息!C1502="","",[4]道具信息!C1502)</f>
        <v/>
      </c>
      <c r="D1502" s="19" t="str">
        <f>IF([4]道具信息!D1502="","",[4]道具信息!D1502)</f>
        <v/>
      </c>
      <c r="E1502" s="19" t="str">
        <f>IF([4]道具信息!E1502="","",[4]道具信息!E1502)</f>
        <v/>
      </c>
      <c r="F1502" s="19" t="str">
        <f>IF([4]道具信息!F1502="","",[4]道具信息!F1502)</f>
        <v/>
      </c>
      <c r="G1502" s="19" t="str">
        <f>IF([4]道具信息!G1502="","",[4]道具信息!G1502)</f>
        <v/>
      </c>
      <c r="H1502" s="19" t="str">
        <f>IF([4]道具信息!H1502="","",[4]道具信息!H1502)</f>
        <v/>
      </c>
      <c r="I1502" s="19" t="str">
        <f>IF([4]道具信息!I1502="","",[4]道具信息!I1502)</f>
        <v/>
      </c>
      <c r="J1502" s="19" t="str">
        <f>IF([4]道具信息!J1502="","",[4]道具信息!J1502)</f>
        <v/>
      </c>
      <c r="K1502" s="19" t="str">
        <f>IF([4]道具信息!K1502="","",[4]道具信息!K1502)</f>
        <v/>
      </c>
      <c r="L1502" s="19" t="str">
        <f>IF([4]道具信息!L1502="","",[4]道具信息!L1502)</f>
        <v/>
      </c>
      <c r="M1502" s="19" t="str">
        <f>IF([4]道具信息!M1502="","",[4]道具信息!M1502)</f>
        <v/>
      </c>
      <c r="N1502" s="19" t="str">
        <f>IF([4]道具信息!N1502="","",[4]道具信息!N1502)</f>
        <v/>
      </c>
      <c r="O1502" s="19" t="str">
        <f>IF([4]道具信息!O1502="","",[4]道具信息!O1502)</f>
        <v/>
      </c>
      <c r="P1502" s="19" t="str">
        <f>IF([4]道具信息!P1502="","",[4]道具信息!P1502)</f>
        <v/>
      </c>
      <c r="Q1502" s="19" t="str">
        <f>IF([4]道具信息!Q1502="","",[4]道具信息!Q1502)</f>
        <v/>
      </c>
      <c r="R1502" s="19" t="str">
        <f>IF([4]道具信息!R1502="","",[4]道具信息!R1502)</f>
        <v/>
      </c>
      <c r="S1502" s="19" t="str">
        <f>IF([4]道具信息!S1502="","",[4]道具信息!S1502)</f>
        <v/>
      </c>
      <c r="T1502" s="19" t="str">
        <f>IF([4]道具信息!T1502="","",[4]道具信息!T1502)</f>
        <v/>
      </c>
      <c r="U1502" s="19" t="str">
        <f>IF([4]道具信息!U1502="","",[4]道具信息!U1502)</f>
        <v/>
      </c>
      <c r="V1502" s="19" t="str">
        <f>IF([4]道具信息!V1502="","",[4]道具信息!V1502)</f>
        <v/>
      </c>
      <c r="W1502" s="19" t="str">
        <f>IF([4]道具信息!W1502="","",[4]道具信息!W1502)</f>
        <v/>
      </c>
      <c r="X1502" s="19" t="str">
        <f>IF([4]道具信息!X1502="","",[4]道具信息!X1502)</f>
        <v/>
      </c>
      <c r="Y1502" s="19" t="str">
        <f>IF([4]道具信息!Y1502="","",[4]道具信息!Y1502)</f>
        <v/>
      </c>
      <c r="Z1502" s="19" t="str">
        <f>IF([4]道具信息!Z1502="","",[4]道具信息!Z1502)</f>
        <v/>
      </c>
    </row>
    <row r="1503" spans="1:26" x14ac:dyDescent="0.15">
      <c r="A1503" s="19" t="str">
        <f>IF([4]道具信息!A1503="","",[4]道具信息!A1503)</f>
        <v/>
      </c>
      <c r="B1503" s="19" t="str">
        <f>IF([4]道具信息!B1503="","",[4]道具信息!B1503)</f>
        <v/>
      </c>
      <c r="C1503" s="19" t="str">
        <f>IF([4]道具信息!C1503="","",[4]道具信息!C1503)</f>
        <v/>
      </c>
      <c r="D1503" s="19" t="str">
        <f>IF([4]道具信息!D1503="","",[4]道具信息!D1503)</f>
        <v/>
      </c>
      <c r="E1503" s="19" t="str">
        <f>IF([4]道具信息!E1503="","",[4]道具信息!E1503)</f>
        <v/>
      </c>
      <c r="F1503" s="19" t="str">
        <f>IF([4]道具信息!F1503="","",[4]道具信息!F1503)</f>
        <v/>
      </c>
      <c r="G1503" s="19" t="str">
        <f>IF([4]道具信息!G1503="","",[4]道具信息!G1503)</f>
        <v/>
      </c>
      <c r="H1503" s="19" t="str">
        <f>IF([4]道具信息!H1503="","",[4]道具信息!H1503)</f>
        <v/>
      </c>
      <c r="I1503" s="19" t="str">
        <f>IF([4]道具信息!I1503="","",[4]道具信息!I1503)</f>
        <v/>
      </c>
      <c r="J1503" s="19" t="str">
        <f>IF([4]道具信息!J1503="","",[4]道具信息!J1503)</f>
        <v/>
      </c>
      <c r="K1503" s="19" t="str">
        <f>IF([4]道具信息!K1503="","",[4]道具信息!K1503)</f>
        <v/>
      </c>
      <c r="L1503" s="19" t="str">
        <f>IF([4]道具信息!L1503="","",[4]道具信息!L1503)</f>
        <v/>
      </c>
      <c r="M1503" s="19" t="str">
        <f>IF([4]道具信息!M1503="","",[4]道具信息!M1503)</f>
        <v/>
      </c>
      <c r="N1503" s="19" t="str">
        <f>IF([4]道具信息!N1503="","",[4]道具信息!N1503)</f>
        <v/>
      </c>
      <c r="O1503" s="19" t="str">
        <f>IF([4]道具信息!O1503="","",[4]道具信息!O1503)</f>
        <v/>
      </c>
      <c r="P1503" s="19" t="str">
        <f>IF([4]道具信息!P1503="","",[4]道具信息!P1503)</f>
        <v/>
      </c>
      <c r="Q1503" s="19" t="str">
        <f>IF([4]道具信息!Q1503="","",[4]道具信息!Q1503)</f>
        <v/>
      </c>
      <c r="R1503" s="19" t="str">
        <f>IF([4]道具信息!R1503="","",[4]道具信息!R1503)</f>
        <v/>
      </c>
      <c r="S1503" s="19" t="str">
        <f>IF([4]道具信息!S1503="","",[4]道具信息!S1503)</f>
        <v/>
      </c>
      <c r="T1503" s="19" t="str">
        <f>IF([4]道具信息!T1503="","",[4]道具信息!T1503)</f>
        <v/>
      </c>
      <c r="U1503" s="19" t="str">
        <f>IF([4]道具信息!U1503="","",[4]道具信息!U1503)</f>
        <v/>
      </c>
      <c r="V1503" s="19" t="str">
        <f>IF([4]道具信息!V1503="","",[4]道具信息!V1503)</f>
        <v/>
      </c>
      <c r="W1503" s="19" t="str">
        <f>IF([4]道具信息!W1503="","",[4]道具信息!W1503)</f>
        <v/>
      </c>
      <c r="X1503" s="19" t="str">
        <f>IF([4]道具信息!X1503="","",[4]道具信息!X1503)</f>
        <v/>
      </c>
      <c r="Y1503" s="19" t="str">
        <f>IF([4]道具信息!Y1503="","",[4]道具信息!Y1503)</f>
        <v/>
      </c>
      <c r="Z1503" s="19" t="str">
        <f>IF([4]道具信息!Z1503="","",[4]道具信息!Z1503)</f>
        <v/>
      </c>
    </row>
    <row r="1504" spans="1:26" x14ac:dyDescent="0.15">
      <c r="A1504" s="19" t="str">
        <f>IF([4]道具信息!A1504="","",[4]道具信息!A1504)</f>
        <v/>
      </c>
      <c r="B1504" s="19" t="str">
        <f>IF([4]道具信息!B1504="","",[4]道具信息!B1504)</f>
        <v/>
      </c>
      <c r="C1504" s="19" t="str">
        <f>IF([4]道具信息!C1504="","",[4]道具信息!C1504)</f>
        <v/>
      </c>
      <c r="D1504" s="19" t="str">
        <f>IF([4]道具信息!D1504="","",[4]道具信息!D1504)</f>
        <v/>
      </c>
      <c r="E1504" s="19" t="str">
        <f>IF([4]道具信息!E1504="","",[4]道具信息!E1504)</f>
        <v/>
      </c>
      <c r="F1504" s="19" t="str">
        <f>IF([4]道具信息!F1504="","",[4]道具信息!F1504)</f>
        <v/>
      </c>
      <c r="G1504" s="19" t="str">
        <f>IF([4]道具信息!G1504="","",[4]道具信息!G1504)</f>
        <v/>
      </c>
      <c r="H1504" s="19" t="str">
        <f>IF([4]道具信息!H1504="","",[4]道具信息!H1504)</f>
        <v/>
      </c>
      <c r="I1504" s="19" t="str">
        <f>IF([4]道具信息!I1504="","",[4]道具信息!I1504)</f>
        <v/>
      </c>
      <c r="J1504" s="19" t="str">
        <f>IF([4]道具信息!J1504="","",[4]道具信息!J1504)</f>
        <v/>
      </c>
      <c r="K1504" s="19" t="str">
        <f>IF([4]道具信息!K1504="","",[4]道具信息!K1504)</f>
        <v/>
      </c>
      <c r="L1504" s="19" t="str">
        <f>IF([4]道具信息!L1504="","",[4]道具信息!L1504)</f>
        <v/>
      </c>
      <c r="M1504" s="19" t="str">
        <f>IF([4]道具信息!M1504="","",[4]道具信息!M1504)</f>
        <v/>
      </c>
      <c r="N1504" s="19" t="str">
        <f>IF([4]道具信息!N1504="","",[4]道具信息!N1504)</f>
        <v/>
      </c>
      <c r="O1504" s="19" t="str">
        <f>IF([4]道具信息!O1504="","",[4]道具信息!O1504)</f>
        <v/>
      </c>
      <c r="P1504" s="19" t="str">
        <f>IF([4]道具信息!P1504="","",[4]道具信息!P1504)</f>
        <v/>
      </c>
      <c r="Q1504" s="19" t="str">
        <f>IF([4]道具信息!Q1504="","",[4]道具信息!Q1504)</f>
        <v/>
      </c>
      <c r="R1504" s="19" t="str">
        <f>IF([4]道具信息!R1504="","",[4]道具信息!R1504)</f>
        <v/>
      </c>
      <c r="S1504" s="19" t="str">
        <f>IF([4]道具信息!S1504="","",[4]道具信息!S1504)</f>
        <v/>
      </c>
      <c r="T1504" s="19" t="str">
        <f>IF([4]道具信息!T1504="","",[4]道具信息!T1504)</f>
        <v/>
      </c>
      <c r="U1504" s="19" t="str">
        <f>IF([4]道具信息!U1504="","",[4]道具信息!U1504)</f>
        <v/>
      </c>
      <c r="V1504" s="19" t="str">
        <f>IF([4]道具信息!V1504="","",[4]道具信息!V1504)</f>
        <v/>
      </c>
      <c r="W1504" s="19" t="str">
        <f>IF([4]道具信息!W1504="","",[4]道具信息!W1504)</f>
        <v/>
      </c>
      <c r="X1504" s="19" t="str">
        <f>IF([4]道具信息!X1504="","",[4]道具信息!X1504)</f>
        <v/>
      </c>
      <c r="Y1504" s="19" t="str">
        <f>IF([4]道具信息!Y1504="","",[4]道具信息!Y1504)</f>
        <v/>
      </c>
      <c r="Z1504" s="19" t="str">
        <f>IF([4]道具信息!Z1504="","",[4]道具信息!Z1504)</f>
        <v/>
      </c>
    </row>
    <row r="1505" spans="1:26" x14ac:dyDescent="0.15">
      <c r="A1505" s="19" t="str">
        <f>IF([4]道具信息!A1505="","",[4]道具信息!A1505)</f>
        <v/>
      </c>
      <c r="B1505" s="19" t="str">
        <f>IF([4]道具信息!B1505="","",[4]道具信息!B1505)</f>
        <v/>
      </c>
      <c r="C1505" s="19" t="str">
        <f>IF([4]道具信息!C1505="","",[4]道具信息!C1505)</f>
        <v/>
      </c>
      <c r="D1505" s="19" t="str">
        <f>IF([4]道具信息!D1505="","",[4]道具信息!D1505)</f>
        <v/>
      </c>
      <c r="E1505" s="19" t="str">
        <f>IF([4]道具信息!E1505="","",[4]道具信息!E1505)</f>
        <v/>
      </c>
      <c r="F1505" s="19" t="str">
        <f>IF([4]道具信息!F1505="","",[4]道具信息!F1505)</f>
        <v/>
      </c>
      <c r="G1505" s="19" t="str">
        <f>IF([4]道具信息!G1505="","",[4]道具信息!G1505)</f>
        <v/>
      </c>
      <c r="H1505" s="19" t="str">
        <f>IF([4]道具信息!H1505="","",[4]道具信息!H1505)</f>
        <v/>
      </c>
      <c r="I1505" s="19" t="str">
        <f>IF([4]道具信息!I1505="","",[4]道具信息!I1505)</f>
        <v/>
      </c>
      <c r="J1505" s="19" t="str">
        <f>IF([4]道具信息!J1505="","",[4]道具信息!J1505)</f>
        <v/>
      </c>
      <c r="K1505" s="19" t="str">
        <f>IF([4]道具信息!K1505="","",[4]道具信息!K1505)</f>
        <v/>
      </c>
      <c r="L1505" s="19" t="str">
        <f>IF([4]道具信息!L1505="","",[4]道具信息!L1505)</f>
        <v/>
      </c>
      <c r="M1505" s="19" t="str">
        <f>IF([4]道具信息!M1505="","",[4]道具信息!M1505)</f>
        <v/>
      </c>
      <c r="N1505" s="19" t="str">
        <f>IF([4]道具信息!N1505="","",[4]道具信息!N1505)</f>
        <v/>
      </c>
      <c r="O1505" s="19" t="str">
        <f>IF([4]道具信息!O1505="","",[4]道具信息!O1505)</f>
        <v/>
      </c>
      <c r="P1505" s="19" t="str">
        <f>IF([4]道具信息!P1505="","",[4]道具信息!P1505)</f>
        <v/>
      </c>
      <c r="Q1505" s="19" t="str">
        <f>IF([4]道具信息!Q1505="","",[4]道具信息!Q1505)</f>
        <v/>
      </c>
      <c r="R1505" s="19" t="str">
        <f>IF([4]道具信息!R1505="","",[4]道具信息!R1505)</f>
        <v/>
      </c>
      <c r="S1505" s="19" t="str">
        <f>IF([4]道具信息!S1505="","",[4]道具信息!S1505)</f>
        <v/>
      </c>
      <c r="T1505" s="19" t="str">
        <f>IF([4]道具信息!T1505="","",[4]道具信息!T1505)</f>
        <v/>
      </c>
      <c r="U1505" s="19" t="str">
        <f>IF([4]道具信息!U1505="","",[4]道具信息!U1505)</f>
        <v/>
      </c>
      <c r="V1505" s="19" t="str">
        <f>IF([4]道具信息!V1505="","",[4]道具信息!V1505)</f>
        <v/>
      </c>
      <c r="W1505" s="19" t="str">
        <f>IF([4]道具信息!W1505="","",[4]道具信息!W1505)</f>
        <v/>
      </c>
      <c r="X1505" s="19" t="str">
        <f>IF([4]道具信息!X1505="","",[4]道具信息!X1505)</f>
        <v/>
      </c>
      <c r="Y1505" s="19" t="str">
        <f>IF([4]道具信息!Y1505="","",[4]道具信息!Y1505)</f>
        <v/>
      </c>
      <c r="Z1505" s="19" t="str">
        <f>IF([4]道具信息!Z1505="","",[4]道具信息!Z1505)</f>
        <v/>
      </c>
    </row>
    <row r="1506" spans="1:26" x14ac:dyDescent="0.15">
      <c r="A1506" s="19" t="str">
        <f>IF([4]道具信息!A1506="","",[4]道具信息!A1506)</f>
        <v/>
      </c>
      <c r="B1506" s="19" t="str">
        <f>IF([4]道具信息!B1506="","",[4]道具信息!B1506)</f>
        <v/>
      </c>
      <c r="C1506" s="19" t="str">
        <f>IF([4]道具信息!C1506="","",[4]道具信息!C1506)</f>
        <v/>
      </c>
      <c r="D1506" s="19" t="str">
        <f>IF([4]道具信息!D1506="","",[4]道具信息!D1506)</f>
        <v/>
      </c>
      <c r="E1506" s="19" t="str">
        <f>IF([4]道具信息!E1506="","",[4]道具信息!E1506)</f>
        <v/>
      </c>
      <c r="F1506" s="19" t="str">
        <f>IF([4]道具信息!F1506="","",[4]道具信息!F1506)</f>
        <v/>
      </c>
      <c r="G1506" s="19" t="str">
        <f>IF([4]道具信息!G1506="","",[4]道具信息!G1506)</f>
        <v/>
      </c>
      <c r="H1506" s="19" t="str">
        <f>IF([4]道具信息!H1506="","",[4]道具信息!H1506)</f>
        <v/>
      </c>
      <c r="I1506" s="19" t="str">
        <f>IF([4]道具信息!I1506="","",[4]道具信息!I1506)</f>
        <v/>
      </c>
      <c r="J1506" s="19" t="str">
        <f>IF([4]道具信息!J1506="","",[4]道具信息!J1506)</f>
        <v/>
      </c>
      <c r="K1506" s="19" t="str">
        <f>IF([4]道具信息!K1506="","",[4]道具信息!K1506)</f>
        <v/>
      </c>
      <c r="L1506" s="19" t="str">
        <f>IF([4]道具信息!L1506="","",[4]道具信息!L1506)</f>
        <v/>
      </c>
      <c r="M1506" s="19" t="str">
        <f>IF([4]道具信息!M1506="","",[4]道具信息!M1506)</f>
        <v/>
      </c>
      <c r="N1506" s="19" t="str">
        <f>IF([4]道具信息!N1506="","",[4]道具信息!N1506)</f>
        <v/>
      </c>
      <c r="O1506" s="19" t="str">
        <f>IF([4]道具信息!O1506="","",[4]道具信息!O1506)</f>
        <v/>
      </c>
      <c r="P1506" s="19" t="str">
        <f>IF([4]道具信息!P1506="","",[4]道具信息!P1506)</f>
        <v/>
      </c>
      <c r="Q1506" s="19" t="str">
        <f>IF([4]道具信息!Q1506="","",[4]道具信息!Q1506)</f>
        <v/>
      </c>
      <c r="R1506" s="19" t="str">
        <f>IF([4]道具信息!R1506="","",[4]道具信息!R1506)</f>
        <v/>
      </c>
      <c r="S1506" s="19" t="str">
        <f>IF([4]道具信息!S1506="","",[4]道具信息!S1506)</f>
        <v/>
      </c>
      <c r="T1506" s="19" t="str">
        <f>IF([4]道具信息!T1506="","",[4]道具信息!T1506)</f>
        <v/>
      </c>
      <c r="U1506" s="19" t="str">
        <f>IF([4]道具信息!U1506="","",[4]道具信息!U1506)</f>
        <v/>
      </c>
      <c r="V1506" s="19" t="str">
        <f>IF([4]道具信息!V1506="","",[4]道具信息!V1506)</f>
        <v/>
      </c>
      <c r="W1506" s="19" t="str">
        <f>IF([4]道具信息!W1506="","",[4]道具信息!W1506)</f>
        <v/>
      </c>
      <c r="X1506" s="19" t="str">
        <f>IF([4]道具信息!X1506="","",[4]道具信息!X1506)</f>
        <v/>
      </c>
      <c r="Y1506" s="19" t="str">
        <f>IF([4]道具信息!Y1506="","",[4]道具信息!Y1506)</f>
        <v/>
      </c>
      <c r="Z1506" s="19" t="str">
        <f>IF([4]道具信息!Z1506="","",[4]道具信息!Z1506)</f>
        <v/>
      </c>
    </row>
    <row r="1507" spans="1:26" x14ac:dyDescent="0.15">
      <c r="A1507" s="19" t="str">
        <f>IF([4]道具信息!A1507="","",[4]道具信息!A1507)</f>
        <v/>
      </c>
      <c r="B1507" s="19" t="str">
        <f>IF([4]道具信息!B1507="","",[4]道具信息!B1507)</f>
        <v/>
      </c>
      <c r="C1507" s="19" t="str">
        <f>IF([4]道具信息!C1507="","",[4]道具信息!C1507)</f>
        <v/>
      </c>
      <c r="D1507" s="19" t="str">
        <f>IF([4]道具信息!D1507="","",[4]道具信息!D1507)</f>
        <v/>
      </c>
      <c r="E1507" s="19" t="str">
        <f>IF([4]道具信息!E1507="","",[4]道具信息!E1507)</f>
        <v/>
      </c>
      <c r="F1507" s="19" t="str">
        <f>IF([4]道具信息!F1507="","",[4]道具信息!F1507)</f>
        <v/>
      </c>
      <c r="G1507" s="19" t="str">
        <f>IF([4]道具信息!G1507="","",[4]道具信息!G1507)</f>
        <v/>
      </c>
      <c r="H1507" s="19" t="str">
        <f>IF([4]道具信息!H1507="","",[4]道具信息!H1507)</f>
        <v/>
      </c>
      <c r="I1507" s="19" t="str">
        <f>IF([4]道具信息!I1507="","",[4]道具信息!I1507)</f>
        <v/>
      </c>
      <c r="J1507" s="19" t="str">
        <f>IF([4]道具信息!J1507="","",[4]道具信息!J1507)</f>
        <v/>
      </c>
      <c r="K1507" s="19" t="str">
        <f>IF([4]道具信息!K1507="","",[4]道具信息!K1507)</f>
        <v/>
      </c>
      <c r="L1507" s="19" t="str">
        <f>IF([4]道具信息!L1507="","",[4]道具信息!L1507)</f>
        <v/>
      </c>
      <c r="M1507" s="19" t="str">
        <f>IF([4]道具信息!M1507="","",[4]道具信息!M1507)</f>
        <v/>
      </c>
      <c r="N1507" s="19" t="str">
        <f>IF([4]道具信息!N1507="","",[4]道具信息!N1507)</f>
        <v/>
      </c>
      <c r="O1507" s="19" t="str">
        <f>IF([4]道具信息!O1507="","",[4]道具信息!O1507)</f>
        <v/>
      </c>
      <c r="P1507" s="19" t="str">
        <f>IF([4]道具信息!P1507="","",[4]道具信息!P1507)</f>
        <v/>
      </c>
      <c r="Q1507" s="19" t="str">
        <f>IF([4]道具信息!Q1507="","",[4]道具信息!Q1507)</f>
        <v/>
      </c>
      <c r="R1507" s="19" t="str">
        <f>IF([4]道具信息!R1507="","",[4]道具信息!R1507)</f>
        <v/>
      </c>
      <c r="S1507" s="19" t="str">
        <f>IF([4]道具信息!S1507="","",[4]道具信息!S1507)</f>
        <v/>
      </c>
      <c r="T1507" s="19" t="str">
        <f>IF([4]道具信息!T1507="","",[4]道具信息!T1507)</f>
        <v/>
      </c>
      <c r="U1507" s="19" t="str">
        <f>IF([4]道具信息!U1507="","",[4]道具信息!U1507)</f>
        <v/>
      </c>
      <c r="V1507" s="19" t="str">
        <f>IF([4]道具信息!V1507="","",[4]道具信息!V1507)</f>
        <v/>
      </c>
      <c r="W1507" s="19" t="str">
        <f>IF([4]道具信息!W1507="","",[4]道具信息!W1507)</f>
        <v/>
      </c>
      <c r="X1507" s="19" t="str">
        <f>IF([4]道具信息!X1507="","",[4]道具信息!X1507)</f>
        <v/>
      </c>
      <c r="Y1507" s="19" t="str">
        <f>IF([4]道具信息!Y1507="","",[4]道具信息!Y1507)</f>
        <v/>
      </c>
      <c r="Z1507" s="19" t="str">
        <f>IF([4]道具信息!Z1507="","",[4]道具信息!Z1507)</f>
        <v/>
      </c>
    </row>
    <row r="1508" spans="1:26" x14ac:dyDescent="0.15">
      <c r="A1508" s="19" t="str">
        <f>IF([4]道具信息!A1508="","",[4]道具信息!A1508)</f>
        <v/>
      </c>
      <c r="B1508" s="19" t="str">
        <f>IF([4]道具信息!B1508="","",[4]道具信息!B1508)</f>
        <v/>
      </c>
      <c r="C1508" s="19" t="str">
        <f>IF([4]道具信息!C1508="","",[4]道具信息!C1508)</f>
        <v/>
      </c>
      <c r="D1508" s="19" t="str">
        <f>IF([4]道具信息!D1508="","",[4]道具信息!D1508)</f>
        <v/>
      </c>
      <c r="E1508" s="19" t="str">
        <f>IF([4]道具信息!E1508="","",[4]道具信息!E1508)</f>
        <v/>
      </c>
      <c r="F1508" s="19" t="str">
        <f>IF([4]道具信息!F1508="","",[4]道具信息!F1508)</f>
        <v/>
      </c>
      <c r="G1508" s="19" t="str">
        <f>IF([4]道具信息!G1508="","",[4]道具信息!G1508)</f>
        <v/>
      </c>
      <c r="H1508" s="19" t="str">
        <f>IF([4]道具信息!H1508="","",[4]道具信息!H1508)</f>
        <v/>
      </c>
      <c r="I1508" s="19" t="str">
        <f>IF([4]道具信息!I1508="","",[4]道具信息!I1508)</f>
        <v/>
      </c>
      <c r="J1508" s="19" t="str">
        <f>IF([4]道具信息!J1508="","",[4]道具信息!J1508)</f>
        <v/>
      </c>
      <c r="K1508" s="19" t="str">
        <f>IF([4]道具信息!K1508="","",[4]道具信息!K1508)</f>
        <v/>
      </c>
      <c r="L1508" s="19" t="str">
        <f>IF([4]道具信息!L1508="","",[4]道具信息!L1508)</f>
        <v/>
      </c>
      <c r="M1508" s="19" t="str">
        <f>IF([4]道具信息!M1508="","",[4]道具信息!M1508)</f>
        <v/>
      </c>
      <c r="N1508" s="19" t="str">
        <f>IF([4]道具信息!N1508="","",[4]道具信息!N1508)</f>
        <v/>
      </c>
      <c r="O1508" s="19" t="str">
        <f>IF([4]道具信息!O1508="","",[4]道具信息!O1508)</f>
        <v/>
      </c>
      <c r="P1508" s="19" t="str">
        <f>IF([4]道具信息!P1508="","",[4]道具信息!P1508)</f>
        <v/>
      </c>
      <c r="Q1508" s="19" t="str">
        <f>IF([4]道具信息!Q1508="","",[4]道具信息!Q1508)</f>
        <v/>
      </c>
      <c r="R1508" s="19" t="str">
        <f>IF([4]道具信息!R1508="","",[4]道具信息!R1508)</f>
        <v/>
      </c>
      <c r="S1508" s="19" t="str">
        <f>IF([4]道具信息!S1508="","",[4]道具信息!S1508)</f>
        <v/>
      </c>
      <c r="T1508" s="19" t="str">
        <f>IF([4]道具信息!T1508="","",[4]道具信息!T1508)</f>
        <v/>
      </c>
      <c r="U1508" s="19" t="str">
        <f>IF([4]道具信息!U1508="","",[4]道具信息!U1508)</f>
        <v/>
      </c>
      <c r="V1508" s="19" t="str">
        <f>IF([4]道具信息!V1508="","",[4]道具信息!V1508)</f>
        <v/>
      </c>
      <c r="W1508" s="19" t="str">
        <f>IF([4]道具信息!W1508="","",[4]道具信息!W1508)</f>
        <v/>
      </c>
      <c r="X1508" s="19" t="str">
        <f>IF([4]道具信息!X1508="","",[4]道具信息!X1508)</f>
        <v/>
      </c>
      <c r="Y1508" s="19" t="str">
        <f>IF([4]道具信息!Y1508="","",[4]道具信息!Y1508)</f>
        <v/>
      </c>
      <c r="Z1508" s="19" t="str">
        <f>IF([4]道具信息!Z1508="","",[4]道具信息!Z1508)</f>
        <v/>
      </c>
    </row>
    <row r="1509" spans="1:26" x14ac:dyDescent="0.15">
      <c r="A1509" s="19" t="str">
        <f>IF([4]道具信息!A1509="","",[4]道具信息!A1509)</f>
        <v/>
      </c>
      <c r="B1509" s="19" t="str">
        <f>IF([4]道具信息!B1509="","",[4]道具信息!B1509)</f>
        <v/>
      </c>
      <c r="C1509" s="19" t="str">
        <f>IF([4]道具信息!C1509="","",[4]道具信息!C1509)</f>
        <v/>
      </c>
      <c r="D1509" s="19" t="str">
        <f>IF([4]道具信息!D1509="","",[4]道具信息!D1509)</f>
        <v/>
      </c>
      <c r="E1509" s="19" t="str">
        <f>IF([4]道具信息!E1509="","",[4]道具信息!E1509)</f>
        <v/>
      </c>
      <c r="F1509" s="19" t="str">
        <f>IF([4]道具信息!F1509="","",[4]道具信息!F1509)</f>
        <v/>
      </c>
      <c r="G1509" s="19" t="str">
        <f>IF([4]道具信息!G1509="","",[4]道具信息!G1509)</f>
        <v/>
      </c>
      <c r="H1509" s="19" t="str">
        <f>IF([4]道具信息!H1509="","",[4]道具信息!H1509)</f>
        <v/>
      </c>
      <c r="I1509" s="19" t="str">
        <f>IF([4]道具信息!I1509="","",[4]道具信息!I1509)</f>
        <v/>
      </c>
      <c r="J1509" s="19" t="str">
        <f>IF([4]道具信息!J1509="","",[4]道具信息!J1509)</f>
        <v/>
      </c>
      <c r="K1509" s="19" t="str">
        <f>IF([4]道具信息!K1509="","",[4]道具信息!K1509)</f>
        <v/>
      </c>
      <c r="L1509" s="19" t="str">
        <f>IF([4]道具信息!L1509="","",[4]道具信息!L1509)</f>
        <v/>
      </c>
      <c r="M1509" s="19" t="str">
        <f>IF([4]道具信息!M1509="","",[4]道具信息!M1509)</f>
        <v/>
      </c>
      <c r="N1509" s="19" t="str">
        <f>IF([4]道具信息!N1509="","",[4]道具信息!N1509)</f>
        <v/>
      </c>
      <c r="O1509" s="19" t="str">
        <f>IF([4]道具信息!O1509="","",[4]道具信息!O1509)</f>
        <v/>
      </c>
      <c r="P1509" s="19" t="str">
        <f>IF([4]道具信息!P1509="","",[4]道具信息!P1509)</f>
        <v/>
      </c>
      <c r="Q1509" s="19" t="str">
        <f>IF([4]道具信息!Q1509="","",[4]道具信息!Q1509)</f>
        <v/>
      </c>
      <c r="R1509" s="19" t="str">
        <f>IF([4]道具信息!R1509="","",[4]道具信息!R1509)</f>
        <v/>
      </c>
      <c r="S1509" s="19" t="str">
        <f>IF([4]道具信息!S1509="","",[4]道具信息!S1509)</f>
        <v/>
      </c>
      <c r="T1509" s="19" t="str">
        <f>IF([4]道具信息!T1509="","",[4]道具信息!T1509)</f>
        <v/>
      </c>
      <c r="U1509" s="19" t="str">
        <f>IF([4]道具信息!U1509="","",[4]道具信息!U1509)</f>
        <v/>
      </c>
      <c r="V1509" s="19" t="str">
        <f>IF([4]道具信息!V1509="","",[4]道具信息!V1509)</f>
        <v/>
      </c>
      <c r="W1509" s="19" t="str">
        <f>IF([4]道具信息!W1509="","",[4]道具信息!W1509)</f>
        <v/>
      </c>
      <c r="X1509" s="19" t="str">
        <f>IF([4]道具信息!X1509="","",[4]道具信息!X1509)</f>
        <v/>
      </c>
      <c r="Y1509" s="19" t="str">
        <f>IF([4]道具信息!Y1509="","",[4]道具信息!Y1509)</f>
        <v/>
      </c>
      <c r="Z1509" s="19" t="str">
        <f>IF([4]道具信息!Z1509="","",[4]道具信息!Z1509)</f>
        <v/>
      </c>
    </row>
    <row r="1510" spans="1:26" x14ac:dyDescent="0.15">
      <c r="A1510" s="19" t="str">
        <f>IF([4]道具信息!A1510="","",[4]道具信息!A1510)</f>
        <v/>
      </c>
      <c r="B1510" s="19" t="str">
        <f>IF([4]道具信息!B1510="","",[4]道具信息!B1510)</f>
        <v/>
      </c>
      <c r="C1510" s="19" t="str">
        <f>IF([4]道具信息!C1510="","",[4]道具信息!C1510)</f>
        <v/>
      </c>
      <c r="D1510" s="19" t="str">
        <f>IF([4]道具信息!D1510="","",[4]道具信息!D1510)</f>
        <v/>
      </c>
      <c r="E1510" s="19" t="str">
        <f>IF([4]道具信息!E1510="","",[4]道具信息!E1510)</f>
        <v/>
      </c>
      <c r="F1510" s="19" t="str">
        <f>IF([4]道具信息!F1510="","",[4]道具信息!F1510)</f>
        <v/>
      </c>
      <c r="G1510" s="19" t="str">
        <f>IF([4]道具信息!G1510="","",[4]道具信息!G1510)</f>
        <v/>
      </c>
      <c r="H1510" s="19" t="str">
        <f>IF([4]道具信息!H1510="","",[4]道具信息!H1510)</f>
        <v/>
      </c>
      <c r="I1510" s="19" t="str">
        <f>IF([4]道具信息!I1510="","",[4]道具信息!I1510)</f>
        <v/>
      </c>
      <c r="J1510" s="19" t="str">
        <f>IF([4]道具信息!J1510="","",[4]道具信息!J1510)</f>
        <v/>
      </c>
      <c r="K1510" s="19" t="str">
        <f>IF([4]道具信息!K1510="","",[4]道具信息!K1510)</f>
        <v/>
      </c>
      <c r="L1510" s="19" t="str">
        <f>IF([4]道具信息!L1510="","",[4]道具信息!L1510)</f>
        <v/>
      </c>
      <c r="M1510" s="19" t="str">
        <f>IF([4]道具信息!M1510="","",[4]道具信息!M1510)</f>
        <v/>
      </c>
      <c r="N1510" s="19" t="str">
        <f>IF([4]道具信息!N1510="","",[4]道具信息!N1510)</f>
        <v/>
      </c>
      <c r="O1510" s="19" t="str">
        <f>IF([4]道具信息!O1510="","",[4]道具信息!O1510)</f>
        <v/>
      </c>
      <c r="P1510" s="19" t="str">
        <f>IF([4]道具信息!P1510="","",[4]道具信息!P1510)</f>
        <v/>
      </c>
      <c r="Q1510" s="19" t="str">
        <f>IF([4]道具信息!Q1510="","",[4]道具信息!Q1510)</f>
        <v/>
      </c>
      <c r="R1510" s="19" t="str">
        <f>IF([4]道具信息!R1510="","",[4]道具信息!R1510)</f>
        <v/>
      </c>
      <c r="S1510" s="19" t="str">
        <f>IF([4]道具信息!S1510="","",[4]道具信息!S1510)</f>
        <v/>
      </c>
      <c r="T1510" s="19" t="str">
        <f>IF([4]道具信息!T1510="","",[4]道具信息!T1510)</f>
        <v/>
      </c>
      <c r="U1510" s="19" t="str">
        <f>IF([4]道具信息!U1510="","",[4]道具信息!U1510)</f>
        <v/>
      </c>
      <c r="V1510" s="19" t="str">
        <f>IF([4]道具信息!V1510="","",[4]道具信息!V1510)</f>
        <v/>
      </c>
      <c r="W1510" s="19" t="str">
        <f>IF([4]道具信息!W1510="","",[4]道具信息!W1510)</f>
        <v/>
      </c>
      <c r="X1510" s="19" t="str">
        <f>IF([4]道具信息!X1510="","",[4]道具信息!X1510)</f>
        <v/>
      </c>
      <c r="Y1510" s="19" t="str">
        <f>IF([4]道具信息!Y1510="","",[4]道具信息!Y1510)</f>
        <v/>
      </c>
      <c r="Z1510" s="19" t="str">
        <f>IF([4]道具信息!Z1510="","",[4]道具信息!Z1510)</f>
        <v/>
      </c>
    </row>
    <row r="1511" spans="1:26" x14ac:dyDescent="0.15">
      <c r="A1511" s="19" t="str">
        <f>IF([4]道具信息!A1511="","",[4]道具信息!A1511)</f>
        <v/>
      </c>
      <c r="B1511" s="19" t="str">
        <f>IF([4]道具信息!B1511="","",[4]道具信息!B1511)</f>
        <v/>
      </c>
      <c r="C1511" s="19" t="str">
        <f>IF([4]道具信息!C1511="","",[4]道具信息!C1511)</f>
        <v/>
      </c>
      <c r="D1511" s="19" t="str">
        <f>IF([4]道具信息!D1511="","",[4]道具信息!D1511)</f>
        <v/>
      </c>
      <c r="E1511" s="19" t="str">
        <f>IF([4]道具信息!E1511="","",[4]道具信息!E1511)</f>
        <v/>
      </c>
      <c r="F1511" s="19" t="str">
        <f>IF([4]道具信息!F1511="","",[4]道具信息!F1511)</f>
        <v/>
      </c>
      <c r="G1511" s="19" t="str">
        <f>IF([4]道具信息!G1511="","",[4]道具信息!G1511)</f>
        <v/>
      </c>
      <c r="H1511" s="19" t="str">
        <f>IF([4]道具信息!H1511="","",[4]道具信息!H1511)</f>
        <v/>
      </c>
      <c r="I1511" s="19" t="str">
        <f>IF([4]道具信息!I1511="","",[4]道具信息!I1511)</f>
        <v/>
      </c>
      <c r="J1511" s="19" t="str">
        <f>IF([4]道具信息!J1511="","",[4]道具信息!J1511)</f>
        <v/>
      </c>
      <c r="K1511" s="19" t="str">
        <f>IF([4]道具信息!K1511="","",[4]道具信息!K1511)</f>
        <v/>
      </c>
      <c r="L1511" s="19" t="str">
        <f>IF([4]道具信息!L1511="","",[4]道具信息!L1511)</f>
        <v/>
      </c>
      <c r="M1511" s="19" t="str">
        <f>IF([4]道具信息!M1511="","",[4]道具信息!M1511)</f>
        <v/>
      </c>
      <c r="N1511" s="19" t="str">
        <f>IF([4]道具信息!N1511="","",[4]道具信息!N1511)</f>
        <v/>
      </c>
      <c r="O1511" s="19" t="str">
        <f>IF([4]道具信息!O1511="","",[4]道具信息!O1511)</f>
        <v/>
      </c>
      <c r="P1511" s="19" t="str">
        <f>IF([4]道具信息!P1511="","",[4]道具信息!P1511)</f>
        <v/>
      </c>
      <c r="Q1511" s="19" t="str">
        <f>IF([4]道具信息!Q1511="","",[4]道具信息!Q1511)</f>
        <v/>
      </c>
      <c r="R1511" s="19" t="str">
        <f>IF([4]道具信息!R1511="","",[4]道具信息!R1511)</f>
        <v/>
      </c>
      <c r="S1511" s="19" t="str">
        <f>IF([4]道具信息!S1511="","",[4]道具信息!S1511)</f>
        <v/>
      </c>
      <c r="T1511" s="19" t="str">
        <f>IF([4]道具信息!T1511="","",[4]道具信息!T1511)</f>
        <v/>
      </c>
      <c r="U1511" s="19" t="str">
        <f>IF([4]道具信息!U1511="","",[4]道具信息!U1511)</f>
        <v/>
      </c>
      <c r="V1511" s="19" t="str">
        <f>IF([4]道具信息!V1511="","",[4]道具信息!V1511)</f>
        <v/>
      </c>
      <c r="W1511" s="19" t="str">
        <f>IF([4]道具信息!W1511="","",[4]道具信息!W1511)</f>
        <v/>
      </c>
      <c r="X1511" s="19" t="str">
        <f>IF([4]道具信息!X1511="","",[4]道具信息!X1511)</f>
        <v/>
      </c>
      <c r="Y1511" s="19" t="str">
        <f>IF([4]道具信息!Y1511="","",[4]道具信息!Y1511)</f>
        <v/>
      </c>
      <c r="Z1511" s="19" t="str">
        <f>IF([4]道具信息!Z1511="","",[4]道具信息!Z1511)</f>
        <v/>
      </c>
    </row>
    <row r="1512" spans="1:26" x14ac:dyDescent="0.15">
      <c r="A1512" s="19" t="str">
        <f>IF([4]道具信息!A1512="","",[4]道具信息!A1512)</f>
        <v/>
      </c>
      <c r="B1512" s="19" t="str">
        <f>IF([4]道具信息!B1512="","",[4]道具信息!B1512)</f>
        <v/>
      </c>
      <c r="C1512" s="19" t="str">
        <f>IF([4]道具信息!C1512="","",[4]道具信息!C1512)</f>
        <v/>
      </c>
      <c r="D1512" s="19" t="str">
        <f>IF([4]道具信息!D1512="","",[4]道具信息!D1512)</f>
        <v/>
      </c>
      <c r="E1512" s="19" t="str">
        <f>IF([4]道具信息!E1512="","",[4]道具信息!E1512)</f>
        <v/>
      </c>
      <c r="F1512" s="19" t="str">
        <f>IF([4]道具信息!F1512="","",[4]道具信息!F1512)</f>
        <v/>
      </c>
      <c r="G1512" s="19" t="str">
        <f>IF([4]道具信息!G1512="","",[4]道具信息!G1512)</f>
        <v/>
      </c>
      <c r="H1512" s="19" t="str">
        <f>IF([4]道具信息!H1512="","",[4]道具信息!H1512)</f>
        <v/>
      </c>
      <c r="I1512" s="19" t="str">
        <f>IF([4]道具信息!I1512="","",[4]道具信息!I1512)</f>
        <v/>
      </c>
      <c r="J1512" s="19" t="str">
        <f>IF([4]道具信息!J1512="","",[4]道具信息!J1512)</f>
        <v/>
      </c>
      <c r="K1512" s="19" t="str">
        <f>IF([4]道具信息!K1512="","",[4]道具信息!K1512)</f>
        <v/>
      </c>
      <c r="L1512" s="19" t="str">
        <f>IF([4]道具信息!L1512="","",[4]道具信息!L1512)</f>
        <v/>
      </c>
      <c r="M1512" s="19" t="str">
        <f>IF([4]道具信息!M1512="","",[4]道具信息!M1512)</f>
        <v/>
      </c>
      <c r="N1512" s="19" t="str">
        <f>IF([4]道具信息!N1512="","",[4]道具信息!N1512)</f>
        <v/>
      </c>
      <c r="O1512" s="19" t="str">
        <f>IF([4]道具信息!O1512="","",[4]道具信息!O1512)</f>
        <v/>
      </c>
      <c r="P1512" s="19" t="str">
        <f>IF([4]道具信息!P1512="","",[4]道具信息!P1512)</f>
        <v/>
      </c>
      <c r="Q1512" s="19" t="str">
        <f>IF([4]道具信息!Q1512="","",[4]道具信息!Q1512)</f>
        <v/>
      </c>
      <c r="R1512" s="19" t="str">
        <f>IF([4]道具信息!R1512="","",[4]道具信息!R1512)</f>
        <v/>
      </c>
      <c r="S1512" s="19" t="str">
        <f>IF([4]道具信息!S1512="","",[4]道具信息!S1512)</f>
        <v/>
      </c>
      <c r="T1512" s="19" t="str">
        <f>IF([4]道具信息!T1512="","",[4]道具信息!T1512)</f>
        <v/>
      </c>
      <c r="U1512" s="19" t="str">
        <f>IF([4]道具信息!U1512="","",[4]道具信息!U1512)</f>
        <v/>
      </c>
      <c r="V1512" s="19" t="str">
        <f>IF([4]道具信息!V1512="","",[4]道具信息!V1512)</f>
        <v/>
      </c>
      <c r="W1512" s="19" t="str">
        <f>IF([4]道具信息!W1512="","",[4]道具信息!W1512)</f>
        <v/>
      </c>
      <c r="X1512" s="19" t="str">
        <f>IF([4]道具信息!X1512="","",[4]道具信息!X1512)</f>
        <v/>
      </c>
      <c r="Y1512" s="19" t="str">
        <f>IF([4]道具信息!Y1512="","",[4]道具信息!Y1512)</f>
        <v/>
      </c>
      <c r="Z1512" s="19" t="str">
        <f>IF([4]道具信息!Z1512="","",[4]道具信息!Z1512)</f>
        <v/>
      </c>
    </row>
    <row r="1513" spans="1:26" x14ac:dyDescent="0.15">
      <c r="A1513" s="19" t="str">
        <f>IF([4]道具信息!A1513="","",[4]道具信息!A1513)</f>
        <v/>
      </c>
      <c r="B1513" s="19" t="str">
        <f>IF([4]道具信息!B1513="","",[4]道具信息!B1513)</f>
        <v/>
      </c>
      <c r="C1513" s="19" t="str">
        <f>IF([4]道具信息!C1513="","",[4]道具信息!C1513)</f>
        <v/>
      </c>
      <c r="D1513" s="19" t="str">
        <f>IF([4]道具信息!D1513="","",[4]道具信息!D1513)</f>
        <v/>
      </c>
      <c r="E1513" s="19" t="str">
        <f>IF([4]道具信息!E1513="","",[4]道具信息!E1513)</f>
        <v/>
      </c>
      <c r="F1513" s="19" t="str">
        <f>IF([4]道具信息!F1513="","",[4]道具信息!F1513)</f>
        <v/>
      </c>
      <c r="G1513" s="19" t="str">
        <f>IF([4]道具信息!G1513="","",[4]道具信息!G1513)</f>
        <v/>
      </c>
      <c r="H1513" s="19" t="str">
        <f>IF([4]道具信息!H1513="","",[4]道具信息!H1513)</f>
        <v/>
      </c>
      <c r="I1513" s="19" t="str">
        <f>IF([4]道具信息!I1513="","",[4]道具信息!I1513)</f>
        <v/>
      </c>
      <c r="J1513" s="19" t="str">
        <f>IF([4]道具信息!J1513="","",[4]道具信息!J1513)</f>
        <v/>
      </c>
      <c r="K1513" s="19" t="str">
        <f>IF([4]道具信息!K1513="","",[4]道具信息!K1513)</f>
        <v/>
      </c>
      <c r="L1513" s="19" t="str">
        <f>IF([4]道具信息!L1513="","",[4]道具信息!L1513)</f>
        <v/>
      </c>
      <c r="M1513" s="19" t="str">
        <f>IF([4]道具信息!M1513="","",[4]道具信息!M1513)</f>
        <v/>
      </c>
      <c r="N1513" s="19" t="str">
        <f>IF([4]道具信息!N1513="","",[4]道具信息!N1513)</f>
        <v/>
      </c>
      <c r="O1513" s="19" t="str">
        <f>IF([4]道具信息!O1513="","",[4]道具信息!O1513)</f>
        <v/>
      </c>
      <c r="P1513" s="19" t="str">
        <f>IF([4]道具信息!P1513="","",[4]道具信息!P1513)</f>
        <v/>
      </c>
      <c r="Q1513" s="19" t="str">
        <f>IF([4]道具信息!Q1513="","",[4]道具信息!Q1513)</f>
        <v/>
      </c>
      <c r="R1513" s="19" t="str">
        <f>IF([4]道具信息!R1513="","",[4]道具信息!R1513)</f>
        <v/>
      </c>
      <c r="S1513" s="19" t="str">
        <f>IF([4]道具信息!S1513="","",[4]道具信息!S1513)</f>
        <v/>
      </c>
      <c r="T1513" s="19" t="str">
        <f>IF([4]道具信息!T1513="","",[4]道具信息!T1513)</f>
        <v/>
      </c>
      <c r="U1513" s="19" t="str">
        <f>IF([4]道具信息!U1513="","",[4]道具信息!U1513)</f>
        <v/>
      </c>
      <c r="V1513" s="19" t="str">
        <f>IF([4]道具信息!V1513="","",[4]道具信息!V1513)</f>
        <v/>
      </c>
      <c r="W1513" s="19" t="str">
        <f>IF([4]道具信息!W1513="","",[4]道具信息!W1513)</f>
        <v/>
      </c>
      <c r="X1513" s="19" t="str">
        <f>IF([4]道具信息!X1513="","",[4]道具信息!X1513)</f>
        <v/>
      </c>
      <c r="Y1513" s="19" t="str">
        <f>IF([4]道具信息!Y1513="","",[4]道具信息!Y1513)</f>
        <v/>
      </c>
      <c r="Z1513" s="19" t="str">
        <f>IF([4]道具信息!Z1513="","",[4]道具信息!Z1513)</f>
        <v/>
      </c>
    </row>
    <row r="1514" spans="1:26" x14ac:dyDescent="0.15">
      <c r="A1514" s="19" t="str">
        <f>IF([4]道具信息!A1514="","",[4]道具信息!A1514)</f>
        <v/>
      </c>
      <c r="B1514" s="19" t="str">
        <f>IF([4]道具信息!B1514="","",[4]道具信息!B1514)</f>
        <v/>
      </c>
      <c r="C1514" s="19" t="str">
        <f>IF([4]道具信息!C1514="","",[4]道具信息!C1514)</f>
        <v/>
      </c>
      <c r="D1514" s="19" t="str">
        <f>IF([4]道具信息!D1514="","",[4]道具信息!D1514)</f>
        <v/>
      </c>
      <c r="E1514" s="19" t="str">
        <f>IF([4]道具信息!E1514="","",[4]道具信息!E1514)</f>
        <v/>
      </c>
      <c r="F1514" s="19" t="str">
        <f>IF([4]道具信息!F1514="","",[4]道具信息!F1514)</f>
        <v/>
      </c>
      <c r="G1514" s="19" t="str">
        <f>IF([4]道具信息!G1514="","",[4]道具信息!G1514)</f>
        <v/>
      </c>
      <c r="H1514" s="19" t="str">
        <f>IF([4]道具信息!H1514="","",[4]道具信息!H1514)</f>
        <v/>
      </c>
      <c r="I1514" s="19" t="str">
        <f>IF([4]道具信息!I1514="","",[4]道具信息!I1514)</f>
        <v/>
      </c>
      <c r="J1514" s="19" t="str">
        <f>IF([4]道具信息!J1514="","",[4]道具信息!J1514)</f>
        <v/>
      </c>
      <c r="K1514" s="19" t="str">
        <f>IF([4]道具信息!K1514="","",[4]道具信息!K1514)</f>
        <v/>
      </c>
      <c r="L1514" s="19" t="str">
        <f>IF([4]道具信息!L1514="","",[4]道具信息!L1514)</f>
        <v/>
      </c>
      <c r="M1514" s="19" t="str">
        <f>IF([4]道具信息!M1514="","",[4]道具信息!M1514)</f>
        <v/>
      </c>
      <c r="N1514" s="19" t="str">
        <f>IF([4]道具信息!N1514="","",[4]道具信息!N1514)</f>
        <v/>
      </c>
      <c r="O1514" s="19" t="str">
        <f>IF([4]道具信息!O1514="","",[4]道具信息!O1514)</f>
        <v/>
      </c>
      <c r="P1514" s="19" t="str">
        <f>IF([4]道具信息!P1514="","",[4]道具信息!P1514)</f>
        <v/>
      </c>
      <c r="Q1514" s="19" t="str">
        <f>IF([4]道具信息!Q1514="","",[4]道具信息!Q1514)</f>
        <v/>
      </c>
      <c r="R1514" s="19" t="str">
        <f>IF([4]道具信息!R1514="","",[4]道具信息!R1514)</f>
        <v/>
      </c>
      <c r="S1514" s="19" t="str">
        <f>IF([4]道具信息!S1514="","",[4]道具信息!S1514)</f>
        <v/>
      </c>
      <c r="T1514" s="19" t="str">
        <f>IF([4]道具信息!T1514="","",[4]道具信息!T1514)</f>
        <v/>
      </c>
      <c r="U1514" s="19" t="str">
        <f>IF([4]道具信息!U1514="","",[4]道具信息!U1514)</f>
        <v/>
      </c>
      <c r="V1514" s="19" t="str">
        <f>IF([4]道具信息!V1514="","",[4]道具信息!V1514)</f>
        <v/>
      </c>
      <c r="W1514" s="19" t="str">
        <f>IF([4]道具信息!W1514="","",[4]道具信息!W1514)</f>
        <v/>
      </c>
      <c r="X1514" s="19" t="str">
        <f>IF([4]道具信息!X1514="","",[4]道具信息!X1514)</f>
        <v/>
      </c>
      <c r="Y1514" s="19" t="str">
        <f>IF([4]道具信息!Y1514="","",[4]道具信息!Y1514)</f>
        <v/>
      </c>
      <c r="Z1514" s="19" t="str">
        <f>IF([4]道具信息!Z1514="","",[4]道具信息!Z1514)</f>
        <v/>
      </c>
    </row>
    <row r="1515" spans="1:26" x14ac:dyDescent="0.15">
      <c r="A1515" s="19" t="str">
        <f>IF([4]道具信息!A1515="","",[4]道具信息!A1515)</f>
        <v/>
      </c>
      <c r="B1515" s="19" t="str">
        <f>IF([4]道具信息!B1515="","",[4]道具信息!B1515)</f>
        <v/>
      </c>
      <c r="C1515" s="19" t="str">
        <f>IF([4]道具信息!C1515="","",[4]道具信息!C1515)</f>
        <v/>
      </c>
      <c r="D1515" s="19" t="str">
        <f>IF([4]道具信息!D1515="","",[4]道具信息!D1515)</f>
        <v/>
      </c>
      <c r="E1515" s="19" t="str">
        <f>IF([4]道具信息!E1515="","",[4]道具信息!E1515)</f>
        <v/>
      </c>
      <c r="F1515" s="19" t="str">
        <f>IF([4]道具信息!F1515="","",[4]道具信息!F1515)</f>
        <v/>
      </c>
      <c r="G1515" s="19" t="str">
        <f>IF([4]道具信息!G1515="","",[4]道具信息!G1515)</f>
        <v/>
      </c>
      <c r="H1515" s="19" t="str">
        <f>IF([4]道具信息!H1515="","",[4]道具信息!H1515)</f>
        <v/>
      </c>
      <c r="I1515" s="19" t="str">
        <f>IF([4]道具信息!I1515="","",[4]道具信息!I1515)</f>
        <v/>
      </c>
      <c r="J1515" s="19" t="str">
        <f>IF([4]道具信息!J1515="","",[4]道具信息!J1515)</f>
        <v/>
      </c>
      <c r="K1515" s="19" t="str">
        <f>IF([4]道具信息!K1515="","",[4]道具信息!K1515)</f>
        <v/>
      </c>
      <c r="L1515" s="19" t="str">
        <f>IF([4]道具信息!L1515="","",[4]道具信息!L1515)</f>
        <v/>
      </c>
      <c r="M1515" s="19" t="str">
        <f>IF([4]道具信息!M1515="","",[4]道具信息!M1515)</f>
        <v/>
      </c>
      <c r="N1515" s="19" t="str">
        <f>IF([4]道具信息!N1515="","",[4]道具信息!N1515)</f>
        <v/>
      </c>
      <c r="O1515" s="19" t="str">
        <f>IF([4]道具信息!O1515="","",[4]道具信息!O1515)</f>
        <v/>
      </c>
      <c r="P1515" s="19" t="str">
        <f>IF([4]道具信息!P1515="","",[4]道具信息!P1515)</f>
        <v/>
      </c>
      <c r="Q1515" s="19" t="str">
        <f>IF([4]道具信息!Q1515="","",[4]道具信息!Q1515)</f>
        <v/>
      </c>
      <c r="R1515" s="19" t="str">
        <f>IF([4]道具信息!R1515="","",[4]道具信息!R1515)</f>
        <v/>
      </c>
      <c r="S1515" s="19" t="str">
        <f>IF([4]道具信息!S1515="","",[4]道具信息!S1515)</f>
        <v/>
      </c>
      <c r="T1515" s="19" t="str">
        <f>IF([4]道具信息!T1515="","",[4]道具信息!T1515)</f>
        <v/>
      </c>
      <c r="U1515" s="19" t="str">
        <f>IF([4]道具信息!U1515="","",[4]道具信息!U1515)</f>
        <v/>
      </c>
      <c r="V1515" s="19" t="str">
        <f>IF([4]道具信息!V1515="","",[4]道具信息!V1515)</f>
        <v/>
      </c>
      <c r="W1515" s="19" t="str">
        <f>IF([4]道具信息!W1515="","",[4]道具信息!W1515)</f>
        <v/>
      </c>
      <c r="X1515" s="19" t="str">
        <f>IF([4]道具信息!X1515="","",[4]道具信息!X1515)</f>
        <v/>
      </c>
      <c r="Y1515" s="19" t="str">
        <f>IF([4]道具信息!Y1515="","",[4]道具信息!Y1515)</f>
        <v/>
      </c>
      <c r="Z1515" s="19" t="str">
        <f>IF([4]道具信息!Z1515="","",[4]道具信息!Z1515)</f>
        <v/>
      </c>
    </row>
    <row r="1516" spans="1:26" x14ac:dyDescent="0.15">
      <c r="A1516" s="19" t="str">
        <f>IF([4]道具信息!A1516="","",[4]道具信息!A1516)</f>
        <v/>
      </c>
      <c r="B1516" s="19" t="str">
        <f>IF([4]道具信息!B1516="","",[4]道具信息!B1516)</f>
        <v/>
      </c>
      <c r="C1516" s="19" t="str">
        <f>IF([4]道具信息!C1516="","",[4]道具信息!C1516)</f>
        <v/>
      </c>
      <c r="D1516" s="19" t="str">
        <f>IF([4]道具信息!D1516="","",[4]道具信息!D1516)</f>
        <v/>
      </c>
      <c r="E1516" s="19" t="str">
        <f>IF([4]道具信息!E1516="","",[4]道具信息!E1516)</f>
        <v/>
      </c>
      <c r="F1516" s="19" t="str">
        <f>IF([4]道具信息!F1516="","",[4]道具信息!F1516)</f>
        <v/>
      </c>
      <c r="G1516" s="19" t="str">
        <f>IF([4]道具信息!G1516="","",[4]道具信息!G1516)</f>
        <v/>
      </c>
      <c r="H1516" s="19" t="str">
        <f>IF([4]道具信息!H1516="","",[4]道具信息!H1516)</f>
        <v/>
      </c>
      <c r="I1516" s="19" t="str">
        <f>IF([4]道具信息!I1516="","",[4]道具信息!I1516)</f>
        <v/>
      </c>
      <c r="J1516" s="19" t="str">
        <f>IF([4]道具信息!J1516="","",[4]道具信息!J1516)</f>
        <v/>
      </c>
      <c r="K1516" s="19" t="str">
        <f>IF([4]道具信息!K1516="","",[4]道具信息!K1516)</f>
        <v/>
      </c>
      <c r="L1516" s="19" t="str">
        <f>IF([4]道具信息!L1516="","",[4]道具信息!L1516)</f>
        <v/>
      </c>
      <c r="M1516" s="19" t="str">
        <f>IF([4]道具信息!M1516="","",[4]道具信息!M1516)</f>
        <v/>
      </c>
      <c r="N1516" s="19" t="str">
        <f>IF([4]道具信息!N1516="","",[4]道具信息!N1516)</f>
        <v/>
      </c>
      <c r="O1516" s="19" t="str">
        <f>IF([4]道具信息!O1516="","",[4]道具信息!O1516)</f>
        <v/>
      </c>
      <c r="P1516" s="19" t="str">
        <f>IF([4]道具信息!P1516="","",[4]道具信息!P1516)</f>
        <v/>
      </c>
      <c r="Q1516" s="19" t="str">
        <f>IF([4]道具信息!Q1516="","",[4]道具信息!Q1516)</f>
        <v/>
      </c>
      <c r="R1516" s="19" t="str">
        <f>IF([4]道具信息!R1516="","",[4]道具信息!R1516)</f>
        <v/>
      </c>
      <c r="S1516" s="19" t="str">
        <f>IF([4]道具信息!S1516="","",[4]道具信息!S1516)</f>
        <v/>
      </c>
      <c r="T1516" s="19" t="str">
        <f>IF([4]道具信息!T1516="","",[4]道具信息!T1516)</f>
        <v/>
      </c>
      <c r="U1516" s="19" t="str">
        <f>IF([4]道具信息!U1516="","",[4]道具信息!U1516)</f>
        <v/>
      </c>
      <c r="V1516" s="19" t="str">
        <f>IF([4]道具信息!V1516="","",[4]道具信息!V1516)</f>
        <v/>
      </c>
      <c r="W1516" s="19" t="str">
        <f>IF([4]道具信息!W1516="","",[4]道具信息!W1516)</f>
        <v/>
      </c>
      <c r="X1516" s="19" t="str">
        <f>IF([4]道具信息!X1516="","",[4]道具信息!X1516)</f>
        <v/>
      </c>
      <c r="Y1516" s="19" t="str">
        <f>IF([4]道具信息!Y1516="","",[4]道具信息!Y1516)</f>
        <v/>
      </c>
      <c r="Z1516" s="19" t="str">
        <f>IF([4]道具信息!Z1516="","",[4]道具信息!Z1516)</f>
        <v/>
      </c>
    </row>
    <row r="1517" spans="1:26" x14ac:dyDescent="0.15">
      <c r="A1517" s="19" t="str">
        <f>IF([4]道具信息!A1517="","",[4]道具信息!A1517)</f>
        <v/>
      </c>
      <c r="B1517" s="19" t="str">
        <f>IF([4]道具信息!B1517="","",[4]道具信息!B1517)</f>
        <v/>
      </c>
      <c r="C1517" s="19" t="str">
        <f>IF([4]道具信息!C1517="","",[4]道具信息!C1517)</f>
        <v/>
      </c>
      <c r="D1517" s="19" t="str">
        <f>IF([4]道具信息!D1517="","",[4]道具信息!D1517)</f>
        <v/>
      </c>
      <c r="E1517" s="19" t="str">
        <f>IF([4]道具信息!E1517="","",[4]道具信息!E1517)</f>
        <v/>
      </c>
      <c r="F1517" s="19" t="str">
        <f>IF([4]道具信息!F1517="","",[4]道具信息!F1517)</f>
        <v/>
      </c>
      <c r="G1517" s="19" t="str">
        <f>IF([4]道具信息!G1517="","",[4]道具信息!G1517)</f>
        <v/>
      </c>
      <c r="H1517" s="19" t="str">
        <f>IF([4]道具信息!H1517="","",[4]道具信息!H1517)</f>
        <v/>
      </c>
      <c r="I1517" s="19" t="str">
        <f>IF([4]道具信息!I1517="","",[4]道具信息!I1517)</f>
        <v/>
      </c>
      <c r="J1517" s="19" t="str">
        <f>IF([4]道具信息!J1517="","",[4]道具信息!J1517)</f>
        <v/>
      </c>
      <c r="K1517" s="19" t="str">
        <f>IF([4]道具信息!K1517="","",[4]道具信息!K1517)</f>
        <v/>
      </c>
      <c r="L1517" s="19" t="str">
        <f>IF([4]道具信息!L1517="","",[4]道具信息!L1517)</f>
        <v/>
      </c>
      <c r="M1517" s="19" t="str">
        <f>IF([4]道具信息!M1517="","",[4]道具信息!M1517)</f>
        <v/>
      </c>
      <c r="N1517" s="19" t="str">
        <f>IF([4]道具信息!N1517="","",[4]道具信息!N1517)</f>
        <v/>
      </c>
      <c r="O1517" s="19" t="str">
        <f>IF([4]道具信息!O1517="","",[4]道具信息!O1517)</f>
        <v/>
      </c>
      <c r="P1517" s="19" t="str">
        <f>IF([4]道具信息!P1517="","",[4]道具信息!P1517)</f>
        <v/>
      </c>
      <c r="Q1517" s="19" t="str">
        <f>IF([4]道具信息!Q1517="","",[4]道具信息!Q1517)</f>
        <v/>
      </c>
      <c r="R1517" s="19" t="str">
        <f>IF([4]道具信息!R1517="","",[4]道具信息!R1517)</f>
        <v/>
      </c>
      <c r="S1517" s="19" t="str">
        <f>IF([4]道具信息!S1517="","",[4]道具信息!S1517)</f>
        <v/>
      </c>
      <c r="T1517" s="19" t="str">
        <f>IF([4]道具信息!T1517="","",[4]道具信息!T1517)</f>
        <v/>
      </c>
      <c r="U1517" s="19" t="str">
        <f>IF([4]道具信息!U1517="","",[4]道具信息!U1517)</f>
        <v/>
      </c>
      <c r="V1517" s="19" t="str">
        <f>IF([4]道具信息!V1517="","",[4]道具信息!V1517)</f>
        <v/>
      </c>
      <c r="W1517" s="19" t="str">
        <f>IF([4]道具信息!W1517="","",[4]道具信息!W1517)</f>
        <v/>
      </c>
      <c r="X1517" s="19" t="str">
        <f>IF([4]道具信息!X1517="","",[4]道具信息!X1517)</f>
        <v/>
      </c>
      <c r="Y1517" s="19" t="str">
        <f>IF([4]道具信息!Y1517="","",[4]道具信息!Y1517)</f>
        <v/>
      </c>
      <c r="Z1517" s="19" t="str">
        <f>IF([4]道具信息!Z1517="","",[4]道具信息!Z1517)</f>
        <v/>
      </c>
    </row>
    <row r="1518" spans="1:26" x14ac:dyDescent="0.15">
      <c r="A1518" s="19" t="str">
        <f>IF([4]道具信息!A1518="","",[4]道具信息!A1518)</f>
        <v/>
      </c>
      <c r="B1518" s="19" t="str">
        <f>IF([4]道具信息!B1518="","",[4]道具信息!B1518)</f>
        <v/>
      </c>
      <c r="C1518" s="19" t="str">
        <f>IF([4]道具信息!C1518="","",[4]道具信息!C1518)</f>
        <v/>
      </c>
      <c r="D1518" s="19" t="str">
        <f>IF([4]道具信息!D1518="","",[4]道具信息!D1518)</f>
        <v/>
      </c>
      <c r="E1518" s="19" t="str">
        <f>IF([4]道具信息!E1518="","",[4]道具信息!E1518)</f>
        <v/>
      </c>
      <c r="F1518" s="19" t="str">
        <f>IF([4]道具信息!F1518="","",[4]道具信息!F1518)</f>
        <v/>
      </c>
      <c r="G1518" s="19" t="str">
        <f>IF([4]道具信息!G1518="","",[4]道具信息!G1518)</f>
        <v/>
      </c>
      <c r="H1518" s="19" t="str">
        <f>IF([4]道具信息!H1518="","",[4]道具信息!H1518)</f>
        <v/>
      </c>
      <c r="I1518" s="19" t="str">
        <f>IF([4]道具信息!I1518="","",[4]道具信息!I1518)</f>
        <v/>
      </c>
      <c r="J1518" s="19" t="str">
        <f>IF([4]道具信息!J1518="","",[4]道具信息!J1518)</f>
        <v/>
      </c>
      <c r="K1518" s="19" t="str">
        <f>IF([4]道具信息!K1518="","",[4]道具信息!K1518)</f>
        <v/>
      </c>
      <c r="L1518" s="19" t="str">
        <f>IF([4]道具信息!L1518="","",[4]道具信息!L1518)</f>
        <v/>
      </c>
      <c r="M1518" s="19" t="str">
        <f>IF([4]道具信息!M1518="","",[4]道具信息!M1518)</f>
        <v/>
      </c>
      <c r="N1518" s="19" t="str">
        <f>IF([4]道具信息!N1518="","",[4]道具信息!N1518)</f>
        <v/>
      </c>
      <c r="O1518" s="19" t="str">
        <f>IF([4]道具信息!O1518="","",[4]道具信息!O1518)</f>
        <v/>
      </c>
      <c r="P1518" s="19" t="str">
        <f>IF([4]道具信息!P1518="","",[4]道具信息!P1518)</f>
        <v/>
      </c>
      <c r="Q1518" s="19" t="str">
        <f>IF([4]道具信息!Q1518="","",[4]道具信息!Q1518)</f>
        <v/>
      </c>
      <c r="R1518" s="19" t="str">
        <f>IF([4]道具信息!R1518="","",[4]道具信息!R1518)</f>
        <v/>
      </c>
      <c r="S1518" s="19" t="str">
        <f>IF([4]道具信息!S1518="","",[4]道具信息!S1518)</f>
        <v/>
      </c>
      <c r="T1518" s="19" t="str">
        <f>IF([4]道具信息!T1518="","",[4]道具信息!T1518)</f>
        <v/>
      </c>
      <c r="U1518" s="19" t="str">
        <f>IF([4]道具信息!U1518="","",[4]道具信息!U1518)</f>
        <v/>
      </c>
      <c r="V1518" s="19" t="str">
        <f>IF([4]道具信息!V1518="","",[4]道具信息!V1518)</f>
        <v/>
      </c>
      <c r="W1518" s="19" t="str">
        <f>IF([4]道具信息!W1518="","",[4]道具信息!W1518)</f>
        <v/>
      </c>
      <c r="X1518" s="19" t="str">
        <f>IF([4]道具信息!X1518="","",[4]道具信息!X1518)</f>
        <v/>
      </c>
      <c r="Y1518" s="19" t="str">
        <f>IF([4]道具信息!Y1518="","",[4]道具信息!Y1518)</f>
        <v/>
      </c>
      <c r="Z1518" s="19" t="str">
        <f>IF([4]道具信息!Z1518="","",[4]道具信息!Z1518)</f>
        <v/>
      </c>
    </row>
    <row r="1519" spans="1:26" x14ac:dyDescent="0.15">
      <c r="A1519" s="19" t="str">
        <f>IF([4]道具信息!A1519="","",[4]道具信息!A1519)</f>
        <v/>
      </c>
      <c r="B1519" s="19" t="str">
        <f>IF([4]道具信息!B1519="","",[4]道具信息!B1519)</f>
        <v/>
      </c>
      <c r="C1519" s="19" t="str">
        <f>IF([4]道具信息!C1519="","",[4]道具信息!C1519)</f>
        <v/>
      </c>
      <c r="D1519" s="19" t="str">
        <f>IF([4]道具信息!D1519="","",[4]道具信息!D1519)</f>
        <v/>
      </c>
      <c r="E1519" s="19" t="str">
        <f>IF([4]道具信息!E1519="","",[4]道具信息!E1519)</f>
        <v/>
      </c>
      <c r="F1519" s="19" t="str">
        <f>IF([4]道具信息!F1519="","",[4]道具信息!F1519)</f>
        <v/>
      </c>
      <c r="G1519" s="19" t="str">
        <f>IF([4]道具信息!G1519="","",[4]道具信息!G1519)</f>
        <v/>
      </c>
      <c r="H1519" s="19" t="str">
        <f>IF([4]道具信息!H1519="","",[4]道具信息!H1519)</f>
        <v/>
      </c>
      <c r="I1519" s="19" t="str">
        <f>IF([4]道具信息!I1519="","",[4]道具信息!I1519)</f>
        <v/>
      </c>
      <c r="J1519" s="19" t="str">
        <f>IF([4]道具信息!J1519="","",[4]道具信息!J1519)</f>
        <v/>
      </c>
      <c r="K1519" s="19" t="str">
        <f>IF([4]道具信息!K1519="","",[4]道具信息!K1519)</f>
        <v/>
      </c>
      <c r="L1519" s="19" t="str">
        <f>IF([4]道具信息!L1519="","",[4]道具信息!L1519)</f>
        <v/>
      </c>
      <c r="M1519" s="19" t="str">
        <f>IF([4]道具信息!M1519="","",[4]道具信息!M1519)</f>
        <v/>
      </c>
      <c r="N1519" s="19" t="str">
        <f>IF([4]道具信息!N1519="","",[4]道具信息!N1519)</f>
        <v/>
      </c>
      <c r="O1519" s="19" t="str">
        <f>IF([4]道具信息!O1519="","",[4]道具信息!O1519)</f>
        <v/>
      </c>
      <c r="P1519" s="19" t="str">
        <f>IF([4]道具信息!P1519="","",[4]道具信息!P1519)</f>
        <v/>
      </c>
      <c r="Q1519" s="19" t="str">
        <f>IF([4]道具信息!Q1519="","",[4]道具信息!Q1519)</f>
        <v/>
      </c>
      <c r="R1519" s="19" t="str">
        <f>IF([4]道具信息!R1519="","",[4]道具信息!R1519)</f>
        <v/>
      </c>
      <c r="S1519" s="19" t="str">
        <f>IF([4]道具信息!S1519="","",[4]道具信息!S1519)</f>
        <v/>
      </c>
      <c r="T1519" s="19" t="str">
        <f>IF([4]道具信息!T1519="","",[4]道具信息!T1519)</f>
        <v/>
      </c>
      <c r="U1519" s="19" t="str">
        <f>IF([4]道具信息!U1519="","",[4]道具信息!U1519)</f>
        <v/>
      </c>
      <c r="V1519" s="19" t="str">
        <f>IF([4]道具信息!V1519="","",[4]道具信息!V1519)</f>
        <v/>
      </c>
      <c r="W1519" s="19" t="str">
        <f>IF([4]道具信息!W1519="","",[4]道具信息!W1519)</f>
        <v/>
      </c>
      <c r="X1519" s="19" t="str">
        <f>IF([4]道具信息!X1519="","",[4]道具信息!X1519)</f>
        <v/>
      </c>
      <c r="Y1519" s="19" t="str">
        <f>IF([4]道具信息!Y1519="","",[4]道具信息!Y1519)</f>
        <v/>
      </c>
      <c r="Z1519" s="19" t="str">
        <f>IF([4]道具信息!Z1519="","",[4]道具信息!Z1519)</f>
        <v/>
      </c>
    </row>
    <row r="1520" spans="1:26" x14ac:dyDescent="0.15">
      <c r="A1520" s="19" t="str">
        <f>IF([4]道具信息!A1520="","",[4]道具信息!A1520)</f>
        <v/>
      </c>
      <c r="B1520" s="19" t="str">
        <f>IF([4]道具信息!B1520="","",[4]道具信息!B1520)</f>
        <v/>
      </c>
      <c r="C1520" s="19" t="str">
        <f>IF([4]道具信息!C1520="","",[4]道具信息!C1520)</f>
        <v/>
      </c>
      <c r="D1520" s="19" t="str">
        <f>IF([4]道具信息!D1520="","",[4]道具信息!D1520)</f>
        <v/>
      </c>
      <c r="E1520" s="19" t="str">
        <f>IF([4]道具信息!E1520="","",[4]道具信息!E1520)</f>
        <v/>
      </c>
      <c r="F1520" s="19" t="str">
        <f>IF([4]道具信息!F1520="","",[4]道具信息!F1520)</f>
        <v/>
      </c>
      <c r="G1520" s="19" t="str">
        <f>IF([4]道具信息!G1520="","",[4]道具信息!G1520)</f>
        <v/>
      </c>
      <c r="H1520" s="19" t="str">
        <f>IF([4]道具信息!H1520="","",[4]道具信息!H1520)</f>
        <v/>
      </c>
      <c r="I1520" s="19" t="str">
        <f>IF([4]道具信息!I1520="","",[4]道具信息!I1520)</f>
        <v/>
      </c>
      <c r="J1520" s="19" t="str">
        <f>IF([4]道具信息!J1520="","",[4]道具信息!J1520)</f>
        <v/>
      </c>
      <c r="K1520" s="19" t="str">
        <f>IF([4]道具信息!K1520="","",[4]道具信息!K1520)</f>
        <v/>
      </c>
      <c r="L1520" s="19" t="str">
        <f>IF([4]道具信息!L1520="","",[4]道具信息!L1520)</f>
        <v/>
      </c>
      <c r="M1520" s="19" t="str">
        <f>IF([4]道具信息!M1520="","",[4]道具信息!M1520)</f>
        <v/>
      </c>
      <c r="N1520" s="19" t="str">
        <f>IF([4]道具信息!N1520="","",[4]道具信息!N1520)</f>
        <v/>
      </c>
      <c r="O1520" s="19" t="str">
        <f>IF([4]道具信息!O1520="","",[4]道具信息!O1520)</f>
        <v/>
      </c>
      <c r="P1520" s="19" t="str">
        <f>IF([4]道具信息!P1520="","",[4]道具信息!P1520)</f>
        <v/>
      </c>
      <c r="Q1520" s="19" t="str">
        <f>IF([4]道具信息!Q1520="","",[4]道具信息!Q1520)</f>
        <v/>
      </c>
      <c r="R1520" s="19" t="str">
        <f>IF([4]道具信息!R1520="","",[4]道具信息!R1520)</f>
        <v/>
      </c>
      <c r="S1520" s="19" t="str">
        <f>IF([4]道具信息!S1520="","",[4]道具信息!S1520)</f>
        <v/>
      </c>
      <c r="T1520" s="19" t="str">
        <f>IF([4]道具信息!T1520="","",[4]道具信息!T1520)</f>
        <v/>
      </c>
      <c r="U1520" s="19" t="str">
        <f>IF([4]道具信息!U1520="","",[4]道具信息!U1520)</f>
        <v/>
      </c>
      <c r="V1520" s="19" t="str">
        <f>IF([4]道具信息!V1520="","",[4]道具信息!V1520)</f>
        <v/>
      </c>
      <c r="W1520" s="19" t="str">
        <f>IF([4]道具信息!W1520="","",[4]道具信息!W1520)</f>
        <v/>
      </c>
      <c r="X1520" s="19" t="str">
        <f>IF([4]道具信息!X1520="","",[4]道具信息!X1520)</f>
        <v/>
      </c>
      <c r="Y1520" s="19" t="str">
        <f>IF([4]道具信息!Y1520="","",[4]道具信息!Y1520)</f>
        <v/>
      </c>
      <c r="Z1520" s="19" t="str">
        <f>IF([4]道具信息!Z1520="","",[4]道具信息!Z1520)</f>
        <v/>
      </c>
    </row>
    <row r="1521" spans="1:26" x14ac:dyDescent="0.15">
      <c r="A1521" s="19" t="str">
        <f>IF([4]道具信息!A1521="","",[4]道具信息!A1521)</f>
        <v/>
      </c>
      <c r="B1521" s="19" t="str">
        <f>IF([4]道具信息!B1521="","",[4]道具信息!B1521)</f>
        <v/>
      </c>
      <c r="C1521" s="19" t="str">
        <f>IF([4]道具信息!C1521="","",[4]道具信息!C1521)</f>
        <v/>
      </c>
      <c r="D1521" s="19" t="str">
        <f>IF([4]道具信息!D1521="","",[4]道具信息!D1521)</f>
        <v/>
      </c>
      <c r="E1521" s="19" t="str">
        <f>IF([4]道具信息!E1521="","",[4]道具信息!E1521)</f>
        <v/>
      </c>
      <c r="F1521" s="19" t="str">
        <f>IF([4]道具信息!F1521="","",[4]道具信息!F1521)</f>
        <v/>
      </c>
      <c r="G1521" s="19" t="str">
        <f>IF([4]道具信息!G1521="","",[4]道具信息!G1521)</f>
        <v/>
      </c>
      <c r="H1521" s="19" t="str">
        <f>IF([4]道具信息!H1521="","",[4]道具信息!H1521)</f>
        <v/>
      </c>
      <c r="I1521" s="19" t="str">
        <f>IF([4]道具信息!I1521="","",[4]道具信息!I1521)</f>
        <v/>
      </c>
      <c r="J1521" s="19" t="str">
        <f>IF([4]道具信息!J1521="","",[4]道具信息!J1521)</f>
        <v/>
      </c>
      <c r="K1521" s="19" t="str">
        <f>IF([4]道具信息!K1521="","",[4]道具信息!K1521)</f>
        <v/>
      </c>
      <c r="L1521" s="19" t="str">
        <f>IF([4]道具信息!L1521="","",[4]道具信息!L1521)</f>
        <v/>
      </c>
      <c r="M1521" s="19" t="str">
        <f>IF([4]道具信息!M1521="","",[4]道具信息!M1521)</f>
        <v/>
      </c>
      <c r="N1521" s="19" t="str">
        <f>IF([4]道具信息!N1521="","",[4]道具信息!N1521)</f>
        <v/>
      </c>
      <c r="O1521" s="19" t="str">
        <f>IF([4]道具信息!O1521="","",[4]道具信息!O1521)</f>
        <v/>
      </c>
      <c r="P1521" s="19" t="str">
        <f>IF([4]道具信息!P1521="","",[4]道具信息!P1521)</f>
        <v/>
      </c>
      <c r="Q1521" s="19" t="str">
        <f>IF([4]道具信息!Q1521="","",[4]道具信息!Q1521)</f>
        <v/>
      </c>
      <c r="R1521" s="19" t="str">
        <f>IF([4]道具信息!R1521="","",[4]道具信息!R1521)</f>
        <v/>
      </c>
      <c r="S1521" s="19" t="str">
        <f>IF([4]道具信息!S1521="","",[4]道具信息!S1521)</f>
        <v/>
      </c>
      <c r="T1521" s="19" t="str">
        <f>IF([4]道具信息!T1521="","",[4]道具信息!T1521)</f>
        <v/>
      </c>
      <c r="U1521" s="19" t="str">
        <f>IF([4]道具信息!U1521="","",[4]道具信息!U1521)</f>
        <v/>
      </c>
      <c r="V1521" s="19" t="str">
        <f>IF([4]道具信息!V1521="","",[4]道具信息!V1521)</f>
        <v/>
      </c>
      <c r="W1521" s="19" t="str">
        <f>IF([4]道具信息!W1521="","",[4]道具信息!W1521)</f>
        <v/>
      </c>
      <c r="X1521" s="19" t="str">
        <f>IF([4]道具信息!X1521="","",[4]道具信息!X1521)</f>
        <v/>
      </c>
      <c r="Y1521" s="19" t="str">
        <f>IF([4]道具信息!Y1521="","",[4]道具信息!Y1521)</f>
        <v/>
      </c>
      <c r="Z1521" s="19" t="str">
        <f>IF([4]道具信息!Z1521="","",[4]道具信息!Z1521)</f>
        <v/>
      </c>
    </row>
    <row r="1522" spans="1:26" x14ac:dyDescent="0.15">
      <c r="A1522" s="19" t="str">
        <f>IF([4]道具信息!A1522="","",[4]道具信息!A1522)</f>
        <v/>
      </c>
      <c r="B1522" s="19" t="str">
        <f>IF([4]道具信息!B1522="","",[4]道具信息!B1522)</f>
        <v/>
      </c>
      <c r="C1522" s="19" t="str">
        <f>IF([4]道具信息!C1522="","",[4]道具信息!C1522)</f>
        <v/>
      </c>
      <c r="D1522" s="19" t="str">
        <f>IF([4]道具信息!D1522="","",[4]道具信息!D1522)</f>
        <v/>
      </c>
      <c r="E1522" s="19" t="str">
        <f>IF([4]道具信息!E1522="","",[4]道具信息!E1522)</f>
        <v/>
      </c>
      <c r="F1522" s="19" t="str">
        <f>IF([4]道具信息!F1522="","",[4]道具信息!F1522)</f>
        <v/>
      </c>
      <c r="G1522" s="19" t="str">
        <f>IF([4]道具信息!G1522="","",[4]道具信息!G1522)</f>
        <v/>
      </c>
      <c r="H1522" s="19" t="str">
        <f>IF([4]道具信息!H1522="","",[4]道具信息!H1522)</f>
        <v/>
      </c>
      <c r="I1522" s="19" t="str">
        <f>IF([4]道具信息!I1522="","",[4]道具信息!I1522)</f>
        <v/>
      </c>
      <c r="J1522" s="19" t="str">
        <f>IF([4]道具信息!J1522="","",[4]道具信息!J1522)</f>
        <v/>
      </c>
      <c r="K1522" s="19" t="str">
        <f>IF([4]道具信息!K1522="","",[4]道具信息!K1522)</f>
        <v/>
      </c>
      <c r="L1522" s="19" t="str">
        <f>IF([4]道具信息!L1522="","",[4]道具信息!L1522)</f>
        <v/>
      </c>
      <c r="M1522" s="19" t="str">
        <f>IF([4]道具信息!M1522="","",[4]道具信息!M1522)</f>
        <v/>
      </c>
      <c r="N1522" s="19" t="str">
        <f>IF([4]道具信息!N1522="","",[4]道具信息!N1522)</f>
        <v/>
      </c>
      <c r="O1522" s="19" t="str">
        <f>IF([4]道具信息!O1522="","",[4]道具信息!O1522)</f>
        <v/>
      </c>
      <c r="P1522" s="19" t="str">
        <f>IF([4]道具信息!P1522="","",[4]道具信息!P1522)</f>
        <v/>
      </c>
      <c r="Q1522" s="19" t="str">
        <f>IF([4]道具信息!Q1522="","",[4]道具信息!Q1522)</f>
        <v/>
      </c>
      <c r="R1522" s="19" t="str">
        <f>IF([4]道具信息!R1522="","",[4]道具信息!R1522)</f>
        <v/>
      </c>
      <c r="S1522" s="19" t="str">
        <f>IF([4]道具信息!S1522="","",[4]道具信息!S1522)</f>
        <v/>
      </c>
      <c r="T1522" s="19" t="str">
        <f>IF([4]道具信息!T1522="","",[4]道具信息!T1522)</f>
        <v/>
      </c>
      <c r="U1522" s="19" t="str">
        <f>IF([4]道具信息!U1522="","",[4]道具信息!U1522)</f>
        <v/>
      </c>
      <c r="V1522" s="19" t="str">
        <f>IF([4]道具信息!V1522="","",[4]道具信息!V1522)</f>
        <v/>
      </c>
      <c r="W1522" s="19" t="str">
        <f>IF([4]道具信息!W1522="","",[4]道具信息!W1522)</f>
        <v/>
      </c>
      <c r="X1522" s="19" t="str">
        <f>IF([4]道具信息!X1522="","",[4]道具信息!X1522)</f>
        <v/>
      </c>
      <c r="Y1522" s="19" t="str">
        <f>IF([4]道具信息!Y1522="","",[4]道具信息!Y1522)</f>
        <v/>
      </c>
      <c r="Z1522" s="19" t="str">
        <f>IF([4]道具信息!Z1522="","",[4]道具信息!Z1522)</f>
        <v/>
      </c>
    </row>
    <row r="1523" spans="1:26" x14ac:dyDescent="0.15">
      <c r="A1523" s="19" t="str">
        <f>IF([4]道具信息!A1523="","",[4]道具信息!A1523)</f>
        <v/>
      </c>
      <c r="B1523" s="19" t="str">
        <f>IF([4]道具信息!B1523="","",[4]道具信息!B1523)</f>
        <v/>
      </c>
      <c r="C1523" s="19" t="str">
        <f>IF([4]道具信息!C1523="","",[4]道具信息!C1523)</f>
        <v/>
      </c>
      <c r="D1523" s="19" t="str">
        <f>IF([4]道具信息!D1523="","",[4]道具信息!D1523)</f>
        <v/>
      </c>
      <c r="E1523" s="19" t="str">
        <f>IF([4]道具信息!E1523="","",[4]道具信息!E1523)</f>
        <v/>
      </c>
      <c r="F1523" s="19" t="str">
        <f>IF([4]道具信息!F1523="","",[4]道具信息!F1523)</f>
        <v/>
      </c>
      <c r="G1523" s="19" t="str">
        <f>IF([4]道具信息!G1523="","",[4]道具信息!G1523)</f>
        <v/>
      </c>
      <c r="H1523" s="19" t="str">
        <f>IF([4]道具信息!H1523="","",[4]道具信息!H1523)</f>
        <v/>
      </c>
      <c r="I1523" s="19" t="str">
        <f>IF([4]道具信息!I1523="","",[4]道具信息!I1523)</f>
        <v/>
      </c>
      <c r="J1523" s="19" t="str">
        <f>IF([4]道具信息!J1523="","",[4]道具信息!J1523)</f>
        <v/>
      </c>
      <c r="K1523" s="19" t="str">
        <f>IF([4]道具信息!K1523="","",[4]道具信息!K1523)</f>
        <v/>
      </c>
      <c r="L1523" s="19" t="str">
        <f>IF([4]道具信息!L1523="","",[4]道具信息!L1523)</f>
        <v/>
      </c>
      <c r="M1523" s="19" t="str">
        <f>IF([4]道具信息!M1523="","",[4]道具信息!M1523)</f>
        <v/>
      </c>
      <c r="N1523" s="19" t="str">
        <f>IF([4]道具信息!N1523="","",[4]道具信息!N1523)</f>
        <v/>
      </c>
      <c r="O1523" s="19" t="str">
        <f>IF([4]道具信息!O1523="","",[4]道具信息!O1523)</f>
        <v/>
      </c>
      <c r="P1523" s="19" t="str">
        <f>IF([4]道具信息!P1523="","",[4]道具信息!P1523)</f>
        <v/>
      </c>
      <c r="Q1523" s="19" t="str">
        <f>IF([4]道具信息!Q1523="","",[4]道具信息!Q1523)</f>
        <v/>
      </c>
      <c r="R1523" s="19" t="str">
        <f>IF([4]道具信息!R1523="","",[4]道具信息!R1523)</f>
        <v/>
      </c>
      <c r="S1523" s="19" t="str">
        <f>IF([4]道具信息!S1523="","",[4]道具信息!S1523)</f>
        <v/>
      </c>
      <c r="T1523" s="19" t="str">
        <f>IF([4]道具信息!T1523="","",[4]道具信息!T1523)</f>
        <v/>
      </c>
      <c r="U1523" s="19" t="str">
        <f>IF([4]道具信息!U1523="","",[4]道具信息!U1523)</f>
        <v/>
      </c>
      <c r="V1523" s="19" t="str">
        <f>IF([4]道具信息!V1523="","",[4]道具信息!V1523)</f>
        <v/>
      </c>
      <c r="W1523" s="19" t="str">
        <f>IF([4]道具信息!W1523="","",[4]道具信息!W1523)</f>
        <v/>
      </c>
      <c r="X1523" s="19" t="str">
        <f>IF([4]道具信息!X1523="","",[4]道具信息!X1523)</f>
        <v/>
      </c>
      <c r="Y1523" s="19" t="str">
        <f>IF([4]道具信息!Y1523="","",[4]道具信息!Y1523)</f>
        <v/>
      </c>
      <c r="Z1523" s="19" t="str">
        <f>IF([4]道具信息!Z1523="","",[4]道具信息!Z1523)</f>
        <v/>
      </c>
    </row>
    <row r="1524" spans="1:26" x14ac:dyDescent="0.15">
      <c r="A1524" s="19" t="str">
        <f>IF([4]道具信息!A1524="","",[4]道具信息!A1524)</f>
        <v/>
      </c>
      <c r="B1524" s="19" t="str">
        <f>IF([4]道具信息!B1524="","",[4]道具信息!B1524)</f>
        <v/>
      </c>
      <c r="C1524" s="19" t="str">
        <f>IF([4]道具信息!C1524="","",[4]道具信息!C1524)</f>
        <v/>
      </c>
      <c r="D1524" s="19" t="str">
        <f>IF([4]道具信息!D1524="","",[4]道具信息!D1524)</f>
        <v/>
      </c>
      <c r="E1524" s="19" t="str">
        <f>IF([4]道具信息!E1524="","",[4]道具信息!E1524)</f>
        <v/>
      </c>
      <c r="F1524" s="19" t="str">
        <f>IF([4]道具信息!F1524="","",[4]道具信息!F1524)</f>
        <v/>
      </c>
      <c r="G1524" s="19" t="str">
        <f>IF([4]道具信息!G1524="","",[4]道具信息!G1524)</f>
        <v/>
      </c>
      <c r="H1524" s="19" t="str">
        <f>IF([4]道具信息!H1524="","",[4]道具信息!H1524)</f>
        <v/>
      </c>
      <c r="I1524" s="19" t="str">
        <f>IF([4]道具信息!I1524="","",[4]道具信息!I1524)</f>
        <v/>
      </c>
      <c r="J1524" s="19" t="str">
        <f>IF([4]道具信息!J1524="","",[4]道具信息!J1524)</f>
        <v/>
      </c>
      <c r="K1524" s="19" t="str">
        <f>IF([4]道具信息!K1524="","",[4]道具信息!K1524)</f>
        <v/>
      </c>
      <c r="L1524" s="19" t="str">
        <f>IF([4]道具信息!L1524="","",[4]道具信息!L1524)</f>
        <v/>
      </c>
      <c r="M1524" s="19" t="str">
        <f>IF([4]道具信息!M1524="","",[4]道具信息!M1524)</f>
        <v/>
      </c>
      <c r="N1524" s="19" t="str">
        <f>IF([4]道具信息!N1524="","",[4]道具信息!N1524)</f>
        <v/>
      </c>
      <c r="O1524" s="19" t="str">
        <f>IF([4]道具信息!O1524="","",[4]道具信息!O1524)</f>
        <v/>
      </c>
      <c r="P1524" s="19" t="str">
        <f>IF([4]道具信息!P1524="","",[4]道具信息!P1524)</f>
        <v/>
      </c>
      <c r="Q1524" s="19" t="str">
        <f>IF([4]道具信息!Q1524="","",[4]道具信息!Q1524)</f>
        <v/>
      </c>
      <c r="R1524" s="19" t="str">
        <f>IF([4]道具信息!R1524="","",[4]道具信息!R1524)</f>
        <v/>
      </c>
      <c r="S1524" s="19" t="str">
        <f>IF([4]道具信息!S1524="","",[4]道具信息!S1524)</f>
        <v/>
      </c>
      <c r="T1524" s="19" t="str">
        <f>IF([4]道具信息!T1524="","",[4]道具信息!T1524)</f>
        <v/>
      </c>
      <c r="U1524" s="19" t="str">
        <f>IF([4]道具信息!U1524="","",[4]道具信息!U1524)</f>
        <v/>
      </c>
      <c r="V1524" s="19" t="str">
        <f>IF([4]道具信息!V1524="","",[4]道具信息!V1524)</f>
        <v/>
      </c>
      <c r="W1524" s="19" t="str">
        <f>IF([4]道具信息!W1524="","",[4]道具信息!W1524)</f>
        <v/>
      </c>
      <c r="X1524" s="19" t="str">
        <f>IF([4]道具信息!X1524="","",[4]道具信息!X1524)</f>
        <v/>
      </c>
      <c r="Y1524" s="19" t="str">
        <f>IF([4]道具信息!Y1524="","",[4]道具信息!Y1524)</f>
        <v/>
      </c>
      <c r="Z1524" s="19" t="str">
        <f>IF([4]道具信息!Z1524="","",[4]道具信息!Z1524)</f>
        <v/>
      </c>
    </row>
    <row r="1525" spans="1:26" x14ac:dyDescent="0.15">
      <c r="A1525" s="19" t="str">
        <f>IF([4]道具信息!A1525="","",[4]道具信息!A1525)</f>
        <v/>
      </c>
      <c r="B1525" s="19" t="str">
        <f>IF([4]道具信息!B1525="","",[4]道具信息!B1525)</f>
        <v/>
      </c>
      <c r="C1525" s="19" t="str">
        <f>IF([4]道具信息!C1525="","",[4]道具信息!C1525)</f>
        <v/>
      </c>
      <c r="D1525" s="19" t="str">
        <f>IF([4]道具信息!D1525="","",[4]道具信息!D1525)</f>
        <v/>
      </c>
      <c r="E1525" s="19" t="str">
        <f>IF([4]道具信息!E1525="","",[4]道具信息!E1525)</f>
        <v/>
      </c>
      <c r="F1525" s="19" t="str">
        <f>IF([4]道具信息!F1525="","",[4]道具信息!F1525)</f>
        <v/>
      </c>
      <c r="G1525" s="19" t="str">
        <f>IF([4]道具信息!G1525="","",[4]道具信息!G1525)</f>
        <v/>
      </c>
      <c r="H1525" s="19" t="str">
        <f>IF([4]道具信息!H1525="","",[4]道具信息!H1525)</f>
        <v/>
      </c>
      <c r="I1525" s="19" t="str">
        <f>IF([4]道具信息!I1525="","",[4]道具信息!I1525)</f>
        <v/>
      </c>
      <c r="J1525" s="19" t="str">
        <f>IF([4]道具信息!J1525="","",[4]道具信息!J1525)</f>
        <v/>
      </c>
      <c r="K1525" s="19" t="str">
        <f>IF([4]道具信息!K1525="","",[4]道具信息!K1525)</f>
        <v/>
      </c>
      <c r="L1525" s="19" t="str">
        <f>IF([4]道具信息!L1525="","",[4]道具信息!L1525)</f>
        <v/>
      </c>
      <c r="M1525" s="19" t="str">
        <f>IF([4]道具信息!M1525="","",[4]道具信息!M1525)</f>
        <v/>
      </c>
      <c r="N1525" s="19" t="str">
        <f>IF([4]道具信息!N1525="","",[4]道具信息!N1525)</f>
        <v/>
      </c>
      <c r="O1525" s="19" t="str">
        <f>IF([4]道具信息!O1525="","",[4]道具信息!O1525)</f>
        <v/>
      </c>
      <c r="P1525" s="19" t="str">
        <f>IF([4]道具信息!P1525="","",[4]道具信息!P1525)</f>
        <v/>
      </c>
      <c r="Q1525" s="19" t="str">
        <f>IF([4]道具信息!Q1525="","",[4]道具信息!Q1525)</f>
        <v/>
      </c>
      <c r="R1525" s="19" t="str">
        <f>IF([4]道具信息!R1525="","",[4]道具信息!R1525)</f>
        <v/>
      </c>
      <c r="S1525" s="19" t="str">
        <f>IF([4]道具信息!S1525="","",[4]道具信息!S1525)</f>
        <v/>
      </c>
      <c r="T1525" s="19" t="str">
        <f>IF([4]道具信息!T1525="","",[4]道具信息!T1525)</f>
        <v/>
      </c>
      <c r="U1525" s="19" t="str">
        <f>IF([4]道具信息!U1525="","",[4]道具信息!U1525)</f>
        <v/>
      </c>
      <c r="V1525" s="19" t="str">
        <f>IF([4]道具信息!V1525="","",[4]道具信息!V1525)</f>
        <v/>
      </c>
      <c r="W1525" s="19" t="str">
        <f>IF([4]道具信息!W1525="","",[4]道具信息!W1525)</f>
        <v/>
      </c>
      <c r="X1525" s="19" t="str">
        <f>IF([4]道具信息!X1525="","",[4]道具信息!X1525)</f>
        <v/>
      </c>
      <c r="Y1525" s="19" t="str">
        <f>IF([4]道具信息!Y1525="","",[4]道具信息!Y1525)</f>
        <v/>
      </c>
      <c r="Z1525" s="19" t="str">
        <f>IF([4]道具信息!Z1525="","",[4]道具信息!Z1525)</f>
        <v/>
      </c>
    </row>
    <row r="1526" spans="1:26" x14ac:dyDescent="0.15">
      <c r="A1526" s="19" t="str">
        <f>IF([4]道具信息!A1526="","",[4]道具信息!A1526)</f>
        <v/>
      </c>
      <c r="B1526" s="19" t="str">
        <f>IF([4]道具信息!B1526="","",[4]道具信息!B1526)</f>
        <v/>
      </c>
      <c r="C1526" s="19" t="str">
        <f>IF([4]道具信息!C1526="","",[4]道具信息!C1526)</f>
        <v/>
      </c>
      <c r="D1526" s="19" t="str">
        <f>IF([4]道具信息!D1526="","",[4]道具信息!D1526)</f>
        <v/>
      </c>
      <c r="E1526" s="19" t="str">
        <f>IF([4]道具信息!E1526="","",[4]道具信息!E1526)</f>
        <v/>
      </c>
      <c r="F1526" s="19" t="str">
        <f>IF([4]道具信息!F1526="","",[4]道具信息!F1526)</f>
        <v/>
      </c>
      <c r="G1526" s="19" t="str">
        <f>IF([4]道具信息!G1526="","",[4]道具信息!G1526)</f>
        <v/>
      </c>
      <c r="H1526" s="19" t="str">
        <f>IF([4]道具信息!H1526="","",[4]道具信息!H1526)</f>
        <v/>
      </c>
      <c r="I1526" s="19" t="str">
        <f>IF([4]道具信息!I1526="","",[4]道具信息!I1526)</f>
        <v/>
      </c>
      <c r="J1526" s="19" t="str">
        <f>IF([4]道具信息!J1526="","",[4]道具信息!J1526)</f>
        <v/>
      </c>
      <c r="K1526" s="19" t="str">
        <f>IF([4]道具信息!K1526="","",[4]道具信息!K1526)</f>
        <v/>
      </c>
      <c r="L1526" s="19" t="str">
        <f>IF([4]道具信息!L1526="","",[4]道具信息!L1526)</f>
        <v/>
      </c>
      <c r="M1526" s="19" t="str">
        <f>IF([4]道具信息!M1526="","",[4]道具信息!M1526)</f>
        <v/>
      </c>
      <c r="N1526" s="19" t="str">
        <f>IF([4]道具信息!N1526="","",[4]道具信息!N1526)</f>
        <v/>
      </c>
      <c r="O1526" s="19" t="str">
        <f>IF([4]道具信息!O1526="","",[4]道具信息!O1526)</f>
        <v/>
      </c>
      <c r="P1526" s="19" t="str">
        <f>IF([4]道具信息!P1526="","",[4]道具信息!P1526)</f>
        <v/>
      </c>
      <c r="Q1526" s="19" t="str">
        <f>IF([4]道具信息!Q1526="","",[4]道具信息!Q1526)</f>
        <v/>
      </c>
      <c r="R1526" s="19" t="str">
        <f>IF([4]道具信息!R1526="","",[4]道具信息!R1526)</f>
        <v/>
      </c>
      <c r="S1526" s="19" t="str">
        <f>IF([4]道具信息!S1526="","",[4]道具信息!S1526)</f>
        <v/>
      </c>
      <c r="T1526" s="19" t="str">
        <f>IF([4]道具信息!T1526="","",[4]道具信息!T1526)</f>
        <v/>
      </c>
      <c r="U1526" s="19" t="str">
        <f>IF([4]道具信息!U1526="","",[4]道具信息!U1526)</f>
        <v/>
      </c>
      <c r="V1526" s="19" t="str">
        <f>IF([4]道具信息!V1526="","",[4]道具信息!V1526)</f>
        <v/>
      </c>
      <c r="W1526" s="19" t="str">
        <f>IF([4]道具信息!W1526="","",[4]道具信息!W1526)</f>
        <v/>
      </c>
      <c r="X1526" s="19" t="str">
        <f>IF([4]道具信息!X1526="","",[4]道具信息!X1526)</f>
        <v/>
      </c>
      <c r="Y1526" s="19" t="str">
        <f>IF([4]道具信息!Y1526="","",[4]道具信息!Y1526)</f>
        <v/>
      </c>
      <c r="Z1526" s="19" t="str">
        <f>IF([4]道具信息!Z1526="","",[4]道具信息!Z1526)</f>
        <v/>
      </c>
    </row>
    <row r="1527" spans="1:26" x14ac:dyDescent="0.15">
      <c r="A1527" s="19" t="str">
        <f>IF([4]道具信息!A1527="","",[4]道具信息!A1527)</f>
        <v/>
      </c>
      <c r="B1527" s="19" t="str">
        <f>IF([4]道具信息!B1527="","",[4]道具信息!B1527)</f>
        <v/>
      </c>
      <c r="C1527" s="19" t="str">
        <f>IF([4]道具信息!C1527="","",[4]道具信息!C1527)</f>
        <v/>
      </c>
      <c r="D1527" s="19" t="str">
        <f>IF([4]道具信息!D1527="","",[4]道具信息!D1527)</f>
        <v/>
      </c>
      <c r="E1527" s="19" t="str">
        <f>IF([4]道具信息!E1527="","",[4]道具信息!E1527)</f>
        <v/>
      </c>
      <c r="F1527" s="19" t="str">
        <f>IF([4]道具信息!F1527="","",[4]道具信息!F1527)</f>
        <v/>
      </c>
      <c r="G1527" s="19" t="str">
        <f>IF([4]道具信息!G1527="","",[4]道具信息!G1527)</f>
        <v/>
      </c>
      <c r="H1527" s="19" t="str">
        <f>IF([4]道具信息!H1527="","",[4]道具信息!H1527)</f>
        <v/>
      </c>
      <c r="I1527" s="19" t="str">
        <f>IF([4]道具信息!I1527="","",[4]道具信息!I1527)</f>
        <v/>
      </c>
      <c r="J1527" s="19" t="str">
        <f>IF([4]道具信息!J1527="","",[4]道具信息!J1527)</f>
        <v/>
      </c>
      <c r="K1527" s="19" t="str">
        <f>IF([4]道具信息!K1527="","",[4]道具信息!K1527)</f>
        <v/>
      </c>
      <c r="L1527" s="19" t="str">
        <f>IF([4]道具信息!L1527="","",[4]道具信息!L1527)</f>
        <v/>
      </c>
      <c r="M1527" s="19" t="str">
        <f>IF([4]道具信息!M1527="","",[4]道具信息!M1527)</f>
        <v/>
      </c>
      <c r="N1527" s="19" t="str">
        <f>IF([4]道具信息!N1527="","",[4]道具信息!N1527)</f>
        <v/>
      </c>
      <c r="O1527" s="19" t="str">
        <f>IF([4]道具信息!O1527="","",[4]道具信息!O1527)</f>
        <v/>
      </c>
      <c r="P1527" s="19" t="str">
        <f>IF([4]道具信息!P1527="","",[4]道具信息!P1527)</f>
        <v/>
      </c>
      <c r="Q1527" s="19" t="str">
        <f>IF([4]道具信息!Q1527="","",[4]道具信息!Q1527)</f>
        <v/>
      </c>
      <c r="R1527" s="19" t="str">
        <f>IF([4]道具信息!R1527="","",[4]道具信息!R1527)</f>
        <v/>
      </c>
      <c r="S1527" s="19" t="str">
        <f>IF([4]道具信息!S1527="","",[4]道具信息!S1527)</f>
        <v/>
      </c>
      <c r="T1527" s="19" t="str">
        <f>IF([4]道具信息!T1527="","",[4]道具信息!T1527)</f>
        <v/>
      </c>
      <c r="U1527" s="19" t="str">
        <f>IF([4]道具信息!U1527="","",[4]道具信息!U1527)</f>
        <v/>
      </c>
      <c r="V1527" s="19" t="str">
        <f>IF([4]道具信息!V1527="","",[4]道具信息!V1527)</f>
        <v/>
      </c>
      <c r="W1527" s="19" t="str">
        <f>IF([4]道具信息!W1527="","",[4]道具信息!W1527)</f>
        <v/>
      </c>
      <c r="X1527" s="19" t="str">
        <f>IF([4]道具信息!X1527="","",[4]道具信息!X1527)</f>
        <v/>
      </c>
      <c r="Y1527" s="19" t="str">
        <f>IF([4]道具信息!Y1527="","",[4]道具信息!Y1527)</f>
        <v/>
      </c>
      <c r="Z1527" s="19" t="str">
        <f>IF([4]道具信息!Z1527="","",[4]道具信息!Z1527)</f>
        <v/>
      </c>
    </row>
    <row r="1528" spans="1:26" x14ac:dyDescent="0.15">
      <c r="A1528" s="19" t="str">
        <f>IF([4]道具信息!A1528="","",[4]道具信息!A1528)</f>
        <v/>
      </c>
      <c r="B1528" s="19" t="str">
        <f>IF([4]道具信息!B1528="","",[4]道具信息!B1528)</f>
        <v/>
      </c>
      <c r="C1528" s="19" t="str">
        <f>IF([4]道具信息!C1528="","",[4]道具信息!C1528)</f>
        <v/>
      </c>
      <c r="D1528" s="19" t="str">
        <f>IF([4]道具信息!D1528="","",[4]道具信息!D1528)</f>
        <v/>
      </c>
      <c r="E1528" s="19" t="str">
        <f>IF([4]道具信息!E1528="","",[4]道具信息!E1528)</f>
        <v/>
      </c>
      <c r="F1528" s="19" t="str">
        <f>IF([4]道具信息!F1528="","",[4]道具信息!F1528)</f>
        <v/>
      </c>
      <c r="G1528" s="19" t="str">
        <f>IF([4]道具信息!G1528="","",[4]道具信息!G1528)</f>
        <v/>
      </c>
      <c r="H1528" s="19" t="str">
        <f>IF([4]道具信息!H1528="","",[4]道具信息!H1528)</f>
        <v/>
      </c>
      <c r="I1528" s="19" t="str">
        <f>IF([4]道具信息!I1528="","",[4]道具信息!I1528)</f>
        <v/>
      </c>
      <c r="J1528" s="19" t="str">
        <f>IF([4]道具信息!J1528="","",[4]道具信息!J1528)</f>
        <v/>
      </c>
      <c r="K1528" s="19" t="str">
        <f>IF([4]道具信息!K1528="","",[4]道具信息!K1528)</f>
        <v/>
      </c>
      <c r="L1528" s="19" t="str">
        <f>IF([4]道具信息!L1528="","",[4]道具信息!L1528)</f>
        <v/>
      </c>
      <c r="M1528" s="19" t="str">
        <f>IF([4]道具信息!M1528="","",[4]道具信息!M1528)</f>
        <v/>
      </c>
      <c r="N1528" s="19" t="str">
        <f>IF([4]道具信息!N1528="","",[4]道具信息!N1528)</f>
        <v/>
      </c>
      <c r="O1528" s="19" t="str">
        <f>IF([4]道具信息!O1528="","",[4]道具信息!O1528)</f>
        <v/>
      </c>
      <c r="P1528" s="19" t="str">
        <f>IF([4]道具信息!P1528="","",[4]道具信息!P1528)</f>
        <v/>
      </c>
      <c r="Q1528" s="19" t="str">
        <f>IF([4]道具信息!Q1528="","",[4]道具信息!Q1528)</f>
        <v/>
      </c>
      <c r="R1528" s="19" t="str">
        <f>IF([4]道具信息!R1528="","",[4]道具信息!R1528)</f>
        <v/>
      </c>
      <c r="S1528" s="19" t="str">
        <f>IF([4]道具信息!S1528="","",[4]道具信息!S1528)</f>
        <v/>
      </c>
      <c r="T1528" s="19" t="str">
        <f>IF([4]道具信息!T1528="","",[4]道具信息!T1528)</f>
        <v/>
      </c>
      <c r="U1528" s="19" t="str">
        <f>IF([4]道具信息!U1528="","",[4]道具信息!U1528)</f>
        <v/>
      </c>
      <c r="V1528" s="19" t="str">
        <f>IF([4]道具信息!V1528="","",[4]道具信息!V1528)</f>
        <v/>
      </c>
      <c r="W1528" s="19" t="str">
        <f>IF([4]道具信息!W1528="","",[4]道具信息!W1528)</f>
        <v/>
      </c>
      <c r="X1528" s="19" t="str">
        <f>IF([4]道具信息!X1528="","",[4]道具信息!X1528)</f>
        <v/>
      </c>
      <c r="Y1528" s="19" t="str">
        <f>IF([4]道具信息!Y1528="","",[4]道具信息!Y1528)</f>
        <v/>
      </c>
      <c r="Z1528" s="19" t="str">
        <f>IF([4]道具信息!Z1528="","",[4]道具信息!Z1528)</f>
        <v/>
      </c>
    </row>
    <row r="1529" spans="1:26" x14ac:dyDescent="0.15">
      <c r="A1529" s="19" t="str">
        <f>IF([4]道具信息!A1529="","",[4]道具信息!A1529)</f>
        <v/>
      </c>
      <c r="B1529" s="19" t="str">
        <f>IF([4]道具信息!B1529="","",[4]道具信息!B1529)</f>
        <v/>
      </c>
      <c r="C1529" s="19" t="str">
        <f>IF([4]道具信息!C1529="","",[4]道具信息!C1529)</f>
        <v/>
      </c>
      <c r="D1529" s="19" t="str">
        <f>IF([4]道具信息!D1529="","",[4]道具信息!D1529)</f>
        <v/>
      </c>
      <c r="E1529" s="19" t="str">
        <f>IF([4]道具信息!E1529="","",[4]道具信息!E1529)</f>
        <v/>
      </c>
      <c r="F1529" s="19" t="str">
        <f>IF([4]道具信息!F1529="","",[4]道具信息!F1529)</f>
        <v/>
      </c>
      <c r="G1529" s="19" t="str">
        <f>IF([4]道具信息!G1529="","",[4]道具信息!G1529)</f>
        <v/>
      </c>
      <c r="H1529" s="19" t="str">
        <f>IF([4]道具信息!H1529="","",[4]道具信息!H1529)</f>
        <v/>
      </c>
      <c r="I1529" s="19" t="str">
        <f>IF([4]道具信息!I1529="","",[4]道具信息!I1529)</f>
        <v/>
      </c>
      <c r="J1529" s="19" t="str">
        <f>IF([4]道具信息!J1529="","",[4]道具信息!J1529)</f>
        <v/>
      </c>
      <c r="K1529" s="19" t="str">
        <f>IF([4]道具信息!K1529="","",[4]道具信息!K1529)</f>
        <v/>
      </c>
      <c r="L1529" s="19" t="str">
        <f>IF([4]道具信息!L1529="","",[4]道具信息!L1529)</f>
        <v/>
      </c>
      <c r="M1529" s="19" t="str">
        <f>IF([4]道具信息!M1529="","",[4]道具信息!M1529)</f>
        <v/>
      </c>
      <c r="N1529" s="19" t="str">
        <f>IF([4]道具信息!N1529="","",[4]道具信息!N1529)</f>
        <v/>
      </c>
      <c r="O1529" s="19" t="str">
        <f>IF([4]道具信息!O1529="","",[4]道具信息!O1529)</f>
        <v/>
      </c>
      <c r="P1529" s="19" t="str">
        <f>IF([4]道具信息!P1529="","",[4]道具信息!P1529)</f>
        <v/>
      </c>
      <c r="Q1529" s="19" t="str">
        <f>IF([4]道具信息!Q1529="","",[4]道具信息!Q1529)</f>
        <v/>
      </c>
      <c r="R1529" s="19" t="str">
        <f>IF([4]道具信息!R1529="","",[4]道具信息!R1529)</f>
        <v/>
      </c>
      <c r="S1529" s="19" t="str">
        <f>IF([4]道具信息!S1529="","",[4]道具信息!S1529)</f>
        <v/>
      </c>
      <c r="T1529" s="19" t="str">
        <f>IF([4]道具信息!T1529="","",[4]道具信息!T1529)</f>
        <v/>
      </c>
      <c r="U1529" s="19" t="str">
        <f>IF([4]道具信息!U1529="","",[4]道具信息!U1529)</f>
        <v/>
      </c>
      <c r="V1529" s="19" t="str">
        <f>IF([4]道具信息!V1529="","",[4]道具信息!V1529)</f>
        <v/>
      </c>
      <c r="W1529" s="19" t="str">
        <f>IF([4]道具信息!W1529="","",[4]道具信息!W1529)</f>
        <v/>
      </c>
      <c r="X1529" s="19" t="str">
        <f>IF([4]道具信息!X1529="","",[4]道具信息!X1529)</f>
        <v/>
      </c>
      <c r="Y1529" s="19" t="str">
        <f>IF([4]道具信息!Y1529="","",[4]道具信息!Y1529)</f>
        <v/>
      </c>
      <c r="Z1529" s="19" t="str">
        <f>IF([4]道具信息!Z1529="","",[4]道具信息!Z1529)</f>
        <v/>
      </c>
    </row>
    <row r="1530" spans="1:26" x14ac:dyDescent="0.15">
      <c r="A1530" s="19" t="str">
        <f>IF([4]道具信息!A1530="","",[4]道具信息!A1530)</f>
        <v/>
      </c>
      <c r="B1530" s="19" t="str">
        <f>IF([4]道具信息!B1530="","",[4]道具信息!B1530)</f>
        <v/>
      </c>
      <c r="C1530" s="19" t="str">
        <f>IF([4]道具信息!C1530="","",[4]道具信息!C1530)</f>
        <v/>
      </c>
      <c r="D1530" s="19" t="str">
        <f>IF([4]道具信息!D1530="","",[4]道具信息!D1530)</f>
        <v/>
      </c>
      <c r="E1530" s="19" t="str">
        <f>IF([4]道具信息!E1530="","",[4]道具信息!E1530)</f>
        <v/>
      </c>
      <c r="F1530" s="19" t="str">
        <f>IF([4]道具信息!F1530="","",[4]道具信息!F1530)</f>
        <v/>
      </c>
      <c r="G1530" s="19" t="str">
        <f>IF([4]道具信息!G1530="","",[4]道具信息!G1530)</f>
        <v/>
      </c>
      <c r="H1530" s="19" t="str">
        <f>IF([4]道具信息!H1530="","",[4]道具信息!H1530)</f>
        <v/>
      </c>
      <c r="I1530" s="19" t="str">
        <f>IF([4]道具信息!I1530="","",[4]道具信息!I1530)</f>
        <v/>
      </c>
      <c r="J1530" s="19" t="str">
        <f>IF([4]道具信息!J1530="","",[4]道具信息!J1530)</f>
        <v/>
      </c>
      <c r="K1530" s="19" t="str">
        <f>IF([4]道具信息!K1530="","",[4]道具信息!K1530)</f>
        <v/>
      </c>
      <c r="L1530" s="19" t="str">
        <f>IF([4]道具信息!L1530="","",[4]道具信息!L1530)</f>
        <v/>
      </c>
      <c r="M1530" s="19" t="str">
        <f>IF([4]道具信息!M1530="","",[4]道具信息!M1530)</f>
        <v/>
      </c>
      <c r="N1530" s="19" t="str">
        <f>IF([4]道具信息!N1530="","",[4]道具信息!N1530)</f>
        <v/>
      </c>
      <c r="O1530" s="19" t="str">
        <f>IF([4]道具信息!O1530="","",[4]道具信息!O1530)</f>
        <v/>
      </c>
      <c r="P1530" s="19" t="str">
        <f>IF([4]道具信息!P1530="","",[4]道具信息!P1530)</f>
        <v/>
      </c>
      <c r="Q1530" s="19" t="str">
        <f>IF([4]道具信息!Q1530="","",[4]道具信息!Q1530)</f>
        <v/>
      </c>
      <c r="R1530" s="19" t="str">
        <f>IF([4]道具信息!R1530="","",[4]道具信息!R1530)</f>
        <v/>
      </c>
      <c r="S1530" s="19" t="str">
        <f>IF([4]道具信息!S1530="","",[4]道具信息!S1530)</f>
        <v/>
      </c>
      <c r="T1530" s="19" t="str">
        <f>IF([4]道具信息!T1530="","",[4]道具信息!T1530)</f>
        <v/>
      </c>
      <c r="U1530" s="19" t="str">
        <f>IF([4]道具信息!U1530="","",[4]道具信息!U1530)</f>
        <v/>
      </c>
      <c r="V1530" s="19" t="str">
        <f>IF([4]道具信息!V1530="","",[4]道具信息!V1530)</f>
        <v/>
      </c>
      <c r="W1530" s="19" t="str">
        <f>IF([4]道具信息!W1530="","",[4]道具信息!W1530)</f>
        <v/>
      </c>
      <c r="X1530" s="19" t="str">
        <f>IF([4]道具信息!X1530="","",[4]道具信息!X1530)</f>
        <v/>
      </c>
      <c r="Y1530" s="19" t="str">
        <f>IF([4]道具信息!Y1530="","",[4]道具信息!Y1530)</f>
        <v/>
      </c>
      <c r="Z1530" s="19" t="str">
        <f>IF([4]道具信息!Z1530="","",[4]道具信息!Z1530)</f>
        <v/>
      </c>
    </row>
    <row r="1531" spans="1:26" x14ac:dyDescent="0.15">
      <c r="A1531" s="19" t="str">
        <f>IF([4]道具信息!A1531="","",[4]道具信息!A1531)</f>
        <v/>
      </c>
      <c r="B1531" s="19" t="str">
        <f>IF([4]道具信息!B1531="","",[4]道具信息!B1531)</f>
        <v/>
      </c>
      <c r="C1531" s="19" t="str">
        <f>IF([4]道具信息!C1531="","",[4]道具信息!C1531)</f>
        <v/>
      </c>
      <c r="D1531" s="19" t="str">
        <f>IF([4]道具信息!D1531="","",[4]道具信息!D1531)</f>
        <v/>
      </c>
      <c r="E1531" s="19" t="str">
        <f>IF([4]道具信息!E1531="","",[4]道具信息!E1531)</f>
        <v/>
      </c>
      <c r="F1531" s="19" t="str">
        <f>IF([4]道具信息!F1531="","",[4]道具信息!F1531)</f>
        <v/>
      </c>
      <c r="G1531" s="19" t="str">
        <f>IF([4]道具信息!G1531="","",[4]道具信息!G1531)</f>
        <v/>
      </c>
      <c r="H1531" s="19" t="str">
        <f>IF([4]道具信息!H1531="","",[4]道具信息!H1531)</f>
        <v/>
      </c>
      <c r="I1531" s="19" t="str">
        <f>IF([4]道具信息!I1531="","",[4]道具信息!I1531)</f>
        <v/>
      </c>
      <c r="J1531" s="19" t="str">
        <f>IF([4]道具信息!J1531="","",[4]道具信息!J1531)</f>
        <v/>
      </c>
      <c r="K1531" s="19" t="str">
        <f>IF([4]道具信息!K1531="","",[4]道具信息!K1531)</f>
        <v/>
      </c>
      <c r="L1531" s="19" t="str">
        <f>IF([4]道具信息!L1531="","",[4]道具信息!L1531)</f>
        <v/>
      </c>
      <c r="M1531" s="19" t="str">
        <f>IF([4]道具信息!M1531="","",[4]道具信息!M1531)</f>
        <v/>
      </c>
      <c r="N1531" s="19" t="str">
        <f>IF([4]道具信息!N1531="","",[4]道具信息!N1531)</f>
        <v/>
      </c>
      <c r="O1531" s="19" t="str">
        <f>IF([4]道具信息!O1531="","",[4]道具信息!O1531)</f>
        <v/>
      </c>
      <c r="P1531" s="19" t="str">
        <f>IF([4]道具信息!P1531="","",[4]道具信息!P1531)</f>
        <v/>
      </c>
      <c r="Q1531" s="19" t="str">
        <f>IF([4]道具信息!Q1531="","",[4]道具信息!Q1531)</f>
        <v/>
      </c>
      <c r="R1531" s="19" t="str">
        <f>IF([4]道具信息!R1531="","",[4]道具信息!R1531)</f>
        <v/>
      </c>
      <c r="S1531" s="19" t="str">
        <f>IF([4]道具信息!S1531="","",[4]道具信息!S1531)</f>
        <v/>
      </c>
      <c r="T1531" s="19" t="str">
        <f>IF([4]道具信息!T1531="","",[4]道具信息!T1531)</f>
        <v/>
      </c>
      <c r="U1531" s="19" t="str">
        <f>IF([4]道具信息!U1531="","",[4]道具信息!U1531)</f>
        <v/>
      </c>
      <c r="V1531" s="19" t="str">
        <f>IF([4]道具信息!V1531="","",[4]道具信息!V1531)</f>
        <v/>
      </c>
      <c r="W1531" s="19" t="str">
        <f>IF([4]道具信息!W1531="","",[4]道具信息!W1531)</f>
        <v/>
      </c>
      <c r="X1531" s="19" t="str">
        <f>IF([4]道具信息!X1531="","",[4]道具信息!X1531)</f>
        <v/>
      </c>
      <c r="Y1531" s="19" t="str">
        <f>IF([4]道具信息!Y1531="","",[4]道具信息!Y1531)</f>
        <v/>
      </c>
      <c r="Z1531" s="19" t="str">
        <f>IF([4]道具信息!Z1531="","",[4]道具信息!Z1531)</f>
        <v/>
      </c>
    </row>
    <row r="1532" spans="1:26" x14ac:dyDescent="0.15">
      <c r="A1532" s="19" t="str">
        <f>IF([4]道具信息!A1532="","",[4]道具信息!A1532)</f>
        <v/>
      </c>
      <c r="B1532" s="19" t="str">
        <f>IF([4]道具信息!B1532="","",[4]道具信息!B1532)</f>
        <v/>
      </c>
      <c r="C1532" s="19" t="str">
        <f>IF([4]道具信息!C1532="","",[4]道具信息!C1532)</f>
        <v/>
      </c>
      <c r="D1532" s="19" t="str">
        <f>IF([4]道具信息!D1532="","",[4]道具信息!D1532)</f>
        <v/>
      </c>
      <c r="E1532" s="19" t="str">
        <f>IF([4]道具信息!E1532="","",[4]道具信息!E1532)</f>
        <v/>
      </c>
      <c r="F1532" s="19" t="str">
        <f>IF([4]道具信息!F1532="","",[4]道具信息!F1532)</f>
        <v/>
      </c>
      <c r="G1532" s="19" t="str">
        <f>IF([4]道具信息!G1532="","",[4]道具信息!G1532)</f>
        <v/>
      </c>
      <c r="H1532" s="19" t="str">
        <f>IF([4]道具信息!H1532="","",[4]道具信息!H1532)</f>
        <v/>
      </c>
      <c r="I1532" s="19" t="str">
        <f>IF([4]道具信息!I1532="","",[4]道具信息!I1532)</f>
        <v/>
      </c>
      <c r="J1532" s="19" t="str">
        <f>IF([4]道具信息!J1532="","",[4]道具信息!J1532)</f>
        <v/>
      </c>
      <c r="K1532" s="19" t="str">
        <f>IF([4]道具信息!K1532="","",[4]道具信息!K1532)</f>
        <v/>
      </c>
      <c r="L1532" s="19" t="str">
        <f>IF([4]道具信息!L1532="","",[4]道具信息!L1532)</f>
        <v/>
      </c>
      <c r="M1532" s="19" t="str">
        <f>IF([4]道具信息!M1532="","",[4]道具信息!M1532)</f>
        <v/>
      </c>
      <c r="N1532" s="19" t="str">
        <f>IF([4]道具信息!N1532="","",[4]道具信息!N1532)</f>
        <v/>
      </c>
      <c r="O1532" s="19" t="str">
        <f>IF([4]道具信息!O1532="","",[4]道具信息!O1532)</f>
        <v/>
      </c>
      <c r="P1532" s="19" t="str">
        <f>IF([4]道具信息!P1532="","",[4]道具信息!P1532)</f>
        <v/>
      </c>
      <c r="Q1532" s="19" t="str">
        <f>IF([4]道具信息!Q1532="","",[4]道具信息!Q1532)</f>
        <v/>
      </c>
      <c r="R1532" s="19" t="str">
        <f>IF([4]道具信息!R1532="","",[4]道具信息!R1532)</f>
        <v/>
      </c>
      <c r="S1532" s="19" t="str">
        <f>IF([4]道具信息!S1532="","",[4]道具信息!S1532)</f>
        <v/>
      </c>
      <c r="T1532" s="19" t="str">
        <f>IF([4]道具信息!T1532="","",[4]道具信息!T1532)</f>
        <v/>
      </c>
      <c r="U1532" s="19" t="str">
        <f>IF([4]道具信息!U1532="","",[4]道具信息!U1532)</f>
        <v/>
      </c>
      <c r="V1532" s="19" t="str">
        <f>IF([4]道具信息!V1532="","",[4]道具信息!V1532)</f>
        <v/>
      </c>
      <c r="W1532" s="19" t="str">
        <f>IF([4]道具信息!W1532="","",[4]道具信息!W1532)</f>
        <v/>
      </c>
      <c r="X1532" s="19" t="str">
        <f>IF([4]道具信息!X1532="","",[4]道具信息!X1532)</f>
        <v/>
      </c>
      <c r="Y1532" s="19" t="str">
        <f>IF([4]道具信息!Y1532="","",[4]道具信息!Y1532)</f>
        <v/>
      </c>
      <c r="Z1532" s="19" t="str">
        <f>IF([4]道具信息!Z1532="","",[4]道具信息!Z1532)</f>
        <v/>
      </c>
    </row>
    <row r="1533" spans="1:26" x14ac:dyDescent="0.15">
      <c r="A1533" s="19" t="str">
        <f>IF([4]道具信息!A1533="","",[4]道具信息!A1533)</f>
        <v/>
      </c>
      <c r="B1533" s="19" t="str">
        <f>IF([4]道具信息!B1533="","",[4]道具信息!B1533)</f>
        <v/>
      </c>
      <c r="C1533" s="19" t="str">
        <f>IF([4]道具信息!C1533="","",[4]道具信息!C1533)</f>
        <v/>
      </c>
      <c r="D1533" s="19" t="str">
        <f>IF([4]道具信息!D1533="","",[4]道具信息!D1533)</f>
        <v/>
      </c>
      <c r="E1533" s="19" t="str">
        <f>IF([4]道具信息!E1533="","",[4]道具信息!E1533)</f>
        <v/>
      </c>
      <c r="F1533" s="19" t="str">
        <f>IF([4]道具信息!F1533="","",[4]道具信息!F1533)</f>
        <v/>
      </c>
      <c r="G1533" s="19" t="str">
        <f>IF([4]道具信息!G1533="","",[4]道具信息!G1533)</f>
        <v/>
      </c>
      <c r="H1533" s="19" t="str">
        <f>IF([4]道具信息!H1533="","",[4]道具信息!H1533)</f>
        <v/>
      </c>
      <c r="I1533" s="19" t="str">
        <f>IF([4]道具信息!I1533="","",[4]道具信息!I1533)</f>
        <v/>
      </c>
      <c r="J1533" s="19" t="str">
        <f>IF([4]道具信息!J1533="","",[4]道具信息!J1533)</f>
        <v/>
      </c>
      <c r="K1533" s="19" t="str">
        <f>IF([4]道具信息!K1533="","",[4]道具信息!K1533)</f>
        <v/>
      </c>
      <c r="L1533" s="19" t="str">
        <f>IF([4]道具信息!L1533="","",[4]道具信息!L1533)</f>
        <v/>
      </c>
      <c r="M1533" s="19" t="str">
        <f>IF([4]道具信息!M1533="","",[4]道具信息!M1533)</f>
        <v/>
      </c>
      <c r="N1533" s="19" t="str">
        <f>IF([4]道具信息!N1533="","",[4]道具信息!N1533)</f>
        <v/>
      </c>
      <c r="O1533" s="19" t="str">
        <f>IF([4]道具信息!O1533="","",[4]道具信息!O1533)</f>
        <v/>
      </c>
      <c r="P1533" s="19" t="str">
        <f>IF([4]道具信息!P1533="","",[4]道具信息!P1533)</f>
        <v/>
      </c>
      <c r="Q1533" s="19" t="str">
        <f>IF([4]道具信息!Q1533="","",[4]道具信息!Q1533)</f>
        <v/>
      </c>
      <c r="R1533" s="19" t="str">
        <f>IF([4]道具信息!R1533="","",[4]道具信息!R1533)</f>
        <v/>
      </c>
      <c r="S1533" s="19" t="str">
        <f>IF([4]道具信息!S1533="","",[4]道具信息!S1533)</f>
        <v/>
      </c>
      <c r="T1533" s="19" t="str">
        <f>IF([4]道具信息!T1533="","",[4]道具信息!T1533)</f>
        <v/>
      </c>
      <c r="U1533" s="19" t="str">
        <f>IF([4]道具信息!U1533="","",[4]道具信息!U1533)</f>
        <v/>
      </c>
      <c r="V1533" s="19" t="str">
        <f>IF([4]道具信息!V1533="","",[4]道具信息!V1533)</f>
        <v/>
      </c>
      <c r="W1533" s="19" t="str">
        <f>IF([4]道具信息!W1533="","",[4]道具信息!W1533)</f>
        <v/>
      </c>
      <c r="X1533" s="19" t="str">
        <f>IF([4]道具信息!X1533="","",[4]道具信息!X1533)</f>
        <v/>
      </c>
      <c r="Y1533" s="19" t="str">
        <f>IF([4]道具信息!Y1533="","",[4]道具信息!Y1533)</f>
        <v/>
      </c>
      <c r="Z1533" s="19" t="str">
        <f>IF([4]道具信息!Z1533="","",[4]道具信息!Z1533)</f>
        <v/>
      </c>
    </row>
    <row r="1534" spans="1:26" x14ac:dyDescent="0.15">
      <c r="A1534" s="19" t="str">
        <f>IF([4]道具信息!A1534="","",[4]道具信息!A1534)</f>
        <v/>
      </c>
      <c r="B1534" s="19" t="str">
        <f>IF([4]道具信息!B1534="","",[4]道具信息!B1534)</f>
        <v/>
      </c>
      <c r="C1534" s="19" t="str">
        <f>IF([4]道具信息!C1534="","",[4]道具信息!C1534)</f>
        <v/>
      </c>
      <c r="D1534" s="19" t="str">
        <f>IF([4]道具信息!D1534="","",[4]道具信息!D1534)</f>
        <v/>
      </c>
      <c r="E1534" s="19" t="str">
        <f>IF([4]道具信息!E1534="","",[4]道具信息!E1534)</f>
        <v/>
      </c>
      <c r="F1534" s="19" t="str">
        <f>IF([4]道具信息!F1534="","",[4]道具信息!F1534)</f>
        <v/>
      </c>
      <c r="G1534" s="19" t="str">
        <f>IF([4]道具信息!G1534="","",[4]道具信息!G1534)</f>
        <v/>
      </c>
      <c r="H1534" s="19" t="str">
        <f>IF([4]道具信息!H1534="","",[4]道具信息!H1534)</f>
        <v/>
      </c>
      <c r="I1534" s="19" t="str">
        <f>IF([4]道具信息!I1534="","",[4]道具信息!I1534)</f>
        <v/>
      </c>
      <c r="J1534" s="19" t="str">
        <f>IF([4]道具信息!J1534="","",[4]道具信息!J1534)</f>
        <v/>
      </c>
      <c r="K1534" s="19" t="str">
        <f>IF([4]道具信息!K1534="","",[4]道具信息!K1534)</f>
        <v/>
      </c>
      <c r="L1534" s="19" t="str">
        <f>IF([4]道具信息!L1534="","",[4]道具信息!L1534)</f>
        <v/>
      </c>
      <c r="M1534" s="19" t="str">
        <f>IF([4]道具信息!M1534="","",[4]道具信息!M1534)</f>
        <v/>
      </c>
      <c r="N1534" s="19" t="str">
        <f>IF([4]道具信息!N1534="","",[4]道具信息!N1534)</f>
        <v/>
      </c>
      <c r="O1534" s="19" t="str">
        <f>IF([4]道具信息!O1534="","",[4]道具信息!O1534)</f>
        <v/>
      </c>
      <c r="P1534" s="19" t="str">
        <f>IF([4]道具信息!P1534="","",[4]道具信息!P1534)</f>
        <v/>
      </c>
      <c r="Q1534" s="19" t="str">
        <f>IF([4]道具信息!Q1534="","",[4]道具信息!Q1534)</f>
        <v/>
      </c>
      <c r="R1534" s="19" t="str">
        <f>IF([4]道具信息!R1534="","",[4]道具信息!R1534)</f>
        <v/>
      </c>
      <c r="S1534" s="19" t="str">
        <f>IF([4]道具信息!S1534="","",[4]道具信息!S1534)</f>
        <v/>
      </c>
      <c r="T1534" s="19" t="str">
        <f>IF([4]道具信息!T1534="","",[4]道具信息!T1534)</f>
        <v/>
      </c>
      <c r="U1534" s="19" t="str">
        <f>IF([4]道具信息!U1534="","",[4]道具信息!U1534)</f>
        <v/>
      </c>
      <c r="V1534" s="19" t="str">
        <f>IF([4]道具信息!V1534="","",[4]道具信息!V1534)</f>
        <v/>
      </c>
      <c r="W1534" s="19" t="str">
        <f>IF([4]道具信息!W1534="","",[4]道具信息!W1534)</f>
        <v/>
      </c>
      <c r="X1534" s="19" t="str">
        <f>IF([4]道具信息!X1534="","",[4]道具信息!X1534)</f>
        <v/>
      </c>
      <c r="Y1534" s="19" t="str">
        <f>IF([4]道具信息!Y1534="","",[4]道具信息!Y1534)</f>
        <v/>
      </c>
      <c r="Z1534" s="19" t="str">
        <f>IF([4]道具信息!Z1534="","",[4]道具信息!Z1534)</f>
        <v/>
      </c>
    </row>
    <row r="1535" spans="1:26" x14ac:dyDescent="0.15">
      <c r="A1535" s="19" t="str">
        <f>IF([4]道具信息!A1535="","",[4]道具信息!A1535)</f>
        <v/>
      </c>
      <c r="B1535" s="19" t="str">
        <f>IF([4]道具信息!B1535="","",[4]道具信息!B1535)</f>
        <v/>
      </c>
      <c r="C1535" s="19" t="str">
        <f>IF([4]道具信息!C1535="","",[4]道具信息!C1535)</f>
        <v/>
      </c>
      <c r="D1535" s="19" t="str">
        <f>IF([4]道具信息!D1535="","",[4]道具信息!D1535)</f>
        <v/>
      </c>
      <c r="E1535" s="19" t="str">
        <f>IF([4]道具信息!E1535="","",[4]道具信息!E1535)</f>
        <v/>
      </c>
      <c r="F1535" s="19" t="str">
        <f>IF([4]道具信息!F1535="","",[4]道具信息!F1535)</f>
        <v/>
      </c>
      <c r="G1535" s="19" t="str">
        <f>IF([4]道具信息!G1535="","",[4]道具信息!G1535)</f>
        <v/>
      </c>
      <c r="H1535" s="19" t="str">
        <f>IF([4]道具信息!H1535="","",[4]道具信息!H1535)</f>
        <v/>
      </c>
      <c r="I1535" s="19" t="str">
        <f>IF([4]道具信息!I1535="","",[4]道具信息!I1535)</f>
        <v/>
      </c>
      <c r="J1535" s="19" t="str">
        <f>IF([4]道具信息!J1535="","",[4]道具信息!J1535)</f>
        <v/>
      </c>
      <c r="K1535" s="19" t="str">
        <f>IF([4]道具信息!K1535="","",[4]道具信息!K1535)</f>
        <v/>
      </c>
      <c r="L1535" s="19" t="str">
        <f>IF([4]道具信息!L1535="","",[4]道具信息!L1535)</f>
        <v/>
      </c>
      <c r="M1535" s="19" t="str">
        <f>IF([4]道具信息!M1535="","",[4]道具信息!M1535)</f>
        <v/>
      </c>
      <c r="N1535" s="19" t="str">
        <f>IF([4]道具信息!N1535="","",[4]道具信息!N1535)</f>
        <v/>
      </c>
      <c r="O1535" s="19" t="str">
        <f>IF([4]道具信息!O1535="","",[4]道具信息!O1535)</f>
        <v/>
      </c>
      <c r="P1535" s="19" t="str">
        <f>IF([4]道具信息!P1535="","",[4]道具信息!P1535)</f>
        <v/>
      </c>
      <c r="Q1535" s="19" t="str">
        <f>IF([4]道具信息!Q1535="","",[4]道具信息!Q1535)</f>
        <v/>
      </c>
      <c r="R1535" s="19" t="str">
        <f>IF([4]道具信息!R1535="","",[4]道具信息!R1535)</f>
        <v/>
      </c>
      <c r="S1535" s="19" t="str">
        <f>IF([4]道具信息!S1535="","",[4]道具信息!S1535)</f>
        <v/>
      </c>
      <c r="T1535" s="19" t="str">
        <f>IF([4]道具信息!T1535="","",[4]道具信息!T1535)</f>
        <v/>
      </c>
      <c r="U1535" s="19" t="str">
        <f>IF([4]道具信息!U1535="","",[4]道具信息!U1535)</f>
        <v/>
      </c>
      <c r="V1535" s="19" t="str">
        <f>IF([4]道具信息!V1535="","",[4]道具信息!V1535)</f>
        <v/>
      </c>
      <c r="W1535" s="19" t="str">
        <f>IF([4]道具信息!W1535="","",[4]道具信息!W1535)</f>
        <v/>
      </c>
      <c r="X1535" s="19" t="str">
        <f>IF([4]道具信息!X1535="","",[4]道具信息!X1535)</f>
        <v/>
      </c>
      <c r="Y1535" s="19" t="str">
        <f>IF([4]道具信息!Y1535="","",[4]道具信息!Y1535)</f>
        <v/>
      </c>
      <c r="Z1535" s="19" t="str">
        <f>IF([4]道具信息!Z1535="","",[4]道具信息!Z1535)</f>
        <v/>
      </c>
    </row>
    <row r="1536" spans="1:26" x14ac:dyDescent="0.15">
      <c r="A1536" s="19" t="str">
        <f>IF([4]道具信息!A1536="","",[4]道具信息!A1536)</f>
        <v/>
      </c>
      <c r="B1536" s="19" t="str">
        <f>IF([4]道具信息!B1536="","",[4]道具信息!B1536)</f>
        <v/>
      </c>
      <c r="C1536" s="19" t="str">
        <f>IF([4]道具信息!C1536="","",[4]道具信息!C1536)</f>
        <v/>
      </c>
      <c r="D1536" s="19" t="str">
        <f>IF([4]道具信息!D1536="","",[4]道具信息!D1536)</f>
        <v/>
      </c>
      <c r="E1536" s="19" t="str">
        <f>IF([4]道具信息!E1536="","",[4]道具信息!E1536)</f>
        <v/>
      </c>
      <c r="F1536" s="19" t="str">
        <f>IF([4]道具信息!F1536="","",[4]道具信息!F1536)</f>
        <v/>
      </c>
      <c r="G1536" s="19" t="str">
        <f>IF([4]道具信息!G1536="","",[4]道具信息!G1536)</f>
        <v/>
      </c>
      <c r="H1536" s="19" t="str">
        <f>IF([4]道具信息!H1536="","",[4]道具信息!H1536)</f>
        <v/>
      </c>
      <c r="I1536" s="19" t="str">
        <f>IF([4]道具信息!I1536="","",[4]道具信息!I1536)</f>
        <v/>
      </c>
      <c r="J1536" s="19" t="str">
        <f>IF([4]道具信息!J1536="","",[4]道具信息!J1536)</f>
        <v/>
      </c>
      <c r="K1536" s="19" t="str">
        <f>IF([4]道具信息!K1536="","",[4]道具信息!K1536)</f>
        <v/>
      </c>
      <c r="L1536" s="19" t="str">
        <f>IF([4]道具信息!L1536="","",[4]道具信息!L1536)</f>
        <v/>
      </c>
      <c r="M1536" s="19" t="str">
        <f>IF([4]道具信息!M1536="","",[4]道具信息!M1536)</f>
        <v/>
      </c>
      <c r="N1536" s="19" t="str">
        <f>IF([4]道具信息!N1536="","",[4]道具信息!N1536)</f>
        <v/>
      </c>
      <c r="O1536" s="19" t="str">
        <f>IF([4]道具信息!O1536="","",[4]道具信息!O1536)</f>
        <v/>
      </c>
      <c r="P1536" s="19" t="str">
        <f>IF([4]道具信息!P1536="","",[4]道具信息!P1536)</f>
        <v/>
      </c>
      <c r="Q1536" s="19" t="str">
        <f>IF([4]道具信息!Q1536="","",[4]道具信息!Q1536)</f>
        <v/>
      </c>
      <c r="R1536" s="19" t="str">
        <f>IF([4]道具信息!R1536="","",[4]道具信息!R1536)</f>
        <v/>
      </c>
      <c r="S1536" s="19" t="str">
        <f>IF([4]道具信息!S1536="","",[4]道具信息!S1536)</f>
        <v/>
      </c>
      <c r="T1536" s="19" t="str">
        <f>IF([4]道具信息!T1536="","",[4]道具信息!T1536)</f>
        <v/>
      </c>
      <c r="U1536" s="19" t="str">
        <f>IF([4]道具信息!U1536="","",[4]道具信息!U1536)</f>
        <v/>
      </c>
      <c r="V1536" s="19" t="str">
        <f>IF([4]道具信息!V1536="","",[4]道具信息!V1536)</f>
        <v/>
      </c>
      <c r="W1536" s="19" t="str">
        <f>IF([4]道具信息!W1536="","",[4]道具信息!W1536)</f>
        <v/>
      </c>
      <c r="X1536" s="19" t="str">
        <f>IF([4]道具信息!X1536="","",[4]道具信息!X1536)</f>
        <v/>
      </c>
      <c r="Y1536" s="19" t="str">
        <f>IF([4]道具信息!Y1536="","",[4]道具信息!Y1536)</f>
        <v/>
      </c>
      <c r="Z1536" s="19" t="str">
        <f>IF([4]道具信息!Z1536="","",[4]道具信息!Z1536)</f>
        <v/>
      </c>
    </row>
    <row r="1537" spans="1:26" x14ac:dyDescent="0.15">
      <c r="A1537" s="19" t="str">
        <f>IF([4]道具信息!A1537="","",[4]道具信息!A1537)</f>
        <v/>
      </c>
      <c r="B1537" s="19" t="str">
        <f>IF([4]道具信息!B1537="","",[4]道具信息!B1537)</f>
        <v/>
      </c>
      <c r="C1537" s="19" t="str">
        <f>IF([4]道具信息!C1537="","",[4]道具信息!C1537)</f>
        <v/>
      </c>
      <c r="D1537" s="19" t="str">
        <f>IF([4]道具信息!D1537="","",[4]道具信息!D1537)</f>
        <v/>
      </c>
      <c r="E1537" s="19" t="str">
        <f>IF([4]道具信息!E1537="","",[4]道具信息!E1537)</f>
        <v/>
      </c>
      <c r="F1537" s="19" t="str">
        <f>IF([4]道具信息!F1537="","",[4]道具信息!F1537)</f>
        <v/>
      </c>
      <c r="G1537" s="19" t="str">
        <f>IF([4]道具信息!G1537="","",[4]道具信息!G1537)</f>
        <v/>
      </c>
      <c r="H1537" s="19" t="str">
        <f>IF([4]道具信息!H1537="","",[4]道具信息!H1537)</f>
        <v/>
      </c>
      <c r="I1537" s="19" t="str">
        <f>IF([4]道具信息!I1537="","",[4]道具信息!I1537)</f>
        <v/>
      </c>
      <c r="J1537" s="19" t="str">
        <f>IF([4]道具信息!J1537="","",[4]道具信息!J1537)</f>
        <v/>
      </c>
      <c r="K1537" s="19" t="str">
        <f>IF([4]道具信息!K1537="","",[4]道具信息!K1537)</f>
        <v/>
      </c>
      <c r="L1537" s="19" t="str">
        <f>IF([4]道具信息!L1537="","",[4]道具信息!L1537)</f>
        <v/>
      </c>
      <c r="M1537" s="19" t="str">
        <f>IF([4]道具信息!M1537="","",[4]道具信息!M1537)</f>
        <v/>
      </c>
      <c r="N1537" s="19" t="str">
        <f>IF([4]道具信息!N1537="","",[4]道具信息!N1537)</f>
        <v/>
      </c>
      <c r="O1537" s="19" t="str">
        <f>IF([4]道具信息!O1537="","",[4]道具信息!O1537)</f>
        <v/>
      </c>
      <c r="P1537" s="19" t="str">
        <f>IF([4]道具信息!P1537="","",[4]道具信息!P1537)</f>
        <v/>
      </c>
      <c r="Q1537" s="19" t="str">
        <f>IF([4]道具信息!Q1537="","",[4]道具信息!Q1537)</f>
        <v/>
      </c>
      <c r="R1537" s="19" t="str">
        <f>IF([4]道具信息!R1537="","",[4]道具信息!R1537)</f>
        <v/>
      </c>
      <c r="S1537" s="19" t="str">
        <f>IF([4]道具信息!S1537="","",[4]道具信息!S1537)</f>
        <v/>
      </c>
      <c r="T1537" s="19" t="str">
        <f>IF([4]道具信息!T1537="","",[4]道具信息!T1537)</f>
        <v/>
      </c>
      <c r="U1537" s="19" t="str">
        <f>IF([4]道具信息!U1537="","",[4]道具信息!U1537)</f>
        <v/>
      </c>
      <c r="V1537" s="19" t="str">
        <f>IF([4]道具信息!V1537="","",[4]道具信息!V1537)</f>
        <v/>
      </c>
      <c r="W1537" s="19" t="str">
        <f>IF([4]道具信息!W1537="","",[4]道具信息!W1537)</f>
        <v/>
      </c>
      <c r="X1537" s="19" t="str">
        <f>IF([4]道具信息!X1537="","",[4]道具信息!X1537)</f>
        <v/>
      </c>
      <c r="Y1537" s="19" t="str">
        <f>IF([4]道具信息!Y1537="","",[4]道具信息!Y1537)</f>
        <v/>
      </c>
      <c r="Z1537" s="19" t="str">
        <f>IF([4]道具信息!Z1537="","",[4]道具信息!Z1537)</f>
        <v/>
      </c>
    </row>
    <row r="1538" spans="1:26" x14ac:dyDescent="0.15">
      <c r="A1538" s="19" t="str">
        <f>IF([4]道具信息!A1538="","",[4]道具信息!A1538)</f>
        <v/>
      </c>
      <c r="B1538" s="19" t="str">
        <f>IF([4]道具信息!B1538="","",[4]道具信息!B1538)</f>
        <v/>
      </c>
      <c r="C1538" s="19" t="str">
        <f>IF([4]道具信息!C1538="","",[4]道具信息!C1538)</f>
        <v/>
      </c>
      <c r="D1538" s="19" t="str">
        <f>IF([4]道具信息!D1538="","",[4]道具信息!D1538)</f>
        <v/>
      </c>
      <c r="E1538" s="19" t="str">
        <f>IF([4]道具信息!E1538="","",[4]道具信息!E1538)</f>
        <v/>
      </c>
      <c r="F1538" s="19" t="str">
        <f>IF([4]道具信息!F1538="","",[4]道具信息!F1538)</f>
        <v/>
      </c>
      <c r="G1538" s="19" t="str">
        <f>IF([4]道具信息!G1538="","",[4]道具信息!G1538)</f>
        <v/>
      </c>
      <c r="H1538" s="19" t="str">
        <f>IF([4]道具信息!H1538="","",[4]道具信息!H1538)</f>
        <v/>
      </c>
      <c r="I1538" s="19" t="str">
        <f>IF([4]道具信息!I1538="","",[4]道具信息!I1538)</f>
        <v/>
      </c>
      <c r="J1538" s="19" t="str">
        <f>IF([4]道具信息!J1538="","",[4]道具信息!J1538)</f>
        <v/>
      </c>
      <c r="K1538" s="19" t="str">
        <f>IF([4]道具信息!K1538="","",[4]道具信息!K1538)</f>
        <v/>
      </c>
      <c r="L1538" s="19" t="str">
        <f>IF([4]道具信息!L1538="","",[4]道具信息!L1538)</f>
        <v/>
      </c>
      <c r="M1538" s="19" t="str">
        <f>IF([4]道具信息!M1538="","",[4]道具信息!M1538)</f>
        <v/>
      </c>
      <c r="N1538" s="19" t="str">
        <f>IF([4]道具信息!N1538="","",[4]道具信息!N1538)</f>
        <v/>
      </c>
      <c r="O1538" s="19" t="str">
        <f>IF([4]道具信息!O1538="","",[4]道具信息!O1538)</f>
        <v/>
      </c>
      <c r="P1538" s="19" t="str">
        <f>IF([4]道具信息!P1538="","",[4]道具信息!P1538)</f>
        <v/>
      </c>
      <c r="Q1538" s="19" t="str">
        <f>IF([4]道具信息!Q1538="","",[4]道具信息!Q1538)</f>
        <v/>
      </c>
      <c r="R1538" s="19" t="str">
        <f>IF([4]道具信息!R1538="","",[4]道具信息!R1538)</f>
        <v/>
      </c>
      <c r="S1538" s="19" t="str">
        <f>IF([4]道具信息!S1538="","",[4]道具信息!S1538)</f>
        <v/>
      </c>
      <c r="T1538" s="19" t="str">
        <f>IF([4]道具信息!T1538="","",[4]道具信息!T1538)</f>
        <v/>
      </c>
      <c r="U1538" s="19" t="str">
        <f>IF([4]道具信息!U1538="","",[4]道具信息!U1538)</f>
        <v/>
      </c>
      <c r="V1538" s="19" t="str">
        <f>IF([4]道具信息!V1538="","",[4]道具信息!V1538)</f>
        <v/>
      </c>
      <c r="W1538" s="19" t="str">
        <f>IF([4]道具信息!W1538="","",[4]道具信息!W1538)</f>
        <v/>
      </c>
      <c r="X1538" s="19" t="str">
        <f>IF([4]道具信息!X1538="","",[4]道具信息!X1538)</f>
        <v/>
      </c>
      <c r="Y1538" s="19" t="str">
        <f>IF([4]道具信息!Y1538="","",[4]道具信息!Y1538)</f>
        <v/>
      </c>
      <c r="Z1538" s="19" t="str">
        <f>IF([4]道具信息!Z1538="","",[4]道具信息!Z1538)</f>
        <v/>
      </c>
    </row>
    <row r="1539" spans="1:26" x14ac:dyDescent="0.15">
      <c r="A1539" s="19" t="str">
        <f>IF([4]道具信息!A1539="","",[4]道具信息!A1539)</f>
        <v/>
      </c>
      <c r="B1539" s="19" t="str">
        <f>IF([4]道具信息!B1539="","",[4]道具信息!B1539)</f>
        <v/>
      </c>
      <c r="C1539" s="19" t="str">
        <f>IF([4]道具信息!C1539="","",[4]道具信息!C1539)</f>
        <v/>
      </c>
      <c r="D1539" s="19" t="str">
        <f>IF([4]道具信息!D1539="","",[4]道具信息!D1539)</f>
        <v/>
      </c>
      <c r="E1539" s="19" t="str">
        <f>IF([4]道具信息!E1539="","",[4]道具信息!E1539)</f>
        <v/>
      </c>
      <c r="F1539" s="19" t="str">
        <f>IF([4]道具信息!F1539="","",[4]道具信息!F1539)</f>
        <v/>
      </c>
      <c r="G1539" s="19" t="str">
        <f>IF([4]道具信息!G1539="","",[4]道具信息!G1539)</f>
        <v/>
      </c>
      <c r="H1539" s="19" t="str">
        <f>IF([4]道具信息!H1539="","",[4]道具信息!H1539)</f>
        <v/>
      </c>
      <c r="I1539" s="19" t="str">
        <f>IF([4]道具信息!I1539="","",[4]道具信息!I1539)</f>
        <v/>
      </c>
      <c r="J1539" s="19" t="str">
        <f>IF([4]道具信息!J1539="","",[4]道具信息!J1539)</f>
        <v/>
      </c>
      <c r="K1539" s="19" t="str">
        <f>IF([4]道具信息!K1539="","",[4]道具信息!K1539)</f>
        <v/>
      </c>
      <c r="L1539" s="19" t="str">
        <f>IF([4]道具信息!L1539="","",[4]道具信息!L1539)</f>
        <v/>
      </c>
      <c r="M1539" s="19" t="str">
        <f>IF([4]道具信息!M1539="","",[4]道具信息!M1539)</f>
        <v/>
      </c>
      <c r="N1539" s="19" t="str">
        <f>IF([4]道具信息!N1539="","",[4]道具信息!N1539)</f>
        <v/>
      </c>
      <c r="O1539" s="19" t="str">
        <f>IF([4]道具信息!O1539="","",[4]道具信息!O1539)</f>
        <v/>
      </c>
      <c r="P1539" s="19" t="str">
        <f>IF([4]道具信息!P1539="","",[4]道具信息!P1539)</f>
        <v/>
      </c>
      <c r="Q1539" s="19" t="str">
        <f>IF([4]道具信息!Q1539="","",[4]道具信息!Q1539)</f>
        <v/>
      </c>
      <c r="R1539" s="19" t="str">
        <f>IF([4]道具信息!R1539="","",[4]道具信息!R1539)</f>
        <v/>
      </c>
      <c r="S1539" s="19" t="str">
        <f>IF([4]道具信息!S1539="","",[4]道具信息!S1539)</f>
        <v/>
      </c>
      <c r="T1539" s="19" t="str">
        <f>IF([4]道具信息!T1539="","",[4]道具信息!T1539)</f>
        <v/>
      </c>
      <c r="U1539" s="19" t="str">
        <f>IF([4]道具信息!U1539="","",[4]道具信息!U1539)</f>
        <v/>
      </c>
      <c r="V1539" s="19" t="str">
        <f>IF([4]道具信息!V1539="","",[4]道具信息!V1539)</f>
        <v/>
      </c>
      <c r="W1539" s="19" t="str">
        <f>IF([4]道具信息!W1539="","",[4]道具信息!W1539)</f>
        <v/>
      </c>
      <c r="X1539" s="19" t="str">
        <f>IF([4]道具信息!X1539="","",[4]道具信息!X1539)</f>
        <v/>
      </c>
      <c r="Y1539" s="19" t="str">
        <f>IF([4]道具信息!Y1539="","",[4]道具信息!Y1539)</f>
        <v/>
      </c>
      <c r="Z1539" s="19" t="str">
        <f>IF([4]道具信息!Z1539="","",[4]道具信息!Z1539)</f>
        <v/>
      </c>
    </row>
    <row r="1540" spans="1:26" x14ac:dyDescent="0.15">
      <c r="A1540" s="19" t="str">
        <f>IF([4]道具信息!A1540="","",[4]道具信息!A1540)</f>
        <v/>
      </c>
      <c r="B1540" s="19" t="str">
        <f>IF([4]道具信息!B1540="","",[4]道具信息!B1540)</f>
        <v/>
      </c>
      <c r="C1540" s="19" t="str">
        <f>IF([4]道具信息!C1540="","",[4]道具信息!C1540)</f>
        <v/>
      </c>
      <c r="D1540" s="19" t="str">
        <f>IF([4]道具信息!D1540="","",[4]道具信息!D1540)</f>
        <v/>
      </c>
      <c r="E1540" s="19" t="str">
        <f>IF([4]道具信息!E1540="","",[4]道具信息!E1540)</f>
        <v/>
      </c>
      <c r="F1540" s="19" t="str">
        <f>IF([4]道具信息!F1540="","",[4]道具信息!F1540)</f>
        <v/>
      </c>
      <c r="G1540" s="19" t="str">
        <f>IF([4]道具信息!G1540="","",[4]道具信息!G1540)</f>
        <v/>
      </c>
      <c r="H1540" s="19" t="str">
        <f>IF([4]道具信息!H1540="","",[4]道具信息!H1540)</f>
        <v/>
      </c>
      <c r="I1540" s="19" t="str">
        <f>IF([4]道具信息!I1540="","",[4]道具信息!I1540)</f>
        <v/>
      </c>
      <c r="J1540" s="19" t="str">
        <f>IF([4]道具信息!J1540="","",[4]道具信息!J1540)</f>
        <v/>
      </c>
      <c r="K1540" s="19" t="str">
        <f>IF([4]道具信息!K1540="","",[4]道具信息!K1540)</f>
        <v/>
      </c>
      <c r="L1540" s="19" t="str">
        <f>IF([4]道具信息!L1540="","",[4]道具信息!L1540)</f>
        <v/>
      </c>
      <c r="M1540" s="19" t="str">
        <f>IF([4]道具信息!M1540="","",[4]道具信息!M1540)</f>
        <v/>
      </c>
      <c r="N1540" s="19" t="str">
        <f>IF([4]道具信息!N1540="","",[4]道具信息!N1540)</f>
        <v/>
      </c>
      <c r="O1540" s="19" t="str">
        <f>IF([4]道具信息!O1540="","",[4]道具信息!O1540)</f>
        <v/>
      </c>
      <c r="P1540" s="19" t="str">
        <f>IF([4]道具信息!P1540="","",[4]道具信息!P1540)</f>
        <v/>
      </c>
      <c r="Q1540" s="19" t="str">
        <f>IF([4]道具信息!Q1540="","",[4]道具信息!Q1540)</f>
        <v/>
      </c>
      <c r="R1540" s="19" t="str">
        <f>IF([4]道具信息!R1540="","",[4]道具信息!R1540)</f>
        <v/>
      </c>
      <c r="S1540" s="19" t="str">
        <f>IF([4]道具信息!S1540="","",[4]道具信息!S1540)</f>
        <v/>
      </c>
      <c r="T1540" s="19" t="str">
        <f>IF([4]道具信息!T1540="","",[4]道具信息!T1540)</f>
        <v/>
      </c>
      <c r="U1540" s="19" t="str">
        <f>IF([4]道具信息!U1540="","",[4]道具信息!U1540)</f>
        <v/>
      </c>
      <c r="V1540" s="19" t="str">
        <f>IF([4]道具信息!V1540="","",[4]道具信息!V1540)</f>
        <v/>
      </c>
      <c r="W1540" s="19" t="str">
        <f>IF([4]道具信息!W1540="","",[4]道具信息!W1540)</f>
        <v/>
      </c>
      <c r="X1540" s="19" t="str">
        <f>IF([4]道具信息!X1540="","",[4]道具信息!X1540)</f>
        <v/>
      </c>
      <c r="Y1540" s="19" t="str">
        <f>IF([4]道具信息!Y1540="","",[4]道具信息!Y1540)</f>
        <v/>
      </c>
      <c r="Z1540" s="19" t="str">
        <f>IF([4]道具信息!Z1540="","",[4]道具信息!Z1540)</f>
        <v/>
      </c>
    </row>
    <row r="1541" spans="1:26" x14ac:dyDescent="0.15">
      <c r="A1541" s="19" t="str">
        <f>IF([4]道具信息!A1541="","",[4]道具信息!A1541)</f>
        <v/>
      </c>
      <c r="B1541" s="19" t="str">
        <f>IF([4]道具信息!B1541="","",[4]道具信息!B1541)</f>
        <v/>
      </c>
      <c r="C1541" s="19" t="str">
        <f>IF([4]道具信息!C1541="","",[4]道具信息!C1541)</f>
        <v/>
      </c>
      <c r="D1541" s="19" t="str">
        <f>IF([4]道具信息!D1541="","",[4]道具信息!D1541)</f>
        <v/>
      </c>
      <c r="E1541" s="19" t="str">
        <f>IF([4]道具信息!E1541="","",[4]道具信息!E1541)</f>
        <v/>
      </c>
      <c r="F1541" s="19" t="str">
        <f>IF([4]道具信息!F1541="","",[4]道具信息!F1541)</f>
        <v/>
      </c>
      <c r="G1541" s="19" t="str">
        <f>IF([4]道具信息!G1541="","",[4]道具信息!G1541)</f>
        <v/>
      </c>
      <c r="H1541" s="19" t="str">
        <f>IF([4]道具信息!H1541="","",[4]道具信息!H1541)</f>
        <v/>
      </c>
      <c r="I1541" s="19" t="str">
        <f>IF([4]道具信息!I1541="","",[4]道具信息!I1541)</f>
        <v/>
      </c>
      <c r="J1541" s="19" t="str">
        <f>IF([4]道具信息!J1541="","",[4]道具信息!J1541)</f>
        <v/>
      </c>
      <c r="K1541" s="19" t="str">
        <f>IF([4]道具信息!K1541="","",[4]道具信息!K1541)</f>
        <v/>
      </c>
      <c r="L1541" s="19" t="str">
        <f>IF([4]道具信息!L1541="","",[4]道具信息!L1541)</f>
        <v/>
      </c>
      <c r="M1541" s="19" t="str">
        <f>IF([4]道具信息!M1541="","",[4]道具信息!M1541)</f>
        <v/>
      </c>
      <c r="N1541" s="19" t="str">
        <f>IF([4]道具信息!N1541="","",[4]道具信息!N1541)</f>
        <v/>
      </c>
      <c r="O1541" s="19" t="str">
        <f>IF([4]道具信息!O1541="","",[4]道具信息!O1541)</f>
        <v/>
      </c>
      <c r="P1541" s="19" t="str">
        <f>IF([4]道具信息!P1541="","",[4]道具信息!P1541)</f>
        <v/>
      </c>
      <c r="Q1541" s="19" t="str">
        <f>IF([4]道具信息!Q1541="","",[4]道具信息!Q1541)</f>
        <v/>
      </c>
      <c r="R1541" s="19" t="str">
        <f>IF([4]道具信息!R1541="","",[4]道具信息!R1541)</f>
        <v/>
      </c>
      <c r="S1541" s="19" t="str">
        <f>IF([4]道具信息!S1541="","",[4]道具信息!S1541)</f>
        <v/>
      </c>
      <c r="T1541" s="19" t="str">
        <f>IF([4]道具信息!T1541="","",[4]道具信息!T1541)</f>
        <v/>
      </c>
      <c r="U1541" s="19" t="str">
        <f>IF([4]道具信息!U1541="","",[4]道具信息!U1541)</f>
        <v/>
      </c>
      <c r="V1541" s="19" t="str">
        <f>IF([4]道具信息!V1541="","",[4]道具信息!V1541)</f>
        <v/>
      </c>
      <c r="W1541" s="19" t="str">
        <f>IF([4]道具信息!W1541="","",[4]道具信息!W1541)</f>
        <v/>
      </c>
      <c r="X1541" s="19" t="str">
        <f>IF([4]道具信息!X1541="","",[4]道具信息!X1541)</f>
        <v/>
      </c>
      <c r="Y1541" s="19" t="str">
        <f>IF([4]道具信息!Y1541="","",[4]道具信息!Y1541)</f>
        <v/>
      </c>
      <c r="Z1541" s="19" t="str">
        <f>IF([4]道具信息!Z1541="","",[4]道具信息!Z1541)</f>
        <v/>
      </c>
    </row>
    <row r="1542" spans="1:26" x14ac:dyDescent="0.15">
      <c r="A1542" s="19" t="str">
        <f>IF([4]道具信息!A1542="","",[4]道具信息!A1542)</f>
        <v/>
      </c>
      <c r="B1542" s="19" t="str">
        <f>IF([4]道具信息!B1542="","",[4]道具信息!B1542)</f>
        <v/>
      </c>
      <c r="C1542" s="19" t="str">
        <f>IF([4]道具信息!C1542="","",[4]道具信息!C1542)</f>
        <v/>
      </c>
      <c r="D1542" s="19" t="str">
        <f>IF([4]道具信息!D1542="","",[4]道具信息!D1542)</f>
        <v/>
      </c>
      <c r="E1542" s="19" t="str">
        <f>IF([4]道具信息!E1542="","",[4]道具信息!E1542)</f>
        <v/>
      </c>
      <c r="F1542" s="19" t="str">
        <f>IF([4]道具信息!F1542="","",[4]道具信息!F1542)</f>
        <v/>
      </c>
      <c r="G1542" s="19" t="str">
        <f>IF([4]道具信息!G1542="","",[4]道具信息!G1542)</f>
        <v/>
      </c>
      <c r="H1542" s="19" t="str">
        <f>IF([4]道具信息!H1542="","",[4]道具信息!H1542)</f>
        <v/>
      </c>
      <c r="I1542" s="19" t="str">
        <f>IF([4]道具信息!I1542="","",[4]道具信息!I1542)</f>
        <v/>
      </c>
      <c r="J1542" s="19" t="str">
        <f>IF([4]道具信息!J1542="","",[4]道具信息!J1542)</f>
        <v/>
      </c>
      <c r="K1542" s="19" t="str">
        <f>IF([4]道具信息!K1542="","",[4]道具信息!K1542)</f>
        <v/>
      </c>
      <c r="L1542" s="19" t="str">
        <f>IF([4]道具信息!L1542="","",[4]道具信息!L1542)</f>
        <v/>
      </c>
      <c r="M1542" s="19" t="str">
        <f>IF([4]道具信息!M1542="","",[4]道具信息!M1542)</f>
        <v/>
      </c>
      <c r="N1542" s="19" t="str">
        <f>IF([4]道具信息!N1542="","",[4]道具信息!N1542)</f>
        <v/>
      </c>
      <c r="O1542" s="19" t="str">
        <f>IF([4]道具信息!O1542="","",[4]道具信息!O1542)</f>
        <v/>
      </c>
      <c r="P1542" s="19" t="str">
        <f>IF([4]道具信息!P1542="","",[4]道具信息!P1542)</f>
        <v/>
      </c>
      <c r="Q1542" s="19" t="str">
        <f>IF([4]道具信息!Q1542="","",[4]道具信息!Q1542)</f>
        <v/>
      </c>
      <c r="R1542" s="19" t="str">
        <f>IF([4]道具信息!R1542="","",[4]道具信息!R1542)</f>
        <v/>
      </c>
      <c r="S1542" s="19" t="str">
        <f>IF([4]道具信息!S1542="","",[4]道具信息!S1542)</f>
        <v/>
      </c>
      <c r="T1542" s="19" t="str">
        <f>IF([4]道具信息!T1542="","",[4]道具信息!T1542)</f>
        <v/>
      </c>
      <c r="U1542" s="19" t="str">
        <f>IF([4]道具信息!U1542="","",[4]道具信息!U1542)</f>
        <v/>
      </c>
      <c r="V1542" s="19" t="str">
        <f>IF([4]道具信息!V1542="","",[4]道具信息!V1542)</f>
        <v/>
      </c>
      <c r="W1542" s="19" t="str">
        <f>IF([4]道具信息!W1542="","",[4]道具信息!W1542)</f>
        <v/>
      </c>
      <c r="X1542" s="19" t="str">
        <f>IF([4]道具信息!X1542="","",[4]道具信息!X1542)</f>
        <v/>
      </c>
      <c r="Y1542" s="19" t="str">
        <f>IF([4]道具信息!Y1542="","",[4]道具信息!Y1542)</f>
        <v/>
      </c>
      <c r="Z1542" s="19" t="str">
        <f>IF([4]道具信息!Z1542="","",[4]道具信息!Z1542)</f>
        <v/>
      </c>
    </row>
    <row r="1543" spans="1:26" x14ac:dyDescent="0.15">
      <c r="A1543" s="19" t="str">
        <f>IF([4]道具信息!A1543="","",[4]道具信息!A1543)</f>
        <v/>
      </c>
      <c r="B1543" s="19" t="str">
        <f>IF([4]道具信息!B1543="","",[4]道具信息!B1543)</f>
        <v/>
      </c>
      <c r="C1543" s="19" t="str">
        <f>IF([4]道具信息!C1543="","",[4]道具信息!C1543)</f>
        <v/>
      </c>
      <c r="D1543" s="19" t="str">
        <f>IF([4]道具信息!D1543="","",[4]道具信息!D1543)</f>
        <v/>
      </c>
      <c r="E1543" s="19" t="str">
        <f>IF([4]道具信息!E1543="","",[4]道具信息!E1543)</f>
        <v/>
      </c>
      <c r="F1543" s="19" t="str">
        <f>IF([4]道具信息!F1543="","",[4]道具信息!F1543)</f>
        <v/>
      </c>
      <c r="G1543" s="19" t="str">
        <f>IF([4]道具信息!G1543="","",[4]道具信息!G1543)</f>
        <v/>
      </c>
      <c r="H1543" s="19" t="str">
        <f>IF([4]道具信息!H1543="","",[4]道具信息!H1543)</f>
        <v/>
      </c>
      <c r="I1543" s="19" t="str">
        <f>IF([4]道具信息!I1543="","",[4]道具信息!I1543)</f>
        <v/>
      </c>
      <c r="J1543" s="19" t="str">
        <f>IF([4]道具信息!J1543="","",[4]道具信息!J1543)</f>
        <v/>
      </c>
      <c r="K1543" s="19" t="str">
        <f>IF([4]道具信息!K1543="","",[4]道具信息!K1543)</f>
        <v/>
      </c>
      <c r="L1543" s="19" t="str">
        <f>IF([4]道具信息!L1543="","",[4]道具信息!L1543)</f>
        <v/>
      </c>
      <c r="M1543" s="19" t="str">
        <f>IF([4]道具信息!M1543="","",[4]道具信息!M1543)</f>
        <v/>
      </c>
      <c r="N1543" s="19" t="str">
        <f>IF([4]道具信息!N1543="","",[4]道具信息!N1543)</f>
        <v/>
      </c>
      <c r="O1543" s="19" t="str">
        <f>IF([4]道具信息!O1543="","",[4]道具信息!O1543)</f>
        <v/>
      </c>
      <c r="P1543" s="19" t="str">
        <f>IF([4]道具信息!P1543="","",[4]道具信息!P1543)</f>
        <v/>
      </c>
      <c r="Q1543" s="19" t="str">
        <f>IF([4]道具信息!Q1543="","",[4]道具信息!Q1543)</f>
        <v/>
      </c>
      <c r="R1543" s="19" t="str">
        <f>IF([4]道具信息!R1543="","",[4]道具信息!R1543)</f>
        <v/>
      </c>
      <c r="S1543" s="19" t="str">
        <f>IF([4]道具信息!S1543="","",[4]道具信息!S1543)</f>
        <v/>
      </c>
      <c r="T1543" s="19" t="str">
        <f>IF([4]道具信息!T1543="","",[4]道具信息!T1543)</f>
        <v/>
      </c>
      <c r="U1543" s="19" t="str">
        <f>IF([4]道具信息!U1543="","",[4]道具信息!U1543)</f>
        <v/>
      </c>
      <c r="V1543" s="19" t="str">
        <f>IF([4]道具信息!V1543="","",[4]道具信息!V1543)</f>
        <v/>
      </c>
      <c r="W1543" s="19" t="str">
        <f>IF([4]道具信息!W1543="","",[4]道具信息!W1543)</f>
        <v/>
      </c>
      <c r="X1543" s="19" t="str">
        <f>IF([4]道具信息!X1543="","",[4]道具信息!X1543)</f>
        <v/>
      </c>
      <c r="Y1543" s="19" t="str">
        <f>IF([4]道具信息!Y1543="","",[4]道具信息!Y1543)</f>
        <v/>
      </c>
      <c r="Z1543" s="19" t="str">
        <f>IF([4]道具信息!Z1543="","",[4]道具信息!Z1543)</f>
        <v/>
      </c>
    </row>
    <row r="1544" spans="1:26" x14ac:dyDescent="0.15">
      <c r="A1544" s="19" t="str">
        <f>IF([4]道具信息!A1544="","",[4]道具信息!A1544)</f>
        <v/>
      </c>
      <c r="B1544" s="19" t="str">
        <f>IF([4]道具信息!B1544="","",[4]道具信息!B1544)</f>
        <v/>
      </c>
      <c r="C1544" s="19" t="str">
        <f>IF([4]道具信息!C1544="","",[4]道具信息!C1544)</f>
        <v/>
      </c>
      <c r="D1544" s="19" t="str">
        <f>IF([4]道具信息!D1544="","",[4]道具信息!D1544)</f>
        <v/>
      </c>
      <c r="E1544" s="19" t="str">
        <f>IF([4]道具信息!E1544="","",[4]道具信息!E1544)</f>
        <v/>
      </c>
      <c r="F1544" s="19" t="str">
        <f>IF([4]道具信息!F1544="","",[4]道具信息!F1544)</f>
        <v/>
      </c>
      <c r="G1544" s="19" t="str">
        <f>IF([4]道具信息!G1544="","",[4]道具信息!G1544)</f>
        <v/>
      </c>
      <c r="H1544" s="19" t="str">
        <f>IF([4]道具信息!H1544="","",[4]道具信息!H1544)</f>
        <v/>
      </c>
      <c r="I1544" s="19" t="str">
        <f>IF([4]道具信息!I1544="","",[4]道具信息!I1544)</f>
        <v/>
      </c>
      <c r="J1544" s="19" t="str">
        <f>IF([4]道具信息!J1544="","",[4]道具信息!J1544)</f>
        <v/>
      </c>
      <c r="K1544" s="19" t="str">
        <f>IF([4]道具信息!K1544="","",[4]道具信息!K1544)</f>
        <v/>
      </c>
      <c r="L1544" s="19" t="str">
        <f>IF([4]道具信息!L1544="","",[4]道具信息!L1544)</f>
        <v/>
      </c>
      <c r="M1544" s="19" t="str">
        <f>IF([4]道具信息!M1544="","",[4]道具信息!M1544)</f>
        <v/>
      </c>
      <c r="N1544" s="19" t="str">
        <f>IF([4]道具信息!N1544="","",[4]道具信息!N1544)</f>
        <v/>
      </c>
      <c r="O1544" s="19" t="str">
        <f>IF([4]道具信息!O1544="","",[4]道具信息!O1544)</f>
        <v/>
      </c>
      <c r="P1544" s="19" t="str">
        <f>IF([4]道具信息!P1544="","",[4]道具信息!P1544)</f>
        <v/>
      </c>
      <c r="Q1544" s="19" t="str">
        <f>IF([4]道具信息!Q1544="","",[4]道具信息!Q1544)</f>
        <v/>
      </c>
      <c r="R1544" s="19" t="str">
        <f>IF([4]道具信息!R1544="","",[4]道具信息!R1544)</f>
        <v/>
      </c>
      <c r="S1544" s="19" t="str">
        <f>IF([4]道具信息!S1544="","",[4]道具信息!S1544)</f>
        <v/>
      </c>
      <c r="T1544" s="19" t="str">
        <f>IF([4]道具信息!T1544="","",[4]道具信息!T1544)</f>
        <v/>
      </c>
      <c r="U1544" s="19" t="str">
        <f>IF([4]道具信息!U1544="","",[4]道具信息!U1544)</f>
        <v/>
      </c>
      <c r="V1544" s="19" t="str">
        <f>IF([4]道具信息!V1544="","",[4]道具信息!V1544)</f>
        <v/>
      </c>
      <c r="W1544" s="19" t="str">
        <f>IF([4]道具信息!W1544="","",[4]道具信息!W1544)</f>
        <v/>
      </c>
      <c r="X1544" s="19" t="str">
        <f>IF([4]道具信息!X1544="","",[4]道具信息!X1544)</f>
        <v/>
      </c>
      <c r="Y1544" s="19" t="str">
        <f>IF([4]道具信息!Y1544="","",[4]道具信息!Y1544)</f>
        <v/>
      </c>
      <c r="Z1544" s="19" t="str">
        <f>IF([4]道具信息!Z1544="","",[4]道具信息!Z1544)</f>
        <v/>
      </c>
    </row>
    <row r="1545" spans="1:26" x14ac:dyDescent="0.15">
      <c r="A1545" s="19" t="str">
        <f>IF([4]道具信息!A1545="","",[4]道具信息!A1545)</f>
        <v/>
      </c>
      <c r="B1545" s="19" t="str">
        <f>IF([4]道具信息!B1545="","",[4]道具信息!B1545)</f>
        <v/>
      </c>
      <c r="C1545" s="19" t="str">
        <f>IF([4]道具信息!C1545="","",[4]道具信息!C1545)</f>
        <v/>
      </c>
      <c r="D1545" s="19" t="str">
        <f>IF([4]道具信息!D1545="","",[4]道具信息!D1545)</f>
        <v/>
      </c>
      <c r="E1545" s="19" t="str">
        <f>IF([4]道具信息!E1545="","",[4]道具信息!E1545)</f>
        <v/>
      </c>
      <c r="F1545" s="19" t="str">
        <f>IF([4]道具信息!F1545="","",[4]道具信息!F1545)</f>
        <v/>
      </c>
      <c r="G1545" s="19" t="str">
        <f>IF([4]道具信息!G1545="","",[4]道具信息!G1545)</f>
        <v/>
      </c>
      <c r="H1545" s="19" t="str">
        <f>IF([4]道具信息!H1545="","",[4]道具信息!H1545)</f>
        <v/>
      </c>
      <c r="I1545" s="19" t="str">
        <f>IF([4]道具信息!I1545="","",[4]道具信息!I1545)</f>
        <v/>
      </c>
      <c r="J1545" s="19" t="str">
        <f>IF([4]道具信息!J1545="","",[4]道具信息!J1545)</f>
        <v/>
      </c>
      <c r="K1545" s="19" t="str">
        <f>IF([4]道具信息!K1545="","",[4]道具信息!K1545)</f>
        <v/>
      </c>
      <c r="L1545" s="19" t="str">
        <f>IF([4]道具信息!L1545="","",[4]道具信息!L1545)</f>
        <v/>
      </c>
      <c r="M1545" s="19" t="str">
        <f>IF([4]道具信息!M1545="","",[4]道具信息!M1545)</f>
        <v/>
      </c>
      <c r="N1545" s="19" t="str">
        <f>IF([4]道具信息!N1545="","",[4]道具信息!N1545)</f>
        <v/>
      </c>
      <c r="O1545" s="19" t="str">
        <f>IF([4]道具信息!O1545="","",[4]道具信息!O1545)</f>
        <v/>
      </c>
      <c r="P1545" s="19" t="str">
        <f>IF([4]道具信息!P1545="","",[4]道具信息!P1545)</f>
        <v/>
      </c>
      <c r="Q1545" s="19" t="str">
        <f>IF([4]道具信息!Q1545="","",[4]道具信息!Q1545)</f>
        <v/>
      </c>
      <c r="R1545" s="19" t="str">
        <f>IF([4]道具信息!R1545="","",[4]道具信息!R1545)</f>
        <v/>
      </c>
      <c r="S1545" s="19" t="str">
        <f>IF([4]道具信息!S1545="","",[4]道具信息!S1545)</f>
        <v/>
      </c>
      <c r="T1545" s="19" t="str">
        <f>IF([4]道具信息!T1545="","",[4]道具信息!T1545)</f>
        <v/>
      </c>
      <c r="U1545" s="19" t="str">
        <f>IF([4]道具信息!U1545="","",[4]道具信息!U1545)</f>
        <v/>
      </c>
      <c r="V1545" s="19" t="str">
        <f>IF([4]道具信息!V1545="","",[4]道具信息!V1545)</f>
        <v/>
      </c>
      <c r="W1545" s="19" t="str">
        <f>IF([4]道具信息!W1545="","",[4]道具信息!W1545)</f>
        <v/>
      </c>
      <c r="X1545" s="19" t="str">
        <f>IF([4]道具信息!X1545="","",[4]道具信息!X1545)</f>
        <v/>
      </c>
      <c r="Y1545" s="19" t="str">
        <f>IF([4]道具信息!Y1545="","",[4]道具信息!Y1545)</f>
        <v/>
      </c>
      <c r="Z1545" s="19" t="str">
        <f>IF([4]道具信息!Z1545="","",[4]道具信息!Z1545)</f>
        <v/>
      </c>
    </row>
    <row r="1546" spans="1:26" x14ac:dyDescent="0.15">
      <c r="A1546" s="19" t="str">
        <f>IF([4]道具信息!A1546="","",[4]道具信息!A1546)</f>
        <v/>
      </c>
      <c r="B1546" s="19" t="str">
        <f>IF([4]道具信息!B1546="","",[4]道具信息!B1546)</f>
        <v/>
      </c>
      <c r="C1546" s="19" t="str">
        <f>IF([4]道具信息!C1546="","",[4]道具信息!C1546)</f>
        <v/>
      </c>
      <c r="D1546" s="19" t="str">
        <f>IF([4]道具信息!D1546="","",[4]道具信息!D1546)</f>
        <v/>
      </c>
      <c r="E1546" s="19" t="str">
        <f>IF([4]道具信息!E1546="","",[4]道具信息!E1546)</f>
        <v/>
      </c>
      <c r="F1546" s="19" t="str">
        <f>IF([4]道具信息!F1546="","",[4]道具信息!F1546)</f>
        <v/>
      </c>
      <c r="G1546" s="19" t="str">
        <f>IF([4]道具信息!G1546="","",[4]道具信息!G1546)</f>
        <v/>
      </c>
      <c r="H1546" s="19" t="str">
        <f>IF([4]道具信息!H1546="","",[4]道具信息!H1546)</f>
        <v/>
      </c>
      <c r="I1546" s="19" t="str">
        <f>IF([4]道具信息!I1546="","",[4]道具信息!I1546)</f>
        <v/>
      </c>
      <c r="J1546" s="19" t="str">
        <f>IF([4]道具信息!J1546="","",[4]道具信息!J1546)</f>
        <v/>
      </c>
      <c r="K1546" s="19" t="str">
        <f>IF([4]道具信息!K1546="","",[4]道具信息!K1546)</f>
        <v/>
      </c>
      <c r="L1546" s="19" t="str">
        <f>IF([4]道具信息!L1546="","",[4]道具信息!L1546)</f>
        <v/>
      </c>
      <c r="M1546" s="19" t="str">
        <f>IF([4]道具信息!M1546="","",[4]道具信息!M1546)</f>
        <v/>
      </c>
      <c r="N1546" s="19" t="str">
        <f>IF([4]道具信息!N1546="","",[4]道具信息!N1546)</f>
        <v/>
      </c>
      <c r="O1546" s="19" t="str">
        <f>IF([4]道具信息!O1546="","",[4]道具信息!O1546)</f>
        <v/>
      </c>
      <c r="P1546" s="19" t="str">
        <f>IF([4]道具信息!P1546="","",[4]道具信息!P1546)</f>
        <v/>
      </c>
      <c r="Q1546" s="19" t="str">
        <f>IF([4]道具信息!Q1546="","",[4]道具信息!Q1546)</f>
        <v/>
      </c>
      <c r="R1546" s="19" t="str">
        <f>IF([4]道具信息!R1546="","",[4]道具信息!R1546)</f>
        <v/>
      </c>
      <c r="S1546" s="19" t="str">
        <f>IF([4]道具信息!S1546="","",[4]道具信息!S1546)</f>
        <v/>
      </c>
      <c r="T1546" s="19" t="str">
        <f>IF([4]道具信息!T1546="","",[4]道具信息!T1546)</f>
        <v/>
      </c>
      <c r="U1546" s="19" t="str">
        <f>IF([4]道具信息!U1546="","",[4]道具信息!U1546)</f>
        <v/>
      </c>
      <c r="V1546" s="19" t="str">
        <f>IF([4]道具信息!V1546="","",[4]道具信息!V1546)</f>
        <v/>
      </c>
      <c r="W1546" s="19" t="str">
        <f>IF([4]道具信息!W1546="","",[4]道具信息!W1546)</f>
        <v/>
      </c>
      <c r="X1546" s="19" t="str">
        <f>IF([4]道具信息!X1546="","",[4]道具信息!X1546)</f>
        <v/>
      </c>
      <c r="Y1546" s="19" t="str">
        <f>IF([4]道具信息!Y1546="","",[4]道具信息!Y1546)</f>
        <v/>
      </c>
      <c r="Z1546" s="19" t="str">
        <f>IF([4]道具信息!Z1546="","",[4]道具信息!Z1546)</f>
        <v/>
      </c>
    </row>
    <row r="1547" spans="1:26" x14ac:dyDescent="0.15">
      <c r="A1547" s="19" t="str">
        <f>IF([4]道具信息!A1547="","",[4]道具信息!A1547)</f>
        <v/>
      </c>
      <c r="B1547" s="19" t="str">
        <f>IF([4]道具信息!B1547="","",[4]道具信息!B1547)</f>
        <v/>
      </c>
      <c r="C1547" s="19" t="str">
        <f>IF([4]道具信息!C1547="","",[4]道具信息!C1547)</f>
        <v/>
      </c>
      <c r="D1547" s="19" t="str">
        <f>IF([4]道具信息!D1547="","",[4]道具信息!D1547)</f>
        <v/>
      </c>
      <c r="E1547" s="19" t="str">
        <f>IF([4]道具信息!E1547="","",[4]道具信息!E1547)</f>
        <v/>
      </c>
      <c r="F1547" s="19" t="str">
        <f>IF([4]道具信息!F1547="","",[4]道具信息!F1547)</f>
        <v/>
      </c>
      <c r="G1547" s="19" t="str">
        <f>IF([4]道具信息!G1547="","",[4]道具信息!G1547)</f>
        <v/>
      </c>
      <c r="H1547" s="19" t="str">
        <f>IF([4]道具信息!H1547="","",[4]道具信息!H1547)</f>
        <v/>
      </c>
      <c r="I1547" s="19" t="str">
        <f>IF([4]道具信息!I1547="","",[4]道具信息!I1547)</f>
        <v/>
      </c>
      <c r="J1547" s="19" t="str">
        <f>IF([4]道具信息!J1547="","",[4]道具信息!J1547)</f>
        <v/>
      </c>
      <c r="K1547" s="19" t="str">
        <f>IF([4]道具信息!K1547="","",[4]道具信息!K1547)</f>
        <v/>
      </c>
      <c r="L1547" s="19" t="str">
        <f>IF([4]道具信息!L1547="","",[4]道具信息!L1547)</f>
        <v/>
      </c>
      <c r="M1547" s="19" t="str">
        <f>IF([4]道具信息!M1547="","",[4]道具信息!M1547)</f>
        <v/>
      </c>
      <c r="N1547" s="19" t="str">
        <f>IF([4]道具信息!N1547="","",[4]道具信息!N1547)</f>
        <v/>
      </c>
      <c r="O1547" s="19" t="str">
        <f>IF([4]道具信息!O1547="","",[4]道具信息!O1547)</f>
        <v/>
      </c>
      <c r="P1547" s="19" t="str">
        <f>IF([4]道具信息!P1547="","",[4]道具信息!P1547)</f>
        <v/>
      </c>
      <c r="Q1547" s="19" t="str">
        <f>IF([4]道具信息!Q1547="","",[4]道具信息!Q1547)</f>
        <v/>
      </c>
      <c r="R1547" s="19" t="str">
        <f>IF([4]道具信息!R1547="","",[4]道具信息!R1547)</f>
        <v/>
      </c>
      <c r="S1547" s="19" t="str">
        <f>IF([4]道具信息!S1547="","",[4]道具信息!S1547)</f>
        <v/>
      </c>
      <c r="T1547" s="19" t="str">
        <f>IF([4]道具信息!T1547="","",[4]道具信息!T1547)</f>
        <v/>
      </c>
      <c r="U1547" s="19" t="str">
        <f>IF([4]道具信息!U1547="","",[4]道具信息!U1547)</f>
        <v/>
      </c>
      <c r="V1547" s="19" t="str">
        <f>IF([4]道具信息!V1547="","",[4]道具信息!V1547)</f>
        <v/>
      </c>
      <c r="W1547" s="19" t="str">
        <f>IF([4]道具信息!W1547="","",[4]道具信息!W1547)</f>
        <v/>
      </c>
      <c r="X1547" s="19" t="str">
        <f>IF([4]道具信息!X1547="","",[4]道具信息!X1547)</f>
        <v/>
      </c>
      <c r="Y1547" s="19" t="str">
        <f>IF([4]道具信息!Y1547="","",[4]道具信息!Y1547)</f>
        <v/>
      </c>
      <c r="Z1547" s="19" t="str">
        <f>IF([4]道具信息!Z1547="","",[4]道具信息!Z1547)</f>
        <v/>
      </c>
    </row>
    <row r="1548" spans="1:26" x14ac:dyDescent="0.15">
      <c r="A1548" s="19" t="str">
        <f>IF([4]道具信息!A1548="","",[4]道具信息!A1548)</f>
        <v/>
      </c>
      <c r="B1548" s="19" t="str">
        <f>IF([4]道具信息!B1548="","",[4]道具信息!B1548)</f>
        <v/>
      </c>
      <c r="C1548" s="19" t="str">
        <f>IF([4]道具信息!C1548="","",[4]道具信息!C1548)</f>
        <v/>
      </c>
      <c r="D1548" s="19" t="str">
        <f>IF([4]道具信息!D1548="","",[4]道具信息!D1548)</f>
        <v/>
      </c>
      <c r="E1548" s="19" t="str">
        <f>IF([4]道具信息!E1548="","",[4]道具信息!E1548)</f>
        <v/>
      </c>
      <c r="F1548" s="19" t="str">
        <f>IF([4]道具信息!F1548="","",[4]道具信息!F1548)</f>
        <v/>
      </c>
      <c r="G1548" s="19" t="str">
        <f>IF([4]道具信息!G1548="","",[4]道具信息!G1548)</f>
        <v/>
      </c>
      <c r="H1548" s="19" t="str">
        <f>IF([4]道具信息!H1548="","",[4]道具信息!H1548)</f>
        <v/>
      </c>
      <c r="I1548" s="19" t="str">
        <f>IF([4]道具信息!I1548="","",[4]道具信息!I1548)</f>
        <v/>
      </c>
      <c r="J1548" s="19" t="str">
        <f>IF([4]道具信息!J1548="","",[4]道具信息!J1548)</f>
        <v/>
      </c>
      <c r="K1548" s="19" t="str">
        <f>IF([4]道具信息!K1548="","",[4]道具信息!K1548)</f>
        <v/>
      </c>
      <c r="L1548" s="19" t="str">
        <f>IF([4]道具信息!L1548="","",[4]道具信息!L1548)</f>
        <v/>
      </c>
      <c r="M1548" s="19" t="str">
        <f>IF([4]道具信息!M1548="","",[4]道具信息!M1548)</f>
        <v/>
      </c>
      <c r="N1548" s="19" t="str">
        <f>IF([4]道具信息!N1548="","",[4]道具信息!N1548)</f>
        <v/>
      </c>
      <c r="O1548" s="19" t="str">
        <f>IF([4]道具信息!O1548="","",[4]道具信息!O1548)</f>
        <v/>
      </c>
      <c r="P1548" s="19" t="str">
        <f>IF([4]道具信息!P1548="","",[4]道具信息!P1548)</f>
        <v/>
      </c>
      <c r="Q1548" s="19" t="str">
        <f>IF([4]道具信息!Q1548="","",[4]道具信息!Q1548)</f>
        <v/>
      </c>
      <c r="R1548" s="19" t="str">
        <f>IF([4]道具信息!R1548="","",[4]道具信息!R1548)</f>
        <v/>
      </c>
      <c r="S1548" s="19" t="str">
        <f>IF([4]道具信息!S1548="","",[4]道具信息!S1548)</f>
        <v/>
      </c>
      <c r="T1548" s="19" t="str">
        <f>IF([4]道具信息!T1548="","",[4]道具信息!T1548)</f>
        <v/>
      </c>
      <c r="U1548" s="19" t="str">
        <f>IF([4]道具信息!U1548="","",[4]道具信息!U1548)</f>
        <v/>
      </c>
      <c r="V1548" s="19" t="str">
        <f>IF([4]道具信息!V1548="","",[4]道具信息!V1548)</f>
        <v/>
      </c>
      <c r="W1548" s="19" t="str">
        <f>IF([4]道具信息!W1548="","",[4]道具信息!W1548)</f>
        <v/>
      </c>
      <c r="X1548" s="19" t="str">
        <f>IF([4]道具信息!X1548="","",[4]道具信息!X1548)</f>
        <v/>
      </c>
      <c r="Y1548" s="19" t="str">
        <f>IF([4]道具信息!Y1548="","",[4]道具信息!Y1548)</f>
        <v/>
      </c>
      <c r="Z1548" s="19" t="str">
        <f>IF([4]道具信息!Z1548="","",[4]道具信息!Z1548)</f>
        <v/>
      </c>
    </row>
    <row r="1549" spans="1:26" x14ac:dyDescent="0.15">
      <c r="A1549" s="19" t="str">
        <f>IF([4]道具信息!A1549="","",[4]道具信息!A1549)</f>
        <v/>
      </c>
      <c r="B1549" s="19" t="str">
        <f>IF([4]道具信息!B1549="","",[4]道具信息!B1549)</f>
        <v/>
      </c>
      <c r="C1549" s="19" t="str">
        <f>IF([4]道具信息!C1549="","",[4]道具信息!C1549)</f>
        <v/>
      </c>
      <c r="D1549" s="19" t="str">
        <f>IF([4]道具信息!D1549="","",[4]道具信息!D1549)</f>
        <v/>
      </c>
      <c r="E1549" s="19" t="str">
        <f>IF([4]道具信息!E1549="","",[4]道具信息!E1549)</f>
        <v/>
      </c>
      <c r="F1549" s="19" t="str">
        <f>IF([4]道具信息!F1549="","",[4]道具信息!F1549)</f>
        <v/>
      </c>
      <c r="G1549" s="19" t="str">
        <f>IF([4]道具信息!G1549="","",[4]道具信息!G1549)</f>
        <v/>
      </c>
      <c r="H1549" s="19" t="str">
        <f>IF([4]道具信息!H1549="","",[4]道具信息!H1549)</f>
        <v/>
      </c>
      <c r="I1549" s="19" t="str">
        <f>IF([4]道具信息!I1549="","",[4]道具信息!I1549)</f>
        <v/>
      </c>
      <c r="J1549" s="19" t="str">
        <f>IF([4]道具信息!J1549="","",[4]道具信息!J1549)</f>
        <v/>
      </c>
      <c r="K1549" s="19" t="str">
        <f>IF([4]道具信息!K1549="","",[4]道具信息!K1549)</f>
        <v/>
      </c>
      <c r="L1549" s="19" t="str">
        <f>IF([4]道具信息!L1549="","",[4]道具信息!L1549)</f>
        <v/>
      </c>
      <c r="M1549" s="19" t="str">
        <f>IF([4]道具信息!M1549="","",[4]道具信息!M1549)</f>
        <v/>
      </c>
      <c r="N1549" s="19" t="str">
        <f>IF([4]道具信息!N1549="","",[4]道具信息!N1549)</f>
        <v/>
      </c>
      <c r="O1549" s="19" t="str">
        <f>IF([4]道具信息!O1549="","",[4]道具信息!O1549)</f>
        <v/>
      </c>
      <c r="P1549" s="19" t="str">
        <f>IF([4]道具信息!P1549="","",[4]道具信息!P1549)</f>
        <v/>
      </c>
      <c r="Q1549" s="19" t="str">
        <f>IF([4]道具信息!Q1549="","",[4]道具信息!Q1549)</f>
        <v/>
      </c>
      <c r="R1549" s="19" t="str">
        <f>IF([4]道具信息!R1549="","",[4]道具信息!R1549)</f>
        <v/>
      </c>
      <c r="S1549" s="19" t="str">
        <f>IF([4]道具信息!S1549="","",[4]道具信息!S1549)</f>
        <v/>
      </c>
      <c r="T1549" s="19" t="str">
        <f>IF([4]道具信息!T1549="","",[4]道具信息!T1549)</f>
        <v/>
      </c>
      <c r="U1549" s="19" t="str">
        <f>IF([4]道具信息!U1549="","",[4]道具信息!U1549)</f>
        <v/>
      </c>
      <c r="V1549" s="19" t="str">
        <f>IF([4]道具信息!V1549="","",[4]道具信息!V1549)</f>
        <v/>
      </c>
      <c r="W1549" s="19" t="str">
        <f>IF([4]道具信息!W1549="","",[4]道具信息!W1549)</f>
        <v/>
      </c>
      <c r="X1549" s="19" t="str">
        <f>IF([4]道具信息!X1549="","",[4]道具信息!X1549)</f>
        <v/>
      </c>
      <c r="Y1549" s="19" t="str">
        <f>IF([4]道具信息!Y1549="","",[4]道具信息!Y1549)</f>
        <v/>
      </c>
      <c r="Z1549" s="19" t="str">
        <f>IF([4]道具信息!Z1549="","",[4]道具信息!Z1549)</f>
        <v/>
      </c>
    </row>
    <row r="1550" spans="1:26" x14ac:dyDescent="0.15">
      <c r="A1550" s="19" t="str">
        <f>IF([4]道具信息!A1550="","",[4]道具信息!A1550)</f>
        <v/>
      </c>
      <c r="B1550" s="19" t="str">
        <f>IF([4]道具信息!B1550="","",[4]道具信息!B1550)</f>
        <v/>
      </c>
      <c r="C1550" s="19" t="str">
        <f>IF([4]道具信息!C1550="","",[4]道具信息!C1550)</f>
        <v/>
      </c>
      <c r="D1550" s="19" t="str">
        <f>IF([4]道具信息!D1550="","",[4]道具信息!D1550)</f>
        <v/>
      </c>
      <c r="E1550" s="19" t="str">
        <f>IF([4]道具信息!E1550="","",[4]道具信息!E1550)</f>
        <v/>
      </c>
      <c r="F1550" s="19" t="str">
        <f>IF([4]道具信息!F1550="","",[4]道具信息!F1550)</f>
        <v/>
      </c>
      <c r="G1550" s="19" t="str">
        <f>IF([4]道具信息!G1550="","",[4]道具信息!G1550)</f>
        <v/>
      </c>
      <c r="H1550" s="19" t="str">
        <f>IF([4]道具信息!H1550="","",[4]道具信息!H1550)</f>
        <v/>
      </c>
      <c r="I1550" s="19" t="str">
        <f>IF([4]道具信息!I1550="","",[4]道具信息!I1550)</f>
        <v/>
      </c>
      <c r="J1550" s="19" t="str">
        <f>IF([4]道具信息!J1550="","",[4]道具信息!J1550)</f>
        <v/>
      </c>
      <c r="K1550" s="19" t="str">
        <f>IF([4]道具信息!K1550="","",[4]道具信息!K1550)</f>
        <v/>
      </c>
      <c r="L1550" s="19" t="str">
        <f>IF([4]道具信息!L1550="","",[4]道具信息!L1550)</f>
        <v/>
      </c>
      <c r="M1550" s="19" t="str">
        <f>IF([4]道具信息!M1550="","",[4]道具信息!M1550)</f>
        <v/>
      </c>
      <c r="N1550" s="19" t="str">
        <f>IF([4]道具信息!N1550="","",[4]道具信息!N1550)</f>
        <v/>
      </c>
      <c r="O1550" s="19" t="str">
        <f>IF([4]道具信息!O1550="","",[4]道具信息!O1550)</f>
        <v/>
      </c>
      <c r="P1550" s="19" t="str">
        <f>IF([4]道具信息!P1550="","",[4]道具信息!P1550)</f>
        <v/>
      </c>
      <c r="Q1550" s="19" t="str">
        <f>IF([4]道具信息!Q1550="","",[4]道具信息!Q1550)</f>
        <v/>
      </c>
      <c r="R1550" s="19" t="str">
        <f>IF([4]道具信息!R1550="","",[4]道具信息!R1550)</f>
        <v/>
      </c>
      <c r="S1550" s="19" t="str">
        <f>IF([4]道具信息!S1550="","",[4]道具信息!S1550)</f>
        <v/>
      </c>
      <c r="T1550" s="19" t="str">
        <f>IF([4]道具信息!T1550="","",[4]道具信息!T1550)</f>
        <v/>
      </c>
      <c r="U1550" s="19" t="str">
        <f>IF([4]道具信息!U1550="","",[4]道具信息!U1550)</f>
        <v/>
      </c>
      <c r="V1550" s="19" t="str">
        <f>IF([4]道具信息!V1550="","",[4]道具信息!V1550)</f>
        <v/>
      </c>
      <c r="W1550" s="19" t="str">
        <f>IF([4]道具信息!W1550="","",[4]道具信息!W1550)</f>
        <v/>
      </c>
      <c r="X1550" s="19" t="str">
        <f>IF([4]道具信息!X1550="","",[4]道具信息!X1550)</f>
        <v/>
      </c>
      <c r="Y1550" s="19" t="str">
        <f>IF([4]道具信息!Y1550="","",[4]道具信息!Y1550)</f>
        <v/>
      </c>
      <c r="Z1550" s="19" t="str">
        <f>IF([4]道具信息!Z1550="","",[4]道具信息!Z1550)</f>
        <v/>
      </c>
    </row>
    <row r="1551" spans="1:26" x14ac:dyDescent="0.15">
      <c r="A1551" s="19" t="str">
        <f>IF([4]道具信息!A1551="","",[4]道具信息!A1551)</f>
        <v/>
      </c>
      <c r="B1551" s="19" t="str">
        <f>IF([4]道具信息!B1551="","",[4]道具信息!B1551)</f>
        <v/>
      </c>
      <c r="C1551" s="19" t="str">
        <f>IF([4]道具信息!C1551="","",[4]道具信息!C1551)</f>
        <v/>
      </c>
      <c r="D1551" s="19" t="str">
        <f>IF([4]道具信息!D1551="","",[4]道具信息!D1551)</f>
        <v/>
      </c>
      <c r="E1551" s="19" t="str">
        <f>IF([4]道具信息!E1551="","",[4]道具信息!E1551)</f>
        <v/>
      </c>
      <c r="F1551" s="19" t="str">
        <f>IF([4]道具信息!F1551="","",[4]道具信息!F1551)</f>
        <v/>
      </c>
      <c r="G1551" s="19" t="str">
        <f>IF([4]道具信息!G1551="","",[4]道具信息!G1551)</f>
        <v/>
      </c>
      <c r="H1551" s="19" t="str">
        <f>IF([4]道具信息!H1551="","",[4]道具信息!H1551)</f>
        <v/>
      </c>
      <c r="I1551" s="19" t="str">
        <f>IF([4]道具信息!I1551="","",[4]道具信息!I1551)</f>
        <v/>
      </c>
      <c r="J1551" s="19" t="str">
        <f>IF([4]道具信息!J1551="","",[4]道具信息!J1551)</f>
        <v/>
      </c>
      <c r="K1551" s="19" t="str">
        <f>IF([4]道具信息!K1551="","",[4]道具信息!K1551)</f>
        <v/>
      </c>
      <c r="L1551" s="19" t="str">
        <f>IF([4]道具信息!L1551="","",[4]道具信息!L1551)</f>
        <v/>
      </c>
      <c r="M1551" s="19" t="str">
        <f>IF([4]道具信息!M1551="","",[4]道具信息!M1551)</f>
        <v/>
      </c>
      <c r="N1551" s="19" t="str">
        <f>IF([4]道具信息!N1551="","",[4]道具信息!N1551)</f>
        <v/>
      </c>
      <c r="O1551" s="19" t="str">
        <f>IF([4]道具信息!O1551="","",[4]道具信息!O1551)</f>
        <v/>
      </c>
      <c r="P1551" s="19" t="str">
        <f>IF([4]道具信息!P1551="","",[4]道具信息!P1551)</f>
        <v/>
      </c>
      <c r="Q1551" s="19" t="str">
        <f>IF([4]道具信息!Q1551="","",[4]道具信息!Q1551)</f>
        <v/>
      </c>
      <c r="R1551" s="19" t="str">
        <f>IF([4]道具信息!R1551="","",[4]道具信息!R1551)</f>
        <v/>
      </c>
      <c r="S1551" s="19" t="str">
        <f>IF([4]道具信息!S1551="","",[4]道具信息!S1551)</f>
        <v/>
      </c>
      <c r="T1551" s="19" t="str">
        <f>IF([4]道具信息!T1551="","",[4]道具信息!T1551)</f>
        <v/>
      </c>
      <c r="U1551" s="19" t="str">
        <f>IF([4]道具信息!U1551="","",[4]道具信息!U1551)</f>
        <v/>
      </c>
      <c r="V1551" s="19" t="str">
        <f>IF([4]道具信息!V1551="","",[4]道具信息!V1551)</f>
        <v/>
      </c>
      <c r="W1551" s="19" t="str">
        <f>IF([4]道具信息!W1551="","",[4]道具信息!W1551)</f>
        <v/>
      </c>
      <c r="X1551" s="19" t="str">
        <f>IF([4]道具信息!X1551="","",[4]道具信息!X1551)</f>
        <v/>
      </c>
      <c r="Y1551" s="19" t="str">
        <f>IF([4]道具信息!Y1551="","",[4]道具信息!Y1551)</f>
        <v/>
      </c>
      <c r="Z1551" s="19" t="str">
        <f>IF([4]道具信息!Z1551="","",[4]道具信息!Z1551)</f>
        <v/>
      </c>
    </row>
    <row r="1552" spans="1:26" x14ac:dyDescent="0.15">
      <c r="A1552" s="19" t="str">
        <f>IF([4]道具信息!A1552="","",[4]道具信息!A1552)</f>
        <v/>
      </c>
      <c r="B1552" s="19" t="str">
        <f>IF([4]道具信息!B1552="","",[4]道具信息!B1552)</f>
        <v/>
      </c>
      <c r="C1552" s="19" t="str">
        <f>IF([4]道具信息!C1552="","",[4]道具信息!C1552)</f>
        <v/>
      </c>
      <c r="D1552" s="19" t="str">
        <f>IF([4]道具信息!D1552="","",[4]道具信息!D1552)</f>
        <v/>
      </c>
      <c r="E1552" s="19" t="str">
        <f>IF([4]道具信息!E1552="","",[4]道具信息!E1552)</f>
        <v/>
      </c>
      <c r="F1552" s="19" t="str">
        <f>IF([4]道具信息!F1552="","",[4]道具信息!F1552)</f>
        <v/>
      </c>
      <c r="G1552" s="19" t="str">
        <f>IF([4]道具信息!G1552="","",[4]道具信息!G1552)</f>
        <v/>
      </c>
      <c r="H1552" s="19" t="str">
        <f>IF([4]道具信息!H1552="","",[4]道具信息!H1552)</f>
        <v/>
      </c>
      <c r="I1552" s="19" t="str">
        <f>IF([4]道具信息!I1552="","",[4]道具信息!I1552)</f>
        <v/>
      </c>
      <c r="J1552" s="19" t="str">
        <f>IF([4]道具信息!J1552="","",[4]道具信息!J1552)</f>
        <v/>
      </c>
      <c r="K1552" s="19" t="str">
        <f>IF([4]道具信息!K1552="","",[4]道具信息!K1552)</f>
        <v/>
      </c>
      <c r="L1552" s="19" t="str">
        <f>IF([4]道具信息!L1552="","",[4]道具信息!L1552)</f>
        <v/>
      </c>
      <c r="M1552" s="19" t="str">
        <f>IF([4]道具信息!M1552="","",[4]道具信息!M1552)</f>
        <v/>
      </c>
      <c r="N1552" s="19" t="str">
        <f>IF([4]道具信息!N1552="","",[4]道具信息!N1552)</f>
        <v/>
      </c>
      <c r="O1552" s="19" t="str">
        <f>IF([4]道具信息!O1552="","",[4]道具信息!O1552)</f>
        <v/>
      </c>
      <c r="P1552" s="19" t="str">
        <f>IF([4]道具信息!P1552="","",[4]道具信息!P1552)</f>
        <v/>
      </c>
      <c r="Q1552" s="19" t="str">
        <f>IF([4]道具信息!Q1552="","",[4]道具信息!Q1552)</f>
        <v/>
      </c>
      <c r="R1552" s="19" t="str">
        <f>IF([4]道具信息!R1552="","",[4]道具信息!R1552)</f>
        <v/>
      </c>
      <c r="S1552" s="19" t="str">
        <f>IF([4]道具信息!S1552="","",[4]道具信息!S1552)</f>
        <v/>
      </c>
      <c r="T1552" s="19" t="str">
        <f>IF([4]道具信息!T1552="","",[4]道具信息!T1552)</f>
        <v/>
      </c>
      <c r="U1552" s="19" t="str">
        <f>IF([4]道具信息!U1552="","",[4]道具信息!U1552)</f>
        <v/>
      </c>
      <c r="V1552" s="19" t="str">
        <f>IF([4]道具信息!V1552="","",[4]道具信息!V1552)</f>
        <v/>
      </c>
      <c r="W1552" s="19" t="str">
        <f>IF([4]道具信息!W1552="","",[4]道具信息!W1552)</f>
        <v/>
      </c>
      <c r="X1552" s="19" t="str">
        <f>IF([4]道具信息!X1552="","",[4]道具信息!X1552)</f>
        <v/>
      </c>
      <c r="Y1552" s="19" t="str">
        <f>IF([4]道具信息!Y1552="","",[4]道具信息!Y1552)</f>
        <v/>
      </c>
      <c r="Z1552" s="19" t="str">
        <f>IF([4]道具信息!Z1552="","",[4]道具信息!Z1552)</f>
        <v/>
      </c>
    </row>
    <row r="1553" spans="1:26" x14ac:dyDescent="0.15">
      <c r="A1553" s="19" t="str">
        <f>IF([4]道具信息!A1553="","",[4]道具信息!A1553)</f>
        <v/>
      </c>
      <c r="B1553" s="19" t="str">
        <f>IF([4]道具信息!B1553="","",[4]道具信息!B1553)</f>
        <v/>
      </c>
      <c r="C1553" s="19" t="str">
        <f>IF([4]道具信息!C1553="","",[4]道具信息!C1553)</f>
        <v/>
      </c>
      <c r="D1553" s="19" t="str">
        <f>IF([4]道具信息!D1553="","",[4]道具信息!D1553)</f>
        <v/>
      </c>
      <c r="E1553" s="19" t="str">
        <f>IF([4]道具信息!E1553="","",[4]道具信息!E1553)</f>
        <v/>
      </c>
      <c r="F1553" s="19" t="str">
        <f>IF([4]道具信息!F1553="","",[4]道具信息!F1553)</f>
        <v/>
      </c>
      <c r="G1553" s="19" t="str">
        <f>IF([4]道具信息!G1553="","",[4]道具信息!G1553)</f>
        <v/>
      </c>
      <c r="H1553" s="19" t="str">
        <f>IF([4]道具信息!H1553="","",[4]道具信息!H1553)</f>
        <v/>
      </c>
      <c r="I1553" s="19" t="str">
        <f>IF([4]道具信息!I1553="","",[4]道具信息!I1553)</f>
        <v/>
      </c>
      <c r="J1553" s="19" t="str">
        <f>IF([4]道具信息!J1553="","",[4]道具信息!J1553)</f>
        <v/>
      </c>
      <c r="K1553" s="19" t="str">
        <f>IF([4]道具信息!K1553="","",[4]道具信息!K1553)</f>
        <v/>
      </c>
      <c r="L1553" s="19" t="str">
        <f>IF([4]道具信息!L1553="","",[4]道具信息!L1553)</f>
        <v/>
      </c>
      <c r="M1553" s="19" t="str">
        <f>IF([4]道具信息!M1553="","",[4]道具信息!M1553)</f>
        <v/>
      </c>
      <c r="N1553" s="19" t="str">
        <f>IF([4]道具信息!N1553="","",[4]道具信息!N1553)</f>
        <v/>
      </c>
      <c r="O1553" s="19" t="str">
        <f>IF([4]道具信息!O1553="","",[4]道具信息!O1553)</f>
        <v/>
      </c>
      <c r="P1553" s="19" t="str">
        <f>IF([4]道具信息!P1553="","",[4]道具信息!P1553)</f>
        <v/>
      </c>
      <c r="Q1553" s="19" t="str">
        <f>IF([4]道具信息!Q1553="","",[4]道具信息!Q1553)</f>
        <v/>
      </c>
      <c r="R1553" s="19" t="str">
        <f>IF([4]道具信息!R1553="","",[4]道具信息!R1553)</f>
        <v/>
      </c>
      <c r="S1553" s="19" t="str">
        <f>IF([4]道具信息!S1553="","",[4]道具信息!S1553)</f>
        <v/>
      </c>
      <c r="T1553" s="19" t="str">
        <f>IF([4]道具信息!T1553="","",[4]道具信息!T1553)</f>
        <v/>
      </c>
      <c r="U1553" s="19" t="str">
        <f>IF([4]道具信息!U1553="","",[4]道具信息!U1553)</f>
        <v/>
      </c>
      <c r="V1553" s="19" t="str">
        <f>IF([4]道具信息!V1553="","",[4]道具信息!V1553)</f>
        <v/>
      </c>
      <c r="W1553" s="19" t="str">
        <f>IF([4]道具信息!W1553="","",[4]道具信息!W1553)</f>
        <v/>
      </c>
      <c r="X1553" s="19" t="str">
        <f>IF([4]道具信息!X1553="","",[4]道具信息!X1553)</f>
        <v/>
      </c>
      <c r="Y1553" s="19" t="str">
        <f>IF([4]道具信息!Y1553="","",[4]道具信息!Y1553)</f>
        <v/>
      </c>
      <c r="Z1553" s="19" t="str">
        <f>IF([4]道具信息!Z1553="","",[4]道具信息!Z1553)</f>
        <v/>
      </c>
    </row>
    <row r="1554" spans="1:26" x14ac:dyDescent="0.15">
      <c r="A1554" s="19" t="str">
        <f>IF([4]道具信息!A1554="","",[4]道具信息!A1554)</f>
        <v/>
      </c>
      <c r="B1554" s="19" t="str">
        <f>IF([4]道具信息!B1554="","",[4]道具信息!B1554)</f>
        <v/>
      </c>
      <c r="C1554" s="19" t="str">
        <f>IF([4]道具信息!C1554="","",[4]道具信息!C1554)</f>
        <v/>
      </c>
      <c r="D1554" s="19" t="str">
        <f>IF([4]道具信息!D1554="","",[4]道具信息!D1554)</f>
        <v/>
      </c>
      <c r="E1554" s="19" t="str">
        <f>IF([4]道具信息!E1554="","",[4]道具信息!E1554)</f>
        <v/>
      </c>
      <c r="F1554" s="19" t="str">
        <f>IF([4]道具信息!F1554="","",[4]道具信息!F1554)</f>
        <v/>
      </c>
      <c r="G1554" s="19" t="str">
        <f>IF([4]道具信息!G1554="","",[4]道具信息!G1554)</f>
        <v/>
      </c>
      <c r="H1554" s="19" t="str">
        <f>IF([4]道具信息!H1554="","",[4]道具信息!H1554)</f>
        <v/>
      </c>
      <c r="I1554" s="19" t="str">
        <f>IF([4]道具信息!I1554="","",[4]道具信息!I1554)</f>
        <v/>
      </c>
      <c r="J1554" s="19" t="str">
        <f>IF([4]道具信息!J1554="","",[4]道具信息!J1554)</f>
        <v/>
      </c>
      <c r="K1554" s="19" t="str">
        <f>IF([4]道具信息!K1554="","",[4]道具信息!K1554)</f>
        <v/>
      </c>
      <c r="L1554" s="19" t="str">
        <f>IF([4]道具信息!L1554="","",[4]道具信息!L1554)</f>
        <v/>
      </c>
      <c r="M1554" s="19" t="str">
        <f>IF([4]道具信息!M1554="","",[4]道具信息!M1554)</f>
        <v/>
      </c>
      <c r="N1554" s="19" t="str">
        <f>IF([4]道具信息!N1554="","",[4]道具信息!N1554)</f>
        <v/>
      </c>
      <c r="O1554" s="19" t="str">
        <f>IF([4]道具信息!O1554="","",[4]道具信息!O1554)</f>
        <v/>
      </c>
      <c r="P1554" s="19" t="str">
        <f>IF([4]道具信息!P1554="","",[4]道具信息!P1554)</f>
        <v/>
      </c>
      <c r="Q1554" s="19" t="str">
        <f>IF([4]道具信息!Q1554="","",[4]道具信息!Q1554)</f>
        <v/>
      </c>
      <c r="R1554" s="19" t="str">
        <f>IF([4]道具信息!R1554="","",[4]道具信息!R1554)</f>
        <v/>
      </c>
      <c r="S1554" s="19" t="str">
        <f>IF([4]道具信息!S1554="","",[4]道具信息!S1554)</f>
        <v/>
      </c>
      <c r="T1554" s="19" t="str">
        <f>IF([4]道具信息!T1554="","",[4]道具信息!T1554)</f>
        <v/>
      </c>
      <c r="U1554" s="19" t="str">
        <f>IF([4]道具信息!U1554="","",[4]道具信息!U1554)</f>
        <v/>
      </c>
      <c r="V1554" s="19" t="str">
        <f>IF([4]道具信息!V1554="","",[4]道具信息!V1554)</f>
        <v/>
      </c>
      <c r="W1554" s="19" t="str">
        <f>IF([4]道具信息!W1554="","",[4]道具信息!W1554)</f>
        <v/>
      </c>
      <c r="X1554" s="19" t="str">
        <f>IF([4]道具信息!X1554="","",[4]道具信息!X1554)</f>
        <v/>
      </c>
      <c r="Y1554" s="19" t="str">
        <f>IF([4]道具信息!Y1554="","",[4]道具信息!Y1554)</f>
        <v/>
      </c>
      <c r="Z1554" s="19" t="str">
        <f>IF([4]道具信息!Z1554="","",[4]道具信息!Z1554)</f>
        <v/>
      </c>
    </row>
    <row r="1555" spans="1:26" x14ac:dyDescent="0.15">
      <c r="A1555" s="19" t="str">
        <f>IF([4]道具信息!A1555="","",[4]道具信息!A1555)</f>
        <v/>
      </c>
      <c r="B1555" s="19" t="str">
        <f>IF([4]道具信息!B1555="","",[4]道具信息!B1555)</f>
        <v/>
      </c>
      <c r="C1555" s="19" t="str">
        <f>IF([4]道具信息!C1555="","",[4]道具信息!C1555)</f>
        <v/>
      </c>
      <c r="D1555" s="19" t="str">
        <f>IF([4]道具信息!D1555="","",[4]道具信息!D1555)</f>
        <v/>
      </c>
      <c r="E1555" s="19" t="str">
        <f>IF([4]道具信息!E1555="","",[4]道具信息!E1555)</f>
        <v/>
      </c>
      <c r="F1555" s="19" t="str">
        <f>IF([4]道具信息!F1555="","",[4]道具信息!F1555)</f>
        <v/>
      </c>
      <c r="G1555" s="19" t="str">
        <f>IF([4]道具信息!G1555="","",[4]道具信息!G1555)</f>
        <v/>
      </c>
      <c r="H1555" s="19" t="str">
        <f>IF([4]道具信息!H1555="","",[4]道具信息!H1555)</f>
        <v/>
      </c>
      <c r="I1555" s="19" t="str">
        <f>IF([4]道具信息!I1555="","",[4]道具信息!I1555)</f>
        <v/>
      </c>
      <c r="J1555" s="19" t="str">
        <f>IF([4]道具信息!J1555="","",[4]道具信息!J1555)</f>
        <v/>
      </c>
      <c r="K1555" s="19" t="str">
        <f>IF([4]道具信息!K1555="","",[4]道具信息!K1555)</f>
        <v/>
      </c>
      <c r="L1555" s="19" t="str">
        <f>IF([4]道具信息!L1555="","",[4]道具信息!L1555)</f>
        <v/>
      </c>
      <c r="M1555" s="19" t="str">
        <f>IF([4]道具信息!M1555="","",[4]道具信息!M1555)</f>
        <v/>
      </c>
      <c r="N1555" s="19" t="str">
        <f>IF([4]道具信息!N1555="","",[4]道具信息!N1555)</f>
        <v/>
      </c>
      <c r="O1555" s="19" t="str">
        <f>IF([4]道具信息!O1555="","",[4]道具信息!O1555)</f>
        <v/>
      </c>
      <c r="P1555" s="19" t="str">
        <f>IF([4]道具信息!P1555="","",[4]道具信息!P1555)</f>
        <v/>
      </c>
      <c r="Q1555" s="19" t="str">
        <f>IF([4]道具信息!Q1555="","",[4]道具信息!Q1555)</f>
        <v/>
      </c>
      <c r="R1555" s="19" t="str">
        <f>IF([4]道具信息!R1555="","",[4]道具信息!R1555)</f>
        <v/>
      </c>
      <c r="S1555" s="19" t="str">
        <f>IF([4]道具信息!S1555="","",[4]道具信息!S1555)</f>
        <v/>
      </c>
      <c r="T1555" s="19" t="str">
        <f>IF([4]道具信息!T1555="","",[4]道具信息!T1555)</f>
        <v/>
      </c>
      <c r="U1555" s="19" t="str">
        <f>IF([4]道具信息!U1555="","",[4]道具信息!U1555)</f>
        <v/>
      </c>
      <c r="V1555" s="19" t="str">
        <f>IF([4]道具信息!V1555="","",[4]道具信息!V1555)</f>
        <v/>
      </c>
      <c r="W1555" s="19" t="str">
        <f>IF([4]道具信息!W1555="","",[4]道具信息!W1555)</f>
        <v/>
      </c>
      <c r="X1555" s="19" t="str">
        <f>IF([4]道具信息!X1555="","",[4]道具信息!X1555)</f>
        <v/>
      </c>
      <c r="Y1555" s="19" t="str">
        <f>IF([4]道具信息!Y1555="","",[4]道具信息!Y1555)</f>
        <v/>
      </c>
      <c r="Z1555" s="19" t="str">
        <f>IF([4]道具信息!Z1555="","",[4]道具信息!Z1555)</f>
        <v/>
      </c>
    </row>
    <row r="1556" spans="1:26" x14ac:dyDescent="0.15">
      <c r="A1556" s="19" t="str">
        <f>IF([4]道具信息!A1556="","",[4]道具信息!A1556)</f>
        <v/>
      </c>
      <c r="B1556" s="19" t="str">
        <f>IF([4]道具信息!B1556="","",[4]道具信息!B1556)</f>
        <v/>
      </c>
      <c r="C1556" s="19" t="str">
        <f>IF([4]道具信息!C1556="","",[4]道具信息!C1556)</f>
        <v/>
      </c>
      <c r="D1556" s="19" t="str">
        <f>IF([4]道具信息!D1556="","",[4]道具信息!D1556)</f>
        <v/>
      </c>
      <c r="E1556" s="19" t="str">
        <f>IF([4]道具信息!E1556="","",[4]道具信息!E1556)</f>
        <v/>
      </c>
      <c r="F1556" s="19" t="str">
        <f>IF([4]道具信息!F1556="","",[4]道具信息!F1556)</f>
        <v/>
      </c>
      <c r="G1556" s="19" t="str">
        <f>IF([4]道具信息!G1556="","",[4]道具信息!G1556)</f>
        <v/>
      </c>
      <c r="H1556" s="19" t="str">
        <f>IF([4]道具信息!H1556="","",[4]道具信息!H1556)</f>
        <v/>
      </c>
      <c r="I1556" s="19" t="str">
        <f>IF([4]道具信息!I1556="","",[4]道具信息!I1556)</f>
        <v/>
      </c>
      <c r="J1556" s="19" t="str">
        <f>IF([4]道具信息!J1556="","",[4]道具信息!J1556)</f>
        <v/>
      </c>
      <c r="K1556" s="19" t="str">
        <f>IF([4]道具信息!K1556="","",[4]道具信息!K1556)</f>
        <v/>
      </c>
      <c r="L1556" s="19" t="str">
        <f>IF([4]道具信息!L1556="","",[4]道具信息!L1556)</f>
        <v/>
      </c>
      <c r="M1556" s="19" t="str">
        <f>IF([4]道具信息!M1556="","",[4]道具信息!M1556)</f>
        <v/>
      </c>
      <c r="N1556" s="19" t="str">
        <f>IF([4]道具信息!N1556="","",[4]道具信息!N1556)</f>
        <v/>
      </c>
      <c r="O1556" s="19" t="str">
        <f>IF([4]道具信息!O1556="","",[4]道具信息!O1556)</f>
        <v/>
      </c>
      <c r="P1556" s="19" t="str">
        <f>IF([4]道具信息!P1556="","",[4]道具信息!P1556)</f>
        <v/>
      </c>
      <c r="Q1556" s="19" t="str">
        <f>IF([4]道具信息!Q1556="","",[4]道具信息!Q1556)</f>
        <v/>
      </c>
      <c r="R1556" s="19" t="str">
        <f>IF([4]道具信息!R1556="","",[4]道具信息!R1556)</f>
        <v/>
      </c>
      <c r="S1556" s="19" t="str">
        <f>IF([4]道具信息!S1556="","",[4]道具信息!S1556)</f>
        <v/>
      </c>
      <c r="T1556" s="19" t="str">
        <f>IF([4]道具信息!T1556="","",[4]道具信息!T1556)</f>
        <v/>
      </c>
      <c r="U1556" s="19" t="str">
        <f>IF([4]道具信息!U1556="","",[4]道具信息!U1556)</f>
        <v/>
      </c>
      <c r="V1556" s="19" t="str">
        <f>IF([4]道具信息!V1556="","",[4]道具信息!V1556)</f>
        <v/>
      </c>
      <c r="W1556" s="19" t="str">
        <f>IF([4]道具信息!W1556="","",[4]道具信息!W1556)</f>
        <v/>
      </c>
      <c r="X1556" s="19" t="str">
        <f>IF([4]道具信息!X1556="","",[4]道具信息!X1556)</f>
        <v/>
      </c>
      <c r="Y1556" s="19" t="str">
        <f>IF([4]道具信息!Y1556="","",[4]道具信息!Y1556)</f>
        <v/>
      </c>
      <c r="Z1556" s="19" t="str">
        <f>IF([4]道具信息!Z1556="","",[4]道具信息!Z1556)</f>
        <v/>
      </c>
    </row>
    <row r="1557" spans="1:26" x14ac:dyDescent="0.15">
      <c r="A1557" s="19" t="str">
        <f>IF([4]道具信息!A1557="","",[4]道具信息!A1557)</f>
        <v/>
      </c>
      <c r="B1557" s="19" t="str">
        <f>IF([4]道具信息!B1557="","",[4]道具信息!B1557)</f>
        <v/>
      </c>
      <c r="C1557" s="19" t="str">
        <f>IF([4]道具信息!C1557="","",[4]道具信息!C1557)</f>
        <v/>
      </c>
      <c r="D1557" s="19" t="str">
        <f>IF([4]道具信息!D1557="","",[4]道具信息!D1557)</f>
        <v/>
      </c>
      <c r="E1557" s="19" t="str">
        <f>IF([4]道具信息!E1557="","",[4]道具信息!E1557)</f>
        <v/>
      </c>
      <c r="F1557" s="19" t="str">
        <f>IF([4]道具信息!F1557="","",[4]道具信息!F1557)</f>
        <v/>
      </c>
      <c r="G1557" s="19" t="str">
        <f>IF([4]道具信息!G1557="","",[4]道具信息!G1557)</f>
        <v/>
      </c>
      <c r="H1557" s="19" t="str">
        <f>IF([4]道具信息!H1557="","",[4]道具信息!H1557)</f>
        <v/>
      </c>
      <c r="I1557" s="19" t="str">
        <f>IF([4]道具信息!I1557="","",[4]道具信息!I1557)</f>
        <v/>
      </c>
      <c r="J1557" s="19" t="str">
        <f>IF([4]道具信息!J1557="","",[4]道具信息!J1557)</f>
        <v/>
      </c>
      <c r="K1557" s="19" t="str">
        <f>IF([4]道具信息!K1557="","",[4]道具信息!K1557)</f>
        <v/>
      </c>
      <c r="L1557" s="19" t="str">
        <f>IF([4]道具信息!L1557="","",[4]道具信息!L1557)</f>
        <v/>
      </c>
      <c r="M1557" s="19" t="str">
        <f>IF([4]道具信息!M1557="","",[4]道具信息!M1557)</f>
        <v/>
      </c>
      <c r="N1557" s="19" t="str">
        <f>IF([4]道具信息!N1557="","",[4]道具信息!N1557)</f>
        <v/>
      </c>
      <c r="O1557" s="19" t="str">
        <f>IF([4]道具信息!O1557="","",[4]道具信息!O1557)</f>
        <v/>
      </c>
      <c r="P1557" s="19" t="str">
        <f>IF([4]道具信息!P1557="","",[4]道具信息!P1557)</f>
        <v/>
      </c>
      <c r="Q1557" s="19" t="str">
        <f>IF([4]道具信息!Q1557="","",[4]道具信息!Q1557)</f>
        <v/>
      </c>
      <c r="R1557" s="19" t="str">
        <f>IF([4]道具信息!R1557="","",[4]道具信息!R1557)</f>
        <v/>
      </c>
      <c r="S1557" s="19" t="str">
        <f>IF([4]道具信息!S1557="","",[4]道具信息!S1557)</f>
        <v/>
      </c>
      <c r="T1557" s="19" t="str">
        <f>IF([4]道具信息!T1557="","",[4]道具信息!T1557)</f>
        <v/>
      </c>
      <c r="U1557" s="19" t="str">
        <f>IF([4]道具信息!U1557="","",[4]道具信息!U1557)</f>
        <v/>
      </c>
      <c r="V1557" s="19" t="str">
        <f>IF([4]道具信息!V1557="","",[4]道具信息!V1557)</f>
        <v/>
      </c>
      <c r="W1557" s="19" t="str">
        <f>IF([4]道具信息!W1557="","",[4]道具信息!W1557)</f>
        <v/>
      </c>
      <c r="X1557" s="19" t="str">
        <f>IF([4]道具信息!X1557="","",[4]道具信息!X1557)</f>
        <v/>
      </c>
      <c r="Y1557" s="19" t="str">
        <f>IF([4]道具信息!Y1557="","",[4]道具信息!Y1557)</f>
        <v/>
      </c>
      <c r="Z1557" s="19" t="str">
        <f>IF([4]道具信息!Z1557="","",[4]道具信息!Z1557)</f>
        <v/>
      </c>
    </row>
    <row r="1558" spans="1:26" x14ac:dyDescent="0.15">
      <c r="A1558" s="19" t="str">
        <f>IF([4]道具信息!A1558="","",[4]道具信息!A1558)</f>
        <v/>
      </c>
      <c r="B1558" s="19" t="str">
        <f>IF([4]道具信息!B1558="","",[4]道具信息!B1558)</f>
        <v/>
      </c>
      <c r="C1558" s="19" t="str">
        <f>IF([4]道具信息!C1558="","",[4]道具信息!C1558)</f>
        <v/>
      </c>
      <c r="D1558" s="19" t="str">
        <f>IF([4]道具信息!D1558="","",[4]道具信息!D1558)</f>
        <v/>
      </c>
      <c r="E1558" s="19" t="str">
        <f>IF([4]道具信息!E1558="","",[4]道具信息!E1558)</f>
        <v/>
      </c>
      <c r="F1558" s="19" t="str">
        <f>IF([4]道具信息!F1558="","",[4]道具信息!F1558)</f>
        <v/>
      </c>
      <c r="G1558" s="19" t="str">
        <f>IF([4]道具信息!G1558="","",[4]道具信息!G1558)</f>
        <v/>
      </c>
      <c r="H1558" s="19" t="str">
        <f>IF([4]道具信息!H1558="","",[4]道具信息!H1558)</f>
        <v/>
      </c>
      <c r="I1558" s="19" t="str">
        <f>IF([4]道具信息!I1558="","",[4]道具信息!I1558)</f>
        <v/>
      </c>
      <c r="J1558" s="19" t="str">
        <f>IF([4]道具信息!J1558="","",[4]道具信息!J1558)</f>
        <v/>
      </c>
      <c r="K1558" s="19" t="str">
        <f>IF([4]道具信息!K1558="","",[4]道具信息!K1558)</f>
        <v/>
      </c>
      <c r="L1558" s="19" t="str">
        <f>IF([4]道具信息!L1558="","",[4]道具信息!L1558)</f>
        <v/>
      </c>
      <c r="M1558" s="19" t="str">
        <f>IF([4]道具信息!M1558="","",[4]道具信息!M1558)</f>
        <v/>
      </c>
      <c r="N1558" s="19" t="str">
        <f>IF([4]道具信息!N1558="","",[4]道具信息!N1558)</f>
        <v/>
      </c>
      <c r="O1558" s="19" t="str">
        <f>IF([4]道具信息!O1558="","",[4]道具信息!O1558)</f>
        <v/>
      </c>
      <c r="P1558" s="19" t="str">
        <f>IF([4]道具信息!P1558="","",[4]道具信息!P1558)</f>
        <v/>
      </c>
      <c r="Q1558" s="19" t="str">
        <f>IF([4]道具信息!Q1558="","",[4]道具信息!Q1558)</f>
        <v/>
      </c>
      <c r="R1558" s="19" t="str">
        <f>IF([4]道具信息!R1558="","",[4]道具信息!R1558)</f>
        <v/>
      </c>
      <c r="S1558" s="19" t="str">
        <f>IF([4]道具信息!S1558="","",[4]道具信息!S1558)</f>
        <v/>
      </c>
      <c r="T1558" s="19" t="str">
        <f>IF([4]道具信息!T1558="","",[4]道具信息!T1558)</f>
        <v/>
      </c>
      <c r="U1558" s="19" t="str">
        <f>IF([4]道具信息!U1558="","",[4]道具信息!U1558)</f>
        <v/>
      </c>
      <c r="V1558" s="19" t="str">
        <f>IF([4]道具信息!V1558="","",[4]道具信息!V1558)</f>
        <v/>
      </c>
      <c r="W1558" s="19" t="str">
        <f>IF([4]道具信息!W1558="","",[4]道具信息!W1558)</f>
        <v/>
      </c>
      <c r="X1558" s="19" t="str">
        <f>IF([4]道具信息!X1558="","",[4]道具信息!X1558)</f>
        <v/>
      </c>
      <c r="Y1558" s="19" t="str">
        <f>IF([4]道具信息!Y1558="","",[4]道具信息!Y1558)</f>
        <v/>
      </c>
      <c r="Z1558" s="19" t="str">
        <f>IF([4]道具信息!Z1558="","",[4]道具信息!Z1558)</f>
        <v/>
      </c>
    </row>
    <row r="1559" spans="1:26" x14ac:dyDescent="0.15">
      <c r="A1559" s="19" t="str">
        <f>IF([4]道具信息!A1559="","",[4]道具信息!A1559)</f>
        <v/>
      </c>
      <c r="B1559" s="19" t="str">
        <f>IF([4]道具信息!B1559="","",[4]道具信息!B1559)</f>
        <v/>
      </c>
      <c r="C1559" s="19" t="str">
        <f>IF([4]道具信息!C1559="","",[4]道具信息!C1559)</f>
        <v/>
      </c>
      <c r="D1559" s="19" t="str">
        <f>IF([4]道具信息!D1559="","",[4]道具信息!D1559)</f>
        <v/>
      </c>
      <c r="E1559" s="19" t="str">
        <f>IF([4]道具信息!E1559="","",[4]道具信息!E1559)</f>
        <v/>
      </c>
      <c r="F1559" s="19" t="str">
        <f>IF([4]道具信息!F1559="","",[4]道具信息!F1559)</f>
        <v/>
      </c>
      <c r="G1559" s="19" t="str">
        <f>IF([4]道具信息!G1559="","",[4]道具信息!G1559)</f>
        <v/>
      </c>
      <c r="H1559" s="19" t="str">
        <f>IF([4]道具信息!H1559="","",[4]道具信息!H1559)</f>
        <v/>
      </c>
      <c r="I1559" s="19" t="str">
        <f>IF([4]道具信息!I1559="","",[4]道具信息!I1559)</f>
        <v/>
      </c>
      <c r="J1559" s="19" t="str">
        <f>IF([4]道具信息!J1559="","",[4]道具信息!J1559)</f>
        <v/>
      </c>
      <c r="K1559" s="19" t="str">
        <f>IF([4]道具信息!K1559="","",[4]道具信息!K1559)</f>
        <v/>
      </c>
      <c r="L1559" s="19" t="str">
        <f>IF([4]道具信息!L1559="","",[4]道具信息!L1559)</f>
        <v/>
      </c>
      <c r="M1559" s="19" t="str">
        <f>IF([4]道具信息!M1559="","",[4]道具信息!M1559)</f>
        <v/>
      </c>
      <c r="N1559" s="19" t="str">
        <f>IF([4]道具信息!N1559="","",[4]道具信息!N1559)</f>
        <v/>
      </c>
      <c r="O1559" s="19" t="str">
        <f>IF([4]道具信息!O1559="","",[4]道具信息!O1559)</f>
        <v/>
      </c>
      <c r="P1559" s="19" t="str">
        <f>IF([4]道具信息!P1559="","",[4]道具信息!P1559)</f>
        <v/>
      </c>
      <c r="Q1559" s="19" t="str">
        <f>IF([4]道具信息!Q1559="","",[4]道具信息!Q1559)</f>
        <v/>
      </c>
      <c r="R1559" s="19" t="str">
        <f>IF([4]道具信息!R1559="","",[4]道具信息!R1559)</f>
        <v/>
      </c>
      <c r="S1559" s="19" t="str">
        <f>IF([4]道具信息!S1559="","",[4]道具信息!S1559)</f>
        <v/>
      </c>
      <c r="T1559" s="19" t="str">
        <f>IF([4]道具信息!T1559="","",[4]道具信息!T1559)</f>
        <v/>
      </c>
      <c r="U1559" s="19" t="str">
        <f>IF([4]道具信息!U1559="","",[4]道具信息!U1559)</f>
        <v/>
      </c>
      <c r="V1559" s="19" t="str">
        <f>IF([4]道具信息!V1559="","",[4]道具信息!V1559)</f>
        <v/>
      </c>
      <c r="W1559" s="19" t="str">
        <f>IF([4]道具信息!W1559="","",[4]道具信息!W1559)</f>
        <v/>
      </c>
      <c r="X1559" s="19" t="str">
        <f>IF([4]道具信息!X1559="","",[4]道具信息!X1559)</f>
        <v/>
      </c>
      <c r="Y1559" s="19" t="str">
        <f>IF([4]道具信息!Y1559="","",[4]道具信息!Y1559)</f>
        <v/>
      </c>
      <c r="Z1559" s="19" t="str">
        <f>IF([4]道具信息!Z1559="","",[4]道具信息!Z1559)</f>
        <v/>
      </c>
    </row>
    <row r="1560" spans="1:26" x14ac:dyDescent="0.15">
      <c r="A1560" s="19" t="str">
        <f>IF([4]道具信息!A1560="","",[4]道具信息!A1560)</f>
        <v/>
      </c>
      <c r="B1560" s="19" t="str">
        <f>IF([4]道具信息!B1560="","",[4]道具信息!B1560)</f>
        <v/>
      </c>
      <c r="C1560" s="19" t="str">
        <f>IF([4]道具信息!C1560="","",[4]道具信息!C1560)</f>
        <v/>
      </c>
      <c r="D1560" s="19" t="str">
        <f>IF([4]道具信息!D1560="","",[4]道具信息!D1560)</f>
        <v/>
      </c>
      <c r="E1560" s="19" t="str">
        <f>IF([4]道具信息!E1560="","",[4]道具信息!E1560)</f>
        <v/>
      </c>
      <c r="F1560" s="19" t="str">
        <f>IF([4]道具信息!F1560="","",[4]道具信息!F1560)</f>
        <v/>
      </c>
      <c r="G1560" s="19" t="str">
        <f>IF([4]道具信息!G1560="","",[4]道具信息!G1560)</f>
        <v/>
      </c>
      <c r="H1560" s="19" t="str">
        <f>IF([4]道具信息!H1560="","",[4]道具信息!H1560)</f>
        <v/>
      </c>
      <c r="I1560" s="19" t="str">
        <f>IF([4]道具信息!I1560="","",[4]道具信息!I1560)</f>
        <v/>
      </c>
      <c r="J1560" s="19" t="str">
        <f>IF([4]道具信息!J1560="","",[4]道具信息!J1560)</f>
        <v/>
      </c>
      <c r="K1560" s="19" t="str">
        <f>IF([4]道具信息!K1560="","",[4]道具信息!K1560)</f>
        <v/>
      </c>
      <c r="L1560" s="19" t="str">
        <f>IF([4]道具信息!L1560="","",[4]道具信息!L1560)</f>
        <v/>
      </c>
      <c r="M1560" s="19" t="str">
        <f>IF([4]道具信息!M1560="","",[4]道具信息!M1560)</f>
        <v/>
      </c>
      <c r="N1560" s="19" t="str">
        <f>IF([4]道具信息!N1560="","",[4]道具信息!N1560)</f>
        <v/>
      </c>
      <c r="O1560" s="19" t="str">
        <f>IF([4]道具信息!O1560="","",[4]道具信息!O1560)</f>
        <v/>
      </c>
      <c r="P1560" s="19" t="str">
        <f>IF([4]道具信息!P1560="","",[4]道具信息!P1560)</f>
        <v/>
      </c>
      <c r="Q1560" s="19" t="str">
        <f>IF([4]道具信息!Q1560="","",[4]道具信息!Q1560)</f>
        <v/>
      </c>
      <c r="R1560" s="19" t="str">
        <f>IF([4]道具信息!R1560="","",[4]道具信息!R1560)</f>
        <v/>
      </c>
      <c r="S1560" s="19" t="str">
        <f>IF([4]道具信息!S1560="","",[4]道具信息!S1560)</f>
        <v/>
      </c>
      <c r="T1560" s="19" t="str">
        <f>IF([4]道具信息!T1560="","",[4]道具信息!T1560)</f>
        <v/>
      </c>
      <c r="U1560" s="19" t="str">
        <f>IF([4]道具信息!U1560="","",[4]道具信息!U1560)</f>
        <v/>
      </c>
      <c r="V1560" s="19" t="str">
        <f>IF([4]道具信息!V1560="","",[4]道具信息!V1560)</f>
        <v/>
      </c>
      <c r="W1560" s="19" t="str">
        <f>IF([4]道具信息!W1560="","",[4]道具信息!W1560)</f>
        <v/>
      </c>
      <c r="X1560" s="19" t="str">
        <f>IF([4]道具信息!X1560="","",[4]道具信息!X1560)</f>
        <v/>
      </c>
      <c r="Y1560" s="19" t="str">
        <f>IF([4]道具信息!Y1560="","",[4]道具信息!Y1560)</f>
        <v/>
      </c>
      <c r="Z1560" s="19" t="str">
        <f>IF([4]道具信息!Z1560="","",[4]道具信息!Z1560)</f>
        <v/>
      </c>
    </row>
    <row r="1561" spans="1:26" x14ac:dyDescent="0.15">
      <c r="A1561" s="19" t="str">
        <f>IF([4]道具信息!A1561="","",[4]道具信息!A1561)</f>
        <v/>
      </c>
      <c r="B1561" s="19" t="str">
        <f>IF([4]道具信息!B1561="","",[4]道具信息!B1561)</f>
        <v/>
      </c>
      <c r="C1561" s="19" t="str">
        <f>IF([4]道具信息!C1561="","",[4]道具信息!C1561)</f>
        <v/>
      </c>
      <c r="D1561" s="19" t="str">
        <f>IF([4]道具信息!D1561="","",[4]道具信息!D1561)</f>
        <v/>
      </c>
      <c r="E1561" s="19" t="str">
        <f>IF([4]道具信息!E1561="","",[4]道具信息!E1561)</f>
        <v/>
      </c>
      <c r="F1561" s="19" t="str">
        <f>IF([4]道具信息!F1561="","",[4]道具信息!F1561)</f>
        <v/>
      </c>
      <c r="G1561" s="19" t="str">
        <f>IF([4]道具信息!G1561="","",[4]道具信息!G1561)</f>
        <v/>
      </c>
      <c r="H1561" s="19" t="str">
        <f>IF([4]道具信息!H1561="","",[4]道具信息!H1561)</f>
        <v/>
      </c>
      <c r="I1561" s="19" t="str">
        <f>IF([4]道具信息!I1561="","",[4]道具信息!I1561)</f>
        <v/>
      </c>
      <c r="J1561" s="19" t="str">
        <f>IF([4]道具信息!J1561="","",[4]道具信息!J1561)</f>
        <v/>
      </c>
      <c r="K1561" s="19" t="str">
        <f>IF([4]道具信息!K1561="","",[4]道具信息!K1561)</f>
        <v/>
      </c>
      <c r="L1561" s="19" t="str">
        <f>IF([4]道具信息!L1561="","",[4]道具信息!L1561)</f>
        <v/>
      </c>
      <c r="M1561" s="19" t="str">
        <f>IF([4]道具信息!M1561="","",[4]道具信息!M1561)</f>
        <v/>
      </c>
      <c r="N1561" s="19" t="str">
        <f>IF([4]道具信息!N1561="","",[4]道具信息!N1561)</f>
        <v/>
      </c>
      <c r="O1561" s="19" t="str">
        <f>IF([4]道具信息!O1561="","",[4]道具信息!O1561)</f>
        <v/>
      </c>
      <c r="P1561" s="19" t="str">
        <f>IF([4]道具信息!P1561="","",[4]道具信息!P1561)</f>
        <v/>
      </c>
      <c r="Q1561" s="19" t="str">
        <f>IF([4]道具信息!Q1561="","",[4]道具信息!Q1561)</f>
        <v/>
      </c>
      <c r="R1561" s="19" t="str">
        <f>IF([4]道具信息!R1561="","",[4]道具信息!R1561)</f>
        <v/>
      </c>
      <c r="S1561" s="19" t="str">
        <f>IF([4]道具信息!S1561="","",[4]道具信息!S1561)</f>
        <v/>
      </c>
      <c r="T1561" s="19" t="str">
        <f>IF([4]道具信息!T1561="","",[4]道具信息!T1561)</f>
        <v/>
      </c>
      <c r="U1561" s="19" t="str">
        <f>IF([4]道具信息!U1561="","",[4]道具信息!U1561)</f>
        <v/>
      </c>
      <c r="V1561" s="19" t="str">
        <f>IF([4]道具信息!V1561="","",[4]道具信息!V1561)</f>
        <v/>
      </c>
      <c r="W1561" s="19" t="str">
        <f>IF([4]道具信息!W1561="","",[4]道具信息!W1561)</f>
        <v/>
      </c>
      <c r="X1561" s="19" t="str">
        <f>IF([4]道具信息!X1561="","",[4]道具信息!X1561)</f>
        <v/>
      </c>
      <c r="Y1561" s="19" t="str">
        <f>IF([4]道具信息!Y1561="","",[4]道具信息!Y1561)</f>
        <v/>
      </c>
      <c r="Z1561" s="19" t="str">
        <f>IF([4]道具信息!Z1561="","",[4]道具信息!Z1561)</f>
        <v/>
      </c>
    </row>
    <row r="1562" spans="1:26" x14ac:dyDescent="0.15">
      <c r="A1562" s="19" t="str">
        <f>IF([4]道具信息!A1562="","",[4]道具信息!A1562)</f>
        <v/>
      </c>
      <c r="B1562" s="19" t="str">
        <f>IF([4]道具信息!B1562="","",[4]道具信息!B1562)</f>
        <v/>
      </c>
      <c r="C1562" s="19" t="str">
        <f>IF([4]道具信息!C1562="","",[4]道具信息!C1562)</f>
        <v/>
      </c>
      <c r="D1562" s="19" t="str">
        <f>IF([4]道具信息!D1562="","",[4]道具信息!D1562)</f>
        <v/>
      </c>
      <c r="E1562" s="19" t="str">
        <f>IF([4]道具信息!E1562="","",[4]道具信息!E1562)</f>
        <v/>
      </c>
      <c r="F1562" s="19" t="str">
        <f>IF([4]道具信息!F1562="","",[4]道具信息!F1562)</f>
        <v/>
      </c>
      <c r="G1562" s="19" t="str">
        <f>IF([4]道具信息!G1562="","",[4]道具信息!G1562)</f>
        <v/>
      </c>
      <c r="H1562" s="19" t="str">
        <f>IF([4]道具信息!H1562="","",[4]道具信息!H1562)</f>
        <v/>
      </c>
      <c r="I1562" s="19" t="str">
        <f>IF([4]道具信息!I1562="","",[4]道具信息!I1562)</f>
        <v/>
      </c>
      <c r="J1562" s="19" t="str">
        <f>IF([4]道具信息!J1562="","",[4]道具信息!J1562)</f>
        <v/>
      </c>
      <c r="K1562" s="19" t="str">
        <f>IF([4]道具信息!K1562="","",[4]道具信息!K1562)</f>
        <v/>
      </c>
      <c r="L1562" s="19" t="str">
        <f>IF([4]道具信息!L1562="","",[4]道具信息!L1562)</f>
        <v/>
      </c>
      <c r="M1562" s="19" t="str">
        <f>IF([4]道具信息!M1562="","",[4]道具信息!M1562)</f>
        <v/>
      </c>
      <c r="N1562" s="19" t="str">
        <f>IF([4]道具信息!N1562="","",[4]道具信息!N1562)</f>
        <v/>
      </c>
      <c r="O1562" s="19" t="str">
        <f>IF([4]道具信息!O1562="","",[4]道具信息!O1562)</f>
        <v/>
      </c>
      <c r="P1562" s="19" t="str">
        <f>IF([4]道具信息!P1562="","",[4]道具信息!P1562)</f>
        <v/>
      </c>
      <c r="Q1562" s="19" t="str">
        <f>IF([4]道具信息!Q1562="","",[4]道具信息!Q1562)</f>
        <v/>
      </c>
      <c r="R1562" s="19" t="str">
        <f>IF([4]道具信息!R1562="","",[4]道具信息!R1562)</f>
        <v/>
      </c>
      <c r="S1562" s="19" t="str">
        <f>IF([4]道具信息!S1562="","",[4]道具信息!S1562)</f>
        <v/>
      </c>
      <c r="T1562" s="19" t="str">
        <f>IF([4]道具信息!T1562="","",[4]道具信息!T1562)</f>
        <v/>
      </c>
      <c r="U1562" s="19" t="str">
        <f>IF([4]道具信息!U1562="","",[4]道具信息!U1562)</f>
        <v/>
      </c>
      <c r="V1562" s="19" t="str">
        <f>IF([4]道具信息!V1562="","",[4]道具信息!V1562)</f>
        <v/>
      </c>
      <c r="W1562" s="19" t="str">
        <f>IF([4]道具信息!W1562="","",[4]道具信息!W1562)</f>
        <v/>
      </c>
      <c r="X1562" s="19" t="str">
        <f>IF([4]道具信息!X1562="","",[4]道具信息!X1562)</f>
        <v/>
      </c>
      <c r="Y1562" s="19" t="str">
        <f>IF([4]道具信息!Y1562="","",[4]道具信息!Y1562)</f>
        <v/>
      </c>
      <c r="Z1562" s="19" t="str">
        <f>IF([4]道具信息!Z1562="","",[4]道具信息!Z1562)</f>
        <v/>
      </c>
    </row>
    <row r="1563" spans="1:26" x14ac:dyDescent="0.15">
      <c r="A1563" s="19" t="str">
        <f>IF([4]道具信息!A1563="","",[4]道具信息!A1563)</f>
        <v/>
      </c>
      <c r="B1563" s="19" t="str">
        <f>IF([4]道具信息!B1563="","",[4]道具信息!B1563)</f>
        <v/>
      </c>
      <c r="C1563" s="19" t="str">
        <f>IF([4]道具信息!C1563="","",[4]道具信息!C1563)</f>
        <v/>
      </c>
      <c r="D1563" s="19" t="str">
        <f>IF([4]道具信息!D1563="","",[4]道具信息!D1563)</f>
        <v/>
      </c>
      <c r="E1563" s="19" t="str">
        <f>IF([4]道具信息!E1563="","",[4]道具信息!E1563)</f>
        <v/>
      </c>
      <c r="F1563" s="19" t="str">
        <f>IF([4]道具信息!F1563="","",[4]道具信息!F1563)</f>
        <v/>
      </c>
      <c r="G1563" s="19" t="str">
        <f>IF([4]道具信息!G1563="","",[4]道具信息!G1563)</f>
        <v/>
      </c>
      <c r="H1563" s="19" t="str">
        <f>IF([4]道具信息!H1563="","",[4]道具信息!H1563)</f>
        <v/>
      </c>
      <c r="I1563" s="19" t="str">
        <f>IF([4]道具信息!I1563="","",[4]道具信息!I1563)</f>
        <v/>
      </c>
      <c r="J1563" s="19" t="str">
        <f>IF([4]道具信息!J1563="","",[4]道具信息!J1563)</f>
        <v/>
      </c>
      <c r="K1563" s="19" t="str">
        <f>IF([4]道具信息!K1563="","",[4]道具信息!K1563)</f>
        <v/>
      </c>
      <c r="L1563" s="19" t="str">
        <f>IF([4]道具信息!L1563="","",[4]道具信息!L1563)</f>
        <v/>
      </c>
      <c r="M1563" s="19" t="str">
        <f>IF([4]道具信息!M1563="","",[4]道具信息!M1563)</f>
        <v/>
      </c>
      <c r="N1563" s="19" t="str">
        <f>IF([4]道具信息!N1563="","",[4]道具信息!N1563)</f>
        <v/>
      </c>
      <c r="O1563" s="19" t="str">
        <f>IF([4]道具信息!O1563="","",[4]道具信息!O1563)</f>
        <v/>
      </c>
      <c r="P1563" s="19" t="str">
        <f>IF([4]道具信息!P1563="","",[4]道具信息!P1563)</f>
        <v/>
      </c>
      <c r="Q1563" s="19" t="str">
        <f>IF([4]道具信息!Q1563="","",[4]道具信息!Q1563)</f>
        <v/>
      </c>
      <c r="R1563" s="19" t="str">
        <f>IF([4]道具信息!R1563="","",[4]道具信息!R1563)</f>
        <v/>
      </c>
      <c r="S1563" s="19" t="str">
        <f>IF([4]道具信息!S1563="","",[4]道具信息!S1563)</f>
        <v/>
      </c>
      <c r="T1563" s="19" t="str">
        <f>IF([4]道具信息!T1563="","",[4]道具信息!T1563)</f>
        <v/>
      </c>
      <c r="U1563" s="19" t="str">
        <f>IF([4]道具信息!U1563="","",[4]道具信息!U1563)</f>
        <v/>
      </c>
      <c r="V1563" s="19" t="str">
        <f>IF([4]道具信息!V1563="","",[4]道具信息!V1563)</f>
        <v/>
      </c>
      <c r="W1563" s="19" t="str">
        <f>IF([4]道具信息!W1563="","",[4]道具信息!W1563)</f>
        <v/>
      </c>
      <c r="X1563" s="19" t="str">
        <f>IF([4]道具信息!X1563="","",[4]道具信息!X1563)</f>
        <v/>
      </c>
      <c r="Y1563" s="19" t="str">
        <f>IF([4]道具信息!Y1563="","",[4]道具信息!Y1563)</f>
        <v/>
      </c>
      <c r="Z1563" s="19" t="str">
        <f>IF([4]道具信息!Z1563="","",[4]道具信息!Z1563)</f>
        <v/>
      </c>
    </row>
    <row r="1564" spans="1:26" x14ac:dyDescent="0.15">
      <c r="A1564" s="19" t="str">
        <f>IF([4]道具信息!A1564="","",[4]道具信息!A1564)</f>
        <v/>
      </c>
      <c r="B1564" s="19" t="str">
        <f>IF([4]道具信息!B1564="","",[4]道具信息!B1564)</f>
        <v/>
      </c>
      <c r="C1564" s="19" t="str">
        <f>IF([4]道具信息!C1564="","",[4]道具信息!C1564)</f>
        <v/>
      </c>
      <c r="D1564" s="19" t="str">
        <f>IF([4]道具信息!D1564="","",[4]道具信息!D1564)</f>
        <v/>
      </c>
      <c r="E1564" s="19" t="str">
        <f>IF([4]道具信息!E1564="","",[4]道具信息!E1564)</f>
        <v/>
      </c>
      <c r="F1564" s="19" t="str">
        <f>IF([4]道具信息!F1564="","",[4]道具信息!F1564)</f>
        <v/>
      </c>
      <c r="G1564" s="19" t="str">
        <f>IF([4]道具信息!G1564="","",[4]道具信息!G1564)</f>
        <v/>
      </c>
      <c r="H1564" s="19" t="str">
        <f>IF([4]道具信息!H1564="","",[4]道具信息!H1564)</f>
        <v/>
      </c>
      <c r="I1564" s="19" t="str">
        <f>IF([4]道具信息!I1564="","",[4]道具信息!I1564)</f>
        <v/>
      </c>
      <c r="J1564" s="19" t="str">
        <f>IF([4]道具信息!J1564="","",[4]道具信息!J1564)</f>
        <v/>
      </c>
      <c r="K1564" s="19" t="str">
        <f>IF([4]道具信息!K1564="","",[4]道具信息!K1564)</f>
        <v/>
      </c>
      <c r="L1564" s="19" t="str">
        <f>IF([4]道具信息!L1564="","",[4]道具信息!L1564)</f>
        <v/>
      </c>
      <c r="M1564" s="19" t="str">
        <f>IF([4]道具信息!M1564="","",[4]道具信息!M1564)</f>
        <v/>
      </c>
      <c r="N1564" s="19" t="str">
        <f>IF([4]道具信息!N1564="","",[4]道具信息!N1564)</f>
        <v/>
      </c>
      <c r="O1564" s="19" t="str">
        <f>IF([4]道具信息!O1564="","",[4]道具信息!O1564)</f>
        <v/>
      </c>
      <c r="P1564" s="19" t="str">
        <f>IF([4]道具信息!P1564="","",[4]道具信息!P1564)</f>
        <v/>
      </c>
      <c r="Q1564" s="19" t="str">
        <f>IF([4]道具信息!Q1564="","",[4]道具信息!Q1564)</f>
        <v/>
      </c>
      <c r="R1564" s="19" t="str">
        <f>IF([4]道具信息!R1564="","",[4]道具信息!R1564)</f>
        <v/>
      </c>
      <c r="S1564" s="19" t="str">
        <f>IF([4]道具信息!S1564="","",[4]道具信息!S1564)</f>
        <v/>
      </c>
      <c r="T1564" s="19" t="str">
        <f>IF([4]道具信息!T1564="","",[4]道具信息!T1564)</f>
        <v/>
      </c>
      <c r="U1564" s="19" t="str">
        <f>IF([4]道具信息!U1564="","",[4]道具信息!U1564)</f>
        <v/>
      </c>
      <c r="V1564" s="19" t="str">
        <f>IF([4]道具信息!V1564="","",[4]道具信息!V1564)</f>
        <v/>
      </c>
      <c r="W1564" s="19" t="str">
        <f>IF([4]道具信息!W1564="","",[4]道具信息!W1564)</f>
        <v/>
      </c>
      <c r="X1564" s="19" t="str">
        <f>IF([4]道具信息!X1564="","",[4]道具信息!X1564)</f>
        <v/>
      </c>
      <c r="Y1564" s="19" t="str">
        <f>IF([4]道具信息!Y1564="","",[4]道具信息!Y1564)</f>
        <v/>
      </c>
      <c r="Z1564" s="19" t="str">
        <f>IF([4]道具信息!Z1564="","",[4]道具信息!Z1564)</f>
        <v/>
      </c>
    </row>
    <row r="1565" spans="1:26" x14ac:dyDescent="0.15">
      <c r="A1565" s="19" t="str">
        <f>IF([4]道具信息!A1565="","",[4]道具信息!A1565)</f>
        <v/>
      </c>
      <c r="B1565" s="19" t="str">
        <f>IF([4]道具信息!B1565="","",[4]道具信息!B1565)</f>
        <v/>
      </c>
      <c r="C1565" s="19" t="str">
        <f>IF([4]道具信息!C1565="","",[4]道具信息!C1565)</f>
        <v/>
      </c>
      <c r="D1565" s="19" t="str">
        <f>IF([4]道具信息!D1565="","",[4]道具信息!D1565)</f>
        <v/>
      </c>
      <c r="E1565" s="19" t="str">
        <f>IF([4]道具信息!E1565="","",[4]道具信息!E1565)</f>
        <v/>
      </c>
      <c r="F1565" s="19" t="str">
        <f>IF([4]道具信息!F1565="","",[4]道具信息!F1565)</f>
        <v/>
      </c>
      <c r="G1565" s="19" t="str">
        <f>IF([4]道具信息!G1565="","",[4]道具信息!G1565)</f>
        <v/>
      </c>
      <c r="H1565" s="19" t="str">
        <f>IF([4]道具信息!H1565="","",[4]道具信息!H1565)</f>
        <v/>
      </c>
      <c r="I1565" s="19" t="str">
        <f>IF([4]道具信息!I1565="","",[4]道具信息!I1565)</f>
        <v/>
      </c>
      <c r="J1565" s="19" t="str">
        <f>IF([4]道具信息!J1565="","",[4]道具信息!J1565)</f>
        <v/>
      </c>
      <c r="K1565" s="19" t="str">
        <f>IF([4]道具信息!K1565="","",[4]道具信息!K1565)</f>
        <v/>
      </c>
      <c r="L1565" s="19" t="str">
        <f>IF([4]道具信息!L1565="","",[4]道具信息!L1565)</f>
        <v/>
      </c>
      <c r="M1565" s="19" t="str">
        <f>IF([4]道具信息!M1565="","",[4]道具信息!M1565)</f>
        <v/>
      </c>
      <c r="N1565" s="19" t="str">
        <f>IF([4]道具信息!N1565="","",[4]道具信息!N1565)</f>
        <v/>
      </c>
      <c r="O1565" s="19" t="str">
        <f>IF([4]道具信息!O1565="","",[4]道具信息!O1565)</f>
        <v/>
      </c>
      <c r="P1565" s="19" t="str">
        <f>IF([4]道具信息!P1565="","",[4]道具信息!P1565)</f>
        <v/>
      </c>
      <c r="Q1565" s="19" t="str">
        <f>IF([4]道具信息!Q1565="","",[4]道具信息!Q1565)</f>
        <v/>
      </c>
      <c r="R1565" s="19" t="str">
        <f>IF([4]道具信息!R1565="","",[4]道具信息!R1565)</f>
        <v/>
      </c>
      <c r="S1565" s="19" t="str">
        <f>IF([4]道具信息!S1565="","",[4]道具信息!S1565)</f>
        <v/>
      </c>
      <c r="T1565" s="19" t="str">
        <f>IF([4]道具信息!T1565="","",[4]道具信息!T1565)</f>
        <v/>
      </c>
      <c r="U1565" s="19" t="str">
        <f>IF([4]道具信息!U1565="","",[4]道具信息!U1565)</f>
        <v/>
      </c>
      <c r="V1565" s="19" t="str">
        <f>IF([4]道具信息!V1565="","",[4]道具信息!V1565)</f>
        <v/>
      </c>
      <c r="W1565" s="19" t="str">
        <f>IF([4]道具信息!W1565="","",[4]道具信息!W1565)</f>
        <v/>
      </c>
      <c r="X1565" s="19" t="str">
        <f>IF([4]道具信息!X1565="","",[4]道具信息!X1565)</f>
        <v/>
      </c>
      <c r="Y1565" s="19" t="str">
        <f>IF([4]道具信息!Y1565="","",[4]道具信息!Y1565)</f>
        <v/>
      </c>
      <c r="Z1565" s="19" t="str">
        <f>IF([4]道具信息!Z1565="","",[4]道具信息!Z1565)</f>
        <v/>
      </c>
    </row>
    <row r="1566" spans="1:26" x14ac:dyDescent="0.15">
      <c r="A1566" s="19" t="str">
        <f>IF([4]道具信息!A1566="","",[4]道具信息!A1566)</f>
        <v/>
      </c>
      <c r="B1566" s="19" t="str">
        <f>IF([4]道具信息!B1566="","",[4]道具信息!B1566)</f>
        <v/>
      </c>
      <c r="C1566" s="19" t="str">
        <f>IF([4]道具信息!C1566="","",[4]道具信息!C1566)</f>
        <v/>
      </c>
      <c r="D1566" s="19" t="str">
        <f>IF([4]道具信息!D1566="","",[4]道具信息!D1566)</f>
        <v/>
      </c>
      <c r="E1566" s="19" t="str">
        <f>IF([4]道具信息!E1566="","",[4]道具信息!E1566)</f>
        <v/>
      </c>
      <c r="F1566" s="19" t="str">
        <f>IF([4]道具信息!F1566="","",[4]道具信息!F1566)</f>
        <v/>
      </c>
      <c r="G1566" s="19" t="str">
        <f>IF([4]道具信息!G1566="","",[4]道具信息!G1566)</f>
        <v/>
      </c>
      <c r="H1566" s="19" t="str">
        <f>IF([4]道具信息!H1566="","",[4]道具信息!H1566)</f>
        <v/>
      </c>
      <c r="I1566" s="19" t="str">
        <f>IF([4]道具信息!I1566="","",[4]道具信息!I1566)</f>
        <v/>
      </c>
      <c r="J1566" s="19" t="str">
        <f>IF([4]道具信息!J1566="","",[4]道具信息!J1566)</f>
        <v/>
      </c>
      <c r="K1566" s="19" t="str">
        <f>IF([4]道具信息!K1566="","",[4]道具信息!K1566)</f>
        <v/>
      </c>
      <c r="L1566" s="19" t="str">
        <f>IF([4]道具信息!L1566="","",[4]道具信息!L1566)</f>
        <v/>
      </c>
      <c r="M1566" s="19" t="str">
        <f>IF([4]道具信息!M1566="","",[4]道具信息!M1566)</f>
        <v/>
      </c>
      <c r="N1566" s="19" t="str">
        <f>IF([4]道具信息!N1566="","",[4]道具信息!N1566)</f>
        <v/>
      </c>
      <c r="O1566" s="19" t="str">
        <f>IF([4]道具信息!O1566="","",[4]道具信息!O1566)</f>
        <v/>
      </c>
      <c r="P1566" s="19" t="str">
        <f>IF([4]道具信息!P1566="","",[4]道具信息!P1566)</f>
        <v/>
      </c>
      <c r="Q1566" s="19" t="str">
        <f>IF([4]道具信息!Q1566="","",[4]道具信息!Q1566)</f>
        <v/>
      </c>
      <c r="R1566" s="19" t="str">
        <f>IF([4]道具信息!R1566="","",[4]道具信息!R1566)</f>
        <v/>
      </c>
      <c r="S1566" s="19" t="str">
        <f>IF([4]道具信息!S1566="","",[4]道具信息!S1566)</f>
        <v/>
      </c>
      <c r="T1566" s="19" t="str">
        <f>IF([4]道具信息!T1566="","",[4]道具信息!T1566)</f>
        <v/>
      </c>
      <c r="U1566" s="19" t="str">
        <f>IF([4]道具信息!U1566="","",[4]道具信息!U1566)</f>
        <v/>
      </c>
      <c r="V1566" s="19" t="str">
        <f>IF([4]道具信息!V1566="","",[4]道具信息!V1566)</f>
        <v/>
      </c>
      <c r="W1566" s="19" t="str">
        <f>IF([4]道具信息!W1566="","",[4]道具信息!W1566)</f>
        <v/>
      </c>
      <c r="X1566" s="19" t="str">
        <f>IF([4]道具信息!X1566="","",[4]道具信息!X1566)</f>
        <v/>
      </c>
      <c r="Y1566" s="19" t="str">
        <f>IF([4]道具信息!Y1566="","",[4]道具信息!Y1566)</f>
        <v/>
      </c>
      <c r="Z1566" s="19" t="str">
        <f>IF([4]道具信息!Z1566="","",[4]道具信息!Z1566)</f>
        <v/>
      </c>
    </row>
    <row r="1567" spans="1:26" x14ac:dyDescent="0.15">
      <c r="A1567" s="19" t="str">
        <f>IF([4]道具信息!A1567="","",[4]道具信息!A1567)</f>
        <v/>
      </c>
      <c r="B1567" s="19" t="str">
        <f>IF([4]道具信息!B1567="","",[4]道具信息!B1567)</f>
        <v/>
      </c>
      <c r="C1567" s="19" t="str">
        <f>IF([4]道具信息!C1567="","",[4]道具信息!C1567)</f>
        <v/>
      </c>
      <c r="D1567" s="19" t="str">
        <f>IF([4]道具信息!D1567="","",[4]道具信息!D1567)</f>
        <v/>
      </c>
      <c r="E1567" s="19" t="str">
        <f>IF([4]道具信息!E1567="","",[4]道具信息!E1567)</f>
        <v/>
      </c>
      <c r="F1567" s="19" t="str">
        <f>IF([4]道具信息!F1567="","",[4]道具信息!F1567)</f>
        <v/>
      </c>
      <c r="G1567" s="19" t="str">
        <f>IF([4]道具信息!G1567="","",[4]道具信息!G1567)</f>
        <v/>
      </c>
      <c r="H1567" s="19" t="str">
        <f>IF([4]道具信息!H1567="","",[4]道具信息!H1567)</f>
        <v/>
      </c>
      <c r="I1567" s="19" t="str">
        <f>IF([4]道具信息!I1567="","",[4]道具信息!I1567)</f>
        <v/>
      </c>
      <c r="J1567" s="19" t="str">
        <f>IF([4]道具信息!J1567="","",[4]道具信息!J1567)</f>
        <v/>
      </c>
      <c r="K1567" s="19" t="str">
        <f>IF([4]道具信息!K1567="","",[4]道具信息!K1567)</f>
        <v/>
      </c>
      <c r="L1567" s="19" t="str">
        <f>IF([4]道具信息!L1567="","",[4]道具信息!L1567)</f>
        <v/>
      </c>
      <c r="M1567" s="19" t="str">
        <f>IF([4]道具信息!M1567="","",[4]道具信息!M1567)</f>
        <v/>
      </c>
      <c r="N1567" s="19" t="str">
        <f>IF([4]道具信息!N1567="","",[4]道具信息!N1567)</f>
        <v/>
      </c>
      <c r="O1567" s="19" t="str">
        <f>IF([4]道具信息!O1567="","",[4]道具信息!O1567)</f>
        <v/>
      </c>
      <c r="P1567" s="19" t="str">
        <f>IF([4]道具信息!P1567="","",[4]道具信息!P1567)</f>
        <v/>
      </c>
      <c r="Q1567" s="19" t="str">
        <f>IF([4]道具信息!Q1567="","",[4]道具信息!Q1567)</f>
        <v/>
      </c>
      <c r="R1567" s="19" t="str">
        <f>IF([4]道具信息!R1567="","",[4]道具信息!R1567)</f>
        <v/>
      </c>
      <c r="S1567" s="19" t="str">
        <f>IF([4]道具信息!S1567="","",[4]道具信息!S1567)</f>
        <v/>
      </c>
      <c r="T1567" s="19" t="str">
        <f>IF([4]道具信息!T1567="","",[4]道具信息!T1567)</f>
        <v/>
      </c>
      <c r="U1567" s="19" t="str">
        <f>IF([4]道具信息!U1567="","",[4]道具信息!U1567)</f>
        <v/>
      </c>
      <c r="V1567" s="19" t="str">
        <f>IF([4]道具信息!V1567="","",[4]道具信息!V1567)</f>
        <v/>
      </c>
      <c r="W1567" s="19" t="str">
        <f>IF([4]道具信息!W1567="","",[4]道具信息!W1567)</f>
        <v/>
      </c>
      <c r="X1567" s="19" t="str">
        <f>IF([4]道具信息!X1567="","",[4]道具信息!X1567)</f>
        <v/>
      </c>
      <c r="Y1567" s="19" t="str">
        <f>IF([4]道具信息!Y1567="","",[4]道具信息!Y1567)</f>
        <v/>
      </c>
      <c r="Z1567" s="19" t="str">
        <f>IF([4]道具信息!Z1567="","",[4]道具信息!Z1567)</f>
        <v/>
      </c>
    </row>
    <row r="1568" spans="1:26" x14ac:dyDescent="0.15">
      <c r="A1568" s="19" t="str">
        <f>IF([4]道具信息!A1568="","",[4]道具信息!A1568)</f>
        <v/>
      </c>
      <c r="B1568" s="19" t="str">
        <f>IF([4]道具信息!B1568="","",[4]道具信息!B1568)</f>
        <v/>
      </c>
      <c r="C1568" s="19" t="str">
        <f>IF([4]道具信息!C1568="","",[4]道具信息!C1568)</f>
        <v/>
      </c>
      <c r="D1568" s="19" t="str">
        <f>IF([4]道具信息!D1568="","",[4]道具信息!D1568)</f>
        <v/>
      </c>
      <c r="E1568" s="19" t="str">
        <f>IF([4]道具信息!E1568="","",[4]道具信息!E1568)</f>
        <v/>
      </c>
      <c r="F1568" s="19" t="str">
        <f>IF([4]道具信息!F1568="","",[4]道具信息!F1568)</f>
        <v/>
      </c>
      <c r="G1568" s="19" t="str">
        <f>IF([4]道具信息!G1568="","",[4]道具信息!G1568)</f>
        <v/>
      </c>
      <c r="H1568" s="19" t="str">
        <f>IF([4]道具信息!H1568="","",[4]道具信息!H1568)</f>
        <v/>
      </c>
      <c r="I1568" s="19" t="str">
        <f>IF([4]道具信息!I1568="","",[4]道具信息!I1568)</f>
        <v/>
      </c>
      <c r="J1568" s="19" t="str">
        <f>IF([4]道具信息!J1568="","",[4]道具信息!J1568)</f>
        <v/>
      </c>
      <c r="K1568" s="19" t="str">
        <f>IF([4]道具信息!K1568="","",[4]道具信息!K1568)</f>
        <v/>
      </c>
      <c r="L1568" s="19" t="str">
        <f>IF([4]道具信息!L1568="","",[4]道具信息!L1568)</f>
        <v/>
      </c>
      <c r="M1568" s="19" t="str">
        <f>IF([4]道具信息!M1568="","",[4]道具信息!M1568)</f>
        <v/>
      </c>
      <c r="N1568" s="19" t="str">
        <f>IF([4]道具信息!N1568="","",[4]道具信息!N1568)</f>
        <v/>
      </c>
      <c r="O1568" s="19" t="str">
        <f>IF([4]道具信息!O1568="","",[4]道具信息!O1568)</f>
        <v/>
      </c>
      <c r="P1568" s="19" t="str">
        <f>IF([4]道具信息!P1568="","",[4]道具信息!P1568)</f>
        <v/>
      </c>
      <c r="Q1568" s="19" t="str">
        <f>IF([4]道具信息!Q1568="","",[4]道具信息!Q1568)</f>
        <v/>
      </c>
      <c r="R1568" s="19" t="str">
        <f>IF([4]道具信息!R1568="","",[4]道具信息!R1568)</f>
        <v/>
      </c>
      <c r="S1568" s="19" t="str">
        <f>IF([4]道具信息!S1568="","",[4]道具信息!S1568)</f>
        <v/>
      </c>
      <c r="T1568" s="19" t="str">
        <f>IF([4]道具信息!T1568="","",[4]道具信息!T1568)</f>
        <v/>
      </c>
      <c r="U1568" s="19" t="str">
        <f>IF([4]道具信息!U1568="","",[4]道具信息!U1568)</f>
        <v/>
      </c>
      <c r="V1568" s="19" t="str">
        <f>IF([4]道具信息!V1568="","",[4]道具信息!V1568)</f>
        <v/>
      </c>
      <c r="W1568" s="19" t="str">
        <f>IF([4]道具信息!W1568="","",[4]道具信息!W1568)</f>
        <v/>
      </c>
      <c r="X1568" s="19" t="str">
        <f>IF([4]道具信息!X1568="","",[4]道具信息!X1568)</f>
        <v/>
      </c>
      <c r="Y1568" s="19" t="str">
        <f>IF([4]道具信息!Y1568="","",[4]道具信息!Y1568)</f>
        <v/>
      </c>
      <c r="Z1568" s="19" t="str">
        <f>IF([4]道具信息!Z1568="","",[4]道具信息!Z1568)</f>
        <v/>
      </c>
    </row>
    <row r="1569" spans="1:26" x14ac:dyDescent="0.15">
      <c r="A1569" s="19" t="str">
        <f>IF([4]道具信息!A1569="","",[4]道具信息!A1569)</f>
        <v/>
      </c>
      <c r="B1569" s="19" t="str">
        <f>IF([4]道具信息!B1569="","",[4]道具信息!B1569)</f>
        <v/>
      </c>
      <c r="C1569" s="19" t="str">
        <f>IF([4]道具信息!C1569="","",[4]道具信息!C1569)</f>
        <v/>
      </c>
      <c r="D1569" s="19" t="str">
        <f>IF([4]道具信息!D1569="","",[4]道具信息!D1569)</f>
        <v/>
      </c>
      <c r="E1569" s="19" t="str">
        <f>IF([4]道具信息!E1569="","",[4]道具信息!E1569)</f>
        <v/>
      </c>
      <c r="F1569" s="19" t="str">
        <f>IF([4]道具信息!F1569="","",[4]道具信息!F1569)</f>
        <v/>
      </c>
      <c r="G1569" s="19" t="str">
        <f>IF([4]道具信息!G1569="","",[4]道具信息!G1569)</f>
        <v/>
      </c>
      <c r="H1569" s="19" t="str">
        <f>IF([4]道具信息!H1569="","",[4]道具信息!H1569)</f>
        <v/>
      </c>
      <c r="I1569" s="19" t="str">
        <f>IF([4]道具信息!I1569="","",[4]道具信息!I1569)</f>
        <v/>
      </c>
      <c r="J1569" s="19" t="str">
        <f>IF([4]道具信息!J1569="","",[4]道具信息!J1569)</f>
        <v/>
      </c>
      <c r="K1569" s="19" t="str">
        <f>IF([4]道具信息!K1569="","",[4]道具信息!K1569)</f>
        <v/>
      </c>
      <c r="L1569" s="19" t="str">
        <f>IF([4]道具信息!L1569="","",[4]道具信息!L1569)</f>
        <v/>
      </c>
      <c r="M1569" s="19" t="str">
        <f>IF([4]道具信息!M1569="","",[4]道具信息!M1569)</f>
        <v/>
      </c>
      <c r="N1569" s="19" t="str">
        <f>IF([4]道具信息!N1569="","",[4]道具信息!N1569)</f>
        <v/>
      </c>
      <c r="O1569" s="19" t="str">
        <f>IF([4]道具信息!O1569="","",[4]道具信息!O1569)</f>
        <v/>
      </c>
      <c r="P1569" s="19" t="str">
        <f>IF([4]道具信息!P1569="","",[4]道具信息!P1569)</f>
        <v/>
      </c>
      <c r="Q1569" s="19" t="str">
        <f>IF([4]道具信息!Q1569="","",[4]道具信息!Q1569)</f>
        <v/>
      </c>
      <c r="R1569" s="19" t="str">
        <f>IF([4]道具信息!R1569="","",[4]道具信息!R1569)</f>
        <v/>
      </c>
      <c r="S1569" s="19" t="str">
        <f>IF([4]道具信息!S1569="","",[4]道具信息!S1569)</f>
        <v/>
      </c>
      <c r="T1569" s="19" t="str">
        <f>IF([4]道具信息!T1569="","",[4]道具信息!T1569)</f>
        <v/>
      </c>
      <c r="U1569" s="19" t="str">
        <f>IF([4]道具信息!U1569="","",[4]道具信息!U1569)</f>
        <v/>
      </c>
      <c r="V1569" s="19" t="str">
        <f>IF([4]道具信息!V1569="","",[4]道具信息!V1569)</f>
        <v/>
      </c>
      <c r="W1569" s="19" t="str">
        <f>IF([4]道具信息!W1569="","",[4]道具信息!W1569)</f>
        <v/>
      </c>
      <c r="X1569" s="19" t="str">
        <f>IF([4]道具信息!X1569="","",[4]道具信息!X1569)</f>
        <v/>
      </c>
      <c r="Y1569" s="19" t="str">
        <f>IF([4]道具信息!Y1569="","",[4]道具信息!Y1569)</f>
        <v/>
      </c>
      <c r="Z1569" s="19" t="str">
        <f>IF([4]道具信息!Z1569="","",[4]道具信息!Z1569)</f>
        <v/>
      </c>
    </row>
    <row r="1570" spans="1:26" x14ac:dyDescent="0.15">
      <c r="A1570" s="19" t="str">
        <f>IF([4]道具信息!A1570="","",[4]道具信息!A1570)</f>
        <v/>
      </c>
      <c r="B1570" s="19" t="str">
        <f>IF([4]道具信息!B1570="","",[4]道具信息!B1570)</f>
        <v/>
      </c>
      <c r="C1570" s="19" t="str">
        <f>IF([4]道具信息!C1570="","",[4]道具信息!C1570)</f>
        <v/>
      </c>
      <c r="D1570" s="19" t="str">
        <f>IF([4]道具信息!D1570="","",[4]道具信息!D1570)</f>
        <v/>
      </c>
      <c r="E1570" s="19" t="str">
        <f>IF([4]道具信息!E1570="","",[4]道具信息!E1570)</f>
        <v/>
      </c>
      <c r="F1570" s="19" t="str">
        <f>IF([4]道具信息!F1570="","",[4]道具信息!F1570)</f>
        <v/>
      </c>
      <c r="G1570" s="19" t="str">
        <f>IF([4]道具信息!G1570="","",[4]道具信息!G1570)</f>
        <v/>
      </c>
      <c r="H1570" s="19" t="str">
        <f>IF([4]道具信息!H1570="","",[4]道具信息!H1570)</f>
        <v/>
      </c>
      <c r="I1570" s="19" t="str">
        <f>IF([4]道具信息!I1570="","",[4]道具信息!I1570)</f>
        <v/>
      </c>
      <c r="J1570" s="19" t="str">
        <f>IF([4]道具信息!J1570="","",[4]道具信息!J1570)</f>
        <v/>
      </c>
      <c r="K1570" s="19" t="str">
        <f>IF([4]道具信息!K1570="","",[4]道具信息!K1570)</f>
        <v/>
      </c>
      <c r="L1570" s="19" t="str">
        <f>IF([4]道具信息!L1570="","",[4]道具信息!L1570)</f>
        <v/>
      </c>
      <c r="M1570" s="19" t="str">
        <f>IF([4]道具信息!M1570="","",[4]道具信息!M1570)</f>
        <v/>
      </c>
      <c r="N1570" s="19" t="str">
        <f>IF([4]道具信息!N1570="","",[4]道具信息!N1570)</f>
        <v/>
      </c>
      <c r="O1570" s="19" t="str">
        <f>IF([4]道具信息!O1570="","",[4]道具信息!O1570)</f>
        <v/>
      </c>
      <c r="P1570" s="19" t="str">
        <f>IF([4]道具信息!P1570="","",[4]道具信息!P1570)</f>
        <v/>
      </c>
      <c r="Q1570" s="19" t="str">
        <f>IF([4]道具信息!Q1570="","",[4]道具信息!Q1570)</f>
        <v/>
      </c>
      <c r="R1570" s="19" t="str">
        <f>IF([4]道具信息!R1570="","",[4]道具信息!R1570)</f>
        <v/>
      </c>
      <c r="S1570" s="19" t="str">
        <f>IF([4]道具信息!S1570="","",[4]道具信息!S1570)</f>
        <v/>
      </c>
      <c r="T1570" s="19" t="str">
        <f>IF([4]道具信息!T1570="","",[4]道具信息!T1570)</f>
        <v/>
      </c>
      <c r="U1570" s="19" t="str">
        <f>IF([4]道具信息!U1570="","",[4]道具信息!U1570)</f>
        <v/>
      </c>
      <c r="V1570" s="19" t="str">
        <f>IF([4]道具信息!V1570="","",[4]道具信息!V1570)</f>
        <v/>
      </c>
      <c r="W1570" s="19" t="str">
        <f>IF([4]道具信息!W1570="","",[4]道具信息!W1570)</f>
        <v/>
      </c>
      <c r="X1570" s="19" t="str">
        <f>IF([4]道具信息!X1570="","",[4]道具信息!X1570)</f>
        <v/>
      </c>
      <c r="Y1570" s="19" t="str">
        <f>IF([4]道具信息!Y1570="","",[4]道具信息!Y1570)</f>
        <v/>
      </c>
      <c r="Z1570" s="19" t="str">
        <f>IF([4]道具信息!Z1570="","",[4]道具信息!Z1570)</f>
        <v/>
      </c>
    </row>
    <row r="1571" spans="1:26" x14ac:dyDescent="0.15">
      <c r="A1571" s="19" t="str">
        <f>IF([4]道具信息!A1571="","",[4]道具信息!A1571)</f>
        <v/>
      </c>
      <c r="B1571" s="19" t="str">
        <f>IF([4]道具信息!B1571="","",[4]道具信息!B1571)</f>
        <v/>
      </c>
      <c r="C1571" s="19" t="str">
        <f>IF([4]道具信息!C1571="","",[4]道具信息!C1571)</f>
        <v/>
      </c>
      <c r="D1571" s="19" t="str">
        <f>IF([4]道具信息!D1571="","",[4]道具信息!D1571)</f>
        <v/>
      </c>
      <c r="E1571" s="19" t="str">
        <f>IF([4]道具信息!E1571="","",[4]道具信息!E1571)</f>
        <v/>
      </c>
      <c r="F1571" s="19" t="str">
        <f>IF([4]道具信息!F1571="","",[4]道具信息!F1571)</f>
        <v/>
      </c>
      <c r="G1571" s="19" t="str">
        <f>IF([4]道具信息!G1571="","",[4]道具信息!G1571)</f>
        <v/>
      </c>
      <c r="H1571" s="19" t="str">
        <f>IF([4]道具信息!H1571="","",[4]道具信息!H1571)</f>
        <v/>
      </c>
      <c r="I1571" s="19" t="str">
        <f>IF([4]道具信息!I1571="","",[4]道具信息!I1571)</f>
        <v/>
      </c>
      <c r="J1571" s="19" t="str">
        <f>IF([4]道具信息!J1571="","",[4]道具信息!J1571)</f>
        <v/>
      </c>
      <c r="K1571" s="19" t="str">
        <f>IF([4]道具信息!K1571="","",[4]道具信息!K1571)</f>
        <v/>
      </c>
      <c r="L1571" s="19" t="str">
        <f>IF([4]道具信息!L1571="","",[4]道具信息!L1571)</f>
        <v/>
      </c>
      <c r="M1571" s="19" t="str">
        <f>IF([4]道具信息!M1571="","",[4]道具信息!M1571)</f>
        <v/>
      </c>
      <c r="N1571" s="19" t="str">
        <f>IF([4]道具信息!N1571="","",[4]道具信息!N1571)</f>
        <v/>
      </c>
      <c r="O1571" s="19" t="str">
        <f>IF([4]道具信息!O1571="","",[4]道具信息!O1571)</f>
        <v/>
      </c>
      <c r="P1571" s="19" t="str">
        <f>IF([4]道具信息!P1571="","",[4]道具信息!P1571)</f>
        <v/>
      </c>
      <c r="Q1571" s="19" t="str">
        <f>IF([4]道具信息!Q1571="","",[4]道具信息!Q1571)</f>
        <v/>
      </c>
      <c r="R1571" s="19" t="str">
        <f>IF([4]道具信息!R1571="","",[4]道具信息!R1571)</f>
        <v/>
      </c>
      <c r="S1571" s="19" t="str">
        <f>IF([4]道具信息!S1571="","",[4]道具信息!S1571)</f>
        <v/>
      </c>
      <c r="T1571" s="19" t="str">
        <f>IF([4]道具信息!T1571="","",[4]道具信息!T1571)</f>
        <v/>
      </c>
      <c r="U1571" s="19" t="str">
        <f>IF([4]道具信息!U1571="","",[4]道具信息!U1571)</f>
        <v/>
      </c>
      <c r="V1571" s="19" t="str">
        <f>IF([4]道具信息!V1571="","",[4]道具信息!V1571)</f>
        <v/>
      </c>
      <c r="W1571" s="19" t="str">
        <f>IF([4]道具信息!W1571="","",[4]道具信息!W1571)</f>
        <v/>
      </c>
      <c r="X1571" s="19" t="str">
        <f>IF([4]道具信息!X1571="","",[4]道具信息!X1571)</f>
        <v/>
      </c>
      <c r="Y1571" s="19" t="str">
        <f>IF([4]道具信息!Y1571="","",[4]道具信息!Y1571)</f>
        <v/>
      </c>
      <c r="Z1571" s="19" t="str">
        <f>IF([4]道具信息!Z1571="","",[4]道具信息!Z1571)</f>
        <v/>
      </c>
    </row>
    <row r="1572" spans="1:26" x14ac:dyDescent="0.15">
      <c r="A1572" s="19" t="str">
        <f>IF([4]道具信息!A1572="","",[4]道具信息!A1572)</f>
        <v/>
      </c>
      <c r="B1572" s="19" t="str">
        <f>IF([4]道具信息!B1572="","",[4]道具信息!B1572)</f>
        <v/>
      </c>
      <c r="C1572" s="19" t="str">
        <f>IF([4]道具信息!C1572="","",[4]道具信息!C1572)</f>
        <v/>
      </c>
      <c r="D1572" s="19" t="str">
        <f>IF([4]道具信息!D1572="","",[4]道具信息!D1572)</f>
        <v/>
      </c>
      <c r="E1572" s="19" t="str">
        <f>IF([4]道具信息!E1572="","",[4]道具信息!E1572)</f>
        <v/>
      </c>
      <c r="F1572" s="19" t="str">
        <f>IF([4]道具信息!F1572="","",[4]道具信息!F1572)</f>
        <v/>
      </c>
      <c r="G1572" s="19" t="str">
        <f>IF([4]道具信息!G1572="","",[4]道具信息!G1572)</f>
        <v/>
      </c>
      <c r="H1572" s="19" t="str">
        <f>IF([4]道具信息!H1572="","",[4]道具信息!H1572)</f>
        <v/>
      </c>
      <c r="I1572" s="19" t="str">
        <f>IF([4]道具信息!I1572="","",[4]道具信息!I1572)</f>
        <v/>
      </c>
      <c r="J1572" s="19" t="str">
        <f>IF([4]道具信息!J1572="","",[4]道具信息!J1572)</f>
        <v/>
      </c>
      <c r="K1572" s="19" t="str">
        <f>IF([4]道具信息!K1572="","",[4]道具信息!K1572)</f>
        <v/>
      </c>
      <c r="L1572" s="19" t="str">
        <f>IF([4]道具信息!L1572="","",[4]道具信息!L1572)</f>
        <v/>
      </c>
      <c r="M1572" s="19" t="str">
        <f>IF([4]道具信息!M1572="","",[4]道具信息!M1572)</f>
        <v/>
      </c>
      <c r="N1572" s="19" t="str">
        <f>IF([4]道具信息!N1572="","",[4]道具信息!N1572)</f>
        <v/>
      </c>
      <c r="O1572" s="19" t="str">
        <f>IF([4]道具信息!O1572="","",[4]道具信息!O1572)</f>
        <v/>
      </c>
      <c r="P1572" s="19" t="str">
        <f>IF([4]道具信息!P1572="","",[4]道具信息!P1572)</f>
        <v/>
      </c>
      <c r="Q1572" s="19" t="str">
        <f>IF([4]道具信息!Q1572="","",[4]道具信息!Q1572)</f>
        <v/>
      </c>
      <c r="R1572" s="19" t="str">
        <f>IF([4]道具信息!R1572="","",[4]道具信息!R1572)</f>
        <v/>
      </c>
      <c r="S1572" s="19" t="str">
        <f>IF([4]道具信息!S1572="","",[4]道具信息!S1572)</f>
        <v/>
      </c>
      <c r="T1572" s="19" t="str">
        <f>IF([4]道具信息!T1572="","",[4]道具信息!T1572)</f>
        <v/>
      </c>
      <c r="U1572" s="19" t="str">
        <f>IF([4]道具信息!U1572="","",[4]道具信息!U1572)</f>
        <v/>
      </c>
      <c r="V1572" s="19" t="str">
        <f>IF([4]道具信息!V1572="","",[4]道具信息!V1572)</f>
        <v/>
      </c>
      <c r="W1572" s="19" t="str">
        <f>IF([4]道具信息!W1572="","",[4]道具信息!W1572)</f>
        <v/>
      </c>
      <c r="X1572" s="19" t="str">
        <f>IF([4]道具信息!X1572="","",[4]道具信息!X1572)</f>
        <v/>
      </c>
      <c r="Y1572" s="19" t="str">
        <f>IF([4]道具信息!Y1572="","",[4]道具信息!Y1572)</f>
        <v/>
      </c>
      <c r="Z1572" s="19" t="str">
        <f>IF([4]道具信息!Z1572="","",[4]道具信息!Z1572)</f>
        <v/>
      </c>
    </row>
    <row r="1573" spans="1:26" x14ac:dyDescent="0.15">
      <c r="A1573" s="19" t="str">
        <f>IF([4]道具信息!A1573="","",[4]道具信息!A1573)</f>
        <v/>
      </c>
      <c r="B1573" s="19" t="str">
        <f>IF([4]道具信息!B1573="","",[4]道具信息!B1573)</f>
        <v/>
      </c>
      <c r="C1573" s="19" t="str">
        <f>IF([4]道具信息!C1573="","",[4]道具信息!C1573)</f>
        <v/>
      </c>
      <c r="D1573" s="19" t="str">
        <f>IF([4]道具信息!D1573="","",[4]道具信息!D1573)</f>
        <v/>
      </c>
      <c r="E1573" s="19" t="str">
        <f>IF([4]道具信息!E1573="","",[4]道具信息!E1573)</f>
        <v/>
      </c>
      <c r="F1573" s="19" t="str">
        <f>IF([4]道具信息!F1573="","",[4]道具信息!F1573)</f>
        <v/>
      </c>
      <c r="G1573" s="19" t="str">
        <f>IF([4]道具信息!G1573="","",[4]道具信息!G1573)</f>
        <v/>
      </c>
      <c r="H1573" s="19" t="str">
        <f>IF([4]道具信息!H1573="","",[4]道具信息!H1573)</f>
        <v/>
      </c>
      <c r="I1573" s="19" t="str">
        <f>IF([4]道具信息!I1573="","",[4]道具信息!I1573)</f>
        <v/>
      </c>
      <c r="J1573" s="19" t="str">
        <f>IF([4]道具信息!J1573="","",[4]道具信息!J1573)</f>
        <v/>
      </c>
      <c r="K1573" s="19" t="str">
        <f>IF([4]道具信息!K1573="","",[4]道具信息!K1573)</f>
        <v/>
      </c>
      <c r="L1573" s="19" t="str">
        <f>IF([4]道具信息!L1573="","",[4]道具信息!L1573)</f>
        <v/>
      </c>
      <c r="M1573" s="19" t="str">
        <f>IF([4]道具信息!M1573="","",[4]道具信息!M1573)</f>
        <v/>
      </c>
      <c r="N1573" s="19" t="str">
        <f>IF([4]道具信息!N1573="","",[4]道具信息!N1573)</f>
        <v/>
      </c>
      <c r="O1573" s="19" t="str">
        <f>IF([4]道具信息!O1573="","",[4]道具信息!O1573)</f>
        <v/>
      </c>
      <c r="P1573" s="19" t="str">
        <f>IF([4]道具信息!P1573="","",[4]道具信息!P1573)</f>
        <v/>
      </c>
      <c r="Q1573" s="19" t="str">
        <f>IF([4]道具信息!Q1573="","",[4]道具信息!Q1573)</f>
        <v/>
      </c>
      <c r="R1573" s="19" t="str">
        <f>IF([4]道具信息!R1573="","",[4]道具信息!R1573)</f>
        <v/>
      </c>
      <c r="S1573" s="19" t="str">
        <f>IF([4]道具信息!S1573="","",[4]道具信息!S1573)</f>
        <v/>
      </c>
      <c r="T1573" s="19" t="str">
        <f>IF([4]道具信息!T1573="","",[4]道具信息!T1573)</f>
        <v/>
      </c>
      <c r="U1573" s="19" t="str">
        <f>IF([4]道具信息!U1573="","",[4]道具信息!U1573)</f>
        <v/>
      </c>
      <c r="V1573" s="19" t="str">
        <f>IF([4]道具信息!V1573="","",[4]道具信息!V1573)</f>
        <v/>
      </c>
      <c r="W1573" s="19" t="str">
        <f>IF([4]道具信息!W1573="","",[4]道具信息!W1573)</f>
        <v/>
      </c>
      <c r="X1573" s="19" t="str">
        <f>IF([4]道具信息!X1573="","",[4]道具信息!X1573)</f>
        <v/>
      </c>
      <c r="Y1573" s="19" t="str">
        <f>IF([4]道具信息!Y1573="","",[4]道具信息!Y1573)</f>
        <v/>
      </c>
      <c r="Z1573" s="19" t="str">
        <f>IF([4]道具信息!Z1573="","",[4]道具信息!Z1573)</f>
        <v/>
      </c>
    </row>
    <row r="1574" spans="1:26" x14ac:dyDescent="0.15">
      <c r="A1574" s="19" t="str">
        <f>IF([4]道具信息!A1574="","",[4]道具信息!A1574)</f>
        <v/>
      </c>
      <c r="B1574" s="19" t="str">
        <f>IF([4]道具信息!B1574="","",[4]道具信息!B1574)</f>
        <v/>
      </c>
      <c r="C1574" s="19" t="str">
        <f>IF([4]道具信息!C1574="","",[4]道具信息!C1574)</f>
        <v/>
      </c>
      <c r="D1574" s="19" t="str">
        <f>IF([4]道具信息!D1574="","",[4]道具信息!D1574)</f>
        <v/>
      </c>
      <c r="E1574" s="19" t="str">
        <f>IF([4]道具信息!E1574="","",[4]道具信息!E1574)</f>
        <v/>
      </c>
      <c r="F1574" s="19" t="str">
        <f>IF([4]道具信息!F1574="","",[4]道具信息!F1574)</f>
        <v/>
      </c>
      <c r="G1574" s="19" t="str">
        <f>IF([4]道具信息!G1574="","",[4]道具信息!G1574)</f>
        <v/>
      </c>
      <c r="H1574" s="19" t="str">
        <f>IF([4]道具信息!H1574="","",[4]道具信息!H1574)</f>
        <v/>
      </c>
      <c r="I1574" s="19" t="str">
        <f>IF([4]道具信息!I1574="","",[4]道具信息!I1574)</f>
        <v/>
      </c>
      <c r="J1574" s="19" t="str">
        <f>IF([4]道具信息!J1574="","",[4]道具信息!J1574)</f>
        <v/>
      </c>
      <c r="K1574" s="19" t="str">
        <f>IF([4]道具信息!K1574="","",[4]道具信息!K1574)</f>
        <v/>
      </c>
      <c r="L1574" s="19" t="str">
        <f>IF([4]道具信息!L1574="","",[4]道具信息!L1574)</f>
        <v/>
      </c>
      <c r="M1574" s="19" t="str">
        <f>IF([4]道具信息!M1574="","",[4]道具信息!M1574)</f>
        <v/>
      </c>
      <c r="N1574" s="19" t="str">
        <f>IF([4]道具信息!N1574="","",[4]道具信息!N1574)</f>
        <v/>
      </c>
      <c r="O1574" s="19" t="str">
        <f>IF([4]道具信息!O1574="","",[4]道具信息!O1574)</f>
        <v/>
      </c>
      <c r="P1574" s="19" t="str">
        <f>IF([4]道具信息!P1574="","",[4]道具信息!P1574)</f>
        <v/>
      </c>
      <c r="Q1574" s="19" t="str">
        <f>IF([4]道具信息!Q1574="","",[4]道具信息!Q1574)</f>
        <v/>
      </c>
      <c r="R1574" s="19" t="str">
        <f>IF([4]道具信息!R1574="","",[4]道具信息!R1574)</f>
        <v/>
      </c>
      <c r="S1574" s="19" t="str">
        <f>IF([4]道具信息!S1574="","",[4]道具信息!S1574)</f>
        <v/>
      </c>
      <c r="T1574" s="19" t="str">
        <f>IF([4]道具信息!T1574="","",[4]道具信息!T1574)</f>
        <v/>
      </c>
      <c r="U1574" s="19" t="str">
        <f>IF([4]道具信息!U1574="","",[4]道具信息!U1574)</f>
        <v/>
      </c>
      <c r="V1574" s="19" t="str">
        <f>IF([4]道具信息!V1574="","",[4]道具信息!V1574)</f>
        <v/>
      </c>
      <c r="W1574" s="19" t="str">
        <f>IF([4]道具信息!W1574="","",[4]道具信息!W1574)</f>
        <v/>
      </c>
      <c r="X1574" s="19" t="str">
        <f>IF([4]道具信息!X1574="","",[4]道具信息!X1574)</f>
        <v/>
      </c>
      <c r="Y1574" s="19" t="str">
        <f>IF([4]道具信息!Y1574="","",[4]道具信息!Y1574)</f>
        <v/>
      </c>
      <c r="Z1574" s="19" t="str">
        <f>IF([4]道具信息!Z1574="","",[4]道具信息!Z1574)</f>
        <v/>
      </c>
    </row>
    <row r="1575" spans="1:26" x14ac:dyDescent="0.15">
      <c r="A1575" s="19" t="str">
        <f>IF([4]道具信息!A1575="","",[4]道具信息!A1575)</f>
        <v/>
      </c>
      <c r="B1575" s="19" t="str">
        <f>IF([4]道具信息!B1575="","",[4]道具信息!B1575)</f>
        <v/>
      </c>
      <c r="C1575" s="19" t="str">
        <f>IF([4]道具信息!C1575="","",[4]道具信息!C1575)</f>
        <v/>
      </c>
      <c r="D1575" s="19" t="str">
        <f>IF([4]道具信息!D1575="","",[4]道具信息!D1575)</f>
        <v/>
      </c>
      <c r="E1575" s="19" t="str">
        <f>IF([4]道具信息!E1575="","",[4]道具信息!E1575)</f>
        <v/>
      </c>
      <c r="F1575" s="19" t="str">
        <f>IF([4]道具信息!F1575="","",[4]道具信息!F1575)</f>
        <v/>
      </c>
      <c r="G1575" s="19" t="str">
        <f>IF([4]道具信息!G1575="","",[4]道具信息!G1575)</f>
        <v/>
      </c>
      <c r="H1575" s="19" t="str">
        <f>IF([4]道具信息!H1575="","",[4]道具信息!H1575)</f>
        <v/>
      </c>
      <c r="I1575" s="19" t="str">
        <f>IF([4]道具信息!I1575="","",[4]道具信息!I1575)</f>
        <v/>
      </c>
      <c r="J1575" s="19" t="str">
        <f>IF([4]道具信息!J1575="","",[4]道具信息!J1575)</f>
        <v/>
      </c>
      <c r="K1575" s="19" t="str">
        <f>IF([4]道具信息!K1575="","",[4]道具信息!K1575)</f>
        <v/>
      </c>
      <c r="L1575" s="19" t="str">
        <f>IF([4]道具信息!L1575="","",[4]道具信息!L1575)</f>
        <v/>
      </c>
      <c r="M1575" s="19" t="str">
        <f>IF([4]道具信息!M1575="","",[4]道具信息!M1575)</f>
        <v/>
      </c>
      <c r="N1575" s="19" t="str">
        <f>IF([4]道具信息!N1575="","",[4]道具信息!N1575)</f>
        <v/>
      </c>
      <c r="O1575" s="19" t="str">
        <f>IF([4]道具信息!O1575="","",[4]道具信息!O1575)</f>
        <v/>
      </c>
      <c r="P1575" s="19" t="str">
        <f>IF([4]道具信息!P1575="","",[4]道具信息!P1575)</f>
        <v/>
      </c>
      <c r="Q1575" s="19" t="str">
        <f>IF([4]道具信息!Q1575="","",[4]道具信息!Q1575)</f>
        <v/>
      </c>
      <c r="R1575" s="19" t="str">
        <f>IF([4]道具信息!R1575="","",[4]道具信息!R1575)</f>
        <v/>
      </c>
      <c r="S1575" s="19" t="str">
        <f>IF([4]道具信息!S1575="","",[4]道具信息!S1575)</f>
        <v/>
      </c>
      <c r="T1575" s="19" t="str">
        <f>IF([4]道具信息!T1575="","",[4]道具信息!T1575)</f>
        <v/>
      </c>
      <c r="U1575" s="19" t="str">
        <f>IF([4]道具信息!U1575="","",[4]道具信息!U1575)</f>
        <v/>
      </c>
      <c r="V1575" s="19" t="str">
        <f>IF([4]道具信息!V1575="","",[4]道具信息!V1575)</f>
        <v/>
      </c>
      <c r="W1575" s="19" t="str">
        <f>IF([4]道具信息!W1575="","",[4]道具信息!W1575)</f>
        <v/>
      </c>
      <c r="X1575" s="19" t="str">
        <f>IF([4]道具信息!X1575="","",[4]道具信息!X1575)</f>
        <v/>
      </c>
      <c r="Y1575" s="19" t="str">
        <f>IF([4]道具信息!Y1575="","",[4]道具信息!Y1575)</f>
        <v/>
      </c>
      <c r="Z1575" s="19" t="str">
        <f>IF([4]道具信息!Z1575="","",[4]道具信息!Z1575)</f>
        <v/>
      </c>
    </row>
    <row r="1576" spans="1:26" x14ac:dyDescent="0.15">
      <c r="A1576" s="19" t="str">
        <f>IF([4]道具信息!A1576="","",[4]道具信息!A1576)</f>
        <v/>
      </c>
      <c r="B1576" s="19" t="str">
        <f>IF([4]道具信息!B1576="","",[4]道具信息!B1576)</f>
        <v/>
      </c>
      <c r="C1576" s="19" t="str">
        <f>IF([4]道具信息!C1576="","",[4]道具信息!C1576)</f>
        <v/>
      </c>
      <c r="D1576" s="19" t="str">
        <f>IF([4]道具信息!D1576="","",[4]道具信息!D1576)</f>
        <v/>
      </c>
      <c r="E1576" s="19" t="str">
        <f>IF([4]道具信息!E1576="","",[4]道具信息!E1576)</f>
        <v/>
      </c>
      <c r="F1576" s="19" t="str">
        <f>IF([4]道具信息!F1576="","",[4]道具信息!F1576)</f>
        <v/>
      </c>
      <c r="G1576" s="19" t="str">
        <f>IF([4]道具信息!G1576="","",[4]道具信息!G1576)</f>
        <v/>
      </c>
      <c r="H1576" s="19" t="str">
        <f>IF([4]道具信息!H1576="","",[4]道具信息!H1576)</f>
        <v/>
      </c>
      <c r="I1576" s="19" t="str">
        <f>IF([4]道具信息!I1576="","",[4]道具信息!I1576)</f>
        <v/>
      </c>
      <c r="J1576" s="19" t="str">
        <f>IF([4]道具信息!J1576="","",[4]道具信息!J1576)</f>
        <v/>
      </c>
      <c r="K1576" s="19" t="str">
        <f>IF([4]道具信息!K1576="","",[4]道具信息!K1576)</f>
        <v/>
      </c>
      <c r="L1576" s="19" t="str">
        <f>IF([4]道具信息!L1576="","",[4]道具信息!L1576)</f>
        <v/>
      </c>
      <c r="M1576" s="19" t="str">
        <f>IF([4]道具信息!M1576="","",[4]道具信息!M1576)</f>
        <v/>
      </c>
      <c r="N1576" s="19" t="str">
        <f>IF([4]道具信息!N1576="","",[4]道具信息!N1576)</f>
        <v/>
      </c>
      <c r="O1576" s="19" t="str">
        <f>IF([4]道具信息!O1576="","",[4]道具信息!O1576)</f>
        <v/>
      </c>
      <c r="P1576" s="19" t="str">
        <f>IF([4]道具信息!P1576="","",[4]道具信息!P1576)</f>
        <v/>
      </c>
      <c r="Q1576" s="19" t="str">
        <f>IF([4]道具信息!Q1576="","",[4]道具信息!Q1576)</f>
        <v/>
      </c>
      <c r="R1576" s="19" t="str">
        <f>IF([4]道具信息!R1576="","",[4]道具信息!R1576)</f>
        <v/>
      </c>
      <c r="S1576" s="19" t="str">
        <f>IF([4]道具信息!S1576="","",[4]道具信息!S1576)</f>
        <v/>
      </c>
      <c r="T1576" s="19" t="str">
        <f>IF([4]道具信息!T1576="","",[4]道具信息!T1576)</f>
        <v/>
      </c>
      <c r="U1576" s="19" t="str">
        <f>IF([4]道具信息!U1576="","",[4]道具信息!U1576)</f>
        <v/>
      </c>
      <c r="V1576" s="19" t="str">
        <f>IF([4]道具信息!V1576="","",[4]道具信息!V1576)</f>
        <v/>
      </c>
      <c r="W1576" s="19" t="str">
        <f>IF([4]道具信息!W1576="","",[4]道具信息!W1576)</f>
        <v/>
      </c>
      <c r="X1576" s="19" t="str">
        <f>IF([4]道具信息!X1576="","",[4]道具信息!X1576)</f>
        <v/>
      </c>
      <c r="Y1576" s="19" t="str">
        <f>IF([4]道具信息!Y1576="","",[4]道具信息!Y1576)</f>
        <v/>
      </c>
      <c r="Z1576" s="19" t="str">
        <f>IF([4]道具信息!Z1576="","",[4]道具信息!Z1576)</f>
        <v/>
      </c>
    </row>
    <row r="1577" spans="1:26" x14ac:dyDescent="0.15">
      <c r="A1577" s="19" t="str">
        <f>IF([4]道具信息!A1577="","",[4]道具信息!A1577)</f>
        <v/>
      </c>
      <c r="B1577" s="19" t="str">
        <f>IF([4]道具信息!B1577="","",[4]道具信息!B1577)</f>
        <v/>
      </c>
      <c r="C1577" s="19" t="str">
        <f>IF([4]道具信息!C1577="","",[4]道具信息!C1577)</f>
        <v/>
      </c>
      <c r="D1577" s="19" t="str">
        <f>IF([4]道具信息!D1577="","",[4]道具信息!D1577)</f>
        <v/>
      </c>
      <c r="E1577" s="19" t="str">
        <f>IF([4]道具信息!E1577="","",[4]道具信息!E1577)</f>
        <v/>
      </c>
      <c r="F1577" s="19" t="str">
        <f>IF([4]道具信息!F1577="","",[4]道具信息!F1577)</f>
        <v/>
      </c>
      <c r="G1577" s="19" t="str">
        <f>IF([4]道具信息!G1577="","",[4]道具信息!G1577)</f>
        <v/>
      </c>
      <c r="H1577" s="19" t="str">
        <f>IF([4]道具信息!H1577="","",[4]道具信息!H1577)</f>
        <v/>
      </c>
      <c r="I1577" s="19" t="str">
        <f>IF([4]道具信息!I1577="","",[4]道具信息!I1577)</f>
        <v/>
      </c>
      <c r="J1577" s="19" t="str">
        <f>IF([4]道具信息!J1577="","",[4]道具信息!J1577)</f>
        <v/>
      </c>
      <c r="K1577" s="19" t="str">
        <f>IF([4]道具信息!K1577="","",[4]道具信息!K1577)</f>
        <v/>
      </c>
      <c r="L1577" s="19" t="str">
        <f>IF([4]道具信息!L1577="","",[4]道具信息!L1577)</f>
        <v/>
      </c>
      <c r="M1577" s="19" t="str">
        <f>IF([4]道具信息!M1577="","",[4]道具信息!M1577)</f>
        <v/>
      </c>
      <c r="N1577" s="19" t="str">
        <f>IF([4]道具信息!N1577="","",[4]道具信息!N1577)</f>
        <v/>
      </c>
      <c r="O1577" s="19" t="str">
        <f>IF([4]道具信息!O1577="","",[4]道具信息!O1577)</f>
        <v/>
      </c>
      <c r="P1577" s="19" t="str">
        <f>IF([4]道具信息!P1577="","",[4]道具信息!P1577)</f>
        <v/>
      </c>
      <c r="Q1577" s="19" t="str">
        <f>IF([4]道具信息!Q1577="","",[4]道具信息!Q1577)</f>
        <v/>
      </c>
      <c r="R1577" s="19" t="str">
        <f>IF([4]道具信息!R1577="","",[4]道具信息!R1577)</f>
        <v/>
      </c>
      <c r="S1577" s="19" t="str">
        <f>IF([4]道具信息!S1577="","",[4]道具信息!S1577)</f>
        <v/>
      </c>
      <c r="T1577" s="19" t="str">
        <f>IF([4]道具信息!T1577="","",[4]道具信息!T1577)</f>
        <v/>
      </c>
      <c r="U1577" s="19" t="str">
        <f>IF([4]道具信息!U1577="","",[4]道具信息!U1577)</f>
        <v/>
      </c>
      <c r="V1577" s="19" t="str">
        <f>IF([4]道具信息!V1577="","",[4]道具信息!V1577)</f>
        <v/>
      </c>
      <c r="W1577" s="19" t="str">
        <f>IF([4]道具信息!W1577="","",[4]道具信息!W1577)</f>
        <v/>
      </c>
      <c r="X1577" s="19" t="str">
        <f>IF([4]道具信息!X1577="","",[4]道具信息!X1577)</f>
        <v/>
      </c>
      <c r="Y1577" s="19" t="str">
        <f>IF([4]道具信息!Y1577="","",[4]道具信息!Y1577)</f>
        <v/>
      </c>
      <c r="Z1577" s="19" t="str">
        <f>IF([4]道具信息!Z1577="","",[4]道具信息!Z1577)</f>
        <v/>
      </c>
    </row>
    <row r="1578" spans="1:26" x14ac:dyDescent="0.15">
      <c r="A1578" s="19" t="str">
        <f>IF([4]道具信息!A1578="","",[4]道具信息!A1578)</f>
        <v/>
      </c>
      <c r="B1578" s="19" t="str">
        <f>IF([4]道具信息!B1578="","",[4]道具信息!B1578)</f>
        <v/>
      </c>
      <c r="C1578" s="19" t="str">
        <f>IF([4]道具信息!C1578="","",[4]道具信息!C1578)</f>
        <v/>
      </c>
      <c r="D1578" s="19" t="str">
        <f>IF([4]道具信息!D1578="","",[4]道具信息!D1578)</f>
        <v/>
      </c>
      <c r="E1578" s="19" t="str">
        <f>IF([4]道具信息!E1578="","",[4]道具信息!E1578)</f>
        <v/>
      </c>
      <c r="F1578" s="19" t="str">
        <f>IF([4]道具信息!F1578="","",[4]道具信息!F1578)</f>
        <v/>
      </c>
      <c r="G1578" s="19" t="str">
        <f>IF([4]道具信息!G1578="","",[4]道具信息!G1578)</f>
        <v/>
      </c>
      <c r="H1578" s="19" t="str">
        <f>IF([4]道具信息!H1578="","",[4]道具信息!H1578)</f>
        <v/>
      </c>
      <c r="I1578" s="19" t="str">
        <f>IF([4]道具信息!I1578="","",[4]道具信息!I1578)</f>
        <v/>
      </c>
      <c r="J1578" s="19" t="str">
        <f>IF([4]道具信息!J1578="","",[4]道具信息!J1578)</f>
        <v/>
      </c>
      <c r="K1578" s="19" t="str">
        <f>IF([4]道具信息!K1578="","",[4]道具信息!K1578)</f>
        <v/>
      </c>
      <c r="L1578" s="19" t="str">
        <f>IF([4]道具信息!L1578="","",[4]道具信息!L1578)</f>
        <v/>
      </c>
      <c r="M1578" s="19" t="str">
        <f>IF([4]道具信息!M1578="","",[4]道具信息!M1578)</f>
        <v/>
      </c>
      <c r="N1578" s="19" t="str">
        <f>IF([4]道具信息!N1578="","",[4]道具信息!N1578)</f>
        <v/>
      </c>
      <c r="O1578" s="19" t="str">
        <f>IF([4]道具信息!O1578="","",[4]道具信息!O1578)</f>
        <v/>
      </c>
      <c r="P1578" s="19" t="str">
        <f>IF([4]道具信息!P1578="","",[4]道具信息!P1578)</f>
        <v/>
      </c>
      <c r="Q1578" s="19" t="str">
        <f>IF([4]道具信息!Q1578="","",[4]道具信息!Q1578)</f>
        <v/>
      </c>
      <c r="R1578" s="19" t="str">
        <f>IF([4]道具信息!R1578="","",[4]道具信息!R1578)</f>
        <v/>
      </c>
      <c r="S1578" s="19" t="str">
        <f>IF([4]道具信息!S1578="","",[4]道具信息!S1578)</f>
        <v/>
      </c>
      <c r="T1578" s="19" t="str">
        <f>IF([4]道具信息!T1578="","",[4]道具信息!T1578)</f>
        <v/>
      </c>
      <c r="U1578" s="19" t="str">
        <f>IF([4]道具信息!U1578="","",[4]道具信息!U1578)</f>
        <v/>
      </c>
      <c r="V1578" s="19" t="str">
        <f>IF([4]道具信息!V1578="","",[4]道具信息!V1578)</f>
        <v/>
      </c>
      <c r="W1578" s="19" t="str">
        <f>IF([4]道具信息!W1578="","",[4]道具信息!W1578)</f>
        <v/>
      </c>
      <c r="X1578" s="19" t="str">
        <f>IF([4]道具信息!X1578="","",[4]道具信息!X1578)</f>
        <v/>
      </c>
      <c r="Y1578" s="19" t="str">
        <f>IF([4]道具信息!Y1578="","",[4]道具信息!Y1578)</f>
        <v/>
      </c>
      <c r="Z1578" s="19" t="str">
        <f>IF([4]道具信息!Z1578="","",[4]道具信息!Z1578)</f>
        <v/>
      </c>
    </row>
    <row r="1579" spans="1:26" x14ac:dyDescent="0.15">
      <c r="A1579" s="19" t="str">
        <f>IF([4]道具信息!A1579="","",[4]道具信息!A1579)</f>
        <v/>
      </c>
      <c r="B1579" s="19" t="str">
        <f>IF([4]道具信息!B1579="","",[4]道具信息!B1579)</f>
        <v/>
      </c>
      <c r="C1579" s="19" t="str">
        <f>IF([4]道具信息!C1579="","",[4]道具信息!C1579)</f>
        <v/>
      </c>
      <c r="D1579" s="19" t="str">
        <f>IF([4]道具信息!D1579="","",[4]道具信息!D1579)</f>
        <v/>
      </c>
      <c r="E1579" s="19" t="str">
        <f>IF([4]道具信息!E1579="","",[4]道具信息!E1579)</f>
        <v/>
      </c>
      <c r="F1579" s="19" t="str">
        <f>IF([4]道具信息!F1579="","",[4]道具信息!F1579)</f>
        <v/>
      </c>
      <c r="G1579" s="19" t="str">
        <f>IF([4]道具信息!G1579="","",[4]道具信息!G1579)</f>
        <v/>
      </c>
      <c r="H1579" s="19" t="str">
        <f>IF([4]道具信息!H1579="","",[4]道具信息!H1579)</f>
        <v/>
      </c>
      <c r="I1579" s="19" t="str">
        <f>IF([4]道具信息!I1579="","",[4]道具信息!I1579)</f>
        <v/>
      </c>
      <c r="J1579" s="19" t="str">
        <f>IF([4]道具信息!J1579="","",[4]道具信息!J1579)</f>
        <v/>
      </c>
      <c r="K1579" s="19" t="str">
        <f>IF([4]道具信息!K1579="","",[4]道具信息!K1579)</f>
        <v/>
      </c>
      <c r="L1579" s="19" t="str">
        <f>IF([4]道具信息!L1579="","",[4]道具信息!L1579)</f>
        <v/>
      </c>
      <c r="M1579" s="19" t="str">
        <f>IF([4]道具信息!M1579="","",[4]道具信息!M1579)</f>
        <v/>
      </c>
      <c r="N1579" s="19" t="str">
        <f>IF([4]道具信息!N1579="","",[4]道具信息!N1579)</f>
        <v/>
      </c>
      <c r="O1579" s="19" t="str">
        <f>IF([4]道具信息!O1579="","",[4]道具信息!O1579)</f>
        <v/>
      </c>
      <c r="P1579" s="19" t="str">
        <f>IF([4]道具信息!P1579="","",[4]道具信息!P1579)</f>
        <v/>
      </c>
      <c r="Q1579" s="19" t="str">
        <f>IF([4]道具信息!Q1579="","",[4]道具信息!Q1579)</f>
        <v/>
      </c>
      <c r="R1579" s="19" t="str">
        <f>IF([4]道具信息!R1579="","",[4]道具信息!R1579)</f>
        <v/>
      </c>
      <c r="S1579" s="19" t="str">
        <f>IF([4]道具信息!S1579="","",[4]道具信息!S1579)</f>
        <v/>
      </c>
      <c r="T1579" s="19" t="str">
        <f>IF([4]道具信息!T1579="","",[4]道具信息!T1579)</f>
        <v/>
      </c>
      <c r="U1579" s="19" t="str">
        <f>IF([4]道具信息!U1579="","",[4]道具信息!U1579)</f>
        <v/>
      </c>
      <c r="V1579" s="19" t="str">
        <f>IF([4]道具信息!V1579="","",[4]道具信息!V1579)</f>
        <v/>
      </c>
      <c r="W1579" s="19" t="str">
        <f>IF([4]道具信息!W1579="","",[4]道具信息!W1579)</f>
        <v/>
      </c>
      <c r="X1579" s="19" t="str">
        <f>IF([4]道具信息!X1579="","",[4]道具信息!X1579)</f>
        <v/>
      </c>
      <c r="Y1579" s="19" t="str">
        <f>IF([4]道具信息!Y1579="","",[4]道具信息!Y1579)</f>
        <v/>
      </c>
      <c r="Z1579" s="19" t="str">
        <f>IF([4]道具信息!Z1579="","",[4]道具信息!Z1579)</f>
        <v/>
      </c>
    </row>
    <row r="1580" spans="1:26" x14ac:dyDescent="0.15">
      <c r="A1580" s="19" t="str">
        <f>IF([4]道具信息!A1580="","",[4]道具信息!A1580)</f>
        <v/>
      </c>
      <c r="B1580" s="19" t="str">
        <f>IF([4]道具信息!B1580="","",[4]道具信息!B1580)</f>
        <v/>
      </c>
      <c r="C1580" s="19" t="str">
        <f>IF([4]道具信息!C1580="","",[4]道具信息!C1580)</f>
        <v/>
      </c>
      <c r="D1580" s="19" t="str">
        <f>IF([4]道具信息!D1580="","",[4]道具信息!D1580)</f>
        <v/>
      </c>
      <c r="E1580" s="19" t="str">
        <f>IF([4]道具信息!E1580="","",[4]道具信息!E1580)</f>
        <v/>
      </c>
      <c r="F1580" s="19" t="str">
        <f>IF([4]道具信息!F1580="","",[4]道具信息!F1580)</f>
        <v/>
      </c>
      <c r="G1580" s="19" t="str">
        <f>IF([4]道具信息!G1580="","",[4]道具信息!G1580)</f>
        <v/>
      </c>
      <c r="H1580" s="19" t="str">
        <f>IF([4]道具信息!H1580="","",[4]道具信息!H1580)</f>
        <v/>
      </c>
      <c r="I1580" s="19" t="str">
        <f>IF([4]道具信息!I1580="","",[4]道具信息!I1580)</f>
        <v/>
      </c>
      <c r="J1580" s="19" t="str">
        <f>IF([4]道具信息!J1580="","",[4]道具信息!J1580)</f>
        <v/>
      </c>
      <c r="K1580" s="19" t="str">
        <f>IF([4]道具信息!K1580="","",[4]道具信息!K1580)</f>
        <v/>
      </c>
      <c r="L1580" s="19" t="str">
        <f>IF([4]道具信息!L1580="","",[4]道具信息!L1580)</f>
        <v/>
      </c>
      <c r="M1580" s="19" t="str">
        <f>IF([4]道具信息!M1580="","",[4]道具信息!M1580)</f>
        <v/>
      </c>
      <c r="N1580" s="19" t="str">
        <f>IF([4]道具信息!N1580="","",[4]道具信息!N1580)</f>
        <v/>
      </c>
      <c r="O1580" s="19" t="str">
        <f>IF([4]道具信息!O1580="","",[4]道具信息!O1580)</f>
        <v/>
      </c>
      <c r="P1580" s="19" t="str">
        <f>IF([4]道具信息!P1580="","",[4]道具信息!P1580)</f>
        <v/>
      </c>
      <c r="Q1580" s="19" t="str">
        <f>IF([4]道具信息!Q1580="","",[4]道具信息!Q1580)</f>
        <v/>
      </c>
      <c r="R1580" s="19" t="str">
        <f>IF([4]道具信息!R1580="","",[4]道具信息!R1580)</f>
        <v/>
      </c>
      <c r="S1580" s="19" t="str">
        <f>IF([4]道具信息!S1580="","",[4]道具信息!S1580)</f>
        <v/>
      </c>
      <c r="T1580" s="19" t="str">
        <f>IF([4]道具信息!T1580="","",[4]道具信息!T1580)</f>
        <v/>
      </c>
      <c r="U1580" s="19" t="str">
        <f>IF([4]道具信息!U1580="","",[4]道具信息!U1580)</f>
        <v/>
      </c>
      <c r="V1580" s="19" t="str">
        <f>IF([4]道具信息!V1580="","",[4]道具信息!V1580)</f>
        <v/>
      </c>
      <c r="W1580" s="19" t="str">
        <f>IF([4]道具信息!W1580="","",[4]道具信息!W1580)</f>
        <v/>
      </c>
      <c r="X1580" s="19" t="str">
        <f>IF([4]道具信息!X1580="","",[4]道具信息!X1580)</f>
        <v/>
      </c>
      <c r="Y1580" s="19" t="str">
        <f>IF([4]道具信息!Y1580="","",[4]道具信息!Y1580)</f>
        <v/>
      </c>
      <c r="Z1580" s="19" t="str">
        <f>IF([4]道具信息!Z1580="","",[4]道具信息!Z1580)</f>
        <v/>
      </c>
    </row>
    <row r="1581" spans="1:26" x14ac:dyDescent="0.15">
      <c r="A1581" s="19" t="str">
        <f>IF([4]道具信息!A1581="","",[4]道具信息!A1581)</f>
        <v/>
      </c>
      <c r="B1581" s="19" t="str">
        <f>IF([4]道具信息!B1581="","",[4]道具信息!B1581)</f>
        <v/>
      </c>
      <c r="C1581" s="19" t="str">
        <f>IF([4]道具信息!C1581="","",[4]道具信息!C1581)</f>
        <v/>
      </c>
      <c r="D1581" s="19" t="str">
        <f>IF([4]道具信息!D1581="","",[4]道具信息!D1581)</f>
        <v/>
      </c>
      <c r="E1581" s="19" t="str">
        <f>IF([4]道具信息!E1581="","",[4]道具信息!E1581)</f>
        <v/>
      </c>
      <c r="F1581" s="19" t="str">
        <f>IF([4]道具信息!F1581="","",[4]道具信息!F1581)</f>
        <v/>
      </c>
      <c r="G1581" s="19" t="str">
        <f>IF([4]道具信息!G1581="","",[4]道具信息!G1581)</f>
        <v/>
      </c>
      <c r="H1581" s="19" t="str">
        <f>IF([4]道具信息!H1581="","",[4]道具信息!H1581)</f>
        <v/>
      </c>
      <c r="I1581" s="19" t="str">
        <f>IF([4]道具信息!I1581="","",[4]道具信息!I1581)</f>
        <v/>
      </c>
      <c r="J1581" s="19" t="str">
        <f>IF([4]道具信息!J1581="","",[4]道具信息!J1581)</f>
        <v/>
      </c>
      <c r="K1581" s="19" t="str">
        <f>IF([4]道具信息!K1581="","",[4]道具信息!K1581)</f>
        <v/>
      </c>
      <c r="L1581" s="19" t="str">
        <f>IF([4]道具信息!L1581="","",[4]道具信息!L1581)</f>
        <v/>
      </c>
      <c r="M1581" s="19" t="str">
        <f>IF([4]道具信息!M1581="","",[4]道具信息!M1581)</f>
        <v/>
      </c>
      <c r="N1581" s="19" t="str">
        <f>IF([4]道具信息!N1581="","",[4]道具信息!N1581)</f>
        <v/>
      </c>
      <c r="O1581" s="19" t="str">
        <f>IF([4]道具信息!O1581="","",[4]道具信息!O1581)</f>
        <v/>
      </c>
      <c r="P1581" s="19" t="str">
        <f>IF([4]道具信息!P1581="","",[4]道具信息!P1581)</f>
        <v/>
      </c>
      <c r="Q1581" s="19" t="str">
        <f>IF([4]道具信息!Q1581="","",[4]道具信息!Q1581)</f>
        <v/>
      </c>
      <c r="R1581" s="19" t="str">
        <f>IF([4]道具信息!R1581="","",[4]道具信息!R1581)</f>
        <v/>
      </c>
      <c r="S1581" s="19" t="str">
        <f>IF([4]道具信息!S1581="","",[4]道具信息!S1581)</f>
        <v/>
      </c>
      <c r="T1581" s="19" t="str">
        <f>IF([4]道具信息!T1581="","",[4]道具信息!T1581)</f>
        <v/>
      </c>
      <c r="U1581" s="19" t="str">
        <f>IF([4]道具信息!U1581="","",[4]道具信息!U1581)</f>
        <v/>
      </c>
      <c r="V1581" s="19" t="str">
        <f>IF([4]道具信息!V1581="","",[4]道具信息!V1581)</f>
        <v/>
      </c>
      <c r="W1581" s="19" t="str">
        <f>IF([4]道具信息!W1581="","",[4]道具信息!W1581)</f>
        <v/>
      </c>
      <c r="X1581" s="19" t="str">
        <f>IF([4]道具信息!X1581="","",[4]道具信息!X1581)</f>
        <v/>
      </c>
      <c r="Y1581" s="19" t="str">
        <f>IF([4]道具信息!Y1581="","",[4]道具信息!Y1581)</f>
        <v/>
      </c>
      <c r="Z1581" s="19" t="str">
        <f>IF([4]道具信息!Z1581="","",[4]道具信息!Z1581)</f>
        <v/>
      </c>
    </row>
    <row r="1582" spans="1:26" x14ac:dyDescent="0.15">
      <c r="A1582" s="19" t="str">
        <f>IF([4]道具信息!A1582="","",[4]道具信息!A1582)</f>
        <v/>
      </c>
      <c r="B1582" s="19" t="str">
        <f>IF([4]道具信息!B1582="","",[4]道具信息!B1582)</f>
        <v/>
      </c>
      <c r="C1582" s="19" t="str">
        <f>IF([4]道具信息!C1582="","",[4]道具信息!C1582)</f>
        <v/>
      </c>
      <c r="D1582" s="19" t="str">
        <f>IF([4]道具信息!D1582="","",[4]道具信息!D1582)</f>
        <v/>
      </c>
      <c r="E1582" s="19" t="str">
        <f>IF([4]道具信息!E1582="","",[4]道具信息!E1582)</f>
        <v/>
      </c>
      <c r="F1582" s="19" t="str">
        <f>IF([4]道具信息!F1582="","",[4]道具信息!F1582)</f>
        <v/>
      </c>
      <c r="G1582" s="19" t="str">
        <f>IF([4]道具信息!G1582="","",[4]道具信息!G1582)</f>
        <v/>
      </c>
      <c r="H1582" s="19" t="str">
        <f>IF([4]道具信息!H1582="","",[4]道具信息!H1582)</f>
        <v/>
      </c>
      <c r="I1582" s="19" t="str">
        <f>IF([4]道具信息!I1582="","",[4]道具信息!I1582)</f>
        <v/>
      </c>
      <c r="J1582" s="19" t="str">
        <f>IF([4]道具信息!J1582="","",[4]道具信息!J1582)</f>
        <v/>
      </c>
      <c r="K1582" s="19" t="str">
        <f>IF([4]道具信息!K1582="","",[4]道具信息!K1582)</f>
        <v/>
      </c>
      <c r="L1582" s="19" t="str">
        <f>IF([4]道具信息!L1582="","",[4]道具信息!L1582)</f>
        <v/>
      </c>
      <c r="M1582" s="19" t="str">
        <f>IF([4]道具信息!M1582="","",[4]道具信息!M1582)</f>
        <v/>
      </c>
      <c r="N1582" s="19" t="str">
        <f>IF([4]道具信息!N1582="","",[4]道具信息!N1582)</f>
        <v/>
      </c>
      <c r="O1582" s="19" t="str">
        <f>IF([4]道具信息!O1582="","",[4]道具信息!O1582)</f>
        <v/>
      </c>
      <c r="P1582" s="19" t="str">
        <f>IF([4]道具信息!P1582="","",[4]道具信息!P1582)</f>
        <v/>
      </c>
      <c r="Q1582" s="19" t="str">
        <f>IF([4]道具信息!Q1582="","",[4]道具信息!Q1582)</f>
        <v/>
      </c>
      <c r="R1582" s="19" t="str">
        <f>IF([4]道具信息!R1582="","",[4]道具信息!R1582)</f>
        <v/>
      </c>
      <c r="S1582" s="19" t="str">
        <f>IF([4]道具信息!S1582="","",[4]道具信息!S1582)</f>
        <v/>
      </c>
      <c r="T1582" s="19" t="str">
        <f>IF([4]道具信息!T1582="","",[4]道具信息!T1582)</f>
        <v/>
      </c>
      <c r="U1582" s="19" t="str">
        <f>IF([4]道具信息!U1582="","",[4]道具信息!U1582)</f>
        <v/>
      </c>
      <c r="V1582" s="19" t="str">
        <f>IF([4]道具信息!V1582="","",[4]道具信息!V1582)</f>
        <v/>
      </c>
      <c r="W1582" s="19" t="str">
        <f>IF([4]道具信息!W1582="","",[4]道具信息!W1582)</f>
        <v/>
      </c>
      <c r="X1582" s="19" t="str">
        <f>IF([4]道具信息!X1582="","",[4]道具信息!X1582)</f>
        <v/>
      </c>
      <c r="Y1582" s="19" t="str">
        <f>IF([4]道具信息!Y1582="","",[4]道具信息!Y1582)</f>
        <v/>
      </c>
      <c r="Z1582" s="19" t="str">
        <f>IF([4]道具信息!Z1582="","",[4]道具信息!Z1582)</f>
        <v/>
      </c>
    </row>
    <row r="1583" spans="1:26" x14ac:dyDescent="0.15">
      <c r="A1583" s="19" t="str">
        <f>IF([4]道具信息!A1583="","",[4]道具信息!A1583)</f>
        <v/>
      </c>
      <c r="B1583" s="19" t="str">
        <f>IF([4]道具信息!B1583="","",[4]道具信息!B1583)</f>
        <v/>
      </c>
      <c r="C1583" s="19" t="str">
        <f>IF([4]道具信息!C1583="","",[4]道具信息!C1583)</f>
        <v/>
      </c>
      <c r="D1583" s="19" t="str">
        <f>IF([4]道具信息!D1583="","",[4]道具信息!D1583)</f>
        <v/>
      </c>
      <c r="E1583" s="19" t="str">
        <f>IF([4]道具信息!E1583="","",[4]道具信息!E1583)</f>
        <v/>
      </c>
      <c r="F1583" s="19" t="str">
        <f>IF([4]道具信息!F1583="","",[4]道具信息!F1583)</f>
        <v/>
      </c>
      <c r="G1583" s="19" t="str">
        <f>IF([4]道具信息!G1583="","",[4]道具信息!G1583)</f>
        <v/>
      </c>
      <c r="H1583" s="19" t="str">
        <f>IF([4]道具信息!H1583="","",[4]道具信息!H1583)</f>
        <v/>
      </c>
      <c r="I1583" s="19" t="str">
        <f>IF([4]道具信息!I1583="","",[4]道具信息!I1583)</f>
        <v/>
      </c>
      <c r="J1583" s="19" t="str">
        <f>IF([4]道具信息!J1583="","",[4]道具信息!J1583)</f>
        <v/>
      </c>
      <c r="K1583" s="19" t="str">
        <f>IF([4]道具信息!K1583="","",[4]道具信息!K1583)</f>
        <v/>
      </c>
      <c r="L1583" s="19" t="str">
        <f>IF([4]道具信息!L1583="","",[4]道具信息!L1583)</f>
        <v/>
      </c>
      <c r="M1583" s="19" t="str">
        <f>IF([4]道具信息!M1583="","",[4]道具信息!M1583)</f>
        <v/>
      </c>
      <c r="N1583" s="19" t="str">
        <f>IF([4]道具信息!N1583="","",[4]道具信息!N1583)</f>
        <v/>
      </c>
      <c r="O1583" s="19" t="str">
        <f>IF([4]道具信息!O1583="","",[4]道具信息!O1583)</f>
        <v/>
      </c>
      <c r="P1583" s="19" t="str">
        <f>IF([4]道具信息!P1583="","",[4]道具信息!P1583)</f>
        <v/>
      </c>
      <c r="Q1583" s="19" t="str">
        <f>IF([4]道具信息!Q1583="","",[4]道具信息!Q1583)</f>
        <v/>
      </c>
      <c r="R1583" s="19" t="str">
        <f>IF([4]道具信息!R1583="","",[4]道具信息!R1583)</f>
        <v/>
      </c>
      <c r="S1583" s="19" t="str">
        <f>IF([4]道具信息!S1583="","",[4]道具信息!S1583)</f>
        <v/>
      </c>
      <c r="T1583" s="19" t="str">
        <f>IF([4]道具信息!T1583="","",[4]道具信息!T1583)</f>
        <v/>
      </c>
      <c r="U1583" s="19" t="str">
        <f>IF([4]道具信息!U1583="","",[4]道具信息!U1583)</f>
        <v/>
      </c>
      <c r="V1583" s="19" t="str">
        <f>IF([4]道具信息!V1583="","",[4]道具信息!V1583)</f>
        <v/>
      </c>
      <c r="W1583" s="19" t="str">
        <f>IF([4]道具信息!W1583="","",[4]道具信息!W1583)</f>
        <v/>
      </c>
      <c r="X1583" s="19" t="str">
        <f>IF([4]道具信息!X1583="","",[4]道具信息!X1583)</f>
        <v/>
      </c>
      <c r="Y1583" s="19" t="str">
        <f>IF([4]道具信息!Y1583="","",[4]道具信息!Y1583)</f>
        <v/>
      </c>
      <c r="Z1583" s="19" t="str">
        <f>IF([4]道具信息!Z1583="","",[4]道具信息!Z1583)</f>
        <v/>
      </c>
    </row>
    <row r="1584" spans="1:26" x14ac:dyDescent="0.15">
      <c r="A1584" s="19" t="str">
        <f>IF([4]道具信息!A1584="","",[4]道具信息!A1584)</f>
        <v/>
      </c>
      <c r="B1584" s="19" t="str">
        <f>IF([4]道具信息!B1584="","",[4]道具信息!B1584)</f>
        <v/>
      </c>
      <c r="C1584" s="19" t="str">
        <f>IF([4]道具信息!C1584="","",[4]道具信息!C1584)</f>
        <v/>
      </c>
      <c r="D1584" s="19" t="str">
        <f>IF([4]道具信息!D1584="","",[4]道具信息!D1584)</f>
        <v/>
      </c>
      <c r="E1584" s="19" t="str">
        <f>IF([4]道具信息!E1584="","",[4]道具信息!E1584)</f>
        <v/>
      </c>
      <c r="F1584" s="19" t="str">
        <f>IF([4]道具信息!F1584="","",[4]道具信息!F1584)</f>
        <v/>
      </c>
      <c r="G1584" s="19" t="str">
        <f>IF([4]道具信息!G1584="","",[4]道具信息!G1584)</f>
        <v/>
      </c>
      <c r="H1584" s="19" t="str">
        <f>IF([4]道具信息!H1584="","",[4]道具信息!H1584)</f>
        <v/>
      </c>
      <c r="I1584" s="19" t="str">
        <f>IF([4]道具信息!I1584="","",[4]道具信息!I1584)</f>
        <v/>
      </c>
      <c r="J1584" s="19" t="str">
        <f>IF([4]道具信息!J1584="","",[4]道具信息!J1584)</f>
        <v/>
      </c>
      <c r="K1584" s="19" t="str">
        <f>IF([4]道具信息!K1584="","",[4]道具信息!K1584)</f>
        <v/>
      </c>
      <c r="L1584" s="19" t="str">
        <f>IF([4]道具信息!L1584="","",[4]道具信息!L1584)</f>
        <v/>
      </c>
      <c r="M1584" s="19" t="str">
        <f>IF([4]道具信息!M1584="","",[4]道具信息!M1584)</f>
        <v/>
      </c>
      <c r="N1584" s="19" t="str">
        <f>IF([4]道具信息!N1584="","",[4]道具信息!N1584)</f>
        <v/>
      </c>
      <c r="O1584" s="19" t="str">
        <f>IF([4]道具信息!O1584="","",[4]道具信息!O1584)</f>
        <v/>
      </c>
      <c r="P1584" s="19" t="str">
        <f>IF([4]道具信息!P1584="","",[4]道具信息!P1584)</f>
        <v/>
      </c>
      <c r="Q1584" s="19" t="str">
        <f>IF([4]道具信息!Q1584="","",[4]道具信息!Q1584)</f>
        <v/>
      </c>
      <c r="R1584" s="19" t="str">
        <f>IF([4]道具信息!R1584="","",[4]道具信息!R1584)</f>
        <v/>
      </c>
      <c r="S1584" s="19" t="str">
        <f>IF([4]道具信息!S1584="","",[4]道具信息!S1584)</f>
        <v/>
      </c>
      <c r="T1584" s="19" t="str">
        <f>IF([4]道具信息!T1584="","",[4]道具信息!T1584)</f>
        <v/>
      </c>
      <c r="U1584" s="19" t="str">
        <f>IF([4]道具信息!U1584="","",[4]道具信息!U1584)</f>
        <v/>
      </c>
      <c r="V1584" s="19" t="str">
        <f>IF([4]道具信息!V1584="","",[4]道具信息!V1584)</f>
        <v/>
      </c>
      <c r="W1584" s="19" t="str">
        <f>IF([4]道具信息!W1584="","",[4]道具信息!W1584)</f>
        <v/>
      </c>
      <c r="X1584" s="19" t="str">
        <f>IF([4]道具信息!X1584="","",[4]道具信息!X1584)</f>
        <v/>
      </c>
      <c r="Y1584" s="19" t="str">
        <f>IF([4]道具信息!Y1584="","",[4]道具信息!Y1584)</f>
        <v/>
      </c>
      <c r="Z1584" s="19" t="str">
        <f>IF([4]道具信息!Z1584="","",[4]道具信息!Z1584)</f>
        <v/>
      </c>
    </row>
    <row r="1585" spans="1:26" x14ac:dyDescent="0.15">
      <c r="A1585" s="19" t="str">
        <f>IF([4]道具信息!A1585="","",[4]道具信息!A1585)</f>
        <v/>
      </c>
      <c r="B1585" s="19" t="str">
        <f>IF([4]道具信息!B1585="","",[4]道具信息!B1585)</f>
        <v/>
      </c>
      <c r="C1585" s="19" t="str">
        <f>IF([4]道具信息!C1585="","",[4]道具信息!C1585)</f>
        <v/>
      </c>
      <c r="D1585" s="19" t="str">
        <f>IF([4]道具信息!D1585="","",[4]道具信息!D1585)</f>
        <v/>
      </c>
      <c r="E1585" s="19" t="str">
        <f>IF([4]道具信息!E1585="","",[4]道具信息!E1585)</f>
        <v/>
      </c>
      <c r="F1585" s="19" t="str">
        <f>IF([4]道具信息!F1585="","",[4]道具信息!F1585)</f>
        <v/>
      </c>
      <c r="G1585" s="19" t="str">
        <f>IF([4]道具信息!G1585="","",[4]道具信息!G1585)</f>
        <v/>
      </c>
      <c r="H1585" s="19" t="str">
        <f>IF([4]道具信息!H1585="","",[4]道具信息!H1585)</f>
        <v/>
      </c>
      <c r="I1585" s="19" t="str">
        <f>IF([4]道具信息!I1585="","",[4]道具信息!I1585)</f>
        <v/>
      </c>
      <c r="J1585" s="19" t="str">
        <f>IF([4]道具信息!J1585="","",[4]道具信息!J1585)</f>
        <v/>
      </c>
      <c r="K1585" s="19" t="str">
        <f>IF([4]道具信息!K1585="","",[4]道具信息!K1585)</f>
        <v/>
      </c>
      <c r="L1585" s="19" t="str">
        <f>IF([4]道具信息!L1585="","",[4]道具信息!L1585)</f>
        <v/>
      </c>
      <c r="M1585" s="19" t="str">
        <f>IF([4]道具信息!M1585="","",[4]道具信息!M1585)</f>
        <v/>
      </c>
      <c r="N1585" s="19" t="str">
        <f>IF([4]道具信息!N1585="","",[4]道具信息!N1585)</f>
        <v/>
      </c>
      <c r="O1585" s="19" t="str">
        <f>IF([4]道具信息!O1585="","",[4]道具信息!O1585)</f>
        <v/>
      </c>
      <c r="P1585" s="19" t="str">
        <f>IF([4]道具信息!P1585="","",[4]道具信息!P1585)</f>
        <v/>
      </c>
      <c r="Q1585" s="19" t="str">
        <f>IF([4]道具信息!Q1585="","",[4]道具信息!Q1585)</f>
        <v/>
      </c>
      <c r="R1585" s="19" t="str">
        <f>IF([4]道具信息!R1585="","",[4]道具信息!R1585)</f>
        <v/>
      </c>
      <c r="S1585" s="19" t="str">
        <f>IF([4]道具信息!S1585="","",[4]道具信息!S1585)</f>
        <v/>
      </c>
      <c r="T1585" s="19" t="str">
        <f>IF([4]道具信息!T1585="","",[4]道具信息!T1585)</f>
        <v/>
      </c>
      <c r="U1585" s="19" t="str">
        <f>IF([4]道具信息!U1585="","",[4]道具信息!U1585)</f>
        <v/>
      </c>
      <c r="V1585" s="19" t="str">
        <f>IF([4]道具信息!V1585="","",[4]道具信息!V1585)</f>
        <v/>
      </c>
      <c r="W1585" s="19" t="str">
        <f>IF([4]道具信息!W1585="","",[4]道具信息!W1585)</f>
        <v/>
      </c>
      <c r="X1585" s="19" t="str">
        <f>IF([4]道具信息!X1585="","",[4]道具信息!X1585)</f>
        <v/>
      </c>
      <c r="Y1585" s="19" t="str">
        <f>IF([4]道具信息!Y1585="","",[4]道具信息!Y1585)</f>
        <v/>
      </c>
      <c r="Z1585" s="19" t="str">
        <f>IF([4]道具信息!Z1585="","",[4]道具信息!Z1585)</f>
        <v/>
      </c>
    </row>
    <row r="1586" spans="1:26" x14ac:dyDescent="0.15">
      <c r="A1586" s="19" t="str">
        <f>IF([4]道具信息!A1586="","",[4]道具信息!A1586)</f>
        <v/>
      </c>
      <c r="B1586" s="19" t="str">
        <f>IF([4]道具信息!B1586="","",[4]道具信息!B1586)</f>
        <v/>
      </c>
      <c r="C1586" s="19" t="str">
        <f>IF([4]道具信息!C1586="","",[4]道具信息!C1586)</f>
        <v/>
      </c>
      <c r="D1586" s="19" t="str">
        <f>IF([4]道具信息!D1586="","",[4]道具信息!D1586)</f>
        <v/>
      </c>
      <c r="E1586" s="19" t="str">
        <f>IF([4]道具信息!E1586="","",[4]道具信息!E1586)</f>
        <v/>
      </c>
      <c r="F1586" s="19" t="str">
        <f>IF([4]道具信息!F1586="","",[4]道具信息!F1586)</f>
        <v/>
      </c>
      <c r="G1586" s="19" t="str">
        <f>IF([4]道具信息!G1586="","",[4]道具信息!G1586)</f>
        <v/>
      </c>
      <c r="H1586" s="19" t="str">
        <f>IF([4]道具信息!H1586="","",[4]道具信息!H1586)</f>
        <v/>
      </c>
      <c r="I1586" s="19" t="str">
        <f>IF([4]道具信息!I1586="","",[4]道具信息!I1586)</f>
        <v/>
      </c>
      <c r="J1586" s="19" t="str">
        <f>IF([4]道具信息!J1586="","",[4]道具信息!J1586)</f>
        <v/>
      </c>
      <c r="K1586" s="19" t="str">
        <f>IF([4]道具信息!K1586="","",[4]道具信息!K1586)</f>
        <v/>
      </c>
      <c r="L1586" s="19" t="str">
        <f>IF([4]道具信息!L1586="","",[4]道具信息!L1586)</f>
        <v/>
      </c>
      <c r="M1586" s="19" t="str">
        <f>IF([4]道具信息!M1586="","",[4]道具信息!M1586)</f>
        <v/>
      </c>
      <c r="N1586" s="19" t="str">
        <f>IF([4]道具信息!N1586="","",[4]道具信息!N1586)</f>
        <v/>
      </c>
      <c r="O1586" s="19" t="str">
        <f>IF([4]道具信息!O1586="","",[4]道具信息!O1586)</f>
        <v/>
      </c>
      <c r="P1586" s="19" t="str">
        <f>IF([4]道具信息!P1586="","",[4]道具信息!P1586)</f>
        <v/>
      </c>
      <c r="Q1586" s="19" t="str">
        <f>IF([4]道具信息!Q1586="","",[4]道具信息!Q1586)</f>
        <v/>
      </c>
      <c r="R1586" s="19" t="str">
        <f>IF([4]道具信息!R1586="","",[4]道具信息!R1586)</f>
        <v/>
      </c>
      <c r="S1586" s="19" t="str">
        <f>IF([4]道具信息!S1586="","",[4]道具信息!S1586)</f>
        <v/>
      </c>
      <c r="T1586" s="19" t="str">
        <f>IF([4]道具信息!T1586="","",[4]道具信息!T1586)</f>
        <v/>
      </c>
      <c r="U1586" s="19" t="str">
        <f>IF([4]道具信息!U1586="","",[4]道具信息!U1586)</f>
        <v/>
      </c>
      <c r="V1586" s="19" t="str">
        <f>IF([4]道具信息!V1586="","",[4]道具信息!V1586)</f>
        <v/>
      </c>
      <c r="W1586" s="19" t="str">
        <f>IF([4]道具信息!W1586="","",[4]道具信息!W1586)</f>
        <v/>
      </c>
      <c r="X1586" s="19" t="str">
        <f>IF([4]道具信息!X1586="","",[4]道具信息!X1586)</f>
        <v/>
      </c>
      <c r="Y1586" s="19" t="str">
        <f>IF([4]道具信息!Y1586="","",[4]道具信息!Y1586)</f>
        <v/>
      </c>
      <c r="Z1586" s="19" t="str">
        <f>IF([4]道具信息!Z1586="","",[4]道具信息!Z1586)</f>
        <v/>
      </c>
    </row>
    <row r="1587" spans="1:26" x14ac:dyDescent="0.15">
      <c r="A1587" s="19" t="str">
        <f>IF([4]道具信息!A1587="","",[4]道具信息!A1587)</f>
        <v/>
      </c>
      <c r="B1587" s="19" t="str">
        <f>IF([4]道具信息!B1587="","",[4]道具信息!B1587)</f>
        <v/>
      </c>
      <c r="C1587" s="19" t="str">
        <f>IF([4]道具信息!C1587="","",[4]道具信息!C1587)</f>
        <v/>
      </c>
      <c r="D1587" s="19" t="str">
        <f>IF([4]道具信息!D1587="","",[4]道具信息!D1587)</f>
        <v/>
      </c>
      <c r="E1587" s="19" t="str">
        <f>IF([4]道具信息!E1587="","",[4]道具信息!E1587)</f>
        <v/>
      </c>
      <c r="F1587" s="19" t="str">
        <f>IF([4]道具信息!F1587="","",[4]道具信息!F1587)</f>
        <v/>
      </c>
      <c r="G1587" s="19" t="str">
        <f>IF([4]道具信息!G1587="","",[4]道具信息!G1587)</f>
        <v/>
      </c>
      <c r="H1587" s="19" t="str">
        <f>IF([4]道具信息!H1587="","",[4]道具信息!H1587)</f>
        <v/>
      </c>
      <c r="I1587" s="19" t="str">
        <f>IF([4]道具信息!I1587="","",[4]道具信息!I1587)</f>
        <v/>
      </c>
      <c r="J1587" s="19" t="str">
        <f>IF([4]道具信息!J1587="","",[4]道具信息!J1587)</f>
        <v/>
      </c>
      <c r="K1587" s="19" t="str">
        <f>IF([4]道具信息!K1587="","",[4]道具信息!K1587)</f>
        <v/>
      </c>
      <c r="L1587" s="19" t="str">
        <f>IF([4]道具信息!L1587="","",[4]道具信息!L1587)</f>
        <v/>
      </c>
      <c r="M1587" s="19" t="str">
        <f>IF([4]道具信息!M1587="","",[4]道具信息!M1587)</f>
        <v/>
      </c>
      <c r="N1587" s="19" t="str">
        <f>IF([4]道具信息!N1587="","",[4]道具信息!N1587)</f>
        <v/>
      </c>
      <c r="O1587" s="19" t="str">
        <f>IF([4]道具信息!O1587="","",[4]道具信息!O1587)</f>
        <v/>
      </c>
      <c r="P1587" s="19" t="str">
        <f>IF([4]道具信息!P1587="","",[4]道具信息!P1587)</f>
        <v/>
      </c>
      <c r="Q1587" s="19" t="str">
        <f>IF([4]道具信息!Q1587="","",[4]道具信息!Q1587)</f>
        <v/>
      </c>
      <c r="R1587" s="19" t="str">
        <f>IF([4]道具信息!R1587="","",[4]道具信息!R1587)</f>
        <v/>
      </c>
      <c r="S1587" s="19" t="str">
        <f>IF([4]道具信息!S1587="","",[4]道具信息!S1587)</f>
        <v/>
      </c>
      <c r="T1587" s="19" t="str">
        <f>IF([4]道具信息!T1587="","",[4]道具信息!T1587)</f>
        <v/>
      </c>
      <c r="U1587" s="19" t="str">
        <f>IF([4]道具信息!U1587="","",[4]道具信息!U1587)</f>
        <v/>
      </c>
      <c r="V1587" s="19" t="str">
        <f>IF([4]道具信息!V1587="","",[4]道具信息!V1587)</f>
        <v/>
      </c>
      <c r="W1587" s="19" t="str">
        <f>IF([4]道具信息!W1587="","",[4]道具信息!W1587)</f>
        <v/>
      </c>
      <c r="X1587" s="19" t="str">
        <f>IF([4]道具信息!X1587="","",[4]道具信息!X1587)</f>
        <v/>
      </c>
      <c r="Y1587" s="19" t="str">
        <f>IF([4]道具信息!Y1587="","",[4]道具信息!Y1587)</f>
        <v/>
      </c>
      <c r="Z1587" s="19" t="str">
        <f>IF([4]道具信息!Z1587="","",[4]道具信息!Z1587)</f>
        <v/>
      </c>
    </row>
    <row r="1588" spans="1:26" x14ac:dyDescent="0.15">
      <c r="A1588" s="19" t="str">
        <f>IF([4]道具信息!A1588="","",[4]道具信息!A1588)</f>
        <v/>
      </c>
      <c r="B1588" s="19" t="str">
        <f>IF([4]道具信息!B1588="","",[4]道具信息!B1588)</f>
        <v/>
      </c>
      <c r="C1588" s="19" t="str">
        <f>IF([4]道具信息!C1588="","",[4]道具信息!C1588)</f>
        <v/>
      </c>
      <c r="D1588" s="19" t="str">
        <f>IF([4]道具信息!D1588="","",[4]道具信息!D1588)</f>
        <v/>
      </c>
      <c r="E1588" s="19" t="str">
        <f>IF([4]道具信息!E1588="","",[4]道具信息!E1588)</f>
        <v/>
      </c>
      <c r="F1588" s="19" t="str">
        <f>IF([4]道具信息!F1588="","",[4]道具信息!F1588)</f>
        <v/>
      </c>
      <c r="G1588" s="19" t="str">
        <f>IF([4]道具信息!G1588="","",[4]道具信息!G1588)</f>
        <v/>
      </c>
      <c r="H1588" s="19" t="str">
        <f>IF([4]道具信息!H1588="","",[4]道具信息!H1588)</f>
        <v/>
      </c>
      <c r="I1588" s="19" t="str">
        <f>IF([4]道具信息!I1588="","",[4]道具信息!I1588)</f>
        <v/>
      </c>
      <c r="J1588" s="19" t="str">
        <f>IF([4]道具信息!J1588="","",[4]道具信息!J1588)</f>
        <v/>
      </c>
      <c r="K1588" s="19" t="str">
        <f>IF([4]道具信息!K1588="","",[4]道具信息!K1588)</f>
        <v/>
      </c>
      <c r="L1588" s="19" t="str">
        <f>IF([4]道具信息!L1588="","",[4]道具信息!L1588)</f>
        <v/>
      </c>
      <c r="M1588" s="19" t="str">
        <f>IF([4]道具信息!M1588="","",[4]道具信息!M1588)</f>
        <v/>
      </c>
      <c r="N1588" s="19" t="str">
        <f>IF([4]道具信息!N1588="","",[4]道具信息!N1588)</f>
        <v/>
      </c>
      <c r="O1588" s="19" t="str">
        <f>IF([4]道具信息!O1588="","",[4]道具信息!O1588)</f>
        <v/>
      </c>
      <c r="P1588" s="19" t="str">
        <f>IF([4]道具信息!P1588="","",[4]道具信息!P1588)</f>
        <v/>
      </c>
      <c r="Q1588" s="19" t="str">
        <f>IF([4]道具信息!Q1588="","",[4]道具信息!Q1588)</f>
        <v/>
      </c>
      <c r="R1588" s="19" t="str">
        <f>IF([4]道具信息!R1588="","",[4]道具信息!R1588)</f>
        <v/>
      </c>
      <c r="S1588" s="19" t="str">
        <f>IF([4]道具信息!S1588="","",[4]道具信息!S1588)</f>
        <v/>
      </c>
      <c r="T1588" s="19" t="str">
        <f>IF([4]道具信息!T1588="","",[4]道具信息!T1588)</f>
        <v/>
      </c>
      <c r="U1588" s="19" t="str">
        <f>IF([4]道具信息!U1588="","",[4]道具信息!U1588)</f>
        <v/>
      </c>
      <c r="V1588" s="19" t="str">
        <f>IF([4]道具信息!V1588="","",[4]道具信息!V1588)</f>
        <v/>
      </c>
      <c r="W1588" s="19" t="str">
        <f>IF([4]道具信息!W1588="","",[4]道具信息!W1588)</f>
        <v/>
      </c>
      <c r="X1588" s="19" t="str">
        <f>IF([4]道具信息!X1588="","",[4]道具信息!X1588)</f>
        <v/>
      </c>
      <c r="Y1588" s="19" t="str">
        <f>IF([4]道具信息!Y1588="","",[4]道具信息!Y1588)</f>
        <v/>
      </c>
      <c r="Z1588" s="19" t="str">
        <f>IF([4]道具信息!Z1588="","",[4]道具信息!Z1588)</f>
        <v/>
      </c>
    </row>
    <row r="1589" spans="1:26" x14ac:dyDescent="0.15">
      <c r="A1589" s="19" t="str">
        <f>IF([4]道具信息!A1589="","",[4]道具信息!A1589)</f>
        <v/>
      </c>
      <c r="B1589" s="19" t="str">
        <f>IF([4]道具信息!B1589="","",[4]道具信息!B1589)</f>
        <v/>
      </c>
      <c r="C1589" s="19" t="str">
        <f>IF([4]道具信息!C1589="","",[4]道具信息!C1589)</f>
        <v/>
      </c>
      <c r="D1589" s="19" t="str">
        <f>IF([4]道具信息!D1589="","",[4]道具信息!D1589)</f>
        <v/>
      </c>
      <c r="E1589" s="19" t="str">
        <f>IF([4]道具信息!E1589="","",[4]道具信息!E1589)</f>
        <v/>
      </c>
      <c r="F1589" s="19" t="str">
        <f>IF([4]道具信息!F1589="","",[4]道具信息!F1589)</f>
        <v/>
      </c>
      <c r="G1589" s="19" t="str">
        <f>IF([4]道具信息!G1589="","",[4]道具信息!G1589)</f>
        <v/>
      </c>
      <c r="H1589" s="19" t="str">
        <f>IF([4]道具信息!H1589="","",[4]道具信息!H1589)</f>
        <v/>
      </c>
      <c r="I1589" s="19" t="str">
        <f>IF([4]道具信息!I1589="","",[4]道具信息!I1589)</f>
        <v/>
      </c>
      <c r="J1589" s="19" t="str">
        <f>IF([4]道具信息!J1589="","",[4]道具信息!J1589)</f>
        <v/>
      </c>
      <c r="K1589" s="19" t="str">
        <f>IF([4]道具信息!K1589="","",[4]道具信息!K1589)</f>
        <v/>
      </c>
      <c r="L1589" s="19" t="str">
        <f>IF([4]道具信息!L1589="","",[4]道具信息!L1589)</f>
        <v/>
      </c>
      <c r="M1589" s="19" t="str">
        <f>IF([4]道具信息!M1589="","",[4]道具信息!M1589)</f>
        <v/>
      </c>
      <c r="N1589" s="19" t="str">
        <f>IF([4]道具信息!N1589="","",[4]道具信息!N1589)</f>
        <v/>
      </c>
      <c r="O1589" s="19" t="str">
        <f>IF([4]道具信息!O1589="","",[4]道具信息!O1589)</f>
        <v/>
      </c>
      <c r="P1589" s="19" t="str">
        <f>IF([4]道具信息!P1589="","",[4]道具信息!P1589)</f>
        <v/>
      </c>
      <c r="Q1589" s="19" t="str">
        <f>IF([4]道具信息!Q1589="","",[4]道具信息!Q1589)</f>
        <v/>
      </c>
      <c r="R1589" s="19" t="str">
        <f>IF([4]道具信息!R1589="","",[4]道具信息!R1589)</f>
        <v/>
      </c>
      <c r="S1589" s="19" t="str">
        <f>IF([4]道具信息!S1589="","",[4]道具信息!S1589)</f>
        <v/>
      </c>
      <c r="T1589" s="19" t="str">
        <f>IF([4]道具信息!T1589="","",[4]道具信息!T1589)</f>
        <v/>
      </c>
      <c r="U1589" s="19" t="str">
        <f>IF([4]道具信息!U1589="","",[4]道具信息!U1589)</f>
        <v/>
      </c>
      <c r="V1589" s="19" t="str">
        <f>IF([4]道具信息!V1589="","",[4]道具信息!V1589)</f>
        <v/>
      </c>
      <c r="W1589" s="19" t="str">
        <f>IF([4]道具信息!W1589="","",[4]道具信息!W1589)</f>
        <v/>
      </c>
      <c r="X1589" s="19" t="str">
        <f>IF([4]道具信息!X1589="","",[4]道具信息!X1589)</f>
        <v/>
      </c>
      <c r="Y1589" s="19" t="str">
        <f>IF([4]道具信息!Y1589="","",[4]道具信息!Y1589)</f>
        <v/>
      </c>
      <c r="Z1589" s="19" t="str">
        <f>IF([4]道具信息!Z1589="","",[4]道具信息!Z1589)</f>
        <v/>
      </c>
    </row>
    <row r="1590" spans="1:26" x14ac:dyDescent="0.15">
      <c r="A1590" s="19" t="str">
        <f>IF([4]道具信息!A1590="","",[4]道具信息!A1590)</f>
        <v/>
      </c>
      <c r="B1590" s="19" t="str">
        <f>IF([4]道具信息!B1590="","",[4]道具信息!B1590)</f>
        <v/>
      </c>
      <c r="C1590" s="19" t="str">
        <f>IF([4]道具信息!C1590="","",[4]道具信息!C1590)</f>
        <v/>
      </c>
      <c r="D1590" s="19" t="str">
        <f>IF([4]道具信息!D1590="","",[4]道具信息!D1590)</f>
        <v/>
      </c>
      <c r="E1590" s="19" t="str">
        <f>IF([4]道具信息!E1590="","",[4]道具信息!E1590)</f>
        <v/>
      </c>
      <c r="F1590" s="19" t="str">
        <f>IF([4]道具信息!F1590="","",[4]道具信息!F1590)</f>
        <v/>
      </c>
      <c r="G1590" s="19" t="str">
        <f>IF([4]道具信息!G1590="","",[4]道具信息!G1590)</f>
        <v/>
      </c>
      <c r="H1590" s="19" t="str">
        <f>IF([4]道具信息!H1590="","",[4]道具信息!H1590)</f>
        <v/>
      </c>
      <c r="I1590" s="19" t="str">
        <f>IF([4]道具信息!I1590="","",[4]道具信息!I1590)</f>
        <v/>
      </c>
      <c r="J1590" s="19" t="str">
        <f>IF([4]道具信息!J1590="","",[4]道具信息!J1590)</f>
        <v/>
      </c>
      <c r="K1590" s="19" t="str">
        <f>IF([4]道具信息!K1590="","",[4]道具信息!K1590)</f>
        <v/>
      </c>
      <c r="L1590" s="19" t="str">
        <f>IF([4]道具信息!L1590="","",[4]道具信息!L1590)</f>
        <v/>
      </c>
      <c r="M1590" s="19" t="str">
        <f>IF([4]道具信息!M1590="","",[4]道具信息!M1590)</f>
        <v/>
      </c>
      <c r="N1590" s="19" t="str">
        <f>IF([4]道具信息!N1590="","",[4]道具信息!N1590)</f>
        <v/>
      </c>
      <c r="O1590" s="19" t="str">
        <f>IF([4]道具信息!O1590="","",[4]道具信息!O1590)</f>
        <v/>
      </c>
      <c r="P1590" s="19" t="str">
        <f>IF([4]道具信息!P1590="","",[4]道具信息!P1590)</f>
        <v/>
      </c>
      <c r="Q1590" s="19" t="str">
        <f>IF([4]道具信息!Q1590="","",[4]道具信息!Q1590)</f>
        <v/>
      </c>
      <c r="R1590" s="19" t="str">
        <f>IF([4]道具信息!R1590="","",[4]道具信息!R1590)</f>
        <v/>
      </c>
      <c r="S1590" s="19" t="str">
        <f>IF([4]道具信息!S1590="","",[4]道具信息!S1590)</f>
        <v/>
      </c>
      <c r="T1590" s="19" t="str">
        <f>IF([4]道具信息!T1590="","",[4]道具信息!T1590)</f>
        <v/>
      </c>
      <c r="U1590" s="19" t="str">
        <f>IF([4]道具信息!U1590="","",[4]道具信息!U1590)</f>
        <v/>
      </c>
      <c r="V1590" s="19" t="str">
        <f>IF([4]道具信息!V1590="","",[4]道具信息!V1590)</f>
        <v/>
      </c>
      <c r="W1590" s="19" t="str">
        <f>IF([4]道具信息!W1590="","",[4]道具信息!W1590)</f>
        <v/>
      </c>
      <c r="X1590" s="19" t="str">
        <f>IF([4]道具信息!X1590="","",[4]道具信息!X1590)</f>
        <v/>
      </c>
      <c r="Y1590" s="19" t="str">
        <f>IF([4]道具信息!Y1590="","",[4]道具信息!Y1590)</f>
        <v/>
      </c>
      <c r="Z1590" s="19" t="str">
        <f>IF([4]道具信息!Z1590="","",[4]道具信息!Z1590)</f>
        <v/>
      </c>
    </row>
    <row r="1591" spans="1:26" x14ac:dyDescent="0.15">
      <c r="A1591" s="19" t="str">
        <f>IF([4]道具信息!A1591="","",[4]道具信息!A1591)</f>
        <v/>
      </c>
      <c r="B1591" s="19" t="str">
        <f>IF([4]道具信息!B1591="","",[4]道具信息!B1591)</f>
        <v/>
      </c>
      <c r="C1591" s="19" t="str">
        <f>IF([4]道具信息!C1591="","",[4]道具信息!C1591)</f>
        <v/>
      </c>
      <c r="D1591" s="19" t="str">
        <f>IF([4]道具信息!D1591="","",[4]道具信息!D1591)</f>
        <v/>
      </c>
      <c r="E1591" s="19" t="str">
        <f>IF([4]道具信息!E1591="","",[4]道具信息!E1591)</f>
        <v/>
      </c>
      <c r="F1591" s="19" t="str">
        <f>IF([4]道具信息!F1591="","",[4]道具信息!F1591)</f>
        <v/>
      </c>
      <c r="G1591" s="19" t="str">
        <f>IF([4]道具信息!G1591="","",[4]道具信息!G1591)</f>
        <v/>
      </c>
      <c r="H1591" s="19" t="str">
        <f>IF([4]道具信息!H1591="","",[4]道具信息!H1591)</f>
        <v/>
      </c>
      <c r="I1591" s="19" t="str">
        <f>IF([4]道具信息!I1591="","",[4]道具信息!I1591)</f>
        <v/>
      </c>
      <c r="J1591" s="19" t="str">
        <f>IF([4]道具信息!J1591="","",[4]道具信息!J1591)</f>
        <v/>
      </c>
      <c r="K1591" s="19" t="str">
        <f>IF([4]道具信息!K1591="","",[4]道具信息!K1591)</f>
        <v/>
      </c>
      <c r="L1591" s="19" t="str">
        <f>IF([4]道具信息!L1591="","",[4]道具信息!L1591)</f>
        <v/>
      </c>
      <c r="M1591" s="19" t="str">
        <f>IF([4]道具信息!M1591="","",[4]道具信息!M1591)</f>
        <v/>
      </c>
      <c r="N1591" s="19" t="str">
        <f>IF([4]道具信息!N1591="","",[4]道具信息!N1591)</f>
        <v/>
      </c>
      <c r="O1591" s="19" t="str">
        <f>IF([4]道具信息!O1591="","",[4]道具信息!O1591)</f>
        <v/>
      </c>
      <c r="P1591" s="19" t="str">
        <f>IF([4]道具信息!P1591="","",[4]道具信息!P1591)</f>
        <v/>
      </c>
      <c r="Q1591" s="19" t="str">
        <f>IF([4]道具信息!Q1591="","",[4]道具信息!Q1591)</f>
        <v/>
      </c>
      <c r="R1591" s="19" t="str">
        <f>IF([4]道具信息!R1591="","",[4]道具信息!R1591)</f>
        <v/>
      </c>
      <c r="S1591" s="19" t="str">
        <f>IF([4]道具信息!S1591="","",[4]道具信息!S1591)</f>
        <v/>
      </c>
      <c r="T1591" s="19" t="str">
        <f>IF([4]道具信息!T1591="","",[4]道具信息!T1591)</f>
        <v/>
      </c>
      <c r="U1591" s="19" t="str">
        <f>IF([4]道具信息!U1591="","",[4]道具信息!U1591)</f>
        <v/>
      </c>
      <c r="V1591" s="19" t="str">
        <f>IF([4]道具信息!V1591="","",[4]道具信息!V1591)</f>
        <v/>
      </c>
      <c r="W1591" s="19" t="str">
        <f>IF([4]道具信息!W1591="","",[4]道具信息!W1591)</f>
        <v/>
      </c>
      <c r="X1591" s="19" t="str">
        <f>IF([4]道具信息!X1591="","",[4]道具信息!X1591)</f>
        <v/>
      </c>
      <c r="Y1591" s="19" t="str">
        <f>IF([4]道具信息!Y1591="","",[4]道具信息!Y1591)</f>
        <v/>
      </c>
      <c r="Z1591" s="19" t="str">
        <f>IF([4]道具信息!Z1591="","",[4]道具信息!Z1591)</f>
        <v/>
      </c>
    </row>
    <row r="1592" spans="1:26" x14ac:dyDescent="0.15">
      <c r="A1592" s="19" t="str">
        <f>IF([4]道具信息!A1592="","",[4]道具信息!A1592)</f>
        <v/>
      </c>
      <c r="B1592" s="19" t="str">
        <f>IF([4]道具信息!B1592="","",[4]道具信息!B1592)</f>
        <v/>
      </c>
      <c r="C1592" s="19" t="str">
        <f>IF([4]道具信息!C1592="","",[4]道具信息!C1592)</f>
        <v/>
      </c>
      <c r="D1592" s="19" t="str">
        <f>IF([4]道具信息!D1592="","",[4]道具信息!D1592)</f>
        <v/>
      </c>
      <c r="E1592" s="19" t="str">
        <f>IF([4]道具信息!E1592="","",[4]道具信息!E1592)</f>
        <v/>
      </c>
      <c r="F1592" s="19" t="str">
        <f>IF([4]道具信息!F1592="","",[4]道具信息!F1592)</f>
        <v/>
      </c>
      <c r="G1592" s="19" t="str">
        <f>IF([4]道具信息!G1592="","",[4]道具信息!G1592)</f>
        <v/>
      </c>
      <c r="H1592" s="19" t="str">
        <f>IF([4]道具信息!H1592="","",[4]道具信息!H1592)</f>
        <v/>
      </c>
      <c r="I1592" s="19" t="str">
        <f>IF([4]道具信息!I1592="","",[4]道具信息!I1592)</f>
        <v/>
      </c>
      <c r="J1592" s="19" t="str">
        <f>IF([4]道具信息!J1592="","",[4]道具信息!J1592)</f>
        <v/>
      </c>
      <c r="K1592" s="19" t="str">
        <f>IF([4]道具信息!K1592="","",[4]道具信息!K1592)</f>
        <v/>
      </c>
      <c r="L1592" s="19" t="str">
        <f>IF([4]道具信息!L1592="","",[4]道具信息!L1592)</f>
        <v/>
      </c>
      <c r="M1592" s="19" t="str">
        <f>IF([4]道具信息!M1592="","",[4]道具信息!M1592)</f>
        <v/>
      </c>
      <c r="N1592" s="19" t="str">
        <f>IF([4]道具信息!N1592="","",[4]道具信息!N1592)</f>
        <v/>
      </c>
      <c r="O1592" s="19" t="str">
        <f>IF([4]道具信息!O1592="","",[4]道具信息!O1592)</f>
        <v/>
      </c>
      <c r="P1592" s="19" t="str">
        <f>IF([4]道具信息!P1592="","",[4]道具信息!P1592)</f>
        <v/>
      </c>
      <c r="Q1592" s="19" t="str">
        <f>IF([4]道具信息!Q1592="","",[4]道具信息!Q1592)</f>
        <v/>
      </c>
      <c r="R1592" s="19" t="str">
        <f>IF([4]道具信息!R1592="","",[4]道具信息!R1592)</f>
        <v/>
      </c>
      <c r="S1592" s="19" t="str">
        <f>IF([4]道具信息!S1592="","",[4]道具信息!S1592)</f>
        <v/>
      </c>
      <c r="T1592" s="19" t="str">
        <f>IF([4]道具信息!T1592="","",[4]道具信息!T1592)</f>
        <v/>
      </c>
      <c r="U1592" s="19" t="str">
        <f>IF([4]道具信息!U1592="","",[4]道具信息!U1592)</f>
        <v/>
      </c>
      <c r="V1592" s="19" t="str">
        <f>IF([4]道具信息!V1592="","",[4]道具信息!V1592)</f>
        <v/>
      </c>
      <c r="W1592" s="19" t="str">
        <f>IF([4]道具信息!W1592="","",[4]道具信息!W1592)</f>
        <v/>
      </c>
      <c r="X1592" s="19" t="str">
        <f>IF([4]道具信息!X1592="","",[4]道具信息!X1592)</f>
        <v/>
      </c>
      <c r="Y1592" s="19" t="str">
        <f>IF([4]道具信息!Y1592="","",[4]道具信息!Y1592)</f>
        <v/>
      </c>
      <c r="Z1592" s="19" t="str">
        <f>IF([4]道具信息!Z1592="","",[4]道具信息!Z1592)</f>
        <v/>
      </c>
    </row>
    <row r="1593" spans="1:26" x14ac:dyDescent="0.15">
      <c r="A1593" s="19" t="str">
        <f>IF([4]道具信息!A1593="","",[4]道具信息!A1593)</f>
        <v/>
      </c>
      <c r="B1593" s="19" t="str">
        <f>IF([4]道具信息!B1593="","",[4]道具信息!B1593)</f>
        <v/>
      </c>
      <c r="C1593" s="19" t="str">
        <f>IF([4]道具信息!C1593="","",[4]道具信息!C1593)</f>
        <v/>
      </c>
      <c r="D1593" s="19" t="str">
        <f>IF([4]道具信息!D1593="","",[4]道具信息!D1593)</f>
        <v/>
      </c>
      <c r="E1593" s="19" t="str">
        <f>IF([4]道具信息!E1593="","",[4]道具信息!E1593)</f>
        <v/>
      </c>
      <c r="F1593" s="19" t="str">
        <f>IF([4]道具信息!F1593="","",[4]道具信息!F1593)</f>
        <v/>
      </c>
      <c r="G1593" s="19" t="str">
        <f>IF([4]道具信息!G1593="","",[4]道具信息!G1593)</f>
        <v/>
      </c>
      <c r="H1593" s="19" t="str">
        <f>IF([4]道具信息!H1593="","",[4]道具信息!H1593)</f>
        <v/>
      </c>
      <c r="I1593" s="19" t="str">
        <f>IF([4]道具信息!I1593="","",[4]道具信息!I1593)</f>
        <v/>
      </c>
      <c r="J1593" s="19" t="str">
        <f>IF([4]道具信息!J1593="","",[4]道具信息!J1593)</f>
        <v/>
      </c>
      <c r="K1593" s="19" t="str">
        <f>IF([4]道具信息!K1593="","",[4]道具信息!K1593)</f>
        <v/>
      </c>
      <c r="L1593" s="19" t="str">
        <f>IF([4]道具信息!L1593="","",[4]道具信息!L1593)</f>
        <v/>
      </c>
      <c r="M1593" s="19" t="str">
        <f>IF([4]道具信息!M1593="","",[4]道具信息!M1593)</f>
        <v/>
      </c>
      <c r="N1593" s="19" t="str">
        <f>IF([4]道具信息!N1593="","",[4]道具信息!N1593)</f>
        <v/>
      </c>
      <c r="O1593" s="19" t="str">
        <f>IF([4]道具信息!O1593="","",[4]道具信息!O1593)</f>
        <v/>
      </c>
      <c r="P1593" s="19" t="str">
        <f>IF([4]道具信息!P1593="","",[4]道具信息!P1593)</f>
        <v/>
      </c>
      <c r="Q1593" s="19" t="str">
        <f>IF([4]道具信息!Q1593="","",[4]道具信息!Q1593)</f>
        <v/>
      </c>
      <c r="R1593" s="19" t="str">
        <f>IF([4]道具信息!R1593="","",[4]道具信息!R1593)</f>
        <v/>
      </c>
      <c r="S1593" s="19" t="str">
        <f>IF([4]道具信息!S1593="","",[4]道具信息!S1593)</f>
        <v/>
      </c>
      <c r="T1593" s="19" t="str">
        <f>IF([4]道具信息!T1593="","",[4]道具信息!T1593)</f>
        <v/>
      </c>
      <c r="U1593" s="19" t="str">
        <f>IF([4]道具信息!U1593="","",[4]道具信息!U1593)</f>
        <v/>
      </c>
      <c r="V1593" s="19" t="str">
        <f>IF([4]道具信息!V1593="","",[4]道具信息!V1593)</f>
        <v/>
      </c>
      <c r="W1593" s="19" t="str">
        <f>IF([4]道具信息!W1593="","",[4]道具信息!W1593)</f>
        <v/>
      </c>
      <c r="X1593" s="19" t="str">
        <f>IF([4]道具信息!X1593="","",[4]道具信息!X1593)</f>
        <v/>
      </c>
      <c r="Y1593" s="19" t="str">
        <f>IF([4]道具信息!Y1593="","",[4]道具信息!Y1593)</f>
        <v/>
      </c>
      <c r="Z1593" s="19" t="str">
        <f>IF([4]道具信息!Z1593="","",[4]道具信息!Z1593)</f>
        <v/>
      </c>
    </row>
    <row r="1594" spans="1:26" x14ac:dyDescent="0.15">
      <c r="A1594" s="19" t="str">
        <f>IF([4]道具信息!A1594="","",[4]道具信息!A1594)</f>
        <v/>
      </c>
      <c r="B1594" s="19" t="str">
        <f>IF([4]道具信息!B1594="","",[4]道具信息!B1594)</f>
        <v/>
      </c>
      <c r="C1594" s="19" t="str">
        <f>IF([4]道具信息!C1594="","",[4]道具信息!C1594)</f>
        <v/>
      </c>
      <c r="D1594" s="19" t="str">
        <f>IF([4]道具信息!D1594="","",[4]道具信息!D1594)</f>
        <v/>
      </c>
      <c r="E1594" s="19" t="str">
        <f>IF([4]道具信息!E1594="","",[4]道具信息!E1594)</f>
        <v/>
      </c>
      <c r="F1594" s="19" t="str">
        <f>IF([4]道具信息!F1594="","",[4]道具信息!F1594)</f>
        <v/>
      </c>
      <c r="G1594" s="19" t="str">
        <f>IF([4]道具信息!G1594="","",[4]道具信息!G1594)</f>
        <v/>
      </c>
      <c r="H1594" s="19" t="str">
        <f>IF([4]道具信息!H1594="","",[4]道具信息!H1594)</f>
        <v/>
      </c>
      <c r="I1594" s="19" t="str">
        <f>IF([4]道具信息!I1594="","",[4]道具信息!I1594)</f>
        <v/>
      </c>
      <c r="J1594" s="19" t="str">
        <f>IF([4]道具信息!J1594="","",[4]道具信息!J1594)</f>
        <v/>
      </c>
      <c r="K1594" s="19" t="str">
        <f>IF([4]道具信息!K1594="","",[4]道具信息!K1594)</f>
        <v/>
      </c>
      <c r="L1594" s="19" t="str">
        <f>IF([4]道具信息!L1594="","",[4]道具信息!L1594)</f>
        <v/>
      </c>
      <c r="M1594" s="19" t="str">
        <f>IF([4]道具信息!M1594="","",[4]道具信息!M1594)</f>
        <v/>
      </c>
      <c r="N1594" s="19" t="str">
        <f>IF([4]道具信息!N1594="","",[4]道具信息!N1594)</f>
        <v/>
      </c>
      <c r="O1594" s="19" t="str">
        <f>IF([4]道具信息!O1594="","",[4]道具信息!O1594)</f>
        <v/>
      </c>
      <c r="P1594" s="19" t="str">
        <f>IF([4]道具信息!P1594="","",[4]道具信息!P1594)</f>
        <v/>
      </c>
      <c r="Q1594" s="19" t="str">
        <f>IF([4]道具信息!Q1594="","",[4]道具信息!Q1594)</f>
        <v/>
      </c>
      <c r="R1594" s="19" t="str">
        <f>IF([4]道具信息!R1594="","",[4]道具信息!R1594)</f>
        <v/>
      </c>
      <c r="S1594" s="19" t="str">
        <f>IF([4]道具信息!S1594="","",[4]道具信息!S1594)</f>
        <v/>
      </c>
      <c r="T1594" s="19" t="str">
        <f>IF([4]道具信息!T1594="","",[4]道具信息!T1594)</f>
        <v/>
      </c>
      <c r="U1594" s="19" t="str">
        <f>IF([4]道具信息!U1594="","",[4]道具信息!U1594)</f>
        <v/>
      </c>
      <c r="V1594" s="19" t="str">
        <f>IF([4]道具信息!V1594="","",[4]道具信息!V1594)</f>
        <v/>
      </c>
      <c r="W1594" s="19" t="str">
        <f>IF([4]道具信息!W1594="","",[4]道具信息!W1594)</f>
        <v/>
      </c>
      <c r="X1594" s="19" t="str">
        <f>IF([4]道具信息!X1594="","",[4]道具信息!X1594)</f>
        <v/>
      </c>
      <c r="Y1594" s="19" t="str">
        <f>IF([4]道具信息!Y1594="","",[4]道具信息!Y1594)</f>
        <v/>
      </c>
      <c r="Z1594" s="19" t="str">
        <f>IF([4]道具信息!Z1594="","",[4]道具信息!Z1594)</f>
        <v/>
      </c>
    </row>
    <row r="1595" spans="1:26" x14ac:dyDescent="0.15">
      <c r="A1595" s="19" t="str">
        <f>IF([4]道具信息!A1595="","",[4]道具信息!A1595)</f>
        <v/>
      </c>
      <c r="B1595" s="19" t="str">
        <f>IF([4]道具信息!B1595="","",[4]道具信息!B1595)</f>
        <v/>
      </c>
      <c r="C1595" s="19" t="str">
        <f>IF([4]道具信息!C1595="","",[4]道具信息!C1595)</f>
        <v/>
      </c>
      <c r="D1595" s="19" t="str">
        <f>IF([4]道具信息!D1595="","",[4]道具信息!D1595)</f>
        <v/>
      </c>
      <c r="E1595" s="19" t="str">
        <f>IF([4]道具信息!E1595="","",[4]道具信息!E1595)</f>
        <v/>
      </c>
      <c r="F1595" s="19" t="str">
        <f>IF([4]道具信息!F1595="","",[4]道具信息!F1595)</f>
        <v/>
      </c>
      <c r="G1595" s="19" t="str">
        <f>IF([4]道具信息!G1595="","",[4]道具信息!G1595)</f>
        <v/>
      </c>
      <c r="H1595" s="19" t="str">
        <f>IF([4]道具信息!H1595="","",[4]道具信息!H1595)</f>
        <v/>
      </c>
      <c r="I1595" s="19" t="str">
        <f>IF([4]道具信息!I1595="","",[4]道具信息!I1595)</f>
        <v/>
      </c>
      <c r="J1595" s="19" t="str">
        <f>IF([4]道具信息!J1595="","",[4]道具信息!J1595)</f>
        <v/>
      </c>
      <c r="K1595" s="19" t="str">
        <f>IF([4]道具信息!K1595="","",[4]道具信息!K1595)</f>
        <v/>
      </c>
      <c r="L1595" s="19" t="str">
        <f>IF([4]道具信息!L1595="","",[4]道具信息!L1595)</f>
        <v/>
      </c>
      <c r="M1595" s="19" t="str">
        <f>IF([4]道具信息!M1595="","",[4]道具信息!M1595)</f>
        <v/>
      </c>
      <c r="N1595" s="19" t="str">
        <f>IF([4]道具信息!N1595="","",[4]道具信息!N1595)</f>
        <v/>
      </c>
      <c r="O1595" s="19" t="str">
        <f>IF([4]道具信息!O1595="","",[4]道具信息!O1595)</f>
        <v/>
      </c>
      <c r="P1595" s="19" t="str">
        <f>IF([4]道具信息!P1595="","",[4]道具信息!P1595)</f>
        <v/>
      </c>
      <c r="Q1595" s="19" t="str">
        <f>IF([4]道具信息!Q1595="","",[4]道具信息!Q1595)</f>
        <v/>
      </c>
      <c r="R1595" s="19" t="str">
        <f>IF([4]道具信息!R1595="","",[4]道具信息!R1595)</f>
        <v/>
      </c>
      <c r="S1595" s="19" t="str">
        <f>IF([4]道具信息!S1595="","",[4]道具信息!S1595)</f>
        <v/>
      </c>
      <c r="T1595" s="19" t="str">
        <f>IF([4]道具信息!T1595="","",[4]道具信息!T1595)</f>
        <v/>
      </c>
      <c r="U1595" s="19" t="str">
        <f>IF([4]道具信息!U1595="","",[4]道具信息!U1595)</f>
        <v/>
      </c>
      <c r="V1595" s="19" t="str">
        <f>IF([4]道具信息!V1595="","",[4]道具信息!V1595)</f>
        <v/>
      </c>
      <c r="W1595" s="19" t="str">
        <f>IF([4]道具信息!W1595="","",[4]道具信息!W1595)</f>
        <v/>
      </c>
      <c r="X1595" s="19" t="str">
        <f>IF([4]道具信息!X1595="","",[4]道具信息!X1595)</f>
        <v/>
      </c>
      <c r="Y1595" s="19" t="str">
        <f>IF([4]道具信息!Y1595="","",[4]道具信息!Y1595)</f>
        <v/>
      </c>
      <c r="Z1595" s="19" t="str">
        <f>IF([4]道具信息!Z1595="","",[4]道具信息!Z1595)</f>
        <v/>
      </c>
    </row>
    <row r="1596" spans="1:26" x14ac:dyDescent="0.15">
      <c r="A1596" s="19" t="str">
        <f>IF([4]道具信息!A1596="","",[4]道具信息!A1596)</f>
        <v/>
      </c>
      <c r="B1596" s="19" t="str">
        <f>IF([4]道具信息!B1596="","",[4]道具信息!B1596)</f>
        <v/>
      </c>
      <c r="C1596" s="19" t="str">
        <f>IF([4]道具信息!C1596="","",[4]道具信息!C1596)</f>
        <v/>
      </c>
      <c r="D1596" s="19" t="str">
        <f>IF([4]道具信息!D1596="","",[4]道具信息!D1596)</f>
        <v/>
      </c>
      <c r="E1596" s="19" t="str">
        <f>IF([4]道具信息!E1596="","",[4]道具信息!E1596)</f>
        <v/>
      </c>
      <c r="F1596" s="19" t="str">
        <f>IF([4]道具信息!F1596="","",[4]道具信息!F1596)</f>
        <v/>
      </c>
      <c r="G1596" s="19" t="str">
        <f>IF([4]道具信息!G1596="","",[4]道具信息!G1596)</f>
        <v/>
      </c>
      <c r="H1596" s="19" t="str">
        <f>IF([4]道具信息!H1596="","",[4]道具信息!H1596)</f>
        <v/>
      </c>
      <c r="I1596" s="19" t="str">
        <f>IF([4]道具信息!I1596="","",[4]道具信息!I1596)</f>
        <v/>
      </c>
      <c r="J1596" s="19" t="str">
        <f>IF([4]道具信息!J1596="","",[4]道具信息!J1596)</f>
        <v/>
      </c>
      <c r="K1596" s="19" t="str">
        <f>IF([4]道具信息!K1596="","",[4]道具信息!K1596)</f>
        <v/>
      </c>
      <c r="L1596" s="19" t="str">
        <f>IF([4]道具信息!L1596="","",[4]道具信息!L1596)</f>
        <v/>
      </c>
      <c r="M1596" s="19" t="str">
        <f>IF([4]道具信息!M1596="","",[4]道具信息!M1596)</f>
        <v/>
      </c>
      <c r="N1596" s="19" t="str">
        <f>IF([4]道具信息!N1596="","",[4]道具信息!N1596)</f>
        <v/>
      </c>
      <c r="O1596" s="19" t="str">
        <f>IF([4]道具信息!O1596="","",[4]道具信息!O1596)</f>
        <v/>
      </c>
      <c r="P1596" s="19" t="str">
        <f>IF([4]道具信息!P1596="","",[4]道具信息!P1596)</f>
        <v/>
      </c>
      <c r="Q1596" s="19" t="str">
        <f>IF([4]道具信息!Q1596="","",[4]道具信息!Q1596)</f>
        <v/>
      </c>
      <c r="R1596" s="19" t="str">
        <f>IF([4]道具信息!R1596="","",[4]道具信息!R1596)</f>
        <v/>
      </c>
      <c r="S1596" s="19" t="str">
        <f>IF([4]道具信息!S1596="","",[4]道具信息!S1596)</f>
        <v/>
      </c>
      <c r="T1596" s="19" t="str">
        <f>IF([4]道具信息!T1596="","",[4]道具信息!T1596)</f>
        <v/>
      </c>
      <c r="U1596" s="19" t="str">
        <f>IF([4]道具信息!U1596="","",[4]道具信息!U1596)</f>
        <v/>
      </c>
      <c r="V1596" s="19" t="str">
        <f>IF([4]道具信息!V1596="","",[4]道具信息!V1596)</f>
        <v/>
      </c>
      <c r="W1596" s="19" t="str">
        <f>IF([4]道具信息!W1596="","",[4]道具信息!W1596)</f>
        <v/>
      </c>
      <c r="X1596" s="19" t="str">
        <f>IF([4]道具信息!X1596="","",[4]道具信息!X1596)</f>
        <v/>
      </c>
      <c r="Y1596" s="19" t="str">
        <f>IF([4]道具信息!Y1596="","",[4]道具信息!Y1596)</f>
        <v/>
      </c>
      <c r="Z1596" s="19" t="str">
        <f>IF([4]道具信息!Z1596="","",[4]道具信息!Z1596)</f>
        <v/>
      </c>
    </row>
    <row r="1597" spans="1:26" x14ac:dyDescent="0.15">
      <c r="A1597" s="19" t="str">
        <f>IF([4]道具信息!A1597="","",[4]道具信息!A1597)</f>
        <v/>
      </c>
      <c r="B1597" s="19" t="str">
        <f>IF([4]道具信息!B1597="","",[4]道具信息!B1597)</f>
        <v/>
      </c>
      <c r="C1597" s="19" t="str">
        <f>IF([4]道具信息!C1597="","",[4]道具信息!C1597)</f>
        <v/>
      </c>
      <c r="D1597" s="19" t="str">
        <f>IF([4]道具信息!D1597="","",[4]道具信息!D1597)</f>
        <v/>
      </c>
      <c r="E1597" s="19" t="str">
        <f>IF([4]道具信息!E1597="","",[4]道具信息!E1597)</f>
        <v/>
      </c>
      <c r="F1597" s="19" t="str">
        <f>IF([4]道具信息!F1597="","",[4]道具信息!F1597)</f>
        <v/>
      </c>
      <c r="G1597" s="19" t="str">
        <f>IF([4]道具信息!G1597="","",[4]道具信息!G1597)</f>
        <v/>
      </c>
      <c r="H1597" s="19" t="str">
        <f>IF([4]道具信息!H1597="","",[4]道具信息!H1597)</f>
        <v/>
      </c>
      <c r="I1597" s="19" t="str">
        <f>IF([4]道具信息!I1597="","",[4]道具信息!I1597)</f>
        <v/>
      </c>
      <c r="J1597" s="19" t="str">
        <f>IF([4]道具信息!J1597="","",[4]道具信息!J1597)</f>
        <v/>
      </c>
      <c r="K1597" s="19" t="str">
        <f>IF([4]道具信息!K1597="","",[4]道具信息!K1597)</f>
        <v/>
      </c>
      <c r="L1597" s="19" t="str">
        <f>IF([4]道具信息!L1597="","",[4]道具信息!L1597)</f>
        <v/>
      </c>
      <c r="M1597" s="19" t="str">
        <f>IF([4]道具信息!M1597="","",[4]道具信息!M1597)</f>
        <v/>
      </c>
      <c r="N1597" s="19" t="str">
        <f>IF([4]道具信息!N1597="","",[4]道具信息!N1597)</f>
        <v/>
      </c>
      <c r="O1597" s="19" t="str">
        <f>IF([4]道具信息!O1597="","",[4]道具信息!O1597)</f>
        <v/>
      </c>
      <c r="P1597" s="19" t="str">
        <f>IF([4]道具信息!P1597="","",[4]道具信息!P1597)</f>
        <v/>
      </c>
      <c r="Q1597" s="19" t="str">
        <f>IF([4]道具信息!Q1597="","",[4]道具信息!Q1597)</f>
        <v/>
      </c>
      <c r="R1597" s="19" t="str">
        <f>IF([4]道具信息!R1597="","",[4]道具信息!R1597)</f>
        <v/>
      </c>
      <c r="S1597" s="19" t="str">
        <f>IF([4]道具信息!S1597="","",[4]道具信息!S1597)</f>
        <v/>
      </c>
      <c r="T1597" s="19" t="str">
        <f>IF([4]道具信息!T1597="","",[4]道具信息!T1597)</f>
        <v/>
      </c>
      <c r="U1597" s="19" t="str">
        <f>IF([4]道具信息!U1597="","",[4]道具信息!U1597)</f>
        <v/>
      </c>
      <c r="V1597" s="19" t="str">
        <f>IF([4]道具信息!V1597="","",[4]道具信息!V1597)</f>
        <v/>
      </c>
      <c r="W1597" s="19" t="str">
        <f>IF([4]道具信息!W1597="","",[4]道具信息!W1597)</f>
        <v/>
      </c>
      <c r="X1597" s="19" t="str">
        <f>IF([4]道具信息!X1597="","",[4]道具信息!X1597)</f>
        <v/>
      </c>
      <c r="Y1597" s="19" t="str">
        <f>IF([4]道具信息!Y1597="","",[4]道具信息!Y1597)</f>
        <v/>
      </c>
      <c r="Z1597" s="19" t="str">
        <f>IF([4]道具信息!Z1597="","",[4]道具信息!Z1597)</f>
        <v/>
      </c>
    </row>
    <row r="1598" spans="1:26" x14ac:dyDescent="0.15">
      <c r="A1598" s="19" t="str">
        <f>IF([4]道具信息!A1598="","",[4]道具信息!A1598)</f>
        <v/>
      </c>
      <c r="B1598" s="19" t="str">
        <f>IF([4]道具信息!B1598="","",[4]道具信息!B1598)</f>
        <v/>
      </c>
      <c r="C1598" s="19" t="str">
        <f>IF([4]道具信息!C1598="","",[4]道具信息!C1598)</f>
        <v/>
      </c>
      <c r="D1598" s="19" t="str">
        <f>IF([4]道具信息!D1598="","",[4]道具信息!D1598)</f>
        <v/>
      </c>
      <c r="E1598" s="19" t="str">
        <f>IF([4]道具信息!E1598="","",[4]道具信息!E1598)</f>
        <v/>
      </c>
      <c r="F1598" s="19" t="str">
        <f>IF([4]道具信息!F1598="","",[4]道具信息!F1598)</f>
        <v/>
      </c>
      <c r="G1598" s="19" t="str">
        <f>IF([4]道具信息!G1598="","",[4]道具信息!G1598)</f>
        <v/>
      </c>
      <c r="H1598" s="19" t="str">
        <f>IF([4]道具信息!H1598="","",[4]道具信息!H1598)</f>
        <v/>
      </c>
      <c r="I1598" s="19" t="str">
        <f>IF([4]道具信息!I1598="","",[4]道具信息!I1598)</f>
        <v/>
      </c>
      <c r="J1598" s="19" t="str">
        <f>IF([4]道具信息!J1598="","",[4]道具信息!J1598)</f>
        <v/>
      </c>
      <c r="K1598" s="19" t="str">
        <f>IF([4]道具信息!K1598="","",[4]道具信息!K1598)</f>
        <v/>
      </c>
      <c r="L1598" s="19" t="str">
        <f>IF([4]道具信息!L1598="","",[4]道具信息!L1598)</f>
        <v/>
      </c>
      <c r="M1598" s="19" t="str">
        <f>IF([4]道具信息!M1598="","",[4]道具信息!M1598)</f>
        <v/>
      </c>
      <c r="N1598" s="19" t="str">
        <f>IF([4]道具信息!N1598="","",[4]道具信息!N1598)</f>
        <v/>
      </c>
      <c r="O1598" s="19" t="str">
        <f>IF([4]道具信息!O1598="","",[4]道具信息!O1598)</f>
        <v/>
      </c>
      <c r="P1598" s="19" t="str">
        <f>IF([4]道具信息!P1598="","",[4]道具信息!P1598)</f>
        <v/>
      </c>
      <c r="Q1598" s="19" t="str">
        <f>IF([4]道具信息!Q1598="","",[4]道具信息!Q1598)</f>
        <v/>
      </c>
      <c r="R1598" s="19" t="str">
        <f>IF([4]道具信息!R1598="","",[4]道具信息!R1598)</f>
        <v/>
      </c>
      <c r="S1598" s="19" t="str">
        <f>IF([4]道具信息!S1598="","",[4]道具信息!S1598)</f>
        <v/>
      </c>
      <c r="T1598" s="19" t="str">
        <f>IF([4]道具信息!T1598="","",[4]道具信息!T1598)</f>
        <v/>
      </c>
      <c r="U1598" s="19" t="str">
        <f>IF([4]道具信息!U1598="","",[4]道具信息!U1598)</f>
        <v/>
      </c>
      <c r="V1598" s="19" t="str">
        <f>IF([4]道具信息!V1598="","",[4]道具信息!V1598)</f>
        <v/>
      </c>
      <c r="W1598" s="19" t="str">
        <f>IF([4]道具信息!W1598="","",[4]道具信息!W1598)</f>
        <v/>
      </c>
      <c r="X1598" s="19" t="str">
        <f>IF([4]道具信息!X1598="","",[4]道具信息!X1598)</f>
        <v/>
      </c>
      <c r="Y1598" s="19" t="str">
        <f>IF([4]道具信息!Y1598="","",[4]道具信息!Y1598)</f>
        <v/>
      </c>
      <c r="Z1598" s="19" t="str">
        <f>IF([4]道具信息!Z1598="","",[4]道具信息!Z1598)</f>
        <v/>
      </c>
    </row>
    <row r="1599" spans="1:26" x14ac:dyDescent="0.15">
      <c r="A1599" s="19" t="str">
        <f>IF([4]道具信息!A1599="","",[4]道具信息!A1599)</f>
        <v/>
      </c>
      <c r="B1599" s="19" t="str">
        <f>IF([4]道具信息!B1599="","",[4]道具信息!B1599)</f>
        <v/>
      </c>
      <c r="C1599" s="19" t="str">
        <f>IF([4]道具信息!C1599="","",[4]道具信息!C1599)</f>
        <v/>
      </c>
      <c r="D1599" s="19" t="str">
        <f>IF([4]道具信息!D1599="","",[4]道具信息!D1599)</f>
        <v/>
      </c>
      <c r="E1599" s="19" t="str">
        <f>IF([4]道具信息!E1599="","",[4]道具信息!E1599)</f>
        <v/>
      </c>
      <c r="F1599" s="19" t="str">
        <f>IF([4]道具信息!F1599="","",[4]道具信息!F1599)</f>
        <v/>
      </c>
      <c r="G1599" s="19" t="str">
        <f>IF([4]道具信息!G1599="","",[4]道具信息!G1599)</f>
        <v/>
      </c>
      <c r="H1599" s="19" t="str">
        <f>IF([4]道具信息!H1599="","",[4]道具信息!H1599)</f>
        <v/>
      </c>
      <c r="I1599" s="19" t="str">
        <f>IF([4]道具信息!I1599="","",[4]道具信息!I1599)</f>
        <v/>
      </c>
      <c r="J1599" s="19" t="str">
        <f>IF([4]道具信息!J1599="","",[4]道具信息!J1599)</f>
        <v/>
      </c>
      <c r="K1599" s="19" t="str">
        <f>IF([4]道具信息!K1599="","",[4]道具信息!K1599)</f>
        <v/>
      </c>
      <c r="L1599" s="19" t="str">
        <f>IF([4]道具信息!L1599="","",[4]道具信息!L1599)</f>
        <v/>
      </c>
      <c r="M1599" s="19" t="str">
        <f>IF([4]道具信息!M1599="","",[4]道具信息!M1599)</f>
        <v/>
      </c>
      <c r="N1599" s="19" t="str">
        <f>IF([4]道具信息!N1599="","",[4]道具信息!N1599)</f>
        <v/>
      </c>
      <c r="O1599" s="19" t="str">
        <f>IF([4]道具信息!O1599="","",[4]道具信息!O1599)</f>
        <v/>
      </c>
      <c r="P1599" s="19" t="str">
        <f>IF([4]道具信息!P1599="","",[4]道具信息!P1599)</f>
        <v/>
      </c>
      <c r="Q1599" s="19" t="str">
        <f>IF([4]道具信息!Q1599="","",[4]道具信息!Q1599)</f>
        <v/>
      </c>
      <c r="R1599" s="19" t="str">
        <f>IF([4]道具信息!R1599="","",[4]道具信息!R1599)</f>
        <v/>
      </c>
      <c r="S1599" s="19" t="str">
        <f>IF([4]道具信息!S1599="","",[4]道具信息!S1599)</f>
        <v/>
      </c>
      <c r="T1599" s="19" t="str">
        <f>IF([4]道具信息!T1599="","",[4]道具信息!T1599)</f>
        <v/>
      </c>
      <c r="U1599" s="19" t="str">
        <f>IF([4]道具信息!U1599="","",[4]道具信息!U1599)</f>
        <v/>
      </c>
      <c r="V1599" s="19" t="str">
        <f>IF([4]道具信息!V1599="","",[4]道具信息!V1599)</f>
        <v/>
      </c>
      <c r="W1599" s="19" t="str">
        <f>IF([4]道具信息!W1599="","",[4]道具信息!W1599)</f>
        <v/>
      </c>
      <c r="X1599" s="19" t="str">
        <f>IF([4]道具信息!X1599="","",[4]道具信息!X1599)</f>
        <v/>
      </c>
      <c r="Y1599" s="19" t="str">
        <f>IF([4]道具信息!Y1599="","",[4]道具信息!Y1599)</f>
        <v/>
      </c>
      <c r="Z1599" s="19" t="str">
        <f>IF([4]道具信息!Z1599="","",[4]道具信息!Z1599)</f>
        <v/>
      </c>
    </row>
    <row r="1600" spans="1:26" x14ac:dyDescent="0.15">
      <c r="A1600" s="19" t="str">
        <f>IF([4]道具信息!A1600="","",[4]道具信息!A1600)</f>
        <v/>
      </c>
      <c r="B1600" s="19" t="str">
        <f>IF([4]道具信息!B1600="","",[4]道具信息!B1600)</f>
        <v/>
      </c>
      <c r="C1600" s="19" t="str">
        <f>IF([4]道具信息!C1600="","",[4]道具信息!C1600)</f>
        <v/>
      </c>
      <c r="D1600" s="19" t="str">
        <f>IF([4]道具信息!D1600="","",[4]道具信息!D1600)</f>
        <v/>
      </c>
      <c r="E1600" s="19" t="str">
        <f>IF([4]道具信息!E1600="","",[4]道具信息!E1600)</f>
        <v/>
      </c>
      <c r="F1600" s="19" t="str">
        <f>IF([4]道具信息!F1600="","",[4]道具信息!F1600)</f>
        <v/>
      </c>
      <c r="G1600" s="19" t="str">
        <f>IF([4]道具信息!G1600="","",[4]道具信息!G1600)</f>
        <v/>
      </c>
      <c r="H1600" s="19" t="str">
        <f>IF([4]道具信息!H1600="","",[4]道具信息!H1600)</f>
        <v/>
      </c>
      <c r="I1600" s="19" t="str">
        <f>IF([4]道具信息!I1600="","",[4]道具信息!I1600)</f>
        <v/>
      </c>
      <c r="J1600" s="19" t="str">
        <f>IF([4]道具信息!J1600="","",[4]道具信息!J1600)</f>
        <v/>
      </c>
      <c r="K1600" s="19" t="str">
        <f>IF([4]道具信息!K1600="","",[4]道具信息!K1600)</f>
        <v/>
      </c>
      <c r="L1600" s="19" t="str">
        <f>IF([4]道具信息!L1600="","",[4]道具信息!L1600)</f>
        <v/>
      </c>
      <c r="M1600" s="19" t="str">
        <f>IF([4]道具信息!M1600="","",[4]道具信息!M1600)</f>
        <v/>
      </c>
      <c r="N1600" s="19" t="str">
        <f>IF([4]道具信息!N1600="","",[4]道具信息!N1600)</f>
        <v/>
      </c>
      <c r="O1600" s="19" t="str">
        <f>IF([4]道具信息!O1600="","",[4]道具信息!O1600)</f>
        <v/>
      </c>
      <c r="P1600" s="19" t="str">
        <f>IF([4]道具信息!P1600="","",[4]道具信息!P1600)</f>
        <v/>
      </c>
      <c r="Q1600" s="19" t="str">
        <f>IF([4]道具信息!Q1600="","",[4]道具信息!Q1600)</f>
        <v/>
      </c>
      <c r="R1600" s="19" t="str">
        <f>IF([4]道具信息!R1600="","",[4]道具信息!R1600)</f>
        <v/>
      </c>
      <c r="S1600" s="19" t="str">
        <f>IF([4]道具信息!S1600="","",[4]道具信息!S1600)</f>
        <v/>
      </c>
      <c r="T1600" s="19" t="str">
        <f>IF([4]道具信息!T1600="","",[4]道具信息!T1600)</f>
        <v/>
      </c>
      <c r="U1600" s="19" t="str">
        <f>IF([4]道具信息!U1600="","",[4]道具信息!U1600)</f>
        <v/>
      </c>
      <c r="V1600" s="19" t="str">
        <f>IF([4]道具信息!V1600="","",[4]道具信息!V1600)</f>
        <v/>
      </c>
      <c r="W1600" s="19" t="str">
        <f>IF([4]道具信息!W1600="","",[4]道具信息!W1600)</f>
        <v/>
      </c>
      <c r="X1600" s="19" t="str">
        <f>IF([4]道具信息!X1600="","",[4]道具信息!X1600)</f>
        <v/>
      </c>
      <c r="Y1600" s="19" t="str">
        <f>IF([4]道具信息!Y1600="","",[4]道具信息!Y1600)</f>
        <v/>
      </c>
      <c r="Z1600" s="19" t="str">
        <f>IF([4]道具信息!Z1600="","",[4]道具信息!Z1600)</f>
        <v/>
      </c>
    </row>
    <row r="1601" spans="1:26" x14ac:dyDescent="0.15">
      <c r="A1601" s="19" t="str">
        <f>IF([4]道具信息!A1601="","",[4]道具信息!A1601)</f>
        <v/>
      </c>
      <c r="B1601" s="19" t="str">
        <f>IF([4]道具信息!B1601="","",[4]道具信息!B1601)</f>
        <v/>
      </c>
      <c r="C1601" s="19" t="str">
        <f>IF([4]道具信息!C1601="","",[4]道具信息!C1601)</f>
        <v/>
      </c>
      <c r="D1601" s="19" t="str">
        <f>IF([4]道具信息!D1601="","",[4]道具信息!D1601)</f>
        <v/>
      </c>
      <c r="E1601" s="19" t="str">
        <f>IF([4]道具信息!E1601="","",[4]道具信息!E1601)</f>
        <v/>
      </c>
      <c r="F1601" s="19" t="str">
        <f>IF([4]道具信息!F1601="","",[4]道具信息!F1601)</f>
        <v/>
      </c>
      <c r="G1601" s="19" t="str">
        <f>IF([4]道具信息!G1601="","",[4]道具信息!G1601)</f>
        <v/>
      </c>
      <c r="H1601" s="19" t="str">
        <f>IF([4]道具信息!H1601="","",[4]道具信息!H1601)</f>
        <v/>
      </c>
      <c r="I1601" s="19" t="str">
        <f>IF([4]道具信息!I1601="","",[4]道具信息!I1601)</f>
        <v/>
      </c>
      <c r="J1601" s="19" t="str">
        <f>IF([4]道具信息!J1601="","",[4]道具信息!J1601)</f>
        <v/>
      </c>
      <c r="K1601" s="19" t="str">
        <f>IF([4]道具信息!K1601="","",[4]道具信息!K1601)</f>
        <v/>
      </c>
      <c r="L1601" s="19" t="str">
        <f>IF([4]道具信息!L1601="","",[4]道具信息!L1601)</f>
        <v/>
      </c>
      <c r="M1601" s="19" t="str">
        <f>IF([4]道具信息!M1601="","",[4]道具信息!M1601)</f>
        <v/>
      </c>
      <c r="N1601" s="19" t="str">
        <f>IF([4]道具信息!N1601="","",[4]道具信息!N1601)</f>
        <v/>
      </c>
      <c r="O1601" s="19" t="str">
        <f>IF([4]道具信息!O1601="","",[4]道具信息!O1601)</f>
        <v/>
      </c>
      <c r="P1601" s="19" t="str">
        <f>IF([4]道具信息!P1601="","",[4]道具信息!P1601)</f>
        <v/>
      </c>
      <c r="Q1601" s="19" t="str">
        <f>IF([4]道具信息!Q1601="","",[4]道具信息!Q1601)</f>
        <v/>
      </c>
      <c r="R1601" s="19" t="str">
        <f>IF([4]道具信息!R1601="","",[4]道具信息!R1601)</f>
        <v/>
      </c>
      <c r="S1601" s="19" t="str">
        <f>IF([4]道具信息!S1601="","",[4]道具信息!S1601)</f>
        <v/>
      </c>
      <c r="T1601" s="19" t="str">
        <f>IF([4]道具信息!T1601="","",[4]道具信息!T1601)</f>
        <v/>
      </c>
      <c r="U1601" s="19" t="str">
        <f>IF([4]道具信息!U1601="","",[4]道具信息!U1601)</f>
        <v/>
      </c>
      <c r="V1601" s="19" t="str">
        <f>IF([4]道具信息!V1601="","",[4]道具信息!V1601)</f>
        <v/>
      </c>
      <c r="W1601" s="19" t="str">
        <f>IF([4]道具信息!W1601="","",[4]道具信息!W1601)</f>
        <v/>
      </c>
      <c r="X1601" s="19" t="str">
        <f>IF([4]道具信息!X1601="","",[4]道具信息!X1601)</f>
        <v/>
      </c>
      <c r="Y1601" s="19" t="str">
        <f>IF([4]道具信息!Y1601="","",[4]道具信息!Y1601)</f>
        <v/>
      </c>
      <c r="Z1601" s="19" t="str">
        <f>IF([4]道具信息!Z1601="","",[4]道具信息!Z1601)</f>
        <v/>
      </c>
    </row>
    <row r="1602" spans="1:26" x14ac:dyDescent="0.15">
      <c r="A1602" s="19" t="str">
        <f>IF([4]道具信息!A1602="","",[4]道具信息!A1602)</f>
        <v/>
      </c>
      <c r="B1602" s="19" t="str">
        <f>IF([4]道具信息!B1602="","",[4]道具信息!B1602)</f>
        <v/>
      </c>
      <c r="C1602" s="19" t="str">
        <f>IF([4]道具信息!C1602="","",[4]道具信息!C1602)</f>
        <v/>
      </c>
      <c r="D1602" s="19" t="str">
        <f>IF([4]道具信息!D1602="","",[4]道具信息!D1602)</f>
        <v/>
      </c>
      <c r="E1602" s="19" t="str">
        <f>IF([4]道具信息!E1602="","",[4]道具信息!E1602)</f>
        <v/>
      </c>
      <c r="F1602" s="19" t="str">
        <f>IF([4]道具信息!F1602="","",[4]道具信息!F1602)</f>
        <v/>
      </c>
      <c r="G1602" s="19" t="str">
        <f>IF([4]道具信息!G1602="","",[4]道具信息!G1602)</f>
        <v/>
      </c>
      <c r="H1602" s="19" t="str">
        <f>IF([4]道具信息!H1602="","",[4]道具信息!H1602)</f>
        <v/>
      </c>
      <c r="I1602" s="19" t="str">
        <f>IF([4]道具信息!I1602="","",[4]道具信息!I1602)</f>
        <v/>
      </c>
      <c r="J1602" s="19" t="str">
        <f>IF([4]道具信息!J1602="","",[4]道具信息!J1602)</f>
        <v/>
      </c>
      <c r="K1602" s="19" t="str">
        <f>IF([4]道具信息!K1602="","",[4]道具信息!K1602)</f>
        <v/>
      </c>
      <c r="L1602" s="19" t="str">
        <f>IF([4]道具信息!L1602="","",[4]道具信息!L1602)</f>
        <v/>
      </c>
      <c r="M1602" s="19" t="str">
        <f>IF([4]道具信息!M1602="","",[4]道具信息!M1602)</f>
        <v/>
      </c>
      <c r="N1602" s="19" t="str">
        <f>IF([4]道具信息!N1602="","",[4]道具信息!N1602)</f>
        <v/>
      </c>
      <c r="O1602" s="19" t="str">
        <f>IF([4]道具信息!O1602="","",[4]道具信息!O1602)</f>
        <v/>
      </c>
      <c r="P1602" s="19" t="str">
        <f>IF([4]道具信息!P1602="","",[4]道具信息!P1602)</f>
        <v/>
      </c>
      <c r="Q1602" s="19" t="str">
        <f>IF([4]道具信息!Q1602="","",[4]道具信息!Q1602)</f>
        <v/>
      </c>
      <c r="R1602" s="19" t="str">
        <f>IF([4]道具信息!R1602="","",[4]道具信息!R1602)</f>
        <v/>
      </c>
      <c r="S1602" s="19" t="str">
        <f>IF([4]道具信息!S1602="","",[4]道具信息!S1602)</f>
        <v/>
      </c>
      <c r="T1602" s="19" t="str">
        <f>IF([4]道具信息!T1602="","",[4]道具信息!T1602)</f>
        <v/>
      </c>
      <c r="U1602" s="19" t="str">
        <f>IF([4]道具信息!U1602="","",[4]道具信息!U1602)</f>
        <v/>
      </c>
      <c r="V1602" s="19" t="str">
        <f>IF([4]道具信息!V1602="","",[4]道具信息!V1602)</f>
        <v/>
      </c>
      <c r="W1602" s="19" t="str">
        <f>IF([4]道具信息!W1602="","",[4]道具信息!W1602)</f>
        <v/>
      </c>
      <c r="X1602" s="19" t="str">
        <f>IF([4]道具信息!X1602="","",[4]道具信息!X1602)</f>
        <v/>
      </c>
      <c r="Y1602" s="19" t="str">
        <f>IF([4]道具信息!Y1602="","",[4]道具信息!Y1602)</f>
        <v/>
      </c>
      <c r="Z1602" s="19" t="str">
        <f>IF([4]道具信息!Z1602="","",[4]道具信息!Z1602)</f>
        <v/>
      </c>
    </row>
    <row r="1603" spans="1:26" x14ac:dyDescent="0.15">
      <c r="A1603" s="19" t="str">
        <f>IF([4]道具信息!A1603="","",[4]道具信息!A1603)</f>
        <v/>
      </c>
      <c r="B1603" s="19" t="str">
        <f>IF([4]道具信息!B1603="","",[4]道具信息!B1603)</f>
        <v/>
      </c>
      <c r="C1603" s="19" t="str">
        <f>IF([4]道具信息!C1603="","",[4]道具信息!C1603)</f>
        <v/>
      </c>
      <c r="D1603" s="19" t="str">
        <f>IF([4]道具信息!D1603="","",[4]道具信息!D1603)</f>
        <v/>
      </c>
      <c r="E1603" s="19" t="str">
        <f>IF([4]道具信息!E1603="","",[4]道具信息!E1603)</f>
        <v/>
      </c>
      <c r="F1603" s="19" t="str">
        <f>IF([4]道具信息!F1603="","",[4]道具信息!F1603)</f>
        <v/>
      </c>
      <c r="G1603" s="19" t="str">
        <f>IF([4]道具信息!G1603="","",[4]道具信息!G1603)</f>
        <v/>
      </c>
      <c r="H1603" s="19" t="str">
        <f>IF([4]道具信息!H1603="","",[4]道具信息!H1603)</f>
        <v/>
      </c>
      <c r="I1603" s="19" t="str">
        <f>IF([4]道具信息!I1603="","",[4]道具信息!I1603)</f>
        <v/>
      </c>
      <c r="J1603" s="19" t="str">
        <f>IF([4]道具信息!J1603="","",[4]道具信息!J1603)</f>
        <v/>
      </c>
      <c r="K1603" s="19" t="str">
        <f>IF([4]道具信息!K1603="","",[4]道具信息!K1603)</f>
        <v/>
      </c>
      <c r="L1603" s="19" t="str">
        <f>IF([4]道具信息!L1603="","",[4]道具信息!L1603)</f>
        <v/>
      </c>
      <c r="M1603" s="19" t="str">
        <f>IF([4]道具信息!M1603="","",[4]道具信息!M1603)</f>
        <v/>
      </c>
      <c r="N1603" s="19" t="str">
        <f>IF([4]道具信息!N1603="","",[4]道具信息!N1603)</f>
        <v/>
      </c>
      <c r="O1603" s="19" t="str">
        <f>IF([4]道具信息!O1603="","",[4]道具信息!O1603)</f>
        <v/>
      </c>
      <c r="P1603" s="19" t="str">
        <f>IF([4]道具信息!P1603="","",[4]道具信息!P1603)</f>
        <v/>
      </c>
      <c r="Q1603" s="19" t="str">
        <f>IF([4]道具信息!Q1603="","",[4]道具信息!Q1603)</f>
        <v/>
      </c>
      <c r="R1603" s="19" t="str">
        <f>IF([4]道具信息!R1603="","",[4]道具信息!R1603)</f>
        <v/>
      </c>
      <c r="S1603" s="19" t="str">
        <f>IF([4]道具信息!S1603="","",[4]道具信息!S1603)</f>
        <v/>
      </c>
      <c r="T1603" s="19" t="str">
        <f>IF([4]道具信息!T1603="","",[4]道具信息!T1603)</f>
        <v/>
      </c>
      <c r="U1603" s="19" t="str">
        <f>IF([4]道具信息!U1603="","",[4]道具信息!U1603)</f>
        <v/>
      </c>
      <c r="V1603" s="19" t="str">
        <f>IF([4]道具信息!V1603="","",[4]道具信息!V1603)</f>
        <v/>
      </c>
      <c r="W1603" s="19" t="str">
        <f>IF([4]道具信息!W1603="","",[4]道具信息!W1603)</f>
        <v/>
      </c>
      <c r="X1603" s="19" t="str">
        <f>IF([4]道具信息!X1603="","",[4]道具信息!X1603)</f>
        <v/>
      </c>
      <c r="Y1603" s="19" t="str">
        <f>IF([4]道具信息!Y1603="","",[4]道具信息!Y1603)</f>
        <v/>
      </c>
      <c r="Z1603" s="19" t="str">
        <f>IF([4]道具信息!Z1603="","",[4]道具信息!Z1603)</f>
        <v/>
      </c>
    </row>
    <row r="1604" spans="1:26" x14ac:dyDescent="0.15">
      <c r="A1604" s="19" t="str">
        <f>IF([4]道具信息!A1604="","",[4]道具信息!A1604)</f>
        <v/>
      </c>
      <c r="B1604" s="19" t="str">
        <f>IF([4]道具信息!B1604="","",[4]道具信息!B1604)</f>
        <v/>
      </c>
      <c r="C1604" s="19" t="str">
        <f>IF([4]道具信息!C1604="","",[4]道具信息!C1604)</f>
        <v/>
      </c>
      <c r="D1604" s="19" t="str">
        <f>IF([4]道具信息!D1604="","",[4]道具信息!D1604)</f>
        <v/>
      </c>
      <c r="E1604" s="19" t="str">
        <f>IF([4]道具信息!E1604="","",[4]道具信息!E1604)</f>
        <v/>
      </c>
      <c r="F1604" s="19" t="str">
        <f>IF([4]道具信息!F1604="","",[4]道具信息!F1604)</f>
        <v/>
      </c>
      <c r="G1604" s="19" t="str">
        <f>IF([4]道具信息!G1604="","",[4]道具信息!G1604)</f>
        <v/>
      </c>
      <c r="H1604" s="19" t="str">
        <f>IF([4]道具信息!H1604="","",[4]道具信息!H1604)</f>
        <v/>
      </c>
      <c r="I1604" s="19" t="str">
        <f>IF([4]道具信息!I1604="","",[4]道具信息!I1604)</f>
        <v/>
      </c>
      <c r="J1604" s="19" t="str">
        <f>IF([4]道具信息!J1604="","",[4]道具信息!J1604)</f>
        <v/>
      </c>
      <c r="K1604" s="19" t="str">
        <f>IF([4]道具信息!K1604="","",[4]道具信息!K1604)</f>
        <v/>
      </c>
      <c r="L1604" s="19" t="str">
        <f>IF([4]道具信息!L1604="","",[4]道具信息!L1604)</f>
        <v/>
      </c>
      <c r="M1604" s="19" t="str">
        <f>IF([4]道具信息!M1604="","",[4]道具信息!M1604)</f>
        <v/>
      </c>
      <c r="N1604" s="19" t="str">
        <f>IF([4]道具信息!N1604="","",[4]道具信息!N1604)</f>
        <v/>
      </c>
      <c r="O1604" s="19" t="str">
        <f>IF([4]道具信息!O1604="","",[4]道具信息!O1604)</f>
        <v/>
      </c>
      <c r="P1604" s="19" t="str">
        <f>IF([4]道具信息!P1604="","",[4]道具信息!P1604)</f>
        <v/>
      </c>
      <c r="Q1604" s="19" t="str">
        <f>IF([4]道具信息!Q1604="","",[4]道具信息!Q1604)</f>
        <v/>
      </c>
      <c r="R1604" s="19" t="str">
        <f>IF([4]道具信息!R1604="","",[4]道具信息!R1604)</f>
        <v/>
      </c>
      <c r="S1604" s="19" t="str">
        <f>IF([4]道具信息!S1604="","",[4]道具信息!S1604)</f>
        <v/>
      </c>
      <c r="T1604" s="19" t="str">
        <f>IF([4]道具信息!T1604="","",[4]道具信息!T1604)</f>
        <v/>
      </c>
      <c r="U1604" s="19" t="str">
        <f>IF([4]道具信息!U1604="","",[4]道具信息!U1604)</f>
        <v/>
      </c>
      <c r="V1604" s="19" t="str">
        <f>IF([4]道具信息!V1604="","",[4]道具信息!V1604)</f>
        <v/>
      </c>
      <c r="W1604" s="19" t="str">
        <f>IF([4]道具信息!W1604="","",[4]道具信息!W1604)</f>
        <v/>
      </c>
      <c r="X1604" s="19" t="str">
        <f>IF([4]道具信息!X1604="","",[4]道具信息!X1604)</f>
        <v/>
      </c>
      <c r="Y1604" s="19" t="str">
        <f>IF([4]道具信息!Y1604="","",[4]道具信息!Y1604)</f>
        <v/>
      </c>
      <c r="Z1604" s="19" t="str">
        <f>IF([4]道具信息!Z1604="","",[4]道具信息!Z1604)</f>
        <v/>
      </c>
    </row>
    <row r="1605" spans="1:26" x14ac:dyDescent="0.15">
      <c r="A1605" s="19" t="str">
        <f>IF([4]道具信息!A1605="","",[4]道具信息!A1605)</f>
        <v/>
      </c>
      <c r="B1605" s="19" t="str">
        <f>IF([4]道具信息!B1605="","",[4]道具信息!B1605)</f>
        <v/>
      </c>
      <c r="C1605" s="19" t="str">
        <f>IF([4]道具信息!C1605="","",[4]道具信息!C1605)</f>
        <v/>
      </c>
      <c r="D1605" s="19" t="str">
        <f>IF([4]道具信息!D1605="","",[4]道具信息!D1605)</f>
        <v/>
      </c>
      <c r="E1605" s="19" t="str">
        <f>IF([4]道具信息!E1605="","",[4]道具信息!E1605)</f>
        <v/>
      </c>
      <c r="F1605" s="19" t="str">
        <f>IF([4]道具信息!F1605="","",[4]道具信息!F1605)</f>
        <v/>
      </c>
      <c r="G1605" s="19" t="str">
        <f>IF([4]道具信息!G1605="","",[4]道具信息!G1605)</f>
        <v/>
      </c>
      <c r="H1605" s="19" t="str">
        <f>IF([4]道具信息!H1605="","",[4]道具信息!H1605)</f>
        <v/>
      </c>
      <c r="I1605" s="19" t="str">
        <f>IF([4]道具信息!I1605="","",[4]道具信息!I1605)</f>
        <v/>
      </c>
      <c r="J1605" s="19" t="str">
        <f>IF([4]道具信息!J1605="","",[4]道具信息!J1605)</f>
        <v/>
      </c>
      <c r="K1605" s="19" t="str">
        <f>IF([4]道具信息!K1605="","",[4]道具信息!K1605)</f>
        <v/>
      </c>
      <c r="L1605" s="19" t="str">
        <f>IF([4]道具信息!L1605="","",[4]道具信息!L1605)</f>
        <v/>
      </c>
      <c r="M1605" s="19" t="str">
        <f>IF([4]道具信息!M1605="","",[4]道具信息!M1605)</f>
        <v/>
      </c>
      <c r="N1605" s="19" t="str">
        <f>IF([4]道具信息!N1605="","",[4]道具信息!N1605)</f>
        <v/>
      </c>
      <c r="O1605" s="19" t="str">
        <f>IF([4]道具信息!O1605="","",[4]道具信息!O1605)</f>
        <v/>
      </c>
      <c r="P1605" s="19" t="str">
        <f>IF([4]道具信息!P1605="","",[4]道具信息!P1605)</f>
        <v/>
      </c>
      <c r="Q1605" s="19" t="str">
        <f>IF([4]道具信息!Q1605="","",[4]道具信息!Q1605)</f>
        <v/>
      </c>
      <c r="R1605" s="19" t="str">
        <f>IF([4]道具信息!R1605="","",[4]道具信息!R1605)</f>
        <v/>
      </c>
      <c r="S1605" s="19" t="str">
        <f>IF([4]道具信息!S1605="","",[4]道具信息!S1605)</f>
        <v/>
      </c>
      <c r="T1605" s="19" t="str">
        <f>IF([4]道具信息!T1605="","",[4]道具信息!T1605)</f>
        <v/>
      </c>
      <c r="U1605" s="19" t="str">
        <f>IF([4]道具信息!U1605="","",[4]道具信息!U1605)</f>
        <v/>
      </c>
      <c r="V1605" s="19" t="str">
        <f>IF([4]道具信息!V1605="","",[4]道具信息!V1605)</f>
        <v/>
      </c>
      <c r="W1605" s="19" t="str">
        <f>IF([4]道具信息!W1605="","",[4]道具信息!W1605)</f>
        <v/>
      </c>
      <c r="X1605" s="19" t="str">
        <f>IF([4]道具信息!X1605="","",[4]道具信息!X1605)</f>
        <v/>
      </c>
      <c r="Y1605" s="19" t="str">
        <f>IF([4]道具信息!Y1605="","",[4]道具信息!Y1605)</f>
        <v/>
      </c>
      <c r="Z1605" s="19" t="str">
        <f>IF([4]道具信息!Z1605="","",[4]道具信息!Z1605)</f>
        <v/>
      </c>
    </row>
    <row r="1606" spans="1:26" x14ac:dyDescent="0.15">
      <c r="A1606" s="19" t="str">
        <f>IF([4]道具信息!A1606="","",[4]道具信息!A1606)</f>
        <v/>
      </c>
      <c r="B1606" s="19" t="str">
        <f>IF([4]道具信息!B1606="","",[4]道具信息!B1606)</f>
        <v/>
      </c>
      <c r="C1606" s="19" t="str">
        <f>IF([4]道具信息!C1606="","",[4]道具信息!C1606)</f>
        <v/>
      </c>
      <c r="D1606" s="19" t="str">
        <f>IF([4]道具信息!D1606="","",[4]道具信息!D1606)</f>
        <v/>
      </c>
      <c r="E1606" s="19" t="str">
        <f>IF([4]道具信息!E1606="","",[4]道具信息!E1606)</f>
        <v/>
      </c>
      <c r="F1606" s="19" t="str">
        <f>IF([4]道具信息!F1606="","",[4]道具信息!F1606)</f>
        <v/>
      </c>
      <c r="G1606" s="19" t="str">
        <f>IF([4]道具信息!G1606="","",[4]道具信息!G1606)</f>
        <v/>
      </c>
      <c r="H1606" s="19" t="str">
        <f>IF([4]道具信息!H1606="","",[4]道具信息!H1606)</f>
        <v/>
      </c>
      <c r="I1606" s="19" t="str">
        <f>IF([4]道具信息!I1606="","",[4]道具信息!I1606)</f>
        <v/>
      </c>
      <c r="J1606" s="19" t="str">
        <f>IF([4]道具信息!J1606="","",[4]道具信息!J1606)</f>
        <v/>
      </c>
      <c r="K1606" s="19" t="str">
        <f>IF([4]道具信息!K1606="","",[4]道具信息!K1606)</f>
        <v/>
      </c>
      <c r="L1606" s="19" t="str">
        <f>IF([4]道具信息!L1606="","",[4]道具信息!L1606)</f>
        <v/>
      </c>
      <c r="M1606" s="19" t="str">
        <f>IF([4]道具信息!M1606="","",[4]道具信息!M1606)</f>
        <v/>
      </c>
      <c r="N1606" s="19" t="str">
        <f>IF([4]道具信息!N1606="","",[4]道具信息!N1606)</f>
        <v/>
      </c>
      <c r="O1606" s="19" t="str">
        <f>IF([4]道具信息!O1606="","",[4]道具信息!O1606)</f>
        <v/>
      </c>
      <c r="P1606" s="19" t="str">
        <f>IF([4]道具信息!P1606="","",[4]道具信息!P1606)</f>
        <v/>
      </c>
      <c r="Q1606" s="19" t="str">
        <f>IF([4]道具信息!Q1606="","",[4]道具信息!Q1606)</f>
        <v/>
      </c>
      <c r="R1606" s="19" t="str">
        <f>IF([4]道具信息!R1606="","",[4]道具信息!R1606)</f>
        <v/>
      </c>
      <c r="S1606" s="19" t="str">
        <f>IF([4]道具信息!S1606="","",[4]道具信息!S1606)</f>
        <v/>
      </c>
      <c r="T1606" s="19" t="str">
        <f>IF([4]道具信息!T1606="","",[4]道具信息!T1606)</f>
        <v/>
      </c>
      <c r="U1606" s="19" t="str">
        <f>IF([4]道具信息!U1606="","",[4]道具信息!U1606)</f>
        <v/>
      </c>
      <c r="V1606" s="19" t="str">
        <f>IF([4]道具信息!V1606="","",[4]道具信息!V1606)</f>
        <v/>
      </c>
      <c r="W1606" s="19" t="str">
        <f>IF([4]道具信息!W1606="","",[4]道具信息!W1606)</f>
        <v/>
      </c>
      <c r="X1606" s="19" t="str">
        <f>IF([4]道具信息!X1606="","",[4]道具信息!X1606)</f>
        <v/>
      </c>
      <c r="Y1606" s="19" t="str">
        <f>IF([4]道具信息!Y1606="","",[4]道具信息!Y1606)</f>
        <v/>
      </c>
      <c r="Z1606" s="19" t="str">
        <f>IF([4]道具信息!Z1606="","",[4]道具信息!Z1606)</f>
        <v/>
      </c>
    </row>
    <row r="1607" spans="1:26" x14ac:dyDescent="0.15">
      <c r="A1607" s="19" t="str">
        <f>IF([4]道具信息!A1607="","",[4]道具信息!A1607)</f>
        <v/>
      </c>
      <c r="B1607" s="19" t="str">
        <f>IF([4]道具信息!B1607="","",[4]道具信息!B1607)</f>
        <v/>
      </c>
      <c r="C1607" s="19" t="str">
        <f>IF([4]道具信息!C1607="","",[4]道具信息!C1607)</f>
        <v/>
      </c>
      <c r="D1607" s="19" t="str">
        <f>IF([4]道具信息!D1607="","",[4]道具信息!D1607)</f>
        <v/>
      </c>
      <c r="E1607" s="19" t="str">
        <f>IF([4]道具信息!E1607="","",[4]道具信息!E1607)</f>
        <v/>
      </c>
      <c r="F1607" s="19" t="str">
        <f>IF([4]道具信息!F1607="","",[4]道具信息!F1607)</f>
        <v/>
      </c>
      <c r="G1607" s="19" t="str">
        <f>IF([4]道具信息!G1607="","",[4]道具信息!G1607)</f>
        <v/>
      </c>
      <c r="H1607" s="19" t="str">
        <f>IF([4]道具信息!H1607="","",[4]道具信息!H1607)</f>
        <v/>
      </c>
      <c r="I1607" s="19" t="str">
        <f>IF([4]道具信息!I1607="","",[4]道具信息!I1607)</f>
        <v/>
      </c>
      <c r="J1607" s="19" t="str">
        <f>IF([4]道具信息!J1607="","",[4]道具信息!J1607)</f>
        <v/>
      </c>
      <c r="K1607" s="19" t="str">
        <f>IF([4]道具信息!K1607="","",[4]道具信息!K1607)</f>
        <v/>
      </c>
      <c r="L1607" s="19" t="str">
        <f>IF([4]道具信息!L1607="","",[4]道具信息!L1607)</f>
        <v/>
      </c>
      <c r="M1607" s="19" t="str">
        <f>IF([4]道具信息!M1607="","",[4]道具信息!M1607)</f>
        <v/>
      </c>
      <c r="N1607" s="19" t="str">
        <f>IF([4]道具信息!N1607="","",[4]道具信息!N1607)</f>
        <v/>
      </c>
      <c r="O1607" s="19" t="str">
        <f>IF([4]道具信息!O1607="","",[4]道具信息!O1607)</f>
        <v/>
      </c>
      <c r="P1607" s="19" t="str">
        <f>IF([4]道具信息!P1607="","",[4]道具信息!P1607)</f>
        <v/>
      </c>
      <c r="Q1607" s="19" t="str">
        <f>IF([4]道具信息!Q1607="","",[4]道具信息!Q1607)</f>
        <v/>
      </c>
      <c r="R1607" s="19" t="str">
        <f>IF([4]道具信息!R1607="","",[4]道具信息!R1607)</f>
        <v/>
      </c>
      <c r="S1607" s="19" t="str">
        <f>IF([4]道具信息!S1607="","",[4]道具信息!S1607)</f>
        <v/>
      </c>
      <c r="T1607" s="19" t="str">
        <f>IF([4]道具信息!T1607="","",[4]道具信息!T1607)</f>
        <v/>
      </c>
      <c r="U1607" s="19" t="str">
        <f>IF([4]道具信息!U1607="","",[4]道具信息!U1607)</f>
        <v/>
      </c>
      <c r="V1607" s="19" t="str">
        <f>IF([4]道具信息!V1607="","",[4]道具信息!V1607)</f>
        <v/>
      </c>
      <c r="W1607" s="19" t="str">
        <f>IF([4]道具信息!W1607="","",[4]道具信息!W1607)</f>
        <v/>
      </c>
      <c r="X1607" s="19" t="str">
        <f>IF([4]道具信息!X1607="","",[4]道具信息!X1607)</f>
        <v/>
      </c>
      <c r="Y1607" s="19" t="str">
        <f>IF([4]道具信息!Y1607="","",[4]道具信息!Y1607)</f>
        <v/>
      </c>
      <c r="Z1607" s="19" t="str">
        <f>IF([4]道具信息!Z1607="","",[4]道具信息!Z1607)</f>
        <v/>
      </c>
    </row>
    <row r="1608" spans="1:26" x14ac:dyDescent="0.15">
      <c r="A1608" s="19" t="str">
        <f>IF([4]道具信息!A1608="","",[4]道具信息!A1608)</f>
        <v/>
      </c>
      <c r="B1608" s="19" t="str">
        <f>IF([4]道具信息!B1608="","",[4]道具信息!B1608)</f>
        <v/>
      </c>
      <c r="C1608" s="19" t="str">
        <f>IF([4]道具信息!C1608="","",[4]道具信息!C1608)</f>
        <v/>
      </c>
      <c r="D1608" s="19" t="str">
        <f>IF([4]道具信息!D1608="","",[4]道具信息!D1608)</f>
        <v/>
      </c>
      <c r="E1608" s="19" t="str">
        <f>IF([4]道具信息!E1608="","",[4]道具信息!E1608)</f>
        <v/>
      </c>
      <c r="F1608" s="19" t="str">
        <f>IF([4]道具信息!F1608="","",[4]道具信息!F1608)</f>
        <v/>
      </c>
      <c r="G1608" s="19" t="str">
        <f>IF([4]道具信息!G1608="","",[4]道具信息!G1608)</f>
        <v/>
      </c>
      <c r="H1608" s="19" t="str">
        <f>IF([4]道具信息!H1608="","",[4]道具信息!H1608)</f>
        <v/>
      </c>
      <c r="I1608" s="19" t="str">
        <f>IF([4]道具信息!I1608="","",[4]道具信息!I1608)</f>
        <v/>
      </c>
      <c r="J1608" s="19" t="str">
        <f>IF([4]道具信息!J1608="","",[4]道具信息!J1608)</f>
        <v/>
      </c>
      <c r="K1608" s="19" t="str">
        <f>IF([4]道具信息!K1608="","",[4]道具信息!K1608)</f>
        <v/>
      </c>
      <c r="L1608" s="19" t="str">
        <f>IF([4]道具信息!L1608="","",[4]道具信息!L1608)</f>
        <v/>
      </c>
      <c r="M1608" s="19" t="str">
        <f>IF([4]道具信息!M1608="","",[4]道具信息!M1608)</f>
        <v/>
      </c>
      <c r="N1608" s="19" t="str">
        <f>IF([4]道具信息!N1608="","",[4]道具信息!N1608)</f>
        <v/>
      </c>
      <c r="O1608" s="19" t="str">
        <f>IF([4]道具信息!O1608="","",[4]道具信息!O1608)</f>
        <v/>
      </c>
      <c r="P1608" s="19" t="str">
        <f>IF([4]道具信息!P1608="","",[4]道具信息!P1608)</f>
        <v/>
      </c>
      <c r="Q1608" s="19" t="str">
        <f>IF([4]道具信息!Q1608="","",[4]道具信息!Q1608)</f>
        <v/>
      </c>
      <c r="R1608" s="19" t="str">
        <f>IF([4]道具信息!R1608="","",[4]道具信息!R1608)</f>
        <v/>
      </c>
      <c r="S1608" s="19" t="str">
        <f>IF([4]道具信息!S1608="","",[4]道具信息!S1608)</f>
        <v/>
      </c>
      <c r="T1608" s="19" t="str">
        <f>IF([4]道具信息!T1608="","",[4]道具信息!T1608)</f>
        <v/>
      </c>
      <c r="U1608" s="19" t="str">
        <f>IF([4]道具信息!U1608="","",[4]道具信息!U1608)</f>
        <v/>
      </c>
      <c r="V1608" s="19" t="str">
        <f>IF([4]道具信息!V1608="","",[4]道具信息!V1608)</f>
        <v/>
      </c>
      <c r="W1608" s="19" t="str">
        <f>IF([4]道具信息!W1608="","",[4]道具信息!W1608)</f>
        <v/>
      </c>
      <c r="X1608" s="19" t="str">
        <f>IF([4]道具信息!X1608="","",[4]道具信息!X1608)</f>
        <v/>
      </c>
      <c r="Y1608" s="19" t="str">
        <f>IF([4]道具信息!Y1608="","",[4]道具信息!Y1608)</f>
        <v/>
      </c>
      <c r="Z1608" s="19" t="str">
        <f>IF([4]道具信息!Z1608="","",[4]道具信息!Z1608)</f>
        <v/>
      </c>
    </row>
    <row r="1609" spans="1:26" x14ac:dyDescent="0.15">
      <c r="A1609" s="19" t="str">
        <f>IF([4]道具信息!A1609="","",[4]道具信息!A1609)</f>
        <v/>
      </c>
      <c r="B1609" s="19" t="str">
        <f>IF([4]道具信息!B1609="","",[4]道具信息!B1609)</f>
        <v/>
      </c>
      <c r="C1609" s="19" t="str">
        <f>IF([4]道具信息!C1609="","",[4]道具信息!C1609)</f>
        <v/>
      </c>
      <c r="D1609" s="19" t="str">
        <f>IF([4]道具信息!D1609="","",[4]道具信息!D1609)</f>
        <v/>
      </c>
      <c r="E1609" s="19" t="str">
        <f>IF([4]道具信息!E1609="","",[4]道具信息!E1609)</f>
        <v/>
      </c>
      <c r="F1609" s="19" t="str">
        <f>IF([4]道具信息!F1609="","",[4]道具信息!F1609)</f>
        <v/>
      </c>
      <c r="G1609" s="19" t="str">
        <f>IF([4]道具信息!G1609="","",[4]道具信息!G1609)</f>
        <v/>
      </c>
      <c r="H1609" s="19" t="str">
        <f>IF([4]道具信息!H1609="","",[4]道具信息!H1609)</f>
        <v/>
      </c>
      <c r="I1609" s="19" t="str">
        <f>IF([4]道具信息!I1609="","",[4]道具信息!I1609)</f>
        <v/>
      </c>
      <c r="J1609" s="19" t="str">
        <f>IF([4]道具信息!J1609="","",[4]道具信息!J1609)</f>
        <v/>
      </c>
      <c r="K1609" s="19" t="str">
        <f>IF([4]道具信息!K1609="","",[4]道具信息!K1609)</f>
        <v/>
      </c>
      <c r="L1609" s="19" t="str">
        <f>IF([4]道具信息!L1609="","",[4]道具信息!L1609)</f>
        <v/>
      </c>
      <c r="M1609" s="19" t="str">
        <f>IF([4]道具信息!M1609="","",[4]道具信息!M1609)</f>
        <v/>
      </c>
      <c r="N1609" s="19" t="str">
        <f>IF([4]道具信息!N1609="","",[4]道具信息!N1609)</f>
        <v/>
      </c>
      <c r="O1609" s="19" t="str">
        <f>IF([4]道具信息!O1609="","",[4]道具信息!O1609)</f>
        <v/>
      </c>
      <c r="P1609" s="19" t="str">
        <f>IF([4]道具信息!P1609="","",[4]道具信息!P1609)</f>
        <v/>
      </c>
      <c r="Q1609" s="19" t="str">
        <f>IF([4]道具信息!Q1609="","",[4]道具信息!Q1609)</f>
        <v/>
      </c>
      <c r="R1609" s="19" t="str">
        <f>IF([4]道具信息!R1609="","",[4]道具信息!R1609)</f>
        <v/>
      </c>
      <c r="S1609" s="19" t="str">
        <f>IF([4]道具信息!S1609="","",[4]道具信息!S1609)</f>
        <v/>
      </c>
      <c r="T1609" s="19" t="str">
        <f>IF([4]道具信息!T1609="","",[4]道具信息!T1609)</f>
        <v/>
      </c>
      <c r="U1609" s="19" t="str">
        <f>IF([4]道具信息!U1609="","",[4]道具信息!U1609)</f>
        <v/>
      </c>
      <c r="V1609" s="19" t="str">
        <f>IF([4]道具信息!V1609="","",[4]道具信息!V1609)</f>
        <v/>
      </c>
      <c r="W1609" s="19" t="str">
        <f>IF([4]道具信息!W1609="","",[4]道具信息!W1609)</f>
        <v/>
      </c>
      <c r="X1609" s="19" t="str">
        <f>IF([4]道具信息!X1609="","",[4]道具信息!X1609)</f>
        <v/>
      </c>
      <c r="Y1609" s="19" t="str">
        <f>IF([4]道具信息!Y1609="","",[4]道具信息!Y1609)</f>
        <v/>
      </c>
      <c r="Z1609" s="19" t="str">
        <f>IF([4]道具信息!Z1609="","",[4]道具信息!Z1609)</f>
        <v/>
      </c>
    </row>
    <row r="1610" spans="1:26" x14ac:dyDescent="0.15">
      <c r="A1610" s="19" t="str">
        <f>IF([4]道具信息!A1610="","",[4]道具信息!A1610)</f>
        <v/>
      </c>
      <c r="B1610" s="19" t="str">
        <f>IF([4]道具信息!B1610="","",[4]道具信息!B1610)</f>
        <v/>
      </c>
      <c r="C1610" s="19" t="str">
        <f>IF([4]道具信息!C1610="","",[4]道具信息!C1610)</f>
        <v/>
      </c>
      <c r="D1610" s="19" t="str">
        <f>IF([4]道具信息!D1610="","",[4]道具信息!D1610)</f>
        <v/>
      </c>
      <c r="E1610" s="19" t="str">
        <f>IF([4]道具信息!E1610="","",[4]道具信息!E1610)</f>
        <v/>
      </c>
      <c r="F1610" s="19" t="str">
        <f>IF([4]道具信息!F1610="","",[4]道具信息!F1610)</f>
        <v/>
      </c>
      <c r="G1610" s="19" t="str">
        <f>IF([4]道具信息!G1610="","",[4]道具信息!G1610)</f>
        <v/>
      </c>
      <c r="H1610" s="19" t="str">
        <f>IF([4]道具信息!H1610="","",[4]道具信息!H1610)</f>
        <v/>
      </c>
      <c r="I1610" s="19" t="str">
        <f>IF([4]道具信息!I1610="","",[4]道具信息!I1610)</f>
        <v/>
      </c>
      <c r="J1610" s="19" t="str">
        <f>IF([4]道具信息!J1610="","",[4]道具信息!J1610)</f>
        <v/>
      </c>
      <c r="K1610" s="19" t="str">
        <f>IF([4]道具信息!K1610="","",[4]道具信息!K1610)</f>
        <v/>
      </c>
      <c r="L1610" s="19" t="str">
        <f>IF([4]道具信息!L1610="","",[4]道具信息!L1610)</f>
        <v/>
      </c>
      <c r="M1610" s="19" t="str">
        <f>IF([4]道具信息!M1610="","",[4]道具信息!M1610)</f>
        <v/>
      </c>
      <c r="N1610" s="19" t="str">
        <f>IF([4]道具信息!N1610="","",[4]道具信息!N1610)</f>
        <v/>
      </c>
      <c r="O1610" s="19" t="str">
        <f>IF([4]道具信息!O1610="","",[4]道具信息!O1610)</f>
        <v/>
      </c>
      <c r="P1610" s="19" t="str">
        <f>IF([4]道具信息!P1610="","",[4]道具信息!P1610)</f>
        <v/>
      </c>
      <c r="Q1610" s="19" t="str">
        <f>IF([4]道具信息!Q1610="","",[4]道具信息!Q1610)</f>
        <v/>
      </c>
      <c r="R1610" s="19" t="str">
        <f>IF([4]道具信息!R1610="","",[4]道具信息!R1610)</f>
        <v/>
      </c>
      <c r="S1610" s="19" t="str">
        <f>IF([4]道具信息!S1610="","",[4]道具信息!S1610)</f>
        <v/>
      </c>
      <c r="T1610" s="19" t="str">
        <f>IF([4]道具信息!T1610="","",[4]道具信息!T1610)</f>
        <v/>
      </c>
      <c r="U1610" s="19" t="str">
        <f>IF([4]道具信息!U1610="","",[4]道具信息!U1610)</f>
        <v/>
      </c>
      <c r="V1610" s="19" t="str">
        <f>IF([4]道具信息!V1610="","",[4]道具信息!V1610)</f>
        <v/>
      </c>
      <c r="W1610" s="19" t="str">
        <f>IF([4]道具信息!W1610="","",[4]道具信息!W1610)</f>
        <v/>
      </c>
      <c r="X1610" s="19" t="str">
        <f>IF([4]道具信息!X1610="","",[4]道具信息!X1610)</f>
        <v/>
      </c>
      <c r="Y1610" s="19" t="str">
        <f>IF([4]道具信息!Y1610="","",[4]道具信息!Y1610)</f>
        <v/>
      </c>
      <c r="Z1610" s="19" t="str">
        <f>IF([4]道具信息!Z1610="","",[4]道具信息!Z1610)</f>
        <v/>
      </c>
    </row>
    <row r="1611" spans="1:26" x14ac:dyDescent="0.15">
      <c r="A1611" s="19" t="str">
        <f>IF([4]道具信息!A1611="","",[4]道具信息!A1611)</f>
        <v/>
      </c>
      <c r="B1611" s="19" t="str">
        <f>IF([4]道具信息!B1611="","",[4]道具信息!B1611)</f>
        <v/>
      </c>
      <c r="C1611" s="19" t="str">
        <f>IF([4]道具信息!C1611="","",[4]道具信息!C1611)</f>
        <v/>
      </c>
      <c r="D1611" s="19" t="str">
        <f>IF([4]道具信息!D1611="","",[4]道具信息!D1611)</f>
        <v/>
      </c>
      <c r="E1611" s="19" t="str">
        <f>IF([4]道具信息!E1611="","",[4]道具信息!E1611)</f>
        <v/>
      </c>
      <c r="F1611" s="19" t="str">
        <f>IF([4]道具信息!F1611="","",[4]道具信息!F1611)</f>
        <v/>
      </c>
      <c r="G1611" s="19" t="str">
        <f>IF([4]道具信息!G1611="","",[4]道具信息!G1611)</f>
        <v/>
      </c>
      <c r="H1611" s="19" t="str">
        <f>IF([4]道具信息!H1611="","",[4]道具信息!H1611)</f>
        <v/>
      </c>
      <c r="I1611" s="19" t="str">
        <f>IF([4]道具信息!I1611="","",[4]道具信息!I1611)</f>
        <v/>
      </c>
      <c r="J1611" s="19" t="str">
        <f>IF([4]道具信息!J1611="","",[4]道具信息!J1611)</f>
        <v/>
      </c>
      <c r="K1611" s="19" t="str">
        <f>IF([4]道具信息!K1611="","",[4]道具信息!K1611)</f>
        <v/>
      </c>
      <c r="L1611" s="19" t="str">
        <f>IF([4]道具信息!L1611="","",[4]道具信息!L1611)</f>
        <v/>
      </c>
      <c r="M1611" s="19" t="str">
        <f>IF([4]道具信息!M1611="","",[4]道具信息!M1611)</f>
        <v/>
      </c>
      <c r="N1611" s="19" t="str">
        <f>IF([4]道具信息!N1611="","",[4]道具信息!N1611)</f>
        <v/>
      </c>
      <c r="O1611" s="19" t="str">
        <f>IF([4]道具信息!O1611="","",[4]道具信息!O1611)</f>
        <v/>
      </c>
      <c r="P1611" s="19" t="str">
        <f>IF([4]道具信息!P1611="","",[4]道具信息!P1611)</f>
        <v/>
      </c>
      <c r="Q1611" s="19" t="str">
        <f>IF([4]道具信息!Q1611="","",[4]道具信息!Q1611)</f>
        <v/>
      </c>
      <c r="R1611" s="19" t="str">
        <f>IF([4]道具信息!R1611="","",[4]道具信息!R1611)</f>
        <v/>
      </c>
      <c r="S1611" s="19" t="str">
        <f>IF([4]道具信息!S1611="","",[4]道具信息!S1611)</f>
        <v/>
      </c>
      <c r="T1611" s="19" t="str">
        <f>IF([4]道具信息!T1611="","",[4]道具信息!T1611)</f>
        <v/>
      </c>
      <c r="U1611" s="19" t="str">
        <f>IF([4]道具信息!U1611="","",[4]道具信息!U1611)</f>
        <v/>
      </c>
      <c r="V1611" s="19" t="str">
        <f>IF([4]道具信息!V1611="","",[4]道具信息!V1611)</f>
        <v/>
      </c>
      <c r="W1611" s="19" t="str">
        <f>IF([4]道具信息!W1611="","",[4]道具信息!W1611)</f>
        <v/>
      </c>
      <c r="X1611" s="19" t="str">
        <f>IF([4]道具信息!X1611="","",[4]道具信息!X1611)</f>
        <v/>
      </c>
      <c r="Y1611" s="19" t="str">
        <f>IF([4]道具信息!Y1611="","",[4]道具信息!Y1611)</f>
        <v/>
      </c>
      <c r="Z1611" s="19" t="str">
        <f>IF([4]道具信息!Z1611="","",[4]道具信息!Z1611)</f>
        <v/>
      </c>
    </row>
    <row r="1612" spans="1:26" x14ac:dyDescent="0.15">
      <c r="A1612" s="19" t="str">
        <f>IF([4]道具信息!A1612="","",[4]道具信息!A1612)</f>
        <v/>
      </c>
      <c r="B1612" s="19" t="str">
        <f>IF([4]道具信息!B1612="","",[4]道具信息!B1612)</f>
        <v/>
      </c>
      <c r="C1612" s="19" t="str">
        <f>IF([4]道具信息!C1612="","",[4]道具信息!C1612)</f>
        <v/>
      </c>
      <c r="D1612" s="19" t="str">
        <f>IF([4]道具信息!D1612="","",[4]道具信息!D1612)</f>
        <v/>
      </c>
      <c r="E1612" s="19" t="str">
        <f>IF([4]道具信息!E1612="","",[4]道具信息!E1612)</f>
        <v/>
      </c>
      <c r="F1612" s="19" t="str">
        <f>IF([4]道具信息!F1612="","",[4]道具信息!F1612)</f>
        <v/>
      </c>
      <c r="G1612" s="19" t="str">
        <f>IF([4]道具信息!G1612="","",[4]道具信息!G1612)</f>
        <v/>
      </c>
      <c r="H1612" s="19" t="str">
        <f>IF([4]道具信息!H1612="","",[4]道具信息!H1612)</f>
        <v/>
      </c>
      <c r="I1612" s="19" t="str">
        <f>IF([4]道具信息!I1612="","",[4]道具信息!I1612)</f>
        <v/>
      </c>
      <c r="J1612" s="19" t="str">
        <f>IF([4]道具信息!J1612="","",[4]道具信息!J1612)</f>
        <v/>
      </c>
      <c r="K1612" s="19" t="str">
        <f>IF([4]道具信息!K1612="","",[4]道具信息!K1612)</f>
        <v/>
      </c>
      <c r="L1612" s="19" t="str">
        <f>IF([4]道具信息!L1612="","",[4]道具信息!L1612)</f>
        <v/>
      </c>
      <c r="M1612" s="19" t="str">
        <f>IF([4]道具信息!M1612="","",[4]道具信息!M1612)</f>
        <v/>
      </c>
      <c r="N1612" s="19" t="str">
        <f>IF([4]道具信息!N1612="","",[4]道具信息!N1612)</f>
        <v/>
      </c>
      <c r="O1612" s="19" t="str">
        <f>IF([4]道具信息!O1612="","",[4]道具信息!O1612)</f>
        <v/>
      </c>
      <c r="P1612" s="19" t="str">
        <f>IF([4]道具信息!P1612="","",[4]道具信息!P1612)</f>
        <v/>
      </c>
      <c r="Q1612" s="19" t="str">
        <f>IF([4]道具信息!Q1612="","",[4]道具信息!Q1612)</f>
        <v/>
      </c>
      <c r="R1612" s="19" t="str">
        <f>IF([4]道具信息!R1612="","",[4]道具信息!R1612)</f>
        <v/>
      </c>
      <c r="S1612" s="19" t="str">
        <f>IF([4]道具信息!S1612="","",[4]道具信息!S1612)</f>
        <v/>
      </c>
      <c r="T1612" s="19" t="str">
        <f>IF([4]道具信息!T1612="","",[4]道具信息!T1612)</f>
        <v/>
      </c>
      <c r="U1612" s="19" t="str">
        <f>IF([4]道具信息!U1612="","",[4]道具信息!U1612)</f>
        <v/>
      </c>
      <c r="V1612" s="19" t="str">
        <f>IF([4]道具信息!V1612="","",[4]道具信息!V1612)</f>
        <v/>
      </c>
      <c r="W1612" s="19" t="str">
        <f>IF([4]道具信息!W1612="","",[4]道具信息!W1612)</f>
        <v/>
      </c>
      <c r="X1612" s="19" t="str">
        <f>IF([4]道具信息!X1612="","",[4]道具信息!X1612)</f>
        <v/>
      </c>
      <c r="Y1612" s="19" t="str">
        <f>IF([4]道具信息!Y1612="","",[4]道具信息!Y1612)</f>
        <v/>
      </c>
      <c r="Z1612" s="19" t="str">
        <f>IF([4]道具信息!Z1612="","",[4]道具信息!Z1612)</f>
        <v/>
      </c>
    </row>
    <row r="1613" spans="1:26" x14ac:dyDescent="0.15">
      <c r="A1613" s="19" t="str">
        <f>IF([4]道具信息!A1613="","",[4]道具信息!A1613)</f>
        <v/>
      </c>
      <c r="B1613" s="19" t="str">
        <f>IF([4]道具信息!B1613="","",[4]道具信息!B1613)</f>
        <v/>
      </c>
      <c r="C1613" s="19" t="str">
        <f>IF([4]道具信息!C1613="","",[4]道具信息!C1613)</f>
        <v/>
      </c>
      <c r="D1613" s="19" t="str">
        <f>IF([4]道具信息!D1613="","",[4]道具信息!D1613)</f>
        <v/>
      </c>
      <c r="E1613" s="19" t="str">
        <f>IF([4]道具信息!E1613="","",[4]道具信息!E1613)</f>
        <v/>
      </c>
      <c r="F1613" s="19" t="str">
        <f>IF([4]道具信息!F1613="","",[4]道具信息!F1613)</f>
        <v/>
      </c>
      <c r="G1613" s="19" t="str">
        <f>IF([4]道具信息!G1613="","",[4]道具信息!G1613)</f>
        <v/>
      </c>
      <c r="H1613" s="19" t="str">
        <f>IF([4]道具信息!H1613="","",[4]道具信息!H1613)</f>
        <v/>
      </c>
      <c r="I1613" s="19" t="str">
        <f>IF([4]道具信息!I1613="","",[4]道具信息!I1613)</f>
        <v/>
      </c>
      <c r="J1613" s="19" t="str">
        <f>IF([4]道具信息!J1613="","",[4]道具信息!J1613)</f>
        <v/>
      </c>
      <c r="K1613" s="19" t="str">
        <f>IF([4]道具信息!K1613="","",[4]道具信息!K1613)</f>
        <v/>
      </c>
      <c r="L1613" s="19" t="str">
        <f>IF([4]道具信息!L1613="","",[4]道具信息!L1613)</f>
        <v/>
      </c>
      <c r="M1613" s="19" t="str">
        <f>IF([4]道具信息!M1613="","",[4]道具信息!M1613)</f>
        <v/>
      </c>
      <c r="N1613" s="19" t="str">
        <f>IF([4]道具信息!N1613="","",[4]道具信息!N1613)</f>
        <v/>
      </c>
      <c r="O1613" s="19" t="str">
        <f>IF([4]道具信息!O1613="","",[4]道具信息!O1613)</f>
        <v/>
      </c>
      <c r="P1613" s="19" t="str">
        <f>IF([4]道具信息!P1613="","",[4]道具信息!P1613)</f>
        <v/>
      </c>
      <c r="Q1613" s="19" t="str">
        <f>IF([4]道具信息!Q1613="","",[4]道具信息!Q1613)</f>
        <v/>
      </c>
      <c r="R1613" s="19" t="str">
        <f>IF([4]道具信息!R1613="","",[4]道具信息!R1613)</f>
        <v/>
      </c>
      <c r="S1613" s="19" t="str">
        <f>IF([4]道具信息!S1613="","",[4]道具信息!S1613)</f>
        <v/>
      </c>
      <c r="T1613" s="19" t="str">
        <f>IF([4]道具信息!T1613="","",[4]道具信息!T1613)</f>
        <v/>
      </c>
      <c r="U1613" s="19" t="str">
        <f>IF([4]道具信息!U1613="","",[4]道具信息!U1613)</f>
        <v/>
      </c>
      <c r="V1613" s="19" t="str">
        <f>IF([4]道具信息!V1613="","",[4]道具信息!V1613)</f>
        <v/>
      </c>
      <c r="W1613" s="19" t="str">
        <f>IF([4]道具信息!W1613="","",[4]道具信息!W1613)</f>
        <v/>
      </c>
      <c r="X1613" s="19" t="str">
        <f>IF([4]道具信息!X1613="","",[4]道具信息!X1613)</f>
        <v/>
      </c>
      <c r="Y1613" s="19" t="str">
        <f>IF([4]道具信息!Y1613="","",[4]道具信息!Y1613)</f>
        <v/>
      </c>
      <c r="Z1613" s="19" t="str">
        <f>IF([4]道具信息!Z1613="","",[4]道具信息!Z1613)</f>
        <v/>
      </c>
    </row>
    <row r="1614" spans="1:26" x14ac:dyDescent="0.15">
      <c r="A1614" s="19" t="str">
        <f>IF([4]道具信息!A1614="","",[4]道具信息!A1614)</f>
        <v/>
      </c>
      <c r="B1614" s="19" t="str">
        <f>IF([4]道具信息!B1614="","",[4]道具信息!B1614)</f>
        <v/>
      </c>
      <c r="C1614" s="19" t="str">
        <f>IF([4]道具信息!C1614="","",[4]道具信息!C1614)</f>
        <v/>
      </c>
      <c r="D1614" s="19" t="str">
        <f>IF([4]道具信息!D1614="","",[4]道具信息!D1614)</f>
        <v/>
      </c>
      <c r="E1614" s="19" t="str">
        <f>IF([4]道具信息!E1614="","",[4]道具信息!E1614)</f>
        <v/>
      </c>
      <c r="F1614" s="19" t="str">
        <f>IF([4]道具信息!F1614="","",[4]道具信息!F1614)</f>
        <v/>
      </c>
      <c r="G1614" s="19" t="str">
        <f>IF([4]道具信息!G1614="","",[4]道具信息!G1614)</f>
        <v/>
      </c>
      <c r="H1614" s="19" t="str">
        <f>IF([4]道具信息!H1614="","",[4]道具信息!H1614)</f>
        <v/>
      </c>
      <c r="I1614" s="19" t="str">
        <f>IF([4]道具信息!I1614="","",[4]道具信息!I1614)</f>
        <v/>
      </c>
      <c r="J1614" s="19" t="str">
        <f>IF([4]道具信息!J1614="","",[4]道具信息!J1614)</f>
        <v/>
      </c>
      <c r="K1614" s="19" t="str">
        <f>IF([4]道具信息!K1614="","",[4]道具信息!K1614)</f>
        <v/>
      </c>
      <c r="L1614" s="19" t="str">
        <f>IF([4]道具信息!L1614="","",[4]道具信息!L1614)</f>
        <v/>
      </c>
      <c r="M1614" s="19" t="str">
        <f>IF([4]道具信息!M1614="","",[4]道具信息!M1614)</f>
        <v/>
      </c>
      <c r="N1614" s="19" t="str">
        <f>IF([4]道具信息!N1614="","",[4]道具信息!N1614)</f>
        <v/>
      </c>
      <c r="O1614" s="19" t="str">
        <f>IF([4]道具信息!O1614="","",[4]道具信息!O1614)</f>
        <v/>
      </c>
      <c r="P1614" s="19" t="str">
        <f>IF([4]道具信息!P1614="","",[4]道具信息!P1614)</f>
        <v/>
      </c>
      <c r="Q1614" s="19" t="str">
        <f>IF([4]道具信息!Q1614="","",[4]道具信息!Q1614)</f>
        <v/>
      </c>
      <c r="R1614" s="19" t="str">
        <f>IF([4]道具信息!R1614="","",[4]道具信息!R1614)</f>
        <v/>
      </c>
      <c r="S1614" s="19" t="str">
        <f>IF([4]道具信息!S1614="","",[4]道具信息!S1614)</f>
        <v/>
      </c>
      <c r="T1614" s="19" t="str">
        <f>IF([4]道具信息!T1614="","",[4]道具信息!T1614)</f>
        <v/>
      </c>
      <c r="U1614" s="19" t="str">
        <f>IF([4]道具信息!U1614="","",[4]道具信息!U1614)</f>
        <v/>
      </c>
      <c r="V1614" s="19" t="str">
        <f>IF([4]道具信息!V1614="","",[4]道具信息!V1614)</f>
        <v/>
      </c>
      <c r="W1614" s="19" t="str">
        <f>IF([4]道具信息!W1614="","",[4]道具信息!W1614)</f>
        <v/>
      </c>
      <c r="X1614" s="19" t="str">
        <f>IF([4]道具信息!X1614="","",[4]道具信息!X1614)</f>
        <v/>
      </c>
      <c r="Y1614" s="19" t="str">
        <f>IF([4]道具信息!Y1614="","",[4]道具信息!Y1614)</f>
        <v/>
      </c>
      <c r="Z1614" s="19" t="str">
        <f>IF([4]道具信息!Z1614="","",[4]道具信息!Z1614)</f>
        <v/>
      </c>
    </row>
    <row r="1615" spans="1:26" x14ac:dyDescent="0.15">
      <c r="A1615" s="19" t="str">
        <f>IF([4]道具信息!A1615="","",[4]道具信息!A1615)</f>
        <v/>
      </c>
      <c r="B1615" s="19" t="str">
        <f>IF([4]道具信息!B1615="","",[4]道具信息!B1615)</f>
        <v/>
      </c>
      <c r="C1615" s="19" t="str">
        <f>IF([4]道具信息!C1615="","",[4]道具信息!C1615)</f>
        <v/>
      </c>
      <c r="D1615" s="19" t="str">
        <f>IF([4]道具信息!D1615="","",[4]道具信息!D1615)</f>
        <v/>
      </c>
      <c r="E1615" s="19" t="str">
        <f>IF([4]道具信息!E1615="","",[4]道具信息!E1615)</f>
        <v/>
      </c>
      <c r="F1615" s="19" t="str">
        <f>IF([4]道具信息!F1615="","",[4]道具信息!F1615)</f>
        <v/>
      </c>
      <c r="G1615" s="19" t="str">
        <f>IF([4]道具信息!G1615="","",[4]道具信息!G1615)</f>
        <v/>
      </c>
      <c r="H1615" s="19" t="str">
        <f>IF([4]道具信息!H1615="","",[4]道具信息!H1615)</f>
        <v/>
      </c>
      <c r="I1615" s="19" t="str">
        <f>IF([4]道具信息!I1615="","",[4]道具信息!I1615)</f>
        <v/>
      </c>
      <c r="J1615" s="19" t="str">
        <f>IF([4]道具信息!J1615="","",[4]道具信息!J1615)</f>
        <v/>
      </c>
      <c r="K1615" s="19" t="str">
        <f>IF([4]道具信息!K1615="","",[4]道具信息!K1615)</f>
        <v/>
      </c>
      <c r="L1615" s="19" t="str">
        <f>IF([4]道具信息!L1615="","",[4]道具信息!L1615)</f>
        <v/>
      </c>
      <c r="M1615" s="19" t="str">
        <f>IF([4]道具信息!M1615="","",[4]道具信息!M1615)</f>
        <v/>
      </c>
      <c r="N1615" s="19" t="str">
        <f>IF([4]道具信息!N1615="","",[4]道具信息!N1615)</f>
        <v/>
      </c>
      <c r="O1615" s="19" t="str">
        <f>IF([4]道具信息!O1615="","",[4]道具信息!O1615)</f>
        <v/>
      </c>
      <c r="P1615" s="19" t="str">
        <f>IF([4]道具信息!P1615="","",[4]道具信息!P1615)</f>
        <v/>
      </c>
      <c r="Q1615" s="19" t="str">
        <f>IF([4]道具信息!Q1615="","",[4]道具信息!Q1615)</f>
        <v/>
      </c>
      <c r="R1615" s="19" t="str">
        <f>IF([4]道具信息!R1615="","",[4]道具信息!R1615)</f>
        <v/>
      </c>
      <c r="S1615" s="19" t="str">
        <f>IF([4]道具信息!S1615="","",[4]道具信息!S1615)</f>
        <v/>
      </c>
      <c r="T1615" s="19" t="str">
        <f>IF([4]道具信息!T1615="","",[4]道具信息!T1615)</f>
        <v/>
      </c>
      <c r="U1615" s="19" t="str">
        <f>IF([4]道具信息!U1615="","",[4]道具信息!U1615)</f>
        <v/>
      </c>
      <c r="V1615" s="19" t="str">
        <f>IF([4]道具信息!V1615="","",[4]道具信息!V1615)</f>
        <v/>
      </c>
      <c r="W1615" s="19" t="str">
        <f>IF([4]道具信息!W1615="","",[4]道具信息!W1615)</f>
        <v/>
      </c>
      <c r="X1615" s="19" t="str">
        <f>IF([4]道具信息!X1615="","",[4]道具信息!X1615)</f>
        <v/>
      </c>
      <c r="Y1615" s="19" t="str">
        <f>IF([4]道具信息!Y1615="","",[4]道具信息!Y1615)</f>
        <v/>
      </c>
      <c r="Z1615" s="19" t="str">
        <f>IF([4]道具信息!Z1615="","",[4]道具信息!Z1615)</f>
        <v/>
      </c>
    </row>
    <row r="1616" spans="1:26" x14ac:dyDescent="0.15">
      <c r="A1616" s="19" t="str">
        <f>IF([4]道具信息!A1616="","",[4]道具信息!A1616)</f>
        <v/>
      </c>
      <c r="B1616" s="19" t="str">
        <f>IF([4]道具信息!B1616="","",[4]道具信息!B1616)</f>
        <v/>
      </c>
      <c r="C1616" s="19" t="str">
        <f>IF([4]道具信息!C1616="","",[4]道具信息!C1616)</f>
        <v/>
      </c>
      <c r="D1616" s="19" t="str">
        <f>IF([4]道具信息!D1616="","",[4]道具信息!D1616)</f>
        <v/>
      </c>
      <c r="E1616" s="19" t="str">
        <f>IF([4]道具信息!E1616="","",[4]道具信息!E1616)</f>
        <v/>
      </c>
      <c r="F1616" s="19" t="str">
        <f>IF([4]道具信息!F1616="","",[4]道具信息!F1616)</f>
        <v/>
      </c>
      <c r="G1616" s="19" t="str">
        <f>IF([4]道具信息!G1616="","",[4]道具信息!G1616)</f>
        <v/>
      </c>
      <c r="H1616" s="19" t="str">
        <f>IF([4]道具信息!H1616="","",[4]道具信息!H1616)</f>
        <v/>
      </c>
      <c r="I1616" s="19" t="str">
        <f>IF([4]道具信息!I1616="","",[4]道具信息!I1616)</f>
        <v/>
      </c>
      <c r="J1616" s="19" t="str">
        <f>IF([4]道具信息!J1616="","",[4]道具信息!J1616)</f>
        <v/>
      </c>
      <c r="K1616" s="19" t="str">
        <f>IF([4]道具信息!K1616="","",[4]道具信息!K1616)</f>
        <v/>
      </c>
      <c r="L1616" s="19" t="str">
        <f>IF([4]道具信息!L1616="","",[4]道具信息!L1616)</f>
        <v/>
      </c>
      <c r="M1616" s="19" t="str">
        <f>IF([4]道具信息!M1616="","",[4]道具信息!M1616)</f>
        <v/>
      </c>
      <c r="N1616" s="19" t="str">
        <f>IF([4]道具信息!N1616="","",[4]道具信息!N1616)</f>
        <v/>
      </c>
      <c r="O1616" s="19" t="str">
        <f>IF([4]道具信息!O1616="","",[4]道具信息!O1616)</f>
        <v/>
      </c>
      <c r="P1616" s="19" t="str">
        <f>IF([4]道具信息!P1616="","",[4]道具信息!P1616)</f>
        <v/>
      </c>
      <c r="Q1616" s="19" t="str">
        <f>IF([4]道具信息!Q1616="","",[4]道具信息!Q1616)</f>
        <v/>
      </c>
      <c r="R1616" s="19" t="str">
        <f>IF([4]道具信息!R1616="","",[4]道具信息!R1616)</f>
        <v/>
      </c>
      <c r="S1616" s="19" t="str">
        <f>IF([4]道具信息!S1616="","",[4]道具信息!S1616)</f>
        <v/>
      </c>
      <c r="T1616" s="19" t="str">
        <f>IF([4]道具信息!T1616="","",[4]道具信息!T1616)</f>
        <v/>
      </c>
      <c r="U1616" s="19" t="str">
        <f>IF([4]道具信息!U1616="","",[4]道具信息!U1616)</f>
        <v/>
      </c>
      <c r="V1616" s="19" t="str">
        <f>IF([4]道具信息!V1616="","",[4]道具信息!V1616)</f>
        <v/>
      </c>
      <c r="W1616" s="19" t="str">
        <f>IF([4]道具信息!W1616="","",[4]道具信息!W1616)</f>
        <v/>
      </c>
      <c r="X1616" s="19" t="str">
        <f>IF([4]道具信息!X1616="","",[4]道具信息!X1616)</f>
        <v/>
      </c>
      <c r="Y1616" s="19" t="str">
        <f>IF([4]道具信息!Y1616="","",[4]道具信息!Y1616)</f>
        <v/>
      </c>
      <c r="Z1616" s="19" t="str">
        <f>IF([4]道具信息!Z1616="","",[4]道具信息!Z1616)</f>
        <v/>
      </c>
    </row>
    <row r="1617" spans="1:26" x14ac:dyDescent="0.15">
      <c r="A1617" s="19" t="str">
        <f>IF([4]道具信息!A1617="","",[4]道具信息!A1617)</f>
        <v/>
      </c>
      <c r="B1617" s="19" t="str">
        <f>IF([4]道具信息!B1617="","",[4]道具信息!B1617)</f>
        <v/>
      </c>
      <c r="C1617" s="19" t="str">
        <f>IF([4]道具信息!C1617="","",[4]道具信息!C1617)</f>
        <v/>
      </c>
      <c r="D1617" s="19" t="str">
        <f>IF([4]道具信息!D1617="","",[4]道具信息!D1617)</f>
        <v/>
      </c>
      <c r="E1617" s="19" t="str">
        <f>IF([4]道具信息!E1617="","",[4]道具信息!E1617)</f>
        <v/>
      </c>
      <c r="F1617" s="19" t="str">
        <f>IF([4]道具信息!F1617="","",[4]道具信息!F1617)</f>
        <v/>
      </c>
      <c r="G1617" s="19" t="str">
        <f>IF([4]道具信息!G1617="","",[4]道具信息!G1617)</f>
        <v/>
      </c>
      <c r="H1617" s="19" t="str">
        <f>IF([4]道具信息!H1617="","",[4]道具信息!H1617)</f>
        <v/>
      </c>
      <c r="I1617" s="19" t="str">
        <f>IF([4]道具信息!I1617="","",[4]道具信息!I1617)</f>
        <v/>
      </c>
      <c r="J1617" s="19" t="str">
        <f>IF([4]道具信息!J1617="","",[4]道具信息!J1617)</f>
        <v/>
      </c>
      <c r="K1617" s="19" t="str">
        <f>IF([4]道具信息!K1617="","",[4]道具信息!K1617)</f>
        <v/>
      </c>
      <c r="L1617" s="19" t="str">
        <f>IF([4]道具信息!L1617="","",[4]道具信息!L1617)</f>
        <v/>
      </c>
      <c r="M1617" s="19" t="str">
        <f>IF([4]道具信息!M1617="","",[4]道具信息!M1617)</f>
        <v/>
      </c>
      <c r="N1617" s="19" t="str">
        <f>IF([4]道具信息!N1617="","",[4]道具信息!N1617)</f>
        <v/>
      </c>
      <c r="O1617" s="19" t="str">
        <f>IF([4]道具信息!O1617="","",[4]道具信息!O1617)</f>
        <v/>
      </c>
      <c r="P1617" s="19" t="str">
        <f>IF([4]道具信息!P1617="","",[4]道具信息!P1617)</f>
        <v/>
      </c>
      <c r="Q1617" s="19" t="str">
        <f>IF([4]道具信息!Q1617="","",[4]道具信息!Q1617)</f>
        <v/>
      </c>
      <c r="R1617" s="19" t="str">
        <f>IF([4]道具信息!R1617="","",[4]道具信息!R1617)</f>
        <v/>
      </c>
      <c r="S1617" s="19" t="str">
        <f>IF([4]道具信息!S1617="","",[4]道具信息!S1617)</f>
        <v/>
      </c>
      <c r="T1617" s="19" t="str">
        <f>IF([4]道具信息!T1617="","",[4]道具信息!T1617)</f>
        <v/>
      </c>
      <c r="U1617" s="19" t="str">
        <f>IF([4]道具信息!U1617="","",[4]道具信息!U1617)</f>
        <v/>
      </c>
      <c r="V1617" s="19" t="str">
        <f>IF([4]道具信息!V1617="","",[4]道具信息!V1617)</f>
        <v/>
      </c>
      <c r="W1617" s="19" t="str">
        <f>IF([4]道具信息!W1617="","",[4]道具信息!W1617)</f>
        <v/>
      </c>
      <c r="X1617" s="19" t="str">
        <f>IF([4]道具信息!X1617="","",[4]道具信息!X1617)</f>
        <v/>
      </c>
      <c r="Y1617" s="19" t="str">
        <f>IF([4]道具信息!Y1617="","",[4]道具信息!Y1617)</f>
        <v/>
      </c>
      <c r="Z1617" s="19" t="str">
        <f>IF([4]道具信息!Z1617="","",[4]道具信息!Z1617)</f>
        <v/>
      </c>
    </row>
    <row r="1618" spans="1:26" x14ac:dyDescent="0.15">
      <c r="A1618" s="19" t="str">
        <f>IF([4]道具信息!A1618="","",[4]道具信息!A1618)</f>
        <v/>
      </c>
      <c r="B1618" s="19" t="str">
        <f>IF([4]道具信息!B1618="","",[4]道具信息!B1618)</f>
        <v/>
      </c>
      <c r="C1618" s="19" t="str">
        <f>IF([4]道具信息!C1618="","",[4]道具信息!C1618)</f>
        <v/>
      </c>
      <c r="D1618" s="19" t="str">
        <f>IF([4]道具信息!D1618="","",[4]道具信息!D1618)</f>
        <v/>
      </c>
      <c r="E1618" s="19" t="str">
        <f>IF([4]道具信息!E1618="","",[4]道具信息!E1618)</f>
        <v/>
      </c>
      <c r="F1618" s="19" t="str">
        <f>IF([4]道具信息!F1618="","",[4]道具信息!F1618)</f>
        <v/>
      </c>
      <c r="G1618" s="19" t="str">
        <f>IF([4]道具信息!G1618="","",[4]道具信息!G1618)</f>
        <v/>
      </c>
      <c r="H1618" s="19" t="str">
        <f>IF([4]道具信息!H1618="","",[4]道具信息!H1618)</f>
        <v/>
      </c>
      <c r="I1618" s="19" t="str">
        <f>IF([4]道具信息!I1618="","",[4]道具信息!I1618)</f>
        <v/>
      </c>
      <c r="J1618" s="19" t="str">
        <f>IF([4]道具信息!J1618="","",[4]道具信息!J1618)</f>
        <v/>
      </c>
      <c r="K1618" s="19" t="str">
        <f>IF([4]道具信息!K1618="","",[4]道具信息!K1618)</f>
        <v/>
      </c>
      <c r="L1618" s="19" t="str">
        <f>IF([4]道具信息!L1618="","",[4]道具信息!L1618)</f>
        <v/>
      </c>
      <c r="M1618" s="19" t="str">
        <f>IF([4]道具信息!M1618="","",[4]道具信息!M1618)</f>
        <v/>
      </c>
      <c r="N1618" s="19" t="str">
        <f>IF([4]道具信息!N1618="","",[4]道具信息!N1618)</f>
        <v/>
      </c>
      <c r="O1618" s="19" t="str">
        <f>IF([4]道具信息!O1618="","",[4]道具信息!O1618)</f>
        <v/>
      </c>
      <c r="P1618" s="19" t="str">
        <f>IF([4]道具信息!P1618="","",[4]道具信息!P1618)</f>
        <v/>
      </c>
      <c r="Q1618" s="19" t="str">
        <f>IF([4]道具信息!Q1618="","",[4]道具信息!Q1618)</f>
        <v/>
      </c>
      <c r="R1618" s="19" t="str">
        <f>IF([4]道具信息!R1618="","",[4]道具信息!R1618)</f>
        <v/>
      </c>
      <c r="S1618" s="19" t="str">
        <f>IF([4]道具信息!S1618="","",[4]道具信息!S1618)</f>
        <v/>
      </c>
      <c r="T1618" s="19" t="str">
        <f>IF([4]道具信息!T1618="","",[4]道具信息!T1618)</f>
        <v/>
      </c>
      <c r="U1618" s="19" t="str">
        <f>IF([4]道具信息!U1618="","",[4]道具信息!U1618)</f>
        <v/>
      </c>
      <c r="V1618" s="19" t="str">
        <f>IF([4]道具信息!V1618="","",[4]道具信息!V1618)</f>
        <v/>
      </c>
      <c r="W1618" s="19" t="str">
        <f>IF([4]道具信息!W1618="","",[4]道具信息!W1618)</f>
        <v/>
      </c>
      <c r="X1618" s="19" t="str">
        <f>IF([4]道具信息!X1618="","",[4]道具信息!X1618)</f>
        <v/>
      </c>
      <c r="Y1618" s="19" t="str">
        <f>IF([4]道具信息!Y1618="","",[4]道具信息!Y1618)</f>
        <v/>
      </c>
      <c r="Z1618" s="19" t="str">
        <f>IF([4]道具信息!Z1618="","",[4]道具信息!Z1618)</f>
        <v/>
      </c>
    </row>
    <row r="1619" spans="1:26" x14ac:dyDescent="0.15">
      <c r="A1619" s="19" t="str">
        <f>IF([4]道具信息!A1619="","",[4]道具信息!A1619)</f>
        <v/>
      </c>
      <c r="B1619" s="19" t="str">
        <f>IF([4]道具信息!B1619="","",[4]道具信息!B1619)</f>
        <v/>
      </c>
      <c r="C1619" s="19" t="str">
        <f>IF([4]道具信息!C1619="","",[4]道具信息!C1619)</f>
        <v/>
      </c>
      <c r="D1619" s="19" t="str">
        <f>IF([4]道具信息!D1619="","",[4]道具信息!D1619)</f>
        <v/>
      </c>
      <c r="E1619" s="19" t="str">
        <f>IF([4]道具信息!E1619="","",[4]道具信息!E1619)</f>
        <v/>
      </c>
      <c r="F1619" s="19" t="str">
        <f>IF([4]道具信息!F1619="","",[4]道具信息!F1619)</f>
        <v/>
      </c>
      <c r="G1619" s="19" t="str">
        <f>IF([4]道具信息!G1619="","",[4]道具信息!G1619)</f>
        <v/>
      </c>
      <c r="H1619" s="19" t="str">
        <f>IF([4]道具信息!H1619="","",[4]道具信息!H1619)</f>
        <v/>
      </c>
      <c r="I1619" s="19" t="str">
        <f>IF([4]道具信息!I1619="","",[4]道具信息!I1619)</f>
        <v/>
      </c>
      <c r="J1619" s="19" t="str">
        <f>IF([4]道具信息!J1619="","",[4]道具信息!J1619)</f>
        <v/>
      </c>
      <c r="K1619" s="19" t="str">
        <f>IF([4]道具信息!K1619="","",[4]道具信息!K1619)</f>
        <v/>
      </c>
      <c r="L1619" s="19" t="str">
        <f>IF([4]道具信息!L1619="","",[4]道具信息!L1619)</f>
        <v/>
      </c>
      <c r="M1619" s="19" t="str">
        <f>IF([4]道具信息!M1619="","",[4]道具信息!M1619)</f>
        <v/>
      </c>
      <c r="N1619" s="19" t="str">
        <f>IF([4]道具信息!N1619="","",[4]道具信息!N1619)</f>
        <v/>
      </c>
      <c r="O1619" s="19" t="str">
        <f>IF([4]道具信息!O1619="","",[4]道具信息!O1619)</f>
        <v/>
      </c>
      <c r="P1619" s="19" t="str">
        <f>IF([4]道具信息!P1619="","",[4]道具信息!P1619)</f>
        <v/>
      </c>
      <c r="Q1619" s="19" t="str">
        <f>IF([4]道具信息!Q1619="","",[4]道具信息!Q1619)</f>
        <v/>
      </c>
      <c r="R1619" s="19" t="str">
        <f>IF([4]道具信息!R1619="","",[4]道具信息!R1619)</f>
        <v/>
      </c>
      <c r="S1619" s="19" t="str">
        <f>IF([4]道具信息!S1619="","",[4]道具信息!S1619)</f>
        <v/>
      </c>
      <c r="T1619" s="19" t="str">
        <f>IF([4]道具信息!T1619="","",[4]道具信息!T1619)</f>
        <v/>
      </c>
      <c r="U1619" s="19" t="str">
        <f>IF([4]道具信息!U1619="","",[4]道具信息!U1619)</f>
        <v/>
      </c>
      <c r="V1619" s="19" t="str">
        <f>IF([4]道具信息!V1619="","",[4]道具信息!V1619)</f>
        <v/>
      </c>
      <c r="W1619" s="19" t="str">
        <f>IF([4]道具信息!W1619="","",[4]道具信息!W1619)</f>
        <v/>
      </c>
      <c r="X1619" s="19" t="str">
        <f>IF([4]道具信息!X1619="","",[4]道具信息!X1619)</f>
        <v/>
      </c>
      <c r="Y1619" s="19" t="str">
        <f>IF([4]道具信息!Y1619="","",[4]道具信息!Y1619)</f>
        <v/>
      </c>
      <c r="Z1619" s="19" t="str">
        <f>IF([4]道具信息!Z1619="","",[4]道具信息!Z1619)</f>
        <v/>
      </c>
    </row>
    <row r="1620" spans="1:26" x14ac:dyDescent="0.15">
      <c r="A1620" s="19" t="str">
        <f>IF([4]道具信息!A1620="","",[4]道具信息!A1620)</f>
        <v/>
      </c>
      <c r="B1620" s="19" t="str">
        <f>IF([4]道具信息!B1620="","",[4]道具信息!B1620)</f>
        <v/>
      </c>
      <c r="C1620" s="19" t="str">
        <f>IF([4]道具信息!C1620="","",[4]道具信息!C1620)</f>
        <v/>
      </c>
      <c r="D1620" s="19" t="str">
        <f>IF([4]道具信息!D1620="","",[4]道具信息!D1620)</f>
        <v/>
      </c>
      <c r="E1620" s="19" t="str">
        <f>IF([4]道具信息!E1620="","",[4]道具信息!E1620)</f>
        <v/>
      </c>
      <c r="F1620" s="19" t="str">
        <f>IF([4]道具信息!F1620="","",[4]道具信息!F1620)</f>
        <v/>
      </c>
      <c r="G1620" s="19" t="str">
        <f>IF([4]道具信息!G1620="","",[4]道具信息!G1620)</f>
        <v/>
      </c>
      <c r="H1620" s="19" t="str">
        <f>IF([4]道具信息!H1620="","",[4]道具信息!H1620)</f>
        <v/>
      </c>
      <c r="I1620" s="19" t="str">
        <f>IF([4]道具信息!I1620="","",[4]道具信息!I1620)</f>
        <v/>
      </c>
      <c r="J1620" s="19" t="str">
        <f>IF([4]道具信息!J1620="","",[4]道具信息!J1620)</f>
        <v/>
      </c>
      <c r="K1620" s="19" t="str">
        <f>IF([4]道具信息!K1620="","",[4]道具信息!K1620)</f>
        <v/>
      </c>
      <c r="L1620" s="19" t="str">
        <f>IF([4]道具信息!L1620="","",[4]道具信息!L1620)</f>
        <v/>
      </c>
      <c r="M1620" s="19" t="str">
        <f>IF([4]道具信息!M1620="","",[4]道具信息!M1620)</f>
        <v/>
      </c>
      <c r="N1620" s="19" t="str">
        <f>IF([4]道具信息!N1620="","",[4]道具信息!N1620)</f>
        <v/>
      </c>
      <c r="O1620" s="19" t="str">
        <f>IF([4]道具信息!O1620="","",[4]道具信息!O1620)</f>
        <v/>
      </c>
      <c r="P1620" s="19" t="str">
        <f>IF([4]道具信息!P1620="","",[4]道具信息!P1620)</f>
        <v/>
      </c>
      <c r="Q1620" s="19" t="str">
        <f>IF([4]道具信息!Q1620="","",[4]道具信息!Q1620)</f>
        <v/>
      </c>
      <c r="R1620" s="19" t="str">
        <f>IF([4]道具信息!R1620="","",[4]道具信息!R1620)</f>
        <v/>
      </c>
      <c r="S1620" s="19" t="str">
        <f>IF([4]道具信息!S1620="","",[4]道具信息!S1620)</f>
        <v/>
      </c>
      <c r="T1620" s="19" t="str">
        <f>IF([4]道具信息!T1620="","",[4]道具信息!T1620)</f>
        <v/>
      </c>
      <c r="U1620" s="19" t="str">
        <f>IF([4]道具信息!U1620="","",[4]道具信息!U1620)</f>
        <v/>
      </c>
      <c r="V1620" s="19" t="str">
        <f>IF([4]道具信息!V1620="","",[4]道具信息!V1620)</f>
        <v/>
      </c>
      <c r="W1620" s="19" t="str">
        <f>IF([4]道具信息!W1620="","",[4]道具信息!W1620)</f>
        <v/>
      </c>
      <c r="X1620" s="19" t="str">
        <f>IF([4]道具信息!X1620="","",[4]道具信息!X1620)</f>
        <v/>
      </c>
      <c r="Y1620" s="19" t="str">
        <f>IF([4]道具信息!Y1620="","",[4]道具信息!Y1620)</f>
        <v/>
      </c>
      <c r="Z1620" s="19" t="str">
        <f>IF([4]道具信息!Z1620="","",[4]道具信息!Z1620)</f>
        <v/>
      </c>
    </row>
    <row r="1621" spans="1:26" x14ac:dyDescent="0.15">
      <c r="A1621" s="19" t="str">
        <f>IF([4]道具信息!A1621="","",[4]道具信息!A1621)</f>
        <v/>
      </c>
      <c r="B1621" s="19" t="str">
        <f>IF([4]道具信息!B1621="","",[4]道具信息!B1621)</f>
        <v/>
      </c>
      <c r="C1621" s="19" t="str">
        <f>IF([4]道具信息!C1621="","",[4]道具信息!C1621)</f>
        <v/>
      </c>
      <c r="D1621" s="19" t="str">
        <f>IF([4]道具信息!D1621="","",[4]道具信息!D1621)</f>
        <v/>
      </c>
      <c r="E1621" s="19" t="str">
        <f>IF([4]道具信息!E1621="","",[4]道具信息!E1621)</f>
        <v/>
      </c>
      <c r="F1621" s="19" t="str">
        <f>IF([4]道具信息!F1621="","",[4]道具信息!F1621)</f>
        <v/>
      </c>
      <c r="G1621" s="19" t="str">
        <f>IF([4]道具信息!G1621="","",[4]道具信息!G1621)</f>
        <v/>
      </c>
      <c r="H1621" s="19" t="str">
        <f>IF([4]道具信息!H1621="","",[4]道具信息!H1621)</f>
        <v/>
      </c>
      <c r="I1621" s="19" t="str">
        <f>IF([4]道具信息!I1621="","",[4]道具信息!I1621)</f>
        <v/>
      </c>
      <c r="J1621" s="19" t="str">
        <f>IF([4]道具信息!J1621="","",[4]道具信息!J1621)</f>
        <v/>
      </c>
      <c r="K1621" s="19" t="str">
        <f>IF([4]道具信息!K1621="","",[4]道具信息!K1621)</f>
        <v/>
      </c>
      <c r="L1621" s="19" t="str">
        <f>IF([4]道具信息!L1621="","",[4]道具信息!L1621)</f>
        <v/>
      </c>
      <c r="M1621" s="19" t="str">
        <f>IF([4]道具信息!M1621="","",[4]道具信息!M1621)</f>
        <v/>
      </c>
      <c r="N1621" s="19" t="str">
        <f>IF([4]道具信息!N1621="","",[4]道具信息!N1621)</f>
        <v/>
      </c>
      <c r="O1621" s="19" t="str">
        <f>IF([4]道具信息!O1621="","",[4]道具信息!O1621)</f>
        <v/>
      </c>
      <c r="P1621" s="19" t="str">
        <f>IF([4]道具信息!P1621="","",[4]道具信息!P1621)</f>
        <v/>
      </c>
      <c r="Q1621" s="19" t="str">
        <f>IF([4]道具信息!Q1621="","",[4]道具信息!Q1621)</f>
        <v/>
      </c>
      <c r="R1621" s="19" t="str">
        <f>IF([4]道具信息!R1621="","",[4]道具信息!R1621)</f>
        <v/>
      </c>
      <c r="S1621" s="19" t="str">
        <f>IF([4]道具信息!S1621="","",[4]道具信息!S1621)</f>
        <v/>
      </c>
      <c r="T1621" s="19" t="str">
        <f>IF([4]道具信息!T1621="","",[4]道具信息!T1621)</f>
        <v/>
      </c>
      <c r="U1621" s="19" t="str">
        <f>IF([4]道具信息!U1621="","",[4]道具信息!U1621)</f>
        <v/>
      </c>
      <c r="V1621" s="19" t="str">
        <f>IF([4]道具信息!V1621="","",[4]道具信息!V1621)</f>
        <v/>
      </c>
      <c r="W1621" s="19" t="str">
        <f>IF([4]道具信息!W1621="","",[4]道具信息!W1621)</f>
        <v/>
      </c>
      <c r="X1621" s="19" t="str">
        <f>IF([4]道具信息!X1621="","",[4]道具信息!X1621)</f>
        <v/>
      </c>
      <c r="Y1621" s="19" t="str">
        <f>IF([4]道具信息!Y1621="","",[4]道具信息!Y1621)</f>
        <v/>
      </c>
      <c r="Z1621" s="19" t="str">
        <f>IF([4]道具信息!Z1621="","",[4]道具信息!Z1621)</f>
        <v/>
      </c>
    </row>
    <row r="1622" spans="1:26" x14ac:dyDescent="0.15">
      <c r="A1622" s="19" t="str">
        <f>IF([4]道具信息!A1622="","",[4]道具信息!A1622)</f>
        <v/>
      </c>
      <c r="B1622" s="19" t="str">
        <f>IF([4]道具信息!B1622="","",[4]道具信息!B1622)</f>
        <v/>
      </c>
      <c r="C1622" s="19" t="str">
        <f>IF([4]道具信息!C1622="","",[4]道具信息!C1622)</f>
        <v/>
      </c>
      <c r="D1622" s="19" t="str">
        <f>IF([4]道具信息!D1622="","",[4]道具信息!D1622)</f>
        <v/>
      </c>
      <c r="E1622" s="19" t="str">
        <f>IF([4]道具信息!E1622="","",[4]道具信息!E1622)</f>
        <v/>
      </c>
      <c r="F1622" s="19" t="str">
        <f>IF([4]道具信息!F1622="","",[4]道具信息!F1622)</f>
        <v/>
      </c>
      <c r="G1622" s="19" t="str">
        <f>IF([4]道具信息!G1622="","",[4]道具信息!G1622)</f>
        <v/>
      </c>
      <c r="H1622" s="19" t="str">
        <f>IF([4]道具信息!H1622="","",[4]道具信息!H1622)</f>
        <v/>
      </c>
      <c r="I1622" s="19" t="str">
        <f>IF([4]道具信息!I1622="","",[4]道具信息!I1622)</f>
        <v/>
      </c>
      <c r="J1622" s="19" t="str">
        <f>IF([4]道具信息!J1622="","",[4]道具信息!J1622)</f>
        <v/>
      </c>
      <c r="K1622" s="19" t="str">
        <f>IF([4]道具信息!K1622="","",[4]道具信息!K1622)</f>
        <v/>
      </c>
      <c r="L1622" s="19" t="str">
        <f>IF([4]道具信息!L1622="","",[4]道具信息!L1622)</f>
        <v/>
      </c>
      <c r="M1622" s="19" t="str">
        <f>IF([4]道具信息!M1622="","",[4]道具信息!M1622)</f>
        <v/>
      </c>
      <c r="N1622" s="19" t="str">
        <f>IF([4]道具信息!N1622="","",[4]道具信息!N1622)</f>
        <v/>
      </c>
      <c r="O1622" s="19" t="str">
        <f>IF([4]道具信息!O1622="","",[4]道具信息!O1622)</f>
        <v/>
      </c>
      <c r="P1622" s="19" t="str">
        <f>IF([4]道具信息!P1622="","",[4]道具信息!P1622)</f>
        <v/>
      </c>
      <c r="Q1622" s="19" t="str">
        <f>IF([4]道具信息!Q1622="","",[4]道具信息!Q1622)</f>
        <v/>
      </c>
      <c r="R1622" s="19" t="str">
        <f>IF([4]道具信息!R1622="","",[4]道具信息!R1622)</f>
        <v/>
      </c>
      <c r="S1622" s="19" t="str">
        <f>IF([4]道具信息!S1622="","",[4]道具信息!S1622)</f>
        <v/>
      </c>
      <c r="T1622" s="19" t="str">
        <f>IF([4]道具信息!T1622="","",[4]道具信息!T1622)</f>
        <v/>
      </c>
      <c r="U1622" s="19" t="str">
        <f>IF([4]道具信息!U1622="","",[4]道具信息!U1622)</f>
        <v/>
      </c>
      <c r="V1622" s="19" t="str">
        <f>IF([4]道具信息!V1622="","",[4]道具信息!V1622)</f>
        <v/>
      </c>
      <c r="W1622" s="19" t="str">
        <f>IF([4]道具信息!W1622="","",[4]道具信息!W1622)</f>
        <v/>
      </c>
      <c r="X1622" s="19" t="str">
        <f>IF([4]道具信息!X1622="","",[4]道具信息!X1622)</f>
        <v/>
      </c>
      <c r="Y1622" s="19" t="str">
        <f>IF([4]道具信息!Y1622="","",[4]道具信息!Y1622)</f>
        <v/>
      </c>
      <c r="Z1622" s="19" t="str">
        <f>IF([4]道具信息!Z1622="","",[4]道具信息!Z1622)</f>
        <v/>
      </c>
    </row>
    <row r="1623" spans="1:26" x14ac:dyDescent="0.15">
      <c r="A1623" s="19" t="str">
        <f>IF([4]道具信息!A1623="","",[4]道具信息!A1623)</f>
        <v/>
      </c>
      <c r="B1623" s="19" t="str">
        <f>IF([4]道具信息!B1623="","",[4]道具信息!B1623)</f>
        <v/>
      </c>
      <c r="C1623" s="19" t="str">
        <f>IF([4]道具信息!C1623="","",[4]道具信息!C1623)</f>
        <v/>
      </c>
      <c r="D1623" s="19" t="str">
        <f>IF([4]道具信息!D1623="","",[4]道具信息!D1623)</f>
        <v/>
      </c>
      <c r="E1623" s="19" t="str">
        <f>IF([4]道具信息!E1623="","",[4]道具信息!E1623)</f>
        <v/>
      </c>
      <c r="F1623" s="19" t="str">
        <f>IF([4]道具信息!F1623="","",[4]道具信息!F1623)</f>
        <v/>
      </c>
      <c r="G1623" s="19" t="str">
        <f>IF([4]道具信息!G1623="","",[4]道具信息!G1623)</f>
        <v/>
      </c>
      <c r="H1623" s="19" t="str">
        <f>IF([4]道具信息!H1623="","",[4]道具信息!H1623)</f>
        <v/>
      </c>
      <c r="I1623" s="19" t="str">
        <f>IF([4]道具信息!I1623="","",[4]道具信息!I1623)</f>
        <v/>
      </c>
      <c r="J1623" s="19" t="str">
        <f>IF([4]道具信息!J1623="","",[4]道具信息!J1623)</f>
        <v/>
      </c>
      <c r="K1623" s="19" t="str">
        <f>IF([4]道具信息!K1623="","",[4]道具信息!K1623)</f>
        <v/>
      </c>
      <c r="L1623" s="19" t="str">
        <f>IF([4]道具信息!L1623="","",[4]道具信息!L1623)</f>
        <v/>
      </c>
      <c r="M1623" s="19" t="str">
        <f>IF([4]道具信息!M1623="","",[4]道具信息!M1623)</f>
        <v/>
      </c>
      <c r="N1623" s="19" t="str">
        <f>IF([4]道具信息!N1623="","",[4]道具信息!N1623)</f>
        <v/>
      </c>
      <c r="O1623" s="19" t="str">
        <f>IF([4]道具信息!O1623="","",[4]道具信息!O1623)</f>
        <v/>
      </c>
      <c r="P1623" s="19" t="str">
        <f>IF([4]道具信息!P1623="","",[4]道具信息!P1623)</f>
        <v/>
      </c>
      <c r="Q1623" s="19" t="str">
        <f>IF([4]道具信息!Q1623="","",[4]道具信息!Q1623)</f>
        <v/>
      </c>
      <c r="R1623" s="19" t="str">
        <f>IF([4]道具信息!R1623="","",[4]道具信息!R1623)</f>
        <v/>
      </c>
      <c r="S1623" s="19" t="str">
        <f>IF([4]道具信息!S1623="","",[4]道具信息!S1623)</f>
        <v/>
      </c>
      <c r="T1623" s="19" t="str">
        <f>IF([4]道具信息!T1623="","",[4]道具信息!T1623)</f>
        <v/>
      </c>
      <c r="U1623" s="19" t="str">
        <f>IF([4]道具信息!U1623="","",[4]道具信息!U1623)</f>
        <v/>
      </c>
      <c r="V1623" s="19" t="str">
        <f>IF([4]道具信息!V1623="","",[4]道具信息!V1623)</f>
        <v/>
      </c>
      <c r="W1623" s="19" t="str">
        <f>IF([4]道具信息!W1623="","",[4]道具信息!W1623)</f>
        <v/>
      </c>
      <c r="X1623" s="19" t="str">
        <f>IF([4]道具信息!X1623="","",[4]道具信息!X1623)</f>
        <v/>
      </c>
      <c r="Y1623" s="19" t="str">
        <f>IF([4]道具信息!Y1623="","",[4]道具信息!Y1623)</f>
        <v/>
      </c>
      <c r="Z1623" s="19" t="str">
        <f>IF([4]道具信息!Z1623="","",[4]道具信息!Z1623)</f>
        <v/>
      </c>
    </row>
    <row r="1624" spans="1:26" x14ac:dyDescent="0.15">
      <c r="A1624" s="19" t="str">
        <f>IF([4]道具信息!A1624="","",[4]道具信息!A1624)</f>
        <v/>
      </c>
      <c r="B1624" s="19" t="str">
        <f>IF([4]道具信息!B1624="","",[4]道具信息!B1624)</f>
        <v/>
      </c>
      <c r="C1624" s="19" t="str">
        <f>IF([4]道具信息!C1624="","",[4]道具信息!C1624)</f>
        <v/>
      </c>
      <c r="D1624" s="19" t="str">
        <f>IF([4]道具信息!D1624="","",[4]道具信息!D1624)</f>
        <v/>
      </c>
      <c r="E1624" s="19" t="str">
        <f>IF([4]道具信息!E1624="","",[4]道具信息!E1624)</f>
        <v/>
      </c>
      <c r="F1624" s="19" t="str">
        <f>IF([4]道具信息!F1624="","",[4]道具信息!F1624)</f>
        <v/>
      </c>
      <c r="G1624" s="19" t="str">
        <f>IF([4]道具信息!G1624="","",[4]道具信息!G1624)</f>
        <v/>
      </c>
      <c r="H1624" s="19" t="str">
        <f>IF([4]道具信息!H1624="","",[4]道具信息!H1624)</f>
        <v/>
      </c>
      <c r="I1624" s="19" t="str">
        <f>IF([4]道具信息!I1624="","",[4]道具信息!I1624)</f>
        <v/>
      </c>
      <c r="J1624" s="19" t="str">
        <f>IF([4]道具信息!J1624="","",[4]道具信息!J1624)</f>
        <v/>
      </c>
      <c r="K1624" s="19" t="str">
        <f>IF([4]道具信息!K1624="","",[4]道具信息!K1624)</f>
        <v/>
      </c>
      <c r="L1624" s="19" t="str">
        <f>IF([4]道具信息!L1624="","",[4]道具信息!L1624)</f>
        <v/>
      </c>
      <c r="M1624" s="19" t="str">
        <f>IF([4]道具信息!M1624="","",[4]道具信息!M1624)</f>
        <v/>
      </c>
      <c r="N1624" s="19" t="str">
        <f>IF([4]道具信息!N1624="","",[4]道具信息!N1624)</f>
        <v/>
      </c>
      <c r="O1624" s="19" t="str">
        <f>IF([4]道具信息!O1624="","",[4]道具信息!O1624)</f>
        <v/>
      </c>
      <c r="P1624" s="19" t="str">
        <f>IF([4]道具信息!P1624="","",[4]道具信息!P1624)</f>
        <v/>
      </c>
      <c r="Q1624" s="19" t="str">
        <f>IF([4]道具信息!Q1624="","",[4]道具信息!Q1624)</f>
        <v/>
      </c>
      <c r="R1624" s="19" t="str">
        <f>IF([4]道具信息!R1624="","",[4]道具信息!R1624)</f>
        <v/>
      </c>
      <c r="S1624" s="19" t="str">
        <f>IF([4]道具信息!S1624="","",[4]道具信息!S1624)</f>
        <v/>
      </c>
      <c r="T1624" s="19" t="str">
        <f>IF([4]道具信息!T1624="","",[4]道具信息!T1624)</f>
        <v/>
      </c>
      <c r="U1624" s="19" t="str">
        <f>IF([4]道具信息!U1624="","",[4]道具信息!U1624)</f>
        <v/>
      </c>
      <c r="V1624" s="19" t="str">
        <f>IF([4]道具信息!V1624="","",[4]道具信息!V1624)</f>
        <v/>
      </c>
      <c r="W1624" s="19" t="str">
        <f>IF([4]道具信息!W1624="","",[4]道具信息!W1624)</f>
        <v/>
      </c>
      <c r="X1624" s="19" t="str">
        <f>IF([4]道具信息!X1624="","",[4]道具信息!X1624)</f>
        <v/>
      </c>
      <c r="Y1624" s="19" t="str">
        <f>IF([4]道具信息!Y1624="","",[4]道具信息!Y1624)</f>
        <v/>
      </c>
      <c r="Z1624" s="19" t="str">
        <f>IF([4]道具信息!Z1624="","",[4]道具信息!Z1624)</f>
        <v/>
      </c>
    </row>
    <row r="1625" spans="1:26" x14ac:dyDescent="0.15">
      <c r="A1625" s="19" t="str">
        <f>IF([4]道具信息!A1625="","",[4]道具信息!A1625)</f>
        <v/>
      </c>
      <c r="B1625" s="19" t="str">
        <f>IF([4]道具信息!B1625="","",[4]道具信息!B1625)</f>
        <v/>
      </c>
      <c r="C1625" s="19" t="str">
        <f>IF([4]道具信息!C1625="","",[4]道具信息!C1625)</f>
        <v/>
      </c>
      <c r="D1625" s="19" t="str">
        <f>IF([4]道具信息!D1625="","",[4]道具信息!D1625)</f>
        <v/>
      </c>
      <c r="E1625" s="19" t="str">
        <f>IF([4]道具信息!E1625="","",[4]道具信息!E1625)</f>
        <v/>
      </c>
      <c r="F1625" s="19" t="str">
        <f>IF([4]道具信息!F1625="","",[4]道具信息!F1625)</f>
        <v/>
      </c>
      <c r="G1625" s="19" t="str">
        <f>IF([4]道具信息!G1625="","",[4]道具信息!G1625)</f>
        <v/>
      </c>
      <c r="H1625" s="19" t="str">
        <f>IF([4]道具信息!H1625="","",[4]道具信息!H1625)</f>
        <v/>
      </c>
      <c r="I1625" s="19" t="str">
        <f>IF([4]道具信息!I1625="","",[4]道具信息!I1625)</f>
        <v/>
      </c>
      <c r="J1625" s="19" t="str">
        <f>IF([4]道具信息!J1625="","",[4]道具信息!J1625)</f>
        <v/>
      </c>
      <c r="K1625" s="19" t="str">
        <f>IF([4]道具信息!K1625="","",[4]道具信息!K1625)</f>
        <v/>
      </c>
      <c r="L1625" s="19" t="str">
        <f>IF([4]道具信息!L1625="","",[4]道具信息!L1625)</f>
        <v/>
      </c>
      <c r="M1625" s="19" t="str">
        <f>IF([4]道具信息!M1625="","",[4]道具信息!M1625)</f>
        <v/>
      </c>
      <c r="N1625" s="19" t="str">
        <f>IF([4]道具信息!N1625="","",[4]道具信息!N1625)</f>
        <v/>
      </c>
      <c r="O1625" s="19" t="str">
        <f>IF([4]道具信息!O1625="","",[4]道具信息!O1625)</f>
        <v/>
      </c>
      <c r="P1625" s="19" t="str">
        <f>IF([4]道具信息!P1625="","",[4]道具信息!P1625)</f>
        <v/>
      </c>
      <c r="Q1625" s="19" t="str">
        <f>IF([4]道具信息!Q1625="","",[4]道具信息!Q1625)</f>
        <v/>
      </c>
      <c r="R1625" s="19" t="str">
        <f>IF([4]道具信息!R1625="","",[4]道具信息!R1625)</f>
        <v/>
      </c>
      <c r="S1625" s="19" t="str">
        <f>IF([4]道具信息!S1625="","",[4]道具信息!S1625)</f>
        <v/>
      </c>
      <c r="T1625" s="19" t="str">
        <f>IF([4]道具信息!T1625="","",[4]道具信息!T1625)</f>
        <v/>
      </c>
      <c r="U1625" s="19" t="str">
        <f>IF([4]道具信息!U1625="","",[4]道具信息!U1625)</f>
        <v/>
      </c>
      <c r="V1625" s="19" t="str">
        <f>IF([4]道具信息!V1625="","",[4]道具信息!V1625)</f>
        <v/>
      </c>
      <c r="W1625" s="19" t="str">
        <f>IF([4]道具信息!W1625="","",[4]道具信息!W1625)</f>
        <v/>
      </c>
      <c r="X1625" s="19" t="str">
        <f>IF([4]道具信息!X1625="","",[4]道具信息!X1625)</f>
        <v/>
      </c>
      <c r="Y1625" s="19" t="str">
        <f>IF([4]道具信息!Y1625="","",[4]道具信息!Y1625)</f>
        <v/>
      </c>
      <c r="Z1625" s="19" t="str">
        <f>IF([4]道具信息!Z1625="","",[4]道具信息!Z1625)</f>
        <v/>
      </c>
    </row>
    <row r="1626" spans="1:26" x14ac:dyDescent="0.15">
      <c r="A1626" s="19" t="str">
        <f>IF([4]道具信息!A1626="","",[4]道具信息!A1626)</f>
        <v/>
      </c>
      <c r="B1626" s="19" t="str">
        <f>IF([4]道具信息!B1626="","",[4]道具信息!B1626)</f>
        <v/>
      </c>
      <c r="C1626" s="19" t="str">
        <f>IF([4]道具信息!C1626="","",[4]道具信息!C1626)</f>
        <v/>
      </c>
      <c r="D1626" s="19" t="str">
        <f>IF([4]道具信息!D1626="","",[4]道具信息!D1626)</f>
        <v/>
      </c>
      <c r="E1626" s="19" t="str">
        <f>IF([4]道具信息!E1626="","",[4]道具信息!E1626)</f>
        <v/>
      </c>
      <c r="F1626" s="19" t="str">
        <f>IF([4]道具信息!F1626="","",[4]道具信息!F1626)</f>
        <v/>
      </c>
      <c r="G1626" s="19" t="str">
        <f>IF([4]道具信息!G1626="","",[4]道具信息!G1626)</f>
        <v/>
      </c>
      <c r="H1626" s="19" t="str">
        <f>IF([4]道具信息!H1626="","",[4]道具信息!H1626)</f>
        <v/>
      </c>
      <c r="I1626" s="19" t="str">
        <f>IF([4]道具信息!I1626="","",[4]道具信息!I1626)</f>
        <v/>
      </c>
      <c r="J1626" s="19" t="str">
        <f>IF([4]道具信息!J1626="","",[4]道具信息!J1626)</f>
        <v/>
      </c>
      <c r="K1626" s="19" t="str">
        <f>IF([4]道具信息!K1626="","",[4]道具信息!K1626)</f>
        <v/>
      </c>
      <c r="L1626" s="19" t="str">
        <f>IF([4]道具信息!L1626="","",[4]道具信息!L1626)</f>
        <v/>
      </c>
      <c r="M1626" s="19" t="str">
        <f>IF([4]道具信息!M1626="","",[4]道具信息!M1626)</f>
        <v/>
      </c>
      <c r="N1626" s="19" t="str">
        <f>IF([4]道具信息!N1626="","",[4]道具信息!N1626)</f>
        <v/>
      </c>
      <c r="O1626" s="19" t="str">
        <f>IF([4]道具信息!O1626="","",[4]道具信息!O1626)</f>
        <v/>
      </c>
      <c r="P1626" s="19" t="str">
        <f>IF([4]道具信息!P1626="","",[4]道具信息!P1626)</f>
        <v/>
      </c>
      <c r="Q1626" s="19" t="str">
        <f>IF([4]道具信息!Q1626="","",[4]道具信息!Q1626)</f>
        <v/>
      </c>
      <c r="R1626" s="19" t="str">
        <f>IF([4]道具信息!R1626="","",[4]道具信息!R1626)</f>
        <v/>
      </c>
      <c r="S1626" s="19" t="str">
        <f>IF([4]道具信息!S1626="","",[4]道具信息!S1626)</f>
        <v/>
      </c>
      <c r="T1626" s="19" t="str">
        <f>IF([4]道具信息!T1626="","",[4]道具信息!T1626)</f>
        <v/>
      </c>
      <c r="U1626" s="19" t="str">
        <f>IF([4]道具信息!U1626="","",[4]道具信息!U1626)</f>
        <v/>
      </c>
      <c r="V1626" s="19" t="str">
        <f>IF([4]道具信息!V1626="","",[4]道具信息!V1626)</f>
        <v/>
      </c>
      <c r="W1626" s="19" t="str">
        <f>IF([4]道具信息!W1626="","",[4]道具信息!W1626)</f>
        <v/>
      </c>
      <c r="X1626" s="19" t="str">
        <f>IF([4]道具信息!X1626="","",[4]道具信息!X1626)</f>
        <v/>
      </c>
      <c r="Y1626" s="19" t="str">
        <f>IF([4]道具信息!Y1626="","",[4]道具信息!Y1626)</f>
        <v/>
      </c>
      <c r="Z1626" s="19" t="str">
        <f>IF([4]道具信息!Z1626="","",[4]道具信息!Z1626)</f>
        <v/>
      </c>
    </row>
    <row r="1627" spans="1:26" x14ac:dyDescent="0.15">
      <c r="A1627" s="19" t="str">
        <f>IF([4]道具信息!A1627="","",[4]道具信息!A1627)</f>
        <v/>
      </c>
      <c r="B1627" s="19" t="str">
        <f>IF([4]道具信息!B1627="","",[4]道具信息!B1627)</f>
        <v/>
      </c>
      <c r="C1627" s="19" t="str">
        <f>IF([4]道具信息!C1627="","",[4]道具信息!C1627)</f>
        <v/>
      </c>
      <c r="D1627" s="19" t="str">
        <f>IF([4]道具信息!D1627="","",[4]道具信息!D1627)</f>
        <v/>
      </c>
      <c r="E1627" s="19" t="str">
        <f>IF([4]道具信息!E1627="","",[4]道具信息!E1627)</f>
        <v/>
      </c>
      <c r="F1627" s="19" t="str">
        <f>IF([4]道具信息!F1627="","",[4]道具信息!F1627)</f>
        <v/>
      </c>
      <c r="G1627" s="19" t="str">
        <f>IF([4]道具信息!G1627="","",[4]道具信息!G1627)</f>
        <v/>
      </c>
      <c r="H1627" s="19" t="str">
        <f>IF([4]道具信息!H1627="","",[4]道具信息!H1627)</f>
        <v/>
      </c>
      <c r="I1627" s="19" t="str">
        <f>IF([4]道具信息!I1627="","",[4]道具信息!I1627)</f>
        <v/>
      </c>
      <c r="J1627" s="19" t="str">
        <f>IF([4]道具信息!J1627="","",[4]道具信息!J1627)</f>
        <v/>
      </c>
      <c r="K1627" s="19" t="str">
        <f>IF([4]道具信息!K1627="","",[4]道具信息!K1627)</f>
        <v/>
      </c>
      <c r="L1627" s="19" t="str">
        <f>IF([4]道具信息!L1627="","",[4]道具信息!L1627)</f>
        <v/>
      </c>
      <c r="M1627" s="19" t="str">
        <f>IF([4]道具信息!M1627="","",[4]道具信息!M1627)</f>
        <v/>
      </c>
      <c r="N1627" s="19" t="str">
        <f>IF([4]道具信息!N1627="","",[4]道具信息!N1627)</f>
        <v/>
      </c>
      <c r="O1627" s="19" t="str">
        <f>IF([4]道具信息!O1627="","",[4]道具信息!O1627)</f>
        <v/>
      </c>
      <c r="P1627" s="19" t="str">
        <f>IF([4]道具信息!P1627="","",[4]道具信息!P1627)</f>
        <v/>
      </c>
      <c r="Q1627" s="19" t="str">
        <f>IF([4]道具信息!Q1627="","",[4]道具信息!Q1627)</f>
        <v/>
      </c>
      <c r="R1627" s="19" t="str">
        <f>IF([4]道具信息!R1627="","",[4]道具信息!R1627)</f>
        <v/>
      </c>
      <c r="S1627" s="19" t="str">
        <f>IF([4]道具信息!S1627="","",[4]道具信息!S1627)</f>
        <v/>
      </c>
      <c r="T1627" s="19" t="str">
        <f>IF([4]道具信息!T1627="","",[4]道具信息!T1627)</f>
        <v/>
      </c>
      <c r="U1627" s="19" t="str">
        <f>IF([4]道具信息!U1627="","",[4]道具信息!U1627)</f>
        <v/>
      </c>
      <c r="V1627" s="19" t="str">
        <f>IF([4]道具信息!V1627="","",[4]道具信息!V1627)</f>
        <v/>
      </c>
      <c r="W1627" s="19" t="str">
        <f>IF([4]道具信息!W1627="","",[4]道具信息!W1627)</f>
        <v/>
      </c>
      <c r="X1627" s="19" t="str">
        <f>IF([4]道具信息!X1627="","",[4]道具信息!X1627)</f>
        <v/>
      </c>
      <c r="Y1627" s="19" t="str">
        <f>IF([4]道具信息!Y1627="","",[4]道具信息!Y1627)</f>
        <v/>
      </c>
      <c r="Z1627" s="19" t="str">
        <f>IF([4]道具信息!Z1627="","",[4]道具信息!Z1627)</f>
        <v/>
      </c>
    </row>
    <row r="1628" spans="1:26" x14ac:dyDescent="0.15">
      <c r="A1628" s="19" t="str">
        <f>IF([4]道具信息!A1628="","",[4]道具信息!A1628)</f>
        <v/>
      </c>
      <c r="B1628" s="19" t="str">
        <f>IF([4]道具信息!B1628="","",[4]道具信息!B1628)</f>
        <v/>
      </c>
      <c r="C1628" s="19" t="str">
        <f>IF([4]道具信息!C1628="","",[4]道具信息!C1628)</f>
        <v/>
      </c>
      <c r="D1628" s="19" t="str">
        <f>IF([4]道具信息!D1628="","",[4]道具信息!D1628)</f>
        <v/>
      </c>
      <c r="E1628" s="19" t="str">
        <f>IF([4]道具信息!E1628="","",[4]道具信息!E1628)</f>
        <v/>
      </c>
      <c r="F1628" s="19" t="str">
        <f>IF([4]道具信息!F1628="","",[4]道具信息!F1628)</f>
        <v/>
      </c>
      <c r="G1628" s="19" t="str">
        <f>IF([4]道具信息!G1628="","",[4]道具信息!G1628)</f>
        <v/>
      </c>
      <c r="H1628" s="19" t="str">
        <f>IF([4]道具信息!H1628="","",[4]道具信息!H1628)</f>
        <v/>
      </c>
      <c r="I1628" s="19" t="str">
        <f>IF([4]道具信息!I1628="","",[4]道具信息!I1628)</f>
        <v/>
      </c>
      <c r="J1628" s="19" t="str">
        <f>IF([4]道具信息!J1628="","",[4]道具信息!J1628)</f>
        <v/>
      </c>
      <c r="K1628" s="19" t="str">
        <f>IF([4]道具信息!K1628="","",[4]道具信息!K1628)</f>
        <v/>
      </c>
      <c r="L1628" s="19" t="str">
        <f>IF([4]道具信息!L1628="","",[4]道具信息!L1628)</f>
        <v/>
      </c>
      <c r="M1628" s="19" t="str">
        <f>IF([4]道具信息!M1628="","",[4]道具信息!M1628)</f>
        <v/>
      </c>
      <c r="N1628" s="19" t="str">
        <f>IF([4]道具信息!N1628="","",[4]道具信息!N1628)</f>
        <v/>
      </c>
      <c r="O1628" s="19" t="str">
        <f>IF([4]道具信息!O1628="","",[4]道具信息!O1628)</f>
        <v/>
      </c>
      <c r="P1628" s="19" t="str">
        <f>IF([4]道具信息!P1628="","",[4]道具信息!P1628)</f>
        <v/>
      </c>
      <c r="Q1628" s="19" t="str">
        <f>IF([4]道具信息!Q1628="","",[4]道具信息!Q1628)</f>
        <v/>
      </c>
      <c r="R1628" s="19" t="str">
        <f>IF([4]道具信息!R1628="","",[4]道具信息!R1628)</f>
        <v/>
      </c>
      <c r="S1628" s="19" t="str">
        <f>IF([4]道具信息!S1628="","",[4]道具信息!S1628)</f>
        <v/>
      </c>
      <c r="T1628" s="19" t="str">
        <f>IF([4]道具信息!T1628="","",[4]道具信息!T1628)</f>
        <v/>
      </c>
      <c r="U1628" s="19" t="str">
        <f>IF([4]道具信息!U1628="","",[4]道具信息!U1628)</f>
        <v/>
      </c>
      <c r="V1628" s="19" t="str">
        <f>IF([4]道具信息!V1628="","",[4]道具信息!V1628)</f>
        <v/>
      </c>
      <c r="W1628" s="19" t="str">
        <f>IF([4]道具信息!W1628="","",[4]道具信息!W1628)</f>
        <v/>
      </c>
      <c r="X1628" s="19" t="str">
        <f>IF([4]道具信息!X1628="","",[4]道具信息!X1628)</f>
        <v/>
      </c>
      <c r="Y1628" s="19" t="str">
        <f>IF([4]道具信息!Y1628="","",[4]道具信息!Y1628)</f>
        <v/>
      </c>
      <c r="Z1628" s="19" t="str">
        <f>IF([4]道具信息!Z1628="","",[4]道具信息!Z1628)</f>
        <v/>
      </c>
    </row>
    <row r="1629" spans="1:26" x14ac:dyDescent="0.15">
      <c r="A1629" s="19" t="str">
        <f>IF([4]道具信息!A1629="","",[4]道具信息!A1629)</f>
        <v/>
      </c>
      <c r="B1629" s="19" t="str">
        <f>IF([4]道具信息!B1629="","",[4]道具信息!B1629)</f>
        <v/>
      </c>
      <c r="C1629" s="19" t="str">
        <f>IF([4]道具信息!C1629="","",[4]道具信息!C1629)</f>
        <v/>
      </c>
      <c r="D1629" s="19" t="str">
        <f>IF([4]道具信息!D1629="","",[4]道具信息!D1629)</f>
        <v/>
      </c>
      <c r="E1629" s="19" t="str">
        <f>IF([4]道具信息!E1629="","",[4]道具信息!E1629)</f>
        <v/>
      </c>
      <c r="F1629" s="19" t="str">
        <f>IF([4]道具信息!F1629="","",[4]道具信息!F1629)</f>
        <v/>
      </c>
      <c r="G1629" s="19" t="str">
        <f>IF([4]道具信息!G1629="","",[4]道具信息!G1629)</f>
        <v/>
      </c>
      <c r="H1629" s="19" t="str">
        <f>IF([4]道具信息!H1629="","",[4]道具信息!H1629)</f>
        <v/>
      </c>
      <c r="I1629" s="19" t="str">
        <f>IF([4]道具信息!I1629="","",[4]道具信息!I1629)</f>
        <v/>
      </c>
      <c r="J1629" s="19" t="str">
        <f>IF([4]道具信息!J1629="","",[4]道具信息!J1629)</f>
        <v/>
      </c>
      <c r="K1629" s="19" t="str">
        <f>IF([4]道具信息!K1629="","",[4]道具信息!K1629)</f>
        <v/>
      </c>
      <c r="L1629" s="19" t="str">
        <f>IF([4]道具信息!L1629="","",[4]道具信息!L1629)</f>
        <v/>
      </c>
      <c r="M1629" s="19" t="str">
        <f>IF([4]道具信息!M1629="","",[4]道具信息!M1629)</f>
        <v/>
      </c>
      <c r="N1629" s="19" t="str">
        <f>IF([4]道具信息!N1629="","",[4]道具信息!N1629)</f>
        <v/>
      </c>
      <c r="O1629" s="19" t="str">
        <f>IF([4]道具信息!O1629="","",[4]道具信息!O1629)</f>
        <v/>
      </c>
      <c r="P1629" s="19" t="str">
        <f>IF([4]道具信息!P1629="","",[4]道具信息!P1629)</f>
        <v/>
      </c>
      <c r="Q1629" s="19" t="str">
        <f>IF([4]道具信息!Q1629="","",[4]道具信息!Q1629)</f>
        <v/>
      </c>
      <c r="R1629" s="19" t="str">
        <f>IF([4]道具信息!R1629="","",[4]道具信息!R1629)</f>
        <v/>
      </c>
      <c r="S1629" s="19" t="str">
        <f>IF([4]道具信息!S1629="","",[4]道具信息!S1629)</f>
        <v/>
      </c>
      <c r="T1629" s="19" t="str">
        <f>IF([4]道具信息!T1629="","",[4]道具信息!T1629)</f>
        <v/>
      </c>
      <c r="U1629" s="19" t="str">
        <f>IF([4]道具信息!U1629="","",[4]道具信息!U1629)</f>
        <v/>
      </c>
      <c r="V1629" s="19" t="str">
        <f>IF([4]道具信息!V1629="","",[4]道具信息!V1629)</f>
        <v/>
      </c>
      <c r="W1629" s="19" t="str">
        <f>IF([4]道具信息!W1629="","",[4]道具信息!W1629)</f>
        <v/>
      </c>
      <c r="X1629" s="19" t="str">
        <f>IF([4]道具信息!X1629="","",[4]道具信息!X1629)</f>
        <v/>
      </c>
      <c r="Y1629" s="19" t="str">
        <f>IF([4]道具信息!Y1629="","",[4]道具信息!Y1629)</f>
        <v/>
      </c>
      <c r="Z1629" s="19" t="str">
        <f>IF([4]道具信息!Z1629="","",[4]道具信息!Z1629)</f>
        <v/>
      </c>
    </row>
    <row r="1630" spans="1:26" x14ac:dyDescent="0.15">
      <c r="A1630" s="19" t="str">
        <f>IF([4]道具信息!A1630="","",[4]道具信息!A1630)</f>
        <v/>
      </c>
      <c r="B1630" s="19" t="str">
        <f>IF([4]道具信息!B1630="","",[4]道具信息!B1630)</f>
        <v/>
      </c>
      <c r="C1630" s="19" t="str">
        <f>IF([4]道具信息!C1630="","",[4]道具信息!C1630)</f>
        <v/>
      </c>
      <c r="D1630" s="19" t="str">
        <f>IF([4]道具信息!D1630="","",[4]道具信息!D1630)</f>
        <v/>
      </c>
      <c r="E1630" s="19" t="str">
        <f>IF([4]道具信息!E1630="","",[4]道具信息!E1630)</f>
        <v/>
      </c>
      <c r="F1630" s="19" t="str">
        <f>IF([4]道具信息!F1630="","",[4]道具信息!F1630)</f>
        <v/>
      </c>
      <c r="G1630" s="19" t="str">
        <f>IF([4]道具信息!G1630="","",[4]道具信息!G1630)</f>
        <v/>
      </c>
      <c r="H1630" s="19" t="str">
        <f>IF([4]道具信息!H1630="","",[4]道具信息!H1630)</f>
        <v/>
      </c>
      <c r="I1630" s="19" t="str">
        <f>IF([4]道具信息!I1630="","",[4]道具信息!I1630)</f>
        <v/>
      </c>
      <c r="J1630" s="19" t="str">
        <f>IF([4]道具信息!J1630="","",[4]道具信息!J1630)</f>
        <v/>
      </c>
      <c r="K1630" s="19" t="str">
        <f>IF([4]道具信息!K1630="","",[4]道具信息!K1630)</f>
        <v/>
      </c>
      <c r="L1630" s="19" t="str">
        <f>IF([4]道具信息!L1630="","",[4]道具信息!L1630)</f>
        <v/>
      </c>
      <c r="M1630" s="19" t="str">
        <f>IF([4]道具信息!M1630="","",[4]道具信息!M1630)</f>
        <v/>
      </c>
      <c r="N1630" s="19" t="str">
        <f>IF([4]道具信息!N1630="","",[4]道具信息!N1630)</f>
        <v/>
      </c>
      <c r="O1630" s="19" t="str">
        <f>IF([4]道具信息!O1630="","",[4]道具信息!O1630)</f>
        <v/>
      </c>
      <c r="P1630" s="19" t="str">
        <f>IF([4]道具信息!P1630="","",[4]道具信息!P1630)</f>
        <v/>
      </c>
      <c r="Q1630" s="19" t="str">
        <f>IF([4]道具信息!Q1630="","",[4]道具信息!Q1630)</f>
        <v/>
      </c>
      <c r="R1630" s="19" t="str">
        <f>IF([4]道具信息!R1630="","",[4]道具信息!R1630)</f>
        <v/>
      </c>
      <c r="S1630" s="19" t="str">
        <f>IF([4]道具信息!S1630="","",[4]道具信息!S1630)</f>
        <v/>
      </c>
      <c r="T1630" s="19" t="str">
        <f>IF([4]道具信息!T1630="","",[4]道具信息!T1630)</f>
        <v/>
      </c>
      <c r="U1630" s="19" t="str">
        <f>IF([4]道具信息!U1630="","",[4]道具信息!U1630)</f>
        <v/>
      </c>
      <c r="V1630" s="19" t="str">
        <f>IF([4]道具信息!V1630="","",[4]道具信息!V1630)</f>
        <v/>
      </c>
      <c r="W1630" s="19" t="str">
        <f>IF([4]道具信息!W1630="","",[4]道具信息!W1630)</f>
        <v/>
      </c>
      <c r="X1630" s="19" t="str">
        <f>IF([4]道具信息!X1630="","",[4]道具信息!X1630)</f>
        <v/>
      </c>
      <c r="Y1630" s="19" t="str">
        <f>IF([4]道具信息!Y1630="","",[4]道具信息!Y1630)</f>
        <v/>
      </c>
      <c r="Z1630" s="19" t="str">
        <f>IF([4]道具信息!Z1630="","",[4]道具信息!Z1630)</f>
        <v/>
      </c>
    </row>
    <row r="1631" spans="1:26" x14ac:dyDescent="0.15">
      <c r="A1631" s="19" t="str">
        <f>IF([4]道具信息!A1631="","",[4]道具信息!A1631)</f>
        <v/>
      </c>
      <c r="B1631" s="19" t="str">
        <f>IF([4]道具信息!B1631="","",[4]道具信息!B1631)</f>
        <v/>
      </c>
      <c r="C1631" s="19" t="str">
        <f>IF([4]道具信息!C1631="","",[4]道具信息!C1631)</f>
        <v/>
      </c>
      <c r="D1631" s="19" t="str">
        <f>IF([4]道具信息!D1631="","",[4]道具信息!D1631)</f>
        <v/>
      </c>
      <c r="E1631" s="19" t="str">
        <f>IF([4]道具信息!E1631="","",[4]道具信息!E1631)</f>
        <v/>
      </c>
      <c r="F1631" s="19" t="str">
        <f>IF([4]道具信息!F1631="","",[4]道具信息!F1631)</f>
        <v/>
      </c>
      <c r="G1631" s="19" t="str">
        <f>IF([4]道具信息!G1631="","",[4]道具信息!G1631)</f>
        <v/>
      </c>
      <c r="H1631" s="19" t="str">
        <f>IF([4]道具信息!H1631="","",[4]道具信息!H1631)</f>
        <v/>
      </c>
      <c r="I1631" s="19" t="str">
        <f>IF([4]道具信息!I1631="","",[4]道具信息!I1631)</f>
        <v/>
      </c>
      <c r="J1631" s="19" t="str">
        <f>IF([4]道具信息!J1631="","",[4]道具信息!J1631)</f>
        <v/>
      </c>
      <c r="K1631" s="19" t="str">
        <f>IF([4]道具信息!K1631="","",[4]道具信息!K1631)</f>
        <v/>
      </c>
      <c r="L1631" s="19" t="str">
        <f>IF([4]道具信息!L1631="","",[4]道具信息!L1631)</f>
        <v/>
      </c>
      <c r="M1631" s="19" t="str">
        <f>IF([4]道具信息!M1631="","",[4]道具信息!M1631)</f>
        <v/>
      </c>
      <c r="N1631" s="19" t="str">
        <f>IF([4]道具信息!N1631="","",[4]道具信息!N1631)</f>
        <v/>
      </c>
      <c r="O1631" s="19" t="str">
        <f>IF([4]道具信息!O1631="","",[4]道具信息!O1631)</f>
        <v/>
      </c>
      <c r="P1631" s="19" t="str">
        <f>IF([4]道具信息!P1631="","",[4]道具信息!P1631)</f>
        <v/>
      </c>
      <c r="Q1631" s="19" t="str">
        <f>IF([4]道具信息!Q1631="","",[4]道具信息!Q1631)</f>
        <v/>
      </c>
      <c r="R1631" s="19" t="str">
        <f>IF([4]道具信息!R1631="","",[4]道具信息!R1631)</f>
        <v/>
      </c>
      <c r="S1631" s="19" t="str">
        <f>IF([4]道具信息!S1631="","",[4]道具信息!S1631)</f>
        <v/>
      </c>
      <c r="T1631" s="19" t="str">
        <f>IF([4]道具信息!T1631="","",[4]道具信息!T1631)</f>
        <v/>
      </c>
      <c r="U1631" s="19" t="str">
        <f>IF([4]道具信息!U1631="","",[4]道具信息!U1631)</f>
        <v/>
      </c>
      <c r="V1631" s="19" t="str">
        <f>IF([4]道具信息!V1631="","",[4]道具信息!V1631)</f>
        <v/>
      </c>
      <c r="W1631" s="19" t="str">
        <f>IF([4]道具信息!W1631="","",[4]道具信息!W1631)</f>
        <v/>
      </c>
      <c r="X1631" s="19" t="str">
        <f>IF([4]道具信息!X1631="","",[4]道具信息!X1631)</f>
        <v/>
      </c>
      <c r="Y1631" s="19" t="str">
        <f>IF([4]道具信息!Y1631="","",[4]道具信息!Y1631)</f>
        <v/>
      </c>
      <c r="Z1631" s="19" t="str">
        <f>IF([4]道具信息!Z1631="","",[4]道具信息!Z1631)</f>
        <v/>
      </c>
    </row>
    <row r="1632" spans="1:26" x14ac:dyDescent="0.15">
      <c r="A1632" s="19" t="str">
        <f>IF([4]道具信息!A1632="","",[4]道具信息!A1632)</f>
        <v/>
      </c>
      <c r="B1632" s="19" t="str">
        <f>IF([4]道具信息!B1632="","",[4]道具信息!B1632)</f>
        <v/>
      </c>
      <c r="C1632" s="19" t="str">
        <f>IF([4]道具信息!C1632="","",[4]道具信息!C1632)</f>
        <v/>
      </c>
      <c r="D1632" s="19" t="str">
        <f>IF([4]道具信息!D1632="","",[4]道具信息!D1632)</f>
        <v/>
      </c>
      <c r="E1632" s="19" t="str">
        <f>IF([4]道具信息!E1632="","",[4]道具信息!E1632)</f>
        <v/>
      </c>
      <c r="F1632" s="19" t="str">
        <f>IF([4]道具信息!F1632="","",[4]道具信息!F1632)</f>
        <v/>
      </c>
      <c r="G1632" s="19" t="str">
        <f>IF([4]道具信息!G1632="","",[4]道具信息!G1632)</f>
        <v/>
      </c>
      <c r="H1632" s="19" t="str">
        <f>IF([4]道具信息!H1632="","",[4]道具信息!H1632)</f>
        <v/>
      </c>
      <c r="I1632" s="19" t="str">
        <f>IF([4]道具信息!I1632="","",[4]道具信息!I1632)</f>
        <v/>
      </c>
      <c r="J1632" s="19" t="str">
        <f>IF([4]道具信息!J1632="","",[4]道具信息!J1632)</f>
        <v/>
      </c>
      <c r="K1632" s="19" t="str">
        <f>IF([4]道具信息!K1632="","",[4]道具信息!K1632)</f>
        <v/>
      </c>
      <c r="L1632" s="19" t="str">
        <f>IF([4]道具信息!L1632="","",[4]道具信息!L1632)</f>
        <v/>
      </c>
      <c r="M1632" s="19" t="str">
        <f>IF([4]道具信息!M1632="","",[4]道具信息!M1632)</f>
        <v/>
      </c>
      <c r="N1632" s="19" t="str">
        <f>IF([4]道具信息!N1632="","",[4]道具信息!N1632)</f>
        <v/>
      </c>
      <c r="O1632" s="19" t="str">
        <f>IF([4]道具信息!O1632="","",[4]道具信息!O1632)</f>
        <v/>
      </c>
      <c r="P1632" s="19" t="str">
        <f>IF([4]道具信息!P1632="","",[4]道具信息!P1632)</f>
        <v/>
      </c>
      <c r="Q1632" s="19" t="str">
        <f>IF([4]道具信息!Q1632="","",[4]道具信息!Q1632)</f>
        <v/>
      </c>
      <c r="R1632" s="19" t="str">
        <f>IF([4]道具信息!R1632="","",[4]道具信息!R1632)</f>
        <v/>
      </c>
      <c r="S1632" s="19" t="str">
        <f>IF([4]道具信息!S1632="","",[4]道具信息!S1632)</f>
        <v/>
      </c>
      <c r="T1632" s="19" t="str">
        <f>IF([4]道具信息!T1632="","",[4]道具信息!T1632)</f>
        <v/>
      </c>
      <c r="U1632" s="19" t="str">
        <f>IF([4]道具信息!U1632="","",[4]道具信息!U1632)</f>
        <v/>
      </c>
      <c r="V1632" s="19" t="str">
        <f>IF([4]道具信息!V1632="","",[4]道具信息!V1632)</f>
        <v/>
      </c>
      <c r="W1632" s="19" t="str">
        <f>IF([4]道具信息!W1632="","",[4]道具信息!W1632)</f>
        <v/>
      </c>
      <c r="X1632" s="19" t="str">
        <f>IF([4]道具信息!X1632="","",[4]道具信息!X1632)</f>
        <v/>
      </c>
      <c r="Y1632" s="19" t="str">
        <f>IF([4]道具信息!Y1632="","",[4]道具信息!Y1632)</f>
        <v/>
      </c>
      <c r="Z1632" s="19" t="str">
        <f>IF([4]道具信息!Z1632="","",[4]道具信息!Z1632)</f>
        <v/>
      </c>
    </row>
    <row r="1633" spans="1:26" x14ac:dyDescent="0.15">
      <c r="A1633" s="19" t="str">
        <f>IF([4]道具信息!A1633="","",[4]道具信息!A1633)</f>
        <v/>
      </c>
      <c r="B1633" s="19" t="str">
        <f>IF([4]道具信息!B1633="","",[4]道具信息!B1633)</f>
        <v/>
      </c>
      <c r="C1633" s="19" t="str">
        <f>IF([4]道具信息!C1633="","",[4]道具信息!C1633)</f>
        <v/>
      </c>
      <c r="D1633" s="19" t="str">
        <f>IF([4]道具信息!D1633="","",[4]道具信息!D1633)</f>
        <v/>
      </c>
      <c r="E1633" s="19" t="str">
        <f>IF([4]道具信息!E1633="","",[4]道具信息!E1633)</f>
        <v/>
      </c>
      <c r="F1633" s="19" t="str">
        <f>IF([4]道具信息!F1633="","",[4]道具信息!F1633)</f>
        <v/>
      </c>
      <c r="G1633" s="19" t="str">
        <f>IF([4]道具信息!G1633="","",[4]道具信息!G1633)</f>
        <v/>
      </c>
      <c r="H1633" s="19" t="str">
        <f>IF([4]道具信息!H1633="","",[4]道具信息!H1633)</f>
        <v/>
      </c>
      <c r="I1633" s="19" t="str">
        <f>IF([4]道具信息!I1633="","",[4]道具信息!I1633)</f>
        <v/>
      </c>
      <c r="J1633" s="19" t="str">
        <f>IF([4]道具信息!J1633="","",[4]道具信息!J1633)</f>
        <v/>
      </c>
      <c r="K1633" s="19" t="str">
        <f>IF([4]道具信息!K1633="","",[4]道具信息!K1633)</f>
        <v/>
      </c>
      <c r="L1633" s="19" t="str">
        <f>IF([4]道具信息!L1633="","",[4]道具信息!L1633)</f>
        <v/>
      </c>
      <c r="M1633" s="19" t="str">
        <f>IF([4]道具信息!M1633="","",[4]道具信息!M1633)</f>
        <v/>
      </c>
      <c r="N1633" s="19" t="str">
        <f>IF([4]道具信息!N1633="","",[4]道具信息!N1633)</f>
        <v/>
      </c>
      <c r="O1633" s="19" t="str">
        <f>IF([4]道具信息!O1633="","",[4]道具信息!O1633)</f>
        <v/>
      </c>
      <c r="P1633" s="19" t="str">
        <f>IF([4]道具信息!P1633="","",[4]道具信息!P1633)</f>
        <v/>
      </c>
      <c r="Q1633" s="19" t="str">
        <f>IF([4]道具信息!Q1633="","",[4]道具信息!Q1633)</f>
        <v/>
      </c>
      <c r="R1633" s="19" t="str">
        <f>IF([4]道具信息!R1633="","",[4]道具信息!R1633)</f>
        <v/>
      </c>
      <c r="S1633" s="19" t="str">
        <f>IF([4]道具信息!S1633="","",[4]道具信息!S1633)</f>
        <v/>
      </c>
      <c r="T1633" s="19" t="str">
        <f>IF([4]道具信息!T1633="","",[4]道具信息!T1633)</f>
        <v/>
      </c>
      <c r="U1633" s="19" t="str">
        <f>IF([4]道具信息!U1633="","",[4]道具信息!U1633)</f>
        <v/>
      </c>
      <c r="V1633" s="19" t="str">
        <f>IF([4]道具信息!V1633="","",[4]道具信息!V1633)</f>
        <v/>
      </c>
      <c r="W1633" s="19" t="str">
        <f>IF([4]道具信息!W1633="","",[4]道具信息!W1633)</f>
        <v/>
      </c>
      <c r="X1633" s="19" t="str">
        <f>IF([4]道具信息!X1633="","",[4]道具信息!X1633)</f>
        <v/>
      </c>
      <c r="Y1633" s="19" t="str">
        <f>IF([4]道具信息!Y1633="","",[4]道具信息!Y1633)</f>
        <v/>
      </c>
      <c r="Z1633" s="19" t="str">
        <f>IF([4]道具信息!Z1633="","",[4]道具信息!Z1633)</f>
        <v/>
      </c>
    </row>
    <row r="1634" spans="1:26" x14ac:dyDescent="0.15">
      <c r="A1634" s="19" t="str">
        <f>IF([4]道具信息!A1634="","",[4]道具信息!A1634)</f>
        <v/>
      </c>
      <c r="B1634" s="19" t="str">
        <f>IF([4]道具信息!B1634="","",[4]道具信息!B1634)</f>
        <v/>
      </c>
      <c r="C1634" s="19" t="str">
        <f>IF([4]道具信息!C1634="","",[4]道具信息!C1634)</f>
        <v/>
      </c>
      <c r="D1634" s="19" t="str">
        <f>IF([4]道具信息!D1634="","",[4]道具信息!D1634)</f>
        <v/>
      </c>
      <c r="E1634" s="19" t="str">
        <f>IF([4]道具信息!E1634="","",[4]道具信息!E1634)</f>
        <v/>
      </c>
      <c r="F1634" s="19" t="str">
        <f>IF([4]道具信息!F1634="","",[4]道具信息!F1634)</f>
        <v/>
      </c>
      <c r="G1634" s="19" t="str">
        <f>IF([4]道具信息!G1634="","",[4]道具信息!G1634)</f>
        <v/>
      </c>
      <c r="H1634" s="19" t="str">
        <f>IF([4]道具信息!H1634="","",[4]道具信息!H1634)</f>
        <v/>
      </c>
      <c r="I1634" s="19" t="str">
        <f>IF([4]道具信息!I1634="","",[4]道具信息!I1634)</f>
        <v/>
      </c>
      <c r="J1634" s="19" t="str">
        <f>IF([4]道具信息!J1634="","",[4]道具信息!J1634)</f>
        <v/>
      </c>
      <c r="K1634" s="19" t="str">
        <f>IF([4]道具信息!K1634="","",[4]道具信息!K1634)</f>
        <v/>
      </c>
      <c r="L1634" s="19" t="str">
        <f>IF([4]道具信息!L1634="","",[4]道具信息!L1634)</f>
        <v/>
      </c>
      <c r="M1634" s="19" t="str">
        <f>IF([4]道具信息!M1634="","",[4]道具信息!M1634)</f>
        <v/>
      </c>
      <c r="N1634" s="19" t="str">
        <f>IF([4]道具信息!N1634="","",[4]道具信息!N1634)</f>
        <v/>
      </c>
      <c r="O1634" s="19" t="str">
        <f>IF([4]道具信息!O1634="","",[4]道具信息!O1634)</f>
        <v/>
      </c>
      <c r="P1634" s="19" t="str">
        <f>IF([4]道具信息!P1634="","",[4]道具信息!P1634)</f>
        <v/>
      </c>
      <c r="Q1634" s="19" t="str">
        <f>IF([4]道具信息!Q1634="","",[4]道具信息!Q1634)</f>
        <v/>
      </c>
      <c r="R1634" s="19" t="str">
        <f>IF([4]道具信息!R1634="","",[4]道具信息!R1634)</f>
        <v/>
      </c>
      <c r="S1634" s="19" t="str">
        <f>IF([4]道具信息!S1634="","",[4]道具信息!S1634)</f>
        <v/>
      </c>
      <c r="T1634" s="19" t="str">
        <f>IF([4]道具信息!T1634="","",[4]道具信息!T1634)</f>
        <v/>
      </c>
      <c r="U1634" s="19" t="str">
        <f>IF([4]道具信息!U1634="","",[4]道具信息!U1634)</f>
        <v/>
      </c>
      <c r="V1634" s="19" t="str">
        <f>IF([4]道具信息!V1634="","",[4]道具信息!V1634)</f>
        <v/>
      </c>
      <c r="W1634" s="19" t="str">
        <f>IF([4]道具信息!W1634="","",[4]道具信息!W1634)</f>
        <v/>
      </c>
      <c r="X1634" s="19" t="str">
        <f>IF([4]道具信息!X1634="","",[4]道具信息!X1634)</f>
        <v/>
      </c>
      <c r="Y1634" s="19" t="str">
        <f>IF([4]道具信息!Y1634="","",[4]道具信息!Y1634)</f>
        <v/>
      </c>
      <c r="Z1634" s="19" t="str">
        <f>IF([4]道具信息!Z1634="","",[4]道具信息!Z1634)</f>
        <v/>
      </c>
    </row>
    <row r="1635" spans="1:26" x14ac:dyDescent="0.15">
      <c r="A1635" s="19" t="str">
        <f>IF([4]道具信息!A1635="","",[4]道具信息!A1635)</f>
        <v/>
      </c>
      <c r="B1635" s="19" t="str">
        <f>IF([4]道具信息!B1635="","",[4]道具信息!B1635)</f>
        <v/>
      </c>
      <c r="C1635" s="19" t="str">
        <f>IF([4]道具信息!C1635="","",[4]道具信息!C1635)</f>
        <v/>
      </c>
      <c r="D1635" s="19" t="str">
        <f>IF([4]道具信息!D1635="","",[4]道具信息!D1635)</f>
        <v/>
      </c>
      <c r="E1635" s="19" t="str">
        <f>IF([4]道具信息!E1635="","",[4]道具信息!E1635)</f>
        <v/>
      </c>
      <c r="F1635" s="19" t="str">
        <f>IF([4]道具信息!F1635="","",[4]道具信息!F1635)</f>
        <v/>
      </c>
      <c r="G1635" s="19" t="str">
        <f>IF([4]道具信息!G1635="","",[4]道具信息!G1635)</f>
        <v/>
      </c>
      <c r="H1635" s="19" t="str">
        <f>IF([4]道具信息!H1635="","",[4]道具信息!H1635)</f>
        <v/>
      </c>
      <c r="I1635" s="19" t="str">
        <f>IF([4]道具信息!I1635="","",[4]道具信息!I1635)</f>
        <v/>
      </c>
      <c r="J1635" s="19" t="str">
        <f>IF([4]道具信息!J1635="","",[4]道具信息!J1635)</f>
        <v/>
      </c>
      <c r="K1635" s="19" t="str">
        <f>IF([4]道具信息!K1635="","",[4]道具信息!K1635)</f>
        <v/>
      </c>
      <c r="L1635" s="19" t="str">
        <f>IF([4]道具信息!L1635="","",[4]道具信息!L1635)</f>
        <v/>
      </c>
      <c r="M1635" s="19" t="str">
        <f>IF([4]道具信息!M1635="","",[4]道具信息!M1635)</f>
        <v/>
      </c>
      <c r="N1635" s="19" t="str">
        <f>IF([4]道具信息!N1635="","",[4]道具信息!N1635)</f>
        <v/>
      </c>
      <c r="O1635" s="19" t="str">
        <f>IF([4]道具信息!O1635="","",[4]道具信息!O1635)</f>
        <v/>
      </c>
      <c r="P1635" s="19" t="str">
        <f>IF([4]道具信息!P1635="","",[4]道具信息!P1635)</f>
        <v/>
      </c>
      <c r="Q1635" s="19" t="str">
        <f>IF([4]道具信息!Q1635="","",[4]道具信息!Q1635)</f>
        <v/>
      </c>
      <c r="R1635" s="19" t="str">
        <f>IF([4]道具信息!R1635="","",[4]道具信息!R1635)</f>
        <v/>
      </c>
      <c r="S1635" s="19" t="str">
        <f>IF([4]道具信息!S1635="","",[4]道具信息!S1635)</f>
        <v/>
      </c>
      <c r="T1635" s="19" t="str">
        <f>IF([4]道具信息!T1635="","",[4]道具信息!T1635)</f>
        <v/>
      </c>
      <c r="U1635" s="19" t="str">
        <f>IF([4]道具信息!U1635="","",[4]道具信息!U1635)</f>
        <v/>
      </c>
      <c r="V1635" s="19" t="str">
        <f>IF([4]道具信息!V1635="","",[4]道具信息!V1635)</f>
        <v/>
      </c>
      <c r="W1635" s="19" t="str">
        <f>IF([4]道具信息!W1635="","",[4]道具信息!W1635)</f>
        <v/>
      </c>
      <c r="X1635" s="19" t="str">
        <f>IF([4]道具信息!X1635="","",[4]道具信息!X1635)</f>
        <v/>
      </c>
      <c r="Y1635" s="19" t="str">
        <f>IF([4]道具信息!Y1635="","",[4]道具信息!Y1635)</f>
        <v/>
      </c>
      <c r="Z1635" s="19" t="str">
        <f>IF([4]道具信息!Z1635="","",[4]道具信息!Z1635)</f>
        <v/>
      </c>
    </row>
    <row r="1636" spans="1:26" x14ac:dyDescent="0.15">
      <c r="A1636" s="19" t="str">
        <f>IF([4]道具信息!A1636="","",[4]道具信息!A1636)</f>
        <v/>
      </c>
      <c r="B1636" s="19" t="str">
        <f>IF([4]道具信息!B1636="","",[4]道具信息!B1636)</f>
        <v/>
      </c>
      <c r="C1636" s="19" t="str">
        <f>IF([4]道具信息!C1636="","",[4]道具信息!C1636)</f>
        <v/>
      </c>
      <c r="D1636" s="19" t="str">
        <f>IF([4]道具信息!D1636="","",[4]道具信息!D1636)</f>
        <v/>
      </c>
      <c r="E1636" s="19" t="str">
        <f>IF([4]道具信息!E1636="","",[4]道具信息!E1636)</f>
        <v/>
      </c>
      <c r="F1636" s="19" t="str">
        <f>IF([4]道具信息!F1636="","",[4]道具信息!F1636)</f>
        <v/>
      </c>
      <c r="G1636" s="19" t="str">
        <f>IF([4]道具信息!G1636="","",[4]道具信息!G1636)</f>
        <v/>
      </c>
      <c r="H1636" s="19" t="str">
        <f>IF([4]道具信息!H1636="","",[4]道具信息!H1636)</f>
        <v/>
      </c>
      <c r="I1636" s="19" t="str">
        <f>IF([4]道具信息!I1636="","",[4]道具信息!I1636)</f>
        <v/>
      </c>
      <c r="J1636" s="19" t="str">
        <f>IF([4]道具信息!J1636="","",[4]道具信息!J1636)</f>
        <v/>
      </c>
      <c r="K1636" s="19" t="str">
        <f>IF([4]道具信息!K1636="","",[4]道具信息!K1636)</f>
        <v/>
      </c>
      <c r="L1636" s="19" t="str">
        <f>IF([4]道具信息!L1636="","",[4]道具信息!L1636)</f>
        <v/>
      </c>
      <c r="M1636" s="19" t="str">
        <f>IF([4]道具信息!M1636="","",[4]道具信息!M1636)</f>
        <v/>
      </c>
      <c r="N1636" s="19" t="str">
        <f>IF([4]道具信息!N1636="","",[4]道具信息!N1636)</f>
        <v/>
      </c>
      <c r="O1636" s="19" t="str">
        <f>IF([4]道具信息!O1636="","",[4]道具信息!O1636)</f>
        <v/>
      </c>
      <c r="P1636" s="19" t="str">
        <f>IF([4]道具信息!P1636="","",[4]道具信息!P1636)</f>
        <v/>
      </c>
      <c r="Q1636" s="19" t="str">
        <f>IF([4]道具信息!Q1636="","",[4]道具信息!Q1636)</f>
        <v/>
      </c>
      <c r="R1636" s="19" t="str">
        <f>IF([4]道具信息!R1636="","",[4]道具信息!R1636)</f>
        <v/>
      </c>
      <c r="S1636" s="19" t="str">
        <f>IF([4]道具信息!S1636="","",[4]道具信息!S1636)</f>
        <v/>
      </c>
      <c r="T1636" s="19" t="str">
        <f>IF([4]道具信息!T1636="","",[4]道具信息!T1636)</f>
        <v/>
      </c>
      <c r="U1636" s="19" t="str">
        <f>IF([4]道具信息!U1636="","",[4]道具信息!U1636)</f>
        <v/>
      </c>
      <c r="V1636" s="19" t="str">
        <f>IF([4]道具信息!V1636="","",[4]道具信息!V1636)</f>
        <v/>
      </c>
      <c r="W1636" s="19" t="str">
        <f>IF([4]道具信息!W1636="","",[4]道具信息!W1636)</f>
        <v/>
      </c>
      <c r="X1636" s="19" t="str">
        <f>IF([4]道具信息!X1636="","",[4]道具信息!X1636)</f>
        <v/>
      </c>
      <c r="Y1636" s="19" t="str">
        <f>IF([4]道具信息!Y1636="","",[4]道具信息!Y1636)</f>
        <v/>
      </c>
      <c r="Z1636" s="19" t="str">
        <f>IF([4]道具信息!Z1636="","",[4]道具信息!Z1636)</f>
        <v/>
      </c>
    </row>
    <row r="1637" spans="1:26" x14ac:dyDescent="0.15">
      <c r="A1637" s="19" t="str">
        <f>IF([4]道具信息!A1637="","",[4]道具信息!A1637)</f>
        <v/>
      </c>
      <c r="B1637" s="19" t="str">
        <f>IF([4]道具信息!B1637="","",[4]道具信息!B1637)</f>
        <v/>
      </c>
      <c r="C1637" s="19" t="str">
        <f>IF([4]道具信息!C1637="","",[4]道具信息!C1637)</f>
        <v/>
      </c>
      <c r="D1637" s="19" t="str">
        <f>IF([4]道具信息!D1637="","",[4]道具信息!D1637)</f>
        <v/>
      </c>
      <c r="E1637" s="19" t="str">
        <f>IF([4]道具信息!E1637="","",[4]道具信息!E1637)</f>
        <v/>
      </c>
      <c r="F1637" s="19" t="str">
        <f>IF([4]道具信息!F1637="","",[4]道具信息!F1637)</f>
        <v/>
      </c>
      <c r="G1637" s="19" t="str">
        <f>IF([4]道具信息!G1637="","",[4]道具信息!G1637)</f>
        <v/>
      </c>
      <c r="H1637" s="19" t="str">
        <f>IF([4]道具信息!H1637="","",[4]道具信息!H1637)</f>
        <v/>
      </c>
      <c r="I1637" s="19" t="str">
        <f>IF([4]道具信息!I1637="","",[4]道具信息!I1637)</f>
        <v/>
      </c>
      <c r="J1637" s="19" t="str">
        <f>IF([4]道具信息!J1637="","",[4]道具信息!J1637)</f>
        <v/>
      </c>
      <c r="K1637" s="19" t="str">
        <f>IF([4]道具信息!K1637="","",[4]道具信息!K1637)</f>
        <v/>
      </c>
      <c r="L1637" s="19" t="str">
        <f>IF([4]道具信息!L1637="","",[4]道具信息!L1637)</f>
        <v/>
      </c>
      <c r="M1637" s="19" t="str">
        <f>IF([4]道具信息!M1637="","",[4]道具信息!M1637)</f>
        <v/>
      </c>
      <c r="N1637" s="19" t="str">
        <f>IF([4]道具信息!N1637="","",[4]道具信息!N1637)</f>
        <v/>
      </c>
      <c r="O1637" s="19" t="str">
        <f>IF([4]道具信息!O1637="","",[4]道具信息!O1637)</f>
        <v/>
      </c>
      <c r="P1637" s="19" t="str">
        <f>IF([4]道具信息!P1637="","",[4]道具信息!P1637)</f>
        <v/>
      </c>
      <c r="Q1637" s="19" t="str">
        <f>IF([4]道具信息!Q1637="","",[4]道具信息!Q1637)</f>
        <v/>
      </c>
      <c r="R1637" s="19" t="str">
        <f>IF([4]道具信息!R1637="","",[4]道具信息!R1637)</f>
        <v/>
      </c>
      <c r="S1637" s="19" t="str">
        <f>IF([4]道具信息!S1637="","",[4]道具信息!S1637)</f>
        <v/>
      </c>
      <c r="T1637" s="19" t="str">
        <f>IF([4]道具信息!T1637="","",[4]道具信息!T1637)</f>
        <v/>
      </c>
      <c r="U1637" s="19" t="str">
        <f>IF([4]道具信息!U1637="","",[4]道具信息!U1637)</f>
        <v/>
      </c>
      <c r="V1637" s="19" t="str">
        <f>IF([4]道具信息!V1637="","",[4]道具信息!V1637)</f>
        <v/>
      </c>
      <c r="W1637" s="19" t="str">
        <f>IF([4]道具信息!W1637="","",[4]道具信息!W1637)</f>
        <v/>
      </c>
      <c r="X1637" s="19" t="str">
        <f>IF([4]道具信息!X1637="","",[4]道具信息!X1637)</f>
        <v/>
      </c>
      <c r="Y1637" s="19" t="str">
        <f>IF([4]道具信息!Y1637="","",[4]道具信息!Y1637)</f>
        <v/>
      </c>
      <c r="Z1637" s="19" t="str">
        <f>IF([4]道具信息!Z1637="","",[4]道具信息!Z1637)</f>
        <v/>
      </c>
    </row>
    <row r="1638" spans="1:26" x14ac:dyDescent="0.15">
      <c r="A1638" s="19" t="str">
        <f>IF([4]道具信息!A1638="","",[4]道具信息!A1638)</f>
        <v/>
      </c>
      <c r="B1638" s="19" t="str">
        <f>IF([4]道具信息!B1638="","",[4]道具信息!B1638)</f>
        <v/>
      </c>
      <c r="C1638" s="19" t="str">
        <f>IF([4]道具信息!C1638="","",[4]道具信息!C1638)</f>
        <v/>
      </c>
      <c r="D1638" s="19" t="str">
        <f>IF([4]道具信息!D1638="","",[4]道具信息!D1638)</f>
        <v/>
      </c>
      <c r="E1638" s="19" t="str">
        <f>IF([4]道具信息!E1638="","",[4]道具信息!E1638)</f>
        <v/>
      </c>
      <c r="F1638" s="19" t="str">
        <f>IF([4]道具信息!F1638="","",[4]道具信息!F1638)</f>
        <v/>
      </c>
      <c r="G1638" s="19" t="str">
        <f>IF([4]道具信息!G1638="","",[4]道具信息!G1638)</f>
        <v/>
      </c>
      <c r="H1638" s="19" t="str">
        <f>IF([4]道具信息!H1638="","",[4]道具信息!H1638)</f>
        <v/>
      </c>
      <c r="I1638" s="19" t="str">
        <f>IF([4]道具信息!I1638="","",[4]道具信息!I1638)</f>
        <v/>
      </c>
      <c r="J1638" s="19" t="str">
        <f>IF([4]道具信息!J1638="","",[4]道具信息!J1638)</f>
        <v/>
      </c>
      <c r="K1638" s="19" t="str">
        <f>IF([4]道具信息!K1638="","",[4]道具信息!K1638)</f>
        <v/>
      </c>
      <c r="L1638" s="19" t="str">
        <f>IF([4]道具信息!L1638="","",[4]道具信息!L1638)</f>
        <v/>
      </c>
      <c r="M1638" s="19" t="str">
        <f>IF([4]道具信息!M1638="","",[4]道具信息!M1638)</f>
        <v/>
      </c>
      <c r="N1638" s="19" t="str">
        <f>IF([4]道具信息!N1638="","",[4]道具信息!N1638)</f>
        <v/>
      </c>
      <c r="O1638" s="19" t="str">
        <f>IF([4]道具信息!O1638="","",[4]道具信息!O1638)</f>
        <v/>
      </c>
      <c r="P1638" s="19" t="str">
        <f>IF([4]道具信息!P1638="","",[4]道具信息!P1638)</f>
        <v/>
      </c>
      <c r="Q1638" s="19" t="str">
        <f>IF([4]道具信息!Q1638="","",[4]道具信息!Q1638)</f>
        <v/>
      </c>
      <c r="R1638" s="19" t="str">
        <f>IF([4]道具信息!R1638="","",[4]道具信息!R1638)</f>
        <v/>
      </c>
      <c r="S1638" s="19" t="str">
        <f>IF([4]道具信息!S1638="","",[4]道具信息!S1638)</f>
        <v/>
      </c>
      <c r="T1638" s="19" t="str">
        <f>IF([4]道具信息!T1638="","",[4]道具信息!T1638)</f>
        <v/>
      </c>
      <c r="U1638" s="19" t="str">
        <f>IF([4]道具信息!U1638="","",[4]道具信息!U1638)</f>
        <v/>
      </c>
      <c r="V1638" s="19" t="str">
        <f>IF([4]道具信息!V1638="","",[4]道具信息!V1638)</f>
        <v/>
      </c>
      <c r="W1638" s="19" t="str">
        <f>IF([4]道具信息!W1638="","",[4]道具信息!W1638)</f>
        <v/>
      </c>
      <c r="X1638" s="19" t="str">
        <f>IF([4]道具信息!X1638="","",[4]道具信息!X1638)</f>
        <v/>
      </c>
      <c r="Y1638" s="19" t="str">
        <f>IF([4]道具信息!Y1638="","",[4]道具信息!Y1638)</f>
        <v/>
      </c>
      <c r="Z1638" s="19" t="str">
        <f>IF([4]道具信息!Z1638="","",[4]道具信息!Z1638)</f>
        <v/>
      </c>
    </row>
    <row r="1639" spans="1:26" x14ac:dyDescent="0.15">
      <c r="A1639" s="19" t="str">
        <f>IF([4]道具信息!A1639="","",[4]道具信息!A1639)</f>
        <v/>
      </c>
      <c r="B1639" s="19" t="str">
        <f>IF([4]道具信息!B1639="","",[4]道具信息!B1639)</f>
        <v/>
      </c>
      <c r="C1639" s="19" t="str">
        <f>IF([4]道具信息!C1639="","",[4]道具信息!C1639)</f>
        <v/>
      </c>
      <c r="D1639" s="19" t="str">
        <f>IF([4]道具信息!D1639="","",[4]道具信息!D1639)</f>
        <v/>
      </c>
      <c r="E1639" s="19" t="str">
        <f>IF([4]道具信息!E1639="","",[4]道具信息!E1639)</f>
        <v/>
      </c>
      <c r="F1639" s="19" t="str">
        <f>IF([4]道具信息!F1639="","",[4]道具信息!F1639)</f>
        <v/>
      </c>
      <c r="G1639" s="19" t="str">
        <f>IF([4]道具信息!G1639="","",[4]道具信息!G1639)</f>
        <v/>
      </c>
      <c r="H1639" s="19" t="str">
        <f>IF([4]道具信息!H1639="","",[4]道具信息!H1639)</f>
        <v/>
      </c>
      <c r="I1639" s="19" t="str">
        <f>IF([4]道具信息!I1639="","",[4]道具信息!I1639)</f>
        <v/>
      </c>
      <c r="J1639" s="19" t="str">
        <f>IF([4]道具信息!J1639="","",[4]道具信息!J1639)</f>
        <v/>
      </c>
      <c r="K1639" s="19" t="str">
        <f>IF([4]道具信息!K1639="","",[4]道具信息!K1639)</f>
        <v/>
      </c>
      <c r="L1639" s="19" t="str">
        <f>IF([4]道具信息!L1639="","",[4]道具信息!L1639)</f>
        <v/>
      </c>
      <c r="M1639" s="19" t="str">
        <f>IF([4]道具信息!M1639="","",[4]道具信息!M1639)</f>
        <v/>
      </c>
      <c r="N1639" s="19" t="str">
        <f>IF([4]道具信息!N1639="","",[4]道具信息!N1639)</f>
        <v/>
      </c>
      <c r="O1639" s="19" t="str">
        <f>IF([4]道具信息!O1639="","",[4]道具信息!O1639)</f>
        <v/>
      </c>
      <c r="P1639" s="19" t="str">
        <f>IF([4]道具信息!P1639="","",[4]道具信息!P1639)</f>
        <v/>
      </c>
      <c r="Q1639" s="19" t="str">
        <f>IF([4]道具信息!Q1639="","",[4]道具信息!Q1639)</f>
        <v/>
      </c>
      <c r="R1639" s="19" t="str">
        <f>IF([4]道具信息!R1639="","",[4]道具信息!R1639)</f>
        <v/>
      </c>
      <c r="S1639" s="19" t="str">
        <f>IF([4]道具信息!S1639="","",[4]道具信息!S1639)</f>
        <v/>
      </c>
      <c r="T1639" s="19" t="str">
        <f>IF([4]道具信息!T1639="","",[4]道具信息!T1639)</f>
        <v/>
      </c>
      <c r="U1639" s="19" t="str">
        <f>IF([4]道具信息!U1639="","",[4]道具信息!U1639)</f>
        <v/>
      </c>
      <c r="V1639" s="19" t="str">
        <f>IF([4]道具信息!V1639="","",[4]道具信息!V1639)</f>
        <v/>
      </c>
      <c r="W1639" s="19" t="str">
        <f>IF([4]道具信息!W1639="","",[4]道具信息!W1639)</f>
        <v/>
      </c>
      <c r="X1639" s="19" t="str">
        <f>IF([4]道具信息!X1639="","",[4]道具信息!X1639)</f>
        <v/>
      </c>
      <c r="Y1639" s="19" t="str">
        <f>IF([4]道具信息!Y1639="","",[4]道具信息!Y1639)</f>
        <v/>
      </c>
      <c r="Z1639" s="19" t="str">
        <f>IF([4]道具信息!Z1639="","",[4]道具信息!Z1639)</f>
        <v/>
      </c>
    </row>
    <row r="1640" spans="1:26" x14ac:dyDescent="0.15">
      <c r="A1640" s="19" t="str">
        <f>IF([4]道具信息!A1640="","",[4]道具信息!A1640)</f>
        <v/>
      </c>
      <c r="B1640" s="19" t="str">
        <f>IF([4]道具信息!B1640="","",[4]道具信息!B1640)</f>
        <v/>
      </c>
      <c r="C1640" s="19" t="str">
        <f>IF([4]道具信息!C1640="","",[4]道具信息!C1640)</f>
        <v/>
      </c>
      <c r="D1640" s="19" t="str">
        <f>IF([4]道具信息!D1640="","",[4]道具信息!D1640)</f>
        <v/>
      </c>
      <c r="E1640" s="19" t="str">
        <f>IF([4]道具信息!E1640="","",[4]道具信息!E1640)</f>
        <v/>
      </c>
      <c r="F1640" s="19" t="str">
        <f>IF([4]道具信息!F1640="","",[4]道具信息!F1640)</f>
        <v/>
      </c>
      <c r="G1640" s="19" t="str">
        <f>IF([4]道具信息!G1640="","",[4]道具信息!G1640)</f>
        <v/>
      </c>
      <c r="H1640" s="19" t="str">
        <f>IF([4]道具信息!H1640="","",[4]道具信息!H1640)</f>
        <v/>
      </c>
      <c r="I1640" s="19" t="str">
        <f>IF([4]道具信息!I1640="","",[4]道具信息!I1640)</f>
        <v/>
      </c>
      <c r="J1640" s="19" t="str">
        <f>IF([4]道具信息!J1640="","",[4]道具信息!J1640)</f>
        <v/>
      </c>
      <c r="K1640" s="19" t="str">
        <f>IF([4]道具信息!K1640="","",[4]道具信息!K1640)</f>
        <v/>
      </c>
      <c r="L1640" s="19" t="str">
        <f>IF([4]道具信息!L1640="","",[4]道具信息!L1640)</f>
        <v/>
      </c>
      <c r="M1640" s="19" t="str">
        <f>IF([4]道具信息!M1640="","",[4]道具信息!M1640)</f>
        <v/>
      </c>
      <c r="N1640" s="19" t="str">
        <f>IF([4]道具信息!N1640="","",[4]道具信息!N1640)</f>
        <v/>
      </c>
      <c r="O1640" s="19" t="str">
        <f>IF([4]道具信息!O1640="","",[4]道具信息!O1640)</f>
        <v/>
      </c>
      <c r="P1640" s="19" t="str">
        <f>IF([4]道具信息!P1640="","",[4]道具信息!P1640)</f>
        <v/>
      </c>
      <c r="Q1640" s="19" t="str">
        <f>IF([4]道具信息!Q1640="","",[4]道具信息!Q1640)</f>
        <v/>
      </c>
      <c r="R1640" s="19" t="str">
        <f>IF([4]道具信息!R1640="","",[4]道具信息!R1640)</f>
        <v/>
      </c>
      <c r="S1640" s="19" t="str">
        <f>IF([4]道具信息!S1640="","",[4]道具信息!S1640)</f>
        <v/>
      </c>
      <c r="T1640" s="19" t="str">
        <f>IF([4]道具信息!T1640="","",[4]道具信息!T1640)</f>
        <v/>
      </c>
      <c r="U1640" s="19" t="str">
        <f>IF([4]道具信息!U1640="","",[4]道具信息!U1640)</f>
        <v/>
      </c>
      <c r="V1640" s="19" t="str">
        <f>IF([4]道具信息!V1640="","",[4]道具信息!V1640)</f>
        <v/>
      </c>
      <c r="W1640" s="19" t="str">
        <f>IF([4]道具信息!W1640="","",[4]道具信息!W1640)</f>
        <v/>
      </c>
      <c r="X1640" s="19" t="str">
        <f>IF([4]道具信息!X1640="","",[4]道具信息!X1640)</f>
        <v/>
      </c>
      <c r="Y1640" s="19" t="str">
        <f>IF([4]道具信息!Y1640="","",[4]道具信息!Y1640)</f>
        <v/>
      </c>
      <c r="Z1640" s="19" t="str">
        <f>IF([4]道具信息!Z1640="","",[4]道具信息!Z1640)</f>
        <v/>
      </c>
    </row>
    <row r="1641" spans="1:26" x14ac:dyDescent="0.15">
      <c r="A1641" s="19" t="str">
        <f>IF([4]道具信息!A1641="","",[4]道具信息!A1641)</f>
        <v/>
      </c>
      <c r="B1641" s="19" t="str">
        <f>IF([4]道具信息!B1641="","",[4]道具信息!B1641)</f>
        <v/>
      </c>
      <c r="C1641" s="19" t="str">
        <f>IF([4]道具信息!C1641="","",[4]道具信息!C1641)</f>
        <v/>
      </c>
      <c r="D1641" s="19" t="str">
        <f>IF([4]道具信息!D1641="","",[4]道具信息!D1641)</f>
        <v/>
      </c>
      <c r="E1641" s="19" t="str">
        <f>IF([4]道具信息!E1641="","",[4]道具信息!E1641)</f>
        <v/>
      </c>
      <c r="F1641" s="19" t="str">
        <f>IF([4]道具信息!F1641="","",[4]道具信息!F1641)</f>
        <v/>
      </c>
      <c r="G1641" s="19" t="str">
        <f>IF([4]道具信息!G1641="","",[4]道具信息!G1641)</f>
        <v/>
      </c>
      <c r="H1641" s="19" t="str">
        <f>IF([4]道具信息!H1641="","",[4]道具信息!H1641)</f>
        <v/>
      </c>
      <c r="I1641" s="19" t="str">
        <f>IF([4]道具信息!I1641="","",[4]道具信息!I1641)</f>
        <v/>
      </c>
      <c r="J1641" s="19" t="str">
        <f>IF([4]道具信息!J1641="","",[4]道具信息!J1641)</f>
        <v/>
      </c>
      <c r="K1641" s="19" t="str">
        <f>IF([4]道具信息!K1641="","",[4]道具信息!K1641)</f>
        <v/>
      </c>
      <c r="L1641" s="19" t="str">
        <f>IF([4]道具信息!L1641="","",[4]道具信息!L1641)</f>
        <v/>
      </c>
      <c r="M1641" s="19" t="str">
        <f>IF([4]道具信息!M1641="","",[4]道具信息!M1641)</f>
        <v/>
      </c>
      <c r="N1641" s="19" t="str">
        <f>IF([4]道具信息!N1641="","",[4]道具信息!N1641)</f>
        <v/>
      </c>
      <c r="O1641" s="19" t="str">
        <f>IF([4]道具信息!O1641="","",[4]道具信息!O1641)</f>
        <v/>
      </c>
      <c r="P1641" s="19" t="str">
        <f>IF([4]道具信息!P1641="","",[4]道具信息!P1641)</f>
        <v/>
      </c>
      <c r="Q1641" s="19" t="str">
        <f>IF([4]道具信息!Q1641="","",[4]道具信息!Q1641)</f>
        <v/>
      </c>
      <c r="R1641" s="19" t="str">
        <f>IF([4]道具信息!R1641="","",[4]道具信息!R1641)</f>
        <v/>
      </c>
      <c r="S1641" s="19" t="str">
        <f>IF([4]道具信息!S1641="","",[4]道具信息!S1641)</f>
        <v/>
      </c>
      <c r="T1641" s="19" t="str">
        <f>IF([4]道具信息!T1641="","",[4]道具信息!T1641)</f>
        <v/>
      </c>
      <c r="U1641" s="19" t="str">
        <f>IF([4]道具信息!U1641="","",[4]道具信息!U1641)</f>
        <v/>
      </c>
      <c r="V1641" s="19" t="str">
        <f>IF([4]道具信息!V1641="","",[4]道具信息!V1641)</f>
        <v/>
      </c>
      <c r="W1641" s="19" t="str">
        <f>IF([4]道具信息!W1641="","",[4]道具信息!W1641)</f>
        <v/>
      </c>
      <c r="X1641" s="19" t="str">
        <f>IF([4]道具信息!X1641="","",[4]道具信息!X1641)</f>
        <v/>
      </c>
      <c r="Y1641" s="19" t="str">
        <f>IF([4]道具信息!Y1641="","",[4]道具信息!Y1641)</f>
        <v/>
      </c>
      <c r="Z1641" s="19" t="str">
        <f>IF([4]道具信息!Z1641="","",[4]道具信息!Z1641)</f>
        <v/>
      </c>
    </row>
    <row r="1642" spans="1:26" x14ac:dyDescent="0.15">
      <c r="A1642" s="19" t="str">
        <f>IF([4]道具信息!A1642="","",[4]道具信息!A1642)</f>
        <v/>
      </c>
      <c r="B1642" s="19" t="str">
        <f>IF([4]道具信息!B1642="","",[4]道具信息!B1642)</f>
        <v/>
      </c>
      <c r="C1642" s="19" t="str">
        <f>IF([4]道具信息!C1642="","",[4]道具信息!C1642)</f>
        <v/>
      </c>
      <c r="D1642" s="19" t="str">
        <f>IF([4]道具信息!D1642="","",[4]道具信息!D1642)</f>
        <v/>
      </c>
      <c r="E1642" s="19" t="str">
        <f>IF([4]道具信息!E1642="","",[4]道具信息!E1642)</f>
        <v/>
      </c>
      <c r="F1642" s="19" t="str">
        <f>IF([4]道具信息!F1642="","",[4]道具信息!F1642)</f>
        <v/>
      </c>
      <c r="G1642" s="19" t="str">
        <f>IF([4]道具信息!G1642="","",[4]道具信息!G1642)</f>
        <v/>
      </c>
      <c r="H1642" s="19" t="str">
        <f>IF([4]道具信息!H1642="","",[4]道具信息!H1642)</f>
        <v/>
      </c>
      <c r="I1642" s="19" t="str">
        <f>IF([4]道具信息!I1642="","",[4]道具信息!I1642)</f>
        <v/>
      </c>
      <c r="J1642" s="19" t="str">
        <f>IF([4]道具信息!J1642="","",[4]道具信息!J1642)</f>
        <v/>
      </c>
      <c r="K1642" s="19" t="str">
        <f>IF([4]道具信息!K1642="","",[4]道具信息!K1642)</f>
        <v/>
      </c>
      <c r="L1642" s="19" t="str">
        <f>IF([4]道具信息!L1642="","",[4]道具信息!L1642)</f>
        <v/>
      </c>
      <c r="M1642" s="19" t="str">
        <f>IF([4]道具信息!M1642="","",[4]道具信息!M1642)</f>
        <v/>
      </c>
      <c r="N1642" s="19" t="str">
        <f>IF([4]道具信息!N1642="","",[4]道具信息!N1642)</f>
        <v/>
      </c>
      <c r="O1642" s="19" t="str">
        <f>IF([4]道具信息!O1642="","",[4]道具信息!O1642)</f>
        <v/>
      </c>
      <c r="P1642" s="19" t="str">
        <f>IF([4]道具信息!P1642="","",[4]道具信息!P1642)</f>
        <v/>
      </c>
      <c r="Q1642" s="19" t="str">
        <f>IF([4]道具信息!Q1642="","",[4]道具信息!Q1642)</f>
        <v/>
      </c>
      <c r="R1642" s="19" t="str">
        <f>IF([4]道具信息!R1642="","",[4]道具信息!R1642)</f>
        <v/>
      </c>
      <c r="S1642" s="19" t="str">
        <f>IF([4]道具信息!S1642="","",[4]道具信息!S1642)</f>
        <v/>
      </c>
      <c r="T1642" s="19" t="str">
        <f>IF([4]道具信息!T1642="","",[4]道具信息!T1642)</f>
        <v/>
      </c>
      <c r="U1642" s="19" t="str">
        <f>IF([4]道具信息!U1642="","",[4]道具信息!U1642)</f>
        <v/>
      </c>
      <c r="V1642" s="19" t="str">
        <f>IF([4]道具信息!V1642="","",[4]道具信息!V1642)</f>
        <v/>
      </c>
      <c r="W1642" s="19" t="str">
        <f>IF([4]道具信息!W1642="","",[4]道具信息!W1642)</f>
        <v/>
      </c>
      <c r="X1642" s="19" t="str">
        <f>IF([4]道具信息!X1642="","",[4]道具信息!X1642)</f>
        <v/>
      </c>
      <c r="Y1642" s="19" t="str">
        <f>IF([4]道具信息!Y1642="","",[4]道具信息!Y1642)</f>
        <v/>
      </c>
      <c r="Z1642" s="19" t="str">
        <f>IF([4]道具信息!Z1642="","",[4]道具信息!Z1642)</f>
        <v/>
      </c>
    </row>
    <row r="1643" spans="1:26" x14ac:dyDescent="0.15">
      <c r="A1643" s="19" t="str">
        <f>IF([4]道具信息!A1643="","",[4]道具信息!A1643)</f>
        <v/>
      </c>
      <c r="B1643" s="19" t="str">
        <f>IF([4]道具信息!B1643="","",[4]道具信息!B1643)</f>
        <v/>
      </c>
      <c r="C1643" s="19" t="str">
        <f>IF([4]道具信息!C1643="","",[4]道具信息!C1643)</f>
        <v/>
      </c>
      <c r="D1643" s="19" t="str">
        <f>IF([4]道具信息!D1643="","",[4]道具信息!D1643)</f>
        <v/>
      </c>
      <c r="E1643" s="19" t="str">
        <f>IF([4]道具信息!E1643="","",[4]道具信息!E1643)</f>
        <v/>
      </c>
      <c r="F1643" s="19" t="str">
        <f>IF([4]道具信息!F1643="","",[4]道具信息!F1643)</f>
        <v/>
      </c>
      <c r="G1643" s="19" t="str">
        <f>IF([4]道具信息!G1643="","",[4]道具信息!G1643)</f>
        <v/>
      </c>
      <c r="H1643" s="19" t="str">
        <f>IF([4]道具信息!H1643="","",[4]道具信息!H1643)</f>
        <v/>
      </c>
      <c r="I1643" s="19" t="str">
        <f>IF([4]道具信息!I1643="","",[4]道具信息!I1643)</f>
        <v/>
      </c>
      <c r="J1643" s="19" t="str">
        <f>IF([4]道具信息!J1643="","",[4]道具信息!J1643)</f>
        <v/>
      </c>
      <c r="K1643" s="19" t="str">
        <f>IF([4]道具信息!K1643="","",[4]道具信息!K1643)</f>
        <v/>
      </c>
      <c r="L1643" s="19" t="str">
        <f>IF([4]道具信息!L1643="","",[4]道具信息!L1643)</f>
        <v/>
      </c>
      <c r="M1643" s="19" t="str">
        <f>IF([4]道具信息!M1643="","",[4]道具信息!M1643)</f>
        <v/>
      </c>
      <c r="N1643" s="19" t="str">
        <f>IF([4]道具信息!N1643="","",[4]道具信息!N1643)</f>
        <v/>
      </c>
      <c r="O1643" s="19" t="str">
        <f>IF([4]道具信息!O1643="","",[4]道具信息!O1643)</f>
        <v/>
      </c>
      <c r="P1643" s="19" t="str">
        <f>IF([4]道具信息!P1643="","",[4]道具信息!P1643)</f>
        <v/>
      </c>
      <c r="Q1643" s="19" t="str">
        <f>IF([4]道具信息!Q1643="","",[4]道具信息!Q1643)</f>
        <v/>
      </c>
      <c r="R1643" s="19" t="str">
        <f>IF([4]道具信息!R1643="","",[4]道具信息!R1643)</f>
        <v/>
      </c>
      <c r="S1643" s="19" t="str">
        <f>IF([4]道具信息!S1643="","",[4]道具信息!S1643)</f>
        <v/>
      </c>
      <c r="T1643" s="19" t="str">
        <f>IF([4]道具信息!T1643="","",[4]道具信息!T1643)</f>
        <v/>
      </c>
      <c r="U1643" s="19" t="str">
        <f>IF([4]道具信息!U1643="","",[4]道具信息!U1643)</f>
        <v/>
      </c>
      <c r="V1643" s="19" t="str">
        <f>IF([4]道具信息!V1643="","",[4]道具信息!V1643)</f>
        <v/>
      </c>
      <c r="W1643" s="19" t="str">
        <f>IF([4]道具信息!W1643="","",[4]道具信息!W1643)</f>
        <v/>
      </c>
      <c r="X1643" s="19" t="str">
        <f>IF([4]道具信息!X1643="","",[4]道具信息!X1643)</f>
        <v/>
      </c>
      <c r="Y1643" s="19" t="str">
        <f>IF([4]道具信息!Y1643="","",[4]道具信息!Y1643)</f>
        <v/>
      </c>
      <c r="Z1643" s="19" t="str">
        <f>IF([4]道具信息!Z1643="","",[4]道具信息!Z1643)</f>
        <v/>
      </c>
    </row>
    <row r="1644" spans="1:26" x14ac:dyDescent="0.15">
      <c r="A1644" s="19" t="str">
        <f>IF([4]道具信息!A1644="","",[4]道具信息!A1644)</f>
        <v/>
      </c>
      <c r="B1644" s="19" t="str">
        <f>IF([4]道具信息!B1644="","",[4]道具信息!B1644)</f>
        <v/>
      </c>
      <c r="C1644" s="19" t="str">
        <f>IF([4]道具信息!C1644="","",[4]道具信息!C1644)</f>
        <v/>
      </c>
      <c r="D1644" s="19" t="str">
        <f>IF([4]道具信息!D1644="","",[4]道具信息!D1644)</f>
        <v/>
      </c>
      <c r="E1644" s="19" t="str">
        <f>IF([4]道具信息!E1644="","",[4]道具信息!E1644)</f>
        <v/>
      </c>
      <c r="F1644" s="19" t="str">
        <f>IF([4]道具信息!F1644="","",[4]道具信息!F1644)</f>
        <v/>
      </c>
      <c r="G1644" s="19" t="str">
        <f>IF([4]道具信息!G1644="","",[4]道具信息!G1644)</f>
        <v/>
      </c>
      <c r="H1644" s="19" t="str">
        <f>IF([4]道具信息!H1644="","",[4]道具信息!H1644)</f>
        <v/>
      </c>
      <c r="I1644" s="19" t="str">
        <f>IF([4]道具信息!I1644="","",[4]道具信息!I1644)</f>
        <v/>
      </c>
      <c r="J1644" s="19" t="str">
        <f>IF([4]道具信息!J1644="","",[4]道具信息!J1644)</f>
        <v/>
      </c>
      <c r="K1644" s="19" t="str">
        <f>IF([4]道具信息!K1644="","",[4]道具信息!K1644)</f>
        <v/>
      </c>
      <c r="L1644" s="19" t="str">
        <f>IF([4]道具信息!L1644="","",[4]道具信息!L1644)</f>
        <v/>
      </c>
      <c r="M1644" s="19" t="str">
        <f>IF([4]道具信息!M1644="","",[4]道具信息!M1644)</f>
        <v/>
      </c>
      <c r="N1644" s="19" t="str">
        <f>IF([4]道具信息!N1644="","",[4]道具信息!N1644)</f>
        <v/>
      </c>
      <c r="O1644" s="19" t="str">
        <f>IF([4]道具信息!O1644="","",[4]道具信息!O1644)</f>
        <v/>
      </c>
      <c r="P1644" s="19" t="str">
        <f>IF([4]道具信息!P1644="","",[4]道具信息!P1644)</f>
        <v/>
      </c>
      <c r="Q1644" s="19" t="str">
        <f>IF([4]道具信息!Q1644="","",[4]道具信息!Q1644)</f>
        <v/>
      </c>
      <c r="R1644" s="19" t="str">
        <f>IF([4]道具信息!R1644="","",[4]道具信息!R1644)</f>
        <v/>
      </c>
      <c r="S1644" s="19" t="str">
        <f>IF([4]道具信息!S1644="","",[4]道具信息!S1644)</f>
        <v/>
      </c>
      <c r="T1644" s="19" t="str">
        <f>IF([4]道具信息!T1644="","",[4]道具信息!T1644)</f>
        <v/>
      </c>
      <c r="U1644" s="19" t="str">
        <f>IF([4]道具信息!U1644="","",[4]道具信息!U1644)</f>
        <v/>
      </c>
      <c r="V1644" s="19" t="str">
        <f>IF([4]道具信息!V1644="","",[4]道具信息!V1644)</f>
        <v/>
      </c>
      <c r="W1644" s="19" t="str">
        <f>IF([4]道具信息!W1644="","",[4]道具信息!W1644)</f>
        <v/>
      </c>
      <c r="X1644" s="19" t="str">
        <f>IF([4]道具信息!X1644="","",[4]道具信息!X1644)</f>
        <v/>
      </c>
      <c r="Y1644" s="19" t="str">
        <f>IF([4]道具信息!Y1644="","",[4]道具信息!Y1644)</f>
        <v/>
      </c>
      <c r="Z1644" s="19" t="str">
        <f>IF([4]道具信息!Z1644="","",[4]道具信息!Z1644)</f>
        <v/>
      </c>
    </row>
    <row r="1645" spans="1:26" x14ac:dyDescent="0.15">
      <c r="A1645" s="19" t="str">
        <f>IF([4]道具信息!A1645="","",[4]道具信息!A1645)</f>
        <v/>
      </c>
      <c r="B1645" s="19" t="str">
        <f>IF([4]道具信息!B1645="","",[4]道具信息!B1645)</f>
        <v/>
      </c>
      <c r="C1645" s="19" t="str">
        <f>IF([4]道具信息!C1645="","",[4]道具信息!C1645)</f>
        <v/>
      </c>
      <c r="D1645" s="19" t="str">
        <f>IF([4]道具信息!D1645="","",[4]道具信息!D1645)</f>
        <v/>
      </c>
      <c r="E1645" s="19" t="str">
        <f>IF([4]道具信息!E1645="","",[4]道具信息!E1645)</f>
        <v/>
      </c>
      <c r="F1645" s="19" t="str">
        <f>IF([4]道具信息!F1645="","",[4]道具信息!F1645)</f>
        <v/>
      </c>
      <c r="G1645" s="19" t="str">
        <f>IF([4]道具信息!G1645="","",[4]道具信息!G1645)</f>
        <v/>
      </c>
      <c r="H1645" s="19" t="str">
        <f>IF([4]道具信息!H1645="","",[4]道具信息!H1645)</f>
        <v/>
      </c>
      <c r="I1645" s="19" t="str">
        <f>IF([4]道具信息!I1645="","",[4]道具信息!I1645)</f>
        <v/>
      </c>
      <c r="J1645" s="19" t="str">
        <f>IF([4]道具信息!J1645="","",[4]道具信息!J1645)</f>
        <v/>
      </c>
      <c r="K1645" s="19" t="str">
        <f>IF([4]道具信息!K1645="","",[4]道具信息!K1645)</f>
        <v/>
      </c>
      <c r="L1645" s="19" t="str">
        <f>IF([4]道具信息!L1645="","",[4]道具信息!L1645)</f>
        <v/>
      </c>
      <c r="M1645" s="19" t="str">
        <f>IF([4]道具信息!M1645="","",[4]道具信息!M1645)</f>
        <v/>
      </c>
      <c r="N1645" s="19" t="str">
        <f>IF([4]道具信息!N1645="","",[4]道具信息!N1645)</f>
        <v/>
      </c>
      <c r="O1645" s="19" t="str">
        <f>IF([4]道具信息!O1645="","",[4]道具信息!O1645)</f>
        <v/>
      </c>
      <c r="P1645" s="19" t="str">
        <f>IF([4]道具信息!P1645="","",[4]道具信息!P1645)</f>
        <v/>
      </c>
      <c r="Q1645" s="19" t="str">
        <f>IF([4]道具信息!Q1645="","",[4]道具信息!Q1645)</f>
        <v/>
      </c>
      <c r="R1645" s="19" t="str">
        <f>IF([4]道具信息!R1645="","",[4]道具信息!R1645)</f>
        <v/>
      </c>
      <c r="S1645" s="19" t="str">
        <f>IF([4]道具信息!S1645="","",[4]道具信息!S1645)</f>
        <v/>
      </c>
      <c r="T1645" s="19" t="str">
        <f>IF([4]道具信息!T1645="","",[4]道具信息!T1645)</f>
        <v/>
      </c>
      <c r="U1645" s="19" t="str">
        <f>IF([4]道具信息!U1645="","",[4]道具信息!U1645)</f>
        <v/>
      </c>
      <c r="V1645" s="19" t="str">
        <f>IF([4]道具信息!V1645="","",[4]道具信息!V1645)</f>
        <v/>
      </c>
      <c r="W1645" s="19" t="str">
        <f>IF([4]道具信息!W1645="","",[4]道具信息!W1645)</f>
        <v/>
      </c>
      <c r="X1645" s="19" t="str">
        <f>IF([4]道具信息!X1645="","",[4]道具信息!X1645)</f>
        <v/>
      </c>
      <c r="Y1645" s="19" t="str">
        <f>IF([4]道具信息!Y1645="","",[4]道具信息!Y1645)</f>
        <v/>
      </c>
      <c r="Z1645" s="19" t="str">
        <f>IF([4]道具信息!Z1645="","",[4]道具信息!Z1645)</f>
        <v/>
      </c>
    </row>
    <row r="1646" spans="1:26" x14ac:dyDescent="0.15">
      <c r="A1646" s="19" t="str">
        <f>IF([4]道具信息!A1646="","",[4]道具信息!A1646)</f>
        <v/>
      </c>
      <c r="B1646" s="19" t="str">
        <f>IF([4]道具信息!B1646="","",[4]道具信息!B1646)</f>
        <v/>
      </c>
      <c r="C1646" s="19" t="str">
        <f>IF([4]道具信息!C1646="","",[4]道具信息!C1646)</f>
        <v/>
      </c>
      <c r="D1646" s="19" t="str">
        <f>IF([4]道具信息!D1646="","",[4]道具信息!D1646)</f>
        <v/>
      </c>
      <c r="E1646" s="19" t="str">
        <f>IF([4]道具信息!E1646="","",[4]道具信息!E1646)</f>
        <v/>
      </c>
      <c r="F1646" s="19" t="str">
        <f>IF([4]道具信息!F1646="","",[4]道具信息!F1646)</f>
        <v/>
      </c>
      <c r="G1646" s="19" t="str">
        <f>IF([4]道具信息!G1646="","",[4]道具信息!G1646)</f>
        <v/>
      </c>
      <c r="H1646" s="19" t="str">
        <f>IF([4]道具信息!H1646="","",[4]道具信息!H1646)</f>
        <v/>
      </c>
      <c r="I1646" s="19" t="str">
        <f>IF([4]道具信息!I1646="","",[4]道具信息!I1646)</f>
        <v/>
      </c>
      <c r="J1646" s="19" t="str">
        <f>IF([4]道具信息!J1646="","",[4]道具信息!J1646)</f>
        <v/>
      </c>
      <c r="K1646" s="19" t="str">
        <f>IF([4]道具信息!K1646="","",[4]道具信息!K1646)</f>
        <v/>
      </c>
      <c r="L1646" s="19" t="str">
        <f>IF([4]道具信息!L1646="","",[4]道具信息!L1646)</f>
        <v/>
      </c>
      <c r="M1646" s="19" t="str">
        <f>IF([4]道具信息!M1646="","",[4]道具信息!M1646)</f>
        <v/>
      </c>
      <c r="N1646" s="19" t="str">
        <f>IF([4]道具信息!N1646="","",[4]道具信息!N1646)</f>
        <v/>
      </c>
      <c r="O1646" s="19" t="str">
        <f>IF([4]道具信息!O1646="","",[4]道具信息!O1646)</f>
        <v/>
      </c>
      <c r="P1646" s="19" t="str">
        <f>IF([4]道具信息!P1646="","",[4]道具信息!P1646)</f>
        <v/>
      </c>
      <c r="Q1646" s="19" t="str">
        <f>IF([4]道具信息!Q1646="","",[4]道具信息!Q1646)</f>
        <v/>
      </c>
      <c r="R1646" s="19" t="str">
        <f>IF([4]道具信息!R1646="","",[4]道具信息!R1646)</f>
        <v/>
      </c>
      <c r="S1646" s="19" t="str">
        <f>IF([4]道具信息!S1646="","",[4]道具信息!S1646)</f>
        <v/>
      </c>
      <c r="T1646" s="19" t="str">
        <f>IF([4]道具信息!T1646="","",[4]道具信息!T1646)</f>
        <v/>
      </c>
      <c r="U1646" s="19" t="str">
        <f>IF([4]道具信息!U1646="","",[4]道具信息!U1646)</f>
        <v/>
      </c>
      <c r="V1646" s="19" t="str">
        <f>IF([4]道具信息!V1646="","",[4]道具信息!V1646)</f>
        <v/>
      </c>
      <c r="W1646" s="19" t="str">
        <f>IF([4]道具信息!W1646="","",[4]道具信息!W1646)</f>
        <v/>
      </c>
      <c r="X1646" s="19" t="str">
        <f>IF([4]道具信息!X1646="","",[4]道具信息!X1646)</f>
        <v/>
      </c>
      <c r="Y1646" s="19" t="str">
        <f>IF([4]道具信息!Y1646="","",[4]道具信息!Y1646)</f>
        <v/>
      </c>
      <c r="Z1646" s="19" t="str">
        <f>IF([4]道具信息!Z1646="","",[4]道具信息!Z1646)</f>
        <v/>
      </c>
    </row>
    <row r="1647" spans="1:26" x14ac:dyDescent="0.15">
      <c r="A1647" s="19" t="str">
        <f>IF([4]道具信息!A1647="","",[4]道具信息!A1647)</f>
        <v/>
      </c>
      <c r="B1647" s="19" t="str">
        <f>IF([4]道具信息!B1647="","",[4]道具信息!B1647)</f>
        <v/>
      </c>
      <c r="C1647" s="19" t="str">
        <f>IF([4]道具信息!C1647="","",[4]道具信息!C1647)</f>
        <v/>
      </c>
      <c r="D1647" s="19" t="str">
        <f>IF([4]道具信息!D1647="","",[4]道具信息!D1647)</f>
        <v/>
      </c>
      <c r="E1647" s="19" t="str">
        <f>IF([4]道具信息!E1647="","",[4]道具信息!E1647)</f>
        <v/>
      </c>
      <c r="F1647" s="19" t="str">
        <f>IF([4]道具信息!F1647="","",[4]道具信息!F1647)</f>
        <v/>
      </c>
      <c r="G1647" s="19" t="str">
        <f>IF([4]道具信息!G1647="","",[4]道具信息!G1647)</f>
        <v/>
      </c>
      <c r="H1647" s="19" t="str">
        <f>IF([4]道具信息!H1647="","",[4]道具信息!H1647)</f>
        <v/>
      </c>
      <c r="I1647" s="19" t="str">
        <f>IF([4]道具信息!I1647="","",[4]道具信息!I1647)</f>
        <v/>
      </c>
      <c r="J1647" s="19" t="str">
        <f>IF([4]道具信息!J1647="","",[4]道具信息!J1647)</f>
        <v/>
      </c>
      <c r="K1647" s="19" t="str">
        <f>IF([4]道具信息!K1647="","",[4]道具信息!K1647)</f>
        <v/>
      </c>
      <c r="L1647" s="19" t="str">
        <f>IF([4]道具信息!L1647="","",[4]道具信息!L1647)</f>
        <v/>
      </c>
      <c r="M1647" s="19" t="str">
        <f>IF([4]道具信息!M1647="","",[4]道具信息!M1647)</f>
        <v/>
      </c>
      <c r="N1647" s="19" t="str">
        <f>IF([4]道具信息!N1647="","",[4]道具信息!N1647)</f>
        <v/>
      </c>
      <c r="O1647" s="19" t="str">
        <f>IF([4]道具信息!O1647="","",[4]道具信息!O1647)</f>
        <v/>
      </c>
      <c r="P1647" s="19" t="str">
        <f>IF([4]道具信息!P1647="","",[4]道具信息!P1647)</f>
        <v/>
      </c>
      <c r="Q1647" s="19" t="str">
        <f>IF([4]道具信息!Q1647="","",[4]道具信息!Q1647)</f>
        <v/>
      </c>
      <c r="R1647" s="19" t="str">
        <f>IF([4]道具信息!R1647="","",[4]道具信息!R1647)</f>
        <v/>
      </c>
      <c r="S1647" s="19" t="str">
        <f>IF([4]道具信息!S1647="","",[4]道具信息!S1647)</f>
        <v/>
      </c>
      <c r="T1647" s="19" t="str">
        <f>IF([4]道具信息!T1647="","",[4]道具信息!T1647)</f>
        <v/>
      </c>
      <c r="U1647" s="19" t="str">
        <f>IF([4]道具信息!U1647="","",[4]道具信息!U1647)</f>
        <v/>
      </c>
      <c r="V1647" s="19" t="str">
        <f>IF([4]道具信息!V1647="","",[4]道具信息!V1647)</f>
        <v/>
      </c>
      <c r="W1647" s="19" t="str">
        <f>IF([4]道具信息!W1647="","",[4]道具信息!W1647)</f>
        <v/>
      </c>
      <c r="X1647" s="19" t="str">
        <f>IF([4]道具信息!X1647="","",[4]道具信息!X1647)</f>
        <v/>
      </c>
      <c r="Y1647" s="19" t="str">
        <f>IF([4]道具信息!Y1647="","",[4]道具信息!Y1647)</f>
        <v/>
      </c>
      <c r="Z1647" s="19" t="str">
        <f>IF([4]道具信息!Z1647="","",[4]道具信息!Z1647)</f>
        <v/>
      </c>
    </row>
    <row r="1648" spans="1:26" x14ac:dyDescent="0.15">
      <c r="A1648" s="19" t="str">
        <f>IF([4]道具信息!A1648="","",[4]道具信息!A1648)</f>
        <v/>
      </c>
      <c r="B1648" s="19" t="str">
        <f>IF([4]道具信息!B1648="","",[4]道具信息!B1648)</f>
        <v/>
      </c>
      <c r="C1648" s="19" t="str">
        <f>IF([4]道具信息!C1648="","",[4]道具信息!C1648)</f>
        <v/>
      </c>
      <c r="D1648" s="19" t="str">
        <f>IF([4]道具信息!D1648="","",[4]道具信息!D1648)</f>
        <v/>
      </c>
      <c r="E1648" s="19" t="str">
        <f>IF([4]道具信息!E1648="","",[4]道具信息!E1648)</f>
        <v/>
      </c>
      <c r="F1648" s="19" t="str">
        <f>IF([4]道具信息!F1648="","",[4]道具信息!F1648)</f>
        <v/>
      </c>
      <c r="G1648" s="19" t="str">
        <f>IF([4]道具信息!G1648="","",[4]道具信息!G1648)</f>
        <v/>
      </c>
      <c r="H1648" s="19" t="str">
        <f>IF([4]道具信息!H1648="","",[4]道具信息!H1648)</f>
        <v/>
      </c>
      <c r="I1648" s="19" t="str">
        <f>IF([4]道具信息!I1648="","",[4]道具信息!I1648)</f>
        <v/>
      </c>
      <c r="J1648" s="19" t="str">
        <f>IF([4]道具信息!J1648="","",[4]道具信息!J1648)</f>
        <v/>
      </c>
      <c r="K1648" s="19" t="str">
        <f>IF([4]道具信息!K1648="","",[4]道具信息!K1648)</f>
        <v/>
      </c>
      <c r="L1648" s="19" t="str">
        <f>IF([4]道具信息!L1648="","",[4]道具信息!L1648)</f>
        <v/>
      </c>
      <c r="M1648" s="19" t="str">
        <f>IF([4]道具信息!M1648="","",[4]道具信息!M1648)</f>
        <v/>
      </c>
      <c r="N1648" s="19" t="str">
        <f>IF([4]道具信息!N1648="","",[4]道具信息!N1648)</f>
        <v/>
      </c>
      <c r="O1648" s="19" t="str">
        <f>IF([4]道具信息!O1648="","",[4]道具信息!O1648)</f>
        <v/>
      </c>
      <c r="P1648" s="19" t="str">
        <f>IF([4]道具信息!P1648="","",[4]道具信息!P1648)</f>
        <v/>
      </c>
      <c r="Q1648" s="19" t="str">
        <f>IF([4]道具信息!Q1648="","",[4]道具信息!Q1648)</f>
        <v/>
      </c>
      <c r="R1648" s="19" t="str">
        <f>IF([4]道具信息!R1648="","",[4]道具信息!R1648)</f>
        <v/>
      </c>
      <c r="S1648" s="19" t="str">
        <f>IF([4]道具信息!S1648="","",[4]道具信息!S1648)</f>
        <v/>
      </c>
      <c r="T1648" s="19" t="str">
        <f>IF([4]道具信息!T1648="","",[4]道具信息!T1648)</f>
        <v/>
      </c>
      <c r="U1648" s="19" t="str">
        <f>IF([4]道具信息!U1648="","",[4]道具信息!U1648)</f>
        <v/>
      </c>
      <c r="V1648" s="19" t="str">
        <f>IF([4]道具信息!V1648="","",[4]道具信息!V1648)</f>
        <v/>
      </c>
      <c r="W1648" s="19" t="str">
        <f>IF([4]道具信息!W1648="","",[4]道具信息!W1648)</f>
        <v/>
      </c>
      <c r="X1648" s="19" t="str">
        <f>IF([4]道具信息!X1648="","",[4]道具信息!X1648)</f>
        <v/>
      </c>
      <c r="Y1648" s="19" t="str">
        <f>IF([4]道具信息!Y1648="","",[4]道具信息!Y1648)</f>
        <v/>
      </c>
      <c r="Z1648" s="19" t="str">
        <f>IF([4]道具信息!Z1648="","",[4]道具信息!Z1648)</f>
        <v/>
      </c>
    </row>
    <row r="1649" spans="1:26" x14ac:dyDescent="0.15">
      <c r="A1649" s="19" t="str">
        <f>IF([4]道具信息!A1649="","",[4]道具信息!A1649)</f>
        <v/>
      </c>
      <c r="B1649" s="19" t="str">
        <f>IF([4]道具信息!B1649="","",[4]道具信息!B1649)</f>
        <v/>
      </c>
      <c r="C1649" s="19" t="str">
        <f>IF([4]道具信息!C1649="","",[4]道具信息!C1649)</f>
        <v/>
      </c>
      <c r="D1649" s="19" t="str">
        <f>IF([4]道具信息!D1649="","",[4]道具信息!D1649)</f>
        <v/>
      </c>
      <c r="E1649" s="19" t="str">
        <f>IF([4]道具信息!E1649="","",[4]道具信息!E1649)</f>
        <v/>
      </c>
      <c r="F1649" s="19" t="str">
        <f>IF([4]道具信息!F1649="","",[4]道具信息!F1649)</f>
        <v/>
      </c>
      <c r="G1649" s="19" t="str">
        <f>IF([4]道具信息!G1649="","",[4]道具信息!G1649)</f>
        <v/>
      </c>
      <c r="H1649" s="19" t="str">
        <f>IF([4]道具信息!H1649="","",[4]道具信息!H1649)</f>
        <v/>
      </c>
      <c r="I1649" s="19" t="str">
        <f>IF([4]道具信息!I1649="","",[4]道具信息!I1649)</f>
        <v/>
      </c>
      <c r="J1649" s="19" t="str">
        <f>IF([4]道具信息!J1649="","",[4]道具信息!J1649)</f>
        <v/>
      </c>
      <c r="K1649" s="19" t="str">
        <f>IF([4]道具信息!K1649="","",[4]道具信息!K1649)</f>
        <v/>
      </c>
      <c r="L1649" s="19" t="str">
        <f>IF([4]道具信息!L1649="","",[4]道具信息!L1649)</f>
        <v/>
      </c>
      <c r="M1649" s="19" t="str">
        <f>IF([4]道具信息!M1649="","",[4]道具信息!M1649)</f>
        <v/>
      </c>
      <c r="N1649" s="19" t="str">
        <f>IF([4]道具信息!N1649="","",[4]道具信息!N1649)</f>
        <v/>
      </c>
      <c r="O1649" s="19" t="str">
        <f>IF([4]道具信息!O1649="","",[4]道具信息!O1649)</f>
        <v/>
      </c>
      <c r="P1649" s="19" t="str">
        <f>IF([4]道具信息!P1649="","",[4]道具信息!P1649)</f>
        <v/>
      </c>
      <c r="Q1649" s="19" t="str">
        <f>IF([4]道具信息!Q1649="","",[4]道具信息!Q1649)</f>
        <v/>
      </c>
      <c r="R1649" s="19" t="str">
        <f>IF([4]道具信息!R1649="","",[4]道具信息!R1649)</f>
        <v/>
      </c>
      <c r="S1649" s="19" t="str">
        <f>IF([4]道具信息!S1649="","",[4]道具信息!S1649)</f>
        <v/>
      </c>
      <c r="T1649" s="19" t="str">
        <f>IF([4]道具信息!T1649="","",[4]道具信息!T1649)</f>
        <v/>
      </c>
      <c r="U1649" s="19" t="str">
        <f>IF([4]道具信息!U1649="","",[4]道具信息!U1649)</f>
        <v/>
      </c>
      <c r="V1649" s="19" t="str">
        <f>IF([4]道具信息!V1649="","",[4]道具信息!V1649)</f>
        <v/>
      </c>
      <c r="W1649" s="19" t="str">
        <f>IF([4]道具信息!W1649="","",[4]道具信息!W1649)</f>
        <v/>
      </c>
      <c r="X1649" s="19" t="str">
        <f>IF([4]道具信息!X1649="","",[4]道具信息!X1649)</f>
        <v/>
      </c>
      <c r="Y1649" s="19" t="str">
        <f>IF([4]道具信息!Y1649="","",[4]道具信息!Y1649)</f>
        <v/>
      </c>
      <c r="Z1649" s="19" t="str">
        <f>IF([4]道具信息!Z1649="","",[4]道具信息!Z1649)</f>
        <v/>
      </c>
    </row>
    <row r="1650" spans="1:26" x14ac:dyDescent="0.15">
      <c r="A1650" s="19" t="str">
        <f>IF([4]道具信息!A1650="","",[4]道具信息!A1650)</f>
        <v/>
      </c>
      <c r="B1650" s="19" t="str">
        <f>IF([4]道具信息!B1650="","",[4]道具信息!B1650)</f>
        <v/>
      </c>
      <c r="C1650" s="19" t="str">
        <f>IF([4]道具信息!C1650="","",[4]道具信息!C1650)</f>
        <v/>
      </c>
      <c r="D1650" s="19" t="str">
        <f>IF([4]道具信息!D1650="","",[4]道具信息!D1650)</f>
        <v/>
      </c>
      <c r="E1650" s="19" t="str">
        <f>IF([4]道具信息!E1650="","",[4]道具信息!E1650)</f>
        <v/>
      </c>
      <c r="F1650" s="19" t="str">
        <f>IF([4]道具信息!F1650="","",[4]道具信息!F1650)</f>
        <v/>
      </c>
      <c r="G1650" s="19" t="str">
        <f>IF([4]道具信息!G1650="","",[4]道具信息!G1650)</f>
        <v/>
      </c>
      <c r="H1650" s="19" t="str">
        <f>IF([4]道具信息!H1650="","",[4]道具信息!H1650)</f>
        <v/>
      </c>
      <c r="I1650" s="19" t="str">
        <f>IF([4]道具信息!I1650="","",[4]道具信息!I1650)</f>
        <v/>
      </c>
      <c r="J1650" s="19" t="str">
        <f>IF([4]道具信息!J1650="","",[4]道具信息!J1650)</f>
        <v/>
      </c>
      <c r="K1650" s="19" t="str">
        <f>IF([4]道具信息!K1650="","",[4]道具信息!K1650)</f>
        <v/>
      </c>
      <c r="L1650" s="19" t="str">
        <f>IF([4]道具信息!L1650="","",[4]道具信息!L1650)</f>
        <v/>
      </c>
      <c r="M1650" s="19" t="str">
        <f>IF([4]道具信息!M1650="","",[4]道具信息!M1650)</f>
        <v/>
      </c>
      <c r="N1650" s="19" t="str">
        <f>IF([4]道具信息!N1650="","",[4]道具信息!N1650)</f>
        <v/>
      </c>
      <c r="O1650" s="19" t="str">
        <f>IF([4]道具信息!O1650="","",[4]道具信息!O1650)</f>
        <v/>
      </c>
      <c r="P1650" s="19" t="str">
        <f>IF([4]道具信息!P1650="","",[4]道具信息!P1650)</f>
        <v/>
      </c>
      <c r="Q1650" s="19" t="str">
        <f>IF([4]道具信息!Q1650="","",[4]道具信息!Q1650)</f>
        <v/>
      </c>
      <c r="R1650" s="19" t="str">
        <f>IF([4]道具信息!R1650="","",[4]道具信息!R1650)</f>
        <v/>
      </c>
      <c r="S1650" s="19" t="str">
        <f>IF([4]道具信息!S1650="","",[4]道具信息!S1650)</f>
        <v/>
      </c>
      <c r="T1650" s="19" t="str">
        <f>IF([4]道具信息!T1650="","",[4]道具信息!T1650)</f>
        <v/>
      </c>
      <c r="U1650" s="19" t="str">
        <f>IF([4]道具信息!U1650="","",[4]道具信息!U1650)</f>
        <v/>
      </c>
      <c r="V1650" s="19" t="str">
        <f>IF([4]道具信息!V1650="","",[4]道具信息!V1650)</f>
        <v/>
      </c>
      <c r="W1650" s="19" t="str">
        <f>IF([4]道具信息!W1650="","",[4]道具信息!W1650)</f>
        <v/>
      </c>
      <c r="X1650" s="19" t="str">
        <f>IF([4]道具信息!X1650="","",[4]道具信息!X1650)</f>
        <v/>
      </c>
      <c r="Y1650" s="19" t="str">
        <f>IF([4]道具信息!Y1650="","",[4]道具信息!Y1650)</f>
        <v/>
      </c>
      <c r="Z1650" s="19" t="str">
        <f>IF([4]道具信息!Z1650="","",[4]道具信息!Z1650)</f>
        <v/>
      </c>
    </row>
    <row r="1651" spans="1:26" x14ac:dyDescent="0.15">
      <c r="A1651" s="19" t="str">
        <f>IF([4]道具信息!A1651="","",[4]道具信息!A1651)</f>
        <v/>
      </c>
      <c r="B1651" s="19" t="str">
        <f>IF([4]道具信息!B1651="","",[4]道具信息!B1651)</f>
        <v/>
      </c>
      <c r="C1651" s="19" t="str">
        <f>IF([4]道具信息!C1651="","",[4]道具信息!C1651)</f>
        <v/>
      </c>
      <c r="D1651" s="19" t="str">
        <f>IF([4]道具信息!D1651="","",[4]道具信息!D1651)</f>
        <v/>
      </c>
      <c r="E1651" s="19" t="str">
        <f>IF([4]道具信息!E1651="","",[4]道具信息!E1651)</f>
        <v/>
      </c>
      <c r="F1651" s="19" t="str">
        <f>IF([4]道具信息!F1651="","",[4]道具信息!F1651)</f>
        <v/>
      </c>
      <c r="G1651" s="19" t="str">
        <f>IF([4]道具信息!G1651="","",[4]道具信息!G1651)</f>
        <v/>
      </c>
      <c r="H1651" s="19" t="str">
        <f>IF([4]道具信息!H1651="","",[4]道具信息!H1651)</f>
        <v/>
      </c>
      <c r="I1651" s="19" t="str">
        <f>IF([4]道具信息!I1651="","",[4]道具信息!I1651)</f>
        <v/>
      </c>
      <c r="J1651" s="19" t="str">
        <f>IF([4]道具信息!J1651="","",[4]道具信息!J1651)</f>
        <v/>
      </c>
      <c r="K1651" s="19" t="str">
        <f>IF([4]道具信息!K1651="","",[4]道具信息!K1651)</f>
        <v/>
      </c>
      <c r="L1651" s="19" t="str">
        <f>IF([4]道具信息!L1651="","",[4]道具信息!L1651)</f>
        <v/>
      </c>
      <c r="M1651" s="19" t="str">
        <f>IF([4]道具信息!M1651="","",[4]道具信息!M1651)</f>
        <v/>
      </c>
      <c r="N1651" s="19" t="str">
        <f>IF([4]道具信息!N1651="","",[4]道具信息!N1651)</f>
        <v/>
      </c>
      <c r="O1651" s="19" t="str">
        <f>IF([4]道具信息!O1651="","",[4]道具信息!O1651)</f>
        <v/>
      </c>
      <c r="P1651" s="19" t="str">
        <f>IF([4]道具信息!P1651="","",[4]道具信息!P1651)</f>
        <v/>
      </c>
      <c r="Q1651" s="19" t="str">
        <f>IF([4]道具信息!Q1651="","",[4]道具信息!Q1651)</f>
        <v/>
      </c>
      <c r="R1651" s="19" t="str">
        <f>IF([4]道具信息!R1651="","",[4]道具信息!R1651)</f>
        <v/>
      </c>
      <c r="S1651" s="19" t="str">
        <f>IF([4]道具信息!S1651="","",[4]道具信息!S1651)</f>
        <v/>
      </c>
      <c r="T1651" s="19" t="str">
        <f>IF([4]道具信息!T1651="","",[4]道具信息!T1651)</f>
        <v/>
      </c>
      <c r="U1651" s="19" t="str">
        <f>IF([4]道具信息!U1651="","",[4]道具信息!U1651)</f>
        <v/>
      </c>
      <c r="V1651" s="19" t="str">
        <f>IF([4]道具信息!V1651="","",[4]道具信息!V1651)</f>
        <v/>
      </c>
      <c r="W1651" s="19" t="str">
        <f>IF([4]道具信息!W1651="","",[4]道具信息!W1651)</f>
        <v/>
      </c>
      <c r="X1651" s="19" t="str">
        <f>IF([4]道具信息!X1651="","",[4]道具信息!X1651)</f>
        <v/>
      </c>
      <c r="Y1651" s="19" t="str">
        <f>IF([4]道具信息!Y1651="","",[4]道具信息!Y1651)</f>
        <v/>
      </c>
      <c r="Z1651" s="19" t="str">
        <f>IF([4]道具信息!Z1651="","",[4]道具信息!Z1651)</f>
        <v/>
      </c>
    </row>
    <row r="1652" spans="1:26" x14ac:dyDescent="0.15">
      <c r="A1652" s="19" t="str">
        <f>IF([4]道具信息!A1652="","",[4]道具信息!A1652)</f>
        <v/>
      </c>
      <c r="B1652" s="19" t="str">
        <f>IF([4]道具信息!B1652="","",[4]道具信息!B1652)</f>
        <v/>
      </c>
      <c r="C1652" s="19" t="str">
        <f>IF([4]道具信息!C1652="","",[4]道具信息!C1652)</f>
        <v/>
      </c>
      <c r="D1652" s="19" t="str">
        <f>IF([4]道具信息!D1652="","",[4]道具信息!D1652)</f>
        <v/>
      </c>
      <c r="E1652" s="19" t="str">
        <f>IF([4]道具信息!E1652="","",[4]道具信息!E1652)</f>
        <v/>
      </c>
      <c r="F1652" s="19" t="str">
        <f>IF([4]道具信息!F1652="","",[4]道具信息!F1652)</f>
        <v/>
      </c>
      <c r="G1652" s="19" t="str">
        <f>IF([4]道具信息!G1652="","",[4]道具信息!G1652)</f>
        <v/>
      </c>
      <c r="H1652" s="19" t="str">
        <f>IF([4]道具信息!H1652="","",[4]道具信息!H1652)</f>
        <v/>
      </c>
      <c r="I1652" s="19" t="str">
        <f>IF([4]道具信息!I1652="","",[4]道具信息!I1652)</f>
        <v/>
      </c>
      <c r="J1652" s="19" t="str">
        <f>IF([4]道具信息!J1652="","",[4]道具信息!J1652)</f>
        <v/>
      </c>
      <c r="K1652" s="19" t="str">
        <f>IF([4]道具信息!K1652="","",[4]道具信息!K1652)</f>
        <v/>
      </c>
      <c r="L1652" s="19" t="str">
        <f>IF([4]道具信息!L1652="","",[4]道具信息!L1652)</f>
        <v/>
      </c>
      <c r="M1652" s="19" t="str">
        <f>IF([4]道具信息!M1652="","",[4]道具信息!M1652)</f>
        <v/>
      </c>
      <c r="N1652" s="19" t="str">
        <f>IF([4]道具信息!N1652="","",[4]道具信息!N1652)</f>
        <v/>
      </c>
      <c r="O1652" s="19" t="str">
        <f>IF([4]道具信息!O1652="","",[4]道具信息!O1652)</f>
        <v/>
      </c>
      <c r="P1652" s="19" t="str">
        <f>IF([4]道具信息!P1652="","",[4]道具信息!P1652)</f>
        <v/>
      </c>
      <c r="Q1652" s="19" t="str">
        <f>IF([4]道具信息!Q1652="","",[4]道具信息!Q1652)</f>
        <v/>
      </c>
      <c r="R1652" s="19" t="str">
        <f>IF([4]道具信息!R1652="","",[4]道具信息!R1652)</f>
        <v/>
      </c>
      <c r="S1652" s="19" t="str">
        <f>IF([4]道具信息!S1652="","",[4]道具信息!S1652)</f>
        <v/>
      </c>
      <c r="T1652" s="19" t="str">
        <f>IF([4]道具信息!T1652="","",[4]道具信息!T1652)</f>
        <v/>
      </c>
      <c r="U1652" s="19" t="str">
        <f>IF([4]道具信息!U1652="","",[4]道具信息!U1652)</f>
        <v/>
      </c>
      <c r="V1652" s="19" t="str">
        <f>IF([4]道具信息!V1652="","",[4]道具信息!V1652)</f>
        <v/>
      </c>
      <c r="W1652" s="19" t="str">
        <f>IF([4]道具信息!W1652="","",[4]道具信息!W1652)</f>
        <v/>
      </c>
      <c r="X1652" s="19" t="str">
        <f>IF([4]道具信息!X1652="","",[4]道具信息!X1652)</f>
        <v/>
      </c>
      <c r="Y1652" s="19" t="str">
        <f>IF([4]道具信息!Y1652="","",[4]道具信息!Y1652)</f>
        <v/>
      </c>
      <c r="Z1652" s="19" t="str">
        <f>IF([4]道具信息!Z1652="","",[4]道具信息!Z1652)</f>
        <v/>
      </c>
    </row>
    <row r="1653" spans="1:26" x14ac:dyDescent="0.15">
      <c r="A1653" s="19" t="str">
        <f>IF([4]道具信息!A1653="","",[4]道具信息!A1653)</f>
        <v/>
      </c>
      <c r="B1653" s="19" t="str">
        <f>IF([4]道具信息!B1653="","",[4]道具信息!B1653)</f>
        <v/>
      </c>
      <c r="C1653" s="19" t="str">
        <f>IF([4]道具信息!C1653="","",[4]道具信息!C1653)</f>
        <v/>
      </c>
      <c r="D1653" s="19" t="str">
        <f>IF([4]道具信息!D1653="","",[4]道具信息!D1653)</f>
        <v/>
      </c>
      <c r="E1653" s="19" t="str">
        <f>IF([4]道具信息!E1653="","",[4]道具信息!E1653)</f>
        <v/>
      </c>
      <c r="F1653" s="19" t="str">
        <f>IF([4]道具信息!F1653="","",[4]道具信息!F1653)</f>
        <v/>
      </c>
      <c r="G1653" s="19" t="str">
        <f>IF([4]道具信息!G1653="","",[4]道具信息!G1653)</f>
        <v/>
      </c>
      <c r="H1653" s="19" t="str">
        <f>IF([4]道具信息!H1653="","",[4]道具信息!H1653)</f>
        <v/>
      </c>
      <c r="I1653" s="19" t="str">
        <f>IF([4]道具信息!I1653="","",[4]道具信息!I1653)</f>
        <v/>
      </c>
      <c r="J1653" s="19" t="str">
        <f>IF([4]道具信息!J1653="","",[4]道具信息!J1653)</f>
        <v/>
      </c>
      <c r="K1653" s="19" t="str">
        <f>IF([4]道具信息!K1653="","",[4]道具信息!K1653)</f>
        <v/>
      </c>
      <c r="L1653" s="19" t="str">
        <f>IF([4]道具信息!L1653="","",[4]道具信息!L1653)</f>
        <v/>
      </c>
      <c r="M1653" s="19" t="str">
        <f>IF([4]道具信息!M1653="","",[4]道具信息!M1653)</f>
        <v/>
      </c>
      <c r="N1653" s="19" t="str">
        <f>IF([4]道具信息!N1653="","",[4]道具信息!N1653)</f>
        <v/>
      </c>
      <c r="O1653" s="19" t="str">
        <f>IF([4]道具信息!O1653="","",[4]道具信息!O1653)</f>
        <v/>
      </c>
      <c r="P1653" s="19" t="str">
        <f>IF([4]道具信息!P1653="","",[4]道具信息!P1653)</f>
        <v/>
      </c>
      <c r="Q1653" s="19" t="str">
        <f>IF([4]道具信息!Q1653="","",[4]道具信息!Q1653)</f>
        <v/>
      </c>
      <c r="R1653" s="19" t="str">
        <f>IF([4]道具信息!R1653="","",[4]道具信息!R1653)</f>
        <v/>
      </c>
      <c r="S1653" s="19" t="str">
        <f>IF([4]道具信息!S1653="","",[4]道具信息!S1653)</f>
        <v/>
      </c>
      <c r="T1653" s="19" t="str">
        <f>IF([4]道具信息!T1653="","",[4]道具信息!T1653)</f>
        <v/>
      </c>
      <c r="U1653" s="19" t="str">
        <f>IF([4]道具信息!U1653="","",[4]道具信息!U1653)</f>
        <v/>
      </c>
      <c r="V1653" s="19" t="str">
        <f>IF([4]道具信息!V1653="","",[4]道具信息!V1653)</f>
        <v/>
      </c>
      <c r="W1653" s="19" t="str">
        <f>IF([4]道具信息!W1653="","",[4]道具信息!W1653)</f>
        <v/>
      </c>
      <c r="X1653" s="19" t="str">
        <f>IF([4]道具信息!X1653="","",[4]道具信息!X1653)</f>
        <v/>
      </c>
      <c r="Y1653" s="19" t="str">
        <f>IF([4]道具信息!Y1653="","",[4]道具信息!Y1653)</f>
        <v/>
      </c>
      <c r="Z1653" s="19" t="str">
        <f>IF([4]道具信息!Z1653="","",[4]道具信息!Z1653)</f>
        <v/>
      </c>
    </row>
    <row r="1654" spans="1:26" x14ac:dyDescent="0.15">
      <c r="A1654" s="19" t="str">
        <f>IF([4]道具信息!A1654="","",[4]道具信息!A1654)</f>
        <v/>
      </c>
      <c r="B1654" s="19" t="str">
        <f>IF([4]道具信息!B1654="","",[4]道具信息!B1654)</f>
        <v/>
      </c>
      <c r="C1654" s="19" t="str">
        <f>IF([4]道具信息!C1654="","",[4]道具信息!C1654)</f>
        <v/>
      </c>
      <c r="D1654" s="19" t="str">
        <f>IF([4]道具信息!D1654="","",[4]道具信息!D1654)</f>
        <v/>
      </c>
      <c r="E1654" s="19" t="str">
        <f>IF([4]道具信息!E1654="","",[4]道具信息!E1654)</f>
        <v/>
      </c>
      <c r="F1654" s="19" t="str">
        <f>IF([4]道具信息!F1654="","",[4]道具信息!F1654)</f>
        <v/>
      </c>
      <c r="G1654" s="19" t="str">
        <f>IF([4]道具信息!G1654="","",[4]道具信息!G1654)</f>
        <v/>
      </c>
      <c r="H1654" s="19" t="str">
        <f>IF([4]道具信息!H1654="","",[4]道具信息!H1654)</f>
        <v/>
      </c>
      <c r="I1654" s="19" t="str">
        <f>IF([4]道具信息!I1654="","",[4]道具信息!I1654)</f>
        <v/>
      </c>
      <c r="J1654" s="19" t="str">
        <f>IF([4]道具信息!J1654="","",[4]道具信息!J1654)</f>
        <v/>
      </c>
      <c r="K1654" s="19" t="str">
        <f>IF([4]道具信息!K1654="","",[4]道具信息!K1654)</f>
        <v/>
      </c>
      <c r="L1654" s="19" t="str">
        <f>IF([4]道具信息!L1654="","",[4]道具信息!L1654)</f>
        <v/>
      </c>
      <c r="M1654" s="19" t="str">
        <f>IF([4]道具信息!M1654="","",[4]道具信息!M1654)</f>
        <v/>
      </c>
      <c r="N1654" s="19" t="str">
        <f>IF([4]道具信息!N1654="","",[4]道具信息!N1654)</f>
        <v/>
      </c>
      <c r="O1654" s="19" t="str">
        <f>IF([4]道具信息!O1654="","",[4]道具信息!O1654)</f>
        <v/>
      </c>
      <c r="P1654" s="19" t="str">
        <f>IF([4]道具信息!P1654="","",[4]道具信息!P1654)</f>
        <v/>
      </c>
      <c r="Q1654" s="19" t="str">
        <f>IF([4]道具信息!Q1654="","",[4]道具信息!Q1654)</f>
        <v/>
      </c>
      <c r="R1654" s="19" t="str">
        <f>IF([4]道具信息!R1654="","",[4]道具信息!R1654)</f>
        <v/>
      </c>
      <c r="S1654" s="19" t="str">
        <f>IF([4]道具信息!S1654="","",[4]道具信息!S1654)</f>
        <v/>
      </c>
      <c r="T1654" s="19" t="str">
        <f>IF([4]道具信息!T1654="","",[4]道具信息!T1654)</f>
        <v/>
      </c>
      <c r="U1654" s="19" t="str">
        <f>IF([4]道具信息!U1654="","",[4]道具信息!U1654)</f>
        <v/>
      </c>
      <c r="V1654" s="19" t="str">
        <f>IF([4]道具信息!V1654="","",[4]道具信息!V1654)</f>
        <v/>
      </c>
      <c r="W1654" s="19" t="str">
        <f>IF([4]道具信息!W1654="","",[4]道具信息!W1654)</f>
        <v/>
      </c>
      <c r="X1654" s="19" t="str">
        <f>IF([4]道具信息!X1654="","",[4]道具信息!X1654)</f>
        <v/>
      </c>
      <c r="Y1654" s="19" t="str">
        <f>IF([4]道具信息!Y1654="","",[4]道具信息!Y1654)</f>
        <v/>
      </c>
      <c r="Z1654" s="19" t="str">
        <f>IF([4]道具信息!Z1654="","",[4]道具信息!Z1654)</f>
        <v/>
      </c>
    </row>
    <row r="1655" spans="1:26" x14ac:dyDescent="0.15">
      <c r="A1655" s="19" t="str">
        <f>IF([4]道具信息!A1655="","",[4]道具信息!A1655)</f>
        <v/>
      </c>
      <c r="B1655" s="19" t="str">
        <f>IF([4]道具信息!B1655="","",[4]道具信息!B1655)</f>
        <v/>
      </c>
      <c r="C1655" s="19" t="str">
        <f>IF([4]道具信息!C1655="","",[4]道具信息!C1655)</f>
        <v/>
      </c>
      <c r="D1655" s="19" t="str">
        <f>IF([4]道具信息!D1655="","",[4]道具信息!D1655)</f>
        <v/>
      </c>
      <c r="E1655" s="19" t="str">
        <f>IF([4]道具信息!E1655="","",[4]道具信息!E1655)</f>
        <v/>
      </c>
      <c r="F1655" s="19" t="str">
        <f>IF([4]道具信息!F1655="","",[4]道具信息!F1655)</f>
        <v/>
      </c>
      <c r="G1655" s="19" t="str">
        <f>IF([4]道具信息!G1655="","",[4]道具信息!G1655)</f>
        <v/>
      </c>
      <c r="H1655" s="19" t="str">
        <f>IF([4]道具信息!H1655="","",[4]道具信息!H1655)</f>
        <v/>
      </c>
      <c r="I1655" s="19" t="str">
        <f>IF([4]道具信息!I1655="","",[4]道具信息!I1655)</f>
        <v/>
      </c>
      <c r="J1655" s="19" t="str">
        <f>IF([4]道具信息!J1655="","",[4]道具信息!J1655)</f>
        <v/>
      </c>
      <c r="K1655" s="19" t="str">
        <f>IF([4]道具信息!K1655="","",[4]道具信息!K1655)</f>
        <v/>
      </c>
      <c r="L1655" s="19" t="str">
        <f>IF([4]道具信息!L1655="","",[4]道具信息!L1655)</f>
        <v/>
      </c>
      <c r="M1655" s="19" t="str">
        <f>IF([4]道具信息!M1655="","",[4]道具信息!M1655)</f>
        <v/>
      </c>
      <c r="N1655" s="19" t="str">
        <f>IF([4]道具信息!N1655="","",[4]道具信息!N1655)</f>
        <v/>
      </c>
      <c r="O1655" s="19" t="str">
        <f>IF([4]道具信息!O1655="","",[4]道具信息!O1655)</f>
        <v/>
      </c>
      <c r="P1655" s="19" t="str">
        <f>IF([4]道具信息!P1655="","",[4]道具信息!P1655)</f>
        <v/>
      </c>
      <c r="Q1655" s="19" t="str">
        <f>IF([4]道具信息!Q1655="","",[4]道具信息!Q1655)</f>
        <v/>
      </c>
      <c r="R1655" s="19" t="str">
        <f>IF([4]道具信息!R1655="","",[4]道具信息!R1655)</f>
        <v/>
      </c>
      <c r="S1655" s="19" t="str">
        <f>IF([4]道具信息!S1655="","",[4]道具信息!S1655)</f>
        <v/>
      </c>
      <c r="T1655" s="19" t="str">
        <f>IF([4]道具信息!T1655="","",[4]道具信息!T1655)</f>
        <v/>
      </c>
      <c r="U1655" s="19" t="str">
        <f>IF([4]道具信息!U1655="","",[4]道具信息!U1655)</f>
        <v/>
      </c>
      <c r="V1655" s="19" t="str">
        <f>IF([4]道具信息!V1655="","",[4]道具信息!V1655)</f>
        <v/>
      </c>
      <c r="W1655" s="19" t="str">
        <f>IF([4]道具信息!W1655="","",[4]道具信息!W1655)</f>
        <v/>
      </c>
      <c r="X1655" s="19" t="str">
        <f>IF([4]道具信息!X1655="","",[4]道具信息!X1655)</f>
        <v/>
      </c>
      <c r="Y1655" s="19" t="str">
        <f>IF([4]道具信息!Y1655="","",[4]道具信息!Y1655)</f>
        <v/>
      </c>
      <c r="Z1655" s="19" t="str">
        <f>IF([4]道具信息!Z1655="","",[4]道具信息!Z1655)</f>
        <v/>
      </c>
    </row>
    <row r="1656" spans="1:26" x14ac:dyDescent="0.15">
      <c r="A1656" s="19" t="str">
        <f>IF([4]道具信息!A1656="","",[4]道具信息!A1656)</f>
        <v/>
      </c>
      <c r="B1656" s="19" t="str">
        <f>IF([4]道具信息!B1656="","",[4]道具信息!B1656)</f>
        <v/>
      </c>
      <c r="C1656" s="19" t="str">
        <f>IF([4]道具信息!C1656="","",[4]道具信息!C1656)</f>
        <v/>
      </c>
      <c r="D1656" s="19" t="str">
        <f>IF([4]道具信息!D1656="","",[4]道具信息!D1656)</f>
        <v/>
      </c>
      <c r="E1656" s="19" t="str">
        <f>IF([4]道具信息!E1656="","",[4]道具信息!E1656)</f>
        <v/>
      </c>
      <c r="F1656" s="19" t="str">
        <f>IF([4]道具信息!F1656="","",[4]道具信息!F1656)</f>
        <v/>
      </c>
      <c r="G1656" s="19" t="str">
        <f>IF([4]道具信息!G1656="","",[4]道具信息!G1656)</f>
        <v/>
      </c>
      <c r="H1656" s="19" t="str">
        <f>IF([4]道具信息!H1656="","",[4]道具信息!H1656)</f>
        <v/>
      </c>
      <c r="I1656" s="19" t="str">
        <f>IF([4]道具信息!I1656="","",[4]道具信息!I1656)</f>
        <v/>
      </c>
      <c r="J1656" s="19" t="str">
        <f>IF([4]道具信息!J1656="","",[4]道具信息!J1656)</f>
        <v/>
      </c>
      <c r="K1656" s="19" t="str">
        <f>IF([4]道具信息!K1656="","",[4]道具信息!K1656)</f>
        <v/>
      </c>
      <c r="L1656" s="19" t="str">
        <f>IF([4]道具信息!L1656="","",[4]道具信息!L1656)</f>
        <v/>
      </c>
      <c r="M1656" s="19" t="str">
        <f>IF([4]道具信息!M1656="","",[4]道具信息!M1656)</f>
        <v/>
      </c>
      <c r="N1656" s="19" t="str">
        <f>IF([4]道具信息!N1656="","",[4]道具信息!N1656)</f>
        <v/>
      </c>
      <c r="O1656" s="19" t="str">
        <f>IF([4]道具信息!O1656="","",[4]道具信息!O1656)</f>
        <v/>
      </c>
      <c r="P1656" s="19" t="str">
        <f>IF([4]道具信息!P1656="","",[4]道具信息!P1656)</f>
        <v/>
      </c>
      <c r="Q1656" s="19" t="str">
        <f>IF([4]道具信息!Q1656="","",[4]道具信息!Q1656)</f>
        <v/>
      </c>
      <c r="R1656" s="19" t="str">
        <f>IF([4]道具信息!R1656="","",[4]道具信息!R1656)</f>
        <v/>
      </c>
      <c r="S1656" s="19" t="str">
        <f>IF([4]道具信息!S1656="","",[4]道具信息!S1656)</f>
        <v/>
      </c>
      <c r="T1656" s="19" t="str">
        <f>IF([4]道具信息!T1656="","",[4]道具信息!T1656)</f>
        <v/>
      </c>
      <c r="U1656" s="19" t="str">
        <f>IF([4]道具信息!U1656="","",[4]道具信息!U1656)</f>
        <v/>
      </c>
      <c r="V1656" s="19" t="str">
        <f>IF([4]道具信息!V1656="","",[4]道具信息!V1656)</f>
        <v/>
      </c>
      <c r="W1656" s="19" t="str">
        <f>IF([4]道具信息!W1656="","",[4]道具信息!W1656)</f>
        <v/>
      </c>
      <c r="X1656" s="19" t="str">
        <f>IF([4]道具信息!X1656="","",[4]道具信息!X1656)</f>
        <v/>
      </c>
      <c r="Y1656" s="19" t="str">
        <f>IF([4]道具信息!Y1656="","",[4]道具信息!Y1656)</f>
        <v/>
      </c>
      <c r="Z1656" s="19" t="str">
        <f>IF([4]道具信息!Z1656="","",[4]道具信息!Z1656)</f>
        <v/>
      </c>
    </row>
    <row r="1657" spans="1:26" x14ac:dyDescent="0.15">
      <c r="A1657" s="19" t="str">
        <f>IF([4]道具信息!A1657="","",[4]道具信息!A1657)</f>
        <v/>
      </c>
      <c r="B1657" s="19" t="str">
        <f>IF([4]道具信息!B1657="","",[4]道具信息!B1657)</f>
        <v/>
      </c>
      <c r="C1657" s="19" t="str">
        <f>IF([4]道具信息!C1657="","",[4]道具信息!C1657)</f>
        <v/>
      </c>
      <c r="D1657" s="19" t="str">
        <f>IF([4]道具信息!D1657="","",[4]道具信息!D1657)</f>
        <v/>
      </c>
      <c r="E1657" s="19" t="str">
        <f>IF([4]道具信息!E1657="","",[4]道具信息!E1657)</f>
        <v/>
      </c>
      <c r="F1657" s="19" t="str">
        <f>IF([4]道具信息!F1657="","",[4]道具信息!F1657)</f>
        <v/>
      </c>
      <c r="G1657" s="19" t="str">
        <f>IF([4]道具信息!G1657="","",[4]道具信息!G1657)</f>
        <v/>
      </c>
      <c r="H1657" s="19" t="str">
        <f>IF([4]道具信息!H1657="","",[4]道具信息!H1657)</f>
        <v/>
      </c>
      <c r="I1657" s="19" t="str">
        <f>IF([4]道具信息!I1657="","",[4]道具信息!I1657)</f>
        <v/>
      </c>
      <c r="J1657" s="19" t="str">
        <f>IF([4]道具信息!J1657="","",[4]道具信息!J1657)</f>
        <v/>
      </c>
      <c r="K1657" s="19" t="str">
        <f>IF([4]道具信息!K1657="","",[4]道具信息!K1657)</f>
        <v/>
      </c>
      <c r="L1657" s="19" t="str">
        <f>IF([4]道具信息!L1657="","",[4]道具信息!L1657)</f>
        <v/>
      </c>
      <c r="M1657" s="19" t="str">
        <f>IF([4]道具信息!M1657="","",[4]道具信息!M1657)</f>
        <v/>
      </c>
      <c r="N1657" s="19" t="str">
        <f>IF([4]道具信息!N1657="","",[4]道具信息!N1657)</f>
        <v/>
      </c>
      <c r="O1657" s="19" t="str">
        <f>IF([4]道具信息!O1657="","",[4]道具信息!O1657)</f>
        <v/>
      </c>
      <c r="P1657" s="19" t="str">
        <f>IF([4]道具信息!P1657="","",[4]道具信息!P1657)</f>
        <v/>
      </c>
      <c r="Q1657" s="19" t="str">
        <f>IF([4]道具信息!Q1657="","",[4]道具信息!Q1657)</f>
        <v/>
      </c>
      <c r="R1657" s="19" t="str">
        <f>IF([4]道具信息!R1657="","",[4]道具信息!R1657)</f>
        <v/>
      </c>
      <c r="S1657" s="19" t="str">
        <f>IF([4]道具信息!S1657="","",[4]道具信息!S1657)</f>
        <v/>
      </c>
      <c r="T1657" s="19" t="str">
        <f>IF([4]道具信息!T1657="","",[4]道具信息!T1657)</f>
        <v/>
      </c>
      <c r="U1657" s="19" t="str">
        <f>IF([4]道具信息!U1657="","",[4]道具信息!U1657)</f>
        <v/>
      </c>
      <c r="V1657" s="19" t="str">
        <f>IF([4]道具信息!V1657="","",[4]道具信息!V1657)</f>
        <v/>
      </c>
      <c r="W1657" s="19" t="str">
        <f>IF([4]道具信息!W1657="","",[4]道具信息!W1657)</f>
        <v/>
      </c>
      <c r="X1657" s="19" t="str">
        <f>IF([4]道具信息!X1657="","",[4]道具信息!X1657)</f>
        <v/>
      </c>
      <c r="Y1657" s="19" t="str">
        <f>IF([4]道具信息!Y1657="","",[4]道具信息!Y1657)</f>
        <v/>
      </c>
      <c r="Z1657" s="19" t="str">
        <f>IF([4]道具信息!Z1657="","",[4]道具信息!Z1657)</f>
        <v/>
      </c>
    </row>
    <row r="1658" spans="1:26" x14ac:dyDescent="0.15">
      <c r="A1658" s="19" t="str">
        <f>IF([4]道具信息!A1658="","",[4]道具信息!A1658)</f>
        <v/>
      </c>
      <c r="B1658" s="19" t="str">
        <f>IF([4]道具信息!B1658="","",[4]道具信息!B1658)</f>
        <v/>
      </c>
      <c r="C1658" s="19" t="str">
        <f>IF([4]道具信息!C1658="","",[4]道具信息!C1658)</f>
        <v/>
      </c>
      <c r="D1658" s="19" t="str">
        <f>IF([4]道具信息!D1658="","",[4]道具信息!D1658)</f>
        <v/>
      </c>
      <c r="E1658" s="19" t="str">
        <f>IF([4]道具信息!E1658="","",[4]道具信息!E1658)</f>
        <v/>
      </c>
      <c r="F1658" s="19" t="str">
        <f>IF([4]道具信息!F1658="","",[4]道具信息!F1658)</f>
        <v/>
      </c>
      <c r="G1658" s="19" t="str">
        <f>IF([4]道具信息!G1658="","",[4]道具信息!G1658)</f>
        <v/>
      </c>
      <c r="H1658" s="19" t="str">
        <f>IF([4]道具信息!H1658="","",[4]道具信息!H1658)</f>
        <v/>
      </c>
      <c r="I1658" s="19" t="str">
        <f>IF([4]道具信息!I1658="","",[4]道具信息!I1658)</f>
        <v/>
      </c>
      <c r="J1658" s="19" t="str">
        <f>IF([4]道具信息!J1658="","",[4]道具信息!J1658)</f>
        <v/>
      </c>
      <c r="K1658" s="19" t="str">
        <f>IF([4]道具信息!K1658="","",[4]道具信息!K1658)</f>
        <v/>
      </c>
      <c r="L1658" s="19" t="str">
        <f>IF([4]道具信息!L1658="","",[4]道具信息!L1658)</f>
        <v/>
      </c>
      <c r="M1658" s="19" t="str">
        <f>IF([4]道具信息!M1658="","",[4]道具信息!M1658)</f>
        <v/>
      </c>
      <c r="N1658" s="19" t="str">
        <f>IF([4]道具信息!N1658="","",[4]道具信息!N1658)</f>
        <v/>
      </c>
      <c r="O1658" s="19" t="str">
        <f>IF([4]道具信息!O1658="","",[4]道具信息!O1658)</f>
        <v/>
      </c>
      <c r="P1658" s="19" t="str">
        <f>IF([4]道具信息!P1658="","",[4]道具信息!P1658)</f>
        <v/>
      </c>
      <c r="Q1658" s="19" t="str">
        <f>IF([4]道具信息!Q1658="","",[4]道具信息!Q1658)</f>
        <v/>
      </c>
      <c r="R1658" s="19" t="str">
        <f>IF([4]道具信息!R1658="","",[4]道具信息!R1658)</f>
        <v/>
      </c>
      <c r="S1658" s="19" t="str">
        <f>IF([4]道具信息!S1658="","",[4]道具信息!S1658)</f>
        <v/>
      </c>
      <c r="T1658" s="19" t="str">
        <f>IF([4]道具信息!T1658="","",[4]道具信息!T1658)</f>
        <v/>
      </c>
      <c r="U1658" s="19" t="str">
        <f>IF([4]道具信息!U1658="","",[4]道具信息!U1658)</f>
        <v/>
      </c>
      <c r="V1658" s="19" t="str">
        <f>IF([4]道具信息!V1658="","",[4]道具信息!V1658)</f>
        <v/>
      </c>
      <c r="W1658" s="19" t="str">
        <f>IF([4]道具信息!W1658="","",[4]道具信息!W1658)</f>
        <v/>
      </c>
      <c r="X1658" s="19" t="str">
        <f>IF([4]道具信息!X1658="","",[4]道具信息!X1658)</f>
        <v/>
      </c>
      <c r="Y1658" s="19" t="str">
        <f>IF([4]道具信息!Y1658="","",[4]道具信息!Y1658)</f>
        <v/>
      </c>
      <c r="Z1658" s="19" t="str">
        <f>IF([4]道具信息!Z1658="","",[4]道具信息!Z1658)</f>
        <v/>
      </c>
    </row>
    <row r="1659" spans="1:26" x14ac:dyDescent="0.15">
      <c r="A1659" s="19" t="str">
        <f>IF([4]道具信息!A1659="","",[4]道具信息!A1659)</f>
        <v/>
      </c>
      <c r="B1659" s="19" t="str">
        <f>IF([4]道具信息!B1659="","",[4]道具信息!B1659)</f>
        <v/>
      </c>
      <c r="C1659" s="19" t="str">
        <f>IF([4]道具信息!C1659="","",[4]道具信息!C1659)</f>
        <v/>
      </c>
      <c r="D1659" s="19" t="str">
        <f>IF([4]道具信息!D1659="","",[4]道具信息!D1659)</f>
        <v/>
      </c>
      <c r="E1659" s="19" t="str">
        <f>IF([4]道具信息!E1659="","",[4]道具信息!E1659)</f>
        <v/>
      </c>
      <c r="F1659" s="19" t="str">
        <f>IF([4]道具信息!F1659="","",[4]道具信息!F1659)</f>
        <v/>
      </c>
      <c r="G1659" s="19" t="str">
        <f>IF([4]道具信息!G1659="","",[4]道具信息!G1659)</f>
        <v/>
      </c>
      <c r="H1659" s="19" t="str">
        <f>IF([4]道具信息!H1659="","",[4]道具信息!H1659)</f>
        <v/>
      </c>
      <c r="I1659" s="19" t="str">
        <f>IF([4]道具信息!I1659="","",[4]道具信息!I1659)</f>
        <v/>
      </c>
      <c r="J1659" s="19" t="str">
        <f>IF([4]道具信息!J1659="","",[4]道具信息!J1659)</f>
        <v/>
      </c>
      <c r="K1659" s="19" t="str">
        <f>IF([4]道具信息!K1659="","",[4]道具信息!K1659)</f>
        <v/>
      </c>
      <c r="L1659" s="19" t="str">
        <f>IF([4]道具信息!L1659="","",[4]道具信息!L1659)</f>
        <v/>
      </c>
      <c r="M1659" s="19" t="str">
        <f>IF([4]道具信息!M1659="","",[4]道具信息!M1659)</f>
        <v/>
      </c>
      <c r="N1659" s="19" t="str">
        <f>IF([4]道具信息!N1659="","",[4]道具信息!N1659)</f>
        <v/>
      </c>
      <c r="O1659" s="19" t="str">
        <f>IF([4]道具信息!O1659="","",[4]道具信息!O1659)</f>
        <v/>
      </c>
      <c r="P1659" s="19" t="str">
        <f>IF([4]道具信息!P1659="","",[4]道具信息!P1659)</f>
        <v/>
      </c>
      <c r="Q1659" s="19" t="str">
        <f>IF([4]道具信息!Q1659="","",[4]道具信息!Q1659)</f>
        <v/>
      </c>
      <c r="R1659" s="19" t="str">
        <f>IF([4]道具信息!R1659="","",[4]道具信息!R1659)</f>
        <v/>
      </c>
      <c r="S1659" s="19" t="str">
        <f>IF([4]道具信息!S1659="","",[4]道具信息!S1659)</f>
        <v/>
      </c>
      <c r="T1659" s="19" t="str">
        <f>IF([4]道具信息!T1659="","",[4]道具信息!T1659)</f>
        <v/>
      </c>
      <c r="U1659" s="19" t="str">
        <f>IF([4]道具信息!U1659="","",[4]道具信息!U1659)</f>
        <v/>
      </c>
      <c r="V1659" s="19" t="str">
        <f>IF([4]道具信息!V1659="","",[4]道具信息!V1659)</f>
        <v/>
      </c>
      <c r="W1659" s="19" t="str">
        <f>IF([4]道具信息!W1659="","",[4]道具信息!W1659)</f>
        <v/>
      </c>
      <c r="X1659" s="19" t="str">
        <f>IF([4]道具信息!X1659="","",[4]道具信息!X1659)</f>
        <v/>
      </c>
      <c r="Y1659" s="19" t="str">
        <f>IF([4]道具信息!Y1659="","",[4]道具信息!Y1659)</f>
        <v/>
      </c>
      <c r="Z1659" s="19" t="str">
        <f>IF([4]道具信息!Z1659="","",[4]道具信息!Z1659)</f>
        <v/>
      </c>
    </row>
    <row r="1660" spans="1:26" x14ac:dyDescent="0.15">
      <c r="A1660" s="19" t="str">
        <f>IF([4]道具信息!A1660="","",[4]道具信息!A1660)</f>
        <v/>
      </c>
      <c r="B1660" s="19" t="str">
        <f>IF([4]道具信息!B1660="","",[4]道具信息!B1660)</f>
        <v/>
      </c>
      <c r="C1660" s="19" t="str">
        <f>IF([4]道具信息!C1660="","",[4]道具信息!C1660)</f>
        <v/>
      </c>
      <c r="D1660" s="19" t="str">
        <f>IF([4]道具信息!D1660="","",[4]道具信息!D1660)</f>
        <v/>
      </c>
      <c r="E1660" s="19" t="str">
        <f>IF([4]道具信息!E1660="","",[4]道具信息!E1660)</f>
        <v/>
      </c>
      <c r="F1660" s="19" t="str">
        <f>IF([4]道具信息!F1660="","",[4]道具信息!F1660)</f>
        <v/>
      </c>
      <c r="G1660" s="19" t="str">
        <f>IF([4]道具信息!G1660="","",[4]道具信息!G1660)</f>
        <v/>
      </c>
      <c r="H1660" s="19" t="str">
        <f>IF([4]道具信息!H1660="","",[4]道具信息!H1660)</f>
        <v/>
      </c>
      <c r="I1660" s="19" t="str">
        <f>IF([4]道具信息!I1660="","",[4]道具信息!I1660)</f>
        <v/>
      </c>
      <c r="J1660" s="19" t="str">
        <f>IF([4]道具信息!J1660="","",[4]道具信息!J1660)</f>
        <v/>
      </c>
      <c r="K1660" s="19" t="str">
        <f>IF([4]道具信息!K1660="","",[4]道具信息!K1660)</f>
        <v/>
      </c>
      <c r="L1660" s="19" t="str">
        <f>IF([4]道具信息!L1660="","",[4]道具信息!L1660)</f>
        <v/>
      </c>
      <c r="M1660" s="19" t="str">
        <f>IF([4]道具信息!M1660="","",[4]道具信息!M1660)</f>
        <v/>
      </c>
      <c r="N1660" s="19" t="str">
        <f>IF([4]道具信息!N1660="","",[4]道具信息!N1660)</f>
        <v/>
      </c>
      <c r="O1660" s="19" t="str">
        <f>IF([4]道具信息!O1660="","",[4]道具信息!O1660)</f>
        <v/>
      </c>
      <c r="P1660" s="19" t="str">
        <f>IF([4]道具信息!P1660="","",[4]道具信息!P1660)</f>
        <v/>
      </c>
      <c r="Q1660" s="19" t="str">
        <f>IF([4]道具信息!Q1660="","",[4]道具信息!Q1660)</f>
        <v/>
      </c>
      <c r="R1660" s="19" t="str">
        <f>IF([4]道具信息!R1660="","",[4]道具信息!R1660)</f>
        <v/>
      </c>
      <c r="S1660" s="19" t="str">
        <f>IF([4]道具信息!S1660="","",[4]道具信息!S1660)</f>
        <v/>
      </c>
      <c r="T1660" s="19" t="str">
        <f>IF([4]道具信息!T1660="","",[4]道具信息!T1660)</f>
        <v/>
      </c>
      <c r="U1660" s="19" t="str">
        <f>IF([4]道具信息!U1660="","",[4]道具信息!U1660)</f>
        <v/>
      </c>
      <c r="V1660" s="19" t="str">
        <f>IF([4]道具信息!V1660="","",[4]道具信息!V1660)</f>
        <v/>
      </c>
      <c r="W1660" s="19" t="str">
        <f>IF([4]道具信息!W1660="","",[4]道具信息!W1660)</f>
        <v/>
      </c>
      <c r="X1660" s="19" t="str">
        <f>IF([4]道具信息!X1660="","",[4]道具信息!X1660)</f>
        <v/>
      </c>
      <c r="Y1660" s="19" t="str">
        <f>IF([4]道具信息!Y1660="","",[4]道具信息!Y1660)</f>
        <v/>
      </c>
      <c r="Z1660" s="19" t="str">
        <f>IF([4]道具信息!Z1660="","",[4]道具信息!Z1660)</f>
        <v/>
      </c>
    </row>
    <row r="1661" spans="1:26" x14ac:dyDescent="0.15">
      <c r="A1661" s="19" t="str">
        <f>IF([4]道具信息!A1661="","",[4]道具信息!A1661)</f>
        <v/>
      </c>
      <c r="B1661" s="19" t="str">
        <f>IF([4]道具信息!B1661="","",[4]道具信息!B1661)</f>
        <v/>
      </c>
      <c r="C1661" s="19" t="str">
        <f>IF([4]道具信息!C1661="","",[4]道具信息!C1661)</f>
        <v/>
      </c>
      <c r="D1661" s="19" t="str">
        <f>IF([4]道具信息!D1661="","",[4]道具信息!D1661)</f>
        <v/>
      </c>
      <c r="E1661" s="19" t="str">
        <f>IF([4]道具信息!E1661="","",[4]道具信息!E1661)</f>
        <v/>
      </c>
      <c r="F1661" s="19" t="str">
        <f>IF([4]道具信息!F1661="","",[4]道具信息!F1661)</f>
        <v/>
      </c>
      <c r="G1661" s="19" t="str">
        <f>IF([4]道具信息!G1661="","",[4]道具信息!G1661)</f>
        <v/>
      </c>
      <c r="H1661" s="19" t="str">
        <f>IF([4]道具信息!H1661="","",[4]道具信息!H1661)</f>
        <v/>
      </c>
      <c r="I1661" s="19" t="str">
        <f>IF([4]道具信息!I1661="","",[4]道具信息!I1661)</f>
        <v/>
      </c>
      <c r="J1661" s="19" t="str">
        <f>IF([4]道具信息!J1661="","",[4]道具信息!J1661)</f>
        <v/>
      </c>
      <c r="K1661" s="19" t="str">
        <f>IF([4]道具信息!K1661="","",[4]道具信息!K1661)</f>
        <v/>
      </c>
      <c r="L1661" s="19" t="str">
        <f>IF([4]道具信息!L1661="","",[4]道具信息!L1661)</f>
        <v/>
      </c>
      <c r="M1661" s="19" t="str">
        <f>IF([4]道具信息!M1661="","",[4]道具信息!M1661)</f>
        <v/>
      </c>
      <c r="N1661" s="19" t="str">
        <f>IF([4]道具信息!N1661="","",[4]道具信息!N1661)</f>
        <v/>
      </c>
      <c r="O1661" s="19" t="str">
        <f>IF([4]道具信息!O1661="","",[4]道具信息!O1661)</f>
        <v/>
      </c>
      <c r="P1661" s="19" t="str">
        <f>IF([4]道具信息!P1661="","",[4]道具信息!P1661)</f>
        <v/>
      </c>
      <c r="Q1661" s="19" t="str">
        <f>IF([4]道具信息!Q1661="","",[4]道具信息!Q1661)</f>
        <v/>
      </c>
      <c r="R1661" s="19" t="str">
        <f>IF([4]道具信息!R1661="","",[4]道具信息!R1661)</f>
        <v/>
      </c>
      <c r="S1661" s="19" t="str">
        <f>IF([4]道具信息!S1661="","",[4]道具信息!S1661)</f>
        <v/>
      </c>
      <c r="T1661" s="19" t="str">
        <f>IF([4]道具信息!T1661="","",[4]道具信息!T1661)</f>
        <v/>
      </c>
      <c r="U1661" s="19" t="str">
        <f>IF([4]道具信息!U1661="","",[4]道具信息!U1661)</f>
        <v/>
      </c>
      <c r="V1661" s="19" t="str">
        <f>IF([4]道具信息!V1661="","",[4]道具信息!V1661)</f>
        <v/>
      </c>
      <c r="W1661" s="19" t="str">
        <f>IF([4]道具信息!W1661="","",[4]道具信息!W1661)</f>
        <v/>
      </c>
      <c r="X1661" s="19" t="str">
        <f>IF([4]道具信息!X1661="","",[4]道具信息!X1661)</f>
        <v/>
      </c>
      <c r="Y1661" s="19" t="str">
        <f>IF([4]道具信息!Y1661="","",[4]道具信息!Y1661)</f>
        <v/>
      </c>
      <c r="Z1661" s="19" t="str">
        <f>IF([4]道具信息!Z1661="","",[4]道具信息!Z1661)</f>
        <v/>
      </c>
    </row>
    <row r="1662" spans="1:26" x14ac:dyDescent="0.15">
      <c r="A1662" s="19" t="str">
        <f>IF([4]道具信息!A1662="","",[4]道具信息!A1662)</f>
        <v/>
      </c>
      <c r="B1662" s="19" t="str">
        <f>IF([4]道具信息!B1662="","",[4]道具信息!B1662)</f>
        <v/>
      </c>
      <c r="C1662" s="19" t="str">
        <f>IF([4]道具信息!C1662="","",[4]道具信息!C1662)</f>
        <v/>
      </c>
      <c r="D1662" s="19" t="str">
        <f>IF([4]道具信息!D1662="","",[4]道具信息!D1662)</f>
        <v/>
      </c>
      <c r="E1662" s="19" t="str">
        <f>IF([4]道具信息!E1662="","",[4]道具信息!E1662)</f>
        <v/>
      </c>
      <c r="F1662" s="19" t="str">
        <f>IF([4]道具信息!F1662="","",[4]道具信息!F1662)</f>
        <v/>
      </c>
      <c r="G1662" s="19" t="str">
        <f>IF([4]道具信息!G1662="","",[4]道具信息!G1662)</f>
        <v/>
      </c>
      <c r="H1662" s="19" t="str">
        <f>IF([4]道具信息!H1662="","",[4]道具信息!H1662)</f>
        <v/>
      </c>
      <c r="I1662" s="19" t="str">
        <f>IF([4]道具信息!I1662="","",[4]道具信息!I1662)</f>
        <v/>
      </c>
      <c r="J1662" s="19" t="str">
        <f>IF([4]道具信息!J1662="","",[4]道具信息!J1662)</f>
        <v/>
      </c>
      <c r="K1662" s="19" t="str">
        <f>IF([4]道具信息!K1662="","",[4]道具信息!K1662)</f>
        <v/>
      </c>
      <c r="L1662" s="19" t="str">
        <f>IF([4]道具信息!L1662="","",[4]道具信息!L1662)</f>
        <v/>
      </c>
      <c r="M1662" s="19" t="str">
        <f>IF([4]道具信息!M1662="","",[4]道具信息!M1662)</f>
        <v/>
      </c>
      <c r="N1662" s="19" t="str">
        <f>IF([4]道具信息!N1662="","",[4]道具信息!N1662)</f>
        <v/>
      </c>
      <c r="O1662" s="19" t="str">
        <f>IF([4]道具信息!O1662="","",[4]道具信息!O1662)</f>
        <v/>
      </c>
      <c r="P1662" s="19" t="str">
        <f>IF([4]道具信息!P1662="","",[4]道具信息!P1662)</f>
        <v/>
      </c>
      <c r="Q1662" s="19" t="str">
        <f>IF([4]道具信息!Q1662="","",[4]道具信息!Q1662)</f>
        <v/>
      </c>
      <c r="R1662" s="19" t="str">
        <f>IF([4]道具信息!R1662="","",[4]道具信息!R1662)</f>
        <v/>
      </c>
      <c r="S1662" s="19" t="str">
        <f>IF([4]道具信息!S1662="","",[4]道具信息!S1662)</f>
        <v/>
      </c>
      <c r="T1662" s="19" t="str">
        <f>IF([4]道具信息!T1662="","",[4]道具信息!T1662)</f>
        <v/>
      </c>
      <c r="U1662" s="19" t="str">
        <f>IF([4]道具信息!U1662="","",[4]道具信息!U1662)</f>
        <v/>
      </c>
      <c r="V1662" s="19" t="str">
        <f>IF([4]道具信息!V1662="","",[4]道具信息!V1662)</f>
        <v/>
      </c>
      <c r="W1662" s="19" t="str">
        <f>IF([4]道具信息!W1662="","",[4]道具信息!W1662)</f>
        <v/>
      </c>
      <c r="X1662" s="19" t="str">
        <f>IF([4]道具信息!X1662="","",[4]道具信息!X1662)</f>
        <v/>
      </c>
      <c r="Y1662" s="19" t="str">
        <f>IF([4]道具信息!Y1662="","",[4]道具信息!Y1662)</f>
        <v/>
      </c>
      <c r="Z1662" s="19" t="str">
        <f>IF([4]道具信息!Z1662="","",[4]道具信息!Z1662)</f>
        <v/>
      </c>
    </row>
    <row r="1663" spans="1:26" x14ac:dyDescent="0.15">
      <c r="A1663" s="19" t="str">
        <f>IF([4]道具信息!A1663="","",[4]道具信息!A1663)</f>
        <v/>
      </c>
      <c r="B1663" s="19" t="str">
        <f>IF([4]道具信息!B1663="","",[4]道具信息!B1663)</f>
        <v/>
      </c>
      <c r="C1663" s="19" t="str">
        <f>IF([4]道具信息!C1663="","",[4]道具信息!C1663)</f>
        <v/>
      </c>
      <c r="D1663" s="19" t="str">
        <f>IF([4]道具信息!D1663="","",[4]道具信息!D1663)</f>
        <v/>
      </c>
      <c r="E1663" s="19" t="str">
        <f>IF([4]道具信息!E1663="","",[4]道具信息!E1663)</f>
        <v/>
      </c>
      <c r="F1663" s="19" t="str">
        <f>IF([4]道具信息!F1663="","",[4]道具信息!F1663)</f>
        <v/>
      </c>
      <c r="G1663" s="19" t="str">
        <f>IF([4]道具信息!G1663="","",[4]道具信息!G1663)</f>
        <v/>
      </c>
      <c r="H1663" s="19" t="str">
        <f>IF([4]道具信息!H1663="","",[4]道具信息!H1663)</f>
        <v/>
      </c>
      <c r="I1663" s="19" t="str">
        <f>IF([4]道具信息!I1663="","",[4]道具信息!I1663)</f>
        <v/>
      </c>
      <c r="J1663" s="19" t="str">
        <f>IF([4]道具信息!J1663="","",[4]道具信息!J1663)</f>
        <v/>
      </c>
      <c r="K1663" s="19" t="str">
        <f>IF([4]道具信息!K1663="","",[4]道具信息!K1663)</f>
        <v/>
      </c>
      <c r="L1663" s="19" t="str">
        <f>IF([4]道具信息!L1663="","",[4]道具信息!L1663)</f>
        <v/>
      </c>
      <c r="M1663" s="19" t="str">
        <f>IF([4]道具信息!M1663="","",[4]道具信息!M1663)</f>
        <v/>
      </c>
      <c r="N1663" s="19" t="str">
        <f>IF([4]道具信息!N1663="","",[4]道具信息!N1663)</f>
        <v/>
      </c>
      <c r="O1663" s="19" t="str">
        <f>IF([4]道具信息!O1663="","",[4]道具信息!O1663)</f>
        <v/>
      </c>
      <c r="P1663" s="19" t="str">
        <f>IF([4]道具信息!P1663="","",[4]道具信息!P1663)</f>
        <v/>
      </c>
      <c r="Q1663" s="19" t="str">
        <f>IF([4]道具信息!Q1663="","",[4]道具信息!Q1663)</f>
        <v/>
      </c>
      <c r="R1663" s="19" t="str">
        <f>IF([4]道具信息!R1663="","",[4]道具信息!R1663)</f>
        <v/>
      </c>
      <c r="S1663" s="19" t="str">
        <f>IF([4]道具信息!S1663="","",[4]道具信息!S1663)</f>
        <v/>
      </c>
      <c r="T1663" s="19" t="str">
        <f>IF([4]道具信息!T1663="","",[4]道具信息!T1663)</f>
        <v/>
      </c>
      <c r="U1663" s="19" t="str">
        <f>IF([4]道具信息!U1663="","",[4]道具信息!U1663)</f>
        <v/>
      </c>
      <c r="V1663" s="19" t="str">
        <f>IF([4]道具信息!V1663="","",[4]道具信息!V1663)</f>
        <v/>
      </c>
      <c r="W1663" s="19" t="str">
        <f>IF([4]道具信息!W1663="","",[4]道具信息!W1663)</f>
        <v/>
      </c>
      <c r="X1663" s="19" t="str">
        <f>IF([4]道具信息!X1663="","",[4]道具信息!X1663)</f>
        <v/>
      </c>
      <c r="Y1663" s="19" t="str">
        <f>IF([4]道具信息!Y1663="","",[4]道具信息!Y1663)</f>
        <v/>
      </c>
      <c r="Z1663" s="19" t="str">
        <f>IF([4]道具信息!Z1663="","",[4]道具信息!Z1663)</f>
        <v/>
      </c>
    </row>
    <row r="1664" spans="1:26" x14ac:dyDescent="0.15">
      <c r="A1664" s="19" t="str">
        <f>IF([4]道具信息!A1664="","",[4]道具信息!A1664)</f>
        <v/>
      </c>
      <c r="B1664" s="19" t="str">
        <f>IF([4]道具信息!B1664="","",[4]道具信息!B1664)</f>
        <v/>
      </c>
      <c r="C1664" s="19" t="str">
        <f>IF([4]道具信息!C1664="","",[4]道具信息!C1664)</f>
        <v/>
      </c>
      <c r="D1664" s="19" t="str">
        <f>IF([4]道具信息!D1664="","",[4]道具信息!D1664)</f>
        <v/>
      </c>
      <c r="E1664" s="19" t="str">
        <f>IF([4]道具信息!E1664="","",[4]道具信息!E1664)</f>
        <v/>
      </c>
      <c r="F1664" s="19" t="str">
        <f>IF([4]道具信息!F1664="","",[4]道具信息!F1664)</f>
        <v/>
      </c>
      <c r="G1664" s="19" t="str">
        <f>IF([4]道具信息!G1664="","",[4]道具信息!G1664)</f>
        <v/>
      </c>
      <c r="H1664" s="19" t="str">
        <f>IF([4]道具信息!H1664="","",[4]道具信息!H1664)</f>
        <v/>
      </c>
      <c r="I1664" s="19" t="str">
        <f>IF([4]道具信息!I1664="","",[4]道具信息!I1664)</f>
        <v/>
      </c>
      <c r="J1664" s="19" t="str">
        <f>IF([4]道具信息!J1664="","",[4]道具信息!J1664)</f>
        <v/>
      </c>
      <c r="K1664" s="19" t="str">
        <f>IF([4]道具信息!K1664="","",[4]道具信息!K1664)</f>
        <v/>
      </c>
      <c r="L1664" s="19" t="str">
        <f>IF([4]道具信息!L1664="","",[4]道具信息!L1664)</f>
        <v/>
      </c>
      <c r="M1664" s="19" t="str">
        <f>IF([4]道具信息!M1664="","",[4]道具信息!M1664)</f>
        <v/>
      </c>
      <c r="N1664" s="19" t="str">
        <f>IF([4]道具信息!N1664="","",[4]道具信息!N1664)</f>
        <v/>
      </c>
      <c r="O1664" s="19" t="str">
        <f>IF([4]道具信息!O1664="","",[4]道具信息!O1664)</f>
        <v/>
      </c>
      <c r="P1664" s="19" t="str">
        <f>IF([4]道具信息!P1664="","",[4]道具信息!P1664)</f>
        <v/>
      </c>
      <c r="Q1664" s="19" t="str">
        <f>IF([4]道具信息!Q1664="","",[4]道具信息!Q1664)</f>
        <v/>
      </c>
      <c r="R1664" s="19" t="str">
        <f>IF([4]道具信息!R1664="","",[4]道具信息!R1664)</f>
        <v/>
      </c>
      <c r="S1664" s="19" t="str">
        <f>IF([4]道具信息!S1664="","",[4]道具信息!S1664)</f>
        <v/>
      </c>
      <c r="T1664" s="19" t="str">
        <f>IF([4]道具信息!T1664="","",[4]道具信息!T1664)</f>
        <v/>
      </c>
      <c r="U1664" s="19" t="str">
        <f>IF([4]道具信息!U1664="","",[4]道具信息!U1664)</f>
        <v/>
      </c>
      <c r="V1664" s="19" t="str">
        <f>IF([4]道具信息!V1664="","",[4]道具信息!V1664)</f>
        <v/>
      </c>
      <c r="W1664" s="19" t="str">
        <f>IF([4]道具信息!W1664="","",[4]道具信息!W1664)</f>
        <v/>
      </c>
      <c r="X1664" s="19" t="str">
        <f>IF([4]道具信息!X1664="","",[4]道具信息!X1664)</f>
        <v/>
      </c>
      <c r="Y1664" s="19" t="str">
        <f>IF([4]道具信息!Y1664="","",[4]道具信息!Y1664)</f>
        <v/>
      </c>
      <c r="Z1664" s="19" t="str">
        <f>IF([4]道具信息!Z1664="","",[4]道具信息!Z1664)</f>
        <v/>
      </c>
    </row>
    <row r="1665" spans="1:26" x14ac:dyDescent="0.15">
      <c r="A1665" s="19" t="str">
        <f>IF([4]道具信息!A1665="","",[4]道具信息!A1665)</f>
        <v/>
      </c>
      <c r="B1665" s="19" t="str">
        <f>IF([4]道具信息!B1665="","",[4]道具信息!B1665)</f>
        <v/>
      </c>
      <c r="C1665" s="19" t="str">
        <f>IF([4]道具信息!C1665="","",[4]道具信息!C1665)</f>
        <v/>
      </c>
      <c r="D1665" s="19" t="str">
        <f>IF([4]道具信息!D1665="","",[4]道具信息!D1665)</f>
        <v/>
      </c>
      <c r="E1665" s="19" t="str">
        <f>IF([4]道具信息!E1665="","",[4]道具信息!E1665)</f>
        <v/>
      </c>
      <c r="F1665" s="19" t="str">
        <f>IF([4]道具信息!F1665="","",[4]道具信息!F1665)</f>
        <v/>
      </c>
      <c r="G1665" s="19" t="str">
        <f>IF([4]道具信息!G1665="","",[4]道具信息!G1665)</f>
        <v/>
      </c>
      <c r="H1665" s="19" t="str">
        <f>IF([4]道具信息!H1665="","",[4]道具信息!H1665)</f>
        <v/>
      </c>
      <c r="I1665" s="19" t="str">
        <f>IF([4]道具信息!I1665="","",[4]道具信息!I1665)</f>
        <v/>
      </c>
      <c r="J1665" s="19" t="str">
        <f>IF([4]道具信息!J1665="","",[4]道具信息!J1665)</f>
        <v/>
      </c>
      <c r="K1665" s="19" t="str">
        <f>IF([4]道具信息!K1665="","",[4]道具信息!K1665)</f>
        <v/>
      </c>
      <c r="L1665" s="19" t="str">
        <f>IF([4]道具信息!L1665="","",[4]道具信息!L1665)</f>
        <v/>
      </c>
      <c r="M1665" s="19" t="str">
        <f>IF([4]道具信息!M1665="","",[4]道具信息!M1665)</f>
        <v/>
      </c>
      <c r="N1665" s="19" t="str">
        <f>IF([4]道具信息!N1665="","",[4]道具信息!N1665)</f>
        <v/>
      </c>
      <c r="O1665" s="19" t="str">
        <f>IF([4]道具信息!O1665="","",[4]道具信息!O1665)</f>
        <v/>
      </c>
      <c r="P1665" s="19" t="str">
        <f>IF([4]道具信息!P1665="","",[4]道具信息!P1665)</f>
        <v/>
      </c>
      <c r="Q1665" s="19" t="str">
        <f>IF([4]道具信息!Q1665="","",[4]道具信息!Q1665)</f>
        <v/>
      </c>
      <c r="R1665" s="19" t="str">
        <f>IF([4]道具信息!R1665="","",[4]道具信息!R1665)</f>
        <v/>
      </c>
      <c r="S1665" s="19" t="str">
        <f>IF([4]道具信息!S1665="","",[4]道具信息!S1665)</f>
        <v/>
      </c>
      <c r="T1665" s="19" t="str">
        <f>IF([4]道具信息!T1665="","",[4]道具信息!T1665)</f>
        <v/>
      </c>
      <c r="U1665" s="19" t="str">
        <f>IF([4]道具信息!U1665="","",[4]道具信息!U1665)</f>
        <v/>
      </c>
      <c r="V1665" s="19" t="str">
        <f>IF([4]道具信息!V1665="","",[4]道具信息!V1665)</f>
        <v/>
      </c>
      <c r="W1665" s="19" t="str">
        <f>IF([4]道具信息!W1665="","",[4]道具信息!W1665)</f>
        <v/>
      </c>
      <c r="X1665" s="19" t="str">
        <f>IF([4]道具信息!X1665="","",[4]道具信息!X1665)</f>
        <v/>
      </c>
      <c r="Y1665" s="19" t="str">
        <f>IF([4]道具信息!Y1665="","",[4]道具信息!Y1665)</f>
        <v/>
      </c>
      <c r="Z1665" s="19" t="str">
        <f>IF([4]道具信息!Z1665="","",[4]道具信息!Z1665)</f>
        <v/>
      </c>
    </row>
    <row r="1666" spans="1:26" x14ac:dyDescent="0.15">
      <c r="A1666" s="19" t="str">
        <f>IF([4]道具信息!A1666="","",[4]道具信息!A1666)</f>
        <v/>
      </c>
      <c r="B1666" s="19" t="str">
        <f>IF([4]道具信息!B1666="","",[4]道具信息!B1666)</f>
        <v/>
      </c>
      <c r="C1666" s="19" t="str">
        <f>IF([4]道具信息!C1666="","",[4]道具信息!C1666)</f>
        <v/>
      </c>
      <c r="D1666" s="19" t="str">
        <f>IF([4]道具信息!D1666="","",[4]道具信息!D1666)</f>
        <v/>
      </c>
      <c r="E1666" s="19" t="str">
        <f>IF([4]道具信息!E1666="","",[4]道具信息!E1666)</f>
        <v/>
      </c>
      <c r="F1666" s="19" t="str">
        <f>IF([4]道具信息!F1666="","",[4]道具信息!F1666)</f>
        <v/>
      </c>
      <c r="G1666" s="19" t="str">
        <f>IF([4]道具信息!G1666="","",[4]道具信息!G1666)</f>
        <v/>
      </c>
      <c r="H1666" s="19" t="str">
        <f>IF([4]道具信息!H1666="","",[4]道具信息!H1666)</f>
        <v/>
      </c>
      <c r="I1666" s="19" t="str">
        <f>IF([4]道具信息!I1666="","",[4]道具信息!I1666)</f>
        <v/>
      </c>
      <c r="J1666" s="19" t="str">
        <f>IF([4]道具信息!J1666="","",[4]道具信息!J1666)</f>
        <v/>
      </c>
      <c r="K1666" s="19" t="str">
        <f>IF([4]道具信息!K1666="","",[4]道具信息!K1666)</f>
        <v/>
      </c>
      <c r="L1666" s="19" t="str">
        <f>IF([4]道具信息!L1666="","",[4]道具信息!L1666)</f>
        <v/>
      </c>
      <c r="M1666" s="19" t="str">
        <f>IF([4]道具信息!M1666="","",[4]道具信息!M1666)</f>
        <v/>
      </c>
      <c r="N1666" s="19" t="str">
        <f>IF([4]道具信息!N1666="","",[4]道具信息!N1666)</f>
        <v/>
      </c>
      <c r="O1666" s="19" t="str">
        <f>IF([4]道具信息!O1666="","",[4]道具信息!O1666)</f>
        <v/>
      </c>
      <c r="P1666" s="19" t="str">
        <f>IF([4]道具信息!P1666="","",[4]道具信息!P1666)</f>
        <v/>
      </c>
      <c r="Q1666" s="19" t="str">
        <f>IF([4]道具信息!Q1666="","",[4]道具信息!Q1666)</f>
        <v/>
      </c>
      <c r="R1666" s="19" t="str">
        <f>IF([4]道具信息!R1666="","",[4]道具信息!R1666)</f>
        <v/>
      </c>
      <c r="S1666" s="19" t="str">
        <f>IF([4]道具信息!S1666="","",[4]道具信息!S1666)</f>
        <v/>
      </c>
      <c r="T1666" s="19" t="str">
        <f>IF([4]道具信息!T1666="","",[4]道具信息!T1666)</f>
        <v/>
      </c>
      <c r="U1666" s="19" t="str">
        <f>IF([4]道具信息!U1666="","",[4]道具信息!U1666)</f>
        <v/>
      </c>
      <c r="V1666" s="19" t="str">
        <f>IF([4]道具信息!V1666="","",[4]道具信息!V1666)</f>
        <v/>
      </c>
      <c r="W1666" s="19" t="str">
        <f>IF([4]道具信息!W1666="","",[4]道具信息!W1666)</f>
        <v/>
      </c>
      <c r="X1666" s="19" t="str">
        <f>IF([4]道具信息!X1666="","",[4]道具信息!X1666)</f>
        <v/>
      </c>
      <c r="Y1666" s="19" t="str">
        <f>IF([4]道具信息!Y1666="","",[4]道具信息!Y1666)</f>
        <v/>
      </c>
      <c r="Z1666" s="19" t="str">
        <f>IF([4]道具信息!Z1666="","",[4]道具信息!Z1666)</f>
        <v/>
      </c>
    </row>
    <row r="1667" spans="1:26" x14ac:dyDescent="0.15">
      <c r="A1667" s="19" t="str">
        <f>IF([4]道具信息!A1667="","",[4]道具信息!A1667)</f>
        <v/>
      </c>
      <c r="B1667" s="19" t="str">
        <f>IF([4]道具信息!B1667="","",[4]道具信息!B1667)</f>
        <v/>
      </c>
      <c r="C1667" s="19" t="str">
        <f>IF([4]道具信息!C1667="","",[4]道具信息!C1667)</f>
        <v/>
      </c>
      <c r="D1667" s="19" t="str">
        <f>IF([4]道具信息!D1667="","",[4]道具信息!D1667)</f>
        <v/>
      </c>
      <c r="E1667" s="19" t="str">
        <f>IF([4]道具信息!E1667="","",[4]道具信息!E1667)</f>
        <v/>
      </c>
      <c r="F1667" s="19" t="str">
        <f>IF([4]道具信息!F1667="","",[4]道具信息!F1667)</f>
        <v/>
      </c>
      <c r="G1667" s="19" t="str">
        <f>IF([4]道具信息!G1667="","",[4]道具信息!G1667)</f>
        <v/>
      </c>
      <c r="H1667" s="19" t="str">
        <f>IF([4]道具信息!H1667="","",[4]道具信息!H1667)</f>
        <v/>
      </c>
      <c r="I1667" s="19" t="str">
        <f>IF([4]道具信息!I1667="","",[4]道具信息!I1667)</f>
        <v/>
      </c>
      <c r="J1667" s="19" t="str">
        <f>IF([4]道具信息!J1667="","",[4]道具信息!J1667)</f>
        <v/>
      </c>
      <c r="K1667" s="19" t="str">
        <f>IF([4]道具信息!K1667="","",[4]道具信息!K1667)</f>
        <v/>
      </c>
      <c r="L1667" s="19" t="str">
        <f>IF([4]道具信息!L1667="","",[4]道具信息!L1667)</f>
        <v/>
      </c>
      <c r="M1667" s="19" t="str">
        <f>IF([4]道具信息!M1667="","",[4]道具信息!M1667)</f>
        <v/>
      </c>
      <c r="N1667" s="19" t="str">
        <f>IF([4]道具信息!N1667="","",[4]道具信息!N1667)</f>
        <v/>
      </c>
      <c r="O1667" s="19" t="str">
        <f>IF([4]道具信息!O1667="","",[4]道具信息!O1667)</f>
        <v/>
      </c>
      <c r="P1667" s="19" t="str">
        <f>IF([4]道具信息!P1667="","",[4]道具信息!P1667)</f>
        <v/>
      </c>
      <c r="Q1667" s="19" t="str">
        <f>IF([4]道具信息!Q1667="","",[4]道具信息!Q1667)</f>
        <v/>
      </c>
      <c r="R1667" s="19" t="str">
        <f>IF([4]道具信息!R1667="","",[4]道具信息!R1667)</f>
        <v/>
      </c>
      <c r="S1667" s="19" t="str">
        <f>IF([4]道具信息!S1667="","",[4]道具信息!S1667)</f>
        <v/>
      </c>
      <c r="T1667" s="19" t="str">
        <f>IF([4]道具信息!T1667="","",[4]道具信息!T1667)</f>
        <v/>
      </c>
      <c r="U1667" s="19" t="str">
        <f>IF([4]道具信息!U1667="","",[4]道具信息!U1667)</f>
        <v/>
      </c>
      <c r="V1667" s="19" t="str">
        <f>IF([4]道具信息!V1667="","",[4]道具信息!V1667)</f>
        <v/>
      </c>
      <c r="W1667" s="19" t="str">
        <f>IF([4]道具信息!W1667="","",[4]道具信息!W1667)</f>
        <v/>
      </c>
      <c r="X1667" s="19" t="str">
        <f>IF([4]道具信息!X1667="","",[4]道具信息!X1667)</f>
        <v/>
      </c>
      <c r="Y1667" s="19" t="str">
        <f>IF([4]道具信息!Y1667="","",[4]道具信息!Y1667)</f>
        <v/>
      </c>
      <c r="Z1667" s="19" t="str">
        <f>IF([4]道具信息!Z1667="","",[4]道具信息!Z1667)</f>
        <v/>
      </c>
    </row>
    <row r="1668" spans="1:26" x14ac:dyDescent="0.15">
      <c r="A1668" s="19" t="str">
        <f>IF([4]道具信息!A1668="","",[4]道具信息!A1668)</f>
        <v/>
      </c>
      <c r="B1668" s="19" t="str">
        <f>IF([4]道具信息!B1668="","",[4]道具信息!B1668)</f>
        <v/>
      </c>
      <c r="C1668" s="19" t="str">
        <f>IF([4]道具信息!C1668="","",[4]道具信息!C1668)</f>
        <v/>
      </c>
      <c r="D1668" s="19" t="str">
        <f>IF([4]道具信息!D1668="","",[4]道具信息!D1668)</f>
        <v/>
      </c>
      <c r="E1668" s="19" t="str">
        <f>IF([4]道具信息!E1668="","",[4]道具信息!E1668)</f>
        <v/>
      </c>
      <c r="F1668" s="19" t="str">
        <f>IF([4]道具信息!F1668="","",[4]道具信息!F1668)</f>
        <v/>
      </c>
      <c r="G1668" s="19" t="str">
        <f>IF([4]道具信息!G1668="","",[4]道具信息!G1668)</f>
        <v/>
      </c>
      <c r="H1668" s="19" t="str">
        <f>IF([4]道具信息!H1668="","",[4]道具信息!H1668)</f>
        <v/>
      </c>
      <c r="I1668" s="19" t="str">
        <f>IF([4]道具信息!I1668="","",[4]道具信息!I1668)</f>
        <v/>
      </c>
      <c r="J1668" s="19" t="str">
        <f>IF([4]道具信息!J1668="","",[4]道具信息!J1668)</f>
        <v/>
      </c>
      <c r="K1668" s="19" t="str">
        <f>IF([4]道具信息!K1668="","",[4]道具信息!K1668)</f>
        <v/>
      </c>
      <c r="L1668" s="19" t="str">
        <f>IF([4]道具信息!L1668="","",[4]道具信息!L1668)</f>
        <v/>
      </c>
      <c r="M1668" s="19" t="str">
        <f>IF([4]道具信息!M1668="","",[4]道具信息!M1668)</f>
        <v/>
      </c>
      <c r="N1668" s="19" t="str">
        <f>IF([4]道具信息!N1668="","",[4]道具信息!N1668)</f>
        <v/>
      </c>
      <c r="O1668" s="19" t="str">
        <f>IF([4]道具信息!O1668="","",[4]道具信息!O1668)</f>
        <v/>
      </c>
      <c r="P1668" s="19" t="str">
        <f>IF([4]道具信息!P1668="","",[4]道具信息!P1668)</f>
        <v/>
      </c>
      <c r="Q1668" s="19" t="str">
        <f>IF([4]道具信息!Q1668="","",[4]道具信息!Q1668)</f>
        <v/>
      </c>
      <c r="R1668" s="19" t="str">
        <f>IF([4]道具信息!R1668="","",[4]道具信息!R1668)</f>
        <v/>
      </c>
      <c r="S1668" s="19" t="str">
        <f>IF([4]道具信息!S1668="","",[4]道具信息!S1668)</f>
        <v/>
      </c>
      <c r="T1668" s="19" t="str">
        <f>IF([4]道具信息!T1668="","",[4]道具信息!T1668)</f>
        <v/>
      </c>
      <c r="U1668" s="19" t="str">
        <f>IF([4]道具信息!U1668="","",[4]道具信息!U1668)</f>
        <v/>
      </c>
      <c r="V1668" s="19" t="str">
        <f>IF([4]道具信息!V1668="","",[4]道具信息!V1668)</f>
        <v/>
      </c>
      <c r="W1668" s="19" t="str">
        <f>IF([4]道具信息!W1668="","",[4]道具信息!W1668)</f>
        <v/>
      </c>
      <c r="X1668" s="19" t="str">
        <f>IF([4]道具信息!X1668="","",[4]道具信息!X1668)</f>
        <v/>
      </c>
      <c r="Y1668" s="19" t="str">
        <f>IF([4]道具信息!Y1668="","",[4]道具信息!Y1668)</f>
        <v/>
      </c>
      <c r="Z1668" s="19" t="str">
        <f>IF([4]道具信息!Z1668="","",[4]道具信息!Z1668)</f>
        <v/>
      </c>
    </row>
    <row r="1669" spans="1:26" x14ac:dyDescent="0.15">
      <c r="A1669" s="19" t="str">
        <f>IF([4]道具信息!A1669="","",[4]道具信息!A1669)</f>
        <v/>
      </c>
      <c r="B1669" s="19" t="str">
        <f>IF([4]道具信息!B1669="","",[4]道具信息!B1669)</f>
        <v/>
      </c>
      <c r="C1669" s="19" t="str">
        <f>IF([4]道具信息!C1669="","",[4]道具信息!C1669)</f>
        <v/>
      </c>
      <c r="D1669" s="19" t="str">
        <f>IF([4]道具信息!D1669="","",[4]道具信息!D1669)</f>
        <v/>
      </c>
      <c r="E1669" s="19" t="str">
        <f>IF([4]道具信息!E1669="","",[4]道具信息!E1669)</f>
        <v/>
      </c>
      <c r="F1669" s="19" t="str">
        <f>IF([4]道具信息!F1669="","",[4]道具信息!F1669)</f>
        <v/>
      </c>
      <c r="G1669" s="19" t="str">
        <f>IF([4]道具信息!G1669="","",[4]道具信息!G1669)</f>
        <v/>
      </c>
      <c r="H1669" s="19" t="str">
        <f>IF([4]道具信息!H1669="","",[4]道具信息!H1669)</f>
        <v/>
      </c>
      <c r="I1669" s="19" t="str">
        <f>IF([4]道具信息!I1669="","",[4]道具信息!I1669)</f>
        <v/>
      </c>
      <c r="J1669" s="19" t="str">
        <f>IF([4]道具信息!J1669="","",[4]道具信息!J1669)</f>
        <v/>
      </c>
      <c r="K1669" s="19" t="str">
        <f>IF([4]道具信息!K1669="","",[4]道具信息!K1669)</f>
        <v/>
      </c>
      <c r="L1669" s="19" t="str">
        <f>IF([4]道具信息!L1669="","",[4]道具信息!L1669)</f>
        <v/>
      </c>
      <c r="M1669" s="19" t="str">
        <f>IF([4]道具信息!M1669="","",[4]道具信息!M1669)</f>
        <v/>
      </c>
      <c r="N1669" s="19" t="str">
        <f>IF([4]道具信息!N1669="","",[4]道具信息!N1669)</f>
        <v/>
      </c>
      <c r="O1669" s="19" t="str">
        <f>IF([4]道具信息!O1669="","",[4]道具信息!O1669)</f>
        <v/>
      </c>
      <c r="P1669" s="19" t="str">
        <f>IF([4]道具信息!P1669="","",[4]道具信息!P1669)</f>
        <v/>
      </c>
      <c r="Q1669" s="19" t="str">
        <f>IF([4]道具信息!Q1669="","",[4]道具信息!Q1669)</f>
        <v/>
      </c>
      <c r="R1669" s="19" t="str">
        <f>IF([4]道具信息!R1669="","",[4]道具信息!R1669)</f>
        <v/>
      </c>
      <c r="S1669" s="19" t="str">
        <f>IF([4]道具信息!S1669="","",[4]道具信息!S1669)</f>
        <v/>
      </c>
      <c r="T1669" s="19" t="str">
        <f>IF([4]道具信息!T1669="","",[4]道具信息!T1669)</f>
        <v/>
      </c>
      <c r="U1669" s="19" t="str">
        <f>IF([4]道具信息!U1669="","",[4]道具信息!U1669)</f>
        <v/>
      </c>
      <c r="V1669" s="19" t="str">
        <f>IF([4]道具信息!V1669="","",[4]道具信息!V1669)</f>
        <v/>
      </c>
      <c r="W1669" s="19" t="str">
        <f>IF([4]道具信息!W1669="","",[4]道具信息!W1669)</f>
        <v/>
      </c>
      <c r="X1669" s="19" t="str">
        <f>IF([4]道具信息!X1669="","",[4]道具信息!X1669)</f>
        <v/>
      </c>
      <c r="Y1669" s="19" t="str">
        <f>IF([4]道具信息!Y1669="","",[4]道具信息!Y1669)</f>
        <v/>
      </c>
      <c r="Z1669" s="19" t="str">
        <f>IF([4]道具信息!Z1669="","",[4]道具信息!Z1669)</f>
        <v/>
      </c>
    </row>
    <row r="1670" spans="1:26" x14ac:dyDescent="0.15">
      <c r="A1670" s="19" t="str">
        <f>IF([4]道具信息!A1670="","",[4]道具信息!A1670)</f>
        <v/>
      </c>
      <c r="B1670" s="19" t="str">
        <f>IF([4]道具信息!B1670="","",[4]道具信息!B1670)</f>
        <v/>
      </c>
      <c r="C1670" s="19" t="str">
        <f>IF([4]道具信息!C1670="","",[4]道具信息!C1670)</f>
        <v/>
      </c>
      <c r="D1670" s="19" t="str">
        <f>IF([4]道具信息!D1670="","",[4]道具信息!D1670)</f>
        <v/>
      </c>
      <c r="E1670" s="19" t="str">
        <f>IF([4]道具信息!E1670="","",[4]道具信息!E1670)</f>
        <v/>
      </c>
      <c r="F1670" s="19" t="str">
        <f>IF([4]道具信息!F1670="","",[4]道具信息!F1670)</f>
        <v/>
      </c>
      <c r="G1670" s="19" t="str">
        <f>IF([4]道具信息!G1670="","",[4]道具信息!G1670)</f>
        <v/>
      </c>
      <c r="H1670" s="19" t="str">
        <f>IF([4]道具信息!H1670="","",[4]道具信息!H1670)</f>
        <v/>
      </c>
      <c r="I1670" s="19" t="str">
        <f>IF([4]道具信息!I1670="","",[4]道具信息!I1670)</f>
        <v/>
      </c>
      <c r="J1670" s="19" t="str">
        <f>IF([4]道具信息!J1670="","",[4]道具信息!J1670)</f>
        <v/>
      </c>
      <c r="K1670" s="19" t="str">
        <f>IF([4]道具信息!K1670="","",[4]道具信息!K1670)</f>
        <v/>
      </c>
      <c r="L1670" s="19" t="str">
        <f>IF([4]道具信息!L1670="","",[4]道具信息!L1670)</f>
        <v/>
      </c>
      <c r="M1670" s="19" t="str">
        <f>IF([4]道具信息!M1670="","",[4]道具信息!M1670)</f>
        <v/>
      </c>
      <c r="N1670" s="19" t="str">
        <f>IF([4]道具信息!N1670="","",[4]道具信息!N1670)</f>
        <v/>
      </c>
      <c r="O1670" s="19" t="str">
        <f>IF([4]道具信息!O1670="","",[4]道具信息!O1670)</f>
        <v/>
      </c>
      <c r="P1670" s="19" t="str">
        <f>IF([4]道具信息!P1670="","",[4]道具信息!P1670)</f>
        <v/>
      </c>
      <c r="Q1670" s="19" t="str">
        <f>IF([4]道具信息!Q1670="","",[4]道具信息!Q1670)</f>
        <v/>
      </c>
      <c r="R1670" s="19" t="str">
        <f>IF([4]道具信息!R1670="","",[4]道具信息!R1670)</f>
        <v/>
      </c>
      <c r="S1670" s="19" t="str">
        <f>IF([4]道具信息!S1670="","",[4]道具信息!S1670)</f>
        <v/>
      </c>
      <c r="T1670" s="19" t="str">
        <f>IF([4]道具信息!T1670="","",[4]道具信息!T1670)</f>
        <v/>
      </c>
      <c r="U1670" s="19" t="str">
        <f>IF([4]道具信息!U1670="","",[4]道具信息!U1670)</f>
        <v/>
      </c>
      <c r="V1670" s="19" t="str">
        <f>IF([4]道具信息!V1670="","",[4]道具信息!V1670)</f>
        <v/>
      </c>
      <c r="W1670" s="19" t="str">
        <f>IF([4]道具信息!W1670="","",[4]道具信息!W1670)</f>
        <v/>
      </c>
      <c r="X1670" s="19" t="str">
        <f>IF([4]道具信息!X1670="","",[4]道具信息!X1670)</f>
        <v/>
      </c>
      <c r="Y1670" s="19" t="str">
        <f>IF([4]道具信息!Y1670="","",[4]道具信息!Y1670)</f>
        <v/>
      </c>
      <c r="Z1670" s="19" t="str">
        <f>IF([4]道具信息!Z1670="","",[4]道具信息!Z1670)</f>
        <v/>
      </c>
    </row>
    <row r="1671" spans="1:26" x14ac:dyDescent="0.15">
      <c r="A1671" s="19" t="str">
        <f>IF([4]道具信息!A1671="","",[4]道具信息!A1671)</f>
        <v/>
      </c>
      <c r="B1671" s="19" t="str">
        <f>IF([4]道具信息!B1671="","",[4]道具信息!B1671)</f>
        <v/>
      </c>
      <c r="C1671" s="19" t="str">
        <f>IF([4]道具信息!C1671="","",[4]道具信息!C1671)</f>
        <v/>
      </c>
      <c r="D1671" s="19" t="str">
        <f>IF([4]道具信息!D1671="","",[4]道具信息!D1671)</f>
        <v/>
      </c>
      <c r="E1671" s="19" t="str">
        <f>IF([4]道具信息!E1671="","",[4]道具信息!E1671)</f>
        <v/>
      </c>
      <c r="F1671" s="19" t="str">
        <f>IF([4]道具信息!F1671="","",[4]道具信息!F1671)</f>
        <v/>
      </c>
      <c r="G1671" s="19" t="str">
        <f>IF([4]道具信息!G1671="","",[4]道具信息!G1671)</f>
        <v/>
      </c>
      <c r="H1671" s="19" t="str">
        <f>IF([4]道具信息!H1671="","",[4]道具信息!H1671)</f>
        <v/>
      </c>
      <c r="I1671" s="19" t="str">
        <f>IF([4]道具信息!I1671="","",[4]道具信息!I1671)</f>
        <v/>
      </c>
      <c r="J1671" s="19" t="str">
        <f>IF([4]道具信息!J1671="","",[4]道具信息!J1671)</f>
        <v/>
      </c>
      <c r="K1671" s="19" t="str">
        <f>IF([4]道具信息!K1671="","",[4]道具信息!K1671)</f>
        <v/>
      </c>
      <c r="L1671" s="19" t="str">
        <f>IF([4]道具信息!L1671="","",[4]道具信息!L1671)</f>
        <v/>
      </c>
      <c r="M1671" s="19" t="str">
        <f>IF([4]道具信息!M1671="","",[4]道具信息!M1671)</f>
        <v/>
      </c>
      <c r="N1671" s="19" t="str">
        <f>IF([4]道具信息!N1671="","",[4]道具信息!N1671)</f>
        <v/>
      </c>
      <c r="O1671" s="19" t="str">
        <f>IF([4]道具信息!O1671="","",[4]道具信息!O1671)</f>
        <v/>
      </c>
      <c r="P1671" s="19" t="str">
        <f>IF([4]道具信息!P1671="","",[4]道具信息!P1671)</f>
        <v/>
      </c>
      <c r="Q1671" s="19" t="str">
        <f>IF([4]道具信息!Q1671="","",[4]道具信息!Q1671)</f>
        <v/>
      </c>
      <c r="R1671" s="19" t="str">
        <f>IF([4]道具信息!R1671="","",[4]道具信息!R1671)</f>
        <v/>
      </c>
      <c r="S1671" s="19" t="str">
        <f>IF([4]道具信息!S1671="","",[4]道具信息!S1671)</f>
        <v/>
      </c>
      <c r="T1671" s="19" t="str">
        <f>IF([4]道具信息!T1671="","",[4]道具信息!T1671)</f>
        <v/>
      </c>
      <c r="U1671" s="19" t="str">
        <f>IF([4]道具信息!U1671="","",[4]道具信息!U1671)</f>
        <v/>
      </c>
      <c r="V1671" s="19" t="str">
        <f>IF([4]道具信息!V1671="","",[4]道具信息!V1671)</f>
        <v/>
      </c>
      <c r="W1671" s="19" t="str">
        <f>IF([4]道具信息!W1671="","",[4]道具信息!W1671)</f>
        <v/>
      </c>
      <c r="X1671" s="19" t="str">
        <f>IF([4]道具信息!X1671="","",[4]道具信息!X1671)</f>
        <v/>
      </c>
      <c r="Y1671" s="19" t="str">
        <f>IF([4]道具信息!Y1671="","",[4]道具信息!Y1671)</f>
        <v/>
      </c>
      <c r="Z1671" s="19" t="str">
        <f>IF([4]道具信息!Z1671="","",[4]道具信息!Z1671)</f>
        <v/>
      </c>
    </row>
    <row r="1672" spans="1:26" x14ac:dyDescent="0.15">
      <c r="A1672" s="19" t="str">
        <f>IF([4]道具信息!A1672="","",[4]道具信息!A1672)</f>
        <v/>
      </c>
      <c r="B1672" s="19" t="str">
        <f>IF([4]道具信息!B1672="","",[4]道具信息!B1672)</f>
        <v/>
      </c>
      <c r="C1672" s="19" t="str">
        <f>IF([4]道具信息!C1672="","",[4]道具信息!C1672)</f>
        <v/>
      </c>
      <c r="D1672" s="19" t="str">
        <f>IF([4]道具信息!D1672="","",[4]道具信息!D1672)</f>
        <v/>
      </c>
      <c r="E1672" s="19" t="str">
        <f>IF([4]道具信息!E1672="","",[4]道具信息!E1672)</f>
        <v/>
      </c>
      <c r="F1672" s="19" t="str">
        <f>IF([4]道具信息!F1672="","",[4]道具信息!F1672)</f>
        <v/>
      </c>
      <c r="G1672" s="19" t="str">
        <f>IF([4]道具信息!G1672="","",[4]道具信息!G1672)</f>
        <v/>
      </c>
      <c r="H1672" s="19" t="str">
        <f>IF([4]道具信息!H1672="","",[4]道具信息!H1672)</f>
        <v/>
      </c>
      <c r="I1672" s="19" t="str">
        <f>IF([4]道具信息!I1672="","",[4]道具信息!I1672)</f>
        <v/>
      </c>
      <c r="J1672" s="19" t="str">
        <f>IF([4]道具信息!J1672="","",[4]道具信息!J1672)</f>
        <v/>
      </c>
      <c r="K1672" s="19" t="str">
        <f>IF([4]道具信息!K1672="","",[4]道具信息!K1672)</f>
        <v/>
      </c>
      <c r="L1672" s="19" t="str">
        <f>IF([4]道具信息!L1672="","",[4]道具信息!L1672)</f>
        <v/>
      </c>
      <c r="M1672" s="19" t="str">
        <f>IF([4]道具信息!M1672="","",[4]道具信息!M1672)</f>
        <v/>
      </c>
      <c r="N1672" s="19" t="str">
        <f>IF([4]道具信息!N1672="","",[4]道具信息!N1672)</f>
        <v/>
      </c>
      <c r="O1672" s="19" t="str">
        <f>IF([4]道具信息!O1672="","",[4]道具信息!O1672)</f>
        <v/>
      </c>
      <c r="P1672" s="19" t="str">
        <f>IF([4]道具信息!P1672="","",[4]道具信息!P1672)</f>
        <v/>
      </c>
      <c r="Q1672" s="19" t="str">
        <f>IF([4]道具信息!Q1672="","",[4]道具信息!Q1672)</f>
        <v/>
      </c>
      <c r="R1672" s="19" t="str">
        <f>IF([4]道具信息!R1672="","",[4]道具信息!R1672)</f>
        <v/>
      </c>
      <c r="S1672" s="19" t="str">
        <f>IF([4]道具信息!S1672="","",[4]道具信息!S1672)</f>
        <v/>
      </c>
      <c r="T1672" s="19" t="str">
        <f>IF([4]道具信息!T1672="","",[4]道具信息!T1672)</f>
        <v/>
      </c>
      <c r="U1672" s="19" t="str">
        <f>IF([4]道具信息!U1672="","",[4]道具信息!U1672)</f>
        <v/>
      </c>
      <c r="V1672" s="19" t="str">
        <f>IF([4]道具信息!V1672="","",[4]道具信息!V1672)</f>
        <v/>
      </c>
      <c r="W1672" s="19" t="str">
        <f>IF([4]道具信息!W1672="","",[4]道具信息!W1672)</f>
        <v/>
      </c>
      <c r="X1672" s="19" t="str">
        <f>IF([4]道具信息!X1672="","",[4]道具信息!X1672)</f>
        <v/>
      </c>
      <c r="Y1672" s="19" t="str">
        <f>IF([4]道具信息!Y1672="","",[4]道具信息!Y1672)</f>
        <v/>
      </c>
      <c r="Z1672" s="19" t="str">
        <f>IF([4]道具信息!Z1672="","",[4]道具信息!Z1672)</f>
        <v/>
      </c>
    </row>
    <row r="1673" spans="1:26" x14ac:dyDescent="0.15">
      <c r="A1673" s="19" t="str">
        <f>IF([4]道具信息!A1673="","",[4]道具信息!A1673)</f>
        <v/>
      </c>
      <c r="B1673" s="19" t="str">
        <f>IF([4]道具信息!B1673="","",[4]道具信息!B1673)</f>
        <v/>
      </c>
      <c r="C1673" s="19" t="str">
        <f>IF([4]道具信息!C1673="","",[4]道具信息!C1673)</f>
        <v/>
      </c>
      <c r="D1673" s="19" t="str">
        <f>IF([4]道具信息!D1673="","",[4]道具信息!D1673)</f>
        <v/>
      </c>
      <c r="E1673" s="19" t="str">
        <f>IF([4]道具信息!E1673="","",[4]道具信息!E1673)</f>
        <v/>
      </c>
      <c r="F1673" s="19" t="str">
        <f>IF([4]道具信息!F1673="","",[4]道具信息!F1673)</f>
        <v/>
      </c>
      <c r="G1673" s="19" t="str">
        <f>IF([4]道具信息!G1673="","",[4]道具信息!G1673)</f>
        <v/>
      </c>
      <c r="H1673" s="19" t="str">
        <f>IF([4]道具信息!H1673="","",[4]道具信息!H1673)</f>
        <v/>
      </c>
      <c r="I1673" s="19" t="str">
        <f>IF([4]道具信息!I1673="","",[4]道具信息!I1673)</f>
        <v/>
      </c>
      <c r="J1673" s="19" t="str">
        <f>IF([4]道具信息!J1673="","",[4]道具信息!J1673)</f>
        <v/>
      </c>
      <c r="K1673" s="19" t="str">
        <f>IF([4]道具信息!K1673="","",[4]道具信息!K1673)</f>
        <v/>
      </c>
      <c r="L1673" s="19" t="str">
        <f>IF([4]道具信息!L1673="","",[4]道具信息!L1673)</f>
        <v/>
      </c>
      <c r="M1673" s="19" t="str">
        <f>IF([4]道具信息!M1673="","",[4]道具信息!M1673)</f>
        <v/>
      </c>
      <c r="N1673" s="19" t="str">
        <f>IF([4]道具信息!N1673="","",[4]道具信息!N1673)</f>
        <v/>
      </c>
      <c r="O1673" s="19" t="str">
        <f>IF([4]道具信息!O1673="","",[4]道具信息!O1673)</f>
        <v/>
      </c>
      <c r="P1673" s="19" t="str">
        <f>IF([4]道具信息!P1673="","",[4]道具信息!P1673)</f>
        <v/>
      </c>
      <c r="Q1673" s="19" t="str">
        <f>IF([4]道具信息!Q1673="","",[4]道具信息!Q1673)</f>
        <v/>
      </c>
      <c r="R1673" s="19" t="str">
        <f>IF([4]道具信息!R1673="","",[4]道具信息!R1673)</f>
        <v/>
      </c>
      <c r="S1673" s="19" t="str">
        <f>IF([4]道具信息!S1673="","",[4]道具信息!S1673)</f>
        <v/>
      </c>
      <c r="T1673" s="19" t="str">
        <f>IF([4]道具信息!T1673="","",[4]道具信息!T1673)</f>
        <v/>
      </c>
      <c r="U1673" s="19" t="str">
        <f>IF([4]道具信息!U1673="","",[4]道具信息!U1673)</f>
        <v/>
      </c>
      <c r="V1673" s="19" t="str">
        <f>IF([4]道具信息!V1673="","",[4]道具信息!V1673)</f>
        <v/>
      </c>
      <c r="W1673" s="19" t="str">
        <f>IF([4]道具信息!W1673="","",[4]道具信息!W1673)</f>
        <v/>
      </c>
      <c r="X1673" s="19" t="str">
        <f>IF([4]道具信息!X1673="","",[4]道具信息!X1673)</f>
        <v/>
      </c>
      <c r="Y1673" s="19" t="str">
        <f>IF([4]道具信息!Y1673="","",[4]道具信息!Y1673)</f>
        <v/>
      </c>
      <c r="Z1673" s="19" t="str">
        <f>IF([4]道具信息!Z1673="","",[4]道具信息!Z1673)</f>
        <v/>
      </c>
    </row>
    <row r="1674" spans="1:26" x14ac:dyDescent="0.15">
      <c r="A1674" s="19" t="str">
        <f>IF([4]道具信息!A1674="","",[4]道具信息!A1674)</f>
        <v/>
      </c>
      <c r="B1674" s="19" t="str">
        <f>IF([4]道具信息!B1674="","",[4]道具信息!B1674)</f>
        <v/>
      </c>
      <c r="C1674" s="19" t="str">
        <f>IF([4]道具信息!C1674="","",[4]道具信息!C1674)</f>
        <v/>
      </c>
      <c r="D1674" s="19" t="str">
        <f>IF([4]道具信息!D1674="","",[4]道具信息!D1674)</f>
        <v/>
      </c>
      <c r="E1674" s="19" t="str">
        <f>IF([4]道具信息!E1674="","",[4]道具信息!E1674)</f>
        <v/>
      </c>
      <c r="F1674" s="19" t="str">
        <f>IF([4]道具信息!F1674="","",[4]道具信息!F1674)</f>
        <v/>
      </c>
      <c r="G1674" s="19" t="str">
        <f>IF([4]道具信息!G1674="","",[4]道具信息!G1674)</f>
        <v/>
      </c>
      <c r="H1674" s="19" t="str">
        <f>IF([4]道具信息!H1674="","",[4]道具信息!H1674)</f>
        <v/>
      </c>
      <c r="I1674" s="19" t="str">
        <f>IF([4]道具信息!I1674="","",[4]道具信息!I1674)</f>
        <v/>
      </c>
      <c r="J1674" s="19" t="str">
        <f>IF([4]道具信息!J1674="","",[4]道具信息!J1674)</f>
        <v/>
      </c>
      <c r="K1674" s="19" t="str">
        <f>IF([4]道具信息!K1674="","",[4]道具信息!K1674)</f>
        <v/>
      </c>
      <c r="L1674" s="19" t="str">
        <f>IF([4]道具信息!L1674="","",[4]道具信息!L1674)</f>
        <v/>
      </c>
      <c r="M1674" s="19" t="str">
        <f>IF([4]道具信息!M1674="","",[4]道具信息!M1674)</f>
        <v/>
      </c>
      <c r="N1674" s="19" t="str">
        <f>IF([4]道具信息!N1674="","",[4]道具信息!N1674)</f>
        <v/>
      </c>
      <c r="O1674" s="19" t="str">
        <f>IF([4]道具信息!O1674="","",[4]道具信息!O1674)</f>
        <v/>
      </c>
      <c r="P1674" s="19" t="str">
        <f>IF([4]道具信息!P1674="","",[4]道具信息!P1674)</f>
        <v/>
      </c>
      <c r="Q1674" s="19" t="str">
        <f>IF([4]道具信息!Q1674="","",[4]道具信息!Q1674)</f>
        <v/>
      </c>
      <c r="R1674" s="19" t="str">
        <f>IF([4]道具信息!R1674="","",[4]道具信息!R1674)</f>
        <v/>
      </c>
      <c r="S1674" s="19" t="str">
        <f>IF([4]道具信息!S1674="","",[4]道具信息!S1674)</f>
        <v/>
      </c>
      <c r="T1674" s="19" t="str">
        <f>IF([4]道具信息!T1674="","",[4]道具信息!T1674)</f>
        <v/>
      </c>
      <c r="U1674" s="19" t="str">
        <f>IF([4]道具信息!U1674="","",[4]道具信息!U1674)</f>
        <v/>
      </c>
      <c r="V1674" s="19" t="str">
        <f>IF([4]道具信息!V1674="","",[4]道具信息!V1674)</f>
        <v/>
      </c>
      <c r="W1674" s="19" t="str">
        <f>IF([4]道具信息!W1674="","",[4]道具信息!W1674)</f>
        <v/>
      </c>
      <c r="X1674" s="19" t="str">
        <f>IF([4]道具信息!X1674="","",[4]道具信息!X1674)</f>
        <v/>
      </c>
      <c r="Y1674" s="19" t="str">
        <f>IF([4]道具信息!Y1674="","",[4]道具信息!Y1674)</f>
        <v/>
      </c>
      <c r="Z1674" s="19" t="str">
        <f>IF([4]道具信息!Z1674="","",[4]道具信息!Z1674)</f>
        <v/>
      </c>
    </row>
    <row r="1675" spans="1:26" x14ac:dyDescent="0.15">
      <c r="A1675" s="19" t="str">
        <f>IF([4]道具信息!A1675="","",[4]道具信息!A1675)</f>
        <v/>
      </c>
      <c r="B1675" s="19" t="str">
        <f>IF([4]道具信息!B1675="","",[4]道具信息!B1675)</f>
        <v/>
      </c>
      <c r="C1675" s="19" t="str">
        <f>IF([4]道具信息!C1675="","",[4]道具信息!C1675)</f>
        <v/>
      </c>
      <c r="D1675" s="19" t="str">
        <f>IF([4]道具信息!D1675="","",[4]道具信息!D1675)</f>
        <v/>
      </c>
      <c r="E1675" s="19" t="str">
        <f>IF([4]道具信息!E1675="","",[4]道具信息!E1675)</f>
        <v/>
      </c>
      <c r="F1675" s="19" t="str">
        <f>IF([4]道具信息!F1675="","",[4]道具信息!F1675)</f>
        <v/>
      </c>
      <c r="G1675" s="19" t="str">
        <f>IF([4]道具信息!G1675="","",[4]道具信息!G1675)</f>
        <v/>
      </c>
      <c r="H1675" s="19" t="str">
        <f>IF([4]道具信息!H1675="","",[4]道具信息!H1675)</f>
        <v/>
      </c>
      <c r="I1675" s="19" t="str">
        <f>IF([4]道具信息!I1675="","",[4]道具信息!I1675)</f>
        <v/>
      </c>
      <c r="J1675" s="19" t="str">
        <f>IF([4]道具信息!J1675="","",[4]道具信息!J1675)</f>
        <v/>
      </c>
      <c r="K1675" s="19" t="str">
        <f>IF([4]道具信息!K1675="","",[4]道具信息!K1675)</f>
        <v/>
      </c>
      <c r="L1675" s="19" t="str">
        <f>IF([4]道具信息!L1675="","",[4]道具信息!L1675)</f>
        <v/>
      </c>
      <c r="M1675" s="19" t="str">
        <f>IF([4]道具信息!M1675="","",[4]道具信息!M1675)</f>
        <v/>
      </c>
      <c r="N1675" s="19" t="str">
        <f>IF([4]道具信息!N1675="","",[4]道具信息!N1675)</f>
        <v/>
      </c>
      <c r="O1675" s="19" t="str">
        <f>IF([4]道具信息!O1675="","",[4]道具信息!O1675)</f>
        <v/>
      </c>
      <c r="P1675" s="19" t="str">
        <f>IF([4]道具信息!P1675="","",[4]道具信息!P1675)</f>
        <v/>
      </c>
      <c r="Q1675" s="19" t="str">
        <f>IF([4]道具信息!Q1675="","",[4]道具信息!Q1675)</f>
        <v/>
      </c>
      <c r="R1675" s="19" t="str">
        <f>IF([4]道具信息!R1675="","",[4]道具信息!R1675)</f>
        <v/>
      </c>
      <c r="S1675" s="19" t="str">
        <f>IF([4]道具信息!S1675="","",[4]道具信息!S1675)</f>
        <v/>
      </c>
      <c r="T1675" s="19" t="str">
        <f>IF([4]道具信息!T1675="","",[4]道具信息!T1675)</f>
        <v/>
      </c>
      <c r="U1675" s="19" t="str">
        <f>IF([4]道具信息!U1675="","",[4]道具信息!U1675)</f>
        <v/>
      </c>
      <c r="V1675" s="19" t="str">
        <f>IF([4]道具信息!V1675="","",[4]道具信息!V1675)</f>
        <v/>
      </c>
      <c r="W1675" s="19" t="str">
        <f>IF([4]道具信息!W1675="","",[4]道具信息!W1675)</f>
        <v/>
      </c>
      <c r="X1675" s="19" t="str">
        <f>IF([4]道具信息!X1675="","",[4]道具信息!X1675)</f>
        <v/>
      </c>
      <c r="Y1675" s="19" t="str">
        <f>IF([4]道具信息!Y1675="","",[4]道具信息!Y1675)</f>
        <v/>
      </c>
      <c r="Z1675" s="19" t="str">
        <f>IF([4]道具信息!Z1675="","",[4]道具信息!Z1675)</f>
        <v/>
      </c>
    </row>
    <row r="1676" spans="1:26" x14ac:dyDescent="0.15">
      <c r="A1676" s="19" t="str">
        <f>IF([4]道具信息!A1676="","",[4]道具信息!A1676)</f>
        <v/>
      </c>
      <c r="B1676" s="19" t="str">
        <f>IF([4]道具信息!B1676="","",[4]道具信息!B1676)</f>
        <v/>
      </c>
      <c r="C1676" s="19" t="str">
        <f>IF([4]道具信息!C1676="","",[4]道具信息!C1676)</f>
        <v/>
      </c>
      <c r="D1676" s="19" t="str">
        <f>IF([4]道具信息!D1676="","",[4]道具信息!D1676)</f>
        <v/>
      </c>
      <c r="E1676" s="19" t="str">
        <f>IF([4]道具信息!E1676="","",[4]道具信息!E1676)</f>
        <v/>
      </c>
      <c r="F1676" s="19" t="str">
        <f>IF([4]道具信息!F1676="","",[4]道具信息!F1676)</f>
        <v/>
      </c>
      <c r="G1676" s="19" t="str">
        <f>IF([4]道具信息!G1676="","",[4]道具信息!G1676)</f>
        <v/>
      </c>
      <c r="H1676" s="19" t="str">
        <f>IF([4]道具信息!H1676="","",[4]道具信息!H1676)</f>
        <v/>
      </c>
      <c r="I1676" s="19" t="str">
        <f>IF([4]道具信息!I1676="","",[4]道具信息!I1676)</f>
        <v/>
      </c>
      <c r="J1676" s="19" t="str">
        <f>IF([4]道具信息!J1676="","",[4]道具信息!J1676)</f>
        <v/>
      </c>
      <c r="K1676" s="19" t="str">
        <f>IF([4]道具信息!K1676="","",[4]道具信息!K1676)</f>
        <v/>
      </c>
      <c r="L1676" s="19" t="str">
        <f>IF([4]道具信息!L1676="","",[4]道具信息!L1676)</f>
        <v/>
      </c>
      <c r="M1676" s="19" t="str">
        <f>IF([4]道具信息!M1676="","",[4]道具信息!M1676)</f>
        <v/>
      </c>
      <c r="N1676" s="19" t="str">
        <f>IF([4]道具信息!N1676="","",[4]道具信息!N1676)</f>
        <v/>
      </c>
      <c r="O1676" s="19" t="str">
        <f>IF([4]道具信息!O1676="","",[4]道具信息!O1676)</f>
        <v/>
      </c>
      <c r="P1676" s="19" t="str">
        <f>IF([4]道具信息!P1676="","",[4]道具信息!P1676)</f>
        <v/>
      </c>
      <c r="Q1676" s="19" t="str">
        <f>IF([4]道具信息!Q1676="","",[4]道具信息!Q1676)</f>
        <v/>
      </c>
      <c r="R1676" s="19" t="str">
        <f>IF([4]道具信息!R1676="","",[4]道具信息!R1676)</f>
        <v/>
      </c>
      <c r="S1676" s="19" t="str">
        <f>IF([4]道具信息!S1676="","",[4]道具信息!S1676)</f>
        <v/>
      </c>
      <c r="T1676" s="19" t="str">
        <f>IF([4]道具信息!T1676="","",[4]道具信息!T1676)</f>
        <v/>
      </c>
      <c r="U1676" s="19" t="str">
        <f>IF([4]道具信息!U1676="","",[4]道具信息!U1676)</f>
        <v/>
      </c>
      <c r="V1676" s="19" t="str">
        <f>IF([4]道具信息!V1676="","",[4]道具信息!V1676)</f>
        <v/>
      </c>
      <c r="W1676" s="19" t="str">
        <f>IF([4]道具信息!W1676="","",[4]道具信息!W1676)</f>
        <v/>
      </c>
      <c r="X1676" s="19" t="str">
        <f>IF([4]道具信息!X1676="","",[4]道具信息!X1676)</f>
        <v/>
      </c>
      <c r="Y1676" s="19" t="str">
        <f>IF([4]道具信息!Y1676="","",[4]道具信息!Y1676)</f>
        <v/>
      </c>
      <c r="Z1676" s="19" t="str">
        <f>IF([4]道具信息!Z1676="","",[4]道具信息!Z1676)</f>
        <v/>
      </c>
    </row>
    <row r="1677" spans="1:26" x14ac:dyDescent="0.15">
      <c r="A1677" s="19" t="str">
        <f>IF([4]道具信息!A1677="","",[4]道具信息!A1677)</f>
        <v/>
      </c>
      <c r="B1677" s="19" t="str">
        <f>IF([4]道具信息!B1677="","",[4]道具信息!B1677)</f>
        <v/>
      </c>
      <c r="C1677" s="19" t="str">
        <f>IF([4]道具信息!C1677="","",[4]道具信息!C1677)</f>
        <v/>
      </c>
      <c r="D1677" s="19" t="str">
        <f>IF([4]道具信息!D1677="","",[4]道具信息!D1677)</f>
        <v/>
      </c>
      <c r="E1677" s="19" t="str">
        <f>IF([4]道具信息!E1677="","",[4]道具信息!E1677)</f>
        <v/>
      </c>
      <c r="F1677" s="19" t="str">
        <f>IF([4]道具信息!F1677="","",[4]道具信息!F1677)</f>
        <v/>
      </c>
      <c r="G1677" s="19" t="str">
        <f>IF([4]道具信息!G1677="","",[4]道具信息!G1677)</f>
        <v/>
      </c>
      <c r="H1677" s="19" t="str">
        <f>IF([4]道具信息!H1677="","",[4]道具信息!H1677)</f>
        <v/>
      </c>
      <c r="I1677" s="19" t="str">
        <f>IF([4]道具信息!I1677="","",[4]道具信息!I1677)</f>
        <v/>
      </c>
      <c r="J1677" s="19" t="str">
        <f>IF([4]道具信息!J1677="","",[4]道具信息!J1677)</f>
        <v/>
      </c>
      <c r="K1677" s="19" t="str">
        <f>IF([4]道具信息!K1677="","",[4]道具信息!K1677)</f>
        <v/>
      </c>
      <c r="L1677" s="19" t="str">
        <f>IF([4]道具信息!L1677="","",[4]道具信息!L1677)</f>
        <v/>
      </c>
      <c r="M1677" s="19" t="str">
        <f>IF([4]道具信息!M1677="","",[4]道具信息!M1677)</f>
        <v/>
      </c>
      <c r="N1677" s="19" t="str">
        <f>IF([4]道具信息!N1677="","",[4]道具信息!N1677)</f>
        <v/>
      </c>
      <c r="O1677" s="19" t="str">
        <f>IF([4]道具信息!O1677="","",[4]道具信息!O1677)</f>
        <v/>
      </c>
      <c r="P1677" s="19" t="str">
        <f>IF([4]道具信息!P1677="","",[4]道具信息!P1677)</f>
        <v/>
      </c>
      <c r="Q1677" s="19" t="str">
        <f>IF([4]道具信息!Q1677="","",[4]道具信息!Q1677)</f>
        <v/>
      </c>
      <c r="R1677" s="19" t="str">
        <f>IF([4]道具信息!R1677="","",[4]道具信息!R1677)</f>
        <v/>
      </c>
      <c r="S1677" s="19" t="str">
        <f>IF([4]道具信息!S1677="","",[4]道具信息!S1677)</f>
        <v/>
      </c>
      <c r="T1677" s="19" t="str">
        <f>IF([4]道具信息!T1677="","",[4]道具信息!T1677)</f>
        <v/>
      </c>
      <c r="U1677" s="19" t="str">
        <f>IF([4]道具信息!U1677="","",[4]道具信息!U1677)</f>
        <v/>
      </c>
      <c r="V1677" s="19" t="str">
        <f>IF([4]道具信息!V1677="","",[4]道具信息!V1677)</f>
        <v/>
      </c>
      <c r="W1677" s="19" t="str">
        <f>IF([4]道具信息!W1677="","",[4]道具信息!W1677)</f>
        <v/>
      </c>
      <c r="X1677" s="19" t="str">
        <f>IF([4]道具信息!X1677="","",[4]道具信息!X1677)</f>
        <v/>
      </c>
      <c r="Y1677" s="19" t="str">
        <f>IF([4]道具信息!Y1677="","",[4]道具信息!Y1677)</f>
        <v/>
      </c>
      <c r="Z1677" s="19" t="str">
        <f>IF([4]道具信息!Z1677="","",[4]道具信息!Z1677)</f>
        <v/>
      </c>
    </row>
    <row r="1678" spans="1:26" x14ac:dyDescent="0.15">
      <c r="A1678" s="19" t="str">
        <f>IF([4]道具信息!A1678="","",[4]道具信息!A1678)</f>
        <v/>
      </c>
      <c r="B1678" s="19" t="str">
        <f>IF([4]道具信息!B1678="","",[4]道具信息!B1678)</f>
        <v/>
      </c>
      <c r="C1678" s="19" t="str">
        <f>IF([4]道具信息!C1678="","",[4]道具信息!C1678)</f>
        <v/>
      </c>
      <c r="D1678" s="19" t="str">
        <f>IF([4]道具信息!D1678="","",[4]道具信息!D1678)</f>
        <v/>
      </c>
      <c r="E1678" s="19" t="str">
        <f>IF([4]道具信息!E1678="","",[4]道具信息!E1678)</f>
        <v/>
      </c>
      <c r="F1678" s="19" t="str">
        <f>IF([4]道具信息!F1678="","",[4]道具信息!F1678)</f>
        <v/>
      </c>
      <c r="G1678" s="19" t="str">
        <f>IF([4]道具信息!G1678="","",[4]道具信息!G1678)</f>
        <v/>
      </c>
      <c r="H1678" s="19" t="str">
        <f>IF([4]道具信息!H1678="","",[4]道具信息!H1678)</f>
        <v/>
      </c>
      <c r="I1678" s="19" t="str">
        <f>IF([4]道具信息!I1678="","",[4]道具信息!I1678)</f>
        <v/>
      </c>
      <c r="J1678" s="19" t="str">
        <f>IF([4]道具信息!J1678="","",[4]道具信息!J1678)</f>
        <v/>
      </c>
      <c r="K1678" s="19" t="str">
        <f>IF([4]道具信息!K1678="","",[4]道具信息!K1678)</f>
        <v/>
      </c>
      <c r="L1678" s="19" t="str">
        <f>IF([4]道具信息!L1678="","",[4]道具信息!L1678)</f>
        <v/>
      </c>
      <c r="M1678" s="19" t="str">
        <f>IF([4]道具信息!M1678="","",[4]道具信息!M1678)</f>
        <v/>
      </c>
      <c r="N1678" s="19" t="str">
        <f>IF([4]道具信息!N1678="","",[4]道具信息!N1678)</f>
        <v/>
      </c>
      <c r="O1678" s="19" t="str">
        <f>IF([4]道具信息!O1678="","",[4]道具信息!O1678)</f>
        <v/>
      </c>
      <c r="P1678" s="19" t="str">
        <f>IF([4]道具信息!P1678="","",[4]道具信息!P1678)</f>
        <v/>
      </c>
      <c r="Q1678" s="19" t="str">
        <f>IF([4]道具信息!Q1678="","",[4]道具信息!Q1678)</f>
        <v/>
      </c>
      <c r="R1678" s="19" t="str">
        <f>IF([4]道具信息!R1678="","",[4]道具信息!R1678)</f>
        <v/>
      </c>
      <c r="S1678" s="19" t="str">
        <f>IF([4]道具信息!S1678="","",[4]道具信息!S1678)</f>
        <v/>
      </c>
      <c r="T1678" s="19" t="str">
        <f>IF([4]道具信息!T1678="","",[4]道具信息!T1678)</f>
        <v/>
      </c>
      <c r="U1678" s="19" t="str">
        <f>IF([4]道具信息!U1678="","",[4]道具信息!U1678)</f>
        <v/>
      </c>
      <c r="V1678" s="19" t="str">
        <f>IF([4]道具信息!V1678="","",[4]道具信息!V1678)</f>
        <v/>
      </c>
      <c r="W1678" s="19" t="str">
        <f>IF([4]道具信息!W1678="","",[4]道具信息!W1678)</f>
        <v/>
      </c>
      <c r="X1678" s="19" t="str">
        <f>IF([4]道具信息!X1678="","",[4]道具信息!X1678)</f>
        <v/>
      </c>
      <c r="Y1678" s="19" t="str">
        <f>IF([4]道具信息!Y1678="","",[4]道具信息!Y1678)</f>
        <v/>
      </c>
      <c r="Z1678" s="19" t="str">
        <f>IF([4]道具信息!Z1678="","",[4]道具信息!Z1678)</f>
        <v/>
      </c>
    </row>
    <row r="1679" spans="1:26" x14ac:dyDescent="0.15">
      <c r="A1679" s="19" t="str">
        <f>IF([4]道具信息!A1679="","",[4]道具信息!A1679)</f>
        <v/>
      </c>
      <c r="B1679" s="19" t="str">
        <f>IF([4]道具信息!B1679="","",[4]道具信息!B1679)</f>
        <v/>
      </c>
      <c r="C1679" s="19" t="str">
        <f>IF([4]道具信息!C1679="","",[4]道具信息!C1679)</f>
        <v/>
      </c>
      <c r="D1679" s="19" t="str">
        <f>IF([4]道具信息!D1679="","",[4]道具信息!D1679)</f>
        <v/>
      </c>
      <c r="E1679" s="19" t="str">
        <f>IF([4]道具信息!E1679="","",[4]道具信息!E1679)</f>
        <v/>
      </c>
      <c r="F1679" s="19" t="str">
        <f>IF([4]道具信息!F1679="","",[4]道具信息!F1679)</f>
        <v/>
      </c>
      <c r="G1679" s="19" t="str">
        <f>IF([4]道具信息!G1679="","",[4]道具信息!G1679)</f>
        <v/>
      </c>
      <c r="H1679" s="19" t="str">
        <f>IF([4]道具信息!H1679="","",[4]道具信息!H1679)</f>
        <v/>
      </c>
      <c r="I1679" s="19" t="str">
        <f>IF([4]道具信息!I1679="","",[4]道具信息!I1679)</f>
        <v/>
      </c>
      <c r="J1679" s="19" t="str">
        <f>IF([4]道具信息!J1679="","",[4]道具信息!J1679)</f>
        <v/>
      </c>
      <c r="K1679" s="19" t="str">
        <f>IF([4]道具信息!K1679="","",[4]道具信息!K1679)</f>
        <v/>
      </c>
      <c r="L1679" s="19" t="str">
        <f>IF([4]道具信息!L1679="","",[4]道具信息!L1679)</f>
        <v/>
      </c>
      <c r="M1679" s="19" t="str">
        <f>IF([4]道具信息!M1679="","",[4]道具信息!M1679)</f>
        <v/>
      </c>
      <c r="N1679" s="19" t="str">
        <f>IF([4]道具信息!N1679="","",[4]道具信息!N1679)</f>
        <v/>
      </c>
      <c r="O1679" s="19" t="str">
        <f>IF([4]道具信息!O1679="","",[4]道具信息!O1679)</f>
        <v/>
      </c>
      <c r="P1679" s="19" t="str">
        <f>IF([4]道具信息!P1679="","",[4]道具信息!P1679)</f>
        <v/>
      </c>
      <c r="Q1679" s="19" t="str">
        <f>IF([4]道具信息!Q1679="","",[4]道具信息!Q1679)</f>
        <v/>
      </c>
      <c r="R1679" s="19" t="str">
        <f>IF([4]道具信息!R1679="","",[4]道具信息!R1679)</f>
        <v/>
      </c>
      <c r="S1679" s="19" t="str">
        <f>IF([4]道具信息!S1679="","",[4]道具信息!S1679)</f>
        <v/>
      </c>
      <c r="T1679" s="19" t="str">
        <f>IF([4]道具信息!T1679="","",[4]道具信息!T1679)</f>
        <v/>
      </c>
      <c r="U1679" s="19" t="str">
        <f>IF([4]道具信息!U1679="","",[4]道具信息!U1679)</f>
        <v/>
      </c>
      <c r="V1679" s="19" t="str">
        <f>IF([4]道具信息!V1679="","",[4]道具信息!V1679)</f>
        <v/>
      </c>
      <c r="W1679" s="19" t="str">
        <f>IF([4]道具信息!W1679="","",[4]道具信息!W1679)</f>
        <v/>
      </c>
      <c r="X1679" s="19" t="str">
        <f>IF([4]道具信息!X1679="","",[4]道具信息!X1679)</f>
        <v/>
      </c>
      <c r="Y1679" s="19" t="str">
        <f>IF([4]道具信息!Y1679="","",[4]道具信息!Y1679)</f>
        <v/>
      </c>
      <c r="Z1679" s="19" t="str">
        <f>IF([4]道具信息!Z1679="","",[4]道具信息!Z1679)</f>
        <v/>
      </c>
    </row>
    <row r="1680" spans="1:26" x14ac:dyDescent="0.15">
      <c r="A1680" s="19" t="str">
        <f>IF([4]道具信息!A1680="","",[4]道具信息!A1680)</f>
        <v/>
      </c>
      <c r="B1680" s="19" t="str">
        <f>IF([4]道具信息!B1680="","",[4]道具信息!B1680)</f>
        <v/>
      </c>
      <c r="C1680" s="19" t="str">
        <f>IF([4]道具信息!C1680="","",[4]道具信息!C1680)</f>
        <v/>
      </c>
      <c r="D1680" s="19" t="str">
        <f>IF([4]道具信息!D1680="","",[4]道具信息!D1680)</f>
        <v/>
      </c>
      <c r="E1680" s="19" t="str">
        <f>IF([4]道具信息!E1680="","",[4]道具信息!E1680)</f>
        <v/>
      </c>
      <c r="F1680" s="19" t="str">
        <f>IF([4]道具信息!F1680="","",[4]道具信息!F1680)</f>
        <v/>
      </c>
      <c r="G1680" s="19" t="str">
        <f>IF([4]道具信息!G1680="","",[4]道具信息!G1680)</f>
        <v/>
      </c>
      <c r="H1680" s="19" t="str">
        <f>IF([4]道具信息!H1680="","",[4]道具信息!H1680)</f>
        <v/>
      </c>
      <c r="I1680" s="19" t="str">
        <f>IF([4]道具信息!I1680="","",[4]道具信息!I1680)</f>
        <v/>
      </c>
      <c r="J1680" s="19" t="str">
        <f>IF([4]道具信息!J1680="","",[4]道具信息!J1680)</f>
        <v/>
      </c>
      <c r="K1680" s="19" t="str">
        <f>IF([4]道具信息!K1680="","",[4]道具信息!K1680)</f>
        <v/>
      </c>
      <c r="L1680" s="19" t="str">
        <f>IF([4]道具信息!L1680="","",[4]道具信息!L1680)</f>
        <v/>
      </c>
      <c r="M1680" s="19" t="str">
        <f>IF([4]道具信息!M1680="","",[4]道具信息!M1680)</f>
        <v/>
      </c>
      <c r="N1680" s="19" t="str">
        <f>IF([4]道具信息!N1680="","",[4]道具信息!N1680)</f>
        <v/>
      </c>
      <c r="O1680" s="19" t="str">
        <f>IF([4]道具信息!O1680="","",[4]道具信息!O1680)</f>
        <v/>
      </c>
      <c r="P1680" s="19" t="str">
        <f>IF([4]道具信息!P1680="","",[4]道具信息!P1680)</f>
        <v/>
      </c>
      <c r="Q1680" s="19" t="str">
        <f>IF([4]道具信息!Q1680="","",[4]道具信息!Q1680)</f>
        <v/>
      </c>
      <c r="R1680" s="19" t="str">
        <f>IF([4]道具信息!R1680="","",[4]道具信息!R1680)</f>
        <v/>
      </c>
      <c r="S1680" s="19" t="str">
        <f>IF([4]道具信息!S1680="","",[4]道具信息!S1680)</f>
        <v/>
      </c>
      <c r="T1680" s="19" t="str">
        <f>IF([4]道具信息!T1680="","",[4]道具信息!T1680)</f>
        <v/>
      </c>
      <c r="U1680" s="19" t="str">
        <f>IF([4]道具信息!U1680="","",[4]道具信息!U1680)</f>
        <v/>
      </c>
      <c r="V1680" s="19" t="str">
        <f>IF([4]道具信息!V1680="","",[4]道具信息!V1680)</f>
        <v/>
      </c>
      <c r="W1680" s="19" t="str">
        <f>IF([4]道具信息!W1680="","",[4]道具信息!W1680)</f>
        <v/>
      </c>
      <c r="X1680" s="19" t="str">
        <f>IF([4]道具信息!X1680="","",[4]道具信息!X1680)</f>
        <v/>
      </c>
      <c r="Y1680" s="19" t="str">
        <f>IF([4]道具信息!Y1680="","",[4]道具信息!Y1680)</f>
        <v/>
      </c>
      <c r="Z1680" s="19" t="str">
        <f>IF([4]道具信息!Z1680="","",[4]道具信息!Z1680)</f>
        <v/>
      </c>
    </row>
    <row r="1681" spans="1:26" x14ac:dyDescent="0.15">
      <c r="A1681" s="19" t="str">
        <f>IF([4]道具信息!A1681="","",[4]道具信息!A1681)</f>
        <v/>
      </c>
      <c r="B1681" s="19" t="str">
        <f>IF([4]道具信息!B1681="","",[4]道具信息!B1681)</f>
        <v/>
      </c>
      <c r="C1681" s="19" t="str">
        <f>IF([4]道具信息!C1681="","",[4]道具信息!C1681)</f>
        <v/>
      </c>
      <c r="D1681" s="19" t="str">
        <f>IF([4]道具信息!D1681="","",[4]道具信息!D1681)</f>
        <v/>
      </c>
      <c r="E1681" s="19" t="str">
        <f>IF([4]道具信息!E1681="","",[4]道具信息!E1681)</f>
        <v/>
      </c>
      <c r="F1681" s="19" t="str">
        <f>IF([4]道具信息!F1681="","",[4]道具信息!F1681)</f>
        <v/>
      </c>
      <c r="G1681" s="19" t="str">
        <f>IF([4]道具信息!G1681="","",[4]道具信息!G1681)</f>
        <v/>
      </c>
      <c r="H1681" s="19" t="str">
        <f>IF([4]道具信息!H1681="","",[4]道具信息!H1681)</f>
        <v/>
      </c>
      <c r="I1681" s="19" t="str">
        <f>IF([4]道具信息!I1681="","",[4]道具信息!I1681)</f>
        <v/>
      </c>
      <c r="J1681" s="19" t="str">
        <f>IF([4]道具信息!J1681="","",[4]道具信息!J1681)</f>
        <v/>
      </c>
      <c r="K1681" s="19" t="str">
        <f>IF([4]道具信息!K1681="","",[4]道具信息!K1681)</f>
        <v/>
      </c>
      <c r="L1681" s="19" t="str">
        <f>IF([4]道具信息!L1681="","",[4]道具信息!L1681)</f>
        <v/>
      </c>
      <c r="M1681" s="19" t="str">
        <f>IF([4]道具信息!M1681="","",[4]道具信息!M1681)</f>
        <v/>
      </c>
      <c r="N1681" s="19" t="str">
        <f>IF([4]道具信息!N1681="","",[4]道具信息!N1681)</f>
        <v/>
      </c>
      <c r="O1681" s="19" t="str">
        <f>IF([4]道具信息!O1681="","",[4]道具信息!O1681)</f>
        <v/>
      </c>
      <c r="P1681" s="19" t="str">
        <f>IF([4]道具信息!P1681="","",[4]道具信息!P1681)</f>
        <v/>
      </c>
      <c r="Q1681" s="19" t="str">
        <f>IF([4]道具信息!Q1681="","",[4]道具信息!Q1681)</f>
        <v/>
      </c>
      <c r="R1681" s="19" t="str">
        <f>IF([4]道具信息!R1681="","",[4]道具信息!R1681)</f>
        <v/>
      </c>
      <c r="S1681" s="19" t="str">
        <f>IF([4]道具信息!S1681="","",[4]道具信息!S1681)</f>
        <v/>
      </c>
      <c r="T1681" s="19" t="str">
        <f>IF([4]道具信息!T1681="","",[4]道具信息!T1681)</f>
        <v/>
      </c>
      <c r="U1681" s="19" t="str">
        <f>IF([4]道具信息!U1681="","",[4]道具信息!U1681)</f>
        <v/>
      </c>
      <c r="V1681" s="19" t="str">
        <f>IF([4]道具信息!V1681="","",[4]道具信息!V1681)</f>
        <v/>
      </c>
      <c r="W1681" s="19" t="str">
        <f>IF([4]道具信息!W1681="","",[4]道具信息!W1681)</f>
        <v/>
      </c>
      <c r="X1681" s="19" t="str">
        <f>IF([4]道具信息!X1681="","",[4]道具信息!X1681)</f>
        <v/>
      </c>
      <c r="Y1681" s="19" t="str">
        <f>IF([4]道具信息!Y1681="","",[4]道具信息!Y1681)</f>
        <v/>
      </c>
      <c r="Z1681" s="19" t="str">
        <f>IF([4]道具信息!Z1681="","",[4]道具信息!Z1681)</f>
        <v/>
      </c>
    </row>
    <row r="1682" spans="1:26" x14ac:dyDescent="0.15">
      <c r="A1682" s="19" t="str">
        <f>IF([4]道具信息!A1682="","",[4]道具信息!A1682)</f>
        <v/>
      </c>
      <c r="B1682" s="19" t="str">
        <f>IF([4]道具信息!B1682="","",[4]道具信息!B1682)</f>
        <v/>
      </c>
      <c r="C1682" s="19" t="str">
        <f>IF([4]道具信息!C1682="","",[4]道具信息!C1682)</f>
        <v/>
      </c>
      <c r="D1682" s="19" t="str">
        <f>IF([4]道具信息!D1682="","",[4]道具信息!D1682)</f>
        <v/>
      </c>
      <c r="E1682" s="19" t="str">
        <f>IF([4]道具信息!E1682="","",[4]道具信息!E1682)</f>
        <v/>
      </c>
      <c r="F1682" s="19" t="str">
        <f>IF([4]道具信息!F1682="","",[4]道具信息!F1682)</f>
        <v/>
      </c>
      <c r="G1682" s="19" t="str">
        <f>IF([4]道具信息!G1682="","",[4]道具信息!G1682)</f>
        <v/>
      </c>
      <c r="H1682" s="19" t="str">
        <f>IF([4]道具信息!H1682="","",[4]道具信息!H1682)</f>
        <v/>
      </c>
      <c r="I1682" s="19" t="str">
        <f>IF([4]道具信息!I1682="","",[4]道具信息!I1682)</f>
        <v/>
      </c>
      <c r="J1682" s="19" t="str">
        <f>IF([4]道具信息!J1682="","",[4]道具信息!J1682)</f>
        <v/>
      </c>
      <c r="K1682" s="19" t="str">
        <f>IF([4]道具信息!K1682="","",[4]道具信息!K1682)</f>
        <v/>
      </c>
      <c r="L1682" s="19" t="str">
        <f>IF([4]道具信息!L1682="","",[4]道具信息!L1682)</f>
        <v/>
      </c>
      <c r="M1682" s="19" t="str">
        <f>IF([4]道具信息!M1682="","",[4]道具信息!M1682)</f>
        <v/>
      </c>
      <c r="N1682" s="19" t="str">
        <f>IF([4]道具信息!N1682="","",[4]道具信息!N1682)</f>
        <v/>
      </c>
      <c r="O1682" s="19" t="str">
        <f>IF([4]道具信息!O1682="","",[4]道具信息!O1682)</f>
        <v/>
      </c>
      <c r="P1682" s="19" t="str">
        <f>IF([4]道具信息!P1682="","",[4]道具信息!P1682)</f>
        <v/>
      </c>
      <c r="Q1682" s="19" t="str">
        <f>IF([4]道具信息!Q1682="","",[4]道具信息!Q1682)</f>
        <v/>
      </c>
      <c r="R1682" s="19" t="str">
        <f>IF([4]道具信息!R1682="","",[4]道具信息!R1682)</f>
        <v/>
      </c>
      <c r="S1682" s="19" t="str">
        <f>IF([4]道具信息!S1682="","",[4]道具信息!S1682)</f>
        <v/>
      </c>
      <c r="T1682" s="19" t="str">
        <f>IF([4]道具信息!T1682="","",[4]道具信息!T1682)</f>
        <v/>
      </c>
      <c r="U1682" s="19" t="str">
        <f>IF([4]道具信息!U1682="","",[4]道具信息!U1682)</f>
        <v/>
      </c>
      <c r="V1682" s="19" t="str">
        <f>IF([4]道具信息!V1682="","",[4]道具信息!V1682)</f>
        <v/>
      </c>
      <c r="W1682" s="19" t="str">
        <f>IF([4]道具信息!W1682="","",[4]道具信息!W1682)</f>
        <v/>
      </c>
      <c r="X1682" s="19" t="str">
        <f>IF([4]道具信息!X1682="","",[4]道具信息!X1682)</f>
        <v/>
      </c>
      <c r="Y1682" s="19" t="str">
        <f>IF([4]道具信息!Y1682="","",[4]道具信息!Y1682)</f>
        <v/>
      </c>
      <c r="Z1682" s="19" t="str">
        <f>IF([4]道具信息!Z1682="","",[4]道具信息!Z1682)</f>
        <v/>
      </c>
    </row>
    <row r="1683" spans="1:26" x14ac:dyDescent="0.15">
      <c r="A1683" s="19" t="str">
        <f>IF([4]道具信息!A1683="","",[4]道具信息!A1683)</f>
        <v/>
      </c>
      <c r="B1683" s="19" t="str">
        <f>IF([4]道具信息!B1683="","",[4]道具信息!B1683)</f>
        <v/>
      </c>
      <c r="C1683" s="19" t="str">
        <f>IF([4]道具信息!C1683="","",[4]道具信息!C1683)</f>
        <v/>
      </c>
      <c r="D1683" s="19" t="str">
        <f>IF([4]道具信息!D1683="","",[4]道具信息!D1683)</f>
        <v/>
      </c>
      <c r="E1683" s="19" t="str">
        <f>IF([4]道具信息!E1683="","",[4]道具信息!E1683)</f>
        <v/>
      </c>
      <c r="F1683" s="19" t="str">
        <f>IF([4]道具信息!F1683="","",[4]道具信息!F1683)</f>
        <v/>
      </c>
      <c r="G1683" s="19" t="str">
        <f>IF([4]道具信息!G1683="","",[4]道具信息!G1683)</f>
        <v/>
      </c>
      <c r="H1683" s="19" t="str">
        <f>IF([4]道具信息!H1683="","",[4]道具信息!H1683)</f>
        <v/>
      </c>
      <c r="I1683" s="19" t="str">
        <f>IF([4]道具信息!I1683="","",[4]道具信息!I1683)</f>
        <v/>
      </c>
      <c r="J1683" s="19" t="str">
        <f>IF([4]道具信息!J1683="","",[4]道具信息!J1683)</f>
        <v/>
      </c>
      <c r="K1683" s="19" t="str">
        <f>IF([4]道具信息!K1683="","",[4]道具信息!K1683)</f>
        <v/>
      </c>
      <c r="L1683" s="19" t="str">
        <f>IF([4]道具信息!L1683="","",[4]道具信息!L1683)</f>
        <v/>
      </c>
      <c r="M1683" s="19" t="str">
        <f>IF([4]道具信息!M1683="","",[4]道具信息!M1683)</f>
        <v/>
      </c>
      <c r="N1683" s="19" t="str">
        <f>IF([4]道具信息!N1683="","",[4]道具信息!N1683)</f>
        <v/>
      </c>
      <c r="O1683" s="19" t="str">
        <f>IF([4]道具信息!O1683="","",[4]道具信息!O1683)</f>
        <v/>
      </c>
      <c r="P1683" s="19" t="str">
        <f>IF([4]道具信息!P1683="","",[4]道具信息!P1683)</f>
        <v/>
      </c>
      <c r="Q1683" s="19" t="str">
        <f>IF([4]道具信息!Q1683="","",[4]道具信息!Q1683)</f>
        <v/>
      </c>
      <c r="R1683" s="19" t="str">
        <f>IF([4]道具信息!R1683="","",[4]道具信息!R1683)</f>
        <v/>
      </c>
      <c r="S1683" s="19" t="str">
        <f>IF([4]道具信息!S1683="","",[4]道具信息!S1683)</f>
        <v/>
      </c>
      <c r="T1683" s="19" t="str">
        <f>IF([4]道具信息!T1683="","",[4]道具信息!T1683)</f>
        <v/>
      </c>
      <c r="U1683" s="19" t="str">
        <f>IF([4]道具信息!U1683="","",[4]道具信息!U1683)</f>
        <v/>
      </c>
      <c r="V1683" s="19" t="str">
        <f>IF([4]道具信息!V1683="","",[4]道具信息!V1683)</f>
        <v/>
      </c>
      <c r="W1683" s="19" t="str">
        <f>IF([4]道具信息!W1683="","",[4]道具信息!W1683)</f>
        <v/>
      </c>
      <c r="X1683" s="19" t="str">
        <f>IF([4]道具信息!X1683="","",[4]道具信息!X1683)</f>
        <v/>
      </c>
      <c r="Y1683" s="19" t="str">
        <f>IF([4]道具信息!Y1683="","",[4]道具信息!Y1683)</f>
        <v/>
      </c>
      <c r="Z1683" s="19" t="str">
        <f>IF([4]道具信息!Z1683="","",[4]道具信息!Z1683)</f>
        <v/>
      </c>
    </row>
    <row r="1684" spans="1:26" x14ac:dyDescent="0.15">
      <c r="A1684" s="19" t="str">
        <f>IF([4]道具信息!A1684="","",[4]道具信息!A1684)</f>
        <v/>
      </c>
      <c r="B1684" s="19" t="str">
        <f>IF([4]道具信息!B1684="","",[4]道具信息!B1684)</f>
        <v/>
      </c>
      <c r="C1684" s="19" t="str">
        <f>IF([4]道具信息!C1684="","",[4]道具信息!C1684)</f>
        <v/>
      </c>
      <c r="D1684" s="19" t="str">
        <f>IF([4]道具信息!D1684="","",[4]道具信息!D1684)</f>
        <v/>
      </c>
      <c r="E1684" s="19" t="str">
        <f>IF([4]道具信息!E1684="","",[4]道具信息!E1684)</f>
        <v/>
      </c>
      <c r="F1684" s="19" t="str">
        <f>IF([4]道具信息!F1684="","",[4]道具信息!F1684)</f>
        <v/>
      </c>
      <c r="G1684" s="19" t="str">
        <f>IF([4]道具信息!G1684="","",[4]道具信息!G1684)</f>
        <v/>
      </c>
      <c r="H1684" s="19" t="str">
        <f>IF([4]道具信息!H1684="","",[4]道具信息!H1684)</f>
        <v/>
      </c>
      <c r="I1684" s="19" t="str">
        <f>IF([4]道具信息!I1684="","",[4]道具信息!I1684)</f>
        <v/>
      </c>
      <c r="J1684" s="19" t="str">
        <f>IF([4]道具信息!J1684="","",[4]道具信息!J1684)</f>
        <v/>
      </c>
      <c r="K1684" s="19" t="str">
        <f>IF([4]道具信息!K1684="","",[4]道具信息!K1684)</f>
        <v/>
      </c>
      <c r="L1684" s="19" t="str">
        <f>IF([4]道具信息!L1684="","",[4]道具信息!L1684)</f>
        <v/>
      </c>
      <c r="M1684" s="19" t="str">
        <f>IF([4]道具信息!M1684="","",[4]道具信息!M1684)</f>
        <v/>
      </c>
      <c r="N1684" s="19" t="str">
        <f>IF([4]道具信息!N1684="","",[4]道具信息!N1684)</f>
        <v/>
      </c>
      <c r="O1684" s="19" t="str">
        <f>IF([4]道具信息!O1684="","",[4]道具信息!O1684)</f>
        <v/>
      </c>
      <c r="P1684" s="19" t="str">
        <f>IF([4]道具信息!P1684="","",[4]道具信息!P1684)</f>
        <v/>
      </c>
      <c r="Q1684" s="19" t="str">
        <f>IF([4]道具信息!Q1684="","",[4]道具信息!Q1684)</f>
        <v/>
      </c>
      <c r="R1684" s="19" t="str">
        <f>IF([4]道具信息!R1684="","",[4]道具信息!R1684)</f>
        <v/>
      </c>
      <c r="S1684" s="19" t="str">
        <f>IF([4]道具信息!S1684="","",[4]道具信息!S1684)</f>
        <v/>
      </c>
      <c r="T1684" s="19" t="str">
        <f>IF([4]道具信息!T1684="","",[4]道具信息!T1684)</f>
        <v/>
      </c>
      <c r="U1684" s="19" t="str">
        <f>IF([4]道具信息!U1684="","",[4]道具信息!U1684)</f>
        <v/>
      </c>
      <c r="V1684" s="19" t="str">
        <f>IF([4]道具信息!V1684="","",[4]道具信息!V1684)</f>
        <v/>
      </c>
      <c r="W1684" s="19" t="str">
        <f>IF([4]道具信息!W1684="","",[4]道具信息!W1684)</f>
        <v/>
      </c>
      <c r="X1684" s="19" t="str">
        <f>IF([4]道具信息!X1684="","",[4]道具信息!X1684)</f>
        <v/>
      </c>
      <c r="Y1684" s="19" t="str">
        <f>IF([4]道具信息!Y1684="","",[4]道具信息!Y1684)</f>
        <v/>
      </c>
      <c r="Z1684" s="19" t="str">
        <f>IF([4]道具信息!Z1684="","",[4]道具信息!Z1684)</f>
        <v/>
      </c>
    </row>
    <row r="1685" spans="1:26" x14ac:dyDescent="0.15">
      <c r="A1685" s="19" t="str">
        <f>IF([4]道具信息!A1685="","",[4]道具信息!A1685)</f>
        <v/>
      </c>
      <c r="B1685" s="19" t="str">
        <f>IF([4]道具信息!B1685="","",[4]道具信息!B1685)</f>
        <v/>
      </c>
      <c r="C1685" s="19" t="str">
        <f>IF([4]道具信息!C1685="","",[4]道具信息!C1685)</f>
        <v/>
      </c>
      <c r="D1685" s="19" t="str">
        <f>IF([4]道具信息!D1685="","",[4]道具信息!D1685)</f>
        <v/>
      </c>
      <c r="E1685" s="19" t="str">
        <f>IF([4]道具信息!E1685="","",[4]道具信息!E1685)</f>
        <v/>
      </c>
      <c r="F1685" s="19" t="str">
        <f>IF([4]道具信息!F1685="","",[4]道具信息!F1685)</f>
        <v/>
      </c>
      <c r="G1685" s="19" t="str">
        <f>IF([4]道具信息!G1685="","",[4]道具信息!G1685)</f>
        <v/>
      </c>
      <c r="H1685" s="19" t="str">
        <f>IF([4]道具信息!H1685="","",[4]道具信息!H1685)</f>
        <v/>
      </c>
      <c r="I1685" s="19" t="str">
        <f>IF([4]道具信息!I1685="","",[4]道具信息!I1685)</f>
        <v/>
      </c>
      <c r="J1685" s="19" t="str">
        <f>IF([4]道具信息!J1685="","",[4]道具信息!J1685)</f>
        <v/>
      </c>
      <c r="K1685" s="19" t="str">
        <f>IF([4]道具信息!K1685="","",[4]道具信息!K1685)</f>
        <v/>
      </c>
      <c r="L1685" s="19" t="str">
        <f>IF([4]道具信息!L1685="","",[4]道具信息!L1685)</f>
        <v/>
      </c>
      <c r="M1685" s="19" t="str">
        <f>IF([4]道具信息!M1685="","",[4]道具信息!M1685)</f>
        <v/>
      </c>
      <c r="N1685" s="19" t="str">
        <f>IF([4]道具信息!N1685="","",[4]道具信息!N1685)</f>
        <v/>
      </c>
      <c r="O1685" s="19" t="str">
        <f>IF([4]道具信息!O1685="","",[4]道具信息!O1685)</f>
        <v/>
      </c>
      <c r="P1685" s="19" t="str">
        <f>IF([4]道具信息!P1685="","",[4]道具信息!P1685)</f>
        <v/>
      </c>
      <c r="Q1685" s="19" t="str">
        <f>IF([4]道具信息!Q1685="","",[4]道具信息!Q1685)</f>
        <v/>
      </c>
      <c r="R1685" s="19" t="str">
        <f>IF([4]道具信息!R1685="","",[4]道具信息!R1685)</f>
        <v/>
      </c>
      <c r="S1685" s="19" t="str">
        <f>IF([4]道具信息!S1685="","",[4]道具信息!S1685)</f>
        <v/>
      </c>
      <c r="T1685" s="19" t="str">
        <f>IF([4]道具信息!T1685="","",[4]道具信息!T1685)</f>
        <v/>
      </c>
      <c r="U1685" s="19" t="str">
        <f>IF([4]道具信息!U1685="","",[4]道具信息!U1685)</f>
        <v/>
      </c>
      <c r="V1685" s="19" t="str">
        <f>IF([4]道具信息!V1685="","",[4]道具信息!V1685)</f>
        <v/>
      </c>
      <c r="W1685" s="19" t="str">
        <f>IF([4]道具信息!W1685="","",[4]道具信息!W1685)</f>
        <v/>
      </c>
      <c r="X1685" s="19" t="str">
        <f>IF([4]道具信息!X1685="","",[4]道具信息!X1685)</f>
        <v/>
      </c>
      <c r="Y1685" s="19" t="str">
        <f>IF([4]道具信息!Y1685="","",[4]道具信息!Y1685)</f>
        <v/>
      </c>
      <c r="Z1685" s="19" t="str">
        <f>IF([4]道具信息!Z1685="","",[4]道具信息!Z1685)</f>
        <v/>
      </c>
    </row>
    <row r="1686" spans="1:26" x14ac:dyDescent="0.15">
      <c r="A1686" s="19" t="str">
        <f>IF([4]道具信息!A1686="","",[4]道具信息!A1686)</f>
        <v/>
      </c>
      <c r="B1686" s="19" t="str">
        <f>IF([4]道具信息!B1686="","",[4]道具信息!B1686)</f>
        <v/>
      </c>
      <c r="C1686" s="19" t="str">
        <f>IF([4]道具信息!C1686="","",[4]道具信息!C1686)</f>
        <v/>
      </c>
      <c r="D1686" s="19" t="str">
        <f>IF([4]道具信息!D1686="","",[4]道具信息!D1686)</f>
        <v/>
      </c>
      <c r="E1686" s="19" t="str">
        <f>IF([4]道具信息!E1686="","",[4]道具信息!E1686)</f>
        <v/>
      </c>
      <c r="F1686" s="19" t="str">
        <f>IF([4]道具信息!F1686="","",[4]道具信息!F1686)</f>
        <v/>
      </c>
      <c r="G1686" s="19" t="str">
        <f>IF([4]道具信息!G1686="","",[4]道具信息!G1686)</f>
        <v/>
      </c>
      <c r="H1686" s="19" t="str">
        <f>IF([4]道具信息!H1686="","",[4]道具信息!H1686)</f>
        <v/>
      </c>
      <c r="I1686" s="19" t="str">
        <f>IF([4]道具信息!I1686="","",[4]道具信息!I1686)</f>
        <v/>
      </c>
      <c r="J1686" s="19" t="str">
        <f>IF([4]道具信息!J1686="","",[4]道具信息!J1686)</f>
        <v/>
      </c>
      <c r="K1686" s="19" t="str">
        <f>IF([4]道具信息!K1686="","",[4]道具信息!K1686)</f>
        <v/>
      </c>
      <c r="L1686" s="19" t="str">
        <f>IF([4]道具信息!L1686="","",[4]道具信息!L1686)</f>
        <v/>
      </c>
      <c r="M1686" s="19" t="str">
        <f>IF([4]道具信息!M1686="","",[4]道具信息!M1686)</f>
        <v/>
      </c>
      <c r="N1686" s="19" t="str">
        <f>IF([4]道具信息!N1686="","",[4]道具信息!N1686)</f>
        <v/>
      </c>
      <c r="O1686" s="19" t="str">
        <f>IF([4]道具信息!O1686="","",[4]道具信息!O1686)</f>
        <v/>
      </c>
      <c r="P1686" s="19" t="str">
        <f>IF([4]道具信息!P1686="","",[4]道具信息!P1686)</f>
        <v/>
      </c>
      <c r="Q1686" s="19" t="str">
        <f>IF([4]道具信息!Q1686="","",[4]道具信息!Q1686)</f>
        <v/>
      </c>
      <c r="R1686" s="19" t="str">
        <f>IF([4]道具信息!R1686="","",[4]道具信息!R1686)</f>
        <v/>
      </c>
      <c r="S1686" s="19" t="str">
        <f>IF([4]道具信息!S1686="","",[4]道具信息!S1686)</f>
        <v/>
      </c>
      <c r="T1686" s="19" t="str">
        <f>IF([4]道具信息!T1686="","",[4]道具信息!T1686)</f>
        <v/>
      </c>
      <c r="U1686" s="19" t="str">
        <f>IF([4]道具信息!U1686="","",[4]道具信息!U1686)</f>
        <v/>
      </c>
      <c r="V1686" s="19" t="str">
        <f>IF([4]道具信息!V1686="","",[4]道具信息!V1686)</f>
        <v/>
      </c>
      <c r="W1686" s="19" t="str">
        <f>IF([4]道具信息!W1686="","",[4]道具信息!W1686)</f>
        <v/>
      </c>
      <c r="X1686" s="19" t="str">
        <f>IF([4]道具信息!X1686="","",[4]道具信息!X1686)</f>
        <v/>
      </c>
      <c r="Y1686" s="19" t="str">
        <f>IF([4]道具信息!Y1686="","",[4]道具信息!Y1686)</f>
        <v/>
      </c>
      <c r="Z1686" s="19" t="str">
        <f>IF([4]道具信息!Z1686="","",[4]道具信息!Z1686)</f>
        <v/>
      </c>
    </row>
    <row r="1687" spans="1:26" x14ac:dyDescent="0.15">
      <c r="A1687" s="19" t="str">
        <f>IF([4]道具信息!A1687="","",[4]道具信息!A1687)</f>
        <v/>
      </c>
      <c r="B1687" s="19" t="str">
        <f>IF([4]道具信息!B1687="","",[4]道具信息!B1687)</f>
        <v/>
      </c>
      <c r="C1687" s="19" t="str">
        <f>IF([4]道具信息!C1687="","",[4]道具信息!C1687)</f>
        <v/>
      </c>
      <c r="D1687" s="19" t="str">
        <f>IF([4]道具信息!D1687="","",[4]道具信息!D1687)</f>
        <v/>
      </c>
      <c r="E1687" s="19" t="str">
        <f>IF([4]道具信息!E1687="","",[4]道具信息!E1687)</f>
        <v/>
      </c>
      <c r="F1687" s="19" t="str">
        <f>IF([4]道具信息!F1687="","",[4]道具信息!F1687)</f>
        <v/>
      </c>
      <c r="G1687" s="19" t="str">
        <f>IF([4]道具信息!G1687="","",[4]道具信息!G1687)</f>
        <v/>
      </c>
      <c r="H1687" s="19" t="str">
        <f>IF([4]道具信息!H1687="","",[4]道具信息!H1687)</f>
        <v/>
      </c>
      <c r="I1687" s="19" t="str">
        <f>IF([4]道具信息!I1687="","",[4]道具信息!I1687)</f>
        <v/>
      </c>
      <c r="J1687" s="19" t="str">
        <f>IF([4]道具信息!J1687="","",[4]道具信息!J1687)</f>
        <v/>
      </c>
      <c r="K1687" s="19" t="str">
        <f>IF([4]道具信息!K1687="","",[4]道具信息!K1687)</f>
        <v/>
      </c>
      <c r="L1687" s="19" t="str">
        <f>IF([4]道具信息!L1687="","",[4]道具信息!L1687)</f>
        <v/>
      </c>
      <c r="M1687" s="19" t="str">
        <f>IF([4]道具信息!M1687="","",[4]道具信息!M1687)</f>
        <v/>
      </c>
      <c r="N1687" s="19" t="str">
        <f>IF([4]道具信息!N1687="","",[4]道具信息!N1687)</f>
        <v/>
      </c>
      <c r="O1687" s="19" t="str">
        <f>IF([4]道具信息!O1687="","",[4]道具信息!O1687)</f>
        <v/>
      </c>
      <c r="P1687" s="19" t="str">
        <f>IF([4]道具信息!P1687="","",[4]道具信息!P1687)</f>
        <v/>
      </c>
      <c r="Q1687" s="19" t="str">
        <f>IF([4]道具信息!Q1687="","",[4]道具信息!Q1687)</f>
        <v/>
      </c>
      <c r="R1687" s="19" t="str">
        <f>IF([4]道具信息!R1687="","",[4]道具信息!R1687)</f>
        <v/>
      </c>
      <c r="S1687" s="19" t="str">
        <f>IF([4]道具信息!S1687="","",[4]道具信息!S1687)</f>
        <v/>
      </c>
      <c r="T1687" s="19" t="str">
        <f>IF([4]道具信息!T1687="","",[4]道具信息!T1687)</f>
        <v/>
      </c>
      <c r="U1687" s="19" t="str">
        <f>IF([4]道具信息!U1687="","",[4]道具信息!U1687)</f>
        <v/>
      </c>
      <c r="V1687" s="19" t="str">
        <f>IF([4]道具信息!V1687="","",[4]道具信息!V1687)</f>
        <v/>
      </c>
      <c r="W1687" s="19" t="str">
        <f>IF([4]道具信息!W1687="","",[4]道具信息!W1687)</f>
        <v/>
      </c>
      <c r="X1687" s="19" t="str">
        <f>IF([4]道具信息!X1687="","",[4]道具信息!X1687)</f>
        <v/>
      </c>
      <c r="Y1687" s="19" t="str">
        <f>IF([4]道具信息!Y1687="","",[4]道具信息!Y1687)</f>
        <v/>
      </c>
      <c r="Z1687" s="19" t="str">
        <f>IF([4]道具信息!Z1687="","",[4]道具信息!Z1687)</f>
        <v/>
      </c>
    </row>
    <row r="1688" spans="1:26" x14ac:dyDescent="0.15">
      <c r="A1688" s="19" t="str">
        <f>IF([4]道具信息!A1688="","",[4]道具信息!A1688)</f>
        <v/>
      </c>
      <c r="B1688" s="19" t="str">
        <f>IF([4]道具信息!B1688="","",[4]道具信息!B1688)</f>
        <v/>
      </c>
      <c r="C1688" s="19" t="str">
        <f>IF([4]道具信息!C1688="","",[4]道具信息!C1688)</f>
        <v/>
      </c>
      <c r="D1688" s="19" t="str">
        <f>IF([4]道具信息!D1688="","",[4]道具信息!D1688)</f>
        <v/>
      </c>
      <c r="E1688" s="19" t="str">
        <f>IF([4]道具信息!E1688="","",[4]道具信息!E1688)</f>
        <v/>
      </c>
      <c r="F1688" s="19" t="str">
        <f>IF([4]道具信息!F1688="","",[4]道具信息!F1688)</f>
        <v/>
      </c>
      <c r="G1688" s="19" t="str">
        <f>IF([4]道具信息!G1688="","",[4]道具信息!G1688)</f>
        <v/>
      </c>
      <c r="H1688" s="19" t="str">
        <f>IF([4]道具信息!H1688="","",[4]道具信息!H1688)</f>
        <v/>
      </c>
      <c r="I1688" s="19" t="str">
        <f>IF([4]道具信息!I1688="","",[4]道具信息!I1688)</f>
        <v/>
      </c>
      <c r="J1688" s="19" t="str">
        <f>IF([4]道具信息!J1688="","",[4]道具信息!J1688)</f>
        <v/>
      </c>
      <c r="K1688" s="19" t="str">
        <f>IF([4]道具信息!K1688="","",[4]道具信息!K1688)</f>
        <v/>
      </c>
      <c r="L1688" s="19" t="str">
        <f>IF([4]道具信息!L1688="","",[4]道具信息!L1688)</f>
        <v/>
      </c>
      <c r="M1688" s="19" t="str">
        <f>IF([4]道具信息!M1688="","",[4]道具信息!M1688)</f>
        <v/>
      </c>
      <c r="N1688" s="19" t="str">
        <f>IF([4]道具信息!N1688="","",[4]道具信息!N1688)</f>
        <v/>
      </c>
      <c r="O1688" s="19" t="str">
        <f>IF([4]道具信息!O1688="","",[4]道具信息!O1688)</f>
        <v/>
      </c>
      <c r="P1688" s="19" t="str">
        <f>IF([4]道具信息!P1688="","",[4]道具信息!P1688)</f>
        <v/>
      </c>
      <c r="Q1688" s="19" t="str">
        <f>IF([4]道具信息!Q1688="","",[4]道具信息!Q1688)</f>
        <v/>
      </c>
      <c r="R1688" s="19" t="str">
        <f>IF([4]道具信息!R1688="","",[4]道具信息!R1688)</f>
        <v/>
      </c>
      <c r="S1688" s="19" t="str">
        <f>IF([4]道具信息!S1688="","",[4]道具信息!S1688)</f>
        <v/>
      </c>
      <c r="T1688" s="19" t="str">
        <f>IF([4]道具信息!T1688="","",[4]道具信息!T1688)</f>
        <v/>
      </c>
      <c r="U1688" s="19" t="str">
        <f>IF([4]道具信息!U1688="","",[4]道具信息!U1688)</f>
        <v/>
      </c>
      <c r="V1688" s="19" t="str">
        <f>IF([4]道具信息!V1688="","",[4]道具信息!V1688)</f>
        <v/>
      </c>
      <c r="W1688" s="19" t="str">
        <f>IF([4]道具信息!W1688="","",[4]道具信息!W1688)</f>
        <v/>
      </c>
      <c r="X1688" s="19" t="str">
        <f>IF([4]道具信息!X1688="","",[4]道具信息!X1688)</f>
        <v/>
      </c>
      <c r="Y1688" s="19" t="str">
        <f>IF([4]道具信息!Y1688="","",[4]道具信息!Y1688)</f>
        <v/>
      </c>
      <c r="Z1688" s="19" t="str">
        <f>IF([4]道具信息!Z1688="","",[4]道具信息!Z1688)</f>
        <v/>
      </c>
    </row>
    <row r="1689" spans="1:26" x14ac:dyDescent="0.15">
      <c r="A1689" s="19" t="str">
        <f>IF([4]道具信息!A1689="","",[4]道具信息!A1689)</f>
        <v/>
      </c>
      <c r="B1689" s="19" t="str">
        <f>IF([4]道具信息!B1689="","",[4]道具信息!B1689)</f>
        <v/>
      </c>
      <c r="C1689" s="19" t="str">
        <f>IF([4]道具信息!C1689="","",[4]道具信息!C1689)</f>
        <v/>
      </c>
      <c r="D1689" s="19" t="str">
        <f>IF([4]道具信息!D1689="","",[4]道具信息!D1689)</f>
        <v/>
      </c>
      <c r="E1689" s="19" t="str">
        <f>IF([4]道具信息!E1689="","",[4]道具信息!E1689)</f>
        <v/>
      </c>
      <c r="F1689" s="19" t="str">
        <f>IF([4]道具信息!F1689="","",[4]道具信息!F1689)</f>
        <v/>
      </c>
      <c r="G1689" s="19" t="str">
        <f>IF([4]道具信息!G1689="","",[4]道具信息!G1689)</f>
        <v/>
      </c>
      <c r="H1689" s="19" t="str">
        <f>IF([4]道具信息!H1689="","",[4]道具信息!H1689)</f>
        <v/>
      </c>
      <c r="I1689" s="19" t="str">
        <f>IF([4]道具信息!I1689="","",[4]道具信息!I1689)</f>
        <v/>
      </c>
      <c r="J1689" s="19" t="str">
        <f>IF([4]道具信息!J1689="","",[4]道具信息!J1689)</f>
        <v/>
      </c>
      <c r="K1689" s="19" t="str">
        <f>IF([4]道具信息!K1689="","",[4]道具信息!K1689)</f>
        <v/>
      </c>
      <c r="L1689" s="19" t="str">
        <f>IF([4]道具信息!L1689="","",[4]道具信息!L1689)</f>
        <v/>
      </c>
      <c r="M1689" s="19" t="str">
        <f>IF([4]道具信息!M1689="","",[4]道具信息!M1689)</f>
        <v/>
      </c>
      <c r="N1689" s="19" t="str">
        <f>IF([4]道具信息!N1689="","",[4]道具信息!N1689)</f>
        <v/>
      </c>
      <c r="O1689" s="19" t="str">
        <f>IF([4]道具信息!O1689="","",[4]道具信息!O1689)</f>
        <v/>
      </c>
      <c r="P1689" s="19" t="str">
        <f>IF([4]道具信息!P1689="","",[4]道具信息!P1689)</f>
        <v/>
      </c>
      <c r="Q1689" s="19" t="str">
        <f>IF([4]道具信息!Q1689="","",[4]道具信息!Q1689)</f>
        <v/>
      </c>
      <c r="R1689" s="19" t="str">
        <f>IF([4]道具信息!R1689="","",[4]道具信息!R1689)</f>
        <v/>
      </c>
      <c r="S1689" s="19" t="str">
        <f>IF([4]道具信息!S1689="","",[4]道具信息!S1689)</f>
        <v/>
      </c>
      <c r="T1689" s="19" t="str">
        <f>IF([4]道具信息!T1689="","",[4]道具信息!T1689)</f>
        <v/>
      </c>
      <c r="U1689" s="19" t="str">
        <f>IF([4]道具信息!U1689="","",[4]道具信息!U1689)</f>
        <v/>
      </c>
      <c r="V1689" s="19" t="str">
        <f>IF([4]道具信息!V1689="","",[4]道具信息!V1689)</f>
        <v/>
      </c>
      <c r="W1689" s="19" t="str">
        <f>IF([4]道具信息!W1689="","",[4]道具信息!W1689)</f>
        <v/>
      </c>
      <c r="X1689" s="19" t="str">
        <f>IF([4]道具信息!X1689="","",[4]道具信息!X1689)</f>
        <v/>
      </c>
      <c r="Y1689" s="19" t="str">
        <f>IF([4]道具信息!Y1689="","",[4]道具信息!Y1689)</f>
        <v/>
      </c>
      <c r="Z1689" s="19" t="str">
        <f>IF([4]道具信息!Z1689="","",[4]道具信息!Z1689)</f>
        <v/>
      </c>
    </row>
    <row r="1690" spans="1:26" x14ac:dyDescent="0.15">
      <c r="A1690" s="19" t="str">
        <f>IF([4]道具信息!A1690="","",[4]道具信息!A1690)</f>
        <v/>
      </c>
      <c r="B1690" s="19" t="str">
        <f>IF([4]道具信息!B1690="","",[4]道具信息!B1690)</f>
        <v/>
      </c>
      <c r="C1690" s="19" t="str">
        <f>IF([4]道具信息!C1690="","",[4]道具信息!C1690)</f>
        <v/>
      </c>
      <c r="D1690" s="19" t="str">
        <f>IF([4]道具信息!D1690="","",[4]道具信息!D1690)</f>
        <v/>
      </c>
      <c r="E1690" s="19" t="str">
        <f>IF([4]道具信息!E1690="","",[4]道具信息!E1690)</f>
        <v/>
      </c>
      <c r="F1690" s="19" t="str">
        <f>IF([4]道具信息!F1690="","",[4]道具信息!F1690)</f>
        <v/>
      </c>
      <c r="G1690" s="19" t="str">
        <f>IF([4]道具信息!G1690="","",[4]道具信息!G1690)</f>
        <v/>
      </c>
      <c r="H1690" s="19" t="str">
        <f>IF([4]道具信息!H1690="","",[4]道具信息!H1690)</f>
        <v/>
      </c>
      <c r="I1690" s="19" t="str">
        <f>IF([4]道具信息!I1690="","",[4]道具信息!I1690)</f>
        <v/>
      </c>
      <c r="J1690" s="19" t="str">
        <f>IF([4]道具信息!J1690="","",[4]道具信息!J1690)</f>
        <v/>
      </c>
      <c r="K1690" s="19" t="str">
        <f>IF([4]道具信息!K1690="","",[4]道具信息!K1690)</f>
        <v/>
      </c>
      <c r="L1690" s="19" t="str">
        <f>IF([4]道具信息!L1690="","",[4]道具信息!L1690)</f>
        <v/>
      </c>
      <c r="M1690" s="19" t="str">
        <f>IF([4]道具信息!M1690="","",[4]道具信息!M1690)</f>
        <v/>
      </c>
      <c r="N1690" s="19" t="str">
        <f>IF([4]道具信息!N1690="","",[4]道具信息!N1690)</f>
        <v/>
      </c>
      <c r="O1690" s="19" t="str">
        <f>IF([4]道具信息!O1690="","",[4]道具信息!O1690)</f>
        <v/>
      </c>
      <c r="P1690" s="19" t="str">
        <f>IF([4]道具信息!P1690="","",[4]道具信息!P1690)</f>
        <v/>
      </c>
      <c r="Q1690" s="19" t="str">
        <f>IF([4]道具信息!Q1690="","",[4]道具信息!Q1690)</f>
        <v/>
      </c>
      <c r="R1690" s="19" t="str">
        <f>IF([4]道具信息!R1690="","",[4]道具信息!R1690)</f>
        <v/>
      </c>
      <c r="S1690" s="19" t="str">
        <f>IF([4]道具信息!S1690="","",[4]道具信息!S1690)</f>
        <v/>
      </c>
      <c r="T1690" s="19" t="str">
        <f>IF([4]道具信息!T1690="","",[4]道具信息!T1690)</f>
        <v/>
      </c>
      <c r="U1690" s="19" t="str">
        <f>IF([4]道具信息!U1690="","",[4]道具信息!U1690)</f>
        <v/>
      </c>
      <c r="V1690" s="19" t="str">
        <f>IF([4]道具信息!V1690="","",[4]道具信息!V1690)</f>
        <v/>
      </c>
      <c r="W1690" s="19" t="str">
        <f>IF([4]道具信息!W1690="","",[4]道具信息!W1690)</f>
        <v/>
      </c>
      <c r="X1690" s="19" t="str">
        <f>IF([4]道具信息!X1690="","",[4]道具信息!X1690)</f>
        <v/>
      </c>
      <c r="Y1690" s="19" t="str">
        <f>IF([4]道具信息!Y1690="","",[4]道具信息!Y1690)</f>
        <v/>
      </c>
      <c r="Z1690" s="19" t="str">
        <f>IF([4]道具信息!Z1690="","",[4]道具信息!Z1690)</f>
        <v/>
      </c>
    </row>
    <row r="1691" spans="1:26" x14ac:dyDescent="0.15">
      <c r="A1691" s="19" t="str">
        <f>IF([4]道具信息!A1691="","",[4]道具信息!A1691)</f>
        <v/>
      </c>
      <c r="B1691" s="19" t="str">
        <f>IF([4]道具信息!B1691="","",[4]道具信息!B1691)</f>
        <v/>
      </c>
      <c r="C1691" s="19" t="str">
        <f>IF([4]道具信息!C1691="","",[4]道具信息!C1691)</f>
        <v/>
      </c>
      <c r="D1691" s="19" t="str">
        <f>IF([4]道具信息!D1691="","",[4]道具信息!D1691)</f>
        <v/>
      </c>
      <c r="E1691" s="19" t="str">
        <f>IF([4]道具信息!E1691="","",[4]道具信息!E1691)</f>
        <v/>
      </c>
      <c r="F1691" s="19" t="str">
        <f>IF([4]道具信息!F1691="","",[4]道具信息!F1691)</f>
        <v/>
      </c>
      <c r="G1691" s="19" t="str">
        <f>IF([4]道具信息!G1691="","",[4]道具信息!G1691)</f>
        <v/>
      </c>
      <c r="H1691" s="19" t="str">
        <f>IF([4]道具信息!H1691="","",[4]道具信息!H1691)</f>
        <v/>
      </c>
      <c r="I1691" s="19" t="str">
        <f>IF([4]道具信息!I1691="","",[4]道具信息!I1691)</f>
        <v/>
      </c>
      <c r="J1691" s="19" t="str">
        <f>IF([4]道具信息!J1691="","",[4]道具信息!J1691)</f>
        <v/>
      </c>
      <c r="K1691" s="19" t="str">
        <f>IF([4]道具信息!K1691="","",[4]道具信息!K1691)</f>
        <v/>
      </c>
      <c r="L1691" s="19" t="str">
        <f>IF([4]道具信息!L1691="","",[4]道具信息!L1691)</f>
        <v/>
      </c>
      <c r="M1691" s="19" t="str">
        <f>IF([4]道具信息!M1691="","",[4]道具信息!M1691)</f>
        <v/>
      </c>
      <c r="N1691" s="19" t="str">
        <f>IF([4]道具信息!N1691="","",[4]道具信息!N1691)</f>
        <v/>
      </c>
      <c r="O1691" s="19" t="str">
        <f>IF([4]道具信息!O1691="","",[4]道具信息!O1691)</f>
        <v/>
      </c>
      <c r="P1691" s="19" t="str">
        <f>IF([4]道具信息!P1691="","",[4]道具信息!P1691)</f>
        <v/>
      </c>
      <c r="Q1691" s="19" t="str">
        <f>IF([4]道具信息!Q1691="","",[4]道具信息!Q1691)</f>
        <v/>
      </c>
      <c r="R1691" s="19" t="str">
        <f>IF([4]道具信息!R1691="","",[4]道具信息!R1691)</f>
        <v/>
      </c>
      <c r="S1691" s="19" t="str">
        <f>IF([4]道具信息!S1691="","",[4]道具信息!S1691)</f>
        <v/>
      </c>
      <c r="T1691" s="19" t="str">
        <f>IF([4]道具信息!T1691="","",[4]道具信息!T1691)</f>
        <v/>
      </c>
      <c r="U1691" s="19" t="str">
        <f>IF([4]道具信息!U1691="","",[4]道具信息!U1691)</f>
        <v/>
      </c>
      <c r="V1691" s="19" t="str">
        <f>IF([4]道具信息!V1691="","",[4]道具信息!V1691)</f>
        <v/>
      </c>
      <c r="W1691" s="19" t="str">
        <f>IF([4]道具信息!W1691="","",[4]道具信息!W1691)</f>
        <v/>
      </c>
      <c r="X1691" s="19" t="str">
        <f>IF([4]道具信息!X1691="","",[4]道具信息!X1691)</f>
        <v/>
      </c>
      <c r="Y1691" s="19" t="str">
        <f>IF([4]道具信息!Y1691="","",[4]道具信息!Y1691)</f>
        <v/>
      </c>
      <c r="Z1691" s="19" t="str">
        <f>IF([4]道具信息!Z1691="","",[4]道具信息!Z1691)</f>
        <v/>
      </c>
    </row>
    <row r="1692" spans="1:26" x14ac:dyDescent="0.15">
      <c r="A1692" s="19" t="str">
        <f>IF([4]道具信息!A1692="","",[4]道具信息!A1692)</f>
        <v/>
      </c>
      <c r="B1692" s="19" t="str">
        <f>IF([4]道具信息!B1692="","",[4]道具信息!B1692)</f>
        <v/>
      </c>
      <c r="C1692" s="19" t="str">
        <f>IF([4]道具信息!C1692="","",[4]道具信息!C1692)</f>
        <v/>
      </c>
      <c r="D1692" s="19" t="str">
        <f>IF([4]道具信息!D1692="","",[4]道具信息!D1692)</f>
        <v/>
      </c>
      <c r="E1692" s="19" t="str">
        <f>IF([4]道具信息!E1692="","",[4]道具信息!E1692)</f>
        <v/>
      </c>
      <c r="F1692" s="19" t="str">
        <f>IF([4]道具信息!F1692="","",[4]道具信息!F1692)</f>
        <v/>
      </c>
      <c r="G1692" s="19" t="str">
        <f>IF([4]道具信息!G1692="","",[4]道具信息!G1692)</f>
        <v/>
      </c>
      <c r="H1692" s="19" t="str">
        <f>IF([4]道具信息!H1692="","",[4]道具信息!H1692)</f>
        <v/>
      </c>
      <c r="I1692" s="19" t="str">
        <f>IF([4]道具信息!I1692="","",[4]道具信息!I1692)</f>
        <v/>
      </c>
      <c r="J1692" s="19" t="str">
        <f>IF([4]道具信息!J1692="","",[4]道具信息!J1692)</f>
        <v/>
      </c>
      <c r="K1692" s="19" t="str">
        <f>IF([4]道具信息!K1692="","",[4]道具信息!K1692)</f>
        <v/>
      </c>
      <c r="L1692" s="19" t="str">
        <f>IF([4]道具信息!L1692="","",[4]道具信息!L1692)</f>
        <v/>
      </c>
      <c r="M1692" s="19" t="str">
        <f>IF([4]道具信息!M1692="","",[4]道具信息!M1692)</f>
        <v/>
      </c>
      <c r="N1692" s="19" t="str">
        <f>IF([4]道具信息!N1692="","",[4]道具信息!N1692)</f>
        <v/>
      </c>
      <c r="O1692" s="19" t="str">
        <f>IF([4]道具信息!O1692="","",[4]道具信息!O1692)</f>
        <v/>
      </c>
      <c r="P1692" s="19" t="str">
        <f>IF([4]道具信息!P1692="","",[4]道具信息!P1692)</f>
        <v/>
      </c>
      <c r="Q1692" s="19" t="str">
        <f>IF([4]道具信息!Q1692="","",[4]道具信息!Q1692)</f>
        <v/>
      </c>
      <c r="R1692" s="19" t="str">
        <f>IF([4]道具信息!R1692="","",[4]道具信息!R1692)</f>
        <v/>
      </c>
      <c r="S1692" s="19" t="str">
        <f>IF([4]道具信息!S1692="","",[4]道具信息!S1692)</f>
        <v/>
      </c>
      <c r="T1692" s="19" t="str">
        <f>IF([4]道具信息!T1692="","",[4]道具信息!T1692)</f>
        <v/>
      </c>
      <c r="U1692" s="19" t="str">
        <f>IF([4]道具信息!U1692="","",[4]道具信息!U1692)</f>
        <v/>
      </c>
      <c r="V1692" s="19" t="str">
        <f>IF([4]道具信息!V1692="","",[4]道具信息!V1692)</f>
        <v/>
      </c>
      <c r="W1692" s="19" t="str">
        <f>IF([4]道具信息!W1692="","",[4]道具信息!W1692)</f>
        <v/>
      </c>
      <c r="X1692" s="19" t="str">
        <f>IF([4]道具信息!X1692="","",[4]道具信息!X1692)</f>
        <v/>
      </c>
      <c r="Y1692" s="19" t="str">
        <f>IF([4]道具信息!Y1692="","",[4]道具信息!Y1692)</f>
        <v/>
      </c>
      <c r="Z1692" s="19" t="str">
        <f>IF([4]道具信息!Z1692="","",[4]道具信息!Z1692)</f>
        <v/>
      </c>
    </row>
    <row r="1693" spans="1:26" x14ac:dyDescent="0.15">
      <c r="A1693" s="19" t="str">
        <f>IF([4]道具信息!A1693="","",[4]道具信息!A1693)</f>
        <v/>
      </c>
      <c r="B1693" s="19" t="str">
        <f>IF([4]道具信息!B1693="","",[4]道具信息!B1693)</f>
        <v/>
      </c>
      <c r="C1693" s="19" t="str">
        <f>IF([4]道具信息!C1693="","",[4]道具信息!C1693)</f>
        <v/>
      </c>
      <c r="D1693" s="19" t="str">
        <f>IF([4]道具信息!D1693="","",[4]道具信息!D1693)</f>
        <v/>
      </c>
      <c r="E1693" s="19" t="str">
        <f>IF([4]道具信息!E1693="","",[4]道具信息!E1693)</f>
        <v/>
      </c>
      <c r="F1693" s="19" t="str">
        <f>IF([4]道具信息!F1693="","",[4]道具信息!F1693)</f>
        <v/>
      </c>
      <c r="G1693" s="19" t="str">
        <f>IF([4]道具信息!G1693="","",[4]道具信息!G1693)</f>
        <v/>
      </c>
      <c r="H1693" s="19" t="str">
        <f>IF([4]道具信息!H1693="","",[4]道具信息!H1693)</f>
        <v/>
      </c>
      <c r="I1693" s="19" t="str">
        <f>IF([4]道具信息!I1693="","",[4]道具信息!I1693)</f>
        <v/>
      </c>
      <c r="J1693" s="19" t="str">
        <f>IF([4]道具信息!J1693="","",[4]道具信息!J1693)</f>
        <v/>
      </c>
      <c r="K1693" s="19" t="str">
        <f>IF([4]道具信息!K1693="","",[4]道具信息!K1693)</f>
        <v/>
      </c>
      <c r="L1693" s="19" t="str">
        <f>IF([4]道具信息!L1693="","",[4]道具信息!L1693)</f>
        <v/>
      </c>
      <c r="M1693" s="19" t="str">
        <f>IF([4]道具信息!M1693="","",[4]道具信息!M1693)</f>
        <v/>
      </c>
      <c r="N1693" s="19" t="str">
        <f>IF([4]道具信息!N1693="","",[4]道具信息!N1693)</f>
        <v/>
      </c>
      <c r="O1693" s="19" t="str">
        <f>IF([4]道具信息!O1693="","",[4]道具信息!O1693)</f>
        <v/>
      </c>
      <c r="P1693" s="19" t="str">
        <f>IF([4]道具信息!P1693="","",[4]道具信息!P1693)</f>
        <v/>
      </c>
      <c r="Q1693" s="19" t="str">
        <f>IF([4]道具信息!Q1693="","",[4]道具信息!Q1693)</f>
        <v/>
      </c>
      <c r="R1693" s="19" t="str">
        <f>IF([4]道具信息!R1693="","",[4]道具信息!R1693)</f>
        <v/>
      </c>
      <c r="S1693" s="19" t="str">
        <f>IF([4]道具信息!S1693="","",[4]道具信息!S1693)</f>
        <v/>
      </c>
      <c r="T1693" s="19" t="str">
        <f>IF([4]道具信息!T1693="","",[4]道具信息!T1693)</f>
        <v/>
      </c>
      <c r="U1693" s="19" t="str">
        <f>IF([4]道具信息!U1693="","",[4]道具信息!U1693)</f>
        <v/>
      </c>
      <c r="V1693" s="19" t="str">
        <f>IF([4]道具信息!V1693="","",[4]道具信息!V1693)</f>
        <v/>
      </c>
      <c r="W1693" s="19" t="str">
        <f>IF([4]道具信息!W1693="","",[4]道具信息!W1693)</f>
        <v/>
      </c>
      <c r="X1693" s="19" t="str">
        <f>IF([4]道具信息!X1693="","",[4]道具信息!X1693)</f>
        <v/>
      </c>
      <c r="Y1693" s="19" t="str">
        <f>IF([4]道具信息!Y1693="","",[4]道具信息!Y1693)</f>
        <v/>
      </c>
      <c r="Z1693" s="19" t="str">
        <f>IF([4]道具信息!Z1693="","",[4]道具信息!Z1693)</f>
        <v/>
      </c>
    </row>
    <row r="1694" spans="1:26" x14ac:dyDescent="0.15">
      <c r="A1694" s="19" t="str">
        <f>IF([4]道具信息!A1694="","",[4]道具信息!A1694)</f>
        <v/>
      </c>
      <c r="B1694" s="19" t="str">
        <f>IF([4]道具信息!B1694="","",[4]道具信息!B1694)</f>
        <v/>
      </c>
      <c r="C1694" s="19" t="str">
        <f>IF([4]道具信息!C1694="","",[4]道具信息!C1694)</f>
        <v/>
      </c>
      <c r="D1694" s="19" t="str">
        <f>IF([4]道具信息!D1694="","",[4]道具信息!D1694)</f>
        <v/>
      </c>
      <c r="E1694" s="19" t="str">
        <f>IF([4]道具信息!E1694="","",[4]道具信息!E1694)</f>
        <v/>
      </c>
      <c r="F1694" s="19" t="str">
        <f>IF([4]道具信息!F1694="","",[4]道具信息!F1694)</f>
        <v/>
      </c>
      <c r="G1694" s="19" t="str">
        <f>IF([4]道具信息!G1694="","",[4]道具信息!G1694)</f>
        <v/>
      </c>
      <c r="H1694" s="19" t="str">
        <f>IF([4]道具信息!H1694="","",[4]道具信息!H1694)</f>
        <v/>
      </c>
      <c r="I1694" s="19" t="str">
        <f>IF([4]道具信息!I1694="","",[4]道具信息!I1694)</f>
        <v/>
      </c>
      <c r="J1694" s="19" t="str">
        <f>IF([4]道具信息!J1694="","",[4]道具信息!J1694)</f>
        <v/>
      </c>
      <c r="K1694" s="19" t="str">
        <f>IF([4]道具信息!K1694="","",[4]道具信息!K1694)</f>
        <v/>
      </c>
      <c r="L1694" s="19" t="str">
        <f>IF([4]道具信息!L1694="","",[4]道具信息!L1694)</f>
        <v/>
      </c>
      <c r="M1694" s="19" t="str">
        <f>IF([4]道具信息!M1694="","",[4]道具信息!M1694)</f>
        <v/>
      </c>
      <c r="N1694" s="19" t="str">
        <f>IF([4]道具信息!N1694="","",[4]道具信息!N1694)</f>
        <v/>
      </c>
      <c r="O1694" s="19" t="str">
        <f>IF([4]道具信息!O1694="","",[4]道具信息!O1694)</f>
        <v/>
      </c>
      <c r="P1694" s="19" t="str">
        <f>IF([4]道具信息!P1694="","",[4]道具信息!P1694)</f>
        <v/>
      </c>
      <c r="Q1694" s="19" t="str">
        <f>IF([4]道具信息!Q1694="","",[4]道具信息!Q1694)</f>
        <v/>
      </c>
      <c r="R1694" s="19" t="str">
        <f>IF([4]道具信息!R1694="","",[4]道具信息!R1694)</f>
        <v/>
      </c>
      <c r="S1694" s="19" t="str">
        <f>IF([4]道具信息!S1694="","",[4]道具信息!S1694)</f>
        <v/>
      </c>
      <c r="T1694" s="19" t="str">
        <f>IF([4]道具信息!T1694="","",[4]道具信息!T1694)</f>
        <v/>
      </c>
      <c r="U1694" s="19" t="str">
        <f>IF([4]道具信息!U1694="","",[4]道具信息!U1694)</f>
        <v/>
      </c>
      <c r="V1694" s="19" t="str">
        <f>IF([4]道具信息!V1694="","",[4]道具信息!V1694)</f>
        <v/>
      </c>
      <c r="W1694" s="19" t="str">
        <f>IF([4]道具信息!W1694="","",[4]道具信息!W1694)</f>
        <v/>
      </c>
      <c r="X1694" s="19" t="str">
        <f>IF([4]道具信息!X1694="","",[4]道具信息!X1694)</f>
        <v/>
      </c>
      <c r="Y1694" s="19" t="str">
        <f>IF([4]道具信息!Y1694="","",[4]道具信息!Y1694)</f>
        <v/>
      </c>
      <c r="Z1694" s="19" t="str">
        <f>IF([4]道具信息!Z1694="","",[4]道具信息!Z1694)</f>
        <v/>
      </c>
    </row>
    <row r="1695" spans="1:26" x14ac:dyDescent="0.15">
      <c r="A1695" s="19" t="str">
        <f>IF([4]道具信息!A1695="","",[4]道具信息!A1695)</f>
        <v/>
      </c>
      <c r="B1695" s="19" t="str">
        <f>IF([4]道具信息!B1695="","",[4]道具信息!B1695)</f>
        <v/>
      </c>
      <c r="C1695" s="19" t="str">
        <f>IF([4]道具信息!C1695="","",[4]道具信息!C1695)</f>
        <v/>
      </c>
      <c r="D1695" s="19" t="str">
        <f>IF([4]道具信息!D1695="","",[4]道具信息!D1695)</f>
        <v/>
      </c>
      <c r="E1695" s="19" t="str">
        <f>IF([4]道具信息!E1695="","",[4]道具信息!E1695)</f>
        <v/>
      </c>
      <c r="F1695" s="19" t="str">
        <f>IF([4]道具信息!F1695="","",[4]道具信息!F1695)</f>
        <v/>
      </c>
      <c r="G1695" s="19" t="str">
        <f>IF([4]道具信息!G1695="","",[4]道具信息!G1695)</f>
        <v/>
      </c>
      <c r="H1695" s="19" t="str">
        <f>IF([4]道具信息!H1695="","",[4]道具信息!H1695)</f>
        <v/>
      </c>
      <c r="I1695" s="19" t="str">
        <f>IF([4]道具信息!I1695="","",[4]道具信息!I1695)</f>
        <v/>
      </c>
      <c r="J1695" s="19" t="str">
        <f>IF([4]道具信息!J1695="","",[4]道具信息!J1695)</f>
        <v/>
      </c>
      <c r="K1695" s="19" t="str">
        <f>IF([4]道具信息!K1695="","",[4]道具信息!K1695)</f>
        <v/>
      </c>
      <c r="L1695" s="19" t="str">
        <f>IF([4]道具信息!L1695="","",[4]道具信息!L1695)</f>
        <v/>
      </c>
      <c r="M1695" s="19" t="str">
        <f>IF([4]道具信息!M1695="","",[4]道具信息!M1695)</f>
        <v/>
      </c>
      <c r="N1695" s="19" t="str">
        <f>IF([4]道具信息!N1695="","",[4]道具信息!N1695)</f>
        <v/>
      </c>
      <c r="O1695" s="19" t="str">
        <f>IF([4]道具信息!O1695="","",[4]道具信息!O1695)</f>
        <v/>
      </c>
      <c r="P1695" s="19" t="str">
        <f>IF([4]道具信息!P1695="","",[4]道具信息!P1695)</f>
        <v/>
      </c>
      <c r="Q1695" s="19" t="str">
        <f>IF([4]道具信息!Q1695="","",[4]道具信息!Q1695)</f>
        <v/>
      </c>
      <c r="R1695" s="19" t="str">
        <f>IF([4]道具信息!R1695="","",[4]道具信息!R1695)</f>
        <v/>
      </c>
      <c r="S1695" s="19" t="str">
        <f>IF([4]道具信息!S1695="","",[4]道具信息!S1695)</f>
        <v/>
      </c>
      <c r="T1695" s="19" t="str">
        <f>IF([4]道具信息!T1695="","",[4]道具信息!T1695)</f>
        <v/>
      </c>
      <c r="U1695" s="19" t="str">
        <f>IF([4]道具信息!U1695="","",[4]道具信息!U1695)</f>
        <v/>
      </c>
      <c r="V1695" s="19" t="str">
        <f>IF([4]道具信息!V1695="","",[4]道具信息!V1695)</f>
        <v/>
      </c>
      <c r="W1695" s="19" t="str">
        <f>IF([4]道具信息!W1695="","",[4]道具信息!W1695)</f>
        <v/>
      </c>
      <c r="X1695" s="19" t="str">
        <f>IF([4]道具信息!X1695="","",[4]道具信息!X1695)</f>
        <v/>
      </c>
      <c r="Y1695" s="19" t="str">
        <f>IF([4]道具信息!Y1695="","",[4]道具信息!Y1695)</f>
        <v/>
      </c>
      <c r="Z1695" s="19" t="str">
        <f>IF([4]道具信息!Z1695="","",[4]道具信息!Z1695)</f>
        <v/>
      </c>
    </row>
    <row r="1696" spans="1:26" x14ac:dyDescent="0.15">
      <c r="A1696" s="19" t="str">
        <f>IF([4]道具信息!A1696="","",[4]道具信息!A1696)</f>
        <v/>
      </c>
      <c r="B1696" s="19" t="str">
        <f>IF([4]道具信息!B1696="","",[4]道具信息!B1696)</f>
        <v/>
      </c>
      <c r="C1696" s="19" t="str">
        <f>IF([4]道具信息!C1696="","",[4]道具信息!C1696)</f>
        <v/>
      </c>
      <c r="D1696" s="19" t="str">
        <f>IF([4]道具信息!D1696="","",[4]道具信息!D1696)</f>
        <v/>
      </c>
      <c r="E1696" s="19" t="str">
        <f>IF([4]道具信息!E1696="","",[4]道具信息!E1696)</f>
        <v/>
      </c>
      <c r="F1696" s="19" t="str">
        <f>IF([4]道具信息!F1696="","",[4]道具信息!F1696)</f>
        <v/>
      </c>
      <c r="G1696" s="19" t="str">
        <f>IF([4]道具信息!G1696="","",[4]道具信息!G1696)</f>
        <v/>
      </c>
      <c r="H1696" s="19" t="str">
        <f>IF([4]道具信息!H1696="","",[4]道具信息!H1696)</f>
        <v/>
      </c>
      <c r="I1696" s="19" t="str">
        <f>IF([4]道具信息!I1696="","",[4]道具信息!I1696)</f>
        <v/>
      </c>
      <c r="J1696" s="19" t="str">
        <f>IF([4]道具信息!J1696="","",[4]道具信息!J1696)</f>
        <v/>
      </c>
      <c r="K1696" s="19" t="str">
        <f>IF([4]道具信息!K1696="","",[4]道具信息!K1696)</f>
        <v/>
      </c>
      <c r="L1696" s="19" t="str">
        <f>IF([4]道具信息!L1696="","",[4]道具信息!L1696)</f>
        <v/>
      </c>
      <c r="M1696" s="19" t="str">
        <f>IF([4]道具信息!M1696="","",[4]道具信息!M1696)</f>
        <v/>
      </c>
      <c r="N1696" s="19" t="str">
        <f>IF([4]道具信息!N1696="","",[4]道具信息!N1696)</f>
        <v/>
      </c>
      <c r="O1696" s="19" t="str">
        <f>IF([4]道具信息!O1696="","",[4]道具信息!O1696)</f>
        <v/>
      </c>
      <c r="P1696" s="19" t="str">
        <f>IF([4]道具信息!P1696="","",[4]道具信息!P1696)</f>
        <v/>
      </c>
      <c r="Q1696" s="19" t="str">
        <f>IF([4]道具信息!Q1696="","",[4]道具信息!Q1696)</f>
        <v/>
      </c>
      <c r="R1696" s="19" t="str">
        <f>IF([4]道具信息!R1696="","",[4]道具信息!R1696)</f>
        <v/>
      </c>
      <c r="S1696" s="19" t="str">
        <f>IF([4]道具信息!S1696="","",[4]道具信息!S1696)</f>
        <v/>
      </c>
      <c r="T1696" s="19" t="str">
        <f>IF([4]道具信息!T1696="","",[4]道具信息!T1696)</f>
        <v/>
      </c>
      <c r="U1696" s="19" t="str">
        <f>IF([4]道具信息!U1696="","",[4]道具信息!U1696)</f>
        <v/>
      </c>
      <c r="V1696" s="19" t="str">
        <f>IF([4]道具信息!V1696="","",[4]道具信息!V1696)</f>
        <v/>
      </c>
      <c r="W1696" s="19" t="str">
        <f>IF([4]道具信息!W1696="","",[4]道具信息!W1696)</f>
        <v/>
      </c>
      <c r="X1696" s="19" t="str">
        <f>IF([4]道具信息!X1696="","",[4]道具信息!X1696)</f>
        <v/>
      </c>
      <c r="Y1696" s="19" t="str">
        <f>IF([4]道具信息!Y1696="","",[4]道具信息!Y1696)</f>
        <v/>
      </c>
      <c r="Z1696" s="19" t="str">
        <f>IF([4]道具信息!Z1696="","",[4]道具信息!Z1696)</f>
        <v/>
      </c>
    </row>
    <row r="1697" spans="1:26" x14ac:dyDescent="0.15">
      <c r="A1697" s="19" t="str">
        <f>IF([4]道具信息!A1697="","",[4]道具信息!A1697)</f>
        <v/>
      </c>
      <c r="B1697" s="19" t="str">
        <f>IF([4]道具信息!B1697="","",[4]道具信息!B1697)</f>
        <v/>
      </c>
      <c r="C1697" s="19" t="str">
        <f>IF([4]道具信息!C1697="","",[4]道具信息!C1697)</f>
        <v/>
      </c>
      <c r="D1697" s="19" t="str">
        <f>IF([4]道具信息!D1697="","",[4]道具信息!D1697)</f>
        <v/>
      </c>
      <c r="E1697" s="19" t="str">
        <f>IF([4]道具信息!E1697="","",[4]道具信息!E1697)</f>
        <v/>
      </c>
      <c r="F1697" s="19" t="str">
        <f>IF([4]道具信息!F1697="","",[4]道具信息!F1697)</f>
        <v/>
      </c>
      <c r="G1697" s="19" t="str">
        <f>IF([4]道具信息!G1697="","",[4]道具信息!G1697)</f>
        <v/>
      </c>
      <c r="H1697" s="19" t="str">
        <f>IF([4]道具信息!H1697="","",[4]道具信息!H1697)</f>
        <v/>
      </c>
      <c r="I1697" s="19" t="str">
        <f>IF([4]道具信息!I1697="","",[4]道具信息!I1697)</f>
        <v/>
      </c>
      <c r="J1697" s="19" t="str">
        <f>IF([4]道具信息!J1697="","",[4]道具信息!J1697)</f>
        <v/>
      </c>
      <c r="K1697" s="19" t="str">
        <f>IF([4]道具信息!K1697="","",[4]道具信息!K1697)</f>
        <v/>
      </c>
      <c r="L1697" s="19" t="str">
        <f>IF([4]道具信息!L1697="","",[4]道具信息!L1697)</f>
        <v/>
      </c>
      <c r="M1697" s="19" t="str">
        <f>IF([4]道具信息!M1697="","",[4]道具信息!M1697)</f>
        <v/>
      </c>
      <c r="N1697" s="19" t="str">
        <f>IF([4]道具信息!N1697="","",[4]道具信息!N1697)</f>
        <v/>
      </c>
      <c r="O1697" s="19" t="str">
        <f>IF([4]道具信息!O1697="","",[4]道具信息!O1697)</f>
        <v/>
      </c>
      <c r="P1697" s="19" t="str">
        <f>IF([4]道具信息!P1697="","",[4]道具信息!P1697)</f>
        <v/>
      </c>
      <c r="Q1697" s="19" t="str">
        <f>IF([4]道具信息!Q1697="","",[4]道具信息!Q1697)</f>
        <v/>
      </c>
      <c r="R1697" s="19" t="str">
        <f>IF([4]道具信息!R1697="","",[4]道具信息!R1697)</f>
        <v/>
      </c>
      <c r="S1697" s="19" t="str">
        <f>IF([4]道具信息!S1697="","",[4]道具信息!S1697)</f>
        <v/>
      </c>
      <c r="T1697" s="19" t="str">
        <f>IF([4]道具信息!T1697="","",[4]道具信息!T1697)</f>
        <v/>
      </c>
      <c r="U1697" s="19" t="str">
        <f>IF([4]道具信息!U1697="","",[4]道具信息!U1697)</f>
        <v/>
      </c>
      <c r="V1697" s="19" t="str">
        <f>IF([4]道具信息!V1697="","",[4]道具信息!V1697)</f>
        <v/>
      </c>
      <c r="W1697" s="19" t="str">
        <f>IF([4]道具信息!W1697="","",[4]道具信息!W1697)</f>
        <v/>
      </c>
      <c r="X1697" s="19" t="str">
        <f>IF([4]道具信息!X1697="","",[4]道具信息!X1697)</f>
        <v/>
      </c>
      <c r="Y1697" s="19" t="str">
        <f>IF([4]道具信息!Y1697="","",[4]道具信息!Y1697)</f>
        <v/>
      </c>
      <c r="Z1697" s="19" t="str">
        <f>IF([4]道具信息!Z1697="","",[4]道具信息!Z1697)</f>
        <v/>
      </c>
    </row>
    <row r="1698" spans="1:26" x14ac:dyDescent="0.15">
      <c r="A1698" s="19" t="str">
        <f>IF([4]道具信息!A1698="","",[4]道具信息!A1698)</f>
        <v/>
      </c>
      <c r="B1698" s="19" t="str">
        <f>IF([4]道具信息!B1698="","",[4]道具信息!B1698)</f>
        <v/>
      </c>
      <c r="C1698" s="19" t="str">
        <f>IF([4]道具信息!C1698="","",[4]道具信息!C1698)</f>
        <v/>
      </c>
      <c r="D1698" s="19" t="str">
        <f>IF([4]道具信息!D1698="","",[4]道具信息!D1698)</f>
        <v/>
      </c>
      <c r="E1698" s="19" t="str">
        <f>IF([4]道具信息!E1698="","",[4]道具信息!E1698)</f>
        <v/>
      </c>
      <c r="F1698" s="19" t="str">
        <f>IF([4]道具信息!F1698="","",[4]道具信息!F1698)</f>
        <v/>
      </c>
      <c r="G1698" s="19" t="str">
        <f>IF([4]道具信息!G1698="","",[4]道具信息!G1698)</f>
        <v/>
      </c>
      <c r="H1698" s="19" t="str">
        <f>IF([4]道具信息!H1698="","",[4]道具信息!H1698)</f>
        <v/>
      </c>
      <c r="I1698" s="19" t="str">
        <f>IF([4]道具信息!I1698="","",[4]道具信息!I1698)</f>
        <v/>
      </c>
      <c r="J1698" s="19" t="str">
        <f>IF([4]道具信息!J1698="","",[4]道具信息!J1698)</f>
        <v/>
      </c>
      <c r="K1698" s="19" t="str">
        <f>IF([4]道具信息!K1698="","",[4]道具信息!K1698)</f>
        <v/>
      </c>
      <c r="L1698" s="19" t="str">
        <f>IF([4]道具信息!L1698="","",[4]道具信息!L1698)</f>
        <v/>
      </c>
      <c r="M1698" s="19" t="str">
        <f>IF([4]道具信息!M1698="","",[4]道具信息!M1698)</f>
        <v/>
      </c>
      <c r="N1698" s="19" t="str">
        <f>IF([4]道具信息!N1698="","",[4]道具信息!N1698)</f>
        <v/>
      </c>
      <c r="O1698" s="19" t="str">
        <f>IF([4]道具信息!O1698="","",[4]道具信息!O1698)</f>
        <v/>
      </c>
      <c r="P1698" s="19" t="str">
        <f>IF([4]道具信息!P1698="","",[4]道具信息!P1698)</f>
        <v/>
      </c>
      <c r="Q1698" s="19" t="str">
        <f>IF([4]道具信息!Q1698="","",[4]道具信息!Q1698)</f>
        <v/>
      </c>
      <c r="R1698" s="19" t="str">
        <f>IF([4]道具信息!R1698="","",[4]道具信息!R1698)</f>
        <v/>
      </c>
      <c r="S1698" s="19" t="str">
        <f>IF([4]道具信息!S1698="","",[4]道具信息!S1698)</f>
        <v/>
      </c>
      <c r="T1698" s="19" t="str">
        <f>IF([4]道具信息!T1698="","",[4]道具信息!T1698)</f>
        <v/>
      </c>
      <c r="U1698" s="19" t="str">
        <f>IF([4]道具信息!U1698="","",[4]道具信息!U1698)</f>
        <v/>
      </c>
      <c r="V1698" s="19" t="str">
        <f>IF([4]道具信息!V1698="","",[4]道具信息!V1698)</f>
        <v/>
      </c>
      <c r="W1698" s="19" t="str">
        <f>IF([4]道具信息!W1698="","",[4]道具信息!W1698)</f>
        <v/>
      </c>
      <c r="X1698" s="19" t="str">
        <f>IF([4]道具信息!X1698="","",[4]道具信息!X1698)</f>
        <v/>
      </c>
      <c r="Y1698" s="19" t="str">
        <f>IF([4]道具信息!Y1698="","",[4]道具信息!Y1698)</f>
        <v/>
      </c>
      <c r="Z1698" s="19" t="str">
        <f>IF([4]道具信息!Z1698="","",[4]道具信息!Z1698)</f>
        <v/>
      </c>
    </row>
    <row r="1699" spans="1:26" x14ac:dyDescent="0.15">
      <c r="A1699" s="19" t="str">
        <f>IF([4]道具信息!A1699="","",[4]道具信息!A1699)</f>
        <v/>
      </c>
      <c r="B1699" s="19" t="str">
        <f>IF([4]道具信息!B1699="","",[4]道具信息!B1699)</f>
        <v/>
      </c>
      <c r="C1699" s="19" t="str">
        <f>IF([4]道具信息!C1699="","",[4]道具信息!C1699)</f>
        <v/>
      </c>
      <c r="D1699" s="19" t="str">
        <f>IF([4]道具信息!D1699="","",[4]道具信息!D1699)</f>
        <v/>
      </c>
      <c r="E1699" s="19" t="str">
        <f>IF([4]道具信息!E1699="","",[4]道具信息!E1699)</f>
        <v/>
      </c>
      <c r="F1699" s="19" t="str">
        <f>IF([4]道具信息!F1699="","",[4]道具信息!F1699)</f>
        <v/>
      </c>
      <c r="G1699" s="19" t="str">
        <f>IF([4]道具信息!G1699="","",[4]道具信息!G1699)</f>
        <v/>
      </c>
      <c r="H1699" s="19" t="str">
        <f>IF([4]道具信息!H1699="","",[4]道具信息!H1699)</f>
        <v/>
      </c>
      <c r="I1699" s="19" t="str">
        <f>IF([4]道具信息!I1699="","",[4]道具信息!I1699)</f>
        <v/>
      </c>
      <c r="J1699" s="19" t="str">
        <f>IF([4]道具信息!J1699="","",[4]道具信息!J1699)</f>
        <v/>
      </c>
      <c r="K1699" s="19" t="str">
        <f>IF([4]道具信息!K1699="","",[4]道具信息!K1699)</f>
        <v/>
      </c>
      <c r="L1699" s="19" t="str">
        <f>IF([4]道具信息!L1699="","",[4]道具信息!L1699)</f>
        <v/>
      </c>
      <c r="M1699" s="19" t="str">
        <f>IF([4]道具信息!M1699="","",[4]道具信息!M1699)</f>
        <v/>
      </c>
      <c r="N1699" s="19" t="str">
        <f>IF([4]道具信息!N1699="","",[4]道具信息!N1699)</f>
        <v/>
      </c>
      <c r="O1699" s="19" t="str">
        <f>IF([4]道具信息!O1699="","",[4]道具信息!O1699)</f>
        <v/>
      </c>
      <c r="P1699" s="19" t="str">
        <f>IF([4]道具信息!P1699="","",[4]道具信息!P1699)</f>
        <v/>
      </c>
      <c r="Q1699" s="19" t="str">
        <f>IF([4]道具信息!Q1699="","",[4]道具信息!Q1699)</f>
        <v/>
      </c>
      <c r="R1699" s="19" t="str">
        <f>IF([4]道具信息!R1699="","",[4]道具信息!R1699)</f>
        <v/>
      </c>
      <c r="S1699" s="19" t="str">
        <f>IF([4]道具信息!S1699="","",[4]道具信息!S1699)</f>
        <v/>
      </c>
      <c r="T1699" s="19" t="str">
        <f>IF([4]道具信息!T1699="","",[4]道具信息!T1699)</f>
        <v/>
      </c>
      <c r="U1699" s="19" t="str">
        <f>IF([4]道具信息!U1699="","",[4]道具信息!U1699)</f>
        <v/>
      </c>
      <c r="V1699" s="19" t="str">
        <f>IF([4]道具信息!V1699="","",[4]道具信息!V1699)</f>
        <v/>
      </c>
      <c r="W1699" s="19" t="str">
        <f>IF([4]道具信息!W1699="","",[4]道具信息!W1699)</f>
        <v/>
      </c>
      <c r="X1699" s="19" t="str">
        <f>IF([4]道具信息!X1699="","",[4]道具信息!X1699)</f>
        <v/>
      </c>
      <c r="Y1699" s="19" t="str">
        <f>IF([4]道具信息!Y1699="","",[4]道具信息!Y1699)</f>
        <v/>
      </c>
      <c r="Z1699" s="19" t="str">
        <f>IF([4]道具信息!Z1699="","",[4]道具信息!Z1699)</f>
        <v/>
      </c>
    </row>
    <row r="1700" spans="1:26" x14ac:dyDescent="0.15">
      <c r="A1700" s="19" t="str">
        <f>IF([4]道具信息!A1700="","",[4]道具信息!A1700)</f>
        <v/>
      </c>
      <c r="B1700" s="19" t="str">
        <f>IF([4]道具信息!B1700="","",[4]道具信息!B1700)</f>
        <v/>
      </c>
      <c r="C1700" s="19" t="str">
        <f>IF([4]道具信息!C1700="","",[4]道具信息!C1700)</f>
        <v/>
      </c>
      <c r="D1700" s="19" t="str">
        <f>IF([4]道具信息!D1700="","",[4]道具信息!D1700)</f>
        <v/>
      </c>
      <c r="E1700" s="19" t="str">
        <f>IF([4]道具信息!E1700="","",[4]道具信息!E1700)</f>
        <v/>
      </c>
      <c r="F1700" s="19" t="str">
        <f>IF([4]道具信息!F1700="","",[4]道具信息!F1700)</f>
        <v/>
      </c>
      <c r="G1700" s="19" t="str">
        <f>IF([4]道具信息!G1700="","",[4]道具信息!G1700)</f>
        <v/>
      </c>
      <c r="H1700" s="19" t="str">
        <f>IF([4]道具信息!H1700="","",[4]道具信息!H1700)</f>
        <v/>
      </c>
      <c r="I1700" s="19" t="str">
        <f>IF([4]道具信息!I1700="","",[4]道具信息!I1700)</f>
        <v/>
      </c>
      <c r="J1700" s="19" t="str">
        <f>IF([4]道具信息!J1700="","",[4]道具信息!J1700)</f>
        <v/>
      </c>
      <c r="K1700" s="19" t="str">
        <f>IF([4]道具信息!K1700="","",[4]道具信息!K1700)</f>
        <v/>
      </c>
      <c r="L1700" s="19" t="str">
        <f>IF([4]道具信息!L1700="","",[4]道具信息!L1700)</f>
        <v/>
      </c>
      <c r="M1700" s="19" t="str">
        <f>IF([4]道具信息!M1700="","",[4]道具信息!M1700)</f>
        <v/>
      </c>
      <c r="N1700" s="19" t="str">
        <f>IF([4]道具信息!N1700="","",[4]道具信息!N1700)</f>
        <v/>
      </c>
      <c r="O1700" s="19" t="str">
        <f>IF([4]道具信息!O1700="","",[4]道具信息!O1700)</f>
        <v/>
      </c>
      <c r="P1700" s="19" t="str">
        <f>IF([4]道具信息!P1700="","",[4]道具信息!P1700)</f>
        <v/>
      </c>
      <c r="Q1700" s="19" t="str">
        <f>IF([4]道具信息!Q1700="","",[4]道具信息!Q1700)</f>
        <v/>
      </c>
      <c r="R1700" s="19" t="str">
        <f>IF([4]道具信息!R1700="","",[4]道具信息!R1700)</f>
        <v/>
      </c>
      <c r="S1700" s="19" t="str">
        <f>IF([4]道具信息!S1700="","",[4]道具信息!S1700)</f>
        <v/>
      </c>
      <c r="T1700" s="19" t="str">
        <f>IF([4]道具信息!T1700="","",[4]道具信息!T1700)</f>
        <v/>
      </c>
      <c r="U1700" s="19" t="str">
        <f>IF([4]道具信息!U1700="","",[4]道具信息!U1700)</f>
        <v/>
      </c>
      <c r="V1700" s="19" t="str">
        <f>IF([4]道具信息!V1700="","",[4]道具信息!V1700)</f>
        <v/>
      </c>
      <c r="W1700" s="19" t="str">
        <f>IF([4]道具信息!W1700="","",[4]道具信息!W1700)</f>
        <v/>
      </c>
      <c r="X1700" s="19" t="str">
        <f>IF([4]道具信息!X1700="","",[4]道具信息!X1700)</f>
        <v/>
      </c>
      <c r="Y1700" s="19" t="str">
        <f>IF([4]道具信息!Y1700="","",[4]道具信息!Y1700)</f>
        <v/>
      </c>
      <c r="Z1700" s="19" t="str">
        <f>IF([4]道具信息!Z1700="","",[4]道具信息!Z1700)</f>
        <v/>
      </c>
    </row>
    <row r="1701" spans="1:26" x14ac:dyDescent="0.15">
      <c r="A1701" s="19" t="str">
        <f>IF([4]道具信息!A1701="","",[4]道具信息!A1701)</f>
        <v/>
      </c>
      <c r="B1701" s="19" t="str">
        <f>IF([4]道具信息!B1701="","",[4]道具信息!B1701)</f>
        <v/>
      </c>
      <c r="C1701" s="19" t="str">
        <f>IF([4]道具信息!C1701="","",[4]道具信息!C1701)</f>
        <v/>
      </c>
      <c r="D1701" s="19" t="str">
        <f>IF([4]道具信息!D1701="","",[4]道具信息!D1701)</f>
        <v/>
      </c>
      <c r="E1701" s="19" t="str">
        <f>IF([4]道具信息!E1701="","",[4]道具信息!E1701)</f>
        <v/>
      </c>
      <c r="F1701" s="19" t="str">
        <f>IF([4]道具信息!F1701="","",[4]道具信息!F1701)</f>
        <v/>
      </c>
      <c r="G1701" s="19" t="str">
        <f>IF([4]道具信息!G1701="","",[4]道具信息!G1701)</f>
        <v/>
      </c>
      <c r="H1701" s="19" t="str">
        <f>IF([4]道具信息!H1701="","",[4]道具信息!H1701)</f>
        <v/>
      </c>
      <c r="I1701" s="19" t="str">
        <f>IF([4]道具信息!I1701="","",[4]道具信息!I1701)</f>
        <v/>
      </c>
      <c r="J1701" s="19" t="str">
        <f>IF([4]道具信息!J1701="","",[4]道具信息!J1701)</f>
        <v/>
      </c>
      <c r="K1701" s="19" t="str">
        <f>IF([4]道具信息!K1701="","",[4]道具信息!K1701)</f>
        <v/>
      </c>
      <c r="L1701" s="19" t="str">
        <f>IF([4]道具信息!L1701="","",[4]道具信息!L1701)</f>
        <v/>
      </c>
      <c r="M1701" s="19" t="str">
        <f>IF([4]道具信息!M1701="","",[4]道具信息!M1701)</f>
        <v/>
      </c>
      <c r="N1701" s="19" t="str">
        <f>IF([4]道具信息!N1701="","",[4]道具信息!N1701)</f>
        <v/>
      </c>
      <c r="O1701" s="19" t="str">
        <f>IF([4]道具信息!O1701="","",[4]道具信息!O1701)</f>
        <v/>
      </c>
      <c r="P1701" s="19" t="str">
        <f>IF([4]道具信息!P1701="","",[4]道具信息!P1701)</f>
        <v/>
      </c>
      <c r="Q1701" s="19" t="str">
        <f>IF([4]道具信息!Q1701="","",[4]道具信息!Q1701)</f>
        <v/>
      </c>
      <c r="R1701" s="19" t="str">
        <f>IF([4]道具信息!R1701="","",[4]道具信息!R1701)</f>
        <v/>
      </c>
      <c r="S1701" s="19" t="str">
        <f>IF([4]道具信息!S1701="","",[4]道具信息!S1701)</f>
        <v/>
      </c>
      <c r="T1701" s="19" t="str">
        <f>IF([4]道具信息!T1701="","",[4]道具信息!T1701)</f>
        <v/>
      </c>
      <c r="U1701" s="19" t="str">
        <f>IF([4]道具信息!U1701="","",[4]道具信息!U1701)</f>
        <v/>
      </c>
      <c r="V1701" s="19" t="str">
        <f>IF([4]道具信息!V1701="","",[4]道具信息!V1701)</f>
        <v/>
      </c>
      <c r="W1701" s="19" t="str">
        <f>IF([4]道具信息!W1701="","",[4]道具信息!W1701)</f>
        <v/>
      </c>
      <c r="X1701" s="19" t="str">
        <f>IF([4]道具信息!X1701="","",[4]道具信息!X1701)</f>
        <v/>
      </c>
      <c r="Y1701" s="19" t="str">
        <f>IF([4]道具信息!Y1701="","",[4]道具信息!Y1701)</f>
        <v/>
      </c>
      <c r="Z1701" s="19" t="str">
        <f>IF([4]道具信息!Z1701="","",[4]道具信息!Z1701)</f>
        <v/>
      </c>
    </row>
    <row r="1702" spans="1:26" x14ac:dyDescent="0.15">
      <c r="A1702" s="19" t="str">
        <f>IF([4]道具信息!A1702="","",[4]道具信息!A1702)</f>
        <v/>
      </c>
      <c r="B1702" s="19" t="str">
        <f>IF([4]道具信息!B1702="","",[4]道具信息!B1702)</f>
        <v/>
      </c>
      <c r="C1702" s="19" t="str">
        <f>IF([4]道具信息!C1702="","",[4]道具信息!C1702)</f>
        <v/>
      </c>
      <c r="D1702" s="19" t="str">
        <f>IF([4]道具信息!D1702="","",[4]道具信息!D1702)</f>
        <v/>
      </c>
      <c r="E1702" s="19" t="str">
        <f>IF([4]道具信息!E1702="","",[4]道具信息!E1702)</f>
        <v/>
      </c>
      <c r="F1702" s="19" t="str">
        <f>IF([4]道具信息!F1702="","",[4]道具信息!F1702)</f>
        <v/>
      </c>
      <c r="G1702" s="19" t="str">
        <f>IF([4]道具信息!G1702="","",[4]道具信息!G1702)</f>
        <v/>
      </c>
      <c r="H1702" s="19" t="str">
        <f>IF([4]道具信息!H1702="","",[4]道具信息!H1702)</f>
        <v/>
      </c>
      <c r="I1702" s="19" t="str">
        <f>IF([4]道具信息!I1702="","",[4]道具信息!I1702)</f>
        <v/>
      </c>
      <c r="J1702" s="19" t="str">
        <f>IF([4]道具信息!J1702="","",[4]道具信息!J1702)</f>
        <v/>
      </c>
      <c r="K1702" s="19" t="str">
        <f>IF([4]道具信息!K1702="","",[4]道具信息!K1702)</f>
        <v/>
      </c>
      <c r="L1702" s="19" t="str">
        <f>IF([4]道具信息!L1702="","",[4]道具信息!L1702)</f>
        <v/>
      </c>
      <c r="M1702" s="19" t="str">
        <f>IF([4]道具信息!M1702="","",[4]道具信息!M1702)</f>
        <v/>
      </c>
      <c r="N1702" s="19" t="str">
        <f>IF([4]道具信息!N1702="","",[4]道具信息!N1702)</f>
        <v/>
      </c>
      <c r="O1702" s="19" t="str">
        <f>IF([4]道具信息!O1702="","",[4]道具信息!O1702)</f>
        <v/>
      </c>
      <c r="P1702" s="19" t="str">
        <f>IF([4]道具信息!P1702="","",[4]道具信息!P1702)</f>
        <v/>
      </c>
      <c r="Q1702" s="19" t="str">
        <f>IF([4]道具信息!Q1702="","",[4]道具信息!Q1702)</f>
        <v/>
      </c>
      <c r="R1702" s="19" t="str">
        <f>IF([4]道具信息!R1702="","",[4]道具信息!R1702)</f>
        <v/>
      </c>
      <c r="S1702" s="19" t="str">
        <f>IF([4]道具信息!S1702="","",[4]道具信息!S1702)</f>
        <v/>
      </c>
      <c r="T1702" s="19" t="str">
        <f>IF([4]道具信息!T1702="","",[4]道具信息!T1702)</f>
        <v/>
      </c>
      <c r="U1702" s="19" t="str">
        <f>IF([4]道具信息!U1702="","",[4]道具信息!U1702)</f>
        <v/>
      </c>
      <c r="V1702" s="19" t="str">
        <f>IF([4]道具信息!V1702="","",[4]道具信息!V1702)</f>
        <v/>
      </c>
      <c r="W1702" s="19" t="str">
        <f>IF([4]道具信息!W1702="","",[4]道具信息!W1702)</f>
        <v/>
      </c>
      <c r="X1702" s="19" t="str">
        <f>IF([4]道具信息!X1702="","",[4]道具信息!X1702)</f>
        <v/>
      </c>
      <c r="Y1702" s="19" t="str">
        <f>IF([4]道具信息!Y1702="","",[4]道具信息!Y1702)</f>
        <v/>
      </c>
      <c r="Z1702" s="19" t="str">
        <f>IF([4]道具信息!Z1702="","",[4]道具信息!Z1702)</f>
        <v/>
      </c>
    </row>
    <row r="1703" spans="1:26" x14ac:dyDescent="0.15">
      <c r="A1703" s="19" t="str">
        <f>IF([4]道具信息!A1703="","",[4]道具信息!A1703)</f>
        <v/>
      </c>
      <c r="B1703" s="19" t="str">
        <f>IF([4]道具信息!B1703="","",[4]道具信息!B1703)</f>
        <v/>
      </c>
      <c r="C1703" s="19" t="str">
        <f>IF([4]道具信息!C1703="","",[4]道具信息!C1703)</f>
        <v/>
      </c>
      <c r="D1703" s="19" t="str">
        <f>IF([4]道具信息!D1703="","",[4]道具信息!D1703)</f>
        <v/>
      </c>
      <c r="E1703" s="19" t="str">
        <f>IF([4]道具信息!E1703="","",[4]道具信息!E1703)</f>
        <v/>
      </c>
      <c r="F1703" s="19" t="str">
        <f>IF([4]道具信息!F1703="","",[4]道具信息!F1703)</f>
        <v/>
      </c>
      <c r="G1703" s="19" t="str">
        <f>IF([4]道具信息!G1703="","",[4]道具信息!G1703)</f>
        <v/>
      </c>
      <c r="H1703" s="19" t="str">
        <f>IF([4]道具信息!H1703="","",[4]道具信息!H1703)</f>
        <v/>
      </c>
      <c r="I1703" s="19" t="str">
        <f>IF([4]道具信息!I1703="","",[4]道具信息!I1703)</f>
        <v/>
      </c>
      <c r="J1703" s="19" t="str">
        <f>IF([4]道具信息!J1703="","",[4]道具信息!J1703)</f>
        <v/>
      </c>
      <c r="K1703" s="19" t="str">
        <f>IF([4]道具信息!K1703="","",[4]道具信息!K1703)</f>
        <v/>
      </c>
      <c r="L1703" s="19" t="str">
        <f>IF([4]道具信息!L1703="","",[4]道具信息!L1703)</f>
        <v/>
      </c>
      <c r="M1703" s="19" t="str">
        <f>IF([4]道具信息!M1703="","",[4]道具信息!M1703)</f>
        <v/>
      </c>
      <c r="N1703" s="19" t="str">
        <f>IF([4]道具信息!N1703="","",[4]道具信息!N1703)</f>
        <v/>
      </c>
      <c r="O1703" s="19" t="str">
        <f>IF([4]道具信息!O1703="","",[4]道具信息!O1703)</f>
        <v/>
      </c>
      <c r="P1703" s="19" t="str">
        <f>IF([4]道具信息!P1703="","",[4]道具信息!P1703)</f>
        <v/>
      </c>
      <c r="Q1703" s="19" t="str">
        <f>IF([4]道具信息!Q1703="","",[4]道具信息!Q1703)</f>
        <v/>
      </c>
      <c r="R1703" s="19" t="str">
        <f>IF([4]道具信息!R1703="","",[4]道具信息!R1703)</f>
        <v/>
      </c>
      <c r="S1703" s="19" t="str">
        <f>IF([4]道具信息!S1703="","",[4]道具信息!S1703)</f>
        <v/>
      </c>
      <c r="T1703" s="19" t="str">
        <f>IF([4]道具信息!T1703="","",[4]道具信息!T1703)</f>
        <v/>
      </c>
      <c r="U1703" s="19" t="str">
        <f>IF([4]道具信息!U1703="","",[4]道具信息!U1703)</f>
        <v/>
      </c>
      <c r="V1703" s="19" t="str">
        <f>IF([4]道具信息!V1703="","",[4]道具信息!V1703)</f>
        <v/>
      </c>
      <c r="W1703" s="19" t="str">
        <f>IF([4]道具信息!W1703="","",[4]道具信息!W1703)</f>
        <v/>
      </c>
      <c r="X1703" s="19" t="str">
        <f>IF([4]道具信息!X1703="","",[4]道具信息!X1703)</f>
        <v/>
      </c>
      <c r="Y1703" s="19" t="str">
        <f>IF([4]道具信息!Y1703="","",[4]道具信息!Y1703)</f>
        <v/>
      </c>
      <c r="Z1703" s="19" t="str">
        <f>IF([4]道具信息!Z1703="","",[4]道具信息!Z1703)</f>
        <v/>
      </c>
    </row>
    <row r="1704" spans="1:26" x14ac:dyDescent="0.15">
      <c r="A1704" s="19" t="str">
        <f>IF([4]道具信息!A1704="","",[4]道具信息!A1704)</f>
        <v/>
      </c>
      <c r="B1704" s="19" t="str">
        <f>IF([4]道具信息!B1704="","",[4]道具信息!B1704)</f>
        <v/>
      </c>
      <c r="C1704" s="19" t="str">
        <f>IF([4]道具信息!C1704="","",[4]道具信息!C1704)</f>
        <v/>
      </c>
      <c r="D1704" s="19" t="str">
        <f>IF([4]道具信息!D1704="","",[4]道具信息!D1704)</f>
        <v/>
      </c>
      <c r="E1704" s="19" t="str">
        <f>IF([4]道具信息!E1704="","",[4]道具信息!E1704)</f>
        <v/>
      </c>
      <c r="F1704" s="19" t="str">
        <f>IF([4]道具信息!F1704="","",[4]道具信息!F1704)</f>
        <v/>
      </c>
      <c r="G1704" s="19" t="str">
        <f>IF([4]道具信息!G1704="","",[4]道具信息!G1704)</f>
        <v/>
      </c>
      <c r="H1704" s="19" t="str">
        <f>IF([4]道具信息!H1704="","",[4]道具信息!H1704)</f>
        <v/>
      </c>
      <c r="I1704" s="19" t="str">
        <f>IF([4]道具信息!I1704="","",[4]道具信息!I1704)</f>
        <v/>
      </c>
      <c r="J1704" s="19" t="str">
        <f>IF([4]道具信息!J1704="","",[4]道具信息!J1704)</f>
        <v/>
      </c>
      <c r="K1704" s="19" t="str">
        <f>IF([4]道具信息!K1704="","",[4]道具信息!K1704)</f>
        <v/>
      </c>
      <c r="L1704" s="19" t="str">
        <f>IF([4]道具信息!L1704="","",[4]道具信息!L1704)</f>
        <v/>
      </c>
      <c r="M1704" s="19" t="str">
        <f>IF([4]道具信息!M1704="","",[4]道具信息!M1704)</f>
        <v/>
      </c>
      <c r="N1704" s="19" t="str">
        <f>IF([4]道具信息!N1704="","",[4]道具信息!N1704)</f>
        <v/>
      </c>
      <c r="O1704" s="19" t="str">
        <f>IF([4]道具信息!O1704="","",[4]道具信息!O1704)</f>
        <v/>
      </c>
      <c r="P1704" s="19" t="str">
        <f>IF([4]道具信息!P1704="","",[4]道具信息!P1704)</f>
        <v/>
      </c>
      <c r="Q1704" s="19" t="str">
        <f>IF([4]道具信息!Q1704="","",[4]道具信息!Q1704)</f>
        <v/>
      </c>
      <c r="R1704" s="19" t="str">
        <f>IF([4]道具信息!R1704="","",[4]道具信息!R1704)</f>
        <v/>
      </c>
      <c r="S1704" s="19" t="str">
        <f>IF([4]道具信息!S1704="","",[4]道具信息!S1704)</f>
        <v/>
      </c>
      <c r="T1704" s="19" t="str">
        <f>IF([4]道具信息!T1704="","",[4]道具信息!T1704)</f>
        <v/>
      </c>
      <c r="U1704" s="19" t="str">
        <f>IF([4]道具信息!U1704="","",[4]道具信息!U1704)</f>
        <v/>
      </c>
      <c r="V1704" s="19" t="str">
        <f>IF([4]道具信息!V1704="","",[4]道具信息!V1704)</f>
        <v/>
      </c>
      <c r="W1704" s="19" t="str">
        <f>IF([4]道具信息!W1704="","",[4]道具信息!W1704)</f>
        <v/>
      </c>
      <c r="X1704" s="19" t="str">
        <f>IF([4]道具信息!X1704="","",[4]道具信息!X1704)</f>
        <v/>
      </c>
      <c r="Y1704" s="19" t="str">
        <f>IF([4]道具信息!Y1704="","",[4]道具信息!Y1704)</f>
        <v/>
      </c>
      <c r="Z1704" s="19" t="str">
        <f>IF([4]道具信息!Z1704="","",[4]道具信息!Z1704)</f>
        <v/>
      </c>
    </row>
    <row r="1705" spans="1:26" x14ac:dyDescent="0.15">
      <c r="A1705" s="19" t="str">
        <f>IF([4]道具信息!A1705="","",[4]道具信息!A1705)</f>
        <v/>
      </c>
      <c r="B1705" s="19" t="str">
        <f>IF([4]道具信息!B1705="","",[4]道具信息!B1705)</f>
        <v/>
      </c>
      <c r="C1705" s="19" t="str">
        <f>IF([4]道具信息!C1705="","",[4]道具信息!C1705)</f>
        <v/>
      </c>
      <c r="D1705" s="19" t="str">
        <f>IF([4]道具信息!D1705="","",[4]道具信息!D1705)</f>
        <v/>
      </c>
      <c r="E1705" s="19" t="str">
        <f>IF([4]道具信息!E1705="","",[4]道具信息!E1705)</f>
        <v/>
      </c>
      <c r="F1705" s="19" t="str">
        <f>IF([4]道具信息!F1705="","",[4]道具信息!F1705)</f>
        <v/>
      </c>
      <c r="G1705" s="19" t="str">
        <f>IF([4]道具信息!G1705="","",[4]道具信息!G1705)</f>
        <v/>
      </c>
      <c r="H1705" s="19" t="str">
        <f>IF([4]道具信息!H1705="","",[4]道具信息!H1705)</f>
        <v/>
      </c>
      <c r="I1705" s="19" t="str">
        <f>IF([4]道具信息!I1705="","",[4]道具信息!I1705)</f>
        <v/>
      </c>
      <c r="J1705" s="19" t="str">
        <f>IF([4]道具信息!J1705="","",[4]道具信息!J1705)</f>
        <v/>
      </c>
      <c r="K1705" s="19" t="str">
        <f>IF([4]道具信息!K1705="","",[4]道具信息!K1705)</f>
        <v/>
      </c>
      <c r="L1705" s="19" t="str">
        <f>IF([4]道具信息!L1705="","",[4]道具信息!L1705)</f>
        <v/>
      </c>
      <c r="M1705" s="19" t="str">
        <f>IF([4]道具信息!M1705="","",[4]道具信息!M1705)</f>
        <v/>
      </c>
      <c r="N1705" s="19" t="str">
        <f>IF([4]道具信息!N1705="","",[4]道具信息!N1705)</f>
        <v/>
      </c>
      <c r="O1705" s="19" t="str">
        <f>IF([4]道具信息!O1705="","",[4]道具信息!O1705)</f>
        <v/>
      </c>
      <c r="P1705" s="19" t="str">
        <f>IF([4]道具信息!P1705="","",[4]道具信息!P1705)</f>
        <v/>
      </c>
      <c r="Q1705" s="19" t="str">
        <f>IF([4]道具信息!Q1705="","",[4]道具信息!Q1705)</f>
        <v/>
      </c>
      <c r="R1705" s="19" t="str">
        <f>IF([4]道具信息!R1705="","",[4]道具信息!R1705)</f>
        <v/>
      </c>
      <c r="S1705" s="19" t="str">
        <f>IF([4]道具信息!S1705="","",[4]道具信息!S1705)</f>
        <v/>
      </c>
      <c r="T1705" s="19" t="str">
        <f>IF([4]道具信息!T1705="","",[4]道具信息!T1705)</f>
        <v/>
      </c>
      <c r="U1705" s="19" t="str">
        <f>IF([4]道具信息!U1705="","",[4]道具信息!U1705)</f>
        <v/>
      </c>
      <c r="V1705" s="19" t="str">
        <f>IF([4]道具信息!V1705="","",[4]道具信息!V1705)</f>
        <v/>
      </c>
      <c r="W1705" s="19" t="str">
        <f>IF([4]道具信息!W1705="","",[4]道具信息!W1705)</f>
        <v/>
      </c>
      <c r="X1705" s="19" t="str">
        <f>IF([4]道具信息!X1705="","",[4]道具信息!X1705)</f>
        <v/>
      </c>
      <c r="Y1705" s="19" t="str">
        <f>IF([4]道具信息!Y1705="","",[4]道具信息!Y1705)</f>
        <v/>
      </c>
      <c r="Z1705" s="19" t="str">
        <f>IF([4]道具信息!Z1705="","",[4]道具信息!Z1705)</f>
        <v/>
      </c>
    </row>
    <row r="1706" spans="1:26" x14ac:dyDescent="0.15">
      <c r="A1706" s="19" t="str">
        <f>IF([4]道具信息!A1706="","",[4]道具信息!A1706)</f>
        <v/>
      </c>
      <c r="B1706" s="19" t="str">
        <f>IF([4]道具信息!B1706="","",[4]道具信息!B1706)</f>
        <v/>
      </c>
      <c r="C1706" s="19" t="str">
        <f>IF([4]道具信息!C1706="","",[4]道具信息!C1706)</f>
        <v/>
      </c>
      <c r="D1706" s="19" t="str">
        <f>IF([4]道具信息!D1706="","",[4]道具信息!D1706)</f>
        <v/>
      </c>
      <c r="E1706" s="19" t="str">
        <f>IF([4]道具信息!E1706="","",[4]道具信息!E1706)</f>
        <v/>
      </c>
      <c r="F1706" s="19" t="str">
        <f>IF([4]道具信息!F1706="","",[4]道具信息!F1706)</f>
        <v/>
      </c>
      <c r="G1706" s="19" t="str">
        <f>IF([4]道具信息!G1706="","",[4]道具信息!G1706)</f>
        <v/>
      </c>
      <c r="H1706" s="19" t="str">
        <f>IF([4]道具信息!H1706="","",[4]道具信息!H1706)</f>
        <v/>
      </c>
      <c r="I1706" s="19" t="str">
        <f>IF([4]道具信息!I1706="","",[4]道具信息!I1706)</f>
        <v/>
      </c>
      <c r="J1706" s="19" t="str">
        <f>IF([4]道具信息!J1706="","",[4]道具信息!J1706)</f>
        <v/>
      </c>
      <c r="K1706" s="19" t="str">
        <f>IF([4]道具信息!K1706="","",[4]道具信息!K1706)</f>
        <v/>
      </c>
      <c r="L1706" s="19" t="str">
        <f>IF([4]道具信息!L1706="","",[4]道具信息!L1706)</f>
        <v/>
      </c>
      <c r="M1706" s="19" t="str">
        <f>IF([4]道具信息!M1706="","",[4]道具信息!M1706)</f>
        <v/>
      </c>
      <c r="N1706" s="19" t="str">
        <f>IF([4]道具信息!N1706="","",[4]道具信息!N1706)</f>
        <v/>
      </c>
      <c r="O1706" s="19" t="str">
        <f>IF([4]道具信息!O1706="","",[4]道具信息!O1706)</f>
        <v/>
      </c>
      <c r="P1706" s="19" t="str">
        <f>IF([4]道具信息!P1706="","",[4]道具信息!P1706)</f>
        <v/>
      </c>
      <c r="Q1706" s="19" t="str">
        <f>IF([4]道具信息!Q1706="","",[4]道具信息!Q1706)</f>
        <v/>
      </c>
      <c r="R1706" s="19" t="str">
        <f>IF([4]道具信息!R1706="","",[4]道具信息!R1706)</f>
        <v/>
      </c>
      <c r="S1706" s="19" t="str">
        <f>IF([4]道具信息!S1706="","",[4]道具信息!S1706)</f>
        <v/>
      </c>
      <c r="T1706" s="19" t="str">
        <f>IF([4]道具信息!T1706="","",[4]道具信息!T1706)</f>
        <v/>
      </c>
      <c r="U1706" s="19" t="str">
        <f>IF([4]道具信息!U1706="","",[4]道具信息!U1706)</f>
        <v/>
      </c>
      <c r="V1706" s="19" t="str">
        <f>IF([4]道具信息!V1706="","",[4]道具信息!V1706)</f>
        <v/>
      </c>
      <c r="W1706" s="19" t="str">
        <f>IF([4]道具信息!W1706="","",[4]道具信息!W1706)</f>
        <v/>
      </c>
      <c r="X1706" s="19" t="str">
        <f>IF([4]道具信息!X1706="","",[4]道具信息!X1706)</f>
        <v/>
      </c>
      <c r="Y1706" s="19" t="str">
        <f>IF([4]道具信息!Y1706="","",[4]道具信息!Y1706)</f>
        <v/>
      </c>
      <c r="Z1706" s="19" t="str">
        <f>IF([4]道具信息!Z1706="","",[4]道具信息!Z1706)</f>
        <v/>
      </c>
    </row>
    <row r="1707" spans="1:26" x14ac:dyDescent="0.15">
      <c r="A1707" s="19" t="str">
        <f>IF([4]道具信息!A1707="","",[4]道具信息!A1707)</f>
        <v/>
      </c>
      <c r="B1707" s="19" t="str">
        <f>IF([4]道具信息!B1707="","",[4]道具信息!B1707)</f>
        <v/>
      </c>
      <c r="C1707" s="19" t="str">
        <f>IF([4]道具信息!C1707="","",[4]道具信息!C1707)</f>
        <v/>
      </c>
      <c r="D1707" s="19" t="str">
        <f>IF([4]道具信息!D1707="","",[4]道具信息!D1707)</f>
        <v/>
      </c>
      <c r="E1707" s="19" t="str">
        <f>IF([4]道具信息!E1707="","",[4]道具信息!E1707)</f>
        <v/>
      </c>
      <c r="F1707" s="19" t="str">
        <f>IF([4]道具信息!F1707="","",[4]道具信息!F1707)</f>
        <v/>
      </c>
      <c r="G1707" s="19" t="str">
        <f>IF([4]道具信息!G1707="","",[4]道具信息!G1707)</f>
        <v/>
      </c>
      <c r="H1707" s="19" t="str">
        <f>IF([4]道具信息!H1707="","",[4]道具信息!H1707)</f>
        <v/>
      </c>
      <c r="I1707" s="19" t="str">
        <f>IF([4]道具信息!I1707="","",[4]道具信息!I1707)</f>
        <v/>
      </c>
      <c r="J1707" s="19" t="str">
        <f>IF([4]道具信息!J1707="","",[4]道具信息!J1707)</f>
        <v/>
      </c>
      <c r="K1707" s="19" t="str">
        <f>IF([4]道具信息!K1707="","",[4]道具信息!K1707)</f>
        <v/>
      </c>
      <c r="L1707" s="19" t="str">
        <f>IF([4]道具信息!L1707="","",[4]道具信息!L1707)</f>
        <v/>
      </c>
      <c r="M1707" s="19" t="str">
        <f>IF([4]道具信息!M1707="","",[4]道具信息!M1707)</f>
        <v/>
      </c>
      <c r="N1707" s="19" t="str">
        <f>IF([4]道具信息!N1707="","",[4]道具信息!N1707)</f>
        <v/>
      </c>
      <c r="O1707" s="19" t="str">
        <f>IF([4]道具信息!O1707="","",[4]道具信息!O1707)</f>
        <v/>
      </c>
      <c r="P1707" s="19" t="str">
        <f>IF([4]道具信息!P1707="","",[4]道具信息!P1707)</f>
        <v/>
      </c>
      <c r="Q1707" s="19" t="str">
        <f>IF([4]道具信息!Q1707="","",[4]道具信息!Q1707)</f>
        <v/>
      </c>
      <c r="R1707" s="19" t="str">
        <f>IF([4]道具信息!R1707="","",[4]道具信息!R1707)</f>
        <v/>
      </c>
      <c r="S1707" s="19" t="str">
        <f>IF([4]道具信息!S1707="","",[4]道具信息!S1707)</f>
        <v/>
      </c>
      <c r="T1707" s="19" t="str">
        <f>IF([4]道具信息!T1707="","",[4]道具信息!T1707)</f>
        <v/>
      </c>
      <c r="U1707" s="19" t="str">
        <f>IF([4]道具信息!U1707="","",[4]道具信息!U1707)</f>
        <v/>
      </c>
      <c r="V1707" s="19" t="str">
        <f>IF([4]道具信息!V1707="","",[4]道具信息!V1707)</f>
        <v/>
      </c>
      <c r="W1707" s="19" t="str">
        <f>IF([4]道具信息!W1707="","",[4]道具信息!W1707)</f>
        <v/>
      </c>
      <c r="X1707" s="19" t="str">
        <f>IF([4]道具信息!X1707="","",[4]道具信息!X1707)</f>
        <v/>
      </c>
      <c r="Y1707" s="19" t="str">
        <f>IF([4]道具信息!Y1707="","",[4]道具信息!Y1707)</f>
        <v/>
      </c>
      <c r="Z1707" s="19" t="str">
        <f>IF([4]道具信息!Z1707="","",[4]道具信息!Z1707)</f>
        <v/>
      </c>
    </row>
    <row r="1708" spans="1:26" x14ac:dyDescent="0.15">
      <c r="A1708" s="19" t="str">
        <f>IF([4]道具信息!A1708="","",[4]道具信息!A1708)</f>
        <v/>
      </c>
      <c r="B1708" s="19" t="str">
        <f>IF([4]道具信息!B1708="","",[4]道具信息!B1708)</f>
        <v/>
      </c>
      <c r="C1708" s="19" t="str">
        <f>IF([4]道具信息!C1708="","",[4]道具信息!C1708)</f>
        <v/>
      </c>
      <c r="D1708" s="19" t="str">
        <f>IF([4]道具信息!D1708="","",[4]道具信息!D1708)</f>
        <v/>
      </c>
      <c r="E1708" s="19" t="str">
        <f>IF([4]道具信息!E1708="","",[4]道具信息!E1708)</f>
        <v/>
      </c>
      <c r="F1708" s="19" t="str">
        <f>IF([4]道具信息!F1708="","",[4]道具信息!F1708)</f>
        <v/>
      </c>
      <c r="G1708" s="19" t="str">
        <f>IF([4]道具信息!G1708="","",[4]道具信息!G1708)</f>
        <v/>
      </c>
      <c r="H1708" s="19" t="str">
        <f>IF([4]道具信息!H1708="","",[4]道具信息!H1708)</f>
        <v/>
      </c>
      <c r="I1708" s="19" t="str">
        <f>IF([4]道具信息!I1708="","",[4]道具信息!I1708)</f>
        <v/>
      </c>
      <c r="J1708" s="19" t="str">
        <f>IF([4]道具信息!J1708="","",[4]道具信息!J1708)</f>
        <v/>
      </c>
      <c r="K1708" s="19" t="str">
        <f>IF([4]道具信息!K1708="","",[4]道具信息!K1708)</f>
        <v/>
      </c>
      <c r="L1708" s="19" t="str">
        <f>IF([4]道具信息!L1708="","",[4]道具信息!L1708)</f>
        <v/>
      </c>
      <c r="M1708" s="19" t="str">
        <f>IF([4]道具信息!M1708="","",[4]道具信息!M1708)</f>
        <v/>
      </c>
      <c r="N1708" s="19" t="str">
        <f>IF([4]道具信息!N1708="","",[4]道具信息!N1708)</f>
        <v/>
      </c>
      <c r="O1708" s="19" t="str">
        <f>IF([4]道具信息!O1708="","",[4]道具信息!O1708)</f>
        <v/>
      </c>
      <c r="P1708" s="19" t="str">
        <f>IF([4]道具信息!P1708="","",[4]道具信息!P1708)</f>
        <v/>
      </c>
      <c r="Q1708" s="19" t="str">
        <f>IF([4]道具信息!Q1708="","",[4]道具信息!Q1708)</f>
        <v/>
      </c>
      <c r="R1708" s="19" t="str">
        <f>IF([4]道具信息!R1708="","",[4]道具信息!R1708)</f>
        <v/>
      </c>
      <c r="S1708" s="19" t="str">
        <f>IF([4]道具信息!S1708="","",[4]道具信息!S1708)</f>
        <v/>
      </c>
      <c r="T1708" s="19" t="str">
        <f>IF([4]道具信息!T1708="","",[4]道具信息!T1708)</f>
        <v/>
      </c>
      <c r="U1708" s="19" t="str">
        <f>IF([4]道具信息!U1708="","",[4]道具信息!U1708)</f>
        <v/>
      </c>
      <c r="V1708" s="19" t="str">
        <f>IF([4]道具信息!V1708="","",[4]道具信息!V1708)</f>
        <v/>
      </c>
      <c r="W1708" s="19" t="str">
        <f>IF([4]道具信息!W1708="","",[4]道具信息!W1708)</f>
        <v/>
      </c>
      <c r="X1708" s="19" t="str">
        <f>IF([4]道具信息!X1708="","",[4]道具信息!X1708)</f>
        <v/>
      </c>
      <c r="Y1708" s="19" t="str">
        <f>IF([4]道具信息!Y1708="","",[4]道具信息!Y1708)</f>
        <v/>
      </c>
      <c r="Z1708" s="19" t="str">
        <f>IF([4]道具信息!Z1708="","",[4]道具信息!Z1708)</f>
        <v/>
      </c>
    </row>
    <row r="1709" spans="1:26" x14ac:dyDescent="0.15">
      <c r="A1709" s="19" t="str">
        <f>IF([4]道具信息!A1709="","",[4]道具信息!A1709)</f>
        <v/>
      </c>
      <c r="B1709" s="19" t="str">
        <f>IF([4]道具信息!B1709="","",[4]道具信息!B1709)</f>
        <v/>
      </c>
      <c r="C1709" s="19" t="str">
        <f>IF([4]道具信息!C1709="","",[4]道具信息!C1709)</f>
        <v/>
      </c>
      <c r="D1709" s="19" t="str">
        <f>IF([4]道具信息!D1709="","",[4]道具信息!D1709)</f>
        <v/>
      </c>
      <c r="E1709" s="19" t="str">
        <f>IF([4]道具信息!E1709="","",[4]道具信息!E1709)</f>
        <v/>
      </c>
      <c r="F1709" s="19" t="str">
        <f>IF([4]道具信息!F1709="","",[4]道具信息!F1709)</f>
        <v/>
      </c>
      <c r="G1709" s="19" t="str">
        <f>IF([4]道具信息!G1709="","",[4]道具信息!G1709)</f>
        <v/>
      </c>
      <c r="H1709" s="19" t="str">
        <f>IF([4]道具信息!H1709="","",[4]道具信息!H1709)</f>
        <v/>
      </c>
      <c r="I1709" s="19" t="str">
        <f>IF([4]道具信息!I1709="","",[4]道具信息!I1709)</f>
        <v/>
      </c>
      <c r="J1709" s="19" t="str">
        <f>IF([4]道具信息!J1709="","",[4]道具信息!J1709)</f>
        <v/>
      </c>
      <c r="K1709" s="19" t="str">
        <f>IF([4]道具信息!K1709="","",[4]道具信息!K1709)</f>
        <v/>
      </c>
      <c r="L1709" s="19" t="str">
        <f>IF([4]道具信息!L1709="","",[4]道具信息!L1709)</f>
        <v/>
      </c>
      <c r="M1709" s="19" t="str">
        <f>IF([4]道具信息!M1709="","",[4]道具信息!M1709)</f>
        <v/>
      </c>
      <c r="N1709" s="19" t="str">
        <f>IF([4]道具信息!N1709="","",[4]道具信息!N1709)</f>
        <v/>
      </c>
      <c r="O1709" s="19" t="str">
        <f>IF([4]道具信息!O1709="","",[4]道具信息!O1709)</f>
        <v/>
      </c>
      <c r="P1709" s="19" t="str">
        <f>IF([4]道具信息!P1709="","",[4]道具信息!P1709)</f>
        <v/>
      </c>
      <c r="Q1709" s="19" t="str">
        <f>IF([4]道具信息!Q1709="","",[4]道具信息!Q1709)</f>
        <v/>
      </c>
      <c r="R1709" s="19" t="str">
        <f>IF([4]道具信息!R1709="","",[4]道具信息!R1709)</f>
        <v/>
      </c>
      <c r="S1709" s="19" t="str">
        <f>IF([4]道具信息!S1709="","",[4]道具信息!S1709)</f>
        <v/>
      </c>
      <c r="T1709" s="19" t="str">
        <f>IF([4]道具信息!T1709="","",[4]道具信息!T1709)</f>
        <v/>
      </c>
      <c r="U1709" s="19" t="str">
        <f>IF([4]道具信息!U1709="","",[4]道具信息!U1709)</f>
        <v/>
      </c>
      <c r="V1709" s="19" t="str">
        <f>IF([4]道具信息!V1709="","",[4]道具信息!V1709)</f>
        <v/>
      </c>
      <c r="W1709" s="19" t="str">
        <f>IF([4]道具信息!W1709="","",[4]道具信息!W1709)</f>
        <v/>
      </c>
      <c r="X1709" s="19" t="str">
        <f>IF([4]道具信息!X1709="","",[4]道具信息!X1709)</f>
        <v/>
      </c>
      <c r="Y1709" s="19" t="str">
        <f>IF([4]道具信息!Y1709="","",[4]道具信息!Y1709)</f>
        <v/>
      </c>
      <c r="Z1709" s="19" t="str">
        <f>IF([4]道具信息!Z1709="","",[4]道具信息!Z1709)</f>
        <v/>
      </c>
    </row>
    <row r="1710" spans="1:26" x14ac:dyDescent="0.15">
      <c r="A1710" s="19" t="str">
        <f>IF([4]道具信息!A1710="","",[4]道具信息!A1710)</f>
        <v/>
      </c>
      <c r="B1710" s="19" t="str">
        <f>IF([4]道具信息!B1710="","",[4]道具信息!B1710)</f>
        <v/>
      </c>
      <c r="C1710" s="19" t="str">
        <f>IF([4]道具信息!C1710="","",[4]道具信息!C1710)</f>
        <v/>
      </c>
      <c r="D1710" s="19" t="str">
        <f>IF([4]道具信息!D1710="","",[4]道具信息!D1710)</f>
        <v/>
      </c>
      <c r="E1710" s="19" t="str">
        <f>IF([4]道具信息!E1710="","",[4]道具信息!E1710)</f>
        <v/>
      </c>
      <c r="F1710" s="19" t="str">
        <f>IF([4]道具信息!F1710="","",[4]道具信息!F1710)</f>
        <v/>
      </c>
      <c r="G1710" s="19" t="str">
        <f>IF([4]道具信息!G1710="","",[4]道具信息!G1710)</f>
        <v/>
      </c>
      <c r="H1710" s="19" t="str">
        <f>IF([4]道具信息!H1710="","",[4]道具信息!H1710)</f>
        <v/>
      </c>
      <c r="I1710" s="19" t="str">
        <f>IF([4]道具信息!I1710="","",[4]道具信息!I1710)</f>
        <v/>
      </c>
      <c r="J1710" s="19" t="str">
        <f>IF([4]道具信息!J1710="","",[4]道具信息!J1710)</f>
        <v/>
      </c>
      <c r="K1710" s="19" t="str">
        <f>IF([4]道具信息!K1710="","",[4]道具信息!K1710)</f>
        <v/>
      </c>
      <c r="L1710" s="19" t="str">
        <f>IF([4]道具信息!L1710="","",[4]道具信息!L1710)</f>
        <v/>
      </c>
      <c r="M1710" s="19" t="str">
        <f>IF([4]道具信息!M1710="","",[4]道具信息!M1710)</f>
        <v/>
      </c>
      <c r="N1710" s="19" t="str">
        <f>IF([4]道具信息!N1710="","",[4]道具信息!N1710)</f>
        <v/>
      </c>
      <c r="O1710" s="19" t="str">
        <f>IF([4]道具信息!O1710="","",[4]道具信息!O1710)</f>
        <v/>
      </c>
      <c r="P1710" s="19" t="str">
        <f>IF([4]道具信息!P1710="","",[4]道具信息!P1710)</f>
        <v/>
      </c>
      <c r="Q1710" s="19" t="str">
        <f>IF([4]道具信息!Q1710="","",[4]道具信息!Q1710)</f>
        <v/>
      </c>
      <c r="R1710" s="19" t="str">
        <f>IF([4]道具信息!R1710="","",[4]道具信息!R1710)</f>
        <v/>
      </c>
      <c r="S1710" s="19" t="str">
        <f>IF([4]道具信息!S1710="","",[4]道具信息!S1710)</f>
        <v/>
      </c>
      <c r="T1710" s="19" t="str">
        <f>IF([4]道具信息!T1710="","",[4]道具信息!T1710)</f>
        <v/>
      </c>
      <c r="U1710" s="19" t="str">
        <f>IF([4]道具信息!U1710="","",[4]道具信息!U1710)</f>
        <v/>
      </c>
      <c r="V1710" s="19" t="str">
        <f>IF([4]道具信息!V1710="","",[4]道具信息!V1710)</f>
        <v/>
      </c>
      <c r="W1710" s="19" t="str">
        <f>IF([4]道具信息!W1710="","",[4]道具信息!W1710)</f>
        <v/>
      </c>
      <c r="X1710" s="19" t="str">
        <f>IF([4]道具信息!X1710="","",[4]道具信息!X1710)</f>
        <v/>
      </c>
      <c r="Y1710" s="19" t="str">
        <f>IF([4]道具信息!Y1710="","",[4]道具信息!Y1710)</f>
        <v/>
      </c>
      <c r="Z1710" s="19" t="str">
        <f>IF([4]道具信息!Z1710="","",[4]道具信息!Z1710)</f>
        <v/>
      </c>
    </row>
    <row r="1711" spans="1:26" x14ac:dyDescent="0.15">
      <c r="A1711" s="19" t="str">
        <f>IF([4]道具信息!A1711="","",[4]道具信息!A1711)</f>
        <v/>
      </c>
      <c r="B1711" s="19" t="str">
        <f>IF([4]道具信息!B1711="","",[4]道具信息!B1711)</f>
        <v/>
      </c>
      <c r="C1711" s="19" t="str">
        <f>IF([4]道具信息!C1711="","",[4]道具信息!C1711)</f>
        <v/>
      </c>
      <c r="D1711" s="19" t="str">
        <f>IF([4]道具信息!D1711="","",[4]道具信息!D1711)</f>
        <v/>
      </c>
      <c r="E1711" s="19" t="str">
        <f>IF([4]道具信息!E1711="","",[4]道具信息!E1711)</f>
        <v/>
      </c>
      <c r="F1711" s="19" t="str">
        <f>IF([4]道具信息!F1711="","",[4]道具信息!F1711)</f>
        <v/>
      </c>
      <c r="G1711" s="19" t="str">
        <f>IF([4]道具信息!G1711="","",[4]道具信息!G1711)</f>
        <v/>
      </c>
      <c r="H1711" s="19" t="str">
        <f>IF([4]道具信息!H1711="","",[4]道具信息!H1711)</f>
        <v/>
      </c>
      <c r="I1711" s="19" t="str">
        <f>IF([4]道具信息!I1711="","",[4]道具信息!I1711)</f>
        <v/>
      </c>
      <c r="J1711" s="19" t="str">
        <f>IF([4]道具信息!J1711="","",[4]道具信息!J1711)</f>
        <v/>
      </c>
      <c r="K1711" s="19" t="str">
        <f>IF([4]道具信息!K1711="","",[4]道具信息!K1711)</f>
        <v/>
      </c>
      <c r="L1711" s="19" t="str">
        <f>IF([4]道具信息!L1711="","",[4]道具信息!L1711)</f>
        <v/>
      </c>
      <c r="M1711" s="19" t="str">
        <f>IF([4]道具信息!M1711="","",[4]道具信息!M1711)</f>
        <v/>
      </c>
      <c r="N1711" s="19" t="str">
        <f>IF([4]道具信息!N1711="","",[4]道具信息!N1711)</f>
        <v/>
      </c>
      <c r="O1711" s="19" t="str">
        <f>IF([4]道具信息!O1711="","",[4]道具信息!O1711)</f>
        <v/>
      </c>
      <c r="P1711" s="19" t="str">
        <f>IF([4]道具信息!P1711="","",[4]道具信息!P1711)</f>
        <v/>
      </c>
      <c r="Q1711" s="19" t="str">
        <f>IF([4]道具信息!Q1711="","",[4]道具信息!Q1711)</f>
        <v/>
      </c>
      <c r="R1711" s="19" t="str">
        <f>IF([4]道具信息!R1711="","",[4]道具信息!R1711)</f>
        <v/>
      </c>
      <c r="S1711" s="19" t="str">
        <f>IF([4]道具信息!S1711="","",[4]道具信息!S1711)</f>
        <v/>
      </c>
      <c r="T1711" s="19" t="str">
        <f>IF([4]道具信息!T1711="","",[4]道具信息!T1711)</f>
        <v/>
      </c>
      <c r="U1711" s="19" t="str">
        <f>IF([4]道具信息!U1711="","",[4]道具信息!U1711)</f>
        <v/>
      </c>
      <c r="V1711" s="19" t="str">
        <f>IF([4]道具信息!V1711="","",[4]道具信息!V1711)</f>
        <v/>
      </c>
      <c r="W1711" s="19" t="str">
        <f>IF([4]道具信息!W1711="","",[4]道具信息!W1711)</f>
        <v/>
      </c>
      <c r="X1711" s="19" t="str">
        <f>IF([4]道具信息!X1711="","",[4]道具信息!X1711)</f>
        <v/>
      </c>
      <c r="Y1711" s="19" t="str">
        <f>IF([4]道具信息!Y1711="","",[4]道具信息!Y1711)</f>
        <v/>
      </c>
      <c r="Z1711" s="19" t="str">
        <f>IF([4]道具信息!Z1711="","",[4]道具信息!Z1711)</f>
        <v/>
      </c>
    </row>
    <row r="1712" spans="1:26" x14ac:dyDescent="0.15">
      <c r="A1712" s="19" t="str">
        <f>IF([4]道具信息!A1712="","",[4]道具信息!A1712)</f>
        <v/>
      </c>
      <c r="B1712" s="19" t="str">
        <f>IF([4]道具信息!B1712="","",[4]道具信息!B1712)</f>
        <v/>
      </c>
      <c r="C1712" s="19" t="str">
        <f>IF([4]道具信息!C1712="","",[4]道具信息!C1712)</f>
        <v/>
      </c>
      <c r="D1712" s="19" t="str">
        <f>IF([4]道具信息!D1712="","",[4]道具信息!D1712)</f>
        <v/>
      </c>
      <c r="E1712" s="19" t="str">
        <f>IF([4]道具信息!E1712="","",[4]道具信息!E1712)</f>
        <v/>
      </c>
      <c r="F1712" s="19" t="str">
        <f>IF([4]道具信息!F1712="","",[4]道具信息!F1712)</f>
        <v/>
      </c>
      <c r="G1712" s="19" t="str">
        <f>IF([4]道具信息!G1712="","",[4]道具信息!G1712)</f>
        <v/>
      </c>
      <c r="H1712" s="19" t="str">
        <f>IF([4]道具信息!H1712="","",[4]道具信息!H1712)</f>
        <v/>
      </c>
      <c r="I1712" s="19" t="str">
        <f>IF([4]道具信息!I1712="","",[4]道具信息!I1712)</f>
        <v/>
      </c>
      <c r="J1712" s="19" t="str">
        <f>IF([4]道具信息!J1712="","",[4]道具信息!J1712)</f>
        <v/>
      </c>
      <c r="K1712" s="19" t="str">
        <f>IF([4]道具信息!K1712="","",[4]道具信息!K1712)</f>
        <v/>
      </c>
      <c r="L1712" s="19" t="str">
        <f>IF([4]道具信息!L1712="","",[4]道具信息!L1712)</f>
        <v/>
      </c>
      <c r="M1712" s="19" t="str">
        <f>IF([4]道具信息!M1712="","",[4]道具信息!M1712)</f>
        <v/>
      </c>
      <c r="N1712" s="19" t="str">
        <f>IF([4]道具信息!N1712="","",[4]道具信息!N1712)</f>
        <v/>
      </c>
      <c r="O1712" s="19" t="str">
        <f>IF([4]道具信息!O1712="","",[4]道具信息!O1712)</f>
        <v/>
      </c>
      <c r="P1712" s="19" t="str">
        <f>IF([4]道具信息!P1712="","",[4]道具信息!P1712)</f>
        <v/>
      </c>
      <c r="Q1712" s="19" t="str">
        <f>IF([4]道具信息!Q1712="","",[4]道具信息!Q1712)</f>
        <v/>
      </c>
      <c r="R1712" s="19" t="str">
        <f>IF([4]道具信息!R1712="","",[4]道具信息!R1712)</f>
        <v/>
      </c>
      <c r="S1712" s="19" t="str">
        <f>IF([4]道具信息!S1712="","",[4]道具信息!S1712)</f>
        <v/>
      </c>
      <c r="T1712" s="19" t="str">
        <f>IF([4]道具信息!T1712="","",[4]道具信息!T1712)</f>
        <v/>
      </c>
      <c r="U1712" s="19" t="str">
        <f>IF([4]道具信息!U1712="","",[4]道具信息!U1712)</f>
        <v/>
      </c>
      <c r="V1712" s="19" t="str">
        <f>IF([4]道具信息!V1712="","",[4]道具信息!V1712)</f>
        <v/>
      </c>
      <c r="W1712" s="19" t="str">
        <f>IF([4]道具信息!W1712="","",[4]道具信息!W1712)</f>
        <v/>
      </c>
      <c r="X1712" s="19" t="str">
        <f>IF([4]道具信息!X1712="","",[4]道具信息!X1712)</f>
        <v/>
      </c>
      <c r="Y1712" s="19" t="str">
        <f>IF([4]道具信息!Y1712="","",[4]道具信息!Y1712)</f>
        <v/>
      </c>
      <c r="Z1712" s="19" t="str">
        <f>IF([4]道具信息!Z1712="","",[4]道具信息!Z1712)</f>
        <v/>
      </c>
    </row>
    <row r="1713" spans="1:26" x14ac:dyDescent="0.15">
      <c r="A1713" s="19" t="str">
        <f>IF([4]道具信息!A1713="","",[4]道具信息!A1713)</f>
        <v/>
      </c>
      <c r="B1713" s="19" t="str">
        <f>IF([4]道具信息!B1713="","",[4]道具信息!B1713)</f>
        <v/>
      </c>
      <c r="C1713" s="19" t="str">
        <f>IF([4]道具信息!C1713="","",[4]道具信息!C1713)</f>
        <v/>
      </c>
      <c r="D1713" s="19" t="str">
        <f>IF([4]道具信息!D1713="","",[4]道具信息!D1713)</f>
        <v/>
      </c>
      <c r="E1713" s="19" t="str">
        <f>IF([4]道具信息!E1713="","",[4]道具信息!E1713)</f>
        <v/>
      </c>
      <c r="F1713" s="19" t="str">
        <f>IF([4]道具信息!F1713="","",[4]道具信息!F1713)</f>
        <v/>
      </c>
      <c r="G1713" s="19" t="str">
        <f>IF([4]道具信息!G1713="","",[4]道具信息!G1713)</f>
        <v/>
      </c>
      <c r="H1713" s="19" t="str">
        <f>IF([4]道具信息!H1713="","",[4]道具信息!H1713)</f>
        <v/>
      </c>
      <c r="I1713" s="19" t="str">
        <f>IF([4]道具信息!I1713="","",[4]道具信息!I1713)</f>
        <v/>
      </c>
      <c r="J1713" s="19" t="str">
        <f>IF([4]道具信息!J1713="","",[4]道具信息!J1713)</f>
        <v/>
      </c>
      <c r="K1713" s="19" t="str">
        <f>IF([4]道具信息!K1713="","",[4]道具信息!K1713)</f>
        <v/>
      </c>
      <c r="L1713" s="19" t="str">
        <f>IF([4]道具信息!L1713="","",[4]道具信息!L1713)</f>
        <v/>
      </c>
      <c r="M1713" s="19" t="str">
        <f>IF([4]道具信息!M1713="","",[4]道具信息!M1713)</f>
        <v/>
      </c>
      <c r="N1713" s="19" t="str">
        <f>IF([4]道具信息!N1713="","",[4]道具信息!N1713)</f>
        <v/>
      </c>
      <c r="O1713" s="19" t="str">
        <f>IF([4]道具信息!O1713="","",[4]道具信息!O1713)</f>
        <v/>
      </c>
      <c r="P1713" s="19" t="str">
        <f>IF([4]道具信息!P1713="","",[4]道具信息!P1713)</f>
        <v/>
      </c>
      <c r="Q1713" s="19" t="str">
        <f>IF([4]道具信息!Q1713="","",[4]道具信息!Q1713)</f>
        <v/>
      </c>
      <c r="R1713" s="19" t="str">
        <f>IF([4]道具信息!R1713="","",[4]道具信息!R1713)</f>
        <v/>
      </c>
      <c r="S1713" s="19" t="str">
        <f>IF([4]道具信息!S1713="","",[4]道具信息!S1713)</f>
        <v/>
      </c>
      <c r="T1713" s="19" t="str">
        <f>IF([4]道具信息!T1713="","",[4]道具信息!T1713)</f>
        <v/>
      </c>
      <c r="U1713" s="19" t="str">
        <f>IF([4]道具信息!U1713="","",[4]道具信息!U1713)</f>
        <v/>
      </c>
      <c r="V1713" s="19" t="str">
        <f>IF([4]道具信息!V1713="","",[4]道具信息!V1713)</f>
        <v/>
      </c>
      <c r="W1713" s="19" t="str">
        <f>IF([4]道具信息!W1713="","",[4]道具信息!W1713)</f>
        <v/>
      </c>
      <c r="X1713" s="19" t="str">
        <f>IF([4]道具信息!X1713="","",[4]道具信息!X1713)</f>
        <v/>
      </c>
      <c r="Y1713" s="19" t="str">
        <f>IF([4]道具信息!Y1713="","",[4]道具信息!Y1713)</f>
        <v/>
      </c>
      <c r="Z1713" s="19" t="str">
        <f>IF([4]道具信息!Z1713="","",[4]道具信息!Z1713)</f>
        <v/>
      </c>
    </row>
    <row r="1714" spans="1:26" x14ac:dyDescent="0.15">
      <c r="A1714" s="19" t="str">
        <f>IF([4]道具信息!A1714="","",[4]道具信息!A1714)</f>
        <v/>
      </c>
      <c r="B1714" s="19" t="str">
        <f>IF([4]道具信息!B1714="","",[4]道具信息!B1714)</f>
        <v/>
      </c>
      <c r="C1714" s="19" t="str">
        <f>IF([4]道具信息!C1714="","",[4]道具信息!C1714)</f>
        <v/>
      </c>
      <c r="D1714" s="19" t="str">
        <f>IF([4]道具信息!D1714="","",[4]道具信息!D1714)</f>
        <v/>
      </c>
      <c r="E1714" s="19" t="str">
        <f>IF([4]道具信息!E1714="","",[4]道具信息!E1714)</f>
        <v/>
      </c>
      <c r="F1714" s="19" t="str">
        <f>IF([4]道具信息!F1714="","",[4]道具信息!F1714)</f>
        <v/>
      </c>
      <c r="G1714" s="19" t="str">
        <f>IF([4]道具信息!G1714="","",[4]道具信息!G1714)</f>
        <v/>
      </c>
      <c r="H1714" s="19" t="str">
        <f>IF([4]道具信息!H1714="","",[4]道具信息!H1714)</f>
        <v/>
      </c>
      <c r="I1714" s="19" t="str">
        <f>IF([4]道具信息!I1714="","",[4]道具信息!I1714)</f>
        <v/>
      </c>
      <c r="J1714" s="19" t="str">
        <f>IF([4]道具信息!J1714="","",[4]道具信息!J1714)</f>
        <v/>
      </c>
      <c r="K1714" s="19" t="str">
        <f>IF([4]道具信息!K1714="","",[4]道具信息!K1714)</f>
        <v/>
      </c>
      <c r="L1714" s="19" t="str">
        <f>IF([4]道具信息!L1714="","",[4]道具信息!L1714)</f>
        <v/>
      </c>
      <c r="M1714" s="19" t="str">
        <f>IF([4]道具信息!M1714="","",[4]道具信息!M1714)</f>
        <v/>
      </c>
      <c r="N1714" s="19" t="str">
        <f>IF([4]道具信息!N1714="","",[4]道具信息!N1714)</f>
        <v/>
      </c>
      <c r="O1714" s="19" t="str">
        <f>IF([4]道具信息!O1714="","",[4]道具信息!O1714)</f>
        <v/>
      </c>
      <c r="P1714" s="19" t="str">
        <f>IF([4]道具信息!P1714="","",[4]道具信息!P1714)</f>
        <v/>
      </c>
      <c r="Q1714" s="19" t="str">
        <f>IF([4]道具信息!Q1714="","",[4]道具信息!Q1714)</f>
        <v/>
      </c>
      <c r="R1714" s="19" t="str">
        <f>IF([4]道具信息!R1714="","",[4]道具信息!R1714)</f>
        <v/>
      </c>
      <c r="S1714" s="19" t="str">
        <f>IF([4]道具信息!S1714="","",[4]道具信息!S1714)</f>
        <v/>
      </c>
      <c r="T1714" s="19" t="str">
        <f>IF([4]道具信息!T1714="","",[4]道具信息!T1714)</f>
        <v/>
      </c>
      <c r="U1714" s="19" t="str">
        <f>IF([4]道具信息!U1714="","",[4]道具信息!U1714)</f>
        <v/>
      </c>
      <c r="V1714" s="19" t="str">
        <f>IF([4]道具信息!V1714="","",[4]道具信息!V1714)</f>
        <v/>
      </c>
      <c r="W1714" s="19" t="str">
        <f>IF([4]道具信息!W1714="","",[4]道具信息!W1714)</f>
        <v/>
      </c>
      <c r="X1714" s="19" t="str">
        <f>IF([4]道具信息!X1714="","",[4]道具信息!X1714)</f>
        <v/>
      </c>
      <c r="Y1714" s="19" t="str">
        <f>IF([4]道具信息!Y1714="","",[4]道具信息!Y1714)</f>
        <v/>
      </c>
      <c r="Z1714" s="19" t="str">
        <f>IF([4]道具信息!Z1714="","",[4]道具信息!Z1714)</f>
        <v/>
      </c>
    </row>
    <row r="1715" spans="1:26" x14ac:dyDescent="0.15">
      <c r="A1715" s="19" t="str">
        <f>IF([4]道具信息!A1715="","",[4]道具信息!A1715)</f>
        <v/>
      </c>
      <c r="B1715" s="19" t="str">
        <f>IF([4]道具信息!B1715="","",[4]道具信息!B1715)</f>
        <v/>
      </c>
      <c r="C1715" s="19" t="str">
        <f>IF([4]道具信息!C1715="","",[4]道具信息!C1715)</f>
        <v/>
      </c>
      <c r="D1715" s="19" t="str">
        <f>IF([4]道具信息!D1715="","",[4]道具信息!D1715)</f>
        <v/>
      </c>
      <c r="E1715" s="19" t="str">
        <f>IF([4]道具信息!E1715="","",[4]道具信息!E1715)</f>
        <v/>
      </c>
      <c r="F1715" s="19" t="str">
        <f>IF([4]道具信息!F1715="","",[4]道具信息!F1715)</f>
        <v/>
      </c>
      <c r="G1715" s="19" t="str">
        <f>IF([4]道具信息!G1715="","",[4]道具信息!G1715)</f>
        <v/>
      </c>
      <c r="H1715" s="19" t="str">
        <f>IF([4]道具信息!H1715="","",[4]道具信息!H1715)</f>
        <v/>
      </c>
      <c r="I1715" s="19" t="str">
        <f>IF([4]道具信息!I1715="","",[4]道具信息!I1715)</f>
        <v/>
      </c>
      <c r="J1715" s="19" t="str">
        <f>IF([4]道具信息!J1715="","",[4]道具信息!J1715)</f>
        <v/>
      </c>
      <c r="K1715" s="19" t="str">
        <f>IF([4]道具信息!K1715="","",[4]道具信息!K1715)</f>
        <v/>
      </c>
      <c r="L1715" s="19" t="str">
        <f>IF([4]道具信息!L1715="","",[4]道具信息!L1715)</f>
        <v/>
      </c>
      <c r="M1715" s="19" t="str">
        <f>IF([4]道具信息!M1715="","",[4]道具信息!M1715)</f>
        <v/>
      </c>
      <c r="N1715" s="19" t="str">
        <f>IF([4]道具信息!N1715="","",[4]道具信息!N1715)</f>
        <v/>
      </c>
      <c r="O1715" s="19" t="str">
        <f>IF([4]道具信息!O1715="","",[4]道具信息!O1715)</f>
        <v/>
      </c>
      <c r="P1715" s="19" t="str">
        <f>IF([4]道具信息!P1715="","",[4]道具信息!P1715)</f>
        <v/>
      </c>
      <c r="Q1715" s="19" t="str">
        <f>IF([4]道具信息!Q1715="","",[4]道具信息!Q1715)</f>
        <v/>
      </c>
      <c r="R1715" s="19" t="str">
        <f>IF([4]道具信息!R1715="","",[4]道具信息!R1715)</f>
        <v/>
      </c>
      <c r="S1715" s="19" t="str">
        <f>IF([4]道具信息!S1715="","",[4]道具信息!S1715)</f>
        <v/>
      </c>
      <c r="T1715" s="19" t="str">
        <f>IF([4]道具信息!T1715="","",[4]道具信息!T1715)</f>
        <v/>
      </c>
      <c r="U1715" s="19" t="str">
        <f>IF([4]道具信息!U1715="","",[4]道具信息!U1715)</f>
        <v/>
      </c>
      <c r="V1715" s="19" t="str">
        <f>IF([4]道具信息!V1715="","",[4]道具信息!V1715)</f>
        <v/>
      </c>
      <c r="W1715" s="19" t="str">
        <f>IF([4]道具信息!W1715="","",[4]道具信息!W1715)</f>
        <v/>
      </c>
      <c r="X1715" s="19" t="str">
        <f>IF([4]道具信息!X1715="","",[4]道具信息!X1715)</f>
        <v/>
      </c>
      <c r="Y1715" s="19" t="str">
        <f>IF([4]道具信息!Y1715="","",[4]道具信息!Y1715)</f>
        <v/>
      </c>
      <c r="Z1715" s="19" t="str">
        <f>IF([4]道具信息!Z1715="","",[4]道具信息!Z1715)</f>
        <v/>
      </c>
    </row>
    <row r="1716" spans="1:26" x14ac:dyDescent="0.15">
      <c r="A1716" s="19" t="str">
        <f>IF([4]道具信息!A1716="","",[4]道具信息!A1716)</f>
        <v/>
      </c>
      <c r="B1716" s="19" t="str">
        <f>IF([4]道具信息!B1716="","",[4]道具信息!B1716)</f>
        <v/>
      </c>
      <c r="C1716" s="19" t="str">
        <f>IF([4]道具信息!C1716="","",[4]道具信息!C1716)</f>
        <v/>
      </c>
      <c r="D1716" s="19" t="str">
        <f>IF([4]道具信息!D1716="","",[4]道具信息!D1716)</f>
        <v/>
      </c>
      <c r="E1716" s="19" t="str">
        <f>IF([4]道具信息!E1716="","",[4]道具信息!E1716)</f>
        <v/>
      </c>
      <c r="F1716" s="19" t="str">
        <f>IF([4]道具信息!F1716="","",[4]道具信息!F1716)</f>
        <v/>
      </c>
      <c r="G1716" s="19" t="str">
        <f>IF([4]道具信息!G1716="","",[4]道具信息!G1716)</f>
        <v/>
      </c>
      <c r="H1716" s="19" t="str">
        <f>IF([4]道具信息!H1716="","",[4]道具信息!H1716)</f>
        <v/>
      </c>
      <c r="I1716" s="19" t="str">
        <f>IF([4]道具信息!I1716="","",[4]道具信息!I1716)</f>
        <v/>
      </c>
      <c r="J1716" s="19" t="str">
        <f>IF([4]道具信息!J1716="","",[4]道具信息!J1716)</f>
        <v/>
      </c>
      <c r="K1716" s="19" t="str">
        <f>IF([4]道具信息!K1716="","",[4]道具信息!K1716)</f>
        <v/>
      </c>
      <c r="L1716" s="19" t="str">
        <f>IF([4]道具信息!L1716="","",[4]道具信息!L1716)</f>
        <v/>
      </c>
      <c r="M1716" s="19" t="str">
        <f>IF([4]道具信息!M1716="","",[4]道具信息!M1716)</f>
        <v/>
      </c>
      <c r="N1716" s="19" t="str">
        <f>IF([4]道具信息!N1716="","",[4]道具信息!N1716)</f>
        <v/>
      </c>
      <c r="O1716" s="19" t="str">
        <f>IF([4]道具信息!O1716="","",[4]道具信息!O1716)</f>
        <v/>
      </c>
      <c r="P1716" s="19" t="str">
        <f>IF([4]道具信息!P1716="","",[4]道具信息!P1716)</f>
        <v/>
      </c>
      <c r="Q1716" s="19" t="str">
        <f>IF([4]道具信息!Q1716="","",[4]道具信息!Q1716)</f>
        <v/>
      </c>
      <c r="R1716" s="19" t="str">
        <f>IF([4]道具信息!R1716="","",[4]道具信息!R1716)</f>
        <v/>
      </c>
      <c r="S1716" s="19" t="str">
        <f>IF([4]道具信息!S1716="","",[4]道具信息!S1716)</f>
        <v/>
      </c>
      <c r="T1716" s="19" t="str">
        <f>IF([4]道具信息!T1716="","",[4]道具信息!T1716)</f>
        <v/>
      </c>
      <c r="U1716" s="19" t="str">
        <f>IF([4]道具信息!U1716="","",[4]道具信息!U1716)</f>
        <v/>
      </c>
      <c r="V1716" s="19" t="str">
        <f>IF([4]道具信息!V1716="","",[4]道具信息!V1716)</f>
        <v/>
      </c>
      <c r="W1716" s="19" t="str">
        <f>IF([4]道具信息!W1716="","",[4]道具信息!W1716)</f>
        <v/>
      </c>
      <c r="X1716" s="19" t="str">
        <f>IF([4]道具信息!X1716="","",[4]道具信息!X1716)</f>
        <v/>
      </c>
      <c r="Y1716" s="19" t="str">
        <f>IF([4]道具信息!Y1716="","",[4]道具信息!Y1716)</f>
        <v/>
      </c>
      <c r="Z1716" s="19" t="str">
        <f>IF([4]道具信息!Z1716="","",[4]道具信息!Z1716)</f>
        <v/>
      </c>
    </row>
    <row r="1717" spans="1:26" x14ac:dyDescent="0.15">
      <c r="A1717" s="19" t="str">
        <f>IF([4]道具信息!A1717="","",[4]道具信息!A1717)</f>
        <v/>
      </c>
      <c r="B1717" s="19" t="str">
        <f>IF([4]道具信息!B1717="","",[4]道具信息!B1717)</f>
        <v/>
      </c>
      <c r="C1717" s="19" t="str">
        <f>IF([4]道具信息!C1717="","",[4]道具信息!C1717)</f>
        <v/>
      </c>
      <c r="D1717" s="19" t="str">
        <f>IF([4]道具信息!D1717="","",[4]道具信息!D1717)</f>
        <v/>
      </c>
      <c r="E1717" s="19" t="str">
        <f>IF([4]道具信息!E1717="","",[4]道具信息!E1717)</f>
        <v/>
      </c>
      <c r="F1717" s="19" t="str">
        <f>IF([4]道具信息!F1717="","",[4]道具信息!F1717)</f>
        <v/>
      </c>
      <c r="G1717" s="19" t="str">
        <f>IF([4]道具信息!G1717="","",[4]道具信息!G1717)</f>
        <v/>
      </c>
      <c r="H1717" s="19" t="str">
        <f>IF([4]道具信息!H1717="","",[4]道具信息!H1717)</f>
        <v/>
      </c>
      <c r="I1717" s="19" t="str">
        <f>IF([4]道具信息!I1717="","",[4]道具信息!I1717)</f>
        <v/>
      </c>
      <c r="J1717" s="19" t="str">
        <f>IF([4]道具信息!J1717="","",[4]道具信息!J1717)</f>
        <v/>
      </c>
      <c r="K1717" s="19" t="str">
        <f>IF([4]道具信息!K1717="","",[4]道具信息!K1717)</f>
        <v/>
      </c>
      <c r="L1717" s="19" t="str">
        <f>IF([4]道具信息!L1717="","",[4]道具信息!L1717)</f>
        <v/>
      </c>
      <c r="M1717" s="19" t="str">
        <f>IF([4]道具信息!M1717="","",[4]道具信息!M1717)</f>
        <v/>
      </c>
      <c r="N1717" s="19" t="str">
        <f>IF([4]道具信息!N1717="","",[4]道具信息!N1717)</f>
        <v/>
      </c>
      <c r="O1717" s="19" t="str">
        <f>IF([4]道具信息!O1717="","",[4]道具信息!O1717)</f>
        <v/>
      </c>
      <c r="P1717" s="19" t="str">
        <f>IF([4]道具信息!P1717="","",[4]道具信息!P1717)</f>
        <v/>
      </c>
      <c r="Q1717" s="19" t="str">
        <f>IF([4]道具信息!Q1717="","",[4]道具信息!Q1717)</f>
        <v/>
      </c>
      <c r="R1717" s="19" t="str">
        <f>IF([4]道具信息!R1717="","",[4]道具信息!R1717)</f>
        <v/>
      </c>
      <c r="S1717" s="19" t="str">
        <f>IF([4]道具信息!S1717="","",[4]道具信息!S1717)</f>
        <v/>
      </c>
      <c r="T1717" s="19" t="str">
        <f>IF([4]道具信息!T1717="","",[4]道具信息!T1717)</f>
        <v/>
      </c>
      <c r="U1717" s="19" t="str">
        <f>IF([4]道具信息!U1717="","",[4]道具信息!U1717)</f>
        <v/>
      </c>
      <c r="V1717" s="19" t="str">
        <f>IF([4]道具信息!V1717="","",[4]道具信息!V1717)</f>
        <v/>
      </c>
      <c r="W1717" s="19" t="str">
        <f>IF([4]道具信息!W1717="","",[4]道具信息!W1717)</f>
        <v/>
      </c>
      <c r="X1717" s="19" t="str">
        <f>IF([4]道具信息!X1717="","",[4]道具信息!X1717)</f>
        <v/>
      </c>
      <c r="Y1717" s="19" t="str">
        <f>IF([4]道具信息!Y1717="","",[4]道具信息!Y1717)</f>
        <v/>
      </c>
      <c r="Z1717" s="19" t="str">
        <f>IF([4]道具信息!Z1717="","",[4]道具信息!Z1717)</f>
        <v/>
      </c>
    </row>
    <row r="1718" spans="1:26" x14ac:dyDescent="0.15">
      <c r="A1718" s="19" t="str">
        <f>IF([4]道具信息!A1718="","",[4]道具信息!A1718)</f>
        <v/>
      </c>
      <c r="B1718" s="19" t="str">
        <f>IF([4]道具信息!B1718="","",[4]道具信息!B1718)</f>
        <v/>
      </c>
      <c r="C1718" s="19" t="str">
        <f>IF([4]道具信息!C1718="","",[4]道具信息!C1718)</f>
        <v/>
      </c>
      <c r="D1718" s="19" t="str">
        <f>IF([4]道具信息!D1718="","",[4]道具信息!D1718)</f>
        <v/>
      </c>
      <c r="E1718" s="19" t="str">
        <f>IF([4]道具信息!E1718="","",[4]道具信息!E1718)</f>
        <v/>
      </c>
      <c r="F1718" s="19" t="str">
        <f>IF([4]道具信息!F1718="","",[4]道具信息!F1718)</f>
        <v/>
      </c>
      <c r="G1718" s="19" t="str">
        <f>IF([4]道具信息!G1718="","",[4]道具信息!G1718)</f>
        <v/>
      </c>
      <c r="H1718" s="19" t="str">
        <f>IF([4]道具信息!H1718="","",[4]道具信息!H1718)</f>
        <v/>
      </c>
      <c r="I1718" s="19" t="str">
        <f>IF([4]道具信息!I1718="","",[4]道具信息!I1718)</f>
        <v/>
      </c>
      <c r="J1718" s="19" t="str">
        <f>IF([4]道具信息!J1718="","",[4]道具信息!J1718)</f>
        <v/>
      </c>
      <c r="K1718" s="19" t="str">
        <f>IF([4]道具信息!K1718="","",[4]道具信息!K1718)</f>
        <v/>
      </c>
      <c r="L1718" s="19" t="str">
        <f>IF([4]道具信息!L1718="","",[4]道具信息!L1718)</f>
        <v/>
      </c>
      <c r="M1718" s="19" t="str">
        <f>IF([4]道具信息!M1718="","",[4]道具信息!M1718)</f>
        <v/>
      </c>
      <c r="N1718" s="19" t="str">
        <f>IF([4]道具信息!N1718="","",[4]道具信息!N1718)</f>
        <v/>
      </c>
      <c r="O1718" s="19" t="str">
        <f>IF([4]道具信息!O1718="","",[4]道具信息!O1718)</f>
        <v/>
      </c>
      <c r="P1718" s="19" t="str">
        <f>IF([4]道具信息!P1718="","",[4]道具信息!P1718)</f>
        <v/>
      </c>
      <c r="Q1718" s="19" t="str">
        <f>IF([4]道具信息!Q1718="","",[4]道具信息!Q1718)</f>
        <v/>
      </c>
      <c r="R1718" s="19" t="str">
        <f>IF([4]道具信息!R1718="","",[4]道具信息!R1718)</f>
        <v/>
      </c>
      <c r="S1718" s="19" t="str">
        <f>IF([4]道具信息!S1718="","",[4]道具信息!S1718)</f>
        <v/>
      </c>
      <c r="T1718" s="19" t="str">
        <f>IF([4]道具信息!T1718="","",[4]道具信息!T1718)</f>
        <v/>
      </c>
      <c r="U1718" s="19" t="str">
        <f>IF([4]道具信息!U1718="","",[4]道具信息!U1718)</f>
        <v/>
      </c>
      <c r="V1718" s="19" t="str">
        <f>IF([4]道具信息!V1718="","",[4]道具信息!V1718)</f>
        <v/>
      </c>
      <c r="W1718" s="19" t="str">
        <f>IF([4]道具信息!W1718="","",[4]道具信息!W1718)</f>
        <v/>
      </c>
      <c r="X1718" s="19" t="str">
        <f>IF([4]道具信息!X1718="","",[4]道具信息!X1718)</f>
        <v/>
      </c>
      <c r="Y1718" s="19" t="str">
        <f>IF([4]道具信息!Y1718="","",[4]道具信息!Y1718)</f>
        <v/>
      </c>
      <c r="Z1718" s="19" t="str">
        <f>IF([4]道具信息!Z1718="","",[4]道具信息!Z1718)</f>
        <v/>
      </c>
    </row>
    <row r="1719" spans="1:26" x14ac:dyDescent="0.15">
      <c r="A1719" s="19" t="str">
        <f>IF([4]道具信息!A1719="","",[4]道具信息!A1719)</f>
        <v/>
      </c>
      <c r="B1719" s="19" t="str">
        <f>IF([4]道具信息!B1719="","",[4]道具信息!B1719)</f>
        <v/>
      </c>
      <c r="C1719" s="19" t="str">
        <f>IF([4]道具信息!C1719="","",[4]道具信息!C1719)</f>
        <v/>
      </c>
      <c r="D1719" s="19" t="str">
        <f>IF([4]道具信息!D1719="","",[4]道具信息!D1719)</f>
        <v/>
      </c>
      <c r="E1719" s="19" t="str">
        <f>IF([4]道具信息!E1719="","",[4]道具信息!E1719)</f>
        <v/>
      </c>
      <c r="F1719" s="19" t="str">
        <f>IF([4]道具信息!F1719="","",[4]道具信息!F1719)</f>
        <v/>
      </c>
      <c r="G1719" s="19" t="str">
        <f>IF([4]道具信息!G1719="","",[4]道具信息!G1719)</f>
        <v/>
      </c>
      <c r="H1719" s="19" t="str">
        <f>IF([4]道具信息!H1719="","",[4]道具信息!H1719)</f>
        <v/>
      </c>
      <c r="I1719" s="19" t="str">
        <f>IF([4]道具信息!I1719="","",[4]道具信息!I1719)</f>
        <v/>
      </c>
      <c r="J1719" s="19" t="str">
        <f>IF([4]道具信息!J1719="","",[4]道具信息!J1719)</f>
        <v/>
      </c>
      <c r="K1719" s="19" t="str">
        <f>IF([4]道具信息!K1719="","",[4]道具信息!K1719)</f>
        <v/>
      </c>
      <c r="L1719" s="19" t="str">
        <f>IF([4]道具信息!L1719="","",[4]道具信息!L1719)</f>
        <v/>
      </c>
      <c r="M1719" s="19" t="str">
        <f>IF([4]道具信息!M1719="","",[4]道具信息!M1719)</f>
        <v/>
      </c>
      <c r="N1719" s="19" t="str">
        <f>IF([4]道具信息!N1719="","",[4]道具信息!N1719)</f>
        <v/>
      </c>
      <c r="O1719" s="19" t="str">
        <f>IF([4]道具信息!O1719="","",[4]道具信息!O1719)</f>
        <v/>
      </c>
      <c r="P1719" s="19" t="str">
        <f>IF([4]道具信息!P1719="","",[4]道具信息!P1719)</f>
        <v/>
      </c>
      <c r="Q1719" s="19" t="str">
        <f>IF([4]道具信息!Q1719="","",[4]道具信息!Q1719)</f>
        <v/>
      </c>
      <c r="R1719" s="19" t="str">
        <f>IF([4]道具信息!R1719="","",[4]道具信息!R1719)</f>
        <v/>
      </c>
      <c r="S1719" s="19" t="str">
        <f>IF([4]道具信息!S1719="","",[4]道具信息!S1719)</f>
        <v/>
      </c>
      <c r="T1719" s="19" t="str">
        <f>IF([4]道具信息!T1719="","",[4]道具信息!T1719)</f>
        <v/>
      </c>
      <c r="U1719" s="19" t="str">
        <f>IF([4]道具信息!U1719="","",[4]道具信息!U1719)</f>
        <v/>
      </c>
      <c r="V1719" s="19" t="str">
        <f>IF([4]道具信息!V1719="","",[4]道具信息!V1719)</f>
        <v/>
      </c>
      <c r="W1719" s="19" t="str">
        <f>IF([4]道具信息!W1719="","",[4]道具信息!W1719)</f>
        <v/>
      </c>
      <c r="X1719" s="19" t="str">
        <f>IF([4]道具信息!X1719="","",[4]道具信息!X1719)</f>
        <v/>
      </c>
      <c r="Y1719" s="19" t="str">
        <f>IF([4]道具信息!Y1719="","",[4]道具信息!Y1719)</f>
        <v/>
      </c>
      <c r="Z1719" s="19" t="str">
        <f>IF([4]道具信息!Z1719="","",[4]道具信息!Z1719)</f>
        <v/>
      </c>
    </row>
    <row r="1720" spans="1:26" x14ac:dyDescent="0.15">
      <c r="A1720" s="19" t="str">
        <f>IF([4]道具信息!A1720="","",[4]道具信息!A1720)</f>
        <v/>
      </c>
      <c r="B1720" s="19" t="str">
        <f>IF([4]道具信息!B1720="","",[4]道具信息!B1720)</f>
        <v/>
      </c>
      <c r="C1720" s="19" t="str">
        <f>IF([4]道具信息!C1720="","",[4]道具信息!C1720)</f>
        <v/>
      </c>
      <c r="D1720" s="19" t="str">
        <f>IF([4]道具信息!D1720="","",[4]道具信息!D1720)</f>
        <v/>
      </c>
      <c r="E1720" s="19" t="str">
        <f>IF([4]道具信息!E1720="","",[4]道具信息!E1720)</f>
        <v/>
      </c>
      <c r="F1720" s="19" t="str">
        <f>IF([4]道具信息!F1720="","",[4]道具信息!F1720)</f>
        <v/>
      </c>
      <c r="G1720" s="19" t="str">
        <f>IF([4]道具信息!G1720="","",[4]道具信息!G1720)</f>
        <v/>
      </c>
      <c r="H1720" s="19" t="str">
        <f>IF([4]道具信息!H1720="","",[4]道具信息!H1720)</f>
        <v/>
      </c>
      <c r="I1720" s="19" t="str">
        <f>IF([4]道具信息!I1720="","",[4]道具信息!I1720)</f>
        <v/>
      </c>
      <c r="J1720" s="19" t="str">
        <f>IF([4]道具信息!J1720="","",[4]道具信息!J1720)</f>
        <v/>
      </c>
      <c r="K1720" s="19" t="str">
        <f>IF([4]道具信息!K1720="","",[4]道具信息!K1720)</f>
        <v/>
      </c>
      <c r="L1720" s="19" t="str">
        <f>IF([4]道具信息!L1720="","",[4]道具信息!L1720)</f>
        <v/>
      </c>
      <c r="M1720" s="19" t="str">
        <f>IF([4]道具信息!M1720="","",[4]道具信息!M1720)</f>
        <v/>
      </c>
      <c r="N1720" s="19" t="str">
        <f>IF([4]道具信息!N1720="","",[4]道具信息!N1720)</f>
        <v/>
      </c>
      <c r="O1720" s="19" t="str">
        <f>IF([4]道具信息!O1720="","",[4]道具信息!O1720)</f>
        <v/>
      </c>
      <c r="P1720" s="19" t="str">
        <f>IF([4]道具信息!P1720="","",[4]道具信息!P1720)</f>
        <v/>
      </c>
      <c r="Q1720" s="19" t="str">
        <f>IF([4]道具信息!Q1720="","",[4]道具信息!Q1720)</f>
        <v/>
      </c>
      <c r="R1720" s="19" t="str">
        <f>IF([4]道具信息!R1720="","",[4]道具信息!R1720)</f>
        <v/>
      </c>
      <c r="S1720" s="19" t="str">
        <f>IF([4]道具信息!S1720="","",[4]道具信息!S1720)</f>
        <v/>
      </c>
      <c r="T1720" s="19" t="str">
        <f>IF([4]道具信息!T1720="","",[4]道具信息!T1720)</f>
        <v/>
      </c>
      <c r="U1720" s="19" t="str">
        <f>IF([4]道具信息!U1720="","",[4]道具信息!U1720)</f>
        <v/>
      </c>
      <c r="V1720" s="19" t="str">
        <f>IF([4]道具信息!V1720="","",[4]道具信息!V1720)</f>
        <v/>
      </c>
      <c r="W1720" s="19" t="str">
        <f>IF([4]道具信息!W1720="","",[4]道具信息!W1720)</f>
        <v/>
      </c>
      <c r="X1720" s="19" t="str">
        <f>IF([4]道具信息!X1720="","",[4]道具信息!X1720)</f>
        <v/>
      </c>
      <c r="Y1720" s="19" t="str">
        <f>IF([4]道具信息!Y1720="","",[4]道具信息!Y1720)</f>
        <v/>
      </c>
      <c r="Z1720" s="19" t="str">
        <f>IF([4]道具信息!Z1720="","",[4]道具信息!Z1720)</f>
        <v/>
      </c>
    </row>
    <row r="1721" spans="1:26" x14ac:dyDescent="0.15">
      <c r="A1721" s="19" t="str">
        <f>IF([4]道具信息!A1721="","",[4]道具信息!A1721)</f>
        <v/>
      </c>
      <c r="B1721" s="19" t="str">
        <f>IF([4]道具信息!B1721="","",[4]道具信息!B1721)</f>
        <v/>
      </c>
      <c r="C1721" s="19" t="str">
        <f>IF([4]道具信息!C1721="","",[4]道具信息!C1721)</f>
        <v/>
      </c>
      <c r="D1721" s="19" t="str">
        <f>IF([4]道具信息!D1721="","",[4]道具信息!D1721)</f>
        <v/>
      </c>
      <c r="E1721" s="19" t="str">
        <f>IF([4]道具信息!E1721="","",[4]道具信息!E1721)</f>
        <v/>
      </c>
      <c r="F1721" s="19" t="str">
        <f>IF([4]道具信息!F1721="","",[4]道具信息!F1721)</f>
        <v/>
      </c>
      <c r="G1721" s="19" t="str">
        <f>IF([4]道具信息!G1721="","",[4]道具信息!G1721)</f>
        <v/>
      </c>
      <c r="H1721" s="19" t="str">
        <f>IF([4]道具信息!H1721="","",[4]道具信息!H1721)</f>
        <v/>
      </c>
      <c r="I1721" s="19" t="str">
        <f>IF([4]道具信息!I1721="","",[4]道具信息!I1721)</f>
        <v/>
      </c>
      <c r="J1721" s="19" t="str">
        <f>IF([4]道具信息!J1721="","",[4]道具信息!J1721)</f>
        <v/>
      </c>
      <c r="K1721" s="19" t="str">
        <f>IF([4]道具信息!K1721="","",[4]道具信息!K1721)</f>
        <v/>
      </c>
      <c r="L1721" s="19" t="str">
        <f>IF([4]道具信息!L1721="","",[4]道具信息!L1721)</f>
        <v/>
      </c>
      <c r="M1721" s="19" t="str">
        <f>IF([4]道具信息!M1721="","",[4]道具信息!M1721)</f>
        <v/>
      </c>
      <c r="N1721" s="19" t="str">
        <f>IF([4]道具信息!N1721="","",[4]道具信息!N1721)</f>
        <v/>
      </c>
      <c r="O1721" s="19" t="str">
        <f>IF([4]道具信息!O1721="","",[4]道具信息!O1721)</f>
        <v/>
      </c>
      <c r="P1721" s="19" t="str">
        <f>IF([4]道具信息!P1721="","",[4]道具信息!P1721)</f>
        <v/>
      </c>
      <c r="Q1721" s="19" t="str">
        <f>IF([4]道具信息!Q1721="","",[4]道具信息!Q1721)</f>
        <v/>
      </c>
      <c r="R1721" s="19" t="str">
        <f>IF([4]道具信息!R1721="","",[4]道具信息!R1721)</f>
        <v/>
      </c>
      <c r="S1721" s="19" t="str">
        <f>IF([4]道具信息!S1721="","",[4]道具信息!S1721)</f>
        <v/>
      </c>
      <c r="T1721" s="19" t="str">
        <f>IF([4]道具信息!T1721="","",[4]道具信息!T1721)</f>
        <v/>
      </c>
      <c r="U1721" s="19" t="str">
        <f>IF([4]道具信息!U1721="","",[4]道具信息!U1721)</f>
        <v/>
      </c>
      <c r="V1721" s="19" t="str">
        <f>IF([4]道具信息!V1721="","",[4]道具信息!V1721)</f>
        <v/>
      </c>
      <c r="W1721" s="19" t="str">
        <f>IF([4]道具信息!W1721="","",[4]道具信息!W1721)</f>
        <v/>
      </c>
      <c r="X1721" s="19" t="str">
        <f>IF([4]道具信息!X1721="","",[4]道具信息!X1721)</f>
        <v/>
      </c>
      <c r="Y1721" s="19" t="str">
        <f>IF([4]道具信息!Y1721="","",[4]道具信息!Y1721)</f>
        <v/>
      </c>
      <c r="Z1721" s="19" t="str">
        <f>IF([4]道具信息!Z1721="","",[4]道具信息!Z1721)</f>
        <v/>
      </c>
    </row>
    <row r="1722" spans="1:26" x14ac:dyDescent="0.15">
      <c r="A1722" s="19" t="str">
        <f>IF([4]道具信息!A1722="","",[4]道具信息!A1722)</f>
        <v/>
      </c>
      <c r="B1722" s="19" t="str">
        <f>IF([4]道具信息!B1722="","",[4]道具信息!B1722)</f>
        <v/>
      </c>
      <c r="C1722" s="19" t="str">
        <f>IF([4]道具信息!C1722="","",[4]道具信息!C1722)</f>
        <v/>
      </c>
      <c r="D1722" s="19" t="str">
        <f>IF([4]道具信息!D1722="","",[4]道具信息!D1722)</f>
        <v/>
      </c>
      <c r="E1722" s="19" t="str">
        <f>IF([4]道具信息!E1722="","",[4]道具信息!E1722)</f>
        <v/>
      </c>
      <c r="F1722" s="19" t="str">
        <f>IF([4]道具信息!F1722="","",[4]道具信息!F1722)</f>
        <v/>
      </c>
      <c r="G1722" s="19" t="str">
        <f>IF([4]道具信息!G1722="","",[4]道具信息!G1722)</f>
        <v/>
      </c>
      <c r="H1722" s="19" t="str">
        <f>IF([4]道具信息!H1722="","",[4]道具信息!H1722)</f>
        <v/>
      </c>
      <c r="I1722" s="19" t="str">
        <f>IF([4]道具信息!I1722="","",[4]道具信息!I1722)</f>
        <v/>
      </c>
      <c r="J1722" s="19" t="str">
        <f>IF([4]道具信息!J1722="","",[4]道具信息!J1722)</f>
        <v/>
      </c>
      <c r="K1722" s="19" t="str">
        <f>IF([4]道具信息!K1722="","",[4]道具信息!K1722)</f>
        <v/>
      </c>
      <c r="L1722" s="19" t="str">
        <f>IF([4]道具信息!L1722="","",[4]道具信息!L1722)</f>
        <v/>
      </c>
      <c r="M1722" s="19" t="str">
        <f>IF([4]道具信息!M1722="","",[4]道具信息!M1722)</f>
        <v/>
      </c>
      <c r="N1722" s="19" t="str">
        <f>IF([4]道具信息!N1722="","",[4]道具信息!N1722)</f>
        <v/>
      </c>
      <c r="O1722" s="19" t="str">
        <f>IF([4]道具信息!O1722="","",[4]道具信息!O1722)</f>
        <v/>
      </c>
      <c r="P1722" s="19" t="str">
        <f>IF([4]道具信息!P1722="","",[4]道具信息!P1722)</f>
        <v/>
      </c>
      <c r="Q1722" s="19" t="str">
        <f>IF([4]道具信息!Q1722="","",[4]道具信息!Q1722)</f>
        <v/>
      </c>
      <c r="R1722" s="19" t="str">
        <f>IF([4]道具信息!R1722="","",[4]道具信息!R1722)</f>
        <v/>
      </c>
      <c r="S1722" s="19" t="str">
        <f>IF([4]道具信息!S1722="","",[4]道具信息!S1722)</f>
        <v/>
      </c>
      <c r="T1722" s="19" t="str">
        <f>IF([4]道具信息!T1722="","",[4]道具信息!T1722)</f>
        <v/>
      </c>
      <c r="U1722" s="19" t="str">
        <f>IF([4]道具信息!U1722="","",[4]道具信息!U1722)</f>
        <v/>
      </c>
      <c r="V1722" s="19" t="str">
        <f>IF([4]道具信息!V1722="","",[4]道具信息!V1722)</f>
        <v/>
      </c>
      <c r="W1722" s="19" t="str">
        <f>IF([4]道具信息!W1722="","",[4]道具信息!W1722)</f>
        <v/>
      </c>
      <c r="X1722" s="19" t="str">
        <f>IF([4]道具信息!X1722="","",[4]道具信息!X1722)</f>
        <v/>
      </c>
      <c r="Y1722" s="19" t="str">
        <f>IF([4]道具信息!Y1722="","",[4]道具信息!Y1722)</f>
        <v/>
      </c>
      <c r="Z1722" s="19" t="str">
        <f>IF([4]道具信息!Z1722="","",[4]道具信息!Z1722)</f>
        <v/>
      </c>
    </row>
    <row r="1723" spans="1:26" x14ac:dyDescent="0.15">
      <c r="A1723" s="19" t="str">
        <f>IF([4]道具信息!A1723="","",[4]道具信息!A1723)</f>
        <v/>
      </c>
      <c r="B1723" s="19" t="str">
        <f>IF([4]道具信息!B1723="","",[4]道具信息!B1723)</f>
        <v/>
      </c>
      <c r="C1723" s="19" t="str">
        <f>IF([4]道具信息!C1723="","",[4]道具信息!C1723)</f>
        <v/>
      </c>
      <c r="D1723" s="19" t="str">
        <f>IF([4]道具信息!D1723="","",[4]道具信息!D1723)</f>
        <v/>
      </c>
      <c r="E1723" s="19" t="str">
        <f>IF([4]道具信息!E1723="","",[4]道具信息!E1723)</f>
        <v/>
      </c>
      <c r="F1723" s="19" t="str">
        <f>IF([4]道具信息!F1723="","",[4]道具信息!F1723)</f>
        <v/>
      </c>
      <c r="G1723" s="19" t="str">
        <f>IF([4]道具信息!G1723="","",[4]道具信息!G1723)</f>
        <v/>
      </c>
      <c r="H1723" s="19" t="str">
        <f>IF([4]道具信息!H1723="","",[4]道具信息!H1723)</f>
        <v/>
      </c>
      <c r="I1723" s="19" t="str">
        <f>IF([4]道具信息!I1723="","",[4]道具信息!I1723)</f>
        <v/>
      </c>
      <c r="J1723" s="19" t="str">
        <f>IF([4]道具信息!J1723="","",[4]道具信息!J1723)</f>
        <v/>
      </c>
      <c r="K1723" s="19" t="str">
        <f>IF([4]道具信息!K1723="","",[4]道具信息!K1723)</f>
        <v/>
      </c>
      <c r="L1723" s="19" t="str">
        <f>IF([4]道具信息!L1723="","",[4]道具信息!L1723)</f>
        <v/>
      </c>
      <c r="M1723" s="19" t="str">
        <f>IF([4]道具信息!M1723="","",[4]道具信息!M1723)</f>
        <v/>
      </c>
      <c r="N1723" s="19" t="str">
        <f>IF([4]道具信息!N1723="","",[4]道具信息!N1723)</f>
        <v/>
      </c>
      <c r="O1723" s="19" t="str">
        <f>IF([4]道具信息!O1723="","",[4]道具信息!O1723)</f>
        <v/>
      </c>
      <c r="P1723" s="19" t="str">
        <f>IF([4]道具信息!P1723="","",[4]道具信息!P1723)</f>
        <v/>
      </c>
      <c r="Q1723" s="19" t="str">
        <f>IF([4]道具信息!Q1723="","",[4]道具信息!Q1723)</f>
        <v/>
      </c>
      <c r="R1723" s="19" t="str">
        <f>IF([4]道具信息!R1723="","",[4]道具信息!R1723)</f>
        <v/>
      </c>
      <c r="S1723" s="19" t="str">
        <f>IF([4]道具信息!S1723="","",[4]道具信息!S1723)</f>
        <v/>
      </c>
      <c r="T1723" s="19" t="str">
        <f>IF([4]道具信息!T1723="","",[4]道具信息!T1723)</f>
        <v/>
      </c>
      <c r="U1723" s="19" t="str">
        <f>IF([4]道具信息!U1723="","",[4]道具信息!U1723)</f>
        <v/>
      </c>
      <c r="V1723" s="19" t="str">
        <f>IF([4]道具信息!V1723="","",[4]道具信息!V1723)</f>
        <v/>
      </c>
      <c r="W1723" s="19" t="str">
        <f>IF([4]道具信息!W1723="","",[4]道具信息!W1723)</f>
        <v/>
      </c>
      <c r="X1723" s="19" t="str">
        <f>IF([4]道具信息!X1723="","",[4]道具信息!X1723)</f>
        <v/>
      </c>
      <c r="Y1723" s="19" t="str">
        <f>IF([4]道具信息!Y1723="","",[4]道具信息!Y1723)</f>
        <v/>
      </c>
      <c r="Z1723" s="19" t="str">
        <f>IF([4]道具信息!Z1723="","",[4]道具信息!Z1723)</f>
        <v/>
      </c>
    </row>
    <row r="1724" spans="1:26" x14ac:dyDescent="0.15">
      <c r="A1724" s="19" t="str">
        <f>IF([4]道具信息!A1724="","",[4]道具信息!A1724)</f>
        <v/>
      </c>
      <c r="B1724" s="19" t="str">
        <f>IF([4]道具信息!B1724="","",[4]道具信息!B1724)</f>
        <v/>
      </c>
      <c r="C1724" s="19" t="str">
        <f>IF([4]道具信息!C1724="","",[4]道具信息!C1724)</f>
        <v/>
      </c>
      <c r="D1724" s="19" t="str">
        <f>IF([4]道具信息!D1724="","",[4]道具信息!D1724)</f>
        <v/>
      </c>
      <c r="E1724" s="19" t="str">
        <f>IF([4]道具信息!E1724="","",[4]道具信息!E1724)</f>
        <v/>
      </c>
      <c r="F1724" s="19" t="str">
        <f>IF([4]道具信息!F1724="","",[4]道具信息!F1724)</f>
        <v/>
      </c>
      <c r="G1724" s="19" t="str">
        <f>IF([4]道具信息!G1724="","",[4]道具信息!G1724)</f>
        <v/>
      </c>
      <c r="H1724" s="19" t="str">
        <f>IF([4]道具信息!H1724="","",[4]道具信息!H1724)</f>
        <v/>
      </c>
      <c r="I1724" s="19" t="str">
        <f>IF([4]道具信息!I1724="","",[4]道具信息!I1724)</f>
        <v/>
      </c>
      <c r="J1724" s="19" t="str">
        <f>IF([4]道具信息!J1724="","",[4]道具信息!J1724)</f>
        <v/>
      </c>
      <c r="K1724" s="19" t="str">
        <f>IF([4]道具信息!K1724="","",[4]道具信息!K1724)</f>
        <v/>
      </c>
      <c r="L1724" s="19" t="str">
        <f>IF([4]道具信息!L1724="","",[4]道具信息!L1724)</f>
        <v/>
      </c>
      <c r="M1724" s="19" t="str">
        <f>IF([4]道具信息!M1724="","",[4]道具信息!M1724)</f>
        <v/>
      </c>
      <c r="N1724" s="19" t="str">
        <f>IF([4]道具信息!N1724="","",[4]道具信息!N1724)</f>
        <v/>
      </c>
      <c r="O1724" s="19" t="str">
        <f>IF([4]道具信息!O1724="","",[4]道具信息!O1724)</f>
        <v/>
      </c>
      <c r="P1724" s="19" t="str">
        <f>IF([4]道具信息!P1724="","",[4]道具信息!P1724)</f>
        <v/>
      </c>
      <c r="Q1724" s="19" t="str">
        <f>IF([4]道具信息!Q1724="","",[4]道具信息!Q1724)</f>
        <v/>
      </c>
      <c r="R1724" s="19" t="str">
        <f>IF([4]道具信息!R1724="","",[4]道具信息!R1724)</f>
        <v/>
      </c>
      <c r="S1724" s="19" t="str">
        <f>IF([4]道具信息!S1724="","",[4]道具信息!S1724)</f>
        <v/>
      </c>
      <c r="T1724" s="19" t="str">
        <f>IF([4]道具信息!T1724="","",[4]道具信息!T1724)</f>
        <v/>
      </c>
      <c r="U1724" s="19" t="str">
        <f>IF([4]道具信息!U1724="","",[4]道具信息!U1724)</f>
        <v/>
      </c>
      <c r="V1724" s="19" t="str">
        <f>IF([4]道具信息!V1724="","",[4]道具信息!V1724)</f>
        <v/>
      </c>
      <c r="W1724" s="19" t="str">
        <f>IF([4]道具信息!W1724="","",[4]道具信息!W1724)</f>
        <v/>
      </c>
      <c r="X1724" s="19" t="str">
        <f>IF([4]道具信息!X1724="","",[4]道具信息!X1724)</f>
        <v/>
      </c>
      <c r="Y1724" s="19" t="str">
        <f>IF([4]道具信息!Y1724="","",[4]道具信息!Y1724)</f>
        <v/>
      </c>
      <c r="Z1724" s="19" t="str">
        <f>IF([4]道具信息!Z1724="","",[4]道具信息!Z1724)</f>
        <v/>
      </c>
    </row>
    <row r="1725" spans="1:26" x14ac:dyDescent="0.15">
      <c r="A1725" s="19" t="str">
        <f>IF([4]道具信息!A1725="","",[4]道具信息!A1725)</f>
        <v/>
      </c>
      <c r="B1725" s="19" t="str">
        <f>IF([4]道具信息!B1725="","",[4]道具信息!B1725)</f>
        <v/>
      </c>
      <c r="C1725" s="19" t="str">
        <f>IF([4]道具信息!C1725="","",[4]道具信息!C1725)</f>
        <v/>
      </c>
      <c r="D1725" s="19" t="str">
        <f>IF([4]道具信息!D1725="","",[4]道具信息!D1725)</f>
        <v/>
      </c>
      <c r="E1725" s="19" t="str">
        <f>IF([4]道具信息!E1725="","",[4]道具信息!E1725)</f>
        <v/>
      </c>
      <c r="F1725" s="19" t="str">
        <f>IF([4]道具信息!F1725="","",[4]道具信息!F1725)</f>
        <v/>
      </c>
      <c r="G1725" s="19" t="str">
        <f>IF([4]道具信息!G1725="","",[4]道具信息!G1725)</f>
        <v/>
      </c>
      <c r="H1725" s="19" t="str">
        <f>IF([4]道具信息!H1725="","",[4]道具信息!H1725)</f>
        <v/>
      </c>
      <c r="I1725" s="19" t="str">
        <f>IF([4]道具信息!I1725="","",[4]道具信息!I1725)</f>
        <v/>
      </c>
      <c r="J1725" s="19" t="str">
        <f>IF([4]道具信息!J1725="","",[4]道具信息!J1725)</f>
        <v/>
      </c>
      <c r="K1725" s="19" t="str">
        <f>IF([4]道具信息!K1725="","",[4]道具信息!K1725)</f>
        <v/>
      </c>
      <c r="L1725" s="19" t="str">
        <f>IF([4]道具信息!L1725="","",[4]道具信息!L1725)</f>
        <v/>
      </c>
      <c r="M1725" s="19" t="str">
        <f>IF([4]道具信息!M1725="","",[4]道具信息!M1725)</f>
        <v/>
      </c>
      <c r="N1725" s="19" t="str">
        <f>IF([4]道具信息!N1725="","",[4]道具信息!N1725)</f>
        <v/>
      </c>
      <c r="O1725" s="19" t="str">
        <f>IF([4]道具信息!O1725="","",[4]道具信息!O1725)</f>
        <v/>
      </c>
      <c r="P1725" s="19" t="str">
        <f>IF([4]道具信息!P1725="","",[4]道具信息!P1725)</f>
        <v/>
      </c>
      <c r="Q1725" s="19" t="str">
        <f>IF([4]道具信息!Q1725="","",[4]道具信息!Q1725)</f>
        <v/>
      </c>
      <c r="R1725" s="19" t="str">
        <f>IF([4]道具信息!R1725="","",[4]道具信息!R1725)</f>
        <v/>
      </c>
      <c r="S1725" s="19" t="str">
        <f>IF([4]道具信息!S1725="","",[4]道具信息!S1725)</f>
        <v/>
      </c>
      <c r="T1725" s="19" t="str">
        <f>IF([4]道具信息!T1725="","",[4]道具信息!T1725)</f>
        <v/>
      </c>
      <c r="U1725" s="19" t="str">
        <f>IF([4]道具信息!U1725="","",[4]道具信息!U1725)</f>
        <v/>
      </c>
      <c r="V1725" s="19" t="str">
        <f>IF([4]道具信息!V1725="","",[4]道具信息!V1725)</f>
        <v/>
      </c>
      <c r="W1725" s="19" t="str">
        <f>IF([4]道具信息!W1725="","",[4]道具信息!W1725)</f>
        <v/>
      </c>
      <c r="X1725" s="19" t="str">
        <f>IF([4]道具信息!X1725="","",[4]道具信息!X1725)</f>
        <v/>
      </c>
      <c r="Y1725" s="19" t="str">
        <f>IF([4]道具信息!Y1725="","",[4]道具信息!Y1725)</f>
        <v/>
      </c>
      <c r="Z1725" s="19" t="str">
        <f>IF([4]道具信息!Z1725="","",[4]道具信息!Z1725)</f>
        <v/>
      </c>
    </row>
    <row r="1726" spans="1:26" x14ac:dyDescent="0.15">
      <c r="A1726" s="19" t="str">
        <f>IF([4]道具信息!A1726="","",[4]道具信息!A1726)</f>
        <v/>
      </c>
      <c r="B1726" s="19" t="str">
        <f>IF([4]道具信息!B1726="","",[4]道具信息!B1726)</f>
        <v/>
      </c>
      <c r="C1726" s="19" t="str">
        <f>IF([4]道具信息!C1726="","",[4]道具信息!C1726)</f>
        <v/>
      </c>
      <c r="D1726" s="19" t="str">
        <f>IF([4]道具信息!D1726="","",[4]道具信息!D1726)</f>
        <v/>
      </c>
      <c r="E1726" s="19" t="str">
        <f>IF([4]道具信息!E1726="","",[4]道具信息!E1726)</f>
        <v/>
      </c>
      <c r="F1726" s="19" t="str">
        <f>IF([4]道具信息!F1726="","",[4]道具信息!F1726)</f>
        <v/>
      </c>
      <c r="G1726" s="19" t="str">
        <f>IF([4]道具信息!G1726="","",[4]道具信息!G1726)</f>
        <v/>
      </c>
      <c r="H1726" s="19" t="str">
        <f>IF([4]道具信息!H1726="","",[4]道具信息!H1726)</f>
        <v/>
      </c>
      <c r="I1726" s="19" t="str">
        <f>IF([4]道具信息!I1726="","",[4]道具信息!I1726)</f>
        <v/>
      </c>
      <c r="J1726" s="19" t="str">
        <f>IF([4]道具信息!J1726="","",[4]道具信息!J1726)</f>
        <v/>
      </c>
      <c r="K1726" s="19" t="str">
        <f>IF([4]道具信息!K1726="","",[4]道具信息!K1726)</f>
        <v/>
      </c>
      <c r="L1726" s="19" t="str">
        <f>IF([4]道具信息!L1726="","",[4]道具信息!L1726)</f>
        <v/>
      </c>
      <c r="M1726" s="19" t="str">
        <f>IF([4]道具信息!M1726="","",[4]道具信息!M1726)</f>
        <v/>
      </c>
      <c r="N1726" s="19" t="str">
        <f>IF([4]道具信息!N1726="","",[4]道具信息!N1726)</f>
        <v/>
      </c>
      <c r="O1726" s="19" t="str">
        <f>IF([4]道具信息!O1726="","",[4]道具信息!O1726)</f>
        <v/>
      </c>
      <c r="P1726" s="19" t="str">
        <f>IF([4]道具信息!P1726="","",[4]道具信息!P1726)</f>
        <v/>
      </c>
      <c r="Q1726" s="19" t="str">
        <f>IF([4]道具信息!Q1726="","",[4]道具信息!Q1726)</f>
        <v/>
      </c>
      <c r="R1726" s="19" t="str">
        <f>IF([4]道具信息!R1726="","",[4]道具信息!R1726)</f>
        <v/>
      </c>
      <c r="S1726" s="19" t="str">
        <f>IF([4]道具信息!S1726="","",[4]道具信息!S1726)</f>
        <v/>
      </c>
      <c r="T1726" s="19" t="str">
        <f>IF([4]道具信息!T1726="","",[4]道具信息!T1726)</f>
        <v/>
      </c>
      <c r="U1726" s="19" t="str">
        <f>IF([4]道具信息!U1726="","",[4]道具信息!U1726)</f>
        <v/>
      </c>
      <c r="V1726" s="19" t="str">
        <f>IF([4]道具信息!V1726="","",[4]道具信息!V1726)</f>
        <v/>
      </c>
      <c r="W1726" s="19" t="str">
        <f>IF([4]道具信息!W1726="","",[4]道具信息!W1726)</f>
        <v/>
      </c>
      <c r="X1726" s="19" t="str">
        <f>IF([4]道具信息!X1726="","",[4]道具信息!X1726)</f>
        <v/>
      </c>
      <c r="Y1726" s="19" t="str">
        <f>IF([4]道具信息!Y1726="","",[4]道具信息!Y1726)</f>
        <v/>
      </c>
      <c r="Z1726" s="19" t="str">
        <f>IF([4]道具信息!Z1726="","",[4]道具信息!Z1726)</f>
        <v/>
      </c>
    </row>
    <row r="1727" spans="1:26" x14ac:dyDescent="0.15">
      <c r="A1727" s="19" t="str">
        <f>IF([4]道具信息!A1727="","",[4]道具信息!A1727)</f>
        <v/>
      </c>
      <c r="B1727" s="19" t="str">
        <f>IF([4]道具信息!B1727="","",[4]道具信息!B1727)</f>
        <v/>
      </c>
      <c r="C1727" s="19" t="str">
        <f>IF([4]道具信息!C1727="","",[4]道具信息!C1727)</f>
        <v/>
      </c>
      <c r="D1727" s="19" t="str">
        <f>IF([4]道具信息!D1727="","",[4]道具信息!D1727)</f>
        <v/>
      </c>
      <c r="E1727" s="19" t="str">
        <f>IF([4]道具信息!E1727="","",[4]道具信息!E1727)</f>
        <v/>
      </c>
      <c r="F1727" s="19" t="str">
        <f>IF([4]道具信息!F1727="","",[4]道具信息!F1727)</f>
        <v/>
      </c>
      <c r="G1727" s="19" t="str">
        <f>IF([4]道具信息!G1727="","",[4]道具信息!G1727)</f>
        <v/>
      </c>
      <c r="H1727" s="19" t="str">
        <f>IF([4]道具信息!H1727="","",[4]道具信息!H1727)</f>
        <v/>
      </c>
      <c r="I1727" s="19" t="str">
        <f>IF([4]道具信息!I1727="","",[4]道具信息!I1727)</f>
        <v/>
      </c>
      <c r="J1727" s="19" t="str">
        <f>IF([4]道具信息!J1727="","",[4]道具信息!J1727)</f>
        <v/>
      </c>
      <c r="K1727" s="19" t="str">
        <f>IF([4]道具信息!K1727="","",[4]道具信息!K1727)</f>
        <v/>
      </c>
      <c r="L1727" s="19" t="str">
        <f>IF([4]道具信息!L1727="","",[4]道具信息!L1727)</f>
        <v/>
      </c>
      <c r="M1727" s="19" t="str">
        <f>IF([4]道具信息!M1727="","",[4]道具信息!M1727)</f>
        <v/>
      </c>
      <c r="N1727" s="19" t="str">
        <f>IF([4]道具信息!N1727="","",[4]道具信息!N1727)</f>
        <v/>
      </c>
      <c r="O1727" s="19" t="str">
        <f>IF([4]道具信息!O1727="","",[4]道具信息!O1727)</f>
        <v/>
      </c>
      <c r="P1727" s="19" t="str">
        <f>IF([4]道具信息!P1727="","",[4]道具信息!P1727)</f>
        <v/>
      </c>
      <c r="Q1727" s="19" t="str">
        <f>IF([4]道具信息!Q1727="","",[4]道具信息!Q1727)</f>
        <v/>
      </c>
      <c r="R1727" s="19" t="str">
        <f>IF([4]道具信息!R1727="","",[4]道具信息!R1727)</f>
        <v/>
      </c>
      <c r="S1727" s="19" t="str">
        <f>IF([4]道具信息!S1727="","",[4]道具信息!S1727)</f>
        <v/>
      </c>
      <c r="T1727" s="19" t="str">
        <f>IF([4]道具信息!T1727="","",[4]道具信息!T1727)</f>
        <v/>
      </c>
      <c r="U1727" s="19" t="str">
        <f>IF([4]道具信息!U1727="","",[4]道具信息!U1727)</f>
        <v/>
      </c>
      <c r="V1727" s="19" t="str">
        <f>IF([4]道具信息!V1727="","",[4]道具信息!V1727)</f>
        <v/>
      </c>
      <c r="W1727" s="19" t="str">
        <f>IF([4]道具信息!W1727="","",[4]道具信息!W1727)</f>
        <v/>
      </c>
      <c r="X1727" s="19" t="str">
        <f>IF([4]道具信息!X1727="","",[4]道具信息!X1727)</f>
        <v/>
      </c>
      <c r="Y1727" s="19" t="str">
        <f>IF([4]道具信息!Y1727="","",[4]道具信息!Y1727)</f>
        <v/>
      </c>
      <c r="Z1727" s="19" t="str">
        <f>IF([4]道具信息!Z1727="","",[4]道具信息!Z1727)</f>
        <v/>
      </c>
    </row>
    <row r="1728" spans="1:26" x14ac:dyDescent="0.15">
      <c r="A1728" s="19" t="str">
        <f>IF([4]道具信息!A1728="","",[4]道具信息!A1728)</f>
        <v/>
      </c>
      <c r="B1728" s="19" t="str">
        <f>IF([4]道具信息!B1728="","",[4]道具信息!B1728)</f>
        <v/>
      </c>
      <c r="C1728" s="19" t="str">
        <f>IF([4]道具信息!C1728="","",[4]道具信息!C1728)</f>
        <v/>
      </c>
      <c r="D1728" s="19" t="str">
        <f>IF([4]道具信息!D1728="","",[4]道具信息!D1728)</f>
        <v/>
      </c>
      <c r="E1728" s="19" t="str">
        <f>IF([4]道具信息!E1728="","",[4]道具信息!E1728)</f>
        <v/>
      </c>
      <c r="F1728" s="19" t="str">
        <f>IF([4]道具信息!F1728="","",[4]道具信息!F1728)</f>
        <v/>
      </c>
      <c r="G1728" s="19" t="str">
        <f>IF([4]道具信息!G1728="","",[4]道具信息!G1728)</f>
        <v/>
      </c>
      <c r="H1728" s="19" t="str">
        <f>IF([4]道具信息!H1728="","",[4]道具信息!H1728)</f>
        <v/>
      </c>
      <c r="I1728" s="19" t="str">
        <f>IF([4]道具信息!I1728="","",[4]道具信息!I1728)</f>
        <v/>
      </c>
      <c r="J1728" s="19" t="str">
        <f>IF([4]道具信息!J1728="","",[4]道具信息!J1728)</f>
        <v/>
      </c>
      <c r="K1728" s="19" t="str">
        <f>IF([4]道具信息!K1728="","",[4]道具信息!K1728)</f>
        <v/>
      </c>
      <c r="L1728" s="19" t="str">
        <f>IF([4]道具信息!L1728="","",[4]道具信息!L1728)</f>
        <v/>
      </c>
      <c r="M1728" s="19" t="str">
        <f>IF([4]道具信息!M1728="","",[4]道具信息!M1728)</f>
        <v/>
      </c>
      <c r="N1728" s="19" t="str">
        <f>IF([4]道具信息!N1728="","",[4]道具信息!N1728)</f>
        <v/>
      </c>
      <c r="O1728" s="19" t="str">
        <f>IF([4]道具信息!O1728="","",[4]道具信息!O1728)</f>
        <v/>
      </c>
      <c r="P1728" s="19" t="str">
        <f>IF([4]道具信息!P1728="","",[4]道具信息!P1728)</f>
        <v/>
      </c>
      <c r="Q1728" s="19" t="str">
        <f>IF([4]道具信息!Q1728="","",[4]道具信息!Q1728)</f>
        <v/>
      </c>
      <c r="R1728" s="19" t="str">
        <f>IF([4]道具信息!R1728="","",[4]道具信息!R1728)</f>
        <v/>
      </c>
      <c r="S1728" s="19" t="str">
        <f>IF([4]道具信息!S1728="","",[4]道具信息!S1728)</f>
        <v/>
      </c>
      <c r="T1728" s="19" t="str">
        <f>IF([4]道具信息!T1728="","",[4]道具信息!T1728)</f>
        <v/>
      </c>
      <c r="U1728" s="19" t="str">
        <f>IF([4]道具信息!U1728="","",[4]道具信息!U1728)</f>
        <v/>
      </c>
      <c r="V1728" s="19" t="str">
        <f>IF([4]道具信息!V1728="","",[4]道具信息!V1728)</f>
        <v/>
      </c>
      <c r="W1728" s="19" t="str">
        <f>IF([4]道具信息!W1728="","",[4]道具信息!W1728)</f>
        <v/>
      </c>
      <c r="X1728" s="19" t="str">
        <f>IF([4]道具信息!X1728="","",[4]道具信息!X1728)</f>
        <v/>
      </c>
      <c r="Y1728" s="19" t="str">
        <f>IF([4]道具信息!Y1728="","",[4]道具信息!Y1728)</f>
        <v/>
      </c>
      <c r="Z1728" s="19" t="str">
        <f>IF([4]道具信息!Z1728="","",[4]道具信息!Z1728)</f>
        <v/>
      </c>
    </row>
    <row r="1729" spans="1:26" x14ac:dyDescent="0.15">
      <c r="A1729" s="19" t="str">
        <f>IF([4]道具信息!A1729="","",[4]道具信息!A1729)</f>
        <v/>
      </c>
      <c r="B1729" s="19" t="str">
        <f>IF([4]道具信息!B1729="","",[4]道具信息!B1729)</f>
        <v/>
      </c>
      <c r="C1729" s="19" t="str">
        <f>IF([4]道具信息!C1729="","",[4]道具信息!C1729)</f>
        <v/>
      </c>
      <c r="D1729" s="19" t="str">
        <f>IF([4]道具信息!D1729="","",[4]道具信息!D1729)</f>
        <v/>
      </c>
      <c r="E1729" s="19" t="str">
        <f>IF([4]道具信息!E1729="","",[4]道具信息!E1729)</f>
        <v/>
      </c>
      <c r="F1729" s="19" t="str">
        <f>IF([4]道具信息!F1729="","",[4]道具信息!F1729)</f>
        <v/>
      </c>
      <c r="G1729" s="19" t="str">
        <f>IF([4]道具信息!G1729="","",[4]道具信息!G1729)</f>
        <v/>
      </c>
      <c r="H1729" s="19" t="str">
        <f>IF([4]道具信息!H1729="","",[4]道具信息!H1729)</f>
        <v/>
      </c>
      <c r="I1729" s="19" t="str">
        <f>IF([4]道具信息!I1729="","",[4]道具信息!I1729)</f>
        <v/>
      </c>
      <c r="J1729" s="19" t="str">
        <f>IF([4]道具信息!J1729="","",[4]道具信息!J1729)</f>
        <v/>
      </c>
      <c r="K1729" s="19" t="str">
        <f>IF([4]道具信息!K1729="","",[4]道具信息!K1729)</f>
        <v/>
      </c>
      <c r="L1729" s="19" t="str">
        <f>IF([4]道具信息!L1729="","",[4]道具信息!L1729)</f>
        <v/>
      </c>
      <c r="M1729" s="19" t="str">
        <f>IF([4]道具信息!M1729="","",[4]道具信息!M1729)</f>
        <v/>
      </c>
      <c r="N1729" s="19" t="str">
        <f>IF([4]道具信息!N1729="","",[4]道具信息!N1729)</f>
        <v/>
      </c>
      <c r="O1729" s="19" t="str">
        <f>IF([4]道具信息!O1729="","",[4]道具信息!O1729)</f>
        <v/>
      </c>
      <c r="P1729" s="19" t="str">
        <f>IF([4]道具信息!P1729="","",[4]道具信息!P1729)</f>
        <v/>
      </c>
      <c r="Q1729" s="19" t="str">
        <f>IF([4]道具信息!Q1729="","",[4]道具信息!Q1729)</f>
        <v/>
      </c>
      <c r="R1729" s="19" t="str">
        <f>IF([4]道具信息!R1729="","",[4]道具信息!R1729)</f>
        <v/>
      </c>
      <c r="S1729" s="19" t="str">
        <f>IF([4]道具信息!S1729="","",[4]道具信息!S1729)</f>
        <v/>
      </c>
      <c r="T1729" s="19" t="str">
        <f>IF([4]道具信息!T1729="","",[4]道具信息!T1729)</f>
        <v/>
      </c>
      <c r="U1729" s="19" t="str">
        <f>IF([4]道具信息!U1729="","",[4]道具信息!U1729)</f>
        <v/>
      </c>
      <c r="V1729" s="19" t="str">
        <f>IF([4]道具信息!V1729="","",[4]道具信息!V1729)</f>
        <v/>
      </c>
      <c r="W1729" s="19" t="str">
        <f>IF([4]道具信息!W1729="","",[4]道具信息!W1729)</f>
        <v/>
      </c>
      <c r="X1729" s="19" t="str">
        <f>IF([4]道具信息!X1729="","",[4]道具信息!X1729)</f>
        <v/>
      </c>
      <c r="Y1729" s="19" t="str">
        <f>IF([4]道具信息!Y1729="","",[4]道具信息!Y1729)</f>
        <v/>
      </c>
      <c r="Z1729" s="19" t="str">
        <f>IF([4]道具信息!Z1729="","",[4]道具信息!Z1729)</f>
        <v/>
      </c>
    </row>
    <row r="1730" spans="1:26" x14ac:dyDescent="0.15">
      <c r="A1730" s="19" t="str">
        <f>IF([4]道具信息!A1730="","",[4]道具信息!A1730)</f>
        <v/>
      </c>
      <c r="B1730" s="19" t="str">
        <f>IF([4]道具信息!B1730="","",[4]道具信息!B1730)</f>
        <v/>
      </c>
      <c r="C1730" s="19" t="str">
        <f>IF([4]道具信息!C1730="","",[4]道具信息!C1730)</f>
        <v/>
      </c>
      <c r="D1730" s="19" t="str">
        <f>IF([4]道具信息!D1730="","",[4]道具信息!D1730)</f>
        <v/>
      </c>
      <c r="E1730" s="19" t="str">
        <f>IF([4]道具信息!E1730="","",[4]道具信息!E1730)</f>
        <v/>
      </c>
      <c r="F1730" s="19" t="str">
        <f>IF([4]道具信息!F1730="","",[4]道具信息!F1730)</f>
        <v/>
      </c>
      <c r="G1730" s="19" t="str">
        <f>IF([4]道具信息!G1730="","",[4]道具信息!G1730)</f>
        <v/>
      </c>
      <c r="H1730" s="19" t="str">
        <f>IF([4]道具信息!H1730="","",[4]道具信息!H1730)</f>
        <v/>
      </c>
      <c r="I1730" s="19" t="str">
        <f>IF([4]道具信息!I1730="","",[4]道具信息!I1730)</f>
        <v/>
      </c>
      <c r="J1730" s="19" t="str">
        <f>IF([4]道具信息!J1730="","",[4]道具信息!J1730)</f>
        <v/>
      </c>
      <c r="K1730" s="19" t="str">
        <f>IF([4]道具信息!K1730="","",[4]道具信息!K1730)</f>
        <v/>
      </c>
      <c r="L1730" s="19" t="str">
        <f>IF([4]道具信息!L1730="","",[4]道具信息!L1730)</f>
        <v/>
      </c>
      <c r="M1730" s="19" t="str">
        <f>IF([4]道具信息!M1730="","",[4]道具信息!M1730)</f>
        <v/>
      </c>
      <c r="N1730" s="19" t="str">
        <f>IF([4]道具信息!N1730="","",[4]道具信息!N1730)</f>
        <v/>
      </c>
      <c r="O1730" s="19" t="str">
        <f>IF([4]道具信息!O1730="","",[4]道具信息!O1730)</f>
        <v/>
      </c>
      <c r="P1730" s="19" t="str">
        <f>IF([4]道具信息!P1730="","",[4]道具信息!P1730)</f>
        <v/>
      </c>
      <c r="Q1730" s="19" t="str">
        <f>IF([4]道具信息!Q1730="","",[4]道具信息!Q1730)</f>
        <v/>
      </c>
      <c r="R1730" s="19" t="str">
        <f>IF([4]道具信息!R1730="","",[4]道具信息!R1730)</f>
        <v/>
      </c>
      <c r="S1730" s="19" t="str">
        <f>IF([4]道具信息!S1730="","",[4]道具信息!S1730)</f>
        <v/>
      </c>
      <c r="T1730" s="19" t="str">
        <f>IF([4]道具信息!T1730="","",[4]道具信息!T1730)</f>
        <v/>
      </c>
      <c r="U1730" s="19" t="str">
        <f>IF([4]道具信息!U1730="","",[4]道具信息!U1730)</f>
        <v/>
      </c>
      <c r="V1730" s="19" t="str">
        <f>IF([4]道具信息!V1730="","",[4]道具信息!V1730)</f>
        <v/>
      </c>
      <c r="W1730" s="19" t="str">
        <f>IF([4]道具信息!W1730="","",[4]道具信息!W1730)</f>
        <v/>
      </c>
      <c r="X1730" s="19" t="str">
        <f>IF([4]道具信息!X1730="","",[4]道具信息!X1730)</f>
        <v/>
      </c>
      <c r="Y1730" s="19" t="str">
        <f>IF([4]道具信息!Y1730="","",[4]道具信息!Y1730)</f>
        <v/>
      </c>
      <c r="Z1730" s="19" t="str">
        <f>IF([4]道具信息!Z1730="","",[4]道具信息!Z1730)</f>
        <v/>
      </c>
    </row>
    <row r="1731" spans="1:26" x14ac:dyDescent="0.15">
      <c r="A1731" s="19" t="str">
        <f>IF([4]道具信息!A1731="","",[4]道具信息!A1731)</f>
        <v/>
      </c>
      <c r="B1731" s="19" t="str">
        <f>IF([4]道具信息!B1731="","",[4]道具信息!B1731)</f>
        <v/>
      </c>
      <c r="C1731" s="19" t="str">
        <f>IF([4]道具信息!C1731="","",[4]道具信息!C1731)</f>
        <v/>
      </c>
      <c r="D1731" s="19" t="str">
        <f>IF([4]道具信息!D1731="","",[4]道具信息!D1731)</f>
        <v/>
      </c>
      <c r="E1731" s="19" t="str">
        <f>IF([4]道具信息!E1731="","",[4]道具信息!E1731)</f>
        <v/>
      </c>
      <c r="F1731" s="19" t="str">
        <f>IF([4]道具信息!F1731="","",[4]道具信息!F1731)</f>
        <v/>
      </c>
      <c r="G1731" s="19" t="str">
        <f>IF([4]道具信息!G1731="","",[4]道具信息!G1731)</f>
        <v/>
      </c>
      <c r="H1731" s="19" t="str">
        <f>IF([4]道具信息!H1731="","",[4]道具信息!H1731)</f>
        <v/>
      </c>
      <c r="I1731" s="19" t="str">
        <f>IF([4]道具信息!I1731="","",[4]道具信息!I1731)</f>
        <v/>
      </c>
      <c r="J1731" s="19" t="str">
        <f>IF([4]道具信息!J1731="","",[4]道具信息!J1731)</f>
        <v/>
      </c>
      <c r="K1731" s="19" t="str">
        <f>IF([4]道具信息!K1731="","",[4]道具信息!K1731)</f>
        <v/>
      </c>
      <c r="L1731" s="19" t="str">
        <f>IF([4]道具信息!L1731="","",[4]道具信息!L1731)</f>
        <v/>
      </c>
      <c r="M1731" s="19" t="str">
        <f>IF([4]道具信息!M1731="","",[4]道具信息!M1731)</f>
        <v/>
      </c>
      <c r="N1731" s="19" t="str">
        <f>IF([4]道具信息!N1731="","",[4]道具信息!N1731)</f>
        <v/>
      </c>
      <c r="O1731" s="19" t="str">
        <f>IF([4]道具信息!O1731="","",[4]道具信息!O1731)</f>
        <v/>
      </c>
      <c r="P1731" s="19" t="str">
        <f>IF([4]道具信息!P1731="","",[4]道具信息!P1731)</f>
        <v/>
      </c>
      <c r="Q1731" s="19" t="str">
        <f>IF([4]道具信息!Q1731="","",[4]道具信息!Q1731)</f>
        <v/>
      </c>
      <c r="R1731" s="19" t="str">
        <f>IF([4]道具信息!R1731="","",[4]道具信息!R1731)</f>
        <v/>
      </c>
      <c r="S1731" s="19" t="str">
        <f>IF([4]道具信息!S1731="","",[4]道具信息!S1731)</f>
        <v/>
      </c>
      <c r="T1731" s="19" t="str">
        <f>IF([4]道具信息!T1731="","",[4]道具信息!T1731)</f>
        <v/>
      </c>
      <c r="U1731" s="19" t="str">
        <f>IF([4]道具信息!U1731="","",[4]道具信息!U1731)</f>
        <v/>
      </c>
      <c r="V1731" s="19" t="str">
        <f>IF([4]道具信息!V1731="","",[4]道具信息!V1731)</f>
        <v/>
      </c>
      <c r="W1731" s="19" t="str">
        <f>IF([4]道具信息!W1731="","",[4]道具信息!W1731)</f>
        <v/>
      </c>
      <c r="X1731" s="19" t="str">
        <f>IF([4]道具信息!X1731="","",[4]道具信息!X1731)</f>
        <v/>
      </c>
      <c r="Y1731" s="19" t="str">
        <f>IF([4]道具信息!Y1731="","",[4]道具信息!Y1731)</f>
        <v/>
      </c>
      <c r="Z1731" s="19" t="str">
        <f>IF([4]道具信息!Z1731="","",[4]道具信息!Z1731)</f>
        <v/>
      </c>
    </row>
    <row r="1732" spans="1:26" x14ac:dyDescent="0.15">
      <c r="A1732" s="19" t="str">
        <f>IF([4]道具信息!A1732="","",[4]道具信息!A1732)</f>
        <v/>
      </c>
      <c r="B1732" s="19" t="str">
        <f>IF([4]道具信息!B1732="","",[4]道具信息!B1732)</f>
        <v/>
      </c>
      <c r="C1732" s="19" t="str">
        <f>IF([4]道具信息!C1732="","",[4]道具信息!C1732)</f>
        <v/>
      </c>
      <c r="D1732" s="19" t="str">
        <f>IF([4]道具信息!D1732="","",[4]道具信息!D1732)</f>
        <v/>
      </c>
      <c r="E1732" s="19" t="str">
        <f>IF([4]道具信息!E1732="","",[4]道具信息!E1732)</f>
        <v/>
      </c>
      <c r="F1732" s="19" t="str">
        <f>IF([4]道具信息!F1732="","",[4]道具信息!F1732)</f>
        <v/>
      </c>
      <c r="G1732" s="19" t="str">
        <f>IF([4]道具信息!G1732="","",[4]道具信息!G1732)</f>
        <v/>
      </c>
      <c r="H1732" s="19" t="str">
        <f>IF([4]道具信息!H1732="","",[4]道具信息!H1732)</f>
        <v/>
      </c>
      <c r="I1732" s="19" t="str">
        <f>IF([4]道具信息!I1732="","",[4]道具信息!I1732)</f>
        <v/>
      </c>
      <c r="J1732" s="19" t="str">
        <f>IF([4]道具信息!J1732="","",[4]道具信息!J1732)</f>
        <v/>
      </c>
      <c r="K1732" s="19" t="str">
        <f>IF([4]道具信息!K1732="","",[4]道具信息!K1732)</f>
        <v/>
      </c>
      <c r="L1732" s="19" t="str">
        <f>IF([4]道具信息!L1732="","",[4]道具信息!L1732)</f>
        <v/>
      </c>
      <c r="M1732" s="19" t="str">
        <f>IF([4]道具信息!M1732="","",[4]道具信息!M1732)</f>
        <v/>
      </c>
      <c r="N1732" s="19" t="str">
        <f>IF([4]道具信息!N1732="","",[4]道具信息!N1732)</f>
        <v/>
      </c>
      <c r="O1732" s="19" t="str">
        <f>IF([4]道具信息!O1732="","",[4]道具信息!O1732)</f>
        <v/>
      </c>
      <c r="P1732" s="19" t="str">
        <f>IF([4]道具信息!P1732="","",[4]道具信息!P1732)</f>
        <v/>
      </c>
      <c r="Q1732" s="19" t="str">
        <f>IF([4]道具信息!Q1732="","",[4]道具信息!Q1732)</f>
        <v/>
      </c>
      <c r="R1732" s="19" t="str">
        <f>IF([4]道具信息!R1732="","",[4]道具信息!R1732)</f>
        <v/>
      </c>
      <c r="S1732" s="19" t="str">
        <f>IF([4]道具信息!S1732="","",[4]道具信息!S1732)</f>
        <v/>
      </c>
      <c r="T1732" s="19" t="str">
        <f>IF([4]道具信息!T1732="","",[4]道具信息!T1732)</f>
        <v/>
      </c>
      <c r="U1732" s="19" t="str">
        <f>IF([4]道具信息!U1732="","",[4]道具信息!U1732)</f>
        <v/>
      </c>
      <c r="V1732" s="19" t="str">
        <f>IF([4]道具信息!V1732="","",[4]道具信息!V1732)</f>
        <v/>
      </c>
      <c r="W1732" s="19" t="str">
        <f>IF([4]道具信息!W1732="","",[4]道具信息!W1732)</f>
        <v/>
      </c>
      <c r="X1732" s="19" t="str">
        <f>IF([4]道具信息!X1732="","",[4]道具信息!X1732)</f>
        <v/>
      </c>
      <c r="Y1732" s="19" t="str">
        <f>IF([4]道具信息!Y1732="","",[4]道具信息!Y1732)</f>
        <v/>
      </c>
      <c r="Z1732" s="19" t="str">
        <f>IF([4]道具信息!Z1732="","",[4]道具信息!Z1732)</f>
        <v/>
      </c>
    </row>
    <row r="1733" spans="1:26" x14ac:dyDescent="0.15">
      <c r="A1733" s="19" t="str">
        <f>IF([4]道具信息!A1733="","",[4]道具信息!A1733)</f>
        <v/>
      </c>
      <c r="B1733" s="19" t="str">
        <f>IF([4]道具信息!B1733="","",[4]道具信息!B1733)</f>
        <v/>
      </c>
      <c r="C1733" s="19" t="str">
        <f>IF([4]道具信息!C1733="","",[4]道具信息!C1733)</f>
        <v/>
      </c>
      <c r="D1733" s="19" t="str">
        <f>IF([4]道具信息!D1733="","",[4]道具信息!D1733)</f>
        <v/>
      </c>
      <c r="E1733" s="19" t="str">
        <f>IF([4]道具信息!E1733="","",[4]道具信息!E1733)</f>
        <v/>
      </c>
      <c r="F1733" s="19" t="str">
        <f>IF([4]道具信息!F1733="","",[4]道具信息!F1733)</f>
        <v/>
      </c>
      <c r="G1733" s="19" t="str">
        <f>IF([4]道具信息!G1733="","",[4]道具信息!G1733)</f>
        <v/>
      </c>
      <c r="H1733" s="19" t="str">
        <f>IF([4]道具信息!H1733="","",[4]道具信息!H1733)</f>
        <v/>
      </c>
      <c r="I1733" s="19" t="str">
        <f>IF([4]道具信息!I1733="","",[4]道具信息!I1733)</f>
        <v/>
      </c>
      <c r="J1733" s="19" t="str">
        <f>IF([4]道具信息!J1733="","",[4]道具信息!J1733)</f>
        <v/>
      </c>
      <c r="K1733" s="19" t="str">
        <f>IF([4]道具信息!K1733="","",[4]道具信息!K1733)</f>
        <v/>
      </c>
      <c r="L1733" s="19" t="str">
        <f>IF([4]道具信息!L1733="","",[4]道具信息!L1733)</f>
        <v/>
      </c>
      <c r="M1733" s="19" t="str">
        <f>IF([4]道具信息!M1733="","",[4]道具信息!M1733)</f>
        <v/>
      </c>
      <c r="N1733" s="19" t="str">
        <f>IF([4]道具信息!N1733="","",[4]道具信息!N1733)</f>
        <v/>
      </c>
      <c r="O1733" s="19" t="str">
        <f>IF([4]道具信息!O1733="","",[4]道具信息!O1733)</f>
        <v/>
      </c>
      <c r="P1733" s="19" t="str">
        <f>IF([4]道具信息!P1733="","",[4]道具信息!P1733)</f>
        <v/>
      </c>
      <c r="Q1733" s="19" t="str">
        <f>IF([4]道具信息!Q1733="","",[4]道具信息!Q1733)</f>
        <v/>
      </c>
      <c r="R1733" s="19" t="str">
        <f>IF([4]道具信息!R1733="","",[4]道具信息!R1733)</f>
        <v/>
      </c>
      <c r="S1733" s="19" t="str">
        <f>IF([4]道具信息!S1733="","",[4]道具信息!S1733)</f>
        <v/>
      </c>
      <c r="T1733" s="19" t="str">
        <f>IF([4]道具信息!T1733="","",[4]道具信息!T1733)</f>
        <v/>
      </c>
      <c r="U1733" s="19" t="str">
        <f>IF([4]道具信息!U1733="","",[4]道具信息!U1733)</f>
        <v/>
      </c>
      <c r="V1733" s="19" t="str">
        <f>IF([4]道具信息!V1733="","",[4]道具信息!V1733)</f>
        <v/>
      </c>
      <c r="W1733" s="19" t="str">
        <f>IF([4]道具信息!W1733="","",[4]道具信息!W1733)</f>
        <v/>
      </c>
      <c r="X1733" s="19" t="str">
        <f>IF([4]道具信息!X1733="","",[4]道具信息!X1733)</f>
        <v/>
      </c>
      <c r="Y1733" s="19" t="str">
        <f>IF([4]道具信息!Y1733="","",[4]道具信息!Y1733)</f>
        <v/>
      </c>
      <c r="Z1733" s="19" t="str">
        <f>IF([4]道具信息!Z1733="","",[4]道具信息!Z1733)</f>
        <v/>
      </c>
    </row>
    <row r="1734" spans="1:26" x14ac:dyDescent="0.15">
      <c r="A1734" s="19" t="str">
        <f>IF([4]道具信息!A1734="","",[4]道具信息!A1734)</f>
        <v/>
      </c>
      <c r="B1734" s="19" t="str">
        <f>IF([4]道具信息!B1734="","",[4]道具信息!B1734)</f>
        <v/>
      </c>
      <c r="C1734" s="19" t="str">
        <f>IF([4]道具信息!C1734="","",[4]道具信息!C1734)</f>
        <v/>
      </c>
      <c r="D1734" s="19" t="str">
        <f>IF([4]道具信息!D1734="","",[4]道具信息!D1734)</f>
        <v/>
      </c>
      <c r="E1734" s="19" t="str">
        <f>IF([4]道具信息!E1734="","",[4]道具信息!E1734)</f>
        <v/>
      </c>
      <c r="F1734" s="19" t="str">
        <f>IF([4]道具信息!F1734="","",[4]道具信息!F1734)</f>
        <v/>
      </c>
      <c r="G1734" s="19" t="str">
        <f>IF([4]道具信息!G1734="","",[4]道具信息!G1734)</f>
        <v/>
      </c>
      <c r="H1734" s="19" t="str">
        <f>IF([4]道具信息!H1734="","",[4]道具信息!H1734)</f>
        <v/>
      </c>
      <c r="I1734" s="19" t="str">
        <f>IF([4]道具信息!I1734="","",[4]道具信息!I1734)</f>
        <v/>
      </c>
      <c r="J1734" s="19" t="str">
        <f>IF([4]道具信息!J1734="","",[4]道具信息!J1734)</f>
        <v/>
      </c>
      <c r="K1734" s="19" t="str">
        <f>IF([4]道具信息!K1734="","",[4]道具信息!K1734)</f>
        <v/>
      </c>
      <c r="L1734" s="19" t="str">
        <f>IF([4]道具信息!L1734="","",[4]道具信息!L1734)</f>
        <v/>
      </c>
      <c r="M1734" s="19" t="str">
        <f>IF([4]道具信息!M1734="","",[4]道具信息!M1734)</f>
        <v/>
      </c>
      <c r="N1734" s="19" t="str">
        <f>IF([4]道具信息!N1734="","",[4]道具信息!N1734)</f>
        <v/>
      </c>
      <c r="O1734" s="19" t="str">
        <f>IF([4]道具信息!O1734="","",[4]道具信息!O1734)</f>
        <v/>
      </c>
      <c r="P1734" s="19" t="str">
        <f>IF([4]道具信息!P1734="","",[4]道具信息!P1734)</f>
        <v/>
      </c>
      <c r="Q1734" s="19" t="str">
        <f>IF([4]道具信息!Q1734="","",[4]道具信息!Q1734)</f>
        <v/>
      </c>
      <c r="R1734" s="19" t="str">
        <f>IF([4]道具信息!R1734="","",[4]道具信息!R1734)</f>
        <v/>
      </c>
      <c r="S1734" s="19" t="str">
        <f>IF([4]道具信息!S1734="","",[4]道具信息!S1734)</f>
        <v/>
      </c>
      <c r="T1734" s="19" t="str">
        <f>IF([4]道具信息!T1734="","",[4]道具信息!T1734)</f>
        <v/>
      </c>
      <c r="U1734" s="19" t="str">
        <f>IF([4]道具信息!U1734="","",[4]道具信息!U1734)</f>
        <v/>
      </c>
      <c r="V1734" s="19" t="str">
        <f>IF([4]道具信息!V1734="","",[4]道具信息!V1734)</f>
        <v/>
      </c>
      <c r="W1734" s="19" t="str">
        <f>IF([4]道具信息!W1734="","",[4]道具信息!W1734)</f>
        <v/>
      </c>
      <c r="X1734" s="19" t="str">
        <f>IF([4]道具信息!X1734="","",[4]道具信息!X1734)</f>
        <v/>
      </c>
      <c r="Y1734" s="19" t="str">
        <f>IF([4]道具信息!Y1734="","",[4]道具信息!Y1734)</f>
        <v/>
      </c>
      <c r="Z1734" s="19" t="str">
        <f>IF([4]道具信息!Z1734="","",[4]道具信息!Z1734)</f>
        <v/>
      </c>
    </row>
    <row r="1735" spans="1:26" x14ac:dyDescent="0.15">
      <c r="A1735" s="19" t="str">
        <f>IF([4]道具信息!A1735="","",[4]道具信息!A1735)</f>
        <v/>
      </c>
      <c r="B1735" s="19" t="str">
        <f>IF([4]道具信息!B1735="","",[4]道具信息!B1735)</f>
        <v/>
      </c>
      <c r="C1735" s="19" t="str">
        <f>IF([4]道具信息!C1735="","",[4]道具信息!C1735)</f>
        <v/>
      </c>
      <c r="D1735" s="19" t="str">
        <f>IF([4]道具信息!D1735="","",[4]道具信息!D1735)</f>
        <v/>
      </c>
      <c r="E1735" s="19" t="str">
        <f>IF([4]道具信息!E1735="","",[4]道具信息!E1735)</f>
        <v/>
      </c>
      <c r="F1735" s="19" t="str">
        <f>IF([4]道具信息!F1735="","",[4]道具信息!F1735)</f>
        <v/>
      </c>
      <c r="G1735" s="19" t="str">
        <f>IF([4]道具信息!G1735="","",[4]道具信息!G1735)</f>
        <v/>
      </c>
      <c r="H1735" s="19" t="str">
        <f>IF([4]道具信息!H1735="","",[4]道具信息!H1735)</f>
        <v/>
      </c>
      <c r="I1735" s="19" t="str">
        <f>IF([4]道具信息!I1735="","",[4]道具信息!I1735)</f>
        <v/>
      </c>
      <c r="J1735" s="19" t="str">
        <f>IF([4]道具信息!J1735="","",[4]道具信息!J1735)</f>
        <v/>
      </c>
      <c r="K1735" s="19" t="str">
        <f>IF([4]道具信息!K1735="","",[4]道具信息!K1735)</f>
        <v/>
      </c>
      <c r="L1735" s="19" t="str">
        <f>IF([4]道具信息!L1735="","",[4]道具信息!L1735)</f>
        <v/>
      </c>
      <c r="M1735" s="19" t="str">
        <f>IF([4]道具信息!M1735="","",[4]道具信息!M1735)</f>
        <v/>
      </c>
      <c r="N1735" s="19" t="str">
        <f>IF([4]道具信息!N1735="","",[4]道具信息!N1735)</f>
        <v/>
      </c>
      <c r="O1735" s="19" t="str">
        <f>IF([4]道具信息!O1735="","",[4]道具信息!O1735)</f>
        <v/>
      </c>
      <c r="P1735" s="19" t="str">
        <f>IF([4]道具信息!P1735="","",[4]道具信息!P1735)</f>
        <v/>
      </c>
      <c r="Q1735" s="19" t="str">
        <f>IF([4]道具信息!Q1735="","",[4]道具信息!Q1735)</f>
        <v/>
      </c>
      <c r="R1735" s="19" t="str">
        <f>IF([4]道具信息!R1735="","",[4]道具信息!R1735)</f>
        <v/>
      </c>
      <c r="S1735" s="19" t="str">
        <f>IF([4]道具信息!S1735="","",[4]道具信息!S1735)</f>
        <v/>
      </c>
      <c r="T1735" s="19" t="str">
        <f>IF([4]道具信息!T1735="","",[4]道具信息!T1735)</f>
        <v/>
      </c>
      <c r="U1735" s="19" t="str">
        <f>IF([4]道具信息!U1735="","",[4]道具信息!U1735)</f>
        <v/>
      </c>
      <c r="V1735" s="19" t="str">
        <f>IF([4]道具信息!V1735="","",[4]道具信息!V1735)</f>
        <v/>
      </c>
      <c r="W1735" s="19" t="str">
        <f>IF([4]道具信息!W1735="","",[4]道具信息!W1735)</f>
        <v/>
      </c>
      <c r="X1735" s="19" t="str">
        <f>IF([4]道具信息!X1735="","",[4]道具信息!X1735)</f>
        <v/>
      </c>
      <c r="Y1735" s="19" t="str">
        <f>IF([4]道具信息!Y1735="","",[4]道具信息!Y1735)</f>
        <v/>
      </c>
      <c r="Z1735" s="19" t="str">
        <f>IF([4]道具信息!Z1735="","",[4]道具信息!Z1735)</f>
        <v/>
      </c>
    </row>
    <row r="1736" spans="1:26" x14ac:dyDescent="0.15">
      <c r="A1736" s="19" t="str">
        <f>IF([4]道具信息!A1736="","",[4]道具信息!A1736)</f>
        <v/>
      </c>
      <c r="B1736" s="19" t="str">
        <f>IF([4]道具信息!B1736="","",[4]道具信息!B1736)</f>
        <v/>
      </c>
      <c r="C1736" s="19" t="str">
        <f>IF([4]道具信息!C1736="","",[4]道具信息!C1736)</f>
        <v/>
      </c>
      <c r="D1736" s="19" t="str">
        <f>IF([4]道具信息!D1736="","",[4]道具信息!D1736)</f>
        <v/>
      </c>
      <c r="E1736" s="19" t="str">
        <f>IF([4]道具信息!E1736="","",[4]道具信息!E1736)</f>
        <v/>
      </c>
      <c r="F1736" s="19" t="str">
        <f>IF([4]道具信息!F1736="","",[4]道具信息!F1736)</f>
        <v/>
      </c>
      <c r="G1736" s="19" t="str">
        <f>IF([4]道具信息!G1736="","",[4]道具信息!G1736)</f>
        <v/>
      </c>
      <c r="H1736" s="19" t="str">
        <f>IF([4]道具信息!H1736="","",[4]道具信息!H1736)</f>
        <v/>
      </c>
      <c r="I1736" s="19" t="str">
        <f>IF([4]道具信息!I1736="","",[4]道具信息!I1736)</f>
        <v/>
      </c>
      <c r="J1736" s="19" t="str">
        <f>IF([4]道具信息!J1736="","",[4]道具信息!J1736)</f>
        <v/>
      </c>
      <c r="K1736" s="19" t="str">
        <f>IF([4]道具信息!K1736="","",[4]道具信息!K1736)</f>
        <v/>
      </c>
      <c r="L1736" s="19" t="str">
        <f>IF([4]道具信息!L1736="","",[4]道具信息!L1736)</f>
        <v/>
      </c>
      <c r="M1736" s="19" t="str">
        <f>IF([4]道具信息!M1736="","",[4]道具信息!M1736)</f>
        <v/>
      </c>
      <c r="N1736" s="19" t="str">
        <f>IF([4]道具信息!N1736="","",[4]道具信息!N1736)</f>
        <v/>
      </c>
      <c r="O1736" s="19" t="str">
        <f>IF([4]道具信息!O1736="","",[4]道具信息!O1736)</f>
        <v/>
      </c>
      <c r="P1736" s="19" t="str">
        <f>IF([4]道具信息!P1736="","",[4]道具信息!P1736)</f>
        <v/>
      </c>
      <c r="Q1736" s="19" t="str">
        <f>IF([4]道具信息!Q1736="","",[4]道具信息!Q1736)</f>
        <v/>
      </c>
      <c r="R1736" s="19" t="str">
        <f>IF([4]道具信息!R1736="","",[4]道具信息!R1736)</f>
        <v/>
      </c>
      <c r="S1736" s="19" t="str">
        <f>IF([4]道具信息!S1736="","",[4]道具信息!S1736)</f>
        <v/>
      </c>
      <c r="T1736" s="19" t="str">
        <f>IF([4]道具信息!T1736="","",[4]道具信息!T1736)</f>
        <v/>
      </c>
      <c r="U1736" s="19" t="str">
        <f>IF([4]道具信息!U1736="","",[4]道具信息!U1736)</f>
        <v/>
      </c>
      <c r="V1736" s="19" t="str">
        <f>IF([4]道具信息!V1736="","",[4]道具信息!V1736)</f>
        <v/>
      </c>
      <c r="W1736" s="19" t="str">
        <f>IF([4]道具信息!W1736="","",[4]道具信息!W1736)</f>
        <v/>
      </c>
      <c r="X1736" s="19" t="str">
        <f>IF([4]道具信息!X1736="","",[4]道具信息!X1736)</f>
        <v/>
      </c>
      <c r="Y1736" s="19" t="str">
        <f>IF([4]道具信息!Y1736="","",[4]道具信息!Y1736)</f>
        <v/>
      </c>
      <c r="Z1736" s="19" t="str">
        <f>IF([4]道具信息!Z1736="","",[4]道具信息!Z1736)</f>
        <v/>
      </c>
    </row>
    <row r="1737" spans="1:26" x14ac:dyDescent="0.15">
      <c r="A1737" s="19" t="str">
        <f>IF([4]道具信息!A1737="","",[4]道具信息!A1737)</f>
        <v/>
      </c>
      <c r="B1737" s="19" t="str">
        <f>IF([4]道具信息!B1737="","",[4]道具信息!B1737)</f>
        <v/>
      </c>
      <c r="C1737" s="19" t="str">
        <f>IF([4]道具信息!C1737="","",[4]道具信息!C1737)</f>
        <v/>
      </c>
      <c r="D1737" s="19" t="str">
        <f>IF([4]道具信息!D1737="","",[4]道具信息!D1737)</f>
        <v/>
      </c>
      <c r="E1737" s="19" t="str">
        <f>IF([4]道具信息!E1737="","",[4]道具信息!E1737)</f>
        <v/>
      </c>
      <c r="F1737" s="19" t="str">
        <f>IF([4]道具信息!F1737="","",[4]道具信息!F1737)</f>
        <v/>
      </c>
      <c r="G1737" s="19" t="str">
        <f>IF([4]道具信息!G1737="","",[4]道具信息!G1737)</f>
        <v/>
      </c>
      <c r="H1737" s="19" t="str">
        <f>IF([4]道具信息!H1737="","",[4]道具信息!H1737)</f>
        <v/>
      </c>
      <c r="I1737" s="19" t="str">
        <f>IF([4]道具信息!I1737="","",[4]道具信息!I1737)</f>
        <v/>
      </c>
      <c r="J1737" s="19" t="str">
        <f>IF([4]道具信息!J1737="","",[4]道具信息!J1737)</f>
        <v/>
      </c>
      <c r="K1737" s="19" t="str">
        <f>IF([4]道具信息!K1737="","",[4]道具信息!K1737)</f>
        <v/>
      </c>
      <c r="L1737" s="19" t="str">
        <f>IF([4]道具信息!L1737="","",[4]道具信息!L1737)</f>
        <v/>
      </c>
      <c r="M1737" s="19" t="str">
        <f>IF([4]道具信息!M1737="","",[4]道具信息!M1737)</f>
        <v/>
      </c>
      <c r="N1737" s="19" t="str">
        <f>IF([4]道具信息!N1737="","",[4]道具信息!N1737)</f>
        <v/>
      </c>
      <c r="O1737" s="19" t="str">
        <f>IF([4]道具信息!O1737="","",[4]道具信息!O1737)</f>
        <v/>
      </c>
      <c r="P1737" s="19" t="str">
        <f>IF([4]道具信息!P1737="","",[4]道具信息!P1737)</f>
        <v/>
      </c>
      <c r="Q1737" s="19" t="str">
        <f>IF([4]道具信息!Q1737="","",[4]道具信息!Q1737)</f>
        <v/>
      </c>
      <c r="R1737" s="19" t="str">
        <f>IF([4]道具信息!R1737="","",[4]道具信息!R1737)</f>
        <v/>
      </c>
      <c r="S1737" s="19" t="str">
        <f>IF([4]道具信息!S1737="","",[4]道具信息!S1737)</f>
        <v/>
      </c>
      <c r="T1737" s="19" t="str">
        <f>IF([4]道具信息!T1737="","",[4]道具信息!T1737)</f>
        <v/>
      </c>
      <c r="U1737" s="19" t="str">
        <f>IF([4]道具信息!U1737="","",[4]道具信息!U1737)</f>
        <v/>
      </c>
      <c r="V1737" s="19" t="str">
        <f>IF([4]道具信息!V1737="","",[4]道具信息!V1737)</f>
        <v/>
      </c>
      <c r="W1737" s="19" t="str">
        <f>IF([4]道具信息!W1737="","",[4]道具信息!W1737)</f>
        <v/>
      </c>
      <c r="X1737" s="19" t="str">
        <f>IF([4]道具信息!X1737="","",[4]道具信息!X1737)</f>
        <v/>
      </c>
      <c r="Y1737" s="19" t="str">
        <f>IF([4]道具信息!Y1737="","",[4]道具信息!Y1737)</f>
        <v/>
      </c>
      <c r="Z1737" s="19" t="str">
        <f>IF([4]道具信息!Z1737="","",[4]道具信息!Z1737)</f>
        <v/>
      </c>
    </row>
    <row r="1738" spans="1:26" x14ac:dyDescent="0.15">
      <c r="A1738" s="19" t="str">
        <f>IF([4]道具信息!A1738="","",[4]道具信息!A1738)</f>
        <v/>
      </c>
      <c r="B1738" s="19" t="str">
        <f>IF([4]道具信息!B1738="","",[4]道具信息!B1738)</f>
        <v/>
      </c>
      <c r="C1738" s="19" t="str">
        <f>IF([4]道具信息!C1738="","",[4]道具信息!C1738)</f>
        <v/>
      </c>
      <c r="D1738" s="19" t="str">
        <f>IF([4]道具信息!D1738="","",[4]道具信息!D1738)</f>
        <v/>
      </c>
      <c r="E1738" s="19" t="str">
        <f>IF([4]道具信息!E1738="","",[4]道具信息!E1738)</f>
        <v/>
      </c>
      <c r="F1738" s="19" t="str">
        <f>IF([4]道具信息!F1738="","",[4]道具信息!F1738)</f>
        <v/>
      </c>
      <c r="G1738" s="19" t="str">
        <f>IF([4]道具信息!G1738="","",[4]道具信息!G1738)</f>
        <v/>
      </c>
      <c r="H1738" s="19" t="str">
        <f>IF([4]道具信息!H1738="","",[4]道具信息!H1738)</f>
        <v/>
      </c>
      <c r="I1738" s="19" t="str">
        <f>IF([4]道具信息!I1738="","",[4]道具信息!I1738)</f>
        <v/>
      </c>
      <c r="J1738" s="19" t="str">
        <f>IF([4]道具信息!J1738="","",[4]道具信息!J1738)</f>
        <v/>
      </c>
      <c r="K1738" s="19" t="str">
        <f>IF([4]道具信息!K1738="","",[4]道具信息!K1738)</f>
        <v/>
      </c>
      <c r="L1738" s="19" t="str">
        <f>IF([4]道具信息!L1738="","",[4]道具信息!L1738)</f>
        <v/>
      </c>
      <c r="M1738" s="19" t="str">
        <f>IF([4]道具信息!M1738="","",[4]道具信息!M1738)</f>
        <v/>
      </c>
      <c r="N1738" s="19" t="str">
        <f>IF([4]道具信息!N1738="","",[4]道具信息!N1738)</f>
        <v/>
      </c>
      <c r="O1738" s="19" t="str">
        <f>IF([4]道具信息!O1738="","",[4]道具信息!O1738)</f>
        <v/>
      </c>
      <c r="P1738" s="19" t="str">
        <f>IF([4]道具信息!P1738="","",[4]道具信息!P1738)</f>
        <v/>
      </c>
      <c r="Q1738" s="19" t="str">
        <f>IF([4]道具信息!Q1738="","",[4]道具信息!Q1738)</f>
        <v/>
      </c>
      <c r="R1738" s="19" t="str">
        <f>IF([4]道具信息!R1738="","",[4]道具信息!R1738)</f>
        <v/>
      </c>
      <c r="S1738" s="19" t="str">
        <f>IF([4]道具信息!S1738="","",[4]道具信息!S1738)</f>
        <v/>
      </c>
      <c r="T1738" s="19" t="str">
        <f>IF([4]道具信息!T1738="","",[4]道具信息!T1738)</f>
        <v/>
      </c>
      <c r="U1738" s="19" t="str">
        <f>IF([4]道具信息!U1738="","",[4]道具信息!U1738)</f>
        <v/>
      </c>
      <c r="V1738" s="19" t="str">
        <f>IF([4]道具信息!V1738="","",[4]道具信息!V1738)</f>
        <v/>
      </c>
      <c r="W1738" s="19" t="str">
        <f>IF([4]道具信息!W1738="","",[4]道具信息!W1738)</f>
        <v/>
      </c>
      <c r="X1738" s="19" t="str">
        <f>IF([4]道具信息!X1738="","",[4]道具信息!X1738)</f>
        <v/>
      </c>
      <c r="Y1738" s="19" t="str">
        <f>IF([4]道具信息!Y1738="","",[4]道具信息!Y1738)</f>
        <v/>
      </c>
      <c r="Z1738" s="19" t="str">
        <f>IF([4]道具信息!Z1738="","",[4]道具信息!Z1738)</f>
        <v/>
      </c>
    </row>
    <row r="1739" spans="1:26" x14ac:dyDescent="0.15">
      <c r="A1739" s="19" t="str">
        <f>IF([4]道具信息!A1739="","",[4]道具信息!A1739)</f>
        <v/>
      </c>
      <c r="B1739" s="19" t="str">
        <f>IF([4]道具信息!B1739="","",[4]道具信息!B1739)</f>
        <v/>
      </c>
      <c r="C1739" s="19" t="str">
        <f>IF([4]道具信息!C1739="","",[4]道具信息!C1739)</f>
        <v/>
      </c>
      <c r="D1739" s="19" t="str">
        <f>IF([4]道具信息!D1739="","",[4]道具信息!D1739)</f>
        <v/>
      </c>
      <c r="E1739" s="19" t="str">
        <f>IF([4]道具信息!E1739="","",[4]道具信息!E1739)</f>
        <v/>
      </c>
      <c r="F1739" s="19" t="str">
        <f>IF([4]道具信息!F1739="","",[4]道具信息!F1739)</f>
        <v/>
      </c>
      <c r="G1739" s="19" t="str">
        <f>IF([4]道具信息!G1739="","",[4]道具信息!G1739)</f>
        <v/>
      </c>
      <c r="H1739" s="19" t="str">
        <f>IF([4]道具信息!H1739="","",[4]道具信息!H1739)</f>
        <v/>
      </c>
      <c r="I1739" s="19" t="str">
        <f>IF([4]道具信息!I1739="","",[4]道具信息!I1739)</f>
        <v/>
      </c>
      <c r="J1739" s="19" t="str">
        <f>IF([4]道具信息!J1739="","",[4]道具信息!J1739)</f>
        <v/>
      </c>
      <c r="K1739" s="19" t="str">
        <f>IF([4]道具信息!K1739="","",[4]道具信息!K1739)</f>
        <v/>
      </c>
      <c r="L1739" s="19" t="str">
        <f>IF([4]道具信息!L1739="","",[4]道具信息!L1739)</f>
        <v/>
      </c>
      <c r="M1739" s="19" t="str">
        <f>IF([4]道具信息!M1739="","",[4]道具信息!M1739)</f>
        <v/>
      </c>
      <c r="N1739" s="19" t="str">
        <f>IF([4]道具信息!N1739="","",[4]道具信息!N1739)</f>
        <v/>
      </c>
      <c r="O1739" s="19" t="str">
        <f>IF([4]道具信息!O1739="","",[4]道具信息!O1739)</f>
        <v/>
      </c>
      <c r="P1739" s="19" t="str">
        <f>IF([4]道具信息!P1739="","",[4]道具信息!P1739)</f>
        <v/>
      </c>
      <c r="Q1739" s="19" t="str">
        <f>IF([4]道具信息!Q1739="","",[4]道具信息!Q1739)</f>
        <v/>
      </c>
      <c r="R1739" s="19" t="str">
        <f>IF([4]道具信息!R1739="","",[4]道具信息!R1739)</f>
        <v/>
      </c>
      <c r="S1739" s="19" t="str">
        <f>IF([4]道具信息!S1739="","",[4]道具信息!S1739)</f>
        <v/>
      </c>
      <c r="T1739" s="19" t="str">
        <f>IF([4]道具信息!T1739="","",[4]道具信息!T1739)</f>
        <v/>
      </c>
      <c r="U1739" s="19" t="str">
        <f>IF([4]道具信息!U1739="","",[4]道具信息!U1739)</f>
        <v/>
      </c>
      <c r="V1739" s="19" t="str">
        <f>IF([4]道具信息!V1739="","",[4]道具信息!V1739)</f>
        <v/>
      </c>
      <c r="W1739" s="19" t="str">
        <f>IF([4]道具信息!W1739="","",[4]道具信息!W1739)</f>
        <v/>
      </c>
      <c r="X1739" s="19" t="str">
        <f>IF([4]道具信息!X1739="","",[4]道具信息!X1739)</f>
        <v/>
      </c>
      <c r="Y1739" s="19" t="str">
        <f>IF([4]道具信息!Y1739="","",[4]道具信息!Y1739)</f>
        <v/>
      </c>
      <c r="Z1739" s="19" t="str">
        <f>IF([4]道具信息!Z1739="","",[4]道具信息!Z1739)</f>
        <v/>
      </c>
    </row>
    <row r="1740" spans="1:26" x14ac:dyDescent="0.15">
      <c r="A1740" s="19" t="str">
        <f>IF([4]道具信息!A1740="","",[4]道具信息!A1740)</f>
        <v/>
      </c>
      <c r="B1740" s="19" t="str">
        <f>IF([4]道具信息!B1740="","",[4]道具信息!B1740)</f>
        <v/>
      </c>
      <c r="C1740" s="19" t="str">
        <f>IF([4]道具信息!C1740="","",[4]道具信息!C1740)</f>
        <v/>
      </c>
      <c r="D1740" s="19" t="str">
        <f>IF([4]道具信息!D1740="","",[4]道具信息!D1740)</f>
        <v/>
      </c>
      <c r="E1740" s="19" t="str">
        <f>IF([4]道具信息!E1740="","",[4]道具信息!E1740)</f>
        <v/>
      </c>
      <c r="F1740" s="19" t="str">
        <f>IF([4]道具信息!F1740="","",[4]道具信息!F1740)</f>
        <v/>
      </c>
      <c r="G1740" s="19" t="str">
        <f>IF([4]道具信息!G1740="","",[4]道具信息!G1740)</f>
        <v/>
      </c>
      <c r="H1740" s="19" t="str">
        <f>IF([4]道具信息!H1740="","",[4]道具信息!H1740)</f>
        <v/>
      </c>
      <c r="I1740" s="19" t="str">
        <f>IF([4]道具信息!I1740="","",[4]道具信息!I1740)</f>
        <v/>
      </c>
      <c r="J1740" s="19" t="str">
        <f>IF([4]道具信息!J1740="","",[4]道具信息!J1740)</f>
        <v/>
      </c>
      <c r="K1740" s="19" t="str">
        <f>IF([4]道具信息!K1740="","",[4]道具信息!K1740)</f>
        <v/>
      </c>
      <c r="L1740" s="19" t="str">
        <f>IF([4]道具信息!L1740="","",[4]道具信息!L1740)</f>
        <v/>
      </c>
      <c r="M1740" s="19" t="str">
        <f>IF([4]道具信息!M1740="","",[4]道具信息!M1740)</f>
        <v/>
      </c>
      <c r="N1740" s="19" t="str">
        <f>IF([4]道具信息!N1740="","",[4]道具信息!N1740)</f>
        <v/>
      </c>
      <c r="O1740" s="19" t="str">
        <f>IF([4]道具信息!O1740="","",[4]道具信息!O1740)</f>
        <v/>
      </c>
      <c r="P1740" s="19" t="str">
        <f>IF([4]道具信息!P1740="","",[4]道具信息!P1740)</f>
        <v/>
      </c>
      <c r="Q1740" s="19" t="str">
        <f>IF([4]道具信息!Q1740="","",[4]道具信息!Q1740)</f>
        <v/>
      </c>
      <c r="R1740" s="19" t="str">
        <f>IF([4]道具信息!R1740="","",[4]道具信息!R1740)</f>
        <v/>
      </c>
      <c r="S1740" s="19" t="str">
        <f>IF([4]道具信息!S1740="","",[4]道具信息!S1740)</f>
        <v/>
      </c>
      <c r="T1740" s="19" t="str">
        <f>IF([4]道具信息!T1740="","",[4]道具信息!T1740)</f>
        <v/>
      </c>
      <c r="U1740" s="19" t="str">
        <f>IF([4]道具信息!U1740="","",[4]道具信息!U1740)</f>
        <v/>
      </c>
      <c r="V1740" s="19" t="str">
        <f>IF([4]道具信息!V1740="","",[4]道具信息!V1740)</f>
        <v/>
      </c>
      <c r="W1740" s="19" t="str">
        <f>IF([4]道具信息!W1740="","",[4]道具信息!W1740)</f>
        <v/>
      </c>
      <c r="X1740" s="19" t="str">
        <f>IF([4]道具信息!X1740="","",[4]道具信息!X1740)</f>
        <v/>
      </c>
      <c r="Y1740" s="19" t="str">
        <f>IF([4]道具信息!Y1740="","",[4]道具信息!Y1740)</f>
        <v/>
      </c>
      <c r="Z1740" s="19" t="str">
        <f>IF([4]道具信息!Z1740="","",[4]道具信息!Z1740)</f>
        <v/>
      </c>
    </row>
    <row r="1741" spans="1:26" x14ac:dyDescent="0.15">
      <c r="A1741" s="19" t="str">
        <f>IF([4]道具信息!A1741="","",[4]道具信息!A1741)</f>
        <v/>
      </c>
      <c r="B1741" s="19" t="str">
        <f>IF([4]道具信息!B1741="","",[4]道具信息!B1741)</f>
        <v/>
      </c>
      <c r="C1741" s="19" t="str">
        <f>IF([4]道具信息!C1741="","",[4]道具信息!C1741)</f>
        <v/>
      </c>
      <c r="D1741" s="19" t="str">
        <f>IF([4]道具信息!D1741="","",[4]道具信息!D1741)</f>
        <v/>
      </c>
      <c r="E1741" s="19" t="str">
        <f>IF([4]道具信息!E1741="","",[4]道具信息!E1741)</f>
        <v/>
      </c>
      <c r="F1741" s="19" t="str">
        <f>IF([4]道具信息!F1741="","",[4]道具信息!F1741)</f>
        <v/>
      </c>
      <c r="G1741" s="19" t="str">
        <f>IF([4]道具信息!G1741="","",[4]道具信息!G1741)</f>
        <v/>
      </c>
      <c r="H1741" s="19" t="str">
        <f>IF([4]道具信息!H1741="","",[4]道具信息!H1741)</f>
        <v/>
      </c>
      <c r="I1741" s="19" t="str">
        <f>IF([4]道具信息!I1741="","",[4]道具信息!I1741)</f>
        <v/>
      </c>
      <c r="J1741" s="19" t="str">
        <f>IF([4]道具信息!J1741="","",[4]道具信息!J1741)</f>
        <v/>
      </c>
      <c r="K1741" s="19" t="str">
        <f>IF([4]道具信息!K1741="","",[4]道具信息!K1741)</f>
        <v/>
      </c>
      <c r="L1741" s="19" t="str">
        <f>IF([4]道具信息!L1741="","",[4]道具信息!L1741)</f>
        <v/>
      </c>
      <c r="M1741" s="19" t="str">
        <f>IF([4]道具信息!M1741="","",[4]道具信息!M1741)</f>
        <v/>
      </c>
      <c r="N1741" s="19" t="str">
        <f>IF([4]道具信息!N1741="","",[4]道具信息!N1741)</f>
        <v/>
      </c>
      <c r="O1741" s="19" t="str">
        <f>IF([4]道具信息!O1741="","",[4]道具信息!O1741)</f>
        <v/>
      </c>
      <c r="P1741" s="19" t="str">
        <f>IF([4]道具信息!P1741="","",[4]道具信息!P1741)</f>
        <v/>
      </c>
      <c r="Q1741" s="19" t="str">
        <f>IF([4]道具信息!Q1741="","",[4]道具信息!Q1741)</f>
        <v/>
      </c>
      <c r="R1741" s="19" t="str">
        <f>IF([4]道具信息!R1741="","",[4]道具信息!R1741)</f>
        <v/>
      </c>
      <c r="S1741" s="19" t="str">
        <f>IF([4]道具信息!S1741="","",[4]道具信息!S1741)</f>
        <v/>
      </c>
      <c r="T1741" s="19" t="str">
        <f>IF([4]道具信息!T1741="","",[4]道具信息!T1741)</f>
        <v/>
      </c>
      <c r="U1741" s="19" t="str">
        <f>IF([4]道具信息!U1741="","",[4]道具信息!U1741)</f>
        <v/>
      </c>
      <c r="V1741" s="19" t="str">
        <f>IF([4]道具信息!V1741="","",[4]道具信息!V1741)</f>
        <v/>
      </c>
      <c r="W1741" s="19" t="str">
        <f>IF([4]道具信息!W1741="","",[4]道具信息!W1741)</f>
        <v/>
      </c>
      <c r="X1741" s="19" t="str">
        <f>IF([4]道具信息!X1741="","",[4]道具信息!X1741)</f>
        <v/>
      </c>
      <c r="Y1741" s="19" t="str">
        <f>IF([4]道具信息!Y1741="","",[4]道具信息!Y1741)</f>
        <v/>
      </c>
      <c r="Z1741" s="19" t="str">
        <f>IF([4]道具信息!Z1741="","",[4]道具信息!Z1741)</f>
        <v/>
      </c>
    </row>
    <row r="1742" spans="1:26" x14ac:dyDescent="0.15">
      <c r="A1742" s="19" t="str">
        <f>IF([4]道具信息!A1742="","",[4]道具信息!A1742)</f>
        <v/>
      </c>
      <c r="B1742" s="19" t="str">
        <f>IF([4]道具信息!B1742="","",[4]道具信息!B1742)</f>
        <v/>
      </c>
      <c r="C1742" s="19" t="str">
        <f>IF([4]道具信息!C1742="","",[4]道具信息!C1742)</f>
        <v/>
      </c>
      <c r="D1742" s="19" t="str">
        <f>IF([4]道具信息!D1742="","",[4]道具信息!D1742)</f>
        <v/>
      </c>
      <c r="E1742" s="19" t="str">
        <f>IF([4]道具信息!E1742="","",[4]道具信息!E1742)</f>
        <v/>
      </c>
      <c r="F1742" s="19" t="str">
        <f>IF([4]道具信息!F1742="","",[4]道具信息!F1742)</f>
        <v/>
      </c>
      <c r="G1742" s="19" t="str">
        <f>IF([4]道具信息!G1742="","",[4]道具信息!G1742)</f>
        <v/>
      </c>
      <c r="H1742" s="19" t="str">
        <f>IF([4]道具信息!H1742="","",[4]道具信息!H1742)</f>
        <v/>
      </c>
      <c r="I1742" s="19" t="str">
        <f>IF([4]道具信息!I1742="","",[4]道具信息!I1742)</f>
        <v/>
      </c>
      <c r="J1742" s="19" t="str">
        <f>IF([4]道具信息!J1742="","",[4]道具信息!J1742)</f>
        <v/>
      </c>
      <c r="K1742" s="19" t="str">
        <f>IF([4]道具信息!K1742="","",[4]道具信息!K1742)</f>
        <v/>
      </c>
      <c r="L1742" s="19" t="str">
        <f>IF([4]道具信息!L1742="","",[4]道具信息!L1742)</f>
        <v/>
      </c>
      <c r="M1742" s="19" t="str">
        <f>IF([4]道具信息!M1742="","",[4]道具信息!M1742)</f>
        <v/>
      </c>
      <c r="N1742" s="19" t="str">
        <f>IF([4]道具信息!N1742="","",[4]道具信息!N1742)</f>
        <v/>
      </c>
      <c r="O1742" s="19" t="str">
        <f>IF([4]道具信息!O1742="","",[4]道具信息!O1742)</f>
        <v/>
      </c>
      <c r="P1742" s="19" t="str">
        <f>IF([4]道具信息!P1742="","",[4]道具信息!P1742)</f>
        <v/>
      </c>
      <c r="Q1742" s="19" t="str">
        <f>IF([4]道具信息!Q1742="","",[4]道具信息!Q1742)</f>
        <v/>
      </c>
      <c r="R1742" s="19" t="str">
        <f>IF([4]道具信息!R1742="","",[4]道具信息!R1742)</f>
        <v/>
      </c>
      <c r="S1742" s="19" t="str">
        <f>IF([4]道具信息!S1742="","",[4]道具信息!S1742)</f>
        <v/>
      </c>
      <c r="T1742" s="19" t="str">
        <f>IF([4]道具信息!T1742="","",[4]道具信息!T1742)</f>
        <v/>
      </c>
      <c r="U1742" s="19" t="str">
        <f>IF([4]道具信息!U1742="","",[4]道具信息!U1742)</f>
        <v/>
      </c>
      <c r="V1742" s="19" t="str">
        <f>IF([4]道具信息!V1742="","",[4]道具信息!V1742)</f>
        <v/>
      </c>
      <c r="W1742" s="19" t="str">
        <f>IF([4]道具信息!W1742="","",[4]道具信息!W1742)</f>
        <v/>
      </c>
      <c r="X1742" s="19" t="str">
        <f>IF([4]道具信息!X1742="","",[4]道具信息!X1742)</f>
        <v/>
      </c>
      <c r="Y1742" s="19" t="str">
        <f>IF([4]道具信息!Y1742="","",[4]道具信息!Y1742)</f>
        <v/>
      </c>
      <c r="Z1742" s="19" t="str">
        <f>IF([4]道具信息!Z1742="","",[4]道具信息!Z1742)</f>
        <v/>
      </c>
    </row>
    <row r="1743" spans="1:26" x14ac:dyDescent="0.15">
      <c r="A1743" s="19" t="str">
        <f>IF([4]道具信息!A1743="","",[4]道具信息!A1743)</f>
        <v/>
      </c>
      <c r="B1743" s="19" t="str">
        <f>IF([4]道具信息!B1743="","",[4]道具信息!B1743)</f>
        <v/>
      </c>
      <c r="C1743" s="19" t="str">
        <f>IF([4]道具信息!C1743="","",[4]道具信息!C1743)</f>
        <v/>
      </c>
      <c r="D1743" s="19" t="str">
        <f>IF([4]道具信息!D1743="","",[4]道具信息!D1743)</f>
        <v/>
      </c>
      <c r="E1743" s="19" t="str">
        <f>IF([4]道具信息!E1743="","",[4]道具信息!E1743)</f>
        <v/>
      </c>
      <c r="F1743" s="19" t="str">
        <f>IF([4]道具信息!F1743="","",[4]道具信息!F1743)</f>
        <v/>
      </c>
      <c r="G1743" s="19" t="str">
        <f>IF([4]道具信息!G1743="","",[4]道具信息!G1743)</f>
        <v/>
      </c>
      <c r="H1743" s="19" t="str">
        <f>IF([4]道具信息!H1743="","",[4]道具信息!H1743)</f>
        <v/>
      </c>
      <c r="I1743" s="19" t="str">
        <f>IF([4]道具信息!I1743="","",[4]道具信息!I1743)</f>
        <v/>
      </c>
      <c r="J1743" s="19" t="str">
        <f>IF([4]道具信息!J1743="","",[4]道具信息!J1743)</f>
        <v/>
      </c>
      <c r="K1743" s="19" t="str">
        <f>IF([4]道具信息!K1743="","",[4]道具信息!K1743)</f>
        <v/>
      </c>
      <c r="L1743" s="19" t="str">
        <f>IF([4]道具信息!L1743="","",[4]道具信息!L1743)</f>
        <v/>
      </c>
      <c r="M1743" s="19" t="str">
        <f>IF([4]道具信息!M1743="","",[4]道具信息!M1743)</f>
        <v/>
      </c>
      <c r="N1743" s="19" t="str">
        <f>IF([4]道具信息!N1743="","",[4]道具信息!N1743)</f>
        <v/>
      </c>
      <c r="O1743" s="19" t="str">
        <f>IF([4]道具信息!O1743="","",[4]道具信息!O1743)</f>
        <v/>
      </c>
      <c r="P1743" s="19" t="str">
        <f>IF([4]道具信息!P1743="","",[4]道具信息!P1743)</f>
        <v/>
      </c>
      <c r="Q1743" s="19" t="str">
        <f>IF([4]道具信息!Q1743="","",[4]道具信息!Q1743)</f>
        <v/>
      </c>
      <c r="R1743" s="19" t="str">
        <f>IF([4]道具信息!R1743="","",[4]道具信息!R1743)</f>
        <v/>
      </c>
      <c r="S1743" s="19" t="str">
        <f>IF([4]道具信息!S1743="","",[4]道具信息!S1743)</f>
        <v/>
      </c>
      <c r="T1743" s="19" t="str">
        <f>IF([4]道具信息!T1743="","",[4]道具信息!T1743)</f>
        <v/>
      </c>
      <c r="U1743" s="19" t="str">
        <f>IF([4]道具信息!U1743="","",[4]道具信息!U1743)</f>
        <v/>
      </c>
      <c r="V1743" s="19" t="str">
        <f>IF([4]道具信息!V1743="","",[4]道具信息!V1743)</f>
        <v/>
      </c>
      <c r="W1743" s="19" t="str">
        <f>IF([4]道具信息!W1743="","",[4]道具信息!W1743)</f>
        <v/>
      </c>
      <c r="X1743" s="19" t="str">
        <f>IF([4]道具信息!X1743="","",[4]道具信息!X1743)</f>
        <v/>
      </c>
      <c r="Y1743" s="19" t="str">
        <f>IF([4]道具信息!Y1743="","",[4]道具信息!Y1743)</f>
        <v/>
      </c>
      <c r="Z1743" s="19" t="str">
        <f>IF([4]道具信息!Z1743="","",[4]道具信息!Z1743)</f>
        <v/>
      </c>
    </row>
    <row r="1744" spans="1:26" x14ac:dyDescent="0.15">
      <c r="A1744" s="19" t="str">
        <f>IF([4]道具信息!A1744="","",[4]道具信息!A1744)</f>
        <v/>
      </c>
      <c r="B1744" s="19" t="str">
        <f>IF([4]道具信息!B1744="","",[4]道具信息!B1744)</f>
        <v/>
      </c>
      <c r="C1744" s="19" t="str">
        <f>IF([4]道具信息!C1744="","",[4]道具信息!C1744)</f>
        <v/>
      </c>
      <c r="D1744" s="19" t="str">
        <f>IF([4]道具信息!D1744="","",[4]道具信息!D1744)</f>
        <v/>
      </c>
      <c r="E1744" s="19" t="str">
        <f>IF([4]道具信息!E1744="","",[4]道具信息!E1744)</f>
        <v/>
      </c>
      <c r="F1744" s="19" t="str">
        <f>IF([4]道具信息!F1744="","",[4]道具信息!F1744)</f>
        <v/>
      </c>
      <c r="G1744" s="19" t="str">
        <f>IF([4]道具信息!G1744="","",[4]道具信息!G1744)</f>
        <v/>
      </c>
      <c r="H1744" s="19" t="str">
        <f>IF([4]道具信息!H1744="","",[4]道具信息!H1744)</f>
        <v/>
      </c>
      <c r="I1744" s="19" t="str">
        <f>IF([4]道具信息!I1744="","",[4]道具信息!I1744)</f>
        <v/>
      </c>
      <c r="J1744" s="19" t="str">
        <f>IF([4]道具信息!J1744="","",[4]道具信息!J1744)</f>
        <v/>
      </c>
      <c r="K1744" s="19" t="str">
        <f>IF([4]道具信息!K1744="","",[4]道具信息!K1744)</f>
        <v/>
      </c>
      <c r="L1744" s="19" t="str">
        <f>IF([4]道具信息!L1744="","",[4]道具信息!L1744)</f>
        <v/>
      </c>
      <c r="M1744" s="19" t="str">
        <f>IF([4]道具信息!M1744="","",[4]道具信息!M1744)</f>
        <v/>
      </c>
      <c r="N1744" s="19" t="str">
        <f>IF([4]道具信息!N1744="","",[4]道具信息!N1744)</f>
        <v/>
      </c>
      <c r="O1744" s="19" t="str">
        <f>IF([4]道具信息!O1744="","",[4]道具信息!O1744)</f>
        <v/>
      </c>
      <c r="P1744" s="19" t="str">
        <f>IF([4]道具信息!P1744="","",[4]道具信息!P1744)</f>
        <v/>
      </c>
      <c r="Q1744" s="19" t="str">
        <f>IF([4]道具信息!Q1744="","",[4]道具信息!Q1744)</f>
        <v/>
      </c>
      <c r="R1744" s="19" t="str">
        <f>IF([4]道具信息!R1744="","",[4]道具信息!R1744)</f>
        <v/>
      </c>
      <c r="S1744" s="19" t="str">
        <f>IF([4]道具信息!S1744="","",[4]道具信息!S1744)</f>
        <v/>
      </c>
      <c r="T1744" s="19" t="str">
        <f>IF([4]道具信息!T1744="","",[4]道具信息!T1744)</f>
        <v/>
      </c>
      <c r="U1744" s="19" t="str">
        <f>IF([4]道具信息!U1744="","",[4]道具信息!U1744)</f>
        <v/>
      </c>
      <c r="V1744" s="19" t="str">
        <f>IF([4]道具信息!V1744="","",[4]道具信息!V1744)</f>
        <v/>
      </c>
      <c r="W1744" s="19" t="str">
        <f>IF([4]道具信息!W1744="","",[4]道具信息!W1744)</f>
        <v/>
      </c>
      <c r="X1744" s="19" t="str">
        <f>IF([4]道具信息!X1744="","",[4]道具信息!X1744)</f>
        <v/>
      </c>
      <c r="Y1744" s="19" t="str">
        <f>IF([4]道具信息!Y1744="","",[4]道具信息!Y1744)</f>
        <v/>
      </c>
      <c r="Z1744" s="19" t="str">
        <f>IF([4]道具信息!Z1744="","",[4]道具信息!Z1744)</f>
        <v/>
      </c>
    </row>
    <row r="1745" spans="1:26" x14ac:dyDescent="0.15">
      <c r="A1745" s="19" t="str">
        <f>IF([4]道具信息!A1745="","",[4]道具信息!A1745)</f>
        <v/>
      </c>
      <c r="B1745" s="19" t="str">
        <f>IF([4]道具信息!B1745="","",[4]道具信息!B1745)</f>
        <v/>
      </c>
      <c r="C1745" s="19" t="str">
        <f>IF([4]道具信息!C1745="","",[4]道具信息!C1745)</f>
        <v/>
      </c>
      <c r="D1745" s="19" t="str">
        <f>IF([4]道具信息!D1745="","",[4]道具信息!D1745)</f>
        <v/>
      </c>
      <c r="E1745" s="19" t="str">
        <f>IF([4]道具信息!E1745="","",[4]道具信息!E1745)</f>
        <v/>
      </c>
      <c r="F1745" s="19" t="str">
        <f>IF([4]道具信息!F1745="","",[4]道具信息!F1745)</f>
        <v/>
      </c>
      <c r="G1745" s="19" t="str">
        <f>IF([4]道具信息!G1745="","",[4]道具信息!G1745)</f>
        <v/>
      </c>
      <c r="H1745" s="19" t="str">
        <f>IF([4]道具信息!H1745="","",[4]道具信息!H1745)</f>
        <v/>
      </c>
      <c r="I1745" s="19" t="str">
        <f>IF([4]道具信息!I1745="","",[4]道具信息!I1745)</f>
        <v/>
      </c>
      <c r="J1745" s="19" t="str">
        <f>IF([4]道具信息!J1745="","",[4]道具信息!J1745)</f>
        <v/>
      </c>
      <c r="K1745" s="19" t="str">
        <f>IF([4]道具信息!K1745="","",[4]道具信息!K1745)</f>
        <v/>
      </c>
      <c r="L1745" s="19" t="str">
        <f>IF([4]道具信息!L1745="","",[4]道具信息!L1745)</f>
        <v/>
      </c>
      <c r="M1745" s="19" t="str">
        <f>IF([4]道具信息!M1745="","",[4]道具信息!M1745)</f>
        <v/>
      </c>
      <c r="N1745" s="19" t="str">
        <f>IF([4]道具信息!N1745="","",[4]道具信息!N1745)</f>
        <v/>
      </c>
      <c r="O1745" s="19" t="str">
        <f>IF([4]道具信息!O1745="","",[4]道具信息!O1745)</f>
        <v/>
      </c>
      <c r="P1745" s="19" t="str">
        <f>IF([4]道具信息!P1745="","",[4]道具信息!P1745)</f>
        <v/>
      </c>
      <c r="Q1745" s="19" t="str">
        <f>IF([4]道具信息!Q1745="","",[4]道具信息!Q1745)</f>
        <v/>
      </c>
      <c r="R1745" s="19" t="str">
        <f>IF([4]道具信息!R1745="","",[4]道具信息!R1745)</f>
        <v/>
      </c>
      <c r="S1745" s="19" t="str">
        <f>IF([4]道具信息!S1745="","",[4]道具信息!S1745)</f>
        <v/>
      </c>
      <c r="T1745" s="19" t="str">
        <f>IF([4]道具信息!T1745="","",[4]道具信息!T1745)</f>
        <v/>
      </c>
      <c r="U1745" s="19" t="str">
        <f>IF([4]道具信息!U1745="","",[4]道具信息!U1745)</f>
        <v/>
      </c>
      <c r="V1745" s="19" t="str">
        <f>IF([4]道具信息!V1745="","",[4]道具信息!V1745)</f>
        <v/>
      </c>
      <c r="W1745" s="19" t="str">
        <f>IF([4]道具信息!W1745="","",[4]道具信息!W1745)</f>
        <v/>
      </c>
      <c r="X1745" s="19" t="str">
        <f>IF([4]道具信息!X1745="","",[4]道具信息!X1745)</f>
        <v/>
      </c>
      <c r="Y1745" s="19" t="str">
        <f>IF([4]道具信息!Y1745="","",[4]道具信息!Y1745)</f>
        <v/>
      </c>
      <c r="Z1745" s="19" t="str">
        <f>IF([4]道具信息!Z1745="","",[4]道具信息!Z1745)</f>
        <v/>
      </c>
    </row>
    <row r="1746" spans="1:26" x14ac:dyDescent="0.15">
      <c r="A1746" s="19" t="str">
        <f>IF([4]道具信息!A1746="","",[4]道具信息!A1746)</f>
        <v/>
      </c>
      <c r="B1746" s="19" t="str">
        <f>IF([4]道具信息!B1746="","",[4]道具信息!B1746)</f>
        <v/>
      </c>
      <c r="C1746" s="19" t="str">
        <f>IF([4]道具信息!C1746="","",[4]道具信息!C1746)</f>
        <v/>
      </c>
      <c r="D1746" s="19" t="str">
        <f>IF([4]道具信息!D1746="","",[4]道具信息!D1746)</f>
        <v/>
      </c>
      <c r="E1746" s="19" t="str">
        <f>IF([4]道具信息!E1746="","",[4]道具信息!E1746)</f>
        <v/>
      </c>
      <c r="F1746" s="19" t="str">
        <f>IF([4]道具信息!F1746="","",[4]道具信息!F1746)</f>
        <v/>
      </c>
      <c r="G1746" s="19" t="str">
        <f>IF([4]道具信息!G1746="","",[4]道具信息!G1746)</f>
        <v/>
      </c>
      <c r="H1746" s="19" t="str">
        <f>IF([4]道具信息!H1746="","",[4]道具信息!H1746)</f>
        <v/>
      </c>
      <c r="I1746" s="19" t="str">
        <f>IF([4]道具信息!I1746="","",[4]道具信息!I1746)</f>
        <v/>
      </c>
      <c r="J1746" s="19" t="str">
        <f>IF([4]道具信息!J1746="","",[4]道具信息!J1746)</f>
        <v/>
      </c>
      <c r="K1746" s="19" t="str">
        <f>IF([4]道具信息!K1746="","",[4]道具信息!K1746)</f>
        <v/>
      </c>
      <c r="L1746" s="19" t="str">
        <f>IF([4]道具信息!L1746="","",[4]道具信息!L1746)</f>
        <v/>
      </c>
      <c r="M1746" s="19" t="str">
        <f>IF([4]道具信息!M1746="","",[4]道具信息!M1746)</f>
        <v/>
      </c>
      <c r="N1746" s="19" t="str">
        <f>IF([4]道具信息!N1746="","",[4]道具信息!N1746)</f>
        <v/>
      </c>
      <c r="O1746" s="19" t="str">
        <f>IF([4]道具信息!O1746="","",[4]道具信息!O1746)</f>
        <v/>
      </c>
      <c r="P1746" s="19" t="str">
        <f>IF([4]道具信息!P1746="","",[4]道具信息!P1746)</f>
        <v/>
      </c>
      <c r="Q1746" s="19" t="str">
        <f>IF([4]道具信息!Q1746="","",[4]道具信息!Q1746)</f>
        <v/>
      </c>
      <c r="R1746" s="19" t="str">
        <f>IF([4]道具信息!R1746="","",[4]道具信息!R1746)</f>
        <v/>
      </c>
      <c r="S1746" s="19" t="str">
        <f>IF([4]道具信息!S1746="","",[4]道具信息!S1746)</f>
        <v/>
      </c>
      <c r="T1746" s="19" t="str">
        <f>IF([4]道具信息!T1746="","",[4]道具信息!T1746)</f>
        <v/>
      </c>
      <c r="U1746" s="19" t="str">
        <f>IF([4]道具信息!U1746="","",[4]道具信息!U1746)</f>
        <v/>
      </c>
      <c r="V1746" s="19" t="str">
        <f>IF([4]道具信息!V1746="","",[4]道具信息!V1746)</f>
        <v/>
      </c>
      <c r="W1746" s="19" t="str">
        <f>IF([4]道具信息!W1746="","",[4]道具信息!W1746)</f>
        <v/>
      </c>
      <c r="X1746" s="19" t="str">
        <f>IF([4]道具信息!X1746="","",[4]道具信息!X1746)</f>
        <v/>
      </c>
      <c r="Y1746" s="19" t="str">
        <f>IF([4]道具信息!Y1746="","",[4]道具信息!Y1746)</f>
        <v/>
      </c>
      <c r="Z1746" s="19" t="str">
        <f>IF([4]道具信息!Z1746="","",[4]道具信息!Z1746)</f>
        <v/>
      </c>
    </row>
    <row r="1747" spans="1:26" x14ac:dyDescent="0.15">
      <c r="A1747" s="19" t="str">
        <f>IF([4]道具信息!A1747="","",[4]道具信息!A1747)</f>
        <v/>
      </c>
      <c r="B1747" s="19" t="str">
        <f>IF([4]道具信息!B1747="","",[4]道具信息!B1747)</f>
        <v/>
      </c>
      <c r="C1747" s="19" t="str">
        <f>IF([4]道具信息!C1747="","",[4]道具信息!C1747)</f>
        <v/>
      </c>
      <c r="D1747" s="19" t="str">
        <f>IF([4]道具信息!D1747="","",[4]道具信息!D1747)</f>
        <v/>
      </c>
      <c r="E1747" s="19" t="str">
        <f>IF([4]道具信息!E1747="","",[4]道具信息!E1747)</f>
        <v/>
      </c>
      <c r="F1747" s="19" t="str">
        <f>IF([4]道具信息!F1747="","",[4]道具信息!F1747)</f>
        <v/>
      </c>
      <c r="G1747" s="19" t="str">
        <f>IF([4]道具信息!G1747="","",[4]道具信息!G1747)</f>
        <v/>
      </c>
      <c r="H1747" s="19" t="str">
        <f>IF([4]道具信息!H1747="","",[4]道具信息!H1747)</f>
        <v/>
      </c>
      <c r="I1747" s="19" t="str">
        <f>IF([4]道具信息!I1747="","",[4]道具信息!I1747)</f>
        <v/>
      </c>
      <c r="J1747" s="19" t="str">
        <f>IF([4]道具信息!J1747="","",[4]道具信息!J1747)</f>
        <v/>
      </c>
      <c r="K1747" s="19" t="str">
        <f>IF([4]道具信息!K1747="","",[4]道具信息!K1747)</f>
        <v/>
      </c>
      <c r="L1747" s="19" t="str">
        <f>IF([4]道具信息!L1747="","",[4]道具信息!L1747)</f>
        <v/>
      </c>
      <c r="M1747" s="19" t="str">
        <f>IF([4]道具信息!M1747="","",[4]道具信息!M1747)</f>
        <v/>
      </c>
      <c r="N1747" s="19" t="str">
        <f>IF([4]道具信息!N1747="","",[4]道具信息!N1747)</f>
        <v/>
      </c>
      <c r="O1747" s="19" t="str">
        <f>IF([4]道具信息!O1747="","",[4]道具信息!O1747)</f>
        <v/>
      </c>
      <c r="P1747" s="19" t="str">
        <f>IF([4]道具信息!P1747="","",[4]道具信息!P1747)</f>
        <v/>
      </c>
      <c r="Q1747" s="19" t="str">
        <f>IF([4]道具信息!Q1747="","",[4]道具信息!Q1747)</f>
        <v/>
      </c>
      <c r="R1747" s="19" t="str">
        <f>IF([4]道具信息!R1747="","",[4]道具信息!R1747)</f>
        <v/>
      </c>
      <c r="S1747" s="19" t="str">
        <f>IF([4]道具信息!S1747="","",[4]道具信息!S1747)</f>
        <v/>
      </c>
      <c r="T1747" s="19" t="str">
        <f>IF([4]道具信息!T1747="","",[4]道具信息!T1747)</f>
        <v/>
      </c>
      <c r="U1747" s="19" t="str">
        <f>IF([4]道具信息!U1747="","",[4]道具信息!U1747)</f>
        <v/>
      </c>
      <c r="V1747" s="19" t="str">
        <f>IF([4]道具信息!V1747="","",[4]道具信息!V1747)</f>
        <v/>
      </c>
      <c r="W1747" s="19" t="str">
        <f>IF([4]道具信息!W1747="","",[4]道具信息!W1747)</f>
        <v/>
      </c>
      <c r="X1747" s="19" t="str">
        <f>IF([4]道具信息!X1747="","",[4]道具信息!X1747)</f>
        <v/>
      </c>
      <c r="Y1747" s="19" t="str">
        <f>IF([4]道具信息!Y1747="","",[4]道具信息!Y1747)</f>
        <v/>
      </c>
      <c r="Z1747" s="19" t="str">
        <f>IF([4]道具信息!Z1747="","",[4]道具信息!Z1747)</f>
        <v/>
      </c>
    </row>
    <row r="1748" spans="1:26" x14ac:dyDescent="0.15">
      <c r="A1748" s="19" t="str">
        <f>IF([4]道具信息!A1748="","",[4]道具信息!A1748)</f>
        <v/>
      </c>
      <c r="B1748" s="19" t="str">
        <f>IF([4]道具信息!B1748="","",[4]道具信息!B1748)</f>
        <v/>
      </c>
      <c r="C1748" s="19" t="str">
        <f>IF([4]道具信息!C1748="","",[4]道具信息!C1748)</f>
        <v/>
      </c>
      <c r="D1748" s="19" t="str">
        <f>IF([4]道具信息!D1748="","",[4]道具信息!D1748)</f>
        <v/>
      </c>
      <c r="E1748" s="19" t="str">
        <f>IF([4]道具信息!E1748="","",[4]道具信息!E1748)</f>
        <v/>
      </c>
      <c r="F1748" s="19" t="str">
        <f>IF([4]道具信息!F1748="","",[4]道具信息!F1748)</f>
        <v/>
      </c>
      <c r="G1748" s="19" t="str">
        <f>IF([4]道具信息!G1748="","",[4]道具信息!G1748)</f>
        <v/>
      </c>
      <c r="H1748" s="19" t="str">
        <f>IF([4]道具信息!H1748="","",[4]道具信息!H1748)</f>
        <v/>
      </c>
      <c r="I1748" s="19" t="str">
        <f>IF([4]道具信息!I1748="","",[4]道具信息!I1748)</f>
        <v/>
      </c>
      <c r="J1748" s="19" t="str">
        <f>IF([4]道具信息!J1748="","",[4]道具信息!J1748)</f>
        <v/>
      </c>
      <c r="K1748" s="19" t="str">
        <f>IF([4]道具信息!K1748="","",[4]道具信息!K1748)</f>
        <v/>
      </c>
      <c r="L1748" s="19" t="str">
        <f>IF([4]道具信息!L1748="","",[4]道具信息!L1748)</f>
        <v/>
      </c>
      <c r="M1748" s="19" t="str">
        <f>IF([4]道具信息!M1748="","",[4]道具信息!M1748)</f>
        <v/>
      </c>
      <c r="N1748" s="19" t="str">
        <f>IF([4]道具信息!N1748="","",[4]道具信息!N1748)</f>
        <v/>
      </c>
      <c r="O1748" s="19" t="str">
        <f>IF([4]道具信息!O1748="","",[4]道具信息!O1748)</f>
        <v/>
      </c>
      <c r="P1748" s="19" t="str">
        <f>IF([4]道具信息!P1748="","",[4]道具信息!P1748)</f>
        <v/>
      </c>
      <c r="Q1748" s="19" t="str">
        <f>IF([4]道具信息!Q1748="","",[4]道具信息!Q1748)</f>
        <v/>
      </c>
      <c r="R1748" s="19" t="str">
        <f>IF([4]道具信息!R1748="","",[4]道具信息!R1748)</f>
        <v/>
      </c>
      <c r="S1748" s="19" t="str">
        <f>IF([4]道具信息!S1748="","",[4]道具信息!S1748)</f>
        <v/>
      </c>
      <c r="T1748" s="19" t="str">
        <f>IF([4]道具信息!T1748="","",[4]道具信息!T1748)</f>
        <v/>
      </c>
      <c r="U1748" s="19" t="str">
        <f>IF([4]道具信息!U1748="","",[4]道具信息!U1748)</f>
        <v/>
      </c>
      <c r="V1748" s="19" t="str">
        <f>IF([4]道具信息!V1748="","",[4]道具信息!V1748)</f>
        <v/>
      </c>
      <c r="W1748" s="19" t="str">
        <f>IF([4]道具信息!W1748="","",[4]道具信息!W1748)</f>
        <v/>
      </c>
      <c r="X1748" s="19" t="str">
        <f>IF([4]道具信息!X1748="","",[4]道具信息!X1748)</f>
        <v/>
      </c>
      <c r="Y1748" s="19" t="str">
        <f>IF([4]道具信息!Y1748="","",[4]道具信息!Y1748)</f>
        <v/>
      </c>
      <c r="Z1748" s="19" t="str">
        <f>IF([4]道具信息!Z1748="","",[4]道具信息!Z1748)</f>
        <v/>
      </c>
    </row>
    <row r="1749" spans="1:26" x14ac:dyDescent="0.15">
      <c r="A1749" s="19" t="str">
        <f>IF([4]道具信息!A1749="","",[4]道具信息!A1749)</f>
        <v/>
      </c>
      <c r="B1749" s="19" t="str">
        <f>IF([4]道具信息!B1749="","",[4]道具信息!B1749)</f>
        <v/>
      </c>
      <c r="C1749" s="19" t="str">
        <f>IF([4]道具信息!C1749="","",[4]道具信息!C1749)</f>
        <v/>
      </c>
      <c r="D1749" s="19" t="str">
        <f>IF([4]道具信息!D1749="","",[4]道具信息!D1749)</f>
        <v/>
      </c>
      <c r="E1749" s="19" t="str">
        <f>IF([4]道具信息!E1749="","",[4]道具信息!E1749)</f>
        <v/>
      </c>
      <c r="F1749" s="19" t="str">
        <f>IF([4]道具信息!F1749="","",[4]道具信息!F1749)</f>
        <v/>
      </c>
      <c r="G1749" s="19" t="str">
        <f>IF([4]道具信息!G1749="","",[4]道具信息!G1749)</f>
        <v/>
      </c>
      <c r="H1749" s="19" t="str">
        <f>IF([4]道具信息!H1749="","",[4]道具信息!H1749)</f>
        <v/>
      </c>
      <c r="I1749" s="19" t="str">
        <f>IF([4]道具信息!I1749="","",[4]道具信息!I1749)</f>
        <v/>
      </c>
      <c r="J1749" s="19" t="str">
        <f>IF([4]道具信息!J1749="","",[4]道具信息!J1749)</f>
        <v/>
      </c>
      <c r="K1749" s="19" t="str">
        <f>IF([4]道具信息!K1749="","",[4]道具信息!K1749)</f>
        <v/>
      </c>
      <c r="L1749" s="19" t="str">
        <f>IF([4]道具信息!L1749="","",[4]道具信息!L1749)</f>
        <v/>
      </c>
      <c r="M1749" s="19" t="str">
        <f>IF([4]道具信息!M1749="","",[4]道具信息!M1749)</f>
        <v/>
      </c>
      <c r="N1749" s="19" t="str">
        <f>IF([4]道具信息!N1749="","",[4]道具信息!N1749)</f>
        <v/>
      </c>
      <c r="O1749" s="19" t="str">
        <f>IF([4]道具信息!O1749="","",[4]道具信息!O1749)</f>
        <v/>
      </c>
      <c r="P1749" s="19" t="str">
        <f>IF([4]道具信息!P1749="","",[4]道具信息!P1749)</f>
        <v/>
      </c>
      <c r="Q1749" s="19" t="str">
        <f>IF([4]道具信息!Q1749="","",[4]道具信息!Q1749)</f>
        <v/>
      </c>
      <c r="R1749" s="19" t="str">
        <f>IF([4]道具信息!R1749="","",[4]道具信息!R1749)</f>
        <v/>
      </c>
      <c r="S1749" s="19" t="str">
        <f>IF([4]道具信息!S1749="","",[4]道具信息!S1749)</f>
        <v/>
      </c>
      <c r="T1749" s="19" t="str">
        <f>IF([4]道具信息!T1749="","",[4]道具信息!T1749)</f>
        <v/>
      </c>
      <c r="U1749" s="19" t="str">
        <f>IF([4]道具信息!U1749="","",[4]道具信息!U1749)</f>
        <v/>
      </c>
      <c r="V1749" s="19" t="str">
        <f>IF([4]道具信息!V1749="","",[4]道具信息!V1749)</f>
        <v/>
      </c>
      <c r="W1749" s="19" t="str">
        <f>IF([4]道具信息!W1749="","",[4]道具信息!W1749)</f>
        <v/>
      </c>
      <c r="X1749" s="19" t="str">
        <f>IF([4]道具信息!X1749="","",[4]道具信息!X1749)</f>
        <v/>
      </c>
      <c r="Y1749" s="19" t="str">
        <f>IF([4]道具信息!Y1749="","",[4]道具信息!Y1749)</f>
        <v/>
      </c>
      <c r="Z1749" s="19" t="str">
        <f>IF([4]道具信息!Z1749="","",[4]道具信息!Z1749)</f>
        <v/>
      </c>
    </row>
    <row r="1750" spans="1:26" x14ac:dyDescent="0.15">
      <c r="A1750" s="19" t="str">
        <f>IF([4]道具信息!A1750="","",[4]道具信息!A1750)</f>
        <v/>
      </c>
      <c r="B1750" s="19" t="str">
        <f>IF([4]道具信息!B1750="","",[4]道具信息!B1750)</f>
        <v/>
      </c>
      <c r="C1750" s="19" t="str">
        <f>IF([4]道具信息!C1750="","",[4]道具信息!C1750)</f>
        <v/>
      </c>
      <c r="D1750" s="19" t="str">
        <f>IF([4]道具信息!D1750="","",[4]道具信息!D1750)</f>
        <v/>
      </c>
      <c r="E1750" s="19" t="str">
        <f>IF([4]道具信息!E1750="","",[4]道具信息!E1750)</f>
        <v/>
      </c>
      <c r="F1750" s="19" t="str">
        <f>IF([4]道具信息!F1750="","",[4]道具信息!F1750)</f>
        <v/>
      </c>
      <c r="G1750" s="19" t="str">
        <f>IF([4]道具信息!G1750="","",[4]道具信息!G1750)</f>
        <v/>
      </c>
      <c r="H1750" s="19" t="str">
        <f>IF([4]道具信息!H1750="","",[4]道具信息!H1750)</f>
        <v/>
      </c>
      <c r="I1750" s="19" t="str">
        <f>IF([4]道具信息!I1750="","",[4]道具信息!I1750)</f>
        <v/>
      </c>
      <c r="J1750" s="19" t="str">
        <f>IF([4]道具信息!J1750="","",[4]道具信息!J1750)</f>
        <v/>
      </c>
      <c r="K1750" s="19" t="str">
        <f>IF([4]道具信息!K1750="","",[4]道具信息!K1750)</f>
        <v/>
      </c>
      <c r="L1750" s="19" t="str">
        <f>IF([4]道具信息!L1750="","",[4]道具信息!L1750)</f>
        <v/>
      </c>
      <c r="M1750" s="19" t="str">
        <f>IF([4]道具信息!M1750="","",[4]道具信息!M1750)</f>
        <v/>
      </c>
      <c r="N1750" s="19" t="str">
        <f>IF([4]道具信息!N1750="","",[4]道具信息!N1750)</f>
        <v/>
      </c>
      <c r="O1750" s="19" t="str">
        <f>IF([4]道具信息!O1750="","",[4]道具信息!O1750)</f>
        <v/>
      </c>
      <c r="P1750" s="19" t="str">
        <f>IF([4]道具信息!P1750="","",[4]道具信息!P1750)</f>
        <v/>
      </c>
      <c r="Q1750" s="19" t="str">
        <f>IF([4]道具信息!Q1750="","",[4]道具信息!Q1750)</f>
        <v/>
      </c>
      <c r="R1750" s="19" t="str">
        <f>IF([4]道具信息!R1750="","",[4]道具信息!R1750)</f>
        <v/>
      </c>
      <c r="S1750" s="19" t="str">
        <f>IF([4]道具信息!S1750="","",[4]道具信息!S1750)</f>
        <v/>
      </c>
      <c r="T1750" s="19" t="str">
        <f>IF([4]道具信息!T1750="","",[4]道具信息!T1750)</f>
        <v/>
      </c>
      <c r="U1750" s="19" t="str">
        <f>IF([4]道具信息!U1750="","",[4]道具信息!U1750)</f>
        <v/>
      </c>
      <c r="V1750" s="19" t="str">
        <f>IF([4]道具信息!V1750="","",[4]道具信息!V1750)</f>
        <v/>
      </c>
      <c r="W1750" s="19" t="str">
        <f>IF([4]道具信息!W1750="","",[4]道具信息!W1750)</f>
        <v/>
      </c>
      <c r="X1750" s="19" t="str">
        <f>IF([4]道具信息!X1750="","",[4]道具信息!X1750)</f>
        <v/>
      </c>
      <c r="Y1750" s="19" t="str">
        <f>IF([4]道具信息!Y1750="","",[4]道具信息!Y1750)</f>
        <v/>
      </c>
      <c r="Z1750" s="19" t="str">
        <f>IF([4]道具信息!Z1750="","",[4]道具信息!Z1750)</f>
        <v/>
      </c>
    </row>
    <row r="1751" spans="1:26" x14ac:dyDescent="0.15">
      <c r="A1751" s="19" t="str">
        <f>IF([4]道具信息!A1751="","",[4]道具信息!A1751)</f>
        <v/>
      </c>
      <c r="B1751" s="19" t="str">
        <f>IF([4]道具信息!B1751="","",[4]道具信息!B1751)</f>
        <v/>
      </c>
      <c r="C1751" s="19" t="str">
        <f>IF([4]道具信息!C1751="","",[4]道具信息!C1751)</f>
        <v/>
      </c>
      <c r="D1751" s="19" t="str">
        <f>IF([4]道具信息!D1751="","",[4]道具信息!D1751)</f>
        <v/>
      </c>
      <c r="E1751" s="19" t="str">
        <f>IF([4]道具信息!E1751="","",[4]道具信息!E1751)</f>
        <v/>
      </c>
      <c r="F1751" s="19" t="str">
        <f>IF([4]道具信息!F1751="","",[4]道具信息!F1751)</f>
        <v/>
      </c>
      <c r="G1751" s="19" t="str">
        <f>IF([4]道具信息!G1751="","",[4]道具信息!G1751)</f>
        <v/>
      </c>
      <c r="H1751" s="19" t="str">
        <f>IF([4]道具信息!H1751="","",[4]道具信息!H1751)</f>
        <v/>
      </c>
      <c r="I1751" s="19" t="str">
        <f>IF([4]道具信息!I1751="","",[4]道具信息!I1751)</f>
        <v/>
      </c>
      <c r="J1751" s="19" t="str">
        <f>IF([4]道具信息!J1751="","",[4]道具信息!J1751)</f>
        <v/>
      </c>
      <c r="K1751" s="19" t="str">
        <f>IF([4]道具信息!K1751="","",[4]道具信息!K1751)</f>
        <v/>
      </c>
      <c r="L1751" s="19" t="str">
        <f>IF([4]道具信息!L1751="","",[4]道具信息!L1751)</f>
        <v/>
      </c>
      <c r="M1751" s="19" t="str">
        <f>IF([4]道具信息!M1751="","",[4]道具信息!M1751)</f>
        <v/>
      </c>
      <c r="N1751" s="19" t="str">
        <f>IF([4]道具信息!N1751="","",[4]道具信息!N1751)</f>
        <v/>
      </c>
      <c r="O1751" s="19" t="str">
        <f>IF([4]道具信息!O1751="","",[4]道具信息!O1751)</f>
        <v/>
      </c>
      <c r="P1751" s="19" t="str">
        <f>IF([4]道具信息!P1751="","",[4]道具信息!P1751)</f>
        <v/>
      </c>
      <c r="Q1751" s="19" t="str">
        <f>IF([4]道具信息!Q1751="","",[4]道具信息!Q1751)</f>
        <v/>
      </c>
      <c r="R1751" s="19" t="str">
        <f>IF([4]道具信息!R1751="","",[4]道具信息!R1751)</f>
        <v/>
      </c>
      <c r="S1751" s="19" t="str">
        <f>IF([4]道具信息!S1751="","",[4]道具信息!S1751)</f>
        <v/>
      </c>
      <c r="T1751" s="19" t="str">
        <f>IF([4]道具信息!T1751="","",[4]道具信息!T1751)</f>
        <v/>
      </c>
      <c r="U1751" s="19" t="str">
        <f>IF([4]道具信息!U1751="","",[4]道具信息!U1751)</f>
        <v/>
      </c>
      <c r="V1751" s="19" t="str">
        <f>IF([4]道具信息!V1751="","",[4]道具信息!V1751)</f>
        <v/>
      </c>
      <c r="W1751" s="19" t="str">
        <f>IF([4]道具信息!W1751="","",[4]道具信息!W1751)</f>
        <v/>
      </c>
      <c r="X1751" s="19" t="str">
        <f>IF([4]道具信息!X1751="","",[4]道具信息!X1751)</f>
        <v/>
      </c>
      <c r="Y1751" s="19" t="str">
        <f>IF([4]道具信息!Y1751="","",[4]道具信息!Y1751)</f>
        <v/>
      </c>
      <c r="Z1751" s="19" t="str">
        <f>IF([4]道具信息!Z1751="","",[4]道具信息!Z1751)</f>
        <v/>
      </c>
    </row>
    <row r="1752" spans="1:26" x14ac:dyDescent="0.15">
      <c r="A1752" s="19" t="str">
        <f>IF([4]道具信息!A1752="","",[4]道具信息!A1752)</f>
        <v/>
      </c>
      <c r="B1752" s="19" t="str">
        <f>IF([4]道具信息!B1752="","",[4]道具信息!B1752)</f>
        <v/>
      </c>
      <c r="C1752" s="19" t="str">
        <f>IF([4]道具信息!C1752="","",[4]道具信息!C1752)</f>
        <v/>
      </c>
      <c r="D1752" s="19" t="str">
        <f>IF([4]道具信息!D1752="","",[4]道具信息!D1752)</f>
        <v/>
      </c>
      <c r="E1752" s="19" t="str">
        <f>IF([4]道具信息!E1752="","",[4]道具信息!E1752)</f>
        <v/>
      </c>
      <c r="F1752" s="19" t="str">
        <f>IF([4]道具信息!F1752="","",[4]道具信息!F1752)</f>
        <v/>
      </c>
      <c r="G1752" s="19" t="str">
        <f>IF([4]道具信息!G1752="","",[4]道具信息!G1752)</f>
        <v/>
      </c>
      <c r="H1752" s="19" t="str">
        <f>IF([4]道具信息!H1752="","",[4]道具信息!H1752)</f>
        <v/>
      </c>
      <c r="I1752" s="19" t="str">
        <f>IF([4]道具信息!I1752="","",[4]道具信息!I1752)</f>
        <v/>
      </c>
      <c r="J1752" s="19" t="str">
        <f>IF([4]道具信息!J1752="","",[4]道具信息!J1752)</f>
        <v/>
      </c>
      <c r="K1752" s="19" t="str">
        <f>IF([4]道具信息!K1752="","",[4]道具信息!K1752)</f>
        <v/>
      </c>
      <c r="L1752" s="19" t="str">
        <f>IF([4]道具信息!L1752="","",[4]道具信息!L1752)</f>
        <v/>
      </c>
      <c r="M1752" s="19" t="str">
        <f>IF([4]道具信息!M1752="","",[4]道具信息!M1752)</f>
        <v/>
      </c>
      <c r="N1752" s="19" t="str">
        <f>IF([4]道具信息!N1752="","",[4]道具信息!N1752)</f>
        <v/>
      </c>
      <c r="O1752" s="19" t="str">
        <f>IF([4]道具信息!O1752="","",[4]道具信息!O1752)</f>
        <v/>
      </c>
      <c r="P1752" s="19" t="str">
        <f>IF([4]道具信息!P1752="","",[4]道具信息!P1752)</f>
        <v/>
      </c>
      <c r="Q1752" s="19" t="str">
        <f>IF([4]道具信息!Q1752="","",[4]道具信息!Q1752)</f>
        <v/>
      </c>
      <c r="R1752" s="19" t="str">
        <f>IF([4]道具信息!R1752="","",[4]道具信息!R1752)</f>
        <v/>
      </c>
      <c r="S1752" s="19" t="str">
        <f>IF([4]道具信息!S1752="","",[4]道具信息!S1752)</f>
        <v/>
      </c>
      <c r="T1752" s="19" t="str">
        <f>IF([4]道具信息!T1752="","",[4]道具信息!T1752)</f>
        <v/>
      </c>
      <c r="U1752" s="19" t="str">
        <f>IF([4]道具信息!U1752="","",[4]道具信息!U1752)</f>
        <v/>
      </c>
      <c r="V1752" s="19" t="str">
        <f>IF([4]道具信息!V1752="","",[4]道具信息!V1752)</f>
        <v/>
      </c>
      <c r="W1752" s="19" t="str">
        <f>IF([4]道具信息!W1752="","",[4]道具信息!W1752)</f>
        <v/>
      </c>
      <c r="X1752" s="19" t="str">
        <f>IF([4]道具信息!X1752="","",[4]道具信息!X1752)</f>
        <v/>
      </c>
      <c r="Y1752" s="19" t="str">
        <f>IF([4]道具信息!Y1752="","",[4]道具信息!Y1752)</f>
        <v/>
      </c>
      <c r="Z1752" s="19" t="str">
        <f>IF([4]道具信息!Z1752="","",[4]道具信息!Z1752)</f>
        <v/>
      </c>
    </row>
    <row r="1753" spans="1:26" x14ac:dyDescent="0.15">
      <c r="A1753" s="19" t="str">
        <f>IF([4]道具信息!A1753="","",[4]道具信息!A1753)</f>
        <v/>
      </c>
      <c r="B1753" s="19" t="str">
        <f>IF([4]道具信息!B1753="","",[4]道具信息!B1753)</f>
        <v/>
      </c>
      <c r="C1753" s="19" t="str">
        <f>IF([4]道具信息!C1753="","",[4]道具信息!C1753)</f>
        <v/>
      </c>
      <c r="D1753" s="19" t="str">
        <f>IF([4]道具信息!D1753="","",[4]道具信息!D1753)</f>
        <v/>
      </c>
      <c r="E1753" s="19" t="str">
        <f>IF([4]道具信息!E1753="","",[4]道具信息!E1753)</f>
        <v/>
      </c>
      <c r="F1753" s="19" t="str">
        <f>IF([4]道具信息!F1753="","",[4]道具信息!F1753)</f>
        <v/>
      </c>
      <c r="G1753" s="19" t="str">
        <f>IF([4]道具信息!G1753="","",[4]道具信息!G1753)</f>
        <v/>
      </c>
      <c r="H1753" s="19" t="str">
        <f>IF([4]道具信息!H1753="","",[4]道具信息!H1753)</f>
        <v/>
      </c>
      <c r="I1753" s="19" t="str">
        <f>IF([4]道具信息!I1753="","",[4]道具信息!I1753)</f>
        <v/>
      </c>
      <c r="J1753" s="19" t="str">
        <f>IF([4]道具信息!J1753="","",[4]道具信息!J1753)</f>
        <v/>
      </c>
      <c r="K1753" s="19" t="str">
        <f>IF([4]道具信息!K1753="","",[4]道具信息!K1753)</f>
        <v/>
      </c>
      <c r="L1753" s="19" t="str">
        <f>IF([4]道具信息!L1753="","",[4]道具信息!L1753)</f>
        <v/>
      </c>
      <c r="M1753" s="19" t="str">
        <f>IF([4]道具信息!M1753="","",[4]道具信息!M1753)</f>
        <v/>
      </c>
      <c r="N1753" s="19" t="str">
        <f>IF([4]道具信息!N1753="","",[4]道具信息!N1753)</f>
        <v/>
      </c>
      <c r="O1753" s="19" t="str">
        <f>IF([4]道具信息!O1753="","",[4]道具信息!O1753)</f>
        <v/>
      </c>
      <c r="P1753" s="19" t="str">
        <f>IF([4]道具信息!P1753="","",[4]道具信息!P1753)</f>
        <v/>
      </c>
      <c r="Q1753" s="19" t="str">
        <f>IF([4]道具信息!Q1753="","",[4]道具信息!Q1753)</f>
        <v/>
      </c>
      <c r="R1753" s="19" t="str">
        <f>IF([4]道具信息!R1753="","",[4]道具信息!R1753)</f>
        <v/>
      </c>
      <c r="S1753" s="19" t="str">
        <f>IF([4]道具信息!S1753="","",[4]道具信息!S1753)</f>
        <v/>
      </c>
      <c r="T1753" s="19" t="str">
        <f>IF([4]道具信息!T1753="","",[4]道具信息!T1753)</f>
        <v/>
      </c>
      <c r="U1753" s="19" t="str">
        <f>IF([4]道具信息!U1753="","",[4]道具信息!U1753)</f>
        <v/>
      </c>
      <c r="V1753" s="19" t="str">
        <f>IF([4]道具信息!V1753="","",[4]道具信息!V1753)</f>
        <v/>
      </c>
      <c r="W1753" s="19" t="str">
        <f>IF([4]道具信息!W1753="","",[4]道具信息!W1753)</f>
        <v/>
      </c>
      <c r="X1753" s="19" t="str">
        <f>IF([4]道具信息!X1753="","",[4]道具信息!X1753)</f>
        <v/>
      </c>
      <c r="Y1753" s="19" t="str">
        <f>IF([4]道具信息!Y1753="","",[4]道具信息!Y1753)</f>
        <v/>
      </c>
      <c r="Z1753" s="19" t="str">
        <f>IF([4]道具信息!Z1753="","",[4]道具信息!Z1753)</f>
        <v/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AE91C-79C2-444E-91DE-32F9DF538196}">
  <sheetPr>
    <tabColor theme="0" tint="-0.499984740745262"/>
  </sheetPr>
  <dimension ref="C4:H164"/>
  <sheetViews>
    <sheetView workbookViewId="0">
      <selection activeCell="D4" sqref="D4:H4"/>
    </sheetView>
  </sheetViews>
  <sheetFormatPr defaultColWidth="6.625" defaultRowHeight="11.25" x14ac:dyDescent="0.15"/>
  <cols>
    <col min="1" max="16384" width="6.625" style="4"/>
  </cols>
  <sheetData>
    <row r="4" spans="3:8" x14ac:dyDescent="0.15">
      <c r="C4" s="4" t="s">
        <v>31</v>
      </c>
      <c r="D4" s="4" t="s">
        <v>0</v>
      </c>
      <c r="E4" s="4" t="s">
        <v>1</v>
      </c>
      <c r="F4" s="4" t="s">
        <v>2</v>
      </c>
      <c r="G4" s="4" t="s">
        <v>3</v>
      </c>
      <c r="H4" s="4" t="s">
        <v>4</v>
      </c>
    </row>
    <row r="5" spans="3:8" x14ac:dyDescent="0.15">
      <c r="C5" s="4">
        <v>1</v>
      </c>
    </row>
    <row r="6" spans="3:8" x14ac:dyDescent="0.15">
      <c r="C6" s="4">
        <v>2</v>
      </c>
    </row>
    <row r="7" spans="3:8" x14ac:dyDescent="0.15">
      <c r="C7" s="4">
        <v>3</v>
      </c>
    </row>
    <row r="8" spans="3:8" x14ac:dyDescent="0.15">
      <c r="C8" s="4">
        <v>4</v>
      </c>
    </row>
    <row r="9" spans="3:8" x14ac:dyDescent="0.15">
      <c r="C9" s="4">
        <v>5</v>
      </c>
    </row>
    <row r="10" spans="3:8" x14ac:dyDescent="0.15">
      <c r="C10" s="4">
        <v>6</v>
      </c>
    </row>
    <row r="11" spans="3:8" x14ac:dyDescent="0.15">
      <c r="C11" s="4">
        <v>7</v>
      </c>
    </row>
    <row r="12" spans="3:8" x14ac:dyDescent="0.15">
      <c r="C12" s="4">
        <v>8</v>
      </c>
    </row>
    <row r="13" spans="3:8" x14ac:dyDescent="0.15">
      <c r="C13" s="4">
        <v>9</v>
      </c>
    </row>
    <row r="14" spans="3:8" x14ac:dyDescent="0.15">
      <c r="C14" s="4">
        <v>10</v>
      </c>
    </row>
    <row r="15" spans="3:8" x14ac:dyDescent="0.15">
      <c r="C15" s="4">
        <v>11</v>
      </c>
    </row>
    <row r="16" spans="3:8" x14ac:dyDescent="0.15">
      <c r="C16" s="4">
        <v>12</v>
      </c>
    </row>
    <row r="17" spans="3:3" x14ac:dyDescent="0.15">
      <c r="C17" s="4">
        <v>13</v>
      </c>
    </row>
    <row r="18" spans="3:3" x14ac:dyDescent="0.15">
      <c r="C18" s="4">
        <v>14</v>
      </c>
    </row>
    <row r="19" spans="3:3" x14ac:dyDescent="0.15">
      <c r="C19" s="4">
        <v>15</v>
      </c>
    </row>
    <row r="20" spans="3:3" x14ac:dyDescent="0.15">
      <c r="C20" s="4">
        <v>16</v>
      </c>
    </row>
    <row r="21" spans="3:3" x14ac:dyDescent="0.15">
      <c r="C21" s="4">
        <v>17</v>
      </c>
    </row>
    <row r="22" spans="3:3" x14ac:dyDescent="0.15">
      <c r="C22" s="4">
        <v>18</v>
      </c>
    </row>
    <row r="23" spans="3:3" x14ac:dyDescent="0.15">
      <c r="C23" s="4">
        <v>19</v>
      </c>
    </row>
    <row r="24" spans="3:3" x14ac:dyDescent="0.15">
      <c r="C24" s="4">
        <v>20</v>
      </c>
    </row>
    <row r="25" spans="3:3" x14ac:dyDescent="0.15">
      <c r="C25" s="4">
        <v>21</v>
      </c>
    </row>
    <row r="26" spans="3:3" x14ac:dyDescent="0.15">
      <c r="C26" s="4">
        <v>22</v>
      </c>
    </row>
    <row r="27" spans="3:3" x14ac:dyDescent="0.15">
      <c r="C27" s="4">
        <v>23</v>
      </c>
    </row>
    <row r="28" spans="3:3" x14ac:dyDescent="0.15">
      <c r="C28" s="4">
        <v>24</v>
      </c>
    </row>
    <row r="29" spans="3:3" x14ac:dyDescent="0.15">
      <c r="C29" s="4">
        <v>25</v>
      </c>
    </row>
    <row r="30" spans="3:3" x14ac:dyDescent="0.15">
      <c r="C30" s="4">
        <v>26</v>
      </c>
    </row>
    <row r="31" spans="3:3" x14ac:dyDescent="0.15">
      <c r="C31" s="4">
        <v>27</v>
      </c>
    </row>
    <row r="32" spans="3:3" x14ac:dyDescent="0.15">
      <c r="C32" s="4">
        <v>28</v>
      </c>
    </row>
    <row r="33" spans="3:3" x14ac:dyDescent="0.15">
      <c r="C33" s="4">
        <v>29</v>
      </c>
    </row>
    <row r="34" spans="3:3" x14ac:dyDescent="0.15">
      <c r="C34" s="4">
        <v>30</v>
      </c>
    </row>
    <row r="35" spans="3:3" x14ac:dyDescent="0.15">
      <c r="C35" s="4">
        <v>31</v>
      </c>
    </row>
    <row r="36" spans="3:3" x14ac:dyDescent="0.15">
      <c r="C36" s="4">
        <v>32</v>
      </c>
    </row>
    <row r="37" spans="3:3" x14ac:dyDescent="0.15">
      <c r="C37" s="4">
        <v>33</v>
      </c>
    </row>
    <row r="38" spans="3:3" x14ac:dyDescent="0.15">
      <c r="C38" s="4">
        <v>34</v>
      </c>
    </row>
    <row r="39" spans="3:3" x14ac:dyDescent="0.15">
      <c r="C39" s="4">
        <v>35</v>
      </c>
    </row>
    <row r="40" spans="3:3" x14ac:dyDescent="0.15">
      <c r="C40" s="4">
        <v>36</v>
      </c>
    </row>
    <row r="41" spans="3:3" x14ac:dyDescent="0.15">
      <c r="C41" s="4">
        <v>37</v>
      </c>
    </row>
    <row r="42" spans="3:3" x14ac:dyDescent="0.15">
      <c r="C42" s="4">
        <v>38</v>
      </c>
    </row>
    <row r="43" spans="3:3" x14ac:dyDescent="0.15">
      <c r="C43" s="4">
        <v>39</v>
      </c>
    </row>
    <row r="44" spans="3:3" x14ac:dyDescent="0.15">
      <c r="C44" s="4">
        <v>40</v>
      </c>
    </row>
    <row r="45" spans="3:3" x14ac:dyDescent="0.15">
      <c r="C45" s="4">
        <v>41</v>
      </c>
    </row>
    <row r="46" spans="3:3" x14ac:dyDescent="0.15">
      <c r="C46" s="4">
        <v>42</v>
      </c>
    </row>
    <row r="47" spans="3:3" x14ac:dyDescent="0.15">
      <c r="C47" s="4">
        <v>43</v>
      </c>
    </row>
    <row r="48" spans="3:3" x14ac:dyDescent="0.15">
      <c r="C48" s="4">
        <v>44</v>
      </c>
    </row>
    <row r="49" spans="3:3" x14ac:dyDescent="0.15">
      <c r="C49" s="4">
        <v>45</v>
      </c>
    </row>
    <row r="50" spans="3:3" x14ac:dyDescent="0.15">
      <c r="C50" s="4">
        <v>46</v>
      </c>
    </row>
    <row r="51" spans="3:3" x14ac:dyDescent="0.15">
      <c r="C51" s="4">
        <v>47</v>
      </c>
    </row>
    <row r="52" spans="3:3" x14ac:dyDescent="0.15">
      <c r="C52" s="4">
        <v>48</v>
      </c>
    </row>
    <row r="53" spans="3:3" x14ac:dyDescent="0.15">
      <c r="C53" s="4">
        <v>49</v>
      </c>
    </row>
    <row r="54" spans="3:3" x14ac:dyDescent="0.15">
      <c r="C54" s="4">
        <v>50</v>
      </c>
    </row>
    <row r="55" spans="3:3" x14ac:dyDescent="0.15">
      <c r="C55" s="4">
        <v>51</v>
      </c>
    </row>
    <row r="56" spans="3:3" x14ac:dyDescent="0.15">
      <c r="C56" s="4">
        <v>52</v>
      </c>
    </row>
    <row r="57" spans="3:3" x14ac:dyDescent="0.15">
      <c r="C57" s="4">
        <v>53</v>
      </c>
    </row>
    <row r="58" spans="3:3" x14ac:dyDescent="0.15">
      <c r="C58" s="4">
        <v>54</v>
      </c>
    </row>
    <row r="59" spans="3:3" x14ac:dyDescent="0.15">
      <c r="C59" s="4">
        <v>55</v>
      </c>
    </row>
    <row r="60" spans="3:3" x14ac:dyDescent="0.15">
      <c r="C60" s="4">
        <v>56</v>
      </c>
    </row>
    <row r="61" spans="3:3" x14ac:dyDescent="0.15">
      <c r="C61" s="4">
        <v>57</v>
      </c>
    </row>
    <row r="62" spans="3:3" x14ac:dyDescent="0.15">
      <c r="C62" s="4">
        <v>58</v>
      </c>
    </row>
    <row r="63" spans="3:3" x14ac:dyDescent="0.15">
      <c r="C63" s="4">
        <v>59</v>
      </c>
    </row>
    <row r="64" spans="3:3" x14ac:dyDescent="0.15">
      <c r="C64" s="4">
        <v>60</v>
      </c>
    </row>
    <row r="65" spans="3:3" x14ac:dyDescent="0.15">
      <c r="C65" s="4">
        <v>61</v>
      </c>
    </row>
    <row r="66" spans="3:3" x14ac:dyDescent="0.15">
      <c r="C66" s="4">
        <v>62</v>
      </c>
    </row>
    <row r="67" spans="3:3" x14ac:dyDescent="0.15">
      <c r="C67" s="4">
        <v>63</v>
      </c>
    </row>
    <row r="68" spans="3:3" x14ac:dyDescent="0.15">
      <c r="C68" s="4">
        <v>64</v>
      </c>
    </row>
    <row r="69" spans="3:3" x14ac:dyDescent="0.15">
      <c r="C69" s="4">
        <v>65</v>
      </c>
    </row>
    <row r="70" spans="3:3" x14ac:dyDescent="0.15">
      <c r="C70" s="4">
        <v>66</v>
      </c>
    </row>
    <row r="71" spans="3:3" x14ac:dyDescent="0.15">
      <c r="C71" s="4">
        <v>67</v>
      </c>
    </row>
    <row r="72" spans="3:3" x14ac:dyDescent="0.15">
      <c r="C72" s="4">
        <v>68</v>
      </c>
    </row>
    <row r="73" spans="3:3" x14ac:dyDescent="0.15">
      <c r="C73" s="4">
        <v>69</v>
      </c>
    </row>
    <row r="74" spans="3:3" x14ac:dyDescent="0.15">
      <c r="C74" s="4">
        <v>70</v>
      </c>
    </row>
    <row r="75" spans="3:3" x14ac:dyDescent="0.15">
      <c r="C75" s="4">
        <v>71</v>
      </c>
    </row>
    <row r="76" spans="3:3" x14ac:dyDescent="0.15">
      <c r="C76" s="4">
        <v>72</v>
      </c>
    </row>
    <row r="77" spans="3:3" x14ac:dyDescent="0.15">
      <c r="C77" s="4">
        <v>73</v>
      </c>
    </row>
    <row r="78" spans="3:3" x14ac:dyDescent="0.15">
      <c r="C78" s="4">
        <v>74</v>
      </c>
    </row>
    <row r="79" spans="3:3" x14ac:dyDescent="0.15">
      <c r="C79" s="4">
        <v>75</v>
      </c>
    </row>
    <row r="80" spans="3:3" x14ac:dyDescent="0.15">
      <c r="C80" s="4">
        <v>76</v>
      </c>
    </row>
    <row r="81" spans="3:3" x14ac:dyDescent="0.15">
      <c r="C81" s="4">
        <v>77</v>
      </c>
    </row>
    <row r="82" spans="3:3" x14ac:dyDescent="0.15">
      <c r="C82" s="4">
        <v>78</v>
      </c>
    </row>
    <row r="83" spans="3:3" x14ac:dyDescent="0.15">
      <c r="C83" s="4">
        <v>79</v>
      </c>
    </row>
    <row r="84" spans="3:3" x14ac:dyDescent="0.15">
      <c r="C84" s="4">
        <v>80</v>
      </c>
    </row>
    <row r="85" spans="3:3" x14ac:dyDescent="0.15">
      <c r="C85" s="4">
        <v>81</v>
      </c>
    </row>
    <row r="86" spans="3:3" x14ac:dyDescent="0.15">
      <c r="C86" s="4">
        <v>82</v>
      </c>
    </row>
    <row r="87" spans="3:3" x14ac:dyDescent="0.15">
      <c r="C87" s="4">
        <v>83</v>
      </c>
    </row>
    <row r="88" spans="3:3" x14ac:dyDescent="0.15">
      <c r="C88" s="4">
        <v>84</v>
      </c>
    </row>
    <row r="89" spans="3:3" x14ac:dyDescent="0.15">
      <c r="C89" s="4">
        <v>85</v>
      </c>
    </row>
    <row r="90" spans="3:3" x14ac:dyDescent="0.15">
      <c r="C90" s="4">
        <v>86</v>
      </c>
    </row>
    <row r="91" spans="3:3" x14ac:dyDescent="0.15">
      <c r="C91" s="4">
        <v>87</v>
      </c>
    </row>
    <row r="92" spans="3:3" x14ac:dyDescent="0.15">
      <c r="C92" s="4">
        <v>88</v>
      </c>
    </row>
    <row r="93" spans="3:3" x14ac:dyDescent="0.15">
      <c r="C93" s="4">
        <v>89</v>
      </c>
    </row>
    <row r="94" spans="3:3" x14ac:dyDescent="0.15">
      <c r="C94" s="4">
        <v>90</v>
      </c>
    </row>
    <row r="95" spans="3:3" x14ac:dyDescent="0.15">
      <c r="C95" s="4">
        <v>91</v>
      </c>
    </row>
    <row r="96" spans="3:3" x14ac:dyDescent="0.15">
      <c r="C96" s="4">
        <v>92</v>
      </c>
    </row>
    <row r="97" spans="3:3" x14ac:dyDescent="0.15">
      <c r="C97" s="4">
        <v>93</v>
      </c>
    </row>
    <row r="98" spans="3:3" x14ac:dyDescent="0.15">
      <c r="C98" s="4">
        <v>94</v>
      </c>
    </row>
    <row r="99" spans="3:3" x14ac:dyDescent="0.15">
      <c r="C99" s="4">
        <v>95</v>
      </c>
    </row>
    <row r="100" spans="3:3" x14ac:dyDescent="0.15">
      <c r="C100" s="4">
        <v>96</v>
      </c>
    </row>
    <row r="101" spans="3:3" x14ac:dyDescent="0.15">
      <c r="C101" s="4">
        <v>97</v>
      </c>
    </row>
    <row r="102" spans="3:3" x14ac:dyDescent="0.15">
      <c r="C102" s="4">
        <v>98</v>
      </c>
    </row>
    <row r="103" spans="3:3" x14ac:dyDescent="0.15">
      <c r="C103" s="4">
        <v>99</v>
      </c>
    </row>
    <row r="104" spans="3:3" x14ac:dyDescent="0.15">
      <c r="C104" s="4">
        <v>100</v>
      </c>
    </row>
    <row r="105" spans="3:3" x14ac:dyDescent="0.15">
      <c r="C105" s="4">
        <v>101</v>
      </c>
    </row>
    <row r="106" spans="3:3" x14ac:dyDescent="0.15">
      <c r="C106" s="4">
        <v>102</v>
      </c>
    </row>
    <row r="107" spans="3:3" x14ac:dyDescent="0.15">
      <c r="C107" s="4">
        <v>103</v>
      </c>
    </row>
    <row r="108" spans="3:3" x14ac:dyDescent="0.15">
      <c r="C108" s="4">
        <v>104</v>
      </c>
    </row>
    <row r="109" spans="3:3" x14ac:dyDescent="0.15">
      <c r="C109" s="4">
        <v>105</v>
      </c>
    </row>
    <row r="110" spans="3:3" x14ac:dyDescent="0.15">
      <c r="C110" s="4">
        <v>106</v>
      </c>
    </row>
    <row r="111" spans="3:3" x14ac:dyDescent="0.15">
      <c r="C111" s="4">
        <v>107</v>
      </c>
    </row>
    <row r="112" spans="3:3" x14ac:dyDescent="0.15">
      <c r="C112" s="4">
        <v>108</v>
      </c>
    </row>
    <row r="113" spans="3:3" x14ac:dyDescent="0.15">
      <c r="C113" s="4">
        <v>109</v>
      </c>
    </row>
    <row r="114" spans="3:3" x14ac:dyDescent="0.15">
      <c r="C114" s="4">
        <v>110</v>
      </c>
    </row>
    <row r="115" spans="3:3" x14ac:dyDescent="0.15">
      <c r="C115" s="4">
        <v>111</v>
      </c>
    </row>
    <row r="116" spans="3:3" x14ac:dyDescent="0.15">
      <c r="C116" s="4">
        <v>112</v>
      </c>
    </row>
    <row r="117" spans="3:3" x14ac:dyDescent="0.15">
      <c r="C117" s="4">
        <v>113</v>
      </c>
    </row>
    <row r="118" spans="3:3" x14ac:dyDescent="0.15">
      <c r="C118" s="4">
        <v>114</v>
      </c>
    </row>
    <row r="119" spans="3:3" x14ac:dyDescent="0.15">
      <c r="C119" s="4">
        <v>115</v>
      </c>
    </row>
    <row r="120" spans="3:3" x14ac:dyDescent="0.15">
      <c r="C120" s="4">
        <v>116</v>
      </c>
    </row>
    <row r="121" spans="3:3" x14ac:dyDescent="0.15">
      <c r="C121" s="4">
        <v>117</v>
      </c>
    </row>
    <row r="122" spans="3:3" x14ac:dyDescent="0.15">
      <c r="C122" s="4">
        <v>118</v>
      </c>
    </row>
    <row r="123" spans="3:3" x14ac:dyDescent="0.15">
      <c r="C123" s="4">
        <v>119</v>
      </c>
    </row>
    <row r="124" spans="3:3" x14ac:dyDescent="0.15">
      <c r="C124" s="4">
        <v>120</v>
      </c>
    </row>
    <row r="125" spans="3:3" x14ac:dyDescent="0.15">
      <c r="C125" s="4">
        <v>121</v>
      </c>
    </row>
    <row r="126" spans="3:3" x14ac:dyDescent="0.15">
      <c r="C126" s="4">
        <v>122</v>
      </c>
    </row>
    <row r="127" spans="3:3" x14ac:dyDescent="0.15">
      <c r="C127" s="4">
        <v>123</v>
      </c>
    </row>
    <row r="128" spans="3:3" x14ac:dyDescent="0.15">
      <c r="C128" s="4">
        <v>124</v>
      </c>
    </row>
    <row r="129" spans="3:3" x14ac:dyDescent="0.15">
      <c r="C129" s="4">
        <v>125</v>
      </c>
    </row>
    <row r="130" spans="3:3" x14ac:dyDescent="0.15">
      <c r="C130" s="4">
        <v>126</v>
      </c>
    </row>
    <row r="131" spans="3:3" x14ac:dyDescent="0.15">
      <c r="C131" s="4">
        <v>127</v>
      </c>
    </row>
    <row r="132" spans="3:3" x14ac:dyDescent="0.15">
      <c r="C132" s="4">
        <v>128</v>
      </c>
    </row>
    <row r="133" spans="3:3" x14ac:dyDescent="0.15">
      <c r="C133" s="4">
        <v>129</v>
      </c>
    </row>
    <row r="134" spans="3:3" x14ac:dyDescent="0.15">
      <c r="C134" s="4">
        <v>130</v>
      </c>
    </row>
    <row r="135" spans="3:3" x14ac:dyDescent="0.15">
      <c r="C135" s="4">
        <v>131</v>
      </c>
    </row>
    <row r="136" spans="3:3" x14ac:dyDescent="0.15">
      <c r="C136" s="4">
        <v>132</v>
      </c>
    </row>
    <row r="137" spans="3:3" x14ac:dyDescent="0.15">
      <c r="C137" s="4">
        <v>133</v>
      </c>
    </row>
    <row r="138" spans="3:3" x14ac:dyDescent="0.15">
      <c r="C138" s="4">
        <v>134</v>
      </c>
    </row>
    <row r="139" spans="3:3" x14ac:dyDescent="0.15">
      <c r="C139" s="4">
        <v>135</v>
      </c>
    </row>
    <row r="140" spans="3:3" x14ac:dyDescent="0.15">
      <c r="C140" s="4">
        <v>136</v>
      </c>
    </row>
    <row r="141" spans="3:3" x14ac:dyDescent="0.15">
      <c r="C141" s="4">
        <v>137</v>
      </c>
    </row>
    <row r="142" spans="3:3" x14ac:dyDescent="0.15">
      <c r="C142" s="4">
        <v>138</v>
      </c>
    </row>
    <row r="143" spans="3:3" x14ac:dyDescent="0.15">
      <c r="C143" s="4">
        <v>139</v>
      </c>
    </row>
    <row r="144" spans="3:3" x14ac:dyDescent="0.15">
      <c r="C144" s="4">
        <v>140</v>
      </c>
    </row>
    <row r="145" spans="3:3" x14ac:dyDescent="0.15">
      <c r="C145" s="4">
        <v>141</v>
      </c>
    </row>
    <row r="146" spans="3:3" x14ac:dyDescent="0.15">
      <c r="C146" s="4">
        <v>142</v>
      </c>
    </row>
    <row r="147" spans="3:3" x14ac:dyDescent="0.15">
      <c r="C147" s="4">
        <v>143</v>
      </c>
    </row>
    <row r="148" spans="3:3" x14ac:dyDescent="0.15">
      <c r="C148" s="4">
        <v>144</v>
      </c>
    </row>
    <row r="149" spans="3:3" x14ac:dyDescent="0.15">
      <c r="C149" s="4">
        <v>145</v>
      </c>
    </row>
    <row r="150" spans="3:3" x14ac:dyDescent="0.15">
      <c r="C150" s="4">
        <v>146</v>
      </c>
    </row>
    <row r="151" spans="3:3" x14ac:dyDescent="0.15">
      <c r="C151" s="4">
        <v>147</v>
      </c>
    </row>
    <row r="152" spans="3:3" x14ac:dyDescent="0.15">
      <c r="C152" s="4">
        <v>148</v>
      </c>
    </row>
    <row r="153" spans="3:3" x14ac:dyDescent="0.15">
      <c r="C153" s="4">
        <v>149</v>
      </c>
    </row>
    <row r="154" spans="3:3" x14ac:dyDescent="0.15">
      <c r="C154" s="4">
        <v>150</v>
      </c>
    </row>
    <row r="155" spans="3:3" x14ac:dyDescent="0.15">
      <c r="C155" s="4">
        <v>151</v>
      </c>
    </row>
    <row r="156" spans="3:3" x14ac:dyDescent="0.15">
      <c r="C156" s="4">
        <v>152</v>
      </c>
    </row>
    <row r="157" spans="3:3" x14ac:dyDescent="0.15">
      <c r="C157" s="4">
        <v>153</v>
      </c>
    </row>
    <row r="158" spans="3:3" x14ac:dyDescent="0.15">
      <c r="C158" s="4">
        <v>154</v>
      </c>
    </row>
    <row r="159" spans="3:3" x14ac:dyDescent="0.15">
      <c r="C159" s="4">
        <v>155</v>
      </c>
    </row>
    <row r="160" spans="3:3" x14ac:dyDescent="0.15">
      <c r="C160" s="4">
        <v>156</v>
      </c>
    </row>
    <row r="161" spans="3:3" x14ac:dyDescent="0.15">
      <c r="C161" s="4">
        <v>157</v>
      </c>
    </row>
    <row r="162" spans="3:3" x14ac:dyDescent="0.15">
      <c r="C162" s="4">
        <v>158</v>
      </c>
    </row>
    <row r="163" spans="3:3" x14ac:dyDescent="0.15">
      <c r="C163" s="4">
        <v>159</v>
      </c>
    </row>
    <row r="164" spans="3:3" x14ac:dyDescent="0.15">
      <c r="C164" s="4">
        <v>160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22</vt:i4>
      </vt:variant>
    </vt:vector>
  </HeadingPairs>
  <TitlesOfParts>
    <vt:vector size="22" baseType="lpstr">
      <vt:lpstr>节奏总纲</vt:lpstr>
      <vt:lpstr>其他调用</vt:lpstr>
      <vt:lpstr>设计思路</vt:lpstr>
      <vt:lpstr>基础状态预估</vt:lpstr>
      <vt:lpstr>血脉状态预估</vt:lpstr>
      <vt:lpstr>育马</vt:lpstr>
      <vt:lpstr>词条</vt:lpstr>
      <vt:lpstr>马场建筑</vt:lpstr>
      <vt:lpstr>商店</vt:lpstr>
      <vt:lpstr>赛马</vt:lpstr>
      <vt:lpstr>马场</vt:lpstr>
      <vt:lpstr>血脉</vt:lpstr>
      <vt:lpstr>血脉产出玩法</vt:lpstr>
      <vt:lpstr>付费投放</vt:lpstr>
      <vt:lpstr>资源-马匹</vt:lpstr>
      <vt:lpstr>资源-育马券</vt:lpstr>
      <vt:lpstr>资源-荣誉马徽</vt:lpstr>
      <vt:lpstr>资源-血石</vt:lpstr>
      <vt:lpstr>属性汇总</vt:lpstr>
      <vt:lpstr>马匹评分</vt:lpstr>
      <vt:lpstr>道具价值</vt:lpstr>
      <vt:lpstr>血脉演算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2023-03-21T06:21:01Z</dcterms:modified>
</cp:coreProperties>
</file>